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trlProps/ctrlProp32.xml" ContentType="application/vnd.ms-excel.controlproperties+xml"/>
  <Override PartName="/xl/drawings/drawing8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9.xml" ContentType="application/vnd.openxmlformats-officedocument.drawing+xml"/>
  <Override PartName="/xl/ctrlProps/ctrlProp43.xml" ContentType="application/vnd.ms-excel.controlproperties+xml"/>
  <Override PartName="/xl/drawings/drawing10.xml" ContentType="application/vnd.openxmlformats-officedocument.drawing+xml"/>
  <Override PartName="/xl/ctrlProps/ctrlProp44.xml" ContentType="application/vnd.ms-excel.controlproperties+xml"/>
  <Override PartName="/xl/drawings/drawing11.xml" ContentType="application/vnd.openxmlformats-officedocument.drawing+xml"/>
  <Override PartName="/xl/ctrlProps/ctrlProp45.xml" ContentType="application/vnd.ms-excel.controlproperties+xml"/>
  <Override PartName="/xl/drawings/drawing12.xml" ContentType="application/vnd.openxmlformats-officedocument.drawing+xml"/>
  <Override PartName="/xl/ctrlProps/ctrlProp46.xml" ContentType="application/vnd.ms-excel.controlproperties+xml"/>
  <Override PartName="/xl/drawings/drawing13.xml" ContentType="application/vnd.openxmlformats-officedocument.drawing+xml"/>
  <Override PartName="/xl/ctrlProps/ctrlProp47.xml" ContentType="application/vnd.ms-excel.controlproperties+xml"/>
  <Override PartName="/xl/drawings/drawing14.xml" ContentType="application/vnd.openxmlformats-officedocument.drawing+xml"/>
  <Override PartName="/xl/ctrlProps/ctrlProp4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filterPrivacy="1" codeName="Ten_skoroszyt" defaultThemeVersion="124226"/>
  <xr:revisionPtr revIDLastSave="0" documentId="13_ncr:1_{FBFBC215-C455-49A6-96BE-08C3283191A7}" xr6:coauthVersionLast="47" xr6:coauthVersionMax="47" xr10:uidLastSave="{00000000-0000-0000-0000-000000000000}"/>
  <workbookProtection workbookAlgorithmName="SHA-512" workbookHashValue="8w0m8IVmCkHaBm+1w9k3TK+3i+afnECJGU9v1AMO8vQYaj2KJl5Y/Wa1Zuzfp8Lel+QEIiu8Or2QdgBfi4fwug==" workbookSaltValue="H9qEZjW+/SD3Ek4N4T5jtQ==" workbookSpinCount="100000" lockStructure="1"/>
  <bookViews>
    <workbookView xWindow="28680" yWindow="-120" windowWidth="29040" windowHeight="15720" tabRatio="704" xr2:uid="{CFFF1B75-D533-4D48-9604-4EC866B28E00}"/>
  </bookViews>
  <sheets>
    <sheet name="Dane Wnioskodawcy" sheetId="2" r:id="rId1"/>
    <sheet name="Założenia" sheetId="8" r:id="rId2"/>
    <sheet name="Sprawozdania finansowe" sheetId="9" r:id="rId3"/>
    <sheet name="Przychody" sheetId="11" r:id="rId4"/>
    <sheet name="Koszty operacyjne" sheetId="12" r:id="rId5"/>
    <sheet name="Środki trwałe" sheetId="16" r:id="rId6"/>
    <sheet name="Rozliczenie dotacji" sheetId="20" r:id="rId7"/>
    <sheet name="Kapitał pracujący" sheetId="18" r:id="rId8"/>
    <sheet name="Finansowanie" sheetId="22" r:id="rId9"/>
    <sheet name="Opłacalność" sheetId="25" r:id="rId10"/>
    <sheet name="Ocena kondycji finansowej" sheetId="10" r:id="rId11"/>
    <sheet name="Zaliczka-refundacja" sheetId="29" r:id="rId12"/>
    <sheet name="Konsorcjum →" sheetId="33" r:id="rId13"/>
    <sheet name="Dane wejściowe" sheetId="30" r:id="rId14"/>
    <sheet name="Opłacalność - Konsorcjum" sheetId="31" r:id="rId15"/>
    <sheet name="Zaliczka-refundacja Konsorcjum" sheetId="32" r:id="rId16"/>
  </sheets>
  <definedNames>
    <definedName name="_xleta.N" hidden="1" xlm="1">#NAME?</definedName>
    <definedName name="_xleta.OR" hidden="1" xlm="1">#NAME?</definedName>
    <definedName name="_xleta.SUMPRODUCT" hidden="1" xlm="1">#NAME?</definedName>
    <definedName name="_xleta.TEXT" hidden="1" xlm="1">#NAME?</definedName>
    <definedName name="am_budynki">Założenia!$K$50</definedName>
    <definedName name="am_grunty">Założenia!$K$49</definedName>
    <definedName name="am_inneST">Założenia!$K$53</definedName>
    <definedName name="am_maszyny">Założenia!$K$51</definedName>
    <definedName name="am_prace_rozwojowe">Założenia!$K$46</definedName>
    <definedName name="am_transport">Założenia!$K$52</definedName>
    <definedName name="am_wartosc_firmy">Założenia!$K$47</definedName>
    <definedName name="am_wnip">Założenia!$K$48</definedName>
    <definedName name="b_plus_r">Założenia!$B$239:$B$241</definedName>
    <definedName name="CIT">Założenia!$37:$37</definedName>
    <definedName name="DaneBiezace">Założenia!$C$14</definedName>
    <definedName name="dni">Założenia!$31:$31</definedName>
    <definedName name="ebit">'Ocena kondycji finansowej'!$33:$33</definedName>
    <definedName name="Firma">'Dane Wnioskodawcy'!$D$7</definedName>
    <definedName name="Firma_Len">IF(LEN(Firma)&gt;45,LEFT(TRIM(Identyfikator_Podmiotu),45)&amp;"…",Identyfikator_Podmiotu)</definedName>
    <definedName name="Identyfikator_Podmiotu">Założenia!$C$223</definedName>
    <definedName name="IleMiesiecyDoKoncaRokuRozliczenieDotacji">IF(('Rozliczenie dotacji'!$D1-MONTH(RokObrotowyPoczatek))&lt;0,12-(('Rozliczenie dotacji'!$D1-MONTH(RokObrotowyPoczatek)+1)+12),(12-('Rozliczenie dotacji'!$D1-MONTH(RokObrotowyPoczatek)+1)))</definedName>
    <definedName name="IleMiesiecyDoKoncaRokuST">IF(('Środki trwałe'!$E1-MONTH(RokObrotowyPoczatek))&lt;0,12-(('Środki trwałe'!$E1-MONTH(RokObrotowyPoczatek)+1)+12),(12-('Środki trwałe'!$E1-MONTH(RokObrotowyPoczatek)+1)))</definedName>
    <definedName name="ko_pio">'Koszty operacyjne'!$K$207:$AE$211</definedName>
    <definedName name="ko_pio_kw">'Koszty operacyjne'!$C$207:$C$211</definedName>
    <definedName name="ko_pio_pr">'Koszty operacyjne'!$D$207:$D$211</definedName>
    <definedName name="ko_pkr">'Koszty operacyjne'!$K$521:$AE$550</definedName>
    <definedName name="ko_pkr_kw">'Koszty operacyjne'!$C$521:$C$550</definedName>
    <definedName name="ko_pkr_pr">'Koszty operacyjne'!$D$521:$D$550</definedName>
    <definedName name="ko_uoe">'Koszty operacyjne'!$K$162:$AE$181</definedName>
    <definedName name="ko_uoe_kw">'Koszty operacyjne'!$C$162:$C$181</definedName>
    <definedName name="ko_uoe_pr">'Koszty operacyjne'!$D$162:$D$181</definedName>
    <definedName name="ko_wyn">'Koszty operacyjne'!$K$391:$AE$430</definedName>
    <definedName name="ko_wyn_kw">'Koszty operacyjne'!$C$391:$C$430</definedName>
    <definedName name="ko_wyn_pr">'Koszty operacyjne'!$D$391:$D$430</definedName>
    <definedName name="ko_zme">'Koszty operacyjne'!$K$117:$AE$136</definedName>
    <definedName name="ko_zme_kw">'Koszty operacyjne'!$C$117:$C$136</definedName>
    <definedName name="ko_zme_pr">'Koszty operacyjne'!$D$117:$D$136</definedName>
    <definedName name="ko_zus">'Koszty operacyjne'!$K$436:$AE$475</definedName>
    <definedName name="ko_zus_kw">'Koszty operacyjne'!$C$436:$C$475</definedName>
    <definedName name="ko_zus_pr">'Koszty operacyjne'!$D$436:$D$475</definedName>
    <definedName name="Koniec">Założenia!$C$21</definedName>
    <definedName name="Koniec_PR">Założenia!$C$24</definedName>
    <definedName name="Koniec_Projekt">Założenia!$C$18</definedName>
    <definedName name="Kontrola_modulow_koszty_operacyjne" comment="Sprawdza czy wybrany moduł nie został usunięty w arkuszu Założenia" localSheetId="4">OR(AND(ISERROR(Lista_Modulow_Menu),ISTEXT(wybor_modul)),AND(ISTEXT(wybor_modul),ISNA(MATCH(wybor_modul,Lista_Modulow_Menu,0))))</definedName>
    <definedName name="Kontrola_modulow_Przychody" comment="Sprawdza czy wybrany moduł nie został usunięty w arkuszu &quot;Założenia&quot;" localSheetId="3">OR(AND(ISERROR(Lista_Modulow_Menu),ISTEXT(Przychody!Wybrany_modul_Przychody)),AND(ISTEXT(Przychody!Wybrany_modul_Przychody),ISNA(MATCH(Przychody!Wybrany_modul_Przychody,Lista_Modulow_Menu,0))))</definedName>
    <definedName name="Kontrola_modulow_Srodki_Trwale" comment="Sprawdza czy wybrany moduł nie został usunięty w arkuszu Założenia" localSheetId="5">OR(AND(ISERROR(Lista_Modulow_Menu),ISTEXT('Środki trwałe'!Wybrany_modul_Srodki_Trwale)),AND(ISTEXT('Środki trwałe'!Wybrany_modul_Srodki_Trwale),ISNA(MATCH('Środki trwałe'!Wybrany_modul_Srodki_Trwale,Lista_Modulow_Menu,0))))</definedName>
    <definedName name="LataProjekcji">Założenia!$G$28:$AE$28</definedName>
    <definedName name="Lider">'Dane Wnioskodawcy'!$G$10</definedName>
    <definedName name="lista_modulow" comment="Lista modułów">Założenia!$B$227:$B$234</definedName>
    <definedName name="Lista_Modulow_Menu">OFFSET(Założenia!$M$228,,,Założenia!$N$228)</definedName>
    <definedName name="lista_st">Założenia!$B$206:$B$213</definedName>
    <definedName name="Lista_Wojewodztwa">Założenia!$B$250:$B$265</definedName>
    <definedName name="Miesiac_Koniec_Projekt">Założenia!$D$18</definedName>
    <definedName name="mod_dot">'Rozliczenie dotacji'!$J$379:$J$1250</definedName>
    <definedName name="mod_dot_am">'Środki trwałe'!$I$1194:$I$2084</definedName>
    <definedName name="mod_dot_am_pst">'Środki trwałe'!$C$744:$C$783</definedName>
    <definedName name="mod_dot_am_pst_war">'Środki trwałe'!$K$744:$AE$783</definedName>
    <definedName name="mod_dot_am_war">'Środki trwałe'!$K$1194:$AE$2084</definedName>
    <definedName name="mod_dot_ko">'Koszty operacyjne'!#REF!</definedName>
    <definedName name="mod_dot_ko_br">'Koszty operacyjne'!#REF!</definedName>
    <definedName name="mod_dot_ko_br_war">'Koszty operacyjne'!$J$1190:$AE$1393</definedName>
    <definedName name="mod_dot_ko_war">'Koszty operacyjne'!$J$1430:$AE$1633</definedName>
    <definedName name="mod_dot_st">'Rozliczenie dotacji'!$K$379:$AE$1250</definedName>
    <definedName name="mod_dot_st_npv">'Rozliczenie dotacji'!$J$64:$J$231</definedName>
    <definedName name="mod_dot_st_npv_war">'Rozliczenie dotacji'!$K$64:$AE$231</definedName>
    <definedName name="mod_dot_st_wbudowie_npv" comment="Wskazuje moduł środka trwałego w budowie">'Środki trwałe'!$C$2143:$C$2152</definedName>
    <definedName name="mod_dot_st_wbudowie_npv_war" comment="Wartość dotacji środków trwałych w budowie w poszczególnych okresach">'Środki trwałe'!$K$2143:$AE$2152</definedName>
    <definedName name="mod_fin_lease">Finansowanie!$J$165:$J$171</definedName>
    <definedName name="mod_fin_lease_dot_value">Finansowanie!$K$165:$AE$171</definedName>
    <definedName name="mod_fin_lease_value">Finansowanie!$K$145:$AE$151</definedName>
    <definedName name="mod_ko_pio">'Koszty operacyjne'!#REF!</definedName>
    <definedName name="mod_ko_pkr">'Koszty operacyjne'!#REF!</definedName>
    <definedName name="mod_ko_uoe">'Koszty operacyjne'!#REF!</definedName>
    <definedName name="mod_ko_wyn">'Koszty operacyjne'!#REF!</definedName>
    <definedName name="mod_ko_zme">'Koszty operacyjne'!#REF!</definedName>
    <definedName name="mod_ko_zus">'Koszty operacyjne'!#REF!</definedName>
    <definedName name="mod_pp_ppu">Przychody!$C$149:$C$158</definedName>
    <definedName name="mod_pp_ptim">Przychody!$C$193:$C$197</definedName>
    <definedName name="mod_pp_ptim_wstim">Przychody!$C$214:$C$218</definedName>
    <definedName name="mod_st_am">'Środki trwałe'!$C$2168:$C$2301</definedName>
    <definedName name="mod_st_bib">'Środki trwałe'!$C$353:$C$362</definedName>
    <definedName name="mod_st_bib_wbudowie" comment="Moduły budynków w budowie">'Środki trwałe'!$C$409:$C$413</definedName>
    <definedName name="mod_st_gry">'Środki trwałe'!$C$326:$C$330</definedName>
    <definedName name="mod_st_ist">'Środki trwałe'!$C$616:$C$625</definedName>
    <definedName name="mod_st_stu">'Środki trwałe'!$C$574:$C$583</definedName>
    <definedName name="mod_st_utm">'Środki trwałe'!$C$418:$C$457</definedName>
    <definedName name="mod_st_utm_wbudowie" comment="Kolumna z modułami w urządzenia w budowie">'Środki trwałe'!$C$565:$C$569</definedName>
    <definedName name="mod_st_wnp">'Środki trwałe'!$C$269:$C$283</definedName>
    <definedName name="mod_st_zpr">'Środki trwałe'!$C$197:$C$216</definedName>
    <definedName name="Modul_badawczo_rozwojowy" comment="Z listy realizowanych modułów wybrano moduł &quot;B+R&quot;, co automatycznie zmienia treść w komórce C23 na &quot;tak&quot;">Założenia!$C$23</definedName>
    <definedName name="moduly_nie_pr">Założenia!$B$239:$B$240</definedName>
    <definedName name="moduly_pr">Założenia!$B$241</definedName>
    <definedName name="nie">Założenia!$B$237</definedName>
    <definedName name="nie_b_plus_r">Założenia!$L$239</definedName>
    <definedName name="NIP">'Dane Wnioskodawcy'!$D$8</definedName>
    <definedName name="nowy_wbudowie">Założenia!$B$215:$B$216</definedName>
    <definedName name="_xlnm.Print_Area" localSheetId="0">'Dane Wnioskodawcy'!$C$5:$G$15</definedName>
    <definedName name="_xlnm.Print_Area" localSheetId="8">Finansowanie!$B$12:$AE$239</definedName>
    <definedName name="_xlnm.Print_Area" localSheetId="7">'Kapitał pracujący'!$B$12:$AE$153</definedName>
    <definedName name="_xlnm.Print_Area" localSheetId="4">'Koszty operacyjne'!$B$12:$AE$691</definedName>
    <definedName name="_xlnm.Print_Area" localSheetId="10">'Ocena kondycji finansowej'!$B$12:$AE$490</definedName>
    <definedName name="_xlnm.Print_Area" localSheetId="9">Opłacalność!$B$13:$AE$112</definedName>
    <definedName name="_xlnm.Print_Area" localSheetId="14">'Opłacalność - Konsorcjum'!$B$13:$AE$107</definedName>
    <definedName name="_xlnm.Print_Area" localSheetId="3">Przychody!$B$12:$AE$306</definedName>
    <definedName name="_xlnm.Print_Area" localSheetId="6">'Rozliczenie dotacji'!$B$12:$AE$376</definedName>
    <definedName name="_xlnm.Print_Area" localSheetId="2">'Sprawozdania finansowe'!$B$11:$F$197</definedName>
    <definedName name="_xlnm.Print_Area" localSheetId="5">'Środki trwałe'!$B$12:$AE$922</definedName>
    <definedName name="_xlnm.Print_Area" localSheetId="1">Założenia!$B$11:$AA$126</definedName>
    <definedName name="Okres_Prognozy">Założenia!$C$20</definedName>
    <definedName name="Poczatek">Założenia!$C$16</definedName>
    <definedName name="pp_ppu">Przychody!$K$149:$AE$158</definedName>
    <definedName name="pp_ptim">Przychody!$K$193:$AE$197</definedName>
    <definedName name="pp_ptim_wstim">Przychody!$K$214:$AE$218</definedName>
    <definedName name="Projekt_Info_Short" comment="Beneficjent + Nazwa projektu">IF(OR(ISBLANK(Firma),ISBLANK(Tytul_projektu)),"Wstaw nazwę podmiotu oraz tytuł projektu w zakładce Dane Wnioskodawcy",Firma_Len&amp;" | "&amp;Tytul_projektu_len)</definedName>
    <definedName name="przeniesiony">Założenia!$B$216</definedName>
    <definedName name="Przychody_Lata">Przychody!$K$124:$AE$124,Przychody!$K$162:$AE$162,Przychody!$K$171:$AE$171,Przychody!$K$180:$AE$180,Przychody!$K$201:$AE$201,Przychody!$K$222:$AE$222,Przychody!$K$231:$AE$231</definedName>
    <definedName name="Rok_n">Założenia!$J$28</definedName>
    <definedName name="RokObrotowyPoczatek">Założenia!$C$12</definedName>
    <definedName name="st_am">'Środki trwałe'!$K$2168:$AE$2301</definedName>
    <definedName name="st_bib">'Środki trwałe'!$K$353:$AE$362</definedName>
    <definedName name="st_bib_am">'Środki trwałe'!$K$2216:$AE$2230</definedName>
    <definedName name="st_bib_kw">'Środki trwałe'!$F$353:$F$362</definedName>
    <definedName name="st_bib_kw_am">'Środki trwałe'!$G$353:$G$367</definedName>
    <definedName name="st_bib_wbudowie" comment="Wartość budynków w budowie">'Środki trwałe'!$K$409:$AE$413</definedName>
    <definedName name="st_bib_wbudowie_kw" comment="Kwalifikowalność budynków w budowie">'Środki trwałe'!$F$409:$F$413</definedName>
    <definedName name="st_gry">'Środki trwałe'!$K$326:$AE$330</definedName>
    <definedName name="st_gry_am">'Środki trwałe'!$K$2209:$AE$2213</definedName>
    <definedName name="st_gry_kw">'Środki trwałe'!$F$326:$F$330</definedName>
    <definedName name="st_gry_kw_am">'Środki trwałe'!$G$326:$G$330</definedName>
    <definedName name="st_ist">'Środki trwałe'!$K$616:$AE$625</definedName>
    <definedName name="st_ist_am">'Środki trwałe'!$K$2292:$AE$2301</definedName>
    <definedName name="st_ist_kw">'Środki trwałe'!$F$616:$F$625</definedName>
    <definedName name="st_ist_kw_am">'Środki trwałe'!$G$616:$G$625</definedName>
    <definedName name="st_ist_zniszczenie">'Środki trwałe'!$K$3503:$AE$3522</definedName>
    <definedName name="st_ist_zniszczenie_kw">'Środki trwałe'!$F$3503:$F$3522</definedName>
    <definedName name="st_stu">'Środki trwałe'!$K$574:$AE$583</definedName>
    <definedName name="st_stu_am">'Środki trwałe'!$K$2280:$AE$2289</definedName>
    <definedName name="st_stu_kw">'Środki trwałe'!$F$574:$F$583</definedName>
    <definedName name="st_stu_kw_am">'Środki trwałe'!$G$574:$G$583</definedName>
    <definedName name="st_utm">'Środki trwałe'!$K$418:$AE$457</definedName>
    <definedName name="st_utm_am">'Środki trwałe'!$K$2233:$AE$2277</definedName>
    <definedName name="st_utm_kw">'Środki trwałe'!$F$418:$F$457</definedName>
    <definedName name="st_utm_kw_am">'Środki trwałe'!$G$418:$G$462</definedName>
    <definedName name="st_utm_kw_wbudowie" comment="Kolumna z kwalifikowalnością w urządzeniach w budowie">'Środki trwałe'!$F$565:$F$569</definedName>
    <definedName name="st_utm_wbudowie" comment="Wartości środków trwałych w budowie w arkuszu &quot;Środki trwałe&quot;">'Środki trwałe'!$K$565:$AE$569</definedName>
    <definedName name="st_wnp">'Środki trwałe'!$K$269:$AE$283</definedName>
    <definedName name="st_wnp_am">'Środki trwałe'!$K$2192:$AE$2206</definedName>
    <definedName name="st_wnp_kw">'Środki trwałe'!$F$269:$F$283</definedName>
    <definedName name="st_wnp_kw_am">'Środki trwałe'!$G$269:$G$283</definedName>
    <definedName name="st_zpr">'Środki trwałe'!$K$197:$AE$216</definedName>
    <definedName name="st_zpr_kw">'Środki trwałe'!$F$197:$F$216</definedName>
    <definedName name="stwb_start">Założenia!$C$199</definedName>
    <definedName name="stwb_stop">Założenia!$C$200</definedName>
    <definedName name="tak">Założenia!$B$236</definedName>
    <definedName name="tak_nie">Założenia!$B$236:$B$237</definedName>
    <definedName name="test_kosztyBR" comment="Sprawdzenie czy prawidłowo wprowadzono &quot;nie dotyczy' w przypadku wyboru modułu &quot;Wdrożenie innowacji&quot;" localSheetId="4">AND(wybor_modul="Wdrożenie innowacji",OR(wybor_BR="badania przemysłowe",wybor_BR="prace rozwojowe"))</definedName>
    <definedName name="Tytul_projektu">'Dane Wnioskodawcy'!$D$13</definedName>
    <definedName name="Tytul_projektu_len">IF(LEN(Tytul_projektu)&gt;80,LEFT(TRIM(Tytul_projektu),80)&amp;"…",Tytul_projektu)</definedName>
    <definedName name="WACC">Założenia!$C$34</definedName>
    <definedName name="Wdrozenie_KoniecPR">Założenia!$C$201</definedName>
    <definedName name="Weryfikacja_wypelnienia_KO" comment="Sprawdzenie czy są wypełnione wymagane pola w wierszu w części dotyczącej Dotychczasowej działalności" localSheetId="4">IF(AND(ISBLANK('Koszty operacyjne'!B1),ISBLANK('Koszty operacyjne'!K1:AD1)),"",IF(AND(ISTEXT('Koszty operacyjne'!B1),AND(OR(ISNUMBER('Koszty operacyjne'!K1:AD1)),NOT(ISTEXT('Koszty operacyjne'!K1:AD1)))),"✅","⛔"))</definedName>
    <definedName name="Weryfikacja_wypelnienia_KO_Projekt" comment="Sprawdzenie czy są wypełnione wymagane pola w wierszu w części dotyczącej Projektu" localSheetId="4">IF(AND(ISBLANK('Koszty operacyjne'!B1:AD1)),"",IF(AND(ISTEXT('Koszty operacyjne'!B1),AND(OR(ISNUMBER('Koszty operacyjne'!K1:AH1)),NOT(ISTEXT('Koszty operacyjne'!K1:AD1)))),"✅","⛔"))</definedName>
    <definedName name="Weryfikacja_wypelnienia_Przychody" comment="Weryfikacja czy wypełnione są wszystkie wymagane pola prognozy przychodów w Dotychczasowej działalności" localSheetId="3">IF(AND(ISBLANK(Przychody!B1),ISBLANK(Przychody!K1:AD1)),"",IF(AND(ISTEXT(Przychody!B1),AND(OR(ISNUMBER(Przychody!K1:AD1)),NOT(ISTEXT(Przychody!K1:AD1)))),"✅","⛔"))</definedName>
    <definedName name="Weryfikacja_wypelnienia_Przychody_Projekt" comment="Weryfikacja czy są wypełnione wszystkie wymagane kolumny prognozy przychodów Projektu" localSheetId="3">IF(AND(ISBLANK(Przychody!B1),ISBLANK(Przychody!K1:AD1)),"",IF(AND(ISTEXT(Przychody!B1),AND(OR(ISNUMBER(Przychody!K1:AD1)),NOT(ISTEXT(Przychody!K1:AD1)))),"✅","⛔"))</definedName>
    <definedName name="wybor_BR" comment="Wybór z menu w Kosztach operacyjnych rodzaju kosztów B+R">'Koszty operacyjne'!$D1</definedName>
    <definedName name="wybor_modul" comment="Wybór z menu w Kosztach operacyjnych rodzaju kosztów B+R">'Koszty operacyjne'!#REF!</definedName>
    <definedName name="Wybrany_modul_Przychody" comment="Zaznacza komórkę z wybranym modułem w arkuszu &quot;Przychody&quot;" localSheetId="3">Przychody!$C1</definedName>
    <definedName name="Wybrany_modul_Srodki_Trwale" localSheetId="5">'Środki trwałe'!$C1</definedName>
    <definedName name="wydatki_koniec">Założenia!$C$198</definedName>
    <definedName name="wydatki_start">Założenia!$C$197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25" i="11" l="1" a="1"/>
  <c r="A225" i="11" s="1"/>
  <c r="A229" i="11" a="1"/>
  <c r="A229" i="11" s="1"/>
  <c r="C807" i="16" l="1"/>
  <c r="K305" i="20" l="1"/>
  <c r="L305" i="20"/>
  <c r="M305" i="20"/>
  <c r="N305" i="20"/>
  <c r="O305" i="20"/>
  <c r="P305" i="20"/>
  <c r="Q305" i="20"/>
  <c r="R305" i="20"/>
  <c r="S305" i="20"/>
  <c r="T305" i="20"/>
  <c r="U305" i="20"/>
  <c r="V305" i="20"/>
  <c r="W305" i="20"/>
  <c r="X305" i="20"/>
  <c r="Y305" i="20"/>
  <c r="Z305" i="20"/>
  <c r="AA305" i="20"/>
  <c r="AB305" i="20"/>
  <c r="AC305" i="20"/>
  <c r="AD305" i="20"/>
  <c r="AE305" i="20"/>
  <c r="G3247" i="16"/>
  <c r="G3522" i="16"/>
  <c r="F3522" i="16"/>
  <c r="E3522" i="16"/>
  <c r="D3522" i="16"/>
  <c r="C3522" i="16"/>
  <c r="B3522" i="16"/>
  <c r="G3521" i="16"/>
  <c r="F3521" i="16"/>
  <c r="E3521" i="16"/>
  <c r="D3521" i="16"/>
  <c r="C3521" i="16"/>
  <c r="B3521" i="16"/>
  <c r="G3520" i="16"/>
  <c r="F3520" i="16"/>
  <c r="E3520" i="16"/>
  <c r="D3520" i="16"/>
  <c r="C3520" i="16"/>
  <c r="B3520" i="16"/>
  <c r="G3519" i="16"/>
  <c r="F3519" i="16"/>
  <c r="E3519" i="16"/>
  <c r="D3519" i="16"/>
  <c r="C3519" i="16"/>
  <c r="B3519" i="16"/>
  <c r="G3518" i="16"/>
  <c r="F3518" i="16"/>
  <c r="E3518" i="16"/>
  <c r="D3518" i="16"/>
  <c r="C3518" i="16"/>
  <c r="B3518" i="16"/>
  <c r="G3517" i="16"/>
  <c r="F3517" i="16"/>
  <c r="E3517" i="16"/>
  <c r="D3517" i="16"/>
  <c r="C3517" i="16"/>
  <c r="B3517" i="16"/>
  <c r="G3516" i="16"/>
  <c r="F3516" i="16"/>
  <c r="E3516" i="16"/>
  <c r="D3516" i="16"/>
  <c r="C3516" i="16"/>
  <c r="B3516" i="16"/>
  <c r="G3515" i="16"/>
  <c r="F3515" i="16"/>
  <c r="E3515" i="16"/>
  <c r="D3515" i="16"/>
  <c r="C3515" i="16"/>
  <c r="B3515" i="16"/>
  <c r="G3514" i="16"/>
  <c r="F3514" i="16"/>
  <c r="E3514" i="16"/>
  <c r="D3514" i="16"/>
  <c r="C3514" i="16"/>
  <c r="B3514" i="16"/>
  <c r="G3513" i="16"/>
  <c r="F3513" i="16"/>
  <c r="E3513" i="16"/>
  <c r="D3513" i="16"/>
  <c r="C3513" i="16"/>
  <c r="B3513" i="16"/>
  <c r="G3512" i="16"/>
  <c r="F3512" i="16"/>
  <c r="E3512" i="16"/>
  <c r="D3512" i="16"/>
  <c r="C3512" i="16"/>
  <c r="B3512" i="16"/>
  <c r="G3511" i="16"/>
  <c r="F3511" i="16"/>
  <c r="E3511" i="16"/>
  <c r="D3511" i="16"/>
  <c r="C3511" i="16"/>
  <c r="B3511" i="16"/>
  <c r="G3510" i="16"/>
  <c r="F3510" i="16"/>
  <c r="E3510" i="16"/>
  <c r="D3510" i="16"/>
  <c r="C3510" i="16"/>
  <c r="B3510" i="16"/>
  <c r="G3509" i="16"/>
  <c r="F3509" i="16"/>
  <c r="E3509" i="16"/>
  <c r="D3509" i="16"/>
  <c r="C3509" i="16"/>
  <c r="B3509" i="16"/>
  <c r="G3508" i="16"/>
  <c r="F3508" i="16"/>
  <c r="E3508" i="16"/>
  <c r="D3508" i="16"/>
  <c r="C3508" i="16"/>
  <c r="B3508" i="16"/>
  <c r="G3507" i="16"/>
  <c r="F3507" i="16"/>
  <c r="E3507" i="16"/>
  <c r="D3507" i="16"/>
  <c r="C3507" i="16"/>
  <c r="B3507" i="16"/>
  <c r="G3506" i="16"/>
  <c r="F3506" i="16"/>
  <c r="E3506" i="16"/>
  <c r="D3506" i="16"/>
  <c r="C3506" i="16"/>
  <c r="B3506" i="16"/>
  <c r="G3505" i="16"/>
  <c r="F3505" i="16"/>
  <c r="E3505" i="16"/>
  <c r="D3505" i="16"/>
  <c r="C3505" i="16"/>
  <c r="B3505" i="16"/>
  <c r="G3504" i="16"/>
  <c r="F3504" i="16"/>
  <c r="E3504" i="16"/>
  <c r="D3504" i="16"/>
  <c r="C3504" i="16"/>
  <c r="B3504" i="16"/>
  <c r="G3503" i="16"/>
  <c r="F3503" i="16"/>
  <c r="E3503" i="16"/>
  <c r="D3503" i="16"/>
  <c r="C3503" i="16"/>
  <c r="B3503" i="16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D303" i="20"/>
  <c r="D302" i="20"/>
  <c r="D301" i="20"/>
  <c r="D300" i="20"/>
  <c r="D299" i="20"/>
  <c r="D298" i="20"/>
  <c r="D297" i="20"/>
  <c r="D296" i="20"/>
  <c r="D295" i="20"/>
  <c r="D294" i="20"/>
  <c r="D293" i="20"/>
  <c r="D292" i="20"/>
  <c r="D291" i="20"/>
  <c r="D290" i="20"/>
  <c r="D289" i="20"/>
  <c r="D288" i="20"/>
  <c r="D287" i="20"/>
  <c r="D286" i="20"/>
  <c r="D285" i="20"/>
  <c r="D284" i="20"/>
  <c r="C285" i="20"/>
  <c r="C284" i="20"/>
  <c r="B303" i="20"/>
  <c r="B302" i="20"/>
  <c r="B301" i="20"/>
  <c r="B300" i="20"/>
  <c r="B299" i="20"/>
  <c r="B298" i="20"/>
  <c r="B297" i="20"/>
  <c r="B296" i="20"/>
  <c r="B295" i="20"/>
  <c r="B294" i="20"/>
  <c r="B293" i="20"/>
  <c r="B292" i="20"/>
  <c r="B291" i="20"/>
  <c r="B290" i="20"/>
  <c r="B289" i="20"/>
  <c r="B288" i="20"/>
  <c r="B287" i="20"/>
  <c r="B286" i="20"/>
  <c r="B285" i="20"/>
  <c r="B284" i="20"/>
  <c r="J303" i="20"/>
  <c r="G303" i="20"/>
  <c r="J302" i="20"/>
  <c r="G302" i="20"/>
  <c r="J301" i="20"/>
  <c r="G301" i="20"/>
  <c r="J300" i="20"/>
  <c r="G300" i="20"/>
  <c r="J299" i="20"/>
  <c r="G299" i="20"/>
  <c r="J298" i="20"/>
  <c r="G298" i="20"/>
  <c r="J297" i="20"/>
  <c r="G297" i="20"/>
  <c r="J296" i="20"/>
  <c r="G296" i="20"/>
  <c r="J295" i="20"/>
  <c r="G295" i="20"/>
  <c r="J284" i="20"/>
  <c r="G284" i="20"/>
  <c r="J788" i="16" a="1"/>
  <c r="J788" i="16" s="1"/>
  <c r="J3504" i="16" s="1"/>
  <c r="J787" i="16" a="1"/>
  <c r="J787" i="16" s="1"/>
  <c r="J810" i="16" s="1"/>
  <c r="N812" i="16"/>
  <c r="N286" i="20" s="1"/>
  <c r="C287" i="20"/>
  <c r="D3257" i="16"/>
  <c r="K3246" i="16"/>
  <c r="L3243" i="16"/>
  <c r="M3243" i="16" s="1"/>
  <c r="N3243" i="16" s="1"/>
  <c r="O3243" i="16" s="1"/>
  <c r="P3243" i="16" s="1"/>
  <c r="Q3243" i="16" s="1"/>
  <c r="R3243" i="16" s="1"/>
  <c r="S3243" i="16" s="1"/>
  <c r="T3243" i="16" s="1"/>
  <c r="U3243" i="16" s="1"/>
  <c r="V3243" i="16" s="1"/>
  <c r="W3243" i="16" s="1"/>
  <c r="X3243" i="16" s="1"/>
  <c r="Y3243" i="16" s="1"/>
  <c r="Z3243" i="16" s="1"/>
  <c r="AA3243" i="16" s="1"/>
  <c r="AB3243" i="16" s="1"/>
  <c r="AC3243" i="16" s="1"/>
  <c r="AD3243" i="16" s="1"/>
  <c r="AE3243" i="16" s="1"/>
  <c r="AE3246" i="16" s="1"/>
  <c r="E3246" i="16"/>
  <c r="D3247" i="16"/>
  <c r="D3246" i="16"/>
  <c r="B3245" i="16"/>
  <c r="AE810" i="16"/>
  <c r="AE284" i="20" s="1"/>
  <c r="AD810" i="16"/>
  <c r="AC810" i="16"/>
  <c r="AC284" i="20" s="1"/>
  <c r="AB810" i="16"/>
  <c r="AB284" i="20" s="1"/>
  <c r="AA810" i="16"/>
  <c r="AA284" i="20" s="1"/>
  <c r="Z810" i="16"/>
  <c r="Z284" i="20" s="1"/>
  <c r="Y810" i="16"/>
  <c r="Y284" i="20" s="1"/>
  <c r="X810" i="16"/>
  <c r="X284" i="20" s="1"/>
  <c r="W810" i="16"/>
  <c r="W284" i="20" s="1"/>
  <c r="V810" i="16"/>
  <c r="U810" i="16"/>
  <c r="U284" i="20" s="1"/>
  <c r="T810" i="16"/>
  <c r="T284" i="20" s="1"/>
  <c r="S810" i="16"/>
  <c r="S284" i="20" s="1"/>
  <c r="R810" i="16"/>
  <c r="R284" i="20" s="1"/>
  <c r="Q810" i="16"/>
  <c r="Q284" i="20" s="1"/>
  <c r="P810" i="16"/>
  <c r="P284" i="20" s="1"/>
  <c r="O810" i="16"/>
  <c r="O284" i="20" s="1"/>
  <c r="N810" i="16"/>
  <c r="M810" i="16"/>
  <c r="M284" i="20" s="1"/>
  <c r="L810" i="16"/>
  <c r="L284" i="20" s="1"/>
  <c r="K810" i="16"/>
  <c r="K3253" i="16" s="1"/>
  <c r="B811" i="16"/>
  <c r="K811" i="16"/>
  <c r="K3265" i="16" s="1"/>
  <c r="L811" i="16"/>
  <c r="L285" i="20" s="1"/>
  <c r="M811" i="16"/>
  <c r="M285" i="20" s="1"/>
  <c r="N811" i="16"/>
  <c r="N285" i="20" s="1"/>
  <c r="O811" i="16"/>
  <c r="O285" i="20" s="1"/>
  <c r="P811" i="16"/>
  <c r="P285" i="20" s="1"/>
  <c r="Q811" i="16"/>
  <c r="Q285" i="20" s="1"/>
  <c r="R811" i="16"/>
  <c r="R285" i="20" s="1"/>
  <c r="S811" i="16"/>
  <c r="S285" i="20" s="1"/>
  <c r="T811" i="16"/>
  <c r="T285" i="20" s="1"/>
  <c r="U811" i="16"/>
  <c r="U285" i="20" s="1"/>
  <c r="V811" i="16"/>
  <c r="W811" i="16"/>
  <c r="W285" i="20" s="1"/>
  <c r="X811" i="16"/>
  <c r="X285" i="20" s="1"/>
  <c r="Y811" i="16"/>
  <c r="Y285" i="20" s="1"/>
  <c r="Z811" i="16"/>
  <c r="Z285" i="20" s="1"/>
  <c r="AA811" i="16"/>
  <c r="AA285" i="20" s="1"/>
  <c r="AB811" i="16"/>
  <c r="AB285" i="20" s="1"/>
  <c r="AC811" i="16"/>
  <c r="AC285" i="20" s="1"/>
  <c r="AD811" i="16"/>
  <c r="AD285" i="20" s="1"/>
  <c r="AE811" i="16"/>
  <c r="AE285" i="20" s="1"/>
  <c r="B812" i="16"/>
  <c r="K812" i="16"/>
  <c r="K286" i="20" s="1"/>
  <c r="L812" i="16"/>
  <c r="L286" i="20" s="1"/>
  <c r="M812" i="16"/>
  <c r="M286" i="20" s="1"/>
  <c r="O812" i="16"/>
  <c r="O286" i="20" s="1"/>
  <c r="P812" i="16"/>
  <c r="P286" i="20" s="1"/>
  <c r="Q812" i="16"/>
  <c r="Q286" i="20" s="1"/>
  <c r="R812" i="16"/>
  <c r="R286" i="20" s="1"/>
  <c r="S812" i="16"/>
  <c r="S286" i="20" s="1"/>
  <c r="T812" i="16"/>
  <c r="T286" i="20" s="1"/>
  <c r="U812" i="16"/>
  <c r="U286" i="20" s="1"/>
  <c r="V812" i="16"/>
  <c r="V286" i="20" s="1"/>
  <c r="W812" i="16"/>
  <c r="W286" i="20" s="1"/>
  <c r="X812" i="16"/>
  <c r="X286" i="20" s="1"/>
  <c r="Y812" i="16"/>
  <c r="Y286" i="20" s="1"/>
  <c r="Z812" i="16"/>
  <c r="Z286" i="20" s="1"/>
  <c r="AA812" i="16"/>
  <c r="AA286" i="20" s="1"/>
  <c r="AB812" i="16"/>
  <c r="AB286" i="20" s="1"/>
  <c r="AC812" i="16"/>
  <c r="AC286" i="20" s="1"/>
  <c r="AD812" i="16"/>
  <c r="AD286" i="20" s="1"/>
  <c r="AE812" i="16"/>
  <c r="AE286" i="20" s="1"/>
  <c r="B813" i="16"/>
  <c r="K813" i="16"/>
  <c r="K287" i="20" s="1"/>
  <c r="O813" i="16"/>
  <c r="O287" i="20" s="1"/>
  <c r="P813" i="16"/>
  <c r="P287" i="20" s="1"/>
  <c r="Q813" i="16"/>
  <c r="Q287" i="20" s="1"/>
  <c r="R813" i="16"/>
  <c r="R287" i="20" s="1"/>
  <c r="S813" i="16"/>
  <c r="S287" i="20" s="1"/>
  <c r="T813" i="16"/>
  <c r="T287" i="20" s="1"/>
  <c r="U813" i="16"/>
  <c r="U287" i="20" s="1"/>
  <c r="V813" i="16"/>
  <c r="V287" i="20" s="1"/>
  <c r="W813" i="16"/>
  <c r="W287" i="20" s="1"/>
  <c r="X813" i="16"/>
  <c r="X287" i="20" s="1"/>
  <c r="Y813" i="16"/>
  <c r="Y287" i="20" s="1"/>
  <c r="Z813" i="16"/>
  <c r="Z287" i="20" s="1"/>
  <c r="AA813" i="16"/>
  <c r="AA287" i="20" s="1"/>
  <c r="AB813" i="16"/>
  <c r="AB287" i="20" s="1"/>
  <c r="AC813" i="16"/>
  <c r="AC287" i="20" s="1"/>
  <c r="AD813" i="16"/>
  <c r="AD287" i="20" s="1"/>
  <c r="AE813" i="16"/>
  <c r="AE287" i="20" s="1"/>
  <c r="B814" i="16"/>
  <c r="K814" i="16"/>
  <c r="K288" i="20" s="1"/>
  <c r="O814" i="16"/>
  <c r="O288" i="20" s="1"/>
  <c r="P814" i="16"/>
  <c r="P288" i="20" s="1"/>
  <c r="Q814" i="16"/>
  <c r="Q288" i="20" s="1"/>
  <c r="R814" i="16"/>
  <c r="R288" i="20" s="1"/>
  <c r="S814" i="16"/>
  <c r="S288" i="20" s="1"/>
  <c r="T814" i="16"/>
  <c r="T288" i="20" s="1"/>
  <c r="U814" i="16"/>
  <c r="U288" i="20" s="1"/>
  <c r="V814" i="16"/>
  <c r="V288" i="20" s="1"/>
  <c r="W814" i="16"/>
  <c r="W288" i="20" s="1"/>
  <c r="X814" i="16"/>
  <c r="X288" i="20" s="1"/>
  <c r="Y814" i="16"/>
  <c r="Y288" i="20" s="1"/>
  <c r="Z814" i="16"/>
  <c r="Z288" i="20" s="1"/>
  <c r="AA814" i="16"/>
  <c r="AA288" i="20" s="1"/>
  <c r="AB814" i="16"/>
  <c r="AB288" i="20" s="1"/>
  <c r="AC814" i="16"/>
  <c r="AC288" i="20" s="1"/>
  <c r="AD814" i="16"/>
  <c r="AD288" i="20" s="1"/>
  <c r="AE814" i="16"/>
  <c r="AE288" i="20" s="1"/>
  <c r="B815" i="16"/>
  <c r="K815" i="16"/>
  <c r="K289" i="20" s="1"/>
  <c r="O815" i="16"/>
  <c r="O289" i="20" s="1"/>
  <c r="P815" i="16"/>
  <c r="P289" i="20" s="1"/>
  <c r="Q815" i="16"/>
  <c r="Q289" i="20" s="1"/>
  <c r="R815" i="16"/>
  <c r="R289" i="20" s="1"/>
  <c r="S815" i="16"/>
  <c r="S289" i="20" s="1"/>
  <c r="T815" i="16"/>
  <c r="T289" i="20" s="1"/>
  <c r="U815" i="16"/>
  <c r="U289" i="20" s="1"/>
  <c r="V815" i="16"/>
  <c r="V289" i="20" s="1"/>
  <c r="W815" i="16"/>
  <c r="W289" i="20" s="1"/>
  <c r="X815" i="16"/>
  <c r="X289" i="20" s="1"/>
  <c r="Y815" i="16"/>
  <c r="Y289" i="20" s="1"/>
  <c r="Z815" i="16"/>
  <c r="Z289" i="20" s="1"/>
  <c r="AA815" i="16"/>
  <c r="AA289" i="20" s="1"/>
  <c r="AB815" i="16"/>
  <c r="AB289" i="20" s="1"/>
  <c r="AC815" i="16"/>
  <c r="AC289" i="20" s="1"/>
  <c r="AD815" i="16"/>
  <c r="AD289" i="20" s="1"/>
  <c r="AE815" i="16"/>
  <c r="AE289" i="20" s="1"/>
  <c r="B816" i="16"/>
  <c r="K816" i="16"/>
  <c r="K290" i="20" s="1"/>
  <c r="O816" i="16"/>
  <c r="O290" i="20" s="1"/>
  <c r="P816" i="16"/>
  <c r="P290" i="20" s="1"/>
  <c r="Q816" i="16"/>
  <c r="Q290" i="20" s="1"/>
  <c r="R816" i="16"/>
  <c r="R290" i="20" s="1"/>
  <c r="S816" i="16"/>
  <c r="S290" i="20" s="1"/>
  <c r="T816" i="16"/>
  <c r="T290" i="20" s="1"/>
  <c r="U816" i="16"/>
  <c r="U290" i="20" s="1"/>
  <c r="V816" i="16"/>
  <c r="V290" i="20" s="1"/>
  <c r="W816" i="16"/>
  <c r="W290" i="20" s="1"/>
  <c r="X816" i="16"/>
  <c r="X290" i="20" s="1"/>
  <c r="Y816" i="16"/>
  <c r="Y290" i="20" s="1"/>
  <c r="Z816" i="16"/>
  <c r="Z290" i="20" s="1"/>
  <c r="AA816" i="16"/>
  <c r="AA290" i="20" s="1"/>
  <c r="AB816" i="16"/>
  <c r="AB290" i="20" s="1"/>
  <c r="AC816" i="16"/>
  <c r="AC290" i="20" s="1"/>
  <c r="AD816" i="16"/>
  <c r="AD290" i="20" s="1"/>
  <c r="AE816" i="16"/>
  <c r="AE290" i="20" s="1"/>
  <c r="B817" i="16"/>
  <c r="K817" i="16"/>
  <c r="K291" i="20" s="1"/>
  <c r="O817" i="16"/>
  <c r="O291" i="20" s="1"/>
  <c r="P817" i="16"/>
  <c r="P291" i="20" s="1"/>
  <c r="Q817" i="16"/>
  <c r="Q291" i="20" s="1"/>
  <c r="R817" i="16"/>
  <c r="R291" i="20" s="1"/>
  <c r="S817" i="16"/>
  <c r="S291" i="20" s="1"/>
  <c r="T817" i="16"/>
  <c r="T291" i="20" s="1"/>
  <c r="U817" i="16"/>
  <c r="U291" i="20" s="1"/>
  <c r="V817" i="16"/>
  <c r="V291" i="20" s="1"/>
  <c r="W817" i="16"/>
  <c r="W291" i="20" s="1"/>
  <c r="X817" i="16"/>
  <c r="X291" i="20" s="1"/>
  <c r="Y817" i="16"/>
  <c r="Y291" i="20" s="1"/>
  <c r="Z817" i="16"/>
  <c r="Z291" i="20" s="1"/>
  <c r="AA817" i="16"/>
  <c r="AA291" i="20" s="1"/>
  <c r="AB817" i="16"/>
  <c r="AB291" i="20" s="1"/>
  <c r="AC817" i="16"/>
  <c r="AC291" i="20" s="1"/>
  <c r="AD817" i="16"/>
  <c r="AD291" i="20" s="1"/>
  <c r="AE817" i="16"/>
  <c r="AE291" i="20" s="1"/>
  <c r="B818" i="16"/>
  <c r="K818" i="16"/>
  <c r="K292" i="20" s="1"/>
  <c r="O818" i="16"/>
  <c r="O292" i="20" s="1"/>
  <c r="P818" i="16"/>
  <c r="P292" i="20" s="1"/>
  <c r="Q818" i="16"/>
  <c r="Q292" i="20" s="1"/>
  <c r="R818" i="16"/>
  <c r="R292" i="20" s="1"/>
  <c r="S818" i="16"/>
  <c r="S292" i="20" s="1"/>
  <c r="T818" i="16"/>
  <c r="T292" i="20" s="1"/>
  <c r="U818" i="16"/>
  <c r="U292" i="20" s="1"/>
  <c r="V818" i="16"/>
  <c r="V292" i="20" s="1"/>
  <c r="W818" i="16"/>
  <c r="W292" i="20" s="1"/>
  <c r="X818" i="16"/>
  <c r="X292" i="20" s="1"/>
  <c r="Y818" i="16"/>
  <c r="Y292" i="20" s="1"/>
  <c r="Z818" i="16"/>
  <c r="Z292" i="20" s="1"/>
  <c r="AA818" i="16"/>
  <c r="AA292" i="20" s="1"/>
  <c r="AB818" i="16"/>
  <c r="AB292" i="20" s="1"/>
  <c r="AC818" i="16"/>
  <c r="AC292" i="20" s="1"/>
  <c r="AD818" i="16"/>
  <c r="AD292" i="20" s="1"/>
  <c r="AE818" i="16"/>
  <c r="AE292" i="20" s="1"/>
  <c r="B819" i="16"/>
  <c r="K819" i="16"/>
  <c r="K293" i="20" s="1"/>
  <c r="O819" i="16"/>
  <c r="O293" i="20" s="1"/>
  <c r="P819" i="16"/>
  <c r="P293" i="20" s="1"/>
  <c r="Q819" i="16"/>
  <c r="Q293" i="20" s="1"/>
  <c r="R819" i="16"/>
  <c r="R293" i="20" s="1"/>
  <c r="S819" i="16"/>
  <c r="S293" i="20" s="1"/>
  <c r="T819" i="16"/>
  <c r="T293" i="20" s="1"/>
  <c r="U819" i="16"/>
  <c r="U293" i="20" s="1"/>
  <c r="V819" i="16"/>
  <c r="V293" i="20" s="1"/>
  <c r="W819" i="16"/>
  <c r="W293" i="20" s="1"/>
  <c r="X819" i="16"/>
  <c r="X293" i="20" s="1"/>
  <c r="Y819" i="16"/>
  <c r="Y293" i="20" s="1"/>
  <c r="Z819" i="16"/>
  <c r="Z293" i="20" s="1"/>
  <c r="AA819" i="16"/>
  <c r="AA293" i="20" s="1"/>
  <c r="AB819" i="16"/>
  <c r="AB293" i="20" s="1"/>
  <c r="AC819" i="16"/>
  <c r="AC293" i="20" s="1"/>
  <c r="AD819" i="16"/>
  <c r="AD293" i="20" s="1"/>
  <c r="AE819" i="16"/>
  <c r="AE293" i="20" s="1"/>
  <c r="B820" i="16"/>
  <c r="K820" i="16"/>
  <c r="K294" i="20" s="1"/>
  <c r="O820" i="16"/>
  <c r="O294" i="20" s="1"/>
  <c r="P820" i="16"/>
  <c r="P294" i="20" s="1"/>
  <c r="Q820" i="16"/>
  <c r="Q294" i="20" s="1"/>
  <c r="R820" i="16"/>
  <c r="R294" i="20" s="1"/>
  <c r="S820" i="16"/>
  <c r="S294" i="20" s="1"/>
  <c r="T820" i="16"/>
  <c r="T294" i="20" s="1"/>
  <c r="U820" i="16"/>
  <c r="U294" i="20" s="1"/>
  <c r="V820" i="16"/>
  <c r="V294" i="20" s="1"/>
  <c r="W820" i="16"/>
  <c r="W294" i="20" s="1"/>
  <c r="X820" i="16"/>
  <c r="X294" i="20" s="1"/>
  <c r="Y820" i="16"/>
  <c r="Y294" i="20" s="1"/>
  <c r="Z820" i="16"/>
  <c r="Z294" i="20" s="1"/>
  <c r="AA820" i="16"/>
  <c r="AA294" i="20" s="1"/>
  <c r="AB820" i="16"/>
  <c r="AB294" i="20" s="1"/>
  <c r="AC820" i="16"/>
  <c r="AC294" i="20" s="1"/>
  <c r="AD820" i="16"/>
  <c r="AD294" i="20" s="1"/>
  <c r="AE820" i="16"/>
  <c r="AE294" i="20" s="1"/>
  <c r="B821" i="16"/>
  <c r="K821" i="16"/>
  <c r="K295" i="20" s="1"/>
  <c r="O821" i="16"/>
  <c r="O295" i="20" s="1"/>
  <c r="P821" i="16"/>
  <c r="P295" i="20" s="1"/>
  <c r="Q821" i="16"/>
  <c r="Q295" i="20" s="1"/>
  <c r="R821" i="16"/>
  <c r="R295" i="20" s="1"/>
  <c r="S821" i="16"/>
  <c r="S295" i="20" s="1"/>
  <c r="T821" i="16"/>
  <c r="T295" i="20" s="1"/>
  <c r="U821" i="16"/>
  <c r="U295" i="20" s="1"/>
  <c r="V821" i="16"/>
  <c r="V295" i="20" s="1"/>
  <c r="W821" i="16"/>
  <c r="W295" i="20" s="1"/>
  <c r="X821" i="16"/>
  <c r="X295" i="20" s="1"/>
  <c r="Y821" i="16"/>
  <c r="Y295" i="20" s="1"/>
  <c r="Z821" i="16"/>
  <c r="Z295" i="20" s="1"/>
  <c r="AA821" i="16"/>
  <c r="AA295" i="20" s="1"/>
  <c r="AB821" i="16"/>
  <c r="AB295" i="20" s="1"/>
  <c r="AC821" i="16"/>
  <c r="AC295" i="20" s="1"/>
  <c r="AD821" i="16"/>
  <c r="AD295" i="20" s="1"/>
  <c r="AE821" i="16"/>
  <c r="AE295" i="20" s="1"/>
  <c r="B822" i="16"/>
  <c r="K822" i="16"/>
  <c r="K296" i="20" s="1"/>
  <c r="O822" i="16"/>
  <c r="O296" i="20" s="1"/>
  <c r="P822" i="16"/>
  <c r="P296" i="20" s="1"/>
  <c r="Q822" i="16"/>
  <c r="Q296" i="20" s="1"/>
  <c r="R822" i="16"/>
  <c r="R296" i="20" s="1"/>
  <c r="S822" i="16"/>
  <c r="S296" i="20" s="1"/>
  <c r="T822" i="16"/>
  <c r="T296" i="20" s="1"/>
  <c r="U822" i="16"/>
  <c r="U296" i="20" s="1"/>
  <c r="V822" i="16"/>
  <c r="V296" i="20" s="1"/>
  <c r="W822" i="16"/>
  <c r="W296" i="20" s="1"/>
  <c r="X822" i="16"/>
  <c r="X296" i="20" s="1"/>
  <c r="Y822" i="16"/>
  <c r="Y296" i="20" s="1"/>
  <c r="Z822" i="16"/>
  <c r="Z296" i="20" s="1"/>
  <c r="AA822" i="16"/>
  <c r="AA296" i="20" s="1"/>
  <c r="AB822" i="16"/>
  <c r="AB296" i="20" s="1"/>
  <c r="AC822" i="16"/>
  <c r="AC296" i="20" s="1"/>
  <c r="AD822" i="16"/>
  <c r="AD296" i="20" s="1"/>
  <c r="AE822" i="16"/>
  <c r="AE296" i="20" s="1"/>
  <c r="B823" i="16"/>
  <c r="K823" i="16"/>
  <c r="K297" i="20" s="1"/>
  <c r="O823" i="16"/>
  <c r="O297" i="20" s="1"/>
  <c r="P823" i="16"/>
  <c r="P297" i="20" s="1"/>
  <c r="Q823" i="16"/>
  <c r="Q297" i="20" s="1"/>
  <c r="R823" i="16"/>
  <c r="R297" i="20" s="1"/>
  <c r="S823" i="16"/>
  <c r="S297" i="20" s="1"/>
  <c r="T823" i="16"/>
  <c r="T297" i="20" s="1"/>
  <c r="U823" i="16"/>
  <c r="U297" i="20" s="1"/>
  <c r="V823" i="16"/>
  <c r="V297" i="20" s="1"/>
  <c r="W823" i="16"/>
  <c r="W297" i="20" s="1"/>
  <c r="X823" i="16"/>
  <c r="X297" i="20" s="1"/>
  <c r="Y823" i="16"/>
  <c r="Y297" i="20" s="1"/>
  <c r="Z823" i="16"/>
  <c r="Z297" i="20" s="1"/>
  <c r="AA823" i="16"/>
  <c r="AA297" i="20" s="1"/>
  <c r="AB823" i="16"/>
  <c r="AB297" i="20" s="1"/>
  <c r="AC823" i="16"/>
  <c r="AC297" i="20" s="1"/>
  <c r="AD823" i="16"/>
  <c r="AD297" i="20" s="1"/>
  <c r="AE823" i="16"/>
  <c r="AE297" i="20" s="1"/>
  <c r="B824" i="16"/>
  <c r="K824" i="16"/>
  <c r="K298" i="20" s="1"/>
  <c r="O824" i="16"/>
  <c r="O298" i="20" s="1"/>
  <c r="P824" i="16"/>
  <c r="P298" i="20" s="1"/>
  <c r="Q824" i="16"/>
  <c r="Q298" i="20" s="1"/>
  <c r="R824" i="16"/>
  <c r="R298" i="20" s="1"/>
  <c r="S824" i="16"/>
  <c r="S298" i="20" s="1"/>
  <c r="T824" i="16"/>
  <c r="T298" i="20" s="1"/>
  <c r="U824" i="16"/>
  <c r="U298" i="20" s="1"/>
  <c r="V824" i="16"/>
  <c r="V298" i="20" s="1"/>
  <c r="W824" i="16"/>
  <c r="W298" i="20" s="1"/>
  <c r="X824" i="16"/>
  <c r="X298" i="20" s="1"/>
  <c r="Y824" i="16"/>
  <c r="Y298" i="20" s="1"/>
  <c r="Z824" i="16"/>
  <c r="Z298" i="20" s="1"/>
  <c r="AA824" i="16"/>
  <c r="AA298" i="20" s="1"/>
  <c r="AB824" i="16"/>
  <c r="AB298" i="20" s="1"/>
  <c r="AC824" i="16"/>
  <c r="AC298" i="20" s="1"/>
  <c r="AD824" i="16"/>
  <c r="AD298" i="20" s="1"/>
  <c r="AE824" i="16"/>
  <c r="AE298" i="20" s="1"/>
  <c r="B825" i="16"/>
  <c r="K825" i="16"/>
  <c r="K299" i="20" s="1"/>
  <c r="O825" i="16"/>
  <c r="O299" i="20" s="1"/>
  <c r="P825" i="16"/>
  <c r="P299" i="20" s="1"/>
  <c r="Q825" i="16"/>
  <c r="Q299" i="20" s="1"/>
  <c r="R825" i="16"/>
  <c r="R299" i="20" s="1"/>
  <c r="S825" i="16"/>
  <c r="S299" i="20" s="1"/>
  <c r="T825" i="16"/>
  <c r="T299" i="20" s="1"/>
  <c r="U825" i="16"/>
  <c r="U299" i="20" s="1"/>
  <c r="V825" i="16"/>
  <c r="V299" i="20" s="1"/>
  <c r="W825" i="16"/>
  <c r="W299" i="20" s="1"/>
  <c r="X825" i="16"/>
  <c r="X299" i="20" s="1"/>
  <c r="Y825" i="16"/>
  <c r="Y299" i="20" s="1"/>
  <c r="Z825" i="16"/>
  <c r="Z299" i="20" s="1"/>
  <c r="AA825" i="16"/>
  <c r="AA299" i="20" s="1"/>
  <c r="AB825" i="16"/>
  <c r="AB299" i="20" s="1"/>
  <c r="AC825" i="16"/>
  <c r="AC299" i="20" s="1"/>
  <c r="AD825" i="16"/>
  <c r="AD299" i="20" s="1"/>
  <c r="AE825" i="16"/>
  <c r="AE299" i="20" s="1"/>
  <c r="B826" i="16"/>
  <c r="K826" i="16"/>
  <c r="K300" i="20" s="1"/>
  <c r="O826" i="16"/>
  <c r="O300" i="20" s="1"/>
  <c r="P826" i="16"/>
  <c r="P300" i="20" s="1"/>
  <c r="Q826" i="16"/>
  <c r="Q300" i="20" s="1"/>
  <c r="R826" i="16"/>
  <c r="R300" i="20" s="1"/>
  <c r="S826" i="16"/>
  <c r="S300" i="20" s="1"/>
  <c r="T826" i="16"/>
  <c r="T300" i="20" s="1"/>
  <c r="U826" i="16"/>
  <c r="U300" i="20" s="1"/>
  <c r="V826" i="16"/>
  <c r="V300" i="20" s="1"/>
  <c r="W826" i="16"/>
  <c r="W300" i="20" s="1"/>
  <c r="X826" i="16"/>
  <c r="X300" i="20" s="1"/>
  <c r="Y826" i="16"/>
  <c r="Y300" i="20" s="1"/>
  <c r="Z826" i="16"/>
  <c r="Z300" i="20" s="1"/>
  <c r="AA826" i="16"/>
  <c r="AA300" i="20" s="1"/>
  <c r="AB826" i="16"/>
  <c r="AB300" i="20" s="1"/>
  <c r="AC826" i="16"/>
  <c r="AC300" i="20" s="1"/>
  <c r="AD826" i="16"/>
  <c r="AD300" i="20" s="1"/>
  <c r="AE826" i="16"/>
  <c r="AE300" i="20" s="1"/>
  <c r="B827" i="16"/>
  <c r="K827" i="16"/>
  <c r="K301" i="20" s="1"/>
  <c r="O827" i="16"/>
  <c r="O301" i="20" s="1"/>
  <c r="P827" i="16"/>
  <c r="P301" i="20" s="1"/>
  <c r="Q827" i="16"/>
  <c r="Q301" i="20" s="1"/>
  <c r="R827" i="16"/>
  <c r="R301" i="20" s="1"/>
  <c r="S827" i="16"/>
  <c r="S301" i="20" s="1"/>
  <c r="T827" i="16"/>
  <c r="T301" i="20" s="1"/>
  <c r="U827" i="16"/>
  <c r="U301" i="20" s="1"/>
  <c r="V827" i="16"/>
  <c r="V301" i="20" s="1"/>
  <c r="W827" i="16"/>
  <c r="W301" i="20" s="1"/>
  <c r="X827" i="16"/>
  <c r="X301" i="20" s="1"/>
  <c r="Y827" i="16"/>
  <c r="Y301" i="20" s="1"/>
  <c r="Z827" i="16"/>
  <c r="Z301" i="20" s="1"/>
  <c r="AA827" i="16"/>
  <c r="AA301" i="20" s="1"/>
  <c r="AB827" i="16"/>
  <c r="AB301" i="20" s="1"/>
  <c r="AC827" i="16"/>
  <c r="AC301" i="20" s="1"/>
  <c r="AD827" i="16"/>
  <c r="AD301" i="20" s="1"/>
  <c r="AE827" i="16"/>
  <c r="AE301" i="20" s="1"/>
  <c r="B828" i="16"/>
  <c r="K828" i="16"/>
  <c r="K302" i="20" s="1"/>
  <c r="O828" i="16"/>
  <c r="O302" i="20" s="1"/>
  <c r="P828" i="16"/>
  <c r="P302" i="20" s="1"/>
  <c r="Q828" i="16"/>
  <c r="Q302" i="20" s="1"/>
  <c r="R828" i="16"/>
  <c r="R302" i="20" s="1"/>
  <c r="S828" i="16"/>
  <c r="S302" i="20" s="1"/>
  <c r="T828" i="16"/>
  <c r="T302" i="20" s="1"/>
  <c r="U828" i="16"/>
  <c r="U302" i="20" s="1"/>
  <c r="V828" i="16"/>
  <c r="V302" i="20" s="1"/>
  <c r="W828" i="16"/>
  <c r="W302" i="20" s="1"/>
  <c r="X828" i="16"/>
  <c r="X302" i="20" s="1"/>
  <c r="Y828" i="16"/>
  <c r="Y302" i="20" s="1"/>
  <c r="Z828" i="16"/>
  <c r="Z302" i="20" s="1"/>
  <c r="AA828" i="16"/>
  <c r="AA302" i="20" s="1"/>
  <c r="AB828" i="16"/>
  <c r="AB302" i="20" s="1"/>
  <c r="AC828" i="16"/>
  <c r="AC302" i="20" s="1"/>
  <c r="AD828" i="16"/>
  <c r="AD302" i="20" s="1"/>
  <c r="AE828" i="16"/>
  <c r="AE302" i="20" s="1"/>
  <c r="B829" i="16"/>
  <c r="K829" i="16"/>
  <c r="K303" i="20" s="1"/>
  <c r="O829" i="16"/>
  <c r="O303" i="20" s="1"/>
  <c r="P829" i="16"/>
  <c r="P303" i="20" s="1"/>
  <c r="Q829" i="16"/>
  <c r="Q303" i="20" s="1"/>
  <c r="R829" i="16"/>
  <c r="R303" i="20" s="1"/>
  <c r="S829" i="16"/>
  <c r="S303" i="20" s="1"/>
  <c r="T829" i="16"/>
  <c r="T303" i="20" s="1"/>
  <c r="U829" i="16"/>
  <c r="U303" i="20" s="1"/>
  <c r="V829" i="16"/>
  <c r="V303" i="20" s="1"/>
  <c r="W829" i="16"/>
  <c r="W303" i="20" s="1"/>
  <c r="X829" i="16"/>
  <c r="X303" i="20" s="1"/>
  <c r="Y829" i="16"/>
  <c r="Y303" i="20" s="1"/>
  <c r="Z829" i="16"/>
  <c r="Z303" i="20" s="1"/>
  <c r="AA829" i="16"/>
  <c r="AA303" i="20" s="1"/>
  <c r="AB829" i="16"/>
  <c r="AB303" i="20" s="1"/>
  <c r="AC829" i="16"/>
  <c r="AC303" i="20" s="1"/>
  <c r="AD829" i="16"/>
  <c r="AD303" i="20" s="1"/>
  <c r="AE829" i="16"/>
  <c r="AE303" i="20" s="1"/>
  <c r="B810" i="16"/>
  <c r="AE807" i="16"/>
  <c r="AD807" i="16"/>
  <c r="AC807" i="16"/>
  <c r="AB807" i="16"/>
  <c r="AA807" i="16"/>
  <c r="Z807" i="16"/>
  <c r="Y807" i="16"/>
  <c r="X807" i="16"/>
  <c r="W807" i="16"/>
  <c r="V807" i="16"/>
  <c r="U807" i="16"/>
  <c r="T807" i="16"/>
  <c r="S807" i="16"/>
  <c r="R807" i="16"/>
  <c r="Q807" i="16"/>
  <c r="P807" i="16"/>
  <c r="O807" i="16"/>
  <c r="K807" i="16"/>
  <c r="H12" i="2"/>
  <c r="H10" i="2"/>
  <c r="K17" i="31"/>
  <c r="E8" i="2"/>
  <c r="J697" i="16" a="1"/>
  <c r="J697" i="16" s="1"/>
  <c r="J696" i="16" a="1"/>
  <c r="J696" i="16" s="1"/>
  <c r="J695" i="16" a="1"/>
  <c r="J695" i="16" s="1"/>
  <c r="J694" i="16" a="1"/>
  <c r="J694" i="16" s="1"/>
  <c r="J693" i="16" a="1"/>
  <c r="J693" i="16" s="1"/>
  <c r="J692" i="16" a="1"/>
  <c r="J692" i="16" s="1"/>
  <c r="J691" i="16" a="1"/>
  <c r="J691" i="16" s="1"/>
  <c r="J690" i="16" a="1"/>
  <c r="J690" i="16" s="1"/>
  <c r="J689" i="16" a="1"/>
  <c r="J689" i="16" s="1"/>
  <c r="J688" i="16" a="1"/>
  <c r="J688" i="16" s="1"/>
  <c r="J687" i="16" a="1"/>
  <c r="J687" i="16" s="1"/>
  <c r="J686" i="16" a="1"/>
  <c r="J686" i="16" s="1"/>
  <c r="J685" i="16" a="1"/>
  <c r="J685" i="16" s="1"/>
  <c r="J684" i="16" a="1"/>
  <c r="J684" i="16" s="1"/>
  <c r="J683" i="16" a="1"/>
  <c r="J683" i="16" s="1"/>
  <c r="J682" i="16" a="1"/>
  <c r="J682" i="16" s="1"/>
  <c r="J681" i="16" a="1"/>
  <c r="J681" i="16" s="1"/>
  <c r="J680" i="16" a="1"/>
  <c r="J680" i="16" s="1"/>
  <c r="J679" i="16" a="1"/>
  <c r="J679" i="16" s="1"/>
  <c r="J678" i="16" a="1"/>
  <c r="J678" i="16" s="1"/>
  <c r="J677" i="16" a="1"/>
  <c r="J677" i="16" s="1"/>
  <c r="J676" i="16" a="1"/>
  <c r="J676" i="16" s="1"/>
  <c r="J675" i="16" a="1"/>
  <c r="J675" i="16" s="1"/>
  <c r="J674" i="16" a="1"/>
  <c r="J674" i="16" s="1"/>
  <c r="J673" i="16" a="1"/>
  <c r="J673" i="16" s="1"/>
  <c r="J672" i="16" a="1"/>
  <c r="J672" i="16" s="1"/>
  <c r="J671" i="16" a="1"/>
  <c r="J671" i="16" s="1"/>
  <c r="J670" i="16" a="1"/>
  <c r="J670" i="16" s="1"/>
  <c r="J669" i="16" a="1"/>
  <c r="J669" i="16" s="1"/>
  <c r="J668" i="16" a="1"/>
  <c r="J668" i="16" s="1"/>
  <c r="J667" i="16" a="1"/>
  <c r="J667" i="16" s="1"/>
  <c r="J666" i="16" a="1"/>
  <c r="J666" i="16" s="1"/>
  <c r="J665" i="16" a="1"/>
  <c r="J665" i="16" s="1"/>
  <c r="J664" i="16" a="1"/>
  <c r="J664" i="16" s="1"/>
  <c r="J663" i="16" a="1"/>
  <c r="J663" i="16" s="1"/>
  <c r="J662" i="16" a="1"/>
  <c r="J662" i="16" s="1"/>
  <c r="J661" i="16" a="1"/>
  <c r="J661" i="16" s="1"/>
  <c r="J660" i="16" a="1"/>
  <c r="J660" i="16" s="1"/>
  <c r="J659" i="16" a="1"/>
  <c r="J659" i="16" s="1"/>
  <c r="J658" i="16" a="1"/>
  <c r="J658" i="16" s="1"/>
  <c r="J195" i="16"/>
  <c r="AC3265" i="16" l="1"/>
  <c r="M3265" i="16"/>
  <c r="P3258" i="16"/>
  <c r="Z3265" i="16"/>
  <c r="R3265" i="16"/>
  <c r="Y3265" i="16"/>
  <c r="Q3265" i="16"/>
  <c r="D3259" i="16"/>
  <c r="V3265" i="16"/>
  <c r="X3265" i="16"/>
  <c r="P3265" i="16"/>
  <c r="G3259" i="16"/>
  <c r="AE3265" i="16"/>
  <c r="W3265" i="16"/>
  <c r="O3265" i="16"/>
  <c r="AD3265" i="16"/>
  <c r="N3265" i="16"/>
  <c r="AB3265" i="16"/>
  <c r="T3265" i="16"/>
  <c r="L3265" i="16"/>
  <c r="S3265" i="16"/>
  <c r="U3265" i="16"/>
  <c r="X3258" i="16"/>
  <c r="AA3265" i="16"/>
  <c r="J3503" i="16"/>
  <c r="Q3258" i="16"/>
  <c r="D3258" i="16"/>
  <c r="Y3258" i="16"/>
  <c r="N813" i="16"/>
  <c r="N287" i="20" s="1"/>
  <c r="E3258" i="16"/>
  <c r="R3258" i="16"/>
  <c r="Z3258" i="16"/>
  <c r="K3258" i="16"/>
  <c r="S3258" i="16"/>
  <c r="AA3258" i="16"/>
  <c r="L3258" i="16"/>
  <c r="T3258" i="16"/>
  <c r="AB3258" i="16"/>
  <c r="M3258" i="16"/>
  <c r="U3258" i="16"/>
  <c r="AC3258" i="16"/>
  <c r="N3258" i="16"/>
  <c r="V3258" i="16"/>
  <c r="AD3258" i="16"/>
  <c r="O3258" i="16"/>
  <c r="W3258" i="16"/>
  <c r="AE3258" i="16"/>
  <c r="M813" i="16"/>
  <c r="M287" i="20" s="1"/>
  <c r="K284" i="20"/>
  <c r="L813" i="16"/>
  <c r="L287" i="20" s="1"/>
  <c r="N3253" i="16"/>
  <c r="V3253" i="16"/>
  <c r="AD3253" i="16"/>
  <c r="J790" i="16" a="1"/>
  <c r="J790" i="16" s="1"/>
  <c r="D3269" i="16"/>
  <c r="B3257" i="16"/>
  <c r="I788" i="16"/>
  <c r="I3504" i="16" s="1"/>
  <c r="J789" i="16" a="1"/>
  <c r="J789" i="16" s="1"/>
  <c r="J3505" i="16" s="1"/>
  <c r="N284" i="20"/>
  <c r="C286" i="20"/>
  <c r="AD284" i="20"/>
  <c r="V284" i="20"/>
  <c r="K285" i="20"/>
  <c r="I789" i="16"/>
  <c r="V285" i="20"/>
  <c r="N814" i="16"/>
  <c r="N288" i="20" s="1"/>
  <c r="M814" i="16"/>
  <c r="M288" i="20" s="1"/>
  <c r="L814" i="16"/>
  <c r="I787" i="16"/>
  <c r="O3253" i="16"/>
  <c r="W3253" i="16"/>
  <c r="AE3253" i="16"/>
  <c r="R3253" i="16"/>
  <c r="Z3253" i="16"/>
  <c r="S3253" i="16"/>
  <c r="AA3253" i="16"/>
  <c r="P3246" i="16"/>
  <c r="L3253" i="16"/>
  <c r="T3253" i="16"/>
  <c r="AB3253" i="16"/>
  <c r="P3253" i="16"/>
  <c r="X3253" i="16"/>
  <c r="Q3253" i="16"/>
  <c r="Y3253" i="16"/>
  <c r="M3253" i="16"/>
  <c r="U3253" i="16"/>
  <c r="AC3253" i="16"/>
  <c r="W830" i="16"/>
  <c r="AE830" i="16"/>
  <c r="U830" i="16"/>
  <c r="X3246" i="16"/>
  <c r="Q830" i="16"/>
  <c r="Y830" i="16"/>
  <c r="R830" i="16"/>
  <c r="Z830" i="16"/>
  <c r="Q3246" i="16"/>
  <c r="Y3246" i="16"/>
  <c r="S830" i="16"/>
  <c r="AA830" i="16"/>
  <c r="R3246" i="16"/>
  <c r="Z3246" i="16"/>
  <c r="T830" i="16"/>
  <c r="AB830" i="16"/>
  <c r="S3246" i="16"/>
  <c r="AA3246" i="16"/>
  <c r="AC830" i="16"/>
  <c r="L3246" i="16"/>
  <c r="T3246" i="16"/>
  <c r="AB3246" i="16"/>
  <c r="V830" i="16"/>
  <c r="AD830" i="16"/>
  <c r="M3246" i="16"/>
  <c r="U3246" i="16"/>
  <c r="AC3246" i="16"/>
  <c r="O830" i="16"/>
  <c r="N3246" i="16"/>
  <c r="V3246" i="16"/>
  <c r="AD3246" i="16"/>
  <c r="K830" i="16"/>
  <c r="P830" i="16"/>
  <c r="X830" i="16"/>
  <c r="O3246" i="16"/>
  <c r="W3246" i="16"/>
  <c r="J811" i="16"/>
  <c r="J197" i="16" a="1"/>
  <c r="J197" i="16" s="1"/>
  <c r="J198" i="16" a="1"/>
  <c r="J198" i="16" s="1"/>
  <c r="J199" i="16" a="1"/>
  <c r="J199" i="16" s="1"/>
  <c r="F3259" i="16" l="1"/>
  <c r="F286" i="20"/>
  <c r="I3505" i="16"/>
  <c r="AA3277" i="16"/>
  <c r="S3277" i="16"/>
  <c r="K3277" i="16"/>
  <c r="Z3277" i="16"/>
  <c r="R3277" i="16"/>
  <c r="F3271" i="16"/>
  <c r="AE3277" i="16"/>
  <c r="G3271" i="16"/>
  <c r="Y3277" i="16"/>
  <c r="Q3277" i="16"/>
  <c r="D3271" i="16"/>
  <c r="O3277" i="16"/>
  <c r="X3277" i="16"/>
  <c r="P3277" i="16"/>
  <c r="W3277" i="16"/>
  <c r="AC3277" i="16"/>
  <c r="U3277" i="16"/>
  <c r="M3277" i="16"/>
  <c r="AD3277" i="16"/>
  <c r="AB3277" i="16"/>
  <c r="V3277" i="16"/>
  <c r="N3277" i="16"/>
  <c r="T3277" i="16"/>
  <c r="L3277" i="16"/>
  <c r="J813" i="16"/>
  <c r="J3506" i="16"/>
  <c r="F3247" i="16"/>
  <c r="I3503" i="16"/>
  <c r="F285" i="20"/>
  <c r="AE3270" i="16"/>
  <c r="W3270" i="16"/>
  <c r="O3270" i="16"/>
  <c r="AC3270" i="16"/>
  <c r="U3270" i="16"/>
  <c r="M3270" i="16"/>
  <c r="V3270" i="16"/>
  <c r="K3270" i="16"/>
  <c r="T3270" i="16"/>
  <c r="E3270" i="16"/>
  <c r="AD3270" i="16"/>
  <c r="S3270" i="16"/>
  <c r="D3270" i="16"/>
  <c r="AB3270" i="16"/>
  <c r="R3270" i="16"/>
  <c r="AA3270" i="16"/>
  <c r="Q3270" i="16"/>
  <c r="Z3270" i="16"/>
  <c r="P3270" i="16"/>
  <c r="Y3270" i="16"/>
  <c r="N3270" i="16"/>
  <c r="X3270" i="16"/>
  <c r="L3270" i="16"/>
  <c r="I790" i="16"/>
  <c r="B3269" i="16"/>
  <c r="D3281" i="16"/>
  <c r="I791" i="16"/>
  <c r="L288" i="20"/>
  <c r="C288" i="20"/>
  <c r="J791" i="16" a="1"/>
  <c r="J791" i="16" s="1"/>
  <c r="F284" i="20"/>
  <c r="M815" i="16"/>
  <c r="M289" i="20" s="1"/>
  <c r="L815" i="16"/>
  <c r="N815" i="16"/>
  <c r="N289" i="20" s="1"/>
  <c r="J812" i="16"/>
  <c r="J269" i="16" a="1"/>
  <c r="J269" i="16" s="1"/>
  <c r="C1337" i="16"/>
  <c r="D539" i="20" s="1"/>
  <c r="C1177" i="16"/>
  <c r="D382" i="20" s="1"/>
  <c r="F288" i="20" l="1"/>
  <c r="I3507" i="16"/>
  <c r="AB3289" i="16"/>
  <c r="T3289" i="16"/>
  <c r="L3289" i="16"/>
  <c r="G3283" i="16"/>
  <c r="AA3289" i="16"/>
  <c r="S3289" i="16"/>
  <c r="K3289" i="16"/>
  <c r="Z3289" i="16"/>
  <c r="R3289" i="16"/>
  <c r="F3283" i="16"/>
  <c r="X3289" i="16"/>
  <c r="Y3289" i="16"/>
  <c r="Q3289" i="16"/>
  <c r="D3283" i="16"/>
  <c r="P3289" i="16"/>
  <c r="AD3289" i="16"/>
  <c r="V3289" i="16"/>
  <c r="N3289" i="16"/>
  <c r="M3289" i="16"/>
  <c r="W3289" i="16"/>
  <c r="AE3289" i="16"/>
  <c r="AC3289" i="16"/>
  <c r="U3289" i="16"/>
  <c r="O3289" i="16"/>
  <c r="J814" i="16"/>
  <c r="J3507" i="16"/>
  <c r="F287" i="20"/>
  <c r="I3506" i="16"/>
  <c r="Y3282" i="16"/>
  <c r="Q3282" i="16"/>
  <c r="D3282" i="16"/>
  <c r="AE3282" i="16"/>
  <c r="W3282" i="16"/>
  <c r="O3282" i="16"/>
  <c r="AC3282" i="16"/>
  <c r="S3282" i="16"/>
  <c r="AB3282" i="16"/>
  <c r="R3282" i="16"/>
  <c r="AA3282" i="16"/>
  <c r="P3282" i="16"/>
  <c r="Z3282" i="16"/>
  <c r="N3282" i="16"/>
  <c r="X3282" i="16"/>
  <c r="M3282" i="16"/>
  <c r="V3282" i="16"/>
  <c r="L3282" i="16"/>
  <c r="U3282" i="16"/>
  <c r="K3282" i="16"/>
  <c r="AD3282" i="16"/>
  <c r="T3282" i="16"/>
  <c r="E3282" i="16"/>
  <c r="D3293" i="16"/>
  <c r="B3281" i="16"/>
  <c r="I792" i="16"/>
  <c r="L289" i="20"/>
  <c r="C289" i="20"/>
  <c r="J792" i="16" a="1"/>
  <c r="J792" i="16" s="1"/>
  <c r="L816" i="16"/>
  <c r="L290" i="20" s="1"/>
  <c r="M816" i="16"/>
  <c r="M290" i="20" s="1"/>
  <c r="N816" i="16"/>
  <c r="N290" i="20" s="1"/>
  <c r="J196" i="16"/>
  <c r="E13" i="2"/>
  <c r="F42" i="32"/>
  <c r="E42" i="32"/>
  <c r="D42" i="32"/>
  <c r="I41" i="32"/>
  <c r="H41" i="32"/>
  <c r="I40" i="32"/>
  <c r="H40" i="32"/>
  <c r="I39" i="32"/>
  <c r="H39" i="32"/>
  <c r="I38" i="32"/>
  <c r="H38" i="32"/>
  <c r="I37" i="32"/>
  <c r="H37" i="32"/>
  <c r="I36" i="32"/>
  <c r="H36" i="32"/>
  <c r="I35" i="32"/>
  <c r="H35" i="32"/>
  <c r="I34" i="32"/>
  <c r="H34" i="32"/>
  <c r="I33" i="32"/>
  <c r="H33" i="32"/>
  <c r="I32" i="32"/>
  <c r="H32" i="32"/>
  <c r="I31" i="32"/>
  <c r="H31" i="32"/>
  <c r="I30" i="32"/>
  <c r="H30" i="32"/>
  <c r="I29" i="32"/>
  <c r="H29" i="32"/>
  <c r="I28" i="32"/>
  <c r="H28" i="32"/>
  <c r="I27" i="32"/>
  <c r="H27" i="32"/>
  <c r="I26" i="32"/>
  <c r="H26" i="32"/>
  <c r="I25" i="32"/>
  <c r="H25" i="32"/>
  <c r="I24" i="32"/>
  <c r="H24" i="32"/>
  <c r="I23" i="32"/>
  <c r="H23" i="32"/>
  <c r="I22" i="32"/>
  <c r="H22" i="32"/>
  <c r="I21" i="32"/>
  <c r="H21" i="32"/>
  <c r="I20" i="32"/>
  <c r="H20" i="32"/>
  <c r="I19" i="32"/>
  <c r="H19" i="32"/>
  <c r="I18" i="32"/>
  <c r="H18" i="32"/>
  <c r="I17" i="32"/>
  <c r="H17" i="32"/>
  <c r="I16" i="32"/>
  <c r="H16" i="32"/>
  <c r="I15" i="32"/>
  <c r="H15" i="32"/>
  <c r="I14" i="32"/>
  <c r="H14" i="32"/>
  <c r="I13" i="32"/>
  <c r="H13" i="32"/>
  <c r="L12" i="32"/>
  <c r="N12" i="32" s="1"/>
  <c r="K12" i="32"/>
  <c r="M12" i="32" s="1"/>
  <c r="O12" i="32" s="1"/>
  <c r="Q12" i="32" s="1"/>
  <c r="J12" i="32"/>
  <c r="I12" i="32"/>
  <c r="H12" i="32"/>
  <c r="X3301" i="16" l="1"/>
  <c r="P3301" i="16"/>
  <c r="D3295" i="16"/>
  <c r="AE3301" i="16"/>
  <c r="W3301" i="16"/>
  <c r="O3301" i="16"/>
  <c r="T3301" i="16"/>
  <c r="AD3301" i="16"/>
  <c r="V3301" i="16"/>
  <c r="N3301" i="16"/>
  <c r="AC3301" i="16"/>
  <c r="U3301" i="16"/>
  <c r="M3301" i="16"/>
  <c r="AB3301" i="16"/>
  <c r="L3301" i="16"/>
  <c r="Z3301" i="16"/>
  <c r="R3301" i="16"/>
  <c r="G3295" i="16"/>
  <c r="K3301" i="16"/>
  <c r="F3295" i="16"/>
  <c r="Y3301" i="16"/>
  <c r="AA3301" i="16"/>
  <c r="S3301" i="16"/>
  <c r="Q3301" i="16"/>
  <c r="B3293" i="16"/>
  <c r="J815" i="16"/>
  <c r="J3508" i="16"/>
  <c r="F289" i="20"/>
  <c r="I3508" i="16"/>
  <c r="AA3294" i="16"/>
  <c r="S3294" i="16"/>
  <c r="K3294" i="16"/>
  <c r="Z3294" i="16"/>
  <c r="R3294" i="16"/>
  <c r="E3294" i="16"/>
  <c r="Y3294" i="16"/>
  <c r="Q3294" i="16"/>
  <c r="D3294" i="16"/>
  <c r="AD3294" i="16"/>
  <c r="P3294" i="16"/>
  <c r="AC3294" i="16"/>
  <c r="O3294" i="16"/>
  <c r="AB3294" i="16"/>
  <c r="N3294" i="16"/>
  <c r="X3294" i="16"/>
  <c r="M3294" i="16"/>
  <c r="W3294" i="16"/>
  <c r="L3294" i="16"/>
  <c r="V3294" i="16"/>
  <c r="U3294" i="16"/>
  <c r="AE3294" i="16"/>
  <c r="T3294" i="16"/>
  <c r="D3305" i="16"/>
  <c r="C290" i="20"/>
  <c r="J793" i="16" a="1"/>
  <c r="J793" i="16" s="1"/>
  <c r="L817" i="16"/>
  <c r="L291" i="20" s="1"/>
  <c r="M817" i="16"/>
  <c r="M291" i="20" s="1"/>
  <c r="I793" i="16"/>
  <c r="I3509" i="16" s="1"/>
  <c r="N817" i="16"/>
  <c r="N291" i="20" s="1"/>
  <c r="S12" i="32"/>
  <c r="U12" i="32" s="1"/>
  <c r="W12" i="32" s="1"/>
  <c r="P12" i="32"/>
  <c r="R12" i="32" s="1"/>
  <c r="T12" i="32" s="1"/>
  <c r="B59" i="31"/>
  <c r="B49" i="31"/>
  <c r="B39" i="31"/>
  <c r="B29" i="31"/>
  <c r="B19" i="31"/>
  <c r="B99" i="31"/>
  <c r="D3317" i="16" l="1"/>
  <c r="X3313" i="16"/>
  <c r="P3313" i="16"/>
  <c r="D3307" i="16"/>
  <c r="AE3313" i="16"/>
  <c r="W3313" i="16"/>
  <c r="O3313" i="16"/>
  <c r="AB3313" i="16"/>
  <c r="AD3313" i="16"/>
  <c r="V3313" i="16"/>
  <c r="N3313" i="16"/>
  <c r="L3313" i="16"/>
  <c r="AC3313" i="16"/>
  <c r="U3313" i="16"/>
  <c r="M3313" i="16"/>
  <c r="T3313" i="16"/>
  <c r="Z3313" i="16"/>
  <c r="R3313" i="16"/>
  <c r="G3307" i="16"/>
  <c r="S3313" i="16"/>
  <c r="Q3313" i="16"/>
  <c r="K3313" i="16"/>
  <c r="F3307" i="16"/>
  <c r="AA3313" i="16"/>
  <c r="Y3313" i="16"/>
  <c r="J816" i="16"/>
  <c r="J3509" i="16"/>
  <c r="B3305" i="16"/>
  <c r="D3329" i="16"/>
  <c r="Z3330" i="16"/>
  <c r="R3330" i="16"/>
  <c r="E3330" i="16"/>
  <c r="AE3330" i="16"/>
  <c r="W3330" i="16"/>
  <c r="O3330" i="16"/>
  <c r="AD3330" i="16"/>
  <c r="V3330" i="16"/>
  <c r="M3330" i="16"/>
  <c r="AB3330" i="16"/>
  <c r="T3330" i="16"/>
  <c r="L3330" i="16"/>
  <c r="AA3330" i="16"/>
  <c r="AE3318" i="16"/>
  <c r="W3318" i="16"/>
  <c r="O3318" i="16"/>
  <c r="AD3318" i="16"/>
  <c r="V3318" i="16"/>
  <c r="N3318" i="16"/>
  <c r="AC3318" i="16"/>
  <c r="U3318" i="16"/>
  <c r="M3318" i="16"/>
  <c r="AA3318" i="16"/>
  <c r="S3318" i="16"/>
  <c r="K3318" i="16"/>
  <c r="Z3318" i="16"/>
  <c r="R3318" i="16"/>
  <c r="E3318" i="16"/>
  <c r="L3318" i="16"/>
  <c r="D3318" i="16"/>
  <c r="AB3318" i="16"/>
  <c r="Y3318" i="16"/>
  <c r="X3318" i="16"/>
  <c r="T3318" i="16"/>
  <c r="Q3318" i="16"/>
  <c r="P3318" i="16"/>
  <c r="AC3306" i="16"/>
  <c r="U3306" i="16"/>
  <c r="M3306" i="16"/>
  <c r="AB3306" i="16"/>
  <c r="T3306" i="16"/>
  <c r="L3306" i="16"/>
  <c r="AA3306" i="16"/>
  <c r="S3306" i="16"/>
  <c r="K3306" i="16"/>
  <c r="Y3306" i="16"/>
  <c r="Q3306" i="16"/>
  <c r="D3306" i="16"/>
  <c r="X3306" i="16"/>
  <c r="P3306" i="16"/>
  <c r="O3306" i="16"/>
  <c r="N3306" i="16"/>
  <c r="AE3306" i="16"/>
  <c r="E3306" i="16"/>
  <c r="AD3306" i="16"/>
  <c r="Z3306" i="16"/>
  <c r="W3306" i="16"/>
  <c r="V3306" i="16"/>
  <c r="R3306" i="16"/>
  <c r="C291" i="20"/>
  <c r="J794" i="16" a="1"/>
  <c r="J794" i="16" s="1"/>
  <c r="N818" i="16"/>
  <c r="N292" i="20" s="1"/>
  <c r="F290" i="20"/>
  <c r="M818" i="16"/>
  <c r="M292" i="20" s="1"/>
  <c r="I794" i="16"/>
  <c r="L818" i="16"/>
  <c r="L292" i="20" s="1"/>
  <c r="B3329" i="16"/>
  <c r="J200" i="16" a="1"/>
  <c r="J200" i="16" s="1"/>
  <c r="V12" i="32"/>
  <c r="X12" i="32" s="1"/>
  <c r="Y12" i="32"/>
  <c r="X3337" i="16" l="1"/>
  <c r="P3337" i="16"/>
  <c r="D3331" i="16"/>
  <c r="AE3337" i="16"/>
  <c r="W3337" i="16"/>
  <c r="O3337" i="16"/>
  <c r="AB3337" i="16"/>
  <c r="AD3337" i="16"/>
  <c r="V3337" i="16"/>
  <c r="N3337" i="16"/>
  <c r="AC3337" i="16"/>
  <c r="U3337" i="16"/>
  <c r="M3337" i="16"/>
  <c r="T3337" i="16"/>
  <c r="L3337" i="16"/>
  <c r="Z3337" i="16"/>
  <c r="R3337" i="16"/>
  <c r="G3331" i="16"/>
  <c r="AA3337" i="16"/>
  <c r="Y3337" i="16"/>
  <c r="S3337" i="16"/>
  <c r="Q3337" i="16"/>
  <c r="K3337" i="16"/>
  <c r="F3331" i="16"/>
  <c r="D3341" i="16"/>
  <c r="U3330" i="16"/>
  <c r="P3330" i="16"/>
  <c r="K3330" i="16"/>
  <c r="AC3330" i="16"/>
  <c r="X3330" i="16"/>
  <c r="S3330" i="16"/>
  <c r="N3330" i="16"/>
  <c r="D3330" i="16"/>
  <c r="B3317" i="16"/>
  <c r="X3325" i="16"/>
  <c r="P3325" i="16"/>
  <c r="D3319" i="16"/>
  <c r="AB3325" i="16"/>
  <c r="AE3325" i="16"/>
  <c r="W3325" i="16"/>
  <c r="O3325" i="16"/>
  <c r="AD3325" i="16"/>
  <c r="V3325" i="16"/>
  <c r="N3325" i="16"/>
  <c r="T3325" i="16"/>
  <c r="AC3325" i="16"/>
  <c r="U3325" i="16"/>
  <c r="M3325" i="16"/>
  <c r="L3325" i="16"/>
  <c r="Z3325" i="16"/>
  <c r="R3325" i="16"/>
  <c r="G3319" i="16"/>
  <c r="AA3325" i="16"/>
  <c r="F3319" i="16"/>
  <c r="Y3325" i="16"/>
  <c r="S3325" i="16"/>
  <c r="Q3325" i="16"/>
  <c r="K3325" i="16"/>
  <c r="J817" i="16"/>
  <c r="J3510" i="16"/>
  <c r="F291" i="20"/>
  <c r="I3510" i="16"/>
  <c r="Q3330" i="16"/>
  <c r="Y3330" i="16"/>
  <c r="AB3342" i="16"/>
  <c r="T3342" i="16"/>
  <c r="L3342" i="16"/>
  <c r="AA3342" i="16"/>
  <c r="S3342" i="16"/>
  <c r="K3342" i="16"/>
  <c r="Z3342" i="16"/>
  <c r="R3342" i="16"/>
  <c r="E3342" i="16"/>
  <c r="Y3342" i="16"/>
  <c r="Q3342" i="16"/>
  <c r="D3342" i="16"/>
  <c r="X3342" i="16"/>
  <c r="P3342" i="16"/>
  <c r="AE3342" i="16"/>
  <c r="W3342" i="16"/>
  <c r="O3342" i="16"/>
  <c r="AD3342" i="16"/>
  <c r="V3342" i="16"/>
  <c r="N3342" i="16"/>
  <c r="M3342" i="16"/>
  <c r="AC3342" i="16"/>
  <c r="U3342" i="16"/>
  <c r="J795" i="16" a="1"/>
  <c r="J795" i="16" s="1"/>
  <c r="C292" i="20"/>
  <c r="M819" i="16"/>
  <c r="M293" i="20" s="1"/>
  <c r="I795" i="16"/>
  <c r="I3511" i="16" s="1"/>
  <c r="L819" i="16"/>
  <c r="L293" i="20" s="1"/>
  <c r="N819" i="16"/>
  <c r="N293" i="20" s="1"/>
  <c r="D3353" i="16"/>
  <c r="B3341" i="16"/>
  <c r="J201" i="16" a="1"/>
  <c r="J201" i="16" s="1"/>
  <c r="X3361" i="16" l="1"/>
  <c r="P3361" i="16"/>
  <c r="D3355" i="16"/>
  <c r="AE3361" i="16"/>
  <c r="W3361" i="16"/>
  <c r="O3361" i="16"/>
  <c r="AD3361" i="16"/>
  <c r="V3361" i="16"/>
  <c r="N3361" i="16"/>
  <c r="AC3361" i="16"/>
  <c r="U3361" i="16"/>
  <c r="M3361" i="16"/>
  <c r="AB3361" i="16"/>
  <c r="T3361" i="16"/>
  <c r="L3361" i="16"/>
  <c r="Z3361" i="16"/>
  <c r="R3361" i="16"/>
  <c r="G3355" i="16"/>
  <c r="S3361" i="16"/>
  <c r="Q3361" i="16"/>
  <c r="K3361" i="16"/>
  <c r="AA3361" i="16"/>
  <c r="Y3361" i="16"/>
  <c r="X3349" i="16"/>
  <c r="P3349" i="16"/>
  <c r="D3343" i="16"/>
  <c r="AE3349" i="16"/>
  <c r="W3349" i="16"/>
  <c r="O3349" i="16"/>
  <c r="AD3349" i="16"/>
  <c r="V3349" i="16"/>
  <c r="N3349" i="16"/>
  <c r="T3349" i="16"/>
  <c r="AC3349" i="16"/>
  <c r="U3349" i="16"/>
  <c r="M3349" i="16"/>
  <c r="L3349" i="16"/>
  <c r="AB3349" i="16"/>
  <c r="Z3349" i="16"/>
  <c r="R3349" i="16"/>
  <c r="G3343" i="16"/>
  <c r="K3349" i="16"/>
  <c r="F3343" i="16"/>
  <c r="Y3349" i="16"/>
  <c r="AA3349" i="16"/>
  <c r="S3349" i="16"/>
  <c r="Q3349" i="16"/>
  <c r="J818" i="16"/>
  <c r="J3511" i="16"/>
  <c r="AD3354" i="16"/>
  <c r="V3354" i="16"/>
  <c r="N3354" i="16"/>
  <c r="AC3354" i="16"/>
  <c r="U3354" i="16"/>
  <c r="M3354" i="16"/>
  <c r="AB3354" i="16"/>
  <c r="T3354" i="16"/>
  <c r="L3354" i="16"/>
  <c r="AA3354" i="16"/>
  <c r="S3354" i="16"/>
  <c r="K3354" i="16"/>
  <c r="Z3354" i="16"/>
  <c r="R3354" i="16"/>
  <c r="E3354" i="16"/>
  <c r="Y3354" i="16"/>
  <c r="Q3354" i="16"/>
  <c r="D3354" i="16"/>
  <c r="X3354" i="16"/>
  <c r="P3354" i="16"/>
  <c r="AE3354" i="16"/>
  <c r="W3354" i="16"/>
  <c r="O3354" i="16"/>
  <c r="C293" i="20"/>
  <c r="J796" i="16" a="1"/>
  <c r="J796" i="16" s="1"/>
  <c r="I796" i="16"/>
  <c r="F3355" i="16" s="1"/>
  <c r="F292" i="20"/>
  <c r="M820" i="16"/>
  <c r="M294" i="20" s="1"/>
  <c r="N820" i="16"/>
  <c r="N294" i="20" s="1"/>
  <c r="L820" i="16"/>
  <c r="L294" i="20" s="1"/>
  <c r="B3353" i="16"/>
  <c r="D3365" i="16"/>
  <c r="J202" i="16" a="1"/>
  <c r="J202" i="16" s="1"/>
  <c r="X3373" i="16" l="1"/>
  <c r="P3373" i="16"/>
  <c r="D3367" i="16"/>
  <c r="AE3373" i="16"/>
  <c r="W3373" i="16"/>
  <c r="O3373" i="16"/>
  <c r="AD3373" i="16"/>
  <c r="V3373" i="16"/>
  <c r="N3373" i="16"/>
  <c r="AC3373" i="16"/>
  <c r="U3373" i="16"/>
  <c r="M3373" i="16"/>
  <c r="AB3373" i="16"/>
  <c r="T3373" i="16"/>
  <c r="L3373" i="16"/>
  <c r="Z3373" i="16"/>
  <c r="R3373" i="16"/>
  <c r="G3367" i="16"/>
  <c r="Y3373" i="16"/>
  <c r="AA3373" i="16"/>
  <c r="S3373" i="16"/>
  <c r="Q3373" i="16"/>
  <c r="K3373" i="16"/>
  <c r="J819" i="16"/>
  <c r="J3512" i="16"/>
  <c r="F293" i="20"/>
  <c r="I3512" i="16"/>
  <c r="X3366" i="16"/>
  <c r="P3366" i="16"/>
  <c r="AE3366" i="16"/>
  <c r="W3366" i="16"/>
  <c r="O3366" i="16"/>
  <c r="AD3366" i="16"/>
  <c r="V3366" i="16"/>
  <c r="N3366" i="16"/>
  <c r="AC3366" i="16"/>
  <c r="U3366" i="16"/>
  <c r="M3366" i="16"/>
  <c r="AB3366" i="16"/>
  <c r="T3366" i="16"/>
  <c r="L3366" i="16"/>
  <c r="AA3366" i="16"/>
  <c r="S3366" i="16"/>
  <c r="K3366" i="16"/>
  <c r="Z3366" i="16"/>
  <c r="R3366" i="16"/>
  <c r="E3366" i="16"/>
  <c r="Y3366" i="16"/>
  <c r="Q3366" i="16"/>
  <c r="D3366" i="16"/>
  <c r="C294" i="20"/>
  <c r="J797" i="16" a="1"/>
  <c r="J797" i="16" s="1"/>
  <c r="I797" i="16"/>
  <c r="I3513" i="16" s="1"/>
  <c r="L821" i="16"/>
  <c r="L295" i="20" s="1"/>
  <c r="N821" i="16"/>
  <c r="N295" i="20" s="1"/>
  <c r="M821" i="16"/>
  <c r="M295" i="20" s="1"/>
  <c r="B3365" i="16"/>
  <c r="D3377" i="16"/>
  <c r="J203" i="16" a="1"/>
  <c r="J203" i="16" s="1"/>
  <c r="C244" i="8"/>
  <c r="C246" i="8" s="1"/>
  <c r="B222" i="8"/>
  <c r="H13" i="2"/>
  <c r="AB498" i="10"/>
  <c r="AC498" i="10"/>
  <c r="AD498" i="10"/>
  <c r="AE498" i="10"/>
  <c r="AB499" i="10"/>
  <c r="AC499" i="10"/>
  <c r="AD499" i="10"/>
  <c r="AE499" i="10"/>
  <c r="AB38" i="10"/>
  <c r="AC38" i="10"/>
  <c r="AD38" i="10"/>
  <c r="AD326" i="10" s="1"/>
  <c r="AE38" i="10"/>
  <c r="AB41" i="10"/>
  <c r="AC41" i="10"/>
  <c r="AD41" i="10"/>
  <c r="AE41" i="10"/>
  <c r="AB61" i="10"/>
  <c r="AB349" i="10" s="1"/>
  <c r="AC61" i="10"/>
  <c r="AC349" i="10" s="1"/>
  <c r="AD61" i="10"/>
  <c r="AD349" i="10" s="1"/>
  <c r="AE61" i="10"/>
  <c r="AE349" i="10" s="1"/>
  <c r="AB106" i="10"/>
  <c r="AC106" i="10"/>
  <c r="AD106" i="10"/>
  <c r="AE106" i="10"/>
  <c r="AB182" i="10"/>
  <c r="AC182" i="10"/>
  <c r="AD182" i="10"/>
  <c r="AE182" i="10"/>
  <c r="AB185" i="10"/>
  <c r="AC185" i="10"/>
  <c r="AD185" i="10"/>
  <c r="AE185" i="10"/>
  <c r="AB194" i="10"/>
  <c r="AC194" i="10"/>
  <c r="AD194" i="10"/>
  <c r="AE194" i="10"/>
  <c r="AB196" i="10"/>
  <c r="AC196" i="10"/>
  <c r="AD196" i="10"/>
  <c r="AE196" i="10"/>
  <c r="AB223" i="10"/>
  <c r="AC223" i="10"/>
  <c r="AD223" i="10"/>
  <c r="AE223" i="10"/>
  <c r="AB227" i="10"/>
  <c r="AB370" i="10" s="1"/>
  <c r="AC227" i="10"/>
  <c r="AD227" i="10"/>
  <c r="AE227" i="10"/>
  <c r="AE370" i="10" s="1"/>
  <c r="AB237" i="10"/>
  <c r="AB380" i="10" s="1"/>
  <c r="AC237" i="10"/>
  <c r="AD237" i="10"/>
  <c r="AD380" i="10" s="1"/>
  <c r="AE237" i="10"/>
  <c r="AE380" i="10" s="1"/>
  <c r="AB263" i="10"/>
  <c r="AC263" i="10"/>
  <c r="AD263" i="10"/>
  <c r="AE263" i="10"/>
  <c r="AC326" i="10"/>
  <c r="AB329" i="10"/>
  <c r="AC329" i="10"/>
  <c r="AD329" i="10"/>
  <c r="AB350" i="10"/>
  <c r="AC350" i="10"/>
  <c r="AD350" i="10"/>
  <c r="AE350" i="10"/>
  <c r="AB351" i="10"/>
  <c r="AC351" i="10"/>
  <c r="AD351" i="10"/>
  <c r="AE351" i="10"/>
  <c r="AC370" i="10"/>
  <c r="AD370" i="10"/>
  <c r="AC380" i="10"/>
  <c r="R28" i="22"/>
  <c r="S28" i="22"/>
  <c r="T28" i="22"/>
  <c r="U28" i="22"/>
  <c r="V28" i="22"/>
  <c r="W28" i="22"/>
  <c r="X28" i="22"/>
  <c r="Y28" i="22"/>
  <c r="Z28" i="22"/>
  <c r="AA28" i="22"/>
  <c r="AB28" i="22"/>
  <c r="AC28" i="22"/>
  <c r="AD28" i="22"/>
  <c r="AE28" i="22"/>
  <c r="R36" i="22"/>
  <c r="S36" i="22"/>
  <c r="T36" i="22"/>
  <c r="U36" i="22"/>
  <c r="V36" i="22"/>
  <c r="W36" i="22"/>
  <c r="X36" i="22"/>
  <c r="Y36" i="22"/>
  <c r="Z36" i="22"/>
  <c r="AA36" i="22"/>
  <c r="AB36" i="22"/>
  <c r="AC36" i="22"/>
  <c r="AD36" i="22"/>
  <c r="AE36" i="22"/>
  <c r="R45" i="22"/>
  <c r="S45" i="22"/>
  <c r="T45" i="22"/>
  <c r="U45" i="22"/>
  <c r="V45" i="22"/>
  <c r="W45" i="22"/>
  <c r="X45" i="22"/>
  <c r="Y45" i="22"/>
  <c r="Z45" i="22"/>
  <c r="AA45" i="22"/>
  <c r="AB45" i="22"/>
  <c r="AC45" i="22"/>
  <c r="AD45" i="22"/>
  <c r="AE45" i="22"/>
  <c r="R55" i="22"/>
  <c r="S55" i="22"/>
  <c r="T55" i="22"/>
  <c r="U55" i="22"/>
  <c r="V55" i="22"/>
  <c r="W55" i="22"/>
  <c r="X55" i="22"/>
  <c r="Y55" i="22"/>
  <c r="Z55" i="22"/>
  <c r="AA55" i="22"/>
  <c r="AB55" i="22"/>
  <c r="AC55" i="22"/>
  <c r="AD55" i="22"/>
  <c r="AE55" i="22"/>
  <c r="R65" i="22"/>
  <c r="S65" i="22"/>
  <c r="T65" i="22"/>
  <c r="U65" i="22"/>
  <c r="V65" i="22"/>
  <c r="W65" i="22"/>
  <c r="X65" i="22"/>
  <c r="Y65" i="22"/>
  <c r="Z65" i="22"/>
  <c r="AA65" i="22"/>
  <c r="AB65" i="22"/>
  <c r="AC65" i="22"/>
  <c r="AD65" i="22"/>
  <c r="AE65" i="22"/>
  <c r="R92" i="22"/>
  <c r="S92" i="22"/>
  <c r="T92" i="22"/>
  <c r="U92" i="22"/>
  <c r="V92" i="22"/>
  <c r="W92" i="22"/>
  <c r="X92" i="22"/>
  <c r="Y92" i="22"/>
  <c r="Z92" i="22"/>
  <c r="AA92" i="22"/>
  <c r="AB92" i="22"/>
  <c r="AC92" i="22"/>
  <c r="AD92" i="22"/>
  <c r="AE92" i="22"/>
  <c r="R100" i="22"/>
  <c r="S100" i="22"/>
  <c r="T100" i="22"/>
  <c r="U100" i="22"/>
  <c r="V100" i="22"/>
  <c r="W100" i="22"/>
  <c r="X100" i="22"/>
  <c r="Y100" i="22"/>
  <c r="Z100" i="22"/>
  <c r="AA100" i="22"/>
  <c r="AB100" i="22"/>
  <c r="AC100" i="22"/>
  <c r="AD100" i="22"/>
  <c r="AE100" i="22"/>
  <c r="R109" i="22"/>
  <c r="S109" i="22"/>
  <c r="T109" i="22"/>
  <c r="U109" i="22"/>
  <c r="V109" i="22"/>
  <c r="W109" i="22"/>
  <c r="X109" i="22"/>
  <c r="Y109" i="22"/>
  <c r="Z109" i="22"/>
  <c r="AA109" i="22"/>
  <c r="AB109" i="22"/>
  <c r="AC109" i="22"/>
  <c r="AD109" i="22"/>
  <c r="AE109" i="22"/>
  <c r="R119" i="22"/>
  <c r="S119" i="22"/>
  <c r="T119" i="22"/>
  <c r="U119" i="22"/>
  <c r="V119" i="22"/>
  <c r="W119" i="22"/>
  <c r="X119" i="22"/>
  <c r="Y119" i="22"/>
  <c r="Z119" i="22"/>
  <c r="AA119" i="22"/>
  <c r="AB119" i="22"/>
  <c r="AC119" i="22"/>
  <c r="AD119" i="22"/>
  <c r="AE119" i="22"/>
  <c r="R129" i="22"/>
  <c r="S129" i="22"/>
  <c r="T129" i="22"/>
  <c r="U129" i="22"/>
  <c r="V129" i="22"/>
  <c r="W129" i="22"/>
  <c r="X129" i="22"/>
  <c r="Y129" i="22"/>
  <c r="Z129" i="22"/>
  <c r="AA129" i="22"/>
  <c r="AB129" i="22"/>
  <c r="AC129" i="22"/>
  <c r="AD129" i="22"/>
  <c r="AE129" i="22"/>
  <c r="R144" i="22"/>
  <c r="S144" i="22"/>
  <c r="T144" i="22"/>
  <c r="U144" i="22"/>
  <c r="V144" i="22"/>
  <c r="W144" i="22"/>
  <c r="X144" i="22"/>
  <c r="Y144" i="22"/>
  <c r="Z144" i="22"/>
  <c r="AA144" i="22"/>
  <c r="AB144" i="22"/>
  <c r="AC144" i="22"/>
  <c r="AD144" i="22"/>
  <c r="AE144" i="22"/>
  <c r="R152" i="22"/>
  <c r="R153" i="22" s="1"/>
  <c r="S152" i="22"/>
  <c r="S153" i="22" s="1"/>
  <c r="T152" i="22"/>
  <c r="U152" i="22"/>
  <c r="V152" i="22"/>
  <c r="V153" i="22" s="1"/>
  <c r="W152" i="22"/>
  <c r="X152" i="22"/>
  <c r="Y152" i="22"/>
  <c r="Z152" i="22"/>
  <c r="AA152" i="22"/>
  <c r="AA153" i="22" s="1"/>
  <c r="AB152" i="22"/>
  <c r="AC152" i="22"/>
  <c r="AD152" i="22"/>
  <c r="AD153" i="22" s="1"/>
  <c r="AE152" i="22"/>
  <c r="X153" i="22"/>
  <c r="Y153" i="22"/>
  <c r="Z153" i="22"/>
  <c r="R165" i="22"/>
  <c r="S165" i="22"/>
  <c r="T165" i="22"/>
  <c r="U165" i="22"/>
  <c r="V165" i="22"/>
  <c r="W165" i="22"/>
  <c r="X165" i="22"/>
  <c r="Y165" i="22"/>
  <c r="Z165" i="22"/>
  <c r="AA165" i="22"/>
  <c r="AB165" i="22"/>
  <c r="AC165" i="22"/>
  <c r="AD165" i="22"/>
  <c r="AE165" i="22"/>
  <c r="R166" i="22"/>
  <c r="S166" i="22"/>
  <c r="T166" i="22"/>
  <c r="U166" i="22"/>
  <c r="V166" i="22"/>
  <c r="W166" i="22"/>
  <c r="X166" i="22"/>
  <c r="Y166" i="22"/>
  <c r="Z166" i="22"/>
  <c r="AA166" i="22"/>
  <c r="AB166" i="22"/>
  <c r="AC166" i="22"/>
  <c r="AD166" i="22"/>
  <c r="AE166" i="22"/>
  <c r="R167" i="22"/>
  <c r="S167" i="22"/>
  <c r="T167" i="22"/>
  <c r="U167" i="22"/>
  <c r="V167" i="22"/>
  <c r="W167" i="22"/>
  <c r="X167" i="22"/>
  <c r="Y167" i="22"/>
  <c r="Z167" i="22"/>
  <c r="AA167" i="22"/>
  <c r="AB167" i="22"/>
  <c r="AC167" i="22"/>
  <c r="AD167" i="22"/>
  <c r="AE167" i="22"/>
  <c r="R168" i="22"/>
  <c r="S168" i="22"/>
  <c r="T168" i="22"/>
  <c r="U168" i="22"/>
  <c r="V168" i="22"/>
  <c r="W168" i="22"/>
  <c r="X168" i="22"/>
  <c r="Y168" i="22"/>
  <c r="Z168" i="22"/>
  <c r="AA168" i="22"/>
  <c r="AB168" i="22"/>
  <c r="AC168" i="22"/>
  <c r="AD168" i="22"/>
  <c r="AE168" i="22"/>
  <c r="R169" i="22"/>
  <c r="S169" i="22"/>
  <c r="T169" i="22"/>
  <c r="U169" i="22"/>
  <c r="V169" i="22"/>
  <c r="W169" i="22"/>
  <c r="X169" i="22"/>
  <c r="Y169" i="22"/>
  <c r="Z169" i="22"/>
  <c r="AA169" i="22"/>
  <c r="AB169" i="22"/>
  <c r="AC169" i="22"/>
  <c r="AD169" i="22"/>
  <c r="AE169" i="22"/>
  <c r="R170" i="22"/>
  <c r="S170" i="22"/>
  <c r="T170" i="22"/>
  <c r="U170" i="22"/>
  <c r="V170" i="22"/>
  <c r="W170" i="22"/>
  <c r="X170" i="22"/>
  <c r="Y170" i="22"/>
  <c r="Z170" i="22"/>
  <c r="AA170" i="22"/>
  <c r="AB170" i="22"/>
  <c r="AC170" i="22"/>
  <c r="AD170" i="22"/>
  <c r="AE170" i="22"/>
  <c r="R171" i="22"/>
  <c r="S171" i="22"/>
  <c r="T171" i="22"/>
  <c r="U171" i="22"/>
  <c r="V171" i="22"/>
  <c r="W171" i="22"/>
  <c r="X171" i="22"/>
  <c r="Y171" i="22"/>
  <c r="Z171" i="22"/>
  <c r="AA171" i="22"/>
  <c r="AB171" i="22"/>
  <c r="AC171" i="22"/>
  <c r="AD171" i="22"/>
  <c r="AE171" i="22"/>
  <c r="Y38" i="10"/>
  <c r="Z38" i="10"/>
  <c r="AA38" i="10"/>
  <c r="Y41" i="10"/>
  <c r="Z41" i="10"/>
  <c r="AA41" i="10"/>
  <c r="Y61" i="10"/>
  <c r="Y349" i="10" s="1"/>
  <c r="Z61" i="10"/>
  <c r="AA61" i="10"/>
  <c r="AA349" i="10" s="1"/>
  <c r="Y106" i="10"/>
  <c r="Z106" i="10"/>
  <c r="AA106" i="10"/>
  <c r="Y182" i="10"/>
  <c r="Z182" i="10"/>
  <c r="AA182" i="10"/>
  <c r="Y185" i="10"/>
  <c r="Z185" i="10"/>
  <c r="AA185" i="10"/>
  <c r="Y194" i="10"/>
  <c r="Z194" i="10"/>
  <c r="AA194" i="10"/>
  <c r="Y196" i="10"/>
  <c r="Z196" i="10"/>
  <c r="AA196" i="10"/>
  <c r="Y223" i="10"/>
  <c r="Z223" i="10"/>
  <c r="AA223" i="10"/>
  <c r="Y227" i="10"/>
  <c r="Z227" i="10"/>
  <c r="Z370" i="10" s="1"/>
  <c r="AA227" i="10"/>
  <c r="Y237" i="10"/>
  <c r="Y380" i="10" s="1"/>
  <c r="Z237" i="10"/>
  <c r="Z380" i="10" s="1"/>
  <c r="AA237" i="10"/>
  <c r="AA380" i="10" s="1"/>
  <c r="Y263" i="10"/>
  <c r="Z263" i="10"/>
  <c r="AA263" i="10"/>
  <c r="Z349" i="10"/>
  <c r="Y350" i="10"/>
  <c r="Z350" i="10"/>
  <c r="AA350" i="10"/>
  <c r="Y351" i="10"/>
  <c r="Z351" i="10"/>
  <c r="AA351" i="10"/>
  <c r="Y370" i="10"/>
  <c r="AA370" i="10"/>
  <c r="P28" i="22"/>
  <c r="Q28" i="22"/>
  <c r="F3367" i="16" l="1"/>
  <c r="X3385" i="16"/>
  <c r="P3385" i="16"/>
  <c r="D3379" i="16"/>
  <c r="AE3385" i="16"/>
  <c r="W3385" i="16"/>
  <c r="O3385" i="16"/>
  <c r="AD3385" i="16"/>
  <c r="V3385" i="16"/>
  <c r="N3385" i="16"/>
  <c r="AC3385" i="16"/>
  <c r="U3385" i="16"/>
  <c r="M3385" i="16"/>
  <c r="AB3385" i="16"/>
  <c r="T3385" i="16"/>
  <c r="L3385" i="16"/>
  <c r="Z3385" i="16"/>
  <c r="R3385" i="16"/>
  <c r="G3379" i="16"/>
  <c r="Y3385" i="16"/>
  <c r="Q3385" i="16"/>
  <c r="K3385" i="16"/>
  <c r="AA3385" i="16"/>
  <c r="S3385" i="16"/>
  <c r="J820" i="16"/>
  <c r="J3513" i="16"/>
  <c r="Z3378" i="16"/>
  <c r="R3378" i="16"/>
  <c r="E3378" i="16"/>
  <c r="Y3378" i="16"/>
  <c r="Q3378" i="16"/>
  <c r="D3378" i="16"/>
  <c r="X3378" i="16"/>
  <c r="P3378" i="16"/>
  <c r="AE3378" i="16"/>
  <c r="W3378" i="16"/>
  <c r="O3378" i="16"/>
  <c r="AD3378" i="16"/>
  <c r="V3378" i="16"/>
  <c r="N3378" i="16"/>
  <c r="AC3378" i="16"/>
  <c r="U3378" i="16"/>
  <c r="M3378" i="16"/>
  <c r="AB3378" i="16"/>
  <c r="T3378" i="16"/>
  <c r="L3378" i="16"/>
  <c r="AA3378" i="16"/>
  <c r="S3378" i="16"/>
  <c r="K3378" i="16"/>
  <c r="C295" i="20"/>
  <c r="J798" i="16" a="1"/>
  <c r="J798" i="16" s="1"/>
  <c r="M822" i="16"/>
  <c r="M296" i="20" s="1"/>
  <c r="N822" i="16"/>
  <c r="N296" i="20" s="1"/>
  <c r="I798" i="16"/>
  <c r="F3379" i="16" s="1"/>
  <c r="L822" i="16"/>
  <c r="F294" i="20"/>
  <c r="D3389" i="16"/>
  <c r="B3377" i="16"/>
  <c r="AE326" i="10"/>
  <c r="AE329" i="10"/>
  <c r="AB326" i="10"/>
  <c r="Y326" i="10"/>
  <c r="AA326" i="10"/>
  <c r="AA329" i="10"/>
  <c r="Z326" i="10"/>
  <c r="Z329" i="10"/>
  <c r="Y329" i="10"/>
  <c r="S172" i="22"/>
  <c r="C222" i="8"/>
  <c r="J204" i="16" a="1"/>
  <c r="J204" i="16" s="1"/>
  <c r="Y172" i="22"/>
  <c r="AA172" i="22"/>
  <c r="AC153" i="22"/>
  <c r="U153" i="22"/>
  <c r="X172" i="22"/>
  <c r="AB153" i="22"/>
  <c r="T153" i="22"/>
  <c r="AE172" i="22"/>
  <c r="W172" i="22"/>
  <c r="AC172" i="22"/>
  <c r="U172" i="22"/>
  <c r="AE153" i="22"/>
  <c r="W153" i="22"/>
  <c r="AD172" i="22"/>
  <c r="V172" i="22"/>
  <c r="AB172" i="22"/>
  <c r="T172" i="22"/>
  <c r="Z172" i="22"/>
  <c r="R172" i="22"/>
  <c r="X3397" i="16" l="1"/>
  <c r="P3397" i="16"/>
  <c r="D3391" i="16"/>
  <c r="AE3397" i="16"/>
  <c r="W3397" i="16"/>
  <c r="O3397" i="16"/>
  <c r="AD3397" i="16"/>
  <c r="V3397" i="16"/>
  <c r="N3397" i="16"/>
  <c r="AC3397" i="16"/>
  <c r="U3397" i="16"/>
  <c r="M3397" i="16"/>
  <c r="AB3397" i="16"/>
  <c r="T3397" i="16"/>
  <c r="L3397" i="16"/>
  <c r="Z3397" i="16"/>
  <c r="R3397" i="16"/>
  <c r="G3391" i="16"/>
  <c r="Y3397" i="16"/>
  <c r="Q3397" i="16"/>
  <c r="AA3397" i="16"/>
  <c r="K3397" i="16"/>
  <c r="S3397" i="16"/>
  <c r="J821" i="16"/>
  <c r="J3514" i="16"/>
  <c r="F295" i="20"/>
  <c r="I3514" i="16"/>
  <c r="AB3390" i="16"/>
  <c r="T3390" i="16"/>
  <c r="L3390" i="16"/>
  <c r="AA3390" i="16"/>
  <c r="S3390" i="16"/>
  <c r="K3390" i="16"/>
  <c r="Z3390" i="16"/>
  <c r="R3390" i="16"/>
  <c r="E3390" i="16"/>
  <c r="Y3390" i="16"/>
  <c r="Q3390" i="16"/>
  <c r="D3390" i="16"/>
  <c r="X3390" i="16"/>
  <c r="P3390" i="16"/>
  <c r="AE3390" i="16"/>
  <c r="W3390" i="16"/>
  <c r="O3390" i="16"/>
  <c r="AD3390" i="16"/>
  <c r="V3390" i="16"/>
  <c r="N3390" i="16"/>
  <c r="U3390" i="16"/>
  <c r="M3390" i="16"/>
  <c r="AC3390" i="16"/>
  <c r="C296" i="20"/>
  <c r="J799" i="16" a="1"/>
  <c r="J799" i="16" s="1"/>
  <c r="I799" i="16"/>
  <c r="L296" i="20"/>
  <c r="N823" i="16"/>
  <c r="N297" i="20" s="1"/>
  <c r="M823" i="16"/>
  <c r="M297" i="20" s="1"/>
  <c r="L823" i="16"/>
  <c r="D3401" i="16"/>
  <c r="B3389" i="16"/>
  <c r="J205" i="16" a="1"/>
  <c r="J205" i="16" s="1"/>
  <c r="F296" i="20" l="1"/>
  <c r="I3515" i="16"/>
  <c r="F3391" i="16"/>
  <c r="X3409" i="16"/>
  <c r="P3409" i="16"/>
  <c r="D3403" i="16"/>
  <c r="L3409" i="16"/>
  <c r="AE3409" i="16"/>
  <c r="W3409" i="16"/>
  <c r="O3409" i="16"/>
  <c r="T3409" i="16"/>
  <c r="AD3409" i="16"/>
  <c r="V3409" i="16"/>
  <c r="N3409" i="16"/>
  <c r="AC3409" i="16"/>
  <c r="U3409" i="16"/>
  <c r="M3409" i="16"/>
  <c r="AB3409" i="16"/>
  <c r="S3409" i="16"/>
  <c r="AA3409" i="16"/>
  <c r="Z3409" i="16"/>
  <c r="R3409" i="16"/>
  <c r="G3403" i="16"/>
  <c r="Y3409" i="16"/>
  <c r="Q3409" i="16"/>
  <c r="K3409" i="16"/>
  <c r="J822" i="16"/>
  <c r="J3515" i="16"/>
  <c r="AB3402" i="16"/>
  <c r="T3402" i="16"/>
  <c r="L3402" i="16"/>
  <c r="AA3402" i="16"/>
  <c r="S3402" i="16"/>
  <c r="K3402" i="16"/>
  <c r="Z3402" i="16"/>
  <c r="R3402" i="16"/>
  <c r="E3402" i="16"/>
  <c r="Y3402" i="16"/>
  <c r="Q3402" i="16"/>
  <c r="D3402" i="16"/>
  <c r="X3402" i="16"/>
  <c r="P3402" i="16"/>
  <c r="AE3402" i="16"/>
  <c r="W3402" i="16"/>
  <c r="O3402" i="16"/>
  <c r="AD3402" i="16"/>
  <c r="V3402" i="16"/>
  <c r="N3402" i="16"/>
  <c r="AC3402" i="16"/>
  <c r="U3402" i="16"/>
  <c r="M3402" i="16"/>
  <c r="I800" i="16"/>
  <c r="F3403" i="16" s="1"/>
  <c r="L297" i="20"/>
  <c r="C297" i="20"/>
  <c r="J800" i="16" a="1"/>
  <c r="J800" i="16" s="1"/>
  <c r="N824" i="16"/>
  <c r="N298" i="20" s="1"/>
  <c r="M824" i="16"/>
  <c r="M298" i="20" s="1"/>
  <c r="L824" i="16"/>
  <c r="B3401" i="16"/>
  <c r="D3413" i="16"/>
  <c r="J206" i="16" a="1"/>
  <c r="J206" i="16" s="1"/>
  <c r="X3421" i="16" l="1"/>
  <c r="P3421" i="16"/>
  <c r="D3415" i="16"/>
  <c r="AE3421" i="16"/>
  <c r="W3421" i="16"/>
  <c r="O3421" i="16"/>
  <c r="S3421" i="16"/>
  <c r="AD3421" i="16"/>
  <c r="V3421" i="16"/>
  <c r="N3421" i="16"/>
  <c r="L3421" i="16"/>
  <c r="K3421" i="16"/>
  <c r="AC3421" i="16"/>
  <c r="U3421" i="16"/>
  <c r="M3421" i="16"/>
  <c r="AA3421" i="16"/>
  <c r="AB3421" i="16"/>
  <c r="T3421" i="16"/>
  <c r="Z3421" i="16"/>
  <c r="R3421" i="16"/>
  <c r="G3415" i="16"/>
  <c r="Y3421" i="16"/>
  <c r="Q3421" i="16"/>
  <c r="F3415" i="16"/>
  <c r="J823" i="16"/>
  <c r="J3516" i="16"/>
  <c r="F297" i="20"/>
  <c r="I3516" i="16"/>
  <c r="AD3414" i="16"/>
  <c r="V3414" i="16"/>
  <c r="N3414" i="16"/>
  <c r="AC3414" i="16"/>
  <c r="U3414" i="16"/>
  <c r="M3414" i="16"/>
  <c r="AB3414" i="16"/>
  <c r="T3414" i="16"/>
  <c r="L3414" i="16"/>
  <c r="AA3414" i="16"/>
  <c r="S3414" i="16"/>
  <c r="K3414" i="16"/>
  <c r="Z3414" i="16"/>
  <c r="R3414" i="16"/>
  <c r="E3414" i="16"/>
  <c r="X3414" i="16"/>
  <c r="P3414" i="16"/>
  <c r="Y3414" i="16"/>
  <c r="Q3414" i="16"/>
  <c r="D3414" i="16"/>
  <c r="AE3414" i="16"/>
  <c r="W3414" i="16"/>
  <c r="O3414" i="16"/>
  <c r="I801" i="16"/>
  <c r="L298" i="20"/>
  <c r="C298" i="20"/>
  <c r="J801" i="16" a="1"/>
  <c r="J801" i="16" s="1"/>
  <c r="L825" i="16"/>
  <c r="L299" i="20" s="1"/>
  <c r="N825" i="16"/>
  <c r="N299" i="20" s="1"/>
  <c r="M825" i="16"/>
  <c r="M299" i="20" s="1"/>
  <c r="D3425" i="16"/>
  <c r="B3413" i="16"/>
  <c r="J207" i="16" a="1"/>
  <c r="J207" i="16" s="1"/>
  <c r="X3433" i="16" l="1"/>
  <c r="P3433" i="16"/>
  <c r="D3427" i="16"/>
  <c r="AE3433" i="16"/>
  <c r="W3433" i="16"/>
  <c r="O3433" i="16"/>
  <c r="AD3433" i="16"/>
  <c r="V3433" i="16"/>
  <c r="N3433" i="16"/>
  <c r="AA3433" i="16"/>
  <c r="AC3433" i="16"/>
  <c r="U3433" i="16"/>
  <c r="M3433" i="16"/>
  <c r="AB3433" i="16"/>
  <c r="T3433" i="16"/>
  <c r="L3433" i="16"/>
  <c r="S3433" i="16"/>
  <c r="Z3433" i="16"/>
  <c r="R3433" i="16"/>
  <c r="G3427" i="16"/>
  <c r="Y3433" i="16"/>
  <c r="Q3433" i="16"/>
  <c r="K3433" i="16"/>
  <c r="J824" i="16"/>
  <c r="J3517" i="16"/>
  <c r="F298" i="20"/>
  <c r="I3517" i="16"/>
  <c r="X3426" i="16"/>
  <c r="P3426" i="16"/>
  <c r="AE3426" i="16"/>
  <c r="W3426" i="16"/>
  <c r="O3426" i="16"/>
  <c r="AD3426" i="16"/>
  <c r="V3426" i="16"/>
  <c r="N3426" i="16"/>
  <c r="AC3426" i="16"/>
  <c r="U3426" i="16"/>
  <c r="M3426" i="16"/>
  <c r="E3426" i="16"/>
  <c r="AB3426" i="16"/>
  <c r="T3426" i="16"/>
  <c r="L3426" i="16"/>
  <c r="R3426" i="16"/>
  <c r="AA3426" i="16"/>
  <c r="S3426" i="16"/>
  <c r="K3426" i="16"/>
  <c r="Z3426" i="16"/>
  <c r="Y3426" i="16"/>
  <c r="Q3426" i="16"/>
  <c r="D3426" i="16"/>
  <c r="C299" i="20"/>
  <c r="J802" i="16" a="1"/>
  <c r="J802" i="16" s="1"/>
  <c r="I802" i="16"/>
  <c r="F3427" i="16" s="1"/>
  <c r="M826" i="16"/>
  <c r="M300" i="20" s="1"/>
  <c r="N826" i="16"/>
  <c r="N300" i="20" s="1"/>
  <c r="L826" i="16"/>
  <c r="L300" i="20" s="1"/>
  <c r="B3425" i="16"/>
  <c r="D3437" i="16"/>
  <c r="J208" i="16" a="1"/>
  <c r="J208" i="16" s="1"/>
  <c r="F299" i="20" l="1"/>
  <c r="I3518" i="16"/>
  <c r="X3445" i="16"/>
  <c r="P3445" i="16"/>
  <c r="D3439" i="16"/>
  <c r="AE3445" i="16"/>
  <c r="W3445" i="16"/>
  <c r="O3445" i="16"/>
  <c r="K3445" i="16"/>
  <c r="AD3445" i="16"/>
  <c r="V3445" i="16"/>
  <c r="N3445" i="16"/>
  <c r="AA3445" i="16"/>
  <c r="AC3445" i="16"/>
  <c r="U3445" i="16"/>
  <c r="M3445" i="16"/>
  <c r="S3445" i="16"/>
  <c r="AB3445" i="16"/>
  <c r="T3445" i="16"/>
  <c r="L3445" i="16"/>
  <c r="Z3445" i="16"/>
  <c r="R3445" i="16"/>
  <c r="G3439" i="16"/>
  <c r="Y3445" i="16"/>
  <c r="Q3445" i="16"/>
  <c r="J825" i="16"/>
  <c r="J3518" i="16"/>
  <c r="Z3438" i="16"/>
  <c r="R3438" i="16"/>
  <c r="E3438" i="16"/>
  <c r="Y3438" i="16"/>
  <c r="Q3438" i="16"/>
  <c r="D3438" i="16"/>
  <c r="X3438" i="16"/>
  <c r="P3438" i="16"/>
  <c r="AE3438" i="16"/>
  <c r="W3438" i="16"/>
  <c r="O3438" i="16"/>
  <c r="AD3438" i="16"/>
  <c r="V3438" i="16"/>
  <c r="N3438" i="16"/>
  <c r="AB3438" i="16"/>
  <c r="T3438" i="16"/>
  <c r="AC3438" i="16"/>
  <c r="U3438" i="16"/>
  <c r="M3438" i="16"/>
  <c r="L3438" i="16"/>
  <c r="AA3438" i="16"/>
  <c r="S3438" i="16"/>
  <c r="K3438" i="16"/>
  <c r="J803" i="16" a="1"/>
  <c r="J803" i="16" s="1"/>
  <c r="C300" i="20"/>
  <c r="L827" i="16"/>
  <c r="I803" i="16"/>
  <c r="F3439" i="16" s="1"/>
  <c r="M827" i="16"/>
  <c r="M301" i="20" s="1"/>
  <c r="N827" i="16"/>
  <c r="N301" i="20" s="1"/>
  <c r="D3449" i="16"/>
  <c r="B3437" i="16"/>
  <c r="J209" i="16" a="1"/>
  <c r="J209" i="16" s="1"/>
  <c r="X3457" i="16" l="1"/>
  <c r="P3457" i="16"/>
  <c r="D3451" i="16"/>
  <c r="AE3457" i="16"/>
  <c r="W3457" i="16"/>
  <c r="O3457" i="16"/>
  <c r="K3457" i="16"/>
  <c r="AD3457" i="16"/>
  <c r="V3457" i="16"/>
  <c r="N3457" i="16"/>
  <c r="AA3457" i="16"/>
  <c r="AC3457" i="16"/>
  <c r="U3457" i="16"/>
  <c r="M3457" i="16"/>
  <c r="AB3457" i="16"/>
  <c r="T3457" i="16"/>
  <c r="L3457" i="16"/>
  <c r="S3457" i="16"/>
  <c r="Z3457" i="16"/>
  <c r="R3457" i="16"/>
  <c r="G3451" i="16"/>
  <c r="Y3457" i="16"/>
  <c r="Q3457" i="16"/>
  <c r="F3451" i="16"/>
  <c r="J826" i="16"/>
  <c r="J3519" i="16"/>
  <c r="F300" i="20"/>
  <c r="I3519" i="16"/>
  <c r="AB3450" i="16"/>
  <c r="T3450" i="16"/>
  <c r="L3450" i="16"/>
  <c r="AA3450" i="16"/>
  <c r="S3450" i="16"/>
  <c r="K3450" i="16"/>
  <c r="Z3450" i="16"/>
  <c r="R3450" i="16"/>
  <c r="E3450" i="16"/>
  <c r="Y3450" i="16"/>
  <c r="Q3450" i="16"/>
  <c r="D3450" i="16"/>
  <c r="X3450" i="16"/>
  <c r="P3450" i="16"/>
  <c r="AD3450" i="16"/>
  <c r="N3450" i="16"/>
  <c r="AE3450" i="16"/>
  <c r="W3450" i="16"/>
  <c r="O3450" i="16"/>
  <c r="V3450" i="16"/>
  <c r="AC3450" i="16"/>
  <c r="U3450" i="16"/>
  <c r="M3450" i="16"/>
  <c r="C301" i="20"/>
  <c r="J804" i="16" a="1"/>
  <c r="J804" i="16" s="1"/>
  <c r="I804" i="16"/>
  <c r="L301" i="20"/>
  <c r="M828" i="16"/>
  <c r="M302" i="20" s="1"/>
  <c r="N828" i="16"/>
  <c r="N302" i="20" s="1"/>
  <c r="L828" i="16"/>
  <c r="B3449" i="16"/>
  <c r="D3461" i="16"/>
  <c r="J210" i="16" a="1"/>
  <c r="J210" i="16" s="1"/>
  <c r="F301" i="20" l="1"/>
  <c r="I3520" i="16"/>
  <c r="X3469" i="16"/>
  <c r="P3469" i="16"/>
  <c r="D3463" i="16"/>
  <c r="AE3469" i="16"/>
  <c r="W3469" i="16"/>
  <c r="O3469" i="16"/>
  <c r="S3469" i="16"/>
  <c r="AD3469" i="16"/>
  <c r="V3469" i="16"/>
  <c r="N3469" i="16"/>
  <c r="AA3469" i="16"/>
  <c r="AC3469" i="16"/>
  <c r="U3469" i="16"/>
  <c r="M3469" i="16"/>
  <c r="K3469" i="16"/>
  <c r="AB3469" i="16"/>
  <c r="T3469" i="16"/>
  <c r="L3469" i="16"/>
  <c r="Z3469" i="16"/>
  <c r="R3469" i="16"/>
  <c r="G3463" i="16"/>
  <c r="Y3469" i="16"/>
  <c r="Q3469" i="16"/>
  <c r="J827" i="16"/>
  <c r="J3520" i="16"/>
  <c r="AD3462" i="16"/>
  <c r="V3462" i="16"/>
  <c r="N3462" i="16"/>
  <c r="AC3462" i="16"/>
  <c r="U3462" i="16"/>
  <c r="M3462" i="16"/>
  <c r="AB3462" i="16"/>
  <c r="T3462" i="16"/>
  <c r="L3462" i="16"/>
  <c r="AA3462" i="16"/>
  <c r="S3462" i="16"/>
  <c r="K3462" i="16"/>
  <c r="Z3462" i="16"/>
  <c r="R3462" i="16"/>
  <c r="E3462" i="16"/>
  <c r="X3462" i="16"/>
  <c r="Y3462" i="16"/>
  <c r="Q3462" i="16"/>
  <c r="D3462" i="16"/>
  <c r="P3462" i="16"/>
  <c r="AE3462" i="16"/>
  <c r="W3462" i="16"/>
  <c r="O3462" i="16"/>
  <c r="C302" i="20"/>
  <c r="J805" i="16" a="1"/>
  <c r="J805" i="16" s="1"/>
  <c r="I805" i="16"/>
  <c r="F3463" i="16" s="1"/>
  <c r="L302" i="20"/>
  <c r="M829" i="16"/>
  <c r="M807" i="16"/>
  <c r="L829" i="16"/>
  <c r="L807" i="16"/>
  <c r="N829" i="16"/>
  <c r="N303" i="20" s="1"/>
  <c r="N807" i="16"/>
  <c r="D3473" i="16"/>
  <c r="B3461" i="16"/>
  <c r="J211" i="16" a="1"/>
  <c r="J211" i="16" s="1"/>
  <c r="X3481" i="16" l="1"/>
  <c r="X3493" i="16" s="1"/>
  <c r="P3481" i="16"/>
  <c r="P3493" i="16" s="1"/>
  <c r="D3475" i="16"/>
  <c r="AE3481" i="16"/>
  <c r="AE3493" i="16" s="1"/>
  <c r="W3481" i="16"/>
  <c r="W3493" i="16" s="1"/>
  <c r="O3481" i="16"/>
  <c r="O3493" i="16" s="1"/>
  <c r="AD3481" i="16"/>
  <c r="AD3493" i="16" s="1"/>
  <c r="V3481" i="16"/>
  <c r="V3493" i="16" s="1"/>
  <c r="N3481" i="16"/>
  <c r="N3493" i="16" s="1"/>
  <c r="AA3481" i="16"/>
  <c r="AA3493" i="16" s="1"/>
  <c r="AC3481" i="16"/>
  <c r="AC3493" i="16" s="1"/>
  <c r="U3481" i="16"/>
  <c r="U3493" i="16" s="1"/>
  <c r="M3481" i="16"/>
  <c r="M3493" i="16" s="1"/>
  <c r="S3481" i="16"/>
  <c r="S3493" i="16" s="1"/>
  <c r="K3481" i="16"/>
  <c r="K3493" i="16" s="1"/>
  <c r="AB3481" i="16"/>
  <c r="AB3493" i="16" s="1"/>
  <c r="T3481" i="16"/>
  <c r="T3493" i="16" s="1"/>
  <c r="L3481" i="16"/>
  <c r="L3493" i="16" s="1"/>
  <c r="Z3481" i="16"/>
  <c r="Z3493" i="16" s="1"/>
  <c r="R3481" i="16"/>
  <c r="R3493" i="16" s="1"/>
  <c r="G3475" i="16"/>
  <c r="Y3481" i="16"/>
  <c r="Y3493" i="16" s="1"/>
  <c r="Q3481" i="16"/>
  <c r="Q3493" i="16" s="1"/>
  <c r="J828" i="16"/>
  <c r="J3521" i="16"/>
  <c r="F302" i="20"/>
  <c r="I3521" i="16"/>
  <c r="X3474" i="16"/>
  <c r="X3486" i="16" s="1"/>
  <c r="P3474" i="16"/>
  <c r="P3486" i="16" s="1"/>
  <c r="AE3474" i="16"/>
  <c r="AE3486" i="16" s="1"/>
  <c r="W3474" i="16"/>
  <c r="W3486" i="16" s="1"/>
  <c r="O3474" i="16"/>
  <c r="O3486" i="16" s="1"/>
  <c r="AD3474" i="16"/>
  <c r="AD3486" i="16" s="1"/>
  <c r="V3474" i="16"/>
  <c r="V3486" i="16" s="1"/>
  <c r="N3474" i="16"/>
  <c r="N3486" i="16" s="1"/>
  <c r="AC3474" i="16"/>
  <c r="AC3486" i="16" s="1"/>
  <c r="U3474" i="16"/>
  <c r="U3486" i="16" s="1"/>
  <c r="M3474" i="16"/>
  <c r="M3486" i="16" s="1"/>
  <c r="AB3474" i="16"/>
  <c r="AB3486" i="16" s="1"/>
  <c r="T3474" i="16"/>
  <c r="T3486" i="16" s="1"/>
  <c r="L3474" i="16"/>
  <c r="L3486" i="16" s="1"/>
  <c r="R3474" i="16"/>
  <c r="R3486" i="16" s="1"/>
  <c r="AA3474" i="16"/>
  <c r="AA3486" i="16" s="1"/>
  <c r="S3474" i="16"/>
  <c r="S3486" i="16" s="1"/>
  <c r="K3474" i="16"/>
  <c r="K3486" i="16" s="1"/>
  <c r="E3474" i="16"/>
  <c r="Y3474" i="16"/>
  <c r="Y3486" i="16" s="1"/>
  <c r="Q3474" i="16"/>
  <c r="Q3486" i="16" s="1"/>
  <c r="D3474" i="16"/>
  <c r="Z3474" i="16"/>
  <c r="Z3486" i="16" s="1"/>
  <c r="L830" i="16"/>
  <c r="L303" i="20"/>
  <c r="M830" i="16"/>
  <c r="M303" i="20"/>
  <c r="C303" i="20"/>
  <c r="C304" i="20" s="1"/>
  <c r="J806" i="16" a="1"/>
  <c r="J806" i="16" s="1"/>
  <c r="I806" i="16"/>
  <c r="I3522" i="16" s="1"/>
  <c r="N830" i="16"/>
  <c r="B3473" i="16"/>
  <c r="J212" i="16" a="1"/>
  <c r="J212" i="16" s="1"/>
  <c r="F3475" i="16" l="1"/>
  <c r="I3523" i="16"/>
  <c r="J829" i="16"/>
  <c r="J3522" i="16"/>
  <c r="P3494" i="16"/>
  <c r="P308" i="20" s="1"/>
  <c r="AD3494" i="16"/>
  <c r="AD308" i="20" s="1"/>
  <c r="X3494" i="16"/>
  <c r="X308" i="20" s="1"/>
  <c r="T3494" i="16"/>
  <c r="T308" i="20" s="1"/>
  <c r="O3494" i="16"/>
  <c r="O308" i="20" s="1"/>
  <c r="AB3494" i="16"/>
  <c r="AB308" i="20" s="1"/>
  <c r="Y3494" i="16"/>
  <c r="Y308" i="20" s="1"/>
  <c r="K3494" i="16"/>
  <c r="K308" i="20" s="1"/>
  <c r="AE3494" i="16"/>
  <c r="AE308" i="20" s="1"/>
  <c r="R3494" i="16"/>
  <c r="R308" i="20" s="1"/>
  <c r="S3494" i="16"/>
  <c r="S308" i="20" s="1"/>
  <c r="U3494" i="16"/>
  <c r="U308" i="20" s="1"/>
  <c r="Q3494" i="16"/>
  <c r="Q308" i="20" s="1"/>
  <c r="V3494" i="16"/>
  <c r="V308" i="20" s="1"/>
  <c r="Z3494" i="16"/>
  <c r="Z308" i="20" s="1"/>
  <c r="W3494" i="16"/>
  <c r="W308" i="20" s="1"/>
  <c r="AA3494" i="16"/>
  <c r="AA308" i="20" s="1"/>
  <c r="AC3494" i="16"/>
  <c r="AC308" i="20" s="1"/>
  <c r="F303" i="20"/>
  <c r="I807" i="16"/>
  <c r="J213" i="16" a="1"/>
  <c r="J213" i="16" s="1"/>
  <c r="L3494" i="16" l="1"/>
  <c r="L308" i="20" s="1"/>
  <c r="V304" i="20"/>
  <c r="V307" i="20" s="1"/>
  <c r="AB304" i="20"/>
  <c r="AB307" i="20" s="1"/>
  <c r="Z304" i="20"/>
  <c r="Z307" i="20" s="1"/>
  <c r="O304" i="20"/>
  <c r="O307" i="20" s="1"/>
  <c r="K304" i="20"/>
  <c r="AC304" i="20"/>
  <c r="AC307" i="20" s="1"/>
  <c r="W304" i="20"/>
  <c r="W307" i="20" s="1"/>
  <c r="S304" i="20"/>
  <c r="S307" i="20" s="1"/>
  <c r="T304" i="20"/>
  <c r="T307" i="20" s="1"/>
  <c r="Y304" i="20"/>
  <c r="Y307" i="20" s="1"/>
  <c r="M304" i="20"/>
  <c r="M307" i="20" s="1"/>
  <c r="N304" i="20"/>
  <c r="N307" i="20" s="1"/>
  <c r="AE304" i="20"/>
  <c r="AE307" i="20" s="1"/>
  <c r="P304" i="20"/>
  <c r="P307" i="20" s="1"/>
  <c r="U304" i="20"/>
  <c r="U307" i="20" s="1"/>
  <c r="L304" i="20"/>
  <c r="L307" i="20" s="1"/>
  <c r="X304" i="20"/>
  <c r="X307" i="20" s="1"/>
  <c r="Q304" i="20"/>
  <c r="Q307" i="20" s="1"/>
  <c r="AA304" i="20"/>
  <c r="AA307" i="20" s="1"/>
  <c r="AD304" i="20"/>
  <c r="AD307" i="20" s="1"/>
  <c r="R304" i="20"/>
  <c r="R307" i="20" s="1"/>
  <c r="F304" i="20"/>
  <c r="J214" i="16" a="1"/>
  <c r="J214" i="16" s="1"/>
  <c r="K306" i="20" l="1"/>
  <c r="K307" i="20"/>
  <c r="M3494" i="16"/>
  <c r="M308" i="20" s="1"/>
  <c r="L306" i="20"/>
  <c r="M306" i="20" s="1"/>
  <c r="N306" i="20" s="1"/>
  <c r="O306" i="20" s="1"/>
  <c r="P306" i="20" s="1"/>
  <c r="Q306" i="20" s="1"/>
  <c r="R306" i="20" s="1"/>
  <c r="S306" i="20" s="1"/>
  <c r="T306" i="20" s="1"/>
  <c r="U306" i="20" s="1"/>
  <c r="V306" i="20" s="1"/>
  <c r="W306" i="20" s="1"/>
  <c r="X306" i="20" s="1"/>
  <c r="Y306" i="20" s="1"/>
  <c r="Z306" i="20" s="1"/>
  <c r="AA306" i="20" s="1"/>
  <c r="AB306" i="20" s="1"/>
  <c r="AC306" i="20" s="1"/>
  <c r="AD306" i="20" s="1"/>
  <c r="AE306" i="20" s="1"/>
  <c r="J215" i="16" a="1"/>
  <c r="J215" i="16" s="1"/>
  <c r="N3494" i="16" l="1"/>
  <c r="N308" i="20" s="1"/>
  <c r="J216" i="16" a="1"/>
  <c r="J216" i="16" s="1"/>
  <c r="J270" i="16" l="1" a="1"/>
  <c r="J270" i="16" s="1"/>
  <c r="AB17" i="18"/>
  <c r="AC17" i="18"/>
  <c r="AD17" i="18"/>
  <c r="AE17" i="18"/>
  <c r="AB19" i="18"/>
  <c r="AB24" i="18" s="1"/>
  <c r="AC19" i="18"/>
  <c r="AC24" i="18" s="1"/>
  <c r="AD19" i="18"/>
  <c r="AD24" i="18" s="1"/>
  <c r="AE19" i="18"/>
  <c r="AE24" i="18" s="1"/>
  <c r="AB21" i="18"/>
  <c r="AC21" i="18"/>
  <c r="AD21" i="18"/>
  <c r="AE21" i="18"/>
  <c r="AB32" i="18"/>
  <c r="AC32" i="18"/>
  <c r="AD32" i="18"/>
  <c r="AE32" i="18"/>
  <c r="AB34" i="18"/>
  <c r="AC34" i="18"/>
  <c r="AD34" i="18"/>
  <c r="AE34" i="18"/>
  <c r="AB36" i="18"/>
  <c r="AC36" i="18"/>
  <c r="AD36" i="18"/>
  <c r="AE36" i="18"/>
  <c r="AB39" i="18"/>
  <c r="AC39" i="18"/>
  <c r="AD39" i="18"/>
  <c r="AE39" i="18"/>
  <c r="AB47" i="18"/>
  <c r="AC47" i="18"/>
  <c r="AD47" i="18"/>
  <c r="AE47" i="18"/>
  <c r="AB49" i="18"/>
  <c r="AC49" i="18"/>
  <c r="AC54" i="18" s="1"/>
  <c r="AD49" i="18"/>
  <c r="AD54" i="18" s="1"/>
  <c r="AE49" i="18"/>
  <c r="AE54" i="18" s="1"/>
  <c r="AB51" i="18"/>
  <c r="AC51" i="18"/>
  <c r="AD51" i="18"/>
  <c r="AE51" i="18"/>
  <c r="AB67" i="18"/>
  <c r="AC67" i="18"/>
  <c r="AD67" i="18"/>
  <c r="AE67" i="18"/>
  <c r="AB69" i="18"/>
  <c r="AC69" i="18"/>
  <c r="AD69" i="18"/>
  <c r="AE69" i="18"/>
  <c r="AB76" i="18"/>
  <c r="AC76" i="18"/>
  <c r="AD76" i="18"/>
  <c r="AE76" i="18"/>
  <c r="AB78" i="18"/>
  <c r="AB111" i="18" s="1"/>
  <c r="AC78" i="18"/>
  <c r="AD78" i="18"/>
  <c r="AE78" i="18"/>
  <c r="AE111" i="18" s="1"/>
  <c r="AB85" i="18"/>
  <c r="AC85" i="18"/>
  <c r="AD85" i="18"/>
  <c r="AE85" i="18"/>
  <c r="AB87" i="18"/>
  <c r="AC87" i="18"/>
  <c r="AD87" i="18"/>
  <c r="AE87" i="18"/>
  <c r="AB23" i="20"/>
  <c r="AB48" i="20" s="1"/>
  <c r="AC23" i="20"/>
  <c r="AC48" i="20" s="1"/>
  <c r="AD23" i="20"/>
  <c r="AD48" i="20" s="1"/>
  <c r="AE23" i="20"/>
  <c r="AE48" i="20" s="1"/>
  <c r="AB33" i="20"/>
  <c r="AC33" i="20"/>
  <c r="AD33" i="20"/>
  <c r="AE33" i="20"/>
  <c r="AB43" i="20"/>
  <c r="AC43" i="20"/>
  <c r="AC49" i="20" s="1"/>
  <c r="AD43" i="20"/>
  <c r="AD49" i="20" s="1"/>
  <c r="AE43" i="20"/>
  <c r="AE49" i="20" s="1"/>
  <c r="AB110" i="20"/>
  <c r="AB516" i="16"/>
  <c r="AC516" i="16"/>
  <c r="AD516" i="16"/>
  <c r="AE516" i="16"/>
  <c r="AB517" i="16"/>
  <c r="AC517" i="16"/>
  <c r="AD517" i="16"/>
  <c r="AE517" i="16"/>
  <c r="AB518" i="16"/>
  <c r="AC518" i="16"/>
  <c r="AD518" i="16"/>
  <c r="AE518" i="16"/>
  <c r="AB519" i="16"/>
  <c r="AC519" i="16"/>
  <c r="AD519" i="16"/>
  <c r="AE519" i="16"/>
  <c r="AB520" i="16"/>
  <c r="AC520" i="16"/>
  <c r="AD520" i="16"/>
  <c r="AE520" i="16"/>
  <c r="AB521" i="16"/>
  <c r="AC521" i="16"/>
  <c r="AD521" i="16"/>
  <c r="AE521" i="16"/>
  <c r="AB522" i="16"/>
  <c r="AC522" i="16"/>
  <c r="AD522" i="16"/>
  <c r="AE522" i="16"/>
  <c r="AB523" i="16"/>
  <c r="AC523" i="16"/>
  <c r="AD523" i="16"/>
  <c r="AE523" i="16"/>
  <c r="AB524" i="16"/>
  <c r="AC524" i="16"/>
  <c r="AD524" i="16"/>
  <c r="AE524" i="16"/>
  <c r="AB525" i="16"/>
  <c r="AC525" i="16"/>
  <c r="AD525" i="16"/>
  <c r="AE525" i="16"/>
  <c r="AB526" i="16"/>
  <c r="AC526" i="16"/>
  <c r="AD526" i="16"/>
  <c r="AE526" i="16"/>
  <c r="AB527" i="16"/>
  <c r="AC527" i="16"/>
  <c r="AD527" i="16"/>
  <c r="AE527" i="16"/>
  <c r="AB528" i="16"/>
  <c r="AC528" i="16"/>
  <c r="AD528" i="16"/>
  <c r="AE528" i="16"/>
  <c r="AB529" i="16"/>
  <c r="AC529" i="16"/>
  <c r="AD529" i="16"/>
  <c r="AE529" i="16"/>
  <c r="AB530" i="16"/>
  <c r="AC530" i="16"/>
  <c r="AD530" i="16"/>
  <c r="AE530" i="16"/>
  <c r="AB531" i="16"/>
  <c r="AC531" i="16"/>
  <c r="AD531" i="16"/>
  <c r="AE531" i="16"/>
  <c r="AB532" i="16"/>
  <c r="AC532" i="16"/>
  <c r="AD532" i="16"/>
  <c r="AE532" i="16"/>
  <c r="AB533" i="16"/>
  <c r="AC533" i="16"/>
  <c r="AD533" i="16"/>
  <c r="AE533" i="16"/>
  <c r="AB534" i="16"/>
  <c r="AC534" i="16"/>
  <c r="AD534" i="16"/>
  <c r="AE534" i="16"/>
  <c r="AB535" i="16"/>
  <c r="AC535" i="16"/>
  <c r="AD535" i="16"/>
  <c r="AE535" i="16"/>
  <c r="AB536" i="16"/>
  <c r="AC536" i="16"/>
  <c r="AD536" i="16"/>
  <c r="AE536" i="16"/>
  <c r="AB537" i="16"/>
  <c r="AC537" i="16"/>
  <c r="AD537" i="16"/>
  <c r="AE537" i="16"/>
  <c r="AB538" i="16"/>
  <c r="AC538" i="16"/>
  <c r="AD538" i="16"/>
  <c r="AE538" i="16"/>
  <c r="AB539" i="16"/>
  <c r="AC539" i="16"/>
  <c r="AD539" i="16"/>
  <c r="AE539" i="16"/>
  <c r="AB540" i="16"/>
  <c r="AC540" i="16"/>
  <c r="AD540" i="16"/>
  <c r="AE540" i="16"/>
  <c r="AB541" i="16"/>
  <c r="AC541" i="16"/>
  <c r="AD541" i="16"/>
  <c r="AE541" i="16"/>
  <c r="AB542" i="16"/>
  <c r="AC542" i="16"/>
  <c r="AD542" i="16"/>
  <c r="AE542" i="16"/>
  <c r="AB543" i="16"/>
  <c r="AC543" i="16"/>
  <c r="AD543" i="16"/>
  <c r="AE543" i="16"/>
  <c r="AB544" i="16"/>
  <c r="AC544" i="16"/>
  <c r="AD544" i="16"/>
  <c r="AE544" i="16"/>
  <c r="AB545" i="16"/>
  <c r="AC545" i="16"/>
  <c r="AD545" i="16"/>
  <c r="AE545" i="16"/>
  <c r="AB546" i="16"/>
  <c r="AC546" i="16"/>
  <c r="AD546" i="16"/>
  <c r="AE546" i="16"/>
  <c r="AB547" i="16"/>
  <c r="AC547" i="16"/>
  <c r="AD547" i="16"/>
  <c r="AE547" i="16"/>
  <c r="AB548" i="16"/>
  <c r="AC548" i="16"/>
  <c r="AD548" i="16"/>
  <c r="AE548" i="16"/>
  <c r="AB549" i="16"/>
  <c r="AC549" i="16"/>
  <c r="AD549" i="16"/>
  <c r="AE549" i="16"/>
  <c r="AB550" i="16"/>
  <c r="AC550" i="16"/>
  <c r="AD550" i="16"/>
  <c r="AE550" i="16"/>
  <c r="AB551" i="16"/>
  <c r="AC551" i="16"/>
  <c r="AD551" i="16"/>
  <c r="AE551" i="16"/>
  <c r="AB552" i="16"/>
  <c r="AC552" i="16"/>
  <c r="AD552" i="16"/>
  <c r="AE552" i="16"/>
  <c r="AB553" i="16"/>
  <c r="AC553" i="16"/>
  <c r="AD553" i="16"/>
  <c r="AE553" i="16"/>
  <c r="AB554" i="16"/>
  <c r="AC554" i="16"/>
  <c r="AD554" i="16"/>
  <c r="AE554" i="16"/>
  <c r="AB555" i="16"/>
  <c r="AC555" i="16"/>
  <c r="AD555" i="16"/>
  <c r="AE555" i="16"/>
  <c r="AB556" i="16"/>
  <c r="AC556" i="16"/>
  <c r="AD556" i="16"/>
  <c r="AE556" i="16"/>
  <c r="AB557" i="16"/>
  <c r="AC557" i="16"/>
  <c r="AD557" i="16"/>
  <c r="AE557" i="16"/>
  <c r="AB558" i="16"/>
  <c r="AC558" i="16"/>
  <c r="AD558" i="16"/>
  <c r="AE558" i="16"/>
  <c r="AB559" i="16"/>
  <c r="AC559" i="16"/>
  <c r="AD559" i="16"/>
  <c r="AE559" i="16"/>
  <c r="AB560" i="16"/>
  <c r="AC560" i="16"/>
  <c r="AD560" i="16"/>
  <c r="AE560" i="16"/>
  <c r="AB570" i="16"/>
  <c r="AC570" i="16"/>
  <c r="AD570" i="16"/>
  <c r="AE570" i="16"/>
  <c r="AB602" i="16"/>
  <c r="AC602" i="16"/>
  <c r="AD602" i="16"/>
  <c r="AE602" i="16"/>
  <c r="AB603" i="16"/>
  <c r="AC603" i="16"/>
  <c r="AD603" i="16"/>
  <c r="AE603" i="16"/>
  <c r="AB604" i="16"/>
  <c r="AC604" i="16"/>
  <c r="AD604" i="16"/>
  <c r="AE604" i="16"/>
  <c r="AB605" i="16"/>
  <c r="AC605" i="16"/>
  <c r="AD605" i="16"/>
  <c r="AE605" i="16"/>
  <c r="AB606" i="16"/>
  <c r="AC606" i="16"/>
  <c r="AD606" i="16"/>
  <c r="AE606" i="16"/>
  <c r="AB607" i="16"/>
  <c r="AC607" i="16"/>
  <c r="AD607" i="16"/>
  <c r="AE607" i="16"/>
  <c r="AB608" i="16"/>
  <c r="AC608" i="16"/>
  <c r="AD608" i="16"/>
  <c r="AE608" i="16"/>
  <c r="AB609" i="16"/>
  <c r="AC609" i="16"/>
  <c r="AD609" i="16"/>
  <c r="AE609" i="16"/>
  <c r="AB610" i="16"/>
  <c r="AC610" i="16"/>
  <c r="AD610" i="16"/>
  <c r="AE610" i="16"/>
  <c r="AB611" i="16"/>
  <c r="AC611" i="16"/>
  <c r="AD611" i="16"/>
  <c r="AE611" i="16"/>
  <c r="AB644" i="16"/>
  <c r="AC644" i="16"/>
  <c r="AD644" i="16"/>
  <c r="AE644" i="16"/>
  <c r="AB645" i="16"/>
  <c r="AC645" i="16"/>
  <c r="AD645" i="16"/>
  <c r="AE645" i="16"/>
  <c r="AB646" i="16"/>
  <c r="AC646" i="16"/>
  <c r="AD646" i="16"/>
  <c r="AE646" i="16"/>
  <c r="AB647" i="16"/>
  <c r="AC647" i="16"/>
  <c r="AD647" i="16"/>
  <c r="AE647" i="16"/>
  <c r="AB648" i="16"/>
  <c r="AC648" i="16"/>
  <c r="AD648" i="16"/>
  <c r="AE648" i="16"/>
  <c r="AB649" i="16"/>
  <c r="AC649" i="16"/>
  <c r="AD649" i="16"/>
  <c r="AE649" i="16"/>
  <c r="AB650" i="16"/>
  <c r="AC650" i="16"/>
  <c r="AD650" i="16"/>
  <c r="AE650" i="16"/>
  <c r="AB651" i="16"/>
  <c r="AC651" i="16"/>
  <c r="AD651" i="16"/>
  <c r="AE651" i="16"/>
  <c r="AB652" i="16"/>
  <c r="AC652" i="16"/>
  <c r="AD652" i="16"/>
  <c r="AE652" i="16"/>
  <c r="AB653" i="16"/>
  <c r="AC653" i="16"/>
  <c r="AD653" i="16"/>
  <c r="AE653" i="16"/>
  <c r="AB344" i="16"/>
  <c r="AC344" i="16"/>
  <c r="AD344" i="16"/>
  <c r="AE344" i="16"/>
  <c r="AB345" i="16"/>
  <c r="AC345" i="16"/>
  <c r="AD345" i="16"/>
  <c r="AE345" i="16"/>
  <c r="AB346" i="16"/>
  <c r="AC346" i="16"/>
  <c r="AD346" i="16"/>
  <c r="AE346" i="16"/>
  <c r="AB347" i="16"/>
  <c r="AC347" i="16"/>
  <c r="AD347" i="16"/>
  <c r="AE347" i="16"/>
  <c r="AB348" i="16"/>
  <c r="AC348" i="16"/>
  <c r="AD348" i="16"/>
  <c r="AE348" i="16"/>
  <c r="AB391" i="16"/>
  <c r="AC391" i="16"/>
  <c r="AD391" i="16"/>
  <c r="AE391" i="16"/>
  <c r="AB392" i="16"/>
  <c r="AC392" i="16"/>
  <c r="AD392" i="16"/>
  <c r="AE392" i="16"/>
  <c r="AB393" i="16"/>
  <c r="AC393" i="16"/>
  <c r="AD393" i="16"/>
  <c r="AE393" i="16"/>
  <c r="AB394" i="16"/>
  <c r="AC394" i="16"/>
  <c r="AD394" i="16"/>
  <c r="AE394" i="16"/>
  <c r="AB395" i="16"/>
  <c r="AC395" i="16"/>
  <c r="AD395" i="16"/>
  <c r="AE395" i="16"/>
  <c r="AB396" i="16"/>
  <c r="AC396" i="16"/>
  <c r="AD396" i="16"/>
  <c r="AE396" i="16"/>
  <c r="AB397" i="16"/>
  <c r="AC397" i="16"/>
  <c r="AD397" i="16"/>
  <c r="AE397" i="16"/>
  <c r="AB398" i="16"/>
  <c r="AC398" i="16"/>
  <c r="AD398" i="16"/>
  <c r="AE398" i="16"/>
  <c r="AB399" i="16"/>
  <c r="AC399" i="16"/>
  <c r="AD399" i="16"/>
  <c r="AE399" i="16"/>
  <c r="AB400" i="16"/>
  <c r="AC400" i="16"/>
  <c r="AD400" i="16"/>
  <c r="AE400" i="16"/>
  <c r="AB401" i="16"/>
  <c r="AC401" i="16"/>
  <c r="AD401" i="16"/>
  <c r="AE401" i="16"/>
  <c r="AB402" i="16"/>
  <c r="AC402" i="16"/>
  <c r="AD402" i="16"/>
  <c r="AE402" i="16"/>
  <c r="AB403" i="16"/>
  <c r="AC403" i="16"/>
  <c r="AD403" i="16"/>
  <c r="AE403" i="16"/>
  <c r="AB404" i="16"/>
  <c r="AC404" i="16"/>
  <c r="AD404" i="16"/>
  <c r="AE404" i="16"/>
  <c r="AB405" i="16"/>
  <c r="AC405" i="16"/>
  <c r="AD405" i="16"/>
  <c r="AE405" i="16"/>
  <c r="AB414" i="16"/>
  <c r="AC414" i="16"/>
  <c r="AD414" i="16"/>
  <c r="AE414" i="16"/>
  <c r="AB245" i="16"/>
  <c r="AC245" i="16"/>
  <c r="AD245" i="16"/>
  <c r="AE245" i="16"/>
  <c r="AB246" i="16"/>
  <c r="AC246" i="16"/>
  <c r="AD246" i="16"/>
  <c r="AE246" i="16"/>
  <c r="AB247" i="16"/>
  <c r="AC247" i="16"/>
  <c r="AD247" i="16"/>
  <c r="AE247" i="16"/>
  <c r="AB248" i="16"/>
  <c r="AC248" i="16"/>
  <c r="AD248" i="16"/>
  <c r="AE248" i="16"/>
  <c r="AB249" i="16"/>
  <c r="AC249" i="16"/>
  <c r="AD249" i="16"/>
  <c r="AE249" i="16"/>
  <c r="AB250" i="16"/>
  <c r="AC250" i="16"/>
  <c r="AD250" i="16"/>
  <c r="AE250" i="16"/>
  <c r="AB251" i="16"/>
  <c r="AC251" i="16"/>
  <c r="AD251" i="16"/>
  <c r="AE251" i="16"/>
  <c r="AB252" i="16"/>
  <c r="AC252" i="16"/>
  <c r="AD252" i="16"/>
  <c r="AE252" i="16"/>
  <c r="AB253" i="16"/>
  <c r="AC253" i="16"/>
  <c r="AD253" i="16"/>
  <c r="AE253" i="16"/>
  <c r="AB254" i="16"/>
  <c r="AC254" i="16"/>
  <c r="AD254" i="16"/>
  <c r="AE254" i="16"/>
  <c r="AB255" i="16"/>
  <c r="AC255" i="16"/>
  <c r="AD255" i="16"/>
  <c r="AE255" i="16"/>
  <c r="AB256" i="16"/>
  <c r="AC256" i="16"/>
  <c r="AD256" i="16"/>
  <c r="AE256" i="16"/>
  <c r="AB257" i="16"/>
  <c r="AC257" i="16"/>
  <c r="AD257" i="16"/>
  <c r="AE257" i="16"/>
  <c r="AB258" i="16"/>
  <c r="AC258" i="16"/>
  <c r="AD258" i="16"/>
  <c r="AE258" i="16"/>
  <c r="AB259" i="16"/>
  <c r="AC259" i="16"/>
  <c r="AD259" i="16"/>
  <c r="AE259" i="16"/>
  <c r="AB260" i="16"/>
  <c r="AC260" i="16"/>
  <c r="AD260" i="16"/>
  <c r="AE260" i="16"/>
  <c r="AB261" i="16"/>
  <c r="AC261" i="16"/>
  <c r="AD261" i="16"/>
  <c r="AE261" i="16"/>
  <c r="AB262" i="16"/>
  <c r="AC262" i="16"/>
  <c r="AD262" i="16"/>
  <c r="AE262" i="16"/>
  <c r="AB263" i="16"/>
  <c r="AC263" i="16"/>
  <c r="AD263" i="16"/>
  <c r="AE263" i="16"/>
  <c r="AB264" i="16"/>
  <c r="AC264" i="16"/>
  <c r="AD264" i="16"/>
  <c r="AE264" i="16"/>
  <c r="AB144" i="16"/>
  <c r="AC144" i="16"/>
  <c r="AD144" i="16"/>
  <c r="AE144" i="16"/>
  <c r="AB150" i="16"/>
  <c r="AC150" i="16"/>
  <c r="AD150" i="16"/>
  <c r="AE150" i="16"/>
  <c r="AB893" i="12"/>
  <c r="AC893" i="12"/>
  <c r="AD893" i="12"/>
  <c r="AE893" i="12"/>
  <c r="AB1135" i="12"/>
  <c r="AC1135" i="12"/>
  <c r="AD1135" i="12"/>
  <c r="AE1135" i="12"/>
  <c r="AB1376" i="12"/>
  <c r="AC1376" i="12"/>
  <c r="AD1376" i="12"/>
  <c r="AE1376" i="12"/>
  <c r="AB1385" i="12"/>
  <c r="AC1385" i="12"/>
  <c r="AD1385" i="12"/>
  <c r="AE1385" i="12"/>
  <c r="AB1394" i="12"/>
  <c r="AC1394" i="12"/>
  <c r="AD1394" i="12"/>
  <c r="AE1394" i="12"/>
  <c r="AB1616" i="12"/>
  <c r="AC1616" i="12"/>
  <c r="AD1616" i="12"/>
  <c r="AE1616" i="12"/>
  <c r="AB1625" i="12"/>
  <c r="AC1625" i="12"/>
  <c r="AD1625" i="12"/>
  <c r="AE1625" i="12"/>
  <c r="AB1634" i="12"/>
  <c r="AC1634" i="12"/>
  <c r="AD1634" i="12"/>
  <c r="AE1634" i="12"/>
  <c r="AB1856" i="12"/>
  <c r="AC1856" i="12"/>
  <c r="AD1856" i="12"/>
  <c r="AE1856" i="12"/>
  <c r="AB1865" i="12"/>
  <c r="AC1865" i="12"/>
  <c r="AD1865" i="12"/>
  <c r="AE1865" i="12"/>
  <c r="AB1874" i="12"/>
  <c r="AC1874" i="12"/>
  <c r="AD1874" i="12"/>
  <c r="AE1874" i="12"/>
  <c r="AB478" i="12"/>
  <c r="AC478" i="12"/>
  <c r="AD478" i="12"/>
  <c r="AE478" i="12"/>
  <c r="AB479" i="12"/>
  <c r="AC479" i="12"/>
  <c r="AD479" i="12"/>
  <c r="AE479" i="12"/>
  <c r="AB480" i="12"/>
  <c r="AC480" i="12"/>
  <c r="AD480" i="12"/>
  <c r="AE480" i="12"/>
  <c r="AB481" i="12"/>
  <c r="AC481" i="12"/>
  <c r="AD481" i="12"/>
  <c r="AE481" i="12"/>
  <c r="AB482" i="12"/>
  <c r="AC482" i="12"/>
  <c r="AD482" i="12"/>
  <c r="AE482" i="12"/>
  <c r="AB483" i="12"/>
  <c r="AC483" i="12"/>
  <c r="AD483" i="12"/>
  <c r="AE483" i="12"/>
  <c r="AB484" i="12"/>
  <c r="AC484" i="12"/>
  <c r="AD484" i="12"/>
  <c r="AE484" i="12"/>
  <c r="AB485" i="12"/>
  <c r="AC485" i="12"/>
  <c r="AD485" i="12"/>
  <c r="AE485" i="12"/>
  <c r="AB486" i="12"/>
  <c r="AC486" i="12"/>
  <c r="AD486" i="12"/>
  <c r="AE486" i="12"/>
  <c r="AB487" i="12"/>
  <c r="AC487" i="12"/>
  <c r="AD487" i="12"/>
  <c r="AE487" i="12"/>
  <c r="AB488" i="12"/>
  <c r="AC488" i="12"/>
  <c r="AD488" i="12"/>
  <c r="AE488" i="12"/>
  <c r="AB489" i="12"/>
  <c r="AC489" i="12"/>
  <c r="AD489" i="12"/>
  <c r="AE489" i="12"/>
  <c r="AB490" i="12"/>
  <c r="AC490" i="12"/>
  <c r="AD490" i="12"/>
  <c r="AE490" i="12"/>
  <c r="AB491" i="12"/>
  <c r="AC491" i="12"/>
  <c r="AD491" i="12"/>
  <c r="AE491" i="12"/>
  <c r="AB492" i="12"/>
  <c r="AC492" i="12"/>
  <c r="AD492" i="12"/>
  <c r="AE492" i="12"/>
  <c r="AB493" i="12"/>
  <c r="AC493" i="12"/>
  <c r="AD493" i="12"/>
  <c r="AE493" i="12"/>
  <c r="AB494" i="12"/>
  <c r="AC494" i="12"/>
  <c r="AD494" i="12"/>
  <c r="AE494" i="12"/>
  <c r="AB495" i="12"/>
  <c r="AC495" i="12"/>
  <c r="AD495" i="12"/>
  <c r="AE495" i="12"/>
  <c r="AB496" i="12"/>
  <c r="AC496" i="12"/>
  <c r="AD496" i="12"/>
  <c r="AE496" i="12"/>
  <c r="AB497" i="12"/>
  <c r="AC497" i="12"/>
  <c r="AD497" i="12"/>
  <c r="AE497" i="12"/>
  <c r="AB498" i="12"/>
  <c r="AC498" i="12"/>
  <c r="AD498" i="12"/>
  <c r="AE498" i="12"/>
  <c r="AB499" i="12"/>
  <c r="AC499" i="12"/>
  <c r="AD499" i="12"/>
  <c r="AE499" i="12"/>
  <c r="AB500" i="12"/>
  <c r="AC500" i="12"/>
  <c r="AD500" i="12"/>
  <c r="AE500" i="12"/>
  <c r="AB501" i="12"/>
  <c r="AC501" i="12"/>
  <c r="AD501" i="12"/>
  <c r="AE501" i="12"/>
  <c r="AB502" i="12"/>
  <c r="AC502" i="12"/>
  <c r="AD502" i="12"/>
  <c r="AE502" i="12"/>
  <c r="AB503" i="12"/>
  <c r="AC503" i="12"/>
  <c r="AD503" i="12"/>
  <c r="AE503" i="12"/>
  <c r="AB504" i="12"/>
  <c r="AC504" i="12"/>
  <c r="AD504" i="12"/>
  <c r="AE504" i="12"/>
  <c r="AB505" i="12"/>
  <c r="AC505" i="12"/>
  <c r="AD505" i="12"/>
  <c r="AE505" i="12"/>
  <c r="AB506" i="12"/>
  <c r="AC506" i="12"/>
  <c r="AD506" i="12"/>
  <c r="AE506" i="12"/>
  <c r="AB507" i="12"/>
  <c r="AC507" i="12"/>
  <c r="AD507" i="12"/>
  <c r="AE507" i="12"/>
  <c r="AB508" i="12"/>
  <c r="AC508" i="12"/>
  <c r="AD508" i="12"/>
  <c r="AE508" i="12"/>
  <c r="AB509" i="12"/>
  <c r="AC509" i="12"/>
  <c r="AD509" i="12"/>
  <c r="AE509" i="12"/>
  <c r="AB510" i="12"/>
  <c r="AC510" i="12"/>
  <c r="AD510" i="12"/>
  <c r="AE510" i="12"/>
  <c r="AB511" i="12"/>
  <c r="AC511" i="12"/>
  <c r="AD511" i="12"/>
  <c r="AE511" i="12"/>
  <c r="AB512" i="12"/>
  <c r="AC512" i="12"/>
  <c r="AD512" i="12"/>
  <c r="AE512" i="12"/>
  <c r="AB513" i="12"/>
  <c r="AC513" i="12"/>
  <c r="AD513" i="12"/>
  <c r="AE513" i="12"/>
  <c r="AB514" i="12"/>
  <c r="AC514" i="12"/>
  <c r="AD514" i="12"/>
  <c r="AE514" i="12"/>
  <c r="AB515" i="12"/>
  <c r="AC515" i="12"/>
  <c r="AD515" i="12"/>
  <c r="AE515" i="12"/>
  <c r="AB516" i="12"/>
  <c r="AC516" i="12"/>
  <c r="AD516" i="12"/>
  <c r="AE516" i="12"/>
  <c r="AB517" i="12"/>
  <c r="AC517" i="12"/>
  <c r="AD517" i="12"/>
  <c r="AE517" i="12"/>
  <c r="AB391" i="12"/>
  <c r="AC391" i="12"/>
  <c r="AD391" i="12"/>
  <c r="AE391" i="12"/>
  <c r="AB392" i="12"/>
  <c r="AC392" i="12"/>
  <c r="AD392" i="12"/>
  <c r="AE392" i="12"/>
  <c r="AB393" i="12"/>
  <c r="AC393" i="12"/>
  <c r="AD393" i="12"/>
  <c r="AE393" i="12"/>
  <c r="AB394" i="12"/>
  <c r="AC394" i="12"/>
  <c r="AD394" i="12"/>
  <c r="AE394" i="12"/>
  <c r="AB395" i="12"/>
  <c r="AC395" i="12"/>
  <c r="AD395" i="12"/>
  <c r="AE395" i="12"/>
  <c r="AB396" i="12"/>
  <c r="AC396" i="12"/>
  <c r="AD396" i="12"/>
  <c r="AE396" i="12"/>
  <c r="AB397" i="12"/>
  <c r="AC397" i="12"/>
  <c r="AD397" i="12"/>
  <c r="AE397" i="12"/>
  <c r="AB398" i="12"/>
  <c r="AC398" i="12"/>
  <c r="AD398" i="12"/>
  <c r="AE398" i="12"/>
  <c r="AB399" i="12"/>
  <c r="AC399" i="12"/>
  <c r="AD399" i="12"/>
  <c r="AE399" i="12"/>
  <c r="AB400" i="12"/>
  <c r="AC400" i="12"/>
  <c r="AD400" i="12"/>
  <c r="AE400" i="12"/>
  <c r="AB401" i="12"/>
  <c r="AC401" i="12"/>
  <c r="AD401" i="12"/>
  <c r="AE401" i="12"/>
  <c r="AB402" i="12"/>
  <c r="AC402" i="12"/>
  <c r="AD402" i="12"/>
  <c r="AE402" i="12"/>
  <c r="AB403" i="12"/>
  <c r="AC403" i="12"/>
  <c r="AD403" i="12"/>
  <c r="AE403" i="12"/>
  <c r="AB404" i="12"/>
  <c r="AC404" i="12"/>
  <c r="AD404" i="12"/>
  <c r="AE404" i="12"/>
  <c r="AB405" i="12"/>
  <c r="AC405" i="12"/>
  <c r="AD405" i="12"/>
  <c r="AE405" i="12"/>
  <c r="AB406" i="12"/>
  <c r="AC406" i="12"/>
  <c r="AD406" i="12"/>
  <c r="AE406" i="12"/>
  <c r="AB407" i="12"/>
  <c r="AC407" i="12"/>
  <c r="AD407" i="12"/>
  <c r="AE407" i="12"/>
  <c r="AB408" i="12"/>
  <c r="AC408" i="12"/>
  <c r="AD408" i="12"/>
  <c r="AE408" i="12"/>
  <c r="AB409" i="12"/>
  <c r="AC409" i="12"/>
  <c r="AD409" i="12"/>
  <c r="AE409" i="12"/>
  <c r="AB410" i="12"/>
  <c r="AC410" i="12"/>
  <c r="AD410" i="12"/>
  <c r="AE410" i="12"/>
  <c r="AB411" i="12"/>
  <c r="AC411" i="12"/>
  <c r="AD411" i="12"/>
  <c r="AE411" i="12"/>
  <c r="AB412" i="12"/>
  <c r="AC412" i="12"/>
  <c r="AD412" i="12"/>
  <c r="AE412" i="12"/>
  <c r="AB413" i="12"/>
  <c r="AC413" i="12"/>
  <c r="AD413" i="12"/>
  <c r="AE413" i="12"/>
  <c r="AB414" i="12"/>
  <c r="AC414" i="12"/>
  <c r="AD414" i="12"/>
  <c r="AE414" i="12"/>
  <c r="AB415" i="12"/>
  <c r="AC415" i="12"/>
  <c r="AD415" i="12"/>
  <c r="AE415" i="12"/>
  <c r="AB416" i="12"/>
  <c r="AC416" i="12"/>
  <c r="AD416" i="12"/>
  <c r="AE416" i="12"/>
  <c r="AB417" i="12"/>
  <c r="AC417" i="12"/>
  <c r="AD417" i="12"/>
  <c r="AE417" i="12"/>
  <c r="AB418" i="12"/>
  <c r="AC418" i="12"/>
  <c r="AD418" i="12"/>
  <c r="AE418" i="12"/>
  <c r="AB419" i="12"/>
  <c r="AC419" i="12"/>
  <c r="AD419" i="12"/>
  <c r="AE419" i="12"/>
  <c r="AB420" i="12"/>
  <c r="AC420" i="12"/>
  <c r="AD420" i="12"/>
  <c r="AE420" i="12"/>
  <c r="AB421" i="12"/>
  <c r="AC421" i="12"/>
  <c r="AD421" i="12"/>
  <c r="AE421" i="12"/>
  <c r="AB422" i="12"/>
  <c r="AC422" i="12"/>
  <c r="AD422" i="12"/>
  <c r="AE422" i="12"/>
  <c r="AB423" i="12"/>
  <c r="AC423" i="12"/>
  <c r="AD423" i="12"/>
  <c r="AE423" i="12"/>
  <c r="AB424" i="12"/>
  <c r="AC424" i="12"/>
  <c r="AD424" i="12"/>
  <c r="AE424" i="12"/>
  <c r="AB425" i="12"/>
  <c r="AC425" i="12"/>
  <c r="AD425" i="12"/>
  <c r="AE425" i="12"/>
  <c r="AB426" i="12"/>
  <c r="AC426" i="12"/>
  <c r="AD426" i="12"/>
  <c r="AE426" i="12"/>
  <c r="AB427" i="12"/>
  <c r="AC427" i="12"/>
  <c r="AD427" i="12"/>
  <c r="AE427" i="12"/>
  <c r="AB428" i="12"/>
  <c r="AC428" i="12"/>
  <c r="AD428" i="12"/>
  <c r="AE428" i="12"/>
  <c r="AB429" i="12"/>
  <c r="AC429" i="12"/>
  <c r="AD429" i="12"/>
  <c r="AE429" i="12"/>
  <c r="AB430" i="12"/>
  <c r="AC430" i="12"/>
  <c r="AD430" i="12"/>
  <c r="AE430" i="12"/>
  <c r="AB55" i="12"/>
  <c r="AC55" i="12"/>
  <c r="AD55" i="12"/>
  <c r="AE55" i="12"/>
  <c r="AB56" i="12"/>
  <c r="AC56" i="12"/>
  <c r="AD56" i="12"/>
  <c r="AE56" i="12"/>
  <c r="AB57" i="12"/>
  <c r="AC57" i="12"/>
  <c r="AD57" i="12"/>
  <c r="AE57" i="12"/>
  <c r="AB58" i="12"/>
  <c r="AC58" i="12"/>
  <c r="AD58" i="12"/>
  <c r="AE58" i="12"/>
  <c r="AB59" i="12"/>
  <c r="AC59" i="12"/>
  <c r="AD59" i="12"/>
  <c r="AE59" i="12"/>
  <c r="AC21" i="11"/>
  <c r="AD21" i="11"/>
  <c r="AE21" i="11"/>
  <c r="AC22" i="11"/>
  <c r="AD22" i="11"/>
  <c r="AE22" i="11"/>
  <c r="AC23" i="11"/>
  <c r="AD23" i="11"/>
  <c r="AE23" i="11"/>
  <c r="AC24" i="11"/>
  <c r="AD24" i="11"/>
  <c r="AE24" i="11"/>
  <c r="AC25" i="11"/>
  <c r="AD25" i="11"/>
  <c r="AE25" i="11"/>
  <c r="AC60" i="11"/>
  <c r="AD60" i="11"/>
  <c r="AE60" i="11"/>
  <c r="AC61" i="11"/>
  <c r="AD61" i="11"/>
  <c r="AE61" i="11"/>
  <c r="AC62" i="11"/>
  <c r="AD62" i="11"/>
  <c r="AE62" i="11"/>
  <c r="AC63" i="11"/>
  <c r="AD63" i="11"/>
  <c r="AE63" i="11"/>
  <c r="AC64" i="11"/>
  <c r="AD64" i="11"/>
  <c r="AE64" i="11"/>
  <c r="AC81" i="11"/>
  <c r="AD81" i="11"/>
  <c r="AE81" i="11"/>
  <c r="AC82" i="11"/>
  <c r="AD82" i="11"/>
  <c r="AE82" i="11"/>
  <c r="AC83" i="11"/>
  <c r="AD83" i="11"/>
  <c r="AE83" i="11"/>
  <c r="AC84" i="11"/>
  <c r="AD84" i="11"/>
  <c r="AE84" i="11"/>
  <c r="AC85" i="11"/>
  <c r="AD85" i="11"/>
  <c r="AE85" i="11"/>
  <c r="AE100" i="11"/>
  <c r="AE227" i="11"/>
  <c r="AB64" i="11"/>
  <c r="AA64" i="11"/>
  <c r="Z64" i="11"/>
  <c r="Y64" i="11"/>
  <c r="X64" i="11"/>
  <c r="W64" i="11"/>
  <c r="V64" i="11"/>
  <c r="U64" i="11"/>
  <c r="T64" i="11"/>
  <c r="S64" i="11"/>
  <c r="R64" i="11"/>
  <c r="Q64" i="11"/>
  <c r="P64" i="11"/>
  <c r="O64" i="11"/>
  <c r="N64" i="11"/>
  <c r="M64" i="11"/>
  <c r="L64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AB62" i="11"/>
  <c r="AA62" i="11"/>
  <c r="Z62" i="11"/>
  <c r="Y62" i="11"/>
  <c r="X62" i="11"/>
  <c r="W62" i="11"/>
  <c r="V62" i="11"/>
  <c r="U62" i="11"/>
  <c r="T62" i="11"/>
  <c r="S62" i="11"/>
  <c r="R62" i="11"/>
  <c r="Q62" i="11"/>
  <c r="P62" i="11"/>
  <c r="O62" i="11"/>
  <c r="N62" i="11"/>
  <c r="M62" i="11"/>
  <c r="L62" i="11"/>
  <c r="AB61" i="11"/>
  <c r="AA61" i="11"/>
  <c r="Z61" i="11"/>
  <c r="Y61" i="11"/>
  <c r="X61" i="11"/>
  <c r="W61" i="11"/>
  <c r="V61" i="11"/>
  <c r="U61" i="11"/>
  <c r="T61" i="11"/>
  <c r="S61" i="11"/>
  <c r="R61" i="11"/>
  <c r="Q61" i="11"/>
  <c r="P61" i="11"/>
  <c r="O61" i="11"/>
  <c r="N61" i="11"/>
  <c r="M61" i="11"/>
  <c r="L61" i="11"/>
  <c r="AB60" i="11"/>
  <c r="AA60" i="11"/>
  <c r="Z60" i="11"/>
  <c r="Y60" i="11"/>
  <c r="X60" i="11"/>
  <c r="W60" i="11"/>
  <c r="V60" i="11"/>
  <c r="U60" i="11"/>
  <c r="T60" i="11"/>
  <c r="S60" i="11"/>
  <c r="R60" i="11"/>
  <c r="Q60" i="11"/>
  <c r="P60" i="11"/>
  <c r="O60" i="11"/>
  <c r="N60" i="11"/>
  <c r="M60" i="11"/>
  <c r="L60" i="11"/>
  <c r="A58" i="11" a="1"/>
  <c r="A58" i="11" s="1"/>
  <c r="A70" i="11" s="1" a="1"/>
  <c r="A70" i="11" s="1"/>
  <c r="A64" i="11" s="1"/>
  <c r="A57" i="11" a="1"/>
  <c r="A57" i="11" s="1"/>
  <c r="A69" i="11" s="1" a="1"/>
  <c r="A69" i="11" s="1"/>
  <c r="A63" i="11" s="1"/>
  <c r="A56" i="11" a="1"/>
  <c r="A56" i="11" s="1"/>
  <c r="A68" i="11" s="1" a="1"/>
  <c r="A68" i="11" s="1"/>
  <c r="A62" i="11" s="1"/>
  <c r="A55" i="11" a="1"/>
  <c r="A55" i="11" s="1"/>
  <c r="A67" i="11" s="1" a="1"/>
  <c r="A67" i="11" s="1"/>
  <c r="A61" i="11" s="1"/>
  <c r="A54" i="11" a="1"/>
  <c r="A54" i="11" s="1"/>
  <c r="A66" i="11" s="1" a="1"/>
  <c r="A66" i="11" s="1"/>
  <c r="A60" i="11" s="1"/>
  <c r="K64" i="11"/>
  <c r="K63" i="11"/>
  <c r="K62" i="11"/>
  <c r="K61" i="11"/>
  <c r="K60" i="11"/>
  <c r="N129" i="22"/>
  <c r="L109" i="22"/>
  <c r="M109" i="22"/>
  <c r="N109" i="22"/>
  <c r="O109" i="22"/>
  <c r="P109" i="22"/>
  <c r="Q109" i="22"/>
  <c r="L81" i="11"/>
  <c r="M81" i="11"/>
  <c r="N81" i="11"/>
  <c r="O81" i="11"/>
  <c r="P81" i="11"/>
  <c r="Q81" i="11"/>
  <c r="R81" i="11"/>
  <c r="S81" i="11"/>
  <c r="T81" i="11"/>
  <c r="U81" i="11"/>
  <c r="V81" i="11"/>
  <c r="W81" i="11"/>
  <c r="X81" i="11"/>
  <c r="Y81" i="11"/>
  <c r="Z81" i="11"/>
  <c r="AA81" i="11"/>
  <c r="AB81" i="11"/>
  <c r="L82" i="11"/>
  <c r="M82" i="11"/>
  <c r="N82" i="11"/>
  <c r="O82" i="11"/>
  <c r="P82" i="11"/>
  <c r="Q82" i="11"/>
  <c r="R82" i="11"/>
  <c r="S82" i="11"/>
  <c r="T82" i="11"/>
  <c r="U82" i="11"/>
  <c r="V82" i="11"/>
  <c r="W82" i="11"/>
  <c r="X82" i="11"/>
  <c r="Y82" i="11"/>
  <c r="Z82" i="11"/>
  <c r="AA82" i="11"/>
  <c r="AB82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L85" i="11"/>
  <c r="M85" i="11"/>
  <c r="N85" i="11"/>
  <c r="O85" i="11"/>
  <c r="P85" i="11"/>
  <c r="Q85" i="11"/>
  <c r="R85" i="11"/>
  <c r="S85" i="11"/>
  <c r="T85" i="11"/>
  <c r="U85" i="11"/>
  <c r="V85" i="11"/>
  <c r="W85" i="11"/>
  <c r="X85" i="11"/>
  <c r="Y85" i="11"/>
  <c r="Z85" i="11"/>
  <c r="AA85" i="11"/>
  <c r="AB85" i="11"/>
  <c r="K85" i="11"/>
  <c r="K84" i="11"/>
  <c r="K83" i="11"/>
  <c r="K82" i="11"/>
  <c r="K81" i="11"/>
  <c r="A79" i="11" a="1"/>
  <c r="A79" i="11" s="1"/>
  <c r="A91" i="11" s="1" a="1"/>
  <c r="A91" i="11" s="1"/>
  <c r="A85" i="11" s="1"/>
  <c r="A78" i="11" a="1"/>
  <c r="A78" i="11" s="1"/>
  <c r="A90" i="11" s="1" a="1"/>
  <c r="A90" i="11" s="1"/>
  <c r="A84" i="11" s="1"/>
  <c r="A77" i="11" a="1"/>
  <c r="A77" i="11" s="1"/>
  <c r="A89" i="11" s="1" a="1"/>
  <c r="A89" i="11" s="1"/>
  <c r="A83" i="11" s="1"/>
  <c r="A76" i="11" a="1"/>
  <c r="A76" i="11" s="1"/>
  <c r="A88" i="11" s="1" a="1"/>
  <c r="A88" i="11" s="1"/>
  <c r="A82" i="11" s="1"/>
  <c r="A75" i="11" a="1"/>
  <c r="A75" i="11" s="1"/>
  <c r="A87" i="11" s="1" a="1"/>
  <c r="A87" i="11" s="1"/>
  <c r="A81" i="11" s="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K25" i="11"/>
  <c r="K24" i="11"/>
  <c r="K23" i="11"/>
  <c r="K22" i="11"/>
  <c r="K21" i="11"/>
  <c r="W498" i="10"/>
  <c r="X498" i="10"/>
  <c r="Y498" i="10"/>
  <c r="Z498" i="10"/>
  <c r="AA498" i="10"/>
  <c r="W499" i="10"/>
  <c r="X499" i="10"/>
  <c r="Y499" i="10"/>
  <c r="Z499" i="10"/>
  <c r="AA499" i="10"/>
  <c r="X350" i="10"/>
  <c r="X351" i="10"/>
  <c r="O106" i="10"/>
  <c r="P106" i="10"/>
  <c r="Q106" i="10"/>
  <c r="R106" i="10"/>
  <c r="S106" i="10"/>
  <c r="T106" i="10"/>
  <c r="U106" i="10"/>
  <c r="V106" i="10"/>
  <c r="W106" i="10"/>
  <c r="X106" i="10"/>
  <c r="B442" i="10"/>
  <c r="X38" i="10"/>
  <c r="X41" i="10"/>
  <c r="X61" i="10"/>
  <c r="X349" i="10" s="1"/>
  <c r="X182" i="10"/>
  <c r="X185" i="10"/>
  <c r="X194" i="10"/>
  <c r="X196" i="10"/>
  <c r="X223" i="10"/>
  <c r="X227" i="10"/>
  <c r="X370" i="10" s="1"/>
  <c r="X237" i="10"/>
  <c r="X380" i="10" s="1"/>
  <c r="X263" i="10"/>
  <c r="B104" i="25"/>
  <c r="B177" i="22"/>
  <c r="B131" i="18"/>
  <c r="Y21" i="18"/>
  <c r="Z21" i="18"/>
  <c r="AA21" i="18"/>
  <c r="Y36" i="18"/>
  <c r="Z36" i="18"/>
  <c r="AA36" i="18"/>
  <c r="Y51" i="18"/>
  <c r="Z51" i="18"/>
  <c r="AA51" i="18"/>
  <c r="Y67" i="18"/>
  <c r="Z67" i="18"/>
  <c r="AA67" i="18"/>
  <c r="Y76" i="18"/>
  <c r="Z76" i="18"/>
  <c r="AA76" i="18"/>
  <c r="Y85" i="18"/>
  <c r="Z85" i="18"/>
  <c r="AA85" i="18"/>
  <c r="B325" i="20"/>
  <c r="Y23" i="20"/>
  <c r="Y48" i="20" s="1"/>
  <c r="Z23" i="20"/>
  <c r="Z48" i="20" s="1"/>
  <c r="AA23" i="20"/>
  <c r="AA48" i="20" s="1"/>
  <c r="Y33" i="20"/>
  <c r="Z33" i="20"/>
  <c r="AA33" i="20"/>
  <c r="Y43" i="20"/>
  <c r="Y49" i="20" s="1"/>
  <c r="Z43" i="20"/>
  <c r="Z49" i="20" s="1"/>
  <c r="AA43" i="20"/>
  <c r="AA49" i="20" s="1"/>
  <c r="B871" i="16"/>
  <c r="Z644" i="16"/>
  <c r="AA644" i="16"/>
  <c r="Z645" i="16"/>
  <c r="AA645" i="16"/>
  <c r="Z646" i="16"/>
  <c r="AA646" i="16"/>
  <c r="Z647" i="16"/>
  <c r="AA647" i="16"/>
  <c r="Z648" i="16"/>
  <c r="AA648" i="16"/>
  <c r="Z649" i="16"/>
  <c r="AA649" i="16"/>
  <c r="Z650" i="16"/>
  <c r="AA650" i="16"/>
  <c r="Z651" i="16"/>
  <c r="AA651" i="16"/>
  <c r="Z652" i="16"/>
  <c r="AA652" i="16"/>
  <c r="Z653" i="16"/>
  <c r="AA653" i="16"/>
  <c r="Z602" i="16"/>
  <c r="AA602" i="16"/>
  <c r="Z603" i="16"/>
  <c r="AA603" i="16"/>
  <c r="Z604" i="16"/>
  <c r="AA604" i="16"/>
  <c r="Z605" i="16"/>
  <c r="AA605" i="16"/>
  <c r="Z606" i="16"/>
  <c r="AA606" i="16"/>
  <c r="Z607" i="16"/>
  <c r="AA607" i="16"/>
  <c r="Z608" i="16"/>
  <c r="AA608" i="16"/>
  <c r="Z609" i="16"/>
  <c r="AA609" i="16"/>
  <c r="Z610" i="16"/>
  <c r="AA610" i="16"/>
  <c r="Z611" i="16"/>
  <c r="AA611" i="16"/>
  <c r="Z516" i="16"/>
  <c r="AA516" i="16"/>
  <c r="Z517" i="16"/>
  <c r="AA517" i="16"/>
  <c r="Z518" i="16"/>
  <c r="AA518" i="16"/>
  <c r="Z519" i="16"/>
  <c r="AA519" i="16"/>
  <c r="Z520" i="16"/>
  <c r="AA520" i="16"/>
  <c r="Z521" i="16"/>
  <c r="AA521" i="16"/>
  <c r="Z522" i="16"/>
  <c r="AA522" i="16"/>
  <c r="Z523" i="16"/>
  <c r="AA523" i="16"/>
  <c r="Z524" i="16"/>
  <c r="AA524" i="16"/>
  <c r="Z525" i="16"/>
  <c r="AA525" i="16"/>
  <c r="Z526" i="16"/>
  <c r="AA526" i="16"/>
  <c r="Z527" i="16"/>
  <c r="AA527" i="16"/>
  <c r="Z528" i="16"/>
  <c r="AA528" i="16"/>
  <c r="Z529" i="16"/>
  <c r="AA529" i="16"/>
  <c r="Z530" i="16"/>
  <c r="AA530" i="16"/>
  <c r="Z531" i="16"/>
  <c r="AA531" i="16"/>
  <c r="Z532" i="16"/>
  <c r="AA532" i="16"/>
  <c r="Z533" i="16"/>
  <c r="AA533" i="16"/>
  <c r="Z534" i="16"/>
  <c r="AA534" i="16"/>
  <c r="Z535" i="16"/>
  <c r="AA535" i="16"/>
  <c r="Z536" i="16"/>
  <c r="AA536" i="16"/>
  <c r="Z537" i="16"/>
  <c r="AA537" i="16"/>
  <c r="Z538" i="16"/>
  <c r="AA538" i="16"/>
  <c r="Z539" i="16"/>
  <c r="AA539" i="16"/>
  <c r="Z540" i="16"/>
  <c r="AA540" i="16"/>
  <c r="Z541" i="16"/>
  <c r="AA541" i="16"/>
  <c r="Z542" i="16"/>
  <c r="AA542" i="16"/>
  <c r="Z543" i="16"/>
  <c r="AA543" i="16"/>
  <c r="Z544" i="16"/>
  <c r="AA544" i="16"/>
  <c r="Z545" i="16"/>
  <c r="AA545" i="16"/>
  <c r="Z546" i="16"/>
  <c r="AA546" i="16"/>
  <c r="Z547" i="16"/>
  <c r="AA547" i="16"/>
  <c r="Z548" i="16"/>
  <c r="AA548" i="16"/>
  <c r="Z549" i="16"/>
  <c r="AA549" i="16"/>
  <c r="Z550" i="16"/>
  <c r="AA550" i="16"/>
  <c r="Z551" i="16"/>
  <c r="AA551" i="16"/>
  <c r="Z552" i="16"/>
  <c r="AA552" i="16"/>
  <c r="Z553" i="16"/>
  <c r="AA553" i="16"/>
  <c r="Z554" i="16"/>
  <c r="AA554" i="16"/>
  <c r="Z555" i="16"/>
  <c r="AA555" i="16"/>
  <c r="Z556" i="16"/>
  <c r="AA556" i="16"/>
  <c r="Z557" i="16"/>
  <c r="AA557" i="16"/>
  <c r="Z558" i="16"/>
  <c r="AA558" i="16"/>
  <c r="Z559" i="16"/>
  <c r="AA559" i="16"/>
  <c r="Z560" i="16"/>
  <c r="AA560" i="16"/>
  <c r="Z570" i="16"/>
  <c r="AA570" i="16"/>
  <c r="Z391" i="16"/>
  <c r="AA391" i="16"/>
  <c r="Z392" i="16"/>
  <c r="AA392" i="16"/>
  <c r="Z393" i="16"/>
  <c r="AA393" i="16"/>
  <c r="Z394" i="16"/>
  <c r="AA394" i="16"/>
  <c r="Z395" i="16"/>
  <c r="AA395" i="16"/>
  <c r="Z396" i="16"/>
  <c r="AA396" i="16"/>
  <c r="Z397" i="16"/>
  <c r="AA397" i="16"/>
  <c r="Z398" i="16"/>
  <c r="AA398" i="16"/>
  <c r="Z399" i="16"/>
  <c r="AA399" i="16"/>
  <c r="Z400" i="16"/>
  <c r="AA400" i="16"/>
  <c r="Z401" i="16"/>
  <c r="AA401" i="16"/>
  <c r="Z402" i="16"/>
  <c r="AA402" i="16"/>
  <c r="Z403" i="16"/>
  <c r="AA403" i="16"/>
  <c r="Z404" i="16"/>
  <c r="AA404" i="16"/>
  <c r="Z405" i="16"/>
  <c r="AA405" i="16"/>
  <c r="Z414" i="16"/>
  <c r="AA414" i="16"/>
  <c r="Z344" i="16"/>
  <c r="AA344" i="16"/>
  <c r="Z345" i="16"/>
  <c r="AA345" i="16"/>
  <c r="Z346" i="16"/>
  <c r="AA346" i="16"/>
  <c r="Z347" i="16"/>
  <c r="AA347" i="16"/>
  <c r="Z348" i="16"/>
  <c r="AA348" i="16"/>
  <c r="Z307" i="16"/>
  <c r="AA307" i="16"/>
  <c r="AC307" i="16"/>
  <c r="AD307" i="16"/>
  <c r="AE307" i="16"/>
  <c r="Z308" i="16"/>
  <c r="AA308" i="16"/>
  <c r="AC308" i="16"/>
  <c r="AD308" i="16"/>
  <c r="AE308" i="16"/>
  <c r="Z309" i="16"/>
  <c r="AA309" i="16"/>
  <c r="AC309" i="16"/>
  <c r="AD309" i="16"/>
  <c r="AE309" i="16"/>
  <c r="Z310" i="16"/>
  <c r="AA310" i="16"/>
  <c r="AC310" i="16"/>
  <c r="AD310" i="16"/>
  <c r="AE310" i="16"/>
  <c r="Z311" i="16"/>
  <c r="AA311" i="16"/>
  <c r="AC311" i="16"/>
  <c r="AD311" i="16"/>
  <c r="AE311" i="16"/>
  <c r="Z312" i="16"/>
  <c r="AA312" i="16"/>
  <c r="AC312" i="16"/>
  <c r="AD312" i="16"/>
  <c r="AE312" i="16"/>
  <c r="Z313" i="16"/>
  <c r="AA313" i="16"/>
  <c r="AC313" i="16"/>
  <c r="AD313" i="16"/>
  <c r="AE313" i="16"/>
  <c r="Z314" i="16"/>
  <c r="AA314" i="16"/>
  <c r="AC314" i="16"/>
  <c r="AD314" i="16"/>
  <c r="AE314" i="16"/>
  <c r="Z315" i="16"/>
  <c r="AA315" i="16"/>
  <c r="AC315" i="16"/>
  <c r="AD315" i="16"/>
  <c r="AE315" i="16"/>
  <c r="Z316" i="16"/>
  <c r="AA316" i="16"/>
  <c r="AC316" i="16"/>
  <c r="AD316" i="16"/>
  <c r="AE316" i="16"/>
  <c r="Z317" i="16"/>
  <c r="AA317" i="16"/>
  <c r="AC317" i="16"/>
  <c r="AD317" i="16"/>
  <c r="AE317" i="16"/>
  <c r="Z318" i="16"/>
  <c r="AA318" i="16"/>
  <c r="AC318" i="16"/>
  <c r="AD318" i="16"/>
  <c r="AE318" i="16"/>
  <c r="Z319" i="16"/>
  <c r="AA319" i="16"/>
  <c r="AC319" i="16"/>
  <c r="AD319" i="16"/>
  <c r="AE319" i="16"/>
  <c r="Z320" i="16"/>
  <c r="AA320" i="16"/>
  <c r="AC320" i="16"/>
  <c r="AD320" i="16"/>
  <c r="AE320" i="16"/>
  <c r="Z321" i="16"/>
  <c r="AA321" i="16"/>
  <c r="AC321" i="16"/>
  <c r="AD321" i="16"/>
  <c r="AE321" i="16"/>
  <c r="Z245" i="16"/>
  <c r="AA245" i="16"/>
  <c r="Z246" i="16"/>
  <c r="AA246" i="16"/>
  <c r="Z247" i="16"/>
  <c r="AA247" i="16"/>
  <c r="Z248" i="16"/>
  <c r="AA248" i="16"/>
  <c r="Z249" i="16"/>
  <c r="AA249" i="16"/>
  <c r="Z250" i="16"/>
  <c r="AA250" i="16"/>
  <c r="Z251" i="16"/>
  <c r="AA251" i="16"/>
  <c r="Z252" i="16"/>
  <c r="AA252" i="16"/>
  <c r="Z253" i="16"/>
  <c r="AA253" i="16"/>
  <c r="Z254" i="16"/>
  <c r="AA254" i="16"/>
  <c r="Z255" i="16"/>
  <c r="AA255" i="16"/>
  <c r="Z256" i="16"/>
  <c r="AA256" i="16"/>
  <c r="Z257" i="16"/>
  <c r="AA257" i="16"/>
  <c r="Z258" i="16"/>
  <c r="AA258" i="16"/>
  <c r="Z259" i="16"/>
  <c r="AA259" i="16"/>
  <c r="Z260" i="16"/>
  <c r="AA260" i="16"/>
  <c r="Z261" i="16"/>
  <c r="AA261" i="16"/>
  <c r="Z262" i="16"/>
  <c r="AA262" i="16"/>
  <c r="Z263" i="16"/>
  <c r="AA263" i="16"/>
  <c r="Z264" i="16"/>
  <c r="AA264" i="16"/>
  <c r="Z144" i="16"/>
  <c r="AA144" i="16"/>
  <c r="Z150" i="16"/>
  <c r="AA150" i="16"/>
  <c r="K11" i="12"/>
  <c r="B643" i="12"/>
  <c r="X893" i="12"/>
  <c r="Y893" i="12"/>
  <c r="Z893" i="12"/>
  <c r="AA893" i="12"/>
  <c r="X1135" i="12"/>
  <c r="Y1135" i="12"/>
  <c r="Z1135" i="12"/>
  <c r="AA1135" i="12"/>
  <c r="X1376" i="12"/>
  <c r="Y1376" i="12"/>
  <c r="Z1376" i="12"/>
  <c r="AA1376" i="12"/>
  <c r="X1385" i="12"/>
  <c r="Y1385" i="12"/>
  <c r="Z1385" i="12"/>
  <c r="AA1385" i="12"/>
  <c r="X1394" i="12"/>
  <c r="Y1394" i="12"/>
  <c r="Z1394" i="12"/>
  <c r="AA1394" i="12"/>
  <c r="X1616" i="12"/>
  <c r="Y1616" i="12"/>
  <c r="Z1616" i="12"/>
  <c r="AA1616" i="12"/>
  <c r="X1625" i="12"/>
  <c r="Y1625" i="12"/>
  <c r="Z1625" i="12"/>
  <c r="AA1625" i="12"/>
  <c r="X1634" i="12"/>
  <c r="Y1634" i="12"/>
  <c r="Z1634" i="12"/>
  <c r="AA1634" i="12"/>
  <c r="X1856" i="12"/>
  <c r="Y1856" i="12"/>
  <c r="Z1856" i="12"/>
  <c r="AA1856" i="12"/>
  <c r="X1865" i="12"/>
  <c r="Y1865" i="12"/>
  <c r="Z1865" i="12"/>
  <c r="AA1865" i="12"/>
  <c r="X1874" i="12"/>
  <c r="Y1874" i="12"/>
  <c r="Z1874" i="12"/>
  <c r="AA1874" i="12"/>
  <c r="X478" i="12"/>
  <c r="Y478" i="12"/>
  <c r="Z478" i="12"/>
  <c r="AA478" i="12"/>
  <c r="X479" i="12"/>
  <c r="Y479" i="12"/>
  <c r="Z479" i="12"/>
  <c r="AA479" i="12"/>
  <c r="X480" i="12"/>
  <c r="Y480" i="12"/>
  <c r="Z480" i="12"/>
  <c r="AA480" i="12"/>
  <c r="X481" i="12"/>
  <c r="Y481" i="12"/>
  <c r="Z481" i="12"/>
  <c r="AA481" i="12"/>
  <c r="X482" i="12"/>
  <c r="Y482" i="12"/>
  <c r="Z482" i="12"/>
  <c r="AA482" i="12"/>
  <c r="X483" i="12"/>
  <c r="Y483" i="12"/>
  <c r="Z483" i="12"/>
  <c r="AA483" i="12"/>
  <c r="X484" i="12"/>
  <c r="Y484" i="12"/>
  <c r="Z484" i="12"/>
  <c r="AA484" i="12"/>
  <c r="X485" i="12"/>
  <c r="Y485" i="12"/>
  <c r="Z485" i="12"/>
  <c r="AA485" i="12"/>
  <c r="X486" i="12"/>
  <c r="Y486" i="12"/>
  <c r="Z486" i="12"/>
  <c r="AA486" i="12"/>
  <c r="X487" i="12"/>
  <c r="Y487" i="12"/>
  <c r="Z487" i="12"/>
  <c r="AA487" i="12"/>
  <c r="X488" i="12"/>
  <c r="Y488" i="12"/>
  <c r="Z488" i="12"/>
  <c r="AA488" i="12"/>
  <c r="X489" i="12"/>
  <c r="Y489" i="12"/>
  <c r="Z489" i="12"/>
  <c r="AA489" i="12"/>
  <c r="X490" i="12"/>
  <c r="Y490" i="12"/>
  <c r="Z490" i="12"/>
  <c r="AA490" i="12"/>
  <c r="X491" i="12"/>
  <c r="Y491" i="12"/>
  <c r="Z491" i="12"/>
  <c r="AA491" i="12"/>
  <c r="X492" i="12"/>
  <c r="Y492" i="12"/>
  <c r="Z492" i="12"/>
  <c r="AA492" i="12"/>
  <c r="X493" i="12"/>
  <c r="Y493" i="12"/>
  <c r="Z493" i="12"/>
  <c r="AA493" i="12"/>
  <c r="X494" i="12"/>
  <c r="Y494" i="12"/>
  <c r="Z494" i="12"/>
  <c r="AA494" i="12"/>
  <c r="X495" i="12"/>
  <c r="Y495" i="12"/>
  <c r="Z495" i="12"/>
  <c r="AA495" i="12"/>
  <c r="X496" i="12"/>
  <c r="Y496" i="12"/>
  <c r="Z496" i="12"/>
  <c r="AA496" i="12"/>
  <c r="X497" i="12"/>
  <c r="Y497" i="12"/>
  <c r="Z497" i="12"/>
  <c r="AA497" i="12"/>
  <c r="X498" i="12"/>
  <c r="Y498" i="12"/>
  <c r="Z498" i="12"/>
  <c r="AA498" i="12"/>
  <c r="X499" i="12"/>
  <c r="Y499" i="12"/>
  <c r="Z499" i="12"/>
  <c r="AA499" i="12"/>
  <c r="X500" i="12"/>
  <c r="Y500" i="12"/>
  <c r="Z500" i="12"/>
  <c r="AA500" i="12"/>
  <c r="X501" i="12"/>
  <c r="Y501" i="12"/>
  <c r="Z501" i="12"/>
  <c r="AA501" i="12"/>
  <c r="X502" i="12"/>
  <c r="Y502" i="12"/>
  <c r="Z502" i="12"/>
  <c r="AA502" i="12"/>
  <c r="X503" i="12"/>
  <c r="Y503" i="12"/>
  <c r="Z503" i="12"/>
  <c r="AA503" i="12"/>
  <c r="X504" i="12"/>
  <c r="Y504" i="12"/>
  <c r="Z504" i="12"/>
  <c r="AA504" i="12"/>
  <c r="X505" i="12"/>
  <c r="Y505" i="12"/>
  <c r="Z505" i="12"/>
  <c r="AA505" i="12"/>
  <c r="X506" i="12"/>
  <c r="Y506" i="12"/>
  <c r="Z506" i="12"/>
  <c r="AA506" i="12"/>
  <c r="X507" i="12"/>
  <c r="Y507" i="12"/>
  <c r="Z507" i="12"/>
  <c r="AA507" i="12"/>
  <c r="X508" i="12"/>
  <c r="Y508" i="12"/>
  <c r="Z508" i="12"/>
  <c r="AA508" i="12"/>
  <c r="X509" i="12"/>
  <c r="Y509" i="12"/>
  <c r="Z509" i="12"/>
  <c r="AA509" i="12"/>
  <c r="X510" i="12"/>
  <c r="Y510" i="12"/>
  <c r="Z510" i="12"/>
  <c r="AA510" i="12"/>
  <c r="X511" i="12"/>
  <c r="Y511" i="12"/>
  <c r="Z511" i="12"/>
  <c r="AA511" i="12"/>
  <c r="X512" i="12"/>
  <c r="Y512" i="12"/>
  <c r="Z512" i="12"/>
  <c r="AA512" i="12"/>
  <c r="X513" i="12"/>
  <c r="Y513" i="12"/>
  <c r="Z513" i="12"/>
  <c r="AA513" i="12"/>
  <c r="X514" i="12"/>
  <c r="Y514" i="12"/>
  <c r="Z514" i="12"/>
  <c r="AA514" i="12"/>
  <c r="X515" i="12"/>
  <c r="Y515" i="12"/>
  <c r="Z515" i="12"/>
  <c r="AA515" i="12"/>
  <c r="X516" i="12"/>
  <c r="Y516" i="12"/>
  <c r="Z516" i="12"/>
  <c r="AA516" i="12"/>
  <c r="X517" i="12"/>
  <c r="Y517" i="12"/>
  <c r="Z517" i="12"/>
  <c r="AA517" i="12"/>
  <c r="X391" i="12"/>
  <c r="Y391" i="12"/>
  <c r="Z391" i="12"/>
  <c r="AA391" i="12"/>
  <c r="X392" i="12"/>
  <c r="Y392" i="12"/>
  <c r="Z392" i="12"/>
  <c r="AA392" i="12"/>
  <c r="X393" i="12"/>
  <c r="Y393" i="12"/>
  <c r="Z393" i="12"/>
  <c r="AA393" i="12"/>
  <c r="X394" i="12"/>
  <c r="Y394" i="12"/>
  <c r="Z394" i="12"/>
  <c r="AA394" i="12"/>
  <c r="X395" i="12"/>
  <c r="Y395" i="12"/>
  <c r="Z395" i="12"/>
  <c r="AA395" i="12"/>
  <c r="X396" i="12"/>
  <c r="Y396" i="12"/>
  <c r="Z396" i="12"/>
  <c r="AA396" i="12"/>
  <c r="X397" i="12"/>
  <c r="Y397" i="12"/>
  <c r="Z397" i="12"/>
  <c r="AA397" i="12"/>
  <c r="X398" i="12"/>
  <c r="Y398" i="12"/>
  <c r="Z398" i="12"/>
  <c r="AA398" i="12"/>
  <c r="X399" i="12"/>
  <c r="Y399" i="12"/>
  <c r="Z399" i="12"/>
  <c r="AA399" i="12"/>
  <c r="X400" i="12"/>
  <c r="Y400" i="12"/>
  <c r="Z400" i="12"/>
  <c r="AA400" i="12"/>
  <c r="X401" i="12"/>
  <c r="Y401" i="12"/>
  <c r="Z401" i="12"/>
  <c r="AA401" i="12"/>
  <c r="X402" i="12"/>
  <c r="Y402" i="12"/>
  <c r="Z402" i="12"/>
  <c r="AA402" i="12"/>
  <c r="X403" i="12"/>
  <c r="Y403" i="12"/>
  <c r="Z403" i="12"/>
  <c r="AA403" i="12"/>
  <c r="X404" i="12"/>
  <c r="Y404" i="12"/>
  <c r="Z404" i="12"/>
  <c r="AA404" i="12"/>
  <c r="X405" i="12"/>
  <c r="Y405" i="12"/>
  <c r="Z405" i="12"/>
  <c r="AA405" i="12"/>
  <c r="X406" i="12"/>
  <c r="Y406" i="12"/>
  <c r="Z406" i="12"/>
  <c r="AA406" i="12"/>
  <c r="X407" i="12"/>
  <c r="Y407" i="12"/>
  <c r="Z407" i="12"/>
  <c r="AA407" i="12"/>
  <c r="X408" i="12"/>
  <c r="Y408" i="12"/>
  <c r="Z408" i="12"/>
  <c r="AA408" i="12"/>
  <c r="X409" i="12"/>
  <c r="Y409" i="12"/>
  <c r="Z409" i="12"/>
  <c r="AA409" i="12"/>
  <c r="X410" i="12"/>
  <c r="Y410" i="12"/>
  <c r="Z410" i="12"/>
  <c r="AA410" i="12"/>
  <c r="X411" i="12"/>
  <c r="Y411" i="12"/>
  <c r="Z411" i="12"/>
  <c r="AA411" i="12"/>
  <c r="X412" i="12"/>
  <c r="Y412" i="12"/>
  <c r="Z412" i="12"/>
  <c r="AA412" i="12"/>
  <c r="X413" i="12"/>
  <c r="Y413" i="12"/>
  <c r="Z413" i="12"/>
  <c r="AA413" i="12"/>
  <c r="X414" i="12"/>
  <c r="Y414" i="12"/>
  <c r="Z414" i="12"/>
  <c r="AA414" i="12"/>
  <c r="X415" i="12"/>
  <c r="Y415" i="12"/>
  <c r="Z415" i="12"/>
  <c r="AA415" i="12"/>
  <c r="X416" i="12"/>
  <c r="Y416" i="12"/>
  <c r="Z416" i="12"/>
  <c r="AA416" i="12"/>
  <c r="X417" i="12"/>
  <c r="Y417" i="12"/>
  <c r="Z417" i="12"/>
  <c r="AA417" i="12"/>
  <c r="X418" i="12"/>
  <c r="Y418" i="12"/>
  <c r="Z418" i="12"/>
  <c r="AA418" i="12"/>
  <c r="X419" i="12"/>
  <c r="Y419" i="12"/>
  <c r="Z419" i="12"/>
  <c r="AA419" i="12"/>
  <c r="X420" i="12"/>
  <c r="Y420" i="12"/>
  <c r="Z420" i="12"/>
  <c r="AA420" i="12"/>
  <c r="X421" i="12"/>
  <c r="Y421" i="12"/>
  <c r="Z421" i="12"/>
  <c r="AA421" i="12"/>
  <c r="X422" i="12"/>
  <c r="Y422" i="12"/>
  <c r="Z422" i="12"/>
  <c r="AA422" i="12"/>
  <c r="X423" i="12"/>
  <c r="Y423" i="12"/>
  <c r="Z423" i="12"/>
  <c r="AA423" i="12"/>
  <c r="X424" i="12"/>
  <c r="Y424" i="12"/>
  <c r="Z424" i="12"/>
  <c r="AA424" i="12"/>
  <c r="X425" i="12"/>
  <c r="Y425" i="12"/>
  <c r="Z425" i="12"/>
  <c r="AA425" i="12"/>
  <c r="X426" i="12"/>
  <c r="Y426" i="12"/>
  <c r="Z426" i="12"/>
  <c r="AA426" i="12"/>
  <c r="X427" i="12"/>
  <c r="Y427" i="12"/>
  <c r="Z427" i="12"/>
  <c r="AA427" i="12"/>
  <c r="X428" i="12"/>
  <c r="Y428" i="12"/>
  <c r="Z428" i="12"/>
  <c r="AA428" i="12"/>
  <c r="X429" i="12"/>
  <c r="Y429" i="12"/>
  <c r="Z429" i="12"/>
  <c r="AA429" i="12"/>
  <c r="X430" i="12"/>
  <c r="Y430" i="12"/>
  <c r="Z430" i="12"/>
  <c r="AA430" i="12"/>
  <c r="X55" i="12"/>
  <c r="Y55" i="12"/>
  <c r="Z55" i="12"/>
  <c r="AA55" i="12"/>
  <c r="X56" i="12"/>
  <c r="Y56" i="12"/>
  <c r="Z56" i="12"/>
  <c r="AA56" i="12"/>
  <c r="X57" i="12"/>
  <c r="Y57" i="12"/>
  <c r="Z57" i="12"/>
  <c r="AA57" i="12"/>
  <c r="X58" i="12"/>
  <c r="Y58" i="12"/>
  <c r="Z58" i="12"/>
  <c r="AA58" i="12"/>
  <c r="X59" i="12"/>
  <c r="Y59" i="12"/>
  <c r="Z59" i="12"/>
  <c r="AA59" i="12"/>
  <c r="B253" i="11"/>
  <c r="B77" i="8"/>
  <c r="AD111" i="18" l="1"/>
  <c r="AC111" i="18"/>
  <c r="X326" i="10"/>
  <c r="J271" i="16" a="1"/>
  <c r="J271" i="16" s="1"/>
  <c r="Z50" i="20"/>
  <c r="Z100" i="11" s="1"/>
  <c r="AC654" i="16"/>
  <c r="AC235" i="20" s="1"/>
  <c r="AB654" i="16"/>
  <c r="AB235" i="20" s="1"/>
  <c r="AD612" i="16"/>
  <c r="AD217" i="20" s="1"/>
  <c r="AE612" i="16"/>
  <c r="AE217" i="20" s="1"/>
  <c r="AC50" i="20"/>
  <c r="AB100" i="11" s="1"/>
  <c r="AA50" i="20"/>
  <c r="AA100" i="11" s="1"/>
  <c r="AD50" i="20"/>
  <c r="AC100" i="11" s="1"/>
  <c r="AD265" i="16"/>
  <c r="AD87" i="20" s="1"/>
  <c r="AE120" i="18"/>
  <c r="AE102" i="18"/>
  <c r="AD120" i="18"/>
  <c r="AD102" i="18"/>
  <c r="AC120" i="18"/>
  <c r="AC102" i="18"/>
  <c r="AB120" i="18"/>
  <c r="AB102" i="18"/>
  <c r="AB54" i="18"/>
  <c r="AE50" i="20"/>
  <c r="AD100" i="11" s="1"/>
  <c r="AB49" i="20"/>
  <c r="AB50" i="20" s="1"/>
  <c r="AE406" i="16"/>
  <c r="AE146" i="20" s="1"/>
  <c r="AD406" i="16"/>
  <c r="AD146" i="20" s="1"/>
  <c r="AB349" i="16"/>
  <c r="AB123" i="20" s="1"/>
  <c r="AC612" i="16"/>
  <c r="AC217" i="20" s="1"/>
  <c r="AC406" i="16"/>
  <c r="AC146" i="20" s="1"/>
  <c r="AE654" i="16"/>
  <c r="AE235" i="20" s="1"/>
  <c r="AB406" i="16"/>
  <c r="AB146" i="20" s="1"/>
  <c r="AB612" i="16"/>
  <c r="AB217" i="20" s="1"/>
  <c r="AD654" i="16"/>
  <c r="AD235" i="20" s="1"/>
  <c r="AE561" i="16"/>
  <c r="AE199" i="20" s="1"/>
  <c r="AE349" i="16"/>
  <c r="AE123" i="20" s="1"/>
  <c r="AD561" i="16"/>
  <c r="AD199" i="20" s="1"/>
  <c r="AC561" i="16"/>
  <c r="AC199" i="20" s="1"/>
  <c r="AC349" i="16"/>
  <c r="AC123" i="20" s="1"/>
  <c r="AB561" i="16"/>
  <c r="AB199" i="20" s="1"/>
  <c r="AE265" i="16"/>
  <c r="AE87" i="20" s="1"/>
  <c r="AC265" i="16"/>
  <c r="AC87" i="20" s="1"/>
  <c r="AB265" i="16"/>
  <c r="AB87" i="20" s="1"/>
  <c r="AD349" i="16"/>
  <c r="AD123" i="20" s="1"/>
  <c r="Y50" i="20"/>
  <c r="Y100" i="11" s="1"/>
  <c r="K129" i="22"/>
  <c r="O119" i="22"/>
  <c r="K109" i="22"/>
  <c r="O129" i="22"/>
  <c r="O100" i="22"/>
  <c r="O92" i="22"/>
  <c r="X329" i="10"/>
  <c r="AA561" i="16"/>
  <c r="AA199" i="20" s="1"/>
  <c r="AC322" i="16"/>
  <c r="AC110" i="20" s="1"/>
  <c r="Z654" i="16"/>
  <c r="Z235" i="20" s="1"/>
  <c r="Z612" i="16"/>
  <c r="Z217" i="20" s="1"/>
  <c r="Z561" i="16"/>
  <c r="Z199" i="20" s="1"/>
  <c r="AA612" i="16"/>
  <c r="AA217" i="20" s="1"/>
  <c r="AA349" i="16"/>
  <c r="AA123" i="20" s="1"/>
  <c r="Z265" i="16"/>
  <c r="Z87" i="20" s="1"/>
  <c r="AA406" i="16"/>
  <c r="AA146" i="20" s="1"/>
  <c r="Z406" i="16"/>
  <c r="Z146" i="20" s="1"/>
  <c r="AA265" i="16"/>
  <c r="AA87" i="20" s="1"/>
  <c r="AE322" i="16"/>
  <c r="AE110" i="20" s="1"/>
  <c r="AA322" i="16"/>
  <c r="AA110" i="20" s="1"/>
  <c r="Z349" i="16"/>
  <c r="Z123" i="20" s="1"/>
  <c r="AD322" i="16"/>
  <c r="AD110" i="20" s="1"/>
  <c r="Z322" i="16"/>
  <c r="Z110" i="20" s="1"/>
  <c r="AA654" i="16"/>
  <c r="AA235" i="20" s="1"/>
  <c r="J272" i="16" l="1" a="1"/>
  <c r="J272" i="16" s="1"/>
  <c r="L129" i="22"/>
  <c r="N119" i="22"/>
  <c r="Q129" i="22"/>
  <c r="P129" i="22"/>
  <c r="K119" i="22"/>
  <c r="M129" i="22"/>
  <c r="J273" i="16" l="1" a="1"/>
  <c r="J273" i="16" s="1"/>
  <c r="Q119" i="22"/>
  <c r="L119" i="22"/>
  <c r="N92" i="22"/>
  <c r="N100" i="22"/>
  <c r="P119" i="22"/>
  <c r="M119" i="22"/>
  <c r="K100" i="22"/>
  <c r="K92" i="22"/>
  <c r="J274" i="16" l="1" a="1"/>
  <c r="J274" i="16" s="1"/>
  <c r="P92" i="22"/>
  <c r="P100" i="22"/>
  <c r="L92" i="22"/>
  <c r="L100" i="22"/>
  <c r="M92" i="22"/>
  <c r="M100" i="22"/>
  <c r="Q100" i="22"/>
  <c r="Q92" i="22"/>
  <c r="J275" i="16" l="1" a="1"/>
  <c r="J275" i="16" s="1"/>
  <c r="J478" i="12"/>
  <c r="J276" i="16" l="1" a="1"/>
  <c r="J276" i="16" s="1"/>
  <c r="C193" i="8"/>
  <c r="L234" i="8"/>
  <c r="L233" i="8"/>
  <c r="L232" i="8"/>
  <c r="L231" i="8"/>
  <c r="L230" i="8"/>
  <c r="L229" i="8"/>
  <c r="L228" i="8"/>
  <c r="N227" i="8"/>
  <c r="M227" i="8"/>
  <c r="L227" i="8"/>
  <c r="C201" i="8"/>
  <c r="H8" i="2"/>
  <c r="J277" i="16" l="1" a="1"/>
  <c r="J277" i="16" s="1"/>
  <c r="M228" i="8" a="1"/>
  <c r="M228" i="8" s="1"/>
  <c r="J278" i="16" l="1" a="1"/>
  <c r="J278" i="16" s="1"/>
  <c r="M229" i="8" a="1"/>
  <c r="M229" i="8" s="1"/>
  <c r="J279" i="16" l="1" a="1"/>
  <c r="J279" i="16" s="1"/>
  <c r="M230" i="8" a="1"/>
  <c r="M230" i="8" s="1"/>
  <c r="M231" i="8" s="1" a="1"/>
  <c r="M231" i="8" s="1"/>
  <c r="J280" i="16" l="1" a="1"/>
  <c r="J280" i="16" s="1"/>
  <c r="M232" i="8" a="1"/>
  <c r="M232" i="8" s="1"/>
  <c r="M233" i="8" s="1" a="1"/>
  <c r="M233" i="8" s="1"/>
  <c r="J281" i="16" l="1" a="1"/>
  <c r="J281" i="16" s="1"/>
  <c r="M234" i="8" a="1"/>
  <c r="M234" i="8" s="1"/>
  <c r="N228" i="8" s="1"/>
  <c r="O228" i="8" s="1" a="1"/>
  <c r="O228" i="8" s="1"/>
  <c r="J282" i="16" l="1" a="1"/>
  <c r="J282" i="16" s="1"/>
  <c r="C21" i="8"/>
  <c r="D169" i="8"/>
  <c r="J283" i="16" l="1" a="1"/>
  <c r="J283" i="16" s="1"/>
  <c r="C19" i="8"/>
  <c r="D20" i="8"/>
  <c r="F18" i="8"/>
  <c r="F16" i="8"/>
  <c r="D12" i="8"/>
  <c r="H11" i="2"/>
  <c r="H9" i="2"/>
  <c r="H7" i="2"/>
  <c r="E11" i="2"/>
  <c r="E10" i="2"/>
  <c r="E9" i="2"/>
  <c r="E7" i="2"/>
  <c r="J326" i="16" l="1" a="1"/>
  <c r="J326" i="16" s="1"/>
  <c r="C1448" i="16"/>
  <c r="D647" i="20" s="1"/>
  <c r="C219" i="8"/>
  <c r="B220" i="8"/>
  <c r="C220" i="8" s="1"/>
  <c r="C221" i="8" l="1"/>
  <c r="C223" i="8"/>
  <c r="J327" i="16" a="1"/>
  <c r="J327" i="16" s="1"/>
  <c r="J328" i="16" l="1" a="1"/>
  <c r="J328" i="16" s="1"/>
  <c r="A20" i="8"/>
  <c r="J329" i="16" l="1" a="1"/>
  <c r="J329" i="16" s="1"/>
  <c r="C135" i="8"/>
  <c r="J330" i="16" l="1" a="1"/>
  <c r="J330" i="16" s="1"/>
  <c r="K227" i="10"/>
  <c r="L227" i="10"/>
  <c r="M227" i="10"/>
  <c r="N227" i="10"/>
  <c r="O227" i="10"/>
  <c r="P227" i="10"/>
  <c r="Q227" i="10"/>
  <c r="R227" i="10"/>
  <c r="S227" i="10"/>
  <c r="T227" i="10"/>
  <c r="U227" i="10"/>
  <c r="V227" i="10"/>
  <c r="W227" i="10"/>
  <c r="K223" i="10"/>
  <c r="L223" i="10"/>
  <c r="M223" i="10"/>
  <c r="N223" i="10"/>
  <c r="O223" i="10"/>
  <c r="P223" i="10"/>
  <c r="Q223" i="10"/>
  <c r="R223" i="10"/>
  <c r="S223" i="10"/>
  <c r="T223" i="10"/>
  <c r="U223" i="10"/>
  <c r="V223" i="10"/>
  <c r="W223" i="10"/>
  <c r="K194" i="10"/>
  <c r="L194" i="10"/>
  <c r="M194" i="10"/>
  <c r="N194" i="10"/>
  <c r="O194" i="10"/>
  <c r="P194" i="10"/>
  <c r="Q194" i="10"/>
  <c r="R194" i="10"/>
  <c r="S194" i="10"/>
  <c r="T194" i="10"/>
  <c r="U194" i="10"/>
  <c r="V194" i="10"/>
  <c r="W194" i="10"/>
  <c r="K196" i="10"/>
  <c r="L196" i="10"/>
  <c r="M196" i="10"/>
  <c r="N196" i="10"/>
  <c r="O196" i="10"/>
  <c r="P196" i="10"/>
  <c r="Q196" i="10"/>
  <c r="R196" i="10"/>
  <c r="S196" i="10"/>
  <c r="T196" i="10"/>
  <c r="U196" i="10"/>
  <c r="V196" i="10"/>
  <c r="W196" i="10"/>
  <c r="K185" i="10"/>
  <c r="L185" i="10"/>
  <c r="M185" i="10"/>
  <c r="N185" i="10"/>
  <c r="O185" i="10"/>
  <c r="P185" i="10"/>
  <c r="Q185" i="10"/>
  <c r="R185" i="10"/>
  <c r="S185" i="10"/>
  <c r="T185" i="10"/>
  <c r="U185" i="10"/>
  <c r="V185" i="10"/>
  <c r="W185" i="10"/>
  <c r="K182" i="10"/>
  <c r="L182" i="10"/>
  <c r="M182" i="10"/>
  <c r="N182" i="10"/>
  <c r="O182" i="10"/>
  <c r="P182" i="10"/>
  <c r="Q182" i="10"/>
  <c r="R182" i="10"/>
  <c r="S182" i="10"/>
  <c r="T182" i="10"/>
  <c r="U182" i="10"/>
  <c r="V182" i="10"/>
  <c r="W182" i="10"/>
  <c r="K237" i="10"/>
  <c r="L237" i="10"/>
  <c r="M237" i="10"/>
  <c r="N237" i="10"/>
  <c r="O237" i="10"/>
  <c r="P237" i="10"/>
  <c r="Q237" i="10"/>
  <c r="R237" i="10"/>
  <c r="S237" i="10"/>
  <c r="T237" i="10"/>
  <c r="U237" i="10"/>
  <c r="V237" i="10"/>
  <c r="W237" i="10"/>
  <c r="X21" i="18"/>
  <c r="X36" i="18"/>
  <c r="X51" i="18"/>
  <c r="X67" i="18"/>
  <c r="X76" i="18"/>
  <c r="X85" i="18"/>
  <c r="X23" i="20"/>
  <c r="X33" i="20"/>
  <c r="X43" i="20"/>
  <c r="X644" i="16"/>
  <c r="Y644" i="16"/>
  <c r="X645" i="16"/>
  <c r="Y645" i="16"/>
  <c r="X646" i="16"/>
  <c r="Y646" i="16"/>
  <c r="X647" i="16"/>
  <c r="Y647" i="16"/>
  <c r="X648" i="16"/>
  <c r="Y648" i="16"/>
  <c r="X649" i="16"/>
  <c r="Y649" i="16"/>
  <c r="X650" i="16"/>
  <c r="Y650" i="16"/>
  <c r="X651" i="16"/>
  <c r="Y651" i="16"/>
  <c r="X652" i="16"/>
  <c r="Y652" i="16"/>
  <c r="X653" i="16"/>
  <c r="Y653" i="16"/>
  <c r="X602" i="16"/>
  <c r="Y602" i="16"/>
  <c r="X603" i="16"/>
  <c r="Y603" i="16"/>
  <c r="X604" i="16"/>
  <c r="Y604" i="16"/>
  <c r="X605" i="16"/>
  <c r="Y605" i="16"/>
  <c r="X606" i="16"/>
  <c r="Y606" i="16"/>
  <c r="X607" i="16"/>
  <c r="Y607" i="16"/>
  <c r="X608" i="16"/>
  <c r="Y608" i="16"/>
  <c r="X609" i="16"/>
  <c r="Y609" i="16"/>
  <c r="X610" i="16"/>
  <c r="Y610" i="16"/>
  <c r="X611" i="16"/>
  <c r="Y611" i="16"/>
  <c r="X570" i="16"/>
  <c r="Y570" i="16"/>
  <c r="X516" i="16"/>
  <c r="Y516" i="16"/>
  <c r="X517" i="16"/>
  <c r="Y517" i="16"/>
  <c r="X518" i="16"/>
  <c r="Y518" i="16"/>
  <c r="X519" i="16"/>
  <c r="Y519" i="16"/>
  <c r="X520" i="16"/>
  <c r="Y520" i="16"/>
  <c r="X521" i="16"/>
  <c r="Y521" i="16"/>
  <c r="X522" i="16"/>
  <c r="Y522" i="16"/>
  <c r="X523" i="16"/>
  <c r="Y523" i="16"/>
  <c r="X524" i="16"/>
  <c r="Y524" i="16"/>
  <c r="X525" i="16"/>
  <c r="Y525" i="16"/>
  <c r="X526" i="16"/>
  <c r="Y526" i="16"/>
  <c r="X527" i="16"/>
  <c r="Y527" i="16"/>
  <c r="X528" i="16"/>
  <c r="Y528" i="16"/>
  <c r="X529" i="16"/>
  <c r="Y529" i="16"/>
  <c r="X530" i="16"/>
  <c r="Y530" i="16"/>
  <c r="X531" i="16"/>
  <c r="Y531" i="16"/>
  <c r="X532" i="16"/>
  <c r="Y532" i="16"/>
  <c r="X533" i="16"/>
  <c r="Y533" i="16"/>
  <c r="X534" i="16"/>
  <c r="Y534" i="16"/>
  <c r="X535" i="16"/>
  <c r="Y535" i="16"/>
  <c r="X536" i="16"/>
  <c r="Y536" i="16"/>
  <c r="X537" i="16"/>
  <c r="Y537" i="16"/>
  <c r="X538" i="16"/>
  <c r="Y538" i="16"/>
  <c r="X539" i="16"/>
  <c r="Y539" i="16"/>
  <c r="X540" i="16"/>
  <c r="Y540" i="16"/>
  <c r="X541" i="16"/>
  <c r="Y541" i="16"/>
  <c r="X542" i="16"/>
  <c r="Y542" i="16"/>
  <c r="X543" i="16"/>
  <c r="Y543" i="16"/>
  <c r="X544" i="16"/>
  <c r="Y544" i="16"/>
  <c r="X545" i="16"/>
  <c r="Y545" i="16"/>
  <c r="X546" i="16"/>
  <c r="Y546" i="16"/>
  <c r="X547" i="16"/>
  <c r="Y547" i="16"/>
  <c r="X548" i="16"/>
  <c r="Y548" i="16"/>
  <c r="X549" i="16"/>
  <c r="Y549" i="16"/>
  <c r="X550" i="16"/>
  <c r="Y550" i="16"/>
  <c r="X551" i="16"/>
  <c r="Y551" i="16"/>
  <c r="X552" i="16"/>
  <c r="Y552" i="16"/>
  <c r="X553" i="16"/>
  <c r="Y553" i="16"/>
  <c r="X554" i="16"/>
  <c r="Y554" i="16"/>
  <c r="X555" i="16"/>
  <c r="Y555" i="16"/>
  <c r="X556" i="16"/>
  <c r="Y556" i="16"/>
  <c r="X557" i="16"/>
  <c r="Y557" i="16"/>
  <c r="X558" i="16"/>
  <c r="Y558" i="16"/>
  <c r="X559" i="16"/>
  <c r="Y559" i="16"/>
  <c r="X560" i="16"/>
  <c r="Y560" i="16"/>
  <c r="X391" i="16"/>
  <c r="Y391" i="16"/>
  <c r="X392" i="16"/>
  <c r="Y392" i="16"/>
  <c r="X393" i="16"/>
  <c r="Y393" i="16"/>
  <c r="X394" i="16"/>
  <c r="Y394" i="16"/>
  <c r="X395" i="16"/>
  <c r="Y395" i="16"/>
  <c r="X396" i="16"/>
  <c r="Y396" i="16"/>
  <c r="X397" i="16"/>
  <c r="Y397" i="16"/>
  <c r="X398" i="16"/>
  <c r="Y398" i="16"/>
  <c r="X399" i="16"/>
  <c r="Y399" i="16"/>
  <c r="X400" i="16"/>
  <c r="Y400" i="16"/>
  <c r="X401" i="16"/>
  <c r="Y401" i="16"/>
  <c r="X402" i="16"/>
  <c r="Y402" i="16"/>
  <c r="X403" i="16"/>
  <c r="Y403" i="16"/>
  <c r="X404" i="16"/>
  <c r="Y404" i="16"/>
  <c r="X405" i="16"/>
  <c r="Y405" i="16"/>
  <c r="X414" i="16"/>
  <c r="Y414" i="16"/>
  <c r="X344" i="16"/>
  <c r="Y344" i="16"/>
  <c r="X345" i="16"/>
  <c r="Y345" i="16"/>
  <c r="X346" i="16"/>
  <c r="Y346" i="16"/>
  <c r="X347" i="16"/>
  <c r="Y347" i="16"/>
  <c r="X348" i="16"/>
  <c r="Y348" i="16"/>
  <c r="X307" i="16"/>
  <c r="Y307" i="16"/>
  <c r="X308" i="16"/>
  <c r="Y308" i="16"/>
  <c r="X309" i="16"/>
  <c r="Y309" i="16"/>
  <c r="X310" i="16"/>
  <c r="Y310" i="16"/>
  <c r="X311" i="16"/>
  <c r="Y311" i="16"/>
  <c r="X312" i="16"/>
  <c r="Y312" i="16"/>
  <c r="X313" i="16"/>
  <c r="Y313" i="16"/>
  <c r="X314" i="16"/>
  <c r="Y314" i="16"/>
  <c r="X315" i="16"/>
  <c r="Y315" i="16"/>
  <c r="X316" i="16"/>
  <c r="Y316" i="16"/>
  <c r="X317" i="16"/>
  <c r="Y317" i="16"/>
  <c r="X318" i="16"/>
  <c r="Y318" i="16"/>
  <c r="X319" i="16"/>
  <c r="Y319" i="16"/>
  <c r="X320" i="16"/>
  <c r="Y320" i="16"/>
  <c r="X321" i="16"/>
  <c r="Y321" i="16"/>
  <c r="X245" i="16"/>
  <c r="Y245" i="16"/>
  <c r="X246" i="16"/>
  <c r="Y246" i="16"/>
  <c r="X247" i="16"/>
  <c r="Y247" i="16"/>
  <c r="X248" i="16"/>
  <c r="Y248" i="16"/>
  <c r="X249" i="16"/>
  <c r="Y249" i="16"/>
  <c r="X250" i="16"/>
  <c r="Y250" i="16"/>
  <c r="X251" i="16"/>
  <c r="Y251" i="16"/>
  <c r="X252" i="16"/>
  <c r="Y252" i="16"/>
  <c r="X253" i="16"/>
  <c r="Y253" i="16"/>
  <c r="X254" i="16"/>
  <c r="Y254" i="16"/>
  <c r="X255" i="16"/>
  <c r="Y255" i="16"/>
  <c r="X256" i="16"/>
  <c r="Y256" i="16"/>
  <c r="X257" i="16"/>
  <c r="Y257" i="16"/>
  <c r="X258" i="16"/>
  <c r="Y258" i="16"/>
  <c r="X259" i="16"/>
  <c r="Y259" i="16"/>
  <c r="X260" i="16"/>
  <c r="Y260" i="16"/>
  <c r="X261" i="16"/>
  <c r="Y261" i="16"/>
  <c r="X262" i="16"/>
  <c r="Y262" i="16"/>
  <c r="X263" i="16"/>
  <c r="Y263" i="16"/>
  <c r="X264" i="16"/>
  <c r="Y264" i="16"/>
  <c r="X144" i="16"/>
  <c r="Y144" i="16"/>
  <c r="X150" i="16"/>
  <c r="Y150" i="16"/>
  <c r="W1856" i="12"/>
  <c r="W1865" i="12"/>
  <c r="W1874" i="12"/>
  <c r="W1616" i="12"/>
  <c r="W1625" i="12"/>
  <c r="W1634" i="12"/>
  <c r="W1376" i="12"/>
  <c r="W1385" i="12"/>
  <c r="W1394" i="12"/>
  <c r="W1135" i="12"/>
  <c r="W893" i="12"/>
  <c r="W478" i="12"/>
  <c r="W479" i="12"/>
  <c r="W480" i="12"/>
  <c r="W481" i="12"/>
  <c r="W482" i="12"/>
  <c r="W483" i="12"/>
  <c r="W484" i="12"/>
  <c r="W485" i="12"/>
  <c r="W486" i="12"/>
  <c r="W487" i="12"/>
  <c r="W488" i="12"/>
  <c r="W489" i="12"/>
  <c r="W490" i="12"/>
  <c r="W491" i="12"/>
  <c r="W492" i="12"/>
  <c r="W493" i="12"/>
  <c r="W494" i="12"/>
  <c r="W495" i="12"/>
  <c r="W496" i="12"/>
  <c r="W497" i="12"/>
  <c r="W498" i="12"/>
  <c r="W499" i="12"/>
  <c r="W500" i="12"/>
  <c r="W501" i="12"/>
  <c r="W502" i="12"/>
  <c r="W503" i="12"/>
  <c r="W504" i="12"/>
  <c r="W505" i="12"/>
  <c r="W506" i="12"/>
  <c r="W507" i="12"/>
  <c r="W508" i="12"/>
  <c r="W509" i="12"/>
  <c r="W510" i="12"/>
  <c r="W511" i="12"/>
  <c r="W512" i="12"/>
  <c r="W513" i="12"/>
  <c r="W514" i="12"/>
  <c r="W515" i="12"/>
  <c r="W516" i="12"/>
  <c r="W517" i="12"/>
  <c r="W391" i="12"/>
  <c r="W392" i="12"/>
  <c r="W393" i="12"/>
  <c r="W394" i="12"/>
  <c r="W395" i="12"/>
  <c r="W396" i="12"/>
  <c r="W397" i="12"/>
  <c r="W398" i="12"/>
  <c r="W399" i="12"/>
  <c r="W400" i="12"/>
  <c r="W401" i="12"/>
  <c r="W402" i="12"/>
  <c r="W403" i="12"/>
  <c r="W404" i="12"/>
  <c r="W405" i="12"/>
  <c r="W406" i="12"/>
  <c r="W407" i="12"/>
  <c r="W408" i="12"/>
  <c r="W409" i="12"/>
  <c r="W410" i="12"/>
  <c r="W411" i="12"/>
  <c r="W412" i="12"/>
  <c r="W413" i="12"/>
  <c r="W414" i="12"/>
  <c r="W415" i="12"/>
  <c r="W416" i="12"/>
  <c r="W417" i="12"/>
  <c r="W418" i="12"/>
  <c r="W419" i="12"/>
  <c r="W420" i="12"/>
  <c r="W421" i="12"/>
  <c r="W422" i="12"/>
  <c r="W423" i="12"/>
  <c r="W424" i="12"/>
  <c r="W425" i="12"/>
  <c r="W426" i="12"/>
  <c r="W427" i="12"/>
  <c r="W428" i="12"/>
  <c r="W429" i="12"/>
  <c r="W430" i="12"/>
  <c r="U55" i="12"/>
  <c r="V55" i="12"/>
  <c r="W55" i="12"/>
  <c r="U56" i="12"/>
  <c r="V56" i="12"/>
  <c r="W56" i="12"/>
  <c r="U57" i="12"/>
  <c r="V57" i="12"/>
  <c r="W57" i="12"/>
  <c r="U58" i="12"/>
  <c r="V58" i="12"/>
  <c r="W58" i="12"/>
  <c r="U59" i="12"/>
  <c r="V59" i="12"/>
  <c r="W59" i="12"/>
  <c r="J353" i="16" l="1" a="1"/>
  <c r="J353" i="16" s="1"/>
  <c r="C1488" i="16"/>
  <c r="D685" i="20" s="1"/>
  <c r="X654" i="16"/>
  <c r="X235" i="20" s="1"/>
  <c r="Y654" i="16"/>
  <c r="Y235" i="20" s="1"/>
  <c r="Y612" i="16"/>
  <c r="Y217" i="20" s="1"/>
  <c r="X349" i="16"/>
  <c r="X123" i="20" s="1"/>
  <c r="X49" i="20"/>
  <c r="X48" i="20"/>
  <c r="X612" i="16"/>
  <c r="X217" i="20" s="1"/>
  <c r="X406" i="16"/>
  <c r="X146" i="20" s="1"/>
  <c r="X561" i="16"/>
  <c r="X199" i="20" s="1"/>
  <c r="Y561" i="16"/>
  <c r="Y199" i="20" s="1"/>
  <c r="Y406" i="16"/>
  <c r="Y146" i="20" s="1"/>
  <c r="Y349" i="16"/>
  <c r="Y123" i="20" s="1"/>
  <c r="Y322" i="16"/>
  <c r="Y110" i="20" s="1"/>
  <c r="X322" i="16"/>
  <c r="X110" i="20" s="1"/>
  <c r="X265" i="16"/>
  <c r="X87" i="20" s="1"/>
  <c r="Y265" i="16"/>
  <c r="Y87" i="20" s="1"/>
  <c r="F42" i="29"/>
  <c r="E42" i="29"/>
  <c r="D42" i="29"/>
  <c r="I41" i="29"/>
  <c r="H41" i="29"/>
  <c r="I40" i="29"/>
  <c r="H40" i="29"/>
  <c r="I39" i="29"/>
  <c r="H39" i="29"/>
  <c r="I38" i="29"/>
  <c r="H38" i="29"/>
  <c r="I37" i="29"/>
  <c r="H37" i="29"/>
  <c r="I36" i="29"/>
  <c r="H36" i="29"/>
  <c r="I35" i="29"/>
  <c r="H35" i="29"/>
  <c r="I34" i="29"/>
  <c r="H34" i="29"/>
  <c r="I33" i="29"/>
  <c r="H33" i="29"/>
  <c r="I32" i="29"/>
  <c r="H32" i="29"/>
  <c r="I31" i="29"/>
  <c r="H31" i="29"/>
  <c r="I30" i="29"/>
  <c r="H30" i="29"/>
  <c r="I29" i="29"/>
  <c r="H29" i="29"/>
  <c r="I28" i="29"/>
  <c r="H28" i="29"/>
  <c r="I27" i="29"/>
  <c r="H27" i="29"/>
  <c r="I26" i="29"/>
  <c r="H26" i="29"/>
  <c r="I25" i="29"/>
  <c r="H25" i="29"/>
  <c r="I24" i="29"/>
  <c r="H24" i="29"/>
  <c r="I23" i="29"/>
  <c r="H23" i="29"/>
  <c r="I22" i="29"/>
  <c r="H22" i="29"/>
  <c r="I21" i="29"/>
  <c r="H21" i="29"/>
  <c r="I20" i="29"/>
  <c r="H20" i="29"/>
  <c r="I19" i="29"/>
  <c r="H19" i="29"/>
  <c r="I18" i="29"/>
  <c r="H18" i="29"/>
  <c r="I17" i="29"/>
  <c r="H17" i="29"/>
  <c r="I16" i="29"/>
  <c r="H16" i="29"/>
  <c r="I15" i="29"/>
  <c r="H15" i="29"/>
  <c r="I14" i="29"/>
  <c r="H14" i="29"/>
  <c r="I13" i="29"/>
  <c r="H13" i="29"/>
  <c r="J12" i="29"/>
  <c r="L12" i="29" s="1"/>
  <c r="I12" i="29"/>
  <c r="K12" i="29" s="1"/>
  <c r="H12" i="29"/>
  <c r="J354" i="16" l="1" a="1"/>
  <c r="J354" i="16" s="1"/>
  <c r="M12" i="29"/>
  <c r="O12" i="29" s="1"/>
  <c r="N12" i="29"/>
  <c r="P12" i="29" s="1"/>
  <c r="R12" i="29" s="1"/>
  <c r="X50" i="20"/>
  <c r="X100" i="11" s="1"/>
  <c r="G2331" i="16"/>
  <c r="G2332" i="16"/>
  <c r="G2333" i="16"/>
  <c r="G2334" i="16"/>
  <c r="G2335" i="16"/>
  <c r="G2336" i="16"/>
  <c r="G2337" i="16"/>
  <c r="G2330" i="16"/>
  <c r="T59" i="12"/>
  <c r="S59" i="12"/>
  <c r="R59" i="12"/>
  <c r="Q59" i="12"/>
  <c r="P59" i="12"/>
  <c r="O59" i="12"/>
  <c r="N59" i="12"/>
  <c r="M59" i="12"/>
  <c r="L59" i="12"/>
  <c r="K59" i="12"/>
  <c r="J59" i="12"/>
  <c r="T58" i="12"/>
  <c r="S58" i="12"/>
  <c r="R58" i="12"/>
  <c r="Q58" i="12"/>
  <c r="P58" i="12"/>
  <c r="O58" i="12"/>
  <c r="N58" i="12"/>
  <c r="M58" i="12"/>
  <c r="L58" i="12"/>
  <c r="K58" i="12"/>
  <c r="J58" i="12"/>
  <c r="T57" i="12"/>
  <c r="S57" i="12"/>
  <c r="R57" i="12"/>
  <c r="Q57" i="12"/>
  <c r="P57" i="12"/>
  <c r="O57" i="12"/>
  <c r="N57" i="12"/>
  <c r="M57" i="12"/>
  <c r="L57" i="12"/>
  <c r="K57" i="12"/>
  <c r="J57" i="12"/>
  <c r="T56" i="12"/>
  <c r="S56" i="12"/>
  <c r="R56" i="12"/>
  <c r="Q56" i="12"/>
  <c r="P56" i="12"/>
  <c r="O56" i="12"/>
  <c r="N56" i="12"/>
  <c r="M56" i="12"/>
  <c r="L56" i="12"/>
  <c r="K56" i="12"/>
  <c r="J56" i="12"/>
  <c r="T55" i="12"/>
  <c r="S55" i="12"/>
  <c r="R55" i="12"/>
  <c r="Q55" i="12"/>
  <c r="P55" i="12"/>
  <c r="O55" i="12"/>
  <c r="N55" i="12"/>
  <c r="M55" i="12"/>
  <c r="L55" i="12"/>
  <c r="K55" i="12"/>
  <c r="J55" i="12"/>
  <c r="A236" i="11" a="1"/>
  <c r="A236" i="11" s="1"/>
  <c r="A235" i="11" a="1"/>
  <c r="A235" i="11" s="1"/>
  <c r="A234" i="11" a="1"/>
  <c r="A234" i="11" s="1"/>
  <c r="A233" i="11" a="1"/>
  <c r="A233" i="11" s="1"/>
  <c r="A224" i="11" a="1"/>
  <c r="A224" i="11" s="1"/>
  <c r="A223" i="11" a="1"/>
  <c r="A223" i="11" s="1"/>
  <c r="A206" i="11" a="1"/>
  <c r="A206" i="11" s="1"/>
  <c r="A212" i="11" s="1" a="1"/>
  <c r="A212" i="11" s="1"/>
  <c r="A205" i="11" a="1"/>
  <c r="A205" i="11" s="1"/>
  <c r="A211" i="11" s="1" a="1"/>
  <c r="A211" i="11" s="1"/>
  <c r="A204" i="11" a="1"/>
  <c r="A204" i="11" s="1"/>
  <c r="A210" i="11" s="1" a="1"/>
  <c r="A210" i="11" s="1"/>
  <c r="A216" i="11" s="1"/>
  <c r="A203" i="11" a="1"/>
  <c r="A203" i="11" s="1"/>
  <c r="A209" i="11" s="1" a="1"/>
  <c r="A209" i="11" s="1"/>
  <c r="A215" i="11" s="1"/>
  <c r="A202" i="11" a="1"/>
  <c r="A202" i="11" s="1"/>
  <c r="A185" i="11" a="1"/>
  <c r="A185" i="11" s="1"/>
  <c r="A184" i="11" a="1"/>
  <c r="A184" i="11" s="1"/>
  <c r="A190" i="11" s="1" a="1"/>
  <c r="A190" i="11" s="1"/>
  <c r="A196" i="11" s="1"/>
  <c r="A183" i="11" a="1"/>
  <c r="A183" i="11" s="1"/>
  <c r="A182" i="11" a="1"/>
  <c r="A182" i="11" s="1"/>
  <c r="A188" i="11" s="1" a="1"/>
  <c r="A188" i="11" s="1"/>
  <c r="A194" i="11" s="1"/>
  <c r="A181" i="11" a="1"/>
  <c r="A181" i="11" s="1"/>
  <c r="A187" i="11" s="1" a="1"/>
  <c r="A187" i="11" s="1"/>
  <c r="A193" i="11" s="1"/>
  <c r="A176" i="11" a="1"/>
  <c r="A176" i="11" s="1"/>
  <c r="A175" i="11" a="1"/>
  <c r="A175" i="11" s="1"/>
  <c r="A174" i="11" a="1"/>
  <c r="A174" i="11" s="1"/>
  <c r="A173" i="11" a="1"/>
  <c r="A173" i="11" s="1"/>
  <c r="A172" i="11" a="1"/>
  <c r="A172" i="11" s="1"/>
  <c r="A167" i="11" a="1"/>
  <c r="A167" i="11" s="1"/>
  <c r="A166" i="11" a="1"/>
  <c r="A166" i="11" s="1"/>
  <c r="A165" i="11" a="1"/>
  <c r="A165" i="11" s="1"/>
  <c r="A164" i="11" a="1"/>
  <c r="A164" i="11" s="1"/>
  <c r="A163" i="11" a="1"/>
  <c r="A163" i="11" s="1"/>
  <c r="A129" i="11" a="1"/>
  <c r="A129" i="11" s="1"/>
  <c r="A130" i="11" a="1"/>
  <c r="A130" i="11" s="1"/>
  <c r="A131" i="11" a="1"/>
  <c r="A131" i="11" s="1"/>
  <c r="A132" i="11" a="1"/>
  <c r="A132" i="11" s="1"/>
  <c r="A143" i="11" s="1" a="1"/>
  <c r="A143" i="11" s="1"/>
  <c r="A133" i="11" a="1"/>
  <c r="A133" i="11" s="1"/>
  <c r="A144" i="11" s="1" a="1"/>
  <c r="A144" i="11" s="1"/>
  <c r="A155" i="11" s="1"/>
  <c r="A134" i="11" a="1"/>
  <c r="A134" i="11" s="1"/>
  <c r="A145" i="11" s="1" a="1"/>
  <c r="A145" i="11" s="1"/>
  <c r="A135" i="11" a="1"/>
  <c r="A135" i="11" s="1"/>
  <c r="A136" i="11" a="1"/>
  <c r="A136" i="11" s="1"/>
  <c r="A147" i="11" s="1" a="1"/>
  <c r="A147" i="11" s="1"/>
  <c r="A158" i="11" s="1"/>
  <c r="A109" i="11" a="1"/>
  <c r="A109" i="11" s="1"/>
  <c r="A108" i="11" a="1"/>
  <c r="A108" i="11" s="1"/>
  <c r="A107" i="11" a="1"/>
  <c r="A107" i="11" s="1"/>
  <c r="A99" i="11" a="1"/>
  <c r="A99" i="11" s="1"/>
  <c r="A98" i="11" a="1"/>
  <c r="A98" i="11" s="1"/>
  <c r="A97" i="11" a="1"/>
  <c r="A97" i="11" s="1"/>
  <c r="A96" i="11" a="1"/>
  <c r="A96" i="11" s="1"/>
  <c r="A49" i="11" a="1"/>
  <c r="A49" i="11" s="1"/>
  <c r="A48" i="11" a="1"/>
  <c r="A48" i="11" s="1"/>
  <c r="A47" i="11" a="1"/>
  <c r="A47" i="11" s="1"/>
  <c r="A46" i="11" a="1"/>
  <c r="A46" i="11" s="1"/>
  <c r="A45" i="11" a="1"/>
  <c r="A45" i="11" s="1"/>
  <c r="A40" i="11" a="1"/>
  <c r="A40" i="11" s="1"/>
  <c r="A39" i="11" a="1"/>
  <c r="A39" i="11" s="1"/>
  <c r="A38" i="11" a="1"/>
  <c r="A38" i="11" s="1"/>
  <c r="A37" i="11" a="1"/>
  <c r="A37" i="11" s="1"/>
  <c r="A36" i="11" a="1"/>
  <c r="A36" i="11" s="1"/>
  <c r="A19" i="11" a="1"/>
  <c r="A19" i="11" s="1"/>
  <c r="A31" i="11" s="1" a="1"/>
  <c r="A31" i="11" s="1"/>
  <c r="A25" i="11" s="1"/>
  <c r="A18" i="11" a="1"/>
  <c r="A18" i="11" s="1"/>
  <c r="A30" i="11" s="1" a="1"/>
  <c r="A30" i="11" s="1"/>
  <c r="A24" i="11" s="1"/>
  <c r="A17" i="11" a="1"/>
  <c r="A17" i="11" s="1"/>
  <c r="A29" i="11" s="1" a="1"/>
  <c r="A29" i="11" s="1"/>
  <c r="A23" i="11" s="1"/>
  <c r="A16" i="11" a="1"/>
  <c r="A16" i="11" s="1"/>
  <c r="A28" i="11" s="1" a="1"/>
  <c r="A28" i="11" s="1"/>
  <c r="A22" i="11" s="1"/>
  <c r="A15" i="11" a="1"/>
  <c r="A15" i="11" s="1"/>
  <c r="A27" i="11" s="1" a="1"/>
  <c r="A27" i="11" s="1"/>
  <c r="A15" i="12" a="1"/>
  <c r="A15" i="12" s="1"/>
  <c r="A16" i="12" a="1"/>
  <c r="A16" i="12" s="1"/>
  <c r="A96" i="12" a="1"/>
  <c r="A96" i="12" s="1"/>
  <c r="A95" i="12" a="1"/>
  <c r="A95" i="12" s="1"/>
  <c r="A94" i="12" a="1"/>
  <c r="A94" i="12" s="1"/>
  <c r="A93" i="12" a="1"/>
  <c r="A93" i="12" s="1"/>
  <c r="A87" i="12" a="1"/>
  <c r="A87" i="12" s="1"/>
  <c r="A86" i="12" a="1"/>
  <c r="A86" i="12" s="1"/>
  <c r="A85" i="12" a="1"/>
  <c r="A85" i="12" s="1"/>
  <c r="A84" i="12" a="1"/>
  <c r="A84" i="12" s="1"/>
  <c r="A83" i="12" a="1"/>
  <c r="A83" i="12" s="1"/>
  <c r="A78" i="12" a="1"/>
  <c r="A78" i="12" s="1"/>
  <c r="A77" i="12" a="1"/>
  <c r="A77" i="12" s="1"/>
  <c r="A76" i="12" a="1"/>
  <c r="A76" i="12" s="1"/>
  <c r="A75" i="12" a="1"/>
  <c r="A75" i="12" s="1"/>
  <c r="A74" i="12" a="1"/>
  <c r="A74" i="12" s="1"/>
  <c r="A47" i="12" a="1"/>
  <c r="A47" i="12" s="1"/>
  <c r="A53" i="12" s="1" a="1"/>
  <c r="A53" i="12" s="1"/>
  <c r="A59" i="12" s="1"/>
  <c r="A69" i="12" s="1"/>
  <c r="A46" i="12" a="1"/>
  <c r="A46" i="12" s="1"/>
  <c r="A52" i="12" s="1" a="1"/>
  <c r="A52" i="12" s="1"/>
  <c r="A45" i="12" a="1"/>
  <c r="A45" i="12" s="1"/>
  <c r="A51" i="12" s="1" a="1"/>
  <c r="A51" i="12" s="1"/>
  <c r="A57" i="12" s="1"/>
  <c r="A67" i="12" s="1"/>
  <c r="A44" i="12" a="1"/>
  <c r="A44" i="12" s="1"/>
  <c r="A50" i="12" s="1" a="1"/>
  <c r="A50" i="12" s="1"/>
  <c r="A56" i="12" s="1"/>
  <c r="A66" i="12" s="1"/>
  <c r="A43" i="12" a="1"/>
  <c r="A43" i="12" s="1"/>
  <c r="A49" i="12" s="1" a="1"/>
  <c r="A49" i="12" s="1"/>
  <c r="A55" i="12" s="1"/>
  <c r="A65" i="12" s="1"/>
  <c r="A37" i="12" a="1"/>
  <c r="A37" i="12" s="1"/>
  <c r="A36" i="12" a="1"/>
  <c r="A36" i="12" s="1"/>
  <c r="A35" i="12" a="1"/>
  <c r="A35" i="12" s="1"/>
  <c r="A34" i="12" a="1"/>
  <c r="A34" i="12" s="1"/>
  <c r="A28" i="12" a="1"/>
  <c r="A28" i="12" s="1"/>
  <c r="A27" i="12" a="1"/>
  <c r="A27" i="12" s="1"/>
  <c r="A26" i="12" a="1"/>
  <c r="A26" i="12" s="1"/>
  <c r="A25" i="12" a="1"/>
  <c r="A25" i="12" s="1"/>
  <c r="A24" i="12" a="1"/>
  <c r="A24" i="12" s="1"/>
  <c r="A19" i="12" a="1"/>
  <c r="A19" i="12" s="1"/>
  <c r="A18" i="12" a="1"/>
  <c r="A18" i="12" s="1"/>
  <c r="A17" i="12" a="1"/>
  <c r="A17" i="12" s="1"/>
  <c r="A599" i="12" a="1"/>
  <c r="A599" i="12" s="1"/>
  <c r="A598" i="12" a="1"/>
  <c r="A598" i="12" s="1"/>
  <c r="A597" i="12" a="1"/>
  <c r="A597" i="12" s="1"/>
  <c r="A596" i="12" a="1"/>
  <c r="A596" i="12" s="1"/>
  <c r="A590" i="12" a="1"/>
  <c r="A590" i="12" s="1"/>
  <c r="A589" i="12" a="1"/>
  <c r="A589" i="12" s="1"/>
  <c r="A588" i="12" a="1"/>
  <c r="A588" i="12" s="1"/>
  <c r="A587" i="12" a="1"/>
  <c r="A587" i="12" s="1"/>
  <c r="A586" i="12" a="1"/>
  <c r="A586" i="12" s="1"/>
  <c r="A550" i="12" a="1"/>
  <c r="A550" i="12" s="1"/>
  <c r="A549" i="12" a="1"/>
  <c r="A549" i="12" s="1"/>
  <c r="A548" i="12" a="1"/>
  <c r="A548" i="12" s="1"/>
  <c r="A547" i="12" a="1"/>
  <c r="A547" i="12" s="1"/>
  <c r="A546" i="12" a="1"/>
  <c r="A546" i="12" s="1"/>
  <c r="A545" i="12" a="1"/>
  <c r="A545" i="12" s="1"/>
  <c r="A544" i="12" a="1"/>
  <c r="A544" i="12" s="1"/>
  <c r="A543" i="12" a="1"/>
  <c r="A543" i="12" s="1"/>
  <c r="A542" i="12" a="1"/>
  <c r="A542" i="12" s="1"/>
  <c r="A541" i="12" a="1"/>
  <c r="A541" i="12" s="1"/>
  <c r="A540" i="12" a="1"/>
  <c r="A540" i="12" s="1"/>
  <c r="A539" i="12" a="1"/>
  <c r="A539" i="12" s="1"/>
  <c r="A538" i="12" a="1"/>
  <c r="A538" i="12" s="1"/>
  <c r="A537" i="12" a="1"/>
  <c r="A537" i="12" s="1"/>
  <c r="A536" i="12" a="1"/>
  <c r="A536" i="12" s="1"/>
  <c r="A535" i="12" a="1"/>
  <c r="A535" i="12" s="1"/>
  <c r="A534" i="12" a="1"/>
  <c r="A534" i="12" s="1"/>
  <c r="A533" i="12" a="1"/>
  <c r="A533" i="12" s="1"/>
  <c r="A532" i="12" a="1"/>
  <c r="A532" i="12" s="1"/>
  <c r="A531" i="12" a="1"/>
  <c r="A531" i="12" s="1"/>
  <c r="A530" i="12" a="1"/>
  <c r="A530" i="12" s="1"/>
  <c r="A529" i="12" a="1"/>
  <c r="A529" i="12" s="1"/>
  <c r="A528" i="12" a="1"/>
  <c r="A528" i="12" s="1"/>
  <c r="A527" i="12" a="1"/>
  <c r="A527" i="12" s="1"/>
  <c r="A526" i="12" a="1"/>
  <c r="A526" i="12" s="1"/>
  <c r="A525" i="12" a="1"/>
  <c r="A525" i="12" s="1"/>
  <c r="A524" i="12" a="1"/>
  <c r="A524" i="12" s="1"/>
  <c r="A523" i="12" a="1"/>
  <c r="A523" i="12" s="1"/>
  <c r="A522" i="12" a="1"/>
  <c r="A522" i="12" s="1"/>
  <c r="A521" i="12" a="1"/>
  <c r="A521" i="12" s="1"/>
  <c r="A262" i="12" a="1"/>
  <c r="A262" i="12" s="1"/>
  <c r="A261" i="12" a="1"/>
  <c r="A261" i="12" s="1"/>
  <c r="A345" i="12" s="1" a="1"/>
  <c r="A345" i="12" s="1"/>
  <c r="A260" i="12" a="1"/>
  <c r="A260" i="12" s="1"/>
  <c r="A344" i="12" s="1" a="1"/>
  <c r="A344" i="12" s="1"/>
  <c r="A259" i="12" a="1"/>
  <c r="A259" i="12" s="1"/>
  <c r="A343" i="12" s="1" a="1"/>
  <c r="A343" i="12" s="1"/>
  <c r="A258" i="12" a="1"/>
  <c r="A258" i="12" s="1"/>
  <c r="A300" i="12" s="1" a="1"/>
  <c r="A300" i="12" s="1"/>
  <c r="A257" i="12" a="1"/>
  <c r="A257" i="12" s="1"/>
  <c r="A299" i="12" s="1" a="1"/>
  <c r="A299" i="12" s="1"/>
  <c r="A256" i="12" a="1"/>
  <c r="A256" i="12" s="1"/>
  <c r="A340" i="12" s="1" a="1"/>
  <c r="A340" i="12" s="1"/>
  <c r="A255" i="12" a="1"/>
  <c r="A255" i="12" s="1"/>
  <c r="A339" i="12" s="1" a="1"/>
  <c r="A339" i="12" s="1"/>
  <c r="A254" i="12" a="1"/>
  <c r="A254" i="12" s="1"/>
  <c r="A253" i="12" a="1"/>
  <c r="A253" i="12" s="1"/>
  <c r="A295" i="12" s="1" a="1"/>
  <c r="A295" i="12" s="1"/>
  <c r="A252" i="12" a="1"/>
  <c r="A252" i="12" s="1"/>
  <c r="A294" i="12" s="1" a="1"/>
  <c r="A294" i="12" s="1"/>
  <c r="A251" i="12" a="1"/>
  <c r="A251" i="12" s="1"/>
  <c r="A293" i="12" s="1" a="1"/>
  <c r="A293" i="12" s="1"/>
  <c r="A250" i="12" a="1"/>
  <c r="A250" i="12" s="1"/>
  <c r="A334" i="12" s="1" a="1"/>
  <c r="A334" i="12" s="1"/>
  <c r="A249" i="12" a="1"/>
  <c r="A249" i="12" s="1"/>
  <c r="A248" i="12" a="1"/>
  <c r="A248" i="12" s="1"/>
  <c r="A247" i="12" a="1"/>
  <c r="A247" i="12" s="1"/>
  <c r="A331" i="12" s="1" a="1"/>
  <c r="A331" i="12" s="1"/>
  <c r="A246" i="12" a="1"/>
  <c r="A246" i="12" s="1"/>
  <c r="A330" i="12" s="1" a="1"/>
  <c r="A330" i="12" s="1"/>
  <c r="A245" i="12" a="1"/>
  <c r="A245" i="12" s="1"/>
  <c r="A287" i="12" s="1" a="1"/>
  <c r="A287" i="12" s="1"/>
  <c r="A244" i="12" a="1"/>
  <c r="A244" i="12" s="1"/>
  <c r="A286" i="12" s="1" a="1"/>
  <c r="A286" i="12" s="1"/>
  <c r="A243" i="12" a="1"/>
  <c r="A243" i="12" s="1"/>
  <c r="A327" i="12" s="1" a="1"/>
  <c r="A327" i="12" s="1"/>
  <c r="A242" i="12" a="1"/>
  <c r="A242" i="12" s="1"/>
  <c r="A284" i="12" s="1" a="1"/>
  <c r="A284" i="12" s="1"/>
  <c r="A241" i="12" a="1"/>
  <c r="A241" i="12" s="1"/>
  <c r="A325" i="12" s="1" a="1"/>
  <c r="A325" i="12" s="1"/>
  <c r="A240" i="12" a="1"/>
  <c r="A240" i="12" s="1"/>
  <c r="A324" i="12" s="1" a="1"/>
  <c r="A324" i="12" s="1"/>
  <c r="A239" i="12" a="1"/>
  <c r="A239" i="12" s="1"/>
  <c r="A281" i="12" s="1" a="1"/>
  <c r="A281" i="12" s="1"/>
  <c r="A238" i="12" a="1"/>
  <c r="A238" i="12" s="1"/>
  <c r="A322" i="12" s="1" a="1"/>
  <c r="A322" i="12" s="1"/>
  <c r="A237" i="12" a="1"/>
  <c r="A237" i="12" s="1"/>
  <c r="A279" i="12" s="1" a="1"/>
  <c r="A279" i="12" s="1"/>
  <c r="A236" i="12" a="1"/>
  <c r="A236" i="12" s="1"/>
  <c r="A235" i="12" a="1"/>
  <c r="A235" i="12" s="1"/>
  <c r="A319" i="12" s="1" a="1"/>
  <c r="A319" i="12" s="1"/>
  <c r="A234" i="12" a="1"/>
  <c r="A234" i="12" s="1"/>
  <c r="A233" i="12" a="1"/>
  <c r="A233" i="12" s="1"/>
  <c r="A275" i="12" s="1" a="1"/>
  <c r="A275" i="12" s="1"/>
  <c r="A232" i="12" a="1"/>
  <c r="A232" i="12" s="1"/>
  <c r="A274" i="12" s="1" a="1"/>
  <c r="A274" i="12" s="1"/>
  <c r="A231" i="12" a="1"/>
  <c r="A231" i="12" s="1"/>
  <c r="A315" i="12" s="1" a="1"/>
  <c r="A315" i="12" s="1"/>
  <c r="A230" i="12" a="1"/>
  <c r="A230" i="12" s="1"/>
  <c r="A314" i="12" s="1" a="1"/>
  <c r="A314" i="12" s="1"/>
  <c r="A229" i="12" a="1"/>
  <c r="A229" i="12" s="1"/>
  <c r="A313" i="12" s="1" a="1"/>
  <c r="A313" i="12" s="1"/>
  <c r="A228" i="12" a="1"/>
  <c r="A228" i="12" s="1"/>
  <c r="A312" i="12" s="1" a="1"/>
  <c r="A312" i="12" s="1"/>
  <c r="A227" i="12" a="1"/>
  <c r="A227" i="12" s="1"/>
  <c r="A311" i="12" s="1" a="1"/>
  <c r="A311" i="12" s="1"/>
  <c r="A226" i="12" a="1"/>
  <c r="A226" i="12" s="1"/>
  <c r="A225" i="12" a="1"/>
  <c r="A225" i="12" s="1"/>
  <c r="A309" i="12" s="1" a="1"/>
  <c r="A309" i="12" s="1"/>
  <c r="A224" i="12" a="1"/>
  <c r="A224" i="12" s="1"/>
  <c r="A308" i="12" s="1" a="1"/>
  <c r="A308" i="12" s="1"/>
  <c r="A223" i="12" a="1"/>
  <c r="A223" i="12" s="1"/>
  <c r="A211" i="12" a="1"/>
  <c r="A211" i="12" s="1"/>
  <c r="A210" i="12" a="1"/>
  <c r="A210" i="12" s="1"/>
  <c r="A209" i="12" a="1"/>
  <c r="A209" i="12" s="1"/>
  <c r="A208" i="12" a="1"/>
  <c r="A208" i="12" s="1"/>
  <c r="A207" i="12" a="1"/>
  <c r="A207" i="12" s="1"/>
  <c r="A181" i="12" a="1"/>
  <c r="A181" i="12" s="1"/>
  <c r="A180" i="12" a="1"/>
  <c r="A180" i="12" s="1"/>
  <c r="A179" i="12" a="1"/>
  <c r="A179" i="12" s="1"/>
  <c r="A178" i="12" a="1"/>
  <c r="A178" i="12" s="1"/>
  <c r="A177" i="12" a="1"/>
  <c r="A177" i="12" s="1"/>
  <c r="A176" i="12" a="1"/>
  <c r="A176" i="12" s="1"/>
  <c r="A175" i="12" a="1"/>
  <c r="A175" i="12" s="1"/>
  <c r="A174" i="12" a="1"/>
  <c r="A174" i="12" s="1"/>
  <c r="A173" i="12" a="1"/>
  <c r="A173" i="12" s="1"/>
  <c r="A172" i="12" a="1"/>
  <c r="A172" i="12" s="1"/>
  <c r="A171" i="12" a="1"/>
  <c r="A171" i="12" s="1"/>
  <c r="A170" i="12" a="1"/>
  <c r="A170" i="12" s="1"/>
  <c r="A169" i="12" a="1"/>
  <c r="A169" i="12" s="1"/>
  <c r="A168" i="12" a="1"/>
  <c r="A168" i="12" s="1"/>
  <c r="A167" i="12" a="1"/>
  <c r="A167" i="12" s="1"/>
  <c r="A166" i="12" a="1"/>
  <c r="A166" i="12" s="1"/>
  <c r="A165" i="12" a="1"/>
  <c r="A165" i="12" s="1"/>
  <c r="A164" i="12" a="1"/>
  <c r="A164" i="12" s="1"/>
  <c r="A163" i="12" a="1"/>
  <c r="A163" i="12" s="1"/>
  <c r="A162" i="12" a="1"/>
  <c r="A162" i="12" s="1"/>
  <c r="A136" i="12" a="1"/>
  <c r="A136" i="12" s="1"/>
  <c r="A135" i="12" a="1"/>
  <c r="A135" i="12" s="1"/>
  <c r="A134" i="12" a="1"/>
  <c r="A134" i="12" s="1"/>
  <c r="A133" i="12" a="1"/>
  <c r="A133" i="12" s="1"/>
  <c r="A132" i="12" a="1"/>
  <c r="A132" i="12" s="1"/>
  <c r="A131" i="12" a="1"/>
  <c r="A131" i="12" s="1"/>
  <c r="A130" i="12" a="1"/>
  <c r="A130" i="12" s="1"/>
  <c r="A129" i="12" a="1"/>
  <c r="A129" i="12" s="1"/>
  <c r="A128" i="12" a="1"/>
  <c r="A128" i="12" s="1"/>
  <c r="A127" i="12" a="1"/>
  <c r="A127" i="12" s="1"/>
  <c r="A126" i="12" a="1"/>
  <c r="A126" i="12" s="1"/>
  <c r="A125" i="12" a="1"/>
  <c r="A125" i="12" s="1"/>
  <c r="A124" i="12" a="1"/>
  <c r="A124" i="12" s="1"/>
  <c r="A123" i="12" a="1"/>
  <c r="A123" i="12" s="1"/>
  <c r="A122" i="12" a="1"/>
  <c r="A122" i="12" s="1"/>
  <c r="A121" i="12" a="1"/>
  <c r="A121" i="12" s="1"/>
  <c r="A120" i="12" a="1"/>
  <c r="A120" i="12" s="1"/>
  <c r="A119" i="12" a="1"/>
  <c r="A119" i="12" s="1"/>
  <c r="A118" i="12" a="1"/>
  <c r="A118" i="12" s="1"/>
  <c r="A117" i="12" a="1"/>
  <c r="A117" i="12" s="1"/>
  <c r="J355" i="16" l="1" a="1"/>
  <c r="J355" i="16" s="1"/>
  <c r="Q12" i="29"/>
  <c r="S12" i="29" s="1"/>
  <c r="U12" i="29" s="1"/>
  <c r="A191" i="11" a="1"/>
  <c r="A191" i="11" s="1"/>
  <c r="A197" i="11" s="1"/>
  <c r="A218" i="11"/>
  <c r="A217" i="11"/>
  <c r="A273" i="12" a="1"/>
  <c r="A273" i="12" s="1"/>
  <c r="A399" i="12" s="1"/>
  <c r="A444" i="12" s="1"/>
  <c r="A321" i="12" a="1"/>
  <c r="A321" i="12" s="1"/>
  <c r="A405" i="12" s="1"/>
  <c r="A450" i="12" s="1"/>
  <c r="A58" i="12"/>
  <c r="A68" i="12" s="1"/>
  <c r="A128" i="11" a="1"/>
  <c r="A128" i="11" s="1"/>
  <c r="A139" i="11" s="1" a="1"/>
  <c r="A139" i="11" s="1"/>
  <c r="A127" i="11" a="1"/>
  <c r="A127" i="11" s="1"/>
  <c r="A138" i="11" s="1" a="1"/>
  <c r="A138" i="11" s="1"/>
  <c r="A149" i="11" s="1"/>
  <c r="A292" i="12" a="1"/>
  <c r="A292" i="12" s="1"/>
  <c r="A418" i="12" s="1"/>
  <c r="A463" i="12" s="1"/>
  <c r="A288" i="12" a="1"/>
  <c r="A288" i="12" s="1"/>
  <c r="A414" i="12" s="1"/>
  <c r="A459" i="12" s="1"/>
  <c r="A342" i="12" a="1"/>
  <c r="A342" i="12" s="1"/>
  <c r="A426" i="12" s="1"/>
  <c r="A471" i="12" s="1"/>
  <c r="A303" i="12" a="1"/>
  <c r="A303" i="12" s="1"/>
  <c r="A429" i="12" s="1"/>
  <c r="A474" i="12" s="1"/>
  <c r="A337" i="12" a="1"/>
  <c r="A337" i="12" s="1"/>
  <c r="A421" i="12" s="1"/>
  <c r="A466" i="12" s="1"/>
  <c r="A285" i="12" a="1"/>
  <c r="A285" i="12" s="1"/>
  <c r="A411" i="12" s="1"/>
  <c r="A456" i="12" s="1"/>
  <c r="A336" i="12" a="1"/>
  <c r="A336" i="12" s="1"/>
  <c r="A420" i="12" s="1"/>
  <c r="A465" i="12" s="1"/>
  <c r="A280" i="12" a="1"/>
  <c r="A280" i="12" s="1"/>
  <c r="A406" i="12" s="1"/>
  <c r="A451" i="12" s="1"/>
  <c r="A265" i="12" a="1"/>
  <c r="A265" i="12" s="1"/>
  <c r="A268" i="12" a="1"/>
  <c r="A268" i="12" s="1"/>
  <c r="A310" i="12" a="1"/>
  <c r="A310" i="12" s="1"/>
  <c r="A267" i="12" a="1"/>
  <c r="A267" i="12" s="1"/>
  <c r="A393" i="12" s="1"/>
  <c r="A438" i="12" s="1"/>
  <c r="A266" i="12" a="1"/>
  <c r="A266" i="12" s="1"/>
  <c r="A392" i="12" s="1"/>
  <c r="A437" i="12" s="1"/>
  <c r="A307" i="12" a="1"/>
  <c r="A307" i="12" s="1"/>
  <c r="A208" i="11" a="1"/>
  <c r="A208" i="11" s="1"/>
  <c r="A214" i="11" s="1"/>
  <c r="A189" i="11" a="1"/>
  <c r="A189" i="11" s="1"/>
  <c r="A195" i="11" s="1"/>
  <c r="A156" i="11"/>
  <c r="A154" i="11"/>
  <c r="A142" i="11" a="1"/>
  <c r="A142" i="11" s="1"/>
  <c r="A153" i="11" s="1"/>
  <c r="A146" i="11" a="1"/>
  <c r="A146" i="11" s="1"/>
  <c r="A157" i="11" s="1"/>
  <c r="A141" i="11" a="1"/>
  <c r="A141" i="11" s="1"/>
  <c r="A152" i="11" s="1"/>
  <c r="A140" i="11" a="1"/>
  <c r="A140" i="11" s="1"/>
  <c r="A151" i="11" s="1"/>
  <c r="A332" i="12" a="1"/>
  <c r="A332" i="12" s="1"/>
  <c r="A290" i="12" a="1"/>
  <c r="A290" i="12" s="1"/>
  <c r="A298" i="12" a="1"/>
  <c r="A298" i="12" s="1"/>
  <c r="A424" i="12" s="1"/>
  <c r="A469" i="12" s="1"/>
  <c r="A329" i="12" a="1"/>
  <c r="A329" i="12" s="1"/>
  <c r="A413" i="12" s="1"/>
  <c r="A458" i="12" s="1"/>
  <c r="A323" i="12" a="1"/>
  <c r="A323" i="12" s="1"/>
  <c r="A407" i="12" s="1"/>
  <c r="A452" i="12" s="1"/>
  <c r="A316" i="12" a="1"/>
  <c r="A316" i="12" s="1"/>
  <c r="A400" i="12" s="1"/>
  <c r="A445" i="12" s="1"/>
  <c r="A304" i="12" a="1"/>
  <c r="A304" i="12" s="1"/>
  <c r="A297" i="12" a="1"/>
  <c r="A297" i="12" s="1"/>
  <c r="A423" i="12" s="1"/>
  <c r="A468" i="12" s="1"/>
  <c r="A291" i="12" a="1"/>
  <c r="A291" i="12" s="1"/>
  <c r="A278" i="12" a="1"/>
  <c r="A278" i="12" s="1"/>
  <c r="A272" i="12" a="1"/>
  <c r="A272" i="12" s="1"/>
  <c r="A398" i="12" s="1"/>
  <c r="A443" i="12" s="1"/>
  <c r="A341" i="12" a="1"/>
  <c r="A341" i="12" s="1"/>
  <c r="A425" i="12" s="1"/>
  <c r="A470" i="12" s="1"/>
  <c r="A335" i="12" a="1"/>
  <c r="A335" i="12" s="1"/>
  <c r="A419" i="12" s="1"/>
  <c r="A464" i="12" s="1"/>
  <c r="A328" i="12" a="1"/>
  <c r="A328" i="12" s="1"/>
  <c r="A412" i="12" s="1"/>
  <c r="A457" i="12" s="1"/>
  <c r="A302" i="12" a="1"/>
  <c r="A302" i="12" s="1"/>
  <c r="A428" i="12" s="1"/>
  <c r="A473" i="12" s="1"/>
  <c r="A296" i="12" a="1"/>
  <c r="A296" i="12" s="1"/>
  <c r="A289" i="12" a="1"/>
  <c r="A289" i="12" s="1"/>
  <c r="A415" i="12" s="1"/>
  <c r="A460" i="12" s="1"/>
  <c r="A283" i="12" a="1"/>
  <c r="A283" i="12" s="1"/>
  <c r="A409" i="12" s="1"/>
  <c r="A454" i="12" s="1"/>
  <c r="A270" i="12" a="1"/>
  <c r="A270" i="12" s="1"/>
  <c r="A396" i="12" s="1"/>
  <c r="A441" i="12" s="1"/>
  <c r="A346" i="12" a="1"/>
  <c r="A346" i="12" s="1"/>
  <c r="A333" i="12" a="1"/>
  <c r="A333" i="12" s="1"/>
  <c r="A320" i="12" a="1"/>
  <c r="A320" i="12" s="1"/>
  <c r="A338" i="12" a="1"/>
  <c r="A338" i="12" s="1"/>
  <c r="A277" i="12" a="1"/>
  <c r="A277" i="12" s="1"/>
  <c r="A403" i="12" s="1"/>
  <c r="A448" i="12" s="1"/>
  <c r="A271" i="12" a="1"/>
  <c r="A271" i="12" s="1"/>
  <c r="A397" i="12" s="1"/>
  <c r="A442" i="12" s="1"/>
  <c r="A301" i="12" a="1"/>
  <c r="A301" i="12" s="1"/>
  <c r="A427" i="12" s="1"/>
  <c r="A472" i="12" s="1"/>
  <c r="A282" i="12" a="1"/>
  <c r="A282" i="12" s="1"/>
  <c r="A408" i="12" s="1"/>
  <c r="A276" i="12" a="1"/>
  <c r="A276" i="12" s="1"/>
  <c r="A269" i="12" a="1"/>
  <c r="A269" i="12" s="1"/>
  <c r="A395" i="12" s="1"/>
  <c r="A440" i="12" s="1"/>
  <c r="A326" i="12" a="1"/>
  <c r="A326" i="12" s="1"/>
  <c r="A410" i="12" s="1"/>
  <c r="A455" i="12" s="1"/>
  <c r="A318" i="12" a="1"/>
  <c r="A318" i="12" s="1"/>
  <c r="A317" i="12" a="1"/>
  <c r="A317" i="12" s="1"/>
  <c r="A401" i="12" s="1"/>
  <c r="A446" i="12" s="1"/>
  <c r="B42" i="20"/>
  <c r="B41" i="20"/>
  <c r="B40" i="20"/>
  <c r="B39" i="20"/>
  <c r="B38" i="20"/>
  <c r="W43" i="20"/>
  <c r="W49" i="20" s="1"/>
  <c r="V43" i="20"/>
  <c r="V49" i="20" s="1"/>
  <c r="U43" i="20"/>
  <c r="U49" i="20" s="1"/>
  <c r="T43" i="20"/>
  <c r="T49" i="20" s="1"/>
  <c r="S43" i="20"/>
  <c r="S49" i="20" s="1"/>
  <c r="R43" i="20"/>
  <c r="R49" i="20" s="1"/>
  <c r="Q43" i="20"/>
  <c r="Q49" i="20" s="1"/>
  <c r="P43" i="20"/>
  <c r="P49" i="20" s="1"/>
  <c r="O43" i="20"/>
  <c r="O49" i="20" s="1"/>
  <c r="N43" i="20"/>
  <c r="N49" i="20" s="1"/>
  <c r="M43" i="20"/>
  <c r="M49" i="20" s="1"/>
  <c r="L43" i="20"/>
  <c r="L49" i="20" s="1"/>
  <c r="K43" i="20"/>
  <c r="K49" i="20" s="1"/>
  <c r="W33" i="20"/>
  <c r="V33" i="20"/>
  <c r="U33" i="20"/>
  <c r="T33" i="20"/>
  <c r="S33" i="20"/>
  <c r="R33" i="20"/>
  <c r="Q33" i="20"/>
  <c r="P33" i="20"/>
  <c r="O33" i="20"/>
  <c r="N33" i="20"/>
  <c r="M33" i="20"/>
  <c r="L33" i="20"/>
  <c r="K33" i="20"/>
  <c r="K117" i="10" s="1"/>
  <c r="J356" i="16" l="1" a="1"/>
  <c r="J356" i="16" s="1"/>
  <c r="T12" i="29"/>
  <c r="V12" i="29" s="1"/>
  <c r="X12" i="29" s="1"/>
  <c r="W12" i="29"/>
  <c r="Y12" i="29" s="1"/>
  <c r="A416" i="12"/>
  <c r="A461" i="12" s="1"/>
  <c r="A422" i="12"/>
  <c r="A467" i="12" s="1"/>
  <c r="A417" i="12"/>
  <c r="A462" i="12" s="1"/>
  <c r="A150" i="11"/>
  <c r="A404" i="12"/>
  <c r="A449" i="12" s="1"/>
  <c r="A391" i="12"/>
  <c r="A436" i="12" s="1"/>
  <c r="A394" i="12"/>
  <c r="A439" i="12" s="1"/>
  <c r="A402" i="12"/>
  <c r="A447" i="12" s="1"/>
  <c r="A453" i="12"/>
  <c r="A430" i="12"/>
  <c r="A475" i="12" s="1"/>
  <c r="K44" i="20"/>
  <c r="L44" i="20" s="1"/>
  <c r="M44" i="20" s="1"/>
  <c r="K34" i="20"/>
  <c r="B171" i="22"/>
  <c r="B170" i="22"/>
  <c r="B169" i="22"/>
  <c r="B168" i="22"/>
  <c r="B167" i="22"/>
  <c r="B166" i="22"/>
  <c r="B165" i="22"/>
  <c r="L166" i="22"/>
  <c r="B158" i="22"/>
  <c r="B159" i="22"/>
  <c r="B160" i="22"/>
  <c r="B161" i="22"/>
  <c r="B162" i="22"/>
  <c r="B157" i="22"/>
  <c r="B156" i="22"/>
  <c r="J357" i="16" l="1" a="1"/>
  <c r="J357" i="16" s="1"/>
  <c r="K45" i="20"/>
  <c r="K35" i="20" s="1"/>
  <c r="N44" i="20"/>
  <c r="L34" i="20"/>
  <c r="L45" i="20" s="1"/>
  <c r="L35" i="20" s="1"/>
  <c r="K55" i="20"/>
  <c r="K167" i="22"/>
  <c r="K166" i="22"/>
  <c r="P169" i="22"/>
  <c r="P168" i="22"/>
  <c r="O167" i="22"/>
  <c r="N166" i="22"/>
  <c r="O169" i="22"/>
  <c r="O171" i="22"/>
  <c r="O168" i="22"/>
  <c r="P166" i="22"/>
  <c r="O166" i="22"/>
  <c r="M166" i="22"/>
  <c r="Q169" i="22"/>
  <c r="N168" i="22"/>
  <c r="M168" i="22"/>
  <c r="L168" i="22"/>
  <c r="N167" i="22"/>
  <c r="M167" i="22"/>
  <c r="L167" i="22"/>
  <c r="Q168" i="22"/>
  <c r="Q144" i="22"/>
  <c r="P144" i="22"/>
  <c r="O144" i="22"/>
  <c r="N144" i="22"/>
  <c r="M144" i="22"/>
  <c r="L144" i="22"/>
  <c r="K144" i="22"/>
  <c r="G404" i="10"/>
  <c r="G402" i="10"/>
  <c r="D106" i="10"/>
  <c r="C116" i="10"/>
  <c r="J358" i="16" l="1" a="1"/>
  <c r="J358" i="16" s="1"/>
  <c r="O44" i="20"/>
  <c r="M34" i="20"/>
  <c r="M45" i="20" s="1"/>
  <c r="M35" i="20" s="1"/>
  <c r="L55" i="20"/>
  <c r="K168" i="22"/>
  <c r="Q166" i="22"/>
  <c r="P167" i="22"/>
  <c r="O170" i="22"/>
  <c r="Q170" i="22"/>
  <c r="K169" i="22"/>
  <c r="L169" i="22"/>
  <c r="M169" i="22"/>
  <c r="P171" i="22"/>
  <c r="P170" i="22"/>
  <c r="N169" i="22"/>
  <c r="D116" i="10"/>
  <c r="J359" i="16" l="1" a="1"/>
  <c r="J359" i="16" s="1"/>
  <c r="P44" i="20"/>
  <c r="N34" i="20"/>
  <c r="N45" i="20" s="1"/>
  <c r="N35" i="20" s="1"/>
  <c r="M55" i="20"/>
  <c r="Q167" i="22"/>
  <c r="O165" i="22"/>
  <c r="O172" i="22" s="1"/>
  <c r="O152" i="22"/>
  <c r="O153" i="22" s="1"/>
  <c r="L171" i="22"/>
  <c r="L170" i="22"/>
  <c r="Q171" i="22"/>
  <c r="N171" i="22"/>
  <c r="N170" i="22"/>
  <c r="N152" i="22"/>
  <c r="N153" i="22" s="1"/>
  <c r="M170" i="22"/>
  <c r="K171" i="22"/>
  <c r="K170" i="22"/>
  <c r="J149" i="16"/>
  <c r="J143" i="16"/>
  <c r="J360" i="16" l="1" a="1"/>
  <c r="J360" i="16" s="1"/>
  <c r="Q44" i="20"/>
  <c r="O34" i="20"/>
  <c r="O45" i="20" s="1"/>
  <c r="O35" i="20" s="1"/>
  <c r="N55" i="20"/>
  <c r="P165" i="22"/>
  <c r="P172" i="22" s="1"/>
  <c r="P152" i="22"/>
  <c r="P153" i="22" s="1"/>
  <c r="M171" i="22"/>
  <c r="M152" i="22"/>
  <c r="M153" i="22" s="1"/>
  <c r="K152" i="22"/>
  <c r="K153" i="22" s="1"/>
  <c r="L152" i="22"/>
  <c r="L153" i="22" s="1"/>
  <c r="H1346" i="16"/>
  <c r="H1353" i="16" s="1"/>
  <c r="H1360" i="16" s="1"/>
  <c r="H1367" i="16" s="1"/>
  <c r="H1374" i="16" s="1"/>
  <c r="H1381" i="16" s="1"/>
  <c r="H1388" i="16" s="1"/>
  <c r="H1395" i="16" s="1"/>
  <c r="H1402" i="16" s="1"/>
  <c r="H1409" i="16" s="1"/>
  <c r="H1416" i="16" s="1"/>
  <c r="H1423" i="16" s="1"/>
  <c r="H1430" i="16" s="1"/>
  <c r="H1437" i="16" s="1"/>
  <c r="H1450" i="16" s="1"/>
  <c r="H1457" i="16" s="1"/>
  <c r="H1464" i="16" s="1"/>
  <c r="H1471" i="16" s="1"/>
  <c r="H1478" i="16" s="1"/>
  <c r="H1490" i="16" s="1"/>
  <c r="H1497" i="16" s="1"/>
  <c r="H1504" i="16" s="1"/>
  <c r="H1511" i="16" s="1"/>
  <c r="H1518" i="16" s="1"/>
  <c r="H1525" i="16" s="1"/>
  <c r="H1532" i="16" s="1"/>
  <c r="H1539" i="16" s="1"/>
  <c r="H1546" i="16" s="1"/>
  <c r="H1553" i="16" s="1"/>
  <c r="H1572" i="16" s="1"/>
  <c r="H1579" i="16" s="1"/>
  <c r="H1586" i="16" s="1"/>
  <c r="H1593" i="16" s="1"/>
  <c r="H1600" i="16" s="1"/>
  <c r="H1613" i="16" s="1"/>
  <c r="H1620" i="16" s="1"/>
  <c r="H1627" i="16" s="1"/>
  <c r="H1634" i="16" s="1"/>
  <c r="H1641" i="16" s="1"/>
  <c r="H1648" i="16" s="1"/>
  <c r="H1655" i="16" s="1"/>
  <c r="H1662" i="16" s="1"/>
  <c r="H1669" i="16" s="1"/>
  <c r="H1676" i="16" s="1"/>
  <c r="H1683" i="16" s="1"/>
  <c r="H1690" i="16" s="1"/>
  <c r="H1697" i="16" s="1"/>
  <c r="H1704" i="16" s="1"/>
  <c r="H1711" i="16" s="1"/>
  <c r="H1718" i="16" s="1"/>
  <c r="H1725" i="16" s="1"/>
  <c r="H1732" i="16" s="1"/>
  <c r="H1739" i="16" s="1"/>
  <c r="H1746" i="16" s="1"/>
  <c r="H1753" i="16" s="1"/>
  <c r="H1760" i="16" s="1"/>
  <c r="H1767" i="16" s="1"/>
  <c r="H1774" i="16" s="1"/>
  <c r="H1781" i="16" s="1"/>
  <c r="H1788" i="16" s="1"/>
  <c r="H1795" i="16" s="1"/>
  <c r="H1802" i="16" s="1"/>
  <c r="H1809" i="16" s="1"/>
  <c r="H1816" i="16" s="1"/>
  <c r="H1823" i="16" s="1"/>
  <c r="H1830" i="16" s="1"/>
  <c r="H1837" i="16" s="1"/>
  <c r="H1844" i="16" s="1"/>
  <c r="H1851" i="16" s="1"/>
  <c r="H1858" i="16" s="1"/>
  <c r="H1865" i="16" s="1"/>
  <c r="H1872" i="16" s="1"/>
  <c r="H1879" i="16" s="1"/>
  <c r="H1886" i="16" s="1"/>
  <c r="H1905" i="16" s="1"/>
  <c r="H1912" i="16" s="1"/>
  <c r="H1919" i="16" s="1"/>
  <c r="H1926" i="16" s="1"/>
  <c r="H1933" i="16" s="1"/>
  <c r="H1945" i="16" s="1"/>
  <c r="H1952" i="16" s="1"/>
  <c r="H1959" i="16" s="1"/>
  <c r="H1966" i="16" s="1"/>
  <c r="H1973" i="16" s="1"/>
  <c r="H1980" i="16" s="1"/>
  <c r="H1987" i="16" s="1"/>
  <c r="H1994" i="16" s="1"/>
  <c r="H2001" i="16" s="1"/>
  <c r="H2008" i="16" s="1"/>
  <c r="H2020" i="16" s="1"/>
  <c r="H2027" i="16" s="1"/>
  <c r="H2034" i="16" s="1"/>
  <c r="H2041" i="16" s="1"/>
  <c r="H2048" i="16" s="1"/>
  <c r="H2055" i="16" s="1"/>
  <c r="H2062" i="16" s="1"/>
  <c r="H2069" i="16" s="1"/>
  <c r="H2076" i="16" s="1"/>
  <c r="H2083" i="16" s="1"/>
  <c r="G2517" i="16"/>
  <c r="F2517" i="16"/>
  <c r="G2510" i="16"/>
  <c r="F2510" i="16"/>
  <c r="G2503" i="16"/>
  <c r="F2503" i="16"/>
  <c r="G2496" i="16"/>
  <c r="F2496" i="16"/>
  <c r="G2495" i="16"/>
  <c r="G2489" i="16"/>
  <c r="F2489" i="16"/>
  <c r="G2482" i="16"/>
  <c r="F2482" i="16"/>
  <c r="G2475" i="16"/>
  <c r="F2475" i="16"/>
  <c r="G2468" i="16"/>
  <c r="F2468" i="16"/>
  <c r="G2461" i="16"/>
  <c r="F2461" i="16"/>
  <c r="G2454" i="16"/>
  <c r="F2454" i="16"/>
  <c r="G2447" i="16"/>
  <c r="F2447" i="16"/>
  <c r="G2440" i="16"/>
  <c r="F2440" i="16"/>
  <c r="G2433" i="16"/>
  <c r="F2433" i="16"/>
  <c r="G2426" i="16"/>
  <c r="F2426" i="16"/>
  <c r="G2419" i="16"/>
  <c r="F2419" i="16"/>
  <c r="G2412" i="16"/>
  <c r="F2412" i="16"/>
  <c r="B1174" i="16"/>
  <c r="B2367" i="16" s="1"/>
  <c r="G2405" i="16"/>
  <c r="F2405" i="16"/>
  <c r="G2398" i="16"/>
  <c r="F2398" i="16"/>
  <c r="G2391" i="16"/>
  <c r="F2391" i="16"/>
  <c r="G2384" i="16"/>
  <c r="F2384" i="16"/>
  <c r="G2377" i="16"/>
  <c r="F2377" i="16"/>
  <c r="B2366" i="16"/>
  <c r="D2367" i="16"/>
  <c r="G2370" i="16"/>
  <c r="F2370" i="16"/>
  <c r="G3231" i="16"/>
  <c r="F3231" i="16"/>
  <c r="G3224" i="16"/>
  <c r="F3224" i="16"/>
  <c r="G3217" i="16"/>
  <c r="F3217" i="16"/>
  <c r="G3210" i="16"/>
  <c r="F3210" i="16"/>
  <c r="G3203" i="16"/>
  <c r="F3203" i="16"/>
  <c r="G3196" i="16"/>
  <c r="F3196" i="16"/>
  <c r="G3189" i="16"/>
  <c r="F3189" i="16"/>
  <c r="G3182" i="16"/>
  <c r="F3182" i="16"/>
  <c r="G3175" i="16"/>
  <c r="F3175" i="16"/>
  <c r="G3168" i="16"/>
  <c r="F3168" i="16"/>
  <c r="D3165" i="16"/>
  <c r="B3164" i="16"/>
  <c r="G3159" i="16"/>
  <c r="F3159" i="16"/>
  <c r="G3152" i="16"/>
  <c r="F3152" i="16"/>
  <c r="G3145" i="16"/>
  <c r="F3145" i="16"/>
  <c r="G3138" i="16"/>
  <c r="F3138" i="16"/>
  <c r="G3131" i="16"/>
  <c r="F3131" i="16"/>
  <c r="G3124" i="16"/>
  <c r="F3124" i="16"/>
  <c r="G3117" i="16"/>
  <c r="F3117" i="16"/>
  <c r="G3110" i="16"/>
  <c r="F3110" i="16"/>
  <c r="G3103" i="16"/>
  <c r="F3103" i="16"/>
  <c r="G3096" i="16"/>
  <c r="F3096" i="16"/>
  <c r="D3093" i="16"/>
  <c r="B3092" i="16"/>
  <c r="G3087" i="16"/>
  <c r="F3087" i="16"/>
  <c r="G3080" i="16"/>
  <c r="F3080" i="16"/>
  <c r="G3073" i="16"/>
  <c r="F3073" i="16"/>
  <c r="G3066" i="16"/>
  <c r="F3066" i="16"/>
  <c r="G3059" i="16"/>
  <c r="F3059" i="16"/>
  <c r="D3056" i="16"/>
  <c r="G3051" i="16"/>
  <c r="F3051" i="16"/>
  <c r="G3044" i="16"/>
  <c r="F3044" i="16"/>
  <c r="G3037" i="16"/>
  <c r="F3037" i="16"/>
  <c r="G3030" i="16"/>
  <c r="F3030" i="16"/>
  <c r="G3023" i="16"/>
  <c r="F3023" i="16"/>
  <c r="G3016" i="16"/>
  <c r="F3016" i="16"/>
  <c r="G3009" i="16"/>
  <c r="F3009" i="16"/>
  <c r="G3002" i="16"/>
  <c r="F3002" i="16"/>
  <c r="G2995" i="16"/>
  <c r="F2995" i="16"/>
  <c r="G2988" i="16"/>
  <c r="F2988" i="16"/>
  <c r="G2981" i="16"/>
  <c r="F2981" i="16"/>
  <c r="G2974" i="16"/>
  <c r="F2974" i="16"/>
  <c r="G2967" i="16"/>
  <c r="F2967" i="16"/>
  <c r="G2960" i="16"/>
  <c r="F2960" i="16"/>
  <c r="G2953" i="16"/>
  <c r="F2953" i="16"/>
  <c r="G2946" i="16"/>
  <c r="F2946" i="16"/>
  <c r="G2939" i="16"/>
  <c r="F2939" i="16"/>
  <c r="G2932" i="16"/>
  <c r="F2932" i="16"/>
  <c r="G2925" i="16"/>
  <c r="F2925" i="16"/>
  <c r="G2918" i="16"/>
  <c r="F2918" i="16"/>
  <c r="G2911" i="16"/>
  <c r="F2911" i="16"/>
  <c r="G2904" i="16"/>
  <c r="F2904" i="16"/>
  <c r="G2897" i="16"/>
  <c r="F2897" i="16"/>
  <c r="G2890" i="16"/>
  <c r="F2890" i="16"/>
  <c r="G2883" i="16"/>
  <c r="F2883" i="16"/>
  <c r="G2876" i="16"/>
  <c r="F2876" i="16"/>
  <c r="G2869" i="16"/>
  <c r="F2869" i="16"/>
  <c r="G2862" i="16"/>
  <c r="F2862" i="16"/>
  <c r="G2855" i="16"/>
  <c r="F2855" i="16"/>
  <c r="G2848" i="16"/>
  <c r="F2848" i="16"/>
  <c r="G2841" i="16"/>
  <c r="F2841" i="16"/>
  <c r="G2834" i="16"/>
  <c r="F2834" i="16"/>
  <c r="G2827" i="16"/>
  <c r="F2827" i="16"/>
  <c r="G2820" i="16"/>
  <c r="F2820" i="16"/>
  <c r="G2813" i="16"/>
  <c r="F2813" i="16"/>
  <c r="G2806" i="16"/>
  <c r="F2806" i="16"/>
  <c r="G2799" i="16"/>
  <c r="F2799" i="16"/>
  <c r="G2792" i="16"/>
  <c r="F2792" i="16"/>
  <c r="G2785" i="16"/>
  <c r="F2785" i="16"/>
  <c r="G2778" i="16"/>
  <c r="F2778" i="16"/>
  <c r="D2775" i="16"/>
  <c r="B2774" i="16"/>
  <c r="G2769" i="16"/>
  <c r="F2769" i="16"/>
  <c r="G2762" i="16"/>
  <c r="F2762" i="16"/>
  <c r="G2755" i="16"/>
  <c r="F2755" i="16"/>
  <c r="G2748" i="16"/>
  <c r="F2748" i="16"/>
  <c r="D2738" i="16"/>
  <c r="G2741" i="16"/>
  <c r="F2741" i="16"/>
  <c r="G2733" i="16"/>
  <c r="F2733" i="16"/>
  <c r="G2726" i="16"/>
  <c r="F2726" i="16"/>
  <c r="G2719" i="16"/>
  <c r="F2719" i="16"/>
  <c r="G2712" i="16"/>
  <c r="F2712" i="16"/>
  <c r="G2705" i="16"/>
  <c r="F2705" i="16"/>
  <c r="G2624" i="16"/>
  <c r="F2624" i="16"/>
  <c r="G2617" i="16"/>
  <c r="F2617" i="16"/>
  <c r="G2610" i="16"/>
  <c r="F2610" i="16"/>
  <c r="G2603" i="16"/>
  <c r="F2603" i="16"/>
  <c r="G2596" i="16"/>
  <c r="F2596" i="16"/>
  <c r="G2589" i="16"/>
  <c r="F2589" i="16"/>
  <c r="G2582" i="16"/>
  <c r="F2582" i="16"/>
  <c r="G2575" i="16"/>
  <c r="F2575" i="16"/>
  <c r="G2568" i="16"/>
  <c r="F2568" i="16"/>
  <c r="G2561" i="16"/>
  <c r="F2561" i="16"/>
  <c r="G2554" i="16"/>
  <c r="F2554" i="16"/>
  <c r="G2547" i="16"/>
  <c r="F2547" i="16"/>
  <c r="G2540" i="16"/>
  <c r="F2540" i="16"/>
  <c r="G2533" i="16"/>
  <c r="F2533" i="16"/>
  <c r="G2526" i="16"/>
  <c r="F2526" i="16"/>
  <c r="D2523" i="16"/>
  <c r="G2661" i="16"/>
  <c r="F2661" i="16"/>
  <c r="G2654" i="16"/>
  <c r="F2654" i="16"/>
  <c r="G2647" i="16"/>
  <c r="F2647" i="16"/>
  <c r="G2640" i="16"/>
  <c r="F2640" i="16"/>
  <c r="G2633" i="16"/>
  <c r="F2633" i="16"/>
  <c r="D2630" i="16"/>
  <c r="G2698" i="16"/>
  <c r="F2698" i="16"/>
  <c r="G2691" i="16"/>
  <c r="F2691" i="16"/>
  <c r="G2684" i="16"/>
  <c r="F2684" i="16"/>
  <c r="G2677" i="16"/>
  <c r="F2677" i="16"/>
  <c r="G2670" i="16"/>
  <c r="F2670" i="16"/>
  <c r="D2667" i="16"/>
  <c r="B2666" i="16"/>
  <c r="B2629" i="16"/>
  <c r="B2522" i="16"/>
  <c r="B65" i="20"/>
  <c r="C65" i="20"/>
  <c r="D65" i="20"/>
  <c r="E65" i="20"/>
  <c r="J65" i="20"/>
  <c r="B66" i="20"/>
  <c r="C66" i="20"/>
  <c r="D66" i="20"/>
  <c r="E66" i="20"/>
  <c r="J66" i="20"/>
  <c r="B67" i="20"/>
  <c r="C67" i="20"/>
  <c r="D67" i="20"/>
  <c r="E67" i="20"/>
  <c r="J67" i="20"/>
  <c r="B68" i="20"/>
  <c r="C68" i="20"/>
  <c r="D68" i="20"/>
  <c r="E68" i="20"/>
  <c r="J68" i="20"/>
  <c r="B69" i="20"/>
  <c r="C69" i="20"/>
  <c r="D69" i="20"/>
  <c r="E69" i="20"/>
  <c r="J69" i="20"/>
  <c r="B70" i="20"/>
  <c r="C70" i="20"/>
  <c r="D70" i="20"/>
  <c r="E70" i="20"/>
  <c r="J70" i="20"/>
  <c r="B71" i="20"/>
  <c r="C71" i="20"/>
  <c r="D71" i="20"/>
  <c r="E71" i="20"/>
  <c r="J71" i="20"/>
  <c r="B72" i="20"/>
  <c r="C72" i="20"/>
  <c r="D72" i="20"/>
  <c r="E72" i="20"/>
  <c r="J72" i="20"/>
  <c r="B73" i="20"/>
  <c r="C73" i="20"/>
  <c r="D73" i="20"/>
  <c r="E73" i="20"/>
  <c r="F73" i="20" s="1"/>
  <c r="J73" i="20"/>
  <c r="B74" i="20"/>
  <c r="C74" i="20"/>
  <c r="D74" i="20"/>
  <c r="E74" i="20"/>
  <c r="J74" i="20"/>
  <c r="B75" i="20"/>
  <c r="C75" i="20"/>
  <c r="D75" i="20"/>
  <c r="E75" i="20"/>
  <c r="J75" i="20"/>
  <c r="B76" i="20"/>
  <c r="C76" i="20"/>
  <c r="D76" i="20"/>
  <c r="E76" i="20"/>
  <c r="J76" i="20"/>
  <c r="B77" i="20"/>
  <c r="C77" i="20"/>
  <c r="D77" i="20"/>
  <c r="E77" i="20"/>
  <c r="J77" i="20"/>
  <c r="B78" i="20"/>
  <c r="C78" i="20"/>
  <c r="D78" i="20"/>
  <c r="E78" i="20"/>
  <c r="J78" i="20"/>
  <c r="B79" i="20"/>
  <c r="C79" i="20"/>
  <c r="D79" i="20"/>
  <c r="E79" i="20"/>
  <c r="J79" i="20"/>
  <c r="B80" i="20"/>
  <c r="C80" i="20"/>
  <c r="D80" i="20"/>
  <c r="E80" i="20"/>
  <c r="F80" i="20" s="1"/>
  <c r="J80" i="20"/>
  <c r="B81" i="20"/>
  <c r="C81" i="20"/>
  <c r="D81" i="20"/>
  <c r="E81" i="20"/>
  <c r="J81" i="20"/>
  <c r="B82" i="20"/>
  <c r="C82" i="20"/>
  <c r="D82" i="20"/>
  <c r="E82" i="20"/>
  <c r="J82" i="20"/>
  <c r="B83" i="20"/>
  <c r="C83" i="20"/>
  <c r="D83" i="20"/>
  <c r="E83" i="20"/>
  <c r="J83" i="20"/>
  <c r="E64" i="20"/>
  <c r="D64" i="20"/>
  <c r="C64" i="20"/>
  <c r="B64" i="20"/>
  <c r="C2344" i="16"/>
  <c r="D2351" i="16"/>
  <c r="D2352" i="16"/>
  <c r="D2353" i="16"/>
  <c r="D2354" i="16"/>
  <c r="D2355" i="16"/>
  <c r="D2356" i="16"/>
  <c r="D2357" i="16"/>
  <c r="D2358" i="16"/>
  <c r="C2355" i="16"/>
  <c r="C2356" i="16"/>
  <c r="C2357" i="16"/>
  <c r="C2358" i="16"/>
  <c r="C2354" i="16"/>
  <c r="C2353" i="16"/>
  <c r="C2352" i="16"/>
  <c r="C2351" i="16"/>
  <c r="G2632" i="16" l="1"/>
  <c r="G2635" i="16"/>
  <c r="G3167" i="16"/>
  <c r="G3170" i="16"/>
  <c r="G2672" i="16"/>
  <c r="G2669" i="16"/>
  <c r="G3095" i="16"/>
  <c r="G3098" i="16"/>
  <c r="G2780" i="16"/>
  <c r="G2777" i="16"/>
  <c r="G2369" i="16"/>
  <c r="G2372" i="16"/>
  <c r="G2528" i="16"/>
  <c r="G2525" i="16"/>
  <c r="F77" i="20"/>
  <c r="F75" i="20"/>
  <c r="F67" i="20"/>
  <c r="F78" i="20"/>
  <c r="J361" i="16" a="1"/>
  <c r="J361" i="16" s="1"/>
  <c r="F65" i="20"/>
  <c r="R44" i="20"/>
  <c r="P34" i="20"/>
  <c r="P45" i="20" s="1"/>
  <c r="P35" i="20" s="1"/>
  <c r="O55" i="20"/>
  <c r="Q165" i="22"/>
  <c r="Q172" i="22" s="1"/>
  <c r="Q152" i="22"/>
  <c r="Q153" i="22" s="1"/>
  <c r="E2358" i="16"/>
  <c r="F66" i="20"/>
  <c r="F71" i="20"/>
  <c r="F76" i="20"/>
  <c r="F81" i="20"/>
  <c r="F72" i="20"/>
  <c r="F68" i="20"/>
  <c r="F83" i="20"/>
  <c r="F82" i="20"/>
  <c r="F69" i="20"/>
  <c r="F79" i="20"/>
  <c r="F74" i="20"/>
  <c r="F64" i="20"/>
  <c r="F70" i="20"/>
  <c r="E2351" i="16"/>
  <c r="E2352" i="16"/>
  <c r="E2354" i="16"/>
  <c r="E2353" i="16"/>
  <c r="E2355" i="16"/>
  <c r="E2356" i="16"/>
  <c r="E2357" i="16"/>
  <c r="J362" i="16" l="1" a="1"/>
  <c r="J362" i="16" s="1"/>
  <c r="J23" i="16"/>
  <c r="J39" i="16"/>
  <c r="J63" i="16"/>
  <c r="J31" i="16"/>
  <c r="J71" i="16"/>
  <c r="J15" i="16"/>
  <c r="J55" i="16"/>
  <c r="J47" i="16"/>
  <c r="S44" i="20"/>
  <c r="Q34" i="20"/>
  <c r="Q45" i="20" s="1"/>
  <c r="Q35" i="20" s="1"/>
  <c r="P55" i="20"/>
  <c r="D71" i="16"/>
  <c r="D63" i="16"/>
  <c r="D55" i="16"/>
  <c r="D47" i="16"/>
  <c r="D39" i="16"/>
  <c r="D31" i="16"/>
  <c r="D23" i="16"/>
  <c r="D15" i="16"/>
  <c r="J409" i="16" l="1" a="1"/>
  <c r="J409" i="16" s="1"/>
  <c r="C1557" i="16"/>
  <c r="J2330" i="16"/>
  <c r="T44" i="20"/>
  <c r="R34" i="20"/>
  <c r="R45" i="20" s="1"/>
  <c r="R35" i="20" s="1"/>
  <c r="Q55" i="20"/>
  <c r="D184" i="9"/>
  <c r="E184" i="9"/>
  <c r="F184" i="9"/>
  <c r="D191" i="9"/>
  <c r="E191" i="9"/>
  <c r="F191" i="9"/>
  <c r="C191" i="9"/>
  <c r="C184" i="9"/>
  <c r="D150" i="9"/>
  <c r="E150" i="9"/>
  <c r="F150" i="9"/>
  <c r="D156" i="9"/>
  <c r="E156" i="9"/>
  <c r="F156" i="9"/>
  <c r="D167" i="9"/>
  <c r="E167" i="9"/>
  <c r="F167" i="9"/>
  <c r="D171" i="9"/>
  <c r="E171" i="9"/>
  <c r="F171" i="9"/>
  <c r="D176" i="9"/>
  <c r="E176" i="9"/>
  <c r="F176" i="9"/>
  <c r="C176" i="9"/>
  <c r="C171" i="9"/>
  <c r="C167" i="9"/>
  <c r="C156" i="9"/>
  <c r="C150" i="9"/>
  <c r="D130" i="9"/>
  <c r="D126" i="9" s="1"/>
  <c r="E130" i="9"/>
  <c r="E126" i="9" s="1"/>
  <c r="F130" i="9"/>
  <c r="F126" i="9" s="1"/>
  <c r="D141" i="9"/>
  <c r="E141" i="9"/>
  <c r="F141" i="9"/>
  <c r="F139" i="9" s="1"/>
  <c r="J91" i="10" s="1"/>
  <c r="C141" i="9"/>
  <c r="C130" i="9"/>
  <c r="C126" i="9" s="1"/>
  <c r="D107" i="9"/>
  <c r="E107" i="9"/>
  <c r="F107" i="9"/>
  <c r="D110" i="9"/>
  <c r="E110" i="9"/>
  <c r="F110" i="9"/>
  <c r="D115" i="9"/>
  <c r="D113" i="9" s="1"/>
  <c r="E115" i="9"/>
  <c r="E113" i="9" s="1"/>
  <c r="F115" i="9"/>
  <c r="F113" i="9" s="1"/>
  <c r="D122" i="9"/>
  <c r="D121" i="9" s="1"/>
  <c r="E122" i="9"/>
  <c r="E121" i="9" s="1"/>
  <c r="F122" i="9"/>
  <c r="F121" i="9" s="1"/>
  <c r="C122" i="9"/>
  <c r="C121" i="9" s="1"/>
  <c r="C115" i="9"/>
  <c r="C113" i="9" s="1"/>
  <c r="C110" i="9"/>
  <c r="C107" i="9"/>
  <c r="F81" i="9"/>
  <c r="E81" i="9"/>
  <c r="D81" i="9"/>
  <c r="C81" i="9"/>
  <c r="F76" i="9"/>
  <c r="E76" i="9"/>
  <c r="D76" i="9"/>
  <c r="C76" i="9"/>
  <c r="D71" i="9"/>
  <c r="E71" i="9"/>
  <c r="F71" i="9"/>
  <c r="C71" i="9"/>
  <c r="D63" i="9"/>
  <c r="D62" i="9" s="1"/>
  <c r="E63" i="9"/>
  <c r="E62" i="9" s="1"/>
  <c r="F63" i="9"/>
  <c r="F62" i="9" s="1"/>
  <c r="C63" i="9"/>
  <c r="C62" i="9" s="1"/>
  <c r="F58" i="9"/>
  <c r="F57" i="9" s="1"/>
  <c r="E58" i="9"/>
  <c r="E57" i="9" s="1"/>
  <c r="D58" i="9"/>
  <c r="D57" i="9" s="1"/>
  <c r="C58" i="9"/>
  <c r="C57" i="9" s="1"/>
  <c r="F50" i="9"/>
  <c r="E50" i="9"/>
  <c r="D50" i="9"/>
  <c r="C50" i="9"/>
  <c r="F46" i="9"/>
  <c r="E46" i="9"/>
  <c r="D46" i="9"/>
  <c r="C46" i="9"/>
  <c r="F40" i="9"/>
  <c r="E40" i="9"/>
  <c r="D40" i="9"/>
  <c r="C40" i="9"/>
  <c r="D35" i="9"/>
  <c r="E35" i="9"/>
  <c r="F35" i="9"/>
  <c r="C35" i="9"/>
  <c r="F28" i="9"/>
  <c r="E28" i="9"/>
  <c r="D28" i="9"/>
  <c r="C28" i="9"/>
  <c r="D20" i="9"/>
  <c r="D19" i="9" s="1"/>
  <c r="E20" i="9"/>
  <c r="E19" i="9" s="1"/>
  <c r="F20" i="9"/>
  <c r="F19" i="9" s="1"/>
  <c r="C20" i="9"/>
  <c r="C19" i="9" s="1"/>
  <c r="F14" i="9"/>
  <c r="E14" i="9"/>
  <c r="D14" i="9"/>
  <c r="C14" i="9"/>
  <c r="B2" i="8" a="1"/>
  <c r="B2" i="8" s="1"/>
  <c r="J410" i="16" l="1" a="1"/>
  <c r="J410" i="16" s="1"/>
  <c r="C1558" i="16"/>
  <c r="B2" i="32"/>
  <c r="B2" i="31"/>
  <c r="K2" i="30"/>
  <c r="B2" i="10"/>
  <c r="B2" i="29"/>
  <c r="E105" i="9"/>
  <c r="F105" i="9"/>
  <c r="E139" i="9"/>
  <c r="I91" i="10" s="1"/>
  <c r="F15" i="20"/>
  <c r="U44" i="20"/>
  <c r="S34" i="20"/>
  <c r="S45" i="20" s="1"/>
  <c r="S35" i="20" s="1"/>
  <c r="R55" i="20"/>
  <c r="D139" i="9"/>
  <c r="H91" i="10" s="1"/>
  <c r="C139" i="9"/>
  <c r="G91" i="10" s="1"/>
  <c r="G92" i="10"/>
  <c r="C105" i="9"/>
  <c r="D105" i="9"/>
  <c r="C166" i="9"/>
  <c r="C175" i="9" s="1"/>
  <c r="C190" i="9" s="1"/>
  <c r="C194" i="9" s="1"/>
  <c r="C197" i="9" s="1"/>
  <c r="F166" i="9"/>
  <c r="F175" i="9" s="1"/>
  <c r="F190" i="9" s="1"/>
  <c r="F194" i="9" s="1"/>
  <c r="F197" i="9" s="1"/>
  <c r="C34" i="9"/>
  <c r="C31" i="9" s="1"/>
  <c r="C13" i="9" s="1"/>
  <c r="E166" i="9"/>
  <c r="E175" i="9" s="1"/>
  <c r="E190" i="9" s="1"/>
  <c r="E194" i="9" s="1"/>
  <c r="E197" i="9" s="1"/>
  <c r="D34" i="9"/>
  <c r="D31" i="9" s="1"/>
  <c r="D13" i="9" s="1"/>
  <c r="D166" i="9"/>
  <c r="D175" i="9" s="1"/>
  <c r="D190" i="9" s="1"/>
  <c r="D194" i="9" s="1"/>
  <c r="D197" i="9" s="1"/>
  <c r="C70" i="9"/>
  <c r="C69" i="9" s="1"/>
  <c r="F120" i="9"/>
  <c r="D120" i="9"/>
  <c r="E120" i="9"/>
  <c r="C120" i="9"/>
  <c r="E70" i="9"/>
  <c r="E69" i="9" s="1"/>
  <c r="F70" i="9"/>
  <c r="F69" i="9" s="1"/>
  <c r="D70" i="9"/>
  <c r="D69" i="9" s="1"/>
  <c r="E56" i="9"/>
  <c r="F56" i="9"/>
  <c r="D56" i="9"/>
  <c r="C56" i="9"/>
  <c r="F34" i="9"/>
  <c r="F31" i="9" s="1"/>
  <c r="F13" i="9" s="1"/>
  <c r="E34" i="9"/>
  <c r="E31" i="9" s="1"/>
  <c r="E13" i="9" s="1"/>
  <c r="B2" i="9"/>
  <c r="B2" i="12"/>
  <c r="B2" i="11"/>
  <c r="B2" i="16"/>
  <c r="B2" i="20"/>
  <c r="B2" i="18"/>
  <c r="B2" i="22"/>
  <c r="J411" i="16" l="1" a="1"/>
  <c r="J411" i="16" s="1"/>
  <c r="C1559" i="16"/>
  <c r="F104" i="9"/>
  <c r="E104" i="9"/>
  <c r="C104" i="9"/>
  <c r="D104" i="9"/>
  <c r="V44" i="20"/>
  <c r="T34" i="20"/>
  <c r="T45" i="20" s="1"/>
  <c r="T35" i="20" s="1"/>
  <c r="S55" i="20"/>
  <c r="C49" i="9"/>
  <c r="C87" i="9" s="1"/>
  <c r="D49" i="9"/>
  <c r="D87" i="9" s="1"/>
  <c r="E49" i="9"/>
  <c r="E87" i="9" s="1"/>
  <c r="F49" i="9"/>
  <c r="F87" i="9" s="1"/>
  <c r="L61" i="10"/>
  <c r="M61" i="10"/>
  <c r="N61" i="10"/>
  <c r="O61" i="10"/>
  <c r="P61" i="10"/>
  <c r="Q61" i="10"/>
  <c r="R61" i="10"/>
  <c r="S61" i="10"/>
  <c r="T61" i="10"/>
  <c r="U61" i="10"/>
  <c r="V61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38" i="10"/>
  <c r="W41" i="1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40" i="20"/>
  <c r="J412" i="16" l="1" a="1"/>
  <c r="J412" i="16" s="1"/>
  <c r="C1560" i="16"/>
  <c r="W44" i="20"/>
  <c r="X44" i="20" s="1"/>
  <c r="Y44" i="20" s="1"/>
  <c r="Z44" i="20" s="1"/>
  <c r="AA44" i="20" s="1"/>
  <c r="AB44" i="20" s="1"/>
  <c r="AC44" i="20" s="1"/>
  <c r="AD44" i="20" s="1"/>
  <c r="AE44" i="20" s="1"/>
  <c r="U34" i="20"/>
  <c r="U45" i="20" s="1"/>
  <c r="U35" i="20" s="1"/>
  <c r="T55" i="20"/>
  <c r="B2171" i="16"/>
  <c r="C2171" i="16"/>
  <c r="B2172" i="16"/>
  <c r="C2172" i="16"/>
  <c r="B2173" i="16"/>
  <c r="C2173" i="16"/>
  <c r="B2174" i="16"/>
  <c r="C2174" i="16"/>
  <c r="B2175" i="16"/>
  <c r="C2175" i="16"/>
  <c r="B2176" i="16"/>
  <c r="C2176" i="16"/>
  <c r="B2177" i="16"/>
  <c r="C2177" i="16"/>
  <c r="B2178" i="16"/>
  <c r="C2178" i="16"/>
  <c r="B2179" i="16"/>
  <c r="C2179" i="16"/>
  <c r="B2180" i="16"/>
  <c r="C2180" i="16"/>
  <c r="B2181" i="16"/>
  <c r="C2181" i="16"/>
  <c r="B2182" i="16"/>
  <c r="C2182" i="16"/>
  <c r="B2183" i="16"/>
  <c r="C2183" i="16"/>
  <c r="B2184" i="16"/>
  <c r="C2184" i="16"/>
  <c r="B2185" i="16"/>
  <c r="C2185" i="16"/>
  <c r="B2186" i="16"/>
  <c r="C2186" i="16"/>
  <c r="B2187" i="16"/>
  <c r="C2187" i="16"/>
  <c r="B2188" i="16"/>
  <c r="C2188" i="16"/>
  <c r="J413" i="16" l="1" a="1"/>
  <c r="J413" i="16" s="1"/>
  <c r="C1561" i="16"/>
  <c r="V34" i="20"/>
  <c r="V45" i="20" s="1"/>
  <c r="V35" i="20" s="1"/>
  <c r="U55" i="20"/>
  <c r="C2144" i="16"/>
  <c r="C2130" i="16" s="1"/>
  <c r="C2145" i="16"/>
  <c r="C2131" i="16" s="1"/>
  <c r="C2146" i="16"/>
  <c r="C2132" i="16" s="1"/>
  <c r="C2147" i="16"/>
  <c r="C2133" i="16" s="1"/>
  <c r="C2143" i="16"/>
  <c r="C2129" i="16" s="1"/>
  <c r="J96" i="16" a="1"/>
  <c r="J96" i="16" s="1"/>
  <c r="J97" i="16" a="1"/>
  <c r="J97" i="16" s="1"/>
  <c r="J98" i="16" a="1"/>
  <c r="J98" i="16" s="1"/>
  <c r="J99" i="16" a="1"/>
  <c r="J99" i="16" s="1"/>
  <c r="J100" i="16" a="1"/>
  <c r="J100" i="16" s="1"/>
  <c r="J101" i="16" a="1"/>
  <c r="J101" i="16" s="1"/>
  <c r="J102" i="16" a="1"/>
  <c r="J102" i="16" s="1"/>
  <c r="J103" i="16" a="1"/>
  <c r="J103" i="16" s="1"/>
  <c r="J104" i="16" a="1"/>
  <c r="J104" i="16" s="1"/>
  <c r="J105" i="16" a="1"/>
  <c r="J105" i="16" s="1"/>
  <c r="J106" i="16" a="1"/>
  <c r="J106" i="16" s="1"/>
  <c r="J107" i="16" a="1"/>
  <c r="J107" i="16" s="1"/>
  <c r="J108" i="16" a="1"/>
  <c r="J108" i="16" s="1"/>
  <c r="J109" i="16" a="1"/>
  <c r="J109" i="16" s="1"/>
  <c r="J110" i="16" a="1"/>
  <c r="J110" i="16" s="1"/>
  <c r="J111" i="16" a="1"/>
  <c r="J111" i="16" s="1"/>
  <c r="J112" i="16" a="1"/>
  <c r="J112" i="16" s="1"/>
  <c r="J113" i="16" a="1"/>
  <c r="J113" i="16" s="1"/>
  <c r="J114" i="16" a="1"/>
  <c r="J114" i="16" s="1"/>
  <c r="J115" i="16" a="1"/>
  <c r="J115" i="16" s="1"/>
  <c r="J116" i="16" a="1"/>
  <c r="J116" i="16" s="1"/>
  <c r="J117" i="16" a="1"/>
  <c r="J117" i="16" s="1"/>
  <c r="J118" i="16" a="1"/>
  <c r="J118" i="16" s="1"/>
  <c r="J119" i="16" a="1"/>
  <c r="J119" i="16" s="1"/>
  <c r="J120" i="16" a="1"/>
  <c r="J120" i="16" s="1"/>
  <c r="J121" i="16" a="1"/>
  <c r="J121" i="16" s="1"/>
  <c r="J122" i="16" a="1"/>
  <c r="J122" i="16" s="1"/>
  <c r="J123" i="16" a="1"/>
  <c r="J123" i="16" s="1"/>
  <c r="J124" i="16" a="1"/>
  <c r="J124" i="16" s="1"/>
  <c r="J125" i="16" a="1"/>
  <c r="J125" i="16" s="1"/>
  <c r="J126" i="16" a="1"/>
  <c r="J126" i="16" s="1"/>
  <c r="J127" i="16" a="1"/>
  <c r="J127" i="16" s="1"/>
  <c r="J128" i="16" a="1"/>
  <c r="J128" i="16" s="1"/>
  <c r="J129" i="16" a="1"/>
  <c r="J129" i="16" s="1"/>
  <c r="J130" i="16" a="1"/>
  <c r="J130" i="16" s="1"/>
  <c r="J131" i="16" a="1"/>
  <c r="J131" i="16" s="1"/>
  <c r="J132" i="16" a="1"/>
  <c r="J132" i="16" s="1"/>
  <c r="J133" i="16" a="1"/>
  <c r="J133" i="16" s="1"/>
  <c r="J134" i="16" a="1"/>
  <c r="J134" i="16" s="1"/>
  <c r="J135" i="16" a="1"/>
  <c r="J135" i="16" s="1"/>
  <c r="C199" i="8"/>
  <c r="H135" i="8"/>
  <c r="I135" i="8"/>
  <c r="J135" i="8"/>
  <c r="G135" i="8"/>
  <c r="J418" i="16" l="1" a="1"/>
  <c r="J418" i="16" s="1"/>
  <c r="C1611" i="16"/>
  <c r="D794" i="20" s="1"/>
  <c r="W34" i="20"/>
  <c r="V55" i="20"/>
  <c r="J152" i="20"/>
  <c r="J151" i="20"/>
  <c r="J130" i="20"/>
  <c r="J131" i="20"/>
  <c r="J132" i="20"/>
  <c r="J133" i="20"/>
  <c r="J134" i="20"/>
  <c r="J135" i="20"/>
  <c r="J136" i="20"/>
  <c r="J137" i="20"/>
  <c r="J129" i="20"/>
  <c r="J128" i="20"/>
  <c r="J115" i="20"/>
  <c r="J116" i="20"/>
  <c r="J117" i="20"/>
  <c r="J118" i="20"/>
  <c r="J119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93" i="20"/>
  <c r="J92" i="20"/>
  <c r="J64" i="20"/>
  <c r="C1415" i="12"/>
  <c r="J419" i="16" l="1" a="1"/>
  <c r="J419" i="16" s="1"/>
  <c r="W45" i="20"/>
  <c r="W35" i="20" s="1"/>
  <c r="X34" i="20"/>
  <c r="Y34" i="20" s="1"/>
  <c r="W55" i="20"/>
  <c r="C932" i="12"/>
  <c r="C1174" i="12"/>
  <c r="J420" i="16" l="1" a="1"/>
  <c r="J420" i="16" s="1"/>
  <c r="J153" i="20"/>
  <c r="Y55" i="20"/>
  <c r="Z34" i="20"/>
  <c r="Y45" i="20"/>
  <c r="Y35" i="20" s="1"/>
  <c r="X55" i="20"/>
  <c r="X45" i="20"/>
  <c r="X35" i="20" s="1"/>
  <c r="F24" i="8"/>
  <c r="J421" i="16" l="1" a="1"/>
  <c r="J421" i="16" s="1"/>
  <c r="J154" i="20"/>
  <c r="AA34" i="20"/>
  <c r="AB34" i="20" s="1"/>
  <c r="Z55" i="20"/>
  <c r="Z45" i="20"/>
  <c r="Z35" i="20" s="1"/>
  <c r="H23" i="8"/>
  <c r="D25" i="8"/>
  <c r="J63" i="20"/>
  <c r="J62" i="20"/>
  <c r="J422" i="16" l="1" a="1"/>
  <c r="J422" i="16" s="1"/>
  <c r="J155" i="20"/>
  <c r="AC34" i="20"/>
  <c r="AB45" i="20"/>
  <c r="AB35" i="20" s="1"/>
  <c r="AB55" i="20"/>
  <c r="AA45" i="20"/>
  <c r="AA35" i="20" s="1"/>
  <c r="AA55" i="20"/>
  <c r="D1189" i="20"/>
  <c r="D1196" i="20" s="1"/>
  <c r="D1203" i="20" s="1"/>
  <c r="D1116" i="20"/>
  <c r="D1123" i="20" s="1"/>
  <c r="D798" i="20"/>
  <c r="D689" i="20"/>
  <c r="D696" i="20" s="1"/>
  <c r="D651" i="20"/>
  <c r="D658" i="20" s="1"/>
  <c r="E386" i="20"/>
  <c r="E393" i="20" s="1"/>
  <c r="E400" i="20" s="1"/>
  <c r="D543" i="20"/>
  <c r="W150" i="16"/>
  <c r="V150" i="16"/>
  <c r="U150" i="16"/>
  <c r="T150" i="16"/>
  <c r="S150" i="16"/>
  <c r="R150" i="16"/>
  <c r="Q150" i="16"/>
  <c r="P150" i="16"/>
  <c r="O150" i="16"/>
  <c r="N150" i="16"/>
  <c r="M150" i="16"/>
  <c r="L150" i="16"/>
  <c r="K150" i="16"/>
  <c r="J169" i="16"/>
  <c r="J162" i="16"/>
  <c r="J423" i="16" l="1" a="1"/>
  <c r="J423" i="16" s="1"/>
  <c r="J156" i="20"/>
  <c r="AC55" i="20"/>
  <c r="AD34" i="20"/>
  <c r="AC45" i="20"/>
  <c r="AC35" i="20" s="1"/>
  <c r="E407" i="20"/>
  <c r="D550" i="20"/>
  <c r="D665" i="20"/>
  <c r="D1210" i="20"/>
  <c r="D1130" i="20"/>
  <c r="D805" i="20"/>
  <c r="D703" i="20"/>
  <c r="J424" i="16" l="1" a="1"/>
  <c r="J424" i="16" s="1"/>
  <c r="J157" i="20"/>
  <c r="AD55" i="20"/>
  <c r="AE34" i="20"/>
  <c r="AD45" i="20"/>
  <c r="AD35" i="20" s="1"/>
  <c r="D557" i="20"/>
  <c r="D1137" i="20"/>
  <c r="D1144" i="20" s="1"/>
  <c r="E414" i="20"/>
  <c r="D672" i="20"/>
  <c r="D1217" i="20"/>
  <c r="D812" i="20"/>
  <c r="D710" i="20"/>
  <c r="J425" i="16" l="1" a="1"/>
  <c r="J425" i="16" s="1"/>
  <c r="J158" i="20"/>
  <c r="AE55" i="20"/>
  <c r="AE45" i="20"/>
  <c r="AE35" i="20" s="1"/>
  <c r="E421" i="20"/>
  <c r="D564" i="20"/>
  <c r="D1224" i="20"/>
  <c r="D1151" i="20"/>
  <c r="D819" i="20"/>
  <c r="D717" i="20"/>
  <c r="J426" i="16" l="1" a="1"/>
  <c r="J426" i="16" s="1"/>
  <c r="J159" i="20"/>
  <c r="D571" i="20"/>
  <c r="E428" i="20"/>
  <c r="D1231" i="20"/>
  <c r="D1158" i="20"/>
  <c r="D826" i="20"/>
  <c r="D724" i="20"/>
  <c r="J427" i="16" l="1" a="1"/>
  <c r="J427" i="16" s="1"/>
  <c r="J160" i="20"/>
  <c r="D1165" i="20"/>
  <c r="D1172" i="20" s="1"/>
  <c r="D578" i="20"/>
  <c r="E435" i="20"/>
  <c r="D1238" i="20"/>
  <c r="D833" i="20"/>
  <c r="D731" i="20"/>
  <c r="J428" i="16" l="1" a="1"/>
  <c r="J428" i="16" s="1"/>
  <c r="J161" i="20"/>
  <c r="E442" i="20"/>
  <c r="D585" i="20"/>
  <c r="D1245" i="20"/>
  <c r="D840" i="20"/>
  <c r="D738" i="20"/>
  <c r="C265" i="12"/>
  <c r="B942" i="12"/>
  <c r="J429" i="16" l="1" a="1"/>
  <c r="J429" i="16" s="1"/>
  <c r="J162" i="20"/>
  <c r="D592" i="20"/>
  <c r="E449" i="20"/>
  <c r="D847" i="20"/>
  <c r="D745" i="20"/>
  <c r="E106" i="20"/>
  <c r="D106" i="20"/>
  <c r="C106" i="20"/>
  <c r="B106" i="20"/>
  <c r="F106" i="20" l="1"/>
  <c r="J430" i="16" a="1"/>
  <c r="J430" i="16" s="1"/>
  <c r="J163" i="20"/>
  <c r="E456" i="20"/>
  <c r="D599" i="20"/>
  <c r="D854" i="20"/>
  <c r="D752" i="20"/>
  <c r="J431" i="16" l="1" a="1"/>
  <c r="J431" i="16" s="1"/>
  <c r="J164" i="20"/>
  <c r="D606" i="20"/>
  <c r="E463" i="20"/>
  <c r="D861" i="20"/>
  <c r="D759" i="20"/>
  <c r="B928" i="16"/>
  <c r="R247" i="16"/>
  <c r="S247" i="16"/>
  <c r="T247" i="16"/>
  <c r="U247" i="16"/>
  <c r="V247" i="16"/>
  <c r="W247" i="16"/>
  <c r="P248" i="16"/>
  <c r="Q248" i="16"/>
  <c r="R248" i="16"/>
  <c r="S248" i="16"/>
  <c r="T248" i="16"/>
  <c r="U248" i="16"/>
  <c r="V248" i="16"/>
  <c r="W248" i="16"/>
  <c r="P249" i="16"/>
  <c r="Q249" i="16"/>
  <c r="R249" i="16"/>
  <c r="S249" i="16"/>
  <c r="T249" i="16"/>
  <c r="U249" i="16"/>
  <c r="V249" i="16"/>
  <c r="W249" i="16"/>
  <c r="V250" i="16"/>
  <c r="W250" i="16"/>
  <c r="P251" i="16"/>
  <c r="Q251" i="16"/>
  <c r="R251" i="16"/>
  <c r="S251" i="16"/>
  <c r="T251" i="16"/>
  <c r="U251" i="16"/>
  <c r="V251" i="16"/>
  <c r="W251" i="16"/>
  <c r="P252" i="16"/>
  <c r="Q252" i="16"/>
  <c r="V252" i="16"/>
  <c r="W252" i="16"/>
  <c r="P253" i="16"/>
  <c r="Q253" i="16"/>
  <c r="V253" i="16"/>
  <c r="W253" i="16"/>
  <c r="P254" i="16"/>
  <c r="Q254" i="16"/>
  <c r="V254" i="16"/>
  <c r="W254" i="16"/>
  <c r="P255" i="16"/>
  <c r="Q255" i="16"/>
  <c r="V255" i="16"/>
  <c r="W255" i="16"/>
  <c r="P256" i="16"/>
  <c r="Q256" i="16"/>
  <c r="V256" i="16"/>
  <c r="W256" i="16"/>
  <c r="P257" i="16"/>
  <c r="Q257" i="16"/>
  <c r="R257" i="16"/>
  <c r="S257" i="16"/>
  <c r="T257" i="16"/>
  <c r="U257" i="16"/>
  <c r="V257" i="16"/>
  <c r="W257" i="16"/>
  <c r="P258" i="16"/>
  <c r="Q258" i="16"/>
  <c r="R258" i="16"/>
  <c r="S258" i="16"/>
  <c r="T258" i="16"/>
  <c r="U258" i="16"/>
  <c r="V258" i="16"/>
  <c r="W258" i="16"/>
  <c r="P259" i="16"/>
  <c r="Q259" i="16"/>
  <c r="R259" i="16"/>
  <c r="S259" i="16"/>
  <c r="T259" i="16"/>
  <c r="U259" i="16"/>
  <c r="V259" i="16"/>
  <c r="W259" i="16"/>
  <c r="P260" i="16"/>
  <c r="Q260" i="16"/>
  <c r="R260" i="16"/>
  <c r="S260" i="16"/>
  <c r="T260" i="16"/>
  <c r="U260" i="16"/>
  <c r="V260" i="16"/>
  <c r="W260" i="16"/>
  <c r="P261" i="16"/>
  <c r="Q261" i="16"/>
  <c r="R261" i="16"/>
  <c r="S261" i="16"/>
  <c r="T261" i="16"/>
  <c r="U261" i="16"/>
  <c r="V261" i="16"/>
  <c r="W261" i="16"/>
  <c r="P262" i="16"/>
  <c r="Q262" i="16"/>
  <c r="R262" i="16"/>
  <c r="S262" i="16"/>
  <c r="T262" i="16"/>
  <c r="U262" i="16"/>
  <c r="V262" i="16"/>
  <c r="W262" i="16"/>
  <c r="P263" i="16"/>
  <c r="Q263" i="16"/>
  <c r="R263" i="16"/>
  <c r="S263" i="16"/>
  <c r="T263" i="16"/>
  <c r="U263" i="16"/>
  <c r="V263" i="16"/>
  <c r="W263" i="16"/>
  <c r="B225" i="16"/>
  <c r="B247" i="16" s="1"/>
  <c r="B226" i="16"/>
  <c r="B248" i="16" s="1"/>
  <c r="B227" i="16"/>
  <c r="B249" i="16" s="1"/>
  <c r="B228" i="16"/>
  <c r="B250" i="16" s="1"/>
  <c r="B229" i="16"/>
  <c r="B251" i="16" s="1"/>
  <c r="B230" i="16"/>
  <c r="B252" i="16" s="1"/>
  <c r="B231" i="16"/>
  <c r="B253" i="16" s="1"/>
  <c r="B232" i="16"/>
  <c r="B254" i="16" s="1"/>
  <c r="B233" i="16"/>
  <c r="B255" i="16" s="1"/>
  <c r="B234" i="16"/>
  <c r="B256" i="16" s="1"/>
  <c r="B235" i="16"/>
  <c r="B257" i="16" s="1"/>
  <c r="B236" i="16"/>
  <c r="B258" i="16" s="1"/>
  <c r="B237" i="16"/>
  <c r="B259" i="16" s="1"/>
  <c r="B238" i="16"/>
  <c r="B260" i="16" s="1"/>
  <c r="B239" i="16"/>
  <c r="B261" i="16" s="1"/>
  <c r="B240" i="16"/>
  <c r="B262" i="16" s="1"/>
  <c r="B241" i="16"/>
  <c r="B263" i="16" s="1"/>
  <c r="I2331" i="16"/>
  <c r="J2331" i="16" s="1"/>
  <c r="J432" i="16" l="1" a="1"/>
  <c r="J432" i="16" s="1"/>
  <c r="J165" i="20"/>
  <c r="J235" i="16" a="1"/>
  <c r="J235" i="16" s="1"/>
  <c r="J257" i="16" s="1"/>
  <c r="J236" i="16" a="1"/>
  <c r="J236" i="16" s="1"/>
  <c r="J258" i="16" s="1"/>
  <c r="J234" i="16" a="1"/>
  <c r="J234" i="16" s="1"/>
  <c r="J256" i="16" s="1"/>
  <c r="J233" i="16" a="1"/>
  <c r="J233" i="16" s="1"/>
  <c r="J255" i="16" s="1"/>
  <c r="J232" i="16" a="1"/>
  <c r="J232" i="16" s="1"/>
  <c r="J254" i="16" s="1"/>
  <c r="J239" i="16" a="1"/>
  <c r="J239" i="16" s="1"/>
  <c r="J261" i="16" s="1"/>
  <c r="J231" i="16" a="1"/>
  <c r="J231" i="16" s="1"/>
  <c r="J253" i="16" s="1"/>
  <c r="J226" i="16" a="1"/>
  <c r="J226" i="16" s="1"/>
  <c r="J248" i="16" s="1"/>
  <c r="J238" i="16" a="1"/>
  <c r="J238" i="16" s="1"/>
  <c r="J260" i="16" s="1"/>
  <c r="J228" i="16" a="1"/>
  <c r="J228" i="16" s="1"/>
  <c r="J250" i="16" s="1"/>
  <c r="J227" i="16" a="1"/>
  <c r="J227" i="16" s="1"/>
  <c r="J249" i="16" s="1"/>
  <c r="J241" i="16" a="1"/>
  <c r="J241" i="16" s="1"/>
  <c r="J263" i="16" s="1"/>
  <c r="J225" i="16" a="1"/>
  <c r="J225" i="16" s="1"/>
  <c r="J247" i="16" s="1"/>
  <c r="J240" i="16" a="1"/>
  <c r="J240" i="16" s="1"/>
  <c r="J262" i="16" s="1"/>
  <c r="J230" i="16" a="1"/>
  <c r="J230" i="16" s="1"/>
  <c r="J252" i="16" s="1"/>
  <c r="J237" i="16" a="1"/>
  <c r="J237" i="16" s="1"/>
  <c r="J259" i="16" s="1"/>
  <c r="J229" i="16" a="1"/>
  <c r="J229" i="16" s="1"/>
  <c r="J251" i="16" s="1"/>
  <c r="I2332" i="16"/>
  <c r="J2332" i="16" s="1"/>
  <c r="E470" i="20"/>
  <c r="D613" i="20"/>
  <c r="D868" i="20"/>
  <c r="D766" i="20"/>
  <c r="J433" i="16" l="1" a="1"/>
  <c r="J433" i="16" s="1"/>
  <c r="J166" i="20"/>
  <c r="I2333" i="16"/>
  <c r="J2333" i="16" s="1"/>
  <c r="D620" i="20"/>
  <c r="E477" i="20"/>
  <c r="D875" i="20"/>
  <c r="D773" i="20"/>
  <c r="J434" i="16" l="1" a="1"/>
  <c r="J434" i="16" s="1"/>
  <c r="J167" i="20"/>
  <c r="I2334" i="16"/>
  <c r="J2334" i="16" s="1"/>
  <c r="D627" i="20"/>
  <c r="E484" i="20"/>
  <c r="D882" i="20"/>
  <c r="D780" i="20"/>
  <c r="B2" i="25"/>
  <c r="B25" i="8"/>
  <c r="C25" i="8"/>
  <c r="C204" i="8"/>
  <c r="J435" i="16" l="1" a="1"/>
  <c r="J435" i="16" s="1"/>
  <c r="J168" i="20"/>
  <c r="I2335" i="16"/>
  <c r="J2335" i="16" s="1"/>
  <c r="E491" i="20"/>
  <c r="D634" i="20"/>
  <c r="D889" i="20"/>
  <c r="J436" i="16" l="1" a="1"/>
  <c r="J436" i="16" s="1"/>
  <c r="J169" i="20"/>
  <c r="I2336" i="16"/>
  <c r="J2336" i="16" s="1"/>
  <c r="E196" i="16"/>
  <c r="E195" i="16"/>
  <c r="E498" i="20"/>
  <c r="D896" i="20"/>
  <c r="J933" i="16"/>
  <c r="W61" i="10"/>
  <c r="K61" i="10"/>
  <c r="D136" i="16"/>
  <c r="J437" i="16" l="1" a="1"/>
  <c r="J437" i="16" s="1"/>
  <c r="J170" i="20"/>
  <c r="I2337" i="16"/>
  <c r="J2337" i="16" s="1"/>
  <c r="E505" i="20"/>
  <c r="D903" i="20"/>
  <c r="J47" i="8"/>
  <c r="J48" i="8"/>
  <c r="J49" i="8"/>
  <c r="J50" i="8"/>
  <c r="J51" i="8"/>
  <c r="J52" i="8"/>
  <c r="J53" i="8"/>
  <c r="J46" i="8"/>
  <c r="E930" i="16"/>
  <c r="E929" i="16"/>
  <c r="F929" i="16" s="1" a="1"/>
  <c r="F929" i="16" s="1"/>
  <c r="D929" i="16"/>
  <c r="D934" i="16"/>
  <c r="B934" i="16" s="1"/>
  <c r="H929" i="16"/>
  <c r="I929" i="16" s="1"/>
  <c r="C931" i="16" l="1"/>
  <c r="J438" i="16" a="1"/>
  <c r="J438" i="16" s="1"/>
  <c r="J171" i="20"/>
  <c r="E512" i="20"/>
  <c r="D910" i="20"/>
  <c r="D935" i="16"/>
  <c r="J939" i="16"/>
  <c r="E935" i="16"/>
  <c r="F935" i="16" s="1" a="1"/>
  <c r="F935" i="16" s="1"/>
  <c r="E936" i="16"/>
  <c r="C937" i="16"/>
  <c r="D940" i="16"/>
  <c r="D930" i="16"/>
  <c r="D170" i="8"/>
  <c r="D171" i="8" s="1"/>
  <c r="D172" i="8" s="1"/>
  <c r="D173" i="8" s="1"/>
  <c r="D174" i="8" s="1"/>
  <c r="D175" i="8" s="1"/>
  <c r="D176" i="8" s="1"/>
  <c r="D177" i="8" s="1"/>
  <c r="D178" i="8" s="1"/>
  <c r="D179" i="8" s="1"/>
  <c r="D180" i="8" s="1"/>
  <c r="D181" i="8" s="1"/>
  <c r="D182" i="8" s="1"/>
  <c r="D183" i="8" s="1"/>
  <c r="D184" i="8" s="1"/>
  <c r="D185" i="8" s="1"/>
  <c r="D186" i="8" s="1"/>
  <c r="D187" i="8" s="1"/>
  <c r="D188" i="8" s="1"/>
  <c r="D189" i="8" s="1"/>
  <c r="J439" i="16" l="1" a="1"/>
  <c r="J439" i="16" s="1"/>
  <c r="J172" i="20"/>
  <c r="E519" i="20"/>
  <c r="D917" i="20"/>
  <c r="J945" i="16"/>
  <c r="B940" i="16"/>
  <c r="D941" i="16"/>
  <c r="E941" i="16"/>
  <c r="F941" i="16" s="1" a="1"/>
  <c r="F941" i="16" s="1"/>
  <c r="C943" i="16"/>
  <c r="E942" i="16"/>
  <c r="D931" i="16"/>
  <c r="F930" i="16" s="1"/>
  <c r="D936" i="16"/>
  <c r="D946" i="16"/>
  <c r="B1894" i="16"/>
  <c r="B462" i="16" s="1"/>
  <c r="B1893" i="16"/>
  <c r="B461" i="16" s="1"/>
  <c r="B194" i="20" s="1"/>
  <c r="B1092" i="20" s="1"/>
  <c r="B1892" i="16"/>
  <c r="B460" i="16" s="1"/>
  <c r="B193" i="20" s="1"/>
  <c r="B1085" i="20" s="1"/>
  <c r="B1891" i="16"/>
  <c r="B459" i="16" s="1"/>
  <c r="B2274" i="16" s="1"/>
  <c r="B1890" i="16"/>
  <c r="B458" i="16" s="1"/>
  <c r="B191" i="20" s="1"/>
  <c r="B1071" i="20" s="1"/>
  <c r="B653" i="16"/>
  <c r="B652" i="16"/>
  <c r="B651" i="16"/>
  <c r="B650" i="16"/>
  <c r="B649" i="16"/>
  <c r="B648" i="16"/>
  <c r="B647" i="16"/>
  <c r="B646" i="16"/>
  <c r="B645" i="16"/>
  <c r="B644" i="16"/>
  <c r="B483" i="16"/>
  <c r="B530" i="16" s="1"/>
  <c r="E459" i="16"/>
  <c r="D192" i="20" s="1"/>
  <c r="F459" i="16"/>
  <c r="G459" i="16"/>
  <c r="E460" i="16"/>
  <c r="D193" i="20" s="1"/>
  <c r="F460" i="16"/>
  <c r="G460" i="16"/>
  <c r="E461" i="16"/>
  <c r="D194" i="20" s="1"/>
  <c r="F461" i="16"/>
  <c r="G461" i="16"/>
  <c r="E462" i="16"/>
  <c r="D195" i="20" s="1"/>
  <c r="F462" i="16"/>
  <c r="G462" i="16"/>
  <c r="G458" i="16"/>
  <c r="F458" i="16"/>
  <c r="E458" i="16"/>
  <c r="D191" i="20" s="1"/>
  <c r="G363" i="16"/>
  <c r="G364" i="16"/>
  <c r="G365" i="16"/>
  <c r="G366" i="16"/>
  <c r="G367" i="16"/>
  <c r="F367" i="16"/>
  <c r="F366" i="16"/>
  <c r="F365" i="16"/>
  <c r="F364" i="16"/>
  <c r="F363" i="16"/>
  <c r="C364" i="16"/>
  <c r="J139" i="20" s="1"/>
  <c r="C365" i="16"/>
  <c r="J140" i="20" s="1"/>
  <c r="C366" i="16"/>
  <c r="J141" i="20" s="1"/>
  <c r="C367" i="16"/>
  <c r="J142" i="20" s="1"/>
  <c r="C363" i="16"/>
  <c r="B1561" i="16"/>
  <c r="B367" i="16" s="1"/>
  <c r="B388" i="16" s="1"/>
  <c r="B405" i="16" s="1"/>
  <c r="B1560" i="16"/>
  <c r="B366" i="16" s="1"/>
  <c r="B387" i="16" s="1"/>
  <c r="B404" i="16" s="1"/>
  <c r="B1559" i="16"/>
  <c r="B365" i="16" s="1"/>
  <c r="B2228" i="16" s="1"/>
  <c r="B1558" i="16"/>
  <c r="B1557" i="16"/>
  <c r="I196" i="16"/>
  <c r="R245" i="16"/>
  <c r="S245" i="16"/>
  <c r="T245" i="16"/>
  <c r="U245" i="16"/>
  <c r="V245" i="16"/>
  <c r="W245" i="16"/>
  <c r="S246" i="16"/>
  <c r="T246" i="16"/>
  <c r="U246" i="16"/>
  <c r="V246" i="16"/>
  <c r="W246" i="16"/>
  <c r="Q264" i="16"/>
  <c r="R264" i="16"/>
  <c r="S264" i="16"/>
  <c r="T264" i="16"/>
  <c r="U264" i="16"/>
  <c r="V264" i="16"/>
  <c r="W264" i="16"/>
  <c r="H1201" i="16"/>
  <c r="B242" i="16"/>
  <c r="B264" i="16" s="1"/>
  <c r="B224" i="16"/>
  <c r="B246" i="16" s="1"/>
  <c r="B223" i="16"/>
  <c r="B245" i="16" s="1"/>
  <c r="H363" i="16"/>
  <c r="H364" i="16"/>
  <c r="H365" i="16"/>
  <c r="H366" i="16"/>
  <c r="H367" i="16"/>
  <c r="K1444" i="16"/>
  <c r="B611" i="16"/>
  <c r="B610" i="16"/>
  <c r="B609" i="16"/>
  <c r="B608" i="16"/>
  <c r="B607" i="16"/>
  <c r="B606" i="16"/>
  <c r="B605" i="16"/>
  <c r="B604" i="16"/>
  <c r="B603" i="16"/>
  <c r="B602" i="16"/>
  <c r="B590" i="16"/>
  <c r="D594" i="12"/>
  <c r="C594" i="12"/>
  <c r="D585" i="12"/>
  <c r="C585" i="12"/>
  <c r="D520" i="12"/>
  <c r="C520" i="12"/>
  <c r="D434" i="12"/>
  <c r="C434" i="12"/>
  <c r="D306" i="12"/>
  <c r="C306" i="12"/>
  <c r="D264" i="12"/>
  <c r="C264" i="12"/>
  <c r="D221" i="12"/>
  <c r="C221" i="12"/>
  <c r="D206" i="12"/>
  <c r="C206" i="12"/>
  <c r="D161" i="12"/>
  <c r="C161" i="12"/>
  <c r="D116" i="12"/>
  <c r="C116" i="12"/>
  <c r="V499" i="10"/>
  <c r="U499" i="10"/>
  <c r="T499" i="10"/>
  <c r="S499" i="10"/>
  <c r="R499" i="10"/>
  <c r="Q499" i="10"/>
  <c r="P499" i="10"/>
  <c r="O499" i="10"/>
  <c r="N499" i="10"/>
  <c r="M499" i="10"/>
  <c r="L499" i="10"/>
  <c r="K499" i="10"/>
  <c r="V498" i="10"/>
  <c r="U498" i="10"/>
  <c r="T498" i="10"/>
  <c r="S498" i="10"/>
  <c r="R498" i="10"/>
  <c r="Q498" i="10"/>
  <c r="P498" i="10"/>
  <c r="O498" i="10"/>
  <c r="N498" i="10"/>
  <c r="M498" i="10"/>
  <c r="L498" i="10"/>
  <c r="K498" i="10"/>
  <c r="I404" i="10"/>
  <c r="H404" i="10"/>
  <c r="I393" i="10"/>
  <c r="H393" i="10"/>
  <c r="W351" i="10"/>
  <c r="V351" i="10"/>
  <c r="U351" i="10"/>
  <c r="T351" i="10"/>
  <c r="S351" i="10"/>
  <c r="R351" i="10"/>
  <c r="Q351" i="10"/>
  <c r="P351" i="10"/>
  <c r="O351" i="10"/>
  <c r="N351" i="10"/>
  <c r="M351" i="10"/>
  <c r="L351" i="10"/>
  <c r="K351" i="10"/>
  <c r="W350" i="10"/>
  <c r="V350" i="10"/>
  <c r="U350" i="10"/>
  <c r="T350" i="10"/>
  <c r="S350" i="10"/>
  <c r="R350" i="10"/>
  <c r="Q350" i="10"/>
  <c r="P350" i="10"/>
  <c r="O350" i="10"/>
  <c r="N350" i="10"/>
  <c r="M350" i="10"/>
  <c r="L350" i="10"/>
  <c r="K350" i="10"/>
  <c r="W349" i="10"/>
  <c r="V349" i="10"/>
  <c r="U349" i="10"/>
  <c r="T349" i="10"/>
  <c r="S349" i="10"/>
  <c r="R349" i="10"/>
  <c r="Q349" i="10"/>
  <c r="P349" i="10"/>
  <c r="O349" i="10"/>
  <c r="N349" i="10"/>
  <c r="M349" i="10"/>
  <c r="L349" i="10"/>
  <c r="K349" i="10"/>
  <c r="W329" i="10"/>
  <c r="V329" i="10"/>
  <c r="U329" i="10"/>
  <c r="T329" i="10"/>
  <c r="S329" i="10"/>
  <c r="R329" i="10"/>
  <c r="Q329" i="10"/>
  <c r="P329" i="10"/>
  <c r="O329" i="10"/>
  <c r="N329" i="10"/>
  <c r="M329" i="10"/>
  <c r="L329" i="10"/>
  <c r="K329" i="10"/>
  <c r="W326" i="10"/>
  <c r="V326" i="10"/>
  <c r="U326" i="10"/>
  <c r="T326" i="10"/>
  <c r="S326" i="10"/>
  <c r="R326" i="10"/>
  <c r="Q326" i="10"/>
  <c r="P326" i="10"/>
  <c r="O326" i="10"/>
  <c r="N326" i="10"/>
  <c r="M326" i="10"/>
  <c r="L326" i="10"/>
  <c r="K326" i="10"/>
  <c r="W263" i="10"/>
  <c r="V263" i="10"/>
  <c r="U263" i="10"/>
  <c r="T263" i="10"/>
  <c r="S263" i="10"/>
  <c r="R263" i="10"/>
  <c r="Q263" i="10"/>
  <c r="P263" i="10"/>
  <c r="O263" i="10"/>
  <c r="N263" i="10"/>
  <c r="M263" i="10"/>
  <c r="L263" i="10"/>
  <c r="K263" i="10"/>
  <c r="L119" i="10"/>
  <c r="K119" i="10"/>
  <c r="L116" i="10"/>
  <c r="L115" i="10"/>
  <c r="L110" i="10"/>
  <c r="I93" i="10"/>
  <c r="I380" i="10" s="1"/>
  <c r="H93" i="10"/>
  <c r="H380" i="10" s="1"/>
  <c r="G93" i="10"/>
  <c r="G380" i="10" s="1"/>
  <c r="I89" i="10"/>
  <c r="H89" i="10"/>
  <c r="H376" i="10" s="1"/>
  <c r="G89" i="10"/>
  <c r="C113" i="10" s="1"/>
  <c r="D113" i="10" s="1"/>
  <c r="I85" i="10"/>
  <c r="I372" i="10" s="1"/>
  <c r="H85" i="10"/>
  <c r="G85" i="10"/>
  <c r="I80" i="10"/>
  <c r="I367" i="10" s="1"/>
  <c r="H80" i="10"/>
  <c r="H367" i="10" s="1"/>
  <c r="G80" i="10"/>
  <c r="G367" i="10" s="1"/>
  <c r="I79" i="10"/>
  <c r="I366" i="10" s="1"/>
  <c r="H79" i="10"/>
  <c r="H366" i="10" s="1"/>
  <c r="G79" i="10"/>
  <c r="G366" i="10" s="1"/>
  <c r="I77" i="10"/>
  <c r="I365" i="10" s="1"/>
  <c r="H77" i="10"/>
  <c r="H365" i="10" s="1"/>
  <c r="G77" i="10"/>
  <c r="G365" i="10" s="1"/>
  <c r="I72" i="10"/>
  <c r="I360" i="10" s="1"/>
  <c r="H72" i="10"/>
  <c r="H360" i="10" s="1"/>
  <c r="G72" i="10"/>
  <c r="G360" i="10" s="1"/>
  <c r="I61" i="10"/>
  <c r="I349" i="10" s="1"/>
  <c r="H61" i="10"/>
  <c r="H349" i="10" s="1"/>
  <c r="G61" i="10"/>
  <c r="G349" i="10" s="1"/>
  <c r="I60" i="10"/>
  <c r="H60" i="10"/>
  <c r="H348" i="10" s="1"/>
  <c r="G60" i="10"/>
  <c r="G348" i="10" s="1"/>
  <c r="I59" i="10"/>
  <c r="I347" i="10" s="1"/>
  <c r="H59" i="10"/>
  <c r="H347" i="10" s="1"/>
  <c r="G59" i="10"/>
  <c r="G347" i="10" s="1"/>
  <c r="I58" i="10"/>
  <c r="I346" i="10" s="1"/>
  <c r="H58" i="10"/>
  <c r="H346" i="10" s="1"/>
  <c r="G58" i="10"/>
  <c r="G346" i="10" s="1"/>
  <c r="I57" i="10"/>
  <c r="I345" i="10" s="1"/>
  <c r="H57" i="10"/>
  <c r="G57" i="10"/>
  <c r="G345" i="10" s="1"/>
  <c r="I56" i="10"/>
  <c r="I344" i="10" s="1"/>
  <c r="H56" i="10"/>
  <c r="H344" i="10" s="1"/>
  <c r="G56" i="10"/>
  <c r="I55" i="10"/>
  <c r="I343" i="10" s="1"/>
  <c r="H55" i="10"/>
  <c r="H343" i="10" s="1"/>
  <c r="G55" i="10"/>
  <c r="G343" i="10" s="1"/>
  <c r="I52" i="10"/>
  <c r="I340" i="10" s="1"/>
  <c r="H52" i="10"/>
  <c r="H340" i="10" s="1"/>
  <c r="G52" i="10"/>
  <c r="G340" i="10" s="1"/>
  <c r="I51" i="10"/>
  <c r="I339" i="10" s="1"/>
  <c r="H51" i="10"/>
  <c r="H339" i="10" s="1"/>
  <c r="G51" i="10"/>
  <c r="G339" i="10" s="1"/>
  <c r="I50" i="10"/>
  <c r="I338" i="10" s="1"/>
  <c r="H50" i="10"/>
  <c r="H338" i="10" s="1"/>
  <c r="G50" i="10"/>
  <c r="G338" i="10" s="1"/>
  <c r="I49" i="10"/>
  <c r="I337" i="10" s="1"/>
  <c r="H49" i="10"/>
  <c r="H337" i="10" s="1"/>
  <c r="G49" i="10"/>
  <c r="G337" i="10" s="1"/>
  <c r="I41" i="10"/>
  <c r="I329" i="10" s="1"/>
  <c r="H41" i="10"/>
  <c r="H329" i="10" s="1"/>
  <c r="G41" i="10"/>
  <c r="G329" i="10" s="1"/>
  <c r="I40" i="10"/>
  <c r="I328" i="10" s="1"/>
  <c r="H40" i="10"/>
  <c r="H328" i="10" s="1"/>
  <c r="G40" i="10"/>
  <c r="G328" i="10" s="1"/>
  <c r="I36" i="10"/>
  <c r="I324" i="10" s="1"/>
  <c r="H36" i="10"/>
  <c r="H324" i="10" s="1"/>
  <c r="G36" i="10"/>
  <c r="G324" i="10" s="1"/>
  <c r="I31" i="10"/>
  <c r="I319" i="10" s="1"/>
  <c r="H31" i="10"/>
  <c r="H319" i="10" s="1"/>
  <c r="G31" i="10"/>
  <c r="G319" i="10" s="1"/>
  <c r="I28" i="10"/>
  <c r="I316" i="10" s="1"/>
  <c r="H28" i="10"/>
  <c r="H316" i="10" s="1"/>
  <c r="G28" i="10"/>
  <c r="G316" i="10" s="1"/>
  <c r="I27" i="10"/>
  <c r="I315" i="10" s="1"/>
  <c r="H27" i="10"/>
  <c r="H315" i="10" s="1"/>
  <c r="G27" i="10"/>
  <c r="G315" i="10" s="1"/>
  <c r="I26" i="10"/>
  <c r="I314" i="10" s="1"/>
  <c r="H26" i="10"/>
  <c r="H314" i="10" s="1"/>
  <c r="G26" i="10"/>
  <c r="G314" i="10" s="1"/>
  <c r="I25" i="10"/>
  <c r="I313" i="10" s="1"/>
  <c r="H25" i="10"/>
  <c r="H313" i="10" s="1"/>
  <c r="G25" i="10"/>
  <c r="G313" i="10" s="1"/>
  <c r="I24" i="10"/>
  <c r="I312" i="10" s="1"/>
  <c r="H24" i="10"/>
  <c r="H312" i="10" s="1"/>
  <c r="G24" i="10"/>
  <c r="G312" i="10" s="1"/>
  <c r="I23" i="10"/>
  <c r="I311" i="10" s="1"/>
  <c r="H23" i="10"/>
  <c r="H311" i="10" s="1"/>
  <c r="G23" i="10"/>
  <c r="G311" i="10" s="1"/>
  <c r="I22" i="10"/>
  <c r="I310" i="10" s="1"/>
  <c r="H22" i="10"/>
  <c r="H310" i="10" s="1"/>
  <c r="G22" i="10"/>
  <c r="G310" i="10" s="1"/>
  <c r="I21" i="10"/>
  <c r="I309" i="10" s="1"/>
  <c r="H21" i="10"/>
  <c r="H101" i="10" s="1"/>
  <c r="G21" i="10"/>
  <c r="I19" i="10"/>
  <c r="I307" i="10" s="1"/>
  <c r="H19" i="10"/>
  <c r="H307" i="10" s="1"/>
  <c r="G19" i="10"/>
  <c r="G307" i="10" s="1"/>
  <c r="I18" i="10"/>
  <c r="H18" i="10"/>
  <c r="H306" i="10" s="1"/>
  <c r="G18" i="10"/>
  <c r="G306" i="10" s="1"/>
  <c r="I17" i="10"/>
  <c r="I305" i="10" s="1"/>
  <c r="H17" i="10"/>
  <c r="G17" i="10"/>
  <c r="G305" i="10" s="1"/>
  <c r="I16" i="10"/>
  <c r="I304" i="10" s="1"/>
  <c r="H16" i="10"/>
  <c r="H304" i="10" s="1"/>
  <c r="G16" i="10"/>
  <c r="K11" i="10"/>
  <c r="K138" i="22"/>
  <c r="L135" i="22" s="1"/>
  <c r="L138" i="22" s="1"/>
  <c r="M135" i="22" s="1"/>
  <c r="M138" i="22" s="1"/>
  <c r="N135" i="22" s="1"/>
  <c r="N138" i="22" s="1"/>
  <c r="O135" i="22" s="1"/>
  <c r="O138" i="22" s="1"/>
  <c r="P135" i="22" s="1"/>
  <c r="P138" i="22" s="1"/>
  <c r="Q135" i="22" s="1"/>
  <c r="Q138" i="22" s="1"/>
  <c r="R135" i="22" s="1"/>
  <c r="R138" i="22" s="1"/>
  <c r="S135" i="22" s="1"/>
  <c r="S138" i="22" s="1"/>
  <c r="T135" i="22" s="1"/>
  <c r="T138" i="22" s="1"/>
  <c r="U135" i="22" s="1"/>
  <c r="U138" i="22" s="1"/>
  <c r="V135" i="22" s="1"/>
  <c r="V138" i="22" s="1"/>
  <c r="W135" i="22" s="1"/>
  <c r="W138" i="22" s="1"/>
  <c r="X135" i="22" s="1"/>
  <c r="X138" i="22" s="1"/>
  <c r="Y135" i="22" s="1"/>
  <c r="Y138" i="22" s="1"/>
  <c r="Z135" i="22" s="1"/>
  <c r="Z138" i="22" s="1"/>
  <c r="AA135" i="22" s="1"/>
  <c r="AA138" i="22" s="1"/>
  <c r="AB135" i="22" s="1"/>
  <c r="AB138" i="22" s="1"/>
  <c r="AC135" i="22" s="1"/>
  <c r="AC138" i="22" s="1"/>
  <c r="AD135" i="22" s="1"/>
  <c r="AD138" i="22" s="1"/>
  <c r="AE135" i="22" s="1"/>
  <c r="AE138" i="22" s="1"/>
  <c r="K130" i="22"/>
  <c r="L126" i="22"/>
  <c r="L130" i="22" s="1"/>
  <c r="K120" i="22"/>
  <c r="K121" i="22" s="1"/>
  <c r="K110" i="22"/>
  <c r="K111" i="22" s="1"/>
  <c r="K101" i="22"/>
  <c r="L97" i="22" s="1"/>
  <c r="L101" i="22" s="1"/>
  <c r="M97" i="22" s="1"/>
  <c r="M101" i="22" s="1"/>
  <c r="K91" i="22"/>
  <c r="K85" i="22"/>
  <c r="K87" i="22" s="1"/>
  <c r="K75" i="22"/>
  <c r="L73" i="22" s="1"/>
  <c r="L75" i="22" s="1"/>
  <c r="M73" i="22" s="1"/>
  <c r="M75" i="22" s="1"/>
  <c r="N73" i="22" s="1"/>
  <c r="N75" i="22" s="1"/>
  <c r="O73" i="22" s="1"/>
  <c r="O75" i="22" s="1"/>
  <c r="P73" i="22" s="1"/>
  <c r="P75" i="22" s="1"/>
  <c r="Q73" i="22" s="1"/>
  <c r="Q75" i="22" s="1"/>
  <c r="R73" i="22" s="1"/>
  <c r="R75" i="22" s="1"/>
  <c r="S73" i="22" s="1"/>
  <c r="S75" i="22" s="1"/>
  <c r="T73" i="22" s="1"/>
  <c r="T75" i="22" s="1"/>
  <c r="U73" i="22" s="1"/>
  <c r="U75" i="22" s="1"/>
  <c r="V73" i="22" s="1"/>
  <c r="V75" i="22" s="1"/>
  <c r="W73" i="22" s="1"/>
  <c r="W75" i="22" s="1"/>
  <c r="X73" i="22" s="1"/>
  <c r="X75" i="22" s="1"/>
  <c r="Y73" i="22" s="1"/>
  <c r="Y75" i="22" s="1"/>
  <c r="Z73" i="22" s="1"/>
  <c r="Z75" i="22" s="1"/>
  <c r="AA73" i="22" s="1"/>
  <c r="AA75" i="22" s="1"/>
  <c r="AB73" i="22" s="1"/>
  <c r="AB75" i="22" s="1"/>
  <c r="AC73" i="22" s="1"/>
  <c r="AC75" i="22" s="1"/>
  <c r="AD73" i="22" s="1"/>
  <c r="AD75" i="22" s="1"/>
  <c r="AE73" i="22" s="1"/>
  <c r="AE75" i="22" s="1"/>
  <c r="Q65" i="22"/>
  <c r="P65" i="22"/>
  <c r="O65" i="22"/>
  <c r="N65" i="22"/>
  <c r="M65" i="22"/>
  <c r="L65" i="22"/>
  <c r="K65" i="22"/>
  <c r="Q55" i="22"/>
  <c r="P55" i="22"/>
  <c r="O55" i="22"/>
  <c r="N55" i="22"/>
  <c r="M55" i="22"/>
  <c r="L55" i="22"/>
  <c r="K55" i="22"/>
  <c r="Q45" i="22"/>
  <c r="P45" i="22"/>
  <c r="O45" i="22"/>
  <c r="N45" i="22"/>
  <c r="M45" i="22"/>
  <c r="L45" i="22"/>
  <c r="K45" i="22"/>
  <c r="K42" i="22"/>
  <c r="K46" i="22" s="1"/>
  <c r="K47" i="22" s="1"/>
  <c r="Q36" i="22"/>
  <c r="P36" i="22"/>
  <c r="O36" i="22"/>
  <c r="N36" i="22"/>
  <c r="M36" i="22"/>
  <c r="L36" i="22"/>
  <c r="K36" i="22"/>
  <c r="O28" i="22"/>
  <c r="N28" i="22"/>
  <c r="M28" i="22"/>
  <c r="L28" i="22"/>
  <c r="K28" i="22"/>
  <c r="K11" i="22"/>
  <c r="W85" i="18"/>
  <c r="V85" i="18"/>
  <c r="U85" i="18"/>
  <c r="T85" i="18"/>
  <c r="S85" i="18"/>
  <c r="R85" i="18"/>
  <c r="Q85" i="18"/>
  <c r="P85" i="18"/>
  <c r="O85" i="18"/>
  <c r="N85" i="18"/>
  <c r="M85" i="18"/>
  <c r="L85" i="18"/>
  <c r="K85" i="18"/>
  <c r="W76" i="18"/>
  <c r="V76" i="18"/>
  <c r="U76" i="18"/>
  <c r="T76" i="18"/>
  <c r="S76" i="18"/>
  <c r="R76" i="18"/>
  <c r="Q76" i="18"/>
  <c r="P76" i="18"/>
  <c r="O76" i="18"/>
  <c r="N76" i="18"/>
  <c r="M76" i="18"/>
  <c r="L76" i="18"/>
  <c r="K76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K11" i="18"/>
  <c r="B279" i="20"/>
  <c r="B278" i="20"/>
  <c r="B277" i="20"/>
  <c r="B276" i="20"/>
  <c r="B275" i="20"/>
  <c r="B274" i="20"/>
  <c r="B273" i="20"/>
  <c r="B272" i="20"/>
  <c r="B271" i="20"/>
  <c r="B270" i="20"/>
  <c r="B269" i="20"/>
  <c r="B268" i="20"/>
  <c r="B267" i="20"/>
  <c r="B266" i="20"/>
  <c r="B265" i="20"/>
  <c r="B264" i="20"/>
  <c r="B263" i="20"/>
  <c r="B262" i="20"/>
  <c r="B261" i="20"/>
  <c r="B260" i="20"/>
  <c r="B259" i="20"/>
  <c r="B258" i="20"/>
  <c r="B257" i="20"/>
  <c r="B256" i="20"/>
  <c r="B255" i="20"/>
  <c r="B254" i="20"/>
  <c r="B253" i="20"/>
  <c r="B252" i="20"/>
  <c r="B251" i="20"/>
  <c r="B250" i="20"/>
  <c r="B249" i="20"/>
  <c r="B248" i="20"/>
  <c r="B247" i="20"/>
  <c r="B246" i="20"/>
  <c r="B245" i="20"/>
  <c r="B244" i="20"/>
  <c r="B243" i="20"/>
  <c r="B242" i="20"/>
  <c r="B241" i="20"/>
  <c r="B240" i="20"/>
  <c r="C1189" i="20"/>
  <c r="C1196" i="20" s="1"/>
  <c r="C1203" i="20" s="1"/>
  <c r="E231" i="20"/>
  <c r="D231" i="20"/>
  <c r="C231" i="20"/>
  <c r="B231" i="20"/>
  <c r="E230" i="20"/>
  <c r="D230" i="20"/>
  <c r="C230" i="20"/>
  <c r="B230" i="20"/>
  <c r="E229" i="20"/>
  <c r="D229" i="20"/>
  <c r="C229" i="20"/>
  <c r="B229" i="20"/>
  <c r="E228" i="20"/>
  <c r="D228" i="20"/>
  <c r="C228" i="20"/>
  <c r="B228" i="20"/>
  <c r="E227" i="20"/>
  <c r="D227" i="20"/>
  <c r="C227" i="20"/>
  <c r="B227" i="20"/>
  <c r="E226" i="20"/>
  <c r="D226" i="20"/>
  <c r="C226" i="20"/>
  <c r="B226" i="20"/>
  <c r="E225" i="20"/>
  <c r="D225" i="20"/>
  <c r="C225" i="20"/>
  <c r="B225" i="20"/>
  <c r="E224" i="20"/>
  <c r="D224" i="20"/>
  <c r="C224" i="20"/>
  <c r="B224" i="20"/>
  <c r="E223" i="20"/>
  <c r="D223" i="20"/>
  <c r="C223" i="20"/>
  <c r="B223" i="20"/>
  <c r="E222" i="20"/>
  <c r="D222" i="20"/>
  <c r="C222" i="20"/>
  <c r="B222" i="20"/>
  <c r="C1116" i="20"/>
  <c r="C1123" i="20" s="1"/>
  <c r="C1130" i="20" s="1"/>
  <c r="C1137" i="20" s="1"/>
  <c r="C1144" i="20" s="1"/>
  <c r="C1151" i="20" s="1"/>
  <c r="C1158" i="20" s="1"/>
  <c r="C1165" i="20" s="1"/>
  <c r="C1172" i="20" s="1"/>
  <c r="G213" i="20"/>
  <c r="E213" i="20"/>
  <c r="D213" i="20"/>
  <c r="C213" i="20"/>
  <c r="B213" i="20"/>
  <c r="E212" i="20"/>
  <c r="D212" i="20"/>
  <c r="C212" i="20"/>
  <c r="B212" i="20"/>
  <c r="E211" i="20"/>
  <c r="D211" i="20"/>
  <c r="C211" i="20"/>
  <c r="B211" i="20"/>
  <c r="G210" i="20"/>
  <c r="E210" i="20"/>
  <c r="D210" i="20"/>
  <c r="C210" i="20"/>
  <c r="B210" i="20"/>
  <c r="G209" i="20"/>
  <c r="E209" i="20"/>
  <c r="D209" i="20"/>
  <c r="C209" i="20"/>
  <c r="B209" i="20"/>
  <c r="G208" i="20"/>
  <c r="E208" i="20"/>
  <c r="D208" i="20"/>
  <c r="C208" i="20"/>
  <c r="B208" i="20"/>
  <c r="G207" i="20"/>
  <c r="E207" i="20"/>
  <c r="D207" i="20"/>
  <c r="C207" i="20"/>
  <c r="B207" i="20"/>
  <c r="G206" i="20"/>
  <c r="E206" i="20"/>
  <c r="D206" i="20"/>
  <c r="C206" i="20"/>
  <c r="B206" i="20"/>
  <c r="E205" i="20"/>
  <c r="D205" i="20"/>
  <c r="C205" i="20"/>
  <c r="B205" i="20"/>
  <c r="E204" i="20"/>
  <c r="D204" i="20"/>
  <c r="C204" i="20"/>
  <c r="B204" i="20"/>
  <c r="C798" i="20"/>
  <c r="C805" i="20" s="1"/>
  <c r="C812" i="20" s="1"/>
  <c r="C819" i="20" s="1"/>
  <c r="C826" i="20" s="1"/>
  <c r="E190" i="20"/>
  <c r="D190" i="20"/>
  <c r="C190" i="20"/>
  <c r="B190" i="20"/>
  <c r="E189" i="20"/>
  <c r="D189" i="20"/>
  <c r="C189" i="20"/>
  <c r="B189" i="20"/>
  <c r="E188" i="20"/>
  <c r="D188" i="20"/>
  <c r="C188" i="20"/>
  <c r="B188" i="20"/>
  <c r="E187" i="20"/>
  <c r="D187" i="20"/>
  <c r="C187" i="20"/>
  <c r="B187" i="20"/>
  <c r="E186" i="20"/>
  <c r="D186" i="20"/>
  <c r="C186" i="20"/>
  <c r="B186" i="20"/>
  <c r="E185" i="20"/>
  <c r="D185" i="20"/>
  <c r="C185" i="20"/>
  <c r="B185" i="20"/>
  <c r="E184" i="20"/>
  <c r="D184" i="20"/>
  <c r="C184" i="20"/>
  <c r="B184" i="20"/>
  <c r="E183" i="20"/>
  <c r="D183" i="20"/>
  <c r="C183" i="20"/>
  <c r="B183" i="20"/>
  <c r="E182" i="20"/>
  <c r="D182" i="20"/>
  <c r="C182" i="20"/>
  <c r="B182" i="20"/>
  <c r="E181" i="20"/>
  <c r="D181" i="20"/>
  <c r="C181" i="20"/>
  <c r="B181" i="20"/>
  <c r="E180" i="20"/>
  <c r="D180" i="20"/>
  <c r="C180" i="20"/>
  <c r="B180" i="20"/>
  <c r="E179" i="20"/>
  <c r="D179" i="20"/>
  <c r="C179" i="20"/>
  <c r="B179" i="20"/>
  <c r="E178" i="20"/>
  <c r="D178" i="20"/>
  <c r="C178" i="20"/>
  <c r="B178" i="20"/>
  <c r="E177" i="20"/>
  <c r="D177" i="20"/>
  <c r="C177" i="20"/>
  <c r="B177" i="20"/>
  <c r="E176" i="20"/>
  <c r="D176" i="20"/>
  <c r="C176" i="20"/>
  <c r="B176" i="20"/>
  <c r="E175" i="20"/>
  <c r="D175" i="20"/>
  <c r="C175" i="20"/>
  <c r="B175" i="20"/>
  <c r="E174" i="20"/>
  <c r="D174" i="20"/>
  <c r="C174" i="20"/>
  <c r="B174" i="20"/>
  <c r="E173" i="20"/>
  <c r="D173" i="20"/>
  <c r="C173" i="20"/>
  <c r="B173" i="20"/>
  <c r="E172" i="20"/>
  <c r="D172" i="20"/>
  <c r="C172" i="20"/>
  <c r="B172" i="20"/>
  <c r="E171" i="20"/>
  <c r="D171" i="20"/>
  <c r="C171" i="20"/>
  <c r="B171" i="20"/>
  <c r="E170" i="20"/>
  <c r="D170" i="20"/>
  <c r="C170" i="20"/>
  <c r="B170" i="20"/>
  <c r="E169" i="20"/>
  <c r="D169" i="20"/>
  <c r="C169" i="20"/>
  <c r="B169" i="20"/>
  <c r="E168" i="20"/>
  <c r="D168" i="20"/>
  <c r="C168" i="20"/>
  <c r="B168" i="20"/>
  <c r="E167" i="20"/>
  <c r="D167" i="20"/>
  <c r="C167" i="20"/>
  <c r="B167" i="20"/>
  <c r="E166" i="20"/>
  <c r="D166" i="20"/>
  <c r="C166" i="20"/>
  <c r="B166" i="20"/>
  <c r="E165" i="20"/>
  <c r="D165" i="20"/>
  <c r="C165" i="20"/>
  <c r="B165" i="20"/>
  <c r="E164" i="20"/>
  <c r="D164" i="20"/>
  <c r="C164" i="20"/>
  <c r="B164" i="20"/>
  <c r="E163" i="20"/>
  <c r="D163" i="20"/>
  <c r="C163" i="20"/>
  <c r="B163" i="20"/>
  <c r="E162" i="20"/>
  <c r="D162" i="20"/>
  <c r="C162" i="20"/>
  <c r="B162" i="20"/>
  <c r="E161" i="20"/>
  <c r="D161" i="20"/>
  <c r="C161" i="20"/>
  <c r="B161" i="20"/>
  <c r="E160" i="20"/>
  <c r="D160" i="20"/>
  <c r="C160" i="20"/>
  <c r="B160" i="20"/>
  <c r="E159" i="20"/>
  <c r="D159" i="20"/>
  <c r="C159" i="20"/>
  <c r="B159" i="20"/>
  <c r="E158" i="20"/>
  <c r="D158" i="20"/>
  <c r="C158" i="20"/>
  <c r="B158" i="20"/>
  <c r="E157" i="20"/>
  <c r="D157" i="20"/>
  <c r="C157" i="20"/>
  <c r="B157" i="20"/>
  <c r="E156" i="20"/>
  <c r="D156" i="20"/>
  <c r="C156" i="20"/>
  <c r="B156" i="20"/>
  <c r="E155" i="20"/>
  <c r="D155" i="20"/>
  <c r="C155" i="20"/>
  <c r="B155" i="20"/>
  <c r="E154" i="20"/>
  <c r="D154" i="20"/>
  <c r="C154" i="20"/>
  <c r="B154" i="20"/>
  <c r="E153" i="20"/>
  <c r="D153" i="20"/>
  <c r="C153" i="20"/>
  <c r="B153" i="20"/>
  <c r="E152" i="20"/>
  <c r="D152" i="20"/>
  <c r="C152" i="20"/>
  <c r="B152" i="20"/>
  <c r="E151" i="20"/>
  <c r="D151" i="20"/>
  <c r="C151" i="20"/>
  <c r="B151" i="20"/>
  <c r="C689" i="20"/>
  <c r="C696" i="20" s="1"/>
  <c r="C703" i="20" s="1"/>
  <c r="C710" i="20" s="1"/>
  <c r="C717" i="20" s="1"/>
  <c r="C724" i="20" s="1"/>
  <c r="C731" i="20" s="1"/>
  <c r="C738" i="20" s="1"/>
  <c r="C745" i="20" s="1"/>
  <c r="C752" i="20" s="1"/>
  <c r="C759" i="20" s="1"/>
  <c r="C766" i="20" s="1"/>
  <c r="C773" i="20" s="1"/>
  <c r="C780" i="20" s="1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C651" i="20"/>
  <c r="C658" i="20" s="1"/>
  <c r="C665" i="20" s="1"/>
  <c r="C672" i="20" s="1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C543" i="20"/>
  <c r="C550" i="20" s="1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D538" i="20" s="1"/>
  <c r="B92" i="20"/>
  <c r="C386" i="20"/>
  <c r="C393" i="20" s="1"/>
  <c r="D527" i="20"/>
  <c r="E527" i="20" s="1"/>
  <c r="D528" i="20"/>
  <c r="D526" i="20"/>
  <c r="B63" i="20"/>
  <c r="B62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K23" i="20"/>
  <c r="K11" i="20"/>
  <c r="B2301" i="16"/>
  <c r="B2300" i="16"/>
  <c r="B2299" i="16"/>
  <c r="B2298" i="16"/>
  <c r="B2297" i="16"/>
  <c r="B2296" i="16"/>
  <c r="B2295" i="16"/>
  <c r="B2294" i="16"/>
  <c r="J2293" i="16"/>
  <c r="B2293" i="16"/>
  <c r="B2292" i="16"/>
  <c r="B2289" i="16"/>
  <c r="B2288" i="16"/>
  <c r="B2287" i="16"/>
  <c r="B2286" i="16"/>
  <c r="B2285" i="16"/>
  <c r="B2284" i="16"/>
  <c r="B2283" i="16"/>
  <c r="B2282" i="16"/>
  <c r="J2281" i="16"/>
  <c r="B2281" i="16"/>
  <c r="B2280" i="16"/>
  <c r="J2274" i="16"/>
  <c r="B2272" i="16"/>
  <c r="B2271" i="16"/>
  <c r="B2270" i="16"/>
  <c r="B2269" i="16"/>
  <c r="B2268" i="16"/>
  <c r="B2267" i="16"/>
  <c r="B2266" i="16"/>
  <c r="B2265" i="16"/>
  <c r="B2264" i="16"/>
  <c r="B2263" i="16"/>
  <c r="B2262" i="16"/>
  <c r="B2261" i="16"/>
  <c r="B2260" i="16"/>
  <c r="B2259" i="16"/>
  <c r="B2258" i="16"/>
  <c r="B2257" i="16"/>
  <c r="B2256" i="16"/>
  <c r="C2255" i="16"/>
  <c r="B2255" i="16"/>
  <c r="C2254" i="16"/>
  <c r="B2254" i="16"/>
  <c r="C2253" i="16"/>
  <c r="B2253" i="16"/>
  <c r="C2252" i="16"/>
  <c r="B2252" i="16"/>
  <c r="C2251" i="16"/>
  <c r="B2251" i="16"/>
  <c r="C2250" i="16"/>
  <c r="B2250" i="16"/>
  <c r="C2249" i="16"/>
  <c r="B2249" i="16"/>
  <c r="C2248" i="16"/>
  <c r="B2248" i="16"/>
  <c r="C2247" i="16"/>
  <c r="B2247" i="16"/>
  <c r="C2246" i="16"/>
  <c r="B2246" i="16"/>
  <c r="C2245" i="16"/>
  <c r="B2245" i="16"/>
  <c r="C2244" i="16"/>
  <c r="B2244" i="16"/>
  <c r="C2243" i="16"/>
  <c r="B2243" i="16"/>
  <c r="C2242" i="16"/>
  <c r="B2242" i="16"/>
  <c r="C2241" i="16"/>
  <c r="B2241" i="16"/>
  <c r="C2240" i="16"/>
  <c r="B2240" i="16"/>
  <c r="C2239" i="16"/>
  <c r="B2239" i="16"/>
  <c r="C2238" i="16"/>
  <c r="B2238" i="16"/>
  <c r="C2237" i="16"/>
  <c r="B2237" i="16"/>
  <c r="C2236" i="16"/>
  <c r="B2236" i="16"/>
  <c r="C2235" i="16"/>
  <c r="B2235" i="16"/>
  <c r="J2234" i="16"/>
  <c r="C2234" i="16"/>
  <c r="B2234" i="16"/>
  <c r="C2233" i="16"/>
  <c r="B2233" i="16"/>
  <c r="J2227" i="16"/>
  <c r="C2225" i="16"/>
  <c r="B2225" i="16"/>
  <c r="C2224" i="16"/>
  <c r="B2224" i="16"/>
  <c r="C2223" i="16"/>
  <c r="B2223" i="16"/>
  <c r="C2222" i="16"/>
  <c r="B2222" i="16"/>
  <c r="C2221" i="16"/>
  <c r="B2221" i="16"/>
  <c r="C2220" i="16"/>
  <c r="B2220" i="16"/>
  <c r="C2219" i="16"/>
  <c r="B2219" i="16"/>
  <c r="C2218" i="16"/>
  <c r="B2218" i="16"/>
  <c r="J2217" i="16"/>
  <c r="C2217" i="16"/>
  <c r="B2217" i="16"/>
  <c r="C2216" i="16"/>
  <c r="B2216" i="16"/>
  <c r="C2213" i="16"/>
  <c r="B2213" i="16"/>
  <c r="C2212" i="16"/>
  <c r="B2212" i="16"/>
  <c r="C2211" i="16"/>
  <c r="B2211" i="16"/>
  <c r="J2210" i="16"/>
  <c r="C2210" i="16"/>
  <c r="B2210" i="16"/>
  <c r="C2209" i="16"/>
  <c r="B2209" i="16"/>
  <c r="C2206" i="16"/>
  <c r="B2206" i="16"/>
  <c r="C2205" i="16"/>
  <c r="B2205" i="16"/>
  <c r="C2204" i="16"/>
  <c r="B2204" i="16"/>
  <c r="C2203" i="16"/>
  <c r="B2203" i="16"/>
  <c r="C2202" i="16"/>
  <c r="B2202" i="16"/>
  <c r="C2201" i="16"/>
  <c r="B2201" i="16"/>
  <c r="C2200" i="16"/>
  <c r="B2200" i="16"/>
  <c r="C2199" i="16"/>
  <c r="B2199" i="16"/>
  <c r="C2198" i="16"/>
  <c r="B2198" i="16"/>
  <c r="C2197" i="16"/>
  <c r="B2197" i="16"/>
  <c r="C2196" i="16"/>
  <c r="B2196" i="16"/>
  <c r="C2195" i="16"/>
  <c r="B2195" i="16"/>
  <c r="C2194" i="16"/>
  <c r="B2194" i="16"/>
  <c r="J2193" i="16"/>
  <c r="C2193" i="16"/>
  <c r="B2193" i="16"/>
  <c r="C2192" i="16"/>
  <c r="B2192" i="16"/>
  <c r="C2189" i="16"/>
  <c r="B2189" i="16"/>
  <c r="C2170" i="16"/>
  <c r="B2170" i="16"/>
  <c r="J2169" i="16"/>
  <c r="C2169" i="16"/>
  <c r="B2169" i="16"/>
  <c r="C2168" i="16"/>
  <c r="B2168" i="16"/>
  <c r="H2098" i="16"/>
  <c r="F2098" i="16"/>
  <c r="F2111" i="16" s="1"/>
  <c r="E2098" i="16"/>
  <c r="D2098" i="16"/>
  <c r="D2111" i="16" s="1"/>
  <c r="D2124" i="16" s="1"/>
  <c r="D2138" i="16" s="1"/>
  <c r="D2152" i="16" s="1"/>
  <c r="B2098" i="16"/>
  <c r="B2111" i="16" s="1"/>
  <c r="B2124" i="16" s="1"/>
  <c r="B2138" i="16" s="1"/>
  <c r="B2152" i="16" s="1"/>
  <c r="H2097" i="16"/>
  <c r="F2097" i="16"/>
  <c r="F2110" i="16" s="1"/>
  <c r="E2097" i="16"/>
  <c r="D2097" i="16"/>
  <c r="D2110" i="16" s="1"/>
  <c r="D2123" i="16" s="1"/>
  <c r="D2137" i="16" s="1"/>
  <c r="D2151" i="16" s="1"/>
  <c r="B2097" i="16"/>
  <c r="B2110" i="16" s="1"/>
  <c r="B2123" i="16" s="1"/>
  <c r="B2137" i="16" s="1"/>
  <c r="B2151" i="16" s="1"/>
  <c r="H2096" i="16"/>
  <c r="F2096" i="16"/>
  <c r="F2122" i="16" s="1"/>
  <c r="F2136" i="16" s="1"/>
  <c r="F2150" i="16" s="1"/>
  <c r="E2096" i="16"/>
  <c r="D2096" i="16"/>
  <c r="D2109" i="16" s="1"/>
  <c r="D2122" i="16" s="1"/>
  <c r="D2136" i="16" s="1"/>
  <c r="D2150" i="16" s="1"/>
  <c r="B2096" i="16"/>
  <c r="B2109" i="16" s="1"/>
  <c r="B2122" i="16" s="1"/>
  <c r="B2136" i="16" s="1"/>
  <c r="B2150" i="16" s="1"/>
  <c r="H2095" i="16"/>
  <c r="F2095" i="16"/>
  <c r="F2108" i="16" s="1"/>
  <c r="E2095" i="16"/>
  <c r="D2095" i="16"/>
  <c r="D2108" i="16" s="1"/>
  <c r="D2121" i="16" s="1"/>
  <c r="D2135" i="16" s="1"/>
  <c r="D2149" i="16" s="1"/>
  <c r="B2095" i="16"/>
  <c r="B2108" i="16" s="1"/>
  <c r="B2121" i="16" s="1"/>
  <c r="B2135" i="16" s="1"/>
  <c r="B2149" i="16" s="1"/>
  <c r="H2094" i="16"/>
  <c r="F2094" i="16"/>
  <c r="F2107" i="16" s="1"/>
  <c r="E2094" i="16"/>
  <c r="D2094" i="16"/>
  <c r="D2107" i="16" s="1"/>
  <c r="D2120" i="16" s="1"/>
  <c r="D2134" i="16" s="1"/>
  <c r="D2148" i="16" s="1"/>
  <c r="B2094" i="16"/>
  <c r="B2107" i="16" s="1"/>
  <c r="B2120" i="16" s="1"/>
  <c r="B2134" i="16" s="1"/>
  <c r="B2148" i="16" s="1"/>
  <c r="F2093" i="16"/>
  <c r="F2119" i="16" s="1"/>
  <c r="F2133" i="16" s="1"/>
  <c r="F2147" i="16" s="1"/>
  <c r="E2093" i="16"/>
  <c r="D2093" i="16"/>
  <c r="D2106" i="16" s="1"/>
  <c r="D2119" i="16" s="1"/>
  <c r="D2133" i="16" s="1"/>
  <c r="D2147" i="16" s="1"/>
  <c r="B2093" i="16"/>
  <c r="B2106" i="16" s="1"/>
  <c r="B2119" i="16" s="1"/>
  <c r="B2133" i="16" s="1"/>
  <c r="B2147" i="16" s="1"/>
  <c r="F2092" i="16"/>
  <c r="F2118" i="16" s="1"/>
  <c r="F2132" i="16" s="1"/>
  <c r="F2146" i="16" s="1"/>
  <c r="E2092" i="16"/>
  <c r="D2092" i="16"/>
  <c r="D2105" i="16" s="1"/>
  <c r="D2118" i="16" s="1"/>
  <c r="D2132" i="16" s="1"/>
  <c r="D2146" i="16" s="1"/>
  <c r="B2092" i="16"/>
  <c r="B2105" i="16" s="1"/>
  <c r="B2118" i="16" s="1"/>
  <c r="B2132" i="16" s="1"/>
  <c r="B2146" i="16" s="1"/>
  <c r="F2091" i="16"/>
  <c r="F2117" i="16" s="1"/>
  <c r="F2131" i="16" s="1"/>
  <c r="F2145" i="16" s="1"/>
  <c r="E2091" i="16"/>
  <c r="D2091" i="16"/>
  <c r="D2104" i="16" s="1"/>
  <c r="D2117" i="16" s="1"/>
  <c r="D2131" i="16" s="1"/>
  <c r="D2145" i="16" s="1"/>
  <c r="B2091" i="16"/>
  <c r="B2104" i="16" s="1"/>
  <c r="B2117" i="16" s="1"/>
  <c r="B2131" i="16" s="1"/>
  <c r="B2145" i="16" s="1"/>
  <c r="F2090" i="16"/>
  <c r="F2103" i="16" s="1"/>
  <c r="E2090" i="16"/>
  <c r="D2090" i="16"/>
  <c r="D2103" i="16" s="1"/>
  <c r="D2116" i="16" s="1"/>
  <c r="D2130" i="16" s="1"/>
  <c r="D2144" i="16" s="1"/>
  <c r="B2090" i="16"/>
  <c r="B2103" i="16" s="1"/>
  <c r="B2116" i="16" s="1"/>
  <c r="B2130" i="16" s="1"/>
  <c r="B2144" i="16" s="1"/>
  <c r="F2089" i="16"/>
  <c r="F2115" i="16" s="1"/>
  <c r="F2129" i="16" s="1"/>
  <c r="F2143" i="16" s="1"/>
  <c r="E2089" i="16"/>
  <c r="D2089" i="16"/>
  <c r="D2102" i="16" s="1"/>
  <c r="D2115" i="16" s="1"/>
  <c r="D2129" i="16" s="1"/>
  <c r="D2143" i="16" s="1"/>
  <c r="B2089" i="16"/>
  <c r="B2102" i="16" s="1"/>
  <c r="B2115" i="16" s="1"/>
  <c r="B2129" i="16" s="1"/>
  <c r="B2143" i="16" s="1"/>
  <c r="C741" i="16"/>
  <c r="C783" i="16" s="1"/>
  <c r="B741" i="16"/>
  <c r="B783" i="16" s="1"/>
  <c r="C740" i="16"/>
  <c r="C782" i="16" s="1"/>
  <c r="B740" i="16"/>
  <c r="B782" i="16" s="1"/>
  <c r="C739" i="16"/>
  <c r="C781" i="16" s="1"/>
  <c r="B739" i="16"/>
  <c r="B781" i="16" s="1"/>
  <c r="C738" i="16"/>
  <c r="C780" i="16" s="1"/>
  <c r="B738" i="16"/>
  <c r="B780" i="16" s="1"/>
  <c r="C737" i="16"/>
  <c r="C779" i="16" s="1"/>
  <c r="B737" i="16"/>
  <c r="B779" i="16" s="1"/>
  <c r="C736" i="16"/>
  <c r="C778" i="16" s="1"/>
  <c r="B736" i="16"/>
  <c r="B778" i="16" s="1"/>
  <c r="C735" i="16"/>
  <c r="C777" i="16" s="1"/>
  <c r="B735" i="16"/>
  <c r="B777" i="16" s="1"/>
  <c r="C734" i="16"/>
  <c r="C776" i="16" s="1"/>
  <c r="B734" i="16"/>
  <c r="B776" i="16" s="1"/>
  <c r="C733" i="16"/>
  <c r="C775" i="16" s="1"/>
  <c r="B733" i="16"/>
  <c r="B775" i="16" s="1"/>
  <c r="C732" i="16"/>
  <c r="C774" i="16" s="1"/>
  <c r="B732" i="16"/>
  <c r="B774" i="16" s="1"/>
  <c r="C731" i="16"/>
  <c r="C773" i="16" s="1"/>
  <c r="B731" i="16"/>
  <c r="B773" i="16" s="1"/>
  <c r="C730" i="16"/>
  <c r="C772" i="16" s="1"/>
  <c r="B730" i="16"/>
  <c r="B772" i="16" s="1"/>
  <c r="C729" i="16"/>
  <c r="C771" i="16" s="1"/>
  <c r="B729" i="16"/>
  <c r="B771" i="16" s="1"/>
  <c r="C728" i="16"/>
  <c r="C770" i="16" s="1"/>
  <c r="B728" i="16"/>
  <c r="B770" i="16" s="1"/>
  <c r="C727" i="16"/>
  <c r="C769" i="16" s="1"/>
  <c r="B727" i="16"/>
  <c r="B769" i="16" s="1"/>
  <c r="C726" i="16"/>
  <c r="C768" i="16" s="1"/>
  <c r="B726" i="16"/>
  <c r="B768" i="16" s="1"/>
  <c r="C725" i="16"/>
  <c r="C767" i="16" s="1"/>
  <c r="B725" i="16"/>
  <c r="B767" i="16" s="1"/>
  <c r="C724" i="16"/>
  <c r="C766" i="16" s="1"/>
  <c r="B724" i="16"/>
  <c r="B766" i="16" s="1"/>
  <c r="C723" i="16"/>
  <c r="C765" i="16" s="1"/>
  <c r="B723" i="16"/>
  <c r="B765" i="16" s="1"/>
  <c r="C722" i="16"/>
  <c r="C764" i="16" s="1"/>
  <c r="B722" i="16"/>
  <c r="B764" i="16" s="1"/>
  <c r="C721" i="16"/>
  <c r="C763" i="16" s="1"/>
  <c r="B721" i="16"/>
  <c r="B763" i="16" s="1"/>
  <c r="C720" i="16"/>
  <c r="C762" i="16" s="1"/>
  <c r="B720" i="16"/>
  <c r="B762" i="16" s="1"/>
  <c r="C719" i="16"/>
  <c r="C761" i="16" s="1"/>
  <c r="B719" i="16"/>
  <c r="B761" i="16" s="1"/>
  <c r="C718" i="16"/>
  <c r="C760" i="16" s="1"/>
  <c r="B718" i="16"/>
  <c r="B760" i="16" s="1"/>
  <c r="C717" i="16"/>
  <c r="C759" i="16" s="1"/>
  <c r="B717" i="16"/>
  <c r="B759" i="16" s="1"/>
  <c r="C716" i="16"/>
  <c r="C758" i="16" s="1"/>
  <c r="B716" i="16"/>
  <c r="B758" i="16" s="1"/>
  <c r="C715" i="16"/>
  <c r="C757" i="16" s="1"/>
  <c r="B715" i="16"/>
  <c r="B757" i="16" s="1"/>
  <c r="C714" i="16"/>
  <c r="C756" i="16" s="1"/>
  <c r="B714" i="16"/>
  <c r="B756" i="16" s="1"/>
  <c r="C713" i="16"/>
  <c r="C755" i="16" s="1"/>
  <c r="B713" i="16"/>
  <c r="B755" i="16" s="1"/>
  <c r="C712" i="16"/>
  <c r="C754" i="16" s="1"/>
  <c r="B712" i="16"/>
  <c r="B754" i="16" s="1"/>
  <c r="C711" i="16"/>
  <c r="C753" i="16" s="1"/>
  <c r="B711" i="16"/>
  <c r="B753" i="16" s="1"/>
  <c r="C710" i="16"/>
  <c r="C752" i="16" s="1"/>
  <c r="B710" i="16"/>
  <c r="B752" i="16" s="1"/>
  <c r="C709" i="16"/>
  <c r="C751" i="16" s="1"/>
  <c r="B709" i="16"/>
  <c r="B751" i="16" s="1"/>
  <c r="C708" i="16"/>
  <c r="C750" i="16" s="1"/>
  <c r="B708" i="16"/>
  <c r="B750" i="16" s="1"/>
  <c r="C707" i="16"/>
  <c r="C749" i="16" s="1"/>
  <c r="B707" i="16"/>
  <c r="B749" i="16" s="1"/>
  <c r="C706" i="16"/>
  <c r="C748" i="16" s="1"/>
  <c r="B706" i="16"/>
  <c r="B748" i="16" s="1"/>
  <c r="C705" i="16"/>
  <c r="C747" i="16" s="1"/>
  <c r="B705" i="16"/>
  <c r="B747" i="16" s="1"/>
  <c r="C704" i="16"/>
  <c r="C746" i="16" s="1"/>
  <c r="B704" i="16"/>
  <c r="B746" i="16" s="1"/>
  <c r="C703" i="16"/>
  <c r="C745" i="16" s="1"/>
  <c r="B703" i="16"/>
  <c r="B745" i="16" s="1"/>
  <c r="C702" i="16"/>
  <c r="C744" i="16" s="1"/>
  <c r="B702" i="16"/>
  <c r="B744" i="16" s="1"/>
  <c r="J741" i="16" a="1"/>
  <c r="J741" i="16" s="1"/>
  <c r="J783" i="16" s="1"/>
  <c r="J738" i="16" a="1"/>
  <c r="J738" i="16" s="1"/>
  <c r="J780" i="16" s="1"/>
  <c r="J737" i="16" a="1"/>
  <c r="J737" i="16" s="1"/>
  <c r="J779" i="16" s="1"/>
  <c r="J736" i="16" a="1"/>
  <c r="J736" i="16" s="1"/>
  <c r="J778" i="16" s="1"/>
  <c r="J735" i="16" a="1"/>
  <c r="J735" i="16" s="1"/>
  <c r="J777" i="16" s="1"/>
  <c r="J734" i="16" a="1"/>
  <c r="J734" i="16" s="1"/>
  <c r="J776" i="16" s="1"/>
  <c r="J733" i="16" a="1"/>
  <c r="J733" i="16" s="1"/>
  <c r="J775" i="16" s="1"/>
  <c r="J729" i="16" a="1"/>
  <c r="J729" i="16" s="1"/>
  <c r="J771" i="16" s="1"/>
  <c r="J726" i="16" a="1"/>
  <c r="J726" i="16" s="1"/>
  <c r="J768" i="16" s="1"/>
  <c r="J725" i="16" a="1"/>
  <c r="J725" i="16" s="1"/>
  <c r="J767" i="16" s="1"/>
  <c r="J721" i="16" a="1"/>
  <c r="J721" i="16" s="1"/>
  <c r="J763" i="16" s="1"/>
  <c r="J719" i="16" a="1"/>
  <c r="J719" i="16" s="1"/>
  <c r="J761" i="16" s="1"/>
  <c r="J717" i="16" a="1"/>
  <c r="J717" i="16" s="1"/>
  <c r="J759" i="16" s="1"/>
  <c r="J715" i="16" a="1"/>
  <c r="J715" i="16" s="1"/>
  <c r="J757" i="16" s="1"/>
  <c r="J714" i="16" a="1"/>
  <c r="J714" i="16" s="1"/>
  <c r="J756" i="16" s="1"/>
  <c r="J712" i="16" a="1"/>
  <c r="J712" i="16" s="1"/>
  <c r="J754" i="16" s="1"/>
  <c r="J711" i="16" a="1"/>
  <c r="J711" i="16" s="1"/>
  <c r="J753" i="16" s="1"/>
  <c r="J710" i="16" a="1"/>
  <c r="J710" i="16" s="1"/>
  <c r="J752" i="16" s="1"/>
  <c r="J707" i="16" a="1"/>
  <c r="J707" i="16" s="1"/>
  <c r="J749" i="16" s="1"/>
  <c r="J705" i="16" a="1"/>
  <c r="J705" i="16" s="1"/>
  <c r="J747" i="16" s="1"/>
  <c r="J703" i="16" a="1"/>
  <c r="J703" i="16" s="1"/>
  <c r="J745" i="16" s="1"/>
  <c r="J702" i="16" a="1"/>
  <c r="J702" i="16" s="1"/>
  <c r="J744" i="16" s="1"/>
  <c r="H2028" i="16"/>
  <c r="D2022" i="16"/>
  <c r="W653" i="16"/>
  <c r="V653" i="16"/>
  <c r="U653" i="16"/>
  <c r="T653" i="16"/>
  <c r="S653" i="16"/>
  <c r="R653" i="16"/>
  <c r="Q653" i="16"/>
  <c r="L653" i="16"/>
  <c r="K653" i="16"/>
  <c r="W652" i="16"/>
  <c r="V652" i="16"/>
  <c r="U652" i="16"/>
  <c r="T652" i="16"/>
  <c r="S652" i="16"/>
  <c r="R652" i="16"/>
  <c r="Q652" i="16"/>
  <c r="L652" i="16"/>
  <c r="K652" i="16"/>
  <c r="W651" i="16"/>
  <c r="V651" i="16"/>
  <c r="U651" i="16"/>
  <c r="T651" i="16"/>
  <c r="S651" i="16"/>
  <c r="R651" i="16"/>
  <c r="Q651" i="16"/>
  <c r="L651" i="16"/>
  <c r="K651" i="16"/>
  <c r="W650" i="16"/>
  <c r="V650" i="16"/>
  <c r="U650" i="16"/>
  <c r="T650" i="16"/>
  <c r="S650" i="16"/>
  <c r="R650" i="16"/>
  <c r="Q650" i="16"/>
  <c r="L650" i="16"/>
  <c r="K650" i="16"/>
  <c r="W649" i="16"/>
  <c r="V649" i="16"/>
  <c r="U649" i="16"/>
  <c r="T649" i="16"/>
  <c r="S649" i="16"/>
  <c r="R649" i="16"/>
  <c r="Q649" i="16"/>
  <c r="L649" i="16"/>
  <c r="K649" i="16"/>
  <c r="W648" i="16"/>
  <c r="V648" i="16"/>
  <c r="U648" i="16"/>
  <c r="T648" i="16"/>
  <c r="S648" i="16"/>
  <c r="R648" i="16"/>
  <c r="Q648" i="16"/>
  <c r="L648" i="16"/>
  <c r="K648" i="16"/>
  <c r="W647" i="16"/>
  <c r="V647" i="16"/>
  <c r="U647" i="16"/>
  <c r="T647" i="16"/>
  <c r="S647" i="16"/>
  <c r="R647" i="16"/>
  <c r="Q647" i="16"/>
  <c r="L647" i="16"/>
  <c r="K647" i="16"/>
  <c r="W646" i="16"/>
  <c r="V646" i="16"/>
  <c r="U646" i="16"/>
  <c r="T646" i="16"/>
  <c r="S646" i="16"/>
  <c r="R646" i="16"/>
  <c r="Q646" i="16"/>
  <c r="W645" i="16"/>
  <c r="V645" i="16"/>
  <c r="U645" i="16"/>
  <c r="T645" i="16"/>
  <c r="S645" i="16"/>
  <c r="R645" i="16"/>
  <c r="Q645" i="16"/>
  <c r="B641" i="16"/>
  <c r="B640" i="16"/>
  <c r="B639" i="16"/>
  <c r="B638" i="16"/>
  <c r="B637" i="16"/>
  <c r="B636" i="16"/>
  <c r="B635" i="16"/>
  <c r="B634" i="16"/>
  <c r="B633" i="16"/>
  <c r="B632" i="16"/>
  <c r="D626" i="16"/>
  <c r="H2016" i="16" s="1"/>
  <c r="I2016" i="16" s="1"/>
  <c r="H1953" i="16"/>
  <c r="D1947" i="16"/>
  <c r="W611" i="16"/>
  <c r="V611" i="16"/>
  <c r="U611" i="16"/>
  <c r="T611" i="16"/>
  <c r="S611" i="16"/>
  <c r="R611" i="16"/>
  <c r="Q611" i="16"/>
  <c r="L611" i="16"/>
  <c r="K611" i="16"/>
  <c r="W610" i="16"/>
  <c r="V610" i="16"/>
  <c r="U610" i="16"/>
  <c r="T610" i="16"/>
  <c r="S610" i="16"/>
  <c r="R610" i="16"/>
  <c r="Q610" i="16"/>
  <c r="L610" i="16"/>
  <c r="K610" i="16"/>
  <c r="W609" i="16"/>
  <c r="V609" i="16"/>
  <c r="U609" i="16"/>
  <c r="T609" i="16"/>
  <c r="S609" i="16"/>
  <c r="R609" i="16"/>
  <c r="Q609" i="16"/>
  <c r="L609" i="16"/>
  <c r="K609" i="16"/>
  <c r="W608" i="16"/>
  <c r="V608" i="16"/>
  <c r="U608" i="16"/>
  <c r="T608" i="16"/>
  <c r="S608" i="16"/>
  <c r="R608" i="16"/>
  <c r="Q608" i="16"/>
  <c r="L608" i="16"/>
  <c r="K608" i="16"/>
  <c r="W607" i="16"/>
  <c r="V607" i="16"/>
  <c r="U607" i="16"/>
  <c r="T607" i="16"/>
  <c r="S607" i="16"/>
  <c r="R607" i="16"/>
  <c r="Q607" i="16"/>
  <c r="L607" i="16"/>
  <c r="K607" i="16"/>
  <c r="W606" i="16"/>
  <c r="V606" i="16"/>
  <c r="U606" i="16"/>
  <c r="T606" i="16"/>
  <c r="S606" i="16"/>
  <c r="R606" i="16"/>
  <c r="Q606" i="16"/>
  <c r="L606" i="16"/>
  <c r="K606" i="16"/>
  <c r="W605" i="16"/>
  <c r="V605" i="16"/>
  <c r="U605" i="16"/>
  <c r="T605" i="16"/>
  <c r="S605" i="16"/>
  <c r="R605" i="16"/>
  <c r="Q605" i="16"/>
  <c r="L605" i="16"/>
  <c r="K605" i="16"/>
  <c r="W604" i="16"/>
  <c r="V604" i="16"/>
  <c r="U604" i="16"/>
  <c r="T604" i="16"/>
  <c r="S604" i="16"/>
  <c r="R604" i="16"/>
  <c r="Q604" i="16"/>
  <c r="L604" i="16"/>
  <c r="K604" i="16"/>
  <c r="W603" i="16"/>
  <c r="V603" i="16"/>
  <c r="U603" i="16"/>
  <c r="T603" i="16"/>
  <c r="S603" i="16"/>
  <c r="R603" i="16"/>
  <c r="Q603" i="16"/>
  <c r="L603" i="16"/>
  <c r="K603" i="16"/>
  <c r="B599" i="16"/>
  <c r="B598" i="16"/>
  <c r="B597" i="16"/>
  <c r="B596" i="16"/>
  <c r="B595" i="16"/>
  <c r="B594" i="16"/>
  <c r="B593" i="16"/>
  <c r="B592" i="16"/>
  <c r="B591" i="16"/>
  <c r="D584" i="16"/>
  <c r="H1941" i="16" s="1"/>
  <c r="I1941" i="16" s="1"/>
  <c r="H1913" i="16"/>
  <c r="H1920" i="16" s="1"/>
  <c r="H1927" i="16" s="1"/>
  <c r="H1934" i="16" s="1"/>
  <c r="D1907" i="16"/>
  <c r="G1894" i="16"/>
  <c r="F1894" i="16"/>
  <c r="E1894" i="16"/>
  <c r="G1893" i="16"/>
  <c r="F1893" i="16"/>
  <c r="E1893" i="16"/>
  <c r="G1892" i="16"/>
  <c r="F1892" i="16"/>
  <c r="E1892" i="16"/>
  <c r="G1891" i="16"/>
  <c r="F1891" i="16"/>
  <c r="E1891" i="16"/>
  <c r="G1890" i="16"/>
  <c r="F1890" i="16"/>
  <c r="E1890" i="16"/>
  <c r="H1621" i="16"/>
  <c r="D1615" i="16"/>
  <c r="C1618" i="16" s="1"/>
  <c r="D801" i="20" s="1"/>
  <c r="E1610" i="16"/>
  <c r="H1609" i="16"/>
  <c r="I1609" i="16" s="1"/>
  <c r="B1608" i="16"/>
  <c r="B2775" i="16" s="1"/>
  <c r="W570" i="16"/>
  <c r="V570" i="16"/>
  <c r="U570" i="16"/>
  <c r="T570" i="16"/>
  <c r="S570" i="16"/>
  <c r="R570" i="16"/>
  <c r="Q570" i="16"/>
  <c r="P570" i="16"/>
  <c r="O570" i="16"/>
  <c r="N570" i="16"/>
  <c r="M570" i="16"/>
  <c r="L570" i="16"/>
  <c r="K570" i="16"/>
  <c r="W560" i="16"/>
  <c r="V560" i="16"/>
  <c r="U560" i="16"/>
  <c r="T560" i="16"/>
  <c r="S560" i="16"/>
  <c r="R560" i="16"/>
  <c r="Q560" i="16"/>
  <c r="L560" i="16"/>
  <c r="K560" i="16"/>
  <c r="W559" i="16"/>
  <c r="V559" i="16"/>
  <c r="U559" i="16"/>
  <c r="T559" i="16"/>
  <c r="S559" i="16"/>
  <c r="R559" i="16"/>
  <c r="Q559" i="16"/>
  <c r="L559" i="16"/>
  <c r="K559" i="16"/>
  <c r="W558" i="16"/>
  <c r="V558" i="16"/>
  <c r="U558" i="16"/>
  <c r="T558" i="16"/>
  <c r="S558" i="16"/>
  <c r="R558" i="16"/>
  <c r="Q558" i="16"/>
  <c r="L558" i="16"/>
  <c r="K558" i="16"/>
  <c r="W557" i="16"/>
  <c r="V557" i="16"/>
  <c r="U557" i="16"/>
  <c r="T557" i="16"/>
  <c r="S557" i="16"/>
  <c r="R557" i="16"/>
  <c r="Q557" i="16"/>
  <c r="L557" i="16"/>
  <c r="K557" i="16"/>
  <c r="W556" i="16"/>
  <c r="V556" i="16"/>
  <c r="U556" i="16"/>
  <c r="T556" i="16"/>
  <c r="S556" i="16"/>
  <c r="R556" i="16"/>
  <c r="Q556" i="16"/>
  <c r="K556" i="16"/>
  <c r="W555" i="16"/>
  <c r="V555" i="16"/>
  <c r="U555" i="16"/>
  <c r="T555" i="16"/>
  <c r="S555" i="16"/>
  <c r="R555" i="16"/>
  <c r="Q555" i="16"/>
  <c r="L555" i="16"/>
  <c r="K555" i="16"/>
  <c r="W554" i="16"/>
  <c r="V554" i="16"/>
  <c r="U554" i="16"/>
  <c r="T554" i="16"/>
  <c r="S554" i="16"/>
  <c r="R554" i="16"/>
  <c r="Q554" i="16"/>
  <c r="L554" i="16"/>
  <c r="K554" i="16"/>
  <c r="W553" i="16"/>
  <c r="V553" i="16"/>
  <c r="U553" i="16"/>
  <c r="T553" i="16"/>
  <c r="S553" i="16"/>
  <c r="R553" i="16"/>
  <c r="Q553" i="16"/>
  <c r="L553" i="16"/>
  <c r="K553" i="16"/>
  <c r="W552" i="16"/>
  <c r="V552" i="16"/>
  <c r="U552" i="16"/>
  <c r="T552" i="16"/>
  <c r="S552" i="16"/>
  <c r="R552" i="16"/>
  <c r="Q552" i="16"/>
  <c r="L552" i="16"/>
  <c r="K552" i="16"/>
  <c r="W551" i="16"/>
  <c r="V551" i="16"/>
  <c r="U551" i="16"/>
  <c r="T551" i="16"/>
  <c r="S551" i="16"/>
  <c r="R551" i="16"/>
  <c r="Q551" i="16"/>
  <c r="L551" i="16"/>
  <c r="K551" i="16"/>
  <c r="W550" i="16"/>
  <c r="V550" i="16"/>
  <c r="U550" i="16"/>
  <c r="T550" i="16"/>
  <c r="S550" i="16"/>
  <c r="R550" i="16"/>
  <c r="Q550" i="16"/>
  <c r="L550" i="16"/>
  <c r="K550" i="16"/>
  <c r="W549" i="16"/>
  <c r="V549" i="16"/>
  <c r="U549" i="16"/>
  <c r="T549" i="16"/>
  <c r="S549" i="16"/>
  <c r="R549" i="16"/>
  <c r="Q549" i="16"/>
  <c r="L549" i="16"/>
  <c r="K549" i="16"/>
  <c r="W548" i="16"/>
  <c r="V548" i="16"/>
  <c r="U548" i="16"/>
  <c r="T548" i="16"/>
  <c r="S548" i="16"/>
  <c r="R548" i="16"/>
  <c r="Q548" i="16"/>
  <c r="L548" i="16"/>
  <c r="K548" i="16"/>
  <c r="W547" i="16"/>
  <c r="V547" i="16"/>
  <c r="U547" i="16"/>
  <c r="T547" i="16"/>
  <c r="S547" i="16"/>
  <c r="R547" i="16"/>
  <c r="Q547" i="16"/>
  <c r="L547" i="16"/>
  <c r="K547" i="16"/>
  <c r="W546" i="16"/>
  <c r="V546" i="16"/>
  <c r="U546" i="16"/>
  <c r="T546" i="16"/>
  <c r="S546" i="16"/>
  <c r="R546" i="16"/>
  <c r="Q546" i="16"/>
  <c r="L546" i="16"/>
  <c r="K546" i="16"/>
  <c r="W545" i="16"/>
  <c r="V545" i="16"/>
  <c r="U545" i="16"/>
  <c r="T545" i="16"/>
  <c r="S545" i="16"/>
  <c r="R545" i="16"/>
  <c r="Q545" i="16"/>
  <c r="L545" i="16"/>
  <c r="K545" i="16"/>
  <c r="W544" i="16"/>
  <c r="V544" i="16"/>
  <c r="U544" i="16"/>
  <c r="T544" i="16"/>
  <c r="S544" i="16"/>
  <c r="R544" i="16"/>
  <c r="Q544" i="16"/>
  <c r="L544" i="16"/>
  <c r="K544" i="16"/>
  <c r="W543" i="16"/>
  <c r="V543" i="16"/>
  <c r="U543" i="16"/>
  <c r="T543" i="16"/>
  <c r="S543" i="16"/>
  <c r="R543" i="16"/>
  <c r="Q543" i="16"/>
  <c r="L543" i="16"/>
  <c r="K543" i="16"/>
  <c r="W542" i="16"/>
  <c r="V542" i="16"/>
  <c r="U542" i="16"/>
  <c r="T542" i="16"/>
  <c r="S542" i="16"/>
  <c r="R542" i="16"/>
  <c r="Q542" i="16"/>
  <c r="L542" i="16"/>
  <c r="K542" i="16"/>
  <c r="W541" i="16"/>
  <c r="V541" i="16"/>
  <c r="U541" i="16"/>
  <c r="T541" i="16"/>
  <c r="S541" i="16"/>
  <c r="R541" i="16"/>
  <c r="Q541" i="16"/>
  <c r="L541" i="16"/>
  <c r="K541" i="16"/>
  <c r="W540" i="16"/>
  <c r="V540" i="16"/>
  <c r="U540" i="16"/>
  <c r="T540" i="16"/>
  <c r="S540" i="16"/>
  <c r="R540" i="16"/>
  <c r="Q540" i="16"/>
  <c r="L540" i="16"/>
  <c r="K540" i="16"/>
  <c r="W539" i="16"/>
  <c r="V539" i="16"/>
  <c r="U539" i="16"/>
  <c r="T539" i="16"/>
  <c r="S539" i="16"/>
  <c r="R539" i="16"/>
  <c r="Q539" i="16"/>
  <c r="L539" i="16"/>
  <c r="K539" i="16"/>
  <c r="W538" i="16"/>
  <c r="V538" i="16"/>
  <c r="U538" i="16"/>
  <c r="T538" i="16"/>
  <c r="S538" i="16"/>
  <c r="R538" i="16"/>
  <c r="Q538" i="16"/>
  <c r="L538" i="16"/>
  <c r="K538" i="16"/>
  <c r="W537" i="16"/>
  <c r="V537" i="16"/>
  <c r="U537" i="16"/>
  <c r="T537" i="16"/>
  <c r="S537" i="16"/>
  <c r="R537" i="16"/>
  <c r="Q537" i="16"/>
  <c r="L537" i="16"/>
  <c r="K537" i="16"/>
  <c r="W536" i="16"/>
  <c r="V536" i="16"/>
  <c r="U536" i="16"/>
  <c r="T536" i="16"/>
  <c r="S536" i="16"/>
  <c r="R536" i="16"/>
  <c r="Q536" i="16"/>
  <c r="L536" i="16"/>
  <c r="K536" i="16"/>
  <c r="W535" i="16"/>
  <c r="V535" i="16"/>
  <c r="U535" i="16"/>
  <c r="T535" i="16"/>
  <c r="S535" i="16"/>
  <c r="R535" i="16"/>
  <c r="Q535" i="16"/>
  <c r="L535" i="16"/>
  <c r="K535" i="16"/>
  <c r="W534" i="16"/>
  <c r="V534" i="16"/>
  <c r="U534" i="16"/>
  <c r="T534" i="16"/>
  <c r="S534" i="16"/>
  <c r="R534" i="16"/>
  <c r="Q534" i="16"/>
  <c r="L534" i="16"/>
  <c r="K534" i="16"/>
  <c r="W533" i="16"/>
  <c r="V533" i="16"/>
  <c r="U533" i="16"/>
  <c r="T533" i="16"/>
  <c r="S533" i="16"/>
  <c r="R533" i="16"/>
  <c r="Q533" i="16"/>
  <c r="L533" i="16"/>
  <c r="K533" i="16"/>
  <c r="W532" i="16"/>
  <c r="V532" i="16"/>
  <c r="U532" i="16"/>
  <c r="T532" i="16"/>
  <c r="S532" i="16"/>
  <c r="R532" i="16"/>
  <c r="Q532" i="16"/>
  <c r="L532" i="16"/>
  <c r="K532" i="16"/>
  <c r="W531" i="16"/>
  <c r="V531" i="16"/>
  <c r="U531" i="16"/>
  <c r="T531" i="16"/>
  <c r="S531" i="16"/>
  <c r="R531" i="16"/>
  <c r="Q531" i="16"/>
  <c r="L531" i="16"/>
  <c r="K531" i="16"/>
  <c r="W530" i="16"/>
  <c r="V530" i="16"/>
  <c r="U530" i="16"/>
  <c r="T530" i="16"/>
  <c r="S530" i="16"/>
  <c r="R530" i="16"/>
  <c r="Q530" i="16"/>
  <c r="L530" i="16"/>
  <c r="K530" i="16"/>
  <c r="W529" i="16"/>
  <c r="V529" i="16"/>
  <c r="U529" i="16"/>
  <c r="T529" i="16"/>
  <c r="S529" i="16"/>
  <c r="R529" i="16"/>
  <c r="Q529" i="16"/>
  <c r="L529" i="16"/>
  <c r="K529" i="16"/>
  <c r="W528" i="16"/>
  <c r="V528" i="16"/>
  <c r="U528" i="16"/>
  <c r="T528" i="16"/>
  <c r="S528" i="16"/>
  <c r="R528" i="16"/>
  <c r="Q528" i="16"/>
  <c r="L528" i="16"/>
  <c r="K528" i="16"/>
  <c r="W527" i="16"/>
  <c r="V527" i="16"/>
  <c r="U527" i="16"/>
  <c r="T527" i="16"/>
  <c r="S527" i="16"/>
  <c r="R527" i="16"/>
  <c r="Q527" i="16"/>
  <c r="L527" i="16"/>
  <c r="K527" i="16"/>
  <c r="W526" i="16"/>
  <c r="V526" i="16"/>
  <c r="U526" i="16"/>
  <c r="T526" i="16"/>
  <c r="S526" i="16"/>
  <c r="R526" i="16"/>
  <c r="Q526" i="16"/>
  <c r="L526" i="16"/>
  <c r="K526" i="16"/>
  <c r="W525" i="16"/>
  <c r="V525" i="16"/>
  <c r="U525" i="16"/>
  <c r="T525" i="16"/>
  <c r="S525" i="16"/>
  <c r="R525" i="16"/>
  <c r="Q525" i="16"/>
  <c r="L525" i="16"/>
  <c r="K525" i="16"/>
  <c r="W524" i="16"/>
  <c r="V524" i="16"/>
  <c r="U524" i="16"/>
  <c r="T524" i="16"/>
  <c r="S524" i="16"/>
  <c r="R524" i="16"/>
  <c r="Q524" i="16"/>
  <c r="L524" i="16"/>
  <c r="K524" i="16"/>
  <c r="W523" i="16"/>
  <c r="V523" i="16"/>
  <c r="U523" i="16"/>
  <c r="T523" i="16"/>
  <c r="S523" i="16"/>
  <c r="R523" i="16"/>
  <c r="Q523" i="16"/>
  <c r="L523" i="16"/>
  <c r="K523" i="16"/>
  <c r="W522" i="16"/>
  <c r="V522" i="16"/>
  <c r="U522" i="16"/>
  <c r="T522" i="16"/>
  <c r="S522" i="16"/>
  <c r="R522" i="16"/>
  <c r="Q522" i="16"/>
  <c r="L522" i="16"/>
  <c r="K522" i="16"/>
  <c r="W521" i="16"/>
  <c r="V521" i="16"/>
  <c r="W520" i="16"/>
  <c r="V520" i="16"/>
  <c r="U520" i="16"/>
  <c r="T520" i="16"/>
  <c r="S520" i="16"/>
  <c r="R520" i="16"/>
  <c r="Q520" i="16"/>
  <c r="L520" i="16"/>
  <c r="K520" i="16"/>
  <c r="W519" i="16"/>
  <c r="V519" i="16"/>
  <c r="U519" i="16"/>
  <c r="T519" i="16"/>
  <c r="S519" i="16"/>
  <c r="R519" i="16"/>
  <c r="Q519" i="16"/>
  <c r="L519" i="16"/>
  <c r="K519" i="16"/>
  <c r="W518" i="16"/>
  <c r="V518" i="16"/>
  <c r="U518" i="16"/>
  <c r="T518" i="16"/>
  <c r="S518" i="16"/>
  <c r="R518" i="16"/>
  <c r="W517" i="16"/>
  <c r="V517" i="16"/>
  <c r="U517" i="16"/>
  <c r="T517" i="16"/>
  <c r="S517" i="16"/>
  <c r="R517" i="16"/>
  <c r="Q517" i="16"/>
  <c r="L517" i="16"/>
  <c r="K517" i="16"/>
  <c r="B508" i="16"/>
  <c r="B555" i="16" s="1"/>
  <c r="B507" i="16"/>
  <c r="B554" i="16" s="1"/>
  <c r="B506" i="16"/>
  <c r="B553" i="16" s="1"/>
  <c r="B505" i="16"/>
  <c r="B552" i="16" s="1"/>
  <c r="B504" i="16"/>
  <c r="B551" i="16" s="1"/>
  <c r="B503" i="16"/>
  <c r="B550" i="16" s="1"/>
  <c r="B502" i="16"/>
  <c r="B549" i="16" s="1"/>
  <c r="B501" i="16"/>
  <c r="B548" i="16" s="1"/>
  <c r="B500" i="16"/>
  <c r="B547" i="16" s="1"/>
  <c r="B499" i="16"/>
  <c r="B546" i="16" s="1"/>
  <c r="B498" i="16"/>
  <c r="B545" i="16" s="1"/>
  <c r="B497" i="16"/>
  <c r="B544" i="16" s="1"/>
  <c r="B496" i="16"/>
  <c r="B543" i="16" s="1"/>
  <c r="B495" i="16"/>
  <c r="B542" i="16" s="1"/>
  <c r="B494" i="16"/>
  <c r="B541" i="16" s="1"/>
  <c r="B493" i="16"/>
  <c r="B540" i="16" s="1"/>
  <c r="B492" i="16"/>
  <c r="B539" i="16" s="1"/>
  <c r="B491" i="16"/>
  <c r="B538" i="16" s="1"/>
  <c r="B490" i="16"/>
  <c r="B537" i="16" s="1"/>
  <c r="B489" i="16"/>
  <c r="B536" i="16" s="1"/>
  <c r="B488" i="16"/>
  <c r="B535" i="16" s="1"/>
  <c r="B487" i="16"/>
  <c r="B534" i="16" s="1"/>
  <c r="B486" i="16"/>
  <c r="B533" i="16" s="1"/>
  <c r="B485" i="16"/>
  <c r="B532" i="16" s="1"/>
  <c r="B484" i="16"/>
  <c r="B531" i="16" s="1"/>
  <c r="B482" i="16"/>
  <c r="B529" i="16" s="1"/>
  <c r="B481" i="16"/>
  <c r="B528" i="16" s="1"/>
  <c r="B480" i="16"/>
  <c r="B527" i="16" s="1"/>
  <c r="B479" i="16"/>
  <c r="B526" i="16" s="1"/>
  <c r="B478" i="16"/>
  <c r="B525" i="16" s="1"/>
  <c r="B477" i="16"/>
  <c r="B524" i="16" s="1"/>
  <c r="B476" i="16"/>
  <c r="B523" i="16" s="1"/>
  <c r="B475" i="16"/>
  <c r="B522" i="16" s="1"/>
  <c r="B474" i="16"/>
  <c r="B521" i="16" s="1"/>
  <c r="B473" i="16"/>
  <c r="B520" i="16" s="1"/>
  <c r="B472" i="16"/>
  <c r="B519" i="16" s="1"/>
  <c r="B471" i="16"/>
  <c r="B518" i="16" s="1"/>
  <c r="B470" i="16"/>
  <c r="B517" i="16" s="1"/>
  <c r="B469" i="16"/>
  <c r="B516" i="16" s="1"/>
  <c r="H462" i="16"/>
  <c r="H461" i="16"/>
  <c r="H460" i="16"/>
  <c r="H459" i="16"/>
  <c r="H458" i="16"/>
  <c r="D1574" i="16"/>
  <c r="G1572" i="16"/>
  <c r="G1573" i="16" s="1"/>
  <c r="G1561" i="16"/>
  <c r="F1561" i="16"/>
  <c r="E1561" i="16"/>
  <c r="G1560" i="16"/>
  <c r="F1560" i="16"/>
  <c r="E1560" i="16"/>
  <c r="G1559" i="16"/>
  <c r="F1559" i="16"/>
  <c r="E1559" i="16"/>
  <c r="G1558" i="16"/>
  <c r="F1558" i="16"/>
  <c r="E1558" i="16"/>
  <c r="G1557" i="16"/>
  <c r="F1557" i="16"/>
  <c r="E1557" i="16"/>
  <c r="H1498" i="16"/>
  <c r="D1492" i="16"/>
  <c r="C1495" i="16" s="1"/>
  <c r="D692" i="20" s="1"/>
  <c r="E1487" i="16"/>
  <c r="H1486" i="16"/>
  <c r="I1486" i="16" s="1"/>
  <c r="E1486" i="16"/>
  <c r="E2668" i="16" s="1"/>
  <c r="D1486" i="16"/>
  <c r="W414" i="16"/>
  <c r="V414" i="16"/>
  <c r="U414" i="16"/>
  <c r="T414" i="16"/>
  <c r="S414" i="16"/>
  <c r="R414" i="16"/>
  <c r="Q414" i="16"/>
  <c r="P414" i="16"/>
  <c r="O414" i="16"/>
  <c r="N414" i="16"/>
  <c r="M414" i="16"/>
  <c r="L414" i="16"/>
  <c r="K414" i="16"/>
  <c r="W405" i="16"/>
  <c r="V405" i="16"/>
  <c r="U405" i="16"/>
  <c r="T405" i="16"/>
  <c r="S405" i="16"/>
  <c r="R405" i="16"/>
  <c r="Q405" i="16"/>
  <c r="P405" i="16"/>
  <c r="L405" i="16"/>
  <c r="K405" i="16"/>
  <c r="W404" i="16"/>
  <c r="V404" i="16"/>
  <c r="U404" i="16"/>
  <c r="T404" i="16"/>
  <c r="S404" i="16"/>
  <c r="R404" i="16"/>
  <c r="Q404" i="16"/>
  <c r="P404" i="16"/>
  <c r="L404" i="16"/>
  <c r="K404" i="16"/>
  <c r="W403" i="16"/>
  <c r="V403" i="16"/>
  <c r="U403" i="16"/>
  <c r="T403" i="16"/>
  <c r="S403" i="16"/>
  <c r="R403" i="16"/>
  <c r="Q403" i="16"/>
  <c r="P403" i="16"/>
  <c r="L403" i="16"/>
  <c r="K403" i="16"/>
  <c r="W402" i="16"/>
  <c r="V402" i="16"/>
  <c r="U402" i="16"/>
  <c r="T402" i="16"/>
  <c r="S402" i="16"/>
  <c r="R402" i="16"/>
  <c r="Q402" i="16"/>
  <c r="P402" i="16"/>
  <c r="L402" i="16"/>
  <c r="K402" i="16"/>
  <c r="W401" i="16"/>
  <c r="V401" i="16"/>
  <c r="U401" i="16"/>
  <c r="T401" i="16"/>
  <c r="S401" i="16"/>
  <c r="R401" i="16"/>
  <c r="Q401" i="16"/>
  <c r="K401" i="16"/>
  <c r="W400" i="16"/>
  <c r="V400" i="16"/>
  <c r="U400" i="16"/>
  <c r="T400" i="16"/>
  <c r="S400" i="16"/>
  <c r="R400" i="16"/>
  <c r="Q400" i="16"/>
  <c r="P400" i="16"/>
  <c r="L400" i="16"/>
  <c r="K400" i="16"/>
  <c r="W399" i="16"/>
  <c r="V399" i="16"/>
  <c r="U399" i="16"/>
  <c r="T399" i="16"/>
  <c r="S399" i="16"/>
  <c r="R399" i="16"/>
  <c r="Q399" i="16"/>
  <c r="P399" i="16"/>
  <c r="L399" i="16"/>
  <c r="K399" i="16"/>
  <c r="W398" i="16"/>
  <c r="V398" i="16"/>
  <c r="U398" i="16"/>
  <c r="T398" i="16"/>
  <c r="S398" i="16"/>
  <c r="R398" i="16"/>
  <c r="Q398" i="16"/>
  <c r="P398" i="16"/>
  <c r="L398" i="16"/>
  <c r="K398" i="16"/>
  <c r="W397" i="16"/>
  <c r="V397" i="16"/>
  <c r="U397" i="16"/>
  <c r="T397" i="16"/>
  <c r="S397" i="16"/>
  <c r="R397" i="16"/>
  <c r="Q397" i="16"/>
  <c r="P397" i="16"/>
  <c r="L397" i="16"/>
  <c r="K397" i="16"/>
  <c r="W396" i="16"/>
  <c r="V396" i="16"/>
  <c r="W395" i="16"/>
  <c r="V395" i="16"/>
  <c r="U395" i="16"/>
  <c r="T395" i="16"/>
  <c r="S395" i="16"/>
  <c r="R395" i="16"/>
  <c r="Q395" i="16"/>
  <c r="P395" i="16"/>
  <c r="L395" i="16"/>
  <c r="K395" i="16"/>
  <c r="W394" i="16"/>
  <c r="V394" i="16"/>
  <c r="U394" i="16"/>
  <c r="T394" i="16"/>
  <c r="S394" i="16"/>
  <c r="R394" i="16"/>
  <c r="Q394" i="16"/>
  <c r="P394" i="16"/>
  <c r="L394" i="16"/>
  <c r="K394" i="16"/>
  <c r="W393" i="16"/>
  <c r="V393" i="16"/>
  <c r="U393" i="16"/>
  <c r="T393" i="16"/>
  <c r="S393" i="16"/>
  <c r="R393" i="16"/>
  <c r="W392" i="16"/>
  <c r="V392" i="16"/>
  <c r="U392" i="16"/>
  <c r="T392" i="16"/>
  <c r="S392" i="16"/>
  <c r="R392" i="16"/>
  <c r="Q392" i="16"/>
  <c r="P392" i="16"/>
  <c r="L392" i="16"/>
  <c r="K392" i="16"/>
  <c r="W391" i="16"/>
  <c r="V391" i="16"/>
  <c r="U391" i="16"/>
  <c r="T391" i="16"/>
  <c r="S391" i="16"/>
  <c r="R391" i="16"/>
  <c r="Q391" i="16"/>
  <c r="B383" i="16"/>
  <c r="B400" i="16" s="1"/>
  <c r="B382" i="16"/>
  <c r="B399" i="16" s="1"/>
  <c r="B381" i="16"/>
  <c r="B398" i="16" s="1"/>
  <c r="B380" i="16"/>
  <c r="B397" i="16" s="1"/>
  <c r="B379" i="16"/>
  <c r="B396" i="16" s="1"/>
  <c r="B378" i="16"/>
  <c r="B395" i="16" s="1"/>
  <c r="B377" i="16"/>
  <c r="B394" i="16" s="1"/>
  <c r="B376" i="16"/>
  <c r="B393" i="16" s="1"/>
  <c r="B375" i="16"/>
  <c r="B392" i="16" s="1"/>
  <c r="B374" i="16"/>
  <c r="B391" i="16" s="1"/>
  <c r="H1458" i="16"/>
  <c r="D1452" i="16"/>
  <c r="C1455" i="16" s="1"/>
  <c r="D654" i="20" s="1"/>
  <c r="E1447" i="16"/>
  <c r="E1446" i="16"/>
  <c r="E2631" i="16" s="1"/>
  <c r="D1446" i="16"/>
  <c r="B1445" i="16"/>
  <c r="R348" i="16"/>
  <c r="W347" i="16"/>
  <c r="V347" i="16"/>
  <c r="U347" i="16"/>
  <c r="T347" i="16"/>
  <c r="S347" i="16"/>
  <c r="R347" i="16"/>
  <c r="Q347" i="16"/>
  <c r="P347" i="16"/>
  <c r="L347" i="16"/>
  <c r="K347" i="16"/>
  <c r="W346" i="16"/>
  <c r="V346" i="16"/>
  <c r="U346" i="16"/>
  <c r="T346" i="16"/>
  <c r="S346" i="16"/>
  <c r="R346" i="16"/>
  <c r="W345" i="16"/>
  <c r="V345" i="16"/>
  <c r="U345" i="16"/>
  <c r="T345" i="16"/>
  <c r="S345" i="16"/>
  <c r="R345" i="16"/>
  <c r="Q345" i="16"/>
  <c r="K345" i="16"/>
  <c r="B341" i="16"/>
  <c r="B348" i="16" s="1"/>
  <c r="B340" i="16"/>
  <c r="B347" i="16" s="1"/>
  <c r="B339" i="16"/>
  <c r="B346" i="16" s="1"/>
  <c r="B338" i="16"/>
  <c r="B345" i="16" s="1"/>
  <c r="B337" i="16"/>
  <c r="B344" i="16" s="1"/>
  <c r="D331" i="16"/>
  <c r="H1446" i="16" s="1"/>
  <c r="I1446" i="16" s="1"/>
  <c r="H1347" i="16"/>
  <c r="D1341" i="16"/>
  <c r="C1344" i="16" s="1"/>
  <c r="D546" i="20" s="1"/>
  <c r="E1336" i="16"/>
  <c r="E1335" i="16"/>
  <c r="E2524" i="16" s="1"/>
  <c r="D1335" i="16"/>
  <c r="B1334" i="16"/>
  <c r="B2523" i="16" s="1"/>
  <c r="W321" i="16"/>
  <c r="V321" i="16"/>
  <c r="U321" i="16"/>
  <c r="T321" i="16"/>
  <c r="S321" i="16"/>
  <c r="R321" i="16"/>
  <c r="Q321" i="16"/>
  <c r="P321" i="16"/>
  <c r="L321" i="16"/>
  <c r="K321" i="16"/>
  <c r="W320" i="16"/>
  <c r="V320" i="16"/>
  <c r="U320" i="16"/>
  <c r="T320" i="16"/>
  <c r="S320" i="16"/>
  <c r="R320" i="16"/>
  <c r="Q320" i="16"/>
  <c r="P320" i="16"/>
  <c r="L320" i="16"/>
  <c r="K320" i="16"/>
  <c r="W319" i="16"/>
  <c r="V319" i="16"/>
  <c r="U319" i="16"/>
  <c r="T319" i="16"/>
  <c r="S319" i="16"/>
  <c r="R319" i="16"/>
  <c r="Q319" i="16"/>
  <c r="P319" i="16"/>
  <c r="L319" i="16"/>
  <c r="K319" i="16"/>
  <c r="W318" i="16"/>
  <c r="V318" i="16"/>
  <c r="U318" i="16"/>
  <c r="T318" i="16"/>
  <c r="S318" i="16"/>
  <c r="R318" i="16"/>
  <c r="Q318" i="16"/>
  <c r="P318" i="16"/>
  <c r="L318" i="16"/>
  <c r="K318" i="16"/>
  <c r="W317" i="16"/>
  <c r="V317" i="16"/>
  <c r="U317" i="16"/>
  <c r="T317" i="16"/>
  <c r="S317" i="16"/>
  <c r="R317" i="16"/>
  <c r="Q317" i="16"/>
  <c r="P317" i="16"/>
  <c r="L317" i="16"/>
  <c r="K317" i="16"/>
  <c r="W316" i="16"/>
  <c r="V316" i="16"/>
  <c r="U316" i="16"/>
  <c r="T316" i="16"/>
  <c r="S316" i="16"/>
  <c r="R316" i="16"/>
  <c r="Q316" i="16"/>
  <c r="P316" i="16"/>
  <c r="L316" i="16"/>
  <c r="K316" i="16"/>
  <c r="W315" i="16"/>
  <c r="V315" i="16"/>
  <c r="U315" i="16"/>
  <c r="T315" i="16"/>
  <c r="S315" i="16"/>
  <c r="R315" i="16"/>
  <c r="Q315" i="16"/>
  <c r="P315" i="16"/>
  <c r="L315" i="16"/>
  <c r="K315" i="16"/>
  <c r="W314" i="16"/>
  <c r="V314" i="16"/>
  <c r="U314" i="16"/>
  <c r="T314" i="16"/>
  <c r="S314" i="16"/>
  <c r="R314" i="16"/>
  <c r="Q314" i="16"/>
  <c r="P314" i="16"/>
  <c r="L314" i="16"/>
  <c r="K314" i="16"/>
  <c r="W313" i="16"/>
  <c r="V313" i="16"/>
  <c r="U313" i="16"/>
  <c r="T313" i="16"/>
  <c r="S313" i="16"/>
  <c r="R313" i="16"/>
  <c r="Q313" i="16"/>
  <c r="P313" i="16"/>
  <c r="L313" i="16"/>
  <c r="K313" i="16"/>
  <c r="W312" i="16"/>
  <c r="V312" i="16"/>
  <c r="W311" i="16"/>
  <c r="V311" i="16"/>
  <c r="U311" i="16"/>
  <c r="T311" i="16"/>
  <c r="S311" i="16"/>
  <c r="R311" i="16"/>
  <c r="Q311" i="16"/>
  <c r="P311" i="16"/>
  <c r="L311" i="16"/>
  <c r="K311" i="16"/>
  <c r="W310" i="16"/>
  <c r="V310" i="16"/>
  <c r="U310" i="16"/>
  <c r="T310" i="16"/>
  <c r="S310" i="16"/>
  <c r="R310" i="16"/>
  <c r="Q310" i="16"/>
  <c r="P310" i="16"/>
  <c r="L310" i="16"/>
  <c r="K310" i="16"/>
  <c r="W309" i="16"/>
  <c r="V309" i="16"/>
  <c r="U309" i="16"/>
  <c r="T309" i="16"/>
  <c r="S309" i="16"/>
  <c r="R309" i="16"/>
  <c r="W308" i="16"/>
  <c r="V308" i="16"/>
  <c r="U308" i="16"/>
  <c r="T308" i="16"/>
  <c r="S308" i="16"/>
  <c r="R308" i="16"/>
  <c r="Q308" i="16"/>
  <c r="P308" i="16"/>
  <c r="L308" i="16"/>
  <c r="K308" i="16"/>
  <c r="B304" i="16"/>
  <c r="B321" i="16" s="1"/>
  <c r="B303" i="16"/>
  <c r="B320" i="16" s="1"/>
  <c r="B302" i="16"/>
  <c r="B319" i="16" s="1"/>
  <c r="B301" i="16"/>
  <c r="B318" i="16" s="1"/>
  <c r="B300" i="16"/>
  <c r="B317" i="16" s="1"/>
  <c r="B299" i="16"/>
  <c r="B316" i="16" s="1"/>
  <c r="B298" i="16"/>
  <c r="B315" i="16" s="1"/>
  <c r="B297" i="16"/>
  <c r="B314" i="16" s="1"/>
  <c r="B296" i="16"/>
  <c r="B313" i="16" s="1"/>
  <c r="B295" i="16"/>
  <c r="B312" i="16" s="1"/>
  <c r="B294" i="16"/>
  <c r="B311" i="16" s="1"/>
  <c r="B293" i="16"/>
  <c r="B310" i="16" s="1"/>
  <c r="B292" i="16"/>
  <c r="B309" i="16" s="1"/>
  <c r="B291" i="16"/>
  <c r="B308" i="16" s="1"/>
  <c r="B290" i="16"/>
  <c r="B307" i="16" s="1"/>
  <c r="D284" i="16"/>
  <c r="D1181" i="16"/>
  <c r="C1184" i="16" s="1"/>
  <c r="D389" i="20" s="1"/>
  <c r="D72" i="16"/>
  <c r="D64" i="16"/>
  <c r="D56" i="16"/>
  <c r="D48" i="16"/>
  <c r="D40" i="16"/>
  <c r="D32" i="16"/>
  <c r="D24" i="16"/>
  <c r="D16" i="16"/>
  <c r="K11" i="16"/>
  <c r="E1895" i="12"/>
  <c r="C1895" i="12"/>
  <c r="E1894" i="12"/>
  <c r="C1894" i="12"/>
  <c r="V1874" i="12"/>
  <c r="U1874" i="12"/>
  <c r="T1874" i="12"/>
  <c r="S1874" i="12"/>
  <c r="R1874" i="12"/>
  <c r="Q1874" i="12"/>
  <c r="P1874" i="12"/>
  <c r="O1874" i="12"/>
  <c r="N1874" i="12"/>
  <c r="M1874" i="12"/>
  <c r="L1874" i="12"/>
  <c r="K1874" i="12"/>
  <c r="J1874" i="12"/>
  <c r="D1873" i="12"/>
  <c r="D1872" i="12"/>
  <c r="D1871" i="12"/>
  <c r="D1870" i="12"/>
  <c r="D1869" i="12"/>
  <c r="V1865" i="12"/>
  <c r="U1865" i="12"/>
  <c r="T1865" i="12"/>
  <c r="S1865" i="12"/>
  <c r="R1865" i="12"/>
  <c r="Q1865" i="12"/>
  <c r="P1865" i="12"/>
  <c r="O1865" i="12"/>
  <c r="N1865" i="12"/>
  <c r="M1865" i="12"/>
  <c r="L1865" i="12"/>
  <c r="K1865" i="12"/>
  <c r="J1865" i="12"/>
  <c r="D1864" i="12"/>
  <c r="D1863" i="12"/>
  <c r="D1862" i="12"/>
  <c r="D1861" i="12"/>
  <c r="D1860" i="12"/>
  <c r="V1856" i="12"/>
  <c r="U1856" i="12"/>
  <c r="T1856" i="12"/>
  <c r="S1856" i="12"/>
  <c r="R1856" i="12"/>
  <c r="Q1856" i="12"/>
  <c r="P1856" i="12"/>
  <c r="O1856" i="12"/>
  <c r="N1856" i="12"/>
  <c r="M1856" i="12"/>
  <c r="L1856" i="12"/>
  <c r="K1856" i="12"/>
  <c r="J1856" i="12"/>
  <c r="E1655" i="12"/>
  <c r="C1655" i="12"/>
  <c r="E1654" i="12"/>
  <c r="C1654" i="12"/>
  <c r="V1634" i="12"/>
  <c r="U1634" i="12"/>
  <c r="T1634" i="12"/>
  <c r="S1634" i="12"/>
  <c r="R1634" i="12"/>
  <c r="Q1634" i="12"/>
  <c r="P1634" i="12"/>
  <c r="O1634" i="12"/>
  <c r="N1634" i="12"/>
  <c r="M1634" i="12"/>
  <c r="L1634" i="12"/>
  <c r="K1634" i="12"/>
  <c r="J1634" i="12"/>
  <c r="V1625" i="12"/>
  <c r="U1625" i="12"/>
  <c r="T1625" i="12"/>
  <c r="S1625" i="12"/>
  <c r="R1625" i="12"/>
  <c r="Q1625" i="12"/>
  <c r="P1625" i="12"/>
  <c r="O1625" i="12"/>
  <c r="N1625" i="12"/>
  <c r="M1625" i="12"/>
  <c r="L1625" i="12"/>
  <c r="K1625" i="12"/>
  <c r="J1625" i="12"/>
  <c r="V1616" i="12"/>
  <c r="U1616" i="12"/>
  <c r="T1616" i="12"/>
  <c r="S1616" i="12"/>
  <c r="R1616" i="12"/>
  <c r="Q1616" i="12"/>
  <c r="P1616" i="12"/>
  <c r="O1616" i="12"/>
  <c r="N1616" i="12"/>
  <c r="M1616" i="12"/>
  <c r="L1616" i="12"/>
  <c r="K1616" i="12"/>
  <c r="J1616" i="12"/>
  <c r="E1449" i="12"/>
  <c r="E1448" i="12"/>
  <c r="E1447" i="12"/>
  <c r="E1446" i="12"/>
  <c r="E1445" i="12"/>
  <c r="E1444" i="12"/>
  <c r="E1443" i="12"/>
  <c r="E1442" i="12"/>
  <c r="E1441" i="12"/>
  <c r="E1440" i="12"/>
  <c r="E1439" i="12"/>
  <c r="E1438" i="12"/>
  <c r="E1437" i="12"/>
  <c r="E1436" i="12"/>
  <c r="E1435" i="12"/>
  <c r="E1434" i="12"/>
  <c r="E1433" i="12"/>
  <c r="E1432" i="12"/>
  <c r="E1431" i="12"/>
  <c r="E1430" i="12"/>
  <c r="E1415" i="12"/>
  <c r="E1414" i="12"/>
  <c r="C1414" i="12"/>
  <c r="V1394" i="12"/>
  <c r="U1394" i="12"/>
  <c r="T1394" i="12"/>
  <c r="S1394" i="12"/>
  <c r="R1394" i="12"/>
  <c r="Q1394" i="12"/>
  <c r="P1394" i="12"/>
  <c r="O1394" i="12"/>
  <c r="N1394" i="12"/>
  <c r="M1394" i="12"/>
  <c r="L1394" i="12"/>
  <c r="K1394" i="12"/>
  <c r="J1394" i="12"/>
  <c r="V1385" i="12"/>
  <c r="U1385" i="12"/>
  <c r="T1385" i="12"/>
  <c r="S1385" i="12"/>
  <c r="R1385" i="12"/>
  <c r="Q1385" i="12"/>
  <c r="P1385" i="12"/>
  <c r="O1385" i="12"/>
  <c r="N1385" i="12"/>
  <c r="M1385" i="12"/>
  <c r="L1385" i="12"/>
  <c r="K1385" i="12"/>
  <c r="J1385" i="12"/>
  <c r="V1376" i="12"/>
  <c r="U1376" i="12"/>
  <c r="T1376" i="12"/>
  <c r="S1376" i="12"/>
  <c r="R1376" i="12"/>
  <c r="Q1376" i="12"/>
  <c r="P1376" i="12"/>
  <c r="O1376" i="12"/>
  <c r="N1376" i="12"/>
  <c r="M1376" i="12"/>
  <c r="L1376" i="12"/>
  <c r="K1376" i="12"/>
  <c r="J1376" i="12"/>
  <c r="E1174" i="12"/>
  <c r="E1173" i="12"/>
  <c r="C1173" i="12"/>
  <c r="V1135" i="12"/>
  <c r="U1135" i="12"/>
  <c r="T1135" i="12"/>
  <c r="S1135" i="12"/>
  <c r="R1135" i="12"/>
  <c r="Q1135" i="12"/>
  <c r="P1135" i="12"/>
  <c r="O1135" i="12"/>
  <c r="N1135" i="12"/>
  <c r="M1135" i="12"/>
  <c r="L1135" i="12"/>
  <c r="K1135" i="12"/>
  <c r="J1135" i="12"/>
  <c r="D1134" i="12"/>
  <c r="C1134" i="12"/>
  <c r="B1134" i="12"/>
  <c r="D1133" i="12"/>
  <c r="C1133" i="12"/>
  <c r="B1133" i="12"/>
  <c r="D1132" i="12"/>
  <c r="C1132" i="12"/>
  <c r="B1132" i="12"/>
  <c r="D1131" i="12"/>
  <c r="C1131" i="12"/>
  <c r="B1131" i="12"/>
  <c r="D1130" i="12"/>
  <c r="C1130" i="12"/>
  <c r="B1130" i="12"/>
  <c r="D992" i="12"/>
  <c r="C992" i="12"/>
  <c r="B992" i="12"/>
  <c r="D991" i="12"/>
  <c r="C991" i="12"/>
  <c r="B991" i="12"/>
  <c r="D990" i="12"/>
  <c r="C990" i="12"/>
  <c r="B990" i="12"/>
  <c r="D989" i="12"/>
  <c r="C989" i="12"/>
  <c r="B989" i="12"/>
  <c r="D988" i="12"/>
  <c r="C988" i="12"/>
  <c r="B988" i="12"/>
  <c r="D987" i="12"/>
  <c r="C987" i="12"/>
  <c r="B987" i="12"/>
  <c r="D986" i="12"/>
  <c r="C986" i="12"/>
  <c r="B986" i="12"/>
  <c r="D985" i="12"/>
  <c r="C985" i="12"/>
  <c r="B985" i="12"/>
  <c r="D984" i="12"/>
  <c r="C984" i="12"/>
  <c r="B984" i="12"/>
  <c r="D983" i="12"/>
  <c r="C983" i="12"/>
  <c r="B983" i="12"/>
  <c r="D982" i="12"/>
  <c r="C982" i="12"/>
  <c r="B982" i="12"/>
  <c r="D981" i="12"/>
  <c r="C981" i="12"/>
  <c r="B981" i="12"/>
  <c r="D980" i="12"/>
  <c r="C980" i="12"/>
  <c r="B980" i="12"/>
  <c r="D979" i="12"/>
  <c r="C979" i="12"/>
  <c r="B979" i="12"/>
  <c r="D978" i="12"/>
  <c r="C978" i="12"/>
  <c r="B978" i="12"/>
  <c r="D977" i="12"/>
  <c r="C977" i="12"/>
  <c r="B977" i="12"/>
  <c r="D976" i="12"/>
  <c r="C976" i="12"/>
  <c r="B976" i="12"/>
  <c r="D975" i="12"/>
  <c r="C975" i="12"/>
  <c r="B975" i="12"/>
  <c r="D974" i="12"/>
  <c r="C974" i="12"/>
  <c r="B974" i="12"/>
  <c r="D973" i="12"/>
  <c r="C973" i="12"/>
  <c r="B973" i="12"/>
  <c r="D968" i="12"/>
  <c r="C968" i="12"/>
  <c r="B968" i="12"/>
  <c r="D967" i="12"/>
  <c r="C967" i="12"/>
  <c r="B967" i="12"/>
  <c r="D966" i="12"/>
  <c r="C966" i="12"/>
  <c r="B966" i="12"/>
  <c r="D965" i="12"/>
  <c r="C965" i="12"/>
  <c r="B965" i="12"/>
  <c r="D964" i="12"/>
  <c r="C964" i="12"/>
  <c r="B964" i="12"/>
  <c r="D963" i="12"/>
  <c r="C963" i="12"/>
  <c r="B963" i="12"/>
  <c r="D962" i="12"/>
  <c r="C962" i="12"/>
  <c r="B962" i="12"/>
  <c r="D961" i="12"/>
  <c r="C961" i="12"/>
  <c r="B961" i="12"/>
  <c r="D960" i="12"/>
  <c r="C960" i="12"/>
  <c r="B960" i="12"/>
  <c r="D959" i="12"/>
  <c r="C959" i="12"/>
  <c r="B959" i="12"/>
  <c r="D958" i="12"/>
  <c r="C958" i="12"/>
  <c r="B958" i="12"/>
  <c r="D957" i="12"/>
  <c r="C957" i="12"/>
  <c r="B957" i="12"/>
  <c r="D956" i="12"/>
  <c r="C956" i="12"/>
  <c r="B956" i="12"/>
  <c r="D955" i="12"/>
  <c r="C955" i="12"/>
  <c r="B955" i="12"/>
  <c r="D954" i="12"/>
  <c r="C954" i="12"/>
  <c r="B954" i="12"/>
  <c r="D953" i="12"/>
  <c r="D952" i="12"/>
  <c r="C952" i="12"/>
  <c r="B952" i="12"/>
  <c r="D951" i="12"/>
  <c r="C951" i="12"/>
  <c r="B951" i="12"/>
  <c r="D950" i="12"/>
  <c r="C950" i="12"/>
  <c r="B950" i="12"/>
  <c r="D949" i="12"/>
  <c r="C949" i="12"/>
  <c r="B949" i="12"/>
  <c r="E932" i="12"/>
  <c r="E931" i="12"/>
  <c r="C931" i="12"/>
  <c r="D910" i="12"/>
  <c r="C910" i="12"/>
  <c r="B910" i="12"/>
  <c r="D909" i="12"/>
  <c r="C909" i="12"/>
  <c r="C1392" i="12" s="1"/>
  <c r="B909" i="12"/>
  <c r="B1392" i="12" s="1"/>
  <c r="B1632" i="12" s="1"/>
  <c r="B1872" i="12" s="1"/>
  <c r="D908" i="12"/>
  <c r="C908" i="12"/>
  <c r="C1150" i="12" s="1"/>
  <c r="B908" i="12"/>
  <c r="B1391" i="12" s="1"/>
  <c r="B1631" i="12" s="1"/>
  <c r="B1871" i="12" s="1"/>
  <c r="D907" i="12"/>
  <c r="C907" i="12"/>
  <c r="C1390" i="12" s="1"/>
  <c r="B907" i="12"/>
  <c r="B1390" i="12" s="1"/>
  <c r="B1630" i="12" s="1"/>
  <c r="B1870" i="12" s="1"/>
  <c r="D906" i="12"/>
  <c r="C906" i="12"/>
  <c r="B906" i="12"/>
  <c r="B1389" i="12" s="1"/>
  <c r="B1629" i="12" s="1"/>
  <c r="B1869" i="12" s="1"/>
  <c r="D901" i="12"/>
  <c r="C901" i="12"/>
  <c r="C1143" i="12" s="1"/>
  <c r="B901" i="12"/>
  <c r="B1143" i="12" s="1"/>
  <c r="D900" i="12"/>
  <c r="C900" i="12"/>
  <c r="C1383" i="12" s="1"/>
  <c r="B900" i="12"/>
  <c r="B1383" i="12" s="1"/>
  <c r="B1623" i="12" s="1"/>
  <c r="B1863" i="12" s="1"/>
  <c r="D899" i="12"/>
  <c r="C899" i="12"/>
  <c r="C1382" i="12" s="1"/>
  <c r="B899" i="12"/>
  <c r="B1382" i="12" s="1"/>
  <c r="B1622" i="12" s="1"/>
  <c r="B1862" i="12" s="1"/>
  <c r="D898" i="12"/>
  <c r="C898" i="12"/>
  <c r="C1140" i="12" s="1"/>
  <c r="B898" i="12"/>
  <c r="B1381" i="12" s="1"/>
  <c r="B1621" i="12" s="1"/>
  <c r="B1861" i="12" s="1"/>
  <c r="D897" i="12"/>
  <c r="C897" i="12"/>
  <c r="C1380" i="12" s="1"/>
  <c r="B897" i="12"/>
  <c r="B1139" i="12" s="1"/>
  <c r="V893" i="12"/>
  <c r="U893" i="12"/>
  <c r="T893" i="12"/>
  <c r="S893" i="12"/>
  <c r="R893" i="12"/>
  <c r="Q893" i="12"/>
  <c r="P893" i="12"/>
  <c r="O893" i="12"/>
  <c r="N893" i="12"/>
  <c r="M893" i="12"/>
  <c r="L893" i="12"/>
  <c r="K893" i="12"/>
  <c r="J893" i="12"/>
  <c r="B892" i="12"/>
  <c r="B1375" i="12" s="1"/>
  <c r="B1615" i="12" s="1"/>
  <c r="B1855" i="12" s="1"/>
  <c r="B891" i="12"/>
  <c r="B1374" i="12" s="1"/>
  <c r="B1614" i="12" s="1"/>
  <c r="B1854" i="12" s="1"/>
  <c r="B890" i="12"/>
  <c r="B1373" i="12" s="1"/>
  <c r="B1613" i="12" s="1"/>
  <c r="B1853" i="12" s="1"/>
  <c r="B889" i="12"/>
  <c r="B1372" i="12" s="1"/>
  <c r="B1612" i="12" s="1"/>
  <c r="B1852" i="12" s="1"/>
  <c r="B888" i="12"/>
  <c r="B1371" i="12" s="1"/>
  <c r="B1611" i="12" s="1"/>
  <c r="B1851" i="12" s="1"/>
  <c r="D883" i="12"/>
  <c r="C883" i="12"/>
  <c r="C1125" i="12" s="1"/>
  <c r="B883" i="12"/>
  <c r="B1366" i="12" s="1"/>
  <c r="B1606" i="12" s="1"/>
  <c r="B1846" i="12" s="1"/>
  <c r="D882" i="12"/>
  <c r="C882" i="12"/>
  <c r="B882" i="12"/>
  <c r="B1365" i="12" s="1"/>
  <c r="B1605" i="12" s="1"/>
  <c r="B1845" i="12" s="1"/>
  <c r="D881" i="12"/>
  <c r="C881" i="12"/>
  <c r="C1364" i="12" s="1"/>
  <c r="B881" i="12"/>
  <c r="B1364" i="12" s="1"/>
  <c r="B1604" i="12" s="1"/>
  <c r="B1844" i="12" s="1"/>
  <c r="D880" i="12"/>
  <c r="C880" i="12"/>
  <c r="C1363" i="12" s="1"/>
  <c r="B880" i="12"/>
  <c r="D879" i="12"/>
  <c r="C879" i="12"/>
  <c r="C1362" i="12" s="1"/>
  <c r="B879" i="12"/>
  <c r="B1362" i="12" s="1"/>
  <c r="B1602" i="12" s="1"/>
  <c r="B1842" i="12" s="1"/>
  <c r="D878" i="12"/>
  <c r="C878" i="12"/>
  <c r="C1361" i="12" s="1"/>
  <c r="B878" i="12"/>
  <c r="D877" i="12"/>
  <c r="C877" i="12"/>
  <c r="B877" i="12"/>
  <c r="B1119" i="12" s="1"/>
  <c r="D876" i="12"/>
  <c r="C876" i="12"/>
  <c r="C1359" i="12" s="1"/>
  <c r="B876" i="12"/>
  <c r="B1359" i="12" s="1"/>
  <c r="B1599" i="12" s="1"/>
  <c r="B1839" i="12" s="1"/>
  <c r="D875" i="12"/>
  <c r="C875" i="12"/>
  <c r="C1358" i="12" s="1"/>
  <c r="B875" i="12"/>
  <c r="B1358" i="12" s="1"/>
  <c r="B1598" i="12" s="1"/>
  <c r="B1838" i="12" s="1"/>
  <c r="D874" i="12"/>
  <c r="C874" i="12"/>
  <c r="C1357" i="12" s="1"/>
  <c r="B874" i="12"/>
  <c r="B1357" i="12" s="1"/>
  <c r="B1597" i="12" s="1"/>
  <c r="B1837" i="12" s="1"/>
  <c r="D873" i="12"/>
  <c r="C873" i="12"/>
  <c r="C1356" i="12" s="1"/>
  <c r="B873" i="12"/>
  <c r="D872" i="12"/>
  <c r="C872" i="12"/>
  <c r="C1355" i="12" s="1"/>
  <c r="B872" i="12"/>
  <c r="D871" i="12"/>
  <c r="C871" i="12"/>
  <c r="C1354" i="12" s="1"/>
  <c r="B871" i="12"/>
  <c r="D870" i="12"/>
  <c r="C870" i="12"/>
  <c r="C1353" i="12" s="1"/>
  <c r="B870" i="12"/>
  <c r="B1353" i="12" s="1"/>
  <c r="B1593" i="12" s="1"/>
  <c r="B1833" i="12" s="1"/>
  <c r="D869" i="12"/>
  <c r="C869" i="12"/>
  <c r="C1352" i="12" s="1"/>
  <c r="B869" i="12"/>
  <c r="D868" i="12"/>
  <c r="C868" i="12"/>
  <c r="C1351" i="12" s="1"/>
  <c r="B868" i="12"/>
  <c r="D867" i="12"/>
  <c r="C867" i="12"/>
  <c r="B867" i="12"/>
  <c r="B1350" i="12" s="1"/>
  <c r="B1590" i="12" s="1"/>
  <c r="B1830" i="12" s="1"/>
  <c r="D866" i="12"/>
  <c r="C866" i="12"/>
  <c r="C1349" i="12" s="1"/>
  <c r="B866" i="12"/>
  <c r="B1349" i="12" s="1"/>
  <c r="B1589" i="12" s="1"/>
  <c r="B1829" i="12" s="1"/>
  <c r="D865" i="12"/>
  <c r="C865" i="12"/>
  <c r="B865" i="12"/>
  <c r="B1348" i="12" s="1"/>
  <c r="B1588" i="12" s="1"/>
  <c r="B1828" i="12" s="1"/>
  <c r="D864" i="12"/>
  <c r="C864" i="12"/>
  <c r="C1347" i="12" s="1"/>
  <c r="B864" i="12"/>
  <c r="B1347" i="12" s="1"/>
  <c r="B1587" i="12" s="1"/>
  <c r="B1827" i="12" s="1"/>
  <c r="D863" i="12"/>
  <c r="C863" i="12"/>
  <c r="B863" i="12"/>
  <c r="B1346" i="12" s="1"/>
  <c r="B1586" i="12" s="1"/>
  <c r="B1826" i="12" s="1"/>
  <c r="D862" i="12"/>
  <c r="C862" i="12"/>
  <c r="C1345" i="12" s="1"/>
  <c r="B862" i="12"/>
  <c r="B1345" i="12" s="1"/>
  <c r="B1585" i="12" s="1"/>
  <c r="B1825" i="12" s="1"/>
  <c r="D861" i="12"/>
  <c r="C861" i="12"/>
  <c r="B861" i="12"/>
  <c r="B1344" i="12" s="1"/>
  <c r="B1584" i="12" s="1"/>
  <c r="B1824" i="12" s="1"/>
  <c r="D860" i="12"/>
  <c r="C860" i="12"/>
  <c r="C1343" i="12" s="1"/>
  <c r="B860" i="12"/>
  <c r="D859" i="12"/>
  <c r="C859" i="12"/>
  <c r="C1101" i="12" s="1"/>
  <c r="B859" i="12"/>
  <c r="B1342" i="12" s="1"/>
  <c r="B1582" i="12" s="1"/>
  <c r="B1822" i="12" s="1"/>
  <c r="D858" i="12"/>
  <c r="C858" i="12"/>
  <c r="C1341" i="12" s="1"/>
  <c r="B858" i="12"/>
  <c r="B1341" i="12" s="1"/>
  <c r="B1581" i="12" s="1"/>
  <c r="B1821" i="12" s="1"/>
  <c r="D857" i="12"/>
  <c r="C857" i="12"/>
  <c r="C1340" i="12" s="1"/>
  <c r="B857" i="12"/>
  <c r="D856" i="12"/>
  <c r="C856" i="12"/>
  <c r="C1339" i="12" s="1"/>
  <c r="B856" i="12"/>
  <c r="B1339" i="12" s="1"/>
  <c r="B1579" i="12" s="1"/>
  <c r="B1819" i="12" s="1"/>
  <c r="D855" i="12"/>
  <c r="C855" i="12"/>
  <c r="C1338" i="12" s="1"/>
  <c r="B855" i="12"/>
  <c r="B1097" i="12" s="1"/>
  <c r="D854" i="12"/>
  <c r="C854" i="12"/>
  <c r="C1096" i="12" s="1"/>
  <c r="B854" i="12"/>
  <c r="B1337" i="12" s="1"/>
  <c r="B1577" i="12" s="1"/>
  <c r="B1817" i="12" s="1"/>
  <c r="D804" i="12"/>
  <c r="C804" i="12"/>
  <c r="C1287" i="12" s="1"/>
  <c r="B804" i="12"/>
  <c r="B1287" i="12" s="1"/>
  <c r="B1527" i="12" s="1"/>
  <c r="B1767" i="12" s="1"/>
  <c r="D803" i="12"/>
  <c r="C803" i="12"/>
  <c r="C1286" i="12" s="1"/>
  <c r="B803" i="12"/>
  <c r="B1286" i="12" s="1"/>
  <c r="B1526" i="12" s="1"/>
  <c r="B1766" i="12" s="1"/>
  <c r="D802" i="12"/>
  <c r="C802" i="12"/>
  <c r="C1285" i="12" s="1"/>
  <c r="B802" i="12"/>
  <c r="B1285" i="12" s="1"/>
  <c r="B1525" i="12" s="1"/>
  <c r="B1765" i="12" s="1"/>
  <c r="D801" i="12"/>
  <c r="C801" i="12"/>
  <c r="C1284" i="12" s="1"/>
  <c r="B801" i="12"/>
  <c r="B1284" i="12" s="1"/>
  <c r="B1524" i="12" s="1"/>
  <c r="B1764" i="12" s="1"/>
  <c r="D800" i="12"/>
  <c r="C800" i="12"/>
  <c r="C1283" i="12" s="1"/>
  <c r="B800" i="12"/>
  <c r="B1283" i="12" s="1"/>
  <c r="B1523" i="12" s="1"/>
  <c r="B1763" i="12" s="1"/>
  <c r="D799" i="12"/>
  <c r="C799" i="12"/>
  <c r="C1282" i="12" s="1"/>
  <c r="B799" i="12"/>
  <c r="B1282" i="12" s="1"/>
  <c r="B1522" i="12" s="1"/>
  <c r="B1762" i="12" s="1"/>
  <c r="D798" i="12"/>
  <c r="C798" i="12"/>
  <c r="C1281" i="12" s="1"/>
  <c r="B798" i="12"/>
  <c r="B1281" i="12" s="1"/>
  <c r="B1521" i="12" s="1"/>
  <c r="B1761" i="12" s="1"/>
  <c r="D797" i="12"/>
  <c r="C797" i="12"/>
  <c r="C1280" i="12" s="1"/>
  <c r="B797" i="12"/>
  <c r="B1280" i="12" s="1"/>
  <c r="B1520" i="12" s="1"/>
  <c r="B1760" i="12" s="1"/>
  <c r="D796" i="12"/>
  <c r="C796" i="12"/>
  <c r="C1279" i="12" s="1"/>
  <c r="B796" i="12"/>
  <c r="B1279" i="12" s="1"/>
  <c r="B1519" i="12" s="1"/>
  <c r="B1759" i="12" s="1"/>
  <c r="D795" i="12"/>
  <c r="C795" i="12"/>
  <c r="C1278" i="12" s="1"/>
  <c r="B795" i="12"/>
  <c r="B1278" i="12" s="1"/>
  <c r="B1518" i="12" s="1"/>
  <c r="B1758" i="12" s="1"/>
  <c r="D794" i="12"/>
  <c r="C794" i="12"/>
  <c r="C1277" i="12" s="1"/>
  <c r="B794" i="12"/>
  <c r="B1277" i="12" s="1"/>
  <c r="B1517" i="12" s="1"/>
  <c r="B1757" i="12" s="1"/>
  <c r="D793" i="12"/>
  <c r="C793" i="12"/>
  <c r="C1276" i="12" s="1"/>
  <c r="B793" i="12"/>
  <c r="B1276" i="12" s="1"/>
  <c r="B1516" i="12" s="1"/>
  <c r="B1756" i="12" s="1"/>
  <c r="D792" i="12"/>
  <c r="C792" i="12"/>
  <c r="C1275" i="12" s="1"/>
  <c r="B792" i="12"/>
  <c r="B1275" i="12" s="1"/>
  <c r="B1515" i="12" s="1"/>
  <c r="B1755" i="12" s="1"/>
  <c r="D791" i="12"/>
  <c r="C791" i="12"/>
  <c r="C1274" i="12" s="1"/>
  <c r="B791" i="12"/>
  <c r="B1274" i="12" s="1"/>
  <c r="B1514" i="12" s="1"/>
  <c r="B1754" i="12" s="1"/>
  <c r="D790" i="12"/>
  <c r="C790" i="12"/>
  <c r="C1273" i="12" s="1"/>
  <c r="B790" i="12"/>
  <c r="B1273" i="12" s="1"/>
  <c r="B1513" i="12" s="1"/>
  <c r="B1753" i="12" s="1"/>
  <c r="D789" i="12"/>
  <c r="C789" i="12"/>
  <c r="C1272" i="12" s="1"/>
  <c r="B789" i="12"/>
  <c r="B1272" i="12" s="1"/>
  <c r="B1512" i="12" s="1"/>
  <c r="B1752" i="12" s="1"/>
  <c r="D788" i="12"/>
  <c r="C788" i="12"/>
  <c r="C1271" i="12" s="1"/>
  <c r="B788" i="12"/>
  <c r="B1271" i="12" s="1"/>
  <c r="B1511" i="12" s="1"/>
  <c r="B1751" i="12" s="1"/>
  <c r="D787" i="12"/>
  <c r="C787" i="12"/>
  <c r="C1270" i="12" s="1"/>
  <c r="B787" i="12"/>
  <c r="B1270" i="12" s="1"/>
  <c r="B1510" i="12" s="1"/>
  <c r="B1750" i="12" s="1"/>
  <c r="D786" i="12"/>
  <c r="C786" i="12"/>
  <c r="C1269" i="12" s="1"/>
  <c r="B786" i="12"/>
  <c r="B1269" i="12" s="1"/>
  <c r="B1509" i="12" s="1"/>
  <c r="B1749" i="12" s="1"/>
  <c r="D785" i="12"/>
  <c r="C785" i="12"/>
  <c r="C1268" i="12" s="1"/>
  <c r="B785" i="12"/>
  <c r="B1268" i="12" s="1"/>
  <c r="B1508" i="12" s="1"/>
  <c r="B1748" i="12" s="1"/>
  <c r="D784" i="12"/>
  <c r="C784" i="12"/>
  <c r="C1267" i="12" s="1"/>
  <c r="B784" i="12"/>
  <c r="B1267" i="12" s="1"/>
  <c r="B1507" i="12" s="1"/>
  <c r="B1747" i="12" s="1"/>
  <c r="D783" i="12"/>
  <c r="C783" i="12"/>
  <c r="C1266" i="12" s="1"/>
  <c r="B783" i="12"/>
  <c r="B1266" i="12" s="1"/>
  <c r="B1506" i="12" s="1"/>
  <c r="B1746" i="12" s="1"/>
  <c r="D782" i="12"/>
  <c r="C782" i="12"/>
  <c r="C1265" i="12" s="1"/>
  <c r="B782" i="12"/>
  <c r="B1265" i="12" s="1"/>
  <c r="B1505" i="12" s="1"/>
  <c r="B1745" i="12" s="1"/>
  <c r="D781" i="12"/>
  <c r="C781" i="12"/>
  <c r="C1264" i="12" s="1"/>
  <c r="B781" i="12"/>
  <c r="B1264" i="12" s="1"/>
  <c r="B1504" i="12" s="1"/>
  <c r="B1744" i="12" s="1"/>
  <c r="D780" i="12"/>
  <c r="C780" i="12"/>
  <c r="C1263" i="12" s="1"/>
  <c r="B780" i="12"/>
  <c r="B1263" i="12" s="1"/>
  <c r="B1503" i="12" s="1"/>
  <c r="B1743" i="12" s="1"/>
  <c r="D779" i="12"/>
  <c r="C779" i="12"/>
  <c r="C1262" i="12" s="1"/>
  <c r="B779" i="12"/>
  <c r="B1262" i="12" s="1"/>
  <c r="B1502" i="12" s="1"/>
  <c r="B1742" i="12" s="1"/>
  <c r="D778" i="12"/>
  <c r="C778" i="12"/>
  <c r="C1261" i="12" s="1"/>
  <c r="B778" i="12"/>
  <c r="B1261" i="12" s="1"/>
  <c r="B1501" i="12" s="1"/>
  <c r="B1741" i="12" s="1"/>
  <c r="D777" i="12"/>
  <c r="C777" i="12"/>
  <c r="C1260" i="12" s="1"/>
  <c r="B777" i="12"/>
  <c r="B1260" i="12" s="1"/>
  <c r="B1500" i="12" s="1"/>
  <c r="B1740" i="12" s="1"/>
  <c r="D776" i="12"/>
  <c r="C776" i="12"/>
  <c r="C1259" i="12" s="1"/>
  <c r="B776" i="12"/>
  <c r="B1259" i="12" s="1"/>
  <c r="B1499" i="12" s="1"/>
  <c r="B1739" i="12" s="1"/>
  <c r="D775" i="12"/>
  <c r="C775" i="12"/>
  <c r="C1258" i="12" s="1"/>
  <c r="B775" i="12"/>
  <c r="B1258" i="12" s="1"/>
  <c r="B1498" i="12" s="1"/>
  <c r="B1738" i="12" s="1"/>
  <c r="D774" i="12"/>
  <c r="C774" i="12"/>
  <c r="C1257" i="12" s="1"/>
  <c r="B774" i="12"/>
  <c r="B1257" i="12" s="1"/>
  <c r="B1497" i="12" s="1"/>
  <c r="B1737" i="12" s="1"/>
  <c r="D773" i="12"/>
  <c r="C773" i="12"/>
  <c r="C1256" i="12" s="1"/>
  <c r="B773" i="12"/>
  <c r="B1256" i="12" s="1"/>
  <c r="B1496" i="12" s="1"/>
  <c r="B1736" i="12" s="1"/>
  <c r="D772" i="12"/>
  <c r="C772" i="12"/>
  <c r="C1255" i="12" s="1"/>
  <c r="B772" i="12"/>
  <c r="B1255" i="12" s="1"/>
  <c r="B1495" i="12" s="1"/>
  <c r="B1735" i="12" s="1"/>
  <c r="D771" i="12"/>
  <c r="C771" i="12"/>
  <c r="C1254" i="12" s="1"/>
  <c r="B771" i="12"/>
  <c r="B1254" i="12" s="1"/>
  <c r="B1494" i="12" s="1"/>
  <c r="B1734" i="12" s="1"/>
  <c r="D770" i="12"/>
  <c r="C770" i="12"/>
  <c r="C1253" i="12" s="1"/>
  <c r="B770" i="12"/>
  <c r="B1253" i="12" s="1"/>
  <c r="B1493" i="12" s="1"/>
  <c r="B1733" i="12" s="1"/>
  <c r="D769" i="12"/>
  <c r="C769" i="12"/>
  <c r="C1252" i="12" s="1"/>
  <c r="B769" i="12"/>
  <c r="B1252" i="12" s="1"/>
  <c r="B1492" i="12" s="1"/>
  <c r="B1732" i="12" s="1"/>
  <c r="D768" i="12"/>
  <c r="C768" i="12"/>
  <c r="C1251" i="12" s="1"/>
  <c r="B768" i="12"/>
  <c r="B1251" i="12" s="1"/>
  <c r="B1491" i="12" s="1"/>
  <c r="B1731" i="12" s="1"/>
  <c r="D767" i="12"/>
  <c r="C767" i="12"/>
  <c r="C1250" i="12" s="1"/>
  <c r="B767" i="12"/>
  <c r="B1250" i="12" s="1"/>
  <c r="B1490" i="12" s="1"/>
  <c r="B1730" i="12" s="1"/>
  <c r="D766" i="12"/>
  <c r="C766" i="12"/>
  <c r="C1249" i="12" s="1"/>
  <c r="B766" i="12"/>
  <c r="B1249" i="12" s="1"/>
  <c r="B1489" i="12" s="1"/>
  <c r="B1729" i="12" s="1"/>
  <c r="D765" i="12"/>
  <c r="C765" i="12"/>
  <c r="C1248" i="12" s="1"/>
  <c r="B765" i="12"/>
  <c r="B1248" i="12" s="1"/>
  <c r="B1488" i="12" s="1"/>
  <c r="B1728" i="12" s="1"/>
  <c r="D759" i="12"/>
  <c r="C759" i="12"/>
  <c r="C1242" i="12" s="1"/>
  <c r="B759" i="12"/>
  <c r="D758" i="12"/>
  <c r="C758" i="12"/>
  <c r="C1241" i="12" s="1"/>
  <c r="B758" i="12"/>
  <c r="B1241" i="12" s="1"/>
  <c r="B1481" i="12" s="1"/>
  <c r="B1721" i="12" s="1"/>
  <c r="D757" i="12"/>
  <c r="C757" i="12"/>
  <c r="B757" i="12"/>
  <c r="B1240" i="12" s="1"/>
  <c r="B1480" i="12" s="1"/>
  <c r="B1720" i="12" s="1"/>
  <c r="D756" i="12"/>
  <c r="C756" i="12"/>
  <c r="C1239" i="12" s="1"/>
  <c r="B756" i="12"/>
  <c r="B998" i="12" s="1"/>
  <c r="D755" i="12"/>
  <c r="C755" i="12"/>
  <c r="C997" i="12" s="1"/>
  <c r="B755" i="12"/>
  <c r="B1238" i="12" s="1"/>
  <c r="B1478" i="12" s="1"/>
  <c r="B1718" i="12" s="1"/>
  <c r="D750" i="12"/>
  <c r="C750" i="12"/>
  <c r="C1233" i="12" s="1"/>
  <c r="B750" i="12"/>
  <c r="B1233" i="12" s="1"/>
  <c r="B1473" i="12" s="1"/>
  <c r="B1713" i="12" s="1"/>
  <c r="D749" i="12"/>
  <c r="C749" i="12"/>
  <c r="C1232" i="12" s="1"/>
  <c r="B749" i="12"/>
  <c r="B1232" i="12" s="1"/>
  <c r="B1472" i="12" s="1"/>
  <c r="B1712" i="12" s="1"/>
  <c r="D748" i="12"/>
  <c r="C748" i="12"/>
  <c r="C1231" i="12" s="1"/>
  <c r="B748" i="12"/>
  <c r="B1231" i="12" s="1"/>
  <c r="B1471" i="12" s="1"/>
  <c r="B1711" i="12" s="1"/>
  <c r="D747" i="12"/>
  <c r="C747" i="12"/>
  <c r="C1230" i="12" s="1"/>
  <c r="B747" i="12"/>
  <c r="B1230" i="12" s="1"/>
  <c r="B1470" i="12" s="1"/>
  <c r="B1710" i="12" s="1"/>
  <c r="D746" i="12"/>
  <c r="C746" i="12"/>
  <c r="C1229" i="12" s="1"/>
  <c r="B746" i="12"/>
  <c r="B1229" i="12" s="1"/>
  <c r="B1469" i="12" s="1"/>
  <c r="B1709" i="12" s="1"/>
  <c r="D745" i="12"/>
  <c r="C745" i="12"/>
  <c r="C1228" i="12" s="1"/>
  <c r="B745" i="12"/>
  <c r="B1228" i="12" s="1"/>
  <c r="B1468" i="12" s="1"/>
  <c r="B1708" i="12" s="1"/>
  <c r="D744" i="12"/>
  <c r="C744" i="12"/>
  <c r="C1227" i="12" s="1"/>
  <c r="B744" i="12"/>
  <c r="B1227" i="12" s="1"/>
  <c r="B1467" i="12" s="1"/>
  <c r="B1707" i="12" s="1"/>
  <c r="D743" i="12"/>
  <c r="C743" i="12"/>
  <c r="C1226" i="12" s="1"/>
  <c r="B743" i="12"/>
  <c r="B1226" i="12" s="1"/>
  <c r="B1466" i="12" s="1"/>
  <c r="B1706" i="12" s="1"/>
  <c r="D742" i="12"/>
  <c r="C742" i="12"/>
  <c r="C1225" i="12" s="1"/>
  <c r="B742" i="12"/>
  <c r="B1225" i="12" s="1"/>
  <c r="B1465" i="12" s="1"/>
  <c r="B1705" i="12" s="1"/>
  <c r="D741" i="12"/>
  <c r="C741" i="12"/>
  <c r="C1224" i="12" s="1"/>
  <c r="B741" i="12"/>
  <c r="B1224" i="12" s="1"/>
  <c r="B1464" i="12" s="1"/>
  <c r="B1704" i="12" s="1"/>
  <c r="D740" i="12"/>
  <c r="C740" i="12"/>
  <c r="C1223" i="12" s="1"/>
  <c r="B740" i="12"/>
  <c r="B1223" i="12" s="1"/>
  <c r="B1463" i="12" s="1"/>
  <c r="B1703" i="12" s="1"/>
  <c r="D739" i="12"/>
  <c r="C739" i="12"/>
  <c r="C1222" i="12" s="1"/>
  <c r="B739" i="12"/>
  <c r="B1222" i="12" s="1"/>
  <c r="B1462" i="12" s="1"/>
  <c r="B1702" i="12" s="1"/>
  <c r="D738" i="12"/>
  <c r="C738" i="12"/>
  <c r="C1221" i="12" s="1"/>
  <c r="B738" i="12"/>
  <c r="B1221" i="12" s="1"/>
  <c r="B1461" i="12" s="1"/>
  <c r="B1701" i="12" s="1"/>
  <c r="D737" i="12"/>
  <c r="C737" i="12"/>
  <c r="C1220" i="12" s="1"/>
  <c r="B737" i="12"/>
  <c r="B1220" i="12" s="1"/>
  <c r="B1460" i="12" s="1"/>
  <c r="B1700" i="12" s="1"/>
  <c r="D736" i="12"/>
  <c r="C736" i="12"/>
  <c r="C1219" i="12" s="1"/>
  <c r="B736" i="12"/>
  <c r="B1219" i="12" s="1"/>
  <c r="B1459" i="12" s="1"/>
  <c r="B1699" i="12" s="1"/>
  <c r="D735" i="12"/>
  <c r="C735" i="12"/>
  <c r="C1218" i="12" s="1"/>
  <c r="B735" i="12"/>
  <c r="B1218" i="12" s="1"/>
  <c r="B1458" i="12" s="1"/>
  <c r="B1698" i="12" s="1"/>
  <c r="D734" i="12"/>
  <c r="C734" i="12"/>
  <c r="C1217" i="12" s="1"/>
  <c r="B734" i="12"/>
  <c r="B1217" i="12" s="1"/>
  <c r="B1457" i="12" s="1"/>
  <c r="B1697" i="12" s="1"/>
  <c r="D733" i="12"/>
  <c r="C733" i="12"/>
  <c r="C1216" i="12" s="1"/>
  <c r="B733" i="12"/>
  <c r="B1216" i="12" s="1"/>
  <c r="B1456" i="12" s="1"/>
  <c r="B1696" i="12" s="1"/>
  <c r="D732" i="12"/>
  <c r="C732" i="12"/>
  <c r="C1215" i="12" s="1"/>
  <c r="B732" i="12"/>
  <c r="B1215" i="12" s="1"/>
  <c r="B1455" i="12" s="1"/>
  <c r="B1695" i="12" s="1"/>
  <c r="D731" i="12"/>
  <c r="C731" i="12"/>
  <c r="C1214" i="12" s="1"/>
  <c r="B731" i="12"/>
  <c r="B1214" i="12" s="1"/>
  <c r="B1454" i="12" s="1"/>
  <c r="B1694" i="12" s="1"/>
  <c r="D726" i="12"/>
  <c r="C726" i="12"/>
  <c r="C1209" i="12" s="1"/>
  <c r="B726" i="12"/>
  <c r="B1209" i="12" s="1"/>
  <c r="B1449" i="12" s="1"/>
  <c r="B1689" i="12" s="1"/>
  <c r="D725" i="12"/>
  <c r="C725" i="12"/>
  <c r="C1208" i="12" s="1"/>
  <c r="B725" i="12"/>
  <c r="B1208" i="12" s="1"/>
  <c r="B1448" i="12" s="1"/>
  <c r="B1688" i="12" s="1"/>
  <c r="D724" i="12"/>
  <c r="C724" i="12"/>
  <c r="C1207" i="12" s="1"/>
  <c r="B724" i="12"/>
  <c r="B1207" i="12" s="1"/>
  <c r="B1447" i="12" s="1"/>
  <c r="B1687" i="12" s="1"/>
  <c r="D723" i="12"/>
  <c r="C723" i="12"/>
  <c r="C1206" i="12" s="1"/>
  <c r="B723" i="12"/>
  <c r="B1206" i="12" s="1"/>
  <c r="B1446" i="12" s="1"/>
  <c r="B1686" i="12" s="1"/>
  <c r="D722" i="12"/>
  <c r="C722" i="12"/>
  <c r="C1205" i="12" s="1"/>
  <c r="B722" i="12"/>
  <c r="B1205" i="12" s="1"/>
  <c r="B1445" i="12" s="1"/>
  <c r="B1685" i="12" s="1"/>
  <c r="D721" i="12"/>
  <c r="C721" i="12"/>
  <c r="C1204" i="12" s="1"/>
  <c r="B721" i="12"/>
  <c r="B1204" i="12" s="1"/>
  <c r="B1444" i="12" s="1"/>
  <c r="B1684" i="12" s="1"/>
  <c r="D720" i="12"/>
  <c r="C720" i="12"/>
  <c r="C1203" i="12" s="1"/>
  <c r="B720" i="12"/>
  <c r="B1203" i="12" s="1"/>
  <c r="B1443" i="12" s="1"/>
  <c r="B1683" i="12" s="1"/>
  <c r="D719" i="12"/>
  <c r="C719" i="12"/>
  <c r="C1202" i="12" s="1"/>
  <c r="B719" i="12"/>
  <c r="B1202" i="12" s="1"/>
  <c r="B1442" i="12" s="1"/>
  <c r="B1682" i="12" s="1"/>
  <c r="D718" i="12"/>
  <c r="C718" i="12"/>
  <c r="C1201" i="12" s="1"/>
  <c r="B718" i="12"/>
  <c r="B1201" i="12" s="1"/>
  <c r="B1441" i="12" s="1"/>
  <c r="B1681" i="12" s="1"/>
  <c r="D717" i="12"/>
  <c r="C717" i="12"/>
  <c r="C1200" i="12" s="1"/>
  <c r="B717" i="12"/>
  <c r="B1200" i="12" s="1"/>
  <c r="B1440" i="12" s="1"/>
  <c r="B1680" i="12" s="1"/>
  <c r="D716" i="12"/>
  <c r="C716" i="12"/>
  <c r="C1199" i="12" s="1"/>
  <c r="B716" i="12"/>
  <c r="B1199" i="12" s="1"/>
  <c r="B1439" i="12" s="1"/>
  <c r="B1679" i="12" s="1"/>
  <c r="D715" i="12"/>
  <c r="C715" i="12"/>
  <c r="C1198" i="12" s="1"/>
  <c r="B715" i="12"/>
  <c r="B1198" i="12" s="1"/>
  <c r="B1438" i="12" s="1"/>
  <c r="B1678" i="12" s="1"/>
  <c r="D714" i="12"/>
  <c r="C714" i="12"/>
  <c r="C1197" i="12" s="1"/>
  <c r="B714" i="12"/>
  <c r="B1197" i="12" s="1"/>
  <c r="B1437" i="12" s="1"/>
  <c r="B1677" i="12" s="1"/>
  <c r="D713" i="12"/>
  <c r="C713" i="12"/>
  <c r="C1196" i="12" s="1"/>
  <c r="B713" i="12"/>
  <c r="B1196" i="12" s="1"/>
  <c r="B1436" i="12" s="1"/>
  <c r="B1676" i="12" s="1"/>
  <c r="D712" i="12"/>
  <c r="C712" i="12"/>
  <c r="C1195" i="12" s="1"/>
  <c r="B712" i="12"/>
  <c r="B1195" i="12" s="1"/>
  <c r="B1435" i="12" s="1"/>
  <c r="B1675" i="12" s="1"/>
  <c r="D711" i="12"/>
  <c r="D710" i="12"/>
  <c r="C710" i="12"/>
  <c r="C1193" i="12" s="1"/>
  <c r="B710" i="12"/>
  <c r="B1193" i="12" s="1"/>
  <c r="B1433" i="12" s="1"/>
  <c r="B1673" i="12" s="1"/>
  <c r="D709" i="12"/>
  <c r="C709" i="12"/>
  <c r="C1192" i="12" s="1"/>
  <c r="B709" i="12"/>
  <c r="B1192" i="12" s="1"/>
  <c r="B1432" i="12" s="1"/>
  <c r="B1672" i="12" s="1"/>
  <c r="D708" i="12"/>
  <c r="C708" i="12"/>
  <c r="C1191" i="12" s="1"/>
  <c r="B708" i="12"/>
  <c r="B1191" i="12" s="1"/>
  <c r="B1431" i="12" s="1"/>
  <c r="B1671" i="12" s="1"/>
  <c r="D707" i="12"/>
  <c r="C707" i="12"/>
  <c r="C1190" i="12" s="1"/>
  <c r="B707" i="12"/>
  <c r="B1190" i="12" s="1"/>
  <c r="B1430" i="12" s="1"/>
  <c r="B1670" i="12" s="1"/>
  <c r="D582" i="12"/>
  <c r="C582" i="12"/>
  <c r="B582" i="12"/>
  <c r="D581" i="12"/>
  <c r="C581" i="12"/>
  <c r="B581" i="12"/>
  <c r="D580" i="12"/>
  <c r="C580" i="12"/>
  <c r="B580" i="12"/>
  <c r="D579" i="12"/>
  <c r="C579" i="12"/>
  <c r="B579" i="12"/>
  <c r="D578" i="12"/>
  <c r="C578" i="12"/>
  <c r="B578" i="12"/>
  <c r="D577" i="12"/>
  <c r="C577" i="12"/>
  <c r="B577" i="12"/>
  <c r="D576" i="12"/>
  <c r="C576" i="12"/>
  <c r="B576" i="12"/>
  <c r="D575" i="12"/>
  <c r="C575" i="12"/>
  <c r="B575" i="12"/>
  <c r="D574" i="12"/>
  <c r="C574" i="12"/>
  <c r="B574" i="12"/>
  <c r="D573" i="12"/>
  <c r="C573" i="12"/>
  <c r="B573" i="12"/>
  <c r="D572" i="12"/>
  <c r="C572" i="12"/>
  <c r="B572" i="12"/>
  <c r="D571" i="12"/>
  <c r="C571" i="12"/>
  <c r="B571" i="12"/>
  <c r="D570" i="12"/>
  <c r="C570" i="12"/>
  <c r="B570" i="12"/>
  <c r="D569" i="12"/>
  <c r="C569" i="12"/>
  <c r="B569" i="12"/>
  <c r="D568" i="12"/>
  <c r="C568" i="12"/>
  <c r="B568" i="12"/>
  <c r="D567" i="12"/>
  <c r="C567" i="12"/>
  <c r="B567" i="12"/>
  <c r="D566" i="12"/>
  <c r="C566" i="12"/>
  <c r="B566" i="12"/>
  <c r="D565" i="12"/>
  <c r="C565" i="12"/>
  <c r="B565" i="12"/>
  <c r="D564" i="12"/>
  <c r="C564" i="12"/>
  <c r="B564" i="12"/>
  <c r="D563" i="12"/>
  <c r="C563" i="12"/>
  <c r="B563" i="12"/>
  <c r="D562" i="12"/>
  <c r="C562" i="12"/>
  <c r="B562" i="12"/>
  <c r="D561" i="12"/>
  <c r="C561" i="12"/>
  <c r="B561" i="12"/>
  <c r="D560" i="12"/>
  <c r="C560" i="12"/>
  <c r="B560" i="12"/>
  <c r="D559" i="12"/>
  <c r="C559" i="12"/>
  <c r="B559" i="12"/>
  <c r="D558" i="12"/>
  <c r="C558" i="12"/>
  <c r="B558" i="12"/>
  <c r="D557" i="12"/>
  <c r="C557" i="12"/>
  <c r="B557" i="12"/>
  <c r="D556" i="12"/>
  <c r="C556" i="12"/>
  <c r="B556" i="12"/>
  <c r="D555" i="12"/>
  <c r="C555" i="12"/>
  <c r="B555" i="12"/>
  <c r="D554" i="12"/>
  <c r="C554" i="12"/>
  <c r="B554" i="12"/>
  <c r="D553" i="12"/>
  <c r="C553" i="12"/>
  <c r="B553" i="12"/>
  <c r="V517" i="12"/>
  <c r="U517" i="12"/>
  <c r="T517" i="12"/>
  <c r="S517" i="12"/>
  <c r="R517" i="12"/>
  <c r="Q517" i="12"/>
  <c r="P517" i="12"/>
  <c r="O517" i="12"/>
  <c r="N517" i="12"/>
  <c r="M517" i="12"/>
  <c r="L517" i="12"/>
  <c r="K517" i="12"/>
  <c r="J517" i="12"/>
  <c r="V516" i="12"/>
  <c r="U516" i="12"/>
  <c r="T516" i="12"/>
  <c r="S516" i="12"/>
  <c r="R516" i="12"/>
  <c r="Q516" i="12"/>
  <c r="P516" i="12"/>
  <c r="O516" i="12"/>
  <c r="N516" i="12"/>
  <c r="M516" i="12"/>
  <c r="L516" i="12"/>
  <c r="K516" i="12"/>
  <c r="J516" i="12"/>
  <c r="V515" i="12"/>
  <c r="U515" i="12"/>
  <c r="T515" i="12"/>
  <c r="S515" i="12"/>
  <c r="R515" i="12"/>
  <c r="Q515" i="12"/>
  <c r="P515" i="12"/>
  <c r="O515" i="12"/>
  <c r="N515" i="12"/>
  <c r="M515" i="12"/>
  <c r="L515" i="12"/>
  <c r="K515" i="12"/>
  <c r="J515" i="12"/>
  <c r="V514" i="12"/>
  <c r="U514" i="12"/>
  <c r="T514" i="12"/>
  <c r="S514" i="12"/>
  <c r="R514" i="12"/>
  <c r="Q514" i="12"/>
  <c r="P514" i="12"/>
  <c r="O514" i="12"/>
  <c r="N514" i="12"/>
  <c r="M514" i="12"/>
  <c r="L514" i="12"/>
  <c r="K514" i="12"/>
  <c r="J514" i="12"/>
  <c r="V513" i="12"/>
  <c r="U513" i="12"/>
  <c r="T513" i="12"/>
  <c r="S513" i="12"/>
  <c r="R513" i="12"/>
  <c r="Q513" i="12"/>
  <c r="P513" i="12"/>
  <c r="O513" i="12"/>
  <c r="N513" i="12"/>
  <c r="M513" i="12"/>
  <c r="L513" i="12"/>
  <c r="K513" i="12"/>
  <c r="J513" i="12"/>
  <c r="V512" i="12"/>
  <c r="U512" i="12"/>
  <c r="T512" i="12"/>
  <c r="S512" i="12"/>
  <c r="R512" i="12"/>
  <c r="Q512" i="12"/>
  <c r="P512" i="12"/>
  <c r="O512" i="12"/>
  <c r="N512" i="12"/>
  <c r="M512" i="12"/>
  <c r="L512" i="12"/>
  <c r="K512" i="12"/>
  <c r="J512" i="12"/>
  <c r="V511" i="12"/>
  <c r="U511" i="12"/>
  <c r="T511" i="12"/>
  <c r="S511" i="12"/>
  <c r="R511" i="12"/>
  <c r="Q511" i="12"/>
  <c r="P511" i="12"/>
  <c r="O511" i="12"/>
  <c r="N511" i="12"/>
  <c r="M511" i="12"/>
  <c r="L511" i="12"/>
  <c r="K511" i="12"/>
  <c r="J511" i="12"/>
  <c r="V510" i="12"/>
  <c r="U510" i="12"/>
  <c r="T510" i="12"/>
  <c r="S510" i="12"/>
  <c r="R510" i="12"/>
  <c r="Q510" i="12"/>
  <c r="P510" i="12"/>
  <c r="O510" i="12"/>
  <c r="N510" i="12"/>
  <c r="M510" i="12"/>
  <c r="L510" i="12"/>
  <c r="K510" i="12"/>
  <c r="J510" i="12"/>
  <c r="V509" i="12"/>
  <c r="U509" i="12"/>
  <c r="T509" i="12"/>
  <c r="S509" i="12"/>
  <c r="R509" i="12"/>
  <c r="Q509" i="12"/>
  <c r="P509" i="12"/>
  <c r="O509" i="12"/>
  <c r="N509" i="12"/>
  <c r="M509" i="12"/>
  <c r="L509" i="12"/>
  <c r="K509" i="12"/>
  <c r="J509" i="12"/>
  <c r="V508" i="12"/>
  <c r="U508" i="12"/>
  <c r="T508" i="12"/>
  <c r="S508" i="12"/>
  <c r="R508" i="12"/>
  <c r="Q508" i="12"/>
  <c r="P508" i="12"/>
  <c r="O508" i="12"/>
  <c r="N508" i="12"/>
  <c r="M508" i="12"/>
  <c r="L508" i="12"/>
  <c r="K508" i="12"/>
  <c r="J508" i="12"/>
  <c r="V507" i="12"/>
  <c r="U507" i="12"/>
  <c r="T507" i="12"/>
  <c r="S507" i="12"/>
  <c r="R507" i="12"/>
  <c r="Q507" i="12"/>
  <c r="P507" i="12"/>
  <c r="O507" i="12"/>
  <c r="N507" i="12"/>
  <c r="M507" i="12"/>
  <c r="L507" i="12"/>
  <c r="K507" i="12"/>
  <c r="J507" i="12"/>
  <c r="V506" i="12"/>
  <c r="U506" i="12"/>
  <c r="T506" i="12"/>
  <c r="S506" i="12"/>
  <c r="R506" i="12"/>
  <c r="Q506" i="12"/>
  <c r="P506" i="12"/>
  <c r="O506" i="12"/>
  <c r="N506" i="12"/>
  <c r="M506" i="12"/>
  <c r="L506" i="12"/>
  <c r="K506" i="12"/>
  <c r="J506" i="12"/>
  <c r="V505" i="12"/>
  <c r="U505" i="12"/>
  <c r="T505" i="12"/>
  <c r="S505" i="12"/>
  <c r="R505" i="12"/>
  <c r="Q505" i="12"/>
  <c r="P505" i="12"/>
  <c r="O505" i="12"/>
  <c r="N505" i="12"/>
  <c r="M505" i="12"/>
  <c r="L505" i="12"/>
  <c r="K505" i="12"/>
  <c r="J505" i="12"/>
  <c r="V504" i="12"/>
  <c r="U504" i="12"/>
  <c r="T504" i="12"/>
  <c r="S504" i="12"/>
  <c r="R504" i="12"/>
  <c r="Q504" i="12"/>
  <c r="P504" i="12"/>
  <c r="O504" i="12"/>
  <c r="N504" i="12"/>
  <c r="M504" i="12"/>
  <c r="L504" i="12"/>
  <c r="K504" i="12"/>
  <c r="J504" i="12"/>
  <c r="V503" i="12"/>
  <c r="U503" i="12"/>
  <c r="T503" i="12"/>
  <c r="S503" i="12"/>
  <c r="R503" i="12"/>
  <c r="Q503" i="12"/>
  <c r="P503" i="12"/>
  <c r="O503" i="12"/>
  <c r="N503" i="12"/>
  <c r="M503" i="12"/>
  <c r="L503" i="12"/>
  <c r="K503" i="12"/>
  <c r="J503" i="12"/>
  <c r="V502" i="12"/>
  <c r="U502" i="12"/>
  <c r="T502" i="12"/>
  <c r="S502" i="12"/>
  <c r="R502" i="12"/>
  <c r="Q502" i="12"/>
  <c r="P502" i="12"/>
  <c r="O502" i="12"/>
  <c r="N502" i="12"/>
  <c r="M502" i="12"/>
  <c r="L502" i="12"/>
  <c r="K502" i="12"/>
  <c r="J502" i="12"/>
  <c r="V501" i="12"/>
  <c r="U501" i="12"/>
  <c r="T501" i="12"/>
  <c r="S501" i="12"/>
  <c r="R501" i="12"/>
  <c r="Q501" i="12"/>
  <c r="P501" i="12"/>
  <c r="O501" i="12"/>
  <c r="N501" i="12"/>
  <c r="M501" i="12"/>
  <c r="L501" i="12"/>
  <c r="K501" i="12"/>
  <c r="J501" i="12"/>
  <c r="V500" i="12"/>
  <c r="U500" i="12"/>
  <c r="T500" i="12"/>
  <c r="S500" i="12"/>
  <c r="R500" i="12"/>
  <c r="Q500" i="12"/>
  <c r="P500" i="12"/>
  <c r="O500" i="12"/>
  <c r="N500" i="12"/>
  <c r="M500" i="12"/>
  <c r="L500" i="12"/>
  <c r="K500" i="12"/>
  <c r="J500" i="12"/>
  <c r="V499" i="12"/>
  <c r="U499" i="12"/>
  <c r="T499" i="12"/>
  <c r="S499" i="12"/>
  <c r="R499" i="12"/>
  <c r="Q499" i="12"/>
  <c r="P499" i="12"/>
  <c r="O499" i="12"/>
  <c r="N499" i="12"/>
  <c r="M499" i="12"/>
  <c r="L499" i="12"/>
  <c r="K499" i="12"/>
  <c r="J499" i="12"/>
  <c r="V498" i="12"/>
  <c r="U498" i="12"/>
  <c r="T498" i="12"/>
  <c r="S498" i="12"/>
  <c r="R498" i="12"/>
  <c r="Q498" i="12"/>
  <c r="P498" i="12"/>
  <c r="O498" i="12"/>
  <c r="N498" i="12"/>
  <c r="M498" i="12"/>
  <c r="L498" i="12"/>
  <c r="K498" i="12"/>
  <c r="J498" i="12"/>
  <c r="V497" i="12"/>
  <c r="U497" i="12"/>
  <c r="T497" i="12"/>
  <c r="S497" i="12"/>
  <c r="R497" i="12"/>
  <c r="Q497" i="12"/>
  <c r="P497" i="12"/>
  <c r="O497" i="12"/>
  <c r="N497" i="12"/>
  <c r="M497" i="12"/>
  <c r="L497" i="12"/>
  <c r="K497" i="12"/>
  <c r="J497" i="12"/>
  <c r="V496" i="12"/>
  <c r="U496" i="12"/>
  <c r="T496" i="12"/>
  <c r="S496" i="12"/>
  <c r="R496" i="12"/>
  <c r="Q496" i="12"/>
  <c r="P496" i="12"/>
  <c r="O496" i="12"/>
  <c r="N496" i="12"/>
  <c r="M496" i="12"/>
  <c r="L496" i="12"/>
  <c r="K496" i="12"/>
  <c r="J496" i="12"/>
  <c r="V495" i="12"/>
  <c r="U495" i="12"/>
  <c r="T495" i="12"/>
  <c r="S495" i="12"/>
  <c r="R495" i="12"/>
  <c r="Q495" i="12"/>
  <c r="P495" i="12"/>
  <c r="O495" i="12"/>
  <c r="N495" i="12"/>
  <c r="M495" i="12"/>
  <c r="L495" i="12"/>
  <c r="K495" i="12"/>
  <c r="J495" i="12"/>
  <c r="V494" i="12"/>
  <c r="U494" i="12"/>
  <c r="T494" i="12"/>
  <c r="S494" i="12"/>
  <c r="R494" i="12"/>
  <c r="Q494" i="12"/>
  <c r="P494" i="12"/>
  <c r="O494" i="12"/>
  <c r="N494" i="12"/>
  <c r="M494" i="12"/>
  <c r="L494" i="12"/>
  <c r="K494" i="12"/>
  <c r="J494" i="12"/>
  <c r="V493" i="12"/>
  <c r="U493" i="12"/>
  <c r="T493" i="12"/>
  <c r="S493" i="12"/>
  <c r="R493" i="12"/>
  <c r="Q493" i="12"/>
  <c r="P493" i="12"/>
  <c r="O493" i="12"/>
  <c r="N493" i="12"/>
  <c r="M493" i="12"/>
  <c r="L493" i="12"/>
  <c r="K493" i="12"/>
  <c r="J493" i="12"/>
  <c r="V492" i="12"/>
  <c r="U492" i="12"/>
  <c r="T492" i="12"/>
  <c r="S492" i="12"/>
  <c r="R492" i="12"/>
  <c r="Q492" i="12"/>
  <c r="P492" i="12"/>
  <c r="O492" i="12"/>
  <c r="N492" i="12"/>
  <c r="M492" i="12"/>
  <c r="L492" i="12"/>
  <c r="K492" i="12"/>
  <c r="J492" i="12"/>
  <c r="V491" i="12"/>
  <c r="U491" i="12"/>
  <c r="T491" i="12"/>
  <c r="S491" i="12"/>
  <c r="R491" i="12"/>
  <c r="Q491" i="12"/>
  <c r="P491" i="12"/>
  <c r="O491" i="12"/>
  <c r="N491" i="12"/>
  <c r="M491" i="12"/>
  <c r="L491" i="12"/>
  <c r="K491" i="12"/>
  <c r="J491" i="12"/>
  <c r="V490" i="12"/>
  <c r="U490" i="12"/>
  <c r="T490" i="12"/>
  <c r="S490" i="12"/>
  <c r="R490" i="12"/>
  <c r="Q490" i="12"/>
  <c r="P490" i="12"/>
  <c r="O490" i="12"/>
  <c r="N490" i="12"/>
  <c r="M490" i="12"/>
  <c r="L490" i="12"/>
  <c r="K490" i="12"/>
  <c r="J490" i="12"/>
  <c r="V489" i="12"/>
  <c r="U489" i="12"/>
  <c r="T489" i="12"/>
  <c r="S489" i="12"/>
  <c r="R489" i="12"/>
  <c r="Q489" i="12"/>
  <c r="P489" i="12"/>
  <c r="O489" i="12"/>
  <c r="N489" i="12"/>
  <c r="M489" i="12"/>
  <c r="L489" i="12"/>
  <c r="K489" i="12"/>
  <c r="J489" i="12"/>
  <c r="V488" i="12"/>
  <c r="U488" i="12"/>
  <c r="T488" i="12"/>
  <c r="S488" i="12"/>
  <c r="R488" i="12"/>
  <c r="Q488" i="12"/>
  <c r="P488" i="12"/>
  <c r="O488" i="12"/>
  <c r="N488" i="12"/>
  <c r="M488" i="12"/>
  <c r="L488" i="12"/>
  <c r="K488" i="12"/>
  <c r="J488" i="12"/>
  <c r="V487" i="12"/>
  <c r="U487" i="12"/>
  <c r="T487" i="12"/>
  <c r="S487" i="12"/>
  <c r="R487" i="12"/>
  <c r="Q487" i="12"/>
  <c r="P487" i="12"/>
  <c r="O487" i="12"/>
  <c r="N487" i="12"/>
  <c r="M487" i="12"/>
  <c r="L487" i="12"/>
  <c r="K487" i="12"/>
  <c r="J487" i="12"/>
  <c r="V486" i="12"/>
  <c r="U486" i="12"/>
  <c r="T486" i="12"/>
  <c r="S486" i="12"/>
  <c r="R486" i="12"/>
  <c r="Q486" i="12"/>
  <c r="P486" i="12"/>
  <c r="O486" i="12"/>
  <c r="N486" i="12"/>
  <c r="M486" i="12"/>
  <c r="L486" i="12"/>
  <c r="K486" i="12"/>
  <c r="J486" i="12"/>
  <c r="V485" i="12"/>
  <c r="U485" i="12"/>
  <c r="T485" i="12"/>
  <c r="S485" i="12"/>
  <c r="R485" i="12"/>
  <c r="Q485" i="12"/>
  <c r="P485" i="12"/>
  <c r="O485" i="12"/>
  <c r="N485" i="12"/>
  <c r="M485" i="12"/>
  <c r="L485" i="12"/>
  <c r="K485" i="12"/>
  <c r="J485" i="12"/>
  <c r="V484" i="12"/>
  <c r="U484" i="12"/>
  <c r="T484" i="12"/>
  <c r="S484" i="12"/>
  <c r="R484" i="12"/>
  <c r="Q484" i="12"/>
  <c r="P484" i="12"/>
  <c r="O484" i="12"/>
  <c r="N484" i="12"/>
  <c r="M484" i="12"/>
  <c r="L484" i="12"/>
  <c r="K484" i="12"/>
  <c r="J484" i="12"/>
  <c r="V483" i="12"/>
  <c r="U483" i="12"/>
  <c r="T483" i="12"/>
  <c r="S483" i="12"/>
  <c r="R483" i="12"/>
  <c r="Q483" i="12"/>
  <c r="P483" i="12"/>
  <c r="O483" i="12"/>
  <c r="N483" i="12"/>
  <c r="M483" i="12"/>
  <c r="L483" i="12"/>
  <c r="K483" i="12"/>
  <c r="J483" i="12"/>
  <c r="V482" i="12"/>
  <c r="U482" i="12"/>
  <c r="T482" i="12"/>
  <c r="S482" i="12"/>
  <c r="R482" i="12"/>
  <c r="Q482" i="12"/>
  <c r="P482" i="12"/>
  <c r="O482" i="12"/>
  <c r="N482" i="12"/>
  <c r="M482" i="12"/>
  <c r="L482" i="12"/>
  <c r="K482" i="12"/>
  <c r="J482" i="12"/>
  <c r="V481" i="12"/>
  <c r="U481" i="12"/>
  <c r="T481" i="12"/>
  <c r="S481" i="12"/>
  <c r="R481" i="12"/>
  <c r="Q481" i="12"/>
  <c r="P481" i="12"/>
  <c r="O481" i="12"/>
  <c r="N481" i="12"/>
  <c r="M481" i="12"/>
  <c r="L481" i="12"/>
  <c r="K481" i="12"/>
  <c r="J481" i="12"/>
  <c r="V480" i="12"/>
  <c r="U480" i="12"/>
  <c r="T480" i="12"/>
  <c r="S480" i="12"/>
  <c r="R480" i="12"/>
  <c r="Q480" i="12"/>
  <c r="P480" i="12"/>
  <c r="O480" i="12"/>
  <c r="N480" i="12"/>
  <c r="M480" i="12"/>
  <c r="L480" i="12"/>
  <c r="K480" i="12"/>
  <c r="J480" i="12"/>
  <c r="V479" i="12"/>
  <c r="U479" i="12"/>
  <c r="T479" i="12"/>
  <c r="S479" i="12"/>
  <c r="R479" i="12"/>
  <c r="Q479" i="12"/>
  <c r="P479" i="12"/>
  <c r="O479" i="12"/>
  <c r="N479" i="12"/>
  <c r="M479" i="12"/>
  <c r="L479" i="12"/>
  <c r="K479" i="12"/>
  <c r="J479" i="12"/>
  <c r="V478" i="12"/>
  <c r="U478" i="12"/>
  <c r="T478" i="12"/>
  <c r="S478" i="12"/>
  <c r="R478" i="12"/>
  <c r="Q478" i="12"/>
  <c r="P478" i="12"/>
  <c r="O478" i="12"/>
  <c r="N478" i="12"/>
  <c r="M478" i="12"/>
  <c r="L478" i="12"/>
  <c r="K478" i="12"/>
  <c r="D475" i="12"/>
  <c r="D849" i="12" s="1"/>
  <c r="C475" i="12"/>
  <c r="C849" i="12" s="1"/>
  <c r="C1332" i="12" s="1"/>
  <c r="B475" i="12"/>
  <c r="B849" i="12" s="1"/>
  <c r="B1332" i="12" s="1"/>
  <c r="B1572" i="12" s="1"/>
  <c r="B1812" i="12" s="1"/>
  <c r="D474" i="12"/>
  <c r="D848" i="12" s="1"/>
  <c r="C474" i="12"/>
  <c r="C848" i="12" s="1"/>
  <c r="C1331" i="12" s="1"/>
  <c r="B474" i="12"/>
  <c r="B848" i="12" s="1"/>
  <c r="B1331" i="12" s="1"/>
  <c r="B1571" i="12" s="1"/>
  <c r="B1811" i="12" s="1"/>
  <c r="D473" i="12"/>
  <c r="D847" i="12" s="1"/>
  <c r="C473" i="12"/>
  <c r="C847" i="12" s="1"/>
  <c r="C1330" i="12" s="1"/>
  <c r="B473" i="12"/>
  <c r="B847" i="12" s="1"/>
  <c r="B1330" i="12" s="1"/>
  <c r="B1570" i="12" s="1"/>
  <c r="B1810" i="12" s="1"/>
  <c r="D472" i="12"/>
  <c r="D846" i="12" s="1"/>
  <c r="C472" i="12"/>
  <c r="C846" i="12" s="1"/>
  <c r="C1329" i="12" s="1"/>
  <c r="B472" i="12"/>
  <c r="B846" i="12" s="1"/>
  <c r="B1329" i="12" s="1"/>
  <c r="B1569" i="12" s="1"/>
  <c r="B1809" i="12" s="1"/>
  <c r="D471" i="12"/>
  <c r="D845" i="12" s="1"/>
  <c r="C471" i="12"/>
  <c r="C845" i="12" s="1"/>
  <c r="C1328" i="12" s="1"/>
  <c r="B471" i="12"/>
  <c r="B845" i="12" s="1"/>
  <c r="B1328" i="12" s="1"/>
  <c r="B1568" i="12" s="1"/>
  <c r="B1808" i="12" s="1"/>
  <c r="D470" i="12"/>
  <c r="D844" i="12" s="1"/>
  <c r="C470" i="12"/>
  <c r="C844" i="12" s="1"/>
  <c r="C1327" i="12" s="1"/>
  <c r="B470" i="12"/>
  <c r="B844" i="12" s="1"/>
  <c r="B1327" i="12" s="1"/>
  <c r="B1567" i="12" s="1"/>
  <c r="B1807" i="12" s="1"/>
  <c r="D469" i="12"/>
  <c r="D843" i="12" s="1"/>
  <c r="C469" i="12"/>
  <c r="C843" i="12" s="1"/>
  <c r="C1326" i="12" s="1"/>
  <c r="B469" i="12"/>
  <c r="B843" i="12" s="1"/>
  <c r="B1326" i="12" s="1"/>
  <c r="B1566" i="12" s="1"/>
  <c r="B1806" i="12" s="1"/>
  <c r="D468" i="12"/>
  <c r="D842" i="12" s="1"/>
  <c r="C468" i="12"/>
  <c r="C842" i="12" s="1"/>
  <c r="C1325" i="12" s="1"/>
  <c r="B468" i="12"/>
  <c r="B842" i="12" s="1"/>
  <c r="B1325" i="12" s="1"/>
  <c r="B1565" i="12" s="1"/>
  <c r="B1805" i="12" s="1"/>
  <c r="D467" i="12"/>
  <c r="D841" i="12" s="1"/>
  <c r="C467" i="12"/>
  <c r="C841" i="12" s="1"/>
  <c r="C1324" i="12" s="1"/>
  <c r="B467" i="12"/>
  <c r="B841" i="12" s="1"/>
  <c r="B1324" i="12" s="1"/>
  <c r="B1564" i="12" s="1"/>
  <c r="B1804" i="12" s="1"/>
  <c r="D466" i="12"/>
  <c r="D840" i="12" s="1"/>
  <c r="C466" i="12"/>
  <c r="C840" i="12" s="1"/>
  <c r="C1323" i="12" s="1"/>
  <c r="B466" i="12"/>
  <c r="B840" i="12" s="1"/>
  <c r="B1323" i="12" s="1"/>
  <c r="B1563" i="12" s="1"/>
  <c r="B1803" i="12" s="1"/>
  <c r="D465" i="12"/>
  <c r="D839" i="12" s="1"/>
  <c r="C465" i="12"/>
  <c r="C839" i="12" s="1"/>
  <c r="C1322" i="12" s="1"/>
  <c r="B465" i="12"/>
  <c r="B839" i="12" s="1"/>
  <c r="B1322" i="12" s="1"/>
  <c r="B1562" i="12" s="1"/>
  <c r="B1802" i="12" s="1"/>
  <c r="D464" i="12"/>
  <c r="D838" i="12" s="1"/>
  <c r="C464" i="12"/>
  <c r="C838" i="12" s="1"/>
  <c r="C1321" i="12" s="1"/>
  <c r="B464" i="12"/>
  <c r="B838" i="12" s="1"/>
  <c r="B1321" i="12" s="1"/>
  <c r="B1561" i="12" s="1"/>
  <c r="B1801" i="12" s="1"/>
  <c r="D463" i="12"/>
  <c r="D837" i="12" s="1"/>
  <c r="C463" i="12"/>
  <c r="C837" i="12" s="1"/>
  <c r="C1320" i="12" s="1"/>
  <c r="B463" i="12"/>
  <c r="B837" i="12" s="1"/>
  <c r="B1320" i="12" s="1"/>
  <c r="B1560" i="12" s="1"/>
  <c r="B1800" i="12" s="1"/>
  <c r="D462" i="12"/>
  <c r="D836" i="12" s="1"/>
  <c r="C462" i="12"/>
  <c r="C836" i="12" s="1"/>
  <c r="C1319" i="12" s="1"/>
  <c r="B462" i="12"/>
  <c r="B836" i="12" s="1"/>
  <c r="B1319" i="12" s="1"/>
  <c r="B1559" i="12" s="1"/>
  <c r="B1799" i="12" s="1"/>
  <c r="D461" i="12"/>
  <c r="D835" i="12" s="1"/>
  <c r="C461" i="12"/>
  <c r="C835" i="12" s="1"/>
  <c r="C1318" i="12" s="1"/>
  <c r="B461" i="12"/>
  <c r="B835" i="12" s="1"/>
  <c r="B1318" i="12" s="1"/>
  <c r="B1558" i="12" s="1"/>
  <c r="B1798" i="12" s="1"/>
  <c r="D460" i="12"/>
  <c r="D834" i="12" s="1"/>
  <c r="C460" i="12"/>
  <c r="C834" i="12" s="1"/>
  <c r="C1317" i="12" s="1"/>
  <c r="B460" i="12"/>
  <c r="B834" i="12" s="1"/>
  <c r="B1317" i="12" s="1"/>
  <c r="B1557" i="12" s="1"/>
  <c r="B1797" i="12" s="1"/>
  <c r="D459" i="12"/>
  <c r="D833" i="12" s="1"/>
  <c r="C459" i="12"/>
  <c r="C833" i="12" s="1"/>
  <c r="C1316" i="12" s="1"/>
  <c r="B459" i="12"/>
  <c r="B833" i="12" s="1"/>
  <c r="B1316" i="12" s="1"/>
  <c r="B1556" i="12" s="1"/>
  <c r="B1796" i="12" s="1"/>
  <c r="D458" i="12"/>
  <c r="D832" i="12" s="1"/>
  <c r="C458" i="12"/>
  <c r="C832" i="12" s="1"/>
  <c r="C1315" i="12" s="1"/>
  <c r="B458" i="12"/>
  <c r="B832" i="12" s="1"/>
  <c r="B1315" i="12" s="1"/>
  <c r="B1555" i="12" s="1"/>
  <c r="B1795" i="12" s="1"/>
  <c r="D457" i="12"/>
  <c r="D831" i="12" s="1"/>
  <c r="C457" i="12"/>
  <c r="C831" i="12" s="1"/>
  <c r="C1314" i="12" s="1"/>
  <c r="B457" i="12"/>
  <c r="B831" i="12" s="1"/>
  <c r="B1314" i="12" s="1"/>
  <c r="B1554" i="12" s="1"/>
  <c r="B1794" i="12" s="1"/>
  <c r="D456" i="12"/>
  <c r="D830" i="12" s="1"/>
  <c r="C456" i="12"/>
  <c r="C830" i="12" s="1"/>
  <c r="C1313" i="12" s="1"/>
  <c r="B456" i="12"/>
  <c r="B830" i="12" s="1"/>
  <c r="B1313" i="12" s="1"/>
  <c r="B1553" i="12" s="1"/>
  <c r="B1793" i="12" s="1"/>
  <c r="D455" i="12"/>
  <c r="D829" i="12" s="1"/>
  <c r="C455" i="12"/>
  <c r="C829" i="12" s="1"/>
  <c r="C1312" i="12" s="1"/>
  <c r="B455" i="12"/>
  <c r="B829" i="12" s="1"/>
  <c r="B1312" i="12" s="1"/>
  <c r="B1552" i="12" s="1"/>
  <c r="B1792" i="12" s="1"/>
  <c r="D454" i="12"/>
  <c r="D828" i="12" s="1"/>
  <c r="C454" i="12"/>
  <c r="C828" i="12" s="1"/>
  <c r="C1311" i="12" s="1"/>
  <c r="B454" i="12"/>
  <c r="B828" i="12" s="1"/>
  <c r="B1311" i="12" s="1"/>
  <c r="B1551" i="12" s="1"/>
  <c r="B1791" i="12" s="1"/>
  <c r="D453" i="12"/>
  <c r="D827" i="12" s="1"/>
  <c r="C453" i="12"/>
  <c r="C827" i="12" s="1"/>
  <c r="C1310" i="12" s="1"/>
  <c r="B453" i="12"/>
  <c r="B827" i="12" s="1"/>
  <c r="B1310" i="12" s="1"/>
  <c r="B1550" i="12" s="1"/>
  <c r="B1790" i="12" s="1"/>
  <c r="D452" i="12"/>
  <c r="D826" i="12" s="1"/>
  <c r="C452" i="12"/>
  <c r="C826" i="12" s="1"/>
  <c r="C1309" i="12" s="1"/>
  <c r="B452" i="12"/>
  <c r="B826" i="12" s="1"/>
  <c r="B1309" i="12" s="1"/>
  <c r="B1549" i="12" s="1"/>
  <c r="B1789" i="12" s="1"/>
  <c r="D451" i="12"/>
  <c r="D825" i="12" s="1"/>
  <c r="C451" i="12"/>
  <c r="C825" i="12" s="1"/>
  <c r="C1308" i="12" s="1"/>
  <c r="B451" i="12"/>
  <c r="B825" i="12" s="1"/>
  <c r="B1308" i="12" s="1"/>
  <c r="B1548" i="12" s="1"/>
  <c r="B1788" i="12" s="1"/>
  <c r="D450" i="12"/>
  <c r="D824" i="12" s="1"/>
  <c r="C450" i="12"/>
  <c r="C824" i="12" s="1"/>
  <c r="C1307" i="12" s="1"/>
  <c r="B450" i="12"/>
  <c r="B824" i="12" s="1"/>
  <c r="B1307" i="12" s="1"/>
  <c r="B1547" i="12" s="1"/>
  <c r="B1787" i="12" s="1"/>
  <c r="D449" i="12"/>
  <c r="D823" i="12" s="1"/>
  <c r="C449" i="12"/>
  <c r="C823" i="12" s="1"/>
  <c r="C1306" i="12" s="1"/>
  <c r="B449" i="12"/>
  <c r="B823" i="12" s="1"/>
  <c r="B1306" i="12" s="1"/>
  <c r="B1546" i="12" s="1"/>
  <c r="B1786" i="12" s="1"/>
  <c r="D448" i="12"/>
  <c r="D822" i="12" s="1"/>
  <c r="C448" i="12"/>
  <c r="C822" i="12" s="1"/>
  <c r="C1305" i="12" s="1"/>
  <c r="B448" i="12"/>
  <c r="B822" i="12" s="1"/>
  <c r="B1305" i="12" s="1"/>
  <c r="B1545" i="12" s="1"/>
  <c r="B1785" i="12" s="1"/>
  <c r="D447" i="12"/>
  <c r="D821" i="12" s="1"/>
  <c r="C447" i="12"/>
  <c r="C821" i="12" s="1"/>
  <c r="C1304" i="12" s="1"/>
  <c r="B447" i="12"/>
  <c r="B821" i="12" s="1"/>
  <c r="B1304" i="12" s="1"/>
  <c r="B1544" i="12" s="1"/>
  <c r="B1784" i="12" s="1"/>
  <c r="D446" i="12"/>
  <c r="D820" i="12" s="1"/>
  <c r="C446" i="12"/>
  <c r="C820" i="12" s="1"/>
  <c r="C1303" i="12" s="1"/>
  <c r="B446" i="12"/>
  <c r="B820" i="12" s="1"/>
  <c r="B1303" i="12" s="1"/>
  <c r="B1543" i="12" s="1"/>
  <c r="B1783" i="12" s="1"/>
  <c r="D445" i="12"/>
  <c r="D819" i="12" s="1"/>
  <c r="C445" i="12"/>
  <c r="C819" i="12" s="1"/>
  <c r="C1302" i="12" s="1"/>
  <c r="B445" i="12"/>
  <c r="B819" i="12" s="1"/>
  <c r="B1302" i="12" s="1"/>
  <c r="B1542" i="12" s="1"/>
  <c r="B1782" i="12" s="1"/>
  <c r="D444" i="12"/>
  <c r="D818" i="12" s="1"/>
  <c r="C444" i="12"/>
  <c r="C818" i="12" s="1"/>
  <c r="C1301" i="12" s="1"/>
  <c r="B444" i="12"/>
  <c r="B818" i="12" s="1"/>
  <c r="B1301" i="12" s="1"/>
  <c r="B1541" i="12" s="1"/>
  <c r="B1781" i="12" s="1"/>
  <c r="D443" i="12"/>
  <c r="D817" i="12" s="1"/>
  <c r="C443" i="12"/>
  <c r="C817" i="12" s="1"/>
  <c r="C1300" i="12" s="1"/>
  <c r="B443" i="12"/>
  <c r="B817" i="12" s="1"/>
  <c r="B1300" i="12" s="1"/>
  <c r="B1540" i="12" s="1"/>
  <c r="B1780" i="12" s="1"/>
  <c r="D442" i="12"/>
  <c r="D816" i="12" s="1"/>
  <c r="C442" i="12"/>
  <c r="C816" i="12" s="1"/>
  <c r="C1299" i="12" s="1"/>
  <c r="B442" i="12"/>
  <c r="B816" i="12" s="1"/>
  <c r="B1299" i="12" s="1"/>
  <c r="B1539" i="12" s="1"/>
  <c r="B1779" i="12" s="1"/>
  <c r="D441" i="12"/>
  <c r="D815" i="12" s="1"/>
  <c r="C441" i="12"/>
  <c r="C815" i="12" s="1"/>
  <c r="C1298" i="12" s="1"/>
  <c r="B441" i="12"/>
  <c r="B815" i="12" s="1"/>
  <c r="B1298" i="12" s="1"/>
  <c r="B1538" i="12" s="1"/>
  <c r="B1778" i="12" s="1"/>
  <c r="D440" i="12"/>
  <c r="D814" i="12" s="1"/>
  <c r="C440" i="12"/>
  <c r="C814" i="12" s="1"/>
  <c r="C1297" i="12" s="1"/>
  <c r="B440" i="12"/>
  <c r="B814" i="12" s="1"/>
  <c r="B1297" i="12" s="1"/>
  <c r="B1537" i="12" s="1"/>
  <c r="B1777" i="12" s="1"/>
  <c r="D439" i="12"/>
  <c r="D813" i="12" s="1"/>
  <c r="C439" i="12"/>
  <c r="C813" i="12" s="1"/>
  <c r="C1296" i="12" s="1"/>
  <c r="B439" i="12"/>
  <c r="B813" i="12" s="1"/>
  <c r="B1296" i="12" s="1"/>
  <c r="B1536" i="12" s="1"/>
  <c r="B1776" i="12" s="1"/>
  <c r="D438" i="12"/>
  <c r="D812" i="12" s="1"/>
  <c r="C438" i="12"/>
  <c r="C812" i="12" s="1"/>
  <c r="C1295" i="12" s="1"/>
  <c r="B438" i="12"/>
  <c r="B812" i="12" s="1"/>
  <c r="B1295" i="12" s="1"/>
  <c r="B1535" i="12" s="1"/>
  <c r="B1775" i="12" s="1"/>
  <c r="D437" i="12"/>
  <c r="D811" i="12" s="1"/>
  <c r="C437" i="12"/>
  <c r="C811" i="12" s="1"/>
  <c r="C1294" i="12" s="1"/>
  <c r="B437" i="12"/>
  <c r="B811" i="12" s="1"/>
  <c r="B1294" i="12" s="1"/>
  <c r="B1534" i="12" s="1"/>
  <c r="B1774" i="12" s="1"/>
  <c r="D436" i="12"/>
  <c r="D810" i="12" s="1"/>
  <c r="C436" i="12"/>
  <c r="C810" i="12" s="1"/>
  <c r="C1293" i="12" s="1"/>
  <c r="B436" i="12"/>
  <c r="B810" i="12" s="1"/>
  <c r="B1293" i="12" s="1"/>
  <c r="B1533" i="12" s="1"/>
  <c r="B1773" i="12" s="1"/>
  <c r="V430" i="12"/>
  <c r="U430" i="12"/>
  <c r="T430" i="12"/>
  <c r="S430" i="12"/>
  <c r="R430" i="12"/>
  <c r="Q430" i="12"/>
  <c r="P430" i="12"/>
  <c r="O430" i="12"/>
  <c r="N430" i="12"/>
  <c r="M430" i="12"/>
  <c r="L430" i="12"/>
  <c r="K430" i="12"/>
  <c r="J430" i="12"/>
  <c r="V429" i="12"/>
  <c r="U429" i="12"/>
  <c r="T429" i="12"/>
  <c r="S429" i="12"/>
  <c r="R429" i="12"/>
  <c r="Q429" i="12"/>
  <c r="P429" i="12"/>
  <c r="O429" i="12"/>
  <c r="N429" i="12"/>
  <c r="M429" i="12"/>
  <c r="L429" i="12"/>
  <c r="K429" i="12"/>
  <c r="J429" i="12"/>
  <c r="V428" i="12"/>
  <c r="U428" i="12"/>
  <c r="T428" i="12"/>
  <c r="S428" i="12"/>
  <c r="R428" i="12"/>
  <c r="Q428" i="12"/>
  <c r="P428" i="12"/>
  <c r="O428" i="12"/>
  <c r="N428" i="12"/>
  <c r="M428" i="12"/>
  <c r="L428" i="12"/>
  <c r="K428" i="12"/>
  <c r="J428" i="12"/>
  <c r="V427" i="12"/>
  <c r="U427" i="12"/>
  <c r="T427" i="12"/>
  <c r="S427" i="12"/>
  <c r="R427" i="12"/>
  <c r="Q427" i="12"/>
  <c r="P427" i="12"/>
  <c r="O427" i="12"/>
  <c r="N427" i="12"/>
  <c r="M427" i="12"/>
  <c r="L427" i="12"/>
  <c r="K427" i="12"/>
  <c r="J427" i="12"/>
  <c r="V426" i="12"/>
  <c r="U426" i="12"/>
  <c r="T426" i="12"/>
  <c r="S426" i="12"/>
  <c r="R426" i="12"/>
  <c r="Q426" i="12"/>
  <c r="P426" i="12"/>
  <c r="O426" i="12"/>
  <c r="N426" i="12"/>
  <c r="M426" i="12"/>
  <c r="L426" i="12"/>
  <c r="K426" i="12"/>
  <c r="J426" i="12"/>
  <c r="V425" i="12"/>
  <c r="U425" i="12"/>
  <c r="T425" i="12"/>
  <c r="S425" i="12"/>
  <c r="R425" i="12"/>
  <c r="Q425" i="12"/>
  <c r="P425" i="12"/>
  <c r="O425" i="12"/>
  <c r="N425" i="12"/>
  <c r="M425" i="12"/>
  <c r="L425" i="12"/>
  <c r="K425" i="12"/>
  <c r="J425" i="12"/>
  <c r="V424" i="12"/>
  <c r="U424" i="12"/>
  <c r="T424" i="12"/>
  <c r="S424" i="12"/>
  <c r="R424" i="12"/>
  <c r="Q424" i="12"/>
  <c r="P424" i="12"/>
  <c r="O424" i="12"/>
  <c r="N424" i="12"/>
  <c r="M424" i="12"/>
  <c r="L424" i="12"/>
  <c r="K424" i="12"/>
  <c r="J424" i="12"/>
  <c r="V423" i="12"/>
  <c r="U423" i="12"/>
  <c r="T423" i="12"/>
  <c r="S423" i="12"/>
  <c r="R423" i="12"/>
  <c r="Q423" i="12"/>
  <c r="P423" i="12"/>
  <c r="O423" i="12"/>
  <c r="N423" i="12"/>
  <c r="M423" i="12"/>
  <c r="L423" i="12"/>
  <c r="K423" i="12"/>
  <c r="J423" i="12"/>
  <c r="V422" i="12"/>
  <c r="U422" i="12"/>
  <c r="T422" i="12"/>
  <c r="S422" i="12"/>
  <c r="R422" i="12"/>
  <c r="Q422" i="12"/>
  <c r="P422" i="12"/>
  <c r="O422" i="12"/>
  <c r="N422" i="12"/>
  <c r="M422" i="12"/>
  <c r="L422" i="12"/>
  <c r="K422" i="12"/>
  <c r="J422" i="12"/>
  <c r="V421" i="12"/>
  <c r="U421" i="12"/>
  <c r="T421" i="12"/>
  <c r="S421" i="12"/>
  <c r="R421" i="12"/>
  <c r="Q421" i="12"/>
  <c r="P421" i="12"/>
  <c r="O421" i="12"/>
  <c r="N421" i="12"/>
  <c r="M421" i="12"/>
  <c r="L421" i="12"/>
  <c r="K421" i="12"/>
  <c r="J421" i="12"/>
  <c r="V420" i="12"/>
  <c r="U420" i="12"/>
  <c r="T420" i="12"/>
  <c r="S420" i="12"/>
  <c r="R420" i="12"/>
  <c r="Q420" i="12"/>
  <c r="P420" i="12"/>
  <c r="O420" i="12"/>
  <c r="N420" i="12"/>
  <c r="M420" i="12"/>
  <c r="L420" i="12"/>
  <c r="K420" i="12"/>
  <c r="J420" i="12"/>
  <c r="V419" i="12"/>
  <c r="U419" i="12"/>
  <c r="T419" i="12"/>
  <c r="S419" i="12"/>
  <c r="R419" i="12"/>
  <c r="Q419" i="12"/>
  <c r="P419" i="12"/>
  <c r="O419" i="12"/>
  <c r="N419" i="12"/>
  <c r="M419" i="12"/>
  <c r="L419" i="12"/>
  <c r="K419" i="12"/>
  <c r="J419" i="12"/>
  <c r="V418" i="12"/>
  <c r="U418" i="12"/>
  <c r="T418" i="12"/>
  <c r="S418" i="12"/>
  <c r="R418" i="12"/>
  <c r="Q418" i="12"/>
  <c r="P418" i="12"/>
  <c r="O418" i="12"/>
  <c r="N418" i="12"/>
  <c r="M418" i="12"/>
  <c r="L418" i="12"/>
  <c r="K418" i="12"/>
  <c r="J418" i="12"/>
  <c r="V417" i="12"/>
  <c r="U417" i="12"/>
  <c r="T417" i="12"/>
  <c r="S417" i="12"/>
  <c r="R417" i="12"/>
  <c r="Q417" i="12"/>
  <c r="P417" i="12"/>
  <c r="O417" i="12"/>
  <c r="N417" i="12"/>
  <c r="M417" i="12"/>
  <c r="L417" i="12"/>
  <c r="K417" i="12"/>
  <c r="J417" i="12"/>
  <c r="V416" i="12"/>
  <c r="U416" i="12"/>
  <c r="T416" i="12"/>
  <c r="S416" i="12"/>
  <c r="R416" i="12"/>
  <c r="Q416" i="12"/>
  <c r="P416" i="12"/>
  <c r="O416" i="12"/>
  <c r="N416" i="12"/>
  <c r="M416" i="12"/>
  <c r="L416" i="12"/>
  <c r="K416" i="12"/>
  <c r="J416" i="12"/>
  <c r="V415" i="12"/>
  <c r="U415" i="12"/>
  <c r="T415" i="12"/>
  <c r="S415" i="12"/>
  <c r="R415" i="12"/>
  <c r="Q415" i="12"/>
  <c r="P415" i="12"/>
  <c r="O415" i="12"/>
  <c r="N415" i="12"/>
  <c r="M415" i="12"/>
  <c r="L415" i="12"/>
  <c r="K415" i="12"/>
  <c r="J415" i="12"/>
  <c r="V414" i="12"/>
  <c r="U414" i="12"/>
  <c r="T414" i="12"/>
  <c r="S414" i="12"/>
  <c r="R414" i="12"/>
  <c r="Q414" i="12"/>
  <c r="P414" i="12"/>
  <c r="O414" i="12"/>
  <c r="N414" i="12"/>
  <c r="M414" i="12"/>
  <c r="L414" i="12"/>
  <c r="K414" i="12"/>
  <c r="J414" i="12"/>
  <c r="V413" i="12"/>
  <c r="U413" i="12"/>
  <c r="T413" i="12"/>
  <c r="S413" i="12"/>
  <c r="R413" i="12"/>
  <c r="Q413" i="12"/>
  <c r="P413" i="12"/>
  <c r="O413" i="12"/>
  <c r="N413" i="12"/>
  <c r="M413" i="12"/>
  <c r="L413" i="12"/>
  <c r="K413" i="12"/>
  <c r="J413" i="12"/>
  <c r="V412" i="12"/>
  <c r="U412" i="12"/>
  <c r="T412" i="12"/>
  <c r="S412" i="12"/>
  <c r="R412" i="12"/>
  <c r="Q412" i="12"/>
  <c r="P412" i="12"/>
  <c r="O412" i="12"/>
  <c r="N412" i="12"/>
  <c r="M412" i="12"/>
  <c r="L412" i="12"/>
  <c r="K412" i="12"/>
  <c r="J412" i="12"/>
  <c r="V411" i="12"/>
  <c r="U411" i="12"/>
  <c r="T411" i="12"/>
  <c r="S411" i="12"/>
  <c r="R411" i="12"/>
  <c r="Q411" i="12"/>
  <c r="P411" i="12"/>
  <c r="O411" i="12"/>
  <c r="N411" i="12"/>
  <c r="M411" i="12"/>
  <c r="L411" i="12"/>
  <c r="K411" i="12"/>
  <c r="J411" i="12"/>
  <c r="V410" i="12"/>
  <c r="U410" i="12"/>
  <c r="T410" i="12"/>
  <c r="S410" i="12"/>
  <c r="R410" i="12"/>
  <c r="Q410" i="12"/>
  <c r="P410" i="12"/>
  <c r="O410" i="12"/>
  <c r="N410" i="12"/>
  <c r="M410" i="12"/>
  <c r="L410" i="12"/>
  <c r="K410" i="12"/>
  <c r="J410" i="12"/>
  <c r="V409" i="12"/>
  <c r="U409" i="12"/>
  <c r="T409" i="12"/>
  <c r="S409" i="12"/>
  <c r="R409" i="12"/>
  <c r="Q409" i="12"/>
  <c r="P409" i="12"/>
  <c r="O409" i="12"/>
  <c r="N409" i="12"/>
  <c r="M409" i="12"/>
  <c r="L409" i="12"/>
  <c r="K409" i="12"/>
  <c r="J409" i="12"/>
  <c r="V408" i="12"/>
  <c r="U408" i="12"/>
  <c r="T408" i="12"/>
  <c r="S408" i="12"/>
  <c r="R408" i="12"/>
  <c r="Q408" i="12"/>
  <c r="P408" i="12"/>
  <c r="O408" i="12"/>
  <c r="N408" i="12"/>
  <c r="M408" i="12"/>
  <c r="L408" i="12"/>
  <c r="K408" i="12"/>
  <c r="J408" i="12"/>
  <c r="V407" i="12"/>
  <c r="U407" i="12"/>
  <c r="T407" i="12"/>
  <c r="S407" i="12"/>
  <c r="R407" i="12"/>
  <c r="Q407" i="12"/>
  <c r="P407" i="12"/>
  <c r="O407" i="12"/>
  <c r="N407" i="12"/>
  <c r="M407" i="12"/>
  <c r="L407" i="12"/>
  <c r="K407" i="12"/>
  <c r="J407" i="12"/>
  <c r="V406" i="12"/>
  <c r="U406" i="12"/>
  <c r="T406" i="12"/>
  <c r="S406" i="12"/>
  <c r="R406" i="12"/>
  <c r="Q406" i="12"/>
  <c r="P406" i="12"/>
  <c r="O406" i="12"/>
  <c r="N406" i="12"/>
  <c r="M406" i="12"/>
  <c r="L406" i="12"/>
  <c r="K406" i="12"/>
  <c r="J406" i="12"/>
  <c r="V405" i="12"/>
  <c r="U405" i="12"/>
  <c r="T405" i="12"/>
  <c r="S405" i="12"/>
  <c r="R405" i="12"/>
  <c r="Q405" i="12"/>
  <c r="P405" i="12"/>
  <c r="O405" i="12"/>
  <c r="N405" i="12"/>
  <c r="M405" i="12"/>
  <c r="L405" i="12"/>
  <c r="K405" i="12"/>
  <c r="J405" i="12"/>
  <c r="V404" i="12"/>
  <c r="U404" i="12"/>
  <c r="T404" i="12"/>
  <c r="S404" i="12"/>
  <c r="R404" i="12"/>
  <c r="Q404" i="12"/>
  <c r="P404" i="12"/>
  <c r="O404" i="12"/>
  <c r="N404" i="12"/>
  <c r="M404" i="12"/>
  <c r="L404" i="12"/>
  <c r="K404" i="12"/>
  <c r="J404" i="12"/>
  <c r="V403" i="12"/>
  <c r="U403" i="12"/>
  <c r="T403" i="12"/>
  <c r="S403" i="12"/>
  <c r="R403" i="12"/>
  <c r="Q403" i="12"/>
  <c r="P403" i="12"/>
  <c r="O403" i="12"/>
  <c r="N403" i="12"/>
  <c r="M403" i="12"/>
  <c r="L403" i="12"/>
  <c r="K403" i="12"/>
  <c r="J403" i="12"/>
  <c r="V402" i="12"/>
  <c r="U402" i="12"/>
  <c r="T402" i="12"/>
  <c r="S402" i="12"/>
  <c r="R402" i="12"/>
  <c r="Q402" i="12"/>
  <c r="P402" i="12"/>
  <c r="O402" i="12"/>
  <c r="N402" i="12"/>
  <c r="M402" i="12"/>
  <c r="L402" i="12"/>
  <c r="K402" i="12"/>
  <c r="J402" i="12"/>
  <c r="V401" i="12"/>
  <c r="U401" i="12"/>
  <c r="T401" i="12"/>
  <c r="S401" i="12"/>
  <c r="R401" i="12"/>
  <c r="Q401" i="12"/>
  <c r="P401" i="12"/>
  <c r="O401" i="12"/>
  <c r="N401" i="12"/>
  <c r="M401" i="12"/>
  <c r="L401" i="12"/>
  <c r="K401" i="12"/>
  <c r="J401" i="12"/>
  <c r="V400" i="12"/>
  <c r="U400" i="12"/>
  <c r="T400" i="12"/>
  <c r="S400" i="12"/>
  <c r="R400" i="12"/>
  <c r="Q400" i="12"/>
  <c r="P400" i="12"/>
  <c r="O400" i="12"/>
  <c r="N400" i="12"/>
  <c r="M400" i="12"/>
  <c r="L400" i="12"/>
  <c r="K400" i="12"/>
  <c r="J400" i="12"/>
  <c r="V399" i="12"/>
  <c r="U399" i="12"/>
  <c r="T399" i="12"/>
  <c r="S399" i="12"/>
  <c r="R399" i="12"/>
  <c r="Q399" i="12"/>
  <c r="P399" i="12"/>
  <c r="O399" i="12"/>
  <c r="N399" i="12"/>
  <c r="M399" i="12"/>
  <c r="L399" i="12"/>
  <c r="K399" i="12"/>
  <c r="J399" i="12"/>
  <c r="V398" i="12"/>
  <c r="U398" i="12"/>
  <c r="T398" i="12"/>
  <c r="S398" i="12"/>
  <c r="R398" i="12"/>
  <c r="Q398" i="12"/>
  <c r="P398" i="12"/>
  <c r="O398" i="12"/>
  <c r="N398" i="12"/>
  <c r="M398" i="12"/>
  <c r="L398" i="12"/>
  <c r="K398" i="12"/>
  <c r="J398" i="12"/>
  <c r="V397" i="12"/>
  <c r="U397" i="12"/>
  <c r="T397" i="12"/>
  <c r="S397" i="12"/>
  <c r="R397" i="12"/>
  <c r="Q397" i="12"/>
  <c r="P397" i="12"/>
  <c r="O397" i="12"/>
  <c r="N397" i="12"/>
  <c r="M397" i="12"/>
  <c r="L397" i="12"/>
  <c r="K397" i="12"/>
  <c r="J397" i="12"/>
  <c r="V396" i="12"/>
  <c r="U396" i="12"/>
  <c r="T396" i="12"/>
  <c r="S396" i="12"/>
  <c r="R396" i="12"/>
  <c r="Q396" i="12"/>
  <c r="P396" i="12"/>
  <c r="O396" i="12"/>
  <c r="N396" i="12"/>
  <c r="M396" i="12"/>
  <c r="L396" i="12"/>
  <c r="K396" i="12"/>
  <c r="J396" i="12"/>
  <c r="V395" i="12"/>
  <c r="U395" i="12"/>
  <c r="T395" i="12"/>
  <c r="S395" i="12"/>
  <c r="R395" i="12"/>
  <c r="Q395" i="12"/>
  <c r="P395" i="12"/>
  <c r="O395" i="12"/>
  <c r="N395" i="12"/>
  <c r="M395" i="12"/>
  <c r="L395" i="12"/>
  <c r="K395" i="12"/>
  <c r="J395" i="12"/>
  <c r="V394" i="12"/>
  <c r="U394" i="12"/>
  <c r="T394" i="12"/>
  <c r="S394" i="12"/>
  <c r="R394" i="12"/>
  <c r="Q394" i="12"/>
  <c r="P394" i="12"/>
  <c r="O394" i="12"/>
  <c r="N394" i="12"/>
  <c r="M394" i="12"/>
  <c r="L394" i="12"/>
  <c r="K394" i="12"/>
  <c r="J394" i="12"/>
  <c r="V393" i="12"/>
  <c r="U393" i="12"/>
  <c r="T393" i="12"/>
  <c r="S393" i="12"/>
  <c r="R393" i="12"/>
  <c r="Q393" i="12"/>
  <c r="P393" i="12"/>
  <c r="O393" i="12"/>
  <c r="N393" i="12"/>
  <c r="M393" i="12"/>
  <c r="L393" i="12"/>
  <c r="K393" i="12"/>
  <c r="J393" i="12"/>
  <c r="V392" i="12"/>
  <c r="U392" i="12"/>
  <c r="T392" i="12"/>
  <c r="S392" i="12"/>
  <c r="R392" i="12"/>
  <c r="Q392" i="12"/>
  <c r="P392" i="12"/>
  <c r="O392" i="12"/>
  <c r="N392" i="12"/>
  <c r="M392" i="12"/>
  <c r="L392" i="12"/>
  <c r="K392" i="12"/>
  <c r="J392" i="12"/>
  <c r="V391" i="12"/>
  <c r="U391" i="12"/>
  <c r="T391" i="12"/>
  <c r="S391" i="12"/>
  <c r="R391" i="12"/>
  <c r="Q391" i="12"/>
  <c r="P391" i="12"/>
  <c r="O391" i="12"/>
  <c r="N391" i="12"/>
  <c r="M391" i="12"/>
  <c r="L391" i="12"/>
  <c r="K391" i="12"/>
  <c r="J391" i="12"/>
  <c r="D304" i="12"/>
  <c r="D346" i="12" s="1"/>
  <c r="D388" i="12" s="1"/>
  <c r="D1046" i="12" s="1"/>
  <c r="D1091" i="12" s="1"/>
  <c r="C304" i="12"/>
  <c r="C517" i="12" s="1"/>
  <c r="B304" i="12"/>
  <c r="B346" i="12" s="1"/>
  <c r="B388" i="12" s="1"/>
  <c r="B1046" i="12" s="1"/>
  <c r="B1091" i="12" s="1"/>
  <c r="D303" i="12"/>
  <c r="D516" i="12" s="1"/>
  <c r="C303" i="12"/>
  <c r="C429" i="12" s="1"/>
  <c r="B303" i="12"/>
  <c r="D302" i="12"/>
  <c r="D428" i="12" s="1"/>
  <c r="C302" i="12"/>
  <c r="C344" i="12" s="1"/>
  <c r="C386" i="12" s="1"/>
  <c r="C1044" i="12" s="1"/>
  <c r="B302" i="12"/>
  <c r="B515" i="12" s="1"/>
  <c r="D301" i="12"/>
  <c r="C301" i="12"/>
  <c r="C514" i="12" s="1"/>
  <c r="B301" i="12"/>
  <c r="D300" i="12"/>
  <c r="C300" i="12"/>
  <c r="C426" i="12" s="1"/>
  <c r="B300" i="12"/>
  <c r="B426" i="12" s="1"/>
  <c r="D299" i="12"/>
  <c r="D425" i="12" s="1"/>
  <c r="C299" i="12"/>
  <c r="C512" i="12" s="1"/>
  <c r="B299" i="12"/>
  <c r="B341" i="12" s="1"/>
  <c r="B383" i="12" s="1"/>
  <c r="B1041" i="12" s="1"/>
  <c r="B1086" i="12" s="1"/>
  <c r="D298" i="12"/>
  <c r="C298" i="12"/>
  <c r="C511" i="12" s="1"/>
  <c r="B298" i="12"/>
  <c r="B340" i="12" s="1"/>
  <c r="B382" i="12" s="1"/>
  <c r="B1040" i="12" s="1"/>
  <c r="B1085" i="12" s="1"/>
  <c r="D297" i="12"/>
  <c r="D339" i="12" s="1"/>
  <c r="D381" i="12" s="1"/>
  <c r="D1039" i="12" s="1"/>
  <c r="D1084" i="12" s="1"/>
  <c r="C297" i="12"/>
  <c r="C339" i="12" s="1"/>
  <c r="C381" i="12" s="1"/>
  <c r="C1039" i="12" s="1"/>
  <c r="B297" i="12"/>
  <c r="B510" i="12" s="1"/>
  <c r="D296" i="12"/>
  <c r="D422" i="12" s="1"/>
  <c r="C296" i="12"/>
  <c r="C338" i="12" s="1"/>
  <c r="C380" i="12" s="1"/>
  <c r="C1038" i="12" s="1"/>
  <c r="B296" i="12"/>
  <c r="B338" i="12" s="1"/>
  <c r="B380" i="12" s="1"/>
  <c r="B1038" i="12" s="1"/>
  <c r="B1083" i="12" s="1"/>
  <c r="D295" i="12"/>
  <c r="C295" i="12"/>
  <c r="C337" i="12" s="1"/>
  <c r="C379" i="12" s="1"/>
  <c r="C1037" i="12" s="1"/>
  <c r="B295" i="12"/>
  <c r="D294" i="12"/>
  <c r="D507" i="12" s="1"/>
  <c r="C294" i="12"/>
  <c r="C336" i="12" s="1"/>
  <c r="C378" i="12" s="1"/>
  <c r="C1036" i="12" s="1"/>
  <c r="B294" i="12"/>
  <c r="B507" i="12" s="1"/>
  <c r="D293" i="12"/>
  <c r="C293" i="12"/>
  <c r="B293" i="12"/>
  <c r="B335" i="12" s="1"/>
  <c r="B377" i="12" s="1"/>
  <c r="B1035" i="12" s="1"/>
  <c r="B1080" i="12" s="1"/>
  <c r="D292" i="12"/>
  <c r="D334" i="12" s="1"/>
  <c r="D376" i="12" s="1"/>
  <c r="D1034" i="12" s="1"/>
  <c r="D1079" i="12" s="1"/>
  <c r="C292" i="12"/>
  <c r="C418" i="12" s="1"/>
  <c r="B292" i="12"/>
  <c r="B418" i="12" s="1"/>
  <c r="D291" i="12"/>
  <c r="D504" i="12" s="1"/>
  <c r="C291" i="12"/>
  <c r="B291" i="12"/>
  <c r="B417" i="12" s="1"/>
  <c r="D290" i="12"/>
  <c r="D503" i="12" s="1"/>
  <c r="C290" i="12"/>
  <c r="C503" i="12" s="1"/>
  <c r="B290" i="12"/>
  <c r="B416" i="12" s="1"/>
  <c r="D289" i="12"/>
  <c r="D502" i="12" s="1"/>
  <c r="C289" i="12"/>
  <c r="C331" i="12" s="1"/>
  <c r="C373" i="12" s="1"/>
  <c r="C1031" i="12" s="1"/>
  <c r="B289" i="12"/>
  <c r="B331" i="12" s="1"/>
  <c r="B373" i="12" s="1"/>
  <c r="B1031" i="12" s="1"/>
  <c r="B1076" i="12" s="1"/>
  <c r="D288" i="12"/>
  <c r="C288" i="12"/>
  <c r="C330" i="12" s="1"/>
  <c r="C372" i="12" s="1"/>
  <c r="C1030" i="12" s="1"/>
  <c r="B288" i="12"/>
  <c r="B501" i="12" s="1"/>
  <c r="D287" i="12"/>
  <c r="D500" i="12" s="1"/>
  <c r="C287" i="12"/>
  <c r="B287" i="12"/>
  <c r="B500" i="12" s="1"/>
  <c r="D286" i="12"/>
  <c r="D499" i="12" s="1"/>
  <c r="C286" i="12"/>
  <c r="B286" i="12"/>
  <c r="B328" i="12" s="1"/>
  <c r="B370" i="12" s="1"/>
  <c r="B1028" i="12" s="1"/>
  <c r="B1073" i="12" s="1"/>
  <c r="D285" i="12"/>
  <c r="C285" i="12"/>
  <c r="C327" i="12" s="1"/>
  <c r="B285" i="12"/>
  <c r="B327" i="12" s="1"/>
  <c r="B369" i="12" s="1"/>
  <c r="B1027" i="12" s="1"/>
  <c r="B1072" i="12" s="1"/>
  <c r="D284" i="12"/>
  <c r="C284" i="12"/>
  <c r="C326" i="12" s="1"/>
  <c r="B284" i="12"/>
  <c r="B497" i="12" s="1"/>
  <c r="D283" i="12"/>
  <c r="D325" i="12" s="1"/>
  <c r="D367" i="12" s="1"/>
  <c r="D1025" i="12" s="1"/>
  <c r="D1070" i="12" s="1"/>
  <c r="C283" i="12"/>
  <c r="B283" i="12"/>
  <c r="B325" i="12" s="1"/>
  <c r="B367" i="12" s="1"/>
  <c r="B1025" i="12" s="1"/>
  <c r="B1070" i="12" s="1"/>
  <c r="D282" i="12"/>
  <c r="C282" i="12"/>
  <c r="C324" i="12" s="1"/>
  <c r="B282" i="12"/>
  <c r="B324" i="12" s="1"/>
  <c r="B366" i="12" s="1"/>
  <c r="B1024" i="12" s="1"/>
  <c r="B1069" i="12" s="1"/>
  <c r="D281" i="12"/>
  <c r="D323" i="12" s="1"/>
  <c r="D365" i="12" s="1"/>
  <c r="D1023" i="12" s="1"/>
  <c r="D1068" i="12" s="1"/>
  <c r="C281" i="12"/>
  <c r="B281" i="12"/>
  <c r="B323" i="12" s="1"/>
  <c r="B365" i="12" s="1"/>
  <c r="B1023" i="12" s="1"/>
  <c r="B1068" i="12" s="1"/>
  <c r="D280" i="12"/>
  <c r="D406" i="12" s="1"/>
  <c r="C280" i="12"/>
  <c r="B280" i="12"/>
  <c r="B493" i="12" s="1"/>
  <c r="D279" i="12"/>
  <c r="C279" i="12"/>
  <c r="B279" i="12"/>
  <c r="B492" i="12" s="1"/>
  <c r="D278" i="12"/>
  <c r="D320" i="12" s="1"/>
  <c r="D362" i="12" s="1"/>
  <c r="D1020" i="12" s="1"/>
  <c r="D1065" i="12" s="1"/>
  <c r="C278" i="12"/>
  <c r="C320" i="12" s="1"/>
  <c r="B278" i="12"/>
  <c r="D277" i="12"/>
  <c r="C277" i="12"/>
  <c r="B277" i="12"/>
  <c r="B403" i="12" s="1"/>
  <c r="D276" i="12"/>
  <c r="D489" i="12" s="1"/>
  <c r="C276" i="12"/>
  <c r="C318" i="12" s="1"/>
  <c r="B276" i="12"/>
  <c r="B318" i="12" s="1"/>
  <c r="B360" i="12" s="1"/>
  <c r="B1018" i="12" s="1"/>
  <c r="B1063" i="12" s="1"/>
  <c r="D275" i="12"/>
  <c r="D317" i="12" s="1"/>
  <c r="D359" i="12" s="1"/>
  <c r="D1017" i="12" s="1"/>
  <c r="D1062" i="12" s="1"/>
  <c r="C275" i="12"/>
  <c r="B275" i="12"/>
  <c r="D274" i="12"/>
  <c r="D487" i="12" s="1"/>
  <c r="C274" i="12"/>
  <c r="B274" i="12"/>
  <c r="B316" i="12" s="1"/>
  <c r="B358" i="12" s="1"/>
  <c r="B1016" i="12" s="1"/>
  <c r="B1061" i="12" s="1"/>
  <c r="D273" i="12"/>
  <c r="C273" i="12"/>
  <c r="B273" i="12"/>
  <c r="B315" i="12" s="1"/>
  <c r="B357" i="12" s="1"/>
  <c r="B1015" i="12" s="1"/>
  <c r="B1060" i="12" s="1"/>
  <c r="D272" i="12"/>
  <c r="C272" i="12"/>
  <c r="B272" i="12"/>
  <c r="B485" i="12" s="1"/>
  <c r="D271" i="12"/>
  <c r="C271" i="12"/>
  <c r="B271" i="12"/>
  <c r="B313" i="12" s="1"/>
  <c r="B355" i="12" s="1"/>
  <c r="B1013" i="12" s="1"/>
  <c r="B1058" i="12" s="1"/>
  <c r="D270" i="12"/>
  <c r="D396" i="12" s="1"/>
  <c r="C270" i="12"/>
  <c r="B270" i="12"/>
  <c r="D269" i="12"/>
  <c r="C269" i="12"/>
  <c r="B269" i="12"/>
  <c r="D268" i="12"/>
  <c r="C268" i="12"/>
  <c r="C310" i="12" s="1"/>
  <c r="B268" i="12"/>
  <c r="B481" i="12" s="1"/>
  <c r="D267" i="12"/>
  <c r="D480" i="12" s="1"/>
  <c r="C267" i="12"/>
  <c r="C309" i="12" s="1"/>
  <c r="B267" i="12"/>
  <c r="B393" i="12" s="1"/>
  <c r="D266" i="12"/>
  <c r="D392" i="12" s="1"/>
  <c r="C266" i="12"/>
  <c r="C392" i="12" s="1"/>
  <c r="B266" i="12"/>
  <c r="B308" i="12" s="1"/>
  <c r="B350" i="12" s="1"/>
  <c r="B1008" i="12" s="1"/>
  <c r="B1053" i="12" s="1"/>
  <c r="D265" i="12"/>
  <c r="D391" i="12" s="1"/>
  <c r="C478" i="12"/>
  <c r="B265" i="12"/>
  <c r="B307" i="12" s="1"/>
  <c r="B349" i="12" s="1"/>
  <c r="B1007" i="12" s="1"/>
  <c r="B1052" i="12" s="1"/>
  <c r="D218" i="12"/>
  <c r="C218" i="12"/>
  <c r="B218" i="12"/>
  <c r="D217" i="12"/>
  <c r="C217" i="12"/>
  <c r="B217" i="12"/>
  <c r="D216" i="12"/>
  <c r="C216" i="12"/>
  <c r="B216" i="12"/>
  <c r="D215" i="12"/>
  <c r="C215" i="12"/>
  <c r="B215" i="12"/>
  <c r="D214" i="12"/>
  <c r="C214" i="12"/>
  <c r="B214" i="12"/>
  <c r="D203" i="12"/>
  <c r="C203" i="12"/>
  <c r="B203" i="12"/>
  <c r="D202" i="12"/>
  <c r="C202" i="12"/>
  <c r="B202" i="12"/>
  <c r="D201" i="12"/>
  <c r="C201" i="12"/>
  <c r="B201" i="12"/>
  <c r="D200" i="12"/>
  <c r="C200" i="12"/>
  <c r="B200" i="12"/>
  <c r="D199" i="12"/>
  <c r="C199" i="12"/>
  <c r="B199" i="12"/>
  <c r="D198" i="12"/>
  <c r="C198" i="12"/>
  <c r="B198" i="12"/>
  <c r="D197" i="12"/>
  <c r="C197" i="12"/>
  <c r="B197" i="12"/>
  <c r="D196" i="12"/>
  <c r="C196" i="12"/>
  <c r="B196" i="12"/>
  <c r="D195" i="12"/>
  <c r="C195" i="12"/>
  <c r="B195" i="12"/>
  <c r="D194" i="12"/>
  <c r="C194" i="12"/>
  <c r="B194" i="12"/>
  <c r="D193" i="12"/>
  <c r="C193" i="12"/>
  <c r="B193" i="12"/>
  <c r="D192" i="12"/>
  <c r="C192" i="12"/>
  <c r="B192" i="12"/>
  <c r="D191" i="12"/>
  <c r="C191" i="12"/>
  <c r="B191" i="12"/>
  <c r="D190" i="12"/>
  <c r="C190" i="12"/>
  <c r="B190" i="12"/>
  <c r="D189" i="12"/>
  <c r="C189" i="12"/>
  <c r="B189" i="12"/>
  <c r="D188" i="12"/>
  <c r="C188" i="12"/>
  <c r="B188" i="12"/>
  <c r="D187" i="12"/>
  <c r="C187" i="12"/>
  <c r="B187" i="12"/>
  <c r="D186" i="12"/>
  <c r="C186" i="12"/>
  <c r="B186" i="12"/>
  <c r="D185" i="12"/>
  <c r="C185" i="12"/>
  <c r="B185" i="12"/>
  <c r="D184" i="12"/>
  <c r="C184" i="12"/>
  <c r="B184" i="12"/>
  <c r="D158" i="12"/>
  <c r="C158" i="12"/>
  <c r="B158" i="12"/>
  <c r="D157" i="12"/>
  <c r="C157" i="12"/>
  <c r="B157" i="12"/>
  <c r="D156" i="12"/>
  <c r="C156" i="12"/>
  <c r="B156" i="12"/>
  <c r="D155" i="12"/>
  <c r="C155" i="12"/>
  <c r="B155" i="12"/>
  <c r="D154" i="12"/>
  <c r="C154" i="12"/>
  <c r="B154" i="12"/>
  <c r="D153" i="12"/>
  <c r="C153" i="12"/>
  <c r="B153" i="12"/>
  <c r="D152" i="12"/>
  <c r="C152" i="12"/>
  <c r="B152" i="12"/>
  <c r="D151" i="12"/>
  <c r="C151" i="12"/>
  <c r="B151" i="12"/>
  <c r="D150" i="12"/>
  <c r="C150" i="12"/>
  <c r="B150" i="12"/>
  <c r="D149" i="12"/>
  <c r="C149" i="12"/>
  <c r="B149" i="12"/>
  <c r="D148" i="12"/>
  <c r="C148" i="12"/>
  <c r="B148" i="12"/>
  <c r="D147" i="12"/>
  <c r="C147" i="12"/>
  <c r="B147" i="12"/>
  <c r="D146" i="12"/>
  <c r="C146" i="12"/>
  <c r="B146" i="12"/>
  <c r="D145" i="12"/>
  <c r="C145" i="12"/>
  <c r="B145" i="12"/>
  <c r="D144" i="12"/>
  <c r="C144" i="12"/>
  <c r="B144" i="12"/>
  <c r="D143" i="12"/>
  <c r="D142" i="12"/>
  <c r="C142" i="12"/>
  <c r="B142" i="12"/>
  <c r="D141" i="12"/>
  <c r="C141" i="12"/>
  <c r="B141" i="12"/>
  <c r="D140" i="12"/>
  <c r="C140" i="12"/>
  <c r="B140" i="12"/>
  <c r="D139" i="12"/>
  <c r="C139" i="12"/>
  <c r="B139" i="12"/>
  <c r="B69" i="12"/>
  <c r="B68" i="12"/>
  <c r="B67" i="12"/>
  <c r="B66" i="12"/>
  <c r="B65" i="12"/>
  <c r="B53" i="12"/>
  <c r="B59" i="12" s="1"/>
  <c r="B52" i="12"/>
  <c r="B58" i="12" s="1"/>
  <c r="B51" i="12"/>
  <c r="B57" i="12" s="1"/>
  <c r="B50" i="12"/>
  <c r="B56" i="12" s="1"/>
  <c r="B49" i="12"/>
  <c r="B55" i="12" s="1"/>
  <c r="J11" i="12"/>
  <c r="C212" i="11"/>
  <c r="C218" i="11" s="1"/>
  <c r="B212" i="11"/>
  <c r="B218" i="11" s="1"/>
  <c r="C211" i="11"/>
  <c r="C217" i="11" s="1"/>
  <c r="B211" i="11"/>
  <c r="B217" i="11" s="1"/>
  <c r="C210" i="11"/>
  <c r="C216" i="11" s="1"/>
  <c r="B210" i="11"/>
  <c r="B216" i="11" s="1"/>
  <c r="C209" i="11"/>
  <c r="C215" i="11" s="1"/>
  <c r="B209" i="11"/>
  <c r="B215" i="11" s="1"/>
  <c r="C208" i="11"/>
  <c r="C214" i="11" s="1"/>
  <c r="B208" i="11"/>
  <c r="B214" i="11" s="1"/>
  <c r="C191" i="11"/>
  <c r="C197" i="11" s="1"/>
  <c r="B191" i="11"/>
  <c r="B197" i="11" s="1"/>
  <c r="C190" i="11"/>
  <c r="C196" i="11" s="1"/>
  <c r="B190" i="11"/>
  <c r="B196" i="11" s="1"/>
  <c r="C189" i="11"/>
  <c r="C195" i="11" s="1"/>
  <c r="B189" i="11"/>
  <c r="B195" i="11" s="1"/>
  <c r="C188" i="11"/>
  <c r="C194" i="11" s="1"/>
  <c r="B188" i="11"/>
  <c r="B194" i="11" s="1"/>
  <c r="C187" i="11"/>
  <c r="C193" i="11" s="1"/>
  <c r="B187" i="11"/>
  <c r="B193" i="11" s="1"/>
  <c r="C147" i="11"/>
  <c r="C158" i="11" s="1"/>
  <c r="B147" i="11"/>
  <c r="B158" i="11" s="1"/>
  <c r="C146" i="11"/>
  <c r="C157" i="11" s="1"/>
  <c r="B146" i="11"/>
  <c r="B157" i="11" s="1"/>
  <c r="C145" i="11"/>
  <c r="C156" i="11" s="1"/>
  <c r="B145" i="11"/>
  <c r="B156" i="11" s="1"/>
  <c r="C144" i="11"/>
  <c r="C155" i="11" s="1"/>
  <c r="B144" i="11"/>
  <c r="B155" i="11" s="1"/>
  <c r="C143" i="11"/>
  <c r="C154" i="11" s="1"/>
  <c r="B143" i="11"/>
  <c r="B154" i="11" s="1"/>
  <c r="C142" i="11"/>
  <c r="C153" i="11" s="1"/>
  <c r="B142" i="11"/>
  <c r="B153" i="11" s="1"/>
  <c r="C141" i="11"/>
  <c r="C152" i="11" s="1"/>
  <c r="B141" i="11"/>
  <c r="B152" i="11" s="1"/>
  <c r="C140" i="11"/>
  <c r="C151" i="11" s="1"/>
  <c r="B140" i="11"/>
  <c r="B151" i="11" s="1"/>
  <c r="C139" i="11"/>
  <c r="C150" i="11" s="1"/>
  <c r="B139" i="11"/>
  <c r="B150" i="11" s="1"/>
  <c r="C138" i="11"/>
  <c r="C149" i="11" s="1"/>
  <c r="B138" i="11"/>
  <c r="B149" i="11" s="1"/>
  <c r="B85" i="11"/>
  <c r="B91" i="11" s="1"/>
  <c r="B84" i="11"/>
  <c r="B90" i="11" s="1"/>
  <c r="B83" i="11"/>
  <c r="B89" i="11" s="1"/>
  <c r="B82" i="11"/>
  <c r="B88" i="11" s="1"/>
  <c r="B81" i="11"/>
  <c r="B87" i="11" s="1"/>
  <c r="B64" i="11"/>
  <c r="B70" i="11" s="1"/>
  <c r="B63" i="11"/>
  <c r="B69" i="11" s="1"/>
  <c r="B62" i="11"/>
  <c r="B68" i="11" s="1"/>
  <c r="B61" i="11"/>
  <c r="B67" i="11" s="1"/>
  <c r="B60" i="11"/>
  <c r="B66" i="11" s="1"/>
  <c r="B25" i="11"/>
  <c r="B31" i="11" s="1"/>
  <c r="B24" i="11"/>
  <c r="B30" i="11" s="1"/>
  <c r="B23" i="11"/>
  <c r="B29" i="11" s="1"/>
  <c r="B22" i="11"/>
  <c r="B28" i="11" s="1"/>
  <c r="B21" i="11"/>
  <c r="B27" i="11" s="1"/>
  <c r="K11" i="11"/>
  <c r="I38" i="10"/>
  <c r="I326" i="10" s="1"/>
  <c r="H38" i="10"/>
  <c r="H326" i="10" s="1"/>
  <c r="G38" i="10"/>
  <c r="G326" i="10" s="1"/>
  <c r="I35" i="10"/>
  <c r="I323" i="10" s="1"/>
  <c r="H35" i="10"/>
  <c r="H323" i="10" s="1"/>
  <c r="G35" i="10"/>
  <c r="G323" i="10" s="1"/>
  <c r="I34" i="10"/>
  <c r="I322" i="10" s="1"/>
  <c r="H34" i="10"/>
  <c r="H322" i="10" s="1"/>
  <c r="G34" i="10"/>
  <c r="G322" i="10" s="1"/>
  <c r="I32" i="10"/>
  <c r="I320" i="10" s="1"/>
  <c r="H32" i="10"/>
  <c r="H320" i="10" s="1"/>
  <c r="G32" i="10"/>
  <c r="G320" i="10" s="1"/>
  <c r="I30" i="10"/>
  <c r="I318" i="10" s="1"/>
  <c r="H30" i="10"/>
  <c r="H318" i="10" s="1"/>
  <c r="G30" i="10"/>
  <c r="G318" i="10" s="1"/>
  <c r="I92" i="10"/>
  <c r="H92" i="10"/>
  <c r="H86" i="10"/>
  <c r="G86" i="10"/>
  <c r="I70" i="10"/>
  <c r="H70" i="10"/>
  <c r="G70" i="10"/>
  <c r="I66" i="10"/>
  <c r="I16" i="18" s="1"/>
  <c r="H66" i="10"/>
  <c r="H16" i="18" s="1"/>
  <c r="H26" i="18" s="1"/>
  <c r="G66" i="10"/>
  <c r="C102" i="10" s="1"/>
  <c r="D102" i="10" s="1"/>
  <c r="I64" i="10"/>
  <c r="I352" i="10" s="1"/>
  <c r="H64" i="10"/>
  <c r="G64" i="10"/>
  <c r="G63" i="10"/>
  <c r="I62" i="10"/>
  <c r="H62" i="10"/>
  <c r="G62" i="10"/>
  <c r="C198" i="8"/>
  <c r="C197" i="8"/>
  <c r="C195" i="8"/>
  <c r="J28" i="8"/>
  <c r="J32" i="8" s="1"/>
  <c r="H19" i="8"/>
  <c r="H14" i="8" s="1"/>
  <c r="D154" i="8"/>
  <c r="C134" i="8"/>
  <c r="H12" i="8"/>
  <c r="G304" i="10"/>
  <c r="D1151" i="12"/>
  <c r="C1001" i="12"/>
  <c r="C307" i="12"/>
  <c r="C349" i="12" s="1"/>
  <c r="C1007" i="12" s="1"/>
  <c r="C391" i="12"/>
  <c r="K602" i="16"/>
  <c r="K348" i="16"/>
  <c r="L348" i="16"/>
  <c r="L36" i="18"/>
  <c r="K51" i="18"/>
  <c r="L51" i="18"/>
  <c r="K36" i="18"/>
  <c r="M36" i="18"/>
  <c r="P264" i="16"/>
  <c r="P605" i="16"/>
  <c r="Q516" i="16"/>
  <c r="Q348" i="16"/>
  <c r="Q644" i="16"/>
  <c r="Q344" i="16"/>
  <c r="N36" i="18"/>
  <c r="P647" i="16"/>
  <c r="P603" i="16"/>
  <c r="P604" i="16"/>
  <c r="P519" i="16"/>
  <c r="P517" i="16"/>
  <c r="R516" i="16"/>
  <c r="Q602" i="16"/>
  <c r="M51" i="18"/>
  <c r="R307" i="16"/>
  <c r="R602" i="16"/>
  <c r="R344" i="16"/>
  <c r="R644" i="16"/>
  <c r="O36" i="18"/>
  <c r="P520" i="16"/>
  <c r="S516" i="16"/>
  <c r="Q307" i="16"/>
  <c r="P36" i="18"/>
  <c r="S348" i="16"/>
  <c r="S644" i="16"/>
  <c r="S602" i="16"/>
  <c r="S307" i="16"/>
  <c r="S344" i="16"/>
  <c r="P606" i="16"/>
  <c r="T516" i="16"/>
  <c r="T348" i="16"/>
  <c r="T307" i="16"/>
  <c r="T602" i="16"/>
  <c r="T644" i="16"/>
  <c r="T344" i="16"/>
  <c r="Q36" i="18"/>
  <c r="P648" i="16"/>
  <c r="P649" i="16"/>
  <c r="P608" i="16"/>
  <c r="P607" i="16"/>
  <c r="U516" i="16"/>
  <c r="N51" i="18"/>
  <c r="U348" i="16"/>
  <c r="U602" i="16"/>
  <c r="U344" i="16"/>
  <c r="U644" i="16"/>
  <c r="U307" i="16"/>
  <c r="R36" i="18"/>
  <c r="P522" i="16"/>
  <c r="P650" i="16"/>
  <c r="P651" i="16"/>
  <c r="V516" i="16"/>
  <c r="S36" i="18"/>
  <c r="V348" i="16"/>
  <c r="V307" i="16"/>
  <c r="V602" i="16"/>
  <c r="V644" i="16"/>
  <c r="V344" i="16"/>
  <c r="P609" i="16"/>
  <c r="W516" i="16"/>
  <c r="P524" i="16"/>
  <c r="P523" i="16"/>
  <c r="O51" i="18"/>
  <c r="T36" i="18"/>
  <c r="W348" i="16"/>
  <c r="W602" i="16"/>
  <c r="W307" i="16"/>
  <c r="W644" i="16"/>
  <c r="W344" i="16"/>
  <c r="P652" i="16"/>
  <c r="P653" i="16"/>
  <c r="P610" i="16"/>
  <c r="U36" i="18"/>
  <c r="P611" i="16"/>
  <c r="P525" i="16"/>
  <c r="P526" i="16"/>
  <c r="P51" i="18"/>
  <c r="P527" i="16"/>
  <c r="V36" i="18"/>
  <c r="W36" i="18"/>
  <c r="P528" i="16"/>
  <c r="Q51" i="18"/>
  <c r="P530" i="16"/>
  <c r="P529" i="16"/>
  <c r="P559" i="16"/>
  <c r="P558" i="16"/>
  <c r="R51" i="18"/>
  <c r="P557" i="16"/>
  <c r="P532" i="16"/>
  <c r="P560" i="16"/>
  <c r="P531" i="16"/>
  <c r="S51" i="18"/>
  <c r="P533" i="16"/>
  <c r="P534" i="16"/>
  <c r="T51" i="18"/>
  <c r="P535" i="16"/>
  <c r="U51" i="18"/>
  <c r="P536" i="16"/>
  <c r="P537" i="16"/>
  <c r="P538" i="16"/>
  <c r="V51" i="18"/>
  <c r="P541" i="16"/>
  <c r="P539" i="16"/>
  <c r="P540" i="16"/>
  <c r="W51" i="18"/>
  <c r="P542" i="16"/>
  <c r="P544" i="16"/>
  <c r="P543" i="16"/>
  <c r="P546" i="16"/>
  <c r="P545" i="16"/>
  <c r="P547" i="16"/>
  <c r="P549" i="16"/>
  <c r="P548" i="16"/>
  <c r="P550" i="16"/>
  <c r="P552" i="16"/>
  <c r="P551" i="16"/>
  <c r="P553" i="16"/>
  <c r="P555" i="16"/>
  <c r="P554" i="16"/>
  <c r="F207" i="20" l="1"/>
  <c r="J440" i="16" a="1"/>
  <c r="J440" i="16" s="1"/>
  <c r="J491" i="16" s="1" a="1"/>
  <c r="J491" i="16" s="1"/>
  <c r="J538" i="16" s="1"/>
  <c r="J173" i="20"/>
  <c r="E2669" i="16"/>
  <c r="E2632" i="16"/>
  <c r="E2525" i="16"/>
  <c r="J138" i="20"/>
  <c r="K12" i="25"/>
  <c r="K12" i="31"/>
  <c r="AD1224" i="12"/>
  <c r="AD1354" i="12"/>
  <c r="AE1306" i="12"/>
  <c r="AE1322" i="12"/>
  <c r="AC1192" i="12"/>
  <c r="AE1226" i="12"/>
  <c r="AC1267" i="12"/>
  <c r="AE1283" i="12"/>
  <c r="AD1356" i="12"/>
  <c r="AC1265" i="12"/>
  <c r="AC1301" i="12"/>
  <c r="AC1317" i="12"/>
  <c r="AD1262" i="12"/>
  <c r="AC1278" i="12"/>
  <c r="AE1343" i="12"/>
  <c r="AE1359" i="12"/>
  <c r="AC1307" i="12"/>
  <c r="AC1323" i="12"/>
  <c r="AD1227" i="12"/>
  <c r="AE1252" i="12"/>
  <c r="AE1268" i="12"/>
  <c r="AC1284" i="12"/>
  <c r="AE1296" i="12"/>
  <c r="AE1302" i="12"/>
  <c r="AE1318" i="12"/>
  <c r="AC1202" i="12"/>
  <c r="AE1222" i="12"/>
  <c r="AC1242" i="12"/>
  <c r="AC1263" i="12"/>
  <c r="AE1279" i="12"/>
  <c r="AD1352" i="12"/>
  <c r="AC1305" i="12"/>
  <c r="AC1321" i="12"/>
  <c r="AB1191" i="12"/>
  <c r="AC1225" i="12"/>
  <c r="AD1250" i="12"/>
  <c r="AD1266" i="12"/>
  <c r="AE1347" i="12"/>
  <c r="AE1363" i="12"/>
  <c r="AE1308" i="12"/>
  <c r="AB1324" i="12"/>
  <c r="AD1253" i="12"/>
  <c r="AD1269" i="12"/>
  <c r="AE1285" i="12"/>
  <c r="AE1273" i="12"/>
  <c r="AC1295" i="12"/>
  <c r="AC1311" i="12"/>
  <c r="AC1327" i="12"/>
  <c r="AC1223" i="12"/>
  <c r="AE1264" i="12"/>
  <c r="AC1280" i="12"/>
  <c r="AB1361" i="12"/>
  <c r="I101" i="10"/>
  <c r="D1294" i="12"/>
  <c r="D1302" i="12"/>
  <c r="D1542" i="12" s="1"/>
  <c r="D1782" i="12" s="1"/>
  <c r="D1310" i="12"/>
  <c r="D1550" i="12" s="1"/>
  <c r="D1790" i="12" s="1"/>
  <c r="D1318" i="12"/>
  <c r="D1558" i="12" s="1"/>
  <c r="D1798" i="12" s="1"/>
  <c r="D1326" i="12"/>
  <c r="D1566" i="12" s="1"/>
  <c r="D1806" i="12" s="1"/>
  <c r="D1202" i="12"/>
  <c r="X1202" i="12" s="1"/>
  <c r="D1214" i="12"/>
  <c r="D1454" i="12" s="1"/>
  <c r="D1694" i="12" s="1"/>
  <c r="D1222" i="12"/>
  <c r="D1462" i="12" s="1"/>
  <c r="D1702" i="12" s="1"/>
  <c r="D1230" i="12"/>
  <c r="D1242" i="12"/>
  <c r="D1482" i="12" s="1"/>
  <c r="D1722" i="12" s="1"/>
  <c r="D1255" i="12"/>
  <c r="AD1255" i="12" s="1"/>
  <c r="D1263" i="12"/>
  <c r="Z1263" i="12" s="1"/>
  <c r="D1271" i="12"/>
  <c r="D1511" i="12" s="1"/>
  <c r="D1751" i="12" s="1"/>
  <c r="D1279" i="12"/>
  <c r="D1519" i="12" s="1"/>
  <c r="D1759" i="12" s="1"/>
  <c r="D1287" i="12"/>
  <c r="D1527" i="12" s="1"/>
  <c r="D1767" i="12" s="1"/>
  <c r="D1352" i="12"/>
  <c r="D1592" i="12" s="1"/>
  <c r="D1832" i="12" s="1"/>
  <c r="D1360" i="12"/>
  <c r="D1600" i="12" s="1"/>
  <c r="D1840" i="12" s="1"/>
  <c r="D1383" i="12"/>
  <c r="C1075" i="12"/>
  <c r="C1083" i="12"/>
  <c r="D1297" i="12"/>
  <c r="Z1297" i="12" s="1"/>
  <c r="D1305" i="12"/>
  <c r="AA1305" i="12" s="1"/>
  <c r="D1313" i="12"/>
  <c r="D1553" i="12" s="1"/>
  <c r="D1793" i="12" s="1"/>
  <c r="D1321" i="12"/>
  <c r="X1321" i="12" s="1"/>
  <c r="D1329" i="12"/>
  <c r="D1191" i="12"/>
  <c r="D1431" i="12" s="1"/>
  <c r="D1671" i="12" s="1"/>
  <c r="D1225" i="12"/>
  <c r="Y1225" i="12" s="1"/>
  <c r="D1233" i="12"/>
  <c r="AA1233" i="12" s="1"/>
  <c r="D1250" i="12"/>
  <c r="D1490" i="12" s="1"/>
  <c r="D1730" i="12" s="1"/>
  <c r="D1258" i="12"/>
  <c r="D1498" i="12" s="1"/>
  <c r="D1738" i="12" s="1"/>
  <c r="D1266" i="12"/>
  <c r="D1506" i="12" s="1"/>
  <c r="D1746" i="12" s="1"/>
  <c r="D1274" i="12"/>
  <c r="D1514" i="12" s="1"/>
  <c r="D1754" i="12" s="1"/>
  <c r="D1282" i="12"/>
  <c r="D1339" i="12"/>
  <c r="D1579" i="12" s="1"/>
  <c r="D1819" i="12" s="1"/>
  <c r="D1347" i="12"/>
  <c r="AA1347" i="12" s="1"/>
  <c r="D1363" i="12"/>
  <c r="AA1363" i="12" s="1"/>
  <c r="C1621" i="12"/>
  <c r="C1861" i="12" s="1"/>
  <c r="D1149" i="12"/>
  <c r="D1300" i="12"/>
  <c r="D1540" i="12" s="1"/>
  <c r="D1780" i="12" s="1"/>
  <c r="D1308" i="12"/>
  <c r="D1548" i="12" s="1"/>
  <c r="D1788" i="12" s="1"/>
  <c r="D1316" i="12"/>
  <c r="Q1316" i="12" s="1"/>
  <c r="D1324" i="12"/>
  <c r="D1564" i="12" s="1"/>
  <c r="D1804" i="12" s="1"/>
  <c r="D1332" i="12"/>
  <c r="AD1332" i="12" s="1"/>
  <c r="D1228" i="12"/>
  <c r="AC1228" i="12" s="1"/>
  <c r="D1240" i="12"/>
  <c r="D1480" i="12" s="1"/>
  <c r="D1720" i="12" s="1"/>
  <c r="D1253" i="12"/>
  <c r="D1493" i="12" s="1"/>
  <c r="D1733" i="12" s="1"/>
  <c r="D1261" i="12"/>
  <c r="D1501" i="12" s="1"/>
  <c r="D1741" i="12" s="1"/>
  <c r="D1269" i="12"/>
  <c r="D1509" i="12" s="1"/>
  <c r="D1749" i="12" s="1"/>
  <c r="D1277" i="12"/>
  <c r="D1285" i="12"/>
  <c r="D1525" i="12" s="1"/>
  <c r="D1765" i="12" s="1"/>
  <c r="D1342" i="12"/>
  <c r="D1582" i="12" s="1"/>
  <c r="D1822" i="12" s="1"/>
  <c r="D1350" i="12"/>
  <c r="D1590" i="12" s="1"/>
  <c r="D1830" i="12" s="1"/>
  <c r="D1117" i="12"/>
  <c r="D1125" i="12"/>
  <c r="D1381" i="12"/>
  <c r="C1624" i="12"/>
  <c r="C1864" i="12" s="1"/>
  <c r="D1393" i="12"/>
  <c r="C1081" i="12"/>
  <c r="C1089" i="12"/>
  <c r="D1295" i="12"/>
  <c r="D1535" i="12" s="1"/>
  <c r="D1775" i="12" s="1"/>
  <c r="D1303" i="12"/>
  <c r="D1543" i="12" s="1"/>
  <c r="D1783" i="12" s="1"/>
  <c r="D1311" i="12"/>
  <c r="X1311" i="12" s="1"/>
  <c r="D1319" i="12"/>
  <c r="X1319" i="12" s="1"/>
  <c r="D1327" i="12"/>
  <c r="D1567" i="12" s="1"/>
  <c r="D1807" i="12" s="1"/>
  <c r="D1223" i="12"/>
  <c r="D1231" i="12"/>
  <c r="D1471" i="12" s="1"/>
  <c r="D1711" i="12" s="1"/>
  <c r="D1256" i="12"/>
  <c r="D1496" i="12" s="1"/>
  <c r="D1736" i="12" s="1"/>
  <c r="D1264" i="12"/>
  <c r="Z1264" i="12" s="1"/>
  <c r="D1272" i="12"/>
  <c r="D1512" i="12" s="1"/>
  <c r="D1752" i="12" s="1"/>
  <c r="D1280" i="12"/>
  <c r="D1520" i="12" s="1"/>
  <c r="D1760" i="12" s="1"/>
  <c r="D1361" i="12"/>
  <c r="Y1361" i="12" s="1"/>
  <c r="C1631" i="12"/>
  <c r="C1871" i="12" s="1"/>
  <c r="C1076" i="12"/>
  <c r="C1084" i="12"/>
  <c r="D1298" i="12"/>
  <c r="D1538" i="12" s="1"/>
  <c r="D1778" i="12" s="1"/>
  <c r="D1306" i="12"/>
  <c r="D1546" i="12" s="1"/>
  <c r="D1786" i="12" s="1"/>
  <c r="D1314" i="12"/>
  <c r="D1554" i="12" s="1"/>
  <c r="D1794" i="12" s="1"/>
  <c r="D1322" i="12"/>
  <c r="D1562" i="12" s="1"/>
  <c r="D1802" i="12" s="1"/>
  <c r="D1330" i="12"/>
  <c r="D1570" i="12" s="1"/>
  <c r="D1810" i="12" s="1"/>
  <c r="D1226" i="12"/>
  <c r="D1466" i="12" s="1"/>
  <c r="D1706" i="12" s="1"/>
  <c r="D1251" i="12"/>
  <c r="D1259" i="12"/>
  <c r="AD1259" i="12" s="1"/>
  <c r="D1267" i="12"/>
  <c r="AB1267" i="12" s="1"/>
  <c r="D1275" i="12"/>
  <c r="W1275" i="12" s="1"/>
  <c r="D1283" i="12"/>
  <c r="K1283" i="12" s="1"/>
  <c r="D1340" i="12"/>
  <c r="W1340" i="12" s="1"/>
  <c r="D1348" i="12"/>
  <c r="D1588" i="12" s="1"/>
  <c r="D1828" i="12" s="1"/>
  <c r="D1356" i="12"/>
  <c r="AB1356" i="12" s="1"/>
  <c r="D1364" i="12"/>
  <c r="C1052" i="12"/>
  <c r="D1301" i="12"/>
  <c r="AB1301" i="12" s="1"/>
  <c r="D1309" i="12"/>
  <c r="W1309" i="12" s="1"/>
  <c r="D1317" i="12"/>
  <c r="M1317" i="12" s="1"/>
  <c r="D1325" i="12"/>
  <c r="W1325" i="12" s="1"/>
  <c r="D1209" i="12"/>
  <c r="AD1209" i="12" s="1"/>
  <c r="D1229" i="12"/>
  <c r="AD1229" i="12" s="1"/>
  <c r="D1241" i="12"/>
  <c r="D1254" i="12"/>
  <c r="AA1254" i="12" s="1"/>
  <c r="D1262" i="12"/>
  <c r="AA1262" i="12" s="1"/>
  <c r="D1270" i="12"/>
  <c r="D1510" i="12" s="1"/>
  <c r="D1750" i="12" s="1"/>
  <c r="D1278" i="12"/>
  <c r="D1518" i="12" s="1"/>
  <c r="D1758" i="12" s="1"/>
  <c r="D1286" i="12"/>
  <c r="D1526" i="12" s="1"/>
  <c r="D1766" i="12" s="1"/>
  <c r="D1343" i="12"/>
  <c r="D1583" i="12" s="1"/>
  <c r="D1823" i="12" s="1"/>
  <c r="D1359" i="12"/>
  <c r="D1599" i="12" s="1"/>
  <c r="D1839" i="12" s="1"/>
  <c r="C1082" i="12"/>
  <c r="D1296" i="12"/>
  <c r="Y1296" i="12" s="1"/>
  <c r="D1304" i="12"/>
  <c r="Y1304" i="12" s="1"/>
  <c r="D1312" i="12"/>
  <c r="D1552" i="12" s="1"/>
  <c r="D1792" i="12" s="1"/>
  <c r="D1320" i="12"/>
  <c r="D1560" i="12" s="1"/>
  <c r="D1800" i="12" s="1"/>
  <c r="D1328" i="12"/>
  <c r="D1568" i="12" s="1"/>
  <c r="D1808" i="12" s="1"/>
  <c r="D1190" i="12"/>
  <c r="D1430" i="12" s="1"/>
  <c r="D1670" i="12" s="1"/>
  <c r="D1224" i="12"/>
  <c r="D1464" i="12" s="1"/>
  <c r="D1704" i="12" s="1"/>
  <c r="D1232" i="12"/>
  <c r="AB1232" i="12" s="1"/>
  <c r="D1249" i="12"/>
  <c r="D1489" i="12" s="1"/>
  <c r="D1729" i="12" s="1"/>
  <c r="D1257" i="12"/>
  <c r="AE1257" i="12" s="1"/>
  <c r="D1265" i="12"/>
  <c r="AB1265" i="12" s="1"/>
  <c r="D1273" i="12"/>
  <c r="D1513" i="12" s="1"/>
  <c r="D1753" i="12" s="1"/>
  <c r="D1281" i="12"/>
  <c r="D1521" i="12" s="1"/>
  <c r="D1761" i="12" s="1"/>
  <c r="D1338" i="12"/>
  <c r="X1338" i="12" s="1"/>
  <c r="D1354" i="12"/>
  <c r="D1594" i="12" s="1"/>
  <c r="D1834" i="12" s="1"/>
  <c r="D1362" i="12"/>
  <c r="D1389" i="12"/>
  <c r="D1299" i="12"/>
  <c r="D1539" i="12" s="1"/>
  <c r="D1779" i="12" s="1"/>
  <c r="X1302" i="12"/>
  <c r="Y1302" i="12"/>
  <c r="Z1302" i="12"/>
  <c r="AA1302" i="12"/>
  <c r="D1307" i="12"/>
  <c r="D1547" i="12" s="1"/>
  <c r="D1787" i="12" s="1"/>
  <c r="X1310" i="12"/>
  <c r="Y1310" i="12"/>
  <c r="AA1310" i="12"/>
  <c r="Z1310" i="12"/>
  <c r="D1315" i="12"/>
  <c r="X1318" i="12"/>
  <c r="Y1318" i="12"/>
  <c r="D1323" i="12"/>
  <c r="D1563" i="12" s="1"/>
  <c r="D1803" i="12" s="1"/>
  <c r="D1331" i="12"/>
  <c r="D1571" i="12" s="1"/>
  <c r="D1811" i="12" s="1"/>
  <c r="D1199" i="12"/>
  <c r="Z1199" i="12" s="1"/>
  <c r="Z1202" i="12"/>
  <c r="AA1202" i="12"/>
  <c r="AA1222" i="12"/>
  <c r="Y1222" i="12"/>
  <c r="Z1222" i="12"/>
  <c r="X1222" i="12"/>
  <c r="D1227" i="12"/>
  <c r="D1467" i="12" s="1"/>
  <c r="D1707" i="12" s="1"/>
  <c r="Z1230" i="12"/>
  <c r="D998" i="12"/>
  <c r="AA1242" i="12"/>
  <c r="X1242" i="12"/>
  <c r="Y1242" i="12"/>
  <c r="Z1242" i="12"/>
  <c r="D1252" i="12"/>
  <c r="Y1252" i="12" s="1"/>
  <c r="Z1255" i="12"/>
  <c r="X1255" i="12"/>
  <c r="Y1255" i="12"/>
  <c r="AA1255" i="12"/>
  <c r="D1260" i="12"/>
  <c r="D1500" i="12" s="1"/>
  <c r="D1740" i="12" s="1"/>
  <c r="X1263" i="12"/>
  <c r="Y1263" i="12"/>
  <c r="AA1263" i="12"/>
  <c r="D1268" i="12"/>
  <c r="AA1268" i="12" s="1"/>
  <c r="D1276" i="12"/>
  <c r="D1284" i="12"/>
  <c r="D1524" i="12" s="1"/>
  <c r="D1764" i="12" s="1"/>
  <c r="D1341" i="12"/>
  <c r="D1581" i="12" s="1"/>
  <c r="D1821" i="12" s="1"/>
  <c r="X1352" i="12"/>
  <c r="Z1352" i="12"/>
  <c r="Y1352" i="12"/>
  <c r="AA1352" i="12"/>
  <c r="D1357" i="12"/>
  <c r="D1597" i="12" s="1"/>
  <c r="D1837" i="12" s="1"/>
  <c r="D1139" i="12"/>
  <c r="D1392" i="12"/>
  <c r="D1099" i="12"/>
  <c r="B1125" i="12"/>
  <c r="E2110" i="16"/>
  <c r="E367" i="16"/>
  <c r="D142" i="20" s="1"/>
  <c r="D781" i="20" s="1"/>
  <c r="E781" i="20" s="1"/>
  <c r="D2782" i="16"/>
  <c r="E2103" i="16"/>
  <c r="E2105" i="16"/>
  <c r="E2107" i="16"/>
  <c r="J2218" i="16"/>
  <c r="J2282" i="16"/>
  <c r="E365" i="16"/>
  <c r="D140" i="20" s="1"/>
  <c r="J2228" i="16"/>
  <c r="D3100" i="16"/>
  <c r="E2109" i="16"/>
  <c r="J2275" i="16"/>
  <c r="D2637" i="16"/>
  <c r="E366" i="16"/>
  <c r="D141" i="20" s="1"/>
  <c r="E2102" i="16"/>
  <c r="E2104" i="16"/>
  <c r="E2106" i="16"/>
  <c r="D537" i="20"/>
  <c r="E537" i="20" s="1"/>
  <c r="D2530" i="16"/>
  <c r="E2108" i="16"/>
  <c r="E2111" i="16"/>
  <c r="J2170" i="16"/>
  <c r="J2211" i="16"/>
  <c r="J2294" i="16"/>
  <c r="C1495" i="12"/>
  <c r="J2194" i="16"/>
  <c r="J2235" i="16"/>
  <c r="C1117" i="12"/>
  <c r="W1298" i="12"/>
  <c r="W1308" i="12"/>
  <c r="W1191" i="12"/>
  <c r="W1222" i="12"/>
  <c r="W1224" i="12"/>
  <c r="W1226" i="12"/>
  <c r="W1228" i="12"/>
  <c r="C1470" i="12"/>
  <c r="W1242" i="12"/>
  <c r="W1249" i="12"/>
  <c r="W1255" i="12"/>
  <c r="C1497" i="12"/>
  <c r="W1257" i="12"/>
  <c r="C1499" i="12"/>
  <c r="W1259" i="12"/>
  <c r="W1263" i="12"/>
  <c r="W1267" i="12"/>
  <c r="W1269" i="12"/>
  <c r="C1511" i="12"/>
  <c r="W1285" i="12"/>
  <c r="W1352" i="12"/>
  <c r="W1354" i="12"/>
  <c r="C1596" i="12"/>
  <c r="W1356" i="12"/>
  <c r="W1296" i="12"/>
  <c r="W1304" i="12"/>
  <c r="W1318" i="12"/>
  <c r="W1332" i="12"/>
  <c r="W1299" i="12"/>
  <c r="W1301" i="12"/>
  <c r="W1307" i="12"/>
  <c r="W1321" i="12"/>
  <c r="W1323" i="12"/>
  <c r="W1327" i="12"/>
  <c r="W1302" i="12"/>
  <c r="W1310" i="12"/>
  <c r="W1324" i="12"/>
  <c r="W1199" i="12"/>
  <c r="C1455" i="12"/>
  <c r="W1225" i="12"/>
  <c r="W1229" i="12"/>
  <c r="W1231" i="12"/>
  <c r="W1233" i="12"/>
  <c r="C1479" i="12"/>
  <c r="W1254" i="12"/>
  <c r="W1256" i="12"/>
  <c r="W1262" i="12"/>
  <c r="W1274" i="12"/>
  <c r="W1339" i="12"/>
  <c r="W1347" i="12"/>
  <c r="W1359" i="12"/>
  <c r="W1363" i="12"/>
  <c r="H20" i="8"/>
  <c r="J483" i="16" a="1"/>
  <c r="J483" i="16" s="1"/>
  <c r="J530" i="16" s="1"/>
  <c r="J470" i="16" a="1"/>
  <c r="J470" i="16" s="1"/>
  <c r="J517" i="16" s="1"/>
  <c r="J486" i="16" a="1"/>
  <c r="J486" i="16" s="1"/>
  <c r="J533" i="16" s="1"/>
  <c r="J476" i="16" a="1"/>
  <c r="J476" i="16" s="1"/>
  <c r="J523" i="16" s="1"/>
  <c r="J367" i="16"/>
  <c r="J388" i="16" s="1" a="1"/>
  <c r="J388" i="16" s="1"/>
  <c r="J405" i="16" s="1"/>
  <c r="J471" i="16" a="1"/>
  <c r="J471" i="16" s="1"/>
  <c r="J518" i="16" s="1"/>
  <c r="J479" i="16" a="1"/>
  <c r="J479" i="16" s="1"/>
  <c r="J526" i="16" s="1"/>
  <c r="J484" i="16" a="1"/>
  <c r="J484" i="16" s="1"/>
  <c r="J531" i="16" s="1"/>
  <c r="J485" i="16" a="1"/>
  <c r="J485" i="16" s="1"/>
  <c r="J532" i="16" s="1"/>
  <c r="J472" i="16" a="1"/>
  <c r="J472" i="16" s="1"/>
  <c r="J519" i="16" s="1"/>
  <c r="J480" i="16" a="1"/>
  <c r="J480" i="16" s="1"/>
  <c r="J527" i="16" s="1"/>
  <c r="J488" i="16" a="1"/>
  <c r="J488" i="16" s="1"/>
  <c r="J535" i="16" s="1"/>
  <c r="J223" i="16" a="1"/>
  <c r="J223" i="16" s="1"/>
  <c r="J245" i="16" s="1"/>
  <c r="J475" i="16" a="1"/>
  <c r="J475" i="16" s="1"/>
  <c r="J522" i="16" s="1"/>
  <c r="J477" i="16" a="1"/>
  <c r="J477" i="16" s="1"/>
  <c r="J524" i="16" s="1"/>
  <c r="J473" i="16" a="1"/>
  <c r="J473" i="16" s="1"/>
  <c r="J520" i="16" s="1"/>
  <c r="J481" i="16" a="1"/>
  <c r="J481" i="16" s="1"/>
  <c r="J528" i="16" s="1"/>
  <c r="J489" i="16" a="1"/>
  <c r="J489" i="16" s="1"/>
  <c r="J536" i="16" s="1"/>
  <c r="J224" i="16" a="1"/>
  <c r="J224" i="16" s="1"/>
  <c r="J246" i="16" s="1"/>
  <c r="J474" i="16" a="1"/>
  <c r="J474" i="16" s="1"/>
  <c r="J521" i="16" s="1"/>
  <c r="J482" i="16" a="1"/>
  <c r="J482" i="16" s="1"/>
  <c r="J529" i="16" s="1"/>
  <c r="J490" i="16" a="1"/>
  <c r="J490" i="16" s="1"/>
  <c r="J537" i="16" s="1"/>
  <c r="J242" i="16" a="1"/>
  <c r="J242" i="16" s="1"/>
  <c r="J264" i="16" s="1"/>
  <c r="D2668" i="16"/>
  <c r="D2631" i="16"/>
  <c r="D2524" i="16"/>
  <c r="B1384" i="12"/>
  <c r="B1624" i="12" s="1"/>
  <c r="B1864" i="12" s="1"/>
  <c r="G372" i="10"/>
  <c r="C114" i="10"/>
  <c r="D114" i="10" s="1"/>
  <c r="D1118" i="12"/>
  <c r="B1380" i="12"/>
  <c r="B1620" i="12" s="1"/>
  <c r="B1860" i="12" s="1"/>
  <c r="H114" i="10"/>
  <c r="B1117" i="12"/>
  <c r="B511" i="12"/>
  <c r="B1123" i="12"/>
  <c r="H113" i="10"/>
  <c r="G376" i="10"/>
  <c r="H400" i="10" s="1"/>
  <c r="G309" i="10"/>
  <c r="G308" i="10" s="1"/>
  <c r="C101" i="10"/>
  <c r="D101" i="10" s="1"/>
  <c r="G351" i="10"/>
  <c r="C110" i="10"/>
  <c r="D110" i="10" s="1"/>
  <c r="B411" i="12"/>
  <c r="B424" i="12"/>
  <c r="K48" i="20"/>
  <c r="K50" i="20" s="1"/>
  <c r="K100" i="11" s="1"/>
  <c r="K25" i="20"/>
  <c r="K54" i="20" s="1"/>
  <c r="K56" i="20" s="1"/>
  <c r="K92" i="10" s="1"/>
  <c r="V48" i="20"/>
  <c r="V50" i="20" s="1"/>
  <c r="V100" i="11" s="1"/>
  <c r="O48" i="20"/>
  <c r="O50" i="20" s="1"/>
  <c r="O100" i="11" s="1"/>
  <c r="S48" i="20"/>
  <c r="S50" i="20" s="1"/>
  <c r="S100" i="11" s="1"/>
  <c r="N48" i="20"/>
  <c r="N50" i="20" s="1"/>
  <c r="N100" i="11" s="1"/>
  <c r="W48" i="20"/>
  <c r="W50" i="20" s="1"/>
  <c r="W100" i="11" s="1"/>
  <c r="P48" i="20"/>
  <c r="P50" i="20" s="1"/>
  <c r="P100" i="11" s="1"/>
  <c r="R48" i="20"/>
  <c r="R50" i="20" s="1"/>
  <c r="R100" i="11" s="1"/>
  <c r="L48" i="20"/>
  <c r="L50" i="20" s="1"/>
  <c r="L100" i="11" s="1"/>
  <c r="T48" i="20"/>
  <c r="T50" i="20" s="1"/>
  <c r="T100" i="11" s="1"/>
  <c r="Q48" i="20"/>
  <c r="Q50" i="20" s="1"/>
  <c r="Q100" i="11" s="1"/>
  <c r="M48" i="20"/>
  <c r="M50" i="20" s="1"/>
  <c r="M100" i="11" s="1"/>
  <c r="U48" i="20"/>
  <c r="U50" i="20" s="1"/>
  <c r="U100" i="11" s="1"/>
  <c r="B405" i="12"/>
  <c r="F116" i="20"/>
  <c r="C653" i="20" s="1"/>
  <c r="C654" i="20" s="1"/>
  <c r="H15" i="10"/>
  <c r="H34" i="18" s="1"/>
  <c r="H39" i="18" s="1"/>
  <c r="J377" i="16" a="1"/>
  <c r="J377" i="16" s="1"/>
  <c r="J394" i="16" s="1"/>
  <c r="J378" i="16" a="1"/>
  <c r="J378" i="16" s="1"/>
  <c r="J395" i="16" s="1"/>
  <c r="J379" i="16" a="1"/>
  <c r="J379" i="16" s="1"/>
  <c r="J396" i="16" s="1"/>
  <c r="J376" i="16" a="1"/>
  <c r="J376" i="16" s="1"/>
  <c r="J393" i="16" s="1"/>
  <c r="J380" i="16" a="1"/>
  <c r="J380" i="16" s="1"/>
  <c r="J397" i="16" s="1"/>
  <c r="J381" i="16" a="1"/>
  <c r="J381" i="16" s="1"/>
  <c r="J398" i="16" s="1"/>
  <c r="J382" i="16" a="1"/>
  <c r="J382" i="16" s="1"/>
  <c r="J399" i="16" s="1"/>
  <c r="J375" i="16" a="1"/>
  <c r="J375" i="16" s="1"/>
  <c r="J392" i="16" s="1"/>
  <c r="J469" i="16" a="1"/>
  <c r="J469" i="16" s="1"/>
  <c r="J516" i="16" s="1"/>
  <c r="J478" i="16" a="1"/>
  <c r="J478" i="16" s="1"/>
  <c r="J525" i="16" s="1"/>
  <c r="J487" i="16" a="1"/>
  <c r="J487" i="16" s="1"/>
  <c r="J534" i="16" s="1"/>
  <c r="J383" i="16" a="1"/>
  <c r="J383" i="16" s="1"/>
  <c r="J400" i="16" s="1"/>
  <c r="J341" i="16" a="1"/>
  <c r="J341" i="16" s="1"/>
  <c r="J348" i="16" s="1"/>
  <c r="J340" i="16" a="1"/>
  <c r="J340" i="16" s="1"/>
  <c r="J347" i="16" s="1"/>
  <c r="J339" i="16" a="1"/>
  <c r="J339" i="16" s="1"/>
  <c r="J346" i="16" s="1"/>
  <c r="J338" i="16" a="1"/>
  <c r="J338" i="16" s="1"/>
  <c r="J345" i="16" s="1"/>
  <c r="J304" i="16" a="1"/>
  <c r="J304" i="16" s="1"/>
  <c r="J321" i="16" s="1"/>
  <c r="J299" i="16" a="1"/>
  <c r="J299" i="16" s="1"/>
  <c r="J316" i="16" s="1"/>
  <c r="J300" i="16" a="1"/>
  <c r="J300" i="16" s="1"/>
  <c r="J317" i="16" s="1"/>
  <c r="J301" i="16" a="1"/>
  <c r="J301" i="16" s="1"/>
  <c r="J318" i="16" s="1"/>
  <c r="J302" i="16" a="1"/>
  <c r="J302" i="16" s="1"/>
  <c r="J319" i="16" s="1"/>
  <c r="J303" i="16" a="1"/>
  <c r="J303" i="16" s="1"/>
  <c r="J320" i="16" s="1"/>
  <c r="J298" i="16" a="1"/>
  <c r="J298" i="16" s="1"/>
  <c r="J315" i="16" s="1"/>
  <c r="J297" i="16" a="1"/>
  <c r="J297" i="16" s="1"/>
  <c r="J314" i="16" s="1"/>
  <c r="J296" i="16" a="1"/>
  <c r="J296" i="16" s="1"/>
  <c r="J313" i="16" s="1"/>
  <c r="J295" i="16" a="1"/>
  <c r="J295" i="16" s="1"/>
  <c r="J312" i="16" s="1"/>
  <c r="J294" i="16" a="1"/>
  <c r="J294" i="16" s="1"/>
  <c r="J311" i="16" s="1"/>
  <c r="J293" i="16" a="1"/>
  <c r="J293" i="16" s="1"/>
  <c r="J310" i="16" s="1"/>
  <c r="J292" i="16" a="1"/>
  <c r="J292" i="16" s="1"/>
  <c r="J309" i="16" s="1"/>
  <c r="J291" i="16" a="1"/>
  <c r="J291" i="16" s="1"/>
  <c r="J308" i="16" s="1"/>
  <c r="D1188" i="16"/>
  <c r="C1191" i="16" s="1"/>
  <c r="D396" i="20" s="1"/>
  <c r="D2374" i="16"/>
  <c r="B1181" i="16"/>
  <c r="B2374" i="16" s="1"/>
  <c r="E364" i="16"/>
  <c r="D139" i="20" s="1"/>
  <c r="B2022" i="16"/>
  <c r="B3172" i="16" s="1"/>
  <c r="D3172" i="16"/>
  <c r="D1914" i="16"/>
  <c r="D3063" i="16"/>
  <c r="D1610" i="16"/>
  <c r="D2777" i="16" s="1"/>
  <c r="E2777" i="16"/>
  <c r="D1499" i="16"/>
  <c r="C1502" i="16" s="1"/>
  <c r="D699" i="20" s="1"/>
  <c r="D2674" i="16"/>
  <c r="D1581" i="16"/>
  <c r="D2745" i="16"/>
  <c r="E1343" i="16"/>
  <c r="E1453" i="16"/>
  <c r="E2638" i="16" s="1"/>
  <c r="D1447" i="16"/>
  <c r="D2632" i="16" s="1"/>
  <c r="B1940" i="16"/>
  <c r="B3093" i="16" s="1"/>
  <c r="B2630" i="16"/>
  <c r="F1486" i="16" a="1"/>
  <c r="F1486" i="16" s="1"/>
  <c r="F1446" i="16" a="1"/>
  <c r="F1446" i="16" s="1"/>
  <c r="D1487" i="16"/>
  <c r="D2669" i="16" s="1"/>
  <c r="D1336" i="16"/>
  <c r="D2525" i="16" s="1"/>
  <c r="J290" i="16" a="1"/>
  <c r="J290" i="16" s="1"/>
  <c r="J307" i="16" s="1"/>
  <c r="F1335" i="16" a="1"/>
  <c r="F1335" i="16" s="1"/>
  <c r="D395" i="20"/>
  <c r="D394" i="20"/>
  <c r="E394" i="20" s="1"/>
  <c r="C394" i="20"/>
  <c r="B1148" i="12"/>
  <c r="B479" i="12"/>
  <c r="J134" i="8"/>
  <c r="G15" i="10"/>
  <c r="G34" i="18" s="1"/>
  <c r="G39" i="18" s="1"/>
  <c r="C312" i="12"/>
  <c r="C354" i="12" s="1"/>
  <c r="C1012" i="12" s="1"/>
  <c r="C398" i="12"/>
  <c r="C314" i="12"/>
  <c r="C356" i="12" s="1"/>
  <c r="C1014" i="12" s="1"/>
  <c r="C316" i="12"/>
  <c r="C358" i="12" s="1"/>
  <c r="C1016" i="12" s="1"/>
  <c r="C493" i="12"/>
  <c r="C322" i="12"/>
  <c r="C364" i="12" s="1"/>
  <c r="C1022" i="12" s="1"/>
  <c r="C499" i="12"/>
  <c r="C328" i="12"/>
  <c r="C370" i="12" s="1"/>
  <c r="C1028" i="12" s="1"/>
  <c r="C482" i="12"/>
  <c r="C311" i="12"/>
  <c r="C353" i="12" s="1"/>
  <c r="C1011" i="12" s="1"/>
  <c r="C397" i="12"/>
  <c r="C313" i="12"/>
  <c r="C355" i="12" s="1"/>
  <c r="C1013" i="12" s="1"/>
  <c r="C486" i="12"/>
  <c r="C315" i="12"/>
  <c r="C357" i="12" s="1"/>
  <c r="C1015" i="12" s="1"/>
  <c r="C401" i="12"/>
  <c r="C317" i="12"/>
  <c r="C359" i="12" s="1"/>
  <c r="C1017" i="12" s="1"/>
  <c r="C490" i="12"/>
  <c r="C319" i="12"/>
  <c r="C361" i="12" s="1"/>
  <c r="C1019" i="12" s="1"/>
  <c r="C492" i="12"/>
  <c r="C321" i="12"/>
  <c r="C363" i="12" s="1"/>
  <c r="C1021" i="12" s="1"/>
  <c r="C323" i="12"/>
  <c r="C365" i="12" s="1"/>
  <c r="C1023" i="12" s="1"/>
  <c r="C325" i="12"/>
  <c r="C367" i="12" s="1"/>
  <c r="C1025" i="12" s="1"/>
  <c r="H309" i="10"/>
  <c r="H388" i="10" s="1"/>
  <c r="I15" i="10"/>
  <c r="I34" i="18" s="1"/>
  <c r="I39" i="18" s="1"/>
  <c r="I113" i="10"/>
  <c r="H20" i="10"/>
  <c r="C1099" i="12"/>
  <c r="D999" i="12"/>
  <c r="C1122" i="12"/>
  <c r="B1109" i="12"/>
  <c r="B1121" i="12"/>
  <c r="L42" i="22"/>
  <c r="L46" i="22" s="1"/>
  <c r="L47" i="22" s="1"/>
  <c r="K48" i="22"/>
  <c r="K122" i="22"/>
  <c r="L106" i="22"/>
  <c r="L110" i="22" s="1"/>
  <c r="L111" i="22" s="1"/>
  <c r="K112" i="22"/>
  <c r="K102" i="22"/>
  <c r="K93" i="22"/>
  <c r="M126" i="22"/>
  <c r="D1148" i="12"/>
  <c r="B1103" i="12"/>
  <c r="B1105" i="12"/>
  <c r="B1107" i="12"/>
  <c r="B997" i="12"/>
  <c r="C1000" i="12"/>
  <c r="L102" i="22"/>
  <c r="M102" i="22"/>
  <c r="N97" i="22"/>
  <c r="N101" i="22" s="1"/>
  <c r="O97" i="22" s="1"/>
  <c r="O101" i="22" s="1"/>
  <c r="P97" i="22" s="1"/>
  <c r="P101" i="22" s="1"/>
  <c r="Q97" i="22" s="1"/>
  <c r="Q101" i="22" s="1"/>
  <c r="R97" i="22" s="1"/>
  <c r="R101" i="22" s="1"/>
  <c r="G303" i="10"/>
  <c r="C1142" i="12"/>
  <c r="C425" i="12"/>
  <c r="C1118" i="12"/>
  <c r="C1120" i="12"/>
  <c r="D336" i="12"/>
  <c r="D378" i="12" s="1"/>
  <c r="D1036" i="12" s="1"/>
  <c r="C1110" i="12"/>
  <c r="C1112" i="12"/>
  <c r="D420" i="12"/>
  <c r="D338" i="12"/>
  <c r="D380" i="12" s="1"/>
  <c r="D1038" i="12" s="1"/>
  <c r="C1337" i="12"/>
  <c r="D412" i="12"/>
  <c r="D328" i="12"/>
  <c r="D370" i="12" s="1"/>
  <c r="D1028" i="12" s="1"/>
  <c r="D1073" i="12" s="1"/>
  <c r="C1114" i="12"/>
  <c r="D332" i="12"/>
  <c r="D374" i="12" s="1"/>
  <c r="D1032" i="12" s="1"/>
  <c r="D1077" i="12" s="1"/>
  <c r="D416" i="12"/>
  <c r="D509" i="12"/>
  <c r="P1332" i="12"/>
  <c r="L1332" i="12"/>
  <c r="T1332" i="12"/>
  <c r="M1332" i="12"/>
  <c r="Q1332" i="12"/>
  <c r="R1332" i="12"/>
  <c r="K1332" i="12"/>
  <c r="S1332" i="12"/>
  <c r="J1332" i="12"/>
  <c r="O1332" i="12"/>
  <c r="V1332" i="12"/>
  <c r="N1332" i="12"/>
  <c r="U1332" i="12"/>
  <c r="C1465" i="12"/>
  <c r="L1225" i="12"/>
  <c r="T1225" i="12"/>
  <c r="M1225" i="12"/>
  <c r="U1225" i="12"/>
  <c r="N1225" i="12"/>
  <c r="V1225" i="12"/>
  <c r="O1225" i="12"/>
  <c r="R1225" i="12"/>
  <c r="J1225" i="12"/>
  <c r="K1225" i="12"/>
  <c r="S1225" i="12"/>
  <c r="Q1225" i="12"/>
  <c r="P1225" i="12"/>
  <c r="C1494" i="12"/>
  <c r="Q1254" i="12"/>
  <c r="R1254" i="12"/>
  <c r="K1254" i="12"/>
  <c r="S1254" i="12"/>
  <c r="L1254" i="12"/>
  <c r="T1254" i="12"/>
  <c r="O1254" i="12"/>
  <c r="J1254" i="12"/>
  <c r="P1254" i="12"/>
  <c r="N1254" i="12"/>
  <c r="V1254" i="12"/>
  <c r="M1254" i="12"/>
  <c r="U1254" i="12"/>
  <c r="U1268" i="12"/>
  <c r="C1518" i="12"/>
  <c r="M1296" i="12"/>
  <c r="U1296" i="12"/>
  <c r="R1296" i="12"/>
  <c r="L1296" i="12"/>
  <c r="N1296" i="12"/>
  <c r="T1296" i="12"/>
  <c r="Q1296" i="12"/>
  <c r="P1296" i="12"/>
  <c r="K1296" i="12"/>
  <c r="S1296" i="12"/>
  <c r="O1296" i="12"/>
  <c r="V1296" i="12"/>
  <c r="J1296" i="12"/>
  <c r="N1298" i="12"/>
  <c r="V1298" i="12"/>
  <c r="P1298" i="12"/>
  <c r="M1298" i="12"/>
  <c r="U1298" i="12"/>
  <c r="O1298" i="12"/>
  <c r="L1298" i="12"/>
  <c r="K1298" i="12"/>
  <c r="T1298" i="12"/>
  <c r="S1298" i="12"/>
  <c r="Q1298" i="12"/>
  <c r="J1298" i="12"/>
  <c r="R1298" i="12"/>
  <c r="L1302" i="12"/>
  <c r="T1302" i="12"/>
  <c r="Q1302" i="12"/>
  <c r="K1302" i="12"/>
  <c r="S1302" i="12"/>
  <c r="P1302" i="12"/>
  <c r="O1302" i="12"/>
  <c r="M1302" i="12"/>
  <c r="R1302" i="12"/>
  <c r="V1302" i="12"/>
  <c r="N1302" i="12"/>
  <c r="U1302" i="12"/>
  <c r="J1302" i="12"/>
  <c r="C1544" i="12"/>
  <c r="N1304" i="12"/>
  <c r="M1304" i="12"/>
  <c r="V1304" i="12"/>
  <c r="U1304" i="12"/>
  <c r="P1304" i="12"/>
  <c r="R1304" i="12"/>
  <c r="O1304" i="12"/>
  <c r="S1304" i="12"/>
  <c r="J1304" i="12"/>
  <c r="Q1304" i="12"/>
  <c r="T1304" i="12"/>
  <c r="L1304" i="12"/>
  <c r="K1304" i="12"/>
  <c r="M1306" i="12"/>
  <c r="U1306" i="12"/>
  <c r="O1306" i="12"/>
  <c r="L1306" i="12"/>
  <c r="K1306" i="12"/>
  <c r="T1306" i="12"/>
  <c r="S1306" i="12"/>
  <c r="N1306" i="12"/>
  <c r="V1306" i="12"/>
  <c r="P1306" i="12"/>
  <c r="J1306" i="12"/>
  <c r="Q1306" i="12"/>
  <c r="R1306" i="12"/>
  <c r="L1308" i="12"/>
  <c r="T1308" i="12"/>
  <c r="N1308" i="12"/>
  <c r="K1308" i="12"/>
  <c r="V1308" i="12"/>
  <c r="S1308" i="12"/>
  <c r="M1308" i="12"/>
  <c r="U1308" i="12"/>
  <c r="R1308" i="12"/>
  <c r="Q1308" i="12"/>
  <c r="P1308" i="12"/>
  <c r="J1308" i="12"/>
  <c r="O1308" i="12"/>
  <c r="C1550" i="12"/>
  <c r="K1310" i="12"/>
  <c r="S1310" i="12"/>
  <c r="P1310" i="12"/>
  <c r="O1310" i="12"/>
  <c r="R1310" i="12"/>
  <c r="L1310" i="12"/>
  <c r="T1310" i="12"/>
  <c r="Q1310" i="12"/>
  <c r="M1310" i="12"/>
  <c r="N1310" i="12"/>
  <c r="V1310" i="12"/>
  <c r="J1310" i="12"/>
  <c r="U1310" i="12"/>
  <c r="R1312" i="12"/>
  <c r="O1312" i="12"/>
  <c r="Q1312" i="12"/>
  <c r="P1312" i="12"/>
  <c r="L1312" i="12"/>
  <c r="S1312" i="12"/>
  <c r="N1318" i="12"/>
  <c r="V1318" i="12"/>
  <c r="Q1318" i="12"/>
  <c r="S1318" i="12"/>
  <c r="R1318" i="12"/>
  <c r="O1318" i="12"/>
  <c r="U1318" i="12"/>
  <c r="K1318" i="12"/>
  <c r="J1318" i="12"/>
  <c r="P1318" i="12"/>
  <c r="L1318" i="12"/>
  <c r="M1318" i="12"/>
  <c r="T1318" i="12"/>
  <c r="C1560" i="12"/>
  <c r="P1324" i="12"/>
  <c r="Q1324" i="12"/>
  <c r="R1324" i="12"/>
  <c r="K1324" i="12"/>
  <c r="U1324" i="12"/>
  <c r="S1324" i="12"/>
  <c r="L1324" i="12"/>
  <c r="T1324" i="12"/>
  <c r="O1324" i="12"/>
  <c r="J1324" i="12"/>
  <c r="M1324" i="12"/>
  <c r="N1324" i="12"/>
  <c r="V1324" i="12"/>
  <c r="C1570" i="12"/>
  <c r="C1443" i="12"/>
  <c r="C1585" i="12"/>
  <c r="C1593" i="12"/>
  <c r="C1595" i="12"/>
  <c r="R1359" i="12"/>
  <c r="J1359" i="12"/>
  <c r="O1359" i="12"/>
  <c r="N1359" i="12"/>
  <c r="V1359" i="12"/>
  <c r="Q1359" i="12"/>
  <c r="K1359" i="12"/>
  <c r="S1359" i="12"/>
  <c r="P1359" i="12"/>
  <c r="L1359" i="12"/>
  <c r="T1359" i="12"/>
  <c r="U1359" i="12"/>
  <c r="M1359" i="12"/>
  <c r="C1603" i="12"/>
  <c r="S1363" i="12"/>
  <c r="R1363" i="12"/>
  <c r="M1363" i="12"/>
  <c r="U1363" i="12"/>
  <c r="O1363" i="12"/>
  <c r="L1363" i="12"/>
  <c r="T1363" i="12"/>
  <c r="N1363" i="12"/>
  <c r="K1363" i="12"/>
  <c r="V1363" i="12"/>
  <c r="J1363" i="12"/>
  <c r="Q1363" i="12"/>
  <c r="P1363" i="12"/>
  <c r="C1433" i="12"/>
  <c r="C1457" i="12"/>
  <c r="C1504" i="12"/>
  <c r="O1264" i="12"/>
  <c r="P1264" i="12"/>
  <c r="J1264" i="12"/>
  <c r="Q1264" i="12"/>
  <c r="R1264" i="12"/>
  <c r="L1264" i="12"/>
  <c r="T1264" i="12"/>
  <c r="N1264" i="12"/>
  <c r="V1264" i="12"/>
  <c r="U1264" i="12"/>
  <c r="K1264" i="12"/>
  <c r="M1264" i="12"/>
  <c r="S1264" i="12"/>
  <c r="M1274" i="12"/>
  <c r="U1274" i="12"/>
  <c r="N1274" i="12"/>
  <c r="V1274" i="12"/>
  <c r="O1274" i="12"/>
  <c r="P1274" i="12"/>
  <c r="J1274" i="12"/>
  <c r="K1274" i="12"/>
  <c r="L1274" i="12"/>
  <c r="T1274" i="12"/>
  <c r="S1274" i="12"/>
  <c r="Q1274" i="12"/>
  <c r="R1274" i="12"/>
  <c r="C1441" i="12"/>
  <c r="C1449" i="12"/>
  <c r="C1461" i="12"/>
  <c r="R1231" i="12"/>
  <c r="J1231" i="12"/>
  <c r="O1231" i="12"/>
  <c r="N1231" i="12"/>
  <c r="P1231" i="12"/>
  <c r="V1231" i="12"/>
  <c r="L1231" i="12"/>
  <c r="K1231" i="12"/>
  <c r="S1231" i="12"/>
  <c r="Q1231" i="12"/>
  <c r="M1231" i="12"/>
  <c r="U1231" i="12"/>
  <c r="T1231" i="12"/>
  <c r="O1295" i="12"/>
  <c r="Q1295" i="12"/>
  <c r="N1295" i="12"/>
  <c r="M1295" i="12"/>
  <c r="V1295" i="12"/>
  <c r="U1295" i="12"/>
  <c r="P1295" i="12"/>
  <c r="J1295" i="12"/>
  <c r="R1295" i="12"/>
  <c r="L1295" i="12"/>
  <c r="S1295" i="12"/>
  <c r="K1295" i="12"/>
  <c r="T1295" i="12"/>
  <c r="O1299" i="12"/>
  <c r="N1299" i="12"/>
  <c r="V1299" i="12"/>
  <c r="Q1299" i="12"/>
  <c r="K1299" i="12"/>
  <c r="S1299" i="12"/>
  <c r="T1299" i="12"/>
  <c r="P1299" i="12"/>
  <c r="R1299" i="12"/>
  <c r="J1299" i="12"/>
  <c r="U1299" i="12"/>
  <c r="L1299" i="12"/>
  <c r="M1299" i="12"/>
  <c r="C1541" i="12"/>
  <c r="N1301" i="12"/>
  <c r="V1301" i="12"/>
  <c r="P1301" i="12"/>
  <c r="M1301" i="12"/>
  <c r="L1301" i="12"/>
  <c r="U1301" i="12"/>
  <c r="T1301" i="12"/>
  <c r="O1301" i="12"/>
  <c r="Q1301" i="12"/>
  <c r="S1301" i="12"/>
  <c r="R1301" i="12"/>
  <c r="K1301" i="12"/>
  <c r="J1301" i="12"/>
  <c r="K1307" i="12"/>
  <c r="S1307" i="12"/>
  <c r="P1307" i="12"/>
  <c r="R1307" i="12"/>
  <c r="O1307" i="12"/>
  <c r="N1307" i="12"/>
  <c r="V1307" i="12"/>
  <c r="Q1307" i="12"/>
  <c r="L1307" i="12"/>
  <c r="M1307" i="12"/>
  <c r="T1307" i="12"/>
  <c r="J1307" i="12"/>
  <c r="U1307" i="12"/>
  <c r="C1549" i="12"/>
  <c r="M1309" i="12"/>
  <c r="L1309" i="12"/>
  <c r="R1309" i="12"/>
  <c r="U1309" i="12"/>
  <c r="T1309" i="12"/>
  <c r="O1309" i="12"/>
  <c r="Q1309" i="12"/>
  <c r="N1309" i="12"/>
  <c r="V1309" i="12"/>
  <c r="P1309" i="12"/>
  <c r="J1309" i="12"/>
  <c r="S1309" i="12"/>
  <c r="K1309" i="12"/>
  <c r="C1551" i="12"/>
  <c r="C1553" i="12"/>
  <c r="C1555" i="12"/>
  <c r="R1315" i="12"/>
  <c r="O1315" i="12"/>
  <c r="N1315" i="12"/>
  <c r="V1315" i="12"/>
  <c r="Q1315" i="12"/>
  <c r="K1315" i="12"/>
  <c r="S1315" i="12"/>
  <c r="P1315" i="12"/>
  <c r="U1315" i="12"/>
  <c r="J1315" i="12"/>
  <c r="L1315" i="12"/>
  <c r="M1315" i="12"/>
  <c r="T1315" i="12"/>
  <c r="C1557" i="12"/>
  <c r="C1561" i="12"/>
  <c r="O1321" i="12"/>
  <c r="N1321" i="12"/>
  <c r="J1321" i="12"/>
  <c r="T1321" i="12"/>
  <c r="P1321" i="12"/>
  <c r="Q1321" i="12"/>
  <c r="R1321" i="12"/>
  <c r="L1321" i="12"/>
  <c r="K1321" i="12"/>
  <c r="S1321" i="12"/>
  <c r="V1321" i="12"/>
  <c r="M1321" i="12"/>
  <c r="U1321" i="12"/>
  <c r="M1323" i="12"/>
  <c r="U1323" i="12"/>
  <c r="P1323" i="12"/>
  <c r="Q1323" i="12"/>
  <c r="J1323" i="12"/>
  <c r="N1323" i="12"/>
  <c r="V1323" i="12"/>
  <c r="K1323" i="12"/>
  <c r="O1323" i="12"/>
  <c r="R1323" i="12"/>
  <c r="S1323" i="12"/>
  <c r="L1323" i="12"/>
  <c r="T1323" i="12"/>
  <c r="Q1327" i="12"/>
  <c r="V1327" i="12"/>
  <c r="M1327" i="12"/>
  <c r="U1327" i="12"/>
  <c r="R1327" i="12"/>
  <c r="K1327" i="12"/>
  <c r="S1327" i="12"/>
  <c r="L1327" i="12"/>
  <c r="J1327" i="12"/>
  <c r="N1327" i="12"/>
  <c r="O1327" i="12"/>
  <c r="P1327" i="12"/>
  <c r="T1327" i="12"/>
  <c r="T1329" i="12"/>
  <c r="O1329" i="12"/>
  <c r="P1329" i="12"/>
  <c r="Q1329" i="12"/>
  <c r="L1329" i="12"/>
  <c r="J1329" i="12"/>
  <c r="R1329" i="12"/>
  <c r="K1329" i="12"/>
  <c r="S1329" i="12"/>
  <c r="N1329" i="12"/>
  <c r="U1329" i="12"/>
  <c r="V1329" i="12"/>
  <c r="M1329" i="12"/>
  <c r="M1331" i="12"/>
  <c r="U1331" i="12"/>
  <c r="N1331" i="12"/>
  <c r="V1331" i="12"/>
  <c r="O1331" i="12"/>
  <c r="J1331" i="12"/>
  <c r="P1331" i="12"/>
  <c r="R1331" i="12"/>
  <c r="S1331" i="12"/>
  <c r="Q1331" i="12"/>
  <c r="L1331" i="12"/>
  <c r="T1331" i="12"/>
  <c r="K1331" i="12"/>
  <c r="C1447" i="12"/>
  <c r="C1469" i="12"/>
  <c r="P1229" i="12"/>
  <c r="J1229" i="12"/>
  <c r="Q1229" i="12"/>
  <c r="R1229" i="12"/>
  <c r="K1229" i="12"/>
  <c r="S1229" i="12"/>
  <c r="O1229" i="12"/>
  <c r="V1229" i="12"/>
  <c r="M1229" i="12"/>
  <c r="L1229" i="12"/>
  <c r="T1229" i="12"/>
  <c r="U1229" i="12"/>
  <c r="N1229" i="12"/>
  <c r="R1272" i="12"/>
  <c r="C1432" i="12"/>
  <c r="C1438" i="12"/>
  <c r="C1440" i="12"/>
  <c r="C1442" i="12"/>
  <c r="C1444" i="12"/>
  <c r="C1446" i="12"/>
  <c r="C1448" i="12"/>
  <c r="C1462" i="12"/>
  <c r="S1222" i="12"/>
  <c r="U1222" i="12"/>
  <c r="N1222" i="12"/>
  <c r="V1222" i="12"/>
  <c r="J1222" i="12"/>
  <c r="K1222" i="12"/>
  <c r="L1222" i="12"/>
  <c r="T1222" i="12"/>
  <c r="O1222" i="12"/>
  <c r="Q1222" i="12"/>
  <c r="P1222" i="12"/>
  <c r="M1222" i="12"/>
  <c r="R1222" i="12"/>
  <c r="C1464" i="12"/>
  <c r="Q1224" i="12"/>
  <c r="R1224" i="12"/>
  <c r="K1224" i="12"/>
  <c r="S1224" i="12"/>
  <c r="L1224" i="12"/>
  <c r="T1224" i="12"/>
  <c r="J1224" i="12"/>
  <c r="N1224" i="12"/>
  <c r="P1224" i="12"/>
  <c r="O1224" i="12"/>
  <c r="M1224" i="12"/>
  <c r="U1224" i="12"/>
  <c r="V1224" i="12"/>
  <c r="K1226" i="12"/>
  <c r="S1226" i="12"/>
  <c r="O1226" i="12"/>
  <c r="P1226" i="12"/>
  <c r="Q1226" i="12"/>
  <c r="L1226" i="12"/>
  <c r="T1226" i="12"/>
  <c r="R1226" i="12"/>
  <c r="N1226" i="12"/>
  <c r="U1226" i="12"/>
  <c r="V1226" i="12"/>
  <c r="M1226" i="12"/>
  <c r="J1226" i="12"/>
  <c r="C1468" i="12"/>
  <c r="U1228" i="12"/>
  <c r="M1228" i="12"/>
  <c r="N1228" i="12"/>
  <c r="V1228" i="12"/>
  <c r="O1228" i="12"/>
  <c r="P1228" i="12"/>
  <c r="L1228" i="12"/>
  <c r="S1228" i="12"/>
  <c r="T1228" i="12"/>
  <c r="K1228" i="12"/>
  <c r="Q1228" i="12"/>
  <c r="R1228" i="12"/>
  <c r="J1228" i="12"/>
  <c r="K1230" i="12"/>
  <c r="S1230" i="12"/>
  <c r="L1230" i="12"/>
  <c r="J1230" i="12"/>
  <c r="T1230" i="12"/>
  <c r="M1230" i="12"/>
  <c r="U1230" i="12"/>
  <c r="N1230" i="12"/>
  <c r="V1230" i="12"/>
  <c r="Q1230" i="12"/>
  <c r="R1230" i="12"/>
  <c r="O1230" i="12"/>
  <c r="P1230" i="12"/>
  <c r="Q1232" i="12"/>
  <c r="S1232" i="12"/>
  <c r="L1232" i="12"/>
  <c r="T1232" i="12"/>
  <c r="R1232" i="12"/>
  <c r="K1232" i="12"/>
  <c r="O1232" i="12"/>
  <c r="N1232" i="12"/>
  <c r="J1232" i="12"/>
  <c r="M1232" i="12"/>
  <c r="U1232" i="12"/>
  <c r="P1232" i="12"/>
  <c r="V1232" i="12"/>
  <c r="C1482" i="12"/>
  <c r="R1242" i="12"/>
  <c r="J1242" i="12"/>
  <c r="K1242" i="12"/>
  <c r="S1242" i="12"/>
  <c r="L1242" i="12"/>
  <c r="T1242" i="12"/>
  <c r="M1242" i="12"/>
  <c r="U1242" i="12"/>
  <c r="N1242" i="12"/>
  <c r="V1242" i="12"/>
  <c r="Q1242" i="12"/>
  <c r="O1242" i="12"/>
  <c r="P1242" i="12"/>
  <c r="K1251" i="12"/>
  <c r="S1251" i="12"/>
  <c r="U1251" i="12"/>
  <c r="N1251" i="12"/>
  <c r="V1251" i="12"/>
  <c r="O1251" i="12"/>
  <c r="L1251" i="12"/>
  <c r="T1251" i="12"/>
  <c r="Q1251" i="12"/>
  <c r="J1251" i="12"/>
  <c r="P1251" i="12"/>
  <c r="M1251" i="12"/>
  <c r="R1251" i="12"/>
  <c r="R1257" i="12"/>
  <c r="T1257" i="12"/>
  <c r="M1257" i="12"/>
  <c r="U1257" i="12"/>
  <c r="J1257" i="12"/>
  <c r="N1257" i="12"/>
  <c r="V1257" i="12"/>
  <c r="K1257" i="12"/>
  <c r="S1257" i="12"/>
  <c r="P1257" i="12"/>
  <c r="O1257" i="12"/>
  <c r="L1257" i="12"/>
  <c r="Q1257" i="12"/>
  <c r="P1259" i="12"/>
  <c r="Q1259" i="12"/>
  <c r="R1259" i="12"/>
  <c r="K1259" i="12"/>
  <c r="S1259" i="12"/>
  <c r="L1259" i="12"/>
  <c r="T1259" i="12"/>
  <c r="O1259" i="12"/>
  <c r="N1259" i="12"/>
  <c r="J1259" i="12"/>
  <c r="V1259" i="12"/>
  <c r="M1259" i="12"/>
  <c r="U1259" i="12"/>
  <c r="C1501" i="12"/>
  <c r="C1503" i="12"/>
  <c r="T1263" i="12"/>
  <c r="J1263" i="12"/>
  <c r="L1263" i="12"/>
  <c r="M1263" i="12"/>
  <c r="U1263" i="12"/>
  <c r="N1263" i="12"/>
  <c r="V1263" i="12"/>
  <c r="O1263" i="12"/>
  <c r="P1263" i="12"/>
  <c r="K1263" i="12"/>
  <c r="Q1263" i="12"/>
  <c r="S1263" i="12"/>
  <c r="R1263" i="12"/>
  <c r="C1505" i="12"/>
  <c r="R1265" i="12"/>
  <c r="V1265" i="12"/>
  <c r="K1265" i="12"/>
  <c r="J1265" i="12"/>
  <c r="S1265" i="12"/>
  <c r="L1265" i="12"/>
  <c r="T1265" i="12"/>
  <c r="M1265" i="12"/>
  <c r="U1265" i="12"/>
  <c r="P1265" i="12"/>
  <c r="Q1265" i="12"/>
  <c r="O1265" i="12"/>
  <c r="N1265" i="12"/>
  <c r="P1267" i="12"/>
  <c r="R1267" i="12"/>
  <c r="K1267" i="12"/>
  <c r="S1267" i="12"/>
  <c r="L1267" i="12"/>
  <c r="T1267" i="12"/>
  <c r="Q1267" i="12"/>
  <c r="N1267" i="12"/>
  <c r="V1267" i="12"/>
  <c r="M1267" i="12"/>
  <c r="J1267" i="12"/>
  <c r="U1267" i="12"/>
  <c r="O1267" i="12"/>
  <c r="C1509" i="12"/>
  <c r="N1269" i="12"/>
  <c r="V1269" i="12"/>
  <c r="O1269" i="12"/>
  <c r="P1269" i="12"/>
  <c r="Q1269" i="12"/>
  <c r="R1269" i="12"/>
  <c r="M1269" i="12"/>
  <c r="J1269" i="12"/>
  <c r="K1269" i="12"/>
  <c r="U1269" i="12"/>
  <c r="S1269" i="12"/>
  <c r="L1269" i="12"/>
  <c r="T1269" i="12"/>
  <c r="P1275" i="12"/>
  <c r="T1275" i="12"/>
  <c r="Q1275" i="12"/>
  <c r="R1275" i="12"/>
  <c r="K1275" i="12"/>
  <c r="S1275" i="12"/>
  <c r="M1275" i="12"/>
  <c r="V1275" i="12"/>
  <c r="O1275" i="12"/>
  <c r="N1275" i="12"/>
  <c r="J1275" i="12"/>
  <c r="U1275" i="12"/>
  <c r="L1275" i="12"/>
  <c r="C1517" i="12"/>
  <c r="N1277" i="12"/>
  <c r="V1277" i="12"/>
  <c r="P1277" i="12"/>
  <c r="Q1277" i="12"/>
  <c r="R1277" i="12"/>
  <c r="O1277" i="12"/>
  <c r="U1277" i="12"/>
  <c r="S1277" i="12"/>
  <c r="L1277" i="12"/>
  <c r="J1277" i="12"/>
  <c r="K1277" i="12"/>
  <c r="T1277" i="12"/>
  <c r="M1277" i="12"/>
  <c r="C1519" i="12"/>
  <c r="P1281" i="12"/>
  <c r="N1285" i="12"/>
  <c r="V1285" i="12"/>
  <c r="R1285" i="12"/>
  <c r="O1285" i="12"/>
  <c r="P1285" i="12"/>
  <c r="Q1285" i="12"/>
  <c r="L1285" i="12"/>
  <c r="S1285" i="12"/>
  <c r="J1285" i="12"/>
  <c r="M1285" i="12"/>
  <c r="K1285" i="12"/>
  <c r="U1285" i="12"/>
  <c r="T1285" i="12"/>
  <c r="C1580" i="12"/>
  <c r="T1352" i="12"/>
  <c r="N1352" i="12"/>
  <c r="K1352" i="12"/>
  <c r="V1352" i="12"/>
  <c r="S1352" i="12"/>
  <c r="M1352" i="12"/>
  <c r="U1352" i="12"/>
  <c r="R1352" i="12"/>
  <c r="Q1352" i="12"/>
  <c r="J1352" i="12"/>
  <c r="L1352" i="12"/>
  <c r="O1352" i="12"/>
  <c r="P1352" i="12"/>
  <c r="C1594" i="12"/>
  <c r="S1354" i="12"/>
  <c r="P1354" i="12"/>
  <c r="J1354" i="12"/>
  <c r="O1354" i="12"/>
  <c r="R1354" i="12"/>
  <c r="L1354" i="12"/>
  <c r="M1354" i="12"/>
  <c r="T1354" i="12"/>
  <c r="Q1354" i="12"/>
  <c r="N1354" i="12"/>
  <c r="K1354" i="12"/>
  <c r="U1354" i="12"/>
  <c r="V1354" i="12"/>
  <c r="R1356" i="12"/>
  <c r="O1356" i="12"/>
  <c r="Q1356" i="12"/>
  <c r="J1356" i="12"/>
  <c r="N1356" i="12"/>
  <c r="M1356" i="12"/>
  <c r="V1356" i="12"/>
  <c r="U1356" i="12"/>
  <c r="S1356" i="12"/>
  <c r="P1356" i="12"/>
  <c r="T1356" i="12"/>
  <c r="L1356" i="12"/>
  <c r="K1356" i="12"/>
  <c r="C1598" i="12"/>
  <c r="R1362" i="12"/>
  <c r="L1362" i="12"/>
  <c r="J1362" i="12"/>
  <c r="T1362" i="12"/>
  <c r="Q1362" i="12"/>
  <c r="K1362" i="12"/>
  <c r="S1362" i="12"/>
  <c r="P1362" i="12"/>
  <c r="O1362" i="12"/>
  <c r="M1362" i="12"/>
  <c r="N1362" i="12"/>
  <c r="U1362" i="12"/>
  <c r="V1362" i="12"/>
  <c r="Q1364" i="12"/>
  <c r="K1364" i="12"/>
  <c r="N1364" i="12"/>
  <c r="M1364" i="12"/>
  <c r="V1364" i="12"/>
  <c r="U1364" i="12"/>
  <c r="P1364" i="12"/>
  <c r="J1364" i="12"/>
  <c r="R1364" i="12"/>
  <c r="O1364" i="12"/>
  <c r="L1364" i="12"/>
  <c r="S1364" i="12"/>
  <c r="T1364" i="12"/>
  <c r="Q1270" i="12"/>
  <c r="U1270" i="12"/>
  <c r="R1270" i="12"/>
  <c r="K1270" i="12"/>
  <c r="S1270" i="12"/>
  <c r="L1270" i="12"/>
  <c r="T1270" i="12"/>
  <c r="M1270" i="12"/>
  <c r="O1270" i="12"/>
  <c r="J1270" i="12"/>
  <c r="V1270" i="12"/>
  <c r="P1270" i="12"/>
  <c r="N1270" i="12"/>
  <c r="C1520" i="12"/>
  <c r="C1522" i="12"/>
  <c r="M1282" i="12"/>
  <c r="U1282" i="12"/>
  <c r="V1282" i="12"/>
  <c r="O1282" i="12"/>
  <c r="P1282" i="12"/>
  <c r="Q1282" i="12"/>
  <c r="J1282" i="12"/>
  <c r="N1282" i="12"/>
  <c r="T1282" i="12"/>
  <c r="R1282" i="12"/>
  <c r="K1282" i="12"/>
  <c r="L1282" i="12"/>
  <c r="S1282" i="12"/>
  <c r="C1524" i="12"/>
  <c r="T1284" i="12"/>
  <c r="M1284" i="12"/>
  <c r="J1284" i="12"/>
  <c r="O1284" i="12"/>
  <c r="C1583" i="12"/>
  <c r="U1347" i="12"/>
  <c r="O1347" i="12"/>
  <c r="L1347" i="12"/>
  <c r="T1347" i="12"/>
  <c r="N1347" i="12"/>
  <c r="K1347" i="12"/>
  <c r="V1347" i="12"/>
  <c r="J1347" i="12"/>
  <c r="S1347" i="12"/>
  <c r="R1347" i="12"/>
  <c r="M1347" i="12"/>
  <c r="P1347" i="12"/>
  <c r="Q1347" i="12"/>
  <c r="C1591" i="12"/>
  <c r="V1357" i="12"/>
  <c r="C1601" i="12"/>
  <c r="C1439" i="12"/>
  <c r="V1199" i="12"/>
  <c r="N1199" i="12"/>
  <c r="Q1199" i="12"/>
  <c r="S1199" i="12"/>
  <c r="L1199" i="12"/>
  <c r="T1199" i="12"/>
  <c r="V1223" i="12"/>
  <c r="N1223" i="12"/>
  <c r="O1223" i="12"/>
  <c r="P1223" i="12"/>
  <c r="Q1223" i="12"/>
  <c r="J1223" i="12"/>
  <c r="M1223" i="12"/>
  <c r="S1223" i="12"/>
  <c r="U1223" i="12"/>
  <c r="K1223" i="12"/>
  <c r="R1223" i="12"/>
  <c r="T1223" i="12"/>
  <c r="L1223" i="12"/>
  <c r="T1233" i="12"/>
  <c r="L1233" i="12"/>
  <c r="M1233" i="12"/>
  <c r="U1233" i="12"/>
  <c r="N1233" i="12"/>
  <c r="V1233" i="12"/>
  <c r="O1233" i="12"/>
  <c r="P1233" i="12"/>
  <c r="K1233" i="12"/>
  <c r="S1233" i="12"/>
  <c r="R1233" i="12"/>
  <c r="J1233" i="12"/>
  <c r="Q1233" i="12"/>
  <c r="C1490" i="12"/>
  <c r="O1256" i="12"/>
  <c r="K1256" i="12"/>
  <c r="J1256" i="12"/>
  <c r="S1256" i="12"/>
  <c r="P1256" i="12"/>
  <c r="Q1256" i="12"/>
  <c r="U1256" i="12"/>
  <c r="R1256" i="12"/>
  <c r="M1256" i="12"/>
  <c r="N1256" i="12"/>
  <c r="L1256" i="12"/>
  <c r="T1256" i="12"/>
  <c r="V1256" i="12"/>
  <c r="C1502" i="12"/>
  <c r="Q1262" i="12"/>
  <c r="S1262" i="12"/>
  <c r="L1262" i="12"/>
  <c r="T1262" i="12"/>
  <c r="M1262" i="12"/>
  <c r="U1262" i="12"/>
  <c r="R1262" i="12"/>
  <c r="J1262" i="12"/>
  <c r="V1262" i="12"/>
  <c r="K1262" i="12"/>
  <c r="P1262" i="12"/>
  <c r="O1262" i="12"/>
  <c r="N1262" i="12"/>
  <c r="C1516" i="12"/>
  <c r="Q1339" i="12"/>
  <c r="J1339" i="12"/>
  <c r="N1339" i="12"/>
  <c r="M1339" i="12"/>
  <c r="V1339" i="12"/>
  <c r="U1339" i="12"/>
  <c r="P1339" i="12"/>
  <c r="R1339" i="12"/>
  <c r="O1339" i="12"/>
  <c r="K1339" i="12"/>
  <c r="L1339" i="12"/>
  <c r="S1339" i="12"/>
  <c r="T1339" i="12"/>
  <c r="C1104" i="12"/>
  <c r="C1342" i="12"/>
  <c r="D1100" i="12"/>
  <c r="D1098" i="12"/>
  <c r="D318" i="12"/>
  <c r="D360" i="12" s="1"/>
  <c r="D1018" i="12" s="1"/>
  <c r="D1063" i="12" s="1"/>
  <c r="D429" i="12"/>
  <c r="B430" i="12"/>
  <c r="B406" i="12"/>
  <c r="B342" i="12"/>
  <c r="B384" i="12" s="1"/>
  <c r="B1042" i="12" s="1"/>
  <c r="B1087" i="12" s="1"/>
  <c r="B314" i="12"/>
  <c r="B356" i="12" s="1"/>
  <c r="B1014" i="12" s="1"/>
  <c r="B1059" i="12" s="1"/>
  <c r="C1366" i="12"/>
  <c r="C1384" i="12"/>
  <c r="B321" i="12"/>
  <c r="B363" i="12" s="1"/>
  <c r="B1021" i="12" s="1"/>
  <c r="B1066" i="12" s="1"/>
  <c r="B408" i="12"/>
  <c r="B1124" i="12"/>
  <c r="B407" i="12"/>
  <c r="B322" i="12"/>
  <c r="B364" i="12" s="1"/>
  <c r="B1022" i="12" s="1"/>
  <c r="B1067" i="12" s="1"/>
  <c r="B1108" i="12"/>
  <c r="B344" i="12"/>
  <c r="B386" i="12" s="1"/>
  <c r="B1044" i="12" s="1"/>
  <c r="B1089" i="12" s="1"/>
  <c r="B1106" i="12"/>
  <c r="D331" i="12"/>
  <c r="D373" i="12" s="1"/>
  <c r="D1031" i="12" s="1"/>
  <c r="C1599" i="12"/>
  <c r="D1101" i="12"/>
  <c r="C427" i="12"/>
  <c r="B506" i="12"/>
  <c r="B1100" i="12"/>
  <c r="B1098" i="12"/>
  <c r="C346" i="12"/>
  <c r="C388" i="12" s="1"/>
  <c r="C1046" i="12" s="1"/>
  <c r="C1121" i="12"/>
  <c r="C340" i="12"/>
  <c r="C382" i="12" s="1"/>
  <c r="C1040" i="12" s="1"/>
  <c r="C403" i="12"/>
  <c r="B415" i="12"/>
  <c r="C343" i="12"/>
  <c r="C385" i="12" s="1"/>
  <c r="C1043" i="12" s="1"/>
  <c r="D510" i="12"/>
  <c r="B999" i="12"/>
  <c r="D517" i="12"/>
  <c r="C424" i="12"/>
  <c r="B334" i="12"/>
  <c r="B376" i="12" s="1"/>
  <c r="B1034" i="12" s="1"/>
  <c r="B1079" i="12" s="1"/>
  <c r="C341" i="12"/>
  <c r="C383" i="12" s="1"/>
  <c r="C1041" i="12" s="1"/>
  <c r="D1113" i="12"/>
  <c r="D1000" i="12"/>
  <c r="B505" i="12"/>
  <c r="B1116" i="12"/>
  <c r="D1115" i="12"/>
  <c r="C399" i="12"/>
  <c r="C1123" i="12"/>
  <c r="D1109" i="12"/>
  <c r="B419" i="12"/>
  <c r="B330" i="12"/>
  <c r="B372" i="12" s="1"/>
  <c r="B1030" i="12" s="1"/>
  <c r="B1075" i="12" s="1"/>
  <c r="C428" i="12"/>
  <c r="D423" i="12"/>
  <c r="E102" i="9"/>
  <c r="E94" i="9" s="1"/>
  <c r="E144" i="9" s="1"/>
  <c r="F102" i="9"/>
  <c r="F94" i="9" s="1"/>
  <c r="F144" i="9" s="1"/>
  <c r="I308" i="10"/>
  <c r="I388" i="10"/>
  <c r="G20" i="10"/>
  <c r="I20" i="10"/>
  <c r="C102" i="9"/>
  <c r="C94" i="9" s="1"/>
  <c r="C144" i="9" s="1"/>
  <c r="D102" i="9"/>
  <c r="D94" i="9" s="1"/>
  <c r="D144" i="9" s="1"/>
  <c r="H305" i="10"/>
  <c r="H303" i="10" s="1"/>
  <c r="I306" i="10"/>
  <c r="I303" i="10" s="1"/>
  <c r="I376" i="10"/>
  <c r="I400" i="10" s="1"/>
  <c r="H372" i="10"/>
  <c r="I401" i="10" s="1"/>
  <c r="I114" i="10"/>
  <c r="I83" i="10"/>
  <c r="J68" i="10"/>
  <c r="G16" i="18"/>
  <c r="I21" i="18"/>
  <c r="I26" i="18"/>
  <c r="I104" i="18" s="1"/>
  <c r="I354" i="10" s="1"/>
  <c r="H63" i="10"/>
  <c r="H351" i="10" s="1"/>
  <c r="I63" i="10"/>
  <c r="I351" i="10" s="1"/>
  <c r="I350" i="10"/>
  <c r="H102" i="10"/>
  <c r="H21" i="18"/>
  <c r="I102" i="10"/>
  <c r="E526" i="20"/>
  <c r="H1354" i="16"/>
  <c r="H2035" i="16"/>
  <c r="H1208" i="16"/>
  <c r="H1465" i="16"/>
  <c r="H1628" i="16"/>
  <c r="H1505" i="16"/>
  <c r="H1960" i="16"/>
  <c r="B513" i="12"/>
  <c r="B412" i="12"/>
  <c r="B398" i="12"/>
  <c r="D1001" i="12"/>
  <c r="C395" i="12"/>
  <c r="B517" i="12"/>
  <c r="B495" i="12"/>
  <c r="D1116" i="12"/>
  <c r="B494" i="12"/>
  <c r="D402" i="12"/>
  <c r="D479" i="12"/>
  <c r="C430" i="12"/>
  <c r="C1151" i="12"/>
  <c r="B428" i="12"/>
  <c r="D312" i="12"/>
  <c r="D354" i="12" s="1"/>
  <c r="D1012" i="12" s="1"/>
  <c r="D1057" i="12" s="1"/>
  <c r="C400" i="12"/>
  <c r="D483" i="12"/>
  <c r="C409" i="12"/>
  <c r="D415" i="12"/>
  <c r="D329" i="12"/>
  <c r="D371" i="12" s="1"/>
  <c r="D1029" i="12" s="1"/>
  <c r="D1074" i="12" s="1"/>
  <c r="C494" i="12"/>
  <c r="D1366" i="12"/>
  <c r="D1606" i="12" s="1"/>
  <c r="D1846" i="12" s="1"/>
  <c r="C2228" i="16"/>
  <c r="C2226" i="16"/>
  <c r="C2230" i="16"/>
  <c r="D924" i="20"/>
  <c r="D1106" i="12"/>
  <c r="H88" i="10"/>
  <c r="H46" i="18" s="1"/>
  <c r="H51" i="18" s="1"/>
  <c r="I88" i="10"/>
  <c r="I46" i="18" s="1"/>
  <c r="I51" i="18" s="1"/>
  <c r="G67" i="10"/>
  <c r="G68" i="10"/>
  <c r="H68" i="10"/>
  <c r="I68" i="10"/>
  <c r="D1140" i="12"/>
  <c r="C1381" i="12"/>
  <c r="D393" i="12"/>
  <c r="D309" i="12"/>
  <c r="D351" i="12" s="1"/>
  <c r="D1009" i="12" s="1"/>
  <c r="D1054" i="12" s="1"/>
  <c r="C998" i="12"/>
  <c r="G71" i="10"/>
  <c r="G359" i="10" s="1"/>
  <c r="G379" i="10"/>
  <c r="G378" i="10" s="1"/>
  <c r="H379" i="10"/>
  <c r="H378" i="10" s="1"/>
  <c r="I379" i="10"/>
  <c r="I378" i="10" s="1"/>
  <c r="G87" i="10"/>
  <c r="C104" i="10" s="1"/>
  <c r="D104" i="10" s="1"/>
  <c r="G88" i="10"/>
  <c r="G46" i="18" s="1"/>
  <c r="I86" i="10"/>
  <c r="I373" i="10" s="1"/>
  <c r="I371" i="10" s="1"/>
  <c r="H373" i="10"/>
  <c r="H84" i="10"/>
  <c r="G84" i="10"/>
  <c r="G373" i="10"/>
  <c r="G83" i="10"/>
  <c r="H83" i="10"/>
  <c r="H67" i="10"/>
  <c r="H31" i="18" s="1"/>
  <c r="I67" i="10"/>
  <c r="I31" i="18" s="1"/>
  <c r="I36" i="18" s="1"/>
  <c r="G352" i="10"/>
  <c r="H352" i="10"/>
  <c r="G350" i="10"/>
  <c r="H350" i="10"/>
  <c r="C1604" i="12"/>
  <c r="D1390" i="12"/>
  <c r="C1149" i="12"/>
  <c r="D1380" i="12"/>
  <c r="D1337" i="12"/>
  <c r="D1577" i="12" s="1"/>
  <c r="D1817" i="12" s="1"/>
  <c r="D1293" i="12"/>
  <c r="D1248" i="12"/>
  <c r="AE1248" i="12" s="1"/>
  <c r="D1215" i="12"/>
  <c r="D1217" i="12"/>
  <c r="D1219" i="12"/>
  <c r="D1221" i="12"/>
  <c r="D1216" i="12"/>
  <c r="D1218" i="12"/>
  <c r="D1220" i="12"/>
  <c r="F205" i="20"/>
  <c r="F212" i="20"/>
  <c r="F152" i="20"/>
  <c r="F154" i="20"/>
  <c r="F156" i="20"/>
  <c r="F158" i="20"/>
  <c r="F160" i="20"/>
  <c r="F162" i="20"/>
  <c r="F164" i="20"/>
  <c r="F166" i="20"/>
  <c r="F168" i="20"/>
  <c r="F170" i="20"/>
  <c r="F172" i="20"/>
  <c r="F174" i="20"/>
  <c r="F176" i="20"/>
  <c r="F178" i="20"/>
  <c r="F180" i="20"/>
  <c r="F182" i="20"/>
  <c r="F184" i="20"/>
  <c r="F186" i="20"/>
  <c r="F188" i="20"/>
  <c r="F129" i="20"/>
  <c r="F131" i="20"/>
  <c r="F133" i="20"/>
  <c r="F135" i="20"/>
  <c r="F128" i="20"/>
  <c r="F130" i="20"/>
  <c r="F132" i="20"/>
  <c r="F134" i="20"/>
  <c r="F118" i="20"/>
  <c r="F209" i="20"/>
  <c r="F204" i="20"/>
  <c r="C1111" i="20" s="1"/>
  <c r="F206" i="20"/>
  <c r="F210" i="20"/>
  <c r="F190" i="20"/>
  <c r="F136" i="20"/>
  <c r="F137" i="20"/>
  <c r="F115" i="20"/>
  <c r="C646" i="20" s="1"/>
  <c r="C647" i="20" s="1"/>
  <c r="F117" i="20"/>
  <c r="F119" i="20"/>
  <c r="F92" i="20"/>
  <c r="F94" i="20"/>
  <c r="F96" i="20"/>
  <c r="F98" i="20"/>
  <c r="F100" i="20"/>
  <c r="F102" i="20"/>
  <c r="F104" i="20"/>
  <c r="F93" i="20"/>
  <c r="F95" i="20"/>
  <c r="F97" i="20"/>
  <c r="F99" i="20"/>
  <c r="F101" i="20"/>
  <c r="F103" i="20"/>
  <c r="F105" i="20"/>
  <c r="F224" i="20"/>
  <c r="F228" i="20"/>
  <c r="F222" i="20"/>
  <c r="F230" i="20"/>
  <c r="F223" i="20"/>
  <c r="F225" i="20"/>
  <c r="F227" i="20"/>
  <c r="F229" i="20"/>
  <c r="F231" i="20"/>
  <c r="F226" i="20"/>
  <c r="F211" i="20"/>
  <c r="F213" i="20"/>
  <c r="F208" i="20"/>
  <c r="F153" i="20"/>
  <c r="F157" i="20"/>
  <c r="F163" i="20"/>
  <c r="F167" i="20"/>
  <c r="F173" i="20"/>
  <c r="F175" i="20"/>
  <c r="F179" i="20"/>
  <c r="F183" i="20"/>
  <c r="F187" i="20"/>
  <c r="F151" i="20"/>
  <c r="F159" i="20"/>
  <c r="F165" i="20"/>
  <c r="F171" i="20"/>
  <c r="F177" i="20"/>
  <c r="F181" i="20"/>
  <c r="F189" i="20"/>
  <c r="F155" i="20"/>
  <c r="F161" i="20"/>
  <c r="F169" i="20"/>
  <c r="F185" i="20"/>
  <c r="D1572" i="12"/>
  <c r="D1812" i="12" s="1"/>
  <c r="B311" i="12"/>
  <c r="B353" i="12" s="1"/>
  <c r="B1011" i="12" s="1"/>
  <c r="B1056" i="12" s="1"/>
  <c r="B395" i="12"/>
  <c r="D1119" i="12"/>
  <c r="C1141" i="12"/>
  <c r="C414" i="12"/>
  <c r="D326" i="12"/>
  <c r="D368" i="12" s="1"/>
  <c r="D1026" i="12" s="1"/>
  <c r="D1071" i="12" s="1"/>
  <c r="D497" i="12"/>
  <c r="C501" i="12"/>
  <c r="C516" i="12"/>
  <c r="C345" i="12"/>
  <c r="C387" i="12" s="1"/>
  <c r="C1045" i="12" s="1"/>
  <c r="D1345" i="12"/>
  <c r="D1104" i="12"/>
  <c r="D1349" i="12"/>
  <c r="D1108" i="12"/>
  <c r="B486" i="12"/>
  <c r="B484" i="12"/>
  <c r="B1151" i="12"/>
  <c r="B1242" i="12"/>
  <c r="B1482" i="12" s="1"/>
  <c r="B1722" i="12" s="1"/>
  <c r="B1001" i="12"/>
  <c r="C1525" i="12"/>
  <c r="C1527" i="12"/>
  <c r="B343" i="12"/>
  <c r="B385" i="12" s="1"/>
  <c r="B1043" i="12" s="1"/>
  <c r="B1088" i="12" s="1"/>
  <c r="B514" i="12"/>
  <c r="C405" i="12"/>
  <c r="D417" i="12"/>
  <c r="D333" i="12"/>
  <c r="D375" i="12" s="1"/>
  <c r="D1033" i="12" s="1"/>
  <c r="D1078" i="12" s="1"/>
  <c r="D345" i="12"/>
  <c r="D387" i="12" s="1"/>
  <c r="D1045" i="12" s="1"/>
  <c r="D1090" i="12" s="1"/>
  <c r="B489" i="12"/>
  <c r="B402" i="12"/>
  <c r="C496" i="12"/>
  <c r="C507" i="12"/>
  <c r="C420" i="12"/>
  <c r="C509" i="12"/>
  <c r="C422" i="12"/>
  <c r="C1124" i="12"/>
  <c r="C1365" i="12"/>
  <c r="B499" i="12"/>
  <c r="D1604" i="12"/>
  <c r="D1844" i="12" s="1"/>
  <c r="D1123" i="12"/>
  <c r="B397" i="12"/>
  <c r="C481" i="12"/>
  <c r="C394" i="12"/>
  <c r="C352" i="12"/>
  <c r="C1010" i="12" s="1"/>
  <c r="C333" i="12"/>
  <c r="C375" i="12" s="1"/>
  <c r="C1033" i="12" s="1"/>
  <c r="C504" i="12"/>
  <c r="B1000" i="12"/>
  <c r="D1121" i="12"/>
  <c r="B399" i="12"/>
  <c r="C485" i="12"/>
  <c r="B504" i="12"/>
  <c r="B333" i="12"/>
  <c r="B375" i="12" s="1"/>
  <c r="B1033" i="12" s="1"/>
  <c r="B1078" i="12" s="1"/>
  <c r="D1344" i="12"/>
  <c r="D1584" i="12" s="1"/>
  <c r="D1824" i="12" s="1"/>
  <c r="D1103" i="12"/>
  <c r="B1485" i="16"/>
  <c r="B2667" i="16" s="1"/>
  <c r="C1463" i="12"/>
  <c r="C1566" i="12"/>
  <c r="C1456" i="12"/>
  <c r="D1596" i="12"/>
  <c r="D1836" i="12" s="1"/>
  <c r="D1481" i="12"/>
  <c r="D1721" i="12" s="1"/>
  <c r="B503" i="12"/>
  <c r="B332" i="12"/>
  <c r="B374" i="12" s="1"/>
  <c r="B1032" i="12" s="1"/>
  <c r="B1077" i="12" s="1"/>
  <c r="D515" i="12"/>
  <c r="D344" i="12"/>
  <c r="D386" i="12" s="1"/>
  <c r="D1044" i="12" s="1"/>
  <c r="D1536" i="12"/>
  <c r="D1776" i="12" s="1"/>
  <c r="C1558" i="12"/>
  <c r="C1565" i="12"/>
  <c r="D505" i="12"/>
  <c r="B1112" i="12"/>
  <c r="B1150" i="12"/>
  <c r="C1493" i="12"/>
  <c r="C1102" i="12"/>
  <c r="B394" i="12"/>
  <c r="C510" i="12"/>
  <c r="C423" i="12"/>
  <c r="B512" i="12"/>
  <c r="B425" i="12"/>
  <c r="B516" i="12"/>
  <c r="B345" i="12"/>
  <c r="B387" i="12" s="1"/>
  <c r="B1045" i="12" s="1"/>
  <c r="B1090" i="12" s="1"/>
  <c r="C1535" i="12"/>
  <c r="C1471" i="12"/>
  <c r="C1139" i="12"/>
  <c r="C1589" i="12"/>
  <c r="D506" i="12"/>
  <c r="D335" i="12"/>
  <c r="D377" i="12" s="1"/>
  <c r="D1035" i="12" s="1"/>
  <c r="D1080" i="12" s="1"/>
  <c r="D508" i="12"/>
  <c r="D421" i="12"/>
  <c r="B1361" i="12"/>
  <c r="B1601" i="12" s="1"/>
  <c r="B1841" i="12" s="1"/>
  <c r="B1120" i="12"/>
  <c r="B1363" i="12"/>
  <c r="B1603" i="12" s="1"/>
  <c r="B1843" i="12" s="1"/>
  <c r="B1122" i="12"/>
  <c r="B1351" i="12"/>
  <c r="B1591" i="12" s="1"/>
  <c r="B1831" i="12" s="1"/>
  <c r="B1110" i="12"/>
  <c r="D486" i="12"/>
  <c r="D315" i="12"/>
  <c r="D357" i="12" s="1"/>
  <c r="D1015" i="12" s="1"/>
  <c r="D1060" i="12" s="1"/>
  <c r="D399" i="12"/>
  <c r="D1541" i="12"/>
  <c r="D1781" i="12" s="1"/>
  <c r="B1340" i="12"/>
  <c r="B1580" i="12" s="1"/>
  <c r="B1820" i="12" s="1"/>
  <c r="B1099" i="12"/>
  <c r="D1102" i="12"/>
  <c r="B427" i="12"/>
  <c r="B1101" i="12"/>
  <c r="D496" i="12"/>
  <c r="D409" i="12"/>
  <c r="B329" i="12"/>
  <c r="B371" i="12" s="1"/>
  <c r="B1029" i="12" s="1"/>
  <c r="B1074" i="12" s="1"/>
  <c r="B413" i="12"/>
  <c r="B420" i="12"/>
  <c r="B336" i="12"/>
  <c r="B378" i="12" s="1"/>
  <c r="B1036" i="12" s="1"/>
  <c r="B1081" i="12" s="1"/>
  <c r="B509" i="12"/>
  <c r="B422" i="12"/>
  <c r="C1567" i="12"/>
  <c r="B1355" i="12"/>
  <c r="B1595" i="12" s="1"/>
  <c r="B1835" i="12" s="1"/>
  <c r="B1114" i="12"/>
  <c r="C1389" i="12"/>
  <c r="C1148" i="12"/>
  <c r="B483" i="12"/>
  <c r="B396" i="12"/>
  <c r="B312" i="12"/>
  <c r="B354" i="12" s="1"/>
  <c r="B1012" i="12" s="1"/>
  <c r="B1057" i="12" s="1"/>
  <c r="B310" i="12"/>
  <c r="B352" i="12" s="1"/>
  <c r="B1010" i="12" s="1"/>
  <c r="B1055" i="12" s="1"/>
  <c r="C1108" i="12"/>
  <c r="D404" i="12"/>
  <c r="D491" i="12"/>
  <c r="B410" i="12"/>
  <c r="B326" i="12"/>
  <c r="B368" i="12" s="1"/>
  <c r="B1026" i="12" s="1"/>
  <c r="B1071" i="12" s="1"/>
  <c r="D498" i="12"/>
  <c r="D411" i="12"/>
  <c r="D327" i="12"/>
  <c r="D369" i="12" s="1"/>
  <c r="D1027" i="12" s="1"/>
  <c r="D1072" i="12" s="1"/>
  <c r="C488" i="12"/>
  <c r="C1238" i="12"/>
  <c r="D488" i="12"/>
  <c r="D401" i="12"/>
  <c r="D1142" i="12"/>
  <c r="C1106" i="12"/>
  <c r="B319" i="12"/>
  <c r="B361" i="12" s="1"/>
  <c r="B1019" i="12" s="1"/>
  <c r="B1064" i="12" s="1"/>
  <c r="B490" i="12"/>
  <c r="D493" i="12"/>
  <c r="D322" i="12"/>
  <c r="D364" i="12" s="1"/>
  <c r="D1022" i="12" s="1"/>
  <c r="D1067" i="12" s="1"/>
  <c r="C495" i="12"/>
  <c r="C366" i="12"/>
  <c r="C1024" i="12" s="1"/>
  <c r="D418" i="12"/>
  <c r="B502" i="12"/>
  <c r="D430" i="12"/>
  <c r="D1358" i="12"/>
  <c r="AD1358" i="12" s="1"/>
  <c r="B1360" i="12"/>
  <c r="B1600" i="12" s="1"/>
  <c r="B1840" i="12" s="1"/>
  <c r="J951" i="16"/>
  <c r="B946" i="16"/>
  <c r="D393" i="20"/>
  <c r="C544" i="20"/>
  <c r="C537" i="20"/>
  <c r="I54" i="10"/>
  <c r="I53" i="10" s="1"/>
  <c r="H54" i="10"/>
  <c r="H53" i="10" s="1"/>
  <c r="H336" i="10"/>
  <c r="H104" i="18"/>
  <c r="G54" i="10"/>
  <c r="G53" i="10" s="1"/>
  <c r="I342" i="10"/>
  <c r="H48" i="10"/>
  <c r="G48" i="10"/>
  <c r="G344" i="10"/>
  <c r="G342" i="10" s="1"/>
  <c r="G341" i="10" s="1"/>
  <c r="H345" i="10"/>
  <c r="H342" i="10" s="1"/>
  <c r="H341" i="10" s="1"/>
  <c r="G336" i="10"/>
  <c r="I336" i="10"/>
  <c r="I48" i="10"/>
  <c r="C1489" i="12"/>
  <c r="D478" i="12"/>
  <c r="C1572" i="12"/>
  <c r="C1492" i="12"/>
  <c r="C1466" i="12"/>
  <c r="C1512" i="12"/>
  <c r="C1538" i="12"/>
  <c r="C1514" i="12"/>
  <c r="C1506" i="12"/>
  <c r="C1568" i="12"/>
  <c r="C1569" i="12"/>
  <c r="C1510" i="12"/>
  <c r="C1526" i="12"/>
  <c r="D1194" i="12"/>
  <c r="D1201" i="12"/>
  <c r="D1206" i="12"/>
  <c r="AE1206" i="12" s="1"/>
  <c r="D1196" i="12"/>
  <c r="D1198" i="12"/>
  <c r="D1203" i="12"/>
  <c r="AC1203" i="12" s="1"/>
  <c r="D1208" i="12"/>
  <c r="D1193" i="12"/>
  <c r="D1207" i="12"/>
  <c r="C1445" i="12"/>
  <c r="D1195" i="12"/>
  <c r="D1197" i="12"/>
  <c r="C1436" i="12"/>
  <c r="D1192" i="12"/>
  <c r="D1204" i="12"/>
  <c r="D1200" i="12"/>
  <c r="D1205" i="12"/>
  <c r="C1391" i="12"/>
  <c r="B1140" i="12"/>
  <c r="C1097" i="12"/>
  <c r="B1096" i="12"/>
  <c r="D1097" i="12"/>
  <c r="B1338" i="12"/>
  <c r="B1578" i="12" s="1"/>
  <c r="B1818" i="12" s="1"/>
  <c r="B392" i="12"/>
  <c r="C1534" i="12"/>
  <c r="B391" i="12"/>
  <c r="B478" i="12"/>
  <c r="D308" i="12"/>
  <c r="D350" i="12" s="1"/>
  <c r="D1008" i="12" s="1"/>
  <c r="D1053" i="12" s="1"/>
  <c r="D1239" i="12"/>
  <c r="D1238" i="12"/>
  <c r="D1478" i="12" s="1"/>
  <c r="D1718" i="12" s="1"/>
  <c r="D997" i="12"/>
  <c r="D492" i="12"/>
  <c r="D405" i="12"/>
  <c r="D321" i="12"/>
  <c r="D363" i="12" s="1"/>
  <c r="D1021" i="12" s="1"/>
  <c r="D1066" i="12" s="1"/>
  <c r="C500" i="12"/>
  <c r="C329" i="12"/>
  <c r="C371" i="12" s="1"/>
  <c r="C1029" i="12" s="1"/>
  <c r="D426" i="12"/>
  <c r="D513" i="12"/>
  <c r="D1351" i="12"/>
  <c r="D1110" i="12"/>
  <c r="D1355" i="12"/>
  <c r="D1114" i="12"/>
  <c r="D1382" i="12"/>
  <c r="D1141" i="12"/>
  <c r="C1240" i="12"/>
  <c r="C999" i="12"/>
  <c r="C1500" i="12"/>
  <c r="D1346" i="12"/>
  <c r="D1586" i="12" s="1"/>
  <c r="D1826" i="12" s="1"/>
  <c r="D1105" i="12"/>
  <c r="C1393" i="12"/>
  <c r="C1152" i="12"/>
  <c r="C1547" i="12"/>
  <c r="D1555" i="12"/>
  <c r="D1795" i="12" s="1"/>
  <c r="C1435" i="12"/>
  <c r="C480" i="12"/>
  <c r="C351" i="12"/>
  <c r="C1009" i="12" s="1"/>
  <c r="C393" i="12"/>
  <c r="C489" i="12"/>
  <c r="C402" i="12"/>
  <c r="C360" i="12"/>
  <c r="C1018" i="12" s="1"/>
  <c r="B491" i="12"/>
  <c r="B404" i="12"/>
  <c r="B320" i="12"/>
  <c r="B362" i="12" s="1"/>
  <c r="B1020" i="12" s="1"/>
  <c r="B1065" i="12" s="1"/>
  <c r="D330" i="12"/>
  <c r="D372" i="12" s="1"/>
  <c r="D1030" i="12" s="1"/>
  <c r="D501" i="12"/>
  <c r="B1343" i="12"/>
  <c r="B1583" i="12" s="1"/>
  <c r="B1823" i="12" s="1"/>
  <c r="B1102" i="12"/>
  <c r="C1348" i="12"/>
  <c r="C1107" i="12"/>
  <c r="B1354" i="12"/>
  <c r="B1594" i="12" s="1"/>
  <c r="B1834" i="12" s="1"/>
  <c r="B1113" i="12"/>
  <c r="C1350" i="12"/>
  <c r="C1109" i="12"/>
  <c r="C1564" i="12"/>
  <c r="D1491" i="12"/>
  <c r="D1731" i="12" s="1"/>
  <c r="C1346" i="12"/>
  <c r="C1105" i="12"/>
  <c r="B482" i="12"/>
  <c r="D1470" i="12"/>
  <c r="D1710" i="12" s="1"/>
  <c r="C1533" i="12"/>
  <c r="D1096" i="12"/>
  <c r="D1107" i="12"/>
  <c r="B1149" i="12"/>
  <c r="C1467" i="12"/>
  <c r="D1122" i="12"/>
  <c r="D342" i="12"/>
  <c r="D384" i="12" s="1"/>
  <c r="D1042" i="12" s="1"/>
  <c r="D1087" i="12" s="1"/>
  <c r="C1543" i="12"/>
  <c r="C1563" i="12"/>
  <c r="D511" i="12"/>
  <c r="D340" i="12"/>
  <c r="D382" i="12" s="1"/>
  <c r="D1040" i="12" s="1"/>
  <c r="D1085" i="12" s="1"/>
  <c r="D1353" i="12"/>
  <c r="D1112" i="12"/>
  <c r="B1152" i="12"/>
  <c r="B1393" i="12"/>
  <c r="B1633" i="12" s="1"/>
  <c r="B1873" i="12" s="1"/>
  <c r="C1344" i="12"/>
  <c r="C1103" i="12"/>
  <c r="B1352" i="12"/>
  <c r="B1592" i="12" s="1"/>
  <c r="B1832" i="12" s="1"/>
  <c r="B1111" i="12"/>
  <c r="B1356" i="12"/>
  <c r="B1596" i="12" s="1"/>
  <c r="B1836" i="12" s="1"/>
  <c r="B1115" i="12"/>
  <c r="D1603" i="12"/>
  <c r="D1843" i="12" s="1"/>
  <c r="C413" i="12"/>
  <c r="D424" i="12"/>
  <c r="C1581" i="12"/>
  <c r="D1384" i="12"/>
  <c r="D1143" i="12"/>
  <c r="D1391" i="12"/>
  <c r="D1150" i="12"/>
  <c r="C1100" i="12"/>
  <c r="B1239" i="12"/>
  <c r="B1479" i="12" s="1"/>
  <c r="B1719" i="12" s="1"/>
  <c r="C1540" i="12"/>
  <c r="B480" i="12"/>
  <c r="B309" i="12"/>
  <c r="B351" i="12" s="1"/>
  <c r="B1009" i="12" s="1"/>
  <c r="B1054" i="12" s="1"/>
  <c r="C396" i="12"/>
  <c r="C483" i="12"/>
  <c r="C506" i="12"/>
  <c r="C335" i="12"/>
  <c r="C377" i="12" s="1"/>
  <c r="C1035" i="12" s="1"/>
  <c r="C419" i="12"/>
  <c r="B508" i="12"/>
  <c r="B337" i="12"/>
  <c r="B379" i="12" s="1"/>
  <c r="B1037" i="12" s="1"/>
  <c r="B1082" i="12" s="1"/>
  <c r="B421" i="12"/>
  <c r="C1556" i="12"/>
  <c r="D1503" i="12"/>
  <c r="D1743" i="12" s="1"/>
  <c r="C1597" i="12"/>
  <c r="D1473" i="12"/>
  <c r="D1713" i="12" s="1"/>
  <c r="D1365" i="12"/>
  <c r="D1124" i="12"/>
  <c r="B1118" i="12"/>
  <c r="D307" i="12"/>
  <c r="D349" i="12" s="1"/>
  <c r="D1007" i="12" s="1"/>
  <c r="C1116" i="12"/>
  <c r="C1472" i="12"/>
  <c r="C1098" i="12"/>
  <c r="D1120" i="12"/>
  <c r="C1548" i="12"/>
  <c r="D490" i="12"/>
  <c r="D403" i="12"/>
  <c r="D319" i="12"/>
  <c r="D361" i="12" s="1"/>
  <c r="D1019" i="12" s="1"/>
  <c r="D1064" i="12" s="1"/>
  <c r="B496" i="12"/>
  <c r="B409" i="12"/>
  <c r="C497" i="12"/>
  <c r="C410" i="12"/>
  <c r="C368" i="12"/>
  <c r="C1026" i="12" s="1"/>
  <c r="D414" i="12"/>
  <c r="C505" i="12"/>
  <c r="C334" i="12"/>
  <c r="C376" i="12" s="1"/>
  <c r="C1034" i="12" s="1"/>
  <c r="C513" i="12"/>
  <c r="C342" i="12"/>
  <c r="C384" i="12" s="1"/>
  <c r="C1042" i="12" s="1"/>
  <c r="C1113" i="12"/>
  <c r="C412" i="12"/>
  <c r="C1521" i="12"/>
  <c r="D1111" i="12"/>
  <c r="C407" i="12"/>
  <c r="B498" i="12"/>
  <c r="C1559" i="12"/>
  <c r="B414" i="12"/>
  <c r="D413" i="12"/>
  <c r="D419" i="12"/>
  <c r="C406" i="12"/>
  <c r="C1554" i="12"/>
  <c r="C332" i="12"/>
  <c r="C374" i="12" s="1"/>
  <c r="C1032" i="12" s="1"/>
  <c r="C416" i="12"/>
  <c r="C1523" i="12"/>
  <c r="C1592" i="12"/>
  <c r="B1141" i="12"/>
  <c r="D410" i="12"/>
  <c r="D484" i="12"/>
  <c r="D313" i="12"/>
  <c r="D355" i="12" s="1"/>
  <c r="D1013" i="12" s="1"/>
  <c r="D1058" i="12" s="1"/>
  <c r="D512" i="12"/>
  <c r="D341" i="12"/>
  <c r="D383" i="12" s="1"/>
  <c r="D1041" i="12" s="1"/>
  <c r="D1086" i="12" s="1"/>
  <c r="D400" i="12"/>
  <c r="D316" i="12"/>
  <c r="D358" i="12" s="1"/>
  <c r="D1016" i="12" s="1"/>
  <c r="D1061" i="12" s="1"/>
  <c r="C1360" i="12"/>
  <c r="C1119" i="12"/>
  <c r="C1115" i="12"/>
  <c r="C491" i="12"/>
  <c r="C404" i="12"/>
  <c r="D494" i="12"/>
  <c r="D407" i="12"/>
  <c r="D1152" i="12"/>
  <c r="C417" i="12"/>
  <c r="C1542" i="12"/>
  <c r="B1104" i="12"/>
  <c r="C1111" i="12"/>
  <c r="D397" i="12"/>
  <c r="B429" i="12"/>
  <c r="D337" i="12"/>
  <c r="D379" i="12" s="1"/>
  <c r="D1037" i="12" s="1"/>
  <c r="D1082" i="12" s="1"/>
  <c r="C362" i="12"/>
  <c r="C1020" i="12" s="1"/>
  <c r="D427" i="12"/>
  <c r="D514" i="12"/>
  <c r="D343" i="12"/>
  <c r="D385" i="12" s="1"/>
  <c r="D1043" i="12" s="1"/>
  <c r="D1088" i="12" s="1"/>
  <c r="C408" i="12"/>
  <c r="C487" i="12"/>
  <c r="C515" i="12"/>
  <c r="C479" i="12"/>
  <c r="C308" i="12"/>
  <c r="C350" i="12" s="1"/>
  <c r="C1008" i="12" s="1"/>
  <c r="C484" i="12"/>
  <c r="C1454" i="12"/>
  <c r="D1468" i="12"/>
  <c r="D1708" i="12" s="1"/>
  <c r="D1495" i="12"/>
  <c r="D1735" i="12" s="1"/>
  <c r="D1499" i="12"/>
  <c r="D1739" i="12" s="1"/>
  <c r="D1502" i="12"/>
  <c r="D1742" i="12" s="1"/>
  <c r="C1473" i="12"/>
  <c r="C1481" i="12"/>
  <c r="D1504" i="12"/>
  <c r="D1744" i="12" s="1"/>
  <c r="D1534" i="12"/>
  <c r="D1774" i="12" s="1"/>
  <c r="C1536" i="12"/>
  <c r="C1537" i="12"/>
  <c r="C1539" i="12"/>
  <c r="C1496" i="12"/>
  <c r="C1498" i="12"/>
  <c r="D1569" i="12"/>
  <c r="D1809" i="12" s="1"/>
  <c r="C1437" i="12"/>
  <c r="D1549" i="12"/>
  <c r="D1789" i="12" s="1"/>
  <c r="D1561" i="12"/>
  <c r="D1801" i="12" s="1"/>
  <c r="D1544" i="12"/>
  <c r="D1784" i="12" s="1"/>
  <c r="C1488" i="12"/>
  <c r="C1562" i="12"/>
  <c r="D1587" i="12"/>
  <c r="D1827" i="12" s="1"/>
  <c r="C1491" i="12"/>
  <c r="D1465" i="12"/>
  <c r="D1705" i="12" s="1"/>
  <c r="D1497" i="12"/>
  <c r="D1737" i="12" s="1"/>
  <c r="C1458" i="12"/>
  <c r="C1579" i="12"/>
  <c r="D1556" i="12"/>
  <c r="D1796" i="12" s="1"/>
  <c r="D1505" i="12"/>
  <c r="D1745" i="12" s="1"/>
  <c r="L116" i="22"/>
  <c r="L120" i="22" s="1"/>
  <c r="L121" i="22" s="1"/>
  <c r="L131" i="22"/>
  <c r="K131" i="22"/>
  <c r="C1210" i="20"/>
  <c r="C1217" i="20" s="1"/>
  <c r="C833" i="20"/>
  <c r="C840" i="20" s="1"/>
  <c r="C847" i="20" s="1"/>
  <c r="C854" i="20" s="1"/>
  <c r="C861" i="20" s="1"/>
  <c r="C868" i="20" s="1"/>
  <c r="C875" i="20" s="1"/>
  <c r="C882" i="20" s="1"/>
  <c r="C889" i="20" s="1"/>
  <c r="C896" i="20" s="1"/>
  <c r="C903" i="20" s="1"/>
  <c r="C910" i="20" s="1"/>
  <c r="C917" i="20" s="1"/>
  <c r="C924" i="20" s="1"/>
  <c r="C931" i="20" s="1"/>
  <c r="C938" i="20" s="1"/>
  <c r="C557" i="20"/>
  <c r="C564" i="20" s="1"/>
  <c r="C1132" i="20"/>
  <c r="J271" i="10"/>
  <c r="J141" i="16"/>
  <c r="D1453" i="16"/>
  <c r="D1459" i="16"/>
  <c r="C1462" i="16" s="1"/>
  <c r="D661" i="20" s="1"/>
  <c r="D1348" i="16"/>
  <c r="C1351" i="16" s="1"/>
  <c r="D553" i="20" s="1"/>
  <c r="E192" i="20"/>
  <c r="E141" i="20"/>
  <c r="E194" i="20"/>
  <c r="E195" i="20"/>
  <c r="E193" i="20"/>
  <c r="D947" i="16"/>
  <c r="E948" i="16"/>
  <c r="E947" i="16"/>
  <c r="F947" i="16" s="1" a="1"/>
  <c r="F947" i="16" s="1"/>
  <c r="C949" i="16"/>
  <c r="E138" i="20"/>
  <c r="D937" i="16"/>
  <c r="F936" i="16" s="1"/>
  <c r="D952" i="16"/>
  <c r="D942" i="16"/>
  <c r="F2123" i="16"/>
  <c r="F2137" i="16" s="1"/>
  <c r="F2151" i="16" s="1"/>
  <c r="D1954" i="16"/>
  <c r="F2116" i="16"/>
  <c r="F2130" i="16" s="1"/>
  <c r="F2144" i="16" s="1"/>
  <c r="E139" i="20"/>
  <c r="F2120" i="16"/>
  <c r="F2134" i="16" s="1"/>
  <c r="F2148" i="16" s="1"/>
  <c r="F2105" i="16"/>
  <c r="B1907" i="16"/>
  <c r="B3063" i="16" s="1"/>
  <c r="C120" i="20"/>
  <c r="G645" i="20" s="1"/>
  <c r="I645" i="20" s="1"/>
  <c r="B363" i="16"/>
  <c r="B384" i="16" s="1"/>
  <c r="B401" i="16" s="1"/>
  <c r="E191" i="20"/>
  <c r="B511" i="16"/>
  <c r="B558" i="16" s="1"/>
  <c r="B512" i="16"/>
  <c r="B559" i="16" s="1"/>
  <c r="B2276" i="16"/>
  <c r="B2229" i="16"/>
  <c r="B141" i="20"/>
  <c r="B773" i="20" s="1"/>
  <c r="B2275" i="16"/>
  <c r="E1494" i="16"/>
  <c r="G1562" i="16"/>
  <c r="B1947" i="16"/>
  <c r="B3100" i="16" s="1"/>
  <c r="E1342" i="16"/>
  <c r="E2531" i="16" s="1"/>
  <c r="D1342" i="16"/>
  <c r="F2109" i="16"/>
  <c r="D544" i="20"/>
  <c r="E544" i="20" s="1"/>
  <c r="E1454" i="16"/>
  <c r="F2102" i="16"/>
  <c r="B1341" i="16"/>
  <c r="B2530" i="16" s="1"/>
  <c r="B1452" i="16"/>
  <c r="B2637" i="16" s="1"/>
  <c r="F2124" i="16"/>
  <c r="F2138" i="16" s="1"/>
  <c r="F2152" i="16" s="1"/>
  <c r="C107" i="20"/>
  <c r="G537" i="20" s="1"/>
  <c r="C2229" i="16"/>
  <c r="F2121" i="16"/>
  <c r="F2135" i="16" s="1"/>
  <c r="F2149" i="16" s="1"/>
  <c r="E1617" i="16"/>
  <c r="E142" i="20"/>
  <c r="B192" i="20"/>
  <c r="B1078" i="20" s="1"/>
  <c r="G1895" i="16"/>
  <c r="F2104" i="16"/>
  <c r="W265" i="16"/>
  <c r="W87" i="20" s="1"/>
  <c r="D1622" i="16"/>
  <c r="C1625" i="16" s="1"/>
  <c r="D808" i="20" s="1"/>
  <c r="B509" i="16"/>
  <c r="B556" i="16" s="1"/>
  <c r="B1615" i="16"/>
  <c r="B2782" i="16" s="1"/>
  <c r="B510" i="16"/>
  <c r="B557" i="16" s="1"/>
  <c r="B2273" i="16"/>
  <c r="B2230" i="16"/>
  <c r="F2106" i="16"/>
  <c r="B142" i="20"/>
  <c r="B780" i="20" s="1"/>
  <c r="D2029" i="16"/>
  <c r="C2227" i="16"/>
  <c r="B2277" i="16"/>
  <c r="B513" i="16"/>
  <c r="B560" i="16" s="1"/>
  <c r="B195" i="20"/>
  <c r="B1099" i="20" s="1"/>
  <c r="E140" i="20"/>
  <c r="C232" i="20"/>
  <c r="B364" i="16"/>
  <c r="B1574" i="16"/>
  <c r="B2745" i="16" s="1"/>
  <c r="B386" i="16"/>
  <c r="B403" i="16" s="1"/>
  <c r="B140" i="20"/>
  <c r="B766" i="20" s="1"/>
  <c r="C214" i="20"/>
  <c r="D1493" i="16"/>
  <c r="B1492" i="16"/>
  <c r="B2674" i="16" s="1"/>
  <c r="E1493" i="16"/>
  <c r="E2675" i="16" s="1"/>
  <c r="C1552" i="12"/>
  <c r="C1460" i="12"/>
  <c r="C1571" i="12"/>
  <c r="C1459" i="12"/>
  <c r="C1545" i="12"/>
  <c r="C1513" i="12"/>
  <c r="C1515" i="12"/>
  <c r="C1578" i="12"/>
  <c r="V265" i="16"/>
  <c r="V87" i="20" s="1"/>
  <c r="V406" i="16"/>
  <c r="V146" i="20" s="1"/>
  <c r="D153" i="8"/>
  <c r="V612" i="16"/>
  <c r="V217" i="20" s="1"/>
  <c r="Q654" i="16"/>
  <c r="Q235" i="20" s="1"/>
  <c r="D155" i="8"/>
  <c r="W654" i="16"/>
  <c r="W235" i="20" s="1"/>
  <c r="W561" i="16"/>
  <c r="W199" i="20" s="1"/>
  <c r="T612" i="16"/>
  <c r="T217" i="20" s="1"/>
  <c r="D152" i="8"/>
  <c r="C196" i="8"/>
  <c r="D159" i="8"/>
  <c r="D157" i="8"/>
  <c r="D156" i="8"/>
  <c r="U349" i="16"/>
  <c r="U123" i="20" s="1"/>
  <c r="V654" i="16"/>
  <c r="V235" i="20" s="1"/>
  <c r="R349" i="16"/>
  <c r="R123" i="20" s="1"/>
  <c r="R654" i="16"/>
  <c r="R235" i="20" s="1"/>
  <c r="S612" i="16"/>
  <c r="S217" i="20" s="1"/>
  <c r="V349" i="16"/>
  <c r="V123" i="20" s="1"/>
  <c r="T654" i="16"/>
  <c r="T235" i="20" s="1"/>
  <c r="V561" i="16"/>
  <c r="V199" i="20" s="1"/>
  <c r="S349" i="16"/>
  <c r="S123" i="20" s="1"/>
  <c r="Q612" i="16"/>
  <c r="Q217" i="20" s="1"/>
  <c r="U612" i="16"/>
  <c r="U217" i="20" s="1"/>
  <c r="W322" i="16"/>
  <c r="W110" i="20" s="1"/>
  <c r="V322" i="16"/>
  <c r="V110" i="20" s="1"/>
  <c r="J93" i="10"/>
  <c r="W612" i="16"/>
  <c r="W217" i="20" s="1"/>
  <c r="K612" i="16"/>
  <c r="K217" i="20" s="1"/>
  <c r="R612" i="16"/>
  <c r="R217" i="20" s="1"/>
  <c r="U654" i="16"/>
  <c r="U235" i="20" s="1"/>
  <c r="W349" i="16"/>
  <c r="W123" i="20" s="1"/>
  <c r="W406" i="16"/>
  <c r="W146" i="20" s="1"/>
  <c r="S654" i="16"/>
  <c r="S235" i="20" s="1"/>
  <c r="T349" i="16"/>
  <c r="T123" i="20" s="1"/>
  <c r="J19" i="8"/>
  <c r="J20" i="8" s="1"/>
  <c r="I348" i="10"/>
  <c r="D158" i="8"/>
  <c r="D151" i="8"/>
  <c r="J88" i="10"/>
  <c r="J46" i="18" s="1"/>
  <c r="J51" i="18" s="1"/>
  <c r="J12" i="11"/>
  <c r="J124" i="11" s="1"/>
  <c r="J77" i="10"/>
  <c r="J40" i="10"/>
  <c r="J328" i="10" s="1"/>
  <c r="J363" i="10"/>
  <c r="J22" i="10"/>
  <c r="J310" i="10" s="1"/>
  <c r="J334" i="10"/>
  <c r="J26" i="10"/>
  <c r="J314" i="10" s="1"/>
  <c r="J41" i="10"/>
  <c r="J329" i="10" s="1"/>
  <c r="J75" i="10"/>
  <c r="J12" i="16"/>
  <c r="J30" i="10"/>
  <c r="J318" i="10" s="1"/>
  <c r="J63" i="10"/>
  <c r="J351" i="10" s="1"/>
  <c r="J38" i="10"/>
  <c r="J326" i="10" s="1"/>
  <c r="J87" i="10"/>
  <c r="J46" i="10"/>
  <c r="J49" i="10"/>
  <c r="J79" i="10"/>
  <c r="J366" i="10" s="1"/>
  <c r="J98" i="10"/>
  <c r="J393" i="10"/>
  <c r="J12" i="20"/>
  <c r="J44" i="18"/>
  <c r="J116" i="18"/>
  <c r="J61" i="10"/>
  <c r="J349" i="10" s="1"/>
  <c r="J58" i="10"/>
  <c r="J346" i="10" s="1"/>
  <c r="J50" i="10"/>
  <c r="J338" i="10" s="1"/>
  <c r="J52" i="10"/>
  <c r="J340" i="10" s="1"/>
  <c r="J56" i="10"/>
  <c r="J344" i="10" s="1"/>
  <c r="J83" i="10"/>
  <c r="J156" i="10"/>
  <c r="J404" i="10"/>
  <c r="J12" i="18"/>
  <c r="J18" i="10"/>
  <c r="J306" i="10" s="1"/>
  <c r="J12" i="10"/>
  <c r="J19" i="10"/>
  <c r="J307" i="10" s="1"/>
  <c r="J16" i="10"/>
  <c r="J57" i="10"/>
  <c r="J345" i="10" s="1"/>
  <c r="J55" i="10"/>
  <c r="J343" i="10" s="1"/>
  <c r="J60" i="10"/>
  <c r="J348" i="10" s="1"/>
  <c r="J86" i="10"/>
  <c r="J219" i="10"/>
  <c r="J413" i="10"/>
  <c r="J63" i="18"/>
  <c r="J29" i="18"/>
  <c r="J34" i="10"/>
  <c r="J322" i="10" s="1"/>
  <c r="J23" i="10"/>
  <c r="J311" i="10" s="1"/>
  <c r="J59" i="10"/>
  <c r="J347" i="10" s="1"/>
  <c r="J62" i="10"/>
  <c r="J350" i="10" s="1"/>
  <c r="J89" i="10"/>
  <c r="J190" i="10"/>
  <c r="I28" i="8"/>
  <c r="D12" i="16" s="1"/>
  <c r="J83" i="18"/>
  <c r="J12" i="22"/>
  <c r="J25" i="10"/>
  <c r="J313" i="10" s="1"/>
  <c r="J27" i="10"/>
  <c r="J315" i="10" s="1"/>
  <c r="J24" i="10"/>
  <c r="J312" i="10" s="1"/>
  <c r="J72" i="10"/>
  <c r="J360" i="10" s="1"/>
  <c r="J66" i="10"/>
  <c r="J64" i="10"/>
  <c r="J352" i="10" s="1"/>
  <c r="J92" i="10"/>
  <c r="J385" i="10"/>
  <c r="I12" i="12"/>
  <c r="I114" i="12" s="1"/>
  <c r="I206" i="12" s="1"/>
  <c r="J74" i="18"/>
  <c r="J21" i="10"/>
  <c r="J309" i="10" s="1"/>
  <c r="J51" i="10"/>
  <c r="J339" i="10" s="1"/>
  <c r="J31" i="10"/>
  <c r="J319" i="10" s="1"/>
  <c r="J28" i="10"/>
  <c r="J316" i="10" s="1"/>
  <c r="J36" i="10"/>
  <c r="J324" i="10" s="1"/>
  <c r="J70" i="10"/>
  <c r="K27" i="22" s="1"/>
  <c r="K29" i="22" s="1"/>
  <c r="K105" i="11" s="1"/>
  <c r="J127" i="10"/>
  <c r="J242" i="10"/>
  <c r="F11" i="9"/>
  <c r="J96" i="18"/>
  <c r="J107" i="18"/>
  <c r="J17" i="10"/>
  <c r="J305" i="10" s="1"/>
  <c r="J35" i="10"/>
  <c r="J323" i="10" s="1"/>
  <c r="J32" i="10"/>
  <c r="J320" i="10" s="1"/>
  <c r="J80" i="10"/>
  <c r="J367" i="10" s="1"/>
  <c r="J85" i="10"/>
  <c r="J71" i="10"/>
  <c r="J300" i="10"/>
  <c r="C400" i="20"/>
  <c r="J2091" i="16"/>
  <c r="J363" i="16"/>
  <c r="J384" i="16" s="1" a="1"/>
  <c r="J384" i="16" s="1"/>
  <c r="J401" i="16" s="1"/>
  <c r="J1557" i="16"/>
  <c r="J1558" i="16"/>
  <c r="J720" i="16" a="1"/>
  <c r="J720" i="16" s="1"/>
  <c r="J762" i="16" s="1"/>
  <c r="J1561" i="16"/>
  <c r="J716" i="16" a="1"/>
  <c r="J716" i="16" s="1"/>
  <c r="J758" i="16" s="1"/>
  <c r="J1559" i="16"/>
  <c r="J2090" i="16"/>
  <c r="J364" i="16"/>
  <c r="J385" i="16" s="1" a="1"/>
  <c r="J385" i="16" s="1"/>
  <c r="J402" i="16" s="1"/>
  <c r="J2089" i="16"/>
  <c r="J704" i="16" a="1"/>
  <c r="J704" i="16" s="1"/>
  <c r="J746" i="16" s="1"/>
  <c r="J727" i="16" a="1"/>
  <c r="J727" i="16" s="1"/>
  <c r="J769" i="16" s="1"/>
  <c r="J730" i="16" a="1"/>
  <c r="J730" i="16" s="1"/>
  <c r="J772" i="16" s="1"/>
  <c r="J708" i="16" a="1"/>
  <c r="J708" i="16" s="1"/>
  <c r="J750" i="16" s="1"/>
  <c r="J723" i="16" a="1"/>
  <c r="J723" i="16" s="1"/>
  <c r="J765" i="16" s="1"/>
  <c r="J731" i="16" a="1"/>
  <c r="J731" i="16" s="1"/>
  <c r="J773" i="16" s="1"/>
  <c r="J709" i="16" a="1"/>
  <c r="J709" i="16" s="1"/>
  <c r="J751" i="16" s="1"/>
  <c r="J724" i="16" a="1"/>
  <c r="J724" i="16" s="1"/>
  <c r="J766" i="16" s="1"/>
  <c r="J732" i="16" a="1"/>
  <c r="J732" i="16" s="1"/>
  <c r="J774" i="16" s="1"/>
  <c r="J713" i="16" a="1"/>
  <c r="J713" i="16" s="1"/>
  <c r="J755" i="16" s="1"/>
  <c r="J722" i="16" a="1"/>
  <c r="J722" i="16" s="1"/>
  <c r="J764" i="16" s="1"/>
  <c r="J1560" i="16"/>
  <c r="J414" i="16"/>
  <c r="J366" i="16"/>
  <c r="J387" i="16" s="1" a="1"/>
  <c r="J387" i="16" s="1"/>
  <c r="J404" i="16" s="1"/>
  <c r="J2092" i="16"/>
  <c r="J740" i="16" a="1"/>
  <c r="J740" i="16" s="1"/>
  <c r="J782" i="16" s="1"/>
  <c r="J718" i="16" a="1"/>
  <c r="J718" i="16" s="1"/>
  <c r="J760" i="16" s="1"/>
  <c r="J728" i="16" a="1"/>
  <c r="J728" i="16" s="1"/>
  <c r="J770" i="16" s="1"/>
  <c r="J739" i="16" a="1"/>
  <c r="J739" i="16" s="1"/>
  <c r="J781" i="16" s="1"/>
  <c r="J365" i="16"/>
  <c r="J386" i="16" s="1" a="1"/>
  <c r="J386" i="16" s="1"/>
  <c r="J403" i="16" s="1"/>
  <c r="J706" i="16" a="1"/>
  <c r="J706" i="16" s="1"/>
  <c r="J748" i="16" s="1"/>
  <c r="J2093" i="16"/>
  <c r="D394" i="12"/>
  <c r="D481" i="12"/>
  <c r="D310" i="12"/>
  <c r="D352" i="12" s="1"/>
  <c r="D1010" i="12" s="1"/>
  <c r="D1055" i="12" s="1"/>
  <c r="B1142" i="12"/>
  <c r="D482" i="12"/>
  <c r="D311" i="12"/>
  <c r="D353" i="12" s="1"/>
  <c r="D1011" i="12" s="1"/>
  <c r="D1056" i="12" s="1"/>
  <c r="D395" i="12"/>
  <c r="D1494" i="12"/>
  <c r="D1734" i="12" s="1"/>
  <c r="D495" i="12"/>
  <c r="D408" i="12"/>
  <c r="D324" i="12"/>
  <c r="D366" i="12" s="1"/>
  <c r="D1024" i="12" s="1"/>
  <c r="D1069" i="12" s="1"/>
  <c r="C1546" i="12"/>
  <c r="C1508" i="12"/>
  <c r="C1587" i="12"/>
  <c r="B339" i="12"/>
  <c r="B381" i="12" s="1"/>
  <c r="B1039" i="12" s="1"/>
  <c r="B1084" i="12" s="1"/>
  <c r="B423" i="12"/>
  <c r="C1507" i="12"/>
  <c r="C1602" i="12"/>
  <c r="B317" i="12"/>
  <c r="B359" i="12" s="1"/>
  <c r="B1017" i="12" s="1"/>
  <c r="B1062" i="12" s="1"/>
  <c r="B488" i="12"/>
  <c r="B401" i="12"/>
  <c r="C508" i="12"/>
  <c r="C421" i="12"/>
  <c r="B487" i="12"/>
  <c r="B400" i="12"/>
  <c r="D485" i="12"/>
  <c r="D314" i="12"/>
  <c r="D356" i="12" s="1"/>
  <c r="D1014" i="12" s="1"/>
  <c r="D1059" i="12" s="1"/>
  <c r="D398" i="12"/>
  <c r="C411" i="12"/>
  <c r="C498" i="12"/>
  <c r="C369" i="12"/>
  <c r="C1027" i="12" s="1"/>
  <c r="C502" i="12"/>
  <c r="C415" i="12"/>
  <c r="H1335" i="16"/>
  <c r="I1335" i="16" s="1"/>
  <c r="C1431" i="12"/>
  <c r="C1430" i="12"/>
  <c r="J337" i="16" a="1"/>
  <c r="J337" i="16" s="1"/>
  <c r="J344" i="16" s="1"/>
  <c r="J374" i="16" a="1"/>
  <c r="J374" i="16" s="1"/>
  <c r="J391" i="16" s="1"/>
  <c r="E363" i="16"/>
  <c r="D138" i="20" s="1"/>
  <c r="G3105" i="16" l="1"/>
  <c r="G3102" i="16"/>
  <c r="G2787" i="16"/>
  <c r="G2784" i="16"/>
  <c r="G3177" i="16"/>
  <c r="G3174" i="16"/>
  <c r="G2676" i="16"/>
  <c r="G2679" i="16"/>
  <c r="G2376" i="16"/>
  <c r="G2379" i="16"/>
  <c r="G2639" i="16"/>
  <c r="G2642" i="16"/>
  <c r="G2535" i="16"/>
  <c r="G2532" i="16"/>
  <c r="C538" i="20"/>
  <c r="C539" i="20" s="1"/>
  <c r="S97" i="22"/>
  <c r="S101" i="22" s="1"/>
  <c r="R102" i="22"/>
  <c r="J441" i="16" a="1"/>
  <c r="J441" i="16" s="1"/>
  <c r="J492" i="16" s="1" a="1"/>
  <c r="J492" i="16" s="1"/>
  <c r="J539" i="16" s="1"/>
  <c r="J174" i="20"/>
  <c r="C2256" i="16"/>
  <c r="D1611" i="16"/>
  <c r="D2778" i="16" s="1"/>
  <c r="E2778" i="16" s="1"/>
  <c r="D2780" i="16" s="1"/>
  <c r="E2780" i="16" s="1"/>
  <c r="E2676" i="16"/>
  <c r="D1488" i="16"/>
  <c r="D2670" i="16" s="1"/>
  <c r="E2670" i="16" s="1"/>
  <c r="E2639" i="16"/>
  <c r="D1448" i="16"/>
  <c r="D2633" i="16" s="1"/>
  <c r="D1337" i="16"/>
  <c r="D2526" i="16" s="1"/>
  <c r="E2532" i="16"/>
  <c r="H110" i="10"/>
  <c r="AC1190" i="12"/>
  <c r="AB1240" i="12"/>
  <c r="AC1240" i="12"/>
  <c r="AD1240" i="12"/>
  <c r="AE1240" i="12"/>
  <c r="X1239" i="12"/>
  <c r="AD1239" i="12"/>
  <c r="AE1239" i="12"/>
  <c r="AB1239" i="12"/>
  <c r="AC1239" i="12"/>
  <c r="AB1198" i="12"/>
  <c r="AC1198" i="12"/>
  <c r="AD1198" i="12"/>
  <c r="AE1198" i="12"/>
  <c r="AD1345" i="12"/>
  <c r="AE1345" i="12"/>
  <c r="AC1345" i="12"/>
  <c r="AD1217" i="12"/>
  <c r="AB1217" i="12"/>
  <c r="AE1217" i="12"/>
  <c r="AC1217" i="12"/>
  <c r="AD1353" i="12"/>
  <c r="AB1353" i="12"/>
  <c r="AE1353" i="12"/>
  <c r="AC1353" i="12"/>
  <c r="D1516" i="12"/>
  <c r="D1756" i="12" s="1"/>
  <c r="AB1276" i="12"/>
  <c r="AC1276" i="12"/>
  <c r="AE1276" i="12"/>
  <c r="AD1276" i="12"/>
  <c r="AB1360" i="12"/>
  <c r="AD1360" i="12"/>
  <c r="AE1360" i="12"/>
  <c r="AC1360" i="12"/>
  <c r="AB1346" i="12"/>
  <c r="AD1346" i="12"/>
  <c r="AE1346" i="12"/>
  <c r="AC1346" i="12"/>
  <c r="AB1348" i="12"/>
  <c r="AD1348" i="12"/>
  <c r="AE1348" i="12"/>
  <c r="AC1348" i="12"/>
  <c r="AE1197" i="12"/>
  <c r="AB1197" i="12"/>
  <c r="AC1197" i="12"/>
  <c r="AD1197" i="12"/>
  <c r="D1436" i="12"/>
  <c r="D1676" i="12" s="1"/>
  <c r="AB1196" i="12"/>
  <c r="AC1196" i="12"/>
  <c r="AE1196" i="12"/>
  <c r="AD1196" i="12"/>
  <c r="AE1215" i="12"/>
  <c r="AC1215" i="12"/>
  <c r="AB1215" i="12"/>
  <c r="AD1215" i="12"/>
  <c r="AE1195" i="12"/>
  <c r="AD1195" i="12"/>
  <c r="AB1195" i="12"/>
  <c r="AC1195" i="12"/>
  <c r="AB1201" i="12"/>
  <c r="AD1201" i="12"/>
  <c r="AC1201" i="12"/>
  <c r="AB1238" i="12"/>
  <c r="AC1238" i="12"/>
  <c r="AD1238" i="12"/>
  <c r="AE1238" i="12"/>
  <c r="AC1220" i="12"/>
  <c r="AE1220" i="12"/>
  <c r="AB1220" i="12"/>
  <c r="AB1293" i="12"/>
  <c r="AC1293" i="12"/>
  <c r="AD1293" i="12"/>
  <c r="AE1293" i="12"/>
  <c r="AB1366" i="12"/>
  <c r="AD1366" i="12"/>
  <c r="AE1366" i="12"/>
  <c r="AC1366" i="12"/>
  <c r="P1276" i="12"/>
  <c r="D1602" i="12"/>
  <c r="D1842" i="12" s="1"/>
  <c r="W1362" i="12"/>
  <c r="AB1362" i="12"/>
  <c r="AE1362" i="12"/>
  <c r="AC1362" i="12"/>
  <c r="D1472" i="12"/>
  <c r="D1712" i="12" s="1"/>
  <c r="AC1232" i="12"/>
  <c r="AD1232" i="12"/>
  <c r="AE1232" i="12"/>
  <c r="W1232" i="12"/>
  <c r="P1241" i="12"/>
  <c r="M1241" i="12"/>
  <c r="Q1241" i="12"/>
  <c r="J1241" i="12"/>
  <c r="R1241" i="12"/>
  <c r="L1241" i="12"/>
  <c r="K1241" i="12"/>
  <c r="T1241" i="12"/>
  <c r="AD1241" i="12"/>
  <c r="U1241" i="12"/>
  <c r="AB1241" i="12"/>
  <c r="N1241" i="12"/>
  <c r="AE1241" i="12"/>
  <c r="O1241" i="12"/>
  <c r="V1241" i="12"/>
  <c r="AB1364" i="12"/>
  <c r="AD1364" i="12"/>
  <c r="AE1364" i="12"/>
  <c r="AC1364" i="12"/>
  <c r="W1364" i="12"/>
  <c r="W1251" i="12"/>
  <c r="AB1251" i="12"/>
  <c r="AD1251" i="12"/>
  <c r="AE1251" i="12"/>
  <c r="D1463" i="12"/>
  <c r="D1703" i="12" s="1"/>
  <c r="AB1223" i="12"/>
  <c r="AD1223" i="12"/>
  <c r="AE1223" i="12"/>
  <c r="W1223" i="12"/>
  <c r="D1517" i="12"/>
  <c r="D1757" i="12" s="1"/>
  <c r="AD1277" i="12"/>
  <c r="AE1277" i="12"/>
  <c r="AB1277" i="12"/>
  <c r="AC1277" i="12"/>
  <c r="W1277" i="12"/>
  <c r="AA1316" i="12"/>
  <c r="AD1316" i="12"/>
  <c r="V1316" i="12"/>
  <c r="N1316" i="12"/>
  <c r="AE1316" i="12"/>
  <c r="S1316" i="12"/>
  <c r="J1316" i="12"/>
  <c r="AB1316" i="12"/>
  <c r="M1316" i="12"/>
  <c r="P1316" i="12"/>
  <c r="AC1316" i="12"/>
  <c r="W1316" i="12"/>
  <c r="U1316" i="12"/>
  <c r="O1316" i="12"/>
  <c r="R1316" i="12"/>
  <c r="L1316" i="12"/>
  <c r="K1316" i="12"/>
  <c r="T1316" i="12"/>
  <c r="D1522" i="12"/>
  <c r="D1762" i="12" s="1"/>
  <c r="W1282" i="12"/>
  <c r="AB1282" i="12"/>
  <c r="AD1282" i="12"/>
  <c r="AE1282" i="12"/>
  <c r="X1329" i="12"/>
  <c r="AB1329" i="12"/>
  <c r="AC1329" i="12"/>
  <c r="AD1329" i="12"/>
  <c r="AE1329" i="12"/>
  <c r="W1329" i="12"/>
  <c r="AC1230" i="12"/>
  <c r="AB1230" i="12"/>
  <c r="AD1230" i="12"/>
  <c r="AA1230" i="12"/>
  <c r="AE1230" i="12"/>
  <c r="X1230" i="12"/>
  <c r="Y1230" i="12"/>
  <c r="W1230" i="12"/>
  <c r="AD1294" i="12"/>
  <c r="Y1294" i="12"/>
  <c r="W1294" i="12"/>
  <c r="AE1294" i="12"/>
  <c r="Z1294" i="12"/>
  <c r="AB1294" i="12"/>
  <c r="AA1294" i="12"/>
  <c r="AC1294" i="12"/>
  <c r="X1294" i="12"/>
  <c r="AC1282" i="12"/>
  <c r="AD1362" i="12"/>
  <c r="AD1355" i="12"/>
  <c r="AE1355" i="12"/>
  <c r="AB1355" i="12"/>
  <c r="AC1355" i="12"/>
  <c r="AB1205" i="12"/>
  <c r="AD1205" i="12"/>
  <c r="AE1205" i="12"/>
  <c r="S1207" i="12"/>
  <c r="AC1207" i="12"/>
  <c r="AE1207" i="12"/>
  <c r="AB1207" i="12"/>
  <c r="AC1218" i="12"/>
  <c r="AB1218" i="12"/>
  <c r="AD1218" i="12"/>
  <c r="AE1218" i="12"/>
  <c r="AB1342" i="12"/>
  <c r="AD1342" i="12"/>
  <c r="AE1342" i="12"/>
  <c r="AC1342" i="12"/>
  <c r="U1276" i="12"/>
  <c r="S1241" i="12"/>
  <c r="AD1207" i="12"/>
  <c r="AB1350" i="12"/>
  <c r="AD1350" i="12"/>
  <c r="AE1350" i="12"/>
  <c r="AC1350" i="12"/>
  <c r="AB1200" i="12"/>
  <c r="AD1200" i="12"/>
  <c r="AE1200" i="12"/>
  <c r="S1193" i="12"/>
  <c r="AE1193" i="12"/>
  <c r="AD1193" i="12"/>
  <c r="AB1193" i="12"/>
  <c r="AB1358" i="12"/>
  <c r="AE1358" i="12"/>
  <c r="AC1358" i="12"/>
  <c r="D1456" i="12"/>
  <c r="D1696" i="12" s="1"/>
  <c r="AC1216" i="12"/>
  <c r="AD1216" i="12"/>
  <c r="AE1216" i="12"/>
  <c r="S1276" i="12"/>
  <c r="W1241" i="12"/>
  <c r="AD1220" i="12"/>
  <c r="AB1216" i="12"/>
  <c r="AC1193" i="12"/>
  <c r="AC1241" i="12"/>
  <c r="AC1206" i="12"/>
  <c r="AB1206" i="12"/>
  <c r="AD1206" i="12"/>
  <c r="AB1344" i="12"/>
  <c r="AD1344" i="12"/>
  <c r="AE1344" i="12"/>
  <c r="AC1344" i="12"/>
  <c r="R1351" i="12"/>
  <c r="AD1351" i="12"/>
  <c r="AE1351" i="12"/>
  <c r="AB1351" i="12"/>
  <c r="AC1351" i="12"/>
  <c r="P1204" i="12"/>
  <c r="AC1204" i="12"/>
  <c r="AD1204" i="12"/>
  <c r="AE1204" i="12"/>
  <c r="AB1204" i="12"/>
  <c r="AC1208" i="12"/>
  <c r="AB1208" i="12"/>
  <c r="AD1208" i="12"/>
  <c r="AE1208" i="12"/>
  <c r="U1349" i="12"/>
  <c r="AD1349" i="12"/>
  <c r="AE1349" i="12"/>
  <c r="AC1349" i="12"/>
  <c r="AB1221" i="12"/>
  <c r="AD1221" i="12"/>
  <c r="AE1221" i="12"/>
  <c r="K1276" i="12"/>
  <c r="AD1337" i="12"/>
  <c r="AB1337" i="12"/>
  <c r="AE1337" i="12"/>
  <c r="AC1337" i="12"/>
  <c r="AB1345" i="12"/>
  <c r="AC1200" i="12"/>
  <c r="AC1221" i="12"/>
  <c r="AB1248" i="12"/>
  <c r="AC1248" i="12"/>
  <c r="AD1248" i="12"/>
  <c r="AB1192" i="12"/>
  <c r="AE1192" i="12"/>
  <c r="AD1192" i="12"/>
  <c r="AB1203" i="12"/>
  <c r="AD1203" i="12"/>
  <c r="AE1203" i="12"/>
  <c r="AD1365" i="12"/>
  <c r="AB1365" i="12"/>
  <c r="AE1365" i="12"/>
  <c r="AC1365" i="12"/>
  <c r="D1459" i="12"/>
  <c r="D1699" i="12" s="1"/>
  <c r="AB1219" i="12"/>
  <c r="AE1219" i="12"/>
  <c r="AC1219" i="12"/>
  <c r="AD1219" i="12"/>
  <c r="Z1315" i="12"/>
  <c r="AB1315" i="12"/>
  <c r="AC1315" i="12"/>
  <c r="AD1315" i="12"/>
  <c r="AE1315" i="12"/>
  <c r="W1315" i="12"/>
  <c r="AC1205" i="12"/>
  <c r="AB1349" i="12"/>
  <c r="AE1201" i="12"/>
  <c r="AC1251" i="12"/>
  <c r="AC1361" i="12"/>
  <c r="AE1280" i="12"/>
  <c r="AD1264" i="12"/>
  <c r="AD1327" i="12"/>
  <c r="AE1311" i="12"/>
  <c r="AE1295" i="12"/>
  <c r="AC1273" i="12"/>
  <c r="AC1285" i="12"/>
  <c r="AB1269" i="12"/>
  <c r="AB1253" i="12"/>
  <c r="AE1324" i="12"/>
  <c r="AC1308" i="12"/>
  <c r="AB1363" i="12"/>
  <c r="AB1347" i="12"/>
  <c r="AE1266" i="12"/>
  <c r="AE1250" i="12"/>
  <c r="AE1225" i="12"/>
  <c r="AD1191" i="12"/>
  <c r="AD1321" i="12"/>
  <c r="AD1305" i="12"/>
  <c r="AC1352" i="12"/>
  <c r="AC1279" i="12"/>
  <c r="AE1263" i="12"/>
  <c r="AE1242" i="12"/>
  <c r="AD1222" i="12"/>
  <c r="AD1202" i="12"/>
  <c r="AC1318" i="12"/>
  <c r="AC1302" i="12"/>
  <c r="AC1296" i="12"/>
  <c r="AD1284" i="12"/>
  <c r="AC1268" i="12"/>
  <c r="AD1252" i="12"/>
  <c r="AB1227" i="12"/>
  <c r="AE1323" i="12"/>
  <c r="AD1307" i="12"/>
  <c r="AC1359" i="12"/>
  <c r="AC1343" i="12"/>
  <c r="AE1278" i="12"/>
  <c r="AC1262" i="12"/>
  <c r="AE1317" i="12"/>
  <c r="AE1301" i="12"/>
  <c r="AE1265" i="12"/>
  <c r="AC1356" i="12"/>
  <c r="AC1283" i="12"/>
  <c r="AE1267" i="12"/>
  <c r="AD1226" i="12"/>
  <c r="AC1322" i="12"/>
  <c r="AC1306" i="12"/>
  <c r="AC1354" i="12"/>
  <c r="AE1224" i="12"/>
  <c r="AE1190" i="12"/>
  <c r="AE1361" i="12"/>
  <c r="AD1280" i="12"/>
  <c r="AC1264" i="12"/>
  <c r="AE1327" i="12"/>
  <c r="AD1311" i="12"/>
  <c r="AD1295" i="12"/>
  <c r="AB1273" i="12"/>
  <c r="AB1285" i="12"/>
  <c r="AE1269" i="12"/>
  <c r="AE1253" i="12"/>
  <c r="AC1324" i="12"/>
  <c r="AB1308" i="12"/>
  <c r="AC1363" i="12"/>
  <c r="AC1347" i="12"/>
  <c r="AC1266" i="12"/>
  <c r="AC1250" i="12"/>
  <c r="AD1225" i="12"/>
  <c r="AC1191" i="12"/>
  <c r="AE1321" i="12"/>
  <c r="AE1305" i="12"/>
  <c r="AE1352" i="12"/>
  <c r="AB1279" i="12"/>
  <c r="AD1263" i="12"/>
  <c r="AD1242" i="12"/>
  <c r="AB1222" i="12"/>
  <c r="AE1202" i="12"/>
  <c r="AB1318" i="12"/>
  <c r="AB1302" i="12"/>
  <c r="AB1296" i="12"/>
  <c r="AE1284" i="12"/>
  <c r="AD1268" i="12"/>
  <c r="AC1252" i="12"/>
  <c r="AE1227" i="12"/>
  <c r="AD1323" i="12"/>
  <c r="AE1307" i="12"/>
  <c r="AB1359" i="12"/>
  <c r="AB1343" i="12"/>
  <c r="AD1278" i="12"/>
  <c r="AE1262" i="12"/>
  <c r="AD1317" i="12"/>
  <c r="AD1301" i="12"/>
  <c r="AD1265" i="12"/>
  <c r="AE1356" i="12"/>
  <c r="AB1283" i="12"/>
  <c r="AD1267" i="12"/>
  <c r="AB1226" i="12"/>
  <c r="AB1322" i="12"/>
  <c r="AB1306" i="12"/>
  <c r="AE1354" i="12"/>
  <c r="AB1224" i="12"/>
  <c r="AD1190" i="12"/>
  <c r="AD1361" i="12"/>
  <c r="AB1280" i="12"/>
  <c r="AB1264" i="12"/>
  <c r="AB1327" i="12"/>
  <c r="AB1311" i="12"/>
  <c r="AB1295" i="12"/>
  <c r="AD1273" i="12"/>
  <c r="AD1285" i="12"/>
  <c r="AC1269" i="12"/>
  <c r="AC1253" i="12"/>
  <c r="AD1324" i="12"/>
  <c r="AD1308" i="12"/>
  <c r="AD1363" i="12"/>
  <c r="AD1347" i="12"/>
  <c r="AB1266" i="12"/>
  <c r="AB1250" i="12"/>
  <c r="AB1225" i="12"/>
  <c r="AE1191" i="12"/>
  <c r="AB1321" i="12"/>
  <c r="AB1305" i="12"/>
  <c r="AB1352" i="12"/>
  <c r="AD1279" i="12"/>
  <c r="AB1263" i="12"/>
  <c r="AB1242" i="12"/>
  <c r="AC1222" i="12"/>
  <c r="AB1202" i="12"/>
  <c r="AD1318" i="12"/>
  <c r="AD1302" i="12"/>
  <c r="AD1296" i="12"/>
  <c r="AB1284" i="12"/>
  <c r="AB1268" i="12"/>
  <c r="AB1252" i="12"/>
  <c r="AC1227" i="12"/>
  <c r="AB1323" i="12"/>
  <c r="AB1307" i="12"/>
  <c r="AD1359" i="12"/>
  <c r="AD1343" i="12"/>
  <c r="AB1278" i="12"/>
  <c r="AB1262" i="12"/>
  <c r="AB1317" i="12"/>
  <c r="AD1283" i="12"/>
  <c r="AC1226" i="12"/>
  <c r="AD1322" i="12"/>
  <c r="AD1306" i="12"/>
  <c r="AB1354" i="12"/>
  <c r="AC1224" i="12"/>
  <c r="AB1190" i="12"/>
  <c r="AE1272" i="12"/>
  <c r="AE1256" i="12"/>
  <c r="AD1231" i="12"/>
  <c r="AE1319" i="12"/>
  <c r="AE1303" i="12"/>
  <c r="AC1338" i="12"/>
  <c r="AC1312" i="12"/>
  <c r="AD1261" i="12"/>
  <c r="AE1228" i="12"/>
  <c r="AE1332" i="12"/>
  <c r="AC1300" i="12"/>
  <c r="AC1339" i="12"/>
  <c r="AE1274" i="12"/>
  <c r="AE1258" i="12"/>
  <c r="AB1233" i="12"/>
  <c r="AD1313" i="12"/>
  <c r="AD1297" i="12"/>
  <c r="AD1257" i="12"/>
  <c r="AC1287" i="12"/>
  <c r="AC1271" i="12"/>
  <c r="AC1255" i="12"/>
  <c r="AE1214" i="12"/>
  <c r="AE1326" i="12"/>
  <c r="AC1310" i="12"/>
  <c r="AC1281" i="12"/>
  <c r="AC1320" i="12"/>
  <c r="AC1357" i="12"/>
  <c r="AC1341" i="12"/>
  <c r="AE1260" i="12"/>
  <c r="AC1199" i="12"/>
  <c r="AE1331" i="12"/>
  <c r="AE1299" i="12"/>
  <c r="AE1286" i="12"/>
  <c r="AE1270" i="12"/>
  <c r="AE1254" i="12"/>
  <c r="AC1229" i="12"/>
  <c r="AC1209" i="12"/>
  <c r="AE1325" i="12"/>
  <c r="AE1309" i="12"/>
  <c r="AC1304" i="12"/>
  <c r="AC1340" i="12"/>
  <c r="AC1275" i="12"/>
  <c r="AB1259" i="12"/>
  <c r="AE1330" i="12"/>
  <c r="AC1314" i="12"/>
  <c r="AC1298" i="12"/>
  <c r="AE1249" i="12"/>
  <c r="AE1328" i="12"/>
  <c r="AD1272" i="12"/>
  <c r="AD1256" i="12"/>
  <c r="AB1231" i="12"/>
  <c r="AD1319" i="12"/>
  <c r="AD1303" i="12"/>
  <c r="AE1338" i="12"/>
  <c r="AB1312" i="12"/>
  <c r="AC1261" i="12"/>
  <c r="AD1228" i="12"/>
  <c r="AC1332" i="12"/>
  <c r="AB1300" i="12"/>
  <c r="AB1339" i="12"/>
  <c r="AD1274" i="12"/>
  <c r="AD1258" i="12"/>
  <c r="AE1233" i="12"/>
  <c r="AE1313" i="12"/>
  <c r="AE1297" i="12"/>
  <c r="AB1257" i="12"/>
  <c r="AB1287" i="12"/>
  <c r="AB1271" i="12"/>
  <c r="AB1255" i="12"/>
  <c r="AD1214" i="12"/>
  <c r="AC1326" i="12"/>
  <c r="AB1310" i="12"/>
  <c r="AB1281" i="12"/>
  <c r="AB1320" i="12"/>
  <c r="AE1357" i="12"/>
  <c r="AE1341" i="12"/>
  <c r="AD1260" i="12"/>
  <c r="AB1199" i="12"/>
  <c r="AD1331" i="12"/>
  <c r="AD1299" i="12"/>
  <c r="AD1286" i="12"/>
  <c r="AD1270" i="12"/>
  <c r="AD1254" i="12"/>
  <c r="AB1229" i="12"/>
  <c r="AB1209" i="12"/>
  <c r="AD1325" i="12"/>
  <c r="AD1309" i="12"/>
  <c r="AB1304" i="12"/>
  <c r="AE1340" i="12"/>
  <c r="AB1275" i="12"/>
  <c r="AE1259" i="12"/>
  <c r="AC1330" i="12"/>
  <c r="AB1314" i="12"/>
  <c r="AB1298" i="12"/>
  <c r="AD1249" i="12"/>
  <c r="AC1328" i="12"/>
  <c r="AC1272" i="12"/>
  <c r="AC1256" i="12"/>
  <c r="AC1231" i="12"/>
  <c r="AC1319" i="12"/>
  <c r="AC1303" i="12"/>
  <c r="AD1338" i="12"/>
  <c r="AE1312" i="12"/>
  <c r="AE1261" i="12"/>
  <c r="AB1228" i="12"/>
  <c r="AB1332" i="12"/>
  <c r="AE1300" i="12"/>
  <c r="AE1339" i="12"/>
  <c r="AC1274" i="12"/>
  <c r="AC1258" i="12"/>
  <c r="AC1233" i="12"/>
  <c r="AC1313" i="12"/>
  <c r="AC1297" i="12"/>
  <c r="AC1257" i="12"/>
  <c r="AE1287" i="12"/>
  <c r="AE1271" i="12"/>
  <c r="AE1255" i="12"/>
  <c r="AB1214" i="12"/>
  <c r="AB1326" i="12"/>
  <c r="AE1310" i="12"/>
  <c r="AE1281" i="12"/>
  <c r="AE1320" i="12"/>
  <c r="AB1357" i="12"/>
  <c r="AB1341" i="12"/>
  <c r="AC1260" i="12"/>
  <c r="AD1199" i="12"/>
  <c r="AC1331" i="12"/>
  <c r="AC1299" i="12"/>
  <c r="AC1286" i="12"/>
  <c r="AC1270" i="12"/>
  <c r="AC1254" i="12"/>
  <c r="AE1229" i="12"/>
  <c r="AE1209" i="12"/>
  <c r="AC1325" i="12"/>
  <c r="AC1309" i="12"/>
  <c r="AE1304" i="12"/>
  <c r="AD1340" i="12"/>
  <c r="AE1275" i="12"/>
  <c r="AC1259" i="12"/>
  <c r="AB1330" i="12"/>
  <c r="AE1314" i="12"/>
  <c r="AE1298" i="12"/>
  <c r="AC1249" i="12"/>
  <c r="AB1328" i="12"/>
  <c r="AB1272" i="12"/>
  <c r="AB1256" i="12"/>
  <c r="AE1231" i="12"/>
  <c r="AB1319" i="12"/>
  <c r="AB1303" i="12"/>
  <c r="AB1338" i="12"/>
  <c r="AD1312" i="12"/>
  <c r="AB1261" i="12"/>
  <c r="AD1300" i="12"/>
  <c r="AD1339" i="12"/>
  <c r="AB1274" i="12"/>
  <c r="AB1258" i="12"/>
  <c r="AD1233" i="12"/>
  <c r="AB1313" i="12"/>
  <c r="AB1297" i="12"/>
  <c r="AD1287" i="12"/>
  <c r="AD1271" i="12"/>
  <c r="AC1214" i="12"/>
  <c r="AD1326" i="12"/>
  <c r="AD1310" i="12"/>
  <c r="AD1281" i="12"/>
  <c r="AD1320" i="12"/>
  <c r="AD1357" i="12"/>
  <c r="AD1341" i="12"/>
  <c r="AB1260" i="12"/>
  <c r="AE1199" i="12"/>
  <c r="AB1331" i="12"/>
  <c r="AB1299" i="12"/>
  <c r="AB1286" i="12"/>
  <c r="AB1270" i="12"/>
  <c r="AB1254" i="12"/>
  <c r="AB1325" i="12"/>
  <c r="AB1309" i="12"/>
  <c r="AD1304" i="12"/>
  <c r="AB1340" i="12"/>
  <c r="AD1275" i="12"/>
  <c r="AD1330" i="12"/>
  <c r="AD1314" i="12"/>
  <c r="AD1298" i="12"/>
  <c r="AB1249" i="12"/>
  <c r="AD1328" i="12"/>
  <c r="N1357" i="12"/>
  <c r="K1287" i="12"/>
  <c r="R1357" i="12"/>
  <c r="U1357" i="12"/>
  <c r="L1271" i="12"/>
  <c r="Q1317" i="12"/>
  <c r="U1250" i="12"/>
  <c r="D1557" i="12"/>
  <c r="D1797" i="12" s="1"/>
  <c r="S1326" i="12"/>
  <c r="V1314" i="12"/>
  <c r="D1439" i="12"/>
  <c r="D1679" i="12" s="1"/>
  <c r="T1250" i="12"/>
  <c r="K1199" i="12"/>
  <c r="J1199" i="12"/>
  <c r="O1317" i="12"/>
  <c r="P1305" i="12"/>
  <c r="K1258" i="12"/>
  <c r="W1278" i="12"/>
  <c r="W1283" i="12"/>
  <c r="S1202" i="12"/>
  <c r="L1260" i="12"/>
  <c r="M1199" i="12"/>
  <c r="O1311" i="12"/>
  <c r="P1303" i="12"/>
  <c r="O1258" i="12"/>
  <c r="O1199" i="12"/>
  <c r="L1361" i="12"/>
  <c r="N1280" i="12"/>
  <c r="O1273" i="12"/>
  <c r="N1311" i="12"/>
  <c r="O1303" i="12"/>
  <c r="N1227" i="12"/>
  <c r="W1227" i="12"/>
  <c r="O1305" i="12"/>
  <c r="P1199" i="12"/>
  <c r="V1283" i="12"/>
  <c r="T1273" i="12"/>
  <c r="P1286" i="12"/>
  <c r="Q1320" i="12"/>
  <c r="T1278" i="12"/>
  <c r="Z1318" i="12"/>
  <c r="O1260" i="12"/>
  <c r="U1199" i="12"/>
  <c r="R1199" i="12"/>
  <c r="J1283" i="12"/>
  <c r="O1271" i="12"/>
  <c r="U1272" i="12"/>
  <c r="O1286" i="12"/>
  <c r="W1331" i="12"/>
  <c r="AA1318" i="12"/>
  <c r="L1227" i="12"/>
  <c r="K1280" i="12"/>
  <c r="T1281" i="12"/>
  <c r="T1319" i="12"/>
  <c r="T1311" i="12"/>
  <c r="Q1305" i="12"/>
  <c r="K1286" i="12"/>
  <c r="V1258" i="12"/>
  <c r="S1227" i="12"/>
  <c r="P1268" i="12"/>
  <c r="T1268" i="12"/>
  <c r="P1260" i="12"/>
  <c r="K1260" i="12"/>
  <c r="W1252" i="12"/>
  <c r="U1330" i="12"/>
  <c r="S1260" i="12"/>
  <c r="D1508" i="12"/>
  <c r="D1748" i="12" s="1"/>
  <c r="O1280" i="12"/>
  <c r="R1281" i="12"/>
  <c r="T1253" i="12"/>
  <c r="R1286" i="12"/>
  <c r="Q1227" i="12"/>
  <c r="K1227" i="12"/>
  <c r="R1328" i="12"/>
  <c r="J1268" i="12"/>
  <c r="L1268" i="12"/>
  <c r="V1260" i="12"/>
  <c r="W1280" i="12"/>
  <c r="W1253" i="12"/>
  <c r="X1287" i="12"/>
  <c r="D1492" i="12"/>
  <c r="D1732" i="12" s="1"/>
  <c r="N1287" i="12"/>
  <c r="M1268" i="12"/>
  <c r="J1343" i="12"/>
  <c r="S1279" i="12"/>
  <c r="U1253" i="12"/>
  <c r="O1313" i="12"/>
  <c r="O1227" i="12"/>
  <c r="U1227" i="12"/>
  <c r="P1328" i="12"/>
  <c r="M1322" i="12"/>
  <c r="R1268" i="12"/>
  <c r="K1268" i="12"/>
  <c r="N1260" i="12"/>
  <c r="J1260" i="12"/>
  <c r="K1340" i="12"/>
  <c r="N1279" i="12"/>
  <c r="N1253" i="12"/>
  <c r="N1325" i="12"/>
  <c r="R1313" i="12"/>
  <c r="S1266" i="12"/>
  <c r="Q1209" i="12"/>
  <c r="P1227" i="12"/>
  <c r="M1227" i="12"/>
  <c r="O1328" i="12"/>
  <c r="T1322" i="12"/>
  <c r="Q1268" i="12"/>
  <c r="S1268" i="12"/>
  <c r="U1260" i="12"/>
  <c r="X1279" i="12"/>
  <c r="O1268" i="12"/>
  <c r="P1340" i="12"/>
  <c r="U1279" i="12"/>
  <c r="U1261" i="12"/>
  <c r="V1253" i="12"/>
  <c r="V1202" i="12"/>
  <c r="U1325" i="12"/>
  <c r="Q1266" i="12"/>
  <c r="V1227" i="12"/>
  <c r="T1227" i="12"/>
  <c r="R1322" i="12"/>
  <c r="V1268" i="12"/>
  <c r="Q1260" i="12"/>
  <c r="M1260" i="12"/>
  <c r="W1338" i="12"/>
  <c r="V1261" i="12"/>
  <c r="Q1202" i="12"/>
  <c r="J1311" i="12"/>
  <c r="V1305" i="12"/>
  <c r="R1258" i="12"/>
  <c r="J1227" i="12"/>
  <c r="R1227" i="12"/>
  <c r="N1268" i="12"/>
  <c r="R1260" i="12"/>
  <c r="T1260" i="12"/>
  <c r="W1260" i="12"/>
  <c r="W1300" i="12"/>
  <c r="U1287" i="12"/>
  <c r="L1261" i="12"/>
  <c r="D1442" i="12"/>
  <c r="D1682" i="12" s="1"/>
  <c r="D1565" i="12"/>
  <c r="D1805" i="12" s="1"/>
  <c r="Q1276" i="12"/>
  <c r="S1361" i="12"/>
  <c r="P1361" i="12"/>
  <c r="O1357" i="12"/>
  <c r="M1357" i="12"/>
  <c r="U1343" i="12"/>
  <c r="P1343" i="12"/>
  <c r="R1284" i="12"/>
  <c r="L1284" i="12"/>
  <c r="L1280" i="12"/>
  <c r="N1340" i="12"/>
  <c r="Q1340" i="12"/>
  <c r="R1287" i="12"/>
  <c r="T1287" i="12"/>
  <c r="L1281" i="12"/>
  <c r="Q1279" i="12"/>
  <c r="M1279" i="12"/>
  <c r="M1261" i="12"/>
  <c r="J1253" i="12"/>
  <c r="U1202" i="12"/>
  <c r="R1202" i="12"/>
  <c r="O1325" i="12"/>
  <c r="M1325" i="12"/>
  <c r="O1319" i="12"/>
  <c r="S1319" i="12"/>
  <c r="N1313" i="12"/>
  <c r="M1313" i="12"/>
  <c r="U1311" i="12"/>
  <c r="L1311" i="12"/>
  <c r="N1305" i="12"/>
  <c r="T1305" i="12"/>
  <c r="P1266" i="12"/>
  <c r="M1266" i="12"/>
  <c r="S1209" i="12"/>
  <c r="O1209" i="12"/>
  <c r="J1286" i="12"/>
  <c r="M1286" i="12"/>
  <c r="S1258" i="12"/>
  <c r="N1258" i="12"/>
  <c r="J1330" i="12"/>
  <c r="S1328" i="12"/>
  <c r="V1328" i="12"/>
  <c r="L1322" i="12"/>
  <c r="W1276" i="12"/>
  <c r="W1319" i="12"/>
  <c r="M1361" i="12"/>
  <c r="R1209" i="12"/>
  <c r="W1361" i="12"/>
  <c r="D1601" i="12"/>
  <c r="D1841" i="12" s="1"/>
  <c r="M1276" i="12"/>
  <c r="R1361" i="12"/>
  <c r="V1361" i="12"/>
  <c r="K1357" i="12"/>
  <c r="S1357" i="12"/>
  <c r="T1343" i="12"/>
  <c r="S1343" i="12"/>
  <c r="P1284" i="12"/>
  <c r="S1284" i="12"/>
  <c r="R1280" i="12"/>
  <c r="O1340" i="12"/>
  <c r="T1340" i="12"/>
  <c r="S1287" i="12"/>
  <c r="L1287" i="12"/>
  <c r="S1281" i="12"/>
  <c r="K1279" i="12"/>
  <c r="J1279" i="12"/>
  <c r="T1261" i="12"/>
  <c r="M1253" i="12"/>
  <c r="J1202" i="12"/>
  <c r="K1202" i="12"/>
  <c r="J1325" i="12"/>
  <c r="T1325" i="12"/>
  <c r="V1319" i="12"/>
  <c r="N1319" i="12"/>
  <c r="J1313" i="12"/>
  <c r="S1313" i="12"/>
  <c r="M1311" i="12"/>
  <c r="R1305" i="12"/>
  <c r="L1305" i="12"/>
  <c r="R1266" i="12"/>
  <c r="K1209" i="12"/>
  <c r="J1209" i="12"/>
  <c r="V1286" i="12"/>
  <c r="T1286" i="12"/>
  <c r="T1258" i="12"/>
  <c r="M1258" i="12"/>
  <c r="O1330" i="12"/>
  <c r="T1330" i="12"/>
  <c r="K1328" i="12"/>
  <c r="T1328" i="12"/>
  <c r="S1322" i="12"/>
  <c r="W1322" i="12"/>
  <c r="W1261" i="12"/>
  <c r="U1266" i="12"/>
  <c r="N1209" i="12"/>
  <c r="D1551" i="12"/>
  <c r="D1791" i="12" s="1"/>
  <c r="T1276" i="12"/>
  <c r="O1361" i="12"/>
  <c r="N1361" i="12"/>
  <c r="P1357" i="12"/>
  <c r="M1343" i="12"/>
  <c r="K1343" i="12"/>
  <c r="Q1284" i="12"/>
  <c r="K1284" i="12"/>
  <c r="T1280" i="12"/>
  <c r="Q1280" i="12"/>
  <c r="J1340" i="12"/>
  <c r="L1340" i="12"/>
  <c r="M1287" i="12"/>
  <c r="J1287" i="12"/>
  <c r="O1281" i="12"/>
  <c r="J1281" i="12"/>
  <c r="P1279" i="12"/>
  <c r="T1279" i="12"/>
  <c r="Q1261" i="12"/>
  <c r="R1253" i="12"/>
  <c r="N1202" i="12"/>
  <c r="T1202" i="12"/>
  <c r="R1325" i="12"/>
  <c r="L1325" i="12"/>
  <c r="J1319" i="12"/>
  <c r="K1319" i="12"/>
  <c r="P1313" i="12"/>
  <c r="K1313" i="12"/>
  <c r="R1311" i="12"/>
  <c r="U1305" i="12"/>
  <c r="O1266" i="12"/>
  <c r="P1209" i="12"/>
  <c r="L1209" i="12"/>
  <c r="S1286" i="12"/>
  <c r="Q1286" i="12"/>
  <c r="L1258" i="12"/>
  <c r="U1258" i="12"/>
  <c r="Q1330" i="12"/>
  <c r="L1330" i="12"/>
  <c r="N1328" i="12"/>
  <c r="L1328" i="12"/>
  <c r="U1322" i="12"/>
  <c r="K1322" i="12"/>
  <c r="W1343" i="12"/>
  <c r="W1266" i="12"/>
  <c r="W1209" i="12"/>
  <c r="W1313" i="12"/>
  <c r="W1281" i="12"/>
  <c r="W1202" i="12"/>
  <c r="Z1287" i="12"/>
  <c r="Y1202" i="12"/>
  <c r="R1343" i="12"/>
  <c r="V1313" i="12"/>
  <c r="M1330" i="12"/>
  <c r="D1559" i="12"/>
  <c r="D1799" i="12" s="1"/>
  <c r="D1449" i="12"/>
  <c r="D1689" i="12" s="1"/>
  <c r="J1276" i="12"/>
  <c r="L1276" i="12"/>
  <c r="T1361" i="12"/>
  <c r="Q1361" i="12"/>
  <c r="Q1357" i="12"/>
  <c r="L1343" i="12"/>
  <c r="Q1343" i="12"/>
  <c r="V1284" i="12"/>
  <c r="M1280" i="12"/>
  <c r="J1280" i="12"/>
  <c r="V1340" i="12"/>
  <c r="R1340" i="12"/>
  <c r="P1287" i="12"/>
  <c r="M1281" i="12"/>
  <c r="K1281" i="12"/>
  <c r="R1279" i="12"/>
  <c r="L1279" i="12"/>
  <c r="S1261" i="12"/>
  <c r="P1261" i="12"/>
  <c r="K1253" i="12"/>
  <c r="Q1253" i="12"/>
  <c r="M1202" i="12"/>
  <c r="L1202" i="12"/>
  <c r="Q1325" i="12"/>
  <c r="S1325" i="12"/>
  <c r="P1319" i="12"/>
  <c r="R1319" i="12"/>
  <c r="Q1313" i="12"/>
  <c r="S1311" i="12"/>
  <c r="M1305" i="12"/>
  <c r="V1266" i="12"/>
  <c r="M1209" i="12"/>
  <c r="V1209" i="12"/>
  <c r="N1286" i="12"/>
  <c r="Q1258" i="12"/>
  <c r="P1330" i="12"/>
  <c r="S1330" i="12"/>
  <c r="U1328" i="12"/>
  <c r="J1328" i="12"/>
  <c r="Q1322" i="12"/>
  <c r="J1322" i="12"/>
  <c r="W1311" i="12"/>
  <c r="W1279" i="12"/>
  <c r="AA1279" i="12"/>
  <c r="K1361" i="12"/>
  <c r="N1261" i="12"/>
  <c r="L1319" i="12"/>
  <c r="U1313" i="12"/>
  <c r="L1266" i="12"/>
  <c r="D1580" i="12"/>
  <c r="D1820" i="12" s="1"/>
  <c r="D1545" i="12"/>
  <c r="D1785" i="12" s="1"/>
  <c r="R1276" i="12"/>
  <c r="O1276" i="12"/>
  <c r="J1361" i="12"/>
  <c r="T1357" i="12"/>
  <c r="N1343" i="12"/>
  <c r="V1343" i="12"/>
  <c r="N1284" i="12"/>
  <c r="U1280" i="12"/>
  <c r="P1280" i="12"/>
  <c r="M1340" i="12"/>
  <c r="U1340" i="12"/>
  <c r="O1287" i="12"/>
  <c r="Q1281" i="12"/>
  <c r="N1281" i="12"/>
  <c r="O1279" i="12"/>
  <c r="K1261" i="12"/>
  <c r="O1261" i="12"/>
  <c r="S1253" i="12"/>
  <c r="P1253" i="12"/>
  <c r="P1202" i="12"/>
  <c r="P1325" i="12"/>
  <c r="K1325" i="12"/>
  <c r="U1319" i="12"/>
  <c r="Q1319" i="12"/>
  <c r="T1313" i="12"/>
  <c r="P1311" i="12"/>
  <c r="V1311" i="12"/>
  <c r="S1305" i="12"/>
  <c r="K1266" i="12"/>
  <c r="N1266" i="12"/>
  <c r="U1209" i="12"/>
  <c r="U1286" i="12"/>
  <c r="J1258" i="12"/>
  <c r="V1330" i="12"/>
  <c r="K1330" i="12"/>
  <c r="Q1328" i="12"/>
  <c r="P1322" i="12"/>
  <c r="V1322" i="12"/>
  <c r="W1286" i="12"/>
  <c r="W1330" i="12"/>
  <c r="AA1287" i="12"/>
  <c r="Z1279" i="12"/>
  <c r="Q1287" i="12"/>
  <c r="W1287" i="12"/>
  <c r="D1578" i="12"/>
  <c r="D1818" i="12" s="1"/>
  <c r="N1276" i="12"/>
  <c r="V1276" i="12"/>
  <c r="U1361" i="12"/>
  <c r="J1357" i="12"/>
  <c r="L1357" i="12"/>
  <c r="O1343" i="12"/>
  <c r="U1284" i="12"/>
  <c r="V1280" i="12"/>
  <c r="S1280" i="12"/>
  <c r="S1340" i="12"/>
  <c r="V1287" i="12"/>
  <c r="V1281" i="12"/>
  <c r="U1281" i="12"/>
  <c r="V1279" i="12"/>
  <c r="J1261" i="12"/>
  <c r="R1261" i="12"/>
  <c r="L1253" i="12"/>
  <c r="O1253" i="12"/>
  <c r="O1202" i="12"/>
  <c r="V1325" i="12"/>
  <c r="M1319" i="12"/>
  <c r="L1313" i="12"/>
  <c r="Q1311" i="12"/>
  <c r="K1311" i="12"/>
  <c r="J1305" i="12"/>
  <c r="K1305" i="12"/>
  <c r="T1266" i="12"/>
  <c r="J1266" i="12"/>
  <c r="T1209" i="12"/>
  <c r="L1286" i="12"/>
  <c r="P1258" i="12"/>
  <c r="N1330" i="12"/>
  <c r="R1330" i="12"/>
  <c r="M1328" i="12"/>
  <c r="O1322" i="12"/>
  <c r="N1322" i="12"/>
  <c r="W1258" i="12"/>
  <c r="W1305" i="12"/>
  <c r="W1328" i="12"/>
  <c r="Y1287" i="12"/>
  <c r="Y1279" i="12"/>
  <c r="L1250" i="12"/>
  <c r="O1283" i="12"/>
  <c r="J1271" i="12"/>
  <c r="V1250" i="12"/>
  <c r="R1250" i="12"/>
  <c r="T1283" i="12"/>
  <c r="R1283" i="12"/>
  <c r="U1273" i="12"/>
  <c r="S1271" i="12"/>
  <c r="P1271" i="12"/>
  <c r="T1272" i="12"/>
  <c r="J1272" i="12"/>
  <c r="R1317" i="12"/>
  <c r="T1317" i="12"/>
  <c r="J1303" i="12"/>
  <c r="T1303" i="12"/>
  <c r="U1326" i="12"/>
  <c r="V1326" i="12"/>
  <c r="O1320" i="12"/>
  <c r="L1320" i="12"/>
  <c r="M1314" i="12"/>
  <c r="L1314" i="12"/>
  <c r="M1312" i="12"/>
  <c r="U1278" i="12"/>
  <c r="W1250" i="12"/>
  <c r="W1303" i="12"/>
  <c r="W1312" i="12"/>
  <c r="W1271" i="12"/>
  <c r="Y1271" i="12"/>
  <c r="X1326" i="12"/>
  <c r="M1250" i="12"/>
  <c r="L1273" i="12"/>
  <c r="Q1272" i="12"/>
  <c r="O1250" i="12"/>
  <c r="Q1250" i="12"/>
  <c r="L1283" i="12"/>
  <c r="Q1283" i="12"/>
  <c r="M1273" i="12"/>
  <c r="K1271" i="12"/>
  <c r="T1271" i="12"/>
  <c r="N1272" i="12"/>
  <c r="K1272" i="12"/>
  <c r="V1317" i="12"/>
  <c r="K1317" i="12"/>
  <c r="Q1303" i="12"/>
  <c r="L1303" i="12"/>
  <c r="M1326" i="12"/>
  <c r="N1326" i="12"/>
  <c r="V1320" i="12"/>
  <c r="P1314" i="12"/>
  <c r="T1312" i="12"/>
  <c r="N1312" i="12"/>
  <c r="M1278" i="12"/>
  <c r="W1357" i="12"/>
  <c r="W1264" i="12"/>
  <c r="W1317" i="12"/>
  <c r="W1326" i="12"/>
  <c r="U1303" i="12"/>
  <c r="T1326" i="12"/>
  <c r="N1320" i="12"/>
  <c r="Q1314" i="12"/>
  <c r="V1278" i="12"/>
  <c r="L1278" i="12"/>
  <c r="W1297" i="12"/>
  <c r="AA1326" i="12"/>
  <c r="J1250" i="12"/>
  <c r="P1250" i="12"/>
  <c r="U1283" i="12"/>
  <c r="N1273" i="12"/>
  <c r="S1273" i="12"/>
  <c r="V1271" i="12"/>
  <c r="M1272" i="12"/>
  <c r="O1272" i="12"/>
  <c r="P1317" i="12"/>
  <c r="S1317" i="12"/>
  <c r="S1303" i="12"/>
  <c r="M1303" i="12"/>
  <c r="Q1326" i="12"/>
  <c r="R1320" i="12"/>
  <c r="U1320" i="12"/>
  <c r="R1314" i="12"/>
  <c r="N1314" i="12"/>
  <c r="J1312" i="12"/>
  <c r="K1312" i="12"/>
  <c r="N1278" i="12"/>
  <c r="S1278" i="12"/>
  <c r="W1341" i="12"/>
  <c r="W1295" i="12"/>
  <c r="W1320" i="12"/>
  <c r="W1265" i="12"/>
  <c r="Z1271" i="12"/>
  <c r="Y1326" i="12"/>
  <c r="P1283" i="12"/>
  <c r="V1273" i="12"/>
  <c r="J1317" i="12"/>
  <c r="L1317" i="12"/>
  <c r="R1303" i="12"/>
  <c r="N1250" i="12"/>
  <c r="M1283" i="12"/>
  <c r="P1273" i="12"/>
  <c r="K1273" i="12"/>
  <c r="N1271" i="12"/>
  <c r="V1272" i="12"/>
  <c r="N1317" i="12"/>
  <c r="V1303" i="12"/>
  <c r="R1326" i="12"/>
  <c r="P1326" i="12"/>
  <c r="S1320" i="12"/>
  <c r="M1320" i="12"/>
  <c r="J1314" i="12"/>
  <c r="S1314" i="12"/>
  <c r="O1278" i="12"/>
  <c r="K1278" i="12"/>
  <c r="W1272" i="12"/>
  <c r="W1314" i="12"/>
  <c r="Q1271" i="12"/>
  <c r="S1250" i="12"/>
  <c r="S1283" i="12"/>
  <c r="Q1273" i="12"/>
  <c r="R1273" i="12"/>
  <c r="U1271" i="12"/>
  <c r="P1272" i="12"/>
  <c r="U1317" i="12"/>
  <c r="K1303" i="12"/>
  <c r="J1326" i="12"/>
  <c r="O1326" i="12"/>
  <c r="K1320" i="12"/>
  <c r="T1320" i="12"/>
  <c r="O1314" i="12"/>
  <c r="T1314" i="12"/>
  <c r="U1312" i="12"/>
  <c r="J1278" i="12"/>
  <c r="R1278" i="12"/>
  <c r="W1270" i="12"/>
  <c r="W1306" i="12"/>
  <c r="X1271" i="12"/>
  <c r="L1272" i="12"/>
  <c r="D1537" i="12"/>
  <c r="D1777" i="12" s="1"/>
  <c r="K1250" i="12"/>
  <c r="N1283" i="12"/>
  <c r="J1273" i="12"/>
  <c r="R1271" i="12"/>
  <c r="M1271" i="12"/>
  <c r="S1272" i="12"/>
  <c r="N1303" i="12"/>
  <c r="L1326" i="12"/>
  <c r="K1326" i="12"/>
  <c r="P1320" i="12"/>
  <c r="J1320" i="12"/>
  <c r="U1314" i="12"/>
  <c r="K1314" i="12"/>
  <c r="V1312" i="12"/>
  <c r="P1278" i="12"/>
  <c r="Q1278" i="12"/>
  <c r="W1284" i="12"/>
  <c r="W1268" i="12"/>
  <c r="W1273" i="12"/>
  <c r="AA1271" i="12"/>
  <c r="Z1326" i="12"/>
  <c r="I370" i="10"/>
  <c r="C1071" i="12"/>
  <c r="T1208" i="12"/>
  <c r="Z1208" i="12"/>
  <c r="Y1208" i="12"/>
  <c r="X1208" i="12"/>
  <c r="AA1208" i="12"/>
  <c r="D1460" i="12"/>
  <c r="D1700" i="12" s="1"/>
  <c r="Z1220" i="12"/>
  <c r="AA1220" i="12"/>
  <c r="Y1220" i="12"/>
  <c r="X1220" i="12"/>
  <c r="D1533" i="12"/>
  <c r="D1773" i="12" s="1"/>
  <c r="X1293" i="12"/>
  <c r="Y1293" i="12"/>
  <c r="Z1293" i="12"/>
  <c r="AA1293" i="12"/>
  <c r="C1091" i="12"/>
  <c r="C1062" i="12"/>
  <c r="C1073" i="12"/>
  <c r="Z1357" i="12"/>
  <c r="X1284" i="12"/>
  <c r="X1276" i="12"/>
  <c r="Z1268" i="12"/>
  <c r="Y1260" i="12"/>
  <c r="X1252" i="12"/>
  <c r="AA1219" i="12"/>
  <c r="Z1207" i="12"/>
  <c r="Y1199" i="12"/>
  <c r="Z1331" i="12"/>
  <c r="Y1323" i="12"/>
  <c r="Y1315" i="12"/>
  <c r="AA1307" i="12"/>
  <c r="Y1338" i="12"/>
  <c r="Z1273" i="12"/>
  <c r="X1257" i="12"/>
  <c r="Z1204" i="12"/>
  <c r="AA1196" i="12"/>
  <c r="X1328" i="12"/>
  <c r="AA1320" i="12"/>
  <c r="Y1312" i="12"/>
  <c r="AA1309" i="12"/>
  <c r="Y1309" i="12"/>
  <c r="Z1309" i="12"/>
  <c r="X1309" i="12"/>
  <c r="Y1351" i="12"/>
  <c r="X1343" i="12"/>
  <c r="Z1278" i="12"/>
  <c r="Z1270" i="12"/>
  <c r="Y1262" i="12"/>
  <c r="X1259" i="12"/>
  <c r="Y1259" i="12"/>
  <c r="Z1259" i="12"/>
  <c r="AA1259" i="12"/>
  <c r="C1080" i="12"/>
  <c r="D1432" i="12"/>
  <c r="D1672" i="12" s="1"/>
  <c r="Z1192" i="12"/>
  <c r="X1192" i="12"/>
  <c r="Y1192" i="12"/>
  <c r="AA1192" i="12"/>
  <c r="N1203" i="12"/>
  <c r="X1203" i="12"/>
  <c r="AA1203" i="12"/>
  <c r="Y1203" i="12"/>
  <c r="Z1203" i="12"/>
  <c r="V1358" i="12"/>
  <c r="AA1358" i="12"/>
  <c r="X1358" i="12"/>
  <c r="Z1358" i="12"/>
  <c r="Y1358" i="12"/>
  <c r="D1089" i="12"/>
  <c r="D1458" i="12"/>
  <c r="D1698" i="12" s="1"/>
  <c r="X1218" i="12"/>
  <c r="Y1218" i="12"/>
  <c r="Z1218" i="12"/>
  <c r="AA1218" i="12"/>
  <c r="AA1366" i="12"/>
  <c r="X1366" i="12"/>
  <c r="Z1366" i="12"/>
  <c r="Y1366" i="12"/>
  <c r="X1337" i="12"/>
  <c r="Y1337" i="12"/>
  <c r="Z1337" i="12"/>
  <c r="AA1337" i="12"/>
  <c r="X1349" i="12"/>
  <c r="AA1284" i="12"/>
  <c r="X1268" i="12"/>
  <c r="X1260" i="12"/>
  <c r="Z1227" i="12"/>
  <c r="Y1219" i="12"/>
  <c r="X1199" i="12"/>
  <c r="AA1193" i="12"/>
  <c r="X1323" i="12"/>
  <c r="X1315" i="12"/>
  <c r="AA1265" i="12"/>
  <c r="AA1257" i="12"/>
  <c r="AA1249" i="12"/>
  <c r="Z1216" i="12"/>
  <c r="AA1204" i="12"/>
  <c r="Z1196" i="12"/>
  <c r="AA1328" i="12"/>
  <c r="Y1320" i="12"/>
  <c r="Z1317" i="12"/>
  <c r="AA1317" i="12"/>
  <c r="X1317" i="12"/>
  <c r="Y1317" i="12"/>
  <c r="X1296" i="12"/>
  <c r="Y1359" i="12"/>
  <c r="X1351" i="12"/>
  <c r="Z1343" i="12"/>
  <c r="AA1286" i="12"/>
  <c r="X1278" i="12"/>
  <c r="Y1270" i="12"/>
  <c r="D1507" i="12"/>
  <c r="D1747" i="12" s="1"/>
  <c r="Y1267" i="12"/>
  <c r="Z1267" i="12"/>
  <c r="AA1267" i="12"/>
  <c r="X1267" i="12"/>
  <c r="Z1254" i="12"/>
  <c r="AA1241" i="12"/>
  <c r="X1360" i="12"/>
  <c r="Y1360" i="12"/>
  <c r="Z1360" i="12"/>
  <c r="AA1360" i="12"/>
  <c r="Y1346" i="12"/>
  <c r="Z1346" i="12"/>
  <c r="X1346" i="12"/>
  <c r="AA1346" i="12"/>
  <c r="Y1240" i="12"/>
  <c r="Z1240" i="12"/>
  <c r="AA1240" i="12"/>
  <c r="X1240" i="12"/>
  <c r="AA1198" i="12"/>
  <c r="X1198" i="12"/>
  <c r="Y1198" i="12"/>
  <c r="Z1198" i="12"/>
  <c r="AA1342" i="12"/>
  <c r="X1342" i="12"/>
  <c r="Y1342" i="12"/>
  <c r="Z1342" i="12"/>
  <c r="D1083" i="12"/>
  <c r="C1623" i="12"/>
  <c r="C1863" i="12" s="1"/>
  <c r="C1070" i="12"/>
  <c r="C1060" i="12"/>
  <c r="C1067" i="12"/>
  <c r="Y1341" i="12"/>
  <c r="AA1252" i="12"/>
  <c r="Y1227" i="12"/>
  <c r="AA1331" i="12"/>
  <c r="AA1323" i="12"/>
  <c r="AA1362" i="12"/>
  <c r="Y1354" i="12"/>
  <c r="Z1265" i="12"/>
  <c r="Z1257" i="12"/>
  <c r="Z1249" i="12"/>
  <c r="D1469" i="12"/>
  <c r="D1709" i="12" s="1"/>
  <c r="Z1229" i="12"/>
  <c r="Y1216" i="12"/>
  <c r="Y1204" i="12"/>
  <c r="X1196" i="12"/>
  <c r="Y1328" i="12"/>
  <c r="Z1325" i="12"/>
  <c r="X1325" i="12"/>
  <c r="Y1325" i="12"/>
  <c r="AA1325" i="12"/>
  <c r="X1359" i="12"/>
  <c r="AA1351" i="12"/>
  <c r="Y1343" i="12"/>
  <c r="X1286" i="12"/>
  <c r="D1515" i="12"/>
  <c r="D1755" i="12" s="1"/>
  <c r="Z1275" i="12"/>
  <c r="Y1275" i="12"/>
  <c r="X1275" i="12"/>
  <c r="AA1275" i="12"/>
  <c r="X1254" i="12"/>
  <c r="AA1229" i="12"/>
  <c r="C1053" i="12"/>
  <c r="C1065" i="12"/>
  <c r="C1087" i="12"/>
  <c r="U1353" i="12"/>
  <c r="X1353" i="12"/>
  <c r="Z1353" i="12"/>
  <c r="AA1353" i="12"/>
  <c r="Y1353" i="12"/>
  <c r="Y1348" i="12"/>
  <c r="AA1348" i="12"/>
  <c r="X1348" i="12"/>
  <c r="Z1348" i="12"/>
  <c r="C1063" i="12"/>
  <c r="C1074" i="12"/>
  <c r="Q1197" i="12"/>
  <c r="Y1197" i="12"/>
  <c r="Z1197" i="12"/>
  <c r="AA1197" i="12"/>
  <c r="X1197" i="12"/>
  <c r="D1461" i="12"/>
  <c r="D1701" i="12" s="1"/>
  <c r="AA1221" i="12"/>
  <c r="X1221" i="12"/>
  <c r="Y1221" i="12"/>
  <c r="C1632" i="12"/>
  <c r="C1872" i="12" s="1"/>
  <c r="C1088" i="12"/>
  <c r="C1068" i="12"/>
  <c r="AA1357" i="12"/>
  <c r="X1341" i="12"/>
  <c r="Y1239" i="12"/>
  <c r="X1207" i="12"/>
  <c r="X1193" i="12"/>
  <c r="Y1331" i="12"/>
  <c r="Z1323" i="12"/>
  <c r="Y1362" i="12"/>
  <c r="AA1338" i="12"/>
  <c r="AA1273" i="12"/>
  <c r="Y1265" i="12"/>
  <c r="Y1257" i="12"/>
  <c r="Y1241" i="12"/>
  <c r="Z1241" i="12"/>
  <c r="AA1224" i="12"/>
  <c r="X1204" i="12"/>
  <c r="AA1359" i="12"/>
  <c r="D1523" i="12"/>
  <c r="D1763" i="12" s="1"/>
  <c r="Y1283" i="12"/>
  <c r="Z1283" i="12"/>
  <c r="AA1283" i="12"/>
  <c r="X1283" i="12"/>
  <c r="Z1262" i="12"/>
  <c r="Y1229" i="12"/>
  <c r="C1633" i="12"/>
  <c r="C1873" i="12" s="1"/>
  <c r="U1195" i="12"/>
  <c r="X1195" i="12"/>
  <c r="Y1195" i="12"/>
  <c r="Z1195" i="12"/>
  <c r="AA1195" i="12"/>
  <c r="D1446" i="12"/>
  <c r="D1686" i="12" s="1"/>
  <c r="AA1206" i="12"/>
  <c r="X1206" i="12"/>
  <c r="Y1206" i="12"/>
  <c r="Z1206" i="12"/>
  <c r="C1078" i="12"/>
  <c r="Z1365" i="12"/>
  <c r="AA1365" i="12"/>
  <c r="X1365" i="12"/>
  <c r="Y1365" i="12"/>
  <c r="C1622" i="12"/>
  <c r="C1862" i="12" s="1"/>
  <c r="C1066" i="12"/>
  <c r="C1058" i="12"/>
  <c r="C1061" i="12"/>
  <c r="Y1357" i="12"/>
  <c r="AA1349" i="12"/>
  <c r="AA1260" i="12"/>
  <c r="X1331" i="12"/>
  <c r="Y1299" i="12"/>
  <c r="X1354" i="12"/>
  <c r="X1281" i="12"/>
  <c r="Y1273" i="12"/>
  <c r="X1265" i="12"/>
  <c r="Y1254" i="12"/>
  <c r="AA1232" i="12"/>
  <c r="Z1224" i="12"/>
  <c r="X1320" i="12"/>
  <c r="X1304" i="12"/>
  <c r="AA1296" i="12"/>
  <c r="Z1359" i="12"/>
  <c r="Y1340" i="12"/>
  <c r="AA1340" i="12"/>
  <c r="X1340" i="12"/>
  <c r="Z1340" i="12"/>
  <c r="X1262" i="12"/>
  <c r="X1229" i="12"/>
  <c r="C1072" i="12"/>
  <c r="C1079" i="12"/>
  <c r="J1201" i="12"/>
  <c r="Y1201" i="12"/>
  <c r="Z1201" i="12"/>
  <c r="AA1201" i="12"/>
  <c r="C1069" i="12"/>
  <c r="C1055" i="12"/>
  <c r="J1345" i="12"/>
  <c r="X1345" i="12"/>
  <c r="Y1345" i="12"/>
  <c r="Z1345" i="12"/>
  <c r="AA1345" i="12"/>
  <c r="D1457" i="12"/>
  <c r="D1697" i="12" s="1"/>
  <c r="X1217" i="12"/>
  <c r="Y1217" i="12"/>
  <c r="Z1217" i="12"/>
  <c r="AA1217" i="12"/>
  <c r="C1086" i="12"/>
  <c r="C1059" i="12"/>
  <c r="X1357" i="12"/>
  <c r="Y1349" i="12"/>
  <c r="Z1341" i="12"/>
  <c r="Y1276" i="12"/>
  <c r="Z1260" i="12"/>
  <c r="AA1239" i="12"/>
  <c r="AA1227" i="12"/>
  <c r="X1219" i="12"/>
  <c r="Y1207" i="12"/>
  <c r="Z1307" i="12"/>
  <c r="AA1299" i="12"/>
  <c r="AA1281" i="12"/>
  <c r="X1273" i="12"/>
  <c r="X1249" i="12"/>
  <c r="X1232" i="12"/>
  <c r="Y1224" i="12"/>
  <c r="AA1216" i="12"/>
  <c r="Z1328" i="12"/>
  <c r="X1312" i="12"/>
  <c r="AA1304" i="12"/>
  <c r="Z1296" i="12"/>
  <c r="Z1286" i="12"/>
  <c r="X1270" i="12"/>
  <c r="Z1221" i="12"/>
  <c r="X1201" i="12"/>
  <c r="C1077" i="12"/>
  <c r="N1355" i="12"/>
  <c r="X1355" i="12"/>
  <c r="Z1355" i="12"/>
  <c r="AA1355" i="12"/>
  <c r="Y1355" i="12"/>
  <c r="V1205" i="12"/>
  <c r="X1205" i="12"/>
  <c r="Y1205" i="12"/>
  <c r="Z1205" i="12"/>
  <c r="AA1205" i="12"/>
  <c r="C1629" i="12"/>
  <c r="C1869" i="12" s="1"/>
  <c r="C1090" i="12"/>
  <c r="Y1215" i="12"/>
  <c r="X1215" i="12"/>
  <c r="Z1215" i="12"/>
  <c r="AA1215" i="12"/>
  <c r="C1085" i="12"/>
  <c r="D1081" i="12"/>
  <c r="C1064" i="12"/>
  <c r="C1056" i="12"/>
  <c r="Z1284" i="12"/>
  <c r="AA1276" i="12"/>
  <c r="Y1268" i="12"/>
  <c r="Z1252" i="12"/>
  <c r="Z1239" i="12"/>
  <c r="X1227" i="12"/>
  <c r="AA1199" i="12"/>
  <c r="Z1193" i="12"/>
  <c r="AA1315" i="12"/>
  <c r="Y1307" i="12"/>
  <c r="Z1299" i="12"/>
  <c r="Z1362" i="12"/>
  <c r="AA1354" i="12"/>
  <c r="Z1338" i="12"/>
  <c r="Z1281" i="12"/>
  <c r="Z1232" i="12"/>
  <c r="X1224" i="12"/>
  <c r="X1216" i="12"/>
  <c r="Y1196" i="12"/>
  <c r="AA1312" i="12"/>
  <c r="Z1304" i="12"/>
  <c r="AA1356" i="12"/>
  <c r="Z1356" i="12"/>
  <c r="X1356" i="12"/>
  <c r="Y1356" i="12"/>
  <c r="Y1286" i="12"/>
  <c r="Y1278" i="12"/>
  <c r="X1241" i="12"/>
  <c r="Y1344" i="12"/>
  <c r="Z1344" i="12"/>
  <c r="X1344" i="12"/>
  <c r="AA1344" i="12"/>
  <c r="AA1350" i="12"/>
  <c r="Y1350" i="12"/>
  <c r="Z1350" i="12"/>
  <c r="X1350" i="12"/>
  <c r="D1075" i="12"/>
  <c r="C1054" i="12"/>
  <c r="K1200" i="12"/>
  <c r="Y1200" i="12"/>
  <c r="Z1200" i="12"/>
  <c r="AA1200" i="12"/>
  <c r="X1200" i="12"/>
  <c r="X1238" i="12"/>
  <c r="Y1238" i="12"/>
  <c r="Z1238" i="12"/>
  <c r="AA1238" i="12"/>
  <c r="D1488" i="12"/>
  <c r="D1728" i="12" s="1"/>
  <c r="Y1248" i="12"/>
  <c r="Z1248" i="12"/>
  <c r="AA1248" i="12"/>
  <c r="X1248" i="12"/>
  <c r="D1076" i="12"/>
  <c r="C1057" i="12"/>
  <c r="Z1349" i="12"/>
  <c r="AA1341" i="12"/>
  <c r="Y1284" i="12"/>
  <c r="Z1276" i="12"/>
  <c r="Z1219" i="12"/>
  <c r="AA1207" i="12"/>
  <c r="Y1193" i="12"/>
  <c r="X1307" i="12"/>
  <c r="X1299" i="12"/>
  <c r="X1362" i="12"/>
  <c r="Z1354" i="12"/>
  <c r="Y1281" i="12"/>
  <c r="Y1249" i="12"/>
  <c r="Y1232" i="12"/>
  <c r="X1209" i="12"/>
  <c r="Y1209" i="12"/>
  <c r="AA1209" i="12"/>
  <c r="Z1209" i="12"/>
  <c r="Z1320" i="12"/>
  <c r="Z1312" i="12"/>
  <c r="X1301" i="12"/>
  <c r="Z1301" i="12"/>
  <c r="AA1301" i="12"/>
  <c r="Y1301" i="12"/>
  <c r="X1364" i="12"/>
  <c r="Z1364" i="12"/>
  <c r="Y1364" i="12"/>
  <c r="AA1364" i="12"/>
  <c r="Z1351" i="12"/>
  <c r="AA1343" i="12"/>
  <c r="AA1278" i="12"/>
  <c r="AA1270" i="12"/>
  <c r="X1226" i="12"/>
  <c r="Z1322" i="12"/>
  <c r="AA1298" i="12"/>
  <c r="X1361" i="12"/>
  <c r="Y1264" i="12"/>
  <c r="Y1256" i="12"/>
  <c r="X1327" i="12"/>
  <c r="X1285" i="12"/>
  <c r="X1269" i="12"/>
  <c r="Y1253" i="12"/>
  <c r="AA1228" i="12"/>
  <c r="Z1324" i="12"/>
  <c r="Z1316" i="12"/>
  <c r="Y1308" i="12"/>
  <c r="Z1300" i="12"/>
  <c r="Y1363" i="12"/>
  <c r="Y1347" i="12"/>
  <c r="X1339" i="12"/>
  <c r="X1274" i="12"/>
  <c r="Y1266" i="12"/>
  <c r="X1258" i="12"/>
  <c r="Z1250" i="12"/>
  <c r="Z1233" i="12"/>
  <c r="X1225" i="12"/>
  <c r="AA1313" i="12"/>
  <c r="Z1305" i="12"/>
  <c r="Y1330" i="12"/>
  <c r="X1322" i="12"/>
  <c r="AA1306" i="12"/>
  <c r="AA1280" i="12"/>
  <c r="Z1272" i="12"/>
  <c r="X1256" i="12"/>
  <c r="Z1223" i="12"/>
  <c r="AA1303" i="12"/>
  <c r="AA1295" i="12"/>
  <c r="Z1228" i="12"/>
  <c r="Z1332" i="12"/>
  <c r="Y1316" i="12"/>
  <c r="X1308" i="12"/>
  <c r="Z1347" i="12"/>
  <c r="X1266" i="12"/>
  <c r="X1233" i="12"/>
  <c r="AA1191" i="12"/>
  <c r="AA1329" i="12"/>
  <c r="Z1313" i="12"/>
  <c r="Y1297" i="12"/>
  <c r="Z1251" i="12"/>
  <c r="AA1226" i="12"/>
  <c r="X1330" i="12"/>
  <c r="AA1314" i="12"/>
  <c r="Y1298" i="12"/>
  <c r="X1272" i="12"/>
  <c r="X1264" i="12"/>
  <c r="AA1256" i="12"/>
  <c r="Y1223" i="12"/>
  <c r="Z1295" i="12"/>
  <c r="X1228" i="12"/>
  <c r="Y1332" i="12"/>
  <c r="Y1324" i="12"/>
  <c r="X1316" i="12"/>
  <c r="X1347" i="12"/>
  <c r="Y1282" i="12"/>
  <c r="Z1191" i="12"/>
  <c r="Z1321" i="12"/>
  <c r="Z1226" i="12"/>
  <c r="AA1322" i="12"/>
  <c r="Z1306" i="12"/>
  <c r="X1298" i="12"/>
  <c r="Z1361" i="12"/>
  <c r="Z1280" i="12"/>
  <c r="AA1264" i="12"/>
  <c r="Y1231" i="12"/>
  <c r="X1223" i="12"/>
  <c r="AA1327" i="12"/>
  <c r="Y1319" i="12"/>
  <c r="AA1311" i="12"/>
  <c r="Z1303" i="12"/>
  <c r="Y1295" i="12"/>
  <c r="Y1277" i="12"/>
  <c r="X1332" i="12"/>
  <c r="X1324" i="12"/>
  <c r="Z1363" i="12"/>
  <c r="AA1339" i="12"/>
  <c r="X1282" i="12"/>
  <c r="AA1274" i="12"/>
  <c r="AA1266" i="12"/>
  <c r="AA1258" i="12"/>
  <c r="Y1191" i="12"/>
  <c r="Z1329" i="12"/>
  <c r="Y1305" i="12"/>
  <c r="AA1251" i="12"/>
  <c r="Y1226" i="12"/>
  <c r="AA1330" i="12"/>
  <c r="Z1314" i="12"/>
  <c r="Y1280" i="12"/>
  <c r="AA1272" i="12"/>
  <c r="X1231" i="12"/>
  <c r="Z1311" i="12"/>
  <c r="Y1303" i="12"/>
  <c r="X1295" i="12"/>
  <c r="Z1285" i="12"/>
  <c r="X1277" i="12"/>
  <c r="AA1261" i="12"/>
  <c r="AA1253" i="12"/>
  <c r="X1300" i="12"/>
  <c r="X1363" i="12"/>
  <c r="Y1339" i="12"/>
  <c r="Z1274" i="12"/>
  <c r="Z1266" i="12"/>
  <c r="Y1233" i="12"/>
  <c r="X1191" i="12"/>
  <c r="AA1321" i="12"/>
  <c r="X1305" i="12"/>
  <c r="X1297" i="12"/>
  <c r="Y1251" i="12"/>
  <c r="Y1306" i="12"/>
  <c r="Z1298" i="12"/>
  <c r="X1280" i="12"/>
  <c r="Z1256" i="12"/>
  <c r="Y1327" i="12"/>
  <c r="AA1319" i="12"/>
  <c r="Y1311" i="12"/>
  <c r="X1303" i="12"/>
  <c r="AA1269" i="12"/>
  <c r="Z1261" i="12"/>
  <c r="Z1253" i="12"/>
  <c r="Y1228" i="12"/>
  <c r="AA1332" i="12"/>
  <c r="Z1308" i="12"/>
  <c r="Y1300" i="12"/>
  <c r="Y1274" i="12"/>
  <c r="Y1250" i="12"/>
  <c r="AA1225" i="12"/>
  <c r="Y1321" i="12"/>
  <c r="Y1313" i="12"/>
  <c r="X1251" i="12"/>
  <c r="Z1330" i="12"/>
  <c r="Y1322" i="12"/>
  <c r="Y1314" i="12"/>
  <c r="X1306" i="12"/>
  <c r="AA1361" i="12"/>
  <c r="AA1231" i="12"/>
  <c r="AA1223" i="12"/>
  <c r="Z1319" i="12"/>
  <c r="AA1285" i="12"/>
  <c r="AA1277" i="12"/>
  <c r="Z1269" i="12"/>
  <c r="Y1261" i="12"/>
  <c r="X1253" i="12"/>
  <c r="AA1282" i="12"/>
  <c r="Z1258" i="12"/>
  <c r="X1250" i="12"/>
  <c r="Z1225" i="12"/>
  <c r="Y1329" i="12"/>
  <c r="X1313" i="12"/>
  <c r="AA1297" i="12"/>
  <c r="X1314" i="12"/>
  <c r="Y1272" i="12"/>
  <c r="Z1231" i="12"/>
  <c r="Z1327" i="12"/>
  <c r="Y1285" i="12"/>
  <c r="Z1277" i="12"/>
  <c r="Y1269" i="12"/>
  <c r="X1261" i="12"/>
  <c r="AA1324" i="12"/>
  <c r="AA1308" i="12"/>
  <c r="AA1300" i="12"/>
  <c r="Z1339" i="12"/>
  <c r="Z1282" i="12"/>
  <c r="Y1258" i="12"/>
  <c r="AA1250" i="12"/>
  <c r="E2120" i="16"/>
  <c r="C1696" i="12"/>
  <c r="C1841" i="12"/>
  <c r="C1702" i="12"/>
  <c r="C1687" i="12"/>
  <c r="C1795" i="12"/>
  <c r="C1843" i="12"/>
  <c r="C1825" i="12"/>
  <c r="C1790" i="12"/>
  <c r="C1784" i="12"/>
  <c r="C1705" i="12"/>
  <c r="C1710" i="12"/>
  <c r="C1735" i="12"/>
  <c r="E2121" i="16"/>
  <c r="E2117" i="16"/>
  <c r="C1802" i="12"/>
  <c r="C1837" i="12"/>
  <c r="C1743" i="12"/>
  <c r="C1728" i="12"/>
  <c r="C1761" i="12"/>
  <c r="C1736" i="12"/>
  <c r="C1832" i="12"/>
  <c r="C1707" i="12"/>
  <c r="C1804" i="12"/>
  <c r="C1808" i="12"/>
  <c r="C1829" i="12"/>
  <c r="C1733" i="12"/>
  <c r="C1806" i="12"/>
  <c r="C1839" i="12"/>
  <c r="C1756" i="12"/>
  <c r="C1823" i="12"/>
  <c r="C1820" i="12"/>
  <c r="C1757" i="12"/>
  <c r="C1745" i="12"/>
  <c r="C1688" i="12"/>
  <c r="C1682" i="12"/>
  <c r="C1697" i="12"/>
  <c r="W1203" i="12"/>
  <c r="C1751" i="12"/>
  <c r="C1737" i="12"/>
  <c r="J2195" i="16"/>
  <c r="J2283" i="16"/>
  <c r="E2123" i="16"/>
  <c r="D2789" i="16"/>
  <c r="C1709" i="12"/>
  <c r="C1801" i="12"/>
  <c r="C1719" i="12"/>
  <c r="C1713" i="12"/>
  <c r="C1782" i="12"/>
  <c r="C1779" i="12"/>
  <c r="C1788" i="12"/>
  <c r="C1774" i="12"/>
  <c r="C1685" i="12"/>
  <c r="C1746" i="12"/>
  <c r="C1729" i="12"/>
  <c r="C1805" i="12"/>
  <c r="C1703" i="12"/>
  <c r="C1844" i="12"/>
  <c r="C1730" i="12"/>
  <c r="C1679" i="12"/>
  <c r="C1704" i="12"/>
  <c r="C1686" i="12"/>
  <c r="C1680" i="12"/>
  <c r="C1797" i="12"/>
  <c r="C1789" i="12"/>
  <c r="C1689" i="12"/>
  <c r="C1673" i="12"/>
  <c r="J2171" i="16"/>
  <c r="E2118" i="16"/>
  <c r="C1676" i="12"/>
  <c r="C1732" i="12"/>
  <c r="C1764" i="12"/>
  <c r="C1738" i="12"/>
  <c r="C1740" i="12"/>
  <c r="C1812" i="12"/>
  <c r="C1763" i="12"/>
  <c r="C1827" i="12"/>
  <c r="C1818" i="12"/>
  <c r="C1700" i="12"/>
  <c r="C1777" i="12"/>
  <c r="C1799" i="12"/>
  <c r="C1796" i="12"/>
  <c r="C1780" i="12"/>
  <c r="C1754" i="12"/>
  <c r="C1711" i="12"/>
  <c r="C1798" i="12"/>
  <c r="C1760" i="12"/>
  <c r="C1838" i="12"/>
  <c r="C1759" i="12"/>
  <c r="C1684" i="12"/>
  <c r="C1678" i="12"/>
  <c r="C1681" i="12"/>
  <c r="C1744" i="12"/>
  <c r="D3070" i="16"/>
  <c r="E1190" i="16"/>
  <c r="W1206" i="12"/>
  <c r="E2115" i="16"/>
  <c r="J2276" i="16"/>
  <c r="C1787" i="12"/>
  <c r="C1809" i="12"/>
  <c r="C1670" i="12"/>
  <c r="C1671" i="12"/>
  <c r="C1811" i="12"/>
  <c r="C1731" i="12"/>
  <c r="C1748" i="12"/>
  <c r="C1755" i="12"/>
  <c r="C1776" i="12"/>
  <c r="C1821" i="12"/>
  <c r="C1803" i="12"/>
  <c r="C1778" i="12"/>
  <c r="C1807" i="12"/>
  <c r="C1767" i="12"/>
  <c r="C1672" i="12"/>
  <c r="C1791" i="12"/>
  <c r="C1701" i="12"/>
  <c r="C1810" i="12"/>
  <c r="J2295" i="16"/>
  <c r="J2219" i="16"/>
  <c r="C1699" i="12"/>
  <c r="D3179" i="16"/>
  <c r="C1698" i="12"/>
  <c r="C1721" i="12"/>
  <c r="C1750" i="12"/>
  <c r="C1742" i="12"/>
  <c r="C1722" i="12"/>
  <c r="C1708" i="12"/>
  <c r="C1833" i="12"/>
  <c r="D2681" i="16"/>
  <c r="C1786" i="12"/>
  <c r="C1753" i="12"/>
  <c r="C1694" i="12"/>
  <c r="C1783" i="12"/>
  <c r="C1752" i="12"/>
  <c r="C1765" i="12"/>
  <c r="C1762" i="12"/>
  <c r="C1741" i="12"/>
  <c r="C1758" i="12"/>
  <c r="C1734" i="12"/>
  <c r="D2752" i="16"/>
  <c r="W1217" i="12"/>
  <c r="E2124" i="16"/>
  <c r="E2119" i="16"/>
  <c r="E2122" i="16"/>
  <c r="J2229" i="16"/>
  <c r="E2116" i="16"/>
  <c r="C1781" i="12"/>
  <c r="J2212" i="16"/>
  <c r="C1842" i="12"/>
  <c r="C1792" i="12"/>
  <c r="D2537" i="16"/>
  <c r="C1747" i="12"/>
  <c r="C1785" i="12"/>
  <c r="D2644" i="16"/>
  <c r="C1819" i="12"/>
  <c r="C1677" i="12"/>
  <c r="C1794" i="12"/>
  <c r="C1712" i="12"/>
  <c r="C1773" i="12"/>
  <c r="C1675" i="12"/>
  <c r="C1766" i="12"/>
  <c r="C1706" i="12"/>
  <c r="C1775" i="12"/>
  <c r="C1831" i="12"/>
  <c r="C1834" i="12"/>
  <c r="C1749" i="12"/>
  <c r="C1793" i="12"/>
  <c r="C1835" i="12"/>
  <c r="C1683" i="12"/>
  <c r="C1800" i="12"/>
  <c r="C1695" i="12"/>
  <c r="C1836" i="12"/>
  <c r="C1739" i="12"/>
  <c r="J2236" i="16"/>
  <c r="G371" i="10"/>
  <c r="W1355" i="12"/>
  <c r="W1197" i="12"/>
  <c r="W1196" i="12"/>
  <c r="W1351" i="12"/>
  <c r="E1189" i="16"/>
  <c r="F1189" i="16" s="1" a="1"/>
  <c r="F1189" i="16" s="1"/>
  <c r="W1350" i="12"/>
  <c r="W1345" i="12"/>
  <c r="W1221" i="12"/>
  <c r="W1193" i="12"/>
  <c r="W1360" i="12"/>
  <c r="W1365" i="12"/>
  <c r="W1353" i="12"/>
  <c r="W1205" i="12"/>
  <c r="W1201" i="12"/>
  <c r="W1358" i="12"/>
  <c r="W1220" i="12"/>
  <c r="W1216" i="12"/>
  <c r="W1366" i="12"/>
  <c r="W1344" i="12"/>
  <c r="W1346" i="12"/>
  <c r="W1207" i="12"/>
  <c r="W1348" i="12"/>
  <c r="W1239" i="12"/>
  <c r="W1219" i="12"/>
  <c r="W1195" i="12"/>
  <c r="W1200" i="12"/>
  <c r="W1349" i="12"/>
  <c r="C1577" i="12"/>
  <c r="W1337" i="12"/>
  <c r="W1248" i="12"/>
  <c r="W1238" i="12"/>
  <c r="C1582" i="12"/>
  <c r="W1342" i="12"/>
  <c r="W1240" i="12"/>
  <c r="W1293" i="12"/>
  <c r="W1218" i="12"/>
  <c r="W1204" i="12"/>
  <c r="W1198" i="12"/>
  <c r="W1192" i="12"/>
  <c r="W1208" i="12"/>
  <c r="D2675" i="16"/>
  <c r="D2638" i="16"/>
  <c r="D2531" i="16"/>
  <c r="D1588" i="16"/>
  <c r="B1581" i="16"/>
  <c r="B2752" i="16" s="1"/>
  <c r="I110" i="10"/>
  <c r="D1195" i="16"/>
  <c r="C1198" i="16" s="1"/>
  <c r="D403" i="20" s="1"/>
  <c r="C118" i="10"/>
  <c r="C112" i="10" s="1"/>
  <c r="I29" i="10"/>
  <c r="I33" i="10" s="1"/>
  <c r="H308" i="10"/>
  <c r="H317" i="10" s="1"/>
  <c r="H321" i="10" s="1"/>
  <c r="H437" i="10" s="1"/>
  <c r="H401" i="10"/>
  <c r="H371" i="10"/>
  <c r="I397" i="10"/>
  <c r="H29" i="10"/>
  <c r="H130" i="10" s="1"/>
  <c r="G317" i="10"/>
  <c r="G321" i="10" s="1"/>
  <c r="G325" i="10" s="1"/>
  <c r="G327" i="10" s="1"/>
  <c r="G330" i="10" s="1"/>
  <c r="C109" i="10"/>
  <c r="L25" i="20"/>
  <c r="L54" i="20" s="1"/>
  <c r="L56" i="20" s="1"/>
  <c r="G31" i="18"/>
  <c r="G41" i="18" s="1"/>
  <c r="C103" i="10"/>
  <c r="D103" i="10" s="1"/>
  <c r="B1914" i="16"/>
  <c r="B3070" i="16" s="1"/>
  <c r="D1921" i="16"/>
  <c r="E1500" i="16"/>
  <c r="E2682" i="16" s="1"/>
  <c r="D1506" i="16"/>
  <c r="C1509" i="16" s="1"/>
  <c r="D706" i="20" s="1"/>
  <c r="B1499" i="16"/>
  <c r="B2681" i="16" s="1"/>
  <c r="D1500" i="16"/>
  <c r="E1501" i="16"/>
  <c r="D1189" i="16"/>
  <c r="B1188" i="16"/>
  <c r="B2381" i="16" s="1"/>
  <c r="D2381" i="16"/>
  <c r="E1955" i="16"/>
  <c r="E3108" i="16" s="1"/>
  <c r="D3107" i="16"/>
  <c r="D1617" i="16"/>
  <c r="D2784" i="16" s="1"/>
  <c r="E2784" i="16"/>
  <c r="D1343" i="16"/>
  <c r="D2532" i="16" s="1"/>
  <c r="F2524" i="16"/>
  <c r="F2631" i="16"/>
  <c r="F2668" i="16"/>
  <c r="F1453" i="16" a="1"/>
  <c r="F1453" i="16" s="1"/>
  <c r="D1349" i="16"/>
  <c r="E1460" i="16"/>
  <c r="E2645" i="16" s="1"/>
  <c r="D1454" i="16"/>
  <c r="D2639" i="16" s="1"/>
  <c r="F1493" i="16" a="1"/>
  <c r="F1493" i="16" s="1"/>
  <c r="D1494" i="16"/>
  <c r="D2676" i="16" s="1"/>
  <c r="F1342" i="16" a="1"/>
  <c r="F1342" i="16" s="1"/>
  <c r="C407" i="20"/>
  <c r="D407" i="20" s="1"/>
  <c r="D402" i="20"/>
  <c r="D401" i="20"/>
  <c r="E401" i="20" s="1"/>
  <c r="D139" i="8"/>
  <c r="F139" i="8" s="1"/>
  <c r="K232" i="11"/>
  <c r="J31" i="8"/>
  <c r="J33" i="18" s="1"/>
  <c r="J38" i="18" s="1"/>
  <c r="C2345" i="16"/>
  <c r="C747" i="20"/>
  <c r="I47" i="10"/>
  <c r="H56" i="18"/>
  <c r="H122" i="18" s="1"/>
  <c r="H375" i="10" s="1"/>
  <c r="H47" i="10"/>
  <c r="H19" i="18"/>
  <c r="H24" i="18" s="1"/>
  <c r="H49" i="18"/>
  <c r="H54" i="18" s="1"/>
  <c r="H105" i="10"/>
  <c r="I56" i="18"/>
  <c r="I122" i="18" s="1"/>
  <c r="I375" i="10" s="1"/>
  <c r="C1174" i="20"/>
  <c r="M42" i="22"/>
  <c r="M46" i="22" s="1"/>
  <c r="M47" i="22" s="1"/>
  <c r="L48" i="22"/>
  <c r="M106" i="22"/>
  <c r="M110" i="22" s="1"/>
  <c r="M111" i="22" s="1"/>
  <c r="L112" i="22"/>
  <c r="M116" i="22"/>
  <c r="M120" i="22" s="1"/>
  <c r="M121" i="22" s="1"/>
  <c r="L122" i="22"/>
  <c r="O102" i="22"/>
  <c r="N102" i="22"/>
  <c r="N126" i="22"/>
  <c r="M130" i="22"/>
  <c r="M131" i="22" s="1"/>
  <c r="Q102" i="22"/>
  <c r="P102" i="22"/>
  <c r="C807" i="20"/>
  <c r="C808" i="20" s="1"/>
  <c r="C1153" i="20"/>
  <c r="I134" i="8"/>
  <c r="D1598" i="12"/>
  <c r="D1838" i="12" s="1"/>
  <c r="C814" i="20"/>
  <c r="C793" i="20"/>
  <c r="C794" i="20" s="1"/>
  <c r="E11" i="9"/>
  <c r="E149" i="9" s="1"/>
  <c r="G47" i="10"/>
  <c r="C698" i="20"/>
  <c r="C699" i="20" s="1"/>
  <c r="C1139" i="20"/>
  <c r="C684" i="20"/>
  <c r="C685" i="20" s="1"/>
  <c r="C800" i="20"/>
  <c r="C801" i="20" s="1"/>
  <c r="D1448" i="12"/>
  <c r="D1688" i="12" s="1"/>
  <c r="N1204" i="12"/>
  <c r="U1201" i="12"/>
  <c r="U1337" i="12"/>
  <c r="J1353" i="12"/>
  <c r="S1358" i="12"/>
  <c r="M1208" i="12"/>
  <c r="K1345" i="12"/>
  <c r="S1351" i="12"/>
  <c r="L1345" i="12"/>
  <c r="Q1203" i="12"/>
  <c r="J1195" i="12"/>
  <c r="Q1220" i="12"/>
  <c r="Q1248" i="12"/>
  <c r="O1203" i="12"/>
  <c r="U1293" i="12"/>
  <c r="M1220" i="12"/>
  <c r="R1208" i="12"/>
  <c r="V1200" i="12"/>
  <c r="V1248" i="12"/>
  <c r="V1217" i="12"/>
  <c r="D1589" i="12"/>
  <c r="D1829" i="12" s="1"/>
  <c r="T1197" i="12"/>
  <c r="L1206" i="12"/>
  <c r="V1221" i="12"/>
  <c r="J1349" i="12"/>
  <c r="Q1351" i="12"/>
  <c r="O1206" i="12"/>
  <c r="J1221" i="12"/>
  <c r="S1349" i="12"/>
  <c r="N1193" i="12"/>
  <c r="K1193" i="12"/>
  <c r="J1346" i="12"/>
  <c r="T1346" i="12"/>
  <c r="Q1346" i="12"/>
  <c r="U1346" i="12"/>
  <c r="K1346" i="12"/>
  <c r="S1346" i="12"/>
  <c r="P1346" i="12"/>
  <c r="O1346" i="12"/>
  <c r="R1346" i="12"/>
  <c r="L1346" i="12"/>
  <c r="V1346" i="12"/>
  <c r="M1346" i="12"/>
  <c r="N1346" i="12"/>
  <c r="C1605" i="12"/>
  <c r="R1365" i="12"/>
  <c r="L1365" i="12"/>
  <c r="T1365" i="12"/>
  <c r="J1365" i="12"/>
  <c r="Q1365" i="12"/>
  <c r="P1365" i="12"/>
  <c r="K1365" i="12"/>
  <c r="S1365" i="12"/>
  <c r="M1365" i="12"/>
  <c r="U1365" i="12"/>
  <c r="N1365" i="12"/>
  <c r="O1365" i="12"/>
  <c r="V1365" i="12"/>
  <c r="C1606" i="12"/>
  <c r="P1366" i="12"/>
  <c r="M1366" i="12"/>
  <c r="Q1366" i="12"/>
  <c r="U1366" i="12"/>
  <c r="O1366" i="12"/>
  <c r="L1366" i="12"/>
  <c r="K1366" i="12"/>
  <c r="T1366" i="12"/>
  <c r="S1366" i="12"/>
  <c r="N1366" i="12"/>
  <c r="V1366" i="12"/>
  <c r="R1366" i="12"/>
  <c r="J1366" i="12"/>
  <c r="K1351" i="12"/>
  <c r="P1351" i="12"/>
  <c r="Q1195" i="12"/>
  <c r="L1195" i="12"/>
  <c r="K1358" i="12"/>
  <c r="N1358" i="12"/>
  <c r="J1220" i="12"/>
  <c r="U1220" i="12"/>
  <c r="O1208" i="12"/>
  <c r="K1208" i="12"/>
  <c r="Q1206" i="12"/>
  <c r="M1206" i="12"/>
  <c r="R1204" i="12"/>
  <c r="M1204" i="12"/>
  <c r="O1200" i="12"/>
  <c r="O1337" i="12"/>
  <c r="K1337" i="12"/>
  <c r="K1248" i="12"/>
  <c r="O1248" i="12"/>
  <c r="Q1219" i="12"/>
  <c r="K1219" i="12"/>
  <c r="N1207" i="12"/>
  <c r="R1197" i="12"/>
  <c r="O1293" i="12"/>
  <c r="O1221" i="12"/>
  <c r="L1221" i="12"/>
  <c r="Q1201" i="12"/>
  <c r="L1217" i="12"/>
  <c r="O1205" i="12"/>
  <c r="U1193" i="12"/>
  <c r="R1193" i="12"/>
  <c r="J1355" i="12"/>
  <c r="T1355" i="12"/>
  <c r="V1353" i="12"/>
  <c r="M1349" i="12"/>
  <c r="S1345" i="12"/>
  <c r="U1345" i="12"/>
  <c r="J1203" i="12"/>
  <c r="M1203" i="12"/>
  <c r="N1205" i="12"/>
  <c r="V1348" i="12"/>
  <c r="U1348" i="12"/>
  <c r="P1348" i="12"/>
  <c r="J1348" i="12"/>
  <c r="R1348" i="12"/>
  <c r="O1348" i="12"/>
  <c r="Q1348" i="12"/>
  <c r="N1348" i="12"/>
  <c r="M1348" i="12"/>
  <c r="T1348" i="12"/>
  <c r="K1348" i="12"/>
  <c r="S1348" i="12"/>
  <c r="L1348" i="12"/>
  <c r="C1478" i="12"/>
  <c r="Q1238" i="12"/>
  <c r="T1238" i="12"/>
  <c r="M1238" i="12"/>
  <c r="J1238" i="12"/>
  <c r="R1238" i="12"/>
  <c r="K1238" i="12"/>
  <c r="L1238" i="12"/>
  <c r="N1238" i="12"/>
  <c r="S1238" i="12"/>
  <c r="V1238" i="12"/>
  <c r="U1238" i="12"/>
  <c r="P1238" i="12"/>
  <c r="O1238" i="12"/>
  <c r="V1351" i="12"/>
  <c r="P1195" i="12"/>
  <c r="L1358" i="12"/>
  <c r="T1358" i="12"/>
  <c r="K1220" i="12"/>
  <c r="V1208" i="12"/>
  <c r="L1208" i="12"/>
  <c r="K1206" i="12"/>
  <c r="N1206" i="12"/>
  <c r="J1204" i="12"/>
  <c r="N1200" i="12"/>
  <c r="L1200" i="12"/>
  <c r="M1337" i="12"/>
  <c r="T1248" i="12"/>
  <c r="N1248" i="12"/>
  <c r="V1219" i="12"/>
  <c r="K1207" i="12"/>
  <c r="U1207" i="12"/>
  <c r="V1197" i="12"/>
  <c r="S1197" i="12"/>
  <c r="J1293" i="12"/>
  <c r="M1293" i="12"/>
  <c r="S1221" i="12"/>
  <c r="M1201" i="12"/>
  <c r="V1201" i="12"/>
  <c r="T1217" i="12"/>
  <c r="N1217" i="12"/>
  <c r="M1205" i="12"/>
  <c r="K1205" i="12"/>
  <c r="M1193" i="12"/>
  <c r="T1193" i="12"/>
  <c r="M1355" i="12"/>
  <c r="R1353" i="12"/>
  <c r="N1353" i="12"/>
  <c r="N1349" i="12"/>
  <c r="N1345" i="12"/>
  <c r="M1345" i="12"/>
  <c r="R1203" i="12"/>
  <c r="V1207" i="12"/>
  <c r="S1195" i="12"/>
  <c r="N1195" i="12"/>
  <c r="O1358" i="12"/>
  <c r="P1220" i="12"/>
  <c r="Q1208" i="12"/>
  <c r="J1208" i="12"/>
  <c r="T1206" i="12"/>
  <c r="L1204" i="12"/>
  <c r="Q1200" i="12"/>
  <c r="S1200" i="12"/>
  <c r="N1337" i="12"/>
  <c r="J1337" i="12"/>
  <c r="L1248" i="12"/>
  <c r="U1248" i="12"/>
  <c r="U1219" i="12"/>
  <c r="T1207" i="12"/>
  <c r="P1207" i="12"/>
  <c r="N1197" i="12"/>
  <c r="L1197" i="12"/>
  <c r="Q1293" i="12"/>
  <c r="R1293" i="12"/>
  <c r="K1221" i="12"/>
  <c r="L1201" i="12"/>
  <c r="S1217" i="12"/>
  <c r="R1217" i="12"/>
  <c r="L1205" i="12"/>
  <c r="J1205" i="12"/>
  <c r="P1193" i="12"/>
  <c r="L1193" i="12"/>
  <c r="Q1355" i="12"/>
  <c r="R1355" i="12"/>
  <c r="S1353" i="12"/>
  <c r="Q1353" i="12"/>
  <c r="O1349" i="12"/>
  <c r="K1349" i="12"/>
  <c r="Q1345" i="12"/>
  <c r="P1345" i="12"/>
  <c r="T1203" i="12"/>
  <c r="R1219" i="12"/>
  <c r="U1355" i="12"/>
  <c r="L1240" i="12"/>
  <c r="T1240" i="12"/>
  <c r="U1240" i="12"/>
  <c r="N1240" i="12"/>
  <c r="V1240" i="12"/>
  <c r="O1240" i="12"/>
  <c r="M1240" i="12"/>
  <c r="S1240" i="12"/>
  <c r="R1240" i="12"/>
  <c r="J1240" i="12"/>
  <c r="P1240" i="12"/>
  <c r="K1240" i="12"/>
  <c r="Q1240" i="12"/>
  <c r="L1351" i="12"/>
  <c r="N1351" i="12"/>
  <c r="K1195" i="12"/>
  <c r="M1195" i="12"/>
  <c r="U1358" i="12"/>
  <c r="S1220" i="12"/>
  <c r="N1208" i="12"/>
  <c r="S1206" i="12"/>
  <c r="S1204" i="12"/>
  <c r="U1204" i="12"/>
  <c r="M1200" i="12"/>
  <c r="U1200" i="12"/>
  <c r="P1337" i="12"/>
  <c r="R1337" i="12"/>
  <c r="S1248" i="12"/>
  <c r="M1248" i="12"/>
  <c r="N1219" i="12"/>
  <c r="M1219" i="12"/>
  <c r="L1207" i="12"/>
  <c r="R1207" i="12"/>
  <c r="P1197" i="12"/>
  <c r="K1197" i="12"/>
  <c r="P1293" i="12"/>
  <c r="S1293" i="12"/>
  <c r="U1221" i="12"/>
  <c r="R1221" i="12"/>
  <c r="T1201" i="12"/>
  <c r="N1201" i="12"/>
  <c r="M1217" i="12"/>
  <c r="Q1217" i="12"/>
  <c r="P1205" i="12"/>
  <c r="R1205" i="12"/>
  <c r="J1193" i="12"/>
  <c r="P1355" i="12"/>
  <c r="S1355" i="12"/>
  <c r="K1353" i="12"/>
  <c r="V1349" i="12"/>
  <c r="P1349" i="12"/>
  <c r="V1345" i="12"/>
  <c r="P1203" i="12"/>
  <c r="V1203" i="12"/>
  <c r="U1350" i="12"/>
  <c r="O1350" i="12"/>
  <c r="L1350" i="12"/>
  <c r="K1350" i="12"/>
  <c r="T1350" i="12"/>
  <c r="S1350" i="12"/>
  <c r="N1350" i="12"/>
  <c r="V1350" i="12"/>
  <c r="P1350" i="12"/>
  <c r="M1350" i="12"/>
  <c r="R1350" i="12"/>
  <c r="J1350" i="12"/>
  <c r="Q1350" i="12"/>
  <c r="U1351" i="12"/>
  <c r="O1351" i="12"/>
  <c r="T1195" i="12"/>
  <c r="R1358" i="12"/>
  <c r="M1358" i="12"/>
  <c r="T1220" i="12"/>
  <c r="O1220" i="12"/>
  <c r="S1208" i="12"/>
  <c r="P1206" i="12"/>
  <c r="U1206" i="12"/>
  <c r="K1204" i="12"/>
  <c r="O1204" i="12"/>
  <c r="J1200" i="12"/>
  <c r="T1337" i="12"/>
  <c r="S1337" i="12"/>
  <c r="P1248" i="12"/>
  <c r="O1219" i="12"/>
  <c r="T1219" i="12"/>
  <c r="M1207" i="12"/>
  <c r="Q1207" i="12"/>
  <c r="J1197" i="12"/>
  <c r="U1197" i="12"/>
  <c r="T1293" i="12"/>
  <c r="V1293" i="12"/>
  <c r="M1221" i="12"/>
  <c r="Q1221" i="12"/>
  <c r="S1201" i="12"/>
  <c r="P1201" i="12"/>
  <c r="K1217" i="12"/>
  <c r="P1217" i="12"/>
  <c r="Q1205" i="12"/>
  <c r="T1205" i="12"/>
  <c r="O1193" i="12"/>
  <c r="V1355" i="12"/>
  <c r="L1353" i="12"/>
  <c r="O1353" i="12"/>
  <c r="L1349" i="12"/>
  <c r="Q1349" i="12"/>
  <c r="O1345" i="12"/>
  <c r="S1203" i="12"/>
  <c r="U1203" i="12"/>
  <c r="V1342" i="12"/>
  <c r="P1342" i="12"/>
  <c r="M1342" i="12"/>
  <c r="U1342" i="12"/>
  <c r="O1342" i="12"/>
  <c r="L1342" i="12"/>
  <c r="K1342" i="12"/>
  <c r="T1342" i="12"/>
  <c r="S1342" i="12"/>
  <c r="N1342" i="12"/>
  <c r="Q1342" i="12"/>
  <c r="R1342" i="12"/>
  <c r="J1342" i="12"/>
  <c r="U1205" i="12"/>
  <c r="M1351" i="12"/>
  <c r="T1351" i="12"/>
  <c r="O1195" i="12"/>
  <c r="V1195" i="12"/>
  <c r="Q1358" i="12"/>
  <c r="P1358" i="12"/>
  <c r="L1220" i="12"/>
  <c r="V1220" i="12"/>
  <c r="U1208" i="12"/>
  <c r="J1206" i="12"/>
  <c r="T1204" i="12"/>
  <c r="Q1204" i="12"/>
  <c r="R1200" i="12"/>
  <c r="T1200" i="12"/>
  <c r="Q1337" i="12"/>
  <c r="P1219" i="12"/>
  <c r="L1219" i="12"/>
  <c r="J1207" i="12"/>
  <c r="O1197" i="12"/>
  <c r="M1197" i="12"/>
  <c r="K1293" i="12"/>
  <c r="P1221" i="12"/>
  <c r="R1201" i="12"/>
  <c r="O1201" i="12"/>
  <c r="J1217" i="12"/>
  <c r="O1217" i="12"/>
  <c r="S1205" i="12"/>
  <c r="Q1193" i="12"/>
  <c r="L1355" i="12"/>
  <c r="K1355" i="12"/>
  <c r="M1353" i="12"/>
  <c r="T1353" i="12"/>
  <c r="R1349" i="12"/>
  <c r="T1349" i="12"/>
  <c r="T1345" i="12"/>
  <c r="K1203" i="12"/>
  <c r="L1203" i="12"/>
  <c r="J1219" i="12"/>
  <c r="J1360" i="12"/>
  <c r="S1360" i="12"/>
  <c r="M1360" i="12"/>
  <c r="U1360" i="12"/>
  <c r="R1360" i="12"/>
  <c r="Q1360" i="12"/>
  <c r="L1360" i="12"/>
  <c r="T1360" i="12"/>
  <c r="N1360" i="12"/>
  <c r="K1360" i="12"/>
  <c r="V1360" i="12"/>
  <c r="P1360" i="12"/>
  <c r="O1360" i="12"/>
  <c r="U1344" i="12"/>
  <c r="O1344" i="12"/>
  <c r="R1344" i="12"/>
  <c r="Q1344" i="12"/>
  <c r="L1344" i="12"/>
  <c r="P1344" i="12"/>
  <c r="T1344" i="12"/>
  <c r="N1344" i="12"/>
  <c r="K1344" i="12"/>
  <c r="V1344" i="12"/>
  <c r="J1344" i="12"/>
  <c r="S1344" i="12"/>
  <c r="M1344" i="12"/>
  <c r="J1351" i="12"/>
  <c r="R1195" i="12"/>
  <c r="J1358" i="12"/>
  <c r="R1220" i="12"/>
  <c r="N1220" i="12"/>
  <c r="P1208" i="12"/>
  <c r="R1206" i="12"/>
  <c r="V1206" i="12"/>
  <c r="V1204" i="12"/>
  <c r="P1200" i="12"/>
  <c r="L1337" i="12"/>
  <c r="V1337" i="12"/>
  <c r="R1248" i="12"/>
  <c r="J1248" i="12"/>
  <c r="S1219" i="12"/>
  <c r="O1207" i="12"/>
  <c r="L1293" i="12"/>
  <c r="N1293" i="12"/>
  <c r="N1221" i="12"/>
  <c r="T1221" i="12"/>
  <c r="K1201" i="12"/>
  <c r="U1217" i="12"/>
  <c r="V1193" i="12"/>
  <c r="O1355" i="12"/>
  <c r="P1353" i="12"/>
  <c r="R1345" i="12"/>
  <c r="C821" i="20"/>
  <c r="C726" i="20"/>
  <c r="C712" i="20"/>
  <c r="C828" i="20"/>
  <c r="C1600" i="12"/>
  <c r="J115" i="10"/>
  <c r="J402" i="10" s="1"/>
  <c r="G19" i="18"/>
  <c r="G24" i="18" s="1"/>
  <c r="G29" i="10"/>
  <c r="G49" i="18"/>
  <c r="G54" i="18" s="1"/>
  <c r="I317" i="10"/>
  <c r="I416" i="10" s="1"/>
  <c r="I19" i="18"/>
  <c r="I24" i="18" s="1"/>
  <c r="I49" i="18"/>
  <c r="I54" i="18" s="1"/>
  <c r="I105" i="10"/>
  <c r="G21" i="18"/>
  <c r="G26" i="18"/>
  <c r="G104" i="18" s="1"/>
  <c r="G354" i="10" s="1"/>
  <c r="G82" i="10"/>
  <c r="H1215" i="16"/>
  <c r="H1635" i="16"/>
  <c r="H2042" i="16"/>
  <c r="H1512" i="16"/>
  <c r="H1472" i="16"/>
  <c r="H1361" i="16"/>
  <c r="H1967" i="16"/>
  <c r="D931" i="20"/>
  <c r="J17" i="22"/>
  <c r="K15" i="22" s="1"/>
  <c r="K17" i="22" s="1"/>
  <c r="L15" i="22" s="1"/>
  <c r="L17" i="22" s="1"/>
  <c r="M15" i="22" s="1"/>
  <c r="M17" i="22" s="1"/>
  <c r="J16" i="18"/>
  <c r="J21" i="18" s="1"/>
  <c r="D1585" i="12"/>
  <c r="D1825" i="12" s="1"/>
  <c r="I84" i="10"/>
  <c r="I118" i="10" s="1"/>
  <c r="H335" i="10"/>
  <c r="J67" i="10"/>
  <c r="J31" i="18" s="1"/>
  <c r="J41" i="18" s="1"/>
  <c r="J113" i="18" s="1"/>
  <c r="J356" i="10" s="1"/>
  <c r="J355" i="10" s="1"/>
  <c r="I103" i="10"/>
  <c r="H103" i="10"/>
  <c r="E199" i="9"/>
  <c r="I116" i="10"/>
  <c r="I403" i="10" s="1"/>
  <c r="I115" i="10"/>
  <c r="I402" i="10" s="1"/>
  <c r="D199" i="9"/>
  <c r="F199" i="9"/>
  <c r="H116" i="10"/>
  <c r="H403" i="10" s="1"/>
  <c r="H115" i="10"/>
  <c r="H402" i="10" s="1"/>
  <c r="C199" i="9"/>
  <c r="I392" i="10"/>
  <c r="J380" i="10"/>
  <c r="H90" i="10"/>
  <c r="H377" i="10" s="1"/>
  <c r="H87" i="10"/>
  <c r="H82" i="10" s="1"/>
  <c r="G90" i="10"/>
  <c r="G377" i="10" s="1"/>
  <c r="G56" i="18"/>
  <c r="G122" i="18" s="1"/>
  <c r="G375" i="10" s="1"/>
  <c r="G51" i="18"/>
  <c r="I87" i="10"/>
  <c r="J104" i="10" s="1"/>
  <c r="I90" i="10"/>
  <c r="I377" i="10" s="1"/>
  <c r="J373" i="10"/>
  <c r="H118" i="10"/>
  <c r="H370" i="10"/>
  <c r="J370" i="10"/>
  <c r="G370" i="10"/>
  <c r="I41" i="18"/>
  <c r="I113" i="18" s="1"/>
  <c r="H41" i="18"/>
  <c r="H36" i="18"/>
  <c r="I71" i="10"/>
  <c r="K33" i="22" s="1"/>
  <c r="K37" i="22" s="1"/>
  <c r="H71" i="10"/>
  <c r="G69" i="10"/>
  <c r="H392" i="10"/>
  <c r="H397" i="10"/>
  <c r="D1455" i="12"/>
  <c r="D1695" i="12" s="1"/>
  <c r="C1125" i="20"/>
  <c r="C733" i="20"/>
  <c r="C1118" i="20"/>
  <c r="C1160" i="20"/>
  <c r="C1146" i="20"/>
  <c r="C705" i="20"/>
  <c r="C660" i="20"/>
  <c r="C661" i="20" s="1"/>
  <c r="C691" i="20"/>
  <c r="C692" i="20" s="1"/>
  <c r="C674" i="20"/>
  <c r="C552" i="20"/>
  <c r="C553" i="20" s="1"/>
  <c r="C1167" i="20"/>
  <c r="C1630" i="12"/>
  <c r="C1870" i="12" s="1"/>
  <c r="C1620" i="12"/>
  <c r="C1860" i="12" s="1"/>
  <c r="D1052" i="12"/>
  <c r="C545" i="20"/>
  <c r="C546" i="20" s="1"/>
  <c r="F120" i="20"/>
  <c r="C740" i="20" s="1"/>
  <c r="C667" i="20"/>
  <c r="C719" i="20"/>
  <c r="F214" i="20"/>
  <c r="C1198" i="20"/>
  <c r="C1191" i="20"/>
  <c r="C1205" i="20"/>
  <c r="F107" i="20"/>
  <c r="C1184" i="20"/>
  <c r="F232" i="20"/>
  <c r="C1586" i="12"/>
  <c r="D1595" i="12"/>
  <c r="D1835" i="12" s="1"/>
  <c r="C402" i="20"/>
  <c r="E1616" i="16"/>
  <c r="D1609" i="16"/>
  <c r="E1609" i="16"/>
  <c r="E2776" i="16" s="1"/>
  <c r="D1616" i="16"/>
  <c r="D1433" i="12"/>
  <c r="D1673" i="12" s="1"/>
  <c r="C1588" i="12"/>
  <c r="C395" i="20"/>
  <c r="C396" i="20" s="1"/>
  <c r="J957" i="16"/>
  <c r="B952" i="16"/>
  <c r="C528" i="20"/>
  <c r="D1460" i="16"/>
  <c r="C856" i="20"/>
  <c r="C527" i="20"/>
  <c r="D400" i="20"/>
  <c r="C559" i="20"/>
  <c r="C933" i="20"/>
  <c r="C781" i="20"/>
  <c r="D558" i="20"/>
  <c r="E558" i="20" s="1"/>
  <c r="C566" i="20"/>
  <c r="C558" i="20"/>
  <c r="I109" i="10"/>
  <c r="H354" i="10"/>
  <c r="I341" i="10"/>
  <c r="I335" i="10" s="1"/>
  <c r="H109" i="10"/>
  <c r="G335" i="10"/>
  <c r="H396" i="10"/>
  <c r="C1584" i="12"/>
  <c r="D1438" i="12"/>
  <c r="D1678" i="12" s="1"/>
  <c r="D1447" i="12"/>
  <c r="D1687" i="12" s="1"/>
  <c r="D1444" i="12"/>
  <c r="D1684" i="12" s="1"/>
  <c r="D1443" i="12"/>
  <c r="D1683" i="12" s="1"/>
  <c r="D1435" i="12"/>
  <c r="D1675" i="12" s="1"/>
  <c r="D1434" i="12"/>
  <c r="D1674" i="12" s="1"/>
  <c r="D1445" i="12"/>
  <c r="D1685" i="12" s="1"/>
  <c r="D1441" i="12"/>
  <c r="D1681" i="12" s="1"/>
  <c r="D1437" i="12"/>
  <c r="D1677" i="12" s="1"/>
  <c r="D1440" i="12"/>
  <c r="D1680" i="12" s="1"/>
  <c r="D1479" i="12"/>
  <c r="D1719" i="12" s="1"/>
  <c r="C1219" i="20"/>
  <c r="C1212" i="20"/>
  <c r="C926" i="20"/>
  <c r="C877" i="20"/>
  <c r="C870" i="20"/>
  <c r="K91" i="10"/>
  <c r="D1605" i="12"/>
  <c r="D1845" i="12" s="1"/>
  <c r="C1590" i="12"/>
  <c r="C1480" i="12"/>
  <c r="D1593" i="12"/>
  <c r="D1833" i="12" s="1"/>
  <c r="D1591" i="12"/>
  <c r="D1831" i="12" s="1"/>
  <c r="I585" i="12"/>
  <c r="C1224" i="20"/>
  <c r="D918" i="20"/>
  <c r="E918" i="20" s="1"/>
  <c r="D904" i="20"/>
  <c r="E904" i="20" s="1"/>
  <c r="C898" i="20"/>
  <c r="D911" i="20"/>
  <c r="E911" i="20" s="1"/>
  <c r="C849" i="20"/>
  <c r="C884" i="20"/>
  <c r="C835" i="20"/>
  <c r="C919" i="20"/>
  <c r="C911" i="20"/>
  <c r="C904" i="20"/>
  <c r="C842" i="20"/>
  <c r="C905" i="20"/>
  <c r="C891" i="20"/>
  <c r="C918" i="20"/>
  <c r="C912" i="20"/>
  <c r="D912" i="20"/>
  <c r="C863" i="20"/>
  <c r="I594" i="12"/>
  <c r="C401" i="20"/>
  <c r="D565" i="20"/>
  <c r="E565" i="20" s="1"/>
  <c r="C565" i="20"/>
  <c r="C571" i="20"/>
  <c r="C945" i="20"/>
  <c r="C940" i="20"/>
  <c r="D1466" i="16"/>
  <c r="C1469" i="16" s="1"/>
  <c r="D668" i="20" s="1"/>
  <c r="B1459" i="16"/>
  <c r="B2644" i="16" s="1"/>
  <c r="E1461" i="16"/>
  <c r="E1349" i="16"/>
  <c r="E2538" i="16" s="1"/>
  <c r="B1348" i="16"/>
  <c r="B2537" i="16" s="1"/>
  <c r="D1355" i="16"/>
  <c r="C1358" i="16" s="1"/>
  <c r="D560" i="20" s="1"/>
  <c r="E1350" i="16"/>
  <c r="D1955" i="16"/>
  <c r="I537" i="20"/>
  <c r="D953" i="16"/>
  <c r="E954" i="16"/>
  <c r="E953" i="16"/>
  <c r="F953" i="16" s="1" a="1"/>
  <c r="F953" i="16" s="1"/>
  <c r="C955" i="16"/>
  <c r="D943" i="16"/>
  <c r="F942" i="16" s="1"/>
  <c r="D958" i="16"/>
  <c r="D948" i="16"/>
  <c r="B1954" i="16"/>
  <c r="B3107" i="16" s="1"/>
  <c r="D1961" i="16"/>
  <c r="B2226" i="16"/>
  <c r="B138" i="20"/>
  <c r="B752" i="20" s="1"/>
  <c r="J365" i="10"/>
  <c r="I434" i="12"/>
  <c r="I264" i="12"/>
  <c r="I161" i="12"/>
  <c r="I221" i="12"/>
  <c r="I306" i="12"/>
  <c r="I116" i="12"/>
  <c r="I520" i="12"/>
  <c r="B1622" i="16"/>
  <c r="B2789" i="16" s="1"/>
  <c r="E1623" i="16"/>
  <c r="E1624" i="16"/>
  <c r="D1629" i="16"/>
  <c r="C1632" i="16" s="1"/>
  <c r="D815" i="20" s="1"/>
  <c r="D1623" i="16"/>
  <c r="D2036" i="16"/>
  <c r="B2227" i="16"/>
  <c r="B385" i="16"/>
  <c r="B402" i="16" s="1"/>
  <c r="B139" i="20"/>
  <c r="B759" i="20" s="1"/>
  <c r="G1183" i="20"/>
  <c r="I1183" i="20" s="1"/>
  <c r="G1110" i="20"/>
  <c r="I1110" i="20" s="1"/>
  <c r="J84" i="10"/>
  <c r="K79" i="10"/>
  <c r="K366" i="10" s="1"/>
  <c r="J56" i="18"/>
  <c r="J122" i="18" s="1"/>
  <c r="J375" i="10" s="1"/>
  <c r="J102" i="10"/>
  <c r="J116" i="10"/>
  <c r="J403" i="10" s="1"/>
  <c r="J397" i="10"/>
  <c r="J342" i="10"/>
  <c r="J341" i="10" s="1"/>
  <c r="K19" i="8"/>
  <c r="K20" i="8" s="1"/>
  <c r="I63" i="18"/>
  <c r="H70" i="22" s="1"/>
  <c r="I12" i="10"/>
  <c r="I96" i="18"/>
  <c r="I116" i="18"/>
  <c r="I31" i="8"/>
  <c r="I98" i="10"/>
  <c r="I12" i="18"/>
  <c r="I107" i="18"/>
  <c r="I74" i="18"/>
  <c r="I83" i="18"/>
  <c r="I242" i="10"/>
  <c r="I44" i="18"/>
  <c r="I300" i="10"/>
  <c r="I385" i="10"/>
  <c r="I29" i="18"/>
  <c r="I156" i="10"/>
  <c r="I271" i="10"/>
  <c r="I334" i="10"/>
  <c r="I12" i="11"/>
  <c r="I124" i="11" s="1"/>
  <c r="H12" i="12"/>
  <c r="H114" i="12" s="1"/>
  <c r="H116" i="12" s="1"/>
  <c r="I363" i="10"/>
  <c r="I413" i="10"/>
  <c r="I219" i="10"/>
  <c r="I75" i="10"/>
  <c r="I127" i="10"/>
  <c r="I46" i="10"/>
  <c r="H28" i="8"/>
  <c r="I190" i="10"/>
  <c r="J54" i="10"/>
  <c r="J53" i="10" s="1"/>
  <c r="J308" i="10"/>
  <c r="J114" i="10"/>
  <c r="J388" i="10"/>
  <c r="J359" i="10"/>
  <c r="F149" i="9"/>
  <c r="F93" i="9"/>
  <c r="J376" i="10"/>
  <c r="J400" i="10" s="1"/>
  <c r="J62" i="22"/>
  <c r="K62" i="22" s="1"/>
  <c r="J52" i="22"/>
  <c r="K52" i="22" s="1"/>
  <c r="K56" i="22" s="1"/>
  <c r="J372" i="10"/>
  <c r="J379" i="10"/>
  <c r="J105" i="10"/>
  <c r="K110" i="10"/>
  <c r="J113" i="10"/>
  <c r="J69" i="10"/>
  <c r="J110" i="10"/>
  <c r="J20" i="10"/>
  <c r="J90" i="10"/>
  <c r="J48" i="10"/>
  <c r="J337" i="10"/>
  <c r="J336" i="10" s="1"/>
  <c r="J304" i="10"/>
  <c r="J303" i="10" s="1"/>
  <c r="J15" i="10"/>
  <c r="J101" i="10"/>
  <c r="G2791" i="16" l="1"/>
  <c r="G2794" i="16"/>
  <c r="G3112" i="16"/>
  <c r="G3109" i="16"/>
  <c r="G2649" i="16"/>
  <c r="G2646" i="16"/>
  <c r="G2683" i="16"/>
  <c r="G2686" i="16"/>
  <c r="G3184" i="16"/>
  <c r="G3181" i="16"/>
  <c r="G2386" i="16"/>
  <c r="G2383" i="16"/>
  <c r="C2346" i="16"/>
  <c r="F2356" i="16"/>
  <c r="F2354" i="16"/>
  <c r="F2353" i="16"/>
  <c r="F2352" i="16"/>
  <c r="F2351" i="16"/>
  <c r="F2358" i="16"/>
  <c r="F2357" i="16"/>
  <c r="F2355" i="16"/>
  <c r="G2539" i="16"/>
  <c r="G2542" i="16"/>
  <c r="E2526" i="16"/>
  <c r="D2527" i="16" s="1"/>
  <c r="E2527" i="16" s="1"/>
  <c r="H108" i="10"/>
  <c r="T97" i="22"/>
  <c r="T101" i="22" s="1"/>
  <c r="S102" i="22"/>
  <c r="C403" i="20"/>
  <c r="E402" i="20" s="1"/>
  <c r="C706" i="20"/>
  <c r="E1589" i="16"/>
  <c r="E2760" i="16" s="1"/>
  <c r="C1591" i="16"/>
  <c r="D776" i="20" s="1"/>
  <c r="C560" i="20"/>
  <c r="C815" i="20"/>
  <c r="C668" i="20"/>
  <c r="E395" i="20"/>
  <c r="J442" i="16" a="1"/>
  <c r="J442" i="16" s="1"/>
  <c r="J493" i="16" s="1" a="1"/>
  <c r="J493" i="16" s="1"/>
  <c r="J540" i="16" s="1"/>
  <c r="J175" i="20"/>
  <c r="C2257" i="16"/>
  <c r="E2791" i="16"/>
  <c r="D1618" i="16"/>
  <c r="D2785" i="16" s="1"/>
  <c r="E2785" i="16" s="1"/>
  <c r="D2786" i="16" s="1"/>
  <c r="E2683" i="16"/>
  <c r="D1495" i="16"/>
  <c r="D2677" i="16" s="1"/>
  <c r="E2677" i="16" s="1"/>
  <c r="D2679" i="16" s="1"/>
  <c r="E2679" i="16" s="1"/>
  <c r="E2646" i="16"/>
  <c r="D1455" i="16"/>
  <c r="D2640" i="16" s="1"/>
  <c r="E2640" i="16" s="1"/>
  <c r="D2641" i="16" s="1"/>
  <c r="E2539" i="16"/>
  <c r="D1344" i="16"/>
  <c r="D2533" i="16" s="1"/>
  <c r="E2533" i="16" s="1"/>
  <c r="D2534" i="16" s="1"/>
  <c r="D1190" i="16"/>
  <c r="D2383" i="16" s="1"/>
  <c r="I108" i="10"/>
  <c r="AC1243" i="12"/>
  <c r="AE1243" i="12"/>
  <c r="AC1288" i="12"/>
  <c r="AC1333" i="12"/>
  <c r="AB1243" i="12"/>
  <c r="AD1243" i="12"/>
  <c r="AC1234" i="12"/>
  <c r="AB1234" i="12"/>
  <c r="AD1288" i="12"/>
  <c r="AD1333" i="12"/>
  <c r="AB1333" i="12"/>
  <c r="AD1367" i="12"/>
  <c r="AD1234" i="12"/>
  <c r="AE1288" i="12"/>
  <c r="AE1234" i="12"/>
  <c r="AB1288" i="12"/>
  <c r="AE1367" i="12"/>
  <c r="AE1333" i="12"/>
  <c r="AC1367" i="12"/>
  <c r="AB1367" i="12"/>
  <c r="D2759" i="16"/>
  <c r="D1589" i="16"/>
  <c r="D2760" i="16" s="1"/>
  <c r="D1595" i="16"/>
  <c r="B1595" i="16" s="1"/>
  <c r="I405" i="10"/>
  <c r="I399" i="10" s="1"/>
  <c r="Y1243" i="12"/>
  <c r="W1288" i="12"/>
  <c r="W1333" i="12"/>
  <c r="Z1243" i="12"/>
  <c r="X1243" i="12"/>
  <c r="AA1243" i="12"/>
  <c r="Y1333" i="12"/>
  <c r="D1202" i="16"/>
  <c r="D1196" i="16"/>
  <c r="Z1288" i="12"/>
  <c r="Y1288" i="12"/>
  <c r="Z1367" i="12"/>
  <c r="Y1367" i="12"/>
  <c r="X1288" i="12"/>
  <c r="X1367" i="12"/>
  <c r="X1333" i="12"/>
  <c r="AA1288" i="12"/>
  <c r="AA1333" i="12"/>
  <c r="Z1333" i="12"/>
  <c r="AA1367" i="12"/>
  <c r="E1196" i="16"/>
  <c r="F1196" i="16" s="1" a="1"/>
  <c r="F1196" i="16" s="1"/>
  <c r="B1195" i="16"/>
  <c r="B2388" i="16" s="1"/>
  <c r="E1197" i="16"/>
  <c r="E2382" i="16"/>
  <c r="E2383" i="16"/>
  <c r="E2133" i="16"/>
  <c r="E2137" i="16"/>
  <c r="C1840" i="12"/>
  <c r="D3077" i="16"/>
  <c r="D2651" i="16"/>
  <c r="C1826" i="12"/>
  <c r="D2388" i="16"/>
  <c r="J2213" i="16"/>
  <c r="E2129" i="16"/>
  <c r="E2131" i="16"/>
  <c r="C1828" i="12"/>
  <c r="E2130" i="16"/>
  <c r="M25" i="20"/>
  <c r="M54" i="20" s="1"/>
  <c r="M56" i="20" s="1"/>
  <c r="D3114" i="16"/>
  <c r="C1824" i="12"/>
  <c r="J2230" i="16"/>
  <c r="J2220" i="16"/>
  <c r="J2296" i="16"/>
  <c r="J2284" i="16"/>
  <c r="C1720" i="12"/>
  <c r="C1817" i="12"/>
  <c r="C1846" i="12"/>
  <c r="E2132" i="16"/>
  <c r="E2135" i="16"/>
  <c r="D2796" i="16"/>
  <c r="D2544" i="16"/>
  <c r="J2277" i="16"/>
  <c r="J2172" i="16"/>
  <c r="J2196" i="16"/>
  <c r="C1830" i="12"/>
  <c r="D3186" i="16"/>
  <c r="C1718" i="12"/>
  <c r="J2237" i="16"/>
  <c r="E2138" i="16"/>
  <c r="C1845" i="12"/>
  <c r="D2688" i="16"/>
  <c r="C1822" i="12"/>
  <c r="E2136" i="16"/>
  <c r="E2134" i="16"/>
  <c r="W1367" i="12"/>
  <c r="W1243" i="12"/>
  <c r="D3108" i="16"/>
  <c r="D2783" i="16"/>
  <c r="D2790" i="16"/>
  <c r="D2776" i="16"/>
  <c r="D2682" i="16"/>
  <c r="D2645" i="16"/>
  <c r="D2538" i="16"/>
  <c r="D2382" i="16"/>
  <c r="I130" i="10"/>
  <c r="C409" i="20"/>
  <c r="C408" i="20"/>
  <c r="K57" i="22"/>
  <c r="K58" i="22" s="1"/>
  <c r="D1928" i="16"/>
  <c r="D1513" i="16"/>
  <c r="C1516" i="16" s="1"/>
  <c r="D713" i="20" s="1"/>
  <c r="C713" i="20" s="1"/>
  <c r="G36" i="18"/>
  <c r="I374" i="10"/>
  <c r="B1506" i="16"/>
  <c r="H33" i="10"/>
  <c r="H37" i="10" s="1"/>
  <c r="H39" i="10" s="1"/>
  <c r="H42" i="10" s="1"/>
  <c r="H138" i="10" s="1"/>
  <c r="H374" i="10"/>
  <c r="H369" i="10" s="1"/>
  <c r="G437" i="10"/>
  <c r="G416" i="10"/>
  <c r="D109" i="10"/>
  <c r="D108" i="10" s="1"/>
  <c r="C108" i="10"/>
  <c r="D1507" i="16"/>
  <c r="E1507" i="16"/>
  <c r="E2689" i="16" s="1"/>
  <c r="E1508" i="16"/>
  <c r="C414" i="20"/>
  <c r="D415" i="20" s="1"/>
  <c r="E415" i="20" s="1"/>
  <c r="I396" i="10"/>
  <c r="I395" i="10" s="1"/>
  <c r="J18" i="18"/>
  <c r="J23" i="18" s="1"/>
  <c r="J48" i="18"/>
  <c r="J53" i="18" s="1"/>
  <c r="H325" i="10"/>
  <c r="H327" i="10" s="1"/>
  <c r="H330" i="10" s="1"/>
  <c r="H387" i="10" s="1"/>
  <c r="G65" i="10"/>
  <c r="G73" i="10" s="1"/>
  <c r="E2633" i="16"/>
  <c r="F1500" i="16" a="1"/>
  <c r="F1500" i="16" s="1"/>
  <c r="D1501" i="16"/>
  <c r="D2683" i="16" s="1"/>
  <c r="F1955" i="16" a="1"/>
  <c r="F1955" i="16" s="1"/>
  <c r="F1623" i="16" a="1"/>
  <c r="F1623" i="16" s="1"/>
  <c r="E2790" i="16"/>
  <c r="F1616" i="16" a="1"/>
  <c r="F1616" i="16" s="1"/>
  <c r="F2783" i="16" s="1"/>
  <c r="E2783" i="16"/>
  <c r="D2779" i="16"/>
  <c r="G2776" i="16" s="1"/>
  <c r="F1609" i="16" a="1"/>
  <c r="F1609" i="16" s="1"/>
  <c r="F2776" i="16" s="1"/>
  <c r="F2531" i="16"/>
  <c r="D2671" i="16"/>
  <c r="D2672" i="16" s="1"/>
  <c r="E2672" i="16" s="1"/>
  <c r="F2638" i="16"/>
  <c r="F2675" i="16"/>
  <c r="F1447" i="16"/>
  <c r="F2632" i="16" s="1"/>
  <c r="F1487" i="16"/>
  <c r="F2669" i="16" s="1"/>
  <c r="F1460" i="16" a="1"/>
  <c r="F1460" i="16" s="1"/>
  <c r="D1473" i="16"/>
  <c r="C1476" i="16" s="1"/>
  <c r="D675" i="20" s="1"/>
  <c r="C675" i="20" s="1"/>
  <c r="E1356" i="16"/>
  <c r="E2545" i="16" s="1"/>
  <c r="D1461" i="16"/>
  <c r="D2646" i="16" s="1"/>
  <c r="F1349" i="16" a="1"/>
  <c r="F1349" i="16" s="1"/>
  <c r="D1350" i="16"/>
  <c r="D2539" i="16" s="1"/>
  <c r="F1336" i="16"/>
  <c r="F2525" i="16" s="1"/>
  <c r="J145" i="10"/>
  <c r="J17" i="18" s="1"/>
  <c r="J165" i="18" s="1"/>
  <c r="D409" i="20"/>
  <c r="D408" i="20"/>
  <c r="E408" i="20" s="1"/>
  <c r="N42" i="22"/>
  <c r="N46" i="22" s="1"/>
  <c r="N47" i="22" s="1"/>
  <c r="M48" i="22"/>
  <c r="N106" i="22"/>
  <c r="N110" i="22" s="1"/>
  <c r="N111" i="22" s="1"/>
  <c r="M112" i="22"/>
  <c r="N116" i="22"/>
  <c r="N120" i="22" s="1"/>
  <c r="N121" i="22" s="1"/>
  <c r="M122" i="22"/>
  <c r="N130" i="22"/>
  <c r="N131" i="22" s="1"/>
  <c r="O126" i="22"/>
  <c r="D140" i="8"/>
  <c r="D141" i="8" s="1"/>
  <c r="D142" i="8" s="1"/>
  <c r="D143" i="8" s="1"/>
  <c r="D144" i="8" s="1"/>
  <c r="G12" i="12"/>
  <c r="G114" i="12" s="1"/>
  <c r="G520" i="12" s="1"/>
  <c r="H134" i="8"/>
  <c r="E93" i="9"/>
  <c r="K115" i="10"/>
  <c r="H416" i="10"/>
  <c r="I321" i="10"/>
  <c r="G33" i="10"/>
  <c r="G130" i="10"/>
  <c r="I151" i="10"/>
  <c r="I37" i="10"/>
  <c r="I39" i="10" s="1"/>
  <c r="I42" i="10" s="1"/>
  <c r="H104" i="10"/>
  <c r="I82" i="10"/>
  <c r="H395" i="10"/>
  <c r="D146" i="9"/>
  <c r="H1974" i="16"/>
  <c r="H2049" i="16"/>
  <c r="H1368" i="16"/>
  <c r="H1642" i="16"/>
  <c r="H1519" i="16"/>
  <c r="H1479" i="16"/>
  <c r="H1222" i="16"/>
  <c r="J26" i="18"/>
  <c r="J104" i="18" s="1"/>
  <c r="J354" i="10" s="1"/>
  <c r="D938" i="20"/>
  <c r="J82" i="10"/>
  <c r="K77" i="10"/>
  <c r="J47" i="10"/>
  <c r="J65" i="10"/>
  <c r="J142" i="10" s="1"/>
  <c r="J378" i="10"/>
  <c r="J392" i="10" s="1"/>
  <c r="C92" i="9"/>
  <c r="G374" i="10"/>
  <c r="H112" i="10"/>
  <c r="F92" i="9"/>
  <c r="J103" i="10"/>
  <c r="J36" i="18"/>
  <c r="F146" i="9"/>
  <c r="I59" i="18"/>
  <c r="I112" i="10"/>
  <c r="G417" i="10"/>
  <c r="G368" i="10"/>
  <c r="G364" i="10" s="1"/>
  <c r="G422" i="10" s="1"/>
  <c r="G424" i="10"/>
  <c r="K380" i="10"/>
  <c r="J377" i="10"/>
  <c r="J374" i="10" s="1"/>
  <c r="I104" i="10"/>
  <c r="K370" i="10"/>
  <c r="H405" i="10"/>
  <c r="H399" i="10" s="1"/>
  <c r="E146" i="9"/>
  <c r="E92" i="9"/>
  <c r="G113" i="18"/>
  <c r="G59" i="18"/>
  <c r="H113" i="18"/>
  <c r="H59" i="18"/>
  <c r="I125" i="18"/>
  <c r="I356" i="10"/>
  <c r="I355" i="10" s="1"/>
  <c r="H359" i="10"/>
  <c r="H69" i="10"/>
  <c r="H65" i="10" s="1"/>
  <c r="H73" i="10" s="1"/>
  <c r="I359" i="10"/>
  <c r="I69" i="10"/>
  <c r="E538" i="20"/>
  <c r="E1941" i="16"/>
  <c r="E3094" i="16" s="1"/>
  <c r="D1941" i="16"/>
  <c r="D1948" i="16"/>
  <c r="E1948" i="16"/>
  <c r="J963" i="16"/>
  <c r="B958" i="16"/>
  <c r="C551" i="20"/>
  <c r="D551" i="20"/>
  <c r="E551" i="20" s="1"/>
  <c r="D566" i="20"/>
  <c r="D559" i="20"/>
  <c r="D552" i="20"/>
  <c r="D545" i="20"/>
  <c r="B1355" i="16"/>
  <c r="B2544" i="16" s="1"/>
  <c r="D1362" i="16"/>
  <c r="C1365" i="16" s="1"/>
  <c r="D567" i="20" s="1"/>
  <c r="C567" i="20" s="1"/>
  <c r="E1467" i="16"/>
  <c r="E2652" i="16" s="1"/>
  <c r="D1467" i="16"/>
  <c r="H389" i="10"/>
  <c r="I389" i="10"/>
  <c r="K105" i="10"/>
  <c r="C1231" i="20"/>
  <c r="C1226" i="20"/>
  <c r="C578" i="20"/>
  <c r="C572" i="20"/>
  <c r="C573" i="20"/>
  <c r="C574" i="20" s="1"/>
  <c r="D572" i="20"/>
  <c r="E572" i="20" s="1"/>
  <c r="D573" i="20"/>
  <c r="C952" i="20"/>
  <c r="C947" i="20"/>
  <c r="E1468" i="16"/>
  <c r="B1466" i="16"/>
  <c r="B2651" i="16" s="1"/>
  <c r="D1356" i="16"/>
  <c r="E1357" i="16"/>
  <c r="D1962" i="16"/>
  <c r="D1968" i="16"/>
  <c r="E960" i="16"/>
  <c r="E959" i="16"/>
  <c r="F959" i="16" s="1" a="1"/>
  <c r="F959" i="16" s="1"/>
  <c r="C961" i="16"/>
  <c r="D959" i="16"/>
  <c r="D949" i="16"/>
  <c r="F948" i="16" s="1"/>
  <c r="D964" i="16"/>
  <c r="D954" i="16"/>
  <c r="B1961" i="16"/>
  <c r="B3114" i="16" s="1"/>
  <c r="E1962" i="16"/>
  <c r="J396" i="10"/>
  <c r="J395" i="10" s="1"/>
  <c r="K28" i="8"/>
  <c r="J433" i="10"/>
  <c r="D1636" i="16"/>
  <c r="C1639" i="16" s="1"/>
  <c r="D822" i="20" s="1"/>
  <c r="C822" i="20" s="1"/>
  <c r="D1630" i="16"/>
  <c r="B1629" i="16"/>
  <c r="B2796" i="16" s="1"/>
  <c r="E1631" i="16"/>
  <c r="E1630" i="16"/>
  <c r="D1624" i="16"/>
  <c r="D2791" i="16" s="1"/>
  <c r="D2043" i="16"/>
  <c r="B2036" i="16"/>
  <c r="B3186" i="16" s="1"/>
  <c r="J118" i="10"/>
  <c r="J112" i="10" s="1"/>
  <c r="K116" i="10"/>
  <c r="J147" i="10"/>
  <c r="J47" i="18" s="1"/>
  <c r="J52" i="18" s="1"/>
  <c r="J29" i="10"/>
  <c r="J130" i="10" s="1"/>
  <c r="J19" i="18"/>
  <c r="J24" i="18" s="1"/>
  <c r="J49" i="18"/>
  <c r="J54" i="18" s="1"/>
  <c r="J109" i="10"/>
  <c r="J108" i="10" s="1"/>
  <c r="J335" i="10"/>
  <c r="J317" i="10"/>
  <c r="I431" i="10"/>
  <c r="I147" i="10"/>
  <c r="I47" i="18" s="1"/>
  <c r="I167" i="18" s="1"/>
  <c r="I33" i="18"/>
  <c r="I38" i="18" s="1"/>
  <c r="I145" i="10"/>
  <c r="I17" i="18" s="1"/>
  <c r="I22" i="18" s="1"/>
  <c r="I48" i="18"/>
  <c r="I53" i="18" s="1"/>
  <c r="I18" i="18"/>
  <c r="I23" i="18" s="1"/>
  <c r="I433" i="10"/>
  <c r="I146" i="10"/>
  <c r="I32" i="18" s="1"/>
  <c r="I166" i="18" s="1"/>
  <c r="H300" i="10"/>
  <c r="H46" i="10"/>
  <c r="H306" i="12"/>
  <c r="H264" i="12"/>
  <c r="H12" i="18"/>
  <c r="H75" i="10"/>
  <c r="H83" i="18"/>
  <c r="H116" i="18"/>
  <c r="H363" i="10"/>
  <c r="G28" i="8"/>
  <c r="H190" i="10"/>
  <c r="H12" i="10"/>
  <c r="H206" i="12"/>
  <c r="H31" i="8"/>
  <c r="H431" i="10" s="1"/>
  <c r="H96" i="18"/>
  <c r="H156" i="10"/>
  <c r="H242" i="10"/>
  <c r="H12" i="11"/>
  <c r="H124" i="11" s="1"/>
  <c r="H29" i="18"/>
  <c r="D11" i="9"/>
  <c r="D93" i="9" s="1"/>
  <c r="H413" i="10"/>
  <c r="H271" i="10"/>
  <c r="H334" i="10"/>
  <c r="H161" i="12"/>
  <c r="H385" i="10"/>
  <c r="H74" i="18"/>
  <c r="H98" i="10"/>
  <c r="H221" i="12"/>
  <c r="H434" i="12"/>
  <c r="H63" i="18"/>
  <c r="G70" i="22" s="1"/>
  <c r="H520" i="12"/>
  <c r="H585" i="12"/>
  <c r="H219" i="10"/>
  <c r="H127" i="10"/>
  <c r="H107" i="18"/>
  <c r="H44" i="18"/>
  <c r="H594" i="12"/>
  <c r="J432" i="10"/>
  <c r="J34" i="18"/>
  <c r="J39" i="18" s="1"/>
  <c r="J146" i="10"/>
  <c r="J32" i="18" s="1"/>
  <c r="J401" i="10"/>
  <c r="J371" i="10"/>
  <c r="J405" i="10" s="1"/>
  <c r="K71" i="10"/>
  <c r="K38" i="22"/>
  <c r="K106" i="11" s="1"/>
  <c r="L33" i="22"/>
  <c r="L37" i="22" s="1"/>
  <c r="K85" i="10"/>
  <c r="L52" i="22"/>
  <c r="L56" i="22" s="1"/>
  <c r="L62" i="22"/>
  <c r="K66" i="22"/>
  <c r="N15" i="22"/>
  <c r="N17" i="22" s="1"/>
  <c r="K595" i="12" l="1"/>
  <c r="K319" i="20"/>
  <c r="K312" i="20"/>
  <c r="K786" i="16"/>
  <c r="K3449" i="16"/>
  <c r="K3353" i="16"/>
  <c r="K3281" i="16"/>
  <c r="K3329" i="16"/>
  <c r="K3257" i="16"/>
  <c r="K283" i="20"/>
  <c r="K3389" i="16"/>
  <c r="K3425" i="16"/>
  <c r="K3341" i="16"/>
  <c r="K3461" i="16"/>
  <c r="K3365" i="16"/>
  <c r="K3293" i="16"/>
  <c r="K313" i="20"/>
  <c r="K3485" i="16"/>
  <c r="K3502" i="16"/>
  <c r="K3401" i="16"/>
  <c r="K3305" i="16"/>
  <c r="K3437" i="16"/>
  <c r="K311" i="20"/>
  <c r="K3473" i="16"/>
  <c r="K3377" i="16"/>
  <c r="K3269" i="16"/>
  <c r="K3317" i="16"/>
  <c r="K3413" i="16"/>
  <c r="K3245" i="16"/>
  <c r="K3503" i="16"/>
  <c r="K3505" i="16"/>
  <c r="K3506" i="16"/>
  <c r="K3504" i="16"/>
  <c r="K3507" i="16"/>
  <c r="K3508" i="16"/>
  <c r="K3509" i="16"/>
  <c r="K3510" i="16"/>
  <c r="K3511" i="16"/>
  <c r="K3512" i="16"/>
  <c r="K3513" i="16"/>
  <c r="K3514" i="16"/>
  <c r="K3515" i="16"/>
  <c r="K3516" i="16"/>
  <c r="K3517" i="16"/>
  <c r="K3518" i="16"/>
  <c r="K3519" i="16"/>
  <c r="K3520" i="16"/>
  <c r="K3521" i="16"/>
  <c r="K3522" i="16"/>
  <c r="E1582" i="16"/>
  <c r="D1582" i="16"/>
  <c r="D2753" i="16" s="1"/>
  <c r="B2688" i="16"/>
  <c r="B1567" i="16"/>
  <c r="B2738" i="16" s="1"/>
  <c r="B1588" i="16"/>
  <c r="B2759" i="16" s="1"/>
  <c r="G2798" i="16"/>
  <c r="G2801" i="16"/>
  <c r="G3188" i="16"/>
  <c r="G3191" i="16"/>
  <c r="G2393" i="16"/>
  <c r="G2390" i="16"/>
  <c r="G3119" i="16"/>
  <c r="G3116" i="16"/>
  <c r="G2690" i="16"/>
  <c r="G2693" i="16"/>
  <c r="G2653" i="16"/>
  <c r="G2656" i="16"/>
  <c r="G2764" i="16"/>
  <c r="G2761" i="16"/>
  <c r="D2787" i="16"/>
  <c r="E2787" i="16" s="1"/>
  <c r="D2642" i="16"/>
  <c r="E2642" i="16" s="1"/>
  <c r="D2634" i="16"/>
  <c r="G2631" i="16" s="1"/>
  <c r="F2634" i="16" s="1"/>
  <c r="D2635" i="16"/>
  <c r="E2635" i="16" s="1"/>
  <c r="F2382" i="16"/>
  <c r="G2546" i="16"/>
  <c r="G2549" i="16"/>
  <c r="G2524" i="16"/>
  <c r="K2525" i="16" s="1"/>
  <c r="D2528" i="16"/>
  <c r="E2528" i="16" s="1"/>
  <c r="D2535" i="16"/>
  <c r="E2535" i="16" s="1"/>
  <c r="T102" i="22"/>
  <c r="U97" i="22"/>
  <c r="U101" i="22" s="1"/>
  <c r="F1589" i="16" a="1"/>
  <c r="F1589" i="16" s="1"/>
  <c r="E559" i="20"/>
  <c r="E1204" i="16"/>
  <c r="E2397" i="16" s="1"/>
  <c r="C1205" i="16"/>
  <c r="D410" i="20" s="1"/>
  <c r="C410" i="20" s="1"/>
  <c r="E1596" i="16"/>
  <c r="E2767" i="16" s="1"/>
  <c r="C1598" i="16"/>
  <c r="D783" i="20" s="1"/>
  <c r="J443" i="16" a="1"/>
  <c r="J443" i="16" s="1"/>
  <c r="J176" i="20"/>
  <c r="C2258" i="16"/>
  <c r="D1625" i="16"/>
  <c r="D2792" i="16" s="1"/>
  <c r="E2792" i="16" s="1"/>
  <c r="D2794" i="16" s="1"/>
  <c r="E2794" i="16" s="1"/>
  <c r="E2690" i="16"/>
  <c r="D1502" i="16"/>
  <c r="D2684" i="16" s="1"/>
  <c r="E2684" i="16" s="1"/>
  <c r="D2685" i="16" s="1"/>
  <c r="D1462" i="16"/>
  <c r="D2647" i="16" s="1"/>
  <c r="E2647" i="16" s="1"/>
  <c r="D2649" i="16" s="1"/>
  <c r="E2649" i="16" s="1"/>
  <c r="E2653" i="16"/>
  <c r="E2546" i="16"/>
  <c r="D1351" i="16"/>
  <c r="D2540" i="16" s="1"/>
  <c r="E2540" i="16" s="1"/>
  <c r="D2542" i="16" s="1"/>
  <c r="E2542" i="16" s="1"/>
  <c r="D1191" i="16"/>
  <c r="F1190" i="16" s="1"/>
  <c r="F2383" i="16" s="1"/>
  <c r="E2390" i="16"/>
  <c r="D1596" i="16"/>
  <c r="D2767" i="16" s="1"/>
  <c r="D1209" i="16"/>
  <c r="C1212" i="16" s="1"/>
  <c r="D417" i="20" s="1"/>
  <c r="D2766" i="16"/>
  <c r="K19" i="31"/>
  <c r="K49" i="31"/>
  <c r="K39" i="31"/>
  <c r="K121" i="8"/>
  <c r="K122" i="8" s="1"/>
  <c r="K35" i="8" s="1"/>
  <c r="K29" i="31"/>
  <c r="K59" i="31"/>
  <c r="K69" i="31"/>
  <c r="K4" i="30"/>
  <c r="K13" i="31"/>
  <c r="D1203" i="16"/>
  <c r="D2396" i="16" s="1"/>
  <c r="E1203" i="16"/>
  <c r="E2396" i="16" s="1"/>
  <c r="D2395" i="16"/>
  <c r="B1202" i="16"/>
  <c r="B2395" i="16" s="1"/>
  <c r="D2389" i="16"/>
  <c r="N25" i="20"/>
  <c r="N54" i="20" s="1"/>
  <c r="N56" i="20" s="1"/>
  <c r="D1197" i="16"/>
  <c r="D1198" i="16" s="1"/>
  <c r="K74" i="25"/>
  <c r="K13" i="25"/>
  <c r="E2389" i="16"/>
  <c r="D416" i="20"/>
  <c r="J1141" i="12"/>
  <c r="J1120" i="12"/>
  <c r="J1112" i="12"/>
  <c r="J1104" i="12"/>
  <c r="J1151" i="12"/>
  <c r="J1139" i="12"/>
  <c r="J1118" i="12"/>
  <c r="J1110" i="12"/>
  <c r="J1102" i="12"/>
  <c r="J1150" i="12"/>
  <c r="J1125" i="12"/>
  <c r="J1117" i="12"/>
  <c r="J1109" i="12"/>
  <c r="J1101" i="12"/>
  <c r="J1149" i="12"/>
  <c r="J1124" i="12"/>
  <c r="J1116" i="12"/>
  <c r="J1108" i="12"/>
  <c r="J1100" i="12"/>
  <c r="J1148" i="12"/>
  <c r="J1123" i="12"/>
  <c r="J1115" i="12"/>
  <c r="J1107" i="12"/>
  <c r="J1099" i="12"/>
  <c r="J1143" i="12"/>
  <c r="J1122" i="12"/>
  <c r="J1114" i="12"/>
  <c r="J1106" i="12"/>
  <c r="J1098" i="12"/>
  <c r="J1142" i="12"/>
  <c r="J1121" i="12"/>
  <c r="J1113" i="12"/>
  <c r="J1105" i="12"/>
  <c r="J1097" i="12"/>
  <c r="J1085" i="12"/>
  <c r="J1077" i="12"/>
  <c r="J1069" i="12"/>
  <c r="J1061" i="12"/>
  <c r="J1096" i="12"/>
  <c r="J1084" i="12"/>
  <c r="J1076" i="12"/>
  <c r="J1068" i="12"/>
  <c r="J1060" i="12"/>
  <c r="J1152" i="12"/>
  <c r="J1091" i="12"/>
  <c r="J1083" i="12"/>
  <c r="J1075" i="12"/>
  <c r="J1067" i="12"/>
  <c r="J1059" i="12"/>
  <c r="J1140" i="12"/>
  <c r="J1090" i="12"/>
  <c r="J1082" i="12"/>
  <c r="J1074" i="12"/>
  <c r="J1066" i="12"/>
  <c r="J1058" i="12"/>
  <c r="J1119" i="12"/>
  <c r="J1089" i="12"/>
  <c r="J1081" i="12"/>
  <c r="J1073" i="12"/>
  <c r="J1065" i="12"/>
  <c r="J1103" i="12"/>
  <c r="J1087" i="12"/>
  <c r="J1079" i="12"/>
  <c r="J1071" i="12"/>
  <c r="J1063" i="12"/>
  <c r="J1086" i="12"/>
  <c r="J1078" i="12"/>
  <c r="J1070" i="12"/>
  <c r="J1062" i="12"/>
  <c r="J1045" i="12"/>
  <c r="J1057" i="12"/>
  <c r="J1044" i="12"/>
  <c r="J1056" i="12"/>
  <c r="J1043" i="12"/>
  <c r="J1035" i="12"/>
  <c r="J1027" i="12"/>
  <c r="J1019" i="12"/>
  <c r="J1088" i="12"/>
  <c r="J1055" i="12"/>
  <c r="J1042" i="12"/>
  <c r="J1034" i="12"/>
  <c r="J1026" i="12"/>
  <c r="J1018" i="12"/>
  <c r="J1080" i="12"/>
  <c r="J1054" i="12"/>
  <c r="J1041" i="12"/>
  <c r="J1033" i="12"/>
  <c r="J1025" i="12"/>
  <c r="J1072" i="12"/>
  <c r="J1053" i="12"/>
  <c r="J1040" i="12"/>
  <c r="J1032" i="12"/>
  <c r="J1111" i="12"/>
  <c r="J1064" i="12"/>
  <c r="J1052" i="12"/>
  <c r="J1039" i="12"/>
  <c r="J1031" i="12"/>
  <c r="J1023" i="12"/>
  <c r="J1037" i="12"/>
  <c r="J1013" i="12"/>
  <c r="J1000" i="12"/>
  <c r="J988" i="12"/>
  <c r="J980" i="12"/>
  <c r="J1038" i="12"/>
  <c r="J1012" i="12"/>
  <c r="J999" i="12"/>
  <c r="J987" i="12"/>
  <c r="J1028" i="12"/>
  <c r="J1011" i="12"/>
  <c r="J998" i="12"/>
  <c r="J986" i="12"/>
  <c r="J1029" i="12"/>
  <c r="J1024" i="12"/>
  <c r="J1010" i="12"/>
  <c r="J997" i="12"/>
  <c r="J985" i="12"/>
  <c r="J1030" i="12"/>
  <c r="J1022" i="12"/>
  <c r="J1017" i="12"/>
  <c r="J1009" i="12"/>
  <c r="J992" i="12"/>
  <c r="J984" i="12"/>
  <c r="J1021" i="12"/>
  <c r="J1016" i="12"/>
  <c r="J1008" i="12"/>
  <c r="J1020" i="12"/>
  <c r="J1015" i="12"/>
  <c r="J1007" i="12"/>
  <c r="J990" i="12"/>
  <c r="J982" i="12"/>
  <c r="J1014" i="12"/>
  <c r="J975" i="12"/>
  <c r="J963" i="12"/>
  <c r="J955" i="12"/>
  <c r="J908" i="12"/>
  <c r="J1001" i="12"/>
  <c r="J974" i="12"/>
  <c r="J962" i="12"/>
  <c r="J954" i="12"/>
  <c r="J907" i="12"/>
  <c r="J1046" i="12"/>
  <c r="J981" i="12"/>
  <c r="J973" i="12"/>
  <c r="J961" i="12"/>
  <c r="J906" i="12"/>
  <c r="J968" i="12"/>
  <c r="J960" i="12"/>
  <c r="J952" i="12"/>
  <c r="J901" i="12"/>
  <c r="J967" i="12"/>
  <c r="J959" i="12"/>
  <c r="J951" i="12"/>
  <c r="J991" i="12"/>
  <c r="J979" i="12"/>
  <c r="J978" i="12"/>
  <c r="J966" i="12"/>
  <c r="J958" i="12"/>
  <c r="J950" i="12"/>
  <c r="J989" i="12"/>
  <c r="J977" i="12"/>
  <c r="J965" i="12"/>
  <c r="J957" i="12"/>
  <c r="J910" i="12"/>
  <c r="J1036" i="12"/>
  <c r="J956" i="12"/>
  <c r="J881" i="12"/>
  <c r="J873" i="12"/>
  <c r="J865" i="12"/>
  <c r="J857" i="12"/>
  <c r="J909" i="12"/>
  <c r="J880" i="12"/>
  <c r="J872" i="12"/>
  <c r="J864" i="12"/>
  <c r="J856" i="12"/>
  <c r="J900" i="12"/>
  <c r="J879" i="12"/>
  <c r="J871" i="12"/>
  <c r="J863" i="12"/>
  <c r="J855" i="12"/>
  <c r="J899" i="12"/>
  <c r="J878" i="12"/>
  <c r="J870" i="12"/>
  <c r="J862" i="12"/>
  <c r="J983" i="12"/>
  <c r="J898" i="12"/>
  <c r="J877" i="12"/>
  <c r="J869" i="12"/>
  <c r="J861" i="12"/>
  <c r="J849" i="12"/>
  <c r="J897" i="12"/>
  <c r="J876" i="12"/>
  <c r="J868" i="12"/>
  <c r="J860" i="12"/>
  <c r="J976" i="12"/>
  <c r="J883" i="12"/>
  <c r="J875" i="12"/>
  <c r="J867" i="12"/>
  <c r="J859" i="12"/>
  <c r="J866" i="12"/>
  <c r="J845" i="12"/>
  <c r="J837" i="12"/>
  <c r="J829" i="12"/>
  <c r="J858" i="12"/>
  <c r="J848" i="12"/>
  <c r="J844" i="12"/>
  <c r="J836" i="12"/>
  <c r="J828" i="12"/>
  <c r="J843" i="12"/>
  <c r="J835" i="12"/>
  <c r="J827" i="12"/>
  <c r="J819" i="12"/>
  <c r="J811" i="12"/>
  <c r="J842" i="12"/>
  <c r="J834" i="12"/>
  <c r="J826" i="12"/>
  <c r="J818" i="12"/>
  <c r="J964" i="12"/>
  <c r="J841" i="12"/>
  <c r="J833" i="12"/>
  <c r="J825" i="12"/>
  <c r="J817" i="12"/>
  <c r="J840" i="12"/>
  <c r="J832" i="12"/>
  <c r="J824" i="12"/>
  <c r="J816" i="12"/>
  <c r="J882" i="12"/>
  <c r="J847" i="12"/>
  <c r="J839" i="12"/>
  <c r="J831" i="12"/>
  <c r="J823" i="12"/>
  <c r="J815" i="12"/>
  <c r="J874" i="12"/>
  <c r="J854" i="12"/>
  <c r="J846" i="12"/>
  <c r="J838" i="12"/>
  <c r="J830" i="12"/>
  <c r="J822" i="12"/>
  <c r="J814" i="12"/>
  <c r="J813" i="12"/>
  <c r="J798" i="12"/>
  <c r="J790" i="12"/>
  <c r="J782" i="12"/>
  <c r="J774" i="12"/>
  <c r="J766" i="12"/>
  <c r="J749" i="12"/>
  <c r="J741" i="12"/>
  <c r="J733" i="12"/>
  <c r="J713" i="12"/>
  <c r="J812" i="12"/>
  <c r="J797" i="12"/>
  <c r="J789" i="12"/>
  <c r="J781" i="12"/>
  <c r="J773" i="12"/>
  <c r="J765" i="12"/>
  <c r="J748" i="12"/>
  <c r="J740" i="12"/>
  <c r="J732" i="12"/>
  <c r="J714" i="12"/>
  <c r="J820" i="12"/>
  <c r="J804" i="12"/>
  <c r="J796" i="12"/>
  <c r="J788" i="12"/>
  <c r="J780" i="12"/>
  <c r="J772" i="12"/>
  <c r="J759" i="12"/>
  <c r="J747" i="12"/>
  <c r="J739" i="12"/>
  <c r="J731" i="12"/>
  <c r="J715" i="12"/>
  <c r="J803" i="12"/>
  <c r="J795" i="12"/>
  <c r="J787" i="12"/>
  <c r="J779" i="12"/>
  <c r="J771" i="12"/>
  <c r="J758" i="12"/>
  <c r="J746" i="12"/>
  <c r="J738" i="12"/>
  <c r="J708" i="12"/>
  <c r="J810" i="12"/>
  <c r="J802" i="12"/>
  <c r="J794" i="12"/>
  <c r="J786" i="12"/>
  <c r="J778" i="12"/>
  <c r="J770" i="12"/>
  <c r="J757" i="12"/>
  <c r="J745" i="12"/>
  <c r="J737" i="12"/>
  <c r="J800" i="12"/>
  <c r="J792" i="12"/>
  <c r="J784" i="12"/>
  <c r="J776" i="12"/>
  <c r="J768" i="12"/>
  <c r="J755" i="12"/>
  <c r="J743" i="12"/>
  <c r="J735" i="12"/>
  <c r="J711" i="12"/>
  <c r="J821" i="12"/>
  <c r="J799" i="12"/>
  <c r="J791" i="12"/>
  <c r="J783" i="12"/>
  <c r="J775" i="12"/>
  <c r="J767" i="12"/>
  <c r="J750" i="12"/>
  <c r="J742" i="12"/>
  <c r="J734" i="12"/>
  <c r="J712" i="12"/>
  <c r="J744" i="12"/>
  <c r="J726" i="12"/>
  <c r="J736" i="12"/>
  <c r="J716" i="12"/>
  <c r="J717" i="12"/>
  <c r="J719" i="12"/>
  <c r="J707" i="12"/>
  <c r="J1190" i="12" s="1"/>
  <c r="J723" i="12"/>
  <c r="J801" i="12"/>
  <c r="J718" i="12"/>
  <c r="J720" i="12"/>
  <c r="J793" i="12"/>
  <c r="J710" i="12"/>
  <c r="J721" i="12"/>
  <c r="J785" i="12"/>
  <c r="J722" i="12"/>
  <c r="J777" i="12"/>
  <c r="J769" i="12"/>
  <c r="J709" i="12"/>
  <c r="J724" i="12"/>
  <c r="J756" i="12"/>
  <c r="J725" i="12"/>
  <c r="J949" i="12"/>
  <c r="D3084" i="16"/>
  <c r="E2145" i="16"/>
  <c r="D2658" i="16"/>
  <c r="D2551" i="16"/>
  <c r="J2238" i="16"/>
  <c r="J2197" i="16"/>
  <c r="J2297" i="16"/>
  <c r="E2144" i="16"/>
  <c r="D3193" i="16"/>
  <c r="E2146" i="16"/>
  <c r="D2803" i="16"/>
  <c r="D3121" i="16"/>
  <c r="E2148" i="16"/>
  <c r="J2173" i="16"/>
  <c r="J2285" i="16"/>
  <c r="E2149" i="16"/>
  <c r="E2152" i="16"/>
  <c r="J2221" i="16"/>
  <c r="E2147" i="16"/>
  <c r="D2695" i="16"/>
  <c r="E2150" i="16"/>
  <c r="E2143" i="16"/>
  <c r="E2151" i="16"/>
  <c r="B1513" i="16"/>
  <c r="B2695" i="16" s="1"/>
  <c r="E545" i="20"/>
  <c r="D3101" i="16"/>
  <c r="D3115" i="16"/>
  <c r="D3094" i="16"/>
  <c r="D2797" i="16"/>
  <c r="D2689" i="16"/>
  <c r="D2652" i="16"/>
  <c r="D2545" i="16"/>
  <c r="E1515" i="16"/>
  <c r="D1520" i="16"/>
  <c r="C1523" i="16" s="1"/>
  <c r="D720" i="20" s="1"/>
  <c r="C720" i="20" s="1"/>
  <c r="D1514" i="16"/>
  <c r="E1514" i="16"/>
  <c r="E2696" i="16" s="1"/>
  <c r="H100" i="10"/>
  <c r="H99" i="10" s="1"/>
  <c r="H121" i="10" s="1"/>
  <c r="H131" i="10"/>
  <c r="H81" i="10"/>
  <c r="H76" i="10" s="1"/>
  <c r="H150" i="10" s="1"/>
  <c r="H151" i="10"/>
  <c r="J391" i="10"/>
  <c r="L57" i="22"/>
  <c r="L58" i="22" s="1"/>
  <c r="I391" i="10"/>
  <c r="I369" i="10"/>
  <c r="K165" i="22"/>
  <c r="K172" i="22" s="1"/>
  <c r="C416" i="20"/>
  <c r="C421" i="20"/>
  <c r="D423" i="20" s="1"/>
  <c r="C415" i="20"/>
  <c r="D414" i="20"/>
  <c r="H417" i="10"/>
  <c r="H368" i="10"/>
  <c r="H364" i="10" s="1"/>
  <c r="H422" i="10" s="1"/>
  <c r="G141" i="10"/>
  <c r="G142" i="10"/>
  <c r="D1508" i="16"/>
  <c r="D2690" i="16" s="1"/>
  <c r="H424" i="10"/>
  <c r="F1507" i="16" a="1"/>
  <c r="F1507" i="16" s="1"/>
  <c r="G2783" i="16"/>
  <c r="F1617" i="16"/>
  <c r="F2784" i="16" s="1"/>
  <c r="J22" i="18"/>
  <c r="K2776" i="16"/>
  <c r="K3084" i="16"/>
  <c r="K3056" i="16"/>
  <c r="K2745" i="16"/>
  <c r="K3214" i="16"/>
  <c r="K3186" i="16"/>
  <c r="K3156" i="16"/>
  <c r="K3128" i="16"/>
  <c r="K3100" i="16"/>
  <c r="K3034" i="16"/>
  <c r="K3006" i="16"/>
  <c r="K2978" i="16"/>
  <c r="K2950" i="16"/>
  <c r="K3063" i="16"/>
  <c r="K2752" i="16"/>
  <c r="K3221" i="16"/>
  <c r="K3193" i="16"/>
  <c r="K3165" i="16"/>
  <c r="K3135" i="16"/>
  <c r="K3107" i="16"/>
  <c r="K3041" i="16"/>
  <c r="K3013" i="16"/>
  <c r="K2985" i="16"/>
  <c r="K2957" i="16"/>
  <c r="K2929" i="16"/>
  <c r="K3070" i="16"/>
  <c r="K2759" i="16"/>
  <c r="K3228" i="16"/>
  <c r="K3200" i="16"/>
  <c r="K3172" i="16"/>
  <c r="K3142" i="16"/>
  <c r="K3114" i="16"/>
  <c r="K3048" i="16"/>
  <c r="K3020" i="16"/>
  <c r="K2992" i="16"/>
  <c r="K2964" i="16"/>
  <c r="K2936" i="16"/>
  <c r="K3093" i="16"/>
  <c r="K2674" i="16"/>
  <c r="K2614" i="16"/>
  <c r="K2579" i="16"/>
  <c r="K2544" i="16"/>
  <c r="K3121" i="16"/>
  <c r="K2908" i="16"/>
  <c r="K2880" i="16"/>
  <c r="K2852" i="16"/>
  <c r="K2824" i="16"/>
  <c r="K2796" i="16"/>
  <c r="K2730" i="16"/>
  <c r="K2702" i="16"/>
  <c r="K3149" i="16"/>
  <c r="K3179" i="16"/>
  <c r="K2915" i="16"/>
  <c r="K2887" i="16"/>
  <c r="K2859" i="16"/>
  <c r="K2831" i="16"/>
  <c r="K2803" i="16"/>
  <c r="K2775" i="16"/>
  <c r="K2709" i="16"/>
  <c r="K2681" i="16"/>
  <c r="K2621" i="16"/>
  <c r="K2586" i="16"/>
  <c r="K2551" i="16"/>
  <c r="K2530" i="16"/>
  <c r="K3027" i="16"/>
  <c r="K2943" i="16"/>
  <c r="K2845" i="16"/>
  <c r="K2723" i="16"/>
  <c r="K2667" i="16"/>
  <c r="K2572" i="16"/>
  <c r="K3207" i="16"/>
  <c r="K2873" i="16"/>
  <c r="K2817" i="16"/>
  <c r="K2607" i="16"/>
  <c r="K2738" i="16"/>
  <c r="K2971" i="16"/>
  <c r="K2922" i="16"/>
  <c r="K2894" i="16"/>
  <c r="K2866" i="16"/>
  <c r="K2838" i="16"/>
  <c r="K2810" i="16"/>
  <c r="K2782" i="16"/>
  <c r="K2716" i="16"/>
  <c r="K2688" i="16"/>
  <c r="K2365" i="16"/>
  <c r="K2600" i="16"/>
  <c r="K2565" i="16"/>
  <c r="K2901" i="16"/>
  <c r="K2537" i="16"/>
  <c r="K2766" i="16"/>
  <c r="K2999" i="16"/>
  <c r="K3077" i="16"/>
  <c r="K2789" i="16"/>
  <c r="K2695" i="16"/>
  <c r="K2493" i="16"/>
  <c r="K2437" i="16"/>
  <c r="K2388" i="16"/>
  <c r="K2658" i="16"/>
  <c r="K2651" i="16"/>
  <c r="K2644" i="16"/>
  <c r="K2637" i="16"/>
  <c r="K2630" i="16"/>
  <c r="K2486" i="16"/>
  <c r="K2430" i="16"/>
  <c r="K2381" i="16"/>
  <c r="K2558" i="16"/>
  <c r="K2500" i="16"/>
  <c r="K2479" i="16"/>
  <c r="K2423" i="16"/>
  <c r="K2374" i="16"/>
  <c r="K2507" i="16"/>
  <c r="K2451" i="16"/>
  <c r="K2472" i="16"/>
  <c r="K2416" i="16"/>
  <c r="K2593" i="16"/>
  <c r="K2523" i="16"/>
  <c r="K2465" i="16"/>
  <c r="K2409" i="16"/>
  <c r="K2444" i="16"/>
  <c r="K2514" i="16"/>
  <c r="K2458" i="16"/>
  <c r="K2367" i="16"/>
  <c r="K2402" i="16"/>
  <c r="K2395" i="16"/>
  <c r="F1610" i="16"/>
  <c r="F2777" i="16" s="1"/>
  <c r="G2779" i="16"/>
  <c r="F2779" i="16"/>
  <c r="E2786" i="16"/>
  <c r="E2779" i="16"/>
  <c r="K2777" i="16" s="1"/>
  <c r="K2779" i="16" s="1"/>
  <c r="F2682" i="16"/>
  <c r="F1494" i="16"/>
  <c r="F2676" i="16" s="1"/>
  <c r="B1473" i="16"/>
  <c r="B2658" i="16" s="1"/>
  <c r="E1475" i="16"/>
  <c r="E1963" i="16"/>
  <c r="E2671" i="16"/>
  <c r="G2668" i="16"/>
  <c r="F1962" i="16" a="1"/>
  <c r="F1962" i="16" s="1"/>
  <c r="E3115" i="16"/>
  <c r="F1948" i="16" a="1"/>
  <c r="F1948" i="16" s="1"/>
  <c r="E3101" i="16"/>
  <c r="F1941" i="16" a="1"/>
  <c r="F1941" i="16" s="1"/>
  <c r="F2790" i="16"/>
  <c r="D1631" i="16"/>
  <c r="D2798" i="16" s="1"/>
  <c r="E2798" i="16"/>
  <c r="F1630" i="16" a="1"/>
  <c r="F1630" i="16" s="1"/>
  <c r="E2797" i="16"/>
  <c r="B2766" i="16"/>
  <c r="F1343" i="16"/>
  <c r="F2532" i="16" s="1"/>
  <c r="G2531" i="16"/>
  <c r="E2534" i="16"/>
  <c r="D2678" i="16"/>
  <c r="F2538" i="16"/>
  <c r="E2641" i="16"/>
  <c r="G2638" i="16"/>
  <c r="F2645" i="16"/>
  <c r="D1474" i="16"/>
  <c r="E1474" i="16"/>
  <c r="E2659" i="16" s="1"/>
  <c r="F1454" i="16"/>
  <c r="F2639" i="16" s="1"/>
  <c r="F1356" i="16" a="1"/>
  <c r="F1356" i="16" s="1"/>
  <c r="D1363" i="16"/>
  <c r="D1468" i="16"/>
  <c r="D2653" i="16" s="1"/>
  <c r="F1467" i="16" a="1"/>
  <c r="F1467" i="16" s="1"/>
  <c r="D1357" i="16"/>
  <c r="D2546" i="16" s="1"/>
  <c r="G134" i="8"/>
  <c r="K134" i="8"/>
  <c r="O42" i="22"/>
  <c r="O46" i="22" s="1"/>
  <c r="O47" i="22" s="1"/>
  <c r="N48" i="22"/>
  <c r="O106" i="22"/>
  <c r="O110" i="22" s="1"/>
  <c r="O111" i="22" s="1"/>
  <c r="N112" i="22"/>
  <c r="O116" i="22"/>
  <c r="O120" i="22" s="1"/>
  <c r="O121" i="22" s="1"/>
  <c r="N122" i="22"/>
  <c r="O130" i="22"/>
  <c r="O131" i="22" s="1"/>
  <c r="P126" i="22"/>
  <c r="G161" i="12"/>
  <c r="G434" i="12"/>
  <c r="G585" i="12"/>
  <c r="G264" i="12"/>
  <c r="G594" i="12"/>
  <c r="G306" i="12"/>
  <c r="G116" i="12"/>
  <c r="G206" i="12"/>
  <c r="G221" i="12"/>
  <c r="G156" i="10"/>
  <c r="J1338" i="12"/>
  <c r="J1341" i="12"/>
  <c r="J1294" i="12"/>
  <c r="J1297" i="12"/>
  <c r="J1300" i="12"/>
  <c r="J1249" i="12"/>
  <c r="J1255" i="12"/>
  <c r="J1252" i="12"/>
  <c r="J1239" i="12"/>
  <c r="J1214" i="12"/>
  <c r="J1215" i="12"/>
  <c r="J1216" i="12"/>
  <c r="J1218" i="12"/>
  <c r="J1191" i="12"/>
  <c r="J1198" i="12"/>
  <c r="J1196" i="12"/>
  <c r="J1192" i="12"/>
  <c r="G151" i="10"/>
  <c r="G37" i="10"/>
  <c r="G39" i="10" s="1"/>
  <c r="G42" i="10" s="1"/>
  <c r="C100" i="10" s="1"/>
  <c r="D100" i="10" s="1"/>
  <c r="I437" i="10"/>
  <c r="I325" i="10"/>
  <c r="I327" i="10" s="1"/>
  <c r="I330" i="10" s="1"/>
  <c r="I100" i="10"/>
  <c r="I99" i="10" s="1"/>
  <c r="I121" i="10" s="1"/>
  <c r="I131" i="10"/>
  <c r="I81" i="10"/>
  <c r="I76" i="10" s="1"/>
  <c r="I136" i="10" s="1"/>
  <c r="I138" i="10"/>
  <c r="J141" i="10"/>
  <c r="G369" i="10"/>
  <c r="G436" i="10" s="1"/>
  <c r="H391" i="10"/>
  <c r="I65" i="10"/>
  <c r="I73" i="10" s="1"/>
  <c r="I132" i="10" s="1"/>
  <c r="D92" i="9"/>
  <c r="C146" i="9"/>
  <c r="J59" i="18"/>
  <c r="J60" i="18" s="1"/>
  <c r="J125" i="18"/>
  <c r="J126" i="18" s="1"/>
  <c r="H1649" i="16"/>
  <c r="H1229" i="16"/>
  <c r="H1375" i="16"/>
  <c r="H2056" i="16"/>
  <c r="H1526" i="16"/>
  <c r="H1981" i="16"/>
  <c r="D945" i="20"/>
  <c r="J73" i="10"/>
  <c r="I60" i="18"/>
  <c r="L380" i="10"/>
  <c r="L370" i="10"/>
  <c r="J390" i="10"/>
  <c r="H356" i="10"/>
  <c r="H355" i="10" s="1"/>
  <c r="I390" i="10" s="1"/>
  <c r="H125" i="18"/>
  <c r="I126" i="18" s="1"/>
  <c r="I432" i="10"/>
  <c r="H60" i="18"/>
  <c r="G125" i="18"/>
  <c r="G356" i="10"/>
  <c r="G355" i="10" s="1"/>
  <c r="H141" i="10"/>
  <c r="H142" i="10"/>
  <c r="E573" i="20"/>
  <c r="K574" i="20" s="1"/>
  <c r="K575" i="20" s="1"/>
  <c r="K576" i="20" s="1"/>
  <c r="E1949" i="16"/>
  <c r="B1968" i="16"/>
  <c r="B3121" i="16" s="1"/>
  <c r="K200" i="16"/>
  <c r="K204" i="16"/>
  <c r="K208" i="16"/>
  <c r="K212" i="16"/>
  <c r="K110" i="16"/>
  <c r="K199" i="16"/>
  <c r="K203" i="16"/>
  <c r="K207" i="16"/>
  <c r="K211" i="16"/>
  <c r="K215" i="16"/>
  <c r="K202" i="16"/>
  <c r="K206" i="16"/>
  <c r="K210" i="16"/>
  <c r="K214" i="16"/>
  <c r="K201" i="16"/>
  <c r="K205" i="16"/>
  <c r="K209" i="16"/>
  <c r="K213" i="16"/>
  <c r="K113" i="16"/>
  <c r="K121" i="16"/>
  <c r="K106" i="16"/>
  <c r="K114" i="16"/>
  <c r="K111" i="16"/>
  <c r="K108" i="16"/>
  <c r="K133" i="16"/>
  <c r="K105" i="16"/>
  <c r="K122" i="16"/>
  <c r="K130" i="16"/>
  <c r="K115" i="16"/>
  <c r="K112" i="16"/>
  <c r="K125" i="16"/>
  <c r="K119" i="16"/>
  <c r="K116" i="16"/>
  <c r="K117" i="16"/>
  <c r="K123" i="16"/>
  <c r="K120" i="16"/>
  <c r="K109" i="16"/>
  <c r="K118" i="16"/>
  <c r="K126" i="16"/>
  <c r="K127" i="16"/>
  <c r="K124" i="16"/>
  <c r="K132" i="16"/>
  <c r="K129" i="16"/>
  <c r="K134" i="16"/>
  <c r="K131" i="16"/>
  <c r="K128" i="16"/>
  <c r="K107" i="16"/>
  <c r="K68" i="20"/>
  <c r="K77" i="20"/>
  <c r="K82" i="20"/>
  <c r="K78" i="20"/>
  <c r="K79" i="20"/>
  <c r="K81" i="20"/>
  <c r="K75" i="20"/>
  <c r="K71" i="20"/>
  <c r="K70" i="20"/>
  <c r="K67" i="20"/>
  <c r="K72" i="20"/>
  <c r="K73" i="20"/>
  <c r="K74" i="20"/>
  <c r="K69" i="20"/>
  <c r="K76" i="20"/>
  <c r="K80" i="20"/>
  <c r="K66" i="20"/>
  <c r="J969" i="16"/>
  <c r="B964" i="16"/>
  <c r="E552" i="20"/>
  <c r="K553" i="20" s="1"/>
  <c r="E566" i="20"/>
  <c r="K567" i="20" s="1"/>
  <c r="C774" i="20"/>
  <c r="D774" i="20"/>
  <c r="E774" i="20" s="1"/>
  <c r="E1364" i="16"/>
  <c r="E1363" i="16"/>
  <c r="E2552" i="16" s="1"/>
  <c r="B1362" i="16"/>
  <c r="B2551" i="16" s="1"/>
  <c r="D1369" i="16"/>
  <c r="C1372" i="16" s="1"/>
  <c r="D574" i="20" s="1"/>
  <c r="J921" i="12"/>
  <c r="J1936" i="12" s="1"/>
  <c r="J1842" i="12"/>
  <c r="J1793" i="12"/>
  <c r="K113" i="11"/>
  <c r="J1822" i="12"/>
  <c r="K573" i="16"/>
  <c r="L28" i="8"/>
  <c r="K171" i="11"/>
  <c r="K84" i="22"/>
  <c r="K363" i="10"/>
  <c r="J1645" i="12"/>
  <c r="K283" i="16"/>
  <c r="K1618" i="16"/>
  <c r="K189" i="20"/>
  <c r="K850" i="16"/>
  <c r="J1794" i="12"/>
  <c r="J1797" i="12"/>
  <c r="K152" i="20"/>
  <c r="K432" i="16"/>
  <c r="J1720" i="12"/>
  <c r="K128" i="20"/>
  <c r="J1718" i="12"/>
  <c r="K183" i="20"/>
  <c r="J1741" i="12"/>
  <c r="K161" i="20"/>
  <c r="K1509" i="16"/>
  <c r="K1511" i="16" s="1"/>
  <c r="J1817" i="12"/>
  <c r="K92" i="20"/>
  <c r="K518" i="16"/>
  <c r="K208" i="20"/>
  <c r="J1830" i="12"/>
  <c r="K272" i="16"/>
  <c r="J1738" i="12"/>
  <c r="K160" i="20"/>
  <c r="K913" i="20"/>
  <c r="J1700" i="12"/>
  <c r="K657" i="16"/>
  <c r="K435" i="16"/>
  <c r="K325" i="16"/>
  <c r="K12" i="20"/>
  <c r="K352" i="16"/>
  <c r="K153" i="20"/>
  <c r="K1462" i="16"/>
  <c r="K130" i="20"/>
  <c r="K213" i="20"/>
  <c r="K268" i="16"/>
  <c r="J1826" i="12"/>
  <c r="J1760" i="12"/>
  <c r="K2114" i="16"/>
  <c r="K419" i="16"/>
  <c r="K54" i="16"/>
  <c r="J1679" i="12"/>
  <c r="K12" i="10"/>
  <c r="J1759" i="12"/>
  <c r="J1730" i="12"/>
  <c r="K105" i="20"/>
  <c r="K385" i="10"/>
  <c r="K495" i="10" s="1"/>
  <c r="J1834" i="12"/>
  <c r="K181" i="20"/>
  <c r="J1696" i="12"/>
  <c r="K106" i="20"/>
  <c r="K157" i="20"/>
  <c r="K124" i="11"/>
  <c r="K198" i="16"/>
  <c r="J1824" i="12"/>
  <c r="K64" i="20"/>
  <c r="K169" i="20"/>
  <c r="K300" i="10"/>
  <c r="K426" i="16"/>
  <c r="K119" i="20"/>
  <c r="K178" i="20"/>
  <c r="K274" i="16"/>
  <c r="K90" i="22"/>
  <c r="J1846" i="12"/>
  <c r="J1751" i="12"/>
  <c r="K277" i="16"/>
  <c r="K231" i="11"/>
  <c r="J1780" i="12"/>
  <c r="J1795" i="12"/>
  <c r="K230" i="20"/>
  <c r="K100" i="20"/>
  <c r="K212" i="20"/>
  <c r="K96" i="20"/>
  <c r="J73" i="12"/>
  <c r="K203" i="20"/>
  <c r="J1748" i="12"/>
  <c r="J1689" i="12"/>
  <c r="K2101" i="16"/>
  <c r="K226" i="20"/>
  <c r="K282" i="16"/>
  <c r="K326" i="16"/>
  <c r="K1351" i="16"/>
  <c r="K391" i="16"/>
  <c r="J1678" i="12"/>
  <c r="K156" i="10"/>
  <c r="K418" i="16"/>
  <c r="K425" i="16"/>
  <c r="J1671" i="12"/>
  <c r="J1890" i="12"/>
  <c r="J1713" i="12"/>
  <c r="J1680" i="12"/>
  <c r="K186" i="20"/>
  <c r="K281" i="16"/>
  <c r="K423" i="16"/>
  <c r="J1884" i="12"/>
  <c r="J1922" i="12" s="1"/>
  <c r="K171" i="20"/>
  <c r="J1803" i="12"/>
  <c r="J1801" i="12"/>
  <c r="J1885" i="12"/>
  <c r="J1924" i="12" s="1"/>
  <c r="J1706" i="12"/>
  <c r="J82" i="12"/>
  <c r="J1804" i="12"/>
  <c r="K127" i="20"/>
  <c r="J1833" i="12"/>
  <c r="K270" i="16"/>
  <c r="K434" i="16"/>
  <c r="K441" i="16"/>
  <c r="J603" i="12"/>
  <c r="K2095" i="16"/>
  <c r="K2108" i="16" s="1"/>
  <c r="K51" i="22"/>
  <c r="K2128" i="16"/>
  <c r="K22" i="16"/>
  <c r="J1827" i="12"/>
  <c r="K136" i="20"/>
  <c r="K2097" i="16"/>
  <c r="K2110" i="16" s="1"/>
  <c r="K438" i="16"/>
  <c r="J1755" i="12"/>
  <c r="J704" i="12"/>
  <c r="K115" i="22"/>
  <c r="J1811" i="12"/>
  <c r="K221" i="20"/>
  <c r="J1825" i="12"/>
  <c r="J1802" i="12"/>
  <c r="K271" i="10"/>
  <c r="J1821" i="12"/>
  <c r="K179" i="20"/>
  <c r="J1745" i="12"/>
  <c r="K26" i="22"/>
  <c r="K1890" i="16"/>
  <c r="K118" i="20"/>
  <c r="K162" i="20"/>
  <c r="K75" i="10"/>
  <c r="J1676" i="12"/>
  <c r="K107" i="18"/>
  <c r="K63" i="18"/>
  <c r="K190" i="20"/>
  <c r="J1808" i="12"/>
  <c r="K442" i="16"/>
  <c r="K134" i="22"/>
  <c r="J1787" i="12"/>
  <c r="K12" i="18"/>
  <c r="K61" i="22"/>
  <c r="K134" i="20"/>
  <c r="J1765" i="12"/>
  <c r="K20" i="22"/>
  <c r="J1835" i="12"/>
  <c r="J1740" i="12"/>
  <c r="K99" i="20"/>
  <c r="K180" i="20"/>
  <c r="K70" i="16"/>
  <c r="K560" i="20"/>
  <c r="K561" i="20" s="1"/>
  <c r="K562" i="20" s="1"/>
  <c r="K1448" i="16"/>
  <c r="K353" i="16"/>
  <c r="K227" i="20"/>
  <c r="K279" i="16"/>
  <c r="K430" i="16"/>
  <c r="K2098" i="16"/>
  <c r="K2124" i="16" s="1"/>
  <c r="K2138" i="16" s="1"/>
  <c r="K228" i="20"/>
  <c r="K102" i="20"/>
  <c r="K185" i="20"/>
  <c r="K163" i="20"/>
  <c r="K29" i="18"/>
  <c r="K98" i="10"/>
  <c r="J1819" i="12"/>
  <c r="K204" i="20"/>
  <c r="K133" i="20"/>
  <c r="K201" i="11"/>
  <c r="K164" i="20"/>
  <c r="J1781" i="12"/>
  <c r="K41" i="22"/>
  <c r="J1844" i="12"/>
  <c r="J1775" i="12"/>
  <c r="J1799" i="12"/>
  <c r="J1711" i="12"/>
  <c r="K131" i="20"/>
  <c r="J1774" i="12"/>
  <c r="J1705" i="12"/>
  <c r="K207" i="20"/>
  <c r="K117" i="20"/>
  <c r="J1766" i="12"/>
  <c r="K271" i="16"/>
  <c r="K173" i="20"/>
  <c r="K74" i="11"/>
  <c r="K175" i="20"/>
  <c r="K357" i="16"/>
  <c r="J1791" i="12"/>
  <c r="J629" i="12"/>
  <c r="K1344" i="16"/>
  <c r="K539" i="20"/>
  <c r="K1495" i="16"/>
  <c r="K91" i="20"/>
  <c r="J1699" i="12"/>
  <c r="J1782" i="12"/>
  <c r="K280" i="16"/>
  <c r="K359" i="16"/>
  <c r="K440" i="16"/>
  <c r="K129" i="20"/>
  <c r="J1798" i="12"/>
  <c r="J1698" i="12"/>
  <c r="J1786" i="12"/>
  <c r="K98" i="20"/>
  <c r="K546" i="20"/>
  <c r="K547" i="20" s="1"/>
  <c r="K548" i="20" s="1"/>
  <c r="K187" i="20"/>
  <c r="J1722" i="12"/>
  <c r="K1455" i="16"/>
  <c r="K1488" i="16"/>
  <c r="K197" i="16"/>
  <c r="J1752" i="12"/>
  <c r="J1734" i="12"/>
  <c r="K166" i="20"/>
  <c r="K116" i="18"/>
  <c r="K1502" i="16"/>
  <c r="K30" i="16"/>
  <c r="K2096" i="16"/>
  <c r="K2122" i="16" s="1"/>
  <c r="K2150" i="16" s="1"/>
  <c r="J1789" i="12"/>
  <c r="K428" i="16"/>
  <c r="K242" i="10"/>
  <c r="J1746" i="12"/>
  <c r="K1557" i="16"/>
  <c r="K363" i="16" s="1"/>
  <c r="J1809" i="12"/>
  <c r="K105" i="22"/>
  <c r="K132" i="20"/>
  <c r="K83" i="18"/>
  <c r="J1810" i="12"/>
  <c r="J1406" i="12"/>
  <c r="J617" i="12"/>
  <c r="J1805" i="12"/>
  <c r="K35" i="11"/>
  <c r="K222" i="11"/>
  <c r="J1841" i="12"/>
  <c r="J1187" i="12"/>
  <c r="K209" i="20"/>
  <c r="K172" i="20"/>
  <c r="K273" i="16"/>
  <c r="J1783" i="12"/>
  <c r="K355" i="16"/>
  <c r="K96" i="18"/>
  <c r="J1796" i="12"/>
  <c r="K184" i="20"/>
  <c r="J1747" i="12"/>
  <c r="J1754" i="12"/>
  <c r="K362" i="16"/>
  <c r="J1646" i="12"/>
  <c r="J1712" i="12"/>
  <c r="J1710" i="12"/>
  <c r="J1694" i="12"/>
  <c r="K135" i="20"/>
  <c r="K420" i="16"/>
  <c r="J1820" i="12"/>
  <c r="K211" i="20"/>
  <c r="K1559" i="16"/>
  <c r="K365" i="16" s="1"/>
  <c r="K103" i="20"/>
  <c r="K125" i="22"/>
  <c r="J1807" i="12"/>
  <c r="J1756" i="12"/>
  <c r="J1743" i="12"/>
  <c r="J1702" i="12"/>
  <c r="J1695" i="12"/>
  <c r="J1764" i="12"/>
  <c r="J1761" i="12"/>
  <c r="K239" i="20"/>
  <c r="J1404" i="12"/>
  <c r="K12" i="11"/>
  <c r="K165" i="20"/>
  <c r="K328" i="16"/>
  <c r="K393" i="16"/>
  <c r="J1831" i="12"/>
  <c r="K46" i="16"/>
  <c r="K205" i="20"/>
  <c r="K151" i="20"/>
  <c r="J1776" i="12"/>
  <c r="J1672" i="12"/>
  <c r="K229" i="20"/>
  <c r="J91" i="12"/>
  <c r="K12" i="22"/>
  <c r="K1892" i="16"/>
  <c r="J1839" i="12"/>
  <c r="K32" i="22"/>
  <c r="K177" i="20"/>
  <c r="J1823" i="12"/>
  <c r="J1763" i="12"/>
  <c r="J946" i="12"/>
  <c r="K421" i="16"/>
  <c r="K93" i="20"/>
  <c r="J32" i="12"/>
  <c r="K104" i="11"/>
  <c r="K46" i="10"/>
  <c r="J1788" i="12"/>
  <c r="J1737" i="12"/>
  <c r="K1560" i="16"/>
  <c r="K366" i="16" s="1"/>
  <c r="J1792" i="12"/>
  <c r="K74" i="18"/>
  <c r="J1836" i="12"/>
  <c r="J1829" i="12"/>
  <c r="K170" i="20"/>
  <c r="K276" i="16"/>
  <c r="J1845" i="12"/>
  <c r="J1758" i="12"/>
  <c r="K269" i="16"/>
  <c r="J12" i="12"/>
  <c r="J1405" i="12"/>
  <c r="K360" i="16"/>
  <c r="J1818" i="12"/>
  <c r="K356" i="16"/>
  <c r="K275" i="16"/>
  <c r="J1832" i="12"/>
  <c r="K70" i="22"/>
  <c r="K210" i="20"/>
  <c r="J1733" i="12"/>
  <c r="K154" i="20"/>
  <c r="K278" i="16"/>
  <c r="K361" i="16"/>
  <c r="J1840" i="12"/>
  <c r="J927" i="12"/>
  <c r="K168" i="20"/>
  <c r="K417" i="16"/>
  <c r="K156" i="20"/>
  <c r="K408" i="16"/>
  <c r="K564" i="16"/>
  <c r="C1233" i="20"/>
  <c r="C1238" i="20"/>
  <c r="J1750" i="12"/>
  <c r="J1806" i="12"/>
  <c r="K95" i="11"/>
  <c r="K158" i="20"/>
  <c r="J1688" i="12"/>
  <c r="J1697" i="12"/>
  <c r="K2088" i="16"/>
  <c r="K224" i="20"/>
  <c r="J1675" i="12"/>
  <c r="K174" i="20"/>
  <c r="K516" i="16"/>
  <c r="K53" i="11"/>
  <c r="K155" i="20"/>
  <c r="K12" i="16"/>
  <c r="K192" i="16" s="1"/>
  <c r="J1838" i="12"/>
  <c r="J1778" i="12"/>
  <c r="J1708" i="12"/>
  <c r="J1670" i="12"/>
  <c r="K329" i="16"/>
  <c r="J1728" i="12"/>
  <c r="J1753" i="12"/>
  <c r="K2089" i="16"/>
  <c r="K2102" i="16" s="1"/>
  <c r="J1410" i="12"/>
  <c r="K150" i="20"/>
  <c r="J1682" i="12"/>
  <c r="K65" i="20"/>
  <c r="K433" i="16"/>
  <c r="K216" i="16"/>
  <c r="K95" i="20"/>
  <c r="J114" i="12"/>
  <c r="K424" i="16"/>
  <c r="K44" i="11"/>
  <c r="J23" i="12"/>
  <c r="K223" i="20"/>
  <c r="K2090" i="16"/>
  <c r="J1709" i="12"/>
  <c r="J1773" i="12"/>
  <c r="J1790" i="12"/>
  <c r="J1719" i="12"/>
  <c r="J1686" i="12"/>
  <c r="K176" i="20"/>
  <c r="J1828" i="12"/>
  <c r="K240" i="11"/>
  <c r="J1644" i="12"/>
  <c r="K104" i="20"/>
  <c r="J1684" i="12"/>
  <c r="K231" i="20"/>
  <c r="K698" i="16"/>
  <c r="K427" i="16"/>
  <c r="J1704" i="12"/>
  <c r="J1685" i="12"/>
  <c r="J1701" i="12"/>
  <c r="K1561" i="16"/>
  <c r="K367" i="16" s="1"/>
  <c r="K2091" i="16"/>
  <c r="K2104" i="16" s="1"/>
  <c r="K431" i="16"/>
  <c r="K1337" i="16"/>
  <c r="J63" i="12"/>
  <c r="J1749" i="12"/>
  <c r="K422" i="16"/>
  <c r="J1837" i="12"/>
  <c r="K174" i="16"/>
  <c r="K141" i="16"/>
  <c r="C959" i="20"/>
  <c r="D953" i="20"/>
  <c r="E953" i="20" s="1"/>
  <c r="C954" i="20"/>
  <c r="C953" i="20"/>
  <c r="C585" i="20"/>
  <c r="D579" i="20"/>
  <c r="E579" i="20" s="1"/>
  <c r="C579" i="20"/>
  <c r="D580" i="20"/>
  <c r="C580" i="20"/>
  <c r="K949" i="16"/>
  <c r="K1964" i="16"/>
  <c r="K1632" i="16"/>
  <c r="K1358" i="16"/>
  <c r="K1360" i="16" s="1"/>
  <c r="K79" i="16"/>
  <c r="K157" i="16"/>
  <c r="K95" i="16"/>
  <c r="K100" i="16"/>
  <c r="K97" i="16"/>
  <c r="K96" i="16"/>
  <c r="K144" i="16" s="1"/>
  <c r="K102" i="16"/>
  <c r="K101" i="16"/>
  <c r="K135" i="16"/>
  <c r="K103" i="16"/>
  <c r="K98" i="16"/>
  <c r="K104" i="16"/>
  <c r="K99" i="16"/>
  <c r="K931" i="16"/>
  <c r="K937" i="16"/>
  <c r="K943" i="16"/>
  <c r="D1975" i="16"/>
  <c r="E966" i="16"/>
  <c r="E965" i="16"/>
  <c r="F965" i="16" s="1" a="1"/>
  <c r="F965" i="16" s="1"/>
  <c r="C967" i="16"/>
  <c r="D965" i="16"/>
  <c r="D955" i="16"/>
  <c r="F954" i="16" s="1"/>
  <c r="D960" i="16"/>
  <c r="D970" i="16"/>
  <c r="K62" i="16"/>
  <c r="K188" i="20"/>
  <c r="J1779" i="12"/>
  <c r="J1687" i="12"/>
  <c r="K219" i="10"/>
  <c r="K833" i="16"/>
  <c r="K334" i="10"/>
  <c r="J1777" i="12"/>
  <c r="J1169" i="12"/>
  <c r="K2094" i="16"/>
  <c r="K2120" i="16" s="1"/>
  <c r="K2134" i="16" s="1"/>
  <c r="J1762" i="12"/>
  <c r="J1732" i="12"/>
  <c r="J1812" i="12"/>
  <c r="K167" i="20"/>
  <c r="J1785" i="12"/>
  <c r="J1731" i="12"/>
  <c r="K137" i="20"/>
  <c r="K615" i="16"/>
  <c r="J1744" i="12"/>
  <c r="K97" i="20"/>
  <c r="J1650" i="12"/>
  <c r="K38" i="16"/>
  <c r="J100" i="12"/>
  <c r="J1703" i="12"/>
  <c r="K101" i="20"/>
  <c r="J42" i="12"/>
  <c r="J1736" i="12"/>
  <c r="J1163" i="12"/>
  <c r="J1427" i="12"/>
  <c r="K413" i="10"/>
  <c r="K1894" i="16"/>
  <c r="J1677" i="12"/>
  <c r="J1735" i="12"/>
  <c r="J1683" i="12"/>
  <c r="J1667" i="12"/>
  <c r="K182" i="20"/>
  <c r="K114" i="20"/>
  <c r="K83" i="20"/>
  <c r="J1721" i="12"/>
  <c r="K436" i="16"/>
  <c r="K1891" i="16"/>
  <c r="K127" i="10"/>
  <c r="J1784" i="12"/>
  <c r="J1800" i="12"/>
  <c r="K44" i="18"/>
  <c r="K2142" i="16"/>
  <c r="K115" i="20"/>
  <c r="K206" i="20"/>
  <c r="J1673" i="12"/>
  <c r="K162" i="11"/>
  <c r="K190" i="10"/>
  <c r="J1742" i="12"/>
  <c r="J167" i="18"/>
  <c r="K1893" i="16"/>
  <c r="K32" i="8"/>
  <c r="K31" i="8" s="1"/>
  <c r="K68" i="18" s="1"/>
  <c r="K439" i="16"/>
  <c r="K1558" i="16"/>
  <c r="K364" i="16" s="1"/>
  <c r="J1767" i="12"/>
  <c r="J1886" i="12"/>
  <c r="J1925" i="12" s="1"/>
  <c r="K358" i="16"/>
  <c r="J1729" i="12"/>
  <c r="J1681" i="12"/>
  <c r="K2092" i="16"/>
  <c r="K222" i="20"/>
  <c r="K180" i="11"/>
  <c r="K159" i="20"/>
  <c r="K96" i="22"/>
  <c r="K94" i="20"/>
  <c r="K327" i="16"/>
  <c r="K116" i="20"/>
  <c r="J1757" i="12"/>
  <c r="J1843" i="12"/>
  <c r="K354" i="16"/>
  <c r="J1707" i="12"/>
  <c r="K437" i="16"/>
  <c r="K2093" i="16"/>
  <c r="K225" i="20"/>
  <c r="K429" i="16"/>
  <c r="K330" i="16"/>
  <c r="J1739" i="12"/>
  <c r="J369" i="10"/>
  <c r="E1638" i="16"/>
  <c r="E1637" i="16"/>
  <c r="D1637" i="16"/>
  <c r="D1643" i="16"/>
  <c r="C1646" i="16" s="1"/>
  <c r="D829" i="20" s="1"/>
  <c r="C829" i="20" s="1"/>
  <c r="B1636" i="16"/>
  <c r="B2803" i="16" s="1"/>
  <c r="D2050" i="16"/>
  <c r="K396" i="16"/>
  <c r="J33" i="10"/>
  <c r="J37" i="10" s="1"/>
  <c r="J39" i="10" s="1"/>
  <c r="J42" i="10" s="1"/>
  <c r="J100" i="10" s="1"/>
  <c r="J99" i="10" s="1"/>
  <c r="J121" i="10" s="1"/>
  <c r="J321" i="10"/>
  <c r="J416" i="10"/>
  <c r="J399" i="10"/>
  <c r="G12" i="10"/>
  <c r="G413" i="10"/>
  <c r="I52" i="18"/>
  <c r="G98" i="10"/>
  <c r="I165" i="18"/>
  <c r="G83" i="18"/>
  <c r="G300" i="10"/>
  <c r="G334" i="10"/>
  <c r="I37" i="18"/>
  <c r="D149" i="9"/>
  <c r="H18" i="18"/>
  <c r="H23" i="18" s="1"/>
  <c r="G12" i="11"/>
  <c r="G124" i="11" s="1"/>
  <c r="G63" i="18"/>
  <c r="F70" i="22" s="1"/>
  <c r="G116" i="18"/>
  <c r="G46" i="10"/>
  <c r="G127" i="10"/>
  <c r="G12" i="18"/>
  <c r="G75" i="10"/>
  <c r="G385" i="10"/>
  <c r="G242" i="10"/>
  <c r="G363" i="10"/>
  <c r="C11" i="9"/>
  <c r="C93" i="9" s="1"/>
  <c r="G31" i="8"/>
  <c r="G147" i="10" s="1"/>
  <c r="G47" i="18" s="1"/>
  <c r="G107" i="18"/>
  <c r="G271" i="10"/>
  <c r="G219" i="10"/>
  <c r="F12" i="12"/>
  <c r="F114" i="12" s="1"/>
  <c r="F520" i="12" s="1"/>
  <c r="G29" i="18"/>
  <c r="G44" i="18"/>
  <c r="G74" i="18"/>
  <c r="G96" i="18"/>
  <c r="G190" i="10"/>
  <c r="H433" i="10"/>
  <c r="H146" i="10"/>
  <c r="H32" i="18" s="1"/>
  <c r="H37" i="18" s="1"/>
  <c r="H48" i="18"/>
  <c r="H53" i="18" s="1"/>
  <c r="H33" i="18"/>
  <c r="H38" i="18" s="1"/>
  <c r="H145" i="10"/>
  <c r="H17" i="18" s="1"/>
  <c r="H22" i="18" s="1"/>
  <c r="H147" i="10"/>
  <c r="H47" i="18" s="1"/>
  <c r="H52" i="18" s="1"/>
  <c r="M52" i="22"/>
  <c r="M56" i="22" s="1"/>
  <c r="M62" i="22"/>
  <c r="L66" i="22"/>
  <c r="K114" i="10"/>
  <c r="K84" i="10"/>
  <c r="K118" i="10" s="1"/>
  <c r="J37" i="18"/>
  <c r="J166" i="18"/>
  <c r="L38" i="22"/>
  <c r="L106" i="11" s="1"/>
  <c r="M33" i="22"/>
  <c r="M37" i="22" s="1"/>
  <c r="K89" i="10"/>
  <c r="K113" i="10" s="1"/>
  <c r="K67" i="22"/>
  <c r="J92" i="12" s="1"/>
  <c r="J431" i="10"/>
  <c r="J389" i="10"/>
  <c r="O15" i="22"/>
  <c r="O17" i="22" s="1"/>
  <c r="D145" i="8"/>
  <c r="J494" i="16" l="1" a="1"/>
  <c r="J494" i="16" s="1"/>
  <c r="J541" i="16" s="1"/>
  <c r="K443" i="16"/>
  <c r="L595" i="12"/>
  <c r="L319" i="20"/>
  <c r="K3523" i="16"/>
  <c r="L786" i="16"/>
  <c r="L283" i="20"/>
  <c r="L3389" i="16"/>
  <c r="L3293" i="16"/>
  <c r="L3425" i="16"/>
  <c r="L3329" i="16"/>
  <c r="L3257" i="16"/>
  <c r="L3245" i="16"/>
  <c r="L3461" i="16"/>
  <c r="L3365" i="16"/>
  <c r="L3377" i="16"/>
  <c r="L3502" i="16"/>
  <c r="L3401" i="16"/>
  <c r="L3305" i="16"/>
  <c r="L3473" i="16"/>
  <c r="L3437" i="16"/>
  <c r="L3341" i="16"/>
  <c r="L3269" i="16"/>
  <c r="L3485" i="16"/>
  <c r="L3413" i="16"/>
  <c r="L3317" i="16"/>
  <c r="L3281" i="16"/>
  <c r="L3449" i="16"/>
  <c r="L3353" i="16"/>
  <c r="L3503" i="16"/>
  <c r="L3505" i="16"/>
  <c r="L3506" i="16"/>
  <c r="L3504" i="16"/>
  <c r="L3507" i="16"/>
  <c r="L3508" i="16"/>
  <c r="L3510" i="16"/>
  <c r="L3509" i="16"/>
  <c r="L3511" i="16"/>
  <c r="L3512" i="16"/>
  <c r="L3513" i="16"/>
  <c r="L3514" i="16"/>
  <c r="L3515" i="16"/>
  <c r="L3516" i="16"/>
  <c r="L3517" i="16"/>
  <c r="L3519" i="16"/>
  <c r="L3518" i="16"/>
  <c r="L3520" i="16"/>
  <c r="L3521" i="16"/>
  <c r="L3522" i="16"/>
  <c r="K3248" i="16"/>
  <c r="K3249" i="16" s="1"/>
  <c r="K3251" i="16" s="1"/>
  <c r="K3247" i="16"/>
  <c r="K3252" i="16"/>
  <c r="K3264" i="16"/>
  <c r="K3259" i="16"/>
  <c r="K3260" i="16" s="1"/>
  <c r="K3274" i="16"/>
  <c r="K3272" i="16"/>
  <c r="K3273" i="16" s="1"/>
  <c r="K3276" i="16"/>
  <c r="K3271" i="16"/>
  <c r="K3283" i="16"/>
  <c r="K3284" i="16"/>
  <c r="K3285" i="16" s="1"/>
  <c r="K3286" i="16"/>
  <c r="K3288" i="16"/>
  <c r="K3300" i="16"/>
  <c r="K3295" i="16"/>
  <c r="K3296" i="16" s="1"/>
  <c r="K3307" i="16"/>
  <c r="K3324" i="16"/>
  <c r="K3308" i="16"/>
  <c r="K3309" i="16" s="1"/>
  <c r="K3320" i="16"/>
  <c r="K3321" i="16" s="1"/>
  <c r="K3312" i="16"/>
  <c r="K3310" i="16"/>
  <c r="K3322" i="16"/>
  <c r="K3336" i="16"/>
  <c r="K3319" i="16"/>
  <c r="K3331" i="16"/>
  <c r="K3332" i="16" s="1"/>
  <c r="K3346" i="16"/>
  <c r="K3348" i="16"/>
  <c r="K3344" i="16"/>
  <c r="K3345" i="16" s="1"/>
  <c r="K3343" i="16"/>
  <c r="K3360" i="16"/>
  <c r="K3355" i="16"/>
  <c r="K3356" i="16" s="1"/>
  <c r="K3368" i="16"/>
  <c r="K3369" i="16" s="1"/>
  <c r="K3372" i="16"/>
  <c r="K3367" i="16"/>
  <c r="K3384" i="16"/>
  <c r="K3379" i="16"/>
  <c r="K3380" i="16" s="1"/>
  <c r="K3396" i="16"/>
  <c r="K3391" i="16"/>
  <c r="K3392" i="16" s="1"/>
  <c r="K3408" i="16"/>
  <c r="K3403" i="16"/>
  <c r="K3404" i="16" s="1"/>
  <c r="K3420" i="16"/>
  <c r="K3415" i="16"/>
  <c r="K3416" i="16" s="1"/>
  <c r="K3427" i="16"/>
  <c r="K3432" i="16"/>
  <c r="K3428" i="16"/>
  <c r="K3429" i="16" s="1"/>
  <c r="K3430" i="16"/>
  <c r="K3439" i="16"/>
  <c r="K3440" i="16" s="1"/>
  <c r="K3444" i="16"/>
  <c r="K3456" i="16"/>
  <c r="K3451" i="16"/>
  <c r="K3452" i="16" s="1"/>
  <c r="K3468" i="16"/>
  <c r="K3463" i="16"/>
  <c r="K3464" i="16"/>
  <c r="K3465" i="16" s="1"/>
  <c r="K3480" i="16"/>
  <c r="K3475" i="16"/>
  <c r="K3476" i="16"/>
  <c r="K3477" i="16" s="1"/>
  <c r="K3478" i="16"/>
  <c r="F1582" i="16" a="1"/>
  <c r="F1582" i="16" s="1"/>
  <c r="E2753" i="16"/>
  <c r="O25" i="20"/>
  <c r="O54" i="20" s="1"/>
  <c r="O56" i="20" s="1"/>
  <c r="D2402" i="16"/>
  <c r="G2407" i="16" s="1"/>
  <c r="E1211" i="16"/>
  <c r="D1211" i="16" s="1"/>
  <c r="D2404" i="16" s="1"/>
  <c r="E2634" i="16"/>
  <c r="K2632" i="16" s="1"/>
  <c r="K2631" i="16"/>
  <c r="E1210" i="16"/>
  <c r="E2403" i="16" s="1"/>
  <c r="D1210" i="16"/>
  <c r="D2403" i="16" s="1"/>
  <c r="B1209" i="16"/>
  <c r="B2402" i="16" s="1"/>
  <c r="D1216" i="16"/>
  <c r="C1219" i="16" s="1"/>
  <c r="D424" i="20" s="1"/>
  <c r="G2404" i="16"/>
  <c r="G3195" i="16"/>
  <c r="G3198" i="16"/>
  <c r="G2400" i="16"/>
  <c r="G2397" i="16"/>
  <c r="G2697" i="16"/>
  <c r="G2700" i="16"/>
  <c r="G3126" i="16"/>
  <c r="G3123" i="16"/>
  <c r="G2805" i="16"/>
  <c r="G2808" i="16"/>
  <c r="G2663" i="16"/>
  <c r="G2660" i="16"/>
  <c r="G2768" i="16"/>
  <c r="G2771" i="16"/>
  <c r="G2634" i="16"/>
  <c r="D2686" i="16"/>
  <c r="E2686" i="16" s="1"/>
  <c r="G2553" i="16"/>
  <c r="G2556" i="16"/>
  <c r="L2524" i="16"/>
  <c r="K2524" i="16"/>
  <c r="F2527" i="16"/>
  <c r="G2527" i="16"/>
  <c r="K92" i="12"/>
  <c r="V97" i="22"/>
  <c r="V101" i="22" s="1"/>
  <c r="U102" i="22"/>
  <c r="F1596" i="16" a="1"/>
  <c r="F1596" i="16" s="1"/>
  <c r="L2631" i="16"/>
  <c r="L2633" i="16" s="1"/>
  <c r="L2525" i="16"/>
  <c r="L2527" i="16" s="1"/>
  <c r="L1340" i="16" s="1"/>
  <c r="D1204" i="16"/>
  <c r="D2397" i="16" s="1"/>
  <c r="C417" i="20"/>
  <c r="E416" i="20" s="1"/>
  <c r="J444" i="16" a="1"/>
  <c r="J444" i="16" s="1"/>
  <c r="L444" i="16" s="1"/>
  <c r="J177" i="20"/>
  <c r="C2259" i="16"/>
  <c r="E3102" i="16"/>
  <c r="D1963" i="16"/>
  <c r="D3116" i="16" s="1"/>
  <c r="D1632" i="16"/>
  <c r="D2799" i="16" s="1"/>
  <c r="E2799" i="16" s="1"/>
  <c r="D2801" i="16" s="1"/>
  <c r="E2801" i="16" s="1"/>
  <c r="K2633" i="16"/>
  <c r="E2697" i="16"/>
  <c r="D1509" i="16"/>
  <c r="D2691" i="16" s="1"/>
  <c r="E2691" i="16" s="1"/>
  <c r="D2692" i="16" s="1"/>
  <c r="E2660" i="16"/>
  <c r="D1469" i="16"/>
  <c r="D2654" i="16" s="1"/>
  <c r="E2654" i="16" s="1"/>
  <c r="D2656" i="16" s="1"/>
  <c r="E2656" i="16" s="1"/>
  <c r="K2527" i="16"/>
  <c r="D2384" i="16"/>
  <c r="E2384" i="16" s="1"/>
  <c r="E2553" i="16"/>
  <c r="D1358" i="16"/>
  <c r="D2547" i="16" s="1"/>
  <c r="E2547" i="16" s="1"/>
  <c r="D2549" i="16" s="1"/>
  <c r="E2549" i="16" s="1"/>
  <c r="F2689" i="16"/>
  <c r="L19" i="31"/>
  <c r="L49" i="31"/>
  <c r="L121" i="8"/>
  <c r="L122" i="8" s="1"/>
  <c r="L35" i="8" s="1"/>
  <c r="L29" i="31"/>
  <c r="L59" i="31"/>
  <c r="L39" i="31"/>
  <c r="K80" i="31"/>
  <c r="K88" i="31" s="1"/>
  <c r="K78" i="31"/>
  <c r="K77" i="31"/>
  <c r="L69" i="31"/>
  <c r="L4" i="30"/>
  <c r="L13" i="31"/>
  <c r="F1203" i="16" a="1"/>
  <c r="F1203" i="16" s="1"/>
  <c r="K346" i="16"/>
  <c r="H436" i="10"/>
  <c r="K215" i="11"/>
  <c r="K193" i="11"/>
  <c r="K216" i="11"/>
  <c r="K217" i="11"/>
  <c r="K196" i="11"/>
  <c r="K154" i="11"/>
  <c r="K155" i="11"/>
  <c r="K218" i="11"/>
  <c r="K156" i="11"/>
  <c r="K153" i="11"/>
  <c r="K214" i="11"/>
  <c r="K194" i="11"/>
  <c r="K157" i="11"/>
  <c r="K195" i="11"/>
  <c r="K150" i="11"/>
  <c r="K158" i="11"/>
  <c r="K197" i="11"/>
  <c r="K151" i="11"/>
  <c r="K149" i="11"/>
  <c r="K152" i="11"/>
  <c r="K82" i="25"/>
  <c r="K83" i="25"/>
  <c r="D1527" i="16"/>
  <c r="E1529" i="16" s="1"/>
  <c r="D2390" i="16"/>
  <c r="E1521" i="16"/>
  <c r="E2703" i="16" s="1"/>
  <c r="K62" i="25"/>
  <c r="L74" i="25"/>
  <c r="L13" i="25"/>
  <c r="D1521" i="16"/>
  <c r="B1520" i="16"/>
  <c r="B2702" i="16" s="1"/>
  <c r="E1522" i="16"/>
  <c r="J1448" i="12"/>
  <c r="J1589" i="12"/>
  <c r="K1152" i="12"/>
  <c r="K1140" i="12"/>
  <c r="K1119" i="12"/>
  <c r="K1111" i="12"/>
  <c r="K1103" i="12"/>
  <c r="K1150" i="12"/>
  <c r="K1125" i="12"/>
  <c r="K1117" i="12"/>
  <c r="K1109" i="12"/>
  <c r="K1101" i="12"/>
  <c r="K1149" i="12"/>
  <c r="K1124" i="12"/>
  <c r="K1116" i="12"/>
  <c r="K1108" i="12"/>
  <c r="K1100" i="12"/>
  <c r="K1148" i="12"/>
  <c r="K1123" i="12"/>
  <c r="K1115" i="12"/>
  <c r="K1107" i="12"/>
  <c r="K1099" i="12"/>
  <c r="K1143" i="12"/>
  <c r="K1122" i="12"/>
  <c r="K1114" i="12"/>
  <c r="K1106" i="12"/>
  <c r="K1098" i="12"/>
  <c r="K1142" i="12"/>
  <c r="K1121" i="12"/>
  <c r="K1113" i="12"/>
  <c r="K1105" i="12"/>
  <c r="K1097" i="12"/>
  <c r="K1141" i="12"/>
  <c r="K1120" i="12"/>
  <c r="K1112" i="12"/>
  <c r="K1104" i="12"/>
  <c r="K1102" i="12"/>
  <c r="K1096" i="12"/>
  <c r="K1084" i="12"/>
  <c r="K1076" i="12"/>
  <c r="K1068" i="12"/>
  <c r="K1060" i="12"/>
  <c r="K1091" i="12"/>
  <c r="K1083" i="12"/>
  <c r="K1075" i="12"/>
  <c r="K1067" i="12"/>
  <c r="K1059" i="12"/>
  <c r="K1090" i="12"/>
  <c r="K1082" i="12"/>
  <c r="K1074" i="12"/>
  <c r="K1066" i="12"/>
  <c r="K1058" i="12"/>
  <c r="K1089" i="12"/>
  <c r="K1081" i="12"/>
  <c r="K1073" i="12"/>
  <c r="K1065" i="12"/>
  <c r="K1151" i="12"/>
  <c r="K1088" i="12"/>
  <c r="K1080" i="12"/>
  <c r="K1072" i="12"/>
  <c r="K1064" i="12"/>
  <c r="K1118" i="12"/>
  <c r="K1086" i="12"/>
  <c r="K1078" i="12"/>
  <c r="K1070" i="12"/>
  <c r="K1062" i="12"/>
  <c r="K1110" i="12"/>
  <c r="K1085" i="12"/>
  <c r="K1077" i="12"/>
  <c r="K1069" i="12"/>
  <c r="K1061" i="12"/>
  <c r="K1063" i="12"/>
  <c r="K1057" i="12"/>
  <c r="K1044" i="12"/>
  <c r="K1056" i="12"/>
  <c r="K1043" i="12"/>
  <c r="K1139" i="12"/>
  <c r="K1055" i="12"/>
  <c r="K1042" i="12"/>
  <c r="K1034" i="12"/>
  <c r="K1026" i="12"/>
  <c r="K1018" i="12"/>
  <c r="K1054" i="12"/>
  <c r="K1041" i="12"/>
  <c r="K1033" i="12"/>
  <c r="K1025" i="12"/>
  <c r="K1053" i="12"/>
  <c r="K1040" i="12"/>
  <c r="K1032" i="12"/>
  <c r="K1024" i="12"/>
  <c r="K1087" i="12"/>
  <c r="K1052" i="12"/>
  <c r="K1039" i="12"/>
  <c r="K1031" i="12"/>
  <c r="K1079" i="12"/>
  <c r="K1046" i="12"/>
  <c r="K1038" i="12"/>
  <c r="K1030" i="12"/>
  <c r="K1022" i="12"/>
  <c r="K1012" i="12"/>
  <c r="K999" i="12"/>
  <c r="K987" i="12"/>
  <c r="K979" i="12"/>
  <c r="K1045" i="12"/>
  <c r="K1028" i="12"/>
  <c r="K1011" i="12"/>
  <c r="K998" i="12"/>
  <c r="K986" i="12"/>
  <c r="K1029" i="12"/>
  <c r="K1027" i="12"/>
  <c r="K1010" i="12"/>
  <c r="K997" i="12"/>
  <c r="K985" i="12"/>
  <c r="K1023" i="12"/>
  <c r="K1017" i="12"/>
  <c r="K1009" i="12"/>
  <c r="K992" i="12"/>
  <c r="K984" i="12"/>
  <c r="K1021" i="12"/>
  <c r="K1016" i="12"/>
  <c r="K1008" i="12"/>
  <c r="K991" i="12"/>
  <c r="K983" i="12"/>
  <c r="K1035" i="12"/>
  <c r="K1020" i="12"/>
  <c r="K1015" i="12"/>
  <c r="K1007" i="12"/>
  <c r="K1071" i="12"/>
  <c r="K1036" i="12"/>
  <c r="K1019" i="12"/>
  <c r="K1014" i="12"/>
  <c r="K1001" i="12"/>
  <c r="K989" i="12"/>
  <c r="K981" i="12"/>
  <c r="K974" i="12"/>
  <c r="K962" i="12"/>
  <c r="K954" i="12"/>
  <c r="K907" i="12"/>
  <c r="K990" i="12"/>
  <c r="K973" i="12"/>
  <c r="K961" i="12"/>
  <c r="K906" i="12"/>
  <c r="K1013" i="12"/>
  <c r="K988" i="12"/>
  <c r="K980" i="12"/>
  <c r="K968" i="12"/>
  <c r="K960" i="12"/>
  <c r="K952" i="12"/>
  <c r="K901" i="12"/>
  <c r="K1000" i="12"/>
  <c r="K982" i="12"/>
  <c r="K967" i="12"/>
  <c r="K959" i="12"/>
  <c r="K951" i="12"/>
  <c r="K900" i="12"/>
  <c r="K978" i="12"/>
  <c r="K966" i="12"/>
  <c r="K958" i="12"/>
  <c r="K950" i="12"/>
  <c r="K977" i="12"/>
  <c r="K965" i="12"/>
  <c r="K957" i="12"/>
  <c r="K910" i="12"/>
  <c r="K1037" i="12"/>
  <c r="K976" i="12"/>
  <c r="K964" i="12"/>
  <c r="K956" i="12"/>
  <c r="K909" i="12"/>
  <c r="K975" i="12"/>
  <c r="K880" i="12"/>
  <c r="K872" i="12"/>
  <c r="K864" i="12"/>
  <c r="K856" i="12"/>
  <c r="K963" i="12"/>
  <c r="K879" i="12"/>
  <c r="K871" i="12"/>
  <c r="K863" i="12"/>
  <c r="K855" i="12"/>
  <c r="K955" i="12"/>
  <c r="K899" i="12"/>
  <c r="K878" i="12"/>
  <c r="K870" i="12"/>
  <c r="K862" i="12"/>
  <c r="K854" i="12"/>
  <c r="K908" i="12"/>
  <c r="K898" i="12"/>
  <c r="K877" i="12"/>
  <c r="K869" i="12"/>
  <c r="K861" i="12"/>
  <c r="K897" i="12"/>
  <c r="K876" i="12"/>
  <c r="K868" i="12"/>
  <c r="K860" i="12"/>
  <c r="K848" i="12"/>
  <c r="K883" i="12"/>
  <c r="K875" i="12"/>
  <c r="K867" i="12"/>
  <c r="K859" i="12"/>
  <c r="K882" i="12"/>
  <c r="K874" i="12"/>
  <c r="K866" i="12"/>
  <c r="K858" i="12"/>
  <c r="K881" i="12"/>
  <c r="K844" i="12"/>
  <c r="K836" i="12"/>
  <c r="K873" i="12"/>
  <c r="K843" i="12"/>
  <c r="K835" i="12"/>
  <c r="K827" i="12"/>
  <c r="K865" i="12"/>
  <c r="K842" i="12"/>
  <c r="K834" i="12"/>
  <c r="K826" i="12"/>
  <c r="K818" i="12"/>
  <c r="K810" i="12"/>
  <c r="K857" i="12"/>
  <c r="K849" i="12"/>
  <c r="K841" i="12"/>
  <c r="K833" i="12"/>
  <c r="K825" i="12"/>
  <c r="K817" i="12"/>
  <c r="K840" i="12"/>
  <c r="K832" i="12"/>
  <c r="K824" i="12"/>
  <c r="K816" i="12"/>
  <c r="K847" i="12"/>
  <c r="K839" i="12"/>
  <c r="K831" i="12"/>
  <c r="K823" i="12"/>
  <c r="K815" i="12"/>
  <c r="K846" i="12"/>
  <c r="K838" i="12"/>
  <c r="K830" i="12"/>
  <c r="K822" i="12"/>
  <c r="K814" i="12"/>
  <c r="K845" i="12"/>
  <c r="K837" i="12"/>
  <c r="K829" i="12"/>
  <c r="K821" i="12"/>
  <c r="K828" i="12"/>
  <c r="K812" i="12"/>
  <c r="K797" i="12"/>
  <c r="K789" i="12"/>
  <c r="K781" i="12"/>
  <c r="K773" i="12"/>
  <c r="K765" i="12"/>
  <c r="K748" i="12"/>
  <c r="K740" i="12"/>
  <c r="K732" i="12"/>
  <c r="K1215" i="12" s="1"/>
  <c r="K712" i="12"/>
  <c r="K820" i="12"/>
  <c r="K811" i="12"/>
  <c r="K804" i="12"/>
  <c r="K796" i="12"/>
  <c r="K788" i="12"/>
  <c r="K780" i="12"/>
  <c r="K772" i="12"/>
  <c r="K759" i="12"/>
  <c r="K747" i="12"/>
  <c r="K739" i="12"/>
  <c r="K731" i="12"/>
  <c r="K1214" i="12" s="1"/>
  <c r="K713" i="12"/>
  <c r="K803" i="12"/>
  <c r="K795" i="12"/>
  <c r="K787" i="12"/>
  <c r="K779" i="12"/>
  <c r="K771" i="12"/>
  <c r="K758" i="12"/>
  <c r="K746" i="12"/>
  <c r="K738" i="12"/>
  <c r="K714" i="12"/>
  <c r="K802" i="12"/>
  <c r="K794" i="12"/>
  <c r="K786" i="12"/>
  <c r="K778" i="12"/>
  <c r="K770" i="12"/>
  <c r="K757" i="12"/>
  <c r="K745" i="12"/>
  <c r="K737" i="12"/>
  <c r="K801" i="12"/>
  <c r="K793" i="12"/>
  <c r="K785" i="12"/>
  <c r="K777" i="12"/>
  <c r="K769" i="12"/>
  <c r="K756" i="12"/>
  <c r="K744" i="12"/>
  <c r="K736" i="12"/>
  <c r="K819" i="12"/>
  <c r="K799" i="12"/>
  <c r="K791" i="12"/>
  <c r="K783" i="12"/>
  <c r="K775" i="12"/>
  <c r="K767" i="12"/>
  <c r="K750" i="12"/>
  <c r="K742" i="12"/>
  <c r="K734" i="12"/>
  <c r="K710" i="12"/>
  <c r="K718" i="12"/>
  <c r="K813" i="12"/>
  <c r="K798" i="12"/>
  <c r="K790" i="12"/>
  <c r="K782" i="12"/>
  <c r="K774" i="12"/>
  <c r="K766" i="12"/>
  <c r="K749" i="12"/>
  <c r="K741" i="12"/>
  <c r="K733" i="12"/>
  <c r="K711" i="12"/>
  <c r="K768" i="12"/>
  <c r="K725" i="12"/>
  <c r="K707" i="12"/>
  <c r="K1190" i="12" s="1"/>
  <c r="K755" i="12"/>
  <c r="K726" i="12"/>
  <c r="K743" i="12"/>
  <c r="K708" i="12"/>
  <c r="K716" i="12"/>
  <c r="K717" i="12"/>
  <c r="K719" i="12"/>
  <c r="K735" i="12"/>
  <c r="K715" i="12"/>
  <c r="K720" i="12"/>
  <c r="K800" i="12"/>
  <c r="K721" i="12"/>
  <c r="K792" i="12"/>
  <c r="K722" i="12"/>
  <c r="K784" i="12"/>
  <c r="K723" i="12"/>
  <c r="K776" i="12"/>
  <c r="K709" i="12"/>
  <c r="K724" i="12"/>
  <c r="K949" i="12"/>
  <c r="L165" i="22"/>
  <c r="L172" i="22" s="1"/>
  <c r="L27" i="8"/>
  <c r="L11" i="12" s="1"/>
  <c r="D3200" i="16"/>
  <c r="J2198" i="16"/>
  <c r="J2286" i="16"/>
  <c r="D3128" i="16"/>
  <c r="J2298" i="16"/>
  <c r="D2810" i="16"/>
  <c r="D2558" i="16"/>
  <c r="D2702" i="16"/>
  <c r="J2222" i="16"/>
  <c r="J2239" i="16"/>
  <c r="K143" i="22"/>
  <c r="J2174" i="16"/>
  <c r="D422" i="20"/>
  <c r="E422" i="20" s="1"/>
  <c r="H381" i="10"/>
  <c r="H423" i="10" s="1"/>
  <c r="K540" i="20"/>
  <c r="D2696" i="16"/>
  <c r="K1490" i="16"/>
  <c r="K1496" i="16"/>
  <c r="K1504" i="16"/>
  <c r="D2804" i="16"/>
  <c r="D2659" i="16"/>
  <c r="K344" i="16"/>
  <c r="K309" i="16"/>
  <c r="K1345" i="16"/>
  <c r="D2552" i="16"/>
  <c r="D1515" i="16"/>
  <c r="D2697" i="16" s="1"/>
  <c r="F1514" i="16" a="1"/>
  <c r="F1514" i="16" s="1"/>
  <c r="K1516" i="16"/>
  <c r="K1518" i="16" s="1"/>
  <c r="D421" i="20"/>
  <c r="C423" i="20"/>
  <c r="C422" i="20"/>
  <c r="C428" i="20"/>
  <c r="D430" i="20" s="1"/>
  <c r="H136" i="10"/>
  <c r="H94" i="10"/>
  <c r="H135" i="10" s="1"/>
  <c r="M57" i="22"/>
  <c r="M58" i="22" s="1"/>
  <c r="K53" i="20"/>
  <c r="K59" i="20"/>
  <c r="K1256" i="20" s="1"/>
  <c r="K1290" i="20" s="1"/>
  <c r="K47" i="20"/>
  <c r="F2786" i="16"/>
  <c r="K2778" i="16"/>
  <c r="G2786" i="16"/>
  <c r="K2783" i="16"/>
  <c r="L2783" i="16" s="1"/>
  <c r="K2784" i="16"/>
  <c r="K1611" i="16"/>
  <c r="L2776" i="16"/>
  <c r="L2777" i="16"/>
  <c r="K2634" i="16"/>
  <c r="K1451" i="16" s="1"/>
  <c r="L2632" i="16"/>
  <c r="L2669" i="16"/>
  <c r="L2671" i="16" s="1"/>
  <c r="L1491" i="16" s="1"/>
  <c r="K2669" i="16"/>
  <c r="K2671" i="16" s="1"/>
  <c r="K1491" i="16" s="1"/>
  <c r="K2668" i="16"/>
  <c r="L2668" i="16"/>
  <c r="K2639" i="16"/>
  <c r="K2641" i="16" s="1"/>
  <c r="L2639" i="16"/>
  <c r="L2641" i="16" s="1"/>
  <c r="L1458" i="16" s="1"/>
  <c r="L2638" i="16"/>
  <c r="K2638" i="16"/>
  <c r="L2532" i="16"/>
  <c r="L2534" i="16" s="1"/>
  <c r="L2531" i="16"/>
  <c r="K2531" i="16"/>
  <c r="K2532" i="16"/>
  <c r="K2534" i="16" s="1"/>
  <c r="L3084" i="16"/>
  <c r="L3056" i="16"/>
  <c r="L2745" i="16"/>
  <c r="L3214" i="16"/>
  <c r="L3186" i="16"/>
  <c r="L3156" i="16"/>
  <c r="L3128" i="16"/>
  <c r="L3100" i="16"/>
  <c r="L3034" i="16"/>
  <c r="L3006" i="16"/>
  <c r="L2978" i="16"/>
  <c r="L2950" i="16"/>
  <c r="L3063" i="16"/>
  <c r="L2752" i="16"/>
  <c r="L3221" i="16"/>
  <c r="L3193" i="16"/>
  <c r="L3165" i="16"/>
  <c r="L3135" i="16"/>
  <c r="L3107" i="16"/>
  <c r="L3041" i="16"/>
  <c r="L3013" i="16"/>
  <c r="L2985" i="16"/>
  <c r="L2957" i="16"/>
  <c r="L3070" i="16"/>
  <c r="L2759" i="16"/>
  <c r="L3228" i="16"/>
  <c r="L3200" i="16"/>
  <c r="L3172" i="16"/>
  <c r="L3142" i="16"/>
  <c r="L3114" i="16"/>
  <c r="L3048" i="16"/>
  <c r="L3020" i="16"/>
  <c r="L2992" i="16"/>
  <c r="L2964" i="16"/>
  <c r="L2936" i="16"/>
  <c r="L3077" i="16"/>
  <c r="L2766" i="16"/>
  <c r="L2738" i="16"/>
  <c r="L3207" i="16"/>
  <c r="L3179" i="16"/>
  <c r="L3149" i="16"/>
  <c r="L3121" i="16"/>
  <c r="L3093" i="16"/>
  <c r="L3027" i="16"/>
  <c r="L2999" i="16"/>
  <c r="L2971" i="16"/>
  <c r="L2943" i="16"/>
  <c r="L2908" i="16"/>
  <c r="L2880" i="16"/>
  <c r="L2852" i="16"/>
  <c r="L2824" i="16"/>
  <c r="L2796" i="16"/>
  <c r="L2730" i="16"/>
  <c r="L2702" i="16"/>
  <c r="L2674" i="16"/>
  <c r="L2614" i="16"/>
  <c r="L2579" i="16"/>
  <c r="L2544" i="16"/>
  <c r="L2915" i="16"/>
  <c r="L2887" i="16"/>
  <c r="L2859" i="16"/>
  <c r="L2831" i="16"/>
  <c r="L2803" i="16"/>
  <c r="L2775" i="16"/>
  <c r="L2709" i="16"/>
  <c r="L2681" i="16"/>
  <c r="L2621" i="16"/>
  <c r="L2586" i="16"/>
  <c r="L2551" i="16"/>
  <c r="L2530" i="16"/>
  <c r="L2922" i="16"/>
  <c r="L2894" i="16"/>
  <c r="L2866" i="16"/>
  <c r="L2838" i="16"/>
  <c r="L2810" i="16"/>
  <c r="L2782" i="16"/>
  <c r="L2716" i="16"/>
  <c r="L2688" i="16"/>
  <c r="L2365" i="16"/>
  <c r="L2600" i="16"/>
  <c r="L2565" i="16"/>
  <c r="L2929" i="16"/>
  <c r="L2901" i="16"/>
  <c r="L2873" i="16"/>
  <c r="L2845" i="16"/>
  <c r="L2817" i="16"/>
  <c r="L2789" i="16"/>
  <c r="L2723" i="16"/>
  <c r="L2695" i="16"/>
  <c r="L2667" i="16"/>
  <c r="L2607" i="16"/>
  <c r="L2572" i="16"/>
  <c r="L2537" i="16"/>
  <c r="L2486" i="16"/>
  <c r="L2430" i="16"/>
  <c r="L2381" i="16"/>
  <c r="L2558" i="16"/>
  <c r="L2388" i="16"/>
  <c r="L2658" i="16"/>
  <c r="L2479" i="16"/>
  <c r="L2423" i="16"/>
  <c r="L2374" i="16"/>
  <c r="L2500" i="16"/>
  <c r="L2437" i="16"/>
  <c r="L2651" i="16"/>
  <c r="L2472" i="16"/>
  <c r="L2416" i="16"/>
  <c r="L2593" i="16"/>
  <c r="L2523" i="16"/>
  <c r="L2465" i="16"/>
  <c r="L2409" i="16"/>
  <c r="L2444" i="16"/>
  <c r="L2493" i="16"/>
  <c r="L2644" i="16"/>
  <c r="L2514" i="16"/>
  <c r="L2458" i="16"/>
  <c r="L2367" i="16"/>
  <c r="L2395" i="16"/>
  <c r="L2637" i="16"/>
  <c r="L2507" i="16"/>
  <c r="L2451" i="16"/>
  <c r="L2402" i="16"/>
  <c r="L2630" i="16"/>
  <c r="K1614" i="16"/>
  <c r="F2534" i="16"/>
  <c r="F1461" i="16"/>
  <c r="F2646" i="16" s="1"/>
  <c r="F1350" i="16"/>
  <c r="F2539" i="16" s="1"/>
  <c r="D1475" i="16"/>
  <c r="D2660" i="16" s="1"/>
  <c r="F1501" i="16"/>
  <c r="F2683" i="16" s="1"/>
  <c r="E3116" i="16"/>
  <c r="G2682" i="16"/>
  <c r="E2678" i="16"/>
  <c r="G2675" i="16"/>
  <c r="F2671" i="16"/>
  <c r="G2671" i="16"/>
  <c r="E1970" i="16"/>
  <c r="F1197" i="16"/>
  <c r="F2390" i="16" s="1"/>
  <c r="D2391" i="16"/>
  <c r="F1637" i="16" a="1"/>
  <c r="F1637" i="16" s="1"/>
  <c r="E2804" i="16"/>
  <c r="D1638" i="16"/>
  <c r="D2805" i="16" s="1"/>
  <c r="E2805" i="16"/>
  <c r="D2793" i="16"/>
  <c r="F2797" i="16"/>
  <c r="E1942" i="16"/>
  <c r="G2534" i="16"/>
  <c r="E2685" i="16"/>
  <c r="D2541" i="16"/>
  <c r="F2545" i="16"/>
  <c r="D2648" i="16"/>
  <c r="G2641" i="16"/>
  <c r="F2641" i="16"/>
  <c r="F2652" i="16"/>
  <c r="F1474" i="16" a="1"/>
  <c r="F1474" i="16" s="1"/>
  <c r="K1365" i="16"/>
  <c r="F1363" i="16" a="1"/>
  <c r="F1363" i="16" s="1"/>
  <c r="D1364" i="16"/>
  <c r="D1365" i="16" s="1"/>
  <c r="K1339" i="16"/>
  <c r="G381" i="10"/>
  <c r="G423" i="10" s="1"/>
  <c r="I141" i="10"/>
  <c r="K406" i="16"/>
  <c r="K146" i="20" s="1"/>
  <c r="K744" i="16"/>
  <c r="P42" i="22"/>
  <c r="P46" i="22" s="1"/>
  <c r="P47" i="22" s="1"/>
  <c r="O48" i="22"/>
  <c r="P106" i="22"/>
  <c r="P110" i="22" s="1"/>
  <c r="P111" i="22" s="1"/>
  <c r="O112" i="22"/>
  <c r="P116" i="22"/>
  <c r="P120" i="22" s="1"/>
  <c r="P121" i="22" s="1"/>
  <c r="O122" i="22"/>
  <c r="Q126" i="22"/>
  <c r="R126" i="22" s="1"/>
  <c r="P130" i="22"/>
  <c r="P131" i="22" s="1"/>
  <c r="L134" i="8"/>
  <c r="K770" i="16"/>
  <c r="K266" i="20" s="1"/>
  <c r="K1338" i="12"/>
  <c r="K1341" i="12"/>
  <c r="K1300" i="12"/>
  <c r="K1297" i="12"/>
  <c r="K1294" i="12"/>
  <c r="J1243" i="12"/>
  <c r="J1400" i="12" s="1"/>
  <c r="K1255" i="12"/>
  <c r="K1252" i="12"/>
  <c r="K1249" i="12"/>
  <c r="K1239" i="12"/>
  <c r="J1288" i="12"/>
  <c r="J1401" i="12" s="1"/>
  <c r="J1367" i="12"/>
  <c r="J1403" i="12" s="1"/>
  <c r="J1333" i="12"/>
  <c r="J1402" i="12" s="1"/>
  <c r="K1216" i="12"/>
  <c r="K1218" i="12"/>
  <c r="K1191" i="12"/>
  <c r="K1198" i="12"/>
  <c r="K1192" i="12"/>
  <c r="K1196" i="12"/>
  <c r="L157" i="16"/>
  <c r="I150" i="10"/>
  <c r="I424" i="10"/>
  <c r="I368" i="10"/>
  <c r="I364" i="10" s="1"/>
  <c r="I417" i="10"/>
  <c r="I387" i="10"/>
  <c r="I386" i="10" s="1"/>
  <c r="I407" i="10" s="1"/>
  <c r="G138" i="10"/>
  <c r="G81" i="10"/>
  <c r="G76" i="10" s="1"/>
  <c r="G131" i="10"/>
  <c r="G132" i="10"/>
  <c r="I94" i="10"/>
  <c r="I137" i="10" s="1"/>
  <c r="I142" i="10"/>
  <c r="H2063" i="16"/>
  <c r="H1382" i="16"/>
  <c r="H1988" i="16"/>
  <c r="H1236" i="16"/>
  <c r="H1533" i="16"/>
  <c r="H1656" i="16"/>
  <c r="J264" i="12"/>
  <c r="D952" i="20"/>
  <c r="K136" i="16"/>
  <c r="J1234" i="12"/>
  <c r="J1399" i="12" s="1"/>
  <c r="H432" i="10"/>
  <c r="M380" i="10"/>
  <c r="M370" i="10"/>
  <c r="H390" i="10"/>
  <c r="H386" i="10" s="1"/>
  <c r="H407" i="10" s="1"/>
  <c r="H126" i="18"/>
  <c r="G126" i="18"/>
  <c r="H132" i="10"/>
  <c r="L567" i="20"/>
  <c r="F1624" i="16"/>
  <c r="D1969" i="16"/>
  <c r="E1969" i="16"/>
  <c r="D1949" i="16"/>
  <c r="E1956" i="16"/>
  <c r="K2123" i="16"/>
  <c r="K2137" i="16" s="1"/>
  <c r="K2109" i="16"/>
  <c r="K2111" i="16"/>
  <c r="K2121" i="16"/>
  <c r="K2135" i="16" s="1"/>
  <c r="L32" i="8"/>
  <c r="L31" i="8" s="1"/>
  <c r="L68" i="18" s="1"/>
  <c r="L201" i="16"/>
  <c r="L205" i="16"/>
  <c r="L209" i="16"/>
  <c r="L213" i="16"/>
  <c r="L127" i="16"/>
  <c r="L206" i="16"/>
  <c r="L210" i="16"/>
  <c r="L214" i="16"/>
  <c r="L200" i="16"/>
  <c r="L204" i="16"/>
  <c r="L208" i="16"/>
  <c r="L212" i="16"/>
  <c r="L119" i="16"/>
  <c r="L199" i="16"/>
  <c r="L203" i="16"/>
  <c r="L207" i="16"/>
  <c r="L211" i="16"/>
  <c r="L215" i="16"/>
  <c r="L202" i="16"/>
  <c r="L115" i="16"/>
  <c r="L126" i="16"/>
  <c r="L108" i="16"/>
  <c r="L125" i="16"/>
  <c r="L130" i="16"/>
  <c r="L112" i="16"/>
  <c r="L129" i="16"/>
  <c r="L121" i="16"/>
  <c r="L134" i="16"/>
  <c r="L116" i="16"/>
  <c r="L133" i="16"/>
  <c r="L111" i="16"/>
  <c r="L106" i="16"/>
  <c r="L120" i="16"/>
  <c r="L105" i="16"/>
  <c r="L110" i="16"/>
  <c r="L124" i="16"/>
  <c r="L109" i="16"/>
  <c r="L107" i="16"/>
  <c r="L114" i="16"/>
  <c r="L123" i="16"/>
  <c r="L128" i="16"/>
  <c r="L113" i="16"/>
  <c r="L118" i="16"/>
  <c r="L132" i="16"/>
  <c r="L131" i="16"/>
  <c r="L117" i="16"/>
  <c r="L122" i="16"/>
  <c r="L81" i="20"/>
  <c r="L67" i="20"/>
  <c r="L73" i="20"/>
  <c r="L74" i="20"/>
  <c r="L70" i="20"/>
  <c r="L69" i="20"/>
  <c r="L72" i="20"/>
  <c r="L76" i="20"/>
  <c r="L66" i="20"/>
  <c r="L71" i="20"/>
  <c r="L80" i="20"/>
  <c r="L78" i="20"/>
  <c r="L77" i="20"/>
  <c r="L79" i="20"/>
  <c r="L82" i="20"/>
  <c r="L68" i="20"/>
  <c r="L75" i="20"/>
  <c r="J975" i="16"/>
  <c r="B970" i="16"/>
  <c r="K1191" i="16"/>
  <c r="K1205" i="16"/>
  <c r="D1370" i="16"/>
  <c r="E1370" i="16"/>
  <c r="E2559" i="16" s="1"/>
  <c r="E1371" i="16"/>
  <c r="B1369" i="16"/>
  <c r="B2558" i="16" s="1"/>
  <c r="D1376" i="16"/>
  <c r="C1379" i="16" s="1"/>
  <c r="D581" i="20" s="1"/>
  <c r="C581" i="20" s="1"/>
  <c r="E580" i="20" s="1"/>
  <c r="K581" i="20" s="1"/>
  <c r="K307" i="16"/>
  <c r="J116" i="12"/>
  <c r="J306" i="12"/>
  <c r="K2117" i="16"/>
  <c r="K2131" i="16" s="1"/>
  <c r="L96" i="20"/>
  <c r="L1558" i="16"/>
  <c r="L364" i="16" s="1"/>
  <c r="L270" i="16"/>
  <c r="L209" i="20"/>
  <c r="K1763" i="12"/>
  <c r="L2128" i="16"/>
  <c r="K12" i="12"/>
  <c r="K1670" i="12"/>
  <c r="L216" i="16"/>
  <c r="K1707" i="12"/>
  <c r="L163" i="20"/>
  <c r="K1688" i="12"/>
  <c r="L242" i="10"/>
  <c r="L104" i="16"/>
  <c r="K1831" i="12"/>
  <c r="L391" i="16"/>
  <c r="L435" i="16"/>
  <c r="L358" i="16"/>
  <c r="K1812" i="12"/>
  <c r="K1745" i="12"/>
  <c r="K1741" i="12"/>
  <c r="L165" i="20"/>
  <c r="K1735" i="12"/>
  <c r="K1804" i="12"/>
  <c r="K1410" i="12"/>
  <c r="L32" i="22"/>
  <c r="K1696" i="12"/>
  <c r="L203" i="20"/>
  <c r="L1559" i="16"/>
  <c r="L365" i="16" s="1"/>
  <c r="L44" i="18"/>
  <c r="L115" i="22"/>
  <c r="L516" i="16"/>
  <c r="L100" i="20"/>
  <c r="L434" i="16"/>
  <c r="L272" i="16"/>
  <c r="K1650" i="12"/>
  <c r="L96" i="16"/>
  <c r="L144" i="16" s="1"/>
  <c r="L151" i="20"/>
  <c r="L175" i="20"/>
  <c r="L431" i="16"/>
  <c r="L356" i="16"/>
  <c r="L420" i="16"/>
  <c r="L413" i="10"/>
  <c r="K1748" i="12"/>
  <c r="L518" i="16"/>
  <c r="L119" i="20"/>
  <c r="K1687" i="12"/>
  <c r="K927" i="12"/>
  <c r="L176" i="20"/>
  <c r="L441" i="16"/>
  <c r="L211" i="20"/>
  <c r="K1676" i="12"/>
  <c r="L113" i="11"/>
  <c r="K1777" i="12"/>
  <c r="K1728" i="12"/>
  <c r="L35" i="11"/>
  <c r="L329" i="16"/>
  <c r="L440" i="16"/>
  <c r="L354" i="16"/>
  <c r="L433" i="16"/>
  <c r="L173" i="20"/>
  <c r="K1842" i="12"/>
  <c r="L2091" i="16"/>
  <c r="L2117" i="16" s="1"/>
  <c r="L2145" i="16" s="1"/>
  <c r="K1818" i="12"/>
  <c r="K1837" i="12"/>
  <c r="L698" i="16"/>
  <c r="L156" i="10"/>
  <c r="L90" i="22"/>
  <c r="L2097" i="16"/>
  <c r="L2123" i="16" s="1"/>
  <c r="L2151" i="16" s="1"/>
  <c r="L164" i="20"/>
  <c r="L116" i="18"/>
  <c r="K1683" i="12"/>
  <c r="K63" i="12"/>
  <c r="K1808" i="12"/>
  <c r="K1886" i="12"/>
  <c r="K1925" i="12" s="1"/>
  <c r="L98" i="16"/>
  <c r="L102" i="16"/>
  <c r="K1731" i="12"/>
  <c r="L12" i="11"/>
  <c r="K1844" i="12"/>
  <c r="L352" i="16"/>
  <c r="L2094" i="16"/>
  <c r="K1795" i="12"/>
  <c r="K1800" i="12"/>
  <c r="L564" i="16"/>
  <c r="L436" i="16"/>
  <c r="K1841" i="12"/>
  <c r="L423" i="16"/>
  <c r="L212" i="20"/>
  <c r="K32" i="12"/>
  <c r="L198" i="16"/>
  <c r="L428" i="16"/>
  <c r="K1703" i="12"/>
  <c r="L204" i="20"/>
  <c r="L182" i="20"/>
  <c r="L1891" i="16"/>
  <c r="L219" i="10"/>
  <c r="L83" i="20"/>
  <c r="L2088" i="16"/>
  <c r="L98" i="10"/>
  <c r="L167" i="20"/>
  <c r="L130" i="20"/>
  <c r="L83" i="18"/>
  <c r="K1775" i="12"/>
  <c r="K1766" i="12"/>
  <c r="L74" i="18"/>
  <c r="L2089" i="16"/>
  <c r="L2102" i="16" s="1"/>
  <c r="L438" i="16"/>
  <c r="K1794" i="12"/>
  <c r="L205" i="20"/>
  <c r="L221" i="20"/>
  <c r="K1821" i="12"/>
  <c r="L437" i="16"/>
  <c r="L94" i="20"/>
  <c r="L208" i="20"/>
  <c r="L118" i="20"/>
  <c r="K91" i="12"/>
  <c r="L74" i="11"/>
  <c r="L418" i="16"/>
  <c r="K1776" i="12"/>
  <c r="K1405" i="12"/>
  <c r="K1718" i="12"/>
  <c r="K1827" i="12"/>
  <c r="L29" i="18"/>
  <c r="L132" i="20"/>
  <c r="K1806" i="12"/>
  <c r="L104" i="11"/>
  <c r="L101" i="16"/>
  <c r="L135" i="16"/>
  <c r="L103" i="16"/>
  <c r="L419" i="16"/>
  <c r="K1722" i="12"/>
  <c r="K114" i="12"/>
  <c r="L30" i="16"/>
  <c r="K1743" i="12"/>
  <c r="L408" i="16"/>
  <c r="L133" i="20"/>
  <c r="K1646" i="12"/>
  <c r="L190" i="20"/>
  <c r="L334" i="10"/>
  <c r="L2095" i="16"/>
  <c r="L2108" i="16" s="1"/>
  <c r="K1830" i="12"/>
  <c r="L239" i="20"/>
  <c r="L135" i="20"/>
  <c r="L104" i="20"/>
  <c r="K1733" i="12"/>
  <c r="K1774" i="12"/>
  <c r="L12" i="16"/>
  <c r="L192" i="16" s="1"/>
  <c r="L114" i="20"/>
  <c r="L224" i="20"/>
  <c r="K1684" i="12"/>
  <c r="L207" i="20"/>
  <c r="L225" i="20"/>
  <c r="K1789" i="12"/>
  <c r="L63" i="18"/>
  <c r="K1778" i="12"/>
  <c r="K1803" i="12"/>
  <c r="L22" i="16"/>
  <c r="K1689" i="12"/>
  <c r="K1736" i="12"/>
  <c r="K1785" i="12"/>
  <c r="L833" i="16"/>
  <c r="K1742" i="12"/>
  <c r="L12" i="18"/>
  <c r="L101" i="20"/>
  <c r="K1787" i="12"/>
  <c r="L41" i="22"/>
  <c r="K1681" i="12"/>
  <c r="K1754" i="12"/>
  <c r="L2093" i="16"/>
  <c r="L2119" i="16" s="1"/>
  <c r="L2147" i="16" s="1"/>
  <c r="K1682" i="12"/>
  <c r="K1843" i="12"/>
  <c r="L96" i="22"/>
  <c r="K1838" i="12"/>
  <c r="K1672" i="12"/>
  <c r="K1702" i="12"/>
  <c r="K1817" i="12"/>
  <c r="K1826" i="12"/>
  <c r="L102" i="20"/>
  <c r="K1811" i="12"/>
  <c r="K1729" i="12"/>
  <c r="L156" i="20"/>
  <c r="K1700" i="12"/>
  <c r="L141" i="16"/>
  <c r="K1823" i="12"/>
  <c r="L1894" i="16"/>
  <c r="K1187" i="12"/>
  <c r="K1834" i="12"/>
  <c r="K1798" i="12"/>
  <c r="L137" i="20"/>
  <c r="K1822" i="12"/>
  <c r="K1829" i="12"/>
  <c r="K1685" i="12"/>
  <c r="K1680" i="12"/>
  <c r="L1892" i="16"/>
  <c r="K1713" i="12"/>
  <c r="K1427" i="12"/>
  <c r="K1562" i="12" s="1"/>
  <c r="L169" i="20"/>
  <c r="L183" i="20"/>
  <c r="L278" i="16"/>
  <c r="L359" i="16"/>
  <c r="L363" i="10"/>
  <c r="K1820" i="12"/>
  <c r="L327" i="16"/>
  <c r="L98" i="20"/>
  <c r="L174" i="16"/>
  <c r="L79" i="16"/>
  <c r="K1759" i="12"/>
  <c r="L162" i="11"/>
  <c r="L160" i="20"/>
  <c r="L106" i="20"/>
  <c r="K617" i="12"/>
  <c r="K704" i="12"/>
  <c r="L330" i="16"/>
  <c r="L421" i="16"/>
  <c r="L1893" i="16"/>
  <c r="L127" i="20"/>
  <c r="L153" i="20"/>
  <c r="K1706" i="12"/>
  <c r="L189" i="20"/>
  <c r="K1678" i="12"/>
  <c r="K1835" i="12"/>
  <c r="L70" i="22"/>
  <c r="K1790" i="12"/>
  <c r="L166" i="20"/>
  <c r="L51" i="22"/>
  <c r="L2101" i="16"/>
  <c r="L93" i="20"/>
  <c r="K1807" i="12"/>
  <c r="L850" i="16"/>
  <c r="K1705" i="12"/>
  <c r="L12" i="10"/>
  <c r="L2090" i="16"/>
  <c r="L2116" i="16" s="1"/>
  <c r="L2144" i="16" s="1"/>
  <c r="K1169" i="12"/>
  <c r="K603" i="12"/>
  <c r="K1701" i="12"/>
  <c r="L229" i="20"/>
  <c r="L184" i="20"/>
  <c r="K1840" i="12"/>
  <c r="L2142" i="16"/>
  <c r="K1677" i="12"/>
  <c r="K1673" i="12"/>
  <c r="K1711" i="12"/>
  <c r="L1561" i="16"/>
  <c r="L367" i="16" s="1"/>
  <c r="L393" i="16"/>
  <c r="K1750" i="12"/>
  <c r="L116" i="20"/>
  <c r="L282" i="16"/>
  <c r="L103" i="20"/>
  <c r="L355" i="16"/>
  <c r="K1671" i="12"/>
  <c r="K1749" i="12"/>
  <c r="L12" i="20"/>
  <c r="L53" i="20" s="1"/>
  <c r="K1720" i="12"/>
  <c r="K1845" i="12"/>
  <c r="K1675" i="12"/>
  <c r="L97" i="16"/>
  <c r="L95" i="16"/>
  <c r="K1699" i="12"/>
  <c r="L190" i="10"/>
  <c r="L430" i="16"/>
  <c r="K1686" i="12"/>
  <c r="L273" i="16"/>
  <c r="K1765" i="12"/>
  <c r="K82" i="12"/>
  <c r="L2114" i="16"/>
  <c r="L154" i="20"/>
  <c r="K1751" i="12"/>
  <c r="L46" i="16"/>
  <c r="K1730" i="12"/>
  <c r="L2098" i="16"/>
  <c r="L2124" i="16" s="1"/>
  <c r="L2138" i="16" s="1"/>
  <c r="K1719" i="12"/>
  <c r="K1805" i="12"/>
  <c r="L95" i="20"/>
  <c r="L357" i="16"/>
  <c r="K1833" i="12"/>
  <c r="L362" i="16"/>
  <c r="L276" i="16"/>
  <c r="L107" i="18"/>
  <c r="L97" i="20"/>
  <c r="L385" i="10"/>
  <c r="L495" i="10" s="1"/>
  <c r="L131" i="20"/>
  <c r="L439" i="16"/>
  <c r="L179" i="20"/>
  <c r="K1767" i="12"/>
  <c r="K629" i="12"/>
  <c r="K1760" i="12"/>
  <c r="L422" i="16"/>
  <c r="L158" i="20"/>
  <c r="K1762" i="12"/>
  <c r="L105" i="20"/>
  <c r="L159" i="20"/>
  <c r="K1801" i="12"/>
  <c r="K1890" i="12"/>
  <c r="L185" i="20"/>
  <c r="K23" i="12"/>
  <c r="L170" i="20"/>
  <c r="L54" i="16"/>
  <c r="K1732" i="12"/>
  <c r="L427" i="16"/>
  <c r="K1757" i="12"/>
  <c r="K1810" i="12"/>
  <c r="L328" i="16"/>
  <c r="L268" i="16"/>
  <c r="L424" i="16"/>
  <c r="K1828" i="12"/>
  <c r="L115" i="20"/>
  <c r="L157" i="20"/>
  <c r="L161" i="20"/>
  <c r="K1747" i="12"/>
  <c r="L521" i="16"/>
  <c r="L99" i="16"/>
  <c r="L442" i="16"/>
  <c r="L657" i="16"/>
  <c r="L417" i="16"/>
  <c r="L213" i="20"/>
  <c r="L96" i="18"/>
  <c r="K1695" i="12"/>
  <c r="L275" i="16"/>
  <c r="K1709" i="12"/>
  <c r="K1799" i="12"/>
  <c r="K73" i="12"/>
  <c r="L1560" i="16"/>
  <c r="L366" i="16" s="1"/>
  <c r="K1694" i="12"/>
  <c r="L2092" i="16"/>
  <c r="L2118" i="16" s="1"/>
  <c r="L2146" i="16" s="1"/>
  <c r="L271" i="16"/>
  <c r="L99" i="20"/>
  <c r="L187" i="20"/>
  <c r="K1753" i="12"/>
  <c r="L283" i="16"/>
  <c r="L180" i="20"/>
  <c r="L274" i="16"/>
  <c r="L174" i="20"/>
  <c r="L280" i="16"/>
  <c r="K42" i="12"/>
  <c r="K1782" i="12"/>
  <c r="L201" i="11"/>
  <c r="K1738" i="12"/>
  <c r="K1404" i="12"/>
  <c r="L100" i="16"/>
  <c r="K1734" i="12"/>
  <c r="K1781" i="12"/>
  <c r="K1839" i="12"/>
  <c r="L171" i="20"/>
  <c r="L222" i="11"/>
  <c r="L162" i="20"/>
  <c r="K946" i="12"/>
  <c r="L129" i="20"/>
  <c r="K1783" i="12"/>
  <c r="K1802" i="12"/>
  <c r="L150" i="20"/>
  <c r="L134" i="20"/>
  <c r="L222" i="20"/>
  <c r="L223" i="20"/>
  <c r="K1761" i="12"/>
  <c r="K1744" i="12"/>
  <c r="L180" i="11"/>
  <c r="K1721" i="12"/>
  <c r="L178" i="20"/>
  <c r="K1752" i="12"/>
  <c r="L361" i="16"/>
  <c r="K1758" i="12"/>
  <c r="L181" i="20"/>
  <c r="L172" i="20"/>
  <c r="L65" i="20"/>
  <c r="K1786" i="12"/>
  <c r="L197" i="16"/>
  <c r="L429" i="16"/>
  <c r="L46" i="10"/>
  <c r="L271" i="10"/>
  <c r="K1704" i="12"/>
  <c r="K1779" i="12"/>
  <c r="L227" i="20"/>
  <c r="K1710" i="12"/>
  <c r="L38" i="16"/>
  <c r="L426" i="16"/>
  <c r="L95" i="11"/>
  <c r="K100" i="12"/>
  <c r="L277" i="16"/>
  <c r="L128" i="20"/>
  <c r="K1645" i="12"/>
  <c r="L443" i="16"/>
  <c r="K1784" i="12"/>
  <c r="L240" i="11"/>
  <c r="L615" i="16"/>
  <c r="L70" i="16"/>
  <c r="L62" i="16"/>
  <c r="K1780" i="12"/>
  <c r="L281" i="16"/>
  <c r="L206" i="20"/>
  <c r="L326" i="16"/>
  <c r="L127" i="10"/>
  <c r="L168" i="20"/>
  <c r="L20" i="22"/>
  <c r="L602" i="16"/>
  <c r="L612" i="16" s="1"/>
  <c r="L217" i="20" s="1"/>
  <c r="K1737" i="12"/>
  <c r="K1885" i="12"/>
  <c r="K1924" i="12" s="1"/>
  <c r="L91" i="20"/>
  <c r="L136" i="20"/>
  <c r="K1163" i="12"/>
  <c r="L84" i="22"/>
  <c r="K1836" i="12"/>
  <c r="L279" i="16"/>
  <c r="L228" i="20"/>
  <c r="L105" i="22"/>
  <c r="K1791" i="12"/>
  <c r="K1708" i="12"/>
  <c r="K1792" i="12"/>
  <c r="K1406" i="12"/>
  <c r="L117" i="20"/>
  <c r="K1824" i="12"/>
  <c r="K1755" i="12"/>
  <c r="L64" i="20"/>
  <c r="L134" i="22"/>
  <c r="L143" i="22" s="1"/>
  <c r="L360" i="16"/>
  <c r="K1740" i="12"/>
  <c r="L300" i="10"/>
  <c r="L226" i="20"/>
  <c r="K1846" i="12"/>
  <c r="M28" i="8"/>
  <c r="L210" i="20"/>
  <c r="L177" i="20"/>
  <c r="K1819" i="12"/>
  <c r="K1679" i="12"/>
  <c r="K1797" i="12"/>
  <c r="K1773" i="12"/>
  <c r="L269" i="16"/>
  <c r="L12" i="22"/>
  <c r="K1746" i="12"/>
  <c r="L353" i="16"/>
  <c r="L396" i="16"/>
  <c r="L124" i="11"/>
  <c r="L125" i="22"/>
  <c r="L188" i="20"/>
  <c r="L432" i="16"/>
  <c r="K1788" i="12"/>
  <c r="K1793" i="12"/>
  <c r="K1667" i="12"/>
  <c r="K1739" i="12"/>
  <c r="L573" i="16"/>
  <c r="L231" i="11"/>
  <c r="L425" i="16"/>
  <c r="L44" i="11"/>
  <c r="K1796" i="12"/>
  <c r="K1832" i="12"/>
  <c r="L152" i="20"/>
  <c r="L231" i="20"/>
  <c r="L92" i="20"/>
  <c r="K1809" i="12"/>
  <c r="K1756" i="12"/>
  <c r="K1764" i="12"/>
  <c r="K1712" i="12"/>
  <c r="K1884" i="12"/>
  <c r="K1922" i="12" s="1"/>
  <c r="L155" i="20"/>
  <c r="L61" i="22"/>
  <c r="L75" i="10"/>
  <c r="K1825" i="12"/>
  <c r="L230" i="20"/>
  <c r="K1697" i="12"/>
  <c r="L186" i="20"/>
  <c r="L325" i="16"/>
  <c r="K1698" i="12"/>
  <c r="L2096" i="16"/>
  <c r="L2122" i="16" s="1"/>
  <c r="K1644" i="12"/>
  <c r="L26" i="22"/>
  <c r="L53" i="11"/>
  <c r="L171" i="11"/>
  <c r="L943" i="16"/>
  <c r="L937" i="16"/>
  <c r="L949" i="16"/>
  <c r="L931" i="16"/>
  <c r="J206" i="12"/>
  <c r="K921" i="12"/>
  <c r="K1936" i="12" s="1"/>
  <c r="J594" i="12"/>
  <c r="L553" i="20"/>
  <c r="J221" i="12"/>
  <c r="J585" i="12"/>
  <c r="L1455" i="16"/>
  <c r="L345" i="16" s="1"/>
  <c r="J161" i="12"/>
  <c r="L1618" i="16"/>
  <c r="K2219" i="16"/>
  <c r="K1510" i="16"/>
  <c r="K568" i="20"/>
  <c r="K569" i="20" s="1"/>
  <c r="J1598" i="12"/>
  <c r="J1514" i="12"/>
  <c r="J1586" i="12"/>
  <c r="J1456" i="12"/>
  <c r="J1603" i="12"/>
  <c r="J1438" i="12"/>
  <c r="J1544" i="12"/>
  <c r="J1526" i="12"/>
  <c r="J1494" i="12"/>
  <c r="J1430" i="12"/>
  <c r="K749" i="16"/>
  <c r="K754" i="16"/>
  <c r="K755" i="16"/>
  <c r="K778" i="16"/>
  <c r="K747" i="16"/>
  <c r="L560" i="20"/>
  <c r="K554" i="20"/>
  <c r="K555" i="20" s="1"/>
  <c r="K1619" i="16"/>
  <c r="K1620" i="16" s="1"/>
  <c r="K914" i="20"/>
  <c r="K915" i="20" s="1"/>
  <c r="K2209" i="16"/>
  <c r="K1449" i="16"/>
  <c r="K1450" i="16" s="1"/>
  <c r="K2211" i="16"/>
  <c r="K1463" i="16"/>
  <c r="K1464" i="16" s="1"/>
  <c r="K1456" i="16"/>
  <c r="K1457" i="16" s="1"/>
  <c r="K1503" i="16"/>
  <c r="K2218" i="16"/>
  <c r="K2210" i="16"/>
  <c r="K2216" i="16"/>
  <c r="K1353" i="16"/>
  <c r="L539" i="20"/>
  <c r="K1489" i="16"/>
  <c r="L1488" i="16"/>
  <c r="L1495" i="16"/>
  <c r="L2217" i="16" s="1"/>
  <c r="K2194" i="16"/>
  <c r="L1344" i="16"/>
  <c r="L546" i="20"/>
  <c r="K284" i="16"/>
  <c r="K853" i="16" s="1"/>
  <c r="K2234" i="16"/>
  <c r="K1352" i="16"/>
  <c r="K2193" i="16"/>
  <c r="K1346" i="16"/>
  <c r="K779" i="16"/>
  <c r="K777" i="16"/>
  <c r="K746" i="16"/>
  <c r="K766" i="16"/>
  <c r="K756" i="16"/>
  <c r="J1537" i="12"/>
  <c r="K780" i="16"/>
  <c r="K763" i="16"/>
  <c r="K1497" i="16"/>
  <c r="J434" i="12"/>
  <c r="J1437" i="12"/>
  <c r="J1552" i="12"/>
  <c r="J1560" i="12"/>
  <c r="J1571" i="12"/>
  <c r="K762" i="16"/>
  <c r="K781" i="16"/>
  <c r="K745" i="16"/>
  <c r="K769" i="16"/>
  <c r="K2136" i="16"/>
  <c r="K1562" i="16"/>
  <c r="L1448" i="16"/>
  <c r="L344" i="16" s="1"/>
  <c r="K757" i="16"/>
  <c r="K752" i="16"/>
  <c r="J1505" i="12"/>
  <c r="K774" i="16"/>
  <c r="K750" i="16"/>
  <c r="K2217" i="16"/>
  <c r="J520" i="12"/>
  <c r="J1449" i="12"/>
  <c r="J1521" i="12"/>
  <c r="J1548" i="12"/>
  <c r="J1518" i="12"/>
  <c r="K2148" i="16"/>
  <c r="K782" i="16"/>
  <c r="K768" i="16"/>
  <c r="K758" i="16"/>
  <c r="K767" i="16"/>
  <c r="K776" i="16"/>
  <c r="K2152" i="16"/>
  <c r="K773" i="16"/>
  <c r="J1549" i="12"/>
  <c r="J1567" i="12"/>
  <c r="K761" i="16"/>
  <c r="J1593" i="12"/>
  <c r="J1543" i="12"/>
  <c r="J1463" i="12"/>
  <c r="J1581" i="12"/>
  <c r="K775" i="16"/>
  <c r="K783" i="16"/>
  <c r="K760" i="16"/>
  <c r="K751" i="16"/>
  <c r="K771" i="16"/>
  <c r="K765" i="16"/>
  <c r="K772" i="16"/>
  <c r="J1458" i="12"/>
  <c r="J1513" i="12"/>
  <c r="J1606" i="12"/>
  <c r="J1479" i="12"/>
  <c r="K748" i="16"/>
  <c r="K764" i="16"/>
  <c r="K759" i="16"/>
  <c r="K753" i="16"/>
  <c r="J1441" i="12"/>
  <c r="J1446" i="12"/>
  <c r="J1433" i="12"/>
  <c r="J1515" i="12"/>
  <c r="J1540" i="12"/>
  <c r="J1520" i="12"/>
  <c r="J1539" i="12"/>
  <c r="J1490" i="12"/>
  <c r="J1511" i="12"/>
  <c r="J1445" i="12"/>
  <c r="J1604" i="12"/>
  <c r="J1525" i="12"/>
  <c r="J1002" i="12"/>
  <c r="J1159" i="12" s="1"/>
  <c r="J1562" i="12"/>
  <c r="J1512" i="12"/>
  <c r="J1436" i="12"/>
  <c r="J1605" i="12"/>
  <c r="J1509" i="12"/>
  <c r="J1566" i="12"/>
  <c r="J1583" i="12"/>
  <c r="J1523" i="12"/>
  <c r="J1461" i="12"/>
  <c r="J1516" i="12"/>
  <c r="J1536" i="12"/>
  <c r="J1499" i="12"/>
  <c r="J1522" i="12"/>
  <c r="J760" i="12"/>
  <c r="J917" i="12" s="1"/>
  <c r="J1932" i="12" s="1"/>
  <c r="K214" i="20"/>
  <c r="K1276" i="20" s="1"/>
  <c r="J1572" i="12"/>
  <c r="J1535" i="12"/>
  <c r="J1455" i="12"/>
  <c r="J1556" i="12"/>
  <c r="J1570" i="12"/>
  <c r="J1502" i="12"/>
  <c r="J1569" i="12"/>
  <c r="J1482" i="12"/>
  <c r="J1597" i="12"/>
  <c r="J1546" i="12"/>
  <c r="J1534" i="12"/>
  <c r="J1480" i="12"/>
  <c r="J1439" i="12"/>
  <c r="J1533" i="12"/>
  <c r="J1564" i="12"/>
  <c r="J1555" i="12"/>
  <c r="J1503" i="12"/>
  <c r="J1585" i="12"/>
  <c r="J1577" i="12"/>
  <c r="J1493" i="12"/>
  <c r="J1584" i="12"/>
  <c r="J1435" i="12"/>
  <c r="J1587" i="12"/>
  <c r="J1595" i="12"/>
  <c r="J1561" i="12"/>
  <c r="J1473" i="12"/>
  <c r="J1557" i="12"/>
  <c r="J1459" i="12"/>
  <c r="J1460" i="12"/>
  <c r="J1440" i="12"/>
  <c r="J1468" i="12"/>
  <c r="J1582" i="12"/>
  <c r="J1517" i="12"/>
  <c r="J1491" i="12"/>
  <c r="J1541" i="12"/>
  <c r="J1510" i="12"/>
  <c r="J1547" i="12"/>
  <c r="J1489" i="12"/>
  <c r="J1602" i="12"/>
  <c r="J1481" i="12"/>
  <c r="J1508" i="12"/>
  <c r="J911" i="12"/>
  <c r="J923" i="12" s="1"/>
  <c r="J1431" i="12"/>
  <c r="J1501" i="12"/>
  <c r="J1519" i="12"/>
  <c r="J1472" i="12"/>
  <c r="J1551" i="12"/>
  <c r="J1467" i="12"/>
  <c r="J1588" i="12"/>
  <c r="J1497" i="12"/>
  <c r="J1442" i="12"/>
  <c r="J1545" i="12"/>
  <c r="J1506" i="12"/>
  <c r="J1524" i="12"/>
  <c r="J1594" i="12"/>
  <c r="J1580" i="12"/>
  <c r="J1559" i="12"/>
  <c r="J1579" i="12"/>
  <c r="J1470" i="12"/>
  <c r="J1601" i="12"/>
  <c r="J1558" i="12"/>
  <c r="J1488" i="12"/>
  <c r="J1723" i="12"/>
  <c r="J1880" i="12" s="1"/>
  <c r="J1918" i="12" s="1"/>
  <c r="J1507" i="12"/>
  <c r="J1495" i="12"/>
  <c r="J1550" i="12"/>
  <c r="J1553" i="12"/>
  <c r="J1492" i="12"/>
  <c r="J1478" i="12"/>
  <c r="J1457" i="12"/>
  <c r="J1568" i="12"/>
  <c r="J1578" i="12"/>
  <c r="J1444" i="12"/>
  <c r="J1454" i="12"/>
  <c r="J1465" i="12"/>
  <c r="J1554" i="12"/>
  <c r="J1469" i="12"/>
  <c r="J1592" i="12"/>
  <c r="J1565" i="12"/>
  <c r="J1590" i="12"/>
  <c r="J1464" i="12"/>
  <c r="J1498" i="12"/>
  <c r="J1527" i="12"/>
  <c r="J1432" i="12"/>
  <c r="J1563" i="12"/>
  <c r="J1600" i="12"/>
  <c r="J1538" i="12"/>
  <c r="J1542" i="12"/>
  <c r="J1599" i="12"/>
  <c r="J1466" i="12"/>
  <c r="J1447" i="12"/>
  <c r="J1500" i="12"/>
  <c r="J1591" i="12"/>
  <c r="J1504" i="12"/>
  <c r="J1471" i="12"/>
  <c r="J1462" i="12"/>
  <c r="J1443" i="12"/>
  <c r="J1596" i="12"/>
  <c r="J1496" i="12"/>
  <c r="K119" i="18"/>
  <c r="C1245" i="20"/>
  <c r="C1240" i="20"/>
  <c r="K101" i="18"/>
  <c r="K33" i="18"/>
  <c r="K38" i="18" s="1"/>
  <c r="K18" i="18"/>
  <c r="K23" i="18" s="1"/>
  <c r="K77" i="18"/>
  <c r="K110" i="18"/>
  <c r="K48" i="18"/>
  <c r="K53" i="18" s="1"/>
  <c r="K86" i="18"/>
  <c r="J1847" i="12"/>
  <c r="J1883" i="12" s="1"/>
  <c r="J1921" i="12" s="1"/>
  <c r="K1338" i="16"/>
  <c r="L1337" i="16"/>
  <c r="K2192" i="16"/>
  <c r="K1198" i="16"/>
  <c r="K2107" i="16"/>
  <c r="J751" i="12"/>
  <c r="J916" i="12" s="1"/>
  <c r="K2103" i="16"/>
  <c r="K2116" i="16"/>
  <c r="K2115" i="16"/>
  <c r="K2129" i="16" s="1"/>
  <c r="J1092" i="12"/>
  <c r="J1161" i="12" s="1"/>
  <c r="J1153" i="12"/>
  <c r="J1165" i="12" s="1"/>
  <c r="L574" i="20"/>
  <c r="J1813" i="12"/>
  <c r="J1882" i="12" s="1"/>
  <c r="J1920" i="12" s="1"/>
  <c r="J884" i="12"/>
  <c r="J920" i="12" s="1"/>
  <c r="K2236" i="16"/>
  <c r="K2195" i="16"/>
  <c r="K1359" i="16"/>
  <c r="K1633" i="16"/>
  <c r="K1634" i="16" s="1"/>
  <c r="K1965" i="16"/>
  <c r="K1966" i="16" s="1"/>
  <c r="K2283" i="16"/>
  <c r="C592" i="20"/>
  <c r="D587" i="20"/>
  <c r="D586" i="20"/>
  <c r="E586" i="20" s="1"/>
  <c r="C587" i="20"/>
  <c r="C586" i="20"/>
  <c r="C966" i="20"/>
  <c r="C961" i="20"/>
  <c r="D960" i="20"/>
  <c r="E960" i="20" s="1"/>
  <c r="D961" i="20"/>
  <c r="C960" i="20"/>
  <c r="K955" i="16"/>
  <c r="K950" i="16"/>
  <c r="K944" i="16"/>
  <c r="K945" i="16" s="1"/>
  <c r="K932" i="16"/>
  <c r="K933" i="16" s="1"/>
  <c r="K1639" i="16"/>
  <c r="K938" i="16"/>
  <c r="D1976" i="16"/>
  <c r="E1976" i="16"/>
  <c r="K939" i="16"/>
  <c r="D1982" i="16"/>
  <c r="B1975" i="16"/>
  <c r="B3128" i="16" s="1"/>
  <c r="E972" i="16"/>
  <c r="E971" i="16"/>
  <c r="F971" i="16" s="1" a="1"/>
  <c r="F971" i="16" s="1"/>
  <c r="C973" i="16"/>
  <c r="D971" i="16"/>
  <c r="D961" i="16"/>
  <c r="F960" i="16" s="1"/>
  <c r="D976" i="16"/>
  <c r="D966" i="16"/>
  <c r="K2099" i="16"/>
  <c r="K862" i="16" s="1"/>
  <c r="K1895" i="16"/>
  <c r="K331" i="16"/>
  <c r="K855" i="16" s="1"/>
  <c r="K107" i="20"/>
  <c r="K1271" i="20" s="1"/>
  <c r="J1714" i="12"/>
  <c r="J1879" i="12" s="1"/>
  <c r="J1917" i="12" s="1"/>
  <c r="K120" i="20"/>
  <c r="K1273" i="20" s="1"/>
  <c r="J1144" i="12"/>
  <c r="J1164" i="12" s="1"/>
  <c r="J1768" i="12"/>
  <c r="J1881" i="12" s="1"/>
  <c r="J1919" i="12" s="1"/>
  <c r="J1047" i="12"/>
  <c r="J1160" i="12" s="1"/>
  <c r="J1126" i="12"/>
  <c r="J1162" i="12" s="1"/>
  <c r="K232" i="20"/>
  <c r="K1277" i="20" s="1"/>
  <c r="J805" i="12"/>
  <c r="J918" i="12" s="1"/>
  <c r="K2106" i="16"/>
  <c r="K2119" i="16"/>
  <c r="K2105" i="16"/>
  <c r="K2118" i="16"/>
  <c r="K856" i="16"/>
  <c r="J993" i="12"/>
  <c r="J1158" i="12" s="1"/>
  <c r="J902" i="12"/>
  <c r="J922" i="12" s="1"/>
  <c r="J850" i="12"/>
  <c r="J919" i="12" s="1"/>
  <c r="K368" i="16"/>
  <c r="K521" i="16"/>
  <c r="D1644" i="16"/>
  <c r="E1645" i="16"/>
  <c r="E1644" i="16"/>
  <c r="B1643" i="16"/>
  <c r="B2810" i="16" s="1"/>
  <c r="D1650" i="16"/>
  <c r="C1653" i="16" s="1"/>
  <c r="D836" i="20" s="1"/>
  <c r="C836" i="20" s="1"/>
  <c r="D2057" i="16"/>
  <c r="B2050" i="16"/>
  <c r="B3200" i="16" s="1"/>
  <c r="J151" i="10"/>
  <c r="J132" i="10"/>
  <c r="J131" i="10"/>
  <c r="J138" i="10"/>
  <c r="H165" i="18"/>
  <c r="J81" i="10"/>
  <c r="J325" i="10"/>
  <c r="J327" i="10" s="1"/>
  <c r="J330" i="10" s="1"/>
  <c r="J437" i="10"/>
  <c r="C149" i="9"/>
  <c r="H166" i="18"/>
  <c r="G18" i="18"/>
  <c r="G23" i="18" s="1"/>
  <c r="G33" i="18"/>
  <c r="G38" i="18" s="1"/>
  <c r="G48" i="18"/>
  <c r="G53" i="18" s="1"/>
  <c r="G145" i="10"/>
  <c r="G17" i="18" s="1"/>
  <c r="G22" i="18" s="1"/>
  <c r="G146" i="10"/>
  <c r="G32" i="18" s="1"/>
  <c r="G166" i="18" s="1"/>
  <c r="G432" i="10"/>
  <c r="G433" i="10"/>
  <c r="G431" i="10"/>
  <c r="F206" i="12"/>
  <c r="F306" i="12"/>
  <c r="F161" i="12"/>
  <c r="F434" i="12"/>
  <c r="F594" i="12"/>
  <c r="F264" i="12"/>
  <c r="F221" i="12"/>
  <c r="F585" i="12"/>
  <c r="F116" i="12"/>
  <c r="H167" i="18"/>
  <c r="K112" i="10"/>
  <c r="M38" i="22"/>
  <c r="M106" i="11" s="1"/>
  <c r="N33" i="22"/>
  <c r="N37" i="22" s="1"/>
  <c r="L67" i="22"/>
  <c r="N62" i="22"/>
  <c r="M66" i="22"/>
  <c r="N52" i="22"/>
  <c r="N56" i="22" s="1"/>
  <c r="P25" i="20"/>
  <c r="P54" i="20" s="1"/>
  <c r="P56" i="20" s="1"/>
  <c r="K541" i="20"/>
  <c r="P15" i="22"/>
  <c r="P17" i="22" s="1"/>
  <c r="G167" i="18"/>
  <c r="G52" i="18"/>
  <c r="D146" i="8"/>
  <c r="M319" i="20" l="1"/>
  <c r="M595" i="12"/>
  <c r="K3453" i="16"/>
  <c r="K3455" i="16" s="1"/>
  <c r="K3454" i="16"/>
  <c r="K3417" i="16"/>
  <c r="K3419" i="16" s="1"/>
  <c r="K3418" i="16"/>
  <c r="K3441" i="16"/>
  <c r="K3443" i="16" s="1"/>
  <c r="K3442" i="16"/>
  <c r="K3357" i="16"/>
  <c r="K3359" i="16" s="1"/>
  <c r="K3358" i="16"/>
  <c r="K3297" i="16"/>
  <c r="K3299" i="16" s="1"/>
  <c r="K3298" i="16"/>
  <c r="K3393" i="16"/>
  <c r="K3395" i="16" s="1"/>
  <c r="K3394" i="16"/>
  <c r="K3262" i="16"/>
  <c r="K3333" i="16"/>
  <c r="K3335" i="16" s="1"/>
  <c r="K3405" i="16"/>
  <c r="K3406" i="16" s="1"/>
  <c r="K3381" i="16"/>
  <c r="K3382" i="16" s="1"/>
  <c r="K3250" i="16"/>
  <c r="K3466" i="16"/>
  <c r="K3370" i="16"/>
  <c r="K3371" i="16"/>
  <c r="K3311" i="16"/>
  <c r="K3287" i="16"/>
  <c r="K3275" i="16"/>
  <c r="L3247" i="16"/>
  <c r="L3264" i="16"/>
  <c r="L3259" i="16"/>
  <c r="L3260" i="16" s="1"/>
  <c r="L3261" i="16" s="1"/>
  <c r="L3263" i="16" s="1"/>
  <c r="L3248" i="16"/>
  <c r="L3252" i="16"/>
  <c r="L3276" i="16"/>
  <c r="L3271" i="16"/>
  <c r="L3272" i="16" s="1"/>
  <c r="L3273" i="16" s="1"/>
  <c r="L3275" i="16" s="1"/>
  <c r="L3288" i="16"/>
  <c r="L3283" i="16"/>
  <c r="L3284" i="16" s="1"/>
  <c r="L3285" i="16" s="1"/>
  <c r="L3287" i="16" s="1"/>
  <c r="L3295" i="16"/>
  <c r="L3296" i="16" s="1"/>
  <c r="L3297" i="16" s="1"/>
  <c r="L3299" i="16" s="1"/>
  <c r="L3300" i="16"/>
  <c r="L3336" i="16"/>
  <c r="L3324" i="16"/>
  <c r="L3312" i="16"/>
  <c r="L3307" i="16"/>
  <c r="L3308" i="16" s="1"/>
  <c r="L3319" i="16"/>
  <c r="L3320" i="16" s="1"/>
  <c r="L3331" i="16"/>
  <c r="L3332" i="16" s="1"/>
  <c r="L3333" i="16" s="1"/>
  <c r="L3335" i="16" s="1"/>
  <c r="L3343" i="16"/>
  <c r="L3344" i="16" s="1"/>
  <c r="L3348" i="16"/>
  <c r="L3360" i="16"/>
  <c r="L3355" i="16"/>
  <c r="L3356" i="16" s="1"/>
  <c r="L3372" i="16"/>
  <c r="L3367" i="16"/>
  <c r="L3368" i="16" s="1"/>
  <c r="L3384" i="16"/>
  <c r="L3379" i="16"/>
  <c r="L3380" i="16" s="1"/>
  <c r="L3396" i="16"/>
  <c r="L3391" i="16"/>
  <c r="L3392" i="16" s="1"/>
  <c r="L3393" i="16" s="1"/>
  <c r="L3403" i="16"/>
  <c r="L3404" i="16" s="1"/>
  <c r="L3408" i="16"/>
  <c r="L3415" i="16"/>
  <c r="L3416" i="16" s="1"/>
  <c r="L3417" i="16" s="1"/>
  <c r="L3419" i="16" s="1"/>
  <c r="L3420" i="16"/>
  <c r="L3432" i="16"/>
  <c r="L3427" i="16"/>
  <c r="L3428" i="16" s="1"/>
  <c r="L3444" i="16"/>
  <c r="L3439" i="16"/>
  <c r="L3440" i="16" s="1"/>
  <c r="L3441" i="16" s="1"/>
  <c r="L3443" i="16" s="1"/>
  <c r="L3451" i="16"/>
  <c r="L3452" i="16" s="1"/>
  <c r="L3456" i="16"/>
  <c r="L3463" i="16"/>
  <c r="L3464" i="16" s="1"/>
  <c r="L3465" i="16" s="1"/>
  <c r="L3467" i="16" s="1"/>
  <c r="L3468" i="16"/>
  <c r="L3475" i="16"/>
  <c r="L3480" i="16"/>
  <c r="K3467" i="16"/>
  <c r="K3488" i="16"/>
  <c r="K3431" i="16"/>
  <c r="K3479" i="16"/>
  <c r="M3425" i="16"/>
  <c r="M3329" i="16"/>
  <c r="M3257" i="16"/>
  <c r="M3317" i="16"/>
  <c r="M3461" i="16"/>
  <c r="M3365" i="16"/>
  <c r="M3293" i="16"/>
  <c r="M3502" i="16"/>
  <c r="M3401" i="16"/>
  <c r="M3305" i="16"/>
  <c r="M3245" i="16"/>
  <c r="M3437" i="16"/>
  <c r="M3341" i="16"/>
  <c r="M3269" i="16"/>
  <c r="M3413" i="16"/>
  <c r="M3473" i="16"/>
  <c r="M3377" i="16"/>
  <c r="M3449" i="16"/>
  <c r="M3353" i="16"/>
  <c r="M3281" i="16"/>
  <c r="M283" i="20"/>
  <c r="M3485" i="16"/>
  <c r="M3389" i="16"/>
  <c r="M3503" i="16"/>
  <c r="M3506" i="16"/>
  <c r="M3505" i="16"/>
  <c r="M3504" i="16"/>
  <c r="M3507" i="16"/>
  <c r="M3508" i="16"/>
  <c r="M3509" i="16"/>
  <c r="M3510" i="16"/>
  <c r="M3511" i="16"/>
  <c r="M3512" i="16"/>
  <c r="M3513" i="16"/>
  <c r="M3514" i="16"/>
  <c r="M3515" i="16"/>
  <c r="M3517" i="16"/>
  <c r="M3516" i="16"/>
  <c r="M3518" i="16"/>
  <c r="M3519" i="16"/>
  <c r="M3520" i="16"/>
  <c r="M3521" i="16"/>
  <c r="M3522" i="16"/>
  <c r="K3487" i="16"/>
  <c r="K861" i="16" s="1"/>
  <c r="K3347" i="16"/>
  <c r="K3492" i="16"/>
  <c r="K3261" i="16"/>
  <c r="K3323" i="16"/>
  <c r="L3523" i="16"/>
  <c r="K36" i="10"/>
  <c r="E2404" i="16"/>
  <c r="B1216" i="16"/>
  <c r="B2409" i="16" s="1"/>
  <c r="E1217" i="16"/>
  <c r="F1217" i="16" s="1" a="1"/>
  <c r="F1217" i="16" s="1"/>
  <c r="D1217" i="16"/>
  <c r="K1219" i="16" s="1"/>
  <c r="K2174" i="16" s="1"/>
  <c r="D2409" i="16"/>
  <c r="G2411" i="16" s="1"/>
  <c r="D1223" i="16"/>
  <c r="C1226" i="16" s="1"/>
  <c r="D431" i="20" s="1"/>
  <c r="E1218" i="16"/>
  <c r="E2411" i="16" s="1"/>
  <c r="M2532" i="16"/>
  <c r="M2534" i="16" s="1"/>
  <c r="M786" i="16"/>
  <c r="F1210" i="16" a="1"/>
  <c r="F1210" i="16" s="1"/>
  <c r="K1212" i="16"/>
  <c r="K1214" i="16" s="1"/>
  <c r="C424" i="20"/>
  <c r="E423" i="20" s="1"/>
  <c r="G2414" i="16"/>
  <c r="G2707" i="16"/>
  <c r="G2704" i="16"/>
  <c r="G2812" i="16"/>
  <c r="G2815" i="16"/>
  <c r="G3130" i="16"/>
  <c r="G3133" i="16"/>
  <c r="G3202" i="16"/>
  <c r="G3205" i="16"/>
  <c r="F3115" i="16"/>
  <c r="D2693" i="16"/>
  <c r="E2693" i="16" s="1"/>
  <c r="F2389" i="16"/>
  <c r="D2385" i="16"/>
  <c r="E2385" i="16" s="1"/>
  <c r="D2386" i="16"/>
  <c r="E2386" i="16" s="1"/>
  <c r="G2563" i="16"/>
  <c r="G2560" i="16"/>
  <c r="K2526" i="16"/>
  <c r="L2526" i="16"/>
  <c r="L92" i="12"/>
  <c r="S126" i="22"/>
  <c r="R130" i="22"/>
  <c r="W97" i="22"/>
  <c r="W101" i="22" s="1"/>
  <c r="V102" i="22"/>
  <c r="M2531" i="16"/>
  <c r="D1205" i="16"/>
  <c r="D2398" i="16" s="1"/>
  <c r="E2398" i="16" s="1"/>
  <c r="D2399" i="16" s="1"/>
  <c r="M2524" i="16"/>
  <c r="M2526" i="16" s="1"/>
  <c r="M2525" i="16"/>
  <c r="M2527" i="16" s="1"/>
  <c r="M1340" i="16" s="1"/>
  <c r="M2631" i="16"/>
  <c r="D1528" i="16"/>
  <c r="D2710" i="16" s="1"/>
  <c r="C1530" i="16"/>
  <c r="J445" i="16" a="1"/>
  <c r="J445" i="16" s="1"/>
  <c r="M445" i="16" s="1"/>
  <c r="J178" i="20"/>
  <c r="C2260" i="16"/>
  <c r="J495" i="16" a="1"/>
  <c r="J495" i="16" s="1"/>
  <c r="J542" i="16" s="1"/>
  <c r="K444" i="16"/>
  <c r="F1508" i="16"/>
  <c r="F2690" i="16" s="1"/>
  <c r="D1970" i="16"/>
  <c r="D3123" i="16" s="1"/>
  <c r="F1631" i="16"/>
  <c r="L2779" i="16"/>
  <c r="L1614" i="16" s="1"/>
  <c r="G2790" i="16"/>
  <c r="D1639" i="16"/>
  <c r="D2806" i="16" s="1"/>
  <c r="E2806" i="16" s="1"/>
  <c r="D2808" i="16" s="1"/>
  <c r="E2808" i="16" s="1"/>
  <c r="E2704" i="16"/>
  <c r="E2711" i="16"/>
  <c r="D1516" i="16"/>
  <c r="D2698" i="16" s="1"/>
  <c r="E2698" i="16" s="1"/>
  <c r="D2699" i="16" s="1"/>
  <c r="L2533" i="16"/>
  <c r="K2640" i="16"/>
  <c r="D1476" i="16"/>
  <c r="D2661" i="16" s="1"/>
  <c r="E2661" i="16" s="1"/>
  <c r="D2663" i="16" s="1"/>
  <c r="E2663" i="16" s="1"/>
  <c r="L2634" i="16"/>
  <c r="L1451" i="16" s="1"/>
  <c r="K2533" i="16"/>
  <c r="G2382" i="16"/>
  <c r="E2560" i="16"/>
  <c r="K1215" i="16"/>
  <c r="K248" i="16" s="1"/>
  <c r="D1212" i="16"/>
  <c r="F1211" i="16" s="1"/>
  <c r="F2404" i="16" s="1"/>
  <c r="F2696" i="16"/>
  <c r="F2396" i="16"/>
  <c r="D1534" i="16"/>
  <c r="C1537" i="16" s="1"/>
  <c r="D734" i="20" s="1"/>
  <c r="C734" i="20" s="1"/>
  <c r="B1527" i="16"/>
  <c r="B2709" i="16" s="1"/>
  <c r="D2709" i="16"/>
  <c r="E1528" i="16"/>
  <c r="E2710" i="16" s="1"/>
  <c r="H96" i="10"/>
  <c r="M49" i="31"/>
  <c r="M121" i="8"/>
  <c r="M122" i="8" s="1"/>
  <c r="M35" i="8" s="1"/>
  <c r="M29" i="31"/>
  <c r="M59" i="31"/>
  <c r="M39" i="31"/>
  <c r="M19" i="31"/>
  <c r="M69" i="31"/>
  <c r="M4" i="30"/>
  <c r="M13" i="31"/>
  <c r="K349" i="16"/>
  <c r="K123" i="20" s="1"/>
  <c r="L78" i="31"/>
  <c r="L77" i="31"/>
  <c r="L80" i="31"/>
  <c r="L88" i="31" s="1"/>
  <c r="L194" i="11"/>
  <c r="L154" i="11"/>
  <c r="L214" i="11"/>
  <c r="L197" i="11"/>
  <c r="L149" i="11"/>
  <c r="L157" i="11"/>
  <c r="L217" i="11"/>
  <c r="L196" i="11"/>
  <c r="L156" i="11"/>
  <c r="L218" i="11"/>
  <c r="L155" i="11"/>
  <c r="L151" i="11"/>
  <c r="L153" i="11"/>
  <c r="L158" i="11"/>
  <c r="L215" i="11"/>
  <c r="L193" i="11"/>
  <c r="L152" i="11"/>
  <c r="L150" i="11"/>
  <c r="L216" i="11"/>
  <c r="L195" i="11"/>
  <c r="L62" i="25"/>
  <c r="L83" i="25"/>
  <c r="L82" i="25"/>
  <c r="K1303" i="20"/>
  <c r="K1316" i="20" s="1"/>
  <c r="K306" i="12"/>
  <c r="D428" i="20"/>
  <c r="C429" i="20"/>
  <c r="F1521" i="16" a="1"/>
  <c r="F1521" i="16" s="1"/>
  <c r="E2391" i="16"/>
  <c r="D2392" i="16" s="1"/>
  <c r="K1523" i="16"/>
  <c r="K2221" i="16" s="1"/>
  <c r="M74" i="25"/>
  <c r="M13" i="25"/>
  <c r="D2703" i="16"/>
  <c r="D1522" i="16"/>
  <c r="D2704" i="16" s="1"/>
  <c r="C435" i="20"/>
  <c r="C436" i="20" s="1"/>
  <c r="D429" i="20"/>
  <c r="E429" i="20" s="1"/>
  <c r="C430" i="20"/>
  <c r="L1151" i="12"/>
  <c r="L1139" i="12"/>
  <c r="L1118" i="12"/>
  <c r="L1110" i="12"/>
  <c r="L1102" i="12"/>
  <c r="L1149" i="12"/>
  <c r="L1124" i="12"/>
  <c r="L1116" i="12"/>
  <c r="L1108" i="12"/>
  <c r="L1100" i="12"/>
  <c r="L1148" i="12"/>
  <c r="L1123" i="12"/>
  <c r="L1115" i="12"/>
  <c r="L1107" i="12"/>
  <c r="L1099" i="12"/>
  <c r="L1143" i="12"/>
  <c r="L1122" i="12"/>
  <c r="L1114" i="12"/>
  <c r="L1106" i="12"/>
  <c r="L1098" i="12"/>
  <c r="L1142" i="12"/>
  <c r="L1121" i="12"/>
  <c r="L1113" i="12"/>
  <c r="L1105" i="12"/>
  <c r="L1097" i="12"/>
  <c r="L1141" i="12"/>
  <c r="L1120" i="12"/>
  <c r="L1112" i="12"/>
  <c r="L1104" i="12"/>
  <c r="L1152" i="12"/>
  <c r="L1140" i="12"/>
  <c r="L1119" i="12"/>
  <c r="L1111" i="12"/>
  <c r="L1103" i="12"/>
  <c r="L1117" i="12"/>
  <c r="L1091" i="12"/>
  <c r="L1083" i="12"/>
  <c r="L1075" i="12"/>
  <c r="L1067" i="12"/>
  <c r="L1059" i="12"/>
  <c r="L1109" i="12"/>
  <c r="L1090" i="12"/>
  <c r="L1082" i="12"/>
  <c r="L1074" i="12"/>
  <c r="L1066" i="12"/>
  <c r="L1058" i="12"/>
  <c r="L1101" i="12"/>
  <c r="L1089" i="12"/>
  <c r="L1081" i="12"/>
  <c r="L1073" i="12"/>
  <c r="L1065" i="12"/>
  <c r="L1088" i="12"/>
  <c r="L1080" i="12"/>
  <c r="L1072" i="12"/>
  <c r="L1064" i="12"/>
  <c r="L1087" i="12"/>
  <c r="L1079" i="12"/>
  <c r="L1071" i="12"/>
  <c r="L1063" i="12"/>
  <c r="L1150" i="12"/>
  <c r="L1085" i="12"/>
  <c r="L1077" i="12"/>
  <c r="L1069" i="12"/>
  <c r="L1061" i="12"/>
  <c r="L1125" i="12"/>
  <c r="L1096" i="12"/>
  <c r="L1084" i="12"/>
  <c r="L1076" i="12"/>
  <c r="L1068" i="12"/>
  <c r="L1060" i="12"/>
  <c r="L1078" i="12"/>
  <c r="L1056" i="12"/>
  <c r="L1043" i="12"/>
  <c r="L1070" i="12"/>
  <c r="L1055" i="12"/>
  <c r="L1042" i="12"/>
  <c r="L1062" i="12"/>
  <c r="L1054" i="12"/>
  <c r="L1041" i="12"/>
  <c r="L1033" i="12"/>
  <c r="L1025" i="12"/>
  <c r="L1053" i="12"/>
  <c r="L1040" i="12"/>
  <c r="L1032" i="12"/>
  <c r="L1024" i="12"/>
  <c r="L1052" i="12"/>
  <c r="L1039" i="12"/>
  <c r="L1031" i="12"/>
  <c r="L1023" i="12"/>
  <c r="L1046" i="12"/>
  <c r="L1038" i="12"/>
  <c r="L1030" i="12"/>
  <c r="L1045" i="12"/>
  <c r="L1037" i="12"/>
  <c r="L1029" i="12"/>
  <c r="L1021" i="12"/>
  <c r="L1028" i="12"/>
  <c r="L1011" i="12"/>
  <c r="L998" i="12"/>
  <c r="L986" i="12"/>
  <c r="L1027" i="12"/>
  <c r="L1010" i="12"/>
  <c r="L997" i="12"/>
  <c r="L985" i="12"/>
  <c r="L1086" i="12"/>
  <c r="L1057" i="12"/>
  <c r="L1026" i="12"/>
  <c r="L1017" i="12"/>
  <c r="L1009" i="12"/>
  <c r="L992" i="12"/>
  <c r="L984" i="12"/>
  <c r="L1044" i="12"/>
  <c r="L1034" i="12"/>
  <c r="L1022" i="12"/>
  <c r="L1016" i="12"/>
  <c r="L1008" i="12"/>
  <c r="L991" i="12"/>
  <c r="L983" i="12"/>
  <c r="L1035" i="12"/>
  <c r="L1020" i="12"/>
  <c r="L1015" i="12"/>
  <c r="L1007" i="12"/>
  <c r="L990" i="12"/>
  <c r="L982" i="12"/>
  <c r="L1036" i="12"/>
  <c r="L1019" i="12"/>
  <c r="L1014" i="12"/>
  <c r="L1001" i="12"/>
  <c r="L1013" i="12"/>
  <c r="L1000" i="12"/>
  <c r="L988" i="12"/>
  <c r="L980" i="12"/>
  <c r="L1018" i="12"/>
  <c r="L973" i="12"/>
  <c r="L961" i="12"/>
  <c r="L906" i="12"/>
  <c r="L981" i="12"/>
  <c r="L968" i="12"/>
  <c r="L960" i="12"/>
  <c r="L952" i="12"/>
  <c r="L901" i="12"/>
  <c r="L967" i="12"/>
  <c r="L959" i="12"/>
  <c r="L951" i="12"/>
  <c r="L978" i="12"/>
  <c r="L966" i="12"/>
  <c r="L958" i="12"/>
  <c r="L950" i="12"/>
  <c r="L1012" i="12"/>
  <c r="L979" i="12"/>
  <c r="L977" i="12"/>
  <c r="L965" i="12"/>
  <c r="L957" i="12"/>
  <c r="L910" i="12"/>
  <c r="L999" i="12"/>
  <c r="L989" i="12"/>
  <c r="L976" i="12"/>
  <c r="L964" i="12"/>
  <c r="L956" i="12"/>
  <c r="L909" i="12"/>
  <c r="L987" i="12"/>
  <c r="L975" i="12"/>
  <c r="L963" i="12"/>
  <c r="L955" i="12"/>
  <c r="L908" i="12"/>
  <c r="L879" i="12"/>
  <c r="L871" i="12"/>
  <c r="L863" i="12"/>
  <c r="L855" i="12"/>
  <c r="L900" i="12"/>
  <c r="L899" i="12"/>
  <c r="L878" i="12"/>
  <c r="L870" i="12"/>
  <c r="L862" i="12"/>
  <c r="L854" i="12"/>
  <c r="L974" i="12"/>
  <c r="L898" i="12"/>
  <c r="L877" i="12"/>
  <c r="L869" i="12"/>
  <c r="L861" i="12"/>
  <c r="L849" i="12"/>
  <c r="L962" i="12"/>
  <c r="L897" i="12"/>
  <c r="L876" i="12"/>
  <c r="L868" i="12"/>
  <c r="L860" i="12"/>
  <c r="L954" i="12"/>
  <c r="L883" i="12"/>
  <c r="L875" i="12"/>
  <c r="L867" i="12"/>
  <c r="L859" i="12"/>
  <c r="L882" i="12"/>
  <c r="L874" i="12"/>
  <c r="L866" i="12"/>
  <c r="L858" i="12"/>
  <c r="L881" i="12"/>
  <c r="L873" i="12"/>
  <c r="L865" i="12"/>
  <c r="L857" i="12"/>
  <c r="L848" i="12"/>
  <c r="L843" i="12"/>
  <c r="L835" i="12"/>
  <c r="L907" i="12"/>
  <c r="L842" i="12"/>
  <c r="L834" i="12"/>
  <c r="L826" i="12"/>
  <c r="L880" i="12"/>
  <c r="L841" i="12"/>
  <c r="L833" i="12"/>
  <c r="L825" i="12"/>
  <c r="L817" i="12"/>
  <c r="L872" i="12"/>
  <c r="L840" i="12"/>
  <c r="L832" i="12"/>
  <c r="L824" i="12"/>
  <c r="L864" i="12"/>
  <c r="L847" i="12"/>
  <c r="L839" i="12"/>
  <c r="L831" i="12"/>
  <c r="L823" i="12"/>
  <c r="L815" i="12"/>
  <c r="L846" i="12"/>
  <c r="L838" i="12"/>
  <c r="L830" i="12"/>
  <c r="L822" i="12"/>
  <c r="L814" i="12"/>
  <c r="L856" i="12"/>
  <c r="L845" i="12"/>
  <c r="L837" i="12"/>
  <c r="L829" i="12"/>
  <c r="L821" i="12"/>
  <c r="L813" i="12"/>
  <c r="L844" i="12"/>
  <c r="L836" i="12"/>
  <c r="L828" i="12"/>
  <c r="L820" i="12"/>
  <c r="L811" i="12"/>
  <c r="L804" i="12"/>
  <c r="L796" i="12"/>
  <c r="L788" i="12"/>
  <c r="L780" i="12"/>
  <c r="L772" i="12"/>
  <c r="L759" i="12"/>
  <c r="L747" i="12"/>
  <c r="L739" i="12"/>
  <c r="L731" i="12"/>
  <c r="L1214" i="12" s="1"/>
  <c r="L711" i="12"/>
  <c r="L803" i="12"/>
  <c r="L795" i="12"/>
  <c r="L787" i="12"/>
  <c r="L779" i="12"/>
  <c r="L771" i="12"/>
  <c r="L758" i="12"/>
  <c r="L746" i="12"/>
  <c r="L738" i="12"/>
  <c r="L712" i="12"/>
  <c r="L827" i="12"/>
  <c r="L818" i="12"/>
  <c r="L802" i="12"/>
  <c r="L794" i="12"/>
  <c r="L786" i="12"/>
  <c r="L778" i="12"/>
  <c r="L770" i="12"/>
  <c r="L757" i="12"/>
  <c r="L745" i="12"/>
  <c r="L737" i="12"/>
  <c r="L713" i="12"/>
  <c r="L810" i="12"/>
  <c r="L801" i="12"/>
  <c r="L793" i="12"/>
  <c r="L785" i="12"/>
  <c r="L777" i="12"/>
  <c r="L769" i="12"/>
  <c r="L756" i="12"/>
  <c r="L744" i="12"/>
  <c r="L736" i="12"/>
  <c r="L816" i="12"/>
  <c r="L800" i="12"/>
  <c r="L792" i="12"/>
  <c r="L784" i="12"/>
  <c r="L776" i="12"/>
  <c r="L768" i="12"/>
  <c r="L755" i="12"/>
  <c r="L743" i="12"/>
  <c r="L735" i="12"/>
  <c r="L798" i="12"/>
  <c r="L790" i="12"/>
  <c r="L782" i="12"/>
  <c r="L774" i="12"/>
  <c r="L766" i="12"/>
  <c r="L749" i="12"/>
  <c r="L741" i="12"/>
  <c r="L733" i="12"/>
  <c r="L709" i="12"/>
  <c r="L717" i="12"/>
  <c r="L812" i="12"/>
  <c r="L797" i="12"/>
  <c r="L789" i="12"/>
  <c r="L781" i="12"/>
  <c r="L773" i="12"/>
  <c r="L765" i="12"/>
  <c r="L748" i="12"/>
  <c r="L740" i="12"/>
  <c r="L732" i="12"/>
  <c r="L710" i="12"/>
  <c r="L718" i="12"/>
  <c r="L783" i="12"/>
  <c r="L724" i="12"/>
  <c r="L775" i="12"/>
  <c r="L725" i="12"/>
  <c r="L819" i="12"/>
  <c r="L767" i="12"/>
  <c r="L726" i="12"/>
  <c r="L750" i="12"/>
  <c r="L708" i="12"/>
  <c r="L716" i="12"/>
  <c r="L719" i="12"/>
  <c r="L721" i="12"/>
  <c r="L742" i="12"/>
  <c r="L715" i="12"/>
  <c r="L720" i="12"/>
  <c r="L734" i="12"/>
  <c r="L714" i="12"/>
  <c r="L799" i="12"/>
  <c r="L722" i="12"/>
  <c r="L791" i="12"/>
  <c r="L723" i="12"/>
  <c r="L707" i="12"/>
  <c r="L1190" i="12" s="1"/>
  <c r="L949" i="12"/>
  <c r="M165" i="22"/>
  <c r="M172" i="22" s="1"/>
  <c r="M27" i="8"/>
  <c r="J2199" i="16"/>
  <c r="J2299" i="16"/>
  <c r="J2175" i="16"/>
  <c r="L561" i="20"/>
  <c r="D2565" i="16"/>
  <c r="J2223" i="16"/>
  <c r="J2287" i="16"/>
  <c r="H421" i="10"/>
  <c r="J2240" i="16"/>
  <c r="L2234" i="16"/>
  <c r="D3129" i="16"/>
  <c r="D3122" i="16"/>
  <c r="E3095" i="16"/>
  <c r="E3109" i="16"/>
  <c r="D2811" i="16"/>
  <c r="K2220" i="16"/>
  <c r="K1517" i="16"/>
  <c r="L1611" i="16"/>
  <c r="M1611" i="16" s="1"/>
  <c r="M2233" i="16" s="1"/>
  <c r="D2559" i="16"/>
  <c r="K2172" i="16"/>
  <c r="K2170" i="16"/>
  <c r="K2171" i="16"/>
  <c r="K956" i="16"/>
  <c r="H95" i="10"/>
  <c r="H137" i="10"/>
  <c r="N57" i="22"/>
  <c r="N58" i="22" s="1"/>
  <c r="K49" i="16"/>
  <c r="K57" i="16"/>
  <c r="L117" i="10"/>
  <c r="K396" i="20"/>
  <c r="K417" i="20"/>
  <c r="K403" i="20"/>
  <c r="K424" i="20"/>
  <c r="K425" i="20" s="1"/>
  <c r="L92" i="10"/>
  <c r="L59" i="20"/>
  <c r="L1256" i="20" s="1"/>
  <c r="L1290" i="20" s="1"/>
  <c r="L47" i="20"/>
  <c r="K2670" i="16"/>
  <c r="M2668" i="16"/>
  <c r="M2669" i="16"/>
  <c r="L2670" i="16"/>
  <c r="K2785" i="16"/>
  <c r="L2778" i="16"/>
  <c r="L2785" i="16"/>
  <c r="L2784" i="16"/>
  <c r="K2786" i="16"/>
  <c r="K1621" i="16" s="1"/>
  <c r="K1612" i="16"/>
  <c r="K1613" i="16" s="1"/>
  <c r="K2233" i="16"/>
  <c r="M2783" i="16"/>
  <c r="M2777" i="16"/>
  <c r="M2776" i="16"/>
  <c r="M2639" i="16"/>
  <c r="L2640" i="16"/>
  <c r="M2638" i="16"/>
  <c r="M2632" i="16"/>
  <c r="M2633" i="16"/>
  <c r="K2683" i="16"/>
  <c r="K2685" i="16" s="1"/>
  <c r="L2683" i="16"/>
  <c r="K2682" i="16"/>
  <c r="M2682" i="16"/>
  <c r="L2682" i="16"/>
  <c r="K2676" i="16"/>
  <c r="K2678" i="16" s="1"/>
  <c r="K1498" i="16" s="1"/>
  <c r="L2675" i="16"/>
  <c r="K2675" i="16"/>
  <c r="M2675" i="16" s="1"/>
  <c r="L2676" i="16"/>
  <c r="D3207" i="16"/>
  <c r="D2817" i="16"/>
  <c r="L1509" i="16"/>
  <c r="L1502" i="16"/>
  <c r="L1351" i="16"/>
  <c r="L1462" i="16"/>
  <c r="M1347" i="16"/>
  <c r="M3063" i="16"/>
  <c r="M2752" i="16"/>
  <c r="M3221" i="16"/>
  <c r="M3193" i="16"/>
  <c r="M3165" i="16"/>
  <c r="M3135" i="16"/>
  <c r="M3107" i="16"/>
  <c r="M3041" i="16"/>
  <c r="M3013" i="16"/>
  <c r="M2985" i="16"/>
  <c r="M2957" i="16"/>
  <c r="M2929" i="16"/>
  <c r="M3070" i="16"/>
  <c r="M2759" i="16"/>
  <c r="M3228" i="16"/>
  <c r="M3200" i="16"/>
  <c r="M3172" i="16"/>
  <c r="M3142" i="16"/>
  <c r="M3114" i="16"/>
  <c r="M3048" i="16"/>
  <c r="M3020" i="16"/>
  <c r="M2992" i="16"/>
  <c r="M2964" i="16"/>
  <c r="M2936" i="16"/>
  <c r="M3077" i="16"/>
  <c r="M2766" i="16"/>
  <c r="M2738" i="16"/>
  <c r="M3207" i="16"/>
  <c r="M3179" i="16"/>
  <c r="M3149" i="16"/>
  <c r="M3121" i="16"/>
  <c r="M3093" i="16"/>
  <c r="M3027" i="16"/>
  <c r="M2999" i="16"/>
  <c r="M2971" i="16"/>
  <c r="M2943" i="16"/>
  <c r="M3156" i="16"/>
  <c r="M2681" i="16"/>
  <c r="M2621" i="16"/>
  <c r="M2586" i="16"/>
  <c r="M2551" i="16"/>
  <c r="M3186" i="16"/>
  <c r="M2915" i="16"/>
  <c r="M2887" i="16"/>
  <c r="M2859" i="16"/>
  <c r="M2831" i="16"/>
  <c r="M2803" i="16"/>
  <c r="M2775" i="16"/>
  <c r="M2709" i="16"/>
  <c r="M3214" i="16"/>
  <c r="M2745" i="16"/>
  <c r="M2978" i="16"/>
  <c r="M2950" i="16"/>
  <c r="M2922" i="16"/>
  <c r="M2894" i="16"/>
  <c r="M2866" i="16"/>
  <c r="M2838" i="16"/>
  <c r="M2810" i="16"/>
  <c r="M2782" i="16"/>
  <c r="M2716" i="16"/>
  <c r="M2688" i="16"/>
  <c r="M2365" i="16"/>
  <c r="M2600" i="16"/>
  <c r="M2565" i="16"/>
  <c r="M2530" i="16"/>
  <c r="M2880" i="16"/>
  <c r="M2702" i="16"/>
  <c r="M2614" i="16"/>
  <c r="M2544" i="16"/>
  <c r="M3056" i="16"/>
  <c r="M3006" i="16"/>
  <c r="M2796" i="16"/>
  <c r="M2674" i="16"/>
  <c r="M2579" i="16"/>
  <c r="M3084" i="16"/>
  <c r="M3034" i="16"/>
  <c r="M2901" i="16"/>
  <c r="M2873" i="16"/>
  <c r="M2845" i="16"/>
  <c r="M2817" i="16"/>
  <c r="M2789" i="16"/>
  <c r="M2723" i="16"/>
  <c r="M2695" i="16"/>
  <c r="M2667" i="16"/>
  <c r="M2607" i="16"/>
  <c r="M2572" i="16"/>
  <c r="M2537" i="16"/>
  <c r="M2852" i="16"/>
  <c r="M2730" i="16"/>
  <c r="M3100" i="16"/>
  <c r="M3128" i="16"/>
  <c r="M2908" i="16"/>
  <c r="M2824" i="16"/>
  <c r="M2479" i="16"/>
  <c r="M2423" i="16"/>
  <c r="M2374" i="16"/>
  <c r="M2388" i="16"/>
  <c r="M2651" i="16"/>
  <c r="M2472" i="16"/>
  <c r="M2416" i="16"/>
  <c r="M2593" i="16"/>
  <c r="M2630" i="16"/>
  <c r="M2486" i="16"/>
  <c r="M2465" i="16"/>
  <c r="M2409" i="16"/>
  <c r="M2493" i="16"/>
  <c r="M2644" i="16"/>
  <c r="M2381" i="16"/>
  <c r="M2514" i="16"/>
  <c r="M2458" i="16"/>
  <c r="M2367" i="16"/>
  <c r="M2430" i="16"/>
  <c r="M2507" i="16"/>
  <c r="M2451" i="16"/>
  <c r="M2402" i="16"/>
  <c r="M2437" i="16"/>
  <c r="M2658" i="16"/>
  <c r="M2637" i="16"/>
  <c r="M2558" i="16"/>
  <c r="M2500" i="16"/>
  <c r="M2444" i="16"/>
  <c r="M2395" i="16"/>
  <c r="M2523" i="16"/>
  <c r="G2538" i="16"/>
  <c r="G2645" i="16"/>
  <c r="K1458" i="16"/>
  <c r="K1347" i="16"/>
  <c r="L1347" i="16"/>
  <c r="F1468" i="16"/>
  <c r="F2653" i="16" s="1"/>
  <c r="F1357" i="16"/>
  <c r="F2659" i="16"/>
  <c r="K1340" i="16"/>
  <c r="E2793" i="16"/>
  <c r="G2689" i="16"/>
  <c r="G2685" i="16"/>
  <c r="F2685" i="16"/>
  <c r="F2678" i="16"/>
  <c r="G2678" i="16"/>
  <c r="E3123" i="16"/>
  <c r="F2403" i="16"/>
  <c r="D3135" i="16"/>
  <c r="F1976" i="16" a="1"/>
  <c r="F1976" i="16" s="1"/>
  <c r="E3129" i="16"/>
  <c r="F1969" i="16" a="1"/>
  <c r="F1969" i="16" s="1"/>
  <c r="E3122" i="16"/>
  <c r="D3102" i="16"/>
  <c r="D1942" i="16"/>
  <c r="D3095" i="16" s="1"/>
  <c r="F1644" i="16" a="1"/>
  <c r="F1644" i="16" s="1"/>
  <c r="E2811" i="16"/>
  <c r="D2800" i="16"/>
  <c r="D1645" i="16"/>
  <c r="D2812" i="16" s="1"/>
  <c r="E2812" i="16"/>
  <c r="F2804" i="16"/>
  <c r="K1625" i="16"/>
  <c r="F2791" i="16"/>
  <c r="E2692" i="16"/>
  <c r="D2548" i="16"/>
  <c r="D2553" i="16"/>
  <c r="E2541" i="16"/>
  <c r="D2655" i="16"/>
  <c r="E2648" i="16"/>
  <c r="K2196" i="16"/>
  <c r="K1367" i="16"/>
  <c r="K1366" i="16"/>
  <c r="B1376" i="16"/>
  <c r="B2565" i="16" s="1"/>
  <c r="L346" i="16"/>
  <c r="L349" i="16" s="1"/>
  <c r="L123" i="20" s="1"/>
  <c r="K1469" i="16"/>
  <c r="D1371" i="16"/>
  <c r="D2560" i="16" s="1"/>
  <c r="F1370" i="16" a="1"/>
  <c r="F1370" i="16" s="1"/>
  <c r="D2554" i="16"/>
  <c r="M1337" i="16"/>
  <c r="L307" i="16"/>
  <c r="M134" i="8"/>
  <c r="J76" i="10"/>
  <c r="J94" i="10" s="1"/>
  <c r="K21" i="22"/>
  <c r="K23" i="22" s="1"/>
  <c r="K41" i="16"/>
  <c r="K17" i="16"/>
  <c r="G421" i="10"/>
  <c r="I135" i="10"/>
  <c r="K561" i="16"/>
  <c r="K199" i="20" s="1"/>
  <c r="L762" i="16"/>
  <c r="L258" i="20" s="1"/>
  <c r="L744" i="16"/>
  <c r="L240" i="20" s="1"/>
  <c r="Q42" i="22"/>
  <c r="Q46" i="22" s="1"/>
  <c r="P48" i="22"/>
  <c r="Q106" i="22"/>
  <c r="Q110" i="22" s="1"/>
  <c r="P112" i="22"/>
  <c r="Q116" i="22"/>
  <c r="Q120" i="22" s="1"/>
  <c r="P122" i="22"/>
  <c r="Q130" i="22"/>
  <c r="K1192" i="16"/>
  <c r="K1193" i="16" s="1"/>
  <c r="L11" i="11"/>
  <c r="L11" i="20"/>
  <c r="L11" i="18"/>
  <c r="L11" i="22"/>
  <c r="L11" i="10"/>
  <c r="L11" i="16"/>
  <c r="E1377" i="16"/>
  <c r="E2566" i="16" s="1"/>
  <c r="D1377" i="16"/>
  <c r="L1341" i="12"/>
  <c r="L1338" i="12"/>
  <c r="L1294" i="12"/>
  <c r="L1300" i="12"/>
  <c r="L1297" i="12"/>
  <c r="K1333" i="12"/>
  <c r="K1402" i="12" s="1"/>
  <c r="L1255" i="12"/>
  <c r="L1252" i="12"/>
  <c r="L1249" i="12"/>
  <c r="K1243" i="12"/>
  <c r="K1400" i="12" s="1"/>
  <c r="L1239" i="12"/>
  <c r="K1288" i="12"/>
  <c r="K1401" i="12" s="1"/>
  <c r="K1367" i="12"/>
  <c r="K1403" i="12" s="1"/>
  <c r="L1216" i="12"/>
  <c r="L1218" i="12"/>
  <c r="L1215" i="12"/>
  <c r="L1192" i="12"/>
  <c r="L1196" i="12"/>
  <c r="L1191" i="12"/>
  <c r="L1198" i="12"/>
  <c r="I96" i="10"/>
  <c r="I422" i="10"/>
  <c r="I436" i="10"/>
  <c r="I381" i="10"/>
  <c r="I423" i="10" s="1"/>
  <c r="I95" i="10"/>
  <c r="G94" i="10"/>
  <c r="G136" i="10"/>
  <c r="G150" i="10"/>
  <c r="H1243" i="16"/>
  <c r="H1995" i="16"/>
  <c r="H1663" i="16"/>
  <c r="H1389" i="16"/>
  <c r="H1540" i="16"/>
  <c r="H2070" i="16"/>
  <c r="D959" i="20"/>
  <c r="L1699" i="12"/>
  <c r="M157" i="16"/>
  <c r="L136" i="16"/>
  <c r="N380" i="10"/>
  <c r="N370" i="10"/>
  <c r="L2121" i="16"/>
  <c r="L2149" i="16" s="1"/>
  <c r="L2152" i="16"/>
  <c r="L2111" i="16"/>
  <c r="K1234" i="12"/>
  <c r="K1399" i="12" s="1"/>
  <c r="L2109" i="16"/>
  <c r="L2104" i="16"/>
  <c r="K255" i="20"/>
  <c r="K263" i="20"/>
  <c r="K258" i="20"/>
  <c r="K244" i="20"/>
  <c r="K247" i="20"/>
  <c r="K257" i="20"/>
  <c r="K254" i="20"/>
  <c r="K256" i="20"/>
  <c r="K264" i="20"/>
  <c r="K252" i="20"/>
  <c r="K267" i="20"/>
  <c r="K276" i="20"/>
  <c r="K279" i="20"/>
  <c r="K278" i="20"/>
  <c r="K246" i="20"/>
  <c r="K262" i="20"/>
  <c r="K260" i="20"/>
  <c r="K245" i="20"/>
  <c r="K271" i="20"/>
  <c r="K269" i="20"/>
  <c r="K270" i="20"/>
  <c r="K265" i="20"/>
  <c r="K242" i="20"/>
  <c r="K243" i="20"/>
  <c r="K240" i="20"/>
  <c r="K273" i="20"/>
  <c r="K274" i="20"/>
  <c r="K249" i="20"/>
  <c r="K268" i="20"/>
  <c r="K248" i="20"/>
  <c r="K241" i="20"/>
  <c r="K275" i="20"/>
  <c r="K251" i="20"/>
  <c r="K261" i="20"/>
  <c r="K272" i="20"/>
  <c r="K253" i="20"/>
  <c r="K277" i="20"/>
  <c r="K259" i="20"/>
  <c r="K250" i="20"/>
  <c r="D1956" i="16"/>
  <c r="D3109" i="16" s="1"/>
  <c r="L2106" i="16"/>
  <c r="L1810" i="12"/>
  <c r="M418" i="16"/>
  <c r="L1720" i="12"/>
  <c r="L1819" i="12"/>
  <c r="L1804" i="12"/>
  <c r="L82" i="12"/>
  <c r="M198" i="16"/>
  <c r="L1686" i="12"/>
  <c r="M155" i="20"/>
  <c r="L1427" i="12"/>
  <c r="L1597" i="12" s="1"/>
  <c r="L1831" i="12"/>
  <c r="M328" i="16"/>
  <c r="E1977" i="16"/>
  <c r="K2151" i="16"/>
  <c r="L110" i="18"/>
  <c r="L18" i="18"/>
  <c r="L23" i="18" s="1"/>
  <c r="L2107" i="16"/>
  <c r="L101" i="18"/>
  <c r="L77" i="18"/>
  <c r="L119" i="18"/>
  <c r="L86" i="18"/>
  <c r="L33" i="18"/>
  <c r="L38" i="18" s="1"/>
  <c r="L48" i="18"/>
  <c r="L53" i="18" s="1"/>
  <c r="K2149" i="16"/>
  <c r="L2105" i="16"/>
  <c r="K1459" i="12"/>
  <c r="K1446" i="12"/>
  <c r="L2120" i="16"/>
  <c r="L2134" i="16" s="1"/>
  <c r="K1493" i="12"/>
  <c r="K1564" i="12"/>
  <c r="L2115" i="16"/>
  <c r="K1549" i="12"/>
  <c r="K1527" i="12"/>
  <c r="L2110" i="16"/>
  <c r="K1595" i="12"/>
  <c r="K1473" i="12"/>
  <c r="K1570" i="12"/>
  <c r="K1447" i="12"/>
  <c r="K1497" i="12"/>
  <c r="K1587" i="12"/>
  <c r="K1488" i="12"/>
  <c r="K1536" i="12"/>
  <c r="L2137" i="16"/>
  <c r="K1467" i="12"/>
  <c r="K1515" i="12"/>
  <c r="K1437" i="12"/>
  <c r="K1470" i="12"/>
  <c r="K1469" i="12"/>
  <c r="K1563" i="12"/>
  <c r="M26" i="22"/>
  <c r="M201" i="16"/>
  <c r="M205" i="16"/>
  <c r="M209" i="16"/>
  <c r="M213" i="16"/>
  <c r="M200" i="16"/>
  <c r="M204" i="16"/>
  <c r="M208" i="16"/>
  <c r="M212" i="16"/>
  <c r="M199" i="16"/>
  <c r="M203" i="16"/>
  <c r="M207" i="16"/>
  <c r="M211" i="16"/>
  <c r="M215" i="16"/>
  <c r="M127" i="16"/>
  <c r="M202" i="16"/>
  <c r="M206" i="16"/>
  <c r="M210" i="16"/>
  <c r="M214" i="16"/>
  <c r="M111" i="16"/>
  <c r="M119" i="16"/>
  <c r="M120" i="16"/>
  <c r="M117" i="16"/>
  <c r="M130" i="16"/>
  <c r="M124" i="16"/>
  <c r="M121" i="16"/>
  <c r="M122" i="16"/>
  <c r="M128" i="16"/>
  <c r="M125" i="16"/>
  <c r="M114" i="16"/>
  <c r="M132" i="16"/>
  <c r="M129" i="16"/>
  <c r="M110" i="16"/>
  <c r="M106" i="16"/>
  <c r="M134" i="16"/>
  <c r="M123" i="16"/>
  <c r="M133" i="16"/>
  <c r="M126" i="16"/>
  <c r="M107" i="16"/>
  <c r="M108" i="16"/>
  <c r="M105" i="16"/>
  <c r="M115" i="16"/>
  <c r="M112" i="16"/>
  <c r="M116" i="16"/>
  <c r="M118" i="16"/>
  <c r="M131" i="16"/>
  <c r="M109" i="16"/>
  <c r="M113" i="16"/>
  <c r="M67" i="20"/>
  <c r="M78" i="20"/>
  <c r="M71" i="20"/>
  <c r="M69" i="20"/>
  <c r="M75" i="20"/>
  <c r="M70" i="20"/>
  <c r="M72" i="20"/>
  <c r="M76" i="20"/>
  <c r="M81" i="20"/>
  <c r="M73" i="20"/>
  <c r="M74" i="20"/>
  <c r="M66" i="20"/>
  <c r="M79" i="20"/>
  <c r="M80" i="20"/>
  <c r="M77" i="20"/>
  <c r="M82" i="20"/>
  <c r="M68" i="20"/>
  <c r="L1191" i="16"/>
  <c r="L2170" i="16" s="1"/>
  <c r="K1208" i="16"/>
  <c r="K247" i="16" s="1"/>
  <c r="M931" i="16"/>
  <c r="J981" i="16"/>
  <c r="B976" i="16"/>
  <c r="K1194" i="16"/>
  <c r="K245" i="16" s="1"/>
  <c r="K1199" i="16"/>
  <c r="K1201" i="16"/>
  <c r="K246" i="16" s="1"/>
  <c r="K1206" i="16"/>
  <c r="K1207" i="16"/>
  <c r="D1383" i="16"/>
  <c r="C1386" i="16" s="1"/>
  <c r="D588" i="20" s="1"/>
  <c r="C588" i="20" s="1"/>
  <c r="E587" i="20" s="1"/>
  <c r="K588" i="20" s="1"/>
  <c r="E1378" i="16"/>
  <c r="L745" i="16"/>
  <c r="L241" i="20" s="1"/>
  <c r="L765" i="16"/>
  <c r="L261" i="20" s="1"/>
  <c r="L766" i="16"/>
  <c r="L262" i="20" s="1"/>
  <c r="L756" i="16"/>
  <c r="L252" i="20" s="1"/>
  <c r="L777" i="16"/>
  <c r="L757" i="16"/>
  <c r="L253" i="20" s="1"/>
  <c r="L747" i="16"/>
  <c r="L243" i="20" s="1"/>
  <c r="L781" i="16"/>
  <c r="L277" i="20" s="1"/>
  <c r="L774" i="16"/>
  <c r="L270" i="20" s="1"/>
  <c r="L768" i="16"/>
  <c r="L264" i="20" s="1"/>
  <c r="L746" i="16"/>
  <c r="L242" i="20" s="1"/>
  <c r="L778" i="16"/>
  <c r="L274" i="20" s="1"/>
  <c r="L749" i="16"/>
  <c r="L245" i="20" s="1"/>
  <c r="L753" i="16"/>
  <c r="L249" i="20" s="1"/>
  <c r="L780" i="16"/>
  <c r="L276" i="20" s="1"/>
  <c r="L750" i="16"/>
  <c r="L246" i="20" s="1"/>
  <c r="L755" i="16"/>
  <c r="L251" i="20" s="1"/>
  <c r="L779" i="16"/>
  <c r="L275" i="20" s="1"/>
  <c r="L760" i="16"/>
  <c r="L256" i="20" s="1"/>
  <c r="L752" i="16"/>
  <c r="L248" i="20" s="1"/>
  <c r="L782" i="16"/>
  <c r="L278" i="20" s="1"/>
  <c r="L758" i="16"/>
  <c r="L254" i="20" s="1"/>
  <c r="L759" i="16"/>
  <c r="L255" i="20" s="1"/>
  <c r="L751" i="16"/>
  <c r="L247" i="20" s="1"/>
  <c r="L748" i="16"/>
  <c r="L244" i="20" s="1"/>
  <c r="L763" i="16"/>
  <c r="L259" i="20" s="1"/>
  <c r="L764" i="16"/>
  <c r="L260" i="20" s="1"/>
  <c r="L771" i="16"/>
  <c r="L267" i="20" s="1"/>
  <c r="L767" i="16"/>
  <c r="L263" i="20" s="1"/>
  <c r="L769" i="16"/>
  <c r="L265" i="20" s="1"/>
  <c r="L775" i="16"/>
  <c r="L271" i="20" s="1"/>
  <c r="L754" i="16"/>
  <c r="L250" i="20" s="1"/>
  <c r="L761" i="16"/>
  <c r="L257" i="20" s="1"/>
  <c r="L773" i="16"/>
  <c r="L269" i="20" s="1"/>
  <c r="L770" i="16"/>
  <c r="L772" i="16"/>
  <c r="L268" i="20" s="1"/>
  <c r="L776" i="16"/>
  <c r="L272" i="20" s="1"/>
  <c r="L783" i="16"/>
  <c r="L279" i="20" s="1"/>
  <c r="K2145" i="16"/>
  <c r="K1144" i="12"/>
  <c r="K1164" i="12" s="1"/>
  <c r="K264" i="12"/>
  <c r="K161" i="12"/>
  <c r="K221" i="12"/>
  <c r="L2103" i="16"/>
  <c r="K1002" i="12"/>
  <c r="K1159" i="12" s="1"/>
  <c r="L1803" i="12"/>
  <c r="L1762" i="12"/>
  <c r="L1672" i="12"/>
  <c r="L1805" i="12"/>
  <c r="L1885" i="12"/>
  <c r="L1924" i="12" s="1"/>
  <c r="M98" i="16"/>
  <c r="L1703" i="12"/>
  <c r="M91" i="20"/>
  <c r="M168" i="20"/>
  <c r="M104" i="20"/>
  <c r="M2092" i="16"/>
  <c r="L1845" i="12"/>
  <c r="M222" i="11"/>
  <c r="M240" i="11"/>
  <c r="M141" i="16"/>
  <c r="M135" i="16"/>
  <c r="M174" i="16"/>
  <c r="M96" i="16"/>
  <c r="M144" i="16" s="1"/>
  <c r="M179" i="20"/>
  <c r="M171" i="20"/>
  <c r="M156" i="10"/>
  <c r="M129" i="20"/>
  <c r="M41" i="22"/>
  <c r="M20" i="22"/>
  <c r="M172" i="20"/>
  <c r="M150" i="20"/>
  <c r="M657" i="16"/>
  <c r="M273" i="16"/>
  <c r="M434" i="16"/>
  <c r="L1788" i="12"/>
  <c r="M173" i="20"/>
  <c r="M162" i="20"/>
  <c r="M440" i="16"/>
  <c r="L1786" i="12"/>
  <c r="L1740" i="12"/>
  <c r="M169" i="20"/>
  <c r="M325" i="16"/>
  <c r="L1696" i="12"/>
  <c r="L1800" i="12"/>
  <c r="L1709" i="12"/>
  <c r="M51" i="22"/>
  <c r="M186" i="20"/>
  <c r="L1822" i="12"/>
  <c r="L1777" i="12"/>
  <c r="L1843" i="12"/>
  <c r="M438" i="16"/>
  <c r="M203" i="20"/>
  <c r="L1738" i="12"/>
  <c r="L1701" i="12"/>
  <c r="M180" i="11"/>
  <c r="M166" i="20"/>
  <c r="L1842" i="12"/>
  <c r="L1679" i="12"/>
  <c r="M35" i="11"/>
  <c r="M93" i="20"/>
  <c r="L1812" i="12"/>
  <c r="M943" i="16"/>
  <c r="M937" i="16"/>
  <c r="M99" i="16"/>
  <c r="M413" i="10"/>
  <c r="M363" i="10"/>
  <c r="M132" i="20"/>
  <c r="M107" i="18"/>
  <c r="M12" i="20"/>
  <c r="M53" i="20" s="1"/>
  <c r="M189" i="20"/>
  <c r="M181" i="20"/>
  <c r="M136" i="20"/>
  <c r="M188" i="20"/>
  <c r="L1737" i="12"/>
  <c r="L1731" i="12"/>
  <c r="M229" i="20"/>
  <c r="M137" i="20"/>
  <c r="M435" i="16"/>
  <c r="L1837" i="12"/>
  <c r="L1719" i="12"/>
  <c r="L1677" i="12"/>
  <c r="M385" i="10"/>
  <c r="M495" i="10" s="1"/>
  <c r="M157" i="20"/>
  <c r="M573" i="16"/>
  <c r="M95" i="16"/>
  <c r="M97" i="16"/>
  <c r="M127" i="10"/>
  <c r="M98" i="10"/>
  <c r="M178" i="20"/>
  <c r="M74" i="18"/>
  <c r="M153" i="20"/>
  <c r="M160" i="20"/>
  <c r="M230" i="20"/>
  <c r="M219" i="10"/>
  <c r="M2142" i="16"/>
  <c r="L1846" i="12"/>
  <c r="L1801" i="12"/>
  <c r="L1680" i="12"/>
  <c r="M208" i="20"/>
  <c r="M272" i="16"/>
  <c r="L1753" i="12"/>
  <c r="L1791" i="12"/>
  <c r="M84" i="22"/>
  <c r="M226" i="20"/>
  <c r="M426" i="16"/>
  <c r="L1884" i="12"/>
  <c r="L1922" i="12" s="1"/>
  <c r="L1697" i="12"/>
  <c r="M567" i="20"/>
  <c r="M103" i="16"/>
  <c r="M102" i="16"/>
  <c r="M125" i="22"/>
  <c r="M115" i="22"/>
  <c r="M65" i="20"/>
  <c r="M224" i="20"/>
  <c r="M210" i="20"/>
  <c r="M190" i="20"/>
  <c r="M96" i="18"/>
  <c r="M83" i="20"/>
  <c r="M361" i="16"/>
  <c r="L1766" i="12"/>
  <c r="L1711" i="12"/>
  <c r="L1811" i="12"/>
  <c r="M206" i="20"/>
  <c r="M330" i="16"/>
  <c r="M22" i="16"/>
  <c r="L1713" i="12"/>
  <c r="M227" i="20"/>
  <c r="M2093" i="16"/>
  <c r="M2119" i="16" s="1"/>
  <c r="L1826" i="12"/>
  <c r="L1781" i="12"/>
  <c r="L1735" i="12"/>
  <c r="M99" i="20"/>
  <c r="M116" i="18"/>
  <c r="M281" i="16"/>
  <c r="L1689" i="12"/>
  <c r="L1796" i="12"/>
  <c r="M159" i="20"/>
  <c r="M358" i="16"/>
  <c r="M354" i="16"/>
  <c r="L42" i="12"/>
  <c r="M170" i="20"/>
  <c r="M437" i="16"/>
  <c r="L1844" i="12"/>
  <c r="M131" i="20"/>
  <c r="L1797" i="12"/>
  <c r="L1708" i="12"/>
  <c r="M444" i="16"/>
  <c r="L1789" i="12"/>
  <c r="L1405" i="12"/>
  <c r="M231" i="11"/>
  <c r="M2101" i="16"/>
  <c r="L1798" i="12"/>
  <c r="L1783" i="12"/>
  <c r="L1169" i="12"/>
  <c r="L704" i="12"/>
  <c r="M12" i="10"/>
  <c r="M360" i="16"/>
  <c r="M101" i="16"/>
  <c r="M104" i="16"/>
  <c r="M12" i="22"/>
  <c r="M32" i="22"/>
  <c r="M165" i="20"/>
  <c r="M176" i="20"/>
  <c r="L603" i="12"/>
  <c r="M242" i="10"/>
  <c r="M213" i="20"/>
  <c r="M187" i="20"/>
  <c r="M2091" i="16"/>
  <c r="M433" i="16"/>
  <c r="L1734" i="12"/>
  <c r="L1840" i="12"/>
  <c r="L1687" i="12"/>
  <c r="M154" i="20"/>
  <c r="L1830" i="12"/>
  <c r="L1785" i="12"/>
  <c r="M422" i="16"/>
  <c r="M185" i="20"/>
  <c r="M850" i="16"/>
  <c r="M197" i="16"/>
  <c r="L1746" i="12"/>
  <c r="L1684" i="12"/>
  <c r="L1886" i="12"/>
  <c r="L1925" i="12" s="1"/>
  <c r="M167" i="20"/>
  <c r="M427" i="16"/>
  <c r="L1829" i="12"/>
  <c r="L1706" i="12"/>
  <c r="M2089" i="16"/>
  <c r="M2102" i="16" s="1"/>
  <c r="L1754" i="12"/>
  <c r="L1767" i="12"/>
  <c r="M12" i="11"/>
  <c r="M183" i="20"/>
  <c r="M428" i="16"/>
  <c r="M38" i="16"/>
  <c r="L946" i="12"/>
  <c r="M63" i="18"/>
  <c r="M429" i="16"/>
  <c r="L1836" i="12"/>
  <c r="L1761" i="12"/>
  <c r="M100" i="16"/>
  <c r="M29" i="18"/>
  <c r="M175" i="20"/>
  <c r="M135" i="20"/>
  <c r="M442" i="16"/>
  <c r="L1698" i="12"/>
  <c r="M282" i="16"/>
  <c r="L1751" i="12"/>
  <c r="M436" i="16"/>
  <c r="L1736" i="12"/>
  <c r="M211" i="20"/>
  <c r="M443" i="16"/>
  <c r="L1778" i="12"/>
  <c r="L1722" i="12"/>
  <c r="M2088" i="16"/>
  <c r="L1744" i="12"/>
  <c r="M95" i="11"/>
  <c r="M2095" i="16"/>
  <c r="M2121" i="16" s="1"/>
  <c r="L1702" i="12"/>
  <c r="L617" i="12"/>
  <c r="L1678" i="12"/>
  <c r="M425" i="16"/>
  <c r="L1675" i="12"/>
  <c r="M276" i="16"/>
  <c r="L1645" i="12"/>
  <c r="L1410" i="12"/>
  <c r="M105" i="20"/>
  <c r="M46" i="16"/>
  <c r="M74" i="11"/>
  <c r="M180" i="20"/>
  <c r="L1729" i="12"/>
  <c r="L1747" i="12"/>
  <c r="M201" i="11"/>
  <c r="L1187" i="12"/>
  <c r="L12" i="12"/>
  <c r="M92" i="20"/>
  <c r="M424" i="16"/>
  <c r="M408" i="16"/>
  <c r="M223" i="20"/>
  <c r="M431" i="16"/>
  <c r="L1710" i="12"/>
  <c r="M163" i="20"/>
  <c r="M441" i="16"/>
  <c r="L1745" i="12"/>
  <c r="M54" i="16"/>
  <c r="M564" i="16"/>
  <c r="L1683" i="12"/>
  <c r="M53" i="11"/>
  <c r="L1743" i="12"/>
  <c r="L1834" i="12"/>
  <c r="L1671" i="12"/>
  <c r="M104" i="11"/>
  <c r="L1733" i="12"/>
  <c r="M184" i="20"/>
  <c r="M271" i="10"/>
  <c r="M118" i="20"/>
  <c r="L1799" i="12"/>
  <c r="L1646" i="12"/>
  <c r="L1776" i="12"/>
  <c r="M420" i="16"/>
  <c r="M280" i="16"/>
  <c r="M209" i="20"/>
  <c r="M327" i="16"/>
  <c r="M228" i="20"/>
  <c r="M105" i="22"/>
  <c r="M152" i="20"/>
  <c r="M419" i="16"/>
  <c r="M46" i="10"/>
  <c r="L1750" i="12"/>
  <c r="M12" i="16"/>
  <c r="M192" i="16" s="1"/>
  <c r="M158" i="20"/>
  <c r="M268" i="16"/>
  <c r="L1775" i="12"/>
  <c r="M127" i="20"/>
  <c r="M274" i="16"/>
  <c r="L1809" i="12"/>
  <c r="L1835" i="12"/>
  <c r="M216" i="16"/>
  <c r="L1739" i="12"/>
  <c r="L1705" i="12"/>
  <c r="L23" i="12"/>
  <c r="M352" i="16"/>
  <c r="L927" i="12"/>
  <c r="L1817" i="12"/>
  <c r="L1838" i="12"/>
  <c r="M239" i="20"/>
  <c r="M283" i="16"/>
  <c r="L1670" i="12"/>
  <c r="M32" i="8"/>
  <c r="M31" i="8" s="1"/>
  <c r="M77" i="18" s="1"/>
  <c r="M615" i="16"/>
  <c r="L1707" i="12"/>
  <c r="L1163" i="12"/>
  <c r="M329" i="16"/>
  <c r="L1748" i="12"/>
  <c r="M277" i="16"/>
  <c r="M116" i="20"/>
  <c r="L1650" i="12"/>
  <c r="M156" i="20"/>
  <c r="M269" i="16"/>
  <c r="L1728" i="12"/>
  <c r="M177" i="20"/>
  <c r="M96" i="22"/>
  <c r="M114" i="20"/>
  <c r="L1802" i="12"/>
  <c r="M205" i="20"/>
  <c r="M70" i="16"/>
  <c r="M134" i="20"/>
  <c r="L1890" i="12"/>
  <c r="M275" i="16"/>
  <c r="L1667" i="12"/>
  <c r="M100" i="20"/>
  <c r="M432" i="16"/>
  <c r="M62" i="16"/>
  <c r="M356" i="16"/>
  <c r="L1787" i="12"/>
  <c r="M130" i="20"/>
  <c r="M423" i="16"/>
  <c r="L1759" i="12"/>
  <c r="L114" i="12"/>
  <c r="L1730" i="12"/>
  <c r="M12" i="18"/>
  <c r="M430" i="16"/>
  <c r="M271" i="16"/>
  <c r="M94" i="20"/>
  <c r="L1704" i="12"/>
  <c r="M115" i="20"/>
  <c r="L1752" i="12"/>
  <c r="L1406" i="12"/>
  <c r="L1780" i="12"/>
  <c r="L1760" i="12"/>
  <c r="L1404" i="12"/>
  <c r="M300" i="10"/>
  <c r="M204" i="20"/>
  <c r="M270" i="16"/>
  <c r="L1694" i="12"/>
  <c r="L1695" i="12"/>
  <c r="M164" i="20"/>
  <c r="M334" i="10"/>
  <c r="M106" i="20"/>
  <c r="L1721" i="12"/>
  <c r="M161" i="20"/>
  <c r="L1700" i="12"/>
  <c r="M103" i="20"/>
  <c r="L1782" i="12"/>
  <c r="M833" i="16"/>
  <c r="L1764" i="12"/>
  <c r="M439" i="16"/>
  <c r="L1773" i="12"/>
  <c r="M30" i="16"/>
  <c r="M101" i="20"/>
  <c r="L1712" i="12"/>
  <c r="M102" i="20"/>
  <c r="L1793" i="12"/>
  <c r="M231" i="20"/>
  <c r="L1757" i="12"/>
  <c r="L1644" i="12"/>
  <c r="M357" i="16"/>
  <c r="L1784" i="12"/>
  <c r="M182" i="20"/>
  <c r="M362" i="16"/>
  <c r="L1681" i="12"/>
  <c r="L73" i="12"/>
  <c r="L1818" i="12"/>
  <c r="M113" i="11"/>
  <c r="L1741" i="12"/>
  <c r="M124" i="11"/>
  <c r="M44" i="11"/>
  <c r="M359" i="16"/>
  <c r="L1794" i="12"/>
  <c r="M355" i="16"/>
  <c r="L1718" i="12"/>
  <c r="M64" i="20"/>
  <c r="M353" i="16"/>
  <c r="M90" i="22"/>
  <c r="M75" i="10"/>
  <c r="M70" i="22"/>
  <c r="M2114" i="16"/>
  <c r="L1821" i="12"/>
  <c r="M698" i="16"/>
  <c r="L1688" i="12"/>
  <c r="M95" i="20"/>
  <c r="L1833" i="12"/>
  <c r="M279" i="16"/>
  <c r="L1732" i="12"/>
  <c r="L1790" i="12"/>
  <c r="M61" i="22"/>
  <c r="L1774" i="12"/>
  <c r="L1673" i="12"/>
  <c r="M133" i="20"/>
  <c r="L1765" i="12"/>
  <c r="L100" i="12"/>
  <c r="M2128" i="16"/>
  <c r="L1832" i="12"/>
  <c r="L1828" i="12"/>
  <c r="M190" i="10"/>
  <c r="M417" i="16"/>
  <c r="L1682" i="12"/>
  <c r="L629" i="12"/>
  <c r="M96" i="20"/>
  <c r="L1758" i="12"/>
  <c r="L1779" i="12"/>
  <c r="N28" i="8"/>
  <c r="L1827" i="12"/>
  <c r="M207" i="20"/>
  <c r="M151" i="20"/>
  <c r="L63" i="12"/>
  <c r="M117" i="20"/>
  <c r="M326" i="16"/>
  <c r="M79" i="16"/>
  <c r="M222" i="20"/>
  <c r="M225" i="20"/>
  <c r="M83" i="18"/>
  <c r="L1756" i="12"/>
  <c r="L1824" i="12"/>
  <c r="M2090" i="16"/>
  <c r="M2116" i="16" s="1"/>
  <c r="L1749" i="12"/>
  <c r="M2098" i="16"/>
  <c r="M2124" i="16" s="1"/>
  <c r="M2138" i="16" s="1"/>
  <c r="L1742" i="12"/>
  <c r="L1763" i="12"/>
  <c r="M134" i="22"/>
  <c r="L1841" i="12"/>
  <c r="M119" i="20"/>
  <c r="L1825" i="12"/>
  <c r="M98" i="20"/>
  <c r="L1839" i="12"/>
  <c r="M162" i="11"/>
  <c r="M2097" i="16"/>
  <c r="L1823" i="12"/>
  <c r="L1808" i="12"/>
  <c r="M212" i="20"/>
  <c r="L1795" i="12"/>
  <c r="L32" i="12"/>
  <c r="M97" i="20"/>
  <c r="L1755" i="12"/>
  <c r="L1806" i="12"/>
  <c r="M171" i="11"/>
  <c r="L1685" i="12"/>
  <c r="L1792" i="12"/>
  <c r="L1820" i="12"/>
  <c r="M221" i="20"/>
  <c r="M2096" i="16"/>
  <c r="L1807" i="12"/>
  <c r="L1676" i="12"/>
  <c r="M278" i="16"/>
  <c r="M44" i="18"/>
  <c r="M128" i="20"/>
  <c r="L91" i="12"/>
  <c r="M421" i="16"/>
  <c r="M2094" i="16"/>
  <c r="M2120" i="16" s="1"/>
  <c r="M174" i="20"/>
  <c r="M1344" i="16"/>
  <c r="L284" i="16"/>
  <c r="L853" i="16" s="1"/>
  <c r="M1455" i="16"/>
  <c r="M553" i="20"/>
  <c r="L856" i="16"/>
  <c r="L232" i="20"/>
  <c r="L1277" i="20" s="1"/>
  <c r="L120" i="20"/>
  <c r="L1273" i="20" s="1"/>
  <c r="L921" i="12"/>
  <c r="L1936" i="12" s="1"/>
  <c r="M949" i="16"/>
  <c r="K434" i="12"/>
  <c r="K993" i="12"/>
  <c r="K1158" i="12" s="1"/>
  <c r="K1092" i="12"/>
  <c r="K1161" i="12" s="1"/>
  <c r="K1768" i="12"/>
  <c r="K1881" i="12" s="1"/>
  <c r="K1919" i="12" s="1"/>
  <c r="K1153" i="12"/>
  <c r="K1165" i="12" s="1"/>
  <c r="K1047" i="12"/>
  <c r="K1160" i="12" s="1"/>
  <c r="L107" i="20"/>
  <c r="L1271" i="20" s="1"/>
  <c r="K1723" i="12"/>
  <c r="K1880" i="12" s="1"/>
  <c r="K1918" i="12" s="1"/>
  <c r="K1847" i="12"/>
  <c r="K1883" i="12" s="1"/>
  <c r="K1921" i="12" s="1"/>
  <c r="K1714" i="12"/>
  <c r="K1879" i="12" s="1"/>
  <c r="K1917" i="12" s="1"/>
  <c r="K1813" i="12"/>
  <c r="K1882" i="12" s="1"/>
  <c r="K1920" i="12" s="1"/>
  <c r="L214" i="20"/>
  <c r="L1276" i="20" s="1"/>
  <c r="L2099" i="16"/>
  <c r="L862" i="16" s="1"/>
  <c r="L331" i="16"/>
  <c r="L855" i="16" s="1"/>
  <c r="K1126" i="12"/>
  <c r="K1162" i="12" s="1"/>
  <c r="K520" i="12"/>
  <c r="K585" i="12"/>
  <c r="K206" i="12"/>
  <c r="K116" i="12"/>
  <c r="K594" i="12"/>
  <c r="L932" i="16"/>
  <c r="K1591" i="12"/>
  <c r="K1543" i="12"/>
  <c r="K1553" i="12"/>
  <c r="K1514" i="12"/>
  <c r="K1577" i="12"/>
  <c r="K1605" i="12"/>
  <c r="K1524" i="12"/>
  <c r="K1547" i="12"/>
  <c r="K1597" i="12"/>
  <c r="K1593" i="12"/>
  <c r="K1598" i="12"/>
  <c r="K1496" i="12"/>
  <c r="K1454" i="12"/>
  <c r="K1558" i="12"/>
  <c r="K1463" i="12"/>
  <c r="K1535" i="12"/>
  <c r="K1551" i="12"/>
  <c r="K1517" i="12"/>
  <c r="K1438" i="12"/>
  <c r="K1478" i="12"/>
  <c r="K1491" i="12"/>
  <c r="K1583" i="12"/>
  <c r="K1552" i="12"/>
  <c r="K1445" i="12"/>
  <c r="K1596" i="12"/>
  <c r="K1511" i="12"/>
  <c r="K1550" i="12"/>
  <c r="K1504" i="12"/>
  <c r="K1433" i="12"/>
  <c r="K1541" i="12"/>
  <c r="K1457" i="12"/>
  <c r="K1546" i="12"/>
  <c r="K1584" i="12"/>
  <c r="K1600" i="12"/>
  <c r="K1460" i="12"/>
  <c r="K1502" i="12"/>
  <c r="K1466" i="12"/>
  <c r="K1589" i="12"/>
  <c r="K1494" i="12"/>
  <c r="K1590" i="12"/>
  <c r="K1586" i="12"/>
  <c r="K1468" i="12"/>
  <c r="K1503" i="12"/>
  <c r="K1538" i="12"/>
  <c r="K1465" i="12"/>
  <c r="K1592" i="12"/>
  <c r="K1510" i="12"/>
  <c r="K1571" i="12"/>
  <c r="K1440" i="12"/>
  <c r="K1439" i="12"/>
  <c r="K1534" i="12"/>
  <c r="K1555" i="12"/>
  <c r="K1443" i="12"/>
  <c r="K1585" i="12"/>
  <c r="K1431" i="12"/>
  <c r="K1462" i="12"/>
  <c r="K1448" i="12"/>
  <c r="K1594" i="12"/>
  <c r="K1542" i="12"/>
  <c r="K1548" i="12"/>
  <c r="K1567" i="12"/>
  <c r="K1432" i="12"/>
  <c r="K1578" i="12"/>
  <c r="K1537" i="12"/>
  <c r="K1501" i="12"/>
  <c r="K1521" i="12"/>
  <c r="K1492" i="12"/>
  <c r="K1606" i="12"/>
  <c r="K1513" i="12"/>
  <c r="K1580" i="12"/>
  <c r="K1518" i="12"/>
  <c r="K1449" i="12"/>
  <c r="K1602" i="12"/>
  <c r="K1505" i="12"/>
  <c r="K1525" i="12"/>
  <c r="K1500" i="12"/>
  <c r="K1461" i="12"/>
  <c r="K1569" i="12"/>
  <c r="K1568" i="12"/>
  <c r="K1464" i="12"/>
  <c r="K1456" i="12"/>
  <c r="K1556" i="12"/>
  <c r="K1508" i="12"/>
  <c r="K1579" i="12"/>
  <c r="K1519" i="12"/>
  <c r="K1516" i="12"/>
  <c r="K1480" i="12"/>
  <c r="K1435" i="12"/>
  <c r="K1540" i="12"/>
  <c r="K1442" i="12"/>
  <c r="K1512" i="12"/>
  <c r="K1581" i="12"/>
  <c r="K1507" i="12"/>
  <c r="K1441" i="12"/>
  <c r="K1559" i="12"/>
  <c r="K1490" i="12"/>
  <c r="K1604" i="12"/>
  <c r="K1520" i="12"/>
  <c r="K1455" i="12"/>
  <c r="K1566" i="12"/>
  <c r="K1482" i="12"/>
  <c r="K1539" i="12"/>
  <c r="K1509" i="12"/>
  <c r="K1523" i="12"/>
  <c r="K1506" i="12"/>
  <c r="K1436" i="12"/>
  <c r="K1533" i="12"/>
  <c r="K1554" i="12"/>
  <c r="K1472" i="12"/>
  <c r="K1444" i="12"/>
  <c r="K1522" i="12"/>
  <c r="K1557" i="12"/>
  <c r="K1471" i="12"/>
  <c r="K1481" i="12"/>
  <c r="K1479" i="12"/>
  <c r="K1582" i="12"/>
  <c r="K1499" i="12"/>
  <c r="K1599" i="12"/>
  <c r="K1458" i="12"/>
  <c r="K1545" i="12"/>
  <c r="K1603" i="12"/>
  <c r="K1498" i="12"/>
  <c r="K1588" i="12"/>
  <c r="K1572" i="12"/>
  <c r="K1489" i="12"/>
  <c r="K1544" i="12"/>
  <c r="K1526" i="12"/>
  <c r="K1565" i="12"/>
  <c r="K1495" i="12"/>
  <c r="K1601" i="12"/>
  <c r="K1561" i="12"/>
  <c r="K1560" i="12"/>
  <c r="K1430" i="12"/>
  <c r="L554" i="20"/>
  <c r="L555" i="20" s="1"/>
  <c r="M1618" i="16"/>
  <c r="L1619" i="16"/>
  <c r="L1620" i="16" s="1"/>
  <c r="L2210" i="16"/>
  <c r="L1456" i="16"/>
  <c r="L1457" i="16" s="1"/>
  <c r="L568" i="20"/>
  <c r="L569" i="20" s="1"/>
  <c r="K760" i="12"/>
  <c r="K917" i="12" s="1"/>
  <c r="K1932" i="12" s="1"/>
  <c r="K805" i="12"/>
  <c r="K911" i="12"/>
  <c r="K884" i="12"/>
  <c r="K920" i="12" s="1"/>
  <c r="K850" i="12"/>
  <c r="K919" i="12" s="1"/>
  <c r="K902" i="12"/>
  <c r="K922" i="12" s="1"/>
  <c r="K751" i="12"/>
  <c r="K916" i="12" s="1"/>
  <c r="J1934" i="12"/>
  <c r="J1938" i="12"/>
  <c r="J1939" i="12"/>
  <c r="J1931" i="12"/>
  <c r="J1935" i="12"/>
  <c r="L562" i="20"/>
  <c r="M560" i="20"/>
  <c r="L1449" i="16"/>
  <c r="L1450" i="16" s="1"/>
  <c r="L1345" i="16"/>
  <c r="L1346" i="16" s="1"/>
  <c r="L2193" i="16"/>
  <c r="M1488" i="16"/>
  <c r="L2216" i="16"/>
  <c r="M539" i="20"/>
  <c r="L540" i="20"/>
  <c r="L541" i="20" s="1"/>
  <c r="M546" i="20"/>
  <c r="L547" i="20"/>
  <c r="L548" i="20" s="1"/>
  <c r="L1496" i="16"/>
  <c r="L1497" i="16" s="1"/>
  <c r="M1495" i="16"/>
  <c r="L2209" i="16"/>
  <c r="M1448" i="16"/>
  <c r="L1489" i="16"/>
  <c r="L1490" i="16" s="1"/>
  <c r="K699" i="16"/>
  <c r="J1483" i="12"/>
  <c r="J1640" i="12" s="1"/>
  <c r="L1338" i="16"/>
  <c r="L1339" i="16" s="1"/>
  <c r="J1573" i="12"/>
  <c r="J1642" i="12" s="1"/>
  <c r="L2192" i="16"/>
  <c r="J1607" i="12"/>
  <c r="J1643" i="12" s="1"/>
  <c r="J1528" i="12"/>
  <c r="J1641" i="12" s="1"/>
  <c r="J1474" i="12"/>
  <c r="J1639" i="12" s="1"/>
  <c r="C1247" i="20"/>
  <c r="L575" i="20"/>
  <c r="L576" i="20" s="1"/>
  <c r="M574" i="20"/>
  <c r="L1198" i="16"/>
  <c r="L2171" i="16" s="1"/>
  <c r="K2143" i="16"/>
  <c r="L955" i="16"/>
  <c r="M955" i="16" s="1"/>
  <c r="K2130" i="16"/>
  <c r="L2130" i="16" s="1"/>
  <c r="K2144" i="16"/>
  <c r="L944" i="16"/>
  <c r="L945" i="16" s="1"/>
  <c r="K2237" i="16"/>
  <c r="K1640" i="16"/>
  <c r="K1641" i="16" s="1"/>
  <c r="L581" i="20"/>
  <c r="K582" i="20"/>
  <c r="K583" i="20" s="1"/>
  <c r="C973" i="20"/>
  <c r="C967" i="20"/>
  <c r="C968" i="20"/>
  <c r="D967" i="20"/>
  <c r="E967" i="20" s="1"/>
  <c r="C599" i="20"/>
  <c r="D594" i="20"/>
  <c r="D593" i="20"/>
  <c r="E593" i="20" s="1"/>
  <c r="C593" i="20"/>
  <c r="C594" i="20"/>
  <c r="K961" i="16"/>
  <c r="K951" i="16"/>
  <c r="L950" i="16"/>
  <c r="L938" i="16"/>
  <c r="L939" i="16" s="1"/>
  <c r="D1983" i="16"/>
  <c r="D1989" i="16"/>
  <c r="K957" i="16"/>
  <c r="E1983" i="16"/>
  <c r="E1984" i="16"/>
  <c r="B1982" i="16"/>
  <c r="B3135" i="16" s="1"/>
  <c r="E978" i="16"/>
  <c r="E977" i="16"/>
  <c r="F977" i="16" s="1" a="1"/>
  <c r="F977" i="16" s="1"/>
  <c r="C979" i="16"/>
  <c r="D977" i="16"/>
  <c r="D967" i="16"/>
  <c r="F966" i="16" s="1"/>
  <c r="D982" i="16"/>
  <c r="D988" i="16" s="1"/>
  <c r="D972" i="16"/>
  <c r="K2112" i="16"/>
  <c r="K845" i="16" s="1"/>
  <c r="K2132" i="16"/>
  <c r="K2146" i="16"/>
  <c r="K2147" i="16"/>
  <c r="K2133" i="16"/>
  <c r="L2133" i="16" s="1"/>
  <c r="K2125" i="16"/>
  <c r="K2126" i="16" s="1"/>
  <c r="K1646" i="16"/>
  <c r="E1651" i="16"/>
  <c r="D1651" i="16"/>
  <c r="B1650" i="16"/>
  <c r="B2817" i="16" s="1"/>
  <c r="E1652" i="16"/>
  <c r="D1657" i="16"/>
  <c r="C1660" i="16" s="1"/>
  <c r="D843" i="20" s="1"/>
  <c r="C843" i="20" s="1"/>
  <c r="D2064" i="16"/>
  <c r="B2057" i="16"/>
  <c r="B3207" i="16" s="1"/>
  <c r="E1535" i="16"/>
  <c r="E2717" i="16" s="1"/>
  <c r="D1529" i="16"/>
  <c r="D2711" i="16" s="1"/>
  <c r="L2131" i="16"/>
  <c r="J387" i="10"/>
  <c r="J386" i="10" s="1"/>
  <c r="J407" i="10" s="1"/>
  <c r="J417" i="10"/>
  <c r="J368" i="10"/>
  <c r="J364" i="10" s="1"/>
  <c r="J424" i="10"/>
  <c r="K166" i="18"/>
  <c r="L166" i="18" s="1"/>
  <c r="G165" i="18"/>
  <c r="K165" i="18" s="1"/>
  <c r="L165" i="18" s="1"/>
  <c r="K167" i="18"/>
  <c r="L167" i="18" s="1"/>
  <c r="G37" i="18"/>
  <c r="K1200" i="16"/>
  <c r="O33" i="22"/>
  <c r="O37" i="22" s="1"/>
  <c r="N38" i="22"/>
  <c r="N106" i="11" s="1"/>
  <c r="O52" i="22"/>
  <c r="O56" i="22" s="1"/>
  <c r="M67" i="22"/>
  <c r="O62" i="22"/>
  <c r="N66" i="22"/>
  <c r="Q25" i="20"/>
  <c r="Q54" i="20" s="1"/>
  <c r="Q56" i="20" s="1"/>
  <c r="L2150" i="16"/>
  <c r="L2136" i="16"/>
  <c r="Q15" i="22"/>
  <c r="Q17" i="22" s="1"/>
  <c r="R15" i="22" s="1"/>
  <c r="R17" i="22" s="1"/>
  <c r="S15" i="22" s="1"/>
  <c r="S17" i="22" s="1"/>
  <c r="T15" i="22" s="1"/>
  <c r="T17" i="22" s="1"/>
  <c r="U15" i="22" s="1"/>
  <c r="U17" i="22" s="1"/>
  <c r="V15" i="22" s="1"/>
  <c r="V17" i="22" s="1"/>
  <c r="W15" i="22" s="1"/>
  <c r="W17" i="22" s="1"/>
  <c r="X15" i="22" s="1"/>
  <c r="X17" i="22" s="1"/>
  <c r="Y15" i="22" s="1"/>
  <c r="Y17" i="22" s="1"/>
  <c r="Z15" i="22" s="1"/>
  <c r="Z17" i="22" s="1"/>
  <c r="AA15" i="22" s="1"/>
  <c r="AA17" i="22" s="1"/>
  <c r="AB15" i="22" s="1"/>
  <c r="AB17" i="22" s="1"/>
  <c r="AC15" i="22" s="1"/>
  <c r="AC17" i="22" s="1"/>
  <c r="AD15" i="22" s="1"/>
  <c r="AD17" i="22" s="1"/>
  <c r="AE15" i="22" s="1"/>
  <c r="AE17" i="22" s="1"/>
  <c r="D147" i="8"/>
  <c r="L36" i="10" l="1"/>
  <c r="C442" i="20"/>
  <c r="C449" i="20" s="1"/>
  <c r="D435" i="20"/>
  <c r="D436" i="20"/>
  <c r="E436" i="20" s="1"/>
  <c r="D437" i="20"/>
  <c r="C437" i="20"/>
  <c r="N319" i="20"/>
  <c r="N595" i="12"/>
  <c r="K3383" i="16"/>
  <c r="K3334" i="16"/>
  <c r="K3490" i="16" s="1"/>
  <c r="K844" i="16" s="1"/>
  <c r="K3407" i="16"/>
  <c r="K3489" i="16"/>
  <c r="K250" i="10" s="1"/>
  <c r="L3357" i="16"/>
  <c r="L3359" i="16" s="1"/>
  <c r="L3249" i="16"/>
  <c r="L3251" i="16" s="1"/>
  <c r="L3429" i="16"/>
  <c r="L3430" i="16" s="1"/>
  <c r="L3369" i="16"/>
  <c r="L3370" i="16" s="1"/>
  <c r="L3321" i="16"/>
  <c r="L3322" i="16" s="1"/>
  <c r="L3309" i="16"/>
  <c r="L3310" i="16" s="1"/>
  <c r="L3453" i="16"/>
  <c r="L3454" i="16" s="1"/>
  <c r="L3394" i="16"/>
  <c r="L3395" i="16"/>
  <c r="L3487" i="16"/>
  <c r="L861" i="16" s="1"/>
  <c r="L3405" i="16"/>
  <c r="L3406" i="16" s="1"/>
  <c r="M3523" i="16"/>
  <c r="L3334" i="16"/>
  <c r="L3262" i="16"/>
  <c r="L3476" i="16"/>
  <c r="L3381" i="16"/>
  <c r="L3382" i="16" s="1"/>
  <c r="L3345" i="16"/>
  <c r="L3346" i="16" s="1"/>
  <c r="N3485" i="16"/>
  <c r="N3461" i="16"/>
  <c r="N3365" i="16"/>
  <c r="N3293" i="16"/>
  <c r="N3353" i="16"/>
  <c r="N3502" i="16"/>
  <c r="N3401" i="16"/>
  <c r="N3305" i="16"/>
  <c r="N3437" i="16"/>
  <c r="N3341" i="16"/>
  <c r="N3269" i="16"/>
  <c r="N3473" i="16"/>
  <c r="N3377" i="16"/>
  <c r="N3245" i="16"/>
  <c r="N3413" i="16"/>
  <c r="N3317" i="16"/>
  <c r="N3449" i="16"/>
  <c r="N283" i="20"/>
  <c r="N3389" i="16"/>
  <c r="N3329" i="16"/>
  <c r="N3425" i="16"/>
  <c r="N3257" i="16"/>
  <c r="N3281" i="16"/>
  <c r="N3503" i="16"/>
  <c r="N3505" i="16"/>
  <c r="N3506" i="16"/>
  <c r="N3504" i="16"/>
  <c r="N3507" i="16"/>
  <c r="N3508" i="16"/>
  <c r="N3509" i="16"/>
  <c r="N3510" i="16"/>
  <c r="N3511" i="16"/>
  <c r="N3512" i="16"/>
  <c r="N3513" i="16"/>
  <c r="N3514" i="16"/>
  <c r="N3515" i="16"/>
  <c r="N3516" i="16"/>
  <c r="N3517" i="16"/>
  <c r="N3518" i="16"/>
  <c r="N3519" i="16"/>
  <c r="N3521" i="16"/>
  <c r="N3520" i="16"/>
  <c r="N3522" i="16"/>
  <c r="K3263" i="16"/>
  <c r="L3466" i="16"/>
  <c r="L3442" i="16"/>
  <c r="L3298" i="16"/>
  <c r="L3418" i="16"/>
  <c r="M3252" i="16"/>
  <c r="M3247" i="16"/>
  <c r="M3248" i="16" s="1"/>
  <c r="M3259" i="16"/>
  <c r="M3260" i="16" s="1"/>
  <c r="M3264" i="16"/>
  <c r="M3276" i="16"/>
  <c r="M3271" i="16"/>
  <c r="M3272" i="16" s="1"/>
  <c r="M3288" i="16"/>
  <c r="M3283" i="16"/>
  <c r="M3284" i="16" s="1"/>
  <c r="M3300" i="16"/>
  <c r="M3295" i="16"/>
  <c r="M3312" i="16"/>
  <c r="M3336" i="16"/>
  <c r="M3324" i="16"/>
  <c r="M3331" i="16"/>
  <c r="M3319" i="16"/>
  <c r="M3320" i="16" s="1"/>
  <c r="M3321" i="16" s="1"/>
  <c r="M3323" i="16" s="1"/>
  <c r="M3307" i="16"/>
  <c r="M3308" i="16" s="1"/>
  <c r="M3309" i="16" s="1"/>
  <c r="M3311" i="16" s="1"/>
  <c r="M3348" i="16"/>
  <c r="M3296" i="16"/>
  <c r="M3297" i="16" s="1"/>
  <c r="M3343" i="16"/>
  <c r="M3344" i="16" s="1"/>
  <c r="M3345" i="16" s="1"/>
  <c r="M3347" i="16" s="1"/>
  <c r="M3355" i="16"/>
  <c r="M3356" i="16" s="1"/>
  <c r="M3360" i="16"/>
  <c r="M3332" i="16"/>
  <c r="M3333" i="16" s="1"/>
  <c r="M3367" i="16"/>
  <c r="M3368" i="16" s="1"/>
  <c r="M3369" i="16" s="1"/>
  <c r="M3371" i="16" s="1"/>
  <c r="M3372" i="16"/>
  <c r="M3384" i="16"/>
  <c r="M3379" i="16"/>
  <c r="M3380" i="16" s="1"/>
  <c r="M3391" i="16"/>
  <c r="M3392" i="16" s="1"/>
  <c r="M3393" i="16" s="1"/>
  <c r="M3395" i="16" s="1"/>
  <c r="M3396" i="16"/>
  <c r="M3403" i="16"/>
  <c r="M3404" i="16" s="1"/>
  <c r="M3408" i="16"/>
  <c r="M3420" i="16"/>
  <c r="M3415" i="16"/>
  <c r="M3416" i="16" s="1"/>
  <c r="M3427" i="16"/>
  <c r="M3428" i="16" s="1"/>
  <c r="M3432" i="16"/>
  <c r="M3439" i="16"/>
  <c r="M3440" i="16" s="1"/>
  <c r="M3444" i="16"/>
  <c r="M3451" i="16"/>
  <c r="M3452" i="16" s="1"/>
  <c r="M3453" i="16" s="1"/>
  <c r="M3456" i="16"/>
  <c r="M3463" i="16"/>
  <c r="M3464" i="16" s="1"/>
  <c r="M3465" i="16" s="1"/>
  <c r="M3468" i="16"/>
  <c r="M3480" i="16"/>
  <c r="M3475" i="16"/>
  <c r="L3492" i="16"/>
  <c r="L3286" i="16"/>
  <c r="L3274" i="16"/>
  <c r="E1536" i="16"/>
  <c r="E2718" i="16" s="1"/>
  <c r="D1535" i="16"/>
  <c r="D2717" i="16" s="1"/>
  <c r="B1534" i="16"/>
  <c r="B2716" i="16" s="1"/>
  <c r="D1541" i="16"/>
  <c r="C1544" i="16" s="1"/>
  <c r="D741" i="20" s="1"/>
  <c r="C741" i="20" s="1"/>
  <c r="E2410" i="16"/>
  <c r="D2416" i="16"/>
  <c r="G2421" i="16" s="1"/>
  <c r="B1223" i="16"/>
  <c r="B2416" i="16" s="1"/>
  <c r="D2410" i="16"/>
  <c r="D1230" i="16"/>
  <c r="C1233" i="16" s="1"/>
  <c r="D438" i="20" s="1"/>
  <c r="D1224" i="16"/>
  <c r="K1226" i="16" s="1"/>
  <c r="C431" i="20"/>
  <c r="E430" i="20" s="1"/>
  <c r="E1225" i="16"/>
  <c r="D1225" i="16" s="1"/>
  <c r="D2418" i="16" s="1"/>
  <c r="E1224" i="16"/>
  <c r="E2417" i="16" s="1"/>
  <c r="D1218" i="16"/>
  <c r="D2411" i="16" s="1"/>
  <c r="F2410" i="16" s="1"/>
  <c r="N2532" i="16"/>
  <c r="N786" i="16"/>
  <c r="K1213" i="16"/>
  <c r="K2173" i="16"/>
  <c r="D727" i="20"/>
  <c r="C727" i="20" s="1"/>
  <c r="C1577" i="16"/>
  <c r="D762" i="20" s="1"/>
  <c r="G2750" i="16"/>
  <c r="G2747" i="16"/>
  <c r="C1584" i="16"/>
  <c r="D769" i="20" s="1"/>
  <c r="G2754" i="16"/>
  <c r="G2757" i="16"/>
  <c r="D2716" i="16"/>
  <c r="G2822" i="16"/>
  <c r="G2819" i="16"/>
  <c r="G3137" i="16"/>
  <c r="G3140" i="16"/>
  <c r="G3209" i="16"/>
  <c r="G3212" i="16"/>
  <c r="G2714" i="16"/>
  <c r="G2711" i="16"/>
  <c r="D2700" i="16"/>
  <c r="E2700" i="16" s="1"/>
  <c r="D2400" i="16"/>
  <c r="E2400" i="16" s="1"/>
  <c r="D2393" i="16"/>
  <c r="E2393" i="16" s="1"/>
  <c r="G2570" i="16"/>
  <c r="G2567" i="16"/>
  <c r="M92" i="12"/>
  <c r="L1212" i="16"/>
  <c r="L1215" i="16" s="1"/>
  <c r="L248" i="16" s="1"/>
  <c r="Q111" i="22"/>
  <c r="Q112" i="22" s="1"/>
  <c r="R106" i="22"/>
  <c r="R110" i="22" s="1"/>
  <c r="Q121" i="22"/>
  <c r="R116" i="22"/>
  <c r="R120" i="22" s="1"/>
  <c r="Q47" i="22"/>
  <c r="Q48" i="22" s="1"/>
  <c r="R42" i="22"/>
  <c r="R46" i="22" s="1"/>
  <c r="X97" i="22"/>
  <c r="X101" i="22" s="1"/>
  <c r="W102" i="22"/>
  <c r="T126" i="22"/>
  <c r="S130" i="22"/>
  <c r="S131" i="22" s="1"/>
  <c r="M2533" i="16"/>
  <c r="M2676" i="16"/>
  <c r="M2678" i="16" s="1"/>
  <c r="N2631" i="16"/>
  <c r="N2633" i="16" s="1"/>
  <c r="M2683" i="16"/>
  <c r="N2683" i="16" s="1"/>
  <c r="N2685" i="16" s="1"/>
  <c r="F2798" i="16"/>
  <c r="L1632" i="16"/>
  <c r="M1632" i="16" s="1"/>
  <c r="G2396" i="16"/>
  <c r="F1204" i="16"/>
  <c r="E2399" i="16"/>
  <c r="N2525" i="16"/>
  <c r="N2527" i="16" s="1"/>
  <c r="N2524" i="16"/>
  <c r="N2531" i="16"/>
  <c r="N2533" i="16" s="1"/>
  <c r="J446" i="16" a="1"/>
  <c r="J446" i="16" s="1"/>
  <c r="N446" i="16" s="1"/>
  <c r="J179" i="20"/>
  <c r="C2261" i="16"/>
  <c r="J496" i="16" a="1"/>
  <c r="J496" i="16" s="1"/>
  <c r="J543" i="16" s="1"/>
  <c r="K445" i="16"/>
  <c r="L445" i="16"/>
  <c r="F3122" i="16"/>
  <c r="F1638" i="16"/>
  <c r="E3130" i="16"/>
  <c r="L2684" i="16"/>
  <c r="F1515" i="16"/>
  <c r="F2697" i="16" s="1"/>
  <c r="M2685" i="16"/>
  <c r="L2786" i="16"/>
  <c r="L1621" i="16" s="1"/>
  <c r="M2778" i="16"/>
  <c r="M2790" i="16"/>
  <c r="K2791" i="16"/>
  <c r="K2790" i="16"/>
  <c r="L2791" i="16"/>
  <c r="L2790" i="16"/>
  <c r="G2793" i="16"/>
  <c r="F2793" i="16"/>
  <c r="M2791" i="16"/>
  <c r="D1646" i="16"/>
  <c r="D2813" i="16" s="1"/>
  <c r="E2813" i="16" s="1"/>
  <c r="D2814" i="16" s="1"/>
  <c r="M2779" i="16"/>
  <c r="M1614" i="16" s="1"/>
  <c r="M516" i="16" s="1"/>
  <c r="G2797" i="16"/>
  <c r="M2785" i="16"/>
  <c r="D1523" i="16"/>
  <c r="D2705" i="16" s="1"/>
  <c r="E2705" i="16" s="1"/>
  <c r="D2706" i="16" s="1"/>
  <c r="L2685" i="16"/>
  <c r="L1505" i="16" s="1"/>
  <c r="M2684" i="16"/>
  <c r="M2671" i="16"/>
  <c r="M1491" i="16" s="1"/>
  <c r="M391" i="16" s="1"/>
  <c r="K2684" i="16"/>
  <c r="N2675" i="16"/>
  <c r="N2677" i="16" s="1"/>
  <c r="N2682" i="16"/>
  <c r="D1530" i="16"/>
  <c r="D2712" i="16" s="1"/>
  <c r="E2712" i="16" s="1"/>
  <c r="D2713" i="16" s="1"/>
  <c r="M2641" i="16"/>
  <c r="M1458" i="16" s="1"/>
  <c r="M345" i="16" s="1"/>
  <c r="F2385" i="16"/>
  <c r="K2382" i="16"/>
  <c r="L2382" i="16" s="1"/>
  <c r="G2385" i="16"/>
  <c r="K2383" i="16"/>
  <c r="K2385" i="16" s="1"/>
  <c r="N2534" i="16"/>
  <c r="N1347" i="16" s="1"/>
  <c r="D2405" i="16"/>
  <c r="E2405" i="16" s="1"/>
  <c r="E2567" i="16"/>
  <c r="D1372" i="16"/>
  <c r="D2561" i="16" s="1"/>
  <c r="E2561" i="16" s="1"/>
  <c r="D2562" i="16" s="1"/>
  <c r="K1222" i="16"/>
  <c r="K249" i="16" s="1"/>
  <c r="D1219" i="16"/>
  <c r="D2412" i="16" s="1"/>
  <c r="F2703" i="16"/>
  <c r="F1528" i="16" a="1"/>
  <c r="F1528" i="16" s="1"/>
  <c r="F2710" i="16" s="1"/>
  <c r="N121" i="8"/>
  <c r="N122" i="8" s="1"/>
  <c r="N29" i="31"/>
  <c r="N59" i="31"/>
  <c r="N39" i="31"/>
  <c r="N19" i="31"/>
  <c r="N49" i="31"/>
  <c r="L12" i="25"/>
  <c r="L12" i="31"/>
  <c r="M77" i="31"/>
  <c r="M78" i="31"/>
  <c r="N69" i="31"/>
  <c r="N4" i="30"/>
  <c r="N13" i="31"/>
  <c r="M80" i="31"/>
  <c r="M88" i="31" s="1"/>
  <c r="Q131" i="22"/>
  <c r="R131" i="22"/>
  <c r="M2217" i="16"/>
  <c r="M62" i="25"/>
  <c r="M216" i="11"/>
  <c r="M151" i="11"/>
  <c r="M194" i="11"/>
  <c r="M154" i="11"/>
  <c r="M214" i="11"/>
  <c r="M197" i="11"/>
  <c r="M149" i="11"/>
  <c r="M218" i="11"/>
  <c r="M193" i="11"/>
  <c r="M153" i="11"/>
  <c r="M150" i="11"/>
  <c r="M157" i="11"/>
  <c r="M196" i="11"/>
  <c r="M155" i="11"/>
  <c r="M158" i="11"/>
  <c r="M215" i="11"/>
  <c r="M195" i="11"/>
  <c r="M152" i="11"/>
  <c r="M156" i="11"/>
  <c r="M217" i="11"/>
  <c r="M2670" i="16"/>
  <c r="M83" i="25"/>
  <c r="M82" i="25"/>
  <c r="M11" i="22"/>
  <c r="M11" i="12"/>
  <c r="L1303" i="20"/>
  <c r="L1316" i="20" s="1"/>
  <c r="C443" i="20"/>
  <c r="K1524" i="16"/>
  <c r="K1525" i="16" s="1"/>
  <c r="L2383" i="16"/>
  <c r="L2385" i="16" s="1"/>
  <c r="K29" i="8"/>
  <c r="K135" i="8" s="1"/>
  <c r="K438" i="20"/>
  <c r="K439" i="20" s="1"/>
  <c r="N74" i="25"/>
  <c r="N13" i="25"/>
  <c r="M92" i="10"/>
  <c r="M91" i="10" s="1"/>
  <c r="M1150" i="12"/>
  <c r="M1125" i="12"/>
  <c r="M1117" i="12"/>
  <c r="M1109" i="12"/>
  <c r="M1101" i="12"/>
  <c r="M1148" i="12"/>
  <c r="M1123" i="12"/>
  <c r="M1115" i="12"/>
  <c r="M1107" i="12"/>
  <c r="M1099" i="12"/>
  <c r="M1143" i="12"/>
  <c r="M1122" i="12"/>
  <c r="M1114" i="12"/>
  <c r="M1106" i="12"/>
  <c r="M1098" i="12"/>
  <c r="M1142" i="12"/>
  <c r="M1121" i="12"/>
  <c r="M1113" i="12"/>
  <c r="M1105" i="12"/>
  <c r="M1097" i="12"/>
  <c r="M1141" i="12"/>
  <c r="M1120" i="12"/>
  <c r="M1112" i="12"/>
  <c r="M1104" i="12"/>
  <c r="M1152" i="12"/>
  <c r="M1140" i="12"/>
  <c r="M1119" i="12"/>
  <c r="M1111" i="12"/>
  <c r="M1103" i="12"/>
  <c r="M1151" i="12"/>
  <c r="M1139" i="12"/>
  <c r="M1118" i="12"/>
  <c r="M1110" i="12"/>
  <c r="M1102" i="12"/>
  <c r="M1149" i="12"/>
  <c r="M1090" i="12"/>
  <c r="M1082" i="12"/>
  <c r="M1074" i="12"/>
  <c r="M1066" i="12"/>
  <c r="M1058" i="12"/>
  <c r="M1124" i="12"/>
  <c r="M1089" i="12"/>
  <c r="M1081" i="12"/>
  <c r="M1073" i="12"/>
  <c r="M1065" i="12"/>
  <c r="M1116" i="12"/>
  <c r="M1088" i="12"/>
  <c r="M1080" i="12"/>
  <c r="M1072" i="12"/>
  <c r="M1064" i="12"/>
  <c r="M1108" i="12"/>
  <c r="M1087" i="12"/>
  <c r="M1079" i="12"/>
  <c r="M1071" i="12"/>
  <c r="M1063" i="12"/>
  <c r="M1100" i="12"/>
  <c r="M1086" i="12"/>
  <c r="M1078" i="12"/>
  <c r="M1070" i="12"/>
  <c r="M1062" i="12"/>
  <c r="M1096" i="12"/>
  <c r="M1084" i="12"/>
  <c r="M1076" i="12"/>
  <c r="M1068" i="12"/>
  <c r="M1060" i="12"/>
  <c r="M1091" i="12"/>
  <c r="M1083" i="12"/>
  <c r="M1075" i="12"/>
  <c r="M1067" i="12"/>
  <c r="M1059" i="12"/>
  <c r="M1055" i="12"/>
  <c r="M1042" i="12"/>
  <c r="M1085" i="12"/>
  <c r="M1054" i="12"/>
  <c r="M1041" i="12"/>
  <c r="M1077" i="12"/>
  <c r="M1053" i="12"/>
  <c r="M1040" i="12"/>
  <c r="M1032" i="12"/>
  <c r="M1024" i="12"/>
  <c r="M1069" i="12"/>
  <c r="M1052" i="12"/>
  <c r="M1039" i="12"/>
  <c r="M1031" i="12"/>
  <c r="M1023" i="12"/>
  <c r="M1061" i="12"/>
  <c r="M1046" i="12"/>
  <c r="M1038" i="12"/>
  <c r="M1030" i="12"/>
  <c r="M1022" i="12"/>
  <c r="M1045" i="12"/>
  <c r="M1037" i="12"/>
  <c r="M1029" i="12"/>
  <c r="M1057" i="12"/>
  <c r="M1044" i="12"/>
  <c r="M1036" i="12"/>
  <c r="M1028" i="12"/>
  <c r="M1020" i="12"/>
  <c r="M1027" i="12"/>
  <c r="M1010" i="12"/>
  <c r="M997" i="12"/>
  <c r="M985" i="12"/>
  <c r="M1033" i="12"/>
  <c r="M1026" i="12"/>
  <c r="M1017" i="12"/>
  <c r="M1009" i="12"/>
  <c r="M992" i="12"/>
  <c r="M984" i="12"/>
  <c r="M1034" i="12"/>
  <c r="M1025" i="12"/>
  <c r="M1016" i="12"/>
  <c r="M1008" i="12"/>
  <c r="M991" i="12"/>
  <c r="M983" i="12"/>
  <c r="M1035" i="12"/>
  <c r="M1021" i="12"/>
  <c r="M1015" i="12"/>
  <c r="M1007" i="12"/>
  <c r="M990" i="12"/>
  <c r="M982" i="12"/>
  <c r="M1056" i="12"/>
  <c r="M1019" i="12"/>
  <c r="M1014" i="12"/>
  <c r="M1001" i="12"/>
  <c r="M989" i="12"/>
  <c r="M981" i="12"/>
  <c r="M1043" i="12"/>
  <c r="M1013" i="12"/>
  <c r="M1000" i="12"/>
  <c r="M1018" i="12"/>
  <c r="M1012" i="12"/>
  <c r="M999" i="12"/>
  <c r="M987" i="12"/>
  <c r="M979" i="12"/>
  <c r="M998" i="12"/>
  <c r="M968" i="12"/>
  <c r="M960" i="12"/>
  <c r="M952" i="12"/>
  <c r="M901" i="12"/>
  <c r="M988" i="12"/>
  <c r="M980" i="12"/>
  <c r="M967" i="12"/>
  <c r="M959" i="12"/>
  <c r="M951" i="12"/>
  <c r="M900" i="12"/>
  <c r="M986" i="12"/>
  <c r="M978" i="12"/>
  <c r="M966" i="12"/>
  <c r="M958" i="12"/>
  <c r="M950" i="12"/>
  <c r="M977" i="12"/>
  <c r="M965" i="12"/>
  <c r="M957" i="12"/>
  <c r="M910" i="12"/>
  <c r="M976" i="12"/>
  <c r="M964" i="12"/>
  <c r="M956" i="12"/>
  <c r="M909" i="12"/>
  <c r="M975" i="12"/>
  <c r="M963" i="12"/>
  <c r="M955" i="12"/>
  <c r="M908" i="12"/>
  <c r="M1011" i="12"/>
  <c r="M974" i="12"/>
  <c r="M962" i="12"/>
  <c r="M954" i="12"/>
  <c r="M907" i="12"/>
  <c r="M899" i="12"/>
  <c r="M878" i="12"/>
  <c r="M870" i="12"/>
  <c r="M862" i="12"/>
  <c r="M854" i="12"/>
  <c r="M898" i="12"/>
  <c r="M877" i="12"/>
  <c r="M869" i="12"/>
  <c r="M861" i="12"/>
  <c r="M849" i="12"/>
  <c r="M897" i="12"/>
  <c r="M876" i="12"/>
  <c r="M868" i="12"/>
  <c r="M860" i="12"/>
  <c r="M848" i="12"/>
  <c r="M906" i="12"/>
  <c r="M883" i="12"/>
  <c r="M875" i="12"/>
  <c r="M867" i="12"/>
  <c r="M859" i="12"/>
  <c r="M973" i="12"/>
  <c r="M882" i="12"/>
  <c r="M874" i="12"/>
  <c r="M866" i="12"/>
  <c r="M858" i="12"/>
  <c r="M961" i="12"/>
  <c r="M881" i="12"/>
  <c r="M873" i="12"/>
  <c r="M865" i="12"/>
  <c r="M857" i="12"/>
  <c r="M880" i="12"/>
  <c r="M872" i="12"/>
  <c r="M864" i="12"/>
  <c r="M856" i="12"/>
  <c r="M842" i="12"/>
  <c r="M834" i="12"/>
  <c r="M841" i="12"/>
  <c r="M833" i="12"/>
  <c r="M825" i="12"/>
  <c r="M855" i="12"/>
  <c r="M840" i="12"/>
  <c r="M832" i="12"/>
  <c r="M824" i="12"/>
  <c r="M816" i="12"/>
  <c r="M847" i="12"/>
  <c r="M839" i="12"/>
  <c r="M831" i="12"/>
  <c r="M823" i="12"/>
  <c r="M879" i="12"/>
  <c r="M846" i="12"/>
  <c r="M838" i="12"/>
  <c r="M830" i="12"/>
  <c r="M822" i="12"/>
  <c r="M814" i="12"/>
  <c r="M871" i="12"/>
  <c r="M845" i="12"/>
  <c r="M837" i="12"/>
  <c r="M829" i="12"/>
  <c r="M821" i="12"/>
  <c r="M813" i="12"/>
  <c r="M863" i="12"/>
  <c r="M844" i="12"/>
  <c r="M836" i="12"/>
  <c r="M828" i="12"/>
  <c r="M820" i="12"/>
  <c r="M812" i="12"/>
  <c r="M843" i="12"/>
  <c r="M835" i="12"/>
  <c r="M827" i="12"/>
  <c r="M819" i="12"/>
  <c r="M803" i="12"/>
  <c r="M795" i="12"/>
  <c r="M787" i="12"/>
  <c r="M779" i="12"/>
  <c r="M771" i="12"/>
  <c r="M758" i="12"/>
  <c r="M746" i="12"/>
  <c r="M738" i="12"/>
  <c r="M710" i="12"/>
  <c r="M818" i="12"/>
  <c r="M802" i="12"/>
  <c r="M794" i="12"/>
  <c r="M786" i="12"/>
  <c r="M778" i="12"/>
  <c r="M770" i="12"/>
  <c r="M757" i="12"/>
  <c r="M745" i="12"/>
  <c r="M737" i="12"/>
  <c r="M711" i="12"/>
  <c r="M815" i="12"/>
  <c r="M810" i="12"/>
  <c r="M801" i="12"/>
  <c r="M793" i="12"/>
  <c r="M785" i="12"/>
  <c r="M777" i="12"/>
  <c r="M769" i="12"/>
  <c r="M756" i="12"/>
  <c r="M744" i="12"/>
  <c r="M736" i="12"/>
  <c r="M712" i="12"/>
  <c r="M800" i="12"/>
  <c r="M792" i="12"/>
  <c r="M784" i="12"/>
  <c r="M776" i="12"/>
  <c r="M768" i="12"/>
  <c r="M755" i="12"/>
  <c r="M743" i="12"/>
  <c r="M735" i="12"/>
  <c r="M713" i="12"/>
  <c r="M826" i="12"/>
  <c r="M799" i="12"/>
  <c r="M791" i="12"/>
  <c r="M783" i="12"/>
  <c r="M775" i="12"/>
  <c r="M767" i="12"/>
  <c r="M750" i="12"/>
  <c r="M742" i="12"/>
  <c r="M734" i="12"/>
  <c r="M817" i="12"/>
  <c r="M797" i="12"/>
  <c r="M789" i="12"/>
  <c r="M781" i="12"/>
  <c r="M773" i="12"/>
  <c r="M765" i="12"/>
  <c r="M748" i="12"/>
  <c r="M740" i="12"/>
  <c r="M732" i="12"/>
  <c r="M708" i="12"/>
  <c r="M716" i="12"/>
  <c r="M811" i="12"/>
  <c r="M804" i="12"/>
  <c r="M796" i="12"/>
  <c r="M788" i="12"/>
  <c r="M780" i="12"/>
  <c r="M772" i="12"/>
  <c r="M759" i="12"/>
  <c r="M747" i="12"/>
  <c r="M739" i="12"/>
  <c r="M731" i="12"/>
  <c r="M1214" i="12" s="1"/>
  <c r="M709" i="12"/>
  <c r="M717" i="12"/>
  <c r="M798" i="12"/>
  <c r="M723" i="12"/>
  <c r="M790" i="12"/>
  <c r="M733" i="12"/>
  <c r="M724" i="12"/>
  <c r="M782" i="12"/>
  <c r="M725" i="12"/>
  <c r="M774" i="12"/>
  <c r="M718" i="12"/>
  <c r="M726" i="12"/>
  <c r="M766" i="12"/>
  <c r="M719" i="12"/>
  <c r="M749" i="12"/>
  <c r="M715" i="12"/>
  <c r="M720" i="12"/>
  <c r="M741" i="12"/>
  <c r="M714" i="12"/>
  <c r="M721" i="12"/>
  <c r="M707" i="12"/>
  <c r="M1190" i="12" s="1"/>
  <c r="M722" i="12"/>
  <c r="M949" i="12"/>
  <c r="N165" i="22"/>
  <c r="N172" i="22" s="1"/>
  <c r="N29" i="8"/>
  <c r="N135" i="8" s="1"/>
  <c r="N27" i="8"/>
  <c r="M29" i="8"/>
  <c r="M135" i="8" s="1"/>
  <c r="L29" i="8"/>
  <c r="L135" i="8" s="1"/>
  <c r="K1221" i="16"/>
  <c r="J2288" i="16"/>
  <c r="K1220" i="16"/>
  <c r="J2200" i="16"/>
  <c r="J2241" i="16"/>
  <c r="M2216" i="16"/>
  <c r="M2210" i="16"/>
  <c r="M143" i="22"/>
  <c r="D2572" i="16"/>
  <c r="J2300" i="16"/>
  <c r="J2224" i="16"/>
  <c r="J2176" i="16"/>
  <c r="L2233" i="16"/>
  <c r="K404" i="20"/>
  <c r="K405" i="20" s="1"/>
  <c r="L396" i="20"/>
  <c r="K418" i="20"/>
  <c r="K419" i="20" s="1"/>
  <c r="D3136" i="16"/>
  <c r="L2219" i="16"/>
  <c r="M2234" i="16"/>
  <c r="K2235" i="16"/>
  <c r="D2818" i="16"/>
  <c r="L2218" i="16"/>
  <c r="L2211" i="16"/>
  <c r="D2566" i="16"/>
  <c r="L309" i="16"/>
  <c r="K962" i="16"/>
  <c r="K963" i="16" s="1"/>
  <c r="K2677" i="16"/>
  <c r="L2678" i="16"/>
  <c r="L2677" i="16"/>
  <c r="K85" i="25"/>
  <c r="K93" i="25" s="1"/>
  <c r="O57" i="22"/>
  <c r="O58" i="22" s="1"/>
  <c r="L403" i="20"/>
  <c r="L417" i="20"/>
  <c r="L424" i="20"/>
  <c r="M117" i="10"/>
  <c r="M116" i="10"/>
  <c r="K397" i="20"/>
  <c r="K398" i="20" s="1"/>
  <c r="K426" i="20"/>
  <c r="D443" i="20"/>
  <c r="E443" i="20" s="1"/>
  <c r="D444" i="20"/>
  <c r="C444" i="20"/>
  <c r="D442" i="20"/>
  <c r="M59" i="20"/>
  <c r="M1256" i="20" s="1"/>
  <c r="M1290" i="20" s="1"/>
  <c r="M47" i="20"/>
  <c r="N2668" i="16"/>
  <c r="N2669" i="16"/>
  <c r="L1612" i="16"/>
  <c r="L1613" i="16" s="1"/>
  <c r="M2784" i="16"/>
  <c r="N2783" i="16"/>
  <c r="N2785" i="16" s="1"/>
  <c r="N2776" i="16"/>
  <c r="N2777" i="16"/>
  <c r="N2779" i="16" s="1"/>
  <c r="N1614" i="16" s="1"/>
  <c r="N516" i="16" s="1"/>
  <c r="J150" i="10"/>
  <c r="N2639" i="16"/>
  <c r="M2640" i="16"/>
  <c r="N2638" i="16"/>
  <c r="M2634" i="16"/>
  <c r="M1451" i="16" s="1"/>
  <c r="M344" i="16" s="1"/>
  <c r="N2632" i="16"/>
  <c r="K2690" i="16"/>
  <c r="K2692" i="16" s="1"/>
  <c r="K1512" i="16" s="1"/>
  <c r="L2689" i="16"/>
  <c r="M2689" i="16" s="1"/>
  <c r="K2689" i="16"/>
  <c r="L2690" i="16"/>
  <c r="L2692" i="16" s="1"/>
  <c r="L1512" i="16" s="1"/>
  <c r="L2646" i="16"/>
  <c r="K2646" i="16"/>
  <c r="K2648" i="16" s="1"/>
  <c r="L2645" i="16"/>
  <c r="K2645" i="16"/>
  <c r="G2541" i="16"/>
  <c r="K2539" i="16"/>
  <c r="K2541" i="16" s="1"/>
  <c r="K2538" i="16"/>
  <c r="M2538" i="16" s="1"/>
  <c r="L2538" i="16"/>
  <c r="L2539" i="16"/>
  <c r="L2541" i="16" s="1"/>
  <c r="L1503" i="16"/>
  <c r="L1504" i="16" s="1"/>
  <c r="M1509" i="16"/>
  <c r="M2219" i="16" s="1"/>
  <c r="L1463" i="16"/>
  <c r="L1464" i="16" s="1"/>
  <c r="L1510" i="16"/>
  <c r="L1511" i="16" s="1"/>
  <c r="K431" i="20"/>
  <c r="L1352" i="16"/>
  <c r="L1353" i="16" s="1"/>
  <c r="M1502" i="16"/>
  <c r="M2218" i="16" s="1"/>
  <c r="M1351" i="16"/>
  <c r="N1351" i="16" s="1"/>
  <c r="D2824" i="16"/>
  <c r="L2194" i="16"/>
  <c r="D3214" i="16"/>
  <c r="M1462" i="16"/>
  <c r="N1462" i="16" s="1"/>
  <c r="N2211" i="16" s="1"/>
  <c r="L1516" i="16"/>
  <c r="M1505" i="16"/>
  <c r="M393" i="16" s="1"/>
  <c r="M1498" i="16"/>
  <c r="M392" i="16" s="1"/>
  <c r="F2546" i="16"/>
  <c r="L1358" i="16"/>
  <c r="N3063" i="16"/>
  <c r="N2752" i="16"/>
  <c r="N3221" i="16"/>
  <c r="N3193" i="16"/>
  <c r="N3165" i="16"/>
  <c r="N3135" i="16"/>
  <c r="N3107" i="16"/>
  <c r="N3041" i="16"/>
  <c r="N3013" i="16"/>
  <c r="N2985" i="16"/>
  <c r="N2957" i="16"/>
  <c r="N2929" i="16"/>
  <c r="N3070" i="16"/>
  <c r="N2759" i="16"/>
  <c r="N3228" i="16"/>
  <c r="N3200" i="16"/>
  <c r="N3172" i="16"/>
  <c r="N3142" i="16"/>
  <c r="N3114" i="16"/>
  <c r="N3048" i="16"/>
  <c r="N3020" i="16"/>
  <c r="N2992" i="16"/>
  <c r="N2964" i="16"/>
  <c r="N3077" i="16"/>
  <c r="N2766" i="16"/>
  <c r="N2738" i="16"/>
  <c r="N3207" i="16"/>
  <c r="N3179" i="16"/>
  <c r="N3149" i="16"/>
  <c r="N3121" i="16"/>
  <c r="N3093" i="16"/>
  <c r="N3027" i="16"/>
  <c r="N2999" i="16"/>
  <c r="N2971" i="16"/>
  <c r="N2943" i="16"/>
  <c r="N3084" i="16"/>
  <c r="N3056" i="16"/>
  <c r="N2745" i="16"/>
  <c r="N3214" i="16"/>
  <c r="N3186" i="16"/>
  <c r="N3156" i="16"/>
  <c r="N3128" i="16"/>
  <c r="N3100" i="16"/>
  <c r="N3034" i="16"/>
  <c r="N3006" i="16"/>
  <c r="N2978" i="16"/>
  <c r="N2950" i="16"/>
  <c r="N2915" i="16"/>
  <c r="N2887" i="16"/>
  <c r="N2859" i="16"/>
  <c r="N2831" i="16"/>
  <c r="N2803" i="16"/>
  <c r="N2775" i="16"/>
  <c r="N2709" i="16"/>
  <c r="N2681" i="16"/>
  <c r="N2621" i="16"/>
  <c r="N2586" i="16"/>
  <c r="N2551" i="16"/>
  <c r="N2936" i="16"/>
  <c r="N2922" i="16"/>
  <c r="N2894" i="16"/>
  <c r="N2866" i="16"/>
  <c r="N2838" i="16"/>
  <c r="N2810" i="16"/>
  <c r="N2782" i="16"/>
  <c r="N2716" i="16"/>
  <c r="N2688" i="16"/>
  <c r="N2365" i="16"/>
  <c r="N2600" i="16"/>
  <c r="N2565" i="16"/>
  <c r="N2530" i="16"/>
  <c r="N2537" i="16"/>
  <c r="N2901" i="16"/>
  <c r="N2873" i="16"/>
  <c r="N2845" i="16"/>
  <c r="N2817" i="16"/>
  <c r="N2789" i="16"/>
  <c r="N2723" i="16"/>
  <c r="N2695" i="16"/>
  <c r="N2667" i="16"/>
  <c r="N2607" i="16"/>
  <c r="N2572" i="16"/>
  <c r="N2908" i="16"/>
  <c r="N2880" i="16"/>
  <c r="N2852" i="16"/>
  <c r="N2824" i="16"/>
  <c r="N2796" i="16"/>
  <c r="N2730" i="16"/>
  <c r="N2702" i="16"/>
  <c r="N2674" i="16"/>
  <c r="N2614" i="16"/>
  <c r="N2579" i="16"/>
  <c r="N2544" i="16"/>
  <c r="N2472" i="16"/>
  <c r="N2416" i="16"/>
  <c r="N2593" i="16"/>
  <c r="N2479" i="16"/>
  <c r="N2465" i="16"/>
  <c r="N2409" i="16"/>
  <c r="N2486" i="16"/>
  <c r="N2374" i="16"/>
  <c r="N2514" i="16"/>
  <c r="N2458" i="16"/>
  <c r="N2367" i="16"/>
  <c r="N2430" i="16"/>
  <c r="N2423" i="16"/>
  <c r="N2507" i="16"/>
  <c r="N2451" i="16"/>
  <c r="N2402" i="16"/>
  <c r="N2500" i="16"/>
  <c r="N2444" i="16"/>
  <c r="N2395" i="16"/>
  <c r="N2523" i="16"/>
  <c r="N2558" i="16"/>
  <c r="N2493" i="16"/>
  <c r="N2437" i="16"/>
  <c r="N2388" i="16"/>
  <c r="N2658" i="16"/>
  <c r="N2651" i="16"/>
  <c r="N2644" i="16"/>
  <c r="N2637" i="16"/>
  <c r="N2630" i="16"/>
  <c r="N2381" i="16"/>
  <c r="K1505" i="16"/>
  <c r="L1498" i="16"/>
  <c r="G2648" i="16"/>
  <c r="G2389" i="16"/>
  <c r="F2648" i="16"/>
  <c r="F2541" i="16"/>
  <c r="G2545" i="16"/>
  <c r="G2652" i="16"/>
  <c r="F1475" i="16"/>
  <c r="F2660" i="16" s="1"/>
  <c r="F1364" i="16"/>
  <c r="F2553" i="16" s="1"/>
  <c r="M308" i="16"/>
  <c r="D2662" i="16"/>
  <c r="E2800" i="16"/>
  <c r="G2692" i="16"/>
  <c r="F2692" i="16"/>
  <c r="E2699" i="16"/>
  <c r="G2696" i="16"/>
  <c r="E2392" i="16"/>
  <c r="L1625" i="16"/>
  <c r="L2235" i="16" s="1"/>
  <c r="D3142" i="16"/>
  <c r="D1984" i="16"/>
  <c r="D3137" i="16" s="1"/>
  <c r="E3137" i="16"/>
  <c r="F1983" i="16" a="1"/>
  <c r="F1983" i="16" s="1"/>
  <c r="E3136" i="16"/>
  <c r="K1971" i="16"/>
  <c r="F3108" i="16"/>
  <c r="K1950" i="16"/>
  <c r="F3101" i="16"/>
  <c r="F3094" i="16"/>
  <c r="K1943" i="16"/>
  <c r="K1626" i="16"/>
  <c r="K1627" i="16"/>
  <c r="D2807" i="16"/>
  <c r="F1651" i="16" a="1"/>
  <c r="F1651" i="16" s="1"/>
  <c r="E2818" i="16"/>
  <c r="D1652" i="16"/>
  <c r="D2819" i="16" s="1"/>
  <c r="E2819" i="16"/>
  <c r="F2811" i="16"/>
  <c r="F2559" i="16"/>
  <c r="E2548" i="16"/>
  <c r="E2554" i="16"/>
  <c r="D2556" i="16" s="1"/>
  <c r="E2556" i="16" s="1"/>
  <c r="F2552" i="16"/>
  <c r="E2655" i="16"/>
  <c r="L1469" i="16"/>
  <c r="M1469" i="16" s="1"/>
  <c r="M2212" i="16" s="1"/>
  <c r="K1476" i="16"/>
  <c r="K2212" i="16"/>
  <c r="K1470" i="16"/>
  <c r="K1471" i="16" s="1"/>
  <c r="F1535" i="16" a="1"/>
  <c r="F1535" i="16" s="1"/>
  <c r="F1377" i="16" a="1"/>
  <c r="F1377" i="16" s="1"/>
  <c r="D1378" i="16"/>
  <c r="D2567" i="16" s="1"/>
  <c r="M307" i="16"/>
  <c r="C450" i="20"/>
  <c r="D451" i="20"/>
  <c r="D450" i="20"/>
  <c r="E450" i="20" s="1"/>
  <c r="N134" i="8"/>
  <c r="L31" i="10"/>
  <c r="L89" i="10"/>
  <c r="L113" i="10" s="1"/>
  <c r="L79" i="10"/>
  <c r="L91" i="10"/>
  <c r="L105" i="10" s="1"/>
  <c r="M77" i="10"/>
  <c r="M115" i="10"/>
  <c r="M119" i="10"/>
  <c r="M110" i="10"/>
  <c r="M89" i="10"/>
  <c r="M85" i="10"/>
  <c r="M84" i="10" s="1"/>
  <c r="M71" i="10"/>
  <c r="M31" i="10"/>
  <c r="L520" i="12"/>
  <c r="L77" i="10"/>
  <c r="L71" i="10"/>
  <c r="M766" i="16"/>
  <c r="M262" i="20" s="1"/>
  <c r="M744" i="16"/>
  <c r="M240" i="20" s="1"/>
  <c r="L85" i="10"/>
  <c r="K31" i="10"/>
  <c r="L273" i="20"/>
  <c r="Q122" i="22"/>
  <c r="L1208" i="16"/>
  <c r="L247" i="16" s="1"/>
  <c r="L1194" i="16"/>
  <c r="L245" i="16" s="1"/>
  <c r="M2109" i="16"/>
  <c r="M11" i="10"/>
  <c r="M11" i="16"/>
  <c r="M11" i="11"/>
  <c r="M11" i="20"/>
  <c r="M11" i="18"/>
  <c r="M1341" i="12"/>
  <c r="M1338" i="12"/>
  <c r="M1300" i="12"/>
  <c r="M1294" i="12"/>
  <c r="M1297" i="12"/>
  <c r="L1243" i="12"/>
  <c r="L1400" i="12" s="1"/>
  <c r="M1255" i="12"/>
  <c r="M1252" i="12"/>
  <c r="M1249" i="12"/>
  <c r="M1239" i="12"/>
  <c r="L1367" i="12"/>
  <c r="L1403" i="12" s="1"/>
  <c r="L1333" i="12"/>
  <c r="L1402" i="12" s="1"/>
  <c r="L1288" i="12"/>
  <c r="L1401" i="12" s="1"/>
  <c r="M1216" i="12"/>
  <c r="M1215" i="12"/>
  <c r="M1218" i="12"/>
  <c r="M1192" i="12"/>
  <c r="M1196" i="12"/>
  <c r="M1191" i="12"/>
  <c r="M1198" i="12"/>
  <c r="L2135" i="16"/>
  <c r="M2135" i="16" s="1"/>
  <c r="M2104" i="16"/>
  <c r="N26" i="22"/>
  <c r="I421" i="10"/>
  <c r="G135" i="10"/>
  <c r="G96" i="10"/>
  <c r="G95" i="10"/>
  <c r="G137" i="10"/>
  <c r="H1670" i="16"/>
  <c r="H1396" i="16"/>
  <c r="H2077" i="16"/>
  <c r="H2002" i="16"/>
  <c r="H1547" i="16"/>
  <c r="H1250" i="16"/>
  <c r="M2108" i="16"/>
  <c r="D966" i="20"/>
  <c r="C456" i="20"/>
  <c r="M2130" i="16"/>
  <c r="L1435" i="12"/>
  <c r="N116" i="20"/>
  <c r="N157" i="16"/>
  <c r="M136" i="16"/>
  <c r="M1795" i="12"/>
  <c r="M1794" i="12"/>
  <c r="N162" i="11"/>
  <c r="O380" i="10"/>
  <c r="O370" i="10"/>
  <c r="L1544" i="12"/>
  <c r="L1523" i="12"/>
  <c r="L1550" i="12"/>
  <c r="L1552" i="12"/>
  <c r="L1515" i="12"/>
  <c r="L1458" i="12"/>
  <c r="L1542" i="12"/>
  <c r="L1564" i="12"/>
  <c r="L1513" i="12"/>
  <c r="L1465" i="12"/>
  <c r="L1588" i="12"/>
  <c r="L1534" i="12"/>
  <c r="L1494" i="12"/>
  <c r="L1514" i="12"/>
  <c r="L1522" i="12"/>
  <c r="L1551" i="12"/>
  <c r="L1578" i="12"/>
  <c r="L1596" i="12"/>
  <c r="L1456" i="12"/>
  <c r="L1548" i="12"/>
  <c r="L1433" i="12"/>
  <c r="L1590" i="12"/>
  <c r="L1520" i="12"/>
  <c r="L1496" i="12"/>
  <c r="L1431" i="12"/>
  <c r="L1432" i="12"/>
  <c r="L1478" i="12"/>
  <c r="L1526" i="12"/>
  <c r="L1499" i="12"/>
  <c r="L1553" i="12"/>
  <c r="L1533" i="12"/>
  <c r="L1541" i="12"/>
  <c r="L1507" i="12"/>
  <c r="L1455" i="12"/>
  <c r="L1567" i="12"/>
  <c r="L1472" i="12"/>
  <c r="L1536" i="12"/>
  <c r="L1495" i="12"/>
  <c r="L1444" i="12"/>
  <c r="L1527" i="12"/>
  <c r="L1457" i="12"/>
  <c r="L1561" i="12"/>
  <c r="L1439" i="12"/>
  <c r="L1603" i="12"/>
  <c r="L1498" i="12"/>
  <c r="L1509" i="12"/>
  <c r="L1581" i="12"/>
  <c r="L1448" i="12"/>
  <c r="L1512" i="12"/>
  <c r="L1447" i="12"/>
  <c r="L1587" i="12"/>
  <c r="L1566" i="12"/>
  <c r="L1555" i="12"/>
  <c r="L1604" i="12"/>
  <c r="L1571" i="12"/>
  <c r="L1595" i="12"/>
  <c r="L1490" i="12"/>
  <c r="L1579" i="12"/>
  <c r="L1459" i="12"/>
  <c r="L1437" i="12"/>
  <c r="L1558" i="12"/>
  <c r="L1568" i="12"/>
  <c r="L1492" i="12"/>
  <c r="L1537" i="12"/>
  <c r="L1521" i="12"/>
  <c r="L1585" i="12"/>
  <c r="L1577" i="12"/>
  <c r="L1538" i="12"/>
  <c r="L1524" i="12"/>
  <c r="L1504" i="12"/>
  <c r="L1563" i="12"/>
  <c r="L1441" i="12"/>
  <c r="L1594" i="12"/>
  <c r="L1501" i="12"/>
  <c r="L1519" i="12"/>
  <c r="L1463" i="12"/>
  <c r="L1506" i="12"/>
  <c r="L1516" i="12"/>
  <c r="L1502" i="12"/>
  <c r="L1560" i="12"/>
  <c r="L1473" i="12"/>
  <c r="L1467" i="12"/>
  <c r="L1466" i="12"/>
  <c r="L1500" i="12"/>
  <c r="L1462" i="12"/>
  <c r="L1547" i="12"/>
  <c r="L1602" i="12"/>
  <c r="L1601" i="12"/>
  <c r="L1493" i="12"/>
  <c r="L1470" i="12"/>
  <c r="L1559" i="12"/>
  <c r="L1511" i="12"/>
  <c r="L1468" i="12"/>
  <c r="L1438" i="12"/>
  <c r="L1446" i="12"/>
  <c r="L1445" i="12"/>
  <c r="L1503" i="12"/>
  <c r="L1543" i="12"/>
  <c r="L1591" i="12"/>
  <c r="L1430" i="12"/>
  <c r="L1517" i="12"/>
  <c r="L1546" i="12"/>
  <c r="L1599" i="12"/>
  <c r="L1442" i="12"/>
  <c r="L1569" i="12"/>
  <c r="L1482" i="12"/>
  <c r="L1565" i="12"/>
  <c r="L1440" i="12"/>
  <c r="L1508" i="12"/>
  <c r="L1535" i="12"/>
  <c r="L1583" i="12"/>
  <c r="L1562" i="12"/>
  <c r="L1449" i="12"/>
  <c r="L1549" i="12"/>
  <c r="L1489" i="12"/>
  <c r="L1540" i="12"/>
  <c r="L1518" i="12"/>
  <c r="L1460" i="12"/>
  <c r="L1557" i="12"/>
  <c r="L1554" i="12"/>
  <c r="L1454" i="12"/>
  <c r="L1545" i="12"/>
  <c r="L1593" i="12"/>
  <c r="L1461" i="12"/>
  <c r="L1584" i="12"/>
  <c r="L1525" i="12"/>
  <c r="L1443" i="12"/>
  <c r="L1580" i="12"/>
  <c r="L1556" i="12"/>
  <c r="L1480" i="12"/>
  <c r="L1586" i="12"/>
  <c r="L1481" i="12"/>
  <c r="L1600" i="12"/>
  <c r="L1570" i="12"/>
  <c r="L1606" i="12"/>
  <c r="L1488" i="12"/>
  <c r="L1471" i="12"/>
  <c r="L1464" i="12"/>
  <c r="L1582" i="12"/>
  <c r="L1491" i="12"/>
  <c r="L1605" i="12"/>
  <c r="L1497" i="12"/>
  <c r="L1592" i="12"/>
  <c r="L1505" i="12"/>
  <c r="L1479" i="12"/>
  <c r="L1510" i="12"/>
  <c r="L1539" i="12"/>
  <c r="L1589" i="12"/>
  <c r="L1469" i="12"/>
  <c r="L1572" i="12"/>
  <c r="L1598" i="12"/>
  <c r="L1436" i="12"/>
  <c r="N152" i="20"/>
  <c r="L1234" i="12"/>
  <c r="L1399" i="12" s="1"/>
  <c r="M68" i="18"/>
  <c r="M1675" i="12"/>
  <c r="N281" i="16"/>
  <c r="M1752" i="12"/>
  <c r="M1741" i="12"/>
  <c r="N850" i="16"/>
  <c r="N99" i="16"/>
  <c r="N231" i="11"/>
  <c r="N204" i="20"/>
  <c r="M100" i="12"/>
  <c r="N125" i="22"/>
  <c r="M1836" i="12"/>
  <c r="N326" i="16"/>
  <c r="N270" i="16"/>
  <c r="M1829" i="12"/>
  <c r="N698" i="16"/>
  <c r="N431" i="16"/>
  <c r="N437" i="16"/>
  <c r="M1706" i="12"/>
  <c r="M1708" i="12"/>
  <c r="N573" i="16"/>
  <c r="N408" i="16"/>
  <c r="N30" i="16"/>
  <c r="O28" i="8"/>
  <c r="M1694" i="12"/>
  <c r="N439" i="16"/>
  <c r="M1735" i="12"/>
  <c r="M1793" i="12"/>
  <c r="M1886" i="12"/>
  <c r="M1925" i="12" s="1"/>
  <c r="M2134" i="16"/>
  <c r="K280" i="20"/>
  <c r="L266" i="20"/>
  <c r="D876" i="20"/>
  <c r="E876" i="20" s="1"/>
  <c r="C876" i="20"/>
  <c r="D1977" i="16"/>
  <c r="D3130" i="16" s="1"/>
  <c r="N135" i="20"/>
  <c r="M1405" i="12"/>
  <c r="M1803" i="12"/>
  <c r="M1825" i="12"/>
  <c r="M1823" i="12"/>
  <c r="M1807" i="12"/>
  <c r="M1806" i="12"/>
  <c r="M1833" i="12"/>
  <c r="M82" i="12"/>
  <c r="M1673" i="12"/>
  <c r="N151" i="20"/>
  <c r="M1832" i="12"/>
  <c r="M63" i="12"/>
  <c r="M1884" i="12"/>
  <c r="M1922" i="12" s="1"/>
  <c r="N2128" i="16"/>
  <c r="M1687" i="12"/>
  <c r="N65" i="20"/>
  <c r="N96" i="16"/>
  <c r="N144" i="16" s="1"/>
  <c r="N113" i="11"/>
  <c r="M1786" i="12"/>
  <c r="N833" i="16"/>
  <c r="M1710" i="12"/>
  <c r="N362" i="16"/>
  <c r="N564" i="16"/>
  <c r="M1700" i="12"/>
  <c r="M1701" i="12"/>
  <c r="N615" i="16"/>
  <c r="N74" i="11"/>
  <c r="M1843" i="12"/>
  <c r="M1788" i="12"/>
  <c r="M1809" i="12"/>
  <c r="N164" i="20"/>
  <c r="M1702" i="12"/>
  <c r="N413" i="10"/>
  <c r="N134" i="20"/>
  <c r="N95" i="16"/>
  <c r="N129" i="20"/>
  <c r="N279" i="16"/>
  <c r="M1808" i="12"/>
  <c r="N2093" i="16"/>
  <c r="N2119" i="16" s="1"/>
  <c r="N98" i="20"/>
  <c r="M1696" i="12"/>
  <c r="N277" i="16"/>
  <c r="M1645" i="12"/>
  <c r="N444" i="16"/>
  <c r="N180" i="11"/>
  <c r="M1667" i="12"/>
  <c r="N2098" i="16"/>
  <c r="N2124" i="16" s="1"/>
  <c r="N216" i="16"/>
  <c r="N92" i="20"/>
  <c r="M1732" i="12"/>
  <c r="M1685" i="12"/>
  <c r="M1650" i="12"/>
  <c r="N161" i="20"/>
  <c r="N223" i="20"/>
  <c r="N38" i="16"/>
  <c r="N239" i="20"/>
  <c r="N114" i="20"/>
  <c r="M1844" i="12"/>
  <c r="M1729" i="12"/>
  <c r="N75" i="10"/>
  <c r="N12" i="11"/>
  <c r="N273" i="16"/>
  <c r="N209" i="20"/>
  <c r="M1743" i="12"/>
  <c r="N657" i="16"/>
  <c r="N357" i="16"/>
  <c r="N103" i="20"/>
  <c r="M1820" i="12"/>
  <c r="M617" i="12"/>
  <c r="M1805" i="12"/>
  <c r="M1780" i="12"/>
  <c r="N156" i="20"/>
  <c r="N90" i="22"/>
  <c r="M1802" i="12"/>
  <c r="N182" i="20"/>
  <c r="N63" i="18"/>
  <c r="M1838" i="12"/>
  <c r="N353" i="16"/>
  <c r="N163" i="20"/>
  <c r="N176" i="20"/>
  <c r="M114" i="12"/>
  <c r="N100" i="20"/>
  <c r="N162" i="20"/>
  <c r="M1835" i="12"/>
  <c r="N95" i="20"/>
  <c r="M1722" i="12"/>
  <c r="N136" i="20"/>
  <c r="M1801" i="12"/>
  <c r="N423" i="16"/>
  <c r="N158" i="20"/>
  <c r="M1744" i="12"/>
  <c r="N96" i="22"/>
  <c r="N300" i="10"/>
  <c r="N428" i="16"/>
  <c r="N2089" i="16"/>
  <c r="N2115" i="16" s="1"/>
  <c r="N105" i="22"/>
  <c r="M921" i="12"/>
  <c r="M1936" i="12" s="1"/>
  <c r="N141" i="16"/>
  <c r="N101" i="16"/>
  <c r="N102" i="16"/>
  <c r="N230" i="20"/>
  <c r="N91" i="20"/>
  <c r="N61" i="22"/>
  <c r="N102" i="20"/>
  <c r="N98" i="10"/>
  <c r="N96" i="20"/>
  <c r="N29" i="18"/>
  <c r="N226" i="20"/>
  <c r="N359" i="16"/>
  <c r="M1733" i="12"/>
  <c r="M1831" i="12"/>
  <c r="M1742" i="12"/>
  <c r="M1834" i="12"/>
  <c r="N107" i="18"/>
  <c r="N206" i="20"/>
  <c r="N276" i="16"/>
  <c r="N221" i="20"/>
  <c r="N2101" i="16"/>
  <c r="N426" i="16"/>
  <c r="M1688" i="12"/>
  <c r="M1676" i="12"/>
  <c r="M1689" i="12"/>
  <c r="M1767" i="12"/>
  <c r="M73" i="12"/>
  <c r="N356" i="16"/>
  <c r="M1711" i="12"/>
  <c r="M1705" i="12"/>
  <c r="M1169" i="12"/>
  <c r="N222" i="20"/>
  <c r="M1845" i="12"/>
  <c r="M1683" i="12"/>
  <c r="M1791" i="12"/>
  <c r="N104" i="11"/>
  <c r="N208" i="20"/>
  <c r="N432" i="16"/>
  <c r="M1699" i="12"/>
  <c r="M1842" i="12"/>
  <c r="N355" i="16"/>
  <c r="N83" i="18"/>
  <c r="N420" i="16"/>
  <c r="M1684" i="12"/>
  <c r="M1799" i="12"/>
  <c r="N103" i="16"/>
  <c r="N210" i="20"/>
  <c r="N137" i="20"/>
  <c r="N2094" i="16"/>
  <c r="N2120" i="16" s="1"/>
  <c r="N12" i="18"/>
  <c r="N105" i="20"/>
  <c r="N134" i="22"/>
  <c r="N143" i="22" s="1"/>
  <c r="N183" i="20"/>
  <c r="N179" i="20"/>
  <c r="N224" i="20"/>
  <c r="N280" i="16"/>
  <c r="M1797" i="12"/>
  <c r="M1751" i="12"/>
  <c r="N32" i="22"/>
  <c r="N181" i="20"/>
  <c r="M1718" i="12"/>
  <c r="N203" i="20"/>
  <c r="N2091" i="16"/>
  <c r="N2117" i="16" s="1"/>
  <c r="N197" i="16"/>
  <c r="M1828" i="12"/>
  <c r="M1762" i="12"/>
  <c r="N98" i="16"/>
  <c r="N185" i="20"/>
  <c r="N168" i="20"/>
  <c r="N278" i="16"/>
  <c r="N207" i="20"/>
  <c r="N83" i="20"/>
  <c r="N12" i="22"/>
  <c r="N94" i="20"/>
  <c r="N174" i="20"/>
  <c r="N127" i="20"/>
  <c r="N438" i="16"/>
  <c r="M1707" i="12"/>
  <c r="M1686" i="12"/>
  <c r="N171" i="20"/>
  <c r="N135" i="16"/>
  <c r="N385" i="10"/>
  <c r="N495" i="10" s="1"/>
  <c r="N180" i="20"/>
  <c r="N2090" i="16"/>
  <c r="N2116" i="16" s="1"/>
  <c r="N440" i="16"/>
  <c r="N190" i="20"/>
  <c r="N213" i="20"/>
  <c r="N116" i="18"/>
  <c r="M1817" i="12"/>
  <c r="N231" i="20"/>
  <c r="N2097" i="16"/>
  <c r="N2123" i="16" s="1"/>
  <c r="N443" i="16"/>
  <c r="N275" i="16"/>
  <c r="M1840" i="12"/>
  <c r="M1811" i="12"/>
  <c r="N44" i="18"/>
  <c r="N93" i="20"/>
  <c r="N46" i="10"/>
  <c r="N172" i="20"/>
  <c r="N2095" i="16"/>
  <c r="N2121" i="16" s="1"/>
  <c r="N421" i="16"/>
  <c r="M1704" i="12"/>
  <c r="M1812" i="12"/>
  <c r="M1766" i="12"/>
  <c r="N12" i="10"/>
  <c r="N417" i="16"/>
  <c r="M1720" i="12"/>
  <c r="M1646" i="12"/>
  <c r="N153" i="20"/>
  <c r="N361" i="16"/>
  <c r="M1796" i="12"/>
  <c r="M1681" i="12"/>
  <c r="N95" i="11"/>
  <c r="N205" i="20"/>
  <c r="N436" i="16"/>
  <c r="M1703" i="12"/>
  <c r="M1677" i="12"/>
  <c r="N132" i="20"/>
  <c r="M1890" i="12"/>
  <c r="M1784" i="12"/>
  <c r="N2142" i="16"/>
  <c r="M1810" i="12"/>
  <c r="M1776" i="12"/>
  <c r="M1404" i="12"/>
  <c r="N104" i="16"/>
  <c r="N100" i="16"/>
  <c r="N99" i="20"/>
  <c r="M603" i="12"/>
  <c r="N159" i="20"/>
  <c r="N219" i="10"/>
  <c r="N119" i="20"/>
  <c r="M1721" i="12"/>
  <c r="M1826" i="12"/>
  <c r="N178" i="20"/>
  <c r="N184" i="20"/>
  <c r="N268" i="16"/>
  <c r="N12" i="16"/>
  <c r="N192" i="16" s="1"/>
  <c r="M1740" i="12"/>
  <c r="M1758" i="12"/>
  <c r="N445" i="16"/>
  <c r="M1736" i="12"/>
  <c r="N20" i="22"/>
  <c r="N434" i="16"/>
  <c r="M1759" i="12"/>
  <c r="M12" i="12"/>
  <c r="N96" i="18"/>
  <c r="N430" i="16"/>
  <c r="M1755" i="12"/>
  <c r="M1682" i="12"/>
  <c r="M1773" i="12"/>
  <c r="N425" i="16"/>
  <c r="M1885" i="12"/>
  <c r="M1924" i="12" s="1"/>
  <c r="N32" i="8"/>
  <c r="N31" i="8" s="1"/>
  <c r="N101" i="18" s="1"/>
  <c r="N227" i="20"/>
  <c r="N282" i="16"/>
  <c r="M1789" i="12"/>
  <c r="M1783" i="12"/>
  <c r="N62" i="16"/>
  <c r="M1734" i="12"/>
  <c r="M1830" i="12"/>
  <c r="M1821" i="12"/>
  <c r="N2092" i="16"/>
  <c r="N2118" i="16" s="1"/>
  <c r="N198" i="16"/>
  <c r="M91" i="12"/>
  <c r="N274" i="16"/>
  <c r="M1728" i="12"/>
  <c r="M1782" i="12"/>
  <c r="N35" i="11"/>
  <c r="M1672" i="12"/>
  <c r="N2096" i="16"/>
  <c r="N2122" i="16" s="1"/>
  <c r="M1163" i="12"/>
  <c r="N118" i="20"/>
  <c r="N242" i="10"/>
  <c r="N115" i="22"/>
  <c r="N2088" i="16"/>
  <c r="N46" i="16"/>
  <c r="M1678" i="12"/>
  <c r="N12" i="20"/>
  <c r="N53" i="20" s="1"/>
  <c r="N429" i="16"/>
  <c r="N225" i="20"/>
  <c r="N154" i="20"/>
  <c r="M1790" i="12"/>
  <c r="M1819" i="12"/>
  <c r="N435" i="16"/>
  <c r="M1800" i="12"/>
  <c r="M704" i="12"/>
  <c r="N427" i="16"/>
  <c r="M1763" i="12"/>
  <c r="N133" i="20"/>
  <c r="N70" i="16"/>
  <c r="M1746" i="12"/>
  <c r="N53" i="11"/>
  <c r="N167" i="20"/>
  <c r="M1774" i="12"/>
  <c r="M1680" i="12"/>
  <c r="N352" i="16"/>
  <c r="M1839" i="12"/>
  <c r="N327" i="16"/>
  <c r="N175" i="20"/>
  <c r="N325" i="16"/>
  <c r="N329" i="16"/>
  <c r="M1846" i="12"/>
  <c r="M927" i="12"/>
  <c r="M1827" i="12"/>
  <c r="M42" i="12"/>
  <c r="M1406" i="12"/>
  <c r="M1748" i="12"/>
  <c r="M1804" i="12"/>
  <c r="M1679" i="12"/>
  <c r="M1798" i="12"/>
  <c r="M1671" i="12"/>
  <c r="N222" i="11"/>
  <c r="N2114" i="16"/>
  <c r="M1745" i="12"/>
  <c r="N188" i="20"/>
  <c r="N117" i="20"/>
  <c r="N106" i="20"/>
  <c r="N70" i="22"/>
  <c r="N363" i="10"/>
  <c r="N74" i="18"/>
  <c r="N211" i="20"/>
  <c r="M1765" i="12"/>
  <c r="M1787" i="12"/>
  <c r="N160" i="20"/>
  <c r="N442" i="16"/>
  <c r="N155" i="20"/>
  <c r="M1837" i="12"/>
  <c r="M1739" i="12"/>
  <c r="N358" i="16"/>
  <c r="M1698" i="12"/>
  <c r="M1695" i="12"/>
  <c r="N330" i="16"/>
  <c r="M1697" i="12"/>
  <c r="M32" i="12"/>
  <c r="N157" i="20"/>
  <c r="M1778" i="12"/>
  <c r="N171" i="11"/>
  <c r="N173" i="20"/>
  <c r="M1841" i="12"/>
  <c r="M1730" i="12"/>
  <c r="N240" i="11"/>
  <c r="N422" i="16"/>
  <c r="M1747" i="12"/>
  <c r="N328" i="16"/>
  <c r="N97" i="20"/>
  <c r="N272" i="16"/>
  <c r="M1760" i="12"/>
  <c r="M1644" i="12"/>
  <c r="N115" i="20"/>
  <c r="M1750" i="12"/>
  <c r="M1427" i="12"/>
  <c r="M1557" i="12" s="1"/>
  <c r="N156" i="10"/>
  <c r="M1731" i="12"/>
  <c r="N283" i="16"/>
  <c r="M629" i="12"/>
  <c r="M1822" i="12"/>
  <c r="M1777" i="12"/>
  <c r="N212" i="20"/>
  <c r="M1749" i="12"/>
  <c r="N418" i="16"/>
  <c r="M1712" i="12"/>
  <c r="N354" i="16"/>
  <c r="M946" i="12"/>
  <c r="N79" i="16"/>
  <c r="N127" i="10"/>
  <c r="N177" i="20"/>
  <c r="N187" i="20"/>
  <c r="N229" i="20"/>
  <c r="M1756" i="12"/>
  <c r="M1775" i="12"/>
  <c r="N186" i="20"/>
  <c r="N424" i="16"/>
  <c r="N150" i="20"/>
  <c r="M1753" i="12"/>
  <c r="M1410" i="12"/>
  <c r="N271" i="16"/>
  <c r="M1713" i="12"/>
  <c r="M1187" i="12"/>
  <c r="N84" i="22"/>
  <c r="M1779" i="12"/>
  <c r="N170" i="20"/>
  <c r="M1670" i="12"/>
  <c r="M1719" i="12"/>
  <c r="N97" i="16"/>
  <c r="N51" i="22"/>
  <c r="N104" i="20"/>
  <c r="N169" i="20"/>
  <c r="N165" i="20"/>
  <c r="M1792" i="12"/>
  <c r="M1818" i="12"/>
  <c r="N334" i="10"/>
  <c r="N101" i="20"/>
  <c r="N190" i="10"/>
  <c r="N131" i="20"/>
  <c r="N360" i="16"/>
  <c r="M1785" i="12"/>
  <c r="M1709" i="12"/>
  <c r="N64" i="20"/>
  <c r="M1761" i="12"/>
  <c r="N54" i="16"/>
  <c r="M23" i="12"/>
  <c r="N166" i="20"/>
  <c r="M1757" i="12"/>
  <c r="M1738" i="12"/>
  <c r="N269" i="16"/>
  <c r="M1824" i="12"/>
  <c r="N130" i="20"/>
  <c r="N128" i="20"/>
  <c r="M1781" i="12"/>
  <c r="N201" i="11"/>
  <c r="N124" i="11"/>
  <c r="N44" i="11"/>
  <c r="M1737" i="12"/>
  <c r="N271" i="10"/>
  <c r="M1764" i="12"/>
  <c r="N419" i="16"/>
  <c r="N441" i="16"/>
  <c r="N228" i="20"/>
  <c r="M1754" i="12"/>
  <c r="N22" i="16"/>
  <c r="N41" i="22"/>
  <c r="N433" i="16"/>
  <c r="N189" i="20"/>
  <c r="N174" i="16"/>
  <c r="N539" i="20"/>
  <c r="N1448" i="16"/>
  <c r="N955" i="16"/>
  <c r="N949" i="16"/>
  <c r="M1191" i="16"/>
  <c r="D449" i="20"/>
  <c r="C451" i="20"/>
  <c r="L2125" i="16"/>
  <c r="L2126" i="16" s="1"/>
  <c r="L1192" i="16"/>
  <c r="L1193" i="16" s="1"/>
  <c r="M2106" i="16"/>
  <c r="M2133" i="16"/>
  <c r="N553" i="20"/>
  <c r="M2105" i="16"/>
  <c r="M2118" i="16"/>
  <c r="L2129" i="16"/>
  <c r="L116" i="12"/>
  <c r="M2110" i="16"/>
  <c r="L161" i="12"/>
  <c r="M2107" i="16"/>
  <c r="L264" i="12"/>
  <c r="L206" i="12"/>
  <c r="L434" i="12"/>
  <c r="L594" i="12"/>
  <c r="L585" i="12"/>
  <c r="L221" i="12"/>
  <c r="L306" i="12"/>
  <c r="M2122" i="16"/>
  <c r="N1337" i="16"/>
  <c r="M2123" i="16"/>
  <c r="M2103" i="16"/>
  <c r="N931" i="16"/>
  <c r="N202" i="16"/>
  <c r="N206" i="16"/>
  <c r="N210" i="16"/>
  <c r="N214" i="16"/>
  <c r="N211" i="16"/>
  <c r="N108" i="16"/>
  <c r="N116" i="16"/>
  <c r="N203" i="16"/>
  <c r="N201" i="16"/>
  <c r="N205" i="16"/>
  <c r="N209" i="16"/>
  <c r="N213" i="16"/>
  <c r="N207" i="16"/>
  <c r="N199" i="16"/>
  <c r="N215" i="16"/>
  <c r="N200" i="16"/>
  <c r="N204" i="16"/>
  <c r="N208" i="16"/>
  <c r="N212" i="16"/>
  <c r="N117" i="16"/>
  <c r="N134" i="16"/>
  <c r="N128" i="16"/>
  <c r="N107" i="16"/>
  <c r="N121" i="16"/>
  <c r="N106" i="16"/>
  <c r="N124" i="16"/>
  <c r="N132" i="16"/>
  <c r="N111" i="16"/>
  <c r="N125" i="16"/>
  <c r="N110" i="16"/>
  <c r="N130" i="16"/>
  <c r="N115" i="16"/>
  <c r="N129" i="16"/>
  <c r="N114" i="16"/>
  <c r="N119" i="16"/>
  <c r="N133" i="16"/>
  <c r="N118" i="16"/>
  <c r="N131" i="16"/>
  <c r="N123" i="16"/>
  <c r="N105" i="16"/>
  <c r="N122" i="16"/>
  <c r="N127" i="16"/>
  <c r="N109" i="16"/>
  <c r="N112" i="16"/>
  <c r="N120" i="16"/>
  <c r="N126" i="16"/>
  <c r="N113" i="16"/>
  <c r="N77" i="20"/>
  <c r="N70" i="20"/>
  <c r="N82" i="20"/>
  <c r="N68" i="20"/>
  <c r="N80" i="20"/>
  <c r="N69" i="20"/>
  <c r="N78" i="20"/>
  <c r="N76" i="20"/>
  <c r="N73" i="20"/>
  <c r="N72" i="20"/>
  <c r="N66" i="20"/>
  <c r="N79" i="20"/>
  <c r="N74" i="20"/>
  <c r="N75" i="20"/>
  <c r="N71" i="20"/>
  <c r="N81" i="20"/>
  <c r="N67" i="20"/>
  <c r="K79" i="22"/>
  <c r="K81" i="22" s="1"/>
  <c r="K78" i="10" s="1"/>
  <c r="K65" i="16"/>
  <c r="K2312" i="16" s="1"/>
  <c r="K2324" i="16" s="1"/>
  <c r="K2306" i="16"/>
  <c r="K25" i="16"/>
  <c r="K2307" i="16" s="1"/>
  <c r="K2319" i="16" s="1"/>
  <c r="K73" i="16"/>
  <c r="K2313" i="16" s="1"/>
  <c r="K2325" i="16" s="1"/>
  <c r="K2337" i="16" s="1"/>
  <c r="K76" i="16" s="1"/>
  <c r="K89" i="16" s="1"/>
  <c r="K2310" i="16"/>
  <c r="K2322" i="16" s="1"/>
  <c r="K2309" i="16"/>
  <c r="K2321" i="16" s="1"/>
  <c r="K2311" i="16"/>
  <c r="K2323" i="16" s="1"/>
  <c r="K33" i="16"/>
  <c r="K2308" i="16" s="1"/>
  <c r="K2320" i="16" s="1"/>
  <c r="M932" i="16"/>
  <c r="L933" i="16"/>
  <c r="J987" i="16"/>
  <c r="B982" i="16"/>
  <c r="M1198" i="16"/>
  <c r="L1201" i="16"/>
  <c r="L246" i="16" s="1"/>
  <c r="D1390" i="16"/>
  <c r="C1393" i="16" s="1"/>
  <c r="D595" i="20" s="1"/>
  <c r="C595" i="20" s="1"/>
  <c r="E594" i="20" s="1"/>
  <c r="K595" i="20" s="1"/>
  <c r="B1383" i="16"/>
  <c r="B2572" i="16" s="1"/>
  <c r="D1384" i="16"/>
  <c r="E1384" i="16"/>
  <c r="E2573" i="16" s="1"/>
  <c r="E1385" i="16"/>
  <c r="M757" i="16"/>
  <c r="L699" i="16"/>
  <c r="N943" i="16"/>
  <c r="N937" i="16"/>
  <c r="N1344" i="16"/>
  <c r="M762" i="16"/>
  <c r="M750" i="16"/>
  <c r="M246" i="20" s="1"/>
  <c r="M768" i="16"/>
  <c r="M264" i="20" s="1"/>
  <c r="M781" i="16"/>
  <c r="M277" i="20" s="1"/>
  <c r="N1455" i="16"/>
  <c r="M568" i="20"/>
  <c r="M569" i="20" s="1"/>
  <c r="M1456" i="16"/>
  <c r="M1457" i="16" s="1"/>
  <c r="N567" i="20"/>
  <c r="L1714" i="12"/>
  <c r="L1879" i="12" s="1"/>
  <c r="L1917" i="12" s="1"/>
  <c r="M48" i="18"/>
  <c r="M53" i="18" s="1"/>
  <c r="M101" i="18"/>
  <c r="M119" i="18"/>
  <c r="M33" i="18"/>
  <c r="M38" i="18" s="1"/>
  <c r="M110" i="18"/>
  <c r="M18" i="18"/>
  <c r="M23" i="18" s="1"/>
  <c r="M86" i="18"/>
  <c r="M2193" i="16"/>
  <c r="M1345" i="16"/>
  <c r="M107" i="20"/>
  <c r="M1271" i="20" s="1"/>
  <c r="M214" i="20"/>
  <c r="M1276" i="20" s="1"/>
  <c r="M331" i="16"/>
  <c r="M855" i="16" s="1"/>
  <c r="L1144" i="12"/>
  <c r="L1164" i="12" s="1"/>
  <c r="L902" i="12"/>
  <c r="L922" i="12" s="1"/>
  <c r="L1938" i="12" s="1"/>
  <c r="M120" i="20"/>
  <c r="M1273" i="20" s="1"/>
  <c r="M2099" i="16"/>
  <c r="M862" i="16" s="1"/>
  <c r="M2115" i="16"/>
  <c r="L1126" i="12"/>
  <c r="L1162" i="12" s="1"/>
  <c r="L1153" i="12"/>
  <c r="L1165" i="12" s="1"/>
  <c r="L1092" i="12"/>
  <c r="L1161" i="12" s="1"/>
  <c r="M856" i="16"/>
  <c r="L1847" i="12"/>
  <c r="L1883" i="12" s="1"/>
  <c r="L1921" i="12" s="1"/>
  <c r="L1002" i="12"/>
  <c r="L1159" i="12" s="1"/>
  <c r="L1047" i="12"/>
  <c r="L1160" i="12" s="1"/>
  <c r="L1768" i="12"/>
  <c r="L1881" i="12" s="1"/>
  <c r="L1919" i="12" s="1"/>
  <c r="M284" i="16"/>
  <c r="M853" i="16" s="1"/>
  <c r="M232" i="20"/>
  <c r="M1277" i="20" s="1"/>
  <c r="L993" i="12"/>
  <c r="L1158" i="12" s="1"/>
  <c r="L1723" i="12"/>
  <c r="L1880" i="12" s="1"/>
  <c r="L1918" i="12" s="1"/>
  <c r="L1813" i="12"/>
  <c r="L1882" i="12" s="1"/>
  <c r="L1920" i="12" s="1"/>
  <c r="L2112" i="16"/>
  <c r="L845" i="16" s="1"/>
  <c r="M2111" i="16"/>
  <c r="M2117" i="16"/>
  <c r="M745" i="16"/>
  <c r="M241" i="20" s="1"/>
  <c r="M783" i="16"/>
  <c r="M279" i="20" s="1"/>
  <c r="M761" i="16"/>
  <c r="M257" i="20" s="1"/>
  <c r="M782" i="16"/>
  <c r="M278" i="20" s="1"/>
  <c r="M746" i="16"/>
  <c r="M242" i="20" s="1"/>
  <c r="M771" i="16"/>
  <c r="M267" i="20" s="1"/>
  <c r="M765" i="16"/>
  <c r="M261" i="20" s="1"/>
  <c r="M763" i="16"/>
  <c r="M259" i="20" s="1"/>
  <c r="M759" i="16"/>
  <c r="M255" i="20" s="1"/>
  <c r="M770" i="16"/>
  <c r="M266" i="20" s="1"/>
  <c r="M749" i="16"/>
  <c r="M245" i="20" s="1"/>
  <c r="M748" i="16"/>
  <c r="M769" i="16"/>
  <c r="M265" i="20" s="1"/>
  <c r="M747" i="16"/>
  <c r="L884" i="12"/>
  <c r="L920" i="12" s="1"/>
  <c r="L1935" i="12" s="1"/>
  <c r="M2192" i="16"/>
  <c r="M758" i="16"/>
  <c r="M254" i="20" s="1"/>
  <c r="M772" i="16"/>
  <c r="M268" i="20" s="1"/>
  <c r="M776" i="16"/>
  <c r="M272" i="20" s="1"/>
  <c r="M775" i="16"/>
  <c r="M271" i="20" s="1"/>
  <c r="M764" i="16"/>
  <c r="M260" i="20" s="1"/>
  <c r="M1338" i="16"/>
  <c r="L911" i="12"/>
  <c r="L923" i="12" s="1"/>
  <c r="L1939" i="12" s="1"/>
  <c r="M751" i="16"/>
  <c r="M247" i="20" s="1"/>
  <c r="M754" i="16"/>
  <c r="M250" i="20" s="1"/>
  <c r="M753" i="16"/>
  <c r="M752" i="16"/>
  <c r="M248" i="20" s="1"/>
  <c r="M773" i="16"/>
  <c r="M774" i="16"/>
  <c r="M270" i="20" s="1"/>
  <c r="M780" i="16"/>
  <c r="M755" i="16"/>
  <c r="M251" i="20" s="1"/>
  <c r="M778" i="16"/>
  <c r="M274" i="20" s="1"/>
  <c r="M779" i="16"/>
  <c r="M767" i="16"/>
  <c r="M263" i="20" s="1"/>
  <c r="M777" i="16"/>
  <c r="M273" i="20" s="1"/>
  <c r="M760" i="16"/>
  <c r="M756" i="16"/>
  <c r="M252" i="20" s="1"/>
  <c r="M554" i="20"/>
  <c r="L751" i="12"/>
  <c r="L916" i="12" s="1"/>
  <c r="L1931" i="12" s="1"/>
  <c r="L850" i="12"/>
  <c r="L919" i="12" s="1"/>
  <c r="L1934" i="12" s="1"/>
  <c r="L805" i="12"/>
  <c r="L918" i="12" s="1"/>
  <c r="L1933" i="12" s="1"/>
  <c r="N1611" i="16"/>
  <c r="K1474" i="12"/>
  <c r="K1639" i="12" s="1"/>
  <c r="L760" i="12"/>
  <c r="L917" i="12" s="1"/>
  <c r="L1932" i="12" s="1"/>
  <c r="K1483" i="12"/>
  <c r="K1640" i="12" s="1"/>
  <c r="K1607" i="12"/>
  <c r="K1643" i="12" s="1"/>
  <c r="K1528" i="12"/>
  <c r="K1641" i="12" s="1"/>
  <c r="K1573" i="12"/>
  <c r="K1642" i="12" s="1"/>
  <c r="J135" i="10"/>
  <c r="J136" i="10"/>
  <c r="K923" i="12"/>
  <c r="K1939" i="12" s="1"/>
  <c r="K918" i="12"/>
  <c r="K1933" i="12" s="1"/>
  <c r="N1618" i="16"/>
  <c r="M1619" i="16"/>
  <c r="M1620" i="16" s="1"/>
  <c r="K1934" i="12"/>
  <c r="K1938" i="12"/>
  <c r="K1931" i="12"/>
  <c r="K80" i="10"/>
  <c r="K500" i="10"/>
  <c r="M561" i="20"/>
  <c r="M562" i="20" s="1"/>
  <c r="N560" i="20"/>
  <c r="J1933" i="12"/>
  <c r="N1488" i="16"/>
  <c r="M1449" i="16"/>
  <c r="M1450" i="16" s="1"/>
  <c r="M540" i="20"/>
  <c r="M541" i="20" s="1"/>
  <c r="M547" i="20"/>
  <c r="M548" i="20" s="1"/>
  <c r="M1489" i="16"/>
  <c r="M1490" i="16" s="1"/>
  <c r="N546" i="20"/>
  <c r="N1495" i="16"/>
  <c r="N2217" i="16" s="1"/>
  <c r="M1496" i="16"/>
  <c r="M1497" i="16" s="1"/>
  <c r="M2209" i="16"/>
  <c r="C200" i="8"/>
  <c r="N574" i="20"/>
  <c r="M575" i="20"/>
  <c r="M576" i="20" s="1"/>
  <c r="L1199" i="16"/>
  <c r="L1200" i="16" s="1"/>
  <c r="L956" i="16"/>
  <c r="M956" i="16" s="1"/>
  <c r="L951" i="16"/>
  <c r="L961" i="16"/>
  <c r="M961" i="16" s="1"/>
  <c r="K152" i="16"/>
  <c r="K169" i="16" s="1"/>
  <c r="K186" i="16" s="1"/>
  <c r="K146" i="16"/>
  <c r="K162" i="16" s="1"/>
  <c r="K179" i="16" s="1"/>
  <c r="L582" i="20"/>
  <c r="M950" i="16"/>
  <c r="L588" i="20"/>
  <c r="L583" i="20"/>
  <c r="M581" i="20"/>
  <c r="C606" i="20"/>
  <c r="D968" i="20" s="1"/>
  <c r="D601" i="20"/>
  <c r="D600" i="20"/>
  <c r="E600" i="20" s="1"/>
  <c r="C601" i="20"/>
  <c r="C600" i="20"/>
  <c r="K589" i="20"/>
  <c r="C980" i="20"/>
  <c r="C975" i="20"/>
  <c r="K967" i="16"/>
  <c r="K1985" i="16"/>
  <c r="M938" i="16"/>
  <c r="M939" i="16" s="1"/>
  <c r="D1996" i="16"/>
  <c r="E1990" i="16"/>
  <c r="E1991" i="16"/>
  <c r="B1989" i="16"/>
  <c r="B3142" i="16" s="1"/>
  <c r="D1990" i="16"/>
  <c r="M944" i="16"/>
  <c r="E984" i="16"/>
  <c r="E983" i="16"/>
  <c r="F983" i="16" s="1" a="1"/>
  <c r="F983" i="16" s="1"/>
  <c r="C985" i="16"/>
  <c r="D983" i="16"/>
  <c r="D973" i="16"/>
  <c r="D978" i="16"/>
  <c r="K2153" i="16"/>
  <c r="L2132" i="16"/>
  <c r="K2139" i="16"/>
  <c r="K318" i="20" s="1"/>
  <c r="E1659" i="16"/>
  <c r="E1658" i="16"/>
  <c r="D1658" i="16"/>
  <c r="D1664" i="16"/>
  <c r="C1667" i="16" s="1"/>
  <c r="D850" i="20" s="1"/>
  <c r="C850" i="20" s="1"/>
  <c r="B1657" i="16"/>
  <c r="B2824" i="16" s="1"/>
  <c r="K2238" i="16"/>
  <c r="K1647" i="16"/>
  <c r="K1648" i="16" s="1"/>
  <c r="K1653" i="16"/>
  <c r="D2071" i="16"/>
  <c r="B1541" i="16"/>
  <c r="B2723" i="16" s="1"/>
  <c r="E1543" i="16"/>
  <c r="E1542" i="16"/>
  <c r="D1542" i="16"/>
  <c r="D1548" i="16"/>
  <c r="C1551" i="16" s="1"/>
  <c r="J422" i="10"/>
  <c r="J436" i="10"/>
  <c r="J381" i="10"/>
  <c r="N67" i="22"/>
  <c r="O66" i="22"/>
  <c r="P62" i="22"/>
  <c r="P52" i="22"/>
  <c r="P56" i="22" s="1"/>
  <c r="P33" i="22"/>
  <c r="P37" i="22" s="1"/>
  <c r="O38" i="22"/>
  <c r="O106" i="11" s="1"/>
  <c r="R25" i="20"/>
  <c r="R54" i="20" s="1"/>
  <c r="R56" i="20" s="1"/>
  <c r="M167" i="18"/>
  <c r="M166" i="18"/>
  <c r="M165" i="18"/>
  <c r="M36" i="10" l="1"/>
  <c r="C438" i="20"/>
  <c r="O319" i="20"/>
  <c r="O595" i="12"/>
  <c r="K3491" i="16"/>
  <c r="K226" i="11"/>
  <c r="L3358" i="16"/>
  <c r="M3429" i="16"/>
  <c r="M3431" i="16" s="1"/>
  <c r="L3250" i="16"/>
  <c r="M3334" i="16"/>
  <c r="M3335" i="16"/>
  <c r="M3285" i="16"/>
  <c r="M3286" i="16" s="1"/>
  <c r="M3417" i="16"/>
  <c r="M3418" i="16" s="1"/>
  <c r="M3381" i="16"/>
  <c r="M3383" i="16" s="1"/>
  <c r="M3273" i="16"/>
  <c r="M3274" i="16" s="1"/>
  <c r="M3467" i="16"/>
  <c r="M3466" i="16"/>
  <c r="M3261" i="16"/>
  <c r="M3262" i="16" s="1"/>
  <c r="M3441" i="16"/>
  <c r="M3442" i="16" s="1"/>
  <c r="M3299" i="16"/>
  <c r="M3298" i="16"/>
  <c r="M3249" i="16"/>
  <c r="M3251" i="16" s="1"/>
  <c r="M3405" i="16"/>
  <c r="M3407" i="16" s="1"/>
  <c r="M3322" i="16"/>
  <c r="M3476" i="16"/>
  <c r="L3488" i="16"/>
  <c r="L3477" i="16"/>
  <c r="L3478" i="16" s="1"/>
  <c r="L3407" i="16"/>
  <c r="L3311" i="16"/>
  <c r="O786" i="16"/>
  <c r="O3502" i="16"/>
  <c r="O3401" i="16"/>
  <c r="O3305" i="16"/>
  <c r="O3485" i="16"/>
  <c r="O3437" i="16"/>
  <c r="O3341" i="16"/>
  <c r="O3269" i="16"/>
  <c r="O3473" i="16"/>
  <c r="O3377" i="16"/>
  <c r="O3413" i="16"/>
  <c r="O3317" i="16"/>
  <c r="O3449" i="16"/>
  <c r="O3353" i="16"/>
  <c r="O3281" i="16"/>
  <c r="O3245" i="16"/>
  <c r="O283" i="20"/>
  <c r="O3389" i="16"/>
  <c r="O3425" i="16"/>
  <c r="O3329" i="16"/>
  <c r="O3257" i="16"/>
  <c r="O3461" i="16"/>
  <c r="O3365" i="16"/>
  <c r="O3293" i="16"/>
  <c r="O3503" i="16"/>
  <c r="O3504" i="16"/>
  <c r="O3506" i="16"/>
  <c r="O3505" i="16"/>
  <c r="O3507" i="16"/>
  <c r="O3508" i="16"/>
  <c r="O3509" i="16"/>
  <c r="O3510" i="16"/>
  <c r="O3511" i="16"/>
  <c r="O3512" i="16"/>
  <c r="O3513" i="16"/>
  <c r="O3514" i="16"/>
  <c r="O3516" i="16"/>
  <c r="O3515" i="16"/>
  <c r="O3517" i="16"/>
  <c r="O3518" i="16"/>
  <c r="O3519" i="16"/>
  <c r="O3520" i="16"/>
  <c r="O3521" i="16"/>
  <c r="O3522" i="16"/>
  <c r="M3357" i="16"/>
  <c r="M3358" i="16" s="1"/>
  <c r="M3487" i="16"/>
  <c r="M861" i="16" s="1"/>
  <c r="M3370" i="16"/>
  <c r="M3346" i="16"/>
  <c r="L3323" i="16"/>
  <c r="N3247" i="16"/>
  <c r="N3248" i="16" s="1"/>
  <c r="N3252" i="16"/>
  <c r="N3264" i="16"/>
  <c r="N3259" i="16"/>
  <c r="N3260" i="16" s="1"/>
  <c r="N3261" i="16" s="1"/>
  <c r="N3276" i="16"/>
  <c r="N3271" i="16"/>
  <c r="N3272" i="16" s="1"/>
  <c r="N3288" i="16"/>
  <c r="N3283" i="16"/>
  <c r="N3284" i="16" s="1"/>
  <c r="N3295" i="16"/>
  <c r="N3296" i="16" s="1"/>
  <c r="N3297" i="16" s="1"/>
  <c r="N3300" i="16"/>
  <c r="N3307" i="16"/>
  <c r="N3308" i="16" s="1"/>
  <c r="N3312" i="16"/>
  <c r="N3324" i="16"/>
  <c r="N3336" i="16"/>
  <c r="N3319" i="16"/>
  <c r="N3331" i="16"/>
  <c r="N3332" i="16" s="1"/>
  <c r="N3343" i="16"/>
  <c r="N3344" i="16" s="1"/>
  <c r="N3348" i="16"/>
  <c r="N3355" i="16"/>
  <c r="N3356" i="16" s="1"/>
  <c r="N3357" i="16" s="1"/>
  <c r="N3359" i="16" s="1"/>
  <c r="N3360" i="16"/>
  <c r="N3367" i="16"/>
  <c r="N3368" i="16" s="1"/>
  <c r="N3372" i="16"/>
  <c r="N3320" i="16"/>
  <c r="N3384" i="16"/>
  <c r="N3379" i="16"/>
  <c r="N3380" i="16" s="1"/>
  <c r="N3381" i="16" s="1"/>
  <c r="N3396" i="16"/>
  <c r="N3391" i="16"/>
  <c r="N3392" i="16" s="1"/>
  <c r="N3393" i="16" s="1"/>
  <c r="N3408" i="16"/>
  <c r="N3403" i="16"/>
  <c r="N3404" i="16" s="1"/>
  <c r="N3415" i="16"/>
  <c r="N3416" i="16" s="1"/>
  <c r="N3420" i="16"/>
  <c r="N3432" i="16"/>
  <c r="N3427" i="16"/>
  <c r="N3428" i="16" s="1"/>
  <c r="N3439" i="16"/>
  <c r="N3440" i="16" s="1"/>
  <c r="N3441" i="16" s="1"/>
  <c r="N3444" i="16"/>
  <c r="N3456" i="16"/>
  <c r="N3451" i="16"/>
  <c r="N3452" i="16" s="1"/>
  <c r="N3453" i="16" s="1"/>
  <c r="N3455" i="16" s="1"/>
  <c r="N3468" i="16"/>
  <c r="N3463" i="16"/>
  <c r="N3464" i="16" s="1"/>
  <c r="N3465" i="16" s="1"/>
  <c r="N3480" i="16"/>
  <c r="N3475" i="16"/>
  <c r="M3310" i="16"/>
  <c r="L3455" i="16"/>
  <c r="L3371" i="16"/>
  <c r="M3492" i="16"/>
  <c r="M3394" i="16"/>
  <c r="N3523" i="16"/>
  <c r="L3347" i="16"/>
  <c r="M3454" i="16"/>
  <c r="M3455" i="16"/>
  <c r="L3383" i="16"/>
  <c r="K254" i="10"/>
  <c r="K397" i="10" s="1"/>
  <c r="K393" i="10"/>
  <c r="L3431" i="16"/>
  <c r="D1536" i="16"/>
  <c r="D2718" i="16" s="1"/>
  <c r="F2717" i="16" s="1"/>
  <c r="G2418" i="16"/>
  <c r="D2723" i="16"/>
  <c r="G2728" i="16" s="1"/>
  <c r="D1231" i="16"/>
  <c r="D2424" i="16" s="1"/>
  <c r="E1232" i="16"/>
  <c r="E2425" i="16" s="1"/>
  <c r="B1230" i="16"/>
  <c r="B2423" i="16" s="1"/>
  <c r="D1237" i="16"/>
  <c r="C1240" i="16" s="1"/>
  <c r="D445" i="20" s="1"/>
  <c r="C445" i="20" s="1"/>
  <c r="E444" i="20" s="1"/>
  <c r="E1231" i="16"/>
  <c r="F1231" i="16" s="1" a="1"/>
  <c r="F1231" i="16" s="1"/>
  <c r="D2423" i="16"/>
  <c r="G2425" i="16" s="1"/>
  <c r="E2418" i="16"/>
  <c r="E2412" i="16"/>
  <c r="D2413" i="16" s="1"/>
  <c r="E2413" i="16" s="1"/>
  <c r="D2417" i="16"/>
  <c r="F1224" i="16" a="1"/>
  <c r="F1224" i="16" s="1"/>
  <c r="E2724" i="16"/>
  <c r="D1568" i="16"/>
  <c r="D2739" i="16" s="1"/>
  <c r="E1568" i="16"/>
  <c r="E1575" i="16"/>
  <c r="D1575" i="16"/>
  <c r="D2746" i="16" s="1"/>
  <c r="D748" i="20"/>
  <c r="C748" i="20" s="1"/>
  <c r="G2740" i="16"/>
  <c r="G2743" i="16"/>
  <c r="C1570" i="16"/>
  <c r="D755" i="20" s="1"/>
  <c r="G2829" i="16"/>
  <c r="G2826" i="16"/>
  <c r="G3144" i="16"/>
  <c r="G3147" i="16"/>
  <c r="G3219" i="16"/>
  <c r="G3216" i="16"/>
  <c r="G2721" i="16"/>
  <c r="G2718" i="16"/>
  <c r="D2815" i="16"/>
  <c r="E2815" i="16" s="1"/>
  <c r="D2714" i="16"/>
  <c r="E2714" i="16" s="1"/>
  <c r="D2707" i="16"/>
  <c r="E2707" i="16" s="1"/>
  <c r="D2406" i="16"/>
  <c r="E2406" i="16" s="1"/>
  <c r="D2407" i="16"/>
  <c r="E2407" i="16" s="1"/>
  <c r="G2577" i="16"/>
  <c r="G2574" i="16"/>
  <c r="D2563" i="16"/>
  <c r="E2563" i="16" s="1"/>
  <c r="N92" i="12"/>
  <c r="M1212" i="16"/>
  <c r="M1215" i="16" s="1"/>
  <c r="M248" i="16" s="1"/>
  <c r="L2173" i="16"/>
  <c r="L1213" i="16"/>
  <c r="L1214" i="16" s="1"/>
  <c r="M2677" i="16"/>
  <c r="X102" i="22"/>
  <c r="Y97" i="22"/>
  <c r="Y101" i="22" s="1"/>
  <c r="R47" i="22"/>
  <c r="R48" i="22" s="1"/>
  <c r="S42" i="22"/>
  <c r="S46" i="22" s="1"/>
  <c r="S116" i="22"/>
  <c r="S120" i="22" s="1"/>
  <c r="R121" i="22"/>
  <c r="R122" i="22"/>
  <c r="S106" i="22"/>
  <c r="S110" i="22" s="1"/>
  <c r="R111" i="22"/>
  <c r="R112" i="22" s="1"/>
  <c r="U126" i="22"/>
  <c r="T130" i="22"/>
  <c r="T131" i="22" s="1"/>
  <c r="N2676" i="16"/>
  <c r="N2678" i="16" s="1"/>
  <c r="L1633" i="16"/>
  <c r="L1634" i="16" s="1"/>
  <c r="L2236" i="16"/>
  <c r="F2805" i="16"/>
  <c r="L1639" i="16"/>
  <c r="M1639" i="16" s="1"/>
  <c r="L1365" i="16"/>
  <c r="L2196" i="16" s="1"/>
  <c r="M2539" i="16"/>
  <c r="M2541" i="16" s="1"/>
  <c r="F2397" i="16"/>
  <c r="L1205" i="16"/>
  <c r="M2690" i="16"/>
  <c r="M2692" i="16" s="1"/>
  <c r="M2382" i="16"/>
  <c r="N2382" i="16" s="1"/>
  <c r="O2525" i="16"/>
  <c r="O2527" i="16" s="1"/>
  <c r="O1340" i="16" s="1"/>
  <c r="L2396" i="16"/>
  <c r="F2399" i="16"/>
  <c r="L2397" i="16"/>
  <c r="L2399" i="16" s="1"/>
  <c r="K2396" i="16"/>
  <c r="M2396" i="16" s="1"/>
  <c r="K2397" i="16"/>
  <c r="K2399" i="16" s="1"/>
  <c r="G2399" i="16"/>
  <c r="O2631" i="16"/>
  <c r="O2633" i="16" s="1"/>
  <c r="O2532" i="16"/>
  <c r="O2534" i="16" s="1"/>
  <c r="O2682" i="16"/>
  <c r="O2684" i="16" s="1"/>
  <c r="O2531" i="16"/>
  <c r="O2533" i="16" s="1"/>
  <c r="O2524" i="16"/>
  <c r="O2526" i="16" s="1"/>
  <c r="N2526" i="16"/>
  <c r="J447" i="16" a="1"/>
  <c r="J447" i="16" s="1"/>
  <c r="O447" i="16" s="1"/>
  <c r="J180" i="20"/>
  <c r="C2262" i="16"/>
  <c r="J497" i="16" a="1"/>
  <c r="J497" i="16" s="1"/>
  <c r="J544" i="16" s="1"/>
  <c r="K446" i="16"/>
  <c r="L446" i="16"/>
  <c r="M446" i="16"/>
  <c r="M2236" i="16"/>
  <c r="N1632" i="16"/>
  <c r="F1645" i="16"/>
  <c r="M2691" i="16"/>
  <c r="O2683" i="16"/>
  <c r="D1653" i="16"/>
  <c r="D2820" i="16" s="1"/>
  <c r="E2820" i="16" s="1"/>
  <c r="D2821" i="16" s="1"/>
  <c r="G2818" i="16" s="1"/>
  <c r="O2675" i="16"/>
  <c r="O2677" i="16" s="1"/>
  <c r="N2791" i="16"/>
  <c r="N2793" i="16" s="1"/>
  <c r="N1628" i="16" s="1"/>
  <c r="N518" i="16" s="1"/>
  <c r="E2706" i="16"/>
  <c r="G2703" i="16"/>
  <c r="F1522" i="16"/>
  <c r="F2704" i="16" s="1"/>
  <c r="D1537" i="16"/>
  <c r="D2719" i="16" s="1"/>
  <c r="K2793" i="16"/>
  <c r="K1628" i="16" s="1"/>
  <c r="L2792" i="16"/>
  <c r="M2792" i="16" s="1"/>
  <c r="N2689" i="16"/>
  <c r="O2689" i="16" s="1"/>
  <c r="O2691" i="16" s="1"/>
  <c r="N2778" i="16"/>
  <c r="M2793" i="16"/>
  <c r="M1628" i="16" s="1"/>
  <c r="M518" i="16" s="1"/>
  <c r="K2792" i="16"/>
  <c r="K2798" i="16"/>
  <c r="L2797" i="16"/>
  <c r="K2797" i="16"/>
  <c r="M2797" i="16" s="1"/>
  <c r="M2798" i="16"/>
  <c r="M2800" i="16" s="1"/>
  <c r="M1635" i="16" s="1"/>
  <c r="M519" i="16" s="1"/>
  <c r="F2800" i="16"/>
  <c r="G2800" i="16"/>
  <c r="L2798" i="16"/>
  <c r="G2804" i="16"/>
  <c r="M2786" i="16"/>
  <c r="M1621" i="16" s="1"/>
  <c r="M517" i="16" s="1"/>
  <c r="L2793" i="16"/>
  <c r="L1628" i="16" s="1"/>
  <c r="G2811" i="16"/>
  <c r="N2790" i="16"/>
  <c r="N2792" i="16" s="1"/>
  <c r="N2671" i="16"/>
  <c r="N1491" i="16" s="1"/>
  <c r="N391" i="16" s="1"/>
  <c r="L2691" i="16"/>
  <c r="K2691" i="16"/>
  <c r="E2725" i="16"/>
  <c r="N2684" i="16"/>
  <c r="L2384" i="16"/>
  <c r="K2647" i="16"/>
  <c r="N2538" i="16"/>
  <c r="N2540" i="16" s="1"/>
  <c r="K2384" i="16"/>
  <c r="K2540" i="16"/>
  <c r="L2540" i="16"/>
  <c r="N2539" i="16"/>
  <c r="F1218" i="16"/>
  <c r="E2574" i="16"/>
  <c r="D1379" i="16"/>
  <c r="D1226" i="16"/>
  <c r="D2419" i="16" s="1"/>
  <c r="E2419" i="16" s="1"/>
  <c r="D2420" i="16" s="1"/>
  <c r="K2175" i="16"/>
  <c r="K1229" i="16"/>
  <c r="K250" i="16" s="1"/>
  <c r="N35" i="8"/>
  <c r="N78" i="31" s="1"/>
  <c r="O121" i="8"/>
  <c r="O122" i="8" s="1"/>
  <c r="O29" i="31"/>
  <c r="O59" i="31"/>
  <c r="O39" i="31"/>
  <c r="O19" i="31"/>
  <c r="O49" i="31"/>
  <c r="N77" i="31"/>
  <c r="O69" i="31"/>
  <c r="O13" i="31"/>
  <c r="O4" i="30"/>
  <c r="N80" i="31"/>
  <c r="N88" i="31" s="1"/>
  <c r="M12" i="25"/>
  <c r="M12" i="31"/>
  <c r="D1549" i="16"/>
  <c r="N196" i="11"/>
  <c r="N156" i="11"/>
  <c r="N216" i="11"/>
  <c r="N151" i="11"/>
  <c r="N194" i="11"/>
  <c r="N215" i="11"/>
  <c r="N150" i="11"/>
  <c r="N195" i="11"/>
  <c r="N218" i="11"/>
  <c r="N157" i="11"/>
  <c r="N217" i="11"/>
  <c r="N214" i="11"/>
  <c r="N197" i="11"/>
  <c r="N153" i="11"/>
  <c r="N155" i="11"/>
  <c r="N158" i="11"/>
  <c r="N193" i="11"/>
  <c r="N154" i="11"/>
  <c r="N149" i="11"/>
  <c r="N152" i="11"/>
  <c r="N62" i="25"/>
  <c r="N2216" i="16"/>
  <c r="N2670" i="16"/>
  <c r="K440" i="20"/>
  <c r="N82" i="25"/>
  <c r="M1303" i="20"/>
  <c r="M1316" i="20" s="1"/>
  <c r="N11" i="11"/>
  <c r="N11" i="12"/>
  <c r="K445" i="20"/>
  <c r="K446" i="20" s="1"/>
  <c r="K2284" i="16"/>
  <c r="D2430" i="16"/>
  <c r="M2383" i="16"/>
  <c r="O74" i="25"/>
  <c r="O13" i="25"/>
  <c r="N1149" i="12"/>
  <c r="N1124" i="12"/>
  <c r="N1116" i="12"/>
  <c r="N1108" i="12"/>
  <c r="N1100" i="12"/>
  <c r="N1143" i="12"/>
  <c r="N1122" i="12"/>
  <c r="N1114" i="12"/>
  <c r="N1106" i="12"/>
  <c r="N1098" i="12"/>
  <c r="N1142" i="12"/>
  <c r="N1121" i="12"/>
  <c r="N1113" i="12"/>
  <c r="N1105" i="12"/>
  <c r="N1097" i="12"/>
  <c r="N1141" i="12"/>
  <c r="N1120" i="12"/>
  <c r="N1112" i="12"/>
  <c r="N1104" i="12"/>
  <c r="N1096" i="12"/>
  <c r="N1152" i="12"/>
  <c r="N1140" i="12"/>
  <c r="N1119" i="12"/>
  <c r="N1111" i="12"/>
  <c r="N1103" i="12"/>
  <c r="N1151" i="12"/>
  <c r="N1139" i="12"/>
  <c r="N1118" i="12"/>
  <c r="N1110" i="12"/>
  <c r="N1102" i="12"/>
  <c r="N1150" i="12"/>
  <c r="N1125" i="12"/>
  <c r="N1117" i="12"/>
  <c r="N1109" i="12"/>
  <c r="N1101" i="12"/>
  <c r="N1089" i="12"/>
  <c r="N1081" i="12"/>
  <c r="N1073" i="12"/>
  <c r="N1065" i="12"/>
  <c r="N1088" i="12"/>
  <c r="N1080" i="12"/>
  <c r="N1072" i="12"/>
  <c r="N1064" i="12"/>
  <c r="N1148" i="12"/>
  <c r="N1087" i="12"/>
  <c r="N1079" i="12"/>
  <c r="N1071" i="12"/>
  <c r="N1063" i="12"/>
  <c r="N1123" i="12"/>
  <c r="N1086" i="12"/>
  <c r="N1078" i="12"/>
  <c r="N1070" i="12"/>
  <c r="N1062" i="12"/>
  <c r="N1115" i="12"/>
  <c r="N1085" i="12"/>
  <c r="N1077" i="12"/>
  <c r="N1069" i="12"/>
  <c r="N1061" i="12"/>
  <c r="N1099" i="12"/>
  <c r="N1091" i="12"/>
  <c r="N1083" i="12"/>
  <c r="N1075" i="12"/>
  <c r="N1067" i="12"/>
  <c r="N1059" i="12"/>
  <c r="N1090" i="12"/>
  <c r="N1082" i="12"/>
  <c r="N1074" i="12"/>
  <c r="N1066" i="12"/>
  <c r="N1058" i="12"/>
  <c r="N1054" i="12"/>
  <c r="N1041" i="12"/>
  <c r="N1053" i="12"/>
  <c r="N1040" i="12"/>
  <c r="N1052" i="12"/>
  <c r="N1039" i="12"/>
  <c r="N1031" i="12"/>
  <c r="N1023" i="12"/>
  <c r="N1084" i="12"/>
  <c r="N1046" i="12"/>
  <c r="N1038" i="12"/>
  <c r="N1030" i="12"/>
  <c r="N1022" i="12"/>
  <c r="N1076" i="12"/>
  <c r="N1045" i="12"/>
  <c r="N1037" i="12"/>
  <c r="N1029" i="12"/>
  <c r="N1021" i="12"/>
  <c r="N1068" i="12"/>
  <c r="N1057" i="12"/>
  <c r="N1044" i="12"/>
  <c r="N1036" i="12"/>
  <c r="N1028" i="12"/>
  <c r="N1060" i="12"/>
  <c r="N1056" i="12"/>
  <c r="N1043" i="12"/>
  <c r="N1035" i="12"/>
  <c r="N1027" i="12"/>
  <c r="N1019" i="12"/>
  <c r="N1107" i="12"/>
  <c r="N1033" i="12"/>
  <c r="N1026" i="12"/>
  <c r="N1017" i="12"/>
  <c r="N1009" i="12"/>
  <c r="N992" i="12"/>
  <c r="N984" i="12"/>
  <c r="N1034" i="12"/>
  <c r="N1025" i="12"/>
  <c r="N1016" i="12"/>
  <c r="N1008" i="12"/>
  <c r="N991" i="12"/>
  <c r="N983" i="12"/>
  <c r="N1024" i="12"/>
  <c r="N1015" i="12"/>
  <c r="N1007" i="12"/>
  <c r="N990" i="12"/>
  <c r="N982" i="12"/>
  <c r="N1020" i="12"/>
  <c r="N1014" i="12"/>
  <c r="N1001" i="12"/>
  <c r="N989" i="12"/>
  <c r="N981" i="12"/>
  <c r="N1013" i="12"/>
  <c r="N1000" i="12"/>
  <c r="N988" i="12"/>
  <c r="N1018" i="12"/>
  <c r="N1012" i="12"/>
  <c r="N999" i="12"/>
  <c r="N1055" i="12"/>
  <c r="N1011" i="12"/>
  <c r="N998" i="12"/>
  <c r="N986" i="12"/>
  <c r="N1010" i="12"/>
  <c r="N980" i="12"/>
  <c r="N967" i="12"/>
  <c r="N959" i="12"/>
  <c r="N951" i="12"/>
  <c r="N900" i="12"/>
  <c r="N978" i="12"/>
  <c r="N966" i="12"/>
  <c r="N958" i="12"/>
  <c r="N950" i="12"/>
  <c r="N1032" i="12"/>
  <c r="N977" i="12"/>
  <c r="N965" i="12"/>
  <c r="N957" i="12"/>
  <c r="N910" i="12"/>
  <c r="N1042" i="12"/>
  <c r="N979" i="12"/>
  <c r="N976" i="12"/>
  <c r="N964" i="12"/>
  <c r="N956" i="12"/>
  <c r="N909" i="12"/>
  <c r="N997" i="12"/>
  <c r="N975" i="12"/>
  <c r="N963" i="12"/>
  <c r="N955" i="12"/>
  <c r="N908" i="12"/>
  <c r="N987" i="12"/>
  <c r="N974" i="12"/>
  <c r="N962" i="12"/>
  <c r="N954" i="12"/>
  <c r="N985" i="12"/>
  <c r="N973" i="12"/>
  <c r="N961" i="12"/>
  <c r="N906" i="12"/>
  <c r="N952" i="12"/>
  <c r="N901" i="12"/>
  <c r="N898" i="12"/>
  <c r="N877" i="12"/>
  <c r="N869" i="12"/>
  <c r="N861" i="12"/>
  <c r="N849" i="12"/>
  <c r="N897" i="12"/>
  <c r="N876" i="12"/>
  <c r="N868" i="12"/>
  <c r="N860" i="12"/>
  <c r="N848" i="12"/>
  <c r="N883" i="12"/>
  <c r="N875" i="12"/>
  <c r="N867" i="12"/>
  <c r="N859" i="12"/>
  <c r="N882" i="12"/>
  <c r="N874" i="12"/>
  <c r="N866" i="12"/>
  <c r="N858" i="12"/>
  <c r="N881" i="12"/>
  <c r="N873" i="12"/>
  <c r="N865" i="12"/>
  <c r="N857" i="12"/>
  <c r="N880" i="12"/>
  <c r="N872" i="12"/>
  <c r="N864" i="12"/>
  <c r="N856" i="12"/>
  <c r="N968" i="12"/>
  <c r="N907" i="12"/>
  <c r="N879" i="12"/>
  <c r="N871" i="12"/>
  <c r="N863" i="12"/>
  <c r="N855" i="12"/>
  <c r="N862" i="12"/>
  <c r="N841" i="12"/>
  <c r="N833" i="12"/>
  <c r="N840" i="12"/>
  <c r="N832" i="12"/>
  <c r="N824" i="12"/>
  <c r="N847" i="12"/>
  <c r="N839" i="12"/>
  <c r="N831" i="12"/>
  <c r="N823" i="12"/>
  <c r="N815" i="12"/>
  <c r="N846" i="12"/>
  <c r="N838" i="12"/>
  <c r="N830" i="12"/>
  <c r="N822" i="12"/>
  <c r="N845" i="12"/>
  <c r="N837" i="12"/>
  <c r="N829" i="12"/>
  <c r="N821" i="12"/>
  <c r="N813" i="12"/>
  <c r="N960" i="12"/>
  <c r="N899" i="12"/>
  <c r="N844" i="12"/>
  <c r="N836" i="12"/>
  <c r="N828" i="12"/>
  <c r="N820" i="12"/>
  <c r="N812" i="12"/>
  <c r="N878" i="12"/>
  <c r="N854" i="12"/>
  <c r="N843" i="12"/>
  <c r="N835" i="12"/>
  <c r="N827" i="12"/>
  <c r="N819" i="12"/>
  <c r="N811" i="12"/>
  <c r="N870" i="12"/>
  <c r="N842" i="12"/>
  <c r="N834" i="12"/>
  <c r="N826" i="12"/>
  <c r="N818" i="12"/>
  <c r="N814" i="12"/>
  <c r="N802" i="12"/>
  <c r="N794" i="12"/>
  <c r="N786" i="12"/>
  <c r="N778" i="12"/>
  <c r="N770" i="12"/>
  <c r="N757" i="12"/>
  <c r="N745" i="12"/>
  <c r="N737" i="12"/>
  <c r="N709" i="12"/>
  <c r="N717" i="12"/>
  <c r="N810" i="12"/>
  <c r="N801" i="12"/>
  <c r="N793" i="12"/>
  <c r="N785" i="12"/>
  <c r="N777" i="12"/>
  <c r="N769" i="12"/>
  <c r="N756" i="12"/>
  <c r="N744" i="12"/>
  <c r="N736" i="12"/>
  <c r="N710" i="12"/>
  <c r="N800" i="12"/>
  <c r="N792" i="12"/>
  <c r="N784" i="12"/>
  <c r="N776" i="12"/>
  <c r="N768" i="12"/>
  <c r="N755" i="12"/>
  <c r="N743" i="12"/>
  <c r="N735" i="12"/>
  <c r="N711" i="12"/>
  <c r="N816" i="12"/>
  <c r="N799" i="12"/>
  <c r="N791" i="12"/>
  <c r="N783" i="12"/>
  <c r="N775" i="12"/>
  <c r="N767" i="12"/>
  <c r="N750" i="12"/>
  <c r="N742" i="12"/>
  <c r="N734" i="12"/>
  <c r="N712" i="12"/>
  <c r="N798" i="12"/>
  <c r="N790" i="12"/>
  <c r="N782" i="12"/>
  <c r="N774" i="12"/>
  <c r="N766" i="12"/>
  <c r="N749" i="12"/>
  <c r="N741" i="12"/>
  <c r="N825" i="12"/>
  <c r="N804" i="12"/>
  <c r="N796" i="12"/>
  <c r="N788" i="12"/>
  <c r="N780" i="12"/>
  <c r="N772" i="12"/>
  <c r="N759" i="12"/>
  <c r="N747" i="12"/>
  <c r="N739" i="12"/>
  <c r="N731" i="12"/>
  <c r="N1214" i="12" s="1"/>
  <c r="N715" i="12"/>
  <c r="N803" i="12"/>
  <c r="N795" i="12"/>
  <c r="N787" i="12"/>
  <c r="N779" i="12"/>
  <c r="N771" i="12"/>
  <c r="N758" i="12"/>
  <c r="N746" i="12"/>
  <c r="N738" i="12"/>
  <c r="N708" i="12"/>
  <c r="N716" i="12"/>
  <c r="N740" i="12"/>
  <c r="N733" i="12"/>
  <c r="N713" i="12"/>
  <c r="N722" i="12"/>
  <c r="N723" i="12"/>
  <c r="N797" i="12"/>
  <c r="N724" i="12"/>
  <c r="N817" i="12"/>
  <c r="N789" i="12"/>
  <c r="N725" i="12"/>
  <c r="N719" i="12"/>
  <c r="N781" i="12"/>
  <c r="N718" i="12"/>
  <c r="N726" i="12"/>
  <c r="N773" i="12"/>
  <c r="N732" i="12"/>
  <c r="N765" i="12"/>
  <c r="N720" i="12"/>
  <c r="N748" i="12"/>
  <c r="N714" i="12"/>
  <c r="N721" i="12"/>
  <c r="N707" i="12"/>
  <c r="N1190" i="12" s="1"/>
  <c r="N949" i="12"/>
  <c r="O29" i="8"/>
  <c r="O135" i="8" s="1"/>
  <c r="O27" i="8"/>
  <c r="F2417" i="16"/>
  <c r="J2177" i="16"/>
  <c r="J2225" i="16"/>
  <c r="J2289" i="16"/>
  <c r="J2301" i="16"/>
  <c r="N2210" i="16"/>
  <c r="M264" i="12"/>
  <c r="J2201" i="16"/>
  <c r="D2579" i="16"/>
  <c r="D2730" i="16"/>
  <c r="J2242" i="16"/>
  <c r="M396" i="20"/>
  <c r="N581" i="20"/>
  <c r="M424" i="20"/>
  <c r="D3143" i="16"/>
  <c r="D2724" i="16"/>
  <c r="D2825" i="16"/>
  <c r="N2234" i="16"/>
  <c r="N2233" i="16"/>
  <c r="L1517" i="16"/>
  <c r="L1518" i="16" s="1"/>
  <c r="D2573" i="16"/>
  <c r="M1358" i="16"/>
  <c r="M2195" i="16" s="1"/>
  <c r="M2171" i="16"/>
  <c r="M2170" i="16"/>
  <c r="K968" i="16"/>
  <c r="K969" i="16" s="1"/>
  <c r="L85" i="25"/>
  <c r="L93" i="25" s="1"/>
  <c r="P57" i="22"/>
  <c r="P58" i="22" s="1"/>
  <c r="K1227" i="16"/>
  <c r="K1228" i="16" s="1"/>
  <c r="L404" i="20"/>
  <c r="L405" i="20" s="1"/>
  <c r="L425" i="20"/>
  <c r="L426" i="20" s="1"/>
  <c r="L418" i="20"/>
  <c r="L419" i="20" s="1"/>
  <c r="M403" i="20"/>
  <c r="M417" i="20"/>
  <c r="L397" i="20"/>
  <c r="L398" i="20" s="1"/>
  <c r="N92" i="10"/>
  <c r="N91" i="10" s="1"/>
  <c r="N117" i="10"/>
  <c r="N59" i="20"/>
  <c r="N1256" i="20" s="1"/>
  <c r="N1290" i="20" s="1"/>
  <c r="N47" i="20"/>
  <c r="M1612" i="16"/>
  <c r="M1613" i="16" s="1"/>
  <c r="O2668" i="16"/>
  <c r="O2669" i="16"/>
  <c r="N2784" i="16"/>
  <c r="O2783" i="16"/>
  <c r="O2777" i="16"/>
  <c r="O2776" i="16"/>
  <c r="N2641" i="16"/>
  <c r="N1458" i="16" s="1"/>
  <c r="N345" i="16" s="1"/>
  <c r="O2639" i="16"/>
  <c r="M2645" i="16"/>
  <c r="L2647" i="16"/>
  <c r="L2648" i="16"/>
  <c r="L1465" i="16" s="1"/>
  <c r="M2646" i="16"/>
  <c r="N2640" i="16"/>
  <c r="O2638" i="16"/>
  <c r="N1509" i="16"/>
  <c r="N2634" i="16"/>
  <c r="N1451" i="16" s="1"/>
  <c r="N344" i="16" s="1"/>
  <c r="O2632" i="16"/>
  <c r="N1502" i="16"/>
  <c r="O1502" i="16" s="1"/>
  <c r="O2218" i="16" s="1"/>
  <c r="M1503" i="16"/>
  <c r="M1504" i="16" s="1"/>
  <c r="M1510" i="16"/>
  <c r="M1511" i="16" s="1"/>
  <c r="K2697" i="16"/>
  <c r="K2699" i="16" s="1"/>
  <c r="K1519" i="16" s="1"/>
  <c r="M2697" i="16"/>
  <c r="M2699" i="16" s="1"/>
  <c r="K2696" i="16"/>
  <c r="M2696" i="16" s="1"/>
  <c r="L2696" i="16"/>
  <c r="L2697" i="16"/>
  <c r="L2699" i="16" s="1"/>
  <c r="L2653" i="16"/>
  <c r="L2655" i="16" s="1"/>
  <c r="K2653" i="16"/>
  <c r="K2655" i="16" s="1"/>
  <c r="L2652" i="16"/>
  <c r="K2652" i="16"/>
  <c r="G2548" i="16"/>
  <c r="L2546" i="16"/>
  <c r="L2548" i="16" s="1"/>
  <c r="K2545" i="16"/>
  <c r="K2546" i="16"/>
  <c r="M2545" i="16"/>
  <c r="L2545" i="16"/>
  <c r="F2392" i="16"/>
  <c r="K2390" i="16"/>
  <c r="K2392" i="16" s="1"/>
  <c r="L2390" i="16"/>
  <c r="L2392" i="16" s="1"/>
  <c r="L2389" i="16"/>
  <c r="K2389" i="16"/>
  <c r="K432" i="20"/>
  <c r="K433" i="20" s="1"/>
  <c r="L431" i="20"/>
  <c r="M2194" i="16"/>
  <c r="M1352" i="16"/>
  <c r="M1353" i="16" s="1"/>
  <c r="M1463" i="16"/>
  <c r="M1464" i="16" s="1"/>
  <c r="M2211" i="16"/>
  <c r="D2831" i="16"/>
  <c r="D3221" i="16"/>
  <c r="N1505" i="16"/>
  <c r="N393" i="16" s="1"/>
  <c r="M1516" i="16"/>
  <c r="N1516" i="16" s="1"/>
  <c r="N2220" i="16" s="1"/>
  <c r="L2220" i="16"/>
  <c r="N1498" i="16"/>
  <c r="N392" i="16" s="1"/>
  <c r="M1354" i="16"/>
  <c r="M309" i="16" s="1"/>
  <c r="L1523" i="16"/>
  <c r="L2195" i="16"/>
  <c r="L1359" i="16"/>
  <c r="L1360" i="16" s="1"/>
  <c r="O3070" i="16"/>
  <c r="O2759" i="16"/>
  <c r="O3228" i="16"/>
  <c r="O3200" i="16"/>
  <c r="O3172" i="16"/>
  <c r="O3142" i="16"/>
  <c r="O3114" i="16"/>
  <c r="O3048" i="16"/>
  <c r="O3020" i="16"/>
  <c r="O2992" i="16"/>
  <c r="O2964" i="16"/>
  <c r="O2936" i="16"/>
  <c r="O3077" i="16"/>
  <c r="O2766" i="16"/>
  <c r="O2738" i="16"/>
  <c r="O3207" i="16"/>
  <c r="O3179" i="16"/>
  <c r="O3149" i="16"/>
  <c r="O3121" i="16"/>
  <c r="O3093" i="16"/>
  <c r="O3027" i="16"/>
  <c r="O2999" i="16"/>
  <c r="O2971" i="16"/>
  <c r="O2943" i="16"/>
  <c r="O3084" i="16"/>
  <c r="O3056" i="16"/>
  <c r="O2745" i="16"/>
  <c r="O3214" i="16"/>
  <c r="O3186" i="16"/>
  <c r="O3156" i="16"/>
  <c r="O3128" i="16"/>
  <c r="O3100" i="16"/>
  <c r="O3034" i="16"/>
  <c r="O3006" i="16"/>
  <c r="O2978" i="16"/>
  <c r="O2950" i="16"/>
  <c r="O2922" i="16"/>
  <c r="O3221" i="16"/>
  <c r="O2957" i="16"/>
  <c r="O2365" i="16"/>
  <c r="O2600" i="16"/>
  <c r="O2565" i="16"/>
  <c r="O2752" i="16"/>
  <c r="O2985" i="16"/>
  <c r="O2894" i="16"/>
  <c r="O2866" i="16"/>
  <c r="O2838" i="16"/>
  <c r="O2810" i="16"/>
  <c r="O2782" i="16"/>
  <c r="O2716" i="16"/>
  <c r="O2688" i="16"/>
  <c r="O3063" i="16"/>
  <c r="O3013" i="16"/>
  <c r="O3041" i="16"/>
  <c r="O2901" i="16"/>
  <c r="O2873" i="16"/>
  <c r="O2845" i="16"/>
  <c r="O2817" i="16"/>
  <c r="O2789" i="16"/>
  <c r="O2723" i="16"/>
  <c r="O2695" i="16"/>
  <c r="O2667" i="16"/>
  <c r="O2607" i="16"/>
  <c r="O2572" i="16"/>
  <c r="O2537" i="16"/>
  <c r="O2859" i="16"/>
  <c r="O2775" i="16"/>
  <c r="O2681" i="16"/>
  <c r="O2530" i="16"/>
  <c r="O3107" i="16"/>
  <c r="O3193" i="16"/>
  <c r="O2887" i="16"/>
  <c r="O2831" i="16"/>
  <c r="O2803" i="16"/>
  <c r="O2709" i="16"/>
  <c r="O2621" i="16"/>
  <c r="O3135" i="16"/>
  <c r="O2929" i="16"/>
  <c r="O2908" i="16"/>
  <c r="O2880" i="16"/>
  <c r="O2852" i="16"/>
  <c r="O2824" i="16"/>
  <c r="O2796" i="16"/>
  <c r="O2730" i="16"/>
  <c r="O2702" i="16"/>
  <c r="O2674" i="16"/>
  <c r="O2614" i="16"/>
  <c r="O2579" i="16"/>
  <c r="O2544" i="16"/>
  <c r="O2915" i="16"/>
  <c r="O2551" i="16"/>
  <c r="O3165" i="16"/>
  <c r="O2586" i="16"/>
  <c r="O2465" i="16"/>
  <c r="O2409" i="16"/>
  <c r="O2514" i="16"/>
  <c r="O2458" i="16"/>
  <c r="O2367" i="16"/>
  <c r="O2593" i="16"/>
  <c r="O2507" i="16"/>
  <c r="O2451" i="16"/>
  <c r="O2402" i="16"/>
  <c r="O2500" i="16"/>
  <c r="O2444" i="16"/>
  <c r="O2395" i="16"/>
  <c r="O2523" i="16"/>
  <c r="O2423" i="16"/>
  <c r="O2472" i="16"/>
  <c r="O2493" i="16"/>
  <c r="O2437" i="16"/>
  <c r="O2388" i="16"/>
  <c r="O2658" i="16"/>
  <c r="O2651" i="16"/>
  <c r="O2644" i="16"/>
  <c r="O2637" i="16"/>
  <c r="O2630" i="16"/>
  <c r="O2374" i="16"/>
  <c r="O2486" i="16"/>
  <c r="O2430" i="16"/>
  <c r="O2381" i="16"/>
  <c r="O2558" i="16"/>
  <c r="O2479" i="16"/>
  <c r="O2416" i="16"/>
  <c r="N1340" i="16"/>
  <c r="N307" i="16" s="1"/>
  <c r="L1354" i="16"/>
  <c r="K1354" i="16"/>
  <c r="G2392" i="16"/>
  <c r="G2403" i="16"/>
  <c r="G2410" i="16"/>
  <c r="F2548" i="16"/>
  <c r="G2655" i="16"/>
  <c r="F2655" i="16"/>
  <c r="N1469" i="16"/>
  <c r="E2662" i="16"/>
  <c r="G2659" i="16"/>
  <c r="N308" i="16"/>
  <c r="O1347" i="16"/>
  <c r="K1465" i="16"/>
  <c r="G2710" i="16"/>
  <c r="E2807" i="16"/>
  <c r="E2814" i="16"/>
  <c r="G2699" i="16"/>
  <c r="F2699" i="16"/>
  <c r="L1626" i="16"/>
  <c r="L1627" i="16" s="1"/>
  <c r="M1625" i="16"/>
  <c r="K1951" i="16"/>
  <c r="K1952" i="16" s="1"/>
  <c r="K2281" i="16"/>
  <c r="D3149" i="16"/>
  <c r="K2280" i="16"/>
  <c r="K1944" i="16"/>
  <c r="K1945" i="16" s="1"/>
  <c r="D1991" i="16"/>
  <c r="D3144" i="16" s="1"/>
  <c r="E3144" i="16"/>
  <c r="F1990" i="16" a="1"/>
  <c r="F1990" i="16" s="1"/>
  <c r="E3143" i="16"/>
  <c r="K1972" i="16"/>
  <c r="K1973" i="16" s="1"/>
  <c r="F3129" i="16"/>
  <c r="F3136" i="16"/>
  <c r="F1658" i="16" a="1"/>
  <c r="F1658" i="16" s="1"/>
  <c r="E2825" i="16"/>
  <c r="D1659" i="16"/>
  <c r="D2826" i="16" s="1"/>
  <c r="E2826" i="16"/>
  <c r="F2818" i="16"/>
  <c r="E2713" i="16"/>
  <c r="E2562" i="16"/>
  <c r="G2559" i="16"/>
  <c r="F2566" i="16"/>
  <c r="D2555" i="16"/>
  <c r="K332" i="16"/>
  <c r="L2212" i="16"/>
  <c r="L1470" i="16"/>
  <c r="M1470" i="16" s="1"/>
  <c r="K2213" i="16"/>
  <c r="L1476" i="16"/>
  <c r="K1477" i="16"/>
  <c r="F1371" i="16"/>
  <c r="F2560" i="16" s="1"/>
  <c r="F1542" i="16" a="1"/>
  <c r="F1542" i="16" s="1"/>
  <c r="D1543" i="16"/>
  <c r="D2725" i="16" s="1"/>
  <c r="F1529" i="16"/>
  <c r="F2711" i="16" s="1"/>
  <c r="F1384" i="16" a="1"/>
  <c r="F1384" i="16" s="1"/>
  <c r="D1385" i="16"/>
  <c r="D2574" i="16" s="1"/>
  <c r="K1372" i="16"/>
  <c r="L312" i="16"/>
  <c r="L322" i="16" s="1"/>
  <c r="L110" i="20" s="1"/>
  <c r="N2192" i="16"/>
  <c r="C458" i="20"/>
  <c r="D458" i="20"/>
  <c r="D457" i="20"/>
  <c r="E457" i="20" s="1"/>
  <c r="M114" i="10"/>
  <c r="M113" i="10"/>
  <c r="L280" i="20"/>
  <c r="M105" i="10"/>
  <c r="L84" i="10"/>
  <c r="L114" i="10"/>
  <c r="M79" i="10"/>
  <c r="L366" i="10"/>
  <c r="N744" i="16"/>
  <c r="N240" i="20" s="1"/>
  <c r="N77" i="10"/>
  <c r="N85" i="10"/>
  <c r="N84" i="10" s="1"/>
  <c r="N118" i="10" s="1"/>
  <c r="N115" i="10"/>
  <c r="N119" i="10"/>
  <c r="N110" i="10"/>
  <c r="N89" i="10"/>
  <c r="N113" i="10" s="1"/>
  <c r="N31" i="10"/>
  <c r="N71" i="10"/>
  <c r="N116" i="10"/>
  <c r="M1194" i="16"/>
  <c r="M245" i="16" s="1"/>
  <c r="N2194" i="16"/>
  <c r="M1201" i="16"/>
  <c r="M246" i="16" s="1"/>
  <c r="N1191" i="16"/>
  <c r="O134" i="8"/>
  <c r="N11" i="18"/>
  <c r="N11" i="22"/>
  <c r="N11" i="10"/>
  <c r="N11" i="20"/>
  <c r="N11" i="16"/>
  <c r="K1957" i="16"/>
  <c r="N777" i="16"/>
  <c r="N273" i="20" s="1"/>
  <c r="C463" i="20"/>
  <c r="D456" i="20"/>
  <c r="C457" i="20"/>
  <c r="N1338" i="12"/>
  <c r="N1341" i="12"/>
  <c r="N1294" i="12"/>
  <c r="N1300" i="12"/>
  <c r="N1297" i="12"/>
  <c r="N1249" i="12"/>
  <c r="N1255" i="12"/>
  <c r="N1252" i="12"/>
  <c r="M1243" i="12"/>
  <c r="M1400" i="12" s="1"/>
  <c r="M1367" i="12"/>
  <c r="M1403" i="12" s="1"/>
  <c r="M1333" i="12"/>
  <c r="M1402" i="12" s="1"/>
  <c r="M1288" i="12"/>
  <c r="M1401" i="12" s="1"/>
  <c r="N1215" i="12"/>
  <c r="N1216" i="12"/>
  <c r="N1218" i="12"/>
  <c r="N1192" i="12"/>
  <c r="N1196" i="12"/>
  <c r="N1198" i="12"/>
  <c r="N1191" i="12"/>
  <c r="O180" i="11"/>
  <c r="O157" i="16"/>
  <c r="H2009" i="16"/>
  <c r="H2084" i="16"/>
  <c r="H1257" i="16"/>
  <c r="H1403" i="16"/>
  <c r="H1554" i="16"/>
  <c r="H1677" i="16"/>
  <c r="O83" i="20"/>
  <c r="N1776" i="12"/>
  <c r="N1746" i="12"/>
  <c r="N1764" i="12"/>
  <c r="N1682" i="12"/>
  <c r="D973" i="20"/>
  <c r="M2136" i="16"/>
  <c r="N2136" i="16" s="1"/>
  <c r="N1731" i="12"/>
  <c r="N1700" i="12"/>
  <c r="O422" i="16"/>
  <c r="N1845" i="12"/>
  <c r="O102" i="20"/>
  <c r="O2090" i="16"/>
  <c r="O2116" i="16" s="1"/>
  <c r="N1781" i="12"/>
  <c r="N1679" i="12"/>
  <c r="N629" i="12"/>
  <c r="O213" i="20"/>
  <c r="O438" i="16"/>
  <c r="O104" i="11"/>
  <c r="O2128" i="16"/>
  <c r="N1644" i="12"/>
  <c r="N1709" i="12"/>
  <c r="O128" i="20"/>
  <c r="N1695" i="12"/>
  <c r="N1163" i="12"/>
  <c r="N1824" i="12"/>
  <c r="O2088" i="16"/>
  <c r="O268" i="16"/>
  <c r="N1844" i="12"/>
  <c r="O418" i="16"/>
  <c r="N42" i="12"/>
  <c r="N1777" i="12"/>
  <c r="O330" i="16"/>
  <c r="O133" i="20"/>
  <c r="N1809" i="12"/>
  <c r="O328" i="16"/>
  <c r="N1739" i="12"/>
  <c r="N1671" i="12"/>
  <c r="O96" i="18"/>
  <c r="O67" i="20"/>
  <c r="O212" i="16"/>
  <c r="O231" i="11"/>
  <c r="O2095" i="16"/>
  <c r="O2121" i="16" s="1"/>
  <c r="O444" i="16"/>
  <c r="O355" i="16"/>
  <c r="O100" i="20"/>
  <c r="N2104" i="16"/>
  <c r="N2107" i="16"/>
  <c r="M1568" i="12"/>
  <c r="O38" i="16"/>
  <c r="O360" i="16"/>
  <c r="N1792" i="12"/>
  <c r="N1884" i="12"/>
  <c r="N1922" i="12" s="1"/>
  <c r="N1427" i="12"/>
  <c r="N1599" i="12" s="1"/>
  <c r="O573" i="16"/>
  <c r="O279" i="16"/>
  <c r="O204" i="20"/>
  <c r="N1843" i="12"/>
  <c r="O20" i="22"/>
  <c r="O425" i="16"/>
  <c r="O850" i="16"/>
  <c r="N1730" i="12"/>
  <c r="O176" i="20"/>
  <c r="N1406" i="12"/>
  <c r="N1829" i="12"/>
  <c r="O269" i="16"/>
  <c r="O282" i="16"/>
  <c r="O113" i="11"/>
  <c r="N1890" i="12"/>
  <c r="O132" i="20"/>
  <c r="N1736" i="12"/>
  <c r="O283" i="16"/>
  <c r="O64" i="20"/>
  <c r="N1650" i="12"/>
  <c r="N1719" i="12"/>
  <c r="N1837" i="12"/>
  <c r="O104" i="20"/>
  <c r="O41" i="22"/>
  <c r="N73" i="12"/>
  <c r="N1787" i="12"/>
  <c r="N1757" i="12"/>
  <c r="O160" i="20"/>
  <c r="N1676" i="12"/>
  <c r="N1812" i="12"/>
  <c r="O443" i="16"/>
  <c r="O278" i="16"/>
  <c r="O430" i="16"/>
  <c r="O242" i="10"/>
  <c r="N1840" i="12"/>
  <c r="O162" i="20"/>
  <c r="O105" i="22"/>
  <c r="O96" i="22"/>
  <c r="O101" i="16"/>
  <c r="O79" i="20"/>
  <c r="O130" i="16"/>
  <c r="N1826" i="12"/>
  <c r="N1825" i="12"/>
  <c r="N1697" i="12"/>
  <c r="O353" i="16"/>
  <c r="O334" i="10"/>
  <c r="O363" i="10"/>
  <c r="O103" i="20"/>
  <c r="O162" i="11"/>
  <c r="N1760" i="12"/>
  <c r="N1817" i="12"/>
  <c r="N1712" i="12"/>
  <c r="O173" i="20"/>
  <c r="N1807" i="12"/>
  <c r="O179" i="20"/>
  <c r="N1645" i="12"/>
  <c r="O276" i="16"/>
  <c r="O117" i="20"/>
  <c r="N1721" i="12"/>
  <c r="O155" i="20"/>
  <c r="N23" i="12"/>
  <c r="N1735" i="12"/>
  <c r="O118" i="20"/>
  <c r="N1820" i="12"/>
  <c r="O97" i="20"/>
  <c r="N1734" i="12"/>
  <c r="N1804" i="12"/>
  <c r="O329" i="16"/>
  <c r="O170" i="20"/>
  <c r="O75" i="10"/>
  <c r="N1404" i="12"/>
  <c r="N1886" i="12"/>
  <c r="N1925" i="12" s="1"/>
  <c r="N1841" i="12"/>
  <c r="O698" i="16"/>
  <c r="O12" i="18"/>
  <c r="N1758" i="12"/>
  <c r="N1832" i="12"/>
  <c r="O184" i="20"/>
  <c r="N1778" i="12"/>
  <c r="N1169" i="12"/>
  <c r="O433" i="16"/>
  <c r="O206" i="20"/>
  <c r="O219" i="10"/>
  <c r="O100" i="16"/>
  <c r="O76" i="20"/>
  <c r="O127" i="16"/>
  <c r="N1722" i="12"/>
  <c r="O44" i="11"/>
  <c r="O222" i="11"/>
  <c r="O2098" i="16"/>
  <c r="O2124" i="16" s="1"/>
  <c r="N1818" i="12"/>
  <c r="N1767" i="12"/>
  <c r="O124" i="11"/>
  <c r="N1773" i="12"/>
  <c r="N1842" i="12"/>
  <c r="P28" i="8"/>
  <c r="O12" i="11"/>
  <c r="N1741" i="12"/>
  <c r="O222" i="20"/>
  <c r="N1803" i="12"/>
  <c r="O169" i="20"/>
  <c r="N1702" i="12"/>
  <c r="O115" i="20"/>
  <c r="N1704" i="12"/>
  <c r="O92" i="20"/>
  <c r="N1838" i="12"/>
  <c r="O129" i="20"/>
  <c r="O95" i="11"/>
  <c r="N1796" i="12"/>
  <c r="O51" i="22"/>
  <c r="O441" i="16"/>
  <c r="O280" i="16"/>
  <c r="O150" i="20"/>
  <c r="O429" i="16"/>
  <c r="N1740" i="12"/>
  <c r="O354" i="16"/>
  <c r="O127" i="20"/>
  <c r="N1694" i="12"/>
  <c r="N1742" i="12"/>
  <c r="O270" i="16"/>
  <c r="O357" i="16"/>
  <c r="N1729" i="12"/>
  <c r="O211" i="20"/>
  <c r="N1790" i="12"/>
  <c r="O446" i="16"/>
  <c r="N1802" i="12"/>
  <c r="O434" i="16"/>
  <c r="O271" i="10"/>
  <c r="O183" i="20"/>
  <c r="O79" i="16"/>
  <c r="O80" i="20"/>
  <c r="O203" i="16"/>
  <c r="N1834" i="12"/>
  <c r="N12" i="12"/>
  <c r="N1819" i="12"/>
  <c r="O205" i="20"/>
  <c r="N1688" i="12"/>
  <c r="O116" i="20"/>
  <c r="N1750" i="12"/>
  <c r="N1808" i="12"/>
  <c r="O358" i="16"/>
  <c r="O186" i="20"/>
  <c r="O151" i="20"/>
  <c r="N1774" i="12"/>
  <c r="O361" i="16"/>
  <c r="O156" i="20"/>
  <c r="N1687" i="12"/>
  <c r="O2092" i="16"/>
  <c r="N1713" i="12"/>
  <c r="O99" i="20"/>
  <c r="O127" i="10"/>
  <c r="O125" i="16"/>
  <c r="O209" i="16"/>
  <c r="O326" i="16"/>
  <c r="O2097" i="16"/>
  <c r="O2123" i="16" s="1"/>
  <c r="N1410" i="12"/>
  <c r="O424" i="16"/>
  <c r="O352" i="16"/>
  <c r="N114" i="12"/>
  <c r="O275" i="16"/>
  <c r="O408" i="16"/>
  <c r="O70" i="16"/>
  <c r="N704" i="12"/>
  <c r="O240" i="11"/>
  <c r="O272" i="16"/>
  <c r="O171" i="11"/>
  <c r="N1811" i="12"/>
  <c r="O181" i="20"/>
  <c r="O53" i="11"/>
  <c r="N1720" i="12"/>
  <c r="N1681" i="12"/>
  <c r="O439" i="16"/>
  <c r="O12" i="16"/>
  <c r="O192" i="16" s="1"/>
  <c r="N1749" i="12"/>
  <c r="O564" i="16"/>
  <c r="O98" i="20"/>
  <c r="O29" i="18"/>
  <c r="N1783" i="12"/>
  <c r="N1785" i="12"/>
  <c r="O359" i="16"/>
  <c r="O137" i="20"/>
  <c r="O153" i="20"/>
  <c r="O130" i="20"/>
  <c r="N1646" i="12"/>
  <c r="N1744" i="12"/>
  <c r="O419" i="16"/>
  <c r="O134" i="20"/>
  <c r="O32" i="8"/>
  <c r="O31" i="8" s="1"/>
  <c r="O18" i="18" s="1"/>
  <c r="O23" i="18" s="1"/>
  <c r="N1791" i="12"/>
  <c r="O362" i="16"/>
  <c r="O180" i="20"/>
  <c r="N1752" i="12"/>
  <c r="O74" i="18"/>
  <c r="N1799" i="12"/>
  <c r="O615" i="16"/>
  <c r="O63" i="18"/>
  <c r="O385" i="10"/>
  <c r="O495" i="10" s="1"/>
  <c r="O113" i="16"/>
  <c r="O201" i="16"/>
  <c r="N1763" i="12"/>
  <c r="N1822" i="12"/>
  <c r="O198" i="16"/>
  <c r="N1805" i="12"/>
  <c r="N1738" i="12"/>
  <c r="N1846" i="12"/>
  <c r="O2094" i="16"/>
  <c r="O2120" i="16" s="1"/>
  <c r="O95" i="20"/>
  <c r="O158" i="20"/>
  <c r="N1696" i="12"/>
  <c r="O833" i="16"/>
  <c r="N946" i="12"/>
  <c r="O417" i="16"/>
  <c r="O65" i="20"/>
  <c r="O35" i="11"/>
  <c r="N1706" i="12"/>
  <c r="O207" i="20"/>
  <c r="N1708" i="12"/>
  <c r="O197" i="16"/>
  <c r="N1684" i="12"/>
  <c r="N1710" i="12"/>
  <c r="N1833" i="12"/>
  <c r="O152" i="20"/>
  <c r="O115" i="22"/>
  <c r="N1743" i="12"/>
  <c r="O22" i="16"/>
  <c r="O428" i="16"/>
  <c r="O96" i="20"/>
  <c r="O239" i="20"/>
  <c r="N32" i="12"/>
  <c r="N1762" i="12"/>
  <c r="N1828" i="12"/>
  <c r="O91" i="20"/>
  <c r="O201" i="11"/>
  <c r="N1831" i="12"/>
  <c r="O436" i="16"/>
  <c r="O156" i="10"/>
  <c r="N1836" i="12"/>
  <c r="O131" i="20"/>
  <c r="N1788" i="12"/>
  <c r="O93" i="20"/>
  <c r="O46" i="10"/>
  <c r="O221" i="20"/>
  <c r="O174" i="16"/>
  <c r="O120" i="16"/>
  <c r="O206" i="16"/>
  <c r="O163" i="20"/>
  <c r="N1745" i="12"/>
  <c r="O12" i="22"/>
  <c r="O105" i="20"/>
  <c r="O420" i="16"/>
  <c r="N100" i="12"/>
  <c r="N1732" i="12"/>
  <c r="N1775" i="12"/>
  <c r="N1718" i="12"/>
  <c r="N1779" i="12"/>
  <c r="O168" i="20"/>
  <c r="O30" i="16"/>
  <c r="N1689" i="12"/>
  <c r="O657" i="16"/>
  <c r="N1187" i="12"/>
  <c r="O62" i="16"/>
  <c r="N1728" i="12"/>
  <c r="N1686" i="12"/>
  <c r="O435" i="16"/>
  <c r="O327" i="16"/>
  <c r="N1810" i="12"/>
  <c r="O178" i="20"/>
  <c r="N1800" i="12"/>
  <c r="O216" i="16"/>
  <c r="O119" i="20"/>
  <c r="O413" i="10"/>
  <c r="N1823" i="12"/>
  <c r="N1753" i="12"/>
  <c r="O2089" i="16"/>
  <c r="O2115" i="16" s="1"/>
  <c r="O228" i="20"/>
  <c r="O74" i="11"/>
  <c r="N1701" i="12"/>
  <c r="N1699" i="12"/>
  <c r="O2096" i="16"/>
  <c r="O2122" i="16" s="1"/>
  <c r="O136" i="20"/>
  <c r="N1405" i="12"/>
  <c r="N1780" i="12"/>
  <c r="O442" i="16"/>
  <c r="N1680" i="12"/>
  <c r="O46" i="16"/>
  <c r="O167" i="20"/>
  <c r="N1756" i="12"/>
  <c r="O2142" i="16"/>
  <c r="O300" i="10"/>
  <c r="O116" i="18"/>
  <c r="N921" i="12"/>
  <c r="N1936" i="12" s="1"/>
  <c r="O81" i="20"/>
  <c r="O111" i="16"/>
  <c r="O955" i="16"/>
  <c r="N2135" i="16"/>
  <c r="N2102" i="16"/>
  <c r="N2108" i="16"/>
  <c r="N2105" i="16"/>
  <c r="M206" i="12"/>
  <c r="N767" i="16"/>
  <c r="N263" i="20" s="1"/>
  <c r="M585" i="12"/>
  <c r="N136" i="16"/>
  <c r="O931" i="16"/>
  <c r="P380" i="10"/>
  <c r="P370" i="10"/>
  <c r="N110" i="18"/>
  <c r="N2110" i="16"/>
  <c r="L1483" i="12"/>
  <c r="L1640" i="12" s="1"/>
  <c r="M306" i="12"/>
  <c r="N769" i="16"/>
  <c r="N265" i="20" s="1"/>
  <c r="N747" i="16"/>
  <c r="N243" i="20" s="1"/>
  <c r="M1234" i="12"/>
  <c r="M1399" i="12" s="1"/>
  <c r="N770" i="16"/>
  <c r="N266" i="20" s="1"/>
  <c r="N745" i="16"/>
  <c r="N241" i="20" s="1"/>
  <c r="N764" i="16"/>
  <c r="N260" i="20" s="1"/>
  <c r="M161" i="12"/>
  <c r="N763" i="16"/>
  <c r="N259" i="20" s="1"/>
  <c r="M221" i="12"/>
  <c r="M520" i="12"/>
  <c r="N751" i="16"/>
  <c r="N247" i="20" s="1"/>
  <c r="M594" i="12"/>
  <c r="M116" i="12"/>
  <c r="N774" i="16"/>
  <c r="N270" i="20" s="1"/>
  <c r="M434" i="12"/>
  <c r="N759" i="16"/>
  <c r="N255" i="20" s="1"/>
  <c r="L1573" i="12"/>
  <c r="L1642" i="12" s="1"/>
  <c r="L1528" i="12"/>
  <c r="L1641" i="12" s="1"/>
  <c r="L1474" i="12"/>
  <c r="L1639" i="12" s="1"/>
  <c r="L1607" i="12"/>
  <c r="L1643" i="12" s="1"/>
  <c r="M1522" i="12"/>
  <c r="N2130" i="16"/>
  <c r="N2103" i="16"/>
  <c r="N2106" i="16"/>
  <c r="M2129" i="16"/>
  <c r="N2129" i="16" s="1"/>
  <c r="N2109" i="16"/>
  <c r="N2111" i="16"/>
  <c r="M1506" i="12"/>
  <c r="M1430" i="12"/>
  <c r="M1514" i="12"/>
  <c r="M1497" i="12"/>
  <c r="M1445" i="12"/>
  <c r="N752" i="16"/>
  <c r="N248" i="20" s="1"/>
  <c r="N773" i="16"/>
  <c r="N269" i="20" s="1"/>
  <c r="N772" i="16"/>
  <c r="N268" i="20" s="1"/>
  <c r="N783" i="16"/>
  <c r="N279" i="20" s="1"/>
  <c r="N776" i="16"/>
  <c r="N272" i="20" s="1"/>
  <c r="N746" i="16"/>
  <c r="N242" i="20" s="1"/>
  <c r="N782" i="16"/>
  <c r="N278" i="20" s="1"/>
  <c r="N754" i="16"/>
  <c r="N250" i="20" s="1"/>
  <c r="N757" i="16"/>
  <c r="N253" i="20" s="1"/>
  <c r="N765" i="16"/>
  <c r="N261" i="20" s="1"/>
  <c r="N750" i="16"/>
  <c r="N246" i="20" s="1"/>
  <c r="N781" i="16"/>
  <c r="N277" i="20" s="1"/>
  <c r="N753" i="16"/>
  <c r="N249" i="20" s="1"/>
  <c r="N760" i="16"/>
  <c r="N256" i="20" s="1"/>
  <c r="N766" i="16"/>
  <c r="N262" i="20" s="1"/>
  <c r="N771" i="16"/>
  <c r="N267" i="20" s="1"/>
  <c r="N749" i="16"/>
  <c r="N245" i="20" s="1"/>
  <c r="N775" i="16"/>
  <c r="N271" i="20" s="1"/>
  <c r="N768" i="16"/>
  <c r="N264" i="20" s="1"/>
  <c r="N748" i="16"/>
  <c r="N244" i="20" s="1"/>
  <c r="N780" i="16"/>
  <c r="N276" i="20" s="1"/>
  <c r="N755" i="16"/>
  <c r="N251" i="20" s="1"/>
  <c r="N762" i="16"/>
  <c r="N258" i="20" s="1"/>
  <c r="N761" i="16"/>
  <c r="N257" i="20" s="1"/>
  <c r="N756" i="16"/>
  <c r="N252" i="20" s="1"/>
  <c r="N779" i="16"/>
  <c r="N275" i="20" s="1"/>
  <c r="N758" i="16"/>
  <c r="N254" i="20" s="1"/>
  <c r="N778" i="16"/>
  <c r="N274" i="20" s="1"/>
  <c r="O210" i="16"/>
  <c r="O213" i="16"/>
  <c r="O207" i="16"/>
  <c r="O132" i="16"/>
  <c r="O128" i="16"/>
  <c r="O107" i="16"/>
  <c r="O75" i="20"/>
  <c r="O77" i="20"/>
  <c r="O103" i="16"/>
  <c r="O223" i="20"/>
  <c r="O44" i="18"/>
  <c r="O230" i="20"/>
  <c r="O187" i="20"/>
  <c r="O125" i="22"/>
  <c r="O161" i="20"/>
  <c r="N1821" i="12"/>
  <c r="N1698" i="12"/>
  <c r="N1794" i="12"/>
  <c r="O107" i="18"/>
  <c r="O157" i="20"/>
  <c r="O445" i="16"/>
  <c r="N1765" i="12"/>
  <c r="N1835" i="12"/>
  <c r="N1678" i="12"/>
  <c r="O83" i="18"/>
  <c r="O229" i="20"/>
  <c r="O277" i="16"/>
  <c r="N1793" i="12"/>
  <c r="N1751" i="12"/>
  <c r="N1782" i="12"/>
  <c r="N82" i="12"/>
  <c r="O166" i="20"/>
  <c r="O135" i="20"/>
  <c r="O432" i="16"/>
  <c r="O437" i="16"/>
  <c r="N1827" i="12"/>
  <c r="N1670" i="12"/>
  <c r="O214" i="16"/>
  <c r="O112" i="16"/>
  <c r="O211" i="16"/>
  <c r="O119" i="16"/>
  <c r="O109" i="16"/>
  <c r="O117" i="16"/>
  <c r="O74" i="20"/>
  <c r="O73" i="20"/>
  <c r="O95" i="16"/>
  <c r="O135" i="16"/>
  <c r="N603" i="12"/>
  <c r="O226" i="20"/>
  <c r="O210" i="20"/>
  <c r="O190" i="20"/>
  <c r="O174" i="20"/>
  <c r="O171" i="20"/>
  <c r="O2093" i="16"/>
  <c r="O2119" i="16" s="1"/>
  <c r="O356" i="16"/>
  <c r="N1737" i="12"/>
  <c r="N1839" i="12"/>
  <c r="N1685" i="12"/>
  <c r="O212" i="20"/>
  <c r="O90" i="22"/>
  <c r="O440" i="16"/>
  <c r="N1733" i="12"/>
  <c r="N1755" i="12"/>
  <c r="N1798" i="12"/>
  <c r="O182" i="20"/>
  <c r="O2091" i="16"/>
  <c r="O2117" i="16" s="1"/>
  <c r="O423" i="16"/>
  <c r="N1703" i="12"/>
  <c r="O54" i="16"/>
  <c r="N1667" i="12"/>
  <c r="N63" i="12"/>
  <c r="O26" i="22"/>
  <c r="O175" i="20"/>
  <c r="O273" i="16"/>
  <c r="N1789" i="12"/>
  <c r="N1747" i="12"/>
  <c r="N1754" i="12"/>
  <c r="O108" i="16"/>
  <c r="O200" i="16"/>
  <c r="O215" i="16"/>
  <c r="O131" i="16"/>
  <c r="O106" i="16"/>
  <c r="O114" i="16"/>
  <c r="O82" i="20"/>
  <c r="O68" i="20"/>
  <c r="O104" i="16"/>
  <c r="O98" i="16"/>
  <c r="O190" i="10"/>
  <c r="O189" i="20"/>
  <c r="O185" i="20"/>
  <c r="O177" i="20"/>
  <c r="O70" i="22"/>
  <c r="O231" i="20"/>
  <c r="O224" i="20"/>
  <c r="O325" i="16"/>
  <c r="N1801" i="12"/>
  <c r="N1759" i="12"/>
  <c r="N1830" i="12"/>
  <c r="O208" i="20"/>
  <c r="O114" i="20"/>
  <c r="O281" i="16"/>
  <c r="N1797" i="12"/>
  <c r="O274" i="16"/>
  <c r="N1673" i="12"/>
  <c r="O116" i="16"/>
  <c r="O204" i="16"/>
  <c r="O129" i="16"/>
  <c r="O105" i="16"/>
  <c r="O122" i="16"/>
  <c r="O121" i="16"/>
  <c r="O70" i="20"/>
  <c r="O71" i="20"/>
  <c r="O99" i="16"/>
  <c r="O96" i="16"/>
  <c r="O144" i="16" s="1"/>
  <c r="O134" i="22"/>
  <c r="O94" i="20"/>
  <c r="O203" i="20"/>
  <c r="O188" i="20"/>
  <c r="O172" i="20"/>
  <c r="O32" i="22"/>
  <c r="O101" i="20"/>
  <c r="O431" i="16"/>
  <c r="N1711" i="12"/>
  <c r="O421" i="16"/>
  <c r="N1677" i="12"/>
  <c r="O227" i="20"/>
  <c r="O12" i="20"/>
  <c r="O53" i="20" s="1"/>
  <c r="O427" i="16"/>
  <c r="N1707" i="12"/>
  <c r="N1795" i="12"/>
  <c r="N1786" i="12"/>
  <c r="O165" i="20"/>
  <c r="O2114" i="16"/>
  <c r="O426" i="16"/>
  <c r="N1748" i="12"/>
  <c r="N1705" i="12"/>
  <c r="N1672" i="12"/>
  <c r="O124" i="16"/>
  <c r="O208" i="16"/>
  <c r="O126" i="16"/>
  <c r="O134" i="16"/>
  <c r="O115" i="16"/>
  <c r="O118" i="16"/>
  <c r="O72" i="20"/>
  <c r="O66" i="20"/>
  <c r="O102" i="16"/>
  <c r="O202" i="16"/>
  <c r="O205" i="16"/>
  <c r="O199" i="16"/>
  <c r="O133" i="16"/>
  <c r="O123" i="16"/>
  <c r="O110" i="16"/>
  <c r="O78" i="20"/>
  <c r="O69" i="20"/>
  <c r="O141" i="16"/>
  <c r="O97" i="16"/>
  <c r="O225" i="20"/>
  <c r="O12" i="10"/>
  <c r="O84" i="22"/>
  <c r="O61" i="22"/>
  <c r="O106" i="20"/>
  <c r="O164" i="20"/>
  <c r="O271" i="16"/>
  <c r="N1885" i="12"/>
  <c r="N1924" i="12" s="1"/>
  <c r="N1806" i="12"/>
  <c r="N617" i="12"/>
  <c r="O159" i="20"/>
  <c r="N1784" i="12"/>
  <c r="N1675" i="12"/>
  <c r="N927" i="12"/>
  <c r="O154" i="20"/>
  <c r="O2101" i="16"/>
  <c r="N1761" i="12"/>
  <c r="N1683" i="12"/>
  <c r="N1766" i="12"/>
  <c r="N91" i="12"/>
  <c r="O98" i="10"/>
  <c r="O209" i="20"/>
  <c r="O949" i="16"/>
  <c r="O1448" i="16"/>
  <c r="O937" i="16"/>
  <c r="O943" i="16"/>
  <c r="O539" i="20"/>
  <c r="O546" i="20"/>
  <c r="N48" i="18"/>
  <c r="N53" i="18" s="1"/>
  <c r="M1723" i="12"/>
  <c r="M1880" i="12" s="1"/>
  <c r="M1918" i="12" s="1"/>
  <c r="M1550" i="12"/>
  <c r="J96" i="10"/>
  <c r="M1460" i="12"/>
  <c r="M1555" i="12"/>
  <c r="M1448" i="12"/>
  <c r="M1525" i="12"/>
  <c r="M1508" i="12"/>
  <c r="M1457" i="12"/>
  <c r="M1599" i="12"/>
  <c r="M1454" i="12"/>
  <c r="M1449" i="12"/>
  <c r="M1547" i="12"/>
  <c r="J137" i="10"/>
  <c r="M1535" i="12"/>
  <c r="M1561" i="12"/>
  <c r="M1456" i="12"/>
  <c r="M1464" i="12"/>
  <c r="M1493" i="12"/>
  <c r="M1510" i="12"/>
  <c r="M1520" i="12"/>
  <c r="M1502" i="12"/>
  <c r="M1523" i="12"/>
  <c r="M1527" i="12"/>
  <c r="M1546" i="12"/>
  <c r="M1441" i="12"/>
  <c r="J95" i="10"/>
  <c r="M1473" i="12"/>
  <c r="M1507" i="12"/>
  <c r="M1558" i="12"/>
  <c r="M1552" i="12"/>
  <c r="M1588" i="12"/>
  <c r="M1594" i="12"/>
  <c r="M1538" i="12"/>
  <c r="M1438" i="12"/>
  <c r="M1560" i="12"/>
  <c r="M1471" i="12"/>
  <c r="M1479" i="12"/>
  <c r="M1584" i="12"/>
  <c r="M1505" i="12"/>
  <c r="M1596" i="12"/>
  <c r="M1539" i="12"/>
  <c r="M1459" i="12"/>
  <c r="M1481" i="12"/>
  <c r="M1534" i="12"/>
  <c r="M1482" i="12"/>
  <c r="M1601" i="12"/>
  <c r="M1580" i="12"/>
  <c r="M1579" i="12"/>
  <c r="M1442" i="12"/>
  <c r="M1591" i="12"/>
  <c r="M1533" i="12"/>
  <c r="M1515" i="12"/>
  <c r="M1521" i="12"/>
  <c r="M1478" i="12"/>
  <c r="M760" i="12"/>
  <c r="M917" i="12" s="1"/>
  <c r="M1932" i="12" s="1"/>
  <c r="M933" i="16"/>
  <c r="M276" i="20"/>
  <c r="M256" i="20"/>
  <c r="M269" i="20"/>
  <c r="M243" i="20"/>
  <c r="M249" i="20"/>
  <c r="M244" i="20"/>
  <c r="M253" i="20"/>
  <c r="M275" i="20"/>
  <c r="M258" i="20"/>
  <c r="M1002" i="12"/>
  <c r="M1159" i="12" s="1"/>
  <c r="D925" i="20"/>
  <c r="E925" i="20" s="1"/>
  <c r="C925" i="20"/>
  <c r="M1047" i="12"/>
  <c r="M1160" i="12" s="1"/>
  <c r="M1126" i="12"/>
  <c r="M1162" i="12" s="1"/>
  <c r="M1144" i="12"/>
  <c r="M1164" i="12" s="1"/>
  <c r="N33" i="18"/>
  <c r="N38" i="18" s="1"/>
  <c r="N68" i="18"/>
  <c r="M1153" i="12"/>
  <c r="M1165" i="12" s="1"/>
  <c r="M1847" i="12"/>
  <c r="M1883" i="12" s="1"/>
  <c r="M1921" i="12" s="1"/>
  <c r="N86" i="18"/>
  <c r="N120" i="20"/>
  <c r="N1273" i="20" s="1"/>
  <c r="N1449" i="16"/>
  <c r="D1391" i="16"/>
  <c r="N331" i="16"/>
  <c r="N855" i="16" s="1"/>
  <c r="N214" i="20"/>
  <c r="N1276" i="20" s="1"/>
  <c r="N232" i="20"/>
  <c r="N1277" i="20" s="1"/>
  <c r="N107" i="20"/>
  <c r="N1271" i="20" s="1"/>
  <c r="N856" i="16"/>
  <c r="O1462" i="16"/>
  <c r="N2209" i="16"/>
  <c r="M751" i="12"/>
  <c r="M916" i="12" s="1"/>
  <c r="M1931" i="12" s="1"/>
  <c r="M884" i="12"/>
  <c r="M920" i="12" s="1"/>
  <c r="M1935" i="12" s="1"/>
  <c r="M902" i="12"/>
  <c r="M922" i="12" s="1"/>
  <c r="M1938" i="12" s="1"/>
  <c r="M911" i="12"/>
  <c r="M923" i="12" s="1"/>
  <c r="M1939" i="12" s="1"/>
  <c r="M805" i="12"/>
  <c r="M918" i="12" s="1"/>
  <c r="M1933" i="12" s="1"/>
  <c r="M850" i="12"/>
  <c r="M919" i="12" s="1"/>
  <c r="M1934" i="12" s="1"/>
  <c r="M993" i="12"/>
  <c r="M1158" i="12" s="1"/>
  <c r="N284" i="16"/>
  <c r="N853" i="16" s="1"/>
  <c r="M1813" i="12"/>
  <c r="M1882" i="12" s="1"/>
  <c r="M1920" i="12" s="1"/>
  <c r="M1092" i="12"/>
  <c r="M1161" i="12" s="1"/>
  <c r="M1768" i="12"/>
  <c r="M1881" i="12" s="1"/>
  <c r="M1919" i="12" s="1"/>
  <c r="M1714" i="12"/>
  <c r="M1879" i="12" s="1"/>
  <c r="M1917" i="12" s="1"/>
  <c r="N2099" i="16"/>
  <c r="N862" i="16" s="1"/>
  <c r="N77" i="18"/>
  <c r="M1518" i="12"/>
  <c r="M1569" i="12"/>
  <c r="M1606" i="12"/>
  <c r="M1480" i="12"/>
  <c r="M1593" i="12"/>
  <c r="M1503" i="12"/>
  <c r="M1455" i="12"/>
  <c r="M1595" i="12"/>
  <c r="M1461" i="12"/>
  <c r="M1564" i="12"/>
  <c r="M1467" i="12"/>
  <c r="M1524" i="12"/>
  <c r="M1463" i="12"/>
  <c r="M1565" i="12"/>
  <c r="M1541" i="12"/>
  <c r="M1500" i="12"/>
  <c r="M1431" i="12"/>
  <c r="M1495" i="12"/>
  <c r="M1589" i="12"/>
  <c r="N18" i="18"/>
  <c r="N23" i="18" s="1"/>
  <c r="M1567" i="12"/>
  <c r="M1583" i="12"/>
  <c r="M1540" i="12"/>
  <c r="M1496" i="12"/>
  <c r="M1499" i="12"/>
  <c r="M1447" i="12"/>
  <c r="M1548" i="12"/>
  <c r="M1437" i="12"/>
  <c r="M1516" i="12"/>
  <c r="M1443" i="12"/>
  <c r="M1549" i="12"/>
  <c r="M1433" i="12"/>
  <c r="M1517" i="12"/>
  <c r="M1469" i="12"/>
  <c r="M1472" i="12"/>
  <c r="M1537" i="12"/>
  <c r="M1553" i="12"/>
  <c r="M1462" i="12"/>
  <c r="M1466" i="12"/>
  <c r="M1566" i="12"/>
  <c r="M1489" i="12"/>
  <c r="M1581" i="12"/>
  <c r="M1587" i="12"/>
  <c r="M1512" i="12"/>
  <c r="M1582" i="12"/>
  <c r="M1465" i="12"/>
  <c r="M1563" i="12"/>
  <c r="M1501" i="12"/>
  <c r="M1556" i="12"/>
  <c r="M1571" i="12"/>
  <c r="M1542" i="12"/>
  <c r="M1598" i="12"/>
  <c r="M1435" i="12"/>
  <c r="M1545" i="12"/>
  <c r="M1513" i="12"/>
  <c r="M1468" i="12"/>
  <c r="M1577" i="12"/>
  <c r="M1543" i="12"/>
  <c r="M1590" i="12"/>
  <c r="N119" i="18"/>
  <c r="M1592" i="12"/>
  <c r="M1436" i="12"/>
  <c r="M1602" i="12"/>
  <c r="M1439" i="12"/>
  <c r="M1544" i="12"/>
  <c r="M1440" i="12"/>
  <c r="M1604" i="12"/>
  <c r="M1446" i="12"/>
  <c r="M1509" i="12"/>
  <c r="M1526" i="12"/>
  <c r="M1605" i="12"/>
  <c r="M1559" i="12"/>
  <c r="M1570" i="12"/>
  <c r="M1519" i="12"/>
  <c r="M1444" i="12"/>
  <c r="M1491" i="12"/>
  <c r="M1585" i="12"/>
  <c r="M1586" i="12"/>
  <c r="M1504" i="12"/>
  <c r="M1498" i="12"/>
  <c r="M1536" i="12"/>
  <c r="M1492" i="12"/>
  <c r="M1432" i="12"/>
  <c r="M1600" i="12"/>
  <c r="M1494" i="12"/>
  <c r="M1597" i="12"/>
  <c r="M1551" i="12"/>
  <c r="M1554" i="12"/>
  <c r="M1511" i="12"/>
  <c r="M1488" i="12"/>
  <c r="M1470" i="12"/>
  <c r="M1490" i="12"/>
  <c r="M1572" i="12"/>
  <c r="M1458" i="12"/>
  <c r="M1603" i="12"/>
  <c r="M1562" i="12"/>
  <c r="M1578" i="12"/>
  <c r="M1192" i="16"/>
  <c r="M1193" i="16" s="1"/>
  <c r="O1337" i="16"/>
  <c r="L2139" i="16"/>
  <c r="L318" i="20" s="1"/>
  <c r="O553" i="20"/>
  <c r="N554" i="20"/>
  <c r="N555" i="20" s="1"/>
  <c r="N1338" i="16"/>
  <c r="M2137" i="16"/>
  <c r="N2137" i="16" s="1"/>
  <c r="K222" i="10"/>
  <c r="N932" i="16"/>
  <c r="M2112" i="16"/>
  <c r="M845" i="16" s="1"/>
  <c r="K43" i="16"/>
  <c r="L41" i="16" s="1"/>
  <c r="L2309" i="16" s="1"/>
  <c r="L2321" i="16" s="1"/>
  <c r="K2333" i="16"/>
  <c r="K44" i="16" s="1"/>
  <c r="K85" i="16" s="1"/>
  <c r="K27" i="16"/>
  <c r="L25" i="16" s="1"/>
  <c r="L2307" i="16" s="1"/>
  <c r="L2319" i="16" s="1"/>
  <c r="L27" i="16" s="1"/>
  <c r="K2331" i="16"/>
  <c r="K28" i="16" s="1"/>
  <c r="K82" i="16" s="1"/>
  <c r="K51" i="16"/>
  <c r="L49" i="16" s="1"/>
  <c r="L2310" i="16" s="1"/>
  <c r="L2322" i="16" s="1"/>
  <c r="K2334" i="16"/>
  <c r="K52" i="16" s="1"/>
  <c r="K86" i="16" s="1"/>
  <c r="K2318" i="16"/>
  <c r="K2314" i="16"/>
  <c r="K91" i="16" s="1"/>
  <c r="K35" i="16"/>
  <c r="L33" i="16" s="1"/>
  <c r="L2308" i="16" s="1"/>
  <c r="L2320" i="16" s="1"/>
  <c r="K2332" i="16"/>
  <c r="K36" i="16" s="1"/>
  <c r="K83" i="16" s="1"/>
  <c r="K75" i="16"/>
  <c r="L73" i="16" s="1"/>
  <c r="L2313" i="16" s="1"/>
  <c r="L2325" i="16" s="1"/>
  <c r="K59" i="16"/>
  <c r="L57" i="16" s="1"/>
  <c r="K2335" i="16"/>
  <c r="K60" i="16" s="1"/>
  <c r="K87" i="16" s="1"/>
  <c r="K67" i="16"/>
  <c r="L65" i="16" s="1"/>
  <c r="L2312" i="16" s="1"/>
  <c r="L2324" i="16" s="1"/>
  <c r="K2336" i="16"/>
  <c r="K68" i="16" s="1"/>
  <c r="K88" i="16" s="1"/>
  <c r="M1208" i="16"/>
  <c r="M247" i="16" s="1"/>
  <c r="E989" i="16"/>
  <c r="F989" i="16" s="1" a="1"/>
  <c r="F989" i="16" s="1"/>
  <c r="D989" i="16"/>
  <c r="C991" i="16"/>
  <c r="B988" i="16"/>
  <c r="D994" i="16"/>
  <c r="J993" i="16"/>
  <c r="E990" i="16"/>
  <c r="E1391" i="16"/>
  <c r="E2580" i="16" s="1"/>
  <c r="B1390" i="16"/>
  <c r="B2579" i="16" s="1"/>
  <c r="E1392" i="16"/>
  <c r="D1397" i="16"/>
  <c r="C1400" i="16" s="1"/>
  <c r="D602" i="20" s="1"/>
  <c r="C602" i="20" s="1"/>
  <c r="E601" i="20" s="1"/>
  <c r="K602" i="20" s="1"/>
  <c r="N1198" i="16"/>
  <c r="N2171" i="16" s="1"/>
  <c r="M1199" i="16"/>
  <c r="M1200" i="16" s="1"/>
  <c r="M555" i="20"/>
  <c r="M1339" i="16"/>
  <c r="N944" i="16"/>
  <c r="D2003" i="16"/>
  <c r="O1344" i="16"/>
  <c r="N2193" i="16"/>
  <c r="N1345" i="16"/>
  <c r="M1346" i="16"/>
  <c r="O1455" i="16"/>
  <c r="O2210" i="16" s="1"/>
  <c r="B1996" i="16"/>
  <c r="B3149" i="16" s="1"/>
  <c r="M2125" i="16"/>
  <c r="M2126" i="16" s="1"/>
  <c r="N1456" i="16"/>
  <c r="N1457" i="16" s="1"/>
  <c r="N568" i="20"/>
  <c r="N569" i="20" s="1"/>
  <c r="O567" i="20"/>
  <c r="M2131" i="16"/>
  <c r="N2131" i="16" s="1"/>
  <c r="M699" i="16"/>
  <c r="O1611" i="16"/>
  <c r="O2233" i="16" s="1"/>
  <c r="O1618" i="16"/>
  <c r="N1619" i="16"/>
  <c r="N1620" i="16" s="1"/>
  <c r="K1935" i="12"/>
  <c r="N561" i="20"/>
  <c r="N562" i="20" s="1"/>
  <c r="O560" i="20"/>
  <c r="N540" i="20"/>
  <c r="N541" i="20" s="1"/>
  <c r="O1351" i="16"/>
  <c r="N1489" i="16"/>
  <c r="N1490" i="16" s="1"/>
  <c r="O1488" i="16"/>
  <c r="O2216" i="16" s="1"/>
  <c r="N547" i="20"/>
  <c r="O1495" i="16"/>
  <c r="N1496" i="16"/>
  <c r="N1497" i="16" s="1"/>
  <c r="L957" i="16"/>
  <c r="M957" i="16" s="1"/>
  <c r="N575" i="20"/>
  <c r="N576" i="20" s="1"/>
  <c r="O574" i="20"/>
  <c r="L152" i="16"/>
  <c r="M951" i="16"/>
  <c r="L962" i="16"/>
  <c r="M962" i="16" s="1"/>
  <c r="L967" i="16"/>
  <c r="M967" i="16" s="1"/>
  <c r="N967" i="16" s="1"/>
  <c r="N950" i="16"/>
  <c r="K52" i="10"/>
  <c r="K340" i="10" s="1"/>
  <c r="L146" i="16"/>
  <c r="L162" i="16" s="1"/>
  <c r="L179" i="16" s="1"/>
  <c r="K2286" i="16"/>
  <c r="L595" i="20"/>
  <c r="M588" i="20"/>
  <c r="M582" i="20"/>
  <c r="K1986" i="16"/>
  <c r="K1987" i="16" s="1"/>
  <c r="K590" i="20"/>
  <c r="L589" i="20"/>
  <c r="L590" i="20" s="1"/>
  <c r="C987" i="20"/>
  <c r="C982" i="20"/>
  <c r="C607" i="20"/>
  <c r="C613" i="20"/>
  <c r="D607" i="20"/>
  <c r="E607" i="20" s="1"/>
  <c r="C608" i="20"/>
  <c r="D608" i="20"/>
  <c r="D981" i="20" s="1"/>
  <c r="E981" i="20" s="1"/>
  <c r="K596" i="20"/>
  <c r="K597" i="20" s="1"/>
  <c r="K1992" i="16"/>
  <c r="N961" i="16"/>
  <c r="O961" i="16" s="1"/>
  <c r="K1660" i="16"/>
  <c r="E1998" i="16"/>
  <c r="D1997" i="16"/>
  <c r="K60" i="10"/>
  <c r="M945" i="16"/>
  <c r="N938" i="16"/>
  <c r="E1997" i="16"/>
  <c r="N956" i="16"/>
  <c r="D979" i="16"/>
  <c r="F978" i="16" s="1"/>
  <c r="F972" i="16"/>
  <c r="D984" i="16"/>
  <c r="M2132" i="16"/>
  <c r="N2132" i="16" s="1"/>
  <c r="K2239" i="16"/>
  <c r="K1654" i="16"/>
  <c r="K1655" i="16" s="1"/>
  <c r="E1665" i="16"/>
  <c r="D1671" i="16"/>
  <c r="C1674" i="16" s="1"/>
  <c r="D857" i="20" s="1"/>
  <c r="C857" i="20" s="1"/>
  <c r="B1664" i="16"/>
  <c r="B2831" i="16" s="1"/>
  <c r="E1666" i="16"/>
  <c r="D1665" i="16"/>
  <c r="D2078" i="16"/>
  <c r="B2071" i="16"/>
  <c r="B3221" i="16" s="1"/>
  <c r="B1548" i="16"/>
  <c r="B2730" i="16" s="1"/>
  <c r="E1549" i="16"/>
  <c r="E2731" i="16" s="1"/>
  <c r="E1550" i="16"/>
  <c r="K1544" i="16"/>
  <c r="J421" i="10"/>
  <c r="J423" i="10"/>
  <c r="P38" i="22"/>
  <c r="P106" i="11" s="1"/>
  <c r="Q33" i="22"/>
  <c r="Q37" i="22" s="1"/>
  <c r="R33" i="22" s="1"/>
  <c r="R37" i="22" s="1"/>
  <c r="P66" i="22"/>
  <c r="Q62" i="22"/>
  <c r="R62" i="22" s="1"/>
  <c r="Q52" i="22"/>
  <c r="Q56" i="22" s="1"/>
  <c r="R52" i="22" s="1"/>
  <c r="R56" i="22" s="1"/>
  <c r="O67" i="22"/>
  <c r="S25" i="20"/>
  <c r="S54" i="20" s="1"/>
  <c r="S56" i="20" s="1"/>
  <c r="N2133" i="16"/>
  <c r="N2138" i="16"/>
  <c r="N2125" i="16"/>
  <c r="N2134" i="16"/>
  <c r="N165" i="18"/>
  <c r="O165" i="18" s="1"/>
  <c r="N167" i="18"/>
  <c r="N166" i="18"/>
  <c r="O166" i="18" s="1"/>
  <c r="E437" i="20" l="1"/>
  <c r="L438" i="20"/>
  <c r="P595" i="12"/>
  <c r="P319" i="20"/>
  <c r="N36" i="10"/>
  <c r="L3490" i="16"/>
  <c r="L844" i="16" s="1"/>
  <c r="M3430" i="16"/>
  <c r="N3476" i="16"/>
  <c r="N3488" i="16" s="1"/>
  <c r="G2725" i="16"/>
  <c r="M3250" i="16"/>
  <c r="N3442" i="16"/>
  <c r="N3443" i="16"/>
  <c r="N3369" i="16"/>
  <c r="N3370" i="16" s="1"/>
  <c r="N3273" i="16"/>
  <c r="N3275" i="16" s="1"/>
  <c r="N3429" i="16"/>
  <c r="N3430" i="16" s="1"/>
  <c r="N3299" i="16"/>
  <c r="N3262" i="16"/>
  <c r="N3263" i="16"/>
  <c r="N3417" i="16"/>
  <c r="N3419" i="16" s="1"/>
  <c r="N3467" i="16"/>
  <c r="N3466" i="16"/>
  <c r="N3405" i="16"/>
  <c r="N3406" i="16" s="1"/>
  <c r="N3345" i="16"/>
  <c r="N3346" i="16" s="1"/>
  <c r="N3249" i="16"/>
  <c r="N3251" i="16" s="1"/>
  <c r="N3382" i="16"/>
  <c r="N3383" i="16"/>
  <c r="N3333" i="16"/>
  <c r="N3285" i="16"/>
  <c r="N3287" i="16" s="1"/>
  <c r="N3492" i="16"/>
  <c r="N3309" i="16"/>
  <c r="N3310" i="16" s="1"/>
  <c r="N3454" i="16"/>
  <c r="N3358" i="16"/>
  <c r="N3298" i="16"/>
  <c r="M3406" i="16"/>
  <c r="N3321" i="16"/>
  <c r="N3322" i="16" s="1"/>
  <c r="L3479" i="16"/>
  <c r="L3491" i="16" s="1"/>
  <c r="L3489" i="16"/>
  <c r="L226" i="11" s="1"/>
  <c r="M3443" i="16"/>
  <c r="M3275" i="16"/>
  <c r="N3394" i="16"/>
  <c r="N3395" i="16"/>
  <c r="O3523" i="16"/>
  <c r="M3263" i="16"/>
  <c r="M3287" i="16"/>
  <c r="O3247" i="16"/>
  <c r="O3248" i="16" s="1"/>
  <c r="O3249" i="16" s="1"/>
  <c r="O3252" i="16"/>
  <c r="O3259" i="16"/>
  <c r="O3260" i="16" s="1"/>
  <c r="O3264" i="16"/>
  <c r="O3271" i="16"/>
  <c r="O3272" i="16"/>
  <c r="O3273" i="16" s="1"/>
  <c r="O3275" i="16" s="1"/>
  <c r="O3276" i="16"/>
  <c r="O3283" i="16"/>
  <c r="O3284" i="16"/>
  <c r="O3285" i="16" s="1"/>
  <c r="O3287" i="16" s="1"/>
  <c r="O3288" i="16"/>
  <c r="O3295" i="16"/>
  <c r="O3296" i="16" s="1"/>
  <c r="O3300" i="16"/>
  <c r="O3336" i="16"/>
  <c r="O3319" i="16"/>
  <c r="O3320" i="16" s="1"/>
  <c r="O3308" i="16"/>
  <c r="O3309" i="16" s="1"/>
  <c r="O3311" i="16" s="1"/>
  <c r="O3331" i="16"/>
  <c r="O3332" i="16" s="1"/>
  <c r="O3312" i="16"/>
  <c r="O3307" i="16"/>
  <c r="O3324" i="16"/>
  <c r="O3344" i="16"/>
  <c r="O3345" i="16" s="1"/>
  <c r="O3347" i="16" s="1"/>
  <c r="O3343" i="16"/>
  <c r="O3348" i="16"/>
  <c r="O3355" i="16"/>
  <c r="O3360" i="16"/>
  <c r="O3356" i="16"/>
  <c r="O3357" i="16" s="1"/>
  <c r="O3359" i="16" s="1"/>
  <c r="O3372" i="16"/>
  <c r="O3368" i="16"/>
  <c r="O3369" i="16" s="1"/>
  <c r="O3371" i="16" s="1"/>
  <c r="O3367" i="16"/>
  <c r="O3380" i="16"/>
  <c r="O3381" i="16" s="1"/>
  <c r="O3383" i="16" s="1"/>
  <c r="O3379" i="16"/>
  <c r="O3382" i="16"/>
  <c r="O3384" i="16"/>
  <c r="O3396" i="16"/>
  <c r="O3391" i="16"/>
  <c r="O3392" i="16" s="1"/>
  <c r="O3403" i="16"/>
  <c r="O3404" i="16" s="1"/>
  <c r="O3408" i="16"/>
  <c r="O3415" i="16"/>
  <c r="O3416" i="16" s="1"/>
  <c r="O3420" i="16"/>
  <c r="O3432" i="16"/>
  <c r="O3427" i="16"/>
  <c r="O3428" i="16" s="1"/>
  <c r="O3444" i="16"/>
  <c r="O3439" i="16"/>
  <c r="O3440" i="16" s="1"/>
  <c r="O3456" i="16"/>
  <c r="O3451" i="16"/>
  <c r="O3452" i="16" s="1"/>
  <c r="O3463" i="16"/>
  <c r="O3464" i="16" s="1"/>
  <c r="O3468" i="16"/>
  <c r="O3480" i="16"/>
  <c r="O3475" i="16"/>
  <c r="O3476" i="16" s="1"/>
  <c r="M3488" i="16"/>
  <c r="M3477" i="16"/>
  <c r="M3478" i="16" s="1"/>
  <c r="P786" i="16"/>
  <c r="P3437" i="16"/>
  <c r="P3341" i="16"/>
  <c r="P3269" i="16"/>
  <c r="P3317" i="16"/>
  <c r="P3473" i="16"/>
  <c r="P3377" i="16"/>
  <c r="P3485" i="16"/>
  <c r="P3413" i="16"/>
  <c r="P3449" i="16"/>
  <c r="P3353" i="16"/>
  <c r="P3281" i="16"/>
  <c r="P3425" i="16"/>
  <c r="P283" i="20"/>
  <c r="P3389" i="16"/>
  <c r="P3329" i="16"/>
  <c r="P3461" i="16"/>
  <c r="P3365" i="16"/>
  <c r="P3293" i="16"/>
  <c r="P3502" i="16"/>
  <c r="P3401" i="16"/>
  <c r="P3257" i="16"/>
  <c r="P3245" i="16"/>
  <c r="P3305" i="16"/>
  <c r="N3487" i="16"/>
  <c r="N861" i="16" s="1"/>
  <c r="M3382" i="16"/>
  <c r="M3359" i="16"/>
  <c r="M3419" i="16"/>
  <c r="E2719" i="16"/>
  <c r="D2720" i="16" s="1"/>
  <c r="E2720" i="16" s="1"/>
  <c r="E1238" i="16"/>
  <c r="E2431" i="16" s="1"/>
  <c r="D1238" i="16"/>
  <c r="D2431" i="16" s="1"/>
  <c r="D1244" i="16"/>
  <c r="C1247" i="16" s="1"/>
  <c r="D452" i="20" s="1"/>
  <c r="C452" i="20" s="1"/>
  <c r="E1239" i="16"/>
  <c r="E2432" i="16" s="1"/>
  <c r="B1237" i="16"/>
  <c r="B2430" i="16" s="1"/>
  <c r="K1233" i="16"/>
  <c r="K1236" i="16" s="1"/>
  <c r="K251" i="16" s="1"/>
  <c r="E2424" i="16"/>
  <c r="G2428" i="16"/>
  <c r="D1232" i="16"/>
  <c r="D2425" i="16" s="1"/>
  <c r="F2424" i="16" s="1"/>
  <c r="D2414" i="16"/>
  <c r="E2414" i="16" s="1"/>
  <c r="E2746" i="16"/>
  <c r="F1575" i="16" a="1"/>
  <c r="F1575" i="16" s="1"/>
  <c r="E2739" i="16"/>
  <c r="F1568" i="16" a="1"/>
  <c r="F1568" i="16" s="1"/>
  <c r="G2432" i="16"/>
  <c r="G2435" i="16"/>
  <c r="G3223" i="16"/>
  <c r="G3226" i="16"/>
  <c r="G2836" i="16"/>
  <c r="G2833" i="16"/>
  <c r="G3151" i="16"/>
  <c r="G3154" i="16"/>
  <c r="G2732" i="16"/>
  <c r="G2735" i="16"/>
  <c r="D2822" i="16"/>
  <c r="E2822" i="16" s="1"/>
  <c r="D2421" i="16"/>
  <c r="E2421" i="16" s="1"/>
  <c r="G2584" i="16"/>
  <c r="G2581" i="16"/>
  <c r="O92" i="12"/>
  <c r="J101" i="12"/>
  <c r="K101" i="12"/>
  <c r="N1212" i="16"/>
  <c r="N1215" i="16" s="1"/>
  <c r="N248" i="16" s="1"/>
  <c r="M2173" i="16"/>
  <c r="M1213" i="16"/>
  <c r="M1214" i="16" s="1"/>
  <c r="O2676" i="16"/>
  <c r="T116" i="22"/>
  <c r="T120" i="22" s="1"/>
  <c r="S121" i="22"/>
  <c r="S122" i="22" s="1"/>
  <c r="S47" i="22"/>
  <c r="S48" i="22" s="1"/>
  <c r="T42" i="22"/>
  <c r="T46" i="22" s="1"/>
  <c r="V126" i="22"/>
  <c r="U130" i="22"/>
  <c r="U131" i="22" s="1"/>
  <c r="Z97" i="22"/>
  <c r="Z101" i="22" s="1"/>
  <c r="Y102" i="22"/>
  <c r="S111" i="22"/>
  <c r="S112" i="22" s="1"/>
  <c r="T106" i="22"/>
  <c r="T110" i="22" s="1"/>
  <c r="N2690" i="16"/>
  <c r="O2690" i="16" s="1"/>
  <c r="O2692" i="16" s="1"/>
  <c r="F2411" i="16"/>
  <c r="L1219" i="16"/>
  <c r="M1219" i="16" s="1"/>
  <c r="M2174" i="16" s="1"/>
  <c r="L2237" i="16"/>
  <c r="L1640" i="16"/>
  <c r="L1641" i="16" s="1"/>
  <c r="L1366" i="16"/>
  <c r="L1367" i="16" s="1"/>
  <c r="M2546" i="16"/>
  <c r="M2548" i="16" s="1"/>
  <c r="M1365" i="16"/>
  <c r="N1365" i="16" s="1"/>
  <c r="N2196" i="16" s="1"/>
  <c r="M2397" i="16"/>
  <c r="M2399" i="16" s="1"/>
  <c r="L2172" i="16"/>
  <c r="L1206" i="16"/>
  <c r="M1205" i="16"/>
  <c r="F2812" i="16"/>
  <c r="L1646" i="16"/>
  <c r="M1633" i="16"/>
  <c r="M1634" i="16" s="1"/>
  <c r="K2398" i="16"/>
  <c r="L2398" i="16"/>
  <c r="N2396" i="16"/>
  <c r="N2398" i="16" s="1"/>
  <c r="P2676" i="16"/>
  <c r="P2678" i="16" s="1"/>
  <c r="P2524" i="16"/>
  <c r="P2526" i="16" s="1"/>
  <c r="P2525" i="16"/>
  <c r="P2527" i="16" s="1"/>
  <c r="P1340" i="16" s="1"/>
  <c r="P2531" i="16"/>
  <c r="P2533" i="16" s="1"/>
  <c r="P2532" i="16"/>
  <c r="P2534" i="16" s="1"/>
  <c r="P2683" i="16"/>
  <c r="P2685" i="16" s="1"/>
  <c r="P2682" i="16"/>
  <c r="P2684" i="16" s="1"/>
  <c r="P2631" i="16"/>
  <c r="P2633" i="16" s="1"/>
  <c r="M2384" i="16"/>
  <c r="M2540" i="16"/>
  <c r="M2398" i="16"/>
  <c r="N2236" i="16"/>
  <c r="O1632" i="16"/>
  <c r="J448" i="16" a="1"/>
  <c r="J448" i="16" s="1"/>
  <c r="P448" i="16" s="1"/>
  <c r="J181" i="20"/>
  <c r="C2263" i="16"/>
  <c r="J498" i="16" a="1"/>
  <c r="J498" i="16" s="1"/>
  <c r="J545" i="16" s="1"/>
  <c r="K447" i="16"/>
  <c r="L447" i="16"/>
  <c r="M447" i="16"/>
  <c r="N447" i="16"/>
  <c r="M2237" i="16"/>
  <c r="N1639" i="16"/>
  <c r="O1639" i="16" s="1"/>
  <c r="O2237" i="16" s="1"/>
  <c r="O2685" i="16"/>
  <c r="O1505" i="16" s="1"/>
  <c r="O393" i="16" s="1"/>
  <c r="O2538" i="16"/>
  <c r="P2538" i="16" s="1"/>
  <c r="L2704" i="16"/>
  <c r="L2706" i="16" s="1"/>
  <c r="L1526" i="16" s="1"/>
  <c r="P2689" i="16"/>
  <c r="P2691" i="16" s="1"/>
  <c r="F2706" i="16"/>
  <c r="K2703" i="16"/>
  <c r="L2703" i="16"/>
  <c r="K2704" i="16"/>
  <c r="K2706" i="16" s="1"/>
  <c r="K1526" i="16" s="1"/>
  <c r="F1652" i="16"/>
  <c r="G2706" i="16"/>
  <c r="M2703" i="16"/>
  <c r="L2547" i="16"/>
  <c r="O2678" i="16"/>
  <c r="O1498" i="16" s="1"/>
  <c r="O392" i="16" s="1"/>
  <c r="I354" i="16" s="1"/>
  <c r="G129" i="20" s="1"/>
  <c r="P2675" i="16"/>
  <c r="P2677" i="16" s="1"/>
  <c r="O2791" i="16"/>
  <c r="O2793" i="16" s="1"/>
  <c r="O1628" i="16" s="1"/>
  <c r="O518" i="16" s="1"/>
  <c r="N2691" i="16"/>
  <c r="L2799" i="16"/>
  <c r="O2778" i="16"/>
  <c r="L2804" i="16"/>
  <c r="K2804" i="16"/>
  <c r="G2807" i="16"/>
  <c r="L2805" i="16"/>
  <c r="L2807" i="16" s="1"/>
  <c r="L1642" i="16" s="1"/>
  <c r="M2804" i="16"/>
  <c r="K2805" i="16"/>
  <c r="M2805" i="16" s="1"/>
  <c r="M2807" i="16" s="1"/>
  <c r="M1642" i="16" s="1"/>
  <c r="M520" i="16" s="1"/>
  <c r="F2807" i="16"/>
  <c r="F2821" i="16"/>
  <c r="L2818" i="16"/>
  <c r="G2821" i="16"/>
  <c r="K2818" i="16"/>
  <c r="M2818" i="16" s="1"/>
  <c r="O2779" i="16"/>
  <c r="O1614" i="16" s="1"/>
  <c r="O516" i="16" s="1"/>
  <c r="L2800" i="16"/>
  <c r="L1635" i="16" s="1"/>
  <c r="D1544" i="16"/>
  <c r="D2726" i="16" s="1"/>
  <c r="E2726" i="16" s="1"/>
  <c r="D2727" i="16" s="1"/>
  <c r="K2799" i="16"/>
  <c r="M2799" i="16" s="1"/>
  <c r="O2790" i="16"/>
  <c r="L2812" i="16"/>
  <c r="L2814" i="16" s="1"/>
  <c r="L1649" i="16" s="1"/>
  <c r="G2814" i="16"/>
  <c r="M2812" i="16"/>
  <c r="M2814" i="16" s="1"/>
  <c r="M1649" i="16" s="1"/>
  <c r="M521" i="16" s="1"/>
  <c r="F2814" i="16"/>
  <c r="L2811" i="16"/>
  <c r="M2811" i="16"/>
  <c r="K2811" i="16"/>
  <c r="K2812" i="16"/>
  <c r="K2814" i="16" s="1"/>
  <c r="K1649" i="16" s="1"/>
  <c r="N2797" i="16"/>
  <c r="O2797" i="16" s="1"/>
  <c r="O2799" i="16" s="1"/>
  <c r="K2800" i="16"/>
  <c r="K1635" i="16" s="1"/>
  <c r="N2798" i="16"/>
  <c r="N2800" i="16" s="1"/>
  <c r="N1635" i="16" s="1"/>
  <c r="N519" i="16" s="1"/>
  <c r="N2786" i="16"/>
  <c r="N1621" i="16" s="1"/>
  <c r="N517" i="16" s="1"/>
  <c r="D1660" i="16"/>
  <c r="D2827" i="16" s="1"/>
  <c r="E2827" i="16" s="1"/>
  <c r="D2829" i="16" s="1"/>
  <c r="E2829" i="16" s="1"/>
  <c r="N2697" i="16"/>
  <c r="N2699" i="16" s="1"/>
  <c r="M2698" i="16"/>
  <c r="L2698" i="16"/>
  <c r="N2696" i="16"/>
  <c r="N2698" i="16" s="1"/>
  <c r="E2732" i="16"/>
  <c r="K2698" i="16"/>
  <c r="O2641" i="16"/>
  <c r="O1458" i="16" s="1"/>
  <c r="O345" i="16" s="1"/>
  <c r="K2654" i="16"/>
  <c r="N2545" i="16"/>
  <c r="N2547" i="16" s="1"/>
  <c r="O2539" i="16"/>
  <c r="P2539" i="16" s="1"/>
  <c r="P2541" i="16" s="1"/>
  <c r="K2548" i="16"/>
  <c r="K1361" i="16" s="1"/>
  <c r="K2547" i="16"/>
  <c r="N2541" i="16"/>
  <c r="E2581" i="16"/>
  <c r="D1386" i="16"/>
  <c r="D1233" i="16"/>
  <c r="D2426" i="16" s="1"/>
  <c r="F1225" i="16"/>
  <c r="N83" i="25"/>
  <c r="O35" i="8"/>
  <c r="O78" i="31" s="1"/>
  <c r="P59" i="31"/>
  <c r="P39" i="31"/>
  <c r="P19" i="31"/>
  <c r="P49" i="31"/>
  <c r="P29" i="31"/>
  <c r="P121" i="8"/>
  <c r="P122" i="8" s="1"/>
  <c r="P69" i="31"/>
  <c r="P13" i="31"/>
  <c r="P4" i="30"/>
  <c r="O77" i="31"/>
  <c r="O80" i="31"/>
  <c r="O88" i="31" s="1"/>
  <c r="N12" i="25"/>
  <c r="N12" i="31"/>
  <c r="S33" i="22"/>
  <c r="S37" i="22" s="1"/>
  <c r="R38" i="22"/>
  <c r="R106" i="11" s="1"/>
  <c r="R66" i="22"/>
  <c r="S62" i="22"/>
  <c r="S52" i="22"/>
  <c r="S56" i="22" s="1"/>
  <c r="R57" i="22"/>
  <c r="P104" i="11"/>
  <c r="P113" i="11"/>
  <c r="O576" i="20"/>
  <c r="O218" i="11"/>
  <c r="O193" i="11"/>
  <c r="O153" i="11"/>
  <c r="O196" i="11"/>
  <c r="O156" i="11"/>
  <c r="O216" i="11"/>
  <c r="O195" i="11"/>
  <c r="O155" i="11"/>
  <c r="O217" i="11"/>
  <c r="O150" i="11"/>
  <c r="O149" i="11"/>
  <c r="O151" i="11"/>
  <c r="O157" i="11"/>
  <c r="O214" i="11"/>
  <c r="O197" i="11"/>
  <c r="O158" i="11"/>
  <c r="O215" i="11"/>
  <c r="O152" i="11"/>
  <c r="O194" i="11"/>
  <c r="O154" i="11"/>
  <c r="O62" i="25"/>
  <c r="O2671" i="16"/>
  <c r="O1491" i="16" s="1"/>
  <c r="O391" i="16" s="1"/>
  <c r="O2670" i="16"/>
  <c r="L445" i="20"/>
  <c r="O82" i="25"/>
  <c r="K447" i="20"/>
  <c r="N1303" i="20"/>
  <c r="N1316" i="20" s="1"/>
  <c r="O11" i="11"/>
  <c r="O11" i="12"/>
  <c r="M2385" i="16"/>
  <c r="N2384" i="16"/>
  <c r="N2170" i="16"/>
  <c r="N2383" i="16"/>
  <c r="M2389" i="16"/>
  <c r="M2390" i="16"/>
  <c r="N2390" i="16" s="1"/>
  <c r="N2392" i="16" s="1"/>
  <c r="P74" i="25"/>
  <c r="P13" i="25"/>
  <c r="K2391" i="16"/>
  <c r="L2391" i="16"/>
  <c r="O2382" i="16"/>
  <c r="O1148" i="12"/>
  <c r="O1123" i="12"/>
  <c r="O1115" i="12"/>
  <c r="O1107" i="12"/>
  <c r="O1099" i="12"/>
  <c r="O1142" i="12"/>
  <c r="O1121" i="12"/>
  <c r="O1113" i="12"/>
  <c r="O1105" i="12"/>
  <c r="O1097" i="12"/>
  <c r="O1141" i="12"/>
  <c r="O1120" i="12"/>
  <c r="O1112" i="12"/>
  <c r="O1104" i="12"/>
  <c r="O1096" i="12"/>
  <c r="O1152" i="12"/>
  <c r="O1140" i="12"/>
  <c r="O1119" i="12"/>
  <c r="O1111" i="12"/>
  <c r="O1103" i="12"/>
  <c r="O1151" i="12"/>
  <c r="O1139" i="12"/>
  <c r="O1118" i="12"/>
  <c r="O1110" i="12"/>
  <c r="O1102" i="12"/>
  <c r="O1150" i="12"/>
  <c r="O1125" i="12"/>
  <c r="O1117" i="12"/>
  <c r="O1109" i="12"/>
  <c r="O1101" i="12"/>
  <c r="O1149" i="12"/>
  <c r="O1124" i="12"/>
  <c r="O1116" i="12"/>
  <c r="O1108" i="12"/>
  <c r="O1100" i="12"/>
  <c r="O1098" i="12"/>
  <c r="O1088" i="12"/>
  <c r="O1080" i="12"/>
  <c r="O1072" i="12"/>
  <c r="O1064" i="12"/>
  <c r="O1087" i="12"/>
  <c r="O1079" i="12"/>
  <c r="O1071" i="12"/>
  <c r="O1063" i="12"/>
  <c r="O1086" i="12"/>
  <c r="O1078" i="12"/>
  <c r="O1070" i="12"/>
  <c r="O1062" i="12"/>
  <c r="O1085" i="12"/>
  <c r="O1077" i="12"/>
  <c r="O1069" i="12"/>
  <c r="O1061" i="12"/>
  <c r="O1143" i="12"/>
  <c r="O1084" i="12"/>
  <c r="O1076" i="12"/>
  <c r="O1068" i="12"/>
  <c r="O1060" i="12"/>
  <c r="O1114" i="12"/>
  <c r="O1090" i="12"/>
  <c r="O1082" i="12"/>
  <c r="O1074" i="12"/>
  <c r="O1066" i="12"/>
  <c r="O1058" i="12"/>
  <c r="O1106" i="12"/>
  <c r="O1089" i="12"/>
  <c r="O1081" i="12"/>
  <c r="O1073" i="12"/>
  <c r="O1065" i="12"/>
  <c r="O1057" i="12"/>
  <c r="O1059" i="12"/>
  <c r="O1053" i="12"/>
  <c r="O1052" i="12"/>
  <c r="O1046" i="12"/>
  <c r="O1038" i="12"/>
  <c r="O1030" i="12"/>
  <c r="O1022" i="12"/>
  <c r="O1122" i="12"/>
  <c r="O1045" i="12"/>
  <c r="O1037" i="12"/>
  <c r="O1029" i="12"/>
  <c r="O1021" i="12"/>
  <c r="O1091" i="12"/>
  <c r="O1044" i="12"/>
  <c r="O1036" i="12"/>
  <c r="O1028" i="12"/>
  <c r="O1020" i="12"/>
  <c r="O1083" i="12"/>
  <c r="O1056" i="12"/>
  <c r="O1043" i="12"/>
  <c r="O1035" i="12"/>
  <c r="O1075" i="12"/>
  <c r="O1055" i="12"/>
  <c r="O1042" i="12"/>
  <c r="O1034" i="12"/>
  <c r="O1026" i="12"/>
  <c r="O1018" i="12"/>
  <c r="O1054" i="12"/>
  <c r="O1025" i="12"/>
  <c r="O1016" i="12"/>
  <c r="O1008" i="12"/>
  <c r="O991" i="12"/>
  <c r="O983" i="12"/>
  <c r="O1041" i="12"/>
  <c r="O1024" i="12"/>
  <c r="O1015" i="12"/>
  <c r="O1007" i="12"/>
  <c r="O990" i="12"/>
  <c r="O982" i="12"/>
  <c r="O1039" i="12"/>
  <c r="O1023" i="12"/>
  <c r="O1014" i="12"/>
  <c r="O1001" i="12"/>
  <c r="O989" i="12"/>
  <c r="O981" i="12"/>
  <c r="O1019" i="12"/>
  <c r="O1013" i="12"/>
  <c r="O1000" i="12"/>
  <c r="O988" i="12"/>
  <c r="O1012" i="12"/>
  <c r="O999" i="12"/>
  <c r="O987" i="12"/>
  <c r="O1040" i="12"/>
  <c r="O1031" i="12"/>
  <c r="O1011" i="12"/>
  <c r="O1032" i="12"/>
  <c r="O1010" i="12"/>
  <c r="O997" i="12"/>
  <c r="O985" i="12"/>
  <c r="O1067" i="12"/>
  <c r="O992" i="12"/>
  <c r="O978" i="12"/>
  <c r="O966" i="12"/>
  <c r="O958" i="12"/>
  <c r="O950" i="12"/>
  <c r="O1033" i="12"/>
  <c r="O1017" i="12"/>
  <c r="O986" i="12"/>
  <c r="O977" i="12"/>
  <c r="O965" i="12"/>
  <c r="O957" i="12"/>
  <c r="O910" i="12"/>
  <c r="O1009" i="12"/>
  <c r="O984" i="12"/>
  <c r="O979" i="12"/>
  <c r="O976" i="12"/>
  <c r="O964" i="12"/>
  <c r="O956" i="12"/>
  <c r="O909" i="12"/>
  <c r="O975" i="12"/>
  <c r="O963" i="12"/>
  <c r="O955" i="12"/>
  <c r="O908" i="12"/>
  <c r="O974" i="12"/>
  <c r="O962" i="12"/>
  <c r="O954" i="12"/>
  <c r="O907" i="12"/>
  <c r="O973" i="12"/>
  <c r="O961" i="12"/>
  <c r="O1027" i="12"/>
  <c r="O968" i="12"/>
  <c r="O960" i="12"/>
  <c r="O952" i="12"/>
  <c r="O901" i="12"/>
  <c r="O967" i="12"/>
  <c r="O900" i="12"/>
  <c r="O897" i="12"/>
  <c r="O876" i="12"/>
  <c r="O868" i="12"/>
  <c r="O860" i="12"/>
  <c r="O848" i="12"/>
  <c r="O959" i="12"/>
  <c r="O883" i="12"/>
  <c r="O875" i="12"/>
  <c r="O867" i="12"/>
  <c r="O859" i="12"/>
  <c r="O951" i="12"/>
  <c r="O906" i="12"/>
  <c r="O882" i="12"/>
  <c r="O874" i="12"/>
  <c r="O866" i="12"/>
  <c r="O858" i="12"/>
  <c r="O881" i="12"/>
  <c r="O873" i="12"/>
  <c r="O865" i="12"/>
  <c r="O857" i="12"/>
  <c r="O880" i="12"/>
  <c r="O872" i="12"/>
  <c r="O864" i="12"/>
  <c r="O856" i="12"/>
  <c r="O879" i="12"/>
  <c r="O871" i="12"/>
  <c r="O863" i="12"/>
  <c r="O855" i="12"/>
  <c r="O998" i="12"/>
  <c r="O980" i="12"/>
  <c r="O899" i="12"/>
  <c r="O878" i="12"/>
  <c r="O870" i="12"/>
  <c r="O862" i="12"/>
  <c r="O854" i="12"/>
  <c r="O877" i="12"/>
  <c r="O840" i="12"/>
  <c r="O832" i="12"/>
  <c r="O869" i="12"/>
  <c r="O847" i="12"/>
  <c r="O839" i="12"/>
  <c r="O831" i="12"/>
  <c r="O823" i="12"/>
  <c r="O861" i="12"/>
  <c r="O849" i="12"/>
  <c r="O846" i="12"/>
  <c r="O838" i="12"/>
  <c r="O830" i="12"/>
  <c r="O822" i="12"/>
  <c r="O814" i="12"/>
  <c r="O845" i="12"/>
  <c r="O837" i="12"/>
  <c r="O829" i="12"/>
  <c r="O821" i="12"/>
  <c r="O844" i="12"/>
  <c r="O836" i="12"/>
  <c r="O828" i="12"/>
  <c r="O820" i="12"/>
  <c r="O812" i="12"/>
  <c r="O843" i="12"/>
  <c r="O835" i="12"/>
  <c r="O827" i="12"/>
  <c r="O819" i="12"/>
  <c r="O811" i="12"/>
  <c r="O842" i="12"/>
  <c r="O834" i="12"/>
  <c r="O826" i="12"/>
  <c r="O818" i="12"/>
  <c r="O898" i="12"/>
  <c r="O841" i="12"/>
  <c r="O833" i="12"/>
  <c r="O825" i="12"/>
  <c r="O817" i="12"/>
  <c r="O824" i="12"/>
  <c r="O810" i="12"/>
  <c r="O801" i="12"/>
  <c r="O793" i="12"/>
  <c r="O785" i="12"/>
  <c r="O777" i="12"/>
  <c r="O769" i="12"/>
  <c r="O756" i="12"/>
  <c r="O744" i="12"/>
  <c r="O736" i="12"/>
  <c r="O708" i="12"/>
  <c r="O716" i="12"/>
  <c r="O815" i="12"/>
  <c r="O800" i="12"/>
  <c r="O792" i="12"/>
  <c r="O784" i="12"/>
  <c r="O776" i="12"/>
  <c r="O768" i="12"/>
  <c r="O755" i="12"/>
  <c r="O743" i="12"/>
  <c r="O735" i="12"/>
  <c r="O709" i="12"/>
  <c r="O816" i="12"/>
  <c r="O799" i="12"/>
  <c r="O791" i="12"/>
  <c r="O783" i="12"/>
  <c r="O775" i="12"/>
  <c r="O767" i="12"/>
  <c r="O750" i="12"/>
  <c r="O742" i="12"/>
  <c r="O734" i="12"/>
  <c r="O710" i="12"/>
  <c r="O798" i="12"/>
  <c r="O790" i="12"/>
  <c r="O782" i="12"/>
  <c r="O774" i="12"/>
  <c r="O766" i="12"/>
  <c r="O749" i="12"/>
  <c r="O741" i="12"/>
  <c r="O733" i="12"/>
  <c r="O711" i="12"/>
  <c r="O797" i="12"/>
  <c r="O789" i="12"/>
  <c r="O781" i="12"/>
  <c r="O773" i="12"/>
  <c r="O765" i="12"/>
  <c r="O748" i="12"/>
  <c r="O740" i="12"/>
  <c r="O813" i="12"/>
  <c r="O803" i="12"/>
  <c r="O795" i="12"/>
  <c r="O787" i="12"/>
  <c r="O779" i="12"/>
  <c r="O771" i="12"/>
  <c r="O758" i="12"/>
  <c r="O746" i="12"/>
  <c r="O738" i="12"/>
  <c r="O714" i="12"/>
  <c r="O802" i="12"/>
  <c r="O794" i="12"/>
  <c r="O786" i="12"/>
  <c r="O778" i="12"/>
  <c r="O770" i="12"/>
  <c r="O757" i="12"/>
  <c r="O745" i="12"/>
  <c r="O737" i="12"/>
  <c r="O715" i="12"/>
  <c r="O759" i="12"/>
  <c r="O721" i="12"/>
  <c r="O747" i="12"/>
  <c r="O731" i="12"/>
  <c r="O1214" i="12" s="1"/>
  <c r="O713" i="12"/>
  <c r="O722" i="12"/>
  <c r="O718" i="12"/>
  <c r="O739" i="12"/>
  <c r="O723" i="12"/>
  <c r="O804" i="12"/>
  <c r="O717" i="12"/>
  <c r="O724" i="12"/>
  <c r="O796" i="12"/>
  <c r="O732" i="12"/>
  <c r="O712" i="12"/>
  <c r="O725" i="12"/>
  <c r="O707" i="12"/>
  <c r="O1190" i="12" s="1"/>
  <c r="O726" i="12"/>
  <c r="O788" i="12"/>
  <c r="O780" i="12"/>
  <c r="O719" i="12"/>
  <c r="O772" i="12"/>
  <c r="O720" i="12"/>
  <c r="O949" i="12"/>
  <c r="P29" i="8"/>
  <c r="P135" i="8" s="1"/>
  <c r="P27" i="8"/>
  <c r="P11" i="12" s="1"/>
  <c r="N2219" i="16"/>
  <c r="D3228" i="16"/>
  <c r="O143" i="22"/>
  <c r="J2243" i="16"/>
  <c r="M2235" i="16"/>
  <c r="N2212" i="16"/>
  <c r="J2202" i="16"/>
  <c r="E1246" i="16"/>
  <c r="D2437" i="16"/>
  <c r="D1251" i="16"/>
  <c r="C1254" i="16" s="1"/>
  <c r="D459" i="20" s="1"/>
  <c r="C459" i="20" s="1"/>
  <c r="E458" i="20" s="1"/>
  <c r="D1245" i="16"/>
  <c r="J2178" i="16"/>
  <c r="D2586" i="16"/>
  <c r="N1358" i="16"/>
  <c r="N396" i="20"/>
  <c r="M397" i="20"/>
  <c r="M398" i="20" s="1"/>
  <c r="M425" i="20"/>
  <c r="M426" i="20" s="1"/>
  <c r="N424" i="20"/>
  <c r="O581" i="20"/>
  <c r="N582" i="20"/>
  <c r="N583" i="20" s="1"/>
  <c r="D975" i="20"/>
  <c r="D3150" i="16"/>
  <c r="D2832" i="16"/>
  <c r="M1523" i="16"/>
  <c r="N1523" i="16" s="1"/>
  <c r="O2234" i="16"/>
  <c r="D2731" i="16"/>
  <c r="D2580" i="16"/>
  <c r="L1372" i="16"/>
  <c r="L2197" i="16" s="1"/>
  <c r="M85" i="25"/>
  <c r="M93" i="25" s="1"/>
  <c r="Q57" i="22"/>
  <c r="M404" i="20"/>
  <c r="M405" i="20" s="1"/>
  <c r="N403" i="20"/>
  <c r="N417" i="20"/>
  <c r="M418" i="20"/>
  <c r="M419" i="20" s="1"/>
  <c r="N105" i="10"/>
  <c r="O92" i="10"/>
  <c r="O91" i="10" s="1"/>
  <c r="O117" i="10"/>
  <c r="O59" i="20"/>
  <c r="O1256" i="20" s="1"/>
  <c r="O1290" i="20" s="1"/>
  <c r="O47" i="20"/>
  <c r="L2311" i="16"/>
  <c r="L2323" i="16" s="1"/>
  <c r="N1612" i="16"/>
  <c r="N1613" i="16" s="1"/>
  <c r="P2669" i="16"/>
  <c r="P2668" i="16"/>
  <c r="O2784" i="16"/>
  <c r="P2783" i="16"/>
  <c r="O2785" i="16"/>
  <c r="P2777" i="16"/>
  <c r="P2779" i="16" s="1"/>
  <c r="P2776" i="16"/>
  <c r="M2653" i="16"/>
  <c r="M2652" i="16"/>
  <c r="N2652" i="16" s="1"/>
  <c r="P2639" i="16"/>
  <c r="L2654" i="16"/>
  <c r="N2646" i="16"/>
  <c r="O1509" i="16"/>
  <c r="M2648" i="16"/>
  <c r="M1465" i="16" s="1"/>
  <c r="M346" i="16" s="1"/>
  <c r="M2647" i="16"/>
  <c r="N2645" i="16"/>
  <c r="P2638" i="16"/>
  <c r="O2640" i="16"/>
  <c r="N1503" i="16"/>
  <c r="O1503" i="16" s="1"/>
  <c r="N2218" i="16"/>
  <c r="N1510" i="16"/>
  <c r="N1511" i="16" s="1"/>
  <c r="O2634" i="16"/>
  <c r="O1451" i="16" s="1"/>
  <c r="O344" i="16" s="1"/>
  <c r="P2632" i="16"/>
  <c r="K459" i="20"/>
  <c r="K460" i="20" s="1"/>
  <c r="L2711" i="16"/>
  <c r="L2713" i="16" s="1"/>
  <c r="L1533" i="16" s="1"/>
  <c r="K2711" i="16"/>
  <c r="K2713" i="16" s="1"/>
  <c r="K2710" i="16"/>
  <c r="M2710" i="16" s="1"/>
  <c r="L2710" i="16"/>
  <c r="N1352" i="16"/>
  <c r="N1353" i="16" s="1"/>
  <c r="L2660" i="16"/>
  <c r="L2659" i="16"/>
  <c r="K2660" i="16"/>
  <c r="K2662" i="16" s="1"/>
  <c r="K2659" i="16"/>
  <c r="L2560" i="16"/>
  <c r="L2562" i="16" s="1"/>
  <c r="M2560" i="16"/>
  <c r="M2562" i="16" s="1"/>
  <c r="K2559" i="16"/>
  <c r="K2560" i="16"/>
  <c r="K2562" i="16" s="1"/>
  <c r="L2559" i="16"/>
  <c r="M2559" i="16" s="1"/>
  <c r="N1463" i="16"/>
  <c r="O1463" i="16" s="1"/>
  <c r="F2413" i="16"/>
  <c r="K2410" i="16"/>
  <c r="M2410" i="16" s="1"/>
  <c r="K2411" i="16"/>
  <c r="K2413" i="16" s="1"/>
  <c r="L2410" i="16"/>
  <c r="L2411" i="16"/>
  <c r="F2406" i="16"/>
  <c r="L2404" i="16"/>
  <c r="L2406" i="16" s="1"/>
  <c r="K2404" i="16"/>
  <c r="K2403" i="16"/>
  <c r="M2403" i="16" s="1"/>
  <c r="L2403" i="16"/>
  <c r="L432" i="20"/>
  <c r="L433" i="20" s="1"/>
  <c r="M431" i="20"/>
  <c r="D2838" i="16"/>
  <c r="M2220" i="16"/>
  <c r="O1516" i="16"/>
  <c r="M1517" i="16"/>
  <c r="M1518" i="16" s="1"/>
  <c r="M1359" i="16"/>
  <c r="M1360" i="16" s="1"/>
  <c r="M1512" i="16"/>
  <c r="M394" i="16" s="1"/>
  <c r="L1471" i="16"/>
  <c r="M1471" i="16" s="1"/>
  <c r="L2221" i="16"/>
  <c r="L1524" i="16"/>
  <c r="L1525" i="16" s="1"/>
  <c r="M1361" i="16"/>
  <c r="M310" i="16" s="1"/>
  <c r="M1519" i="16"/>
  <c r="M395" i="16" s="1"/>
  <c r="P1670" i="16"/>
  <c r="P1642" i="16"/>
  <c r="P1614" i="16"/>
  <c r="P1540" i="16"/>
  <c r="P1601" i="16"/>
  <c r="P1533" i="16"/>
  <c r="P1677" i="16"/>
  <c r="P1649" i="16"/>
  <c r="P1621" i="16"/>
  <c r="P1594" i="16"/>
  <c r="P1526" i="16"/>
  <c r="P1587" i="16"/>
  <c r="P1519" i="16"/>
  <c r="P1656" i="16"/>
  <c r="P1628" i="16"/>
  <c r="P1512" i="16"/>
  <c r="P1547" i="16"/>
  <c r="P1505" i="16"/>
  <c r="P1663" i="16"/>
  <c r="P1635" i="16"/>
  <c r="P1554" i="16"/>
  <c r="P3070" i="16"/>
  <c r="P2759" i="16"/>
  <c r="P3228" i="16"/>
  <c r="P3200" i="16"/>
  <c r="P3172" i="16"/>
  <c r="P3142" i="16"/>
  <c r="P3114" i="16"/>
  <c r="P3048" i="16"/>
  <c r="P3020" i="16"/>
  <c r="P2992" i="16"/>
  <c r="P2964" i="16"/>
  <c r="P2936" i="16"/>
  <c r="P3077" i="16"/>
  <c r="P2766" i="16"/>
  <c r="P2738" i="16"/>
  <c r="P3207" i="16"/>
  <c r="P3179" i="16"/>
  <c r="P3149" i="16"/>
  <c r="P3121" i="16"/>
  <c r="P3093" i="16"/>
  <c r="P3027" i="16"/>
  <c r="P2999" i="16"/>
  <c r="P2971" i="16"/>
  <c r="P3084" i="16"/>
  <c r="P3056" i="16"/>
  <c r="P2745" i="16"/>
  <c r="P3214" i="16"/>
  <c r="P3186" i="16"/>
  <c r="P3156" i="16"/>
  <c r="P3128" i="16"/>
  <c r="P3100" i="16"/>
  <c r="P3034" i="16"/>
  <c r="P3006" i="16"/>
  <c r="P2978" i="16"/>
  <c r="P2950" i="16"/>
  <c r="P3063" i="16"/>
  <c r="P2752" i="16"/>
  <c r="P3221" i="16"/>
  <c r="P3193" i="16"/>
  <c r="P3165" i="16"/>
  <c r="P3135" i="16"/>
  <c r="P3107" i="16"/>
  <c r="P3041" i="16"/>
  <c r="P3013" i="16"/>
  <c r="P2985" i="16"/>
  <c r="P2957" i="16"/>
  <c r="P2929" i="16"/>
  <c r="P2894" i="16"/>
  <c r="P2866" i="16"/>
  <c r="P2838" i="16"/>
  <c r="P2810" i="16"/>
  <c r="P2782" i="16"/>
  <c r="P2716" i="16"/>
  <c r="P2688" i="16"/>
  <c r="P2365" i="16"/>
  <c r="P2600" i="16"/>
  <c r="P2565" i="16"/>
  <c r="P2530" i="16"/>
  <c r="P2922" i="16"/>
  <c r="P2901" i="16"/>
  <c r="P2873" i="16"/>
  <c r="P2845" i="16"/>
  <c r="P2817" i="16"/>
  <c r="P2789" i="16"/>
  <c r="P2723" i="16"/>
  <c r="P2695" i="16"/>
  <c r="P2667" i="16"/>
  <c r="P2607" i="16"/>
  <c r="P2572" i="16"/>
  <c r="P2537" i="16"/>
  <c r="P2908" i="16"/>
  <c r="P2880" i="16"/>
  <c r="P2852" i="16"/>
  <c r="P2824" i="16"/>
  <c r="P2796" i="16"/>
  <c r="P2730" i="16"/>
  <c r="P2702" i="16"/>
  <c r="P2674" i="16"/>
  <c r="P2614" i="16"/>
  <c r="P2579" i="16"/>
  <c r="P2544" i="16"/>
  <c r="P2943" i="16"/>
  <c r="P2915" i="16"/>
  <c r="P2887" i="16"/>
  <c r="P2859" i="16"/>
  <c r="P2831" i="16"/>
  <c r="P2803" i="16"/>
  <c r="P2775" i="16"/>
  <c r="P2709" i="16"/>
  <c r="P2681" i="16"/>
  <c r="P2621" i="16"/>
  <c r="P2586" i="16"/>
  <c r="P2551" i="16"/>
  <c r="P2514" i="16"/>
  <c r="P2458" i="16"/>
  <c r="P2367" i="16"/>
  <c r="P2472" i="16"/>
  <c r="P2507" i="16"/>
  <c r="P2451" i="16"/>
  <c r="P2402" i="16"/>
  <c r="P2416" i="16"/>
  <c r="P2465" i="16"/>
  <c r="P1347" i="16"/>
  <c r="P2500" i="16"/>
  <c r="P2444" i="16"/>
  <c r="P2395" i="16"/>
  <c r="P2523" i="16"/>
  <c r="P2493" i="16"/>
  <c r="P2437" i="16"/>
  <c r="P2388" i="16"/>
  <c r="P2658" i="16"/>
  <c r="P2651" i="16"/>
  <c r="P2644" i="16"/>
  <c r="P2637" i="16"/>
  <c r="P2630" i="16"/>
  <c r="P2593" i="16"/>
  <c r="P2486" i="16"/>
  <c r="P2430" i="16"/>
  <c r="P2381" i="16"/>
  <c r="P2558" i="16"/>
  <c r="P2409" i="16"/>
  <c r="P2479" i="16"/>
  <c r="P2423" i="16"/>
  <c r="P2374" i="16"/>
  <c r="P1479" i="16"/>
  <c r="P348" i="16" s="1"/>
  <c r="P1403" i="16"/>
  <c r="P1458" i="16"/>
  <c r="P1382" i="16"/>
  <c r="P1361" i="16"/>
  <c r="P1472" i="16"/>
  <c r="P1396" i="16"/>
  <c r="P1491" i="16"/>
  <c r="P1375" i="16"/>
  <c r="P1354" i="16"/>
  <c r="P1451" i="16"/>
  <c r="P1498" i="16"/>
  <c r="P1389" i="16"/>
  <c r="P1465" i="16"/>
  <c r="P1368" i="16"/>
  <c r="O2152" i="16"/>
  <c r="L1519" i="16"/>
  <c r="G2406" i="16"/>
  <c r="G2413" i="16"/>
  <c r="G2417" i="16"/>
  <c r="G2552" i="16"/>
  <c r="K1472" i="16"/>
  <c r="F2713" i="16"/>
  <c r="O1469" i="16"/>
  <c r="O2212" i="16" s="1"/>
  <c r="L1472" i="16"/>
  <c r="G2662" i="16"/>
  <c r="F2662" i="16"/>
  <c r="O308" i="16"/>
  <c r="I270" i="16" s="1"/>
  <c r="G93" i="20" s="1"/>
  <c r="G2713" i="16"/>
  <c r="E2821" i="16"/>
  <c r="G2717" i="16"/>
  <c r="E2420" i="16"/>
  <c r="N1625" i="16"/>
  <c r="M1626" i="16"/>
  <c r="M1627" i="16" s="1"/>
  <c r="D3156" i="16"/>
  <c r="D1998" i="16"/>
  <c r="D3151" i="16" s="1"/>
  <c r="E3151" i="16"/>
  <c r="F1997" i="16" a="1"/>
  <c r="F1997" i="16" s="1"/>
  <c r="E3150" i="16"/>
  <c r="F3143" i="16"/>
  <c r="D1666" i="16"/>
  <c r="D2833" i="16" s="1"/>
  <c r="E2833" i="16"/>
  <c r="F1665" i="16" a="1"/>
  <c r="F1665" i="16" s="1"/>
  <c r="E2832" i="16"/>
  <c r="F2825" i="16"/>
  <c r="F2724" i="16"/>
  <c r="G2562" i="16"/>
  <c r="F2562" i="16"/>
  <c r="F2573" i="16"/>
  <c r="F1378" i="16"/>
  <c r="F2567" i="16" s="1"/>
  <c r="D2568" i="16"/>
  <c r="E2568" i="16" s="1"/>
  <c r="E2555" i="16"/>
  <c r="F1549" i="16" a="1"/>
  <c r="F1549" i="16" s="1"/>
  <c r="D1550" i="16"/>
  <c r="D2732" i="16" s="1"/>
  <c r="N1470" i="16"/>
  <c r="K1478" i="16"/>
  <c r="K334" i="16" s="1"/>
  <c r="K838" i="16" s="1"/>
  <c r="K333" i="16"/>
  <c r="L1477" i="16"/>
  <c r="M1476" i="16"/>
  <c r="L332" i="16"/>
  <c r="L2213" i="16"/>
  <c r="K1530" i="16"/>
  <c r="F1536" i="16"/>
  <c r="F2718" i="16" s="1"/>
  <c r="D1392" i="16"/>
  <c r="D2581" i="16" s="1"/>
  <c r="K1379" i="16"/>
  <c r="F1391" i="16" a="1"/>
  <c r="F1391" i="16" s="1"/>
  <c r="K312" i="16"/>
  <c r="K322" i="16" s="1"/>
  <c r="K110" i="20" s="1"/>
  <c r="K1374" i="16"/>
  <c r="K1373" i="16"/>
  <c r="K2197" i="16"/>
  <c r="O2192" i="16"/>
  <c r="C465" i="20"/>
  <c r="D465" i="20"/>
  <c r="D464" i="20"/>
  <c r="E464" i="20" s="1"/>
  <c r="C470" i="20"/>
  <c r="D470" i="20" s="1"/>
  <c r="O2110" i="16"/>
  <c r="N114" i="10"/>
  <c r="N112" i="10" s="1"/>
  <c r="O768" i="16"/>
  <c r="O264" i="20" s="1"/>
  <c r="O744" i="16"/>
  <c r="O240" i="20" s="1"/>
  <c r="N79" i="10"/>
  <c r="M366" i="10"/>
  <c r="L118" i="10"/>
  <c r="L112" i="10" s="1"/>
  <c r="M118" i="10"/>
  <c r="M112" i="10" s="1"/>
  <c r="O116" i="10"/>
  <c r="O71" i="10"/>
  <c r="O31" i="10"/>
  <c r="O85" i="10"/>
  <c r="O84" i="10" s="1"/>
  <c r="O118" i="10" s="1"/>
  <c r="O77" i="10"/>
  <c r="O115" i="10"/>
  <c r="O119" i="10"/>
  <c r="O110" i="10"/>
  <c r="O89" i="10"/>
  <c r="O113" i="10" s="1"/>
  <c r="O1191" i="16"/>
  <c r="O2193" i="16"/>
  <c r="N1194" i="16"/>
  <c r="N245" i="16" s="1"/>
  <c r="N1201" i="16"/>
  <c r="N246" i="16" s="1"/>
  <c r="O2151" i="16"/>
  <c r="C464" i="20"/>
  <c r="P134" i="8"/>
  <c r="O11" i="16"/>
  <c r="O11" i="10"/>
  <c r="O11" i="20"/>
  <c r="O11" i="18"/>
  <c r="O11" i="22"/>
  <c r="D463" i="20"/>
  <c r="K2282" i="16"/>
  <c r="K1958" i="16"/>
  <c r="K1393" i="16"/>
  <c r="N1208" i="16"/>
  <c r="N247" i="16" s="1"/>
  <c r="N1239" i="12"/>
  <c r="N1243" i="12" s="1"/>
  <c r="N1400" i="12" s="1"/>
  <c r="O1341" i="12"/>
  <c r="O1338" i="12"/>
  <c r="O1297" i="12"/>
  <c r="O1294" i="12"/>
  <c r="O1300" i="12"/>
  <c r="O1252" i="12"/>
  <c r="O1249" i="12"/>
  <c r="O1255" i="12"/>
  <c r="N1367" i="12"/>
  <c r="N1403" i="12" s="1"/>
  <c r="N1333" i="12"/>
  <c r="N1402" i="12" s="1"/>
  <c r="N1234" i="12"/>
  <c r="N1399" i="12" s="1"/>
  <c r="N1288" i="12"/>
  <c r="N1401" i="12" s="1"/>
  <c r="O1218" i="12"/>
  <c r="O1215" i="12"/>
  <c r="O1216" i="12"/>
  <c r="O1192" i="12"/>
  <c r="O1196" i="12"/>
  <c r="O1191" i="12"/>
  <c r="O1198" i="12"/>
  <c r="P99" i="20"/>
  <c r="P309" i="16"/>
  <c r="O1700" i="12"/>
  <c r="P216" i="16"/>
  <c r="N1590" i="12"/>
  <c r="N1606" i="12"/>
  <c r="O2108" i="16"/>
  <c r="O2137" i="16"/>
  <c r="O2103" i="16"/>
  <c r="O2136" i="16"/>
  <c r="N1578" i="12"/>
  <c r="N1547" i="12"/>
  <c r="N1545" i="12"/>
  <c r="N1521" i="12"/>
  <c r="N1582" i="12"/>
  <c r="N1430" i="12"/>
  <c r="N1552" i="12"/>
  <c r="N1548" i="12"/>
  <c r="N1557" i="12"/>
  <c r="N1554" i="12"/>
  <c r="N1544" i="12"/>
  <c r="N1433" i="12"/>
  <c r="N1459" i="12"/>
  <c r="N1549" i="12"/>
  <c r="N1457" i="12"/>
  <c r="N1558" i="12"/>
  <c r="N1536" i="12"/>
  <c r="N1449" i="12"/>
  <c r="N1546" i="12"/>
  <c r="N1439" i="12"/>
  <c r="N1542" i="12"/>
  <c r="N1602" i="12"/>
  <c r="N1466" i="12"/>
  <c r="N1517" i="12"/>
  <c r="N1465" i="12"/>
  <c r="N1493" i="12"/>
  <c r="N1469" i="12"/>
  <c r="N1497" i="12"/>
  <c r="N1508" i="12"/>
  <c r="N1568" i="12"/>
  <c r="N1482" i="12"/>
  <c r="N1505" i="12"/>
  <c r="N1538" i="12"/>
  <c r="N1580" i="12"/>
  <c r="N1550" i="12"/>
  <c r="N1584" i="12"/>
  <c r="N1534" i="12"/>
  <c r="N1489" i="12"/>
  <c r="N1555" i="12"/>
  <c r="N1563" i="12"/>
  <c r="N1514" i="12"/>
  <c r="N1480" i="12"/>
  <c r="N1448" i="12"/>
  <c r="N1603" i="12"/>
  <c r="N1551" i="12"/>
  <c r="N1581" i="12"/>
  <c r="N1604" i="12"/>
  <c r="N1589" i="12"/>
  <c r="N1471" i="12"/>
  <c r="N1458" i="12"/>
  <c r="N1504" i="12"/>
  <c r="N1462" i="12"/>
  <c r="N1522" i="12"/>
  <c r="N1527" i="12"/>
  <c r="N1569" i="12"/>
  <c r="N1455" i="12"/>
  <c r="N1468" i="12"/>
  <c r="N1499" i="12"/>
  <c r="N1500" i="12"/>
  <c r="N1503" i="12"/>
  <c r="N1533" i="12"/>
  <c r="N1586" i="12"/>
  <c r="N1553" i="12"/>
  <c r="N1511" i="12"/>
  <c r="N1441" i="12"/>
  <c r="N1594" i="12"/>
  <c r="N1561" i="12"/>
  <c r="N1598" i="12"/>
  <c r="N1565" i="12"/>
  <c r="N1491" i="12"/>
  <c r="N1526" i="12"/>
  <c r="N1431" i="12"/>
  <c r="N1525" i="12"/>
  <c r="N1506" i="12"/>
  <c r="N1518" i="12"/>
  <c r="N1601" i="12"/>
  <c r="N1556" i="12"/>
  <c r="N1494" i="12"/>
  <c r="N1523" i="12"/>
  <c r="N1541" i="12"/>
  <c r="N1454" i="12"/>
  <c r="N1444" i="12"/>
  <c r="N1562" i="12"/>
  <c r="N1579" i="12"/>
  <c r="N1432" i="12"/>
  <c r="N1583" i="12"/>
  <c r="N1436" i="12"/>
  <c r="N1473" i="12"/>
  <c r="N1501" i="12"/>
  <c r="N1591" i="12"/>
  <c r="N1472" i="12"/>
  <c r="N1535" i="12"/>
  <c r="N1509" i="12"/>
  <c r="N1539" i="12"/>
  <c r="N1513" i="12"/>
  <c r="N1446" i="12"/>
  <c r="N1520" i="12"/>
  <c r="N1495" i="12"/>
  <c r="N1537" i="12"/>
  <c r="N1577" i="12"/>
  <c r="N1456" i="12"/>
  <c r="N1442" i="12"/>
  <c r="N1435" i="12"/>
  <c r="N1470" i="12"/>
  <c r="N1443" i="12"/>
  <c r="N1479" i="12"/>
  <c r="N1447" i="12"/>
  <c r="N1559" i="12"/>
  <c r="N1585" i="12"/>
  <c r="N1540" i="12"/>
  <c r="N1461" i="12"/>
  <c r="N1567" i="12"/>
  <c r="N1593" i="12"/>
  <c r="N1571" i="12"/>
  <c r="N1597" i="12"/>
  <c r="N1588" i="12"/>
  <c r="N1478" i="12"/>
  <c r="N1481" i="12"/>
  <c r="N1492" i="12"/>
  <c r="N1516" i="12"/>
  <c r="N1524" i="12"/>
  <c r="N1437" i="12"/>
  <c r="N1445" i="12"/>
  <c r="N1519" i="12"/>
  <c r="N1490" i="12"/>
  <c r="N1592" i="12"/>
  <c r="N1460" i="12"/>
  <c r="N1438" i="12"/>
  <c r="N1560" i="12"/>
  <c r="N1564" i="12"/>
  <c r="N1507" i="12"/>
  <c r="N1572" i="12"/>
  <c r="N1515" i="12"/>
  <c r="N1488" i="12"/>
  <c r="N1566" i="12"/>
  <c r="N1605" i="12"/>
  <c r="N1464" i="12"/>
  <c r="N1570" i="12"/>
  <c r="N1463" i="12"/>
  <c r="N1543" i="12"/>
  <c r="N1498" i="12"/>
  <c r="N1596" i="12"/>
  <c r="N1502" i="12"/>
  <c r="N1600" i="12"/>
  <c r="N1440" i="12"/>
  <c r="N1587" i="12"/>
  <c r="N1510" i="12"/>
  <c r="N1467" i="12"/>
  <c r="N1496" i="12"/>
  <c r="N1595" i="12"/>
  <c r="N1512" i="12"/>
  <c r="H1410" i="16"/>
  <c r="H1264" i="16"/>
  <c r="H1684" i="16"/>
  <c r="H1573" i="16"/>
  <c r="P46" i="10"/>
  <c r="P206" i="20"/>
  <c r="P271" i="10"/>
  <c r="P546" i="20"/>
  <c r="P12" i="20"/>
  <c r="P53" i="20" s="1"/>
  <c r="P408" i="16"/>
  <c r="O1755" i="12"/>
  <c r="O1798" i="12"/>
  <c r="O1794" i="12"/>
  <c r="P424" i="16"/>
  <c r="O1757" i="12"/>
  <c r="O23" i="12"/>
  <c r="P229" i="20"/>
  <c r="O1743" i="12"/>
  <c r="P657" i="16"/>
  <c r="P70" i="16"/>
  <c r="P240" i="11"/>
  <c r="O921" i="12"/>
  <c r="O1936" i="12" s="1"/>
  <c r="P1894" i="16"/>
  <c r="P74" i="18"/>
  <c r="O1751" i="12"/>
  <c r="P173" i="20"/>
  <c r="O2135" i="16"/>
  <c r="P1891" i="16"/>
  <c r="P137" i="20"/>
  <c r="O1673" i="12"/>
  <c r="P2095" i="16"/>
  <c r="P2121" i="16" s="1"/>
  <c r="O1754" i="12"/>
  <c r="N161" i="12"/>
  <c r="P222" i="11"/>
  <c r="P102" i="20"/>
  <c r="O1704" i="12"/>
  <c r="O1846" i="12"/>
  <c r="D980" i="20"/>
  <c r="P1201" i="16"/>
  <c r="P246" i="16" s="1"/>
  <c r="P1892" i="16"/>
  <c r="O1645" i="12"/>
  <c r="O1679" i="12"/>
  <c r="O1708" i="12"/>
  <c r="P2092" i="16"/>
  <c r="P2118" i="16" s="1"/>
  <c r="P2146" i="16" s="1"/>
  <c r="O1169" i="12"/>
  <c r="P95" i="11"/>
  <c r="P442" i="16"/>
  <c r="P46" i="16"/>
  <c r="P180" i="20"/>
  <c r="O1818" i="12"/>
  <c r="O32" i="12"/>
  <c r="P2090" i="16"/>
  <c r="P2116" i="16" s="1"/>
  <c r="P2144" i="16" s="1"/>
  <c r="O1829" i="12"/>
  <c r="P96" i="20"/>
  <c r="O100" i="12"/>
  <c r="O1677" i="12"/>
  <c r="O1783" i="12"/>
  <c r="P270" i="16"/>
  <c r="P133" i="20"/>
  <c r="P1558" i="16"/>
  <c r="P364" i="16" s="1"/>
  <c r="O1676" i="12"/>
  <c r="O1886" i="12"/>
  <c r="O1925" i="12" s="1"/>
  <c r="P431" i="16"/>
  <c r="P164" i="20"/>
  <c r="P35" i="11"/>
  <c r="O1671" i="12"/>
  <c r="P207" i="20"/>
  <c r="P434" i="16"/>
  <c r="P327" i="16"/>
  <c r="P171" i="20"/>
  <c r="O1844" i="12"/>
  <c r="P157" i="20"/>
  <c r="O1744" i="12"/>
  <c r="O1721" i="12"/>
  <c r="O1719" i="12"/>
  <c r="P219" i="10"/>
  <c r="P2094" i="16"/>
  <c r="P2120" i="16" s="1"/>
  <c r="P2148" i="16" s="1"/>
  <c r="P391" i="16"/>
  <c r="P116" i="20"/>
  <c r="O1678" i="12"/>
  <c r="O1742" i="12"/>
  <c r="P162" i="20"/>
  <c r="P1561" i="16"/>
  <c r="P367" i="16" s="1"/>
  <c r="P2096" i="16"/>
  <c r="P2122" i="16" s="1"/>
  <c r="P2150" i="16" s="1"/>
  <c r="O1650" i="12"/>
  <c r="P201" i="11"/>
  <c r="P326" i="16"/>
  <c r="P32" i="22"/>
  <c r="O1811" i="12"/>
  <c r="O1822" i="12"/>
  <c r="P518" i="16"/>
  <c r="O1810" i="12"/>
  <c r="O1710" i="12"/>
  <c r="P268" i="16"/>
  <c r="P101" i="20"/>
  <c r="P205" i="20"/>
  <c r="P115" i="20"/>
  <c r="O1733" i="12"/>
  <c r="O1812" i="12"/>
  <c r="P2093" i="16"/>
  <c r="P2119" i="16" s="1"/>
  <c r="P2147" i="16" s="1"/>
  <c r="P221" i="20"/>
  <c r="O704" i="12"/>
  <c r="O1759" i="12"/>
  <c r="P182" i="20"/>
  <c r="P2128" i="16"/>
  <c r="P516" i="16"/>
  <c r="P178" i="20"/>
  <c r="P345" i="16"/>
  <c r="P225" i="20"/>
  <c r="O1831" i="12"/>
  <c r="P203" i="20"/>
  <c r="P208" i="20"/>
  <c r="O1775" i="12"/>
  <c r="P186" i="20"/>
  <c r="P239" i="20"/>
  <c r="P437" i="16"/>
  <c r="O1823" i="12"/>
  <c r="P353" i="16"/>
  <c r="P1893" i="16"/>
  <c r="O1827" i="12"/>
  <c r="P602" i="16"/>
  <c r="P612" i="16" s="1"/>
  <c r="P217" i="20" s="1"/>
  <c r="O1773" i="12"/>
  <c r="P12" i="22"/>
  <c r="P98" i="10"/>
  <c r="P124" i="11"/>
  <c r="O1747" i="12"/>
  <c r="O1728" i="12"/>
  <c r="O1745" i="12"/>
  <c r="P427" i="16"/>
  <c r="P29" i="18"/>
  <c r="P32" i="8"/>
  <c r="P31" i="8" s="1"/>
  <c r="O1761" i="12"/>
  <c r="O1760" i="12"/>
  <c r="P51" i="22"/>
  <c r="O1404" i="12"/>
  <c r="O1776" i="12"/>
  <c r="P44" i="11"/>
  <c r="O1828" i="12"/>
  <c r="P300" i="10"/>
  <c r="P101" i="16"/>
  <c r="P110" i="16"/>
  <c r="P521" i="16"/>
  <c r="O1712" i="12"/>
  <c r="O1833" i="12"/>
  <c r="P127" i="20"/>
  <c r="O1778" i="12"/>
  <c r="P30" i="16"/>
  <c r="O946" i="12"/>
  <c r="P222" i="20"/>
  <c r="P445" i="16"/>
  <c r="P54" i="16"/>
  <c r="P118" i="20"/>
  <c r="P356" i="16"/>
  <c r="O1729" i="12"/>
  <c r="O1689" i="12"/>
  <c r="P418" i="16"/>
  <c r="P185" i="20"/>
  <c r="O1163" i="12"/>
  <c r="O1687" i="12"/>
  <c r="O1779" i="12"/>
  <c r="O1738" i="12"/>
  <c r="O1804" i="12"/>
  <c r="P100" i="20"/>
  <c r="P363" i="10"/>
  <c r="O1836" i="12"/>
  <c r="O1890" i="12"/>
  <c r="O1808" i="12"/>
  <c r="P2097" i="16"/>
  <c r="P344" i="16"/>
  <c r="P312" i="16"/>
  <c r="P396" i="16"/>
  <c r="P44" i="18"/>
  <c r="O1782" i="12"/>
  <c r="Q28" i="8"/>
  <c r="O1720" i="12"/>
  <c r="P151" i="20"/>
  <c r="O1702" i="12"/>
  <c r="P393" i="16"/>
  <c r="O1807" i="12"/>
  <c r="O1695" i="12"/>
  <c r="P22" i="16"/>
  <c r="O1405" i="12"/>
  <c r="P177" i="20"/>
  <c r="O1748" i="12"/>
  <c r="P354" i="16"/>
  <c r="P130" i="20"/>
  <c r="O1427" i="12"/>
  <c r="O1568" i="12" s="1"/>
  <c r="O1746" i="12"/>
  <c r="O1752" i="12"/>
  <c r="P420" i="16"/>
  <c r="P179" i="20"/>
  <c r="P12" i="10"/>
  <c r="P180" i="11"/>
  <c r="O1750" i="12"/>
  <c r="O1785" i="12"/>
  <c r="P2101" i="16"/>
  <c r="P156" i="10"/>
  <c r="O1786" i="12"/>
  <c r="O1789" i="12"/>
  <c r="O617" i="12"/>
  <c r="O1699" i="12"/>
  <c r="P432" i="16"/>
  <c r="P120" i="16"/>
  <c r="P128" i="20"/>
  <c r="P1890" i="16"/>
  <c r="P170" i="20"/>
  <c r="P74" i="11"/>
  <c r="P358" i="16"/>
  <c r="P171" i="11"/>
  <c r="O1777" i="12"/>
  <c r="P204" i="20"/>
  <c r="O1800" i="12"/>
  <c r="O91" i="12"/>
  <c r="O1667" i="12"/>
  <c r="P413" i="10"/>
  <c r="P197" i="16"/>
  <c r="P325" i="16"/>
  <c r="O1672" i="12"/>
  <c r="O1826" i="12"/>
  <c r="P417" i="16"/>
  <c r="P564" i="16"/>
  <c r="P154" i="20"/>
  <c r="P127" i="10"/>
  <c r="O42" i="12"/>
  <c r="O1830" i="12"/>
  <c r="P278" i="16"/>
  <c r="P104" i="20"/>
  <c r="O1737" i="12"/>
  <c r="P428" i="16"/>
  <c r="O1758" i="12"/>
  <c r="O1806" i="12"/>
  <c r="O1774" i="12"/>
  <c r="P362" i="16"/>
  <c r="P355" i="16"/>
  <c r="O1884" i="12"/>
  <c r="O1922" i="12" s="1"/>
  <c r="O1410" i="12"/>
  <c r="P134" i="20"/>
  <c r="O1825" i="12"/>
  <c r="O1694" i="12"/>
  <c r="P419" i="16"/>
  <c r="O1790" i="12"/>
  <c r="P162" i="11"/>
  <c r="O1681" i="12"/>
  <c r="O1697" i="12"/>
  <c r="O1781" i="12"/>
  <c r="P181" i="20"/>
  <c r="O1718" i="12"/>
  <c r="O629" i="12"/>
  <c r="O1787" i="12"/>
  <c r="P422" i="16"/>
  <c r="P224" i="20"/>
  <c r="P269" i="16"/>
  <c r="O1670" i="12"/>
  <c r="P443" i="16"/>
  <c r="P12" i="16"/>
  <c r="P192" i="16" s="1"/>
  <c r="P328" i="16"/>
  <c r="P190" i="10"/>
  <c r="P157" i="16"/>
  <c r="P121" i="16"/>
  <c r="P205" i="16"/>
  <c r="P111" i="16"/>
  <c r="P119" i="16"/>
  <c r="P132" i="16"/>
  <c r="P125" i="16"/>
  <c r="P68" i="20"/>
  <c r="P81" i="20"/>
  <c r="P1250" i="16"/>
  <c r="P174" i="16"/>
  <c r="P79" i="16"/>
  <c r="P104" i="16"/>
  <c r="P61" i="22"/>
  <c r="P176" i="20"/>
  <c r="P438" i="16"/>
  <c r="O1732" i="12"/>
  <c r="P125" i="22"/>
  <c r="P131" i="20"/>
  <c r="P163" i="20"/>
  <c r="P1559" i="16"/>
  <c r="P365" i="16" s="1"/>
  <c r="O1840" i="12"/>
  <c r="P26" i="22"/>
  <c r="P184" i="20"/>
  <c r="P1557" i="16"/>
  <c r="P363" i="16" s="1"/>
  <c r="O1792" i="12"/>
  <c r="O1734" i="12"/>
  <c r="O1187" i="12"/>
  <c r="P334" i="10"/>
  <c r="P83" i="20"/>
  <c r="P444" i="16"/>
  <c r="O1736" i="12"/>
  <c r="O1730" i="12"/>
  <c r="P165" i="20"/>
  <c r="P2089" i="16"/>
  <c r="P2115" i="16" s="1"/>
  <c r="P2143" i="16" s="1"/>
  <c r="P361" i="16"/>
  <c r="O1763" i="12"/>
  <c r="O1765" i="12"/>
  <c r="O12" i="12"/>
  <c r="P228" i="20"/>
  <c r="P65" i="20"/>
  <c r="P129" i="16"/>
  <c r="P209" i="16"/>
  <c r="P116" i="16"/>
  <c r="P124" i="16"/>
  <c r="P114" i="16"/>
  <c r="P76" i="20"/>
  <c r="P70" i="20"/>
  <c r="P72" i="20"/>
  <c r="P95" i="16"/>
  <c r="P97" i="16"/>
  <c r="P63" i="18"/>
  <c r="P168" i="20"/>
  <c r="P283" i="16"/>
  <c r="O1796" i="12"/>
  <c r="P41" i="22"/>
  <c r="P159" i="20"/>
  <c r="P272" i="16"/>
  <c r="O1756" i="12"/>
  <c r="P212" i="20"/>
  <c r="P2098" i="16"/>
  <c r="P2124" i="16" s="1"/>
  <c r="P2152" i="16" s="1"/>
  <c r="P330" i="16"/>
  <c r="O1683" i="12"/>
  <c r="O1696" i="12"/>
  <c r="P360" i="16"/>
  <c r="P84" i="22"/>
  <c r="P103" i="20"/>
  <c r="P359" i="16"/>
  <c r="O1784" i="12"/>
  <c r="P346" i="16"/>
  <c r="P105" i="20"/>
  <c r="P425" i="16"/>
  <c r="O1731" i="12"/>
  <c r="P53" i="11"/>
  <c r="P223" i="20"/>
  <c r="P421" i="16"/>
  <c r="O1705" i="12"/>
  <c r="P199" i="16"/>
  <c r="P202" i="16"/>
  <c r="P213" i="16"/>
  <c r="P130" i="16"/>
  <c r="P106" i="16"/>
  <c r="P131" i="16"/>
  <c r="P74" i="20"/>
  <c r="P77" i="20"/>
  <c r="P955" i="16"/>
  <c r="P102" i="16"/>
  <c r="P96" i="16"/>
  <c r="P144" i="16" s="1"/>
  <c r="P190" i="20"/>
  <c r="P95" i="20"/>
  <c r="P198" i="16"/>
  <c r="O1706" i="12"/>
  <c r="P174" i="20"/>
  <c r="P96" i="18"/>
  <c r="P430" i="16"/>
  <c r="O1885" i="12"/>
  <c r="O1924" i="12" s="1"/>
  <c r="P161" i="20"/>
  <c r="P209" i="20"/>
  <c r="P279" i="16"/>
  <c r="O1819" i="12"/>
  <c r="O1841" i="12"/>
  <c r="O82" i="12"/>
  <c r="P116" i="18"/>
  <c r="P135" i="20"/>
  <c r="P698" i="16"/>
  <c r="O1767" i="12"/>
  <c r="P242" i="10"/>
  <c r="P64" i="20"/>
  <c r="P447" i="16"/>
  <c r="O1797" i="12"/>
  <c r="O1795" i="12"/>
  <c r="O1753" i="12"/>
  <c r="P117" i="20"/>
  <c r="P175" i="20"/>
  <c r="P573" i="16"/>
  <c r="P203" i="16"/>
  <c r="P206" i="16"/>
  <c r="P133" i="16"/>
  <c r="P115" i="16"/>
  <c r="P123" i="16"/>
  <c r="P117" i="16"/>
  <c r="P78" i="20"/>
  <c r="P80" i="20"/>
  <c r="P1215" i="16"/>
  <c r="P99" i="16"/>
  <c r="P98" i="16"/>
  <c r="P169" i="20"/>
  <c r="P98" i="20"/>
  <c r="P282" i="16"/>
  <c r="O1843" i="12"/>
  <c r="P70" i="22"/>
  <c r="P155" i="20"/>
  <c r="P275" i="16"/>
  <c r="O1788" i="12"/>
  <c r="P226" i="20"/>
  <c r="P433" i="16"/>
  <c r="O1739" i="12"/>
  <c r="O1685" i="12"/>
  <c r="O63" i="12"/>
  <c r="P210" i="20"/>
  <c r="P158" i="20"/>
  <c r="P271" i="16"/>
  <c r="O1735" i="12"/>
  <c r="P96" i="22"/>
  <c r="P2142" i="16"/>
  <c r="O1688" i="12"/>
  <c r="O1709" i="12"/>
  <c r="P207" i="16"/>
  <c r="P210" i="16"/>
  <c r="P212" i="16"/>
  <c r="P105" i="16"/>
  <c r="P108" i="16"/>
  <c r="P118" i="16"/>
  <c r="P82" i="20"/>
  <c r="P69" i="20"/>
  <c r="P1222" i="16"/>
  <c r="P135" i="16"/>
  <c r="P188" i="20"/>
  <c r="P2114" i="16"/>
  <c r="P440" i="16"/>
  <c r="O1801" i="12"/>
  <c r="O603" i="12"/>
  <c r="P172" i="20"/>
  <c r="P132" i="20"/>
  <c r="P446" i="16"/>
  <c r="P441" i="16"/>
  <c r="O1698" i="12"/>
  <c r="P227" i="20"/>
  <c r="O1809" i="12"/>
  <c r="O1803" i="12"/>
  <c r="O1845" i="12"/>
  <c r="O73" i="12"/>
  <c r="P20" i="22"/>
  <c r="P429" i="16"/>
  <c r="O1799" i="12"/>
  <c r="P105" i="22"/>
  <c r="P114" i="20"/>
  <c r="P436" i="16"/>
  <c r="O1824" i="12"/>
  <c r="O1838" i="12"/>
  <c r="O1686" i="12"/>
  <c r="P1560" i="16"/>
  <c r="P366" i="16" s="1"/>
  <c r="P97" i="20"/>
  <c r="O1820" i="12"/>
  <c r="O1821" i="12"/>
  <c r="O927" i="12"/>
  <c r="O1817" i="12"/>
  <c r="P150" i="20"/>
  <c r="P166" i="20"/>
  <c r="P329" i="16"/>
  <c r="P211" i="16"/>
  <c r="P214" i="16"/>
  <c r="P208" i="16"/>
  <c r="P113" i="16"/>
  <c r="P128" i="16"/>
  <c r="P122" i="16"/>
  <c r="P79" i="20"/>
  <c r="P73" i="20"/>
  <c r="P1229" i="16"/>
  <c r="P250" i="16" s="1"/>
  <c r="P100" i="16"/>
  <c r="P167" i="20"/>
  <c r="P129" i="20"/>
  <c r="P281" i="16"/>
  <c r="O1711" i="12"/>
  <c r="P385" i="10"/>
  <c r="P495" i="10" s="1"/>
  <c r="P211" i="20"/>
  <c r="P152" i="20"/>
  <c r="P200" i="16"/>
  <c r="P201" i="16"/>
  <c r="P126" i="16"/>
  <c r="P134" i="16"/>
  <c r="P127" i="16"/>
  <c r="P109" i="16"/>
  <c r="P75" i="20"/>
  <c r="P67" i="20"/>
  <c r="P1243" i="16"/>
  <c r="P141" i="16"/>
  <c r="P103" i="16"/>
  <c r="P75" i="10"/>
  <c r="P94" i="20"/>
  <c r="P615" i="16"/>
  <c r="P280" i="16"/>
  <c r="O1764" i="12"/>
  <c r="P90" i="22"/>
  <c r="P136" i="20"/>
  <c r="P2088" i="16"/>
  <c r="P273" i="16"/>
  <c r="O1703" i="12"/>
  <c r="P115" i="22"/>
  <c r="P119" i="20"/>
  <c r="P277" i="16"/>
  <c r="O1740" i="12"/>
  <c r="O1766" i="12"/>
  <c r="O1406" i="12"/>
  <c r="P106" i="20"/>
  <c r="O1780" i="12"/>
  <c r="P183" i="20"/>
  <c r="O1805" i="12"/>
  <c r="O1741" i="12"/>
  <c r="P91" i="20"/>
  <c r="P93" i="20"/>
  <c r="P112" i="16"/>
  <c r="O114" i="12"/>
  <c r="O1646" i="12"/>
  <c r="O1839" i="12"/>
  <c r="P276" i="16"/>
  <c r="P107" i="18"/>
  <c r="P12" i="18"/>
  <c r="P12" i="11"/>
  <c r="O1749" i="12"/>
  <c r="O1684" i="12"/>
  <c r="P230" i="20"/>
  <c r="P231" i="11"/>
  <c r="P38" i="16"/>
  <c r="P231" i="20"/>
  <c r="O1644" i="12"/>
  <c r="P156" i="20"/>
  <c r="P160" i="20"/>
  <c r="P204" i="16"/>
  <c r="P1236" i="16"/>
  <c r="P215" i="16"/>
  <c r="P357" i="16"/>
  <c r="P153" i="20"/>
  <c r="O1802" i="12"/>
  <c r="P352" i="16"/>
  <c r="O1762" i="12"/>
  <c r="O1722" i="12"/>
  <c r="O1835" i="12"/>
  <c r="P62" i="16"/>
  <c r="P66" i="20"/>
  <c r="O1834" i="12"/>
  <c r="P426" i="16"/>
  <c r="P83" i="18"/>
  <c r="O1675" i="12"/>
  <c r="P439" i="16"/>
  <c r="O1842" i="12"/>
  <c r="P189" i="20"/>
  <c r="O1832" i="12"/>
  <c r="O1793" i="12"/>
  <c r="P423" i="16"/>
  <c r="P71" i="20"/>
  <c r="O1682" i="12"/>
  <c r="O1701" i="12"/>
  <c r="P850" i="16"/>
  <c r="P833" i="16"/>
  <c r="P187" i="20"/>
  <c r="P92" i="20"/>
  <c r="O1680" i="12"/>
  <c r="O1791" i="12"/>
  <c r="P435" i="16"/>
  <c r="P134" i="22"/>
  <c r="P143" i="22" s="1"/>
  <c r="O1837" i="12"/>
  <c r="O1713" i="12"/>
  <c r="P213" i="20"/>
  <c r="O1707" i="12"/>
  <c r="P274" i="16"/>
  <c r="P2091" i="16"/>
  <c r="P2117" i="16" s="1"/>
  <c r="P2145" i="16" s="1"/>
  <c r="P107" i="16"/>
  <c r="P1462" i="16"/>
  <c r="P2211" i="16" s="1"/>
  <c r="P937" i="16"/>
  <c r="P560" i="20"/>
  <c r="P943" i="16"/>
  <c r="P1448" i="16"/>
  <c r="P2209" i="16" s="1"/>
  <c r="P949" i="16"/>
  <c r="P1351" i="16"/>
  <c r="P1495" i="16"/>
  <c r="P539" i="20"/>
  <c r="P931" i="16"/>
  <c r="O120" i="20"/>
  <c r="O1273" i="20" s="1"/>
  <c r="O956" i="16"/>
  <c r="O2104" i="16"/>
  <c r="O2138" i="16"/>
  <c r="O2131" i="16"/>
  <c r="O2109" i="16"/>
  <c r="O331" i="16"/>
  <c r="O855" i="16" s="1"/>
  <c r="O2105" i="16"/>
  <c r="O749" i="16"/>
  <c r="O245" i="20" s="1"/>
  <c r="O772" i="16"/>
  <c r="O268" i="20" s="1"/>
  <c r="O778" i="16"/>
  <c r="O274" i="20" s="1"/>
  <c r="O2118" i="16"/>
  <c r="O2132" i="16" s="1"/>
  <c r="O782" i="16"/>
  <c r="O278" i="20" s="1"/>
  <c r="O767" i="16"/>
  <c r="O263" i="20" s="1"/>
  <c r="O781" i="16"/>
  <c r="O277" i="20" s="1"/>
  <c r="O758" i="16"/>
  <c r="O254" i="20" s="1"/>
  <c r="O748" i="16"/>
  <c r="O244" i="20" s="1"/>
  <c r="O759" i="16"/>
  <c r="O255" i="20" s="1"/>
  <c r="O757" i="16"/>
  <c r="O253" i="20" s="1"/>
  <c r="O783" i="16"/>
  <c r="O279" i="20" s="1"/>
  <c r="O745" i="16"/>
  <c r="O241" i="20" s="1"/>
  <c r="O771" i="16"/>
  <c r="O267" i="20" s="1"/>
  <c r="O769" i="16"/>
  <c r="O265" i="20" s="1"/>
  <c r="O747" i="16"/>
  <c r="O243" i="20" s="1"/>
  <c r="O754" i="16"/>
  <c r="O250" i="20" s="1"/>
  <c r="O776" i="16"/>
  <c r="O272" i="20" s="1"/>
  <c r="O762" i="16"/>
  <c r="O258" i="20" s="1"/>
  <c r="O779" i="16"/>
  <c r="O275" i="20" s="1"/>
  <c r="O753" i="16"/>
  <c r="O249" i="20" s="1"/>
  <c r="O755" i="16"/>
  <c r="O251" i="20" s="1"/>
  <c r="O756" i="16"/>
  <c r="O252" i="20" s="1"/>
  <c r="O761" i="16"/>
  <c r="O257" i="20" s="1"/>
  <c r="O775" i="16"/>
  <c r="O271" i="20" s="1"/>
  <c r="O774" i="16"/>
  <c r="O270" i="20" s="1"/>
  <c r="O751" i="16"/>
  <c r="O247" i="20" s="1"/>
  <c r="O766" i="16"/>
  <c r="O262" i="20" s="1"/>
  <c r="O777" i="16"/>
  <c r="O273" i="20" s="1"/>
  <c r="O750" i="16"/>
  <c r="O246" i="20" s="1"/>
  <c r="O764" i="16"/>
  <c r="O260" i="20" s="1"/>
  <c r="O780" i="16"/>
  <c r="O276" i="20" s="1"/>
  <c r="O752" i="16"/>
  <c r="O248" i="20" s="1"/>
  <c r="O770" i="16"/>
  <c r="O266" i="20" s="1"/>
  <c r="O765" i="16"/>
  <c r="O261" i="20" s="1"/>
  <c r="O746" i="16"/>
  <c r="O242" i="20" s="1"/>
  <c r="O760" i="16"/>
  <c r="O256" i="20" s="1"/>
  <c r="O763" i="16"/>
  <c r="O259" i="20" s="1"/>
  <c r="O773" i="16"/>
  <c r="O269" i="20" s="1"/>
  <c r="O2129" i="16"/>
  <c r="O2102" i="16"/>
  <c r="N1723" i="12"/>
  <c r="N1880" i="12" s="1"/>
  <c r="N1918" i="12" s="1"/>
  <c r="O110" i="18"/>
  <c r="N306" i="12"/>
  <c r="O2134" i="16"/>
  <c r="N585" i="12"/>
  <c r="O77" i="18"/>
  <c r="N594" i="12"/>
  <c r="O101" i="18"/>
  <c r="O68" i="18"/>
  <c r="O2106" i="16"/>
  <c r="O86" i="18"/>
  <c r="O2107" i="16"/>
  <c r="N434" i="12"/>
  <c r="O48" i="18"/>
  <c r="O53" i="18" s="1"/>
  <c r="N116" i="12"/>
  <c r="N264" i="12"/>
  <c r="N221" i="12"/>
  <c r="O119" i="18"/>
  <c r="N520" i="12"/>
  <c r="O33" i="18"/>
  <c r="O38" i="18" s="1"/>
  <c r="N206" i="12"/>
  <c r="O107" i="20"/>
  <c r="O1271" i="20" s="1"/>
  <c r="O856" i="16"/>
  <c r="L169" i="16"/>
  <c r="L186" i="16" s="1"/>
  <c r="L60" i="10" s="1"/>
  <c r="O136" i="16"/>
  <c r="O932" i="16"/>
  <c r="K84" i="16"/>
  <c r="Q380" i="10"/>
  <c r="Q370" i="10"/>
  <c r="N902" i="12"/>
  <c r="N922" i="12" s="1"/>
  <c r="N1938" i="12" s="1"/>
  <c r="N1714" i="12"/>
  <c r="N1879" i="12" s="1"/>
  <c r="N1917" i="12" s="1"/>
  <c r="N2112" i="16"/>
  <c r="N845" i="16" s="1"/>
  <c r="O2111" i="16"/>
  <c r="N699" i="16"/>
  <c r="O1449" i="16"/>
  <c r="O944" i="16"/>
  <c r="O950" i="16"/>
  <c r="O2209" i="16"/>
  <c r="N1144" i="12"/>
  <c r="N1164" i="12" s="1"/>
  <c r="N1813" i="12"/>
  <c r="N1882" i="12" s="1"/>
  <c r="N1920" i="12" s="1"/>
  <c r="N1768" i="12"/>
  <c r="N1881" i="12" s="1"/>
  <c r="N1919" i="12" s="1"/>
  <c r="N911" i="12"/>
  <c r="N923" i="12" s="1"/>
  <c r="N1939" i="12" s="1"/>
  <c r="O547" i="20"/>
  <c r="O548" i="20" s="1"/>
  <c r="P1502" i="16"/>
  <c r="P2218" i="16" s="1"/>
  <c r="N1153" i="12"/>
  <c r="N1165" i="12" s="1"/>
  <c r="N1047" i="12"/>
  <c r="N1160" i="12" s="1"/>
  <c r="N1002" i="12"/>
  <c r="N1159" i="12" s="1"/>
  <c r="N805" i="12"/>
  <c r="N918" i="12" s="1"/>
  <c r="N1933" i="12" s="1"/>
  <c r="N993" i="12"/>
  <c r="N1158" i="12" s="1"/>
  <c r="O284" i="16"/>
  <c r="O853" i="16" s="1"/>
  <c r="O214" i="20"/>
  <c r="O1276" i="20" s="1"/>
  <c r="N751" i="12"/>
  <c r="N916" i="12" s="1"/>
  <c r="N1931" i="12" s="1"/>
  <c r="N760" i="12"/>
  <c r="N917" i="12" s="1"/>
  <c r="N1932" i="12" s="1"/>
  <c r="N850" i="12"/>
  <c r="N919" i="12" s="1"/>
  <c r="N1934" i="12" s="1"/>
  <c r="N1126" i="12"/>
  <c r="N1162" i="12" s="1"/>
  <c r="N884" i="12"/>
  <c r="N920" i="12" s="1"/>
  <c r="N1935" i="12" s="1"/>
  <c r="N1092" i="12"/>
  <c r="N1161" i="12" s="1"/>
  <c r="N1847" i="12"/>
  <c r="N1883" i="12" s="1"/>
  <c r="N1921" i="12" s="1"/>
  <c r="O232" i="20"/>
  <c r="O1277" i="20" s="1"/>
  <c r="O2099" i="16"/>
  <c r="O862" i="16" s="1"/>
  <c r="M1483" i="12"/>
  <c r="M1640" i="12" s="1"/>
  <c r="N280" i="20"/>
  <c r="N933" i="16"/>
  <c r="M280" i="20"/>
  <c r="N1339" i="16"/>
  <c r="N1450" i="16"/>
  <c r="L602" i="20"/>
  <c r="M583" i="20"/>
  <c r="D982" i="20"/>
  <c r="C981" i="20"/>
  <c r="D974" i="20"/>
  <c r="E974" i="20" s="1"/>
  <c r="C974" i="20"/>
  <c r="M1573" i="12"/>
  <c r="M1642" i="12" s="1"/>
  <c r="M1607" i="12"/>
  <c r="M1643" i="12" s="1"/>
  <c r="M1474" i="12"/>
  <c r="M1639" i="12" s="1"/>
  <c r="M1528" i="12"/>
  <c r="M1641" i="12" s="1"/>
  <c r="E1398" i="16"/>
  <c r="E2587" i="16" s="1"/>
  <c r="D1398" i="16"/>
  <c r="B1397" i="16"/>
  <c r="B2586" i="16" s="1"/>
  <c r="E1399" i="16"/>
  <c r="D1404" i="16"/>
  <c r="C1407" i="16" s="1"/>
  <c r="D609" i="20" s="1"/>
  <c r="C609" i="20" s="1"/>
  <c r="E608" i="20" s="1"/>
  <c r="K609" i="20" s="1"/>
  <c r="K610" i="20" s="1"/>
  <c r="O2211" i="16"/>
  <c r="P1337" i="16"/>
  <c r="N1192" i="16"/>
  <c r="O1338" i="16"/>
  <c r="O554" i="20"/>
  <c r="O555" i="20" s="1"/>
  <c r="P553" i="20"/>
  <c r="L75" i="16"/>
  <c r="M73" i="16" s="1"/>
  <c r="M2313" i="16" s="1"/>
  <c r="M2325" i="16" s="1"/>
  <c r="L2337" i="16"/>
  <c r="L76" i="16" s="1"/>
  <c r="L89" i="16" s="1"/>
  <c r="L51" i="16"/>
  <c r="M49" i="16" s="1"/>
  <c r="M2310" i="16" s="1"/>
  <c r="M2322" i="16" s="1"/>
  <c r="L2334" i="16"/>
  <c r="L52" i="16" s="1"/>
  <c r="L86" i="16" s="1"/>
  <c r="L35" i="16"/>
  <c r="M33" i="16" s="1"/>
  <c r="M2308" i="16" s="1"/>
  <c r="M2320" i="16" s="1"/>
  <c r="L2332" i="16"/>
  <c r="L36" i="16" s="1"/>
  <c r="L83" i="16" s="1"/>
  <c r="L2331" i="16"/>
  <c r="L28" i="16" s="1"/>
  <c r="L67" i="16"/>
  <c r="M65" i="16" s="1"/>
  <c r="M2312" i="16" s="1"/>
  <c r="M2324" i="16" s="1"/>
  <c r="L2336" i="16"/>
  <c r="L68" i="16" s="1"/>
  <c r="L88" i="16" s="1"/>
  <c r="K19" i="16"/>
  <c r="L17" i="16" s="1"/>
  <c r="L2306" i="16" s="1"/>
  <c r="K2330" i="16"/>
  <c r="K2326" i="16"/>
  <c r="L43" i="16"/>
  <c r="M41" i="16" s="1"/>
  <c r="M2309" i="16" s="1"/>
  <c r="M2321" i="16" s="1"/>
  <c r="L2333" i="16"/>
  <c r="L44" i="16" s="1"/>
  <c r="O1198" i="16"/>
  <c r="D1000" i="16"/>
  <c r="J999" i="16"/>
  <c r="E996" i="16"/>
  <c r="E995" i="16"/>
  <c r="F995" i="16" s="1" a="1"/>
  <c r="F995" i="16" s="1"/>
  <c r="D995" i="16"/>
  <c r="C997" i="16"/>
  <c r="B994" i="16"/>
  <c r="D990" i="16"/>
  <c r="N1199" i="16"/>
  <c r="D2004" i="16"/>
  <c r="B2003" i="16"/>
  <c r="B3156" i="16" s="1"/>
  <c r="E2004" i="16"/>
  <c r="E2005" i="16"/>
  <c r="P1344" i="16"/>
  <c r="O1345" i="16"/>
  <c r="N1346" i="16"/>
  <c r="P1455" i="16"/>
  <c r="P2210" i="16" s="1"/>
  <c r="N548" i="20"/>
  <c r="O1456" i="16"/>
  <c r="O1457" i="16" s="1"/>
  <c r="O568" i="20"/>
  <c r="O569" i="20" s="1"/>
  <c r="P567" i="20"/>
  <c r="P1611" i="16"/>
  <c r="P1618" i="16"/>
  <c r="P2234" i="16" s="1"/>
  <c r="O1619" i="16"/>
  <c r="O1620" i="16" s="1"/>
  <c r="O561" i="20"/>
  <c r="O562" i="20" s="1"/>
  <c r="N2126" i="16"/>
  <c r="O1489" i="16"/>
  <c r="O1490" i="16" s="1"/>
  <c r="P1488" i="16"/>
  <c r="O2194" i="16"/>
  <c r="O540" i="20"/>
  <c r="O541" i="20" s="1"/>
  <c r="O1496" i="16"/>
  <c r="O2217" i="16"/>
  <c r="L963" i="16"/>
  <c r="M152" i="16"/>
  <c r="M169" i="16" s="1"/>
  <c r="M186" i="16" s="1"/>
  <c r="M60" i="10" s="1"/>
  <c r="P574" i="20"/>
  <c r="P576" i="20" s="1"/>
  <c r="O575" i="20"/>
  <c r="N951" i="16"/>
  <c r="L968" i="16"/>
  <c r="O2133" i="16"/>
  <c r="L52" i="10"/>
  <c r="L340" i="10" s="1"/>
  <c r="M146" i="16"/>
  <c r="L596" i="20"/>
  <c r="L597" i="20" s="1"/>
  <c r="K1662" i="16"/>
  <c r="M589" i="20"/>
  <c r="M590" i="20" s="1"/>
  <c r="K1661" i="16"/>
  <c r="K2287" i="16"/>
  <c r="K1993" i="16"/>
  <c r="K1994" i="16" s="1"/>
  <c r="K2240" i="16"/>
  <c r="N588" i="20"/>
  <c r="M595" i="20"/>
  <c r="C620" i="20"/>
  <c r="C614" i="20"/>
  <c r="D614" i="20"/>
  <c r="E614" i="20" s="1"/>
  <c r="C615" i="20"/>
  <c r="K603" i="20"/>
  <c r="K604" i="20" s="1"/>
  <c r="C994" i="20"/>
  <c r="C989" i="20"/>
  <c r="K1999" i="16"/>
  <c r="K973" i="16"/>
  <c r="K979" i="16"/>
  <c r="P961" i="16"/>
  <c r="O967" i="16"/>
  <c r="N945" i="16"/>
  <c r="O938" i="16"/>
  <c r="N939" i="16"/>
  <c r="M2139" i="16"/>
  <c r="M318" i="20" s="1"/>
  <c r="N957" i="16"/>
  <c r="N962" i="16"/>
  <c r="D985" i="16"/>
  <c r="F984" i="16" s="1"/>
  <c r="K1667" i="16"/>
  <c r="D1678" i="16"/>
  <c r="C1681" i="16" s="1"/>
  <c r="D864" i="20" s="1"/>
  <c r="C864" i="20" s="1"/>
  <c r="B1671" i="16"/>
  <c r="B2838" i="16" s="1"/>
  <c r="E1673" i="16"/>
  <c r="E1672" i="16"/>
  <c r="D1672" i="16"/>
  <c r="K1551" i="16"/>
  <c r="K2224" i="16"/>
  <c r="K1545" i="16"/>
  <c r="K1546" i="16" s="1"/>
  <c r="P1194" i="16"/>
  <c r="P245" i="16" s="1"/>
  <c r="Q66" i="22"/>
  <c r="P67" i="22"/>
  <c r="Q38" i="22"/>
  <c r="Q106" i="11" s="1"/>
  <c r="T25" i="20"/>
  <c r="T54" i="20" s="1"/>
  <c r="T56" i="20" s="1"/>
  <c r="N2139" i="16"/>
  <c r="N318" i="20" s="1"/>
  <c r="O2130" i="16"/>
  <c r="O167" i="18"/>
  <c r="P166" i="18"/>
  <c r="P165" i="18"/>
  <c r="O36" i="10" l="1"/>
  <c r="L439" i="20"/>
  <c r="M438" i="20"/>
  <c r="N438" i="20" s="1"/>
  <c r="Q595" i="12"/>
  <c r="Q319" i="20"/>
  <c r="O3477" i="16"/>
  <c r="O3479" i="16" s="1"/>
  <c r="O3478" i="16"/>
  <c r="O3429" i="16"/>
  <c r="O3431" i="16" s="1"/>
  <c r="O3430" i="16"/>
  <c r="O3333" i="16"/>
  <c r="O3335" i="16" s="1"/>
  <c r="O3334" i="16"/>
  <c r="O3321" i="16"/>
  <c r="O3323" i="16" s="1"/>
  <c r="O3322" i="16"/>
  <c r="O3465" i="16"/>
  <c r="O3467" i="16" s="1"/>
  <c r="O3466" i="16"/>
  <c r="O3417" i="16"/>
  <c r="O3419" i="16" s="1"/>
  <c r="O3418" i="16"/>
  <c r="O3453" i="16"/>
  <c r="O3455" i="16" s="1"/>
  <c r="O3454" i="16"/>
  <c r="O3405" i="16"/>
  <c r="O3407" i="16" s="1"/>
  <c r="O3406" i="16"/>
  <c r="O3297" i="16"/>
  <c r="O3299" i="16" s="1"/>
  <c r="O3298" i="16"/>
  <c r="O3261" i="16"/>
  <c r="O3263" i="16" s="1"/>
  <c r="O3262" i="16"/>
  <c r="O3441" i="16"/>
  <c r="O3443" i="16" s="1"/>
  <c r="O3442" i="16"/>
  <c r="O3393" i="16"/>
  <c r="O3395" i="16" s="1"/>
  <c r="O3394" i="16"/>
  <c r="O3346" i="16"/>
  <c r="O3274" i="16"/>
  <c r="O3310" i="16"/>
  <c r="E451" i="20"/>
  <c r="K452" i="20"/>
  <c r="O3358" i="16"/>
  <c r="O3370" i="16"/>
  <c r="O3286" i="16"/>
  <c r="N3477" i="16"/>
  <c r="N3478" i="16" s="1"/>
  <c r="N3286" i="16"/>
  <c r="N3418" i="16"/>
  <c r="N3274" i="16"/>
  <c r="M3490" i="16"/>
  <c r="M844" i="16" s="1"/>
  <c r="N3250" i="16"/>
  <c r="O3251" i="16"/>
  <c r="O3487" i="16"/>
  <c r="O861" i="16" s="1"/>
  <c r="O3250" i="16"/>
  <c r="N3335" i="16"/>
  <c r="N3347" i="16"/>
  <c r="O3488" i="16"/>
  <c r="N3334" i="16"/>
  <c r="N3431" i="16"/>
  <c r="L250" i="10"/>
  <c r="N3407" i="16"/>
  <c r="O3492" i="16"/>
  <c r="M3479" i="16"/>
  <c r="M3491" i="16" s="1"/>
  <c r="M3489" i="16"/>
  <c r="N3311" i="16"/>
  <c r="Q786" i="16"/>
  <c r="Q3473" i="16"/>
  <c r="Q3377" i="16"/>
  <c r="Q3353" i="16"/>
  <c r="Q3281" i="16"/>
  <c r="Q3365" i="16"/>
  <c r="Q3413" i="16"/>
  <c r="Q3317" i="16"/>
  <c r="Q3449" i="16"/>
  <c r="Q283" i="20"/>
  <c r="Q3485" i="16"/>
  <c r="Q3389" i="16"/>
  <c r="Q3425" i="16"/>
  <c r="Q3329" i="16"/>
  <c r="Q3257" i="16"/>
  <c r="Q3461" i="16"/>
  <c r="Q3502" i="16"/>
  <c r="Q3401" i="16"/>
  <c r="Q3305" i="16"/>
  <c r="Q3245" i="16"/>
  <c r="Q3437" i="16"/>
  <c r="Q3293" i="16"/>
  <c r="Q3341" i="16"/>
  <c r="Q3269" i="16"/>
  <c r="Q3505" i="16"/>
  <c r="Q3504" i="16"/>
  <c r="Q3503" i="16"/>
  <c r="Q3507" i="16"/>
  <c r="Q3506" i="16"/>
  <c r="Q3508" i="16"/>
  <c r="Q3509" i="16"/>
  <c r="Q3510" i="16"/>
  <c r="Q3511" i="16"/>
  <c r="Q3512" i="16"/>
  <c r="Q3513" i="16"/>
  <c r="Q3514" i="16"/>
  <c r="Q3515" i="16"/>
  <c r="Q3516" i="16"/>
  <c r="Q3517" i="16"/>
  <c r="Q3518" i="16"/>
  <c r="Q3519" i="16"/>
  <c r="Q3521" i="16"/>
  <c r="Q3520" i="16"/>
  <c r="Q3522" i="16"/>
  <c r="P3252" i="16"/>
  <c r="P3247" i="16"/>
  <c r="P3248" i="16"/>
  <c r="P3249" i="16" s="1"/>
  <c r="P3251" i="16" s="1"/>
  <c r="P3260" i="16"/>
  <c r="P3261" i="16" s="1"/>
  <c r="P3263" i="16" s="1"/>
  <c r="P3259" i="16"/>
  <c r="P3264" i="16"/>
  <c r="P3276" i="16"/>
  <c r="P3271" i="16"/>
  <c r="P3272" i="16" s="1"/>
  <c r="P3284" i="16"/>
  <c r="P3285" i="16" s="1"/>
  <c r="P3287" i="16" s="1"/>
  <c r="P3288" i="16"/>
  <c r="P3283" i="16"/>
  <c r="P3300" i="16"/>
  <c r="P3295" i="16"/>
  <c r="P3296" i="16" s="1"/>
  <c r="P3331" i="16"/>
  <c r="P3312" i="16"/>
  <c r="P3324" i="16"/>
  <c r="P3307" i="16"/>
  <c r="P3308" i="16"/>
  <c r="P3309" i="16" s="1"/>
  <c r="P3311" i="16" s="1"/>
  <c r="P3319" i="16"/>
  <c r="P3332" i="16"/>
  <c r="P3333" i="16" s="1"/>
  <c r="P3335" i="16" s="1"/>
  <c r="P3336" i="16"/>
  <c r="P3320" i="16"/>
  <c r="P3321" i="16" s="1"/>
  <c r="P3323" i="16" s="1"/>
  <c r="P3348" i="16"/>
  <c r="P3343" i="16"/>
  <c r="P3344" i="16" s="1"/>
  <c r="P3355" i="16"/>
  <c r="P3356" i="16" s="1"/>
  <c r="P3360" i="16"/>
  <c r="P3367" i="16"/>
  <c r="P3368" i="16"/>
  <c r="P3369" i="16" s="1"/>
  <c r="P3371" i="16" s="1"/>
  <c r="P3372" i="16"/>
  <c r="P3384" i="16"/>
  <c r="P3382" i="16"/>
  <c r="P3380" i="16"/>
  <c r="P3381" i="16" s="1"/>
  <c r="P3383" i="16" s="1"/>
  <c r="P3379" i="16"/>
  <c r="P3396" i="16"/>
  <c r="P3391" i="16"/>
  <c r="P3392" i="16"/>
  <c r="P3393" i="16" s="1"/>
  <c r="P3395" i="16" s="1"/>
  <c r="P3404" i="16"/>
  <c r="P3405" i="16" s="1"/>
  <c r="P3407" i="16" s="1"/>
  <c r="P3408" i="16"/>
  <c r="P3403" i="16"/>
  <c r="P3415" i="16"/>
  <c r="P3420" i="16"/>
  <c r="P3416" i="16"/>
  <c r="P3417" i="16" s="1"/>
  <c r="P3428" i="16"/>
  <c r="P3429" i="16" s="1"/>
  <c r="P3431" i="16" s="1"/>
  <c r="P3432" i="16"/>
  <c r="P3427" i="16"/>
  <c r="P3439" i="16"/>
  <c r="P3440" i="16"/>
  <c r="P3441" i="16" s="1"/>
  <c r="P3443" i="16" s="1"/>
  <c r="P3444" i="16"/>
  <c r="P3442" i="16"/>
  <c r="P3456" i="16"/>
  <c r="P3454" i="16"/>
  <c r="P3452" i="16"/>
  <c r="P3453" i="16" s="1"/>
  <c r="P3455" i="16" s="1"/>
  <c r="P3451" i="16"/>
  <c r="P3468" i="16"/>
  <c r="P3463" i="16"/>
  <c r="P3464" i="16" s="1"/>
  <c r="P3480" i="16"/>
  <c r="P3475" i="16"/>
  <c r="P3476" i="16" s="1"/>
  <c r="N3371" i="16"/>
  <c r="N3323" i="16"/>
  <c r="D2721" i="16"/>
  <c r="E2721" i="16" s="1"/>
  <c r="D1239" i="16"/>
  <c r="D1240" i="16" s="1"/>
  <c r="D2433" i="16" s="1"/>
  <c r="K1240" i="16"/>
  <c r="K1241" i="16" s="1"/>
  <c r="K1242" i="16" s="1"/>
  <c r="F1238" i="16" a="1"/>
  <c r="F1238" i="16" s="1"/>
  <c r="B1244" i="16"/>
  <c r="B2437" i="16" s="1"/>
  <c r="E1245" i="16"/>
  <c r="E2438" i="16" s="1"/>
  <c r="K2176" i="16"/>
  <c r="K1234" i="16"/>
  <c r="K1235" i="16" s="1"/>
  <c r="E2426" i="16"/>
  <c r="D2427" i="16" s="1"/>
  <c r="E2427" i="16" s="1"/>
  <c r="G3161" i="16"/>
  <c r="G3158" i="16"/>
  <c r="G2843" i="16"/>
  <c r="G2840" i="16"/>
  <c r="G2442" i="16"/>
  <c r="G2439" i="16"/>
  <c r="G3233" i="16"/>
  <c r="G3230" i="16"/>
  <c r="D2728" i="16"/>
  <c r="E2728" i="16" s="1"/>
  <c r="G2591" i="16"/>
  <c r="G2588" i="16"/>
  <c r="D2569" i="16"/>
  <c r="E2569" i="16" s="1"/>
  <c r="D2570" i="16"/>
  <c r="E2570" i="16" s="1"/>
  <c r="O1212" i="16"/>
  <c r="O1215" i="16" s="1"/>
  <c r="O248" i="16" s="1"/>
  <c r="R67" i="22"/>
  <c r="N2173" i="16"/>
  <c r="P92" i="12"/>
  <c r="N1213" i="16"/>
  <c r="N1214" i="16" s="1"/>
  <c r="N2692" i="16"/>
  <c r="N1512" i="16" s="1"/>
  <c r="N394" i="16" s="1"/>
  <c r="AA97" i="22"/>
  <c r="AA101" i="22" s="1"/>
  <c r="Z102" i="22"/>
  <c r="W126" i="22"/>
  <c r="V130" i="22"/>
  <c r="V131" i="22" s="1"/>
  <c r="U42" i="22"/>
  <c r="U46" i="22" s="1"/>
  <c r="T47" i="22"/>
  <c r="T48" i="22" s="1"/>
  <c r="U106" i="22"/>
  <c r="U110" i="22" s="1"/>
  <c r="T111" i="22"/>
  <c r="T112" i="22" s="1"/>
  <c r="U116" i="22"/>
  <c r="U120" i="22" s="1"/>
  <c r="T121" i="22"/>
  <c r="T122" i="22" s="1"/>
  <c r="N2546" i="16"/>
  <c r="N2548" i="16" s="1"/>
  <c r="N2397" i="16"/>
  <c r="N2399" i="16" s="1"/>
  <c r="F2418" i="16"/>
  <c r="L1226" i="16"/>
  <c r="M1226" i="16" s="1"/>
  <c r="M1229" i="16" s="1"/>
  <c r="M250" i="16" s="1"/>
  <c r="L2238" i="16"/>
  <c r="L1647" i="16"/>
  <c r="L1648" i="16" s="1"/>
  <c r="M1366" i="16"/>
  <c r="M1367" i="16" s="1"/>
  <c r="M2711" i="16"/>
  <c r="M2713" i="16" s="1"/>
  <c r="F2819" i="16"/>
  <c r="L1653" i="16"/>
  <c r="M1653" i="16" s="1"/>
  <c r="N1205" i="16"/>
  <c r="M2172" i="16"/>
  <c r="M2404" i="16"/>
  <c r="M2406" i="16" s="1"/>
  <c r="M2196" i="16"/>
  <c r="L1207" i="16"/>
  <c r="M1206" i="16"/>
  <c r="M2411" i="16"/>
  <c r="M2413" i="16" s="1"/>
  <c r="M2704" i="16"/>
  <c r="M2706" i="16" s="1"/>
  <c r="M1526" i="16" s="1"/>
  <c r="M396" i="16" s="1"/>
  <c r="M1646" i="16"/>
  <c r="N1646" i="16" s="1"/>
  <c r="N2238" i="16" s="1"/>
  <c r="L1222" i="16"/>
  <c r="L249" i="16" s="1"/>
  <c r="L2174" i="16"/>
  <c r="L1220" i="16"/>
  <c r="L1221" i="16" s="1"/>
  <c r="O1365" i="16"/>
  <c r="P1365" i="16" s="1"/>
  <c r="Q1365" i="16" s="1"/>
  <c r="N1633" i="16"/>
  <c r="N1634" i="16" s="1"/>
  <c r="M1640" i="16"/>
  <c r="M1641" i="16" s="1"/>
  <c r="O2396" i="16"/>
  <c r="O2398" i="16" s="1"/>
  <c r="Q2531" i="16"/>
  <c r="Q2533" i="16" s="1"/>
  <c r="Q2683" i="16"/>
  <c r="Q2814" i="16"/>
  <c r="Q2706" i="16"/>
  <c r="Q2532" i="16"/>
  <c r="Q2527" i="16"/>
  <c r="Q2534" i="16"/>
  <c r="Q2678" i="16"/>
  <c r="Q2685" i="16"/>
  <c r="Q2524" i="16"/>
  <c r="Q2526" i="16" s="1"/>
  <c r="Q2793" i="16"/>
  <c r="Q2692" i="16"/>
  <c r="Q2541" i="16"/>
  <c r="Q2399" i="16"/>
  <c r="Q2699" i="16"/>
  <c r="Q2800" i="16"/>
  <c r="Q2548" i="16"/>
  <c r="Q2562" i="16"/>
  <c r="Q2821" i="16"/>
  <c r="Q2406" i="16"/>
  <c r="Q2713" i="16"/>
  <c r="Q2631" i="16"/>
  <c r="Q2633" i="16" s="1"/>
  <c r="Q2807" i="16"/>
  <c r="Q2413" i="16"/>
  <c r="Q2682" i="16"/>
  <c r="Q2684" i="16" s="1"/>
  <c r="Q2525" i="16"/>
  <c r="Q2676" i="16"/>
  <c r="M2547" i="16"/>
  <c r="P1632" i="16"/>
  <c r="P2236" i="16" s="1"/>
  <c r="O2236" i="16"/>
  <c r="O2540" i="16"/>
  <c r="P1639" i="16"/>
  <c r="P2237" i="16" s="1"/>
  <c r="N2237" i="16"/>
  <c r="J449" i="16" a="1"/>
  <c r="J449" i="16" s="1"/>
  <c r="Q449" i="16" s="1"/>
  <c r="J182" i="20"/>
  <c r="C2264" i="16"/>
  <c r="J499" i="16" a="1"/>
  <c r="J499" i="16" s="1"/>
  <c r="J546" i="16" s="1"/>
  <c r="K448" i="16"/>
  <c r="L448" i="16"/>
  <c r="M448" i="16"/>
  <c r="N448" i="16"/>
  <c r="O448" i="16"/>
  <c r="P2785" i="16"/>
  <c r="P2778" i="16"/>
  <c r="I353" i="16"/>
  <c r="G128" i="20" s="1"/>
  <c r="Q2689" i="16"/>
  <c r="Q2691" i="16" s="1"/>
  <c r="N1504" i="16"/>
  <c r="O1504" i="16" s="1"/>
  <c r="Q2675" i="16"/>
  <c r="K2705" i="16"/>
  <c r="M2705" i="16"/>
  <c r="K2806" i="16"/>
  <c r="L2705" i="16"/>
  <c r="O2696" i="16"/>
  <c r="O2698" i="16" s="1"/>
  <c r="P2791" i="16"/>
  <c r="M2820" i="16"/>
  <c r="N2703" i="16"/>
  <c r="O2703" i="16" s="1"/>
  <c r="O2705" i="16" s="1"/>
  <c r="F1659" i="16"/>
  <c r="N2812" i="16"/>
  <c r="N2814" i="16" s="1"/>
  <c r="N1649" i="16" s="1"/>
  <c r="N521" i="16" s="1"/>
  <c r="L2820" i="16"/>
  <c r="N2804" i="16"/>
  <c r="O2804" i="16" s="1"/>
  <c r="P2690" i="16"/>
  <c r="N2805" i="16"/>
  <c r="D1551" i="16"/>
  <c r="D2733" i="16" s="1"/>
  <c r="E2733" i="16" s="1"/>
  <c r="D2734" i="16" s="1"/>
  <c r="N2818" i="16"/>
  <c r="O2818" i="16" s="1"/>
  <c r="O2820" i="16" s="1"/>
  <c r="D1667" i="16"/>
  <c r="D2834" i="16" s="1"/>
  <c r="E2834" i="16" s="1"/>
  <c r="D2836" i="16" s="1"/>
  <c r="E2836" i="16" s="1"/>
  <c r="P2790" i="16"/>
  <c r="O2792" i="16"/>
  <c r="K2819" i="16"/>
  <c r="L2813" i="16"/>
  <c r="N2811" i="16"/>
  <c r="P2797" i="16"/>
  <c r="Q2797" i="16" s="1"/>
  <c r="N2799" i="16"/>
  <c r="L2819" i="16"/>
  <c r="L2821" i="16" s="1"/>
  <c r="L1656" i="16" s="1"/>
  <c r="O2798" i="16"/>
  <c r="P2798" i="16" s="1"/>
  <c r="P2800" i="16" s="1"/>
  <c r="K2807" i="16"/>
  <c r="K1642" i="16" s="1"/>
  <c r="K2813" i="16"/>
  <c r="L2806" i="16"/>
  <c r="M2806" i="16" s="1"/>
  <c r="K2820" i="16"/>
  <c r="O2697" i="16"/>
  <c r="M2712" i="16"/>
  <c r="N2710" i="16"/>
  <c r="N2712" i="16" s="1"/>
  <c r="N1219" i="16"/>
  <c r="N1222" i="16" s="1"/>
  <c r="N249" i="16" s="1"/>
  <c r="K2712" i="16"/>
  <c r="L2712" i="16"/>
  <c r="P2671" i="16"/>
  <c r="M1222" i="16"/>
  <c r="M249" i="16" s="1"/>
  <c r="N2647" i="16"/>
  <c r="M2655" i="16"/>
  <c r="M1472" i="16" s="1"/>
  <c r="M347" i="16" s="1"/>
  <c r="N2648" i="16"/>
  <c r="N1465" i="16" s="1"/>
  <c r="N346" i="16" s="1"/>
  <c r="K2661" i="16"/>
  <c r="Q2638" i="16"/>
  <c r="L2561" i="16"/>
  <c r="N2560" i="16"/>
  <c r="N2559" i="16"/>
  <c r="N2561" i="16" s="1"/>
  <c r="K2561" i="16"/>
  <c r="Q2538" i="16"/>
  <c r="Q2540" i="16" s="1"/>
  <c r="P2540" i="16"/>
  <c r="O2541" i="16"/>
  <c r="O1354" i="16" s="1"/>
  <c r="O309" i="16" s="1"/>
  <c r="O2545" i="16"/>
  <c r="P2545" i="16" s="1"/>
  <c r="Q2539" i="16"/>
  <c r="E2588" i="16"/>
  <c r="D1393" i="16"/>
  <c r="F1232" i="16"/>
  <c r="L2405" i="16"/>
  <c r="K1243" i="16"/>
  <c r="K252" i="16" s="1"/>
  <c r="K2412" i="16"/>
  <c r="L2413" i="16"/>
  <c r="L2412" i="16"/>
  <c r="K2405" i="16"/>
  <c r="N2389" i="16"/>
  <c r="O2389" i="16" s="1"/>
  <c r="O2391" i="16" s="1"/>
  <c r="N2403" i="16"/>
  <c r="O2403" i="16" s="1"/>
  <c r="O2405" i="16" s="1"/>
  <c r="K2406" i="16"/>
  <c r="N2410" i="16"/>
  <c r="G2424" i="16"/>
  <c r="O83" i="25"/>
  <c r="P35" i="8"/>
  <c r="P78" i="31" s="1"/>
  <c r="Q59" i="31"/>
  <c r="Q39" i="31"/>
  <c r="Q19" i="31"/>
  <c r="Q49" i="31"/>
  <c r="Q121" i="8"/>
  <c r="Q122" i="8" s="1"/>
  <c r="Q29" i="31"/>
  <c r="P80" i="31"/>
  <c r="P88" i="31" s="1"/>
  <c r="Q69" i="31"/>
  <c r="Q13" i="31"/>
  <c r="Q4" i="30"/>
  <c r="O12" i="25"/>
  <c r="O12" i="31"/>
  <c r="P77" i="31"/>
  <c r="S57" i="22"/>
  <c r="S58" i="22" s="1"/>
  <c r="T52" i="22"/>
  <c r="T56" i="22" s="1"/>
  <c r="T62" i="22"/>
  <c r="S66" i="22"/>
  <c r="S67" i="22" s="1"/>
  <c r="S38" i="22"/>
  <c r="S106" i="11" s="1"/>
  <c r="T33" i="22"/>
  <c r="T37" i="22" s="1"/>
  <c r="Q104" i="11"/>
  <c r="Q113" i="11"/>
  <c r="Q58" i="22"/>
  <c r="R58" i="22"/>
  <c r="L447" i="20"/>
  <c r="M445" i="20"/>
  <c r="L446" i="20"/>
  <c r="P62" i="25"/>
  <c r="P215" i="11"/>
  <c r="P150" i="11"/>
  <c r="P218" i="11"/>
  <c r="P193" i="11"/>
  <c r="P153" i="11"/>
  <c r="P196" i="11"/>
  <c r="P217" i="11"/>
  <c r="P152" i="11"/>
  <c r="P149" i="11"/>
  <c r="P195" i="11"/>
  <c r="P154" i="11"/>
  <c r="P151" i="11"/>
  <c r="P155" i="11"/>
  <c r="P157" i="11"/>
  <c r="P214" i="11"/>
  <c r="P197" i="11"/>
  <c r="P158" i="11"/>
  <c r="P194" i="11"/>
  <c r="P216" i="11"/>
  <c r="P156" i="11"/>
  <c r="P2670" i="16"/>
  <c r="P82" i="25"/>
  <c r="O1303" i="20"/>
  <c r="O1316" i="20" s="1"/>
  <c r="O2384" i="16"/>
  <c r="M2392" i="16"/>
  <c r="N2385" i="16"/>
  <c r="O2220" i="16"/>
  <c r="N2235" i="16"/>
  <c r="O2171" i="16"/>
  <c r="P1257" i="16"/>
  <c r="O2383" i="16"/>
  <c r="M2391" i="16"/>
  <c r="Q74" i="25"/>
  <c r="Q13" i="25"/>
  <c r="O2390" i="16"/>
  <c r="O2392" i="16" s="1"/>
  <c r="P2382" i="16"/>
  <c r="P1143" i="12"/>
  <c r="P1122" i="12"/>
  <c r="P1114" i="12"/>
  <c r="P1106" i="12"/>
  <c r="P1098" i="12"/>
  <c r="P1141" i="12"/>
  <c r="P1120" i="12"/>
  <c r="P1112" i="12"/>
  <c r="P1104" i="12"/>
  <c r="P1096" i="12"/>
  <c r="P1152" i="12"/>
  <c r="P1140" i="12"/>
  <c r="P1119" i="12"/>
  <c r="P1111" i="12"/>
  <c r="P1103" i="12"/>
  <c r="P1151" i="12"/>
  <c r="P1139" i="12"/>
  <c r="P1118" i="12"/>
  <c r="P1110" i="12"/>
  <c r="P1102" i="12"/>
  <c r="P1150" i="12"/>
  <c r="P1125" i="12"/>
  <c r="P1117" i="12"/>
  <c r="P1109" i="12"/>
  <c r="P1101" i="12"/>
  <c r="P1149" i="12"/>
  <c r="P1124" i="12"/>
  <c r="P1116" i="12"/>
  <c r="P1108" i="12"/>
  <c r="P1100" i="12"/>
  <c r="P1148" i="12"/>
  <c r="P1123" i="12"/>
  <c r="P1115" i="12"/>
  <c r="P1107" i="12"/>
  <c r="P1099" i="12"/>
  <c r="P1113" i="12"/>
  <c r="P1087" i="12"/>
  <c r="P1079" i="12"/>
  <c r="P1071" i="12"/>
  <c r="P1063" i="12"/>
  <c r="P1105" i="12"/>
  <c r="P1086" i="12"/>
  <c r="P1078" i="12"/>
  <c r="P1070" i="12"/>
  <c r="P1062" i="12"/>
  <c r="P1097" i="12"/>
  <c r="P1085" i="12"/>
  <c r="P1077" i="12"/>
  <c r="P1069" i="12"/>
  <c r="P1061" i="12"/>
  <c r="P1084" i="12"/>
  <c r="P1076" i="12"/>
  <c r="P1068" i="12"/>
  <c r="P1060" i="12"/>
  <c r="P1091" i="12"/>
  <c r="P1083" i="12"/>
  <c r="P1075" i="12"/>
  <c r="P1067" i="12"/>
  <c r="P1059" i="12"/>
  <c r="P1142" i="12"/>
  <c r="P1089" i="12"/>
  <c r="P1081" i="12"/>
  <c r="P1073" i="12"/>
  <c r="P1065" i="12"/>
  <c r="P1057" i="12"/>
  <c r="P1121" i="12"/>
  <c r="P1088" i="12"/>
  <c r="P1080" i="12"/>
  <c r="P1072" i="12"/>
  <c r="P1064" i="12"/>
  <c r="P1074" i="12"/>
  <c r="P1052" i="12"/>
  <c r="P1066" i="12"/>
  <c r="P1046" i="12"/>
  <c r="P1058" i="12"/>
  <c r="P1045" i="12"/>
  <c r="P1037" i="12"/>
  <c r="P1029" i="12"/>
  <c r="P1021" i="12"/>
  <c r="P1044" i="12"/>
  <c r="P1036" i="12"/>
  <c r="P1028" i="12"/>
  <c r="P1020" i="12"/>
  <c r="P1056" i="12"/>
  <c r="P1043" i="12"/>
  <c r="P1035" i="12"/>
  <c r="P1027" i="12"/>
  <c r="P1019" i="12"/>
  <c r="P1055" i="12"/>
  <c r="P1042" i="12"/>
  <c r="P1034" i="12"/>
  <c r="P1090" i="12"/>
  <c r="P1054" i="12"/>
  <c r="P1041" i="12"/>
  <c r="P1033" i="12"/>
  <c r="P1025" i="12"/>
  <c r="P1017" i="12"/>
  <c r="P1038" i="12"/>
  <c r="P1024" i="12"/>
  <c r="P1015" i="12"/>
  <c r="P1007" i="12"/>
  <c r="P990" i="12"/>
  <c r="P982" i="12"/>
  <c r="P1039" i="12"/>
  <c r="P1023" i="12"/>
  <c r="P1014" i="12"/>
  <c r="P1001" i="12"/>
  <c r="P989" i="12"/>
  <c r="P1053" i="12"/>
  <c r="P1022" i="12"/>
  <c r="P1013" i="12"/>
  <c r="P1000" i="12"/>
  <c r="P988" i="12"/>
  <c r="P980" i="12"/>
  <c r="P1082" i="12"/>
  <c r="P1030" i="12"/>
  <c r="P1012" i="12"/>
  <c r="P999" i="12"/>
  <c r="P987" i="12"/>
  <c r="P1040" i="12"/>
  <c r="P1031" i="12"/>
  <c r="P1018" i="12"/>
  <c r="P1011" i="12"/>
  <c r="P998" i="12"/>
  <c r="P986" i="12"/>
  <c r="P1032" i="12"/>
  <c r="P1010" i="12"/>
  <c r="P1009" i="12"/>
  <c r="P992" i="12"/>
  <c r="P984" i="12"/>
  <c r="P981" i="12"/>
  <c r="P977" i="12"/>
  <c r="P965" i="12"/>
  <c r="P957" i="12"/>
  <c r="P910" i="12"/>
  <c r="P979" i="12"/>
  <c r="P976" i="12"/>
  <c r="P964" i="12"/>
  <c r="P956" i="12"/>
  <c r="P909" i="12"/>
  <c r="P975" i="12"/>
  <c r="P963" i="12"/>
  <c r="P955" i="12"/>
  <c r="P908" i="12"/>
  <c r="P1016" i="12"/>
  <c r="P997" i="12"/>
  <c r="P974" i="12"/>
  <c r="P962" i="12"/>
  <c r="P954" i="12"/>
  <c r="P907" i="12"/>
  <c r="P1008" i="12"/>
  <c r="P991" i="12"/>
  <c r="P973" i="12"/>
  <c r="P961" i="12"/>
  <c r="P906" i="12"/>
  <c r="P985" i="12"/>
  <c r="P968" i="12"/>
  <c r="P960" i="12"/>
  <c r="P952" i="12"/>
  <c r="P983" i="12"/>
  <c r="P967" i="12"/>
  <c r="P959" i="12"/>
  <c r="P951" i="12"/>
  <c r="P883" i="12"/>
  <c r="P875" i="12"/>
  <c r="P867" i="12"/>
  <c r="P859" i="12"/>
  <c r="P1026" i="12"/>
  <c r="P978" i="12"/>
  <c r="P882" i="12"/>
  <c r="P874" i="12"/>
  <c r="P866" i="12"/>
  <c r="P858" i="12"/>
  <c r="P966" i="12"/>
  <c r="P881" i="12"/>
  <c r="P873" i="12"/>
  <c r="P865" i="12"/>
  <c r="P857" i="12"/>
  <c r="P958" i="12"/>
  <c r="P880" i="12"/>
  <c r="P872" i="12"/>
  <c r="P864" i="12"/>
  <c r="P950" i="12"/>
  <c r="P879" i="12"/>
  <c r="P871" i="12"/>
  <c r="P863" i="12"/>
  <c r="P855" i="12"/>
  <c r="P899" i="12"/>
  <c r="P878" i="12"/>
  <c r="P870" i="12"/>
  <c r="P862" i="12"/>
  <c r="P854" i="12"/>
  <c r="P898" i="12"/>
  <c r="P877" i="12"/>
  <c r="P869" i="12"/>
  <c r="P861" i="12"/>
  <c r="P849" i="12"/>
  <c r="P847" i="12"/>
  <c r="P839" i="12"/>
  <c r="P831" i="12"/>
  <c r="P897" i="12"/>
  <c r="P846" i="12"/>
  <c r="P838" i="12"/>
  <c r="P830" i="12"/>
  <c r="P822" i="12"/>
  <c r="P901" i="12"/>
  <c r="P876" i="12"/>
  <c r="P845" i="12"/>
  <c r="P837" i="12"/>
  <c r="P829" i="12"/>
  <c r="P821" i="12"/>
  <c r="P813" i="12"/>
  <c r="P900" i="12"/>
  <c r="P868" i="12"/>
  <c r="P844" i="12"/>
  <c r="P836" i="12"/>
  <c r="P828" i="12"/>
  <c r="P820" i="12"/>
  <c r="P860" i="12"/>
  <c r="P843" i="12"/>
  <c r="P835" i="12"/>
  <c r="P827" i="12"/>
  <c r="P819" i="12"/>
  <c r="P811" i="12"/>
  <c r="P856" i="12"/>
  <c r="P842" i="12"/>
  <c r="P834" i="12"/>
  <c r="P826" i="12"/>
  <c r="P818" i="12"/>
  <c r="P810" i="12"/>
  <c r="P841" i="12"/>
  <c r="P833" i="12"/>
  <c r="P825" i="12"/>
  <c r="P817" i="12"/>
  <c r="P848" i="12"/>
  <c r="P840" i="12"/>
  <c r="P832" i="12"/>
  <c r="P824" i="12"/>
  <c r="P816" i="12"/>
  <c r="P815" i="12"/>
  <c r="P800" i="12"/>
  <c r="P792" i="12"/>
  <c r="P784" i="12"/>
  <c r="P776" i="12"/>
  <c r="P768" i="12"/>
  <c r="P755" i="12"/>
  <c r="P743" i="12"/>
  <c r="P735" i="12"/>
  <c r="P715" i="12"/>
  <c r="P799" i="12"/>
  <c r="P791" i="12"/>
  <c r="P783" i="12"/>
  <c r="P775" i="12"/>
  <c r="P767" i="12"/>
  <c r="P750" i="12"/>
  <c r="P742" i="12"/>
  <c r="P734" i="12"/>
  <c r="P708" i="12"/>
  <c r="P716" i="12"/>
  <c r="P823" i="12"/>
  <c r="P798" i="12"/>
  <c r="P790" i="12"/>
  <c r="P782" i="12"/>
  <c r="P774" i="12"/>
  <c r="P766" i="12"/>
  <c r="P749" i="12"/>
  <c r="P741" i="12"/>
  <c r="P733" i="12"/>
  <c r="P709" i="12"/>
  <c r="P717" i="12"/>
  <c r="P797" i="12"/>
  <c r="P789" i="12"/>
  <c r="P781" i="12"/>
  <c r="P773" i="12"/>
  <c r="P765" i="12"/>
  <c r="P748" i="12"/>
  <c r="P740" i="12"/>
  <c r="P732" i="12"/>
  <c r="P710" i="12"/>
  <c r="P804" i="12"/>
  <c r="P796" i="12"/>
  <c r="P788" i="12"/>
  <c r="P780" i="12"/>
  <c r="P772" i="12"/>
  <c r="P759" i="12"/>
  <c r="P747" i="12"/>
  <c r="P739" i="12"/>
  <c r="P812" i="12"/>
  <c r="P802" i="12"/>
  <c r="P794" i="12"/>
  <c r="P786" i="12"/>
  <c r="P778" i="12"/>
  <c r="P770" i="12"/>
  <c r="P757" i="12"/>
  <c r="P745" i="12"/>
  <c r="P737" i="12"/>
  <c r="P713" i="12"/>
  <c r="P814" i="12"/>
  <c r="P801" i="12"/>
  <c r="P793" i="12"/>
  <c r="P785" i="12"/>
  <c r="P777" i="12"/>
  <c r="P769" i="12"/>
  <c r="P756" i="12"/>
  <c r="P744" i="12"/>
  <c r="P736" i="12"/>
  <c r="P714" i="12"/>
  <c r="P779" i="12"/>
  <c r="P731" i="12"/>
  <c r="P1214" i="12" s="1"/>
  <c r="P711" i="12"/>
  <c r="P720" i="12"/>
  <c r="P771" i="12"/>
  <c r="P721" i="12"/>
  <c r="P758" i="12"/>
  <c r="P722" i="12"/>
  <c r="P746" i="12"/>
  <c r="P723" i="12"/>
  <c r="P707" i="12"/>
  <c r="P1190" i="12" s="1"/>
  <c r="P738" i="12"/>
  <c r="P724" i="12"/>
  <c r="P803" i="12"/>
  <c r="P712" i="12"/>
  <c r="P795" i="12"/>
  <c r="P718" i="12"/>
  <c r="P726" i="12"/>
  <c r="P787" i="12"/>
  <c r="P719" i="12"/>
  <c r="P725" i="12"/>
  <c r="P949" i="12"/>
  <c r="Q29" i="8"/>
  <c r="Q135" i="8" s="1"/>
  <c r="Q27" i="8"/>
  <c r="L82" i="16"/>
  <c r="M25" i="16"/>
  <c r="M2307" i="16" s="1"/>
  <c r="M2319" i="16" s="1"/>
  <c r="M27" i="16" s="1"/>
  <c r="J2179" i="16"/>
  <c r="O1358" i="16"/>
  <c r="O396" i="20"/>
  <c r="D2593" i="16"/>
  <c r="E2439" i="16"/>
  <c r="D1246" i="16"/>
  <c r="P1684" i="16"/>
  <c r="D2438" i="16"/>
  <c r="K1247" i="16"/>
  <c r="K1250" i="16" s="1"/>
  <c r="K253" i="16" s="1"/>
  <c r="O2170" i="16"/>
  <c r="E1253" i="16"/>
  <c r="D1252" i="16"/>
  <c r="D1258" i="16"/>
  <c r="C1261" i="16" s="1"/>
  <c r="D466" i="20" s="1"/>
  <c r="C466" i="20" s="1"/>
  <c r="E465" i="20" s="1"/>
  <c r="D2444" i="16"/>
  <c r="E1252" i="16"/>
  <c r="B1251" i="16"/>
  <c r="B2444" i="16" s="1"/>
  <c r="J2203" i="16"/>
  <c r="J2244" i="16"/>
  <c r="N2195" i="16"/>
  <c r="N397" i="20"/>
  <c r="N398" i="20" s="1"/>
  <c r="O424" i="20"/>
  <c r="N425" i="20"/>
  <c r="N426" i="20" s="1"/>
  <c r="P581" i="20"/>
  <c r="M2221" i="16"/>
  <c r="O582" i="20"/>
  <c r="O583" i="20" s="1"/>
  <c r="M1372" i="16"/>
  <c r="L1373" i="16"/>
  <c r="L1374" i="16" s="1"/>
  <c r="D3157" i="16"/>
  <c r="O2219" i="16"/>
  <c r="D2839" i="16"/>
  <c r="L1379" i="16"/>
  <c r="L2198" i="16" s="1"/>
  <c r="D2587" i="16"/>
  <c r="N85" i="25"/>
  <c r="N93" i="25" s="1"/>
  <c r="N404" i="20"/>
  <c r="N405" i="20" s="1"/>
  <c r="O417" i="20"/>
  <c r="O403" i="20"/>
  <c r="N418" i="20"/>
  <c r="N419" i="20" s="1"/>
  <c r="O105" i="10"/>
  <c r="P92" i="10"/>
  <c r="P91" i="10" s="1"/>
  <c r="P117" i="10"/>
  <c r="P59" i="20"/>
  <c r="P1256" i="20" s="1"/>
  <c r="P1290" i="20" s="1"/>
  <c r="P47" i="20"/>
  <c r="C477" i="20"/>
  <c r="C479" i="20" s="1"/>
  <c r="O1612" i="16"/>
  <c r="O1613" i="16" s="1"/>
  <c r="L59" i="16"/>
  <c r="M57" i="16" s="1"/>
  <c r="L2335" i="16"/>
  <c r="L60" i="16" s="1"/>
  <c r="L87" i="16" s="1"/>
  <c r="K461" i="20"/>
  <c r="Q2669" i="16"/>
  <c r="Q2668" i="16"/>
  <c r="P2784" i="16"/>
  <c r="O2786" i="16"/>
  <c r="O1621" i="16" s="1"/>
  <c r="O517" i="16" s="1"/>
  <c r="I419" i="16" s="1"/>
  <c r="G152" i="20" s="1"/>
  <c r="Q2783" i="16"/>
  <c r="Q2786" i="16"/>
  <c r="Q2779" i="16"/>
  <c r="Q2777" i="16"/>
  <c r="Q2776" i="16"/>
  <c r="N2653" i="16"/>
  <c r="O2653" i="16" s="1"/>
  <c r="O2652" i="16"/>
  <c r="P2652" i="16" s="1"/>
  <c r="M2654" i="16"/>
  <c r="N2654" i="16" s="1"/>
  <c r="Q2639" i="16"/>
  <c r="P2641" i="16"/>
  <c r="N1464" i="16"/>
  <c r="O1464" i="16" s="1"/>
  <c r="L2662" i="16"/>
  <c r="L1479" i="16" s="1"/>
  <c r="M2660" i="16"/>
  <c r="L2661" i="16"/>
  <c r="M2659" i="16"/>
  <c r="O1510" i="16"/>
  <c r="O1511" i="16" s="1"/>
  <c r="P1509" i="16"/>
  <c r="P2219" i="16" s="1"/>
  <c r="O2646" i="16"/>
  <c r="O2645" i="16"/>
  <c r="P2640" i="16"/>
  <c r="C471" i="20"/>
  <c r="O1352" i="16"/>
  <c r="P1352" i="16" s="1"/>
  <c r="L459" i="20"/>
  <c r="Q2632" i="16"/>
  <c r="Q2634" i="16" s="1"/>
  <c r="P2634" i="16"/>
  <c r="L2718" i="16"/>
  <c r="L2720" i="16" s="1"/>
  <c r="L1540" i="16" s="1"/>
  <c r="K2718" i="16"/>
  <c r="K2720" i="16" s="1"/>
  <c r="K2717" i="16"/>
  <c r="M2718" i="16"/>
  <c r="M2717" i="16"/>
  <c r="L2717" i="16"/>
  <c r="Q2720" i="16"/>
  <c r="G2555" i="16"/>
  <c r="L2553" i="16"/>
  <c r="L2555" i="16" s="1"/>
  <c r="K2553" i="16"/>
  <c r="K2555" i="16" s="1"/>
  <c r="M2552" i="16"/>
  <c r="L2552" i="16"/>
  <c r="Q2555" i="16"/>
  <c r="K2552" i="16"/>
  <c r="F2420" i="16"/>
  <c r="L2418" i="16"/>
  <c r="L2420" i="16" s="1"/>
  <c r="K2418" i="16"/>
  <c r="K2420" i="16" s="1"/>
  <c r="L2417" i="16"/>
  <c r="Q2420" i="16"/>
  <c r="K2417" i="16"/>
  <c r="M2417" i="16" s="1"/>
  <c r="M432" i="20"/>
  <c r="M433" i="20" s="1"/>
  <c r="N431" i="20"/>
  <c r="N1517" i="16"/>
  <c r="N1518" i="16" s="1"/>
  <c r="P1516" i="16"/>
  <c r="N1359" i="16"/>
  <c r="N1360" i="16" s="1"/>
  <c r="P1410" i="16"/>
  <c r="D2845" i="16"/>
  <c r="M1524" i="16"/>
  <c r="N1524" i="16" s="1"/>
  <c r="M1533" i="16"/>
  <c r="M397" i="16" s="1"/>
  <c r="Q1601" i="16"/>
  <c r="Q1533" i="16"/>
  <c r="Q1677" i="16"/>
  <c r="Q1649" i="16"/>
  <c r="Q1621" i="16"/>
  <c r="Q1594" i="16"/>
  <c r="Q1526" i="16"/>
  <c r="Q1587" i="16"/>
  <c r="Q1519" i="16"/>
  <c r="Q1684" i="16"/>
  <c r="Q1656" i="16"/>
  <c r="Q1628" i="16"/>
  <c r="Q1512" i="16"/>
  <c r="Q1573" i="16"/>
  <c r="Q1505" i="16"/>
  <c r="Q1663" i="16"/>
  <c r="Q1635" i="16"/>
  <c r="Q1554" i="16"/>
  <c r="Q1670" i="16"/>
  <c r="Q1642" i="16"/>
  <c r="Q1614" i="16"/>
  <c r="Q1547" i="16"/>
  <c r="Q1540" i="16"/>
  <c r="Q3077" i="16"/>
  <c r="Q2766" i="16"/>
  <c r="Q2738" i="16"/>
  <c r="Q3207" i="16"/>
  <c r="Q3179" i="16"/>
  <c r="Q3149" i="16"/>
  <c r="Q3121" i="16"/>
  <c r="Q3093" i="16"/>
  <c r="Q3027" i="16"/>
  <c r="Q2999" i="16"/>
  <c r="Q2971" i="16"/>
  <c r="Q2943" i="16"/>
  <c r="Q3084" i="16"/>
  <c r="Q3056" i="16"/>
  <c r="Q2745" i="16"/>
  <c r="Q3214" i="16"/>
  <c r="Q3186" i="16"/>
  <c r="Q3156" i="16"/>
  <c r="Q3128" i="16"/>
  <c r="Q3100" i="16"/>
  <c r="Q3034" i="16"/>
  <c r="Q3006" i="16"/>
  <c r="Q2978" i="16"/>
  <c r="Q2950" i="16"/>
  <c r="Q2922" i="16"/>
  <c r="Q3063" i="16"/>
  <c r="Q2752" i="16"/>
  <c r="Q3221" i="16"/>
  <c r="Q3193" i="16"/>
  <c r="Q3165" i="16"/>
  <c r="Q3135" i="16"/>
  <c r="Q3107" i="16"/>
  <c r="Q3041" i="16"/>
  <c r="Q3013" i="16"/>
  <c r="Q2985" i="16"/>
  <c r="Q2957" i="16"/>
  <c r="Q2929" i="16"/>
  <c r="Q3070" i="16"/>
  <c r="Q3020" i="16"/>
  <c r="Q2667" i="16"/>
  <c r="Q2607" i="16"/>
  <c r="Q2572" i="16"/>
  <c r="Q2537" i="16"/>
  <c r="Q3048" i="16"/>
  <c r="Q2936" i="16"/>
  <c r="Q2901" i="16"/>
  <c r="Q2873" i="16"/>
  <c r="Q2845" i="16"/>
  <c r="Q2817" i="16"/>
  <c r="Q2789" i="16"/>
  <c r="Q2723" i="16"/>
  <c r="Q2695" i="16"/>
  <c r="Q3114" i="16"/>
  <c r="Q3142" i="16"/>
  <c r="Q2908" i="16"/>
  <c r="Q2880" i="16"/>
  <c r="Q2852" i="16"/>
  <c r="Q2824" i="16"/>
  <c r="Q2796" i="16"/>
  <c r="Q2730" i="16"/>
  <c r="Q2702" i="16"/>
  <c r="Q2674" i="16"/>
  <c r="Q2614" i="16"/>
  <c r="Q2579" i="16"/>
  <c r="Q2544" i="16"/>
  <c r="Q2894" i="16"/>
  <c r="Q3172" i="16"/>
  <c r="Q2688" i="16"/>
  <c r="Q2530" i="16"/>
  <c r="Q3200" i="16"/>
  <c r="Q2915" i="16"/>
  <c r="Q2887" i="16"/>
  <c r="Q2859" i="16"/>
  <c r="Q2831" i="16"/>
  <c r="Q2803" i="16"/>
  <c r="Q2775" i="16"/>
  <c r="Q2709" i="16"/>
  <c r="Q2681" i="16"/>
  <c r="Q2621" i="16"/>
  <c r="Q2586" i="16"/>
  <c r="Q2551" i="16"/>
  <c r="Q2759" i="16"/>
  <c r="Q2866" i="16"/>
  <c r="Q2782" i="16"/>
  <c r="Q2716" i="16"/>
  <c r="Q2600" i="16"/>
  <c r="Q3228" i="16"/>
  <c r="Q2964" i="16"/>
  <c r="Q2992" i="16"/>
  <c r="Q2838" i="16"/>
  <c r="Q2810" i="16"/>
  <c r="Q2365" i="16"/>
  <c r="Q2565" i="16"/>
  <c r="Q2507" i="16"/>
  <c r="Q2451" i="16"/>
  <c r="Q2402" i="16"/>
  <c r="Q2409" i="16"/>
  <c r="Q2458" i="16"/>
  <c r="Q2367" i="16"/>
  <c r="Q1347" i="16"/>
  <c r="Q2500" i="16"/>
  <c r="Q2444" i="16"/>
  <c r="Q2395" i="16"/>
  <c r="Q2523" i="16"/>
  <c r="Q2493" i="16"/>
  <c r="Q2437" i="16"/>
  <c r="Q2388" i="16"/>
  <c r="Q2658" i="16"/>
  <c r="Q2651" i="16"/>
  <c r="Q2644" i="16"/>
  <c r="Q2637" i="16"/>
  <c r="Q2630" i="16"/>
  <c r="Q2486" i="16"/>
  <c r="Q2430" i="16"/>
  <c r="Q2381" i="16"/>
  <c r="Q2558" i="16"/>
  <c r="Q1340" i="16"/>
  <c r="Q2479" i="16"/>
  <c r="Q2423" i="16"/>
  <c r="Q2374" i="16"/>
  <c r="Q2465" i="16"/>
  <c r="Q2472" i="16"/>
  <c r="Q2416" i="16"/>
  <c r="Q2593" i="16"/>
  <c r="Q2514" i="16"/>
  <c r="Q1410" i="16"/>
  <c r="Q1361" i="16"/>
  <c r="Q1472" i="16"/>
  <c r="Q1396" i="16"/>
  <c r="Q1375" i="16"/>
  <c r="Q1354" i="16"/>
  <c r="Q1451" i="16"/>
  <c r="Q1465" i="16"/>
  <c r="Q1498" i="16"/>
  <c r="Q1403" i="16"/>
  <c r="Q1389" i="16"/>
  <c r="Q1368" i="16"/>
  <c r="Q1491" i="16"/>
  <c r="Q1479" i="16"/>
  <c r="Q1458" i="16"/>
  <c r="Q1382" i="16"/>
  <c r="L1361" i="16"/>
  <c r="N1354" i="16"/>
  <c r="N309" i="16" s="1"/>
  <c r="K1533" i="16"/>
  <c r="F2555" i="16"/>
  <c r="G2420" i="16"/>
  <c r="K1375" i="16"/>
  <c r="L1375" i="16"/>
  <c r="K1479" i="16"/>
  <c r="N1471" i="16"/>
  <c r="L1236" i="16"/>
  <c r="L251" i="16" s="1"/>
  <c r="P1469" i="16"/>
  <c r="P2212" i="16" s="1"/>
  <c r="G2720" i="16"/>
  <c r="M1375" i="16"/>
  <c r="M312" i="16" s="1"/>
  <c r="I326" i="16"/>
  <c r="G115" i="20" s="1"/>
  <c r="N2221" i="16"/>
  <c r="O1523" i="16"/>
  <c r="F2720" i="16"/>
  <c r="G2724" i="16"/>
  <c r="F1543" i="16"/>
  <c r="P1580" i="16" s="1"/>
  <c r="O1625" i="16"/>
  <c r="N1626" i="16"/>
  <c r="N1627" i="16" s="1"/>
  <c r="F3150" i="16"/>
  <c r="F2004" i="16" a="1"/>
  <c r="F2004" i="16" s="1"/>
  <c r="E3157" i="16"/>
  <c r="D2005" i="16"/>
  <c r="D3158" i="16" s="1"/>
  <c r="E3158" i="16"/>
  <c r="D2828" i="16"/>
  <c r="D1673" i="16"/>
  <c r="D2840" i="16" s="1"/>
  <c r="E2840" i="16"/>
  <c r="F2832" i="16"/>
  <c r="F1672" i="16" a="1"/>
  <c r="F1672" i="16" s="1"/>
  <c r="E2839" i="16"/>
  <c r="E2727" i="16"/>
  <c r="F2731" i="16"/>
  <c r="N1361" i="16"/>
  <c r="N310" i="16" s="1"/>
  <c r="G2566" i="16"/>
  <c r="F2580" i="16"/>
  <c r="F1385" i="16"/>
  <c r="F2574" i="16" s="1"/>
  <c r="D2575" i="16"/>
  <c r="E2575" i="16" s="1"/>
  <c r="O1470" i="16"/>
  <c r="O1450" i="16"/>
  <c r="I327" i="16"/>
  <c r="G116" i="20" s="1"/>
  <c r="L1478" i="16"/>
  <c r="L334" i="16" s="1"/>
  <c r="L838" i="16" s="1"/>
  <c r="N1476" i="16"/>
  <c r="M332" i="16"/>
  <c r="M2213" i="16"/>
  <c r="L333" i="16"/>
  <c r="M1477" i="16"/>
  <c r="K1537" i="16"/>
  <c r="K2222" i="16"/>
  <c r="K1531" i="16"/>
  <c r="K1532" i="16"/>
  <c r="L1530" i="16"/>
  <c r="F1398" i="16" a="1"/>
  <c r="F1398" i="16" s="1"/>
  <c r="K1386" i="16"/>
  <c r="K1380" i="16"/>
  <c r="K2198" i="16"/>
  <c r="K1394" i="16"/>
  <c r="K1395" i="16" s="1"/>
  <c r="O307" i="16"/>
  <c r="P307" i="16"/>
  <c r="P322" i="16" s="1"/>
  <c r="P110" i="20" s="1"/>
  <c r="C472" i="20"/>
  <c r="D472" i="20"/>
  <c r="D471" i="20"/>
  <c r="E471" i="20" s="1"/>
  <c r="P2110" i="16"/>
  <c r="P349" i="16"/>
  <c r="P123" i="20" s="1"/>
  <c r="I418" i="16"/>
  <c r="G151" i="20" s="1"/>
  <c r="P772" i="16"/>
  <c r="P268" i="20" s="1"/>
  <c r="P744" i="16"/>
  <c r="P240" i="20" s="1"/>
  <c r="O114" i="10"/>
  <c r="O112" i="10" s="1"/>
  <c r="P116" i="10"/>
  <c r="P85" i="10"/>
  <c r="P84" i="10" s="1"/>
  <c r="P118" i="10" s="1"/>
  <c r="P71" i="10"/>
  <c r="P31" i="10"/>
  <c r="P77" i="10"/>
  <c r="P119" i="10"/>
  <c r="P115" i="10"/>
  <c r="P89" i="10"/>
  <c r="P113" i="10" s="1"/>
  <c r="P110" i="10"/>
  <c r="O79" i="10"/>
  <c r="N366" i="10"/>
  <c r="O1194" i="16"/>
  <c r="O245" i="16" s="1"/>
  <c r="M963" i="16"/>
  <c r="N963" i="16" s="1"/>
  <c r="O1192" i="16"/>
  <c r="P1191" i="16"/>
  <c r="P2170" i="16" s="1"/>
  <c r="O1208" i="16"/>
  <c r="O247" i="16" s="1"/>
  <c r="O1201" i="16"/>
  <c r="O246" i="16" s="1"/>
  <c r="Q134" i="8"/>
  <c r="P11" i="22"/>
  <c r="P11" i="10"/>
  <c r="P11" i="11"/>
  <c r="P11" i="20"/>
  <c r="P11" i="18"/>
  <c r="P11" i="16"/>
  <c r="P2138" i="16"/>
  <c r="P2106" i="16"/>
  <c r="P2102" i="16"/>
  <c r="P2108" i="16"/>
  <c r="P2129" i="16"/>
  <c r="P2107" i="16"/>
  <c r="P2109" i="16"/>
  <c r="K1959" i="16"/>
  <c r="K2200" i="16"/>
  <c r="K1978" i="16"/>
  <c r="O116" i="12"/>
  <c r="N1193" i="16"/>
  <c r="O1239" i="12"/>
  <c r="O1243" i="12" s="1"/>
  <c r="O1400" i="12" s="1"/>
  <c r="P1341" i="12"/>
  <c r="P1338" i="12"/>
  <c r="P1300" i="12"/>
  <c r="P1297" i="12"/>
  <c r="P1294" i="12"/>
  <c r="P1255" i="12"/>
  <c r="P1252" i="12"/>
  <c r="P1249" i="12"/>
  <c r="O1333" i="12"/>
  <c r="O1402" i="12" s="1"/>
  <c r="O1367" i="12"/>
  <c r="O1403" i="12" s="1"/>
  <c r="O1234" i="12"/>
  <c r="O1399" i="12" s="1"/>
  <c r="O1288" i="12"/>
  <c r="O1401" i="12" s="1"/>
  <c r="P1218" i="12"/>
  <c r="P1215" i="12"/>
  <c r="P1216" i="12"/>
  <c r="P1198" i="12"/>
  <c r="P1191" i="12"/>
  <c r="P1192" i="12"/>
  <c r="P1196" i="12"/>
  <c r="P2136" i="16"/>
  <c r="P2103" i="16"/>
  <c r="O1437" i="12"/>
  <c r="O1524" i="12"/>
  <c r="O1589" i="12"/>
  <c r="O1558" i="12"/>
  <c r="O1514" i="12"/>
  <c r="O1542" i="12"/>
  <c r="O1556" i="12"/>
  <c r="O1464" i="12"/>
  <c r="O1596" i="12"/>
  <c r="O1598" i="12"/>
  <c r="O1490" i="12"/>
  <c r="O1466" i="12"/>
  <c r="O1488" i="12"/>
  <c r="O1571" i="12"/>
  <c r="O1515" i="12"/>
  <c r="O1478" i="12"/>
  <c r="O1579" i="12"/>
  <c r="O1506" i="12"/>
  <c r="O1572" i="12"/>
  <c r="O1460" i="12"/>
  <c r="O1480" i="12"/>
  <c r="O1541" i="12"/>
  <c r="O1516" i="12"/>
  <c r="O1454" i="12"/>
  <c r="O1495" i="12"/>
  <c r="O1449" i="12"/>
  <c r="O1526" i="12"/>
  <c r="O1544" i="12"/>
  <c r="O1518" i="12"/>
  <c r="O1582" i="12"/>
  <c r="O1593" i="12"/>
  <c r="O1448" i="12"/>
  <c r="O1527" i="12"/>
  <c r="O1555" i="12"/>
  <c r="O1591" i="12"/>
  <c r="O1539" i="12"/>
  <c r="O1570" i="12"/>
  <c r="O1509" i="12"/>
  <c r="O1467" i="12"/>
  <c r="O1606" i="12"/>
  <c r="O1431" i="12"/>
  <c r="O1584" i="12"/>
  <c r="O1469" i="12"/>
  <c r="O1443" i="12"/>
  <c r="O1455" i="12"/>
  <c r="O1512" i="12"/>
  <c r="O1567" i="12"/>
  <c r="O1604" i="12"/>
  <c r="O1489" i="12"/>
  <c r="O1461" i="12"/>
  <c r="O1543" i="12"/>
  <c r="O1498" i="12"/>
  <c r="O1587" i="12"/>
  <c r="O1549" i="12"/>
  <c r="O1519" i="12"/>
  <c r="O1601" i="12"/>
  <c r="O1550" i="12"/>
  <c r="O1481" i="12"/>
  <c r="O1493" i="12"/>
  <c r="O1479" i="12"/>
  <c r="O1458" i="12"/>
  <c r="O1496" i="12"/>
  <c r="O1439" i="12"/>
  <c r="O1569" i="12"/>
  <c r="O1562" i="12"/>
  <c r="O1597" i="12"/>
  <c r="O1444" i="12"/>
  <c r="O1599" i="12"/>
  <c r="O1456" i="12"/>
  <c r="O1603" i="12"/>
  <c r="O1540" i="12"/>
  <c r="O1561" i="12"/>
  <c r="O1465" i="12"/>
  <c r="O1435" i="12"/>
  <c r="O1533" i="12"/>
  <c r="O1560" i="12"/>
  <c r="O1510" i="12"/>
  <c r="O1463" i="12"/>
  <c r="O1602" i="12"/>
  <c r="O1548" i="12"/>
  <c r="O1504" i="12"/>
  <c r="O1586" i="12"/>
  <c r="O1600" i="12"/>
  <c r="O1501" i="12"/>
  <c r="O1538" i="12"/>
  <c r="O1470" i="12"/>
  <c r="O1492" i="12"/>
  <c r="O1525" i="12"/>
  <c r="O1577" i="12"/>
  <c r="O1551" i="12"/>
  <c r="O1468" i="12"/>
  <c r="O1438" i="12"/>
  <c r="O1592" i="12"/>
  <c r="O1511" i="12"/>
  <c r="O1566" i="12"/>
  <c r="Q210" i="16"/>
  <c r="O1553" i="12"/>
  <c r="O1430" i="12"/>
  <c r="O1517" i="12"/>
  <c r="O1523" i="12"/>
  <c r="O1605" i="12"/>
  <c r="O1547" i="12"/>
  <c r="O1581" i="12"/>
  <c r="O1578" i="12"/>
  <c r="O1565" i="12"/>
  <c r="O1554" i="12"/>
  <c r="O1537" i="12"/>
  <c r="O1472" i="12"/>
  <c r="O1508" i="12"/>
  <c r="O1459" i="12"/>
  <c r="O1564" i="12"/>
  <c r="O1432" i="12"/>
  <c r="O1595" i="12"/>
  <c r="O1552" i="12"/>
  <c r="O1442" i="12"/>
  <c r="O1503" i="12"/>
  <c r="O1505" i="12"/>
  <c r="O1473" i="12"/>
  <c r="O1433" i="12"/>
  <c r="O1482" i="12"/>
  <c r="O1441" i="12"/>
  <c r="O1594" i="12"/>
  <c r="O1522" i="12"/>
  <c r="O1557" i="12"/>
  <c r="O1546" i="12"/>
  <c r="O1471" i="12"/>
  <c r="O1585" i="12"/>
  <c r="O1500" i="12"/>
  <c r="O1497" i="12"/>
  <c r="O1583" i="12"/>
  <c r="O1447" i="12"/>
  <c r="O1559" i="12"/>
  <c r="O1457" i="12"/>
  <c r="O1563" i="12"/>
  <c r="O1436" i="12"/>
  <c r="O1535" i="12"/>
  <c r="Q83" i="20"/>
  <c r="P760" i="16"/>
  <c r="P256" i="20" s="1"/>
  <c r="P759" i="16"/>
  <c r="P255" i="20" s="1"/>
  <c r="P771" i="16"/>
  <c r="P267" i="20" s="1"/>
  <c r="Q1559" i="16"/>
  <c r="Q365" i="16" s="1"/>
  <c r="P1838" i="12"/>
  <c r="P1788" i="12"/>
  <c r="Q90" i="22"/>
  <c r="P1697" i="12"/>
  <c r="P768" i="16"/>
  <c r="P264" i="20" s="1"/>
  <c r="P778" i="16"/>
  <c r="P274" i="20" s="1"/>
  <c r="Q327" i="16"/>
  <c r="Q425" i="16"/>
  <c r="P755" i="16"/>
  <c r="P251" i="20" s="1"/>
  <c r="P1821" i="12"/>
  <c r="Q208" i="20"/>
  <c r="P750" i="16"/>
  <c r="P246" i="20" s="1"/>
  <c r="Q357" i="16"/>
  <c r="P1829" i="12"/>
  <c r="Q228" i="20"/>
  <c r="P763" i="16"/>
  <c r="P259" i="20" s="1"/>
  <c r="P91" i="12"/>
  <c r="P757" i="16"/>
  <c r="P253" i="20" s="1"/>
  <c r="Q438" i="16"/>
  <c r="P1722" i="12"/>
  <c r="P781" i="16"/>
  <c r="P277" i="20" s="1"/>
  <c r="P617" i="12"/>
  <c r="P1789" i="12"/>
  <c r="Q166" i="20"/>
  <c r="P773" i="16"/>
  <c r="P269" i="20" s="1"/>
  <c r="Q130" i="20"/>
  <c r="Q271" i="16"/>
  <c r="Q104" i="20"/>
  <c r="Q268" i="16"/>
  <c r="P1818" i="12"/>
  <c r="P752" i="16"/>
  <c r="P248" i="20" s="1"/>
  <c r="P745" i="16"/>
  <c r="P241" i="20" s="1"/>
  <c r="P751" i="16"/>
  <c r="P247" i="20" s="1"/>
  <c r="Q1557" i="16"/>
  <c r="Q363" i="16" s="1"/>
  <c r="P1646" i="12"/>
  <c r="P1741" i="12"/>
  <c r="Q2090" i="16"/>
  <c r="Q2116" i="16" s="1"/>
  <c r="Q2144" i="16" s="1"/>
  <c r="Q419" i="16"/>
  <c r="Q96" i="18"/>
  <c r="Q30" i="16"/>
  <c r="P754" i="16"/>
  <c r="P782" i="16"/>
  <c r="P278" i="20" s="1"/>
  <c r="P776" i="16"/>
  <c r="P272" i="20" s="1"/>
  <c r="P770" i="16"/>
  <c r="P266" i="20" s="1"/>
  <c r="P748" i="16"/>
  <c r="P244" i="20" s="1"/>
  <c r="Q128" i="20"/>
  <c r="P1840" i="12"/>
  <c r="Q222" i="20"/>
  <c r="Q32" i="8"/>
  <c r="Q31" i="8" s="1"/>
  <c r="Q33" i="18" s="1"/>
  <c r="Q38" i="18" s="1"/>
  <c r="Q70" i="16"/>
  <c r="Q167" i="20"/>
  <c r="Q74" i="18"/>
  <c r="P1645" i="12"/>
  <c r="Q150" i="20"/>
  <c r="P780" i="16"/>
  <c r="P276" i="20" s="1"/>
  <c r="P746" i="16"/>
  <c r="P242" i="20" s="1"/>
  <c r="P779" i="16"/>
  <c r="P275" i="20" s="1"/>
  <c r="P761" i="16"/>
  <c r="P257" i="20" s="1"/>
  <c r="P775" i="16"/>
  <c r="P271" i="20" s="1"/>
  <c r="P1754" i="12"/>
  <c r="Q175" i="20"/>
  <c r="Q2095" i="16"/>
  <c r="P758" i="16"/>
  <c r="P254" i="20" s="1"/>
  <c r="P764" i="16"/>
  <c r="P260" i="20" s="1"/>
  <c r="Q1894" i="16"/>
  <c r="P1890" i="12"/>
  <c r="P1706" i="12"/>
  <c r="Q53" i="11"/>
  <c r="P1742" i="12"/>
  <c r="P762" i="16"/>
  <c r="P258" i="20" s="1"/>
  <c r="P766" i="16"/>
  <c r="P262" i="20" s="1"/>
  <c r="P774" i="16"/>
  <c r="P270" i="20" s="1"/>
  <c r="Q180" i="20"/>
  <c r="P1681" i="12"/>
  <c r="P756" i="16"/>
  <c r="P252" i="20" s="1"/>
  <c r="P749" i="16"/>
  <c r="P245" i="20" s="1"/>
  <c r="P765" i="16"/>
  <c r="P261" i="20" s="1"/>
  <c r="Q35" i="11"/>
  <c r="Q118" i="20"/>
  <c r="P1841" i="12"/>
  <c r="Q360" i="16"/>
  <c r="P769" i="16"/>
  <c r="P265" i="20" s="1"/>
  <c r="P777" i="16"/>
  <c r="P273" i="20" s="1"/>
  <c r="P629" i="12"/>
  <c r="P12" i="12"/>
  <c r="P1843" i="12"/>
  <c r="Q172" i="20"/>
  <c r="P1796" i="12"/>
  <c r="P1805" i="12"/>
  <c r="P1708" i="12"/>
  <c r="Q429" i="16"/>
  <c r="P1755" i="12"/>
  <c r="P783" i="16"/>
  <c r="P279" i="20" s="1"/>
  <c r="P767" i="16"/>
  <c r="P263" i="20" s="1"/>
  <c r="P747" i="16"/>
  <c r="P243" i="20" s="1"/>
  <c r="P753" i="16"/>
  <c r="P249" i="20" s="1"/>
  <c r="P2123" i="16"/>
  <c r="P2125" i="16" s="1"/>
  <c r="P2105" i="16"/>
  <c r="P2132" i="16"/>
  <c r="P2131" i="16"/>
  <c r="P2104" i="16"/>
  <c r="N1474" i="12"/>
  <c r="N1639" i="12" s="1"/>
  <c r="N1483" i="12"/>
  <c r="N1640" i="12" s="1"/>
  <c r="N1573" i="12"/>
  <c r="N1642" i="12" s="1"/>
  <c r="N1607" i="12"/>
  <c r="N1643" i="12" s="1"/>
  <c r="O594" i="12"/>
  <c r="N1528" i="12"/>
  <c r="N1641" i="12" s="1"/>
  <c r="H1580" i="16"/>
  <c r="H1691" i="16"/>
  <c r="H1271" i="16"/>
  <c r="H1417" i="16"/>
  <c r="O161" i="12"/>
  <c r="O585" i="12"/>
  <c r="O306" i="12"/>
  <c r="O221" i="12"/>
  <c r="O206" i="12"/>
  <c r="O434" i="12"/>
  <c r="O520" i="12"/>
  <c r="Q119" i="20"/>
  <c r="Q227" i="20"/>
  <c r="P1834" i="12"/>
  <c r="Q185" i="20"/>
  <c r="Q442" i="16"/>
  <c r="Q283" i="16"/>
  <c r="Q154" i="20"/>
  <c r="P1797" i="12"/>
  <c r="Q361" i="16"/>
  <c r="Q107" i="18"/>
  <c r="P1709" i="12"/>
  <c r="Q98" i="20"/>
  <c r="P1687" i="12"/>
  <c r="P1752" i="12"/>
  <c r="P2134" i="16"/>
  <c r="P927" i="12"/>
  <c r="Q269" i="16"/>
  <c r="P23" i="12"/>
  <c r="P1845" i="12"/>
  <c r="Q12" i="18"/>
  <c r="P1730" i="12"/>
  <c r="P1831" i="12"/>
  <c r="Q362" i="16"/>
  <c r="Q99" i="16"/>
  <c r="Q92" i="20"/>
  <c r="Q74" i="11"/>
  <c r="Q328" i="16"/>
  <c r="P1667" i="12"/>
  <c r="Q359" i="16"/>
  <c r="P1757" i="12"/>
  <c r="P1794" i="12"/>
  <c r="Q231" i="11"/>
  <c r="Q32" i="22"/>
  <c r="Q204" i="20"/>
  <c r="P73" i="12"/>
  <c r="Q114" i="20"/>
  <c r="P1711" i="12"/>
  <c r="Q38" i="16"/>
  <c r="P1760" i="12"/>
  <c r="Q2094" i="16"/>
  <c r="Q2120" i="16" s="1"/>
  <c r="Q2148" i="16" s="1"/>
  <c r="P1710" i="12"/>
  <c r="Q205" i="20"/>
  <c r="Q131" i="20"/>
  <c r="Q354" i="16"/>
  <c r="Q2142" i="16"/>
  <c r="Q51" i="22"/>
  <c r="Q1560" i="16"/>
  <c r="Q366" i="16" s="1"/>
  <c r="P63" i="12"/>
  <c r="Q209" i="20"/>
  <c r="P1675" i="12"/>
  <c r="P1644" i="12"/>
  <c r="Q201" i="11"/>
  <c r="Q132" i="20"/>
  <c r="P1779" i="12"/>
  <c r="P1844" i="12"/>
  <c r="Q158" i="20"/>
  <c r="Q396" i="16"/>
  <c r="Q436" i="16"/>
  <c r="P1800" i="12"/>
  <c r="Q657" i="16"/>
  <c r="P1886" i="12"/>
  <c r="P1925" i="12" s="1"/>
  <c r="Q446" i="16"/>
  <c r="Q221" i="20"/>
  <c r="P1705" i="12"/>
  <c r="Q422" i="16"/>
  <c r="Q75" i="10"/>
  <c r="Q206" i="20"/>
  <c r="Q210" i="20"/>
  <c r="P1695" i="12"/>
  <c r="P1782" i="12"/>
  <c r="P42" i="12"/>
  <c r="P1682" i="12"/>
  <c r="Q325" i="16"/>
  <c r="Q105" i="22"/>
  <c r="P1783" i="12"/>
  <c r="Q188" i="20"/>
  <c r="P1756" i="12"/>
  <c r="Q240" i="11"/>
  <c r="P1427" i="12"/>
  <c r="P1540" i="12" s="1"/>
  <c r="P1763" i="12"/>
  <c r="Q229" i="20"/>
  <c r="P1728" i="12"/>
  <c r="P1686" i="12"/>
  <c r="P1673" i="12"/>
  <c r="Q272" i="16"/>
  <c r="P1688" i="12"/>
  <c r="Q12" i="10"/>
  <c r="Q1558" i="16"/>
  <c r="Q364" i="16" s="1"/>
  <c r="P1670" i="12"/>
  <c r="P1761" i="12"/>
  <c r="Q44" i="11"/>
  <c r="P1696" i="12"/>
  <c r="Q198" i="16"/>
  <c r="Q326" i="16"/>
  <c r="Q162" i="11"/>
  <c r="Q115" i="20"/>
  <c r="P1773" i="12"/>
  <c r="P1837" i="12"/>
  <c r="P1694" i="12"/>
  <c r="P1731" i="12"/>
  <c r="R28" i="8"/>
  <c r="Q447" i="16"/>
  <c r="Q171" i="11"/>
  <c r="Q1201" i="16"/>
  <c r="Q246" i="16" s="1"/>
  <c r="P1707" i="12"/>
  <c r="P1817" i="12"/>
  <c r="P1830" i="12"/>
  <c r="Q124" i="11"/>
  <c r="Q177" i="20"/>
  <c r="P1765" i="12"/>
  <c r="P1811" i="12"/>
  <c r="Q282" i="16"/>
  <c r="Q1893" i="16"/>
  <c r="Q152" i="20"/>
  <c r="P1678" i="12"/>
  <c r="P1732" i="12"/>
  <c r="Q2114" i="16"/>
  <c r="P1743" i="12"/>
  <c r="Q83" i="18"/>
  <c r="P1791" i="12"/>
  <c r="Q833" i="16"/>
  <c r="P1187" i="12"/>
  <c r="Q330" i="16"/>
  <c r="Q190" i="10"/>
  <c r="Q156" i="10"/>
  <c r="Q26" i="22"/>
  <c r="Q1264" i="16"/>
  <c r="Q353" i="16"/>
  <c r="P1775" i="12"/>
  <c r="Q355" i="16"/>
  <c r="Q95" i="11"/>
  <c r="P1683" i="12"/>
  <c r="Q1892" i="16"/>
  <c r="Q163" i="20"/>
  <c r="P1823" i="12"/>
  <c r="Q61" i="22"/>
  <c r="Q96" i="20"/>
  <c r="P1672" i="12"/>
  <c r="Q280" i="16"/>
  <c r="Q363" i="10"/>
  <c r="Q219" i="10"/>
  <c r="Q73" i="20"/>
  <c r="Q179" i="20"/>
  <c r="P1749" i="12"/>
  <c r="Q278" i="16"/>
  <c r="Q97" i="20"/>
  <c r="P1750" i="12"/>
  <c r="P1792" i="12"/>
  <c r="P114" i="12"/>
  <c r="P1700" i="12"/>
  <c r="P1735" i="12"/>
  <c r="Q216" i="16"/>
  <c r="Q1890" i="16"/>
  <c r="Q212" i="20"/>
  <c r="Q432" i="16"/>
  <c r="P1764" i="12"/>
  <c r="Q2093" i="16"/>
  <c r="Q54" i="16"/>
  <c r="Q12" i="11"/>
  <c r="Q41" i="22"/>
  <c r="Q116" i="20"/>
  <c r="P1807" i="12"/>
  <c r="Q418" i="16"/>
  <c r="Q99" i="20"/>
  <c r="P32" i="12"/>
  <c r="Q242" i="10"/>
  <c r="P1729" i="12"/>
  <c r="P1718" i="12"/>
  <c r="P1702" i="12"/>
  <c r="Q151" i="20"/>
  <c r="Q434" i="16"/>
  <c r="P1406" i="12"/>
  <c r="P1745" i="12"/>
  <c r="P1786" i="12"/>
  <c r="P1767" i="12"/>
  <c r="Q275" i="16"/>
  <c r="Q698" i="16"/>
  <c r="Q224" i="20"/>
  <c r="P1758" i="12"/>
  <c r="Q62" i="16"/>
  <c r="Q161" i="20"/>
  <c r="Q22" i="16"/>
  <c r="P1719" i="12"/>
  <c r="Q174" i="20"/>
  <c r="Q127" i="10"/>
  <c r="P1747" i="12"/>
  <c r="Q207" i="20"/>
  <c r="P1785" i="12"/>
  <c r="Q431" i="16"/>
  <c r="Q521" i="16"/>
  <c r="P704" i="12"/>
  <c r="Q208" i="16"/>
  <c r="O1723" i="12"/>
  <c r="O1880" i="12" s="1"/>
  <c r="O1918" i="12" s="1"/>
  <c r="O264" i="12"/>
  <c r="O1440" i="12"/>
  <c r="O1520" i="12"/>
  <c r="O1445" i="12"/>
  <c r="O1491" i="12"/>
  <c r="O1446" i="12"/>
  <c r="O1494" i="12"/>
  <c r="O1580" i="12"/>
  <c r="O1462" i="12"/>
  <c r="O1499" i="12"/>
  <c r="O1536" i="12"/>
  <c r="O1502" i="12"/>
  <c r="O1588" i="12"/>
  <c r="O1513" i="12"/>
  <c r="O1507" i="12"/>
  <c r="O1521" i="12"/>
  <c r="O1590" i="12"/>
  <c r="O1545" i="12"/>
  <c r="O1534" i="12"/>
  <c r="D987" i="20"/>
  <c r="Q199" i="16"/>
  <c r="Q157" i="16"/>
  <c r="Q211" i="16"/>
  <c r="Q205" i="16"/>
  <c r="Q108" i="16"/>
  <c r="Q131" i="16"/>
  <c r="Q120" i="16"/>
  <c r="Q121" i="16"/>
  <c r="Q67" i="20"/>
  <c r="Q75" i="20"/>
  <c r="Q1229" i="16"/>
  <c r="Q250" i="16" s="1"/>
  <c r="Q174" i="16"/>
  <c r="Q102" i="16"/>
  <c r="Q29" i="18"/>
  <c r="Q157" i="20"/>
  <c r="Q133" i="20"/>
  <c r="Q430" i="16"/>
  <c r="P1698" i="12"/>
  <c r="P1746" i="12"/>
  <c r="P1680" i="12"/>
  <c r="Q125" i="22"/>
  <c r="Q173" i="20"/>
  <c r="Q65" i="20"/>
  <c r="Q437" i="16"/>
  <c r="Q408" i="16"/>
  <c r="P1809" i="12"/>
  <c r="Q20" i="22"/>
  <c r="Q215" i="16"/>
  <c r="Q209" i="16"/>
  <c r="Q106" i="16"/>
  <c r="Q117" i="16"/>
  <c r="Q105" i="16"/>
  <c r="Q128" i="16"/>
  <c r="Q81" i="20"/>
  <c r="Q78" i="20"/>
  <c r="Q1236" i="16"/>
  <c r="Q937" i="16"/>
  <c r="Q104" i="16"/>
  <c r="Q312" i="16"/>
  <c r="Q169" i="20"/>
  <c r="Q129" i="20"/>
  <c r="Q2091" i="16"/>
  <c r="P1839" i="12"/>
  <c r="P1810" i="12"/>
  <c r="P1410" i="12"/>
  <c r="Q1561" i="16"/>
  <c r="Q367" i="16" s="1"/>
  <c r="Q116" i="18"/>
  <c r="Q95" i="20"/>
  <c r="Q2101" i="16"/>
  <c r="Q270" i="16"/>
  <c r="P1799" i="12"/>
  <c r="P1720" i="12"/>
  <c r="Q223" i="20"/>
  <c r="Q93" i="20"/>
  <c r="Q433" i="16"/>
  <c r="P1751" i="12"/>
  <c r="P1721" i="12"/>
  <c r="P1163" i="12"/>
  <c r="Q178" i="20"/>
  <c r="Q135" i="20"/>
  <c r="Q129" i="16"/>
  <c r="Q213" i="16"/>
  <c r="Q110" i="16"/>
  <c r="Q125" i="16"/>
  <c r="Q132" i="16"/>
  <c r="Q124" i="16"/>
  <c r="Q70" i="20"/>
  <c r="Q76" i="20"/>
  <c r="Q1250" i="16"/>
  <c r="Q546" i="20"/>
  <c r="Q79" i="16"/>
  <c r="Q100" i="16"/>
  <c r="Q164" i="20"/>
  <c r="Q102" i="20"/>
  <c r="Q2097" i="16"/>
  <c r="Q197" i="16"/>
  <c r="P1759" i="12"/>
  <c r="P1778" i="12"/>
  <c r="P1671" i="12"/>
  <c r="Q117" i="20"/>
  <c r="Q44" i="18"/>
  <c r="Q137" i="20"/>
  <c r="Q445" i="16"/>
  <c r="P1832" i="12"/>
  <c r="P1713" i="12"/>
  <c r="Q440" i="16"/>
  <c r="Q226" i="20"/>
  <c r="Q153" i="20"/>
  <c r="Q417" i="16"/>
  <c r="Q277" i="16"/>
  <c r="P1793" i="12"/>
  <c r="P946" i="12"/>
  <c r="Q413" i="10"/>
  <c r="Q156" i="20"/>
  <c r="Q2128" i="16"/>
  <c r="Q276" i="16"/>
  <c r="P1808" i="12"/>
  <c r="P1846" i="12"/>
  <c r="P1684" i="12"/>
  <c r="Q202" i="16"/>
  <c r="Q200" i="16"/>
  <c r="Q107" i="16"/>
  <c r="Q133" i="16"/>
  <c r="Q126" i="16"/>
  <c r="Q134" i="16"/>
  <c r="Q68" i="20"/>
  <c r="Q66" i="20"/>
  <c r="Q1243" i="16"/>
  <c r="P921" i="12"/>
  <c r="P1936" i="12" s="1"/>
  <c r="Q95" i="16"/>
  <c r="Q96" i="16"/>
  <c r="Q144" i="16" s="1"/>
  <c r="Q211" i="20"/>
  <c r="Q184" i="20"/>
  <c r="Q274" i="16"/>
  <c r="Q424" i="16"/>
  <c r="P1689" i="12"/>
  <c r="P1404" i="12"/>
  <c r="Q231" i="20"/>
  <c r="Q101" i="20"/>
  <c r="Q448" i="16"/>
  <c r="P1748" i="12"/>
  <c r="Q281" i="16"/>
  <c r="P1737" i="12"/>
  <c r="P603" i="12"/>
  <c r="Q186" i="20"/>
  <c r="Q160" i="20"/>
  <c r="Q441" i="16"/>
  <c r="P1828" i="12"/>
  <c r="P1795" i="12"/>
  <c r="P1699" i="12"/>
  <c r="Q98" i="10"/>
  <c r="Q162" i="20"/>
  <c r="Q2089" i="16"/>
  <c r="Q2115" i="16" s="1"/>
  <c r="Q1891" i="16"/>
  <c r="P1776" i="12"/>
  <c r="P1766" i="12"/>
  <c r="Q206" i="16"/>
  <c r="Q204" i="16"/>
  <c r="Q113" i="16"/>
  <c r="Q118" i="16"/>
  <c r="Q123" i="16"/>
  <c r="Q80" i="20"/>
  <c r="Q77" i="20"/>
  <c r="Q72" i="20"/>
  <c r="Q1257" i="16"/>
  <c r="Q103" i="16"/>
  <c r="Q101" i="16"/>
  <c r="Q385" i="10"/>
  <c r="Q495" i="10" s="1"/>
  <c r="Q189" i="20"/>
  <c r="Q12" i="20"/>
  <c r="Q53" i="20" s="1"/>
  <c r="P1836" i="12"/>
  <c r="P1803" i="12"/>
  <c r="P1733" i="12"/>
  <c r="P1679" i="12"/>
  <c r="Q239" i="20"/>
  <c r="Q165" i="20"/>
  <c r="Q435" i="16"/>
  <c r="P1784" i="12"/>
  <c r="P1822" i="12"/>
  <c r="P1801" i="12"/>
  <c r="Q203" i="16"/>
  <c r="Q214" i="16"/>
  <c r="Q212" i="16"/>
  <c r="Q114" i="16"/>
  <c r="Q122" i="16"/>
  <c r="Q127" i="16"/>
  <c r="Q79" i="20"/>
  <c r="Q82" i="20"/>
  <c r="Q1215" i="16"/>
  <c r="Q97" i="16"/>
  <c r="Q346" i="16"/>
  <c r="Q84" i="22"/>
  <c r="Q64" i="20"/>
  <c r="Q352" i="16"/>
  <c r="P1885" i="12"/>
  <c r="P1924" i="12" s="1"/>
  <c r="Q428" i="16"/>
  <c r="P1753" i="12"/>
  <c r="P82" i="12"/>
  <c r="Q181" i="20"/>
  <c r="Q155" i="20"/>
  <c r="Q426" i="16"/>
  <c r="P1835" i="12"/>
  <c r="Q207" i="16"/>
  <c r="Q201" i="16"/>
  <c r="Q112" i="16"/>
  <c r="Q111" i="16"/>
  <c r="Q119" i="16"/>
  <c r="Q116" i="16"/>
  <c r="Q69" i="20"/>
  <c r="Q71" i="20"/>
  <c r="Q1222" i="16"/>
  <c r="Q141" i="16"/>
  <c r="P68" i="18"/>
  <c r="P33" i="18"/>
  <c r="P38" i="18" s="1"/>
  <c r="P119" i="18"/>
  <c r="P48" i="18"/>
  <c r="P53" i="18" s="1"/>
  <c r="P110" i="18"/>
  <c r="P77" i="18"/>
  <c r="P86" i="18"/>
  <c r="Q127" i="20"/>
  <c r="Q96" i="22"/>
  <c r="Q180" i="11"/>
  <c r="P1825" i="12"/>
  <c r="P1739" i="12"/>
  <c r="Q421" i="16"/>
  <c r="Q230" i="20"/>
  <c r="Q63" i="18"/>
  <c r="P1833" i="12"/>
  <c r="P1762" i="12"/>
  <c r="P1804" i="12"/>
  <c r="Q423" i="16"/>
  <c r="Q2092" i="16"/>
  <c r="Q2118" i="16" s="1"/>
  <c r="Q136" i="20"/>
  <c r="Q300" i="10"/>
  <c r="P1777" i="12"/>
  <c r="P1827" i="12"/>
  <c r="Q427" i="16"/>
  <c r="Q190" i="20"/>
  <c r="P1703" i="12"/>
  <c r="Q420" i="16"/>
  <c r="Q444" i="16"/>
  <c r="Q168" i="20"/>
  <c r="Q358" i="16"/>
  <c r="P1405" i="12"/>
  <c r="Q439" i="16"/>
  <c r="Q518" i="16"/>
  <c r="Q135" i="16"/>
  <c r="Q74" i="20"/>
  <c r="Q91" i="20"/>
  <c r="Q115" i="22"/>
  <c r="P100" i="12"/>
  <c r="P1704" i="12"/>
  <c r="P1819" i="12"/>
  <c r="Q329" i="16"/>
  <c r="Q134" i="20"/>
  <c r="Q12" i="22"/>
  <c r="P1677" i="12"/>
  <c r="P1842" i="12"/>
  <c r="P1736" i="12"/>
  <c r="Q443" i="16"/>
  <c r="Q94" i="20"/>
  <c r="Q170" i="20"/>
  <c r="Q309" i="16"/>
  <c r="P1712" i="12"/>
  <c r="Q273" i="16"/>
  <c r="Q134" i="22"/>
  <c r="Q143" i="22" s="1"/>
  <c r="P1884" i="12"/>
  <c r="P1922" i="12" s="1"/>
  <c r="P1780" i="12"/>
  <c r="Q850" i="16"/>
  <c r="Q176" i="20"/>
  <c r="P1676" i="12"/>
  <c r="Q46" i="16"/>
  <c r="Q98" i="16"/>
  <c r="Q130" i="16"/>
  <c r="Q105" i="20"/>
  <c r="Q271" i="10"/>
  <c r="Q222" i="11"/>
  <c r="P1790" i="12"/>
  <c r="Q12" i="16"/>
  <c r="Q192" i="16" s="1"/>
  <c r="Q279" i="16"/>
  <c r="Q573" i="16"/>
  <c r="Q100" i="20"/>
  <c r="Q46" i="10"/>
  <c r="P1781" i="12"/>
  <c r="P1701" i="12"/>
  <c r="P1820" i="12"/>
  <c r="Q564" i="16"/>
  <c r="Q2098" i="16"/>
  <c r="Q2124" i="16" s="1"/>
  <c r="Q2152" i="16" s="1"/>
  <c r="Q183" i="20"/>
  <c r="P1798" i="12"/>
  <c r="P1740" i="12"/>
  <c r="Q159" i="20"/>
  <c r="P1802" i="12"/>
  <c r="P1812" i="12"/>
  <c r="Q2096" i="16"/>
  <c r="Q225" i="20"/>
  <c r="P1774" i="12"/>
  <c r="Q171" i="20"/>
  <c r="P1650" i="12"/>
  <c r="Q2088" i="16"/>
  <c r="Q393" i="16"/>
  <c r="I355" i="16" s="1"/>
  <c r="G130" i="20" s="1"/>
  <c r="P18" i="18"/>
  <c r="P23" i="18" s="1"/>
  <c r="Q115" i="16"/>
  <c r="Q106" i="20"/>
  <c r="Q334" i="10"/>
  <c r="P1685" i="12"/>
  <c r="P1787" i="12"/>
  <c r="Q356" i="16"/>
  <c r="Q182" i="20"/>
  <c r="Q203" i="20"/>
  <c r="P1169" i="12"/>
  <c r="P1734" i="12"/>
  <c r="P1824" i="12"/>
  <c r="Q615" i="16"/>
  <c r="Q213" i="20"/>
  <c r="P1738" i="12"/>
  <c r="P1744" i="12"/>
  <c r="Q70" i="22"/>
  <c r="P1806" i="12"/>
  <c r="Q187" i="20"/>
  <c r="P1826" i="12"/>
  <c r="Q103" i="20"/>
  <c r="P101" i="18"/>
  <c r="Q109" i="16"/>
  <c r="P120" i="20"/>
  <c r="P1273" i="20" s="1"/>
  <c r="Q560" i="20"/>
  <c r="Q1337" i="16"/>
  <c r="Q961" i="16"/>
  <c r="Q1488" i="16"/>
  <c r="Q2216" i="16" s="1"/>
  <c r="Q1611" i="16"/>
  <c r="Q2233" i="16" s="1"/>
  <c r="P232" i="20"/>
  <c r="P1277" i="20" s="1"/>
  <c r="P331" i="16"/>
  <c r="P855" i="16" s="1"/>
  <c r="O1002" i="12"/>
  <c r="O1159" i="12" s="1"/>
  <c r="O902" i="12"/>
  <c r="O922" i="12" s="1"/>
  <c r="O1938" i="12" s="1"/>
  <c r="O1144" i="12"/>
  <c r="O1164" i="12" s="1"/>
  <c r="O760" i="12"/>
  <c r="O917" i="12" s="1"/>
  <c r="O1932" i="12" s="1"/>
  <c r="Q931" i="16"/>
  <c r="Q949" i="16"/>
  <c r="Q539" i="20"/>
  <c r="Q1495" i="16"/>
  <c r="Q2217" i="16" s="1"/>
  <c r="O1153" i="12"/>
  <c r="O1165" i="12" s="1"/>
  <c r="Q943" i="16"/>
  <c r="O1047" i="12"/>
  <c r="O1160" i="12" s="1"/>
  <c r="O884" i="12"/>
  <c r="O920" i="12" s="1"/>
  <c r="O1935" i="12" s="1"/>
  <c r="P107" i="20"/>
  <c r="P1271" i="20" s="1"/>
  <c r="P284" i="16"/>
  <c r="P853" i="16" s="1"/>
  <c r="O993" i="12"/>
  <c r="O1158" i="12" s="1"/>
  <c r="O850" i="12"/>
  <c r="O919" i="12" s="1"/>
  <c r="O1934" i="12" s="1"/>
  <c r="O1768" i="12"/>
  <c r="O1881" i="12" s="1"/>
  <c r="O1919" i="12" s="1"/>
  <c r="O1092" i="12"/>
  <c r="O1161" i="12" s="1"/>
  <c r="O1714" i="12"/>
  <c r="O1879" i="12" s="1"/>
  <c r="O1917" i="12" s="1"/>
  <c r="O1813" i="12"/>
  <c r="O1882" i="12" s="1"/>
  <c r="O1920" i="12" s="1"/>
  <c r="P856" i="16"/>
  <c r="P214" i="20"/>
  <c r="P1276" i="20" s="1"/>
  <c r="P2099" i="16"/>
  <c r="P862" i="16" s="1"/>
  <c r="P1496" i="16"/>
  <c r="P1895" i="16"/>
  <c r="Q1351" i="16"/>
  <c r="Q1462" i="16"/>
  <c r="Q2211" i="16" s="1"/>
  <c r="P2194" i="16"/>
  <c r="P2217" i="16"/>
  <c r="Q1448" i="16"/>
  <c r="Q2209" i="16" s="1"/>
  <c r="P956" i="16"/>
  <c r="P1463" i="16"/>
  <c r="P950" i="16"/>
  <c r="P1449" i="16"/>
  <c r="P561" i="20"/>
  <c r="P562" i="20" s="1"/>
  <c r="Q955" i="16"/>
  <c r="P368" i="16"/>
  <c r="P1562" i="16"/>
  <c r="O1126" i="12"/>
  <c r="O1162" i="12" s="1"/>
  <c r="O1847" i="12"/>
  <c r="O1883" i="12" s="1"/>
  <c r="O1921" i="12" s="1"/>
  <c r="O751" i="12"/>
  <c r="O916" i="12" s="1"/>
  <c r="O1931" i="12" s="1"/>
  <c r="O911" i="12"/>
  <c r="O923" i="12" s="1"/>
  <c r="O1939" i="12" s="1"/>
  <c r="O805" i="12"/>
  <c r="O918" i="12" s="1"/>
  <c r="O1933" i="12" s="1"/>
  <c r="P136" i="16"/>
  <c r="P944" i="16"/>
  <c r="P932" i="16"/>
  <c r="O2125" i="16"/>
  <c r="O2126" i="16" s="1"/>
  <c r="O699" i="16"/>
  <c r="O2112" i="16"/>
  <c r="O845" i="16" s="1"/>
  <c r="P2111" i="16"/>
  <c r="N146" i="16"/>
  <c r="N162" i="16" s="1"/>
  <c r="M162" i="16"/>
  <c r="O933" i="16"/>
  <c r="L85" i="16"/>
  <c r="R380" i="10"/>
  <c r="R370" i="10"/>
  <c r="N152" i="16"/>
  <c r="O951" i="16"/>
  <c r="P1503" i="16"/>
  <c r="P547" i="20"/>
  <c r="P548" i="20" s="1"/>
  <c r="Q1502" i="16"/>
  <c r="Q2218" i="16" s="1"/>
  <c r="O280" i="20"/>
  <c r="M602" i="20"/>
  <c r="O1339" i="16"/>
  <c r="L603" i="20"/>
  <c r="L604" i="20" s="1"/>
  <c r="O1497" i="16"/>
  <c r="D1399" i="16"/>
  <c r="D2588" i="16" s="1"/>
  <c r="E1406" i="16"/>
  <c r="D1411" i="16"/>
  <c r="C1414" i="16" s="1"/>
  <c r="D616" i="20" s="1"/>
  <c r="C616" i="20" s="1"/>
  <c r="E1405" i="16"/>
  <c r="E2594" i="16" s="1"/>
  <c r="D1405" i="16"/>
  <c r="B1404" i="16"/>
  <c r="B2593" i="16" s="1"/>
  <c r="P2192" i="16"/>
  <c r="P1338" i="16"/>
  <c r="P554" i="20"/>
  <c r="P555" i="20" s="1"/>
  <c r="Q553" i="20"/>
  <c r="M51" i="16"/>
  <c r="N49" i="16" s="1"/>
  <c r="N2310" i="16" s="1"/>
  <c r="N2322" i="16" s="1"/>
  <c r="M2334" i="16"/>
  <c r="M52" i="16" s="1"/>
  <c r="K20" i="16"/>
  <c r="K81" i="16" s="1"/>
  <c r="K2338" i="16"/>
  <c r="L2318" i="16"/>
  <c r="L2314" i="16"/>
  <c r="L91" i="16" s="1"/>
  <c r="L101" i="12" s="1"/>
  <c r="M75" i="16"/>
  <c r="N73" i="16" s="1"/>
  <c r="N2313" i="16" s="1"/>
  <c r="N2325" i="16" s="1"/>
  <c r="M2337" i="16"/>
  <c r="M76" i="16" s="1"/>
  <c r="M89" i="16" s="1"/>
  <c r="M35" i="16"/>
  <c r="N33" i="16" s="1"/>
  <c r="N2308" i="16" s="1"/>
  <c r="N2320" i="16" s="1"/>
  <c r="M2332" i="16"/>
  <c r="M36" i="16" s="1"/>
  <c r="M43" i="16"/>
  <c r="N41" i="16" s="1"/>
  <c r="N2309" i="16" s="1"/>
  <c r="N2321" i="16" s="1"/>
  <c r="M2333" i="16"/>
  <c r="M44" i="16" s="1"/>
  <c r="M85" i="16" s="1"/>
  <c r="M67" i="16"/>
  <c r="N65" i="16" s="1"/>
  <c r="N2312" i="16" s="1"/>
  <c r="N2324" i="16" s="1"/>
  <c r="M2336" i="16"/>
  <c r="M68" i="16" s="1"/>
  <c r="M88" i="16" s="1"/>
  <c r="P1198" i="16"/>
  <c r="P2171" i="16" s="1"/>
  <c r="L969" i="16"/>
  <c r="O1199" i="16"/>
  <c r="D991" i="16"/>
  <c r="F990" i="16" s="1"/>
  <c r="D996" i="16"/>
  <c r="D1001" i="16"/>
  <c r="C1003" i="16"/>
  <c r="B1000" i="16"/>
  <c r="D1006" i="16"/>
  <c r="J1005" i="16"/>
  <c r="E1002" i="16"/>
  <c r="E1001" i="16"/>
  <c r="F1001" i="16" s="1" a="1"/>
  <c r="F1001" i="16" s="1"/>
  <c r="N1200" i="16"/>
  <c r="Q1344" i="16"/>
  <c r="P1345" i="16"/>
  <c r="P2193" i="16"/>
  <c r="O1346" i="16"/>
  <c r="Q1455" i="16"/>
  <c r="Q2210" i="16" s="1"/>
  <c r="P1456" i="16"/>
  <c r="P1457" i="16" s="1"/>
  <c r="P568" i="20"/>
  <c r="P569" i="20" s="1"/>
  <c r="Q567" i="20"/>
  <c r="P2233" i="16"/>
  <c r="P1619" i="16"/>
  <c r="P1620" i="16" s="1"/>
  <c r="Q1618" i="16"/>
  <c r="Q2234" i="16" s="1"/>
  <c r="P1489" i="16"/>
  <c r="P2216" i="16"/>
  <c r="P540" i="20"/>
  <c r="P541" i="20" s="1"/>
  <c r="P575" i="20"/>
  <c r="Q574" i="20"/>
  <c r="Q576" i="20" s="1"/>
  <c r="M968" i="16"/>
  <c r="K980" i="16"/>
  <c r="K981" i="16" s="1"/>
  <c r="L979" i="16"/>
  <c r="M979" i="16" s="1"/>
  <c r="N979" i="16" s="1"/>
  <c r="K974" i="16"/>
  <c r="L973" i="16"/>
  <c r="L609" i="20"/>
  <c r="K2000" i="16"/>
  <c r="K2001" i="16" s="1"/>
  <c r="K2288" i="16"/>
  <c r="O588" i="20"/>
  <c r="M596" i="20"/>
  <c r="M597" i="20" s="1"/>
  <c r="N589" i="20"/>
  <c r="N590" i="20" s="1"/>
  <c r="N595" i="20"/>
  <c r="D621" i="20"/>
  <c r="E621" i="20" s="1"/>
  <c r="C621" i="20"/>
  <c r="C627" i="20"/>
  <c r="C622" i="20"/>
  <c r="C1001" i="20"/>
  <c r="C996" i="20"/>
  <c r="D996" i="20"/>
  <c r="K611" i="20"/>
  <c r="P967" i="16"/>
  <c r="K985" i="16"/>
  <c r="O945" i="16"/>
  <c r="P938" i="16"/>
  <c r="O939" i="16"/>
  <c r="O957" i="16"/>
  <c r="K975" i="16"/>
  <c r="O962" i="16"/>
  <c r="E1680" i="16"/>
  <c r="E1679" i="16"/>
  <c r="B1678" i="16"/>
  <c r="B2845" i="16" s="1"/>
  <c r="D1679" i="16"/>
  <c r="D1685" i="16"/>
  <c r="C1688" i="16" s="1"/>
  <c r="D871" i="20" s="1"/>
  <c r="C871" i="20" s="1"/>
  <c r="K2241" i="16"/>
  <c r="K1668" i="16"/>
  <c r="K1669" i="16" s="1"/>
  <c r="K2225" i="16"/>
  <c r="K1552" i="16"/>
  <c r="K1553" i="16" s="1"/>
  <c r="P2133" i="16"/>
  <c r="Q1194" i="16"/>
  <c r="Q245" i="16" s="1"/>
  <c r="P2135" i="16"/>
  <c r="P2149" i="16"/>
  <c r="Q67" i="22"/>
  <c r="U25" i="20"/>
  <c r="U54" i="20" s="1"/>
  <c r="U56" i="20" s="1"/>
  <c r="P2130" i="16"/>
  <c r="O2139" i="16"/>
  <c r="O318" i="20" s="1"/>
  <c r="Q165" i="18"/>
  <c r="Q166" i="18"/>
  <c r="P167" i="18"/>
  <c r="L440" i="20" l="1"/>
  <c r="M439" i="20"/>
  <c r="R595" i="12"/>
  <c r="R319" i="20"/>
  <c r="L452" i="20"/>
  <c r="M452" i="20" s="1"/>
  <c r="N452" i="20" s="1"/>
  <c r="N3489" i="16"/>
  <c r="N250" i="10" s="1"/>
  <c r="N3479" i="16"/>
  <c r="N3491" i="16" s="1"/>
  <c r="O3489" i="16"/>
  <c r="O226" i="11" s="1"/>
  <c r="P3297" i="16"/>
  <c r="P3299" i="16" s="1"/>
  <c r="P3465" i="16"/>
  <c r="P3467" i="16" s="1"/>
  <c r="P3466" i="16"/>
  <c r="P3477" i="16"/>
  <c r="P3479" i="16" s="1"/>
  <c r="P3478" i="16"/>
  <c r="P3357" i="16"/>
  <c r="P3358" i="16"/>
  <c r="P3345" i="16"/>
  <c r="P3347" i="16" s="1"/>
  <c r="P3273" i="16"/>
  <c r="P3275" i="16" s="1"/>
  <c r="P3274" i="16"/>
  <c r="P3406" i="16"/>
  <c r="P3262" i="16"/>
  <c r="P3418" i="16"/>
  <c r="K453" i="20"/>
  <c r="K454" i="20"/>
  <c r="K466" i="20"/>
  <c r="K467" i="20" s="1"/>
  <c r="P3394" i="16"/>
  <c r="P3370" i="16"/>
  <c r="P3310" i="16"/>
  <c r="P3250" i="16"/>
  <c r="P3430" i="16"/>
  <c r="P3334" i="16"/>
  <c r="O3490" i="16"/>
  <c r="O844" i="16" s="1"/>
  <c r="P3322" i="16"/>
  <c r="P3286" i="16"/>
  <c r="C478" i="20"/>
  <c r="O3491" i="16"/>
  <c r="N3490" i="16"/>
  <c r="N844" i="16" s="1"/>
  <c r="Q3523" i="16"/>
  <c r="P3487" i="16"/>
  <c r="P861" i="16" s="1"/>
  <c r="P3492" i="16"/>
  <c r="P3419" i="16"/>
  <c r="L254" i="10"/>
  <c r="L397" i="10" s="1"/>
  <c r="L393" i="10"/>
  <c r="M250" i="10"/>
  <c r="M226" i="11"/>
  <c r="R3413" i="16"/>
  <c r="R3317" i="16"/>
  <c r="R3401" i="16"/>
  <c r="R3449" i="16"/>
  <c r="R3353" i="16"/>
  <c r="R3281" i="16"/>
  <c r="R283" i="20"/>
  <c r="R3389" i="16"/>
  <c r="R3305" i="16"/>
  <c r="R3425" i="16"/>
  <c r="R3329" i="16"/>
  <c r="R3257" i="16"/>
  <c r="R3502" i="16"/>
  <c r="R3485" i="16"/>
  <c r="R3461" i="16"/>
  <c r="R3365" i="16"/>
  <c r="R3293" i="16"/>
  <c r="R3437" i="16"/>
  <c r="R3341" i="16"/>
  <c r="R3269" i="16"/>
  <c r="R3473" i="16"/>
  <c r="R3245" i="16"/>
  <c r="R3377" i="16"/>
  <c r="R3503" i="16"/>
  <c r="R3506" i="16"/>
  <c r="R3504" i="16"/>
  <c r="R3505" i="16"/>
  <c r="R3507" i="16"/>
  <c r="R3508" i="16"/>
  <c r="R3510" i="16"/>
  <c r="R3509" i="16"/>
  <c r="R3511" i="16"/>
  <c r="R3512" i="16"/>
  <c r="R3513" i="16"/>
  <c r="R3515" i="16"/>
  <c r="R3514" i="16"/>
  <c r="R3516" i="16"/>
  <c r="R3517" i="16"/>
  <c r="R3519" i="16"/>
  <c r="R3518" i="16"/>
  <c r="R3520" i="16"/>
  <c r="R3521" i="16"/>
  <c r="R3522" i="16"/>
  <c r="P3488" i="16"/>
  <c r="Q3247" i="16"/>
  <c r="Q3248" i="16" s="1"/>
  <c r="Q3252" i="16"/>
  <c r="Q3260" i="16"/>
  <c r="Q3261" i="16" s="1"/>
  <c r="Q3259" i="16"/>
  <c r="Q3264" i="16"/>
  <c r="Q3271" i="16"/>
  <c r="Q3276" i="16"/>
  <c r="Q3274" i="16"/>
  <c r="Q3272" i="16"/>
  <c r="Q3273" i="16" s="1"/>
  <c r="Q3275" i="16" s="1"/>
  <c r="Q3288" i="16"/>
  <c r="Q3283" i="16"/>
  <c r="Q3284" i="16"/>
  <c r="Q3285" i="16" s="1"/>
  <c r="Q3287" i="16" s="1"/>
  <c r="Q3295" i="16"/>
  <c r="Q3296" i="16" s="1"/>
  <c r="Q3300" i="16"/>
  <c r="Q3324" i="16"/>
  <c r="Q3307" i="16"/>
  <c r="Q3319" i="16"/>
  <c r="Q3320" i="16" s="1"/>
  <c r="Q3312" i="16"/>
  <c r="Q3336" i="16"/>
  <c r="Q3331" i="16"/>
  <c r="Q3332" i="16" s="1"/>
  <c r="Q3308" i="16"/>
  <c r="Q3309" i="16" s="1"/>
  <c r="Q3311" i="16" s="1"/>
  <c r="Q3348" i="16"/>
  <c r="Q3343" i="16"/>
  <c r="Q3346" i="16"/>
  <c r="Q3344" i="16"/>
  <c r="Q3345" i="16" s="1"/>
  <c r="Q3347" i="16" s="1"/>
  <c r="Q3356" i="16"/>
  <c r="Q3357" i="16" s="1"/>
  <c r="Q3359" i="16" s="1"/>
  <c r="Q3355" i="16"/>
  <c r="Q3360" i="16"/>
  <c r="Q3367" i="16"/>
  <c r="Q3372" i="16"/>
  <c r="Q3370" i="16"/>
  <c r="Q3368" i="16"/>
  <c r="Q3369" i="16" s="1"/>
  <c r="Q3371" i="16" s="1"/>
  <c r="Q3379" i="16"/>
  <c r="Q3380" i="16" s="1"/>
  <c r="Q3384" i="16"/>
  <c r="Q3396" i="16"/>
  <c r="Q3391" i="16"/>
  <c r="Q3392" i="16" s="1"/>
  <c r="Q3406" i="16"/>
  <c r="Q3404" i="16"/>
  <c r="Q3405" i="16" s="1"/>
  <c r="Q3407" i="16" s="1"/>
  <c r="Q3403" i="16"/>
  <c r="Q3408" i="16"/>
  <c r="Q3415" i="16"/>
  <c r="Q3420" i="16"/>
  <c r="Q3416" i="16"/>
  <c r="Q3417" i="16" s="1"/>
  <c r="Q3419" i="16" s="1"/>
  <c r="Q3432" i="16"/>
  <c r="Q3427" i="16"/>
  <c r="Q3428" i="16" s="1"/>
  <c r="Q3444" i="16"/>
  <c r="Q3439" i="16"/>
  <c r="Q3442" i="16"/>
  <c r="Q3440" i="16"/>
  <c r="Q3441" i="16" s="1"/>
  <c r="Q3452" i="16"/>
  <c r="Q3453" i="16" s="1"/>
  <c r="Q3451" i="16"/>
  <c r="Q3456" i="16"/>
  <c r="Q3463" i="16"/>
  <c r="Q3468" i="16"/>
  <c r="Q3464" i="16"/>
  <c r="Q3465" i="16" s="1"/>
  <c r="Q3467" i="16" s="1"/>
  <c r="Q3475" i="16"/>
  <c r="Q3480" i="16"/>
  <c r="Q3476" i="16"/>
  <c r="K2177" i="16"/>
  <c r="D2432" i="16"/>
  <c r="F1245" i="16" a="1"/>
  <c r="F1245" i="16" s="1"/>
  <c r="D2428" i="16"/>
  <c r="E2428" i="16" s="1"/>
  <c r="R92" i="12"/>
  <c r="R2720" i="16"/>
  <c r="R786" i="16"/>
  <c r="Q1580" i="16"/>
  <c r="G2449" i="16"/>
  <c r="G2446" i="16"/>
  <c r="G2847" i="16"/>
  <c r="G2850" i="16"/>
  <c r="D2735" i="16"/>
  <c r="E2735" i="16" s="1"/>
  <c r="G2595" i="16"/>
  <c r="G2598" i="16"/>
  <c r="P1212" i="16"/>
  <c r="P2173" i="16" s="1"/>
  <c r="O2173" i="16"/>
  <c r="D2576" i="16"/>
  <c r="E2576" i="16" s="1"/>
  <c r="D2577" i="16"/>
  <c r="E2577" i="16" s="1"/>
  <c r="O1213" i="16"/>
  <c r="O1214" i="16" s="1"/>
  <c r="Q92" i="12"/>
  <c r="Q36" i="10" s="1"/>
  <c r="S92" i="12"/>
  <c r="M2813" i="16"/>
  <c r="V106" i="22"/>
  <c r="V110" i="22" s="1"/>
  <c r="U111" i="22"/>
  <c r="U112" i="22" s="1"/>
  <c r="V42" i="22"/>
  <c r="V46" i="22" s="1"/>
  <c r="U47" i="22"/>
  <c r="U48" i="22" s="1"/>
  <c r="X126" i="22"/>
  <c r="W130" i="22"/>
  <c r="W131" i="22" s="1"/>
  <c r="U121" i="22"/>
  <c r="U122" i="22" s="1"/>
  <c r="V116" i="22"/>
  <c r="V120" i="22" s="1"/>
  <c r="AB97" i="22"/>
  <c r="AB101" i="22" s="1"/>
  <c r="AA102" i="22"/>
  <c r="O2546" i="16"/>
  <c r="O2548" i="16" s="1"/>
  <c r="O2196" i="16"/>
  <c r="N1366" i="16"/>
  <c r="N1367" i="16" s="1"/>
  <c r="N2404" i="16"/>
  <c r="N2406" i="16" s="1"/>
  <c r="N2411" i="16"/>
  <c r="O2411" i="16" s="1"/>
  <c r="O2413" i="16" s="1"/>
  <c r="N2704" i="16"/>
  <c r="O2704" i="16" s="1"/>
  <c r="O2706" i="16" s="1"/>
  <c r="N1653" i="16"/>
  <c r="O1653" i="16" s="1"/>
  <c r="O2239" i="16" s="1"/>
  <c r="Q2791" i="16"/>
  <c r="R2791" i="16" s="1"/>
  <c r="P2793" i="16"/>
  <c r="Q2690" i="16"/>
  <c r="R2690" i="16" s="1"/>
  <c r="P2692" i="16"/>
  <c r="O2397" i="16"/>
  <c r="O2399" i="16" s="1"/>
  <c r="N1640" i="16"/>
  <c r="O1640" i="16" s="1"/>
  <c r="P1640" i="16" s="1"/>
  <c r="N2711" i="16"/>
  <c r="O2711" i="16" s="1"/>
  <c r="O2713" i="16" s="1"/>
  <c r="F2826" i="16"/>
  <c r="L1660" i="16"/>
  <c r="M1660" i="16" s="1"/>
  <c r="M1647" i="16"/>
  <c r="N1647" i="16" s="1"/>
  <c r="M2418" i="16"/>
  <c r="N2418" i="16" s="1"/>
  <c r="N2420" i="16" s="1"/>
  <c r="P2396" i="16"/>
  <c r="Q2396" i="16" s="1"/>
  <c r="N2172" i="16"/>
  <c r="O1205" i="16"/>
  <c r="M2553" i="16"/>
  <c r="M2555" i="16" s="1"/>
  <c r="O1646" i="16"/>
  <c r="P1646" i="16" s="1"/>
  <c r="Q1646" i="16" s="1"/>
  <c r="Q2238" i="16" s="1"/>
  <c r="O1633" i="16"/>
  <c r="O1634" i="16" s="1"/>
  <c r="L1229" i="16"/>
  <c r="L250" i="16" s="1"/>
  <c r="L1227" i="16"/>
  <c r="L1228" i="16" s="1"/>
  <c r="L2175" i="16"/>
  <c r="F2425" i="16"/>
  <c r="L1233" i="16"/>
  <c r="M1220" i="16"/>
  <c r="M1221" i="16" s="1"/>
  <c r="M2238" i="16"/>
  <c r="L1654" i="16"/>
  <c r="L1655" i="16" s="1"/>
  <c r="L2239" i="16"/>
  <c r="M1207" i="16"/>
  <c r="N1206" i="16"/>
  <c r="M2819" i="16"/>
  <c r="M2821" i="16" s="1"/>
  <c r="M1656" i="16" s="1"/>
  <c r="M522" i="16" s="1"/>
  <c r="R2682" i="16"/>
  <c r="R2684" i="16" s="1"/>
  <c r="R2675" i="16"/>
  <c r="R2527" i="16"/>
  <c r="R2634" i="16"/>
  <c r="R2641" i="16"/>
  <c r="R2534" i="16"/>
  <c r="R2678" i="16"/>
  <c r="R2685" i="16"/>
  <c r="R2793" i="16"/>
  <c r="R2399" i="16"/>
  <c r="R2692" i="16"/>
  <c r="R2541" i="16"/>
  <c r="R2648" i="16"/>
  <c r="R2548" i="16"/>
  <c r="R2655" i="16"/>
  <c r="R2699" i="16"/>
  <c r="R2800" i="16"/>
  <c r="R2524" i="16"/>
  <c r="R2526" i="16" s="1"/>
  <c r="R2807" i="16"/>
  <c r="R2821" i="16"/>
  <c r="R2713" i="16"/>
  <c r="R2562" i="16"/>
  <c r="R2814" i="16"/>
  <c r="R2706" i="16"/>
  <c r="R2676" i="16"/>
  <c r="R2406" i="16"/>
  <c r="R2662" i="16"/>
  <c r="R2413" i="16"/>
  <c r="R2532" i="16"/>
  <c r="R2555" i="16"/>
  <c r="R2525" i="16"/>
  <c r="R2631" i="16"/>
  <c r="R2633" i="16" s="1"/>
  <c r="R2638" i="16"/>
  <c r="R2640" i="16" s="1"/>
  <c r="R2683" i="16"/>
  <c r="R2420" i="16"/>
  <c r="R2531" i="16"/>
  <c r="R2533" i="16" s="1"/>
  <c r="Q1632" i="16"/>
  <c r="Q2236" i="16" s="1"/>
  <c r="M2561" i="16"/>
  <c r="M2405" i="16"/>
  <c r="M2412" i="16"/>
  <c r="Q1639" i="16"/>
  <c r="R1639" i="16" s="1"/>
  <c r="R2237" i="16" s="1"/>
  <c r="Q2778" i="16"/>
  <c r="J500" i="16" a="1"/>
  <c r="J500" i="16" s="1"/>
  <c r="J547" i="16" s="1"/>
  <c r="K449" i="16"/>
  <c r="L449" i="16"/>
  <c r="M449" i="16"/>
  <c r="N449" i="16"/>
  <c r="O449" i="16"/>
  <c r="P449" i="16"/>
  <c r="J450" i="16" a="1"/>
  <c r="J450" i="16" s="1"/>
  <c r="R450" i="16" s="1"/>
  <c r="J183" i="20"/>
  <c r="C2265" i="16"/>
  <c r="M2239" i="16"/>
  <c r="N2806" i="16"/>
  <c r="R2689" i="16"/>
  <c r="Q2677" i="16"/>
  <c r="P2696" i="16"/>
  <c r="Q2696" i="16" s="1"/>
  <c r="F1666" i="16"/>
  <c r="P2703" i="16"/>
  <c r="P2705" i="16" s="1"/>
  <c r="N2705" i="16"/>
  <c r="M2175" i="16"/>
  <c r="K2719" i="16"/>
  <c r="P2804" i="16"/>
  <c r="Q2804" i="16" s="1"/>
  <c r="O2806" i="16"/>
  <c r="P2818" i="16"/>
  <c r="O2812" i="16"/>
  <c r="O2814" i="16" s="1"/>
  <c r="O1649" i="16" s="1"/>
  <c r="O521" i="16" s="1"/>
  <c r="N2807" i="16"/>
  <c r="N1642" i="16" s="1"/>
  <c r="N520" i="16" s="1"/>
  <c r="O2805" i="16"/>
  <c r="P2805" i="16" s="1"/>
  <c r="P2807" i="16" s="1"/>
  <c r="R2797" i="16"/>
  <c r="R2799" i="16" s="1"/>
  <c r="K2821" i="16"/>
  <c r="K1656" i="16" s="1"/>
  <c r="G2825" i="16"/>
  <c r="O2800" i="16"/>
  <c r="O1635" i="16" s="1"/>
  <c r="O519" i="16" s="1"/>
  <c r="I421" i="16" s="1"/>
  <c r="G154" i="20" s="1"/>
  <c r="D1674" i="16"/>
  <c r="D2841" i="16" s="1"/>
  <c r="E2841" i="16" s="1"/>
  <c r="D2842" i="16" s="1"/>
  <c r="G2839" i="16" s="1"/>
  <c r="Q2798" i="16"/>
  <c r="R2798" i="16" s="1"/>
  <c r="Q2785" i="16"/>
  <c r="P2786" i="16"/>
  <c r="P2799" i="16"/>
  <c r="Q2640" i="16"/>
  <c r="O2811" i="16"/>
  <c r="O2813" i="16" s="1"/>
  <c r="N2820" i="16"/>
  <c r="N2813" i="16"/>
  <c r="P2792" i="16"/>
  <c r="Q2790" i="16"/>
  <c r="O2699" i="16"/>
  <c r="O1519" i="16" s="1"/>
  <c r="O395" i="16" s="1"/>
  <c r="P2697" i="16"/>
  <c r="M2720" i="16"/>
  <c r="N2718" i="16"/>
  <c r="N2720" i="16" s="1"/>
  <c r="Q2671" i="16"/>
  <c r="N2717" i="16"/>
  <c r="N2719" i="16" s="1"/>
  <c r="L2719" i="16"/>
  <c r="M2719" i="16"/>
  <c r="O1219" i="16"/>
  <c r="O1222" i="16" s="1"/>
  <c r="O249" i="16" s="1"/>
  <c r="O2710" i="16"/>
  <c r="P2710" i="16" s="1"/>
  <c r="N2174" i="16"/>
  <c r="N2655" i="16"/>
  <c r="N1472" i="16" s="1"/>
  <c r="N347" i="16" s="1"/>
  <c r="R2639" i="16"/>
  <c r="O2647" i="16"/>
  <c r="M2661" i="16"/>
  <c r="N1226" i="16"/>
  <c r="N1229" i="16" s="1"/>
  <c r="N250" i="16" s="1"/>
  <c r="P2547" i="16"/>
  <c r="Q2545" i="16"/>
  <c r="Q2547" i="16" s="1"/>
  <c r="N2552" i="16"/>
  <c r="N2554" i="16" s="1"/>
  <c r="L2554" i="16"/>
  <c r="R2539" i="16"/>
  <c r="K2554" i="16"/>
  <c r="P2546" i="16"/>
  <c r="P2548" i="16" s="1"/>
  <c r="R2538" i="16"/>
  <c r="O2560" i="16"/>
  <c r="N2562" i="16"/>
  <c r="N1375" i="16" s="1"/>
  <c r="N312" i="16" s="1"/>
  <c r="O2559" i="16"/>
  <c r="O2547" i="16"/>
  <c r="O1353" i="16"/>
  <c r="P1353" i="16" s="1"/>
  <c r="E2595" i="16"/>
  <c r="D1400" i="16"/>
  <c r="D2589" i="16" s="1"/>
  <c r="E2589" i="16" s="1"/>
  <c r="D2590" i="16" s="1"/>
  <c r="R2427" i="16"/>
  <c r="K2424" i="16"/>
  <c r="M2424" i="16" s="1"/>
  <c r="K2425" i="16"/>
  <c r="K2427" i="16" s="1"/>
  <c r="Q2427" i="16"/>
  <c r="L2425" i="16"/>
  <c r="L2427" i="16" s="1"/>
  <c r="F2427" i="16"/>
  <c r="L2424" i="16"/>
  <c r="G2427" i="16"/>
  <c r="D1247" i="16"/>
  <c r="D2440" i="16" s="1"/>
  <c r="N2405" i="16"/>
  <c r="N2412" i="16"/>
  <c r="K2419" i="16"/>
  <c r="N2417" i="16"/>
  <c r="P2403" i="16"/>
  <c r="P2405" i="16" s="1"/>
  <c r="O2410" i="16"/>
  <c r="O2412" i="16" s="1"/>
  <c r="L2419" i="16"/>
  <c r="F1239" i="16"/>
  <c r="N2391" i="16"/>
  <c r="P83" i="25"/>
  <c r="Q35" i="8"/>
  <c r="Q78" i="31" s="1"/>
  <c r="R39" i="31"/>
  <c r="R19" i="31"/>
  <c r="R49" i="31"/>
  <c r="R121" i="8"/>
  <c r="R122" i="8" s="1"/>
  <c r="R29" i="31"/>
  <c r="R59" i="31"/>
  <c r="P12" i="25"/>
  <c r="P12" i="31"/>
  <c r="Q77" i="31"/>
  <c r="R69" i="31"/>
  <c r="R4" i="30"/>
  <c r="R13" i="31"/>
  <c r="Q80" i="31"/>
  <c r="Q88" i="31" s="1"/>
  <c r="P36" i="10"/>
  <c r="T38" i="22"/>
  <c r="T106" i="11" s="1"/>
  <c r="U33" i="22"/>
  <c r="U37" i="22" s="1"/>
  <c r="U62" i="22"/>
  <c r="T66" i="22"/>
  <c r="T67" i="22" s="1"/>
  <c r="T57" i="22"/>
  <c r="T58" i="22" s="1"/>
  <c r="U52" i="22"/>
  <c r="U56" i="22" s="1"/>
  <c r="R90" i="22"/>
  <c r="R105" i="22"/>
  <c r="R26" i="22"/>
  <c r="R70" i="22"/>
  <c r="R84" i="22"/>
  <c r="R12" i="22"/>
  <c r="R20" i="22"/>
  <c r="R115" i="22"/>
  <c r="R125" i="22"/>
  <c r="R134" i="22"/>
  <c r="R143" i="22" s="1"/>
  <c r="R32" i="22"/>
  <c r="R104" i="11"/>
  <c r="R96" i="22"/>
  <c r="R113" i="11"/>
  <c r="R51" i="22"/>
  <c r="R61" i="22"/>
  <c r="R41" i="22"/>
  <c r="C484" i="20"/>
  <c r="C491" i="20" s="1"/>
  <c r="D492" i="20" s="1"/>
  <c r="E492" i="20" s="1"/>
  <c r="D477" i="20"/>
  <c r="N445" i="20"/>
  <c r="O445" i="20" s="1"/>
  <c r="M446" i="20"/>
  <c r="M447" i="20" s="1"/>
  <c r="Q62" i="25"/>
  <c r="Q195" i="11"/>
  <c r="Q155" i="11"/>
  <c r="Q215" i="11"/>
  <c r="Q150" i="11"/>
  <c r="Q218" i="11"/>
  <c r="Q193" i="11"/>
  <c r="Q214" i="11"/>
  <c r="Q197" i="11"/>
  <c r="Q149" i="11"/>
  <c r="Q157" i="11"/>
  <c r="Q194" i="11"/>
  <c r="Q152" i="11"/>
  <c r="Q154" i="11"/>
  <c r="Q217" i="11"/>
  <c r="Q196" i="11"/>
  <c r="Q216" i="11"/>
  <c r="Q156" i="11"/>
  <c r="Q153" i="11"/>
  <c r="Q151" i="11"/>
  <c r="Q158" i="11"/>
  <c r="Q2670" i="16"/>
  <c r="O438" i="20"/>
  <c r="O440" i="20" s="1"/>
  <c r="Q82" i="25"/>
  <c r="P1303" i="20"/>
  <c r="P1316" i="20" s="1"/>
  <c r="Q11" i="16"/>
  <c r="Q11" i="12"/>
  <c r="O398" i="20"/>
  <c r="N602" i="20"/>
  <c r="O602" i="20" s="1"/>
  <c r="O2195" i="16"/>
  <c r="P2384" i="16"/>
  <c r="O2385" i="16"/>
  <c r="M2197" i="16"/>
  <c r="P2383" i="16"/>
  <c r="Q2383" i="16" s="1"/>
  <c r="Q2385" i="16" s="1"/>
  <c r="R74" i="25"/>
  <c r="R13" i="25"/>
  <c r="P2389" i="16"/>
  <c r="Q2382" i="16"/>
  <c r="P2390" i="16"/>
  <c r="M2331" i="16"/>
  <c r="M28" i="16" s="1"/>
  <c r="M82" i="16" s="1"/>
  <c r="Q1142" i="12"/>
  <c r="Q1121" i="12"/>
  <c r="Q1113" i="12"/>
  <c r="Q1105" i="12"/>
  <c r="Q1097" i="12"/>
  <c r="Q1152" i="12"/>
  <c r="Q1140" i="12"/>
  <c r="Q1119" i="12"/>
  <c r="Q1111" i="12"/>
  <c r="Q1103" i="12"/>
  <c r="Q1151" i="12"/>
  <c r="Q1139" i="12"/>
  <c r="Q1118" i="12"/>
  <c r="Q1110" i="12"/>
  <c r="Q1102" i="12"/>
  <c r="Q1150" i="12"/>
  <c r="Q1125" i="12"/>
  <c r="Q1117" i="12"/>
  <c r="Q1109" i="12"/>
  <c r="Q1101" i="12"/>
  <c r="Q1149" i="12"/>
  <c r="Q1124" i="12"/>
  <c r="Q1116" i="12"/>
  <c r="Q1108" i="12"/>
  <c r="Q1100" i="12"/>
  <c r="Q1148" i="12"/>
  <c r="Q1123" i="12"/>
  <c r="Q1115" i="12"/>
  <c r="Q1107" i="12"/>
  <c r="Q1099" i="12"/>
  <c r="Q1143" i="12"/>
  <c r="Q1122" i="12"/>
  <c r="Q1114" i="12"/>
  <c r="Q1106" i="12"/>
  <c r="Q1098" i="12"/>
  <c r="Q1141" i="12"/>
  <c r="Q1086" i="12"/>
  <c r="Q1078" i="12"/>
  <c r="Q1070" i="12"/>
  <c r="Q1062" i="12"/>
  <c r="Q1120" i="12"/>
  <c r="Q1085" i="12"/>
  <c r="Q1077" i="12"/>
  <c r="Q1069" i="12"/>
  <c r="Q1061" i="12"/>
  <c r="Q1112" i="12"/>
  <c r="Q1084" i="12"/>
  <c r="Q1076" i="12"/>
  <c r="Q1068" i="12"/>
  <c r="Q1060" i="12"/>
  <c r="Q1104" i="12"/>
  <c r="Q1091" i="12"/>
  <c r="Q1083" i="12"/>
  <c r="Q1075" i="12"/>
  <c r="Q1067" i="12"/>
  <c r="Q1059" i="12"/>
  <c r="Q1090" i="12"/>
  <c r="Q1082" i="12"/>
  <c r="Q1074" i="12"/>
  <c r="Q1066" i="12"/>
  <c r="Q1058" i="12"/>
  <c r="Q1088" i="12"/>
  <c r="Q1080" i="12"/>
  <c r="Q1072" i="12"/>
  <c r="Q1064" i="12"/>
  <c r="Q1087" i="12"/>
  <c r="Q1079" i="12"/>
  <c r="Q1071" i="12"/>
  <c r="Q1063" i="12"/>
  <c r="Q1089" i="12"/>
  <c r="Q1046" i="12"/>
  <c r="Q1081" i="12"/>
  <c r="Q1045" i="12"/>
  <c r="Q1096" i="12"/>
  <c r="Q1073" i="12"/>
  <c r="Q1044" i="12"/>
  <c r="Q1036" i="12"/>
  <c r="Q1028" i="12"/>
  <c r="Q1020" i="12"/>
  <c r="Q1065" i="12"/>
  <c r="Q1056" i="12"/>
  <c r="Q1043" i="12"/>
  <c r="Q1035" i="12"/>
  <c r="Q1027" i="12"/>
  <c r="Q1019" i="12"/>
  <c r="Q1057" i="12"/>
  <c r="Q1055" i="12"/>
  <c r="Q1042" i="12"/>
  <c r="Q1034" i="12"/>
  <c r="Q1026" i="12"/>
  <c r="Q1054" i="12"/>
  <c r="Q1041" i="12"/>
  <c r="Q1033" i="12"/>
  <c r="Q1053" i="12"/>
  <c r="Q1040" i="12"/>
  <c r="Q1032" i="12"/>
  <c r="Q1024" i="12"/>
  <c r="Q1039" i="12"/>
  <c r="Q1023" i="12"/>
  <c r="Q1014" i="12"/>
  <c r="Q1001" i="12"/>
  <c r="Q989" i="12"/>
  <c r="Q981" i="12"/>
  <c r="Q1029" i="12"/>
  <c r="Q1022" i="12"/>
  <c r="Q1013" i="12"/>
  <c r="Q1000" i="12"/>
  <c r="Q988" i="12"/>
  <c r="Q1030" i="12"/>
  <c r="Q1021" i="12"/>
  <c r="Q1012" i="12"/>
  <c r="Q999" i="12"/>
  <c r="Q987" i="12"/>
  <c r="Q979" i="12"/>
  <c r="Q1031" i="12"/>
  <c r="Q1018" i="12"/>
  <c r="Q1011" i="12"/>
  <c r="Q998" i="12"/>
  <c r="Q986" i="12"/>
  <c r="Q1052" i="12"/>
  <c r="Q1010" i="12"/>
  <c r="Q997" i="12"/>
  <c r="Q985" i="12"/>
  <c r="Q1009" i="12"/>
  <c r="Q1037" i="12"/>
  <c r="Q1017" i="12"/>
  <c r="Q1016" i="12"/>
  <c r="Q1008" i="12"/>
  <c r="Q991" i="12"/>
  <c r="Q983" i="12"/>
  <c r="Q1025" i="12"/>
  <c r="Q990" i="12"/>
  <c r="Q976" i="12"/>
  <c r="Q964" i="12"/>
  <c r="Q956" i="12"/>
  <c r="Q909" i="12"/>
  <c r="Q984" i="12"/>
  <c r="Q975" i="12"/>
  <c r="Q963" i="12"/>
  <c r="Q955" i="12"/>
  <c r="Q908" i="12"/>
  <c r="Q982" i="12"/>
  <c r="Q974" i="12"/>
  <c r="Q962" i="12"/>
  <c r="Q954" i="12"/>
  <c r="Q907" i="12"/>
  <c r="Q973" i="12"/>
  <c r="Q961" i="12"/>
  <c r="Q906" i="12"/>
  <c r="Q968" i="12"/>
  <c r="Q960" i="12"/>
  <c r="Q952" i="12"/>
  <c r="Q1038" i="12"/>
  <c r="Q1015" i="12"/>
  <c r="Q967" i="12"/>
  <c r="Q959" i="12"/>
  <c r="Q951" i="12"/>
  <c r="Q1007" i="12"/>
  <c r="Q980" i="12"/>
  <c r="Q978" i="12"/>
  <c r="Q966" i="12"/>
  <c r="Q958" i="12"/>
  <c r="Q950" i="12"/>
  <c r="Q882" i="12"/>
  <c r="Q874" i="12"/>
  <c r="Q866" i="12"/>
  <c r="Q858" i="12"/>
  <c r="Q881" i="12"/>
  <c r="Q873" i="12"/>
  <c r="Q865" i="12"/>
  <c r="Q857" i="12"/>
  <c r="Q880" i="12"/>
  <c r="Q872" i="12"/>
  <c r="Q864" i="12"/>
  <c r="Q856" i="12"/>
  <c r="Q977" i="12"/>
  <c r="Q879" i="12"/>
  <c r="Q871" i="12"/>
  <c r="Q863" i="12"/>
  <c r="Q965" i="12"/>
  <c r="Q899" i="12"/>
  <c r="Q878" i="12"/>
  <c r="Q870" i="12"/>
  <c r="Q862" i="12"/>
  <c r="Q854" i="12"/>
  <c r="Q957" i="12"/>
  <c r="Q898" i="12"/>
  <c r="Q877" i="12"/>
  <c r="Q869" i="12"/>
  <c r="Q861" i="12"/>
  <c r="Q849" i="12"/>
  <c r="Q910" i="12"/>
  <c r="Q901" i="12"/>
  <c r="Q900" i="12"/>
  <c r="Q897" i="12"/>
  <c r="Q876" i="12"/>
  <c r="Q868" i="12"/>
  <c r="Q860" i="12"/>
  <c r="Q848" i="12"/>
  <c r="Q992" i="12"/>
  <c r="Q846" i="12"/>
  <c r="Q838" i="12"/>
  <c r="Q830" i="12"/>
  <c r="Q855" i="12"/>
  <c r="Q845" i="12"/>
  <c r="Q837" i="12"/>
  <c r="Q829" i="12"/>
  <c r="Q821" i="12"/>
  <c r="Q844" i="12"/>
  <c r="Q836" i="12"/>
  <c r="Q828" i="12"/>
  <c r="Q820" i="12"/>
  <c r="Q812" i="12"/>
  <c r="Q883" i="12"/>
  <c r="Q843" i="12"/>
  <c r="Q835" i="12"/>
  <c r="Q827" i="12"/>
  <c r="Q819" i="12"/>
  <c r="Q875" i="12"/>
  <c r="Q842" i="12"/>
  <c r="Q834" i="12"/>
  <c r="Q826" i="12"/>
  <c r="Q818" i="12"/>
  <c r="Q810" i="12"/>
  <c r="Q867" i="12"/>
  <c r="Q841" i="12"/>
  <c r="Q833" i="12"/>
  <c r="Q825" i="12"/>
  <c r="Q817" i="12"/>
  <c r="Q859" i="12"/>
  <c r="Q840" i="12"/>
  <c r="Q832" i="12"/>
  <c r="Q824" i="12"/>
  <c r="Q816" i="12"/>
  <c r="Q847" i="12"/>
  <c r="Q839" i="12"/>
  <c r="Q831" i="12"/>
  <c r="Q823" i="12"/>
  <c r="Q815" i="12"/>
  <c r="Q799" i="12"/>
  <c r="Q791" i="12"/>
  <c r="Q783" i="12"/>
  <c r="Q775" i="12"/>
  <c r="Q767" i="12"/>
  <c r="Q750" i="12"/>
  <c r="Q742" i="12"/>
  <c r="Q734" i="12"/>
  <c r="Q714" i="12"/>
  <c r="Q798" i="12"/>
  <c r="Q790" i="12"/>
  <c r="Q782" i="12"/>
  <c r="Q774" i="12"/>
  <c r="Q766" i="12"/>
  <c r="Q749" i="12"/>
  <c r="Q741" i="12"/>
  <c r="Q733" i="12"/>
  <c r="Q715" i="12"/>
  <c r="Q797" i="12"/>
  <c r="Q789" i="12"/>
  <c r="Q781" i="12"/>
  <c r="Q773" i="12"/>
  <c r="Q765" i="12"/>
  <c r="Q748" i="12"/>
  <c r="Q740" i="12"/>
  <c r="Q732" i="12"/>
  <c r="Q708" i="12"/>
  <c r="Q716" i="12"/>
  <c r="Q804" i="12"/>
  <c r="Q796" i="12"/>
  <c r="Q788" i="12"/>
  <c r="Q780" i="12"/>
  <c r="Q772" i="12"/>
  <c r="Q759" i="12"/>
  <c r="Q747" i="12"/>
  <c r="Q739" i="12"/>
  <c r="Q731" i="12"/>
  <c r="Q1214" i="12" s="1"/>
  <c r="Q709" i="12"/>
  <c r="Q822" i="12"/>
  <c r="Q803" i="12"/>
  <c r="Q795" i="12"/>
  <c r="Q787" i="12"/>
  <c r="Q779" i="12"/>
  <c r="Q771" i="12"/>
  <c r="Q758" i="12"/>
  <c r="Q746" i="12"/>
  <c r="Q738" i="12"/>
  <c r="Q814" i="12"/>
  <c r="Q811" i="12"/>
  <c r="Q801" i="12"/>
  <c r="Q793" i="12"/>
  <c r="Q785" i="12"/>
  <c r="Q777" i="12"/>
  <c r="Q769" i="12"/>
  <c r="Q756" i="12"/>
  <c r="Q744" i="12"/>
  <c r="Q736" i="12"/>
  <c r="Q712" i="12"/>
  <c r="Q800" i="12"/>
  <c r="Q792" i="12"/>
  <c r="Q784" i="12"/>
  <c r="Q776" i="12"/>
  <c r="Q768" i="12"/>
  <c r="Q755" i="12"/>
  <c r="Q743" i="12"/>
  <c r="Q735" i="12"/>
  <c r="Q713" i="12"/>
  <c r="Q794" i="12"/>
  <c r="Q719" i="12"/>
  <c r="Q786" i="12"/>
  <c r="Q711" i="12"/>
  <c r="Q720" i="12"/>
  <c r="Q778" i="12"/>
  <c r="Q721" i="12"/>
  <c r="Q707" i="12"/>
  <c r="Q1190" i="12" s="1"/>
  <c r="Q770" i="12"/>
  <c r="Q722" i="12"/>
  <c r="Q757" i="12"/>
  <c r="Q710" i="12"/>
  <c r="Q717" i="12"/>
  <c r="Q723" i="12"/>
  <c r="Q745" i="12"/>
  <c r="Q724" i="12"/>
  <c r="Q813" i="12"/>
  <c r="Q737" i="12"/>
  <c r="Q725" i="12"/>
  <c r="Q802" i="12"/>
  <c r="Q718" i="12"/>
  <c r="Q726" i="12"/>
  <c r="Q949" i="12"/>
  <c r="R29" i="8"/>
  <c r="R135" i="8" s="1"/>
  <c r="R27" i="8"/>
  <c r="R11" i="22" s="1"/>
  <c r="R12" i="31" s="1"/>
  <c r="P1358" i="16"/>
  <c r="Q1358" i="16" s="1"/>
  <c r="Q2195" i="16" s="1"/>
  <c r="N25" i="16"/>
  <c r="N2307" i="16" s="1"/>
  <c r="N2319" i="16" s="1"/>
  <c r="N27" i="16" s="1"/>
  <c r="O397" i="20"/>
  <c r="P396" i="20"/>
  <c r="Q396" i="20" s="1"/>
  <c r="D1265" i="16"/>
  <c r="C1268" i="16" s="1"/>
  <c r="D473" i="20" s="1"/>
  <c r="C473" i="20" s="1"/>
  <c r="E472" i="20" s="1"/>
  <c r="B1258" i="16"/>
  <c r="B2451" i="16" s="1"/>
  <c r="E1260" i="16"/>
  <c r="D2451" i="16"/>
  <c r="D1259" i="16"/>
  <c r="E1259" i="16"/>
  <c r="P1264" i="16"/>
  <c r="D2445" i="16"/>
  <c r="K1254" i="16"/>
  <c r="J2204" i="16"/>
  <c r="K2178" i="16"/>
  <c r="K1248" i="16"/>
  <c r="D2439" i="16"/>
  <c r="J2245" i="16"/>
  <c r="E2446" i="16"/>
  <c r="D1253" i="16"/>
  <c r="J2180" i="16"/>
  <c r="O426" i="20"/>
  <c r="Q1691" i="16"/>
  <c r="F1252" i="16" a="1"/>
  <c r="F1252" i="16" s="1"/>
  <c r="E2445" i="16"/>
  <c r="Q581" i="20"/>
  <c r="P424" i="20"/>
  <c r="Q424" i="20" s="1"/>
  <c r="P582" i="20"/>
  <c r="P583" i="20" s="1"/>
  <c r="O425" i="20"/>
  <c r="M1373" i="16"/>
  <c r="M1374" i="16" s="1"/>
  <c r="O419" i="20"/>
  <c r="N1372" i="16"/>
  <c r="K2223" i="16"/>
  <c r="P2220" i="16"/>
  <c r="O2235" i="16"/>
  <c r="D2846" i="16"/>
  <c r="M1379" i="16"/>
  <c r="D2594" i="16"/>
  <c r="L1386" i="16"/>
  <c r="L2199" i="16" s="1"/>
  <c r="Q967" i="16"/>
  <c r="D479" i="20"/>
  <c r="D478" i="20"/>
  <c r="E478" i="20" s="1"/>
  <c r="O85" i="25"/>
  <c r="O93" i="25" s="1"/>
  <c r="P105" i="10"/>
  <c r="O404" i="20"/>
  <c r="O405" i="20" s="1"/>
  <c r="P417" i="20"/>
  <c r="P419" i="20" s="1"/>
  <c r="O418" i="20"/>
  <c r="P403" i="20"/>
  <c r="Q92" i="10"/>
  <c r="Q91" i="10" s="1"/>
  <c r="Q117" i="10"/>
  <c r="Q59" i="20"/>
  <c r="Q1256" i="20" s="1"/>
  <c r="Q1290" i="20" s="1"/>
  <c r="Q47" i="20"/>
  <c r="P1612" i="16"/>
  <c r="Q1612" i="16" s="1"/>
  <c r="M2311" i="16"/>
  <c r="M2323" i="16" s="1"/>
  <c r="L460" i="20"/>
  <c r="L461" i="20" s="1"/>
  <c r="O431" i="20"/>
  <c r="R2668" i="16"/>
  <c r="R2669" i="16"/>
  <c r="R2671" i="16" s="1"/>
  <c r="Q2784" i="16"/>
  <c r="R2784" i="16" s="1"/>
  <c r="R2786" i="16"/>
  <c r="R2783" i="16"/>
  <c r="R2776" i="16"/>
  <c r="R2777" i="16"/>
  <c r="R2779" i="16"/>
  <c r="Q1509" i="16"/>
  <c r="Q2219" i="16" s="1"/>
  <c r="Q2108" i="16"/>
  <c r="P1510" i="16"/>
  <c r="P1511" i="16" s="1"/>
  <c r="O2654" i="16"/>
  <c r="Q2641" i="16"/>
  <c r="N2659" i="16"/>
  <c r="N2661" i="16" s="1"/>
  <c r="M2662" i="16"/>
  <c r="M1479" i="16" s="1"/>
  <c r="M348" i="16" s="1"/>
  <c r="M349" i="16" s="1"/>
  <c r="M123" i="20" s="1"/>
  <c r="N2660" i="16"/>
  <c r="N2662" i="16" s="1"/>
  <c r="N1479" i="16" s="1"/>
  <c r="N348" i="16" s="1"/>
  <c r="K473" i="20"/>
  <c r="P2654" i="16"/>
  <c r="Q2652" i="16"/>
  <c r="P2653" i="16"/>
  <c r="O2648" i="16"/>
  <c r="O1465" i="16" s="1"/>
  <c r="O346" i="16" s="1"/>
  <c r="I328" i="16" s="1"/>
  <c r="G117" i="20" s="1"/>
  <c r="P2646" i="16"/>
  <c r="O2655" i="16"/>
  <c r="O1472" i="16" s="1"/>
  <c r="O347" i="16" s="1"/>
  <c r="P2645" i="16"/>
  <c r="R2632" i="16"/>
  <c r="K2725" i="16"/>
  <c r="K2727" i="16" s="1"/>
  <c r="K1547" i="16" s="1"/>
  <c r="R2727" i="16"/>
  <c r="L2724" i="16"/>
  <c r="M2724" i="16" s="1"/>
  <c r="Q2727" i="16"/>
  <c r="M2725" i="16"/>
  <c r="M2727" i="16" s="1"/>
  <c r="K2724" i="16"/>
  <c r="L2725" i="16"/>
  <c r="L2567" i="16"/>
  <c r="K2567" i="16"/>
  <c r="K2569" i="16" s="1"/>
  <c r="M2567" i="16"/>
  <c r="M2569" i="16" s="1"/>
  <c r="M1382" i="16" s="1"/>
  <c r="M313" i="16" s="1"/>
  <c r="L2566" i="16"/>
  <c r="K2566" i="16"/>
  <c r="M2566" i="16" s="1"/>
  <c r="R2569" i="16"/>
  <c r="Q2569" i="16"/>
  <c r="Q1516" i="16"/>
  <c r="Q2220" i="16" s="1"/>
  <c r="O1359" i="16"/>
  <c r="O1360" i="16" s="1"/>
  <c r="Q2110" i="16"/>
  <c r="O1517" i="16"/>
  <c r="O1518" i="16" s="1"/>
  <c r="N432" i="20"/>
  <c r="N433" i="20" s="1"/>
  <c r="D2600" i="16"/>
  <c r="P1417" i="16"/>
  <c r="D2852" i="16"/>
  <c r="P1691" i="16"/>
  <c r="Q1417" i="16"/>
  <c r="M1525" i="16"/>
  <c r="N1525" i="16" s="1"/>
  <c r="M1368" i="16"/>
  <c r="M311" i="16" s="1"/>
  <c r="F2725" i="16"/>
  <c r="L1544" i="16"/>
  <c r="R1677" i="16"/>
  <c r="R1649" i="16"/>
  <c r="R1621" i="16"/>
  <c r="R1594" i="16"/>
  <c r="R1526" i="16"/>
  <c r="R1587" i="16"/>
  <c r="R1519" i="16"/>
  <c r="R1684" i="16"/>
  <c r="R1656" i="16"/>
  <c r="R1628" i="16"/>
  <c r="R1580" i="16"/>
  <c r="R1512" i="16"/>
  <c r="R1533" i="16"/>
  <c r="R1573" i="16"/>
  <c r="R1505" i="16"/>
  <c r="R1691" i="16"/>
  <c r="R1663" i="16"/>
  <c r="R1635" i="16"/>
  <c r="R1554" i="16"/>
  <c r="R1601" i="16"/>
  <c r="R1547" i="16"/>
  <c r="R1670" i="16"/>
  <c r="R1642" i="16"/>
  <c r="R1614" i="16"/>
  <c r="R1540" i="16"/>
  <c r="R3077" i="16"/>
  <c r="R2766" i="16"/>
  <c r="R2738" i="16"/>
  <c r="R3207" i="16"/>
  <c r="R3179" i="16"/>
  <c r="R3149" i="16"/>
  <c r="R3121" i="16"/>
  <c r="R3093" i="16"/>
  <c r="R3027" i="16"/>
  <c r="R2999" i="16"/>
  <c r="R2971" i="16"/>
  <c r="R2943" i="16"/>
  <c r="R3084" i="16"/>
  <c r="R3056" i="16"/>
  <c r="R2745" i="16"/>
  <c r="R3214" i="16"/>
  <c r="R3186" i="16"/>
  <c r="R3156" i="16"/>
  <c r="R3128" i="16"/>
  <c r="R3100" i="16"/>
  <c r="R3034" i="16"/>
  <c r="R3006" i="16"/>
  <c r="R2978" i="16"/>
  <c r="R3063" i="16"/>
  <c r="R2752" i="16"/>
  <c r="R3221" i="16"/>
  <c r="R3193" i="16"/>
  <c r="R3165" i="16"/>
  <c r="R3135" i="16"/>
  <c r="R3107" i="16"/>
  <c r="R3041" i="16"/>
  <c r="R3013" i="16"/>
  <c r="R2985" i="16"/>
  <c r="R2957" i="16"/>
  <c r="R2929" i="16"/>
  <c r="R3070" i="16"/>
  <c r="R2759" i="16"/>
  <c r="R3228" i="16"/>
  <c r="R3200" i="16"/>
  <c r="R3172" i="16"/>
  <c r="R3142" i="16"/>
  <c r="R3114" i="16"/>
  <c r="R3048" i="16"/>
  <c r="R3020" i="16"/>
  <c r="R2992" i="16"/>
  <c r="R2964" i="16"/>
  <c r="R2936" i="16"/>
  <c r="R2922" i="16"/>
  <c r="R2901" i="16"/>
  <c r="R2873" i="16"/>
  <c r="R2845" i="16"/>
  <c r="R2817" i="16"/>
  <c r="R2789" i="16"/>
  <c r="R2723" i="16"/>
  <c r="R2695" i="16"/>
  <c r="R2667" i="16"/>
  <c r="R2607" i="16"/>
  <c r="R2572" i="16"/>
  <c r="R2537" i="16"/>
  <c r="R2950" i="16"/>
  <c r="R2908" i="16"/>
  <c r="R2880" i="16"/>
  <c r="R2852" i="16"/>
  <c r="R2824" i="16"/>
  <c r="R2796" i="16"/>
  <c r="R2730" i="16"/>
  <c r="R2702" i="16"/>
  <c r="R2674" i="16"/>
  <c r="R2614" i="16"/>
  <c r="R2579" i="16"/>
  <c r="R2544" i="16"/>
  <c r="R2915" i="16"/>
  <c r="R2887" i="16"/>
  <c r="R2859" i="16"/>
  <c r="R2831" i="16"/>
  <c r="R2803" i="16"/>
  <c r="R2775" i="16"/>
  <c r="R2709" i="16"/>
  <c r="R2681" i="16"/>
  <c r="R2621" i="16"/>
  <c r="R2586" i="16"/>
  <c r="R2551" i="16"/>
  <c r="R2894" i="16"/>
  <c r="R2866" i="16"/>
  <c r="R2838" i="16"/>
  <c r="R2810" i="16"/>
  <c r="R2782" i="16"/>
  <c r="R2716" i="16"/>
  <c r="R2688" i="16"/>
  <c r="R2365" i="16"/>
  <c r="R2600" i="16"/>
  <c r="R2565" i="16"/>
  <c r="R2530" i="16"/>
  <c r="R1347" i="16"/>
  <c r="R2500" i="16"/>
  <c r="R2444" i="16"/>
  <c r="R2395" i="16"/>
  <c r="R2523" i="16"/>
  <c r="R2514" i="16"/>
  <c r="R2493" i="16"/>
  <c r="R2437" i="16"/>
  <c r="R2388" i="16"/>
  <c r="R2658" i="16"/>
  <c r="R2651" i="16"/>
  <c r="R2644" i="16"/>
  <c r="R2637" i="16"/>
  <c r="R2630" i="16"/>
  <c r="R2458" i="16"/>
  <c r="R2486" i="16"/>
  <c r="R2430" i="16"/>
  <c r="R2381" i="16"/>
  <c r="R2558" i="16"/>
  <c r="R2367" i="16"/>
  <c r="R2507" i="16"/>
  <c r="R2402" i="16"/>
  <c r="R2479" i="16"/>
  <c r="R2423" i="16"/>
  <c r="R2374" i="16"/>
  <c r="R2451" i="16"/>
  <c r="R2472" i="16"/>
  <c r="R2416" i="16"/>
  <c r="R2593" i="16"/>
  <c r="R1340" i="16"/>
  <c r="R2465" i="16"/>
  <c r="R2409" i="16"/>
  <c r="R1491" i="16"/>
  <c r="R1417" i="16"/>
  <c r="R1396" i="16"/>
  <c r="R1472" i="16"/>
  <c r="R1375" i="16"/>
  <c r="R1354" i="16"/>
  <c r="R1451" i="16"/>
  <c r="R1465" i="16"/>
  <c r="R1498" i="16"/>
  <c r="R1403" i="16"/>
  <c r="R1389" i="16"/>
  <c r="R1368" i="16"/>
  <c r="R1479" i="16"/>
  <c r="R1458" i="16"/>
  <c r="R1410" i="16"/>
  <c r="R1382" i="16"/>
  <c r="R1361" i="16"/>
  <c r="N1519" i="16"/>
  <c r="N395" i="16" s="1"/>
  <c r="O1512" i="16"/>
  <c r="O394" i="16" s="1"/>
  <c r="I356" i="16" s="1"/>
  <c r="G131" i="20" s="1"/>
  <c r="F1550" i="16"/>
  <c r="F2732" i="16" s="1"/>
  <c r="K1540" i="16"/>
  <c r="I271" i="16"/>
  <c r="G94" i="20" s="1"/>
  <c r="Q1469" i="16"/>
  <c r="Q2212" i="16" s="1"/>
  <c r="P1470" i="16"/>
  <c r="F2727" i="16"/>
  <c r="K1368" i="16"/>
  <c r="P1464" i="16"/>
  <c r="O1471" i="16"/>
  <c r="O2221" i="16"/>
  <c r="P1523" i="16"/>
  <c r="O1524" i="16"/>
  <c r="Q406" i="16"/>
  <c r="Q146" i="20" s="1"/>
  <c r="G2727" i="16"/>
  <c r="E2828" i="16"/>
  <c r="G2731" i="16"/>
  <c r="P1625" i="16"/>
  <c r="P2235" i="16" s="1"/>
  <c r="O1626" i="16"/>
  <c r="O1627" i="16" s="1"/>
  <c r="F3157" i="16"/>
  <c r="D1680" i="16"/>
  <c r="D2847" i="16" s="1"/>
  <c r="E2847" i="16"/>
  <c r="F1679" i="16" a="1"/>
  <c r="F1679" i="16" s="1"/>
  <c r="E2846" i="16"/>
  <c r="D2835" i="16"/>
  <c r="F2839" i="16"/>
  <c r="P2196" i="16"/>
  <c r="E2734" i="16"/>
  <c r="O1361" i="16"/>
  <c r="O310" i="16" s="1"/>
  <c r="I272" i="16" s="1"/>
  <c r="G95" i="20" s="1"/>
  <c r="G2573" i="16"/>
  <c r="F2587" i="16"/>
  <c r="F1392" i="16"/>
  <c r="F2581" i="16" s="1"/>
  <c r="D2582" i="16"/>
  <c r="E2582" i="16" s="1"/>
  <c r="G2569" i="16"/>
  <c r="F2569" i="16"/>
  <c r="P1450" i="16"/>
  <c r="Q349" i="16"/>
  <c r="Q123" i="20" s="1"/>
  <c r="O1476" i="16"/>
  <c r="M1478" i="16"/>
  <c r="M334" i="16" s="1"/>
  <c r="M838" i="16" s="1"/>
  <c r="N1477" i="16"/>
  <c r="M333" i="16"/>
  <c r="N332" i="16"/>
  <c r="N2213" i="16"/>
  <c r="M1530" i="16"/>
  <c r="L2222" i="16"/>
  <c r="L1531" i="16"/>
  <c r="L1532" i="16" s="1"/>
  <c r="K1538" i="16"/>
  <c r="L1537" i="16"/>
  <c r="F1405" i="16" a="1"/>
  <c r="F1405" i="16" s="1"/>
  <c r="D1406" i="16"/>
  <c r="D2595" i="16" s="1"/>
  <c r="K1381" i="16"/>
  <c r="L1380" i="16"/>
  <c r="K2199" i="16"/>
  <c r="K1387" i="16"/>
  <c r="I269" i="16"/>
  <c r="G92" i="20" s="1"/>
  <c r="P2137" i="16"/>
  <c r="P2139" i="16" s="1"/>
  <c r="P318" i="20" s="1"/>
  <c r="Q2104" i="16"/>
  <c r="Q2106" i="16"/>
  <c r="Q322" i="16"/>
  <c r="Q110" i="20" s="1"/>
  <c r="Q561" i="16"/>
  <c r="Q199" i="20" s="1"/>
  <c r="I420" i="16"/>
  <c r="G153" i="20" s="1"/>
  <c r="P1208" i="16"/>
  <c r="P247" i="16" s="1"/>
  <c r="P265" i="16" s="1"/>
  <c r="P87" i="20" s="1"/>
  <c r="P114" i="10"/>
  <c r="P112" i="10" s="1"/>
  <c r="P79" i="10"/>
  <c r="O366" i="10"/>
  <c r="Q115" i="10"/>
  <c r="Q119" i="10"/>
  <c r="Q110" i="10"/>
  <c r="Q89" i="10"/>
  <c r="Q113" i="10" s="1"/>
  <c r="Q85" i="10"/>
  <c r="Q84" i="10" s="1"/>
  <c r="Q118" i="10" s="1"/>
  <c r="Q116" i="10"/>
  <c r="Q71" i="10"/>
  <c r="Q31" i="10"/>
  <c r="Q77" i="10"/>
  <c r="Q775" i="16"/>
  <c r="Q271" i="20" s="1"/>
  <c r="Q744" i="16"/>
  <c r="Q240" i="20" s="1"/>
  <c r="O1193" i="16"/>
  <c r="P1192" i="16"/>
  <c r="Q1191" i="16"/>
  <c r="Q2170" i="16" s="1"/>
  <c r="Q2194" i="16"/>
  <c r="Q1198" i="16"/>
  <c r="Q2171" i="16" s="1"/>
  <c r="P1504" i="16"/>
  <c r="P933" i="16"/>
  <c r="P2151" i="16"/>
  <c r="P2153" i="16" s="1"/>
  <c r="Q2109" i="16"/>
  <c r="Q2129" i="16"/>
  <c r="R134" i="8"/>
  <c r="Q11" i="18"/>
  <c r="Q11" i="11"/>
  <c r="Q11" i="20"/>
  <c r="Q11" i="22"/>
  <c r="Q11" i="10"/>
  <c r="Q2143" i="16"/>
  <c r="Q2102" i="16"/>
  <c r="Q2117" i="16"/>
  <c r="Q2145" i="16" s="1"/>
  <c r="K991" i="16"/>
  <c r="K1980" i="16"/>
  <c r="K1979" i="16"/>
  <c r="K2285" i="16"/>
  <c r="P1497" i="16"/>
  <c r="P221" i="12"/>
  <c r="P1239" i="12"/>
  <c r="P1243" i="12" s="1"/>
  <c r="P1400" i="12" s="1"/>
  <c r="Q1341" i="12"/>
  <c r="Q1338" i="12"/>
  <c r="P1367" i="12"/>
  <c r="P1403" i="12" s="1"/>
  <c r="Q1300" i="12"/>
  <c r="Q1297" i="12"/>
  <c r="Q1294" i="12"/>
  <c r="Q1255" i="12"/>
  <c r="Q1252" i="12"/>
  <c r="Q1249" i="12"/>
  <c r="P1333" i="12"/>
  <c r="P1402" i="12" s="1"/>
  <c r="P1288" i="12"/>
  <c r="P1401" i="12" s="1"/>
  <c r="P1234" i="12"/>
  <c r="P1399" i="12" s="1"/>
  <c r="Q1216" i="12"/>
  <c r="Q1218" i="12"/>
  <c r="Q1215" i="12"/>
  <c r="P936" i="12"/>
  <c r="Q1198" i="12"/>
  <c r="Q1192" i="12"/>
  <c r="Q1196" i="12"/>
  <c r="Q1191" i="12"/>
  <c r="Q2121" i="16"/>
  <c r="Q2149" i="16" s="1"/>
  <c r="Q2107" i="16"/>
  <c r="Q2111" i="16"/>
  <c r="O1483" i="12"/>
  <c r="O1640" i="12" s="1"/>
  <c r="Q2103" i="16"/>
  <c r="Q2138" i="16"/>
  <c r="R81" i="20"/>
  <c r="O1474" i="12"/>
  <c r="O1639" i="12" s="1"/>
  <c r="R961" i="16"/>
  <c r="R448" i="16"/>
  <c r="Q1163" i="12"/>
  <c r="R187" i="20"/>
  <c r="Q1734" i="12"/>
  <c r="Q1684" i="12"/>
  <c r="R328" i="16"/>
  <c r="Q1746" i="12"/>
  <c r="Q1812" i="12"/>
  <c r="R2088" i="16"/>
  <c r="Q1836" i="12"/>
  <c r="R99" i="16"/>
  <c r="Q1756" i="12"/>
  <c r="R521" i="16"/>
  <c r="R561" i="16" s="1"/>
  <c r="R199" i="20" s="1"/>
  <c r="Q1722" i="12"/>
  <c r="R435" i="16"/>
  <c r="P1456" i="12"/>
  <c r="R202" i="16"/>
  <c r="R312" i="16"/>
  <c r="R322" i="16" s="1"/>
  <c r="R110" i="20" s="1"/>
  <c r="R1892" i="16"/>
  <c r="Q704" i="12"/>
  <c r="R175" i="20"/>
  <c r="P1525" i="12"/>
  <c r="R98" i="20"/>
  <c r="R198" i="16"/>
  <c r="Q1675" i="12"/>
  <c r="Q1701" i="12"/>
  <c r="Q1837" i="12"/>
  <c r="Q629" i="12"/>
  <c r="R408" i="16"/>
  <c r="P1571" i="12"/>
  <c r="Q1786" i="12"/>
  <c r="Q1737" i="12"/>
  <c r="R276" i="16"/>
  <c r="R118" i="20"/>
  <c r="Q946" i="12"/>
  <c r="R44" i="11"/>
  <c r="P699" i="16"/>
  <c r="Q18" i="18"/>
  <c r="Q23" i="18" s="1"/>
  <c r="Q77" i="18"/>
  <c r="Q110" i="18"/>
  <c r="Q48" i="18"/>
  <c r="Q53" i="18" s="1"/>
  <c r="Q101" i="18"/>
  <c r="Q119" i="18"/>
  <c r="Q68" i="18"/>
  <c r="P250" i="20"/>
  <c r="P280" i="20" s="1"/>
  <c r="Q86" i="18"/>
  <c r="R30" i="16"/>
  <c r="R231" i="11"/>
  <c r="Q1729" i="12"/>
  <c r="Q1410" i="12"/>
  <c r="Q1800" i="12"/>
  <c r="R105" i="20"/>
  <c r="Q1688" i="12"/>
  <c r="Q1817" i="12"/>
  <c r="Q1738" i="12"/>
  <c r="Q73" i="12"/>
  <c r="R431" i="16"/>
  <c r="Q1804" i="12"/>
  <c r="Q1733" i="12"/>
  <c r="R425" i="16"/>
  <c r="R573" i="16"/>
  <c r="R417" i="16"/>
  <c r="R12" i="20"/>
  <c r="R53" i="20" s="1"/>
  <c r="R181" i="20"/>
  <c r="P1508" i="12"/>
  <c r="P1578" i="12"/>
  <c r="P1496" i="12"/>
  <c r="R131" i="16"/>
  <c r="R353" i="16"/>
  <c r="R151" i="20"/>
  <c r="R96" i="20"/>
  <c r="Q1750" i="12"/>
  <c r="Q100" i="12"/>
  <c r="R240" i="11"/>
  <c r="Q1710" i="12"/>
  <c r="Q1841" i="12"/>
  <c r="R95" i="11"/>
  <c r="R160" i="20"/>
  <c r="Q1757" i="12"/>
  <c r="R124" i="11"/>
  <c r="R137" i="20"/>
  <c r="Q114" i="12"/>
  <c r="R130" i="20"/>
  <c r="Q1763" i="12"/>
  <c r="Q23" i="12"/>
  <c r="R334" i="10"/>
  <c r="Q1794" i="12"/>
  <c r="Q1673" i="12"/>
  <c r="R180" i="11"/>
  <c r="R615" i="16"/>
  <c r="Q1803" i="12"/>
  <c r="Q1793" i="12"/>
  <c r="R12" i="11"/>
  <c r="Q1741" i="12"/>
  <c r="R277" i="16"/>
  <c r="R53" i="11"/>
  <c r="Q1778" i="12"/>
  <c r="R2089" i="16"/>
  <c r="R2115" i="16" s="1"/>
  <c r="R2143" i="16" s="1"/>
  <c r="Q32" i="12"/>
  <c r="Q1838" i="12"/>
  <c r="R230" i="20"/>
  <c r="Q63" i="12"/>
  <c r="Q1689" i="12"/>
  <c r="R171" i="20"/>
  <c r="R222" i="11"/>
  <c r="R1890" i="16"/>
  <c r="R46" i="16"/>
  <c r="R354" i="16"/>
  <c r="R91" i="20"/>
  <c r="R99" i="20"/>
  <c r="R362" i="16"/>
  <c r="R226" i="20"/>
  <c r="Q603" i="12"/>
  <c r="P1441" i="12"/>
  <c r="P1455" i="12"/>
  <c r="P1511" i="12"/>
  <c r="R126" i="16"/>
  <c r="Q1789" i="12"/>
  <c r="R201" i="11"/>
  <c r="R564" i="16"/>
  <c r="Q1824" i="12"/>
  <c r="Q91" i="12"/>
  <c r="Q1683" i="12"/>
  <c r="Q1802" i="12"/>
  <c r="Q1427" i="12"/>
  <c r="Q1599" i="12" s="1"/>
  <c r="R204" i="20"/>
  <c r="R268" i="16"/>
  <c r="Q1650" i="12"/>
  <c r="Q1718" i="12"/>
  <c r="Q1404" i="12"/>
  <c r="Q1721" i="12"/>
  <c r="R833" i="16"/>
  <c r="Q1809" i="12"/>
  <c r="Q1830" i="12"/>
  <c r="R224" i="20"/>
  <c r="Q1672" i="12"/>
  <c r="Q1731" i="12"/>
  <c r="Q1405" i="12"/>
  <c r="Q1742" i="12"/>
  <c r="R185" i="20"/>
  <c r="Q1670" i="12"/>
  <c r="R114" i="20"/>
  <c r="Q1826" i="12"/>
  <c r="R2101" i="16"/>
  <c r="R203" i="20"/>
  <c r="R360" i="16"/>
  <c r="R63" i="18"/>
  <c r="R94" i="20"/>
  <c r="R279" i="16"/>
  <c r="P1460" i="12"/>
  <c r="R79" i="16"/>
  <c r="R208" i="16"/>
  <c r="P1518" i="12"/>
  <c r="P1503" i="12"/>
  <c r="P1563" i="12"/>
  <c r="P1448" i="12"/>
  <c r="P1492" i="12"/>
  <c r="P1472" i="12"/>
  <c r="P1537" i="12"/>
  <c r="P1469" i="12"/>
  <c r="P1515" i="12"/>
  <c r="P1568" i="12"/>
  <c r="P1605" i="12"/>
  <c r="P1459" i="12"/>
  <c r="P1430" i="12"/>
  <c r="P1560" i="12"/>
  <c r="P1552" i="12"/>
  <c r="P1479" i="12"/>
  <c r="P1470" i="12"/>
  <c r="P1602" i="12"/>
  <c r="P1542" i="12"/>
  <c r="P1588" i="12"/>
  <c r="P1570" i="12"/>
  <c r="P1449" i="12"/>
  <c r="P1482" i="12"/>
  <c r="P1437" i="12"/>
  <c r="P1544" i="12"/>
  <c r="P1581" i="12"/>
  <c r="P1488" i="12"/>
  <c r="P1582" i="12"/>
  <c r="P1439" i="12"/>
  <c r="P1536" i="12"/>
  <c r="P1521" i="12"/>
  <c r="P1478" i="12"/>
  <c r="P1564" i="12"/>
  <c r="P1547" i="12"/>
  <c r="P1543" i="12"/>
  <c r="P1535" i="12"/>
  <c r="P1606" i="12"/>
  <c r="P1546" i="12"/>
  <c r="P1561" i="12"/>
  <c r="P1504" i="12"/>
  <c r="P1538" i="12"/>
  <c r="P1438" i="12"/>
  <c r="P1590" i="12"/>
  <c r="P1457" i="12"/>
  <c r="P1595" i="12"/>
  <c r="P1497" i="12"/>
  <c r="P1604" i="12"/>
  <c r="P1502" i="12"/>
  <c r="P1471" i="12"/>
  <c r="P1587" i="12"/>
  <c r="P1489" i="12"/>
  <c r="P1500" i="12"/>
  <c r="P1567" i="12"/>
  <c r="P1514" i="12"/>
  <c r="P1494" i="12"/>
  <c r="P1490" i="12"/>
  <c r="P1566" i="12"/>
  <c r="P1505" i="12"/>
  <c r="P1461" i="12"/>
  <c r="P1556" i="12"/>
  <c r="P1593" i="12"/>
  <c r="P1443" i="12"/>
  <c r="P1510" i="12"/>
  <c r="P1436" i="12"/>
  <c r="P1559" i="12"/>
  <c r="P1440" i="12"/>
  <c r="P1520" i="12"/>
  <c r="P1554" i="12"/>
  <c r="P1523" i="12"/>
  <c r="P1551" i="12"/>
  <c r="P1565" i="12"/>
  <c r="P1579" i="12"/>
  <c r="P1522" i="12"/>
  <c r="P1597" i="12"/>
  <c r="P1589" i="12"/>
  <c r="P1517" i="12"/>
  <c r="P1513" i="12"/>
  <c r="P1446" i="12"/>
  <c r="P1466" i="12"/>
  <c r="P1509" i="12"/>
  <c r="P1580" i="12"/>
  <c r="P1562" i="12"/>
  <c r="P1433" i="12"/>
  <c r="P1473" i="12"/>
  <c r="P1569" i="12"/>
  <c r="P1572" i="12"/>
  <c r="P1468" i="12"/>
  <c r="P1435" i="12"/>
  <c r="P1465" i="12"/>
  <c r="P1499" i="12"/>
  <c r="P1526" i="12"/>
  <c r="P1601" i="12"/>
  <c r="P1541" i="12"/>
  <c r="P1462" i="12"/>
  <c r="P1445" i="12"/>
  <c r="P1442" i="12"/>
  <c r="P1491" i="12"/>
  <c r="P1539" i="12"/>
  <c r="P1458" i="12"/>
  <c r="P1548" i="12"/>
  <c r="P1585" i="12"/>
  <c r="P1533" i="12"/>
  <c r="P1506" i="12"/>
  <c r="P1549" i="12"/>
  <c r="P1591" i="12"/>
  <c r="P1493" i="12"/>
  <c r="P1600" i="12"/>
  <c r="P1498" i="12"/>
  <c r="P1464" i="12"/>
  <c r="P1527" i="12"/>
  <c r="P1519" i="12"/>
  <c r="P1557" i="12"/>
  <c r="P1454" i="12"/>
  <c r="P1577" i="12"/>
  <c r="P1512" i="12"/>
  <c r="P1583" i="12"/>
  <c r="P1598" i="12"/>
  <c r="P1467" i="12"/>
  <c r="P1599" i="12"/>
  <c r="P1501" i="12"/>
  <c r="P1524" i="12"/>
  <c r="P1558" i="12"/>
  <c r="P1553" i="12"/>
  <c r="P1555" i="12"/>
  <c r="P1432" i="12"/>
  <c r="P1516" i="12"/>
  <c r="P1550" i="12"/>
  <c r="P1507" i="12"/>
  <c r="P1545" i="12"/>
  <c r="P1463" i="12"/>
  <c r="P1596" i="12"/>
  <c r="P1592" i="12"/>
  <c r="P1584" i="12"/>
  <c r="P1603" i="12"/>
  <c r="P1594" i="12"/>
  <c r="Q1678" i="12"/>
  <c r="R171" i="11"/>
  <c r="R156" i="20"/>
  <c r="Q1712" i="12"/>
  <c r="Q42" i="12"/>
  <c r="R101" i="20"/>
  <c r="Q1787" i="12"/>
  <c r="Q1703" i="12"/>
  <c r="R102" i="20"/>
  <c r="Q1829" i="12"/>
  <c r="R327" i="16"/>
  <c r="Q1646" i="12"/>
  <c r="R70" i="16"/>
  <c r="R190" i="20"/>
  <c r="Q1671" i="12"/>
  <c r="Q1886" i="12"/>
  <c r="Q1925" i="12" s="1"/>
  <c r="Q1644" i="12"/>
  <c r="Q1780" i="12"/>
  <c r="Q1694" i="12"/>
  <c r="Q1169" i="12"/>
  <c r="Q1779" i="12"/>
  <c r="R98" i="10"/>
  <c r="Q1821" i="12"/>
  <c r="R188" i="20"/>
  <c r="Q1775" i="12"/>
  <c r="R207" i="20"/>
  <c r="R361" i="16"/>
  <c r="R161" i="20"/>
  <c r="R186" i="20"/>
  <c r="Q1842" i="12"/>
  <c r="R97" i="20"/>
  <c r="P1444" i="12"/>
  <c r="P1447" i="12"/>
  <c r="R1264" i="16"/>
  <c r="R255" i="16" s="1"/>
  <c r="Q1755" i="12"/>
  <c r="Q1686" i="12"/>
  <c r="Q1706" i="12"/>
  <c r="R12" i="18"/>
  <c r="Q1709" i="12"/>
  <c r="R189" i="20"/>
  <c r="Q1645" i="12"/>
  <c r="Q1819" i="12"/>
  <c r="Q1728" i="12"/>
  <c r="Q1781" i="12"/>
  <c r="R432" i="16"/>
  <c r="Q1711" i="12"/>
  <c r="Q1735" i="12"/>
  <c r="Q1695" i="12"/>
  <c r="Q1798" i="12"/>
  <c r="Q1679" i="12"/>
  <c r="Q1743" i="12"/>
  <c r="R219" i="10"/>
  <c r="R358" i="16"/>
  <c r="R127" i="20"/>
  <c r="Q1834" i="12"/>
  <c r="R38" i="16"/>
  <c r="R228" i="20"/>
  <c r="P1495" i="12"/>
  <c r="P1586" i="12"/>
  <c r="R74" i="20"/>
  <c r="Q770" i="16"/>
  <c r="Q266" i="20" s="1"/>
  <c r="Q779" i="16"/>
  <c r="Q275" i="20" s="1"/>
  <c r="Q1696" i="12"/>
  <c r="Q1406" i="12"/>
  <c r="Q1744" i="12"/>
  <c r="R128" i="20"/>
  <c r="R278" i="16"/>
  <c r="Q1685" i="12"/>
  <c r="R329" i="16"/>
  <c r="Q1187" i="12"/>
  <c r="Q617" i="12"/>
  <c r="Q1810" i="12"/>
  <c r="Q1736" i="12"/>
  <c r="Q1739" i="12"/>
  <c r="R1558" i="16"/>
  <c r="R364" i="16" s="1"/>
  <c r="Q1785" i="12"/>
  <c r="Q1811" i="12"/>
  <c r="R12" i="10"/>
  <c r="Q1844" i="12"/>
  <c r="R281" i="16"/>
  <c r="Q1773" i="12"/>
  <c r="Q1753" i="12"/>
  <c r="R423" i="16"/>
  <c r="R269" i="16"/>
  <c r="Q1667" i="12"/>
  <c r="Q1796" i="12"/>
  <c r="R355" i="16"/>
  <c r="Q1795" i="12"/>
  <c r="Q1677" i="12"/>
  <c r="Q1808" i="12"/>
  <c r="R205" i="20"/>
  <c r="R444" i="16"/>
  <c r="R178" i="20"/>
  <c r="Q1751" i="12"/>
  <c r="R270" i="16"/>
  <c r="P1534" i="12"/>
  <c r="P1480" i="12"/>
  <c r="R203" i="16"/>
  <c r="R205" i="16"/>
  <c r="R117" i="16"/>
  <c r="R122" i="16"/>
  <c r="R78" i="20"/>
  <c r="R68" i="20"/>
  <c r="R1229" i="16"/>
  <c r="R250" i="16" s="1"/>
  <c r="R135" i="16"/>
  <c r="R102" i="16"/>
  <c r="R159" i="20"/>
  <c r="R165" i="20"/>
  <c r="R1893" i="16"/>
  <c r="R436" i="16"/>
  <c r="R116" i="18"/>
  <c r="R212" i="20"/>
  <c r="R158" i="20"/>
  <c r="R434" i="16"/>
  <c r="Q1839" i="12"/>
  <c r="Q1790" i="12"/>
  <c r="Q1680" i="12"/>
  <c r="R385" i="10"/>
  <c r="R495" i="10" s="1"/>
  <c r="R162" i="20"/>
  <c r="R2092" i="16"/>
  <c r="R2118" i="16" s="1"/>
  <c r="R2146" i="16" s="1"/>
  <c r="R447" i="16"/>
  <c r="Q1788" i="12"/>
  <c r="R134" i="20"/>
  <c r="R426" i="16"/>
  <c r="Q1783" i="12"/>
  <c r="R208" i="20"/>
  <c r="R155" i="20"/>
  <c r="R442" i="16"/>
  <c r="R429" i="16"/>
  <c r="R152" i="20"/>
  <c r="R449" i="16"/>
  <c r="R356" i="16"/>
  <c r="Q1682" i="12"/>
  <c r="Q1699" i="12"/>
  <c r="R83" i="20"/>
  <c r="R12" i="16"/>
  <c r="R192" i="16" s="1"/>
  <c r="Q1840" i="12"/>
  <c r="R32" i="8"/>
  <c r="R31" i="8" s="1"/>
  <c r="R68" i="18" s="1"/>
  <c r="R172" i="20"/>
  <c r="R438" i="16"/>
  <c r="R207" i="16"/>
  <c r="R213" i="16"/>
  <c r="R129" i="16"/>
  <c r="R109" i="16"/>
  <c r="R70" i="20"/>
  <c r="R67" i="20"/>
  <c r="R1236" i="16"/>
  <c r="R103" i="16"/>
  <c r="R209" i="20"/>
  <c r="R2095" i="16"/>
  <c r="R441" i="16"/>
  <c r="R29" i="18"/>
  <c r="R177" i="20"/>
  <c r="R271" i="16"/>
  <c r="Q1759" i="12"/>
  <c r="Q1704" i="12"/>
  <c r="Q1820" i="12"/>
  <c r="R46" i="10"/>
  <c r="R154" i="20"/>
  <c r="R163" i="20"/>
  <c r="R1559" i="16"/>
  <c r="R365" i="16" s="1"/>
  <c r="Q1698" i="12"/>
  <c r="R107" i="18"/>
  <c r="R164" i="20"/>
  <c r="R2096" i="16"/>
  <c r="R433" i="16"/>
  <c r="Q1697" i="12"/>
  <c r="R396" i="16"/>
  <c r="R406" i="16" s="1"/>
  <c r="R146" i="20" s="1"/>
  <c r="R215" i="16"/>
  <c r="R121" i="16"/>
  <c r="R111" i="16"/>
  <c r="R108" i="16"/>
  <c r="R75" i="20"/>
  <c r="R77" i="20"/>
  <c r="R1250" i="16"/>
  <c r="R253" i="16" s="1"/>
  <c r="R98" i="16"/>
  <c r="R271" i="10"/>
  <c r="R210" i="20"/>
  <c r="R182" i="20"/>
  <c r="R231" i="20"/>
  <c r="R93" i="20"/>
  <c r="R197" i="16"/>
  <c r="R54" i="16"/>
  <c r="Q1833" i="12"/>
  <c r="Q1777" i="12"/>
  <c r="R179" i="20"/>
  <c r="R430" i="16"/>
  <c r="Q1835" i="12"/>
  <c r="R166" i="20"/>
  <c r="R110" i="16"/>
  <c r="R106" i="16"/>
  <c r="R128" i="16"/>
  <c r="R113" i="16"/>
  <c r="R73" i="20"/>
  <c r="R69" i="20"/>
  <c r="R1243" i="16"/>
  <c r="R252" i="16" s="1"/>
  <c r="Q921" i="12"/>
  <c r="Q1936" i="12" s="1"/>
  <c r="R97" i="16"/>
  <c r="R363" i="10"/>
  <c r="R64" i="20"/>
  <c r="R2097" i="16"/>
  <c r="R427" i="16"/>
  <c r="R239" i="20"/>
  <c r="R65" i="20"/>
  <c r="R274" i="16"/>
  <c r="Q1791" i="12"/>
  <c r="Q1749" i="12"/>
  <c r="R44" i="18"/>
  <c r="R169" i="20"/>
  <c r="R2142" i="16"/>
  <c r="R1561" i="16"/>
  <c r="R367" i="16" s="1"/>
  <c r="R222" i="20"/>
  <c r="R174" i="20"/>
  <c r="R446" i="16"/>
  <c r="R420" i="16"/>
  <c r="Q1754" i="12"/>
  <c r="R227" i="20"/>
  <c r="R2114" i="16"/>
  <c r="R439" i="16"/>
  <c r="R170" i="20"/>
  <c r="R136" i="20"/>
  <c r="R280" i="16"/>
  <c r="Q1776" i="12"/>
  <c r="Q1806" i="12"/>
  <c r="Q1832" i="12"/>
  <c r="R698" i="16"/>
  <c r="R359" i="16"/>
  <c r="Q1740" i="12"/>
  <c r="R116" i="20"/>
  <c r="R167" i="20"/>
  <c r="Q1843" i="12"/>
  <c r="Q1748" i="12"/>
  <c r="Q82" i="12"/>
  <c r="R283" i="16"/>
  <c r="Q1782" i="12"/>
  <c r="R74" i="11"/>
  <c r="Q1719" i="12"/>
  <c r="Q1745" i="12"/>
  <c r="Q12" i="12"/>
  <c r="R2094" i="16"/>
  <c r="R2120" i="16" s="1"/>
  <c r="Q1822" i="12"/>
  <c r="R200" i="16"/>
  <c r="R118" i="16"/>
  <c r="R120" i="16"/>
  <c r="R115" i="16"/>
  <c r="R114" i="16"/>
  <c r="R72" i="20"/>
  <c r="R71" i="20"/>
  <c r="R1257" i="16"/>
  <c r="R254" i="16" s="1"/>
  <c r="R104" i="16"/>
  <c r="R95" i="20"/>
  <c r="R850" i="16"/>
  <c r="R272" i="16"/>
  <c r="R211" i="20"/>
  <c r="R153" i="20"/>
  <c r="R428" i="16"/>
  <c r="Q1705" i="12"/>
  <c r="Q1764" i="12"/>
  <c r="R223" i="20"/>
  <c r="R83" i="18"/>
  <c r="R437" i="16"/>
  <c r="R213" i="20"/>
  <c r="R133" i="20"/>
  <c r="Q1784" i="12"/>
  <c r="Q1890" i="12"/>
  <c r="R300" i="10"/>
  <c r="R100" i="20"/>
  <c r="R2090" i="16"/>
  <c r="R2116" i="16" s="1"/>
  <c r="R2144" i="16" s="1"/>
  <c r="R352" i="16"/>
  <c r="R413" i="10"/>
  <c r="R184" i="20"/>
  <c r="R225" i="20"/>
  <c r="R330" i="16"/>
  <c r="Q1823" i="12"/>
  <c r="Q1774" i="12"/>
  <c r="R22" i="16"/>
  <c r="R657" i="16"/>
  <c r="Q1758" i="12"/>
  <c r="Q1760" i="12"/>
  <c r="R1891" i="16"/>
  <c r="R103" i="20"/>
  <c r="R212" i="16"/>
  <c r="R206" i="16"/>
  <c r="R125" i="16"/>
  <c r="R105" i="16"/>
  <c r="R112" i="16"/>
  <c r="R79" i="20"/>
  <c r="R174" i="16"/>
  <c r="R95" i="16"/>
  <c r="R96" i="16"/>
  <c r="R144" i="16" s="1"/>
  <c r="R74" i="18"/>
  <c r="R129" i="20"/>
  <c r="R216" i="16"/>
  <c r="R190" i="10"/>
  <c r="R176" i="20"/>
  <c r="R2093" i="16"/>
  <c r="R2119" i="16" s="1"/>
  <c r="R2147" i="16" s="1"/>
  <c r="R419" i="16"/>
  <c r="Q1792" i="12"/>
  <c r="Q1762" i="12"/>
  <c r="Q1752" i="12"/>
  <c r="R206" i="20"/>
  <c r="R150" i="20"/>
  <c r="R424" i="16"/>
  <c r="R96" i="18"/>
  <c r="R106" i="20"/>
  <c r="R443" i="16"/>
  <c r="Q1831" i="12"/>
  <c r="R157" i="20"/>
  <c r="R422" i="16"/>
  <c r="R75" i="10"/>
  <c r="R119" i="20"/>
  <c r="R357" i="16"/>
  <c r="Q1807" i="12"/>
  <c r="Q1765" i="12"/>
  <c r="R156" i="10"/>
  <c r="R421" i="16"/>
  <c r="Q1700" i="12"/>
  <c r="R1201" i="16"/>
  <c r="R246" i="16" s="1"/>
  <c r="Q1846" i="12"/>
  <c r="Q1676" i="12"/>
  <c r="S28" i="8"/>
  <c r="R229" i="20"/>
  <c r="Q1827" i="12"/>
  <c r="Q1732" i="12"/>
  <c r="R1560" i="16"/>
  <c r="R366" i="16" s="1"/>
  <c r="R2098" i="16"/>
  <c r="Q1713" i="12"/>
  <c r="Q1801" i="12"/>
  <c r="R199" i="16"/>
  <c r="R210" i="16"/>
  <c r="R124" i="16"/>
  <c r="R119" i="16"/>
  <c r="R116" i="16"/>
  <c r="R80" i="20"/>
  <c r="R1222" i="16"/>
  <c r="R141" i="16"/>
  <c r="R101" i="16"/>
  <c r="R100" i="16"/>
  <c r="R180" i="20"/>
  <c r="R104" i="20"/>
  <c r="R282" i="16"/>
  <c r="R127" i="10"/>
  <c r="R168" i="20"/>
  <c r="R1557" i="16"/>
  <c r="R363" i="16" s="1"/>
  <c r="Q1702" i="12"/>
  <c r="Q1730" i="12"/>
  <c r="R62" i="16"/>
  <c r="R173" i="20"/>
  <c r="R221" i="20"/>
  <c r="Q1885" i="12"/>
  <c r="Q1924" i="12" s="1"/>
  <c r="R131" i="20"/>
  <c r="R2091" i="16"/>
  <c r="R2117" i="16" s="1"/>
  <c r="R2145" i="16" s="1"/>
  <c r="Q1707" i="12"/>
  <c r="R242" i="10"/>
  <c r="R162" i="11"/>
  <c r="Q1761" i="12"/>
  <c r="Q1766" i="12"/>
  <c r="Q1805" i="12"/>
  <c r="R326" i="16"/>
  <c r="Q1818" i="12"/>
  <c r="Q1708" i="12"/>
  <c r="R418" i="16"/>
  <c r="R445" i="16"/>
  <c r="Q1681" i="12"/>
  <c r="Q927" i="12"/>
  <c r="R132" i="20"/>
  <c r="Q1799" i="12"/>
  <c r="Q1825" i="12"/>
  <c r="R1894" i="16"/>
  <c r="R273" i="16"/>
  <c r="R35" i="11"/>
  <c r="Q1828" i="12"/>
  <c r="Q1767" i="12"/>
  <c r="Q1720" i="12"/>
  <c r="R275" i="16"/>
  <c r="R115" i="20"/>
  <c r="Q1845" i="12"/>
  <c r="R117" i="20"/>
  <c r="Q1884" i="12"/>
  <c r="Q1922" i="12" s="1"/>
  <c r="R440" i="16"/>
  <c r="R92" i="20"/>
  <c r="Q1747" i="12"/>
  <c r="Q1797" i="12"/>
  <c r="R325" i="16"/>
  <c r="R135" i="20"/>
  <c r="R183" i="20"/>
  <c r="Q1687" i="12"/>
  <c r="R2128" i="16"/>
  <c r="P1431" i="12"/>
  <c r="P1481" i="12"/>
  <c r="R1344" i="16"/>
  <c r="R127" i="16"/>
  <c r="R553" i="20"/>
  <c r="R1365" i="16"/>
  <c r="R931" i="16"/>
  <c r="R955" i="16"/>
  <c r="R943" i="16"/>
  <c r="Q2123" i="16"/>
  <c r="Q2151" i="16" s="1"/>
  <c r="Q2134" i="16"/>
  <c r="R1337" i="16"/>
  <c r="R1215" i="16"/>
  <c r="R82" i="20"/>
  <c r="R66" i="20"/>
  <c r="R130" i="16"/>
  <c r="R132" i="16"/>
  <c r="R107" i="16"/>
  <c r="R209" i="16"/>
  <c r="R201" i="16"/>
  <c r="R204" i="16"/>
  <c r="R539" i="20"/>
  <c r="R937" i="16"/>
  <c r="R949" i="16"/>
  <c r="R546" i="20"/>
  <c r="R76" i="20"/>
  <c r="R123" i="16"/>
  <c r="R133" i="16"/>
  <c r="R134" i="16"/>
  <c r="R214" i="16"/>
  <c r="R211" i="16"/>
  <c r="R157" i="16"/>
  <c r="P116" i="12"/>
  <c r="Q120" i="20"/>
  <c r="Q1273" i="20" s="1"/>
  <c r="P264" i="12"/>
  <c r="P585" i="12"/>
  <c r="P161" i="12"/>
  <c r="P306" i="12"/>
  <c r="P520" i="12"/>
  <c r="P594" i="12"/>
  <c r="P206" i="12"/>
  <c r="P434" i="12"/>
  <c r="O1573" i="12"/>
  <c r="O1642" i="12" s="1"/>
  <c r="Q856" i="16"/>
  <c r="Q368" i="16"/>
  <c r="H1424" i="16"/>
  <c r="H1278" i="16"/>
  <c r="H1698" i="16"/>
  <c r="H1587" i="16"/>
  <c r="O1607" i="12"/>
  <c r="O1643" i="12" s="1"/>
  <c r="Q781" i="16"/>
  <c r="Q277" i="20" s="1"/>
  <c r="Q769" i="16"/>
  <c r="Q265" i="20" s="1"/>
  <c r="Q757" i="16"/>
  <c r="Q253" i="20" s="1"/>
  <c r="Q764" i="16"/>
  <c r="Q260" i="20" s="1"/>
  <c r="Q750" i="16"/>
  <c r="Q246" i="20" s="1"/>
  <c r="Q753" i="16"/>
  <c r="Q249" i="20" s="1"/>
  <c r="Q745" i="16"/>
  <c r="Q241" i="20" s="1"/>
  <c r="Q756" i="16"/>
  <c r="Q252" i="20" s="1"/>
  <c r="Q780" i="16"/>
  <c r="Q276" i="20" s="1"/>
  <c r="Q767" i="16"/>
  <c r="Q263" i="20" s="1"/>
  <c r="Q763" i="16"/>
  <c r="Q259" i="20" s="1"/>
  <c r="Q748" i="16"/>
  <c r="Q244" i="20" s="1"/>
  <c r="Q761" i="16"/>
  <c r="Q257" i="20" s="1"/>
  <c r="Q331" i="16"/>
  <c r="Q855" i="16" s="1"/>
  <c r="P1723" i="12"/>
  <c r="P1880" i="12" s="1"/>
  <c r="P1918" i="12" s="1"/>
  <c r="O1528" i="12"/>
  <c r="O1641" i="12" s="1"/>
  <c r="P902" i="12"/>
  <c r="P922" i="12" s="1"/>
  <c r="P1938" i="12" s="1"/>
  <c r="Q783" i="16"/>
  <c r="Q279" i="20" s="1"/>
  <c r="Q758" i="16"/>
  <c r="Q254" i="20" s="1"/>
  <c r="Q746" i="16"/>
  <c r="Q242" i="20" s="1"/>
  <c r="Q754" i="16"/>
  <c r="Q250" i="20" s="1"/>
  <c r="Q751" i="16"/>
  <c r="Q247" i="20" s="1"/>
  <c r="Q2122" i="16"/>
  <c r="Q2136" i="16" s="1"/>
  <c r="Q1562" i="16"/>
  <c r="Q768" i="16"/>
  <c r="Q264" i="20" s="1"/>
  <c r="Q765" i="16"/>
  <c r="Q261" i="20" s="1"/>
  <c r="Q752" i="16"/>
  <c r="Q248" i="20" s="1"/>
  <c r="Q773" i="16"/>
  <c r="Q269" i="20" s="1"/>
  <c r="Q762" i="16"/>
  <c r="Q258" i="20" s="1"/>
  <c r="Q2119" i="16"/>
  <c r="Q2147" i="16" s="1"/>
  <c r="P1768" i="12"/>
  <c r="P1881" i="12" s="1"/>
  <c r="P1919" i="12" s="1"/>
  <c r="P1813" i="12"/>
  <c r="P1882" i="12" s="1"/>
  <c r="P1920" i="12" s="1"/>
  <c r="Q214" i="20"/>
  <c r="Q1276" i="20" s="1"/>
  <c r="P1002" i="12"/>
  <c r="P1159" i="12" s="1"/>
  <c r="P1714" i="12"/>
  <c r="P1879" i="12" s="1"/>
  <c r="P1917" i="12" s="1"/>
  <c r="Q772" i="16"/>
  <c r="Q268" i="20" s="1"/>
  <c r="Q771" i="16"/>
  <c r="Q267" i="20" s="1"/>
  <c r="Q759" i="16"/>
  <c r="Q255" i="20" s="1"/>
  <c r="Q776" i="16"/>
  <c r="Q272" i="20" s="1"/>
  <c r="Q2105" i="16"/>
  <c r="Q760" i="16"/>
  <c r="Q256" i="20" s="1"/>
  <c r="Q782" i="16"/>
  <c r="Q278" i="20" s="1"/>
  <c r="Q777" i="16"/>
  <c r="Q273" i="20" s="1"/>
  <c r="Q766" i="16"/>
  <c r="Q262" i="20" s="1"/>
  <c r="Q755" i="16"/>
  <c r="Q251" i="20" s="1"/>
  <c r="Q778" i="16"/>
  <c r="Q274" i="20" s="1"/>
  <c r="Q747" i="16"/>
  <c r="Q243" i="20" s="1"/>
  <c r="Q774" i="16"/>
  <c r="Q270" i="20" s="1"/>
  <c r="Q749" i="16"/>
  <c r="Q245" i="20" s="1"/>
  <c r="Q2099" i="16"/>
  <c r="Q862" i="16" s="1"/>
  <c r="Q136" i="16"/>
  <c r="P1847" i="12"/>
  <c r="P1883" i="12" s="1"/>
  <c r="P1921" i="12" s="1"/>
  <c r="P1153" i="12"/>
  <c r="P1165" i="12" s="1"/>
  <c r="P911" i="12"/>
  <c r="P923" i="12" s="1"/>
  <c r="P1939" i="12" s="1"/>
  <c r="P805" i="12"/>
  <c r="P918" i="12" s="1"/>
  <c r="P1144" i="12"/>
  <c r="P1164" i="12" s="1"/>
  <c r="P751" i="12"/>
  <c r="P916" i="12" s="1"/>
  <c r="P1931" i="12" s="1"/>
  <c r="P760" i="12"/>
  <c r="P917" i="12" s="1"/>
  <c r="P1932" i="12" s="1"/>
  <c r="D994" i="20"/>
  <c r="R1488" i="16"/>
  <c r="R2216" i="16" s="1"/>
  <c r="Q1489" i="16"/>
  <c r="R560" i="20"/>
  <c r="R1611" i="16"/>
  <c r="Q232" i="20"/>
  <c r="Q1277" i="20" s="1"/>
  <c r="Q107" i="20"/>
  <c r="Q1271" i="20" s="1"/>
  <c r="Q284" i="16"/>
  <c r="Q853" i="16" s="1"/>
  <c r="Q1895" i="16"/>
  <c r="P850" i="12"/>
  <c r="P919" i="12" s="1"/>
  <c r="P1934" i="12" s="1"/>
  <c r="Q2192" i="16"/>
  <c r="Q1338" i="16"/>
  <c r="Q561" i="20"/>
  <c r="Q562" i="20" s="1"/>
  <c r="P884" i="12"/>
  <c r="P920" i="12" s="1"/>
  <c r="P1935" i="12" s="1"/>
  <c r="R1495" i="16"/>
  <c r="R1462" i="16"/>
  <c r="R2211" i="16" s="1"/>
  <c r="Q1496" i="16"/>
  <c r="R1351" i="16"/>
  <c r="P1126" i="12"/>
  <c r="P1162" i="12" s="1"/>
  <c r="P993" i="12"/>
  <c r="P1158" i="12" s="1"/>
  <c r="Q944" i="16"/>
  <c r="P1047" i="12"/>
  <c r="P1160" i="12" s="1"/>
  <c r="Q932" i="16"/>
  <c r="P1092" i="12"/>
  <c r="P1161" i="12" s="1"/>
  <c r="Q950" i="16"/>
  <c r="Q1352" i="16"/>
  <c r="Q2196" i="16"/>
  <c r="R1448" i="16"/>
  <c r="R2209" i="16" s="1"/>
  <c r="Q1463" i="16"/>
  <c r="Q956" i="16"/>
  <c r="Q1449" i="16"/>
  <c r="P2112" i="16"/>
  <c r="P845" i="16" s="1"/>
  <c r="M179" i="16"/>
  <c r="N169" i="16"/>
  <c r="N179" i="16"/>
  <c r="L84" i="16"/>
  <c r="K80" i="16"/>
  <c r="M86" i="16"/>
  <c r="M83" i="16"/>
  <c r="S380" i="10"/>
  <c r="P951" i="16"/>
  <c r="S370" i="10"/>
  <c r="Q1503" i="16"/>
  <c r="Q547" i="20"/>
  <c r="Q548" i="20" s="1"/>
  <c r="R1502" i="16"/>
  <c r="M603" i="20"/>
  <c r="M604" i="20" s="1"/>
  <c r="P1339" i="16"/>
  <c r="O1200" i="16"/>
  <c r="E1413" i="16"/>
  <c r="B1411" i="16"/>
  <c r="B2600" i="16" s="1"/>
  <c r="D1412" i="16"/>
  <c r="E1412" i="16"/>
  <c r="E2601" i="16" s="1"/>
  <c r="D1418" i="16"/>
  <c r="C1421" i="16" s="1"/>
  <c r="D623" i="20" s="1"/>
  <c r="C623" i="20" s="1"/>
  <c r="P1490" i="16"/>
  <c r="Q554" i="20"/>
  <c r="Q555" i="20" s="1"/>
  <c r="N43" i="16"/>
  <c r="O41" i="16" s="1"/>
  <c r="O2309" i="16" s="1"/>
  <c r="O2321" i="16" s="1"/>
  <c r="N2333" i="16"/>
  <c r="N44" i="16" s="1"/>
  <c r="N85" i="16" s="1"/>
  <c r="N35" i="16"/>
  <c r="O33" i="16" s="1"/>
  <c r="O2308" i="16" s="1"/>
  <c r="O2320" i="16" s="1"/>
  <c r="N2332" i="16"/>
  <c r="N36" i="16" s="1"/>
  <c r="N75" i="16"/>
  <c r="O73" i="16" s="1"/>
  <c r="O2313" i="16" s="1"/>
  <c r="O2325" i="16" s="1"/>
  <c r="N2337" i="16"/>
  <c r="N76" i="16" s="1"/>
  <c r="N89" i="16" s="1"/>
  <c r="N51" i="16"/>
  <c r="O49" i="16" s="1"/>
  <c r="O2310" i="16" s="1"/>
  <c r="O2322" i="16" s="1"/>
  <c r="N2334" i="16"/>
  <c r="N52" i="16" s="1"/>
  <c r="N67" i="16"/>
  <c r="O65" i="16" s="1"/>
  <c r="O2312" i="16" s="1"/>
  <c r="O2324" i="16" s="1"/>
  <c r="N2336" i="16"/>
  <c r="N68" i="16" s="1"/>
  <c r="N88" i="16" s="1"/>
  <c r="L19" i="16"/>
  <c r="M17" i="16" s="1"/>
  <c r="M2306" i="16" s="1"/>
  <c r="L2330" i="16"/>
  <c r="L2326" i="16"/>
  <c r="P1199" i="16"/>
  <c r="M969" i="16"/>
  <c r="M973" i="16"/>
  <c r="D997" i="16"/>
  <c r="F996" i="16" s="1"/>
  <c r="K997" i="16" s="1"/>
  <c r="E1007" i="16"/>
  <c r="F1007" i="16" s="1" a="1"/>
  <c r="F1007" i="16" s="1"/>
  <c r="D1007" i="16"/>
  <c r="C1009" i="16"/>
  <c r="B1006" i="16"/>
  <c r="D1012" i="16"/>
  <c r="J1011" i="16"/>
  <c r="E1008" i="16"/>
  <c r="D1002" i="16"/>
  <c r="Q2193" i="16"/>
  <c r="Q1345" i="16"/>
  <c r="Q1456" i="16"/>
  <c r="Q1457" i="16" s="1"/>
  <c r="R1455" i="16"/>
  <c r="P1346" i="16"/>
  <c r="Q568" i="20"/>
  <c r="Q569" i="20" s="1"/>
  <c r="R567" i="20"/>
  <c r="Q1619" i="16"/>
  <c r="Q1620" i="16" s="1"/>
  <c r="R1618" i="16"/>
  <c r="R2234" i="16" s="1"/>
  <c r="P2126" i="16"/>
  <c r="Q540" i="20"/>
  <c r="O152" i="16"/>
  <c r="R574" i="20"/>
  <c r="Q575" i="20"/>
  <c r="N968" i="16"/>
  <c r="M609" i="20"/>
  <c r="L980" i="16"/>
  <c r="L981" i="16" s="1"/>
  <c r="O979" i="16"/>
  <c r="L974" i="16"/>
  <c r="L610" i="20"/>
  <c r="L611" i="20" s="1"/>
  <c r="K986" i="16"/>
  <c r="L985" i="16"/>
  <c r="O146" i="16"/>
  <c r="O162" i="16" s="1"/>
  <c r="O589" i="20"/>
  <c r="O590" i="20" s="1"/>
  <c r="P588" i="20"/>
  <c r="O595" i="20"/>
  <c r="N596" i="20"/>
  <c r="N597" i="20" s="1"/>
  <c r="C634" i="20"/>
  <c r="D629" i="20"/>
  <c r="C628" i="20"/>
  <c r="C629" i="20"/>
  <c r="D628" i="20"/>
  <c r="E628" i="20" s="1"/>
  <c r="C1008" i="20"/>
  <c r="C1003" i="20"/>
  <c r="P945" i="16"/>
  <c r="P939" i="16"/>
  <c r="Q938" i="16"/>
  <c r="K987" i="16"/>
  <c r="P962" i="16"/>
  <c r="Q962" i="16" s="1"/>
  <c r="P957" i="16"/>
  <c r="O963" i="16"/>
  <c r="E1687" i="16"/>
  <c r="E1686" i="16"/>
  <c r="D1686" i="16"/>
  <c r="D1692" i="16"/>
  <c r="C1695" i="16" s="1"/>
  <c r="D878" i="20" s="1"/>
  <c r="C878" i="20" s="1"/>
  <c r="B1685" i="16"/>
  <c r="B2852" i="16" s="1"/>
  <c r="R1194" i="16"/>
  <c r="Q2132" i="16"/>
  <c r="Q2146" i="16"/>
  <c r="V25" i="20"/>
  <c r="V54" i="20" s="1"/>
  <c r="V56" i="20" s="1"/>
  <c r="Q2130" i="16"/>
  <c r="R166" i="18"/>
  <c r="R165" i="18"/>
  <c r="Q167" i="18"/>
  <c r="N226" i="11" l="1"/>
  <c r="M440" i="20"/>
  <c r="N439" i="20"/>
  <c r="F2431" i="16"/>
  <c r="E2433" i="16"/>
  <c r="D2434" i="16" s="1"/>
  <c r="E2434" i="16" s="1"/>
  <c r="L454" i="20"/>
  <c r="S595" i="12"/>
  <c r="S319" i="20"/>
  <c r="L453" i="20"/>
  <c r="M453" i="20" s="1"/>
  <c r="O250" i="10"/>
  <c r="O254" i="10" s="1"/>
  <c r="O397" i="10" s="1"/>
  <c r="P3489" i="16"/>
  <c r="P226" i="11" s="1"/>
  <c r="P3359" i="16"/>
  <c r="P3491" i="16" s="1"/>
  <c r="K468" i="20"/>
  <c r="L466" i="20"/>
  <c r="L467" i="20" s="1"/>
  <c r="Q3429" i="16"/>
  <c r="Q3431" i="16" s="1"/>
  <c r="Q3297" i="16"/>
  <c r="Q3299" i="16" s="1"/>
  <c r="Q3393" i="16"/>
  <c r="Q3395" i="16" s="1"/>
  <c r="Q3394" i="16"/>
  <c r="Q3333" i="16"/>
  <c r="Q3335" i="16" s="1"/>
  <c r="Q3334" i="16"/>
  <c r="Q3381" i="16"/>
  <c r="Q3383" i="16" s="1"/>
  <c r="Q3321" i="16"/>
  <c r="Q3323" i="16" s="1"/>
  <c r="Q3322" i="16"/>
  <c r="Q3249" i="16"/>
  <c r="Q3250" i="16" s="1"/>
  <c r="Q3418" i="16"/>
  <c r="Q3466" i="16"/>
  <c r="Q3454" i="16"/>
  <c r="Q3286" i="16"/>
  <c r="Q3358" i="16"/>
  <c r="Q3310" i="16"/>
  <c r="Q3262" i="16"/>
  <c r="P3346" i="16"/>
  <c r="P3298" i="16"/>
  <c r="Q3492" i="16"/>
  <c r="Q3477" i="16"/>
  <c r="Q3478" i="16" s="1"/>
  <c r="Q3488" i="16"/>
  <c r="S786" i="16"/>
  <c r="S3449" i="16"/>
  <c r="S3353" i="16"/>
  <c r="S3281" i="16"/>
  <c r="S3245" i="16"/>
  <c r="S283" i="20"/>
  <c r="S3389" i="16"/>
  <c r="S3425" i="16"/>
  <c r="S3329" i="16"/>
  <c r="S3257" i="16"/>
  <c r="S3437" i="16"/>
  <c r="S3341" i="16"/>
  <c r="S3461" i="16"/>
  <c r="S3365" i="16"/>
  <c r="S3293" i="16"/>
  <c r="S3502" i="16"/>
  <c r="S3401" i="16"/>
  <c r="S3305" i="16"/>
  <c r="S3485" i="16"/>
  <c r="S3473" i="16"/>
  <c r="S3377" i="16"/>
  <c r="S3317" i="16"/>
  <c r="S3269" i="16"/>
  <c r="S3413" i="16"/>
  <c r="S3522" i="16"/>
  <c r="S3520" i="16"/>
  <c r="S3515" i="16"/>
  <c r="S3514" i="16"/>
  <c r="S3512" i="16"/>
  <c r="S3517" i="16"/>
  <c r="S3504" i="16"/>
  <c r="S3505" i="16"/>
  <c r="S3509" i="16"/>
  <c r="S3521" i="16"/>
  <c r="S3516" i="16"/>
  <c r="S3503" i="16"/>
  <c r="S3507" i="16"/>
  <c r="S3513" i="16"/>
  <c r="S3519" i="16"/>
  <c r="S3518" i="16"/>
  <c r="S3506" i="16"/>
  <c r="S3511" i="16"/>
  <c r="S3510" i="16"/>
  <c r="S3508" i="16"/>
  <c r="R3252" i="16"/>
  <c r="R3247" i="16"/>
  <c r="R3248" i="16" s="1"/>
  <c r="R3260" i="16"/>
  <c r="R3261" i="16" s="1"/>
  <c r="R3263" i="16" s="1"/>
  <c r="R3262" i="16"/>
  <c r="R3264" i="16"/>
  <c r="R3259" i="16"/>
  <c r="R3276" i="16"/>
  <c r="R3271" i="16"/>
  <c r="R3272" i="16" s="1"/>
  <c r="R3283" i="16"/>
  <c r="R3284" i="16" s="1"/>
  <c r="R3288" i="16"/>
  <c r="R3300" i="16"/>
  <c r="R3296" i="16"/>
  <c r="R3297" i="16" s="1"/>
  <c r="R3299" i="16" s="1"/>
  <c r="R3295" i="16"/>
  <c r="R3336" i="16"/>
  <c r="R3331" i="16"/>
  <c r="R3319" i="16"/>
  <c r="R3324" i="16"/>
  <c r="R3322" i="16"/>
  <c r="R3307" i="16"/>
  <c r="R3308" i="16" s="1"/>
  <c r="R3332" i="16"/>
  <c r="R3333" i="16" s="1"/>
  <c r="R3335" i="16" s="1"/>
  <c r="R3312" i="16"/>
  <c r="R3320" i="16"/>
  <c r="R3321" i="16" s="1"/>
  <c r="R3323" i="16" s="1"/>
  <c r="R3348" i="16"/>
  <c r="R3343" i="16"/>
  <c r="R3344" i="16" s="1"/>
  <c r="R3360" i="16"/>
  <c r="R3358" i="16"/>
  <c r="R3355" i="16"/>
  <c r="R3356" i="16"/>
  <c r="R3357" i="16" s="1"/>
  <c r="R3359" i="16" s="1"/>
  <c r="R3372" i="16"/>
  <c r="R3367" i="16"/>
  <c r="R3370" i="16"/>
  <c r="R3368" i="16"/>
  <c r="R3369" i="16" s="1"/>
  <c r="R3371" i="16" s="1"/>
  <c r="R3380" i="16"/>
  <c r="R3381" i="16" s="1"/>
  <c r="R3383" i="16" s="1"/>
  <c r="R3382" i="16"/>
  <c r="R3384" i="16"/>
  <c r="R3379" i="16"/>
  <c r="R3396" i="16"/>
  <c r="R3391" i="16"/>
  <c r="R3392" i="16" s="1"/>
  <c r="R3408" i="16"/>
  <c r="R3403" i="16"/>
  <c r="R3404" i="16" s="1"/>
  <c r="R3415" i="16"/>
  <c r="R3416" i="16" s="1"/>
  <c r="R3420" i="16"/>
  <c r="R3428" i="16"/>
  <c r="R3429" i="16" s="1"/>
  <c r="R3431" i="16" s="1"/>
  <c r="R3432" i="16"/>
  <c r="R3427" i="16"/>
  <c r="R3444" i="16"/>
  <c r="R3439" i="16"/>
  <c r="R3440" i="16" s="1"/>
  <c r="R3452" i="16"/>
  <c r="R3453" i="16" s="1"/>
  <c r="R3455" i="16" s="1"/>
  <c r="R3454" i="16"/>
  <c r="R3451" i="16"/>
  <c r="R3456" i="16"/>
  <c r="R3463" i="16"/>
  <c r="R3468" i="16"/>
  <c r="R3464" i="16"/>
  <c r="R3465" i="16" s="1"/>
  <c r="R3467" i="16" s="1"/>
  <c r="R3480" i="16"/>
  <c r="R3475" i="16"/>
  <c r="R3476" i="16" s="1"/>
  <c r="M254" i="10"/>
  <c r="M397" i="10" s="1"/>
  <c r="M393" i="10"/>
  <c r="Q3487" i="16"/>
  <c r="Q861" i="16" s="1"/>
  <c r="Q3455" i="16"/>
  <c r="Q3263" i="16"/>
  <c r="N254" i="10"/>
  <c r="N397" i="10" s="1"/>
  <c r="N393" i="10"/>
  <c r="Q3443" i="16"/>
  <c r="R3523" i="16"/>
  <c r="C493" i="20"/>
  <c r="G2854" i="16"/>
  <c r="G2857" i="16"/>
  <c r="G2456" i="16"/>
  <c r="G2453" i="16"/>
  <c r="D2843" i="16"/>
  <c r="E2843" i="16" s="1"/>
  <c r="Q1212" i="16"/>
  <c r="Q2173" i="16" s="1"/>
  <c r="G2602" i="16"/>
  <c r="G2605" i="16"/>
  <c r="P1213" i="16"/>
  <c r="P1214" i="16" s="1"/>
  <c r="D2583" i="16"/>
  <c r="E2583" i="16" s="1"/>
  <c r="D2584" i="16"/>
  <c r="E2584" i="16" s="1"/>
  <c r="D2591" i="16"/>
  <c r="E2591" i="16" s="1"/>
  <c r="D485" i="20"/>
  <c r="E485" i="20" s="1"/>
  <c r="C492" i="20"/>
  <c r="D486" i="20"/>
  <c r="C485" i="20"/>
  <c r="C486" i="20"/>
  <c r="C498" i="20"/>
  <c r="D498" i="20" s="1"/>
  <c r="D491" i="20"/>
  <c r="D493" i="20"/>
  <c r="T92" i="12"/>
  <c r="M2554" i="16"/>
  <c r="W116" i="22"/>
  <c r="W120" i="22" s="1"/>
  <c r="V121" i="22"/>
  <c r="V122" i="22" s="1"/>
  <c r="Y126" i="22"/>
  <c r="X130" i="22"/>
  <c r="X131" i="22" s="1"/>
  <c r="W42" i="22"/>
  <c r="W46" i="22" s="1"/>
  <c r="V47" i="22"/>
  <c r="V48" i="22" s="1"/>
  <c r="AB102" i="22"/>
  <c r="AC97" i="22"/>
  <c r="AC101" i="22" s="1"/>
  <c r="W106" i="22"/>
  <c r="W110" i="22" s="1"/>
  <c r="V111" i="22"/>
  <c r="V112" i="22" s="1"/>
  <c r="O1366" i="16"/>
  <c r="O1367" i="16" s="1"/>
  <c r="O2404" i="16"/>
  <c r="P2404" i="16" s="1"/>
  <c r="P2406" i="16" s="1"/>
  <c r="S2638" i="16"/>
  <c r="S2640" i="16" s="1"/>
  <c r="P2411" i="16"/>
  <c r="Q2411" i="16" s="1"/>
  <c r="R2411" i="16" s="1"/>
  <c r="N2413" i="16"/>
  <c r="N2553" i="16"/>
  <c r="N2555" i="16" s="1"/>
  <c r="N1660" i="16"/>
  <c r="N2240" i="16" s="1"/>
  <c r="N2713" i="16"/>
  <c r="O2238" i="16"/>
  <c r="P2238" i="16"/>
  <c r="R1646" i="16"/>
  <c r="S1646" i="16" s="1"/>
  <c r="N2239" i="16"/>
  <c r="P1653" i="16"/>
  <c r="Q1653" i="16" s="1"/>
  <c r="R1653" i="16" s="1"/>
  <c r="M2420" i="16"/>
  <c r="N1220" i="16"/>
  <c r="N1221" i="16" s="1"/>
  <c r="P2711" i="16"/>
  <c r="P2713" i="16" s="1"/>
  <c r="N2706" i="16"/>
  <c r="N1526" i="16" s="1"/>
  <c r="N396" i="16" s="1"/>
  <c r="M1227" i="16"/>
  <c r="M1228" i="16" s="1"/>
  <c r="P2704" i="16"/>
  <c r="P2706" i="16" s="1"/>
  <c r="M1654" i="16"/>
  <c r="N1654" i="16" s="1"/>
  <c r="O1654" i="16" s="1"/>
  <c r="P1633" i="16"/>
  <c r="P1634" i="16" s="1"/>
  <c r="N1641" i="16"/>
  <c r="O1641" i="16" s="1"/>
  <c r="P1641" i="16" s="1"/>
  <c r="P2397" i="16"/>
  <c r="P2399" i="16" s="1"/>
  <c r="O1647" i="16"/>
  <c r="P1647" i="16" s="1"/>
  <c r="Q1647" i="16" s="1"/>
  <c r="P2398" i="16"/>
  <c r="Q2697" i="16"/>
  <c r="R2697" i="16" s="1"/>
  <c r="P2699" i="16"/>
  <c r="M1648" i="16"/>
  <c r="N1648" i="16" s="1"/>
  <c r="N1207" i="16"/>
  <c r="F2833" i="16"/>
  <c r="L1667" i="16"/>
  <c r="M1667" i="16" s="1"/>
  <c r="L1551" i="16"/>
  <c r="L2225" i="16" s="1"/>
  <c r="M2425" i="16"/>
  <c r="M2427" i="16" s="1"/>
  <c r="O1206" i="16"/>
  <c r="L2176" i="16"/>
  <c r="L1234" i="16"/>
  <c r="L1235" i="16" s="1"/>
  <c r="M1233" i="16"/>
  <c r="M2176" i="16" s="1"/>
  <c r="N2819" i="16"/>
  <c r="O2819" i="16" s="1"/>
  <c r="P2819" i="16" s="1"/>
  <c r="P2821" i="16" s="1"/>
  <c r="S2689" i="16"/>
  <c r="S2691" i="16" s="1"/>
  <c r="L1393" i="16"/>
  <c r="M1393" i="16" s="1"/>
  <c r="L2240" i="16"/>
  <c r="L1661" i="16"/>
  <c r="L1662" i="16" s="1"/>
  <c r="O2172" i="16"/>
  <c r="P1205" i="16"/>
  <c r="P2172" i="16" s="1"/>
  <c r="S2569" i="16"/>
  <c r="F2432" i="16"/>
  <c r="L1240" i="16"/>
  <c r="M1240" i="16" s="1"/>
  <c r="M1243" i="16" s="1"/>
  <c r="M252" i="16" s="1"/>
  <c r="R2677" i="16"/>
  <c r="R1632" i="16"/>
  <c r="R2236" i="16" s="1"/>
  <c r="S2631" i="16"/>
  <c r="S2633" i="16" s="1"/>
  <c r="S2427" i="16"/>
  <c r="S2639" i="16"/>
  <c r="S2798" i="16"/>
  <c r="S2632" i="16"/>
  <c r="S2675" i="16"/>
  <c r="S2677" i="16" s="1"/>
  <c r="S2539" i="16"/>
  <c r="S2532" i="16"/>
  <c r="S2527" i="16"/>
  <c r="S2634" i="16"/>
  <c r="S2641" i="16"/>
  <c r="S2534" i="16"/>
  <c r="S2678" i="16"/>
  <c r="S2685" i="16"/>
  <c r="S2793" i="16"/>
  <c r="S2692" i="16"/>
  <c r="S2541" i="16"/>
  <c r="S2648" i="16"/>
  <c r="S2399" i="16"/>
  <c r="S2800" i="16"/>
  <c r="S2525" i="16"/>
  <c r="S2699" i="16"/>
  <c r="S2548" i="16"/>
  <c r="S2655" i="16"/>
  <c r="S2814" i="16"/>
  <c r="S2524" i="16"/>
  <c r="S2526" i="16" s="1"/>
  <c r="S2706" i="16"/>
  <c r="S2662" i="16"/>
  <c r="S2406" i="16"/>
  <c r="S2821" i="16"/>
  <c r="S2562" i="16"/>
  <c r="S2413" i="16"/>
  <c r="S2807" i="16"/>
  <c r="S2713" i="16"/>
  <c r="S2531" i="16"/>
  <c r="S2533" i="16" s="1"/>
  <c r="S2555" i="16"/>
  <c r="S2720" i="16"/>
  <c r="S2420" i="16"/>
  <c r="S2683" i="16"/>
  <c r="S2690" i="16"/>
  <c r="S2727" i="16"/>
  <c r="Q83" i="25"/>
  <c r="S2676" i="16"/>
  <c r="S2791" i="16"/>
  <c r="S2682" i="16"/>
  <c r="S2684" i="16" s="1"/>
  <c r="Q2237" i="16"/>
  <c r="M2419" i="16"/>
  <c r="Q1640" i="16"/>
  <c r="J451" i="16" a="1"/>
  <c r="J451" i="16" s="1"/>
  <c r="S451" i="16" s="1"/>
  <c r="J184" i="20"/>
  <c r="C2266" i="16"/>
  <c r="J501" i="16" a="1"/>
  <c r="J501" i="16" s="1"/>
  <c r="J548" i="16" s="1"/>
  <c r="K450" i="16"/>
  <c r="L450" i="16"/>
  <c r="M450" i="16"/>
  <c r="N450" i="16"/>
  <c r="O450" i="16"/>
  <c r="P450" i="16"/>
  <c r="Q450" i="16"/>
  <c r="D484" i="20"/>
  <c r="P2820" i="16"/>
  <c r="Q2792" i="16"/>
  <c r="R2691" i="16"/>
  <c r="I329" i="16"/>
  <c r="G118" i="20" s="1"/>
  <c r="P2698" i="16"/>
  <c r="Q2698" i="16" s="1"/>
  <c r="P2806" i="16"/>
  <c r="Q2806" i="16" s="1"/>
  <c r="P1219" i="16"/>
  <c r="P2174" i="16" s="1"/>
  <c r="Q2703" i="16"/>
  <c r="Q2705" i="16" s="1"/>
  <c r="Q2818" i="16"/>
  <c r="R2818" i="16" s="1"/>
  <c r="R2820" i="16" s="1"/>
  <c r="R2804" i="16"/>
  <c r="R2806" i="16" s="1"/>
  <c r="P1613" i="16"/>
  <c r="Q1613" i="16" s="1"/>
  <c r="M2240" i="16"/>
  <c r="M2726" i="16"/>
  <c r="R2670" i="16"/>
  <c r="P2812" i="16"/>
  <c r="S2797" i="16"/>
  <c r="S2799" i="16" s="1"/>
  <c r="Q2805" i="16"/>
  <c r="O2807" i="16"/>
  <c r="O1642" i="16" s="1"/>
  <c r="O520" i="16" s="1"/>
  <c r="I422" i="16" s="1"/>
  <c r="G155" i="20" s="1"/>
  <c r="P2811" i="16"/>
  <c r="P2813" i="16" s="1"/>
  <c r="R2696" i="16"/>
  <c r="S2696" i="16" s="1"/>
  <c r="D1681" i="16"/>
  <c r="F1680" i="16" s="1"/>
  <c r="O1226" i="16"/>
  <c r="O1229" i="16" s="1"/>
  <c r="O250" i="16" s="1"/>
  <c r="F2828" i="16"/>
  <c r="R2828" i="16"/>
  <c r="L2825" i="16"/>
  <c r="L2826" i="16"/>
  <c r="L2828" i="16" s="1"/>
  <c r="L1663" i="16" s="1"/>
  <c r="S2828" i="16"/>
  <c r="K2825" i="16"/>
  <c r="M2825" i="16" s="1"/>
  <c r="G2828" i="16"/>
  <c r="Q2828" i="16"/>
  <c r="K2826" i="16"/>
  <c r="O2718" i="16"/>
  <c r="P2718" i="16" s="1"/>
  <c r="P2720" i="16" s="1"/>
  <c r="R2790" i="16"/>
  <c r="S2790" i="16" s="1"/>
  <c r="S2792" i="16" s="1"/>
  <c r="O2174" i="16"/>
  <c r="Q2799" i="16"/>
  <c r="G2832" i="16"/>
  <c r="P2712" i="16"/>
  <c r="N2725" i="16"/>
  <c r="N2727" i="16" s="1"/>
  <c r="O2712" i="16"/>
  <c r="Q2710" i="16"/>
  <c r="O2717" i="16"/>
  <c r="P2717" i="16" s="1"/>
  <c r="L2727" i="16"/>
  <c r="L1547" i="16" s="1"/>
  <c r="M1236" i="16"/>
  <c r="M251" i="16" s="1"/>
  <c r="N2724" i="16"/>
  <c r="O2724" i="16" s="1"/>
  <c r="O2726" i="16" s="1"/>
  <c r="L2726" i="16"/>
  <c r="K2726" i="16"/>
  <c r="N2175" i="16"/>
  <c r="O2552" i="16"/>
  <c r="O2554" i="16" s="1"/>
  <c r="L2568" i="16"/>
  <c r="R2545" i="16"/>
  <c r="R2547" i="16" s="1"/>
  <c r="N2567" i="16"/>
  <c r="O2567" i="16" s="1"/>
  <c r="O2569" i="16" s="1"/>
  <c r="R2540" i="16"/>
  <c r="L2569" i="16"/>
  <c r="L1382" i="16" s="1"/>
  <c r="P2559" i="16"/>
  <c r="Q2559" i="16" s="1"/>
  <c r="Q2561" i="16" s="1"/>
  <c r="O2561" i="16"/>
  <c r="Q2546" i="16"/>
  <c r="P2560" i="16"/>
  <c r="S2538" i="16"/>
  <c r="O2562" i="16"/>
  <c r="O1375" i="16" s="1"/>
  <c r="O312" i="16" s="1"/>
  <c r="N2566" i="16"/>
  <c r="O2566" i="16" s="1"/>
  <c r="O2568" i="16" s="1"/>
  <c r="K2568" i="16"/>
  <c r="M2568" i="16" s="1"/>
  <c r="E2602" i="16"/>
  <c r="D1407" i="16"/>
  <c r="D2596" i="16" s="1"/>
  <c r="E2596" i="16" s="1"/>
  <c r="D2597" i="16" s="1"/>
  <c r="L1381" i="16"/>
  <c r="N2424" i="16"/>
  <c r="N2426" i="16" s="1"/>
  <c r="F1246" i="16"/>
  <c r="F1673" i="16"/>
  <c r="F2840" i="16" s="1"/>
  <c r="L2426" i="16"/>
  <c r="G2431" i="16"/>
  <c r="K2432" i="16" s="1"/>
  <c r="K2434" i="16" s="1"/>
  <c r="K2426" i="16"/>
  <c r="D1254" i="16"/>
  <c r="D2447" i="16" s="1"/>
  <c r="Q2403" i="16"/>
  <c r="Q2405" i="16" s="1"/>
  <c r="O2418" i="16"/>
  <c r="O2420" i="16" s="1"/>
  <c r="N2419" i="16"/>
  <c r="K1256" i="16"/>
  <c r="K1257" i="16"/>
  <c r="K254" i="16" s="1"/>
  <c r="Q2398" i="16"/>
  <c r="R2396" i="16"/>
  <c r="P2410" i="16"/>
  <c r="Q2410" i="16" s="1"/>
  <c r="Q2412" i="16" s="1"/>
  <c r="O2417" i="16"/>
  <c r="R35" i="8"/>
  <c r="R78" i="31" s="1"/>
  <c r="S19" i="31"/>
  <c r="S49" i="31"/>
  <c r="S121" i="8"/>
  <c r="S122" i="8" s="1"/>
  <c r="S29" i="31"/>
  <c r="S59" i="31"/>
  <c r="S39" i="31"/>
  <c r="R80" i="31"/>
  <c r="R88" i="31" s="1"/>
  <c r="S69" i="31"/>
  <c r="S4" i="30"/>
  <c r="S13" i="31"/>
  <c r="Q12" i="25"/>
  <c r="Q12" i="31"/>
  <c r="R77" i="31"/>
  <c r="P216" i="10"/>
  <c r="V52" i="22"/>
  <c r="V56" i="22" s="1"/>
  <c r="U57" i="22"/>
  <c r="U58" i="22" s="1"/>
  <c r="U66" i="22"/>
  <c r="U67" i="22" s="1"/>
  <c r="V62" i="22"/>
  <c r="V33" i="22"/>
  <c r="V37" i="22" s="1"/>
  <c r="U38" i="22"/>
  <c r="U106" i="11" s="1"/>
  <c r="S32" i="22"/>
  <c r="S90" i="22"/>
  <c r="S105" i="22"/>
  <c r="S20" i="22"/>
  <c r="S41" i="22"/>
  <c r="S96" i="22"/>
  <c r="S115" i="22"/>
  <c r="S125" i="22"/>
  <c r="S134" i="22"/>
  <c r="S143" i="22" s="1"/>
  <c r="S12" i="22"/>
  <c r="S70" i="22"/>
  <c r="S84" i="22"/>
  <c r="S104" i="11"/>
  <c r="S61" i="22"/>
  <c r="S51" i="22"/>
  <c r="S26" i="22"/>
  <c r="S113" i="11"/>
  <c r="R1271" i="16"/>
  <c r="R256" i="16" s="1"/>
  <c r="R265" i="16" s="1"/>
  <c r="R87" i="20" s="1"/>
  <c r="N446" i="20"/>
  <c r="O446" i="20" s="1"/>
  <c r="P2385" i="16"/>
  <c r="R62" i="25"/>
  <c r="R217" i="11"/>
  <c r="R152" i="11"/>
  <c r="R195" i="11"/>
  <c r="R155" i="11"/>
  <c r="R215" i="11"/>
  <c r="R150" i="11"/>
  <c r="R194" i="11"/>
  <c r="R154" i="11"/>
  <c r="R216" i="11"/>
  <c r="R156" i="11"/>
  <c r="R149" i="11"/>
  <c r="R158" i="11"/>
  <c r="R218" i="11"/>
  <c r="R196" i="11"/>
  <c r="R153" i="11"/>
  <c r="R157" i="11"/>
  <c r="R214" i="11"/>
  <c r="R197" i="11"/>
  <c r="R151" i="11"/>
  <c r="R193" i="11"/>
  <c r="P438" i="20"/>
  <c r="Q438" i="20" s="1"/>
  <c r="R82" i="25"/>
  <c r="P602" i="20"/>
  <c r="Q602" i="20" s="1"/>
  <c r="Q1303" i="20"/>
  <c r="Q1316" i="20" s="1"/>
  <c r="R12" i="25"/>
  <c r="R11" i="12"/>
  <c r="R967" i="16"/>
  <c r="S967" i="16" s="1"/>
  <c r="Q2384" i="16"/>
  <c r="O1372" i="16"/>
  <c r="P1372" i="16" s="1"/>
  <c r="M2198" i="16"/>
  <c r="R2383" i="16"/>
  <c r="R2385" i="16" s="1"/>
  <c r="Q2390" i="16"/>
  <c r="Q2392" i="16" s="1"/>
  <c r="P2392" i="16"/>
  <c r="S74" i="25"/>
  <c r="S13" i="25"/>
  <c r="R2382" i="16"/>
  <c r="R2384" i="16" s="1"/>
  <c r="P2391" i="16"/>
  <c r="Q2389" i="16"/>
  <c r="Q2391" i="16" s="1"/>
  <c r="N2331" i="16"/>
  <c r="N28" i="16" s="1"/>
  <c r="N82" i="16" s="1"/>
  <c r="R1358" i="16"/>
  <c r="S1358" i="16" s="1"/>
  <c r="S29" i="8"/>
  <c r="S135" i="8" s="1"/>
  <c r="R1141" i="12"/>
  <c r="R1120" i="12"/>
  <c r="R1112" i="12"/>
  <c r="R1104" i="12"/>
  <c r="R1096" i="12"/>
  <c r="R1151" i="12"/>
  <c r="R1139" i="12"/>
  <c r="R1118" i="12"/>
  <c r="R1110" i="12"/>
  <c r="R1102" i="12"/>
  <c r="R1150" i="12"/>
  <c r="R1125" i="12"/>
  <c r="R1117" i="12"/>
  <c r="R1109" i="12"/>
  <c r="R1101" i="12"/>
  <c r="R1149" i="12"/>
  <c r="R1124" i="12"/>
  <c r="R1116" i="12"/>
  <c r="R1108" i="12"/>
  <c r="R1100" i="12"/>
  <c r="R1148" i="12"/>
  <c r="R1123" i="12"/>
  <c r="R1115" i="12"/>
  <c r="R1107" i="12"/>
  <c r="R1099" i="12"/>
  <c r="R1143" i="12"/>
  <c r="R1122" i="12"/>
  <c r="R1114" i="12"/>
  <c r="R1106" i="12"/>
  <c r="R1098" i="12"/>
  <c r="R1142" i="12"/>
  <c r="R1121" i="12"/>
  <c r="R1113" i="12"/>
  <c r="R1105" i="12"/>
  <c r="R1097" i="12"/>
  <c r="R1085" i="12"/>
  <c r="R1077" i="12"/>
  <c r="R1069" i="12"/>
  <c r="R1061" i="12"/>
  <c r="R1152" i="12"/>
  <c r="R1084" i="12"/>
  <c r="R1076" i="12"/>
  <c r="R1068" i="12"/>
  <c r="R1060" i="12"/>
  <c r="R1140" i="12"/>
  <c r="R1091" i="12"/>
  <c r="R1083" i="12"/>
  <c r="R1075" i="12"/>
  <c r="R1067" i="12"/>
  <c r="R1059" i="12"/>
  <c r="R1119" i="12"/>
  <c r="R1090" i="12"/>
  <c r="R1082" i="12"/>
  <c r="R1074" i="12"/>
  <c r="R1066" i="12"/>
  <c r="R1058" i="12"/>
  <c r="R1111" i="12"/>
  <c r="R1089" i="12"/>
  <c r="R1081" i="12"/>
  <c r="R1073" i="12"/>
  <c r="R1065" i="12"/>
  <c r="R1057" i="12"/>
  <c r="R1087" i="12"/>
  <c r="R1079" i="12"/>
  <c r="R1071" i="12"/>
  <c r="R1063" i="12"/>
  <c r="R1086" i="12"/>
  <c r="R1078" i="12"/>
  <c r="R1070" i="12"/>
  <c r="R1062" i="12"/>
  <c r="R1103" i="12"/>
  <c r="R1045" i="12"/>
  <c r="R1044" i="12"/>
  <c r="R1088" i="12"/>
  <c r="R1056" i="12"/>
  <c r="R1043" i="12"/>
  <c r="R1035" i="12"/>
  <c r="R1027" i="12"/>
  <c r="R1019" i="12"/>
  <c r="R1080" i="12"/>
  <c r="R1055" i="12"/>
  <c r="R1042" i="12"/>
  <c r="R1034" i="12"/>
  <c r="R1026" i="12"/>
  <c r="R1018" i="12"/>
  <c r="R1072" i="12"/>
  <c r="R1054" i="12"/>
  <c r="R1041" i="12"/>
  <c r="R1033" i="12"/>
  <c r="R1025" i="12"/>
  <c r="R1064" i="12"/>
  <c r="R1053" i="12"/>
  <c r="R1040" i="12"/>
  <c r="R1032" i="12"/>
  <c r="R1052" i="12"/>
  <c r="R1039" i="12"/>
  <c r="R1031" i="12"/>
  <c r="R1023" i="12"/>
  <c r="R1029" i="12"/>
  <c r="R1022" i="12"/>
  <c r="R1013" i="12"/>
  <c r="R1000" i="12"/>
  <c r="R988" i="12"/>
  <c r="R980" i="12"/>
  <c r="R1030" i="12"/>
  <c r="R1021" i="12"/>
  <c r="R1012" i="12"/>
  <c r="R999" i="12"/>
  <c r="R987" i="12"/>
  <c r="R1020" i="12"/>
  <c r="R1011" i="12"/>
  <c r="R998" i="12"/>
  <c r="R986" i="12"/>
  <c r="R1010" i="12"/>
  <c r="R997" i="12"/>
  <c r="R985" i="12"/>
  <c r="R1036" i="12"/>
  <c r="R1009" i="12"/>
  <c r="R992" i="12"/>
  <c r="R984" i="12"/>
  <c r="R1037" i="12"/>
  <c r="R1017" i="12"/>
  <c r="R1016" i="12"/>
  <c r="R1008" i="12"/>
  <c r="R1046" i="12"/>
  <c r="R1038" i="12"/>
  <c r="R1015" i="12"/>
  <c r="R1007" i="12"/>
  <c r="R990" i="12"/>
  <c r="R982" i="12"/>
  <c r="R1001" i="12"/>
  <c r="R979" i="12"/>
  <c r="R975" i="12"/>
  <c r="R963" i="12"/>
  <c r="R955" i="12"/>
  <c r="R908" i="12"/>
  <c r="R1024" i="12"/>
  <c r="R974" i="12"/>
  <c r="R962" i="12"/>
  <c r="R954" i="12"/>
  <c r="R907" i="12"/>
  <c r="R973" i="12"/>
  <c r="R961" i="12"/>
  <c r="R906" i="12"/>
  <c r="R991" i="12"/>
  <c r="R968" i="12"/>
  <c r="R960" i="12"/>
  <c r="R952" i="12"/>
  <c r="R901" i="12"/>
  <c r="R989" i="12"/>
  <c r="R967" i="12"/>
  <c r="R959" i="12"/>
  <c r="R951" i="12"/>
  <c r="R1028" i="12"/>
  <c r="R983" i="12"/>
  <c r="R978" i="12"/>
  <c r="R966" i="12"/>
  <c r="R958" i="12"/>
  <c r="R950" i="12"/>
  <c r="R977" i="12"/>
  <c r="R965" i="12"/>
  <c r="R957" i="12"/>
  <c r="R910" i="12"/>
  <c r="R909" i="12"/>
  <c r="R881" i="12"/>
  <c r="R873" i="12"/>
  <c r="R865" i="12"/>
  <c r="R857" i="12"/>
  <c r="R880" i="12"/>
  <c r="R872" i="12"/>
  <c r="R864" i="12"/>
  <c r="R856" i="12"/>
  <c r="R879" i="12"/>
  <c r="R871" i="12"/>
  <c r="R863" i="12"/>
  <c r="R855" i="12"/>
  <c r="R1014" i="12"/>
  <c r="R899" i="12"/>
  <c r="R878" i="12"/>
  <c r="R870" i="12"/>
  <c r="R862" i="12"/>
  <c r="R898" i="12"/>
  <c r="R877" i="12"/>
  <c r="R869" i="12"/>
  <c r="R861" i="12"/>
  <c r="R849" i="12"/>
  <c r="R981" i="12"/>
  <c r="R976" i="12"/>
  <c r="R900" i="12"/>
  <c r="R897" i="12"/>
  <c r="R876" i="12"/>
  <c r="R868" i="12"/>
  <c r="R860" i="12"/>
  <c r="R964" i="12"/>
  <c r="R883" i="12"/>
  <c r="R875" i="12"/>
  <c r="R867" i="12"/>
  <c r="R859" i="12"/>
  <c r="R858" i="12"/>
  <c r="R845" i="12"/>
  <c r="R837" i="12"/>
  <c r="R829" i="12"/>
  <c r="R844" i="12"/>
  <c r="R836" i="12"/>
  <c r="R828" i="12"/>
  <c r="R820" i="12"/>
  <c r="R843" i="12"/>
  <c r="R835" i="12"/>
  <c r="R827" i="12"/>
  <c r="R819" i="12"/>
  <c r="R811" i="12"/>
  <c r="R842" i="12"/>
  <c r="R834" i="12"/>
  <c r="R826" i="12"/>
  <c r="R818" i="12"/>
  <c r="R841" i="12"/>
  <c r="R833" i="12"/>
  <c r="R825" i="12"/>
  <c r="R817" i="12"/>
  <c r="R882" i="12"/>
  <c r="R854" i="12"/>
  <c r="R840" i="12"/>
  <c r="R832" i="12"/>
  <c r="R824" i="12"/>
  <c r="R816" i="12"/>
  <c r="R956" i="12"/>
  <c r="R874" i="12"/>
  <c r="R848" i="12"/>
  <c r="R847" i="12"/>
  <c r="R839" i="12"/>
  <c r="R831" i="12"/>
  <c r="R823" i="12"/>
  <c r="R815" i="12"/>
  <c r="R866" i="12"/>
  <c r="R846" i="12"/>
  <c r="R838" i="12"/>
  <c r="R830" i="12"/>
  <c r="R822" i="12"/>
  <c r="R814" i="12"/>
  <c r="R798" i="12"/>
  <c r="R790" i="12"/>
  <c r="R782" i="12"/>
  <c r="R774" i="12"/>
  <c r="R766" i="12"/>
  <c r="R749" i="12"/>
  <c r="R741" i="12"/>
  <c r="R733" i="12"/>
  <c r="R713" i="12"/>
  <c r="R797" i="12"/>
  <c r="R789" i="12"/>
  <c r="R781" i="12"/>
  <c r="R773" i="12"/>
  <c r="R765" i="12"/>
  <c r="R748" i="12"/>
  <c r="R740" i="12"/>
  <c r="R732" i="12"/>
  <c r="R1215" i="12" s="1"/>
  <c r="R714" i="12"/>
  <c r="R804" i="12"/>
  <c r="R796" i="12"/>
  <c r="R788" i="12"/>
  <c r="R780" i="12"/>
  <c r="R772" i="12"/>
  <c r="R759" i="12"/>
  <c r="R747" i="12"/>
  <c r="R739" i="12"/>
  <c r="R731" i="12"/>
  <c r="R715" i="12"/>
  <c r="R803" i="12"/>
  <c r="R795" i="12"/>
  <c r="R787" i="12"/>
  <c r="R779" i="12"/>
  <c r="R771" i="12"/>
  <c r="R758" i="12"/>
  <c r="R746" i="12"/>
  <c r="R738" i="12"/>
  <c r="R708" i="12"/>
  <c r="R813" i="12"/>
  <c r="R802" i="12"/>
  <c r="R794" i="12"/>
  <c r="R786" i="12"/>
  <c r="R778" i="12"/>
  <c r="R770" i="12"/>
  <c r="R757" i="12"/>
  <c r="R745" i="12"/>
  <c r="R737" i="12"/>
  <c r="R821" i="12"/>
  <c r="R800" i="12"/>
  <c r="R792" i="12"/>
  <c r="R784" i="12"/>
  <c r="R776" i="12"/>
  <c r="R768" i="12"/>
  <c r="R755" i="12"/>
  <c r="R743" i="12"/>
  <c r="R735" i="12"/>
  <c r="R711" i="12"/>
  <c r="R810" i="12"/>
  <c r="R799" i="12"/>
  <c r="R791" i="12"/>
  <c r="R783" i="12"/>
  <c r="R775" i="12"/>
  <c r="R767" i="12"/>
  <c r="R750" i="12"/>
  <c r="R742" i="12"/>
  <c r="R734" i="12"/>
  <c r="R712" i="12"/>
  <c r="R736" i="12"/>
  <c r="R709" i="12"/>
  <c r="R718" i="12"/>
  <c r="R726" i="12"/>
  <c r="R801" i="12"/>
  <c r="R719" i="12"/>
  <c r="R707" i="12"/>
  <c r="R1190" i="12" s="1"/>
  <c r="R793" i="12"/>
  <c r="R720" i="12"/>
  <c r="R785" i="12"/>
  <c r="R721" i="12"/>
  <c r="R777" i="12"/>
  <c r="R716" i="12"/>
  <c r="R722" i="12"/>
  <c r="R717" i="12"/>
  <c r="R769" i="12"/>
  <c r="R710" i="12"/>
  <c r="R756" i="12"/>
  <c r="R724" i="12"/>
  <c r="R723" i="12"/>
  <c r="R812" i="12"/>
  <c r="R744" i="12"/>
  <c r="R725" i="12"/>
  <c r="R949" i="12"/>
  <c r="P1359" i="16"/>
  <c r="Q1359" i="16" s="1"/>
  <c r="P398" i="20"/>
  <c r="S27" i="8"/>
  <c r="S11" i="22" s="1"/>
  <c r="S12" i="31" s="1"/>
  <c r="P2195" i="16"/>
  <c r="O25" i="16"/>
  <c r="O2307" i="16" s="1"/>
  <c r="O2319" i="16" s="1"/>
  <c r="Q2131" i="16"/>
  <c r="P397" i="20"/>
  <c r="Q397" i="20" s="1"/>
  <c r="F1259" i="16" a="1"/>
  <c r="F1259" i="16" s="1"/>
  <c r="E2452" i="16"/>
  <c r="K1249" i="16"/>
  <c r="K1261" i="16"/>
  <c r="D2452" i="16"/>
  <c r="K2179" i="16"/>
  <c r="K1255" i="16"/>
  <c r="J2246" i="16"/>
  <c r="J2181" i="16"/>
  <c r="E2453" i="16"/>
  <c r="D1260" i="16"/>
  <c r="D2446" i="16"/>
  <c r="F2438" i="16"/>
  <c r="E2440" i="16"/>
  <c r="D2442" i="16" s="1"/>
  <c r="E2442" i="16" s="1"/>
  <c r="J2205" i="16"/>
  <c r="R1698" i="16"/>
  <c r="P979" i="16"/>
  <c r="Q979" i="16" s="1"/>
  <c r="D1272" i="16"/>
  <c r="C1275" i="16" s="1"/>
  <c r="D480" i="20" s="1"/>
  <c r="C480" i="20" s="1"/>
  <c r="D1266" i="16"/>
  <c r="P1271" i="16"/>
  <c r="E1267" i="16"/>
  <c r="B1265" i="16"/>
  <c r="B2458" i="16" s="1"/>
  <c r="D2458" i="16"/>
  <c r="E1266" i="16"/>
  <c r="Q1271" i="16"/>
  <c r="N1530" i="16"/>
  <c r="O1530" i="16" s="1"/>
  <c r="P1530" i="16" s="1"/>
  <c r="R581" i="20"/>
  <c r="R2108" i="16"/>
  <c r="P426" i="20"/>
  <c r="Q582" i="20"/>
  <c r="Q583" i="20" s="1"/>
  <c r="P425" i="20"/>
  <c r="Q425" i="20" s="1"/>
  <c r="O447" i="20"/>
  <c r="N2197" i="16"/>
  <c r="Q426" i="20"/>
  <c r="N1373" i="16"/>
  <c r="N1374" i="16" s="1"/>
  <c r="Q398" i="20"/>
  <c r="M1386" i="16"/>
  <c r="M2199" i="16" s="1"/>
  <c r="D2853" i="16"/>
  <c r="M1380" i="16"/>
  <c r="M1544" i="16"/>
  <c r="N1544" i="16" s="1"/>
  <c r="N2224" i="16" s="1"/>
  <c r="N1379" i="16"/>
  <c r="D2601" i="16"/>
  <c r="K992" i="16"/>
  <c r="K993" i="16" s="1"/>
  <c r="K998" i="16"/>
  <c r="K999" i="16" s="1"/>
  <c r="R2110" i="16"/>
  <c r="P85" i="25"/>
  <c r="P93" i="25" s="1"/>
  <c r="Q105" i="10"/>
  <c r="R396" i="20"/>
  <c r="R398" i="20" s="1"/>
  <c r="Q403" i="20"/>
  <c r="Q417" i="20"/>
  <c r="P418" i="20"/>
  <c r="P404" i="20"/>
  <c r="P405" i="20" s="1"/>
  <c r="R92" i="10"/>
  <c r="R91" i="10" s="1"/>
  <c r="R117" i="10"/>
  <c r="R424" i="20"/>
  <c r="R426" i="20" s="1"/>
  <c r="R59" i="20"/>
  <c r="R1256" i="20" s="1"/>
  <c r="R1290" i="20" s="1"/>
  <c r="R47" i="20"/>
  <c r="M2335" i="16"/>
  <c r="M60" i="16" s="1"/>
  <c r="M87" i="16" s="1"/>
  <c r="M84" i="16" s="1"/>
  <c r="M59" i="16"/>
  <c r="N57" i="16" s="1"/>
  <c r="P445" i="20"/>
  <c r="Q445" i="20" s="1"/>
  <c r="Q447" i="20" s="1"/>
  <c r="O452" i="20"/>
  <c r="P431" i="20"/>
  <c r="O433" i="20"/>
  <c r="S2668" i="16"/>
  <c r="S2670" i="16" s="1"/>
  <c r="S2669" i="16"/>
  <c r="S2671" i="16"/>
  <c r="S2784" i="16"/>
  <c r="S2783" i="16"/>
  <c r="S2786" i="16"/>
  <c r="Q1510" i="16"/>
  <c r="Q1511" i="16" s="1"/>
  <c r="R1509" i="16"/>
  <c r="R2219" i="16" s="1"/>
  <c r="S2776" i="16"/>
  <c r="S2777" i="16"/>
  <c r="S2779" i="16"/>
  <c r="L473" i="20"/>
  <c r="O2659" i="16"/>
  <c r="O2660" i="16"/>
  <c r="K474" i="20"/>
  <c r="K475" i="20" s="1"/>
  <c r="P2648" i="16"/>
  <c r="P2655" i="16"/>
  <c r="Q2653" i="16"/>
  <c r="Q2654" i="16"/>
  <c r="Q2645" i="16"/>
  <c r="R2652" i="16"/>
  <c r="Q2646" i="16"/>
  <c r="P2647" i="16"/>
  <c r="Q2842" i="16"/>
  <c r="R2842" i="16"/>
  <c r="L2839" i="16"/>
  <c r="S2842" i="16"/>
  <c r="M2839" i="16"/>
  <c r="K2839" i="16"/>
  <c r="K2732" i="16"/>
  <c r="K2734" i="16" s="1"/>
  <c r="K1554" i="16" s="1"/>
  <c r="R2734" i="16"/>
  <c r="K2731" i="16"/>
  <c r="M2731" i="16" s="1"/>
  <c r="L2732" i="16"/>
  <c r="L2734" i="16" s="1"/>
  <c r="L1554" i="16" s="1"/>
  <c r="L2731" i="16"/>
  <c r="S2734" i="16"/>
  <c r="Q2734" i="16"/>
  <c r="L2574" i="16"/>
  <c r="L2576" i="16" s="1"/>
  <c r="L1389" i="16" s="1"/>
  <c r="K2573" i="16"/>
  <c r="M2573" i="16" s="1"/>
  <c r="K2574" i="16"/>
  <c r="M2574" i="16"/>
  <c r="M2576" i="16" s="1"/>
  <c r="S2576" i="16"/>
  <c r="R2576" i="16"/>
  <c r="L2573" i="16"/>
  <c r="Q2576" i="16"/>
  <c r="R1516" i="16"/>
  <c r="R2220" i="16" s="1"/>
  <c r="P1517" i="16"/>
  <c r="P1518" i="16" s="1"/>
  <c r="O432" i="20"/>
  <c r="R2109" i="16"/>
  <c r="D2607" i="16"/>
  <c r="P1424" i="16"/>
  <c r="Q1424" i="16"/>
  <c r="D2859" i="16"/>
  <c r="P1698" i="16"/>
  <c r="Q1698" i="16"/>
  <c r="R1424" i="16"/>
  <c r="N1533" i="16"/>
  <c r="N397" i="16" s="1"/>
  <c r="M1547" i="16"/>
  <c r="M399" i="16" s="1"/>
  <c r="N1368" i="16"/>
  <c r="N311" i="16" s="1"/>
  <c r="L2224" i="16"/>
  <c r="L1545" i="16"/>
  <c r="L1546" i="16" s="1"/>
  <c r="S1587" i="16"/>
  <c r="S1519" i="16"/>
  <c r="S1677" i="16"/>
  <c r="S1526" i="16"/>
  <c r="S1684" i="16"/>
  <c r="S1656" i="16"/>
  <c r="S1628" i="16"/>
  <c r="S1580" i="16"/>
  <c r="S1512" i="16"/>
  <c r="S1649" i="16"/>
  <c r="S1573" i="16"/>
  <c r="S1505" i="16"/>
  <c r="S1691" i="16"/>
  <c r="S1663" i="16"/>
  <c r="S1635" i="16"/>
  <c r="S1554" i="16"/>
  <c r="S1621" i="16"/>
  <c r="S1547" i="16"/>
  <c r="S1533" i="16"/>
  <c r="S1670" i="16"/>
  <c r="S1642" i="16"/>
  <c r="S1614" i="16"/>
  <c r="S1540" i="16"/>
  <c r="S1698" i="16"/>
  <c r="S1601" i="16"/>
  <c r="S1594" i="16"/>
  <c r="S3084" i="16"/>
  <c r="S3056" i="16"/>
  <c r="S2745" i="16"/>
  <c r="S3214" i="16"/>
  <c r="S3186" i="16"/>
  <c r="S3156" i="16"/>
  <c r="S3128" i="16"/>
  <c r="S3100" i="16"/>
  <c r="S3034" i="16"/>
  <c r="S3006" i="16"/>
  <c r="S2978" i="16"/>
  <c r="S2950" i="16"/>
  <c r="S2922" i="16"/>
  <c r="S3063" i="16"/>
  <c r="S2752" i="16"/>
  <c r="S3221" i="16"/>
  <c r="S3193" i="16"/>
  <c r="S3165" i="16"/>
  <c r="S3135" i="16"/>
  <c r="S3107" i="16"/>
  <c r="S3041" i="16"/>
  <c r="S3013" i="16"/>
  <c r="S2985" i="16"/>
  <c r="S2957" i="16"/>
  <c r="S2929" i="16"/>
  <c r="S3070" i="16"/>
  <c r="S2759" i="16"/>
  <c r="S3228" i="16"/>
  <c r="S3200" i="16"/>
  <c r="S3172" i="16"/>
  <c r="S3142" i="16"/>
  <c r="S3114" i="16"/>
  <c r="S3048" i="16"/>
  <c r="S3020" i="16"/>
  <c r="S2992" i="16"/>
  <c r="S2964" i="16"/>
  <c r="S2936" i="16"/>
  <c r="S3121" i="16"/>
  <c r="S2674" i="16"/>
  <c r="S2614" i="16"/>
  <c r="S2579" i="16"/>
  <c r="S2544" i="16"/>
  <c r="S3149" i="16"/>
  <c r="S2908" i="16"/>
  <c r="S2880" i="16"/>
  <c r="S2852" i="16"/>
  <c r="S2824" i="16"/>
  <c r="S2796" i="16"/>
  <c r="S2730" i="16"/>
  <c r="S2702" i="16"/>
  <c r="S3179" i="16"/>
  <c r="S3207" i="16"/>
  <c r="S2915" i="16"/>
  <c r="S2887" i="16"/>
  <c r="S2859" i="16"/>
  <c r="S2831" i="16"/>
  <c r="S2803" i="16"/>
  <c r="S2775" i="16"/>
  <c r="S2709" i="16"/>
  <c r="S2681" i="16"/>
  <c r="S2621" i="16"/>
  <c r="S2586" i="16"/>
  <c r="S2551" i="16"/>
  <c r="S2789" i="16"/>
  <c r="S2738" i="16"/>
  <c r="S2971" i="16"/>
  <c r="S2901" i="16"/>
  <c r="S2845" i="16"/>
  <c r="S2723" i="16"/>
  <c r="S2695" i="16"/>
  <c r="S2766" i="16"/>
  <c r="S2999" i="16"/>
  <c r="S2943" i="16"/>
  <c r="S2894" i="16"/>
  <c r="S2866" i="16"/>
  <c r="S2838" i="16"/>
  <c r="S2810" i="16"/>
  <c r="S2782" i="16"/>
  <c r="S2716" i="16"/>
  <c r="S2688" i="16"/>
  <c r="S2365" i="16"/>
  <c r="S2600" i="16"/>
  <c r="S2565" i="16"/>
  <c r="S2530" i="16"/>
  <c r="S3093" i="16"/>
  <c r="S2817" i="16"/>
  <c r="S2667" i="16"/>
  <c r="S2572" i="16"/>
  <c r="S3077" i="16"/>
  <c r="S3027" i="16"/>
  <c r="S2873" i="16"/>
  <c r="S2607" i="16"/>
  <c r="S2537" i="16"/>
  <c r="S2493" i="16"/>
  <c r="S2437" i="16"/>
  <c r="S2388" i="16"/>
  <c r="S2658" i="16"/>
  <c r="S2651" i="16"/>
  <c r="S2644" i="16"/>
  <c r="S2637" i="16"/>
  <c r="S2630" i="16"/>
  <c r="S2486" i="16"/>
  <c r="S2430" i="16"/>
  <c r="S2381" i="16"/>
  <c r="S2558" i="16"/>
  <c r="S2507" i="16"/>
  <c r="S2479" i="16"/>
  <c r="S2423" i="16"/>
  <c r="S2374" i="16"/>
  <c r="S2402" i="16"/>
  <c r="S2444" i="16"/>
  <c r="S2523" i="16"/>
  <c r="S2472" i="16"/>
  <c r="S2416" i="16"/>
  <c r="S2593" i="16"/>
  <c r="S1340" i="16"/>
  <c r="S2500" i="16"/>
  <c r="S2395" i="16"/>
  <c r="S2465" i="16"/>
  <c r="S2409" i="16"/>
  <c r="S1347" i="16"/>
  <c r="S2514" i="16"/>
  <c r="S2458" i="16"/>
  <c r="S2367" i="16"/>
  <c r="S2451" i="16"/>
  <c r="S1472" i="16"/>
  <c r="S1354" i="16"/>
  <c r="S1491" i="16"/>
  <c r="S1375" i="16"/>
  <c r="S1451" i="16"/>
  <c r="S1498" i="16"/>
  <c r="S1389" i="16"/>
  <c r="S1368" i="16"/>
  <c r="S1479" i="16"/>
  <c r="S1465" i="16"/>
  <c r="S1458" i="16"/>
  <c r="S1403" i="16"/>
  <c r="S1410" i="16"/>
  <c r="S1417" i="16"/>
  <c r="S1382" i="16"/>
  <c r="S1361" i="16"/>
  <c r="S1424" i="16"/>
  <c r="S1396" i="16"/>
  <c r="M1540" i="16"/>
  <c r="M398" i="16" s="1"/>
  <c r="O1533" i="16"/>
  <c r="O397" i="16" s="1"/>
  <c r="O1526" i="16"/>
  <c r="O396" i="16" s="1"/>
  <c r="I357" i="16"/>
  <c r="G132" i="20" s="1"/>
  <c r="L1368" i="16"/>
  <c r="K1382" i="16"/>
  <c r="R1469" i="16"/>
  <c r="R2212" i="16" s="1"/>
  <c r="Q1464" i="16"/>
  <c r="Q1470" i="16"/>
  <c r="P1471" i="16"/>
  <c r="F2734" i="16"/>
  <c r="F2842" i="16"/>
  <c r="P1524" i="16"/>
  <c r="O1525" i="16"/>
  <c r="P2221" i="16"/>
  <c r="Q1523" i="16"/>
  <c r="G2734" i="16"/>
  <c r="G2842" i="16"/>
  <c r="E2842" i="16"/>
  <c r="E2835" i="16"/>
  <c r="P1626" i="16"/>
  <c r="P1627" i="16" s="1"/>
  <c r="Q1625" i="16"/>
  <c r="Q2235" i="16" s="1"/>
  <c r="D1687" i="16"/>
  <c r="D2854" i="16" s="1"/>
  <c r="E2854" i="16"/>
  <c r="F1686" i="16" a="1"/>
  <c r="F1686" i="16" s="1"/>
  <c r="E2853" i="16"/>
  <c r="F2846" i="16"/>
  <c r="K1674" i="16"/>
  <c r="F2594" i="16"/>
  <c r="E2590" i="16"/>
  <c r="G2587" i="16"/>
  <c r="G2576" i="16"/>
  <c r="F2576" i="16"/>
  <c r="G2580" i="16"/>
  <c r="Q1450" i="16"/>
  <c r="P1476" i="16"/>
  <c r="P2213" i="16" s="1"/>
  <c r="N349" i="16"/>
  <c r="N123" i="20" s="1"/>
  <c r="O2213" i="16"/>
  <c r="O332" i="16"/>
  <c r="N1478" i="16"/>
  <c r="N334" i="16" s="1"/>
  <c r="N838" i="16" s="1"/>
  <c r="N333" i="16"/>
  <c r="O1477" i="16"/>
  <c r="M1531" i="16"/>
  <c r="F1399" i="16"/>
  <c r="F2588" i="16" s="1"/>
  <c r="M1537" i="16"/>
  <c r="L2223" i="16"/>
  <c r="M2222" i="16"/>
  <c r="K1539" i="16"/>
  <c r="L1538" i="16"/>
  <c r="D1413" i="16"/>
  <c r="D2602" i="16" s="1"/>
  <c r="K1400" i="16"/>
  <c r="F1412" i="16" a="1"/>
  <c r="F1412" i="16" s="1"/>
  <c r="K1388" i="16"/>
  <c r="L1387" i="16"/>
  <c r="R2192" i="16"/>
  <c r="R2111" i="16"/>
  <c r="Q2137" i="16"/>
  <c r="R2104" i="16"/>
  <c r="R2132" i="16"/>
  <c r="Q2133" i="16"/>
  <c r="R2133" i="16" s="1"/>
  <c r="Q114" i="10"/>
  <c r="Q112" i="10" s="1"/>
  <c r="Q1208" i="16"/>
  <c r="Q247" i="16" s="1"/>
  <c r="Q265" i="16" s="1"/>
  <c r="Q87" i="20" s="1"/>
  <c r="M52" i="10"/>
  <c r="M340" i="10" s="1"/>
  <c r="R115" i="10"/>
  <c r="R119" i="10"/>
  <c r="R110" i="10"/>
  <c r="R89" i="10"/>
  <c r="R113" i="10" s="1"/>
  <c r="R116" i="10"/>
  <c r="R71" i="10"/>
  <c r="R31" i="10"/>
  <c r="R77" i="10"/>
  <c r="R85" i="10"/>
  <c r="R84" i="10" s="1"/>
  <c r="R118" i="10" s="1"/>
  <c r="R779" i="16"/>
  <c r="R275" i="20" s="1"/>
  <c r="R744" i="16"/>
  <c r="R240" i="20" s="1"/>
  <c r="Q79" i="10"/>
  <c r="P366" i="10"/>
  <c r="N52" i="10"/>
  <c r="N340" i="10" s="1"/>
  <c r="P1193" i="16"/>
  <c r="R1198" i="16"/>
  <c r="R2171" i="16" s="1"/>
  <c r="Q1192" i="16"/>
  <c r="Q1199" i="16"/>
  <c r="R1191" i="16"/>
  <c r="R2170" i="16" s="1"/>
  <c r="D1425" i="16"/>
  <c r="C1428" i="16" s="1"/>
  <c r="D630" i="20" s="1"/>
  <c r="C630" i="20" s="1"/>
  <c r="E629" i="20" s="1"/>
  <c r="K630" i="20" s="1"/>
  <c r="R2194" i="16"/>
  <c r="Q1504" i="16"/>
  <c r="Q933" i="16"/>
  <c r="R2131" i="16"/>
  <c r="S134" i="8"/>
  <c r="R11" i="11"/>
  <c r="R11" i="18"/>
  <c r="R11" i="20"/>
  <c r="R11" i="10"/>
  <c r="R11" i="16"/>
  <c r="R2107" i="16"/>
  <c r="R2102" i="16"/>
  <c r="R2129" i="16"/>
  <c r="Q2135" i="16"/>
  <c r="Q1497" i="16"/>
  <c r="K2006" i="16"/>
  <c r="L991" i="16"/>
  <c r="Q1353" i="16"/>
  <c r="Q1490" i="16"/>
  <c r="Q161" i="12"/>
  <c r="E1419" i="16"/>
  <c r="E2608" i="16" s="1"/>
  <c r="Q1239" i="12"/>
  <c r="Q1243" i="12" s="1"/>
  <c r="Q1400" i="12" s="1"/>
  <c r="R1341" i="12"/>
  <c r="R1338" i="12"/>
  <c r="R1300" i="12"/>
  <c r="R1297" i="12"/>
  <c r="R1294" i="12"/>
  <c r="Q1333" i="12"/>
  <c r="Q1402" i="12" s="1"/>
  <c r="R1255" i="12"/>
  <c r="R1252" i="12"/>
  <c r="R1249" i="12"/>
  <c r="Q1367" i="12"/>
  <c r="Q1403" i="12" s="1"/>
  <c r="Q1288" i="12"/>
  <c r="Q1401" i="12" s="1"/>
  <c r="Q1234" i="12"/>
  <c r="Q1399" i="12" s="1"/>
  <c r="R1216" i="12"/>
  <c r="R1218" i="12"/>
  <c r="R1214" i="12"/>
  <c r="Q936" i="12"/>
  <c r="R1191" i="12"/>
  <c r="R1192" i="12"/>
  <c r="R1196" i="12"/>
  <c r="R1198" i="12"/>
  <c r="Q2112" i="16"/>
  <c r="Q845" i="16" s="1"/>
  <c r="R2103" i="16"/>
  <c r="R2130" i="16"/>
  <c r="R2134" i="16"/>
  <c r="R2123" i="16"/>
  <c r="R2151" i="16" s="1"/>
  <c r="R2105" i="16"/>
  <c r="R2121" i="16"/>
  <c r="R2149" i="16" s="1"/>
  <c r="R932" i="16"/>
  <c r="R2122" i="16"/>
  <c r="R2136" i="16" s="1"/>
  <c r="R2124" i="16"/>
  <c r="R2152" i="16" s="1"/>
  <c r="R2106" i="16"/>
  <c r="R2148" i="16"/>
  <c r="R748" i="16"/>
  <c r="R244" i="20" s="1"/>
  <c r="R762" i="16"/>
  <c r="R258" i="20" s="1"/>
  <c r="R758" i="16"/>
  <c r="R254" i="20" s="1"/>
  <c r="R780" i="16"/>
  <c r="R276" i="20" s="1"/>
  <c r="R778" i="16"/>
  <c r="R274" i="20" s="1"/>
  <c r="R747" i="16"/>
  <c r="R243" i="20" s="1"/>
  <c r="R761" i="16"/>
  <c r="R257" i="20" s="1"/>
  <c r="R751" i="16"/>
  <c r="R247" i="20" s="1"/>
  <c r="R774" i="16"/>
  <c r="R270" i="20" s="1"/>
  <c r="R764" i="16"/>
  <c r="R260" i="20" s="1"/>
  <c r="R782" i="16"/>
  <c r="R278" i="20" s="1"/>
  <c r="R765" i="16"/>
  <c r="R261" i="20" s="1"/>
  <c r="R763" i="16"/>
  <c r="R259" i="20" s="1"/>
  <c r="R746" i="16"/>
  <c r="R242" i="20" s="1"/>
  <c r="R781" i="16"/>
  <c r="R277" i="20" s="1"/>
  <c r="R752" i="16"/>
  <c r="R248" i="20" s="1"/>
  <c r="R770" i="16"/>
  <c r="R266" i="20" s="1"/>
  <c r="R766" i="16"/>
  <c r="R262" i="20" s="1"/>
  <c r="R775" i="16"/>
  <c r="R271" i="20" s="1"/>
  <c r="R772" i="16"/>
  <c r="R268" i="20" s="1"/>
  <c r="R756" i="16"/>
  <c r="R252" i="20" s="1"/>
  <c r="R760" i="16"/>
  <c r="R256" i="20" s="1"/>
  <c r="R768" i="16"/>
  <c r="R264" i="20" s="1"/>
  <c r="R750" i="16"/>
  <c r="R246" i="20" s="1"/>
  <c r="R754" i="16"/>
  <c r="R250" i="20" s="1"/>
  <c r="R745" i="16"/>
  <c r="R241" i="20" s="1"/>
  <c r="R773" i="16"/>
  <c r="R269" i="20" s="1"/>
  <c r="R777" i="16"/>
  <c r="R273" i="20" s="1"/>
  <c r="R767" i="16"/>
  <c r="R263" i="20" s="1"/>
  <c r="R759" i="16"/>
  <c r="R255" i="20" s="1"/>
  <c r="R771" i="16"/>
  <c r="R267" i="20" s="1"/>
  <c r="R783" i="16"/>
  <c r="R279" i="20" s="1"/>
  <c r="R753" i="16"/>
  <c r="R249" i="20" s="1"/>
  <c r="R776" i="16"/>
  <c r="R272" i="20" s="1"/>
  <c r="R749" i="16"/>
  <c r="R245" i="20" s="1"/>
  <c r="R757" i="16"/>
  <c r="R253" i="20" s="1"/>
  <c r="R769" i="16"/>
  <c r="R265" i="20" s="1"/>
  <c r="R755" i="16"/>
  <c r="R251" i="20" s="1"/>
  <c r="S361" i="16"/>
  <c r="R32" i="12"/>
  <c r="S408" i="16"/>
  <c r="S101" i="20"/>
  <c r="S53" i="11"/>
  <c r="S698" i="16"/>
  <c r="S116" i="18"/>
  <c r="S438" i="16"/>
  <c r="Q1504" i="12"/>
  <c r="S134" i="20"/>
  <c r="S223" i="20"/>
  <c r="S440" i="16"/>
  <c r="S222" i="11"/>
  <c r="S175" i="20"/>
  <c r="S151" i="20"/>
  <c r="R927" i="12"/>
  <c r="S2090" i="16"/>
  <c r="S2116" i="16" s="1"/>
  <c r="S2144" i="16" s="1"/>
  <c r="S106" i="20"/>
  <c r="R1707" i="12"/>
  <c r="R1741" i="12"/>
  <c r="Q1517" i="12"/>
  <c r="Q1478" i="12"/>
  <c r="R1817" i="12"/>
  <c r="S171" i="20"/>
  <c r="R1825" i="12"/>
  <c r="Q1496" i="12"/>
  <c r="S67" i="20"/>
  <c r="S62" i="16"/>
  <c r="S206" i="20"/>
  <c r="S363" i="10"/>
  <c r="R1752" i="12"/>
  <c r="S95" i="11"/>
  <c r="S107" i="18"/>
  <c r="S231" i="11"/>
  <c r="R1840" i="12"/>
  <c r="S2114" i="16"/>
  <c r="R1797" i="12"/>
  <c r="Q1443" i="12"/>
  <c r="R1799" i="12"/>
  <c r="R1844" i="12"/>
  <c r="R1776" i="12"/>
  <c r="R1820" i="12"/>
  <c r="S1560" i="16"/>
  <c r="S366" i="16" s="1"/>
  <c r="R1885" i="12"/>
  <c r="R1924" i="12" s="1"/>
  <c r="R1703" i="12"/>
  <c r="S272" i="16"/>
  <c r="S189" i="20"/>
  <c r="S427" i="16"/>
  <c r="R1767" i="12"/>
  <c r="Q1455" i="12"/>
  <c r="Q1507" i="12"/>
  <c r="S71" i="20"/>
  <c r="R1755" i="12"/>
  <c r="S197" i="16"/>
  <c r="S273" i="16"/>
  <c r="S121" i="16"/>
  <c r="R1645" i="12"/>
  <c r="R1740" i="12"/>
  <c r="R1702" i="12"/>
  <c r="R1759" i="12"/>
  <c r="Q1587" i="12"/>
  <c r="S180" i="20"/>
  <c r="S2095" i="16"/>
  <c r="R1798" i="12"/>
  <c r="R1754" i="12"/>
  <c r="R1812" i="12"/>
  <c r="R1731" i="12"/>
  <c r="S450" i="16"/>
  <c r="R1841" i="12"/>
  <c r="S131" i="20"/>
  <c r="Q1605" i="12"/>
  <c r="Q1572" i="12"/>
  <c r="S113" i="16"/>
  <c r="R1781" i="12"/>
  <c r="R1884" i="12"/>
  <c r="R1922" i="12" s="1"/>
  <c r="Q1570" i="12"/>
  <c r="R1750" i="12"/>
  <c r="R1801" i="12"/>
  <c r="S521" i="16"/>
  <c r="S561" i="16" s="1"/>
  <c r="S199" i="20" s="1"/>
  <c r="S105" i="20"/>
  <c r="Q1498" i="12"/>
  <c r="S353" i="16"/>
  <c r="R1760" i="12"/>
  <c r="R100" i="12"/>
  <c r="S74" i="18"/>
  <c r="S334" i="10"/>
  <c r="R1787" i="12"/>
  <c r="S225" i="20"/>
  <c r="S270" i="16"/>
  <c r="R1701" i="12"/>
  <c r="R1843" i="12"/>
  <c r="R1838" i="12"/>
  <c r="R1689" i="12"/>
  <c r="S94" i="20"/>
  <c r="Q1533" i="12"/>
  <c r="S35" i="11"/>
  <c r="R603" i="12"/>
  <c r="S99" i="20"/>
  <c r="S657" i="16"/>
  <c r="S429" i="16"/>
  <c r="S190" i="20"/>
  <c r="S421" i="16"/>
  <c r="S423" i="16"/>
  <c r="R42" i="12"/>
  <c r="S183" i="20"/>
  <c r="S178" i="20"/>
  <c r="Q1459" i="12"/>
  <c r="S157" i="16"/>
  <c r="R86" i="18"/>
  <c r="R77" i="18"/>
  <c r="R944" i="16"/>
  <c r="R33" i="18"/>
  <c r="R38" i="18" s="1"/>
  <c r="R119" i="18"/>
  <c r="R48" i="18"/>
  <c r="R53" i="18" s="1"/>
  <c r="R18" i="18"/>
  <c r="R23" i="18" s="1"/>
  <c r="R110" i="18"/>
  <c r="R101" i="18"/>
  <c r="Q1602" i="12"/>
  <c r="Q1445" i="12"/>
  <c r="Q1540" i="12"/>
  <c r="Q1589" i="12"/>
  <c r="Q1535" i="12"/>
  <c r="Q1590" i="12"/>
  <c r="Q1506" i="12"/>
  <c r="Q1447" i="12"/>
  <c r="Q1579" i="12"/>
  <c r="Q1493" i="12"/>
  <c r="Q1592" i="12"/>
  <c r="Q1441" i="12"/>
  <c r="Q1457" i="12"/>
  <c r="Q1462" i="12"/>
  <c r="Q1569" i="12"/>
  <c r="Q1593" i="12"/>
  <c r="Q1562" i="12"/>
  <c r="Q1598" i="12"/>
  <c r="Q1537" i="12"/>
  <c r="Q1522" i="12"/>
  <c r="Q1543" i="12"/>
  <c r="Q1591" i="12"/>
  <c r="Q1505" i="12"/>
  <c r="Q1508" i="12"/>
  <c r="Q1510" i="12"/>
  <c r="Q1558" i="12"/>
  <c r="Q1469" i="12"/>
  <c r="Q1499" i="12"/>
  <c r="Q1545" i="12"/>
  <c r="Q1556" i="12"/>
  <c r="Q1432" i="12"/>
  <c r="Q1584" i="12"/>
  <c r="Q1431" i="12"/>
  <c r="Q1458" i="12"/>
  <c r="Q1561" i="12"/>
  <c r="Q1585" i="12"/>
  <c r="Q1550" i="12"/>
  <c r="Q1604" i="12"/>
  <c r="Q1490" i="12"/>
  <c r="Q1500" i="12"/>
  <c r="Q1511" i="12"/>
  <c r="Q1557" i="12"/>
  <c r="Q1488" i="12"/>
  <c r="Q1564" i="12"/>
  <c r="Q1472" i="12"/>
  <c r="Q1520" i="12"/>
  <c r="Q1551" i="12"/>
  <c r="Q1482" i="12"/>
  <c r="Q1515" i="12"/>
  <c r="Q1552" i="12"/>
  <c r="Q1524" i="12"/>
  <c r="Q1446" i="12"/>
  <c r="Q1516" i="12"/>
  <c r="Q1437" i="12"/>
  <c r="Q1553" i="12"/>
  <c r="Q1521" i="12"/>
  <c r="Q1456" i="12"/>
  <c r="Q1542" i="12"/>
  <c r="Q1449" i="12"/>
  <c r="Q1563" i="12"/>
  <c r="Q1467" i="12"/>
  <c r="Q1568" i="12"/>
  <c r="Q1479" i="12"/>
  <c r="Q1581" i="12"/>
  <c r="Q1463" i="12"/>
  <c r="Q1582" i="12"/>
  <c r="Q1442" i="12"/>
  <c r="Q1526" i="12"/>
  <c r="Q1495" i="12"/>
  <c r="Q1544" i="12"/>
  <c r="Q1448" i="12"/>
  <c r="Q1438" i="12"/>
  <c r="Q1444" i="12"/>
  <c r="Q1512" i="12"/>
  <c r="Q1541" i="12"/>
  <c r="Q1435" i="12"/>
  <c r="Q1548" i="12"/>
  <c r="Q1597" i="12"/>
  <c r="Q1430" i="12"/>
  <c r="Q1594" i="12"/>
  <c r="Q1600" i="12"/>
  <c r="Q1536" i="12"/>
  <c r="Q1583" i="12"/>
  <c r="Q1497" i="12"/>
  <c r="Q1440" i="12"/>
  <c r="Q1502" i="12"/>
  <c r="Q1439" i="12"/>
  <c r="Q1538" i="12"/>
  <c r="Q1518" i="12"/>
  <c r="Q1491" i="12"/>
  <c r="Q1466" i="12"/>
  <c r="Q1454" i="12"/>
  <c r="Q1588" i="12"/>
  <c r="Q1580" i="12"/>
  <c r="Q1523" i="12"/>
  <c r="S128" i="20"/>
  <c r="S116" i="20"/>
  <c r="S2092" i="16"/>
  <c r="S2118" i="16" s="1"/>
  <c r="S74" i="11"/>
  <c r="R82" i="12"/>
  <c r="R1777" i="12"/>
  <c r="S359" i="16"/>
  <c r="S174" i="20"/>
  <c r="R63" i="12"/>
  <c r="R1737" i="12"/>
  <c r="S283" i="16"/>
  <c r="S208" i="20"/>
  <c r="R1694" i="12"/>
  <c r="R1680" i="12"/>
  <c r="R1697" i="12"/>
  <c r="S2096" i="16"/>
  <c r="S2122" i="16" s="1"/>
  <c r="S2150" i="16" s="1"/>
  <c r="S98" i="10"/>
  <c r="R1673" i="12"/>
  <c r="R1886" i="12"/>
  <c r="R1925" i="12" s="1"/>
  <c r="S150" i="20"/>
  <c r="S156" i="10"/>
  <c r="R1406" i="12"/>
  <c r="R1761" i="12"/>
  <c r="S445" i="16"/>
  <c r="R1684" i="12"/>
  <c r="S437" i="16"/>
  <c r="S173" i="20"/>
  <c r="S180" i="11"/>
  <c r="R1712" i="12"/>
  <c r="S2098" i="16"/>
  <c r="S2124" i="16" s="1"/>
  <c r="S2152" i="16" s="1"/>
  <c r="S1892" i="16"/>
  <c r="R1650" i="12"/>
  <c r="R1688" i="12"/>
  <c r="R1705" i="12"/>
  <c r="S136" i="20"/>
  <c r="R1778" i="12"/>
  <c r="S271" i="16"/>
  <c r="S182" i="20"/>
  <c r="S413" i="10"/>
  <c r="S240" i="11"/>
  <c r="S46" i="16"/>
  <c r="S446" i="16"/>
  <c r="S203" i="20"/>
  <c r="S1559" i="16"/>
  <c r="S365" i="16" s="1"/>
  <c r="S153" i="20"/>
  <c r="S46" i="10"/>
  <c r="Q1460" i="12"/>
  <c r="Q1547" i="12"/>
  <c r="Q1596" i="12"/>
  <c r="Q1464" i="12"/>
  <c r="Q1539" i="12"/>
  <c r="Q1433" i="12"/>
  <c r="Q1492" i="12"/>
  <c r="S70" i="20"/>
  <c r="S112" i="16"/>
  <c r="S418" i="16"/>
  <c r="R1675" i="12"/>
  <c r="R12" i="12"/>
  <c r="R1736" i="12"/>
  <c r="R1427" i="12"/>
  <c r="R1550" i="12" s="1"/>
  <c r="R1729" i="12"/>
  <c r="S360" i="16"/>
  <c r="S164" i="20"/>
  <c r="R1719" i="12"/>
  <c r="R1790" i="12"/>
  <c r="S1890" i="16"/>
  <c r="S230" i="20"/>
  <c r="S1894" i="16"/>
  <c r="R1644" i="12"/>
  <c r="R1819" i="12"/>
  <c r="S160" i="20"/>
  <c r="R1796" i="12"/>
  <c r="R1823" i="12"/>
  <c r="S64" i="20"/>
  <c r="R1405" i="12"/>
  <c r="R1696" i="12"/>
  <c r="S2128" i="16"/>
  <c r="S117" i="20"/>
  <c r="R1699" i="12"/>
  <c r="S358" i="16"/>
  <c r="S44" i="11"/>
  <c r="R1830" i="12"/>
  <c r="S96" i="20"/>
  <c r="S328" i="16"/>
  <c r="R1698" i="12"/>
  <c r="S22" i="16"/>
  <c r="R1791" i="12"/>
  <c r="S447" i="16"/>
  <c r="S104" i="20"/>
  <c r="S385" i="10"/>
  <c r="S495" i="10" s="1"/>
  <c r="R1730" i="12"/>
  <c r="S434" i="16"/>
  <c r="S114" i="20"/>
  <c r="R1670" i="12"/>
  <c r="R1700" i="12"/>
  <c r="S424" i="16"/>
  <c r="S221" i="20"/>
  <c r="R1794" i="12"/>
  <c r="S354" i="16"/>
  <c r="S231" i="20"/>
  <c r="S242" i="10"/>
  <c r="Q1527" i="12"/>
  <c r="Q1603" i="12"/>
  <c r="Q1501" i="12"/>
  <c r="Q1525" i="12"/>
  <c r="Q1549" i="12"/>
  <c r="Q1436" i="12"/>
  <c r="Q1480" i="12"/>
  <c r="S103" i="16"/>
  <c r="S107" i="16"/>
  <c r="S210" i="16"/>
  <c r="S211" i="16"/>
  <c r="S214" i="16"/>
  <c r="S119" i="16"/>
  <c r="S127" i="16"/>
  <c r="S114" i="16"/>
  <c r="S72" i="20"/>
  <c r="S76" i="20"/>
  <c r="S68" i="20"/>
  <c r="S1257" i="16"/>
  <c r="S254" i="16" s="1"/>
  <c r="S553" i="20"/>
  <c r="S1639" i="16"/>
  <c r="S2237" i="16" s="1"/>
  <c r="S99" i="16"/>
  <c r="S96" i="16"/>
  <c r="S144" i="16" s="1"/>
  <c r="S44" i="18"/>
  <c r="S93" i="20"/>
  <c r="S2097" i="16"/>
  <c r="S2123" i="16" s="1"/>
  <c r="S2151" i="16" s="1"/>
  <c r="S274" i="16"/>
  <c r="R1826" i="12"/>
  <c r="R1805" i="12"/>
  <c r="S179" i="20"/>
  <c r="S433" i="16"/>
  <c r="R1722" i="12"/>
  <c r="R1765" i="12"/>
  <c r="R1710" i="12"/>
  <c r="S127" i="10"/>
  <c r="S137" i="20"/>
  <c r="S425" i="16"/>
  <c r="R1709" i="12"/>
  <c r="R1757" i="12"/>
  <c r="S190" i="10"/>
  <c r="S29" i="18"/>
  <c r="S2101" i="16"/>
  <c r="S430" i="16"/>
  <c r="S54" i="16"/>
  <c r="R1685" i="12"/>
  <c r="R1706" i="12"/>
  <c r="R1824" i="12"/>
  <c r="S181" i="20"/>
  <c r="R1829" i="12"/>
  <c r="R629" i="12"/>
  <c r="S65" i="20"/>
  <c r="S428" i="16"/>
  <c r="R1809" i="12"/>
  <c r="S12" i="11"/>
  <c r="S850" i="16"/>
  <c r="R1890" i="12"/>
  <c r="S200" i="16"/>
  <c r="S215" i="16"/>
  <c r="S201" i="16"/>
  <c r="S116" i="16"/>
  <c r="S124" i="16"/>
  <c r="S122" i="16"/>
  <c r="S82" i="20"/>
  <c r="S77" i="20"/>
  <c r="S1264" i="16"/>
  <c r="S255" i="16" s="1"/>
  <c r="S931" i="16"/>
  <c r="S100" i="16"/>
  <c r="S98" i="16"/>
  <c r="S226" i="20"/>
  <c r="S12" i="20"/>
  <c r="S53" i="20" s="1"/>
  <c r="S432" i="16"/>
  <c r="R1746" i="12"/>
  <c r="R1720" i="12"/>
  <c r="S271" i="10"/>
  <c r="S103" i="20"/>
  <c r="S210" i="20"/>
  <c r="S417" i="16"/>
  <c r="S30" i="16"/>
  <c r="R1733" i="12"/>
  <c r="R1792" i="12"/>
  <c r="S152" i="20"/>
  <c r="S356" i="16"/>
  <c r="R1842" i="12"/>
  <c r="S12" i="10"/>
  <c r="S204" i="16"/>
  <c r="S110" i="16"/>
  <c r="S205" i="16"/>
  <c r="S133" i="16"/>
  <c r="S109" i="16"/>
  <c r="S132" i="16"/>
  <c r="S74" i="20"/>
  <c r="S78" i="20"/>
  <c r="S1222" i="16"/>
  <c r="S1271" i="16"/>
  <c r="S256" i="16" s="1"/>
  <c r="S1337" i="16"/>
  <c r="S97" i="16"/>
  <c r="S208" i="16"/>
  <c r="S118" i="16"/>
  <c r="S209" i="16"/>
  <c r="S111" i="16"/>
  <c r="S106" i="16"/>
  <c r="S117" i="16"/>
  <c r="S79" i="20"/>
  <c r="S80" i="20"/>
  <c r="S1215" i="16"/>
  <c r="S102" i="16"/>
  <c r="S212" i="16"/>
  <c r="S126" i="16"/>
  <c r="S213" i="16"/>
  <c r="S123" i="16"/>
  <c r="S131" i="16"/>
  <c r="S105" i="16"/>
  <c r="S81" i="20"/>
  <c r="S69" i="20"/>
  <c r="S1229" i="16"/>
  <c r="S250" i="16" s="1"/>
  <c r="S174" i="16"/>
  <c r="S101" i="16"/>
  <c r="S207" i="20"/>
  <c r="S83" i="20"/>
  <c r="R1735" i="12"/>
  <c r="R1708" i="12"/>
  <c r="S312" i="16"/>
  <c r="S322" i="16" s="1"/>
  <c r="S110" i="20" s="1"/>
  <c r="S155" i="20"/>
  <c r="S564" i="16"/>
  <c r="R1839" i="12"/>
  <c r="S70" i="16"/>
  <c r="R1828" i="12"/>
  <c r="R114" i="12"/>
  <c r="S355" i="16"/>
  <c r="S396" i="16"/>
  <c r="S406" i="16" s="1"/>
  <c r="S146" i="20" s="1"/>
  <c r="S209" i="20"/>
  <c r="S156" i="20"/>
  <c r="R1831" i="12"/>
  <c r="R1810" i="12"/>
  <c r="S211" i="20"/>
  <c r="S163" i="20"/>
  <c r="S325" i="16"/>
  <c r="R1758" i="12"/>
  <c r="R1785" i="12"/>
  <c r="R1678" i="12"/>
  <c r="S124" i="11"/>
  <c r="S205" i="20"/>
  <c r="R1739" i="12"/>
  <c r="R1784" i="12"/>
  <c r="S32" i="8"/>
  <c r="S31" i="8" s="1"/>
  <c r="S110" i="18" s="1"/>
  <c r="S239" i="20"/>
  <c r="S449" i="16"/>
  <c r="R1822" i="12"/>
  <c r="R1788" i="12"/>
  <c r="S1194" i="16"/>
  <c r="S169" i="20"/>
  <c r="R1835" i="12"/>
  <c r="S199" i="16"/>
  <c r="S202" i="16"/>
  <c r="S115" i="16"/>
  <c r="S120" i="16"/>
  <c r="S128" i="16"/>
  <c r="S134" i="16"/>
  <c r="S66" i="20"/>
  <c r="S73" i="20"/>
  <c r="S1236" i="16"/>
  <c r="R921" i="12"/>
  <c r="R1936" i="12" s="1"/>
  <c r="S141" i="16"/>
  <c r="R1833" i="12"/>
  <c r="R1845" i="12"/>
  <c r="R1683" i="12"/>
  <c r="R1780" i="12"/>
  <c r="S188" i="20"/>
  <c r="R1404" i="12"/>
  <c r="S201" i="11"/>
  <c r="S228" i="20"/>
  <c r="R1747" i="12"/>
  <c r="R1762" i="12"/>
  <c r="S2142" i="16"/>
  <c r="R1718" i="12"/>
  <c r="R946" i="12"/>
  <c r="R1786" i="12"/>
  <c r="S279" i="16"/>
  <c r="S166" i="20"/>
  <c r="S268" i="16"/>
  <c r="S362" i="16"/>
  <c r="S177" i="20"/>
  <c r="Q1577" i="12"/>
  <c r="Q1601" i="12"/>
  <c r="Q1481" i="12"/>
  <c r="Q1468" i="12"/>
  <c r="Q1586" i="12"/>
  <c r="Q1461" i="12"/>
  <c r="Q1565" i="12"/>
  <c r="S104" i="16"/>
  <c r="S130" i="16"/>
  <c r="S206" i="16"/>
  <c r="S326" i="16"/>
  <c r="R1410" i="12"/>
  <c r="S275" i="16"/>
  <c r="R1742" i="12"/>
  <c r="R23" i="12"/>
  <c r="S1561" i="16"/>
  <c r="S367" i="16" s="1"/>
  <c r="S281" i="16"/>
  <c r="S100" i="20"/>
  <c r="S300" i="10"/>
  <c r="S1558" i="16"/>
  <c r="S364" i="16" s="1"/>
  <c r="S135" i="20"/>
  <c r="S448" i="16"/>
  <c r="R1744" i="12"/>
  <c r="S96" i="18"/>
  <c r="R73" i="12"/>
  <c r="R1789" i="12"/>
  <c r="S278" i="16"/>
  <c r="S129" i="20"/>
  <c r="R91" i="12"/>
  <c r="R1749" i="12"/>
  <c r="S282" i="16"/>
  <c r="S161" i="20"/>
  <c r="S130" i="20"/>
  <c r="R1836" i="12"/>
  <c r="R1713" i="12"/>
  <c r="S119" i="20"/>
  <c r="S162" i="11"/>
  <c r="R1704" i="12"/>
  <c r="S573" i="16"/>
  <c r="R1646" i="12"/>
  <c r="S12" i="16"/>
  <c r="S192" i="16" s="1"/>
  <c r="S154" i="20"/>
  <c r="S171" i="11"/>
  <c r="S419" i="16"/>
  <c r="R1837" i="12"/>
  <c r="R1827" i="12"/>
  <c r="S98" i="20"/>
  <c r="R1795" i="12"/>
  <c r="S185" i="20"/>
  <c r="R1773" i="12"/>
  <c r="S38" i="16"/>
  <c r="R1738" i="12"/>
  <c r="S330" i="16"/>
  <c r="S159" i="20"/>
  <c r="R1686" i="12"/>
  <c r="S444" i="16"/>
  <c r="S167" i="20"/>
  <c r="Q1473" i="12"/>
  <c r="Q1494" i="12"/>
  <c r="Q1465" i="12"/>
  <c r="Q1554" i="12"/>
  <c r="Q1555" i="12"/>
  <c r="Q1534" i="12"/>
  <c r="Q1513" i="12"/>
  <c r="S135" i="16"/>
  <c r="S943" i="16"/>
  <c r="S1243" i="16"/>
  <c r="S252" i="16" s="1"/>
  <c r="S108" i="16"/>
  <c r="S207" i="16"/>
  <c r="R1711" i="12"/>
  <c r="R1834" i="12"/>
  <c r="S158" i="20"/>
  <c r="S1201" i="16"/>
  <c r="R1821" i="12"/>
  <c r="R1783" i="12"/>
  <c r="R1753" i="12"/>
  <c r="S132" i="20"/>
  <c r="S224" i="20"/>
  <c r="S357" i="16"/>
  <c r="S170" i="20"/>
  <c r="S431" i="16"/>
  <c r="S435" i="16"/>
  <c r="R1695" i="12"/>
  <c r="R1679" i="12"/>
  <c r="R1734" i="12"/>
  <c r="S1893" i="16"/>
  <c r="R1728" i="12"/>
  <c r="R1676" i="12"/>
  <c r="S2093" i="16"/>
  <c r="S2119" i="16" s="1"/>
  <c r="S2147" i="16" s="1"/>
  <c r="S75" i="10"/>
  <c r="R704" i="12"/>
  <c r="R1745" i="12"/>
  <c r="S422" i="16"/>
  <c r="S212" i="20"/>
  <c r="R1681" i="12"/>
  <c r="S426" i="16"/>
  <c r="S95" i="20"/>
  <c r="S115" i="20"/>
  <c r="R1756" i="12"/>
  <c r="S280" i="16"/>
  <c r="S184" i="20"/>
  <c r="R1764" i="12"/>
  <c r="S216" i="16"/>
  <c r="S2088" i="16"/>
  <c r="R1804" i="12"/>
  <c r="S436" i="16"/>
  <c r="R617" i="12"/>
  <c r="R1671" i="12"/>
  <c r="R1774" i="12"/>
  <c r="S276" i="16"/>
  <c r="S172" i="20"/>
  <c r="S198" i="16"/>
  <c r="S2091" i="16"/>
  <c r="S2117" i="16" s="1"/>
  <c r="S2145" i="16" s="1"/>
  <c r="S83" i="18"/>
  <c r="S92" i="20"/>
  <c r="R1832" i="12"/>
  <c r="R1818" i="12"/>
  <c r="S176" i="20"/>
  <c r="R1779" i="12"/>
  <c r="S127" i="20"/>
  <c r="Q1546" i="12"/>
  <c r="Q1606" i="12"/>
  <c r="Q1567" i="12"/>
  <c r="Q1471" i="12"/>
  <c r="Q1470" i="12"/>
  <c r="Q1503" i="12"/>
  <c r="Q1566" i="12"/>
  <c r="Q1571" i="12"/>
  <c r="S95" i="16"/>
  <c r="S961" i="16"/>
  <c r="S574" i="20"/>
  <c r="S576" i="20" s="1"/>
  <c r="S1250" i="16"/>
  <c r="S253" i="16" s="1"/>
  <c r="S129" i="16"/>
  <c r="S203" i="16"/>
  <c r="R1721" i="12"/>
  <c r="R1187" i="12"/>
  <c r="S187" i="20"/>
  <c r="S186" i="20"/>
  <c r="S277" i="16"/>
  <c r="R1793" i="12"/>
  <c r="R1766" i="12"/>
  <c r="S443" i="16"/>
  <c r="R1169" i="12"/>
  <c r="R1748" i="12"/>
  <c r="S157" i="20"/>
  <c r="R1800" i="12"/>
  <c r="R1782" i="12"/>
  <c r="S833" i="16"/>
  <c r="S442" i="16"/>
  <c r="S133" i="20"/>
  <c r="R1807" i="12"/>
  <c r="R1743" i="12"/>
  <c r="T28" i="8"/>
  <c r="S219" i="10"/>
  <c r="S1557" i="16"/>
  <c r="S363" i="16" s="1"/>
  <c r="S204" i="20"/>
  <c r="R1672" i="12"/>
  <c r="R1846" i="12"/>
  <c r="S97" i="20"/>
  <c r="S352" i="16"/>
  <c r="R1763" i="12"/>
  <c r="S91" i="20"/>
  <c r="R1163" i="12"/>
  <c r="S439" i="16"/>
  <c r="S118" i="20"/>
  <c r="S12" i="18"/>
  <c r="R1808" i="12"/>
  <c r="R1802" i="12"/>
  <c r="S1891" i="16"/>
  <c r="S168" i="20"/>
  <c r="S269" i="16"/>
  <c r="R1677" i="12"/>
  <c r="S420" i="16"/>
  <c r="S213" i="20"/>
  <c r="R1732" i="12"/>
  <c r="R1775" i="12"/>
  <c r="S165" i="20"/>
  <c r="S327" i="16"/>
  <c r="R1687" i="12"/>
  <c r="S329" i="16"/>
  <c r="R1682" i="12"/>
  <c r="R1806" i="12"/>
  <c r="S441" i="16"/>
  <c r="S615" i="16"/>
  <c r="S63" i="18"/>
  <c r="R1751" i="12"/>
  <c r="S102" i="20"/>
  <c r="S229" i="20"/>
  <c r="S222" i="20"/>
  <c r="R1667" i="12"/>
  <c r="R1803" i="12"/>
  <c r="S2094" i="16"/>
  <c r="S2120" i="16" s="1"/>
  <c r="S2148" i="16" s="1"/>
  <c r="S162" i="20"/>
  <c r="R1811" i="12"/>
  <c r="S2089" i="16"/>
  <c r="S227" i="20"/>
  <c r="Q1578" i="12"/>
  <c r="Q1595" i="12"/>
  <c r="Q1489" i="12"/>
  <c r="Q1509" i="12"/>
  <c r="Q1560" i="12"/>
  <c r="Q1559" i="12"/>
  <c r="Q1514" i="12"/>
  <c r="Q1519" i="12"/>
  <c r="S79" i="16"/>
  <c r="S75" i="20"/>
  <c r="S125" i="16"/>
  <c r="S1502" i="16"/>
  <c r="S2218" i="16" s="1"/>
  <c r="S1495" i="16"/>
  <c r="S2217" i="16" s="1"/>
  <c r="S546" i="20"/>
  <c r="S1611" i="16"/>
  <c r="S2233" i="16" s="1"/>
  <c r="S949" i="16"/>
  <c r="S560" i="20"/>
  <c r="S937" i="16"/>
  <c r="S1455" i="16"/>
  <c r="S2210" i="16" s="1"/>
  <c r="R554" i="20"/>
  <c r="R555" i="20" s="1"/>
  <c r="S539" i="20"/>
  <c r="S1365" i="16"/>
  <c r="R2196" i="16"/>
  <c r="Q206" i="12"/>
  <c r="R120" i="20"/>
  <c r="R1273" i="20" s="1"/>
  <c r="R331" i="16"/>
  <c r="R855" i="16" s="1"/>
  <c r="Q1144" i="12"/>
  <c r="Q1164" i="12" s="1"/>
  <c r="Q306" i="12"/>
  <c r="Q585" i="12"/>
  <c r="Q594" i="12"/>
  <c r="R1338" i="16"/>
  <c r="Q264" i="12"/>
  <c r="Q116" i="12"/>
  <c r="Q221" i="12"/>
  <c r="Q434" i="12"/>
  <c r="S955" i="16"/>
  <c r="S1344" i="16"/>
  <c r="R284" i="16"/>
  <c r="R853" i="16" s="1"/>
  <c r="P1528" i="12"/>
  <c r="P1641" i="12" s="1"/>
  <c r="P1483" i="12"/>
  <c r="P1640" i="12" s="1"/>
  <c r="Q520" i="12"/>
  <c r="Q760" i="12"/>
  <c r="Q917" i="12" s="1"/>
  <c r="Q1932" i="12" s="1"/>
  <c r="R2193" i="16"/>
  <c r="R956" i="16"/>
  <c r="R1345" i="16"/>
  <c r="Q993" i="12"/>
  <c r="Q1158" i="12" s="1"/>
  <c r="R214" i="20"/>
  <c r="R1276" i="20" s="1"/>
  <c r="R232" i="20"/>
  <c r="R1277" i="20" s="1"/>
  <c r="Q1813" i="12"/>
  <c r="Q1882" i="12" s="1"/>
  <c r="Q1920" i="12" s="1"/>
  <c r="Q1714" i="12"/>
  <c r="Q1879" i="12" s="1"/>
  <c r="Q1917" i="12" s="1"/>
  <c r="P1607" i="12"/>
  <c r="P1643" i="12" s="1"/>
  <c r="P1573" i="12"/>
  <c r="P1642" i="12" s="1"/>
  <c r="P1474" i="12"/>
  <c r="P1639" i="12" s="1"/>
  <c r="Q1768" i="12"/>
  <c r="Q1881" i="12" s="1"/>
  <c r="Q1919" i="12" s="1"/>
  <c r="Q1723" i="12"/>
  <c r="Q1880" i="12" s="1"/>
  <c r="Q1918" i="12" s="1"/>
  <c r="Q1847" i="12"/>
  <c r="Q1883" i="12" s="1"/>
  <c r="Q1921" i="12" s="1"/>
  <c r="R368" i="16"/>
  <c r="R107" i="20"/>
  <c r="R1271" i="20" s="1"/>
  <c r="Q902" i="12"/>
  <c r="Q922" i="12" s="1"/>
  <c r="Q1938" i="12" s="1"/>
  <c r="R1895" i="16"/>
  <c r="R2099" i="16"/>
  <c r="R862" i="16" s="1"/>
  <c r="R856" i="16"/>
  <c r="R1562" i="16"/>
  <c r="R136" i="16"/>
  <c r="Q2125" i="16"/>
  <c r="Q2126" i="16" s="1"/>
  <c r="Q2150" i="16"/>
  <c r="Q2153" i="16" s="1"/>
  <c r="Q1002" i="12"/>
  <c r="Q1159" i="12" s="1"/>
  <c r="Q911" i="12"/>
  <c r="Q923" i="12" s="1"/>
  <c r="Q1939" i="12" s="1"/>
  <c r="Q850" i="12"/>
  <c r="Q919" i="12" s="1"/>
  <c r="Q1934" i="12" s="1"/>
  <c r="Q1092" i="12"/>
  <c r="Q1161" i="12" s="1"/>
  <c r="Q751" i="12"/>
  <c r="Q916" i="12" s="1"/>
  <c r="Q1931" i="12" s="1"/>
  <c r="Q884" i="12"/>
  <c r="Q920" i="12" s="1"/>
  <c r="Q1935" i="12" s="1"/>
  <c r="Q1126" i="12"/>
  <c r="Q1162" i="12" s="1"/>
  <c r="Q1047" i="12"/>
  <c r="Q1160" i="12" s="1"/>
  <c r="Q805" i="12"/>
  <c r="Q918" i="12" s="1"/>
  <c r="Q1933" i="12" s="1"/>
  <c r="Q1153" i="12"/>
  <c r="Q1165" i="12" s="1"/>
  <c r="R950" i="16"/>
  <c r="H1594" i="16"/>
  <c r="H1705" i="16"/>
  <c r="H1285" i="16"/>
  <c r="H1431" i="16"/>
  <c r="Q699" i="16"/>
  <c r="Q280" i="20"/>
  <c r="S1488" i="16"/>
  <c r="S2216" i="16" s="1"/>
  <c r="Q1339" i="16"/>
  <c r="D1001" i="20"/>
  <c r="R1489" i="16"/>
  <c r="R2233" i="16"/>
  <c r="R1612" i="16"/>
  <c r="R561" i="20"/>
  <c r="R562" i="20" s="1"/>
  <c r="S1462" i="16"/>
  <c r="R1463" i="16"/>
  <c r="R2217" i="16"/>
  <c r="R1352" i="16"/>
  <c r="R1496" i="16"/>
  <c r="S1351" i="16"/>
  <c r="S1448" i="16"/>
  <c r="R1449" i="16"/>
  <c r="O169" i="16"/>
  <c r="N186" i="16"/>
  <c r="N60" i="10" s="1"/>
  <c r="O179" i="16"/>
  <c r="N86" i="16"/>
  <c r="N83" i="16"/>
  <c r="Q951" i="16"/>
  <c r="T380" i="10"/>
  <c r="T370" i="10"/>
  <c r="R2218" i="16"/>
  <c r="R1503" i="16"/>
  <c r="D1419" i="16"/>
  <c r="E1420" i="16"/>
  <c r="B1418" i="16"/>
  <c r="B2607" i="16" s="1"/>
  <c r="R547" i="20"/>
  <c r="R548" i="20" s="1"/>
  <c r="N603" i="20"/>
  <c r="P1200" i="16"/>
  <c r="Q1346" i="16"/>
  <c r="O75" i="16"/>
  <c r="P73" i="16" s="1"/>
  <c r="P2313" i="16" s="1"/>
  <c r="P2325" i="16" s="1"/>
  <c r="O2337" i="16"/>
  <c r="O76" i="16" s="1"/>
  <c r="O89" i="16" s="1"/>
  <c r="L20" i="16"/>
  <c r="L81" i="16" s="1"/>
  <c r="L2338" i="16"/>
  <c r="M2318" i="16"/>
  <c r="M2314" i="16"/>
  <c r="M91" i="16" s="1"/>
  <c r="M101" i="12" s="1"/>
  <c r="O51" i="16"/>
  <c r="P49" i="16" s="1"/>
  <c r="P2310" i="16" s="1"/>
  <c r="P2322" i="16" s="1"/>
  <c r="O2334" i="16"/>
  <c r="O52" i="16" s="1"/>
  <c r="O43" i="16"/>
  <c r="P41" i="16" s="1"/>
  <c r="P2309" i="16" s="1"/>
  <c r="P2321" i="16" s="1"/>
  <c r="O2333" i="16"/>
  <c r="O44" i="16" s="1"/>
  <c r="O85" i="16" s="1"/>
  <c r="O67" i="16"/>
  <c r="P65" i="16" s="1"/>
  <c r="P2312" i="16" s="1"/>
  <c r="P2324" i="16" s="1"/>
  <c r="O2336" i="16"/>
  <c r="O68" i="16" s="1"/>
  <c r="O88" i="16" s="1"/>
  <c r="O35" i="16"/>
  <c r="P33" i="16" s="1"/>
  <c r="P2308" i="16" s="1"/>
  <c r="P2320" i="16" s="1"/>
  <c r="O2332" i="16"/>
  <c r="O36" i="16" s="1"/>
  <c r="L997" i="16"/>
  <c r="N973" i="16"/>
  <c r="N969" i="16"/>
  <c r="M974" i="16"/>
  <c r="D1003" i="16"/>
  <c r="F1002" i="16" s="1"/>
  <c r="K1003" i="16" s="1"/>
  <c r="D1008" i="16"/>
  <c r="D1009" i="16" s="1"/>
  <c r="C1015" i="16"/>
  <c r="B1012" i="16"/>
  <c r="D1018" i="16"/>
  <c r="J1017" i="16"/>
  <c r="E1014" i="16"/>
  <c r="E1013" i="16"/>
  <c r="F1013" i="16" s="1" a="1"/>
  <c r="F1013" i="16" s="1"/>
  <c r="D1013" i="16"/>
  <c r="C505" i="20"/>
  <c r="R540" i="20"/>
  <c r="R541" i="20" s="1"/>
  <c r="Q541" i="20"/>
  <c r="R1456" i="16"/>
  <c r="R2210" i="16"/>
  <c r="R568" i="20"/>
  <c r="R569" i="20" s="1"/>
  <c r="S567" i="20"/>
  <c r="S1618" i="16"/>
  <c r="S2234" i="16" s="1"/>
  <c r="R1619" i="16"/>
  <c r="R1620" i="16" s="1"/>
  <c r="P1933" i="12"/>
  <c r="P152" i="16"/>
  <c r="R576" i="20"/>
  <c r="O968" i="16"/>
  <c r="R575" i="20"/>
  <c r="L975" i="16"/>
  <c r="N609" i="20"/>
  <c r="M610" i="20"/>
  <c r="M611" i="20" s="1"/>
  <c r="M980" i="16"/>
  <c r="M981" i="16" s="1"/>
  <c r="L986" i="16"/>
  <c r="M985" i="16"/>
  <c r="P146" i="16"/>
  <c r="P162" i="16" s="1"/>
  <c r="P595" i="20"/>
  <c r="Q595" i="20" s="1"/>
  <c r="O596" i="20"/>
  <c r="O597" i="20" s="1"/>
  <c r="P589" i="20"/>
  <c r="P590" i="20" s="1"/>
  <c r="Q588" i="20"/>
  <c r="D636" i="20"/>
  <c r="D635" i="20"/>
  <c r="E635" i="20" s="1"/>
  <c r="C636" i="20"/>
  <c r="C635" i="20"/>
  <c r="C1015" i="20"/>
  <c r="D1010" i="20"/>
  <c r="C1010" i="20"/>
  <c r="Q945" i="16"/>
  <c r="Q939" i="16"/>
  <c r="R938" i="16"/>
  <c r="P963" i="16"/>
  <c r="R962" i="16"/>
  <c r="Q957" i="16"/>
  <c r="E1693" i="16"/>
  <c r="B1692" i="16"/>
  <c r="B2859" i="16" s="1"/>
  <c r="E1694" i="16"/>
  <c r="D1693" i="16"/>
  <c r="D1699" i="16"/>
  <c r="C1702" i="16" s="1"/>
  <c r="D885" i="20" s="1"/>
  <c r="C885" i="20" s="1"/>
  <c r="R36" i="10"/>
  <c r="W25" i="20"/>
  <c r="S165" i="18"/>
  <c r="S166" i="18"/>
  <c r="R167" i="18"/>
  <c r="D2435" i="16" l="1"/>
  <c r="E2435" i="16" s="1"/>
  <c r="N440" i="20"/>
  <c r="O439" i="20"/>
  <c r="P439" i="20" s="1"/>
  <c r="Q439" i="20" s="1"/>
  <c r="M454" i="20"/>
  <c r="N453" i="20"/>
  <c r="C499" i="20"/>
  <c r="D500" i="20"/>
  <c r="D499" i="20"/>
  <c r="E499" i="20" s="1"/>
  <c r="C500" i="20"/>
  <c r="T595" i="12"/>
  <c r="T319" i="20"/>
  <c r="O393" i="10"/>
  <c r="P250" i="10"/>
  <c r="P254" i="10" s="1"/>
  <c r="P397" i="10" s="1"/>
  <c r="L468" i="20"/>
  <c r="Q3251" i="16"/>
  <c r="M466" i="20"/>
  <c r="N466" i="20" s="1"/>
  <c r="R3309" i="16"/>
  <c r="R3311" i="16" s="1"/>
  <c r="R3310" i="16"/>
  <c r="R3249" i="16"/>
  <c r="R3251" i="16" s="1"/>
  <c r="R3250" i="16"/>
  <c r="R3285" i="16"/>
  <c r="R3287" i="16" s="1"/>
  <c r="R3286" i="16"/>
  <c r="R3478" i="16"/>
  <c r="R3405" i="16"/>
  <c r="R3407" i="16" s="1"/>
  <c r="R3406" i="16"/>
  <c r="R3345" i="16"/>
  <c r="R3347" i="16" s="1"/>
  <c r="R3346" i="16"/>
  <c r="R3273" i="16"/>
  <c r="R3275" i="16" s="1"/>
  <c r="R3274" i="16"/>
  <c r="R3441" i="16"/>
  <c r="R3443" i="16" s="1"/>
  <c r="R3442" i="16"/>
  <c r="R3417" i="16"/>
  <c r="R3419" i="16" s="1"/>
  <c r="R3418" i="16"/>
  <c r="R3393" i="16"/>
  <c r="R3395" i="16" s="1"/>
  <c r="R3394" i="16"/>
  <c r="R3334" i="16"/>
  <c r="P3490" i="16"/>
  <c r="P844" i="16" s="1"/>
  <c r="E479" i="20"/>
  <c r="K480" i="20"/>
  <c r="R3466" i="16"/>
  <c r="Q3298" i="16"/>
  <c r="R3298" i="16"/>
  <c r="Q3382" i="16"/>
  <c r="R3430" i="16"/>
  <c r="Q3430" i="16"/>
  <c r="R3477" i="16"/>
  <c r="R3488" i="16"/>
  <c r="R3487" i="16"/>
  <c r="R861" i="16" s="1"/>
  <c r="S3247" i="16"/>
  <c r="S3248" i="16" s="1"/>
  <c r="S3252" i="16"/>
  <c r="S3264" i="16"/>
  <c r="S3259" i="16"/>
  <c r="S3260" i="16" s="1"/>
  <c r="S3276" i="16"/>
  <c r="S3271" i="16"/>
  <c r="S3272" i="16" s="1"/>
  <c r="S3283" i="16"/>
  <c r="S3284" i="16" s="1"/>
  <c r="S3288" i="16"/>
  <c r="S3295" i="16"/>
  <c r="S3300" i="16"/>
  <c r="S3296" i="16"/>
  <c r="S3297" i="16" s="1"/>
  <c r="S3299" i="16" s="1"/>
  <c r="S3312" i="16"/>
  <c r="S3324" i="16"/>
  <c r="S3336" i="16"/>
  <c r="S3319" i="16"/>
  <c r="S3320" i="16" s="1"/>
  <c r="S3331" i="16"/>
  <c r="S3332" i="16" s="1"/>
  <c r="S3307" i="16"/>
  <c r="S3308" i="16"/>
  <c r="S3309" i="16" s="1"/>
  <c r="S3311" i="16" s="1"/>
  <c r="S3348" i="16"/>
  <c r="S3343" i="16"/>
  <c r="S3344" i="16" s="1"/>
  <c r="S3360" i="16"/>
  <c r="S3355" i="16"/>
  <c r="S3356" i="16" s="1"/>
  <c r="S3372" i="16"/>
  <c r="S3367" i="16"/>
  <c r="S3368" i="16"/>
  <c r="S3369" i="16" s="1"/>
  <c r="S3371" i="16" s="1"/>
  <c r="S3384" i="16"/>
  <c r="S3379" i="16"/>
  <c r="S3380" i="16" s="1"/>
  <c r="S3391" i="16"/>
  <c r="S3392" i="16"/>
  <c r="S3393" i="16" s="1"/>
  <c r="S3395" i="16" s="1"/>
  <c r="S3396" i="16"/>
  <c r="S3394" i="16"/>
  <c r="S3403" i="16"/>
  <c r="S3404" i="16"/>
  <c r="S3405" i="16" s="1"/>
  <c r="S3407" i="16" s="1"/>
  <c r="S3406" i="16"/>
  <c r="S3408" i="16"/>
  <c r="S3420" i="16"/>
  <c r="S3415" i="16"/>
  <c r="S3416" i="16" s="1"/>
  <c r="S3432" i="16"/>
  <c r="S3427" i="16"/>
  <c r="S3428" i="16" s="1"/>
  <c r="S3444" i="16"/>
  <c r="S3439" i="16"/>
  <c r="S3440" i="16" s="1"/>
  <c r="S3451" i="16"/>
  <c r="S3452" i="16" s="1"/>
  <c r="S3456" i="16"/>
  <c r="S3463" i="16"/>
  <c r="S3464" i="16" s="1"/>
  <c r="S3468" i="16"/>
  <c r="S3480" i="16"/>
  <c r="S3475" i="16"/>
  <c r="S3476" i="16"/>
  <c r="R3492" i="16"/>
  <c r="S3523" i="16"/>
  <c r="T283" i="20"/>
  <c r="T3389" i="16"/>
  <c r="T3377" i="16"/>
  <c r="T3425" i="16"/>
  <c r="T3329" i="16"/>
  <c r="T3257" i="16"/>
  <c r="T3245" i="16"/>
  <c r="T3461" i="16"/>
  <c r="T3365" i="16"/>
  <c r="T3293" i="16"/>
  <c r="T3502" i="16"/>
  <c r="T3401" i="16"/>
  <c r="T3305" i="16"/>
  <c r="T3437" i="16"/>
  <c r="T3341" i="16"/>
  <c r="T3269" i="16"/>
  <c r="T3473" i="16"/>
  <c r="T3485" i="16"/>
  <c r="T3413" i="16"/>
  <c r="T3317" i="16"/>
  <c r="T3449" i="16"/>
  <c r="T3353" i="16"/>
  <c r="T3281" i="16"/>
  <c r="T3508" i="16"/>
  <c r="T3510" i="16"/>
  <c r="T3503" i="16"/>
  <c r="T3515" i="16"/>
  <c r="T3511" i="16"/>
  <c r="T3507" i="16"/>
  <c r="T3517" i="16"/>
  <c r="T3522" i="16"/>
  <c r="T3521" i="16"/>
  <c r="T3519" i="16"/>
  <c r="T3514" i="16"/>
  <c r="T3513" i="16"/>
  <c r="T3520" i="16"/>
  <c r="T3504" i="16"/>
  <c r="T3506" i="16"/>
  <c r="T3512" i="16"/>
  <c r="T3505" i="16"/>
  <c r="T3518" i="16"/>
  <c r="T3516" i="16"/>
  <c r="T3509" i="16"/>
  <c r="Q3479" i="16"/>
  <c r="Q3489" i="16"/>
  <c r="Q313" i="20"/>
  <c r="T2576" i="16"/>
  <c r="T786" i="16"/>
  <c r="G2861" i="16"/>
  <c r="G2864" i="16"/>
  <c r="G2460" i="16"/>
  <c r="G2463" i="16"/>
  <c r="R1212" i="16"/>
  <c r="R2173" i="16" s="1"/>
  <c r="Q1213" i="16"/>
  <c r="Q1214" i="16" s="1"/>
  <c r="G2612" i="16"/>
  <c r="G2609" i="16"/>
  <c r="D2598" i="16"/>
  <c r="E2598" i="16" s="1"/>
  <c r="U92" i="12"/>
  <c r="P1366" i="16"/>
  <c r="Q1366" i="16" s="1"/>
  <c r="R1366" i="16" s="1"/>
  <c r="S1366" i="16" s="1"/>
  <c r="M1551" i="16"/>
  <c r="N1551" i="16" s="1"/>
  <c r="O1551" i="16" s="1"/>
  <c r="M1381" i="16"/>
  <c r="O2553" i="16"/>
  <c r="O2555" i="16" s="1"/>
  <c r="AD97" i="22"/>
  <c r="AD101" i="22" s="1"/>
  <c r="AC102" i="22"/>
  <c r="X42" i="22"/>
  <c r="X46" i="22" s="1"/>
  <c r="W47" i="22"/>
  <c r="W48" i="22" s="1"/>
  <c r="Z126" i="22"/>
  <c r="Y130" i="22"/>
  <c r="Y131" i="22" s="1"/>
  <c r="X106" i="22"/>
  <c r="X110" i="22" s="1"/>
  <c r="W111" i="22"/>
  <c r="W112" i="22" s="1"/>
  <c r="W121" i="22"/>
  <c r="W122" i="22" s="1"/>
  <c r="X116" i="22"/>
  <c r="X120" i="22" s="1"/>
  <c r="Q2404" i="16"/>
  <c r="R2404" i="16" s="1"/>
  <c r="O2406" i="16"/>
  <c r="O1660" i="16"/>
  <c r="P1660" i="16" s="1"/>
  <c r="P2240" i="16" s="1"/>
  <c r="P2413" i="16"/>
  <c r="R2238" i="16"/>
  <c r="L1552" i="16"/>
  <c r="L1553" i="16" s="1"/>
  <c r="Q2704" i="16"/>
  <c r="N1227" i="16"/>
  <c r="N1228" i="16" s="1"/>
  <c r="M1655" i="16"/>
  <c r="N1655" i="16" s="1"/>
  <c r="O1655" i="16" s="1"/>
  <c r="Q2397" i="16"/>
  <c r="R2397" i="16" s="1"/>
  <c r="O1220" i="16"/>
  <c r="O1221" i="16" s="1"/>
  <c r="R1647" i="16"/>
  <c r="S1647" i="16" s="1"/>
  <c r="Q2239" i="16"/>
  <c r="P2239" i="16"/>
  <c r="S1653" i="16"/>
  <c r="T1653" i="16" s="1"/>
  <c r="Q2711" i="16"/>
  <c r="R2711" i="16" s="1"/>
  <c r="S2711" i="16" s="1"/>
  <c r="N2821" i="16"/>
  <c r="N1656" i="16" s="1"/>
  <c r="N522" i="16" s="1"/>
  <c r="P1654" i="16"/>
  <c r="Q1654" i="16" s="1"/>
  <c r="R1654" i="16" s="1"/>
  <c r="S2411" i="16"/>
  <c r="T2411" i="16" s="1"/>
  <c r="N2425" i="16"/>
  <c r="O2425" i="16" s="1"/>
  <c r="O2427" i="16" s="1"/>
  <c r="Q1633" i="16"/>
  <c r="Q1634" i="16" s="1"/>
  <c r="N1233" i="16"/>
  <c r="N2176" i="16" s="1"/>
  <c r="O1648" i="16"/>
  <c r="P1648" i="16" s="1"/>
  <c r="Q1648" i="16" s="1"/>
  <c r="M1661" i="16"/>
  <c r="N1661" i="16" s="1"/>
  <c r="Q2560" i="16"/>
  <c r="R2560" i="16" s="1"/>
  <c r="S2560" i="16" s="1"/>
  <c r="P2562" i="16"/>
  <c r="Q2812" i="16"/>
  <c r="R2812" i="16" s="1"/>
  <c r="S2812" i="16" s="1"/>
  <c r="P2814" i="16"/>
  <c r="T2828" i="16"/>
  <c r="T2539" i="16"/>
  <c r="P1206" i="16"/>
  <c r="Q1205" i="16"/>
  <c r="M2826" i="16"/>
  <c r="M2828" i="16" s="1"/>
  <c r="M1663" i="16" s="1"/>
  <c r="M523" i="16" s="1"/>
  <c r="L1394" i="16"/>
  <c r="L1395" i="16" s="1"/>
  <c r="L2200" i="16"/>
  <c r="F2439" i="16"/>
  <c r="L1247" i="16"/>
  <c r="M1247" i="16" s="1"/>
  <c r="M1250" i="16" s="1"/>
  <c r="M253" i="16" s="1"/>
  <c r="T2632" i="16"/>
  <c r="L1243" i="16"/>
  <c r="L252" i="16" s="1"/>
  <c r="L2177" i="16"/>
  <c r="L1241" i="16"/>
  <c r="L1242" i="16" s="1"/>
  <c r="T2798" i="16"/>
  <c r="M2732" i="16"/>
  <c r="M2734" i="16" s="1"/>
  <c r="L1668" i="16"/>
  <c r="L1669" i="16" s="1"/>
  <c r="L2241" i="16"/>
  <c r="M1234" i="16"/>
  <c r="M1235" i="16" s="1"/>
  <c r="O1207" i="16"/>
  <c r="S1632" i="16"/>
  <c r="S2236" i="16" s="1"/>
  <c r="T2631" i="16"/>
  <c r="T2633" i="16" s="1"/>
  <c r="T2842" i="16"/>
  <c r="T2675" i="16"/>
  <c r="T2677" i="16" s="1"/>
  <c r="T2634" i="16"/>
  <c r="T2527" i="16"/>
  <c r="T2534" i="16"/>
  <c r="T2641" i="16"/>
  <c r="T2685" i="16"/>
  <c r="T2678" i="16"/>
  <c r="T2793" i="16"/>
  <c r="T2692" i="16"/>
  <c r="T2399" i="16"/>
  <c r="T2648" i="16"/>
  <c r="T2541" i="16"/>
  <c r="T2548" i="16"/>
  <c r="T2800" i="16"/>
  <c r="T2699" i="16"/>
  <c r="T2655" i="16"/>
  <c r="T2562" i="16"/>
  <c r="T2406" i="16"/>
  <c r="T2706" i="16"/>
  <c r="T2525" i="16"/>
  <c r="T2807" i="16"/>
  <c r="T2821" i="16"/>
  <c r="T2814" i="16"/>
  <c r="T2662" i="16"/>
  <c r="T2413" i="16"/>
  <c r="T2713" i="16"/>
  <c r="T2555" i="16"/>
  <c r="T2720" i="16"/>
  <c r="T2524" i="16"/>
  <c r="T2526" i="16" s="1"/>
  <c r="T2676" i="16"/>
  <c r="T2420" i="16"/>
  <c r="T2727" i="16"/>
  <c r="T2682" i="16"/>
  <c r="T2531" i="16"/>
  <c r="T2533" i="16" s="1"/>
  <c r="T2427" i="16"/>
  <c r="T2791" i="16"/>
  <c r="T2569" i="16"/>
  <c r="T2690" i="16"/>
  <c r="T2639" i="16"/>
  <c r="T2734" i="16"/>
  <c r="T2638" i="16"/>
  <c r="T2640" i="16" s="1"/>
  <c r="T2689" i="16"/>
  <c r="T2691" i="16" s="1"/>
  <c r="T2683" i="16"/>
  <c r="T2532" i="16"/>
  <c r="Q1641" i="16"/>
  <c r="R1640" i="16"/>
  <c r="S1640" i="16" s="1"/>
  <c r="M2426" i="16"/>
  <c r="J452" i="16" a="1"/>
  <c r="J452" i="16" s="1"/>
  <c r="T452" i="16" s="1"/>
  <c r="J185" i="20"/>
  <c r="C2267" i="16"/>
  <c r="J502" i="16" a="1"/>
  <c r="J502" i="16" s="1"/>
  <c r="J549" i="16" s="1"/>
  <c r="K451" i="16"/>
  <c r="L451" i="16"/>
  <c r="M451" i="16"/>
  <c r="N451" i="16"/>
  <c r="O451" i="16"/>
  <c r="P451" i="16"/>
  <c r="Q451" i="16"/>
  <c r="R451" i="16"/>
  <c r="N447" i="20"/>
  <c r="N1667" i="16"/>
  <c r="O1667" i="16" s="1"/>
  <c r="O2241" i="16" s="1"/>
  <c r="M2241" i="16"/>
  <c r="Q2712" i="16"/>
  <c r="Q2820" i="16"/>
  <c r="R2698" i="16"/>
  <c r="Q1219" i="16"/>
  <c r="Q2174" i="16" s="1"/>
  <c r="R2703" i="16"/>
  <c r="S2703" i="16" s="1"/>
  <c r="S2705" i="16" s="1"/>
  <c r="O2175" i="16"/>
  <c r="S2804" i="16"/>
  <c r="S2806" i="16" s="1"/>
  <c r="S2818" i="16"/>
  <c r="S2820" i="16" s="1"/>
  <c r="O2720" i="16"/>
  <c r="O1540" i="16" s="1"/>
  <c r="O398" i="16" s="1"/>
  <c r="L2841" i="16"/>
  <c r="T2797" i="16"/>
  <c r="T2799" i="16" s="1"/>
  <c r="O2725" i="16"/>
  <c r="O2727" i="16" s="1"/>
  <c r="O1547" i="16" s="1"/>
  <c r="O399" i="16" s="1"/>
  <c r="P1226" i="16"/>
  <c r="P2175" i="16" s="1"/>
  <c r="Q2811" i="16"/>
  <c r="R2811" i="16" s="1"/>
  <c r="M2827" i="16"/>
  <c r="R2805" i="16"/>
  <c r="S2805" i="16" s="1"/>
  <c r="D2848" i="16"/>
  <c r="E2848" i="16" s="1"/>
  <c r="L2827" i="16"/>
  <c r="D1688" i="16"/>
  <c r="D2855" i="16" s="1"/>
  <c r="E2855" i="16" s="1"/>
  <c r="D2857" i="16" s="1"/>
  <c r="E2857" i="16" s="1"/>
  <c r="K2828" i="16"/>
  <c r="K1663" i="16" s="1"/>
  <c r="O2821" i="16"/>
  <c r="O1656" i="16" s="1"/>
  <c r="O522" i="16" s="1"/>
  <c r="I424" i="16" s="1"/>
  <c r="G157" i="20" s="1"/>
  <c r="R2835" i="16"/>
  <c r="M2832" i="16"/>
  <c r="K2832" i="16"/>
  <c r="S2835" i="16"/>
  <c r="F2835" i="16"/>
  <c r="T2835" i="16"/>
  <c r="L2833" i="16"/>
  <c r="L2835" i="16" s="1"/>
  <c r="L1670" i="16" s="1"/>
  <c r="G2835" i="16"/>
  <c r="M2833" i="16"/>
  <c r="M2835" i="16" s="1"/>
  <c r="M1670" i="16" s="1"/>
  <c r="M524" i="16" s="1"/>
  <c r="L2832" i="16"/>
  <c r="K2833" i="16"/>
  <c r="K2835" i="16" s="1"/>
  <c r="K1670" i="16" s="1"/>
  <c r="Q2835" i="16"/>
  <c r="K2827" i="16"/>
  <c r="N2825" i="16"/>
  <c r="O2825" i="16" s="1"/>
  <c r="O2827" i="16" s="1"/>
  <c r="K2840" i="16"/>
  <c r="M2840" i="16" s="1"/>
  <c r="M2842" i="16" s="1"/>
  <c r="M1677" i="16" s="1"/>
  <c r="M525" i="16" s="1"/>
  <c r="L2840" i="16"/>
  <c r="L2842" i="16" s="1"/>
  <c r="L1677" i="16" s="1"/>
  <c r="K2841" i="16"/>
  <c r="Q2819" i="16"/>
  <c r="R2792" i="16"/>
  <c r="T2790" i="16"/>
  <c r="L2575" i="16"/>
  <c r="N2839" i="16"/>
  <c r="M2841" i="16"/>
  <c r="Q2717" i="16"/>
  <c r="Q2719" i="16" s="1"/>
  <c r="R2710" i="16"/>
  <c r="S2710" i="16" s="1"/>
  <c r="S2697" i="16"/>
  <c r="T2697" i="16" s="1"/>
  <c r="K2733" i="16"/>
  <c r="M2733" i="16"/>
  <c r="L2733" i="16"/>
  <c r="S2698" i="16"/>
  <c r="T2696" i="16"/>
  <c r="P2724" i="16"/>
  <c r="R2704" i="16"/>
  <c r="O2719" i="16"/>
  <c r="P2719" i="16" s="1"/>
  <c r="N2726" i="16"/>
  <c r="N1236" i="16"/>
  <c r="N251" i="16" s="1"/>
  <c r="N2731" i="16"/>
  <c r="Q2718" i="16"/>
  <c r="S2545" i="16"/>
  <c r="T2545" i="16" s="1"/>
  <c r="P2659" i="16"/>
  <c r="R2653" i="16"/>
  <c r="S2653" i="16" s="1"/>
  <c r="T2653" i="16" s="1"/>
  <c r="O2662" i="16"/>
  <c r="O1479" i="16" s="1"/>
  <c r="O348" i="16" s="1"/>
  <c r="O349" i="16" s="1"/>
  <c r="O123" i="20" s="1"/>
  <c r="P2552" i="16"/>
  <c r="P2554" i="16" s="1"/>
  <c r="P2660" i="16"/>
  <c r="P2662" i="16" s="1"/>
  <c r="Q2648" i="16"/>
  <c r="O2661" i="16"/>
  <c r="P1367" i="16"/>
  <c r="Q1367" i="16" s="1"/>
  <c r="R1367" i="16" s="1"/>
  <c r="N2569" i="16"/>
  <c r="N1382" i="16" s="1"/>
  <c r="N313" i="16" s="1"/>
  <c r="P2567" i="16"/>
  <c r="N2574" i="16"/>
  <c r="N2573" i="16"/>
  <c r="N2575" i="16" s="1"/>
  <c r="K2575" i="16"/>
  <c r="K2576" i="16"/>
  <c r="K1389" i="16" s="1"/>
  <c r="P2566" i="16"/>
  <c r="Q2566" i="16" s="1"/>
  <c r="Q2568" i="16" s="1"/>
  <c r="N2568" i="16"/>
  <c r="P2561" i="16"/>
  <c r="R2559" i="16"/>
  <c r="S2559" i="16" s="1"/>
  <c r="S2540" i="16"/>
  <c r="T2538" i="16"/>
  <c r="R2546" i="16"/>
  <c r="F1253" i="16"/>
  <c r="E2609" i="16"/>
  <c r="D1414" i="16"/>
  <c r="D2603" i="16" s="1"/>
  <c r="E2603" i="16" s="1"/>
  <c r="D2604" i="16" s="1"/>
  <c r="E2604" i="16" s="1"/>
  <c r="L1388" i="16"/>
  <c r="O2424" i="16"/>
  <c r="O2426" i="16" s="1"/>
  <c r="P1360" i="16"/>
  <c r="Q1360" i="16" s="1"/>
  <c r="N1240" i="16"/>
  <c r="N1243" i="16" s="1"/>
  <c r="N252" i="16" s="1"/>
  <c r="M2177" i="16"/>
  <c r="R2434" i="16"/>
  <c r="L2432" i="16"/>
  <c r="L2434" i="16" s="1"/>
  <c r="F2434" i="16"/>
  <c r="K2431" i="16"/>
  <c r="S2434" i="16"/>
  <c r="M2432" i="16"/>
  <c r="M2434" i="16" s="1"/>
  <c r="T2434" i="16"/>
  <c r="Q2434" i="16"/>
  <c r="G2434" i="16"/>
  <c r="L2431" i="16"/>
  <c r="M2431" i="16" s="1"/>
  <c r="D1261" i="16"/>
  <c r="D2454" i="16" s="1"/>
  <c r="R2403" i="16"/>
  <c r="R2405" i="16" s="1"/>
  <c r="P2418" i="16"/>
  <c r="K1263" i="16"/>
  <c r="K1264" i="16"/>
  <c r="K255" i="16" s="1"/>
  <c r="L1257" i="16"/>
  <c r="L254" i="16" s="1"/>
  <c r="O2419" i="16"/>
  <c r="P2417" i="16"/>
  <c r="P2419" i="16" s="1"/>
  <c r="R2410" i="16"/>
  <c r="S2410" i="16" s="1"/>
  <c r="S2412" i="16" s="1"/>
  <c r="S2404" i="16"/>
  <c r="P2412" i="16"/>
  <c r="R2398" i="16"/>
  <c r="S2396" i="16"/>
  <c r="R83" i="25"/>
  <c r="S35" i="8"/>
  <c r="S78" i="31" s="1"/>
  <c r="T19" i="31"/>
  <c r="T49" i="31"/>
  <c r="T121" i="8"/>
  <c r="T122" i="8" s="1"/>
  <c r="T35" i="8" s="1"/>
  <c r="T29" i="31"/>
  <c r="T59" i="31"/>
  <c r="T39" i="31"/>
  <c r="T69" i="31"/>
  <c r="T4" i="30"/>
  <c r="T13" i="31"/>
  <c r="S80" i="31"/>
  <c r="S88" i="31" s="1"/>
  <c r="S77" i="31"/>
  <c r="Q216" i="10"/>
  <c r="Q360" i="10" s="1"/>
  <c r="W33" i="22"/>
  <c r="W37" i="22" s="1"/>
  <c r="V38" i="22"/>
  <c r="V106" i="11" s="1"/>
  <c r="V66" i="22"/>
  <c r="V67" i="22" s="1"/>
  <c r="W62" i="22"/>
  <c r="W52" i="22"/>
  <c r="W56" i="22" s="1"/>
  <c r="V57" i="22"/>
  <c r="V58" i="22" s="1"/>
  <c r="T12" i="22"/>
  <c r="T32" i="22"/>
  <c r="T90" i="22"/>
  <c r="T51" i="22"/>
  <c r="T61" i="22"/>
  <c r="T41" i="22"/>
  <c r="T105" i="22"/>
  <c r="T70" i="22"/>
  <c r="T20" i="22"/>
  <c r="T115" i="22"/>
  <c r="T125" i="22"/>
  <c r="T134" i="22"/>
  <c r="T143" i="22" s="1"/>
  <c r="T104" i="11"/>
  <c r="T84" i="22"/>
  <c r="T96" i="22"/>
  <c r="T26" i="22"/>
  <c r="T113" i="11"/>
  <c r="N985" i="16"/>
  <c r="O985" i="16" s="1"/>
  <c r="P440" i="20"/>
  <c r="S214" i="11"/>
  <c r="S197" i="11"/>
  <c r="S149" i="11"/>
  <c r="S217" i="11"/>
  <c r="S152" i="11"/>
  <c r="S195" i="11"/>
  <c r="S216" i="11"/>
  <c r="S151" i="11"/>
  <c r="S158" i="11"/>
  <c r="S194" i="11"/>
  <c r="S154" i="11"/>
  <c r="S156" i="11"/>
  <c r="S150" i="11"/>
  <c r="S218" i="11"/>
  <c r="S196" i="11"/>
  <c r="S155" i="11"/>
  <c r="S153" i="11"/>
  <c r="S157" i="11"/>
  <c r="S215" i="11"/>
  <c r="S193" i="11"/>
  <c r="S62" i="25"/>
  <c r="S82" i="25"/>
  <c r="S11" i="11"/>
  <c r="S11" i="12"/>
  <c r="R1303" i="20"/>
  <c r="R1316" i="20" s="1"/>
  <c r="O1373" i="16"/>
  <c r="P1373" i="16" s="1"/>
  <c r="O2197" i="16"/>
  <c r="O1379" i="16"/>
  <c r="P1379" i="16" s="1"/>
  <c r="P2198" i="16" s="1"/>
  <c r="S2383" i="16"/>
  <c r="R2390" i="16"/>
  <c r="S2390" i="16" s="1"/>
  <c r="S2108" i="16"/>
  <c r="T74" i="25"/>
  <c r="T13" i="25"/>
  <c r="R2195" i="16"/>
  <c r="S2382" i="16"/>
  <c r="S2384" i="16" s="1"/>
  <c r="R2389" i="16"/>
  <c r="S1278" i="16"/>
  <c r="R1359" i="16"/>
  <c r="S1359" i="16" s="1"/>
  <c r="S581" i="20"/>
  <c r="T29" i="8"/>
  <c r="T135" i="8" s="1"/>
  <c r="S1152" i="12"/>
  <c r="S1140" i="12"/>
  <c r="S1119" i="12"/>
  <c r="S1111" i="12"/>
  <c r="S1103" i="12"/>
  <c r="S1150" i="12"/>
  <c r="S1125" i="12"/>
  <c r="S1117" i="12"/>
  <c r="S1109" i="12"/>
  <c r="S1101" i="12"/>
  <c r="S1149" i="12"/>
  <c r="S1124" i="12"/>
  <c r="S1116" i="12"/>
  <c r="S1108" i="12"/>
  <c r="S1100" i="12"/>
  <c r="S1148" i="12"/>
  <c r="S1123" i="12"/>
  <c r="S1115" i="12"/>
  <c r="S1107" i="12"/>
  <c r="S1099" i="12"/>
  <c r="S1143" i="12"/>
  <c r="S1122" i="12"/>
  <c r="S1114" i="12"/>
  <c r="S1106" i="12"/>
  <c r="S1098" i="12"/>
  <c r="S1142" i="12"/>
  <c r="S1121" i="12"/>
  <c r="S1113" i="12"/>
  <c r="S1105" i="12"/>
  <c r="S1097" i="12"/>
  <c r="S1141" i="12"/>
  <c r="S1120" i="12"/>
  <c r="S1112" i="12"/>
  <c r="S1104" i="12"/>
  <c r="S1084" i="12"/>
  <c r="S1076" i="12"/>
  <c r="S1068" i="12"/>
  <c r="S1060" i="12"/>
  <c r="S1091" i="12"/>
  <c r="S1083" i="12"/>
  <c r="S1075" i="12"/>
  <c r="S1067" i="12"/>
  <c r="S1059" i="12"/>
  <c r="S1090" i="12"/>
  <c r="S1082" i="12"/>
  <c r="S1074" i="12"/>
  <c r="S1066" i="12"/>
  <c r="S1058" i="12"/>
  <c r="S1151" i="12"/>
  <c r="S1089" i="12"/>
  <c r="S1081" i="12"/>
  <c r="S1073" i="12"/>
  <c r="S1065" i="12"/>
  <c r="S1057" i="12"/>
  <c r="S1139" i="12"/>
  <c r="S1096" i="12"/>
  <c r="S1088" i="12"/>
  <c r="S1080" i="12"/>
  <c r="S1072" i="12"/>
  <c r="S1064" i="12"/>
  <c r="S1110" i="12"/>
  <c r="S1086" i="12"/>
  <c r="S1078" i="12"/>
  <c r="S1070" i="12"/>
  <c r="S1062" i="12"/>
  <c r="S1102" i="12"/>
  <c r="S1085" i="12"/>
  <c r="S1077" i="12"/>
  <c r="S1069" i="12"/>
  <c r="S1061" i="12"/>
  <c r="S1044" i="12"/>
  <c r="S1056" i="12"/>
  <c r="S1043" i="12"/>
  <c r="S1055" i="12"/>
  <c r="S1042" i="12"/>
  <c r="S1034" i="12"/>
  <c r="S1026" i="12"/>
  <c r="S1018" i="12"/>
  <c r="S1054" i="12"/>
  <c r="S1041" i="12"/>
  <c r="S1033" i="12"/>
  <c r="S1025" i="12"/>
  <c r="S1017" i="12"/>
  <c r="S1118" i="12"/>
  <c r="S1087" i="12"/>
  <c r="S1053" i="12"/>
  <c r="S1040" i="12"/>
  <c r="S1032" i="12"/>
  <c r="S1024" i="12"/>
  <c r="S1079" i="12"/>
  <c r="S1052" i="12"/>
  <c r="S1039" i="12"/>
  <c r="S1031" i="12"/>
  <c r="S1071" i="12"/>
  <c r="S1046" i="12"/>
  <c r="S1038" i="12"/>
  <c r="S1030" i="12"/>
  <c r="S1022" i="12"/>
  <c r="S1063" i="12"/>
  <c r="S1045" i="12"/>
  <c r="S1021" i="12"/>
  <c r="S1012" i="12"/>
  <c r="S999" i="12"/>
  <c r="S987" i="12"/>
  <c r="S979" i="12"/>
  <c r="S1020" i="12"/>
  <c r="S1011" i="12"/>
  <c r="S998" i="12"/>
  <c r="S986" i="12"/>
  <c r="S1035" i="12"/>
  <c r="S1019" i="12"/>
  <c r="S1010" i="12"/>
  <c r="S997" i="12"/>
  <c r="S985" i="12"/>
  <c r="S1036" i="12"/>
  <c r="S1009" i="12"/>
  <c r="S992" i="12"/>
  <c r="S984" i="12"/>
  <c r="S1037" i="12"/>
  <c r="S1016" i="12"/>
  <c r="S1008" i="12"/>
  <c r="S991" i="12"/>
  <c r="S983" i="12"/>
  <c r="S1015" i="12"/>
  <c r="S1007" i="12"/>
  <c r="S1028" i="12"/>
  <c r="S1027" i="12"/>
  <c r="S1014" i="12"/>
  <c r="S1001" i="12"/>
  <c r="S989" i="12"/>
  <c r="S981" i="12"/>
  <c r="S988" i="12"/>
  <c r="S974" i="12"/>
  <c r="S962" i="12"/>
  <c r="S954" i="12"/>
  <c r="S907" i="12"/>
  <c r="S1013" i="12"/>
  <c r="S982" i="12"/>
  <c r="S973" i="12"/>
  <c r="S961" i="12"/>
  <c r="S906" i="12"/>
  <c r="S1023" i="12"/>
  <c r="S1000" i="12"/>
  <c r="S968" i="12"/>
  <c r="S960" i="12"/>
  <c r="S952" i="12"/>
  <c r="S901" i="12"/>
  <c r="S967" i="12"/>
  <c r="S959" i="12"/>
  <c r="S951" i="12"/>
  <c r="S900" i="12"/>
  <c r="S1029" i="12"/>
  <c r="S978" i="12"/>
  <c r="S966" i="12"/>
  <c r="S958" i="12"/>
  <c r="S950" i="12"/>
  <c r="S980" i="12"/>
  <c r="S977" i="12"/>
  <c r="S965" i="12"/>
  <c r="S957" i="12"/>
  <c r="S910" i="12"/>
  <c r="S976" i="12"/>
  <c r="S964" i="12"/>
  <c r="S956" i="12"/>
  <c r="S909" i="12"/>
  <c r="S990" i="12"/>
  <c r="S963" i="12"/>
  <c r="S880" i="12"/>
  <c r="S872" i="12"/>
  <c r="S864" i="12"/>
  <c r="S856" i="12"/>
  <c r="S955" i="12"/>
  <c r="S879" i="12"/>
  <c r="S871" i="12"/>
  <c r="S863" i="12"/>
  <c r="S855" i="12"/>
  <c r="S908" i="12"/>
  <c r="S899" i="12"/>
  <c r="S878" i="12"/>
  <c r="S870" i="12"/>
  <c r="S862" i="12"/>
  <c r="S854" i="12"/>
  <c r="S898" i="12"/>
  <c r="S877" i="12"/>
  <c r="S869" i="12"/>
  <c r="S861" i="12"/>
  <c r="S897" i="12"/>
  <c r="S876" i="12"/>
  <c r="S868" i="12"/>
  <c r="S860" i="12"/>
  <c r="S848" i="12"/>
  <c r="S883" i="12"/>
  <c r="S875" i="12"/>
  <c r="S867" i="12"/>
  <c r="S859" i="12"/>
  <c r="S882" i="12"/>
  <c r="S874" i="12"/>
  <c r="S866" i="12"/>
  <c r="S858" i="12"/>
  <c r="S873" i="12"/>
  <c r="S844" i="12"/>
  <c r="S836" i="12"/>
  <c r="S828" i="12"/>
  <c r="S865" i="12"/>
  <c r="S849" i="12"/>
  <c r="S843" i="12"/>
  <c r="S835" i="12"/>
  <c r="S827" i="12"/>
  <c r="S975" i="12"/>
  <c r="S857" i="12"/>
  <c r="S842" i="12"/>
  <c r="S834" i="12"/>
  <c r="S826" i="12"/>
  <c r="S818" i="12"/>
  <c r="S810" i="12"/>
  <c r="S841" i="12"/>
  <c r="S833" i="12"/>
  <c r="S825" i="12"/>
  <c r="S817" i="12"/>
  <c r="S840" i="12"/>
  <c r="S832" i="12"/>
  <c r="S824" i="12"/>
  <c r="S816" i="12"/>
  <c r="S847" i="12"/>
  <c r="S839" i="12"/>
  <c r="S831" i="12"/>
  <c r="S823" i="12"/>
  <c r="S815" i="12"/>
  <c r="S846" i="12"/>
  <c r="S838" i="12"/>
  <c r="S830" i="12"/>
  <c r="S822" i="12"/>
  <c r="S814" i="12"/>
  <c r="S881" i="12"/>
  <c r="S845" i="12"/>
  <c r="S837" i="12"/>
  <c r="S829" i="12"/>
  <c r="S821" i="12"/>
  <c r="S813" i="12"/>
  <c r="S820" i="12"/>
  <c r="S797" i="12"/>
  <c r="S789" i="12"/>
  <c r="S781" i="12"/>
  <c r="S773" i="12"/>
  <c r="S765" i="12"/>
  <c r="S748" i="12"/>
  <c r="S740" i="12"/>
  <c r="S732" i="12"/>
  <c r="S712" i="12"/>
  <c r="S804" i="12"/>
  <c r="S796" i="12"/>
  <c r="S788" i="12"/>
  <c r="S780" i="12"/>
  <c r="S772" i="12"/>
  <c r="S759" i="12"/>
  <c r="S747" i="12"/>
  <c r="S739" i="12"/>
  <c r="S731" i="12"/>
  <c r="S713" i="12"/>
  <c r="S803" i="12"/>
  <c r="S795" i="12"/>
  <c r="S787" i="12"/>
  <c r="S779" i="12"/>
  <c r="S771" i="12"/>
  <c r="S758" i="12"/>
  <c r="S746" i="12"/>
  <c r="S738" i="12"/>
  <c r="S714" i="12"/>
  <c r="S802" i="12"/>
  <c r="S794" i="12"/>
  <c r="S786" i="12"/>
  <c r="S778" i="12"/>
  <c r="S770" i="12"/>
  <c r="S757" i="12"/>
  <c r="S745" i="12"/>
  <c r="S737" i="12"/>
  <c r="S819" i="12"/>
  <c r="S812" i="12"/>
  <c r="S801" i="12"/>
  <c r="S793" i="12"/>
  <c r="S785" i="12"/>
  <c r="S777" i="12"/>
  <c r="S769" i="12"/>
  <c r="S756" i="12"/>
  <c r="S744" i="12"/>
  <c r="S736" i="12"/>
  <c r="S799" i="12"/>
  <c r="S791" i="12"/>
  <c r="S783" i="12"/>
  <c r="S775" i="12"/>
  <c r="S767" i="12"/>
  <c r="S750" i="12"/>
  <c r="S742" i="12"/>
  <c r="S734" i="12"/>
  <c r="S710" i="12"/>
  <c r="S798" i="12"/>
  <c r="S790" i="12"/>
  <c r="S782" i="12"/>
  <c r="S774" i="12"/>
  <c r="S766" i="12"/>
  <c r="S749" i="12"/>
  <c r="S741" i="12"/>
  <c r="S733" i="12"/>
  <c r="S711" i="12"/>
  <c r="S811" i="12"/>
  <c r="S755" i="12"/>
  <c r="S725" i="12"/>
  <c r="S707" i="12"/>
  <c r="S1190" i="12" s="1"/>
  <c r="S743" i="12"/>
  <c r="S709" i="12"/>
  <c r="S718" i="12"/>
  <c r="S726" i="12"/>
  <c r="S735" i="12"/>
  <c r="S719" i="12"/>
  <c r="S800" i="12"/>
  <c r="S720" i="12"/>
  <c r="S792" i="12"/>
  <c r="S708" i="12"/>
  <c r="S721" i="12"/>
  <c r="S722" i="12"/>
  <c r="S784" i="12"/>
  <c r="S716" i="12"/>
  <c r="S776" i="12"/>
  <c r="S715" i="12"/>
  <c r="S717" i="12"/>
  <c r="S723" i="12"/>
  <c r="S768" i="12"/>
  <c r="S724" i="12"/>
  <c r="S949" i="12"/>
  <c r="O2331" i="16"/>
  <c r="O28" i="16" s="1"/>
  <c r="O82" i="16" s="1"/>
  <c r="O27" i="16"/>
  <c r="P25" i="16" s="1"/>
  <c r="P2307" i="16" s="1"/>
  <c r="P2319" i="16" s="1"/>
  <c r="T27" i="8"/>
  <c r="N2222" i="16"/>
  <c r="N1531" i="16"/>
  <c r="O1531" i="16" s="1"/>
  <c r="P1531" i="16" s="1"/>
  <c r="D2441" i="16"/>
  <c r="E2460" i="16"/>
  <c r="D1267" i="16"/>
  <c r="D2460" i="16" s="1"/>
  <c r="J2206" i="16"/>
  <c r="D2459" i="16"/>
  <c r="K1268" i="16"/>
  <c r="K1271" i="16" s="1"/>
  <c r="K256" i="16" s="1"/>
  <c r="F2445" i="16"/>
  <c r="E2447" i="16"/>
  <c r="D2449" i="16" s="1"/>
  <c r="E2449" i="16" s="1"/>
  <c r="J2182" i="16"/>
  <c r="B1272" i="16"/>
  <c r="B2465" i="16" s="1"/>
  <c r="Q1278" i="16"/>
  <c r="P1278" i="16"/>
  <c r="E1274" i="16"/>
  <c r="E1273" i="16"/>
  <c r="D1279" i="16"/>
  <c r="C1282" i="16" s="1"/>
  <c r="D487" i="20" s="1"/>
  <c r="C487" i="20" s="1"/>
  <c r="E486" i="20" s="1"/>
  <c r="D1273" i="16"/>
  <c r="D2465" i="16"/>
  <c r="R1278" i="16"/>
  <c r="K2180" i="16"/>
  <c r="K1262" i="16"/>
  <c r="E2459" i="16"/>
  <c r="F1266" i="16" a="1"/>
  <c r="F1266" i="16" s="1"/>
  <c r="D2453" i="16"/>
  <c r="J2247" i="16"/>
  <c r="R582" i="20"/>
  <c r="R583" i="20" s="1"/>
  <c r="W54" i="20"/>
  <c r="W56" i="20" s="1"/>
  <c r="X25" i="20"/>
  <c r="Y25" i="20" s="1"/>
  <c r="N1386" i="16"/>
  <c r="O1386" i="16" s="1"/>
  <c r="P1386" i="16" s="1"/>
  <c r="P2199" i="16" s="1"/>
  <c r="M1387" i="16"/>
  <c r="Q419" i="20"/>
  <c r="N2198" i="16"/>
  <c r="N1380" i="16"/>
  <c r="O1544" i="16"/>
  <c r="L998" i="16"/>
  <c r="L999" i="16" s="1"/>
  <c r="M2224" i="16"/>
  <c r="D2860" i="16"/>
  <c r="N1393" i="16"/>
  <c r="O1393" i="16" s="1"/>
  <c r="O2200" i="16" s="1"/>
  <c r="Q1372" i="16"/>
  <c r="Q2197" i="16" s="1"/>
  <c r="D2608" i="16"/>
  <c r="L1400" i="16"/>
  <c r="L2201" i="16" s="1"/>
  <c r="R979" i="16"/>
  <c r="K1004" i="16"/>
  <c r="K1005" i="16" s="1"/>
  <c r="Q85" i="25"/>
  <c r="Q93" i="25" s="1"/>
  <c r="R105" i="10"/>
  <c r="S396" i="20"/>
  <c r="S398" i="20" s="1"/>
  <c r="R397" i="20"/>
  <c r="R403" i="20"/>
  <c r="Q404" i="20"/>
  <c r="Q405" i="20" s="1"/>
  <c r="Q418" i="20"/>
  <c r="R417" i="20"/>
  <c r="R419" i="20" s="1"/>
  <c r="S424" i="20"/>
  <c r="S426" i="20" s="1"/>
  <c r="S92" i="10"/>
  <c r="S91" i="10" s="1"/>
  <c r="S117" i="10"/>
  <c r="R425" i="20"/>
  <c r="S59" i="20"/>
  <c r="S1256" i="20" s="1"/>
  <c r="S1290" i="20" s="1"/>
  <c r="S47" i="20"/>
  <c r="N2311" i="16"/>
  <c r="N2323" i="16" s="1"/>
  <c r="P447" i="20"/>
  <c r="R445" i="20"/>
  <c r="R447" i="20" s="1"/>
  <c r="M473" i="20"/>
  <c r="P432" i="20"/>
  <c r="P452" i="20"/>
  <c r="Q440" i="20"/>
  <c r="R438" i="20"/>
  <c r="P433" i="20"/>
  <c r="Q431" i="20"/>
  <c r="T2669" i="16"/>
  <c r="T2671" i="16" s="1"/>
  <c r="T2668" i="16"/>
  <c r="T2670" i="16" s="1"/>
  <c r="S1509" i="16"/>
  <c r="S2219" i="16" s="1"/>
  <c r="R1510" i="16"/>
  <c r="R1511" i="16" s="1"/>
  <c r="S1516" i="16"/>
  <c r="S2220" i="16" s="1"/>
  <c r="T2784" i="16"/>
  <c r="T2786" i="16"/>
  <c r="T2783" i="16"/>
  <c r="T2785" i="16" s="1"/>
  <c r="T2777" i="16"/>
  <c r="T2776" i="16"/>
  <c r="T2778" i="16" s="1"/>
  <c r="T2779" i="16"/>
  <c r="Q2647" i="16"/>
  <c r="L474" i="20"/>
  <c r="L475" i="20" s="1"/>
  <c r="R2646" i="16"/>
  <c r="R2654" i="16"/>
  <c r="S2652" i="16"/>
  <c r="Q2655" i="16"/>
  <c r="R2645" i="16"/>
  <c r="P2197" i="16"/>
  <c r="L2588" i="16"/>
  <c r="L2590" i="16" s="1"/>
  <c r="T2590" i="16"/>
  <c r="K2588" i="16"/>
  <c r="M2588" i="16"/>
  <c r="M2590" i="16" s="1"/>
  <c r="S2590" i="16"/>
  <c r="M2587" i="16"/>
  <c r="R2590" i="16"/>
  <c r="L2587" i="16"/>
  <c r="Q2590" i="16"/>
  <c r="K2587" i="16"/>
  <c r="L2581" i="16"/>
  <c r="L2583" i="16" s="1"/>
  <c r="L2580" i="16"/>
  <c r="K2581" i="16"/>
  <c r="T2583" i="16"/>
  <c r="Q2583" i="16"/>
  <c r="S2583" i="16"/>
  <c r="K2580" i="16"/>
  <c r="M2580" i="16" s="1"/>
  <c r="R2583" i="16"/>
  <c r="Q1517" i="16"/>
  <c r="Q1518" i="16" s="1"/>
  <c r="D2866" i="16"/>
  <c r="P1705" i="16"/>
  <c r="Q1705" i="16"/>
  <c r="R1705" i="16"/>
  <c r="D2614" i="16"/>
  <c r="P1431" i="16"/>
  <c r="Q1431" i="16"/>
  <c r="R1431" i="16"/>
  <c r="S1705" i="16"/>
  <c r="S1431" i="16"/>
  <c r="M2200" i="16"/>
  <c r="M1545" i="16"/>
  <c r="N1545" i="16" s="1"/>
  <c r="L1539" i="16"/>
  <c r="T1698" i="16"/>
  <c r="T1705" i="16"/>
  <c r="T1684" i="16"/>
  <c r="T1656" i="16"/>
  <c r="T1628" i="16"/>
  <c r="T1580" i="16"/>
  <c r="T1512" i="16"/>
  <c r="T1587" i="16"/>
  <c r="T1573" i="16"/>
  <c r="T1505" i="16"/>
  <c r="T1691" i="16"/>
  <c r="T1663" i="16"/>
  <c r="T1635" i="16"/>
  <c r="T1554" i="16"/>
  <c r="T1547" i="16"/>
  <c r="T1670" i="16"/>
  <c r="T1642" i="16"/>
  <c r="T1614" i="16"/>
  <c r="T1540" i="16"/>
  <c r="T1601" i="16"/>
  <c r="T1533" i="16"/>
  <c r="T1526" i="16"/>
  <c r="T1519" i="16"/>
  <c r="T1677" i="16"/>
  <c r="T1649" i="16"/>
  <c r="T1621" i="16"/>
  <c r="T1594" i="16"/>
  <c r="T3084" i="16"/>
  <c r="T3056" i="16"/>
  <c r="T2745" i="16"/>
  <c r="T3214" i="16"/>
  <c r="T3186" i="16"/>
  <c r="T3156" i="16"/>
  <c r="T3128" i="16"/>
  <c r="T3100" i="16"/>
  <c r="T3034" i="16"/>
  <c r="T3006" i="16"/>
  <c r="T2978" i="16"/>
  <c r="T2950" i="16"/>
  <c r="T2922" i="16"/>
  <c r="T3063" i="16"/>
  <c r="T2752" i="16"/>
  <c r="T3221" i="16"/>
  <c r="T3193" i="16"/>
  <c r="T3165" i="16"/>
  <c r="T3135" i="16"/>
  <c r="T3107" i="16"/>
  <c r="T3041" i="16"/>
  <c r="T3013" i="16"/>
  <c r="T2985" i="16"/>
  <c r="T2957" i="16"/>
  <c r="T3070" i="16"/>
  <c r="T2759" i="16"/>
  <c r="T3228" i="16"/>
  <c r="T3200" i="16"/>
  <c r="T3172" i="16"/>
  <c r="T3142" i="16"/>
  <c r="T3114" i="16"/>
  <c r="T3048" i="16"/>
  <c r="T3020" i="16"/>
  <c r="T2992" i="16"/>
  <c r="T2964" i="16"/>
  <c r="T2936" i="16"/>
  <c r="T3077" i="16"/>
  <c r="T2766" i="16"/>
  <c r="T2738" i="16"/>
  <c r="T3207" i="16"/>
  <c r="T3179" i="16"/>
  <c r="T3149" i="16"/>
  <c r="T3121" i="16"/>
  <c r="T3093" i="16"/>
  <c r="T3027" i="16"/>
  <c r="T2999" i="16"/>
  <c r="T2971" i="16"/>
  <c r="T2943" i="16"/>
  <c r="T2908" i="16"/>
  <c r="T2880" i="16"/>
  <c r="T2852" i="16"/>
  <c r="T2824" i="16"/>
  <c r="T2796" i="16"/>
  <c r="T2730" i="16"/>
  <c r="T2702" i="16"/>
  <c r="T2674" i="16"/>
  <c r="T2614" i="16"/>
  <c r="T2579" i="16"/>
  <c r="T2544" i="16"/>
  <c r="T2915" i="16"/>
  <c r="T2887" i="16"/>
  <c r="T2859" i="16"/>
  <c r="T2831" i="16"/>
  <c r="T2803" i="16"/>
  <c r="T2775" i="16"/>
  <c r="T2709" i="16"/>
  <c r="T2681" i="16"/>
  <c r="T2621" i="16"/>
  <c r="T2586" i="16"/>
  <c r="T2551" i="16"/>
  <c r="T2530" i="16"/>
  <c r="T2929" i="16"/>
  <c r="T2894" i="16"/>
  <c r="T2866" i="16"/>
  <c r="T2838" i="16"/>
  <c r="T2810" i="16"/>
  <c r="T2782" i="16"/>
  <c r="T2716" i="16"/>
  <c r="T2688" i="16"/>
  <c r="T2365" i="16"/>
  <c r="T2600" i="16"/>
  <c r="T2565" i="16"/>
  <c r="T2901" i="16"/>
  <c r="T2873" i="16"/>
  <c r="T2845" i="16"/>
  <c r="T2817" i="16"/>
  <c r="T2789" i="16"/>
  <c r="T2723" i="16"/>
  <c r="T2695" i="16"/>
  <c r="T2667" i="16"/>
  <c r="T2607" i="16"/>
  <c r="T2572" i="16"/>
  <c r="T2537" i="16"/>
  <c r="T2486" i="16"/>
  <c r="T2430" i="16"/>
  <c r="T2381" i="16"/>
  <c r="T2558" i="16"/>
  <c r="T2444" i="16"/>
  <c r="T2523" i="16"/>
  <c r="T1340" i="16"/>
  <c r="T2637" i="16"/>
  <c r="T2479" i="16"/>
  <c r="T2423" i="16"/>
  <c r="T2374" i="16"/>
  <c r="T2388" i="16"/>
  <c r="T2630" i="16"/>
  <c r="T2472" i="16"/>
  <c r="T2416" i="16"/>
  <c r="T2593" i="16"/>
  <c r="T2493" i="16"/>
  <c r="T2644" i="16"/>
  <c r="T2465" i="16"/>
  <c r="T2409" i="16"/>
  <c r="T2395" i="16"/>
  <c r="T2514" i="16"/>
  <c r="T2458" i="16"/>
  <c r="T2367" i="16"/>
  <c r="T1347" i="16"/>
  <c r="T2658" i="16"/>
  <c r="T2507" i="16"/>
  <c r="T2451" i="16"/>
  <c r="T2402" i="16"/>
  <c r="T2500" i="16"/>
  <c r="T2437" i="16"/>
  <c r="T2651" i="16"/>
  <c r="T1431" i="16"/>
  <c r="T1375" i="16"/>
  <c r="T1451" i="16"/>
  <c r="T1368" i="16"/>
  <c r="T1491" i="16"/>
  <c r="T1498" i="16"/>
  <c r="T1389" i="16"/>
  <c r="T1465" i="16"/>
  <c r="T1403" i="16"/>
  <c r="T1479" i="16"/>
  <c r="T1410" i="16"/>
  <c r="T1458" i="16"/>
  <c r="T1417" i="16"/>
  <c r="T1382" i="16"/>
  <c r="T1361" i="16"/>
  <c r="T1354" i="16"/>
  <c r="T1396" i="16"/>
  <c r="T1472" i="16"/>
  <c r="T1424" i="16"/>
  <c r="M1554" i="16"/>
  <c r="M400" i="16" s="1"/>
  <c r="N1540" i="16"/>
  <c r="N398" i="16" s="1"/>
  <c r="I359" i="16"/>
  <c r="G134" i="20" s="1"/>
  <c r="R1464" i="16"/>
  <c r="S1469" i="16"/>
  <c r="S2212" i="16" s="1"/>
  <c r="Q1471" i="16"/>
  <c r="R1470" i="16"/>
  <c r="O1382" i="16"/>
  <c r="O313" i="16" s="1"/>
  <c r="M1389" i="16"/>
  <c r="M314" i="16" s="1"/>
  <c r="R1625" i="16"/>
  <c r="S1625" i="16" s="1"/>
  <c r="S2235" i="16" s="1"/>
  <c r="P1525" i="16"/>
  <c r="Q2221" i="16"/>
  <c r="R1523" i="16"/>
  <c r="Q1524" i="16"/>
  <c r="Q1626" i="16"/>
  <c r="Q1627" i="16" s="1"/>
  <c r="M1532" i="16"/>
  <c r="D1432" i="16"/>
  <c r="C1435" i="16" s="1"/>
  <c r="D637" i="20" s="1"/>
  <c r="C637" i="20" s="1"/>
  <c r="E636" i="20" s="1"/>
  <c r="K637" i="20" s="1"/>
  <c r="D1694" i="16"/>
  <c r="D2861" i="16" s="1"/>
  <c r="E2861" i="16"/>
  <c r="F2853" i="16"/>
  <c r="F1693" i="16" a="1"/>
  <c r="F1693" i="16" s="1"/>
  <c r="E2860" i="16"/>
  <c r="K1681" i="16"/>
  <c r="F2847" i="16"/>
  <c r="K1675" i="16"/>
  <c r="L1674" i="16"/>
  <c r="K2242" i="16"/>
  <c r="E2597" i="16"/>
  <c r="G2594" i="16"/>
  <c r="F2601" i="16"/>
  <c r="G2590" i="16"/>
  <c r="F2590" i="16"/>
  <c r="G2583" i="16"/>
  <c r="F2583" i="16"/>
  <c r="R1450" i="16"/>
  <c r="Q1476" i="16"/>
  <c r="Q2213" i="16" s="1"/>
  <c r="P332" i="16"/>
  <c r="O1478" i="16"/>
  <c r="O334" i="16" s="1"/>
  <c r="O838" i="16" s="1"/>
  <c r="P1477" i="16"/>
  <c r="O333" i="16"/>
  <c r="N1537" i="16"/>
  <c r="M2223" i="16"/>
  <c r="M1538" i="16"/>
  <c r="Q1530" i="16"/>
  <c r="P2222" i="16"/>
  <c r="O2222" i="16"/>
  <c r="D1420" i="16"/>
  <c r="D2609" i="16" s="1"/>
  <c r="F1419" i="16" a="1"/>
  <c r="F1419" i="16" s="1"/>
  <c r="K1401" i="16"/>
  <c r="K2201" i="16"/>
  <c r="K1402" i="16"/>
  <c r="F1406" i="16"/>
  <c r="F2595" i="16" s="1"/>
  <c r="O603" i="20"/>
  <c r="N604" i="20"/>
  <c r="D1426" i="16"/>
  <c r="B1425" i="16"/>
  <c r="B2614" i="16" s="1"/>
  <c r="E1426" i="16"/>
  <c r="E2615" i="16" s="1"/>
  <c r="E1427" i="16"/>
  <c r="S2192" i="16"/>
  <c r="C507" i="20"/>
  <c r="D507" i="20"/>
  <c r="D506" i="20"/>
  <c r="E506" i="20" s="1"/>
  <c r="S2109" i="16"/>
  <c r="S2102" i="16"/>
  <c r="S2105" i="16"/>
  <c r="R2138" i="16"/>
  <c r="S2138" i="16" s="1"/>
  <c r="S2111" i="16"/>
  <c r="S2121" i="16"/>
  <c r="S2149" i="16" s="1"/>
  <c r="R2137" i="16"/>
  <c r="S2137" i="16" s="1"/>
  <c r="Q2139" i="16"/>
  <c r="Q318" i="20" s="1"/>
  <c r="R1208" i="16"/>
  <c r="O52" i="10"/>
  <c r="O340" i="10" s="1"/>
  <c r="S115" i="10"/>
  <c r="S119" i="10"/>
  <c r="S110" i="10"/>
  <c r="S89" i="10"/>
  <c r="S113" i="10" s="1"/>
  <c r="S116" i="10"/>
  <c r="S71" i="10"/>
  <c r="S31" i="10"/>
  <c r="S85" i="10"/>
  <c r="S84" i="10" s="1"/>
  <c r="S118" i="10" s="1"/>
  <c r="S77" i="10"/>
  <c r="S764" i="16"/>
  <c r="S260" i="20" s="1"/>
  <c r="S744" i="16"/>
  <c r="S240" i="20" s="1"/>
  <c r="R114" i="10"/>
  <c r="R112" i="10" s="1"/>
  <c r="R79" i="10"/>
  <c r="Q366" i="10"/>
  <c r="Q1200" i="16"/>
  <c r="Q1193" i="16"/>
  <c r="S1198" i="16"/>
  <c r="S2171" i="16" s="1"/>
  <c r="R1199" i="16"/>
  <c r="S1191" i="16"/>
  <c r="S2170" i="16" s="1"/>
  <c r="R1192" i="16"/>
  <c r="R1504" i="16"/>
  <c r="S2195" i="16"/>
  <c r="R933" i="16"/>
  <c r="S11" i="20"/>
  <c r="S11" i="18"/>
  <c r="S11" i="16"/>
  <c r="S12" i="25"/>
  <c r="S11" i="10"/>
  <c r="S2131" i="16"/>
  <c r="T134" i="8"/>
  <c r="S2136" i="16"/>
  <c r="S2103" i="16"/>
  <c r="S2130" i="16"/>
  <c r="S2134" i="16"/>
  <c r="S2107" i="16"/>
  <c r="R2150" i="16"/>
  <c r="R2153" i="16" s="1"/>
  <c r="R1613" i="16"/>
  <c r="S2104" i="16"/>
  <c r="R1353" i="16"/>
  <c r="R2135" i="16"/>
  <c r="R1497" i="16"/>
  <c r="R1490" i="16"/>
  <c r="K585" i="16"/>
  <c r="K2007" i="16"/>
  <c r="K2289" i="16"/>
  <c r="K1421" i="16"/>
  <c r="M991" i="16"/>
  <c r="L992" i="16"/>
  <c r="R1346" i="16"/>
  <c r="R1339" i="16"/>
  <c r="S265" i="16"/>
  <c r="S87" i="20" s="1"/>
  <c r="R1239" i="12"/>
  <c r="R1243" i="12" s="1"/>
  <c r="R1400" i="12" s="1"/>
  <c r="S1338" i="12"/>
  <c r="S1341" i="12"/>
  <c r="S1300" i="12"/>
  <c r="S1297" i="12"/>
  <c r="S1294" i="12"/>
  <c r="S1255" i="12"/>
  <c r="S1252" i="12"/>
  <c r="S1249" i="12"/>
  <c r="R1234" i="12"/>
  <c r="R1399" i="12" s="1"/>
  <c r="R1367" i="12"/>
  <c r="R1403" i="12" s="1"/>
  <c r="R1333" i="12"/>
  <c r="R1402" i="12" s="1"/>
  <c r="R1288" i="12"/>
  <c r="R1401" i="12" s="1"/>
  <c r="S1214" i="12"/>
  <c r="S1218" i="12"/>
  <c r="S1216" i="12"/>
  <c r="S1215" i="12"/>
  <c r="R936" i="12"/>
  <c r="S1191" i="12"/>
  <c r="S1198" i="12"/>
  <c r="S1192" i="12"/>
  <c r="S1196" i="12"/>
  <c r="T65" i="20"/>
  <c r="R2125" i="16"/>
  <c r="R2126" i="16" s="1"/>
  <c r="R2112" i="16"/>
  <c r="R845" i="16" s="1"/>
  <c r="S2115" i="16"/>
  <c r="S2129" i="16" s="1"/>
  <c r="R206" i="12"/>
  <c r="S932" i="16"/>
  <c r="S2133" i="16"/>
  <c r="S2110" i="16"/>
  <c r="R264" i="12"/>
  <c r="S2106" i="16"/>
  <c r="S2196" i="16"/>
  <c r="S752" i="16"/>
  <c r="S248" i="20" s="1"/>
  <c r="S762" i="16"/>
  <c r="S258" i="20" s="1"/>
  <c r="R1449" i="12"/>
  <c r="S756" i="16"/>
  <c r="S252" i="20" s="1"/>
  <c r="R1499" i="12"/>
  <c r="S769" i="16"/>
  <c r="S265" i="20" s="1"/>
  <c r="R1597" i="12"/>
  <c r="R1478" i="12"/>
  <c r="R1520" i="12"/>
  <c r="R1589" i="12"/>
  <c r="R1525" i="12"/>
  <c r="R1454" i="12"/>
  <c r="T154" i="20"/>
  <c r="S745" i="16"/>
  <c r="S241" i="20" s="1"/>
  <c r="S783" i="16"/>
  <c r="S279" i="20" s="1"/>
  <c r="S768" i="16"/>
  <c r="S264" i="20" s="1"/>
  <c r="S777" i="16"/>
  <c r="S273" i="20" s="1"/>
  <c r="S747" i="16"/>
  <c r="S243" i="20" s="1"/>
  <c r="S775" i="16"/>
  <c r="S271" i="20" s="1"/>
  <c r="S771" i="16"/>
  <c r="S267" i="20" s="1"/>
  <c r="S776" i="16"/>
  <c r="S272" i="20" s="1"/>
  <c r="S758" i="16"/>
  <c r="S254" i="20" s="1"/>
  <c r="S761" i="16"/>
  <c r="S257" i="20" s="1"/>
  <c r="S750" i="16"/>
  <c r="S246" i="20" s="1"/>
  <c r="S767" i="16"/>
  <c r="S263" i="20" s="1"/>
  <c r="T396" i="16"/>
  <c r="T406" i="16" s="1"/>
  <c r="T146" i="20" s="1"/>
  <c r="S946" i="12"/>
  <c r="S1808" i="12"/>
  <c r="S770" i="16"/>
  <c r="S266" i="20" s="1"/>
  <c r="S774" i="16"/>
  <c r="S270" i="20" s="1"/>
  <c r="S760" i="16"/>
  <c r="S256" i="20" s="1"/>
  <c r="S1707" i="12"/>
  <c r="S755" i="16"/>
  <c r="S251" i="20" s="1"/>
  <c r="S746" i="16"/>
  <c r="S242" i="20" s="1"/>
  <c r="S766" i="16"/>
  <c r="S262" i="20" s="1"/>
  <c r="T166" i="20"/>
  <c r="T353" i="16"/>
  <c r="S1681" i="12"/>
  <c r="S1730" i="12"/>
  <c r="T197" i="16"/>
  <c r="R1440" i="12"/>
  <c r="R1568" i="12"/>
  <c r="R1463" i="12"/>
  <c r="R1595" i="12"/>
  <c r="R1509" i="12"/>
  <c r="R1456" i="12"/>
  <c r="R1503" i="12"/>
  <c r="R1535" i="12"/>
  <c r="R1582" i="12"/>
  <c r="R1518" i="12"/>
  <c r="R1433" i="12"/>
  <c r="R1543" i="12"/>
  <c r="R1537" i="12"/>
  <c r="R1446" i="12"/>
  <c r="R1580" i="12"/>
  <c r="R1554" i="12"/>
  <c r="R1492" i="12"/>
  <c r="R1603" i="12"/>
  <c r="R1601" i="12"/>
  <c r="R1442" i="12"/>
  <c r="S101" i="18"/>
  <c r="R1490" i="12"/>
  <c r="R1598" i="12"/>
  <c r="R1500" i="12"/>
  <c r="R1510" i="12"/>
  <c r="R1586" i="12"/>
  <c r="R1501" i="12"/>
  <c r="R1522" i="12"/>
  <c r="R1606" i="12"/>
  <c r="R1541" i="12"/>
  <c r="R699" i="16"/>
  <c r="S944" i="16"/>
  <c r="T128" i="20"/>
  <c r="S927" i="12"/>
  <c r="T357" i="16"/>
  <c r="T92" i="20"/>
  <c r="S1746" i="12"/>
  <c r="S1811" i="12"/>
  <c r="S1823" i="12"/>
  <c r="T185" i="20"/>
  <c r="S1169" i="12"/>
  <c r="T22" i="16"/>
  <c r="T423" i="16"/>
  <c r="S1794" i="12"/>
  <c r="T174" i="16"/>
  <c r="S48" i="18"/>
  <c r="S53" i="18" s="1"/>
  <c r="S1673" i="12"/>
  <c r="U28" i="8"/>
  <c r="T425" i="16"/>
  <c r="T211" i="20"/>
  <c r="S554" i="20"/>
  <c r="S555" i="20" s="1"/>
  <c r="S1496" i="16"/>
  <c r="R594" i="12"/>
  <c r="R520" i="12"/>
  <c r="R116" i="12"/>
  <c r="R585" i="12"/>
  <c r="R221" i="12"/>
  <c r="R434" i="12"/>
  <c r="R161" i="12"/>
  <c r="R306" i="12"/>
  <c r="S748" i="16"/>
  <c r="S244" i="20" s="1"/>
  <c r="S781" i="16"/>
  <c r="S277" i="20" s="1"/>
  <c r="S759" i="16"/>
  <c r="S255" i="20" s="1"/>
  <c r="S749" i="16"/>
  <c r="S245" i="20" s="1"/>
  <c r="S782" i="16"/>
  <c r="S278" i="20" s="1"/>
  <c r="S773" i="16"/>
  <c r="S269" i="20" s="1"/>
  <c r="S753" i="16"/>
  <c r="S249" i="20" s="1"/>
  <c r="S763" i="16"/>
  <c r="S259" i="20" s="1"/>
  <c r="S754" i="16"/>
  <c r="S250" i="20" s="1"/>
  <c r="S780" i="16"/>
  <c r="S276" i="20" s="1"/>
  <c r="S772" i="16"/>
  <c r="S268" i="20" s="1"/>
  <c r="S751" i="16"/>
  <c r="S247" i="20" s="1"/>
  <c r="S757" i="16"/>
  <c r="S253" i="20" s="1"/>
  <c r="S765" i="16"/>
  <c r="S261" i="20" s="1"/>
  <c r="S778" i="16"/>
  <c r="S274" i="20" s="1"/>
  <c r="S779" i="16"/>
  <c r="S275" i="20" s="1"/>
  <c r="R1540" i="12"/>
  <c r="R1539" i="12"/>
  <c r="R1547" i="12"/>
  <c r="R1583" i="12"/>
  <c r="R1497" i="12"/>
  <c r="R1585" i="12"/>
  <c r="R1524" i="12"/>
  <c r="R1593" i="12"/>
  <c r="R1584" i="12"/>
  <c r="R1542" i="12"/>
  <c r="R1489" i="12"/>
  <c r="R1473" i="12"/>
  <c r="R1494" i="12"/>
  <c r="R1590" i="12"/>
  <c r="R1458" i="12"/>
  <c r="R1571" i="12"/>
  <c r="R1526" i="12"/>
  <c r="R1495" i="12"/>
  <c r="R1514" i="12"/>
  <c r="R1438" i="12"/>
  <c r="R1521" i="12"/>
  <c r="R1437" i="12"/>
  <c r="R1596" i="12"/>
  <c r="R1559" i="12"/>
  <c r="R1556" i="12"/>
  <c r="R1577" i="12"/>
  <c r="R1441" i="12"/>
  <c r="R1488" i="12"/>
  <c r="R1544" i="12"/>
  <c r="R1443" i="12"/>
  <c r="R1512" i="12"/>
  <c r="R1591" i="12"/>
  <c r="R1552" i="12"/>
  <c r="R1472" i="12"/>
  <c r="R1467" i="12"/>
  <c r="R1444" i="12"/>
  <c r="R1534" i="12"/>
  <c r="R1480" i="12"/>
  <c r="R1578" i="12"/>
  <c r="R1600" i="12"/>
  <c r="R1470" i="12"/>
  <c r="R1516" i="12"/>
  <c r="R1447" i="12"/>
  <c r="R1558" i="12"/>
  <c r="R1479" i="12"/>
  <c r="R1557" i="12"/>
  <c r="R1519" i="12"/>
  <c r="R1461" i="12"/>
  <c r="R1566" i="12"/>
  <c r="R1564" i="12"/>
  <c r="R1565" i="12"/>
  <c r="R1527" i="12"/>
  <c r="R1504" i="12"/>
  <c r="R1465" i="12"/>
  <c r="R1460" i="12"/>
  <c r="R1605" i="12"/>
  <c r="R1432" i="12"/>
  <c r="R1545" i="12"/>
  <c r="R1507" i="12"/>
  <c r="R1563" i="12"/>
  <c r="R1581" i="12"/>
  <c r="R1482" i="12"/>
  <c r="R1572" i="12"/>
  <c r="R1594" i="12"/>
  <c r="R1506" i="12"/>
  <c r="R1505" i="12"/>
  <c r="R1599" i="12"/>
  <c r="R1496" i="12"/>
  <c r="R1602" i="12"/>
  <c r="R1560" i="12"/>
  <c r="R1513" i="12"/>
  <c r="R1533" i="12"/>
  <c r="R1588" i="12"/>
  <c r="R1551" i="12"/>
  <c r="R1548" i="12"/>
  <c r="R1546" i="12"/>
  <c r="R1459" i="12"/>
  <c r="R1493" i="12"/>
  <c r="R1587" i="12"/>
  <c r="R1549" i="12"/>
  <c r="R1468" i="12"/>
  <c r="R1462" i="12"/>
  <c r="R1604" i="12"/>
  <c r="R1567" i="12"/>
  <c r="R1436" i="12"/>
  <c r="R1481" i="12"/>
  <c r="R1445" i="12"/>
  <c r="R1471" i="12"/>
  <c r="R1491" i="12"/>
  <c r="R1466" i="12"/>
  <c r="R1538" i="12"/>
  <c r="R1435" i="12"/>
  <c r="R1569" i="12"/>
  <c r="R1579" i="12"/>
  <c r="R1508" i="12"/>
  <c r="R1469" i="12"/>
  <c r="R1502" i="12"/>
  <c r="R1464" i="12"/>
  <c r="R1511" i="12"/>
  <c r="R1439" i="12"/>
  <c r="R1448" i="12"/>
  <c r="R1553" i="12"/>
  <c r="R1515" i="12"/>
  <c r="R1457" i="12"/>
  <c r="R1562" i="12"/>
  <c r="R1536" i="12"/>
  <c r="R1561" i="12"/>
  <c r="R1523" i="12"/>
  <c r="R1498" i="12"/>
  <c r="R1570" i="12"/>
  <c r="R1430" i="12"/>
  <c r="R1517" i="12"/>
  <c r="R1455" i="12"/>
  <c r="R1592" i="12"/>
  <c r="R1555" i="12"/>
  <c r="R1431" i="12"/>
  <c r="S1503" i="16"/>
  <c r="S1345" i="16"/>
  <c r="S2193" i="16"/>
  <c r="S1456" i="16"/>
  <c r="S950" i="16"/>
  <c r="S1338" i="16"/>
  <c r="S1612" i="16"/>
  <c r="S120" i="20"/>
  <c r="S1273" i="20" s="1"/>
  <c r="S331" i="16"/>
  <c r="S855" i="16" s="1"/>
  <c r="Q1607" i="12"/>
  <c r="Q1643" i="12" s="1"/>
  <c r="S232" i="20"/>
  <c r="S1277" i="20" s="1"/>
  <c r="S368" i="16"/>
  <c r="S284" i="16"/>
  <c r="S853" i="16" s="1"/>
  <c r="S1562" i="16"/>
  <c r="S856" i="16"/>
  <c r="S575" i="20"/>
  <c r="S2099" i="16"/>
  <c r="S862" i="16" s="1"/>
  <c r="S107" i="20"/>
  <c r="S1271" i="20" s="1"/>
  <c r="S214" i="20"/>
  <c r="S1276" i="20" s="1"/>
  <c r="R1813" i="12"/>
  <c r="R1882" i="12" s="1"/>
  <c r="R1920" i="12" s="1"/>
  <c r="Q1573" i="12"/>
  <c r="Q1642" i="12" s="1"/>
  <c r="Q1483" i="12"/>
  <c r="Q1640" i="12" s="1"/>
  <c r="R1847" i="12"/>
  <c r="R1883" i="12" s="1"/>
  <c r="R1921" i="12" s="1"/>
  <c r="R1723" i="12"/>
  <c r="R1880" i="12" s="1"/>
  <c r="R1918" i="12" s="1"/>
  <c r="Q1474" i="12"/>
  <c r="Q1639" i="12" s="1"/>
  <c r="S1895" i="16"/>
  <c r="R1714" i="12"/>
  <c r="R1879" i="12" s="1"/>
  <c r="R1917" i="12" s="1"/>
  <c r="Q1528" i="12"/>
  <c r="Q1641" i="12" s="1"/>
  <c r="S119" i="18"/>
  <c r="S1705" i="12"/>
  <c r="S1828" i="12"/>
  <c r="S1678" i="12"/>
  <c r="T95" i="11"/>
  <c r="S1644" i="12"/>
  <c r="S1793" i="12"/>
  <c r="S1790" i="12"/>
  <c r="T850" i="16"/>
  <c r="S1802" i="12"/>
  <c r="T131" i="20"/>
  <c r="S1406" i="12"/>
  <c r="T1893" i="16"/>
  <c r="T212" i="20"/>
  <c r="S1650" i="12"/>
  <c r="T275" i="16"/>
  <c r="S1843" i="12"/>
  <c r="T136" i="20"/>
  <c r="T521" i="16"/>
  <c r="T561" i="16" s="1"/>
  <c r="T199" i="20" s="1"/>
  <c r="T280" i="16"/>
  <c r="T209" i="20"/>
  <c r="T118" i="20"/>
  <c r="S1766" i="12"/>
  <c r="S136" i="16"/>
  <c r="T205" i="16"/>
  <c r="T199" i="16"/>
  <c r="T130" i="16"/>
  <c r="T106" i="16"/>
  <c r="T114" i="16"/>
  <c r="T127" i="16"/>
  <c r="T69" i="20"/>
  <c r="T70" i="20"/>
  <c r="T1222" i="16"/>
  <c r="T1271" i="16"/>
  <c r="T256" i="16" s="1"/>
  <c r="T209" i="16"/>
  <c r="T203" i="16"/>
  <c r="T107" i="16"/>
  <c r="T120" i="16"/>
  <c r="T128" i="16"/>
  <c r="T118" i="16"/>
  <c r="T76" i="20"/>
  <c r="T82" i="20"/>
  <c r="T1215" i="16"/>
  <c r="T1278" i="16"/>
  <c r="S921" i="12"/>
  <c r="S1936" i="12" s="1"/>
  <c r="T539" i="20"/>
  <c r="T943" i="16"/>
  <c r="T949" i="16"/>
  <c r="T104" i="16"/>
  <c r="T213" i="16"/>
  <c r="T207" i="16"/>
  <c r="T112" i="16"/>
  <c r="T105" i="16"/>
  <c r="T113" i="16"/>
  <c r="T132" i="16"/>
  <c r="T74" i="20"/>
  <c r="T77" i="20"/>
  <c r="T1229" i="16"/>
  <c r="T250" i="16" s="1"/>
  <c r="T574" i="20"/>
  <c r="T576" i="20" s="1"/>
  <c r="T1611" i="16"/>
  <c r="T2233" i="16" s="1"/>
  <c r="T560" i="20"/>
  <c r="T99" i="16"/>
  <c r="T206" i="16"/>
  <c r="T211" i="16"/>
  <c r="T129" i="16"/>
  <c r="T126" i="16"/>
  <c r="T121" i="16"/>
  <c r="T117" i="16"/>
  <c r="T75" i="20"/>
  <c r="T72" i="20"/>
  <c r="T1236" i="16"/>
  <c r="T1639" i="16"/>
  <c r="T2237" i="16" s="1"/>
  <c r="T100" i="16"/>
  <c r="T227" i="20"/>
  <c r="T91" i="20"/>
  <c r="T157" i="16"/>
  <c r="T200" i="16"/>
  <c r="T215" i="16"/>
  <c r="T108" i="16"/>
  <c r="T110" i="16"/>
  <c r="T131" i="16"/>
  <c r="T122" i="16"/>
  <c r="T80" i="20"/>
  <c r="T73" i="20"/>
  <c r="T1243" i="16"/>
  <c r="T252" i="16" s="1"/>
  <c r="T937" i="16"/>
  <c r="T1502" i="16"/>
  <c r="T2218" i="16" s="1"/>
  <c r="T1365" i="16"/>
  <c r="T79" i="16"/>
  <c r="T102" i="16"/>
  <c r="T207" i="20"/>
  <c r="T223" i="20"/>
  <c r="T352" i="16"/>
  <c r="S1708" i="12"/>
  <c r="S1667" i="12"/>
  <c r="T96" i="20"/>
  <c r="T176" i="20"/>
  <c r="T2095" i="16"/>
  <c r="T441" i="16"/>
  <c r="T273" i="16"/>
  <c r="T70" i="16"/>
  <c r="S1764" i="12"/>
  <c r="T300" i="10"/>
  <c r="T177" i="20"/>
  <c r="T428" i="16"/>
  <c r="S1754" i="12"/>
  <c r="S1844" i="12"/>
  <c r="S1670" i="12"/>
  <c r="T222" i="20"/>
  <c r="T83" i="18"/>
  <c r="T239" i="20"/>
  <c r="T447" i="16"/>
  <c r="T272" i="16"/>
  <c r="S1689" i="12"/>
  <c r="S1827" i="12"/>
  <c r="S617" i="12"/>
  <c r="T116" i="18"/>
  <c r="T155" i="20"/>
  <c r="T100" i="20"/>
  <c r="T433" i="16"/>
  <c r="S1826" i="12"/>
  <c r="S1711" i="12"/>
  <c r="S1743" i="12"/>
  <c r="S91" i="12"/>
  <c r="T210" i="20"/>
  <c r="T2096" i="16"/>
  <c r="T2122" i="16" s="1"/>
  <c r="T2150" i="16" s="1"/>
  <c r="T430" i="16"/>
  <c r="S1709" i="12"/>
  <c r="S1733" i="12"/>
  <c r="S1710" i="12"/>
  <c r="S23" i="12"/>
  <c r="T204" i="16"/>
  <c r="T202" i="16"/>
  <c r="T134" i="16"/>
  <c r="T124" i="16"/>
  <c r="T125" i="16"/>
  <c r="T123" i="16"/>
  <c r="T81" i="20"/>
  <c r="T71" i="20"/>
  <c r="T1250" i="16"/>
  <c r="T253" i="16" s="1"/>
  <c r="T208" i="16"/>
  <c r="T210" i="16"/>
  <c r="T116" i="16"/>
  <c r="T109" i="16"/>
  <c r="T111" i="16"/>
  <c r="T79" i="20"/>
  <c r="T78" i="20"/>
  <c r="T67" i="20"/>
  <c r="T1257" i="16"/>
  <c r="T254" i="16" s="1"/>
  <c r="T546" i="20"/>
  <c r="T1495" i="16"/>
  <c r="T2217" i="16" s="1"/>
  <c r="T141" i="16"/>
  <c r="T1358" i="16"/>
  <c r="T98" i="16"/>
  <c r="T101" i="16"/>
  <c r="T242" i="10"/>
  <c r="T98" i="20"/>
  <c r="T2098" i="16"/>
  <c r="T2124" i="16" s="1"/>
  <c r="T2152" i="16" s="1"/>
  <c r="T119" i="16"/>
  <c r="T1455" i="16"/>
  <c r="T95" i="16"/>
  <c r="T132" i="20"/>
  <c r="T439" i="16"/>
  <c r="S1841" i="12"/>
  <c r="T38" i="16"/>
  <c r="T187" i="20"/>
  <c r="T68" i="20"/>
  <c r="T96" i="16"/>
  <c r="T144" i="16" s="1"/>
  <c r="T104" i="20"/>
  <c r="T449" i="16"/>
  <c r="S1886" i="12"/>
  <c r="S1925" i="12" s="1"/>
  <c r="S1757" i="12"/>
  <c r="S1675" i="12"/>
  <c r="T29" i="18"/>
  <c r="T216" i="16"/>
  <c r="T179" i="20"/>
  <c r="T180" i="20"/>
  <c r="T450" i="16"/>
  <c r="S1779" i="12"/>
  <c r="S1884" i="12"/>
  <c r="S1922" i="12" s="1"/>
  <c r="T363" i="10"/>
  <c r="T93" i="20"/>
  <c r="T276" i="16"/>
  <c r="S1829" i="12"/>
  <c r="S1788" i="12"/>
  <c r="T44" i="11"/>
  <c r="T225" i="20"/>
  <c r="T203" i="20"/>
  <c r="T437" i="16"/>
  <c r="S1830" i="12"/>
  <c r="S1840" i="12"/>
  <c r="S1839" i="12"/>
  <c r="T1201" i="16"/>
  <c r="T96" i="18"/>
  <c r="T160" i="20"/>
  <c r="T419" i="16"/>
  <c r="S1821" i="12"/>
  <c r="S1739" i="12"/>
  <c r="T271" i="10"/>
  <c r="T161" i="20"/>
  <c r="T408" i="16"/>
  <c r="S1721" i="12"/>
  <c r="S1784" i="12"/>
  <c r="S73" i="12"/>
  <c r="T435" i="16"/>
  <c r="T130" i="20"/>
  <c r="S1736" i="12"/>
  <c r="T44" i="18"/>
  <c r="S1835" i="12"/>
  <c r="T2097" i="16"/>
  <c r="T2123" i="16" s="1"/>
  <c r="T2151" i="16" s="1"/>
  <c r="T180" i="11"/>
  <c r="T325" i="16"/>
  <c r="T1558" i="16"/>
  <c r="T364" i="16" s="1"/>
  <c r="S1837" i="12"/>
  <c r="S1645" i="12"/>
  <c r="S1831" i="12"/>
  <c r="S1753" i="12"/>
  <c r="T326" i="16"/>
  <c r="S1731" i="12"/>
  <c r="S1745" i="12"/>
  <c r="T270" i="16"/>
  <c r="S1756" i="12"/>
  <c r="T175" i="20"/>
  <c r="S1737" i="12"/>
  <c r="S42" i="12"/>
  <c r="T135" i="20"/>
  <c r="T1559" i="16"/>
  <c r="T365" i="16" s="1"/>
  <c r="S1672" i="12"/>
  <c r="S1697" i="12"/>
  <c r="S1671" i="12"/>
  <c r="T240" i="11"/>
  <c r="T74" i="11"/>
  <c r="T66" i="20"/>
  <c r="T961" i="16"/>
  <c r="T967" i="16"/>
  <c r="T135" i="16"/>
  <c r="S603" i="12"/>
  <c r="T163" i="20"/>
  <c r="S1787" i="12"/>
  <c r="T330" i="16"/>
  <c r="S1819" i="12"/>
  <c r="T385" i="10"/>
  <c r="T495" i="10" s="1"/>
  <c r="T228" i="20"/>
  <c r="T95" i="20"/>
  <c r="T208" i="20"/>
  <c r="T2094" i="16"/>
  <c r="T2120" i="16" s="1"/>
  <c r="T2148" i="16" s="1"/>
  <c r="T283" i="16"/>
  <c r="S1686" i="12"/>
  <c r="S1781" i="12"/>
  <c r="T12" i="20"/>
  <c r="T53" i="20" s="1"/>
  <c r="T451" i="16"/>
  <c r="S1807" i="12"/>
  <c r="T12" i="16"/>
  <c r="T192" i="16" s="1"/>
  <c r="T327" i="16"/>
  <c r="T164" i="20"/>
  <c r="T64" i="20"/>
  <c r="S1750" i="12"/>
  <c r="S1410" i="12"/>
  <c r="T206" i="20"/>
  <c r="T448" i="16"/>
  <c r="T268" i="16"/>
  <c r="S1885" i="12"/>
  <c r="S1924" i="12" s="1"/>
  <c r="T75" i="10"/>
  <c r="T46" i="16"/>
  <c r="T115" i="20"/>
  <c r="S1694" i="12"/>
  <c r="T231" i="20"/>
  <c r="T436" i="16"/>
  <c r="S1818" i="12"/>
  <c r="T201" i="16"/>
  <c r="T97" i="16"/>
  <c r="T12" i="10"/>
  <c r="T133" i="20"/>
  <c r="T422" i="16"/>
  <c r="S1701" i="12"/>
  <c r="S1789" i="12"/>
  <c r="S1698" i="12"/>
  <c r="T98" i="10"/>
  <c r="T129" i="20"/>
  <c r="T183" i="20"/>
  <c r="T198" i="16"/>
  <c r="S1838" i="12"/>
  <c r="T62" i="16"/>
  <c r="T446" i="16"/>
  <c r="S1775" i="12"/>
  <c r="S1809" i="12"/>
  <c r="S1776" i="12"/>
  <c r="S1728" i="12"/>
  <c r="T413" i="10"/>
  <c r="T169" i="20"/>
  <c r="T424" i="16"/>
  <c r="S1810" i="12"/>
  <c r="S1687" i="12"/>
  <c r="T173" i="20"/>
  <c r="T156" i="20"/>
  <c r="T443" i="16"/>
  <c r="S1799" i="12"/>
  <c r="S1801" i="12"/>
  <c r="S1763" i="12"/>
  <c r="T32" i="8"/>
  <c r="T31" i="8" s="1"/>
  <c r="T119" i="18" s="1"/>
  <c r="T107" i="18"/>
  <c r="T221" i="20"/>
  <c r="T564" i="16"/>
  <c r="T358" i="16"/>
  <c r="S1765" i="12"/>
  <c r="S1683" i="12"/>
  <c r="T1890" i="16"/>
  <c r="S1798" i="12"/>
  <c r="T178" i="20"/>
  <c r="S12" i="12"/>
  <c r="S82" i="12"/>
  <c r="T54" i="16"/>
  <c r="T117" i="20"/>
  <c r="S1845" i="12"/>
  <c r="T219" i="10"/>
  <c r="S1735" i="12"/>
  <c r="T152" i="20"/>
  <c r="T35" i="11"/>
  <c r="S114" i="12"/>
  <c r="T212" i="16"/>
  <c r="T1264" i="16"/>
  <c r="T255" i="16" s="1"/>
  <c r="T553" i="20"/>
  <c r="T103" i="16"/>
  <c r="T103" i="20"/>
  <c r="T329" i="16"/>
  <c r="S1846" i="12"/>
  <c r="S1699" i="12"/>
  <c r="S1163" i="12"/>
  <c r="T158" i="20"/>
  <c r="T445" i="16"/>
  <c r="T127" i="10"/>
  <c r="T101" i="20"/>
  <c r="T2093" i="16"/>
  <c r="T2119" i="16" s="1"/>
  <c r="T278" i="16"/>
  <c r="S1758" i="12"/>
  <c r="S1732" i="12"/>
  <c r="T229" i="20"/>
  <c r="T94" i="20"/>
  <c r="T279" i="16"/>
  <c r="S1682" i="12"/>
  <c r="S1777" i="12"/>
  <c r="S1427" i="12"/>
  <c r="S1555" i="12" s="1"/>
  <c r="S1718" i="12"/>
  <c r="T190" i="10"/>
  <c r="T174" i="20"/>
  <c r="T2091" i="16"/>
  <c r="T2117" i="16" s="1"/>
  <c r="T573" i="16"/>
  <c r="S1778" i="12"/>
  <c r="S1680" i="12"/>
  <c r="T124" i="11"/>
  <c r="T63" i="18"/>
  <c r="T2101" i="16"/>
  <c r="T434" i="16"/>
  <c r="S1713" i="12"/>
  <c r="S1836" i="12"/>
  <c r="S1780" i="12"/>
  <c r="T355" i="16"/>
  <c r="T153" i="20"/>
  <c r="T444" i="16"/>
  <c r="S1795" i="12"/>
  <c r="S1797" i="12"/>
  <c r="S1404" i="12"/>
  <c r="T214" i="16"/>
  <c r="T133" i="16"/>
  <c r="T931" i="16"/>
  <c r="T1337" i="16"/>
  <c r="T170" i="20"/>
  <c r="T698" i="16"/>
  <c r="T440" i="16"/>
  <c r="S1734" i="12"/>
  <c r="S1740" i="12"/>
  <c r="T224" i="20"/>
  <c r="T83" i="20"/>
  <c r="T99" i="20"/>
  <c r="T431" i="16"/>
  <c r="S1700" i="12"/>
  <c r="S1804" i="12"/>
  <c r="T168" i="20"/>
  <c r="T274" i="16"/>
  <c r="S1890" i="12"/>
  <c r="S1702" i="12"/>
  <c r="S100" i="12"/>
  <c r="T1194" i="16"/>
  <c r="T213" i="20"/>
  <c r="S1803" i="12"/>
  <c r="S1741" i="12"/>
  <c r="S1759" i="12"/>
  <c r="T12" i="11"/>
  <c r="T159" i="20"/>
  <c r="T2089" i="16"/>
  <c r="T2115" i="16" s="1"/>
  <c r="T417" i="16"/>
  <c r="S1806" i="12"/>
  <c r="S1684" i="12"/>
  <c r="S1812" i="12"/>
  <c r="T165" i="20"/>
  <c r="T105" i="20"/>
  <c r="T361" i="16"/>
  <c r="S1822" i="12"/>
  <c r="S1832" i="12"/>
  <c r="S1187" i="12"/>
  <c r="T188" i="20"/>
  <c r="S1679" i="12"/>
  <c r="T282" i="16"/>
  <c r="T1892" i="16"/>
  <c r="S1712" i="12"/>
  <c r="T1560" i="16"/>
  <c r="T366" i="16" s="1"/>
  <c r="S1785" i="12"/>
  <c r="S1719" i="12"/>
  <c r="T277" i="16"/>
  <c r="T53" i="11"/>
  <c r="S1738" i="12"/>
  <c r="S1817" i="12"/>
  <c r="S1761" i="12"/>
  <c r="S1796" i="12"/>
  <c r="T156" i="10"/>
  <c r="S1792" i="12"/>
  <c r="S68" i="18"/>
  <c r="T46" i="10"/>
  <c r="S1783" i="12"/>
  <c r="S1762" i="12"/>
  <c r="S1703" i="12"/>
  <c r="S1842" i="12"/>
  <c r="T356" i="16"/>
  <c r="T150" i="20"/>
  <c r="S63" i="12"/>
  <c r="T362" i="16"/>
  <c r="T12" i="18"/>
  <c r="S1676" i="12"/>
  <c r="T271" i="16"/>
  <c r="T334" i="10"/>
  <c r="S1720" i="12"/>
  <c r="T2088" i="16"/>
  <c r="T312" i="16"/>
  <c r="T322" i="16" s="1"/>
  <c r="T110" i="20" s="1"/>
  <c r="S1696" i="12"/>
  <c r="T134" i="20"/>
  <c r="S1646" i="12"/>
  <c r="T74" i="18"/>
  <c r="T421" i="16"/>
  <c r="S33" i="18"/>
  <c r="S38" i="18" s="1"/>
  <c r="T114" i="20"/>
  <c r="S1704" i="12"/>
  <c r="S1742" i="12"/>
  <c r="T420" i="16"/>
  <c r="T438" i="16"/>
  <c r="T127" i="20"/>
  <c r="T432" i="16"/>
  <c r="T281" i="16"/>
  <c r="S86" i="18"/>
  <c r="T442" i="16"/>
  <c r="T426" i="16"/>
  <c r="S1791" i="12"/>
  <c r="T657" i="16"/>
  <c r="T2128" i="16"/>
  <c r="S1773" i="12"/>
  <c r="T222" i="11"/>
  <c r="S704" i="12"/>
  <c r="T360" i="16"/>
  <c r="T186" i="20"/>
  <c r="S1800" i="12"/>
  <c r="T119" i="20"/>
  <c r="S1805" i="12"/>
  <c r="T2114" i="16"/>
  <c r="S1782" i="12"/>
  <c r="T167" i="20"/>
  <c r="S1706" i="12"/>
  <c r="T354" i="16"/>
  <c r="T833" i="16"/>
  <c r="S1688" i="12"/>
  <c r="T30" i="16"/>
  <c r="T157" i="20"/>
  <c r="S1755" i="12"/>
  <c r="S1760" i="12"/>
  <c r="T184" i="20"/>
  <c r="S77" i="18"/>
  <c r="T231" i="11"/>
  <c r="S1820" i="12"/>
  <c r="T2142" i="16"/>
  <c r="T190" i="20"/>
  <c r="T230" i="20"/>
  <c r="T204" i="20"/>
  <c r="S32" i="12"/>
  <c r="S1405" i="12"/>
  <c r="T429" i="16"/>
  <c r="S1752" i="12"/>
  <c r="T2090" i="16"/>
  <c r="T1894" i="16"/>
  <c r="S1825" i="12"/>
  <c r="T172" i="20"/>
  <c r="T201" i="11"/>
  <c r="S1834" i="12"/>
  <c r="T171" i="20"/>
  <c r="S1749" i="12"/>
  <c r="T115" i="16"/>
  <c r="R1768" i="12"/>
  <c r="R1881" i="12" s="1"/>
  <c r="R1919" i="12" s="1"/>
  <c r="S1767" i="12"/>
  <c r="S18" i="18"/>
  <c r="S23" i="18" s="1"/>
  <c r="T269" i="16"/>
  <c r="T328" i="16"/>
  <c r="T116" i="20"/>
  <c r="T137" i="20"/>
  <c r="S1695" i="12"/>
  <c r="T1561" i="16"/>
  <c r="T367" i="16" s="1"/>
  <c r="S1744" i="12"/>
  <c r="S1677" i="12"/>
  <c r="T1891" i="16"/>
  <c r="S1685" i="12"/>
  <c r="T162" i="20"/>
  <c r="T151" i="20"/>
  <c r="T1557" i="16"/>
  <c r="T363" i="16" s="1"/>
  <c r="T205" i="20"/>
  <c r="T162" i="11"/>
  <c r="T427" i="16"/>
  <c r="T189" i="20"/>
  <c r="S1833" i="12"/>
  <c r="T106" i="20"/>
  <c r="T615" i="16"/>
  <c r="S1751" i="12"/>
  <c r="T182" i="20"/>
  <c r="T418" i="16"/>
  <c r="T171" i="11"/>
  <c r="S1729" i="12"/>
  <c r="S1748" i="12"/>
  <c r="T2092" i="16"/>
  <c r="S1774" i="12"/>
  <c r="T226" i="20"/>
  <c r="S629" i="12"/>
  <c r="S1722" i="12"/>
  <c r="T181" i="20"/>
  <c r="S1747" i="12"/>
  <c r="T359" i="16"/>
  <c r="S1786" i="12"/>
  <c r="T102" i="20"/>
  <c r="T97" i="20"/>
  <c r="S1824" i="12"/>
  <c r="T1351" i="16"/>
  <c r="S561" i="20"/>
  <c r="S562" i="20" s="1"/>
  <c r="T1646" i="16"/>
  <c r="T2238" i="16" s="1"/>
  <c r="T1344" i="16"/>
  <c r="T955" i="16"/>
  <c r="R902" i="12"/>
  <c r="R922" i="12" s="1"/>
  <c r="R1938" i="12" s="1"/>
  <c r="R1144" i="12"/>
  <c r="R1164" i="12" s="1"/>
  <c r="R1153" i="12"/>
  <c r="R1165" i="12" s="1"/>
  <c r="R751" i="12"/>
  <c r="R916" i="12" s="1"/>
  <c r="R1931" i="12" s="1"/>
  <c r="R805" i="12"/>
  <c r="R918" i="12" s="1"/>
  <c r="R760" i="12"/>
  <c r="R917" i="12" s="1"/>
  <c r="R1932" i="12" s="1"/>
  <c r="S956" i="16"/>
  <c r="R1002" i="12"/>
  <c r="R1159" i="12" s="1"/>
  <c r="R1092" i="12"/>
  <c r="R1161" i="12" s="1"/>
  <c r="R884" i="12"/>
  <c r="R920" i="12" s="1"/>
  <c r="R1935" i="12" s="1"/>
  <c r="R1126" i="12"/>
  <c r="R1162" i="12" s="1"/>
  <c r="R911" i="12"/>
  <c r="R923" i="12" s="1"/>
  <c r="R1939" i="12" s="1"/>
  <c r="R1047" i="12"/>
  <c r="R1160" i="12" s="1"/>
  <c r="R850" i="12"/>
  <c r="R919" i="12" s="1"/>
  <c r="R1934" i="12" s="1"/>
  <c r="R993" i="12"/>
  <c r="R1158" i="12" s="1"/>
  <c r="S2238" i="16"/>
  <c r="T1488" i="16"/>
  <c r="T2216" i="16" s="1"/>
  <c r="H1438" i="16"/>
  <c r="H1292" i="16"/>
  <c r="H1712" i="16"/>
  <c r="H1601" i="16"/>
  <c r="S1489" i="16"/>
  <c r="D1008" i="20"/>
  <c r="S1449" i="16"/>
  <c r="S2194" i="16"/>
  <c r="T1448" i="16"/>
  <c r="T2209" i="16" s="1"/>
  <c r="S1463" i="16"/>
  <c r="S2209" i="16"/>
  <c r="T1462" i="16"/>
  <c r="T2211" i="16" s="1"/>
  <c r="S2211" i="16"/>
  <c r="S1352" i="16"/>
  <c r="P179" i="16"/>
  <c r="P169" i="16"/>
  <c r="O186" i="16"/>
  <c r="O60" i="10" s="1"/>
  <c r="L80" i="16"/>
  <c r="O86" i="16"/>
  <c r="O83" i="16"/>
  <c r="R951" i="16"/>
  <c r="U380" i="10"/>
  <c r="U370" i="10"/>
  <c r="S547" i="20"/>
  <c r="S548" i="20" s="1"/>
  <c r="R280" i="20"/>
  <c r="R313" i="20" s="1"/>
  <c r="R1457" i="16"/>
  <c r="P35" i="16"/>
  <c r="Q33" i="16" s="1"/>
  <c r="Q2308" i="16" s="1"/>
  <c r="Q2320" i="16" s="1"/>
  <c r="P2332" i="16"/>
  <c r="P36" i="16" s="1"/>
  <c r="P75" i="16"/>
  <c r="Q73" i="16" s="1"/>
  <c r="Q2313" i="16" s="1"/>
  <c r="Q2325" i="16" s="1"/>
  <c r="P2337" i="16"/>
  <c r="P76" i="16" s="1"/>
  <c r="P89" i="16" s="1"/>
  <c r="P51" i="16"/>
  <c r="Q49" i="16" s="1"/>
  <c r="Q2310" i="16" s="1"/>
  <c r="Q2322" i="16" s="1"/>
  <c r="P2334" i="16"/>
  <c r="P52" i="16" s="1"/>
  <c r="P43" i="16"/>
  <c r="Q41" i="16" s="1"/>
  <c r="Q2309" i="16" s="1"/>
  <c r="Q2321" i="16" s="1"/>
  <c r="P2333" i="16"/>
  <c r="P44" i="16" s="1"/>
  <c r="P85" i="16" s="1"/>
  <c r="P67" i="16"/>
  <c r="Q65" i="16" s="1"/>
  <c r="Q2312" i="16" s="1"/>
  <c r="Q2324" i="16" s="1"/>
  <c r="P2336" i="16"/>
  <c r="P68" i="16" s="1"/>
  <c r="P88" i="16" s="1"/>
  <c r="M19" i="16"/>
  <c r="N17" i="16" s="1"/>
  <c r="N2306" i="16" s="1"/>
  <c r="M2330" i="16"/>
  <c r="M2326" i="16"/>
  <c r="P446" i="20"/>
  <c r="M997" i="16"/>
  <c r="N997" i="16" s="1"/>
  <c r="L1003" i="16"/>
  <c r="N974" i="16"/>
  <c r="P968" i="16"/>
  <c r="O973" i="16"/>
  <c r="L987" i="16"/>
  <c r="O969" i="16"/>
  <c r="F1008" i="16"/>
  <c r="K1009" i="16" s="1"/>
  <c r="E1019" i="16"/>
  <c r="F1019" i="16" s="1" a="1"/>
  <c r="F1019" i="16" s="1"/>
  <c r="D1019" i="16"/>
  <c r="C1021" i="16"/>
  <c r="B1018" i="16"/>
  <c r="D1024" i="16"/>
  <c r="J1023" i="16"/>
  <c r="E1020" i="16"/>
  <c r="D1014" i="16"/>
  <c r="S540" i="20"/>
  <c r="C506" i="20"/>
  <c r="D505" i="20"/>
  <c r="C512" i="20"/>
  <c r="C767" i="20"/>
  <c r="D767" i="20"/>
  <c r="E767" i="20" s="1"/>
  <c r="D732" i="20"/>
  <c r="E732" i="20" s="1"/>
  <c r="C732" i="20"/>
  <c r="D725" i="20"/>
  <c r="E725" i="20" s="1"/>
  <c r="C725" i="20"/>
  <c r="D673" i="20"/>
  <c r="E673" i="20" s="1"/>
  <c r="C673" i="20"/>
  <c r="C666" i="20"/>
  <c r="D666" i="20"/>
  <c r="E666" i="20" s="1"/>
  <c r="D898" i="20"/>
  <c r="C659" i="20"/>
  <c r="D659" i="20"/>
  <c r="E659" i="20" s="1"/>
  <c r="D646" i="20"/>
  <c r="D645" i="20"/>
  <c r="E645" i="20" s="1"/>
  <c r="C645" i="20"/>
  <c r="T567" i="20"/>
  <c r="S568" i="20"/>
  <c r="S569" i="20" s="1"/>
  <c r="T1618" i="16"/>
  <c r="T2234" i="16" s="1"/>
  <c r="S1619" i="16"/>
  <c r="S1620" i="16" s="1"/>
  <c r="Q152" i="16"/>
  <c r="M975" i="16"/>
  <c r="O609" i="20"/>
  <c r="N610" i="20"/>
  <c r="N611" i="20" s="1"/>
  <c r="N980" i="16"/>
  <c r="O980" i="16" s="1"/>
  <c r="P980" i="16" s="1"/>
  <c r="Q980" i="16" s="1"/>
  <c r="M986" i="16"/>
  <c r="Q146" i="16"/>
  <c r="Q162" i="16" s="1"/>
  <c r="Q589" i="20"/>
  <c r="Q590" i="20" s="1"/>
  <c r="R595" i="20"/>
  <c r="S595" i="20" s="1"/>
  <c r="T595" i="20" s="1"/>
  <c r="P596" i="20"/>
  <c r="Q596" i="20" s="1"/>
  <c r="Q597" i="20" s="1"/>
  <c r="R945" i="16"/>
  <c r="R588" i="20"/>
  <c r="S588" i="20" s="1"/>
  <c r="R602" i="20"/>
  <c r="L630" i="20"/>
  <c r="K631" i="20"/>
  <c r="K632" i="20" s="1"/>
  <c r="C1022" i="20"/>
  <c r="D1016" i="20"/>
  <c r="E1016" i="20" s="1"/>
  <c r="C1017" i="20"/>
  <c r="C1016" i="20"/>
  <c r="Q963" i="16"/>
  <c r="S938" i="16"/>
  <c r="R939" i="16"/>
  <c r="R957" i="16"/>
  <c r="S962" i="16"/>
  <c r="R2239" i="16"/>
  <c r="B1699" i="16"/>
  <c r="B2866" i="16" s="1"/>
  <c r="E1701" i="16"/>
  <c r="D1706" i="16"/>
  <c r="C1709" i="16" s="1"/>
  <c r="D892" i="20" s="1"/>
  <c r="C892" i="20" s="1"/>
  <c r="E1700" i="16"/>
  <c r="D1700" i="16"/>
  <c r="S36" i="10"/>
  <c r="S2132" i="16"/>
  <c r="S2146" i="16"/>
  <c r="T166" i="18"/>
  <c r="U166" i="18" s="1"/>
  <c r="T165" i="18"/>
  <c r="S167" i="18"/>
  <c r="N454" i="20" l="1"/>
  <c r="O453" i="20"/>
  <c r="M467" i="20"/>
  <c r="U319" i="20"/>
  <c r="U595" i="12"/>
  <c r="P393" i="10"/>
  <c r="Q3491" i="16"/>
  <c r="Q3490" i="16"/>
  <c r="Q844" i="16" s="1"/>
  <c r="L480" i="20"/>
  <c r="L482" i="20" s="1"/>
  <c r="R3490" i="16"/>
  <c r="R844" i="16" s="1"/>
  <c r="S3333" i="16"/>
  <c r="S3335" i="16" s="1"/>
  <c r="S3334" i="16"/>
  <c r="S3429" i="16"/>
  <c r="S3431" i="16" s="1"/>
  <c r="S3430" i="16"/>
  <c r="S3321" i="16"/>
  <c r="S3323" i="16" s="1"/>
  <c r="S3322" i="16"/>
  <c r="S3285" i="16"/>
  <c r="S3287" i="16" s="1"/>
  <c r="S3286" i="16"/>
  <c r="S3357" i="16"/>
  <c r="S3359" i="16" s="1"/>
  <c r="S3358" i="16"/>
  <c r="S3273" i="16"/>
  <c r="S3275" i="16" s="1"/>
  <c r="S3274" i="16"/>
  <c r="S3417" i="16"/>
  <c r="S3419" i="16" s="1"/>
  <c r="S3418" i="16"/>
  <c r="S3465" i="16"/>
  <c r="S3467" i="16" s="1"/>
  <c r="S3466" i="16"/>
  <c r="S3345" i="16"/>
  <c r="S3347" i="16" s="1"/>
  <c r="S3346" i="16"/>
  <c r="S3261" i="16"/>
  <c r="S3263" i="16" s="1"/>
  <c r="S3262" i="16"/>
  <c r="S3381" i="16"/>
  <c r="S3383" i="16" s="1"/>
  <c r="S3382" i="16"/>
  <c r="S3453" i="16"/>
  <c r="S3455" i="16" s="1"/>
  <c r="S3454" i="16"/>
  <c r="S3441" i="16"/>
  <c r="S3443" i="16" s="1"/>
  <c r="S3442" i="16"/>
  <c r="S3249" i="16"/>
  <c r="S3251" i="16" s="1"/>
  <c r="S3250" i="16"/>
  <c r="S3370" i="16"/>
  <c r="K487" i="20"/>
  <c r="L487" i="20" s="1"/>
  <c r="M487" i="20" s="1"/>
  <c r="S3298" i="16"/>
  <c r="S3310" i="16"/>
  <c r="K481" i="20"/>
  <c r="K482" i="20"/>
  <c r="T3523" i="16"/>
  <c r="S3477" i="16"/>
  <c r="S3478" i="16" s="1"/>
  <c r="S3488" i="16"/>
  <c r="S3487" i="16"/>
  <c r="S861" i="16" s="1"/>
  <c r="S3492" i="16"/>
  <c r="U786" i="16"/>
  <c r="U3425" i="16"/>
  <c r="U3329" i="16"/>
  <c r="U3257" i="16"/>
  <c r="U3305" i="16"/>
  <c r="U3245" i="16"/>
  <c r="U3461" i="16"/>
  <c r="U3365" i="16"/>
  <c r="U3293" i="16"/>
  <c r="U3502" i="16"/>
  <c r="U3401" i="16"/>
  <c r="U3317" i="16"/>
  <c r="U3437" i="16"/>
  <c r="U3341" i="16"/>
  <c r="U3269" i="16"/>
  <c r="U3413" i="16"/>
  <c r="U3473" i="16"/>
  <c r="U3377" i="16"/>
  <c r="U3449" i="16"/>
  <c r="U3353" i="16"/>
  <c r="U3281" i="16"/>
  <c r="U283" i="20"/>
  <c r="U3485" i="16"/>
  <c r="U3389" i="16"/>
  <c r="U3518" i="16"/>
  <c r="U3517" i="16"/>
  <c r="U3507" i="16"/>
  <c r="U3520" i="16"/>
  <c r="U3519" i="16"/>
  <c r="U3510" i="16"/>
  <c r="U3508" i="16"/>
  <c r="U3512" i="16"/>
  <c r="U3511" i="16"/>
  <c r="U3522" i="16"/>
  <c r="U3505" i="16"/>
  <c r="U3506" i="16"/>
  <c r="U3503" i="16"/>
  <c r="U3516" i="16"/>
  <c r="U3514" i="16"/>
  <c r="U3509" i="16"/>
  <c r="U3504" i="16"/>
  <c r="U3521" i="16"/>
  <c r="U3513" i="16"/>
  <c r="U3515" i="16"/>
  <c r="T3248" i="16"/>
  <c r="T3249" i="16" s="1"/>
  <c r="T3251" i="16" s="1"/>
  <c r="T3250" i="16"/>
  <c r="T3247" i="16"/>
  <c r="T3252" i="16"/>
  <c r="T3259" i="16"/>
  <c r="T3260" i="16"/>
  <c r="T3261" i="16" s="1"/>
  <c r="T3263" i="16" s="1"/>
  <c r="T3264" i="16"/>
  <c r="T3262" i="16"/>
  <c r="T3272" i="16"/>
  <c r="T3273" i="16" s="1"/>
  <c r="T3275" i="16" s="1"/>
  <c r="T3276" i="16"/>
  <c r="T3271" i="16"/>
  <c r="T3283" i="16"/>
  <c r="T3284" i="16"/>
  <c r="T3285" i="16" s="1"/>
  <c r="T3287" i="16" s="1"/>
  <c r="T3288" i="16"/>
  <c r="T3286" i="16"/>
  <c r="T3298" i="16"/>
  <c r="T3300" i="16"/>
  <c r="T3296" i="16"/>
  <c r="T3297" i="16" s="1"/>
  <c r="T3299" i="16" s="1"/>
  <c r="T3295" i="16"/>
  <c r="T3332" i="16"/>
  <c r="T3333" i="16" s="1"/>
  <c r="T3335" i="16" s="1"/>
  <c r="T3307" i="16"/>
  <c r="T3308" i="16" s="1"/>
  <c r="T3312" i="16"/>
  <c r="T3324" i="16"/>
  <c r="T3336" i="16"/>
  <c r="T3331" i="16"/>
  <c r="T3319" i="16"/>
  <c r="T3320" i="16"/>
  <c r="T3321" i="16" s="1"/>
  <c r="T3323" i="16" s="1"/>
  <c r="T3322" i="16"/>
  <c r="T3343" i="16"/>
  <c r="T3344" i="16" s="1"/>
  <c r="T3348" i="16"/>
  <c r="T3360" i="16"/>
  <c r="T3355" i="16"/>
  <c r="T3356" i="16" s="1"/>
  <c r="T3367" i="16"/>
  <c r="T3368" i="16"/>
  <c r="T3369" i="16" s="1"/>
  <c r="T3371" i="16" s="1"/>
  <c r="T3372" i="16"/>
  <c r="T3379" i="16"/>
  <c r="T3384" i="16"/>
  <c r="T3380" i="16"/>
  <c r="T3381" i="16" s="1"/>
  <c r="T3383" i="16" s="1"/>
  <c r="T3392" i="16"/>
  <c r="T3393" i="16" s="1"/>
  <c r="T3395" i="16" s="1"/>
  <c r="T3396" i="16"/>
  <c r="T3391" i="16"/>
  <c r="T3403" i="16"/>
  <c r="T3404" i="16"/>
  <c r="T3405" i="16" s="1"/>
  <c r="T3407" i="16" s="1"/>
  <c r="T3408" i="16"/>
  <c r="T3415" i="16"/>
  <c r="T3416" i="16" s="1"/>
  <c r="T3420" i="16"/>
  <c r="T3432" i="16"/>
  <c r="T3427" i="16"/>
  <c r="T3428" i="16" s="1"/>
  <c r="T3444" i="16"/>
  <c r="T3440" i="16"/>
  <c r="T3441" i="16" s="1"/>
  <c r="T3443" i="16" s="1"/>
  <c r="T3439" i="16"/>
  <c r="T3456" i="16"/>
  <c r="T3451" i="16"/>
  <c r="T3452" i="16"/>
  <c r="T3453" i="16" s="1"/>
  <c r="T3455" i="16" s="1"/>
  <c r="T3468" i="16"/>
  <c r="T3464" i="16"/>
  <c r="T3465" i="16" s="1"/>
  <c r="T3467" i="16" s="1"/>
  <c r="T3463" i="16"/>
  <c r="T3475" i="16"/>
  <c r="T3476" i="16"/>
  <c r="T3477" i="16" s="1"/>
  <c r="T3480" i="16"/>
  <c r="R3479" i="16"/>
  <c r="R3491" i="16" s="1"/>
  <c r="R3489" i="16"/>
  <c r="Q250" i="10"/>
  <c r="Q226" i="11"/>
  <c r="S1212" i="16"/>
  <c r="S2173" i="16" s="1"/>
  <c r="G2868" i="16"/>
  <c r="G2871" i="16"/>
  <c r="G2467" i="16"/>
  <c r="G2470" i="16"/>
  <c r="D2849" i="16"/>
  <c r="E2849" i="16" s="1"/>
  <c r="D2850" i="16"/>
  <c r="E2850" i="16" s="1"/>
  <c r="R1213" i="16"/>
  <c r="R1214" i="16" s="1"/>
  <c r="G2619" i="16"/>
  <c r="G2616" i="16"/>
  <c r="M2225" i="16"/>
  <c r="D2605" i="16"/>
  <c r="E2605" i="16" s="1"/>
  <c r="N1381" i="16"/>
  <c r="V92" i="12"/>
  <c r="M2575" i="16"/>
  <c r="P2553" i="16"/>
  <c r="Q2553" i="16" s="1"/>
  <c r="R2553" i="16" s="1"/>
  <c r="Q1660" i="16"/>
  <c r="R1660" i="16" s="1"/>
  <c r="S1660" i="16" s="1"/>
  <c r="Y106" i="22"/>
  <c r="Y110" i="22" s="1"/>
  <c r="X111" i="22"/>
  <c r="X112" i="22" s="1"/>
  <c r="AA126" i="22"/>
  <c r="Z130" i="22"/>
  <c r="Z131" i="22" s="1"/>
  <c r="Y42" i="22"/>
  <c r="Y46" i="22" s="1"/>
  <c r="X47" i="22"/>
  <c r="X48" i="22" s="1"/>
  <c r="Y116" i="22"/>
  <c r="Y120" i="22" s="1"/>
  <c r="X121" i="22"/>
  <c r="X122" i="22" s="1"/>
  <c r="AD102" i="22"/>
  <c r="AE97" i="22"/>
  <c r="AE101" i="22" s="1"/>
  <c r="AE102" i="22" s="1"/>
  <c r="O1661" i="16"/>
  <c r="P1661" i="16" s="1"/>
  <c r="O2240" i="16"/>
  <c r="M1552" i="16"/>
  <c r="M1553" i="16" s="1"/>
  <c r="O1227" i="16"/>
  <c r="O1228" i="16" s="1"/>
  <c r="P1220" i="16"/>
  <c r="P1221" i="16" s="1"/>
  <c r="S2397" i="16"/>
  <c r="T2397" i="16" s="1"/>
  <c r="R1648" i="16"/>
  <c r="S1648" i="16" s="1"/>
  <c r="P2425" i="16"/>
  <c r="Q2425" i="16" s="1"/>
  <c r="R2425" i="16" s="1"/>
  <c r="S2425" i="16" s="1"/>
  <c r="N2427" i="16"/>
  <c r="N2241" i="16"/>
  <c r="P1655" i="16"/>
  <c r="Q1655" i="16" s="1"/>
  <c r="R1655" i="16" s="1"/>
  <c r="R1633" i="16"/>
  <c r="S1633" i="16" s="1"/>
  <c r="O1233" i="16"/>
  <c r="O1236" i="16" s="1"/>
  <c r="O251" i="16" s="1"/>
  <c r="M1662" i="16"/>
  <c r="N1662" i="16" s="1"/>
  <c r="M1394" i="16"/>
  <c r="M1395" i="16" s="1"/>
  <c r="T1632" i="16"/>
  <c r="T2236" i="16" s="1"/>
  <c r="M1241" i="16"/>
  <c r="M1242" i="16" s="1"/>
  <c r="N2826" i="16"/>
  <c r="O2826" i="16" s="1"/>
  <c r="O2828" i="16" s="1"/>
  <c r="O1663" i="16" s="1"/>
  <c r="O523" i="16" s="1"/>
  <c r="U2632" i="16"/>
  <c r="N1234" i="16"/>
  <c r="N1235" i="16" s="1"/>
  <c r="P1207" i="16"/>
  <c r="Q2418" i="16"/>
  <c r="R2418" i="16" s="1"/>
  <c r="S2418" i="16" s="1"/>
  <c r="T2418" i="16" s="1"/>
  <c r="P2420" i="16"/>
  <c r="Q2567" i="16"/>
  <c r="R2567" i="16" s="1"/>
  <c r="S2567" i="16" s="1"/>
  <c r="P2569" i="16"/>
  <c r="R1205" i="16"/>
  <c r="Q2172" i="16"/>
  <c r="N2732" i="16"/>
  <c r="O2732" i="16" s="1"/>
  <c r="O2734" i="16" s="1"/>
  <c r="Q1206" i="16"/>
  <c r="L1250" i="16"/>
  <c r="L253" i="16" s="1"/>
  <c r="L2178" i="16"/>
  <c r="L1248" i="16"/>
  <c r="L1249" i="16" s="1"/>
  <c r="U2583" i="16"/>
  <c r="U2434" i="16"/>
  <c r="M1668" i="16"/>
  <c r="M1669" i="16" s="1"/>
  <c r="M2581" i="16"/>
  <c r="M2583" i="16" s="1"/>
  <c r="F2446" i="16"/>
  <c r="L1254" i="16"/>
  <c r="M1254" i="16" s="1"/>
  <c r="S83" i="25"/>
  <c r="U2634" i="16"/>
  <c r="U2527" i="16"/>
  <c r="U2641" i="16"/>
  <c r="U2534" i="16"/>
  <c r="U2685" i="16"/>
  <c r="U2678" i="16"/>
  <c r="U2541" i="16"/>
  <c r="U2399" i="16"/>
  <c r="U2692" i="16"/>
  <c r="U2648" i="16"/>
  <c r="U2793" i="16"/>
  <c r="U2548" i="16"/>
  <c r="U2699" i="16"/>
  <c r="U2800" i="16"/>
  <c r="U2655" i="16"/>
  <c r="U2406" i="16"/>
  <c r="U2413" i="16"/>
  <c r="U2706" i="16"/>
  <c r="U2821" i="16"/>
  <c r="U2662" i="16"/>
  <c r="U2562" i="16"/>
  <c r="U2807" i="16"/>
  <c r="U2814" i="16"/>
  <c r="U2713" i="16"/>
  <c r="U2720" i="16"/>
  <c r="U2532" i="16"/>
  <c r="U2420" i="16"/>
  <c r="U2555" i="16"/>
  <c r="U2683" i="16"/>
  <c r="U2727" i="16"/>
  <c r="U2569" i="16"/>
  <c r="U2524" i="16"/>
  <c r="U2526" i="16" s="1"/>
  <c r="U2676" i="16"/>
  <c r="U2427" i="16"/>
  <c r="U2842" i="16"/>
  <c r="U2734" i="16"/>
  <c r="U2675" i="16"/>
  <c r="U2677" i="16" s="1"/>
  <c r="U2690" i="16"/>
  <c r="U2828" i="16"/>
  <c r="U2531" i="16"/>
  <c r="U2576" i="16"/>
  <c r="U2653" i="16"/>
  <c r="U2835" i="16"/>
  <c r="U2791" i="16"/>
  <c r="U2525" i="16"/>
  <c r="U2798" i="16"/>
  <c r="U2533" i="16"/>
  <c r="U2638" i="16"/>
  <c r="U2640" i="16" s="1"/>
  <c r="U2539" i="16"/>
  <c r="U2590" i="16"/>
  <c r="U2689" i="16"/>
  <c r="U2691" i="16" s="1"/>
  <c r="U2639" i="16"/>
  <c r="U2682" i="16"/>
  <c r="U2684" i="16" s="1"/>
  <c r="T2684" i="16"/>
  <c r="U2631" i="16"/>
  <c r="U2633" i="16" s="1"/>
  <c r="U2411" i="16"/>
  <c r="R1641" i="16"/>
  <c r="S1641" i="16" s="1"/>
  <c r="E646" i="20"/>
  <c r="P603" i="20"/>
  <c r="O604" i="20"/>
  <c r="P597" i="20"/>
  <c r="J453" i="16" a="1"/>
  <c r="J453" i="16" s="1"/>
  <c r="U453" i="16" s="1"/>
  <c r="J186" i="20"/>
  <c r="C2268" i="16"/>
  <c r="J503" i="16" a="1"/>
  <c r="J503" i="16" s="1"/>
  <c r="J550" i="16" s="1"/>
  <c r="K452" i="16"/>
  <c r="L452" i="16"/>
  <c r="M452" i="16"/>
  <c r="N452" i="16"/>
  <c r="O452" i="16"/>
  <c r="P452" i="16"/>
  <c r="Q452" i="16"/>
  <c r="R452" i="16"/>
  <c r="S452" i="16"/>
  <c r="R1219" i="16"/>
  <c r="R2174" i="16" s="1"/>
  <c r="Q2813" i="16"/>
  <c r="T2703" i="16"/>
  <c r="T2705" i="16" s="1"/>
  <c r="R2705" i="16"/>
  <c r="R2712" i="16"/>
  <c r="I330" i="16"/>
  <c r="G119" i="20" s="1"/>
  <c r="G120" i="20" s="1"/>
  <c r="I275" i="16"/>
  <c r="G98" i="20" s="1"/>
  <c r="I360" i="16"/>
  <c r="G135" i="20" s="1"/>
  <c r="T2818" i="16"/>
  <c r="T2820" i="16" s="1"/>
  <c r="T2804" i="16"/>
  <c r="U2804" i="16" s="1"/>
  <c r="U2806" i="16" s="1"/>
  <c r="P2725" i="16"/>
  <c r="Q2660" i="16"/>
  <c r="R2660" i="16" s="1"/>
  <c r="K2834" i="16"/>
  <c r="U2797" i="16"/>
  <c r="U2799" i="16" s="1"/>
  <c r="Q1226" i="16"/>
  <c r="Q2175" i="16" s="1"/>
  <c r="N1532" i="16"/>
  <c r="O1532" i="16" s="1"/>
  <c r="P1532" i="16" s="1"/>
  <c r="F1687" i="16"/>
  <c r="F2854" i="16" s="1"/>
  <c r="Q2552" i="16"/>
  <c r="Q2554" i="16" s="1"/>
  <c r="T2805" i="16"/>
  <c r="U2805" i="16" s="1"/>
  <c r="R2717" i="16"/>
  <c r="S2717" i="16" s="1"/>
  <c r="L2834" i="16"/>
  <c r="G2846" i="16"/>
  <c r="R2819" i="16"/>
  <c r="S2819" i="16" s="1"/>
  <c r="T2819" i="16" s="1"/>
  <c r="R2813" i="16"/>
  <c r="S2811" i="16"/>
  <c r="O2839" i="16"/>
  <c r="N2833" i="16"/>
  <c r="K2842" i="16"/>
  <c r="K1677" i="16" s="1"/>
  <c r="N2827" i="16"/>
  <c r="T2711" i="16"/>
  <c r="U2711" i="16" s="1"/>
  <c r="T2792" i="16"/>
  <c r="N2840" i="16"/>
  <c r="P2825" i="16"/>
  <c r="P2827" i="16" s="1"/>
  <c r="N2832" i="16"/>
  <c r="U2790" i="16"/>
  <c r="U2792" i="16" s="1"/>
  <c r="M2834" i="16"/>
  <c r="N2841" i="16"/>
  <c r="D1695" i="16"/>
  <c r="F1694" i="16" s="1"/>
  <c r="T2812" i="16"/>
  <c r="U2812" i="16" s="1"/>
  <c r="L2582" i="16"/>
  <c r="U2696" i="16"/>
  <c r="U2698" i="16" s="1"/>
  <c r="U2697" i="16"/>
  <c r="R2718" i="16"/>
  <c r="S2718" i="16" s="1"/>
  <c r="T2718" i="16" s="1"/>
  <c r="T2698" i="16"/>
  <c r="T2710" i="16"/>
  <c r="S2704" i="16"/>
  <c r="T2704" i="16" s="1"/>
  <c r="N2733" i="16"/>
  <c r="S2712" i="16"/>
  <c r="P2726" i="16"/>
  <c r="Q2724" i="16"/>
  <c r="O2731" i="16"/>
  <c r="U2545" i="16"/>
  <c r="S2547" i="16"/>
  <c r="T2547" i="16" s="1"/>
  <c r="Q2659" i="16"/>
  <c r="Q2661" i="16" s="1"/>
  <c r="P2661" i="16"/>
  <c r="T2652" i="16"/>
  <c r="U2652" i="16" s="1"/>
  <c r="N2588" i="16"/>
  <c r="N2590" i="16" s="1"/>
  <c r="N1403" i="16" s="1"/>
  <c r="N316" i="16" s="1"/>
  <c r="L2589" i="16"/>
  <c r="S2561" i="16"/>
  <c r="T2559" i="16"/>
  <c r="U2559" i="16" s="1"/>
  <c r="T2560" i="16"/>
  <c r="U2560" i="16" s="1"/>
  <c r="K2582" i="16"/>
  <c r="S2546" i="16"/>
  <c r="T2546" i="16" s="1"/>
  <c r="T2540" i="16"/>
  <c r="U2538" i="16"/>
  <c r="R2566" i="16"/>
  <c r="N2587" i="16"/>
  <c r="O2587" i="16" s="1"/>
  <c r="O2589" i="16" s="1"/>
  <c r="K2583" i="16"/>
  <c r="K1396" i="16" s="1"/>
  <c r="K2590" i="16"/>
  <c r="P2568" i="16"/>
  <c r="O2573" i="16"/>
  <c r="P2573" i="16" s="1"/>
  <c r="P2575" i="16" s="1"/>
  <c r="O2574" i="16"/>
  <c r="N2576" i="16"/>
  <c r="N1389" i="16" s="1"/>
  <c r="N314" i="16" s="1"/>
  <c r="N2580" i="16"/>
  <c r="O2580" i="16" s="1"/>
  <c r="R2561" i="16"/>
  <c r="K2589" i="16"/>
  <c r="L2433" i="16"/>
  <c r="E2616" i="16"/>
  <c r="P2424" i="16"/>
  <c r="P2426" i="16" s="1"/>
  <c r="D1421" i="16"/>
  <c r="D2610" i="16" s="1"/>
  <c r="E2610" i="16" s="1"/>
  <c r="D2611" i="16" s="1"/>
  <c r="M1388" i="16"/>
  <c r="N2177" i="16"/>
  <c r="R1360" i="16"/>
  <c r="S1360" i="16" s="1"/>
  <c r="K2433" i="16"/>
  <c r="M2433" i="16" s="1"/>
  <c r="O1374" i="16"/>
  <c r="P1374" i="16" s="1"/>
  <c r="O1240" i="16"/>
  <c r="O2177" i="16" s="1"/>
  <c r="N1247" i="16"/>
  <c r="N1250" i="16" s="1"/>
  <c r="N253" i="16" s="1"/>
  <c r="M2178" i="16"/>
  <c r="F1260" i="16"/>
  <c r="N2431" i="16"/>
  <c r="O2431" i="16" s="1"/>
  <c r="N2432" i="16"/>
  <c r="N2434" i="16" s="1"/>
  <c r="S2403" i="16"/>
  <c r="T2403" i="16" s="1"/>
  <c r="D1268" i="16"/>
  <c r="D2461" i="16" s="1"/>
  <c r="E2461" i="16" s="1"/>
  <c r="D2462" i="16" s="1"/>
  <c r="Q2417" i="16"/>
  <c r="Q2419" i="16" s="1"/>
  <c r="T2410" i="16"/>
  <c r="T2412" i="16" s="1"/>
  <c r="E2441" i="16"/>
  <c r="G2438" i="16"/>
  <c r="S2398" i="16"/>
  <c r="T2396" i="16"/>
  <c r="R2412" i="16"/>
  <c r="T2404" i="16"/>
  <c r="F2459" i="16"/>
  <c r="T2108" i="16"/>
  <c r="U49" i="31"/>
  <c r="U121" i="8"/>
  <c r="U122" i="8" s="1"/>
  <c r="U29" i="31"/>
  <c r="U59" i="31"/>
  <c r="U19" i="31"/>
  <c r="U39" i="31"/>
  <c r="T78" i="31"/>
  <c r="T77" i="31"/>
  <c r="U69" i="31"/>
  <c r="U4" i="30"/>
  <c r="U13" i="31"/>
  <c r="T80" i="31"/>
  <c r="T88" i="31" s="1"/>
  <c r="R216" i="10"/>
  <c r="R360" i="10" s="1"/>
  <c r="X52" i="22"/>
  <c r="X56" i="22" s="1"/>
  <c r="W57" i="22"/>
  <c r="W58" i="22" s="1"/>
  <c r="X62" i="22"/>
  <c r="W66" i="22"/>
  <c r="W67" i="22" s="1"/>
  <c r="W38" i="22"/>
  <c r="W106" i="11" s="1"/>
  <c r="X33" i="22"/>
  <c r="X37" i="22" s="1"/>
  <c r="T11" i="12"/>
  <c r="T11" i="22"/>
  <c r="U20" i="22"/>
  <c r="U41" i="22"/>
  <c r="U96" i="22"/>
  <c r="U12" i="22"/>
  <c r="U32" i="22"/>
  <c r="U26" i="22"/>
  <c r="U70" i="22"/>
  <c r="U84" i="22"/>
  <c r="U90" i="22"/>
  <c r="U105" i="22"/>
  <c r="U115" i="22"/>
  <c r="U125" i="22"/>
  <c r="U134" i="22"/>
  <c r="U143" i="22" s="1"/>
  <c r="U61" i="22"/>
  <c r="U51" i="22"/>
  <c r="U113" i="11"/>
  <c r="U104" i="11"/>
  <c r="R2392" i="16"/>
  <c r="T2383" i="16"/>
  <c r="T2385" i="16" s="1"/>
  <c r="S2385" i="16"/>
  <c r="T62" i="25"/>
  <c r="T194" i="11"/>
  <c r="T154" i="11"/>
  <c r="T214" i="11"/>
  <c r="T197" i="11"/>
  <c r="T149" i="11"/>
  <c r="T217" i="11"/>
  <c r="T196" i="11"/>
  <c r="T156" i="11"/>
  <c r="T193" i="11"/>
  <c r="T216" i="11"/>
  <c r="T152" i="11"/>
  <c r="T158" i="11"/>
  <c r="T195" i="11"/>
  <c r="T150" i="11"/>
  <c r="T218" i="11"/>
  <c r="T215" i="11"/>
  <c r="T155" i="11"/>
  <c r="T151" i="11"/>
  <c r="T153" i="11"/>
  <c r="T157" i="11"/>
  <c r="U13" i="25"/>
  <c r="U74" i="25"/>
  <c r="U85" i="25" s="1"/>
  <c r="U93" i="25" s="1"/>
  <c r="N2225" i="16"/>
  <c r="T83" i="25"/>
  <c r="T82" i="25"/>
  <c r="S1303" i="20"/>
  <c r="S1316" i="20" s="1"/>
  <c r="Y54" i="20"/>
  <c r="Y56" i="20" s="1"/>
  <c r="Z25" i="20"/>
  <c r="Q1379" i="16"/>
  <c r="R1379" i="16" s="1"/>
  <c r="S1379" i="16" s="1"/>
  <c r="S2198" i="16" s="1"/>
  <c r="O2198" i="16"/>
  <c r="O1380" i="16"/>
  <c r="P1380" i="16" s="1"/>
  <c r="P1544" i="16"/>
  <c r="P2224" i="16" s="1"/>
  <c r="S2392" i="16"/>
  <c r="T2390" i="16"/>
  <c r="T581" i="20"/>
  <c r="T2382" i="16"/>
  <c r="T2384" i="16" s="1"/>
  <c r="R2391" i="16"/>
  <c r="S2389" i="16"/>
  <c r="S582" i="20"/>
  <c r="S583" i="20" s="1"/>
  <c r="U2385" i="16"/>
  <c r="U29" i="8"/>
  <c r="U135" i="8" s="1"/>
  <c r="T1151" i="12"/>
  <c r="T1139" i="12"/>
  <c r="T1118" i="12"/>
  <c r="T1110" i="12"/>
  <c r="T1102" i="12"/>
  <c r="T1149" i="12"/>
  <c r="T1124" i="12"/>
  <c r="T1116" i="12"/>
  <c r="T1108" i="12"/>
  <c r="T1100" i="12"/>
  <c r="T1148" i="12"/>
  <c r="T1123" i="12"/>
  <c r="T1115" i="12"/>
  <c r="T1107" i="12"/>
  <c r="T1099" i="12"/>
  <c r="T1143" i="12"/>
  <c r="T1122" i="12"/>
  <c r="T1114" i="12"/>
  <c r="T1106" i="12"/>
  <c r="T1098" i="12"/>
  <c r="T1142" i="12"/>
  <c r="T1121" i="12"/>
  <c r="T1113" i="12"/>
  <c r="T1105" i="12"/>
  <c r="T1097" i="12"/>
  <c r="T1141" i="12"/>
  <c r="T1120" i="12"/>
  <c r="T1112" i="12"/>
  <c r="T1104" i="12"/>
  <c r="T1096" i="12"/>
  <c r="T1152" i="12"/>
  <c r="T1140" i="12"/>
  <c r="T1119" i="12"/>
  <c r="T1111" i="12"/>
  <c r="T1103" i="12"/>
  <c r="T1109" i="12"/>
  <c r="T1091" i="12"/>
  <c r="T1083" i="12"/>
  <c r="T1075" i="12"/>
  <c r="T1067" i="12"/>
  <c r="T1059" i="12"/>
  <c r="T1101" i="12"/>
  <c r="T1090" i="12"/>
  <c r="T1082" i="12"/>
  <c r="T1074" i="12"/>
  <c r="T1066" i="12"/>
  <c r="T1058" i="12"/>
  <c r="T1089" i="12"/>
  <c r="T1081" i="12"/>
  <c r="T1073" i="12"/>
  <c r="T1065" i="12"/>
  <c r="T1057" i="12"/>
  <c r="T1088" i="12"/>
  <c r="T1080" i="12"/>
  <c r="T1072" i="12"/>
  <c r="T1064" i="12"/>
  <c r="T1087" i="12"/>
  <c r="T1079" i="12"/>
  <c r="T1071" i="12"/>
  <c r="T1063" i="12"/>
  <c r="T1125" i="12"/>
  <c r="T1085" i="12"/>
  <c r="T1077" i="12"/>
  <c r="T1069" i="12"/>
  <c r="T1061" i="12"/>
  <c r="T1117" i="12"/>
  <c r="T1084" i="12"/>
  <c r="T1076" i="12"/>
  <c r="T1068" i="12"/>
  <c r="T1060" i="12"/>
  <c r="T1150" i="12"/>
  <c r="T1070" i="12"/>
  <c r="T1056" i="12"/>
  <c r="T1043" i="12"/>
  <c r="T1062" i="12"/>
  <c r="T1055" i="12"/>
  <c r="T1042" i="12"/>
  <c r="T1054" i="12"/>
  <c r="T1041" i="12"/>
  <c r="T1033" i="12"/>
  <c r="T1025" i="12"/>
  <c r="T1017" i="12"/>
  <c r="T1053" i="12"/>
  <c r="T1040" i="12"/>
  <c r="T1032" i="12"/>
  <c r="T1024" i="12"/>
  <c r="T1052" i="12"/>
  <c r="T1039" i="12"/>
  <c r="T1031" i="12"/>
  <c r="T1023" i="12"/>
  <c r="T1046" i="12"/>
  <c r="T1038" i="12"/>
  <c r="T1030" i="12"/>
  <c r="T1086" i="12"/>
  <c r="T1045" i="12"/>
  <c r="T1037" i="12"/>
  <c r="T1029" i="12"/>
  <c r="T1021" i="12"/>
  <c r="T1034" i="12"/>
  <c r="T1020" i="12"/>
  <c r="T1011" i="12"/>
  <c r="T998" i="12"/>
  <c r="T986" i="12"/>
  <c r="T1035" i="12"/>
  <c r="T1019" i="12"/>
  <c r="T1010" i="12"/>
  <c r="T997" i="12"/>
  <c r="T985" i="12"/>
  <c r="T1044" i="12"/>
  <c r="T1036" i="12"/>
  <c r="T1018" i="12"/>
  <c r="T1009" i="12"/>
  <c r="T992" i="12"/>
  <c r="T984" i="12"/>
  <c r="T1016" i="12"/>
  <c r="T1008" i="12"/>
  <c r="T991" i="12"/>
  <c r="T983" i="12"/>
  <c r="T1078" i="12"/>
  <c r="T1015" i="12"/>
  <c r="T1007" i="12"/>
  <c r="T990" i="12"/>
  <c r="T982" i="12"/>
  <c r="T1028" i="12"/>
  <c r="T1027" i="12"/>
  <c r="T1014" i="12"/>
  <c r="T1001" i="12"/>
  <c r="T1026" i="12"/>
  <c r="T1013" i="12"/>
  <c r="T1000" i="12"/>
  <c r="T988" i="12"/>
  <c r="T980" i="12"/>
  <c r="T973" i="12"/>
  <c r="T961" i="12"/>
  <c r="T906" i="12"/>
  <c r="T968" i="12"/>
  <c r="T960" i="12"/>
  <c r="T952" i="12"/>
  <c r="T901" i="12"/>
  <c r="T967" i="12"/>
  <c r="T959" i="12"/>
  <c r="T951" i="12"/>
  <c r="T1022" i="12"/>
  <c r="T1012" i="12"/>
  <c r="T989" i="12"/>
  <c r="T978" i="12"/>
  <c r="T966" i="12"/>
  <c r="T958" i="12"/>
  <c r="T950" i="12"/>
  <c r="T999" i="12"/>
  <c r="T987" i="12"/>
  <c r="T977" i="12"/>
  <c r="T965" i="12"/>
  <c r="T957" i="12"/>
  <c r="T910" i="12"/>
  <c r="T976" i="12"/>
  <c r="T964" i="12"/>
  <c r="T956" i="12"/>
  <c r="T909" i="12"/>
  <c r="T981" i="12"/>
  <c r="T975" i="12"/>
  <c r="T963" i="12"/>
  <c r="T955" i="12"/>
  <c r="T908" i="12"/>
  <c r="T879" i="12"/>
  <c r="T871" i="12"/>
  <c r="T863" i="12"/>
  <c r="T855" i="12"/>
  <c r="T974" i="12"/>
  <c r="T899" i="12"/>
  <c r="T878" i="12"/>
  <c r="T870" i="12"/>
  <c r="T862" i="12"/>
  <c r="T854" i="12"/>
  <c r="T962" i="12"/>
  <c r="T898" i="12"/>
  <c r="T877" i="12"/>
  <c r="T869" i="12"/>
  <c r="T861" i="12"/>
  <c r="T849" i="12"/>
  <c r="T954" i="12"/>
  <c r="T897" i="12"/>
  <c r="T876" i="12"/>
  <c r="T868" i="12"/>
  <c r="T860" i="12"/>
  <c r="T900" i="12"/>
  <c r="T883" i="12"/>
  <c r="T875" i="12"/>
  <c r="T867" i="12"/>
  <c r="T859" i="12"/>
  <c r="T907" i="12"/>
  <c r="T882" i="12"/>
  <c r="T874" i="12"/>
  <c r="T866" i="12"/>
  <c r="T858" i="12"/>
  <c r="T881" i="12"/>
  <c r="T873" i="12"/>
  <c r="T865" i="12"/>
  <c r="T857" i="12"/>
  <c r="T843" i="12"/>
  <c r="T835" i="12"/>
  <c r="T979" i="12"/>
  <c r="T880" i="12"/>
  <c r="T842" i="12"/>
  <c r="T834" i="12"/>
  <c r="T826" i="12"/>
  <c r="T872" i="12"/>
  <c r="T841" i="12"/>
  <c r="T833" i="12"/>
  <c r="T825" i="12"/>
  <c r="T817" i="12"/>
  <c r="T804" i="12"/>
  <c r="T864" i="12"/>
  <c r="T840" i="12"/>
  <c r="T832" i="12"/>
  <c r="T824" i="12"/>
  <c r="T856" i="12"/>
  <c r="T847" i="12"/>
  <c r="T839" i="12"/>
  <c r="T831" i="12"/>
  <c r="T823" i="12"/>
  <c r="T815" i="12"/>
  <c r="T848" i="12"/>
  <c r="T846" i="12"/>
  <c r="T838" i="12"/>
  <c r="T830" i="12"/>
  <c r="T822" i="12"/>
  <c r="T814" i="12"/>
  <c r="T845" i="12"/>
  <c r="T837" i="12"/>
  <c r="T829" i="12"/>
  <c r="T821" i="12"/>
  <c r="T813" i="12"/>
  <c r="T844" i="12"/>
  <c r="T836" i="12"/>
  <c r="T828" i="12"/>
  <c r="T820" i="12"/>
  <c r="T818" i="12"/>
  <c r="T796" i="12"/>
  <c r="T788" i="12"/>
  <c r="T780" i="12"/>
  <c r="T772" i="12"/>
  <c r="T759" i="12"/>
  <c r="T747" i="12"/>
  <c r="T739" i="12"/>
  <c r="T731" i="12"/>
  <c r="T1214" i="12" s="1"/>
  <c r="T711" i="12"/>
  <c r="T827" i="12"/>
  <c r="T816" i="12"/>
  <c r="T803" i="12"/>
  <c r="T795" i="12"/>
  <c r="T787" i="12"/>
  <c r="T779" i="12"/>
  <c r="T771" i="12"/>
  <c r="T758" i="12"/>
  <c r="T746" i="12"/>
  <c r="T738" i="12"/>
  <c r="T712" i="12"/>
  <c r="T802" i="12"/>
  <c r="T794" i="12"/>
  <c r="T786" i="12"/>
  <c r="T778" i="12"/>
  <c r="T770" i="12"/>
  <c r="T757" i="12"/>
  <c r="T745" i="12"/>
  <c r="T737" i="12"/>
  <c r="T713" i="12"/>
  <c r="T819" i="12"/>
  <c r="T812" i="12"/>
  <c r="T801" i="12"/>
  <c r="T793" i="12"/>
  <c r="T785" i="12"/>
  <c r="T777" i="12"/>
  <c r="T769" i="12"/>
  <c r="T756" i="12"/>
  <c r="T744" i="12"/>
  <c r="T736" i="12"/>
  <c r="T811" i="12"/>
  <c r="T800" i="12"/>
  <c r="T792" i="12"/>
  <c r="T784" i="12"/>
  <c r="T776" i="12"/>
  <c r="T768" i="12"/>
  <c r="T755" i="12"/>
  <c r="T743" i="12"/>
  <c r="T735" i="12"/>
  <c r="T810" i="12"/>
  <c r="T798" i="12"/>
  <c r="T790" i="12"/>
  <c r="T782" i="12"/>
  <c r="T774" i="12"/>
  <c r="T766" i="12"/>
  <c r="T749" i="12"/>
  <c r="T741" i="12"/>
  <c r="T733" i="12"/>
  <c r="T709" i="12"/>
  <c r="T717" i="12"/>
  <c r="T797" i="12"/>
  <c r="T789" i="12"/>
  <c r="T781" i="12"/>
  <c r="T773" i="12"/>
  <c r="T765" i="12"/>
  <c r="T748" i="12"/>
  <c r="T740" i="12"/>
  <c r="T732" i="12"/>
  <c r="T710" i="12"/>
  <c r="T775" i="12"/>
  <c r="T714" i="12"/>
  <c r="T724" i="12"/>
  <c r="T767" i="12"/>
  <c r="T725" i="12"/>
  <c r="T750" i="12"/>
  <c r="T718" i="12"/>
  <c r="T726" i="12"/>
  <c r="T721" i="12"/>
  <c r="T742" i="12"/>
  <c r="T719" i="12"/>
  <c r="T734" i="12"/>
  <c r="T720" i="12"/>
  <c r="T799" i="12"/>
  <c r="T708" i="12"/>
  <c r="T791" i="12"/>
  <c r="T716" i="12"/>
  <c r="T722" i="12"/>
  <c r="T783" i="12"/>
  <c r="T715" i="12"/>
  <c r="T723" i="12"/>
  <c r="T707" i="12"/>
  <c r="T1190" i="12" s="1"/>
  <c r="T949" i="12"/>
  <c r="P2331" i="16"/>
  <c r="P28" i="16" s="1"/>
  <c r="P82" i="16" s="1"/>
  <c r="P27" i="16"/>
  <c r="Q25" i="16" s="1"/>
  <c r="Q2307" i="16" s="1"/>
  <c r="Q2319" i="16" s="1"/>
  <c r="U27" i="8"/>
  <c r="U11" i="22" s="1"/>
  <c r="U12" i="31" s="1"/>
  <c r="D2472" i="16"/>
  <c r="P1285" i="16"/>
  <c r="B1279" i="16"/>
  <c r="B2472" i="16" s="1"/>
  <c r="E1281" i="16"/>
  <c r="R1285" i="16"/>
  <c r="E1280" i="16"/>
  <c r="D1286" i="16"/>
  <c r="C1289" i="16" s="1"/>
  <c r="D494" i="20" s="1"/>
  <c r="C494" i="20" s="1"/>
  <c r="D1280" i="16"/>
  <c r="Q1285" i="16"/>
  <c r="S1285" i="16"/>
  <c r="F1273" i="16" a="1"/>
  <c r="F1273" i="16" s="1"/>
  <c r="E2466" i="16"/>
  <c r="K2181" i="16"/>
  <c r="K1269" i="16"/>
  <c r="O2225" i="16"/>
  <c r="E2467" i="16"/>
  <c r="D1274" i="16"/>
  <c r="D2467" i="16" s="1"/>
  <c r="T1438" i="16"/>
  <c r="E2454" i="16"/>
  <c r="D2455" i="16" s="1"/>
  <c r="E2455" i="16" s="1"/>
  <c r="F2452" i="16"/>
  <c r="T1285" i="16"/>
  <c r="J2183" i="16"/>
  <c r="J2248" i="16"/>
  <c r="D2448" i="16"/>
  <c r="K1275" i="16"/>
  <c r="D2466" i="16"/>
  <c r="T2129" i="16"/>
  <c r="X54" i="20"/>
  <c r="X56" i="20" s="1"/>
  <c r="N2199" i="16"/>
  <c r="N1387" i="16"/>
  <c r="O1387" i="16" s="1"/>
  <c r="P1387" i="16" s="1"/>
  <c r="M1400" i="16"/>
  <c r="N1400" i="16" s="1"/>
  <c r="N2201" i="16" s="1"/>
  <c r="L1401" i="16"/>
  <c r="L1402" i="16" s="1"/>
  <c r="P609" i="20"/>
  <c r="Q609" i="20" s="1"/>
  <c r="R609" i="20" s="1"/>
  <c r="S609" i="20" s="1"/>
  <c r="M630" i="20"/>
  <c r="D884" i="20"/>
  <c r="P1667" i="16"/>
  <c r="Q1667" i="16" s="1"/>
  <c r="Q1386" i="16"/>
  <c r="O1545" i="16"/>
  <c r="O2199" i="16"/>
  <c r="O2224" i="16"/>
  <c r="L1004" i="16"/>
  <c r="P1393" i="16"/>
  <c r="N2200" i="16"/>
  <c r="D2867" i="16"/>
  <c r="Q1373" i="16"/>
  <c r="D2615" i="16"/>
  <c r="R1372" i="16"/>
  <c r="R2197" i="16" s="1"/>
  <c r="R980" i="16"/>
  <c r="S979" i="16"/>
  <c r="K1010" i="16"/>
  <c r="D1433" i="16"/>
  <c r="R85" i="25"/>
  <c r="R93" i="25" s="1"/>
  <c r="T396" i="20"/>
  <c r="T398" i="20" s="1"/>
  <c r="S397" i="20"/>
  <c r="S403" i="20"/>
  <c r="T424" i="20"/>
  <c r="T426" i="20" s="1"/>
  <c r="R404" i="20"/>
  <c r="R405" i="20" s="1"/>
  <c r="S425" i="20"/>
  <c r="R418" i="20"/>
  <c r="S417" i="20"/>
  <c r="S419" i="20" s="1"/>
  <c r="S105" i="10"/>
  <c r="T92" i="10"/>
  <c r="T91" i="10" s="1"/>
  <c r="T117" i="10"/>
  <c r="T59" i="20"/>
  <c r="T1256" i="20" s="1"/>
  <c r="T1290" i="20" s="1"/>
  <c r="T47" i="20"/>
  <c r="O466" i="20"/>
  <c r="N59" i="16"/>
  <c r="N2335" i="16"/>
  <c r="N60" i="16" s="1"/>
  <c r="N87" i="16" s="1"/>
  <c r="N84" i="16" s="1"/>
  <c r="N473" i="20"/>
  <c r="N2314" i="16"/>
  <c r="N91" i="16" s="1"/>
  <c r="N101" i="12" s="1"/>
  <c r="M474" i="20"/>
  <c r="M475" i="20" s="1"/>
  <c r="S445" i="20"/>
  <c r="S447" i="20" s="1"/>
  <c r="Q432" i="20"/>
  <c r="Q452" i="20"/>
  <c r="R452" i="20" s="1"/>
  <c r="R440" i="20"/>
  <c r="S438" i="20"/>
  <c r="T1509" i="16"/>
  <c r="T2219" i="16" s="1"/>
  <c r="R431" i="20"/>
  <c r="S431" i="20" s="1"/>
  <c r="S433" i="20" s="1"/>
  <c r="Q433" i="20"/>
  <c r="U2669" i="16"/>
  <c r="U2671" i="16" s="1"/>
  <c r="U2668" i="16"/>
  <c r="U2670" i="16" s="1"/>
  <c r="S1510" i="16"/>
  <c r="S1511" i="16" s="1"/>
  <c r="E1433" i="16"/>
  <c r="E2622" i="16" s="1"/>
  <c r="E1434" i="16"/>
  <c r="B1432" i="16"/>
  <c r="B2621" i="16" s="1"/>
  <c r="K647" i="20"/>
  <c r="T1516" i="16"/>
  <c r="T2220" i="16" s="1"/>
  <c r="U2784" i="16"/>
  <c r="U2786" i="16"/>
  <c r="U2783" i="16"/>
  <c r="U2785" i="16" s="1"/>
  <c r="U2779" i="16"/>
  <c r="U2776" i="16"/>
  <c r="U2778" i="16" s="1"/>
  <c r="U2777" i="16"/>
  <c r="Q2662" i="16"/>
  <c r="R2647" i="16"/>
  <c r="S2645" i="16"/>
  <c r="S2646" i="16"/>
  <c r="S2654" i="16"/>
  <c r="T2105" i="16"/>
  <c r="R1517" i="16"/>
  <c r="R1518" i="16" s="1"/>
  <c r="L2595" i="16"/>
  <c r="L2597" i="16" s="1"/>
  <c r="L2594" i="16"/>
  <c r="M2595" i="16"/>
  <c r="M2597" i="16" s="1"/>
  <c r="K2595" i="16"/>
  <c r="U2597" i="16"/>
  <c r="T2597" i="16"/>
  <c r="Q2597" i="16"/>
  <c r="K2594" i="16"/>
  <c r="M2594" i="16" s="1"/>
  <c r="S2597" i="16"/>
  <c r="R2597" i="16"/>
  <c r="D2621" i="16"/>
  <c r="P1438" i="16"/>
  <c r="Q1438" i="16"/>
  <c r="R1438" i="16"/>
  <c r="S1438" i="16"/>
  <c r="D2873" i="16"/>
  <c r="P1712" i="16"/>
  <c r="Q1712" i="16"/>
  <c r="R1712" i="16"/>
  <c r="S1712" i="16"/>
  <c r="T1712" i="16"/>
  <c r="M1546" i="16"/>
  <c r="N1546" i="16" s="1"/>
  <c r="N1547" i="16"/>
  <c r="N399" i="16" s="1"/>
  <c r="I361" i="16" s="1"/>
  <c r="G136" i="20" s="1"/>
  <c r="M1539" i="16"/>
  <c r="U1698" i="16"/>
  <c r="U1705" i="16"/>
  <c r="U1573" i="16"/>
  <c r="U1505" i="16"/>
  <c r="U1519" i="16"/>
  <c r="U1691" i="16"/>
  <c r="U1663" i="16"/>
  <c r="U1635" i="16"/>
  <c r="U1554" i="16"/>
  <c r="U1712" i="16"/>
  <c r="U1547" i="16"/>
  <c r="U1656" i="16"/>
  <c r="U1628" i="16"/>
  <c r="U1580" i="16"/>
  <c r="U1670" i="16"/>
  <c r="U1642" i="16"/>
  <c r="U1614" i="16"/>
  <c r="U1540" i="16"/>
  <c r="U1684" i="16"/>
  <c r="U1601" i="16"/>
  <c r="U1533" i="16"/>
  <c r="U1512" i="16"/>
  <c r="U1677" i="16"/>
  <c r="U1649" i="16"/>
  <c r="U1621" i="16"/>
  <c r="U1594" i="16"/>
  <c r="U1526" i="16"/>
  <c r="U1587" i="16"/>
  <c r="U3063" i="16"/>
  <c r="U2752" i="16"/>
  <c r="U3221" i="16"/>
  <c r="U3193" i="16"/>
  <c r="U3165" i="16"/>
  <c r="U3135" i="16"/>
  <c r="U3107" i="16"/>
  <c r="U3041" i="16"/>
  <c r="U3013" i="16"/>
  <c r="U2985" i="16"/>
  <c r="U2957" i="16"/>
  <c r="U2929" i="16"/>
  <c r="U3070" i="16"/>
  <c r="U2759" i="16"/>
  <c r="U3228" i="16"/>
  <c r="U3200" i="16"/>
  <c r="U3172" i="16"/>
  <c r="U3142" i="16"/>
  <c r="U3114" i="16"/>
  <c r="U3048" i="16"/>
  <c r="U3020" i="16"/>
  <c r="U2992" i="16"/>
  <c r="U2964" i="16"/>
  <c r="U2936" i="16"/>
  <c r="U3077" i="16"/>
  <c r="U2766" i="16"/>
  <c r="U2738" i="16"/>
  <c r="U3207" i="16"/>
  <c r="U3179" i="16"/>
  <c r="U3149" i="16"/>
  <c r="U3121" i="16"/>
  <c r="U3093" i="16"/>
  <c r="U3027" i="16"/>
  <c r="U2999" i="16"/>
  <c r="U2971" i="16"/>
  <c r="U2943" i="16"/>
  <c r="U3186" i="16"/>
  <c r="U2621" i="16"/>
  <c r="U2586" i="16"/>
  <c r="U2551" i="16"/>
  <c r="U3214" i="16"/>
  <c r="U2950" i="16"/>
  <c r="U2915" i="16"/>
  <c r="U2887" i="16"/>
  <c r="U2859" i="16"/>
  <c r="U2831" i="16"/>
  <c r="U2803" i="16"/>
  <c r="U2775" i="16"/>
  <c r="U2709" i="16"/>
  <c r="U2681" i="16"/>
  <c r="U2745" i="16"/>
  <c r="U2978" i="16"/>
  <c r="U2579" i="16"/>
  <c r="U3056" i="16"/>
  <c r="U3006" i="16"/>
  <c r="U2894" i="16"/>
  <c r="U2866" i="16"/>
  <c r="U2838" i="16"/>
  <c r="U2810" i="16"/>
  <c r="U2782" i="16"/>
  <c r="U2716" i="16"/>
  <c r="U2688" i="16"/>
  <c r="U2365" i="16"/>
  <c r="U2600" i="16"/>
  <c r="U2565" i="16"/>
  <c r="U2530" i="16"/>
  <c r="U3156" i="16"/>
  <c r="U2908" i="16"/>
  <c r="U2824" i="16"/>
  <c r="U3084" i="16"/>
  <c r="U3034" i="16"/>
  <c r="U2544" i="16"/>
  <c r="U3100" i="16"/>
  <c r="U2901" i="16"/>
  <c r="U2873" i="16"/>
  <c r="U2845" i="16"/>
  <c r="U2817" i="16"/>
  <c r="U2789" i="16"/>
  <c r="U2723" i="16"/>
  <c r="U2695" i="16"/>
  <c r="U2667" i="16"/>
  <c r="U2607" i="16"/>
  <c r="U2572" i="16"/>
  <c r="U2537" i="16"/>
  <c r="U2880" i="16"/>
  <c r="U2796" i="16"/>
  <c r="U2702" i="16"/>
  <c r="U2614" i="16"/>
  <c r="U3128" i="16"/>
  <c r="U2922" i="16"/>
  <c r="U2852" i="16"/>
  <c r="U2730" i="16"/>
  <c r="U2674" i="16"/>
  <c r="U1340" i="16"/>
  <c r="U2479" i="16"/>
  <c r="U2423" i="16"/>
  <c r="U2374" i="16"/>
  <c r="U2630" i="16"/>
  <c r="U2430" i="16"/>
  <c r="U2472" i="16"/>
  <c r="U2416" i="16"/>
  <c r="U2593" i="16"/>
  <c r="U2437" i="16"/>
  <c r="U2644" i="16"/>
  <c r="U2465" i="16"/>
  <c r="U2409" i="16"/>
  <c r="U2388" i="16"/>
  <c r="U2514" i="16"/>
  <c r="U2458" i="16"/>
  <c r="U2367" i="16"/>
  <c r="U2651" i="16"/>
  <c r="U2507" i="16"/>
  <c r="U2451" i="16"/>
  <c r="U2402" i="16"/>
  <c r="U2381" i="16"/>
  <c r="U1347" i="16"/>
  <c r="U2500" i="16"/>
  <c r="U2444" i="16"/>
  <c r="U2395" i="16"/>
  <c r="U2523" i="16"/>
  <c r="U2493" i="16"/>
  <c r="U2658" i="16"/>
  <c r="U2637" i="16"/>
  <c r="U2486" i="16"/>
  <c r="U2558" i="16"/>
  <c r="U1451" i="16"/>
  <c r="U1498" i="16"/>
  <c r="U1389" i="16"/>
  <c r="U1465" i="16"/>
  <c r="U1438" i="16"/>
  <c r="U1403" i="16"/>
  <c r="U1431" i="16"/>
  <c r="U1479" i="16"/>
  <c r="U1410" i="16"/>
  <c r="U1368" i="16"/>
  <c r="U1458" i="16"/>
  <c r="U1417" i="16"/>
  <c r="U1382" i="16"/>
  <c r="U1396" i="16"/>
  <c r="U1361" i="16"/>
  <c r="U1472" i="16"/>
  <c r="U1424" i="16"/>
  <c r="U1491" i="16"/>
  <c r="U1375" i="16"/>
  <c r="U1354" i="16"/>
  <c r="P1551" i="16"/>
  <c r="P2225" i="16" s="1"/>
  <c r="S1464" i="16"/>
  <c r="O1368" i="16"/>
  <c r="O311" i="16" s="1"/>
  <c r="I273" i="16" s="1"/>
  <c r="G96" i="20" s="1"/>
  <c r="T1469" i="16"/>
  <c r="T2212" i="16" s="1"/>
  <c r="S1470" i="16"/>
  <c r="R1471" i="16"/>
  <c r="M1396" i="16"/>
  <c r="M315" i="16" s="1"/>
  <c r="L1396" i="16"/>
  <c r="M1403" i="16"/>
  <c r="M316" i="16" s="1"/>
  <c r="R2235" i="16"/>
  <c r="T1625" i="16"/>
  <c r="T2235" i="16" s="1"/>
  <c r="Q1525" i="16"/>
  <c r="R1524" i="16"/>
  <c r="S1523" i="16"/>
  <c r="R2221" i="16"/>
  <c r="R1626" i="16"/>
  <c r="S1626" i="16" s="1"/>
  <c r="D2856" i="16"/>
  <c r="K1682" i="16"/>
  <c r="L1681" i="16"/>
  <c r="K2243" i="16"/>
  <c r="K1683" i="16"/>
  <c r="D1701" i="16"/>
  <c r="D2868" i="16" s="1"/>
  <c r="E2868" i="16"/>
  <c r="K1688" i="16"/>
  <c r="F1700" i="16" a="1"/>
  <c r="F1700" i="16" s="1"/>
  <c r="E2867" i="16"/>
  <c r="F2860" i="16"/>
  <c r="L2242" i="16"/>
  <c r="M1674" i="16"/>
  <c r="K1676" i="16"/>
  <c r="L1675" i="16"/>
  <c r="G2601" i="16"/>
  <c r="G2597" i="16"/>
  <c r="F2597" i="16"/>
  <c r="F2608" i="16"/>
  <c r="S1450" i="16"/>
  <c r="R1476" i="16"/>
  <c r="R2213" i="16" s="1"/>
  <c r="Q332" i="16"/>
  <c r="S1457" i="16"/>
  <c r="P1478" i="16"/>
  <c r="P334" i="16" s="1"/>
  <c r="P838" i="16" s="1"/>
  <c r="P333" i="16"/>
  <c r="Q1477" i="16"/>
  <c r="Q2222" i="16"/>
  <c r="Q1531" i="16"/>
  <c r="N1538" i="16"/>
  <c r="R1530" i="16"/>
  <c r="R2222" i="16" s="1"/>
  <c r="O1537" i="16"/>
  <c r="N2223" i="16"/>
  <c r="F1413" i="16"/>
  <c r="F2602" i="16" s="1"/>
  <c r="F1426" i="16" a="1"/>
  <c r="F1426" i="16" s="1"/>
  <c r="K1428" i="16"/>
  <c r="D1427" i="16"/>
  <c r="D2616" i="16" s="1"/>
  <c r="K1407" i="16"/>
  <c r="K1414" i="16"/>
  <c r="K2204" i="16"/>
  <c r="T2192" i="16"/>
  <c r="C514" i="20"/>
  <c r="D514" i="20"/>
  <c r="D513" i="20"/>
  <c r="E513" i="20" s="1"/>
  <c r="T2143" i="16"/>
  <c r="Q446" i="20"/>
  <c r="R446" i="20" s="1"/>
  <c r="R439" i="20"/>
  <c r="T2133" i="16"/>
  <c r="T2103" i="16"/>
  <c r="T2134" i="16"/>
  <c r="T2111" i="16"/>
  <c r="T2102" i="16"/>
  <c r="S2143" i="16"/>
  <c r="S2153" i="16" s="1"/>
  <c r="T2131" i="16"/>
  <c r="R2139" i="16"/>
  <c r="R318" i="20" s="1"/>
  <c r="T2138" i="16"/>
  <c r="T2118" i="16"/>
  <c r="T2146" i="16" s="1"/>
  <c r="T2107" i="16"/>
  <c r="S1208" i="16"/>
  <c r="T776" i="16"/>
  <c r="T272" i="20" s="1"/>
  <c r="T744" i="16"/>
  <c r="T240" i="20" s="1"/>
  <c r="P52" i="10"/>
  <c r="P340" i="10" s="1"/>
  <c r="T115" i="10"/>
  <c r="T119" i="10"/>
  <c r="T110" i="10"/>
  <c r="T89" i="10"/>
  <c r="T113" i="10" s="1"/>
  <c r="T116" i="10"/>
  <c r="T85" i="10"/>
  <c r="T84" i="10" s="1"/>
  <c r="T118" i="10" s="1"/>
  <c r="T71" i="10"/>
  <c r="T31" i="10"/>
  <c r="T77" i="10"/>
  <c r="S79" i="10"/>
  <c r="R366" i="10"/>
  <c r="S114" i="10"/>
  <c r="S112" i="10" s="1"/>
  <c r="R1200" i="16"/>
  <c r="R1193" i="16"/>
  <c r="T1198" i="16"/>
  <c r="T2171" i="16" s="1"/>
  <c r="S1199" i="16"/>
  <c r="T1191" i="16"/>
  <c r="T2170" i="16" s="1"/>
  <c r="S1192" i="16"/>
  <c r="S1504" i="16"/>
  <c r="T2193" i="16"/>
  <c r="S2135" i="16"/>
  <c r="S2139" i="16" s="1"/>
  <c r="S318" i="20" s="1"/>
  <c r="T2121" i="16"/>
  <c r="T2149" i="16" s="1"/>
  <c r="S933" i="16"/>
  <c r="S1613" i="16"/>
  <c r="T11" i="11"/>
  <c r="T11" i="18"/>
  <c r="T11" i="20"/>
  <c r="T11" i="10"/>
  <c r="T11" i="16"/>
  <c r="U134" i="8"/>
  <c r="T2104" i="16"/>
  <c r="S1353" i="16"/>
  <c r="T2109" i="16"/>
  <c r="T2106" i="16"/>
  <c r="S1490" i="16"/>
  <c r="T2116" i="16"/>
  <c r="T2144" i="16" s="1"/>
  <c r="S1497" i="16"/>
  <c r="S1346" i="16"/>
  <c r="S1367" i="16"/>
  <c r="S1339" i="16"/>
  <c r="K1011" i="16"/>
  <c r="K2008" i="16"/>
  <c r="K587" i="16" s="1"/>
  <c r="K841" i="16" s="1"/>
  <c r="K586" i="16"/>
  <c r="K1422" i="16"/>
  <c r="K1423" i="16" s="1"/>
  <c r="L993" i="16"/>
  <c r="M993" i="16" s="1"/>
  <c r="M992" i="16"/>
  <c r="L1009" i="16"/>
  <c r="N991" i="16"/>
  <c r="S594" i="12"/>
  <c r="T265" i="16"/>
  <c r="T87" i="20" s="1"/>
  <c r="S945" i="16"/>
  <c r="S951" i="16"/>
  <c r="S1239" i="12"/>
  <c r="S1243" i="12" s="1"/>
  <c r="S1400" i="12" s="1"/>
  <c r="T1341" i="12"/>
  <c r="T1338" i="12"/>
  <c r="T1300" i="12"/>
  <c r="T1294" i="12"/>
  <c r="T1297" i="12"/>
  <c r="T1255" i="12"/>
  <c r="T1252" i="12"/>
  <c r="T1249" i="12"/>
  <c r="S1367" i="12"/>
  <c r="S1403" i="12" s="1"/>
  <c r="S1234" i="12"/>
  <c r="S1399" i="12" s="1"/>
  <c r="S1333" i="12"/>
  <c r="S1402" i="12" s="1"/>
  <c r="S1288" i="12"/>
  <c r="S1401" i="12" s="1"/>
  <c r="T1216" i="12"/>
  <c r="T1218" i="12"/>
  <c r="T1215" i="12"/>
  <c r="S936" i="12"/>
  <c r="T1192" i="12"/>
  <c r="T1196" i="12"/>
  <c r="T1191" i="12"/>
  <c r="T1198" i="12"/>
  <c r="U449" i="16"/>
  <c r="S2125" i="16"/>
  <c r="S2126" i="16" s="1"/>
  <c r="S2112" i="16"/>
  <c r="S845" i="16" s="1"/>
  <c r="T927" i="12"/>
  <c r="U230" i="20"/>
  <c r="T1794" i="12"/>
  <c r="T2145" i="16"/>
  <c r="U197" i="16"/>
  <c r="U93" i="20"/>
  <c r="U151" i="20"/>
  <c r="U1892" i="16"/>
  <c r="U190" i="10"/>
  <c r="U1639" i="16"/>
  <c r="U2237" i="16" s="1"/>
  <c r="U161" i="20"/>
  <c r="U180" i="20"/>
  <c r="U158" i="20"/>
  <c r="T1884" i="12"/>
  <c r="T1922" i="12" s="1"/>
  <c r="T1405" i="12"/>
  <c r="U168" i="20"/>
  <c r="U204" i="20"/>
  <c r="T1818" i="12"/>
  <c r="T2110" i="16"/>
  <c r="U955" i="16"/>
  <c r="T2137" i="16"/>
  <c r="T1743" i="12"/>
  <c r="T114" i="12"/>
  <c r="U2097" i="16"/>
  <c r="T1677" i="12"/>
  <c r="T1427" i="12"/>
  <c r="T1458" i="12" s="1"/>
  <c r="T1671" i="12"/>
  <c r="T1820" i="12"/>
  <c r="U159" i="20"/>
  <c r="T1831" i="12"/>
  <c r="V28" i="8"/>
  <c r="U95" i="11"/>
  <c r="U273" i="16"/>
  <c r="T1797" i="12"/>
  <c r="U1561" i="16"/>
  <c r="U367" i="16" s="1"/>
  <c r="U1278" i="16"/>
  <c r="T617" i="12"/>
  <c r="T1793" i="12"/>
  <c r="U109" i="16"/>
  <c r="T1784" i="12"/>
  <c r="T1792" i="12"/>
  <c r="U448" i="16"/>
  <c r="U2101" i="16"/>
  <c r="T1825" i="12"/>
  <c r="U328" i="16"/>
  <c r="T1754" i="12"/>
  <c r="T1837" i="12"/>
  <c r="T1838" i="12"/>
  <c r="T1646" i="12"/>
  <c r="U96" i="20"/>
  <c r="T1766" i="12"/>
  <c r="T704" i="12"/>
  <c r="U165" i="20"/>
  <c r="U325" i="16"/>
  <c r="T1804" i="12"/>
  <c r="U420" i="16"/>
  <c r="U119" i="16"/>
  <c r="T1834" i="12"/>
  <c r="U157" i="20"/>
  <c r="T1756" i="12"/>
  <c r="T1886" i="12"/>
  <c r="T1925" i="12" s="1"/>
  <c r="U355" i="16"/>
  <c r="U100" i="20"/>
  <c r="T1749" i="12"/>
  <c r="U207" i="20"/>
  <c r="T1788" i="12"/>
  <c r="U280" i="16"/>
  <c r="U205" i="20"/>
  <c r="U186" i="20"/>
  <c r="T1684" i="12"/>
  <c r="U22" i="16"/>
  <c r="U231" i="11"/>
  <c r="T1683" i="12"/>
  <c r="U427" i="16"/>
  <c r="U431" i="16"/>
  <c r="U189" i="20"/>
  <c r="T1675" i="12"/>
  <c r="T1829" i="12"/>
  <c r="T1187" i="12"/>
  <c r="U105" i="20"/>
  <c r="U443" i="16"/>
  <c r="T1789" i="12"/>
  <c r="U451" i="16"/>
  <c r="T1796" i="12"/>
  <c r="U119" i="20"/>
  <c r="U521" i="16"/>
  <c r="U446" i="16"/>
  <c r="T1823" i="12"/>
  <c r="T1841" i="12"/>
  <c r="T1731" i="12"/>
  <c r="T12" i="12"/>
  <c r="U698" i="16"/>
  <c r="U180" i="11"/>
  <c r="U240" i="11"/>
  <c r="T1645" i="12"/>
  <c r="U1894" i="16"/>
  <c r="T1650" i="12"/>
  <c r="T1781" i="12"/>
  <c r="U222" i="20"/>
  <c r="U35" i="11"/>
  <c r="U92" i="20"/>
  <c r="T1780" i="12"/>
  <c r="T100" i="12"/>
  <c r="T1735" i="12"/>
  <c r="T1758" i="12"/>
  <c r="U450" i="16"/>
  <c r="U231" i="20"/>
  <c r="T1759" i="12"/>
  <c r="T1699" i="12"/>
  <c r="U435" i="16"/>
  <c r="U99" i="20"/>
  <c r="T1673" i="12"/>
  <c r="T1702" i="12"/>
  <c r="T1734" i="12"/>
  <c r="U102" i="20"/>
  <c r="T63" i="12"/>
  <c r="T1706" i="12"/>
  <c r="T1738" i="12"/>
  <c r="U223" i="20"/>
  <c r="U156" i="10"/>
  <c r="T946" i="12"/>
  <c r="U354" i="16"/>
  <c r="U359" i="16"/>
  <c r="U164" i="20"/>
  <c r="U12" i="18"/>
  <c r="T1728" i="12"/>
  <c r="T1811" i="12"/>
  <c r="U425" i="16"/>
  <c r="U63" i="18"/>
  <c r="T1807" i="12"/>
  <c r="U1560" i="16"/>
  <c r="U366" i="16" s="1"/>
  <c r="U413" i="10"/>
  <c r="U106" i="16"/>
  <c r="U207" i="16"/>
  <c r="U173" i="20"/>
  <c r="T1406" i="12"/>
  <c r="T1688" i="12"/>
  <c r="U430" i="16"/>
  <c r="U452" i="16"/>
  <c r="U396" i="16"/>
  <c r="U406" i="16" s="1"/>
  <c r="U146" i="20" s="1"/>
  <c r="T1755" i="12"/>
  <c r="T1845" i="12"/>
  <c r="U432" i="16"/>
  <c r="U2092" i="16"/>
  <c r="U2118" i="16" s="1"/>
  <c r="U2146" i="16" s="1"/>
  <c r="U210" i="20"/>
  <c r="U426" i="16"/>
  <c r="T1832" i="12"/>
  <c r="T1846" i="12"/>
  <c r="U185" i="20"/>
  <c r="T1667" i="12"/>
  <c r="T1836" i="12"/>
  <c r="U30" i="16"/>
  <c r="U137" i="20"/>
  <c r="U114" i="20"/>
  <c r="T1163" i="12"/>
  <c r="T1801" i="12"/>
  <c r="U421" i="16"/>
  <c r="U229" i="20"/>
  <c r="U1558" i="16"/>
  <c r="U364" i="16" s="1"/>
  <c r="T1720" i="12"/>
  <c r="U564" i="16"/>
  <c r="T1776" i="12"/>
  <c r="U361" i="16"/>
  <c r="U1201" i="16"/>
  <c r="U101" i="16"/>
  <c r="U115" i="16"/>
  <c r="U422" i="16"/>
  <c r="T1843" i="12"/>
  <c r="U154" i="20"/>
  <c r="T1644" i="12"/>
  <c r="T1785" i="12"/>
  <c r="U272" i="16"/>
  <c r="U83" i="20"/>
  <c r="U190" i="20"/>
  <c r="T1672" i="12"/>
  <c r="T1708" i="12"/>
  <c r="U274" i="16"/>
  <c r="U2114" i="16"/>
  <c r="U160" i="20"/>
  <c r="U1893" i="16"/>
  <c r="T1747" i="12"/>
  <c r="T1703" i="12"/>
  <c r="U358" i="16"/>
  <c r="U2088" i="16"/>
  <c r="U212" i="20"/>
  <c r="T1763" i="12"/>
  <c r="T1707" i="12"/>
  <c r="U362" i="16"/>
  <c r="U2090" i="16"/>
  <c r="U152" i="20"/>
  <c r="T1678" i="12"/>
  <c r="T1741" i="12"/>
  <c r="U329" i="16"/>
  <c r="U170" i="20"/>
  <c r="U130" i="20"/>
  <c r="T1745" i="12"/>
  <c r="T1777" i="12"/>
  <c r="U444" i="16"/>
  <c r="U103" i="16"/>
  <c r="U1285" i="16"/>
  <c r="U127" i="16"/>
  <c r="U128" i="20"/>
  <c r="U127" i="10"/>
  <c r="T1736" i="12"/>
  <c r="U70" i="16"/>
  <c r="U12" i="20"/>
  <c r="U53" i="20" s="1"/>
  <c r="U441" i="16"/>
  <c r="U182" i="20"/>
  <c r="U418" i="16"/>
  <c r="U275" i="16"/>
  <c r="T1757" i="12"/>
  <c r="U445" i="16"/>
  <c r="U2096" i="16"/>
  <c r="U2122" i="16" s="1"/>
  <c r="U2150" i="16" s="1"/>
  <c r="U181" i="20"/>
  <c r="T1410" i="12"/>
  <c r="T1885" i="12"/>
  <c r="T1924" i="12" s="1"/>
  <c r="T1730" i="12"/>
  <c r="U573" i="16"/>
  <c r="U172" i="20"/>
  <c r="U116" i="18"/>
  <c r="T1783" i="12"/>
  <c r="T1733" i="12"/>
  <c r="U439" i="16"/>
  <c r="U2128" i="16"/>
  <c r="U209" i="20"/>
  <c r="T1799" i="12"/>
  <c r="T1737" i="12"/>
  <c r="U281" i="16"/>
  <c r="U2091" i="16"/>
  <c r="U225" i="20"/>
  <c r="T1681" i="12"/>
  <c r="T1774" i="12"/>
  <c r="U221" i="20"/>
  <c r="T1791" i="12"/>
  <c r="T1689" i="12"/>
  <c r="U150" i="20"/>
  <c r="T1833" i="12"/>
  <c r="U153" i="20"/>
  <c r="U69" i="20"/>
  <c r="U117" i="16"/>
  <c r="U546" i="20"/>
  <c r="T42" i="12"/>
  <c r="U242" i="10"/>
  <c r="T1739" i="12"/>
  <c r="U162" i="20"/>
  <c r="T1744" i="12"/>
  <c r="T1762" i="12"/>
  <c r="U136" i="20"/>
  <c r="T32" i="12"/>
  <c r="T1676" i="12"/>
  <c r="T1765" i="12"/>
  <c r="U278" i="16"/>
  <c r="U178" i="20"/>
  <c r="U74" i="18"/>
  <c r="U44" i="11"/>
  <c r="T1680" i="12"/>
  <c r="T1821" i="12"/>
  <c r="U216" i="16"/>
  <c r="U103" i="20"/>
  <c r="U176" i="20"/>
  <c r="U74" i="11"/>
  <c r="T1795" i="12"/>
  <c r="T1806" i="12"/>
  <c r="U213" i="20"/>
  <c r="U171" i="20"/>
  <c r="T1686" i="12"/>
  <c r="T1826" i="12"/>
  <c r="U226" i="20"/>
  <c r="T1696" i="12"/>
  <c r="U206" i="20"/>
  <c r="T921" i="12"/>
  <c r="T1936" i="12" s="1"/>
  <c r="U81" i="20"/>
  <c r="U215" i="16"/>
  <c r="U2142" i="16"/>
  <c r="U53" i="11"/>
  <c r="U437" i="16"/>
  <c r="U98" i="10"/>
  <c r="U203" i="20"/>
  <c r="T1812" i="12"/>
  <c r="T1704" i="12"/>
  <c r="U106" i="20"/>
  <c r="T1828" i="12"/>
  <c r="T1842" i="12"/>
  <c r="U615" i="16"/>
  <c r="U94" i="20"/>
  <c r="U12" i="10"/>
  <c r="T629" i="12"/>
  <c r="T1767" i="12"/>
  <c r="U46" i="16"/>
  <c r="U198" i="16"/>
  <c r="U156" i="20"/>
  <c r="T91" i="12"/>
  <c r="T1779" i="12"/>
  <c r="U438" i="16"/>
  <c r="U1890" i="16"/>
  <c r="U98" i="20"/>
  <c r="U224" i="20"/>
  <c r="U201" i="11"/>
  <c r="T1710" i="12"/>
  <c r="T1742" i="12"/>
  <c r="U211" i="20"/>
  <c r="U184" i="20"/>
  <c r="T1682" i="12"/>
  <c r="U360" i="16"/>
  <c r="U155" i="20"/>
  <c r="T1169" i="12"/>
  <c r="T1830" i="12"/>
  <c r="U169" i="20"/>
  <c r="U71" i="20"/>
  <c r="U211" i="16"/>
  <c r="S1435" i="12"/>
  <c r="S1462" i="12"/>
  <c r="S1558" i="12"/>
  <c r="S1605" i="12"/>
  <c r="S1593" i="12"/>
  <c r="S1455" i="12"/>
  <c r="T2194" i="16"/>
  <c r="S1599" i="12"/>
  <c r="S1568" i="12"/>
  <c r="S1545" i="12"/>
  <c r="T944" i="16"/>
  <c r="S1461" i="12"/>
  <c r="S1588" i="12"/>
  <c r="S1578" i="12"/>
  <c r="S1506" i="12"/>
  <c r="S1539" i="12"/>
  <c r="S1583" i="12"/>
  <c r="S1444" i="12"/>
  <c r="S1492" i="12"/>
  <c r="S1542" i="12"/>
  <c r="S1585" i="12"/>
  <c r="T2195" i="16"/>
  <c r="S1567" i="12"/>
  <c r="S1544" i="12"/>
  <c r="S1442" i="12"/>
  <c r="S1589" i="12"/>
  <c r="S1447" i="12"/>
  <c r="S1591" i="12"/>
  <c r="S1561" i="12"/>
  <c r="S1533" i="12"/>
  <c r="S1556" i="12"/>
  <c r="S1518" i="12"/>
  <c r="S1446" i="12"/>
  <c r="S1489" i="12"/>
  <c r="S1495" i="12"/>
  <c r="S1512" i="12"/>
  <c r="S1606" i="12"/>
  <c r="S1431" i="12"/>
  <c r="S1550" i="12"/>
  <c r="S1459" i="12"/>
  <c r="S1553" i="12"/>
  <c r="S1433" i="12"/>
  <c r="S1557" i="12"/>
  <c r="S1519" i="12"/>
  <c r="S1473" i="12"/>
  <c r="S1467" i="12"/>
  <c r="S1587" i="12"/>
  <c r="S1509" i="12"/>
  <c r="S1504" i="12"/>
  <c r="S1598" i="12"/>
  <c r="S1449" i="12"/>
  <c r="S1521" i="12"/>
  <c r="S1440" i="12"/>
  <c r="S1596" i="12"/>
  <c r="S1547" i="12"/>
  <c r="S1536" i="12"/>
  <c r="S1498" i="12"/>
  <c r="S1503" i="12"/>
  <c r="S1501" i="12"/>
  <c r="S1500" i="12"/>
  <c r="S1577" i="12"/>
  <c r="S1505" i="12"/>
  <c r="S1499" i="12"/>
  <c r="S1559" i="12"/>
  <c r="S1457" i="12"/>
  <c r="S1562" i="12"/>
  <c r="S1534" i="12"/>
  <c r="S1537" i="12"/>
  <c r="S1571" i="12"/>
  <c r="S1470" i="12"/>
  <c r="S1490" i="12"/>
  <c r="S1464" i="12"/>
  <c r="S1493" i="12"/>
  <c r="S1538" i="12"/>
  <c r="S1516" i="12"/>
  <c r="S1465" i="12"/>
  <c r="S1439" i="12"/>
  <c r="S1554" i="12"/>
  <c r="S1480" i="12"/>
  <c r="S1430" i="12"/>
  <c r="S1586" i="12"/>
  <c r="S1584" i="12"/>
  <c r="S1478" i="12"/>
  <c r="S1548" i="12"/>
  <c r="S1510" i="12"/>
  <c r="S1438" i="12"/>
  <c r="S1569" i="12"/>
  <c r="S1488" i="12"/>
  <c r="S1560" i="12"/>
  <c r="S1522" i="12"/>
  <c r="S1456" i="12"/>
  <c r="S1525" i="12"/>
  <c r="S1448" i="12"/>
  <c r="S1600" i="12"/>
  <c r="S1551" i="12"/>
  <c r="S1540" i="12"/>
  <c r="S1502" i="12"/>
  <c r="T554" i="20"/>
  <c r="T555" i="20" s="1"/>
  <c r="S1552" i="12"/>
  <c r="S1481" i="12"/>
  <c r="S1441" i="12"/>
  <c r="S1602" i="12"/>
  <c r="S1443" i="12"/>
  <c r="S1572" i="12"/>
  <c r="S1527" i="12"/>
  <c r="S1513" i="12"/>
  <c r="S1445" i="12"/>
  <c r="S1597" i="12"/>
  <c r="S1496" i="12"/>
  <c r="S1590" i="12"/>
  <c r="S1517" i="12"/>
  <c r="S1511" i="12"/>
  <c r="S1508" i="12"/>
  <c r="S1579" i="12"/>
  <c r="S1546" i="12"/>
  <c r="S1549" i="12"/>
  <c r="S1603" i="12"/>
  <c r="S1582" i="12"/>
  <c r="S1594" i="12"/>
  <c r="S1566" i="12"/>
  <c r="S1565" i="12"/>
  <c r="S1436" i="12"/>
  <c r="S1535" i="12"/>
  <c r="S1458" i="12"/>
  <c r="S1580" i="12"/>
  <c r="S1482" i="12"/>
  <c r="S1515" i="12"/>
  <c r="S1601" i="12"/>
  <c r="S1432" i="12"/>
  <c r="S1592" i="12"/>
  <c r="S1543" i="12"/>
  <c r="S1479" i="12"/>
  <c r="S1494" i="12"/>
  <c r="S1468" i="12"/>
  <c r="S1497" i="12"/>
  <c r="S1437" i="12"/>
  <c r="S1520" i="12"/>
  <c r="S1469" i="12"/>
  <c r="S1523" i="12"/>
  <c r="S1463" i="12"/>
  <c r="S1514" i="12"/>
  <c r="S1524" i="12"/>
  <c r="S1491" i="12"/>
  <c r="S1507" i="12"/>
  <c r="S1471" i="12"/>
  <c r="S1563" i="12"/>
  <c r="S1466" i="12"/>
  <c r="S1570" i="12"/>
  <c r="S1595" i="12"/>
  <c r="S1541" i="12"/>
  <c r="S1454" i="12"/>
  <c r="S1564" i="12"/>
  <c r="S1526" i="12"/>
  <c r="S1460" i="12"/>
  <c r="S1581" i="12"/>
  <c r="S1472" i="12"/>
  <c r="S1604" i="12"/>
  <c r="T48" i="18"/>
  <c r="T53" i="18" s="1"/>
  <c r="T561" i="20"/>
  <c r="T562" i="20" s="1"/>
  <c r="T1503" i="16"/>
  <c r="S116" i="12"/>
  <c r="S161" i="12"/>
  <c r="U208" i="16"/>
  <c r="U206" i="16"/>
  <c r="U111" i="16"/>
  <c r="U129" i="16"/>
  <c r="U118" i="16"/>
  <c r="U116" i="16"/>
  <c r="U82" i="20"/>
  <c r="U76" i="20"/>
  <c r="U1250" i="16"/>
  <c r="U253" i="16" s="1"/>
  <c r="U574" i="20"/>
  <c r="U576" i="20" s="1"/>
  <c r="U100" i="16"/>
  <c r="U83" i="18"/>
  <c r="U97" i="20"/>
  <c r="U442" i="16"/>
  <c r="U269" i="16"/>
  <c r="T1809" i="12"/>
  <c r="T1722" i="12"/>
  <c r="U171" i="11"/>
  <c r="U227" i="20"/>
  <c r="U239" i="20"/>
  <c r="U1557" i="16"/>
  <c r="U363" i="16" s="1"/>
  <c r="T1805" i="12"/>
  <c r="T1701" i="12"/>
  <c r="T82" i="12"/>
  <c r="U75" i="10"/>
  <c r="U135" i="20"/>
  <c r="U356" i="16"/>
  <c r="T1685" i="12"/>
  <c r="T1800" i="12"/>
  <c r="T1775" i="12"/>
  <c r="U46" i="10"/>
  <c r="U212" i="16"/>
  <c r="U210" i="16"/>
  <c r="U128" i="16"/>
  <c r="U110" i="16"/>
  <c r="U113" i="16"/>
  <c r="U66" i="20"/>
  <c r="U68" i="20"/>
  <c r="U75" i="20"/>
  <c r="U1257" i="16"/>
  <c r="U254" i="16" s="1"/>
  <c r="U141" i="16"/>
  <c r="U553" i="20"/>
  <c r="U79" i="16"/>
  <c r="U99" i="16"/>
  <c r="U157" i="16"/>
  <c r="U201" i="16"/>
  <c r="U199" i="16"/>
  <c r="U214" i="16"/>
  <c r="U125" i="16"/>
  <c r="U131" i="16"/>
  <c r="U126" i="16"/>
  <c r="U70" i="20"/>
  <c r="U80" i="20"/>
  <c r="U1264" i="16"/>
  <c r="U255" i="16" s="1"/>
  <c r="U174" i="16"/>
  <c r="U539" i="20"/>
  <c r="U95" i="16"/>
  <c r="U102" i="16"/>
  <c r="U187" i="20"/>
  <c r="U833" i="16"/>
  <c r="U429" i="16"/>
  <c r="T1750" i="12"/>
  <c r="U62" i="16"/>
  <c r="T1705" i="12"/>
  <c r="U1559" i="16"/>
  <c r="U365" i="16" s="1"/>
  <c r="U228" i="20"/>
  <c r="U29" i="18"/>
  <c r="U2094" i="16"/>
  <c r="U2120" i="16" s="1"/>
  <c r="T1746" i="12"/>
  <c r="T1844" i="12"/>
  <c r="T1835" i="12"/>
  <c r="U205" i="16"/>
  <c r="U203" i="16"/>
  <c r="U124" i="16"/>
  <c r="U122" i="16"/>
  <c r="U133" i="16"/>
  <c r="U112" i="16"/>
  <c r="U79" i="20"/>
  <c r="U72" i="20"/>
  <c r="U1222" i="16"/>
  <c r="U1271" i="16"/>
  <c r="U256" i="16" s="1"/>
  <c r="U1502" i="16"/>
  <c r="U2218" i="16" s="1"/>
  <c r="U1337" i="16"/>
  <c r="U96" i="16"/>
  <c r="U144" i="16" s="1"/>
  <c r="U104" i="16"/>
  <c r="T603" i="12"/>
  <c r="U174" i="20"/>
  <c r="U2098" i="16"/>
  <c r="U417" i="16"/>
  <c r="T1890" i="12"/>
  <c r="T1764" i="12"/>
  <c r="T1709" i="12"/>
  <c r="T1817" i="12"/>
  <c r="U363" i="10"/>
  <c r="U166" i="20"/>
  <c r="U2093" i="16"/>
  <c r="U2119" i="16" s="1"/>
  <c r="U357" i="16"/>
  <c r="T1810" i="12"/>
  <c r="U202" i="16"/>
  <c r="U132" i="16"/>
  <c r="U107" i="16"/>
  <c r="U77" i="20"/>
  <c r="U943" i="16"/>
  <c r="U135" i="16"/>
  <c r="U271" i="10"/>
  <c r="U134" i="20"/>
  <c r="U423" i="16"/>
  <c r="T1732" i="12"/>
  <c r="U162" i="11"/>
  <c r="U127" i="20"/>
  <c r="U408" i="16"/>
  <c r="T1760" i="12"/>
  <c r="T1404" i="12"/>
  <c r="T1695" i="12"/>
  <c r="U300" i="10"/>
  <c r="U188" i="20"/>
  <c r="U657" i="16"/>
  <c r="U352" i="16"/>
  <c r="T1711" i="12"/>
  <c r="T1679" i="12"/>
  <c r="U219" i="10"/>
  <c r="U163" i="20"/>
  <c r="U2095" i="16"/>
  <c r="U2121" i="16" s="1"/>
  <c r="U2149" i="16" s="1"/>
  <c r="U282" i="16"/>
  <c r="T1802" i="12"/>
  <c r="T1752" i="12"/>
  <c r="T1803" i="12"/>
  <c r="U117" i="20"/>
  <c r="U385" i="10"/>
  <c r="U495" i="10" s="1"/>
  <c r="U132" i="20"/>
  <c r="U64" i="20"/>
  <c r="U436" i="16"/>
  <c r="T1798" i="12"/>
  <c r="T1748" i="12"/>
  <c r="T1787" i="12"/>
  <c r="T73" i="12"/>
  <c r="U177" i="20"/>
  <c r="U131" i="20"/>
  <c r="U447" i="16"/>
  <c r="U276" i="16"/>
  <c r="T1761" i="12"/>
  <c r="T1698" i="12"/>
  <c r="T1713" i="12"/>
  <c r="U334" i="10"/>
  <c r="U101" i="20"/>
  <c r="U91" i="20"/>
  <c r="U270" i="16"/>
  <c r="U434" i="16"/>
  <c r="T1824" i="12"/>
  <c r="T1839" i="12"/>
  <c r="T23" i="12"/>
  <c r="U433" i="16"/>
  <c r="U424" i="16"/>
  <c r="U183" i="20"/>
  <c r="T1773" i="12"/>
  <c r="U54" i="16"/>
  <c r="U12" i="16"/>
  <c r="U192" i="16" s="1"/>
  <c r="U268" i="16"/>
  <c r="U279" i="16"/>
  <c r="U326" i="16"/>
  <c r="U209" i="16"/>
  <c r="U121" i="16"/>
  <c r="U130" i="16"/>
  <c r="U73" i="20"/>
  <c r="U1215" i="16"/>
  <c r="U1653" i="16"/>
  <c r="U98" i="16"/>
  <c r="U1194" i="16"/>
  <c r="U175" i="20"/>
  <c r="T1808" i="12"/>
  <c r="U32" i="8"/>
  <c r="U31" i="8" s="1"/>
  <c r="U68" i="18" s="1"/>
  <c r="U95" i="20"/>
  <c r="U419" i="16"/>
  <c r="U124" i="11"/>
  <c r="T1718" i="12"/>
  <c r="U107" i="18"/>
  <c r="U133" i="20"/>
  <c r="U208" i="20"/>
  <c r="T1822" i="12"/>
  <c r="T1840" i="12"/>
  <c r="T1819" i="12"/>
  <c r="U116" i="20"/>
  <c r="U118" i="20"/>
  <c r="U440" i="16"/>
  <c r="T1721" i="12"/>
  <c r="U271" i="16"/>
  <c r="T1694" i="12"/>
  <c r="U104" i="20"/>
  <c r="U277" i="16"/>
  <c r="T1712" i="12"/>
  <c r="U38" i="16"/>
  <c r="T1670" i="12"/>
  <c r="U12" i="11"/>
  <c r="U312" i="16"/>
  <c r="U322" i="16" s="1"/>
  <c r="U110" i="20" s="1"/>
  <c r="U129" i="20"/>
  <c r="U2089" i="16"/>
  <c r="U2115" i="16" s="1"/>
  <c r="U2143" i="16" s="1"/>
  <c r="U330" i="16"/>
  <c r="T1729" i="12"/>
  <c r="T1751" i="12"/>
  <c r="T1687" i="12"/>
  <c r="U65" i="20"/>
  <c r="U428" i="16"/>
  <c r="T1790" i="12"/>
  <c r="T1740" i="12"/>
  <c r="T1697" i="12"/>
  <c r="U327" i="16"/>
  <c r="T1700" i="12"/>
  <c r="U283" i="16"/>
  <c r="T1753" i="12"/>
  <c r="U1891" i="16"/>
  <c r="U222" i="11"/>
  <c r="T1786" i="12"/>
  <c r="U850" i="16"/>
  <c r="U353" i="16"/>
  <c r="U213" i="16"/>
  <c r="U134" i="16"/>
  <c r="U108" i="16"/>
  <c r="U78" i="20"/>
  <c r="U1229" i="16"/>
  <c r="U250" i="16" s="1"/>
  <c r="U97" i="16"/>
  <c r="U96" i="18"/>
  <c r="U200" i="16"/>
  <c r="U120" i="16"/>
  <c r="U105" i="16"/>
  <c r="U67" i="20"/>
  <c r="U1236" i="16"/>
  <c r="U44" i="18"/>
  <c r="T1782" i="12"/>
  <c r="T1827" i="12"/>
  <c r="U179" i="20"/>
  <c r="U167" i="20"/>
  <c r="T1778" i="12"/>
  <c r="T1719" i="12"/>
  <c r="U115" i="20"/>
  <c r="U204" i="16"/>
  <c r="U114" i="16"/>
  <c r="U123" i="16"/>
  <c r="U74" i="20"/>
  <c r="U1243" i="16"/>
  <c r="U252" i="16" s="1"/>
  <c r="T766" i="16"/>
  <c r="T262" i="20" s="1"/>
  <c r="U595" i="20"/>
  <c r="U967" i="16"/>
  <c r="U1455" i="16"/>
  <c r="U2210" i="16" s="1"/>
  <c r="U961" i="16"/>
  <c r="U931" i="16"/>
  <c r="U937" i="16"/>
  <c r="U1646" i="16"/>
  <c r="U2238" i="16" s="1"/>
  <c r="T1338" i="16"/>
  <c r="T780" i="16"/>
  <c r="T276" i="20" s="1"/>
  <c r="T763" i="16"/>
  <c r="T259" i="20" s="1"/>
  <c r="T758" i="16"/>
  <c r="T254" i="20" s="1"/>
  <c r="T777" i="16"/>
  <c r="T273" i="20" s="1"/>
  <c r="R1483" i="12"/>
  <c r="R1640" i="12" s="1"/>
  <c r="R1528" i="12"/>
  <c r="R1641" i="12" s="1"/>
  <c r="R1474" i="12"/>
  <c r="R1639" i="12" s="1"/>
  <c r="R1607" i="12"/>
  <c r="R1643" i="12" s="1"/>
  <c r="R1573" i="12"/>
  <c r="R1642" i="12" s="1"/>
  <c r="T752" i="16"/>
  <c r="T248" i="20" s="1"/>
  <c r="T764" i="16"/>
  <c r="T260" i="20" s="1"/>
  <c r="T778" i="16"/>
  <c r="T274" i="20" s="1"/>
  <c r="T746" i="16"/>
  <c r="T242" i="20" s="1"/>
  <c r="T950" i="16"/>
  <c r="T756" i="16"/>
  <c r="T252" i="20" s="1"/>
  <c r="T774" i="16"/>
  <c r="T270" i="20" s="1"/>
  <c r="T754" i="16"/>
  <c r="T250" i="20" s="1"/>
  <c r="T772" i="16"/>
  <c r="T268" i="20" s="1"/>
  <c r="T773" i="16"/>
  <c r="T269" i="20" s="1"/>
  <c r="T761" i="16"/>
  <c r="T257" i="20" s="1"/>
  <c r="T781" i="16"/>
  <c r="T277" i="20" s="1"/>
  <c r="T768" i="16"/>
  <c r="T264" i="20" s="1"/>
  <c r="T751" i="16"/>
  <c r="T247" i="20" s="1"/>
  <c r="T748" i="16"/>
  <c r="T244" i="20" s="1"/>
  <c r="T767" i="16"/>
  <c r="T263" i="20" s="1"/>
  <c r="T747" i="16"/>
  <c r="T243" i="20" s="1"/>
  <c r="T775" i="16"/>
  <c r="T271" i="20" s="1"/>
  <c r="U1495" i="16"/>
  <c r="U2217" i="16" s="1"/>
  <c r="S699" i="16"/>
  <c r="T779" i="16"/>
  <c r="T275" i="20" s="1"/>
  <c r="T750" i="16"/>
  <c r="T246" i="20" s="1"/>
  <c r="T745" i="16"/>
  <c r="T241" i="20" s="1"/>
  <c r="T783" i="16"/>
  <c r="T279" i="20" s="1"/>
  <c r="T755" i="16"/>
  <c r="T251" i="20" s="1"/>
  <c r="T769" i="16"/>
  <c r="T265" i="20" s="1"/>
  <c r="T760" i="16"/>
  <c r="T256" i="20" s="1"/>
  <c r="T782" i="16"/>
  <c r="T278" i="20" s="1"/>
  <c r="T759" i="16"/>
  <c r="T255" i="20" s="1"/>
  <c r="T753" i="16"/>
  <c r="T249" i="20" s="1"/>
  <c r="T749" i="16"/>
  <c r="T245" i="20" s="1"/>
  <c r="T771" i="16"/>
  <c r="T267" i="20" s="1"/>
  <c r="T762" i="16"/>
  <c r="T258" i="20" s="1"/>
  <c r="T757" i="16"/>
  <c r="T253" i="20" s="1"/>
  <c r="T765" i="16"/>
  <c r="T261" i="20" s="1"/>
  <c r="T770" i="16"/>
  <c r="T266" i="20" s="1"/>
  <c r="T1496" i="16"/>
  <c r="T575" i="20"/>
  <c r="T2210" i="16"/>
  <c r="U1365" i="16"/>
  <c r="T2196" i="16"/>
  <c r="T1456" i="16"/>
  <c r="U949" i="16"/>
  <c r="U560" i="20"/>
  <c r="T932" i="16"/>
  <c r="T1359" i="16"/>
  <c r="T86" i="18"/>
  <c r="T68" i="18"/>
  <c r="T77" i="18"/>
  <c r="T110" i="18"/>
  <c r="U1358" i="16"/>
  <c r="T101" i="18"/>
  <c r="T33" i="18"/>
  <c r="T38" i="18" s="1"/>
  <c r="T18" i="18"/>
  <c r="T23" i="18" s="1"/>
  <c r="T1366" i="16"/>
  <c r="S751" i="12"/>
  <c r="S916" i="12" s="1"/>
  <c r="S1931" i="12" s="1"/>
  <c r="S1813" i="12"/>
  <c r="S1882" i="12" s="1"/>
  <c r="S1920" i="12" s="1"/>
  <c r="S760" i="12"/>
  <c r="S917" i="12" s="1"/>
  <c r="S1932" i="12" s="1"/>
  <c r="S1144" i="12"/>
  <c r="S1164" i="12" s="1"/>
  <c r="S911" i="12"/>
  <c r="S923" i="12" s="1"/>
  <c r="S1939" i="12" s="1"/>
  <c r="S306" i="12"/>
  <c r="S264" i="12"/>
  <c r="T1345" i="16"/>
  <c r="S221" i="12"/>
  <c r="S585" i="12"/>
  <c r="S206" i="12"/>
  <c r="S520" i="12"/>
  <c r="U1344" i="16"/>
  <c r="S434" i="12"/>
  <c r="T956" i="16"/>
  <c r="T120" i="20"/>
  <c r="T1273" i="20" s="1"/>
  <c r="T2099" i="16"/>
  <c r="T862" i="16" s="1"/>
  <c r="T136" i="16"/>
  <c r="S850" i="12"/>
  <c r="S919" i="12" s="1"/>
  <c r="S1934" i="12" s="1"/>
  <c r="S1153" i="12"/>
  <c r="S1165" i="12" s="1"/>
  <c r="S1092" i="12"/>
  <c r="S1161" i="12" s="1"/>
  <c r="T856" i="16"/>
  <c r="S1723" i="12"/>
  <c r="S1880" i="12" s="1"/>
  <c r="S1918" i="12" s="1"/>
  <c r="S1768" i="12"/>
  <c r="S1881" i="12" s="1"/>
  <c r="S1919" i="12" s="1"/>
  <c r="S1847" i="12"/>
  <c r="S1883" i="12" s="1"/>
  <c r="S1921" i="12" s="1"/>
  <c r="T331" i="16"/>
  <c r="T855" i="16" s="1"/>
  <c r="T284" i="16"/>
  <c r="T853" i="16" s="1"/>
  <c r="S1714" i="12"/>
  <c r="S1879" i="12" s="1"/>
  <c r="S1917" i="12" s="1"/>
  <c r="T107" i="20"/>
  <c r="T1271" i="20" s="1"/>
  <c r="T214" i="20"/>
  <c r="T1276" i="20" s="1"/>
  <c r="T232" i="20"/>
  <c r="T1277" i="20" s="1"/>
  <c r="T1640" i="16"/>
  <c r="U1351" i="16"/>
  <c r="U1611" i="16"/>
  <c r="U2233" i="16" s="1"/>
  <c r="S902" i="12"/>
  <c r="S922" i="12" s="1"/>
  <c r="S1938" i="12" s="1"/>
  <c r="S993" i="12"/>
  <c r="S1158" i="12" s="1"/>
  <c r="S1047" i="12"/>
  <c r="S1160" i="12" s="1"/>
  <c r="S1002" i="12"/>
  <c r="S1159" i="12" s="1"/>
  <c r="S1126" i="12"/>
  <c r="S1162" i="12" s="1"/>
  <c r="S884" i="12"/>
  <c r="S920" i="12" s="1"/>
  <c r="S1935" i="12" s="1"/>
  <c r="S805" i="12"/>
  <c r="S918" i="12" s="1"/>
  <c r="S1933" i="12" s="1"/>
  <c r="T368" i="16"/>
  <c r="T962" i="16"/>
  <c r="T1562" i="16"/>
  <c r="T1352" i="16"/>
  <c r="T1612" i="16"/>
  <c r="T1895" i="16"/>
  <c r="U1488" i="16"/>
  <c r="U2216" i="16" s="1"/>
  <c r="T1489" i="16"/>
  <c r="H1719" i="16"/>
  <c r="H1299" i="16"/>
  <c r="D1015" i="20"/>
  <c r="U1448" i="16"/>
  <c r="T1449" i="16"/>
  <c r="U1462" i="16"/>
  <c r="U2211" i="16" s="1"/>
  <c r="T1463" i="16"/>
  <c r="S280" i="20"/>
  <c r="S313" i="20" s="1"/>
  <c r="Q179" i="16"/>
  <c r="P186" i="16"/>
  <c r="P60" i="10" s="1"/>
  <c r="Q169" i="16"/>
  <c r="P86" i="16"/>
  <c r="P83" i="16"/>
  <c r="V380" i="10"/>
  <c r="V370" i="10"/>
  <c r="T547" i="20"/>
  <c r="T548" i="20" s="1"/>
  <c r="P969" i="16"/>
  <c r="N2318" i="16"/>
  <c r="N19" i="16" s="1"/>
  <c r="O17" i="16" s="1"/>
  <c r="O2306" i="16" s="1"/>
  <c r="Q51" i="16"/>
  <c r="R49" i="16" s="1"/>
  <c r="R2310" i="16" s="1"/>
  <c r="R2322" i="16" s="1"/>
  <c r="Q2334" i="16"/>
  <c r="Q52" i="16" s="1"/>
  <c r="Q67" i="16"/>
  <c r="R65" i="16" s="1"/>
  <c r="R2312" i="16" s="1"/>
  <c r="R2324" i="16" s="1"/>
  <c r="R67" i="16" s="1"/>
  <c r="Q2336" i="16"/>
  <c r="Q68" i="16" s="1"/>
  <c r="Q88" i="16" s="1"/>
  <c r="Q43" i="16"/>
  <c r="R41" i="16" s="1"/>
  <c r="R2309" i="16" s="1"/>
  <c r="R2321" i="16" s="1"/>
  <c r="Q2333" i="16"/>
  <c r="Q44" i="16" s="1"/>
  <c r="Q75" i="16"/>
  <c r="R73" i="16" s="1"/>
  <c r="R2313" i="16" s="1"/>
  <c r="R2325" i="16" s="1"/>
  <c r="Q2337" i="16"/>
  <c r="Q76" i="16" s="1"/>
  <c r="Q89" i="16" s="1"/>
  <c r="Q35" i="16"/>
  <c r="R33" i="16" s="1"/>
  <c r="R2308" i="16" s="1"/>
  <c r="R2320" i="16" s="1"/>
  <c r="Q2332" i="16"/>
  <c r="Q36" i="16" s="1"/>
  <c r="M2338" i="16"/>
  <c r="M20" i="16"/>
  <c r="M81" i="16" s="1"/>
  <c r="T540" i="20"/>
  <c r="T541" i="20" s="1"/>
  <c r="S541" i="20"/>
  <c r="M998" i="16"/>
  <c r="M999" i="16" s="1"/>
  <c r="O974" i="16"/>
  <c r="L1005" i="16"/>
  <c r="M1003" i="16"/>
  <c r="Q968" i="16"/>
  <c r="P973" i="16"/>
  <c r="N981" i="16"/>
  <c r="D1015" i="16"/>
  <c r="F1014" i="16" s="1"/>
  <c r="K1015" i="16" s="1"/>
  <c r="D1020" i="16"/>
  <c r="D1021" i="16" s="1"/>
  <c r="D1030" i="16"/>
  <c r="J1029" i="16"/>
  <c r="E1026" i="16"/>
  <c r="E1025" i="16"/>
  <c r="F1025" i="16" s="1" a="1"/>
  <c r="F1025" i="16" s="1"/>
  <c r="D1025" i="16"/>
  <c r="C1027" i="16"/>
  <c r="B1024" i="16"/>
  <c r="O997" i="16"/>
  <c r="D712" i="20"/>
  <c r="C753" i="20"/>
  <c r="D932" i="20"/>
  <c r="E932" i="20" s="1"/>
  <c r="C932" i="20"/>
  <c r="D704" i="20"/>
  <c r="E704" i="20" s="1"/>
  <c r="D883" i="20"/>
  <c r="E883" i="20" s="1"/>
  <c r="C883" i="20"/>
  <c r="C513" i="20"/>
  <c r="D512" i="20"/>
  <c r="C519" i="20"/>
  <c r="D747" i="20"/>
  <c r="C988" i="20"/>
  <c r="C739" i="20"/>
  <c r="D739" i="20"/>
  <c r="E739" i="20" s="1"/>
  <c r="D760" i="20"/>
  <c r="E760" i="20" s="1"/>
  <c r="C760" i="20"/>
  <c r="D753" i="20"/>
  <c r="E753" i="20" s="1"/>
  <c r="C697" i="20"/>
  <c r="D697" i="20"/>
  <c r="E697" i="20" s="1"/>
  <c r="D746" i="20"/>
  <c r="E746" i="20" s="1"/>
  <c r="C746" i="20"/>
  <c r="D683" i="20"/>
  <c r="E683" i="20" s="1"/>
  <c r="D690" i="20"/>
  <c r="E690" i="20" s="1"/>
  <c r="C690" i="20"/>
  <c r="D733" i="20"/>
  <c r="D740" i="20"/>
  <c r="C683" i="20"/>
  <c r="D1017" i="20"/>
  <c r="D684" i="20"/>
  <c r="D691" i="20"/>
  <c r="D718" i="20"/>
  <c r="E718" i="20" s="1"/>
  <c r="C718" i="20"/>
  <c r="D719" i="20"/>
  <c r="D726" i="20"/>
  <c r="D698" i="20"/>
  <c r="D705" i="20"/>
  <c r="C704" i="20"/>
  <c r="U567" i="20"/>
  <c r="T568" i="20"/>
  <c r="T569" i="20" s="1"/>
  <c r="N975" i="16"/>
  <c r="T1619" i="16"/>
  <c r="T1620" i="16" s="1"/>
  <c r="U1618" i="16"/>
  <c r="U2234" i="16" s="1"/>
  <c r="R1933" i="12"/>
  <c r="R152" i="16"/>
  <c r="O610" i="20"/>
  <c r="O611" i="20" s="1"/>
  <c r="M987" i="16"/>
  <c r="P985" i="16"/>
  <c r="N986" i="16"/>
  <c r="R146" i="16"/>
  <c r="R162" i="16" s="1"/>
  <c r="L632" i="20"/>
  <c r="S602" i="20"/>
  <c r="T602" i="20" s="1"/>
  <c r="U602" i="20" s="1"/>
  <c r="L631" i="20"/>
  <c r="R596" i="20"/>
  <c r="S596" i="20" s="1"/>
  <c r="S597" i="20" s="1"/>
  <c r="T588" i="20"/>
  <c r="R589" i="20"/>
  <c r="S589" i="20" s="1"/>
  <c r="S590" i="20" s="1"/>
  <c r="L637" i="20"/>
  <c r="K638" i="20"/>
  <c r="K639" i="20" s="1"/>
  <c r="C1029" i="20"/>
  <c r="C1024" i="20"/>
  <c r="C1023" i="20"/>
  <c r="D1024" i="20"/>
  <c r="D1023" i="20"/>
  <c r="E1023" i="20" s="1"/>
  <c r="K1702" i="16"/>
  <c r="R963" i="16"/>
  <c r="S939" i="16"/>
  <c r="T938" i="16"/>
  <c r="S957" i="16"/>
  <c r="T2147" i="16"/>
  <c r="T1647" i="16"/>
  <c r="D1707" i="16"/>
  <c r="D1713" i="16"/>
  <c r="C1716" i="16" s="1"/>
  <c r="D899" i="20" s="1"/>
  <c r="C899" i="20" s="1"/>
  <c r="E1708" i="16"/>
  <c r="E1707" i="16"/>
  <c r="B1706" i="16"/>
  <c r="B2873" i="16" s="1"/>
  <c r="S1654" i="16"/>
  <c r="S2239" i="16"/>
  <c r="T2136" i="16"/>
  <c r="T36" i="10"/>
  <c r="V166" i="18"/>
  <c r="U165" i="18"/>
  <c r="T167" i="18"/>
  <c r="U167" i="18" s="1"/>
  <c r="O454" i="20" l="1"/>
  <c r="P453" i="20"/>
  <c r="M468" i="20"/>
  <c r="N467" i="20"/>
  <c r="V319" i="20"/>
  <c r="V595" i="12"/>
  <c r="L481" i="20"/>
  <c r="S3490" i="16"/>
  <c r="S844" i="16" s="1"/>
  <c r="M480" i="20"/>
  <c r="T3429" i="16"/>
  <c r="T3431" i="16" s="1"/>
  <c r="T3430" i="16"/>
  <c r="T3357" i="16"/>
  <c r="T3359" i="16" s="1"/>
  <c r="T3417" i="16"/>
  <c r="T3419" i="16" s="1"/>
  <c r="T3418" i="16"/>
  <c r="T3345" i="16"/>
  <c r="T3347" i="16" s="1"/>
  <c r="T3346" i="16"/>
  <c r="T3309" i="16"/>
  <c r="T3311" i="16" s="1"/>
  <c r="T3310" i="16"/>
  <c r="T3274" i="16"/>
  <c r="K488" i="20"/>
  <c r="L488" i="20" s="1"/>
  <c r="L489" i="20" s="1"/>
  <c r="K489" i="20"/>
  <c r="E493" i="20"/>
  <c r="K494" i="20"/>
  <c r="L494" i="20" s="1"/>
  <c r="T3454" i="16"/>
  <c r="T3478" i="16"/>
  <c r="T3406" i="16"/>
  <c r="T3382" i="16"/>
  <c r="T3334" i="16"/>
  <c r="T3466" i="16"/>
  <c r="T3442" i="16"/>
  <c r="T3394" i="16"/>
  <c r="T3370" i="16"/>
  <c r="T3479" i="16"/>
  <c r="Q254" i="10"/>
  <c r="Q397" i="10" s="1"/>
  <c r="Q393" i="10"/>
  <c r="T3487" i="16"/>
  <c r="T861" i="16" s="1"/>
  <c r="R250" i="10"/>
  <c r="R226" i="11"/>
  <c r="S3479" i="16"/>
  <c r="S3491" i="16" s="1"/>
  <c r="S3489" i="16"/>
  <c r="V786" i="16"/>
  <c r="V3485" i="16"/>
  <c r="V3461" i="16"/>
  <c r="V3365" i="16"/>
  <c r="V3293" i="16"/>
  <c r="V3269" i="16"/>
  <c r="V3449" i="16"/>
  <c r="V3502" i="16"/>
  <c r="V3401" i="16"/>
  <c r="V3305" i="16"/>
  <c r="V3437" i="16"/>
  <c r="V3341" i="16"/>
  <c r="V3281" i="16"/>
  <c r="V3473" i="16"/>
  <c r="V3377" i="16"/>
  <c r="V3245" i="16"/>
  <c r="V3413" i="16"/>
  <c r="V3317" i="16"/>
  <c r="V3353" i="16"/>
  <c r="V283" i="20"/>
  <c r="V3389" i="16"/>
  <c r="V3257" i="16"/>
  <c r="V3329" i="16"/>
  <c r="V3425" i="16"/>
  <c r="V3514" i="16"/>
  <c r="V3521" i="16"/>
  <c r="V3516" i="16"/>
  <c r="V3504" i="16"/>
  <c r="V3512" i="16"/>
  <c r="V3519" i="16"/>
  <c r="V3508" i="16"/>
  <c r="V3515" i="16"/>
  <c r="V3505" i="16"/>
  <c r="V3511" i="16"/>
  <c r="V3518" i="16"/>
  <c r="V3507" i="16"/>
  <c r="V3503" i="16"/>
  <c r="V3510" i="16"/>
  <c r="V3520" i="16"/>
  <c r="V3517" i="16"/>
  <c r="V3513" i="16"/>
  <c r="V3509" i="16"/>
  <c r="V3506" i="16"/>
  <c r="V3522" i="16"/>
  <c r="T3492" i="16"/>
  <c r="U3252" i="16"/>
  <c r="U3247" i="16"/>
  <c r="U3248" i="16" s="1"/>
  <c r="U3264" i="16"/>
  <c r="U3259" i="16"/>
  <c r="U3260" i="16" s="1"/>
  <c r="U3274" i="16"/>
  <c r="U3271" i="16"/>
  <c r="U3272" i="16"/>
  <c r="U3273" i="16" s="1"/>
  <c r="U3275" i="16" s="1"/>
  <c r="U3276" i="16"/>
  <c r="U3288" i="16"/>
  <c r="U3283" i="16"/>
  <c r="U3284" i="16"/>
  <c r="U3285" i="16" s="1"/>
  <c r="U3287" i="16" s="1"/>
  <c r="U3295" i="16"/>
  <c r="U3296" i="16" s="1"/>
  <c r="U3300" i="16"/>
  <c r="U3331" i="16"/>
  <c r="U3332" i="16" s="1"/>
  <c r="U3312" i="16"/>
  <c r="U3336" i="16"/>
  <c r="U3324" i="16"/>
  <c r="U3307" i="16"/>
  <c r="U3308" i="16"/>
  <c r="U3309" i="16" s="1"/>
  <c r="U3311" i="16" s="1"/>
  <c r="U3319" i="16"/>
  <c r="U3320" i="16" s="1"/>
  <c r="U3348" i="16"/>
  <c r="U3343" i="16"/>
  <c r="U3344" i="16"/>
  <c r="U3345" i="16" s="1"/>
  <c r="U3347" i="16" s="1"/>
  <c r="U3360" i="16"/>
  <c r="U3355" i="16"/>
  <c r="U3356" i="16" s="1"/>
  <c r="U3368" i="16"/>
  <c r="U3369" i="16" s="1"/>
  <c r="U3371" i="16" s="1"/>
  <c r="U3372" i="16"/>
  <c r="U3367" i="16"/>
  <c r="U3379" i="16"/>
  <c r="U3380" i="16" s="1"/>
  <c r="U3384" i="16"/>
  <c r="U3394" i="16"/>
  <c r="U3391" i="16"/>
  <c r="U3396" i="16"/>
  <c r="U3392" i="16"/>
  <c r="U3393" i="16" s="1"/>
  <c r="U3395" i="16" s="1"/>
  <c r="U3408" i="16"/>
  <c r="U3403" i="16"/>
  <c r="U3404" i="16" s="1"/>
  <c r="U3415" i="16"/>
  <c r="U3416" i="16" s="1"/>
  <c r="U3420" i="16"/>
  <c r="U3432" i="16"/>
  <c r="U3427" i="16"/>
  <c r="U3428" i="16" s="1"/>
  <c r="U3439" i="16"/>
  <c r="U3440" i="16" s="1"/>
  <c r="U3444" i="16"/>
  <c r="U3456" i="16"/>
  <c r="U3451" i="16"/>
  <c r="U3452" i="16" s="1"/>
  <c r="U3463" i="16"/>
  <c r="U3464" i="16" s="1"/>
  <c r="U3468" i="16"/>
  <c r="U3480" i="16"/>
  <c r="U3475" i="16"/>
  <c r="U3476" i="16" s="1"/>
  <c r="T3488" i="16"/>
  <c r="U3523" i="16"/>
  <c r="T1212" i="16"/>
  <c r="T2173" i="16" s="1"/>
  <c r="G2878" i="16"/>
  <c r="G2875" i="16"/>
  <c r="G2474" i="16"/>
  <c r="G2477" i="16"/>
  <c r="S1213" i="16"/>
  <c r="S1214" i="16" s="1"/>
  <c r="D2463" i="16"/>
  <c r="E2463" i="16" s="1"/>
  <c r="D2456" i="16"/>
  <c r="E2456" i="16" s="1"/>
  <c r="G2626" i="16"/>
  <c r="G2623" i="16"/>
  <c r="D2612" i="16"/>
  <c r="E2612" i="16" s="1"/>
  <c r="F2604" i="16"/>
  <c r="G2604" i="16"/>
  <c r="Q2240" i="16"/>
  <c r="W92" i="12"/>
  <c r="Q1661" i="16"/>
  <c r="R1661" i="16" s="1"/>
  <c r="N1241" i="16"/>
  <c r="N1242" i="16" s="1"/>
  <c r="M2589" i="16"/>
  <c r="M2582" i="16"/>
  <c r="T1660" i="16"/>
  <c r="U1660" i="16" s="1"/>
  <c r="P2555" i="16"/>
  <c r="N1552" i="16"/>
  <c r="O1552" i="16" s="1"/>
  <c r="P1552" i="16" s="1"/>
  <c r="Z116" i="22"/>
  <c r="Z120" i="22" s="1"/>
  <c r="Y121" i="22"/>
  <c r="Y122" i="22" s="1"/>
  <c r="Y47" i="22"/>
  <c r="Y48" i="22" s="1"/>
  <c r="Z42" i="22"/>
  <c r="Z46" i="22" s="1"/>
  <c r="AB126" i="22"/>
  <c r="AA130" i="22"/>
  <c r="AA131" i="22" s="1"/>
  <c r="Z106" i="22"/>
  <c r="Z110" i="22" s="1"/>
  <c r="Y111" i="22"/>
  <c r="Y112" i="22" s="1"/>
  <c r="P1227" i="16"/>
  <c r="P1228" i="16" s="1"/>
  <c r="O1662" i="16"/>
  <c r="P1662" i="16" s="1"/>
  <c r="Q1662" i="16" s="1"/>
  <c r="U1632" i="16"/>
  <c r="U2236" i="16" s="1"/>
  <c r="Q1220" i="16"/>
  <c r="Q1221" i="16" s="1"/>
  <c r="N1668" i="16"/>
  <c r="N1669" i="16" s="1"/>
  <c r="U2397" i="16"/>
  <c r="V2397" i="16" s="1"/>
  <c r="P2427" i="16"/>
  <c r="R1634" i="16"/>
  <c r="S1634" i="16" s="1"/>
  <c r="P1233" i="16"/>
  <c r="P2176" i="16" s="1"/>
  <c r="O2176" i="16"/>
  <c r="T1633" i="16"/>
  <c r="N1394" i="16"/>
  <c r="N1395" i="16" s="1"/>
  <c r="P2826" i="16"/>
  <c r="P2828" i="16" s="1"/>
  <c r="N2828" i="16"/>
  <c r="N1663" i="16" s="1"/>
  <c r="N523" i="16" s="1"/>
  <c r="I425" i="16" s="1"/>
  <c r="G158" i="20" s="1"/>
  <c r="V2411" i="16"/>
  <c r="P2732" i="16"/>
  <c r="P2734" i="16" s="1"/>
  <c r="N2734" i="16"/>
  <c r="N1554" i="16" s="1"/>
  <c r="N400" i="16" s="1"/>
  <c r="S2553" i="16"/>
  <c r="T2553" i="16" s="1"/>
  <c r="M1248" i="16"/>
  <c r="M1249" i="16" s="1"/>
  <c r="O1234" i="16"/>
  <c r="O1235" i="16" s="1"/>
  <c r="Q2725" i="16"/>
  <c r="R2725" i="16" s="1"/>
  <c r="P2727" i="16"/>
  <c r="N1254" i="16"/>
  <c r="N1257" i="16" s="1"/>
  <c r="N254" i="16" s="1"/>
  <c r="R1206" i="16"/>
  <c r="Q1207" i="16"/>
  <c r="S1205" i="16"/>
  <c r="R2172" i="16"/>
  <c r="F2453" i="16"/>
  <c r="L1261" i="16"/>
  <c r="M1261" i="16" s="1"/>
  <c r="M1264" i="16" s="1"/>
  <c r="M255" i="16" s="1"/>
  <c r="V2798" i="16"/>
  <c r="V2690" i="16"/>
  <c r="L1676" i="16"/>
  <c r="N2581" i="16"/>
  <c r="N2583" i="16" s="1"/>
  <c r="N1396" i="16" s="1"/>
  <c r="N315" i="16" s="1"/>
  <c r="L1255" i="16"/>
  <c r="L1256" i="16" s="1"/>
  <c r="L2179" i="16"/>
  <c r="V2597" i="16"/>
  <c r="V2697" i="16"/>
  <c r="V2683" i="16"/>
  <c r="V2631" i="16"/>
  <c r="V2633" i="16" s="1"/>
  <c r="V2634" i="16"/>
  <c r="V2527" i="16"/>
  <c r="V2534" i="16"/>
  <c r="V2641" i="16"/>
  <c r="V2678" i="16"/>
  <c r="V2685" i="16"/>
  <c r="V2648" i="16"/>
  <c r="V2399" i="16"/>
  <c r="V2793" i="16"/>
  <c r="V2692" i="16"/>
  <c r="V2541" i="16"/>
  <c r="V2548" i="16"/>
  <c r="V2699" i="16"/>
  <c r="V2655" i="16"/>
  <c r="V2800" i="16"/>
  <c r="V2662" i="16"/>
  <c r="V2413" i="16"/>
  <c r="V2807" i="16"/>
  <c r="V2814" i="16"/>
  <c r="V2713" i="16"/>
  <c r="V2706" i="16"/>
  <c r="V2821" i="16"/>
  <c r="V2562" i="16"/>
  <c r="V2406" i="16"/>
  <c r="V2420" i="16"/>
  <c r="V2720" i="16"/>
  <c r="V2525" i="16"/>
  <c r="V2555" i="16"/>
  <c r="V2727" i="16"/>
  <c r="V2427" i="16"/>
  <c r="V2569" i="16"/>
  <c r="V2676" i="16"/>
  <c r="V2842" i="16"/>
  <c r="V2734" i="16"/>
  <c r="V2828" i="16"/>
  <c r="V2682" i="16"/>
  <c r="V2684" i="16" s="1"/>
  <c r="V2576" i="16"/>
  <c r="V2791" i="16"/>
  <c r="V2639" i="16"/>
  <c r="V2638" i="16"/>
  <c r="V2640" i="16" s="1"/>
  <c r="V2675" i="16"/>
  <c r="V2677" i="16" s="1"/>
  <c r="V2434" i="16"/>
  <c r="V2835" i="16"/>
  <c r="V2583" i="16"/>
  <c r="V2590" i="16"/>
  <c r="V2539" i="16"/>
  <c r="V2653" i="16"/>
  <c r="V2812" i="16"/>
  <c r="V2532" i="16"/>
  <c r="V2689" i="16"/>
  <c r="V2691" i="16" s="1"/>
  <c r="V2531" i="16"/>
  <c r="V2533" i="16" s="1"/>
  <c r="V2560" i="16"/>
  <c r="V2524" i="16"/>
  <c r="V2526" i="16" s="1"/>
  <c r="V2632" i="16"/>
  <c r="S1219" i="16"/>
  <c r="S2174" i="16" s="1"/>
  <c r="R597" i="20"/>
  <c r="Q603" i="20"/>
  <c r="P604" i="20"/>
  <c r="R590" i="20"/>
  <c r="U2547" i="16"/>
  <c r="I331" i="16"/>
  <c r="J454" i="16" a="1"/>
  <c r="J454" i="16" s="1"/>
  <c r="V454" i="16" s="1"/>
  <c r="J187" i="20"/>
  <c r="C2269" i="16"/>
  <c r="J504" i="16" a="1"/>
  <c r="J504" i="16" s="1"/>
  <c r="J551" i="16" s="1"/>
  <c r="K453" i="16"/>
  <c r="L453" i="16"/>
  <c r="M453" i="16"/>
  <c r="N453" i="16"/>
  <c r="O453" i="16"/>
  <c r="P453" i="16"/>
  <c r="Q453" i="16"/>
  <c r="R453" i="16"/>
  <c r="S453" i="16"/>
  <c r="T453" i="16"/>
  <c r="T1641" i="16"/>
  <c r="V2804" i="16"/>
  <c r="R1627" i="16"/>
  <c r="S1627" i="16" s="1"/>
  <c r="U2703" i="16"/>
  <c r="V2703" i="16" s="1"/>
  <c r="V2705" i="16" s="1"/>
  <c r="R2719" i="16"/>
  <c r="U2540" i="16"/>
  <c r="V2797" i="16"/>
  <c r="V2799" i="16" s="1"/>
  <c r="U2818" i="16"/>
  <c r="U2820" i="16" s="1"/>
  <c r="S2660" i="16"/>
  <c r="T2660" i="16" s="1"/>
  <c r="T2806" i="16"/>
  <c r="R1226" i="16"/>
  <c r="R2175" i="16" s="1"/>
  <c r="N1553" i="16"/>
  <c r="O1553" i="16" s="1"/>
  <c r="R2552" i="16"/>
  <c r="S2552" i="16" s="1"/>
  <c r="T2552" i="16" s="1"/>
  <c r="D2862" i="16"/>
  <c r="E2862" i="16" s="1"/>
  <c r="V2805" i="16"/>
  <c r="U2819" i="16"/>
  <c r="V2819" i="16" s="1"/>
  <c r="V2711" i="16"/>
  <c r="O1546" i="16"/>
  <c r="D1702" i="16"/>
  <c r="F1701" i="16" s="1"/>
  <c r="F2868" i="16" s="1"/>
  <c r="G2853" i="16"/>
  <c r="V2696" i="16"/>
  <c r="N2842" i="16"/>
  <c r="N1677" i="16" s="1"/>
  <c r="N525" i="16" s="1"/>
  <c r="O2840" i="16"/>
  <c r="P2840" i="16" s="1"/>
  <c r="P2842" i="16" s="1"/>
  <c r="Q2825" i="16"/>
  <c r="R2825" i="16" s="1"/>
  <c r="R2827" i="16" s="1"/>
  <c r="L2846" i="16"/>
  <c r="U2849" i="16"/>
  <c r="K2846" i="16"/>
  <c r="M2846" i="16" s="1"/>
  <c r="S2849" i="16"/>
  <c r="K2847" i="16"/>
  <c r="K2849" i="16" s="1"/>
  <c r="K1684" i="16" s="1"/>
  <c r="F2849" i="16"/>
  <c r="V2849" i="16"/>
  <c r="R2849" i="16"/>
  <c r="G2849" i="16"/>
  <c r="L2847" i="16"/>
  <c r="L2849" i="16" s="1"/>
  <c r="L1684" i="16" s="1"/>
  <c r="T2849" i="16"/>
  <c r="Q2849" i="16"/>
  <c r="V2545" i="16"/>
  <c r="V2547" i="16" s="1"/>
  <c r="N2835" i="16"/>
  <c r="N1670" i="16" s="1"/>
  <c r="N524" i="16" s="1"/>
  <c r="S2813" i="16"/>
  <c r="T2811" i="16"/>
  <c r="V2790" i="16"/>
  <c r="O2832" i="16"/>
  <c r="N2834" i="16"/>
  <c r="O2841" i="16"/>
  <c r="P2839" i="16"/>
  <c r="O2833" i="16"/>
  <c r="T2654" i="16"/>
  <c r="T2561" i="16"/>
  <c r="S2719" i="16"/>
  <c r="T2717" i="16"/>
  <c r="T2719" i="16" s="1"/>
  <c r="R2659" i="16"/>
  <c r="S2659" i="16" s="1"/>
  <c r="U2704" i="16"/>
  <c r="V2704" i="16" s="1"/>
  <c r="U2718" i="16"/>
  <c r="V2718" i="16" s="1"/>
  <c r="Q2726" i="16"/>
  <c r="R2724" i="16"/>
  <c r="P2731" i="16"/>
  <c r="P2733" i="16" s="1"/>
  <c r="T2712" i="16"/>
  <c r="O2733" i="16"/>
  <c r="U2710" i="16"/>
  <c r="S2647" i="16"/>
  <c r="O2588" i="16"/>
  <c r="O2590" i="16" s="1"/>
  <c r="N2595" i="16"/>
  <c r="O2595" i="16" s="1"/>
  <c r="K2597" i="16"/>
  <c r="K1410" i="16" s="1"/>
  <c r="U2546" i="16"/>
  <c r="O2576" i="16"/>
  <c r="O1389" i="16" s="1"/>
  <c r="O314" i="16" s="1"/>
  <c r="I276" i="16" s="1"/>
  <c r="G99" i="20" s="1"/>
  <c r="N2594" i="16"/>
  <c r="O2594" i="16" s="1"/>
  <c r="O2596" i="16" s="1"/>
  <c r="L2596" i="16"/>
  <c r="T2567" i="16"/>
  <c r="U2567" i="16" s="1"/>
  <c r="V2567" i="16" s="1"/>
  <c r="N2589" i="16"/>
  <c r="P2587" i="16"/>
  <c r="Q2587" i="16" s="1"/>
  <c r="U2561" i="16"/>
  <c r="V2559" i="16"/>
  <c r="K2596" i="16"/>
  <c r="Q2573" i="16"/>
  <c r="R2573" i="16" s="1"/>
  <c r="P2574" i="16"/>
  <c r="P2580" i="16"/>
  <c r="O2582" i="16"/>
  <c r="N2582" i="16"/>
  <c r="R2568" i="16"/>
  <c r="S2566" i="16"/>
  <c r="O2575" i="16"/>
  <c r="V2538" i="16"/>
  <c r="Q2424" i="16"/>
  <c r="Q2426" i="16" s="1"/>
  <c r="M1257" i="16"/>
  <c r="M254" i="16" s="1"/>
  <c r="M2179" i="16"/>
  <c r="E2623" i="16"/>
  <c r="D1428" i="16"/>
  <c r="D2617" i="16" s="1"/>
  <c r="E2617" i="16" s="1"/>
  <c r="D2618" i="16" s="1"/>
  <c r="Q1374" i="16"/>
  <c r="N2178" i="16"/>
  <c r="N1388" i="16"/>
  <c r="O1388" i="16" s="1"/>
  <c r="P1388" i="16" s="1"/>
  <c r="O1381" i="16"/>
  <c r="P1381" i="16" s="1"/>
  <c r="O1243" i="16"/>
  <c r="O252" i="16" s="1"/>
  <c r="P1240" i="16"/>
  <c r="O1247" i="16"/>
  <c r="O1250" i="16" s="1"/>
  <c r="O253" i="16" s="1"/>
  <c r="N2433" i="16"/>
  <c r="S2405" i="16"/>
  <c r="O2432" i="16"/>
  <c r="P2432" i="16" s="1"/>
  <c r="P2434" i="16" s="1"/>
  <c r="D1275" i="16"/>
  <c r="D2468" i="16" s="1"/>
  <c r="E2468" i="16" s="1"/>
  <c r="D2469" i="16" s="1"/>
  <c r="R2417" i="16"/>
  <c r="R2419" i="16" s="1"/>
  <c r="U2410" i="16"/>
  <c r="V2410" i="16" s="1"/>
  <c r="K1277" i="16"/>
  <c r="K1278" i="16"/>
  <c r="K257" i="16" s="1"/>
  <c r="E2462" i="16"/>
  <c r="G2459" i="16"/>
  <c r="U2403" i="16"/>
  <c r="T2405" i="16"/>
  <c r="F1267" i="16"/>
  <c r="L2439" i="16"/>
  <c r="L2441" i="16" s="1"/>
  <c r="K2438" i="16"/>
  <c r="M2438" i="16" s="1"/>
  <c r="U2441" i="16"/>
  <c r="T2441" i="16"/>
  <c r="R2441" i="16"/>
  <c r="K2439" i="16"/>
  <c r="K2441" i="16" s="1"/>
  <c r="S2441" i="16"/>
  <c r="M2439" i="16"/>
  <c r="M2441" i="16" s="1"/>
  <c r="G2441" i="16"/>
  <c r="F2441" i="16"/>
  <c r="Q2441" i="16"/>
  <c r="V2441" i="16"/>
  <c r="L2438" i="16"/>
  <c r="T2398" i="16"/>
  <c r="P2431" i="16"/>
  <c r="G2452" i="16"/>
  <c r="U2404" i="16"/>
  <c r="O2433" i="16"/>
  <c r="U2396" i="16"/>
  <c r="E2448" i="16"/>
  <c r="G2445" i="16"/>
  <c r="T2425" i="16"/>
  <c r="U2425" i="16" s="1"/>
  <c r="U2418" i="16"/>
  <c r="F2466" i="16"/>
  <c r="U35" i="8"/>
  <c r="U78" i="31" s="1"/>
  <c r="V121" i="8"/>
  <c r="V122" i="8" s="1"/>
  <c r="V29" i="31"/>
  <c r="V59" i="31"/>
  <c r="V49" i="31"/>
  <c r="V39" i="31"/>
  <c r="V19" i="31"/>
  <c r="T12" i="25"/>
  <c r="T12" i="31"/>
  <c r="V69" i="31"/>
  <c r="V4" i="30"/>
  <c r="V13" i="31"/>
  <c r="U77" i="31"/>
  <c r="U80" i="31"/>
  <c r="U88" i="31" s="1"/>
  <c r="S216" i="10"/>
  <c r="S360" i="10" s="1"/>
  <c r="U2111" i="16"/>
  <c r="Y33" i="22"/>
  <c r="Y37" i="22" s="1"/>
  <c r="X38" i="22"/>
  <c r="X106" i="11" s="1"/>
  <c r="X66" i="22"/>
  <c r="X67" i="22" s="1"/>
  <c r="Y62" i="22"/>
  <c r="Y52" i="22"/>
  <c r="Y56" i="22" s="1"/>
  <c r="X57" i="22"/>
  <c r="X58" i="22" s="1"/>
  <c r="V51" i="22"/>
  <c r="V61" i="22"/>
  <c r="V20" i="22"/>
  <c r="V41" i="22"/>
  <c r="V96" i="22"/>
  <c r="V12" i="22"/>
  <c r="V32" i="22"/>
  <c r="V105" i="22"/>
  <c r="V26" i="22"/>
  <c r="V113" i="11"/>
  <c r="V125" i="22"/>
  <c r="V134" i="22"/>
  <c r="V143" i="22" s="1"/>
  <c r="V90" i="22"/>
  <c r="V115" i="22"/>
  <c r="V84" i="22"/>
  <c r="V104" i="11"/>
  <c r="V70" i="22"/>
  <c r="N630" i="20"/>
  <c r="O630" i="20" s="1"/>
  <c r="U2383" i="16"/>
  <c r="V2383" i="16" s="1"/>
  <c r="V2385" i="16" s="1"/>
  <c r="V13" i="25"/>
  <c r="V74" i="25"/>
  <c r="V85" i="25" s="1"/>
  <c r="V93" i="25" s="1"/>
  <c r="U62" i="25"/>
  <c r="U82" i="25"/>
  <c r="U216" i="11"/>
  <c r="U151" i="11"/>
  <c r="U194" i="11"/>
  <c r="U154" i="11"/>
  <c r="U214" i="11"/>
  <c r="U197" i="11"/>
  <c r="U149" i="11"/>
  <c r="U218" i="11"/>
  <c r="U193" i="11"/>
  <c r="U153" i="11"/>
  <c r="U215" i="11"/>
  <c r="U217" i="11"/>
  <c r="U152" i="11"/>
  <c r="U156" i="11"/>
  <c r="U158" i="11"/>
  <c r="U195" i="11"/>
  <c r="U150" i="11"/>
  <c r="U157" i="11"/>
  <c r="U196" i="11"/>
  <c r="U155" i="11"/>
  <c r="T1303" i="20"/>
  <c r="T1316" i="20" s="1"/>
  <c r="U11" i="16"/>
  <c r="U11" i="12"/>
  <c r="T1379" i="16"/>
  <c r="U1379" i="16" s="1"/>
  <c r="Q1380" i="16"/>
  <c r="R1380" i="16" s="1"/>
  <c r="S1380" i="16" s="1"/>
  <c r="Q2198" i="16"/>
  <c r="R2198" i="16"/>
  <c r="Z54" i="20"/>
  <c r="Z56" i="20" s="1"/>
  <c r="AA25" i="20"/>
  <c r="AB25" i="20" s="1"/>
  <c r="Q1544" i="16"/>
  <c r="R1544" i="16" s="1"/>
  <c r="R2224" i="16" s="1"/>
  <c r="T2392" i="16"/>
  <c r="P1545" i="16"/>
  <c r="P2200" i="16"/>
  <c r="Q2199" i="16"/>
  <c r="U1292" i="16"/>
  <c r="U2390" i="16"/>
  <c r="U2392" i="16" s="1"/>
  <c r="U581" i="20"/>
  <c r="T582" i="20"/>
  <c r="T583" i="20" s="1"/>
  <c r="U2382" i="16"/>
  <c r="U2384" i="16" s="1"/>
  <c r="S2391" i="16"/>
  <c r="T2389" i="16"/>
  <c r="V29" i="8"/>
  <c r="V135" i="8" s="1"/>
  <c r="U1150" i="12"/>
  <c r="U1125" i="12"/>
  <c r="U1117" i="12"/>
  <c r="U1109" i="12"/>
  <c r="U1101" i="12"/>
  <c r="U1148" i="12"/>
  <c r="U1123" i="12"/>
  <c r="U1115" i="12"/>
  <c r="U1107" i="12"/>
  <c r="U1099" i="12"/>
  <c r="U1143" i="12"/>
  <c r="U1122" i="12"/>
  <c r="U1114" i="12"/>
  <c r="U1106" i="12"/>
  <c r="U1098" i="12"/>
  <c r="U1142" i="12"/>
  <c r="U1121" i="12"/>
  <c r="U1113" i="12"/>
  <c r="U1105" i="12"/>
  <c r="U1097" i="12"/>
  <c r="U1141" i="12"/>
  <c r="U1120" i="12"/>
  <c r="U1112" i="12"/>
  <c r="U1104" i="12"/>
  <c r="U1096" i="12"/>
  <c r="U1152" i="12"/>
  <c r="U1140" i="12"/>
  <c r="U1119" i="12"/>
  <c r="U1111" i="12"/>
  <c r="U1103" i="12"/>
  <c r="U1151" i="12"/>
  <c r="U1139" i="12"/>
  <c r="U1118" i="12"/>
  <c r="U1110" i="12"/>
  <c r="U1102" i="12"/>
  <c r="U1124" i="12"/>
  <c r="U1090" i="12"/>
  <c r="U1082" i="12"/>
  <c r="U1074" i="12"/>
  <c r="U1066" i="12"/>
  <c r="U1058" i="12"/>
  <c r="U1116" i="12"/>
  <c r="U1089" i="12"/>
  <c r="U1081" i="12"/>
  <c r="U1073" i="12"/>
  <c r="U1065" i="12"/>
  <c r="U1057" i="12"/>
  <c r="U1108" i="12"/>
  <c r="U1088" i="12"/>
  <c r="U1080" i="12"/>
  <c r="U1072" i="12"/>
  <c r="U1064" i="12"/>
  <c r="U1100" i="12"/>
  <c r="U1087" i="12"/>
  <c r="U1079" i="12"/>
  <c r="U1071" i="12"/>
  <c r="U1063" i="12"/>
  <c r="U1086" i="12"/>
  <c r="U1078" i="12"/>
  <c r="U1070" i="12"/>
  <c r="U1062" i="12"/>
  <c r="U1084" i="12"/>
  <c r="U1076" i="12"/>
  <c r="U1068" i="12"/>
  <c r="U1060" i="12"/>
  <c r="U1149" i="12"/>
  <c r="U1091" i="12"/>
  <c r="U1083" i="12"/>
  <c r="U1075" i="12"/>
  <c r="U1067" i="12"/>
  <c r="U1059" i="12"/>
  <c r="U1085" i="12"/>
  <c r="U1055" i="12"/>
  <c r="U1042" i="12"/>
  <c r="U1077" i="12"/>
  <c r="U1054" i="12"/>
  <c r="U1041" i="12"/>
  <c r="U1069" i="12"/>
  <c r="U1053" i="12"/>
  <c r="U1040" i="12"/>
  <c r="U1032" i="12"/>
  <c r="U1024" i="12"/>
  <c r="U1061" i="12"/>
  <c r="U1052" i="12"/>
  <c r="U1039" i="12"/>
  <c r="U1031" i="12"/>
  <c r="U1023" i="12"/>
  <c r="U1046" i="12"/>
  <c r="U1038" i="12"/>
  <c r="U1030" i="12"/>
  <c r="U1022" i="12"/>
  <c r="U1045" i="12"/>
  <c r="U1037" i="12"/>
  <c r="U1029" i="12"/>
  <c r="U1044" i="12"/>
  <c r="U1036" i="12"/>
  <c r="U1028" i="12"/>
  <c r="U1020" i="12"/>
  <c r="U1035" i="12"/>
  <c r="U1019" i="12"/>
  <c r="U1010" i="12"/>
  <c r="U997" i="12"/>
  <c r="U985" i="12"/>
  <c r="U1018" i="12"/>
  <c r="U1009" i="12"/>
  <c r="U992" i="12"/>
  <c r="U984" i="12"/>
  <c r="U1016" i="12"/>
  <c r="U1008" i="12"/>
  <c r="U991" i="12"/>
  <c r="U983" i="12"/>
  <c r="U1056" i="12"/>
  <c r="U1015" i="12"/>
  <c r="U1007" i="12"/>
  <c r="U990" i="12"/>
  <c r="U982" i="12"/>
  <c r="U1043" i="12"/>
  <c r="U1027" i="12"/>
  <c r="U1017" i="12"/>
  <c r="U1014" i="12"/>
  <c r="U1001" i="12"/>
  <c r="U989" i="12"/>
  <c r="U981" i="12"/>
  <c r="U1026" i="12"/>
  <c r="U1013" i="12"/>
  <c r="U1000" i="12"/>
  <c r="U1033" i="12"/>
  <c r="U1025" i="12"/>
  <c r="U1012" i="12"/>
  <c r="U999" i="12"/>
  <c r="U987" i="12"/>
  <c r="U979" i="12"/>
  <c r="U1034" i="12"/>
  <c r="U986" i="12"/>
  <c r="U968" i="12"/>
  <c r="U960" i="12"/>
  <c r="U952" i="12"/>
  <c r="U901" i="12"/>
  <c r="U967" i="12"/>
  <c r="U959" i="12"/>
  <c r="U951" i="12"/>
  <c r="U900" i="12"/>
  <c r="U978" i="12"/>
  <c r="U966" i="12"/>
  <c r="U958" i="12"/>
  <c r="U950" i="12"/>
  <c r="U977" i="12"/>
  <c r="U965" i="12"/>
  <c r="U957" i="12"/>
  <c r="U910" i="12"/>
  <c r="U1021" i="12"/>
  <c r="U980" i="12"/>
  <c r="U976" i="12"/>
  <c r="U964" i="12"/>
  <c r="U956" i="12"/>
  <c r="U909" i="12"/>
  <c r="U1011" i="12"/>
  <c r="U975" i="12"/>
  <c r="U963" i="12"/>
  <c r="U955" i="12"/>
  <c r="U908" i="12"/>
  <c r="U998" i="12"/>
  <c r="U974" i="12"/>
  <c r="U962" i="12"/>
  <c r="U954" i="12"/>
  <c r="U907" i="12"/>
  <c r="U899" i="12"/>
  <c r="U878" i="12"/>
  <c r="U870" i="12"/>
  <c r="U862" i="12"/>
  <c r="U854" i="12"/>
  <c r="U988" i="12"/>
  <c r="U906" i="12"/>
  <c r="U898" i="12"/>
  <c r="U877" i="12"/>
  <c r="U869" i="12"/>
  <c r="U861" i="12"/>
  <c r="U849" i="12"/>
  <c r="U897" i="12"/>
  <c r="U876" i="12"/>
  <c r="U868" i="12"/>
  <c r="U860" i="12"/>
  <c r="U848" i="12"/>
  <c r="U973" i="12"/>
  <c r="U883" i="12"/>
  <c r="U875" i="12"/>
  <c r="U867" i="12"/>
  <c r="U859" i="12"/>
  <c r="U961" i="12"/>
  <c r="U882" i="12"/>
  <c r="U874" i="12"/>
  <c r="U866" i="12"/>
  <c r="U858" i="12"/>
  <c r="U881" i="12"/>
  <c r="U873" i="12"/>
  <c r="U865" i="12"/>
  <c r="U857" i="12"/>
  <c r="U880" i="12"/>
  <c r="U872" i="12"/>
  <c r="U864" i="12"/>
  <c r="U856" i="12"/>
  <c r="U855" i="12"/>
  <c r="U842" i="12"/>
  <c r="U834" i="12"/>
  <c r="U841" i="12"/>
  <c r="U833" i="12"/>
  <c r="U825" i="12"/>
  <c r="U840" i="12"/>
  <c r="U832" i="12"/>
  <c r="U824" i="12"/>
  <c r="U816" i="12"/>
  <c r="U879" i="12"/>
  <c r="U847" i="12"/>
  <c r="U839" i="12"/>
  <c r="U831" i="12"/>
  <c r="U823" i="12"/>
  <c r="U871" i="12"/>
  <c r="U846" i="12"/>
  <c r="U838" i="12"/>
  <c r="U830" i="12"/>
  <c r="U822" i="12"/>
  <c r="U814" i="12"/>
  <c r="U863" i="12"/>
  <c r="U845" i="12"/>
  <c r="U837" i="12"/>
  <c r="U829" i="12"/>
  <c r="U821" i="12"/>
  <c r="U813" i="12"/>
  <c r="U844" i="12"/>
  <c r="U836" i="12"/>
  <c r="U828" i="12"/>
  <c r="U820" i="12"/>
  <c r="U812" i="12"/>
  <c r="U843" i="12"/>
  <c r="U835" i="12"/>
  <c r="U827" i="12"/>
  <c r="U819" i="12"/>
  <c r="U804" i="12"/>
  <c r="U803" i="12"/>
  <c r="U795" i="12"/>
  <c r="U787" i="12"/>
  <c r="U779" i="12"/>
  <c r="U771" i="12"/>
  <c r="U758" i="12"/>
  <c r="U746" i="12"/>
  <c r="U738" i="12"/>
  <c r="U710" i="12"/>
  <c r="U802" i="12"/>
  <c r="U794" i="12"/>
  <c r="U786" i="12"/>
  <c r="U778" i="12"/>
  <c r="U770" i="12"/>
  <c r="U757" i="12"/>
  <c r="U745" i="12"/>
  <c r="U737" i="12"/>
  <c r="U711" i="12"/>
  <c r="U801" i="12"/>
  <c r="U793" i="12"/>
  <c r="U785" i="12"/>
  <c r="U777" i="12"/>
  <c r="U769" i="12"/>
  <c r="U756" i="12"/>
  <c r="U744" i="12"/>
  <c r="U736" i="12"/>
  <c r="U712" i="12"/>
  <c r="U826" i="12"/>
  <c r="U811" i="12"/>
  <c r="U800" i="12"/>
  <c r="U792" i="12"/>
  <c r="U784" i="12"/>
  <c r="U776" i="12"/>
  <c r="U768" i="12"/>
  <c r="U755" i="12"/>
  <c r="U743" i="12"/>
  <c r="U735" i="12"/>
  <c r="U817" i="12"/>
  <c r="U799" i="12"/>
  <c r="U791" i="12"/>
  <c r="U783" i="12"/>
  <c r="U775" i="12"/>
  <c r="U767" i="12"/>
  <c r="U750" i="12"/>
  <c r="U742" i="12"/>
  <c r="U734" i="12"/>
  <c r="U797" i="12"/>
  <c r="U789" i="12"/>
  <c r="U781" i="12"/>
  <c r="U773" i="12"/>
  <c r="U765" i="12"/>
  <c r="U748" i="12"/>
  <c r="U740" i="12"/>
  <c r="U732" i="12"/>
  <c r="U708" i="12"/>
  <c r="U716" i="12"/>
  <c r="U818" i="12"/>
  <c r="U815" i="12"/>
  <c r="U796" i="12"/>
  <c r="U788" i="12"/>
  <c r="U780" i="12"/>
  <c r="U772" i="12"/>
  <c r="U759" i="12"/>
  <c r="U747" i="12"/>
  <c r="U739" i="12"/>
  <c r="U731" i="12"/>
  <c r="U709" i="12"/>
  <c r="U717" i="12"/>
  <c r="U790" i="12"/>
  <c r="U715" i="12"/>
  <c r="U723" i="12"/>
  <c r="U810" i="12"/>
  <c r="U782" i="12"/>
  <c r="U714" i="12"/>
  <c r="U724" i="12"/>
  <c r="U774" i="12"/>
  <c r="U713" i="12"/>
  <c r="U725" i="12"/>
  <c r="U766" i="12"/>
  <c r="U718" i="12"/>
  <c r="U726" i="12"/>
  <c r="U749" i="12"/>
  <c r="U719" i="12"/>
  <c r="U741" i="12"/>
  <c r="U721" i="12"/>
  <c r="U707" i="12"/>
  <c r="U1190" i="12" s="1"/>
  <c r="U798" i="12"/>
  <c r="U733" i="12"/>
  <c r="U722" i="12"/>
  <c r="U720" i="12"/>
  <c r="U949" i="12"/>
  <c r="Q2331" i="16"/>
  <c r="Q28" i="16" s="1"/>
  <c r="Q82" i="16" s="1"/>
  <c r="Q27" i="16"/>
  <c r="R25" i="16" s="1"/>
  <c r="R2307" i="16" s="1"/>
  <c r="R2319" i="16" s="1"/>
  <c r="R27" i="16" s="1"/>
  <c r="V27" i="8"/>
  <c r="V11" i="22" s="1"/>
  <c r="V12" i="31" s="1"/>
  <c r="E1288" i="16"/>
  <c r="S1292" i="16"/>
  <c r="Q1292" i="16"/>
  <c r="R1292" i="16"/>
  <c r="D1287" i="16"/>
  <c r="D1293" i="16"/>
  <c r="C1296" i="16" s="1"/>
  <c r="D501" i="20" s="1"/>
  <c r="C501" i="20" s="1"/>
  <c r="D2479" i="16"/>
  <c r="E1287" i="16"/>
  <c r="B1286" i="16"/>
  <c r="B2479" i="16" s="1"/>
  <c r="P1292" i="16"/>
  <c r="T1292" i="16"/>
  <c r="F1280" i="16" a="1"/>
  <c r="F1280" i="16" s="1"/>
  <c r="E2473" i="16"/>
  <c r="K2182" i="16"/>
  <c r="K1276" i="16"/>
  <c r="J2249" i="16"/>
  <c r="E2474" i="16"/>
  <c r="D1281" i="16"/>
  <c r="J2184" i="16"/>
  <c r="K1270" i="16"/>
  <c r="K1435" i="16"/>
  <c r="K2206" i="16" s="1"/>
  <c r="D2473" i="16"/>
  <c r="K1282" i="16"/>
  <c r="K1285" i="16" s="1"/>
  <c r="K258" i="16" s="1"/>
  <c r="U2134" i="16"/>
  <c r="P2241" i="16"/>
  <c r="O1400" i="16"/>
  <c r="O2201" i="16" s="1"/>
  <c r="U38" i="12"/>
  <c r="U104" i="12" s="1"/>
  <c r="U24" i="10" s="1"/>
  <c r="U73" i="12"/>
  <c r="U23" i="12"/>
  <c r="U32" i="12"/>
  <c r="U60" i="12"/>
  <c r="U105" i="12" s="1"/>
  <c r="U25" i="10" s="1"/>
  <c r="U100" i="12"/>
  <c r="U29" i="12"/>
  <c r="U103" i="12" s="1"/>
  <c r="U23" i="10" s="1"/>
  <c r="U79" i="12"/>
  <c r="U107" i="12" s="1"/>
  <c r="U27" i="10" s="1"/>
  <c r="U20" i="12"/>
  <c r="U102" i="12" s="1"/>
  <c r="U22" i="10" s="1"/>
  <c r="U91" i="12"/>
  <c r="U42" i="12"/>
  <c r="U88" i="12"/>
  <c r="U110" i="12" s="1"/>
  <c r="U32" i="10" s="1"/>
  <c r="U63" i="12"/>
  <c r="U82" i="12"/>
  <c r="U70" i="12"/>
  <c r="U106" i="12" s="1"/>
  <c r="U26" i="10" s="1"/>
  <c r="M2201" i="16"/>
  <c r="S1372" i="16"/>
  <c r="T1372" i="16" s="1"/>
  <c r="T2197" i="16" s="1"/>
  <c r="M1401" i="16"/>
  <c r="N1401" i="16" s="1"/>
  <c r="M631" i="20"/>
  <c r="M632" i="20" s="1"/>
  <c r="P610" i="20"/>
  <c r="Q610" i="20" s="1"/>
  <c r="R610" i="20" s="1"/>
  <c r="S610" i="20" s="1"/>
  <c r="S611" i="20" s="1"/>
  <c r="O473" i="20"/>
  <c r="Q1387" i="16"/>
  <c r="R1386" i="16"/>
  <c r="S1386" i="16" s="1"/>
  <c r="S2199" i="16" s="1"/>
  <c r="Q1393" i="16"/>
  <c r="Q2200" i="16" s="1"/>
  <c r="D2874" i="16"/>
  <c r="R1373" i="16"/>
  <c r="S980" i="16"/>
  <c r="D2622" i="16"/>
  <c r="L1414" i="16"/>
  <c r="L2203" i="16" s="1"/>
  <c r="L1407" i="16"/>
  <c r="L2202" i="16" s="1"/>
  <c r="M1004" i="16"/>
  <c r="K1016" i="16"/>
  <c r="O991" i="16"/>
  <c r="P991" i="16" s="1"/>
  <c r="Q991" i="16" s="1"/>
  <c r="T979" i="16"/>
  <c r="L1010" i="16"/>
  <c r="S85" i="25"/>
  <c r="S93" i="25" s="1"/>
  <c r="U396" i="20"/>
  <c r="U398" i="20" s="1"/>
  <c r="T397" i="20"/>
  <c r="O57" i="16"/>
  <c r="O2311" i="16" s="1"/>
  <c r="T403" i="20"/>
  <c r="U2133" i="16"/>
  <c r="T425" i="20"/>
  <c r="U424" i="20"/>
  <c r="U426" i="20" s="1"/>
  <c r="S404" i="20"/>
  <c r="S405" i="20" s="1"/>
  <c r="S418" i="20"/>
  <c r="T417" i="20"/>
  <c r="T419" i="20" s="1"/>
  <c r="T105" i="10"/>
  <c r="U92" i="10"/>
  <c r="U91" i="10" s="1"/>
  <c r="U117" i="10"/>
  <c r="U59" i="20"/>
  <c r="U1256" i="20" s="1"/>
  <c r="U1290" i="20" s="1"/>
  <c r="U47" i="20"/>
  <c r="P466" i="20"/>
  <c r="N474" i="20"/>
  <c r="N475" i="20" s="1"/>
  <c r="T445" i="20"/>
  <c r="T447" i="20" s="1"/>
  <c r="U1509" i="16"/>
  <c r="U2219" i="16" s="1"/>
  <c r="F1433" i="16" a="1"/>
  <c r="F1433" i="16" s="1"/>
  <c r="R432" i="20"/>
  <c r="S432" i="20" s="1"/>
  <c r="T1510" i="16"/>
  <c r="T1511" i="16" s="1"/>
  <c r="N487" i="20"/>
  <c r="S452" i="20"/>
  <c r="T452" i="20" s="1"/>
  <c r="S440" i="20"/>
  <c r="T438" i="20"/>
  <c r="R433" i="20"/>
  <c r="T431" i="20"/>
  <c r="V2668" i="16"/>
  <c r="V2670" i="16" s="1"/>
  <c r="V2669" i="16"/>
  <c r="V2671" i="16" s="1"/>
  <c r="D1434" i="16"/>
  <c r="D2623" i="16" s="1"/>
  <c r="U1516" i="16"/>
  <c r="U2220" i="16" s="1"/>
  <c r="V2786" i="16"/>
  <c r="V2783" i="16"/>
  <c r="V2784" i="16"/>
  <c r="V2776" i="16"/>
  <c r="V2779" i="16"/>
  <c r="V2777" i="16"/>
  <c r="T2646" i="16"/>
  <c r="U2646" i="16" s="1"/>
  <c r="T2645" i="16"/>
  <c r="T2647" i="16" s="1"/>
  <c r="U2654" i="16"/>
  <c r="V2652" i="16"/>
  <c r="S1517" i="16"/>
  <c r="S1518" i="16" s="1"/>
  <c r="L2602" i="16"/>
  <c r="L2604" i="16" s="1"/>
  <c r="L1417" i="16" s="1"/>
  <c r="Q2604" i="16"/>
  <c r="K2602" i="16"/>
  <c r="K2604" i="16" s="1"/>
  <c r="M2602" i="16"/>
  <c r="M2604" i="16" s="1"/>
  <c r="V2604" i="16"/>
  <c r="S2604" i="16"/>
  <c r="L2601" i="16"/>
  <c r="K2601" i="16"/>
  <c r="M2601" i="16" s="1"/>
  <c r="U2604" i="16"/>
  <c r="T2604" i="16"/>
  <c r="R2604" i="16"/>
  <c r="D2880" i="16"/>
  <c r="P1719" i="16"/>
  <c r="Q1719" i="16"/>
  <c r="R1719" i="16"/>
  <c r="S1719" i="16"/>
  <c r="T1719" i="16"/>
  <c r="U1719" i="16"/>
  <c r="L1421" i="16"/>
  <c r="N1539" i="16"/>
  <c r="Q1551" i="16"/>
  <c r="R1551" i="16" s="1"/>
  <c r="S1551" i="16" s="1"/>
  <c r="T1551" i="16" s="1"/>
  <c r="U1551" i="16" s="1"/>
  <c r="V1698" i="16"/>
  <c r="V1705" i="16"/>
  <c r="V1712" i="16"/>
  <c r="V1719" i="16"/>
  <c r="V1691" i="16"/>
  <c r="V1663" i="16"/>
  <c r="V1635" i="16"/>
  <c r="V1554" i="16"/>
  <c r="V1547" i="16"/>
  <c r="V1573" i="16"/>
  <c r="V1505" i="16"/>
  <c r="V1670" i="16"/>
  <c r="V1642" i="16"/>
  <c r="V1614" i="16"/>
  <c r="V1540" i="16"/>
  <c r="V1512" i="16"/>
  <c r="V1601" i="16"/>
  <c r="V1533" i="16"/>
  <c r="V1677" i="16"/>
  <c r="V1649" i="16"/>
  <c r="V1621" i="16"/>
  <c r="V1594" i="16"/>
  <c r="V1526" i="16"/>
  <c r="V1587" i="16"/>
  <c r="V1519" i="16"/>
  <c r="V1684" i="16"/>
  <c r="V1656" i="16"/>
  <c r="V1628" i="16"/>
  <c r="V1580" i="16"/>
  <c r="V3063" i="16"/>
  <c r="V2752" i="16"/>
  <c r="V3221" i="16"/>
  <c r="V3193" i="16"/>
  <c r="V3165" i="16"/>
  <c r="V3135" i="16"/>
  <c r="V3107" i="16"/>
  <c r="V3041" i="16"/>
  <c r="V3013" i="16"/>
  <c r="V2985" i="16"/>
  <c r="V2957" i="16"/>
  <c r="V2929" i="16"/>
  <c r="V3070" i="16"/>
  <c r="V2759" i="16"/>
  <c r="V3228" i="16"/>
  <c r="V3200" i="16"/>
  <c r="V3172" i="16"/>
  <c r="V3142" i="16"/>
  <c r="V3114" i="16"/>
  <c r="V3048" i="16"/>
  <c r="V3020" i="16"/>
  <c r="V2992" i="16"/>
  <c r="V2964" i="16"/>
  <c r="V3077" i="16"/>
  <c r="V2766" i="16"/>
  <c r="V2738" i="16"/>
  <c r="V3207" i="16"/>
  <c r="V3179" i="16"/>
  <c r="V3149" i="16"/>
  <c r="V3121" i="16"/>
  <c r="V3093" i="16"/>
  <c r="V3027" i="16"/>
  <c r="V2999" i="16"/>
  <c r="V2971" i="16"/>
  <c r="V2943" i="16"/>
  <c r="V3084" i="16"/>
  <c r="V3056" i="16"/>
  <c r="V2745" i="16"/>
  <c r="V3214" i="16"/>
  <c r="V3186" i="16"/>
  <c r="V3156" i="16"/>
  <c r="V3128" i="16"/>
  <c r="V3100" i="16"/>
  <c r="V3034" i="16"/>
  <c r="V3006" i="16"/>
  <c r="V2978" i="16"/>
  <c r="V2950" i="16"/>
  <c r="V2922" i="16"/>
  <c r="V2936" i="16"/>
  <c r="V2915" i="16"/>
  <c r="V2887" i="16"/>
  <c r="V2859" i="16"/>
  <c r="V2831" i="16"/>
  <c r="V2803" i="16"/>
  <c r="V2775" i="16"/>
  <c r="V2709" i="16"/>
  <c r="V2681" i="16"/>
  <c r="V2621" i="16"/>
  <c r="V2586" i="16"/>
  <c r="V2551" i="16"/>
  <c r="V2894" i="16"/>
  <c r="V2866" i="16"/>
  <c r="V2838" i="16"/>
  <c r="V2810" i="16"/>
  <c r="V2782" i="16"/>
  <c r="V2716" i="16"/>
  <c r="V2688" i="16"/>
  <c r="V2365" i="16"/>
  <c r="V2600" i="16"/>
  <c r="V2565" i="16"/>
  <c r="V2530" i="16"/>
  <c r="V2901" i="16"/>
  <c r="V2873" i="16"/>
  <c r="V2845" i="16"/>
  <c r="V2817" i="16"/>
  <c r="V2789" i="16"/>
  <c r="V2723" i="16"/>
  <c r="V2695" i="16"/>
  <c r="V2667" i="16"/>
  <c r="V2607" i="16"/>
  <c r="V2572" i="16"/>
  <c r="V2537" i="16"/>
  <c r="V2908" i="16"/>
  <c r="V2880" i="16"/>
  <c r="V2852" i="16"/>
  <c r="V2824" i="16"/>
  <c r="V2796" i="16"/>
  <c r="V2730" i="16"/>
  <c r="V2702" i="16"/>
  <c r="V2674" i="16"/>
  <c r="V2614" i="16"/>
  <c r="V2579" i="16"/>
  <c r="V2544" i="16"/>
  <c r="V2472" i="16"/>
  <c r="V2416" i="16"/>
  <c r="V2593" i="16"/>
  <c r="V2486" i="16"/>
  <c r="V1340" i="16"/>
  <c r="V2465" i="16"/>
  <c r="V2409" i="16"/>
  <c r="V2381" i="16"/>
  <c r="V2514" i="16"/>
  <c r="V2458" i="16"/>
  <c r="V2367" i="16"/>
  <c r="V2507" i="16"/>
  <c r="V2451" i="16"/>
  <c r="V2402" i="16"/>
  <c r="V2374" i="16"/>
  <c r="V1347" i="16"/>
  <c r="V2500" i="16"/>
  <c r="V2444" i="16"/>
  <c r="V2395" i="16"/>
  <c r="V2523" i="16"/>
  <c r="V2479" i="16"/>
  <c r="V2423" i="16"/>
  <c r="V2493" i="16"/>
  <c r="V2437" i="16"/>
  <c r="V2388" i="16"/>
  <c r="V2658" i="16"/>
  <c r="V2651" i="16"/>
  <c r="V2644" i="16"/>
  <c r="V2637" i="16"/>
  <c r="V2630" i="16"/>
  <c r="V2430" i="16"/>
  <c r="V2558" i="16"/>
  <c r="V1498" i="16"/>
  <c r="V1389" i="16"/>
  <c r="V1465" i="16"/>
  <c r="V1403" i="16"/>
  <c r="V1491" i="16"/>
  <c r="V1479" i="16"/>
  <c r="V1410" i="16"/>
  <c r="V1368" i="16"/>
  <c r="V1458" i="16"/>
  <c r="V1417" i="16"/>
  <c r="V1382" i="16"/>
  <c r="V1438" i="16"/>
  <c r="V1396" i="16"/>
  <c r="V1361" i="16"/>
  <c r="V1472" i="16"/>
  <c r="V1424" i="16"/>
  <c r="V1431" i="16"/>
  <c r="V1375" i="16"/>
  <c r="V1451" i="16"/>
  <c r="V1354" i="16"/>
  <c r="L1403" i="16"/>
  <c r="O1554" i="16"/>
  <c r="O400" i="16" s="1"/>
  <c r="I362" i="16" s="1"/>
  <c r="G137" i="20" s="1"/>
  <c r="I358" i="16"/>
  <c r="G133" i="20" s="1"/>
  <c r="T1464" i="16"/>
  <c r="S1471" i="16"/>
  <c r="T1367" i="16"/>
  <c r="U1469" i="16"/>
  <c r="U2212" i="16" s="1"/>
  <c r="T1470" i="16"/>
  <c r="K1403" i="16"/>
  <c r="M1410" i="16"/>
  <c r="M317" i="16" s="1"/>
  <c r="L1410" i="16"/>
  <c r="U1625" i="16"/>
  <c r="U2235" i="16" s="1"/>
  <c r="T1626" i="16"/>
  <c r="S2221" i="16"/>
  <c r="T1523" i="16"/>
  <c r="T2221" i="16" s="1"/>
  <c r="R1525" i="16"/>
  <c r="S1524" i="16"/>
  <c r="Q1532" i="16"/>
  <c r="E2856" i="16"/>
  <c r="F2867" i="16"/>
  <c r="K2244" i="16"/>
  <c r="K1689" i="16"/>
  <c r="L1688" i="16"/>
  <c r="K1695" i="16"/>
  <c r="F2861" i="16"/>
  <c r="D1708" i="16"/>
  <c r="D2875" i="16" s="1"/>
  <c r="E2875" i="16"/>
  <c r="M1681" i="16"/>
  <c r="L2243" i="16"/>
  <c r="F1707" i="16" a="1"/>
  <c r="F1707" i="16" s="1"/>
  <c r="E2874" i="16"/>
  <c r="L1682" i="16"/>
  <c r="L1683" i="16" s="1"/>
  <c r="M1675" i="16"/>
  <c r="M2242" i="16"/>
  <c r="N1674" i="16"/>
  <c r="E2611" i="16"/>
  <c r="G2608" i="16"/>
  <c r="F2615" i="16"/>
  <c r="T1450" i="16"/>
  <c r="I274" i="16"/>
  <c r="G97" i="20" s="1"/>
  <c r="R332" i="16"/>
  <c r="S1476" i="16"/>
  <c r="S2213" i="16" s="1"/>
  <c r="T1457" i="16"/>
  <c r="Q1478" i="16"/>
  <c r="Q334" i="16" s="1"/>
  <c r="Q838" i="16" s="1"/>
  <c r="R1477" i="16"/>
  <c r="Q333" i="16"/>
  <c r="O1538" i="16"/>
  <c r="R1531" i="16"/>
  <c r="O2223" i="16"/>
  <c r="S1530" i="16"/>
  <c r="P1537" i="16"/>
  <c r="K2205" i="16"/>
  <c r="K1429" i="16"/>
  <c r="K1430" i="16" s="1"/>
  <c r="F1420" i="16"/>
  <c r="F2609" i="16" s="1"/>
  <c r="K2202" i="16"/>
  <c r="K1408" i="16"/>
  <c r="K2203" i="16"/>
  <c r="K1415" i="16"/>
  <c r="U2192" i="16"/>
  <c r="C521" i="20"/>
  <c r="D521" i="20"/>
  <c r="D520" i="20"/>
  <c r="E520" i="20" s="1"/>
  <c r="T2132" i="16"/>
  <c r="U2132" i="16" s="1"/>
  <c r="U2103" i="16"/>
  <c r="S446" i="20"/>
  <c r="S439" i="20"/>
  <c r="T2135" i="16"/>
  <c r="U2135" i="16" s="1"/>
  <c r="U2124" i="16"/>
  <c r="U2138" i="16" s="1"/>
  <c r="U2107" i="16"/>
  <c r="U2148" i="16"/>
  <c r="U561" i="16"/>
  <c r="U199" i="20" s="1"/>
  <c r="I423" i="16"/>
  <c r="G156" i="20" s="1"/>
  <c r="T1208" i="16"/>
  <c r="U77" i="10"/>
  <c r="U115" i="10"/>
  <c r="U119" i="10"/>
  <c r="U110" i="10"/>
  <c r="U89" i="10"/>
  <c r="U113" i="10" s="1"/>
  <c r="U85" i="10"/>
  <c r="U84" i="10" s="1"/>
  <c r="U118" i="10" s="1"/>
  <c r="U116" i="10"/>
  <c r="U71" i="10"/>
  <c r="U31" i="10"/>
  <c r="U776" i="16"/>
  <c r="U272" i="20" s="1"/>
  <c r="U744" i="16"/>
  <c r="U240" i="20" s="1"/>
  <c r="Q52" i="10"/>
  <c r="Q340" i="10" s="1"/>
  <c r="T79" i="10"/>
  <c r="S366" i="10"/>
  <c r="T114" i="10"/>
  <c r="T112" i="10" s="1"/>
  <c r="S1193" i="16"/>
  <c r="S1200" i="16"/>
  <c r="U1198" i="16"/>
  <c r="U2171" i="16" s="1"/>
  <c r="T1199" i="16"/>
  <c r="O981" i="16"/>
  <c r="P981" i="16" s="1"/>
  <c r="U1191" i="16"/>
  <c r="U2170" i="16" s="1"/>
  <c r="T1192" i="16"/>
  <c r="T1504" i="16"/>
  <c r="U2196" i="16"/>
  <c r="T933" i="16"/>
  <c r="T1613" i="16"/>
  <c r="U11" i="11"/>
  <c r="U11" i="20"/>
  <c r="U11" i="18"/>
  <c r="U2108" i="16"/>
  <c r="U2116" i="16"/>
  <c r="U2144" i="16" s="1"/>
  <c r="U12" i="25"/>
  <c r="U2105" i="16"/>
  <c r="U2104" i="16"/>
  <c r="U11" i="10"/>
  <c r="V134" i="8"/>
  <c r="T2112" i="16"/>
  <c r="T845" i="16" s="1"/>
  <c r="T1353" i="16"/>
  <c r="U2110" i="16"/>
  <c r="T2130" i="16"/>
  <c r="T1490" i="16"/>
  <c r="T2125" i="16"/>
  <c r="T2126" i="16" s="1"/>
  <c r="T1346" i="16"/>
  <c r="T1339" i="16"/>
  <c r="T1360" i="16"/>
  <c r="T1497" i="16"/>
  <c r="U2102" i="16"/>
  <c r="U2129" i="16"/>
  <c r="K1017" i="16"/>
  <c r="M1009" i="16"/>
  <c r="L1011" i="16"/>
  <c r="N992" i="16"/>
  <c r="T116" i="12"/>
  <c r="T945" i="16"/>
  <c r="U265" i="16"/>
  <c r="U87" i="20" s="1"/>
  <c r="T951" i="16"/>
  <c r="T1239" i="12"/>
  <c r="T1243" i="12" s="1"/>
  <c r="T1400" i="12" s="1"/>
  <c r="U962" i="16"/>
  <c r="U1341" i="12"/>
  <c r="U1338" i="12"/>
  <c r="T1288" i="12"/>
  <c r="T1401" i="12" s="1"/>
  <c r="U1297" i="12"/>
  <c r="U1300" i="12"/>
  <c r="U1294" i="12"/>
  <c r="U1255" i="12"/>
  <c r="U1252" i="12"/>
  <c r="U1249" i="12"/>
  <c r="T1234" i="12"/>
  <c r="T1399" i="12" s="1"/>
  <c r="T1367" i="12"/>
  <c r="T1403" i="12" s="1"/>
  <c r="T1333" i="12"/>
  <c r="T1402" i="12" s="1"/>
  <c r="U1214" i="12"/>
  <c r="U1216" i="12"/>
  <c r="U1218" i="12"/>
  <c r="U1215" i="12"/>
  <c r="T936" i="12"/>
  <c r="U1192" i="12"/>
  <c r="U1196" i="12"/>
  <c r="U1191" i="12"/>
  <c r="U1198" i="12"/>
  <c r="T306" i="12"/>
  <c r="T221" i="12"/>
  <c r="T520" i="12"/>
  <c r="T161" i="12"/>
  <c r="T585" i="12"/>
  <c r="T264" i="12"/>
  <c r="T434" i="12"/>
  <c r="U1640" i="16"/>
  <c r="T206" i="12"/>
  <c r="T594" i="12"/>
  <c r="T2153" i="16"/>
  <c r="T1506" i="12"/>
  <c r="V408" i="16"/>
  <c r="T1518" i="12"/>
  <c r="T1559" i="12"/>
  <c r="U1804" i="12"/>
  <c r="T1564" i="12"/>
  <c r="V228" i="20"/>
  <c r="U956" i="16"/>
  <c r="V441" i="16"/>
  <c r="T1544" i="12"/>
  <c r="T1438" i="12"/>
  <c r="U1749" i="12"/>
  <c r="V163" i="20"/>
  <c r="U1834" i="12"/>
  <c r="U2136" i="16"/>
  <c r="U2109" i="16"/>
  <c r="U2123" i="16"/>
  <c r="U2151" i="16" s="1"/>
  <c r="U2106" i="16"/>
  <c r="U2147" i="16"/>
  <c r="U2117" i="16"/>
  <c r="U2131" i="16" s="1"/>
  <c r="U1456" i="16"/>
  <c r="T1592" i="12"/>
  <c r="T1550" i="12"/>
  <c r="V449" i="16"/>
  <c r="U1730" i="12"/>
  <c r="U2193" i="16"/>
  <c r="V453" i="16"/>
  <c r="V179" i="20"/>
  <c r="V210" i="16"/>
  <c r="V213" i="16"/>
  <c r="V208" i="16"/>
  <c r="V134" i="16"/>
  <c r="V119" i="16"/>
  <c r="V127" i="16"/>
  <c r="V75" i="20"/>
  <c r="V81" i="20"/>
  <c r="V1222" i="16"/>
  <c r="V1278" i="16"/>
  <c r="V214" i="16"/>
  <c r="V116" i="16"/>
  <c r="V212" i="16"/>
  <c r="V111" i="16"/>
  <c r="V133" i="16"/>
  <c r="V109" i="16"/>
  <c r="V67" i="20"/>
  <c r="V72" i="20"/>
  <c r="V1229" i="16"/>
  <c r="V546" i="20"/>
  <c r="V215" i="16"/>
  <c r="V132" i="16"/>
  <c r="V120" i="16"/>
  <c r="V110" i="16"/>
  <c r="V108" i="16"/>
  <c r="V131" i="16"/>
  <c r="V80" i="20"/>
  <c r="V77" i="20"/>
  <c r="V1243" i="16"/>
  <c r="V1292" i="16"/>
  <c r="V955" i="16"/>
  <c r="V97" i="16"/>
  <c r="V230" i="20"/>
  <c r="V64" i="20"/>
  <c r="V419" i="16"/>
  <c r="V182" i="20"/>
  <c r="V2091" i="16"/>
  <c r="V2117" i="16" s="1"/>
  <c r="V2145" i="16" s="1"/>
  <c r="V29" i="18"/>
  <c r="V101" i="20"/>
  <c r="V227" i="20"/>
  <c r="V178" i="20"/>
  <c r="V268" i="16"/>
  <c r="U1781" i="12"/>
  <c r="V96" i="20"/>
  <c r="V98" i="10"/>
  <c r="V105" i="20"/>
  <c r="V451" i="16"/>
  <c r="U1802" i="12"/>
  <c r="U1756" i="12"/>
  <c r="V157" i="16"/>
  <c r="V199" i="16"/>
  <c r="V207" i="16"/>
  <c r="V128" i="16"/>
  <c r="V117" i="16"/>
  <c r="V123" i="16"/>
  <c r="V113" i="16"/>
  <c r="V66" i="20"/>
  <c r="V79" i="20"/>
  <c r="V1250" i="16"/>
  <c r="V201" i="16"/>
  <c r="V211" i="16"/>
  <c r="V107" i="16"/>
  <c r="V115" i="16"/>
  <c r="V105" i="16"/>
  <c r="V78" i="20"/>
  <c r="V69" i="20"/>
  <c r="V82" i="20"/>
  <c r="V1257" i="16"/>
  <c r="V174" i="16"/>
  <c r="V200" i="16"/>
  <c r="V118" i="16"/>
  <c r="V68" i="20"/>
  <c r="U921" i="12"/>
  <c r="U1936" i="12" s="1"/>
  <c r="V101" i="16"/>
  <c r="V363" i="10"/>
  <c r="V65" i="20"/>
  <c r="V2088" i="16"/>
  <c r="V428" i="16"/>
  <c r="V107" i="18"/>
  <c r="V2095" i="16"/>
  <c r="V2121" i="16" s="1"/>
  <c r="V2149" i="16" s="1"/>
  <c r="V417" i="16"/>
  <c r="V186" i="20"/>
  <c r="U603" i="12"/>
  <c r="V212" i="20"/>
  <c r="V2128" i="16"/>
  <c r="U1782" i="12"/>
  <c r="U1800" i="12"/>
  <c r="V176" i="20"/>
  <c r="V102" i="20"/>
  <c r="V450" i="16"/>
  <c r="V46" i="16"/>
  <c r="V188" i="20"/>
  <c r="V2101" i="16"/>
  <c r="V198" i="16"/>
  <c r="U1784" i="12"/>
  <c r="U1775" i="12"/>
  <c r="V162" i="11"/>
  <c r="V97" i="20"/>
  <c r="V423" i="16"/>
  <c r="U1824" i="12"/>
  <c r="U1679" i="12"/>
  <c r="U927" i="12"/>
  <c r="U1728" i="12"/>
  <c r="U1712" i="12"/>
  <c r="U1735" i="12"/>
  <c r="V2097" i="16"/>
  <c r="V2123" i="16" s="1"/>
  <c r="V2151" i="16" s="1"/>
  <c r="V280" i="16"/>
  <c r="U1760" i="12"/>
  <c r="U1671" i="12"/>
  <c r="V270" i="16"/>
  <c r="U1789" i="12"/>
  <c r="V361" i="16"/>
  <c r="V162" i="20"/>
  <c r="U1700" i="12"/>
  <c r="U1835" i="12"/>
  <c r="U1687" i="12"/>
  <c r="V115" i="20"/>
  <c r="V452" i="16"/>
  <c r="U1689" i="12"/>
  <c r="U1831" i="12"/>
  <c r="U1677" i="12"/>
  <c r="U1773" i="12"/>
  <c r="V436" i="16"/>
  <c r="V657" i="16"/>
  <c r="U1803" i="12"/>
  <c r="V204" i="16"/>
  <c r="V122" i="16"/>
  <c r="V70" i="20"/>
  <c r="V206" i="16"/>
  <c r="V121" i="16"/>
  <c r="V126" i="16"/>
  <c r="V1215" i="16"/>
  <c r="V95" i="16"/>
  <c r="V135" i="16"/>
  <c r="V209" i="16"/>
  <c r="V74" i="20"/>
  <c r="V1285" i="16"/>
  <c r="V102" i="16"/>
  <c r="V219" i="10"/>
  <c r="V170" i="20"/>
  <c r="V2096" i="16"/>
  <c r="V2122" i="16" s="1"/>
  <c r="V433" i="16"/>
  <c r="V334" i="10"/>
  <c r="V137" i="20"/>
  <c r="V44" i="18"/>
  <c r="V100" i="20"/>
  <c r="V426" i="16"/>
  <c r="U1736" i="12"/>
  <c r="V174" i="20"/>
  <c r="V124" i="16"/>
  <c r="V73" i="20"/>
  <c r="V1639" i="16"/>
  <c r="V2237" i="16" s="1"/>
  <c r="V104" i="16"/>
  <c r="V213" i="20"/>
  <c r="V1891" i="16"/>
  <c r="V96" i="18"/>
  <c r="V134" i="20"/>
  <c r="V420" i="16"/>
  <c r="V12" i="10"/>
  <c r="V225" i="20"/>
  <c r="V413" i="10"/>
  <c r="V189" i="20"/>
  <c r="U1890" i="12"/>
  <c r="V208" i="20"/>
  <c r="V83" i="18"/>
  <c r="V127" i="20"/>
  <c r="V358" i="16"/>
  <c r="U1885" i="12"/>
  <c r="U1924" i="12" s="1"/>
  <c r="V221" i="20"/>
  <c r="V152" i="20"/>
  <c r="U1845" i="12"/>
  <c r="U1676" i="12"/>
  <c r="U1762" i="12"/>
  <c r="V425" i="16"/>
  <c r="U1703" i="12"/>
  <c r="U1754" i="12"/>
  <c r="V124" i="11"/>
  <c r="V116" i="18"/>
  <c r="V421" i="16"/>
  <c r="U1764" i="12"/>
  <c r="U1742" i="12"/>
  <c r="V131" i="20"/>
  <c r="V430" i="16"/>
  <c r="U1719" i="12"/>
  <c r="U1713" i="12"/>
  <c r="V117" i="20"/>
  <c r="U1825" i="12"/>
  <c r="U1722" i="12"/>
  <c r="V300" i="10"/>
  <c r="V360" i="16"/>
  <c r="U1844" i="12"/>
  <c r="U1846" i="12"/>
  <c r="V204" i="20"/>
  <c r="V129" i="20"/>
  <c r="U1761" i="12"/>
  <c r="U1681" i="12"/>
  <c r="V240" i="11"/>
  <c r="U1747" i="12"/>
  <c r="V435" i="16"/>
  <c r="V448" i="16"/>
  <c r="U1695" i="12"/>
  <c r="V112" i="16"/>
  <c r="V76" i="20"/>
  <c r="V141" i="16"/>
  <c r="V100" i="16"/>
  <c r="V172" i="20"/>
  <c r="V2114" i="16"/>
  <c r="V187" i="20"/>
  <c r="V564" i="16"/>
  <c r="V169" i="20"/>
  <c r="V161" i="20"/>
  <c r="U1696" i="12"/>
  <c r="V118" i="20"/>
  <c r="V207" i="20"/>
  <c r="V279" i="16"/>
  <c r="U1788" i="12"/>
  <c r="V226" i="20"/>
  <c r="U1753" i="12"/>
  <c r="U1783" i="12"/>
  <c r="U1822" i="12"/>
  <c r="V424" i="16"/>
  <c r="V38" i="16"/>
  <c r="U1670" i="12"/>
  <c r="V201" i="11"/>
  <c r="V104" i="20"/>
  <c r="V325" i="16"/>
  <c r="U1776" i="12"/>
  <c r="U1838" i="12"/>
  <c r="V2142" i="16"/>
  <c r="U1806" i="12"/>
  <c r="U1843" i="12"/>
  <c r="U1811" i="12"/>
  <c r="V447" i="16"/>
  <c r="U1729" i="12"/>
  <c r="U1646" i="12"/>
  <c r="V222" i="11"/>
  <c r="V171" i="20"/>
  <c r="V359" i="16"/>
  <c r="U1748" i="12"/>
  <c r="U1709" i="12"/>
  <c r="V130" i="20"/>
  <c r="V239" i="20"/>
  <c r="V216" i="16"/>
  <c r="U1826" i="12"/>
  <c r="V106" i="16"/>
  <c r="V71" i="20"/>
  <c r="V574" i="20"/>
  <c r="V576" i="20" s="1"/>
  <c r="V125" i="16"/>
  <c r="V103" i="16"/>
  <c r="V129" i="16"/>
  <c r="V2093" i="16"/>
  <c r="V1557" i="16"/>
  <c r="V363" i="16" s="1"/>
  <c r="V133" i="20"/>
  <c r="V155" i="20"/>
  <c r="V135" i="20"/>
  <c r="V99" i="20"/>
  <c r="U1745" i="12"/>
  <c r="V203" i="20"/>
  <c r="V356" i="16"/>
  <c r="U1840" i="12"/>
  <c r="V427" i="16"/>
  <c r="U1743" i="12"/>
  <c r="U629" i="12"/>
  <c r="U1805" i="12"/>
  <c r="U1644" i="12"/>
  <c r="V1894" i="16"/>
  <c r="V446" i="16"/>
  <c r="U1645" i="12"/>
  <c r="V281" i="16"/>
  <c r="U1731" i="12"/>
  <c r="V154" i="20"/>
  <c r="U1752" i="12"/>
  <c r="U1405" i="12"/>
  <c r="V283" i="16"/>
  <c r="U1701" i="12"/>
  <c r="V1892" i="16"/>
  <c r="V440" i="16"/>
  <c r="U1796" i="12"/>
  <c r="U946" i="12"/>
  <c r="V35" i="11"/>
  <c r="U1799" i="12"/>
  <c r="V156" i="10"/>
  <c r="U1698" i="12"/>
  <c r="V1559" i="16"/>
  <c r="V365" i="16" s="1"/>
  <c r="V330" i="16"/>
  <c r="V2098" i="16"/>
  <c r="V2124" i="16" s="1"/>
  <c r="V2152" i="16" s="1"/>
  <c r="U1406" i="12"/>
  <c r="V434" i="16"/>
  <c r="U1750" i="12"/>
  <c r="U1708" i="12"/>
  <c r="V1893" i="16"/>
  <c r="U1169" i="12"/>
  <c r="U1794" i="12"/>
  <c r="U1694" i="12"/>
  <c r="U1702" i="12"/>
  <c r="U1791" i="12"/>
  <c r="V114" i="16"/>
  <c r="V79" i="16"/>
  <c r="V183" i="20"/>
  <c r="V1194" i="16"/>
  <c r="V160" i="20"/>
  <c r="V362" i="16"/>
  <c r="V173" i="20"/>
  <c r="V158" i="20"/>
  <c r="V156" i="20"/>
  <c r="U1884" i="12"/>
  <c r="U1922" i="12" s="1"/>
  <c r="V106" i="20"/>
  <c r="V12" i="20"/>
  <c r="V53" i="20" s="1"/>
  <c r="V277" i="16"/>
  <c r="U1682" i="12"/>
  <c r="V231" i="11"/>
  <c r="U1780" i="12"/>
  <c r="U1817" i="12"/>
  <c r="U1886" i="12"/>
  <c r="U1925" i="12" s="1"/>
  <c r="V418" i="16"/>
  <c r="U1808" i="12"/>
  <c r="V94" i="20"/>
  <c r="U1842" i="12"/>
  <c r="V439" i="16"/>
  <c r="V53" i="11"/>
  <c r="U1832" i="12"/>
  <c r="V271" i="16"/>
  <c r="U1685" i="12"/>
  <c r="V130" i="16"/>
  <c r="V99" i="16"/>
  <c r="V166" i="20"/>
  <c r="V209" i="20"/>
  <c r="V354" i="16"/>
  <c r="V175" i="20"/>
  <c r="V1890" i="16"/>
  <c r="U1684" i="12"/>
  <c r="V83" i="20"/>
  <c r="V167" i="20"/>
  <c r="V352" i="16"/>
  <c r="U1778" i="12"/>
  <c r="U1787" i="12"/>
  <c r="V44" i="11"/>
  <c r="V12" i="16"/>
  <c r="V192" i="16" s="1"/>
  <c r="U1410" i="12"/>
  <c r="U1810" i="12"/>
  <c r="U1675" i="12"/>
  <c r="V181" i="20"/>
  <c r="U1833" i="12"/>
  <c r="U1734" i="12"/>
  <c r="V327" i="16"/>
  <c r="V273" i="16"/>
  <c r="U1710" i="12"/>
  <c r="U704" i="12"/>
  <c r="V159" i="20"/>
  <c r="U1821" i="12"/>
  <c r="V197" i="16"/>
  <c r="V442" i="16"/>
  <c r="U1751" i="12"/>
  <c r="V833" i="16"/>
  <c r="U1705" i="12"/>
  <c r="U1792" i="12"/>
  <c r="V165" i="20"/>
  <c r="U1827" i="12"/>
  <c r="U1738" i="12"/>
  <c r="U1683" i="12"/>
  <c r="V276" i="16"/>
  <c r="V2089" i="16"/>
  <c r="V2115" i="16" s="1"/>
  <c r="V329" i="16"/>
  <c r="V190" i="10"/>
  <c r="V275" i="16"/>
  <c r="V54" i="16"/>
  <c r="U1404" i="12"/>
  <c r="U1793" i="12"/>
  <c r="U1759" i="12"/>
  <c r="V2092" i="16"/>
  <c r="V2118" i="16" s="1"/>
  <c r="V2146" i="16" s="1"/>
  <c r="U12" i="12"/>
  <c r="U1790" i="12"/>
  <c r="U1830" i="12"/>
  <c r="V32" i="8"/>
  <c r="V31" i="8" s="1"/>
  <c r="V110" i="18" s="1"/>
  <c r="U1746" i="12"/>
  <c r="V1236" i="16"/>
  <c r="V98" i="16"/>
  <c r="V12" i="18"/>
  <c r="V98" i="20"/>
  <c r="V164" i="20"/>
  <c r="U1820" i="12"/>
  <c r="V132" i="20"/>
  <c r="U1721" i="12"/>
  <c r="V223" i="20"/>
  <c r="U1809" i="12"/>
  <c r="V92" i="20"/>
  <c r="V438" i="16"/>
  <c r="U1819" i="12"/>
  <c r="U1163" i="12"/>
  <c r="V211" i="20"/>
  <c r="U1837" i="12"/>
  <c r="V573" i="16"/>
  <c r="U1737" i="12"/>
  <c r="U1839" i="12"/>
  <c r="U1818" i="12"/>
  <c r="V22" i="16"/>
  <c r="U1678" i="12"/>
  <c r="U1673" i="12"/>
  <c r="V353" i="16"/>
  <c r="U1650" i="12"/>
  <c r="U1785" i="12"/>
  <c r="V1561" i="16"/>
  <c r="V367" i="16" s="1"/>
  <c r="V269" i="16"/>
  <c r="V1264" i="16"/>
  <c r="V96" i="16"/>
  <c r="V144" i="16" s="1"/>
  <c r="V210" i="20"/>
  <c r="V271" i="10"/>
  <c r="V93" i="20"/>
  <c r="V278" i="16"/>
  <c r="V850" i="16"/>
  <c r="U1765" i="12"/>
  <c r="V46" i="10"/>
  <c r="V136" i="20"/>
  <c r="U1707" i="12"/>
  <c r="U1667" i="12"/>
  <c r="U1718" i="12"/>
  <c r="V70" i="16"/>
  <c r="U1739" i="12"/>
  <c r="U1795" i="12"/>
  <c r="V103" i="20"/>
  <c r="U1741" i="12"/>
  <c r="V30" i="16"/>
  <c r="V422" i="16"/>
  <c r="V1560" i="16"/>
  <c r="V366" i="16" s="1"/>
  <c r="V190" i="20"/>
  <c r="U1680" i="12"/>
  <c r="T1480" i="12"/>
  <c r="T1446" i="12"/>
  <c r="T1490" i="12"/>
  <c r="T1595" i="12"/>
  <c r="T1493" i="12"/>
  <c r="T1572" i="12"/>
  <c r="T1454" i="12"/>
  <c r="T1470" i="12"/>
  <c r="T1590" i="12"/>
  <c r="T1511" i="12"/>
  <c r="T1570" i="12"/>
  <c r="T1497" i="12"/>
  <c r="T1561" i="12"/>
  <c r="T1432" i="12"/>
  <c r="T1605" i="12"/>
  <c r="T1465" i="12"/>
  <c r="T1542" i="12"/>
  <c r="T1444" i="12"/>
  <c r="T1510" i="12"/>
  <c r="T1433" i="12"/>
  <c r="T1541" i="12"/>
  <c r="T1439" i="12"/>
  <c r="T1466" i="12"/>
  <c r="T1481" i="12"/>
  <c r="T1440" i="12"/>
  <c r="T1548" i="12"/>
  <c r="T1562" i="12"/>
  <c r="T1449" i="12"/>
  <c r="T1601" i="12"/>
  <c r="T1579" i="12"/>
  <c r="T1547" i="12"/>
  <c r="T1441" i="12"/>
  <c r="T1459" i="12"/>
  <c r="T1597" i="12"/>
  <c r="T1554" i="12"/>
  <c r="T1463" i="12"/>
  <c r="T1580" i="12"/>
  <c r="T1455" i="12"/>
  <c r="T1565" i="12"/>
  <c r="T1456" i="12"/>
  <c r="T1584" i="12"/>
  <c r="T1535" i="12"/>
  <c r="T1557" i="12"/>
  <c r="T1430" i="12"/>
  <c r="T1593" i="12"/>
  <c r="T1489" i="12"/>
  <c r="T1568" i="12"/>
  <c r="T1502" i="12"/>
  <c r="T1464" i="12"/>
  <c r="T1604" i="12"/>
  <c r="T1509" i="12"/>
  <c r="T1499" i="12"/>
  <c r="T1553" i="12"/>
  <c r="T1567" i="12"/>
  <c r="T1469" i="12"/>
  <c r="T1586" i="12"/>
  <c r="T1494" i="12"/>
  <c r="T1545" i="12"/>
  <c r="T1519" i="12"/>
  <c r="T1563" i="12"/>
  <c r="T1526" i="12"/>
  <c r="T1596" i="12"/>
  <c r="T1471" i="12"/>
  <c r="T1539" i="12"/>
  <c r="T1524" i="12"/>
  <c r="T1588" i="12"/>
  <c r="T1551" i="12"/>
  <c r="T1462" i="12"/>
  <c r="T1566" i="12"/>
  <c r="T1504" i="12"/>
  <c r="T1507" i="12"/>
  <c r="T1500" i="12"/>
  <c r="T1437" i="12"/>
  <c r="T1467" i="12"/>
  <c r="T1435" i="12"/>
  <c r="T1457" i="12"/>
  <c r="T1538" i="12"/>
  <c r="T1512" i="12"/>
  <c r="T1460" i="12"/>
  <c r="T1581" i="12"/>
  <c r="T1516" i="12"/>
  <c r="T1552" i="12"/>
  <c r="T1505" i="12"/>
  <c r="T1594" i="12"/>
  <c r="T1585" i="12"/>
  <c r="T1556" i="12"/>
  <c r="T1517" i="12"/>
  <c r="T1599" i="12"/>
  <c r="T1513" i="12"/>
  <c r="T1431" i="12"/>
  <c r="T1514" i="12"/>
  <c r="T1560" i="12"/>
  <c r="T1525" i="12"/>
  <c r="T1503" i="12"/>
  <c r="T1520" i="12"/>
  <c r="T1436" i="12"/>
  <c r="T1492" i="12"/>
  <c r="T1498" i="12"/>
  <c r="V128" i="20"/>
  <c r="V1558" i="16"/>
  <c r="V364" i="16" s="1"/>
  <c r="V229" i="20"/>
  <c r="V157" i="20"/>
  <c r="V272" i="16"/>
  <c r="V357" i="16"/>
  <c r="V116" i="20"/>
  <c r="V119" i="20"/>
  <c r="U1841" i="12"/>
  <c r="U1823" i="12"/>
  <c r="V63" i="18"/>
  <c r="V114" i="20"/>
  <c r="V274" i="16"/>
  <c r="V1271" i="16"/>
  <c r="T1571" i="12"/>
  <c r="T1527" i="12"/>
  <c r="U1779" i="12"/>
  <c r="V222" i="20"/>
  <c r="U1732" i="12"/>
  <c r="V385" i="10"/>
  <c r="V495" i="10" s="1"/>
  <c r="V445" i="16"/>
  <c r="T1533" i="12"/>
  <c r="T1587" i="12"/>
  <c r="T1602" i="12"/>
  <c r="V153" i="20"/>
  <c r="T1537" i="12"/>
  <c r="U1187" i="12"/>
  <c r="T1569" i="12"/>
  <c r="U114" i="12"/>
  <c r="U1767" i="12"/>
  <c r="V12" i="11"/>
  <c r="U1733" i="12"/>
  <c r="V127" i="10"/>
  <c r="V180" i="20"/>
  <c r="V202" i="16"/>
  <c r="T1558" i="12"/>
  <c r="T1606" i="12"/>
  <c r="T1583" i="12"/>
  <c r="T1600" i="12"/>
  <c r="T1478" i="12"/>
  <c r="T1555" i="12"/>
  <c r="T1577" i="12"/>
  <c r="T1491" i="12"/>
  <c r="V180" i="11"/>
  <c r="V2090" i="16"/>
  <c r="V2116" i="16" s="1"/>
  <c r="U1744" i="12"/>
  <c r="V95" i="11"/>
  <c r="V151" i="20"/>
  <c r="V91" i="20"/>
  <c r="U1688" i="12"/>
  <c r="U1699" i="12"/>
  <c r="U1758" i="12"/>
  <c r="V206" i="20"/>
  <c r="V429" i="16"/>
  <c r="V437" i="16"/>
  <c r="V242" i="10"/>
  <c r="V168" i="20"/>
  <c r="V177" i="20"/>
  <c r="T1534" i="12"/>
  <c r="T1522" i="12"/>
  <c r="U1740" i="12"/>
  <c r="V443" i="16"/>
  <c r="U1774" i="12"/>
  <c r="V231" i="20"/>
  <c r="V205" i="16"/>
  <c r="V967" i="16"/>
  <c r="T1501" i="12"/>
  <c r="T1479" i="12"/>
  <c r="U1704" i="12"/>
  <c r="U1828" i="12"/>
  <c r="T1496" i="12"/>
  <c r="T1495" i="12"/>
  <c r="T1582" i="12"/>
  <c r="T1598" i="12"/>
  <c r="T1488" i="12"/>
  <c r="U1686" i="12"/>
  <c r="V328" i="16"/>
  <c r="U1812" i="12"/>
  <c r="V432" i="16"/>
  <c r="T1540" i="12"/>
  <c r="T1472" i="12"/>
  <c r="T1589" i="12"/>
  <c r="U1786" i="12"/>
  <c r="U1836" i="12"/>
  <c r="V150" i="20"/>
  <c r="U1797" i="12"/>
  <c r="V444" i="16"/>
  <c r="U1829" i="12"/>
  <c r="T1591" i="12"/>
  <c r="T1578" i="12"/>
  <c r="V326" i="16"/>
  <c r="V224" i="20"/>
  <c r="V62" i="16"/>
  <c r="V355" i="16"/>
  <c r="U1711" i="12"/>
  <c r="V553" i="20"/>
  <c r="T1521" i="12"/>
  <c r="T1473" i="12"/>
  <c r="U1807" i="12"/>
  <c r="U1763" i="12"/>
  <c r="W28" i="8"/>
  <c r="U1801" i="12"/>
  <c r="V74" i="18"/>
  <c r="V203" i="16"/>
  <c r="T1549" i="12"/>
  <c r="T1508" i="12"/>
  <c r="T1443" i="12"/>
  <c r="U1720" i="12"/>
  <c r="V171" i="11"/>
  <c r="U1798" i="12"/>
  <c r="V95" i="20"/>
  <c r="T1447" i="12"/>
  <c r="T1448" i="12"/>
  <c r="T1461" i="12"/>
  <c r="T1442" i="12"/>
  <c r="T1523" i="12"/>
  <c r="V74" i="11"/>
  <c r="U1755" i="12"/>
  <c r="V282" i="16"/>
  <c r="U1766" i="12"/>
  <c r="U617" i="12"/>
  <c r="T1482" i="12"/>
  <c r="T1536" i="12"/>
  <c r="T1468" i="12"/>
  <c r="T1445" i="12"/>
  <c r="T1543" i="12"/>
  <c r="T1546" i="12"/>
  <c r="T1515" i="12"/>
  <c r="T1603" i="12"/>
  <c r="V205" i="20"/>
  <c r="U1757" i="12"/>
  <c r="U1777" i="12"/>
  <c r="U1706" i="12"/>
  <c r="U1697" i="12"/>
  <c r="V184" i="20"/>
  <c r="V698" i="16"/>
  <c r="V615" i="16"/>
  <c r="U1672" i="12"/>
  <c r="U1427" i="12"/>
  <c r="U1550" i="12" s="1"/>
  <c r="V2094" i="16"/>
  <c r="V2120" i="16" s="1"/>
  <c r="V2148" i="16" s="1"/>
  <c r="V431" i="16"/>
  <c r="V185" i="20"/>
  <c r="V75" i="10"/>
  <c r="V1201" i="16"/>
  <c r="V1351" i="16"/>
  <c r="V602" i="20"/>
  <c r="V539" i="20"/>
  <c r="V1448" i="16"/>
  <c r="V2209" i="16" s="1"/>
  <c r="V931" i="16"/>
  <c r="V595" i="20"/>
  <c r="V1653" i="16"/>
  <c r="V961" i="16"/>
  <c r="V949" i="16"/>
  <c r="V937" i="16"/>
  <c r="V1502" i="16"/>
  <c r="V2218" i="16" s="1"/>
  <c r="U214" i="20"/>
  <c r="U1276" i="20" s="1"/>
  <c r="U575" i="20"/>
  <c r="U944" i="16"/>
  <c r="U554" i="20"/>
  <c r="U555" i="20" s="1"/>
  <c r="U1895" i="16"/>
  <c r="T911" i="12"/>
  <c r="T923" i="12" s="1"/>
  <c r="T1939" i="12" s="1"/>
  <c r="V1344" i="16"/>
  <c r="U1366" i="16"/>
  <c r="U1562" i="16"/>
  <c r="V1646" i="16"/>
  <c r="U1338" i="16"/>
  <c r="U856" i="16"/>
  <c r="V1337" i="16"/>
  <c r="V1455" i="16"/>
  <c r="V2210" i="16" s="1"/>
  <c r="T1002" i="12"/>
  <c r="T1159" i="12" s="1"/>
  <c r="U284" i="16"/>
  <c r="U853" i="16" s="1"/>
  <c r="U1503" i="16"/>
  <c r="U764" i="16"/>
  <c r="U260" i="20" s="1"/>
  <c r="U771" i="16"/>
  <c r="U267" i="20" s="1"/>
  <c r="U950" i="16"/>
  <c r="U781" i="16"/>
  <c r="U277" i="20" s="1"/>
  <c r="U932" i="16"/>
  <c r="V943" i="16"/>
  <c r="U749" i="16"/>
  <c r="U245" i="20" s="1"/>
  <c r="S1483" i="12"/>
  <c r="S1640" i="12" s="1"/>
  <c r="U759" i="16"/>
  <c r="U255" i="20" s="1"/>
  <c r="U107" i="20"/>
  <c r="U1271" i="20" s="1"/>
  <c r="U772" i="16"/>
  <c r="U268" i="20" s="1"/>
  <c r="U756" i="16"/>
  <c r="U252" i="20" s="1"/>
  <c r="U782" i="16"/>
  <c r="U278" i="20" s="1"/>
  <c r="U783" i="16"/>
  <c r="U279" i="20" s="1"/>
  <c r="U747" i="16"/>
  <c r="U243" i="20" s="1"/>
  <c r="T1723" i="12"/>
  <c r="T1880" i="12" s="1"/>
  <c r="T1918" i="12" s="1"/>
  <c r="S1474" i="12"/>
  <c r="S1639" i="12" s="1"/>
  <c r="S1528" i="12"/>
  <c r="S1641" i="12" s="1"/>
  <c r="S1607" i="12"/>
  <c r="S1643" i="12" s="1"/>
  <c r="S1573" i="12"/>
  <c r="S1642" i="12" s="1"/>
  <c r="U775" i="16"/>
  <c r="U271" i="20" s="1"/>
  <c r="U757" i="16"/>
  <c r="U253" i="20" s="1"/>
  <c r="U755" i="16"/>
  <c r="U251" i="20" s="1"/>
  <c r="U765" i="16"/>
  <c r="U261" i="20" s="1"/>
  <c r="U763" i="16"/>
  <c r="U259" i="20" s="1"/>
  <c r="U754" i="16"/>
  <c r="U250" i="20" s="1"/>
  <c r="U761" i="16"/>
  <c r="U257" i="20" s="1"/>
  <c r="U758" i="16"/>
  <c r="U254" i="20" s="1"/>
  <c r="U745" i="16"/>
  <c r="U241" i="20" s="1"/>
  <c r="U778" i="16"/>
  <c r="U274" i="20" s="1"/>
  <c r="U750" i="16"/>
  <c r="U246" i="20" s="1"/>
  <c r="U767" i="16"/>
  <c r="U263" i="20" s="1"/>
  <c r="U774" i="16"/>
  <c r="U270" i="20" s="1"/>
  <c r="U770" i="16"/>
  <c r="U266" i="20" s="1"/>
  <c r="U751" i="16"/>
  <c r="U247" i="20" s="1"/>
  <c r="U752" i="16"/>
  <c r="U248" i="20" s="1"/>
  <c r="U773" i="16"/>
  <c r="U269" i="20" s="1"/>
  <c r="U762" i="16"/>
  <c r="U258" i="20" s="1"/>
  <c r="U746" i="16"/>
  <c r="U242" i="20" s="1"/>
  <c r="U748" i="16"/>
  <c r="U244" i="20" s="1"/>
  <c r="U780" i="16"/>
  <c r="U276" i="20" s="1"/>
  <c r="U779" i="16"/>
  <c r="U275" i="20" s="1"/>
  <c r="U768" i="16"/>
  <c r="U264" i="20" s="1"/>
  <c r="U760" i="16"/>
  <c r="U256" i="20" s="1"/>
  <c r="U769" i="16"/>
  <c r="U265" i="20" s="1"/>
  <c r="U753" i="16"/>
  <c r="U249" i="20" s="1"/>
  <c r="U766" i="16"/>
  <c r="U262" i="20" s="1"/>
  <c r="U777" i="16"/>
  <c r="U273" i="20" s="1"/>
  <c r="T884" i="12"/>
  <c r="T920" i="12" s="1"/>
  <c r="T1935" i="12" s="1"/>
  <c r="U101" i="18"/>
  <c r="T1126" i="12"/>
  <c r="T1162" i="12" s="1"/>
  <c r="T1768" i="12"/>
  <c r="T1881" i="12" s="1"/>
  <c r="T1919" i="12" s="1"/>
  <c r="U33" i="18"/>
  <c r="U38" i="18" s="1"/>
  <c r="U86" i="18"/>
  <c r="U119" i="18"/>
  <c r="U368" i="16"/>
  <c r="U77" i="18"/>
  <c r="U48" i="18"/>
  <c r="U53" i="18" s="1"/>
  <c r="U110" i="18"/>
  <c r="T1847" i="12"/>
  <c r="T1883" i="12" s="1"/>
  <c r="T1921" i="12" s="1"/>
  <c r="U18" i="18"/>
  <c r="U23" i="18" s="1"/>
  <c r="U1345" i="16"/>
  <c r="T1153" i="12"/>
  <c r="T1165" i="12" s="1"/>
  <c r="T902" i="12"/>
  <c r="T922" i="12" s="1"/>
  <c r="T1938" i="12" s="1"/>
  <c r="T1144" i="12"/>
  <c r="T1164" i="12" s="1"/>
  <c r="U232" i="20"/>
  <c r="U1277" i="20" s="1"/>
  <c r="T1047" i="12"/>
  <c r="T1160" i="12" s="1"/>
  <c r="T993" i="12"/>
  <c r="T1158" i="12" s="1"/>
  <c r="T751" i="12"/>
  <c r="T916" i="12" s="1"/>
  <c r="T1931" i="12" s="1"/>
  <c r="T1092" i="12"/>
  <c r="T1161" i="12" s="1"/>
  <c r="T805" i="12"/>
  <c r="T918" i="12" s="1"/>
  <c r="U136" i="16"/>
  <c r="T850" i="12"/>
  <c r="T919" i="12" s="1"/>
  <c r="T1934" i="12" s="1"/>
  <c r="T1813" i="12"/>
  <c r="T1882" i="12" s="1"/>
  <c r="T1920" i="12" s="1"/>
  <c r="T1714" i="12"/>
  <c r="T1879" i="12" s="1"/>
  <c r="T1917" i="12" s="1"/>
  <c r="U120" i="20"/>
  <c r="U1273" i="20" s="1"/>
  <c r="U331" i="16"/>
  <c r="U855" i="16" s="1"/>
  <c r="T760" i="12"/>
  <c r="T917" i="12" s="1"/>
  <c r="T1932" i="12" s="1"/>
  <c r="V1365" i="16"/>
  <c r="U2099" i="16"/>
  <c r="U862" i="16" s="1"/>
  <c r="U2194" i="16"/>
  <c r="U1352" i="16"/>
  <c r="U1496" i="16"/>
  <c r="V1611" i="16"/>
  <c r="V2233" i="16" s="1"/>
  <c r="V1495" i="16"/>
  <c r="V2217" i="16" s="1"/>
  <c r="T699" i="16"/>
  <c r="T280" i="20"/>
  <c r="T313" i="20" s="1"/>
  <c r="U1359" i="16"/>
  <c r="U561" i="20"/>
  <c r="U562" i="20" s="1"/>
  <c r="V560" i="20"/>
  <c r="V1358" i="16"/>
  <c r="U2195" i="16"/>
  <c r="U1612" i="16"/>
  <c r="U1489" i="16"/>
  <c r="V1488" i="16"/>
  <c r="V2216" i="16" s="1"/>
  <c r="H1306" i="16"/>
  <c r="H1726" i="16"/>
  <c r="D1022" i="20"/>
  <c r="U2209" i="16"/>
  <c r="U1449" i="16"/>
  <c r="V1462" i="16"/>
  <c r="V2211" i="16" s="1"/>
  <c r="U1463" i="16"/>
  <c r="R179" i="16"/>
  <c r="R169" i="16"/>
  <c r="Q186" i="16"/>
  <c r="Q60" i="10" s="1"/>
  <c r="M80" i="16"/>
  <c r="Q86" i="16"/>
  <c r="Q83" i="16"/>
  <c r="Q85" i="16"/>
  <c r="W380" i="10"/>
  <c r="W370" i="10"/>
  <c r="U547" i="20"/>
  <c r="U548" i="20" s="1"/>
  <c r="L647" i="20"/>
  <c r="K648" i="20"/>
  <c r="K649" i="20" s="1"/>
  <c r="S1655" i="16"/>
  <c r="T1648" i="16"/>
  <c r="N2330" i="16"/>
  <c r="N20" i="16" s="1"/>
  <c r="N81" i="16" s="1"/>
  <c r="N2326" i="16"/>
  <c r="R2336" i="16"/>
  <c r="R68" i="16" s="1"/>
  <c r="R88" i="16" s="1"/>
  <c r="R51" i="16"/>
  <c r="S49" i="16" s="1"/>
  <c r="S2310" i="16" s="1"/>
  <c r="S2322" i="16" s="1"/>
  <c r="R2334" i="16"/>
  <c r="R52" i="16" s="1"/>
  <c r="O2318" i="16"/>
  <c r="R35" i="16"/>
  <c r="S33" i="16" s="1"/>
  <c r="S2308" i="16" s="1"/>
  <c r="S2320" i="16" s="1"/>
  <c r="R2332" i="16"/>
  <c r="R36" i="16" s="1"/>
  <c r="R75" i="16"/>
  <c r="S73" i="16" s="1"/>
  <c r="S2313" i="16" s="1"/>
  <c r="S2325" i="16" s="1"/>
  <c r="R2337" i="16"/>
  <c r="R76" i="16" s="1"/>
  <c r="R89" i="16" s="1"/>
  <c r="R43" i="16"/>
  <c r="S41" i="16" s="1"/>
  <c r="S2309" i="16" s="1"/>
  <c r="S2321" i="16" s="1"/>
  <c r="R2333" i="16"/>
  <c r="R44" i="16" s="1"/>
  <c r="U540" i="20"/>
  <c r="U541" i="20" s="1"/>
  <c r="N998" i="16"/>
  <c r="N999" i="16" s="1"/>
  <c r="P974" i="16"/>
  <c r="M1005" i="16"/>
  <c r="N1003" i="16"/>
  <c r="L1015" i="16"/>
  <c r="R968" i="16"/>
  <c r="Q973" i="16"/>
  <c r="Q969" i="16"/>
  <c r="P997" i="16"/>
  <c r="F1020" i="16"/>
  <c r="K1021" i="16" s="1"/>
  <c r="D1026" i="16"/>
  <c r="D1027" i="16" s="1"/>
  <c r="C1033" i="16"/>
  <c r="B1030" i="16"/>
  <c r="D1036" i="16"/>
  <c r="D1042" i="16" s="1"/>
  <c r="J1035" i="16"/>
  <c r="E1032" i="16"/>
  <c r="E1031" i="16"/>
  <c r="F1031" i="16" s="1" a="1"/>
  <c r="F1031" i="16" s="1"/>
  <c r="D1031" i="16"/>
  <c r="E884" i="20"/>
  <c r="K885" i="20" s="1"/>
  <c r="L885" i="20" s="1"/>
  <c r="E684" i="20"/>
  <c r="K685" i="20" s="1"/>
  <c r="K686" i="20" s="1"/>
  <c r="C1002" i="20"/>
  <c r="D1002" i="20"/>
  <c r="E1002" i="20" s="1"/>
  <c r="D1009" i="20"/>
  <c r="E1009" i="20" s="1"/>
  <c r="C1009" i="20"/>
  <c r="C520" i="20"/>
  <c r="D519" i="20"/>
  <c r="D988" i="20"/>
  <c r="E988" i="20" s="1"/>
  <c r="D989" i="20"/>
  <c r="C939" i="20"/>
  <c r="D939" i="20"/>
  <c r="E939" i="20" s="1"/>
  <c r="E733" i="20"/>
  <c r="K734" i="20" s="1"/>
  <c r="E747" i="20"/>
  <c r="K748" i="20" s="1"/>
  <c r="E740" i="20"/>
  <c r="K741" i="20" s="1"/>
  <c r="E691" i="20"/>
  <c r="K692" i="20" s="1"/>
  <c r="E719" i="20"/>
  <c r="K720" i="20" s="1"/>
  <c r="E726" i="20"/>
  <c r="K727" i="20" s="1"/>
  <c r="E705" i="20"/>
  <c r="K706" i="20" s="1"/>
  <c r="E698" i="20"/>
  <c r="K699" i="20" s="1"/>
  <c r="S65" i="16"/>
  <c r="S2312" i="16" s="1"/>
  <c r="S2324" i="16" s="1"/>
  <c r="S67" i="16" s="1"/>
  <c r="U568" i="20"/>
  <c r="U569" i="20" s="1"/>
  <c r="V567" i="20"/>
  <c r="O975" i="16"/>
  <c r="U1619" i="16"/>
  <c r="U1620" i="16" s="1"/>
  <c r="V1618" i="16"/>
  <c r="V2234" i="16" s="1"/>
  <c r="S152" i="16"/>
  <c r="T609" i="20"/>
  <c r="U609" i="20" s="1"/>
  <c r="O986" i="16"/>
  <c r="N987" i="16"/>
  <c r="Q985" i="16"/>
  <c r="S146" i="16"/>
  <c r="S162" i="16" s="1"/>
  <c r="S963" i="16"/>
  <c r="T589" i="20"/>
  <c r="T590" i="20" s="1"/>
  <c r="U588" i="20"/>
  <c r="M637" i="20"/>
  <c r="K2246" i="16"/>
  <c r="K1703" i="16"/>
  <c r="C1036" i="20"/>
  <c r="D1031" i="20"/>
  <c r="C1031" i="20"/>
  <c r="L638" i="20"/>
  <c r="L639" i="20" s="1"/>
  <c r="T596" i="20"/>
  <c r="T597" i="20" s="1"/>
  <c r="K1704" i="16"/>
  <c r="R1667" i="16"/>
  <c r="Q2241" i="16"/>
  <c r="T939" i="16"/>
  <c r="U938" i="16"/>
  <c r="T957" i="16"/>
  <c r="U1647" i="16"/>
  <c r="R2240" i="16"/>
  <c r="T2239" i="16"/>
  <c r="E1714" i="16"/>
  <c r="D1720" i="16"/>
  <c r="C1723" i="16" s="1"/>
  <c r="D906" i="20" s="1"/>
  <c r="C906" i="20" s="1"/>
  <c r="B1713" i="16"/>
  <c r="D1714" i="16"/>
  <c r="E1715" i="16"/>
  <c r="K1709" i="16"/>
  <c r="T1654" i="16"/>
  <c r="U97" i="12"/>
  <c r="U111" i="12" s="1"/>
  <c r="U35" i="10" s="1"/>
  <c r="W166" i="18"/>
  <c r="V167" i="18"/>
  <c r="V165" i="18"/>
  <c r="P454" i="20" l="1"/>
  <c r="Q453" i="20"/>
  <c r="R453" i="20" s="1"/>
  <c r="N468" i="20"/>
  <c r="O467" i="20"/>
  <c r="N480" i="20"/>
  <c r="O480" i="20" s="1"/>
  <c r="P480" i="20" s="1"/>
  <c r="Q480" i="20" s="1"/>
  <c r="W595" i="12"/>
  <c r="W319" i="20"/>
  <c r="M481" i="20"/>
  <c r="U3453" i="16"/>
  <c r="U3455" i="16" s="1"/>
  <c r="U3454" i="16"/>
  <c r="U3405" i="16"/>
  <c r="U3407" i="16" s="1"/>
  <c r="U3406" i="16"/>
  <c r="U3321" i="16"/>
  <c r="U3323" i="16" s="1"/>
  <c r="U3322" i="16"/>
  <c r="U3297" i="16"/>
  <c r="U3299" i="16" s="1"/>
  <c r="U3261" i="16"/>
  <c r="U3263" i="16" s="1"/>
  <c r="U3262" i="16"/>
  <c r="U3249" i="16"/>
  <c r="U3251" i="16" s="1"/>
  <c r="U3250" i="16"/>
  <c r="U3441" i="16"/>
  <c r="U3443" i="16" s="1"/>
  <c r="U3442" i="16"/>
  <c r="U3357" i="16"/>
  <c r="U3359" i="16" s="1"/>
  <c r="U3477" i="16"/>
  <c r="U3478" i="16"/>
  <c r="U3429" i="16"/>
  <c r="U3431" i="16" s="1"/>
  <c r="U3430" i="16"/>
  <c r="U3333" i="16"/>
  <c r="U3335" i="16" s="1"/>
  <c r="U3334" i="16"/>
  <c r="U3465" i="16"/>
  <c r="U3467" i="16" s="1"/>
  <c r="U3417" i="16"/>
  <c r="U3419" i="16" s="1"/>
  <c r="U3418" i="16"/>
  <c r="U3381" i="16"/>
  <c r="U3383" i="16" s="1"/>
  <c r="U3382" i="16"/>
  <c r="E500" i="20"/>
  <c r="K501" i="20"/>
  <c r="L501" i="20" s="1"/>
  <c r="K495" i="20"/>
  <c r="L495" i="20" s="1"/>
  <c r="L496" i="20" s="1"/>
  <c r="K496" i="20"/>
  <c r="U3286" i="16"/>
  <c r="T3358" i="16"/>
  <c r="T3490" i="16" s="1"/>
  <c r="T844" i="16" s="1"/>
  <c r="U3370" i="16"/>
  <c r="T3489" i="16"/>
  <c r="T250" i="10" s="1"/>
  <c r="T3491" i="16"/>
  <c r="U3346" i="16"/>
  <c r="U3310" i="16"/>
  <c r="U3487" i="16"/>
  <c r="U861" i="16" s="1"/>
  <c r="U3492" i="16"/>
  <c r="U3488" i="16"/>
  <c r="V3247" i="16"/>
  <c r="V3248" i="16"/>
  <c r="V3249" i="16" s="1"/>
  <c r="V3251" i="16" s="1"/>
  <c r="V3252" i="16"/>
  <c r="V3264" i="16"/>
  <c r="V3259" i="16"/>
  <c r="V3260" i="16" s="1"/>
  <c r="V3271" i="16"/>
  <c r="V3272" i="16" s="1"/>
  <c r="V3276" i="16"/>
  <c r="V3283" i="16"/>
  <c r="V3288" i="16"/>
  <c r="V3284" i="16"/>
  <c r="V3285" i="16" s="1"/>
  <c r="V3287" i="16" s="1"/>
  <c r="V3300" i="16"/>
  <c r="V3295" i="16"/>
  <c r="V3296" i="16" s="1"/>
  <c r="V3324" i="16"/>
  <c r="V3336" i="16"/>
  <c r="V3308" i="16"/>
  <c r="V3309" i="16" s="1"/>
  <c r="V3311" i="16" s="1"/>
  <c r="V3319" i="16"/>
  <c r="V3320" i="16" s="1"/>
  <c r="V3331" i="16"/>
  <c r="V3332" i="16" s="1"/>
  <c r="V3307" i="16"/>
  <c r="V3312" i="16"/>
  <c r="V3348" i="16"/>
  <c r="V3344" i="16"/>
  <c r="V3345" i="16" s="1"/>
  <c r="V3347" i="16" s="1"/>
  <c r="V3343" i="16"/>
  <c r="V3360" i="16"/>
  <c r="V3356" i="16"/>
  <c r="V3357" i="16" s="1"/>
  <c r="V3359" i="16" s="1"/>
  <c r="V3355" i="16"/>
  <c r="V3367" i="16"/>
  <c r="V3372" i="16"/>
  <c r="V3368" i="16"/>
  <c r="V3369" i="16" s="1"/>
  <c r="V3371" i="16" s="1"/>
  <c r="V3380" i="16"/>
  <c r="V3381" i="16" s="1"/>
  <c r="V3383" i="16" s="1"/>
  <c r="V3379" i="16"/>
  <c r="V3384" i="16"/>
  <c r="V3391" i="16"/>
  <c r="V3392" i="16" s="1"/>
  <c r="V3396" i="16"/>
  <c r="V3408" i="16"/>
  <c r="V3403" i="16"/>
  <c r="V3404" i="16"/>
  <c r="V3405" i="16" s="1"/>
  <c r="V3407" i="16" s="1"/>
  <c r="V3420" i="16"/>
  <c r="V3416" i="16"/>
  <c r="V3417" i="16" s="1"/>
  <c r="V3419" i="16" s="1"/>
  <c r="V3415" i="16"/>
  <c r="V3427" i="16"/>
  <c r="V3432" i="16"/>
  <c r="V3428" i="16"/>
  <c r="V3429" i="16" s="1"/>
  <c r="V3431" i="16" s="1"/>
  <c r="V3430" i="16"/>
  <c r="V3439" i="16"/>
  <c r="V3444" i="16"/>
  <c r="V3440" i="16"/>
  <c r="V3441" i="16" s="1"/>
  <c r="V3443" i="16" s="1"/>
  <c r="V3451" i="16"/>
  <c r="V3452" i="16" s="1"/>
  <c r="V3456" i="16"/>
  <c r="V3468" i="16"/>
  <c r="V3463" i="16"/>
  <c r="V3464" i="16"/>
  <c r="V3465" i="16" s="1"/>
  <c r="V3467" i="16" s="1"/>
  <c r="V3475" i="16"/>
  <c r="V3476" i="16" s="1"/>
  <c r="V3480" i="16"/>
  <c r="S226" i="11"/>
  <c r="S250" i="10"/>
  <c r="R254" i="10"/>
  <c r="R397" i="10" s="1"/>
  <c r="R393" i="10"/>
  <c r="W3502" i="16"/>
  <c r="W3401" i="16"/>
  <c r="W3305" i="16"/>
  <c r="W3485" i="16"/>
  <c r="W3437" i="16"/>
  <c r="W3341" i="16"/>
  <c r="W3269" i="16"/>
  <c r="W3473" i="16"/>
  <c r="W3377" i="16"/>
  <c r="W3389" i="16"/>
  <c r="W3413" i="16"/>
  <c r="W3317" i="16"/>
  <c r="W283" i="20"/>
  <c r="W3449" i="16"/>
  <c r="W3353" i="16"/>
  <c r="W3281" i="16"/>
  <c r="W3245" i="16"/>
  <c r="W3425" i="16"/>
  <c r="W3329" i="16"/>
  <c r="W3257" i="16"/>
  <c r="W3461" i="16"/>
  <c r="W3293" i="16"/>
  <c r="W3365" i="16"/>
  <c r="W3520" i="16"/>
  <c r="W3517" i="16"/>
  <c r="W3516" i="16"/>
  <c r="W3512" i="16"/>
  <c r="W3509" i="16"/>
  <c r="W3507" i="16"/>
  <c r="W3521" i="16"/>
  <c r="W3504" i="16"/>
  <c r="W3522" i="16"/>
  <c r="W3513" i="16"/>
  <c r="W3514" i="16"/>
  <c r="W3506" i="16"/>
  <c r="W3519" i="16"/>
  <c r="W3518" i="16"/>
  <c r="W3505" i="16"/>
  <c r="W3511" i="16"/>
  <c r="W3510" i="16"/>
  <c r="W3515" i="16"/>
  <c r="W3503" i="16"/>
  <c r="W3508" i="16"/>
  <c r="V3523" i="16"/>
  <c r="X92" i="12"/>
  <c r="U1212" i="16"/>
  <c r="W2849" i="16"/>
  <c r="W786" i="16"/>
  <c r="T1213" i="16"/>
  <c r="T1214" i="16" s="1"/>
  <c r="G2481" i="16"/>
  <c r="G2484" i="16"/>
  <c r="G2885" i="16"/>
  <c r="G2882" i="16"/>
  <c r="D2863" i="16"/>
  <c r="E2863" i="16" s="1"/>
  <c r="D2864" i="16"/>
  <c r="E2864" i="16" s="1"/>
  <c r="D2470" i="16"/>
  <c r="E2470" i="16" s="1"/>
  <c r="M488" i="20"/>
  <c r="M489" i="20" s="1"/>
  <c r="D2619" i="16"/>
  <c r="E2619" i="16" s="1"/>
  <c r="L1702" i="16"/>
  <c r="L2246" i="16" s="1"/>
  <c r="V1660" i="16"/>
  <c r="W1660" i="16" s="1"/>
  <c r="O1241" i="16"/>
  <c r="O1242" i="16" s="1"/>
  <c r="Q1227" i="16"/>
  <c r="Q1228" i="16" s="1"/>
  <c r="U1633" i="16"/>
  <c r="M2596" i="16"/>
  <c r="V1632" i="16"/>
  <c r="V2236" i="16" s="1"/>
  <c r="M494" i="20"/>
  <c r="N494" i="20" s="1"/>
  <c r="O494" i="20" s="1"/>
  <c r="O1394" i="16"/>
  <c r="O1395" i="16" s="1"/>
  <c r="O1668" i="16"/>
  <c r="O1669" i="16" s="1"/>
  <c r="AA106" i="22"/>
  <c r="AA110" i="22" s="1"/>
  <c r="Z111" i="22"/>
  <c r="Z112" i="22" s="1"/>
  <c r="AB130" i="22"/>
  <c r="AB131" i="22" s="1"/>
  <c r="AC126" i="22"/>
  <c r="Z47" i="22"/>
  <c r="Z48" i="22" s="1"/>
  <c r="AA42" i="22"/>
  <c r="AA46" i="22" s="1"/>
  <c r="Z121" i="22"/>
  <c r="Z122" i="22" s="1"/>
  <c r="AA116" i="22"/>
  <c r="AA120" i="22" s="1"/>
  <c r="Q2732" i="16"/>
  <c r="R2732" i="16" s="1"/>
  <c r="R1220" i="16"/>
  <c r="R1221" i="16" s="1"/>
  <c r="Q1233" i="16"/>
  <c r="Q2176" i="16" s="1"/>
  <c r="S2725" i="16"/>
  <c r="T2725" i="16" s="1"/>
  <c r="U2725" i="16" s="1"/>
  <c r="T1634" i="16"/>
  <c r="U2553" i="16"/>
  <c r="V2553" i="16" s="1"/>
  <c r="N1248" i="16"/>
  <c r="N1249" i="16" s="1"/>
  <c r="Q2826" i="16"/>
  <c r="R2826" i="16" s="1"/>
  <c r="R1207" i="16"/>
  <c r="M1255" i="16"/>
  <c r="M1256" i="16" s="1"/>
  <c r="P1234" i="16"/>
  <c r="P1235" i="16" s="1"/>
  <c r="N2179" i="16"/>
  <c r="O1254" i="16"/>
  <c r="P1254" i="16" s="1"/>
  <c r="P2179" i="16" s="1"/>
  <c r="O2581" i="16"/>
  <c r="O2583" i="16" s="1"/>
  <c r="O1396" i="16" s="1"/>
  <c r="O315" i="16" s="1"/>
  <c r="I277" i="16" s="1"/>
  <c r="G100" i="20" s="1"/>
  <c r="Q2574" i="16"/>
  <c r="R2574" i="16" s="1"/>
  <c r="S2574" i="16" s="1"/>
  <c r="P2576" i="16"/>
  <c r="S2172" i="16"/>
  <c r="T1205" i="16"/>
  <c r="S1206" i="16"/>
  <c r="L1264" i="16"/>
  <c r="L255" i="16" s="1"/>
  <c r="L1262" i="16"/>
  <c r="L1263" i="16" s="1"/>
  <c r="L2180" i="16"/>
  <c r="M2847" i="16"/>
  <c r="N2847" i="16" s="1"/>
  <c r="O2847" i="16" s="1"/>
  <c r="O2849" i="16" s="1"/>
  <c r="O1684" i="16" s="1"/>
  <c r="O526" i="16" s="1"/>
  <c r="F2460" i="16"/>
  <c r="L1268" i="16"/>
  <c r="M1268" i="16" s="1"/>
  <c r="T1219" i="16"/>
  <c r="T2174" i="16" s="1"/>
  <c r="W2441" i="16"/>
  <c r="W2711" i="16"/>
  <c r="W2632" i="16"/>
  <c r="W2812" i="16"/>
  <c r="W2525" i="16"/>
  <c r="W2410" i="16"/>
  <c r="W2412" i="16" s="1"/>
  <c r="W2560" i="16"/>
  <c r="W2805" i="16"/>
  <c r="W2539" i="16"/>
  <c r="W2690" i="16"/>
  <c r="W2631" i="16"/>
  <c r="W2633" i="16" s="1"/>
  <c r="W2683" i="16"/>
  <c r="W2411" i="16"/>
  <c r="W2804" i="16"/>
  <c r="W2806" i="16" s="1"/>
  <c r="W2697" i="16"/>
  <c r="W2634" i="16"/>
  <c r="W2527" i="16"/>
  <c r="W2534" i="16"/>
  <c r="W2641" i="16"/>
  <c r="W2685" i="16"/>
  <c r="W2678" i="16"/>
  <c r="W2692" i="16"/>
  <c r="W2541" i="16"/>
  <c r="W2793" i="16"/>
  <c r="W2399" i="16"/>
  <c r="W2648" i="16"/>
  <c r="W2800" i="16"/>
  <c r="W2548" i="16"/>
  <c r="W2699" i="16"/>
  <c r="W2655" i="16"/>
  <c r="W2413" i="16"/>
  <c r="W2706" i="16"/>
  <c r="W2406" i="16"/>
  <c r="W2821" i="16"/>
  <c r="W2562" i="16"/>
  <c r="W2807" i="16"/>
  <c r="W2713" i="16"/>
  <c r="W2814" i="16"/>
  <c r="W2662" i="16"/>
  <c r="W2555" i="16"/>
  <c r="W2720" i="16"/>
  <c r="W2420" i="16"/>
  <c r="W2427" i="16"/>
  <c r="W2532" i="16"/>
  <c r="W2727" i="16"/>
  <c r="W2569" i="16"/>
  <c r="W2842" i="16"/>
  <c r="W2576" i="16"/>
  <c r="W2734" i="16"/>
  <c r="W2828" i="16"/>
  <c r="W2524" i="16"/>
  <c r="W2526" i="16" s="1"/>
  <c r="W2835" i="16"/>
  <c r="W2676" i="16"/>
  <c r="W2583" i="16"/>
  <c r="W2590" i="16"/>
  <c r="W2791" i="16"/>
  <c r="W2682" i="16"/>
  <c r="W2684" i="16" s="1"/>
  <c r="W2639" i="16"/>
  <c r="W2531" i="16"/>
  <c r="W2434" i="16"/>
  <c r="W2638" i="16"/>
  <c r="W2640" i="16" s="1"/>
  <c r="W2675" i="16"/>
  <c r="W2677" i="16" s="1"/>
  <c r="W2597" i="16"/>
  <c r="W2653" i="16"/>
  <c r="W2604" i="16"/>
  <c r="W2689" i="16"/>
  <c r="W2691" i="16" s="1"/>
  <c r="W2798" i="16"/>
  <c r="W2397" i="16"/>
  <c r="Q454" i="20"/>
  <c r="R611" i="20"/>
  <c r="Q611" i="20"/>
  <c r="P611" i="20"/>
  <c r="Q604" i="20"/>
  <c r="R603" i="20"/>
  <c r="U1641" i="16"/>
  <c r="V2806" i="16"/>
  <c r="J455" i="16" a="1"/>
  <c r="J455" i="16" s="1"/>
  <c r="W455" i="16" s="1"/>
  <c r="J188" i="20"/>
  <c r="C2270" i="16"/>
  <c r="J505" i="16" a="1"/>
  <c r="J505" i="16" s="1"/>
  <c r="J552" i="16" s="1"/>
  <c r="K454" i="16"/>
  <c r="L454" i="16"/>
  <c r="M454" i="16"/>
  <c r="N454" i="16"/>
  <c r="O454" i="16"/>
  <c r="P454" i="16"/>
  <c r="Q454" i="16"/>
  <c r="R454" i="16"/>
  <c r="S454" i="16"/>
  <c r="T454" i="16"/>
  <c r="U454" i="16"/>
  <c r="T1627" i="16"/>
  <c r="U2705" i="16"/>
  <c r="W2703" i="16"/>
  <c r="W2705" i="16" s="1"/>
  <c r="R2661" i="16"/>
  <c r="R2726" i="16"/>
  <c r="V2818" i="16"/>
  <c r="V2820" i="16" s="1"/>
  <c r="W2797" i="16"/>
  <c r="W2799" i="16" s="1"/>
  <c r="Q2827" i="16"/>
  <c r="S1226" i="16"/>
  <c r="S2175" i="16" s="1"/>
  <c r="R2554" i="16"/>
  <c r="M2848" i="16"/>
  <c r="W2545" i="16"/>
  <c r="W2547" i="16" s="1"/>
  <c r="L2848" i="16"/>
  <c r="W2819" i="16"/>
  <c r="D1709" i="16"/>
  <c r="F1708" i="16" s="1"/>
  <c r="F2875" i="16" s="1"/>
  <c r="W2704" i="16"/>
  <c r="Q2840" i="16"/>
  <c r="R2840" i="16" s="1"/>
  <c r="S2840" i="16" s="1"/>
  <c r="T2840" i="16" s="1"/>
  <c r="S2825" i="16"/>
  <c r="S2827" i="16" s="1"/>
  <c r="P1546" i="16"/>
  <c r="N2846" i="16"/>
  <c r="O2846" i="16" s="1"/>
  <c r="T2813" i="16"/>
  <c r="U2811" i="16"/>
  <c r="V2698" i="16"/>
  <c r="W2696" i="16"/>
  <c r="G2860" i="16"/>
  <c r="D2869" i="16"/>
  <c r="E2869" i="16" s="1"/>
  <c r="P2841" i="16"/>
  <c r="Q2839" i="16"/>
  <c r="R2839" i="16" s="1"/>
  <c r="R2841" i="16" s="1"/>
  <c r="V2792" i="16"/>
  <c r="W2790" i="16"/>
  <c r="P2832" i="16"/>
  <c r="Q2832" i="16" s="1"/>
  <c r="O2842" i="16"/>
  <c r="O1677" i="16" s="1"/>
  <c r="O525" i="16" s="1"/>
  <c r="I427" i="16" s="1"/>
  <c r="G160" i="20" s="1"/>
  <c r="O2834" i="16"/>
  <c r="K2848" i="16"/>
  <c r="E2882" i="16"/>
  <c r="U2856" i="16"/>
  <c r="S2856" i="16"/>
  <c r="Q2856" i="16"/>
  <c r="G2856" i="16"/>
  <c r="V2856" i="16"/>
  <c r="K2854" i="16"/>
  <c r="R2856" i="16"/>
  <c r="F2856" i="16"/>
  <c r="T2856" i="16"/>
  <c r="M2854" i="16"/>
  <c r="M2856" i="16" s="1"/>
  <c r="M1691" i="16" s="1"/>
  <c r="M527" i="16" s="1"/>
  <c r="L2854" i="16"/>
  <c r="W2856" i="16"/>
  <c r="L2853" i="16"/>
  <c r="K2853" i="16"/>
  <c r="M2853" i="16" s="1"/>
  <c r="P2588" i="16"/>
  <c r="O2835" i="16"/>
  <c r="O1670" i="16" s="1"/>
  <c r="O524" i="16" s="1"/>
  <c r="I426" i="16" s="1"/>
  <c r="G159" i="20" s="1"/>
  <c r="P2833" i="16"/>
  <c r="P2835" i="16" s="1"/>
  <c r="U2717" i="16"/>
  <c r="U2719" i="16" s="1"/>
  <c r="W2718" i="16"/>
  <c r="Q2731" i="16"/>
  <c r="U2712" i="16"/>
  <c r="V2710" i="16"/>
  <c r="N2602" i="16"/>
  <c r="N2604" i="16" s="1"/>
  <c r="N1417" i="16" s="1"/>
  <c r="N318" i="16" s="1"/>
  <c r="S2724" i="16"/>
  <c r="T2724" i="16" s="1"/>
  <c r="T2726" i="16" s="1"/>
  <c r="U2660" i="16"/>
  <c r="V2660" i="16" s="1"/>
  <c r="W2660" i="16" s="1"/>
  <c r="S2661" i="16"/>
  <c r="R2575" i="16"/>
  <c r="S2573" i="16"/>
  <c r="N2597" i="16"/>
  <c r="N1410" i="16" s="1"/>
  <c r="N317" i="16" s="1"/>
  <c r="P2594" i="16"/>
  <c r="P2596" i="16" s="1"/>
  <c r="N2596" i="16"/>
  <c r="O2597" i="16"/>
  <c r="O1410" i="16" s="1"/>
  <c r="O317" i="16" s="1"/>
  <c r="P2595" i="16"/>
  <c r="P2597" i="16" s="1"/>
  <c r="V2546" i="16"/>
  <c r="W2546" i="16" s="1"/>
  <c r="S2568" i="16"/>
  <c r="T2566" i="16"/>
  <c r="L2603" i="16"/>
  <c r="N2601" i="16"/>
  <c r="O2601" i="16" s="1"/>
  <c r="O2603" i="16" s="1"/>
  <c r="S2554" i="16"/>
  <c r="W2567" i="16"/>
  <c r="V2561" i="16"/>
  <c r="K2603" i="16"/>
  <c r="W2559" i="16"/>
  <c r="V2540" i="16"/>
  <c r="W2538" i="16"/>
  <c r="P2582" i="16"/>
  <c r="Q2580" i="16"/>
  <c r="R2580" i="16" s="1"/>
  <c r="R2582" i="16" s="1"/>
  <c r="Q2575" i="16"/>
  <c r="P2589" i="16"/>
  <c r="Q2589" i="16" s="1"/>
  <c r="R2587" i="16"/>
  <c r="U2552" i="16"/>
  <c r="R2424" i="16"/>
  <c r="R2426" i="16" s="1"/>
  <c r="R1374" i="16"/>
  <c r="O2178" i="16"/>
  <c r="M2180" i="16"/>
  <c r="N1261" i="16"/>
  <c r="N1264" i="16" s="1"/>
  <c r="N255" i="16" s="1"/>
  <c r="Q1381" i="16"/>
  <c r="R1381" i="16" s="1"/>
  <c r="S1381" i="16" s="1"/>
  <c r="Q1388" i="16"/>
  <c r="D1435" i="16"/>
  <c r="D2624" i="16" s="1"/>
  <c r="E2624" i="16" s="1"/>
  <c r="D2625" i="16" s="1"/>
  <c r="E2625" i="16" s="1"/>
  <c r="M1402" i="16"/>
  <c r="N1402" i="16" s="1"/>
  <c r="P2177" i="16"/>
  <c r="Q1240" i="16"/>
  <c r="P1247" i="16"/>
  <c r="Q1247" i="16" s="1"/>
  <c r="Q2432" i="16"/>
  <c r="R2432" i="16" s="1"/>
  <c r="O2434" i="16"/>
  <c r="D1282" i="16"/>
  <c r="D2475" i="16" s="1"/>
  <c r="V2412" i="16"/>
  <c r="Q2462" i="16"/>
  <c r="S2417" i="16"/>
  <c r="T2417" i="16" s="1"/>
  <c r="T2419" i="16" s="1"/>
  <c r="U2412" i="16"/>
  <c r="K2459" i="16"/>
  <c r="U2462" i="16"/>
  <c r="S2462" i="16"/>
  <c r="F2462" i="16"/>
  <c r="L2459" i="16"/>
  <c r="M2459" i="16" s="1"/>
  <c r="V2462" i="16"/>
  <c r="O1257" i="16"/>
  <c r="O254" i="16" s="1"/>
  <c r="R2462" i="16"/>
  <c r="K2460" i="16"/>
  <c r="K2462" i="16" s="1"/>
  <c r="L2460" i="16"/>
  <c r="L2462" i="16" s="1"/>
  <c r="W2462" i="16"/>
  <c r="T2462" i="16"/>
  <c r="G2462" i="16"/>
  <c r="U2405" i="16"/>
  <c r="V2403" i="16"/>
  <c r="V2405" i="16" s="1"/>
  <c r="E2469" i="16"/>
  <c r="G2466" i="16"/>
  <c r="V2469" i="16" s="1"/>
  <c r="V2425" i="16"/>
  <c r="W2425" i="16" s="1"/>
  <c r="T2455" i="16"/>
  <c r="V2455" i="16"/>
  <c r="R2455" i="16"/>
  <c r="U2455" i="16"/>
  <c r="L2453" i="16"/>
  <c r="G2455" i="16"/>
  <c r="F2455" i="16"/>
  <c r="Q2455" i="16"/>
  <c r="K2453" i="16"/>
  <c r="K2455" i="16" s="1"/>
  <c r="W2455" i="16"/>
  <c r="K2452" i="16"/>
  <c r="M2452" i="16" s="1"/>
  <c r="S2455" i="16"/>
  <c r="L2452" i="16"/>
  <c r="F1274" i="16"/>
  <c r="N2439" i="16"/>
  <c r="O2439" i="16" s="1"/>
  <c r="L2440" i="16"/>
  <c r="K2440" i="16"/>
  <c r="U2398" i="16"/>
  <c r="V2396" i="16"/>
  <c r="V2404" i="16"/>
  <c r="W2404" i="16" s="1"/>
  <c r="U2448" i="16"/>
  <c r="M2446" i="16"/>
  <c r="M2448" i="16" s="1"/>
  <c r="F2448" i="16"/>
  <c r="S2448" i="16"/>
  <c r="L2445" i="16"/>
  <c r="M2445" i="16" s="1"/>
  <c r="K2446" i="16"/>
  <c r="K2445" i="16"/>
  <c r="T2448" i="16"/>
  <c r="V2448" i="16"/>
  <c r="Q2448" i="16"/>
  <c r="L2446" i="16"/>
  <c r="L2448" i="16" s="1"/>
  <c r="W2448" i="16"/>
  <c r="G2448" i="16"/>
  <c r="R2448" i="16"/>
  <c r="P2433" i="16"/>
  <c r="Q2431" i="16"/>
  <c r="Q2433" i="16" s="1"/>
  <c r="V2418" i="16"/>
  <c r="N2438" i="16"/>
  <c r="F2622" i="16"/>
  <c r="U83" i="25"/>
  <c r="V35" i="8"/>
  <c r="V78" i="31" s="1"/>
  <c r="W121" i="8"/>
  <c r="W122" i="8" s="1"/>
  <c r="W29" i="31"/>
  <c r="W59" i="31"/>
  <c r="W39" i="31"/>
  <c r="W19" i="31"/>
  <c r="W49" i="31"/>
  <c r="V80" i="31"/>
  <c r="V88" i="31" s="1"/>
  <c r="W69" i="31"/>
  <c r="W13" i="31"/>
  <c r="W4" i="30"/>
  <c r="V77" i="31"/>
  <c r="AB54" i="20"/>
  <c r="AB56" i="20" s="1"/>
  <c r="AC25" i="20"/>
  <c r="U36" i="10"/>
  <c r="T216" i="10"/>
  <c r="T360" i="10" s="1"/>
  <c r="Y57" i="22"/>
  <c r="Y58" i="22" s="1"/>
  <c r="Z52" i="22"/>
  <c r="Z56" i="22" s="1"/>
  <c r="Y66" i="22"/>
  <c r="Y67" i="22" s="1"/>
  <c r="Z62" i="22"/>
  <c r="Z33" i="22"/>
  <c r="Z37" i="22" s="1"/>
  <c r="Y38" i="22"/>
  <c r="Y106" i="11" s="1"/>
  <c r="W26" i="22"/>
  <c r="W70" i="22"/>
  <c r="W84" i="22"/>
  <c r="W51" i="22"/>
  <c r="W61" i="22"/>
  <c r="W20" i="22"/>
  <c r="W41" i="22"/>
  <c r="W96" i="22"/>
  <c r="W12" i="22"/>
  <c r="W90" i="22"/>
  <c r="W113" i="11"/>
  <c r="W32" i="22"/>
  <c r="W105" i="22"/>
  <c r="W134" i="22"/>
  <c r="W143" i="22" s="1"/>
  <c r="W115" i="22"/>
  <c r="W104" i="11"/>
  <c r="W125" i="22"/>
  <c r="W13" i="25"/>
  <c r="W74" i="25"/>
  <c r="W85" i="25" s="1"/>
  <c r="W93" i="25" s="1"/>
  <c r="V196" i="11"/>
  <c r="V156" i="11"/>
  <c r="V216" i="11"/>
  <c r="V151" i="11"/>
  <c r="V194" i="11"/>
  <c r="V215" i="11"/>
  <c r="V150" i="11"/>
  <c r="V157" i="11"/>
  <c r="V193" i="11"/>
  <c r="V153" i="11"/>
  <c r="V149" i="11"/>
  <c r="V154" i="11"/>
  <c r="V217" i="11"/>
  <c r="V152" i="11"/>
  <c r="V158" i="11"/>
  <c r="V195" i="11"/>
  <c r="V218" i="11"/>
  <c r="V155" i="11"/>
  <c r="V214" i="11"/>
  <c r="V197" i="11"/>
  <c r="V62" i="25"/>
  <c r="V82" i="25"/>
  <c r="V1379" i="16"/>
  <c r="W1379" i="16" s="1"/>
  <c r="T2198" i="16"/>
  <c r="V11" i="10"/>
  <c r="V11" i="12"/>
  <c r="U1303" i="20"/>
  <c r="U1316" i="20" s="1"/>
  <c r="T1380" i="16"/>
  <c r="U1380" i="16" s="1"/>
  <c r="AA54" i="20"/>
  <c r="AA56" i="20" s="1"/>
  <c r="Q2224" i="16"/>
  <c r="Q1545" i="16"/>
  <c r="R1545" i="16" s="1"/>
  <c r="V1299" i="16"/>
  <c r="V581" i="20"/>
  <c r="V2390" i="16"/>
  <c r="U582" i="20"/>
  <c r="U583" i="20" s="1"/>
  <c r="V2382" i="16"/>
  <c r="W2382" i="16" s="1"/>
  <c r="T2391" i="16"/>
  <c r="U2389" i="16"/>
  <c r="U2391" i="16" s="1"/>
  <c r="W2383" i="16"/>
  <c r="W2385" i="16"/>
  <c r="W29" i="8"/>
  <c r="W135" i="8" s="1"/>
  <c r="V1149" i="12"/>
  <c r="V1124" i="12"/>
  <c r="V1116" i="12"/>
  <c r="V1108" i="12"/>
  <c r="V1100" i="12"/>
  <c r="V1143" i="12"/>
  <c r="V1122" i="12"/>
  <c r="V1114" i="12"/>
  <c r="V1106" i="12"/>
  <c r="V1098" i="12"/>
  <c r="V1142" i="12"/>
  <c r="V1121" i="12"/>
  <c r="V1113" i="12"/>
  <c r="V1105" i="12"/>
  <c r="V1097" i="12"/>
  <c r="V1141" i="12"/>
  <c r="V1120" i="12"/>
  <c r="V1112" i="12"/>
  <c r="V1104" i="12"/>
  <c r="V1096" i="12"/>
  <c r="V1152" i="12"/>
  <c r="V1140" i="12"/>
  <c r="V1119" i="12"/>
  <c r="V1111" i="12"/>
  <c r="V1103" i="12"/>
  <c r="V1151" i="12"/>
  <c r="V1139" i="12"/>
  <c r="V1118" i="12"/>
  <c r="V1110" i="12"/>
  <c r="V1102" i="12"/>
  <c r="V1150" i="12"/>
  <c r="V1125" i="12"/>
  <c r="V1117" i="12"/>
  <c r="V1109" i="12"/>
  <c r="V1101" i="12"/>
  <c r="V1089" i="12"/>
  <c r="V1081" i="12"/>
  <c r="V1073" i="12"/>
  <c r="V1065" i="12"/>
  <c r="V1057" i="12"/>
  <c r="V1148" i="12"/>
  <c r="V1088" i="12"/>
  <c r="V1080" i="12"/>
  <c r="V1072" i="12"/>
  <c r="V1064" i="12"/>
  <c r="V1123" i="12"/>
  <c r="V1087" i="12"/>
  <c r="V1079" i="12"/>
  <c r="V1071" i="12"/>
  <c r="V1063" i="12"/>
  <c r="V1115" i="12"/>
  <c r="V1086" i="12"/>
  <c r="V1078" i="12"/>
  <c r="V1070" i="12"/>
  <c r="V1062" i="12"/>
  <c r="V1107" i="12"/>
  <c r="V1085" i="12"/>
  <c r="V1077" i="12"/>
  <c r="V1069" i="12"/>
  <c r="V1061" i="12"/>
  <c r="V1091" i="12"/>
  <c r="V1083" i="12"/>
  <c r="V1075" i="12"/>
  <c r="V1067" i="12"/>
  <c r="V1059" i="12"/>
  <c r="V1090" i="12"/>
  <c r="V1082" i="12"/>
  <c r="V1074" i="12"/>
  <c r="V1066" i="12"/>
  <c r="V1058" i="12"/>
  <c r="V1054" i="12"/>
  <c r="V1041" i="12"/>
  <c r="V1099" i="12"/>
  <c r="V1053" i="12"/>
  <c r="V1040" i="12"/>
  <c r="V1084" i="12"/>
  <c r="V1052" i="12"/>
  <c r="V1039" i="12"/>
  <c r="V1031" i="12"/>
  <c r="V1023" i="12"/>
  <c r="V1076" i="12"/>
  <c r="V1046" i="12"/>
  <c r="V1038" i="12"/>
  <c r="V1030" i="12"/>
  <c r="V1022" i="12"/>
  <c r="V1068" i="12"/>
  <c r="V1045" i="12"/>
  <c r="V1037" i="12"/>
  <c r="V1029" i="12"/>
  <c r="V1021" i="12"/>
  <c r="V1060" i="12"/>
  <c r="V1044" i="12"/>
  <c r="V1036" i="12"/>
  <c r="V1028" i="12"/>
  <c r="V1056" i="12"/>
  <c r="V1043" i="12"/>
  <c r="V1035" i="12"/>
  <c r="V1027" i="12"/>
  <c r="V1019" i="12"/>
  <c r="V1018" i="12"/>
  <c r="V1009" i="12"/>
  <c r="V992" i="12"/>
  <c r="V984" i="12"/>
  <c r="V1016" i="12"/>
  <c r="V1008" i="12"/>
  <c r="V991" i="12"/>
  <c r="V983" i="12"/>
  <c r="V1015" i="12"/>
  <c r="V1007" i="12"/>
  <c r="V990" i="12"/>
  <c r="V982" i="12"/>
  <c r="V1017" i="12"/>
  <c r="V1014" i="12"/>
  <c r="V1001" i="12"/>
  <c r="V989" i="12"/>
  <c r="V981" i="12"/>
  <c r="V1032" i="12"/>
  <c r="V1026" i="12"/>
  <c r="V1013" i="12"/>
  <c r="V1000" i="12"/>
  <c r="V988" i="12"/>
  <c r="V980" i="12"/>
  <c r="V1055" i="12"/>
  <c r="V1033" i="12"/>
  <c r="V1025" i="12"/>
  <c r="V1012" i="12"/>
  <c r="V999" i="12"/>
  <c r="V1042" i="12"/>
  <c r="V1034" i="12"/>
  <c r="V1024" i="12"/>
  <c r="V1011" i="12"/>
  <c r="V998" i="12"/>
  <c r="V986" i="12"/>
  <c r="V978" i="12"/>
  <c r="V967" i="12"/>
  <c r="V959" i="12"/>
  <c r="V951" i="12"/>
  <c r="V900" i="12"/>
  <c r="V966" i="12"/>
  <c r="V958" i="12"/>
  <c r="V950" i="12"/>
  <c r="V997" i="12"/>
  <c r="V977" i="12"/>
  <c r="V965" i="12"/>
  <c r="V957" i="12"/>
  <c r="V910" i="12"/>
  <c r="V987" i="12"/>
  <c r="V976" i="12"/>
  <c r="V964" i="12"/>
  <c r="V956" i="12"/>
  <c r="V909" i="12"/>
  <c r="V985" i="12"/>
  <c r="V975" i="12"/>
  <c r="V963" i="12"/>
  <c r="V955" i="12"/>
  <c r="V908" i="12"/>
  <c r="V1020" i="12"/>
  <c r="V974" i="12"/>
  <c r="V962" i="12"/>
  <c r="V954" i="12"/>
  <c r="V979" i="12"/>
  <c r="V973" i="12"/>
  <c r="V961" i="12"/>
  <c r="V906" i="12"/>
  <c r="V898" i="12"/>
  <c r="V877" i="12"/>
  <c r="V869" i="12"/>
  <c r="V861" i="12"/>
  <c r="V849" i="12"/>
  <c r="V897" i="12"/>
  <c r="V876" i="12"/>
  <c r="V868" i="12"/>
  <c r="V860" i="12"/>
  <c r="V848" i="12"/>
  <c r="V883" i="12"/>
  <c r="V875" i="12"/>
  <c r="V867" i="12"/>
  <c r="V859" i="12"/>
  <c r="V847" i="12"/>
  <c r="V882" i="12"/>
  <c r="V874" i="12"/>
  <c r="V866" i="12"/>
  <c r="V858" i="12"/>
  <c r="V1010" i="12"/>
  <c r="V907" i="12"/>
  <c r="V881" i="12"/>
  <c r="V873" i="12"/>
  <c r="V865" i="12"/>
  <c r="V857" i="12"/>
  <c r="V968" i="12"/>
  <c r="V901" i="12"/>
  <c r="V880" i="12"/>
  <c r="V872" i="12"/>
  <c r="V864" i="12"/>
  <c r="V856" i="12"/>
  <c r="V960" i="12"/>
  <c r="V879" i="12"/>
  <c r="V871" i="12"/>
  <c r="V863" i="12"/>
  <c r="V855" i="12"/>
  <c r="V841" i="12"/>
  <c r="V833" i="12"/>
  <c r="V840" i="12"/>
  <c r="V832" i="12"/>
  <c r="V824" i="12"/>
  <c r="V839" i="12"/>
  <c r="V831" i="12"/>
  <c r="V823" i="12"/>
  <c r="V815" i="12"/>
  <c r="V846" i="12"/>
  <c r="V838" i="12"/>
  <c r="V830" i="12"/>
  <c r="V822" i="12"/>
  <c r="V899" i="12"/>
  <c r="V854" i="12"/>
  <c r="V845" i="12"/>
  <c r="V837" i="12"/>
  <c r="V829" i="12"/>
  <c r="V821" i="12"/>
  <c r="V813" i="12"/>
  <c r="V878" i="12"/>
  <c r="V844" i="12"/>
  <c r="V836" i="12"/>
  <c r="V828" i="12"/>
  <c r="V820" i="12"/>
  <c r="V812" i="12"/>
  <c r="V870" i="12"/>
  <c r="V843" i="12"/>
  <c r="V835" i="12"/>
  <c r="V827" i="12"/>
  <c r="V819" i="12"/>
  <c r="V811" i="12"/>
  <c r="V952" i="12"/>
  <c r="V862" i="12"/>
  <c r="V842" i="12"/>
  <c r="V834" i="12"/>
  <c r="V826" i="12"/>
  <c r="V818" i="12"/>
  <c r="V816" i="12"/>
  <c r="V802" i="12"/>
  <c r="V794" i="12"/>
  <c r="V786" i="12"/>
  <c r="V778" i="12"/>
  <c r="V770" i="12"/>
  <c r="V757" i="12"/>
  <c r="V745" i="12"/>
  <c r="V737" i="12"/>
  <c r="V709" i="12"/>
  <c r="V717" i="12"/>
  <c r="V801" i="12"/>
  <c r="V793" i="12"/>
  <c r="V785" i="12"/>
  <c r="V777" i="12"/>
  <c r="V769" i="12"/>
  <c r="V756" i="12"/>
  <c r="V744" i="12"/>
  <c r="V736" i="12"/>
  <c r="V710" i="12"/>
  <c r="V800" i="12"/>
  <c r="V792" i="12"/>
  <c r="V784" i="12"/>
  <c r="V776" i="12"/>
  <c r="V768" i="12"/>
  <c r="V755" i="12"/>
  <c r="V743" i="12"/>
  <c r="V735" i="12"/>
  <c r="V711" i="12"/>
  <c r="V817" i="12"/>
  <c r="V799" i="12"/>
  <c r="V791" i="12"/>
  <c r="V783" i="12"/>
  <c r="V775" i="12"/>
  <c r="V767" i="12"/>
  <c r="V750" i="12"/>
  <c r="V742" i="12"/>
  <c r="V734" i="12"/>
  <c r="V712" i="12"/>
  <c r="V810" i="12"/>
  <c r="V798" i="12"/>
  <c r="V790" i="12"/>
  <c r="V782" i="12"/>
  <c r="V774" i="12"/>
  <c r="V766" i="12"/>
  <c r="V749" i="12"/>
  <c r="V741" i="12"/>
  <c r="V796" i="12"/>
  <c r="V788" i="12"/>
  <c r="V780" i="12"/>
  <c r="V772" i="12"/>
  <c r="V759" i="12"/>
  <c r="V747" i="12"/>
  <c r="V739" i="12"/>
  <c r="V731" i="12"/>
  <c r="V1214" i="12" s="1"/>
  <c r="V715" i="12"/>
  <c r="V804" i="12"/>
  <c r="V803" i="12"/>
  <c r="V795" i="12"/>
  <c r="V787" i="12"/>
  <c r="V779" i="12"/>
  <c r="V771" i="12"/>
  <c r="V758" i="12"/>
  <c r="V746" i="12"/>
  <c r="V738" i="12"/>
  <c r="V708" i="12"/>
  <c r="V716" i="12"/>
  <c r="V825" i="12"/>
  <c r="V722" i="12"/>
  <c r="V797" i="12"/>
  <c r="V723" i="12"/>
  <c r="V789" i="12"/>
  <c r="V714" i="12"/>
  <c r="V724" i="12"/>
  <c r="V781" i="12"/>
  <c r="V732" i="12"/>
  <c r="V713" i="12"/>
  <c r="V725" i="12"/>
  <c r="V773" i="12"/>
  <c r="V718" i="12"/>
  <c r="V726" i="12"/>
  <c r="V814" i="12"/>
  <c r="V765" i="12"/>
  <c r="V707" i="12"/>
  <c r="V1190" i="12" s="1"/>
  <c r="V748" i="12"/>
  <c r="V733" i="12"/>
  <c r="V720" i="12"/>
  <c r="V740" i="12"/>
  <c r="V721" i="12"/>
  <c r="V719" i="12"/>
  <c r="V949" i="12"/>
  <c r="W27" i="8"/>
  <c r="K1436" i="16"/>
  <c r="K1437" i="16" s="1"/>
  <c r="K285" i="16"/>
  <c r="K2183" i="16"/>
  <c r="K1283" i="16"/>
  <c r="J2185" i="16"/>
  <c r="E2481" i="16"/>
  <c r="D1288" i="16"/>
  <c r="X166" i="18"/>
  <c r="F1287" i="16" a="1"/>
  <c r="F1287" i="16" s="1"/>
  <c r="E2480" i="16"/>
  <c r="V1726" i="16"/>
  <c r="J2250" i="16"/>
  <c r="D2474" i="16"/>
  <c r="D1294" i="16"/>
  <c r="P1299" i="16"/>
  <c r="T1299" i="16"/>
  <c r="D1300" i="16"/>
  <c r="C1303" i="16" s="1"/>
  <c r="D508" i="20" s="1"/>
  <c r="C508" i="20" s="1"/>
  <c r="E1295" i="16"/>
  <c r="D2486" i="16"/>
  <c r="E1294" i="16"/>
  <c r="Q1299" i="16"/>
  <c r="B1293" i="16"/>
  <c r="B2486" i="16" s="1"/>
  <c r="S1299" i="16"/>
  <c r="R1299" i="16"/>
  <c r="U1299" i="16"/>
  <c r="K1289" i="16"/>
  <c r="D2480" i="16"/>
  <c r="P1400" i="16"/>
  <c r="Q1400" i="16" s="1"/>
  <c r="Q2201" i="16" s="1"/>
  <c r="U2152" i="16"/>
  <c r="O1401" i="16"/>
  <c r="U1372" i="16"/>
  <c r="V1372" i="16" s="1"/>
  <c r="V2197" i="16" s="1"/>
  <c r="P473" i="20"/>
  <c r="O474" i="20"/>
  <c r="O475" i="20" s="1"/>
  <c r="V88" i="12"/>
  <c r="V110" i="12" s="1"/>
  <c r="V32" i="10" s="1"/>
  <c r="V38" i="12"/>
  <c r="V104" i="12" s="1"/>
  <c r="V24" i="10" s="1"/>
  <c r="V73" i="12"/>
  <c r="V82" i="12"/>
  <c r="V42" i="12"/>
  <c r="V91" i="12"/>
  <c r="V63" i="12"/>
  <c r="V100" i="12"/>
  <c r="V29" i="12"/>
  <c r="V103" i="12" s="1"/>
  <c r="V23" i="10" s="1"/>
  <c r="V32" i="12"/>
  <c r="V79" i="12"/>
  <c r="V107" i="12" s="1"/>
  <c r="V27" i="10" s="1"/>
  <c r="V20" i="12"/>
  <c r="V102" i="12" s="1"/>
  <c r="V22" i="10" s="1"/>
  <c r="V23" i="12"/>
  <c r="V60" i="12"/>
  <c r="V105" i="12" s="1"/>
  <c r="V25" i="10" s="1"/>
  <c r="V70" i="12"/>
  <c r="V106" i="12" s="1"/>
  <c r="V26" i="10" s="1"/>
  <c r="S2197" i="16"/>
  <c r="S1373" i="16"/>
  <c r="T1373" i="16" s="1"/>
  <c r="N631" i="20"/>
  <c r="N632" i="20" s="1"/>
  <c r="R2199" i="16"/>
  <c r="R1393" i="16"/>
  <c r="S1393" i="16" s="1"/>
  <c r="R1387" i="16"/>
  <c r="S1387" i="16" s="1"/>
  <c r="K735" i="20"/>
  <c r="K736" i="20" s="1"/>
  <c r="S1544" i="16"/>
  <c r="T1544" i="16" s="1"/>
  <c r="T2224" i="16" s="1"/>
  <c r="K728" i="20"/>
  <c r="K729" i="20" s="1"/>
  <c r="O992" i="16"/>
  <c r="P992" i="16" s="1"/>
  <c r="Q992" i="16" s="1"/>
  <c r="N1681" i="16"/>
  <c r="N2243" i="16" s="1"/>
  <c r="D2881" i="16"/>
  <c r="M1407" i="16"/>
  <c r="N1407" i="16" s="1"/>
  <c r="L1422" i="16"/>
  <c r="L1423" i="16" s="1"/>
  <c r="T1386" i="16"/>
  <c r="M1414" i="16"/>
  <c r="T980" i="16"/>
  <c r="U979" i="16"/>
  <c r="V979" i="16" s="1"/>
  <c r="W979" i="16" s="1"/>
  <c r="K1022" i="16"/>
  <c r="N1009" i="16"/>
  <c r="O1009" i="16" s="1"/>
  <c r="P1009" i="16" s="1"/>
  <c r="X28" i="8"/>
  <c r="V396" i="20"/>
  <c r="V398" i="20" s="1"/>
  <c r="T85" i="25"/>
  <c r="T93" i="25" s="1"/>
  <c r="U397" i="20"/>
  <c r="O2323" i="16"/>
  <c r="O2326" i="16" s="1"/>
  <c r="O2314" i="16"/>
  <c r="O91" i="16" s="1"/>
  <c r="O101" i="12" s="1"/>
  <c r="T404" i="20"/>
  <c r="T405" i="20" s="1"/>
  <c r="U403" i="20"/>
  <c r="U425" i="20"/>
  <c r="V424" i="20"/>
  <c r="V426" i="20" s="1"/>
  <c r="T418" i="20"/>
  <c r="U417" i="20"/>
  <c r="U105" i="10"/>
  <c r="V92" i="10"/>
  <c r="V91" i="10" s="1"/>
  <c r="V117" i="10"/>
  <c r="V2103" i="16"/>
  <c r="V59" i="20"/>
  <c r="V1256" i="20" s="1"/>
  <c r="V1290" i="20" s="1"/>
  <c r="V47" i="20"/>
  <c r="Q466" i="20"/>
  <c r="T446" i="20"/>
  <c r="U1510" i="16"/>
  <c r="U1511" i="16" s="1"/>
  <c r="V1509" i="16"/>
  <c r="V2219" i="16" s="1"/>
  <c r="U445" i="20"/>
  <c r="O487" i="20"/>
  <c r="U452" i="20"/>
  <c r="T440" i="20"/>
  <c r="U438" i="20"/>
  <c r="T433" i="20"/>
  <c r="U431" i="20"/>
  <c r="V1516" i="16"/>
  <c r="V2220" i="16" s="1"/>
  <c r="W2668" i="16"/>
  <c r="W2669" i="16"/>
  <c r="W2671" i="16" s="1"/>
  <c r="W2786" i="16"/>
  <c r="W2783" i="16"/>
  <c r="W2784" i="16"/>
  <c r="W2779" i="16"/>
  <c r="W2777" i="16"/>
  <c r="W2776" i="16"/>
  <c r="U2645" i="16"/>
  <c r="U2647" i="16" s="1"/>
  <c r="T2659" i="16"/>
  <c r="V2646" i="16"/>
  <c r="W2646" i="16" s="1"/>
  <c r="V2654" i="16"/>
  <c r="W2652" i="16"/>
  <c r="T1517" i="16"/>
  <c r="U1517" i="16" s="1"/>
  <c r="M647" i="20"/>
  <c r="L2609" i="16"/>
  <c r="L2611" i="16" s="1"/>
  <c r="S2611" i="16"/>
  <c r="W2611" i="16"/>
  <c r="K2609" i="16"/>
  <c r="K2611" i="16" s="1"/>
  <c r="V2611" i="16"/>
  <c r="U2611" i="16"/>
  <c r="T2611" i="16"/>
  <c r="R2611" i="16"/>
  <c r="L2608" i="16"/>
  <c r="Q2611" i="16"/>
  <c r="K2608" i="16"/>
  <c r="M2608" i="16" s="1"/>
  <c r="T432" i="20"/>
  <c r="L2204" i="16"/>
  <c r="D2887" i="16"/>
  <c r="P1726" i="16"/>
  <c r="Q1726" i="16"/>
  <c r="R1726" i="16"/>
  <c r="S1726" i="16"/>
  <c r="T1726" i="16"/>
  <c r="U1726" i="16"/>
  <c r="S2225" i="16"/>
  <c r="T2225" i="16"/>
  <c r="R2225" i="16"/>
  <c r="Q2225" i="16"/>
  <c r="V1551" i="16"/>
  <c r="W1551" i="16" s="1"/>
  <c r="O1539" i="16"/>
  <c r="Q1552" i="16"/>
  <c r="R1552" i="16" s="1"/>
  <c r="S1552" i="16" s="1"/>
  <c r="T1552" i="16" s="1"/>
  <c r="P1553" i="16"/>
  <c r="M1421" i="16"/>
  <c r="N1421" i="16" s="1"/>
  <c r="W1726" i="16"/>
  <c r="W1698" i="16"/>
  <c r="W1705" i="16"/>
  <c r="W1712" i="16"/>
  <c r="W1719" i="16"/>
  <c r="W1547" i="16"/>
  <c r="W1670" i="16"/>
  <c r="W1642" i="16"/>
  <c r="W1614" i="16"/>
  <c r="W1540" i="16"/>
  <c r="W1601" i="16"/>
  <c r="W1533" i="16"/>
  <c r="W1677" i="16"/>
  <c r="W1649" i="16"/>
  <c r="W1621" i="16"/>
  <c r="W1594" i="16"/>
  <c r="W1526" i="16"/>
  <c r="W1554" i="16"/>
  <c r="W1587" i="16"/>
  <c r="W1519" i="16"/>
  <c r="W1691" i="16"/>
  <c r="W1663" i="16"/>
  <c r="W1635" i="16"/>
  <c r="W1684" i="16"/>
  <c r="W1656" i="16"/>
  <c r="W1628" i="16"/>
  <c r="W1580" i="16"/>
  <c r="W1512" i="16"/>
  <c r="W1573" i="16"/>
  <c r="W1505" i="16"/>
  <c r="W3070" i="16"/>
  <c r="W2759" i="16"/>
  <c r="W3228" i="16"/>
  <c r="W3200" i="16"/>
  <c r="W3172" i="16"/>
  <c r="W3142" i="16"/>
  <c r="W3114" i="16"/>
  <c r="W3048" i="16"/>
  <c r="W3020" i="16"/>
  <c r="W2992" i="16"/>
  <c r="W2964" i="16"/>
  <c r="W2936" i="16"/>
  <c r="W3077" i="16"/>
  <c r="W2766" i="16"/>
  <c r="W2738" i="16"/>
  <c r="W3207" i="16"/>
  <c r="W3179" i="16"/>
  <c r="W3149" i="16"/>
  <c r="W3121" i="16"/>
  <c r="W3093" i="16"/>
  <c r="W3027" i="16"/>
  <c r="W2999" i="16"/>
  <c r="W2971" i="16"/>
  <c r="W2943" i="16"/>
  <c r="W3084" i="16"/>
  <c r="W3056" i="16"/>
  <c r="W2745" i="16"/>
  <c r="W3214" i="16"/>
  <c r="W3186" i="16"/>
  <c r="W3156" i="16"/>
  <c r="W3128" i="16"/>
  <c r="W3100" i="16"/>
  <c r="W3034" i="16"/>
  <c r="W3006" i="16"/>
  <c r="W2978" i="16"/>
  <c r="W2950" i="16"/>
  <c r="W2922" i="16"/>
  <c r="W2752" i="16"/>
  <c r="W2985" i="16"/>
  <c r="W2365" i="16"/>
  <c r="W2600" i="16"/>
  <c r="W2565" i="16"/>
  <c r="W3063" i="16"/>
  <c r="W3013" i="16"/>
  <c r="W2894" i="16"/>
  <c r="W2866" i="16"/>
  <c r="W2838" i="16"/>
  <c r="W2810" i="16"/>
  <c r="W2782" i="16"/>
  <c r="W2716" i="16"/>
  <c r="W2688" i="16"/>
  <c r="W3041" i="16"/>
  <c r="W3107" i="16"/>
  <c r="W2929" i="16"/>
  <c r="W2901" i="16"/>
  <c r="W2873" i="16"/>
  <c r="W2845" i="16"/>
  <c r="W2817" i="16"/>
  <c r="W2789" i="16"/>
  <c r="W2723" i="16"/>
  <c r="W2695" i="16"/>
  <c r="W2667" i="16"/>
  <c r="W2607" i="16"/>
  <c r="W2572" i="16"/>
  <c r="W2537" i="16"/>
  <c r="W3221" i="16"/>
  <c r="W2803" i="16"/>
  <c r="W2586" i="16"/>
  <c r="W3135" i="16"/>
  <c r="W2859" i="16"/>
  <c r="W2775" i="16"/>
  <c r="W2621" i="16"/>
  <c r="W2551" i="16"/>
  <c r="W3165" i="16"/>
  <c r="W2908" i="16"/>
  <c r="W2880" i="16"/>
  <c r="W2852" i="16"/>
  <c r="W2824" i="16"/>
  <c r="W2796" i="16"/>
  <c r="W2730" i="16"/>
  <c r="W2702" i="16"/>
  <c r="W2674" i="16"/>
  <c r="W2614" i="16"/>
  <c r="W2579" i="16"/>
  <c r="W2544" i="16"/>
  <c r="W2957" i="16"/>
  <c r="W2915" i="16"/>
  <c r="W2831" i="16"/>
  <c r="W2681" i="16"/>
  <c r="W3193" i="16"/>
  <c r="W2887" i="16"/>
  <c r="W2709" i="16"/>
  <c r="W2530" i="16"/>
  <c r="W2465" i="16"/>
  <c r="W2409" i="16"/>
  <c r="W2423" i="16"/>
  <c r="W2593" i="16"/>
  <c r="W2514" i="16"/>
  <c r="W2458" i="16"/>
  <c r="W2367" i="16"/>
  <c r="W2416" i="16"/>
  <c r="W1340" i="16"/>
  <c r="W2507" i="16"/>
  <c r="W2451" i="16"/>
  <c r="W2402" i="16"/>
  <c r="W2472" i="16"/>
  <c r="W1347" i="16"/>
  <c r="W2500" i="16"/>
  <c r="W2444" i="16"/>
  <c r="W2395" i="16"/>
  <c r="W2523" i="16"/>
  <c r="W2479" i="16"/>
  <c r="W2374" i="16"/>
  <c r="W2493" i="16"/>
  <c r="W2437" i="16"/>
  <c r="W2388" i="16"/>
  <c r="W2658" i="16"/>
  <c r="W2651" i="16"/>
  <c r="W2644" i="16"/>
  <c r="W2637" i="16"/>
  <c r="W2630" i="16"/>
  <c r="W2486" i="16"/>
  <c r="W2430" i="16"/>
  <c r="W2381" i="16"/>
  <c r="W2558" i="16"/>
  <c r="W1465" i="16"/>
  <c r="W1424" i="16"/>
  <c r="W1368" i="16"/>
  <c r="W1479" i="16"/>
  <c r="W1403" i="16"/>
  <c r="W1410" i="16"/>
  <c r="W1417" i="16"/>
  <c r="W1458" i="16"/>
  <c r="W1382" i="16"/>
  <c r="W1491" i="16"/>
  <c r="W1438" i="16"/>
  <c r="W1396" i="16"/>
  <c r="W1361" i="16"/>
  <c r="W1472" i="16"/>
  <c r="W1375" i="16"/>
  <c r="W1451" i="16"/>
  <c r="W1354" i="16"/>
  <c r="W1498" i="16"/>
  <c r="W1431" i="16"/>
  <c r="W1389" i="16"/>
  <c r="U1464" i="16"/>
  <c r="O1403" i="16"/>
  <c r="O316" i="16" s="1"/>
  <c r="I278" i="16" s="1"/>
  <c r="T1471" i="16"/>
  <c r="U1367" i="16"/>
  <c r="V1469" i="16"/>
  <c r="V2212" i="16" s="1"/>
  <c r="M1417" i="16"/>
  <c r="M318" i="16" s="1"/>
  <c r="U1470" i="16"/>
  <c r="V1625" i="16"/>
  <c r="V2235" i="16" s="1"/>
  <c r="U1626" i="16"/>
  <c r="U1523" i="16"/>
  <c r="S1525" i="16"/>
  <c r="T1524" i="16"/>
  <c r="R1532" i="16"/>
  <c r="U1504" i="16"/>
  <c r="F2874" i="16"/>
  <c r="B2015" i="16"/>
  <c r="B3165" i="16" s="1"/>
  <c r="B2880" i="16"/>
  <c r="M2243" i="16"/>
  <c r="F1714" i="16" a="1"/>
  <c r="F1714" i="16" s="1"/>
  <c r="E2881" i="16"/>
  <c r="K2245" i="16"/>
  <c r="L1695" i="16"/>
  <c r="K1696" i="16"/>
  <c r="M1682" i="16"/>
  <c r="M1683" i="16" s="1"/>
  <c r="M1688" i="16"/>
  <c r="L2244" i="16"/>
  <c r="K1690" i="16"/>
  <c r="L1689" i="16"/>
  <c r="O1674" i="16"/>
  <c r="P1674" i="16" s="1"/>
  <c r="N2242" i="16"/>
  <c r="M1676" i="16"/>
  <c r="N1675" i="16"/>
  <c r="K1417" i="16"/>
  <c r="U1450" i="16"/>
  <c r="G2615" i="16"/>
  <c r="G2611" i="16"/>
  <c r="F2611" i="16"/>
  <c r="E2618" i="16"/>
  <c r="U1457" i="16"/>
  <c r="S332" i="16"/>
  <c r="T1476" i="16"/>
  <c r="T2213" i="16" s="1"/>
  <c r="R1478" i="16"/>
  <c r="R334" i="16" s="1"/>
  <c r="R838" i="16" s="1"/>
  <c r="R199" i="10" s="1"/>
  <c r="R333" i="16"/>
  <c r="S1477" i="16"/>
  <c r="S1531" i="16"/>
  <c r="S2222" i="16"/>
  <c r="T1530" i="16"/>
  <c r="T2222" i="16" s="1"/>
  <c r="P1538" i="16"/>
  <c r="Q1537" i="16"/>
  <c r="P2223" i="16"/>
  <c r="F1427" i="16"/>
  <c r="L1428" i="16" s="1"/>
  <c r="K1409" i="16"/>
  <c r="L1408" i="16"/>
  <c r="K1416" i="16"/>
  <c r="L1415" i="16"/>
  <c r="T439" i="20"/>
  <c r="T2139" i="16"/>
  <c r="T318" i="20" s="1"/>
  <c r="V2102" i="16"/>
  <c r="V2107" i="16"/>
  <c r="V2104" i="16"/>
  <c r="V2105" i="16"/>
  <c r="U2130" i="16"/>
  <c r="V2130" i="16" s="1"/>
  <c r="U1208" i="16"/>
  <c r="R52" i="10"/>
  <c r="R340" i="10" s="1"/>
  <c r="V778" i="16"/>
  <c r="V274" i="20" s="1"/>
  <c r="V744" i="16"/>
  <c r="U79" i="10"/>
  <c r="T366" i="10"/>
  <c r="U114" i="10"/>
  <c r="U112" i="10" s="1"/>
  <c r="V77" i="10"/>
  <c r="V85" i="10"/>
  <c r="V84" i="10" s="1"/>
  <c r="V118" i="10" s="1"/>
  <c r="V115" i="10"/>
  <c r="V119" i="10"/>
  <c r="V110" i="10"/>
  <c r="V89" i="10"/>
  <c r="V113" i="10" s="1"/>
  <c r="V31" i="10"/>
  <c r="V71" i="10"/>
  <c r="V116" i="10"/>
  <c r="T1193" i="16"/>
  <c r="T1200" i="16"/>
  <c r="V1198" i="16"/>
  <c r="V2171" i="16" s="1"/>
  <c r="U1199" i="16"/>
  <c r="N993" i="16"/>
  <c r="O993" i="16" s="1"/>
  <c r="U1192" i="16"/>
  <c r="V1191" i="16"/>
  <c r="V2170" i="16" s="1"/>
  <c r="V2195" i="16"/>
  <c r="V2106" i="16"/>
  <c r="U933" i="16"/>
  <c r="U1613" i="16"/>
  <c r="V11" i="16"/>
  <c r="V11" i="11"/>
  <c r="V11" i="20"/>
  <c r="V11" i="18"/>
  <c r="V12" i="25"/>
  <c r="U2145" i="16"/>
  <c r="V2136" i="16"/>
  <c r="W134" i="8"/>
  <c r="U1353" i="16"/>
  <c r="U1490" i="16"/>
  <c r="V2134" i="16"/>
  <c r="U1346" i="16"/>
  <c r="U2137" i="16"/>
  <c r="V2137" i="16" s="1"/>
  <c r="U1360" i="16"/>
  <c r="U1339" i="16"/>
  <c r="U1497" i="16"/>
  <c r="U945" i="16"/>
  <c r="M1010" i="16"/>
  <c r="L1021" i="16"/>
  <c r="K1023" i="16"/>
  <c r="R991" i="16"/>
  <c r="U951" i="16"/>
  <c r="U264" i="12"/>
  <c r="V962" i="16"/>
  <c r="U1239" i="12"/>
  <c r="U1243" i="12" s="1"/>
  <c r="U1400" i="12" s="1"/>
  <c r="W1337" i="16"/>
  <c r="V1338" i="12"/>
  <c r="V1341" i="12"/>
  <c r="V1294" i="12"/>
  <c r="V1297" i="12"/>
  <c r="V1300" i="12"/>
  <c r="U1288" i="12"/>
  <c r="U1401" i="12" s="1"/>
  <c r="V1249" i="12"/>
  <c r="V1255" i="12"/>
  <c r="V1252" i="12"/>
  <c r="U1367" i="12"/>
  <c r="U1403" i="12" s="1"/>
  <c r="U1333" i="12"/>
  <c r="U1402" i="12" s="1"/>
  <c r="U1234" i="12"/>
  <c r="U1399" i="12" s="1"/>
  <c r="V1215" i="12"/>
  <c r="V1216" i="12"/>
  <c r="V1218" i="12"/>
  <c r="U936" i="12"/>
  <c r="V1198" i="12"/>
  <c r="V1192" i="12"/>
  <c r="V1196" i="12"/>
  <c r="V1191" i="12"/>
  <c r="V33" i="18"/>
  <c r="V38" i="18" s="1"/>
  <c r="V956" i="16"/>
  <c r="V86" i="18"/>
  <c r="U206" i="12"/>
  <c r="U585" i="12"/>
  <c r="U161" i="12"/>
  <c r="W1891" i="16"/>
  <c r="W95" i="16"/>
  <c r="W179" i="20"/>
  <c r="W127" i="10"/>
  <c r="W63" i="18"/>
  <c r="U1494" i="12"/>
  <c r="U1526" i="12"/>
  <c r="U1447" i="12"/>
  <c r="U1569" i="12"/>
  <c r="V752" i="16"/>
  <c r="V248" i="20" s="1"/>
  <c r="U1444" i="12"/>
  <c r="U1584" i="12"/>
  <c r="U1592" i="12"/>
  <c r="U1600" i="12"/>
  <c r="U1519" i="12"/>
  <c r="U1606" i="12"/>
  <c r="U1443" i="12"/>
  <c r="U1581" i="12"/>
  <c r="U1503" i="12"/>
  <c r="U1472" i="12"/>
  <c r="U1495" i="12"/>
  <c r="U1506" i="12"/>
  <c r="U1527" i="12"/>
  <c r="U1492" i="12"/>
  <c r="U1589" i="12"/>
  <c r="U1583" i="12"/>
  <c r="U1540" i="12"/>
  <c r="U1446" i="12"/>
  <c r="U1467" i="12"/>
  <c r="U1534" i="12"/>
  <c r="U1597" i="12"/>
  <c r="U1567" i="12"/>
  <c r="U1542" i="12"/>
  <c r="U1586" i="12"/>
  <c r="U1518" i="12"/>
  <c r="U1525" i="12"/>
  <c r="U1500" i="12"/>
  <c r="U1441" i="12"/>
  <c r="U1473" i="12"/>
  <c r="U2112" i="16"/>
  <c r="U845" i="16" s="1"/>
  <c r="U204" i="10" s="1"/>
  <c r="U1572" i="12"/>
  <c r="U1571" i="12"/>
  <c r="U1431" i="12"/>
  <c r="U1508" i="12"/>
  <c r="U1456" i="12"/>
  <c r="U1599" i="12"/>
  <c r="U1479" i="12"/>
  <c r="U1454" i="12"/>
  <c r="U1559" i="12"/>
  <c r="U1517" i="12"/>
  <c r="U1438" i="12"/>
  <c r="U1520" i="12"/>
  <c r="V757" i="16"/>
  <c r="V253" i="20" s="1"/>
  <c r="U1524" i="12"/>
  <c r="U1480" i="12"/>
  <c r="U1437" i="12"/>
  <c r="U1558" i="12"/>
  <c r="U1541" i="12"/>
  <c r="U1553" i="12"/>
  <c r="U1458" i="12"/>
  <c r="U1466" i="12"/>
  <c r="U1566" i="12"/>
  <c r="U1465" i="12"/>
  <c r="U1561" i="12"/>
  <c r="U1471" i="12"/>
  <c r="V753" i="16"/>
  <c r="V249" i="20" s="1"/>
  <c r="U1498" i="12"/>
  <c r="U1515" i="12"/>
  <c r="U1598" i="12"/>
  <c r="U1548" i="12"/>
  <c r="U1577" i="12"/>
  <c r="U1543" i="12"/>
  <c r="U1501" i="12"/>
  <c r="U1440" i="12"/>
  <c r="U1556" i="12"/>
  <c r="U1455" i="12"/>
  <c r="U1551" i="12"/>
  <c r="U1509" i="12"/>
  <c r="U1594" i="12"/>
  <c r="U1564" i="12"/>
  <c r="U1457" i="12"/>
  <c r="U1507" i="12"/>
  <c r="U1601" i="12"/>
  <c r="U1460" i="12"/>
  <c r="U1604" i="12"/>
  <c r="V761" i="16"/>
  <c r="V257" i="20" s="1"/>
  <c r="U1468" i="12"/>
  <c r="U1496" i="12"/>
  <c r="U1585" i="12"/>
  <c r="U1504" i="12"/>
  <c r="U1593" i="12"/>
  <c r="U1482" i="12"/>
  <c r="U1522" i="12"/>
  <c r="U1535" i="12"/>
  <c r="U1602" i="12"/>
  <c r="U1464" i="12"/>
  <c r="U1580" i="12"/>
  <c r="U1510" i="12"/>
  <c r="U1523" i="12"/>
  <c r="U1481" i="12"/>
  <c r="U1433" i="12"/>
  <c r="U1588" i="12"/>
  <c r="U1537" i="12"/>
  <c r="U1579" i="12"/>
  <c r="U1538" i="12"/>
  <c r="U1449" i="12"/>
  <c r="U1596" i="12"/>
  <c r="U1490" i="12"/>
  <c r="U1536" i="12"/>
  <c r="U1488" i="12"/>
  <c r="U1563" i="12"/>
  <c r="U1521" i="12"/>
  <c r="V772" i="16"/>
  <c r="V268" i="20" s="1"/>
  <c r="U1463" i="12"/>
  <c r="U1578" i="12"/>
  <c r="U1502" i="12"/>
  <c r="U1499" i="12"/>
  <c r="U1590" i="12"/>
  <c r="U1587" i="12"/>
  <c r="U1489" i="12"/>
  <c r="U1544" i="12"/>
  <c r="U1493" i="12"/>
  <c r="U1595" i="12"/>
  <c r="U1514" i="12"/>
  <c r="U1549" i="12"/>
  <c r="U1445" i="12"/>
  <c r="U1603" i="12"/>
  <c r="U1562" i="12"/>
  <c r="U1582" i="12"/>
  <c r="U1557" i="12"/>
  <c r="U1462" i="12"/>
  <c r="U1470" i="12"/>
  <c r="U1570" i="12"/>
  <c r="U1469" i="12"/>
  <c r="U1565" i="12"/>
  <c r="U1435" i="12"/>
  <c r="U1568" i="12"/>
  <c r="U1461" i="12"/>
  <c r="U1511" i="12"/>
  <c r="U1605" i="12"/>
  <c r="V2119" i="16"/>
  <c r="V2125" i="16" s="1"/>
  <c r="U1545" i="12"/>
  <c r="U1491" i="12"/>
  <c r="U1439" i="12"/>
  <c r="U1512" i="12"/>
  <c r="U1546" i="12"/>
  <c r="U2125" i="16"/>
  <c r="U2126" i="16" s="1"/>
  <c r="U1459" i="12"/>
  <c r="U1436" i="12"/>
  <c r="U1554" i="12"/>
  <c r="U1539" i="12"/>
  <c r="U1497" i="12"/>
  <c r="U1432" i="12"/>
  <c r="U1552" i="12"/>
  <c r="U1478" i="12"/>
  <c r="U1547" i="12"/>
  <c r="U1505" i="12"/>
  <c r="U1448" i="12"/>
  <c r="U1560" i="12"/>
  <c r="U1533" i="12"/>
  <c r="U1555" i="12"/>
  <c r="U1513" i="12"/>
  <c r="U1430" i="12"/>
  <c r="U1516" i="12"/>
  <c r="U1442" i="12"/>
  <c r="U1591" i="12"/>
  <c r="V2150" i="16"/>
  <c r="V2109" i="16"/>
  <c r="V554" i="20"/>
  <c r="V555" i="20" s="1"/>
  <c r="U636" i="12"/>
  <c r="V1730" i="12"/>
  <c r="V1746" i="12"/>
  <c r="W1561" i="16"/>
  <c r="W367" i="16" s="1"/>
  <c r="W221" i="10"/>
  <c r="W328" i="16"/>
  <c r="V1705" i="12"/>
  <c r="V1673" i="12"/>
  <c r="W426" i="16"/>
  <c r="V1721" i="12"/>
  <c r="W1560" i="16"/>
  <c r="W366" i="16" s="1"/>
  <c r="V1788" i="12"/>
  <c r="V1801" i="12"/>
  <c r="V1796" i="12"/>
  <c r="V1764" i="12"/>
  <c r="W435" i="16"/>
  <c r="V1780" i="12"/>
  <c r="V1675" i="12"/>
  <c r="W615" i="16"/>
  <c r="W74" i="11"/>
  <c r="V1835" i="12"/>
  <c r="W657" i="16"/>
  <c r="W437" i="16"/>
  <c r="W441" i="16"/>
  <c r="W198" i="16"/>
  <c r="W352" i="16"/>
  <c r="W12" i="20"/>
  <c r="W53" i="20" s="1"/>
  <c r="W122" i="16"/>
  <c r="V1799" i="12"/>
  <c r="W124" i="11"/>
  <c r="V1845" i="12"/>
  <c r="V1735" i="12"/>
  <c r="W175" i="20"/>
  <c r="W170" i="20"/>
  <c r="W137" i="20"/>
  <c r="W2088" i="16"/>
  <c r="W98" i="20"/>
  <c r="W205" i="20"/>
  <c r="W200" i="16"/>
  <c r="W214" i="16"/>
  <c r="W204" i="16"/>
  <c r="W133" i="16"/>
  <c r="W109" i="16"/>
  <c r="W114" i="16"/>
  <c r="W115" i="16"/>
  <c r="W82" i="20"/>
  <c r="W77" i="20"/>
  <c r="W1243" i="16"/>
  <c r="W1292" i="16"/>
  <c r="W96" i="16"/>
  <c r="W144" i="16" s="1"/>
  <c r="W101" i="16"/>
  <c r="W201" i="16"/>
  <c r="W208" i="16"/>
  <c r="W130" i="16"/>
  <c r="W106" i="16"/>
  <c r="W107" i="16"/>
  <c r="W80" i="20"/>
  <c r="W67" i="20"/>
  <c r="W70" i="20"/>
  <c r="W1257" i="16"/>
  <c r="W1299" i="16"/>
  <c r="W104" i="16"/>
  <c r="W103" i="16"/>
  <c r="W212" i="20"/>
  <c r="W2142" i="16"/>
  <c r="W453" i="16"/>
  <c r="V1841" i="12"/>
  <c r="V1776" i="12"/>
  <c r="V1682" i="12"/>
  <c r="V1163" i="12"/>
  <c r="W112" i="16"/>
  <c r="W205" i="16"/>
  <c r="W212" i="16"/>
  <c r="W123" i="16"/>
  <c r="W131" i="16"/>
  <c r="W121" i="16"/>
  <c r="W72" i="20"/>
  <c r="W74" i="20"/>
  <c r="W1264" i="16"/>
  <c r="V921" i="12"/>
  <c r="V1936" i="12" s="1"/>
  <c r="W931" i="16"/>
  <c r="W99" i="16"/>
  <c r="W221" i="20"/>
  <c r="W96" i="20"/>
  <c r="W440" i="16"/>
  <c r="V1757" i="12"/>
  <c r="W421" i="16"/>
  <c r="V1798" i="12"/>
  <c r="V617" i="12"/>
  <c r="W131" i="20"/>
  <c r="W362" i="16"/>
  <c r="V1820" i="12"/>
  <c r="V1787" i="12"/>
  <c r="V1169" i="12"/>
  <c r="W190" i="20"/>
  <c r="W189" i="20"/>
  <c r="W432" i="16"/>
  <c r="V1749" i="12"/>
  <c r="V1823" i="12"/>
  <c r="V1708" i="12"/>
  <c r="W222" i="20"/>
  <c r="W120" i="16"/>
  <c r="W209" i="16"/>
  <c r="W199" i="16"/>
  <c r="W108" i="16"/>
  <c r="W129" i="16"/>
  <c r="W118" i="16"/>
  <c r="W73" i="20"/>
  <c r="W66" i="20"/>
  <c r="W1222" i="16"/>
  <c r="W1271" i="16"/>
  <c r="W174" i="16"/>
  <c r="W955" i="16"/>
  <c r="W98" i="16"/>
  <c r="W223" i="20"/>
  <c r="W101" i="20"/>
  <c r="W281" i="16"/>
  <c r="W22" i="16"/>
  <c r="V1831" i="12"/>
  <c r="V1670" i="12"/>
  <c r="W53" i="11"/>
  <c r="W44" i="18"/>
  <c r="W162" i="20"/>
  <c r="W2092" i="16"/>
  <c r="W2118" i="16" s="1"/>
  <c r="W2146" i="16" s="1"/>
  <c r="W422" i="16"/>
  <c r="V1736" i="12"/>
  <c r="V1701" i="12"/>
  <c r="W157" i="16"/>
  <c r="W128" i="16"/>
  <c r="W213" i="16"/>
  <c r="W203" i="16"/>
  <c r="W116" i="16"/>
  <c r="W113" i="16"/>
  <c r="W127" i="16"/>
  <c r="W79" i="20"/>
  <c r="W68" i="20"/>
  <c r="W1215" i="16"/>
  <c r="W1278" i="16"/>
  <c r="W141" i="16"/>
  <c r="W102" i="16"/>
  <c r="W300" i="10"/>
  <c r="W213" i="20"/>
  <c r="W157" i="20"/>
  <c r="W439" i="16"/>
  <c r="V1785" i="12"/>
  <c r="V1751" i="12"/>
  <c r="V1758" i="12"/>
  <c r="W206" i="16"/>
  <c r="W132" i="16"/>
  <c r="W211" i="16"/>
  <c r="W134" i="16"/>
  <c r="W119" i="16"/>
  <c r="W125" i="16"/>
  <c r="W76" i="20"/>
  <c r="W81" i="20"/>
  <c r="W1236" i="16"/>
  <c r="W595" i="20"/>
  <c r="W79" i="16"/>
  <c r="W97" i="16"/>
  <c r="W207" i="16"/>
  <c r="W78" i="20"/>
  <c r="W100" i="16"/>
  <c r="W178" i="20"/>
  <c r="W357" i="16"/>
  <c r="V1778" i="12"/>
  <c r="W327" i="16"/>
  <c r="W208" i="20"/>
  <c r="W2094" i="16"/>
  <c r="W329" i="16"/>
  <c r="W274" i="16"/>
  <c r="V1742" i="12"/>
  <c r="W1892" i="16"/>
  <c r="W203" i="20"/>
  <c r="W2096" i="16"/>
  <c r="W358" i="16"/>
  <c r="V1732" i="12"/>
  <c r="V1754" i="12"/>
  <c r="W204" i="20"/>
  <c r="W207" i="20"/>
  <c r="W134" i="20"/>
  <c r="V1829" i="12"/>
  <c r="V1706" i="12"/>
  <c r="V1671" i="12"/>
  <c r="W151" i="20"/>
  <c r="W98" i="10"/>
  <c r="W224" i="20"/>
  <c r="W176" i="20"/>
  <c r="W423" i="16"/>
  <c r="V1711" i="12"/>
  <c r="V1807" i="12"/>
  <c r="V1774" i="12"/>
  <c r="W166" i="20"/>
  <c r="W132" i="20"/>
  <c r="W360" i="16"/>
  <c r="V1821" i="12"/>
  <c r="V1698" i="12"/>
  <c r="W70" i="16"/>
  <c r="V1712" i="12"/>
  <c r="W115" i="20"/>
  <c r="W211" i="20"/>
  <c r="W2101" i="16"/>
  <c r="W272" i="16"/>
  <c r="V1832" i="12"/>
  <c r="V1713" i="12"/>
  <c r="V1410" i="12"/>
  <c r="W116" i="18"/>
  <c r="W355" i="16"/>
  <c r="V1789" i="12"/>
  <c r="W228" i="20"/>
  <c r="V1694" i="12"/>
  <c r="W201" i="11"/>
  <c r="W430" i="16"/>
  <c r="W242" i="10"/>
  <c r="W260" i="10"/>
  <c r="W353" i="16"/>
  <c r="V1810" i="12"/>
  <c r="W209" i="20"/>
  <c r="W240" i="11"/>
  <c r="W206" i="20"/>
  <c r="W215" i="16"/>
  <c r="W75" i="20"/>
  <c r="W135" i="16"/>
  <c r="W46" i="10"/>
  <c r="V1688" i="12"/>
  <c r="V1838" i="12"/>
  <c r="W1557" i="16"/>
  <c r="W363" i="16" s="1"/>
  <c r="W183" i="20"/>
  <c r="W104" i="20"/>
  <c r="V1837" i="12"/>
  <c r="V1827" i="12"/>
  <c r="V1822" i="12"/>
  <c r="W230" i="10"/>
  <c r="W373" i="10" s="1"/>
  <c r="W181" i="20"/>
  <c r="W354" i="16"/>
  <c r="V1800" i="12"/>
  <c r="W282" i="16"/>
  <c r="W182" i="20"/>
  <c r="W161" i="20"/>
  <c r="W564" i="16"/>
  <c r="V1745" i="12"/>
  <c r="W12" i="16"/>
  <c r="W192" i="16" s="1"/>
  <c r="V1738" i="12"/>
  <c r="W117" i="20"/>
  <c r="W105" i="20"/>
  <c r="W2090" i="16"/>
  <c r="W280" i="16"/>
  <c r="V1840" i="12"/>
  <c r="V1775" i="12"/>
  <c r="V1685" i="12"/>
  <c r="W107" i="18"/>
  <c r="W2093" i="16"/>
  <c r="W2119" i="16" s="1"/>
  <c r="W2147" i="16" s="1"/>
  <c r="W420" i="16"/>
  <c r="V1737" i="12"/>
  <c r="V1843" i="12"/>
  <c r="V1686" i="12"/>
  <c r="V1405" i="12"/>
  <c r="W229" i="20"/>
  <c r="W434" i="16"/>
  <c r="V1748" i="12"/>
  <c r="V1404" i="12"/>
  <c r="W92" i="20"/>
  <c r="W229" i="10"/>
  <c r="V1755" i="12"/>
  <c r="W231" i="20"/>
  <c r="W150" i="20"/>
  <c r="W105" i="16"/>
  <c r="W69" i="20"/>
  <c r="W967" i="16"/>
  <c r="W698" i="16"/>
  <c r="V1824" i="12"/>
  <c r="V1681" i="12"/>
  <c r="V603" i="12"/>
  <c r="W118" i="20"/>
  <c r="W447" i="16"/>
  <c r="V1753" i="12"/>
  <c r="V1747" i="12"/>
  <c r="V704" i="12"/>
  <c r="V551" i="12"/>
  <c r="V610" i="12" s="1"/>
  <c r="W271" i="10"/>
  <c r="W102" i="20"/>
  <c r="W443" i="16"/>
  <c r="W216" i="16"/>
  <c r="V1710" i="12"/>
  <c r="V1806" i="12"/>
  <c r="W1890" i="16"/>
  <c r="W177" i="20"/>
  <c r="W2097" i="16"/>
  <c r="W2123" i="16" s="1"/>
  <c r="W2151" i="16" s="1"/>
  <c r="W428" i="16"/>
  <c r="V1805" i="12"/>
  <c r="V1819" i="12"/>
  <c r="W30" i="16"/>
  <c r="W418" i="16"/>
  <c r="W12" i="18"/>
  <c r="W83" i="20"/>
  <c r="V1756" i="12"/>
  <c r="V1842" i="12"/>
  <c r="V629" i="12"/>
  <c r="W385" i="10"/>
  <c r="W495" i="10" s="1"/>
  <c r="W172" i="20"/>
  <c r="W833" i="16"/>
  <c r="W359" i="16"/>
  <c r="V1797" i="12"/>
  <c r="V1763" i="12"/>
  <c r="V1818" i="12"/>
  <c r="W71" i="11"/>
  <c r="W117" i="11" s="1"/>
  <c r="W171" i="20"/>
  <c r="W103" i="20"/>
  <c r="W450" i="16"/>
  <c r="W271" i="16"/>
  <c r="V1784" i="12"/>
  <c r="V1700" i="12"/>
  <c r="V1680" i="12"/>
  <c r="W177" i="11"/>
  <c r="W243" i="11" s="1"/>
  <c r="W162" i="10" s="1"/>
  <c r="V591" i="12"/>
  <c r="V613" i="12" s="1"/>
  <c r="W1893" i="16"/>
  <c r="V1786" i="12"/>
  <c r="W2091" i="16"/>
  <c r="W2117" i="16" s="1"/>
  <c r="W2145" i="16" s="1"/>
  <c r="W168" i="11"/>
  <c r="W242" i="11" s="1"/>
  <c r="W161" i="10" s="1"/>
  <c r="V1709" i="12"/>
  <c r="W2098" i="16"/>
  <c r="W2124" i="16" s="1"/>
  <c r="W2152" i="16" s="1"/>
  <c r="W2114" i="16"/>
  <c r="W130" i="20"/>
  <c r="W128" i="20"/>
  <c r="W111" i="16"/>
  <c r="W71" i="20"/>
  <c r="W451" i="16"/>
  <c r="V1740" i="12"/>
  <c r="V1406" i="12"/>
  <c r="W334" i="10"/>
  <c r="W156" i="20"/>
  <c r="V1884" i="12"/>
  <c r="V1922" i="12" s="1"/>
  <c r="V1886" i="12"/>
  <c r="V1925" i="12" s="1"/>
  <c r="W35" i="11"/>
  <c r="W1201" i="16"/>
  <c r="W136" i="20"/>
  <c r="W2095" i="16"/>
  <c r="W2121" i="16" s="1"/>
  <c r="W2149" i="16" s="1"/>
  <c r="V1833" i="12"/>
  <c r="V1743" i="12"/>
  <c r="V927" i="12"/>
  <c r="V1695" i="12"/>
  <c r="W188" i="20"/>
  <c r="W168" i="20"/>
  <c r="W444" i="16"/>
  <c r="V1720" i="12"/>
  <c r="V1739" i="12"/>
  <c r="V1677" i="12"/>
  <c r="W269" i="16"/>
  <c r="W187" i="20"/>
  <c r="W127" i="20"/>
  <c r="W279" i="16"/>
  <c r="W38" i="16"/>
  <c r="W429" i="16"/>
  <c r="W219" i="10"/>
  <c r="W163" i="20"/>
  <c r="W93" i="20"/>
  <c r="W419" i="16"/>
  <c r="V1707" i="12"/>
  <c r="V1731" i="12"/>
  <c r="V1667" i="12"/>
  <c r="W44" i="11"/>
  <c r="W158" i="20"/>
  <c r="W129" i="20"/>
  <c r="W573" i="16"/>
  <c r="W46" i="16"/>
  <c r="V1687" i="12"/>
  <c r="V1846" i="12"/>
  <c r="W101" i="11"/>
  <c r="W120" i="11" s="1"/>
  <c r="W448" i="16"/>
  <c r="W96" i="18"/>
  <c r="V182" i="12"/>
  <c r="V606" i="12" s="1"/>
  <c r="W1894" i="16"/>
  <c r="V1699" i="12"/>
  <c r="W446" i="16"/>
  <c r="V946" i="12"/>
  <c r="W325" i="16"/>
  <c r="V1689" i="12"/>
  <c r="W202" i="16"/>
  <c r="W110" i="16"/>
  <c r="W1229" i="16"/>
  <c r="W29" i="18"/>
  <c r="W442" i="16"/>
  <c r="V1808" i="12"/>
  <c r="V1187" i="12"/>
  <c r="W75" i="10"/>
  <c r="W227" i="20"/>
  <c r="W449" i="16"/>
  <c r="V1781" i="12"/>
  <c r="V1766" i="12"/>
  <c r="W222" i="11"/>
  <c r="W100" i="20"/>
  <c r="W445" i="16"/>
  <c r="V1809" i="12"/>
  <c r="V1783" i="12"/>
  <c r="V1645" i="12"/>
  <c r="W262" i="10"/>
  <c r="W173" i="20"/>
  <c r="W167" i="20"/>
  <c r="W427" i="16"/>
  <c r="V1844" i="12"/>
  <c r="V1811" i="12"/>
  <c r="V1790" i="12"/>
  <c r="W233" i="10"/>
  <c r="W174" i="20"/>
  <c r="W152" i="20"/>
  <c r="W197" i="16"/>
  <c r="V1792" i="12"/>
  <c r="V1646" i="12"/>
  <c r="W12" i="10"/>
  <c r="W186" i="20"/>
  <c r="W276" i="16"/>
  <c r="V1836" i="12"/>
  <c r="V1803" i="12"/>
  <c r="V1762" i="12"/>
  <c r="W74" i="18"/>
  <c r="W159" i="20"/>
  <c r="W356" i="16"/>
  <c r="V1765" i="12"/>
  <c r="V1839" i="12"/>
  <c r="V1678" i="12"/>
  <c r="W12" i="11"/>
  <c r="V1728" i="12"/>
  <c r="V1761" i="12"/>
  <c r="W184" i="20"/>
  <c r="W278" i="16"/>
  <c r="W268" i="16"/>
  <c r="W363" i="10"/>
  <c r="W361" i="16"/>
  <c r="V114" i="12"/>
  <c r="W326" i="16"/>
  <c r="W226" i="20"/>
  <c r="W259" i="10"/>
  <c r="W210" i="16"/>
  <c r="W117" i="16"/>
  <c r="W1250" i="16"/>
  <c r="W1194" i="16"/>
  <c r="W133" i="20"/>
  <c r="W1558" i="16"/>
  <c r="W364" i="16" s="1"/>
  <c r="W54" i="16"/>
  <c r="W164" i="20"/>
  <c r="W436" i="16"/>
  <c r="V1684" i="12"/>
  <c r="V1679" i="12"/>
  <c r="W83" i="18"/>
  <c r="W154" i="20"/>
  <c r="W273" i="16"/>
  <c r="V1777" i="12"/>
  <c r="V1697" i="12"/>
  <c r="W171" i="11"/>
  <c r="W190" i="10"/>
  <c r="W94" i="20"/>
  <c r="W2128" i="16"/>
  <c r="W330" i="16"/>
  <c r="V1760" i="12"/>
  <c r="V1779" i="12"/>
  <c r="V1696" i="12"/>
  <c r="V1773" i="12"/>
  <c r="W169" i="20"/>
  <c r="W850" i="16"/>
  <c r="W417" i="16"/>
  <c r="V1825" i="12"/>
  <c r="V1702" i="12"/>
  <c r="V1704" i="12"/>
  <c r="W97" i="20"/>
  <c r="W438" i="16"/>
  <c r="V1752" i="12"/>
  <c r="V1722" i="12"/>
  <c r="V1427" i="12"/>
  <c r="V1439" i="12" s="1"/>
  <c r="W32" i="8"/>
  <c r="W31" i="8" s="1"/>
  <c r="W239" i="20"/>
  <c r="W65" i="20"/>
  <c r="W408" i="16"/>
  <c r="V1733" i="12"/>
  <c r="V1759" i="12"/>
  <c r="V1802" i="12"/>
  <c r="V12" i="12"/>
  <c r="W41" i="11"/>
  <c r="W115" i="11" s="1"/>
  <c r="V1683" i="12"/>
  <c r="W225" i="20"/>
  <c r="V431" i="12"/>
  <c r="V608" i="12" s="1"/>
  <c r="V1890" i="12"/>
  <c r="V1828" i="12"/>
  <c r="W92" i="11"/>
  <c r="W108" i="12" s="1"/>
  <c r="V1812" i="12"/>
  <c r="W165" i="20"/>
  <c r="W124" i="16"/>
  <c r="W126" i="16"/>
  <c r="W1285" i="16"/>
  <c r="W160" i="20"/>
  <c r="W452" i="16"/>
  <c r="V1791" i="12"/>
  <c r="W180" i="11"/>
  <c r="W210" i="20"/>
  <c r="W2089" i="16"/>
  <c r="W2115" i="16" s="1"/>
  <c r="W2143" i="16" s="1"/>
  <c r="W277" i="16"/>
  <c r="V1804" i="12"/>
  <c r="V1782" i="12"/>
  <c r="W162" i="11"/>
  <c r="W230" i="20"/>
  <c r="W135" i="20"/>
  <c r="W431" i="16"/>
  <c r="W62" i="16"/>
  <c r="V1750" i="12"/>
  <c r="W106" i="20"/>
  <c r="W283" i="16"/>
  <c r="W270" i="16"/>
  <c r="W433" i="16"/>
  <c r="W231" i="11"/>
  <c r="V212" i="12"/>
  <c r="V607" i="12" s="1"/>
  <c r="W413" i="10"/>
  <c r="W180" i="20"/>
  <c r="W155" i="20"/>
  <c r="W424" i="16"/>
  <c r="V1741" i="12"/>
  <c r="V1767" i="12"/>
  <c r="V1834" i="12"/>
  <c r="W64" i="20"/>
  <c r="W454" i="16"/>
  <c r="W275" i="16"/>
  <c r="V1885" i="12"/>
  <c r="V1924" i="12" s="1"/>
  <c r="V1826" i="12"/>
  <c r="V1672" i="12"/>
  <c r="W116" i="20"/>
  <c r="W156" i="10"/>
  <c r="W153" i="20"/>
  <c r="V1793" i="12"/>
  <c r="W425" i="16"/>
  <c r="V1644" i="12"/>
  <c r="W1559" i="16"/>
  <c r="W365" i="16" s="1"/>
  <c r="V1830" i="12"/>
  <c r="V1729" i="12"/>
  <c r="W95" i="20"/>
  <c r="W95" i="11"/>
  <c r="V1795" i="12"/>
  <c r="W114" i="20"/>
  <c r="V1718" i="12"/>
  <c r="V1794" i="12"/>
  <c r="V1676" i="12"/>
  <c r="V1650" i="12"/>
  <c r="V1703" i="12"/>
  <c r="V1734" i="12"/>
  <c r="V1719" i="12"/>
  <c r="V1744" i="12"/>
  <c r="V1817" i="12"/>
  <c r="W119" i="20"/>
  <c r="W99" i="20"/>
  <c r="W91" i="20"/>
  <c r="W185" i="20"/>
  <c r="W1653" i="16"/>
  <c r="U1002" i="12"/>
  <c r="U1159" i="12" s="1"/>
  <c r="U902" i="12"/>
  <c r="U922" i="12" s="1"/>
  <c r="U1938" i="12" s="1"/>
  <c r="W1344" i="16"/>
  <c r="W949" i="16"/>
  <c r="W937" i="16"/>
  <c r="W602" i="20"/>
  <c r="W1351" i="16"/>
  <c r="W553" i="20"/>
  <c r="W539" i="20"/>
  <c r="V856" i="16"/>
  <c r="U1144" i="12"/>
  <c r="U1164" i="12" s="1"/>
  <c r="U911" i="12"/>
  <c r="U923" i="12" s="1"/>
  <c r="U1939" i="12" s="1"/>
  <c r="W1639" i="16"/>
  <c r="V2194" i="16"/>
  <c r="U1847" i="12"/>
  <c r="U1883" i="12" s="1"/>
  <c r="U1921" i="12" s="1"/>
  <c r="W574" i="20"/>
  <c r="V2108" i="16"/>
  <c r="V2111" i="16"/>
  <c r="V1640" i="16"/>
  <c r="V2110" i="16"/>
  <c r="W961" i="16"/>
  <c r="V1352" i="16"/>
  <c r="V2135" i="16"/>
  <c r="V575" i="20"/>
  <c r="V1449" i="16"/>
  <c r="V932" i="16"/>
  <c r="W1646" i="16"/>
  <c r="W1448" i="16"/>
  <c r="U594" i="12"/>
  <c r="U221" i="12"/>
  <c r="U434" i="12"/>
  <c r="U306" i="12"/>
  <c r="T1483" i="12"/>
  <c r="T1640" i="12" s="1"/>
  <c r="U1723" i="12"/>
  <c r="U1880" i="12" s="1"/>
  <c r="U1918" i="12" s="1"/>
  <c r="U1047" i="12"/>
  <c r="U1160" i="12" s="1"/>
  <c r="V120" i="20"/>
  <c r="V1273" i="20" s="1"/>
  <c r="U760" i="12"/>
  <c r="U917" i="12" s="1"/>
  <c r="U1932" i="12" s="1"/>
  <c r="W546" i="20"/>
  <c r="U520" i="12"/>
  <c r="U116" i="12"/>
  <c r="W943" i="16"/>
  <c r="V68" i="18"/>
  <c r="V18" i="18"/>
  <c r="V23" i="18" s="1"/>
  <c r="V101" i="18"/>
  <c r="V48" i="18"/>
  <c r="V53" i="18" s="1"/>
  <c r="V119" i="18"/>
  <c r="V77" i="18"/>
  <c r="U1813" i="12"/>
  <c r="U1882" i="12" s="1"/>
  <c r="U1920" i="12" s="1"/>
  <c r="V232" i="20"/>
  <c r="V1277" i="20" s="1"/>
  <c r="U805" i="12"/>
  <c r="U918" i="12" s="1"/>
  <c r="U1933" i="12" s="1"/>
  <c r="T1607" i="12"/>
  <c r="T1643" i="12" s="1"/>
  <c r="T1528" i="12"/>
  <c r="T1641" i="12" s="1"/>
  <c r="T1573" i="12"/>
  <c r="T1642" i="12" s="1"/>
  <c r="T1474" i="12"/>
  <c r="T1639" i="12" s="1"/>
  <c r="V368" i="16"/>
  <c r="V331" i="16"/>
  <c r="V855" i="16" s="1"/>
  <c r="U1768" i="12"/>
  <c r="U1881" i="12" s="1"/>
  <c r="U1919" i="12" s="1"/>
  <c r="V2099" i="16"/>
  <c r="V862" i="16" s="1"/>
  <c r="U1714" i="12"/>
  <c r="U1879" i="12" s="1"/>
  <c r="U1917" i="12" s="1"/>
  <c r="U993" i="12"/>
  <c r="U1158" i="12" s="1"/>
  <c r="U1126" i="12"/>
  <c r="U1162" i="12" s="1"/>
  <c r="V284" i="16"/>
  <c r="V853" i="16" s="1"/>
  <c r="V107" i="20"/>
  <c r="V1271" i="20" s="1"/>
  <c r="V214" i="20"/>
  <c r="V1276" i="20" s="1"/>
  <c r="U884" i="12"/>
  <c r="U920" i="12" s="1"/>
  <c r="U635" i="12" s="1"/>
  <c r="V136" i="16"/>
  <c r="U850" i="12"/>
  <c r="U919" i="12" s="1"/>
  <c r="U1934" i="12" s="1"/>
  <c r="U1153" i="12"/>
  <c r="U1165" i="12" s="1"/>
  <c r="U751" i="12"/>
  <c r="U916" i="12" s="1"/>
  <c r="U1092" i="12"/>
  <c r="U1161" i="12" s="1"/>
  <c r="V1562" i="16"/>
  <c r="V777" i="16"/>
  <c r="V273" i="20" s="1"/>
  <c r="V759" i="16"/>
  <c r="V255" i="20" s="1"/>
  <c r="V760" i="16"/>
  <c r="V256" i="20" s="1"/>
  <c r="V766" i="16"/>
  <c r="V262" i="20" s="1"/>
  <c r="V751" i="16"/>
  <c r="V247" i="20" s="1"/>
  <c r="V780" i="16"/>
  <c r="V276" i="20" s="1"/>
  <c r="V754" i="16"/>
  <c r="V250" i="20" s="1"/>
  <c r="V770" i="16"/>
  <c r="V266" i="20" s="1"/>
  <c r="V1895" i="16"/>
  <c r="V769" i="16"/>
  <c r="V265" i="20" s="1"/>
  <c r="V782" i="16"/>
  <c r="V278" i="20" s="1"/>
  <c r="V755" i="16"/>
  <c r="V251" i="20" s="1"/>
  <c r="V747" i="16"/>
  <c r="V243" i="20" s="1"/>
  <c r="V776" i="16"/>
  <c r="V272" i="20" s="1"/>
  <c r="V746" i="16"/>
  <c r="V242" i="20" s="1"/>
  <c r="V745" i="16"/>
  <c r="V241" i="20" s="1"/>
  <c r="V748" i="16"/>
  <c r="V244" i="20" s="1"/>
  <c r="V779" i="16"/>
  <c r="V275" i="20" s="1"/>
  <c r="V758" i="16"/>
  <c r="V254" i="20" s="1"/>
  <c r="V763" i="16"/>
  <c r="V259" i="20" s="1"/>
  <c r="V950" i="16"/>
  <c r="V774" i="16"/>
  <c r="V270" i="20" s="1"/>
  <c r="V771" i="16"/>
  <c r="V267" i="20" s="1"/>
  <c r="V781" i="16"/>
  <c r="V277" i="20" s="1"/>
  <c r="V750" i="16"/>
  <c r="V246" i="20" s="1"/>
  <c r="V773" i="16"/>
  <c r="V269" i="20" s="1"/>
  <c r="V762" i="16"/>
  <c r="V258" i="20" s="1"/>
  <c r="W1502" i="16"/>
  <c r="V765" i="16"/>
  <c r="V261" i="20" s="1"/>
  <c r="V767" i="16"/>
  <c r="V263" i="20" s="1"/>
  <c r="V749" i="16"/>
  <c r="V245" i="20" s="1"/>
  <c r="V783" i="16"/>
  <c r="V279" i="20" s="1"/>
  <c r="V764" i="16"/>
  <c r="V260" i="20" s="1"/>
  <c r="V756" i="16"/>
  <c r="V252" i="20" s="1"/>
  <c r="V775" i="16"/>
  <c r="V271" i="20" s="1"/>
  <c r="V768" i="16"/>
  <c r="V264" i="20" s="1"/>
  <c r="V1503" i="16"/>
  <c r="V2193" i="16"/>
  <c r="V1338" i="16"/>
  <c r="V1345" i="16"/>
  <c r="V2238" i="16"/>
  <c r="W1495" i="16"/>
  <c r="V1496" i="16"/>
  <c r="V944" i="16"/>
  <c r="W1611" i="16"/>
  <c r="W1358" i="16"/>
  <c r="V1612" i="16"/>
  <c r="V2192" i="16"/>
  <c r="V1456" i="16"/>
  <c r="W1455" i="16"/>
  <c r="U699" i="16"/>
  <c r="U280" i="20"/>
  <c r="U313" i="20" s="1"/>
  <c r="W1365" i="16"/>
  <c r="V2196" i="16"/>
  <c r="V1366" i="16"/>
  <c r="V1359" i="16"/>
  <c r="W560" i="20"/>
  <c r="V561" i="20"/>
  <c r="V562" i="20" s="1"/>
  <c r="W1488" i="16"/>
  <c r="V1489" i="16"/>
  <c r="H1733" i="16"/>
  <c r="H1313" i="16"/>
  <c r="D1029" i="20"/>
  <c r="W1462" i="16"/>
  <c r="V1463" i="16"/>
  <c r="S179" i="16"/>
  <c r="R186" i="16"/>
  <c r="R60" i="10" s="1"/>
  <c r="S169" i="16"/>
  <c r="N80" i="16"/>
  <c r="N1004" i="16"/>
  <c r="N1005" i="16" s="1"/>
  <c r="R973" i="16"/>
  <c r="S973" i="16" s="1"/>
  <c r="L1016" i="16"/>
  <c r="R86" i="16"/>
  <c r="R85" i="16"/>
  <c r="R83" i="16"/>
  <c r="V547" i="20"/>
  <c r="V548" i="20" s="1"/>
  <c r="L648" i="20"/>
  <c r="L734" i="20"/>
  <c r="M734" i="20" s="1"/>
  <c r="T1655" i="16"/>
  <c r="L727" i="20"/>
  <c r="L699" i="20"/>
  <c r="K700" i="20"/>
  <c r="K701" i="20" s="1"/>
  <c r="K693" i="20"/>
  <c r="K694" i="20" s="1"/>
  <c r="L692" i="20"/>
  <c r="K707" i="20"/>
  <c r="K708" i="20" s="1"/>
  <c r="L706" i="20"/>
  <c r="K742" i="20"/>
  <c r="K743" i="20" s="1"/>
  <c r="L741" i="20"/>
  <c r="K749" i="20"/>
  <c r="K750" i="20" s="1"/>
  <c r="L748" i="20"/>
  <c r="K721" i="20"/>
  <c r="K722" i="20" s="1"/>
  <c r="L720" i="20"/>
  <c r="U1648" i="16"/>
  <c r="R1662" i="16"/>
  <c r="R969" i="16"/>
  <c r="N2338" i="16"/>
  <c r="E2065" i="16"/>
  <c r="D2065" i="16"/>
  <c r="E2016" i="16"/>
  <c r="D2016" i="16"/>
  <c r="E2023" i="16"/>
  <c r="D2023" i="16"/>
  <c r="D1715" i="16"/>
  <c r="D2882" i="16" s="1"/>
  <c r="E2030" i="16"/>
  <c r="D2030" i="16"/>
  <c r="V2138" i="16"/>
  <c r="S51" i="16"/>
  <c r="T49" i="16" s="1"/>
  <c r="T2310" i="16" s="1"/>
  <c r="T2322" i="16" s="1"/>
  <c r="S2334" i="16"/>
  <c r="S52" i="16" s="1"/>
  <c r="S43" i="16"/>
  <c r="T41" i="16" s="1"/>
  <c r="T2309" i="16" s="1"/>
  <c r="T2321" i="16" s="1"/>
  <c r="S2333" i="16"/>
  <c r="S44" i="16" s="1"/>
  <c r="S75" i="16"/>
  <c r="T73" i="16" s="1"/>
  <c r="T2313" i="16" s="1"/>
  <c r="T2325" i="16" s="1"/>
  <c r="S2337" i="16"/>
  <c r="S76" i="16" s="1"/>
  <c r="S89" i="16" s="1"/>
  <c r="O2330" i="16"/>
  <c r="O19" i="16"/>
  <c r="P17" i="16" s="1"/>
  <c r="P2306" i="16" s="1"/>
  <c r="S35" i="16"/>
  <c r="T33" i="16" s="1"/>
  <c r="T2308" i="16" s="1"/>
  <c r="T2320" i="16" s="1"/>
  <c r="S2332" i="16"/>
  <c r="S36" i="16" s="1"/>
  <c r="V540" i="20"/>
  <c r="V541" i="20" s="1"/>
  <c r="O998" i="16"/>
  <c r="O999" i="16" s="1"/>
  <c r="O1003" i="16"/>
  <c r="M1015" i="16"/>
  <c r="L1017" i="16"/>
  <c r="Q974" i="16"/>
  <c r="P975" i="16"/>
  <c r="S968" i="16"/>
  <c r="M1011" i="16"/>
  <c r="F1026" i="16"/>
  <c r="K1027" i="16" s="1"/>
  <c r="D1032" i="16"/>
  <c r="Q997" i="16"/>
  <c r="E1037" i="16"/>
  <c r="F1037" i="16" s="1" a="1"/>
  <c r="F1037" i="16" s="1"/>
  <c r="D1037" i="16"/>
  <c r="C1039" i="16"/>
  <c r="B1036" i="16"/>
  <c r="J1041" i="16"/>
  <c r="E1038" i="16"/>
  <c r="M885" i="20"/>
  <c r="K886" i="20"/>
  <c r="L886" i="20" s="1"/>
  <c r="L887" i="20" s="1"/>
  <c r="D653" i="20"/>
  <c r="L685" i="20"/>
  <c r="M685" i="20" s="1"/>
  <c r="K687" i="20"/>
  <c r="S2336" i="16"/>
  <c r="S68" i="16" s="1"/>
  <c r="S88" i="16" s="1"/>
  <c r="R2331" i="16"/>
  <c r="V568" i="20"/>
  <c r="V569" i="20" s="1"/>
  <c r="W567" i="20"/>
  <c r="V1619" i="16"/>
  <c r="V1620" i="16" s="1"/>
  <c r="W1618" i="16"/>
  <c r="T1933" i="12"/>
  <c r="T152" i="16"/>
  <c r="V609" i="20"/>
  <c r="W609" i="20" s="1"/>
  <c r="P986" i="16"/>
  <c r="T610" i="20"/>
  <c r="U610" i="20" s="1"/>
  <c r="U611" i="20" s="1"/>
  <c r="O987" i="16"/>
  <c r="R985" i="16"/>
  <c r="T963" i="16"/>
  <c r="T146" i="16"/>
  <c r="T162" i="16" s="1"/>
  <c r="U589" i="20"/>
  <c r="U590" i="20" s="1"/>
  <c r="V588" i="20"/>
  <c r="N637" i="20"/>
  <c r="P630" i="20"/>
  <c r="M638" i="20"/>
  <c r="M639" i="20" s="1"/>
  <c r="U596" i="20"/>
  <c r="C1043" i="20"/>
  <c r="C1038" i="20"/>
  <c r="D1037" i="20"/>
  <c r="E1037" i="20" s="1"/>
  <c r="D1038" i="20"/>
  <c r="C1037" i="20"/>
  <c r="R2241" i="16"/>
  <c r="S1667" i="16"/>
  <c r="U939" i="16"/>
  <c r="V938" i="16"/>
  <c r="Q981" i="16"/>
  <c r="U957" i="16"/>
  <c r="V2132" i="16"/>
  <c r="V1647" i="16"/>
  <c r="U2225" i="16"/>
  <c r="S1661" i="16"/>
  <c r="S2240" i="16"/>
  <c r="U1654" i="16"/>
  <c r="K1711" i="16"/>
  <c r="U2239" i="16"/>
  <c r="K2247" i="16"/>
  <c r="K1710" i="16"/>
  <c r="D1727" i="16"/>
  <c r="C1730" i="16" s="1"/>
  <c r="D913" i="20" s="1"/>
  <c r="C913" i="20" s="1"/>
  <c r="E912" i="20" s="1"/>
  <c r="D1721" i="16"/>
  <c r="B1720" i="16"/>
  <c r="E1722" i="16"/>
  <c r="E1721" i="16"/>
  <c r="U2198" i="16"/>
  <c r="W234" i="10"/>
  <c r="W377" i="10" s="1"/>
  <c r="W215" i="10"/>
  <c r="V476" i="12"/>
  <c r="V609" i="12" s="1"/>
  <c r="T97" i="12"/>
  <c r="W50" i="11"/>
  <c r="W116" i="11" s="1"/>
  <c r="V137" i="12"/>
  <c r="V605" i="12" s="1"/>
  <c r="K259" i="10"/>
  <c r="K402" i="10" s="1"/>
  <c r="J60" i="12"/>
  <c r="J105" i="12" s="1"/>
  <c r="J29" i="12"/>
  <c r="J103" i="12" s="1"/>
  <c r="K233" i="10"/>
  <c r="K257" i="10" s="1"/>
  <c r="K221" i="10"/>
  <c r="K365" i="10" s="1"/>
  <c r="K50" i="11"/>
  <c r="K260" i="10"/>
  <c r="K403" i="10" s="1"/>
  <c r="K215" i="10"/>
  <c r="K359" i="10" s="1"/>
  <c r="J182" i="12"/>
  <c r="J606" i="12" s="1"/>
  <c r="J1945" i="12" s="1"/>
  <c r="J1903" i="12" s="1"/>
  <c r="J476" i="12"/>
  <c r="J212" i="12"/>
  <c r="J607" i="12" s="1"/>
  <c r="J1946" i="12" s="1"/>
  <c r="J1904" i="12" s="1"/>
  <c r="K237" i="11"/>
  <c r="K248" i="11" s="1"/>
  <c r="K178" i="10" s="1"/>
  <c r="K367" i="10"/>
  <c r="J551" i="12"/>
  <c r="J610" i="12" s="1"/>
  <c r="J1949" i="12" s="1"/>
  <c r="J1907" i="12" s="1"/>
  <c r="J88" i="12"/>
  <c r="J110" i="12" s="1"/>
  <c r="J70" i="12"/>
  <c r="J106" i="12" s="1"/>
  <c r="J20" i="12"/>
  <c r="J102" i="12" s="1"/>
  <c r="K41" i="11"/>
  <c r="K168" i="11"/>
  <c r="K242" i="11" s="1"/>
  <c r="K161" i="10" s="1"/>
  <c r="K229" i="10"/>
  <c r="K258" i="10" s="1"/>
  <c r="J79" i="12"/>
  <c r="J107" i="12" s="1"/>
  <c r="K71" i="11"/>
  <c r="K101" i="11"/>
  <c r="K230" i="10"/>
  <c r="K373" i="10" s="1"/>
  <c r="J137" i="12"/>
  <c r="J605" i="12" s="1"/>
  <c r="K110" i="11"/>
  <c r="K92" i="11"/>
  <c r="K262" i="10"/>
  <c r="K405" i="10" s="1"/>
  <c r="K234" i="10"/>
  <c r="K377" i="10" s="1"/>
  <c r="K177" i="11"/>
  <c r="K243" i="11" s="1"/>
  <c r="K162" i="10" s="1"/>
  <c r="J591" i="12"/>
  <c r="J613" i="12" s="1"/>
  <c r="J1952" i="12" s="1"/>
  <c r="J1910" i="12" s="1"/>
  <c r="K224" i="10"/>
  <c r="J595" i="12"/>
  <c r="J38" i="12"/>
  <c r="J104" i="12" s="1"/>
  <c r="J431" i="12"/>
  <c r="J608" i="12" s="1"/>
  <c r="J1947" i="12" s="1"/>
  <c r="J1905" i="12" s="1"/>
  <c r="K60" i="12"/>
  <c r="L230" i="10"/>
  <c r="L373" i="10" s="1"/>
  <c r="L177" i="11"/>
  <c r="L243" i="11" s="1"/>
  <c r="L162" i="10" s="1"/>
  <c r="L221" i="10"/>
  <c r="L365" i="10" s="1"/>
  <c r="L101" i="11"/>
  <c r="L41" i="11"/>
  <c r="K551" i="12"/>
  <c r="K610" i="12" s="1"/>
  <c r="K1949" i="12" s="1"/>
  <c r="K1907" i="12" s="1"/>
  <c r="K212" i="12"/>
  <c r="K607" i="12" s="1"/>
  <c r="K1946" i="12" s="1"/>
  <c r="K1904" i="12" s="1"/>
  <c r="L233" i="10"/>
  <c r="K29" i="12"/>
  <c r="L260" i="10"/>
  <c r="L403" i="10" s="1"/>
  <c r="K431" i="12"/>
  <c r="K608" i="12" s="1"/>
  <c r="K1947" i="12" s="1"/>
  <c r="K1905" i="12" s="1"/>
  <c r="L215" i="10"/>
  <c r="L359" i="10" s="1"/>
  <c r="K137" i="12"/>
  <c r="K605" i="12" s="1"/>
  <c r="L229" i="10"/>
  <c r="K591" i="12"/>
  <c r="K613" i="12" s="1"/>
  <c r="K1952" i="12" s="1"/>
  <c r="K1910" i="12" s="1"/>
  <c r="K79" i="12"/>
  <c r="K476" i="12"/>
  <c r="K609" i="12" s="1"/>
  <c r="K1948" i="12" s="1"/>
  <c r="K1906" i="12" s="1"/>
  <c r="K20" i="12"/>
  <c r="K102" i="12" s="1"/>
  <c r="K22" i="10" s="1"/>
  <c r="L71" i="11"/>
  <c r="K88" i="12"/>
  <c r="L259" i="10"/>
  <c r="L402" i="10" s="1"/>
  <c r="L50" i="11"/>
  <c r="L262" i="10"/>
  <c r="L405" i="10" s="1"/>
  <c r="J636" i="12"/>
  <c r="L234" i="10"/>
  <c r="L377" i="10" s="1"/>
  <c r="L92" i="11"/>
  <c r="L108" i="12" s="1"/>
  <c r="K70" i="12"/>
  <c r="L168" i="11"/>
  <c r="L242" i="11" s="1"/>
  <c r="L161" i="10" s="1"/>
  <c r="K182" i="12"/>
  <c r="K606" i="12" s="1"/>
  <c r="K1945" i="12" s="1"/>
  <c r="K1903" i="12" s="1"/>
  <c r="J637" i="12"/>
  <c r="M41" i="11"/>
  <c r="M260" i="10"/>
  <c r="M403" i="10" s="1"/>
  <c r="M234" i="10"/>
  <c r="M377" i="10" s="1"/>
  <c r="M101" i="11"/>
  <c r="L38" i="12"/>
  <c r="J631" i="12"/>
  <c r="K204" i="10"/>
  <c r="K348" i="10" s="1"/>
  <c r="J97" i="12"/>
  <c r="J111" i="12" s="1"/>
  <c r="M50" i="11"/>
  <c r="M262" i="10"/>
  <c r="M405" i="10" s="1"/>
  <c r="M168" i="11"/>
  <c r="M242" i="11" s="1"/>
  <c r="M161" i="10" s="1"/>
  <c r="M259" i="10"/>
  <c r="M402" i="10" s="1"/>
  <c r="J632" i="12"/>
  <c r="M230" i="10"/>
  <c r="M373" i="10" s="1"/>
  <c r="M92" i="11"/>
  <c r="M108" i="12" s="1"/>
  <c r="L212" i="12"/>
  <c r="L60" i="12"/>
  <c r="L137" i="12"/>
  <c r="L605" i="12" s="1"/>
  <c r="L88" i="12"/>
  <c r="J633" i="12"/>
  <c r="L476" i="12"/>
  <c r="L609" i="12" s="1"/>
  <c r="L1948" i="12" s="1"/>
  <c r="L1906" i="12" s="1"/>
  <c r="L182" i="12"/>
  <c r="L606" i="12" s="1"/>
  <c r="L1945" i="12" s="1"/>
  <c r="L1903" i="12" s="1"/>
  <c r="L551" i="12"/>
  <c r="L610" i="12" s="1"/>
  <c r="L1949" i="12" s="1"/>
  <c r="L1907" i="12" s="1"/>
  <c r="L70" i="12"/>
  <c r="M221" i="10"/>
  <c r="M365" i="10" s="1"/>
  <c r="J635" i="12"/>
  <c r="J634" i="12"/>
  <c r="L29" i="12"/>
  <c r="L591" i="12"/>
  <c r="L613" i="12" s="1"/>
  <c r="L1952" i="12" s="1"/>
  <c r="L1910" i="12" s="1"/>
  <c r="M177" i="11"/>
  <c r="M243" i="11" s="1"/>
  <c r="M162" i="10" s="1"/>
  <c r="M71" i="11"/>
  <c r="L431" i="12"/>
  <c r="L608" i="12" s="1"/>
  <c r="L1947" i="12" s="1"/>
  <c r="L1905" i="12" s="1"/>
  <c r="M215" i="10"/>
  <c r="M359" i="10" s="1"/>
  <c r="M229" i="10"/>
  <c r="K636" i="12"/>
  <c r="L79" i="12"/>
  <c r="M233" i="10"/>
  <c r="L20" i="12"/>
  <c r="L102" i="12" s="1"/>
  <c r="L22" i="10" s="1"/>
  <c r="J638" i="12"/>
  <c r="K633" i="12"/>
  <c r="M137" i="12"/>
  <c r="M605" i="12" s="1"/>
  <c r="N260" i="10"/>
  <c r="N403" i="10" s="1"/>
  <c r="M182" i="12"/>
  <c r="M606" i="12" s="1"/>
  <c r="M1945" i="12" s="1"/>
  <c r="M1903" i="12" s="1"/>
  <c r="N215" i="10"/>
  <c r="N359" i="10" s="1"/>
  <c r="N168" i="11"/>
  <c r="N242" i="11" s="1"/>
  <c r="N161" i="10" s="1"/>
  <c r="L636" i="12"/>
  <c r="K631" i="12"/>
  <c r="K637" i="12"/>
  <c r="N262" i="10"/>
  <c r="N405" i="10" s="1"/>
  <c r="M88" i="12"/>
  <c r="M431" i="12"/>
  <c r="M608" i="12" s="1"/>
  <c r="M1947" i="12" s="1"/>
  <c r="M1905" i="12" s="1"/>
  <c r="K199" i="10"/>
  <c r="N177" i="11"/>
  <c r="N243" i="11" s="1"/>
  <c r="N162" i="10" s="1"/>
  <c r="N221" i="10"/>
  <c r="N365" i="10" s="1"/>
  <c r="M20" i="12"/>
  <c r="M102" i="12" s="1"/>
  <c r="M22" i="10" s="1"/>
  <c r="M29" i="12"/>
  <c r="K202" i="10"/>
  <c r="K634" i="12"/>
  <c r="M38" i="12"/>
  <c r="M212" i="12"/>
  <c r="M607" i="12" s="1"/>
  <c r="M1946" i="12" s="1"/>
  <c r="M1904" i="12" s="1"/>
  <c r="M476" i="12"/>
  <c r="M609" i="12" s="1"/>
  <c r="M1948" i="12" s="1"/>
  <c r="M1906" i="12" s="1"/>
  <c r="N92" i="11"/>
  <c r="N108" i="12" s="1"/>
  <c r="K635" i="12"/>
  <c r="M591" i="12"/>
  <c r="M613" i="12" s="1"/>
  <c r="M1952" i="12" s="1"/>
  <c r="M1910" i="12" s="1"/>
  <c r="M60" i="12"/>
  <c r="N50" i="11"/>
  <c r="K638" i="12"/>
  <c r="N230" i="10"/>
  <c r="N373" i="10" s="1"/>
  <c r="M70" i="12"/>
  <c r="N234" i="10"/>
  <c r="N377" i="10" s="1"/>
  <c r="K632" i="12"/>
  <c r="N259" i="10"/>
  <c r="N402" i="10" s="1"/>
  <c r="M79" i="12"/>
  <c r="M551" i="12"/>
  <c r="M610" i="12" s="1"/>
  <c r="M1949" i="12" s="1"/>
  <c r="M1907" i="12" s="1"/>
  <c r="N229" i="10"/>
  <c r="N101" i="11"/>
  <c r="N41" i="11"/>
  <c r="K97" i="12"/>
  <c r="N71" i="11"/>
  <c r="N233" i="10"/>
  <c r="L634" i="12"/>
  <c r="O229" i="10"/>
  <c r="O50" i="11"/>
  <c r="N70" i="12"/>
  <c r="N591" i="12"/>
  <c r="N613" i="12" s="1"/>
  <c r="N1952" i="12" s="1"/>
  <c r="N1910" i="12" s="1"/>
  <c r="L204" i="10"/>
  <c r="L348" i="10" s="1"/>
  <c r="O177" i="11"/>
  <c r="O243" i="11" s="1"/>
  <c r="O162" i="10" s="1"/>
  <c r="N79" i="12"/>
  <c r="L199" i="10"/>
  <c r="L633" i="12"/>
  <c r="O101" i="11"/>
  <c r="O259" i="10"/>
  <c r="O402" i="10" s="1"/>
  <c r="O92" i="11"/>
  <c r="O108" i="12" s="1"/>
  <c r="O71" i="11"/>
  <c r="L97" i="12"/>
  <c r="N38" i="12"/>
  <c r="N88" i="12"/>
  <c r="N29" i="12"/>
  <c r="O230" i="10"/>
  <c r="O373" i="10" s="1"/>
  <c r="N60" i="12"/>
  <c r="O234" i="10"/>
  <c r="O377" i="10" s="1"/>
  <c r="O221" i="10"/>
  <c r="O365" i="10" s="1"/>
  <c r="M204" i="10"/>
  <c r="M348" i="10" s="1"/>
  <c r="L638" i="12"/>
  <c r="L632" i="12"/>
  <c r="N212" i="12"/>
  <c r="N607" i="12" s="1"/>
  <c r="N1946" i="12" s="1"/>
  <c r="N1904" i="12" s="1"/>
  <c r="O215" i="10"/>
  <c r="O359" i="10" s="1"/>
  <c r="N476" i="12"/>
  <c r="N609" i="12" s="1"/>
  <c r="N1948" i="12" s="1"/>
  <c r="N1906" i="12" s="1"/>
  <c r="N431" i="12"/>
  <c r="N608" i="12" s="1"/>
  <c r="N1947" i="12" s="1"/>
  <c r="N1905" i="12" s="1"/>
  <c r="O168" i="11"/>
  <c r="O242" i="11" s="1"/>
  <c r="O161" i="10" s="1"/>
  <c r="O41" i="11"/>
  <c r="O262" i="10"/>
  <c r="O405" i="10" s="1"/>
  <c r="N137" i="12"/>
  <c r="N605" i="12" s="1"/>
  <c r="N182" i="12"/>
  <c r="N606" i="12" s="1"/>
  <c r="N1945" i="12" s="1"/>
  <c r="N1903" i="12" s="1"/>
  <c r="O260" i="10"/>
  <c r="O403" i="10" s="1"/>
  <c r="L635" i="12"/>
  <c r="L637" i="12"/>
  <c r="N551" i="12"/>
  <c r="N610" i="12" s="1"/>
  <c r="N1949" i="12" s="1"/>
  <c r="N1907" i="12" s="1"/>
  <c r="O233" i="10"/>
  <c r="M636" i="12"/>
  <c r="L631" i="12"/>
  <c r="N20" i="12"/>
  <c r="N102" i="12" s="1"/>
  <c r="N22" i="10" s="1"/>
  <c r="O431" i="12"/>
  <c r="O608" i="12" s="1"/>
  <c r="O1947" i="12" s="1"/>
  <c r="O1905" i="12" s="1"/>
  <c r="P230" i="10"/>
  <c r="P373" i="10" s="1"/>
  <c r="P234" i="10"/>
  <c r="P377" i="10" s="1"/>
  <c r="P41" i="11"/>
  <c r="P115" i="11" s="1"/>
  <c r="P221" i="10"/>
  <c r="P365" i="10" s="1"/>
  <c r="P177" i="11"/>
  <c r="P243" i="11" s="1"/>
  <c r="P162" i="10" s="1"/>
  <c r="P233" i="10"/>
  <c r="M637" i="12"/>
  <c r="P259" i="10"/>
  <c r="P402" i="10" s="1"/>
  <c r="O476" i="12"/>
  <c r="O609" i="12" s="1"/>
  <c r="O1948" i="12" s="1"/>
  <c r="O1906" i="12" s="1"/>
  <c r="O60" i="12"/>
  <c r="N636" i="12"/>
  <c r="O182" i="12"/>
  <c r="O606" i="12" s="1"/>
  <c r="O1945" i="12" s="1"/>
  <c r="O1903" i="12" s="1"/>
  <c r="O79" i="12"/>
  <c r="P215" i="10"/>
  <c r="P359" i="10" s="1"/>
  <c r="M638" i="12"/>
  <c r="M633" i="12"/>
  <c r="P262" i="10"/>
  <c r="P405" i="10" s="1"/>
  <c r="O88" i="12"/>
  <c r="P101" i="11"/>
  <c r="P120" i="11" s="1"/>
  <c r="M199" i="10"/>
  <c r="M97" i="12"/>
  <c r="M631" i="12"/>
  <c r="M632" i="12"/>
  <c r="O137" i="12"/>
  <c r="O605" i="12" s="1"/>
  <c r="P92" i="11"/>
  <c r="P229" i="10"/>
  <c r="O38" i="12"/>
  <c r="O20" i="12"/>
  <c r="O102" i="12" s="1"/>
  <c r="O22" i="10" s="1"/>
  <c r="M635" i="12"/>
  <c r="O591" i="12"/>
  <c r="O613" i="12" s="1"/>
  <c r="O1952" i="12" s="1"/>
  <c r="O1910" i="12" s="1"/>
  <c r="O212" i="12"/>
  <c r="O607" i="12" s="1"/>
  <c r="O1946" i="12" s="1"/>
  <c r="O1904" i="12" s="1"/>
  <c r="P260" i="10"/>
  <c r="P403" i="10" s="1"/>
  <c r="M634" i="12"/>
  <c r="P50" i="11"/>
  <c r="P116" i="11" s="1"/>
  <c r="P71" i="11"/>
  <c r="P117" i="11" s="1"/>
  <c r="O29" i="12"/>
  <c r="O551" i="12"/>
  <c r="O610" i="12" s="1"/>
  <c r="O1949" i="12" s="1"/>
  <c r="O1907" i="12" s="1"/>
  <c r="P168" i="11"/>
  <c r="P242" i="11" s="1"/>
  <c r="P161" i="10" s="1"/>
  <c r="O70" i="12"/>
  <c r="P591" i="12"/>
  <c r="P613" i="12" s="1"/>
  <c r="P1952" i="12" s="1"/>
  <c r="P1910" i="12" s="1"/>
  <c r="Q92" i="11"/>
  <c r="Q260" i="10"/>
  <c r="Q403" i="10" s="1"/>
  <c r="O636" i="12"/>
  <c r="P70" i="12"/>
  <c r="Q230" i="10"/>
  <c r="Q373" i="10" s="1"/>
  <c r="P79" i="12"/>
  <c r="N631" i="12"/>
  <c r="P551" i="12"/>
  <c r="P610" i="12" s="1"/>
  <c r="P1949" i="12" s="1"/>
  <c r="P1907" i="12" s="1"/>
  <c r="P60" i="12"/>
  <c r="Q168" i="11"/>
  <c r="Q242" i="11" s="1"/>
  <c r="Q161" i="10" s="1"/>
  <c r="P431" i="12"/>
  <c r="P608" i="12" s="1"/>
  <c r="P1947" i="12" s="1"/>
  <c r="P1905" i="12" s="1"/>
  <c r="P182" i="12"/>
  <c r="P606" i="12" s="1"/>
  <c r="P1945" i="12" s="1"/>
  <c r="P1903" i="12" s="1"/>
  <c r="N199" i="10"/>
  <c r="N633" i="12"/>
  <c r="Q215" i="10"/>
  <c r="Q359" i="10" s="1"/>
  <c r="P29" i="12"/>
  <c r="Q71" i="11"/>
  <c r="Q117" i="11" s="1"/>
  <c r="Q50" i="11"/>
  <c r="Q116" i="11" s="1"/>
  <c r="P88" i="12"/>
  <c r="Q101" i="11"/>
  <c r="Q120" i="11" s="1"/>
  <c r="O204" i="10"/>
  <c r="O348" i="10" s="1"/>
  <c r="N97" i="12"/>
  <c r="N632" i="12"/>
  <c r="Q234" i="10"/>
  <c r="Q377" i="10" s="1"/>
  <c r="Q177" i="11"/>
  <c r="Q243" i="11" s="1"/>
  <c r="Q162" i="10" s="1"/>
  <c r="N204" i="10"/>
  <c r="N348" i="10" s="1"/>
  <c r="N635" i="12"/>
  <c r="N638" i="12"/>
  <c r="P137" i="12"/>
  <c r="P605" i="12" s="1"/>
  <c r="Q233" i="10"/>
  <c r="P20" i="12"/>
  <c r="P102" i="12" s="1"/>
  <c r="P22" i="10" s="1"/>
  <c r="Q229" i="10"/>
  <c r="Q259" i="10"/>
  <c r="Q402" i="10" s="1"/>
  <c r="N637" i="12"/>
  <c r="Q221" i="10"/>
  <c r="Q365" i="10" s="1"/>
  <c r="P476" i="12"/>
  <c r="P609" i="12" s="1"/>
  <c r="P1948" i="12" s="1"/>
  <c r="P1906" i="12" s="1"/>
  <c r="P38" i="12"/>
  <c r="N634" i="12"/>
  <c r="O634" i="12"/>
  <c r="P212" i="12"/>
  <c r="P607" i="12" s="1"/>
  <c r="P1946" i="12" s="1"/>
  <c r="P1904" i="12" s="1"/>
  <c r="Q41" i="11"/>
  <c r="Q115" i="11" s="1"/>
  <c r="Q262" i="10"/>
  <c r="Q405" i="10" s="1"/>
  <c r="O631" i="12"/>
  <c r="Q137" i="12"/>
  <c r="Q605" i="12" s="1"/>
  <c r="R71" i="11"/>
  <c r="R117" i="11" s="1"/>
  <c r="R234" i="10"/>
  <c r="R377" i="10" s="1"/>
  <c r="R233" i="10"/>
  <c r="R229" i="10"/>
  <c r="R101" i="11"/>
  <c r="R120" i="11" s="1"/>
  <c r="Q431" i="12"/>
  <c r="Q608" i="12" s="1"/>
  <c r="Q1947" i="12" s="1"/>
  <c r="Q1905" i="12" s="1"/>
  <c r="R50" i="11"/>
  <c r="R116" i="11" s="1"/>
  <c r="O637" i="12"/>
  <c r="Q60" i="12"/>
  <c r="R168" i="11"/>
  <c r="R242" i="11" s="1"/>
  <c r="R161" i="10" s="1"/>
  <c r="Q70" i="12"/>
  <c r="Q88" i="12"/>
  <c r="R260" i="10"/>
  <c r="R403" i="10" s="1"/>
  <c r="O632" i="12"/>
  <c r="P636" i="12"/>
  <c r="Q20" i="12"/>
  <c r="R230" i="10"/>
  <c r="R373" i="10" s="1"/>
  <c r="R92" i="11"/>
  <c r="O635" i="12"/>
  <c r="O633" i="12"/>
  <c r="R262" i="10"/>
  <c r="R405" i="10" s="1"/>
  <c r="Q29" i="12"/>
  <c r="R41" i="11"/>
  <c r="R115" i="11" s="1"/>
  <c r="P204" i="10"/>
  <c r="P348" i="10" s="1"/>
  <c r="R177" i="11"/>
  <c r="R243" i="11" s="1"/>
  <c r="R162" i="10" s="1"/>
  <c r="Q212" i="12"/>
  <c r="Q607" i="12" s="1"/>
  <c r="Q1946" i="12" s="1"/>
  <c r="Q1904" i="12" s="1"/>
  <c r="Q79" i="12"/>
  <c r="O97" i="12"/>
  <c r="Q182" i="12"/>
  <c r="Q606" i="12" s="1"/>
  <c r="Q1945" i="12" s="1"/>
  <c r="Q1903" i="12" s="1"/>
  <c r="R215" i="10"/>
  <c r="R359" i="10" s="1"/>
  <c r="Q636" i="12"/>
  <c r="R221" i="10"/>
  <c r="R365" i="10" s="1"/>
  <c r="O199" i="10"/>
  <c r="O638" i="12"/>
  <c r="Q476" i="12"/>
  <c r="Q609" i="12" s="1"/>
  <c r="Q1948" i="12" s="1"/>
  <c r="Q1906" i="12" s="1"/>
  <c r="R259" i="10"/>
  <c r="R402" i="10" s="1"/>
  <c r="Q551" i="12"/>
  <c r="Q610" i="12" s="1"/>
  <c r="Q1949" i="12" s="1"/>
  <c r="Q1907" i="12" s="1"/>
  <c r="Q591" i="12"/>
  <c r="Q613" i="12" s="1"/>
  <c r="Q1952" i="12" s="1"/>
  <c r="Q1910" i="12" s="1"/>
  <c r="Q38" i="12"/>
  <c r="P632" i="12"/>
  <c r="P638" i="12"/>
  <c r="R476" i="12"/>
  <c r="R609" i="12" s="1"/>
  <c r="R1948" i="12" s="1"/>
  <c r="R1906" i="12" s="1"/>
  <c r="S50" i="11"/>
  <c r="S116" i="11" s="1"/>
  <c r="R431" i="12"/>
  <c r="R608" i="12" s="1"/>
  <c r="R1947" i="12" s="1"/>
  <c r="R1905" i="12" s="1"/>
  <c r="R79" i="12"/>
  <c r="R38" i="12"/>
  <c r="P637" i="12"/>
  <c r="P635" i="12"/>
  <c r="Q631" i="12"/>
  <c r="S233" i="10"/>
  <c r="S234" i="10"/>
  <c r="S377" i="10" s="1"/>
  <c r="R29" i="12"/>
  <c r="R70" i="12"/>
  <c r="S229" i="10"/>
  <c r="P633" i="12"/>
  <c r="R182" i="12"/>
  <c r="R606" i="12" s="1"/>
  <c r="R1945" i="12" s="1"/>
  <c r="R1903" i="12" s="1"/>
  <c r="S92" i="11"/>
  <c r="R20" i="12"/>
  <c r="S71" i="11"/>
  <c r="S117" i="11" s="1"/>
  <c r="P631" i="12"/>
  <c r="S177" i="11"/>
  <c r="S243" i="11" s="1"/>
  <c r="S162" i="10" s="1"/>
  <c r="P199" i="10"/>
  <c r="Q204" i="10"/>
  <c r="Q348" i="10" s="1"/>
  <c r="Q635" i="12"/>
  <c r="R137" i="12"/>
  <c r="R605" i="12" s="1"/>
  <c r="S101" i="11"/>
  <c r="S120" i="11" s="1"/>
  <c r="P634" i="12"/>
  <c r="Q634" i="12"/>
  <c r="R88" i="12"/>
  <c r="R212" i="12"/>
  <c r="R607" i="12" s="1"/>
  <c r="R1946" i="12" s="1"/>
  <c r="R1904" i="12" s="1"/>
  <c r="S262" i="10"/>
  <c r="S405" i="10" s="1"/>
  <c r="Q637" i="12"/>
  <c r="Q632" i="12"/>
  <c r="Q633" i="12"/>
  <c r="S230" i="10"/>
  <c r="S373" i="10" s="1"/>
  <c r="R591" i="12"/>
  <c r="R613" i="12" s="1"/>
  <c r="R1952" i="12" s="1"/>
  <c r="R1910" i="12" s="1"/>
  <c r="S221" i="10"/>
  <c r="S365" i="10" s="1"/>
  <c r="S215" i="10"/>
  <c r="S359" i="10" s="1"/>
  <c r="S259" i="10"/>
  <c r="S402" i="10" s="1"/>
  <c r="P97" i="12"/>
  <c r="R60" i="12"/>
  <c r="S260" i="10"/>
  <c r="S403" i="10" s="1"/>
  <c r="S41" i="11"/>
  <c r="S115" i="11" s="1"/>
  <c r="R551" i="12"/>
  <c r="R610" i="12" s="1"/>
  <c r="R1949" i="12" s="1"/>
  <c r="R1907" i="12" s="1"/>
  <c r="S168" i="11"/>
  <c r="S242" i="11" s="1"/>
  <c r="S161" i="10" s="1"/>
  <c r="S137" i="12"/>
  <c r="S605" i="12" s="1"/>
  <c r="S591" i="12"/>
  <c r="S613" i="12" s="1"/>
  <c r="S1952" i="12" s="1"/>
  <c r="S1910" i="12" s="1"/>
  <c r="T234" i="10"/>
  <c r="T377" i="10" s="1"/>
  <c r="T92" i="11"/>
  <c r="T101" i="11"/>
  <c r="T120" i="11" s="1"/>
  <c r="R636" i="12"/>
  <c r="S551" i="12"/>
  <c r="S610" i="12" s="1"/>
  <c r="S1949" i="12" s="1"/>
  <c r="S1907" i="12" s="1"/>
  <c r="T259" i="10"/>
  <c r="T402" i="10" s="1"/>
  <c r="S476" i="12"/>
  <c r="S609" i="12" s="1"/>
  <c r="S1948" i="12" s="1"/>
  <c r="S1906" i="12" s="1"/>
  <c r="T260" i="10"/>
  <c r="T403" i="10" s="1"/>
  <c r="T177" i="11"/>
  <c r="T243" i="11" s="1"/>
  <c r="T162" i="10" s="1"/>
  <c r="T168" i="11"/>
  <c r="T242" i="11" s="1"/>
  <c r="T161" i="10" s="1"/>
  <c r="S212" i="12"/>
  <c r="S607" i="12" s="1"/>
  <c r="S1946" i="12" s="1"/>
  <c r="S1904" i="12" s="1"/>
  <c r="S70" i="12"/>
  <c r="R631" i="12"/>
  <c r="Q199" i="10"/>
  <c r="R632" i="12"/>
  <c r="S29" i="12"/>
  <c r="R637" i="12"/>
  <c r="S431" i="12"/>
  <c r="S608" i="12" s="1"/>
  <c r="S1947" i="12" s="1"/>
  <c r="S1905" i="12" s="1"/>
  <c r="S20" i="12"/>
  <c r="R634" i="12"/>
  <c r="S60" i="12"/>
  <c r="T215" i="10"/>
  <c r="T359" i="10" s="1"/>
  <c r="T71" i="11"/>
  <c r="T117" i="11" s="1"/>
  <c r="T50" i="11"/>
  <c r="T116" i="11" s="1"/>
  <c r="Q638" i="12"/>
  <c r="Q97" i="12"/>
  <c r="R635" i="12"/>
  <c r="T230" i="10"/>
  <c r="T373" i="10" s="1"/>
  <c r="T262" i="10"/>
  <c r="T405" i="10" s="1"/>
  <c r="S182" i="12"/>
  <c r="S606" i="12" s="1"/>
  <c r="S1945" i="12" s="1"/>
  <c r="S1903" i="12" s="1"/>
  <c r="S88" i="12"/>
  <c r="S79" i="12"/>
  <c r="R633" i="12"/>
  <c r="S38" i="12"/>
  <c r="R638" i="12"/>
  <c r="T229" i="10"/>
  <c r="T233" i="10"/>
  <c r="T41" i="11"/>
  <c r="T115" i="11" s="1"/>
  <c r="T221" i="10"/>
  <c r="T365" i="10" s="1"/>
  <c r="S204" i="10"/>
  <c r="S638" i="12"/>
  <c r="T431" i="12"/>
  <c r="T608" i="12" s="1"/>
  <c r="T88" i="12"/>
  <c r="U230" i="10"/>
  <c r="U373" i="10" s="1"/>
  <c r="T20" i="12"/>
  <c r="U234" i="10"/>
  <c r="U377" i="10" s="1"/>
  <c r="R204" i="10"/>
  <c r="S633" i="12"/>
  <c r="T137" i="12"/>
  <c r="T605" i="12" s="1"/>
  <c r="T79" i="12"/>
  <c r="U260" i="10"/>
  <c r="U403" i="10" s="1"/>
  <c r="U177" i="11"/>
  <c r="U243" i="11" s="1"/>
  <c r="U162" i="10" s="1"/>
  <c r="U229" i="10"/>
  <c r="S635" i="12"/>
  <c r="S634" i="12"/>
  <c r="U101" i="11"/>
  <c r="U120" i="11" s="1"/>
  <c r="T60" i="12"/>
  <c r="S636" i="12"/>
  <c r="U221" i="10"/>
  <c r="U365" i="10" s="1"/>
  <c r="U71" i="11"/>
  <c r="U117" i="11" s="1"/>
  <c r="T70" i="12"/>
  <c r="S632" i="12"/>
  <c r="S631" i="12"/>
  <c r="T212" i="12"/>
  <c r="T607" i="12" s="1"/>
  <c r="T1946" i="12" s="1"/>
  <c r="T1904" i="12" s="1"/>
  <c r="U262" i="10"/>
  <c r="U405" i="10" s="1"/>
  <c r="T476" i="12"/>
  <c r="T609" i="12" s="1"/>
  <c r="T1948" i="12" s="1"/>
  <c r="T1906" i="12" s="1"/>
  <c r="R97" i="12"/>
  <c r="S637" i="12"/>
  <c r="U259" i="10"/>
  <c r="U402" i="10" s="1"/>
  <c r="T591" i="12"/>
  <c r="T613" i="12" s="1"/>
  <c r="T1952" i="12" s="1"/>
  <c r="T1910" i="12" s="1"/>
  <c r="U41" i="11"/>
  <c r="U115" i="11" s="1"/>
  <c r="U168" i="11"/>
  <c r="U242" i="11" s="1"/>
  <c r="U161" i="10" s="1"/>
  <c r="T29" i="12"/>
  <c r="U50" i="11"/>
  <c r="U116" i="11" s="1"/>
  <c r="T551" i="12"/>
  <c r="T610" i="12" s="1"/>
  <c r="T1949" i="12" s="1"/>
  <c r="T1907" i="12" s="1"/>
  <c r="T38" i="12"/>
  <c r="U92" i="11"/>
  <c r="U233" i="10"/>
  <c r="U215" i="10"/>
  <c r="U359" i="10" s="1"/>
  <c r="T182" i="12"/>
  <c r="T606" i="12" s="1"/>
  <c r="T1945" i="12" s="1"/>
  <c r="T1903" i="12" s="1"/>
  <c r="S97" i="12"/>
  <c r="V262" i="10"/>
  <c r="V92" i="11"/>
  <c r="V108" i="12" s="1"/>
  <c r="V233" i="10"/>
  <c r="U431" i="12"/>
  <c r="U608" i="12" s="1"/>
  <c r="V41" i="11"/>
  <c r="V115" i="11" s="1"/>
  <c r="V50" i="11"/>
  <c r="V116" i="11" s="1"/>
  <c r="T632" i="12"/>
  <c r="V230" i="10"/>
  <c r="V373" i="10" s="1"/>
  <c r="V168" i="11"/>
  <c r="V242" i="11" s="1"/>
  <c r="V161" i="10" s="1"/>
  <c r="V177" i="11"/>
  <c r="V243" i="11" s="1"/>
  <c r="V162" i="10" s="1"/>
  <c r="U551" i="12"/>
  <c r="U610" i="12" s="1"/>
  <c r="V259" i="10"/>
  <c r="V221" i="10"/>
  <c r="U212" i="12"/>
  <c r="U607" i="12" s="1"/>
  <c r="V234" i="10"/>
  <c r="V377" i="10" s="1"/>
  <c r="T638" i="12"/>
  <c r="T633" i="12"/>
  <c r="T635" i="12"/>
  <c r="V229" i="10"/>
  <c r="U180" i="10"/>
  <c r="V260" i="10"/>
  <c r="T637" i="12"/>
  <c r="T631" i="12"/>
  <c r="T636" i="12"/>
  <c r="U137" i="12"/>
  <c r="U605" i="12" s="1"/>
  <c r="U182" i="12"/>
  <c r="U606" i="12" s="1"/>
  <c r="V71" i="11"/>
  <c r="V117" i="11" s="1"/>
  <c r="U591" i="12"/>
  <c r="U613" i="12" s="1"/>
  <c r="T204" i="10"/>
  <c r="T634" i="12"/>
  <c r="V215" i="10"/>
  <c r="V101" i="11"/>
  <c r="V120" i="11" s="1"/>
  <c r="U476" i="12"/>
  <c r="U609" i="12" s="1"/>
  <c r="V2129" i="16"/>
  <c r="V2143" i="16"/>
  <c r="V2131" i="16"/>
  <c r="V2144" i="16"/>
  <c r="W167" i="18"/>
  <c r="W165" i="18"/>
  <c r="R454" i="20" l="1"/>
  <c r="S453" i="20"/>
  <c r="O468" i="20"/>
  <c r="P467" i="20"/>
  <c r="U2173" i="16"/>
  <c r="V1212" i="16"/>
  <c r="X595" i="12"/>
  <c r="X180" i="10" s="1"/>
  <c r="X319" i="20"/>
  <c r="T226" i="11"/>
  <c r="U3489" i="16"/>
  <c r="U226" i="11" s="1"/>
  <c r="U3479" i="16"/>
  <c r="U3491" i="16" s="1"/>
  <c r="M482" i="20"/>
  <c r="N481" i="20"/>
  <c r="V3333" i="16"/>
  <c r="V3335" i="16" s="1"/>
  <c r="V3334" i="16"/>
  <c r="V3393" i="16"/>
  <c r="V3395" i="16" s="1"/>
  <c r="V3394" i="16"/>
  <c r="V3321" i="16"/>
  <c r="V3323" i="16" s="1"/>
  <c r="V3322" i="16"/>
  <c r="V3453" i="16"/>
  <c r="V3455" i="16" s="1"/>
  <c r="V3273" i="16"/>
  <c r="V3275" i="16" s="1"/>
  <c r="V3274" i="16"/>
  <c r="V3261" i="16"/>
  <c r="V3263" i="16" s="1"/>
  <c r="V3262" i="16"/>
  <c r="V3297" i="16"/>
  <c r="V3299" i="16" s="1"/>
  <c r="V3466" i="16"/>
  <c r="U3358" i="16"/>
  <c r="U3298" i="16"/>
  <c r="K502" i="20"/>
  <c r="L502" i="20" s="1"/>
  <c r="L503" i="20" s="1"/>
  <c r="K503" i="20"/>
  <c r="V3418" i="16"/>
  <c r="V3250" i="16"/>
  <c r="V3442" i="16"/>
  <c r="V3370" i="16"/>
  <c r="V3346" i="16"/>
  <c r="V3358" i="16"/>
  <c r="E507" i="20"/>
  <c r="K508" i="20"/>
  <c r="L508" i="20" s="1"/>
  <c r="V3406" i="16"/>
  <c r="V3382" i="16"/>
  <c r="V3310" i="16"/>
  <c r="V3286" i="16"/>
  <c r="U3466" i="16"/>
  <c r="V3492" i="16"/>
  <c r="V3477" i="16"/>
  <c r="V3478" i="16" s="1"/>
  <c r="V3488" i="16"/>
  <c r="V3487" i="16"/>
  <c r="V861" i="16" s="1"/>
  <c r="W3523" i="16"/>
  <c r="X786" i="16"/>
  <c r="X3437" i="16"/>
  <c r="X3341" i="16"/>
  <c r="X3269" i="16"/>
  <c r="X3329" i="16"/>
  <c r="X3473" i="16"/>
  <c r="X3377" i="16"/>
  <c r="X3485" i="16"/>
  <c r="X3413" i="16"/>
  <c r="X3317" i="16"/>
  <c r="X3449" i="16"/>
  <c r="X3353" i="16"/>
  <c r="X3281" i="16"/>
  <c r="X3425" i="16"/>
  <c r="X283" i="20"/>
  <c r="X3389" i="16"/>
  <c r="X3461" i="16"/>
  <c r="X3365" i="16"/>
  <c r="X3293" i="16"/>
  <c r="X3502" i="16"/>
  <c r="X3257" i="16"/>
  <c r="X3401" i="16"/>
  <c r="X3305" i="16"/>
  <c r="X3245" i="16"/>
  <c r="T254" i="10"/>
  <c r="T397" i="10" s="1"/>
  <c r="T393" i="10"/>
  <c r="W3252" i="16"/>
  <c r="W3247" i="16"/>
  <c r="W3248" i="16" s="1"/>
  <c r="W3264" i="16"/>
  <c r="W3259" i="16"/>
  <c r="W3260" i="16"/>
  <c r="W3261" i="16" s="1"/>
  <c r="W3263" i="16" s="1"/>
  <c r="W3262" i="16"/>
  <c r="W3274" i="16"/>
  <c r="W3272" i="16"/>
  <c r="W3273" i="16" s="1"/>
  <c r="W3275" i="16" s="1"/>
  <c r="W3276" i="16"/>
  <c r="W3271" i="16"/>
  <c r="W3283" i="16"/>
  <c r="W3284" i="16"/>
  <c r="W3285" i="16" s="1"/>
  <c r="W3287" i="16" s="1"/>
  <c r="W3286" i="16"/>
  <c r="W3288" i="16"/>
  <c r="W3295" i="16"/>
  <c r="W3296" i="16" s="1"/>
  <c r="W3300" i="16"/>
  <c r="W3336" i="16"/>
  <c r="W3319" i="16"/>
  <c r="W3331" i="16"/>
  <c r="W3332" i="16" s="1"/>
  <c r="W3322" i="16"/>
  <c r="W3320" i="16"/>
  <c r="W3321" i="16" s="1"/>
  <c r="W3323" i="16" s="1"/>
  <c r="W3312" i="16"/>
  <c r="W3324" i="16"/>
  <c r="W3307" i="16"/>
  <c r="W3308" i="16" s="1"/>
  <c r="W3344" i="16"/>
  <c r="W3345" i="16" s="1"/>
  <c r="W3347" i="16" s="1"/>
  <c r="W3343" i="16"/>
  <c r="W3348" i="16"/>
  <c r="W3360" i="16"/>
  <c r="W3355" i="16"/>
  <c r="W3356" i="16" s="1"/>
  <c r="W3372" i="16"/>
  <c r="W3367" i="16"/>
  <c r="W3368" i="16" s="1"/>
  <c r="W3379" i="16"/>
  <c r="W3384" i="16"/>
  <c r="W3380" i="16"/>
  <c r="W3381" i="16" s="1"/>
  <c r="W3383" i="16" s="1"/>
  <c r="W3394" i="16"/>
  <c r="W3392" i="16"/>
  <c r="W3393" i="16" s="1"/>
  <c r="W3395" i="16" s="1"/>
  <c r="W3396" i="16"/>
  <c r="W3391" i="16"/>
  <c r="W3403" i="16"/>
  <c r="W3408" i="16"/>
  <c r="W3404" i="16"/>
  <c r="W3405" i="16" s="1"/>
  <c r="W3407" i="16" s="1"/>
  <c r="W3420" i="16"/>
  <c r="W3418" i="16"/>
  <c r="W3416" i="16"/>
  <c r="W3417" i="16" s="1"/>
  <c r="W3419" i="16" s="1"/>
  <c r="W3415" i="16"/>
  <c r="W3432" i="16"/>
  <c r="W3427" i="16"/>
  <c r="W3428" i="16" s="1"/>
  <c r="W3444" i="16"/>
  <c r="W3440" i="16"/>
  <c r="W3441" i="16" s="1"/>
  <c r="W3443" i="16" s="1"/>
  <c r="W3439" i="16"/>
  <c r="W3452" i="16"/>
  <c r="W3453" i="16" s="1"/>
  <c r="W3455" i="16" s="1"/>
  <c r="W3451" i="16"/>
  <c r="W3456" i="16"/>
  <c r="W3464" i="16"/>
  <c r="W3465" i="16" s="1"/>
  <c r="W3467" i="16" s="1"/>
  <c r="W3463" i="16"/>
  <c r="W3468" i="16"/>
  <c r="W3475" i="16"/>
  <c r="W3476" i="16" s="1"/>
  <c r="W3480" i="16"/>
  <c r="S254" i="10"/>
  <c r="S397" i="10" s="1"/>
  <c r="S393" i="10"/>
  <c r="U1213" i="16"/>
  <c r="U1214" i="16" s="1"/>
  <c r="G2892" i="16"/>
  <c r="G2889" i="16"/>
  <c r="G2488" i="16"/>
  <c r="G2491" i="16"/>
  <c r="D2870" i="16"/>
  <c r="E2870" i="16" s="1"/>
  <c r="D2871" i="16"/>
  <c r="E2871" i="16" s="1"/>
  <c r="M1702" i="16"/>
  <c r="N1702" i="16" s="1"/>
  <c r="N2246" i="16" s="1"/>
  <c r="N488" i="20"/>
  <c r="N489" i="20" s="1"/>
  <c r="D2626" i="16"/>
  <c r="E2626" i="16" s="1"/>
  <c r="L1704" i="16"/>
  <c r="L1703" i="16"/>
  <c r="Y92" i="12"/>
  <c r="T119" i="11"/>
  <c r="T108" i="12"/>
  <c r="T28" i="10" s="1"/>
  <c r="Q119" i="11"/>
  <c r="Q108" i="12"/>
  <c r="Q28" i="10" s="1"/>
  <c r="P119" i="11"/>
  <c r="P108" i="12"/>
  <c r="P28" i="10" s="1"/>
  <c r="K119" i="11"/>
  <c r="K108" i="12"/>
  <c r="R119" i="11"/>
  <c r="R108" i="12"/>
  <c r="R28" i="10" s="1"/>
  <c r="U119" i="11"/>
  <c r="U108" i="12"/>
  <c r="U28" i="10" s="1"/>
  <c r="S119" i="11"/>
  <c r="S108" i="12"/>
  <c r="S28" i="10" s="1"/>
  <c r="W1632" i="16"/>
  <c r="W2236" i="16" s="1"/>
  <c r="V1633" i="16"/>
  <c r="P1241" i="16"/>
  <c r="P1242" i="16" s="1"/>
  <c r="R1227" i="16"/>
  <c r="R1228" i="16" s="1"/>
  <c r="P1394" i="16"/>
  <c r="P1395" i="16" s="1"/>
  <c r="M495" i="20"/>
  <c r="M496" i="20" s="1"/>
  <c r="L1709" i="16"/>
  <c r="L2247" i="16" s="1"/>
  <c r="P1668" i="16"/>
  <c r="Q1668" i="16" s="1"/>
  <c r="R1668" i="16" s="1"/>
  <c r="S1668" i="16" s="1"/>
  <c r="U1634" i="16"/>
  <c r="V1634" i="16" s="1"/>
  <c r="M2603" i="16"/>
  <c r="T611" i="20"/>
  <c r="O1248" i="16"/>
  <c r="O1249" i="16" s="1"/>
  <c r="AB116" i="22"/>
  <c r="AB120" i="22" s="1"/>
  <c r="AA121" i="22"/>
  <c r="AA122" i="22" s="1"/>
  <c r="AB42" i="22"/>
  <c r="AB46" i="22" s="1"/>
  <c r="AA47" i="22"/>
  <c r="AA48" i="22" s="1"/>
  <c r="AC130" i="22"/>
  <c r="AC131" i="22" s="1"/>
  <c r="AD126" i="22"/>
  <c r="AB106" i="22"/>
  <c r="AB110" i="22" s="1"/>
  <c r="AA111" i="22"/>
  <c r="AA112" i="22" s="1"/>
  <c r="S1220" i="16"/>
  <c r="S1221" i="16" s="1"/>
  <c r="R1233" i="16"/>
  <c r="R2176" i="16" s="1"/>
  <c r="N1255" i="16"/>
  <c r="N1256" i="16" s="1"/>
  <c r="W2553" i="16"/>
  <c r="X2553" i="16" s="1"/>
  <c r="N1268" i="16"/>
  <c r="N1271" i="16" s="1"/>
  <c r="N256" i="16" s="1"/>
  <c r="P1669" i="16"/>
  <c r="Q1669" i="16" s="1"/>
  <c r="R1669" i="16" s="1"/>
  <c r="Q1234" i="16"/>
  <c r="Q1235" i="16" s="1"/>
  <c r="O2179" i="16"/>
  <c r="M1262" i="16"/>
  <c r="M1263" i="16" s="1"/>
  <c r="P2581" i="16"/>
  <c r="P2583" i="16" s="1"/>
  <c r="U1219" i="16"/>
  <c r="U2174" i="16" s="1"/>
  <c r="Q2588" i="16"/>
  <c r="R2588" i="16" s="1"/>
  <c r="S2588" i="16" s="1"/>
  <c r="P2590" i="16"/>
  <c r="X2397" i="16"/>
  <c r="M2849" i="16"/>
  <c r="M1684" i="16" s="1"/>
  <c r="M526" i="16" s="1"/>
  <c r="T1206" i="16"/>
  <c r="S1207" i="16"/>
  <c r="U1205" i="16"/>
  <c r="T2172" i="16"/>
  <c r="M2453" i="16"/>
  <c r="M2455" i="16" s="1"/>
  <c r="F2467" i="16"/>
  <c r="L1275" i="16"/>
  <c r="M1275" i="16" s="1"/>
  <c r="M1278" i="16" s="1"/>
  <c r="M257" i="16" s="1"/>
  <c r="S2575" i="16"/>
  <c r="M501" i="20"/>
  <c r="N501" i="20" s="1"/>
  <c r="O501" i="20" s="1"/>
  <c r="X2404" i="16"/>
  <c r="M2460" i="16"/>
  <c r="M2462" i="16" s="1"/>
  <c r="M2609" i="16"/>
  <c r="N2609" i="16" s="1"/>
  <c r="O2609" i="16" s="1"/>
  <c r="O2611" i="16" s="1"/>
  <c r="L913" i="20"/>
  <c r="L914" i="20" s="1"/>
  <c r="L915" i="20" s="1"/>
  <c r="L1690" i="16"/>
  <c r="X2560" i="16"/>
  <c r="L1271" i="16"/>
  <c r="L256" i="16" s="1"/>
  <c r="L2181" i="16"/>
  <c r="L1269" i="16"/>
  <c r="L1270" i="16" s="1"/>
  <c r="X2462" i="16"/>
  <c r="X2660" i="16"/>
  <c r="X2798" i="16"/>
  <c r="X2448" i="16"/>
  <c r="X2856" i="16"/>
  <c r="X2689" i="16"/>
  <c r="X2691" i="16" s="1"/>
  <c r="X2676" i="16"/>
  <c r="X2777" i="16"/>
  <c r="X2411" i="16"/>
  <c r="X2410" i="16"/>
  <c r="X2412" i="16" s="1"/>
  <c r="X2804" i="16"/>
  <c r="X2806" i="16" s="1"/>
  <c r="X2532" i="16"/>
  <c r="X2683" i="16"/>
  <c r="X2812" i="16"/>
  <c r="X2611" i="16"/>
  <c r="X2455" i="16"/>
  <c r="X2567" i="16"/>
  <c r="X2546" i="16"/>
  <c r="X2704" i="16"/>
  <c r="X2531" i="16"/>
  <c r="X2533" i="16" s="1"/>
  <c r="X2631" i="16"/>
  <c r="X2633" i="16" s="1"/>
  <c r="X2632" i="16"/>
  <c r="X2646" i="16"/>
  <c r="X2784" i="16"/>
  <c r="X2639" i="16"/>
  <c r="X2690" i="16"/>
  <c r="X2711" i="16"/>
  <c r="X2539" i="16"/>
  <c r="X2634" i="16"/>
  <c r="X2779" i="16"/>
  <c r="X2527" i="16"/>
  <c r="X2534" i="16"/>
  <c r="X2641" i="16"/>
  <c r="X2786" i="16"/>
  <c r="X2678" i="16"/>
  <c r="X2685" i="16"/>
  <c r="X2793" i="16"/>
  <c r="X2541" i="16"/>
  <c r="X2399" i="16"/>
  <c r="X2692" i="16"/>
  <c r="X2648" i="16"/>
  <c r="X2548" i="16"/>
  <c r="X2699" i="16"/>
  <c r="X2655" i="16"/>
  <c r="X2800" i="16"/>
  <c r="X2413" i="16"/>
  <c r="X2814" i="16"/>
  <c r="X2706" i="16"/>
  <c r="X2713" i="16"/>
  <c r="X2821" i="16"/>
  <c r="X2662" i="16"/>
  <c r="X2807" i="16"/>
  <c r="X2562" i="16"/>
  <c r="X2406" i="16"/>
  <c r="X2720" i="16"/>
  <c r="X2420" i="16"/>
  <c r="X2555" i="16"/>
  <c r="X2427" i="16"/>
  <c r="X2569" i="16"/>
  <c r="X2525" i="16"/>
  <c r="X2727" i="16"/>
  <c r="X2828" i="16"/>
  <c r="X2842" i="16"/>
  <c r="X2734" i="16"/>
  <c r="X2576" i="16"/>
  <c r="X2434" i="16"/>
  <c r="X2835" i="16"/>
  <c r="X2524" i="16"/>
  <c r="X2526" i="16" s="1"/>
  <c r="X2583" i="16"/>
  <c r="X2590" i="16"/>
  <c r="X2791" i="16"/>
  <c r="X2597" i="16"/>
  <c r="X2682" i="16"/>
  <c r="X2684" i="16" s="1"/>
  <c r="X2638" i="16"/>
  <c r="X2640" i="16" s="1"/>
  <c r="X2441" i="16"/>
  <c r="X2849" i="16"/>
  <c r="X2697" i="16"/>
  <c r="X2653" i="16"/>
  <c r="X2604" i="16"/>
  <c r="X2675" i="16"/>
  <c r="X2677" i="16" s="1"/>
  <c r="X2425" i="16"/>
  <c r="X2718" i="16"/>
  <c r="X2819" i="16"/>
  <c r="W2533" i="16"/>
  <c r="X2805" i="16"/>
  <c r="V1641" i="16"/>
  <c r="R604" i="20"/>
  <c r="S603" i="20"/>
  <c r="V596" i="20"/>
  <c r="V597" i="20" s="1"/>
  <c r="U597" i="20"/>
  <c r="M2440" i="16"/>
  <c r="U1627" i="16"/>
  <c r="J506" i="16" a="1"/>
  <c r="J506" i="16" s="1"/>
  <c r="J553" i="16" s="1"/>
  <c r="K455" i="16"/>
  <c r="L455" i="16"/>
  <c r="M455" i="16"/>
  <c r="N455" i="16"/>
  <c r="O455" i="16"/>
  <c r="P455" i="16"/>
  <c r="Q455" i="16"/>
  <c r="R455" i="16"/>
  <c r="S455" i="16"/>
  <c r="T455" i="16"/>
  <c r="U455" i="16"/>
  <c r="V455" i="16"/>
  <c r="J456" i="16" a="1"/>
  <c r="J456" i="16" s="1"/>
  <c r="X456" i="16" s="1"/>
  <c r="J189" i="20"/>
  <c r="C2271" i="16"/>
  <c r="X2703" i="16"/>
  <c r="X2705" i="16" s="1"/>
  <c r="X2797" i="16"/>
  <c r="W2818" i="16"/>
  <c r="W2820" i="16" s="1"/>
  <c r="T1518" i="16"/>
  <c r="U1518" i="16" s="1"/>
  <c r="Q2841" i="16"/>
  <c r="T2568" i="16"/>
  <c r="T1226" i="16"/>
  <c r="T2175" i="16" s="1"/>
  <c r="T2554" i="16"/>
  <c r="U2554" i="16" s="1"/>
  <c r="D2876" i="16"/>
  <c r="E2876" i="16" s="1"/>
  <c r="K2610" i="16"/>
  <c r="Q1553" i="16"/>
  <c r="R1553" i="16" s="1"/>
  <c r="S1553" i="16" s="1"/>
  <c r="T1553" i="16" s="1"/>
  <c r="X2545" i="16"/>
  <c r="X2547" i="16" s="1"/>
  <c r="T2825" i="16"/>
  <c r="T2827" i="16" s="1"/>
  <c r="O2848" i="16"/>
  <c r="P2846" i="16"/>
  <c r="U2840" i="16"/>
  <c r="V2840" i="16" s="1"/>
  <c r="N2849" i="16"/>
  <c r="N1684" i="16" s="1"/>
  <c r="N526" i="16" s="1"/>
  <c r="I428" i="16" s="1"/>
  <c r="G161" i="20" s="1"/>
  <c r="K2855" i="16"/>
  <c r="N2853" i="16"/>
  <c r="N2855" i="16" s="1"/>
  <c r="W2792" i="16"/>
  <c r="X2790" i="16"/>
  <c r="P2847" i="16"/>
  <c r="P2834" i="16"/>
  <c r="Q2834" i="16" s="1"/>
  <c r="V2717" i="16"/>
  <c r="V2719" i="16" s="1"/>
  <c r="L2856" i="16"/>
  <c r="L1691" i="16" s="1"/>
  <c r="S2839" i="16"/>
  <c r="T2839" i="16" s="1"/>
  <c r="T2841" i="16" s="1"/>
  <c r="W2698" i="16"/>
  <c r="X2696" i="16"/>
  <c r="X2698" i="16" s="1"/>
  <c r="X2783" i="16"/>
  <c r="N2848" i="16"/>
  <c r="S2826" i="16"/>
  <c r="G2867" i="16"/>
  <c r="O2602" i="16"/>
  <c r="O2604" i="16" s="1"/>
  <c r="O1417" i="16" s="1"/>
  <c r="O318" i="16" s="1"/>
  <c r="I280" i="16" s="1"/>
  <c r="Q2833" i="16"/>
  <c r="L2855" i="16"/>
  <c r="M2855" i="16"/>
  <c r="X2863" i="16"/>
  <c r="U2863" i="16"/>
  <c r="M2861" i="16"/>
  <c r="M2863" i="16" s="1"/>
  <c r="M1698" i="16" s="1"/>
  <c r="M528" i="16" s="1"/>
  <c r="Q2863" i="16"/>
  <c r="T2863" i="16"/>
  <c r="R2863" i="16"/>
  <c r="W2863" i="16"/>
  <c r="G2863" i="16"/>
  <c r="K2860" i="16"/>
  <c r="V2863" i="16"/>
  <c r="K2861" i="16"/>
  <c r="S2863" i="16"/>
  <c r="L2860" i="16"/>
  <c r="L2861" i="16"/>
  <c r="L2863" i="16" s="1"/>
  <c r="L1698" i="16" s="1"/>
  <c r="F2863" i="16"/>
  <c r="M2860" i="16"/>
  <c r="E2889" i="16"/>
  <c r="K2856" i="16"/>
  <c r="K1691" i="16" s="1"/>
  <c r="D1716" i="16"/>
  <c r="D2883" i="16" s="1"/>
  <c r="E2883" i="16" s="1"/>
  <c r="D2885" i="16" s="1"/>
  <c r="E2885" i="16" s="1"/>
  <c r="U2813" i="16"/>
  <c r="V2811" i="16"/>
  <c r="X2776" i="16"/>
  <c r="N2854" i="16"/>
  <c r="O2854" i="16" s="1"/>
  <c r="R2832" i="16"/>
  <c r="R2834" i="16" s="1"/>
  <c r="S2726" i="16"/>
  <c r="U2724" i="16"/>
  <c r="S2732" i="16"/>
  <c r="V2725" i="16"/>
  <c r="W2725" i="16" s="1"/>
  <c r="V2712" i="16"/>
  <c r="W2710" i="16"/>
  <c r="Q2733" i="16"/>
  <c r="R2731" i="16"/>
  <c r="Q1546" i="16"/>
  <c r="R1546" i="16" s="1"/>
  <c r="T2573" i="16"/>
  <c r="U2573" i="16" s="1"/>
  <c r="U2575" i="16" s="1"/>
  <c r="W2654" i="16"/>
  <c r="X2652" i="16"/>
  <c r="Q2594" i="16"/>
  <c r="R2594" i="16" s="1"/>
  <c r="L2610" i="16"/>
  <c r="N2603" i="16"/>
  <c r="Q2595" i="16"/>
  <c r="V2552" i="16"/>
  <c r="V2554" i="16" s="1"/>
  <c r="Q2582" i="16"/>
  <c r="S2580" i="16"/>
  <c r="T2580" i="16" s="1"/>
  <c r="M2610" i="16"/>
  <c r="U2566" i="16"/>
  <c r="V2566" i="16" s="1"/>
  <c r="W2561" i="16"/>
  <c r="X2559" i="16"/>
  <c r="G2622" i="16"/>
  <c r="T1381" i="16"/>
  <c r="U1381" i="16" s="1"/>
  <c r="T2574" i="16"/>
  <c r="N2608" i="16"/>
  <c r="R2589" i="16"/>
  <c r="S2587" i="16"/>
  <c r="W2540" i="16"/>
  <c r="X2538" i="16"/>
  <c r="P2601" i="16"/>
  <c r="S2424" i="16"/>
  <c r="S2426" i="16" s="1"/>
  <c r="N2180" i="16"/>
  <c r="P2178" i="16"/>
  <c r="O1261" i="16"/>
  <c r="O1264" i="16" s="1"/>
  <c r="O255" i="16" s="1"/>
  <c r="F1434" i="16"/>
  <c r="F2623" i="16" s="1"/>
  <c r="O1402" i="16"/>
  <c r="L1435" i="16"/>
  <c r="L2206" i="16" s="1"/>
  <c r="R1388" i="16"/>
  <c r="S1388" i="16" s="1"/>
  <c r="L1416" i="16"/>
  <c r="L1409" i="16"/>
  <c r="W2469" i="16"/>
  <c r="S1374" i="16"/>
  <c r="T1374" i="16" s="1"/>
  <c r="F1281" i="16"/>
  <c r="Q2177" i="16"/>
  <c r="R1240" i="16"/>
  <c r="S2432" i="16"/>
  <c r="T2432" i="16" s="1"/>
  <c r="M2181" i="16"/>
  <c r="D1289" i="16"/>
  <c r="D2482" i="16" s="1"/>
  <c r="M1271" i="16"/>
  <c r="M256" i="16" s="1"/>
  <c r="U2417" i="16"/>
  <c r="U2419" i="16" s="1"/>
  <c r="S2419" i="16"/>
  <c r="N2459" i="16"/>
  <c r="O2459" i="16" s="1"/>
  <c r="O2461" i="16" s="1"/>
  <c r="Q1254" i="16"/>
  <c r="Q2179" i="16" s="1"/>
  <c r="L2466" i="16"/>
  <c r="K2466" i="16"/>
  <c r="M2466" i="16" s="1"/>
  <c r="F2469" i="16"/>
  <c r="R2469" i="16"/>
  <c r="Q2469" i="16"/>
  <c r="S2469" i="16"/>
  <c r="G2469" i="16"/>
  <c r="T2469" i="16"/>
  <c r="X2469" i="16"/>
  <c r="U2469" i="16"/>
  <c r="W2403" i="16"/>
  <c r="W2405" i="16" s="1"/>
  <c r="K1291" i="16"/>
  <c r="K1292" i="16"/>
  <c r="K259" i="16" s="1"/>
  <c r="N2440" i="16"/>
  <c r="K2454" i="16"/>
  <c r="K2461" i="16"/>
  <c r="N2446" i="16"/>
  <c r="O2446" i="16" s="1"/>
  <c r="L2461" i="16"/>
  <c r="L1285" i="16"/>
  <c r="L258" i="16" s="1"/>
  <c r="L2467" i="16"/>
  <c r="L2469" i="16" s="1"/>
  <c r="K2467" i="16"/>
  <c r="K2469" i="16" s="1"/>
  <c r="R2431" i="16"/>
  <c r="R2433" i="16" s="1"/>
  <c r="N2452" i="16"/>
  <c r="O2452" i="16" s="1"/>
  <c r="O2454" i="16" s="1"/>
  <c r="N2445" i="16"/>
  <c r="O2445" i="16" s="1"/>
  <c r="O2447" i="16" s="1"/>
  <c r="W2418" i="16"/>
  <c r="X2418" i="16" s="1"/>
  <c r="L2447" i="16"/>
  <c r="V2398" i="16"/>
  <c r="W2396" i="16"/>
  <c r="L2455" i="16"/>
  <c r="K2447" i="16"/>
  <c r="O2441" i="16"/>
  <c r="N2441" i="16"/>
  <c r="P2439" i="16"/>
  <c r="P2441" i="16" s="1"/>
  <c r="K2448" i="16"/>
  <c r="L2454" i="16"/>
  <c r="O2438" i="16"/>
  <c r="P2438" i="16" s="1"/>
  <c r="V83" i="25"/>
  <c r="W35" i="8"/>
  <c r="W78" i="31" s="1"/>
  <c r="X59" i="31"/>
  <c r="X39" i="31"/>
  <c r="X19" i="31"/>
  <c r="X121" i="8"/>
  <c r="X122" i="8" s="1"/>
  <c r="X49" i="31"/>
  <c r="X29" i="31"/>
  <c r="W80" i="31"/>
  <c r="W88" i="31" s="1"/>
  <c r="R69" i="25"/>
  <c r="Q69" i="25"/>
  <c r="X69" i="31"/>
  <c r="X13" i="31"/>
  <c r="X4" i="30"/>
  <c r="S69" i="25"/>
  <c r="T69" i="25"/>
  <c r="U69" i="25"/>
  <c r="W77" i="31"/>
  <c r="AD25" i="20"/>
  <c r="AC54" i="20"/>
  <c r="AC56" i="20" s="1"/>
  <c r="U216" i="10"/>
  <c r="U360" i="10" s="1"/>
  <c r="S180" i="10"/>
  <c r="S324" i="10" s="1"/>
  <c r="V600" i="12"/>
  <c r="V614" i="12" s="1"/>
  <c r="V180" i="10"/>
  <c r="M180" i="10"/>
  <c r="M324" i="10" s="1"/>
  <c r="R180" i="10"/>
  <c r="R324" i="10" s="1"/>
  <c r="U324" i="10"/>
  <c r="T180" i="10"/>
  <c r="T324" i="10" s="1"/>
  <c r="O180" i="10"/>
  <c r="O324" i="10" s="1"/>
  <c r="L180" i="10"/>
  <c r="L324" i="10" s="1"/>
  <c r="Q180" i="10"/>
  <c r="Q324" i="10" s="1"/>
  <c r="P180" i="10"/>
  <c r="P324" i="10" s="1"/>
  <c r="N180" i="10"/>
  <c r="N324" i="10" s="1"/>
  <c r="K180" i="10"/>
  <c r="K324" i="10" s="1"/>
  <c r="AA33" i="22"/>
  <c r="AA37" i="22" s="1"/>
  <c r="Z38" i="22"/>
  <c r="Z106" i="11" s="1"/>
  <c r="Z66" i="22"/>
  <c r="Z67" i="22" s="1"/>
  <c r="AA62" i="22"/>
  <c r="AA52" i="22"/>
  <c r="AA56" i="22" s="1"/>
  <c r="Z57" i="22"/>
  <c r="Z58" i="22" s="1"/>
  <c r="W11" i="12"/>
  <c r="W11" i="22"/>
  <c r="V119" i="11"/>
  <c r="V28" i="10"/>
  <c r="W119" i="11"/>
  <c r="X105" i="22"/>
  <c r="X26" i="22"/>
  <c r="X70" i="22"/>
  <c r="X84" i="22"/>
  <c r="X51" i="22"/>
  <c r="X61" i="22"/>
  <c r="X20" i="22"/>
  <c r="X41" i="22"/>
  <c r="X96" i="22"/>
  <c r="X104" i="11"/>
  <c r="X113" i="11"/>
  <c r="X32" i="22"/>
  <c r="X90" i="22"/>
  <c r="X12" i="22"/>
  <c r="X115" i="22"/>
  <c r="X134" i="22"/>
  <c r="X143" i="22" s="1"/>
  <c r="X125" i="22"/>
  <c r="J609" i="12"/>
  <c r="J1948" i="12" s="1"/>
  <c r="J1906" i="12" s="1"/>
  <c r="P258" i="10"/>
  <c r="P401" i="10" s="1"/>
  <c r="W2390" i="16"/>
  <c r="W2392" i="16" s="1"/>
  <c r="V2392" i="16"/>
  <c r="X2669" i="16"/>
  <c r="W218" i="11"/>
  <c r="W193" i="11"/>
  <c r="W153" i="11"/>
  <c r="W196" i="11"/>
  <c r="W156" i="11"/>
  <c r="W216" i="11"/>
  <c r="W195" i="11"/>
  <c r="W155" i="11"/>
  <c r="W215" i="11"/>
  <c r="W157" i="11"/>
  <c r="W194" i="11"/>
  <c r="W149" i="11"/>
  <c r="W154" i="11"/>
  <c r="W217" i="11"/>
  <c r="W152" i="11"/>
  <c r="W158" i="11"/>
  <c r="W197" i="11"/>
  <c r="W151" i="11"/>
  <c r="W150" i="11"/>
  <c r="W214" i="11"/>
  <c r="X46" i="10"/>
  <c r="X334" i="10"/>
  <c r="X363" i="10"/>
  <c r="X385" i="10"/>
  <c r="X495" i="10" s="1"/>
  <c r="X413" i="10"/>
  <c r="X98" i="10"/>
  <c r="X190" i="10"/>
  <c r="X229" i="10"/>
  <c r="X259" i="10"/>
  <c r="X127" i="10"/>
  <c r="X230" i="10"/>
  <c r="X373" i="10" s="1"/>
  <c r="X260" i="10"/>
  <c r="X221" i="10"/>
  <c r="X242" i="10"/>
  <c r="X300" i="10"/>
  <c r="X75" i="10"/>
  <c r="X233" i="10"/>
  <c r="X156" i="10"/>
  <c r="X234" i="10"/>
  <c r="X377" i="10" s="1"/>
  <c r="X271" i="10"/>
  <c r="X12" i="10"/>
  <c r="X13" i="25"/>
  <c r="X215" i="10"/>
  <c r="X219" i="10"/>
  <c r="X262" i="10"/>
  <c r="X74" i="25"/>
  <c r="X85" i="25" s="1"/>
  <c r="X93" i="25" s="1"/>
  <c r="X2671" i="16"/>
  <c r="W62" i="25"/>
  <c r="W82" i="25"/>
  <c r="W2670" i="16"/>
  <c r="X2668" i="16"/>
  <c r="V1303" i="20"/>
  <c r="V1316" i="20" s="1"/>
  <c r="X1187" i="12"/>
  <c r="X921" i="12"/>
  <c r="X1936" i="12" s="1"/>
  <c r="X1403" i="12"/>
  <c r="X1644" i="12"/>
  <c r="X1885" i="12"/>
  <c r="X1924" i="12" s="1"/>
  <c r="X12" i="12"/>
  <c r="X946" i="12"/>
  <c r="X1402" i="12"/>
  <c r="X1884" i="12"/>
  <c r="X1922" i="12" s="1"/>
  <c r="X603" i="12"/>
  <c r="X1400" i="12"/>
  <c r="X1406" i="12"/>
  <c r="X73" i="12"/>
  <c r="X704" i="12"/>
  <c r="X1667" i="12"/>
  <c r="X1404" i="12"/>
  <c r="X100" i="12"/>
  <c r="X1163" i="12"/>
  <c r="X617" i="12"/>
  <c r="X42" i="12"/>
  <c r="X63" i="12"/>
  <c r="X114" i="12"/>
  <c r="X1169" i="12"/>
  <c r="X1401" i="12"/>
  <c r="X1405" i="12"/>
  <c r="X1650" i="12"/>
  <c r="X1886" i="12"/>
  <c r="X1925" i="12" s="1"/>
  <c r="X927" i="12"/>
  <c r="X1410" i="12"/>
  <c r="X1646" i="12"/>
  <c r="X629" i="12"/>
  <c r="X32" i="12"/>
  <c r="X1427" i="12"/>
  <c r="X1645" i="12"/>
  <c r="X82" i="12"/>
  <c r="X1890" i="12"/>
  <c r="X91" i="12"/>
  <c r="X23" i="12"/>
  <c r="X476" i="12"/>
  <c r="X609" i="12" s="1"/>
  <c r="X79" i="12"/>
  <c r="X107" i="12" s="1"/>
  <c r="X591" i="12"/>
  <c r="X613" i="12" s="1"/>
  <c r="X137" i="12"/>
  <c r="X605" i="12" s="1"/>
  <c r="X70" i="12"/>
  <c r="X106" i="12" s="1"/>
  <c r="X551" i="12"/>
  <c r="X610" i="12" s="1"/>
  <c r="X38" i="12"/>
  <c r="X104" i="12" s="1"/>
  <c r="X88" i="12"/>
  <c r="X110" i="12" s="1"/>
  <c r="X431" i="12"/>
  <c r="X608" i="12" s="1"/>
  <c r="X60" i="12"/>
  <c r="X105" i="12" s="1"/>
  <c r="X20" i="12"/>
  <c r="X102" i="12" s="1"/>
  <c r="X29" i="12"/>
  <c r="X103" i="12" s="1"/>
  <c r="X182" i="12"/>
  <c r="X606" i="12" s="1"/>
  <c r="X212" i="12"/>
  <c r="X607" i="12" s="1"/>
  <c r="X804" i="12"/>
  <c r="X952" i="12"/>
  <c r="X958" i="12"/>
  <c r="X846" i="12"/>
  <c r="X734" i="12"/>
  <c r="X799" i="12"/>
  <c r="X880" i="12"/>
  <c r="X981" i="12"/>
  <c r="X825" i="12"/>
  <c r="X717" i="12"/>
  <c r="X835" i="12"/>
  <c r="X861" i="12"/>
  <c r="X869" i="12"/>
  <c r="X877" i="12"/>
  <c r="X978" i="12"/>
  <c r="X822" i="12"/>
  <c r="X973" i="12"/>
  <c r="X833" i="12"/>
  <c r="X814" i="12"/>
  <c r="X708" i="12"/>
  <c r="X830" i="12"/>
  <c r="X838" i="12"/>
  <c r="X714" i="12"/>
  <c r="X856" i="12"/>
  <c r="X817" i="12"/>
  <c r="X841" i="12"/>
  <c r="X843" i="12"/>
  <c r="X711" i="12"/>
  <c r="X739" i="12"/>
  <c r="X759" i="12"/>
  <c r="X772" i="12"/>
  <c r="X780" i="12"/>
  <c r="X898" i="12"/>
  <c r="X783" i="12"/>
  <c r="X907" i="12"/>
  <c r="X849" i="12"/>
  <c r="X778" i="12"/>
  <c r="X786" i="12"/>
  <c r="X794" i="12"/>
  <c r="X802" i="12"/>
  <c r="X859" i="12"/>
  <c r="X867" i="12"/>
  <c r="X875" i="12"/>
  <c r="X883" i="12"/>
  <c r="X910" i="12"/>
  <c r="X950" i="12"/>
  <c r="X811" i="12"/>
  <c r="X827" i="12"/>
  <c r="X719" i="12"/>
  <c r="X747" i="12"/>
  <c r="X788" i="12"/>
  <c r="X900" i="12"/>
  <c r="X986" i="12"/>
  <c r="X742" i="12"/>
  <c r="X750" i="12"/>
  <c r="X872" i="12"/>
  <c r="X737" i="12"/>
  <c r="X745" i="12"/>
  <c r="X757" i="12"/>
  <c r="X770" i="12"/>
  <c r="X956" i="12"/>
  <c r="X964" i="12"/>
  <c r="X731" i="12"/>
  <c r="X791" i="12"/>
  <c r="X976" i="12"/>
  <c r="X820" i="12"/>
  <c r="X831" i="12"/>
  <c r="X908" i="12"/>
  <c r="X818" i="12"/>
  <c r="X860" i="12"/>
  <c r="X957" i="12"/>
  <c r="X721" i="12"/>
  <c r="X855" i="12"/>
  <c r="X840" i="12"/>
  <c r="X756" i="12"/>
  <c r="X874" i="12"/>
  <c r="X955" i="12"/>
  <c r="X966" i="12"/>
  <c r="X812" i="12"/>
  <c r="X1039" i="12"/>
  <c r="X823" i="12"/>
  <c r="X962" i="12"/>
  <c r="X951" i="12"/>
  <c r="X713" i="12"/>
  <c r="X906" i="12"/>
  <c r="X710" i="12"/>
  <c r="X744" i="12"/>
  <c r="X769" i="12"/>
  <c r="X866" i="12"/>
  <c r="X767" i="12"/>
  <c r="X992" i="12"/>
  <c r="X815" i="12"/>
  <c r="X847" i="12"/>
  <c r="X784" i="12"/>
  <c r="X792" i="12"/>
  <c r="X954" i="12"/>
  <c r="X787" i="12"/>
  <c r="X795" i="12"/>
  <c r="X988" i="12"/>
  <c r="X816" i="12"/>
  <c r="X716" i="12"/>
  <c r="X858" i="12"/>
  <c r="X991" i="12"/>
  <c r="X722" i="12"/>
  <c r="X725" i="12"/>
  <c r="X765" i="12"/>
  <c r="X773" i="12"/>
  <c r="X854" i="12"/>
  <c r="X901" i="12"/>
  <c r="X979" i="12"/>
  <c r="X768" i="12"/>
  <c r="X865" i="12"/>
  <c r="X873" i="12"/>
  <c r="X881" i="12"/>
  <c r="X826" i="12"/>
  <c r="X834" i="12"/>
  <c r="X842" i="12"/>
  <c r="X899" i="12"/>
  <c r="X863" i="12"/>
  <c r="X879" i="12"/>
  <c r="X980" i="12"/>
  <c r="X785" i="12"/>
  <c r="X775" i="12"/>
  <c r="X732" i="12"/>
  <c r="X740" i="12"/>
  <c r="X748" i="12"/>
  <c r="X781" i="12"/>
  <c r="X789" i="12"/>
  <c r="X776" i="12"/>
  <c r="X800" i="12"/>
  <c r="X857" i="12"/>
  <c r="X718" i="12"/>
  <c r="X726" i="12"/>
  <c r="X738" i="12"/>
  <c r="X779" i="12"/>
  <c r="X803" i="12"/>
  <c r="X985" i="12"/>
  <c r="X837" i="12"/>
  <c r="X845" i="12"/>
  <c r="X871" i="12"/>
  <c r="X968" i="12"/>
  <c r="X832" i="12"/>
  <c r="X724" i="12"/>
  <c r="X736" i="12"/>
  <c r="X983" i="12"/>
  <c r="X965" i="12"/>
  <c r="X848" i="12"/>
  <c r="X819" i="12"/>
  <c r="X961" i="12"/>
  <c r="X984" i="12"/>
  <c r="X720" i="12"/>
  <c r="X870" i="12"/>
  <c r="X878" i="12"/>
  <c r="X755" i="12"/>
  <c r="X990" i="12"/>
  <c r="X746" i="12"/>
  <c r="X771" i="12"/>
  <c r="X829" i="12"/>
  <c r="X707" i="12"/>
  <c r="X960" i="12"/>
  <c r="X897" i="12"/>
  <c r="X909" i="12"/>
  <c r="X975" i="12"/>
  <c r="X796" i="12"/>
  <c r="X864" i="12"/>
  <c r="X712" i="12"/>
  <c r="X797" i="12"/>
  <c r="X862" i="12"/>
  <c r="X967" i="12"/>
  <c r="X709" i="12"/>
  <c r="X715" i="12"/>
  <c r="X723" i="12"/>
  <c r="X735" i="12"/>
  <c r="X974" i="12"/>
  <c r="X758" i="12"/>
  <c r="X977" i="12"/>
  <c r="X824" i="12"/>
  <c r="X777" i="12"/>
  <c r="X793" i="12"/>
  <c r="X801" i="12"/>
  <c r="X949" i="12"/>
  <c r="X963" i="12"/>
  <c r="X989" i="12"/>
  <c r="X828" i="12"/>
  <c r="X836" i="12"/>
  <c r="X844" i="12"/>
  <c r="X959" i="12"/>
  <c r="X987" i="12"/>
  <c r="X839" i="12"/>
  <c r="X743" i="12"/>
  <c r="X982" i="12"/>
  <c r="X810" i="12"/>
  <c r="X868" i="12"/>
  <c r="X876" i="12"/>
  <c r="X813" i="12"/>
  <c r="X821" i="12"/>
  <c r="X733" i="12"/>
  <c r="X741" i="12"/>
  <c r="X749" i="12"/>
  <c r="X766" i="12"/>
  <c r="X774" i="12"/>
  <c r="X782" i="12"/>
  <c r="X790" i="12"/>
  <c r="X798" i="12"/>
  <c r="X882" i="12"/>
  <c r="X1046" i="12"/>
  <c r="X1100" i="12"/>
  <c r="X998" i="12"/>
  <c r="X1023" i="12"/>
  <c r="X999" i="12"/>
  <c r="X1113" i="12"/>
  <c r="X1151" i="12"/>
  <c r="X1118" i="12"/>
  <c r="X1119" i="12"/>
  <c r="X1108" i="12"/>
  <c r="X1098" i="12"/>
  <c r="X1025" i="12"/>
  <c r="X1015" i="12"/>
  <c r="X1022" i="12"/>
  <c r="X1115" i="12"/>
  <c r="X1028" i="12"/>
  <c r="X1150" i="12"/>
  <c r="X1107" i="12"/>
  <c r="X1000" i="12"/>
  <c r="X1122" i="12"/>
  <c r="X1149" i="12"/>
  <c r="X1038" i="12"/>
  <c r="X1082" i="12"/>
  <c r="X1008" i="12"/>
  <c r="X1018" i="12"/>
  <c r="X997" i="12"/>
  <c r="X1017" i="12"/>
  <c r="X1105" i="12"/>
  <c r="X1042" i="12"/>
  <c r="X1097" i="12"/>
  <c r="X1106" i="12"/>
  <c r="X1026" i="12"/>
  <c r="X1117" i="12"/>
  <c r="X1102" i="12"/>
  <c r="X1043" i="12"/>
  <c r="X1104" i="12"/>
  <c r="X1035" i="12"/>
  <c r="X1044" i="12"/>
  <c r="X1142" i="12"/>
  <c r="X1020" i="12"/>
  <c r="X1029" i="12"/>
  <c r="X1021" i="12"/>
  <c r="X1013" i="12"/>
  <c r="X1016" i="12"/>
  <c r="X1109" i="12"/>
  <c r="X1111" i="12"/>
  <c r="X1081" i="12"/>
  <c r="X1007" i="12"/>
  <c r="X1024" i="12"/>
  <c r="X1110" i="12"/>
  <c r="X1014" i="12"/>
  <c r="X1140" i="12"/>
  <c r="X1125" i="12"/>
  <c r="X1116" i="12"/>
  <c r="X1034" i="12"/>
  <c r="X1041" i="12"/>
  <c r="X1148" i="12"/>
  <c r="X1114" i="12"/>
  <c r="X1036" i="12"/>
  <c r="X1030" i="12"/>
  <c r="X1009" i="12"/>
  <c r="X1121" i="12"/>
  <c r="X1031" i="12"/>
  <c r="X1033" i="12"/>
  <c r="X1001" i="12"/>
  <c r="X1045" i="12"/>
  <c r="X1040" i="12"/>
  <c r="X1120" i="12"/>
  <c r="X1037" i="12"/>
  <c r="X1089" i="12"/>
  <c r="X1076" i="12"/>
  <c r="X1099" i="12"/>
  <c r="X1101" i="12"/>
  <c r="X1019" i="12"/>
  <c r="X1011" i="12"/>
  <c r="X1139" i="12"/>
  <c r="X1084" i="12"/>
  <c r="X1143" i="12"/>
  <c r="X1112" i="12"/>
  <c r="X1096" i="12"/>
  <c r="X1010" i="12"/>
  <c r="X1124" i="12"/>
  <c r="X1083" i="12"/>
  <c r="X1075" i="12"/>
  <c r="X1152" i="12"/>
  <c r="X1032" i="12"/>
  <c r="X1103" i="12"/>
  <c r="X1123" i="12"/>
  <c r="X1012" i="12"/>
  <c r="X1141" i="12"/>
  <c r="X1027" i="12"/>
  <c r="X1052" i="12"/>
  <c r="X1773" i="12"/>
  <c r="X1756" i="12"/>
  <c r="X1059" i="12"/>
  <c r="X1697" i="12"/>
  <c r="X1736" i="12"/>
  <c r="X1842" i="12"/>
  <c r="X1681" i="12"/>
  <c r="X1062" i="12"/>
  <c r="X1836" i="12"/>
  <c r="X1689" i="12"/>
  <c r="X1077" i="12"/>
  <c r="X1063" i="12"/>
  <c r="X1758" i="12"/>
  <c r="X1698" i="12"/>
  <c r="X1703" i="12"/>
  <c r="X1757" i="12"/>
  <c r="X1683" i="12"/>
  <c r="X1671" i="12"/>
  <c r="X1798" i="12"/>
  <c r="X1752" i="12"/>
  <c r="X1685" i="12"/>
  <c r="X1060" i="12"/>
  <c r="X1809" i="12"/>
  <c r="X1763" i="12"/>
  <c r="X1761" i="12"/>
  <c r="X1710" i="12"/>
  <c r="X1753" i="12"/>
  <c r="X1755" i="12"/>
  <c r="X1808" i="12"/>
  <c r="X1068" i="12"/>
  <c r="X1088" i="12"/>
  <c r="X1708" i="12"/>
  <c r="X1818" i="12"/>
  <c r="X1801" i="12"/>
  <c r="X1085" i="12"/>
  <c r="X1712" i="12"/>
  <c r="X1722" i="12"/>
  <c r="X1704" i="12"/>
  <c r="X1735" i="12"/>
  <c r="X1070" i="12"/>
  <c r="X1810" i="12"/>
  <c r="X1821" i="12"/>
  <c r="X1754" i="12"/>
  <c r="X1774" i="12"/>
  <c r="X1073" i="12"/>
  <c r="X1812" i="12"/>
  <c r="X1733" i="12"/>
  <c r="X1695" i="12"/>
  <c r="X1819" i="12"/>
  <c r="X1829" i="12"/>
  <c r="X1071" i="12"/>
  <c r="X1759" i="12"/>
  <c r="X1738" i="12"/>
  <c r="X1080" i="12"/>
  <c r="X1767" i="12"/>
  <c r="X1765" i="12"/>
  <c r="X1746" i="12"/>
  <c r="X1687" i="12"/>
  <c r="X1739" i="12"/>
  <c r="X1679" i="12"/>
  <c r="X1682" i="12"/>
  <c r="X1702" i="12"/>
  <c r="X1831" i="12"/>
  <c r="X1694" i="12"/>
  <c r="X1775" i="12"/>
  <c r="X1706" i="12"/>
  <c r="X1778" i="12"/>
  <c r="X1686" i="12"/>
  <c r="X1749" i="12"/>
  <c r="X1792" i="12"/>
  <c r="X1711" i="12"/>
  <c r="X1839" i="12"/>
  <c r="X1065" i="12"/>
  <c r="X1834" i="12"/>
  <c r="X1806" i="12"/>
  <c r="X1064" i="12"/>
  <c r="X1061" i="12"/>
  <c r="X1087" i="12"/>
  <c r="X1780" i="12"/>
  <c r="X1673" i="12"/>
  <c r="X1705" i="12"/>
  <c r="X1721" i="12"/>
  <c r="X1684" i="12"/>
  <c r="X1784" i="12"/>
  <c r="X1078" i="12"/>
  <c r="X1672" i="12"/>
  <c r="X1748" i="12"/>
  <c r="X1789" i="12"/>
  <c r="X1837" i="12"/>
  <c r="X1054" i="12"/>
  <c r="X1090" i="12"/>
  <c r="X1793" i="12"/>
  <c r="X1795" i="12"/>
  <c r="X1803" i="12"/>
  <c r="X1670" i="12"/>
  <c r="X1744" i="12"/>
  <c r="X1827" i="12"/>
  <c r="X1053" i="12"/>
  <c r="X1067" i="12"/>
  <c r="X1056" i="12"/>
  <c r="X1091" i="12"/>
  <c r="X1677" i="12"/>
  <c r="X1787" i="12"/>
  <c r="X1730" i="12"/>
  <c r="X1781" i="12"/>
  <c r="X1791" i="12"/>
  <c r="X1745" i="12"/>
  <c r="X1055" i="12"/>
  <c r="X1800" i="12"/>
  <c r="X1799" i="12"/>
  <c r="X1782" i="12"/>
  <c r="X1086" i="12"/>
  <c r="X1766" i="12"/>
  <c r="X1741" i="12"/>
  <c r="X1832" i="12"/>
  <c r="X1709" i="12"/>
  <c r="X1794" i="12"/>
  <c r="X1742" i="12"/>
  <c r="X1066" i="12"/>
  <c r="X1750" i="12"/>
  <c r="X1688" i="12"/>
  <c r="X1734" i="12"/>
  <c r="X1796" i="12"/>
  <c r="X1740" i="12"/>
  <c r="X1779" i="12"/>
  <c r="X1069" i="12"/>
  <c r="X1785" i="12"/>
  <c r="X1676" i="12"/>
  <c r="X1783" i="12"/>
  <c r="X1058" i="12"/>
  <c r="X1701" i="12"/>
  <c r="X1776" i="12"/>
  <c r="X1678" i="12"/>
  <c r="X1788" i="12"/>
  <c r="X1728" i="12"/>
  <c r="X1841" i="12"/>
  <c r="X1844" i="12"/>
  <c r="X1743" i="12"/>
  <c r="X1696" i="12"/>
  <c r="X1072" i="12"/>
  <c r="X1786" i="12"/>
  <c r="X1790" i="12"/>
  <c r="X1074" i="12"/>
  <c r="X1764" i="12"/>
  <c r="X1797" i="12"/>
  <c r="X1833" i="12"/>
  <c r="X1751" i="12"/>
  <c r="X1731" i="12"/>
  <c r="X1825" i="12"/>
  <c r="X1747" i="12"/>
  <c r="X1700" i="12"/>
  <c r="X1843" i="12"/>
  <c r="X1737" i="12"/>
  <c r="X1835" i="12"/>
  <c r="X1760" i="12"/>
  <c r="X1707" i="12"/>
  <c r="X1713" i="12"/>
  <c r="X1820" i="12"/>
  <c r="X1079" i="12"/>
  <c r="X1699" i="12"/>
  <c r="X1680" i="12"/>
  <c r="X1057" i="12"/>
  <c r="X1762" i="12"/>
  <c r="X1807" i="12"/>
  <c r="X1729" i="12"/>
  <c r="X1732" i="12"/>
  <c r="X1719" i="12"/>
  <c r="X1777" i="12"/>
  <c r="X1804" i="12"/>
  <c r="X1802" i="12"/>
  <c r="X1675" i="12"/>
  <c r="X1838" i="12"/>
  <c r="X1805" i="12"/>
  <c r="X1811" i="12"/>
  <c r="X1823" i="12"/>
  <c r="X1718" i="12"/>
  <c r="X1840" i="12"/>
  <c r="X1830" i="12"/>
  <c r="X1720" i="12"/>
  <c r="X1826" i="12"/>
  <c r="X1846" i="12"/>
  <c r="X1817" i="12"/>
  <c r="X1845" i="12"/>
  <c r="X1828" i="12"/>
  <c r="X1822" i="12"/>
  <c r="X1824" i="12"/>
  <c r="Y166" i="18"/>
  <c r="W581" i="20"/>
  <c r="X581" i="20" s="1"/>
  <c r="V582" i="20"/>
  <c r="V583" i="20" s="1"/>
  <c r="W1306" i="16"/>
  <c r="W2384" i="16"/>
  <c r="V2384" i="16"/>
  <c r="V2389" i="16"/>
  <c r="X2383" i="16"/>
  <c r="X2385" i="16" s="1"/>
  <c r="X2382" i="16"/>
  <c r="X2384" i="16" s="1"/>
  <c r="X29" i="8"/>
  <c r="X135" i="8" s="1"/>
  <c r="W1148" i="12"/>
  <c r="W1123" i="12"/>
  <c r="W1115" i="12"/>
  <c r="W1107" i="12"/>
  <c r="W1099" i="12"/>
  <c r="W1142" i="12"/>
  <c r="W1121" i="12"/>
  <c r="W1113" i="12"/>
  <c r="W1105" i="12"/>
  <c r="W1097" i="12"/>
  <c r="W1141" i="12"/>
  <c r="W1120" i="12"/>
  <c r="W1112" i="12"/>
  <c r="W1104" i="12"/>
  <c r="W1096" i="12"/>
  <c r="W1152" i="12"/>
  <c r="W1140" i="12"/>
  <c r="W1119" i="12"/>
  <c r="W1111" i="12"/>
  <c r="W1103" i="12"/>
  <c r="W1151" i="12"/>
  <c r="W1139" i="12"/>
  <c r="W1118" i="12"/>
  <c r="W1110" i="12"/>
  <c r="W1102" i="12"/>
  <c r="W1150" i="12"/>
  <c r="W1125" i="12"/>
  <c r="W1117" i="12"/>
  <c r="W1109" i="12"/>
  <c r="W1101" i="12"/>
  <c r="W1149" i="12"/>
  <c r="W1124" i="12"/>
  <c r="W1116" i="12"/>
  <c r="W1108" i="12"/>
  <c r="W1100" i="12"/>
  <c r="W1088" i="12"/>
  <c r="W1080" i="12"/>
  <c r="W1072" i="12"/>
  <c r="W1064" i="12"/>
  <c r="W1087" i="12"/>
  <c r="W1079" i="12"/>
  <c r="W1071" i="12"/>
  <c r="W1063" i="12"/>
  <c r="W1086" i="12"/>
  <c r="W1078" i="12"/>
  <c r="W1070" i="12"/>
  <c r="W1062" i="12"/>
  <c r="W1143" i="12"/>
  <c r="W1085" i="12"/>
  <c r="W1077" i="12"/>
  <c r="W1069" i="12"/>
  <c r="W1061" i="12"/>
  <c r="W1122" i="12"/>
  <c r="W1084" i="12"/>
  <c r="W1076" i="12"/>
  <c r="W1068" i="12"/>
  <c r="W1060" i="12"/>
  <c r="W1106" i="12"/>
  <c r="W1090" i="12"/>
  <c r="W1082" i="12"/>
  <c r="W1074" i="12"/>
  <c r="W1066" i="12"/>
  <c r="W1058" i="12"/>
  <c r="W1098" i="12"/>
  <c r="W1089" i="12"/>
  <c r="W1081" i="12"/>
  <c r="W1073" i="12"/>
  <c r="W1065" i="12"/>
  <c r="W1057" i="12"/>
  <c r="W1053" i="12"/>
  <c r="W1052" i="12"/>
  <c r="W1039" i="12"/>
  <c r="W1046" i="12"/>
  <c r="W1038" i="12"/>
  <c r="W1030" i="12"/>
  <c r="W1022" i="12"/>
  <c r="W1091" i="12"/>
  <c r="W1045" i="12"/>
  <c r="W1037" i="12"/>
  <c r="W1029" i="12"/>
  <c r="W1021" i="12"/>
  <c r="W1083" i="12"/>
  <c r="W1044" i="12"/>
  <c r="W1036" i="12"/>
  <c r="W1028" i="12"/>
  <c r="W1020" i="12"/>
  <c r="W1114" i="12"/>
  <c r="W1075" i="12"/>
  <c r="W1056" i="12"/>
  <c r="W1043" i="12"/>
  <c r="W1035" i="12"/>
  <c r="W1067" i="12"/>
  <c r="W1055" i="12"/>
  <c r="W1042" i="12"/>
  <c r="W1034" i="12"/>
  <c r="W1026" i="12"/>
  <c r="W1018" i="12"/>
  <c r="W1041" i="12"/>
  <c r="W1016" i="12"/>
  <c r="W1008" i="12"/>
  <c r="W991" i="12"/>
  <c r="W983" i="12"/>
  <c r="W1059" i="12"/>
  <c r="W1015" i="12"/>
  <c r="W1007" i="12"/>
  <c r="W990" i="12"/>
  <c r="W982" i="12"/>
  <c r="W1031" i="12"/>
  <c r="W1017" i="12"/>
  <c r="W1014" i="12"/>
  <c r="W1001" i="12"/>
  <c r="W989" i="12"/>
  <c r="W981" i="12"/>
  <c r="W1040" i="12"/>
  <c r="W1032" i="12"/>
  <c r="W1027" i="12"/>
  <c r="W1013" i="12"/>
  <c r="W1000" i="12"/>
  <c r="W988" i="12"/>
  <c r="W980" i="12"/>
  <c r="W1033" i="12"/>
  <c r="W1025" i="12"/>
  <c r="W1012" i="12"/>
  <c r="W999" i="12"/>
  <c r="W987" i="12"/>
  <c r="W1024" i="12"/>
  <c r="W1011" i="12"/>
  <c r="W998" i="12"/>
  <c r="W1023" i="12"/>
  <c r="W1010" i="12"/>
  <c r="W997" i="12"/>
  <c r="W985" i="12"/>
  <c r="W984" i="12"/>
  <c r="W966" i="12"/>
  <c r="W958" i="12"/>
  <c r="W950" i="12"/>
  <c r="W1054" i="12"/>
  <c r="W1009" i="12"/>
  <c r="W978" i="12"/>
  <c r="W977" i="12"/>
  <c r="W965" i="12"/>
  <c r="W957" i="12"/>
  <c r="W910" i="12"/>
  <c r="W976" i="12"/>
  <c r="W964" i="12"/>
  <c r="W956" i="12"/>
  <c r="W909" i="12"/>
  <c r="W975" i="12"/>
  <c r="W963" i="12"/>
  <c r="W955" i="12"/>
  <c r="W908" i="12"/>
  <c r="W974" i="12"/>
  <c r="W962" i="12"/>
  <c r="W954" i="12"/>
  <c r="W907" i="12"/>
  <c r="W979" i="12"/>
  <c r="W973" i="12"/>
  <c r="W961" i="12"/>
  <c r="W1019" i="12"/>
  <c r="W992" i="12"/>
  <c r="W968" i="12"/>
  <c r="W960" i="12"/>
  <c r="W952" i="12"/>
  <c r="W901" i="12"/>
  <c r="W959" i="12"/>
  <c r="W906" i="12"/>
  <c r="W897" i="12"/>
  <c r="W876" i="12"/>
  <c r="W868" i="12"/>
  <c r="W860" i="12"/>
  <c r="W848" i="12"/>
  <c r="W951" i="12"/>
  <c r="W883" i="12"/>
  <c r="W875" i="12"/>
  <c r="W867" i="12"/>
  <c r="W859" i="12"/>
  <c r="W847" i="12"/>
  <c r="W986" i="12"/>
  <c r="W882" i="12"/>
  <c r="W874" i="12"/>
  <c r="W866" i="12"/>
  <c r="W858" i="12"/>
  <c r="W900" i="12"/>
  <c r="W881" i="12"/>
  <c r="W873" i="12"/>
  <c r="W865" i="12"/>
  <c r="W857" i="12"/>
  <c r="W880" i="12"/>
  <c r="W872" i="12"/>
  <c r="W864" i="12"/>
  <c r="W856" i="12"/>
  <c r="W879" i="12"/>
  <c r="W871" i="12"/>
  <c r="W863" i="12"/>
  <c r="W855" i="12"/>
  <c r="W899" i="12"/>
  <c r="W878" i="12"/>
  <c r="W870" i="12"/>
  <c r="W862" i="12"/>
  <c r="W854" i="12"/>
  <c r="W869" i="12"/>
  <c r="W849" i="12"/>
  <c r="W840" i="12"/>
  <c r="W832" i="12"/>
  <c r="W861" i="12"/>
  <c r="W839" i="12"/>
  <c r="W831" i="12"/>
  <c r="W823" i="12"/>
  <c r="W846" i="12"/>
  <c r="W838" i="12"/>
  <c r="W830" i="12"/>
  <c r="W822" i="12"/>
  <c r="W814" i="12"/>
  <c r="W967" i="12"/>
  <c r="W845" i="12"/>
  <c r="W837" i="12"/>
  <c r="W829" i="12"/>
  <c r="W821" i="12"/>
  <c r="W844" i="12"/>
  <c r="W836" i="12"/>
  <c r="W828" i="12"/>
  <c r="W820" i="12"/>
  <c r="W812" i="12"/>
  <c r="W843" i="12"/>
  <c r="W835" i="12"/>
  <c r="W827" i="12"/>
  <c r="W819" i="12"/>
  <c r="W811" i="12"/>
  <c r="W898" i="12"/>
  <c r="W842" i="12"/>
  <c r="W834" i="12"/>
  <c r="W826" i="12"/>
  <c r="W818" i="12"/>
  <c r="W877" i="12"/>
  <c r="W841" i="12"/>
  <c r="W833" i="12"/>
  <c r="W825" i="12"/>
  <c r="W817" i="12"/>
  <c r="W801" i="12"/>
  <c r="W793" i="12"/>
  <c r="W785" i="12"/>
  <c r="W777" i="12"/>
  <c r="W769" i="12"/>
  <c r="W756" i="12"/>
  <c r="W744" i="12"/>
  <c r="W736" i="12"/>
  <c r="W708" i="12"/>
  <c r="W716" i="12"/>
  <c r="W800" i="12"/>
  <c r="W792" i="12"/>
  <c r="W784" i="12"/>
  <c r="W776" i="12"/>
  <c r="W768" i="12"/>
  <c r="W755" i="12"/>
  <c r="W743" i="12"/>
  <c r="W735" i="12"/>
  <c r="W709" i="12"/>
  <c r="W799" i="12"/>
  <c r="W791" i="12"/>
  <c r="W783" i="12"/>
  <c r="W775" i="12"/>
  <c r="W767" i="12"/>
  <c r="W750" i="12"/>
  <c r="W742" i="12"/>
  <c r="W734" i="12"/>
  <c r="W710" i="12"/>
  <c r="W813" i="12"/>
  <c r="W810" i="12"/>
  <c r="W798" i="12"/>
  <c r="W790" i="12"/>
  <c r="W782" i="12"/>
  <c r="W774" i="12"/>
  <c r="W766" i="12"/>
  <c r="W749" i="12"/>
  <c r="W741" i="12"/>
  <c r="W733" i="12"/>
  <c r="W711" i="12"/>
  <c r="W797" i="12"/>
  <c r="W789" i="12"/>
  <c r="W781" i="12"/>
  <c r="W773" i="12"/>
  <c r="W765" i="12"/>
  <c r="W748" i="12"/>
  <c r="W740" i="12"/>
  <c r="W815" i="12"/>
  <c r="W804" i="12"/>
  <c r="W803" i="12"/>
  <c r="W795" i="12"/>
  <c r="W787" i="12"/>
  <c r="W779" i="12"/>
  <c r="W771" i="12"/>
  <c r="W758" i="12"/>
  <c r="W746" i="12"/>
  <c r="W738" i="12"/>
  <c r="W714" i="12"/>
  <c r="W824" i="12"/>
  <c r="W816" i="12"/>
  <c r="W802" i="12"/>
  <c r="W794" i="12"/>
  <c r="W786" i="12"/>
  <c r="W778" i="12"/>
  <c r="W770" i="12"/>
  <c r="W757" i="12"/>
  <c r="W745" i="12"/>
  <c r="W737" i="12"/>
  <c r="W715" i="12"/>
  <c r="W747" i="12"/>
  <c r="W721" i="12"/>
  <c r="W739" i="12"/>
  <c r="W722" i="12"/>
  <c r="W732" i="12"/>
  <c r="W1215" i="12" s="1"/>
  <c r="W723" i="12"/>
  <c r="W718" i="12"/>
  <c r="W726" i="12"/>
  <c r="W796" i="12"/>
  <c r="W724" i="12"/>
  <c r="W788" i="12"/>
  <c r="W713" i="12"/>
  <c r="W725" i="12"/>
  <c r="W707" i="12"/>
  <c r="W1190" i="12" s="1"/>
  <c r="W780" i="12"/>
  <c r="W772" i="12"/>
  <c r="W712" i="12"/>
  <c r="W719" i="12"/>
  <c r="W759" i="12"/>
  <c r="W731" i="12"/>
  <c r="W1214" i="12" s="1"/>
  <c r="W717" i="12"/>
  <c r="W720" i="12"/>
  <c r="W949" i="12"/>
  <c r="X27" i="8"/>
  <c r="K286" i="16"/>
  <c r="D2487" i="16"/>
  <c r="K1296" i="16"/>
  <c r="D2481" i="16"/>
  <c r="K1284" i="16"/>
  <c r="R1247" i="16"/>
  <c r="S1247" i="16" s="1"/>
  <c r="S2178" i="16" s="1"/>
  <c r="Q2178" i="16"/>
  <c r="F1294" i="16" a="1"/>
  <c r="F1294" i="16" s="1"/>
  <c r="E2487" i="16"/>
  <c r="X167" i="18"/>
  <c r="M2203" i="16"/>
  <c r="E2488" i="16"/>
  <c r="D1295" i="16"/>
  <c r="J2251" i="16"/>
  <c r="T1306" i="16"/>
  <c r="S1306" i="16"/>
  <c r="E1301" i="16"/>
  <c r="E1302" i="16"/>
  <c r="D1301" i="16"/>
  <c r="P1306" i="16"/>
  <c r="D2493" i="16"/>
  <c r="G2498" i="16" s="1"/>
  <c r="Q1306" i="16"/>
  <c r="B1300" i="16"/>
  <c r="B2493" i="16" s="1"/>
  <c r="D1307" i="16"/>
  <c r="C1310" i="16" s="1"/>
  <c r="D515" i="20" s="1"/>
  <c r="C515" i="20" s="1"/>
  <c r="U1306" i="16"/>
  <c r="R1306" i="16"/>
  <c r="V1306" i="16"/>
  <c r="J2186" i="16"/>
  <c r="W1733" i="16"/>
  <c r="K2184" i="16"/>
  <c r="K1290" i="16"/>
  <c r="F2473" i="16"/>
  <c r="E2475" i="16"/>
  <c r="D2477" i="16" s="1"/>
  <c r="E2477" i="16" s="1"/>
  <c r="P2201" i="16"/>
  <c r="W36" i="10"/>
  <c r="P1401" i="16"/>
  <c r="Q1401" i="16" s="1"/>
  <c r="U2153" i="16"/>
  <c r="X1379" i="16"/>
  <c r="X2198" i="16" s="1"/>
  <c r="X609" i="20"/>
  <c r="X961" i="16"/>
  <c r="W1372" i="16"/>
  <c r="W2197" i="16" s="1"/>
  <c r="X546" i="20"/>
  <c r="X937" i="16"/>
  <c r="X1653" i="16"/>
  <c r="X2239" i="16" s="1"/>
  <c r="X1488" i="16"/>
  <c r="X2216" i="16" s="1"/>
  <c r="X955" i="16"/>
  <c r="X1551" i="16"/>
  <c r="X2225" i="16" s="1"/>
  <c r="X1365" i="16"/>
  <c r="X2196" i="16" s="1"/>
  <c r="X1358" i="16"/>
  <c r="X2195" i="16" s="1"/>
  <c r="X539" i="20"/>
  <c r="X967" i="16"/>
  <c r="X560" i="20"/>
  <c r="X949" i="16"/>
  <c r="X553" i="20"/>
  <c r="X1344" i="16"/>
  <c r="X2193" i="16" s="1"/>
  <c r="X931" i="16"/>
  <c r="X1660" i="16"/>
  <c r="X2240" i="16" s="1"/>
  <c r="X567" i="20"/>
  <c r="X943" i="16"/>
  <c r="X1351" i="16"/>
  <c r="X2194" i="16" s="1"/>
  <c r="X595" i="20"/>
  <c r="X1337" i="16"/>
  <c r="X2192" i="16" s="1"/>
  <c r="X201" i="11"/>
  <c r="X74" i="11"/>
  <c r="X222" i="11"/>
  <c r="X124" i="11"/>
  <c r="X53" i="11"/>
  <c r="X180" i="11"/>
  <c r="X240" i="11"/>
  <c r="X44" i="11"/>
  <c r="X12" i="11"/>
  <c r="X35" i="11"/>
  <c r="X162" i="11"/>
  <c r="X171" i="11"/>
  <c r="X95" i="11"/>
  <c r="X231" i="11"/>
  <c r="X71" i="11"/>
  <c r="X117" i="11" s="1"/>
  <c r="X50" i="11"/>
  <c r="X116" i="11" s="1"/>
  <c r="X168" i="11"/>
  <c r="X242" i="11" s="1"/>
  <c r="X161" i="10" s="1"/>
  <c r="X41" i="11"/>
  <c r="X115" i="11" s="1"/>
  <c r="X101" i="11"/>
  <c r="X120" i="11" s="1"/>
  <c r="X177" i="11"/>
  <c r="X243" i="11" s="1"/>
  <c r="X162" i="10" s="1"/>
  <c r="X92" i="11"/>
  <c r="U2197" i="16"/>
  <c r="Q473" i="20"/>
  <c r="U1373" i="16"/>
  <c r="V1373" i="16" s="1"/>
  <c r="P474" i="20"/>
  <c r="P475" i="20" s="1"/>
  <c r="X979" i="16"/>
  <c r="V257" i="10"/>
  <c r="V400" i="10" s="1"/>
  <c r="Y28" i="8"/>
  <c r="X134" i="8"/>
  <c r="R2200" i="16"/>
  <c r="O631" i="20"/>
  <c r="X44" i="18"/>
  <c r="X68" i="20"/>
  <c r="X76" i="20"/>
  <c r="X83" i="18"/>
  <c r="X96" i="18"/>
  <c r="X93" i="20"/>
  <c r="X101" i="20"/>
  <c r="X115" i="20"/>
  <c r="X134" i="20"/>
  <c r="X29" i="18"/>
  <c r="X116" i="18"/>
  <c r="X64" i="20"/>
  <c r="X67" i="20"/>
  <c r="X70" i="20"/>
  <c r="X73" i="20"/>
  <c r="X91" i="20"/>
  <c r="X99" i="20"/>
  <c r="X94" i="20"/>
  <c r="X102" i="20"/>
  <c r="X116" i="20"/>
  <c r="X66" i="20"/>
  <c r="X100" i="20"/>
  <c r="X104" i="20"/>
  <c r="X151" i="20"/>
  <c r="X159" i="20"/>
  <c r="X167" i="20"/>
  <c r="X175" i="20"/>
  <c r="X183" i="20"/>
  <c r="X210" i="20"/>
  <c r="X77" i="20"/>
  <c r="X81" i="20"/>
  <c r="X92" i="20"/>
  <c r="X96" i="20"/>
  <c r="X105" i="20"/>
  <c r="X119" i="20"/>
  <c r="X137" i="20"/>
  <c r="X154" i="20"/>
  <c r="X162" i="20"/>
  <c r="X170" i="20"/>
  <c r="X178" i="20"/>
  <c r="X186" i="20"/>
  <c r="X205" i="20"/>
  <c r="X213" i="20"/>
  <c r="X227" i="20"/>
  <c r="X72" i="20"/>
  <c r="X82" i="20"/>
  <c r="X97" i="20"/>
  <c r="X128" i="20"/>
  <c r="X131" i="20"/>
  <c r="X157" i="20"/>
  <c r="X165" i="20"/>
  <c r="X173" i="20"/>
  <c r="X181" i="20"/>
  <c r="X189" i="20"/>
  <c r="X208" i="20"/>
  <c r="X222" i="20"/>
  <c r="X230" i="20"/>
  <c r="X63" i="18"/>
  <c r="X74" i="18"/>
  <c r="X83" i="20"/>
  <c r="X152" i="20"/>
  <c r="X160" i="20"/>
  <c r="X168" i="20"/>
  <c r="X176" i="20"/>
  <c r="X184" i="20"/>
  <c r="X203" i="20"/>
  <c r="X211" i="20"/>
  <c r="X225" i="20"/>
  <c r="X65" i="20"/>
  <c r="X80" i="20"/>
  <c r="X103" i="20"/>
  <c r="X74" i="20"/>
  <c r="X133" i="20"/>
  <c r="X156" i="20"/>
  <c r="X172" i="20"/>
  <c r="X188" i="20"/>
  <c r="X221" i="20"/>
  <c r="X226" i="20"/>
  <c r="X2365" i="16"/>
  <c r="X2416" i="16"/>
  <c r="X2472" i="16"/>
  <c r="X2530" i="16"/>
  <c r="X2586" i="16"/>
  <c r="X2644" i="16"/>
  <c r="X2702" i="16"/>
  <c r="X2759" i="16"/>
  <c r="X2817" i="16"/>
  <c r="X2873" i="16"/>
  <c r="X2929" i="16"/>
  <c r="X2985" i="16"/>
  <c r="X3041" i="16"/>
  <c r="X3100" i="16"/>
  <c r="X3156" i="16"/>
  <c r="X3214" i="16"/>
  <c r="X2089" i="16"/>
  <c r="X2115" i="16" s="1"/>
  <c r="X2143" i="16" s="1"/>
  <c r="X2097" i="16"/>
  <c r="X2123" i="16" s="1"/>
  <c r="X2151" i="16" s="1"/>
  <c r="X2128" i="16"/>
  <c r="X1559" i="16"/>
  <c r="X365" i="16" s="1"/>
  <c r="X1892" i="16"/>
  <c r="X698" i="16"/>
  <c r="X135" i="20"/>
  <c r="X163" i="20"/>
  <c r="X179" i="20"/>
  <c r="X206" i="20"/>
  <c r="X231" i="20"/>
  <c r="X2381" i="16"/>
  <c r="X2437" i="16"/>
  <c r="X2493" i="16"/>
  <c r="X2551" i="16"/>
  <c r="X2607" i="16"/>
  <c r="X2667" i="16"/>
  <c r="X2723" i="16"/>
  <c r="X2782" i="16"/>
  <c r="X2838" i="16"/>
  <c r="X2894" i="16"/>
  <c r="X2950" i="16"/>
  <c r="X3006" i="16"/>
  <c r="X3063" i="16"/>
  <c r="X3121" i="16"/>
  <c r="X3179" i="16"/>
  <c r="X2092" i="16"/>
  <c r="X2118" i="16" s="1"/>
  <c r="X2146" i="16" s="1"/>
  <c r="X2142" i="16"/>
  <c r="X657" i="16"/>
  <c r="X75" i="20"/>
  <c r="X106" i="20"/>
  <c r="X127" i="20"/>
  <c r="X158" i="20"/>
  <c r="X174" i="20"/>
  <c r="X190" i="20"/>
  <c r="X223" i="20"/>
  <c r="X2402" i="16"/>
  <c r="X2458" i="16"/>
  <c r="X2514" i="16"/>
  <c r="X2572" i="16"/>
  <c r="X2630" i="16"/>
  <c r="X2688" i="16"/>
  <c r="X2745" i="16"/>
  <c r="X2803" i="16"/>
  <c r="X2859" i="16"/>
  <c r="X2915" i="16"/>
  <c r="X2971" i="16"/>
  <c r="X3027" i="16"/>
  <c r="X3084" i="16"/>
  <c r="X3142" i="16"/>
  <c r="X3200" i="16"/>
  <c r="X2095" i="16"/>
  <c r="X2121" i="16" s="1"/>
  <c r="X2149" i="16" s="1"/>
  <c r="X1557" i="16"/>
  <c r="X363" i="16" s="1"/>
  <c r="X1890" i="16"/>
  <c r="X78" i="20"/>
  <c r="X95" i="20"/>
  <c r="X129" i="20"/>
  <c r="X153" i="20"/>
  <c r="X169" i="20"/>
  <c r="X185" i="20"/>
  <c r="X212" i="20"/>
  <c r="X228" i="20"/>
  <c r="X2367" i="16"/>
  <c r="X2423" i="16"/>
  <c r="X2479" i="16"/>
  <c r="X2537" i="16"/>
  <c r="X2593" i="16"/>
  <c r="X2651" i="16"/>
  <c r="X2709" i="16"/>
  <c r="X2766" i="16"/>
  <c r="X2824" i="16"/>
  <c r="X2880" i="16"/>
  <c r="X2936" i="16"/>
  <c r="X2992" i="16"/>
  <c r="X3048" i="16"/>
  <c r="X3107" i="16"/>
  <c r="X3165" i="16"/>
  <c r="X3221" i="16"/>
  <c r="X2090" i="16"/>
  <c r="X2116" i="16" s="1"/>
  <c r="X2144" i="16" s="1"/>
  <c r="X2098" i="16"/>
  <c r="X2124" i="16" s="1"/>
  <c r="X2152" i="16" s="1"/>
  <c r="X1560" i="16"/>
  <c r="X366" i="16" s="1"/>
  <c r="X1893" i="16"/>
  <c r="X69" i="20"/>
  <c r="X117" i="20"/>
  <c r="X132" i="20"/>
  <c r="X150" i="20"/>
  <c r="X166" i="20"/>
  <c r="X182" i="20"/>
  <c r="X209" i="20"/>
  <c r="X229" i="20"/>
  <c r="X2374" i="16"/>
  <c r="X2430" i="16"/>
  <c r="X2486" i="16"/>
  <c r="X2544" i="16"/>
  <c r="X2600" i="16"/>
  <c r="X2658" i="16"/>
  <c r="X2716" i="16"/>
  <c r="X2775" i="16"/>
  <c r="X2831" i="16"/>
  <c r="X2887" i="16"/>
  <c r="X2943" i="16"/>
  <c r="X79" i="20"/>
  <c r="X118" i="20"/>
  <c r="X164" i="20"/>
  <c r="X177" i="20"/>
  <c r="X2444" i="16"/>
  <c r="X2695" i="16"/>
  <c r="X2796" i="16"/>
  <c r="X2901" i="16"/>
  <c r="X3020" i="16"/>
  <c r="X3135" i="16"/>
  <c r="X833" i="16"/>
  <c r="X202" i="16"/>
  <c r="X210" i="16"/>
  <c r="X96" i="16"/>
  <c r="X104" i="16"/>
  <c r="X112" i="16"/>
  <c r="X120" i="16"/>
  <c r="X128" i="16"/>
  <c r="X141" i="16"/>
  <c r="X38" i="16"/>
  <c r="X79" i="16"/>
  <c r="W1682" i="12"/>
  <c r="W1699" i="12"/>
  <c r="W1707" i="12"/>
  <c r="W1719" i="12"/>
  <c r="W1732" i="12"/>
  <c r="W1740" i="12"/>
  <c r="W1748" i="12"/>
  <c r="W1756" i="12"/>
  <c r="W1764" i="12"/>
  <c r="W1777" i="12"/>
  <c r="W1785" i="12"/>
  <c r="W1793" i="12"/>
  <c r="W1801" i="12"/>
  <c r="W1809" i="12"/>
  <c r="W1821" i="12"/>
  <c r="W1829" i="12"/>
  <c r="W1837" i="12"/>
  <c r="W1845" i="12"/>
  <c r="X180" i="20"/>
  <c r="X2395" i="16"/>
  <c r="X2500" i="16"/>
  <c r="X2752" i="16"/>
  <c r="X2852" i="16"/>
  <c r="X2957" i="16"/>
  <c r="X3070" i="16"/>
  <c r="X3186" i="16"/>
  <c r="X2093" i="16"/>
  <c r="X2119" i="16" s="1"/>
  <c r="X2147" i="16" s="1"/>
  <c r="X197" i="16"/>
  <c r="X205" i="16"/>
  <c r="X213" i="16"/>
  <c r="X99" i="16"/>
  <c r="X107" i="16"/>
  <c r="X115" i="16"/>
  <c r="X123" i="16"/>
  <c r="X131" i="16"/>
  <c r="X157" i="16"/>
  <c r="X54" i="16"/>
  <c r="W1667" i="12"/>
  <c r="W1677" i="12"/>
  <c r="W1685" i="12"/>
  <c r="W1694" i="12"/>
  <c r="W1702" i="12"/>
  <c r="W1710" i="12"/>
  <c r="W1722" i="12"/>
  <c r="W1735" i="12"/>
  <c r="W1743" i="12"/>
  <c r="W1751" i="12"/>
  <c r="W1759" i="12"/>
  <c r="W1767" i="12"/>
  <c r="W1780" i="12"/>
  <c r="W1788" i="12"/>
  <c r="W1796" i="12"/>
  <c r="W1804" i="12"/>
  <c r="W1812" i="12"/>
  <c r="W1824" i="12"/>
  <c r="W1832" i="12"/>
  <c r="W1840" i="12"/>
  <c r="W1884" i="12"/>
  <c r="W1922" i="12" s="1"/>
  <c r="X130" i="20"/>
  <c r="X2451" i="16"/>
  <c r="X2558" i="16"/>
  <c r="X2810" i="16"/>
  <c r="X2908" i="16"/>
  <c r="X3034" i="16"/>
  <c r="X3149" i="16"/>
  <c r="X2088" i="16"/>
  <c r="X850" i="16"/>
  <c r="X564" i="16"/>
  <c r="X417" i="16"/>
  <c r="X200" i="16"/>
  <c r="X208" i="16"/>
  <c r="X216" i="16"/>
  <c r="X102" i="16"/>
  <c r="X110" i="16"/>
  <c r="X118" i="16"/>
  <c r="X126" i="16"/>
  <c r="X134" i="16"/>
  <c r="W1672" i="12"/>
  <c r="W1680" i="12"/>
  <c r="W1688" i="12"/>
  <c r="W1697" i="12"/>
  <c r="W1705" i="12"/>
  <c r="W1713" i="12"/>
  <c r="W1730" i="12"/>
  <c r="W1738" i="12"/>
  <c r="W1746" i="12"/>
  <c r="W1754" i="12"/>
  <c r="W1762" i="12"/>
  <c r="W1775" i="12"/>
  <c r="W1783" i="12"/>
  <c r="W1791" i="12"/>
  <c r="W1799" i="12"/>
  <c r="W1807" i="12"/>
  <c r="W1819" i="12"/>
  <c r="W1827" i="12"/>
  <c r="W1835" i="12"/>
  <c r="W1843" i="12"/>
  <c r="W1890" i="12"/>
  <c r="X155" i="20"/>
  <c r="X239" i="20"/>
  <c r="X2409" i="16"/>
  <c r="X2507" i="16"/>
  <c r="X2614" i="16"/>
  <c r="X2866" i="16"/>
  <c r="X2999" i="16"/>
  <c r="X3114" i="16"/>
  <c r="X3228" i="16"/>
  <c r="X2101" i="16"/>
  <c r="X1561" i="16"/>
  <c r="X367" i="16" s="1"/>
  <c r="X1894" i="16"/>
  <c r="X203" i="16"/>
  <c r="X211" i="16"/>
  <c r="X97" i="16"/>
  <c r="X105" i="16"/>
  <c r="X113" i="16"/>
  <c r="X121" i="16"/>
  <c r="X129" i="16"/>
  <c r="X30" i="16"/>
  <c r="X70" i="16"/>
  <c r="W1675" i="12"/>
  <c r="W1683" i="12"/>
  <c r="W1700" i="12"/>
  <c r="W1708" i="12"/>
  <c r="W1720" i="12"/>
  <c r="W1733" i="12"/>
  <c r="W1741" i="12"/>
  <c r="W1749" i="12"/>
  <c r="W1757" i="12"/>
  <c r="W1765" i="12"/>
  <c r="W1778" i="12"/>
  <c r="W1786" i="12"/>
  <c r="W1794" i="12"/>
  <c r="W1802" i="12"/>
  <c r="W1810" i="12"/>
  <c r="W1822" i="12"/>
  <c r="W1830" i="12"/>
  <c r="W1838" i="12"/>
  <c r="W1846" i="12"/>
  <c r="X107" i="18"/>
  <c r="X98" i="20"/>
  <c r="X136" i="20"/>
  <c r="X171" i="20"/>
  <c r="X204" i="20"/>
  <c r="X224" i="20"/>
  <c r="X12" i="20"/>
  <c r="X2465" i="16"/>
  <c r="X2565" i="16"/>
  <c r="X2674" i="16"/>
  <c r="X2922" i="16"/>
  <c r="X2964" i="16"/>
  <c r="X3077" i="16"/>
  <c r="X3193" i="16"/>
  <c r="X2094" i="16"/>
  <c r="X2114" i="16"/>
  <c r="X12" i="18"/>
  <c r="X114" i="20"/>
  <c r="X2579" i="16"/>
  <c r="X2681" i="16"/>
  <c r="X2789" i="16"/>
  <c r="X2978" i="16"/>
  <c r="X3093" i="16"/>
  <c r="X3207" i="16"/>
  <c r="X2096" i="16"/>
  <c r="X2122" i="16" s="1"/>
  <c r="X2150" i="16" s="1"/>
  <c r="X1558" i="16"/>
  <c r="X364" i="16" s="1"/>
  <c r="X1891" i="16"/>
  <c r="X615" i="16"/>
  <c r="X204" i="16"/>
  <c r="X212" i="16"/>
  <c r="X98" i="16"/>
  <c r="X106" i="16"/>
  <c r="X114" i="16"/>
  <c r="X122" i="16"/>
  <c r="X130" i="16"/>
  <c r="X12" i="16"/>
  <c r="X192" i="16" s="1"/>
  <c r="W1676" i="12"/>
  <c r="W1684" i="12"/>
  <c r="W1701" i="12"/>
  <c r="W1709" i="12"/>
  <c r="W1721" i="12"/>
  <c r="W1734" i="12"/>
  <c r="W1742" i="12"/>
  <c r="W1750" i="12"/>
  <c r="W1758" i="12"/>
  <c r="W1766" i="12"/>
  <c r="W1779" i="12"/>
  <c r="W1787" i="12"/>
  <c r="W1795" i="12"/>
  <c r="W1803" i="12"/>
  <c r="W1811" i="12"/>
  <c r="W1823" i="12"/>
  <c r="W1831" i="12"/>
  <c r="W1839" i="12"/>
  <c r="X3128" i="16"/>
  <c r="X352" i="16"/>
  <c r="X206" i="16"/>
  <c r="X119" i="16"/>
  <c r="X133" i="16"/>
  <c r="W1673" i="12"/>
  <c r="W1687" i="12"/>
  <c r="W1698" i="12"/>
  <c r="W1712" i="12"/>
  <c r="W1736" i="12"/>
  <c r="W1776" i="12"/>
  <c r="W1790" i="12"/>
  <c r="W1805" i="12"/>
  <c r="W1844" i="12"/>
  <c r="W1644" i="12"/>
  <c r="W1405" i="12"/>
  <c r="W1169" i="12"/>
  <c r="W29" i="12"/>
  <c r="W103" i="12" s="1"/>
  <c r="W23" i="10" s="1"/>
  <c r="X71" i="20"/>
  <c r="X2388" i="16"/>
  <c r="X2091" i="16"/>
  <c r="X268" i="16"/>
  <c r="X199" i="16"/>
  <c r="X214" i="16"/>
  <c r="X127" i="16"/>
  <c r="X46" i="16"/>
  <c r="W1681" i="12"/>
  <c r="W1706" i="12"/>
  <c r="W1729" i="12"/>
  <c r="W1744" i="12"/>
  <c r="W1784" i="12"/>
  <c r="W1798" i="12"/>
  <c r="W1817" i="12"/>
  <c r="W1650" i="12"/>
  <c r="W1400" i="12"/>
  <c r="W927" i="12"/>
  <c r="W88" i="12"/>
  <c r="W110" i="12" s="1"/>
  <c r="W32" i="10" s="1"/>
  <c r="X207" i="16"/>
  <c r="X100" i="16"/>
  <c r="X187" i="20"/>
  <c r="X2621" i="16"/>
  <c r="X3013" i="16"/>
  <c r="X2637" i="16"/>
  <c r="X2845" i="16"/>
  <c r="X3172" i="16"/>
  <c r="X573" i="16"/>
  <c r="X408" i="16"/>
  <c r="X201" i="16"/>
  <c r="X215" i="16"/>
  <c r="X108" i="16"/>
  <c r="W1731" i="12"/>
  <c r="W1745" i="12"/>
  <c r="W1760" i="12"/>
  <c r="W1800" i="12"/>
  <c r="W1818" i="12"/>
  <c r="W1833" i="12"/>
  <c r="W1645" i="12"/>
  <c r="W1406" i="12"/>
  <c r="W704" i="12"/>
  <c r="W591" i="12"/>
  <c r="W613" i="12" s="1"/>
  <c r="W212" i="12"/>
  <c r="W607" i="12" s="1"/>
  <c r="W23" i="12"/>
  <c r="W1841" i="12"/>
  <c r="X207" i="20"/>
  <c r="X209" i="16"/>
  <c r="X101" i="16"/>
  <c r="X116" i="16"/>
  <c r="X22" i="16"/>
  <c r="X62" i="16"/>
  <c r="W1670" i="12"/>
  <c r="W1695" i="12"/>
  <c r="W1739" i="12"/>
  <c r="W1753" i="12"/>
  <c r="W1773" i="12"/>
  <c r="W1808" i="12"/>
  <c r="W1826" i="12"/>
  <c r="W1885" i="12"/>
  <c r="W1924" i="12" s="1"/>
  <c r="X2523" i="16"/>
  <c r="X2730" i="16"/>
  <c r="X103" i="16"/>
  <c r="X117" i="16"/>
  <c r="X132" i="16"/>
  <c r="W1671" i="12"/>
  <c r="W1686" i="12"/>
  <c r="W1696" i="12"/>
  <c r="W1711" i="12"/>
  <c r="W1755" i="12"/>
  <c r="W1774" i="12"/>
  <c r="W1789" i="12"/>
  <c r="W1828" i="12"/>
  <c r="W1842" i="12"/>
  <c r="W1886" i="12"/>
  <c r="W1925" i="12" s="1"/>
  <c r="W1646" i="12"/>
  <c r="W1410" i="12"/>
  <c r="W551" i="12"/>
  <c r="W610" i="12" s="1"/>
  <c r="W182" i="12"/>
  <c r="W606" i="12" s="1"/>
  <c r="W20" i="12"/>
  <c r="W102" i="12" s="1"/>
  <c r="W22" i="10" s="1"/>
  <c r="W1689" i="12"/>
  <c r="W1782" i="12"/>
  <c r="W1825" i="12"/>
  <c r="W1187" i="12"/>
  <c r="W1402" i="12"/>
  <c r="W617" i="12"/>
  <c r="W1792" i="12"/>
  <c r="W82" i="12"/>
  <c r="W1704" i="12"/>
  <c r="W1752" i="12"/>
  <c r="W1836" i="12"/>
  <c r="W38" i="12"/>
  <c r="W104" i="12" s="1"/>
  <c r="W24" i="10" s="1"/>
  <c r="X2738" i="16"/>
  <c r="X198" i="16"/>
  <c r="X174" i="16"/>
  <c r="W1718" i="12"/>
  <c r="W1761" i="12"/>
  <c r="W1403" i="12"/>
  <c r="W1163" i="12"/>
  <c r="W42" i="12"/>
  <c r="W63" i="12"/>
  <c r="W1401" i="12"/>
  <c r="W73" i="12"/>
  <c r="W12" i="12"/>
  <c r="X109" i="16"/>
  <c r="X135" i="16"/>
  <c r="W1763" i="12"/>
  <c r="W1806" i="12"/>
  <c r="W629" i="12"/>
  <c r="W32" i="12"/>
  <c r="W79" i="12"/>
  <c r="W107" i="12" s="1"/>
  <c r="W27" i="10" s="1"/>
  <c r="X3056" i="16"/>
  <c r="X325" i="16"/>
  <c r="W1679" i="12"/>
  <c r="W1427" i="12"/>
  <c r="W137" i="12"/>
  <c r="W605" i="12" s="1"/>
  <c r="W114" i="12"/>
  <c r="X111" i="16"/>
  <c r="W1678" i="12"/>
  <c r="W1728" i="12"/>
  <c r="W1747" i="12"/>
  <c r="W1404" i="12"/>
  <c r="W603" i="12"/>
  <c r="W91" i="12"/>
  <c r="W1703" i="12"/>
  <c r="W1834" i="12"/>
  <c r="W946" i="12"/>
  <c r="W1781" i="12"/>
  <c r="W100" i="12"/>
  <c r="X161" i="20"/>
  <c r="X95" i="16"/>
  <c r="X124" i="16"/>
  <c r="W1797" i="12"/>
  <c r="W1820" i="12"/>
  <c r="X125" i="16"/>
  <c r="W1737" i="12"/>
  <c r="W476" i="12"/>
  <c r="W609" i="12" s="1"/>
  <c r="W60" i="12"/>
  <c r="W105" i="12" s="1"/>
  <c r="W25" i="10" s="1"/>
  <c r="W431" i="12"/>
  <c r="W608" i="12" s="1"/>
  <c r="W70" i="12"/>
  <c r="W106" i="12" s="1"/>
  <c r="W26" i="10" s="1"/>
  <c r="W921" i="12"/>
  <c r="W1936" i="12" s="1"/>
  <c r="X1250" i="16"/>
  <c r="X1243" i="16"/>
  <c r="X1236" i="16"/>
  <c r="X1257" i="16"/>
  <c r="X1299" i="16"/>
  <c r="X1264" i="16"/>
  <c r="X1278" i="16"/>
  <c r="X1271" i="16"/>
  <c r="X1222" i="16"/>
  <c r="X1208" i="16"/>
  <c r="X1292" i="16"/>
  <c r="X1285" i="16"/>
  <c r="X1306" i="16"/>
  <c r="X1229" i="16"/>
  <c r="X1215" i="16"/>
  <c r="X1396" i="16"/>
  <c r="X1712" i="16"/>
  <c r="X450" i="16"/>
  <c r="X1621" i="16"/>
  <c r="X451" i="16"/>
  <c r="X281" i="16"/>
  <c r="X452" i="16"/>
  <c r="X448" i="16"/>
  <c r="X1347" i="16"/>
  <c r="X434" i="16"/>
  <c r="X282" i="16"/>
  <c r="X1505" i="16"/>
  <c r="X445" i="16"/>
  <c r="X1194" i="16"/>
  <c r="X426" i="16"/>
  <c r="X275" i="16"/>
  <c r="X356" i="16"/>
  <c r="X1642" i="16"/>
  <c r="X1201" i="16"/>
  <c r="X1663" i="16"/>
  <c r="X1540" i="16"/>
  <c r="X1361" i="16"/>
  <c r="X1491" i="16"/>
  <c r="X361" i="16"/>
  <c r="X443" i="16"/>
  <c r="X418" i="16"/>
  <c r="X436" i="16"/>
  <c r="X1526" i="16"/>
  <c r="X433" i="16"/>
  <c r="X274" i="16"/>
  <c r="X1431" i="16"/>
  <c r="X437" i="16"/>
  <c r="X278" i="16"/>
  <c r="X1389" i="16"/>
  <c r="X357" i="16"/>
  <c r="X354" i="16"/>
  <c r="X454" i="16"/>
  <c r="X1340" i="16"/>
  <c r="X329" i="16"/>
  <c r="X422" i="16"/>
  <c r="X423" i="16"/>
  <c r="X277" i="16"/>
  <c r="X435" i="16"/>
  <c r="X273" i="16"/>
  <c r="X444" i="16"/>
  <c r="X1719" i="16"/>
  <c r="X1375" i="16"/>
  <c r="X1458" i="16"/>
  <c r="X429" i="16"/>
  <c r="X424" i="16"/>
  <c r="X1354" i="16"/>
  <c r="X1512" i="16"/>
  <c r="X440" i="16"/>
  <c r="X280" i="16"/>
  <c r="X427" i="16"/>
  <c r="X428" i="16"/>
  <c r="X270" i="16"/>
  <c r="X421" i="16"/>
  <c r="X1656" i="16"/>
  <c r="X1705" i="16"/>
  <c r="X1403" i="16"/>
  <c r="X1554" i="16"/>
  <c r="X355" i="16"/>
  <c r="X1479" i="16"/>
  <c r="X455" i="16"/>
  <c r="X432" i="16"/>
  <c r="X1472" i="16"/>
  <c r="X449" i="16"/>
  <c r="X353" i="16"/>
  <c r="X1410" i="16"/>
  <c r="X362" i="16"/>
  <c r="X420" i="16"/>
  <c r="X358" i="16"/>
  <c r="X1670" i="16"/>
  <c r="X1438" i="16"/>
  <c r="X1465" i="16"/>
  <c r="X446" i="16"/>
  <c r="X276" i="16"/>
  <c r="X1649" i="16"/>
  <c r="X447" i="16"/>
  <c r="X1417" i="16"/>
  <c r="X1677" i="16"/>
  <c r="X425" i="16"/>
  <c r="X1614" i="16"/>
  <c r="X1691" i="16"/>
  <c r="X453" i="16"/>
  <c r="X430" i="16"/>
  <c r="X359" i="16"/>
  <c r="X326" i="16"/>
  <c r="X1635" i="16"/>
  <c r="X1533" i="16"/>
  <c r="X360" i="16"/>
  <c r="X272" i="16"/>
  <c r="X419" i="16"/>
  <c r="X1733" i="16"/>
  <c r="X1424" i="16"/>
  <c r="X1451" i="16"/>
  <c r="X1498" i="16"/>
  <c r="X1628" i="16"/>
  <c r="X1684" i="16"/>
  <c r="X1726" i="16"/>
  <c r="X327" i="16"/>
  <c r="X330" i="16"/>
  <c r="X441" i="16"/>
  <c r="X271" i="16"/>
  <c r="X438" i="16"/>
  <c r="X442" i="16"/>
  <c r="X1519" i="16"/>
  <c r="X439" i="16"/>
  <c r="X1547" i="16"/>
  <c r="X279" i="16"/>
  <c r="X1382" i="16"/>
  <c r="X328" i="16"/>
  <c r="X269" i="16"/>
  <c r="X1368" i="16"/>
  <c r="X283" i="16"/>
  <c r="X1698" i="16"/>
  <c r="X431" i="16"/>
  <c r="X1594" i="16"/>
  <c r="X1580" i="16"/>
  <c r="X1601" i="16"/>
  <c r="X1573" i="16"/>
  <c r="X1587" i="16"/>
  <c r="W180" i="10"/>
  <c r="X32" i="8"/>
  <c r="X31" i="8" s="1"/>
  <c r="S2224" i="16"/>
  <c r="O1681" i="16"/>
  <c r="U1544" i="16"/>
  <c r="V1544" i="16" s="1"/>
  <c r="V2224" i="16" s="1"/>
  <c r="L1022" i="16"/>
  <c r="S1545" i="16"/>
  <c r="T1545" i="16" s="1"/>
  <c r="N1682" i="16"/>
  <c r="N1683" i="16" s="1"/>
  <c r="X165" i="18"/>
  <c r="X602" i="20"/>
  <c r="W576" i="20"/>
  <c r="X574" i="20"/>
  <c r="M727" i="20"/>
  <c r="M692" i="20"/>
  <c r="N647" i="20"/>
  <c r="O647" i="20" s="1"/>
  <c r="M1408" i="16"/>
  <c r="N1408" i="16" s="1"/>
  <c r="X2618" i="16"/>
  <c r="Y2618" i="16"/>
  <c r="D3180" i="16"/>
  <c r="D3215" i="16"/>
  <c r="N1414" i="16"/>
  <c r="N2203" i="16" s="1"/>
  <c r="D3166" i="16"/>
  <c r="M1415" i="16"/>
  <c r="D3173" i="16"/>
  <c r="W2217" i="16"/>
  <c r="X1495" i="16"/>
  <c r="X2217" i="16" s="1"/>
  <c r="W2238" i="16"/>
  <c r="X1646" i="16"/>
  <c r="X2238" i="16" s="1"/>
  <c r="W2218" i="16"/>
  <c r="X1502" i="16"/>
  <c r="X2218" i="16" s="1"/>
  <c r="W2237" i="16"/>
  <c r="X1639" i="16"/>
  <c r="X2237" i="16" s="1"/>
  <c r="W2234" i="16"/>
  <c r="X1618" i="16"/>
  <c r="X2234" i="16" s="1"/>
  <c r="W2233" i="16"/>
  <c r="X1611" i="16"/>
  <c r="X2233" i="16" s="1"/>
  <c r="W2209" i="16"/>
  <c r="X1448" i="16"/>
  <c r="X2209" i="16" s="1"/>
  <c r="T1387" i="16"/>
  <c r="W2211" i="16"/>
  <c r="X1462" i="16"/>
  <c r="X2211" i="16" s="1"/>
  <c r="W2210" i="16"/>
  <c r="X1455" i="16"/>
  <c r="X2210" i="16" s="1"/>
  <c r="N1010" i="16"/>
  <c r="O1010" i="16" s="1"/>
  <c r="L2205" i="16"/>
  <c r="T2199" i="16"/>
  <c r="U1386" i="16"/>
  <c r="V1386" i="16" s="1"/>
  <c r="M2202" i="16"/>
  <c r="S991" i="16"/>
  <c r="T991" i="16" s="1"/>
  <c r="U991" i="16" s="1"/>
  <c r="U980" i="16"/>
  <c r="V980" i="16" s="1"/>
  <c r="W980" i="16" s="1"/>
  <c r="K1028" i="16"/>
  <c r="W11" i="20"/>
  <c r="O258" i="10"/>
  <c r="O401" i="10" s="1"/>
  <c r="Q258" i="10"/>
  <c r="Q401" i="10" s="1"/>
  <c r="W396" i="20"/>
  <c r="W2107" i="16"/>
  <c r="M258" i="10"/>
  <c r="M401" i="10" s="1"/>
  <c r="W2103" i="16"/>
  <c r="L257" i="10"/>
  <c r="L400" i="10" s="1"/>
  <c r="U258" i="10"/>
  <c r="U401" i="10" s="1"/>
  <c r="S257" i="10"/>
  <c r="S400" i="10" s="1"/>
  <c r="P257" i="10"/>
  <c r="P400" i="10" s="1"/>
  <c r="V397" i="20"/>
  <c r="R258" i="10"/>
  <c r="R401" i="10" s="1"/>
  <c r="O257" i="10"/>
  <c r="O400" i="10" s="1"/>
  <c r="T258" i="10"/>
  <c r="T401" i="10" s="1"/>
  <c r="Q257" i="10"/>
  <c r="Q400" i="10" s="1"/>
  <c r="W258" i="10"/>
  <c r="V258" i="10"/>
  <c r="M257" i="10"/>
  <c r="M400" i="10" s="1"/>
  <c r="T257" i="10"/>
  <c r="T400" i="10" s="1"/>
  <c r="R257" i="10"/>
  <c r="R400" i="10" s="1"/>
  <c r="W257" i="10"/>
  <c r="U257" i="10"/>
  <c r="U400" i="10" s="1"/>
  <c r="N258" i="10"/>
  <c r="N401" i="10" s="1"/>
  <c r="L258" i="10"/>
  <c r="L401" i="10" s="1"/>
  <c r="S258" i="10"/>
  <c r="S401" i="10" s="1"/>
  <c r="N257" i="10"/>
  <c r="N400" i="10" s="1"/>
  <c r="O2335" i="16"/>
  <c r="O60" i="16" s="1"/>
  <c r="O87" i="16" s="1"/>
  <c r="O84" i="16" s="1"/>
  <c r="O59" i="16"/>
  <c r="U404" i="20"/>
  <c r="U405" i="20" s="1"/>
  <c r="V403" i="20"/>
  <c r="W424" i="20"/>
  <c r="V425" i="20"/>
  <c r="U419" i="20"/>
  <c r="V417" i="20"/>
  <c r="U418" i="20"/>
  <c r="V105" i="10"/>
  <c r="W92" i="10"/>
  <c r="W91" i="10" s="1"/>
  <c r="W117" i="10"/>
  <c r="W59" i="20"/>
  <c r="W1256" i="20" s="1"/>
  <c r="W1290" i="20" s="1"/>
  <c r="W47" i="20"/>
  <c r="V1510" i="16"/>
  <c r="V1511" i="16" s="1"/>
  <c r="W1509" i="16"/>
  <c r="R466" i="20"/>
  <c r="S466" i="20" s="1"/>
  <c r="U446" i="20"/>
  <c r="U447" i="20"/>
  <c r="V445" i="20"/>
  <c r="P487" i="20"/>
  <c r="R480" i="20"/>
  <c r="V1517" i="16"/>
  <c r="W1516" i="16"/>
  <c r="V452" i="20"/>
  <c r="U440" i="20"/>
  <c r="V438" i="20"/>
  <c r="U433" i="20"/>
  <c r="V431" i="20"/>
  <c r="V2645" i="16"/>
  <c r="V2647" i="16" s="1"/>
  <c r="M648" i="20"/>
  <c r="M649" i="20" s="1"/>
  <c r="T2661" i="16"/>
  <c r="U2659" i="16"/>
  <c r="L2616" i="16"/>
  <c r="L2618" i="16" s="1"/>
  <c r="L1431" i="16" s="1"/>
  <c r="W2618" i="16"/>
  <c r="K2616" i="16"/>
  <c r="K2618" i="16" s="1"/>
  <c r="V2618" i="16"/>
  <c r="K2615" i="16"/>
  <c r="U2618" i="16"/>
  <c r="T2618" i="16"/>
  <c r="M2615" i="16"/>
  <c r="S2618" i="16"/>
  <c r="R2618" i="16"/>
  <c r="L2615" i="16"/>
  <c r="Q2618" i="16"/>
  <c r="U432" i="20"/>
  <c r="W2106" i="16"/>
  <c r="L1429" i="16"/>
  <c r="L1430" i="16" s="1"/>
  <c r="D2894" i="16"/>
  <c r="P1733" i="16"/>
  <c r="Q1733" i="16"/>
  <c r="R1733" i="16"/>
  <c r="S1733" i="16"/>
  <c r="T1733" i="16"/>
  <c r="U1733" i="16"/>
  <c r="V1733" i="16"/>
  <c r="N2202" i="16"/>
  <c r="O1407" i="16"/>
  <c r="M1422" i="16"/>
  <c r="M1423" i="16" s="1"/>
  <c r="M2204" i="16"/>
  <c r="P1539" i="16"/>
  <c r="I279" i="16"/>
  <c r="G102" i="20" s="1"/>
  <c r="F2616" i="16"/>
  <c r="M1428" i="16"/>
  <c r="M2205" i="16" s="1"/>
  <c r="L649" i="20"/>
  <c r="V1464" i="16"/>
  <c r="U1471" i="16"/>
  <c r="V1367" i="16"/>
  <c r="O1894" i="16"/>
  <c r="O1561" i="16"/>
  <c r="O367" i="16" s="1"/>
  <c r="O2147" i="16"/>
  <c r="W1469" i="16"/>
  <c r="V1470" i="16"/>
  <c r="K1424" i="16"/>
  <c r="V1626" i="16"/>
  <c r="W1625" i="16"/>
  <c r="S1532" i="16"/>
  <c r="U2221" i="16"/>
  <c r="V1523" i="16"/>
  <c r="T1525" i="16"/>
  <c r="U1524" i="16"/>
  <c r="V1504" i="16"/>
  <c r="F2065" i="16" a="1"/>
  <c r="F2065" i="16" s="1"/>
  <c r="E3215" i="16"/>
  <c r="F2030" i="16" a="1"/>
  <c r="F2030" i="16" s="1"/>
  <c r="E3180" i="16"/>
  <c r="F2023" i="16" a="1"/>
  <c r="F2023" i="16" s="1"/>
  <c r="E3173" i="16"/>
  <c r="F2016" i="16" a="1"/>
  <c r="F2016" i="16" s="1"/>
  <c r="E3166" i="16"/>
  <c r="N1688" i="16"/>
  <c r="O1688" i="16" s="1"/>
  <c r="M2244" i="16"/>
  <c r="F1721" i="16" a="1"/>
  <c r="F1721" i="16" s="1"/>
  <c r="E2888" i="16"/>
  <c r="B2064" i="16"/>
  <c r="B3214" i="16" s="1"/>
  <c r="B2887" i="16"/>
  <c r="E2073" i="16"/>
  <c r="D2888" i="16"/>
  <c r="M1689" i="16"/>
  <c r="F2881" i="16"/>
  <c r="K1697" i="16"/>
  <c r="L1697" i="16" s="1"/>
  <c r="L1696" i="16"/>
  <c r="L2245" i="16"/>
  <c r="M1695" i="16"/>
  <c r="Q1674" i="16"/>
  <c r="Q2242" i="16" s="1"/>
  <c r="P2242" i="16"/>
  <c r="N1676" i="16"/>
  <c r="O1675" i="16"/>
  <c r="O2242" i="16"/>
  <c r="L1424" i="16"/>
  <c r="V1450" i="16"/>
  <c r="G2618" i="16"/>
  <c r="F2618" i="16"/>
  <c r="V1457" i="16"/>
  <c r="U1476" i="16"/>
  <c r="V1476" i="16" s="1"/>
  <c r="V2213" i="16" s="1"/>
  <c r="T332" i="16"/>
  <c r="S1478" i="16"/>
  <c r="S333" i="16"/>
  <c r="T1477" i="16"/>
  <c r="Q1538" i="16"/>
  <c r="Q2223" i="16"/>
  <c r="R1537" i="16"/>
  <c r="U1530" i="16"/>
  <c r="T1531" i="16"/>
  <c r="K287" i="16"/>
  <c r="K836" i="16" s="1"/>
  <c r="K195" i="10" s="1"/>
  <c r="G101" i="20"/>
  <c r="N2204" i="16"/>
  <c r="O1421" i="16"/>
  <c r="O2204" i="16" s="1"/>
  <c r="R1400" i="16"/>
  <c r="W2192" i="16"/>
  <c r="U439" i="20"/>
  <c r="W2105" i="16"/>
  <c r="W2132" i="16"/>
  <c r="V365" i="10"/>
  <c r="V359" i="10"/>
  <c r="W2116" i="16"/>
  <c r="W2144" i="16" s="1"/>
  <c r="V403" i="10"/>
  <c r="U2139" i="16"/>
  <c r="U318" i="20" s="1"/>
  <c r="V376" i="10"/>
  <c r="V405" i="10"/>
  <c r="V402" i="10"/>
  <c r="V1208" i="16"/>
  <c r="V114" i="10"/>
  <c r="V112" i="10" s="1"/>
  <c r="V79" i="10"/>
  <c r="V366" i="10" s="1"/>
  <c r="U366" i="10"/>
  <c r="W116" i="10"/>
  <c r="W403" i="10" s="1"/>
  <c r="W110" i="10"/>
  <c r="W89" i="10"/>
  <c r="W115" i="10"/>
  <c r="W402" i="10" s="1"/>
  <c r="W85" i="10"/>
  <c r="W31" i="10"/>
  <c r="W77" i="10"/>
  <c r="W365" i="10" s="1"/>
  <c r="W30" i="10"/>
  <c r="W71" i="10"/>
  <c r="W359" i="10" s="1"/>
  <c r="W19" i="10"/>
  <c r="W119" i="10"/>
  <c r="W17" i="10"/>
  <c r="W305" i="10" s="1"/>
  <c r="W776" i="16"/>
  <c r="W272" i="20" s="1"/>
  <c r="W744" i="16"/>
  <c r="W240" i="20" s="1"/>
  <c r="S52" i="10"/>
  <c r="S340" i="10" s="1"/>
  <c r="U1200" i="16"/>
  <c r="U1193" i="16"/>
  <c r="V1199" i="16"/>
  <c r="W1198" i="16"/>
  <c r="W1191" i="16"/>
  <c r="P993" i="16"/>
  <c r="Q993" i="16" s="1"/>
  <c r="V1192" i="16"/>
  <c r="V933" i="16"/>
  <c r="W2194" i="16"/>
  <c r="W2193" i="16"/>
  <c r="W2104" i="16"/>
  <c r="V1613" i="16"/>
  <c r="O1559" i="16"/>
  <c r="O365" i="16" s="1"/>
  <c r="O1560" i="16"/>
  <c r="O366" i="16" s="1"/>
  <c r="O1892" i="16"/>
  <c r="O1893" i="16"/>
  <c r="W11" i="18"/>
  <c r="W11" i="10"/>
  <c r="W11" i="16"/>
  <c r="W11" i="11"/>
  <c r="V1353" i="16"/>
  <c r="V1490" i="16"/>
  <c r="V636" i="12"/>
  <c r="V945" i="16"/>
  <c r="V1346" i="16"/>
  <c r="V1360" i="16"/>
  <c r="W2138" i="16"/>
  <c r="W2109" i="16"/>
  <c r="W2110" i="16"/>
  <c r="U638" i="12"/>
  <c r="V1497" i="16"/>
  <c r="V1339" i="16"/>
  <c r="W2108" i="16"/>
  <c r="W2131" i="16"/>
  <c r="Q1009" i="16"/>
  <c r="R1009" i="16" s="1"/>
  <c r="W2102" i="16"/>
  <c r="M1021" i="16"/>
  <c r="L1023" i="16"/>
  <c r="R992" i="16"/>
  <c r="L1027" i="16"/>
  <c r="K1029" i="16"/>
  <c r="V951" i="16"/>
  <c r="V206" i="12"/>
  <c r="W228" i="10"/>
  <c r="V1239" i="12"/>
  <c r="V1243" i="12" s="1"/>
  <c r="V1400" i="12" s="1"/>
  <c r="V1234" i="12"/>
  <c r="V1399" i="12" s="1"/>
  <c r="W1338" i="16"/>
  <c r="V1288" i="12"/>
  <c r="V1401" i="12" s="1"/>
  <c r="V1367" i="12"/>
  <c r="V1403" i="12" s="1"/>
  <c r="V1333" i="12"/>
  <c r="V1402" i="12" s="1"/>
  <c r="V936" i="12"/>
  <c r="W956" i="16"/>
  <c r="W747" i="16"/>
  <c r="W243" i="20" s="1"/>
  <c r="V434" i="12"/>
  <c r="V1466" i="12"/>
  <c r="V1556" i="12"/>
  <c r="W782" i="16"/>
  <c r="W278" i="20" s="1"/>
  <c r="W751" i="16"/>
  <c r="W247" i="20" s="1"/>
  <c r="W767" i="16"/>
  <c r="W263" i="20" s="1"/>
  <c r="W771" i="16"/>
  <c r="W267" i="20" s="1"/>
  <c r="W766" i="16"/>
  <c r="W262" i="20" s="1"/>
  <c r="W768" i="16"/>
  <c r="W264" i="20" s="1"/>
  <c r="W773" i="16"/>
  <c r="W269" i="20" s="1"/>
  <c r="V1578" i="12"/>
  <c r="W783" i="16"/>
  <c r="W279" i="20" s="1"/>
  <c r="V1561" i="12"/>
  <c r="W775" i="16"/>
  <c r="W271" i="20" s="1"/>
  <c r="W754" i="16"/>
  <c r="W250" i="20" s="1"/>
  <c r="W745" i="16"/>
  <c r="W241" i="20" s="1"/>
  <c r="W765" i="16"/>
  <c r="W261" i="20" s="1"/>
  <c r="W756" i="16"/>
  <c r="W252" i="20" s="1"/>
  <c r="V1545" i="12"/>
  <c r="W774" i="16"/>
  <c r="W270" i="20" s="1"/>
  <c r="W770" i="16"/>
  <c r="W266" i="20" s="1"/>
  <c r="W777" i="16"/>
  <c r="W273" i="20" s="1"/>
  <c r="W753" i="16"/>
  <c r="W249" i="20" s="1"/>
  <c r="V1509" i="12"/>
  <c r="W750" i="16"/>
  <c r="W246" i="20" s="1"/>
  <c r="V1601" i="12"/>
  <c r="W763" i="16"/>
  <c r="W259" i="20" s="1"/>
  <c r="W757" i="16"/>
  <c r="W253" i="20" s="1"/>
  <c r="W760" i="16"/>
  <c r="W256" i="20" s="1"/>
  <c r="W781" i="16"/>
  <c r="W277" i="20" s="1"/>
  <c r="V1602" i="12"/>
  <c r="W748" i="16"/>
  <c r="W244" i="20" s="1"/>
  <c r="V1554" i="12"/>
  <c r="W755" i="16"/>
  <c r="W251" i="20" s="1"/>
  <c r="W762" i="16"/>
  <c r="W258" i="20" s="1"/>
  <c r="W764" i="16"/>
  <c r="W260" i="20" s="1"/>
  <c r="W769" i="16"/>
  <c r="W265" i="20" s="1"/>
  <c r="W772" i="16"/>
  <c r="W268" i="20" s="1"/>
  <c r="V1555" i="12"/>
  <c r="V1436" i="12"/>
  <c r="V1558" i="12"/>
  <c r="V1569" i="12"/>
  <c r="V1438" i="12"/>
  <c r="V1585" i="12"/>
  <c r="W746" i="16"/>
  <c r="W242" i="20" s="1"/>
  <c r="W779" i="16"/>
  <c r="W275" i="20" s="1"/>
  <c r="W778" i="16"/>
  <c r="W274" i="20" s="1"/>
  <c r="W758" i="16"/>
  <c r="W254" i="20" s="1"/>
  <c r="W761" i="16"/>
  <c r="W257" i="20" s="1"/>
  <c r="W752" i="16"/>
  <c r="W248" i="20" s="1"/>
  <c r="W749" i="16"/>
  <c r="W245" i="20" s="1"/>
  <c r="W759" i="16"/>
  <c r="W255" i="20" s="1"/>
  <c r="W780" i="16"/>
  <c r="W276" i="20" s="1"/>
  <c r="V1455" i="12"/>
  <c r="V1594" i="12"/>
  <c r="V1447" i="12"/>
  <c r="V1444" i="12"/>
  <c r="V1597" i="12"/>
  <c r="V1492" i="12"/>
  <c r="V1543" i="12"/>
  <c r="V1437" i="12"/>
  <c r="V1565" i="12"/>
  <c r="V1505" i="12"/>
  <c r="V1604" i="12"/>
  <c r="V1506" i="12"/>
  <c r="V1605" i="12"/>
  <c r="V1495" i="12"/>
  <c r="V1442" i="12"/>
  <c r="V1563" i="12"/>
  <c r="V1478" i="12"/>
  <c r="V1464" i="12"/>
  <c r="V1511" i="12"/>
  <c r="V1441" i="12"/>
  <c r="V1430" i="12"/>
  <c r="V1591" i="12"/>
  <c r="V1508" i="12"/>
  <c r="V1582" i="12"/>
  <c r="V1471" i="12"/>
  <c r="V1462" i="12"/>
  <c r="V1469" i="12"/>
  <c r="V1457" i="12"/>
  <c r="V1480" i="12"/>
  <c r="V1557" i="12"/>
  <c r="V1568" i="12"/>
  <c r="V1496" i="12"/>
  <c r="V1521" i="12"/>
  <c r="V1547" i="12"/>
  <c r="V1538" i="12"/>
  <c r="V1465" i="12"/>
  <c r="V1493" i="12"/>
  <c r="V1500" i="12"/>
  <c r="V1551" i="12"/>
  <c r="V1549" i="12"/>
  <c r="V1448" i="12"/>
  <c r="V1499" i="12"/>
  <c r="V1456" i="12"/>
  <c r="V1490" i="12"/>
  <c r="V1544" i="12"/>
  <c r="V1461" i="12"/>
  <c r="V1522" i="12"/>
  <c r="V1584" i="12"/>
  <c r="V1467" i="12"/>
  <c r="V1536" i="12"/>
  <c r="V1443" i="12"/>
  <c r="V1489" i="12"/>
  <c r="V1606" i="12"/>
  <c r="V1433" i="12"/>
  <c r="V1518" i="12"/>
  <c r="V1588" i="12"/>
  <c r="V1570" i="12"/>
  <c r="V1598" i="12"/>
  <c r="V1564" i="12"/>
  <c r="V1504" i="12"/>
  <c r="V1539" i="12"/>
  <c r="V1581" i="12"/>
  <c r="V1463" i="12"/>
  <c r="V1579" i="12"/>
  <c r="V1481" i="12"/>
  <c r="V1542" i="12"/>
  <c r="V1548" i="12"/>
  <c r="V1572" i="12"/>
  <c r="V1587" i="12"/>
  <c r="V1432" i="12"/>
  <c r="V1541" i="12"/>
  <c r="V1526" i="12"/>
  <c r="V1488" i="12"/>
  <c r="V1512" i="12"/>
  <c r="V1603" i="12"/>
  <c r="V1431" i="12"/>
  <c r="V1510" i="12"/>
  <c r="V1595" i="12"/>
  <c r="V1524" i="12"/>
  <c r="V1590" i="12"/>
  <c r="V1537" i="12"/>
  <c r="V1566" i="12"/>
  <c r="V1571" i="12"/>
  <c r="V1454" i="12"/>
  <c r="V1517" i="12"/>
  <c r="V1593" i="12"/>
  <c r="V1540" i="12"/>
  <c r="V1507" i="12"/>
  <c r="V1520" i="12"/>
  <c r="V1592" i="12"/>
  <c r="V1494" i="12"/>
  <c r="V1497" i="12"/>
  <c r="V1562" i="12"/>
  <c r="V1515" i="12"/>
  <c r="V1550" i="12"/>
  <c r="V1446" i="12"/>
  <c r="V1503" i="12"/>
  <c r="V1449" i="12"/>
  <c r="V1498" i="12"/>
  <c r="V1552" i="12"/>
  <c r="V1482" i="12"/>
  <c r="V1523" i="12"/>
  <c r="V1435" i="12"/>
  <c r="V1513" i="12"/>
  <c r="V1589" i="12"/>
  <c r="V1553" i="12"/>
  <c r="V1586" i="12"/>
  <c r="V1533" i="12"/>
  <c r="V1527" i="12"/>
  <c r="V1458" i="12"/>
  <c r="V1519" i="12"/>
  <c r="V1460" i="12"/>
  <c r="V1514" i="12"/>
  <c r="V1599" i="12"/>
  <c r="V1546" i="12"/>
  <c r="V1502" i="12"/>
  <c r="V1560" i="12"/>
  <c r="V1472" i="12"/>
  <c r="V1535" i="12"/>
  <c r="V1525" i="12"/>
  <c r="V1459" i="12"/>
  <c r="V1577" i="12"/>
  <c r="V1479" i="12"/>
  <c r="V1445" i="12"/>
  <c r="V1491" i="12"/>
  <c r="V1534" i="12"/>
  <c r="V1470" i="12"/>
  <c r="V1473" i="12"/>
  <c r="V1600" i="12"/>
  <c r="V1583" i="12"/>
  <c r="V1468" i="12"/>
  <c r="V1596" i="12"/>
  <c r="V1559" i="12"/>
  <c r="V1567" i="12"/>
  <c r="V1440" i="12"/>
  <c r="V1580" i="12"/>
  <c r="V1516" i="12"/>
  <c r="V1501" i="12"/>
  <c r="U1483" i="12"/>
  <c r="U1640" i="12" s="1"/>
  <c r="V902" i="12"/>
  <c r="V922" i="12" s="1"/>
  <c r="V1938" i="12" s="1"/>
  <c r="V1952" i="12" s="1"/>
  <c r="V1910" i="12" s="1"/>
  <c r="U1528" i="12"/>
  <c r="U1641" i="12" s="1"/>
  <c r="U1607" i="12"/>
  <c r="U1643" i="12" s="1"/>
  <c r="U1573" i="12"/>
  <c r="U1642" i="12" s="1"/>
  <c r="U1474" i="12"/>
  <c r="U1639" i="12" s="1"/>
  <c r="V116" i="12"/>
  <c r="W2122" i="16"/>
  <c r="W2136" i="16" s="1"/>
  <c r="W2120" i="16"/>
  <c r="W2148" i="16" s="1"/>
  <c r="V264" i="12"/>
  <c r="V2147" i="16"/>
  <c r="V2153" i="16" s="1"/>
  <c r="V520" i="12"/>
  <c r="V594" i="12"/>
  <c r="V306" i="12"/>
  <c r="V2133" i="16"/>
  <c r="W2133" i="16" s="1"/>
  <c r="V221" i="12"/>
  <c r="V585" i="12"/>
  <c r="W2099" i="16"/>
  <c r="W862" i="16" s="1"/>
  <c r="V161" i="12"/>
  <c r="W331" i="16"/>
  <c r="W855" i="16" s="1"/>
  <c r="V1153" i="12"/>
  <c r="V1165" i="12" s="1"/>
  <c r="W932" i="16"/>
  <c r="V1723" i="12"/>
  <c r="V1880" i="12" s="1"/>
  <c r="V1918" i="12" s="1"/>
  <c r="W232" i="20"/>
  <c r="W1277" i="20" s="1"/>
  <c r="V1847" i="12"/>
  <c r="V1883" i="12" s="1"/>
  <c r="V1921" i="12" s="1"/>
  <c r="W284" i="16"/>
  <c r="W853" i="16" s="1"/>
  <c r="W856" i="16"/>
  <c r="W214" i="20"/>
  <c r="W1276" i="20" s="1"/>
  <c r="W120" i="20"/>
  <c r="W1273" i="20" s="1"/>
  <c r="W950" i="16"/>
  <c r="W136" i="16"/>
  <c r="W48" i="18"/>
  <c r="W53" i="18" s="1"/>
  <c r="W110" i="18"/>
  <c r="W68" i="18"/>
  <c r="W33" i="18"/>
  <c r="W38" i="18" s="1"/>
  <c r="W119" i="18"/>
  <c r="W86" i="18"/>
  <c r="W101" i="18"/>
  <c r="W107" i="20"/>
  <c r="W1271" i="20" s="1"/>
  <c r="V1813" i="12"/>
  <c r="V1882" i="12" s="1"/>
  <c r="V1920" i="12" s="1"/>
  <c r="W77" i="18"/>
  <c r="W18" i="18"/>
  <c r="W23" i="18" s="1"/>
  <c r="V1047" i="12"/>
  <c r="V1160" i="12" s="1"/>
  <c r="V1714" i="12"/>
  <c r="V1879" i="12" s="1"/>
  <c r="V1917" i="12" s="1"/>
  <c r="V751" i="12"/>
  <c r="V916" i="12" s="1"/>
  <c r="V1931" i="12" s="1"/>
  <c r="V1768" i="12"/>
  <c r="V1881" i="12" s="1"/>
  <c r="V1919" i="12" s="1"/>
  <c r="W368" i="16"/>
  <c r="W1895" i="16"/>
  <c r="W1562" i="16"/>
  <c r="V884" i="12"/>
  <c r="V920" i="12" s="1"/>
  <c r="V1935" i="12" s="1"/>
  <c r="V993" i="12"/>
  <c r="V1158" i="12" s="1"/>
  <c r="V1002" i="12"/>
  <c r="V1159" i="12" s="1"/>
  <c r="V760" i="12"/>
  <c r="V917" i="12" s="1"/>
  <c r="V1932" i="12" s="1"/>
  <c r="V1092" i="12"/>
  <c r="V1161" i="12" s="1"/>
  <c r="V805" i="12"/>
  <c r="V918" i="12" s="1"/>
  <c r="V633" i="12" s="1"/>
  <c r="V621" i="12" s="1"/>
  <c r="V911" i="12"/>
  <c r="V923" i="12" s="1"/>
  <c r="V1939" i="12" s="1"/>
  <c r="V850" i="12"/>
  <c r="V919" i="12" s="1"/>
  <c r="V1934" i="12" s="1"/>
  <c r="V1144" i="12"/>
  <c r="V1164" i="12" s="1"/>
  <c r="W1352" i="16"/>
  <c r="W575" i="20"/>
  <c r="W962" i="16"/>
  <c r="V159" i="11"/>
  <c r="V241" i="11" s="1"/>
  <c r="V219" i="11"/>
  <c r="V246" i="11" s="1"/>
  <c r="V1126" i="12"/>
  <c r="V1162" i="12" s="1"/>
  <c r="W1345" i="16"/>
  <c r="W554" i="20"/>
  <c r="V2112" i="16"/>
  <c r="V845" i="16" s="1"/>
  <c r="V204" i="10" s="1"/>
  <c r="W1640" i="16"/>
  <c r="W2111" i="16"/>
  <c r="V198" i="11"/>
  <c r="V244" i="11" s="1"/>
  <c r="V163" i="10" s="1"/>
  <c r="W1449" i="16"/>
  <c r="W944" i="16"/>
  <c r="W1503" i="16"/>
  <c r="V699" i="16"/>
  <c r="V240" i="20"/>
  <c r="V280" i="20" s="1"/>
  <c r="V313" i="20" s="1"/>
  <c r="W1612" i="16"/>
  <c r="W1496" i="16"/>
  <c r="W1366" i="16"/>
  <c r="W1359" i="16"/>
  <c r="W2195" i="16"/>
  <c r="W1456" i="16"/>
  <c r="W2196" i="16"/>
  <c r="W561" i="20"/>
  <c r="W2216" i="16"/>
  <c r="W1489" i="16"/>
  <c r="H1320" i="16"/>
  <c r="H1740" i="16"/>
  <c r="D1036" i="20"/>
  <c r="W1463" i="16"/>
  <c r="R348" i="10"/>
  <c r="V30" i="10"/>
  <c r="S111" i="12"/>
  <c r="S35" i="10" s="1"/>
  <c r="R105" i="12"/>
  <c r="R25" i="10" s="1"/>
  <c r="R102" i="12"/>
  <c r="R22" i="10" s="1"/>
  <c r="Q104" i="12"/>
  <c r="Q24" i="10" s="1"/>
  <c r="P107" i="12"/>
  <c r="P27" i="10" s="1"/>
  <c r="N103" i="12"/>
  <c r="N23" i="10" s="1"/>
  <c r="O117" i="11"/>
  <c r="O19" i="10" s="1"/>
  <c r="M116" i="11"/>
  <c r="M120" i="11"/>
  <c r="M30" i="10" s="1"/>
  <c r="K106" i="12"/>
  <c r="L115" i="11"/>
  <c r="K120" i="11"/>
  <c r="K30" i="10" s="1"/>
  <c r="V19" i="10"/>
  <c r="T102" i="12"/>
  <c r="T22" i="10" s="1"/>
  <c r="S102" i="12"/>
  <c r="S22" i="10" s="1"/>
  <c r="R106" i="12"/>
  <c r="R26" i="10" s="1"/>
  <c r="P104" i="12"/>
  <c r="P24" i="10" s="1"/>
  <c r="Q30" i="10"/>
  <c r="O107" i="12"/>
  <c r="O27" i="10" s="1"/>
  <c r="O105" i="12"/>
  <c r="O25" i="10" s="1"/>
  <c r="N110" i="12"/>
  <c r="N32" i="10" s="1"/>
  <c r="N28" i="10"/>
  <c r="O119" i="11"/>
  <c r="N106" i="12"/>
  <c r="N26" i="10" s="1"/>
  <c r="L119" i="11"/>
  <c r="L116" i="11"/>
  <c r="K105" i="12"/>
  <c r="K117" i="11"/>
  <c r="K19" i="10" s="1"/>
  <c r="T107" i="12"/>
  <c r="T27" i="10" s="1"/>
  <c r="R103" i="12"/>
  <c r="R23" i="10" s="1"/>
  <c r="O111" i="12"/>
  <c r="O35" i="10" s="1"/>
  <c r="R19" i="10"/>
  <c r="P110" i="12"/>
  <c r="P32" i="10" s="1"/>
  <c r="P106" i="12"/>
  <c r="P26" i="10" s="1"/>
  <c r="O103" i="12"/>
  <c r="O23" i="10" s="1"/>
  <c r="O104" i="12"/>
  <c r="O24" i="10" s="1"/>
  <c r="M111" i="12"/>
  <c r="M35" i="10" s="1"/>
  <c r="N104" i="12"/>
  <c r="N24" i="10" s="1"/>
  <c r="N115" i="11"/>
  <c r="W18" i="10"/>
  <c r="T110" i="12"/>
  <c r="T32" i="10" s="1"/>
  <c r="S104" i="12"/>
  <c r="S24" i="10" s="1"/>
  <c r="Q111" i="12"/>
  <c r="Q35" i="10" s="1"/>
  <c r="T19" i="10"/>
  <c r="S106" i="12"/>
  <c r="S26" i="10" s="1"/>
  <c r="S30" i="10"/>
  <c r="Q18" i="10"/>
  <c r="P19" i="10"/>
  <c r="O120" i="11"/>
  <c r="O30" i="10" s="1"/>
  <c r="N107" i="12"/>
  <c r="N27" i="10" s="1"/>
  <c r="O116" i="11"/>
  <c r="N120" i="11"/>
  <c r="N30" i="10" s="1"/>
  <c r="N116" i="11"/>
  <c r="M28" i="10"/>
  <c r="N119" i="11"/>
  <c r="M115" i="11"/>
  <c r="M17" i="10" s="1"/>
  <c r="K116" i="11"/>
  <c r="K18" i="10" s="1"/>
  <c r="K306" i="10" s="1"/>
  <c r="T111" i="12"/>
  <c r="T35" i="10" s="1"/>
  <c r="T179" i="16"/>
  <c r="V17" i="10"/>
  <c r="T103" i="12"/>
  <c r="T23" i="10" s="1"/>
  <c r="T106" i="12"/>
  <c r="T26" i="10" s="1"/>
  <c r="T30" i="10"/>
  <c r="P111" i="12"/>
  <c r="P35" i="10" s="1"/>
  <c r="R110" i="12"/>
  <c r="R32" i="10" s="1"/>
  <c r="R104" i="12"/>
  <c r="R24" i="10" s="1"/>
  <c r="R17" i="10"/>
  <c r="Q102" i="12"/>
  <c r="Q22" i="10" s="1"/>
  <c r="Q110" i="12"/>
  <c r="Q32" i="10" s="1"/>
  <c r="Q19" i="10"/>
  <c r="P18" i="10"/>
  <c r="O28" i="10"/>
  <c r="P30" i="10"/>
  <c r="N117" i="11"/>
  <c r="N19" i="10" s="1"/>
  <c r="M105" i="12"/>
  <c r="M25" i="10" s="1"/>
  <c r="M103" i="12"/>
  <c r="M23" i="10" s="1"/>
  <c r="M117" i="11"/>
  <c r="M19" i="10" s="1"/>
  <c r="K103" i="12"/>
  <c r="L120" i="11"/>
  <c r="L30" i="10" s="1"/>
  <c r="T104" i="12"/>
  <c r="T24" i="10" s="1"/>
  <c r="R111" i="12"/>
  <c r="R35" i="10" s="1"/>
  <c r="U19" i="10"/>
  <c r="S107" i="12"/>
  <c r="S27" i="10" s="1"/>
  <c r="S105" i="12"/>
  <c r="S25" i="10" s="1"/>
  <c r="R107" i="12"/>
  <c r="R27" i="10" s="1"/>
  <c r="Q107" i="12"/>
  <c r="Q27" i="10" s="1"/>
  <c r="Q103" i="12"/>
  <c r="Q23" i="10" s="1"/>
  <c r="Q106" i="12"/>
  <c r="Q26" i="10" s="1"/>
  <c r="P103" i="12"/>
  <c r="P23" i="10" s="1"/>
  <c r="O110" i="12"/>
  <c r="O32" i="10" s="1"/>
  <c r="O115" i="11"/>
  <c r="L111" i="12"/>
  <c r="L35" i="10" s="1"/>
  <c r="M106" i="12"/>
  <c r="M26" i="10" s="1"/>
  <c r="M110" i="12"/>
  <c r="M32" i="10" s="1"/>
  <c r="L107" i="12"/>
  <c r="L27" i="10" s="1"/>
  <c r="L106" i="12"/>
  <c r="L26" i="10" s="1"/>
  <c r="L105" i="12"/>
  <c r="L25" i="10" s="1"/>
  <c r="K110" i="12"/>
  <c r="K121" i="11"/>
  <c r="K115" i="11"/>
  <c r="T105" i="12"/>
  <c r="T25" i="10" s="1"/>
  <c r="S110" i="12"/>
  <c r="S32" i="10" s="1"/>
  <c r="S103" i="12"/>
  <c r="S23" i="10" s="1"/>
  <c r="R30" i="10"/>
  <c r="O106" i="12"/>
  <c r="O26" i="10" s="1"/>
  <c r="N105" i="12"/>
  <c r="N25" i="10" s="1"/>
  <c r="M107" i="12"/>
  <c r="M27" i="10" s="1"/>
  <c r="M104" i="12"/>
  <c r="M24" i="10" s="1"/>
  <c r="L607" i="12"/>
  <c r="L1946" i="12" s="1"/>
  <c r="L1904" i="12" s="1"/>
  <c r="K107" i="12"/>
  <c r="T169" i="16"/>
  <c r="U30" i="10"/>
  <c r="S19" i="10"/>
  <c r="Q105" i="12"/>
  <c r="Q25" i="10" s="1"/>
  <c r="N111" i="12"/>
  <c r="N35" i="10" s="1"/>
  <c r="P105" i="12"/>
  <c r="P25" i="10" s="1"/>
  <c r="K111" i="12"/>
  <c r="L103" i="12"/>
  <c r="L23" i="10" s="1"/>
  <c r="L110" i="12"/>
  <c r="L32" i="10" s="1"/>
  <c r="L28" i="10"/>
  <c r="M119" i="11"/>
  <c r="L104" i="12"/>
  <c r="L24" i="10" s="1"/>
  <c r="L117" i="11"/>
  <c r="L19" i="10" s="1"/>
  <c r="S186" i="16"/>
  <c r="T973" i="16"/>
  <c r="O1004" i="16"/>
  <c r="O1005" i="16" s="1"/>
  <c r="R974" i="16"/>
  <c r="S974" i="16" s="1"/>
  <c r="M1016" i="16"/>
  <c r="S83" i="16"/>
  <c r="S86" i="16"/>
  <c r="S85" i="16"/>
  <c r="W547" i="20"/>
  <c r="S2200" i="16"/>
  <c r="T1393" i="16"/>
  <c r="U1393" i="16" s="1"/>
  <c r="L749" i="20"/>
  <c r="L750" i="20" s="1"/>
  <c r="M699" i="20"/>
  <c r="U1655" i="16"/>
  <c r="L735" i="20"/>
  <c r="M735" i="20" s="1"/>
  <c r="M736" i="20" s="1"/>
  <c r="N734" i="20"/>
  <c r="L742" i="20"/>
  <c r="L743" i="20" s="1"/>
  <c r="M741" i="20"/>
  <c r="L728" i="20"/>
  <c r="U633" i="12"/>
  <c r="U621" i="12" s="1"/>
  <c r="L700" i="20"/>
  <c r="L701" i="20" s="1"/>
  <c r="M748" i="20"/>
  <c r="M720" i="20"/>
  <c r="L721" i="20"/>
  <c r="L722" i="20" s="1"/>
  <c r="L693" i="20"/>
  <c r="M706" i="20"/>
  <c r="N706" i="20" s="1"/>
  <c r="O706" i="20" s="1"/>
  <c r="L707" i="20"/>
  <c r="L708" i="20" s="1"/>
  <c r="K887" i="20"/>
  <c r="V1648" i="16"/>
  <c r="S969" i="16"/>
  <c r="V2126" i="16"/>
  <c r="S1662" i="16"/>
  <c r="Q975" i="16"/>
  <c r="D947" i="20"/>
  <c r="E2024" i="16"/>
  <c r="K644" i="16"/>
  <c r="K646" i="16"/>
  <c r="L646" i="16"/>
  <c r="P646" i="16"/>
  <c r="D2072" i="16"/>
  <c r="E2072" i="16"/>
  <c r="D1722" i="16"/>
  <c r="D1723" i="16" s="1"/>
  <c r="D2079" i="16"/>
  <c r="E2079" i="16"/>
  <c r="K645" i="16"/>
  <c r="L645" i="16"/>
  <c r="P645" i="16"/>
  <c r="E2031" i="16"/>
  <c r="U637" i="12"/>
  <c r="U625" i="12" s="1"/>
  <c r="U176" i="10" s="1"/>
  <c r="W540" i="20"/>
  <c r="U634" i="12"/>
  <c r="U622" i="12" s="1"/>
  <c r="T75" i="16"/>
  <c r="U73" i="16" s="1"/>
  <c r="U2313" i="16" s="1"/>
  <c r="U2325" i="16" s="1"/>
  <c r="T2337" i="16"/>
  <c r="T76" i="16" s="1"/>
  <c r="T89" i="16" s="1"/>
  <c r="T51" i="16"/>
  <c r="U49" i="16" s="1"/>
  <c r="U2310" i="16" s="1"/>
  <c r="U2322" i="16" s="1"/>
  <c r="T2334" i="16"/>
  <c r="T52" i="16" s="1"/>
  <c r="T43" i="16"/>
  <c r="U41" i="16" s="1"/>
  <c r="U2309" i="16" s="1"/>
  <c r="U2321" i="16" s="1"/>
  <c r="U43" i="16" s="1"/>
  <c r="V41" i="16" s="1"/>
  <c r="V2309" i="16" s="1"/>
  <c r="T2333" i="16"/>
  <c r="T44" i="16" s="1"/>
  <c r="T35" i="16"/>
  <c r="U33" i="16" s="1"/>
  <c r="U2308" i="16" s="1"/>
  <c r="U2320" i="16" s="1"/>
  <c r="T2332" i="16"/>
  <c r="T36" i="16" s="1"/>
  <c r="P2318" i="16"/>
  <c r="O20" i="16"/>
  <c r="O81" i="16" s="1"/>
  <c r="P998" i="16"/>
  <c r="P999" i="16" s="1"/>
  <c r="P1003" i="16"/>
  <c r="M1017" i="16"/>
  <c r="N1015" i="16"/>
  <c r="P494" i="20"/>
  <c r="N1011" i="16"/>
  <c r="T968" i="16"/>
  <c r="D1033" i="16"/>
  <c r="F1032" i="16" s="1"/>
  <c r="K1033" i="16" s="1"/>
  <c r="D1048" i="16"/>
  <c r="J1047" i="16"/>
  <c r="E1044" i="16"/>
  <c r="E1043" i="16"/>
  <c r="F1043" i="16" s="1" a="1"/>
  <c r="F1043" i="16" s="1"/>
  <c r="D1043" i="16"/>
  <c r="C1045" i="16"/>
  <c r="B1042" i="16"/>
  <c r="R997" i="16"/>
  <c r="D1038" i="16"/>
  <c r="N885" i="20"/>
  <c r="D940" i="20"/>
  <c r="D933" i="20"/>
  <c r="M886" i="20"/>
  <c r="M887" i="20" s="1"/>
  <c r="D926" i="20"/>
  <c r="C652" i="20"/>
  <c r="D652" i="20"/>
  <c r="E652" i="20" s="1"/>
  <c r="E653" i="20" s="1"/>
  <c r="L686" i="20"/>
  <c r="M686" i="20" s="1"/>
  <c r="M687" i="20" s="1"/>
  <c r="N685" i="20"/>
  <c r="R28" i="16"/>
  <c r="W568" i="20"/>
  <c r="T65" i="16"/>
  <c r="T2312" i="16" s="1"/>
  <c r="T2324" i="16" s="1"/>
  <c r="T67" i="16" s="1"/>
  <c r="W1619" i="16"/>
  <c r="T1947" i="12"/>
  <c r="T1905" i="12" s="1"/>
  <c r="U632" i="12"/>
  <c r="U620" i="12" s="1"/>
  <c r="U1935" i="12"/>
  <c r="U1949" i="12" s="1"/>
  <c r="U1907" i="12" s="1"/>
  <c r="U1931" i="12"/>
  <c r="U1945" i="12" s="1"/>
  <c r="U1903" i="12" s="1"/>
  <c r="U631" i="12"/>
  <c r="U619" i="12" s="1"/>
  <c r="U1948" i="12"/>
  <c r="U1906" i="12" s="1"/>
  <c r="U1952" i="12"/>
  <c r="U1910" i="12" s="1"/>
  <c r="U152" i="16"/>
  <c r="Q986" i="16"/>
  <c r="P987" i="16"/>
  <c r="S985" i="16"/>
  <c r="T985" i="16" s="1"/>
  <c r="U963" i="16"/>
  <c r="S625" i="12"/>
  <c r="S176" i="10" s="1"/>
  <c r="V589" i="20"/>
  <c r="V590" i="20" s="1"/>
  <c r="U146" i="16"/>
  <c r="U162" i="16" s="1"/>
  <c r="W588" i="20"/>
  <c r="X588" i="20" s="1"/>
  <c r="V939" i="16"/>
  <c r="Q630" i="20"/>
  <c r="O637" i="20"/>
  <c r="C1050" i="20"/>
  <c r="C1045" i="20"/>
  <c r="D1045" i="20"/>
  <c r="N638" i="20"/>
  <c r="N639" i="20" s="1"/>
  <c r="V610" i="20"/>
  <c r="W610" i="20" s="1"/>
  <c r="W611" i="20" s="1"/>
  <c r="T1667" i="16"/>
  <c r="S2241" i="16"/>
  <c r="W938" i="16"/>
  <c r="R981" i="16"/>
  <c r="V957" i="16"/>
  <c r="W2137" i="16"/>
  <c r="W1647" i="16"/>
  <c r="M621" i="12"/>
  <c r="W2135" i="16"/>
  <c r="M620" i="12"/>
  <c r="U1552" i="16"/>
  <c r="T2240" i="16"/>
  <c r="T1661" i="16"/>
  <c r="E1728" i="16"/>
  <c r="D1728" i="16"/>
  <c r="E1729" i="16"/>
  <c r="B1727" i="16"/>
  <c r="D1734" i="16"/>
  <c r="C1737" i="16" s="1"/>
  <c r="D920" i="20" s="1"/>
  <c r="C920" i="20" s="1"/>
  <c r="V2239" i="16"/>
  <c r="V1654" i="16"/>
  <c r="V1380" i="16"/>
  <c r="V2198" i="16"/>
  <c r="M625" i="12"/>
  <c r="M176" i="10" s="1"/>
  <c r="L600" i="12"/>
  <c r="L614" i="12" s="1"/>
  <c r="L1953" i="12" s="1"/>
  <c r="L1911" i="12" s="1"/>
  <c r="N623" i="12"/>
  <c r="N619" i="12"/>
  <c r="M623" i="12"/>
  <c r="P625" i="12"/>
  <c r="P176" i="10" s="1"/>
  <c r="N625" i="12"/>
  <c r="N176" i="10" s="1"/>
  <c r="N621" i="12"/>
  <c r="O600" i="12"/>
  <c r="O614" i="12" s="1"/>
  <c r="O1953" i="12" s="1"/>
  <c r="O1911" i="12" s="1"/>
  <c r="R623" i="12"/>
  <c r="K623" i="12"/>
  <c r="K625" i="12"/>
  <c r="J619" i="12"/>
  <c r="S600" i="12"/>
  <c r="S614" i="12" s="1"/>
  <c r="S1953" i="12" s="1"/>
  <c r="S1911" i="12" s="1"/>
  <c r="P619" i="12"/>
  <c r="J620" i="12"/>
  <c r="Q625" i="12"/>
  <c r="Q176" i="10" s="1"/>
  <c r="Q623" i="12"/>
  <c r="P621" i="12"/>
  <c r="K622" i="12"/>
  <c r="O622" i="12"/>
  <c r="P623" i="12"/>
  <c r="O619" i="12"/>
  <c r="N600" i="12"/>
  <c r="N614" i="12" s="1"/>
  <c r="N1953" i="12" s="1"/>
  <c r="N1911" i="12" s="1"/>
  <c r="M619" i="12"/>
  <c r="L625" i="12"/>
  <c r="L176" i="10" s="1"/>
  <c r="L623" i="12"/>
  <c r="S621" i="12"/>
  <c r="T621" i="12"/>
  <c r="S198" i="11"/>
  <c r="S244" i="11" s="1"/>
  <c r="S163" i="10" s="1"/>
  <c r="Q198" i="11"/>
  <c r="Q244" i="11" s="1"/>
  <c r="Q163" i="10" s="1"/>
  <c r="K620" i="12"/>
  <c r="T620" i="12"/>
  <c r="Q600" i="12"/>
  <c r="Q614" i="12" s="1"/>
  <c r="Q1953" i="12" s="1"/>
  <c r="Q1911" i="12" s="1"/>
  <c r="O621" i="12"/>
  <c r="O620" i="12"/>
  <c r="N620" i="12"/>
  <c r="T619" i="12"/>
  <c r="M159" i="11"/>
  <c r="M241" i="11" s="1"/>
  <c r="M160" i="10" s="1"/>
  <c r="K621" i="12"/>
  <c r="K600" i="12"/>
  <c r="K614" i="12" s="1"/>
  <c r="K1953" i="12" s="1"/>
  <c r="K1911" i="12" s="1"/>
  <c r="J625" i="12"/>
  <c r="T625" i="12"/>
  <c r="T176" i="10" s="1"/>
  <c r="L619" i="12"/>
  <c r="Q619" i="12"/>
  <c r="N198" i="11"/>
  <c r="N244" i="11" s="1"/>
  <c r="N163" i="10" s="1"/>
  <c r="Q620" i="12"/>
  <c r="N219" i="11"/>
  <c r="N246" i="11" s="1"/>
  <c r="M198" i="11"/>
  <c r="M244" i="11" s="1"/>
  <c r="M163" i="10" s="1"/>
  <c r="M219" i="11"/>
  <c r="M246" i="11" s="1"/>
  <c r="K219" i="11"/>
  <c r="K246" i="11" s="1"/>
  <c r="Q621" i="12"/>
  <c r="R621" i="12"/>
  <c r="R625" i="12"/>
  <c r="R176" i="10" s="1"/>
  <c r="J621" i="12"/>
  <c r="S620" i="12"/>
  <c r="O219" i="11"/>
  <c r="O246" i="11" s="1"/>
  <c r="P600" i="12"/>
  <c r="P614" i="12" s="1"/>
  <c r="P1953" i="12" s="1"/>
  <c r="P1911" i="12" s="1"/>
  <c r="S623" i="12"/>
  <c r="O159" i="11"/>
  <c r="O241" i="11" s="1"/>
  <c r="O160" i="10" s="1"/>
  <c r="R619" i="12"/>
  <c r="R198" i="11"/>
  <c r="R244" i="11" s="1"/>
  <c r="R163" i="10" s="1"/>
  <c r="O623" i="12"/>
  <c r="P159" i="11"/>
  <c r="P241" i="11" s="1"/>
  <c r="P160" i="10" s="1"/>
  <c r="P622" i="12"/>
  <c r="L219" i="11"/>
  <c r="L246" i="11" s="1"/>
  <c r="P620" i="12"/>
  <c r="L159" i="11"/>
  <c r="L241" i="11" s="1"/>
  <c r="L160" i="10" s="1"/>
  <c r="T623" i="12"/>
  <c r="T159" i="11"/>
  <c r="T241" i="11" s="1"/>
  <c r="T160" i="10" s="1"/>
  <c r="S622" i="12"/>
  <c r="N159" i="11"/>
  <c r="N241" i="11" s="1"/>
  <c r="N160" i="10" s="1"/>
  <c r="L622" i="12"/>
  <c r="K198" i="11"/>
  <c r="K244" i="11" s="1"/>
  <c r="K163" i="10" s="1"/>
  <c r="N622" i="12"/>
  <c r="P219" i="11"/>
  <c r="P246" i="11" s="1"/>
  <c r="L198" i="11"/>
  <c r="L244" i="11" s="1"/>
  <c r="L163" i="10" s="1"/>
  <c r="S159" i="11"/>
  <c r="S241" i="11" s="1"/>
  <c r="O625" i="12"/>
  <c r="O176" i="10" s="1"/>
  <c r="P198" i="11"/>
  <c r="P244" i="11" s="1"/>
  <c r="P163" i="10" s="1"/>
  <c r="M622" i="12"/>
  <c r="R159" i="11"/>
  <c r="R241" i="11" s="1"/>
  <c r="R160" i="10" s="1"/>
  <c r="Q219" i="11"/>
  <c r="Q246" i="11" s="1"/>
  <c r="L621" i="12"/>
  <c r="K159" i="11"/>
  <c r="K241" i="11" s="1"/>
  <c r="Q622" i="12"/>
  <c r="R622" i="12"/>
  <c r="R219" i="11"/>
  <c r="R246" i="11" s="1"/>
  <c r="O198" i="11"/>
  <c r="O244" i="11" s="1"/>
  <c r="O163" i="10" s="1"/>
  <c r="J623" i="12"/>
  <c r="R620" i="12"/>
  <c r="K619" i="12"/>
  <c r="S219" i="11"/>
  <c r="S246" i="11" s="1"/>
  <c r="J600" i="12"/>
  <c r="J614" i="12" s="1"/>
  <c r="J1953" i="12" s="1"/>
  <c r="J1911" i="12" s="1"/>
  <c r="T600" i="12"/>
  <c r="T614" i="12" s="1"/>
  <c r="T1953" i="12" s="1"/>
  <c r="T1911" i="12" s="1"/>
  <c r="T219" i="11"/>
  <c r="T246" i="11" s="1"/>
  <c r="T198" i="11"/>
  <c r="T244" i="11" s="1"/>
  <c r="T163" i="10" s="1"/>
  <c r="R600" i="12"/>
  <c r="R614" i="12" s="1"/>
  <c r="Q159" i="11"/>
  <c r="Q241" i="11" s="1"/>
  <c r="U219" i="11"/>
  <c r="U246" i="11" s="1"/>
  <c r="U611" i="12" s="1"/>
  <c r="U198" i="11"/>
  <c r="U244" i="11" s="1"/>
  <c r="U163" i="10" s="1"/>
  <c r="U1946" i="12"/>
  <c r="U1904" i="12" s="1"/>
  <c r="U600" i="12"/>
  <c r="U614" i="12" s="1"/>
  <c r="U159" i="11"/>
  <c r="U241" i="11" s="1"/>
  <c r="U1947" i="12"/>
  <c r="U1905" i="12" s="1"/>
  <c r="S619" i="12"/>
  <c r="M600" i="12"/>
  <c r="M614" i="12" s="1"/>
  <c r="M1953" i="12" s="1"/>
  <c r="M1911" i="12" s="1"/>
  <c r="T622" i="12"/>
  <c r="U623" i="12"/>
  <c r="L228" i="10"/>
  <c r="L372" i="10"/>
  <c r="L371" i="10" s="1"/>
  <c r="V372" i="10"/>
  <c r="V371" i="10" s="1"/>
  <c r="V228" i="10"/>
  <c r="U228" i="10"/>
  <c r="U372" i="10"/>
  <c r="U371" i="10" s="1"/>
  <c r="R228" i="10"/>
  <c r="R372" i="10"/>
  <c r="R371" i="10" s="1"/>
  <c r="O376" i="10"/>
  <c r="R376" i="10"/>
  <c r="P228" i="10"/>
  <c r="P372" i="10"/>
  <c r="P371" i="10" s="1"/>
  <c r="Q376" i="10"/>
  <c r="U376" i="10"/>
  <c r="S228" i="10"/>
  <c r="S372" i="10"/>
  <c r="S371" i="10" s="1"/>
  <c r="K401" i="10"/>
  <c r="K228" i="10"/>
  <c r="K372" i="10"/>
  <c r="K371" i="10" s="1"/>
  <c r="S376" i="10"/>
  <c r="J108" i="12"/>
  <c r="N228" i="10"/>
  <c r="N372" i="10"/>
  <c r="N371" i="10" s="1"/>
  <c r="T376" i="10"/>
  <c r="Q228" i="10"/>
  <c r="Q372" i="10"/>
  <c r="Q371" i="10" s="1"/>
  <c r="O228" i="10"/>
  <c r="O372" i="10"/>
  <c r="O371" i="10" s="1"/>
  <c r="N376" i="10"/>
  <c r="M228" i="10"/>
  <c r="M372" i="10"/>
  <c r="M371" i="10" s="1"/>
  <c r="L376" i="10"/>
  <c r="K400" i="10"/>
  <c r="K376" i="10"/>
  <c r="T372" i="10"/>
  <c r="T371" i="10" s="1"/>
  <c r="T228" i="10"/>
  <c r="P376" i="10"/>
  <c r="M376" i="10"/>
  <c r="W2129" i="16"/>
  <c r="S454" i="20" l="1"/>
  <c r="T453" i="20"/>
  <c r="P468" i="20"/>
  <c r="Q467" i="20"/>
  <c r="V2173" i="16"/>
  <c r="W1212" i="16"/>
  <c r="J611" i="12"/>
  <c r="K611" i="12"/>
  <c r="K1950" i="12" s="1"/>
  <c r="K1908" i="12" s="1"/>
  <c r="S611" i="12"/>
  <c r="S1950" i="12" s="1"/>
  <c r="S1908" i="12" s="1"/>
  <c r="P611" i="12"/>
  <c r="Q611" i="12"/>
  <c r="Q1950" i="12" s="1"/>
  <c r="M611" i="12"/>
  <c r="O611" i="12"/>
  <c r="O1950" i="12" s="1"/>
  <c r="O1908" i="12" s="1"/>
  <c r="S624" i="12"/>
  <c r="S172" i="10" s="1"/>
  <c r="T611" i="12"/>
  <c r="R611" i="12"/>
  <c r="R1950" i="12" s="1"/>
  <c r="R1908" i="12" s="1"/>
  <c r="N611" i="12"/>
  <c r="L611" i="12"/>
  <c r="Y595" i="12"/>
  <c r="Y319" i="20"/>
  <c r="U1950" i="12"/>
  <c r="U1908" i="12" s="1"/>
  <c r="V611" i="12"/>
  <c r="U250" i="10"/>
  <c r="U254" i="10" s="1"/>
  <c r="U397" i="10" s="1"/>
  <c r="N482" i="20"/>
  <c r="O481" i="20"/>
  <c r="U3490" i="16"/>
  <c r="U844" i="16" s="1"/>
  <c r="W3429" i="16"/>
  <c r="W3431" i="16" s="1"/>
  <c r="W3430" i="16"/>
  <c r="W3369" i="16"/>
  <c r="W3371" i="16" s="1"/>
  <c r="W3370" i="16"/>
  <c r="W3297" i="16"/>
  <c r="W3299" i="16" s="1"/>
  <c r="W3298" i="16"/>
  <c r="W3357" i="16"/>
  <c r="W3359" i="16" s="1"/>
  <c r="W3333" i="16"/>
  <c r="W3335" i="16" s="1"/>
  <c r="W3334" i="16"/>
  <c r="W3249" i="16"/>
  <c r="W3251" i="16" s="1"/>
  <c r="W3250" i="16"/>
  <c r="W3309" i="16"/>
  <c r="W3311" i="16" s="1"/>
  <c r="E514" i="20"/>
  <c r="K515" i="20"/>
  <c r="L515" i="20" s="1"/>
  <c r="W3346" i="16"/>
  <c r="V3454" i="16"/>
  <c r="W3466" i="16"/>
  <c r="V3298" i="16"/>
  <c r="W3406" i="16"/>
  <c r="K509" i="20"/>
  <c r="L509" i="20" s="1"/>
  <c r="L510" i="20" s="1"/>
  <c r="K510" i="20"/>
  <c r="W3454" i="16"/>
  <c r="W3382" i="16"/>
  <c r="W3442" i="16"/>
  <c r="W3492" i="16"/>
  <c r="W3487" i="16"/>
  <c r="W861" i="16" s="1"/>
  <c r="Y786" i="16"/>
  <c r="Y3473" i="16"/>
  <c r="Y3377" i="16"/>
  <c r="Y3293" i="16"/>
  <c r="Y3413" i="16"/>
  <c r="Y3317" i="16"/>
  <c r="Y3449" i="16"/>
  <c r="Y3353" i="16"/>
  <c r="Y3281" i="16"/>
  <c r="Y283" i="20"/>
  <c r="Y3485" i="16"/>
  <c r="Y3389" i="16"/>
  <c r="Y3461" i="16"/>
  <c r="Y3365" i="16"/>
  <c r="Y3425" i="16"/>
  <c r="Y3329" i="16"/>
  <c r="Y3257" i="16"/>
  <c r="Y3502" i="16"/>
  <c r="Y3401" i="16"/>
  <c r="Y3305" i="16"/>
  <c r="Y3245" i="16"/>
  <c r="Y3437" i="16"/>
  <c r="Y3269" i="16"/>
  <c r="Y3341" i="16"/>
  <c r="Y3504" i="16"/>
  <c r="Y3509" i="16"/>
  <c r="Y3520" i="16"/>
  <c r="Y3519" i="16"/>
  <c r="Y3518" i="16"/>
  <c r="Y3516" i="16"/>
  <c r="Y3515" i="16"/>
  <c r="Y3513" i="16"/>
  <c r="Y3511" i="16"/>
  <c r="Y3510" i="16"/>
  <c r="Y3508" i="16"/>
  <c r="Y3506" i="16"/>
  <c r="Y3522" i="16"/>
  <c r="Y3503" i="16"/>
  <c r="Y3521" i="16"/>
  <c r="Y3505" i="16"/>
  <c r="Y3514" i="16"/>
  <c r="Y3512" i="16"/>
  <c r="Y3517" i="16"/>
  <c r="Y3507" i="16"/>
  <c r="W3477" i="16"/>
  <c r="W3478" i="16" s="1"/>
  <c r="W3488" i="16"/>
  <c r="V3479" i="16"/>
  <c r="V3491" i="16" s="1"/>
  <c r="V3489" i="16"/>
  <c r="X3247" i="16"/>
  <c r="X3252" i="16"/>
  <c r="X3248" i="16"/>
  <c r="X3249" i="16" s="1"/>
  <c r="X3251" i="16" s="1"/>
  <c r="X3264" i="16"/>
  <c r="X3259" i="16"/>
  <c r="X3260" i="16" s="1"/>
  <c r="X3276" i="16"/>
  <c r="X3271" i="16"/>
  <c r="X3272" i="16"/>
  <c r="X3273" i="16" s="1"/>
  <c r="X3275" i="16" s="1"/>
  <c r="X3274" i="16"/>
  <c r="X3284" i="16"/>
  <c r="X3285" i="16" s="1"/>
  <c r="X3287" i="16" s="1"/>
  <c r="X3288" i="16"/>
  <c r="X3283" i="16"/>
  <c r="X3300" i="16"/>
  <c r="X3295" i="16"/>
  <c r="X3296" i="16"/>
  <c r="X3297" i="16" s="1"/>
  <c r="X3299" i="16" s="1"/>
  <c r="X3324" i="16"/>
  <c r="X3307" i="16"/>
  <c r="X3308" i="16" s="1"/>
  <c r="X3331" i="16"/>
  <c r="X3319" i="16"/>
  <c r="X3332" i="16"/>
  <c r="X3333" i="16" s="1"/>
  <c r="X3335" i="16" s="1"/>
  <c r="X3336" i="16"/>
  <c r="X3320" i="16"/>
  <c r="X3321" i="16" s="1"/>
  <c r="X3323" i="16" s="1"/>
  <c r="X3312" i="16"/>
  <c r="X3348" i="16"/>
  <c r="X3343" i="16"/>
  <c r="X3344" i="16" s="1"/>
  <c r="X3358" i="16"/>
  <c r="X3356" i="16"/>
  <c r="X3357" i="16" s="1"/>
  <c r="X3359" i="16" s="1"/>
  <c r="X3360" i="16"/>
  <c r="X3355" i="16"/>
  <c r="X3367" i="16"/>
  <c r="X3368" i="16"/>
  <c r="X3369" i="16" s="1"/>
  <c r="X3371" i="16" s="1"/>
  <c r="X3372" i="16"/>
  <c r="X3370" i="16"/>
  <c r="X3380" i="16"/>
  <c r="X3381" i="16" s="1"/>
  <c r="X3383" i="16" s="1"/>
  <c r="X3384" i="16"/>
  <c r="X3379" i="16"/>
  <c r="X3396" i="16"/>
  <c r="X3391" i="16"/>
  <c r="X3392" i="16"/>
  <c r="X3393" i="16" s="1"/>
  <c r="X3395" i="16" s="1"/>
  <c r="X3404" i="16"/>
  <c r="X3405" i="16" s="1"/>
  <c r="X3407" i="16" s="1"/>
  <c r="X3408" i="16"/>
  <c r="X3403" i="16"/>
  <c r="X3420" i="16"/>
  <c r="X3415" i="16"/>
  <c r="X3416" i="16"/>
  <c r="X3417" i="16" s="1"/>
  <c r="X3419" i="16" s="1"/>
  <c r="X3427" i="16"/>
  <c r="X3428" i="16" s="1"/>
  <c r="X3432" i="16"/>
  <c r="X3444" i="16"/>
  <c r="X3439" i="16"/>
  <c r="X3440" i="16" s="1"/>
  <c r="X3451" i="16"/>
  <c r="X3452" i="16" s="1"/>
  <c r="X3456" i="16"/>
  <c r="X3468" i="16"/>
  <c r="X3463" i="16"/>
  <c r="X3464" i="16" s="1"/>
  <c r="X3476" i="16"/>
  <c r="X3480" i="16"/>
  <c r="X3475" i="16"/>
  <c r="V1213" i="16"/>
  <c r="V1214" i="16" s="1"/>
  <c r="O488" i="20"/>
  <c r="O489" i="20" s="1"/>
  <c r="G2899" i="16"/>
  <c r="G2896" i="16"/>
  <c r="O1702" i="16"/>
  <c r="P1702" i="16" s="1"/>
  <c r="Q1702" i="16" s="1"/>
  <c r="R1702" i="16" s="1"/>
  <c r="S1702" i="16" s="1"/>
  <c r="T1702" i="16" s="1"/>
  <c r="M2246" i="16"/>
  <c r="M1703" i="16"/>
  <c r="N1703" i="16" s="1"/>
  <c r="D2877" i="16"/>
  <c r="E2877" i="16" s="1"/>
  <c r="D2878" i="16"/>
  <c r="E2878" i="16" s="1"/>
  <c r="P1248" i="16"/>
  <c r="P1249" i="16" s="1"/>
  <c r="S1227" i="16"/>
  <c r="S1228" i="16" s="1"/>
  <c r="Z92" i="12"/>
  <c r="Q1241" i="16"/>
  <c r="R1241" i="16" s="1"/>
  <c r="X119" i="11"/>
  <c r="X108" i="12"/>
  <c r="W1633" i="16"/>
  <c r="X1632" i="16"/>
  <c r="X2236" i="16" s="1"/>
  <c r="Q1394" i="16"/>
  <c r="Q1395" i="16" s="1"/>
  <c r="O1255" i="16"/>
  <c r="O1256" i="16" s="1"/>
  <c r="M1709" i="16"/>
  <c r="N1709" i="16" s="1"/>
  <c r="O1709" i="16" s="1"/>
  <c r="P1709" i="16" s="1"/>
  <c r="L1710" i="16"/>
  <c r="L1711" i="16"/>
  <c r="M1690" i="16"/>
  <c r="T1220" i="16"/>
  <c r="T1221" i="16" s="1"/>
  <c r="N495" i="20"/>
  <c r="N496" i="20" s="1"/>
  <c r="M913" i="20"/>
  <c r="M914" i="20" s="1"/>
  <c r="M915" i="20" s="1"/>
  <c r="V611" i="20"/>
  <c r="N2181" i="16"/>
  <c r="O1268" i="16"/>
  <c r="O1271" i="16" s="1"/>
  <c r="O256" i="16" s="1"/>
  <c r="AC106" i="22"/>
  <c r="AC110" i="22" s="1"/>
  <c r="AB111" i="22"/>
  <c r="AB112" i="22" s="1"/>
  <c r="AE126" i="22"/>
  <c r="AE130" i="22" s="1"/>
  <c r="AD130" i="22"/>
  <c r="AD131" i="22" s="1"/>
  <c r="AC42" i="22"/>
  <c r="AC46" i="22" s="1"/>
  <c r="AB47" i="22"/>
  <c r="AB48" i="22" s="1"/>
  <c r="AC116" i="22"/>
  <c r="AC120" i="22" s="1"/>
  <c r="AB121" i="22"/>
  <c r="AB122" i="22" s="1"/>
  <c r="S1233" i="16"/>
  <c r="S2176" i="16" s="1"/>
  <c r="R1234" i="16"/>
  <c r="R1235" i="16" s="1"/>
  <c r="Q2581" i="16"/>
  <c r="R2581" i="16" s="1"/>
  <c r="N1262" i="16"/>
  <c r="N1263" i="16" s="1"/>
  <c r="V1219" i="16"/>
  <c r="V2174" i="16" s="1"/>
  <c r="W1641" i="16"/>
  <c r="M1269" i="16"/>
  <c r="M1270" i="16" s="1"/>
  <c r="N2460" i="16"/>
  <c r="N2462" i="16" s="1"/>
  <c r="M2611" i="16"/>
  <c r="M1424" i="16" s="1"/>
  <c r="M319" i="16" s="1"/>
  <c r="N2453" i="16"/>
  <c r="O2453" i="16" s="1"/>
  <c r="O2455" i="16" s="1"/>
  <c r="T1207" i="16"/>
  <c r="Q2847" i="16"/>
  <c r="R2847" i="16" s="1"/>
  <c r="P2849" i="16"/>
  <c r="M502" i="20"/>
  <c r="M503" i="20" s="1"/>
  <c r="V1205" i="16"/>
  <c r="U2172" i="16"/>
  <c r="Y2683" i="16"/>
  <c r="U1206" i="16"/>
  <c r="M2616" i="16"/>
  <c r="M2618" i="16" s="1"/>
  <c r="Y2560" i="16"/>
  <c r="M508" i="20"/>
  <c r="M2467" i="16"/>
  <c r="M2469" i="16" s="1"/>
  <c r="F2474" i="16"/>
  <c r="L1282" i="16"/>
  <c r="L1278" i="16"/>
  <c r="L257" i="16" s="1"/>
  <c r="L1276" i="16"/>
  <c r="L1277" i="16" s="1"/>
  <c r="L2182" i="16"/>
  <c r="Y2676" i="16"/>
  <c r="Y2418" i="16"/>
  <c r="Y2797" i="16"/>
  <c r="Y2799" i="16" s="1"/>
  <c r="W1634" i="16"/>
  <c r="Y2690" i="16"/>
  <c r="Y2704" i="16"/>
  <c r="Y2863" i="16"/>
  <c r="Y2805" i="16"/>
  <c r="Y2653" i="16"/>
  <c r="Y2639" i="16"/>
  <c r="Y2469" i="16"/>
  <c r="Y2791" i="16"/>
  <c r="Y2553" i="16"/>
  <c r="Y2567" i="16"/>
  <c r="Y2804" i="16"/>
  <c r="Y2806" i="16" s="1"/>
  <c r="Y2819" i="16"/>
  <c r="Y2784" i="16"/>
  <c r="Y2411" i="16"/>
  <c r="Y2798" i="16"/>
  <c r="Y2410" i="16"/>
  <c r="Y2412" i="16" s="1"/>
  <c r="Y2546" i="16"/>
  <c r="Y2718" i="16"/>
  <c r="Y2646" i="16"/>
  <c r="Y2777" i="16"/>
  <c r="Y2660" i="16"/>
  <c r="Y2632" i="16"/>
  <c r="Y2404" i="16"/>
  <c r="Y2634" i="16"/>
  <c r="Y2527" i="16"/>
  <c r="Y2779" i="16"/>
  <c r="Y2786" i="16"/>
  <c r="Y2534" i="16"/>
  <c r="Y2641" i="16"/>
  <c r="Y2685" i="16"/>
  <c r="Y2678" i="16"/>
  <c r="Y2541" i="16"/>
  <c r="Y2399" i="16"/>
  <c r="Y2692" i="16"/>
  <c r="Y2793" i="16"/>
  <c r="Y2648" i="16"/>
  <c r="Y2800" i="16"/>
  <c r="Y2655" i="16"/>
  <c r="Y2699" i="16"/>
  <c r="Y2548" i="16"/>
  <c r="Y2821" i="16"/>
  <c r="Y2406" i="16"/>
  <c r="Y2413" i="16"/>
  <c r="Y2713" i="16"/>
  <c r="Y2807" i="16"/>
  <c r="Y2814" i="16"/>
  <c r="Y2662" i="16"/>
  <c r="Y2706" i="16"/>
  <c r="Y2562" i="16"/>
  <c r="Y2555" i="16"/>
  <c r="Y2720" i="16"/>
  <c r="Y2420" i="16"/>
  <c r="Y2427" i="16"/>
  <c r="Y2727" i="16"/>
  <c r="Y2569" i="16"/>
  <c r="Y2842" i="16"/>
  <c r="Y2734" i="16"/>
  <c r="Y2532" i="16"/>
  <c r="Y2828" i="16"/>
  <c r="Y2576" i="16"/>
  <c r="Y2835" i="16"/>
  <c r="Y2434" i="16"/>
  <c r="Y2583" i="16"/>
  <c r="Y2590" i="16"/>
  <c r="Y2524" i="16"/>
  <c r="Y2526" i="16" s="1"/>
  <c r="Y2597" i="16"/>
  <c r="Y2531" i="16"/>
  <c r="Y2533" i="16" s="1"/>
  <c r="Y2682" i="16"/>
  <c r="Y2684" i="16" s="1"/>
  <c r="Y2849" i="16"/>
  <c r="Y2441" i="16"/>
  <c r="Y2604" i="16"/>
  <c r="Y2689" i="16"/>
  <c r="Y2675" i="16"/>
  <c r="Y2677" i="16" s="1"/>
  <c r="Y2638" i="16"/>
  <c r="Y2640" i="16" s="1"/>
  <c r="Y2448" i="16"/>
  <c r="Y2856" i="16"/>
  <c r="Y2631" i="16"/>
  <c r="Y2633" i="16" s="1"/>
  <c r="Y2462" i="16"/>
  <c r="Y2611" i="16"/>
  <c r="Y2711" i="16"/>
  <c r="Y2697" i="16"/>
  <c r="Y2455" i="16"/>
  <c r="Y2425" i="16"/>
  <c r="Y2525" i="16"/>
  <c r="Y2539" i="16"/>
  <c r="Y2812" i="16"/>
  <c r="Y2397" i="16"/>
  <c r="P482" i="20"/>
  <c r="V1627" i="16"/>
  <c r="P631" i="20"/>
  <c r="P632" i="20" s="1"/>
  <c r="O632" i="20"/>
  <c r="T603" i="20"/>
  <c r="S604" i="20"/>
  <c r="M2461" i="16"/>
  <c r="M2447" i="16"/>
  <c r="M2454" i="16"/>
  <c r="J457" i="16" a="1"/>
  <c r="J457" i="16" s="1"/>
  <c r="Y457" i="16" s="1"/>
  <c r="J190" i="20"/>
  <c r="C2272" i="16"/>
  <c r="J507" i="16" a="1"/>
  <c r="J507" i="16" s="1"/>
  <c r="J554" i="16" s="1"/>
  <c r="K456" i="16"/>
  <c r="L456" i="16"/>
  <c r="M456" i="16"/>
  <c r="N456" i="16"/>
  <c r="O456" i="16"/>
  <c r="P456" i="16"/>
  <c r="Q456" i="16"/>
  <c r="R456" i="16"/>
  <c r="S456" i="16"/>
  <c r="T456" i="16"/>
  <c r="U456" i="16"/>
  <c r="V456" i="16"/>
  <c r="W456" i="16"/>
  <c r="Y2703" i="16"/>
  <c r="V1518" i="16"/>
  <c r="X2799" i="16"/>
  <c r="X2818" i="16"/>
  <c r="Y2818" i="16" s="1"/>
  <c r="Y2820" i="16" s="1"/>
  <c r="U1226" i="16"/>
  <c r="U2175" i="16" s="1"/>
  <c r="R2733" i="16"/>
  <c r="P2848" i="16"/>
  <c r="T2575" i="16"/>
  <c r="S1546" i="16"/>
  <c r="T1546" i="16" s="1"/>
  <c r="U1374" i="16"/>
  <c r="V1374" i="16" s="1"/>
  <c r="S2589" i="16"/>
  <c r="F2625" i="16"/>
  <c r="W2625" i="16"/>
  <c r="Y2545" i="16"/>
  <c r="W2717" i="16"/>
  <c r="W2719" i="16" s="1"/>
  <c r="M2862" i="16"/>
  <c r="Q2625" i="16"/>
  <c r="P2602" i="16"/>
  <c r="E3181" i="16"/>
  <c r="O2853" i="16"/>
  <c r="P2853" i="16" s="1"/>
  <c r="Y2696" i="16"/>
  <c r="Y2698" i="16" s="1"/>
  <c r="M1704" i="16"/>
  <c r="N1704" i="16" s="1"/>
  <c r="U2825" i="16"/>
  <c r="U2827" i="16" s="1"/>
  <c r="Q2596" i="16"/>
  <c r="R2596" i="16" s="1"/>
  <c r="S2832" i="16"/>
  <c r="S2834" i="16" s="1"/>
  <c r="Q2846" i="16"/>
  <c r="R2846" i="16" s="1"/>
  <c r="R2848" i="16" s="1"/>
  <c r="O2856" i="16"/>
  <c r="O1691" i="16" s="1"/>
  <c r="O527" i="16" s="1"/>
  <c r="Y2870" i="16"/>
  <c r="W2870" i="16"/>
  <c r="G2870" i="16"/>
  <c r="U2870" i="16"/>
  <c r="T2870" i="16"/>
  <c r="S2870" i="16"/>
  <c r="R2870" i="16"/>
  <c r="Q2870" i="16"/>
  <c r="K2867" i="16"/>
  <c r="M2867" i="16" s="1"/>
  <c r="X2870" i="16"/>
  <c r="K2868" i="16"/>
  <c r="M2868" i="16" s="1"/>
  <c r="M2870" i="16" s="1"/>
  <c r="M1705" i="16" s="1"/>
  <c r="M529" i="16" s="1"/>
  <c r="V2870" i="16"/>
  <c r="L2868" i="16"/>
  <c r="L2870" i="16" s="1"/>
  <c r="L1705" i="16" s="1"/>
  <c r="L2867" i="16"/>
  <c r="F2870" i="16"/>
  <c r="N2861" i="16"/>
  <c r="N2863" i="16" s="1"/>
  <c r="N1698" i="16" s="1"/>
  <c r="N528" i="16" s="1"/>
  <c r="V2813" i="16"/>
  <c r="W2811" i="16"/>
  <c r="L2862" i="16"/>
  <c r="W2840" i="16"/>
  <c r="N2860" i="16"/>
  <c r="N2862" i="16" s="1"/>
  <c r="G2874" i="16"/>
  <c r="R2833" i="16"/>
  <c r="S2833" i="16" s="1"/>
  <c r="S2841" i="16"/>
  <c r="X2725" i="16"/>
  <c r="Y2725" i="16" s="1"/>
  <c r="K2862" i="16"/>
  <c r="E2896" i="16"/>
  <c r="K2863" i="16"/>
  <c r="K1698" i="16" s="1"/>
  <c r="X2792" i="16"/>
  <c r="Y2790" i="16"/>
  <c r="N2856" i="16"/>
  <c r="N1691" i="16" s="1"/>
  <c r="N527" i="16" s="1"/>
  <c r="P2854" i="16"/>
  <c r="P2856" i="16" s="1"/>
  <c r="Y2776" i="16"/>
  <c r="U2839" i="16"/>
  <c r="T2826" i="16"/>
  <c r="U2826" i="16" s="1"/>
  <c r="V2826" i="16" s="1"/>
  <c r="W2826" i="16" s="1"/>
  <c r="X2826" i="16" s="1"/>
  <c r="X2785" i="16"/>
  <c r="Y2783" i="16"/>
  <c r="T2732" i="16"/>
  <c r="U2732" i="16" s="1"/>
  <c r="S2594" i="16"/>
  <c r="T2594" i="16" s="1"/>
  <c r="U2594" i="16" s="1"/>
  <c r="U2596" i="16" s="1"/>
  <c r="V2573" i="16"/>
  <c r="S2731" i="16"/>
  <c r="S2733" i="16" s="1"/>
  <c r="W2712" i="16"/>
  <c r="X2710" i="16"/>
  <c r="U2726" i="16"/>
  <c r="V2724" i="16"/>
  <c r="W2724" i="16" s="1"/>
  <c r="X2654" i="16"/>
  <c r="Y2652" i="16"/>
  <c r="W2552" i="16"/>
  <c r="W2554" i="16" s="1"/>
  <c r="U2580" i="16"/>
  <c r="U2582" i="16" s="1"/>
  <c r="L2617" i="16"/>
  <c r="R2595" i="16"/>
  <c r="S2595" i="16" s="1"/>
  <c r="V2568" i="16"/>
  <c r="W2566" i="16"/>
  <c r="W2568" i="16" s="1"/>
  <c r="G2625" i="16"/>
  <c r="V2625" i="16"/>
  <c r="X2561" i="16"/>
  <c r="Y2559" i="16"/>
  <c r="P2603" i="16"/>
  <c r="L2622" i="16"/>
  <c r="L2623" i="16"/>
  <c r="L2625" i="16" s="1"/>
  <c r="L1438" i="16" s="1"/>
  <c r="Y2625" i="16"/>
  <c r="K2617" i="16"/>
  <c r="M2617" i="16" s="1"/>
  <c r="Q2601" i="16"/>
  <c r="T2587" i="16"/>
  <c r="U2574" i="16"/>
  <c r="U2625" i="16"/>
  <c r="K2623" i="16"/>
  <c r="M2623" i="16" s="1"/>
  <c r="M2625" i="16" s="1"/>
  <c r="M1438" i="16" s="1"/>
  <c r="M321" i="16" s="1"/>
  <c r="X2625" i="16"/>
  <c r="K2622" i="16"/>
  <c r="M2622" i="16" s="1"/>
  <c r="U2568" i="16"/>
  <c r="N2615" i="16"/>
  <c r="R2625" i="16"/>
  <c r="S2625" i="16"/>
  <c r="N2610" i="16"/>
  <c r="T1388" i="16"/>
  <c r="O2608" i="16"/>
  <c r="P2609" i="16"/>
  <c r="T2625" i="16"/>
  <c r="X2540" i="16"/>
  <c r="Y2538" i="16"/>
  <c r="N2611" i="16"/>
  <c r="N1424" i="16" s="1"/>
  <c r="N319" i="16" s="1"/>
  <c r="T2588" i="16"/>
  <c r="U2588" i="16" s="1"/>
  <c r="S2582" i="16"/>
  <c r="T2582" i="16" s="1"/>
  <c r="P1261" i="16"/>
  <c r="Q1261" i="16" s="1"/>
  <c r="Q2180" i="16" s="1"/>
  <c r="O2180" i="16"/>
  <c r="L1436" i="16"/>
  <c r="L1437" i="16" s="1"/>
  <c r="L287" i="16" s="1"/>
  <c r="L836" i="16" s="1"/>
  <c r="L195" i="10" s="1"/>
  <c r="T2424" i="16"/>
  <c r="T2426" i="16" s="1"/>
  <c r="M1435" i="16"/>
  <c r="M2206" i="16" s="1"/>
  <c r="L285" i="16"/>
  <c r="M1416" i="16"/>
  <c r="M1409" i="16"/>
  <c r="N1409" i="16" s="1"/>
  <c r="P1402" i="16"/>
  <c r="Q1402" i="16" s="1"/>
  <c r="F1288" i="16"/>
  <c r="R2177" i="16"/>
  <c r="S1240" i="16"/>
  <c r="Q1242" i="16"/>
  <c r="R1254" i="16"/>
  <c r="R2179" i="16" s="1"/>
  <c r="U2432" i="16"/>
  <c r="V2432" i="16" s="1"/>
  <c r="D1296" i="16"/>
  <c r="D2489" i="16" s="1"/>
  <c r="V2417" i="16"/>
  <c r="V2419" i="16" s="1"/>
  <c r="P2459" i="16"/>
  <c r="N2466" i="16"/>
  <c r="O2466" i="16" s="1"/>
  <c r="O2468" i="16" s="1"/>
  <c r="L2468" i="16"/>
  <c r="P2452" i="16"/>
  <c r="P2454" i="16" s="1"/>
  <c r="N2447" i="16"/>
  <c r="P2445" i="16"/>
  <c r="P2447" i="16" s="1"/>
  <c r="K2468" i="16"/>
  <c r="X2403" i="16"/>
  <c r="Y2403" i="16" s="1"/>
  <c r="Y2405" i="16" s="1"/>
  <c r="K1298" i="16"/>
  <c r="K1299" i="16"/>
  <c r="K260" i="16" s="1"/>
  <c r="L1292" i="16"/>
  <c r="L259" i="16" s="1"/>
  <c r="S2431" i="16"/>
  <c r="T2431" i="16" s="1"/>
  <c r="N2448" i="16"/>
  <c r="N2461" i="16"/>
  <c r="N2454" i="16"/>
  <c r="X2390" i="16"/>
  <c r="X2392" i="16" s="1"/>
  <c r="M2182" i="16"/>
  <c r="N1275" i="16"/>
  <c r="N1278" i="16" s="1"/>
  <c r="N257" i="16" s="1"/>
  <c r="P2440" i="16"/>
  <c r="Q2439" i="16"/>
  <c r="R2439" i="16" s="1"/>
  <c r="O2440" i="16"/>
  <c r="Q2438" i="16"/>
  <c r="Q2440" i="16" s="1"/>
  <c r="O2448" i="16"/>
  <c r="W2398" i="16"/>
  <c r="X2396" i="16"/>
  <c r="P2446" i="16"/>
  <c r="W83" i="25"/>
  <c r="X35" i="8"/>
  <c r="X78" i="31" s="1"/>
  <c r="Y39" i="31"/>
  <c r="Y19" i="31"/>
  <c r="Y49" i="31"/>
  <c r="Y121" i="8"/>
  <c r="Y122" i="8" s="1"/>
  <c r="Y35" i="8" s="1"/>
  <c r="Y29" i="31"/>
  <c r="Y59" i="31"/>
  <c r="V69" i="25"/>
  <c r="X77" i="31"/>
  <c r="Y69" i="31"/>
  <c r="Y13" i="31"/>
  <c r="Y4" i="30"/>
  <c r="W12" i="25"/>
  <c r="W12" i="31"/>
  <c r="X80" i="31"/>
  <c r="X88" i="31" s="1"/>
  <c r="AE25" i="20"/>
  <c r="AE54" i="20" s="1"/>
  <c r="AE56" i="20" s="1"/>
  <c r="AD54" i="20"/>
  <c r="AD56" i="20" s="1"/>
  <c r="V1953" i="12"/>
  <c r="V1911" i="12" s="1"/>
  <c r="X36" i="10"/>
  <c r="X324" i="10" s="1"/>
  <c r="V97" i="12"/>
  <c r="V111" i="12" s="1"/>
  <c r="V35" i="10" s="1"/>
  <c r="V36" i="10"/>
  <c r="V324" i="10" s="1"/>
  <c r="V216" i="10"/>
  <c r="V360" i="10" s="1"/>
  <c r="K176" i="10"/>
  <c r="O168" i="10"/>
  <c r="N167" i="10"/>
  <c r="L167" i="10"/>
  <c r="R168" i="10"/>
  <c r="P168" i="10"/>
  <c r="O169" i="10"/>
  <c r="L171" i="10"/>
  <c r="P169" i="10"/>
  <c r="N171" i="10"/>
  <c r="V169" i="10"/>
  <c r="N170" i="10"/>
  <c r="N314" i="10" s="1"/>
  <c r="S171" i="10"/>
  <c r="Q171" i="10"/>
  <c r="R171" i="10"/>
  <c r="S167" i="10"/>
  <c r="M170" i="10"/>
  <c r="L170" i="10"/>
  <c r="P170" i="10"/>
  <c r="T168" i="10"/>
  <c r="T312" i="10" s="1"/>
  <c r="M167" i="10"/>
  <c r="U170" i="10"/>
  <c r="L169" i="10"/>
  <c r="Q169" i="10"/>
  <c r="S169" i="10"/>
  <c r="S313" i="10" s="1"/>
  <c r="S168" i="10"/>
  <c r="N169" i="10"/>
  <c r="U167" i="10"/>
  <c r="R170" i="10"/>
  <c r="S170" i="10"/>
  <c r="O171" i="10"/>
  <c r="Q168" i="10"/>
  <c r="O167" i="10"/>
  <c r="P167" i="10"/>
  <c r="M168" i="10"/>
  <c r="U171" i="10"/>
  <c r="Q170" i="10"/>
  <c r="P171" i="10"/>
  <c r="U169" i="10"/>
  <c r="T167" i="10"/>
  <c r="T311" i="10" s="1"/>
  <c r="T170" i="10"/>
  <c r="T171" i="10"/>
  <c r="R167" i="10"/>
  <c r="R169" i="10"/>
  <c r="Q167" i="10"/>
  <c r="Q311" i="10" s="1"/>
  <c r="N168" i="10"/>
  <c r="T169" i="10"/>
  <c r="O170" i="10"/>
  <c r="M171" i="10"/>
  <c r="M169" i="10"/>
  <c r="U168" i="10"/>
  <c r="K171" i="10"/>
  <c r="K170" i="10"/>
  <c r="K169" i="10"/>
  <c r="K168" i="10"/>
  <c r="K167" i="10"/>
  <c r="K35" i="10"/>
  <c r="X32" i="10"/>
  <c r="K32" i="10"/>
  <c r="X27" i="10"/>
  <c r="X23" i="10"/>
  <c r="X25" i="10"/>
  <c r="X26" i="10"/>
  <c r="X24" i="10"/>
  <c r="K25" i="10"/>
  <c r="K27" i="10"/>
  <c r="K28" i="10"/>
  <c r="K26" i="10"/>
  <c r="K23" i="10"/>
  <c r="X22" i="10"/>
  <c r="AB52" i="22"/>
  <c r="AB56" i="22" s="1"/>
  <c r="AA57" i="22"/>
  <c r="AA58" i="22" s="1"/>
  <c r="AB62" i="22"/>
  <c r="AA66" i="22"/>
  <c r="AA67" i="22" s="1"/>
  <c r="AB33" i="22"/>
  <c r="AB37" i="22" s="1"/>
  <c r="AA38" i="22"/>
  <c r="AA106" i="11" s="1"/>
  <c r="J622" i="12"/>
  <c r="X11" i="10"/>
  <c r="X11" i="22"/>
  <c r="Y90" i="22"/>
  <c r="Y105" i="22"/>
  <c r="Y26" i="22"/>
  <c r="Y70" i="22"/>
  <c r="Y84" i="22"/>
  <c r="Y51" i="22"/>
  <c r="Y61" i="22"/>
  <c r="Y32" i="22"/>
  <c r="Y115" i="22"/>
  <c r="Y125" i="22"/>
  <c r="Y134" i="22"/>
  <c r="Y143" i="22" s="1"/>
  <c r="Y41" i="22"/>
  <c r="Y259" i="10"/>
  <c r="Y334" i="10"/>
  <c r="Y413" i="10"/>
  <c r="Y104" i="11"/>
  <c r="Y98" i="10"/>
  <c r="Y271" i="10"/>
  <c r="Y13" i="25"/>
  <c r="Y20" i="22"/>
  <c r="Y127" i="10"/>
  <c r="Y190" i="10"/>
  <c r="Y113" i="11"/>
  <c r="Y219" i="10"/>
  <c r="Y260" i="10"/>
  <c r="Y74" i="25"/>
  <c r="Y85" i="25" s="1"/>
  <c r="Y93" i="25" s="1"/>
  <c r="Y12" i="22"/>
  <c r="Y12" i="10"/>
  <c r="Y46" i="10"/>
  <c r="Y156" i="10"/>
  <c r="Y75" i="10"/>
  <c r="Y300" i="10"/>
  <c r="Y242" i="10"/>
  <c r="Y96" i="22"/>
  <c r="Y231" i="11"/>
  <c r="Y363" i="10"/>
  <c r="Y385" i="10"/>
  <c r="Y495" i="10" s="1"/>
  <c r="Y240" i="11"/>
  <c r="Y221" i="10"/>
  <c r="Y230" i="10"/>
  <c r="Y373" i="10" s="1"/>
  <c r="Y234" i="10"/>
  <c r="Y377" i="10" s="1"/>
  <c r="Y262" i="10"/>
  <c r="Y233" i="10"/>
  <c r="Y257" i="10" s="1"/>
  <c r="Y229" i="10"/>
  <c r="Y258" i="10" s="1"/>
  <c r="Y215" i="10"/>
  <c r="X97" i="12"/>
  <c r="X111" i="12" s="1"/>
  <c r="X35" i="10" s="1"/>
  <c r="X258" i="10"/>
  <c r="X600" i="12"/>
  <c r="X614" i="12" s="1"/>
  <c r="Z166" i="18"/>
  <c r="AA166" i="18" s="1"/>
  <c r="Y165" i="18"/>
  <c r="Z165" i="18" s="1"/>
  <c r="AA165" i="18" s="1"/>
  <c r="Y588" i="20"/>
  <c r="X2109" i="16"/>
  <c r="X119" i="10"/>
  <c r="X636" i="12"/>
  <c r="Y602" i="20"/>
  <c r="Y574" i="20"/>
  <c r="Y576" i="20" s="1"/>
  <c r="X760" i="12"/>
  <c r="X917" i="12" s="1"/>
  <c r="X1932" i="12" s="1"/>
  <c r="X1144" i="12"/>
  <c r="X1164" i="12" s="1"/>
  <c r="X911" i="12"/>
  <c r="X923" i="12" s="1"/>
  <c r="X1939" i="12" s="1"/>
  <c r="X62" i="25"/>
  <c r="X82" i="25"/>
  <c r="X92" i="10"/>
  <c r="X91" i="10" s="1"/>
  <c r="X18" i="10"/>
  <c r="X306" i="10" s="1"/>
  <c r="X117" i="10"/>
  <c r="X30" i="10"/>
  <c r="X115" i="10"/>
  <c r="X402" i="10" s="1"/>
  <c r="X17" i="10"/>
  <c r="X305" i="10" s="1"/>
  <c r="X116" i="10"/>
  <c r="X403" i="10" s="1"/>
  <c r="X110" i="10"/>
  <c r="X31" i="10"/>
  <c r="X19" i="10"/>
  <c r="X77" i="10"/>
  <c r="X365" i="10" s="1"/>
  <c r="X85" i="10"/>
  <c r="X71" i="10"/>
  <c r="X359" i="10" s="1"/>
  <c r="X89" i="10"/>
  <c r="Y2668" i="16"/>
  <c r="Y2670" i="16" s="1"/>
  <c r="Y12" i="11"/>
  <c r="Y222" i="11"/>
  <c r="Y41" i="11"/>
  <c r="Y115" i="11" s="1"/>
  <c r="Y74" i="11"/>
  <c r="Y92" i="11"/>
  <c r="Y95" i="11"/>
  <c r="Y44" i="11"/>
  <c r="Y53" i="11"/>
  <c r="Y35" i="11"/>
  <c r="Y50" i="11"/>
  <c r="Y116" i="11" s="1"/>
  <c r="Y101" i="11"/>
  <c r="Y120" i="11" s="1"/>
  <c r="Y71" i="11"/>
  <c r="Y117" i="11" s="1"/>
  <c r="X215" i="11"/>
  <c r="X150" i="11"/>
  <c r="X218" i="11"/>
  <c r="X193" i="11"/>
  <c r="X153" i="11"/>
  <c r="X196" i="11"/>
  <c r="X217" i="11"/>
  <c r="X152" i="11"/>
  <c r="X214" i="11"/>
  <c r="X197" i="11"/>
  <c r="X151" i="11"/>
  <c r="X155" i="11"/>
  <c r="X216" i="11"/>
  <c r="X157" i="11"/>
  <c r="X194" i="11"/>
  <c r="X156" i="11"/>
  <c r="X149" i="11"/>
  <c r="X154" i="11"/>
  <c r="X195" i="11"/>
  <c r="X158" i="11"/>
  <c r="X228" i="10"/>
  <c r="X257" i="10"/>
  <c r="Y2669" i="16"/>
  <c r="Y2671" i="16" s="1"/>
  <c r="X2670" i="16"/>
  <c r="W113" i="10"/>
  <c r="W400" i="10" s="1"/>
  <c r="W97" i="12"/>
  <c r="W111" i="12" s="1"/>
  <c r="W35" i="10" s="1"/>
  <c r="W84" i="10"/>
  <c r="X1126" i="12"/>
  <c r="X1162" i="12" s="1"/>
  <c r="X1047" i="12"/>
  <c r="X1160" i="12" s="1"/>
  <c r="X206" i="12"/>
  <c r="X434" i="12"/>
  <c r="X306" i="12"/>
  <c r="X520" i="12"/>
  <c r="X116" i="12"/>
  <c r="X594" i="12"/>
  <c r="X264" i="12"/>
  <c r="X585" i="12"/>
  <c r="X221" i="12"/>
  <c r="X161" i="12"/>
  <c r="W1303" i="20"/>
  <c r="W1316" i="20" s="1"/>
  <c r="X884" i="12"/>
  <c r="X920" i="12" s="1"/>
  <c r="X1542" i="12"/>
  <c r="X1459" i="12"/>
  <c r="X1560" i="12"/>
  <c r="X1579" i="12"/>
  <c r="X1463" i="12"/>
  <c r="X1570" i="12"/>
  <c r="X1481" i="12"/>
  <c r="X1493" i="12"/>
  <c r="X1522" i="12"/>
  <c r="X1518" i="12"/>
  <c r="X1546" i="12"/>
  <c r="X1552" i="12"/>
  <c r="X1521" i="12"/>
  <c r="X1520" i="12"/>
  <c r="X1535" i="12"/>
  <c r="X1547" i="12"/>
  <c r="X1512" i="12"/>
  <c r="X1526" i="12"/>
  <c r="X1492" i="12"/>
  <c r="X1472" i="12"/>
  <c r="X1572" i="12"/>
  <c r="X1594" i="12"/>
  <c r="X1471" i="12"/>
  <c r="X1504" i="12"/>
  <c r="X1466" i="12"/>
  <c r="X1602" i="12"/>
  <c r="X1562" i="12"/>
  <c r="X1597" i="12"/>
  <c r="X1494" i="12"/>
  <c r="X1430" i="12"/>
  <c r="X1519" i="12"/>
  <c r="X1551" i="12"/>
  <c r="X1592" i="12"/>
  <c r="X1553" i="12"/>
  <c r="X1513" i="12"/>
  <c r="X1454" i="12"/>
  <c r="X1548" i="12"/>
  <c r="X1500" i="12"/>
  <c r="X1458" i="12"/>
  <c r="X1467" i="12"/>
  <c r="X1436" i="12"/>
  <c r="X1510" i="12"/>
  <c r="X1567" i="12"/>
  <c r="X1473" i="12"/>
  <c r="X1527" i="12"/>
  <c r="X1566" i="12"/>
  <c r="X1431" i="12"/>
  <c r="X1545" i="12"/>
  <c r="X1432" i="12"/>
  <c r="X1501" i="12"/>
  <c r="X1507" i="12"/>
  <c r="X1498" i="12"/>
  <c r="X1569" i="12"/>
  <c r="X1509" i="12"/>
  <c r="X1496" i="12"/>
  <c r="X1489" i="12"/>
  <c r="X1565" i="12"/>
  <c r="X1516" i="12"/>
  <c r="X1517" i="12"/>
  <c r="X1457" i="12"/>
  <c r="X1587" i="12"/>
  <c r="X1468" i="12"/>
  <c r="X1462" i="12"/>
  <c r="X1469" i="12"/>
  <c r="X1601" i="12"/>
  <c r="X1460" i="12"/>
  <c r="X1599" i="12"/>
  <c r="X1505" i="12"/>
  <c r="X1543" i="12"/>
  <c r="X1568" i="12"/>
  <c r="X1503" i="12"/>
  <c r="X1555" i="12"/>
  <c r="X1537" i="12"/>
  <c r="X1604" i="12"/>
  <c r="X1515" i="12"/>
  <c r="X1558" i="12"/>
  <c r="X1559" i="12"/>
  <c r="X1541" i="12"/>
  <c r="X1506" i="12"/>
  <c r="X1550" i="12"/>
  <c r="X1581" i="12"/>
  <c r="X1533" i="12"/>
  <c r="X1514" i="12"/>
  <c r="X1580" i="12"/>
  <c r="X1470" i="12"/>
  <c r="X1554" i="12"/>
  <c r="X1439" i="12"/>
  <c r="X1502" i="12"/>
  <c r="X1495" i="12"/>
  <c r="X1539" i="12"/>
  <c r="X1465" i="12"/>
  <c r="X1442" i="12"/>
  <c r="X1508" i="12"/>
  <c r="X1536" i="12"/>
  <c r="X1540" i="12"/>
  <c r="X1464" i="12"/>
  <c r="X1557" i="12"/>
  <c r="X1556" i="12"/>
  <c r="X1524" i="12"/>
  <c r="X1561" i="12"/>
  <c r="X1603" i="12"/>
  <c r="X1544" i="12"/>
  <c r="X1511" i="12"/>
  <c r="X1497" i="12"/>
  <c r="X1538" i="12"/>
  <c r="X1456" i="12"/>
  <c r="X1549" i="12"/>
  <c r="X1449" i="12"/>
  <c r="X1525" i="12"/>
  <c r="X1482" i="12"/>
  <c r="X1499" i="12"/>
  <c r="X1491" i="12"/>
  <c r="X1564" i="12"/>
  <c r="X1578" i="12"/>
  <c r="X1563" i="12"/>
  <c r="X1534" i="12"/>
  <c r="X1583" i="12"/>
  <c r="X1571" i="12"/>
  <c r="X1490" i="12"/>
  <c r="X1446" i="12"/>
  <c r="X1596" i="12"/>
  <c r="X1595" i="12"/>
  <c r="X1433" i="12"/>
  <c r="X1437" i="12"/>
  <c r="X1443" i="12"/>
  <c r="X1440" i="12"/>
  <c r="X1478" i="12"/>
  <c r="X1448" i="12"/>
  <c r="X1577" i="12"/>
  <c r="X1585" i="12"/>
  <c r="X1461" i="12"/>
  <c r="X1586" i="12"/>
  <c r="X1480" i="12"/>
  <c r="X1447" i="12"/>
  <c r="X1455" i="12"/>
  <c r="X1605" i="12"/>
  <c r="X1435" i="12"/>
  <c r="X1523" i="12"/>
  <c r="X1606" i="12"/>
  <c r="X1441" i="12"/>
  <c r="X1588" i="12"/>
  <c r="X1593" i="12"/>
  <c r="X1589" i="12"/>
  <c r="X1438" i="12"/>
  <c r="X1590" i="12"/>
  <c r="X1488" i="12"/>
  <c r="X1598" i="12"/>
  <c r="X1600" i="12"/>
  <c r="X1582" i="12"/>
  <c r="X1444" i="12"/>
  <c r="X1591" i="12"/>
  <c r="X1584" i="12"/>
  <c r="X1479" i="12"/>
  <c r="X1445" i="12"/>
  <c r="Y74" i="18"/>
  <c r="Y83" i="18"/>
  <c r="Y107" i="18"/>
  <c r="Y12" i="20"/>
  <c r="Y91" i="20"/>
  <c r="Y127" i="20"/>
  <c r="Y203" i="20"/>
  <c r="Y239" i="20"/>
  <c r="Y29" i="18"/>
  <c r="Y114" i="20"/>
  <c r="Y63" i="18"/>
  <c r="Y150" i="20"/>
  <c r="Y44" i="18"/>
  <c r="Y96" i="18"/>
  <c r="Y116" i="18"/>
  <c r="Y221" i="20"/>
  <c r="Y12" i="18"/>
  <c r="Y1404" i="12"/>
  <c r="Y1645" i="12"/>
  <c r="Y1886" i="12"/>
  <c r="Y1925" i="12" s="1"/>
  <c r="Y23" i="12"/>
  <c r="Y63" i="12"/>
  <c r="Y100" i="12"/>
  <c r="Y921" i="12"/>
  <c r="Y1936" i="12" s="1"/>
  <c r="Y1403" i="12"/>
  <c r="Y1885" i="12"/>
  <c r="Y1924" i="12" s="1"/>
  <c r="Y12" i="12"/>
  <c r="Y1644" i="12"/>
  <c r="Y1650" i="12"/>
  <c r="Y1400" i="12"/>
  <c r="Y1406" i="12"/>
  <c r="Y1427" i="12"/>
  <c r="Y91" i="12"/>
  <c r="Y603" i="12"/>
  <c r="Y946" i="12"/>
  <c r="Y1163" i="12"/>
  <c r="Y1667" i="12"/>
  <c r="Y1884" i="12"/>
  <c r="Y1922" i="12" s="1"/>
  <c r="Y617" i="12"/>
  <c r="Y42" i="12"/>
  <c r="Y114" i="12"/>
  <c r="Y1169" i="12"/>
  <c r="Y1405" i="12"/>
  <c r="Y927" i="12"/>
  <c r="Y1187" i="12"/>
  <c r="Y1890" i="12"/>
  <c r="Y629" i="12"/>
  <c r="Y73" i="12"/>
  <c r="Y704" i="12"/>
  <c r="Y1646" i="12"/>
  <c r="Y32" i="12"/>
  <c r="Y1401" i="12"/>
  <c r="Y82" i="12"/>
  <c r="Y1402" i="12"/>
  <c r="Y1410" i="12"/>
  <c r="Y38" i="12"/>
  <c r="Y104" i="12" s="1"/>
  <c r="Y79" i="12"/>
  <c r="Y107" i="12" s="1"/>
  <c r="Y60" i="12"/>
  <c r="Y105" i="12" s="1"/>
  <c r="Y182" i="12"/>
  <c r="Y606" i="12" s="1"/>
  <c r="Y20" i="12"/>
  <c r="Y102" i="12" s="1"/>
  <c r="Y591" i="12"/>
  <c r="Y613" i="12" s="1"/>
  <c r="Y212" i="12"/>
  <c r="Y607" i="12" s="1"/>
  <c r="Y137" i="12"/>
  <c r="Y605" i="12" s="1"/>
  <c r="Y551" i="12"/>
  <c r="Y610" i="12" s="1"/>
  <c r="Y88" i="12"/>
  <c r="Y110" i="12" s="1"/>
  <c r="Y431" i="12"/>
  <c r="Y608" i="12" s="1"/>
  <c r="Y70" i="12"/>
  <c r="Y106" i="12" s="1"/>
  <c r="Y476" i="12"/>
  <c r="Y609" i="12" s="1"/>
  <c r="Y29" i="12"/>
  <c r="Y103" i="12" s="1"/>
  <c r="Y67" i="20"/>
  <c r="Y77" i="20"/>
  <c r="Y80" i="20"/>
  <c r="Y75" i="20"/>
  <c r="Y73" i="20"/>
  <c r="Y78" i="20"/>
  <c r="Y65" i="20"/>
  <c r="Y66" i="20"/>
  <c r="Y76" i="20"/>
  <c r="Y79" i="20"/>
  <c r="Y71" i="20"/>
  <c r="Y72" i="20"/>
  <c r="Y64" i="20"/>
  <c r="Y83" i="20"/>
  <c r="Y74" i="20"/>
  <c r="Y68" i="20"/>
  <c r="Y69" i="20"/>
  <c r="Y82" i="20"/>
  <c r="Y81" i="20"/>
  <c r="Y70" i="20"/>
  <c r="Y106" i="20"/>
  <c r="Y819" i="12"/>
  <c r="Y780" i="12"/>
  <c r="Y864" i="12"/>
  <c r="Y989" i="12"/>
  <c r="Y817" i="12"/>
  <c r="Y849" i="12"/>
  <c r="Y778" i="12"/>
  <c r="Y794" i="12"/>
  <c r="Y846" i="12"/>
  <c r="Y981" i="12"/>
  <c r="Y745" i="12"/>
  <c r="Y802" i="12"/>
  <c r="Y861" i="12"/>
  <c r="Y869" i="12"/>
  <c r="Y877" i="12"/>
  <c r="Y966" i="12"/>
  <c r="Y978" i="12"/>
  <c r="Y986" i="12"/>
  <c r="Y822" i="12"/>
  <c r="Y961" i="12"/>
  <c r="Y973" i="12"/>
  <c r="Y825" i="12"/>
  <c r="Y833" i="12"/>
  <c r="Y725" i="12"/>
  <c r="Y827" i="12"/>
  <c r="Y835" i="12"/>
  <c r="Y843" i="12"/>
  <c r="Y952" i="12"/>
  <c r="Y958" i="12"/>
  <c r="Y814" i="12"/>
  <c r="Y708" i="12"/>
  <c r="Y734" i="12"/>
  <c r="Y742" i="12"/>
  <c r="Y750" i="12"/>
  <c r="Y767" i="12"/>
  <c r="Y775" i="12"/>
  <c r="Y783" i="12"/>
  <c r="Y791" i="12"/>
  <c r="Y799" i="12"/>
  <c r="Y812" i="12"/>
  <c r="Y731" i="12"/>
  <c r="Y796" i="12"/>
  <c r="Y804" i="12"/>
  <c r="Y830" i="12"/>
  <c r="Y838" i="12"/>
  <c r="Y722" i="12"/>
  <c r="Y841" i="12"/>
  <c r="Y717" i="12"/>
  <c r="Y976" i="12"/>
  <c r="Y207" i="20"/>
  <c r="Y711" i="12"/>
  <c r="Y739" i="12"/>
  <c r="Y747" i="12"/>
  <c r="Y788" i="12"/>
  <c r="Y714" i="12"/>
  <c r="Y856" i="12"/>
  <c r="Y898" i="12"/>
  <c r="Y772" i="12"/>
  <c r="Y907" i="12"/>
  <c r="Y786" i="12"/>
  <c r="Y859" i="12"/>
  <c r="Y867" i="12"/>
  <c r="Y875" i="12"/>
  <c r="Y883" i="12"/>
  <c r="Y910" i="12"/>
  <c r="Y950" i="12"/>
  <c r="Y757" i="12"/>
  <c r="Y870" i="12"/>
  <c r="Y878" i="12"/>
  <c r="Y959" i="12"/>
  <c r="Y979" i="12"/>
  <c r="Y987" i="12"/>
  <c r="Y823" i="12"/>
  <c r="Y839" i="12"/>
  <c r="Y715" i="12"/>
  <c r="Y868" i="12"/>
  <c r="Y876" i="12"/>
  <c r="Y733" i="12"/>
  <c r="Y741" i="12"/>
  <c r="Y749" i="12"/>
  <c r="Y766" i="12"/>
  <c r="Y774" i="12"/>
  <c r="Y848" i="12"/>
  <c r="Y882" i="12"/>
  <c r="Y880" i="12"/>
  <c r="Y740" i="12"/>
  <c r="Y862" i="12"/>
  <c r="Y831" i="12"/>
  <c r="Y908" i="12"/>
  <c r="Y779" i="12"/>
  <c r="Y787" i="12"/>
  <c r="Y795" i="12"/>
  <c r="Y803" i="12"/>
  <c r="Y860" i="12"/>
  <c r="Y957" i="12"/>
  <c r="Y721" i="12"/>
  <c r="Y790" i="12"/>
  <c r="Y798" i="12"/>
  <c r="Y840" i="12"/>
  <c r="Y874" i="12"/>
  <c r="Y949" i="12"/>
  <c r="Y955" i="12"/>
  <c r="Y770" i="12"/>
  <c r="Y956" i="12"/>
  <c r="Y836" i="12"/>
  <c r="Y732" i="12"/>
  <c r="Y1039" i="12"/>
  <c r="Y962" i="12"/>
  <c r="Y990" i="12"/>
  <c r="Y738" i="12"/>
  <c r="Y746" i="12"/>
  <c r="Y758" i="12"/>
  <c r="Y771" i="12"/>
  <c r="Y813" i="12"/>
  <c r="Y821" i="12"/>
  <c r="Y829" i="12"/>
  <c r="Y837" i="12"/>
  <c r="Y845" i="12"/>
  <c r="Y713" i="12"/>
  <c r="Y906" i="12"/>
  <c r="Y756" i="12"/>
  <c r="Y769" i="12"/>
  <c r="Y777" i="12"/>
  <c r="Y801" i="12"/>
  <c r="Y866" i="12"/>
  <c r="Y983" i="12"/>
  <c r="Y811" i="12"/>
  <c r="Y992" i="12"/>
  <c r="Y820" i="12"/>
  <c r="Y712" i="12"/>
  <c r="Y720" i="12"/>
  <c r="Y847" i="12"/>
  <c r="Y755" i="12"/>
  <c r="Y792" i="12"/>
  <c r="Y982" i="12"/>
  <c r="Y718" i="12"/>
  <c r="Y726" i="12"/>
  <c r="Y782" i="12"/>
  <c r="Y871" i="12"/>
  <c r="Y824" i="12"/>
  <c r="Y736" i="12"/>
  <c r="Y793" i="12"/>
  <c r="Y858" i="12"/>
  <c r="Y975" i="12"/>
  <c r="Y991" i="12"/>
  <c r="Y737" i="12"/>
  <c r="Y964" i="12"/>
  <c r="Y828" i="12"/>
  <c r="Y844" i="12"/>
  <c r="Y901" i="12"/>
  <c r="Y735" i="12"/>
  <c r="Y768" i="12"/>
  <c r="Y873" i="12"/>
  <c r="Y881" i="12"/>
  <c r="Y974" i="12"/>
  <c r="Y810" i="12"/>
  <c r="Y818" i="12"/>
  <c r="Y826" i="12"/>
  <c r="Y834" i="12"/>
  <c r="Y842" i="12"/>
  <c r="Y977" i="12"/>
  <c r="Y863" i="12"/>
  <c r="Y879" i="12"/>
  <c r="Y744" i="12"/>
  <c r="Y773" i="12"/>
  <c r="Y789" i="12"/>
  <c r="Y743" i="12"/>
  <c r="Y776" i="12"/>
  <c r="Y784" i="12"/>
  <c r="Y800" i="12"/>
  <c r="Y857" i="12"/>
  <c r="Y951" i="12"/>
  <c r="Y965" i="12"/>
  <c r="Y985" i="12"/>
  <c r="Y968" i="12"/>
  <c r="Y832" i="12"/>
  <c r="Y724" i="12"/>
  <c r="Y963" i="12"/>
  <c r="Y719" i="12"/>
  <c r="Y759" i="12"/>
  <c r="Y984" i="12"/>
  <c r="Y748" i="12"/>
  <c r="Y854" i="12"/>
  <c r="Y815" i="12"/>
  <c r="Y865" i="12"/>
  <c r="Y899" i="12"/>
  <c r="Y707" i="12"/>
  <c r="Y960" i="12"/>
  <c r="Y980" i="12"/>
  <c r="Y988" i="12"/>
  <c r="Y816" i="12"/>
  <c r="Y710" i="12"/>
  <c r="Y716" i="12"/>
  <c r="Y785" i="12"/>
  <c r="Y897" i="12"/>
  <c r="Y909" i="12"/>
  <c r="Y900" i="12"/>
  <c r="Y872" i="12"/>
  <c r="Y765" i="12"/>
  <c r="Y781" i="12"/>
  <c r="Y797" i="12"/>
  <c r="Y967" i="12"/>
  <c r="Y709" i="12"/>
  <c r="Y723" i="12"/>
  <c r="Y954" i="12"/>
  <c r="Y855" i="12"/>
  <c r="Y190" i="20"/>
  <c r="Y204" i="20"/>
  <c r="Y155" i="20"/>
  <c r="Y162" i="20"/>
  <c r="Y134" i="20"/>
  <c r="Y172" i="20"/>
  <c r="Y95" i="20"/>
  <c r="Y158" i="20"/>
  <c r="Y157" i="20"/>
  <c r="Y1035" i="12"/>
  <c r="Y1105" i="12"/>
  <c r="Y1044" i="12"/>
  <c r="Y1142" i="12"/>
  <c r="Y1022" i="12"/>
  <c r="Y1082" i="12"/>
  <c r="Y1042" i="12"/>
  <c r="Y99" i="20"/>
  <c r="Y129" i="20"/>
  <c r="Y179" i="20"/>
  <c r="Y135" i="20"/>
  <c r="Y177" i="20"/>
  <c r="Y130" i="20"/>
  <c r="Y184" i="20"/>
  <c r="Y175" i="20"/>
  <c r="Y1115" i="12"/>
  <c r="Y1037" i="12"/>
  <c r="Y1008" i="12"/>
  <c r="Y1018" i="12"/>
  <c r="Y998" i="12"/>
  <c r="Y1043" i="12"/>
  <c r="Y1023" i="12"/>
  <c r="Y224" i="20"/>
  <c r="Y222" i="20"/>
  <c r="Y208" i="20"/>
  <c r="Y228" i="20"/>
  <c r="Y178" i="20"/>
  <c r="Y92" i="20"/>
  <c r="Y188" i="20"/>
  <c r="Y153" i="20"/>
  <c r="Y229" i="20"/>
  <c r="Y128" i="20"/>
  <c r="Y97" i="20"/>
  <c r="Y100" i="20"/>
  <c r="Y174" i="20"/>
  <c r="Y160" i="20"/>
  <c r="Y173" i="20"/>
  <c r="Y1117" i="12"/>
  <c r="Y1102" i="12"/>
  <c r="Y1106" i="12"/>
  <c r="Y1104" i="12"/>
  <c r="Y151" i="20"/>
  <c r="Y210" i="20"/>
  <c r="Y154" i="20"/>
  <c r="Y117" i="20"/>
  <c r="Y212" i="20"/>
  <c r="Y164" i="20"/>
  <c r="Y116" i="20"/>
  <c r="Y104" i="20"/>
  <c r="Y231" i="20"/>
  <c r="Y1046" i="12"/>
  <c r="Y1118" i="12"/>
  <c r="Y1015" i="12"/>
  <c r="Y98" i="20"/>
  <c r="Y132" i="20"/>
  <c r="Y101" i="20"/>
  <c r="Y102" i="20"/>
  <c r="Y171" i="20"/>
  <c r="Y118" i="20"/>
  <c r="Y169" i="20"/>
  <c r="Y176" i="20"/>
  <c r="Y189" i="20"/>
  <c r="Y167" i="20"/>
  <c r="Y225" i="20"/>
  <c r="Y213" i="20"/>
  <c r="Y1026" i="12"/>
  <c r="Y999" i="12"/>
  <c r="Y1108" i="12"/>
  <c r="Y1150" i="12"/>
  <c r="Y1020" i="12"/>
  <c r="Y1149" i="12"/>
  <c r="Y163" i="20"/>
  <c r="Y131" i="20"/>
  <c r="Y170" i="20"/>
  <c r="Y180" i="20"/>
  <c r="Y103" i="20"/>
  <c r="Y226" i="20"/>
  <c r="Y166" i="20"/>
  <c r="Y152" i="20"/>
  <c r="Y165" i="20"/>
  <c r="Y1028" i="12"/>
  <c r="Y1038" i="12"/>
  <c r="Y1000" i="12"/>
  <c r="Y1025" i="12"/>
  <c r="Y93" i="20"/>
  <c r="Y137" i="20"/>
  <c r="Y187" i="20"/>
  <c r="Y156" i="20"/>
  <c r="Y119" i="20"/>
  <c r="Y185" i="20"/>
  <c r="Y133" i="20"/>
  <c r="Y205" i="20"/>
  <c r="Y96" i="20"/>
  <c r="Y223" i="20"/>
  <c r="Y115" i="20"/>
  <c r="Y183" i="20"/>
  <c r="Y997" i="12"/>
  <c r="Y1017" i="12"/>
  <c r="Y1119" i="12"/>
  <c r="Y1100" i="12"/>
  <c r="Y1098" i="12"/>
  <c r="Y1107" i="12"/>
  <c r="Y1029" i="12"/>
  <c r="Y1097" i="12"/>
  <c r="Y230" i="20"/>
  <c r="Y211" i="20"/>
  <c r="Y94" i="20"/>
  <c r="Y186" i="20"/>
  <c r="Y227" i="20"/>
  <c r="Y161" i="20"/>
  <c r="Y136" i="20"/>
  <c r="Y105" i="20"/>
  <c r="Y206" i="20"/>
  <c r="Y209" i="20"/>
  <c r="Y182" i="20"/>
  <c r="Y168" i="20"/>
  <c r="Y181" i="20"/>
  <c r="Y159" i="20"/>
  <c r="Y1113" i="12"/>
  <c r="Y1122" i="12"/>
  <c r="Y1151" i="12"/>
  <c r="Y1152" i="12"/>
  <c r="Y1033" i="12"/>
  <c r="Y1027" i="12"/>
  <c r="Y1034" i="12"/>
  <c r="Y1084" i="12"/>
  <c r="Y1116" i="12"/>
  <c r="Y1141" i="12"/>
  <c r="Y1099" i="12"/>
  <c r="Y1021" i="12"/>
  <c r="Y1096" i="12"/>
  <c r="Y1075" i="12"/>
  <c r="Y1112" i="12"/>
  <c r="Y1110" i="12"/>
  <c r="Y1140" i="12"/>
  <c r="Y1081" i="12"/>
  <c r="Y1083" i="12"/>
  <c r="Y1014" i="12"/>
  <c r="Y1103" i="12"/>
  <c r="Y1123" i="12"/>
  <c r="Y1114" i="12"/>
  <c r="Y1019" i="12"/>
  <c r="Y1030" i="12"/>
  <c r="Y1009" i="12"/>
  <c r="Y1031" i="12"/>
  <c r="Y1012" i="12"/>
  <c r="Y1001" i="12"/>
  <c r="Y1041" i="12"/>
  <c r="Y1109" i="12"/>
  <c r="Y1040" i="12"/>
  <c r="Y1111" i="12"/>
  <c r="Y1121" i="12"/>
  <c r="Y1089" i="12"/>
  <c r="Y1076" i="12"/>
  <c r="Y1024" i="12"/>
  <c r="Y1101" i="12"/>
  <c r="Y1011" i="12"/>
  <c r="Y1125" i="12"/>
  <c r="Y1016" i="12"/>
  <c r="Y1010" i="12"/>
  <c r="Y1124" i="12"/>
  <c r="Y1148" i="12"/>
  <c r="Y1045" i="12"/>
  <c r="Y1036" i="12"/>
  <c r="Y1120" i="12"/>
  <c r="Y1007" i="12"/>
  <c r="Y1143" i="12"/>
  <c r="Y1013" i="12"/>
  <c r="Y1032" i="12"/>
  <c r="Y1139" i="12"/>
  <c r="Y1793" i="12"/>
  <c r="Y1818" i="12"/>
  <c r="Y1676" i="12"/>
  <c r="Y1686" i="12"/>
  <c r="Y1783" i="12"/>
  <c r="Y1742" i="12"/>
  <c r="Y1754" i="12"/>
  <c r="Y1774" i="12"/>
  <c r="Y1056" i="12"/>
  <c r="Y1058" i="12"/>
  <c r="Y1091" i="12"/>
  <c r="Y1701" i="12"/>
  <c r="Y1776" i="12"/>
  <c r="Y1788" i="12"/>
  <c r="Y1684" i="12"/>
  <c r="Y1696" i="12"/>
  <c r="Y1786" i="12"/>
  <c r="Y1837" i="12"/>
  <c r="Y1785" i="12"/>
  <c r="Y1708" i="12"/>
  <c r="Y1670" i="12"/>
  <c r="Y1704" i="12"/>
  <c r="Y1067" i="12"/>
  <c r="Y1842" i="12"/>
  <c r="Y1061" i="12"/>
  <c r="Y1694" i="12"/>
  <c r="Y1750" i="12"/>
  <c r="Y1673" i="12"/>
  <c r="Y1743" i="12"/>
  <c r="Y1784" i="12"/>
  <c r="Y1758" i="12"/>
  <c r="Y1698" i="12"/>
  <c r="Y1672" i="12"/>
  <c r="Y1703" i="12"/>
  <c r="Y1054" i="12"/>
  <c r="Y1090" i="12"/>
  <c r="Y1683" i="12"/>
  <c r="Y1773" i="12"/>
  <c r="Y1798" i="12"/>
  <c r="Y1685" i="12"/>
  <c r="Y1834" i="12"/>
  <c r="Y1841" i="12"/>
  <c r="Y1734" i="12"/>
  <c r="Y1721" i="12"/>
  <c r="Y1755" i="12"/>
  <c r="Y1078" i="12"/>
  <c r="Y1063" i="12"/>
  <c r="Y1782" i="12"/>
  <c r="Y1085" i="12"/>
  <c r="Y1749" i="12"/>
  <c r="Y1792" i="12"/>
  <c r="Y1722" i="12"/>
  <c r="Y1744" i="12"/>
  <c r="Y1736" i="12"/>
  <c r="Y1810" i="12"/>
  <c r="Y1809" i="12"/>
  <c r="Y1761" i="12"/>
  <c r="Y1073" i="12"/>
  <c r="Y1062" i="12"/>
  <c r="Y1812" i="12"/>
  <c r="Y1819" i="12"/>
  <c r="Y1738" i="12"/>
  <c r="Y1068" i="12"/>
  <c r="Y1080" i="12"/>
  <c r="Y1746" i="12"/>
  <c r="Y1801" i="12"/>
  <c r="Y1059" i="12"/>
  <c r="Y1709" i="12"/>
  <c r="Y1735" i="12"/>
  <c r="Y1687" i="12"/>
  <c r="Y1053" i="12"/>
  <c r="Y1060" i="12"/>
  <c r="Y1070" i="12"/>
  <c r="Y1739" i="12"/>
  <c r="Y1821" i="12"/>
  <c r="Y1679" i="12"/>
  <c r="Y1831" i="12"/>
  <c r="Y1728" i="12"/>
  <c r="Y1689" i="12"/>
  <c r="Y1829" i="12"/>
  <c r="Y1077" i="12"/>
  <c r="Y1800" i="12"/>
  <c r="Y1706" i="12"/>
  <c r="Y1741" i="12"/>
  <c r="Y1778" i="12"/>
  <c r="Y1756" i="12"/>
  <c r="Y1712" i="12"/>
  <c r="Y1711" i="12"/>
  <c r="Y1839" i="12"/>
  <c r="Y1763" i="12"/>
  <c r="Y1682" i="12"/>
  <c r="Y1806" i="12"/>
  <c r="Y1702" i="12"/>
  <c r="Y1678" i="12"/>
  <c r="Y1780" i="12"/>
  <c r="Y1753" i="12"/>
  <c r="Y1779" i="12"/>
  <c r="Y1072" i="12"/>
  <c r="Y1071" i="12"/>
  <c r="Y1757" i="12"/>
  <c r="Y1074" i="12"/>
  <c r="Y1765" i="12"/>
  <c r="Y1671" i="12"/>
  <c r="Y1795" i="12"/>
  <c r="Y1803" i="12"/>
  <c r="Y1697" i="12"/>
  <c r="Y1065" i="12"/>
  <c r="Y1681" i="12"/>
  <c r="Y1710" i="12"/>
  <c r="Y1087" i="12"/>
  <c r="Y1677" i="12"/>
  <c r="Y1787" i="12"/>
  <c r="Y1730" i="12"/>
  <c r="Y1733" i="12"/>
  <c r="Y1695" i="12"/>
  <c r="Y1781" i="12"/>
  <c r="Y1791" i="12"/>
  <c r="Y1844" i="12"/>
  <c r="Y1745" i="12"/>
  <c r="Y1799" i="12"/>
  <c r="Y1808" i="12"/>
  <c r="Y1790" i="12"/>
  <c r="Y1086" i="12"/>
  <c r="Y1088" i="12"/>
  <c r="Y1766" i="12"/>
  <c r="Y1832" i="12"/>
  <c r="Y1752" i="12"/>
  <c r="Y1827" i="12"/>
  <c r="Y1794" i="12"/>
  <c r="Y1064" i="12"/>
  <c r="Y1066" i="12"/>
  <c r="Y1836" i="12"/>
  <c r="Y1688" i="12"/>
  <c r="Y1705" i="12"/>
  <c r="Y1775" i="12"/>
  <c r="Y1796" i="12"/>
  <c r="Y1740" i="12"/>
  <c r="Y1055" i="12"/>
  <c r="Y1069" i="12"/>
  <c r="Y1748" i="12"/>
  <c r="Y1759" i="12"/>
  <c r="Y1789" i="12"/>
  <c r="Y1838" i="12"/>
  <c r="Y1811" i="12"/>
  <c r="Y1823" i="12"/>
  <c r="Y1764" i="12"/>
  <c r="Y1079" i="12"/>
  <c r="Y1731" i="12"/>
  <c r="Y1805" i="12"/>
  <c r="Y1713" i="12"/>
  <c r="Y1820" i="12"/>
  <c r="Y1052" i="12"/>
  <c r="Y1833" i="12"/>
  <c r="Y1767" i="12"/>
  <c r="Y1797" i="12"/>
  <c r="Y1835" i="12"/>
  <c r="Y1700" i="12"/>
  <c r="Y1707" i="12"/>
  <c r="Y1843" i="12"/>
  <c r="Y1737" i="12"/>
  <c r="Y1825" i="12"/>
  <c r="Y1699" i="12"/>
  <c r="Y1751" i="12"/>
  <c r="Y1747" i="12"/>
  <c r="Y1762" i="12"/>
  <c r="Y1807" i="12"/>
  <c r="Y1729" i="12"/>
  <c r="Y1760" i="12"/>
  <c r="Y1732" i="12"/>
  <c r="Y1719" i="12"/>
  <c r="Y1777" i="12"/>
  <c r="Y1804" i="12"/>
  <c r="Y1802" i="12"/>
  <c r="Y1057" i="12"/>
  <c r="Y1675" i="12"/>
  <c r="Y1680" i="12"/>
  <c r="Y1824" i="12"/>
  <c r="Y1840" i="12"/>
  <c r="Y1828" i="12"/>
  <c r="Y1830" i="12"/>
  <c r="Y1826" i="12"/>
  <c r="Y1720" i="12"/>
  <c r="Y1846" i="12"/>
  <c r="Y1822" i="12"/>
  <c r="Y1845" i="12"/>
  <c r="Y1718" i="12"/>
  <c r="Y1817" i="12"/>
  <c r="Y581" i="20"/>
  <c r="X1092" i="12"/>
  <c r="X1161" i="12" s="1"/>
  <c r="X11" i="11"/>
  <c r="X11" i="12"/>
  <c r="X1813" i="12"/>
  <c r="X1882" i="12" s="1"/>
  <c r="X1920" i="12" s="1"/>
  <c r="X805" i="12"/>
  <c r="X918" i="12" s="1"/>
  <c r="X1933" i="12" s="1"/>
  <c r="X936" i="12"/>
  <c r="X1723" i="12"/>
  <c r="X1880" i="12" s="1"/>
  <c r="X1918" i="12" s="1"/>
  <c r="X1714" i="12"/>
  <c r="X1879" i="12" s="1"/>
  <c r="X1917" i="12" s="1"/>
  <c r="X902" i="12"/>
  <c r="X922" i="12" s="1"/>
  <c r="X993" i="12"/>
  <c r="X1158" i="12" s="1"/>
  <c r="X1768" i="12"/>
  <c r="X1881" i="12" s="1"/>
  <c r="X1919" i="12" s="1"/>
  <c r="X850" i="12"/>
  <c r="X919" i="12" s="1"/>
  <c r="X1934" i="12" s="1"/>
  <c r="X1847" i="12"/>
  <c r="X1883" i="12" s="1"/>
  <c r="X1921" i="12" s="1"/>
  <c r="X1002" i="12"/>
  <c r="X1159" i="12" s="1"/>
  <c r="X727" i="12"/>
  <c r="X915" i="12" s="1"/>
  <c r="X1930" i="12" s="1"/>
  <c r="X1190" i="12"/>
  <c r="X1214" i="12"/>
  <c r="X1234" i="12" s="1"/>
  <c r="X1399" i="12" s="1"/>
  <c r="X751" i="12"/>
  <c r="X916" i="12" s="1"/>
  <c r="X1931" i="12" s="1"/>
  <c r="X1153" i="12"/>
  <c r="X1165" i="12" s="1"/>
  <c r="Y167" i="18"/>
  <c r="Y546" i="20"/>
  <c r="Y595" i="20"/>
  <c r="Y553" i="20"/>
  <c r="N727" i="20"/>
  <c r="O727" i="20" s="1"/>
  <c r="N748" i="20"/>
  <c r="O748" i="20" s="1"/>
  <c r="Y609" i="20"/>
  <c r="Y560" i="20"/>
  <c r="N699" i="20"/>
  <c r="O699" i="20" s="1"/>
  <c r="Y567" i="20"/>
  <c r="Y539" i="20"/>
  <c r="W582" i="20"/>
  <c r="X582" i="20" s="1"/>
  <c r="X1313" i="16"/>
  <c r="W1234" i="12"/>
  <c r="W1399" i="12" s="1"/>
  <c r="V2391" i="16"/>
  <c r="W2389" i="16"/>
  <c r="Y2383" i="16"/>
  <c r="Y2382" i="16"/>
  <c r="Y29" i="8"/>
  <c r="Y135" i="8" s="1"/>
  <c r="Y27" i="8"/>
  <c r="R82" i="16"/>
  <c r="S25" i="16"/>
  <c r="S2307" i="16" s="1"/>
  <c r="S2319" i="16" s="1"/>
  <c r="X2110" i="16"/>
  <c r="X2111" i="16"/>
  <c r="N692" i="20"/>
  <c r="O692" i="20" s="1"/>
  <c r="P692" i="20" s="1"/>
  <c r="E2495" i="16"/>
  <c r="D1302" i="16"/>
  <c r="D2494" i="16"/>
  <c r="K1303" i="16"/>
  <c r="F1301" i="16" a="1"/>
  <c r="F1301" i="16" s="1"/>
  <c r="E2494" i="16"/>
  <c r="J2252" i="16"/>
  <c r="K2185" i="16"/>
  <c r="K1297" i="16"/>
  <c r="B1307" i="16"/>
  <c r="B2500" i="16" s="1"/>
  <c r="R1313" i="16"/>
  <c r="D1308" i="16"/>
  <c r="D2500" i="16"/>
  <c r="Q1313" i="16"/>
  <c r="V1313" i="16"/>
  <c r="D1314" i="16"/>
  <c r="C1317" i="16" s="1"/>
  <c r="D522" i="20" s="1"/>
  <c r="C522" i="20" s="1"/>
  <c r="E1308" i="16"/>
  <c r="U1313" i="16"/>
  <c r="P1313" i="16"/>
  <c r="S1313" i="16"/>
  <c r="T1313" i="16"/>
  <c r="E1309" i="16"/>
  <c r="W1313" i="16"/>
  <c r="D2488" i="16"/>
  <c r="N1021" i="16"/>
  <c r="R2178" i="16"/>
  <c r="T1247" i="16"/>
  <c r="T2178" i="16" s="1"/>
  <c r="X1740" i="16"/>
  <c r="J2187" i="16"/>
  <c r="F2480" i="16"/>
  <c r="E2482" i="16"/>
  <c r="D2484" i="16" s="1"/>
  <c r="E2484" i="16" s="1"/>
  <c r="D2476" i="16"/>
  <c r="Z28" i="8"/>
  <c r="X2136" i="16"/>
  <c r="X2108" i="16"/>
  <c r="X610" i="20"/>
  <c r="X611" i="20" s="1"/>
  <c r="X2133" i="16"/>
  <c r="X2106" i="16"/>
  <c r="X2102" i="16"/>
  <c r="X2129" i="16"/>
  <c r="X2137" i="16"/>
  <c r="X2138" i="16"/>
  <c r="X962" i="16"/>
  <c r="X1352" i="16"/>
  <c r="X950" i="16"/>
  <c r="W1373" i="16"/>
  <c r="X2135" i="16"/>
  <c r="X2104" i="16"/>
  <c r="X2107" i="16"/>
  <c r="X2132" i="16"/>
  <c r="X2105" i="16"/>
  <c r="X2103" i="16"/>
  <c r="X2120" i="16"/>
  <c r="X2148" i="16" s="1"/>
  <c r="X2117" i="16"/>
  <c r="X2145" i="16" s="1"/>
  <c r="X1372" i="16"/>
  <c r="X2197" i="16" s="1"/>
  <c r="X938" i="16"/>
  <c r="X1489" i="16"/>
  <c r="Y360" i="16"/>
  <c r="Y1663" i="16"/>
  <c r="Y275" i="16"/>
  <c r="Y112" i="16"/>
  <c r="Y1533" i="16"/>
  <c r="Y419" i="16"/>
  <c r="Y129" i="16"/>
  <c r="Y117" i="16"/>
  <c r="Y355" i="16"/>
  <c r="Y206" i="16"/>
  <c r="Y1557" i="16"/>
  <c r="Y363" i="16" s="1"/>
  <c r="Y3186" i="16"/>
  <c r="Y427" i="16"/>
  <c r="Y1264" i="16"/>
  <c r="Y2775" i="16"/>
  <c r="Y931" i="16"/>
  <c r="Y282" i="16"/>
  <c r="Y1587" i="16"/>
  <c r="Y442" i="16"/>
  <c r="Y1691" i="16"/>
  <c r="Y615" i="16"/>
  <c r="Y2957" i="16"/>
  <c r="Y1519" i="16"/>
  <c r="Y448" i="16"/>
  <c r="Y1465" i="16"/>
  <c r="Y1250" i="16"/>
  <c r="Y1726" i="16"/>
  <c r="Y1236" i="16"/>
  <c r="Y3056" i="16"/>
  <c r="Y2365" i="16"/>
  <c r="Y1365" i="16"/>
  <c r="Y418" i="16"/>
  <c r="Y1451" i="16"/>
  <c r="Y270" i="16"/>
  <c r="Y439" i="16"/>
  <c r="Y1670" i="16"/>
  <c r="Y214" i="16"/>
  <c r="Y2936" i="16"/>
  <c r="Y1893" i="16"/>
  <c r="Y444" i="16"/>
  <c r="Y1458" i="16"/>
  <c r="Y424" i="16"/>
  <c r="X1338" i="16"/>
  <c r="Y437" i="16"/>
  <c r="Y438" i="16"/>
  <c r="Y1417" i="16"/>
  <c r="Y273" i="16"/>
  <c r="Y1299" i="16"/>
  <c r="Y118" i="16"/>
  <c r="Y2866" i="16"/>
  <c r="X932" i="16"/>
  <c r="Y32" i="8"/>
  <c r="Y31" i="8" s="1"/>
  <c r="Y1375" i="16"/>
  <c r="Y426" i="16"/>
  <c r="Y450" i="16"/>
  <c r="Y327" i="16"/>
  <c r="Y1656" i="16"/>
  <c r="Y280" i="16"/>
  <c r="Y1540" i="16"/>
  <c r="Y456" i="16"/>
  <c r="Y211" i="16"/>
  <c r="Y2824" i="16"/>
  <c r="Y216" i="16"/>
  <c r="Y2950" i="16"/>
  <c r="Y100" i="16"/>
  <c r="Y2688" i="16"/>
  <c r="Y955" i="16"/>
  <c r="Y446" i="16"/>
  <c r="Y1512" i="16"/>
  <c r="Y1410" i="16"/>
  <c r="Y1573" i="16"/>
  <c r="Y1340" i="16"/>
  <c r="Y271" i="16"/>
  <c r="Y428" i="16"/>
  <c r="Y1621" i="16"/>
  <c r="Y353" i="16"/>
  <c r="Y2142" i="16"/>
  <c r="Y937" i="16"/>
  <c r="Y1594" i="16"/>
  <c r="Y356" i="16"/>
  <c r="Y330" i="16"/>
  <c r="Y451" i="16"/>
  <c r="Y359" i="16"/>
  <c r="X1366" i="16"/>
  <c r="X956" i="16"/>
  <c r="Y961" i="16"/>
  <c r="Y1424" i="16"/>
  <c r="Y279" i="16"/>
  <c r="Y1479" i="16"/>
  <c r="Y277" i="16"/>
  <c r="Y452" i="16"/>
  <c r="Y357" i="16"/>
  <c r="Y440" i="16"/>
  <c r="Y1684" i="16"/>
  <c r="Y1313" i="16"/>
  <c r="Y203" i="16"/>
  <c r="Y325" i="16"/>
  <c r="Y62" i="16"/>
  <c r="Y2716" i="16"/>
  <c r="Y54" i="16"/>
  <c r="Y141" i="16"/>
  <c r="Y833" i="16"/>
  <c r="Y2493" i="16"/>
  <c r="Y3135" i="16"/>
  <c r="Y2395" i="16"/>
  <c r="Y2852" i="16"/>
  <c r="Y2416" i="16"/>
  <c r="Y2873" i="16"/>
  <c r="Y2097" i="16"/>
  <c r="Y2110" i="16" s="1"/>
  <c r="Y698" i="16"/>
  <c r="Y2667" i="16"/>
  <c r="Y3121" i="16"/>
  <c r="Y2458" i="16"/>
  <c r="Y2915" i="16"/>
  <c r="Y2523" i="16"/>
  <c r="Y2451" i="16"/>
  <c r="Y2908" i="16"/>
  <c r="Y2114" i="16"/>
  <c r="Y2472" i="16"/>
  <c r="Y2929" i="16"/>
  <c r="Y2723" i="16"/>
  <c r="Y3179" i="16"/>
  <c r="Y2514" i="16"/>
  <c r="Y2971" i="16"/>
  <c r="Y2579" i="16"/>
  <c r="Y2091" i="16"/>
  <c r="Y215" i="16"/>
  <c r="Y3107" i="16"/>
  <c r="Y210" i="16"/>
  <c r="Y79" i="16"/>
  <c r="Y2500" i="16"/>
  <c r="Y123" i="16"/>
  <c r="Y2766" i="16"/>
  <c r="Y564" i="16"/>
  <c r="Y126" i="16"/>
  <c r="Y2101" i="16"/>
  <c r="Y2374" i="16"/>
  <c r="Y127" i="16"/>
  <c r="Y106" i="16"/>
  <c r="Y113" i="16"/>
  <c r="Y3165" i="16"/>
  <c r="Y174" i="16"/>
  <c r="Y108" i="16"/>
  <c r="Y97" i="16"/>
  <c r="Y1891" i="16"/>
  <c r="Y2507" i="16"/>
  <c r="Y2964" i="16"/>
  <c r="Y2530" i="16"/>
  <c r="Y2985" i="16"/>
  <c r="Y2782" i="16"/>
  <c r="Y2092" i="16"/>
  <c r="Y2572" i="16"/>
  <c r="Y3027" i="16"/>
  <c r="Y2637" i="16"/>
  <c r="Y2388" i="16"/>
  <c r="Y101" i="16"/>
  <c r="Y3221" i="16"/>
  <c r="Y96" i="16"/>
  <c r="Y2600" i="16"/>
  <c r="Y131" i="16"/>
  <c r="Y3034" i="16"/>
  <c r="Y417" i="16"/>
  <c r="Y134" i="16"/>
  <c r="Y2367" i="16"/>
  <c r="Y2479" i="16"/>
  <c r="Y135" i="16"/>
  <c r="Y2565" i="16"/>
  <c r="Y3020" i="16"/>
  <c r="Y2586" i="16"/>
  <c r="Y3041" i="16"/>
  <c r="Y2128" i="16"/>
  <c r="Y2381" i="16"/>
  <c r="Y2838" i="16"/>
  <c r="Y2630" i="16"/>
  <c r="Y3084" i="16"/>
  <c r="Y2695" i="16"/>
  <c r="Y2486" i="16"/>
  <c r="Y109" i="16"/>
  <c r="Y2098" i="16"/>
  <c r="Y2124" i="16" s="1"/>
  <c r="Y104" i="16"/>
  <c r="Y2709" i="16"/>
  <c r="Y197" i="16"/>
  <c r="Y157" i="16"/>
  <c r="Y3149" i="16"/>
  <c r="Y200" i="16"/>
  <c r="Y2614" i="16"/>
  <c r="Y3077" i="16"/>
  <c r="Y3100" i="16"/>
  <c r="Y2894" i="16"/>
  <c r="Y3142" i="16"/>
  <c r="Y268" i="16"/>
  <c r="Y2544" i="16"/>
  <c r="Y202" i="16"/>
  <c r="Y2093" i="16"/>
  <c r="Y2119" i="16" s="1"/>
  <c r="Y2147" i="16" s="1"/>
  <c r="Y208" i="16"/>
  <c r="Y3228" i="16"/>
  <c r="Y2831" i="16"/>
  <c r="Y103" i="16"/>
  <c r="Y198" i="16"/>
  <c r="Y2978" i="16"/>
  <c r="Y121" i="16"/>
  <c r="Y114" i="16"/>
  <c r="Y124" i="16"/>
  <c r="Y3093" i="16"/>
  <c r="Y204" i="16"/>
  <c r="Y3207" i="16"/>
  <c r="Y3193" i="16"/>
  <c r="Y3214" i="16"/>
  <c r="Y3006" i="16"/>
  <c r="Y2095" i="16"/>
  <c r="Y2409" i="16"/>
  <c r="Y2845" i="16"/>
  <c r="Y207" i="16"/>
  <c r="Y2901" i="16"/>
  <c r="Y120" i="16"/>
  <c r="Y205" i="16"/>
  <c r="Y2658" i="16"/>
  <c r="Y102" i="16"/>
  <c r="Y1561" i="16"/>
  <c r="Y367" i="16" s="1"/>
  <c r="Y3013" i="16"/>
  <c r="Y119" i="16"/>
  <c r="Y105" i="16"/>
  <c r="Y352" i="16"/>
  <c r="Y2423" i="16"/>
  <c r="Y12" i="16"/>
  <c r="Y192" i="16" s="1"/>
  <c r="Y2880" i="16"/>
  <c r="Y2887" i="16"/>
  <c r="Y1558" i="16"/>
  <c r="Y364" i="16" s="1"/>
  <c r="Y2094" i="16"/>
  <c r="Y2120" i="16" s="1"/>
  <c r="Y2148" i="16" s="1"/>
  <c r="Y2702" i="16"/>
  <c r="Y1892" i="16"/>
  <c r="Y3063" i="16"/>
  <c r="Y2745" i="16"/>
  <c r="Y2943" i="16"/>
  <c r="Y133" i="16"/>
  <c r="Y2992" i="16"/>
  <c r="Y38" i="16"/>
  <c r="Y213" i="16"/>
  <c r="Y110" i="16"/>
  <c r="Y3114" i="16"/>
  <c r="Y3128" i="16"/>
  <c r="Y1243" i="16"/>
  <c r="Y1285" i="16"/>
  <c r="Y425" i="16"/>
  <c r="Y429" i="16"/>
  <c r="Y2817" i="16"/>
  <c r="Y2859" i="16"/>
  <c r="Y2465" i="16"/>
  <c r="Y3172" i="16"/>
  <c r="Y107" i="16"/>
  <c r="Y2088" i="16"/>
  <c r="Y1894" i="16"/>
  <c r="Y201" i="16"/>
  <c r="Y2789" i="16"/>
  <c r="Y2430" i="16"/>
  <c r="Y3048" i="16"/>
  <c r="Y132" i="16"/>
  <c r="Y2537" i="16"/>
  <c r="Y1271" i="16"/>
  <c r="Y1215" i="16"/>
  <c r="Y1368" i="16"/>
  <c r="Y283" i="16"/>
  <c r="Y362" i="16"/>
  <c r="Y1194" i="16"/>
  <c r="Y1649" i="16"/>
  <c r="Y2621" i="16"/>
  <c r="Y3156" i="16"/>
  <c r="Y2437" i="16"/>
  <c r="Y3200" i="16"/>
  <c r="Y2752" i="16"/>
  <c r="Y1560" i="16"/>
  <c r="Y366" i="16" s="1"/>
  <c r="Y2402" i="16"/>
  <c r="Y2810" i="16"/>
  <c r="Y125" i="16"/>
  <c r="Y3070" i="16"/>
  <c r="Y2999" i="16"/>
  <c r="Y209" i="16"/>
  <c r="Y212" i="16"/>
  <c r="Y70" i="16"/>
  <c r="Y30" i="16"/>
  <c r="Y1222" i="16"/>
  <c r="Y1677" i="16"/>
  <c r="Y430" i="16"/>
  <c r="Y1698" i="16"/>
  <c r="Y1614" i="16"/>
  <c r="Y278" i="16"/>
  <c r="Y447" i="16"/>
  <c r="Y1382" i="16"/>
  <c r="Y269" i="16"/>
  <c r="Y328" i="16"/>
  <c r="Y1719" i="16"/>
  <c r="Y1354" i="16"/>
  <c r="Y1438" i="16"/>
  <c r="Y358" i="16"/>
  <c r="Y454" i="16"/>
  <c r="Y435" i="16"/>
  <c r="Y1705" i="16"/>
  <c r="Y1488" i="16"/>
  <c r="Y1551" i="16"/>
  <c r="Y1337" i="16"/>
  <c r="Y2681" i="16"/>
  <c r="Y2644" i="16"/>
  <c r="Y2551" i="16"/>
  <c r="Y2803" i="16"/>
  <c r="Y2922" i="16"/>
  <c r="Y2651" i="16"/>
  <c r="Y657" i="16"/>
  <c r="Y775" i="16" s="1"/>
  <c r="Y271" i="20" s="1"/>
  <c r="Y111" i="16"/>
  <c r="Y98" i="16"/>
  <c r="Y408" i="16"/>
  <c r="Y1278" i="16"/>
  <c r="Y1292" i="16"/>
  <c r="Y326" i="16"/>
  <c r="Y455" i="16"/>
  <c r="Y1505" i="16"/>
  <c r="Y329" i="16"/>
  <c r="Y1491" i="16"/>
  <c r="Y436" i="16"/>
  <c r="Y1642" i="16"/>
  <c r="Y433" i="16"/>
  <c r="Y432" i="16"/>
  <c r="Y434" i="16"/>
  <c r="Y420" i="16"/>
  <c r="Y443" i="16"/>
  <c r="Y445" i="16"/>
  <c r="Y354" i="16"/>
  <c r="Y1740" i="16"/>
  <c r="Y1580" i="16"/>
  <c r="Y1351" i="16"/>
  <c r="Y949" i="16"/>
  <c r="Y2738" i="16"/>
  <c r="Y2759" i="16"/>
  <c r="Y2607" i="16"/>
  <c r="Y2593" i="16"/>
  <c r="Y99" i="16"/>
  <c r="Y850" i="16"/>
  <c r="Y46" i="16"/>
  <c r="Y122" i="16"/>
  <c r="Y116" i="16"/>
  <c r="Y1208" i="16"/>
  <c r="Y1229" i="16"/>
  <c r="Y421" i="16"/>
  <c r="Y281" i="16"/>
  <c r="Y1635" i="16"/>
  <c r="Y274" i="16"/>
  <c r="Y361" i="16"/>
  <c r="Y1526" i="16"/>
  <c r="Y1201" i="16"/>
  <c r="Y1396" i="16"/>
  <c r="Y1547" i="16"/>
  <c r="Y1361" i="16"/>
  <c r="Y1431" i="16"/>
  <c r="Y276" i="16"/>
  <c r="Y1347" i="16"/>
  <c r="Y1653" i="16"/>
  <c r="Y1379" i="16"/>
  <c r="Y1344" i="16"/>
  <c r="Y431" i="16"/>
  <c r="Y449" i="16"/>
  <c r="Y1257" i="16"/>
  <c r="Y130" i="16"/>
  <c r="Y199" i="16"/>
  <c r="X1345" i="16"/>
  <c r="Y423" i="16"/>
  <c r="Y1472" i="16"/>
  <c r="Y1712" i="16"/>
  <c r="Y2674" i="16"/>
  <c r="Y2096" i="16"/>
  <c r="Y2122" i="16" s="1"/>
  <c r="Y2730" i="16"/>
  <c r="Y2444" i="16"/>
  <c r="Y573" i="16"/>
  <c r="Y2089" i="16"/>
  <c r="Y134" i="8"/>
  <c r="Y1601" i="16"/>
  <c r="Y272" i="16"/>
  <c r="Y1403" i="16"/>
  <c r="Y1733" i="16"/>
  <c r="Y453" i="16"/>
  <c r="Y1554" i="16"/>
  <c r="Y1389" i="16"/>
  <c r="Y1628" i="16"/>
  <c r="Y441" i="16"/>
  <c r="Y422" i="16"/>
  <c r="Y1498" i="16"/>
  <c r="Y1306" i="16"/>
  <c r="Y2090" i="16"/>
  <c r="Y2116" i="16" s="1"/>
  <c r="Y2144" i="16" s="1"/>
  <c r="Y95" i="16"/>
  <c r="Y2558" i="16"/>
  <c r="Y115" i="16"/>
  <c r="Y128" i="16"/>
  <c r="Y22" i="16"/>
  <c r="Y1890" i="16"/>
  <c r="Y1559" i="16"/>
  <c r="Y365" i="16" s="1"/>
  <c r="Y2796" i="16"/>
  <c r="Y943" i="16"/>
  <c r="Y967" i="16"/>
  <c r="Y1660" i="16"/>
  <c r="R473" i="20"/>
  <c r="Y1358" i="16"/>
  <c r="X944" i="16"/>
  <c r="X1359" i="16"/>
  <c r="Q474" i="20"/>
  <c r="Q475" i="20" s="1"/>
  <c r="Y162" i="11"/>
  <c r="Y201" i="11"/>
  <c r="Y124" i="11"/>
  <c r="Y180" i="11"/>
  <c r="Y171" i="11"/>
  <c r="Y177" i="11"/>
  <c r="Y243" i="11" s="1"/>
  <c r="Y162" i="10" s="1"/>
  <c r="Y168" i="11"/>
  <c r="Y242" i="11" s="1"/>
  <c r="Y979" i="16"/>
  <c r="W28" i="10"/>
  <c r="X980" i="16"/>
  <c r="W324" i="10"/>
  <c r="X214" i="20"/>
  <c r="X1276" i="20" s="1"/>
  <c r="X232" i="20"/>
  <c r="X1277" i="20" s="1"/>
  <c r="W993" i="12"/>
  <c r="W1158" i="12" s="1"/>
  <c r="W585" i="12"/>
  <c r="W206" i="12"/>
  <c r="W520" i="12"/>
  <c r="W161" i="12"/>
  <c r="W116" i="12"/>
  <c r="W594" i="12"/>
  <c r="W434" i="12"/>
  <c r="W306" i="12"/>
  <c r="W264" i="12"/>
  <c r="W221" i="12"/>
  <c r="W1847" i="12"/>
  <c r="W1883" i="12" s="1"/>
  <c r="W1921" i="12" s="1"/>
  <c r="X368" i="16"/>
  <c r="X856" i="16"/>
  <c r="W1144" i="12"/>
  <c r="W1164" i="12" s="1"/>
  <c r="W751" i="12"/>
  <c r="W916" i="12" s="1"/>
  <c r="W1931" i="12" s="1"/>
  <c r="W911" i="12"/>
  <c r="W923" i="12" s="1"/>
  <c r="W1939" i="12" s="1"/>
  <c r="W1813" i="12"/>
  <c r="W1882" i="12" s="1"/>
  <c r="W1920" i="12" s="1"/>
  <c r="W1126" i="12"/>
  <c r="W1162" i="12" s="1"/>
  <c r="W1092" i="12"/>
  <c r="W1161" i="12" s="1"/>
  <c r="W936" i="12"/>
  <c r="X746" i="16"/>
  <c r="X242" i="20" s="1"/>
  <c r="X754" i="16"/>
  <c r="X250" i="20" s="1"/>
  <c r="X762" i="16"/>
  <c r="X258" i="20" s="1"/>
  <c r="X770" i="16"/>
  <c r="X266" i="20" s="1"/>
  <c r="X778" i="16"/>
  <c r="X274" i="20" s="1"/>
  <c r="X749" i="16"/>
  <c r="X245" i="20" s="1"/>
  <c r="X757" i="16"/>
  <c r="X253" i="20" s="1"/>
  <c r="X765" i="16"/>
  <c r="X261" i="20" s="1"/>
  <c r="X773" i="16"/>
  <c r="X269" i="20" s="1"/>
  <c r="X781" i="16"/>
  <c r="X277" i="20" s="1"/>
  <c r="X747" i="16"/>
  <c r="X243" i="20" s="1"/>
  <c r="X755" i="16"/>
  <c r="X251" i="20" s="1"/>
  <c r="X763" i="16"/>
  <c r="X259" i="20" s="1"/>
  <c r="X771" i="16"/>
  <c r="X267" i="20" s="1"/>
  <c r="X779" i="16"/>
  <c r="X275" i="20" s="1"/>
  <c r="X750" i="16"/>
  <c r="X246" i="20" s="1"/>
  <c r="X775" i="16"/>
  <c r="X271" i="20" s="1"/>
  <c r="X767" i="16"/>
  <c r="X263" i="20" s="1"/>
  <c r="X776" i="16"/>
  <c r="X272" i="20" s="1"/>
  <c r="X780" i="16"/>
  <c r="X276" i="20" s="1"/>
  <c r="X759" i="16"/>
  <c r="X255" i="20" s="1"/>
  <c r="X768" i="16"/>
  <c r="X264" i="20" s="1"/>
  <c r="X772" i="16"/>
  <c r="X268" i="20" s="1"/>
  <c r="X751" i="16"/>
  <c r="X247" i="20" s="1"/>
  <c r="X760" i="16"/>
  <c r="X256" i="20" s="1"/>
  <c r="X764" i="16"/>
  <c r="X260" i="20" s="1"/>
  <c r="X777" i="16"/>
  <c r="X273" i="20" s="1"/>
  <c r="X752" i="16"/>
  <c r="X248" i="20" s="1"/>
  <c r="X756" i="16"/>
  <c r="X252" i="20" s="1"/>
  <c r="X769" i="16"/>
  <c r="X265" i="20" s="1"/>
  <c r="X782" i="16"/>
  <c r="X278" i="20" s="1"/>
  <c r="X753" i="16"/>
  <c r="X249" i="20" s="1"/>
  <c r="X766" i="16"/>
  <c r="X262" i="20" s="1"/>
  <c r="X744" i="16"/>
  <c r="X240" i="20" s="1"/>
  <c r="X761" i="16"/>
  <c r="X257" i="20" s="1"/>
  <c r="X745" i="16"/>
  <c r="X748" i="16"/>
  <c r="X244" i="20" s="1"/>
  <c r="X783" i="16"/>
  <c r="X279" i="20" s="1"/>
  <c r="X774" i="16"/>
  <c r="X270" i="20" s="1"/>
  <c r="X758" i="16"/>
  <c r="X254" i="20" s="1"/>
  <c r="X2099" i="16"/>
  <c r="X862" i="16" s="1"/>
  <c r="X284" i="16"/>
  <c r="X853" i="16" s="1"/>
  <c r="X11" i="18"/>
  <c r="X11" i="20"/>
  <c r="X11" i="16"/>
  <c r="W1002" i="12"/>
  <c r="W1159" i="12" s="1"/>
  <c r="W1047" i="12"/>
  <c r="W1160" i="12" s="1"/>
  <c r="W850" i="12"/>
  <c r="W919" i="12" s="1"/>
  <c r="W1934" i="12" s="1"/>
  <c r="X136" i="16"/>
  <c r="W1768" i="12"/>
  <c r="W1881" i="12" s="1"/>
  <c r="W1919" i="12" s="1"/>
  <c r="X1895" i="16"/>
  <c r="W600" i="12"/>
  <c r="W614" i="12" s="1"/>
  <c r="W1153" i="12"/>
  <c r="W1165" i="12" s="1"/>
  <c r="X110" i="18"/>
  <c r="X101" i="18"/>
  <c r="X68" i="18"/>
  <c r="X77" i="18"/>
  <c r="X119" i="18"/>
  <c r="X48" i="18"/>
  <c r="X53" i="18" s="1"/>
  <c r="X18" i="18"/>
  <c r="X23" i="18" s="1"/>
  <c r="X33" i="18"/>
  <c r="X86" i="18"/>
  <c r="X331" i="16"/>
  <c r="X855" i="16" s="1"/>
  <c r="W805" i="12"/>
  <c r="W918" i="12" s="1"/>
  <c r="W1933" i="12" s="1"/>
  <c r="W1433" i="12"/>
  <c r="W1436" i="12"/>
  <c r="W1430" i="12"/>
  <c r="W1439" i="12"/>
  <c r="W1442" i="12"/>
  <c r="W1445" i="12"/>
  <c r="W1454" i="12"/>
  <c r="W1448" i="12"/>
  <c r="W1437" i="12"/>
  <c r="W1441" i="12"/>
  <c r="W1446" i="12"/>
  <c r="W1457" i="12"/>
  <c r="W1465" i="12"/>
  <c r="W1473" i="12"/>
  <c r="W1482" i="12"/>
  <c r="W1495" i="12"/>
  <c r="W1503" i="12"/>
  <c r="W1511" i="12"/>
  <c r="W1519" i="12"/>
  <c r="W1527" i="12"/>
  <c r="W1540" i="12"/>
  <c r="W1548" i="12"/>
  <c r="W1556" i="12"/>
  <c r="W1564" i="12"/>
  <c r="W1572" i="12"/>
  <c r="W1584" i="12"/>
  <c r="W1592" i="12"/>
  <c r="W1600" i="12"/>
  <c r="W1432" i="12"/>
  <c r="W1460" i="12"/>
  <c r="W1468" i="12"/>
  <c r="W1490" i="12"/>
  <c r="W1498" i="12"/>
  <c r="W1506" i="12"/>
  <c r="W1514" i="12"/>
  <c r="W1522" i="12"/>
  <c r="W1535" i="12"/>
  <c r="W1543" i="12"/>
  <c r="W1551" i="12"/>
  <c r="W1559" i="12"/>
  <c r="W1567" i="12"/>
  <c r="W1579" i="12"/>
  <c r="W1587" i="12"/>
  <c r="W1595" i="12"/>
  <c r="W1603" i="12"/>
  <c r="W1438" i="12"/>
  <c r="W1447" i="12"/>
  <c r="W1458" i="12"/>
  <c r="W1466" i="12"/>
  <c r="W1488" i="12"/>
  <c r="W1496" i="12"/>
  <c r="W1504" i="12"/>
  <c r="W1512" i="12"/>
  <c r="W1520" i="12"/>
  <c r="W1533" i="12"/>
  <c r="W1541" i="12"/>
  <c r="W1549" i="12"/>
  <c r="W1557" i="12"/>
  <c r="W1565" i="12"/>
  <c r="W1577" i="12"/>
  <c r="W1585" i="12"/>
  <c r="W1593" i="12"/>
  <c r="W1601" i="12"/>
  <c r="W1461" i="12"/>
  <c r="W1478" i="12"/>
  <c r="W1491" i="12"/>
  <c r="W1507" i="12"/>
  <c r="W1515" i="12"/>
  <c r="W1523" i="12"/>
  <c r="W1469" i="12"/>
  <c r="W1499" i="12"/>
  <c r="W1536" i="12"/>
  <c r="W1544" i="12"/>
  <c r="W1449" i="12"/>
  <c r="W1459" i="12"/>
  <c r="W1467" i="12"/>
  <c r="W1489" i="12"/>
  <c r="W1497" i="12"/>
  <c r="W1505" i="12"/>
  <c r="W1513" i="12"/>
  <c r="W1521" i="12"/>
  <c r="W1534" i="12"/>
  <c r="W1542" i="12"/>
  <c r="W1550" i="12"/>
  <c r="W1558" i="12"/>
  <c r="W1566" i="12"/>
  <c r="W1578" i="12"/>
  <c r="W1586" i="12"/>
  <c r="W1594" i="12"/>
  <c r="W1602" i="12"/>
  <c r="W1526" i="12"/>
  <c r="W1538" i="12"/>
  <c r="W1545" i="12"/>
  <c r="W1561" i="12"/>
  <c r="W1581" i="12"/>
  <c r="W1597" i="12"/>
  <c r="W1443" i="12"/>
  <c r="W1471" i="12"/>
  <c r="W1508" i="12"/>
  <c r="W1553" i="12"/>
  <c r="W1444" i="12"/>
  <c r="W1472" i="12"/>
  <c r="W1509" i="12"/>
  <c r="W1554" i="12"/>
  <c r="W1570" i="12"/>
  <c r="W1479" i="12"/>
  <c r="W1539" i="12"/>
  <c r="W1546" i="12"/>
  <c r="W1562" i="12"/>
  <c r="W1582" i="12"/>
  <c r="W1598" i="12"/>
  <c r="W1502" i="12"/>
  <c r="W1516" i="12"/>
  <c r="W1590" i="12"/>
  <c r="W1606" i="12"/>
  <c r="W1537" i="12"/>
  <c r="W1440" i="12"/>
  <c r="W1455" i="12"/>
  <c r="W1462" i="12"/>
  <c r="W1480" i="12"/>
  <c r="W1492" i="12"/>
  <c r="W1552" i="12"/>
  <c r="W1568" i="12"/>
  <c r="W1588" i="12"/>
  <c r="W1604" i="12"/>
  <c r="W1464" i="12"/>
  <c r="W1494" i="12"/>
  <c r="W1569" i="12"/>
  <c r="W1589" i="12"/>
  <c r="W1605" i="12"/>
  <c r="W1431" i="12"/>
  <c r="W1525" i="12"/>
  <c r="W1456" i="12"/>
  <c r="W1463" i="12"/>
  <c r="W1470" i="12"/>
  <c r="W1481" i="12"/>
  <c r="W1493" i="12"/>
  <c r="W1500" i="12"/>
  <c r="W1547" i="12"/>
  <c r="W1563" i="12"/>
  <c r="W1583" i="12"/>
  <c r="W1599" i="12"/>
  <c r="W1501" i="12"/>
  <c r="W1518" i="12"/>
  <c r="W1591" i="12"/>
  <c r="W1510" i="12"/>
  <c r="W1517" i="12"/>
  <c r="W1524" i="12"/>
  <c r="W1560" i="12"/>
  <c r="W1580" i="12"/>
  <c r="W1596" i="12"/>
  <c r="W1435" i="12"/>
  <c r="W1555" i="12"/>
  <c r="W1571" i="12"/>
  <c r="W1714" i="12"/>
  <c r="W1879" i="12" s="1"/>
  <c r="W1917" i="12" s="1"/>
  <c r="W1723" i="12"/>
  <c r="W1880" i="12" s="1"/>
  <c r="W1918" i="12" s="1"/>
  <c r="X1562" i="16"/>
  <c r="X120" i="20"/>
  <c r="X1273" i="20" s="1"/>
  <c r="W902" i="12"/>
  <c r="W922" i="12" s="1"/>
  <c r="W1938" i="12" s="1"/>
  <c r="W1952" i="12" s="1"/>
  <c r="W1910" i="12" s="1"/>
  <c r="W760" i="12"/>
  <c r="W917" i="12" s="1"/>
  <c r="W1932" i="12" s="1"/>
  <c r="X53" i="20"/>
  <c r="X59" i="20"/>
  <c r="X1256" i="20" s="1"/>
  <c r="X1290" i="20" s="1"/>
  <c r="X47" i="20"/>
  <c r="W636" i="12"/>
  <c r="W884" i="12"/>
  <c r="W920" i="12" s="1"/>
  <c r="X107" i="20"/>
  <c r="X1271" i="20" s="1"/>
  <c r="M693" i="20"/>
  <c r="M694" i="20" s="1"/>
  <c r="O1682" i="16"/>
  <c r="O1683" i="16" s="1"/>
  <c r="U1545" i="16"/>
  <c r="V1545" i="16" s="1"/>
  <c r="U2224" i="16"/>
  <c r="W1544" i="16"/>
  <c r="X1544" i="16" s="1"/>
  <c r="X2224" i="16" s="1"/>
  <c r="X575" i="20"/>
  <c r="O2243" i="16"/>
  <c r="P1681" i="16"/>
  <c r="P2243" i="16" s="1"/>
  <c r="N648" i="20"/>
  <c r="O648" i="20" s="1"/>
  <c r="O649" i="20" s="1"/>
  <c r="M728" i="20"/>
  <c r="M729" i="20" s="1"/>
  <c r="P647" i="20"/>
  <c r="Q647" i="20" s="1"/>
  <c r="X1496" i="16"/>
  <c r="X1463" i="16"/>
  <c r="W548" i="20"/>
  <c r="X547" i="20"/>
  <c r="X548" i="20" s="1"/>
  <c r="W426" i="20"/>
  <c r="X424" i="20"/>
  <c r="Y424" i="20" s="1"/>
  <c r="W569" i="20"/>
  <c r="X568" i="20"/>
  <c r="X569" i="20" s="1"/>
  <c r="W398" i="20"/>
  <c r="X396" i="20"/>
  <c r="Y396" i="20" s="1"/>
  <c r="X583" i="20"/>
  <c r="X576" i="20"/>
  <c r="W555" i="20"/>
  <c r="X554" i="20"/>
  <c r="X555" i="20" s="1"/>
  <c r="W541" i="20"/>
  <c r="X540" i="20"/>
  <c r="X541" i="20" s="1"/>
  <c r="N741" i="20"/>
  <c r="W562" i="20"/>
  <c r="X561" i="20"/>
  <c r="X562" i="20" s="1"/>
  <c r="N720" i="20"/>
  <c r="X1503" i="16"/>
  <c r="X1640" i="16"/>
  <c r="X1612" i="16"/>
  <c r="N1415" i="16"/>
  <c r="X1647" i="16"/>
  <c r="O1414" i="16"/>
  <c r="P1414" i="16" s="1"/>
  <c r="P2203" i="16" s="1"/>
  <c r="X1449" i="16"/>
  <c r="D3222" i="16"/>
  <c r="L1028" i="16"/>
  <c r="D3229" i="16"/>
  <c r="Y1639" i="16"/>
  <c r="W2220" i="16"/>
  <c r="X1516" i="16"/>
  <c r="X2220" i="16" s="1"/>
  <c r="W1620" i="16"/>
  <c r="X1619" i="16"/>
  <c r="Y1611" i="16"/>
  <c r="Y1502" i="16"/>
  <c r="Y1495" i="16"/>
  <c r="Y1618" i="16"/>
  <c r="W2235" i="16"/>
  <c r="X1625" i="16"/>
  <c r="X2235" i="16" s="1"/>
  <c r="W2219" i="16"/>
  <c r="X1509" i="16"/>
  <c r="X2219" i="16" s="1"/>
  <c r="Y1646" i="16"/>
  <c r="Y1462" i="16"/>
  <c r="X1456" i="16"/>
  <c r="W2212" i="16"/>
  <c r="X1469" i="16"/>
  <c r="X2212" i="16" s="1"/>
  <c r="Y1455" i="16"/>
  <c r="Y1448" i="16"/>
  <c r="U1387" i="16"/>
  <c r="V1387" i="16" s="1"/>
  <c r="U2199" i="16"/>
  <c r="W2171" i="16"/>
  <c r="X1198" i="16"/>
  <c r="X2171" i="16" s="1"/>
  <c r="W2170" i="16"/>
  <c r="X1191" i="16"/>
  <c r="X2170" i="16" s="1"/>
  <c r="S992" i="16"/>
  <c r="T992" i="16" s="1"/>
  <c r="U992" i="16" s="1"/>
  <c r="K1034" i="16"/>
  <c r="W2130" i="16"/>
  <c r="X2130" i="16" s="1"/>
  <c r="W397" i="20"/>
  <c r="O2338" i="16"/>
  <c r="P57" i="16"/>
  <c r="P2311" i="16" s="1"/>
  <c r="W425" i="20"/>
  <c r="V404" i="20"/>
  <c r="V405" i="20" s="1"/>
  <c r="W403" i="20"/>
  <c r="W105" i="10"/>
  <c r="V418" i="20"/>
  <c r="V419" i="20"/>
  <c r="W417" i="20"/>
  <c r="X417" i="20" s="1"/>
  <c r="Y417" i="20" s="1"/>
  <c r="W1510" i="16"/>
  <c r="W1511" i="16" s="1"/>
  <c r="T466" i="20"/>
  <c r="V446" i="20"/>
  <c r="V447" i="20"/>
  <c r="W445" i="20"/>
  <c r="X445" i="20" s="1"/>
  <c r="Y445" i="20" s="1"/>
  <c r="P501" i="20"/>
  <c r="Q487" i="20"/>
  <c r="Q494" i="20"/>
  <c r="W1517" i="16"/>
  <c r="S480" i="20"/>
  <c r="V454" i="20"/>
  <c r="W452" i="20"/>
  <c r="X452" i="20" s="1"/>
  <c r="Y452" i="20" s="1"/>
  <c r="V440" i="20"/>
  <c r="W438" i="20"/>
  <c r="X438" i="20" s="1"/>
  <c r="Y438" i="20" s="1"/>
  <c r="V433" i="20"/>
  <c r="W431" i="20"/>
  <c r="X431" i="20" s="1"/>
  <c r="Y431" i="20" s="1"/>
  <c r="W2645" i="16"/>
  <c r="X2645" i="16" s="1"/>
  <c r="U2661" i="16"/>
  <c r="V2659" i="16"/>
  <c r="V432" i="20"/>
  <c r="P1740" i="16"/>
  <c r="Q1740" i="16"/>
  <c r="R1740" i="16"/>
  <c r="S1740" i="16"/>
  <c r="T1740" i="16"/>
  <c r="U1740" i="16"/>
  <c r="V1740" i="16"/>
  <c r="W1740" i="16"/>
  <c r="N1422" i="16"/>
  <c r="O1422" i="16" s="1"/>
  <c r="O2202" i="16"/>
  <c r="P1407" i="16"/>
  <c r="Q1539" i="16"/>
  <c r="N1428" i="16"/>
  <c r="W1464" i="16"/>
  <c r="M1429" i="16"/>
  <c r="M1430" i="16" s="1"/>
  <c r="L736" i="20"/>
  <c r="L729" i="20"/>
  <c r="W1367" i="16"/>
  <c r="V1471" i="16"/>
  <c r="W1346" i="16"/>
  <c r="W1470" i="16"/>
  <c r="M1431" i="16"/>
  <c r="M320" i="16" s="1"/>
  <c r="K1431" i="16"/>
  <c r="W1626" i="16"/>
  <c r="O1424" i="16"/>
  <c r="O319" i="16" s="1"/>
  <c r="T1532" i="16"/>
  <c r="W1504" i="16"/>
  <c r="V2221" i="16"/>
  <c r="W1523" i="16"/>
  <c r="X1523" i="16" s="1"/>
  <c r="X2221" i="16" s="1"/>
  <c r="U1525" i="16"/>
  <c r="V1524" i="16"/>
  <c r="E2080" i="16"/>
  <c r="D2901" i="16"/>
  <c r="D2073" i="16"/>
  <c r="D3223" i="16" s="1"/>
  <c r="E3223" i="16"/>
  <c r="F2079" i="16" a="1"/>
  <c r="F2079" i="16" s="1"/>
  <c r="E3229" i="16"/>
  <c r="F2072" i="16" a="1"/>
  <c r="F2072" i="16" s="1"/>
  <c r="E3222" i="16"/>
  <c r="D2024" i="16"/>
  <c r="E3174" i="16"/>
  <c r="W1450" i="16"/>
  <c r="N1689" i="16"/>
  <c r="O1689" i="16" s="1"/>
  <c r="M1696" i="16"/>
  <c r="M1697" i="16" s="1"/>
  <c r="D2884" i="16"/>
  <c r="F1728" i="16" a="1"/>
  <c r="F1728" i="16" s="1"/>
  <c r="E2895" i="16"/>
  <c r="D2890" i="16"/>
  <c r="D2889" i="16"/>
  <c r="N1695" i="16"/>
  <c r="M2245" i="16"/>
  <c r="N2244" i="16"/>
  <c r="R1674" i="16"/>
  <c r="S1674" i="16" s="1"/>
  <c r="S2242" i="16" s="1"/>
  <c r="B2029" i="16"/>
  <c r="B3179" i="16" s="1"/>
  <c r="B2894" i="16"/>
  <c r="E2038" i="16"/>
  <c r="D2895" i="16"/>
  <c r="P1688" i="16"/>
  <c r="Q1688" i="16" s="1"/>
  <c r="O2244" i="16"/>
  <c r="O1676" i="16"/>
  <c r="P1675" i="16"/>
  <c r="W1457" i="16"/>
  <c r="W1476" i="16"/>
  <c r="V332" i="16"/>
  <c r="U332" i="16"/>
  <c r="U2213" i="16"/>
  <c r="T333" i="16"/>
  <c r="U1477" i="16"/>
  <c r="S334" i="16"/>
  <c r="S838" i="16" s="1"/>
  <c r="S199" i="10" s="1"/>
  <c r="T1478" i="16"/>
  <c r="R1538" i="16"/>
  <c r="R2223" i="16"/>
  <c r="S1537" i="16"/>
  <c r="T1537" i="16" s="1"/>
  <c r="T2223" i="16" s="1"/>
  <c r="U1531" i="16"/>
  <c r="U2222" i="16"/>
  <c r="V1530" i="16"/>
  <c r="O1408" i="16"/>
  <c r="V2199" i="16"/>
  <c r="W1386" i="16"/>
  <c r="X1386" i="16" s="1"/>
  <c r="X2199" i="16" s="1"/>
  <c r="G103" i="20"/>
  <c r="P1421" i="16"/>
  <c r="S1400" i="16"/>
  <c r="T1400" i="16" s="1"/>
  <c r="R2201" i="16"/>
  <c r="R1401" i="16"/>
  <c r="M459" i="20"/>
  <c r="V439" i="20"/>
  <c r="W376" i="10"/>
  <c r="W2134" i="16"/>
  <c r="V401" i="10"/>
  <c r="K654" i="16"/>
  <c r="K235" i="20" s="1"/>
  <c r="W372" i="10"/>
  <c r="W371" i="10" s="1"/>
  <c r="W79" i="10"/>
  <c r="V1200" i="16"/>
  <c r="W1208" i="16"/>
  <c r="W114" i="10"/>
  <c r="W401" i="10" s="1"/>
  <c r="U17" i="10"/>
  <c r="U305" i="10" s="1"/>
  <c r="T18" i="10"/>
  <c r="T306" i="10" s="1"/>
  <c r="S60" i="10"/>
  <c r="S348" i="10" s="1"/>
  <c r="L17" i="10"/>
  <c r="L305" i="10" s="1"/>
  <c r="V18" i="10"/>
  <c r="V306" i="10" s="1"/>
  <c r="U18" i="10"/>
  <c r="U306" i="10" s="1"/>
  <c r="Q17" i="10"/>
  <c r="Q305" i="10" s="1"/>
  <c r="R18" i="10"/>
  <c r="R306" i="10" s="1"/>
  <c r="S17" i="10"/>
  <c r="S305" i="10" s="1"/>
  <c r="O17" i="10"/>
  <c r="O305" i="10" s="1"/>
  <c r="W306" i="10"/>
  <c r="S18" i="10"/>
  <c r="S306" i="10" s="1"/>
  <c r="P17" i="10"/>
  <c r="P305" i="10" s="1"/>
  <c r="N18" i="10"/>
  <c r="N306" i="10" s="1"/>
  <c r="N17" i="10"/>
  <c r="N305" i="10" s="1"/>
  <c r="M18" i="10"/>
  <c r="M306" i="10" s="1"/>
  <c r="K34" i="10"/>
  <c r="K322" i="10" s="1"/>
  <c r="T17" i="10"/>
  <c r="T305" i="10" s="1"/>
  <c r="T52" i="10"/>
  <c r="T340" i="10" s="1"/>
  <c r="O18" i="10"/>
  <c r="O306" i="10" s="1"/>
  <c r="E670" i="16"/>
  <c r="C252" i="20" s="1"/>
  <c r="E676" i="16"/>
  <c r="C258" i="20" s="1"/>
  <c r="E684" i="16"/>
  <c r="C266" i="20" s="1"/>
  <c r="E666" i="16"/>
  <c r="C248" i="20" s="1"/>
  <c r="E678" i="16"/>
  <c r="C260" i="20" s="1"/>
  <c r="E690" i="16"/>
  <c r="C272" i="20" s="1"/>
  <c r="E694" i="16"/>
  <c r="C276" i="20" s="1"/>
  <c r="E679" i="16"/>
  <c r="C261" i="20" s="1"/>
  <c r="E691" i="16"/>
  <c r="C273" i="20" s="1"/>
  <c r="E696" i="16"/>
  <c r="C278" i="20" s="1"/>
  <c r="E677" i="16"/>
  <c r="C259" i="20" s="1"/>
  <c r="E681" i="16"/>
  <c r="C263" i="20" s="1"/>
  <c r="E688" i="16"/>
  <c r="C270" i="20" s="1"/>
  <c r="E695" i="16"/>
  <c r="C277" i="20" s="1"/>
  <c r="E683" i="16"/>
  <c r="C265" i="20" s="1"/>
  <c r="E689" i="16"/>
  <c r="C271" i="20" s="1"/>
  <c r="E668" i="16"/>
  <c r="C250" i="20" s="1"/>
  <c r="E673" i="16"/>
  <c r="C255" i="20" s="1"/>
  <c r="E692" i="16"/>
  <c r="C274" i="20" s="1"/>
  <c r="E687" i="16"/>
  <c r="C269" i="20" s="1"/>
  <c r="E667" i="16"/>
  <c r="C249" i="20" s="1"/>
  <c r="E665" i="16"/>
  <c r="C247" i="20" s="1"/>
  <c r="E672" i="16"/>
  <c r="C254" i="20" s="1"/>
  <c r="E675" i="16"/>
  <c r="C257" i="20" s="1"/>
  <c r="E664" i="16"/>
  <c r="C246" i="20" s="1"/>
  <c r="E693" i="16"/>
  <c r="C275" i="20" s="1"/>
  <c r="E686" i="16"/>
  <c r="C268" i="20" s="1"/>
  <c r="E680" i="16"/>
  <c r="C262" i="20" s="1"/>
  <c r="E685" i="16"/>
  <c r="C267" i="20" s="1"/>
  <c r="E697" i="16"/>
  <c r="C279" i="20" s="1"/>
  <c r="E682" i="16"/>
  <c r="C264" i="20" s="1"/>
  <c r="E671" i="16"/>
  <c r="C253" i="20" s="1"/>
  <c r="E669" i="16"/>
  <c r="C251" i="20" s="1"/>
  <c r="E674" i="16"/>
  <c r="C256" i="20" s="1"/>
  <c r="L18" i="10"/>
  <c r="L306" i="10" s="1"/>
  <c r="V1193" i="16"/>
  <c r="W1199" i="16"/>
  <c r="W1192" i="16"/>
  <c r="R993" i="16"/>
  <c r="S993" i="16" s="1"/>
  <c r="W933" i="16"/>
  <c r="X933" i="16" s="1"/>
  <c r="W1613" i="16"/>
  <c r="O2146" i="16"/>
  <c r="O2145" i="16"/>
  <c r="W1353" i="16"/>
  <c r="W1490" i="16"/>
  <c r="W945" i="16"/>
  <c r="X945" i="16" s="1"/>
  <c r="U626" i="12"/>
  <c r="U624" i="12"/>
  <c r="W1497" i="16"/>
  <c r="W1360" i="16"/>
  <c r="W2112" i="16"/>
  <c r="W845" i="16" s="1"/>
  <c r="W204" i="10" s="1"/>
  <c r="W1339" i="16"/>
  <c r="W2150" i="16"/>
  <c r="W2153" i="16" s="1"/>
  <c r="S1009" i="16"/>
  <c r="T1009" i="16" s="1"/>
  <c r="U1009" i="16" s="1"/>
  <c r="V1009" i="16" s="1"/>
  <c r="W219" i="11"/>
  <c r="W246" i="11" s="1"/>
  <c r="W198" i="11"/>
  <c r="W244" i="11" s="1"/>
  <c r="W163" i="10" s="1"/>
  <c r="W307" i="10" s="1"/>
  <c r="L694" i="20"/>
  <c r="W159" i="11"/>
  <c r="W241" i="11" s="1"/>
  <c r="M1022" i="16"/>
  <c r="V991" i="16"/>
  <c r="W991" i="16" s="1"/>
  <c r="X991" i="16" s="1"/>
  <c r="W951" i="16"/>
  <c r="X951" i="16" s="1"/>
  <c r="L1029" i="16"/>
  <c r="M1027" i="16"/>
  <c r="K1035" i="16"/>
  <c r="L687" i="20"/>
  <c r="E660" i="16"/>
  <c r="C242" i="20" s="1"/>
  <c r="E663" i="16"/>
  <c r="C245" i="20" s="1"/>
  <c r="E662" i="16"/>
  <c r="C244" i="20" s="1"/>
  <c r="E661" i="16"/>
  <c r="C243" i="20" s="1"/>
  <c r="E659" i="16"/>
  <c r="C241" i="20" s="1"/>
  <c r="V2139" i="16"/>
  <c r="V318" i="20" s="1"/>
  <c r="V1483" i="12"/>
  <c r="V1640" i="12" s="1"/>
  <c r="V1607" i="12"/>
  <c r="V1643" i="12" s="1"/>
  <c r="V1528" i="12"/>
  <c r="V1641" i="12" s="1"/>
  <c r="V1474" i="12"/>
  <c r="V1639" i="12" s="1"/>
  <c r="V1573" i="12"/>
  <c r="V1642" i="12" s="1"/>
  <c r="W699" i="16"/>
  <c r="W280" i="20"/>
  <c r="W313" i="20" s="1"/>
  <c r="V1946" i="12"/>
  <c r="V1904" i="12" s="1"/>
  <c r="V245" i="11"/>
  <c r="W2125" i="16"/>
  <c r="W2126" i="16" s="1"/>
  <c r="V1948" i="12"/>
  <c r="V1906" i="12" s="1"/>
  <c r="V160" i="10"/>
  <c r="V159" i="10" s="1"/>
  <c r="V307" i="10"/>
  <c r="V1949" i="12"/>
  <c r="V1907" i="12" s="1"/>
  <c r="V1945" i="12"/>
  <c r="V1903" i="12" s="1"/>
  <c r="H1747" i="16"/>
  <c r="H1327" i="16"/>
  <c r="D1043" i="20"/>
  <c r="L620" i="12"/>
  <c r="P320" i="10"/>
  <c r="O320" i="10"/>
  <c r="T320" i="10"/>
  <c r="M109" i="12"/>
  <c r="U307" i="10"/>
  <c r="O307" i="10"/>
  <c r="Q307" i="10"/>
  <c r="M320" i="10"/>
  <c r="K17" i="10"/>
  <c r="K305" i="10" s="1"/>
  <c r="U320" i="10"/>
  <c r="S307" i="10"/>
  <c r="R320" i="10"/>
  <c r="Q320" i="10"/>
  <c r="U169" i="16"/>
  <c r="T186" i="16"/>
  <c r="L109" i="12"/>
  <c r="R307" i="10"/>
  <c r="M307" i="10"/>
  <c r="M305" i="10"/>
  <c r="Q306" i="10"/>
  <c r="T307" i="10"/>
  <c r="N320" i="10"/>
  <c r="J109" i="12"/>
  <c r="K307" i="10"/>
  <c r="P306" i="10"/>
  <c r="R305" i="10"/>
  <c r="S320" i="10"/>
  <c r="N307" i="10"/>
  <c r="P307" i="10"/>
  <c r="L320" i="10"/>
  <c r="U179" i="16"/>
  <c r="L307" i="10"/>
  <c r="N109" i="12"/>
  <c r="V305" i="10"/>
  <c r="O80" i="16"/>
  <c r="N1016" i="16"/>
  <c r="N1017" i="16" s="1"/>
  <c r="Q1003" i="16"/>
  <c r="T969" i="16"/>
  <c r="R975" i="16"/>
  <c r="U973" i="16"/>
  <c r="T85" i="16"/>
  <c r="T86" i="16"/>
  <c r="T83" i="16"/>
  <c r="T2200" i="16"/>
  <c r="O734" i="20"/>
  <c r="M749" i="20"/>
  <c r="V1655" i="16"/>
  <c r="M700" i="20"/>
  <c r="M701" i="20" s="1"/>
  <c r="M742" i="20"/>
  <c r="M743" i="20" s="1"/>
  <c r="M707" i="20"/>
  <c r="M708" i="20" s="1"/>
  <c r="N735" i="20"/>
  <c r="N736" i="20" s="1"/>
  <c r="M721" i="20"/>
  <c r="M722" i="20" s="1"/>
  <c r="W1648" i="16"/>
  <c r="V1381" i="16"/>
  <c r="S1669" i="16"/>
  <c r="T1662" i="16"/>
  <c r="O1011" i="16"/>
  <c r="U1553" i="16"/>
  <c r="F1715" i="16"/>
  <c r="F2882" i="16" s="1"/>
  <c r="E2037" i="16"/>
  <c r="D2037" i="16"/>
  <c r="D1729" i="16"/>
  <c r="D2896" i="16" s="1"/>
  <c r="D2044" i="16"/>
  <c r="E2044" i="16"/>
  <c r="D2031" i="16"/>
  <c r="D3181" i="16" s="1"/>
  <c r="V638" i="12"/>
  <c r="V626" i="12" s="1"/>
  <c r="V179" i="10" s="1"/>
  <c r="U2333" i="16"/>
  <c r="U44" i="16" s="1"/>
  <c r="V2321" i="16"/>
  <c r="V43" i="16" s="1"/>
  <c r="W41" i="16" s="1"/>
  <c r="W2309" i="16" s="1"/>
  <c r="V631" i="12"/>
  <c r="V619" i="12" s="1"/>
  <c r="U75" i="16"/>
  <c r="V73" i="16" s="1"/>
  <c r="V2313" i="16" s="1"/>
  <c r="V2325" i="16" s="1"/>
  <c r="U2337" i="16"/>
  <c r="U76" i="16" s="1"/>
  <c r="U89" i="16" s="1"/>
  <c r="U51" i="16"/>
  <c r="V49" i="16" s="1"/>
  <c r="V2310" i="16" s="1"/>
  <c r="V2322" i="16" s="1"/>
  <c r="U2334" i="16"/>
  <c r="U52" i="16" s="1"/>
  <c r="P19" i="16"/>
  <c r="Q17" i="16" s="1"/>
  <c r="Q2306" i="16" s="1"/>
  <c r="P2330" i="16"/>
  <c r="U35" i="16"/>
  <c r="V33" i="16" s="1"/>
  <c r="V2308" i="16" s="1"/>
  <c r="V2320" i="16" s="1"/>
  <c r="U2332" i="16"/>
  <c r="U36" i="16" s="1"/>
  <c r="Q998" i="16"/>
  <c r="Q999" i="16" s="1"/>
  <c r="P1004" i="16"/>
  <c r="O1015" i="16"/>
  <c r="L1033" i="16"/>
  <c r="U968" i="16"/>
  <c r="P1010" i="16"/>
  <c r="D1039" i="16"/>
  <c r="F1038" i="16" s="1"/>
  <c r="K1039" i="16" s="1"/>
  <c r="M1023" i="16"/>
  <c r="D1044" i="16"/>
  <c r="D1045" i="16" s="1"/>
  <c r="C1051" i="16"/>
  <c r="B1048" i="16"/>
  <c r="D1054" i="16"/>
  <c r="J1053" i="16"/>
  <c r="E1050" i="16"/>
  <c r="E1049" i="16"/>
  <c r="F1049" i="16" s="1" a="1"/>
  <c r="F1049" i="16" s="1"/>
  <c r="D1049" i="16"/>
  <c r="S997" i="16"/>
  <c r="N886" i="20"/>
  <c r="N887" i="20" s="1"/>
  <c r="O885" i="20"/>
  <c r="D919" i="20"/>
  <c r="K654" i="20"/>
  <c r="D1225" i="20"/>
  <c r="E1225" i="20" s="1"/>
  <c r="C1225" i="20"/>
  <c r="D995" i="20"/>
  <c r="E995" i="20" s="1"/>
  <c r="C995" i="20"/>
  <c r="D946" i="20"/>
  <c r="E946" i="20" s="1"/>
  <c r="C946" i="20"/>
  <c r="O685" i="20"/>
  <c r="D848" i="20"/>
  <c r="E848" i="20" s="1"/>
  <c r="C848" i="20"/>
  <c r="D870" i="20"/>
  <c r="D877" i="20"/>
  <c r="C869" i="20"/>
  <c r="D869" i="20"/>
  <c r="E869" i="20" s="1"/>
  <c r="N686" i="20"/>
  <c r="N687" i="20" s="1"/>
  <c r="D862" i="20"/>
  <c r="E862" i="20" s="1"/>
  <c r="C862" i="20"/>
  <c r="D849" i="20"/>
  <c r="D863" i="20"/>
  <c r="D855" i="20"/>
  <c r="E855" i="20" s="1"/>
  <c r="C855" i="20"/>
  <c r="C841" i="20"/>
  <c r="D841" i="20"/>
  <c r="E841" i="20" s="1"/>
  <c r="D835" i="20"/>
  <c r="D842" i="20"/>
  <c r="D834" i="20"/>
  <c r="E834" i="20" s="1"/>
  <c r="C834" i="20"/>
  <c r="D827" i="20"/>
  <c r="E827" i="20" s="1"/>
  <c r="C827" i="20"/>
  <c r="P706" i="20"/>
  <c r="D821" i="20"/>
  <c r="D828" i="20"/>
  <c r="C820" i="20"/>
  <c r="D820" i="20"/>
  <c r="E820" i="20" s="1"/>
  <c r="D813" i="20"/>
  <c r="E813" i="20" s="1"/>
  <c r="C813" i="20"/>
  <c r="D807" i="20"/>
  <c r="D814" i="20"/>
  <c r="D806" i="20"/>
  <c r="E806" i="20" s="1"/>
  <c r="C806" i="20"/>
  <c r="D799" i="20"/>
  <c r="E799" i="20" s="1"/>
  <c r="C799" i="20"/>
  <c r="D793" i="20"/>
  <c r="D800" i="20"/>
  <c r="D792" i="20"/>
  <c r="E792" i="20" s="1"/>
  <c r="C792" i="20"/>
  <c r="T2336" i="16"/>
  <c r="T68" i="16" s="1"/>
  <c r="T88" i="16" s="1"/>
  <c r="V634" i="12"/>
  <c r="V622" i="12" s="1"/>
  <c r="V632" i="12"/>
  <c r="V620" i="12" s="1"/>
  <c r="V637" i="12"/>
  <c r="V625" i="12" s="1"/>
  <c r="V635" i="12"/>
  <c r="V623" i="12" s="1"/>
  <c r="V1933" i="12"/>
  <c r="V1947" i="12" s="1"/>
  <c r="V1905" i="12" s="1"/>
  <c r="V152" i="16"/>
  <c r="R986" i="16"/>
  <c r="Q987" i="16"/>
  <c r="U985" i="16"/>
  <c r="T974" i="16"/>
  <c r="V963" i="16"/>
  <c r="W939" i="16"/>
  <c r="X939" i="16" s="1"/>
  <c r="W589" i="20"/>
  <c r="X589" i="20" s="1"/>
  <c r="X590" i="20" s="1"/>
  <c r="W590" i="20"/>
  <c r="V146" i="16"/>
  <c r="V162" i="16" s="1"/>
  <c r="T1668" i="16"/>
  <c r="R630" i="20"/>
  <c r="P637" i="20"/>
  <c r="O638" i="20"/>
  <c r="O639" i="20" s="1"/>
  <c r="C1057" i="20"/>
  <c r="C1052" i="20"/>
  <c r="D1052" i="20"/>
  <c r="C1051" i="20"/>
  <c r="D1051" i="20"/>
  <c r="E1051" i="20" s="1"/>
  <c r="W597" i="20"/>
  <c r="W596" i="20"/>
  <c r="X596" i="20" s="1"/>
  <c r="X597" i="20" s="1"/>
  <c r="V1393" i="16"/>
  <c r="U2200" i="16"/>
  <c r="U1667" i="16"/>
  <c r="T2241" i="16"/>
  <c r="W957" i="16"/>
  <c r="X957" i="16" s="1"/>
  <c r="S981" i="16"/>
  <c r="L626" i="12"/>
  <c r="V1552" i="16"/>
  <c r="W1552" i="16" s="1"/>
  <c r="X1552" i="16" s="1"/>
  <c r="V2225" i="16"/>
  <c r="U2240" i="16"/>
  <c r="U1661" i="16"/>
  <c r="W2239" i="16"/>
  <c r="W1654" i="16"/>
  <c r="X1654" i="16" s="1"/>
  <c r="D1735" i="16"/>
  <c r="D1741" i="16"/>
  <c r="C1744" i="16" s="1"/>
  <c r="D927" i="20" s="1"/>
  <c r="C927" i="20" s="1"/>
  <c r="E926" i="20" s="1"/>
  <c r="K927" i="20" s="1"/>
  <c r="K928" i="20" s="1"/>
  <c r="K929" i="20" s="1"/>
  <c r="B1734" i="16"/>
  <c r="E1736" i="16"/>
  <c r="E1735" i="16"/>
  <c r="W2225" i="16"/>
  <c r="W2198" i="16"/>
  <c r="W1380" i="16"/>
  <c r="X1380" i="16" s="1"/>
  <c r="S245" i="11"/>
  <c r="O626" i="12"/>
  <c r="N626" i="12"/>
  <c r="S626" i="12"/>
  <c r="M245" i="11"/>
  <c r="Q245" i="11"/>
  <c r="S160" i="10"/>
  <c r="S159" i="10" s="1"/>
  <c r="Q160" i="10"/>
  <c r="Q159" i="10" s="1"/>
  <c r="K626" i="12"/>
  <c r="U1953" i="12"/>
  <c r="U1911" i="12" s="1"/>
  <c r="Q626" i="12"/>
  <c r="R159" i="10"/>
  <c r="R245" i="11"/>
  <c r="O159" i="10"/>
  <c r="O245" i="11"/>
  <c r="K245" i="11"/>
  <c r="P159" i="10"/>
  <c r="T159" i="10"/>
  <c r="P245" i="11"/>
  <c r="P626" i="12"/>
  <c r="N245" i="11"/>
  <c r="L245" i="11"/>
  <c r="M626" i="12"/>
  <c r="K160" i="10"/>
  <c r="K159" i="10" s="1"/>
  <c r="L159" i="10"/>
  <c r="J626" i="12"/>
  <c r="T245" i="11"/>
  <c r="R1953" i="12"/>
  <c r="R1911" i="12" s="1"/>
  <c r="R626" i="12"/>
  <c r="T626" i="12"/>
  <c r="U245" i="11"/>
  <c r="U160" i="10"/>
  <c r="M159" i="10"/>
  <c r="N159" i="10"/>
  <c r="K624" i="12" l="1"/>
  <c r="K172" i="10" s="1"/>
  <c r="T454" i="20"/>
  <c r="U453" i="20"/>
  <c r="Q468" i="20"/>
  <c r="R467" i="20"/>
  <c r="S467" i="20" s="1"/>
  <c r="W2173" i="16"/>
  <c r="X1212" i="16"/>
  <c r="J624" i="12"/>
  <c r="J1950" i="12"/>
  <c r="J1908" i="12" s="1"/>
  <c r="P624" i="12"/>
  <c r="P172" i="10" s="1"/>
  <c r="P1950" i="12"/>
  <c r="P1908" i="12" s="1"/>
  <c r="M624" i="12"/>
  <c r="M172" i="10" s="1"/>
  <c r="M61" i="25" s="1"/>
  <c r="M1950" i="12"/>
  <c r="M1908" i="12" s="1"/>
  <c r="T1950" i="12"/>
  <c r="T1908" i="12" s="1"/>
  <c r="T624" i="12"/>
  <c r="T172" i="10" s="1"/>
  <c r="N624" i="12"/>
  <c r="N172" i="10" s="1"/>
  <c r="N1950" i="12"/>
  <c r="N1908" i="12" s="1"/>
  <c r="L624" i="12"/>
  <c r="L172" i="10" s="1"/>
  <c r="L61" i="25" s="1"/>
  <c r="L1950" i="12"/>
  <c r="L1908" i="12" s="1"/>
  <c r="O624" i="12"/>
  <c r="O172" i="10" s="1"/>
  <c r="O61" i="25" s="1"/>
  <c r="V1950" i="12"/>
  <c r="V1908" i="12" s="1"/>
  <c r="W611" i="12"/>
  <c r="R624" i="12"/>
  <c r="R172" i="10" s="1"/>
  <c r="Q624" i="12"/>
  <c r="Q172" i="10" s="1"/>
  <c r="Z595" i="12"/>
  <c r="Z319" i="20"/>
  <c r="U393" i="10"/>
  <c r="O482" i="20"/>
  <c r="P481" i="20"/>
  <c r="Q481" i="20" s="1"/>
  <c r="V3490" i="16"/>
  <c r="V844" i="16" s="1"/>
  <c r="X3453" i="16"/>
  <c r="X3455" i="16" s="1"/>
  <c r="X3454" i="16"/>
  <c r="X3441" i="16"/>
  <c r="X3443" i="16" s="1"/>
  <c r="X3442" i="16"/>
  <c r="X3345" i="16"/>
  <c r="X3347" i="16" s="1"/>
  <c r="X3346" i="16"/>
  <c r="X3309" i="16"/>
  <c r="X3311" i="16" s="1"/>
  <c r="X3429" i="16"/>
  <c r="X3431" i="16" s="1"/>
  <c r="X3430" i="16"/>
  <c r="X3465" i="16"/>
  <c r="X3467" i="16" s="1"/>
  <c r="X3466" i="16"/>
  <c r="X3261" i="16"/>
  <c r="X3263" i="16" s="1"/>
  <c r="X3262" i="16"/>
  <c r="X3382" i="16"/>
  <c r="X3322" i="16"/>
  <c r="W3310" i="16"/>
  <c r="W3358" i="16"/>
  <c r="E521" i="20"/>
  <c r="K522" i="20"/>
  <c r="L522" i="20" s="1"/>
  <c r="X3394" i="16"/>
  <c r="X3298" i="16"/>
  <c r="X3418" i="16"/>
  <c r="X3250" i="16"/>
  <c r="X3406" i="16"/>
  <c r="K516" i="20"/>
  <c r="L516" i="20" s="1"/>
  <c r="L517" i="20" s="1"/>
  <c r="K517" i="20"/>
  <c r="X3334" i="16"/>
  <c r="X3286" i="16"/>
  <c r="P488" i="20"/>
  <c r="P489" i="20" s="1"/>
  <c r="W1213" i="16"/>
  <c r="W3479" i="16"/>
  <c r="W3491" i="16" s="1"/>
  <c r="W3489" i="16"/>
  <c r="Y3523" i="16"/>
  <c r="Y3247" i="16"/>
  <c r="Y3248" i="16" s="1"/>
  <c r="Y3252" i="16"/>
  <c r="Y3264" i="16"/>
  <c r="Y3259" i="16"/>
  <c r="Y3260" i="16" s="1"/>
  <c r="Y3271" i="16"/>
  <c r="Y3276" i="16"/>
  <c r="Y3272" i="16"/>
  <c r="Y3273" i="16" s="1"/>
  <c r="Y3275" i="16" s="1"/>
  <c r="Y3274" i="16"/>
  <c r="Y3288" i="16"/>
  <c r="Y3283" i="16"/>
  <c r="Y3284" i="16" s="1"/>
  <c r="Y3300" i="16"/>
  <c r="Y3295" i="16"/>
  <c r="Y3296" i="16" s="1"/>
  <c r="Y3307" i="16"/>
  <c r="Y3319" i="16"/>
  <c r="Y3320" i="16" s="1"/>
  <c r="Y3336" i="16"/>
  <c r="Y3331" i="16"/>
  <c r="Y3332" i="16" s="1"/>
  <c r="Y3312" i="16"/>
  <c r="Y3324" i="16"/>
  <c r="Y3308" i="16"/>
  <c r="Y3309" i="16" s="1"/>
  <c r="Y3311" i="16" s="1"/>
  <c r="Y3343" i="16"/>
  <c r="Y3344" i="16"/>
  <c r="Y3345" i="16" s="1"/>
  <c r="Y3347" i="16" s="1"/>
  <c r="Y3348" i="16"/>
  <c r="Y3355" i="16"/>
  <c r="Y3360" i="16"/>
  <c r="Y3356" i="16"/>
  <c r="Y3357" i="16" s="1"/>
  <c r="Y3359" i="16" s="1"/>
  <c r="Y3367" i="16"/>
  <c r="Y3372" i="16"/>
  <c r="Y3368" i="16"/>
  <c r="Y3369" i="16" s="1"/>
  <c r="Y3371" i="16" s="1"/>
  <c r="Y3379" i="16"/>
  <c r="Y3384" i="16"/>
  <c r="Y3380" i="16"/>
  <c r="Y3381" i="16" s="1"/>
  <c r="Y3383" i="16" s="1"/>
  <c r="Y3396" i="16"/>
  <c r="Y3391" i="16"/>
  <c r="Y3392" i="16" s="1"/>
  <c r="Y3404" i="16"/>
  <c r="Y3405" i="16" s="1"/>
  <c r="Y3407" i="16" s="1"/>
  <c r="Y3403" i="16"/>
  <c r="Y3408" i="16"/>
  <c r="Y3406" i="16"/>
  <c r="Y3415" i="16"/>
  <c r="Y3420" i="16"/>
  <c r="Y3416" i="16"/>
  <c r="Y3417" i="16" s="1"/>
  <c r="Y3419" i="16" s="1"/>
  <c r="Y3428" i="16"/>
  <c r="Y3429" i="16" s="1"/>
  <c r="Y3431" i="16" s="1"/>
  <c r="Y3427" i="16"/>
  <c r="Y3430" i="16"/>
  <c r="Y3432" i="16"/>
  <c r="Y3444" i="16"/>
  <c r="Y3439" i="16"/>
  <c r="Y3440" i="16" s="1"/>
  <c r="Y3451" i="16"/>
  <c r="Y3456" i="16"/>
  <c r="Y3452" i="16"/>
  <c r="Y3453" i="16" s="1"/>
  <c r="Y3455" i="16" s="1"/>
  <c r="Y3468" i="16"/>
  <c r="Y3463" i="16"/>
  <c r="Y3464" i="16"/>
  <c r="Y3465" i="16" s="1"/>
  <c r="Y3467" i="16" s="1"/>
  <c r="Y3475" i="16"/>
  <c r="Y3480" i="16"/>
  <c r="Y3476" i="16"/>
  <c r="X3487" i="16"/>
  <c r="X861" i="16" s="1"/>
  <c r="V250" i="10"/>
  <c r="V226" i="11"/>
  <c r="X3492" i="16"/>
  <c r="X3477" i="16"/>
  <c r="X3478" i="16" s="1"/>
  <c r="X3488" i="16"/>
  <c r="Z3413" i="16"/>
  <c r="Z3317" i="16"/>
  <c r="Z3449" i="16"/>
  <c r="Z3353" i="16"/>
  <c r="Z3281" i="16"/>
  <c r="Z283" i="20"/>
  <c r="Z3389" i="16"/>
  <c r="Z3425" i="16"/>
  <c r="Z3329" i="16"/>
  <c r="Z3257" i="16"/>
  <c r="Z3305" i="16"/>
  <c r="Z3485" i="16"/>
  <c r="Z3461" i="16"/>
  <c r="Z3365" i="16"/>
  <c r="Z3293" i="16"/>
  <c r="Z3502" i="16"/>
  <c r="Z3401" i="16"/>
  <c r="Z3437" i="16"/>
  <c r="Z3341" i="16"/>
  <c r="Z3269" i="16"/>
  <c r="Z3473" i="16"/>
  <c r="Z3377" i="16"/>
  <c r="Z3245" i="16"/>
  <c r="Z3521" i="16"/>
  <c r="Z3506" i="16"/>
  <c r="Z3522" i="16"/>
  <c r="Z3513" i="16"/>
  <c r="Z3516" i="16"/>
  <c r="Z3515" i="16"/>
  <c r="Z3504" i="16"/>
  <c r="Z3519" i="16"/>
  <c r="Z3508" i="16"/>
  <c r="Z3514" i="16"/>
  <c r="Z3505" i="16"/>
  <c r="Z3509" i="16"/>
  <c r="Z3517" i="16"/>
  <c r="Z3507" i="16"/>
  <c r="Z3518" i="16"/>
  <c r="Z3510" i="16"/>
  <c r="Z3511" i="16"/>
  <c r="Z3520" i="16"/>
  <c r="Z3503" i="16"/>
  <c r="Z3512" i="16"/>
  <c r="O2246" i="16"/>
  <c r="O1703" i="16"/>
  <c r="P1703" i="16" s="1"/>
  <c r="Q1703" i="16" s="1"/>
  <c r="R1703" i="16" s="1"/>
  <c r="Z2870" i="16"/>
  <c r="Z786" i="16"/>
  <c r="G2903" i="16"/>
  <c r="G2906" i="16"/>
  <c r="G2505" i="16"/>
  <c r="G2502" i="16"/>
  <c r="Q1248" i="16"/>
  <c r="Q1249" i="16" s="1"/>
  <c r="T1227" i="16"/>
  <c r="U1227" i="16" s="1"/>
  <c r="T1228" i="16"/>
  <c r="X1633" i="16"/>
  <c r="R1394" i="16"/>
  <c r="S1394" i="16" s="1"/>
  <c r="T1394" i="16" s="1"/>
  <c r="U1394" i="16" s="1"/>
  <c r="V1394" i="16" s="1"/>
  <c r="AA92" i="12"/>
  <c r="Y1632" i="16"/>
  <c r="Z1632" i="16" s="1"/>
  <c r="Z2236" i="16" s="1"/>
  <c r="M1710" i="16"/>
  <c r="N1710" i="16" s="1"/>
  <c r="O1710" i="16" s="1"/>
  <c r="N2247" i="16"/>
  <c r="M2247" i="16"/>
  <c r="Q1709" i="16"/>
  <c r="R1709" i="16" s="1"/>
  <c r="P1255" i="16"/>
  <c r="Q1255" i="16" s="1"/>
  <c r="R1255" i="16" s="1"/>
  <c r="Y119" i="11"/>
  <c r="Y108" i="12"/>
  <c r="M1711" i="16"/>
  <c r="U1220" i="16"/>
  <c r="U1221" i="16" s="1"/>
  <c r="P1268" i="16"/>
  <c r="P2181" i="16" s="1"/>
  <c r="N913" i="20"/>
  <c r="O913" i="20" s="1"/>
  <c r="O2181" i="16"/>
  <c r="O495" i="20"/>
  <c r="W583" i="20"/>
  <c r="M515" i="20"/>
  <c r="S1234" i="16"/>
  <c r="Z1358" i="16"/>
  <c r="Z2195" i="16" s="1"/>
  <c r="S2581" i="16"/>
  <c r="T2581" i="16" s="1"/>
  <c r="AD116" i="22"/>
  <c r="AD120" i="22" s="1"/>
  <c r="AC121" i="22"/>
  <c r="AC122" i="22" s="1"/>
  <c r="AD42" i="22"/>
  <c r="AD46" i="22" s="1"/>
  <c r="AC47" i="22"/>
  <c r="AC48" i="22" s="1"/>
  <c r="AE131" i="22"/>
  <c r="AD106" i="22"/>
  <c r="AD110" i="22" s="1"/>
  <c r="AC111" i="22"/>
  <c r="AC112" i="22" s="1"/>
  <c r="T1233" i="16"/>
  <c r="T2176" i="16" s="1"/>
  <c r="S1235" i="16"/>
  <c r="O1262" i="16"/>
  <c r="O1263" i="16" s="1"/>
  <c r="W1219" i="16"/>
  <c r="W2174" i="16" s="1"/>
  <c r="X1641" i="16"/>
  <c r="N2616" i="16"/>
  <c r="N2618" i="16" s="1"/>
  <c r="N1431" i="16" s="1"/>
  <c r="N320" i="16" s="1"/>
  <c r="N1269" i="16"/>
  <c r="O1269" i="16" s="1"/>
  <c r="O2460" i="16"/>
  <c r="O2462" i="16" s="1"/>
  <c r="N2455" i="16"/>
  <c r="P2453" i="16"/>
  <c r="P2455" i="16" s="1"/>
  <c r="N2467" i="16"/>
  <c r="N2469" i="16" s="1"/>
  <c r="M1276" i="16"/>
  <c r="M1277" i="16" s="1"/>
  <c r="N502" i="20"/>
  <c r="Q2446" i="16"/>
  <c r="R2446" i="16" s="1"/>
  <c r="P2448" i="16"/>
  <c r="Q2602" i="16"/>
  <c r="R2602" i="16" s="1"/>
  <c r="S2602" i="16" s="1"/>
  <c r="P2604" i="16"/>
  <c r="Z1488" i="16"/>
  <c r="Z2216" i="16" s="1"/>
  <c r="Q2609" i="16"/>
  <c r="R2609" i="16" s="1"/>
  <c r="P2611" i="16"/>
  <c r="V1206" i="16"/>
  <c r="U1207" i="16"/>
  <c r="W1205" i="16"/>
  <c r="V2172" i="16"/>
  <c r="L2183" i="16"/>
  <c r="L1283" i="16"/>
  <c r="L1284" i="16" s="1"/>
  <c r="F2481" i="16"/>
  <c r="L1289" i="16"/>
  <c r="M1289" i="16" s="1"/>
  <c r="M1292" i="16" s="1"/>
  <c r="M259" i="16" s="1"/>
  <c r="M509" i="20"/>
  <c r="N508" i="20"/>
  <c r="O508" i="20" s="1"/>
  <c r="M1282" i="16"/>
  <c r="M1285" i="16" s="1"/>
  <c r="M258" i="16" s="1"/>
  <c r="X1634" i="16"/>
  <c r="W1627" i="16"/>
  <c r="Z2632" i="16"/>
  <c r="Z2690" i="16"/>
  <c r="X1450" i="16"/>
  <c r="Z2703" i="16"/>
  <c r="Z2705" i="16" s="1"/>
  <c r="Z2660" i="16"/>
  <c r="Z2784" i="16"/>
  <c r="Z2779" i="16"/>
  <c r="Z2634" i="16"/>
  <c r="Z2527" i="16"/>
  <c r="Z2641" i="16"/>
  <c r="Z2786" i="16"/>
  <c r="Z2534" i="16"/>
  <c r="Z2685" i="16"/>
  <c r="Z2678" i="16"/>
  <c r="Z2399" i="16"/>
  <c r="Z2648" i="16"/>
  <c r="Z2793" i="16"/>
  <c r="Z2692" i="16"/>
  <c r="Z2541" i="16"/>
  <c r="Z2548" i="16"/>
  <c r="Z2800" i="16"/>
  <c r="Z2699" i="16"/>
  <c r="Z2655" i="16"/>
  <c r="Z2814" i="16"/>
  <c r="Z2562" i="16"/>
  <c r="Z2406" i="16"/>
  <c r="Z2706" i="16"/>
  <c r="Z2713" i="16"/>
  <c r="Z2413" i="16"/>
  <c r="Z2807" i="16"/>
  <c r="Z2662" i="16"/>
  <c r="Z2821" i="16"/>
  <c r="Z2555" i="16"/>
  <c r="Z2720" i="16"/>
  <c r="Z2420" i="16"/>
  <c r="Z2427" i="16"/>
  <c r="Z2569" i="16"/>
  <c r="Z2727" i="16"/>
  <c r="Z2828" i="16"/>
  <c r="Z2683" i="16"/>
  <c r="Z2576" i="16"/>
  <c r="Z2842" i="16"/>
  <c r="Z2734" i="16"/>
  <c r="Z2835" i="16"/>
  <c r="Z2583" i="16"/>
  <c r="Z2434" i="16"/>
  <c r="Z2590" i="16"/>
  <c r="Z2597" i="16"/>
  <c r="Z2531" i="16"/>
  <c r="Z2533" i="16" s="1"/>
  <c r="Z2604" i="16"/>
  <c r="Z2849" i="16"/>
  <c r="Z2524" i="16"/>
  <c r="Z2526" i="16" s="1"/>
  <c r="Z2441" i="16"/>
  <c r="Z2539" i="16"/>
  <c r="Z2448" i="16"/>
  <c r="Z2856" i="16"/>
  <c r="Z2611" i="16"/>
  <c r="Z2682" i="16"/>
  <c r="Z2684" i="16" s="1"/>
  <c r="Z2455" i="16"/>
  <c r="Z2462" i="16"/>
  <c r="Z2469" i="16"/>
  <c r="Z2819" i="16"/>
  <c r="Z2863" i="16"/>
  <c r="Z2631" i="16"/>
  <c r="Z2633" i="16" s="1"/>
  <c r="Z2618" i="16"/>
  <c r="Z2411" i="16"/>
  <c r="Z2638" i="16"/>
  <c r="Z2640" i="16" s="1"/>
  <c r="Z2697" i="16"/>
  <c r="Z2777" i="16"/>
  <c r="Z2625" i="16"/>
  <c r="Z2397" i="16"/>
  <c r="Z2711" i="16"/>
  <c r="Z2675" i="16"/>
  <c r="Z2677" i="16" s="1"/>
  <c r="Z2646" i="16"/>
  <c r="Z2804" i="16"/>
  <c r="Z2806" i="16" s="1"/>
  <c r="Z2639" i="16"/>
  <c r="Z2676" i="16"/>
  <c r="Z2410" i="16"/>
  <c r="Z2412" i="16" s="1"/>
  <c r="Z2797" i="16"/>
  <c r="Z2799" i="16" s="1"/>
  <c r="Z2812" i="16"/>
  <c r="Z2689" i="16"/>
  <c r="Z2532" i="16"/>
  <c r="Z2718" i="16"/>
  <c r="Z2567" i="16"/>
  <c r="Z2653" i="16"/>
  <c r="Z2418" i="16"/>
  <c r="Z2546" i="16"/>
  <c r="Z2553" i="16"/>
  <c r="Z2805" i="16"/>
  <c r="Z2525" i="16"/>
  <c r="Z2791" i="16"/>
  <c r="Z2560" i="16"/>
  <c r="Z2545" i="16"/>
  <c r="Z2547" i="16" s="1"/>
  <c r="Z2425" i="16"/>
  <c r="Z2404" i="16"/>
  <c r="Z2798" i="16"/>
  <c r="Y2691" i="16"/>
  <c r="Z2704" i="16"/>
  <c r="Q631" i="20"/>
  <c r="Q632" i="20" s="1"/>
  <c r="X1613" i="16"/>
  <c r="X1648" i="16"/>
  <c r="X1620" i="16"/>
  <c r="N649" i="20"/>
  <c r="R468" i="20"/>
  <c r="U603" i="20"/>
  <c r="T604" i="20"/>
  <c r="M2468" i="16"/>
  <c r="Y2705" i="16"/>
  <c r="J565" i="16" a="1"/>
  <c r="J565" i="16" s="1"/>
  <c r="C2148" i="16"/>
  <c r="C1890" i="16"/>
  <c r="C458" i="16"/>
  <c r="J508" i="16" a="1"/>
  <c r="J508" i="16" s="1"/>
  <c r="J555" i="16" s="1"/>
  <c r="K457" i="16"/>
  <c r="K857" i="16" s="1"/>
  <c r="L457" i="16"/>
  <c r="L857" i="16" s="1"/>
  <c r="M457" i="16"/>
  <c r="M857" i="16" s="1"/>
  <c r="N457" i="16"/>
  <c r="N857" i="16" s="1"/>
  <c r="O457" i="16"/>
  <c r="O857" i="16" s="1"/>
  <c r="P457" i="16"/>
  <c r="P857" i="16" s="1"/>
  <c r="Q457" i="16"/>
  <c r="Q857" i="16" s="1"/>
  <c r="R457" i="16"/>
  <c r="R857" i="16" s="1"/>
  <c r="S457" i="16"/>
  <c r="S857" i="16" s="1"/>
  <c r="T457" i="16"/>
  <c r="T857" i="16" s="1"/>
  <c r="U457" i="16"/>
  <c r="U857" i="16" s="1"/>
  <c r="V457" i="16"/>
  <c r="V857" i="16" s="1"/>
  <c r="W457" i="16"/>
  <c r="X457" i="16"/>
  <c r="X1457" i="16"/>
  <c r="W1518" i="16"/>
  <c r="X1497" i="16"/>
  <c r="X1360" i="16"/>
  <c r="X1353" i="16"/>
  <c r="V1226" i="16"/>
  <c r="V2175" i="16" s="1"/>
  <c r="X1490" i="16"/>
  <c r="X2820" i="16"/>
  <c r="Z2818" i="16"/>
  <c r="Z2820" i="16" s="1"/>
  <c r="X1346" i="16"/>
  <c r="I429" i="16"/>
  <c r="G162" i="20" s="1"/>
  <c r="X1339" i="16"/>
  <c r="X1504" i="16"/>
  <c r="W1374" i="16"/>
  <c r="U1546" i="16"/>
  <c r="V1546" i="16" s="1"/>
  <c r="Q2603" i="16"/>
  <c r="I281" i="16"/>
  <c r="G104" i="20" s="1"/>
  <c r="Q2848" i="16"/>
  <c r="X1464" i="16"/>
  <c r="U1388" i="16"/>
  <c r="V1388" i="16" s="1"/>
  <c r="S2596" i="16"/>
  <c r="X1367" i="16"/>
  <c r="M285" i="16"/>
  <c r="Y2547" i="16"/>
  <c r="O2855" i="16"/>
  <c r="P2855" i="16" s="1"/>
  <c r="X2717" i="16"/>
  <c r="X2719" i="16" s="1"/>
  <c r="V2825" i="16"/>
  <c r="V2827" i="16" s="1"/>
  <c r="O1704" i="16"/>
  <c r="K2869" i="16"/>
  <c r="E3230" i="16"/>
  <c r="Z2696" i="16"/>
  <c r="S2846" i="16"/>
  <c r="S2848" i="16" s="1"/>
  <c r="T2832" i="16"/>
  <c r="U2832" i="16" s="1"/>
  <c r="P1256" i="16"/>
  <c r="Q1256" i="16" s="1"/>
  <c r="L2869" i="16"/>
  <c r="Q2853" i="16"/>
  <c r="R2853" i="16" s="1"/>
  <c r="S2853" i="16" s="1"/>
  <c r="Y2826" i="16"/>
  <c r="Z2826" i="16" s="1"/>
  <c r="X2840" i="16"/>
  <c r="Y2840" i="16" s="1"/>
  <c r="Z2840" i="16" s="1"/>
  <c r="W2813" i="16"/>
  <c r="X2811" i="16"/>
  <c r="N2867" i="16"/>
  <c r="N2869" i="16" s="1"/>
  <c r="Y2778" i="16"/>
  <c r="Z2776" i="16"/>
  <c r="U2841" i="16"/>
  <c r="G2881" i="16"/>
  <c r="T2833" i="16"/>
  <c r="S2877" i="16"/>
  <c r="L2874" i="16"/>
  <c r="F2877" i="16"/>
  <c r="X2877" i="16"/>
  <c r="T2877" i="16"/>
  <c r="K2874" i="16"/>
  <c r="M2874" i="16" s="1"/>
  <c r="Z2877" i="16"/>
  <c r="V2877" i="16"/>
  <c r="Y2877" i="16"/>
  <c r="W2877" i="16"/>
  <c r="Q2877" i="16"/>
  <c r="G2877" i="16"/>
  <c r="U2877" i="16"/>
  <c r="M2875" i="16"/>
  <c r="M2877" i="16" s="1"/>
  <c r="M1712" i="16" s="1"/>
  <c r="M530" i="16" s="1"/>
  <c r="K2875" i="16"/>
  <c r="L2875" i="16"/>
  <c r="L2877" i="16" s="1"/>
  <c r="L1712" i="16" s="1"/>
  <c r="R2877" i="16"/>
  <c r="S2847" i="16"/>
  <c r="Y2785" i="16"/>
  <c r="Z2783" i="16"/>
  <c r="V2839" i="16"/>
  <c r="Y2792" i="16"/>
  <c r="Z2790" i="16"/>
  <c r="Z2725" i="16"/>
  <c r="Q2854" i="16"/>
  <c r="R2854" i="16" s="1"/>
  <c r="D1730" i="16"/>
  <c r="D2897" i="16" s="1"/>
  <c r="E2897" i="16" s="1"/>
  <c r="D2899" i="16" s="1"/>
  <c r="E2899" i="16" s="1"/>
  <c r="O2860" i="16"/>
  <c r="O2861" i="16"/>
  <c r="N2868" i="16"/>
  <c r="K2870" i="16"/>
  <c r="K1705" i="16" s="1"/>
  <c r="N1690" i="16"/>
  <c r="O1690" i="16" s="1"/>
  <c r="M2869" i="16"/>
  <c r="L286" i="16"/>
  <c r="X2712" i="16"/>
  <c r="Y2710" i="16"/>
  <c r="V2732" i="16"/>
  <c r="W2732" i="16" s="1"/>
  <c r="X2732" i="16" s="1"/>
  <c r="Y2732" i="16" s="1"/>
  <c r="Z2732" i="16" s="1"/>
  <c r="W2726" i="16"/>
  <c r="X2724" i="16"/>
  <c r="T2731" i="16"/>
  <c r="V2726" i="16"/>
  <c r="V2575" i="16"/>
  <c r="W2573" i="16"/>
  <c r="X2552" i="16"/>
  <c r="Y2552" i="16" s="1"/>
  <c r="V2580" i="16"/>
  <c r="V2582" i="16" s="1"/>
  <c r="Y2654" i="16"/>
  <c r="Z2652" i="16"/>
  <c r="X2647" i="16"/>
  <c r="Y2645" i="16"/>
  <c r="X2566" i="16"/>
  <c r="X2568" i="16" s="1"/>
  <c r="N2622" i="16"/>
  <c r="O2622" i="16" s="1"/>
  <c r="O2624" i="16" s="1"/>
  <c r="K2625" i="16"/>
  <c r="K1438" i="16" s="1"/>
  <c r="N2623" i="16"/>
  <c r="N2625" i="16" s="1"/>
  <c r="N1438" i="16" s="1"/>
  <c r="N321" i="16" s="1"/>
  <c r="L2624" i="16"/>
  <c r="T2595" i="16"/>
  <c r="R2601" i="16"/>
  <c r="R2603" i="16" s="1"/>
  <c r="V2588" i="16"/>
  <c r="W2588" i="16" s="1"/>
  <c r="N2617" i="16"/>
  <c r="Y2540" i="16"/>
  <c r="Z2538" i="16"/>
  <c r="O2610" i="16"/>
  <c r="Y2561" i="16"/>
  <c r="Z2559" i="16"/>
  <c r="N1435" i="16"/>
  <c r="N2206" i="16" s="1"/>
  <c r="P2180" i="16"/>
  <c r="T2589" i="16"/>
  <c r="M1436" i="16"/>
  <c r="M1437" i="16" s="1"/>
  <c r="M287" i="16" s="1"/>
  <c r="M836" i="16" s="1"/>
  <c r="M195" i="10" s="1"/>
  <c r="V2594" i="16"/>
  <c r="V2596" i="16" s="1"/>
  <c r="P2608" i="16"/>
  <c r="Q2608" i="16" s="1"/>
  <c r="U2587" i="16"/>
  <c r="O2615" i="16"/>
  <c r="P2615" i="16" s="1"/>
  <c r="V2574" i="16"/>
  <c r="W2574" i="16" s="1"/>
  <c r="X2574" i="16" s="1"/>
  <c r="Y2574" i="16" s="1"/>
  <c r="Z2574" i="16" s="1"/>
  <c r="T2596" i="16"/>
  <c r="K2624" i="16"/>
  <c r="N1416" i="16"/>
  <c r="U2424" i="16"/>
  <c r="U2426" i="16" s="1"/>
  <c r="N1423" i="16"/>
  <c r="O1423" i="16" s="1"/>
  <c r="R1395" i="16"/>
  <c r="S1395" i="16" s="1"/>
  <c r="T1395" i="16" s="1"/>
  <c r="U1395" i="16" s="1"/>
  <c r="S1254" i="16"/>
  <c r="S2179" i="16" s="1"/>
  <c r="F1295" i="16"/>
  <c r="R1242" i="16"/>
  <c r="S2177" i="16"/>
  <c r="T1240" i="16"/>
  <c r="S1241" i="16"/>
  <c r="D1303" i="16"/>
  <c r="D2496" i="16" s="1"/>
  <c r="P2466" i="16"/>
  <c r="P2468" i="16" s="1"/>
  <c r="W2417" i="16"/>
  <c r="Q2452" i="16"/>
  <c r="R2452" i="16" s="1"/>
  <c r="R2454" i="16" s="1"/>
  <c r="P2461" i="16"/>
  <c r="Q2459" i="16"/>
  <c r="N2468" i="16"/>
  <c r="Q2445" i="16"/>
  <c r="R2445" i="16" s="1"/>
  <c r="S2433" i="16"/>
  <c r="X2405" i="16"/>
  <c r="Z2403" i="16"/>
  <c r="Z2405" i="16" s="1"/>
  <c r="Y2390" i="16"/>
  <c r="Z2390" i="16" s="1"/>
  <c r="Z2392" i="16" s="1"/>
  <c r="K1305" i="16"/>
  <c r="K1306" i="16"/>
  <c r="K261" i="16" s="1"/>
  <c r="R2438" i="16"/>
  <c r="N2182" i="16"/>
  <c r="O1275" i="16"/>
  <c r="O1278" i="16" s="1"/>
  <c r="O257" i="16" s="1"/>
  <c r="E2476" i="16"/>
  <c r="G2473" i="16"/>
  <c r="X2398" i="16"/>
  <c r="Y2396" i="16"/>
  <c r="W2432" i="16"/>
  <c r="X2432" i="16" s="1"/>
  <c r="Y2432" i="16" s="1"/>
  <c r="Z2432" i="16" s="1"/>
  <c r="Q2453" i="16"/>
  <c r="T2433" i="16"/>
  <c r="U2431" i="16"/>
  <c r="U2433" i="16" s="1"/>
  <c r="S2439" i="16"/>
  <c r="T2439" i="16" s="1"/>
  <c r="F1722" i="16"/>
  <c r="F2889" i="16" s="1"/>
  <c r="X83" i="25"/>
  <c r="Z39" i="31"/>
  <c r="Z19" i="31"/>
  <c r="Z49" i="31"/>
  <c r="Z121" i="8"/>
  <c r="Z122" i="8" s="1"/>
  <c r="Z29" i="31"/>
  <c r="Z59" i="31"/>
  <c r="K51" i="25"/>
  <c r="K58" i="25"/>
  <c r="T58" i="25"/>
  <c r="U58" i="25"/>
  <c r="Q57" i="25"/>
  <c r="P59" i="25"/>
  <c r="N59" i="25"/>
  <c r="R57" i="25"/>
  <c r="M51" i="25"/>
  <c r="Q59" i="25"/>
  <c r="M59" i="25"/>
  <c r="W69" i="25"/>
  <c r="N51" i="25"/>
  <c r="N312" i="10"/>
  <c r="P315" i="10"/>
  <c r="O315" i="10"/>
  <c r="S58" i="25"/>
  <c r="L59" i="25"/>
  <c r="L311" i="10"/>
  <c r="Y77" i="31"/>
  <c r="Y78" i="31"/>
  <c r="Z69" i="31"/>
  <c r="Z13" i="31"/>
  <c r="Z4" i="30"/>
  <c r="K60" i="25"/>
  <c r="R58" i="25"/>
  <c r="U60" i="25"/>
  <c r="R59" i="25"/>
  <c r="L58" i="25"/>
  <c r="S56" i="25"/>
  <c r="N60" i="25"/>
  <c r="N56" i="25"/>
  <c r="Q51" i="25"/>
  <c r="S51" i="25"/>
  <c r="U57" i="25"/>
  <c r="R56" i="25"/>
  <c r="U56" i="25"/>
  <c r="U59" i="25"/>
  <c r="R60" i="25"/>
  <c r="P58" i="25"/>
  <c r="O57" i="25"/>
  <c r="R51" i="25"/>
  <c r="M58" i="25"/>
  <c r="T315" i="10"/>
  <c r="N313" i="10"/>
  <c r="M311" i="10"/>
  <c r="Q315" i="10"/>
  <c r="L60" i="25"/>
  <c r="O51" i="25"/>
  <c r="K61" i="25"/>
  <c r="Q56" i="25"/>
  <c r="S59" i="25"/>
  <c r="Q58" i="25"/>
  <c r="V58" i="25"/>
  <c r="L51" i="25"/>
  <c r="T51" i="25"/>
  <c r="X12" i="25"/>
  <c r="X12" i="31"/>
  <c r="M60" i="25"/>
  <c r="T59" i="25"/>
  <c r="P56" i="25"/>
  <c r="T57" i="25"/>
  <c r="O58" i="25"/>
  <c r="Y80" i="31"/>
  <c r="Y88" i="31" s="1"/>
  <c r="P51" i="25"/>
  <c r="K57" i="25"/>
  <c r="O59" i="25"/>
  <c r="T56" i="25"/>
  <c r="O56" i="25"/>
  <c r="S57" i="25"/>
  <c r="S60" i="25"/>
  <c r="P57" i="25"/>
  <c r="K311" i="10"/>
  <c r="M316" i="10"/>
  <c r="M315" i="10"/>
  <c r="P311" i="10"/>
  <c r="K56" i="25"/>
  <c r="O313" i="10"/>
  <c r="L316" i="10"/>
  <c r="P314" i="10"/>
  <c r="O312" i="10"/>
  <c r="R312" i="10"/>
  <c r="O311" i="10"/>
  <c r="P313" i="10"/>
  <c r="R311" i="10"/>
  <c r="S312" i="10"/>
  <c r="U314" i="10"/>
  <c r="R314" i="10"/>
  <c r="N311" i="10"/>
  <c r="S311" i="10"/>
  <c r="K320" i="10"/>
  <c r="R313" i="10"/>
  <c r="M314" i="10"/>
  <c r="V313" i="10"/>
  <c r="S314" i="10"/>
  <c r="Q314" i="10"/>
  <c r="U312" i="10"/>
  <c r="O316" i="10"/>
  <c r="Q312" i="10"/>
  <c r="S315" i="10"/>
  <c r="K316" i="10"/>
  <c r="U313" i="10"/>
  <c r="X216" i="10"/>
  <c r="X360" i="10" s="1"/>
  <c r="W216" i="10"/>
  <c r="W360" i="10" s="1"/>
  <c r="S179" i="10"/>
  <c r="S323" i="10" s="1"/>
  <c r="V323" i="10"/>
  <c r="U179" i="10"/>
  <c r="U323" i="10" s="1"/>
  <c r="R179" i="10"/>
  <c r="R323" i="10" s="1"/>
  <c r="M179" i="10"/>
  <c r="M323" i="10" s="1"/>
  <c r="Q179" i="10"/>
  <c r="Q323" i="10" s="1"/>
  <c r="O179" i="10"/>
  <c r="O323" i="10" s="1"/>
  <c r="T179" i="10"/>
  <c r="T323" i="10" s="1"/>
  <c r="N179" i="10"/>
  <c r="N323" i="10" s="1"/>
  <c r="P179" i="10"/>
  <c r="P323" i="10" s="1"/>
  <c r="L179" i="10"/>
  <c r="L323" i="10" s="1"/>
  <c r="K315" i="10"/>
  <c r="Q313" i="10"/>
  <c r="P312" i="10"/>
  <c r="K179" i="10"/>
  <c r="K323" i="10" s="1"/>
  <c r="U311" i="10"/>
  <c r="O314" i="10"/>
  <c r="T314" i="10"/>
  <c r="U315" i="10"/>
  <c r="T313" i="10"/>
  <c r="R315" i="10"/>
  <c r="V176" i="10"/>
  <c r="V320" i="10" s="1"/>
  <c r="N315" i="10"/>
  <c r="K313" i="10"/>
  <c r="V167" i="10"/>
  <c r="M313" i="10"/>
  <c r="N58" i="25"/>
  <c r="Q60" i="25"/>
  <c r="N57" i="25"/>
  <c r="P60" i="25"/>
  <c r="M56" i="25"/>
  <c r="V168" i="10"/>
  <c r="L315" i="10"/>
  <c r="M57" i="25"/>
  <c r="L168" i="10"/>
  <c r="L56" i="25"/>
  <c r="V170" i="10"/>
  <c r="U172" i="10"/>
  <c r="T60" i="25"/>
  <c r="O60" i="25"/>
  <c r="V171" i="10"/>
  <c r="S61" i="25"/>
  <c r="L313" i="10"/>
  <c r="L314" i="10"/>
  <c r="Y32" i="10"/>
  <c r="Y26" i="10"/>
  <c r="Y27" i="10"/>
  <c r="Y23" i="10"/>
  <c r="Y24" i="10"/>
  <c r="Y25" i="10"/>
  <c r="K314" i="10"/>
  <c r="Y22" i="10"/>
  <c r="Y2105" i="16"/>
  <c r="Y2108" i="16"/>
  <c r="Y30" i="10"/>
  <c r="K59" i="25"/>
  <c r="AB38" i="22"/>
  <c r="AB106" i="11" s="1"/>
  <c r="AC33" i="22"/>
  <c r="AC37" i="22" s="1"/>
  <c r="AC62" i="22"/>
  <c r="AB66" i="22"/>
  <c r="AB67" i="22" s="1"/>
  <c r="AB57" i="22"/>
  <c r="AB58" i="22" s="1"/>
  <c r="AC52" i="22"/>
  <c r="AC56" i="22" s="1"/>
  <c r="X1953" i="12"/>
  <c r="X1911" i="12" s="1"/>
  <c r="Q2246" i="16"/>
  <c r="Y161" i="10"/>
  <c r="Y11" i="22"/>
  <c r="Y11" i="10"/>
  <c r="Y62" i="25"/>
  <c r="Y82" i="25"/>
  <c r="Y83" i="25"/>
  <c r="Z1740" i="16"/>
  <c r="Z13" i="25"/>
  <c r="Z74" i="25"/>
  <c r="Z85" i="25" s="1"/>
  <c r="Z93" i="25" s="1"/>
  <c r="Z90" i="22"/>
  <c r="Z105" i="22"/>
  <c r="Z26" i="22"/>
  <c r="Z70" i="22"/>
  <c r="Z84" i="22"/>
  <c r="Z12" i="22"/>
  <c r="Z51" i="22"/>
  <c r="Z61" i="22"/>
  <c r="Z96" i="22"/>
  <c r="Z231" i="11"/>
  <c r="Z115" i="22"/>
  <c r="Z125" i="22"/>
  <c r="Z134" i="22"/>
  <c r="Z143" i="22" s="1"/>
  <c r="Z242" i="10"/>
  <c r="Z41" i="22"/>
  <c r="Z259" i="10"/>
  <c r="Z334" i="10"/>
  <c r="Z413" i="10"/>
  <c r="Z104" i="11"/>
  <c r="Z98" i="10"/>
  <c r="Z271" i="10"/>
  <c r="Z113" i="11"/>
  <c r="Z20" i="22"/>
  <c r="Z127" i="10"/>
  <c r="Z190" i="10"/>
  <c r="Z32" i="22"/>
  <c r="Z156" i="10"/>
  <c r="Z300" i="10"/>
  <c r="Z12" i="10"/>
  <c r="Z219" i="10"/>
  <c r="Z75" i="10"/>
  <c r="Z363" i="10"/>
  <c r="Z46" i="10"/>
  <c r="Z240" i="11"/>
  <c r="Z385" i="10"/>
  <c r="Z495" i="10" s="1"/>
  <c r="Z260" i="10"/>
  <c r="Z262" i="10"/>
  <c r="Z221" i="10"/>
  <c r="Z230" i="10"/>
  <c r="Z373" i="10" s="1"/>
  <c r="Z234" i="10"/>
  <c r="Z377" i="10" s="1"/>
  <c r="Z229" i="10"/>
  <c r="Z233" i="10"/>
  <c r="Z257" i="10" s="1"/>
  <c r="Z215" i="10"/>
  <c r="Y228" i="10"/>
  <c r="Y115" i="10"/>
  <c r="Y402" i="10" s="1"/>
  <c r="Y18" i="10"/>
  <c r="Y306" i="10" s="1"/>
  <c r="Y117" i="10"/>
  <c r="Y116" i="10"/>
  <c r="Y403" i="10" s="1"/>
  <c r="Y19" i="10"/>
  <c r="Y92" i="10"/>
  <c r="Y91" i="10" s="1"/>
  <c r="Y17" i="10"/>
  <c r="Y110" i="10"/>
  <c r="Y119" i="10"/>
  <c r="Y31" i="10"/>
  <c r="Y77" i="10"/>
  <c r="Y365" i="10" s="1"/>
  <c r="Y71" i="10"/>
  <c r="Y359" i="10" s="1"/>
  <c r="Y85" i="10"/>
  <c r="Y84" i="10" s="1"/>
  <c r="Y89" i="10"/>
  <c r="Y376" i="10" s="1"/>
  <c r="P2246" i="16"/>
  <c r="X113" i="10"/>
  <c r="X400" i="10" s="1"/>
  <c r="X84" i="10"/>
  <c r="X118" i="10" s="1"/>
  <c r="AB165" i="18"/>
  <c r="AC165" i="18" s="1"/>
  <c r="AB166" i="18"/>
  <c r="AC166" i="18" s="1"/>
  <c r="Y589" i="20"/>
  <c r="Y590" i="20" s="1"/>
  <c r="X376" i="10"/>
  <c r="Y575" i="20"/>
  <c r="X1946" i="12"/>
  <c r="X1904" i="12" s="1"/>
  <c r="X632" i="12"/>
  <c r="X620" i="12" s="1"/>
  <c r="X168" i="10" s="1"/>
  <c r="X638" i="12"/>
  <c r="X626" i="12" s="1"/>
  <c r="X179" i="10" s="1"/>
  <c r="X1945" i="12"/>
  <c r="X1903" i="12" s="1"/>
  <c r="X634" i="12"/>
  <c r="X622" i="12" s="1"/>
  <c r="X170" i="10" s="1"/>
  <c r="X630" i="12"/>
  <c r="X618" i="12" s="1"/>
  <c r="X166" i="10" s="1"/>
  <c r="X1947" i="12"/>
  <c r="X1905" i="12" s="1"/>
  <c r="X1948" i="12"/>
  <c r="X1906" i="12" s="1"/>
  <c r="X633" i="12"/>
  <c r="X621" i="12" s="1"/>
  <c r="X169" i="10" s="1"/>
  <c r="X924" i="12"/>
  <c r="X934" i="12" s="1"/>
  <c r="X631" i="12"/>
  <c r="X619" i="12" s="1"/>
  <c r="X167" i="10" s="1"/>
  <c r="X1938" i="12"/>
  <c r="X1952" i="12" s="1"/>
  <c r="X1910" i="12" s="1"/>
  <c r="X637" i="12"/>
  <c r="X625" i="12" s="1"/>
  <c r="X176" i="10" s="1"/>
  <c r="X1935" i="12"/>
  <c r="X1949" i="12" s="1"/>
  <c r="X1907" i="12" s="1"/>
  <c r="X635" i="12"/>
  <c r="X623" i="12" s="1"/>
  <c r="X171" i="10" s="1"/>
  <c r="Z1495" i="16"/>
  <c r="Z2217" i="16" s="1"/>
  <c r="Z1462" i="16"/>
  <c r="Z2211" i="16" s="1"/>
  <c r="Z1502" i="16"/>
  <c r="Z2218" i="16" s="1"/>
  <c r="Z1639" i="16"/>
  <c r="Z2237" i="16" s="1"/>
  <c r="Z1646" i="16"/>
  <c r="Z2238" i="16" s="1"/>
  <c r="X28" i="10"/>
  <c r="Z1448" i="16"/>
  <c r="Z2209" i="16" s="1"/>
  <c r="Z1611" i="16"/>
  <c r="Z2233" i="16" s="1"/>
  <c r="Z1344" i="16"/>
  <c r="Z2193" i="16" s="1"/>
  <c r="Z937" i="16"/>
  <c r="Z1365" i="16"/>
  <c r="Z2196" i="16" s="1"/>
  <c r="Z1455" i="16"/>
  <c r="Z2210" i="16" s="1"/>
  <c r="Z1660" i="16"/>
  <c r="Z2240" i="16" s="1"/>
  <c r="Z1379" i="16"/>
  <c r="Z2198" i="16" s="1"/>
  <c r="Z967" i="16"/>
  <c r="Z1653" i="16"/>
  <c r="Z2239" i="16" s="1"/>
  <c r="Z949" i="16"/>
  <c r="Z1618" i="16"/>
  <c r="Z2234" i="16" s="1"/>
  <c r="Z979" i="16"/>
  <c r="Z943" i="16"/>
  <c r="Z1351" i="16"/>
  <c r="Z2194" i="16" s="1"/>
  <c r="X372" i="10"/>
  <c r="X371" i="10" s="1"/>
  <c r="X105" i="10"/>
  <c r="X114" i="10"/>
  <c r="X401" i="10" s="1"/>
  <c r="Z955" i="16"/>
  <c r="Y636" i="12"/>
  <c r="Z1337" i="16"/>
  <c r="Z2192" i="16" s="1"/>
  <c r="Z2382" i="16"/>
  <c r="Z2384" i="16" s="1"/>
  <c r="Y1092" i="12"/>
  <c r="Y1161" i="12" s="1"/>
  <c r="Y1144" i="12"/>
  <c r="Y1164" i="12" s="1"/>
  <c r="Y1153" i="12"/>
  <c r="Y1165" i="12" s="1"/>
  <c r="Y902" i="12"/>
  <c r="Y922" i="12" s="1"/>
  <c r="Y1938" i="12" s="1"/>
  <c r="Y1952" i="12" s="1"/>
  <c r="Y1910" i="12" s="1"/>
  <c r="Z2669" i="16"/>
  <c r="Z1551" i="16"/>
  <c r="Z2225" i="16" s="1"/>
  <c r="Z961" i="16"/>
  <c r="Y1002" i="12"/>
  <c r="Y1159" i="12" s="1"/>
  <c r="Z35" i="11"/>
  <c r="Z53" i="11"/>
  <c r="Z50" i="11"/>
  <c r="Z116" i="11" s="1"/>
  <c r="Z92" i="11"/>
  <c r="Z222" i="11"/>
  <c r="Z41" i="11"/>
  <c r="Z115" i="11" s="1"/>
  <c r="Z12" i="11"/>
  <c r="Z95" i="11"/>
  <c r="Z101" i="11"/>
  <c r="Z120" i="11" s="1"/>
  <c r="Z44" i="11"/>
  <c r="Z74" i="11"/>
  <c r="Z71" i="11"/>
  <c r="Z117" i="11" s="1"/>
  <c r="Z2671" i="16"/>
  <c r="Y195" i="11"/>
  <c r="Y155" i="11"/>
  <c r="Y215" i="11"/>
  <c r="Y150" i="11"/>
  <c r="Y218" i="11"/>
  <c r="Y193" i="11"/>
  <c r="Y214" i="11"/>
  <c r="Y197" i="11"/>
  <c r="Y149" i="11"/>
  <c r="Y153" i="11"/>
  <c r="Y151" i="11"/>
  <c r="Y216" i="11"/>
  <c r="Y157" i="11"/>
  <c r="Y194" i="11"/>
  <c r="Y156" i="11"/>
  <c r="Y217" i="11"/>
  <c r="Y152" i="11"/>
  <c r="Y154" i="11"/>
  <c r="Y196" i="11"/>
  <c r="Y158" i="11"/>
  <c r="Y11" i="11"/>
  <c r="Z2668" i="16"/>
  <c r="Z2670" i="16" s="1"/>
  <c r="Y554" i="20"/>
  <c r="Y555" i="20" s="1"/>
  <c r="Y540" i="20"/>
  <c r="V51" i="25"/>
  <c r="V75" i="25" s="1"/>
  <c r="V20" i="31" s="1"/>
  <c r="W366" i="10"/>
  <c r="X79" i="10"/>
  <c r="X366" i="10" s="1"/>
  <c r="W118" i="10"/>
  <c r="Y582" i="20"/>
  <c r="Y583" i="20" s="1"/>
  <c r="Z931" i="16"/>
  <c r="Z602" i="20"/>
  <c r="Y120" i="20"/>
  <c r="Y1273" i="20" s="1"/>
  <c r="Y232" i="20"/>
  <c r="Y1277" i="20" s="1"/>
  <c r="Y214" i="20"/>
  <c r="Y1276" i="20" s="1"/>
  <c r="Y911" i="12"/>
  <c r="Y923" i="12" s="1"/>
  <c r="Y1939" i="12" s="1"/>
  <c r="Y47" i="20"/>
  <c r="Y53" i="20"/>
  <c r="Y59" i="20"/>
  <c r="Y1256" i="20" s="1"/>
  <c r="Y1290" i="20" s="1"/>
  <c r="X1607" i="12"/>
  <c r="X1643" i="12" s="1"/>
  <c r="Y33" i="18"/>
  <c r="Y68" i="18"/>
  <c r="Y110" i="18"/>
  <c r="Y101" i="18"/>
  <c r="Y119" i="18"/>
  <c r="Y48" i="18"/>
  <c r="Y53" i="18" s="1"/>
  <c r="Y18" i="18"/>
  <c r="Y23" i="18" s="1"/>
  <c r="Y77" i="18"/>
  <c r="Y86" i="18"/>
  <c r="Z581" i="20"/>
  <c r="Y1047" i="12"/>
  <c r="Y1160" i="12" s="1"/>
  <c r="Y805" i="12"/>
  <c r="Y918" i="12" s="1"/>
  <c r="Y1933" i="12" s="1"/>
  <c r="Y884" i="12"/>
  <c r="Y920" i="12" s="1"/>
  <c r="Y1935" i="12" s="1"/>
  <c r="Y594" i="12"/>
  <c r="Y306" i="12"/>
  <c r="Y161" i="12"/>
  <c r="Y434" i="12"/>
  <c r="Y585" i="12"/>
  <c r="Y206" i="12"/>
  <c r="Y520" i="12"/>
  <c r="Y116" i="12"/>
  <c r="Y221" i="12"/>
  <c r="Y264" i="12"/>
  <c r="X1303" i="20"/>
  <c r="X1316" i="20" s="1"/>
  <c r="Z588" i="20"/>
  <c r="Y1847" i="12"/>
  <c r="Y1883" i="12" s="1"/>
  <c r="Y1921" i="12" s="1"/>
  <c r="X1474" i="12"/>
  <c r="X1639" i="12" s="1"/>
  <c r="X1483" i="12"/>
  <c r="X1640" i="12" s="1"/>
  <c r="Z29" i="18"/>
  <c r="Z44" i="18"/>
  <c r="Z74" i="18"/>
  <c r="Z83" i="18"/>
  <c r="Z2114" i="16"/>
  <c r="Z2395" i="16"/>
  <c r="Z2451" i="16"/>
  <c r="Z2507" i="16"/>
  <c r="Z2565" i="16"/>
  <c r="Z2621" i="16"/>
  <c r="Z2681" i="16"/>
  <c r="Z2738" i="16"/>
  <c r="Z2796" i="16"/>
  <c r="Z2852" i="16"/>
  <c r="Z2908" i="16"/>
  <c r="Z2964" i="16"/>
  <c r="Z3020" i="16"/>
  <c r="Z3077" i="16"/>
  <c r="Z3135" i="16"/>
  <c r="Z107" i="18"/>
  <c r="Z12" i="20"/>
  <c r="Z91" i="20"/>
  <c r="Z127" i="20"/>
  <c r="Z203" i="20"/>
  <c r="Z239" i="20"/>
  <c r="Z1573" i="16"/>
  <c r="Z2388" i="16"/>
  <c r="Z2465" i="16"/>
  <c r="Z2530" i="16"/>
  <c r="Z2544" i="16"/>
  <c r="Z2607" i="16"/>
  <c r="Z114" i="20"/>
  <c r="Z2088" i="16"/>
  <c r="Z2402" i="16"/>
  <c r="Z2479" i="16"/>
  <c r="Z2558" i="16"/>
  <c r="Z2637" i="16"/>
  <c r="Z2702" i="16"/>
  <c r="Z2716" i="16"/>
  <c r="Z2782" i="16"/>
  <c r="Z2859" i="16"/>
  <c r="Z2936" i="16"/>
  <c r="Z3013" i="16"/>
  <c r="Z3093" i="16"/>
  <c r="Z3156" i="16"/>
  <c r="Z3214" i="16"/>
  <c r="Z657" i="16"/>
  <c r="Z12" i="16"/>
  <c r="Z192" i="16" s="1"/>
  <c r="Z79" i="16"/>
  <c r="Z201" i="16"/>
  <c r="Z209" i="16"/>
  <c r="Z63" i="18"/>
  <c r="Z2142" i="16"/>
  <c r="Z150" i="20"/>
  <c r="Z2367" i="16"/>
  <c r="Z2444" i="16"/>
  <c r="Z96" i="18"/>
  <c r="Z2381" i="16"/>
  <c r="Z2409" i="16"/>
  <c r="Z2600" i="16"/>
  <c r="Z2775" i="16"/>
  <c r="Z2789" i="16"/>
  <c r="Z2803" i="16"/>
  <c r="Z2817" i="16"/>
  <c r="Z2950" i="16"/>
  <c r="Z3114" i="16"/>
  <c r="Z3128" i="16"/>
  <c r="Z3142" i="16"/>
  <c r="Z2458" i="16"/>
  <c r="Z2730" i="16"/>
  <c r="Z2745" i="16"/>
  <c r="Z2759" i="16"/>
  <c r="Z2922" i="16"/>
  <c r="Z3056" i="16"/>
  <c r="Z3070" i="16"/>
  <c r="Z3084" i="16"/>
  <c r="Z3100" i="16"/>
  <c r="Z2101" i="16"/>
  <c r="Z2365" i="16"/>
  <c r="Z2437" i="16"/>
  <c r="Z2514" i="16"/>
  <c r="Z2551" i="16"/>
  <c r="Z2586" i="16"/>
  <c r="Z2866" i="16"/>
  <c r="Z2880" i="16"/>
  <c r="Z2894" i="16"/>
  <c r="Z3027" i="16"/>
  <c r="Z3041" i="16"/>
  <c r="Z3200" i="16"/>
  <c r="Z564" i="16"/>
  <c r="Z30" i="16"/>
  <c r="Z198" i="16"/>
  <c r="Z207" i="16"/>
  <c r="Z704" i="12"/>
  <c r="Z1405" i="12"/>
  <c r="Z1646" i="12"/>
  <c r="Z1890" i="12"/>
  <c r="Z32" i="12"/>
  <c r="Z73" i="12"/>
  <c r="Z201" i="11"/>
  <c r="Z2838" i="16"/>
  <c r="Z2999" i="16"/>
  <c r="Z3149" i="16"/>
  <c r="Z3228" i="16"/>
  <c r="Z408" i="16"/>
  <c r="Z46" i="16"/>
  <c r="Z200" i="16"/>
  <c r="Z211" i="16"/>
  <c r="Z1404" i="12"/>
  <c r="Z1645" i="12"/>
  <c r="Z1886" i="12"/>
  <c r="Z1925" i="12" s="1"/>
  <c r="Z23" i="12"/>
  <c r="Z63" i="12"/>
  <c r="Z100" i="12"/>
  <c r="Z162" i="11"/>
  <c r="Z3121" i="16"/>
  <c r="Z850" i="16"/>
  <c r="Z417" i="16"/>
  <c r="Z12" i="18"/>
  <c r="Z2416" i="16"/>
  <c r="Z2500" i="16"/>
  <c r="Z2537" i="16"/>
  <c r="Z2572" i="16"/>
  <c r="Z2658" i="16"/>
  <c r="Z2674" i="16"/>
  <c r="Z2688" i="16"/>
  <c r="Z2810" i="16"/>
  <c r="Z2824" i="16"/>
  <c r="Z3165" i="16"/>
  <c r="Z2486" i="16"/>
  <c r="Z2523" i="16"/>
  <c r="Z2943" i="16"/>
  <c r="Z2957" i="16"/>
  <c r="Z2971" i="16"/>
  <c r="Z2985" i="16"/>
  <c r="Z3107" i="16"/>
  <c r="Z573" i="16"/>
  <c r="Z2423" i="16"/>
  <c r="Z2644" i="16"/>
  <c r="Z2752" i="16"/>
  <c r="Z2766" i="16"/>
  <c r="Z2887" i="16"/>
  <c r="Z2901" i="16"/>
  <c r="Z2915" i="16"/>
  <c r="Z2929" i="16"/>
  <c r="Z3179" i="16"/>
  <c r="Z3193" i="16"/>
  <c r="Z116" i="18"/>
  <c r="Z2709" i="16"/>
  <c r="Z3063" i="16"/>
  <c r="Z2430" i="16"/>
  <c r="Z2579" i="16"/>
  <c r="Z2651" i="16"/>
  <c r="Z2831" i="16"/>
  <c r="Z3006" i="16"/>
  <c r="Z3172" i="16"/>
  <c r="Z3221" i="16"/>
  <c r="Z22" i="16"/>
  <c r="Z2128" i="16"/>
  <c r="Z2593" i="16"/>
  <c r="Z2723" i="16"/>
  <c r="Z615" i="16"/>
  <c r="Z2667" i="16"/>
  <c r="Z2845" i="16"/>
  <c r="Z3207" i="16"/>
  <c r="Z833" i="16"/>
  <c r="Z325" i="16"/>
  <c r="Z95" i="16"/>
  <c r="Z199" i="16"/>
  <c r="Z204" i="16"/>
  <c r="Z216" i="16"/>
  <c r="Z946" i="12"/>
  <c r="Z1163" i="12"/>
  <c r="Z1410" i="12"/>
  <c r="Z1644" i="12"/>
  <c r="Z1885" i="12"/>
  <c r="Z1924" i="12" s="1"/>
  <c r="Z617" i="12"/>
  <c r="Z124" i="11"/>
  <c r="Z171" i="11"/>
  <c r="Z70" i="16"/>
  <c r="Z197" i="16"/>
  <c r="Z202" i="16"/>
  <c r="Z214" i="16"/>
  <c r="Z921" i="12"/>
  <c r="Z1936" i="12" s="1"/>
  <c r="Z1403" i="12"/>
  <c r="Z1650" i="12"/>
  <c r="Z2374" i="16"/>
  <c r="Z3034" i="16"/>
  <c r="Z157" i="16"/>
  <c r="Z2472" i="16"/>
  <c r="Z2614" i="16"/>
  <c r="Z2978" i="16"/>
  <c r="Z221" i="20"/>
  <c r="Z2630" i="16"/>
  <c r="Z2873" i="16"/>
  <c r="Z62" i="16"/>
  <c r="Z1400" i="12"/>
  <c r="Z1402" i="12"/>
  <c r="Z1406" i="12"/>
  <c r="Z629" i="12"/>
  <c r="Z352" i="16"/>
  <c r="Z141" i="16"/>
  <c r="Z208" i="16"/>
  <c r="Z1427" i="12"/>
  <c r="Z2695" i="16"/>
  <c r="Z268" i="16"/>
  <c r="Z38" i="16"/>
  <c r="Z205" i="16"/>
  <c r="Z215" i="16"/>
  <c r="Z603" i="12"/>
  <c r="Z180" i="11"/>
  <c r="Z212" i="16"/>
  <c r="Z1667" i="12"/>
  <c r="Z1884" i="12"/>
  <c r="Z1922" i="12" s="1"/>
  <c r="Z42" i="12"/>
  <c r="Z1169" i="12"/>
  <c r="Z1401" i="12"/>
  <c r="Z12" i="12"/>
  <c r="Z210" i="16"/>
  <c r="Z927" i="12"/>
  <c r="Z698" i="16"/>
  <c r="Z1187" i="12"/>
  <c r="Z114" i="12"/>
  <c r="Z91" i="12"/>
  <c r="Z3186" i="16"/>
  <c r="Z174" i="16"/>
  <c r="Z206" i="16"/>
  <c r="Z2493" i="16"/>
  <c r="Z2992" i="16"/>
  <c r="Z54" i="16"/>
  <c r="Z203" i="16"/>
  <c r="Z213" i="16"/>
  <c r="Z82" i="12"/>
  <c r="Z3048" i="16"/>
  <c r="Z1340" i="16"/>
  <c r="Z278" i="16"/>
  <c r="Z456" i="16"/>
  <c r="Z441" i="16"/>
  <c r="Z275" i="16"/>
  <c r="Z432" i="16"/>
  <c r="Z356" i="16"/>
  <c r="Z457" i="16"/>
  <c r="Z358" i="16"/>
  <c r="Z448" i="16"/>
  <c r="Z277" i="16"/>
  <c r="Z271" i="16"/>
  <c r="Z279" i="16"/>
  <c r="Z280" i="16"/>
  <c r="Z1614" i="16"/>
  <c r="Z428" i="16"/>
  <c r="Z431" i="16"/>
  <c r="Z433" i="16"/>
  <c r="Z450" i="16"/>
  <c r="Z430" i="16"/>
  <c r="Z420" i="16"/>
  <c r="Z269" i="16"/>
  <c r="Z424" i="16"/>
  <c r="Z421" i="16"/>
  <c r="Z359" i="16"/>
  <c r="Z435" i="16"/>
  <c r="Z422" i="16"/>
  <c r="Z357" i="16"/>
  <c r="Z328" i="16"/>
  <c r="Z329" i="16"/>
  <c r="Z449" i="16"/>
  <c r="Z423" i="16"/>
  <c r="Z447" i="16"/>
  <c r="Z426" i="16"/>
  <c r="Z276" i="16"/>
  <c r="Z353" i="16"/>
  <c r="Z362" i="16"/>
  <c r="Z444" i="16"/>
  <c r="Z283" i="16"/>
  <c r="Z440" i="16"/>
  <c r="Z454" i="16"/>
  <c r="Z455" i="16"/>
  <c r="Z425" i="16"/>
  <c r="Z439" i="16"/>
  <c r="Z330" i="16"/>
  <c r="Z281" i="16"/>
  <c r="Z270" i="16"/>
  <c r="Z438" i="16"/>
  <c r="Z434" i="16"/>
  <c r="Z446" i="16"/>
  <c r="Z361" i="16"/>
  <c r="Z427" i="16"/>
  <c r="Z451" i="16"/>
  <c r="Z418" i="16"/>
  <c r="Z1491" i="16"/>
  <c r="Z282" i="16"/>
  <c r="Z327" i="16"/>
  <c r="Z442" i="16"/>
  <c r="Z355" i="16"/>
  <c r="Z1451" i="16"/>
  <c r="Z354" i="16"/>
  <c r="Z419" i="16"/>
  <c r="Z272" i="16"/>
  <c r="Z452" i="16"/>
  <c r="Z360" i="16"/>
  <c r="Z273" i="16"/>
  <c r="Z274" i="16"/>
  <c r="Z445" i="16"/>
  <c r="Z326" i="16"/>
  <c r="Z429" i="16"/>
  <c r="Z443" i="16"/>
  <c r="Z436" i="16"/>
  <c r="Z437" i="16"/>
  <c r="Z453" i="16"/>
  <c r="Z551" i="12"/>
  <c r="Z610" i="12" s="1"/>
  <c r="Z88" i="12"/>
  <c r="Z110" i="12" s="1"/>
  <c r="Z60" i="12"/>
  <c r="Z105" i="12" s="1"/>
  <c r="Z137" i="12"/>
  <c r="Z605" i="12" s="1"/>
  <c r="Z591" i="12"/>
  <c r="Z613" i="12" s="1"/>
  <c r="Z29" i="12"/>
  <c r="Z103" i="12" s="1"/>
  <c r="Z177" i="11"/>
  <c r="Z243" i="11" s="1"/>
  <c r="Z168" i="11"/>
  <c r="Z242" i="11" s="1"/>
  <c r="Z161" i="10" s="1"/>
  <c r="Z20" i="12"/>
  <c r="Z102" i="12" s="1"/>
  <c r="Z476" i="12"/>
  <c r="Z609" i="12" s="1"/>
  <c r="Z38" i="12"/>
  <c r="Z104" i="12" s="1"/>
  <c r="Z431" i="12"/>
  <c r="Z608" i="12" s="1"/>
  <c r="Z70" i="12"/>
  <c r="Z106" i="12" s="1"/>
  <c r="Z79" i="12"/>
  <c r="Z107" i="12" s="1"/>
  <c r="Z212" i="12"/>
  <c r="Z607" i="12" s="1"/>
  <c r="Z182" i="12"/>
  <c r="Z606" i="12" s="1"/>
  <c r="Z78" i="20"/>
  <c r="Z77" i="20"/>
  <c r="Z67" i="20"/>
  <c r="Z80" i="20"/>
  <c r="Z75" i="20"/>
  <c r="Z73" i="20"/>
  <c r="Z79" i="20"/>
  <c r="Z64" i="20"/>
  <c r="Z82" i="20"/>
  <c r="Z68" i="20"/>
  <c r="Z72" i="20"/>
  <c r="Z71" i="20"/>
  <c r="Z83" i="20"/>
  <c r="Z74" i="20"/>
  <c r="Z66" i="20"/>
  <c r="Z81" i="20"/>
  <c r="Z70" i="20"/>
  <c r="Z76" i="20"/>
  <c r="Z65" i="20"/>
  <c r="Z69" i="20"/>
  <c r="Z114" i="16"/>
  <c r="Z134" i="16"/>
  <c r="Z116" i="16"/>
  <c r="Z126" i="16"/>
  <c r="Z129" i="16"/>
  <c r="Z128" i="16"/>
  <c r="Z112" i="16"/>
  <c r="Z119" i="16"/>
  <c r="Z132" i="16"/>
  <c r="Z108" i="16"/>
  <c r="Z98" i="16"/>
  <c r="Z113" i="16"/>
  <c r="Z133" i="16"/>
  <c r="Z117" i="16"/>
  <c r="Z101" i="16"/>
  <c r="Z105" i="16"/>
  <c r="Z107" i="16"/>
  <c r="Z103" i="16"/>
  <c r="Z110" i="16"/>
  <c r="Z131" i="16"/>
  <c r="Z115" i="16"/>
  <c r="Z122" i="16"/>
  <c r="Z97" i="16"/>
  <c r="Z96" i="16"/>
  <c r="Z127" i="16"/>
  <c r="Z130" i="16"/>
  <c r="Z100" i="16"/>
  <c r="Z109" i="16"/>
  <c r="Z106" i="16"/>
  <c r="Z121" i="16"/>
  <c r="Z102" i="16"/>
  <c r="Z125" i="16"/>
  <c r="Z123" i="16"/>
  <c r="Z99" i="16"/>
  <c r="Z120" i="16"/>
  <c r="Z104" i="16"/>
  <c r="Z111" i="16"/>
  <c r="Z118" i="16"/>
  <c r="Z124" i="16"/>
  <c r="Z135" i="16"/>
  <c r="Z106" i="20"/>
  <c r="Z1498" i="16"/>
  <c r="Z2091" i="16"/>
  <c r="Z1621" i="16"/>
  <c r="Z1892" i="16"/>
  <c r="Z2092" i="16"/>
  <c r="Z2118" i="16" s="1"/>
  <c r="Z2146" i="16" s="1"/>
  <c r="Z835" i="12"/>
  <c r="Z872" i="12"/>
  <c r="Z725" i="12"/>
  <c r="Z737" i="12"/>
  <c r="Z745" i="12"/>
  <c r="Z207" i="20"/>
  <c r="Z1891" i="16"/>
  <c r="Z2098" i="16"/>
  <c r="Z2124" i="16" s="1"/>
  <c r="Z2152" i="16" s="1"/>
  <c r="Z900" i="12"/>
  <c r="Z952" i="12"/>
  <c r="Z708" i="12"/>
  <c r="Z783" i="12"/>
  <c r="Z864" i="12"/>
  <c r="Z849" i="12"/>
  <c r="Z956" i="12"/>
  <c r="Z1894" i="16"/>
  <c r="Z1560" i="16"/>
  <c r="Z366" i="16" s="1"/>
  <c r="Z717" i="12"/>
  <c r="Z757" i="12"/>
  <c r="Z770" i="12"/>
  <c r="Z786" i="12"/>
  <c r="Z1458" i="16"/>
  <c r="Z711" i="12"/>
  <c r="Z719" i="12"/>
  <c r="Z731" i="12"/>
  <c r="Z739" i="12"/>
  <c r="Z747" i="12"/>
  <c r="Z759" i="12"/>
  <c r="Z772" i="12"/>
  <c r="Z780" i="12"/>
  <c r="Z788" i="12"/>
  <c r="Z796" i="12"/>
  <c r="Z804" i="12"/>
  <c r="Z861" i="12"/>
  <c r="Z869" i="12"/>
  <c r="Z877" i="12"/>
  <c r="Z966" i="12"/>
  <c r="Z961" i="12"/>
  <c r="Z989" i="12"/>
  <c r="Z825" i="12"/>
  <c r="Z833" i="12"/>
  <c r="Z992" i="12"/>
  <c r="Z2097" i="16"/>
  <c r="Z2110" i="16" s="1"/>
  <c r="Z819" i="12"/>
  <c r="Z827" i="12"/>
  <c r="Z958" i="12"/>
  <c r="Z734" i="12"/>
  <c r="Z742" i="12"/>
  <c r="Z750" i="12"/>
  <c r="Z767" i="12"/>
  <c r="Z856" i="12"/>
  <c r="Z973" i="12"/>
  <c r="Z817" i="12"/>
  <c r="Z1561" i="16"/>
  <c r="Z367" i="16" s="1"/>
  <c r="Z1559" i="16"/>
  <c r="Z365" i="16" s="1"/>
  <c r="Z1558" i="16"/>
  <c r="Z364" i="16" s="1"/>
  <c r="Z2094" i="16"/>
  <c r="Z2120" i="16" s="1"/>
  <c r="Z2148" i="16" s="1"/>
  <c r="Z811" i="12"/>
  <c r="Z843" i="12"/>
  <c r="Z722" i="12"/>
  <c r="Z775" i="12"/>
  <c r="Z799" i="12"/>
  <c r="Z841" i="12"/>
  <c r="Z1347" i="16"/>
  <c r="Z2093" i="16"/>
  <c r="Z2119" i="16" s="1"/>
  <c r="Z2147" i="16" s="1"/>
  <c r="Z814" i="12"/>
  <c r="Z822" i="12"/>
  <c r="Z830" i="12"/>
  <c r="Z838" i="12"/>
  <c r="Z846" i="12"/>
  <c r="Z714" i="12"/>
  <c r="Z791" i="12"/>
  <c r="Z880" i="12"/>
  <c r="Z981" i="12"/>
  <c r="Z778" i="12"/>
  <c r="Z802" i="12"/>
  <c r="Z898" i="12"/>
  <c r="Z1893" i="16"/>
  <c r="Z1557" i="16"/>
  <c r="Z363" i="16" s="1"/>
  <c r="Z2090" i="16"/>
  <c r="Z2116" i="16" s="1"/>
  <c r="Z2144" i="16" s="1"/>
  <c r="Z794" i="12"/>
  <c r="Z875" i="12"/>
  <c r="Z950" i="12"/>
  <c r="Z828" i="12"/>
  <c r="Z836" i="12"/>
  <c r="Z844" i="12"/>
  <c r="Z732" i="12"/>
  <c r="Z773" i="12"/>
  <c r="Z709" i="12"/>
  <c r="Z755" i="12"/>
  <c r="Z768" i="12"/>
  <c r="Z776" i="12"/>
  <c r="Z784" i="12"/>
  <c r="Z792" i="12"/>
  <c r="Z800" i="12"/>
  <c r="Z954" i="12"/>
  <c r="Z826" i="12"/>
  <c r="Z965" i="12"/>
  <c r="Z710" i="12"/>
  <c r="Z724" i="12"/>
  <c r="Z777" i="12"/>
  <c r="Z785" i="12"/>
  <c r="Z983" i="12"/>
  <c r="Z2095" i="16"/>
  <c r="Z2108" i="16" s="1"/>
  <c r="Z976" i="12"/>
  <c r="Z789" i="12"/>
  <c r="Z870" i="12"/>
  <c r="Z878" i="12"/>
  <c r="Z959" i="12"/>
  <c r="Z987" i="12"/>
  <c r="Z847" i="12"/>
  <c r="Z735" i="12"/>
  <c r="Z743" i="12"/>
  <c r="Z868" i="12"/>
  <c r="Z876" i="12"/>
  <c r="Z855" i="12"/>
  <c r="Z832" i="12"/>
  <c r="Z848" i="12"/>
  <c r="Z882" i="12"/>
  <c r="Z975" i="12"/>
  <c r="Z769" i="12"/>
  <c r="Z2096" i="16"/>
  <c r="Z978" i="12"/>
  <c r="Z883" i="12"/>
  <c r="Z862" i="12"/>
  <c r="Z823" i="12"/>
  <c r="Z831" i="12"/>
  <c r="Z723" i="12"/>
  <c r="Z908" i="12"/>
  <c r="Z860" i="12"/>
  <c r="Z707" i="12"/>
  <c r="Z766" i="12"/>
  <c r="Z798" i="12"/>
  <c r="Z824" i="12"/>
  <c r="Z840" i="12"/>
  <c r="Z744" i="12"/>
  <c r="Z899" i="12"/>
  <c r="Z1580" i="16"/>
  <c r="Z986" i="12"/>
  <c r="Z812" i="12"/>
  <c r="Z967" i="12"/>
  <c r="Z1039" i="12"/>
  <c r="Z839" i="12"/>
  <c r="Z715" i="12"/>
  <c r="Z990" i="12"/>
  <c r="Z810" i="12"/>
  <c r="Z818" i="12"/>
  <c r="Z746" i="12"/>
  <c r="Z771" i="12"/>
  <c r="Z795" i="12"/>
  <c r="Z951" i="12"/>
  <c r="Z985" i="12"/>
  <c r="Z741" i="12"/>
  <c r="Z816" i="12"/>
  <c r="Z756" i="12"/>
  <c r="Z801" i="12"/>
  <c r="Z866" i="12"/>
  <c r="Z988" i="12"/>
  <c r="Z716" i="12"/>
  <c r="Z907" i="12"/>
  <c r="Z859" i="12"/>
  <c r="Z984" i="12"/>
  <c r="Z820" i="12"/>
  <c r="Z712" i="12"/>
  <c r="Z865" i="12"/>
  <c r="Z982" i="12"/>
  <c r="Z758" i="12"/>
  <c r="Z813" i="12"/>
  <c r="Z821" i="12"/>
  <c r="Z713" i="12"/>
  <c r="Z721" i="12"/>
  <c r="Z733" i="12"/>
  <c r="Z749" i="12"/>
  <c r="Z774" i="12"/>
  <c r="Z782" i="12"/>
  <c r="Z790" i="12"/>
  <c r="Z906" i="12"/>
  <c r="Z980" i="12"/>
  <c r="Z858" i="12"/>
  <c r="Z874" i="12"/>
  <c r="Z964" i="12"/>
  <c r="Z781" i="12"/>
  <c r="Z797" i="12"/>
  <c r="Z901" i="12"/>
  <c r="Z873" i="12"/>
  <c r="Z881" i="12"/>
  <c r="Z962" i="12"/>
  <c r="Z974" i="12"/>
  <c r="Z834" i="12"/>
  <c r="Z842" i="12"/>
  <c r="Z738" i="12"/>
  <c r="Z779" i="12"/>
  <c r="Z787" i="12"/>
  <c r="Z803" i="12"/>
  <c r="Z837" i="12"/>
  <c r="Z845" i="12"/>
  <c r="Z736" i="12"/>
  <c r="Z960" i="12"/>
  <c r="Z2089" i="16"/>
  <c r="Z2115" i="16" s="1"/>
  <c r="Z2143" i="16" s="1"/>
  <c r="Z867" i="12"/>
  <c r="Z740" i="12"/>
  <c r="Z765" i="12"/>
  <c r="Z857" i="12"/>
  <c r="Z726" i="12"/>
  <c r="Z957" i="12"/>
  <c r="Z829" i="12"/>
  <c r="Z863" i="12"/>
  <c r="Z871" i="12"/>
  <c r="Z879" i="12"/>
  <c r="Z968" i="12"/>
  <c r="Z955" i="12"/>
  <c r="Z1890" i="16"/>
  <c r="Z910" i="12"/>
  <c r="Z720" i="12"/>
  <c r="Z748" i="12"/>
  <c r="Z854" i="12"/>
  <c r="Z979" i="12"/>
  <c r="Z815" i="12"/>
  <c r="Z718" i="12"/>
  <c r="Z977" i="12"/>
  <c r="Z897" i="12"/>
  <c r="Z793" i="12"/>
  <c r="Z909" i="12"/>
  <c r="Z949" i="12"/>
  <c r="Z963" i="12"/>
  <c r="Z991" i="12"/>
  <c r="Z128" i="20"/>
  <c r="Z228" i="20"/>
  <c r="Z177" i="20"/>
  <c r="Z229" i="20"/>
  <c r="Z212" i="20"/>
  <c r="Z182" i="20"/>
  <c r="Z206" i="20"/>
  <c r="Z157" i="20"/>
  <c r="Z134" i="20"/>
  <c r="Z204" i="20"/>
  <c r="Z178" i="20"/>
  <c r="Z117" i="20"/>
  <c r="Z183" i="20"/>
  <c r="Z230" i="20"/>
  <c r="Z1029" i="12"/>
  <c r="Z153" i="20"/>
  <c r="Z210" i="20"/>
  <c r="Z180" i="20"/>
  <c r="Z158" i="20"/>
  <c r="Z165" i="20"/>
  <c r="Z226" i="20"/>
  <c r="Z211" i="20"/>
  <c r="Z231" i="20"/>
  <c r="Z176" i="20"/>
  <c r="Z154" i="20"/>
  <c r="Z115" i="20"/>
  <c r="Z159" i="20"/>
  <c r="Z1100" i="12"/>
  <c r="Z1044" i="12"/>
  <c r="Z1082" i="12"/>
  <c r="Z1097" i="12"/>
  <c r="Z171" i="20"/>
  <c r="Z156" i="20"/>
  <c r="Z119" i="20"/>
  <c r="Z163" i="20"/>
  <c r="Z173" i="20"/>
  <c r="Z152" i="20"/>
  <c r="Z93" i="20"/>
  <c r="Z129" i="20"/>
  <c r="Z1194" i="16"/>
  <c r="Z1354" i="16"/>
  <c r="Z1587" i="16"/>
  <c r="Z1017" i="12"/>
  <c r="Z1007" i="12"/>
  <c r="Z1113" i="12"/>
  <c r="Z1038" i="12"/>
  <c r="Z1008" i="12"/>
  <c r="Z1018" i="12"/>
  <c r="Z998" i="12"/>
  <c r="Z1151" i="12"/>
  <c r="Z101" i="20"/>
  <c r="Z169" i="20"/>
  <c r="Z104" i="20"/>
  <c r="Z227" i="20"/>
  <c r="Z174" i="20"/>
  <c r="Z181" i="20"/>
  <c r="Z118" i="20"/>
  <c r="Z170" i="20"/>
  <c r="Z175" i="20"/>
  <c r="Z1108" i="12"/>
  <c r="Z1022" i="12"/>
  <c r="Z1106" i="12"/>
  <c r="Z1023" i="12"/>
  <c r="Z135" i="20"/>
  <c r="Z103" i="20"/>
  <c r="Z187" i="20"/>
  <c r="Z133" i="20"/>
  <c r="Z172" i="20"/>
  <c r="Z95" i="20"/>
  <c r="Z189" i="20"/>
  <c r="Z105" i="20"/>
  <c r="Z208" i="20"/>
  <c r="Z223" i="20"/>
  <c r="Z168" i="20"/>
  <c r="Z102" i="20"/>
  <c r="Z222" i="20"/>
  <c r="Z151" i="20"/>
  <c r="Z1107" i="12"/>
  <c r="Z1142" i="12"/>
  <c r="Z1122" i="12"/>
  <c r="Z1042" i="12"/>
  <c r="Z1104" i="12"/>
  <c r="Z205" i="20"/>
  <c r="Z136" i="20"/>
  <c r="Z185" i="20"/>
  <c r="Z130" i="20"/>
  <c r="Z98" i="20"/>
  <c r="Z209" i="20"/>
  <c r="Z190" i="20"/>
  <c r="Z155" i="20"/>
  <c r="Z116" i="20"/>
  <c r="Z132" i="20"/>
  <c r="Z186" i="20"/>
  <c r="Z999" i="12"/>
  <c r="Z1150" i="12"/>
  <c r="Z1015" i="12"/>
  <c r="Z1020" i="12"/>
  <c r="Z1043" i="12"/>
  <c r="Z161" i="20"/>
  <c r="Z96" i="20"/>
  <c r="Z188" i="20"/>
  <c r="Z166" i="20"/>
  <c r="Z92" i="20"/>
  <c r="Z99" i="20"/>
  <c r="Z224" i="20"/>
  <c r="Z225" i="20"/>
  <c r="Z184" i="20"/>
  <c r="Z162" i="20"/>
  <c r="Z213" i="20"/>
  <c r="Z167" i="20"/>
  <c r="Z1505" i="16"/>
  <c r="Z1465" i="16"/>
  <c r="Z1628" i="16"/>
  <c r="Z1115" i="12"/>
  <c r="Z1118" i="12"/>
  <c r="Z1028" i="12"/>
  <c r="Z1035" i="12"/>
  <c r="Z1105" i="12"/>
  <c r="Z1000" i="12"/>
  <c r="Z1025" i="12"/>
  <c r="Z1149" i="12"/>
  <c r="Z179" i="20"/>
  <c r="Z164" i="20"/>
  <c r="Z97" i="20"/>
  <c r="Z131" i="20"/>
  <c r="Z100" i="20"/>
  <c r="Z160" i="20"/>
  <c r="Z94" i="20"/>
  <c r="Z137" i="20"/>
  <c r="Z1026" i="12"/>
  <c r="Z997" i="12"/>
  <c r="Z1046" i="12"/>
  <c r="Z1117" i="12"/>
  <c r="Z1119" i="12"/>
  <c r="Z1102" i="12"/>
  <c r="Z1098" i="12"/>
  <c r="Z1143" i="12"/>
  <c r="Z1032" i="12"/>
  <c r="Z1037" i="12"/>
  <c r="Z1120" i="12"/>
  <c r="Z1033" i="12"/>
  <c r="Z1013" i="12"/>
  <c r="Z1109" i="12"/>
  <c r="Z1045" i="12"/>
  <c r="Z1111" i="12"/>
  <c r="Z1141" i="12"/>
  <c r="Z1021" i="12"/>
  <c r="Z1027" i="12"/>
  <c r="Z1101" i="12"/>
  <c r="Z1076" i="12"/>
  <c r="Z1116" i="12"/>
  <c r="Z1099" i="12"/>
  <c r="Z1034" i="12"/>
  <c r="Z1024" i="12"/>
  <c r="Z1110" i="12"/>
  <c r="Z1121" i="12"/>
  <c r="Z1081" i="12"/>
  <c r="Z1075" i="12"/>
  <c r="Z1084" i="12"/>
  <c r="Z1014" i="12"/>
  <c r="Z1123" i="12"/>
  <c r="Z1031" i="12"/>
  <c r="Z1012" i="12"/>
  <c r="Z1041" i="12"/>
  <c r="Z1040" i="12"/>
  <c r="Z1019" i="12"/>
  <c r="Z1030" i="12"/>
  <c r="Z1139" i="12"/>
  <c r="Z1140" i="12"/>
  <c r="Z1089" i="12"/>
  <c r="Z1125" i="12"/>
  <c r="Z1001" i="12"/>
  <c r="Z1114" i="12"/>
  <c r="Z1011" i="12"/>
  <c r="Z1152" i="12"/>
  <c r="Z1112" i="12"/>
  <c r="Z1016" i="12"/>
  <c r="Z1096" i="12"/>
  <c r="Z1010" i="12"/>
  <c r="Z1124" i="12"/>
  <c r="Z1103" i="12"/>
  <c r="Z1148" i="12"/>
  <c r="Z1036" i="12"/>
  <c r="Z1009" i="12"/>
  <c r="Z1083" i="12"/>
  <c r="Z1778" i="12"/>
  <c r="Z1832" i="12"/>
  <c r="Z1709" i="12"/>
  <c r="Z1060" i="12"/>
  <c r="Z1806" i="12"/>
  <c r="Z1702" i="12"/>
  <c r="Z1750" i="12"/>
  <c r="Z1678" i="12"/>
  <c r="Z1780" i="12"/>
  <c r="Z1728" i="12"/>
  <c r="Z1705" i="12"/>
  <c r="Z1695" i="12"/>
  <c r="Z1796" i="12"/>
  <c r="Z1844" i="12"/>
  <c r="Z1055" i="12"/>
  <c r="Z1072" i="12"/>
  <c r="Z1748" i="12"/>
  <c r="Z1789" i="12"/>
  <c r="Z2117" i="16"/>
  <c r="Z2145" i="16" s="1"/>
  <c r="Z1361" i="16"/>
  <c r="Z1756" i="12"/>
  <c r="Z1052" i="12"/>
  <c r="Z1697" i="12"/>
  <c r="Z1736" i="12"/>
  <c r="Z1687" i="12"/>
  <c r="Z1065" i="12"/>
  <c r="Z1794" i="12"/>
  <c r="Z1783" i="12"/>
  <c r="Z1681" i="12"/>
  <c r="Z1754" i="12"/>
  <c r="Z1682" i="12"/>
  <c r="Z1064" i="12"/>
  <c r="Z1058" i="12"/>
  <c r="Z1062" i="12"/>
  <c r="Z1836" i="12"/>
  <c r="Z1788" i="12"/>
  <c r="Z1688" i="12"/>
  <c r="Z1689" i="12"/>
  <c r="Z1745" i="12"/>
  <c r="Z1069" i="12"/>
  <c r="Z1706" i="12"/>
  <c r="Z1790" i="12"/>
  <c r="Z1752" i="12"/>
  <c r="Z1711" i="12"/>
  <c r="Z1067" i="12"/>
  <c r="Z1742" i="12"/>
  <c r="Z1809" i="12"/>
  <c r="Z1061" i="12"/>
  <c r="Z1701" i="12"/>
  <c r="Z1730" i="12"/>
  <c r="Z1775" i="12"/>
  <c r="Z1740" i="12"/>
  <c r="Z1786" i="12"/>
  <c r="Z1698" i="12"/>
  <c r="Z1672" i="12"/>
  <c r="Z1086" i="12"/>
  <c r="Z1088" i="12"/>
  <c r="Z1635" i="16"/>
  <c r="Z1201" i="16"/>
  <c r="Z1773" i="12"/>
  <c r="Z1708" i="12"/>
  <c r="Z1801" i="12"/>
  <c r="Z1704" i="12"/>
  <c r="Z1685" i="12"/>
  <c r="Z1821" i="12"/>
  <c r="Z1066" i="12"/>
  <c r="Z1733" i="12"/>
  <c r="Z1841" i="12"/>
  <c r="Z1753" i="12"/>
  <c r="Z1755" i="12"/>
  <c r="Z1829" i="12"/>
  <c r="Z1743" i="12"/>
  <c r="Z1784" i="12"/>
  <c r="Z1078" i="12"/>
  <c r="Z1759" i="12"/>
  <c r="Z1074" i="12"/>
  <c r="Z1765" i="12"/>
  <c r="Z1818" i="12"/>
  <c r="Z1676" i="12"/>
  <c r="Z1085" i="12"/>
  <c r="Z1842" i="12"/>
  <c r="Z1056" i="12"/>
  <c r="Z1091" i="12"/>
  <c r="Z1694" i="12"/>
  <c r="Z1812" i="12"/>
  <c r="Z1819" i="12"/>
  <c r="Z1734" i="12"/>
  <c r="Z1738" i="12"/>
  <c r="Z1512" i="16"/>
  <c r="Z1798" i="12"/>
  <c r="Z1686" i="12"/>
  <c r="Z1749" i="12"/>
  <c r="Z1792" i="12"/>
  <c r="Z1735" i="12"/>
  <c r="Z1739" i="12"/>
  <c r="Z1810" i="12"/>
  <c r="Z1087" i="12"/>
  <c r="Z1831" i="12"/>
  <c r="Z1673" i="12"/>
  <c r="Z1721" i="12"/>
  <c r="Z1684" i="12"/>
  <c r="Z1077" i="12"/>
  <c r="Z1063" i="12"/>
  <c r="Z1837" i="12"/>
  <c r="Z1054" i="12"/>
  <c r="Z1090" i="12"/>
  <c r="Z1601" i="16"/>
  <c r="Z1793" i="12"/>
  <c r="Z1746" i="12"/>
  <c r="Z1712" i="12"/>
  <c r="Z1722" i="12"/>
  <c r="Z1670" i="12"/>
  <c r="Z1744" i="12"/>
  <c r="Z1827" i="12"/>
  <c r="Z1839" i="12"/>
  <c r="Z1053" i="12"/>
  <c r="Z1834" i="12"/>
  <c r="Z1763" i="12"/>
  <c r="Z1679" i="12"/>
  <c r="Z1073" i="12"/>
  <c r="Z1776" i="12"/>
  <c r="Z1696" i="12"/>
  <c r="Z1800" i="12"/>
  <c r="Z1703" i="12"/>
  <c r="Z1782" i="12"/>
  <c r="Z1080" i="12"/>
  <c r="Z1741" i="12"/>
  <c r="Z1594" i="16"/>
  <c r="Z1472" i="16"/>
  <c r="Z2122" i="16"/>
  <c r="Z2150" i="16" s="1"/>
  <c r="Z1671" i="12"/>
  <c r="Z1795" i="12"/>
  <c r="Z1059" i="12"/>
  <c r="Z1803" i="12"/>
  <c r="Z1070" i="12"/>
  <c r="Z1774" i="12"/>
  <c r="Z1761" i="12"/>
  <c r="Z1710" i="12"/>
  <c r="Z1677" i="12"/>
  <c r="Z1787" i="12"/>
  <c r="Z1781" i="12"/>
  <c r="Z1791" i="12"/>
  <c r="Z1779" i="12"/>
  <c r="Z1071" i="12"/>
  <c r="Z1758" i="12"/>
  <c r="Z1799" i="12"/>
  <c r="Z1757" i="12"/>
  <c r="Z1808" i="12"/>
  <c r="Z1068" i="12"/>
  <c r="Z1683" i="12"/>
  <c r="Z1766" i="12"/>
  <c r="Z1785" i="12"/>
  <c r="Z1777" i="12"/>
  <c r="Z1737" i="12"/>
  <c r="Z1804" i="12"/>
  <c r="Z1675" i="12"/>
  <c r="Z1811" i="12"/>
  <c r="Z1719" i="12"/>
  <c r="Z1823" i="12"/>
  <c r="Z1838" i="12"/>
  <c r="Z1764" i="12"/>
  <c r="Z1802" i="12"/>
  <c r="Z1729" i="12"/>
  <c r="Z1843" i="12"/>
  <c r="Z1731" i="12"/>
  <c r="Z1805" i="12"/>
  <c r="Z1057" i="12"/>
  <c r="Z1833" i="12"/>
  <c r="Z1760" i="12"/>
  <c r="Z1767" i="12"/>
  <c r="Z1797" i="12"/>
  <c r="Z1713" i="12"/>
  <c r="Z1820" i="12"/>
  <c r="Z1079" i="12"/>
  <c r="Z1835" i="12"/>
  <c r="Z1680" i="12"/>
  <c r="Z1707" i="12"/>
  <c r="Z1825" i="12"/>
  <c r="Z1699" i="12"/>
  <c r="Z1700" i="12"/>
  <c r="Z1751" i="12"/>
  <c r="Z1747" i="12"/>
  <c r="Z1762" i="12"/>
  <c r="Z1807" i="12"/>
  <c r="Z1732" i="12"/>
  <c r="Z1479" i="16"/>
  <c r="Z1822" i="12"/>
  <c r="Z1817" i="12"/>
  <c r="Z1519" i="16"/>
  <c r="Z1215" i="16"/>
  <c r="Z1718" i="12"/>
  <c r="Z1824" i="12"/>
  <c r="Z1846" i="12"/>
  <c r="Z1368" i="16"/>
  <c r="Z1840" i="12"/>
  <c r="Z1208" i="16"/>
  <c r="Z1828" i="12"/>
  <c r="Z1720" i="12"/>
  <c r="Z1642" i="16"/>
  <c r="Z1830" i="12"/>
  <c r="Z1845" i="12"/>
  <c r="Z1826" i="12"/>
  <c r="Z1375" i="16"/>
  <c r="Z1526" i="16"/>
  <c r="Z1222" i="16"/>
  <c r="Z1649" i="16"/>
  <c r="Z1382" i="16"/>
  <c r="Z1229" i="16"/>
  <c r="Z1540" i="16"/>
  <c r="Z1656" i="16"/>
  <c r="Z1533" i="16"/>
  <c r="Z1547" i="16"/>
  <c r="Z1236" i="16"/>
  <c r="Z1389" i="16"/>
  <c r="Z1663" i="16"/>
  <c r="Z1243" i="16"/>
  <c r="Z1670" i="16"/>
  <c r="Z1554" i="16"/>
  <c r="Z1396" i="16"/>
  <c r="Z1250" i="16"/>
  <c r="Z1403" i="16"/>
  <c r="Z1677" i="16"/>
  <c r="Z1410" i="16"/>
  <c r="Z1684" i="16"/>
  <c r="Z1257" i="16"/>
  <c r="Z1691" i="16"/>
  <c r="Z1264" i="16"/>
  <c r="Z1417" i="16"/>
  <c r="Z1271" i="16"/>
  <c r="Z1424" i="16"/>
  <c r="Z1698" i="16"/>
  <c r="Z1705" i="16"/>
  <c r="Z1431" i="16"/>
  <c r="Z1278" i="16"/>
  <c r="Z1712" i="16"/>
  <c r="Z1285" i="16"/>
  <c r="Z1438" i="16"/>
  <c r="Z1292" i="16"/>
  <c r="Z1719" i="16"/>
  <c r="Z1726" i="16"/>
  <c r="Z1299" i="16"/>
  <c r="Z1733" i="16"/>
  <c r="Z1306" i="16"/>
  <c r="Y1723" i="12"/>
  <c r="Y1880" i="12" s="1"/>
  <c r="Y1918" i="12" s="1"/>
  <c r="Y1714" i="12"/>
  <c r="Y1879" i="12" s="1"/>
  <c r="Y1917" i="12" s="1"/>
  <c r="Y993" i="12"/>
  <c r="Y1158" i="12" s="1"/>
  <c r="Y936" i="12"/>
  <c r="Y11" i="18"/>
  <c r="Y11" i="20"/>
  <c r="Y11" i="12"/>
  <c r="Z1313" i="16"/>
  <c r="Y1126" i="12"/>
  <c r="Y1162" i="12" s="1"/>
  <c r="Y107" i="20"/>
  <c r="Y1271" i="20" s="1"/>
  <c r="Y850" i="12"/>
  <c r="Y919" i="12" s="1"/>
  <c r="Y1934" i="12" s="1"/>
  <c r="Y1190" i="12"/>
  <c r="Y727" i="12"/>
  <c r="Y915" i="12" s="1"/>
  <c r="Y630" i="12" s="1"/>
  <c r="Y618" i="12" s="1"/>
  <c r="Y166" i="10" s="1"/>
  <c r="Y1430" i="12"/>
  <c r="Y1500" i="12"/>
  <c r="Y1504" i="12"/>
  <c r="Y1526" i="12"/>
  <c r="Y1463" i="12"/>
  <c r="Y1432" i="12"/>
  <c r="Y1551" i="12"/>
  <c r="Y1510" i="12"/>
  <c r="Y1567" i="12"/>
  <c r="Y1494" i="12"/>
  <c r="Y1498" i="12"/>
  <c r="Y1572" i="12"/>
  <c r="Y1521" i="12"/>
  <c r="Y1548" i="12"/>
  <c r="Y1459" i="12"/>
  <c r="Y1492" i="12"/>
  <c r="Y1507" i="12"/>
  <c r="Y1592" i="12"/>
  <c r="Y1594" i="12"/>
  <c r="Y1553" i="12"/>
  <c r="Y1519" i="12"/>
  <c r="Y1545" i="12"/>
  <c r="Y1602" i="12"/>
  <c r="Y1597" i="12"/>
  <c r="Y1436" i="12"/>
  <c r="Y1501" i="12"/>
  <c r="Y1472" i="12"/>
  <c r="Y1454" i="12"/>
  <c r="Y1542" i="12"/>
  <c r="Y1518" i="12"/>
  <c r="Y1547" i="12"/>
  <c r="Y1569" i="12"/>
  <c r="Y1566" i="12"/>
  <c r="Y1579" i="12"/>
  <c r="Y1481" i="12"/>
  <c r="Y1513" i="12"/>
  <c r="Y1552" i="12"/>
  <c r="Y1512" i="12"/>
  <c r="Y1471" i="12"/>
  <c r="Y1520" i="12"/>
  <c r="Y1535" i="12"/>
  <c r="Y1458" i="12"/>
  <c r="Y1467" i="12"/>
  <c r="Y1493" i="12"/>
  <c r="Y1522" i="12"/>
  <c r="Y1473" i="12"/>
  <c r="Y1527" i="12"/>
  <c r="Y1431" i="12"/>
  <c r="Y1466" i="12"/>
  <c r="Y1509" i="12"/>
  <c r="Y1560" i="12"/>
  <c r="Y1546" i="12"/>
  <c r="Y1570" i="12"/>
  <c r="Y1562" i="12"/>
  <c r="Y1568" i="12"/>
  <c r="Y1468" i="12"/>
  <c r="Y1544" i="12"/>
  <c r="Y1465" i="12"/>
  <c r="Y1563" i="12"/>
  <c r="Y1604" i="12"/>
  <c r="Y1442" i="12"/>
  <c r="Y1515" i="12"/>
  <c r="Y1558" i="12"/>
  <c r="Y1456" i="12"/>
  <c r="Y1482" i="12"/>
  <c r="Y1541" i="12"/>
  <c r="Y1491" i="12"/>
  <c r="Y1506" i="12"/>
  <c r="Y1489" i="12"/>
  <c r="Y1603" i="12"/>
  <c r="Y1514" i="12"/>
  <c r="Y1554" i="12"/>
  <c r="Y1446" i="12"/>
  <c r="Y1502" i="12"/>
  <c r="Y1503" i="12"/>
  <c r="Y1499" i="12"/>
  <c r="Y1495" i="12"/>
  <c r="Y1564" i="12"/>
  <c r="Y1550" i="12"/>
  <c r="Y1581" i="12"/>
  <c r="Y1517" i="12"/>
  <c r="Y1536" i="12"/>
  <c r="Y1496" i="12"/>
  <c r="Y1556" i="12"/>
  <c r="Y1462" i="12"/>
  <c r="Y1511" i="12"/>
  <c r="Y1460" i="12"/>
  <c r="Y1534" i="12"/>
  <c r="Y1583" i="12"/>
  <c r="Y1508" i="12"/>
  <c r="Y1439" i="12"/>
  <c r="Y1464" i="12"/>
  <c r="Y1524" i="12"/>
  <c r="Y1561" i="12"/>
  <c r="Y1555" i="12"/>
  <c r="Y1516" i="12"/>
  <c r="Y1497" i="12"/>
  <c r="Y1587" i="12"/>
  <c r="Y1538" i="12"/>
  <c r="Y1490" i="12"/>
  <c r="Y1549" i="12"/>
  <c r="Y1449" i="12"/>
  <c r="Y1596" i="12"/>
  <c r="Y1559" i="12"/>
  <c r="Y1525" i="12"/>
  <c r="Y1578" i="12"/>
  <c r="Y1565" i="12"/>
  <c r="Y1470" i="12"/>
  <c r="Y1539" i="12"/>
  <c r="Y1601" i="12"/>
  <c r="Y1599" i="12"/>
  <c r="Y1571" i="12"/>
  <c r="Y1543" i="12"/>
  <c r="Y1557" i="12"/>
  <c r="Y1469" i="12"/>
  <c r="Y1537" i="12"/>
  <c r="Y1533" i="12"/>
  <c r="Y1580" i="12"/>
  <c r="Y1505" i="12"/>
  <c r="Y1457" i="12"/>
  <c r="Y1540" i="12"/>
  <c r="Y1448" i="12"/>
  <c r="Y1591" i="12"/>
  <c r="Y1577" i="12"/>
  <c r="Y1444" i="12"/>
  <c r="Y1605" i="12"/>
  <c r="Y1455" i="12"/>
  <c r="Y1479" i="12"/>
  <c r="Y1478" i="12"/>
  <c r="Y1447" i="12"/>
  <c r="Y1600" i="12"/>
  <c r="Y1445" i="12"/>
  <c r="Y1435" i="12"/>
  <c r="Y1589" i="12"/>
  <c r="Y1593" i="12"/>
  <c r="Y1480" i="12"/>
  <c r="Y1590" i="12"/>
  <c r="Y1437" i="12"/>
  <c r="Y1438" i="12"/>
  <c r="Y1582" i="12"/>
  <c r="Y1523" i="12"/>
  <c r="Y1441" i="12"/>
  <c r="Y1586" i="12"/>
  <c r="Y1606" i="12"/>
  <c r="Y1440" i="12"/>
  <c r="Y1595" i="12"/>
  <c r="Y1588" i="12"/>
  <c r="Y1488" i="12"/>
  <c r="Y1585" i="12"/>
  <c r="Y1443" i="12"/>
  <c r="Y1598" i="12"/>
  <c r="Y1433" i="12"/>
  <c r="Y1461" i="12"/>
  <c r="Y1584" i="12"/>
  <c r="Z574" i="20"/>
  <c r="Y1768" i="12"/>
  <c r="Y1881" i="12" s="1"/>
  <c r="Y1919" i="12" s="1"/>
  <c r="Y1813" i="12"/>
  <c r="Y1882" i="12" s="1"/>
  <c r="Y1920" i="12" s="1"/>
  <c r="Y760" i="12"/>
  <c r="Y917" i="12" s="1"/>
  <c r="Y1932" i="12" s="1"/>
  <c r="Y1214" i="12"/>
  <c r="Y1234" i="12" s="1"/>
  <c r="Y1399" i="12" s="1"/>
  <c r="Y751" i="12"/>
  <c r="Y916" i="12" s="1"/>
  <c r="Y1931" i="12" s="1"/>
  <c r="X1528" i="12"/>
  <c r="X1641" i="12" s="1"/>
  <c r="X1573" i="12"/>
  <c r="X1642" i="12" s="1"/>
  <c r="Y547" i="20"/>
  <c r="Y548" i="20" s="1"/>
  <c r="Y610" i="20"/>
  <c r="Y568" i="20"/>
  <c r="Z167" i="18"/>
  <c r="AA167" i="18" s="1"/>
  <c r="N749" i="20"/>
  <c r="N750" i="20" s="1"/>
  <c r="Y561" i="20"/>
  <c r="Y562" i="20" s="1"/>
  <c r="P699" i="20"/>
  <c r="Z546" i="20"/>
  <c r="Z595" i="20"/>
  <c r="Y419" i="20"/>
  <c r="Z417" i="20"/>
  <c r="Y426" i="20"/>
  <c r="Z424" i="20"/>
  <c r="Y433" i="20"/>
  <c r="Z431" i="20"/>
  <c r="Y398" i="20"/>
  <c r="Z396" i="20"/>
  <c r="Y541" i="20"/>
  <c r="Z539" i="20"/>
  <c r="Y596" i="20"/>
  <c r="Y597" i="20" s="1"/>
  <c r="Z560" i="20"/>
  <c r="Y440" i="20"/>
  <c r="Z438" i="20"/>
  <c r="Y447" i="20"/>
  <c r="Z445" i="20"/>
  <c r="Y569" i="20"/>
  <c r="Z567" i="20"/>
  <c r="Y611" i="20"/>
  <c r="Z609" i="20"/>
  <c r="Z553" i="20"/>
  <c r="Y454" i="20"/>
  <c r="Z452" i="20"/>
  <c r="Z1747" i="16"/>
  <c r="Y1320" i="16"/>
  <c r="Z1320" i="16"/>
  <c r="O1021" i="16"/>
  <c r="P1021" i="16" s="1"/>
  <c r="Q1021" i="16" s="1"/>
  <c r="Y2385" i="16"/>
  <c r="Z2383" i="16"/>
  <c r="Z2385" i="16" s="1"/>
  <c r="Y2392" i="16"/>
  <c r="W2391" i="16"/>
  <c r="P78" i="18"/>
  <c r="P75" i="18" s="1"/>
  <c r="P80" i="18" s="1"/>
  <c r="P212" i="10" s="1"/>
  <c r="P290" i="10" s="1"/>
  <c r="O78" i="18"/>
  <c r="O75" i="18" s="1"/>
  <c r="O80" i="18" s="1"/>
  <c r="O212" i="10" s="1"/>
  <c r="O211" i="10" s="1"/>
  <c r="M78" i="18"/>
  <c r="M75" i="18" s="1"/>
  <c r="M80" i="18" s="1"/>
  <c r="L78" i="18"/>
  <c r="L75" i="18" s="1"/>
  <c r="L80" i="18" s="1"/>
  <c r="L212" i="10" s="1"/>
  <c r="L290" i="10" s="1"/>
  <c r="Q78" i="18"/>
  <c r="Q75" i="18" s="1"/>
  <c r="Q80" i="18" s="1"/>
  <c r="Q212" i="10" s="1"/>
  <c r="Q290" i="10" s="1"/>
  <c r="T78" i="18"/>
  <c r="T75" i="18" s="1"/>
  <c r="T80" i="18" s="1"/>
  <c r="T212" i="10" s="1"/>
  <c r="T290" i="10" s="1"/>
  <c r="R78" i="18"/>
  <c r="R75" i="18" s="1"/>
  <c r="R80" i="18" s="1"/>
  <c r="R212" i="10" s="1"/>
  <c r="R290" i="10" s="1"/>
  <c r="S78" i="18"/>
  <c r="S75" i="18" s="1"/>
  <c r="S80" i="18" s="1"/>
  <c r="S212" i="10" s="1"/>
  <c r="S211" i="10" s="1"/>
  <c r="V78" i="18"/>
  <c r="V75" i="18" s="1"/>
  <c r="V80" i="18" s="1"/>
  <c r="K78" i="18"/>
  <c r="K75" i="18" s="1"/>
  <c r="K80" i="18" s="1"/>
  <c r="K212" i="10" s="1"/>
  <c r="S316" i="10"/>
  <c r="M312" i="10"/>
  <c r="X2389" i="16"/>
  <c r="Y2384" i="16"/>
  <c r="S2331" i="16"/>
  <c r="S28" i="16" s="1"/>
  <c r="S82" i="16" s="1"/>
  <c r="S27" i="16"/>
  <c r="T25" i="16" s="1"/>
  <c r="T2307" i="16" s="1"/>
  <c r="T2319" i="16" s="1"/>
  <c r="T27" i="16" s="1"/>
  <c r="Z29" i="8"/>
  <c r="Z135" i="8" s="1"/>
  <c r="Z27" i="8"/>
  <c r="Y2106" i="16"/>
  <c r="Y2102" i="16"/>
  <c r="X2134" i="16"/>
  <c r="Y2134" i="16" s="1"/>
  <c r="R1261" i="16"/>
  <c r="S1261" i="16" s="1"/>
  <c r="S2180" i="16" s="1"/>
  <c r="Q692" i="20"/>
  <c r="Z134" i="8"/>
  <c r="Y2209" i="16"/>
  <c r="Y2225" i="16"/>
  <c r="E2502" i="16"/>
  <c r="D1309" i="16"/>
  <c r="D2502" i="16" s="1"/>
  <c r="Y2210" i="16"/>
  <c r="Y2233" i="16"/>
  <c r="O720" i="20"/>
  <c r="P720" i="20" s="1"/>
  <c r="Y2216" i="16"/>
  <c r="K2186" i="16"/>
  <c r="K1304" i="16"/>
  <c r="X1747" i="16"/>
  <c r="O741" i="20"/>
  <c r="Y2195" i="16"/>
  <c r="Y2193" i="16"/>
  <c r="K1310" i="16"/>
  <c r="D2501" i="16"/>
  <c r="Y2234" i="16"/>
  <c r="Y2198" i="16"/>
  <c r="F2487" i="16"/>
  <c r="E2489" i="16"/>
  <c r="D2491" i="16" s="1"/>
  <c r="E2491" i="16" s="1"/>
  <c r="J2253" i="16"/>
  <c r="D2495" i="16"/>
  <c r="N1022" i="16"/>
  <c r="Y2239" i="16"/>
  <c r="D2483" i="16"/>
  <c r="J2188" i="16"/>
  <c r="U1247" i="16"/>
  <c r="Y2192" i="16"/>
  <c r="Y2217" i="16"/>
  <c r="E2501" i="16"/>
  <c r="F1308" i="16" a="1"/>
  <c r="F1308" i="16" s="1"/>
  <c r="Y2238" i="16"/>
  <c r="Y2218" i="16"/>
  <c r="Y2237" i="16"/>
  <c r="D1321" i="16"/>
  <c r="C1324" i="16" s="1"/>
  <c r="D529" i="20" s="1"/>
  <c r="C529" i="20" s="1"/>
  <c r="E1316" i="16"/>
  <c r="S1320" i="16"/>
  <c r="D1315" i="16"/>
  <c r="V1320" i="16"/>
  <c r="P1320" i="16"/>
  <c r="D2507" i="16"/>
  <c r="R1320" i="16"/>
  <c r="T1320" i="16"/>
  <c r="B1314" i="16"/>
  <c r="B2507" i="16" s="1"/>
  <c r="U1320" i="16"/>
  <c r="E1315" i="16"/>
  <c r="Q1320" i="16"/>
  <c r="W1320" i="16"/>
  <c r="X1320" i="16"/>
  <c r="Y1747" i="16"/>
  <c r="Z32" i="8"/>
  <c r="Z31" i="8" s="1"/>
  <c r="AA28" i="8"/>
  <c r="Y2118" i="16"/>
  <c r="Y2132" i="16" s="1"/>
  <c r="Y2104" i="16"/>
  <c r="Z2104" i="16" s="1"/>
  <c r="Y2111" i="16"/>
  <c r="Z2111" i="16" s="1"/>
  <c r="X2112" i="16"/>
  <c r="X845" i="16" s="1"/>
  <c r="X204" i="10" s="1"/>
  <c r="Y962" i="16"/>
  <c r="Y950" i="16"/>
  <c r="X2153" i="16"/>
  <c r="X2125" i="16"/>
  <c r="X2126" i="16" s="1"/>
  <c r="Y2117" i="16"/>
  <c r="Y2145" i="16" s="1"/>
  <c r="X1373" i="16"/>
  <c r="Y1372" i="16"/>
  <c r="Z1372" i="16" s="1"/>
  <c r="Y2123" i="16"/>
  <c r="Y778" i="16"/>
  <c r="Y274" i="20" s="1"/>
  <c r="Y770" i="16"/>
  <c r="Y266" i="20" s="1"/>
  <c r="Y762" i="16"/>
  <c r="Y258" i="20" s="1"/>
  <c r="Y753" i="16"/>
  <c r="Y249" i="20" s="1"/>
  <c r="Y764" i="16"/>
  <c r="Y1552" i="16"/>
  <c r="Y781" i="16"/>
  <c r="Y772" i="16"/>
  <c r="Y2138" i="16"/>
  <c r="Y2152" i="16"/>
  <c r="Y2150" i="16"/>
  <c r="Y2136" i="16"/>
  <c r="Z2136" i="16" s="1"/>
  <c r="Y2130" i="16"/>
  <c r="Y2103" i="16"/>
  <c r="Y2107" i="16"/>
  <c r="Y2115" i="16"/>
  <c r="Y2133" i="16"/>
  <c r="Y2121" i="16"/>
  <c r="Y2109" i="16"/>
  <c r="Z2109" i="16" s="1"/>
  <c r="X2131" i="16"/>
  <c r="Y938" i="16"/>
  <c r="Y932" i="16"/>
  <c r="W1947" i="12"/>
  <c r="W1905" i="12" s="1"/>
  <c r="Y939" i="16"/>
  <c r="Y1380" i="16"/>
  <c r="Y957" i="16"/>
  <c r="Y933" i="16"/>
  <c r="Y945" i="16"/>
  <c r="W1945" i="12"/>
  <c r="W1903" i="12" s="1"/>
  <c r="Y765" i="16"/>
  <c r="Y758" i="16"/>
  <c r="Y751" i="16"/>
  <c r="Y774" i="16"/>
  <c r="Y270" i="20" s="1"/>
  <c r="Y745" i="16"/>
  <c r="W1948" i="12"/>
  <c r="W1906" i="12" s="1"/>
  <c r="Y773" i="16"/>
  <c r="Y269" i="20" s="1"/>
  <c r="Y744" i="16"/>
  <c r="W1946" i="12"/>
  <c r="W1904" i="12" s="1"/>
  <c r="Y779" i="16"/>
  <c r="Y275" i="20" s="1"/>
  <c r="Y750" i="16"/>
  <c r="Y246" i="20" s="1"/>
  <c r="Y767" i="16"/>
  <c r="Y1338" i="16"/>
  <c r="Y782" i="16"/>
  <c r="Y278" i="20" s="1"/>
  <c r="Y771" i="16"/>
  <c r="Y759" i="16"/>
  <c r="Y255" i="20" s="1"/>
  <c r="Y944" i="16"/>
  <c r="Y951" i="16"/>
  <c r="Y1359" i="16"/>
  <c r="Y1345" i="16"/>
  <c r="Y1654" i="16"/>
  <c r="Y1562" i="16"/>
  <c r="S473" i="20"/>
  <c r="Y2194" i="16"/>
  <c r="Y1352" i="16"/>
  <c r="Y2196" i="16"/>
  <c r="Y1366" i="16"/>
  <c r="Y2240" i="16"/>
  <c r="R474" i="20"/>
  <c r="R475" i="20" s="1"/>
  <c r="Y2099" i="16"/>
  <c r="Y862" i="16" s="1"/>
  <c r="Y857" i="16"/>
  <c r="Y368" i="16"/>
  <c r="Y331" i="16"/>
  <c r="Y855" i="16" s="1"/>
  <c r="Y1895" i="16"/>
  <c r="Y136" i="16"/>
  <c r="Y284" i="16"/>
  <c r="Y853" i="16" s="1"/>
  <c r="Y856" i="16"/>
  <c r="Y956" i="16"/>
  <c r="Y756" i="16"/>
  <c r="Y761" i="16"/>
  <c r="Y747" i="16"/>
  <c r="Y243" i="20" s="1"/>
  <c r="Y776" i="16"/>
  <c r="Y754" i="16"/>
  <c r="Y769" i="16"/>
  <c r="Y265" i="20" s="1"/>
  <c r="Y757" i="16"/>
  <c r="Y253" i="20" s="1"/>
  <c r="Y780" i="16"/>
  <c r="Y276" i="20" s="1"/>
  <c r="Y768" i="16"/>
  <c r="Y264" i="20" s="1"/>
  <c r="Y746" i="16"/>
  <c r="Y242" i="20" s="1"/>
  <c r="Y766" i="16"/>
  <c r="Y748" i="16"/>
  <c r="Y244" i="20" s="1"/>
  <c r="Y755" i="16"/>
  <c r="Y760" i="16"/>
  <c r="Y256" i="20" s="1"/>
  <c r="Y783" i="16"/>
  <c r="Y279" i="20" s="1"/>
  <c r="Y1489" i="16"/>
  <c r="Y749" i="16"/>
  <c r="Y245" i="20" s="1"/>
  <c r="Y777" i="16"/>
  <c r="Y273" i="20" s="1"/>
  <c r="Y763" i="16"/>
  <c r="Y259" i="20" s="1"/>
  <c r="Y752" i="16"/>
  <c r="X219" i="11"/>
  <c r="X246" i="11" s="1"/>
  <c r="Y980" i="16"/>
  <c r="W633" i="12"/>
  <c r="W621" i="12" s="1"/>
  <c r="W1935" i="12"/>
  <c r="W1949" i="12" s="1"/>
  <c r="W1907" i="12" s="1"/>
  <c r="W635" i="12"/>
  <c r="W623" i="12" s="1"/>
  <c r="W632" i="12"/>
  <c r="W620" i="12" s="1"/>
  <c r="X159" i="11"/>
  <c r="X241" i="11" s="1"/>
  <c r="X160" i="10" s="1"/>
  <c r="X198" i="11"/>
  <c r="X244" i="11" s="1"/>
  <c r="X163" i="10" s="1"/>
  <c r="X307" i="10" s="1"/>
  <c r="W634" i="12"/>
  <c r="W622" i="12" s="1"/>
  <c r="W637" i="12"/>
  <c r="W625" i="12" s="1"/>
  <c r="W631" i="12"/>
  <c r="W619" i="12" s="1"/>
  <c r="W638" i="12"/>
  <c r="W626" i="12" s="1"/>
  <c r="N693" i="20"/>
  <c r="O693" i="20" s="1"/>
  <c r="P693" i="20" s="1"/>
  <c r="P694" i="20" s="1"/>
  <c r="W1483" i="12"/>
  <c r="W1640" i="12" s="1"/>
  <c r="W1573" i="12"/>
  <c r="W1642" i="12" s="1"/>
  <c r="W1474" i="12"/>
  <c r="W1639" i="12" s="1"/>
  <c r="Y11" i="16"/>
  <c r="W1607" i="12"/>
  <c r="W1643" i="12" s="1"/>
  <c r="X699" i="16"/>
  <c r="X241" i="20"/>
  <c r="X280" i="20" s="1"/>
  <c r="X313" i="20" s="1"/>
  <c r="W1953" i="12"/>
  <c r="W1911" i="12" s="1"/>
  <c r="W1528" i="12"/>
  <c r="W1641" i="12" s="1"/>
  <c r="X38" i="18"/>
  <c r="P1682" i="16"/>
  <c r="P1683" i="16" s="1"/>
  <c r="W1545" i="16"/>
  <c r="X1545" i="16" s="1"/>
  <c r="X397" i="20"/>
  <c r="Y397" i="20" s="1"/>
  <c r="Q1681" i="16"/>
  <c r="Q2243" i="16" s="1"/>
  <c r="W2224" i="16"/>
  <c r="R647" i="20"/>
  <c r="S647" i="20" s="1"/>
  <c r="T647" i="20" s="1"/>
  <c r="U647" i="20" s="1"/>
  <c r="N728" i="20"/>
  <c r="O728" i="20" s="1"/>
  <c r="O729" i="20" s="1"/>
  <c r="Y1544" i="16"/>
  <c r="Z1544" i="16" s="1"/>
  <c r="X1626" i="16"/>
  <c r="Q1414" i="16"/>
  <c r="R1414" i="16" s="1"/>
  <c r="S1414" i="16" s="1"/>
  <c r="T1414" i="16" s="1"/>
  <c r="U1414" i="16" s="1"/>
  <c r="V1414" i="16" s="1"/>
  <c r="W1414" i="16" s="1"/>
  <c r="X1414" i="16" s="1"/>
  <c r="X2203" i="16" s="1"/>
  <c r="X425" i="20"/>
  <c r="Y425" i="20" s="1"/>
  <c r="O2203" i="16"/>
  <c r="O1415" i="16"/>
  <c r="P1415" i="16" s="1"/>
  <c r="X440" i="20"/>
  <c r="X447" i="20"/>
  <c r="X426" i="20"/>
  <c r="X403" i="20"/>
  <c r="Y403" i="20" s="1"/>
  <c r="X398" i="20"/>
  <c r="X433" i="20"/>
  <c r="X454" i="20"/>
  <c r="X419" i="20"/>
  <c r="Y1503" i="16"/>
  <c r="X1199" i="16"/>
  <c r="X1517" i="16"/>
  <c r="Y1456" i="16"/>
  <c r="Y1612" i="16"/>
  <c r="Y1496" i="16"/>
  <c r="Y1463" i="16"/>
  <c r="Y2211" i="16"/>
  <c r="Y1619" i="16"/>
  <c r="D3187" i="16"/>
  <c r="U1702" i="16"/>
  <c r="V1702" i="16" s="1"/>
  <c r="W1702" i="16" s="1"/>
  <c r="X1702" i="16" s="1"/>
  <c r="X2246" i="16" s="1"/>
  <c r="D3194" i="16"/>
  <c r="Y1625" i="16"/>
  <c r="Z1625" i="16" s="1"/>
  <c r="Y1523" i="16"/>
  <c r="Z1523" i="16" s="1"/>
  <c r="Y1647" i="16"/>
  <c r="Y1516" i="16"/>
  <c r="Z1516" i="16" s="1"/>
  <c r="X1510" i="16"/>
  <c r="X1511" i="16" s="1"/>
  <c r="D2902" i="16"/>
  <c r="Y1509" i="16"/>
  <c r="Z1509" i="16" s="1"/>
  <c r="Y1640" i="16"/>
  <c r="W2213" i="16"/>
  <c r="X1476" i="16"/>
  <c r="X1470" i="16"/>
  <c r="Y1469" i="16"/>
  <c r="Z1469" i="16" s="1"/>
  <c r="Y1449" i="16"/>
  <c r="N2205" i="16"/>
  <c r="Y1386" i="16"/>
  <c r="Z1386" i="16" s="1"/>
  <c r="Y1191" i="16"/>
  <c r="Z1191" i="16" s="1"/>
  <c r="X1192" i="16"/>
  <c r="Y1198" i="16"/>
  <c r="Z1198" i="16" s="1"/>
  <c r="K1040" i="16"/>
  <c r="N1027" i="16"/>
  <c r="O1027" i="16" s="1"/>
  <c r="P1027" i="16" s="1"/>
  <c r="Y991" i="16"/>
  <c r="Z991" i="16" s="1"/>
  <c r="W2139" i="16"/>
  <c r="W318" i="20" s="1"/>
  <c r="P2323" i="16"/>
  <c r="P2314" i="16"/>
  <c r="P91" i="16" s="1"/>
  <c r="W404" i="20"/>
  <c r="W405" i="20" s="1"/>
  <c r="W419" i="20"/>
  <c r="W418" i="20"/>
  <c r="X418" i="20" s="1"/>
  <c r="Y418" i="20" s="1"/>
  <c r="U466" i="20"/>
  <c r="W446" i="20"/>
  <c r="X446" i="20" s="1"/>
  <c r="Y446" i="20" s="1"/>
  <c r="W447" i="20"/>
  <c r="Q501" i="20"/>
  <c r="R487" i="20"/>
  <c r="W432" i="20"/>
  <c r="X432" i="20" s="1"/>
  <c r="Y432" i="20" s="1"/>
  <c r="R494" i="20"/>
  <c r="T480" i="20"/>
  <c r="W454" i="20"/>
  <c r="W440" i="20"/>
  <c r="W433" i="20"/>
  <c r="P648" i="20"/>
  <c r="P649" i="20" s="1"/>
  <c r="W2647" i="16"/>
  <c r="V2661" i="16"/>
  <c r="W2659" i="16"/>
  <c r="X2659" i="16" s="1"/>
  <c r="P1408" i="16"/>
  <c r="P1747" i="16"/>
  <c r="Q1747" i="16"/>
  <c r="R1747" i="16"/>
  <c r="S1747" i="16"/>
  <c r="T1747" i="16"/>
  <c r="U1747" i="16"/>
  <c r="V1747" i="16"/>
  <c r="W1747" i="16"/>
  <c r="Q1407" i="16"/>
  <c r="P2202" i="16"/>
  <c r="R1539" i="16"/>
  <c r="O1428" i="16"/>
  <c r="P1428" i="16" s="1"/>
  <c r="P2205" i="16" s="1"/>
  <c r="N1429" i="16"/>
  <c r="N1430" i="16" s="1"/>
  <c r="W1471" i="16"/>
  <c r="R1402" i="16"/>
  <c r="M322" i="16"/>
  <c r="M110" i="20" s="1"/>
  <c r="U1532" i="16"/>
  <c r="W2221" i="16"/>
  <c r="V1525" i="16"/>
  <c r="W1524" i="16"/>
  <c r="X1524" i="16" s="1"/>
  <c r="E2884" i="16"/>
  <c r="M750" i="20"/>
  <c r="D2080" i="16"/>
  <c r="D3230" i="16" s="1"/>
  <c r="E2045" i="16"/>
  <c r="D2908" i="16"/>
  <c r="K2074" i="16"/>
  <c r="F3222" i="16"/>
  <c r="F2044" i="16" a="1"/>
  <c r="F2044" i="16" s="1"/>
  <c r="E3194" i="16"/>
  <c r="F2037" i="16" a="1"/>
  <c r="F2037" i="16" s="1"/>
  <c r="E3187" i="16"/>
  <c r="D2038" i="16"/>
  <c r="D3188" i="16" s="1"/>
  <c r="E3188" i="16"/>
  <c r="F3180" i="16"/>
  <c r="K2025" i="16"/>
  <c r="D3174" i="16"/>
  <c r="Q2244" i="16"/>
  <c r="R1688" i="16"/>
  <c r="S1688" i="16" s="1"/>
  <c r="S2244" i="16" s="1"/>
  <c r="K1723" i="16"/>
  <c r="N2245" i="16"/>
  <c r="B2078" i="16"/>
  <c r="B3228" i="16" s="1"/>
  <c r="B2901" i="16"/>
  <c r="R2242" i="16"/>
  <c r="P1689" i="16"/>
  <c r="Q1689" i="16" s="1"/>
  <c r="N1696" i="16"/>
  <c r="N1697" i="16" s="1"/>
  <c r="D1736" i="16"/>
  <c r="D2903" i="16" s="1"/>
  <c r="E2903" i="16"/>
  <c r="T1674" i="16"/>
  <c r="U1674" i="16" s="1"/>
  <c r="V1674" i="16" s="1"/>
  <c r="W1674" i="16" s="1"/>
  <c r="X1674" i="16" s="1"/>
  <c r="X2242" i="16" s="1"/>
  <c r="P2244" i="16"/>
  <c r="E2890" i="16"/>
  <c r="D2892" i="16" s="1"/>
  <c r="E2892" i="16" s="1"/>
  <c r="F2888" i="16"/>
  <c r="F2895" i="16"/>
  <c r="F1735" i="16" a="1"/>
  <c r="F1735" i="16" s="1"/>
  <c r="E2902" i="16"/>
  <c r="O1695" i="16"/>
  <c r="P1676" i="16"/>
  <c r="Q1675" i="16"/>
  <c r="R1675" i="16" s="1"/>
  <c r="S1675" i="16" s="1"/>
  <c r="W332" i="16"/>
  <c r="T334" i="16"/>
  <c r="T838" i="16" s="1"/>
  <c r="T199" i="10" s="1"/>
  <c r="U1478" i="16"/>
  <c r="V1477" i="16"/>
  <c r="U333" i="16"/>
  <c r="V1531" i="16"/>
  <c r="S1538" i="16"/>
  <c r="T1538" i="16" s="1"/>
  <c r="V2222" i="16"/>
  <c r="S2223" i="16"/>
  <c r="U1537" i="16"/>
  <c r="W1530" i="16"/>
  <c r="P1422" i="16"/>
  <c r="O1409" i="16"/>
  <c r="W2199" i="16"/>
  <c r="W1387" i="16"/>
  <c r="X1387" i="16" s="1"/>
  <c r="S1401" i="16"/>
  <c r="T1401" i="16" s="1"/>
  <c r="U1400" i="16"/>
  <c r="V1400" i="16" s="1"/>
  <c r="T2201" i="16"/>
  <c r="S2201" i="16"/>
  <c r="Q1421" i="16"/>
  <c r="P2204" i="16"/>
  <c r="M460" i="20"/>
  <c r="M461" i="20" s="1"/>
  <c r="N459" i="20"/>
  <c r="W439" i="20"/>
  <c r="X439" i="20" s="1"/>
  <c r="Y439" i="20" s="1"/>
  <c r="W1200" i="16"/>
  <c r="U52" i="10"/>
  <c r="U340" i="10" s="1"/>
  <c r="T60" i="10"/>
  <c r="T348" i="10" s="1"/>
  <c r="W1193" i="16"/>
  <c r="T993" i="16"/>
  <c r="U993" i="16" s="1"/>
  <c r="S975" i="16"/>
  <c r="V624" i="12"/>
  <c r="W1009" i="16"/>
  <c r="X1009" i="16" s="1"/>
  <c r="W245" i="11"/>
  <c r="W160" i="10"/>
  <c r="V992" i="16"/>
  <c r="W992" i="16" s="1"/>
  <c r="X992" i="16" s="1"/>
  <c r="M1028" i="16"/>
  <c r="K1041" i="16"/>
  <c r="K1716" i="16"/>
  <c r="H1754" i="16"/>
  <c r="D1050" i="20"/>
  <c r="Q1004" i="16"/>
  <c r="U186" i="16"/>
  <c r="V179" i="16"/>
  <c r="V169" i="16"/>
  <c r="P748" i="20"/>
  <c r="R1003" i="16"/>
  <c r="U969" i="16"/>
  <c r="M1033" i="16"/>
  <c r="O1016" i="16"/>
  <c r="O1017" i="16" s="1"/>
  <c r="V973" i="16"/>
  <c r="U83" i="16"/>
  <c r="U86" i="16"/>
  <c r="U85" i="16"/>
  <c r="P734" i="20"/>
  <c r="Q734" i="20" s="1"/>
  <c r="O735" i="20"/>
  <c r="O736" i="20" s="1"/>
  <c r="N707" i="20"/>
  <c r="W1655" i="16"/>
  <c r="X1655" i="16" s="1"/>
  <c r="N721" i="20"/>
  <c r="N722" i="20" s="1"/>
  <c r="N700" i="20"/>
  <c r="N742" i="20"/>
  <c r="N743" i="20" s="1"/>
  <c r="T1669" i="16"/>
  <c r="W1381" i="16"/>
  <c r="X1381" i="16" s="1"/>
  <c r="L927" i="20"/>
  <c r="U1662" i="16"/>
  <c r="P1005" i="16"/>
  <c r="V1553" i="16"/>
  <c r="W1553" i="16" s="1"/>
  <c r="X1553" i="16" s="1"/>
  <c r="K2039" i="16"/>
  <c r="V2333" i="16"/>
  <c r="V44" i="16" s="1"/>
  <c r="W2321" i="16"/>
  <c r="W43" i="16" s="1"/>
  <c r="X41" i="16" s="1"/>
  <c r="X2309" i="16" s="1"/>
  <c r="X2321" i="16" s="1"/>
  <c r="R998" i="16"/>
  <c r="S998" i="16" s="1"/>
  <c r="V2334" i="16"/>
  <c r="V52" i="16" s="1"/>
  <c r="V51" i="16"/>
  <c r="W49" i="16" s="1"/>
  <c r="W2310" i="16" s="1"/>
  <c r="W2322" i="16" s="1"/>
  <c r="V2332" i="16"/>
  <c r="V36" i="16" s="1"/>
  <c r="V35" i="16"/>
  <c r="W33" i="16" s="1"/>
  <c r="W2308" i="16" s="1"/>
  <c r="W2320" i="16" s="1"/>
  <c r="V2337" i="16"/>
  <c r="V76" i="16" s="1"/>
  <c r="V89" i="16" s="1"/>
  <c r="V75" i="16"/>
  <c r="W73" i="16" s="1"/>
  <c r="W2313" i="16" s="1"/>
  <c r="W2325" i="16" s="1"/>
  <c r="P20" i="16"/>
  <c r="P81" i="16" s="1"/>
  <c r="Q2318" i="16"/>
  <c r="P1015" i="16"/>
  <c r="L1034" i="16"/>
  <c r="L1039" i="16"/>
  <c r="M1039" i="16" s="1"/>
  <c r="Q1010" i="16"/>
  <c r="P1011" i="16"/>
  <c r="N1023" i="16"/>
  <c r="V968" i="16"/>
  <c r="M1029" i="16"/>
  <c r="F1044" i="16"/>
  <c r="K1045" i="16" s="1"/>
  <c r="D1050" i="16"/>
  <c r="D1051" i="16" s="1"/>
  <c r="E1055" i="16"/>
  <c r="F1055" i="16" s="1" a="1"/>
  <c r="F1055" i="16" s="1"/>
  <c r="D1055" i="16"/>
  <c r="C1057" i="16"/>
  <c r="B1054" i="16"/>
  <c r="D1060" i="16"/>
  <c r="J1059" i="16"/>
  <c r="E1056" i="16"/>
  <c r="T997" i="16"/>
  <c r="E821" i="20"/>
  <c r="K822" i="20" s="1"/>
  <c r="O886" i="20"/>
  <c r="O887" i="20" s="1"/>
  <c r="E870" i="20"/>
  <c r="K871" i="20" s="1"/>
  <c r="P885" i="20"/>
  <c r="E919" i="20"/>
  <c r="K920" i="20" s="1"/>
  <c r="K921" i="20" s="1"/>
  <c r="K922" i="20" s="1"/>
  <c r="E849" i="20"/>
  <c r="K850" i="20" s="1"/>
  <c r="D954" i="20"/>
  <c r="K655" i="20"/>
  <c r="K656" i="20" s="1"/>
  <c r="L654" i="20"/>
  <c r="C897" i="20"/>
  <c r="D1044" i="20"/>
  <c r="E1044" i="20" s="1"/>
  <c r="C1044" i="20"/>
  <c r="D856" i="20"/>
  <c r="E856" i="20" s="1"/>
  <c r="K857" i="20" s="1"/>
  <c r="K858" i="20" s="1"/>
  <c r="D1003" i="20"/>
  <c r="D897" i="20"/>
  <c r="E897" i="20" s="1"/>
  <c r="E835" i="20"/>
  <c r="K836" i="20" s="1"/>
  <c r="P685" i="20"/>
  <c r="O686" i="20"/>
  <c r="O687" i="20" s="1"/>
  <c r="E877" i="20"/>
  <c r="K878" i="20" s="1"/>
  <c r="K879" i="20" s="1"/>
  <c r="K880" i="20" s="1"/>
  <c r="E807" i="20"/>
  <c r="K808" i="20" s="1"/>
  <c r="E863" i="20"/>
  <c r="K864" i="20" s="1"/>
  <c r="E793" i="20"/>
  <c r="K794" i="20" s="1"/>
  <c r="K795" i="20" s="1"/>
  <c r="E842" i="20"/>
  <c r="K843" i="20" s="1"/>
  <c r="Q706" i="20"/>
  <c r="P727" i="20"/>
  <c r="E828" i="20"/>
  <c r="K829" i="20" s="1"/>
  <c r="E814" i="20"/>
  <c r="K815" i="20" s="1"/>
  <c r="K816" i="20" s="1"/>
  <c r="E800" i="20"/>
  <c r="K801" i="20" s="1"/>
  <c r="U65" i="16"/>
  <c r="U2312" i="16" s="1"/>
  <c r="U2324" i="16" s="1"/>
  <c r="U67" i="16" s="1"/>
  <c r="V65" i="16" s="1"/>
  <c r="V2312" i="16" s="1"/>
  <c r="W152" i="16"/>
  <c r="X152" i="16" s="1"/>
  <c r="R987" i="16"/>
  <c r="S986" i="16"/>
  <c r="U974" i="16"/>
  <c r="V985" i="16"/>
  <c r="W963" i="16"/>
  <c r="X963" i="16" s="1"/>
  <c r="Y963" i="16" s="1"/>
  <c r="W146" i="16"/>
  <c r="Q637" i="20"/>
  <c r="S630" i="20"/>
  <c r="P638" i="20"/>
  <c r="P639" i="20" s="1"/>
  <c r="C1064" i="20"/>
  <c r="C1058" i="20"/>
  <c r="D1058" i="20"/>
  <c r="E1058" i="20" s="1"/>
  <c r="D1059" i="20"/>
  <c r="C1059" i="20"/>
  <c r="V1667" i="16"/>
  <c r="U2241" i="16"/>
  <c r="U1668" i="16"/>
  <c r="W1393" i="16"/>
  <c r="X1393" i="16" s="1"/>
  <c r="X2200" i="16" s="1"/>
  <c r="V2200" i="16"/>
  <c r="T981" i="16"/>
  <c r="V1661" i="16"/>
  <c r="W1661" i="16" s="1"/>
  <c r="X1661" i="16" s="1"/>
  <c r="Y1661" i="16" s="1"/>
  <c r="V2240" i="16"/>
  <c r="W2240" i="16"/>
  <c r="O2247" i="16"/>
  <c r="E1742" i="16"/>
  <c r="D1742" i="16"/>
  <c r="D1748" i="16"/>
  <c r="C1751" i="16" s="1"/>
  <c r="D934" i="20" s="1"/>
  <c r="C934" i="20" s="1"/>
  <c r="E933" i="20" s="1"/>
  <c r="K934" i="20" s="1"/>
  <c r="K935" i="20" s="1"/>
  <c r="K936" i="20" s="1"/>
  <c r="B1741" i="16"/>
  <c r="E1743" i="16"/>
  <c r="R2246" i="16"/>
  <c r="Q1908" i="12"/>
  <c r="U159" i="10"/>
  <c r="N78" i="18"/>
  <c r="Y257" i="20" l="1"/>
  <c r="Y260" i="20"/>
  <c r="Y252" i="20"/>
  <c r="Y267" i="20"/>
  <c r="Y241" i="20"/>
  <c r="Y263" i="20"/>
  <c r="Y251" i="20"/>
  <c r="Y250" i="20"/>
  <c r="Y247" i="20"/>
  <c r="Y268" i="20"/>
  <c r="Y248" i="20"/>
  <c r="Y272" i="20"/>
  <c r="Y254" i="20"/>
  <c r="Y277" i="20"/>
  <c r="Y262" i="20"/>
  <c r="Y261" i="20"/>
  <c r="U454" i="20"/>
  <c r="V453" i="20"/>
  <c r="W453" i="20" s="1"/>
  <c r="X453" i="20" s="1"/>
  <c r="Y453" i="20" s="1"/>
  <c r="Z453" i="20" s="1"/>
  <c r="P61" i="25"/>
  <c r="P316" i="10"/>
  <c r="N61" i="25"/>
  <c r="N316" i="10"/>
  <c r="Q316" i="10"/>
  <c r="Q61" i="25"/>
  <c r="S468" i="20"/>
  <c r="T467" i="20"/>
  <c r="X2173" i="16"/>
  <c r="Y1212" i="16"/>
  <c r="W1214" i="16"/>
  <c r="X1213" i="16"/>
  <c r="W1950" i="12"/>
  <c r="W1908" i="12" s="1"/>
  <c r="X611" i="12"/>
  <c r="AA595" i="12"/>
  <c r="AA180" i="10" s="1"/>
  <c r="AA319" i="20"/>
  <c r="Q488" i="20"/>
  <c r="W3490" i="16"/>
  <c r="W844" i="16" s="1"/>
  <c r="M516" i="20"/>
  <c r="M517" i="20" s="1"/>
  <c r="Q482" i="20"/>
  <c r="R481" i="20"/>
  <c r="Y3441" i="16"/>
  <c r="Y3443" i="16" s="1"/>
  <c r="Y3442" i="16"/>
  <c r="Y3321" i="16"/>
  <c r="Y3323" i="16" s="1"/>
  <c r="Y3297" i="16"/>
  <c r="Y3299" i="16" s="1"/>
  <c r="Y3298" i="16"/>
  <c r="Y3261" i="16"/>
  <c r="Y3263" i="16" s="1"/>
  <c r="Y3285" i="16"/>
  <c r="Y3287" i="16" s="1"/>
  <c r="Y3286" i="16"/>
  <c r="Y3393" i="16"/>
  <c r="Y3395" i="16" s="1"/>
  <c r="Y3394" i="16"/>
  <c r="Y3249" i="16"/>
  <c r="Y3251" i="16" s="1"/>
  <c r="Y3250" i="16"/>
  <c r="Y3333" i="16"/>
  <c r="Y3335" i="16" s="1"/>
  <c r="Y3370" i="16"/>
  <c r="Y3418" i="16"/>
  <c r="Y3346" i="16"/>
  <c r="Y3466" i="16"/>
  <c r="K523" i="20"/>
  <c r="L523" i="20" s="1"/>
  <c r="L524" i="20" s="1"/>
  <c r="K524" i="20"/>
  <c r="E528" i="20"/>
  <c r="K529" i="20"/>
  <c r="K530" i="20" s="1"/>
  <c r="K531" i="20" s="1"/>
  <c r="Y3310" i="16"/>
  <c r="Y3454" i="16"/>
  <c r="Y3382" i="16"/>
  <c r="Y3358" i="16"/>
  <c r="X3310" i="16"/>
  <c r="X3490" i="16" s="1"/>
  <c r="X844" i="16" s="1"/>
  <c r="V254" i="10"/>
  <c r="V397" i="10" s="1"/>
  <c r="V393" i="10"/>
  <c r="Z3523" i="16"/>
  <c r="Y3477" i="16"/>
  <c r="Y3478" i="16" s="1"/>
  <c r="Y3488" i="16"/>
  <c r="AA3449" i="16"/>
  <c r="AA3353" i="16"/>
  <c r="AA3281" i="16"/>
  <c r="AA3245" i="16"/>
  <c r="AA3329" i="16"/>
  <c r="AA3257" i="16"/>
  <c r="AA283" i="20"/>
  <c r="AA3389" i="16"/>
  <c r="AA3425" i="16"/>
  <c r="AA3461" i="16"/>
  <c r="AA3365" i="16"/>
  <c r="AA3293" i="16"/>
  <c r="AA3485" i="16"/>
  <c r="AA3437" i="16"/>
  <c r="AA3341" i="16"/>
  <c r="AA3502" i="16"/>
  <c r="AA3401" i="16"/>
  <c r="AA3305" i="16"/>
  <c r="AA3473" i="16"/>
  <c r="AA3377" i="16"/>
  <c r="AA3317" i="16"/>
  <c r="AA3269" i="16"/>
  <c r="AA3413" i="16"/>
  <c r="AA3512" i="16"/>
  <c r="AA3521" i="16"/>
  <c r="AA3518" i="16"/>
  <c r="AA3520" i="16"/>
  <c r="AA3505" i="16"/>
  <c r="AA3508" i="16"/>
  <c r="AA3510" i="16"/>
  <c r="AA3513" i="16"/>
  <c r="AA3503" i="16"/>
  <c r="AA3516" i="16"/>
  <c r="AA3517" i="16"/>
  <c r="AA3515" i="16"/>
  <c r="AA3514" i="16"/>
  <c r="AA3506" i="16"/>
  <c r="AA3519" i="16"/>
  <c r="AA3509" i="16"/>
  <c r="AA3504" i="16"/>
  <c r="AA3507" i="16"/>
  <c r="AA3511" i="16"/>
  <c r="AA3522" i="16"/>
  <c r="Y3492" i="16"/>
  <c r="W250" i="10"/>
  <c r="W226" i="11"/>
  <c r="Y3487" i="16"/>
  <c r="Y861" i="16" s="1"/>
  <c r="Z3252" i="16"/>
  <c r="Z3247" i="16"/>
  <c r="Z3248" i="16" s="1"/>
  <c r="Z3262" i="16"/>
  <c r="Z3264" i="16"/>
  <c r="Z3259" i="16"/>
  <c r="Z3260" i="16"/>
  <c r="Z3261" i="16" s="1"/>
  <c r="Z3263" i="16" s="1"/>
  <c r="Z3276" i="16"/>
  <c r="Z3271" i="16"/>
  <c r="Z3272" i="16" s="1"/>
  <c r="Z3288" i="16"/>
  <c r="Z3283" i="16"/>
  <c r="Z3284" i="16" s="1"/>
  <c r="Z3300" i="16"/>
  <c r="Z3295" i="16"/>
  <c r="Z3296" i="16" s="1"/>
  <c r="Z3331" i="16"/>
  <c r="Z3332" i="16" s="1"/>
  <c r="Z3319" i="16"/>
  <c r="Z3320" i="16" s="1"/>
  <c r="Z3312" i="16"/>
  <c r="Z3324" i="16"/>
  <c r="Z3336" i="16"/>
  <c r="Z3307" i="16"/>
  <c r="Z3308" i="16" s="1"/>
  <c r="Z3348" i="16"/>
  <c r="Z3343" i="16"/>
  <c r="Z3344" i="16" s="1"/>
  <c r="Z3355" i="16"/>
  <c r="Z3356" i="16" s="1"/>
  <c r="Z3360" i="16"/>
  <c r="Z3372" i="16"/>
  <c r="Z3367" i="16"/>
  <c r="Z3368" i="16"/>
  <c r="Z3369" i="16" s="1"/>
  <c r="Z3371" i="16" s="1"/>
  <c r="Z3382" i="16"/>
  <c r="Z3384" i="16"/>
  <c r="Z3379" i="16"/>
  <c r="Z3380" i="16"/>
  <c r="Z3381" i="16" s="1"/>
  <c r="Z3383" i="16" s="1"/>
  <c r="Z3396" i="16"/>
  <c r="Z3391" i="16"/>
  <c r="Z3392" i="16" s="1"/>
  <c r="Z3408" i="16"/>
  <c r="Z3403" i="16"/>
  <c r="Z3404" i="16" s="1"/>
  <c r="Z3420" i="16"/>
  <c r="Z3416" i="16"/>
  <c r="Z3417" i="16" s="1"/>
  <c r="Z3419" i="16" s="1"/>
  <c r="Z3415" i="16"/>
  <c r="Z3418" i="16"/>
  <c r="Z3432" i="16"/>
  <c r="Z3427" i="16"/>
  <c r="Z3428" i="16"/>
  <c r="Z3429" i="16" s="1"/>
  <c r="Z3431" i="16" s="1"/>
  <c r="Z3444" i="16"/>
  <c r="Z3440" i="16"/>
  <c r="Z3441" i="16" s="1"/>
  <c r="Z3443" i="16" s="1"/>
  <c r="Z3439" i="16"/>
  <c r="Z3442" i="16"/>
  <c r="Z3451" i="16"/>
  <c r="Z3452" i="16" s="1"/>
  <c r="Z3456" i="16"/>
  <c r="Z3468" i="16"/>
  <c r="Z3463" i="16"/>
  <c r="Z3464" i="16" s="1"/>
  <c r="Z3480" i="16"/>
  <c r="Z3475" i="16"/>
  <c r="Z3476" i="16" s="1"/>
  <c r="X3479" i="16"/>
  <c r="X3491" i="16" s="1"/>
  <c r="X3489" i="16"/>
  <c r="N322" i="16"/>
  <c r="N110" i="20" s="1"/>
  <c r="R1248" i="16"/>
  <c r="S1248" i="16" s="1"/>
  <c r="T1248" i="16" s="1"/>
  <c r="U1248" i="16" s="1"/>
  <c r="AA2877" i="16"/>
  <c r="AA786" i="16"/>
  <c r="G2913" i="16"/>
  <c r="G2910" i="16"/>
  <c r="G2512" i="16"/>
  <c r="G2509" i="16"/>
  <c r="Y2236" i="16"/>
  <c r="U1228" i="16"/>
  <c r="Y1633" i="16"/>
  <c r="Z1633" i="16" s="1"/>
  <c r="AB92" i="12"/>
  <c r="Z119" i="11"/>
  <c r="Z108" i="12"/>
  <c r="O109" i="12"/>
  <c r="P101" i="12"/>
  <c r="P1269" i="16"/>
  <c r="V1220" i="16"/>
  <c r="V1221" i="16" s="1"/>
  <c r="P913" i="20"/>
  <c r="Q913" i="20" s="1"/>
  <c r="R913" i="20" s="1"/>
  <c r="N515" i="20"/>
  <c r="O515" i="20" s="1"/>
  <c r="Q1268" i="16"/>
  <c r="R1268" i="16" s="1"/>
  <c r="R2181" i="16" s="1"/>
  <c r="N914" i="20"/>
  <c r="O914" i="20" s="1"/>
  <c r="Z1359" i="16"/>
  <c r="O496" i="20"/>
  <c r="P495" i="20"/>
  <c r="P1262" i="16"/>
  <c r="Q1262" i="16" s="1"/>
  <c r="R1262" i="16" s="1"/>
  <c r="S1262" i="16" s="1"/>
  <c r="X1219" i="16"/>
  <c r="X2174" i="16" s="1"/>
  <c r="U2581" i="16"/>
  <c r="Y1641" i="16"/>
  <c r="N1270" i="16"/>
  <c r="O1270" i="16" s="1"/>
  <c r="P1270" i="16" s="1"/>
  <c r="T1234" i="16"/>
  <c r="U1233" i="16"/>
  <c r="U2176" i="16" s="1"/>
  <c r="AD111" i="22"/>
  <c r="AD112" i="22" s="1"/>
  <c r="AE106" i="22"/>
  <c r="AE110" i="22" s="1"/>
  <c r="AE111" i="22" s="1"/>
  <c r="AE42" i="22"/>
  <c r="AE46" i="22" s="1"/>
  <c r="AE47" i="22" s="1"/>
  <c r="AD47" i="22"/>
  <c r="AD48" i="22" s="1"/>
  <c r="AE116" i="22"/>
  <c r="AE120" i="22" s="1"/>
  <c r="AE121" i="22" s="1"/>
  <c r="AD121" i="22"/>
  <c r="AD122" i="22" s="1"/>
  <c r="T1235" i="16"/>
  <c r="P2460" i="16"/>
  <c r="P2462" i="16" s="1"/>
  <c r="N915" i="20"/>
  <c r="M2183" i="16"/>
  <c r="O2616" i="16"/>
  <c r="P2616" i="16" s="1"/>
  <c r="P2618" i="16" s="1"/>
  <c r="N1276" i="16"/>
  <c r="N1277" i="16" s="1"/>
  <c r="O2467" i="16"/>
  <c r="O2469" i="16" s="1"/>
  <c r="Y1450" i="16"/>
  <c r="Z1489" i="16"/>
  <c r="Y1634" i="16"/>
  <c r="N1282" i="16"/>
  <c r="N1285" i="16" s="1"/>
  <c r="N258" i="16" s="1"/>
  <c r="M1283" i="16"/>
  <c r="M1284" i="16" s="1"/>
  <c r="N503" i="20"/>
  <c r="O502" i="20"/>
  <c r="V1207" i="16"/>
  <c r="X1205" i="16"/>
  <c r="Y1205" i="16" s="1"/>
  <c r="Y2172" i="16" s="1"/>
  <c r="W2172" i="16"/>
  <c r="W1206" i="16"/>
  <c r="M510" i="20"/>
  <c r="N509" i="20"/>
  <c r="L934" i="20"/>
  <c r="L935" i="20" s="1"/>
  <c r="L936" i="20" s="1"/>
  <c r="F2488" i="16"/>
  <c r="L1296" i="16"/>
  <c r="M1296" i="16" s="1"/>
  <c r="M2185" i="16" s="1"/>
  <c r="AA2574" i="16"/>
  <c r="L1290" i="16"/>
  <c r="L1291" i="16" s="1"/>
  <c r="L2184" i="16"/>
  <c r="AA2798" i="16"/>
  <c r="M522" i="20"/>
  <c r="AA2397" i="16"/>
  <c r="P508" i="20"/>
  <c r="Q508" i="20" s="1"/>
  <c r="AA2784" i="16"/>
  <c r="Y1620" i="16"/>
  <c r="X1627" i="16"/>
  <c r="Y1648" i="16"/>
  <c r="Y1613" i="16"/>
  <c r="AA2791" i="16"/>
  <c r="AA2418" i="16"/>
  <c r="AA2532" i="16"/>
  <c r="AA2639" i="16"/>
  <c r="AA2411" i="16"/>
  <c r="AA2660" i="16"/>
  <c r="AA2560" i="16"/>
  <c r="AA2404" i="16"/>
  <c r="Y240" i="20"/>
  <c r="AA2703" i="16"/>
  <c r="AA2705" i="16" s="1"/>
  <c r="AA2732" i="16"/>
  <c r="AA2525" i="16"/>
  <c r="AA2653" i="16"/>
  <c r="AA2812" i="16"/>
  <c r="AA2777" i="16"/>
  <c r="AA2779" i="16"/>
  <c r="AA2634" i="16"/>
  <c r="AA2527" i="16"/>
  <c r="AA2641" i="16"/>
  <c r="AA2786" i="16"/>
  <c r="AA2534" i="16"/>
  <c r="AA2685" i="16"/>
  <c r="AA2678" i="16"/>
  <c r="AA2648" i="16"/>
  <c r="AA2399" i="16"/>
  <c r="AA2692" i="16"/>
  <c r="AA2541" i="16"/>
  <c r="AA2793" i="16"/>
  <c r="AA2655" i="16"/>
  <c r="AA2548" i="16"/>
  <c r="AA2800" i="16"/>
  <c r="AA2699" i="16"/>
  <c r="AA2706" i="16"/>
  <c r="AA2406" i="16"/>
  <c r="AA2562" i="16"/>
  <c r="AA2821" i="16"/>
  <c r="AA2713" i="16"/>
  <c r="AA2413" i="16"/>
  <c r="AA2807" i="16"/>
  <c r="AA2814" i="16"/>
  <c r="AA2662" i="16"/>
  <c r="AA2555" i="16"/>
  <c r="AA2720" i="16"/>
  <c r="AA2420" i="16"/>
  <c r="AA2569" i="16"/>
  <c r="AA2727" i="16"/>
  <c r="AA2427" i="16"/>
  <c r="AA2576" i="16"/>
  <c r="AA2842" i="16"/>
  <c r="AA2734" i="16"/>
  <c r="AA2828" i="16"/>
  <c r="AA2583" i="16"/>
  <c r="AA2690" i="16"/>
  <c r="AA2434" i="16"/>
  <c r="AA2590" i="16"/>
  <c r="AA2835" i="16"/>
  <c r="AA2597" i="16"/>
  <c r="AA2604" i="16"/>
  <c r="AA2441" i="16"/>
  <c r="AA2849" i="16"/>
  <c r="AA2611" i="16"/>
  <c r="AA2448" i="16"/>
  <c r="AA2856" i="16"/>
  <c r="AA2462" i="16"/>
  <c r="AA2455" i="16"/>
  <c r="AA2531" i="16"/>
  <c r="AA2533" i="16" s="1"/>
  <c r="AA2524" i="16"/>
  <c r="AA2526" i="16" s="1"/>
  <c r="AA2689" i="16"/>
  <c r="AA2691" i="16" s="1"/>
  <c r="AA2469" i="16"/>
  <c r="AA2618" i="16"/>
  <c r="AA2863" i="16"/>
  <c r="AA2675" i="16"/>
  <c r="AA2677" i="16" s="1"/>
  <c r="AA2682" i="16"/>
  <c r="AA2684" i="16" s="1"/>
  <c r="AA2804" i="16"/>
  <c r="AA2806" i="16" s="1"/>
  <c r="AA2638" i="16"/>
  <c r="AA2640" i="16" s="1"/>
  <c r="AA2631" i="16"/>
  <c r="AA2633" i="16" s="1"/>
  <c r="AA2625" i="16"/>
  <c r="AA2870" i="16"/>
  <c r="AA2725" i="16"/>
  <c r="AA2425" i="16"/>
  <c r="AA2805" i="16"/>
  <c r="AA2646" i="16"/>
  <c r="R631" i="20"/>
  <c r="R632" i="20" s="1"/>
  <c r="AA2432" i="16"/>
  <c r="AA2840" i="16"/>
  <c r="AA2567" i="16"/>
  <c r="AA2697" i="16"/>
  <c r="AA2819" i="16"/>
  <c r="AA2683" i="16"/>
  <c r="AA2410" i="16"/>
  <c r="AA2412" i="16" s="1"/>
  <c r="AA2797" i="16"/>
  <c r="AA2799" i="16" s="1"/>
  <c r="AA2826" i="16"/>
  <c r="AA2704" i="16"/>
  <c r="AA2553" i="16"/>
  <c r="AA2711" i="16"/>
  <c r="AA2545" i="16"/>
  <c r="AA2547" i="16" s="1"/>
  <c r="Z2691" i="16"/>
  <c r="AA2546" i="16"/>
  <c r="AA2718" i="16"/>
  <c r="AA2676" i="16"/>
  <c r="AA2539" i="16"/>
  <c r="AA2632" i="16"/>
  <c r="O915" i="20"/>
  <c r="Y1655" i="16"/>
  <c r="Y1553" i="16"/>
  <c r="O694" i="20"/>
  <c r="N694" i="20"/>
  <c r="N729" i="20"/>
  <c r="U604" i="20"/>
  <c r="V603" i="20"/>
  <c r="M2624" i="16"/>
  <c r="Y1497" i="16"/>
  <c r="X1518" i="16"/>
  <c r="X857" i="16"/>
  <c r="C2273" i="16"/>
  <c r="J191" i="20"/>
  <c r="Y1457" i="16"/>
  <c r="C2134" i="16"/>
  <c r="J566" i="16" a="1"/>
  <c r="J566" i="16" s="1"/>
  <c r="C2149" i="16"/>
  <c r="C2135" i="16" s="1"/>
  <c r="C1891" i="16"/>
  <c r="C459" i="16"/>
  <c r="W857" i="16"/>
  <c r="J1890" i="16"/>
  <c r="J458" i="16"/>
  <c r="J2094" i="16"/>
  <c r="Y1353" i="16"/>
  <c r="X1374" i="16"/>
  <c r="N1711" i="16"/>
  <c r="O1711" i="16" s="1"/>
  <c r="W1226" i="16"/>
  <c r="W2175" i="16" s="1"/>
  <c r="V1227" i="16"/>
  <c r="Y1464" i="16"/>
  <c r="AA2818" i="16"/>
  <c r="Y1346" i="16"/>
  <c r="Y1339" i="16"/>
  <c r="Y1504" i="16"/>
  <c r="X2726" i="16"/>
  <c r="Y1367" i="16"/>
  <c r="W1546" i="16"/>
  <c r="X1546" i="16" s="1"/>
  <c r="Y1490" i="16"/>
  <c r="V2841" i="16"/>
  <c r="Y1360" i="16"/>
  <c r="Z1360" i="16" s="1"/>
  <c r="Y1381" i="16"/>
  <c r="X1471" i="16"/>
  <c r="Q2855" i="16"/>
  <c r="Y2717" i="16"/>
  <c r="Y2719" i="16" s="1"/>
  <c r="W2825" i="16"/>
  <c r="W2827" i="16" s="1"/>
  <c r="Y2566" i="16"/>
  <c r="Y2568" i="16" s="1"/>
  <c r="P1263" i="16"/>
  <c r="Q1263" i="16" s="1"/>
  <c r="W2580" i="16"/>
  <c r="W2582" i="16" s="1"/>
  <c r="T2602" i="16"/>
  <c r="U2602" i="16" s="1"/>
  <c r="T2834" i="16"/>
  <c r="T2846" i="16"/>
  <c r="U2846" i="16" s="1"/>
  <c r="U2848" i="16" s="1"/>
  <c r="Z2698" i="16"/>
  <c r="AA2696" i="16"/>
  <c r="E3195" i="16"/>
  <c r="N2875" i="16"/>
  <c r="N2877" i="16" s="1"/>
  <c r="N1712" i="16" s="1"/>
  <c r="N530" i="16" s="1"/>
  <c r="M2876" i="16"/>
  <c r="L2876" i="16"/>
  <c r="W2839" i="16"/>
  <c r="W2841" i="16" s="1"/>
  <c r="Q2616" i="16"/>
  <c r="R2616" i="16" s="1"/>
  <c r="O2867" i="16"/>
  <c r="O2869" i="16" s="1"/>
  <c r="Q1676" i="16"/>
  <c r="R1676" i="16" s="1"/>
  <c r="S1676" i="16" s="1"/>
  <c r="S2855" i="16"/>
  <c r="O2863" i="16"/>
  <c r="O1698" i="16" s="1"/>
  <c r="O528" i="16" s="1"/>
  <c r="I430" i="16" s="1"/>
  <c r="G163" i="20" s="1"/>
  <c r="X2554" i="16"/>
  <c r="R2855" i="16"/>
  <c r="P2861" i="16"/>
  <c r="P2863" i="16" s="1"/>
  <c r="Z2792" i="16"/>
  <c r="AA2790" i="16"/>
  <c r="U2834" i="16"/>
  <c r="V2832" i="16"/>
  <c r="O2868" i="16"/>
  <c r="P1690" i="16"/>
  <c r="Q1690" i="16" s="1"/>
  <c r="N2870" i="16"/>
  <c r="N1705" i="16" s="1"/>
  <c r="N529" i="16" s="1"/>
  <c r="P2860" i="16"/>
  <c r="O2862" i="16"/>
  <c r="K2876" i="16"/>
  <c r="K2877" i="16"/>
  <c r="K1712" i="16" s="1"/>
  <c r="X2884" i="16"/>
  <c r="AA2884" i="16"/>
  <c r="Y2884" i="16"/>
  <c r="W2884" i="16"/>
  <c r="T2884" i="16"/>
  <c r="U2884" i="16"/>
  <c r="F2884" i="16"/>
  <c r="K2881" i="16"/>
  <c r="M2881" i="16" s="1"/>
  <c r="V2884" i="16"/>
  <c r="L2881" i="16"/>
  <c r="S2884" i="16"/>
  <c r="Q2884" i="16"/>
  <c r="G2884" i="16"/>
  <c r="R2884" i="16"/>
  <c r="Z2884" i="16"/>
  <c r="K2882" i="16"/>
  <c r="K2884" i="16" s="1"/>
  <c r="K1719" i="16" s="1"/>
  <c r="L2882" i="16"/>
  <c r="L2884" i="16" s="1"/>
  <c r="L1719" i="16" s="1"/>
  <c r="E2910" i="16"/>
  <c r="P1704" i="16"/>
  <c r="Q1704" i="16" s="1"/>
  <c r="R1704" i="16" s="1"/>
  <c r="S2854" i="16"/>
  <c r="T2847" i="16"/>
  <c r="N2874" i="16"/>
  <c r="O2874" i="16" s="1"/>
  <c r="Z2778" i="16"/>
  <c r="AA2776" i="16"/>
  <c r="D1737" i="16"/>
  <c r="D2904" i="16" s="1"/>
  <c r="E2904" i="16" s="1"/>
  <c r="D2906" i="16" s="1"/>
  <c r="E2906" i="16" s="1"/>
  <c r="T2853" i="16"/>
  <c r="T2855" i="16" s="1"/>
  <c r="Z2785" i="16"/>
  <c r="AA2783" i="16"/>
  <c r="U2833" i="16"/>
  <c r="V2833" i="16" s="1"/>
  <c r="W2833" i="16" s="1"/>
  <c r="X2833" i="16" s="1"/>
  <c r="Y2833" i="16" s="1"/>
  <c r="Z2833" i="16" s="1"/>
  <c r="AA2833" i="16" s="1"/>
  <c r="X2813" i="16"/>
  <c r="Y2811" i="16"/>
  <c r="Y2724" i="16"/>
  <c r="Y2726" i="16" s="1"/>
  <c r="T2733" i="16"/>
  <c r="U2731" i="16"/>
  <c r="Y2712" i="16"/>
  <c r="Z2710" i="16"/>
  <c r="W2575" i="16"/>
  <c r="X2573" i="16"/>
  <c r="S2601" i="16"/>
  <c r="T2601" i="16" s="1"/>
  <c r="T2603" i="16" s="1"/>
  <c r="N2624" i="16"/>
  <c r="Z2654" i="16"/>
  <c r="AA2652" i="16"/>
  <c r="X2661" i="16"/>
  <c r="Y2659" i="16"/>
  <c r="Y2647" i="16"/>
  <c r="Z2645" i="16"/>
  <c r="P2617" i="16"/>
  <c r="Q2615" i="16"/>
  <c r="Q2617" i="16" s="1"/>
  <c r="N285" i="16"/>
  <c r="R1249" i="16"/>
  <c r="S1249" i="16" s="1"/>
  <c r="T1249" i="16" s="1"/>
  <c r="W2594" i="16"/>
  <c r="W2596" i="16" s="1"/>
  <c r="O2623" i="16"/>
  <c r="O1435" i="16"/>
  <c r="P1435" i="16" s="1"/>
  <c r="Q1435" i="16" s="1"/>
  <c r="R1435" i="16" s="1"/>
  <c r="R2206" i="16" s="1"/>
  <c r="P2622" i="16"/>
  <c r="P2624" i="16" s="1"/>
  <c r="U2595" i="16"/>
  <c r="V2595" i="16" s="1"/>
  <c r="X2588" i="16"/>
  <c r="Y2588" i="16" s="1"/>
  <c r="R2608" i="16"/>
  <c r="M286" i="16"/>
  <c r="S2609" i="16"/>
  <c r="V2581" i="16"/>
  <c r="W2581" i="16" s="1"/>
  <c r="U2589" i="16"/>
  <c r="N1436" i="16"/>
  <c r="N1437" i="16" s="1"/>
  <c r="N287" i="16" s="1"/>
  <c r="N836" i="16" s="1"/>
  <c r="N195" i="10" s="1"/>
  <c r="Z2540" i="16"/>
  <c r="AA2538" i="16"/>
  <c r="O2617" i="16"/>
  <c r="Z2561" i="16"/>
  <c r="AA2559" i="16"/>
  <c r="V2587" i="16"/>
  <c r="V2589" i="16" s="1"/>
  <c r="P2610" i="16"/>
  <c r="Q2610" i="16" s="1"/>
  <c r="Y2554" i="16"/>
  <c r="Z2552" i="16"/>
  <c r="V2424" i="16"/>
  <c r="W2424" i="16" s="1"/>
  <c r="M2184" i="16"/>
  <c r="N1289" i="16"/>
  <c r="N1292" i="16" s="1"/>
  <c r="N259" i="16" s="1"/>
  <c r="T1254" i="16"/>
  <c r="U1254" i="16" s="1"/>
  <c r="P1409" i="16"/>
  <c r="O1416" i="16"/>
  <c r="P1416" i="16" s="1"/>
  <c r="S1255" i="16"/>
  <c r="F1302" i="16"/>
  <c r="S1242" i="16"/>
  <c r="T1241" i="16"/>
  <c r="U1240" i="16"/>
  <c r="V1240" i="16" s="1"/>
  <c r="V2177" i="16" s="1"/>
  <c r="T2177" i="16"/>
  <c r="Q2466" i="16"/>
  <c r="R2466" i="16" s="1"/>
  <c r="D1310" i="16"/>
  <c r="D2503" i="16" s="1"/>
  <c r="E2503" i="16" s="1"/>
  <c r="D2504" i="16" s="1"/>
  <c r="E2504" i="16" s="1"/>
  <c r="R1256" i="16"/>
  <c r="S2452" i="16"/>
  <c r="S2454" i="16" s="1"/>
  <c r="X2417" i="16"/>
  <c r="Y2417" i="16" s="1"/>
  <c r="W2419" i="16"/>
  <c r="Q2454" i="16"/>
  <c r="Q2461" i="16"/>
  <c r="R2459" i="16"/>
  <c r="Q2447" i="16"/>
  <c r="AA2403" i="16"/>
  <c r="AA2405" i="16" s="1"/>
  <c r="K1312" i="16"/>
  <c r="K1313" i="16"/>
  <c r="K262" i="16" s="1"/>
  <c r="V2431" i="16"/>
  <c r="V2433" i="16" s="1"/>
  <c r="R2440" i="16"/>
  <c r="S2438" i="16"/>
  <c r="O2182" i="16"/>
  <c r="P1275" i="16"/>
  <c r="Z2476" i="16"/>
  <c r="Y2476" i="16"/>
  <c r="W2476" i="16"/>
  <c r="AA2476" i="16"/>
  <c r="Q2476" i="16"/>
  <c r="K2473" i="16"/>
  <c r="V2476" i="16"/>
  <c r="L2474" i="16"/>
  <c r="L2476" i="16" s="1"/>
  <c r="U2476" i="16"/>
  <c r="R2476" i="16"/>
  <c r="T2476" i="16"/>
  <c r="L2473" i="16"/>
  <c r="X2476" i="16"/>
  <c r="K2474" i="16"/>
  <c r="M2474" i="16" s="1"/>
  <c r="M2476" i="16" s="1"/>
  <c r="M2473" i="16"/>
  <c r="G2476" i="16"/>
  <c r="S2476" i="16"/>
  <c r="F2476" i="16"/>
  <c r="E2483" i="16"/>
  <c r="G2480" i="16"/>
  <c r="R2453" i="16"/>
  <c r="S2446" i="16"/>
  <c r="U2439" i="16"/>
  <c r="Y2398" i="16"/>
  <c r="Z2396" i="16"/>
  <c r="R2447" i="16"/>
  <c r="S2445" i="16"/>
  <c r="Z35" i="8"/>
  <c r="Z78" i="31" s="1"/>
  <c r="V5" i="30"/>
  <c r="V70" i="31"/>
  <c r="AA19" i="31"/>
  <c r="AA49" i="31"/>
  <c r="AA121" i="8"/>
  <c r="AA122" i="8" s="1"/>
  <c r="AA29" i="31"/>
  <c r="AA39" i="31"/>
  <c r="AA59" i="31"/>
  <c r="Z80" i="31"/>
  <c r="Z88" i="31" s="1"/>
  <c r="AA69" i="31"/>
  <c r="AA13" i="31"/>
  <c r="AA4" i="30"/>
  <c r="Y12" i="25"/>
  <c r="Y12" i="31"/>
  <c r="X69" i="25"/>
  <c r="U61" i="25"/>
  <c r="Z77" i="31"/>
  <c r="U316" i="10"/>
  <c r="Y216" i="10"/>
  <c r="Y360" i="10" s="1"/>
  <c r="X323" i="10"/>
  <c r="W179" i="10"/>
  <c r="W323" i="10" s="1"/>
  <c r="X320" i="10"/>
  <c r="W176" i="10"/>
  <c r="W320" i="10" s="1"/>
  <c r="X59" i="25"/>
  <c r="W170" i="10"/>
  <c r="L57" i="25"/>
  <c r="L312" i="10"/>
  <c r="X57" i="25"/>
  <c r="W168" i="10"/>
  <c r="V172" i="10"/>
  <c r="X60" i="25"/>
  <c r="W171" i="10"/>
  <c r="R61" i="25"/>
  <c r="R316" i="10"/>
  <c r="T61" i="25"/>
  <c r="T316" i="10"/>
  <c r="X56" i="25"/>
  <c r="W167" i="10"/>
  <c r="X58" i="25"/>
  <c r="W169" i="10"/>
  <c r="V57" i="25"/>
  <c r="V312" i="10"/>
  <c r="V56" i="25"/>
  <c r="V311" i="10"/>
  <c r="V60" i="25"/>
  <c r="V315" i="10"/>
  <c r="V59" i="25"/>
  <c r="V314" i="10"/>
  <c r="Z32" i="10"/>
  <c r="Z25" i="10"/>
  <c r="Z24" i="10"/>
  <c r="Z26" i="10"/>
  <c r="Z27" i="10"/>
  <c r="Z23" i="10"/>
  <c r="Z22" i="10"/>
  <c r="Z2105" i="16"/>
  <c r="Z2102" i="16"/>
  <c r="Z2121" i="16"/>
  <c r="Z2149" i="16" s="1"/>
  <c r="Z2103" i="16"/>
  <c r="Z2130" i="16"/>
  <c r="Z2132" i="16"/>
  <c r="Z2138" i="16"/>
  <c r="AC57" i="22"/>
  <c r="AC58" i="22" s="1"/>
  <c r="AD52" i="22"/>
  <c r="AD56" i="22" s="1"/>
  <c r="AD62" i="22"/>
  <c r="AC66" i="22"/>
  <c r="AC67" i="22" s="1"/>
  <c r="AD33" i="22"/>
  <c r="AD37" i="22" s="1"/>
  <c r="AC38" i="22"/>
  <c r="AC106" i="11" s="1"/>
  <c r="Y305" i="10"/>
  <c r="Y113" i="10"/>
  <c r="Y400" i="10" s="1"/>
  <c r="Y105" i="10"/>
  <c r="Y114" i="10"/>
  <c r="Y401" i="10" s="1"/>
  <c r="Z162" i="10"/>
  <c r="Z228" i="10"/>
  <c r="Y118" i="10"/>
  <c r="Y372" i="10"/>
  <c r="Y371" i="10" s="1"/>
  <c r="Z258" i="10"/>
  <c r="Z92" i="10"/>
  <c r="Z91" i="10" s="1"/>
  <c r="Z119" i="10"/>
  <c r="Z17" i="10"/>
  <c r="Z305" i="10" s="1"/>
  <c r="Z30" i="10"/>
  <c r="Z115" i="10"/>
  <c r="Z402" i="10" s="1"/>
  <c r="Z18" i="10"/>
  <c r="Z31" i="10"/>
  <c r="Z19" i="10"/>
  <c r="Z110" i="10"/>
  <c r="Z116" i="10"/>
  <c r="Z403" i="10" s="1"/>
  <c r="Z117" i="10"/>
  <c r="Z77" i="10"/>
  <c r="Z365" i="10" s="1"/>
  <c r="Z71" i="10"/>
  <c r="Z359" i="10" s="1"/>
  <c r="Z85" i="10"/>
  <c r="Z84" i="10" s="1"/>
  <c r="Z118" i="10" s="1"/>
  <c r="Z405" i="10" s="1"/>
  <c r="Z89" i="10"/>
  <c r="Z113" i="10" s="1"/>
  <c r="Z400" i="10" s="1"/>
  <c r="AA32" i="22"/>
  <c r="AA13" i="25"/>
  <c r="AA74" i="25"/>
  <c r="AA85" i="25" s="1"/>
  <c r="AA93" i="25" s="1"/>
  <c r="AA90" i="22"/>
  <c r="AA105" i="22"/>
  <c r="AA20" i="22"/>
  <c r="AA41" i="22"/>
  <c r="AA96" i="22"/>
  <c r="AA240" i="11"/>
  <c r="AA26" i="22"/>
  <c r="AA51" i="22"/>
  <c r="AA61" i="22"/>
  <c r="AA231" i="11"/>
  <c r="AA385" i="10"/>
  <c r="AA495" i="10" s="1"/>
  <c r="AA115" i="22"/>
  <c r="AA125" i="22"/>
  <c r="AA134" i="22"/>
  <c r="AA143" i="22" s="1"/>
  <c r="AA242" i="10"/>
  <c r="AA259" i="10"/>
  <c r="AA334" i="10"/>
  <c r="AA413" i="10"/>
  <c r="AA104" i="11"/>
  <c r="AA98" i="10"/>
  <c r="AA271" i="10"/>
  <c r="AA113" i="11"/>
  <c r="AA12" i="22"/>
  <c r="AA156" i="10"/>
  <c r="AA84" i="22"/>
  <c r="AA12" i="10"/>
  <c r="AA36" i="10" s="1"/>
  <c r="AA363" i="10"/>
  <c r="AA75" i="10"/>
  <c r="AA190" i="10"/>
  <c r="AA219" i="10"/>
  <c r="AA300" i="10"/>
  <c r="AA127" i="10"/>
  <c r="AA46" i="10"/>
  <c r="AA70" i="22"/>
  <c r="AA260" i="10"/>
  <c r="AA230" i="10"/>
  <c r="AA373" i="10" s="1"/>
  <c r="AA234" i="10"/>
  <c r="AA377" i="10" s="1"/>
  <c r="AA262" i="10"/>
  <c r="AA221" i="10"/>
  <c r="AA229" i="10"/>
  <c r="AA258" i="10" s="1"/>
  <c r="AA233" i="10"/>
  <c r="AA215" i="10"/>
  <c r="Y79" i="10"/>
  <c r="Y366" i="10" s="1"/>
  <c r="Z11" i="22"/>
  <c r="Z11" i="10"/>
  <c r="Z62" i="25"/>
  <c r="Z82" i="25"/>
  <c r="Y55" i="25"/>
  <c r="Y310" i="10"/>
  <c r="Z589" i="20"/>
  <c r="AD166" i="18"/>
  <c r="AE166" i="18" s="1"/>
  <c r="AB167" i="18"/>
  <c r="AD165" i="18"/>
  <c r="AE165" i="18" s="1"/>
  <c r="Z575" i="20"/>
  <c r="Y1947" i="12"/>
  <c r="Y1905" i="12" s="1"/>
  <c r="Y635" i="12"/>
  <c r="Y623" i="12" s="1"/>
  <c r="Y171" i="10" s="1"/>
  <c r="Z2123" i="16"/>
  <c r="Z2151" i="16" s="1"/>
  <c r="Z2134" i="16"/>
  <c r="Z2107" i="16"/>
  <c r="Z2106" i="16"/>
  <c r="Z2133" i="16"/>
  <c r="X405" i="10"/>
  <c r="X112" i="10"/>
  <c r="W405" i="10"/>
  <c r="W112" i="10"/>
  <c r="Y1949" i="12"/>
  <c r="Y1907" i="12" s="1"/>
  <c r="X1200" i="16"/>
  <c r="Z1352" i="16"/>
  <c r="Z554" i="20"/>
  <c r="Z555" i="20" s="1"/>
  <c r="AA1448" i="16"/>
  <c r="Z956" i="16"/>
  <c r="Z957" i="16"/>
  <c r="Z1552" i="16"/>
  <c r="Z1496" i="16"/>
  <c r="Z1380" i="16"/>
  <c r="Z1612" i="16"/>
  <c r="Y1948" i="12"/>
  <c r="Y1906" i="12" s="1"/>
  <c r="Z963" i="16"/>
  <c r="Z962" i="16"/>
  <c r="Z1449" i="16"/>
  <c r="Z939" i="16"/>
  <c r="Z1366" i="16"/>
  <c r="Z1654" i="16"/>
  <c r="Z1463" i="16"/>
  <c r="Z1345" i="16"/>
  <c r="Y1945" i="12"/>
  <c r="Y1903" i="12" s="1"/>
  <c r="Y1946" i="12"/>
  <c r="Y1904" i="12" s="1"/>
  <c r="Y924" i="12"/>
  <c r="Y934" i="12" s="1"/>
  <c r="Y1930" i="12"/>
  <c r="Y1937" i="12" s="1"/>
  <c r="Y1940" i="12" s="1"/>
  <c r="Y631" i="12"/>
  <c r="Y619" i="12" s="1"/>
  <c r="Y167" i="10" s="1"/>
  <c r="Z1640" i="16"/>
  <c r="Y637" i="12"/>
  <c r="Y625" i="12" s="1"/>
  <c r="Y176" i="10" s="1"/>
  <c r="Y320" i="10" s="1"/>
  <c r="Y634" i="12"/>
  <c r="Y622" i="12" s="1"/>
  <c r="Y170" i="10" s="1"/>
  <c r="X1937" i="12"/>
  <c r="X1940" i="12" s="1"/>
  <c r="Z1619" i="16"/>
  <c r="Y632" i="12"/>
  <c r="Y620" i="12" s="1"/>
  <c r="Y168" i="10" s="1"/>
  <c r="Y638" i="12"/>
  <c r="Y633" i="12"/>
  <c r="Y621" i="12" s="1"/>
  <c r="Y169" i="10" s="1"/>
  <c r="Z980" i="16"/>
  <c r="Z1456" i="16"/>
  <c r="Z951" i="16"/>
  <c r="Z950" i="16"/>
  <c r="Z540" i="20"/>
  <c r="Z541" i="20" s="1"/>
  <c r="Z1647" i="16"/>
  <c r="Z1503" i="16"/>
  <c r="Z938" i="16"/>
  <c r="Z1661" i="16"/>
  <c r="Z944" i="16"/>
  <c r="Z945" i="16"/>
  <c r="Z636" i="12"/>
  <c r="AA2390" i="16"/>
  <c r="Z1338" i="16"/>
  <c r="AA1351" i="16"/>
  <c r="AA943" i="16"/>
  <c r="AA2669" i="16"/>
  <c r="AA2383" i="16"/>
  <c r="X315" i="10"/>
  <c r="X311" i="10"/>
  <c r="X159" i="10"/>
  <c r="AA101" i="11"/>
  <c r="AA120" i="11" s="1"/>
  <c r="AA12" i="11"/>
  <c r="AA44" i="11"/>
  <c r="AA95" i="11"/>
  <c r="AA222" i="11"/>
  <c r="AA50" i="11"/>
  <c r="AA116" i="11" s="1"/>
  <c r="AA74" i="11"/>
  <c r="AA41" i="11"/>
  <c r="AA115" i="11" s="1"/>
  <c r="AA53" i="11"/>
  <c r="AA35" i="11"/>
  <c r="AA71" i="11"/>
  <c r="AA117" i="11" s="1"/>
  <c r="AA92" i="11"/>
  <c r="AA1639" i="16"/>
  <c r="AA1455" i="16"/>
  <c r="Z11" i="11"/>
  <c r="AA961" i="16"/>
  <c r="AA1462" i="16"/>
  <c r="AA949" i="16"/>
  <c r="X313" i="10"/>
  <c r="X312" i="10"/>
  <c r="AA1632" i="16"/>
  <c r="AA1502" i="16"/>
  <c r="AA955" i="16"/>
  <c r="AA2668" i="16"/>
  <c r="AA1551" i="16"/>
  <c r="AA1618" i="16"/>
  <c r="AA1660" i="16"/>
  <c r="AA1320" i="16"/>
  <c r="Z217" i="11"/>
  <c r="Z152" i="11"/>
  <c r="Z195" i="11"/>
  <c r="Z155" i="11"/>
  <c r="Z215" i="11"/>
  <c r="Z150" i="11"/>
  <c r="Z194" i="11"/>
  <c r="Z154" i="11"/>
  <c r="Z158" i="11"/>
  <c r="Z214" i="11"/>
  <c r="Z197" i="11"/>
  <c r="Z153" i="11"/>
  <c r="Z193" i="11"/>
  <c r="Z151" i="11"/>
  <c r="Z216" i="11"/>
  <c r="Z157" i="11"/>
  <c r="Z149" i="11"/>
  <c r="Z156" i="11"/>
  <c r="Z196" i="11"/>
  <c r="Z218" i="11"/>
  <c r="AA1646" i="16"/>
  <c r="Z884" i="12"/>
  <c r="Z920" i="12" s="1"/>
  <c r="Z1935" i="12" s="1"/>
  <c r="X314" i="10"/>
  <c r="Z932" i="16"/>
  <c r="Z933" i="16"/>
  <c r="U51" i="25"/>
  <c r="U75" i="25" s="1"/>
  <c r="U20" i="31" s="1"/>
  <c r="Z590" i="20"/>
  <c r="Z582" i="20"/>
  <c r="Z583" i="20" s="1"/>
  <c r="L211" i="10"/>
  <c r="Q699" i="20"/>
  <c r="Z576" i="20"/>
  <c r="Z805" i="12"/>
  <c r="Z918" i="12" s="1"/>
  <c r="Z1933" i="12" s="1"/>
  <c r="Z850" i="12"/>
  <c r="Z919" i="12" s="1"/>
  <c r="Z1934" i="12" s="1"/>
  <c r="Z760" i="12"/>
  <c r="Z917" i="12" s="1"/>
  <c r="Z1932" i="12" s="1"/>
  <c r="Y28" i="10"/>
  <c r="Z284" i="16"/>
  <c r="Z853" i="16" s="1"/>
  <c r="AA2382" i="16"/>
  <c r="AA931" i="16"/>
  <c r="AA967" i="16"/>
  <c r="AA1365" i="16"/>
  <c r="AA1358" i="16"/>
  <c r="AA574" i="20"/>
  <c r="Y1474" i="12"/>
  <c r="Y1639" i="12" s="1"/>
  <c r="Y1483" i="12"/>
  <c r="Y1640" i="12" s="1"/>
  <c r="Z1847" i="12"/>
  <c r="Z1883" i="12" s="1"/>
  <c r="Z1921" i="12" s="1"/>
  <c r="Z1144" i="12"/>
  <c r="Z1164" i="12" s="1"/>
  <c r="Z911" i="12"/>
  <c r="Z923" i="12" s="1"/>
  <c r="Z1939" i="12" s="1"/>
  <c r="Z1214" i="12"/>
  <c r="Z1234" i="12" s="1"/>
  <c r="Z1399" i="12" s="1"/>
  <c r="Z751" i="12"/>
  <c r="Z916" i="12" s="1"/>
  <c r="Z1931" i="12" s="1"/>
  <c r="Z206" i="12"/>
  <c r="Z221" i="12"/>
  <c r="Z161" i="12"/>
  <c r="Z116" i="12"/>
  <c r="Z520" i="12"/>
  <c r="Z264" i="12"/>
  <c r="Z585" i="12"/>
  <c r="Z434" i="12"/>
  <c r="Z594" i="12"/>
  <c r="Z306" i="12"/>
  <c r="Z857" i="16"/>
  <c r="AA96" i="18"/>
  <c r="AA116" i="18"/>
  <c r="AA114" i="20"/>
  <c r="AA150" i="20"/>
  <c r="AA44" i="18"/>
  <c r="AA2365" i="16"/>
  <c r="AA2416" i="16"/>
  <c r="AA2472" i="16"/>
  <c r="AA2530" i="16"/>
  <c r="AA2586" i="16"/>
  <c r="AA2644" i="16"/>
  <c r="AA2702" i="16"/>
  <c r="AA2759" i="16"/>
  <c r="AA2817" i="16"/>
  <c r="AA2873" i="16"/>
  <c r="AA2929" i="16"/>
  <c r="AA2985" i="16"/>
  <c r="AA3041" i="16"/>
  <c r="AA3100" i="16"/>
  <c r="AA74" i="18"/>
  <c r="AA83" i="18"/>
  <c r="AA107" i="18"/>
  <c r="AA12" i="20"/>
  <c r="AA91" i="20"/>
  <c r="AA127" i="20"/>
  <c r="AA203" i="20"/>
  <c r="AA239" i="20"/>
  <c r="AA12" i="18"/>
  <c r="AA29" i="18"/>
  <c r="AA2374" i="16"/>
  <c r="AA2437" i="16"/>
  <c r="AA2451" i="16"/>
  <c r="AA2514" i="16"/>
  <c r="AA2593" i="16"/>
  <c r="AA1573" i="16"/>
  <c r="AA2388" i="16"/>
  <c r="AA2465" i="16"/>
  <c r="AA2544" i="16"/>
  <c r="AA2607" i="16"/>
  <c r="AA2621" i="16"/>
  <c r="AA2688" i="16"/>
  <c r="AA2766" i="16"/>
  <c r="AA2845" i="16"/>
  <c r="AA2922" i="16"/>
  <c r="AA2999" i="16"/>
  <c r="AA3063" i="16"/>
  <c r="AA3077" i="16"/>
  <c r="AA3142" i="16"/>
  <c r="AA3179" i="16"/>
  <c r="AA38" i="16"/>
  <c r="AA204" i="16"/>
  <c r="AA212" i="16"/>
  <c r="AA704" i="12"/>
  <c r="AA921" i="12"/>
  <c r="AA1936" i="12" s="1"/>
  <c r="AA2088" i="16"/>
  <c r="AA2114" i="16"/>
  <c r="AA63" i="18"/>
  <c r="AA2142" i="16"/>
  <c r="AA2430" i="16"/>
  <c r="AA2367" i="16"/>
  <c r="AA221" i="20"/>
  <c r="AA2381" i="16"/>
  <c r="AA2493" i="16"/>
  <c r="AA2579" i="16"/>
  <c r="AA2614" i="16"/>
  <c r="AA2651" i="16"/>
  <c r="AA2667" i="16"/>
  <c r="AA2831" i="16"/>
  <c r="AA2964" i="16"/>
  <c r="AA2978" i="16"/>
  <c r="AA2992" i="16"/>
  <c r="AA3006" i="16"/>
  <c r="AA3156" i="16"/>
  <c r="AA2409" i="16"/>
  <c r="AA2565" i="16"/>
  <c r="AA2600" i="16"/>
  <c r="AA2637" i="16"/>
  <c r="AA2775" i="16"/>
  <c r="AA2789" i="16"/>
  <c r="AA2803" i="16"/>
  <c r="AA2936" i="16"/>
  <c r="AA2950" i="16"/>
  <c r="AA3114" i="16"/>
  <c r="AA3128" i="16"/>
  <c r="AA2458" i="16"/>
  <c r="AA2479" i="16"/>
  <c r="AA2716" i="16"/>
  <c r="AA2730" i="16"/>
  <c r="AA2745" i="16"/>
  <c r="AA2908" i="16"/>
  <c r="AA3056" i="16"/>
  <c r="AA3070" i="16"/>
  <c r="AA3084" i="16"/>
  <c r="AA3186" i="16"/>
  <c r="AA352" i="16"/>
  <c r="AA268" i="16"/>
  <c r="AA12" i="16"/>
  <c r="AA192" i="16" s="1"/>
  <c r="AA95" i="16"/>
  <c r="AA174" i="16"/>
  <c r="AA205" i="16"/>
  <c r="AA216" i="16"/>
  <c r="AA1169" i="12"/>
  <c r="AA1406" i="12"/>
  <c r="AA1410" i="12"/>
  <c r="AA1650" i="12"/>
  <c r="AA42" i="12"/>
  <c r="AA82" i="12"/>
  <c r="AA2866" i="16"/>
  <c r="AA2880" i="16"/>
  <c r="AA2894" i="16"/>
  <c r="AA3013" i="16"/>
  <c r="AA3027" i="16"/>
  <c r="AA3200" i="16"/>
  <c r="AA3214" i="16"/>
  <c r="AA657" i="16"/>
  <c r="AA564" i="16"/>
  <c r="AA30" i="16"/>
  <c r="AA198" i="16"/>
  <c r="AA207" i="16"/>
  <c r="AA209" i="16"/>
  <c r="AA1405" i="12"/>
  <c r="AA1646" i="12"/>
  <c r="AA1890" i="12"/>
  <c r="AA32" i="12"/>
  <c r="AA73" i="12"/>
  <c r="AA201" i="11"/>
  <c r="AA408" i="16"/>
  <c r="AA2101" i="16"/>
  <c r="AA2551" i="16"/>
  <c r="AA2852" i="16"/>
  <c r="AA2395" i="16"/>
  <c r="AA2444" i="16"/>
  <c r="AA2500" i="16"/>
  <c r="AA2537" i="16"/>
  <c r="AA2572" i="16"/>
  <c r="AA2658" i="16"/>
  <c r="AA2674" i="16"/>
  <c r="AA2796" i="16"/>
  <c r="AA2810" i="16"/>
  <c r="AA2824" i="16"/>
  <c r="AA2838" i="16"/>
  <c r="AA3135" i="16"/>
  <c r="AA3149" i="16"/>
  <c r="AA3228" i="16"/>
  <c r="AA2486" i="16"/>
  <c r="AA2523" i="16"/>
  <c r="AA2558" i="16"/>
  <c r="AA2782" i="16"/>
  <c r="AA2943" i="16"/>
  <c r="AA2957" i="16"/>
  <c r="AA2971" i="16"/>
  <c r="AA3093" i="16"/>
  <c r="AA3107" i="16"/>
  <c r="AA3121" i="16"/>
  <c r="AA3165" i="16"/>
  <c r="AA2423" i="16"/>
  <c r="AA2507" i="16"/>
  <c r="AA2887" i="16"/>
  <c r="AA2709" i="16"/>
  <c r="AA2901" i="16"/>
  <c r="AA3172" i="16"/>
  <c r="AA3221" i="16"/>
  <c r="AA2128" i="16"/>
  <c r="AA2723" i="16"/>
  <c r="AA3020" i="16"/>
  <c r="AA615" i="16"/>
  <c r="AA417" i="16"/>
  <c r="AA927" i="12"/>
  <c r="AA1401" i="12"/>
  <c r="AA1427" i="12"/>
  <c r="AA114" i="12"/>
  <c r="AA3207" i="16"/>
  <c r="AA833" i="16"/>
  <c r="AA325" i="16"/>
  <c r="AA199" i="16"/>
  <c r="AA946" i="12"/>
  <c r="AA1163" i="12"/>
  <c r="AA1644" i="12"/>
  <c r="AA1885" i="12"/>
  <c r="AA1924" i="12" s="1"/>
  <c r="AA2738" i="16"/>
  <c r="AA2915" i="16"/>
  <c r="AA2681" i="16"/>
  <c r="AA2859" i="16"/>
  <c r="AA3034" i="16"/>
  <c r="AA698" i="16"/>
  <c r="AA157" i="16"/>
  <c r="AA214" i="16"/>
  <c r="AA1187" i="12"/>
  <c r="AA100" i="12"/>
  <c r="AA2630" i="16"/>
  <c r="AA62" i="16"/>
  <c r="AA201" i="16"/>
  <c r="AA211" i="16"/>
  <c r="AA1400" i="12"/>
  <c r="AA1402" i="12"/>
  <c r="AA1404" i="12"/>
  <c r="AA629" i="12"/>
  <c r="AA850" i="16"/>
  <c r="AA141" i="16"/>
  <c r="AA202" i="16"/>
  <c r="AA208" i="16"/>
  <c r="AA23" i="12"/>
  <c r="AA91" i="12"/>
  <c r="AA2695" i="16"/>
  <c r="AA70" i="16"/>
  <c r="AA215" i="16"/>
  <c r="AA603" i="12"/>
  <c r="AA63" i="12"/>
  <c r="AA180" i="11"/>
  <c r="AA1403" i="12"/>
  <c r="AA1645" i="12"/>
  <c r="AA1884" i="12"/>
  <c r="AA1922" i="12" s="1"/>
  <c r="AA1886" i="12"/>
  <c r="AA1925" i="12" s="1"/>
  <c r="AA617" i="12"/>
  <c r="AA162" i="11"/>
  <c r="AA197" i="16"/>
  <c r="AA203" i="16"/>
  <c r="AA213" i="16"/>
  <c r="AA22" i="16"/>
  <c r="AA210" i="16"/>
  <c r="AA171" i="11"/>
  <c r="AA124" i="11"/>
  <c r="AA2402" i="16"/>
  <c r="AA1667" i="12"/>
  <c r="AA12" i="12"/>
  <c r="AA3048" i="16"/>
  <c r="AA2752" i="16"/>
  <c r="AA573" i="16"/>
  <c r="AA46" i="16"/>
  <c r="AA3193" i="16"/>
  <c r="AA79" i="16"/>
  <c r="AA200" i="16"/>
  <c r="AA206" i="16"/>
  <c r="AA54" i="16"/>
  <c r="AA439" i="16"/>
  <c r="AA328" i="16"/>
  <c r="AA329" i="16"/>
  <c r="AA433" i="16"/>
  <c r="AA422" i="16"/>
  <c r="AA1340" i="16"/>
  <c r="AA357" i="16"/>
  <c r="AA278" i="16"/>
  <c r="AA456" i="16"/>
  <c r="AA359" i="16"/>
  <c r="AA432" i="16"/>
  <c r="AA356" i="16"/>
  <c r="AA454" i="16"/>
  <c r="AA279" i="16"/>
  <c r="AA449" i="16"/>
  <c r="AA270" i="16"/>
  <c r="AA425" i="16"/>
  <c r="AA281" i="16"/>
  <c r="AA361" i="16"/>
  <c r="AA451" i="16"/>
  <c r="AA444" i="16"/>
  <c r="AA429" i="16"/>
  <c r="AA275" i="16"/>
  <c r="AA447" i="16"/>
  <c r="AA1491" i="16"/>
  <c r="AA427" i="16"/>
  <c r="AA358" i="16"/>
  <c r="AA448" i="16"/>
  <c r="AA277" i="16"/>
  <c r="AA271" i="16"/>
  <c r="AA1614" i="16"/>
  <c r="AA354" i="16"/>
  <c r="AA269" i="16"/>
  <c r="AA424" i="16"/>
  <c r="AA421" i="16"/>
  <c r="AA441" i="16"/>
  <c r="AA434" i="16"/>
  <c r="AA446" i="16"/>
  <c r="AA282" i="16"/>
  <c r="AA445" i="16"/>
  <c r="AA450" i="16"/>
  <c r="AA452" i="16"/>
  <c r="AA453" i="16"/>
  <c r="AA440" i="16"/>
  <c r="AA272" i="16"/>
  <c r="AA330" i="16"/>
  <c r="AA283" i="16"/>
  <c r="AA438" i="16"/>
  <c r="AA435" i="16"/>
  <c r="AA1451" i="16"/>
  <c r="AA430" i="16"/>
  <c r="AA362" i="16"/>
  <c r="AA419" i="16"/>
  <c r="AA442" i="16"/>
  <c r="AA355" i="16"/>
  <c r="AA443" i="16"/>
  <c r="AA420" i="16"/>
  <c r="AA273" i="16"/>
  <c r="AA327" i="16"/>
  <c r="AA418" i="16"/>
  <c r="AA276" i="16"/>
  <c r="AA457" i="16"/>
  <c r="AA436" i="16"/>
  <c r="AA455" i="16"/>
  <c r="AA423" i="16"/>
  <c r="AA426" i="16"/>
  <c r="AA353" i="16"/>
  <c r="AA360" i="16"/>
  <c r="AA280" i="16"/>
  <c r="AA326" i="16"/>
  <c r="AA274" i="16"/>
  <c r="AA428" i="16"/>
  <c r="AA431" i="16"/>
  <c r="AA437" i="16"/>
  <c r="AA38" i="12"/>
  <c r="AA104" i="12" s="1"/>
  <c r="AA88" i="12"/>
  <c r="AA110" i="12" s="1"/>
  <c r="AA476" i="12"/>
  <c r="AA609" i="12" s="1"/>
  <c r="AA212" i="12"/>
  <c r="AA607" i="12" s="1"/>
  <c r="AA20" i="12"/>
  <c r="AA102" i="12" s="1"/>
  <c r="AA591" i="12"/>
  <c r="AA613" i="12" s="1"/>
  <c r="AA29" i="12"/>
  <c r="AA103" i="12" s="1"/>
  <c r="AA168" i="11"/>
  <c r="AA242" i="11" s="1"/>
  <c r="AA161" i="10" s="1"/>
  <c r="AA177" i="11"/>
  <c r="AA243" i="11" s="1"/>
  <c r="AA162" i="10" s="1"/>
  <c r="AA60" i="12"/>
  <c r="AA105" i="12" s="1"/>
  <c r="AA70" i="12"/>
  <c r="AA106" i="12" s="1"/>
  <c r="AA182" i="12"/>
  <c r="AA606" i="12" s="1"/>
  <c r="AA431" i="12"/>
  <c r="AA608" i="12" s="1"/>
  <c r="AA79" i="12"/>
  <c r="AA107" i="12" s="1"/>
  <c r="AA97" i="12"/>
  <c r="AA111" i="12" s="1"/>
  <c r="AA137" i="12"/>
  <c r="AA605" i="12" s="1"/>
  <c r="AA551" i="12"/>
  <c r="AA610" i="12" s="1"/>
  <c r="AA80" i="20"/>
  <c r="AA77" i="20"/>
  <c r="AA67" i="20"/>
  <c r="AA78" i="20"/>
  <c r="AA73" i="20"/>
  <c r="AA75" i="20"/>
  <c r="AA72" i="20"/>
  <c r="AA71" i="20"/>
  <c r="AA69" i="20"/>
  <c r="AA81" i="20"/>
  <c r="AA66" i="20"/>
  <c r="AA70" i="20"/>
  <c r="AA65" i="20"/>
  <c r="AA79" i="20"/>
  <c r="AA68" i="20"/>
  <c r="AA83" i="20"/>
  <c r="AA64" i="20"/>
  <c r="AA76" i="20"/>
  <c r="AA82" i="20"/>
  <c r="AA74" i="20"/>
  <c r="AA98" i="16"/>
  <c r="AA104" i="16"/>
  <c r="AA111" i="16"/>
  <c r="AA126" i="16"/>
  <c r="AA110" i="16"/>
  <c r="AA133" i="16"/>
  <c r="AA109" i="16"/>
  <c r="AA128" i="16"/>
  <c r="AA131" i="16"/>
  <c r="AA107" i="16"/>
  <c r="AA122" i="16"/>
  <c r="AA130" i="16"/>
  <c r="AA116" i="16"/>
  <c r="AA99" i="16"/>
  <c r="AA120" i="16"/>
  <c r="AA129" i="16"/>
  <c r="AA112" i="16"/>
  <c r="AA134" i="16"/>
  <c r="AA106" i="16"/>
  <c r="AA105" i="16"/>
  <c r="AA135" i="16"/>
  <c r="AA117" i="16"/>
  <c r="AA100" i="16"/>
  <c r="AA132" i="16"/>
  <c r="AA119" i="16"/>
  <c r="AA101" i="16"/>
  <c r="AA124" i="16"/>
  <c r="AA97" i="16"/>
  <c r="AA113" i="16"/>
  <c r="AA96" i="16"/>
  <c r="AA118" i="16"/>
  <c r="AA103" i="16"/>
  <c r="AA115" i="16"/>
  <c r="AA114" i="16"/>
  <c r="AA121" i="16"/>
  <c r="AA127" i="16"/>
  <c r="AA102" i="16"/>
  <c r="AA125" i="16"/>
  <c r="AA108" i="16"/>
  <c r="AA123" i="16"/>
  <c r="AA106" i="20"/>
  <c r="AA1893" i="16"/>
  <c r="AA1557" i="16"/>
  <c r="AA731" i="12"/>
  <c r="AA739" i="12"/>
  <c r="AA796" i="12"/>
  <c r="AA966" i="12"/>
  <c r="AA986" i="12"/>
  <c r="AA838" i="12"/>
  <c r="AA714" i="12"/>
  <c r="AA722" i="12"/>
  <c r="AA767" i="12"/>
  <c r="AA791" i="12"/>
  <c r="AA907" i="12"/>
  <c r="AA841" i="12"/>
  <c r="AA757" i="12"/>
  <c r="AA786" i="12"/>
  <c r="AA859" i="12"/>
  <c r="AA867" i="12"/>
  <c r="AA875" i="12"/>
  <c r="AA910" i="12"/>
  <c r="AA950" i="12"/>
  <c r="AA956" i="12"/>
  <c r="AA1498" i="16"/>
  <c r="AA2093" i="16"/>
  <c r="AA1621" i="16"/>
  <c r="AA1558" i="16"/>
  <c r="AA364" i="16" s="1"/>
  <c r="AA1890" i="16"/>
  <c r="AA958" i="12"/>
  <c r="AA814" i="12"/>
  <c r="AA830" i="12"/>
  <c r="AA742" i="12"/>
  <c r="AA750" i="12"/>
  <c r="AA799" i="12"/>
  <c r="AA989" i="12"/>
  <c r="AA825" i="12"/>
  <c r="AA717" i="12"/>
  <c r="AA737" i="12"/>
  <c r="AA770" i="12"/>
  <c r="AA794" i="12"/>
  <c r="AA976" i="12"/>
  <c r="AA207" i="20"/>
  <c r="AA1347" i="16"/>
  <c r="AA1891" i="16"/>
  <c r="AA2091" i="16"/>
  <c r="AA2117" i="16" s="1"/>
  <c r="AA2145" i="16" s="1"/>
  <c r="AA2098" i="16"/>
  <c r="AA2111" i="16" s="1"/>
  <c r="AA900" i="12"/>
  <c r="AA846" i="12"/>
  <c r="AA872" i="12"/>
  <c r="AA880" i="12"/>
  <c r="AA981" i="12"/>
  <c r="AA817" i="12"/>
  <c r="AA849" i="12"/>
  <c r="AA745" i="12"/>
  <c r="AA802" i="12"/>
  <c r="AA883" i="12"/>
  <c r="AA2089" i="16"/>
  <c r="AA2115" i="16" s="1"/>
  <c r="AA2143" i="16" s="1"/>
  <c r="AA1580" i="16"/>
  <c r="AA811" i="12"/>
  <c r="AA819" i="12"/>
  <c r="AA978" i="12"/>
  <c r="AA822" i="12"/>
  <c r="AA864" i="12"/>
  <c r="AA725" i="12"/>
  <c r="AA1458" i="16"/>
  <c r="AA2095" i="16"/>
  <c r="AA2121" i="16" s="1"/>
  <c r="AA2149" i="16" s="1"/>
  <c r="AA2092" i="16"/>
  <c r="AA2105" i="16" s="1"/>
  <c r="AA835" i="12"/>
  <c r="AA861" i="12"/>
  <c r="AA869" i="12"/>
  <c r="AA877" i="12"/>
  <c r="AA961" i="12"/>
  <c r="AA833" i="12"/>
  <c r="AA1892" i="16"/>
  <c r="AA2090" i="16"/>
  <c r="AA2116" i="16" s="1"/>
  <c r="AA2144" i="16" s="1"/>
  <c r="AA719" i="12"/>
  <c r="AA759" i="12"/>
  <c r="AA804" i="12"/>
  <c r="AA952" i="12"/>
  <c r="AA973" i="12"/>
  <c r="AA1561" i="16"/>
  <c r="AA367" i="16" s="1"/>
  <c r="AA2096" i="16"/>
  <c r="AA2109" i="16" s="1"/>
  <c r="AA1559" i="16"/>
  <c r="AA365" i="16" s="1"/>
  <c r="AA1894" i="16"/>
  <c r="AA1560" i="16"/>
  <c r="AA366" i="16" s="1"/>
  <c r="AA2094" i="16"/>
  <c r="AA843" i="12"/>
  <c r="AA711" i="12"/>
  <c r="AA780" i="12"/>
  <c r="AA708" i="12"/>
  <c r="AA775" i="12"/>
  <c r="AA856" i="12"/>
  <c r="AA772" i="12"/>
  <c r="AA992" i="12"/>
  <c r="AA854" i="12"/>
  <c r="AA857" i="12"/>
  <c r="AA974" i="12"/>
  <c r="AA810" i="12"/>
  <c r="AA899" i="12"/>
  <c r="AA977" i="12"/>
  <c r="AA813" i="12"/>
  <c r="AA736" i="12"/>
  <c r="AA897" i="12"/>
  <c r="AA909" i="12"/>
  <c r="AA949" i="12"/>
  <c r="AA991" i="12"/>
  <c r="AA828" i="12"/>
  <c r="AA979" i="12"/>
  <c r="AA709" i="12"/>
  <c r="AA755" i="12"/>
  <c r="AA768" i="12"/>
  <c r="AA954" i="12"/>
  <c r="AA965" i="12"/>
  <c r="AA782" i="12"/>
  <c r="AA960" i="12"/>
  <c r="AA801" i="12"/>
  <c r="AA983" i="12"/>
  <c r="AA984" i="12"/>
  <c r="AA820" i="12"/>
  <c r="AA870" i="12"/>
  <c r="AA878" i="12"/>
  <c r="AA735" i="12"/>
  <c r="AA743" i="12"/>
  <c r="AA776" i="12"/>
  <c r="AA779" i="12"/>
  <c r="AA868" i="12"/>
  <c r="AA876" i="12"/>
  <c r="AA957" i="12"/>
  <c r="AA733" i="12"/>
  <c r="AA749" i="12"/>
  <c r="AA790" i="12"/>
  <c r="AA855" i="12"/>
  <c r="AA832" i="12"/>
  <c r="AA848" i="12"/>
  <c r="AA710" i="12"/>
  <c r="AA724" i="12"/>
  <c r="AA793" i="12"/>
  <c r="AA874" i="12"/>
  <c r="AA882" i="12"/>
  <c r="AA963" i="12"/>
  <c r="AA975" i="12"/>
  <c r="AA744" i="12"/>
  <c r="AA964" i="12"/>
  <c r="AA836" i="12"/>
  <c r="AA781" i="12"/>
  <c r="AA789" i="12"/>
  <c r="AA797" i="12"/>
  <c r="AA862" i="12"/>
  <c r="AA959" i="12"/>
  <c r="AA723" i="12"/>
  <c r="AA784" i="12"/>
  <c r="AA800" i="12"/>
  <c r="AA908" i="12"/>
  <c r="AA738" i="12"/>
  <c r="AA758" i="12"/>
  <c r="AA787" i="12"/>
  <c r="AA803" i="12"/>
  <c r="AA860" i="12"/>
  <c r="AA829" i="12"/>
  <c r="AA837" i="12"/>
  <c r="AA845" i="12"/>
  <c r="AA707" i="12"/>
  <c r="AA766" i="12"/>
  <c r="AA774" i="12"/>
  <c r="AA906" i="12"/>
  <c r="AA840" i="12"/>
  <c r="AA785" i="12"/>
  <c r="AA955" i="12"/>
  <c r="AA747" i="12"/>
  <c r="AA788" i="12"/>
  <c r="AA734" i="12"/>
  <c r="AA778" i="12"/>
  <c r="AA898" i="12"/>
  <c r="AA765" i="12"/>
  <c r="AA773" i="12"/>
  <c r="AA967" i="12"/>
  <c r="AA715" i="12"/>
  <c r="AA746" i="12"/>
  <c r="AA741" i="12"/>
  <c r="AA988" i="12"/>
  <c r="AA824" i="12"/>
  <c r="AA716" i="12"/>
  <c r="AA777" i="12"/>
  <c r="AA866" i="12"/>
  <c r="AA844" i="12"/>
  <c r="AA732" i="12"/>
  <c r="AA740" i="12"/>
  <c r="AA748" i="12"/>
  <c r="AA987" i="12"/>
  <c r="AA815" i="12"/>
  <c r="AA823" i="12"/>
  <c r="AA831" i="12"/>
  <c r="AA839" i="12"/>
  <c r="AA847" i="12"/>
  <c r="AA865" i="12"/>
  <c r="AA818" i="12"/>
  <c r="AA718" i="12"/>
  <c r="AA821" i="12"/>
  <c r="AA721" i="12"/>
  <c r="AA798" i="12"/>
  <c r="AA769" i="12"/>
  <c r="AA2097" i="16"/>
  <c r="AA2110" i="16" s="1"/>
  <c r="AA783" i="12"/>
  <c r="AA812" i="12"/>
  <c r="AA720" i="12"/>
  <c r="AA1039" i="12"/>
  <c r="AA792" i="12"/>
  <c r="AA873" i="12"/>
  <c r="AA881" i="12"/>
  <c r="AA962" i="12"/>
  <c r="AA982" i="12"/>
  <c r="AA990" i="12"/>
  <c r="AA826" i="12"/>
  <c r="AA834" i="12"/>
  <c r="AA842" i="12"/>
  <c r="AA771" i="12"/>
  <c r="AA795" i="12"/>
  <c r="AA951" i="12"/>
  <c r="AA985" i="12"/>
  <c r="AA713" i="12"/>
  <c r="AA756" i="12"/>
  <c r="AA858" i="12"/>
  <c r="AA827" i="12"/>
  <c r="AA712" i="12"/>
  <c r="AA901" i="12"/>
  <c r="AA726" i="12"/>
  <c r="AA863" i="12"/>
  <c r="AA871" i="12"/>
  <c r="AA879" i="12"/>
  <c r="AA968" i="12"/>
  <c r="AA980" i="12"/>
  <c r="AA816" i="12"/>
  <c r="AA118" i="20"/>
  <c r="AA178" i="20"/>
  <c r="AA156" i="20"/>
  <c r="AA119" i="20"/>
  <c r="AA183" i="20"/>
  <c r="AA95" i="20"/>
  <c r="AA169" i="20"/>
  <c r="AA105" i="20"/>
  <c r="AA160" i="20"/>
  <c r="AA98" i="20"/>
  <c r="AA101" i="20"/>
  <c r="AA190" i="20"/>
  <c r="AA135" i="20"/>
  <c r="AA93" i="20"/>
  <c r="AA99" i="20"/>
  <c r="AA1026" i="12"/>
  <c r="AA1119" i="12"/>
  <c r="AA1102" i="12"/>
  <c r="AA1098" i="12"/>
  <c r="AA1122" i="12"/>
  <c r="AA227" i="20"/>
  <c r="AA154" i="20"/>
  <c r="AA117" i="20"/>
  <c r="AA230" i="20"/>
  <c r="AA159" i="20"/>
  <c r="AA211" i="20"/>
  <c r="AA103" i="20"/>
  <c r="AA168" i="20"/>
  <c r="AA166" i="20"/>
  <c r="AA187" i="20"/>
  <c r="AA181" i="20"/>
  <c r="AA228" i="20"/>
  <c r="AA1046" i="12"/>
  <c r="AA1035" i="12"/>
  <c r="AA1107" i="12"/>
  <c r="AA1029" i="12"/>
  <c r="AA102" i="20"/>
  <c r="AA172" i="20"/>
  <c r="AA204" i="20"/>
  <c r="AA185" i="20"/>
  <c r="AA133" i="20"/>
  <c r="AA104" i="20"/>
  <c r="AA224" i="20"/>
  <c r="AA176" i="20"/>
  <c r="AA163" i="20"/>
  <c r="AA229" i="20"/>
  <c r="AA157" i="20"/>
  <c r="AA210" i="20"/>
  <c r="AA1465" i="16"/>
  <c r="AA1628" i="16"/>
  <c r="AA1028" i="12"/>
  <c r="AA1007" i="12"/>
  <c r="AA130" i="20"/>
  <c r="AA92" i="20"/>
  <c r="AA170" i="20"/>
  <c r="AA175" i="20"/>
  <c r="AA161" i="20"/>
  <c r="AA97" i="20"/>
  <c r="AA184" i="20"/>
  <c r="AA136" i="20"/>
  <c r="AA205" i="20"/>
  <c r="AA182" i="20"/>
  <c r="AA213" i="20"/>
  <c r="AA137" i="20"/>
  <c r="AA208" i="20"/>
  <c r="AA1194" i="16"/>
  <c r="AA1354" i="16"/>
  <c r="AA1017" i="12"/>
  <c r="AA1117" i="12"/>
  <c r="AA1151" i="12"/>
  <c r="AA188" i="20"/>
  <c r="AA222" i="20"/>
  <c r="AA151" i="20"/>
  <c r="AA225" i="20"/>
  <c r="AA206" i="20"/>
  <c r="AA134" i="20"/>
  <c r="AA116" i="20"/>
  <c r="AA231" i="20"/>
  <c r="AA158" i="20"/>
  <c r="AA179" i="20"/>
  <c r="AA173" i="20"/>
  <c r="AA1587" i="16"/>
  <c r="AA997" i="12"/>
  <c r="AA1118" i="12"/>
  <c r="AA1105" i="12"/>
  <c r="AA1022" i="12"/>
  <c r="AA1097" i="12"/>
  <c r="AA1023" i="12"/>
  <c r="AA131" i="20"/>
  <c r="AA100" i="20"/>
  <c r="AA94" i="20"/>
  <c r="AA186" i="20"/>
  <c r="AA164" i="20"/>
  <c r="AA177" i="20"/>
  <c r="AA96" i="20"/>
  <c r="AA155" i="20"/>
  <c r="AA129" i="20"/>
  <c r="AA1108" i="12"/>
  <c r="AA1142" i="12"/>
  <c r="AA1082" i="12"/>
  <c r="AA1008" i="12"/>
  <c r="AA132" i="20"/>
  <c r="AA212" i="20"/>
  <c r="AA162" i="20"/>
  <c r="AA167" i="20"/>
  <c r="AA153" i="20"/>
  <c r="AA128" i="20"/>
  <c r="AA174" i="20"/>
  <c r="AA115" i="20"/>
  <c r="AA226" i="20"/>
  <c r="AA189" i="20"/>
  <c r="AA999" i="12"/>
  <c r="AA1044" i="12"/>
  <c r="AA1113" i="12"/>
  <c r="AA1038" i="12"/>
  <c r="AA1015" i="12"/>
  <c r="AA1020" i="12"/>
  <c r="AA1042" i="12"/>
  <c r="AA1018" i="12"/>
  <c r="AA1106" i="12"/>
  <c r="AA180" i="20"/>
  <c r="AA152" i="20"/>
  <c r="AA209" i="20"/>
  <c r="AA223" i="20"/>
  <c r="AA171" i="20"/>
  <c r="AA165" i="20"/>
  <c r="AA1505" i="16"/>
  <c r="AA1115" i="12"/>
  <c r="AA1100" i="12"/>
  <c r="AA1150" i="12"/>
  <c r="AA1000" i="12"/>
  <c r="AA1025" i="12"/>
  <c r="AA1149" i="12"/>
  <c r="AA998" i="12"/>
  <c r="AA1043" i="12"/>
  <c r="AA1104" i="12"/>
  <c r="AA1001" i="12"/>
  <c r="AA1103" i="12"/>
  <c r="AA1040" i="12"/>
  <c r="AA1009" i="12"/>
  <c r="AA1139" i="12"/>
  <c r="AA1121" i="12"/>
  <c r="AA1089" i="12"/>
  <c r="AA1143" i="12"/>
  <c r="AA1152" i="12"/>
  <c r="AA1016" i="12"/>
  <c r="AA1032" i="12"/>
  <c r="AA1036" i="12"/>
  <c r="AA1031" i="12"/>
  <c r="AA1125" i="12"/>
  <c r="AA1099" i="12"/>
  <c r="AA1013" i="12"/>
  <c r="AA1045" i="12"/>
  <c r="AA1012" i="12"/>
  <c r="AA1021" i="12"/>
  <c r="AA1027" i="12"/>
  <c r="AA1096" i="12"/>
  <c r="AA1010" i="12"/>
  <c r="AA1124" i="12"/>
  <c r="AA1037" i="12"/>
  <c r="AA1148" i="12"/>
  <c r="AA1011" i="12"/>
  <c r="AA1140" i="12"/>
  <c r="AA1116" i="12"/>
  <c r="AA1112" i="12"/>
  <c r="AA1034" i="12"/>
  <c r="AA1114" i="12"/>
  <c r="AA1120" i="12"/>
  <c r="AA1081" i="12"/>
  <c r="AA1033" i="12"/>
  <c r="AA1141" i="12"/>
  <c r="AA1014" i="12"/>
  <c r="AA1111" i="12"/>
  <c r="AA1084" i="12"/>
  <c r="AA1024" i="12"/>
  <c r="AA1041" i="12"/>
  <c r="AA1101" i="12"/>
  <c r="AA1110" i="12"/>
  <c r="AA1109" i="12"/>
  <c r="AA1019" i="12"/>
  <c r="AA1083" i="12"/>
  <c r="AA1075" i="12"/>
  <c r="AA1123" i="12"/>
  <c r="AA1030" i="12"/>
  <c r="AA1076" i="12"/>
  <c r="AA1594" i="16"/>
  <c r="AA1472" i="16"/>
  <c r="AA1704" i="12"/>
  <c r="AA1685" i="12"/>
  <c r="AA1070" i="12"/>
  <c r="AA1739" i="12"/>
  <c r="AA1794" i="12"/>
  <c r="AA1061" i="12"/>
  <c r="AA1677" i="12"/>
  <c r="AA1730" i="12"/>
  <c r="AA1781" i="12"/>
  <c r="AA1740" i="12"/>
  <c r="AA1779" i="12"/>
  <c r="AA1743" i="12"/>
  <c r="AA1738" i="12"/>
  <c r="AA1808" i="12"/>
  <c r="AA1054" i="12"/>
  <c r="AA1793" i="12"/>
  <c r="AA1778" i="12"/>
  <c r="AA1746" i="12"/>
  <c r="AA1832" i="12"/>
  <c r="AA1795" i="12"/>
  <c r="AA1085" i="12"/>
  <c r="AA1059" i="12"/>
  <c r="AA1803" i="12"/>
  <c r="AA1827" i="12"/>
  <c r="AA1839" i="12"/>
  <c r="AA1053" i="12"/>
  <c r="AA1806" i="12"/>
  <c r="AA1678" i="12"/>
  <c r="AA1728" i="12"/>
  <c r="AA1791" i="12"/>
  <c r="AA1796" i="12"/>
  <c r="AA1844" i="12"/>
  <c r="AA1055" i="12"/>
  <c r="AA1786" i="12"/>
  <c r="AA1748" i="12"/>
  <c r="AA1799" i="12"/>
  <c r="AA1789" i="12"/>
  <c r="AA1757" i="12"/>
  <c r="AA1766" i="12"/>
  <c r="AA1785" i="12"/>
  <c r="AA1601" i="16"/>
  <c r="AA1512" i="16"/>
  <c r="AA1361" i="16"/>
  <c r="AA1671" i="12"/>
  <c r="AA1756" i="12"/>
  <c r="AA1670" i="12"/>
  <c r="AA1697" i="12"/>
  <c r="AA1060" i="12"/>
  <c r="AA1681" i="12"/>
  <c r="AA1761" i="12"/>
  <c r="AA1710" i="12"/>
  <c r="AA1064" i="12"/>
  <c r="AA1062" i="12"/>
  <c r="AA1836" i="12"/>
  <c r="AA1750" i="12"/>
  <c r="AA1776" i="12"/>
  <c r="AA1788" i="12"/>
  <c r="AA1688" i="12"/>
  <c r="AA1684" i="12"/>
  <c r="AA1784" i="12"/>
  <c r="AA1072" i="12"/>
  <c r="AA1758" i="12"/>
  <c r="AA1703" i="12"/>
  <c r="AA1790" i="12"/>
  <c r="AA1068" i="12"/>
  <c r="AA1735" i="12"/>
  <c r="AA1067" i="12"/>
  <c r="AA1783" i="12"/>
  <c r="AA1774" i="12"/>
  <c r="AA1701" i="12"/>
  <c r="AA1787" i="12"/>
  <c r="AA1695" i="12"/>
  <c r="AA1077" i="12"/>
  <c r="AA1063" i="12"/>
  <c r="AA1086" i="12"/>
  <c r="AA1635" i="16"/>
  <c r="AA1201" i="16"/>
  <c r="AA1773" i="12"/>
  <c r="AA1708" i="12"/>
  <c r="AA1752" i="12"/>
  <c r="AA1722" i="12"/>
  <c r="AA1810" i="12"/>
  <c r="AA1809" i="12"/>
  <c r="AA1841" i="12"/>
  <c r="AA1775" i="12"/>
  <c r="AA1759" i="12"/>
  <c r="AA1074" i="12"/>
  <c r="AA1080" i="12"/>
  <c r="AA1818" i="12"/>
  <c r="AA1676" i="12"/>
  <c r="AA1801" i="12"/>
  <c r="AA1736" i="12"/>
  <c r="AA1687" i="12"/>
  <c r="AA1065" i="12"/>
  <c r="AA1842" i="12"/>
  <c r="AA1821" i="12"/>
  <c r="AA1754" i="12"/>
  <c r="AA1679" i="12"/>
  <c r="AA1066" i="12"/>
  <c r="AA1694" i="12"/>
  <c r="AA1812" i="12"/>
  <c r="AA1705" i="12"/>
  <c r="AA1755" i="12"/>
  <c r="AA1689" i="12"/>
  <c r="AA1829" i="12"/>
  <c r="AA1696" i="12"/>
  <c r="AA1069" i="12"/>
  <c r="AA1706" i="12"/>
  <c r="AA1672" i="12"/>
  <c r="AA1052" i="12"/>
  <c r="AA1088" i="12"/>
  <c r="AA1767" i="12"/>
  <c r="AA1798" i="12"/>
  <c r="AA1686" i="12"/>
  <c r="AA1792" i="12"/>
  <c r="AA1711" i="12"/>
  <c r="AA1682" i="12"/>
  <c r="AA1702" i="12"/>
  <c r="AA1056" i="12"/>
  <c r="AA1058" i="12"/>
  <c r="AA1091" i="12"/>
  <c r="AA1780" i="12"/>
  <c r="AA1673" i="12"/>
  <c r="AA1819" i="12"/>
  <c r="AA1753" i="12"/>
  <c r="AA1721" i="12"/>
  <c r="AA1071" i="12"/>
  <c r="AA1698" i="12"/>
  <c r="AA1837" i="12"/>
  <c r="AA1090" i="12"/>
  <c r="AA1683" i="12"/>
  <c r="AA1765" i="12"/>
  <c r="AA1749" i="12"/>
  <c r="AA1712" i="12"/>
  <c r="AA1744" i="12"/>
  <c r="AA1709" i="12"/>
  <c r="AA1834" i="12"/>
  <c r="AA1742" i="12"/>
  <c r="AA1763" i="12"/>
  <c r="AA1087" i="12"/>
  <c r="AA1073" i="12"/>
  <c r="AA1831" i="12"/>
  <c r="AA1733" i="12"/>
  <c r="AA1734" i="12"/>
  <c r="AA1745" i="12"/>
  <c r="AA1078" i="12"/>
  <c r="AA1800" i="12"/>
  <c r="AA1782" i="12"/>
  <c r="AA1741" i="12"/>
  <c r="AA1802" i="12"/>
  <c r="AA1807" i="12"/>
  <c r="AA1732" i="12"/>
  <c r="AA1707" i="12"/>
  <c r="AA1838" i="12"/>
  <c r="AA1804" i="12"/>
  <c r="AA1751" i="12"/>
  <c r="AA1079" i="12"/>
  <c r="AA1700" i="12"/>
  <c r="AA1737" i="12"/>
  <c r="AA1762" i="12"/>
  <c r="AA1823" i="12"/>
  <c r="AA1731" i="12"/>
  <c r="AA1805" i="12"/>
  <c r="AA1833" i="12"/>
  <c r="AA1811" i="12"/>
  <c r="AA1760" i="12"/>
  <c r="AA1777" i="12"/>
  <c r="AA1764" i="12"/>
  <c r="AA1797" i="12"/>
  <c r="AA1713" i="12"/>
  <c r="AA1820" i="12"/>
  <c r="AA1057" i="12"/>
  <c r="AA1675" i="12"/>
  <c r="AA1680" i="12"/>
  <c r="AA1843" i="12"/>
  <c r="AA1825" i="12"/>
  <c r="AA1835" i="12"/>
  <c r="AA1699" i="12"/>
  <c r="AA1729" i="12"/>
  <c r="AA1747" i="12"/>
  <c r="AA1719" i="12"/>
  <c r="AA1845" i="12"/>
  <c r="AA1642" i="16"/>
  <c r="AA1479" i="16"/>
  <c r="AA1817" i="12"/>
  <c r="AA1519" i="16"/>
  <c r="AA1718" i="12"/>
  <c r="AA1824" i="12"/>
  <c r="AA1720" i="12"/>
  <c r="AA1830" i="12"/>
  <c r="AA1840" i="12"/>
  <c r="AA1208" i="16"/>
  <c r="AA1828" i="12"/>
  <c r="AA1215" i="16"/>
  <c r="AA1368" i="16"/>
  <c r="AA1846" i="12"/>
  <c r="AA1822" i="12"/>
  <c r="AA1826" i="12"/>
  <c r="AA1375" i="16"/>
  <c r="AA1222" i="16"/>
  <c r="AA1649" i="16"/>
  <c r="AA1526" i="16"/>
  <c r="AA1382" i="16"/>
  <c r="AA1540" i="16"/>
  <c r="AA1229" i="16"/>
  <c r="AA1656" i="16"/>
  <c r="AA2385" i="16"/>
  <c r="AA1533" i="16"/>
  <c r="AA1389" i="16"/>
  <c r="AA1663" i="16"/>
  <c r="AA1547" i="16"/>
  <c r="AA1236" i="16"/>
  <c r="AA1396" i="16"/>
  <c r="AA1243" i="16"/>
  <c r="AA1670" i="16"/>
  <c r="AA2392" i="16"/>
  <c r="AA1554" i="16"/>
  <c r="AA1403" i="16"/>
  <c r="AA1250" i="16"/>
  <c r="AA1677" i="16"/>
  <c r="AA1257" i="16"/>
  <c r="AA1410" i="16"/>
  <c r="AA1684" i="16"/>
  <c r="AA1691" i="16"/>
  <c r="AA1264" i="16"/>
  <c r="AA1417" i="16"/>
  <c r="AA1424" i="16"/>
  <c r="AA1698" i="16"/>
  <c r="AA1271" i="16"/>
  <c r="AA1278" i="16"/>
  <c r="AA1705" i="16"/>
  <c r="AA1431" i="16"/>
  <c r="AA1712" i="16"/>
  <c r="AA1438" i="16"/>
  <c r="AA1285" i="16"/>
  <c r="AA1719" i="16"/>
  <c r="AA1292" i="16"/>
  <c r="AA1726" i="16"/>
  <c r="AA1299" i="16"/>
  <c r="AA1733" i="16"/>
  <c r="AA1306" i="16"/>
  <c r="AA1313" i="16"/>
  <c r="AA1740" i="16"/>
  <c r="AA979" i="16"/>
  <c r="AA1488" i="16"/>
  <c r="AA937" i="16"/>
  <c r="AA1379" i="16"/>
  <c r="AA1747" i="16"/>
  <c r="AA602" i="20"/>
  <c r="AA581" i="20"/>
  <c r="Z1153" i="12"/>
  <c r="Z1165" i="12" s="1"/>
  <c r="Z120" i="20"/>
  <c r="Z1273" i="20" s="1"/>
  <c r="Z2099" i="16"/>
  <c r="Z862" i="16" s="1"/>
  <c r="Z1562" i="16"/>
  <c r="Z136" i="16"/>
  <c r="Z936" i="12"/>
  <c r="Z59" i="20"/>
  <c r="Z1256" i="20" s="1"/>
  <c r="Z1290" i="20" s="1"/>
  <c r="Z53" i="20"/>
  <c r="Z47" i="20"/>
  <c r="Y38" i="18"/>
  <c r="Z48" i="18"/>
  <c r="Z53" i="18" s="1"/>
  <c r="Z68" i="18"/>
  <c r="Z110" i="18"/>
  <c r="Z77" i="18"/>
  <c r="Z18" i="18"/>
  <c r="Z23" i="18" s="1"/>
  <c r="Z86" i="18"/>
  <c r="Z33" i="18"/>
  <c r="Z101" i="18"/>
  <c r="Z119" i="18"/>
  <c r="Z232" i="20"/>
  <c r="Z1277" i="20" s="1"/>
  <c r="Z11" i="18"/>
  <c r="Z11" i="20"/>
  <c r="Z11" i="12"/>
  <c r="Z11" i="16"/>
  <c r="AA1344" i="16"/>
  <c r="AA1495" i="16"/>
  <c r="AA1337" i="16"/>
  <c r="AA1653" i="16"/>
  <c r="AA1611" i="16"/>
  <c r="AA588" i="20"/>
  <c r="Y1573" i="12"/>
  <c r="Y1642" i="12" s="1"/>
  <c r="Z1768" i="12"/>
  <c r="Z1881" i="12" s="1"/>
  <c r="Z1919" i="12" s="1"/>
  <c r="Z1047" i="12"/>
  <c r="Z1160" i="12" s="1"/>
  <c r="Z214" i="20"/>
  <c r="Z1276" i="20" s="1"/>
  <c r="Z902" i="12"/>
  <c r="Z922" i="12" s="1"/>
  <c r="Z1938" i="12" s="1"/>
  <c r="Z1952" i="12" s="1"/>
  <c r="Z1910" i="12" s="1"/>
  <c r="Y1528" i="12"/>
  <c r="Y1641" i="12" s="1"/>
  <c r="Y1607" i="12"/>
  <c r="Y1643" i="12" s="1"/>
  <c r="Z1723" i="12"/>
  <c r="Z1880" i="12" s="1"/>
  <c r="Z1918" i="12" s="1"/>
  <c r="Z1714" i="12"/>
  <c r="Z1879" i="12" s="1"/>
  <c r="Z1917" i="12" s="1"/>
  <c r="Z1813" i="12"/>
  <c r="Z1882" i="12" s="1"/>
  <c r="Z1920" i="12" s="1"/>
  <c r="Z1002" i="12"/>
  <c r="Z1159" i="12" s="1"/>
  <c r="Z1895" i="16"/>
  <c r="Z993" i="12"/>
  <c r="Z1158" i="12" s="1"/>
  <c r="Z331" i="16"/>
  <c r="Z855" i="16" s="1"/>
  <c r="Z766" i="16"/>
  <c r="Z262" i="20" s="1"/>
  <c r="Z776" i="16"/>
  <c r="Z272" i="20" s="1"/>
  <c r="Z758" i="16"/>
  <c r="Z254" i="20" s="1"/>
  <c r="Z750" i="16"/>
  <c r="Z782" i="16"/>
  <c r="Z753" i="16"/>
  <c r="Z769" i="16"/>
  <c r="Z774" i="16"/>
  <c r="Z744" i="16"/>
  <c r="Z760" i="16"/>
  <c r="Z781" i="16"/>
  <c r="Z277" i="20" s="1"/>
  <c r="Z764" i="16"/>
  <c r="Z260" i="20" s="1"/>
  <c r="Z783" i="16"/>
  <c r="Z745" i="16"/>
  <c r="Z241" i="20" s="1"/>
  <c r="Z765" i="16"/>
  <c r="Z261" i="20" s="1"/>
  <c r="Z761" i="16"/>
  <c r="Z257" i="20" s="1"/>
  <c r="Z779" i="16"/>
  <c r="Z746" i="16"/>
  <c r="Z772" i="16"/>
  <c r="Z268" i="20" s="1"/>
  <c r="Z759" i="16"/>
  <c r="Z773" i="16"/>
  <c r="Z767" i="16"/>
  <c r="Z263" i="20" s="1"/>
  <c r="Z754" i="16"/>
  <c r="Z250" i="20" s="1"/>
  <c r="Z780" i="16"/>
  <c r="Z751" i="16"/>
  <c r="Z247" i="20" s="1"/>
  <c r="Z762" i="16"/>
  <c r="Z747" i="16"/>
  <c r="Z775" i="16"/>
  <c r="Z777" i="16"/>
  <c r="Z748" i="16"/>
  <c r="Z756" i="16"/>
  <c r="Z252" i="20" s="1"/>
  <c r="Z749" i="16"/>
  <c r="Z245" i="20" s="1"/>
  <c r="Z770" i="16"/>
  <c r="Z755" i="16"/>
  <c r="Z251" i="20" s="1"/>
  <c r="Z768" i="16"/>
  <c r="Z264" i="20" s="1"/>
  <c r="Z771" i="16"/>
  <c r="Z267" i="20" s="1"/>
  <c r="Z752" i="16"/>
  <c r="Z248" i="20" s="1"/>
  <c r="Z757" i="16"/>
  <c r="Z778" i="16"/>
  <c r="Z763" i="16"/>
  <c r="Y1303" i="20"/>
  <c r="Y1316" i="20" s="1"/>
  <c r="Z1092" i="12"/>
  <c r="Z1161" i="12" s="1"/>
  <c r="Z1126" i="12"/>
  <c r="Z1162" i="12" s="1"/>
  <c r="Z107" i="20"/>
  <c r="Z1271" i="20" s="1"/>
  <c r="Z1190" i="12"/>
  <c r="Z727" i="12"/>
  <c r="Z915" i="12" s="1"/>
  <c r="Z630" i="12" s="1"/>
  <c r="Z618" i="12" s="1"/>
  <c r="Z166" i="10" s="1"/>
  <c r="Z55" i="25" s="1"/>
  <c r="Z856" i="16"/>
  <c r="Z368" i="16"/>
  <c r="Z1513" i="12"/>
  <c r="Z1521" i="12"/>
  <c r="Z1471" i="12"/>
  <c r="Z1566" i="12"/>
  <c r="Z1520" i="12"/>
  <c r="Z1579" i="12"/>
  <c r="Z1436" i="12"/>
  <c r="Z1592" i="12"/>
  <c r="Z1547" i="12"/>
  <c r="Z1509" i="12"/>
  <c r="Z1546" i="12"/>
  <c r="Z1512" i="12"/>
  <c r="Z1466" i="12"/>
  <c r="Z1562" i="12"/>
  <c r="Z1473" i="12"/>
  <c r="Z1472" i="12"/>
  <c r="Z1560" i="12"/>
  <c r="Z1454" i="12"/>
  <c r="Z1500" i="12"/>
  <c r="Z1542" i="12"/>
  <c r="Z1526" i="12"/>
  <c r="Z1567" i="12"/>
  <c r="Z1522" i="12"/>
  <c r="Z1498" i="12"/>
  <c r="Z1527" i="12"/>
  <c r="Z1430" i="12"/>
  <c r="Z1548" i="12"/>
  <c r="Z1504" i="12"/>
  <c r="Z1431" i="12"/>
  <c r="Z1545" i="12"/>
  <c r="Z1535" i="12"/>
  <c r="Z1570" i="12"/>
  <c r="Z1553" i="12"/>
  <c r="Z1432" i="12"/>
  <c r="Z1459" i="12"/>
  <c r="Z1458" i="12"/>
  <c r="Z1467" i="12"/>
  <c r="Z1510" i="12"/>
  <c r="Z1501" i="12"/>
  <c r="Z1569" i="12"/>
  <c r="Z1572" i="12"/>
  <c r="Z1594" i="12"/>
  <c r="Z1602" i="12"/>
  <c r="Z1492" i="12"/>
  <c r="Z1518" i="12"/>
  <c r="Z1519" i="12"/>
  <c r="Z1551" i="12"/>
  <c r="Z1481" i="12"/>
  <c r="Z1597" i="12"/>
  <c r="Z1493" i="12"/>
  <c r="Z1494" i="12"/>
  <c r="Z1507" i="12"/>
  <c r="Z1552" i="12"/>
  <c r="Z1463" i="12"/>
  <c r="Z1502" i="12"/>
  <c r="Z1539" i="12"/>
  <c r="Z1564" i="12"/>
  <c r="Z1601" i="12"/>
  <c r="Z1555" i="12"/>
  <c r="Z1578" i="12"/>
  <c r="Z1537" i="12"/>
  <c r="Z1514" i="12"/>
  <c r="Z1580" i="12"/>
  <c r="Z1554" i="12"/>
  <c r="Z1499" i="12"/>
  <c r="Z1460" i="12"/>
  <c r="Z1533" i="12"/>
  <c r="Z1534" i="12"/>
  <c r="Z1516" i="12"/>
  <c r="Z1587" i="12"/>
  <c r="Z1559" i="12"/>
  <c r="Z1525" i="12"/>
  <c r="Z1561" i="12"/>
  <c r="Z1541" i="12"/>
  <c r="Z1462" i="12"/>
  <c r="Z1465" i="12"/>
  <c r="Z1511" i="12"/>
  <c r="Z1563" i="12"/>
  <c r="Z1583" i="12"/>
  <c r="Z1457" i="12"/>
  <c r="Z1497" i="12"/>
  <c r="Z1571" i="12"/>
  <c r="Z1508" i="12"/>
  <c r="Z1515" i="12"/>
  <c r="Z1596" i="12"/>
  <c r="Z1544" i="12"/>
  <c r="Z1599" i="12"/>
  <c r="Z1517" i="12"/>
  <c r="Z1470" i="12"/>
  <c r="Z1540" i="12"/>
  <c r="Z1543" i="12"/>
  <c r="Z1490" i="12"/>
  <c r="Z1557" i="12"/>
  <c r="Z1568" i="12"/>
  <c r="Z1482" i="12"/>
  <c r="Z1469" i="12"/>
  <c r="Z1491" i="12"/>
  <c r="Z1604" i="12"/>
  <c r="Z1558" i="12"/>
  <c r="Z1456" i="12"/>
  <c r="Z1556" i="12"/>
  <c r="Z1489" i="12"/>
  <c r="Z1581" i="12"/>
  <c r="Z1549" i="12"/>
  <c r="Z1449" i="12"/>
  <c r="Z1503" i="12"/>
  <c r="Z1495" i="12"/>
  <c r="Z1565" i="12"/>
  <c r="Z1505" i="12"/>
  <c r="Z1536" i="12"/>
  <c r="Z1446" i="12"/>
  <c r="Z1496" i="12"/>
  <c r="Z1524" i="12"/>
  <c r="Z1468" i="12"/>
  <c r="Z1506" i="12"/>
  <c r="Z1603" i="12"/>
  <c r="Z1550" i="12"/>
  <c r="Z1442" i="12"/>
  <c r="Z1538" i="12"/>
  <c r="Z1439" i="12"/>
  <c r="Z1464" i="12"/>
  <c r="Z1480" i="12"/>
  <c r="Z1600" i="12"/>
  <c r="Z1479" i="12"/>
  <c r="Z1441" i="12"/>
  <c r="Z1585" i="12"/>
  <c r="Z1605" i="12"/>
  <c r="Z1588" i="12"/>
  <c r="Z1582" i="12"/>
  <c r="Z1586" i="12"/>
  <c r="Z1445" i="12"/>
  <c r="Z1433" i="12"/>
  <c r="Z1478" i="12"/>
  <c r="Z1577" i="12"/>
  <c r="Z1440" i="12"/>
  <c r="Z1598" i="12"/>
  <c r="Z1448" i="12"/>
  <c r="Z1590" i="12"/>
  <c r="Z1438" i="12"/>
  <c r="Z1443" i="12"/>
  <c r="Z1435" i="12"/>
  <c r="Z1589" i="12"/>
  <c r="Z1595" i="12"/>
  <c r="Z1606" i="12"/>
  <c r="Z1523" i="12"/>
  <c r="Z1444" i="12"/>
  <c r="Z1591" i="12"/>
  <c r="Z1437" i="12"/>
  <c r="Z1455" i="12"/>
  <c r="Z1584" i="12"/>
  <c r="Z1488" i="12"/>
  <c r="Z1447" i="12"/>
  <c r="Z1461" i="12"/>
  <c r="Z1593" i="12"/>
  <c r="O749" i="20"/>
  <c r="Z561" i="20"/>
  <c r="Z446" i="20"/>
  <c r="Z418" i="20"/>
  <c r="Z432" i="20"/>
  <c r="Z439" i="20"/>
  <c r="Z397" i="20"/>
  <c r="Z596" i="20"/>
  <c r="Z597" i="20" s="1"/>
  <c r="Z454" i="20"/>
  <c r="AA452" i="20"/>
  <c r="AA567" i="20"/>
  <c r="Z426" i="20"/>
  <c r="AA424" i="20"/>
  <c r="AA546" i="20"/>
  <c r="Z433" i="20"/>
  <c r="AA431" i="20"/>
  <c r="Z425" i="20"/>
  <c r="R692" i="20"/>
  <c r="S692" i="20" s="1"/>
  <c r="AA609" i="20"/>
  <c r="Q748" i="20"/>
  <c r="Z568" i="20"/>
  <c r="Z569" i="20" s="1"/>
  <c r="Z447" i="20"/>
  <c r="AA445" i="20"/>
  <c r="Z398" i="20"/>
  <c r="AA396" i="20"/>
  <c r="Y405" i="20"/>
  <c r="Z403" i="20"/>
  <c r="Z547" i="20"/>
  <c r="Z548" i="20" s="1"/>
  <c r="Z440" i="20"/>
  <c r="AA438" i="20"/>
  <c r="Z419" i="20"/>
  <c r="AA417" i="20"/>
  <c r="AA595" i="20"/>
  <c r="Z610" i="20"/>
  <c r="Z611" i="20" s="1"/>
  <c r="AA553" i="20"/>
  <c r="Z562" i="20"/>
  <c r="AA560" i="20"/>
  <c r="AA539" i="20"/>
  <c r="O1022" i="16"/>
  <c r="P1022" i="16" s="1"/>
  <c r="Q1022" i="16" s="1"/>
  <c r="AA1754" i="16"/>
  <c r="Z1754" i="16"/>
  <c r="AA1327" i="16"/>
  <c r="Z1327" i="16"/>
  <c r="Z2171" i="16"/>
  <c r="AA1198" i="16"/>
  <c r="Z2235" i="16"/>
  <c r="AA1625" i="16"/>
  <c r="Z2224" i="16"/>
  <c r="AA1544" i="16"/>
  <c r="AA991" i="16"/>
  <c r="Z2170" i="16"/>
  <c r="AA1191" i="16"/>
  <c r="Z2220" i="16"/>
  <c r="AA1516" i="16"/>
  <c r="Z2212" i="16"/>
  <c r="AA1469" i="16"/>
  <c r="Z2197" i="16"/>
  <c r="AA1372" i="16"/>
  <c r="Z2199" i="16"/>
  <c r="AA1386" i="16"/>
  <c r="Z2219" i="16"/>
  <c r="AA1509" i="16"/>
  <c r="Z2221" i="16"/>
  <c r="AA1523" i="16"/>
  <c r="X2391" i="16"/>
  <c r="R211" i="10"/>
  <c r="S247" i="10" s="1"/>
  <c r="P211" i="10"/>
  <c r="T211" i="10"/>
  <c r="T247" i="10" s="1"/>
  <c r="O290" i="10"/>
  <c r="Q211" i="10"/>
  <c r="S290" i="10"/>
  <c r="U78" i="18"/>
  <c r="U75" i="18" s="1"/>
  <c r="U80" i="18" s="1"/>
  <c r="Y2389" i="16"/>
  <c r="X1193" i="16"/>
  <c r="AA29" i="8"/>
  <c r="AA135" i="8" s="1"/>
  <c r="AB28" i="8"/>
  <c r="AA27" i="8"/>
  <c r="Y2146" i="16"/>
  <c r="T1261" i="16"/>
  <c r="T2180" i="16" s="1"/>
  <c r="R2180" i="16"/>
  <c r="O721" i="20"/>
  <c r="P721" i="20" s="1"/>
  <c r="P722" i="20" s="1"/>
  <c r="P741" i="20"/>
  <c r="AA134" i="8"/>
  <c r="D2490" i="16"/>
  <c r="E2508" i="16"/>
  <c r="F1315" i="16" a="1"/>
  <c r="F1315" i="16" s="1"/>
  <c r="K1317" i="16"/>
  <c r="D2508" i="16"/>
  <c r="Y2197" i="16"/>
  <c r="Y2170" i="16"/>
  <c r="E2509" i="16"/>
  <c r="D1316" i="16"/>
  <c r="D1317" i="16" s="1"/>
  <c r="V1247" i="16"/>
  <c r="U2178" i="16"/>
  <c r="K2187" i="16"/>
  <c r="K1311" i="16"/>
  <c r="Y2199" i="16"/>
  <c r="Y2235" i="16"/>
  <c r="F2494" i="16"/>
  <c r="E2496" i="16"/>
  <c r="D2497" i="16" s="1"/>
  <c r="E2497" i="16" s="1"/>
  <c r="O742" i="20"/>
  <c r="O743" i="20" s="1"/>
  <c r="Y2220" i="16"/>
  <c r="F2501" i="16"/>
  <c r="Y2221" i="16"/>
  <c r="Y2219" i="16"/>
  <c r="Y2224" i="16"/>
  <c r="Y2212" i="16"/>
  <c r="Y2171" i="16"/>
  <c r="E1323" i="16"/>
  <c r="E1322" i="16"/>
  <c r="B1321" i="16"/>
  <c r="B2514" i="16" s="1"/>
  <c r="D2514" i="16"/>
  <c r="D1322" i="16"/>
  <c r="X1327" i="16"/>
  <c r="Y1327" i="16"/>
  <c r="J2189" i="16"/>
  <c r="J2254" i="16"/>
  <c r="AA32" i="8"/>
  <c r="AA31" i="8" s="1"/>
  <c r="Y2131" i="16"/>
  <c r="Z2131" i="16" s="1"/>
  <c r="X1754" i="16"/>
  <c r="Y1754" i="16"/>
  <c r="Y1373" i="16"/>
  <c r="Z1373" i="16" s="1"/>
  <c r="Y2125" i="16"/>
  <c r="Y2126" i="16" s="1"/>
  <c r="X2139" i="16"/>
  <c r="X318" i="20" s="1"/>
  <c r="Y2137" i="16"/>
  <c r="Z2137" i="16" s="1"/>
  <c r="Y2151" i="16"/>
  <c r="Y2112" i="16"/>
  <c r="Y845" i="16" s="1"/>
  <c r="Y204" i="10" s="1"/>
  <c r="Y2149" i="16"/>
  <c r="Y2135" i="16"/>
  <c r="Z2135" i="16" s="1"/>
  <c r="Y2143" i="16"/>
  <c r="Y2129" i="16"/>
  <c r="Z2129" i="16" s="1"/>
  <c r="S474" i="20"/>
  <c r="S475" i="20" s="1"/>
  <c r="T473" i="20"/>
  <c r="Y699" i="16"/>
  <c r="W624" i="12"/>
  <c r="W172" i="10" s="1"/>
  <c r="Y219" i="11"/>
  <c r="Y246" i="11" s="1"/>
  <c r="Y611" i="12" s="1"/>
  <c r="X245" i="11"/>
  <c r="Y159" i="11"/>
  <c r="Y241" i="11" s="1"/>
  <c r="Y198" i="11"/>
  <c r="Y244" i="11" s="1"/>
  <c r="Y163" i="10" s="1"/>
  <c r="Y307" i="10" s="1"/>
  <c r="Q693" i="20"/>
  <c r="Q694" i="20" s="1"/>
  <c r="X2333" i="16"/>
  <c r="X44" i="16" s="1"/>
  <c r="X85" i="16" s="1"/>
  <c r="X43" i="16"/>
  <c r="Y41" i="16" s="1"/>
  <c r="Y2309" i="16" s="1"/>
  <c r="Y2321" i="16" s="1"/>
  <c r="W162" i="16"/>
  <c r="W179" i="16" s="1"/>
  <c r="X146" i="16"/>
  <c r="X169" i="16"/>
  <c r="X186" i="16" s="1"/>
  <c r="X60" i="10" s="1"/>
  <c r="X348" i="10" s="1"/>
  <c r="Y152" i="16"/>
  <c r="Z152" i="16" s="1"/>
  <c r="Y1545" i="16"/>
  <c r="Z1545" i="16" s="1"/>
  <c r="R2203" i="16"/>
  <c r="R1681" i="16"/>
  <c r="S1681" i="16" s="1"/>
  <c r="S2243" i="16" s="1"/>
  <c r="Q1682" i="16"/>
  <c r="Q1683" i="16" s="1"/>
  <c r="S2203" i="16"/>
  <c r="Q1415" i="16"/>
  <c r="R1415" i="16" s="1"/>
  <c r="S1415" i="16" s="1"/>
  <c r="T1415" i="16" s="1"/>
  <c r="U1415" i="16" s="1"/>
  <c r="V1415" i="16" s="1"/>
  <c r="W1415" i="16" s="1"/>
  <c r="X1415" i="16" s="1"/>
  <c r="T2203" i="16"/>
  <c r="Q2203" i="16"/>
  <c r="Y1414" i="16"/>
  <c r="Z1414" i="16" s="1"/>
  <c r="X405" i="20"/>
  <c r="X404" i="20"/>
  <c r="Y404" i="20" s="1"/>
  <c r="M927" i="20"/>
  <c r="R501" i="20"/>
  <c r="Y1626" i="16"/>
  <c r="Z1626" i="16" s="1"/>
  <c r="X332" i="16"/>
  <c r="X2213" i="16"/>
  <c r="Y1702" i="16"/>
  <c r="Z1702" i="16" s="1"/>
  <c r="K2026" i="16"/>
  <c r="K2027" i="16" s="1"/>
  <c r="Y1192" i="16"/>
  <c r="Z1192" i="16" s="1"/>
  <c r="Y1524" i="16"/>
  <c r="Z1524" i="16" s="1"/>
  <c r="Y1510" i="16"/>
  <c r="Z1510" i="16" s="1"/>
  <c r="K2249" i="16"/>
  <c r="Y1674" i="16"/>
  <c r="Z1674" i="16" s="1"/>
  <c r="W2222" i="16"/>
  <c r="X1530" i="16"/>
  <c r="X2222" i="16" s="1"/>
  <c r="Y1470" i="16"/>
  <c r="Z1470" i="16" s="1"/>
  <c r="Y1517" i="16"/>
  <c r="Z1517" i="16" s="1"/>
  <c r="Y1476" i="16"/>
  <c r="Z1476" i="16" s="1"/>
  <c r="N1028" i="16"/>
  <c r="O1028" i="16" s="1"/>
  <c r="P1028" i="16" s="1"/>
  <c r="Y1387" i="16"/>
  <c r="Z1387" i="16" s="1"/>
  <c r="Y1393" i="16"/>
  <c r="Z1393" i="16" s="1"/>
  <c r="Y1199" i="16"/>
  <c r="Z1199" i="16" s="1"/>
  <c r="Y992" i="16"/>
  <c r="Z992" i="16" s="1"/>
  <c r="K1046" i="16"/>
  <c r="Y1009" i="16"/>
  <c r="Z1009" i="16" s="1"/>
  <c r="P59" i="16"/>
  <c r="Q57" i="16" s="1"/>
  <c r="Q2311" i="16" s="1"/>
  <c r="P2335" i="16"/>
  <c r="P2326" i="16"/>
  <c r="V466" i="20"/>
  <c r="Q648" i="20"/>
  <c r="Q649" i="20" s="1"/>
  <c r="S487" i="20"/>
  <c r="S494" i="20"/>
  <c r="U480" i="20"/>
  <c r="O459" i="20"/>
  <c r="W2661" i="16"/>
  <c r="P1423" i="16"/>
  <c r="D2915" i="16"/>
  <c r="P1754" i="16"/>
  <c r="Q1754" i="16"/>
  <c r="R1754" i="16"/>
  <c r="S1754" i="16"/>
  <c r="T1754" i="16"/>
  <c r="U1754" i="16"/>
  <c r="V1754" i="16"/>
  <c r="W1754" i="16"/>
  <c r="Q2202" i="16"/>
  <c r="R1407" i="16"/>
  <c r="Q1408" i="16"/>
  <c r="O2205" i="16"/>
  <c r="O1429" i="16"/>
  <c r="O1430" i="16" s="1"/>
  <c r="W1388" i="16"/>
  <c r="X1388" i="16" s="1"/>
  <c r="S1402" i="16"/>
  <c r="T1402" i="16" s="1"/>
  <c r="F3229" i="16"/>
  <c r="V1532" i="16"/>
  <c r="W1525" i="16"/>
  <c r="X1525" i="16" s="1"/>
  <c r="S1539" i="16"/>
  <c r="T1539" i="16" s="1"/>
  <c r="D2045" i="16"/>
  <c r="D3195" i="16" s="1"/>
  <c r="K2075" i="16"/>
  <c r="K2076" i="16" s="1"/>
  <c r="K2300" i="16"/>
  <c r="U2242" i="16"/>
  <c r="K2293" i="16"/>
  <c r="F3187" i="16"/>
  <c r="F3173" i="16"/>
  <c r="T2242" i="16"/>
  <c r="T1675" i="16"/>
  <c r="U1675" i="16" s="1"/>
  <c r="K1724" i="16"/>
  <c r="K1725" i="16" s="1"/>
  <c r="L1723" i="16"/>
  <c r="D2891" i="16"/>
  <c r="R1689" i="16"/>
  <c r="S1689" i="16" s="1"/>
  <c r="D2898" i="16"/>
  <c r="O2245" i="16"/>
  <c r="F1742" i="16" a="1"/>
  <c r="F1742" i="16" s="1"/>
  <c r="E2909" i="16"/>
  <c r="E2052" i="16"/>
  <c r="D2909" i="16"/>
  <c r="E2017" i="16"/>
  <c r="R2244" i="16"/>
  <c r="F2902" i="16"/>
  <c r="T1688" i="16"/>
  <c r="O1696" i="16"/>
  <c r="O1697" i="16" s="1"/>
  <c r="B2043" i="16"/>
  <c r="B3193" i="16" s="1"/>
  <c r="B2908" i="16"/>
  <c r="P1695" i="16"/>
  <c r="Q1428" i="16"/>
  <c r="V333" i="16"/>
  <c r="W1477" i="16"/>
  <c r="X1477" i="16" s="1"/>
  <c r="V1478" i="16"/>
  <c r="U334" i="16"/>
  <c r="U838" i="16" s="1"/>
  <c r="U199" i="10" s="1"/>
  <c r="U2223" i="16"/>
  <c r="U1538" i="16"/>
  <c r="W1531" i="16"/>
  <c r="V1537" i="16"/>
  <c r="V2223" i="16" s="1"/>
  <c r="R1421" i="16"/>
  <c r="Q1422" i="16"/>
  <c r="Q2204" i="16"/>
  <c r="W1400" i="16"/>
  <c r="V2201" i="16"/>
  <c r="U1401" i="16"/>
  <c r="V1401" i="16" s="1"/>
  <c r="U2201" i="16"/>
  <c r="N460" i="20"/>
  <c r="N461" i="20" s="1"/>
  <c r="U60" i="10"/>
  <c r="U348" i="10" s="1"/>
  <c r="V52" i="10"/>
  <c r="V340" i="10" s="1"/>
  <c r="V993" i="16"/>
  <c r="W993" i="16" s="1"/>
  <c r="X993" i="16" s="1"/>
  <c r="Y993" i="16" s="1"/>
  <c r="Z993" i="16" s="1"/>
  <c r="N1029" i="16"/>
  <c r="T975" i="16"/>
  <c r="U975" i="16" s="1"/>
  <c r="W159" i="10"/>
  <c r="Q1027" i="16"/>
  <c r="K1047" i="16"/>
  <c r="O707" i="20"/>
  <c r="N708" i="20"/>
  <c r="O700" i="20"/>
  <c r="N701" i="20"/>
  <c r="K1717" i="16"/>
  <c r="K2248" i="16"/>
  <c r="L1716" i="16"/>
  <c r="M1716" i="16" s="1"/>
  <c r="M2248" i="16" s="1"/>
  <c r="L1045" i="16"/>
  <c r="H1761" i="16"/>
  <c r="D1057" i="20"/>
  <c r="R1004" i="16"/>
  <c r="V83" i="16"/>
  <c r="V969" i="16"/>
  <c r="V85" i="16"/>
  <c r="V186" i="16"/>
  <c r="V86" i="16"/>
  <c r="W973" i="16"/>
  <c r="X973" i="16" s="1"/>
  <c r="W169" i="16"/>
  <c r="P80" i="16"/>
  <c r="V974" i="16"/>
  <c r="M1034" i="16"/>
  <c r="N1033" i="16"/>
  <c r="P1016" i="16"/>
  <c r="P1017" i="16" s="1"/>
  <c r="Q1005" i="16"/>
  <c r="S1003" i="16"/>
  <c r="R734" i="20"/>
  <c r="V647" i="20"/>
  <c r="P735" i="20"/>
  <c r="Q735" i="20" s="1"/>
  <c r="Q736" i="20" s="1"/>
  <c r="U1669" i="16"/>
  <c r="L928" i="20"/>
  <c r="L929" i="20" s="1"/>
  <c r="K844" i="20"/>
  <c r="K845" i="20" s="1"/>
  <c r="L843" i="20"/>
  <c r="K823" i="20"/>
  <c r="K824" i="20" s="1"/>
  <c r="L822" i="20"/>
  <c r="K830" i="20"/>
  <c r="K831" i="20" s="1"/>
  <c r="L829" i="20"/>
  <c r="K865" i="20"/>
  <c r="K866" i="20" s="1"/>
  <c r="L864" i="20"/>
  <c r="K851" i="20"/>
  <c r="K852" i="20" s="1"/>
  <c r="L850" i="20"/>
  <c r="K802" i="20"/>
  <c r="K803" i="20" s="1"/>
  <c r="L801" i="20"/>
  <c r="K809" i="20"/>
  <c r="K810" i="20" s="1"/>
  <c r="L808" i="20"/>
  <c r="K837" i="20"/>
  <c r="K838" i="20" s="1"/>
  <c r="L836" i="20"/>
  <c r="L878" i="20"/>
  <c r="M878" i="20" s="1"/>
  <c r="L920" i="20"/>
  <c r="V1395" i="16"/>
  <c r="L1035" i="16"/>
  <c r="R999" i="16"/>
  <c r="S999" i="16" s="1"/>
  <c r="V1662" i="16"/>
  <c r="W1662" i="16" s="1"/>
  <c r="X1662" i="16" s="1"/>
  <c r="Y1662" i="16" s="1"/>
  <c r="F1729" i="16"/>
  <c r="F2896" i="16" s="1"/>
  <c r="K2295" i="16"/>
  <c r="K2040" i="16"/>
  <c r="D2051" i="16"/>
  <c r="E2051" i="16"/>
  <c r="W2333" i="16"/>
  <c r="W44" i="16" s="1"/>
  <c r="D1743" i="16"/>
  <c r="D1744" i="16" s="1"/>
  <c r="E2058" i="16"/>
  <c r="D2058" i="16"/>
  <c r="W2337" i="16"/>
  <c r="W76" i="16" s="1"/>
  <c r="W89" i="16" s="1"/>
  <c r="W75" i="16"/>
  <c r="W2332" i="16"/>
  <c r="W36" i="16" s="1"/>
  <c r="W35" i="16"/>
  <c r="W2334" i="16"/>
  <c r="W52" i="16" s="1"/>
  <c r="W51" i="16"/>
  <c r="Q19" i="16"/>
  <c r="R17" i="16" s="1"/>
  <c r="R2306" i="16" s="1"/>
  <c r="Q2330" i="16"/>
  <c r="W968" i="16"/>
  <c r="X968" i="16" s="1"/>
  <c r="Q1015" i="16"/>
  <c r="L1040" i="16"/>
  <c r="M1040" i="16" s="1"/>
  <c r="Q1011" i="16"/>
  <c r="O1023" i="16"/>
  <c r="R1010" i="16"/>
  <c r="T986" i="16"/>
  <c r="R1021" i="16"/>
  <c r="D1056" i="16"/>
  <c r="D1066" i="16"/>
  <c r="J1065" i="16"/>
  <c r="E1062" i="16"/>
  <c r="E1061" i="16"/>
  <c r="F1061" i="16" s="1" a="1"/>
  <c r="F1061" i="16" s="1"/>
  <c r="D1061" i="16"/>
  <c r="C1063" i="16"/>
  <c r="B1060" i="16"/>
  <c r="F1050" i="16"/>
  <c r="K1051" i="16" s="1"/>
  <c r="T998" i="16"/>
  <c r="N1039" i="16"/>
  <c r="U997" i="16"/>
  <c r="P886" i="20"/>
  <c r="P887" i="20" s="1"/>
  <c r="Q885" i="20"/>
  <c r="E898" i="20"/>
  <c r="K899" i="20" s="1"/>
  <c r="M654" i="20"/>
  <c r="L655" i="20"/>
  <c r="L656" i="20" s="1"/>
  <c r="Q685" i="20"/>
  <c r="R685" i="20" s="1"/>
  <c r="P686" i="20"/>
  <c r="P687" i="20" s="1"/>
  <c r="K872" i="20"/>
  <c r="K873" i="20" s="1"/>
  <c r="L871" i="20"/>
  <c r="P728" i="20"/>
  <c r="P729" i="20" s="1"/>
  <c r="Q720" i="20"/>
  <c r="L857" i="20"/>
  <c r="K859" i="20"/>
  <c r="Q727" i="20"/>
  <c r="R706" i="20"/>
  <c r="L815" i="20"/>
  <c r="K817" i="20"/>
  <c r="K796" i="20"/>
  <c r="L794" i="20"/>
  <c r="V2324" i="16"/>
  <c r="V67" i="16" s="1"/>
  <c r="W65" i="16" s="1"/>
  <c r="W2312" i="16" s="1"/>
  <c r="U2336" i="16"/>
  <c r="U68" i="16" s="1"/>
  <c r="U88" i="16" s="1"/>
  <c r="T2331" i="16"/>
  <c r="S987" i="16"/>
  <c r="W985" i="16"/>
  <c r="X985" i="16" s="1"/>
  <c r="T630" i="20"/>
  <c r="R637" i="20"/>
  <c r="C1071" i="20"/>
  <c r="C1066" i="20"/>
  <c r="D1065" i="20"/>
  <c r="E1065" i="20" s="1"/>
  <c r="C1065" i="20"/>
  <c r="D1066" i="20"/>
  <c r="V1668" i="16"/>
  <c r="Q638" i="20"/>
  <c r="Q639" i="20" s="1"/>
  <c r="W2200" i="16"/>
  <c r="W1394" i="16"/>
  <c r="X1394" i="16" s="1"/>
  <c r="S1709" i="16"/>
  <c r="T1709" i="16" s="1"/>
  <c r="W1667" i="16"/>
  <c r="X1667" i="16" s="1"/>
  <c r="X2241" i="16" s="1"/>
  <c r="V2241" i="16"/>
  <c r="U981" i="16"/>
  <c r="W2203" i="16"/>
  <c r="P2247" i="16"/>
  <c r="V2203" i="16"/>
  <c r="E1749" i="16"/>
  <c r="D1749" i="16"/>
  <c r="D1755" i="16"/>
  <c r="C1758" i="16" s="1"/>
  <c r="D941" i="20" s="1"/>
  <c r="C941" i="20" s="1"/>
  <c r="E940" i="20" s="1"/>
  <c r="E1750" i="16"/>
  <c r="B1748" i="16"/>
  <c r="B2915" i="16" s="1"/>
  <c r="U2203" i="16"/>
  <c r="P1710" i="16"/>
  <c r="S2246" i="16"/>
  <c r="S1703" i="16"/>
  <c r="K290" i="10"/>
  <c r="K211" i="10"/>
  <c r="M212" i="10"/>
  <c r="N75" i="18"/>
  <c r="N80" i="18" s="1"/>
  <c r="V212" i="10"/>
  <c r="AE112" i="22" l="1"/>
  <c r="Y280" i="20"/>
  <c r="Y313" i="20" s="1"/>
  <c r="Z259" i="20"/>
  <c r="Z276" i="20"/>
  <c r="Z270" i="20"/>
  <c r="Z274" i="20"/>
  <c r="Z265" i="20"/>
  <c r="Z253" i="20"/>
  <c r="Z244" i="20"/>
  <c r="Z249" i="20"/>
  <c r="Z273" i="20"/>
  <c r="Z269" i="20"/>
  <c r="Z279" i="20"/>
  <c r="Z278" i="20"/>
  <c r="Z271" i="20"/>
  <c r="Z255" i="20"/>
  <c r="Z246" i="20"/>
  <c r="Z243" i="20"/>
  <c r="Z258" i="20"/>
  <c r="Z242" i="20"/>
  <c r="Z256" i="20"/>
  <c r="Z266" i="20"/>
  <c r="Z275" i="20"/>
  <c r="T468" i="20"/>
  <c r="U467" i="20"/>
  <c r="Z1212" i="16"/>
  <c r="Y2173" i="16"/>
  <c r="X1214" i="16"/>
  <c r="Y1214" i="16" s="1"/>
  <c r="Y1213" i="16"/>
  <c r="Q489" i="20"/>
  <c r="R488" i="20"/>
  <c r="AB595" i="12"/>
  <c r="AB180" i="10" s="1"/>
  <c r="AB319" i="20"/>
  <c r="L529" i="20"/>
  <c r="M529" i="20" s="1"/>
  <c r="R482" i="20"/>
  <c r="S481" i="20"/>
  <c r="Z3477" i="16"/>
  <c r="Z3479" i="16" s="1"/>
  <c r="Z3478" i="16"/>
  <c r="Z3309" i="16"/>
  <c r="Z3311" i="16" s="1"/>
  <c r="Z3310" i="16"/>
  <c r="Z3285" i="16"/>
  <c r="Z3287" i="16" s="1"/>
  <c r="Z3286" i="16"/>
  <c r="Z3249" i="16"/>
  <c r="Z3251" i="16" s="1"/>
  <c r="Z3250" i="16"/>
  <c r="Z3405" i="16"/>
  <c r="Z3407" i="16" s="1"/>
  <c r="Z3406" i="16"/>
  <c r="Z3465" i="16"/>
  <c r="Z3467" i="16" s="1"/>
  <c r="Z3466" i="16"/>
  <c r="Z3273" i="16"/>
  <c r="Z3275" i="16" s="1"/>
  <c r="Z3274" i="16"/>
  <c r="Z3393" i="16"/>
  <c r="Z3395" i="16" s="1"/>
  <c r="Z3321" i="16"/>
  <c r="Z3323" i="16" s="1"/>
  <c r="Z3322" i="16"/>
  <c r="Z3453" i="16"/>
  <c r="Z3455" i="16" s="1"/>
  <c r="Z3454" i="16"/>
  <c r="Z3357" i="16"/>
  <c r="Z3359" i="16" s="1"/>
  <c r="Z3333" i="16"/>
  <c r="Z3335" i="16" s="1"/>
  <c r="Z3345" i="16"/>
  <c r="Z3347" i="16" s="1"/>
  <c r="Z3346" i="16"/>
  <c r="Z3297" i="16"/>
  <c r="Z3299" i="16" s="1"/>
  <c r="Z3298" i="16"/>
  <c r="Y3334" i="16"/>
  <c r="Y3262" i="16"/>
  <c r="Z3370" i="16"/>
  <c r="Y3322" i="16"/>
  <c r="Z3430" i="16"/>
  <c r="AA3523" i="16"/>
  <c r="AB786" i="16"/>
  <c r="AB283" i="20"/>
  <c r="AB3389" i="16"/>
  <c r="AB3293" i="16"/>
  <c r="AB3425" i="16"/>
  <c r="AB3329" i="16"/>
  <c r="AB3257" i="16"/>
  <c r="AB3245" i="16"/>
  <c r="AB3461" i="16"/>
  <c r="AB3365" i="16"/>
  <c r="AB3502" i="16"/>
  <c r="AB3401" i="16"/>
  <c r="AB3305" i="16"/>
  <c r="AB3473" i="16"/>
  <c r="AB3377" i="16"/>
  <c r="AB3437" i="16"/>
  <c r="AB3341" i="16"/>
  <c r="AB3269" i="16"/>
  <c r="AB3485" i="16"/>
  <c r="AB3413" i="16"/>
  <c r="AB3317" i="16"/>
  <c r="AB3449" i="16"/>
  <c r="AB3353" i="16"/>
  <c r="AB3281" i="16"/>
  <c r="AB3516" i="16"/>
  <c r="AB3518" i="16"/>
  <c r="AB3508" i="16"/>
  <c r="AB3512" i="16"/>
  <c r="AB3506" i="16"/>
  <c r="AB3515" i="16"/>
  <c r="AB3514" i="16"/>
  <c r="AB3519" i="16"/>
  <c r="AB3522" i="16"/>
  <c r="AB3517" i="16"/>
  <c r="AB3503" i="16"/>
  <c r="AB3510" i="16"/>
  <c r="AB3504" i="16"/>
  <c r="AB3507" i="16"/>
  <c r="AB3520" i="16"/>
  <c r="AB3511" i="16"/>
  <c r="AB3505" i="16"/>
  <c r="AB3509" i="16"/>
  <c r="AB3521" i="16"/>
  <c r="AB3513" i="16"/>
  <c r="X226" i="11"/>
  <c r="X250" i="10"/>
  <c r="Z3488" i="16"/>
  <c r="Y3479" i="16"/>
  <c r="Y3491" i="16" s="1"/>
  <c r="Y3489" i="16"/>
  <c r="Z3487" i="16"/>
  <c r="Z861" i="16" s="1"/>
  <c r="W254" i="10"/>
  <c r="W397" i="10" s="1"/>
  <c r="W393" i="10"/>
  <c r="Z3492" i="16"/>
  <c r="AA3247" i="16"/>
  <c r="AA3248" i="16"/>
  <c r="AA3249" i="16" s="1"/>
  <c r="AA3251" i="16" s="1"/>
  <c r="AA3252" i="16"/>
  <c r="AA3264" i="16"/>
  <c r="AA3259" i="16"/>
  <c r="AA3260" i="16" s="1"/>
  <c r="AA3271" i="16"/>
  <c r="AA3272" i="16"/>
  <c r="AA3273" i="16" s="1"/>
  <c r="AA3275" i="16" s="1"/>
  <c r="AA3274" i="16"/>
  <c r="AA3276" i="16"/>
  <c r="AA3283" i="16"/>
  <c r="AA3284" i="16" s="1"/>
  <c r="AA3288" i="16"/>
  <c r="AA3295" i="16"/>
  <c r="AA3296" i="16"/>
  <c r="AA3297" i="16" s="1"/>
  <c r="AA3299" i="16" s="1"/>
  <c r="AA3300" i="16"/>
  <c r="AA3336" i="16"/>
  <c r="AA3319" i="16"/>
  <c r="AA3320" i="16" s="1"/>
  <c r="AA3331" i="16"/>
  <c r="AA3307" i="16"/>
  <c r="AA3308" i="16" s="1"/>
  <c r="AA3332" i="16"/>
  <c r="AA3333" i="16" s="1"/>
  <c r="AA3335" i="16" s="1"/>
  <c r="AA3324" i="16"/>
  <c r="AA3312" i="16"/>
  <c r="AA3343" i="16"/>
  <c r="AA3348" i="16"/>
  <c r="AA3344" i="16"/>
  <c r="AA3345" i="16" s="1"/>
  <c r="AA3347" i="16" s="1"/>
  <c r="AA3360" i="16"/>
  <c r="AA3355" i="16"/>
  <c r="AA3356" i="16" s="1"/>
  <c r="AA3367" i="16"/>
  <c r="AA3368" i="16"/>
  <c r="AA3369" i="16" s="1"/>
  <c r="AA3371" i="16" s="1"/>
  <c r="AA3370" i="16"/>
  <c r="AA3372" i="16"/>
  <c r="AA3384" i="16"/>
  <c r="AA3379" i="16"/>
  <c r="AA3380" i="16" s="1"/>
  <c r="AA3396" i="16"/>
  <c r="AA3391" i="16"/>
  <c r="AA3392" i="16" s="1"/>
  <c r="AA3403" i="16"/>
  <c r="AA3404" i="16" s="1"/>
  <c r="AA3408" i="16"/>
  <c r="AA3415" i="16"/>
  <c r="AA3416" i="16"/>
  <c r="AA3417" i="16" s="1"/>
  <c r="AA3419" i="16" s="1"/>
  <c r="AA3420" i="16"/>
  <c r="AA3432" i="16"/>
  <c r="AA3427" i="16"/>
  <c r="AA3428" i="16" s="1"/>
  <c r="AA3444" i="16"/>
  <c r="AA3440" i="16"/>
  <c r="AA3441" i="16" s="1"/>
  <c r="AA3443" i="16" s="1"/>
  <c r="AA3439" i="16"/>
  <c r="AA3454" i="16"/>
  <c r="AA3451" i="16"/>
  <c r="AA3452" i="16"/>
  <c r="AA3453" i="16" s="1"/>
  <c r="AA3455" i="16" s="1"/>
  <c r="AA3456" i="16"/>
  <c r="AA3463" i="16"/>
  <c r="AA3464" i="16"/>
  <c r="AA3465" i="16" s="1"/>
  <c r="AA3467" i="16" s="1"/>
  <c r="AA3466" i="16"/>
  <c r="AA3468" i="16"/>
  <c r="AA3475" i="16"/>
  <c r="AA3476" i="16" s="1"/>
  <c r="AA3480" i="16"/>
  <c r="G2516" i="16"/>
  <c r="G2519" i="16"/>
  <c r="G2917" i="16"/>
  <c r="G2920" i="16"/>
  <c r="D2505" i="16"/>
  <c r="E2505" i="16" s="1"/>
  <c r="D2498" i="16"/>
  <c r="E2498" i="16" s="1"/>
  <c r="AA458" i="16"/>
  <c r="V1228" i="16"/>
  <c r="AC92" i="12"/>
  <c r="AA119" i="11"/>
  <c r="AA108" i="12"/>
  <c r="W1220" i="16"/>
  <c r="X1220" i="16" s="1"/>
  <c r="W1221" i="16"/>
  <c r="M934" i="20"/>
  <c r="M935" i="20" s="1"/>
  <c r="M936" i="20" s="1"/>
  <c r="S913" i="20"/>
  <c r="T913" i="20" s="1"/>
  <c r="U913" i="20" s="1"/>
  <c r="N516" i="20"/>
  <c r="N517" i="20" s="1"/>
  <c r="P515" i="20"/>
  <c r="Q515" i="20" s="1"/>
  <c r="R515" i="20" s="1"/>
  <c r="Q2181" i="16"/>
  <c r="Q1269" i="16"/>
  <c r="R1269" i="16" s="1"/>
  <c r="P914" i="20"/>
  <c r="Q914" i="20" s="1"/>
  <c r="Y1219" i="16"/>
  <c r="Z1219" i="16" s="1"/>
  <c r="Z2174" i="16" s="1"/>
  <c r="V1233" i="16"/>
  <c r="W1233" i="16" s="1"/>
  <c r="W2176" i="16" s="1"/>
  <c r="Z1641" i="16"/>
  <c r="U1234" i="16"/>
  <c r="P496" i="20"/>
  <c r="Q495" i="20"/>
  <c r="O2618" i="16"/>
  <c r="O1431" i="16" s="1"/>
  <c r="O320" i="16" s="1"/>
  <c r="I282" i="16" s="1"/>
  <c r="G105" i="20" s="1"/>
  <c r="Q2460" i="16"/>
  <c r="R2460" i="16" s="1"/>
  <c r="S2460" i="16" s="1"/>
  <c r="T2460" i="16" s="1"/>
  <c r="U2460" i="16" s="1"/>
  <c r="V2460" i="16" s="1"/>
  <c r="AE122" i="22"/>
  <c r="AE48" i="22"/>
  <c r="O1276" i="16"/>
  <c r="O1277" i="16" s="1"/>
  <c r="Z1662" i="16"/>
  <c r="P2467" i="16"/>
  <c r="Q2467" i="16" s="1"/>
  <c r="R2467" i="16" s="1"/>
  <c r="S2467" i="16" s="1"/>
  <c r="U1235" i="16"/>
  <c r="Z1450" i="16"/>
  <c r="Z1634" i="16"/>
  <c r="Z1490" i="16"/>
  <c r="O1282" i="16"/>
  <c r="O1285" i="16" s="1"/>
  <c r="O258" i="16" s="1"/>
  <c r="N2183" i="16"/>
  <c r="N1283" i="16"/>
  <c r="N1284" i="16" s="1"/>
  <c r="M1290" i="16"/>
  <c r="M1291" i="16" s="1"/>
  <c r="O503" i="20"/>
  <c r="P502" i="20"/>
  <c r="X1206" i="16"/>
  <c r="Y1206" i="16" s="1"/>
  <c r="W1207" i="16"/>
  <c r="X2172" i="16"/>
  <c r="Z1205" i="16"/>
  <c r="K941" i="20"/>
  <c r="K942" i="20" s="1"/>
  <c r="K943" i="20" s="1"/>
  <c r="L1299" i="16"/>
  <c r="L260" i="16" s="1"/>
  <c r="L2185" i="16"/>
  <c r="L1297" i="16"/>
  <c r="L1298" i="16" s="1"/>
  <c r="AB2574" i="16"/>
  <c r="Z1620" i="16"/>
  <c r="AB2410" i="16"/>
  <c r="AB2412" i="16" s="1"/>
  <c r="F2495" i="16"/>
  <c r="L1303" i="16"/>
  <c r="M1303" i="16" s="1"/>
  <c r="M1306" i="16" s="1"/>
  <c r="M261" i="16" s="1"/>
  <c r="M523" i="20"/>
  <c r="N522" i="20"/>
  <c r="O522" i="20" s="1"/>
  <c r="AB2697" i="16"/>
  <c r="M2882" i="16"/>
  <c r="N2882" i="16" s="1"/>
  <c r="N2884" i="16" s="1"/>
  <c r="N1719" i="16" s="1"/>
  <c r="N531" i="16" s="1"/>
  <c r="N510" i="20"/>
  <c r="O509" i="20"/>
  <c r="AB2704" i="16"/>
  <c r="Z1613" i="16"/>
  <c r="Z1648" i="16"/>
  <c r="S631" i="20"/>
  <c r="S632" i="20" s="1"/>
  <c r="AB2718" i="16"/>
  <c r="AB2425" i="16"/>
  <c r="AB2476" i="16"/>
  <c r="AB2826" i="16"/>
  <c r="AB2567" i="16"/>
  <c r="AB2725" i="16"/>
  <c r="AB2525" i="16"/>
  <c r="AB2560" i="16"/>
  <c r="AB2791" i="16"/>
  <c r="AB2390" i="16"/>
  <c r="AB2818" i="16"/>
  <c r="AB2820" i="16" s="1"/>
  <c r="AB2632" i="16"/>
  <c r="AB2546" i="16"/>
  <c r="AB2840" i="16"/>
  <c r="AB2732" i="16"/>
  <c r="AB2634" i="16"/>
  <c r="AB2527" i="16"/>
  <c r="AB2779" i="16"/>
  <c r="AB2534" i="16"/>
  <c r="AB2786" i="16"/>
  <c r="AB2641" i="16"/>
  <c r="AB2671" i="16"/>
  <c r="AB2685" i="16"/>
  <c r="AB2678" i="16"/>
  <c r="AB2692" i="16"/>
  <c r="AB2385" i="16"/>
  <c r="AB2793" i="16"/>
  <c r="AB2648" i="16"/>
  <c r="AB2399" i="16"/>
  <c r="AB2541" i="16"/>
  <c r="AB2800" i="16"/>
  <c r="AB2392" i="16"/>
  <c r="AB2655" i="16"/>
  <c r="AB2548" i="16"/>
  <c r="AB2699" i="16"/>
  <c r="AB2713" i="16"/>
  <c r="AB2807" i="16"/>
  <c r="AB2814" i="16"/>
  <c r="AB2406" i="16"/>
  <c r="AB2562" i="16"/>
  <c r="AB2413" i="16"/>
  <c r="AB2706" i="16"/>
  <c r="AB2821" i="16"/>
  <c r="AB2662" i="16"/>
  <c r="AB2720" i="16"/>
  <c r="AB2420" i="16"/>
  <c r="AB2555" i="16"/>
  <c r="AB2569" i="16"/>
  <c r="AB2427" i="16"/>
  <c r="AB2727" i="16"/>
  <c r="AB2828" i="16"/>
  <c r="AB2842" i="16"/>
  <c r="AB2576" i="16"/>
  <c r="AB2734" i="16"/>
  <c r="AB2434" i="16"/>
  <c r="AB2835" i="16"/>
  <c r="AB2583" i="16"/>
  <c r="AB2683" i="16"/>
  <c r="AB2590" i="16"/>
  <c r="AB2597" i="16"/>
  <c r="AB2441" i="16"/>
  <c r="AB2604" i="16"/>
  <c r="AB2849" i="16"/>
  <c r="AB2455" i="16"/>
  <c r="AB2611" i="16"/>
  <c r="AB2856" i="16"/>
  <c r="AB2462" i="16"/>
  <c r="AB2448" i="16"/>
  <c r="AB2524" i="16"/>
  <c r="AB2526" i="16" s="1"/>
  <c r="AB2469" i="16"/>
  <c r="AB2618" i="16"/>
  <c r="AB2863" i="16"/>
  <c r="AB2531" i="16"/>
  <c r="AB2533" i="16" s="1"/>
  <c r="AB2682" i="16"/>
  <c r="AB2684" i="16" s="1"/>
  <c r="AB2675" i="16"/>
  <c r="AB2677" i="16" s="1"/>
  <c r="AB2625" i="16"/>
  <c r="AB2689" i="16"/>
  <c r="AB2691" i="16" s="1"/>
  <c r="AB2870" i="16"/>
  <c r="AB2418" i="16"/>
  <c r="AB2804" i="16"/>
  <c r="AB2806" i="16" s="1"/>
  <c r="AB2631" i="16"/>
  <c r="AB2633" i="16" s="1"/>
  <c r="AB2638" i="16"/>
  <c r="AB2640" i="16" s="1"/>
  <c r="AB2877" i="16"/>
  <c r="AB2545" i="16"/>
  <c r="AB2547" i="16" s="1"/>
  <c r="AB2797" i="16"/>
  <c r="AB2799" i="16" s="1"/>
  <c r="AB2539" i="16"/>
  <c r="AB2432" i="16"/>
  <c r="AB2660" i="16"/>
  <c r="AB2653" i="16"/>
  <c r="AB2383" i="16"/>
  <c r="AB2784" i="16"/>
  <c r="AB2397" i="16"/>
  <c r="AB2411" i="16"/>
  <c r="AB2703" i="16"/>
  <c r="AB2705" i="16" s="1"/>
  <c r="AB2884" i="16"/>
  <c r="AB2711" i="16"/>
  <c r="AB2646" i="16"/>
  <c r="AB2777" i="16"/>
  <c r="AB2798" i="16"/>
  <c r="AB2639" i="16"/>
  <c r="AB2833" i="16"/>
  <c r="AB2676" i="16"/>
  <c r="AB2553" i="16"/>
  <c r="AB2819" i="16"/>
  <c r="AB2805" i="16"/>
  <c r="AB2690" i="16"/>
  <c r="AB2812" i="16"/>
  <c r="AB2404" i="16"/>
  <c r="AB2532" i="16"/>
  <c r="Z1553" i="16"/>
  <c r="Z1655" i="16"/>
  <c r="P915" i="20"/>
  <c r="Y1627" i="16"/>
  <c r="Z1627" i="16" s="1"/>
  <c r="Y1546" i="16"/>
  <c r="Z1546" i="16" s="1"/>
  <c r="P736" i="20"/>
  <c r="P700" i="20"/>
  <c r="P701" i="20" s="1"/>
  <c r="O701" i="20"/>
  <c r="O722" i="20"/>
  <c r="P707" i="20"/>
  <c r="O708" i="20"/>
  <c r="P749" i="20"/>
  <c r="P750" i="20" s="1"/>
  <c r="O750" i="20"/>
  <c r="Z1497" i="16"/>
  <c r="V604" i="20"/>
  <c r="W603" i="20"/>
  <c r="M2883" i="16"/>
  <c r="Z1457" i="16"/>
  <c r="Z1353" i="16"/>
  <c r="J567" i="16" a="1"/>
  <c r="J567" i="16" s="1"/>
  <c r="C460" i="16"/>
  <c r="C2150" i="16"/>
  <c r="C2136" i="16" s="1"/>
  <c r="C1892" i="16"/>
  <c r="J192" i="20"/>
  <c r="C2274" i="16"/>
  <c r="J1891" i="16"/>
  <c r="J459" i="16"/>
  <c r="J2095" i="16"/>
  <c r="J509" i="16" a="1"/>
  <c r="J509" i="16" s="1"/>
  <c r="J556" i="16" s="1"/>
  <c r="K458" i="16"/>
  <c r="P458" i="16"/>
  <c r="Q458" i="16"/>
  <c r="R458" i="16"/>
  <c r="S458" i="16"/>
  <c r="T458" i="16"/>
  <c r="U458" i="16"/>
  <c r="V458" i="16"/>
  <c r="W458" i="16"/>
  <c r="X458" i="16"/>
  <c r="Y458" i="16"/>
  <c r="Z458" i="16"/>
  <c r="X1226" i="16"/>
  <c r="X2175" i="16" s="1"/>
  <c r="W1227" i="16"/>
  <c r="Z1464" i="16"/>
  <c r="Z1346" i="16"/>
  <c r="AA2820" i="16"/>
  <c r="Z1339" i="16"/>
  <c r="Z1504" i="16"/>
  <c r="Z1367" i="16"/>
  <c r="Y1374" i="16"/>
  <c r="Z1374" i="16" s="1"/>
  <c r="Y1511" i="16"/>
  <c r="Z1511" i="16" s="1"/>
  <c r="Z1381" i="16"/>
  <c r="Y1388" i="16"/>
  <c r="Z1388" i="16" s="1"/>
  <c r="P2862" i="16"/>
  <c r="Y1471" i="16"/>
  <c r="Z1471" i="16" s="1"/>
  <c r="Y1525" i="16"/>
  <c r="Z1525" i="16" s="1"/>
  <c r="Y1518" i="16"/>
  <c r="Z1518" i="16" s="1"/>
  <c r="R1690" i="16"/>
  <c r="S1690" i="16" s="1"/>
  <c r="S2603" i="16"/>
  <c r="T1676" i="16"/>
  <c r="U1676" i="16" s="1"/>
  <c r="X2825" i="16"/>
  <c r="X2827" i="16" s="1"/>
  <c r="Z2717" i="16"/>
  <c r="AA2717" i="16" s="1"/>
  <c r="O2875" i="16"/>
  <c r="P2875" i="16" s="1"/>
  <c r="Z2566" i="16"/>
  <c r="Z2568" i="16" s="1"/>
  <c r="T2848" i="16"/>
  <c r="V2846" i="16"/>
  <c r="X2580" i="16"/>
  <c r="X2582" i="16" s="1"/>
  <c r="V2602" i="16"/>
  <c r="W2602" i="16" s="1"/>
  <c r="X2594" i="16"/>
  <c r="X2596" i="16" s="1"/>
  <c r="U2601" i="16"/>
  <c r="U2603" i="16" s="1"/>
  <c r="AA2698" i="16"/>
  <c r="AB2696" i="16"/>
  <c r="N2881" i="16"/>
  <c r="O2881" i="16" s="1"/>
  <c r="O2883" i="16" s="1"/>
  <c r="K2883" i="16"/>
  <c r="Q2860" i="16"/>
  <c r="R2860" i="16" s="1"/>
  <c r="R2862" i="16" s="1"/>
  <c r="X2839" i="16"/>
  <c r="X2841" i="16" s="1"/>
  <c r="N1296" i="16"/>
  <c r="N1299" i="16" s="1"/>
  <c r="N260" i="16" s="1"/>
  <c r="L2883" i="16"/>
  <c r="P2867" i="16"/>
  <c r="Q2867" i="16" s="1"/>
  <c r="Y2813" i="16"/>
  <c r="Z2811" i="16"/>
  <c r="AA2778" i="16"/>
  <c r="AB2776" i="16"/>
  <c r="V2834" i="16"/>
  <c r="W2832" i="16"/>
  <c r="Q2861" i="16"/>
  <c r="R2861" i="16" s="1"/>
  <c r="S2861" i="16" s="1"/>
  <c r="G2895" i="16"/>
  <c r="N2876" i="16"/>
  <c r="AA2792" i="16"/>
  <c r="AB2790" i="16"/>
  <c r="AA2785" i="16"/>
  <c r="AB2783" i="16"/>
  <c r="G2888" i="16"/>
  <c r="P2874" i="16"/>
  <c r="U2847" i="16"/>
  <c r="V2847" i="16" s="1"/>
  <c r="W2847" i="16" s="1"/>
  <c r="X2847" i="16" s="1"/>
  <c r="Y2847" i="16" s="1"/>
  <c r="Z2847" i="16" s="1"/>
  <c r="AA2847" i="16" s="1"/>
  <c r="AB2847" i="16" s="1"/>
  <c r="U2853" i="16"/>
  <c r="O2876" i="16"/>
  <c r="O2870" i="16"/>
  <c r="O1705" i="16" s="1"/>
  <c r="O529" i="16" s="1"/>
  <c r="I431" i="16" s="1"/>
  <c r="G164" i="20" s="1"/>
  <c r="T2854" i="16"/>
  <c r="P2868" i="16"/>
  <c r="P2870" i="16" s="1"/>
  <c r="Z2724" i="16"/>
  <c r="AA2724" i="16" s="1"/>
  <c r="AA2670" i="16"/>
  <c r="AB2668" i="16"/>
  <c r="Z2712" i="16"/>
  <c r="AA2710" i="16"/>
  <c r="U2733" i="16"/>
  <c r="V2731" i="16"/>
  <c r="AA2671" i="16"/>
  <c r="AB2669" i="16"/>
  <c r="X2575" i="16"/>
  <c r="Y2573" i="16"/>
  <c r="Y2575" i="16" s="1"/>
  <c r="V2426" i="16"/>
  <c r="R2615" i="16"/>
  <c r="S2615" i="16" s="1"/>
  <c r="T2615" i="16" s="1"/>
  <c r="T2617" i="16" s="1"/>
  <c r="Q2622" i="16"/>
  <c r="R2622" i="16" s="1"/>
  <c r="Z2647" i="16"/>
  <c r="AA2645" i="16"/>
  <c r="AA2654" i="16"/>
  <c r="AB2652" i="16"/>
  <c r="Y2661" i="16"/>
  <c r="Z2659" i="16"/>
  <c r="O285" i="16"/>
  <c r="P2206" i="16"/>
  <c r="O2206" i="16"/>
  <c r="S1435" i="16"/>
  <c r="T1435" i="16" s="1"/>
  <c r="U1435" i="16" s="1"/>
  <c r="Q2206" i="16"/>
  <c r="P285" i="16"/>
  <c r="Z2588" i="16"/>
  <c r="AA2588" i="16" s="1"/>
  <c r="O2625" i="16"/>
  <c r="O1438" i="16" s="1"/>
  <c r="O321" i="16" s="1"/>
  <c r="P2623" i="16"/>
  <c r="W2595" i="16"/>
  <c r="X2581" i="16"/>
  <c r="Y2581" i="16" s="1"/>
  <c r="Z2581" i="16" s="1"/>
  <c r="AA2581" i="16" s="1"/>
  <c r="AB2581" i="16" s="1"/>
  <c r="O1436" i="16"/>
  <c r="O1437" i="16" s="1"/>
  <c r="O287" i="16" s="1"/>
  <c r="O836" i="16" s="1"/>
  <c r="O195" i="10" s="1"/>
  <c r="Z2554" i="16"/>
  <c r="AA2552" i="16"/>
  <c r="N286" i="16"/>
  <c r="AA2540" i="16"/>
  <c r="AB2538" i="16"/>
  <c r="T2609" i="16"/>
  <c r="U2609" i="16" s="1"/>
  <c r="AA2561" i="16"/>
  <c r="AB2559" i="16"/>
  <c r="S2616" i="16"/>
  <c r="R2610" i="16"/>
  <c r="S2608" i="16"/>
  <c r="T2608" i="16" s="1"/>
  <c r="S1268" i="16"/>
  <c r="T1268" i="16" s="1"/>
  <c r="W2587" i="16"/>
  <c r="M1299" i="16"/>
  <c r="M260" i="16" s="1"/>
  <c r="N2184" i="16"/>
  <c r="O1289" i="16"/>
  <c r="O1292" i="16" s="1"/>
  <c r="O259" i="16" s="1"/>
  <c r="Q1270" i="16"/>
  <c r="T2179" i="16"/>
  <c r="Q1409" i="16"/>
  <c r="T1255" i="16"/>
  <c r="U1255" i="16" s="1"/>
  <c r="U1249" i="16"/>
  <c r="Q2468" i="16"/>
  <c r="Q1416" i="16"/>
  <c r="R1416" i="16" s="1"/>
  <c r="S1416" i="16" s="1"/>
  <c r="T1416" i="16" s="1"/>
  <c r="U1416" i="16" s="1"/>
  <c r="V1416" i="16" s="1"/>
  <c r="W1416" i="16" s="1"/>
  <c r="X1416" i="16" s="1"/>
  <c r="S1256" i="16"/>
  <c r="T1242" i="16"/>
  <c r="U2177" i="16"/>
  <c r="W1240" i="16"/>
  <c r="U1241" i="16"/>
  <c r="V1241" i="16" s="1"/>
  <c r="T2452" i="16"/>
  <c r="T2454" i="16" s="1"/>
  <c r="R1263" i="16"/>
  <c r="S1263" i="16" s="1"/>
  <c r="F1309" i="16"/>
  <c r="Y2419" i="16"/>
  <c r="X2419" i="16"/>
  <c r="Z2417" i="16"/>
  <c r="Z2419" i="16" s="1"/>
  <c r="W2431" i="16"/>
  <c r="W2433" i="16" s="1"/>
  <c r="S2459" i="16"/>
  <c r="T2459" i="16" s="1"/>
  <c r="R2461" i="16"/>
  <c r="AB2403" i="16"/>
  <c r="AB2405" i="16" s="1"/>
  <c r="K2475" i="16"/>
  <c r="N2473" i="16"/>
  <c r="O2473" i="16" s="1"/>
  <c r="K1319" i="16"/>
  <c r="K1320" i="16"/>
  <c r="K263" i="16" s="1"/>
  <c r="Q1275" i="16"/>
  <c r="P2182" i="16"/>
  <c r="W2426" i="16"/>
  <c r="S2440" i="16"/>
  <c r="T2438" i="16"/>
  <c r="X2424" i="16"/>
  <c r="Z2398" i="16"/>
  <c r="AA2396" i="16"/>
  <c r="AA2384" i="16"/>
  <c r="AB2382" i="16"/>
  <c r="S2447" i="16"/>
  <c r="T2446" i="16"/>
  <c r="T2445" i="16"/>
  <c r="U2445" i="16" s="1"/>
  <c r="U2447" i="16" s="1"/>
  <c r="G2494" i="16"/>
  <c r="D2509" i="16"/>
  <c r="D2510" i="16"/>
  <c r="S2453" i="16"/>
  <c r="R2468" i="16"/>
  <c r="L2475" i="16"/>
  <c r="M2475" i="16" s="1"/>
  <c r="N2474" i="16"/>
  <c r="O2474" i="16" s="1"/>
  <c r="O2476" i="16" s="1"/>
  <c r="V2439" i="16"/>
  <c r="W2439" i="16" s="1"/>
  <c r="K2476" i="16"/>
  <c r="S2466" i="16"/>
  <c r="T2483" i="16"/>
  <c r="M2480" i="16"/>
  <c r="Q2483" i="16"/>
  <c r="AB2483" i="16"/>
  <c r="AA2483" i="16"/>
  <c r="L2480" i="16"/>
  <c r="Y2483" i="16"/>
  <c r="K2481" i="16"/>
  <c r="M2481" i="16" s="1"/>
  <c r="M2483" i="16" s="1"/>
  <c r="U2483" i="16"/>
  <c r="R2483" i="16"/>
  <c r="F2483" i="16"/>
  <c r="G2483" i="16"/>
  <c r="V2483" i="16"/>
  <c r="K2480" i="16"/>
  <c r="X2483" i="16"/>
  <c r="L2481" i="16"/>
  <c r="L2483" i="16" s="1"/>
  <c r="Z2483" i="16"/>
  <c r="W2483" i="16"/>
  <c r="S2483" i="16"/>
  <c r="E2490" i="16"/>
  <c r="G2487" i="16"/>
  <c r="G2501" i="16"/>
  <c r="F1736" i="16"/>
  <c r="F2903" i="16" s="1"/>
  <c r="AA2106" i="16"/>
  <c r="AA2135" i="16"/>
  <c r="AA2122" i="16"/>
  <c r="AA2136" i="16" s="1"/>
  <c r="AA2103" i="16"/>
  <c r="AA2108" i="16"/>
  <c r="AA2107" i="16"/>
  <c r="AA2104" i="16"/>
  <c r="AA2102" i="16"/>
  <c r="Z2153" i="16"/>
  <c r="Z83" i="25"/>
  <c r="AA35" i="8"/>
  <c r="AA78" i="31" s="1"/>
  <c r="U5" i="30"/>
  <c r="U70" i="31"/>
  <c r="AB19" i="31"/>
  <c r="AB49" i="31"/>
  <c r="AB121" i="8"/>
  <c r="AB122" i="8" s="1"/>
  <c r="AB29" i="31"/>
  <c r="AB59" i="31"/>
  <c r="AB39" i="31"/>
  <c r="W316" i="10"/>
  <c r="AB69" i="31"/>
  <c r="AB4" i="30"/>
  <c r="AB13" i="31"/>
  <c r="Y69" i="25"/>
  <c r="Y58" i="25"/>
  <c r="Y57" i="25"/>
  <c r="AA80" i="31"/>
  <c r="AA88" i="31" s="1"/>
  <c r="X51" i="25"/>
  <c r="X75" i="25" s="1"/>
  <c r="X20" i="31" s="1"/>
  <c r="Z12" i="25"/>
  <c r="Z12" i="31"/>
  <c r="Y56" i="25"/>
  <c r="AA77" i="31"/>
  <c r="Y60" i="25"/>
  <c r="Y314" i="10"/>
  <c r="Z216" i="10"/>
  <c r="Z360" i="10" s="1"/>
  <c r="AB1754" i="16"/>
  <c r="Y311" i="10"/>
  <c r="Y315" i="10"/>
  <c r="W56" i="25"/>
  <c r="W311" i="10"/>
  <c r="V316" i="10"/>
  <c r="V61" i="25"/>
  <c r="W61" i="25"/>
  <c r="Y313" i="10"/>
  <c r="W57" i="25"/>
  <c r="W312" i="10"/>
  <c r="Y59" i="25"/>
  <c r="Y312" i="10"/>
  <c r="W313" i="10"/>
  <c r="W58" i="25"/>
  <c r="W60" i="25"/>
  <c r="W315" i="10"/>
  <c r="W314" i="10"/>
  <c r="W59" i="25"/>
  <c r="Z310" i="10"/>
  <c r="AA35" i="10"/>
  <c r="AA32" i="10"/>
  <c r="AA24" i="10"/>
  <c r="AA25" i="10"/>
  <c r="AA27" i="10"/>
  <c r="AA26" i="10"/>
  <c r="AA23" i="10"/>
  <c r="AA22" i="10"/>
  <c r="AA2124" i="16"/>
  <c r="AA2120" i="16"/>
  <c r="AA2148" i="16" s="1"/>
  <c r="Y112" i="10"/>
  <c r="AE33" i="22"/>
  <c r="AE37" i="22" s="1"/>
  <c r="AE38" i="22" s="1"/>
  <c r="AE106" i="11" s="1"/>
  <c r="AD38" i="22"/>
  <c r="AD106" i="11" s="1"/>
  <c r="AD66" i="22"/>
  <c r="AD67" i="22" s="1"/>
  <c r="AE62" i="22"/>
  <c r="AE66" i="22" s="1"/>
  <c r="AD57" i="22"/>
  <c r="AD58" i="22" s="1"/>
  <c r="AE52" i="22"/>
  <c r="AE56" i="22" s="1"/>
  <c r="AE57" i="22" s="1"/>
  <c r="Y405" i="10"/>
  <c r="AB1523" i="16"/>
  <c r="AB2221" i="16" s="1"/>
  <c r="Z105" i="10"/>
  <c r="Z306" i="10"/>
  <c r="AB560" i="20"/>
  <c r="AB1365" i="16"/>
  <c r="AB2196" i="16" s="1"/>
  <c r="AB1625" i="16"/>
  <c r="AB2235" i="16" s="1"/>
  <c r="AB1618" i="16"/>
  <c r="AB2234" i="16" s="1"/>
  <c r="AB949" i="16"/>
  <c r="Z2125" i="16"/>
  <c r="Z2126" i="16" s="1"/>
  <c r="AB1448" i="16"/>
  <c r="AB2209" i="16" s="1"/>
  <c r="Z376" i="10"/>
  <c r="AA110" i="10"/>
  <c r="AA119" i="10"/>
  <c r="AA30" i="10"/>
  <c r="AA115" i="10"/>
  <c r="AA402" i="10" s="1"/>
  <c r="AA117" i="10"/>
  <c r="AA17" i="10"/>
  <c r="AA305" i="10" s="1"/>
  <c r="AA31" i="10"/>
  <c r="AA77" i="10"/>
  <c r="AA365" i="10" s="1"/>
  <c r="AA116" i="10"/>
  <c r="AA403" i="10" s="1"/>
  <c r="AA19" i="10"/>
  <c r="AA92" i="10"/>
  <c r="AA91" i="10" s="1"/>
  <c r="AA18" i="10"/>
  <c r="AA306" i="10" s="1"/>
  <c r="AA85" i="10"/>
  <c r="AA84" i="10" s="1"/>
  <c r="AA118" i="10" s="1"/>
  <c r="AA71" i="10"/>
  <c r="AA359" i="10" s="1"/>
  <c r="AA89" i="10"/>
  <c r="AA376" i="10" s="1"/>
  <c r="AA62" i="25"/>
  <c r="AA82" i="25"/>
  <c r="AB1509" i="16"/>
  <c r="AB2219" i="16" s="1"/>
  <c r="AB1191" i="16"/>
  <c r="AB2170" i="16" s="1"/>
  <c r="AB567" i="20"/>
  <c r="AB581" i="20"/>
  <c r="AB967" i="16"/>
  <c r="AB1551" i="16"/>
  <c r="AB2225" i="16" s="1"/>
  <c r="AA257" i="10"/>
  <c r="Y160" i="10"/>
  <c r="Y159" i="10" s="1"/>
  <c r="Y245" i="11"/>
  <c r="AB553" i="20"/>
  <c r="AB1611" i="16"/>
  <c r="AB2233" i="16" s="1"/>
  <c r="AB931" i="16"/>
  <c r="AA228" i="10"/>
  <c r="Z79" i="10"/>
  <c r="Z366" i="10" s="1"/>
  <c r="Z372" i="10"/>
  <c r="Z371" i="10" s="1"/>
  <c r="AB417" i="20"/>
  <c r="AB419" i="20" s="1"/>
  <c r="AB1386" i="16"/>
  <c r="AB2199" i="16" s="1"/>
  <c r="AB991" i="16"/>
  <c r="AB438" i="20"/>
  <c r="AB440" i="20" s="1"/>
  <c r="AB431" i="20"/>
  <c r="AB433" i="20" s="1"/>
  <c r="AB452" i="20"/>
  <c r="AB454" i="20" s="1"/>
  <c r="AB955" i="16"/>
  <c r="AB961" i="16"/>
  <c r="AB943" i="16"/>
  <c r="AB12" i="10"/>
  <c r="AB36" i="10" s="1"/>
  <c r="AB12" i="22"/>
  <c r="AB156" i="10"/>
  <c r="AB363" i="10"/>
  <c r="AB32" i="22"/>
  <c r="AB190" i="10"/>
  <c r="AB215" i="10"/>
  <c r="AB221" i="10"/>
  <c r="AB230" i="10"/>
  <c r="AB233" i="10"/>
  <c r="AB13" i="25"/>
  <c r="AB74" i="25"/>
  <c r="AB85" i="25" s="1"/>
  <c r="AB93" i="25" s="1"/>
  <c r="AB260" i="10"/>
  <c r="AB90" i="22"/>
  <c r="AB385" i="10"/>
  <c r="AB495" i="10" s="1"/>
  <c r="AB413" i="10"/>
  <c r="AB75" i="10"/>
  <c r="AB98" i="10"/>
  <c r="AB127" i="10"/>
  <c r="AB300" i="10"/>
  <c r="AB334" i="10"/>
  <c r="AB219" i="10"/>
  <c r="AB229" i="10"/>
  <c r="AB234" i="10"/>
  <c r="AB377" i="10" s="1"/>
  <c r="AB242" i="10"/>
  <c r="AB51" i="22"/>
  <c r="AB61" i="22"/>
  <c r="AB271" i="10"/>
  <c r="AB70" i="22"/>
  <c r="AB84" i="22"/>
  <c r="AB96" i="22"/>
  <c r="AB240" i="11"/>
  <c r="AB104" i="11"/>
  <c r="AB259" i="10"/>
  <c r="AB26" i="22"/>
  <c r="AB231" i="11"/>
  <c r="AB262" i="10"/>
  <c r="AB41" i="22"/>
  <c r="AB115" i="22"/>
  <c r="AB125" i="22"/>
  <c r="AB134" i="22"/>
  <c r="AB143" i="22" s="1"/>
  <c r="AB20" i="22"/>
  <c r="AB46" i="10"/>
  <c r="AB105" i="22"/>
  <c r="AB113" i="11"/>
  <c r="AB12" i="18"/>
  <c r="AB29" i="18"/>
  <c r="AB44" i="18"/>
  <c r="AB63" i="18"/>
  <c r="AB74" i="18"/>
  <c r="AB83" i="18"/>
  <c r="AB96" i="18"/>
  <c r="AB107" i="18"/>
  <c r="AB115" i="20"/>
  <c r="AB117" i="20"/>
  <c r="AB119" i="20"/>
  <c r="AB222" i="20"/>
  <c r="AB224" i="20"/>
  <c r="AB226" i="20"/>
  <c r="AB228" i="20"/>
  <c r="AB230" i="20"/>
  <c r="AB64" i="20"/>
  <c r="AB66" i="20"/>
  <c r="AB68" i="20"/>
  <c r="AB70" i="20"/>
  <c r="AB72" i="20"/>
  <c r="AB74" i="20"/>
  <c r="AB76" i="20"/>
  <c r="AB78" i="20"/>
  <c r="AB80" i="20"/>
  <c r="AB82" i="20"/>
  <c r="AB91" i="20"/>
  <c r="AB93" i="20"/>
  <c r="AB95" i="20"/>
  <c r="AB97" i="20"/>
  <c r="AB99" i="20"/>
  <c r="AB101" i="20"/>
  <c r="AB103" i="20"/>
  <c r="AB105" i="20"/>
  <c r="AB128" i="20"/>
  <c r="AB130" i="20"/>
  <c r="AB132" i="20"/>
  <c r="AB134" i="20"/>
  <c r="AB136" i="20"/>
  <c r="AB150" i="20"/>
  <c r="AB152" i="20"/>
  <c r="AB154" i="20"/>
  <c r="AB156" i="20"/>
  <c r="AB158" i="20"/>
  <c r="AB160" i="20"/>
  <c r="AB162" i="20"/>
  <c r="AB164" i="20"/>
  <c r="AB166" i="20"/>
  <c r="AB168" i="20"/>
  <c r="AB170" i="20"/>
  <c r="AB172" i="20"/>
  <c r="AB174" i="20"/>
  <c r="AB176" i="20"/>
  <c r="AB178" i="20"/>
  <c r="AB180" i="20"/>
  <c r="AB182" i="20"/>
  <c r="AB184" i="20"/>
  <c r="AB186" i="20"/>
  <c r="AB188" i="20"/>
  <c r="AB190" i="20"/>
  <c r="AB12" i="20"/>
  <c r="AB127" i="20"/>
  <c r="AB157" i="20"/>
  <c r="AB173" i="20"/>
  <c r="AB189" i="20"/>
  <c r="AB206" i="20"/>
  <c r="AB210" i="20"/>
  <c r="AB239" i="20"/>
  <c r="AB1558" i="16"/>
  <c r="AB364" i="16" s="1"/>
  <c r="AB1560" i="16"/>
  <c r="AB366" i="16" s="1"/>
  <c r="AB1890" i="16"/>
  <c r="AB458" i="16" s="1"/>
  <c r="AB1892" i="16"/>
  <c r="AB1894" i="16"/>
  <c r="AB2088" i="16"/>
  <c r="AB2090" i="16"/>
  <c r="AB2116" i="16" s="1"/>
  <c r="AB2144" i="16" s="1"/>
  <c r="AB2092" i="16"/>
  <c r="AB2118" i="16" s="1"/>
  <c r="AB2146" i="16" s="1"/>
  <c r="AB2094" i="16"/>
  <c r="AB2120" i="16" s="1"/>
  <c r="AB2148" i="16" s="1"/>
  <c r="AB2096" i="16"/>
  <c r="AB2122" i="16" s="1"/>
  <c r="AB2098" i="16"/>
  <c r="AB2111" i="16" s="1"/>
  <c r="AB2101" i="16"/>
  <c r="AB2128" i="16"/>
  <c r="AB2365" i="16"/>
  <c r="AB2374" i="16"/>
  <c r="AB2388" i="16"/>
  <c r="AB2402" i="16"/>
  <c r="AB2416" i="16"/>
  <c r="AB2430" i="16"/>
  <c r="AB2444" i="16"/>
  <c r="AB2458" i="16"/>
  <c r="AB2472" i="16"/>
  <c r="AB2486" i="16"/>
  <c r="AB2500" i="16"/>
  <c r="AB2514" i="16"/>
  <c r="AB2530" i="16"/>
  <c r="AB2544" i="16"/>
  <c r="AB2558" i="16"/>
  <c r="AB2572" i="16"/>
  <c r="AB2586" i="16"/>
  <c r="AB2600" i="16"/>
  <c r="AB2614" i="16"/>
  <c r="AB2630" i="16"/>
  <c r="AB2644" i="16"/>
  <c r="AB2658" i="16"/>
  <c r="AB2674" i="16"/>
  <c r="AB2688" i="16"/>
  <c r="AB2702" i="16"/>
  <c r="AB2716" i="16"/>
  <c r="AB69" i="20"/>
  <c r="AB77" i="20"/>
  <c r="AB92" i="20"/>
  <c r="AB100" i="20"/>
  <c r="AB114" i="20"/>
  <c r="AB135" i="20"/>
  <c r="AB163" i="20"/>
  <c r="AB179" i="20"/>
  <c r="AB129" i="20"/>
  <c r="AB153" i="20"/>
  <c r="AB169" i="20"/>
  <c r="AB185" i="20"/>
  <c r="AB221" i="20"/>
  <c r="AB225" i="20"/>
  <c r="AB229" i="20"/>
  <c r="AB116" i="18"/>
  <c r="AB71" i="20"/>
  <c r="AB79" i="20"/>
  <c r="AB94" i="20"/>
  <c r="AB102" i="20"/>
  <c r="AB116" i="20"/>
  <c r="AB159" i="20"/>
  <c r="AB175" i="20"/>
  <c r="AB203" i="20"/>
  <c r="AB207" i="20"/>
  <c r="AB211" i="20"/>
  <c r="AB131" i="20"/>
  <c r="AB137" i="20"/>
  <c r="AB165" i="20"/>
  <c r="AB181" i="20"/>
  <c r="AB204" i="20"/>
  <c r="AB208" i="20"/>
  <c r="AB212" i="20"/>
  <c r="AB1557" i="16"/>
  <c r="AB363" i="16" s="1"/>
  <c r="AB1559" i="16"/>
  <c r="AB365" i="16" s="1"/>
  <c r="AB1561" i="16"/>
  <c r="AB367" i="16" s="1"/>
  <c r="AB1891" i="16"/>
  <c r="AB1893" i="16"/>
  <c r="AB2089" i="16"/>
  <c r="AB2115" i="16" s="1"/>
  <c r="AB2143" i="16" s="1"/>
  <c r="AB2091" i="16"/>
  <c r="AB2117" i="16" s="1"/>
  <c r="AB2145" i="16" s="1"/>
  <c r="AB2093" i="16"/>
  <c r="AB2106" i="16" s="1"/>
  <c r="AB2095" i="16"/>
  <c r="AB2121" i="16" s="1"/>
  <c r="AB2097" i="16"/>
  <c r="AB2110" i="16" s="1"/>
  <c r="AB2114" i="16"/>
  <c r="AB2142" i="16"/>
  <c r="AB2367" i="16"/>
  <c r="AB2381" i="16"/>
  <c r="AB2395" i="16"/>
  <c r="AB2409" i="16"/>
  <c r="AB2423" i="16"/>
  <c r="AB2437" i="16"/>
  <c r="AB2451" i="16"/>
  <c r="AB2465" i="16"/>
  <c r="AB2479" i="16"/>
  <c r="AB2493" i="16"/>
  <c r="AB2507" i="16"/>
  <c r="AB2523" i="16"/>
  <c r="AB2537" i="16"/>
  <c r="AB2551" i="16"/>
  <c r="AB2565" i="16"/>
  <c r="AB2579" i="16"/>
  <c r="AB2593" i="16"/>
  <c r="AB2607" i="16"/>
  <c r="AB2621" i="16"/>
  <c r="AB2637" i="16"/>
  <c r="AB2651" i="16"/>
  <c r="AB2667" i="16"/>
  <c r="AB2681" i="16"/>
  <c r="AB2695" i="16"/>
  <c r="AB2709" i="16"/>
  <c r="AB67" i="20"/>
  <c r="AB171" i="20"/>
  <c r="AB183" i="20"/>
  <c r="AB73" i="20"/>
  <c r="AB98" i="20"/>
  <c r="AB187" i="20"/>
  <c r="AB209" i="20"/>
  <c r="AB227" i="20"/>
  <c r="AB104" i="20"/>
  <c r="AB133" i="20"/>
  <c r="AB75" i="20"/>
  <c r="AB161" i="20"/>
  <c r="AB2723" i="16"/>
  <c r="AB2738" i="16"/>
  <c r="AB2752" i="16"/>
  <c r="AB2766" i="16"/>
  <c r="AB2782" i="16"/>
  <c r="AB2796" i="16"/>
  <c r="AB2810" i="16"/>
  <c r="AB2824" i="16"/>
  <c r="AB2838" i="16"/>
  <c r="AB2852" i="16"/>
  <c r="AB2866" i="16"/>
  <c r="AB2880" i="16"/>
  <c r="AB2894" i="16"/>
  <c r="AB2908" i="16"/>
  <c r="AB2922" i="16"/>
  <c r="AB2936" i="16"/>
  <c r="AB2950" i="16"/>
  <c r="AB2964" i="16"/>
  <c r="AB2978" i="16"/>
  <c r="AB2992" i="16"/>
  <c r="AB3006" i="16"/>
  <c r="AB3020" i="16"/>
  <c r="AB3034" i="16"/>
  <c r="AB3048" i="16"/>
  <c r="AB3063" i="16"/>
  <c r="AB3077" i="16"/>
  <c r="AB3093" i="16"/>
  <c r="AB3107" i="16"/>
  <c r="AB3121" i="16"/>
  <c r="AB3135" i="16"/>
  <c r="AB3149" i="16"/>
  <c r="AB3165" i="16"/>
  <c r="AB3179" i="16"/>
  <c r="AB3193" i="16"/>
  <c r="AB3207" i="16"/>
  <c r="AB3221" i="16"/>
  <c r="AB417" i="16"/>
  <c r="AB419" i="16"/>
  <c r="AB421" i="16"/>
  <c r="AB423" i="16"/>
  <c r="AB425" i="16"/>
  <c r="AB427" i="16"/>
  <c r="AB429" i="16"/>
  <c r="AB431" i="16"/>
  <c r="AB433" i="16"/>
  <c r="AB435" i="16"/>
  <c r="AB437" i="16"/>
  <c r="AB439" i="16"/>
  <c r="AB441" i="16"/>
  <c r="AB443" i="16"/>
  <c r="AB445" i="16"/>
  <c r="AB447" i="16"/>
  <c r="AB449" i="16"/>
  <c r="AB81" i="20"/>
  <c r="AB106" i="20"/>
  <c r="AB177" i="20"/>
  <c r="AB213" i="20"/>
  <c r="AB231" i="20"/>
  <c r="AB83" i="20"/>
  <c r="AB2803" i="16"/>
  <c r="AB2915" i="16"/>
  <c r="AB3027" i="16"/>
  <c r="AB3142" i="16"/>
  <c r="AB420" i="16"/>
  <c r="AB436" i="16"/>
  <c r="AB850" i="16"/>
  <c r="AB96" i="20"/>
  <c r="AB2730" i="16"/>
  <c r="AB2845" i="16"/>
  <c r="AB2957" i="16"/>
  <c r="AB3070" i="16"/>
  <c r="AB3186" i="16"/>
  <c r="AB426" i="16"/>
  <c r="AB442" i="16"/>
  <c r="AB452" i="16"/>
  <c r="AB454" i="16"/>
  <c r="AB456" i="16"/>
  <c r="AB564" i="16"/>
  <c r="AB573" i="16"/>
  <c r="AB698" i="16"/>
  <c r="AB325" i="16"/>
  <c r="AB327" i="16"/>
  <c r="AB329" i="16"/>
  <c r="AB353" i="16"/>
  <c r="AB355" i="16"/>
  <c r="AB357" i="16"/>
  <c r="AB359" i="16"/>
  <c r="AB361" i="16"/>
  <c r="AB167" i="20"/>
  <c r="AB223" i="20"/>
  <c r="AB2775" i="16"/>
  <c r="AB2887" i="16"/>
  <c r="AB2999" i="16"/>
  <c r="AB3114" i="16"/>
  <c r="AB3228" i="16"/>
  <c r="AB432" i="16"/>
  <c r="AB448" i="16"/>
  <c r="AB2745" i="16"/>
  <c r="AB2859" i="16"/>
  <c r="AB2971" i="16"/>
  <c r="AB3084" i="16"/>
  <c r="AB3200" i="16"/>
  <c r="AB428" i="16"/>
  <c r="AB444" i="16"/>
  <c r="AB833" i="16"/>
  <c r="AB65" i="20"/>
  <c r="AB2789" i="16"/>
  <c r="AB2901" i="16"/>
  <c r="AB3013" i="16"/>
  <c r="AB3128" i="16"/>
  <c r="AB418" i="16"/>
  <c r="AB434" i="16"/>
  <c r="AB450" i="16"/>
  <c r="AB453" i="16"/>
  <c r="AB455" i="16"/>
  <c r="AB457" i="16"/>
  <c r="AB657" i="16"/>
  <c r="AB326" i="16"/>
  <c r="AB328" i="16"/>
  <c r="AB330" i="16"/>
  <c r="AB352" i="16"/>
  <c r="AB354" i="16"/>
  <c r="AB356" i="16"/>
  <c r="AB358" i="16"/>
  <c r="AB360" i="16"/>
  <c r="AB362" i="16"/>
  <c r="AB2831" i="16"/>
  <c r="AB2929" i="16"/>
  <c r="AB430" i="16"/>
  <c r="AB615" i="16"/>
  <c r="AB12" i="16"/>
  <c r="AB192" i="16" s="1"/>
  <c r="AB30" i="16"/>
  <c r="AB46" i="16"/>
  <c r="AB62" i="16"/>
  <c r="AB79" i="16"/>
  <c r="AB96" i="16"/>
  <c r="AB98" i="16"/>
  <c r="AB100" i="16"/>
  <c r="AB102" i="16"/>
  <c r="AB104" i="16"/>
  <c r="AB106" i="16"/>
  <c r="AB108" i="16"/>
  <c r="AB110" i="16"/>
  <c r="AB112" i="16"/>
  <c r="AB114" i="16"/>
  <c r="AB116" i="16"/>
  <c r="AB118" i="16"/>
  <c r="AB120" i="16"/>
  <c r="AB122" i="16"/>
  <c r="AB124" i="16"/>
  <c r="AB126" i="16"/>
  <c r="AB128" i="16"/>
  <c r="AB130" i="16"/>
  <c r="AB132" i="16"/>
  <c r="AB134" i="16"/>
  <c r="AB141" i="16"/>
  <c r="AB174" i="16"/>
  <c r="AB732" i="12"/>
  <c r="AB734" i="12"/>
  <c r="AB736" i="12"/>
  <c r="AB738" i="12"/>
  <c r="AB740" i="12"/>
  <c r="AB742" i="12"/>
  <c r="AB744" i="12"/>
  <c r="AB746" i="12"/>
  <c r="AB748" i="12"/>
  <c r="AB750" i="12"/>
  <c r="AB756" i="12"/>
  <c r="AB758" i="12"/>
  <c r="AB765" i="12"/>
  <c r="AB767" i="12"/>
  <c r="AB769" i="12"/>
  <c r="AB771" i="12"/>
  <c r="AB773" i="12"/>
  <c r="AB775" i="12"/>
  <c r="AB777" i="12"/>
  <c r="AB779" i="12"/>
  <c r="AB781" i="12"/>
  <c r="AB783" i="12"/>
  <c r="AB785" i="12"/>
  <c r="AB787" i="12"/>
  <c r="AB789" i="12"/>
  <c r="AB791" i="12"/>
  <c r="AB793" i="12"/>
  <c r="AB795" i="12"/>
  <c r="AB797" i="12"/>
  <c r="AB799" i="12"/>
  <c r="AB801" i="12"/>
  <c r="AB803" i="12"/>
  <c r="AB897" i="12"/>
  <c r="AB899" i="12"/>
  <c r="AB901" i="12"/>
  <c r="AB907" i="12"/>
  <c r="AB909" i="12"/>
  <c r="AB921" i="12"/>
  <c r="AB1936" i="12" s="1"/>
  <c r="AB949" i="12"/>
  <c r="AB2943" i="16"/>
  <c r="AB3041" i="16"/>
  <c r="AB446" i="16"/>
  <c r="AB205" i="20"/>
  <c r="AB3056" i="16"/>
  <c r="AB3156" i="16"/>
  <c r="AB408" i="16"/>
  <c r="AB268" i="16"/>
  <c r="AB270" i="16"/>
  <c r="AB272" i="16"/>
  <c r="AB274" i="16"/>
  <c r="AB276" i="16"/>
  <c r="AB278" i="16"/>
  <c r="AB280" i="16"/>
  <c r="AB282" i="16"/>
  <c r="AB198" i="16"/>
  <c r="AB200" i="16"/>
  <c r="AB202" i="16"/>
  <c r="AB204" i="16"/>
  <c r="AB206" i="16"/>
  <c r="AB208" i="16"/>
  <c r="AB210" i="16"/>
  <c r="AB212" i="16"/>
  <c r="AB214" i="16"/>
  <c r="AB216" i="16"/>
  <c r="AB707" i="12"/>
  <c r="AB709" i="12"/>
  <c r="AB711" i="12"/>
  <c r="AB713" i="12"/>
  <c r="AB715" i="12"/>
  <c r="AB717" i="12"/>
  <c r="AB719" i="12"/>
  <c r="AB721" i="12"/>
  <c r="AB723" i="12"/>
  <c r="AB725" i="12"/>
  <c r="AB810" i="12"/>
  <c r="AB812" i="12"/>
  <c r="AB814" i="12"/>
  <c r="AB816" i="12"/>
  <c r="AB818" i="12"/>
  <c r="AB820" i="12"/>
  <c r="AB822" i="12"/>
  <c r="AB824" i="12"/>
  <c r="AB826" i="12"/>
  <c r="AB828" i="12"/>
  <c r="AB830" i="12"/>
  <c r="AB832" i="12"/>
  <c r="AB834" i="12"/>
  <c r="AB836" i="12"/>
  <c r="AB838" i="12"/>
  <c r="AB840" i="12"/>
  <c r="AB842" i="12"/>
  <c r="AB844" i="12"/>
  <c r="AB846" i="12"/>
  <c r="AB848" i="12"/>
  <c r="AB854" i="12"/>
  <c r="AB856" i="12"/>
  <c r="AB858" i="12"/>
  <c r="AB860" i="12"/>
  <c r="AB862" i="12"/>
  <c r="AB864" i="12"/>
  <c r="AB866" i="12"/>
  <c r="AB868" i="12"/>
  <c r="AB870" i="12"/>
  <c r="AB872" i="12"/>
  <c r="AB874" i="12"/>
  <c r="AB876" i="12"/>
  <c r="AB878" i="12"/>
  <c r="AB880" i="12"/>
  <c r="AB882" i="12"/>
  <c r="AB2759" i="16"/>
  <c r="AB3172" i="16"/>
  <c r="AB422" i="16"/>
  <c r="AB451" i="16"/>
  <c r="AB2873" i="16"/>
  <c r="AB424" i="16"/>
  <c r="AB438" i="16"/>
  <c r="AB22" i="16"/>
  <c r="AB38" i="16"/>
  <c r="AB54" i="16"/>
  <c r="AB70" i="16"/>
  <c r="AB95" i="16"/>
  <c r="AB97" i="16"/>
  <c r="AB99" i="16"/>
  <c r="AB101" i="16"/>
  <c r="AB103" i="16"/>
  <c r="AB105" i="16"/>
  <c r="AB107" i="16"/>
  <c r="AB109" i="16"/>
  <c r="AB111" i="16"/>
  <c r="AB113" i="16"/>
  <c r="AB115" i="16"/>
  <c r="AB117" i="16"/>
  <c r="AB119" i="16"/>
  <c r="AB121" i="16"/>
  <c r="AB123" i="16"/>
  <c r="AB125" i="16"/>
  <c r="AB127" i="16"/>
  <c r="AB129" i="16"/>
  <c r="AB131" i="16"/>
  <c r="AB133" i="16"/>
  <c r="AB135" i="16"/>
  <c r="AB157" i="16"/>
  <c r="AB731" i="12"/>
  <c r="AB733" i="12"/>
  <c r="AB735" i="12"/>
  <c r="AB737" i="12"/>
  <c r="AB739" i="12"/>
  <c r="AB741" i="12"/>
  <c r="AB743" i="12"/>
  <c r="AB745" i="12"/>
  <c r="AB747" i="12"/>
  <c r="AB749" i="12"/>
  <c r="AB755" i="12"/>
  <c r="AB757" i="12"/>
  <c r="AB759" i="12"/>
  <c r="AB766" i="12"/>
  <c r="AB768" i="12"/>
  <c r="AB770" i="12"/>
  <c r="AB772" i="12"/>
  <c r="AB774" i="12"/>
  <c r="AB776" i="12"/>
  <c r="AB778" i="12"/>
  <c r="AB780" i="12"/>
  <c r="AB782" i="12"/>
  <c r="AB784" i="12"/>
  <c r="AB786" i="12"/>
  <c r="AB788" i="12"/>
  <c r="AB790" i="12"/>
  <c r="AB792" i="12"/>
  <c r="AB794" i="12"/>
  <c r="AB796" i="12"/>
  <c r="AB798" i="12"/>
  <c r="AB800" i="12"/>
  <c r="AB802" i="12"/>
  <c r="AB804" i="12"/>
  <c r="AB898" i="12"/>
  <c r="AB900" i="12"/>
  <c r="AB906" i="12"/>
  <c r="AB908" i="12"/>
  <c r="AB910" i="12"/>
  <c r="AB927" i="12"/>
  <c r="AB946" i="12"/>
  <c r="AB950" i="12"/>
  <c r="AB118" i="20"/>
  <c r="AB2985" i="16"/>
  <c r="AB440" i="16"/>
  <c r="AB877" i="12"/>
  <c r="AB1007" i="12"/>
  <c r="AB1009" i="12"/>
  <c r="AB1011" i="12"/>
  <c r="AB1013" i="12"/>
  <c r="AB1015" i="12"/>
  <c r="AB1017" i="12"/>
  <c r="AB1019" i="12"/>
  <c r="AB1021" i="12"/>
  <c r="AB1023" i="12"/>
  <c r="AB1025" i="12"/>
  <c r="AB1027" i="12"/>
  <c r="AB1029" i="12"/>
  <c r="AB1031" i="12"/>
  <c r="AB1033" i="12"/>
  <c r="AB1035" i="12"/>
  <c r="AB1037" i="12"/>
  <c r="AB1039" i="12"/>
  <c r="AB1041" i="12"/>
  <c r="AB1043" i="12"/>
  <c r="AB1045" i="12"/>
  <c r="AB114" i="12"/>
  <c r="AB273" i="16"/>
  <c r="AB203" i="16"/>
  <c r="AB716" i="12"/>
  <c r="AB829" i="12"/>
  <c r="AB151" i="20"/>
  <c r="AB3100" i="16"/>
  <c r="AB271" i="16"/>
  <c r="AB279" i="16"/>
  <c r="AB201" i="16"/>
  <c r="AB209" i="16"/>
  <c r="AB704" i="12"/>
  <c r="AB714" i="12"/>
  <c r="AB722" i="12"/>
  <c r="AB811" i="12"/>
  <c r="AB819" i="12"/>
  <c r="AB827" i="12"/>
  <c r="AB835" i="12"/>
  <c r="AB843" i="12"/>
  <c r="AB855" i="12"/>
  <c r="AB863" i="12"/>
  <c r="AB871" i="12"/>
  <c r="AB883" i="12"/>
  <c r="AB952" i="12"/>
  <c r="AB954" i="12"/>
  <c r="AB956" i="12"/>
  <c r="AB958" i="12"/>
  <c r="AB960" i="12"/>
  <c r="AB962" i="12"/>
  <c r="AB964" i="12"/>
  <c r="AB966" i="12"/>
  <c r="AB968" i="12"/>
  <c r="AB974" i="12"/>
  <c r="AB976" i="12"/>
  <c r="AB978" i="12"/>
  <c r="AB980" i="12"/>
  <c r="AB982" i="12"/>
  <c r="AB984" i="12"/>
  <c r="AB986" i="12"/>
  <c r="AB988" i="12"/>
  <c r="AB990" i="12"/>
  <c r="AB992" i="12"/>
  <c r="AB1169" i="12"/>
  <c r="AB1187" i="12"/>
  <c r="AB1400" i="12"/>
  <c r="AB1402" i="12"/>
  <c r="AB1404" i="12"/>
  <c r="AB1406" i="12"/>
  <c r="AB603" i="12"/>
  <c r="AB617" i="12"/>
  <c r="AB70" i="12"/>
  <c r="AB106" i="12" s="1"/>
  <c r="AB79" i="12"/>
  <c r="AB107" i="12" s="1"/>
  <c r="AB88" i="12"/>
  <c r="AB110" i="12" s="1"/>
  <c r="AB211" i="16"/>
  <c r="AB724" i="12"/>
  <c r="AB813" i="12"/>
  <c r="AB837" i="12"/>
  <c r="AB155" i="20"/>
  <c r="AB1427" i="12"/>
  <c r="AB1644" i="12"/>
  <c r="AB1646" i="12"/>
  <c r="AB1885" i="12"/>
  <c r="AB1924" i="12" s="1"/>
  <c r="AB1890" i="12"/>
  <c r="AB212" i="12"/>
  <c r="AB607" i="12" s="1"/>
  <c r="AB182" i="12"/>
  <c r="AB606" i="12" s="1"/>
  <c r="AB12" i="12"/>
  <c r="AB23" i="12"/>
  <c r="AB32" i="12"/>
  <c r="AB42" i="12"/>
  <c r="AB281" i="16"/>
  <c r="AB708" i="12"/>
  <c r="AB821" i="12"/>
  <c r="AB845" i="12"/>
  <c r="AB2817" i="16"/>
  <c r="AB3214" i="16"/>
  <c r="AB1008" i="12"/>
  <c r="AB1010" i="12"/>
  <c r="AB1012" i="12"/>
  <c r="AB1014" i="12"/>
  <c r="AB1016" i="12"/>
  <c r="AB1018" i="12"/>
  <c r="AB1020" i="12"/>
  <c r="AB1022" i="12"/>
  <c r="AB1024" i="12"/>
  <c r="AB1026" i="12"/>
  <c r="AB1028" i="12"/>
  <c r="AB1030" i="12"/>
  <c r="AB1032" i="12"/>
  <c r="AB1034" i="12"/>
  <c r="AB1036" i="12"/>
  <c r="AB1038" i="12"/>
  <c r="AB1040" i="12"/>
  <c r="AB1042" i="12"/>
  <c r="AB1044" i="12"/>
  <c r="AB1046" i="12"/>
  <c r="AB1163" i="12"/>
  <c r="AB275" i="16"/>
  <c r="AB283" i="16"/>
  <c r="AB197" i="16"/>
  <c r="AB205" i="16"/>
  <c r="AB213" i="16"/>
  <c r="AB710" i="12"/>
  <c r="AB718" i="12"/>
  <c r="AB726" i="12"/>
  <c r="AB815" i="12"/>
  <c r="AB823" i="12"/>
  <c r="AB831" i="12"/>
  <c r="AB839" i="12"/>
  <c r="AB847" i="12"/>
  <c r="AB859" i="12"/>
  <c r="AB867" i="12"/>
  <c r="AB875" i="12"/>
  <c r="AB951" i="12"/>
  <c r="AB953" i="12"/>
  <c r="AB955" i="12"/>
  <c r="AB957" i="12"/>
  <c r="AB959" i="12"/>
  <c r="AB961" i="12"/>
  <c r="AB963" i="12"/>
  <c r="AB965" i="12"/>
  <c r="AB967" i="12"/>
  <c r="AB973" i="12"/>
  <c r="AB975" i="12"/>
  <c r="AB977" i="12"/>
  <c r="AB979" i="12"/>
  <c r="AB981" i="12"/>
  <c r="AB983" i="12"/>
  <c r="AB985" i="12"/>
  <c r="AB987" i="12"/>
  <c r="AB989" i="12"/>
  <c r="AB991" i="12"/>
  <c r="AB1399" i="12"/>
  <c r="AB1401" i="12"/>
  <c r="AB1403" i="12"/>
  <c r="AB1405" i="12"/>
  <c r="AB591" i="12"/>
  <c r="AB613" i="12" s="1"/>
  <c r="AB629" i="12"/>
  <c r="AB63" i="12"/>
  <c r="AB73" i="12"/>
  <c r="AB82" i="12"/>
  <c r="AB91" i="12"/>
  <c r="AB97" i="12"/>
  <c r="AB111" i="12" s="1"/>
  <c r="AB137" i="12"/>
  <c r="AB605" i="12" s="1"/>
  <c r="AB207" i="16"/>
  <c r="AB857" i="12"/>
  <c r="AB20" i="12"/>
  <c r="AB102" i="12" s="1"/>
  <c r="AB215" i="16"/>
  <c r="AB825" i="12"/>
  <c r="AB879" i="12"/>
  <c r="AB1650" i="12"/>
  <c r="AB476" i="12"/>
  <c r="AB609" i="12" s="1"/>
  <c r="AB277" i="16"/>
  <c r="AB849" i="12"/>
  <c r="AB712" i="12"/>
  <c r="AB861" i="12"/>
  <c r="AB881" i="12"/>
  <c r="AB1410" i="12"/>
  <c r="AB817" i="12"/>
  <c r="AB720" i="12"/>
  <c r="AB833" i="12"/>
  <c r="AB865" i="12"/>
  <c r="AB1884" i="12"/>
  <c r="AB1922" i="12" s="1"/>
  <c r="AB29" i="12"/>
  <c r="AB103" i="12" s="1"/>
  <c r="AB269" i="16"/>
  <c r="AB1886" i="12"/>
  <c r="AB1925" i="12" s="1"/>
  <c r="AB38" i="12"/>
  <c r="AB104" i="12" s="1"/>
  <c r="AB1667" i="12"/>
  <c r="AB873" i="12"/>
  <c r="AB1645" i="12"/>
  <c r="AB551" i="12"/>
  <c r="AB610" i="12" s="1"/>
  <c r="AB199" i="16"/>
  <c r="AB841" i="12"/>
  <c r="AB869" i="12"/>
  <c r="AB100" i="12"/>
  <c r="AB431" i="12"/>
  <c r="AB608" i="12" s="1"/>
  <c r="AB60" i="12"/>
  <c r="AB105" i="12" s="1"/>
  <c r="AB1491" i="16"/>
  <c r="AB1614" i="16"/>
  <c r="AB1451" i="16"/>
  <c r="AB1340" i="16"/>
  <c r="AB1347" i="16"/>
  <c r="AB1458" i="16"/>
  <c r="AB1621" i="16"/>
  <c r="AB1498" i="16"/>
  <c r="AB1097" i="12"/>
  <c r="AB1104" i="12"/>
  <c r="AB1111" i="12"/>
  <c r="AB997" i="12"/>
  <c r="AB1115" i="12"/>
  <c r="AB1573" i="16"/>
  <c r="AB1100" i="12"/>
  <c r="AB1107" i="12"/>
  <c r="AB1123" i="12"/>
  <c r="AB1113" i="12"/>
  <c r="AB1108" i="12"/>
  <c r="AB1102" i="12"/>
  <c r="AB1121" i="12"/>
  <c r="AB1109" i="12"/>
  <c r="AB1141" i="12"/>
  <c r="AB1000" i="12"/>
  <c r="AB1117" i="12"/>
  <c r="AB1139" i="12"/>
  <c r="AB1140" i="12"/>
  <c r="AB1149" i="12"/>
  <c r="AB1151" i="12"/>
  <c r="AB1120" i="12"/>
  <c r="AB1118" i="12"/>
  <c r="AB1099" i="12"/>
  <c r="AB1116" i="12"/>
  <c r="AB1143" i="12"/>
  <c r="AB1084" i="12"/>
  <c r="AB1465" i="16"/>
  <c r="AB1119" i="12"/>
  <c r="AB1105" i="12"/>
  <c r="AB1098" i="12"/>
  <c r="AB1150" i="12"/>
  <c r="AB1148" i="12"/>
  <c r="AB1103" i="12"/>
  <c r="AB998" i="12"/>
  <c r="AB1001" i="12"/>
  <c r="AB1114" i="12"/>
  <c r="AB1083" i="12"/>
  <c r="AB1628" i="16"/>
  <c r="AB1580" i="16"/>
  <c r="AB1125" i="12"/>
  <c r="AB1124" i="12"/>
  <c r="AB1096" i="12"/>
  <c r="AB1106" i="12"/>
  <c r="AB1101" i="12"/>
  <c r="AB1142" i="12"/>
  <c r="AB1122" i="12"/>
  <c r="AB1110" i="12"/>
  <c r="AB999" i="12"/>
  <c r="AB1075" i="12"/>
  <c r="AB1505" i="16"/>
  <c r="AB1587" i="16"/>
  <c r="AB1152" i="12"/>
  <c r="AB1112" i="12"/>
  <c r="AB1194" i="16"/>
  <c r="AB1354" i="16"/>
  <c r="AB1082" i="12"/>
  <c r="AB1076" i="12"/>
  <c r="AB1819" i="12"/>
  <c r="AB1682" i="12"/>
  <c r="AB1835" i="12"/>
  <c r="AB1833" i="12"/>
  <c r="AB1807" i="12"/>
  <c r="AB1061" i="12"/>
  <c r="AB1773" i="12"/>
  <c r="AB1708" i="12"/>
  <c r="AB1818" i="12"/>
  <c r="AB1801" i="12"/>
  <c r="AB1832" i="12"/>
  <c r="AB1052" i="12"/>
  <c r="AB1681" i="12"/>
  <c r="AB1792" i="12"/>
  <c r="AB1839" i="12"/>
  <c r="AB1806" i="12"/>
  <c r="AB1677" i="12"/>
  <c r="AB1361" i="16"/>
  <c r="AB1829" i="12"/>
  <c r="AB1810" i="12"/>
  <c r="AB1775" i="12"/>
  <c r="AB1779" i="12"/>
  <c r="AB1800" i="12"/>
  <c r="AB1799" i="12"/>
  <c r="AB1789" i="12"/>
  <c r="AB1782" i="12"/>
  <c r="AB1808" i="12"/>
  <c r="AB1790" i="12"/>
  <c r="AB1731" i="12"/>
  <c r="AB1777" i="12"/>
  <c r="AB1797" i="12"/>
  <c r="AB1820" i="12"/>
  <c r="AB1802" i="12"/>
  <c r="AB1743" i="12"/>
  <c r="AB1078" i="12"/>
  <c r="AB1762" i="12"/>
  <c r="AB1699" i="12"/>
  <c r="AB1680" i="12"/>
  <c r="AB1719" i="12"/>
  <c r="AB1069" i="12"/>
  <c r="AB1761" i="12"/>
  <c r="AB1755" i="12"/>
  <c r="AB1696" i="12"/>
  <c r="AB1676" i="12"/>
  <c r="AB1746" i="12"/>
  <c r="AB1756" i="12"/>
  <c r="AB1091" i="12"/>
  <c r="AB1834" i="12"/>
  <c r="AB1752" i="12"/>
  <c r="AB1744" i="12"/>
  <c r="AB1697" i="12"/>
  <c r="AB1736" i="12"/>
  <c r="AB1053" i="12"/>
  <c r="AB1836" i="12"/>
  <c r="AB1776" i="12"/>
  <c r="AB1812" i="12"/>
  <c r="AB1841" i="12"/>
  <c r="AB1201" i="16"/>
  <c r="AB1671" i="12"/>
  <c r="AB1070" i="12"/>
  <c r="AB1081" i="12"/>
  <c r="AB1721" i="12"/>
  <c r="AB1672" i="12"/>
  <c r="AB1738" i="12"/>
  <c r="AB1703" i="12"/>
  <c r="AB1702" i="12"/>
  <c r="AB1074" i="12"/>
  <c r="AB1764" i="12"/>
  <c r="AB1689" i="12"/>
  <c r="AB1062" i="12"/>
  <c r="AB1765" i="12"/>
  <c r="AB1068" i="12"/>
  <c r="AB1059" i="12"/>
  <c r="AB1712" i="12"/>
  <c r="AB1701" i="12"/>
  <c r="AB1705" i="12"/>
  <c r="AB1635" i="16"/>
  <c r="AB1072" i="12"/>
  <c r="AB1794" i="12"/>
  <c r="AB1089" i="12"/>
  <c r="AB1739" i="12"/>
  <c r="AB1759" i="12"/>
  <c r="AB1757" i="12"/>
  <c r="AB1064" i="12"/>
  <c r="AB1058" i="12"/>
  <c r="AB1767" i="12"/>
  <c r="AB1737" i="12"/>
  <c r="AB1054" i="12"/>
  <c r="AB1066" i="12"/>
  <c r="AB1809" i="12"/>
  <c r="AB1781" i="12"/>
  <c r="AB1675" i="12"/>
  <c r="AB1821" i="12"/>
  <c r="AB1844" i="12"/>
  <c r="AB1753" i="12"/>
  <c r="AB1685" i="12"/>
  <c r="AB1687" i="12"/>
  <c r="AB1694" i="12"/>
  <c r="AB1733" i="12"/>
  <c r="AB1086" i="12"/>
  <c r="AB1080" i="12"/>
  <c r="AB2123" i="16"/>
  <c r="AB2151" i="16" s="1"/>
  <c r="AB1706" i="12"/>
  <c r="AB1796" i="12"/>
  <c r="AB1683" i="12"/>
  <c r="AB1811" i="12"/>
  <c r="AB1700" i="12"/>
  <c r="AB1823" i="12"/>
  <c r="AB1843" i="12"/>
  <c r="AB1754" i="12"/>
  <c r="AB1734" i="12"/>
  <c r="AB1684" i="12"/>
  <c r="AB1793" i="12"/>
  <c r="AB1778" i="12"/>
  <c r="AB1798" i="12"/>
  <c r="AB1795" i="12"/>
  <c r="AB1679" i="12"/>
  <c r="AB1803" i="12"/>
  <c r="AB1827" i="12"/>
  <c r="AB1842" i="12"/>
  <c r="AB1673" i="12"/>
  <c r="AB2124" i="16"/>
  <c r="AB2152" i="16" s="1"/>
  <c r="AB1472" i="16"/>
  <c r="AB1698" i="12"/>
  <c r="AB1741" i="12"/>
  <c r="AB1791" i="12"/>
  <c r="AB1710" i="12"/>
  <c r="AB1774" i="12"/>
  <c r="AB1786" i="12"/>
  <c r="AB1837" i="12"/>
  <c r="AB1742" i="12"/>
  <c r="AB1079" i="12"/>
  <c r="AB1785" i="12"/>
  <c r="AB1838" i="12"/>
  <c r="AB1805" i="12"/>
  <c r="AB1804" i="12"/>
  <c r="AB1825" i="12"/>
  <c r="AB1763" i="12"/>
  <c r="AB1060" i="12"/>
  <c r="AB1745" i="12"/>
  <c r="AB1056" i="12"/>
  <c r="AB1760" i="12"/>
  <c r="AB1732" i="12"/>
  <c r="AB1707" i="12"/>
  <c r="AB1085" i="12"/>
  <c r="AB1087" i="12"/>
  <c r="AB1090" i="12"/>
  <c r="AB1686" i="12"/>
  <c r="AB1077" i="12"/>
  <c r="AB1065" i="12"/>
  <c r="AB1071" i="12"/>
  <c r="AB1783" i="12"/>
  <c r="AB1784" i="12"/>
  <c r="AB1670" i="12"/>
  <c r="AB1711" i="12"/>
  <c r="AB1709" i="12"/>
  <c r="AB1067" i="12"/>
  <c r="AB1831" i="12"/>
  <c r="AB1787" i="12"/>
  <c r="AB1780" i="12"/>
  <c r="AB1788" i="12"/>
  <c r="AB1594" i="16"/>
  <c r="AB1758" i="12"/>
  <c r="AB1748" i="12"/>
  <c r="AB1063" i="12"/>
  <c r="AB1766" i="12"/>
  <c r="AB1713" i="12"/>
  <c r="AB1057" i="12"/>
  <c r="AB1055" i="12"/>
  <c r="AB1073" i="12"/>
  <c r="AB1747" i="12"/>
  <c r="AB1729" i="12"/>
  <c r="AB1751" i="12"/>
  <c r="AB1695" i="12"/>
  <c r="AB1740" i="12"/>
  <c r="AB1749" i="12"/>
  <c r="AB1722" i="12"/>
  <c r="AB1704" i="12"/>
  <c r="AB1735" i="12"/>
  <c r="AB1088" i="12"/>
  <c r="AB1750" i="12"/>
  <c r="AB1678" i="12"/>
  <c r="AB1730" i="12"/>
  <c r="AB1688" i="12"/>
  <c r="AB1728" i="12"/>
  <c r="AB1512" i="16"/>
  <c r="AB1846" i="12"/>
  <c r="AB1720" i="12"/>
  <c r="AB1208" i="16"/>
  <c r="AB1830" i="12"/>
  <c r="AB1840" i="12"/>
  <c r="AB1642" i="16"/>
  <c r="AB1845" i="12"/>
  <c r="AB1826" i="12"/>
  <c r="AB1368" i="16"/>
  <c r="AB1824" i="12"/>
  <c r="AB1479" i="16"/>
  <c r="AB1215" i="16"/>
  <c r="AB1822" i="12"/>
  <c r="AB1519" i="16"/>
  <c r="AB1718" i="12"/>
  <c r="AB1828" i="12"/>
  <c r="AB1817" i="12"/>
  <c r="AB1601" i="16"/>
  <c r="AB1375" i="16"/>
  <c r="AB1526" i="16"/>
  <c r="AB1649" i="16"/>
  <c r="AB1222" i="16"/>
  <c r="AB1229" i="16"/>
  <c r="AB1656" i="16"/>
  <c r="AB1382" i="16"/>
  <c r="AB1540" i="16"/>
  <c r="AB1533" i="16"/>
  <c r="AB1547" i="16"/>
  <c r="AB1236" i="16"/>
  <c r="AB1663" i="16"/>
  <c r="AB1389" i="16"/>
  <c r="AB1243" i="16"/>
  <c r="AB1396" i="16"/>
  <c r="AB1670" i="16"/>
  <c r="AB1554" i="16"/>
  <c r="AB1403" i="16"/>
  <c r="AB1250" i="16"/>
  <c r="AB1677" i="16"/>
  <c r="AB1684" i="16"/>
  <c r="AB1410" i="16"/>
  <c r="AB1257" i="16"/>
  <c r="AB1417" i="16"/>
  <c r="AB1691" i="16"/>
  <c r="AB1264" i="16"/>
  <c r="AB1698" i="16"/>
  <c r="AB1271" i="16"/>
  <c r="AB1424" i="16"/>
  <c r="AB1705" i="16"/>
  <c r="AB1278" i="16"/>
  <c r="AB1431" i="16"/>
  <c r="AB1438" i="16"/>
  <c r="AB1712" i="16"/>
  <c r="AB1285" i="16"/>
  <c r="AB1292" i="16"/>
  <c r="AB1719" i="16"/>
  <c r="AB1299" i="16"/>
  <c r="AB1726" i="16"/>
  <c r="AB1306" i="16"/>
  <c r="AB1733" i="16"/>
  <c r="AB1313" i="16"/>
  <c r="AB1740" i="16"/>
  <c r="AB1747" i="16"/>
  <c r="AB1320" i="16"/>
  <c r="AB1469" i="16"/>
  <c r="AB2212" i="16" s="1"/>
  <c r="AB1544" i="16"/>
  <c r="AB2224" i="16" s="1"/>
  <c r="AB396" i="20"/>
  <c r="AB398" i="20" s="1"/>
  <c r="AB1337" i="16"/>
  <c r="AB2192" i="16" s="1"/>
  <c r="AB1379" i="16"/>
  <c r="AB2198" i="16" s="1"/>
  <c r="AB1502" i="16"/>
  <c r="AB2218" i="16" s="1"/>
  <c r="AB424" i="20"/>
  <c r="AB426" i="20" s="1"/>
  <c r="AB1372" i="16"/>
  <c r="AB2197" i="16" s="1"/>
  <c r="AB539" i="20"/>
  <c r="AB595" i="20"/>
  <c r="AB546" i="20"/>
  <c r="AB937" i="16"/>
  <c r="AB574" i="20"/>
  <c r="AB576" i="20" s="1"/>
  <c r="Z114" i="10"/>
  <c r="Z112" i="10" s="1"/>
  <c r="AB609" i="20"/>
  <c r="AB979" i="16"/>
  <c r="AA11" i="22"/>
  <c r="AA11" i="10"/>
  <c r="AB1516" i="16"/>
  <c r="AB2220" i="16" s="1"/>
  <c r="AB1198" i="16"/>
  <c r="AB2171" i="16" s="1"/>
  <c r="AB445" i="20"/>
  <c r="AB447" i="20" s="1"/>
  <c r="AB1344" i="16"/>
  <c r="AB2193" i="16" s="1"/>
  <c r="AB1327" i="16"/>
  <c r="AB1761" i="16"/>
  <c r="AC167" i="18"/>
  <c r="AD167" i="18" s="1"/>
  <c r="AA589" i="20"/>
  <c r="AB588" i="20"/>
  <c r="AB602" i="20"/>
  <c r="AA2216" i="16"/>
  <c r="AB1488" i="16"/>
  <c r="AA1359" i="16"/>
  <c r="AA1360" i="16" s="1"/>
  <c r="AB1358" i="16"/>
  <c r="AA2236" i="16"/>
  <c r="AB1632" i="16"/>
  <c r="AA2240" i="16"/>
  <c r="AB1660" i="16"/>
  <c r="AA2194" i="16"/>
  <c r="AB1351" i="16"/>
  <c r="AA2238" i="16"/>
  <c r="AB1646" i="16"/>
  <c r="AA2210" i="16"/>
  <c r="AB1455" i="16"/>
  <c r="AA2239" i="16"/>
  <c r="AB1653" i="16"/>
  <c r="AA2237" i="16"/>
  <c r="AB1639" i="16"/>
  <c r="AA2211" i="16"/>
  <c r="AB1462" i="16"/>
  <c r="AA2217" i="16"/>
  <c r="AB1495" i="16"/>
  <c r="AA575" i="20"/>
  <c r="Z2112" i="16"/>
  <c r="Z845" i="16" s="1"/>
  <c r="Z204" i="10" s="1"/>
  <c r="Z1948" i="12"/>
  <c r="Z1906" i="12" s="1"/>
  <c r="AA2130" i="16"/>
  <c r="AA2118" i="16"/>
  <c r="AA2146" i="16" s="1"/>
  <c r="AA2150" i="16"/>
  <c r="AA2123" i="16"/>
  <c r="AA2151" i="16" s="1"/>
  <c r="Z1946" i="12"/>
  <c r="Z1904" i="12" s="1"/>
  <c r="AA2119" i="16"/>
  <c r="AA2131" i="16"/>
  <c r="AA956" i="16"/>
  <c r="AA1366" i="16"/>
  <c r="AA554" i="20"/>
  <c r="AA555" i="20" s="1"/>
  <c r="Z1947" i="12"/>
  <c r="Z1905" i="12" s="1"/>
  <c r="Y1200" i="16"/>
  <c r="Z1200" i="16" s="1"/>
  <c r="AA1456" i="16"/>
  <c r="AA1612" i="16"/>
  <c r="AA938" i="16"/>
  <c r="AA1449" i="16"/>
  <c r="AA2209" i="16"/>
  <c r="Z1949" i="12"/>
  <c r="Z1907" i="12" s="1"/>
  <c r="AA2196" i="16"/>
  <c r="AA962" i="16"/>
  <c r="AA1647" i="16"/>
  <c r="AA1661" i="16"/>
  <c r="AA1352" i="16"/>
  <c r="AA1619" i="16"/>
  <c r="AA1503" i="16"/>
  <c r="Z632" i="12"/>
  <c r="Z620" i="12" s="1"/>
  <c r="Z168" i="10" s="1"/>
  <c r="AA1463" i="16"/>
  <c r="AA950" i="16"/>
  <c r="Z1945" i="12"/>
  <c r="Z1903" i="12" s="1"/>
  <c r="Z631" i="12"/>
  <c r="Z619" i="12" s="1"/>
  <c r="Z167" i="10" s="1"/>
  <c r="AA1640" i="16"/>
  <c r="AA1345" i="16"/>
  <c r="AA1552" i="16"/>
  <c r="AA2225" i="16"/>
  <c r="AA945" i="16"/>
  <c r="AA980" i="16"/>
  <c r="AA2218" i="16"/>
  <c r="Z2139" i="16"/>
  <c r="Z318" i="20" s="1"/>
  <c r="AA1633" i="16"/>
  <c r="Z637" i="12"/>
  <c r="Z625" i="12" s="1"/>
  <c r="Z176" i="10" s="1"/>
  <c r="Z320" i="10" s="1"/>
  <c r="AA2234" i="16"/>
  <c r="Z638" i="12"/>
  <c r="AA2129" i="16"/>
  <c r="Z635" i="12"/>
  <c r="Z623" i="12" s="1"/>
  <c r="Z171" i="10" s="1"/>
  <c r="Z634" i="12"/>
  <c r="Z622" i="12" s="1"/>
  <c r="Z170" i="10" s="1"/>
  <c r="Z924" i="12"/>
  <c r="Z934" i="12" s="1"/>
  <c r="Z1930" i="12"/>
  <c r="Z1937" i="12" s="1"/>
  <c r="Z1940" i="12" s="1"/>
  <c r="Z633" i="12"/>
  <c r="Z621" i="12" s="1"/>
  <c r="Z169" i="10" s="1"/>
  <c r="AA944" i="16"/>
  <c r="AA951" i="16"/>
  <c r="AA540" i="20"/>
  <c r="AA541" i="20" s="1"/>
  <c r="AA957" i="16"/>
  <c r="AA963" i="16"/>
  <c r="AA1338" i="16"/>
  <c r="AA1144" i="12"/>
  <c r="AA1164" i="12" s="1"/>
  <c r="AA11" i="11"/>
  <c r="AB222" i="11"/>
  <c r="AB41" i="11"/>
  <c r="AB115" i="11" s="1"/>
  <c r="AB74" i="11"/>
  <c r="AB35" i="11"/>
  <c r="AB53" i="11"/>
  <c r="AB50" i="11"/>
  <c r="AB116" i="11" s="1"/>
  <c r="AB12" i="11"/>
  <c r="AB95" i="11"/>
  <c r="AB71" i="11"/>
  <c r="AB117" i="11" s="1"/>
  <c r="AB44" i="11"/>
  <c r="AB92" i="11"/>
  <c r="AB101" i="11"/>
  <c r="AB120" i="11" s="1"/>
  <c r="AA214" i="11"/>
  <c r="AA197" i="11"/>
  <c r="AA149" i="11"/>
  <c r="AA217" i="11"/>
  <c r="AA152" i="11"/>
  <c r="AA195" i="11"/>
  <c r="AA216" i="11"/>
  <c r="AA151" i="11"/>
  <c r="AA196" i="11"/>
  <c r="AA158" i="11"/>
  <c r="AA218" i="11"/>
  <c r="AA155" i="11"/>
  <c r="AA215" i="11"/>
  <c r="AA153" i="11"/>
  <c r="AA193" i="11"/>
  <c r="AA194" i="11"/>
  <c r="AA157" i="11"/>
  <c r="AA150" i="11"/>
  <c r="AA154" i="11"/>
  <c r="AA156" i="11"/>
  <c r="AA1562" i="16"/>
  <c r="AA363" i="16"/>
  <c r="AA368" i="16" s="1"/>
  <c r="AA600" i="12"/>
  <c r="AA614" i="12" s="1"/>
  <c r="Z1528" i="12"/>
  <c r="Z1641" i="12" s="1"/>
  <c r="AA636" i="12"/>
  <c r="AA331" i="16"/>
  <c r="AA855" i="16" s="1"/>
  <c r="AA932" i="16"/>
  <c r="R699" i="20"/>
  <c r="S699" i="20" s="1"/>
  <c r="AA933" i="16"/>
  <c r="W51" i="25"/>
  <c r="W75" i="25" s="1"/>
  <c r="W20" i="31" s="1"/>
  <c r="AA1496" i="16"/>
  <c r="AA1380" i="16"/>
  <c r="AA2198" i="16"/>
  <c r="AA1654" i="16"/>
  <c r="AA2195" i="16"/>
  <c r="AA2233" i="16"/>
  <c r="AA576" i="20"/>
  <c r="AA2192" i="16"/>
  <c r="AA582" i="20"/>
  <c r="AA583" i="20" s="1"/>
  <c r="AA1489" i="16"/>
  <c r="AA2193" i="16"/>
  <c r="AA446" i="20"/>
  <c r="AA590" i="20"/>
  <c r="Z198" i="11"/>
  <c r="Z244" i="11" s="1"/>
  <c r="Z163" i="10" s="1"/>
  <c r="Z307" i="10" s="1"/>
  <c r="Z1303" i="20"/>
  <c r="Z1316" i="20" s="1"/>
  <c r="AA1092" i="12"/>
  <c r="AA1161" i="12" s="1"/>
  <c r="AA1126" i="12"/>
  <c r="AA1162" i="12" s="1"/>
  <c r="AA1002" i="12"/>
  <c r="AA1159" i="12" s="1"/>
  <c r="AA856" i="16"/>
  <c r="AA936" i="12"/>
  <c r="AA1723" i="12"/>
  <c r="AA1880" i="12" s="1"/>
  <c r="AA1918" i="12" s="1"/>
  <c r="AA1768" i="12"/>
  <c r="AA1881" i="12" s="1"/>
  <c r="AA1919" i="12" s="1"/>
  <c r="AA1895" i="16"/>
  <c r="AA136" i="16"/>
  <c r="AA18" i="18"/>
  <c r="AA23" i="18" s="1"/>
  <c r="AA48" i="18"/>
  <c r="AA53" i="18" s="1"/>
  <c r="AA68" i="18"/>
  <c r="AA110" i="18"/>
  <c r="AA86" i="18"/>
  <c r="AA119" i="18"/>
  <c r="AA77" i="18"/>
  <c r="AA33" i="18"/>
  <c r="AA101" i="18"/>
  <c r="Z159" i="11"/>
  <c r="Z241" i="11" s="1"/>
  <c r="Z219" i="11"/>
  <c r="Z246" i="11" s="1"/>
  <c r="Z611" i="12" s="1"/>
  <c r="AA1714" i="12"/>
  <c r="AA1879" i="12" s="1"/>
  <c r="AA1917" i="12" s="1"/>
  <c r="AA1813" i="12"/>
  <c r="AA1882" i="12" s="1"/>
  <c r="AA1920" i="12" s="1"/>
  <c r="AA107" i="20"/>
  <c r="AA1271" i="20" s="1"/>
  <c r="AA1190" i="12"/>
  <c r="AA727" i="12"/>
  <c r="AA915" i="12" s="1"/>
  <c r="AA1930" i="12" s="1"/>
  <c r="AA850" i="12"/>
  <c r="AA919" i="12" s="1"/>
  <c r="AA1934" i="12" s="1"/>
  <c r="AA1214" i="12"/>
  <c r="AA1234" i="12" s="1"/>
  <c r="AA1399" i="12" s="1"/>
  <c r="AA751" i="12"/>
  <c r="AA916" i="12" s="1"/>
  <c r="AA1931" i="12" s="1"/>
  <c r="AA11" i="18"/>
  <c r="AA11" i="20"/>
  <c r="AA11" i="12"/>
  <c r="AA11" i="16"/>
  <c r="Z240" i="20"/>
  <c r="Z699" i="16"/>
  <c r="AA214" i="20"/>
  <c r="AA1276" i="20" s="1"/>
  <c r="AB171" i="11"/>
  <c r="AB201" i="11"/>
  <c r="AB124" i="11"/>
  <c r="AB180" i="11"/>
  <c r="AB162" i="11"/>
  <c r="AB177" i="11"/>
  <c r="AB243" i="11" s="1"/>
  <c r="AB162" i="10" s="1"/>
  <c r="AB168" i="11"/>
  <c r="AB242" i="11" s="1"/>
  <c r="AB161" i="10" s="1"/>
  <c r="AA939" i="16"/>
  <c r="AA418" i="20"/>
  <c r="Z1607" i="12"/>
  <c r="Z1643" i="12" s="1"/>
  <c r="Z38" i="18"/>
  <c r="AA1153" i="12"/>
  <c r="AA1165" i="12" s="1"/>
  <c r="AA1047" i="12"/>
  <c r="AA1160" i="12" s="1"/>
  <c r="AA2099" i="16"/>
  <c r="AA862" i="16" s="1"/>
  <c r="Z28" i="10"/>
  <c r="AA284" i="16"/>
  <c r="AA853" i="16" s="1"/>
  <c r="AA47" i="20"/>
  <c r="AA59" i="20"/>
  <c r="AA1256" i="20" s="1"/>
  <c r="AA1290" i="20" s="1"/>
  <c r="AA53" i="20"/>
  <c r="Z1474" i="12"/>
  <c r="Z1639" i="12" s="1"/>
  <c r="AA120" i="20"/>
  <c r="AA1273" i="20" s="1"/>
  <c r="AA902" i="12"/>
  <c r="AA922" i="12" s="1"/>
  <c r="AA1938" i="12" s="1"/>
  <c r="AA1952" i="12" s="1"/>
  <c r="AA1910" i="12" s="1"/>
  <c r="AA884" i="12"/>
  <c r="AA920" i="12" s="1"/>
  <c r="AA1935" i="12" s="1"/>
  <c r="AA993" i="12"/>
  <c r="AA1158" i="12" s="1"/>
  <c r="AA264" i="12"/>
  <c r="AA585" i="12"/>
  <c r="AA520" i="12"/>
  <c r="AA161" i="12"/>
  <c r="AA221" i="12"/>
  <c r="AA594" i="12"/>
  <c r="AA306" i="12"/>
  <c r="AA434" i="12"/>
  <c r="AA116" i="12"/>
  <c r="AA206" i="12"/>
  <c r="Z1483" i="12"/>
  <c r="Z1640" i="12" s="1"/>
  <c r="AA1847" i="12"/>
  <c r="AA1883" i="12" s="1"/>
  <c r="AA1921" i="12" s="1"/>
  <c r="AA232" i="20"/>
  <c r="AA1277" i="20" s="1"/>
  <c r="AA805" i="12"/>
  <c r="AA918" i="12" s="1"/>
  <c r="AA1933" i="12" s="1"/>
  <c r="AA1548" i="12"/>
  <c r="AA1431" i="12"/>
  <c r="AA1535" i="12"/>
  <c r="AA1458" i="12"/>
  <c r="AA1467" i="12"/>
  <c r="AA1492" i="12"/>
  <c r="AA1518" i="12"/>
  <c r="AA1507" i="12"/>
  <c r="AA1527" i="12"/>
  <c r="AA1520" i="12"/>
  <c r="AA1519" i="12"/>
  <c r="AA1504" i="12"/>
  <c r="AA1432" i="12"/>
  <c r="AA1597" i="12"/>
  <c r="AA1547" i="12"/>
  <c r="AA1569" i="12"/>
  <c r="AA1551" i="12"/>
  <c r="AA1562" i="12"/>
  <c r="AA1510" i="12"/>
  <c r="AA1494" i="12"/>
  <c r="AA1592" i="12"/>
  <c r="AA1509" i="12"/>
  <c r="AA1513" i="12"/>
  <c r="AA1552" i="12"/>
  <c r="AA1471" i="12"/>
  <c r="AA1566" i="12"/>
  <c r="AA1463" i="12"/>
  <c r="AA1459" i="12"/>
  <c r="AA1567" i="12"/>
  <c r="AA1501" i="12"/>
  <c r="AA1498" i="12"/>
  <c r="AA1512" i="12"/>
  <c r="AA1526" i="12"/>
  <c r="AA1570" i="12"/>
  <c r="AA1436" i="12"/>
  <c r="AA1493" i="12"/>
  <c r="AA1522" i="12"/>
  <c r="AA1472" i="12"/>
  <c r="AA1560" i="12"/>
  <c r="AA1579" i="12"/>
  <c r="AA1542" i="12"/>
  <c r="AA1481" i="12"/>
  <c r="AA1546" i="12"/>
  <c r="AA1521" i="12"/>
  <c r="AA1545" i="12"/>
  <c r="AA1602" i="12"/>
  <c r="AA1430" i="12"/>
  <c r="AA1454" i="12"/>
  <c r="AA1500" i="12"/>
  <c r="AA1466" i="12"/>
  <c r="AA1473" i="12"/>
  <c r="AA1572" i="12"/>
  <c r="AA1594" i="12"/>
  <c r="AA1553" i="12"/>
  <c r="AA1559" i="12"/>
  <c r="AA1469" i="12"/>
  <c r="AA1506" i="12"/>
  <c r="AA1550" i="12"/>
  <c r="AA1581" i="12"/>
  <c r="AA1505" i="12"/>
  <c r="AA1446" i="12"/>
  <c r="AA1549" i="12"/>
  <c r="AA1568" i="12"/>
  <c r="AA1495" i="12"/>
  <c r="AA1555" i="12"/>
  <c r="AA1544" i="12"/>
  <c r="AA1537" i="12"/>
  <c r="AA1604" i="12"/>
  <c r="AA1580" i="12"/>
  <c r="AA1517" i="12"/>
  <c r="AA1442" i="12"/>
  <c r="AA1470" i="12"/>
  <c r="AA1515" i="12"/>
  <c r="AA1558" i="12"/>
  <c r="AA1557" i="12"/>
  <c r="AA1556" i="12"/>
  <c r="AA1482" i="12"/>
  <c r="AA1514" i="12"/>
  <c r="AA1565" i="12"/>
  <c r="AA1439" i="12"/>
  <c r="AA1464" i="12"/>
  <c r="AA1502" i="12"/>
  <c r="AA1524" i="12"/>
  <c r="AA1499" i="12"/>
  <c r="AA1539" i="12"/>
  <c r="AA1564" i="12"/>
  <c r="AA1603" i="12"/>
  <c r="AA1563" i="12"/>
  <c r="AA1497" i="12"/>
  <c r="AA1536" i="12"/>
  <c r="AA1538" i="12"/>
  <c r="AA1449" i="12"/>
  <c r="AA1525" i="12"/>
  <c r="AA1578" i="12"/>
  <c r="AA1460" i="12"/>
  <c r="AA1508" i="12"/>
  <c r="AA1496" i="12"/>
  <c r="AA1468" i="12"/>
  <c r="AA1561" i="12"/>
  <c r="AA1491" i="12"/>
  <c r="AA1601" i="12"/>
  <c r="AA1462" i="12"/>
  <c r="AA1511" i="12"/>
  <c r="AA1534" i="12"/>
  <c r="AA1516" i="12"/>
  <c r="AA1583" i="12"/>
  <c r="AA1571" i="12"/>
  <c r="AA1587" i="12"/>
  <c r="AA1554" i="12"/>
  <c r="AA1543" i="12"/>
  <c r="AA1490" i="12"/>
  <c r="AA1596" i="12"/>
  <c r="AA1523" i="12"/>
  <c r="AA1541" i="12"/>
  <c r="AA1489" i="12"/>
  <c r="AA1533" i="12"/>
  <c r="AA1457" i="12"/>
  <c r="AA1540" i="12"/>
  <c r="AA1503" i="12"/>
  <c r="AA1465" i="12"/>
  <c r="AA1599" i="12"/>
  <c r="AA1456" i="12"/>
  <c r="AA1577" i="12"/>
  <c r="AA1438" i="12"/>
  <c r="AA1605" i="12"/>
  <c r="AA1488" i="12"/>
  <c r="AA1588" i="12"/>
  <c r="AA1455" i="12"/>
  <c r="AA1590" i="12"/>
  <c r="AA1478" i="12"/>
  <c r="AA1441" i="12"/>
  <c r="AA1606" i="12"/>
  <c r="AA1440" i="12"/>
  <c r="AA1593" i="12"/>
  <c r="AA1447" i="12"/>
  <c r="AA1433" i="12"/>
  <c r="AA1444" i="12"/>
  <c r="AA1445" i="12"/>
  <c r="AA1435" i="12"/>
  <c r="AA1598" i="12"/>
  <c r="AA1480" i="12"/>
  <c r="AA1448" i="12"/>
  <c r="AA1600" i="12"/>
  <c r="AA1582" i="12"/>
  <c r="AA1437" i="12"/>
  <c r="AA1591" i="12"/>
  <c r="AA1461" i="12"/>
  <c r="AA1586" i="12"/>
  <c r="AA1589" i="12"/>
  <c r="AA1443" i="12"/>
  <c r="AA1595" i="12"/>
  <c r="AA1585" i="12"/>
  <c r="AA1584" i="12"/>
  <c r="AA1479" i="12"/>
  <c r="AA745" i="16"/>
  <c r="AA241" i="20" s="1"/>
  <c r="AA753" i="16"/>
  <c r="AA249" i="20" s="1"/>
  <c r="AA769" i="16"/>
  <c r="AA265" i="20" s="1"/>
  <c r="AA779" i="16"/>
  <c r="AA275" i="20" s="1"/>
  <c r="AA747" i="16"/>
  <c r="AA243" i="20" s="1"/>
  <c r="AA777" i="16"/>
  <c r="AA273" i="20" s="1"/>
  <c r="AA763" i="16"/>
  <c r="AA259" i="20" s="1"/>
  <c r="AA761" i="16"/>
  <c r="AA257" i="20" s="1"/>
  <c r="AA744" i="16"/>
  <c r="AA773" i="16"/>
  <c r="AA269" i="20" s="1"/>
  <c r="AA774" i="16"/>
  <c r="AA270" i="20" s="1"/>
  <c r="AA746" i="16"/>
  <c r="AA242" i="20" s="1"/>
  <c r="AA766" i="16"/>
  <c r="AA262" i="20" s="1"/>
  <c r="AA752" i="16"/>
  <c r="AA248" i="20" s="1"/>
  <c r="AA751" i="16"/>
  <c r="AA247" i="20" s="1"/>
  <c r="AA783" i="16"/>
  <c r="AA279" i="20" s="1"/>
  <c r="AA781" i="16"/>
  <c r="AA277" i="20" s="1"/>
  <c r="AA754" i="16"/>
  <c r="AA250" i="20" s="1"/>
  <c r="AA770" i="16"/>
  <c r="AA266" i="20" s="1"/>
  <c r="AA765" i="16"/>
  <c r="AA261" i="20" s="1"/>
  <c r="AA748" i="16"/>
  <c r="AA244" i="20" s="1"/>
  <c r="AA760" i="16"/>
  <c r="AA256" i="20" s="1"/>
  <c r="AA759" i="16"/>
  <c r="AA255" i="20" s="1"/>
  <c r="AA772" i="16"/>
  <c r="AA268" i="20" s="1"/>
  <c r="AA778" i="16"/>
  <c r="AA274" i="20" s="1"/>
  <c r="AA780" i="16"/>
  <c r="AA276" i="20" s="1"/>
  <c r="AA758" i="16"/>
  <c r="AA254" i="20" s="1"/>
  <c r="AA755" i="16"/>
  <c r="AA251" i="20" s="1"/>
  <c r="AA768" i="16"/>
  <c r="AA264" i="20" s="1"/>
  <c r="AA767" i="16"/>
  <c r="AA263" i="20" s="1"/>
  <c r="AA756" i="16"/>
  <c r="AA252" i="20" s="1"/>
  <c r="AA771" i="16"/>
  <c r="AA267" i="20" s="1"/>
  <c r="AA776" i="16"/>
  <c r="AA272" i="20" s="1"/>
  <c r="AA775" i="16"/>
  <c r="AA271" i="20" s="1"/>
  <c r="AA782" i="16"/>
  <c r="AA278" i="20" s="1"/>
  <c r="AA757" i="16"/>
  <c r="AA253" i="20" s="1"/>
  <c r="AA749" i="16"/>
  <c r="AA245" i="20" s="1"/>
  <c r="AA750" i="16"/>
  <c r="AA246" i="20" s="1"/>
  <c r="AA762" i="16"/>
  <c r="AA258" i="20" s="1"/>
  <c r="AA764" i="16"/>
  <c r="AA260" i="20" s="1"/>
  <c r="Z1573" i="12"/>
  <c r="Z1642" i="12" s="1"/>
  <c r="AA760" i="12"/>
  <c r="AA917" i="12" s="1"/>
  <c r="AA1932" i="12" s="1"/>
  <c r="AA911" i="12"/>
  <c r="AA923" i="12" s="1"/>
  <c r="AA1939" i="12" s="1"/>
  <c r="AA857" i="16"/>
  <c r="AA561" i="20"/>
  <c r="AA562" i="20" s="1"/>
  <c r="AA610" i="20"/>
  <c r="AA547" i="20"/>
  <c r="AA548" i="20" s="1"/>
  <c r="Z404" i="20"/>
  <c r="AA432" i="20"/>
  <c r="AA439" i="20"/>
  <c r="AA425" i="20"/>
  <c r="AA453" i="20"/>
  <c r="R748" i="20"/>
  <c r="AA568" i="20"/>
  <c r="AA433" i="20"/>
  <c r="AA447" i="20"/>
  <c r="AA426" i="20"/>
  <c r="Z405" i="20"/>
  <c r="AA403" i="20"/>
  <c r="AB403" i="20" s="1"/>
  <c r="AA398" i="20"/>
  <c r="AA611" i="20"/>
  <c r="M850" i="20"/>
  <c r="N850" i="20" s="1"/>
  <c r="AA397" i="20"/>
  <c r="AA569" i="20"/>
  <c r="AA596" i="20"/>
  <c r="AA597" i="20" s="1"/>
  <c r="AA454" i="20"/>
  <c r="AA419" i="20"/>
  <c r="AA440" i="20"/>
  <c r="AA1545" i="16"/>
  <c r="AA1199" i="16"/>
  <c r="AA992" i="16"/>
  <c r="AA1470" i="16"/>
  <c r="AA1517" i="16"/>
  <c r="AA1524" i="16"/>
  <c r="AA1387" i="16"/>
  <c r="AA1192" i="16"/>
  <c r="AA1510" i="16"/>
  <c r="AA1626" i="16"/>
  <c r="Z1761" i="16"/>
  <c r="AA1761" i="16"/>
  <c r="Z2242" i="16"/>
  <c r="AA1674" i="16"/>
  <c r="AB1674" i="16" s="1"/>
  <c r="AA2212" i="16"/>
  <c r="AA2224" i="16"/>
  <c r="AA2235" i="16"/>
  <c r="AA1009" i="16"/>
  <c r="AB1009" i="16" s="1"/>
  <c r="AA2221" i="16"/>
  <c r="AA993" i="16"/>
  <c r="AA2171" i="16"/>
  <c r="Y2391" i="16"/>
  <c r="Z2389" i="16"/>
  <c r="AA2197" i="16"/>
  <c r="Z2213" i="16"/>
  <c r="AA1476" i="16"/>
  <c r="AB1476" i="16" s="1"/>
  <c r="Z2203" i="16"/>
  <c r="AA1414" i="16"/>
  <c r="AB1414" i="16" s="1"/>
  <c r="AA2219" i="16"/>
  <c r="Z2246" i="16"/>
  <c r="AA1702" i="16"/>
  <c r="AB1702" i="16" s="1"/>
  <c r="Z2200" i="16"/>
  <c r="AA1393" i="16"/>
  <c r="AB1393" i="16" s="1"/>
  <c r="AA2170" i="16"/>
  <c r="Z332" i="16"/>
  <c r="AA1373" i="16"/>
  <c r="AA2199" i="16"/>
  <c r="AA2220" i="16"/>
  <c r="Z169" i="16"/>
  <c r="Z186" i="16" s="1"/>
  <c r="Z60" i="10" s="1"/>
  <c r="AA152" i="16"/>
  <c r="AB152" i="16" s="1"/>
  <c r="AB169" i="16" s="1"/>
  <c r="AB186" i="16" s="1"/>
  <c r="R247" i="10"/>
  <c r="Q247" i="10"/>
  <c r="P247" i="10"/>
  <c r="Y1193" i="16"/>
  <c r="Z1193" i="16" s="1"/>
  <c r="W78" i="18"/>
  <c r="W75" i="18" s="1"/>
  <c r="W80" i="18" s="1"/>
  <c r="W212" i="10" s="1"/>
  <c r="W211" i="10" s="1"/>
  <c r="AB27" i="8"/>
  <c r="AB29" i="8"/>
  <c r="AB135" i="8" s="1"/>
  <c r="AB134" i="8"/>
  <c r="AC28" i="8"/>
  <c r="AB32" i="8"/>
  <c r="AB31" i="8" s="1"/>
  <c r="Q741" i="20"/>
  <c r="T1262" i="16"/>
  <c r="U1261" i="16"/>
  <c r="P742" i="20"/>
  <c r="P743" i="20" s="1"/>
  <c r="V1248" i="16"/>
  <c r="E2515" i="16"/>
  <c r="F1322" i="16" a="1"/>
  <c r="F1322" i="16" s="1"/>
  <c r="Y2200" i="16"/>
  <c r="U2179" i="16"/>
  <c r="V1254" i="16"/>
  <c r="K2188" i="16"/>
  <c r="K1318" i="16"/>
  <c r="Y2242" i="16"/>
  <c r="M808" i="20"/>
  <c r="N808" i="20" s="1"/>
  <c r="O808" i="20" s="1"/>
  <c r="M829" i="20"/>
  <c r="N829" i="20" s="1"/>
  <c r="O829" i="20" s="1"/>
  <c r="Y2213" i="16"/>
  <c r="Y2203" i="16"/>
  <c r="E2516" i="16"/>
  <c r="D1323" i="16"/>
  <c r="D1324" i="16" s="1"/>
  <c r="J2255" i="16"/>
  <c r="N927" i="20"/>
  <c r="K1324" i="16"/>
  <c r="K1327" i="16" s="1"/>
  <c r="K264" i="16" s="1"/>
  <c r="D2515" i="16"/>
  <c r="V2178" i="16"/>
  <c r="W1247" i="16"/>
  <c r="X1761" i="16"/>
  <c r="Y1761" i="16"/>
  <c r="Y2139" i="16"/>
  <c r="Y318" i="20" s="1"/>
  <c r="Y2153" i="16"/>
  <c r="U473" i="20"/>
  <c r="T474" i="20"/>
  <c r="T475" i="20" s="1"/>
  <c r="R693" i="20"/>
  <c r="R694" i="20" s="1"/>
  <c r="Y2333" i="16"/>
  <c r="Y44" i="16" s="1"/>
  <c r="Y85" i="16" s="1"/>
  <c r="Y43" i="16"/>
  <c r="X49" i="16"/>
  <c r="X2310" i="16" s="1"/>
  <c r="X2322" i="16" s="1"/>
  <c r="X33" i="16"/>
  <c r="X2308" i="16" s="1"/>
  <c r="X2320" i="16" s="1"/>
  <c r="Y169" i="16"/>
  <c r="Y186" i="16" s="1"/>
  <c r="Y60" i="10" s="1"/>
  <c r="Y348" i="10" s="1"/>
  <c r="X73" i="16"/>
  <c r="X2313" i="16" s="1"/>
  <c r="X2325" i="16" s="1"/>
  <c r="X162" i="16"/>
  <c r="X179" i="16" s="1"/>
  <c r="X52" i="10" s="1"/>
  <c r="X340" i="10" s="1"/>
  <c r="Y146" i="16"/>
  <c r="Z146" i="16" s="1"/>
  <c r="R1682" i="16"/>
  <c r="S1682" i="16" s="1"/>
  <c r="Y1415" i="16"/>
  <c r="Z1415" i="16" s="1"/>
  <c r="R2243" i="16"/>
  <c r="S501" i="20"/>
  <c r="T501" i="20" s="1"/>
  <c r="M920" i="20"/>
  <c r="M928" i="20"/>
  <c r="M929" i="20" s="1"/>
  <c r="D1233" i="20"/>
  <c r="M857" i="20"/>
  <c r="M801" i="20"/>
  <c r="N801" i="20" s="1"/>
  <c r="L824" i="20"/>
  <c r="X1531" i="16"/>
  <c r="Y1394" i="16"/>
  <c r="Z1394" i="16" s="1"/>
  <c r="Y2246" i="16"/>
  <c r="D3208" i="16"/>
  <c r="D3201" i="16"/>
  <c r="Y1530" i="16"/>
  <c r="Z1530" i="16" s="1"/>
  <c r="Y1667" i="16"/>
  <c r="Z1667" i="16" s="1"/>
  <c r="D2916" i="16"/>
  <c r="Y1477" i="16"/>
  <c r="Z1477" i="16" s="1"/>
  <c r="X333" i="16"/>
  <c r="Y332" i="16"/>
  <c r="W2201" i="16"/>
  <c r="X1400" i="16"/>
  <c r="X2201" i="16" s="1"/>
  <c r="R1428" i="16"/>
  <c r="R2205" i="16" s="1"/>
  <c r="Y968" i="16"/>
  <c r="Z968" i="16" s="1"/>
  <c r="L1046" i="16"/>
  <c r="K1052" i="16"/>
  <c r="R1027" i="16"/>
  <c r="S1027" i="16" s="1"/>
  <c r="T1027" i="16" s="1"/>
  <c r="Y973" i="16"/>
  <c r="Z973" i="16" s="1"/>
  <c r="Y985" i="16"/>
  <c r="Z985" i="16" s="1"/>
  <c r="P60" i="16"/>
  <c r="P87" i="16" s="1"/>
  <c r="P84" i="16" s="1"/>
  <c r="P2338" i="16"/>
  <c r="Q2323" i="16"/>
  <c r="Q2314" i="16"/>
  <c r="Q91" i="16" s="1"/>
  <c r="W466" i="20"/>
  <c r="R648" i="20"/>
  <c r="R649" i="20" s="1"/>
  <c r="O460" i="20"/>
  <c r="O461" i="20" s="1"/>
  <c r="P459" i="20"/>
  <c r="T487" i="20"/>
  <c r="U487" i="20" s="1"/>
  <c r="R508" i="20"/>
  <c r="T494" i="20"/>
  <c r="V480" i="20"/>
  <c r="D2922" i="16"/>
  <c r="P1761" i="16"/>
  <c r="Q1761" i="16"/>
  <c r="R1761" i="16"/>
  <c r="S1761" i="16"/>
  <c r="T1761" i="16"/>
  <c r="U1761" i="16"/>
  <c r="V1761" i="16"/>
  <c r="W1761" i="16"/>
  <c r="R1408" i="16"/>
  <c r="S1407" i="16"/>
  <c r="R2202" i="16"/>
  <c r="P1429" i="16"/>
  <c r="P1430" i="16" s="1"/>
  <c r="U1402" i="16"/>
  <c r="V1402" i="16" s="1"/>
  <c r="W1532" i="16"/>
  <c r="E2898" i="16"/>
  <c r="E2891" i="16"/>
  <c r="U1539" i="16"/>
  <c r="F2058" i="16" a="1"/>
  <c r="F2058" i="16" s="1"/>
  <c r="E3208" i="16"/>
  <c r="D2052" i="16"/>
  <c r="D3202" i="16" s="1"/>
  <c r="E3202" i="16"/>
  <c r="K2046" i="16"/>
  <c r="F3194" i="16"/>
  <c r="F2051" i="16" a="1"/>
  <c r="F2051" i="16" s="1"/>
  <c r="E3201" i="16"/>
  <c r="D2017" i="16"/>
  <c r="E3167" i="16"/>
  <c r="L1724" i="16"/>
  <c r="L1725" i="16"/>
  <c r="L2249" i="16"/>
  <c r="M1723" i="16"/>
  <c r="P1696" i="16"/>
  <c r="P1697" i="16" s="1"/>
  <c r="D1750" i="16"/>
  <c r="D2917" i="16" s="1"/>
  <c r="E2917" i="16"/>
  <c r="F1749" i="16" a="1"/>
  <c r="F1749" i="16" s="1"/>
  <c r="E2916" i="16"/>
  <c r="T1681" i="16"/>
  <c r="D2905" i="16"/>
  <c r="G2902" i="16" s="1"/>
  <c r="K1737" i="16"/>
  <c r="U1688" i="16"/>
  <c r="V1688" i="16" s="1"/>
  <c r="T2244" i="16"/>
  <c r="T1689" i="16"/>
  <c r="P2245" i="16"/>
  <c r="Q1695" i="16"/>
  <c r="F1743" i="16"/>
  <c r="D2910" i="16"/>
  <c r="Q285" i="16"/>
  <c r="Q2205" i="16"/>
  <c r="V334" i="16"/>
  <c r="V838" i="16" s="1"/>
  <c r="V199" i="10" s="1"/>
  <c r="W1478" i="16"/>
  <c r="X1478" i="16" s="1"/>
  <c r="X334" i="16" s="1"/>
  <c r="X838" i="16" s="1"/>
  <c r="X199" i="10" s="1"/>
  <c r="W333" i="16"/>
  <c r="W1537" i="16"/>
  <c r="V1538" i="16"/>
  <c r="W1401" i="16"/>
  <c r="Q1423" i="16"/>
  <c r="R1422" i="16"/>
  <c r="S1421" i="16"/>
  <c r="R2204" i="16"/>
  <c r="W52" i="10"/>
  <c r="W340" i="10" s="1"/>
  <c r="V60" i="10"/>
  <c r="V348" i="10" s="1"/>
  <c r="O1029" i="16"/>
  <c r="P1029" i="16" s="1"/>
  <c r="Q1028" i="16"/>
  <c r="M1045" i="16"/>
  <c r="L1047" i="16"/>
  <c r="L1051" i="16"/>
  <c r="K1053" i="16"/>
  <c r="L1717" i="16"/>
  <c r="M1717" i="16" s="1"/>
  <c r="K2081" i="16"/>
  <c r="K1718" i="16"/>
  <c r="L1718" i="16" s="1"/>
  <c r="K2041" i="16"/>
  <c r="K1730" i="16"/>
  <c r="K2032" i="16"/>
  <c r="L2248" i="16"/>
  <c r="N1716" i="16"/>
  <c r="H1768" i="16"/>
  <c r="D1064" i="20"/>
  <c r="W974" i="16"/>
  <c r="X974" i="16" s="1"/>
  <c r="S734" i="20"/>
  <c r="N1034" i="16"/>
  <c r="W85" i="16"/>
  <c r="W86" i="16"/>
  <c r="W969" i="16"/>
  <c r="X969" i="16" s="1"/>
  <c r="W83" i="16"/>
  <c r="W186" i="16"/>
  <c r="T1003" i="16"/>
  <c r="U1003" i="16" s="1"/>
  <c r="V1003" i="16" s="1"/>
  <c r="O1033" i="16"/>
  <c r="P1033" i="16" s="1"/>
  <c r="M1035" i="16"/>
  <c r="Q1016" i="16"/>
  <c r="Q1017" i="16" s="1"/>
  <c r="S1004" i="16"/>
  <c r="R1005" i="16"/>
  <c r="U986" i="16"/>
  <c r="V986" i="16" s="1"/>
  <c r="R735" i="20"/>
  <c r="R736" i="20" s="1"/>
  <c r="W647" i="20"/>
  <c r="V1669" i="16"/>
  <c r="L922" i="20"/>
  <c r="L879" i="20"/>
  <c r="M879" i="20" s="1"/>
  <c r="M880" i="20" s="1"/>
  <c r="L880" i="20"/>
  <c r="M822" i="20"/>
  <c r="L823" i="20"/>
  <c r="L802" i="20"/>
  <c r="W1395" i="16"/>
  <c r="X1395" i="16" s="1"/>
  <c r="M843" i="20"/>
  <c r="N843" i="20" s="1"/>
  <c r="O843" i="20" s="1"/>
  <c r="L865" i="20"/>
  <c r="L866" i="20" s="1"/>
  <c r="L851" i="20"/>
  <c r="L852" i="20" s="1"/>
  <c r="L844" i="20"/>
  <c r="L845" i="20" s="1"/>
  <c r="L921" i="20"/>
  <c r="L809" i="20"/>
  <c r="L810" i="20"/>
  <c r="L830" i="20"/>
  <c r="L831" i="20"/>
  <c r="M864" i="20"/>
  <c r="N864" i="20" s="1"/>
  <c r="M836" i="20"/>
  <c r="K900" i="20"/>
  <c r="K901" i="20" s="1"/>
  <c r="L899" i="20"/>
  <c r="L837" i="20"/>
  <c r="L838" i="20" s="1"/>
  <c r="P1711" i="16"/>
  <c r="S1704" i="16"/>
  <c r="T999" i="16"/>
  <c r="L1041" i="16"/>
  <c r="M1041" i="16" s="1"/>
  <c r="K2053" i="16"/>
  <c r="E2059" i="16"/>
  <c r="R2318" i="16"/>
  <c r="R19" i="16" s="1"/>
  <c r="S17" i="16" s="1"/>
  <c r="S2306" i="16" s="1"/>
  <c r="Q20" i="16"/>
  <c r="Q81" i="16" s="1"/>
  <c r="R1015" i="16"/>
  <c r="S1010" i="16"/>
  <c r="O1039" i="16"/>
  <c r="P1039" i="16" s="1"/>
  <c r="R1011" i="16"/>
  <c r="P1023" i="16"/>
  <c r="R1022" i="16"/>
  <c r="D1057" i="16"/>
  <c r="F1056" i="16" s="1"/>
  <c r="K1057" i="16" s="1"/>
  <c r="S1021" i="16"/>
  <c r="D1062" i="16"/>
  <c r="D1063" i="16" s="1"/>
  <c r="D1067" i="16"/>
  <c r="C1069" i="16"/>
  <c r="B1066" i="16"/>
  <c r="D1072" i="16"/>
  <c r="J1071" i="16"/>
  <c r="E1068" i="16"/>
  <c r="E1067" i="16"/>
  <c r="F1067" i="16" s="1" a="1"/>
  <c r="F1067" i="16" s="1"/>
  <c r="N1040" i="16"/>
  <c r="V997" i="16"/>
  <c r="U998" i="16"/>
  <c r="R885" i="20"/>
  <c r="Q886" i="20"/>
  <c r="Q887" i="20" s="1"/>
  <c r="D1232" i="20"/>
  <c r="E1232" i="20" s="1"/>
  <c r="C1232" i="20"/>
  <c r="M655" i="20"/>
  <c r="M656" i="20" s="1"/>
  <c r="N654" i="20"/>
  <c r="Q686" i="20"/>
  <c r="R686" i="20" s="1"/>
  <c r="R687" i="20" s="1"/>
  <c r="M871" i="20"/>
  <c r="N878" i="20"/>
  <c r="L872" i="20"/>
  <c r="L873" i="20" s="1"/>
  <c r="R720" i="20"/>
  <c r="Q721" i="20"/>
  <c r="Q722" i="20" s="1"/>
  <c r="L859" i="20"/>
  <c r="L858" i="20"/>
  <c r="R727" i="20"/>
  <c r="S685" i="20"/>
  <c r="T692" i="20"/>
  <c r="S706" i="20"/>
  <c r="Q728" i="20"/>
  <c r="Q729" i="20" s="1"/>
  <c r="M815" i="20"/>
  <c r="L816" i="20"/>
  <c r="L817" i="20" s="1"/>
  <c r="M794" i="20"/>
  <c r="L795" i="20"/>
  <c r="L796" i="20" s="1"/>
  <c r="W2324" i="16"/>
  <c r="V2336" i="16"/>
  <c r="V68" i="16" s="1"/>
  <c r="V88" i="16" s="1"/>
  <c r="T28" i="16"/>
  <c r="T987" i="16"/>
  <c r="D62" i="20"/>
  <c r="U630" i="20"/>
  <c r="S637" i="20"/>
  <c r="U1709" i="16"/>
  <c r="V1709" i="16" s="1"/>
  <c r="W1709" i="16" s="1"/>
  <c r="X1709" i="16" s="1"/>
  <c r="X2247" i="16" s="1"/>
  <c r="R638" i="20"/>
  <c r="R639" i="20" s="1"/>
  <c r="W1668" i="16"/>
  <c r="X1668" i="16" s="1"/>
  <c r="C1078" i="20"/>
  <c r="C1072" i="20"/>
  <c r="D1072" i="20"/>
  <c r="E1072" i="20" s="1"/>
  <c r="W2241" i="16"/>
  <c r="K1751" i="16"/>
  <c r="K1752" i="16" s="1"/>
  <c r="V975" i="16"/>
  <c r="D1182" i="16"/>
  <c r="V981" i="16"/>
  <c r="D63" i="20"/>
  <c r="E1182" i="16"/>
  <c r="T1703" i="16"/>
  <c r="Q1710" i="16"/>
  <c r="R1710" i="16" s="1"/>
  <c r="V2242" i="16"/>
  <c r="V1675" i="16"/>
  <c r="B1755" i="16"/>
  <c r="B2922" i="16" s="1"/>
  <c r="D1762" i="16"/>
  <c r="C1765" i="16" s="1"/>
  <c r="D948" i="20" s="1"/>
  <c r="C948" i="20" s="1"/>
  <c r="E947" i="20" s="1"/>
  <c r="E1757" i="16"/>
  <c r="D1756" i="16"/>
  <c r="E1756" i="16"/>
  <c r="R2247" i="16"/>
  <c r="Q2247" i="16"/>
  <c r="T2246" i="16"/>
  <c r="N212" i="10"/>
  <c r="K247" i="10"/>
  <c r="L247" i="10"/>
  <c r="U212" i="10"/>
  <c r="M211" i="10"/>
  <c r="M290" i="10"/>
  <c r="V211" i="10"/>
  <c r="V290" i="10"/>
  <c r="Z280" i="20" l="1"/>
  <c r="Z313" i="20" s="1"/>
  <c r="Z1214" i="16"/>
  <c r="Z1213" i="16"/>
  <c r="Z2173" i="16"/>
  <c r="AA1212" i="16"/>
  <c r="U468" i="20"/>
  <c r="V467" i="20"/>
  <c r="R489" i="20"/>
  <c r="S488" i="20"/>
  <c r="AC319" i="20"/>
  <c r="AC595" i="12"/>
  <c r="N529" i="20"/>
  <c r="L530" i="20"/>
  <c r="M530" i="20" s="1"/>
  <c r="M531" i="20" s="1"/>
  <c r="Y3490" i="16"/>
  <c r="Y844" i="16" s="1"/>
  <c r="S482" i="20"/>
  <c r="T481" i="20"/>
  <c r="Z3489" i="16"/>
  <c r="Z250" i="10" s="1"/>
  <c r="AA3393" i="16"/>
  <c r="AA3395" i="16" s="1"/>
  <c r="AA3394" i="16"/>
  <c r="AA3357" i="16"/>
  <c r="AA3359" i="16" s="1"/>
  <c r="AA3358" i="16"/>
  <c r="AA3309" i="16"/>
  <c r="AA3311" i="16" s="1"/>
  <c r="AA3310" i="16"/>
  <c r="AA3285" i="16"/>
  <c r="AA3287" i="16" s="1"/>
  <c r="AA3286" i="16"/>
  <c r="AA3429" i="16"/>
  <c r="AA3431" i="16" s="1"/>
  <c r="AA3430" i="16"/>
  <c r="AA3381" i="16"/>
  <c r="AA3383" i="16" s="1"/>
  <c r="AA3382" i="16"/>
  <c r="AA3321" i="16"/>
  <c r="AA3323" i="16" s="1"/>
  <c r="AA3322" i="16"/>
  <c r="AA3478" i="16"/>
  <c r="AA3261" i="16"/>
  <c r="AA3263" i="16" s="1"/>
  <c r="AA3405" i="16"/>
  <c r="AA3407" i="16" s="1"/>
  <c r="AA3406" i="16"/>
  <c r="AA3418" i="16"/>
  <c r="Z3358" i="16"/>
  <c r="AA3442" i="16"/>
  <c r="AA3346" i="16"/>
  <c r="AA3334" i="16"/>
  <c r="AA3298" i="16"/>
  <c r="AA3250" i="16"/>
  <c r="Z3491" i="16"/>
  <c r="Z3334" i="16"/>
  <c r="Z3394" i="16"/>
  <c r="AA3492" i="16"/>
  <c r="AA3477" i="16"/>
  <c r="AA3488" i="16"/>
  <c r="AA3487" i="16"/>
  <c r="AA861" i="16" s="1"/>
  <c r="AC786" i="16"/>
  <c r="AC3425" i="16"/>
  <c r="AC3329" i="16"/>
  <c r="AC3257" i="16"/>
  <c r="AC3461" i="16"/>
  <c r="AC3365" i="16"/>
  <c r="AC3293" i="16"/>
  <c r="AC3502" i="16"/>
  <c r="AC3401" i="16"/>
  <c r="AC3305" i="16"/>
  <c r="AC3245" i="16"/>
  <c r="AC3437" i="16"/>
  <c r="AC3341" i="16"/>
  <c r="AC3269" i="16"/>
  <c r="AC3317" i="16"/>
  <c r="AC3473" i="16"/>
  <c r="AC3377" i="16"/>
  <c r="AC3413" i="16"/>
  <c r="AC3449" i="16"/>
  <c r="AC3353" i="16"/>
  <c r="AC3281" i="16"/>
  <c r="AC283" i="20"/>
  <c r="AC3485" i="16"/>
  <c r="AC3389" i="16"/>
  <c r="AC3516" i="16"/>
  <c r="AC3513" i="16"/>
  <c r="AC3504" i="16"/>
  <c r="AC3510" i="16"/>
  <c r="AC3505" i="16"/>
  <c r="AC3511" i="16"/>
  <c r="AC3515" i="16"/>
  <c r="AC3507" i="16"/>
  <c r="AC3518" i="16"/>
  <c r="AC3509" i="16"/>
  <c r="AC3506" i="16"/>
  <c r="AC3521" i="16"/>
  <c r="AC3512" i="16"/>
  <c r="AC3503" i="16"/>
  <c r="AC3520" i="16"/>
  <c r="AC3522" i="16"/>
  <c r="AC3514" i="16"/>
  <c r="AC3517" i="16"/>
  <c r="AC3508" i="16"/>
  <c r="AC3519" i="16"/>
  <c r="Y250" i="10"/>
  <c r="Y226" i="11"/>
  <c r="AB3523" i="16"/>
  <c r="X254" i="10"/>
  <c r="X397" i="10" s="1"/>
  <c r="X393" i="10"/>
  <c r="AB3248" i="16"/>
  <c r="AB3249" i="16" s="1"/>
  <c r="AB3251" i="16" s="1"/>
  <c r="AB3247" i="16"/>
  <c r="AB3252" i="16"/>
  <c r="AB3259" i="16"/>
  <c r="AB3264" i="16"/>
  <c r="AB3260" i="16"/>
  <c r="AB3261" i="16" s="1"/>
  <c r="AB3263" i="16" s="1"/>
  <c r="AB3276" i="16"/>
  <c r="AB3271" i="16"/>
  <c r="AB3272" i="16" s="1"/>
  <c r="AB3288" i="16"/>
  <c r="AB3283" i="16"/>
  <c r="AB3284" i="16"/>
  <c r="AB3285" i="16" s="1"/>
  <c r="AB3287" i="16" s="1"/>
  <c r="AB3300" i="16"/>
  <c r="AB3295" i="16"/>
  <c r="AB3296" i="16"/>
  <c r="AB3297" i="16" s="1"/>
  <c r="AB3299" i="16" s="1"/>
  <c r="AB3324" i="16"/>
  <c r="AB3331" i="16"/>
  <c r="AB3319" i="16"/>
  <c r="AB3320" i="16" s="1"/>
  <c r="AB3332" i="16"/>
  <c r="AB3333" i="16" s="1"/>
  <c r="AB3335" i="16" s="1"/>
  <c r="AB3307" i="16"/>
  <c r="AB3308" i="16" s="1"/>
  <c r="AB3312" i="16"/>
  <c r="AB3336" i="16"/>
  <c r="AB3334" i="16"/>
  <c r="AB3343" i="16"/>
  <c r="AB3344" i="16" s="1"/>
  <c r="AB3348" i="16"/>
  <c r="AB3355" i="16"/>
  <c r="AB3360" i="16"/>
  <c r="AB3356" i="16"/>
  <c r="AB3357" i="16" s="1"/>
  <c r="AB3359" i="16" s="1"/>
  <c r="AB3367" i="16"/>
  <c r="AB3368" i="16" s="1"/>
  <c r="AB3372" i="16"/>
  <c r="AB3379" i="16"/>
  <c r="AB3384" i="16"/>
  <c r="AB3380" i="16"/>
  <c r="AB3381" i="16" s="1"/>
  <c r="AB3383" i="16" s="1"/>
  <c r="AB3396" i="16"/>
  <c r="AB3391" i="16"/>
  <c r="AB3392" i="16"/>
  <c r="AB3393" i="16" s="1"/>
  <c r="AB3395" i="16" s="1"/>
  <c r="AB3408" i="16"/>
  <c r="AB3403" i="16"/>
  <c r="AB3404" i="16" s="1"/>
  <c r="AB3420" i="16"/>
  <c r="AB3415" i="16"/>
  <c r="AB3416" i="16" s="1"/>
  <c r="AB3428" i="16"/>
  <c r="AB3429" i="16" s="1"/>
  <c r="AB3431" i="16" s="1"/>
  <c r="AB3427" i="16"/>
  <c r="AB3432" i="16"/>
  <c r="AB3430" i="16"/>
  <c r="AB3440" i="16"/>
  <c r="AB3441" i="16" s="1"/>
  <c r="AB3443" i="16" s="1"/>
  <c r="AB3442" i="16"/>
  <c r="AB3439" i="16"/>
  <c r="AB3444" i="16"/>
  <c r="AB3456" i="16"/>
  <c r="AB3451" i="16"/>
  <c r="AB3452" i="16" s="1"/>
  <c r="AB3468" i="16"/>
  <c r="AB3463" i="16"/>
  <c r="AB3464" i="16" s="1"/>
  <c r="AB3476" i="16"/>
  <c r="AB3477" i="16" s="1"/>
  <c r="AB3475" i="16"/>
  <c r="AB3478" i="16"/>
  <c r="AB3480" i="16"/>
  <c r="G2924" i="16"/>
  <c r="G2927" i="16"/>
  <c r="F2508" i="16"/>
  <c r="W1228" i="16"/>
  <c r="AD92" i="12"/>
  <c r="N934" i="20"/>
  <c r="O934" i="20" s="1"/>
  <c r="AB119" i="11"/>
  <c r="AB108" i="12"/>
  <c r="X1221" i="16"/>
  <c r="Y1221" i="16" s="1"/>
  <c r="Z1221" i="16" s="1"/>
  <c r="O516" i="20"/>
  <c r="O517" i="20" s="1"/>
  <c r="P109" i="12"/>
  <c r="Q101" i="12"/>
  <c r="Y2174" i="16"/>
  <c r="AA1219" i="16"/>
  <c r="AB1219" i="16" s="1"/>
  <c r="AB2174" i="16" s="1"/>
  <c r="AA1641" i="16"/>
  <c r="V2176" i="16"/>
  <c r="X1233" i="16"/>
  <c r="X2176" i="16" s="1"/>
  <c r="V1234" i="16"/>
  <c r="W1234" i="16" s="1"/>
  <c r="Y1220" i="16"/>
  <c r="Z1220" i="16" s="1"/>
  <c r="L941" i="20"/>
  <c r="L942" i="20" s="1"/>
  <c r="L943" i="20" s="1"/>
  <c r="Q496" i="20"/>
  <c r="R495" i="20"/>
  <c r="AA1450" i="16"/>
  <c r="AA1634" i="16"/>
  <c r="X603" i="20"/>
  <c r="W604" i="20"/>
  <c r="W2460" i="16"/>
  <c r="X2460" i="16" s="1"/>
  <c r="P1276" i="16"/>
  <c r="P1277" i="16" s="1"/>
  <c r="P2469" i="16"/>
  <c r="Y180" i="10"/>
  <c r="Y600" i="12"/>
  <c r="Y614" i="12" s="1"/>
  <c r="Z180" i="10"/>
  <c r="Z600" i="12"/>
  <c r="Z614" i="12" s="1"/>
  <c r="Z1953" i="12" s="1"/>
  <c r="Z1911" i="12" s="1"/>
  <c r="AA1662" i="16"/>
  <c r="P1282" i="16"/>
  <c r="P2183" i="16" s="1"/>
  <c r="O2183" i="16"/>
  <c r="O1283" i="16"/>
  <c r="O1284" i="16" s="1"/>
  <c r="N1290" i="16"/>
  <c r="N1291" i="16" s="1"/>
  <c r="M1297" i="16"/>
  <c r="M1298" i="16" s="1"/>
  <c r="AA1648" i="16"/>
  <c r="AA1546" i="16"/>
  <c r="AA1613" i="16"/>
  <c r="T631" i="20"/>
  <c r="X1207" i="16"/>
  <c r="Y1207" i="16" s="1"/>
  <c r="P522" i="20"/>
  <c r="Q522" i="20" s="1"/>
  <c r="AA1620" i="16"/>
  <c r="M2884" i="16"/>
  <c r="M1719" i="16" s="1"/>
  <c r="M531" i="16" s="1"/>
  <c r="AC2574" i="16"/>
  <c r="P503" i="20"/>
  <c r="Q502" i="20"/>
  <c r="Q2875" i="16"/>
  <c r="R2875" i="16" s="1"/>
  <c r="P2877" i="16"/>
  <c r="Q2623" i="16"/>
  <c r="R2623" i="16" s="1"/>
  <c r="S2623" i="16" s="1"/>
  <c r="P2625" i="16"/>
  <c r="Z2172" i="16"/>
  <c r="AA1205" i="16"/>
  <c r="Z1206" i="16"/>
  <c r="F2502" i="16"/>
  <c r="L1310" i="16"/>
  <c r="M1310" i="16" s="1"/>
  <c r="M1313" i="16" s="1"/>
  <c r="M262" i="16" s="1"/>
  <c r="M524" i="20"/>
  <c r="N523" i="20"/>
  <c r="L1306" i="16"/>
  <c r="L261" i="16" s="1"/>
  <c r="L2186" i="16"/>
  <c r="L1304" i="16"/>
  <c r="L1305" i="16" s="1"/>
  <c r="O510" i="20"/>
  <c r="P509" i="20"/>
  <c r="K948" i="20"/>
  <c r="K949" i="20" s="1"/>
  <c r="K950" i="20" s="1"/>
  <c r="L531" i="20"/>
  <c r="AA1627" i="16"/>
  <c r="AA1655" i="16"/>
  <c r="AA1553" i="16"/>
  <c r="AC2410" i="16"/>
  <c r="AC2412" i="16" s="1"/>
  <c r="AC2818" i="16"/>
  <c r="AC2820" i="16" s="1"/>
  <c r="AC2553" i="16"/>
  <c r="AC2704" i="16"/>
  <c r="AC2653" i="16"/>
  <c r="AC2418" i="16"/>
  <c r="AC2725" i="16"/>
  <c r="AC2532" i="16"/>
  <c r="AC2676" i="16"/>
  <c r="AC2777" i="16"/>
  <c r="AC2390" i="16"/>
  <c r="AC2567" i="16"/>
  <c r="AC2581" i="16"/>
  <c r="AC2847" i="16"/>
  <c r="AC2404" i="16"/>
  <c r="AC2432" i="16"/>
  <c r="AC2826" i="16"/>
  <c r="AC2779" i="16"/>
  <c r="AC2634" i="16"/>
  <c r="AC2527" i="16"/>
  <c r="AC2534" i="16"/>
  <c r="AC2641" i="16"/>
  <c r="AC2671" i="16"/>
  <c r="AC2786" i="16"/>
  <c r="AC2678" i="16"/>
  <c r="AC2685" i="16"/>
  <c r="AC2692" i="16"/>
  <c r="AC2648" i="16"/>
  <c r="AC2399" i="16"/>
  <c r="AC2385" i="16"/>
  <c r="AC2793" i="16"/>
  <c r="AC2541" i="16"/>
  <c r="AC2392" i="16"/>
  <c r="AC2655" i="16"/>
  <c r="AC2699" i="16"/>
  <c r="AC2800" i="16"/>
  <c r="AC2548" i="16"/>
  <c r="AC2706" i="16"/>
  <c r="AC2807" i="16"/>
  <c r="AC2406" i="16"/>
  <c r="AC2562" i="16"/>
  <c r="AC2662" i="16"/>
  <c r="AC2821" i="16"/>
  <c r="AC2413" i="16"/>
  <c r="AC2713" i="16"/>
  <c r="AC2814" i="16"/>
  <c r="AC2720" i="16"/>
  <c r="AC2555" i="16"/>
  <c r="AC2420" i="16"/>
  <c r="AC2727" i="16"/>
  <c r="AC2427" i="16"/>
  <c r="AC2569" i="16"/>
  <c r="AC2576" i="16"/>
  <c r="AC2734" i="16"/>
  <c r="AC2842" i="16"/>
  <c r="AC2828" i="16"/>
  <c r="AC2583" i="16"/>
  <c r="AC2590" i="16"/>
  <c r="AC2434" i="16"/>
  <c r="AC2835" i="16"/>
  <c r="AC2597" i="16"/>
  <c r="AC2849" i="16"/>
  <c r="AC2604" i="16"/>
  <c r="AC2441" i="16"/>
  <c r="AC2455" i="16"/>
  <c r="AC2448" i="16"/>
  <c r="AC2856" i="16"/>
  <c r="AC2611" i="16"/>
  <c r="AC2462" i="16"/>
  <c r="AC2863" i="16"/>
  <c r="AC2618" i="16"/>
  <c r="AC2660" i="16"/>
  <c r="AC2469" i="16"/>
  <c r="AC2531" i="16"/>
  <c r="AC2533" i="16" s="1"/>
  <c r="AC2870" i="16"/>
  <c r="AC2625" i="16"/>
  <c r="AC2411" i="16"/>
  <c r="AC2524" i="16"/>
  <c r="AC2526" i="16" s="1"/>
  <c r="AC2675" i="16"/>
  <c r="AC2677" i="16" s="1"/>
  <c r="AC2682" i="16"/>
  <c r="AC2684" i="16" s="1"/>
  <c r="AC2689" i="16"/>
  <c r="AC2691" i="16" s="1"/>
  <c r="AC2877" i="16"/>
  <c r="AC2884" i="16"/>
  <c r="AC2476" i="16"/>
  <c r="AC2804" i="16"/>
  <c r="AC2806" i="16" s="1"/>
  <c r="AC2631" i="16"/>
  <c r="AC2633" i="16" s="1"/>
  <c r="AC2638" i="16"/>
  <c r="AC2640" i="16" s="1"/>
  <c r="AC2669" i="16"/>
  <c r="AC2812" i="16"/>
  <c r="AC2833" i="16"/>
  <c r="AC2646" i="16"/>
  <c r="AC2732" i="16"/>
  <c r="AC2697" i="16"/>
  <c r="AC2703" i="16"/>
  <c r="AC2705" i="16" s="1"/>
  <c r="AC2690" i="16"/>
  <c r="AC2397" i="16"/>
  <c r="AC2539" i="16"/>
  <c r="AC2840" i="16"/>
  <c r="AC2791" i="16"/>
  <c r="Q749" i="20"/>
  <c r="Q750" i="20" s="1"/>
  <c r="AA1497" i="16"/>
  <c r="AC2545" i="16"/>
  <c r="AC2547" i="16" s="1"/>
  <c r="AC2797" i="16"/>
  <c r="AC2799" i="16" s="1"/>
  <c r="AC2805" i="16"/>
  <c r="AC2711" i="16"/>
  <c r="AC2784" i="16"/>
  <c r="AC2546" i="16"/>
  <c r="AC2560" i="16"/>
  <c r="AC2425" i="16"/>
  <c r="AC2483" i="16"/>
  <c r="AC2819" i="16"/>
  <c r="AC2639" i="16"/>
  <c r="AC2383" i="16"/>
  <c r="AC2632" i="16"/>
  <c r="AC2798" i="16"/>
  <c r="AC2683" i="16"/>
  <c r="AC2525" i="16"/>
  <c r="AC2718" i="16"/>
  <c r="Q700" i="20"/>
  <c r="Q701" i="20" s="1"/>
  <c r="V913" i="20"/>
  <c r="K265" i="16"/>
  <c r="K87" i="20" s="1"/>
  <c r="K69" i="25" s="1"/>
  <c r="Q915" i="20"/>
  <c r="R914" i="20"/>
  <c r="AA1525" i="16"/>
  <c r="AA1518" i="16"/>
  <c r="AA1511" i="16"/>
  <c r="AA1471" i="16"/>
  <c r="Q707" i="20"/>
  <c r="P708" i="20"/>
  <c r="AA1353" i="16"/>
  <c r="AA1457" i="16"/>
  <c r="Y1226" i="16"/>
  <c r="Z1226" i="16" s="1"/>
  <c r="Z2175" i="16" s="1"/>
  <c r="X1227" i="16"/>
  <c r="T1690" i="16"/>
  <c r="V1235" i="16"/>
  <c r="W1235" i="16" s="1"/>
  <c r="AA1374" i="16"/>
  <c r="AA1464" i="16"/>
  <c r="J568" i="16" a="1"/>
  <c r="J568" i="16" s="1"/>
  <c r="C2151" i="16"/>
  <c r="C461" i="16"/>
  <c r="C1893" i="16"/>
  <c r="Z459" i="16"/>
  <c r="J510" i="16" a="1"/>
  <c r="J510" i="16" s="1"/>
  <c r="J557" i="16" s="1"/>
  <c r="AB459" i="16"/>
  <c r="AA459" i="16"/>
  <c r="K459" i="16"/>
  <c r="L459" i="16"/>
  <c r="P459" i="16"/>
  <c r="Q459" i="16"/>
  <c r="R459" i="16"/>
  <c r="S459" i="16"/>
  <c r="T459" i="16"/>
  <c r="U459" i="16"/>
  <c r="V459" i="16"/>
  <c r="W459" i="16"/>
  <c r="X459" i="16"/>
  <c r="Y459" i="16"/>
  <c r="J193" i="20"/>
  <c r="C2275" i="16"/>
  <c r="J1892" i="16"/>
  <c r="J2096" i="16"/>
  <c r="J460" i="16"/>
  <c r="AA1367" i="16"/>
  <c r="AA1346" i="16"/>
  <c r="AA1339" i="16"/>
  <c r="AA1504" i="16"/>
  <c r="AA1381" i="16"/>
  <c r="AA1388" i="16"/>
  <c r="Z2719" i="16"/>
  <c r="X1532" i="16"/>
  <c r="S2610" i="16"/>
  <c r="V2848" i="16"/>
  <c r="Q2862" i="16"/>
  <c r="Y1395" i="16"/>
  <c r="Z1395" i="16" s="1"/>
  <c r="Y1416" i="16"/>
  <c r="Z1416" i="16" s="1"/>
  <c r="R1683" i="16"/>
  <c r="S1683" i="16" s="1"/>
  <c r="I283" i="16"/>
  <c r="O322" i="16"/>
  <c r="O110" i="20" s="1"/>
  <c r="AA2566" i="16"/>
  <c r="AA2568" i="16" s="1"/>
  <c r="Y2825" i="16"/>
  <c r="Y2827" i="16" s="1"/>
  <c r="Y2580" i="16"/>
  <c r="Y2582" i="16" s="1"/>
  <c r="W2846" i="16"/>
  <c r="W2848" i="16" s="1"/>
  <c r="O2877" i="16"/>
  <c r="O1712" i="16" s="1"/>
  <c r="O530" i="16" s="1"/>
  <c r="I432" i="16" s="1"/>
  <c r="G165" i="20" s="1"/>
  <c r="Y2839" i="16"/>
  <c r="Y2841" i="16" s="1"/>
  <c r="T2206" i="16"/>
  <c r="O1296" i="16"/>
  <c r="O2185" i="16" s="1"/>
  <c r="S2206" i="16"/>
  <c r="Y2594" i="16"/>
  <c r="Y2596" i="16" s="1"/>
  <c r="N2883" i="16"/>
  <c r="R2617" i="16"/>
  <c r="S2617" i="16" s="1"/>
  <c r="V1435" i="16"/>
  <c r="W1435" i="16" s="1"/>
  <c r="X1435" i="16" s="1"/>
  <c r="X2206" i="16" s="1"/>
  <c r="S1269" i="16"/>
  <c r="T1269" i="16" s="1"/>
  <c r="AB2698" i="16"/>
  <c r="AC2696" i="16"/>
  <c r="E3209" i="16"/>
  <c r="V2601" i="16"/>
  <c r="W2601" i="16" s="1"/>
  <c r="W2603" i="16" s="1"/>
  <c r="N2185" i="16"/>
  <c r="S2622" i="16"/>
  <c r="T2622" i="16" s="1"/>
  <c r="Z2726" i="16"/>
  <c r="R1270" i="16"/>
  <c r="O2882" i="16"/>
  <c r="O2884" i="16" s="1"/>
  <c r="O1719" i="16" s="1"/>
  <c r="O531" i="16" s="1"/>
  <c r="I433" i="16" s="1"/>
  <c r="G166" i="20" s="1"/>
  <c r="S2860" i="16"/>
  <c r="S2862" i="16" s="1"/>
  <c r="P2869" i="16"/>
  <c r="Q2869" i="16" s="1"/>
  <c r="Q2874" i="16"/>
  <c r="R2874" i="16" s="1"/>
  <c r="P2876" i="16"/>
  <c r="R2867" i="16"/>
  <c r="R2869" i="16" s="1"/>
  <c r="Z2891" i="16"/>
  <c r="K2889" i="16"/>
  <c r="R2891" i="16"/>
  <c r="S2891" i="16"/>
  <c r="AC2891" i="16"/>
  <c r="L2889" i="16"/>
  <c r="L2891" i="16" s="1"/>
  <c r="L1726" i="16" s="1"/>
  <c r="U2891" i="16"/>
  <c r="AA2891" i="16"/>
  <c r="V2891" i="16"/>
  <c r="L2888" i="16"/>
  <c r="G2891" i="16"/>
  <c r="Y2891" i="16"/>
  <c r="X2891" i="16"/>
  <c r="T2891" i="16"/>
  <c r="F2891" i="16"/>
  <c r="M2889" i="16"/>
  <c r="K2888" i="16"/>
  <c r="AB2891" i="16"/>
  <c r="W2891" i="16"/>
  <c r="Q2891" i="16"/>
  <c r="M2888" i="16"/>
  <c r="AA2898" i="16"/>
  <c r="W2898" i="16"/>
  <c r="AB2898" i="16"/>
  <c r="L2896" i="16"/>
  <c r="L2898" i="16" s="1"/>
  <c r="L1733" i="16" s="1"/>
  <c r="K2896" i="16"/>
  <c r="K2898" i="16" s="1"/>
  <c r="K1733" i="16" s="1"/>
  <c r="U2898" i="16"/>
  <c r="S2898" i="16"/>
  <c r="F2898" i="16"/>
  <c r="L2895" i="16"/>
  <c r="V2898" i="16"/>
  <c r="G2898" i="16"/>
  <c r="AC2898" i="16"/>
  <c r="X2898" i="16"/>
  <c r="Q2898" i="16"/>
  <c r="M2895" i="16"/>
  <c r="M2896" i="16"/>
  <c r="M2898" i="16" s="1"/>
  <c r="M1733" i="16" s="1"/>
  <c r="M533" i="16" s="1"/>
  <c r="Z2898" i="16"/>
  <c r="Y2898" i="16"/>
  <c r="K2895" i="16"/>
  <c r="T2898" i="16"/>
  <c r="R2898" i="16"/>
  <c r="Z2813" i="16"/>
  <c r="AA2811" i="16"/>
  <c r="U2615" i="16"/>
  <c r="U2617" i="16" s="1"/>
  <c r="D1751" i="16"/>
  <c r="D2918" i="16" s="1"/>
  <c r="E2918" i="16" s="1"/>
  <c r="D2920" i="16" s="1"/>
  <c r="E2920" i="16" s="1"/>
  <c r="M1718" i="16"/>
  <c r="T2861" i="16"/>
  <c r="U2861" i="16" s="1"/>
  <c r="V2861" i="16" s="1"/>
  <c r="W2861" i="16" s="1"/>
  <c r="X2861" i="16" s="1"/>
  <c r="Y2861" i="16" s="1"/>
  <c r="Z2861" i="16" s="1"/>
  <c r="AA2861" i="16" s="1"/>
  <c r="AB2861" i="16" s="1"/>
  <c r="AC2861" i="16" s="1"/>
  <c r="AB2785" i="16"/>
  <c r="AC2783" i="16"/>
  <c r="W2834" i="16"/>
  <c r="X2832" i="16"/>
  <c r="AB2778" i="16"/>
  <c r="AC2776" i="16"/>
  <c r="P2881" i="16"/>
  <c r="U2854" i="16"/>
  <c r="V2854" i="16" s="1"/>
  <c r="W2854" i="16" s="1"/>
  <c r="X2854" i="16" s="1"/>
  <c r="Y2854" i="16" s="1"/>
  <c r="Z2854" i="16" s="1"/>
  <c r="AB2792" i="16"/>
  <c r="AC2790" i="16"/>
  <c r="Q2868" i="16"/>
  <c r="U2855" i="16"/>
  <c r="V2853" i="16"/>
  <c r="Q2624" i="16"/>
  <c r="R2624" i="16" s="1"/>
  <c r="V2733" i="16"/>
  <c r="W2731" i="16"/>
  <c r="N1303" i="16"/>
  <c r="N1306" i="16" s="1"/>
  <c r="N261" i="16" s="1"/>
  <c r="M2186" i="16"/>
  <c r="AA2712" i="16"/>
  <c r="AB2710" i="16"/>
  <c r="S2181" i="16"/>
  <c r="AB2670" i="16"/>
  <c r="AC2668" i="16"/>
  <c r="Z2573" i="16"/>
  <c r="AA2726" i="16"/>
  <c r="AB2724" i="16"/>
  <c r="AA2719" i="16"/>
  <c r="AB2717" i="16"/>
  <c r="AA2647" i="16"/>
  <c r="AB2645" i="16"/>
  <c r="AB2588" i="16"/>
  <c r="AC2588" i="16" s="1"/>
  <c r="O2184" i="16"/>
  <c r="Z2661" i="16"/>
  <c r="AA2659" i="16"/>
  <c r="P1289" i="16"/>
  <c r="P2184" i="16" s="1"/>
  <c r="AB2654" i="16"/>
  <c r="AC2652" i="16"/>
  <c r="X2595" i="16"/>
  <c r="T2610" i="16"/>
  <c r="U2608" i="16"/>
  <c r="U2610" i="16" s="1"/>
  <c r="AA2554" i="16"/>
  <c r="AB2552" i="16"/>
  <c r="V2609" i="16"/>
  <c r="W2609" i="16" s="1"/>
  <c r="P1436" i="16"/>
  <c r="Q1436" i="16" s="1"/>
  <c r="R1436" i="16" s="1"/>
  <c r="W2589" i="16"/>
  <c r="X2587" i="16"/>
  <c r="X2602" i="16"/>
  <c r="O286" i="16"/>
  <c r="T2616" i="16"/>
  <c r="AB2561" i="16"/>
  <c r="AC2559" i="16"/>
  <c r="AB2540" i="16"/>
  <c r="AC2538" i="16"/>
  <c r="R1409" i="16"/>
  <c r="V1249" i="16"/>
  <c r="T1256" i="16"/>
  <c r="U1256" i="16" s="1"/>
  <c r="U1242" i="16"/>
  <c r="V1242" i="16" s="1"/>
  <c r="W1241" i="16"/>
  <c r="W2177" i="16"/>
  <c r="X1240" i="16"/>
  <c r="T1263" i="16"/>
  <c r="X2431" i="16"/>
  <c r="X2433" i="16" s="1"/>
  <c r="U2452" i="16"/>
  <c r="U2454" i="16" s="1"/>
  <c r="AA2417" i="16"/>
  <c r="AA2419" i="16" s="1"/>
  <c r="T2461" i="16"/>
  <c r="AC2403" i="16"/>
  <c r="S2461" i="16"/>
  <c r="U2459" i="16"/>
  <c r="U2461" i="16" s="1"/>
  <c r="E2510" i="16"/>
  <c r="D2511" i="16" s="1"/>
  <c r="E2511" i="16" s="1"/>
  <c r="F1316" i="16"/>
  <c r="N2480" i="16"/>
  <c r="O2480" i="16" s="1"/>
  <c r="O2482" i="16" s="1"/>
  <c r="T2440" i="16"/>
  <c r="Q2182" i="16"/>
  <c r="R1275" i="16"/>
  <c r="U2438" i="16"/>
  <c r="U2440" i="16" s="1"/>
  <c r="N2475" i="16"/>
  <c r="X2426" i="16"/>
  <c r="Y2424" i="16"/>
  <c r="Y2460" i="16"/>
  <c r="X2439" i="16"/>
  <c r="Y2439" i="16" s="1"/>
  <c r="Z2439" i="16" s="1"/>
  <c r="AA2439" i="16" s="1"/>
  <c r="D2516" i="16"/>
  <c r="D2517" i="16"/>
  <c r="T2453" i="16"/>
  <c r="U2453" i="16" s="1"/>
  <c r="V2453" i="16" s="1"/>
  <c r="W2453" i="16" s="1"/>
  <c r="X2453" i="16" s="1"/>
  <c r="Y2453" i="16" s="1"/>
  <c r="Z2453" i="16" s="1"/>
  <c r="AA2453" i="16" s="1"/>
  <c r="AB2453" i="16" s="1"/>
  <c r="AC2453" i="16" s="1"/>
  <c r="K2482" i="16"/>
  <c r="S2468" i="16"/>
  <c r="G2497" i="16"/>
  <c r="V2497" i="16"/>
  <c r="AC2497" i="16"/>
  <c r="AA2497" i="16"/>
  <c r="W2497" i="16"/>
  <c r="K2494" i="16"/>
  <c r="L2495" i="16"/>
  <c r="L2497" i="16" s="1"/>
  <c r="L2494" i="16"/>
  <c r="M2494" i="16" s="1"/>
  <c r="X2497" i="16"/>
  <c r="T2497" i="16"/>
  <c r="F2497" i="16"/>
  <c r="Z2497" i="16"/>
  <c r="K2495" i="16"/>
  <c r="M2495" i="16" s="1"/>
  <c r="M2497" i="16" s="1"/>
  <c r="S2497" i="16"/>
  <c r="AB2497" i="16"/>
  <c r="U2497" i="16"/>
  <c r="Q2497" i="16"/>
  <c r="Y2497" i="16"/>
  <c r="R2497" i="16"/>
  <c r="K2483" i="16"/>
  <c r="T2447" i="16"/>
  <c r="V2445" i="16"/>
  <c r="W2445" i="16" s="1"/>
  <c r="P2473" i="16"/>
  <c r="Q2473" i="16" s="1"/>
  <c r="Q2475" i="16" s="1"/>
  <c r="AB2384" i="16"/>
  <c r="AC2382" i="16"/>
  <c r="X2504" i="16"/>
  <c r="F2504" i="16"/>
  <c r="Z2504" i="16"/>
  <c r="Y2504" i="16"/>
  <c r="Q2504" i="16"/>
  <c r="G2504" i="16"/>
  <c r="K2501" i="16"/>
  <c r="M2501" i="16" s="1"/>
  <c r="K2502" i="16"/>
  <c r="K2504" i="16" s="1"/>
  <c r="U2504" i="16"/>
  <c r="V2504" i="16"/>
  <c r="S2504" i="16"/>
  <c r="R2504" i="16"/>
  <c r="AB2504" i="16"/>
  <c r="AA2504" i="16"/>
  <c r="L2502" i="16"/>
  <c r="L2504" i="16" s="1"/>
  <c r="L2501" i="16"/>
  <c r="T2504" i="16"/>
  <c r="AC2504" i="16"/>
  <c r="W2504" i="16"/>
  <c r="M2502" i="16"/>
  <c r="M2504" i="16" s="1"/>
  <c r="L2482" i="16"/>
  <c r="AA2398" i="16"/>
  <c r="AB2396" i="16"/>
  <c r="X2490" i="16"/>
  <c r="M2487" i="16"/>
  <c r="K2488" i="16"/>
  <c r="K2490" i="16" s="1"/>
  <c r="G2490" i="16"/>
  <c r="L2488" i="16"/>
  <c r="L2490" i="16" s="1"/>
  <c r="U2490" i="16"/>
  <c r="K2487" i="16"/>
  <c r="S2490" i="16"/>
  <c r="L2487" i="16"/>
  <c r="Q2490" i="16"/>
  <c r="Y2490" i="16"/>
  <c r="M2488" i="16"/>
  <c r="M2490" i="16" s="1"/>
  <c r="AB2490" i="16"/>
  <c r="V2490" i="16"/>
  <c r="T2490" i="16"/>
  <c r="W2490" i="16"/>
  <c r="AA2490" i="16"/>
  <c r="AC2490" i="16"/>
  <c r="Z2490" i="16"/>
  <c r="F2490" i="16"/>
  <c r="R2490" i="16"/>
  <c r="O2475" i="16"/>
  <c r="T2467" i="16"/>
  <c r="U2446" i="16"/>
  <c r="T2466" i="16"/>
  <c r="N2481" i="16"/>
  <c r="P2474" i="16"/>
  <c r="P2476" i="16" s="1"/>
  <c r="N2476" i="16"/>
  <c r="AB2107" i="16"/>
  <c r="AA630" i="12"/>
  <c r="AA618" i="12" s="1"/>
  <c r="AA166" i="10" s="1"/>
  <c r="AA55" i="25" s="1"/>
  <c r="AA2112" i="16"/>
  <c r="AA845" i="16" s="1"/>
  <c r="AA204" i="10" s="1"/>
  <c r="AB2119" i="16"/>
  <c r="AB2147" i="16" s="1"/>
  <c r="AB2103" i="16"/>
  <c r="AA83" i="25"/>
  <c r="AB35" i="8"/>
  <c r="AB78" i="31" s="1"/>
  <c r="AC49" i="31"/>
  <c r="AC121" i="8"/>
  <c r="AC122" i="8" s="1"/>
  <c r="AC29" i="31"/>
  <c r="AC59" i="31"/>
  <c r="AC19" i="31"/>
  <c r="AC39" i="31"/>
  <c r="X5" i="30"/>
  <c r="X70" i="31"/>
  <c r="W5" i="30"/>
  <c r="W70" i="31"/>
  <c r="Z314" i="10"/>
  <c r="Z69" i="25"/>
  <c r="Z60" i="25"/>
  <c r="AB77" i="31"/>
  <c r="AC69" i="31"/>
  <c r="AC4" i="30"/>
  <c r="AC13" i="31"/>
  <c r="Z57" i="25"/>
  <c r="AB80" i="31"/>
  <c r="AB88" i="31" s="1"/>
  <c r="Z58" i="25"/>
  <c r="Z311" i="10"/>
  <c r="AA12" i="25"/>
  <c r="AA12" i="31"/>
  <c r="Y51" i="25"/>
  <c r="Y75" i="25" s="1"/>
  <c r="Y20" i="31" s="1"/>
  <c r="AA2134" i="16"/>
  <c r="AB2134" i="16" s="1"/>
  <c r="AB1524" i="16"/>
  <c r="AA216" i="10"/>
  <c r="AA360" i="10" s="1"/>
  <c r="Z315" i="10"/>
  <c r="Z313" i="10"/>
  <c r="Z59" i="25"/>
  <c r="Z56" i="25"/>
  <c r="Z312" i="10"/>
  <c r="AB35" i="10"/>
  <c r="AB32" i="10"/>
  <c r="AB23" i="10"/>
  <c r="AB24" i="10"/>
  <c r="AB25" i="10"/>
  <c r="AB26" i="10"/>
  <c r="AB27" i="10"/>
  <c r="AB22" i="10"/>
  <c r="AB568" i="20"/>
  <c r="AB569" i="20" s="1"/>
  <c r="Y36" i="10"/>
  <c r="AB1449" i="16"/>
  <c r="AB2131" i="16"/>
  <c r="AB2129" i="16"/>
  <c r="AB2105" i="16"/>
  <c r="AB2130" i="16"/>
  <c r="AB2102" i="16"/>
  <c r="AB2104" i="16"/>
  <c r="AA2138" i="16"/>
  <c r="AB2138" i="16" s="1"/>
  <c r="AA2152" i="16"/>
  <c r="AB2135" i="16"/>
  <c r="AB2149" i="16"/>
  <c r="AB2150" i="16"/>
  <c r="AB2136" i="16"/>
  <c r="AA2132" i="16"/>
  <c r="AB2132" i="16" s="1"/>
  <c r="AB2109" i="16"/>
  <c r="AB2108" i="16"/>
  <c r="AA1947" i="12"/>
  <c r="AA1905" i="12" s="1"/>
  <c r="AB1373" i="16"/>
  <c r="AB1612" i="16"/>
  <c r="AE58" i="22"/>
  <c r="AB214" i="20"/>
  <c r="AB1276" i="20" s="1"/>
  <c r="AB446" i="20"/>
  <c r="AB1192" i="16"/>
  <c r="AB1633" i="16"/>
  <c r="AB1366" i="16"/>
  <c r="AB932" i="16"/>
  <c r="AB933" i="16"/>
  <c r="AA113" i="10"/>
  <c r="AA400" i="10" s="1"/>
  <c r="AB992" i="16"/>
  <c r="AB993" i="16"/>
  <c r="AE67" i="22"/>
  <c r="AB610" i="20"/>
  <c r="AB611" i="20" s="1"/>
  <c r="AB453" i="20"/>
  <c r="AB561" i="20"/>
  <c r="AB562" i="20" s="1"/>
  <c r="AB1345" i="16"/>
  <c r="AB1545" i="16"/>
  <c r="AB1626" i="16"/>
  <c r="AB596" i="20"/>
  <c r="AB597" i="20" s="1"/>
  <c r="AA105" i="10"/>
  <c r="AB939" i="16"/>
  <c r="AA372" i="10"/>
  <c r="AA371" i="10" s="1"/>
  <c r="AB962" i="16"/>
  <c r="AC967" i="16"/>
  <c r="AB963" i="16"/>
  <c r="AB938" i="16"/>
  <c r="AB944" i="16"/>
  <c r="AB547" i="20"/>
  <c r="AB548" i="20" s="1"/>
  <c r="AB582" i="20"/>
  <c r="AB583" i="20" s="1"/>
  <c r="AB957" i="16"/>
  <c r="AB1517" i="16"/>
  <c r="AB956" i="16"/>
  <c r="AB397" i="20"/>
  <c r="AB540" i="20"/>
  <c r="AB541" i="20" s="1"/>
  <c r="AB1199" i="16"/>
  <c r="AB1503" i="16"/>
  <c r="AB575" i="20"/>
  <c r="AB554" i="20"/>
  <c r="AB555" i="20" s="1"/>
  <c r="AB945" i="16"/>
  <c r="AB418" i="20"/>
  <c r="AC1611" i="16"/>
  <c r="AB1895" i="16"/>
  <c r="AB1002" i="12"/>
  <c r="AB1159" i="12" s="1"/>
  <c r="AC1365" i="16"/>
  <c r="AC2196" i="16" s="1"/>
  <c r="AC1337" i="16"/>
  <c r="AC2192" i="16" s="1"/>
  <c r="AC1448" i="16"/>
  <c r="AB1387" i="16"/>
  <c r="AC1386" i="16"/>
  <c r="AB1470" i="16"/>
  <c r="AB1552" i="16"/>
  <c r="AB18" i="18"/>
  <c r="AB33" i="18"/>
  <c r="AB48" i="18"/>
  <c r="AB68" i="18"/>
  <c r="AB66" i="18" s="1"/>
  <c r="AB71" i="18" s="1"/>
  <c r="AB77" i="18"/>
  <c r="AB75" i="18" s="1"/>
  <c r="AB80" i="18" s="1"/>
  <c r="AB86" i="18"/>
  <c r="AB84" i="18" s="1"/>
  <c r="AB89" i="18" s="1"/>
  <c r="AB232" i="10" s="1"/>
  <c r="AB231" i="10" s="1"/>
  <c r="AB119" i="18"/>
  <c r="AB101" i="18"/>
  <c r="AB110" i="18"/>
  <c r="AC396" i="20"/>
  <c r="AC398" i="20" s="1"/>
  <c r="AB902" i="12"/>
  <c r="AB922" i="12" s="1"/>
  <c r="AB331" i="16"/>
  <c r="AB855" i="16" s="1"/>
  <c r="AB1562" i="16"/>
  <c r="AB107" i="20"/>
  <c r="AB1271" i="20" s="1"/>
  <c r="AB751" i="12"/>
  <c r="AB916" i="12" s="1"/>
  <c r="AB1931" i="12" s="1"/>
  <c r="AC595" i="20"/>
  <c r="AB432" i="20"/>
  <c r="AB1338" i="16"/>
  <c r="Z348" i="10"/>
  <c r="AC1198" i="16"/>
  <c r="AC949" i="16"/>
  <c r="AC1618" i="16"/>
  <c r="AC2234" i="16" s="1"/>
  <c r="AC979" i="16"/>
  <c r="AB1092" i="12"/>
  <c r="AB1161" i="12" s="1"/>
  <c r="AB747" i="16"/>
  <c r="AB243" i="20" s="1"/>
  <c r="AB749" i="16"/>
  <c r="AB245" i="20" s="1"/>
  <c r="AB751" i="16"/>
  <c r="AB247" i="20" s="1"/>
  <c r="AB753" i="16"/>
  <c r="AB249" i="20" s="1"/>
  <c r="AB755" i="16"/>
  <c r="AB251" i="20" s="1"/>
  <c r="AB757" i="16"/>
  <c r="AB253" i="20" s="1"/>
  <c r="AB759" i="16"/>
  <c r="AB255" i="20" s="1"/>
  <c r="AB761" i="16"/>
  <c r="AB257" i="20" s="1"/>
  <c r="AB763" i="16"/>
  <c r="AB259" i="20" s="1"/>
  <c r="AB765" i="16"/>
  <c r="AB261" i="20" s="1"/>
  <c r="AB767" i="16"/>
  <c r="AB263" i="20" s="1"/>
  <c r="AB769" i="16"/>
  <c r="AB265" i="20" s="1"/>
  <c r="AB771" i="16"/>
  <c r="AB267" i="20" s="1"/>
  <c r="AB773" i="16"/>
  <c r="AB269" i="20" s="1"/>
  <c r="AB775" i="16"/>
  <c r="AB271" i="20" s="1"/>
  <c r="AB777" i="16"/>
  <c r="AB273" i="20" s="1"/>
  <c r="AB779" i="16"/>
  <c r="AB275" i="20" s="1"/>
  <c r="AB781" i="16"/>
  <c r="AB277" i="20" s="1"/>
  <c r="AB783" i="16"/>
  <c r="AB279" i="20" s="1"/>
  <c r="AB745" i="16"/>
  <c r="AB241" i="20" s="1"/>
  <c r="AB746" i="16"/>
  <c r="AB242" i="20" s="1"/>
  <c r="AB748" i="16"/>
  <c r="AB244" i="20" s="1"/>
  <c r="AB750" i="16"/>
  <c r="AB246" i="20" s="1"/>
  <c r="AB752" i="16"/>
  <c r="AB248" i="20" s="1"/>
  <c r="AB754" i="16"/>
  <c r="AB250" i="20" s="1"/>
  <c r="AB756" i="16"/>
  <c r="AB252" i="20" s="1"/>
  <c r="AB758" i="16"/>
  <c r="AB254" i="20" s="1"/>
  <c r="AB760" i="16"/>
  <c r="AB256" i="20" s="1"/>
  <c r="AB762" i="16"/>
  <c r="AB258" i="20" s="1"/>
  <c r="AB764" i="16"/>
  <c r="AB260" i="20" s="1"/>
  <c r="AB766" i="16"/>
  <c r="AB262" i="20" s="1"/>
  <c r="AB768" i="16"/>
  <c r="AB264" i="20" s="1"/>
  <c r="AB770" i="16"/>
  <c r="AB266" i="20" s="1"/>
  <c r="AB772" i="16"/>
  <c r="AB268" i="20" s="1"/>
  <c r="AB774" i="16"/>
  <c r="AB270" i="20" s="1"/>
  <c r="AB776" i="16"/>
  <c r="AB272" i="20" s="1"/>
  <c r="AB778" i="16"/>
  <c r="AB274" i="20" s="1"/>
  <c r="AB780" i="16"/>
  <c r="AB276" i="20" s="1"/>
  <c r="AB782" i="16"/>
  <c r="AB278" i="20" s="1"/>
  <c r="AB744" i="16"/>
  <c r="AB232" i="20"/>
  <c r="AB1277" i="20" s="1"/>
  <c r="AC560" i="20"/>
  <c r="AB1619" i="16"/>
  <c r="AC943" i="16"/>
  <c r="AC1551" i="16"/>
  <c r="AC1191" i="16"/>
  <c r="AC2170" i="16" s="1"/>
  <c r="AC424" i="20"/>
  <c r="AC426" i="20" s="1"/>
  <c r="AC445" i="20"/>
  <c r="AC539" i="20"/>
  <c r="AC581" i="20"/>
  <c r="AC438" i="20"/>
  <c r="AC440" i="20" s="1"/>
  <c r="AC567" i="20"/>
  <c r="AA405" i="10"/>
  <c r="AB1768" i="12"/>
  <c r="AB1881" i="12" s="1"/>
  <c r="AB1919" i="12" s="1"/>
  <c r="AB600" i="12"/>
  <c r="AB614" i="12" s="1"/>
  <c r="AC180" i="10"/>
  <c r="AB993" i="12"/>
  <c r="AB1158" i="12" s="1"/>
  <c r="AB884" i="12"/>
  <c r="AB920" i="12" s="1"/>
  <c r="AB1935" i="12" s="1"/>
  <c r="AB47" i="20"/>
  <c r="AB59" i="20"/>
  <c r="AB1256" i="20" s="1"/>
  <c r="AB1290" i="20" s="1"/>
  <c r="AB1303" i="20" s="1"/>
  <c r="AB1316" i="20" s="1"/>
  <c r="AB53" i="20"/>
  <c r="AB82" i="25"/>
  <c r="AB62" i="25"/>
  <c r="AA79" i="10"/>
  <c r="AA366" i="10" s="1"/>
  <c r="Z160" i="10"/>
  <c r="Z159" i="10" s="1"/>
  <c r="Z245" i="11"/>
  <c r="AB1599" i="12"/>
  <c r="AB1513" i="12"/>
  <c r="AB1467" i="12"/>
  <c r="AB1473" i="12"/>
  <c r="AB1503" i="12"/>
  <c r="AB1501" i="12"/>
  <c r="AB1493" i="12"/>
  <c r="AB1540" i="12"/>
  <c r="AB1543" i="12"/>
  <c r="AB1552" i="12"/>
  <c r="AB1548" i="12"/>
  <c r="AB1525" i="12"/>
  <c r="AB1499" i="12"/>
  <c r="AB1542" i="12"/>
  <c r="AB1489" i="12"/>
  <c r="AB1604" i="12"/>
  <c r="AB1553" i="12"/>
  <c r="AB1549" i="12"/>
  <c r="AB1562" i="12"/>
  <c r="AB1430" i="12"/>
  <c r="AB1526" i="12"/>
  <c r="AB1444" i="12"/>
  <c r="AB1569" i="12"/>
  <c r="AB1517" i="12"/>
  <c r="AB1580" i="12"/>
  <c r="AB1546" i="12"/>
  <c r="AB1468" i="12"/>
  <c r="AB1470" i="12"/>
  <c r="AB1496" i="12"/>
  <c r="AB1534" i="12"/>
  <c r="AB1464" i="12"/>
  <c r="AB1558" i="12"/>
  <c r="AB1510" i="12"/>
  <c r="AB1516" i="12"/>
  <c r="AB1570" i="12"/>
  <c r="AB1494" i="12"/>
  <c r="AB1497" i="12"/>
  <c r="AB1544" i="12"/>
  <c r="AB1465" i="12"/>
  <c r="AB1587" i="12"/>
  <c r="AB1519" i="12"/>
  <c r="AB1524" i="12"/>
  <c r="AB1556" i="12"/>
  <c r="AB1564" i="12"/>
  <c r="AB1490" i="12"/>
  <c r="AB1592" i="12"/>
  <c r="AB1511" i="12"/>
  <c r="AB1603" i="12"/>
  <c r="AB1457" i="12"/>
  <c r="AB1578" i="12"/>
  <c r="AB1515" i="12"/>
  <c r="AB1597" i="12"/>
  <c r="AB1498" i="12"/>
  <c r="AB1571" i="12"/>
  <c r="AB1581" i="12"/>
  <c r="AB1563" i="12"/>
  <c r="AB1583" i="12"/>
  <c r="AB1491" i="12"/>
  <c r="AB1554" i="12"/>
  <c r="AB1500" i="12"/>
  <c r="AB1536" i="12"/>
  <c r="AB1504" i="12"/>
  <c r="AB1596" i="12"/>
  <c r="AB1454" i="12"/>
  <c r="AB1568" i="12"/>
  <c r="AB1506" i="12"/>
  <c r="AB1512" i="12"/>
  <c r="AB1463" i="12"/>
  <c r="AB1594" i="12"/>
  <c r="AB1539" i="12"/>
  <c r="AB1466" i="12"/>
  <c r="AB1502" i="12"/>
  <c r="AB1541" i="12"/>
  <c r="AB1572" i="12"/>
  <c r="AB1585" i="12"/>
  <c r="AB1481" i="12"/>
  <c r="AB1555" i="12"/>
  <c r="AB1547" i="12"/>
  <c r="AB1520" i="12"/>
  <c r="AB1482" i="12"/>
  <c r="AB1566" i="12"/>
  <c r="AB1535" i="12"/>
  <c r="AB1461" i="12"/>
  <c r="AB1579" i="12"/>
  <c r="AB1521" i="12"/>
  <c r="AB1433" i="12"/>
  <c r="AB1550" i="12"/>
  <c r="AB1518" i="12"/>
  <c r="AB1462" i="12"/>
  <c r="AB1538" i="12"/>
  <c r="AB1509" i="12"/>
  <c r="AB1431" i="12"/>
  <c r="AB1505" i="12"/>
  <c r="AB1567" i="12"/>
  <c r="AB1527" i="12"/>
  <c r="AB1560" i="12"/>
  <c r="AB1561" i="12"/>
  <c r="AB1602" i="12"/>
  <c r="AB1495" i="12"/>
  <c r="AB1514" i="12"/>
  <c r="AB1471" i="12"/>
  <c r="AB1586" i="12"/>
  <c r="AB1523" i="12"/>
  <c r="AB1508" i="12"/>
  <c r="AB1436" i="12"/>
  <c r="AB1459" i="12"/>
  <c r="AB1600" i="12"/>
  <c r="AB1590" i="12"/>
  <c r="AB1582" i="12"/>
  <c r="AB1440" i="12"/>
  <c r="AB1593" i="12"/>
  <c r="AB1469" i="12"/>
  <c r="AB1455" i="12"/>
  <c r="AB1480" i="12"/>
  <c r="AB1545" i="12"/>
  <c r="AB1443" i="12"/>
  <c r="AB1598" i="12"/>
  <c r="AB1441" i="12"/>
  <c r="AB1565" i="12"/>
  <c r="AB1522" i="12"/>
  <c r="AB1601" i="12"/>
  <c r="AB1589" i="12"/>
  <c r="AB1438" i="12"/>
  <c r="AB1458" i="12"/>
  <c r="AB1435" i="12"/>
  <c r="AB1432" i="12"/>
  <c r="AB1507" i="12"/>
  <c r="AB1533" i="12"/>
  <c r="AB1442" i="12"/>
  <c r="AB1448" i="12"/>
  <c r="AB1437" i="12"/>
  <c r="AB1449" i="12"/>
  <c r="AB1584" i="12"/>
  <c r="AB1551" i="12"/>
  <c r="AB1557" i="12"/>
  <c r="AB1445" i="12"/>
  <c r="AB1439" i="12"/>
  <c r="AB1559" i="12"/>
  <c r="AB1606" i="12"/>
  <c r="AB1460" i="12"/>
  <c r="AB1588" i="12"/>
  <c r="AB1595" i="12"/>
  <c r="AB1577" i="12"/>
  <c r="AB1446" i="12"/>
  <c r="AB1479" i="12"/>
  <c r="AB1492" i="12"/>
  <c r="AB1605" i="12"/>
  <c r="AB1591" i="12"/>
  <c r="AB1447" i="12"/>
  <c r="AB1478" i="12"/>
  <c r="AB1472" i="12"/>
  <c r="AB1456" i="12"/>
  <c r="AB1537" i="12"/>
  <c r="AB1488" i="12"/>
  <c r="AC1523" i="16"/>
  <c r="AC431" i="20"/>
  <c r="AC433" i="20" s="1"/>
  <c r="AB11" i="22"/>
  <c r="AB11" i="10"/>
  <c r="AB11" i="20"/>
  <c r="AB11" i="18"/>
  <c r="AB11" i="16"/>
  <c r="AB11" i="12"/>
  <c r="AB980" i="16"/>
  <c r="AC961" i="16"/>
  <c r="AC1544" i="16"/>
  <c r="AB1847" i="12"/>
  <c r="AB1883" i="12" s="1"/>
  <c r="AB1921" i="12" s="1"/>
  <c r="AB1126" i="12"/>
  <c r="AB1162" i="12" s="1"/>
  <c r="AB585" i="12"/>
  <c r="AB594" i="12"/>
  <c r="AB520" i="12"/>
  <c r="AB434" i="12"/>
  <c r="AB221" i="12"/>
  <c r="AB306" i="12"/>
  <c r="AB116" i="12"/>
  <c r="AB161" i="12"/>
  <c r="AB264" i="12"/>
  <c r="AB206" i="12"/>
  <c r="AB284" i="16"/>
  <c r="AB853" i="16" s="1"/>
  <c r="AB2099" i="16"/>
  <c r="AB862" i="16" s="1"/>
  <c r="AC574" i="20"/>
  <c r="AC576" i="20" s="1"/>
  <c r="AB1510" i="16"/>
  <c r="AB1380" i="16"/>
  <c r="AC955" i="16"/>
  <c r="AC1509" i="16"/>
  <c r="AC1344" i="16"/>
  <c r="AC2193" i="16" s="1"/>
  <c r="AC609" i="20"/>
  <c r="AC1761" i="16"/>
  <c r="AB1047" i="12"/>
  <c r="AB1160" i="12" s="1"/>
  <c r="AB911" i="12"/>
  <c r="AB923" i="12" s="1"/>
  <c r="AB1939" i="12" s="1"/>
  <c r="AB136" i="16"/>
  <c r="AB805" i="12"/>
  <c r="AB918" i="12" s="1"/>
  <c r="AB1933" i="12" s="1"/>
  <c r="AB857" i="16"/>
  <c r="AB228" i="10"/>
  <c r="AB373" i="10"/>
  <c r="AB257" i="10"/>
  <c r="AB1144" i="12"/>
  <c r="AB1164" i="12" s="1"/>
  <c r="AB727" i="12"/>
  <c r="AB915" i="12" s="1"/>
  <c r="AB630" i="12" s="1"/>
  <c r="AB618" i="12" s="1"/>
  <c r="AB425" i="20"/>
  <c r="AC937" i="16"/>
  <c r="AC1379" i="16"/>
  <c r="AC2198" i="16" s="1"/>
  <c r="AC1516" i="16"/>
  <c r="AC1372" i="16"/>
  <c r="AC1469" i="16"/>
  <c r="AC2212" i="16" s="1"/>
  <c r="AB1714" i="12"/>
  <c r="AB1879" i="12" s="1"/>
  <c r="AB1917" i="12" s="1"/>
  <c r="AB1153" i="12"/>
  <c r="AB1165" i="12" s="1"/>
  <c r="AB636" i="12"/>
  <c r="AB936" i="12"/>
  <c r="AB760" i="12"/>
  <c r="AB917" i="12" s="1"/>
  <c r="AB969" i="12"/>
  <c r="AB1157" i="12" s="1"/>
  <c r="AB17" i="10"/>
  <c r="AB305" i="10" s="1"/>
  <c r="AB77" i="10"/>
  <c r="AB365" i="10" s="1"/>
  <c r="AB115" i="10"/>
  <c r="AB402" i="10" s="1"/>
  <c r="AB119" i="10"/>
  <c r="AB71" i="10"/>
  <c r="AB359" i="10" s="1"/>
  <c r="AB92" i="10"/>
  <c r="AB91" i="10" s="1"/>
  <c r="AB324" i="10"/>
  <c r="AB85" i="10"/>
  <c r="AB84" i="10" s="1"/>
  <c r="AB118" i="10" s="1"/>
  <c r="AB60" i="10"/>
  <c r="AB110" i="10"/>
  <c r="AB116" i="10"/>
  <c r="AB403" i="10" s="1"/>
  <c r="AB30" i="10"/>
  <c r="AB18" i="10"/>
  <c r="AB306" i="10" s="1"/>
  <c r="AB117" i="10"/>
  <c r="AB89" i="10"/>
  <c r="AB376" i="10" s="1"/>
  <c r="AB31" i="10"/>
  <c r="AB19" i="10"/>
  <c r="Z401" i="10"/>
  <c r="AA114" i="10"/>
  <c r="AA401" i="10" s="1"/>
  <c r="AB856" i="16"/>
  <c r="AB368" i="16"/>
  <c r="AC46" i="10"/>
  <c r="AC259" i="10"/>
  <c r="AC262" i="10"/>
  <c r="AC271" i="10"/>
  <c r="AC20" i="22"/>
  <c r="AC41" i="22"/>
  <c r="AC96" i="22"/>
  <c r="AC12" i="10"/>
  <c r="AC12" i="22"/>
  <c r="AC156" i="10"/>
  <c r="AC363" i="10"/>
  <c r="AC32" i="22"/>
  <c r="AC190" i="10"/>
  <c r="AC215" i="10"/>
  <c r="AC221" i="10"/>
  <c r="AC230" i="10"/>
  <c r="AC233" i="10"/>
  <c r="AC257" i="10" s="1"/>
  <c r="AC13" i="25"/>
  <c r="AC74" i="25"/>
  <c r="AC260" i="10"/>
  <c r="AC385" i="10"/>
  <c r="AC495" i="10" s="1"/>
  <c r="AC413" i="10"/>
  <c r="AC75" i="10"/>
  <c r="AC98" i="10"/>
  <c r="AC127" i="10"/>
  <c r="AC300" i="10"/>
  <c r="AC334" i="10"/>
  <c r="AC26" i="22"/>
  <c r="AC70" i="22"/>
  <c r="AC84" i="22"/>
  <c r="AC219" i="10"/>
  <c r="AC242" i="10"/>
  <c r="AC229" i="10"/>
  <c r="AC258" i="10" s="1"/>
  <c r="AC105" i="22"/>
  <c r="AC51" i="22"/>
  <c r="AC61" i="22"/>
  <c r="AC240" i="11"/>
  <c r="AC234" i="10"/>
  <c r="AC377" i="10" s="1"/>
  <c r="AC231" i="11"/>
  <c r="AC90" i="22"/>
  <c r="AC115" i="22"/>
  <c r="AC125" i="22"/>
  <c r="AC134" i="22"/>
  <c r="AC143" i="22" s="1"/>
  <c r="AC104" i="11"/>
  <c r="AC113" i="11"/>
  <c r="AC65" i="20"/>
  <c r="AC67" i="20"/>
  <c r="AC69" i="20"/>
  <c r="AC71" i="20"/>
  <c r="AC73" i="20"/>
  <c r="AC75" i="20"/>
  <c r="AC77" i="20"/>
  <c r="AC79" i="20"/>
  <c r="AC81" i="20"/>
  <c r="AC83" i="20"/>
  <c r="AC92" i="20"/>
  <c r="AC94" i="20"/>
  <c r="AC96" i="20"/>
  <c r="AC98" i="20"/>
  <c r="AC100" i="20"/>
  <c r="AC102" i="20"/>
  <c r="AC104" i="20"/>
  <c r="AC106" i="20"/>
  <c r="AC127" i="20"/>
  <c r="AC129" i="20"/>
  <c r="AC131" i="20"/>
  <c r="AC133" i="20"/>
  <c r="AC135" i="20"/>
  <c r="AC137" i="20"/>
  <c r="AC151" i="20"/>
  <c r="AC153" i="20"/>
  <c r="AC155" i="20"/>
  <c r="AC157" i="20"/>
  <c r="AC159" i="20"/>
  <c r="AC161" i="20"/>
  <c r="AC163" i="20"/>
  <c r="AC165" i="20"/>
  <c r="AC167" i="20"/>
  <c r="AC169" i="20"/>
  <c r="AC171" i="20"/>
  <c r="AC173" i="20"/>
  <c r="AC175" i="20"/>
  <c r="AC177" i="20"/>
  <c r="AC179" i="20"/>
  <c r="AC181" i="20"/>
  <c r="AC183" i="20"/>
  <c r="AC185" i="20"/>
  <c r="AC187" i="20"/>
  <c r="AC189" i="20"/>
  <c r="AC203" i="20"/>
  <c r="AC205" i="20"/>
  <c r="AC207" i="20"/>
  <c r="AC209" i="20"/>
  <c r="AC211" i="20"/>
  <c r="AC213" i="20"/>
  <c r="AC12" i="18"/>
  <c r="AC29" i="18"/>
  <c r="AC44" i="18"/>
  <c r="AC63" i="18"/>
  <c r="AC74" i="18"/>
  <c r="AC83" i="18"/>
  <c r="AC96" i="18"/>
  <c r="AC107" i="18"/>
  <c r="AC115" i="20"/>
  <c r="AC117" i="20"/>
  <c r="AC119" i="20"/>
  <c r="AC222" i="20"/>
  <c r="AC224" i="20"/>
  <c r="AC226" i="20"/>
  <c r="AC228" i="20"/>
  <c r="AC230" i="20"/>
  <c r="AC64" i="20"/>
  <c r="AC66" i="20"/>
  <c r="AC68" i="20"/>
  <c r="AC70" i="20"/>
  <c r="AC72" i="20"/>
  <c r="AC74" i="20"/>
  <c r="AC76" i="20"/>
  <c r="AC78" i="20"/>
  <c r="AC80" i="20"/>
  <c r="AC82" i="20"/>
  <c r="AC91" i="20"/>
  <c r="AC93" i="20"/>
  <c r="AC95" i="20"/>
  <c r="AC97" i="20"/>
  <c r="AC99" i="20"/>
  <c r="AC101" i="20"/>
  <c r="AC103" i="20"/>
  <c r="AC105" i="20"/>
  <c r="AC128" i="20"/>
  <c r="AC130" i="20"/>
  <c r="AC132" i="20"/>
  <c r="AC116" i="18"/>
  <c r="AC114" i="20"/>
  <c r="AC116" i="20"/>
  <c r="AC118" i="20"/>
  <c r="AC221" i="20"/>
  <c r="AC223" i="20"/>
  <c r="AC225" i="20"/>
  <c r="AC227" i="20"/>
  <c r="AC229" i="20"/>
  <c r="AC231" i="20"/>
  <c r="AC152" i="20"/>
  <c r="AC168" i="20"/>
  <c r="AC184" i="20"/>
  <c r="AC158" i="20"/>
  <c r="AC174" i="20"/>
  <c r="AC190" i="20"/>
  <c r="AC206" i="20"/>
  <c r="AC210" i="20"/>
  <c r="AC239" i="20"/>
  <c r="AC1558" i="16"/>
  <c r="AC364" i="16" s="1"/>
  <c r="AC1560" i="16"/>
  <c r="AC366" i="16" s="1"/>
  <c r="AC1890" i="16"/>
  <c r="AC458" i="16" s="1"/>
  <c r="AC1892" i="16"/>
  <c r="AC1894" i="16"/>
  <c r="AC2088" i="16"/>
  <c r="AC2090" i="16"/>
  <c r="AC2103" i="16" s="1"/>
  <c r="AC2092" i="16"/>
  <c r="AC2118" i="16" s="1"/>
  <c r="AC2094" i="16"/>
  <c r="AC2120" i="16" s="1"/>
  <c r="AC2096" i="16"/>
  <c r="AC2098" i="16"/>
  <c r="AC2124" i="16" s="1"/>
  <c r="AC2101" i="16"/>
  <c r="AC2128" i="16"/>
  <c r="AC2365" i="16"/>
  <c r="AC2374" i="16"/>
  <c r="AC2388" i="16"/>
  <c r="AC2402" i="16"/>
  <c r="AC2416" i="16"/>
  <c r="AC2430" i="16"/>
  <c r="AC2444" i="16"/>
  <c r="AC2458" i="16"/>
  <c r="AC2472" i="16"/>
  <c r="AC2486" i="16"/>
  <c r="AC2500" i="16"/>
  <c r="AC2514" i="16"/>
  <c r="AC2530" i="16"/>
  <c r="AC2544" i="16"/>
  <c r="AC2558" i="16"/>
  <c r="AC2572" i="16"/>
  <c r="AC2586" i="16"/>
  <c r="AC2600" i="16"/>
  <c r="AC2614" i="16"/>
  <c r="AC2630" i="16"/>
  <c r="AC2644" i="16"/>
  <c r="AC2658" i="16"/>
  <c r="AC2674" i="16"/>
  <c r="AC2688" i="16"/>
  <c r="AC2702" i="16"/>
  <c r="AC2716" i="16"/>
  <c r="AC136" i="20"/>
  <c r="AC164" i="20"/>
  <c r="AC180" i="20"/>
  <c r="AC154" i="20"/>
  <c r="AC170" i="20"/>
  <c r="AC186" i="20"/>
  <c r="AC12" i="20"/>
  <c r="AC160" i="20"/>
  <c r="AC176" i="20"/>
  <c r="AC156" i="20"/>
  <c r="AC2095" i="16"/>
  <c r="AC2121" i="16" s="1"/>
  <c r="AC2149" i="16" s="1"/>
  <c r="AC2409" i="16"/>
  <c r="AC2730" i="16"/>
  <c r="AC2745" i="16"/>
  <c r="AC2759" i="16"/>
  <c r="AC2775" i="16"/>
  <c r="AC2789" i="16"/>
  <c r="AC2803" i="16"/>
  <c r="AC2817" i="16"/>
  <c r="AC2831" i="16"/>
  <c r="AC2845" i="16"/>
  <c r="AC2859" i="16"/>
  <c r="AC2873" i="16"/>
  <c r="AC2887" i="16"/>
  <c r="AC2901" i="16"/>
  <c r="AC2915" i="16"/>
  <c r="AC2929" i="16"/>
  <c r="AC2943" i="16"/>
  <c r="AC2957" i="16"/>
  <c r="AC2971" i="16"/>
  <c r="AC2985" i="16"/>
  <c r="AC2999" i="16"/>
  <c r="AC3013" i="16"/>
  <c r="AC3027" i="16"/>
  <c r="AC3041" i="16"/>
  <c r="AC3056" i="16"/>
  <c r="AC3070" i="16"/>
  <c r="AC3084" i="16"/>
  <c r="AC3100" i="16"/>
  <c r="AC3114" i="16"/>
  <c r="AC3128" i="16"/>
  <c r="AC3142" i="16"/>
  <c r="AC3156" i="16"/>
  <c r="AC3172" i="16"/>
  <c r="AC3186" i="16"/>
  <c r="AC3200" i="16"/>
  <c r="AC3214" i="16"/>
  <c r="AC3228" i="16"/>
  <c r="AC418" i="16"/>
  <c r="AC420" i="16"/>
  <c r="AC422" i="16"/>
  <c r="AC424" i="16"/>
  <c r="AC426" i="16"/>
  <c r="AC428" i="16"/>
  <c r="AC430" i="16"/>
  <c r="AC432" i="16"/>
  <c r="AC434" i="16"/>
  <c r="AC436" i="16"/>
  <c r="AC438" i="16"/>
  <c r="AC440" i="16"/>
  <c r="AC442" i="16"/>
  <c r="AC444" i="16"/>
  <c r="AC446" i="16"/>
  <c r="AC448" i="16"/>
  <c r="AC450" i="16"/>
  <c r="AC172" i="20"/>
  <c r="AC2114" i="16"/>
  <c r="AC2451" i="16"/>
  <c r="AC188" i="20"/>
  <c r="AC212" i="20"/>
  <c r="AC1559" i="16"/>
  <c r="AC365" i="16" s="1"/>
  <c r="AC2091" i="16"/>
  <c r="AC2381" i="16"/>
  <c r="AC134" i="20"/>
  <c r="AC1891" i="16"/>
  <c r="AC459" i="16" s="1"/>
  <c r="AC2097" i="16"/>
  <c r="AC2110" i="16" s="1"/>
  <c r="AC2423" i="16"/>
  <c r="AC2493" i="16"/>
  <c r="AC2523" i="16"/>
  <c r="AC2551" i="16"/>
  <c r="AC2579" i="16"/>
  <c r="AC2607" i="16"/>
  <c r="AC2637" i="16"/>
  <c r="AC2667" i="16"/>
  <c r="AC2695" i="16"/>
  <c r="AC150" i="20"/>
  <c r="AC162" i="20"/>
  <c r="AC204" i="20"/>
  <c r="AC2142" i="16"/>
  <c r="AC2465" i="16"/>
  <c r="AC2723" i="16"/>
  <c r="AC2738" i="16"/>
  <c r="AC2752" i="16"/>
  <c r="AC2766" i="16"/>
  <c r="AC2782" i="16"/>
  <c r="AC2796" i="16"/>
  <c r="AC2810" i="16"/>
  <c r="AC2824" i="16"/>
  <c r="AC2838" i="16"/>
  <c r="AC2852" i="16"/>
  <c r="AC2866" i="16"/>
  <c r="AC2880" i="16"/>
  <c r="AC2894" i="16"/>
  <c r="AC2908" i="16"/>
  <c r="AC2922" i="16"/>
  <c r="AC2936" i="16"/>
  <c r="AC2950" i="16"/>
  <c r="AC2964" i="16"/>
  <c r="AC2978" i="16"/>
  <c r="AC2992" i="16"/>
  <c r="AC3006" i="16"/>
  <c r="AC3020" i="16"/>
  <c r="AC3034" i="16"/>
  <c r="AC3048" i="16"/>
  <c r="AC3063" i="16"/>
  <c r="AC3077" i="16"/>
  <c r="AC3093" i="16"/>
  <c r="AC3107" i="16"/>
  <c r="AC3121" i="16"/>
  <c r="AC3135" i="16"/>
  <c r="AC3149" i="16"/>
  <c r="AC3165" i="16"/>
  <c r="AC3179" i="16"/>
  <c r="AC3193" i="16"/>
  <c r="AC3207" i="16"/>
  <c r="AC3221" i="16"/>
  <c r="AC417" i="16"/>
  <c r="AC419" i="16"/>
  <c r="AC421" i="16"/>
  <c r="AC423" i="16"/>
  <c r="AC425" i="16"/>
  <c r="AC427" i="16"/>
  <c r="AC429" i="16"/>
  <c r="AC431" i="16"/>
  <c r="AC433" i="16"/>
  <c r="AC435" i="16"/>
  <c r="AC437" i="16"/>
  <c r="AC439" i="16"/>
  <c r="AC441" i="16"/>
  <c r="AC443" i="16"/>
  <c r="AC445" i="16"/>
  <c r="AC447" i="16"/>
  <c r="AC449" i="16"/>
  <c r="AC451" i="16"/>
  <c r="AC166" i="20"/>
  <c r="AC208" i="20"/>
  <c r="AC1893" i="16"/>
  <c r="AC2651" i="16"/>
  <c r="AC615" i="16"/>
  <c r="AC2507" i="16"/>
  <c r="AC850" i="16"/>
  <c r="AC2437" i="16"/>
  <c r="AC2593" i="16"/>
  <c r="AC452" i="16"/>
  <c r="AC454" i="16"/>
  <c r="AC456" i="16"/>
  <c r="AC564" i="16"/>
  <c r="AC573" i="16"/>
  <c r="AC698" i="16"/>
  <c r="AC325" i="16"/>
  <c r="AC327" i="16"/>
  <c r="AC329" i="16"/>
  <c r="AC353" i="16"/>
  <c r="AC355" i="16"/>
  <c r="AC357" i="16"/>
  <c r="AC359" i="16"/>
  <c r="AC361" i="16"/>
  <c r="AC182" i="20"/>
  <c r="AC1561" i="16"/>
  <c r="AC367" i="16" s="1"/>
  <c r="AC2089" i="16"/>
  <c r="AC2115" i="16" s="1"/>
  <c r="AC2537" i="16"/>
  <c r="AC2093" i="16"/>
  <c r="AC2106" i="16" s="1"/>
  <c r="AC2367" i="16"/>
  <c r="AC2621" i="16"/>
  <c r="AC833" i="16"/>
  <c r="AC178" i="20"/>
  <c r="AC330" i="16"/>
  <c r="AC455" i="16"/>
  <c r="AC354" i="16"/>
  <c r="AC12" i="16"/>
  <c r="AC192" i="16" s="1"/>
  <c r="AC30" i="16"/>
  <c r="AC46" i="16"/>
  <c r="AC62" i="16"/>
  <c r="AC79" i="16"/>
  <c r="AC96" i="16"/>
  <c r="AC98" i="16"/>
  <c r="AC100" i="16"/>
  <c r="AC102" i="16"/>
  <c r="AC104" i="16"/>
  <c r="AC106" i="16"/>
  <c r="AC108" i="16"/>
  <c r="AC110" i="16"/>
  <c r="AC112" i="16"/>
  <c r="AC114" i="16"/>
  <c r="AC116" i="16"/>
  <c r="AC118" i="16"/>
  <c r="AC120" i="16"/>
  <c r="AC122" i="16"/>
  <c r="AC124" i="16"/>
  <c r="AC126" i="16"/>
  <c r="AC128" i="16"/>
  <c r="AC130" i="16"/>
  <c r="AC132" i="16"/>
  <c r="AC134" i="16"/>
  <c r="AC141" i="16"/>
  <c r="AC174" i="16"/>
  <c r="AC732" i="12"/>
  <c r="AC734" i="12"/>
  <c r="AC736" i="12"/>
  <c r="AC738" i="12"/>
  <c r="AC740" i="12"/>
  <c r="AC742" i="12"/>
  <c r="AC744" i="12"/>
  <c r="AC746" i="12"/>
  <c r="AC748" i="12"/>
  <c r="AC750" i="12"/>
  <c r="AC756" i="12"/>
  <c r="AC758" i="12"/>
  <c r="AC765" i="12"/>
  <c r="AC767" i="12"/>
  <c r="AC769" i="12"/>
  <c r="AC771" i="12"/>
  <c r="AC773" i="12"/>
  <c r="AC775" i="12"/>
  <c r="AC777" i="12"/>
  <c r="AC779" i="12"/>
  <c r="AC781" i="12"/>
  <c r="AC783" i="12"/>
  <c r="AC785" i="12"/>
  <c r="AC787" i="12"/>
  <c r="AC789" i="12"/>
  <c r="AC791" i="12"/>
  <c r="AC793" i="12"/>
  <c r="AC795" i="12"/>
  <c r="AC797" i="12"/>
  <c r="AC799" i="12"/>
  <c r="AC801" i="12"/>
  <c r="AC803" i="12"/>
  <c r="AC897" i="12"/>
  <c r="AC899" i="12"/>
  <c r="AC901" i="12"/>
  <c r="AC907" i="12"/>
  <c r="AC909" i="12"/>
  <c r="AC921" i="12"/>
  <c r="AC1936" i="12" s="1"/>
  <c r="AC949" i="12"/>
  <c r="AC2565" i="16"/>
  <c r="AC657" i="16"/>
  <c r="AC326" i="16"/>
  <c r="AC360" i="16"/>
  <c r="AC2395" i="16"/>
  <c r="AC408" i="16"/>
  <c r="AC268" i="16"/>
  <c r="AC270" i="16"/>
  <c r="AC272" i="16"/>
  <c r="AC274" i="16"/>
  <c r="AC276" i="16"/>
  <c r="AC278" i="16"/>
  <c r="AC280" i="16"/>
  <c r="AC282" i="16"/>
  <c r="AC198" i="16"/>
  <c r="AC200" i="16"/>
  <c r="AC202" i="16"/>
  <c r="AC204" i="16"/>
  <c r="AC206" i="16"/>
  <c r="AC208" i="16"/>
  <c r="AC210" i="16"/>
  <c r="AC212" i="16"/>
  <c r="AC214" i="16"/>
  <c r="AC216" i="16"/>
  <c r="AC707" i="12"/>
  <c r="AC709" i="12"/>
  <c r="AC711" i="12"/>
  <c r="AC713" i="12"/>
  <c r="AC715" i="12"/>
  <c r="AC717" i="12"/>
  <c r="AC719" i="12"/>
  <c r="AC721" i="12"/>
  <c r="AC723" i="12"/>
  <c r="AC725" i="12"/>
  <c r="AC810" i="12"/>
  <c r="AC812" i="12"/>
  <c r="AC814" i="12"/>
  <c r="AC816" i="12"/>
  <c r="AC818" i="12"/>
  <c r="AC820" i="12"/>
  <c r="AC822" i="12"/>
  <c r="AC824" i="12"/>
  <c r="AC826" i="12"/>
  <c r="AC828" i="12"/>
  <c r="AC830" i="12"/>
  <c r="AC832" i="12"/>
  <c r="AC834" i="12"/>
  <c r="AC836" i="12"/>
  <c r="AC838" i="12"/>
  <c r="AC840" i="12"/>
  <c r="AC842" i="12"/>
  <c r="AC844" i="12"/>
  <c r="AC846" i="12"/>
  <c r="AC848" i="12"/>
  <c r="AC854" i="12"/>
  <c r="AC856" i="12"/>
  <c r="AC858" i="12"/>
  <c r="AC860" i="12"/>
  <c r="AC862" i="12"/>
  <c r="AC864" i="12"/>
  <c r="AC866" i="12"/>
  <c r="AC868" i="12"/>
  <c r="AC870" i="12"/>
  <c r="AC872" i="12"/>
  <c r="AC874" i="12"/>
  <c r="AC1557" i="16"/>
  <c r="AC363" i="16" s="1"/>
  <c r="AC457" i="16"/>
  <c r="AC356" i="16"/>
  <c r="AC328" i="16"/>
  <c r="AC362" i="16"/>
  <c r="AC22" i="16"/>
  <c r="AC38" i="16"/>
  <c r="AC54" i="16"/>
  <c r="AC70" i="16"/>
  <c r="AC95" i="16"/>
  <c r="AC97" i="16"/>
  <c r="AC99" i="16"/>
  <c r="AC101" i="16"/>
  <c r="AC103" i="16"/>
  <c r="AC105" i="16"/>
  <c r="AC107" i="16"/>
  <c r="AC109" i="16"/>
  <c r="AC111" i="16"/>
  <c r="AC113" i="16"/>
  <c r="AC115" i="16"/>
  <c r="AC117" i="16"/>
  <c r="AC119" i="16"/>
  <c r="AC121" i="16"/>
  <c r="AC123" i="16"/>
  <c r="AC125" i="16"/>
  <c r="AC127" i="16"/>
  <c r="AC129" i="16"/>
  <c r="AC131" i="16"/>
  <c r="AC133" i="16"/>
  <c r="AC135" i="16"/>
  <c r="AC157" i="16"/>
  <c r="AC731" i="12"/>
  <c r="AC733" i="12"/>
  <c r="AC735" i="12"/>
  <c r="AC737" i="12"/>
  <c r="AC739" i="12"/>
  <c r="AC741" i="12"/>
  <c r="AC743" i="12"/>
  <c r="AC745" i="12"/>
  <c r="AC747" i="12"/>
  <c r="AC749" i="12"/>
  <c r="AC755" i="12"/>
  <c r="AC757" i="12"/>
  <c r="AC759" i="12"/>
  <c r="AC766" i="12"/>
  <c r="AC768" i="12"/>
  <c r="AC770" i="12"/>
  <c r="AC772" i="12"/>
  <c r="AC774" i="12"/>
  <c r="AC776" i="12"/>
  <c r="AC778" i="12"/>
  <c r="AC780" i="12"/>
  <c r="AC782" i="12"/>
  <c r="AC784" i="12"/>
  <c r="AC786" i="12"/>
  <c r="AC788" i="12"/>
  <c r="AC790" i="12"/>
  <c r="AC792" i="12"/>
  <c r="AC794" i="12"/>
  <c r="AC796" i="12"/>
  <c r="AC798" i="12"/>
  <c r="AC800" i="12"/>
  <c r="AC802" i="12"/>
  <c r="AC804" i="12"/>
  <c r="AC898" i="12"/>
  <c r="AC900" i="12"/>
  <c r="AC906" i="12"/>
  <c r="AC908" i="12"/>
  <c r="AC910" i="12"/>
  <c r="AC269" i="16"/>
  <c r="AC277" i="16"/>
  <c r="AC199" i="16"/>
  <c r="AC207" i="16"/>
  <c r="AC215" i="16"/>
  <c r="AC712" i="12"/>
  <c r="AC720" i="12"/>
  <c r="AC817" i="12"/>
  <c r="AC825" i="12"/>
  <c r="AC833" i="12"/>
  <c r="AC841" i="12"/>
  <c r="AC849" i="12"/>
  <c r="AC861" i="12"/>
  <c r="AC869" i="12"/>
  <c r="AC882" i="12"/>
  <c r="AC134" i="8"/>
  <c r="AC2681" i="16"/>
  <c r="AC453" i="16"/>
  <c r="AC352" i="16"/>
  <c r="AC877" i="12"/>
  <c r="AC1007" i="12"/>
  <c r="AC1009" i="12"/>
  <c r="AC1011" i="12"/>
  <c r="AC1013" i="12"/>
  <c r="AC1015" i="12"/>
  <c r="AC1017" i="12"/>
  <c r="AC1019" i="12"/>
  <c r="AC1021" i="12"/>
  <c r="AC1023" i="12"/>
  <c r="AC1025" i="12"/>
  <c r="AC1027" i="12"/>
  <c r="AC1029" i="12"/>
  <c r="AC1031" i="12"/>
  <c r="AC1033" i="12"/>
  <c r="AC1035" i="12"/>
  <c r="AC1037" i="12"/>
  <c r="AC1039" i="12"/>
  <c r="AC1041" i="12"/>
  <c r="AC1043" i="12"/>
  <c r="AC1045" i="12"/>
  <c r="AC114" i="12"/>
  <c r="AC35" i="11"/>
  <c r="AC168" i="11"/>
  <c r="AC242" i="11" s="1"/>
  <c r="AC161" i="10" s="1"/>
  <c r="AC2709" i="16"/>
  <c r="AC271" i="16"/>
  <c r="AC279" i="16"/>
  <c r="AC201" i="16"/>
  <c r="AC209" i="16"/>
  <c r="AC704" i="12"/>
  <c r="AC714" i="12"/>
  <c r="AC722" i="12"/>
  <c r="AC811" i="12"/>
  <c r="AC819" i="12"/>
  <c r="AC827" i="12"/>
  <c r="AC835" i="12"/>
  <c r="AC843" i="12"/>
  <c r="AC855" i="12"/>
  <c r="AC863" i="12"/>
  <c r="AC871" i="12"/>
  <c r="AC878" i="12"/>
  <c r="AC883" i="12"/>
  <c r="AC950" i="12"/>
  <c r="AC952" i="12"/>
  <c r="AC954" i="12"/>
  <c r="AC956" i="12"/>
  <c r="AC958" i="12"/>
  <c r="AC960" i="12"/>
  <c r="AC962" i="12"/>
  <c r="AC964" i="12"/>
  <c r="AC966" i="12"/>
  <c r="AC968" i="12"/>
  <c r="AC974" i="12"/>
  <c r="AC976" i="12"/>
  <c r="AC978" i="12"/>
  <c r="AC980" i="12"/>
  <c r="AC982" i="12"/>
  <c r="AC984" i="12"/>
  <c r="AC986" i="12"/>
  <c r="AC988" i="12"/>
  <c r="AC990" i="12"/>
  <c r="AC992" i="12"/>
  <c r="AC1169" i="12"/>
  <c r="AC1187" i="12"/>
  <c r="AC1400" i="12"/>
  <c r="AC1402" i="12"/>
  <c r="AC1404" i="12"/>
  <c r="AC1406" i="12"/>
  <c r="AC603" i="12"/>
  <c r="AC617" i="12"/>
  <c r="AC60" i="12"/>
  <c r="AC105" i="12" s="1"/>
  <c r="AC70" i="12"/>
  <c r="AC106" i="12" s="1"/>
  <c r="AC79" i="12"/>
  <c r="AC107" i="12" s="1"/>
  <c r="AC88" i="12"/>
  <c r="AC110" i="12" s="1"/>
  <c r="AC50" i="11"/>
  <c r="AC116" i="11" s="1"/>
  <c r="AC74" i="11"/>
  <c r="AC180" i="11"/>
  <c r="AC201" i="11"/>
  <c r="AC358" i="16"/>
  <c r="AC273" i="16"/>
  <c r="AC281" i="16"/>
  <c r="AC203" i="16"/>
  <c r="AC211" i="16"/>
  <c r="AC708" i="12"/>
  <c r="AC716" i="12"/>
  <c r="AC724" i="12"/>
  <c r="AC813" i="12"/>
  <c r="AC821" i="12"/>
  <c r="AC829" i="12"/>
  <c r="AC837" i="12"/>
  <c r="AC845" i="12"/>
  <c r="AC857" i="12"/>
  <c r="AC865" i="12"/>
  <c r="AC873" i="12"/>
  <c r="AC879" i="12"/>
  <c r="AC12" i="11"/>
  <c r="AC41" i="11"/>
  <c r="AC115" i="11" s="1"/>
  <c r="AC92" i="11"/>
  <c r="AC108" i="12" s="1"/>
  <c r="AC124" i="11"/>
  <c r="AC171" i="11"/>
  <c r="AC222" i="11"/>
  <c r="AC275" i="16"/>
  <c r="AC880" i="12"/>
  <c r="AC927" i="12"/>
  <c r="AC946" i="12"/>
  <c r="AC1008" i="12"/>
  <c r="AC1010" i="12"/>
  <c r="AC1012" i="12"/>
  <c r="AC1014" i="12"/>
  <c r="AC1016" i="12"/>
  <c r="AC1018" i="12"/>
  <c r="AC1020" i="12"/>
  <c r="AC1022" i="12"/>
  <c r="AC1024" i="12"/>
  <c r="AC1026" i="12"/>
  <c r="AC1028" i="12"/>
  <c r="AC1030" i="12"/>
  <c r="AC1032" i="12"/>
  <c r="AC1034" i="12"/>
  <c r="AC1036" i="12"/>
  <c r="AC1038" i="12"/>
  <c r="AC1040" i="12"/>
  <c r="AC1042" i="12"/>
  <c r="AC1044" i="12"/>
  <c r="AC1046" i="12"/>
  <c r="AC1163" i="12"/>
  <c r="AC53" i="11"/>
  <c r="AC283" i="16"/>
  <c r="AC197" i="16"/>
  <c r="AC205" i="16"/>
  <c r="AC213" i="16"/>
  <c r="AC710" i="12"/>
  <c r="AC718" i="12"/>
  <c r="AC2479" i="16"/>
  <c r="AC823" i="12"/>
  <c r="AC876" i="12"/>
  <c r="AC961" i="12"/>
  <c r="AC981" i="12"/>
  <c r="AC1646" i="12"/>
  <c r="AC1890" i="12"/>
  <c r="AC629" i="12"/>
  <c r="AC42" i="12"/>
  <c r="AC137" i="12"/>
  <c r="AC605" i="12" s="1"/>
  <c r="AC859" i="12"/>
  <c r="AC951" i="12"/>
  <c r="AC967" i="12"/>
  <c r="AC987" i="12"/>
  <c r="AC1401" i="12"/>
  <c r="AC591" i="12"/>
  <c r="AC613" i="12" s="1"/>
  <c r="AC212" i="12"/>
  <c r="AC607" i="12" s="1"/>
  <c r="AC20" i="12"/>
  <c r="AC102" i="12" s="1"/>
  <c r="AC73" i="12"/>
  <c r="AD28" i="8"/>
  <c r="AC476" i="12"/>
  <c r="AC609" i="12" s="1"/>
  <c r="AC71" i="11"/>
  <c r="AC117" i="11" s="1"/>
  <c r="AC162" i="11"/>
  <c r="AC1405" i="12"/>
  <c r="AC12" i="12"/>
  <c r="AC44" i="11"/>
  <c r="AC831" i="12"/>
  <c r="AC957" i="12"/>
  <c r="AC977" i="12"/>
  <c r="AC1650" i="12"/>
  <c r="AC23" i="12"/>
  <c r="AC991" i="12"/>
  <c r="AC881" i="12"/>
  <c r="AC963" i="12"/>
  <c r="AC983" i="12"/>
  <c r="AC1410" i="12"/>
  <c r="AC32" i="11"/>
  <c r="AC114" i="11" s="1"/>
  <c r="AC815" i="12"/>
  <c r="AC965" i="12"/>
  <c r="AC985" i="12"/>
  <c r="AC100" i="12"/>
  <c r="AC875" i="12"/>
  <c r="AC955" i="12"/>
  <c r="AC1427" i="12"/>
  <c r="AC91" i="12"/>
  <c r="AC726" i="12"/>
  <c r="AC839" i="12"/>
  <c r="AC867" i="12"/>
  <c r="AC953" i="12"/>
  <c r="AC973" i="12"/>
  <c r="AC989" i="12"/>
  <c r="AC1403" i="12"/>
  <c r="AC1884" i="12"/>
  <c r="AC1922" i="12" s="1"/>
  <c r="AC182" i="12"/>
  <c r="AC606" i="12" s="1"/>
  <c r="AC29" i="12"/>
  <c r="AC103" i="12" s="1"/>
  <c r="AC82" i="12"/>
  <c r="AC95" i="11"/>
  <c r="AC177" i="11"/>
  <c r="AC243" i="11" s="1"/>
  <c r="AC162" i="10" s="1"/>
  <c r="AC975" i="12"/>
  <c r="AC551" i="12"/>
  <c r="AC610" i="12" s="1"/>
  <c r="AC959" i="12"/>
  <c r="AC979" i="12"/>
  <c r="AC1644" i="12"/>
  <c r="AC1667" i="12"/>
  <c r="AC1885" i="12"/>
  <c r="AC1924" i="12" s="1"/>
  <c r="AC32" i="12"/>
  <c r="AC847" i="12"/>
  <c r="AC1399" i="12"/>
  <c r="AC63" i="12"/>
  <c r="AC1645" i="12"/>
  <c r="AC1886" i="12"/>
  <c r="AC1925" i="12" s="1"/>
  <c r="AC38" i="12"/>
  <c r="AC104" i="12" s="1"/>
  <c r="AC431" i="12"/>
  <c r="AC608" i="12" s="1"/>
  <c r="AC152" i="16"/>
  <c r="AC169" i="16" s="1"/>
  <c r="AC186" i="16" s="1"/>
  <c r="AC101" i="11"/>
  <c r="AC120" i="11" s="1"/>
  <c r="AC97" i="12"/>
  <c r="AC111" i="12" s="1"/>
  <c r="AC1491" i="16"/>
  <c r="AC1614" i="16"/>
  <c r="AC1451" i="16"/>
  <c r="AC1340" i="16"/>
  <c r="AC1347" i="16"/>
  <c r="AC1458" i="16"/>
  <c r="AC1621" i="16"/>
  <c r="AC1580" i="16"/>
  <c r="AC1498" i="16"/>
  <c r="AC1082" i="12"/>
  <c r="AC1152" i="12"/>
  <c r="AC1112" i="12"/>
  <c r="AC1097" i="12"/>
  <c r="AC1104" i="12"/>
  <c r="AC1111" i="12"/>
  <c r="AC1115" i="12"/>
  <c r="AC1573" i="16"/>
  <c r="AC1100" i="12"/>
  <c r="AC1107" i="12"/>
  <c r="AC1123" i="12"/>
  <c r="AC1113" i="12"/>
  <c r="AC1108" i="12"/>
  <c r="AC1102" i="12"/>
  <c r="AC1121" i="12"/>
  <c r="AC1109" i="12"/>
  <c r="AC1141" i="12"/>
  <c r="AC1001" i="12"/>
  <c r="AC1000" i="12"/>
  <c r="AC1117" i="12"/>
  <c r="AC1139" i="12"/>
  <c r="AC1149" i="12"/>
  <c r="AC1151" i="12"/>
  <c r="AC999" i="12"/>
  <c r="AC1120" i="12"/>
  <c r="AC1118" i="12"/>
  <c r="AC1099" i="12"/>
  <c r="AC1140" i="12"/>
  <c r="AC1116" i="12"/>
  <c r="AC1143" i="12"/>
  <c r="AC997" i="12"/>
  <c r="AC1084" i="12"/>
  <c r="AC1465" i="16"/>
  <c r="AC1119" i="12"/>
  <c r="AC1105" i="12"/>
  <c r="AC1098" i="12"/>
  <c r="AC1148" i="12"/>
  <c r="AC1150" i="12"/>
  <c r="AC1103" i="12"/>
  <c r="AC998" i="12"/>
  <c r="AC1114" i="12"/>
  <c r="AC1628" i="16"/>
  <c r="AC1124" i="12"/>
  <c r="AC1505" i="16"/>
  <c r="AC1106" i="12"/>
  <c r="AC1142" i="12"/>
  <c r="AC1122" i="12"/>
  <c r="AC1354" i="16"/>
  <c r="AC1587" i="16"/>
  <c r="AC1101" i="12"/>
  <c r="AC1110" i="12"/>
  <c r="AC1194" i="16"/>
  <c r="AC1096" i="12"/>
  <c r="AC1125" i="12"/>
  <c r="AC1072" i="12"/>
  <c r="AC1741" i="12"/>
  <c r="AC1809" i="12"/>
  <c r="AC1781" i="12"/>
  <c r="AC1821" i="12"/>
  <c r="AC1844" i="12"/>
  <c r="AC1671" i="12"/>
  <c r="AC1710" i="12"/>
  <c r="AC1070" i="12"/>
  <c r="AC1594" i="16"/>
  <c r="AC1758" i="12"/>
  <c r="AC1735" i="12"/>
  <c r="AC1688" i="12"/>
  <c r="AC1075" i="12"/>
  <c r="AC1698" i="12"/>
  <c r="AC1796" i="12"/>
  <c r="AC1682" i="12"/>
  <c r="AC1811" i="12"/>
  <c r="AC1823" i="12"/>
  <c r="AC1843" i="12"/>
  <c r="AC1061" i="12"/>
  <c r="AC1793" i="12"/>
  <c r="AC1778" i="12"/>
  <c r="AC1798" i="12"/>
  <c r="AC1795" i="12"/>
  <c r="AC1681" i="12"/>
  <c r="AC1803" i="12"/>
  <c r="AC1827" i="12"/>
  <c r="AC1842" i="12"/>
  <c r="AC1677" i="12"/>
  <c r="AC1361" i="16"/>
  <c r="AC1751" i="12"/>
  <c r="AC1090" i="12"/>
  <c r="AC1695" i="12"/>
  <c r="AC1774" i="12"/>
  <c r="AC1786" i="12"/>
  <c r="AC1837" i="12"/>
  <c r="AC1785" i="12"/>
  <c r="AC1838" i="12"/>
  <c r="AC1805" i="12"/>
  <c r="AC1804" i="12"/>
  <c r="AC1825" i="12"/>
  <c r="AC1743" i="12"/>
  <c r="AC1078" i="12"/>
  <c r="AC1762" i="12"/>
  <c r="AC1699" i="12"/>
  <c r="AC1700" i="12"/>
  <c r="AC1680" i="12"/>
  <c r="AC1719" i="12"/>
  <c r="AC1069" i="12"/>
  <c r="AC1761" i="12"/>
  <c r="AC1755" i="12"/>
  <c r="AC1696" i="12"/>
  <c r="AC1676" i="12"/>
  <c r="AC1746" i="12"/>
  <c r="AC1756" i="12"/>
  <c r="AC1091" i="12"/>
  <c r="AC1783" i="12"/>
  <c r="AC1784" i="12"/>
  <c r="AC1752" i="12"/>
  <c r="AC1744" i="12"/>
  <c r="AC1697" i="12"/>
  <c r="AC1736" i="12"/>
  <c r="AC1053" i="12"/>
  <c r="AC1831" i="12"/>
  <c r="AC1787" i="12"/>
  <c r="AC1780" i="12"/>
  <c r="AC1788" i="12"/>
  <c r="AC1201" i="16"/>
  <c r="AC1055" i="12"/>
  <c r="AC1728" i="12"/>
  <c r="AC1721" i="12"/>
  <c r="AC1672" i="12"/>
  <c r="AC1738" i="12"/>
  <c r="AC1703" i="12"/>
  <c r="AC1702" i="12"/>
  <c r="AC1074" i="12"/>
  <c r="AC1764" i="12"/>
  <c r="AC1689" i="12"/>
  <c r="AC1062" i="12"/>
  <c r="AC1765" i="12"/>
  <c r="AC1068" i="12"/>
  <c r="AC1059" i="12"/>
  <c r="AC1712" i="12"/>
  <c r="AC1701" i="12"/>
  <c r="AC1705" i="12"/>
  <c r="AC1635" i="16"/>
  <c r="AC1748" i="12"/>
  <c r="AC1766" i="12"/>
  <c r="AC1713" i="12"/>
  <c r="AC1057" i="12"/>
  <c r="AC1747" i="12"/>
  <c r="AC1749" i="12"/>
  <c r="AC1088" i="12"/>
  <c r="AC1739" i="12"/>
  <c r="AC1759" i="12"/>
  <c r="AC1757" i="12"/>
  <c r="AC1064" i="12"/>
  <c r="AC1058" i="12"/>
  <c r="AC1767" i="12"/>
  <c r="AC1737" i="12"/>
  <c r="AC1054" i="12"/>
  <c r="AC1066" i="12"/>
  <c r="AC1794" i="12"/>
  <c r="AC1791" i="12"/>
  <c r="AC1675" i="12"/>
  <c r="AC1052" i="12"/>
  <c r="AC1829" i="12"/>
  <c r="AC1753" i="12"/>
  <c r="AC1685" i="12"/>
  <c r="AC1687" i="12"/>
  <c r="AC1694" i="12"/>
  <c r="AC1733" i="12"/>
  <c r="AC1086" i="12"/>
  <c r="AC1080" i="12"/>
  <c r="AC1729" i="12"/>
  <c r="AC1722" i="12"/>
  <c r="AC1678" i="12"/>
  <c r="AC1512" i="16"/>
  <c r="AC1083" i="12"/>
  <c r="AC1706" i="12"/>
  <c r="AC1819" i="12"/>
  <c r="AC1683" i="12"/>
  <c r="AC1835" i="12"/>
  <c r="AC1833" i="12"/>
  <c r="AC1807" i="12"/>
  <c r="AC1754" i="12"/>
  <c r="AC1734" i="12"/>
  <c r="AC1684" i="12"/>
  <c r="AC1773" i="12"/>
  <c r="AC1818" i="12"/>
  <c r="AC1801" i="12"/>
  <c r="AC1832" i="12"/>
  <c r="AC1679" i="12"/>
  <c r="AC1792" i="12"/>
  <c r="AC1839" i="12"/>
  <c r="AC1806" i="12"/>
  <c r="AC1673" i="12"/>
  <c r="AC1472" i="16"/>
  <c r="AC1063" i="12"/>
  <c r="AC1731" i="12"/>
  <c r="AC1081" i="12"/>
  <c r="AC1740" i="12"/>
  <c r="AC1704" i="12"/>
  <c r="AC1750" i="12"/>
  <c r="AC1810" i="12"/>
  <c r="AC1775" i="12"/>
  <c r="AC1779" i="12"/>
  <c r="AC1800" i="12"/>
  <c r="AC1799" i="12"/>
  <c r="AC1789" i="12"/>
  <c r="AC1782" i="12"/>
  <c r="AC1808" i="12"/>
  <c r="AC1790" i="12"/>
  <c r="AC1742" i="12"/>
  <c r="AC1079" i="12"/>
  <c r="AC1777" i="12"/>
  <c r="AC1797" i="12"/>
  <c r="AC1820" i="12"/>
  <c r="AC1802" i="12"/>
  <c r="AC1763" i="12"/>
  <c r="AC1060" i="12"/>
  <c r="AC1745" i="12"/>
  <c r="AC1056" i="12"/>
  <c r="AC1760" i="12"/>
  <c r="AC1732" i="12"/>
  <c r="AC1707" i="12"/>
  <c r="AC1085" i="12"/>
  <c r="AC1087" i="12"/>
  <c r="AC1089" i="12"/>
  <c r="AC1708" i="12"/>
  <c r="AC1686" i="12"/>
  <c r="AC1077" i="12"/>
  <c r="AC1065" i="12"/>
  <c r="AC1071" i="12"/>
  <c r="AC1834" i="12"/>
  <c r="AC1670" i="12"/>
  <c r="AC1711" i="12"/>
  <c r="AC1709" i="12"/>
  <c r="AC1067" i="12"/>
  <c r="AC1076" i="12"/>
  <c r="AC1836" i="12"/>
  <c r="AC1776" i="12"/>
  <c r="AC1812" i="12"/>
  <c r="AC1841" i="12"/>
  <c r="AC2123" i="16"/>
  <c r="AC2151" i="16" s="1"/>
  <c r="AC1073" i="12"/>
  <c r="AC1730" i="12"/>
  <c r="AC1824" i="12"/>
  <c r="AC1215" i="16"/>
  <c r="AC1601" i="16"/>
  <c r="AC1718" i="12"/>
  <c r="AC1822" i="12"/>
  <c r="AC1208" i="16"/>
  <c r="AC1720" i="12"/>
  <c r="AC1817" i="12"/>
  <c r="AC1642" i="16"/>
  <c r="AC1368" i="16"/>
  <c r="AC1828" i="12"/>
  <c r="AC1845" i="12"/>
  <c r="AC1479" i="16"/>
  <c r="AC1840" i="12"/>
  <c r="AC1846" i="12"/>
  <c r="AC1519" i="16"/>
  <c r="AC1830" i="12"/>
  <c r="AC1826" i="12"/>
  <c r="AC1375" i="16"/>
  <c r="AC1526" i="16"/>
  <c r="AC1222" i="16"/>
  <c r="AC1649" i="16"/>
  <c r="AC1229" i="16"/>
  <c r="AC1656" i="16"/>
  <c r="AC1382" i="16"/>
  <c r="AC1540" i="16"/>
  <c r="AC1533" i="16"/>
  <c r="AC1547" i="16"/>
  <c r="AC1236" i="16"/>
  <c r="AC1663" i="16"/>
  <c r="AC1389" i="16"/>
  <c r="AC1243" i="16"/>
  <c r="AC1396" i="16"/>
  <c r="AC1554" i="16"/>
  <c r="AC1670" i="16"/>
  <c r="AC1677" i="16"/>
  <c r="AC1403" i="16"/>
  <c r="AC1250" i="16"/>
  <c r="AC1684" i="16"/>
  <c r="AC1410" i="16"/>
  <c r="AC1257" i="16"/>
  <c r="AC1417" i="16"/>
  <c r="AC1691" i="16"/>
  <c r="AC1264" i="16"/>
  <c r="AC1698" i="16"/>
  <c r="AC1271" i="16"/>
  <c r="AC1424" i="16"/>
  <c r="AC1705" i="16"/>
  <c r="AC1278" i="16"/>
  <c r="AC1431" i="16"/>
  <c r="AC1285" i="16"/>
  <c r="AC1438" i="16"/>
  <c r="AC1712" i="16"/>
  <c r="AC1292" i="16"/>
  <c r="AC1719" i="16"/>
  <c r="AC1726" i="16"/>
  <c r="AC1299" i="16"/>
  <c r="AC1733" i="16"/>
  <c r="AC1306" i="16"/>
  <c r="AC1740" i="16"/>
  <c r="AC1313" i="16"/>
  <c r="AC1320" i="16"/>
  <c r="AC1747" i="16"/>
  <c r="AC1327" i="16"/>
  <c r="AC1754" i="16"/>
  <c r="AB439" i="20"/>
  <c r="AB951" i="16"/>
  <c r="AB950" i="16"/>
  <c r="AC931" i="16"/>
  <c r="AC991" i="16"/>
  <c r="AC1502" i="16"/>
  <c r="AC1625" i="16"/>
  <c r="AC417" i="20"/>
  <c r="AC419" i="20" s="1"/>
  <c r="AC546" i="20"/>
  <c r="AC452" i="20"/>
  <c r="AC553" i="20"/>
  <c r="AB1723" i="12"/>
  <c r="AB1880" i="12" s="1"/>
  <c r="AB1918" i="12" s="1"/>
  <c r="AB1813" i="12"/>
  <c r="AB1882" i="12" s="1"/>
  <c r="AB1920" i="12" s="1"/>
  <c r="AB850" i="12"/>
  <c r="AB919" i="12" s="1"/>
  <c r="AB120" i="20"/>
  <c r="AB1273" i="20" s="1"/>
  <c r="AB258" i="10"/>
  <c r="AB1768" i="16"/>
  <c r="AC1768" i="16"/>
  <c r="AB1661" i="16"/>
  <c r="AB1654" i="16"/>
  <c r="AB1647" i="16"/>
  <c r="AE167" i="18"/>
  <c r="AB1463" i="16"/>
  <c r="AB1496" i="16"/>
  <c r="AB405" i="20"/>
  <c r="AC403" i="20"/>
  <c r="AB590" i="20"/>
  <c r="AC588" i="20"/>
  <c r="AB589" i="20"/>
  <c r="AC602" i="20"/>
  <c r="AB1456" i="16"/>
  <c r="AB1640" i="16"/>
  <c r="AB1352" i="16"/>
  <c r="AB2194" i="16"/>
  <c r="AC1351" i="16"/>
  <c r="AC1009" i="16"/>
  <c r="AB2210" i="16"/>
  <c r="AC1455" i="16"/>
  <c r="AB332" i="16"/>
  <c r="AB2200" i="16"/>
  <c r="AC1393" i="16"/>
  <c r="AB2242" i="16"/>
  <c r="AC1674" i="16"/>
  <c r="AA1490" i="16"/>
  <c r="AB1489" i="16"/>
  <c r="AB2240" i="16"/>
  <c r="AC1660" i="16"/>
  <c r="AB2195" i="16"/>
  <c r="AC1358" i="16"/>
  <c r="AB2237" i="16"/>
  <c r="AC1639" i="16"/>
  <c r="AB1359" i="16"/>
  <c r="AB1360" i="16" s="1"/>
  <c r="AB2213" i="16"/>
  <c r="AC1476" i="16"/>
  <c r="AB2217" i="16"/>
  <c r="AC1495" i="16"/>
  <c r="AB2211" i="16"/>
  <c r="AC1462" i="16"/>
  <c r="AB2216" i="16"/>
  <c r="AC1488" i="16"/>
  <c r="AB2236" i="16"/>
  <c r="AC1632" i="16"/>
  <c r="AB2238" i="16"/>
  <c r="AC1646" i="16"/>
  <c r="AB2905" i="16"/>
  <c r="AC2905" i="16"/>
  <c r="AD2905" i="16"/>
  <c r="AB2246" i="16"/>
  <c r="AC1702" i="16"/>
  <c r="AB2203" i="16"/>
  <c r="AC1414" i="16"/>
  <c r="AB2239" i="16"/>
  <c r="AC1653" i="16"/>
  <c r="AA2125" i="16"/>
  <c r="AA2126" i="16" s="1"/>
  <c r="AA2133" i="16"/>
  <c r="AB2133" i="16" s="1"/>
  <c r="AA2147" i="16"/>
  <c r="AA2137" i="16"/>
  <c r="AB2137" i="16" s="1"/>
  <c r="AA1200" i="16"/>
  <c r="AA1193" i="16"/>
  <c r="AA637" i="12"/>
  <c r="AA625" i="12" s="1"/>
  <c r="AA176" i="10" s="1"/>
  <c r="AA320" i="10" s="1"/>
  <c r="AA1945" i="12"/>
  <c r="AA1903" i="12" s="1"/>
  <c r="AA1949" i="12"/>
  <c r="AA1907" i="12" s="1"/>
  <c r="AA1948" i="12"/>
  <c r="AA1906" i="12" s="1"/>
  <c r="AA1946" i="12"/>
  <c r="AA1904" i="12" s="1"/>
  <c r="AA638" i="12"/>
  <c r="AA626" i="12" s="1"/>
  <c r="AA179" i="10" s="1"/>
  <c r="AA631" i="12"/>
  <c r="AA619" i="12" s="1"/>
  <c r="AA167" i="10" s="1"/>
  <c r="AA632" i="12"/>
  <c r="AA620" i="12" s="1"/>
  <c r="AA168" i="10" s="1"/>
  <c r="AA633" i="12"/>
  <c r="AA621" i="12" s="1"/>
  <c r="AA169" i="10" s="1"/>
  <c r="AA635" i="12"/>
  <c r="AA623" i="12" s="1"/>
  <c r="AA171" i="10" s="1"/>
  <c r="AA1953" i="12"/>
  <c r="AA1911" i="12" s="1"/>
  <c r="AA924" i="12"/>
  <c r="AA934" i="12" s="1"/>
  <c r="AA634" i="12"/>
  <c r="AA622" i="12" s="1"/>
  <c r="AA170" i="10" s="1"/>
  <c r="AA1937" i="12"/>
  <c r="AA1940" i="12" s="1"/>
  <c r="AA219" i="11"/>
  <c r="X1950" i="12"/>
  <c r="X1908" i="12" s="1"/>
  <c r="X624" i="12"/>
  <c r="X172" i="10" s="1"/>
  <c r="AB194" i="11"/>
  <c r="AB154" i="11"/>
  <c r="AB214" i="11"/>
  <c r="AB197" i="11"/>
  <c r="AB149" i="11"/>
  <c r="AB217" i="11"/>
  <c r="AB196" i="11"/>
  <c r="AB156" i="11"/>
  <c r="AB218" i="11"/>
  <c r="AB158" i="11"/>
  <c r="AB155" i="11"/>
  <c r="AB150" i="11"/>
  <c r="AB215" i="11"/>
  <c r="AB151" i="11"/>
  <c r="AB153" i="11"/>
  <c r="AB193" i="11"/>
  <c r="AB216" i="11"/>
  <c r="AB195" i="11"/>
  <c r="AB152" i="11"/>
  <c r="AB157" i="11"/>
  <c r="AB11" i="11"/>
  <c r="AA1474" i="12"/>
  <c r="AA1639" i="12" s="1"/>
  <c r="AA38" i="18"/>
  <c r="AA1528" i="12"/>
  <c r="AA1641" i="12" s="1"/>
  <c r="AA159" i="11"/>
  <c r="AA241" i="11" s="1"/>
  <c r="AA198" i="11"/>
  <c r="AA244" i="11" s="1"/>
  <c r="AA163" i="10" s="1"/>
  <c r="AA307" i="10" s="1"/>
  <c r="AA240" i="20"/>
  <c r="AA280" i="20" s="1"/>
  <c r="AA313" i="20" s="1"/>
  <c r="AA699" i="16"/>
  <c r="AA1573" i="12"/>
  <c r="AA1642" i="12" s="1"/>
  <c r="AA1607" i="12"/>
  <c r="AA1643" i="12" s="1"/>
  <c r="AA1483" i="12"/>
  <c r="AA1640" i="12" s="1"/>
  <c r="AA1303" i="20"/>
  <c r="AA1316" i="20" s="1"/>
  <c r="AA28" i="10"/>
  <c r="O850" i="20"/>
  <c r="AA404" i="20"/>
  <c r="AB404" i="20" s="1"/>
  <c r="S748" i="20"/>
  <c r="M851" i="20"/>
  <c r="M852" i="20" s="1"/>
  <c r="AA405" i="20"/>
  <c r="AA1415" i="16"/>
  <c r="AB1415" i="16" s="1"/>
  <c r="AA1394" i="16"/>
  <c r="AB1394" i="16" s="1"/>
  <c r="Z1768" i="16"/>
  <c r="AA1768" i="16"/>
  <c r="AA2203" i="16"/>
  <c r="AA2905" i="16"/>
  <c r="Z2905" i="16"/>
  <c r="AA1477" i="16"/>
  <c r="AB1477" i="16" s="1"/>
  <c r="Z333" i="16"/>
  <c r="AA2200" i="16"/>
  <c r="AA968" i="16"/>
  <c r="AB968" i="16" s="1"/>
  <c r="AA985" i="16"/>
  <c r="AB985" i="16" s="1"/>
  <c r="AA2213" i="16"/>
  <c r="AA2242" i="16"/>
  <c r="AA973" i="16"/>
  <c r="AB973" i="16" s="1"/>
  <c r="AA332" i="16"/>
  <c r="Z2241" i="16"/>
  <c r="AA1667" i="16"/>
  <c r="AB1667" i="16" s="1"/>
  <c r="AA2246" i="16"/>
  <c r="Z2222" i="16"/>
  <c r="AA1530" i="16"/>
  <c r="AB1530" i="16" s="1"/>
  <c r="Z2391" i="16"/>
  <c r="AA2389" i="16"/>
  <c r="AB2389" i="16" s="1"/>
  <c r="Z162" i="16"/>
  <c r="Z179" i="16" s="1"/>
  <c r="Z52" i="10" s="1"/>
  <c r="Z340" i="10" s="1"/>
  <c r="AA146" i="16"/>
  <c r="AB146" i="16" s="1"/>
  <c r="AB162" i="16" s="1"/>
  <c r="AB179" i="16" s="1"/>
  <c r="AB52" i="10" s="1"/>
  <c r="AB340" i="10" s="1"/>
  <c r="Z41" i="16"/>
  <c r="Z2309" i="16" s="1"/>
  <c r="Z2321" i="16" s="1"/>
  <c r="AA169" i="16"/>
  <c r="AA186" i="16" s="1"/>
  <c r="AA60" i="10" s="1"/>
  <c r="W290" i="10"/>
  <c r="X78" i="18"/>
  <c r="R741" i="20"/>
  <c r="Q742" i="20"/>
  <c r="Q743" i="20" s="1"/>
  <c r="AC29" i="8"/>
  <c r="AC135" i="8" s="1"/>
  <c r="AC32" i="8"/>
  <c r="AC31" i="8" s="1"/>
  <c r="AC27" i="8"/>
  <c r="T82" i="16"/>
  <c r="U25" i="16"/>
  <c r="U2307" i="16" s="1"/>
  <c r="U2319" i="16" s="1"/>
  <c r="U27" i="16" s="1"/>
  <c r="U1262" i="16"/>
  <c r="U2180" i="16"/>
  <c r="V1261" i="16"/>
  <c r="M809" i="20"/>
  <c r="M810" i="20" s="1"/>
  <c r="M830" i="20"/>
  <c r="M831" i="20" s="1"/>
  <c r="P808" i="20"/>
  <c r="L75" i="25"/>
  <c r="L20" i="31" s="1"/>
  <c r="T2181" i="16"/>
  <c r="U1268" i="16"/>
  <c r="M75" i="25"/>
  <c r="M20" i="31" s="1"/>
  <c r="S75" i="25"/>
  <c r="S20" i="31" s="1"/>
  <c r="P75" i="25"/>
  <c r="P20" i="31" s="1"/>
  <c r="O75" i="25"/>
  <c r="O20" i="31" s="1"/>
  <c r="N75" i="25"/>
  <c r="N20" i="31" s="1"/>
  <c r="Q75" i="25"/>
  <c r="Q20" i="31" s="1"/>
  <c r="K75" i="25"/>
  <c r="R75" i="25"/>
  <c r="R20" i="31" s="1"/>
  <c r="T75" i="25"/>
  <c r="T20" i="31" s="1"/>
  <c r="Y2241" i="16"/>
  <c r="K2189" i="16"/>
  <c r="K1325" i="16"/>
  <c r="J2256" i="16"/>
  <c r="X1247" i="16"/>
  <c r="X2178" i="16" s="1"/>
  <c r="W2178" i="16"/>
  <c r="Y2222" i="16"/>
  <c r="W1248" i="16"/>
  <c r="V2179" i="16"/>
  <c r="W1254" i="16"/>
  <c r="V1255" i="16"/>
  <c r="O927" i="20"/>
  <c r="X1768" i="16"/>
  <c r="Y1768" i="16"/>
  <c r="V473" i="20"/>
  <c r="U474" i="20"/>
  <c r="U475" i="20" s="1"/>
  <c r="S693" i="20"/>
  <c r="S694" i="20" s="1"/>
  <c r="X2337" i="16"/>
  <c r="X76" i="16" s="1"/>
  <c r="X89" i="16" s="1"/>
  <c r="X75" i="16"/>
  <c r="Y73" i="16" s="1"/>
  <c r="Y2313" i="16" s="1"/>
  <c r="Y2325" i="16" s="1"/>
  <c r="X2332" i="16"/>
  <c r="X36" i="16" s="1"/>
  <c r="X83" i="16" s="1"/>
  <c r="X35" i="16"/>
  <c r="Y33" i="16" s="1"/>
  <c r="Y2308" i="16" s="1"/>
  <c r="Y2320" i="16" s="1"/>
  <c r="W67" i="16"/>
  <c r="X65" i="16" s="1"/>
  <c r="X2312" i="16" s="1"/>
  <c r="X2324" i="16" s="1"/>
  <c r="Y162" i="16"/>
  <c r="Y179" i="16" s="1"/>
  <c r="Y52" i="10" s="1"/>
  <c r="Y340" i="10" s="1"/>
  <c r="X2334" i="16"/>
  <c r="X52" i="16" s="1"/>
  <c r="X86" i="16" s="1"/>
  <c r="X51" i="16"/>
  <c r="Y49" i="16" s="1"/>
  <c r="Y2310" i="16" s="1"/>
  <c r="Y2322" i="16" s="1"/>
  <c r="N928" i="20"/>
  <c r="N929" i="20" s="1"/>
  <c r="U501" i="20"/>
  <c r="V501" i="20" s="1"/>
  <c r="V503" i="20" s="1"/>
  <c r="R1028" i="16"/>
  <c r="S1028" i="16" s="1"/>
  <c r="T1028" i="16" s="1"/>
  <c r="M802" i="20"/>
  <c r="M803" i="20" s="1"/>
  <c r="M899" i="20"/>
  <c r="N899" i="20" s="1"/>
  <c r="N920" i="20"/>
  <c r="O920" i="20" s="1"/>
  <c r="M921" i="20"/>
  <c r="M922" i="20" s="1"/>
  <c r="N836" i="20"/>
  <c r="W649" i="20"/>
  <c r="X647" i="20"/>
  <c r="Y647" i="20" s="1"/>
  <c r="X466" i="20"/>
  <c r="Y466" i="20" s="1"/>
  <c r="M858" i="20"/>
  <c r="M859" i="20" s="1"/>
  <c r="N857" i="20"/>
  <c r="X2905" i="16"/>
  <c r="Y2905" i="16"/>
  <c r="S1428" i="16"/>
  <c r="S285" i="16" s="1"/>
  <c r="X1401" i="16"/>
  <c r="Y1668" i="16"/>
  <c r="Z1668" i="16" s="1"/>
  <c r="R285" i="16"/>
  <c r="K2296" i="16"/>
  <c r="K1738" i="16"/>
  <c r="K1739" i="16" s="1"/>
  <c r="Y1709" i="16"/>
  <c r="Z1709" i="16" s="1"/>
  <c r="W2223" i="16"/>
  <c r="X1537" i="16"/>
  <c r="X2223" i="16" s="1"/>
  <c r="N1723" i="16"/>
  <c r="O1723" i="16" s="1"/>
  <c r="P1723" i="16" s="1"/>
  <c r="P2249" i="16" s="1"/>
  <c r="Y1531" i="16"/>
  <c r="Z1531" i="16" s="1"/>
  <c r="D2923" i="16"/>
  <c r="Y1478" i="16"/>
  <c r="M1046" i="16"/>
  <c r="Y333" i="16"/>
  <c r="Y1400" i="16"/>
  <c r="Z1400" i="16" s="1"/>
  <c r="D2375" i="16"/>
  <c r="Y974" i="16"/>
  <c r="Z974" i="16" s="1"/>
  <c r="Y969" i="16"/>
  <c r="Z969" i="16" s="1"/>
  <c r="K1058" i="16"/>
  <c r="K1059" i="16" s="1"/>
  <c r="L1052" i="16"/>
  <c r="Q2335" i="16"/>
  <c r="Q59" i="16"/>
  <c r="R57" i="16" s="1"/>
  <c r="R2311" i="16" s="1"/>
  <c r="Q2326" i="16"/>
  <c r="S648" i="20"/>
  <c r="S649" i="20" s="1"/>
  <c r="P460" i="20"/>
  <c r="P461" i="20" s="1"/>
  <c r="Q459" i="20"/>
  <c r="V487" i="20"/>
  <c r="S515" i="20"/>
  <c r="S508" i="20"/>
  <c r="T508" i="20" s="1"/>
  <c r="U494" i="20"/>
  <c r="W480" i="20"/>
  <c r="X480" i="20" s="1"/>
  <c r="Y480" i="20" s="1"/>
  <c r="W2905" i="16"/>
  <c r="M2902" i="16"/>
  <c r="V2905" i="16"/>
  <c r="U2905" i="16"/>
  <c r="T2905" i="16"/>
  <c r="S2905" i="16"/>
  <c r="R2905" i="16"/>
  <c r="L2902" i="16"/>
  <c r="Q2905" i="16"/>
  <c r="K2902" i="16"/>
  <c r="D2929" i="16"/>
  <c r="P1768" i="16"/>
  <c r="Q1768" i="16"/>
  <c r="R1768" i="16"/>
  <c r="S1768" i="16"/>
  <c r="T1768" i="16"/>
  <c r="U1768" i="16"/>
  <c r="V1768" i="16"/>
  <c r="W1768" i="16"/>
  <c r="S1408" i="16"/>
  <c r="T1407" i="16"/>
  <c r="S2202" i="16"/>
  <c r="Q1429" i="16"/>
  <c r="Q1430" i="16" s="1"/>
  <c r="D3167" i="16"/>
  <c r="W1402" i="16"/>
  <c r="R1423" i="16"/>
  <c r="F2905" i="16"/>
  <c r="G2905" i="16"/>
  <c r="E2905" i="16"/>
  <c r="V1539" i="16"/>
  <c r="F1182" i="16" a="1"/>
  <c r="F1182" i="16" s="1"/>
  <c r="E2375" i="16"/>
  <c r="K2047" i="16"/>
  <c r="K2048" i="16" s="1"/>
  <c r="F3201" i="16"/>
  <c r="M1724" i="16"/>
  <c r="M1725" i="16" s="1"/>
  <c r="M2249" i="16"/>
  <c r="T1682" i="16"/>
  <c r="T2243" i="16"/>
  <c r="U1681" i="16"/>
  <c r="V1681" i="16" s="1"/>
  <c r="W1681" i="16" s="1"/>
  <c r="X1681" i="16" s="1"/>
  <c r="X2243" i="16" s="1"/>
  <c r="V2244" i="16"/>
  <c r="L1737" i="16"/>
  <c r="L2251" i="16" s="1"/>
  <c r="F1756" i="16" a="1"/>
  <c r="F1756" i="16" s="1"/>
  <c r="E2923" i="16"/>
  <c r="D1757" i="16"/>
  <c r="D2924" i="16" s="1"/>
  <c r="E2924" i="16"/>
  <c r="U1689" i="16"/>
  <c r="V1689" i="16" s="1"/>
  <c r="K2251" i="16"/>
  <c r="F2916" i="16"/>
  <c r="F2909" i="16"/>
  <c r="E2066" i="16"/>
  <c r="D2911" i="16"/>
  <c r="E2911" i="16" s="1"/>
  <c r="D2913" i="16" s="1"/>
  <c r="E2913" i="16" s="1"/>
  <c r="K1744" i="16"/>
  <c r="F2910" i="16"/>
  <c r="R1695" i="16"/>
  <c r="S1695" i="16" s="1"/>
  <c r="T1695" i="16" s="1"/>
  <c r="Q2245" i="16"/>
  <c r="U2244" i="16"/>
  <c r="W1688" i="16"/>
  <c r="X1688" i="16" s="1"/>
  <c r="X2244" i="16" s="1"/>
  <c r="Q1696" i="16"/>
  <c r="Q1697" i="16" s="1"/>
  <c r="W334" i="16"/>
  <c r="W838" i="16" s="1"/>
  <c r="W199" i="10" s="1"/>
  <c r="W1538" i="16"/>
  <c r="S1422" i="16"/>
  <c r="T1421" i="16"/>
  <c r="S2204" i="16"/>
  <c r="C387" i="20"/>
  <c r="D387" i="20"/>
  <c r="E387" i="20" s="1"/>
  <c r="W60" i="10"/>
  <c r="W348" i="10" s="1"/>
  <c r="S1005" i="16"/>
  <c r="Q1029" i="16"/>
  <c r="R1029" i="16" s="1"/>
  <c r="N1035" i="16"/>
  <c r="P1327" i="16"/>
  <c r="L803" i="20"/>
  <c r="N1045" i="16"/>
  <c r="L1053" i="16"/>
  <c r="M1047" i="16"/>
  <c r="M1051" i="16"/>
  <c r="K2083" i="16"/>
  <c r="K2301" i="16"/>
  <c r="K2082" i="16"/>
  <c r="K2294" i="16"/>
  <c r="K2033" i="16"/>
  <c r="K1732" i="16"/>
  <c r="K1731" i="16"/>
  <c r="K2250" i="16"/>
  <c r="L1730" i="16"/>
  <c r="O1716" i="16"/>
  <c r="O2248" i="16" s="1"/>
  <c r="N2248" i="16"/>
  <c r="N1717" i="16"/>
  <c r="Q687" i="20"/>
  <c r="H1775" i="16"/>
  <c r="D1071" i="20"/>
  <c r="T734" i="20"/>
  <c r="W1669" i="16"/>
  <c r="X1669" i="16" s="1"/>
  <c r="O1034" i="16"/>
  <c r="P1034" i="16" s="1"/>
  <c r="S735" i="20"/>
  <c r="S736" i="20" s="1"/>
  <c r="Q80" i="16"/>
  <c r="Q1033" i="16"/>
  <c r="S1015" i="16"/>
  <c r="T1015" i="16" s="1"/>
  <c r="W1003" i="16"/>
  <c r="X1003" i="16" s="1"/>
  <c r="T1004" i="16"/>
  <c r="M844" i="20"/>
  <c r="M845" i="20" s="1"/>
  <c r="O801" i="20"/>
  <c r="N822" i="20"/>
  <c r="M823" i="20"/>
  <c r="M824" i="20" s="1"/>
  <c r="M865" i="20"/>
  <c r="N865" i="20" s="1"/>
  <c r="N866" i="20" s="1"/>
  <c r="L900" i="20"/>
  <c r="L901" i="20" s="1"/>
  <c r="O864" i="20"/>
  <c r="M837" i="20"/>
  <c r="M838" i="20" s="1"/>
  <c r="T1704" i="16"/>
  <c r="U999" i="16"/>
  <c r="V1676" i="16"/>
  <c r="Q1711" i="16"/>
  <c r="R1711" i="16" s="1"/>
  <c r="D1922" i="16"/>
  <c r="E1922" i="16"/>
  <c r="D2059" i="16"/>
  <c r="D3209" i="16" s="1"/>
  <c r="K2054" i="16"/>
  <c r="K2055" i="16" s="1"/>
  <c r="K2297" i="16"/>
  <c r="R2330" i="16"/>
  <c r="S2318" i="16"/>
  <c r="R1016" i="16"/>
  <c r="O1040" i="16"/>
  <c r="P1040" i="16" s="1"/>
  <c r="L1057" i="16"/>
  <c r="Q1023" i="16"/>
  <c r="R1023" i="16" s="1"/>
  <c r="S1011" i="16"/>
  <c r="T1010" i="16"/>
  <c r="N1041" i="16"/>
  <c r="S1022" i="16"/>
  <c r="T1021" i="16"/>
  <c r="F1062" i="16"/>
  <c r="K1063" i="16" s="1"/>
  <c r="E1073" i="16"/>
  <c r="F1073" i="16" s="1" a="1"/>
  <c r="F1073" i="16" s="1"/>
  <c r="E1074" i="16"/>
  <c r="D1073" i="16"/>
  <c r="D1078" i="16"/>
  <c r="C1075" i="16"/>
  <c r="B1072" i="16"/>
  <c r="J1077" i="16"/>
  <c r="D1068" i="16"/>
  <c r="U1027" i="16"/>
  <c r="V1027" i="16" s="1"/>
  <c r="W1027" i="16" s="1"/>
  <c r="X1027" i="16" s="1"/>
  <c r="V998" i="16"/>
  <c r="Q1039" i="16"/>
  <c r="W997" i="16"/>
  <c r="X997" i="16" s="1"/>
  <c r="R886" i="20"/>
  <c r="R887" i="20" s="1"/>
  <c r="S885" i="20"/>
  <c r="O654" i="20"/>
  <c r="N655" i="20"/>
  <c r="N656" i="20" s="1"/>
  <c r="R721" i="20"/>
  <c r="R722" i="20" s="1"/>
  <c r="M872" i="20"/>
  <c r="M873" i="20" s="1"/>
  <c r="S720" i="20"/>
  <c r="O878" i="20"/>
  <c r="N871" i="20"/>
  <c r="N879" i="20"/>
  <c r="N880" i="20" s="1"/>
  <c r="S727" i="20"/>
  <c r="T727" i="20" s="1"/>
  <c r="R728" i="20"/>
  <c r="R729" i="20" s="1"/>
  <c r="M816" i="20"/>
  <c r="M817" i="20" s="1"/>
  <c r="T685" i="20"/>
  <c r="S686" i="20"/>
  <c r="S687" i="20" s="1"/>
  <c r="U692" i="20"/>
  <c r="P843" i="20"/>
  <c r="T706" i="20"/>
  <c r="U706" i="20" s="1"/>
  <c r="P829" i="20"/>
  <c r="N815" i="20"/>
  <c r="T699" i="20"/>
  <c r="M795" i="20"/>
  <c r="M796" i="20" s="1"/>
  <c r="N794" i="20"/>
  <c r="W2336" i="16"/>
  <c r="W68" i="16" s="1"/>
  <c r="W88" i="16" s="1"/>
  <c r="U987" i="16"/>
  <c r="W986" i="16"/>
  <c r="X986" i="16" s="1"/>
  <c r="Y986" i="16" s="1"/>
  <c r="Z986" i="16" s="1"/>
  <c r="W975" i="16"/>
  <c r="X975" i="16" s="1"/>
  <c r="D380" i="20"/>
  <c r="E380" i="20" s="1"/>
  <c r="C380" i="20"/>
  <c r="E1175" i="16"/>
  <c r="D1175" i="16"/>
  <c r="V630" i="20"/>
  <c r="T637" i="20"/>
  <c r="C1085" i="20"/>
  <c r="S638" i="20"/>
  <c r="S639" i="20" s="1"/>
  <c r="K2253" i="16"/>
  <c r="K1753" i="16"/>
  <c r="W981" i="16"/>
  <c r="X981" i="16" s="1"/>
  <c r="Y981" i="16" s="1"/>
  <c r="Z981" i="16" s="1"/>
  <c r="AA981" i="16" s="1"/>
  <c r="AB981" i="16" s="1"/>
  <c r="W1675" i="16"/>
  <c r="X1675" i="16" s="1"/>
  <c r="Y1675" i="16" s="1"/>
  <c r="Z1675" i="16" s="1"/>
  <c r="AA1675" i="16" s="1"/>
  <c r="AB1675" i="16" s="1"/>
  <c r="W2242" i="16"/>
  <c r="K1758" i="16"/>
  <c r="S2247" i="16"/>
  <c r="S1710" i="16"/>
  <c r="D1769" i="16"/>
  <c r="C1772" i="16" s="1"/>
  <c r="D955" i="20" s="1"/>
  <c r="C955" i="20" s="1"/>
  <c r="E954" i="20" s="1"/>
  <c r="E1763" i="16"/>
  <c r="D1763" i="16"/>
  <c r="E1764" i="16"/>
  <c r="B1762" i="16"/>
  <c r="B2929" i="16" s="1"/>
  <c r="U2246" i="16"/>
  <c r="U1703" i="16"/>
  <c r="U2206" i="16"/>
  <c r="M247" i="10"/>
  <c r="U211" i="10"/>
  <c r="U247" i="10" s="1"/>
  <c r="U290" i="10"/>
  <c r="N211" i="10"/>
  <c r="O247" i="10" s="1"/>
  <c r="N290" i="10"/>
  <c r="W247" i="10"/>
  <c r="AA1214" i="16" l="1"/>
  <c r="AA2173" i="16"/>
  <c r="AB1212" i="16"/>
  <c r="AA1213" i="16"/>
  <c r="V468" i="20"/>
  <c r="W467" i="20"/>
  <c r="S489" i="20"/>
  <c r="T488" i="20"/>
  <c r="U488" i="20" s="1"/>
  <c r="O529" i="20"/>
  <c r="P529" i="20" s="1"/>
  <c r="Q529" i="20" s="1"/>
  <c r="AD319" i="20"/>
  <c r="AD595" i="12"/>
  <c r="N530" i="20"/>
  <c r="N531" i="20" s="1"/>
  <c r="Z226" i="11"/>
  <c r="Z3490" i="16"/>
  <c r="Z844" i="16" s="1"/>
  <c r="T482" i="20"/>
  <c r="U481" i="20"/>
  <c r="AB3345" i="16"/>
  <c r="AB3347" i="16" s="1"/>
  <c r="AB3346" i="16"/>
  <c r="AB3369" i="16"/>
  <c r="AB3371" i="16" s="1"/>
  <c r="AB3370" i="16"/>
  <c r="AB3405" i="16"/>
  <c r="AB3407" i="16" s="1"/>
  <c r="AB3406" i="16"/>
  <c r="AB3465" i="16"/>
  <c r="AB3467" i="16" s="1"/>
  <c r="AB3466" i="16"/>
  <c r="AB3309" i="16"/>
  <c r="AB3311" i="16" s="1"/>
  <c r="AB3310" i="16"/>
  <c r="AB3417" i="16"/>
  <c r="AB3419" i="16" s="1"/>
  <c r="AB3418" i="16"/>
  <c r="AB3453" i="16"/>
  <c r="AB3455" i="16" s="1"/>
  <c r="AB3454" i="16"/>
  <c r="AB3321" i="16"/>
  <c r="AB3323" i="16" s="1"/>
  <c r="AB3322" i="16"/>
  <c r="AB3273" i="16"/>
  <c r="AB3275" i="16" s="1"/>
  <c r="AB3274" i="16"/>
  <c r="AB3394" i="16"/>
  <c r="AB3298" i="16"/>
  <c r="AB3250" i="16"/>
  <c r="AB3358" i="16"/>
  <c r="AB3286" i="16"/>
  <c r="AB3262" i="16"/>
  <c r="AB3382" i="16"/>
  <c r="AA3262" i="16"/>
  <c r="AA3490" i="16" s="1"/>
  <c r="AA844" i="16" s="1"/>
  <c r="AB3479" i="16"/>
  <c r="Z393" i="10"/>
  <c r="Z254" i="10"/>
  <c r="Z397" i="10" s="1"/>
  <c r="AC3247" i="16"/>
  <c r="AC3248" i="16" s="1"/>
  <c r="AC3252" i="16"/>
  <c r="AC3259" i="16"/>
  <c r="AC3264" i="16"/>
  <c r="AC3260" i="16"/>
  <c r="AC3261" i="16" s="1"/>
  <c r="AC3263" i="16" s="1"/>
  <c r="AC3271" i="16"/>
  <c r="AC3272" i="16" s="1"/>
  <c r="AC3276" i="16"/>
  <c r="AC3288" i="16"/>
  <c r="AC3283" i="16"/>
  <c r="AC3284" i="16"/>
  <c r="AC3285" i="16" s="1"/>
  <c r="AC3287" i="16" s="1"/>
  <c r="AC3295" i="16"/>
  <c r="AC3296" i="16" s="1"/>
  <c r="AC3300" i="16"/>
  <c r="AC3312" i="16"/>
  <c r="AC3307" i="16"/>
  <c r="AC3308" i="16"/>
  <c r="AC3309" i="16" s="1"/>
  <c r="AC3311" i="16" s="1"/>
  <c r="AC3336" i="16"/>
  <c r="AC3324" i="16"/>
  <c r="AC3331" i="16"/>
  <c r="AC3332" i="16" s="1"/>
  <c r="AC3319" i="16"/>
  <c r="AC3320" i="16" s="1"/>
  <c r="AC3343" i="16"/>
  <c r="AC3344" i="16"/>
  <c r="AC3345" i="16" s="1"/>
  <c r="AC3347" i="16" s="1"/>
  <c r="AC3348" i="16"/>
  <c r="AC3360" i="16"/>
  <c r="AC3355" i="16"/>
  <c r="AC3356" i="16"/>
  <c r="AC3357" i="16" s="1"/>
  <c r="AC3359" i="16" s="1"/>
  <c r="AC3368" i="16"/>
  <c r="AC3369" i="16" s="1"/>
  <c r="AC3371" i="16" s="1"/>
  <c r="AC3372" i="16"/>
  <c r="AC3367" i="16"/>
  <c r="AC3384" i="16"/>
  <c r="AC3379" i="16"/>
  <c r="AC3380" i="16"/>
  <c r="AC3381" i="16" s="1"/>
  <c r="AC3383" i="16" s="1"/>
  <c r="AC3382" i="16"/>
  <c r="AC3391" i="16"/>
  <c r="AC3392" i="16" s="1"/>
  <c r="AC3396" i="16"/>
  <c r="AC3403" i="16"/>
  <c r="AC3404" i="16" s="1"/>
  <c r="AC3408" i="16"/>
  <c r="AC3415" i="16"/>
  <c r="AC3416" i="16"/>
  <c r="AC3417" i="16" s="1"/>
  <c r="AC3419" i="16" s="1"/>
  <c r="AC3420" i="16"/>
  <c r="AC3427" i="16"/>
  <c r="AC3428" i="16" s="1"/>
  <c r="AC3432" i="16"/>
  <c r="AC3444" i="16"/>
  <c r="AC3439" i="16"/>
  <c r="AC3440" i="16" s="1"/>
  <c r="AC3451" i="16"/>
  <c r="AC3452" i="16"/>
  <c r="AC3453" i="16" s="1"/>
  <c r="AC3455" i="16" s="1"/>
  <c r="AC3456" i="16"/>
  <c r="AC3464" i="16"/>
  <c r="AC3465" i="16" s="1"/>
  <c r="AC3467" i="16" s="1"/>
  <c r="AC3468" i="16"/>
  <c r="AC3463" i="16"/>
  <c r="AC3480" i="16"/>
  <c r="AC3475" i="16"/>
  <c r="AC3476" i="16" s="1"/>
  <c r="AB3492" i="16"/>
  <c r="AC3523" i="16"/>
  <c r="AB3487" i="16"/>
  <c r="AB861" i="16" s="1"/>
  <c r="AB3488" i="16"/>
  <c r="AD786" i="16"/>
  <c r="AD3485" i="16"/>
  <c r="AD3461" i="16"/>
  <c r="AD3365" i="16"/>
  <c r="AD3293" i="16"/>
  <c r="AD3502" i="16"/>
  <c r="AD3401" i="16"/>
  <c r="AD3305" i="16"/>
  <c r="AD3437" i="16"/>
  <c r="AD3341" i="16"/>
  <c r="AD3353" i="16"/>
  <c r="AD3473" i="16"/>
  <c r="AD3377" i="16"/>
  <c r="AD3245" i="16"/>
  <c r="AD3449" i="16"/>
  <c r="AD3413" i="16"/>
  <c r="AD3317" i="16"/>
  <c r="AD283" i="20"/>
  <c r="AD3389" i="16"/>
  <c r="AD3269" i="16"/>
  <c r="AD3425" i="16"/>
  <c r="AD3257" i="16"/>
  <c r="AD3329" i="16"/>
  <c r="AD3281" i="16"/>
  <c r="AD3513" i="16"/>
  <c r="AD3503" i="16"/>
  <c r="AD3505" i="16"/>
  <c r="AD3514" i="16"/>
  <c r="AD3511" i="16"/>
  <c r="AD3512" i="16"/>
  <c r="AD3506" i="16"/>
  <c r="AD3517" i="16"/>
  <c r="AD3510" i="16"/>
  <c r="AD3509" i="16"/>
  <c r="AD3518" i="16"/>
  <c r="AD3515" i="16"/>
  <c r="AD3519" i="16"/>
  <c r="AD3522" i="16"/>
  <c r="AD3516" i="16"/>
  <c r="AD3520" i="16"/>
  <c r="AD3521" i="16"/>
  <c r="AD3507" i="16"/>
  <c r="AD3508" i="16"/>
  <c r="AD3504" i="16"/>
  <c r="Y393" i="10"/>
  <c r="Y254" i="10"/>
  <c r="Y397" i="10" s="1"/>
  <c r="AA3479" i="16"/>
  <c r="AA3491" i="16" s="1"/>
  <c r="AA3489" i="16"/>
  <c r="N935" i="20"/>
  <c r="N936" i="20" s="1"/>
  <c r="AA348" i="10"/>
  <c r="G2934" i="16"/>
  <c r="G2931" i="16"/>
  <c r="D2512" i="16"/>
  <c r="E2512" i="16" s="1"/>
  <c r="F2515" i="16"/>
  <c r="X1228" i="16"/>
  <c r="AE92" i="12"/>
  <c r="AC1219" i="16"/>
  <c r="AC2174" i="16" s="1"/>
  <c r="AA2174" i="16"/>
  <c r="P516" i="20"/>
  <c r="P517" i="20" s="1"/>
  <c r="AB1641" i="16"/>
  <c r="AA1220" i="16"/>
  <c r="AB1220" i="16" s="1"/>
  <c r="X1234" i="16"/>
  <c r="Y1233" i="16"/>
  <c r="Z1233" i="16" s="1"/>
  <c r="Z2176" i="16" s="1"/>
  <c r="AB1662" i="16"/>
  <c r="Y324" i="10"/>
  <c r="M941" i="20"/>
  <c r="N941" i="20" s="1"/>
  <c r="O941" i="20" s="1"/>
  <c r="AB1450" i="16"/>
  <c r="AB1634" i="16"/>
  <c r="Q1282" i="16"/>
  <c r="R1282" i="16" s="1"/>
  <c r="R2183" i="16" s="1"/>
  <c r="AB1546" i="16"/>
  <c r="R496" i="20"/>
  <c r="S495" i="20"/>
  <c r="O1290" i="16"/>
  <c r="O1291" i="16" s="1"/>
  <c r="L948" i="20"/>
  <c r="M948" i="20" s="1"/>
  <c r="Q1276" i="16"/>
  <c r="Q1277" i="16" s="1"/>
  <c r="U631" i="20"/>
  <c r="U632" i="20" s="1"/>
  <c r="T632" i="20"/>
  <c r="N1297" i="16"/>
  <c r="N1298" i="16" s="1"/>
  <c r="Y603" i="20"/>
  <c r="X604" i="20"/>
  <c r="AB1648" i="16"/>
  <c r="P1283" i="16"/>
  <c r="P1284" i="16" s="1"/>
  <c r="Y1953" i="12"/>
  <c r="Y1911" i="12" s="1"/>
  <c r="Y626" i="12"/>
  <c r="Y179" i="10" s="1"/>
  <c r="Z626" i="12"/>
  <c r="Z179" i="10" s="1"/>
  <c r="AB1613" i="16"/>
  <c r="AB1553" i="16"/>
  <c r="AB1655" i="16"/>
  <c r="M1304" i="16"/>
  <c r="M1305" i="16" s="1"/>
  <c r="R522" i="20"/>
  <c r="S522" i="20" s="1"/>
  <c r="AB1620" i="16"/>
  <c r="AD2574" i="16"/>
  <c r="Q503" i="20"/>
  <c r="R502" i="20"/>
  <c r="Z1207" i="16"/>
  <c r="AA1206" i="16"/>
  <c r="AA2172" i="16"/>
  <c r="AB1205" i="16"/>
  <c r="AD2504" i="16"/>
  <c r="AD2418" i="16"/>
  <c r="AD2560" i="16"/>
  <c r="K20" i="31"/>
  <c r="K70" i="31" s="1"/>
  <c r="AD2390" i="16"/>
  <c r="N524" i="20"/>
  <c r="O523" i="20"/>
  <c r="K955" i="20"/>
  <c r="K956" i="20" s="1"/>
  <c r="K957" i="20" s="1"/>
  <c r="AD2812" i="16"/>
  <c r="P510" i="20"/>
  <c r="Q509" i="20"/>
  <c r="L1313" i="16"/>
  <c r="L262" i="16" s="1"/>
  <c r="L1311" i="16"/>
  <c r="L1312" i="16" s="1"/>
  <c r="L2187" i="16"/>
  <c r="F2509" i="16"/>
  <c r="L1317" i="16"/>
  <c r="M1317" i="16" s="1"/>
  <c r="M1320" i="16" s="1"/>
  <c r="M263" i="16" s="1"/>
  <c r="R700" i="20"/>
  <c r="S700" i="20" s="1"/>
  <c r="S701" i="20" s="1"/>
  <c r="AB1627" i="16"/>
  <c r="AB1525" i="16"/>
  <c r="R749" i="20"/>
  <c r="R750" i="20" s="1"/>
  <c r="AB1518" i="16"/>
  <c r="AB1497" i="16"/>
  <c r="X1235" i="16"/>
  <c r="AB83" i="25"/>
  <c r="AD2453" i="16"/>
  <c r="AD2632" i="16"/>
  <c r="AD2397" i="16"/>
  <c r="AD2432" i="16"/>
  <c r="AD2777" i="16"/>
  <c r="AD2653" i="16"/>
  <c r="AD2383" i="16"/>
  <c r="AD2546" i="16"/>
  <c r="AD2690" i="16"/>
  <c r="AD2669" i="16"/>
  <c r="AD2411" i="16"/>
  <c r="AD2676" i="16"/>
  <c r="AD2704" i="16"/>
  <c r="AD2818" i="16"/>
  <c r="AD2820" i="16" s="1"/>
  <c r="AD2718" i="16"/>
  <c r="AD2639" i="16"/>
  <c r="AD2532" i="16"/>
  <c r="AD2553" i="16"/>
  <c r="AD2527" i="16"/>
  <c r="AD2779" i="16"/>
  <c r="AD2634" i="16"/>
  <c r="AD2641" i="16"/>
  <c r="AD2671" i="16"/>
  <c r="AD2534" i="16"/>
  <c r="AD2786" i="16"/>
  <c r="AD2685" i="16"/>
  <c r="AD2678" i="16"/>
  <c r="AD2541" i="16"/>
  <c r="AD2648" i="16"/>
  <c r="AD2399" i="16"/>
  <c r="AD2385" i="16"/>
  <c r="AD2793" i="16"/>
  <c r="AD2692" i="16"/>
  <c r="AD2392" i="16"/>
  <c r="AD2655" i="16"/>
  <c r="AD2548" i="16"/>
  <c r="AD2699" i="16"/>
  <c r="AD2800" i="16"/>
  <c r="AD2406" i="16"/>
  <c r="AD2562" i="16"/>
  <c r="AD2807" i="16"/>
  <c r="AD2662" i="16"/>
  <c r="AD2821" i="16"/>
  <c r="AD2706" i="16"/>
  <c r="AD2814" i="16"/>
  <c r="AD2413" i="16"/>
  <c r="AD2713" i="16"/>
  <c r="AD2720" i="16"/>
  <c r="AD2555" i="16"/>
  <c r="AD2420" i="16"/>
  <c r="AD2569" i="16"/>
  <c r="AD2727" i="16"/>
  <c r="AD2427" i="16"/>
  <c r="AD2842" i="16"/>
  <c r="AD2828" i="16"/>
  <c r="AD2576" i="16"/>
  <c r="AD2734" i="16"/>
  <c r="AD2590" i="16"/>
  <c r="AD2583" i="16"/>
  <c r="AD2434" i="16"/>
  <c r="AD2835" i="16"/>
  <c r="AD2597" i="16"/>
  <c r="AD2604" i="16"/>
  <c r="AD2849" i="16"/>
  <c r="AD2441" i="16"/>
  <c r="AD2611" i="16"/>
  <c r="AD2462" i="16"/>
  <c r="AD2455" i="16"/>
  <c r="AD2856" i="16"/>
  <c r="AD2448" i="16"/>
  <c r="AD2469" i="16"/>
  <c r="AD2618" i="16"/>
  <c r="AD2863" i="16"/>
  <c r="AD2870" i="16"/>
  <c r="AD2625" i="16"/>
  <c r="AD2524" i="16"/>
  <c r="AD2526" i="16" s="1"/>
  <c r="AD2877" i="16"/>
  <c r="AD2531" i="16"/>
  <c r="AD2533" i="16" s="1"/>
  <c r="AD2732" i="16"/>
  <c r="AD2476" i="16"/>
  <c r="AD2689" i="16"/>
  <c r="AD2691" i="16" s="1"/>
  <c r="AD2884" i="16"/>
  <c r="AD2675" i="16"/>
  <c r="AD2677" i="16" s="1"/>
  <c r="AD2682" i="16"/>
  <c r="AD2684" i="16" s="1"/>
  <c r="AD2483" i="16"/>
  <c r="AD2804" i="16"/>
  <c r="AD2806" i="16" s="1"/>
  <c r="AD2638" i="16"/>
  <c r="AD2640" i="16" s="1"/>
  <c r="AD2631" i="16"/>
  <c r="AD2633" i="16" s="1"/>
  <c r="AD2525" i="16"/>
  <c r="AD2819" i="16"/>
  <c r="AD2784" i="16"/>
  <c r="AD2791" i="16"/>
  <c r="AD2697" i="16"/>
  <c r="AD2404" i="16"/>
  <c r="AD2490" i="16"/>
  <c r="AD2497" i="16"/>
  <c r="AD2403" i="16"/>
  <c r="AD2405" i="16" s="1"/>
  <c r="AD2861" i="16"/>
  <c r="AD2898" i="16"/>
  <c r="AD2683" i="16"/>
  <c r="AD2711" i="16"/>
  <c r="AD2847" i="16"/>
  <c r="AD2588" i="16"/>
  <c r="AD2797" i="16"/>
  <c r="AD2799" i="16" s="1"/>
  <c r="AD2891" i="16"/>
  <c r="AD2425" i="16"/>
  <c r="AD2805" i="16"/>
  <c r="AD2840" i="16"/>
  <c r="AD2646" i="16"/>
  <c r="AD2826" i="16"/>
  <c r="AD2581" i="16"/>
  <c r="AD2410" i="16"/>
  <c r="AD2412" i="16" s="1"/>
  <c r="AD2545" i="16"/>
  <c r="AD2547" i="16" s="1"/>
  <c r="AD2703" i="16"/>
  <c r="AD2705" i="16" s="1"/>
  <c r="AD2798" i="16"/>
  <c r="AD2539" i="16"/>
  <c r="AD2833" i="16"/>
  <c r="AD2660" i="16"/>
  <c r="AD2567" i="16"/>
  <c r="AD2725" i="16"/>
  <c r="AB2125" i="16"/>
  <c r="AB2126" i="16" s="1"/>
  <c r="R915" i="20"/>
  <c r="S914" i="20"/>
  <c r="W913" i="20"/>
  <c r="Y1669" i="16"/>
  <c r="Z1669" i="16" s="1"/>
  <c r="AB1511" i="16"/>
  <c r="Q517" i="20"/>
  <c r="AB1457" i="16"/>
  <c r="T489" i="20"/>
  <c r="AB1471" i="16"/>
  <c r="AB1353" i="16"/>
  <c r="AA1226" i="16"/>
  <c r="AB1226" i="16" s="1"/>
  <c r="AB2175" i="16" s="1"/>
  <c r="Y2175" i="16"/>
  <c r="M2897" i="16"/>
  <c r="Q708" i="20"/>
  <c r="R707" i="20"/>
  <c r="Y1227" i="16"/>
  <c r="Z1227" i="16" s="1"/>
  <c r="M2482" i="16"/>
  <c r="AB1367" i="16"/>
  <c r="AB1464" i="16"/>
  <c r="AB1374" i="16"/>
  <c r="AB1381" i="16"/>
  <c r="AB1339" i="16"/>
  <c r="C2137" i="16"/>
  <c r="J1893" i="16"/>
  <c r="J2097" i="16"/>
  <c r="J461" i="16"/>
  <c r="AB460" i="16"/>
  <c r="AA460" i="16"/>
  <c r="J511" i="16" a="1"/>
  <c r="J511" i="16" s="1"/>
  <c r="J558" i="16" s="1"/>
  <c r="AC460" i="16"/>
  <c r="Z460" i="16"/>
  <c r="K460" i="16"/>
  <c r="L460" i="16"/>
  <c r="P460" i="16"/>
  <c r="Q460" i="16"/>
  <c r="R460" i="16"/>
  <c r="S460" i="16"/>
  <c r="T460" i="16"/>
  <c r="U460" i="16"/>
  <c r="V460" i="16"/>
  <c r="W460" i="16"/>
  <c r="O460" i="16"/>
  <c r="X460" i="16"/>
  <c r="Y460" i="16"/>
  <c r="C2276" i="16"/>
  <c r="J194" i="20"/>
  <c r="J569" i="16" a="1"/>
  <c r="J569" i="16" s="1"/>
  <c r="C1894" i="16"/>
  <c r="C1931" i="16" s="1"/>
  <c r="D1102" i="20" s="1"/>
  <c r="C2152" i="16"/>
  <c r="C2138" i="16" s="1"/>
  <c r="C462" i="16"/>
  <c r="AB1504" i="16"/>
  <c r="AB1346" i="16"/>
  <c r="AB1388" i="16"/>
  <c r="AB2566" i="16"/>
  <c r="AC2566" i="16" s="1"/>
  <c r="T1683" i="16"/>
  <c r="AA1416" i="16"/>
  <c r="AB1416" i="16" s="1"/>
  <c r="AB1490" i="16"/>
  <c r="U1690" i="16"/>
  <c r="V1690" i="16" s="1"/>
  <c r="S2624" i="16"/>
  <c r="X1402" i="16"/>
  <c r="Y1532" i="16"/>
  <c r="Z1532" i="16" s="1"/>
  <c r="Q2876" i="16"/>
  <c r="AA1395" i="16"/>
  <c r="AB1395" i="16" s="1"/>
  <c r="X2846" i="16"/>
  <c r="Y2846" i="16" s="1"/>
  <c r="Z2825" i="16"/>
  <c r="Z2827" i="16" s="1"/>
  <c r="G106" i="20"/>
  <c r="G107" i="20" s="1"/>
  <c r="I284" i="16"/>
  <c r="Y1435" i="16"/>
  <c r="Z1435" i="16" s="1"/>
  <c r="Z2206" i="16" s="1"/>
  <c r="Z2839" i="16"/>
  <c r="Z2841" i="16" s="1"/>
  <c r="Z2580" i="16"/>
  <c r="Z2582" i="16" s="1"/>
  <c r="O1299" i="16"/>
  <c r="O260" i="16" s="1"/>
  <c r="P1296" i="16"/>
  <c r="P2185" i="16" s="1"/>
  <c r="S1270" i="16"/>
  <c r="T1270" i="16" s="1"/>
  <c r="Q1289" i="16"/>
  <c r="Q2184" i="16" s="1"/>
  <c r="Z2594" i="16"/>
  <c r="AA2594" i="16" s="1"/>
  <c r="P2882" i="16"/>
  <c r="V2615" i="16"/>
  <c r="W2615" i="16" s="1"/>
  <c r="W2617" i="16" s="1"/>
  <c r="X2601" i="16"/>
  <c r="X2603" i="16" s="1"/>
  <c r="F1750" i="16"/>
  <c r="N2186" i="16"/>
  <c r="K2890" i="16"/>
  <c r="V2603" i="16"/>
  <c r="N1718" i="16"/>
  <c r="L2897" i="16"/>
  <c r="AC2698" i="16"/>
  <c r="AD2696" i="16"/>
  <c r="T2860" i="16"/>
  <c r="T2862" i="16" s="1"/>
  <c r="O1303" i="16"/>
  <c r="O1306" i="16" s="1"/>
  <c r="O261" i="16" s="1"/>
  <c r="K2904" i="16"/>
  <c r="K2897" i="16"/>
  <c r="AA2854" i="16"/>
  <c r="AB2854" i="16" s="1"/>
  <c r="AC2854" i="16" s="1"/>
  <c r="AD2854" i="16" s="1"/>
  <c r="N2896" i="16"/>
  <c r="O2896" i="16" s="1"/>
  <c r="O2898" i="16" s="1"/>
  <c r="O1733" i="16" s="1"/>
  <c r="O533" i="16" s="1"/>
  <c r="P286" i="16"/>
  <c r="R2876" i="16"/>
  <c r="AC2792" i="16"/>
  <c r="AD2790" i="16"/>
  <c r="P2883" i="16"/>
  <c r="M2891" i="16"/>
  <c r="M1726" i="16" s="1"/>
  <c r="M532" i="16" s="1"/>
  <c r="V2855" i="16"/>
  <c r="W2853" i="16"/>
  <c r="AC2785" i="16"/>
  <c r="AD2783" i="16"/>
  <c r="S2874" i="16"/>
  <c r="M2890" i="16"/>
  <c r="K2891" i="16"/>
  <c r="K1726" i="16" s="1"/>
  <c r="M866" i="20"/>
  <c r="L2904" i="16"/>
  <c r="AC2778" i="16"/>
  <c r="AD2776" i="16"/>
  <c r="N2902" i="16"/>
  <c r="K2903" i="16"/>
  <c r="M2903" i="16" s="1"/>
  <c r="M2905" i="16" s="1"/>
  <c r="M1740" i="16" s="1"/>
  <c r="M534" i="16" s="1"/>
  <c r="L2890" i="16"/>
  <c r="N2888" i="16"/>
  <c r="R2868" i="16"/>
  <c r="X2834" i="16"/>
  <c r="Y2832" i="16"/>
  <c r="N2895" i="16"/>
  <c r="N2889" i="16"/>
  <c r="N2891" i="16" s="1"/>
  <c r="N1726" i="16" s="1"/>
  <c r="N532" i="16" s="1"/>
  <c r="M2904" i="16"/>
  <c r="D1758" i="16"/>
  <c r="F1757" i="16" s="1"/>
  <c r="F2924" i="16" s="1"/>
  <c r="S2875" i="16"/>
  <c r="L2903" i="16"/>
  <c r="L2905" i="16" s="1"/>
  <c r="L1740" i="16" s="1"/>
  <c r="Q2881" i="16"/>
  <c r="AA2813" i="16"/>
  <c r="AB2811" i="16"/>
  <c r="S2867" i="16"/>
  <c r="AB2719" i="16"/>
  <c r="AC2717" i="16"/>
  <c r="W2733" i="16"/>
  <c r="X2731" i="16"/>
  <c r="P1437" i="16"/>
  <c r="P287" i="16" s="1"/>
  <c r="P836" i="16" s="1"/>
  <c r="P195" i="10" s="1"/>
  <c r="AC2670" i="16"/>
  <c r="AD2668" i="16"/>
  <c r="AB2726" i="16"/>
  <c r="AC2724" i="16"/>
  <c r="Z2575" i="16"/>
  <c r="AA2573" i="16"/>
  <c r="AA2575" i="16" s="1"/>
  <c r="AB2712" i="16"/>
  <c r="AC2710" i="16"/>
  <c r="AB2647" i="16"/>
  <c r="AC2645" i="16"/>
  <c r="AC2654" i="16"/>
  <c r="AD2652" i="16"/>
  <c r="AA2661" i="16"/>
  <c r="AB2659" i="16"/>
  <c r="W1249" i="16"/>
  <c r="T2623" i="16"/>
  <c r="U2623" i="16" s="1"/>
  <c r="V2608" i="16"/>
  <c r="V2610" i="16" s="1"/>
  <c r="S1409" i="16"/>
  <c r="Y2595" i="16"/>
  <c r="AC2540" i="16"/>
  <c r="AD2538" i="16"/>
  <c r="U2622" i="16"/>
  <c r="X2609" i="16"/>
  <c r="Y2609" i="16" s="1"/>
  <c r="Z2609" i="16" s="1"/>
  <c r="AA2609" i="16" s="1"/>
  <c r="AB2609" i="16" s="1"/>
  <c r="AC2609" i="16" s="1"/>
  <c r="AD2609" i="16" s="1"/>
  <c r="T2624" i="16"/>
  <c r="AC2561" i="16"/>
  <c r="AD2559" i="16"/>
  <c r="X2589" i="16"/>
  <c r="Y2587" i="16"/>
  <c r="AB2554" i="16"/>
  <c r="AC2552" i="16"/>
  <c r="Y2602" i="16"/>
  <c r="Z2602" i="16" s="1"/>
  <c r="AA2602" i="16" s="1"/>
  <c r="AB2602" i="16" s="1"/>
  <c r="AC2602" i="16" s="1"/>
  <c r="AD2602" i="16" s="1"/>
  <c r="U2616" i="16"/>
  <c r="AB1193" i="16"/>
  <c r="V1256" i="16"/>
  <c r="U1263" i="16"/>
  <c r="N1310" i="16"/>
  <c r="O1310" i="16" s="1"/>
  <c r="O1313" i="16" s="1"/>
  <c r="O262" i="16" s="1"/>
  <c r="M2187" i="16"/>
  <c r="X2177" i="16"/>
  <c r="Y1240" i="16"/>
  <c r="W1242" i="16"/>
  <c r="X1241" i="16"/>
  <c r="Y2431" i="16"/>
  <c r="Z2431" i="16" s="1"/>
  <c r="V2452" i="16"/>
  <c r="V2454" i="16" s="1"/>
  <c r="AC2405" i="16"/>
  <c r="AB2417" i="16"/>
  <c r="V2459" i="16"/>
  <c r="AB1200" i="16"/>
  <c r="L2489" i="16"/>
  <c r="V2438" i="16"/>
  <c r="V2440" i="16" s="1"/>
  <c r="AA1221" i="16"/>
  <c r="AB1221" i="16" s="1"/>
  <c r="N2482" i="16"/>
  <c r="P2480" i="16"/>
  <c r="P2482" i="16" s="1"/>
  <c r="L2496" i="16"/>
  <c r="L2503" i="16"/>
  <c r="K2496" i="16"/>
  <c r="R2473" i="16"/>
  <c r="R2475" i="16" s="1"/>
  <c r="N2488" i="16"/>
  <c r="N2490" i="16" s="1"/>
  <c r="F1323" i="16"/>
  <c r="AB2439" i="16"/>
  <c r="AC2439" i="16" s="1"/>
  <c r="AD2439" i="16" s="1"/>
  <c r="K2503" i="16"/>
  <c r="Z2460" i="16"/>
  <c r="Y2426" i="16"/>
  <c r="Z2424" i="16"/>
  <c r="R2182" i="16"/>
  <c r="S1275" i="16"/>
  <c r="W2447" i="16"/>
  <c r="X2445" i="16"/>
  <c r="N2487" i="16"/>
  <c r="O2487" i="16" s="1"/>
  <c r="O2489" i="16" s="1"/>
  <c r="N2502" i="16"/>
  <c r="N2495" i="16"/>
  <c r="K2489" i="16"/>
  <c r="V2446" i="16"/>
  <c r="W2446" i="16" s="1"/>
  <c r="X2446" i="16" s="1"/>
  <c r="N2501" i="16"/>
  <c r="O2501" i="16" s="1"/>
  <c r="P2475" i="16"/>
  <c r="G2508" i="16"/>
  <c r="N2483" i="16"/>
  <c r="E2517" i="16"/>
  <c r="D2518" i="16" s="1"/>
  <c r="E2518" i="16" s="1"/>
  <c r="AB2391" i="16"/>
  <c r="AC2389" i="16"/>
  <c r="T2468" i="16"/>
  <c r="U2466" i="16"/>
  <c r="U2468" i="16" s="1"/>
  <c r="U2467" i="16"/>
  <c r="K2497" i="16"/>
  <c r="N2494" i="16"/>
  <c r="O2494" i="16" s="1"/>
  <c r="O2496" i="16" s="1"/>
  <c r="AB2398" i="16"/>
  <c r="AC2396" i="16"/>
  <c r="AC2384" i="16"/>
  <c r="AD2382" i="16"/>
  <c r="Q2474" i="16"/>
  <c r="O2481" i="16"/>
  <c r="V2447" i="16"/>
  <c r="AA310" i="10"/>
  <c r="AC2102" i="16"/>
  <c r="AC2134" i="16"/>
  <c r="AC2116" i="16"/>
  <c r="AC2144" i="16" s="1"/>
  <c r="AC2109" i="16"/>
  <c r="AC2104" i="16"/>
  <c r="Y97" i="12"/>
  <c r="Y111" i="12" s="1"/>
  <c r="Y35" i="10" s="1"/>
  <c r="AC35" i="8"/>
  <c r="AC78" i="31" s="1"/>
  <c r="S5" i="30"/>
  <c r="S70" i="31"/>
  <c r="T5" i="30"/>
  <c r="T70" i="31"/>
  <c r="M5" i="30"/>
  <c r="M70" i="31"/>
  <c r="R5" i="30"/>
  <c r="R70" i="31"/>
  <c r="AD121" i="8"/>
  <c r="AD122" i="8" s="1"/>
  <c r="AD35" i="8" s="1"/>
  <c r="AD29" i="31"/>
  <c r="AD59" i="31"/>
  <c r="AD39" i="31"/>
  <c r="AD49" i="31"/>
  <c r="AD19" i="31"/>
  <c r="Q5" i="30"/>
  <c r="Q70" i="31"/>
  <c r="P5" i="30"/>
  <c r="P70" i="31"/>
  <c r="N5" i="30"/>
  <c r="N70" i="31"/>
  <c r="O5" i="30"/>
  <c r="O70" i="31"/>
  <c r="L5" i="30"/>
  <c r="L70" i="31"/>
  <c r="Y5" i="30"/>
  <c r="Y70" i="31"/>
  <c r="K5" i="30"/>
  <c r="AA58" i="25"/>
  <c r="AA56" i="25"/>
  <c r="AC80" i="31"/>
  <c r="AC88" i="31" s="1"/>
  <c r="AA69" i="25"/>
  <c r="AB12" i="25"/>
  <c r="AB12" i="31"/>
  <c r="AA59" i="25"/>
  <c r="Z51" i="25"/>
  <c r="Z75" i="25" s="1"/>
  <c r="Z20" i="31" s="1"/>
  <c r="AC77" i="31"/>
  <c r="AA57" i="25"/>
  <c r="AA60" i="25"/>
  <c r="AD1768" i="16"/>
  <c r="AD69" i="31"/>
  <c r="AD4" i="30"/>
  <c r="AD13" i="31"/>
  <c r="AC1524" i="16"/>
  <c r="AC2132" i="16"/>
  <c r="AC2146" i="16"/>
  <c r="AC2105" i="16"/>
  <c r="AC2107" i="16"/>
  <c r="AC2117" i="16"/>
  <c r="AC2145" i="16" s="1"/>
  <c r="AC2135" i="16"/>
  <c r="AC2122" i="16"/>
  <c r="AC2150" i="16" s="1"/>
  <c r="AC216" i="10"/>
  <c r="AC360" i="10" s="1"/>
  <c r="AB216" i="10"/>
  <c r="AB360" i="10" s="1"/>
  <c r="AA315" i="10"/>
  <c r="X61" i="25"/>
  <c r="X316" i="10"/>
  <c r="AA311" i="10"/>
  <c r="AA312" i="10"/>
  <c r="AA314" i="10"/>
  <c r="AC166" i="10"/>
  <c r="AB166" i="10"/>
  <c r="AA313" i="10"/>
  <c r="AB2153" i="16"/>
  <c r="AC568" i="20"/>
  <c r="AC1449" i="16"/>
  <c r="AB631" i="12"/>
  <c r="AB619" i="12" s="1"/>
  <c r="AB1945" i="12"/>
  <c r="AB1903" i="12" s="1"/>
  <c r="AB1949" i="12"/>
  <c r="AB1907" i="12" s="1"/>
  <c r="AC2111" i="16"/>
  <c r="AC2108" i="16"/>
  <c r="AC2143" i="16"/>
  <c r="AC2129" i="16"/>
  <c r="AC2138" i="16"/>
  <c r="AC2152" i="16"/>
  <c r="AA2153" i="16"/>
  <c r="AC2119" i="16"/>
  <c r="AC2147" i="16" s="1"/>
  <c r="AB2139" i="16"/>
  <c r="AB318" i="20" s="1"/>
  <c r="AC2137" i="16"/>
  <c r="AB2112" i="16"/>
  <c r="AB845" i="16" s="1"/>
  <c r="AB204" i="10" s="1"/>
  <c r="AB348" i="10" s="1"/>
  <c r="AC2148" i="16"/>
  <c r="AC1503" i="16"/>
  <c r="AC1612" i="16"/>
  <c r="AC636" i="12"/>
  <c r="AC446" i="20"/>
  <c r="AC1373" i="16"/>
  <c r="Z36" i="10"/>
  <c r="Z324" i="10" s="1"/>
  <c r="AC2209" i="16"/>
  <c r="AC1633" i="16"/>
  <c r="AD1448" i="16"/>
  <c r="AD2209" i="16" s="1"/>
  <c r="AC993" i="16"/>
  <c r="AD438" i="20"/>
  <c r="AD440" i="20" s="1"/>
  <c r="AC933" i="16"/>
  <c r="AD1372" i="16"/>
  <c r="AD2197" i="16" s="1"/>
  <c r="AC2197" i="16"/>
  <c r="AD1191" i="16"/>
  <c r="AD2170" i="16" s="1"/>
  <c r="AC1192" i="16"/>
  <c r="AD931" i="16"/>
  <c r="AC932" i="16"/>
  <c r="AC453" i="20"/>
  <c r="AC439" i="20"/>
  <c r="AC561" i="20"/>
  <c r="AC562" i="20" s="1"/>
  <c r="AD431" i="20"/>
  <c r="AD433" i="20" s="1"/>
  <c r="AC939" i="16"/>
  <c r="AC425" i="20"/>
  <c r="AC1545" i="16"/>
  <c r="AB1947" i="12"/>
  <c r="AB1905" i="12" s="1"/>
  <c r="AB633" i="12"/>
  <c r="AB621" i="12" s="1"/>
  <c r="AB1166" i="12"/>
  <c r="AB1176" i="12" s="1"/>
  <c r="AB1177" i="12" s="1"/>
  <c r="AB924" i="12"/>
  <c r="AB934" i="12" s="1"/>
  <c r="AB635" i="12"/>
  <c r="AB623" i="12" s="1"/>
  <c r="AB638" i="12"/>
  <c r="AB626" i="12" s="1"/>
  <c r="AC1199" i="16"/>
  <c r="AB1934" i="12"/>
  <c r="AB1948" i="12" s="1"/>
  <c r="AB1906" i="12" s="1"/>
  <c r="AB634" i="12"/>
  <c r="AB622" i="12" s="1"/>
  <c r="AB1930" i="12"/>
  <c r="AB1932" i="12"/>
  <c r="AB1946" i="12" s="1"/>
  <c r="AB1904" i="12" s="1"/>
  <c r="AB632" i="12"/>
  <c r="AB620" i="12" s="1"/>
  <c r="AB1938" i="12"/>
  <c r="AB1952" i="12" s="1"/>
  <c r="AB1910" i="12" s="1"/>
  <c r="AB637" i="12"/>
  <c r="AB625" i="12" s="1"/>
  <c r="AD979" i="16"/>
  <c r="AC1562" i="16"/>
  <c r="AD1509" i="16"/>
  <c r="AD2219" i="16" s="1"/>
  <c r="AD955" i="16"/>
  <c r="AD961" i="16"/>
  <c r="AC956" i="16"/>
  <c r="AC2220" i="16"/>
  <c r="AD560" i="20"/>
  <c r="AD424" i="20"/>
  <c r="AD426" i="20" s="1"/>
  <c r="AC981" i="16"/>
  <c r="AC596" i="20"/>
  <c r="AC597" i="20" s="1"/>
  <c r="AD417" i="20"/>
  <c r="AD419" i="20" s="1"/>
  <c r="AC1338" i="16"/>
  <c r="AD1337" i="16"/>
  <c r="AD581" i="20"/>
  <c r="AD1469" i="16"/>
  <c r="AC945" i="16"/>
  <c r="AC2099" i="16"/>
  <c r="AC862" i="16" s="1"/>
  <c r="AC2219" i="16"/>
  <c r="AD396" i="20"/>
  <c r="AD398" i="20" s="1"/>
  <c r="AC992" i="16"/>
  <c r="AD967" i="16"/>
  <c r="AC582" i="20"/>
  <c r="AC583" i="20" s="1"/>
  <c r="AC962" i="16"/>
  <c r="AD1544" i="16"/>
  <c r="AD2224" i="16" s="1"/>
  <c r="AD567" i="20"/>
  <c r="AC944" i="16"/>
  <c r="AB79" i="10"/>
  <c r="AC79" i="10" s="1"/>
  <c r="AC366" i="10" s="1"/>
  <c r="AD1611" i="16"/>
  <c r="AC569" i="20"/>
  <c r="AC2224" i="16"/>
  <c r="AD943" i="16"/>
  <c r="AC2233" i="16"/>
  <c r="AB114" i="10"/>
  <c r="AB401" i="10" s="1"/>
  <c r="AB105" i="10"/>
  <c r="AC454" i="20"/>
  <c r="AC957" i="16"/>
  <c r="AD595" i="20"/>
  <c r="AC968" i="16"/>
  <c r="AD1502" i="16"/>
  <c r="AB113" i="10"/>
  <c r="AB400" i="10" s="1"/>
  <c r="AC963" i="16"/>
  <c r="AC2218" i="16"/>
  <c r="AC397" i="20"/>
  <c r="AC1387" i="16"/>
  <c r="AC1470" i="16"/>
  <c r="AD1379" i="16"/>
  <c r="AD2198" i="16" s="1"/>
  <c r="AC1366" i="16"/>
  <c r="AD1365" i="16"/>
  <c r="AD2196" i="16" s="1"/>
  <c r="AD445" i="20"/>
  <c r="AC447" i="20"/>
  <c r="AD546" i="20"/>
  <c r="AC1380" i="16"/>
  <c r="AC1517" i="16"/>
  <c r="AC575" i="20"/>
  <c r="AD1516" i="16"/>
  <c r="AD2220" i="16" s="1"/>
  <c r="AC1552" i="16"/>
  <c r="AD1551" i="16"/>
  <c r="AD2225" i="16" s="1"/>
  <c r="AD991" i="16"/>
  <c r="AC1345" i="16"/>
  <c r="AD1344" i="16"/>
  <c r="AD2193" i="16" s="1"/>
  <c r="AD1386" i="16"/>
  <c r="AD2199" i="16" s="1"/>
  <c r="AC2225" i="16"/>
  <c r="AC2199" i="16"/>
  <c r="AD1618" i="16"/>
  <c r="AD2234" i="16" s="1"/>
  <c r="AD574" i="20"/>
  <c r="AC980" i="16"/>
  <c r="AC1510" i="16"/>
  <c r="AC554" i="20"/>
  <c r="AC555" i="20" s="1"/>
  <c r="AD452" i="20"/>
  <c r="AC547" i="20"/>
  <c r="AC548" i="20" s="1"/>
  <c r="AD553" i="20"/>
  <c r="AC751" i="12"/>
  <c r="AC916" i="12" s="1"/>
  <c r="AC1931" i="12" s="1"/>
  <c r="AC331" i="16"/>
  <c r="AC855" i="16" s="1"/>
  <c r="AD1523" i="16"/>
  <c r="AD2221" i="16" s="1"/>
  <c r="AC938" i="16"/>
  <c r="AD539" i="20"/>
  <c r="AC1619" i="16"/>
  <c r="AC118" i="11"/>
  <c r="AD1198" i="16"/>
  <c r="AD2171" i="16" s="1"/>
  <c r="AC540" i="20"/>
  <c r="AC541" i="20" s="1"/>
  <c r="AC2221" i="16"/>
  <c r="AC2171" i="16"/>
  <c r="AC1626" i="16"/>
  <c r="AD1625" i="16"/>
  <c r="AD2235" i="16" s="1"/>
  <c r="AC418" i="20"/>
  <c r="AC2235" i="16"/>
  <c r="AC950" i="16"/>
  <c r="AB405" i="10"/>
  <c r="AC47" i="20"/>
  <c r="AC59" i="20"/>
  <c r="AC1256" i="20" s="1"/>
  <c r="AC1290" i="20" s="1"/>
  <c r="AC1303" i="20" s="1"/>
  <c r="AC1316" i="20" s="1"/>
  <c r="AC53" i="20"/>
  <c r="AB92" i="18"/>
  <c r="AB210" i="10"/>
  <c r="AC18" i="18"/>
  <c r="AC33" i="18"/>
  <c r="AC48" i="18"/>
  <c r="AC68" i="18"/>
  <c r="AC66" i="18" s="1"/>
  <c r="AC71" i="18" s="1"/>
  <c r="AC77" i="18"/>
  <c r="AC75" i="18" s="1"/>
  <c r="AC80" i="18" s="1"/>
  <c r="AC86" i="18"/>
  <c r="AC84" i="18" s="1"/>
  <c r="AC89" i="18" s="1"/>
  <c r="AC232" i="10" s="1"/>
  <c r="AC231" i="10" s="1"/>
  <c r="AC248" i="10" s="1"/>
  <c r="AC119" i="18"/>
  <c r="AC101" i="18"/>
  <c r="AC110" i="18"/>
  <c r="AA246" i="11"/>
  <c r="AA611" i="12" s="1"/>
  <c r="AC1847" i="12"/>
  <c r="AC1883" i="12" s="1"/>
  <c r="AC1921" i="12" s="1"/>
  <c r="AC1723" i="12"/>
  <c r="AC1880" i="12" s="1"/>
  <c r="AC1918" i="12" s="1"/>
  <c r="AC600" i="12"/>
  <c r="AC614" i="12" s="1"/>
  <c r="AD180" i="10"/>
  <c r="AC993" i="12"/>
  <c r="AC1158" i="12" s="1"/>
  <c r="AD27" i="8"/>
  <c r="AD219" i="10"/>
  <c r="AD229" i="10"/>
  <c r="AD258" i="10" s="1"/>
  <c r="AD234" i="10"/>
  <c r="AD377" i="10" s="1"/>
  <c r="AD242" i="10"/>
  <c r="AD51" i="22"/>
  <c r="AD61" i="22"/>
  <c r="AD46" i="10"/>
  <c r="AD259" i="10"/>
  <c r="AD262" i="10"/>
  <c r="AD271" i="10"/>
  <c r="AD20" i="22"/>
  <c r="AD41" i="22"/>
  <c r="AD96" i="22"/>
  <c r="AD12" i="10"/>
  <c r="AD12" i="22"/>
  <c r="AD156" i="10"/>
  <c r="AD363" i="10"/>
  <c r="AD32" i="22"/>
  <c r="AD190" i="10"/>
  <c r="AD215" i="10"/>
  <c r="AD221" i="10"/>
  <c r="AD230" i="10"/>
  <c r="AD373" i="10" s="1"/>
  <c r="AD233" i="10"/>
  <c r="AD13" i="25"/>
  <c r="AD260" i="10"/>
  <c r="AD385" i="10"/>
  <c r="AD495" i="10" s="1"/>
  <c r="AD413" i="10"/>
  <c r="AD75" i="10"/>
  <c r="AD300" i="10"/>
  <c r="AD70" i="22"/>
  <c r="AD84" i="22"/>
  <c r="AD113" i="11"/>
  <c r="AD127" i="10"/>
  <c r="AD98" i="10"/>
  <c r="AD334" i="10"/>
  <c r="AD26" i="22"/>
  <c r="AD240" i="11"/>
  <c r="AD125" i="22"/>
  <c r="AD231" i="11"/>
  <c r="AD115" i="22"/>
  <c r="AD134" i="22"/>
  <c r="AD143" i="22" s="1"/>
  <c r="AD74" i="25"/>
  <c r="AD104" i="11"/>
  <c r="AD90" i="22"/>
  <c r="AD105" i="22"/>
  <c r="AD12" i="20"/>
  <c r="AD65" i="20"/>
  <c r="AD67" i="20"/>
  <c r="AD69" i="20"/>
  <c r="AD71" i="20"/>
  <c r="AD73" i="20"/>
  <c r="AD75" i="20"/>
  <c r="AD77" i="20"/>
  <c r="AD79" i="20"/>
  <c r="AD81" i="20"/>
  <c r="AD83" i="20"/>
  <c r="AD92" i="20"/>
  <c r="AD94" i="20"/>
  <c r="AD96" i="20"/>
  <c r="AD98" i="20"/>
  <c r="AD100" i="20"/>
  <c r="AD102" i="20"/>
  <c r="AD104" i="20"/>
  <c r="AD106" i="20"/>
  <c r="AD127" i="20"/>
  <c r="AD129" i="20"/>
  <c r="AD131" i="20"/>
  <c r="AD133" i="20"/>
  <c r="AD135" i="20"/>
  <c r="AD137" i="20"/>
  <c r="AD151" i="20"/>
  <c r="AD153" i="20"/>
  <c r="AD155" i="20"/>
  <c r="AD157" i="20"/>
  <c r="AD159" i="20"/>
  <c r="AD161" i="20"/>
  <c r="AD163" i="20"/>
  <c r="AD165" i="20"/>
  <c r="AD167" i="20"/>
  <c r="AD169" i="20"/>
  <c r="AD171" i="20"/>
  <c r="AD173" i="20"/>
  <c r="AD175" i="20"/>
  <c r="AD177" i="20"/>
  <c r="AD179" i="20"/>
  <c r="AD181" i="20"/>
  <c r="AD183" i="20"/>
  <c r="AD185" i="20"/>
  <c r="AD187" i="20"/>
  <c r="AD189" i="20"/>
  <c r="AD203" i="20"/>
  <c r="AD205" i="20"/>
  <c r="AD207" i="20"/>
  <c r="AD209" i="20"/>
  <c r="AD211" i="20"/>
  <c r="AD213" i="20"/>
  <c r="AD12" i="18"/>
  <c r="AD29" i="18"/>
  <c r="AD44" i="18"/>
  <c r="AD63" i="18"/>
  <c r="AD74" i="18"/>
  <c r="AD83" i="18"/>
  <c r="AD96" i="18"/>
  <c r="AD107" i="18"/>
  <c r="AD115" i="20"/>
  <c r="AD117" i="20"/>
  <c r="AD119" i="20"/>
  <c r="AD68" i="20"/>
  <c r="AD76" i="20"/>
  <c r="AD91" i="20"/>
  <c r="AD99" i="20"/>
  <c r="AD134" i="20"/>
  <c r="AD162" i="20"/>
  <c r="AD178" i="20"/>
  <c r="AD224" i="20"/>
  <c r="AD228" i="20"/>
  <c r="AD128" i="20"/>
  <c r="AD152" i="20"/>
  <c r="AD168" i="20"/>
  <c r="AD184" i="20"/>
  <c r="AD70" i="20"/>
  <c r="AD78" i="20"/>
  <c r="AD93" i="20"/>
  <c r="AD101" i="20"/>
  <c r="AD114" i="20"/>
  <c r="AD158" i="20"/>
  <c r="AD174" i="20"/>
  <c r="AD190" i="20"/>
  <c r="AD206" i="20"/>
  <c r="AD210" i="20"/>
  <c r="AD239" i="20"/>
  <c r="AD1558" i="16"/>
  <c r="AD364" i="16" s="1"/>
  <c r="AD1560" i="16"/>
  <c r="AD366" i="16" s="1"/>
  <c r="AD1890" i="16"/>
  <c r="AD458" i="16" s="1"/>
  <c r="AD1892" i="16"/>
  <c r="AD460" i="16" s="1"/>
  <c r="AD1894" i="16"/>
  <c r="AD2088" i="16"/>
  <c r="AD2090" i="16"/>
  <c r="AD2116" i="16" s="1"/>
  <c r="AD2092" i="16"/>
  <c r="AD2094" i="16"/>
  <c r="AD2096" i="16"/>
  <c r="AD2109" i="16" s="1"/>
  <c r="AD2098" i="16"/>
  <c r="AD2101" i="16"/>
  <c r="AD2128" i="16"/>
  <c r="AD2365" i="16"/>
  <c r="AD2374" i="16"/>
  <c r="AD2388" i="16"/>
  <c r="AD2402" i="16"/>
  <c r="AD2416" i="16"/>
  <c r="AD2430" i="16"/>
  <c r="AD2444" i="16"/>
  <c r="AD2458" i="16"/>
  <c r="AD2472" i="16"/>
  <c r="AD2486" i="16"/>
  <c r="AD2500" i="16"/>
  <c r="AD2514" i="16"/>
  <c r="AD2530" i="16"/>
  <c r="AD2544" i="16"/>
  <c r="AD2558" i="16"/>
  <c r="AD2572" i="16"/>
  <c r="AD2586" i="16"/>
  <c r="AD2600" i="16"/>
  <c r="AD2614" i="16"/>
  <c r="AD2630" i="16"/>
  <c r="AD2644" i="16"/>
  <c r="AD2658" i="16"/>
  <c r="AD2674" i="16"/>
  <c r="AD2688" i="16"/>
  <c r="AD2702" i="16"/>
  <c r="AD2716" i="16"/>
  <c r="AD130" i="20"/>
  <c r="AD136" i="20"/>
  <c r="AD164" i="20"/>
  <c r="AD180" i="20"/>
  <c r="AD221" i="20"/>
  <c r="AD225" i="20"/>
  <c r="AD229" i="20"/>
  <c r="AD116" i="18"/>
  <c r="AD64" i="20"/>
  <c r="AD72" i="20"/>
  <c r="AD80" i="20"/>
  <c r="AD95" i="20"/>
  <c r="AD103" i="20"/>
  <c r="AD116" i="20"/>
  <c r="AD154" i="20"/>
  <c r="AD170" i="20"/>
  <c r="AD186" i="20"/>
  <c r="AD222" i="20"/>
  <c r="AD226" i="20"/>
  <c r="AD230" i="20"/>
  <c r="AD97" i="20"/>
  <c r="AD208" i="20"/>
  <c r="AD1557" i="16"/>
  <c r="AD363" i="16" s="1"/>
  <c r="AD2089" i="16"/>
  <c r="AD2115" i="16" s="1"/>
  <c r="AD2367" i="16"/>
  <c r="AD2479" i="16"/>
  <c r="AD2507" i="16"/>
  <c r="AD2537" i="16"/>
  <c r="AD2565" i="16"/>
  <c r="AD2593" i="16"/>
  <c r="AD2621" i="16"/>
  <c r="AD2651" i="16"/>
  <c r="AD2681" i="16"/>
  <c r="AD2709" i="16"/>
  <c r="AD132" i="20"/>
  <c r="AD156" i="20"/>
  <c r="AD2095" i="16"/>
  <c r="AD2409" i="16"/>
  <c r="AD2730" i="16"/>
  <c r="AD2745" i="16"/>
  <c r="AD2759" i="16"/>
  <c r="AD2775" i="16"/>
  <c r="AD2789" i="16"/>
  <c r="AD2803" i="16"/>
  <c r="AD2817" i="16"/>
  <c r="AD2831" i="16"/>
  <c r="AD2845" i="16"/>
  <c r="AD2859" i="16"/>
  <c r="AD2873" i="16"/>
  <c r="AD2887" i="16"/>
  <c r="AD2901" i="16"/>
  <c r="AD2915" i="16"/>
  <c r="AD2929" i="16"/>
  <c r="AD2943" i="16"/>
  <c r="AD2957" i="16"/>
  <c r="AD2971" i="16"/>
  <c r="AD2985" i="16"/>
  <c r="AD2999" i="16"/>
  <c r="AD3013" i="16"/>
  <c r="AD3027" i="16"/>
  <c r="AD3041" i="16"/>
  <c r="AD3056" i="16"/>
  <c r="AD3070" i="16"/>
  <c r="AD3084" i="16"/>
  <c r="AD3100" i="16"/>
  <c r="AD3114" i="16"/>
  <c r="AD3128" i="16"/>
  <c r="AD3142" i="16"/>
  <c r="AD3156" i="16"/>
  <c r="AD3172" i="16"/>
  <c r="AD3186" i="16"/>
  <c r="AD3200" i="16"/>
  <c r="AD3214" i="16"/>
  <c r="AD3228" i="16"/>
  <c r="AD418" i="16"/>
  <c r="AD420" i="16"/>
  <c r="AD422" i="16"/>
  <c r="AD424" i="16"/>
  <c r="AD426" i="16"/>
  <c r="AD428" i="16"/>
  <c r="AD430" i="16"/>
  <c r="AD432" i="16"/>
  <c r="AD434" i="16"/>
  <c r="AD436" i="16"/>
  <c r="AD438" i="16"/>
  <c r="AD440" i="16"/>
  <c r="AD442" i="16"/>
  <c r="AD444" i="16"/>
  <c r="AD446" i="16"/>
  <c r="AD448" i="16"/>
  <c r="AD450" i="16"/>
  <c r="AD74" i="20"/>
  <c r="AD160" i="20"/>
  <c r="AD172" i="20"/>
  <c r="AD227" i="20"/>
  <c r="AD2114" i="16"/>
  <c r="AD2451" i="16"/>
  <c r="AD105" i="20"/>
  <c r="AD176" i="20"/>
  <c r="AD188" i="20"/>
  <c r="AD212" i="20"/>
  <c r="AD1559" i="16"/>
  <c r="AD365" i="16" s="1"/>
  <c r="AD2091" i="16"/>
  <c r="AD2104" i="16" s="1"/>
  <c r="AD2381" i="16"/>
  <c r="AD1891" i="16"/>
  <c r="AD459" i="16" s="1"/>
  <c r="AD2097" i="16"/>
  <c r="AD2123" i="16" s="1"/>
  <c r="AD2423" i="16"/>
  <c r="AD2493" i="16"/>
  <c r="AD2523" i="16"/>
  <c r="AD2551" i="16"/>
  <c r="AD2579" i="16"/>
  <c r="AD2607" i="16"/>
  <c r="AD2637" i="16"/>
  <c r="AD2667" i="16"/>
  <c r="AD2695" i="16"/>
  <c r="AD2766" i="16"/>
  <c r="AD2880" i="16"/>
  <c r="AD2992" i="16"/>
  <c r="AD3107" i="16"/>
  <c r="AD3221" i="16"/>
  <c r="AD431" i="16"/>
  <c r="AD447" i="16"/>
  <c r="AD166" i="20"/>
  <c r="AD1893" i="16"/>
  <c r="AD2810" i="16"/>
  <c r="AD2922" i="16"/>
  <c r="AD3034" i="16"/>
  <c r="AD3149" i="16"/>
  <c r="AD421" i="16"/>
  <c r="AD437" i="16"/>
  <c r="AD615" i="16"/>
  <c r="AD2738" i="16"/>
  <c r="AD2852" i="16"/>
  <c r="AD2964" i="16"/>
  <c r="AD3077" i="16"/>
  <c r="AD3193" i="16"/>
  <c r="AD427" i="16"/>
  <c r="AD443" i="16"/>
  <c r="AD850" i="16"/>
  <c r="AD118" i="20"/>
  <c r="AD231" i="20"/>
  <c r="AD2465" i="16"/>
  <c r="AD2824" i="16"/>
  <c r="AD2936" i="16"/>
  <c r="AD3048" i="16"/>
  <c r="AD3165" i="16"/>
  <c r="AD423" i="16"/>
  <c r="AD439" i="16"/>
  <c r="AD150" i="20"/>
  <c r="AD182" i="20"/>
  <c r="AD1561" i="16"/>
  <c r="AD367" i="16" s="1"/>
  <c r="AD2752" i="16"/>
  <c r="AD2866" i="16"/>
  <c r="AD2978" i="16"/>
  <c r="AD3093" i="16"/>
  <c r="AD3207" i="16"/>
  <c r="AD429" i="16"/>
  <c r="AD445" i="16"/>
  <c r="AD2093" i="16"/>
  <c r="AD2119" i="16" s="1"/>
  <c r="AD2147" i="16" s="1"/>
  <c r="AD2723" i="16"/>
  <c r="AD3135" i="16"/>
  <c r="AD417" i="16"/>
  <c r="AD454" i="16"/>
  <c r="AD353" i="16"/>
  <c r="AD358" i="16"/>
  <c r="AD269" i="16"/>
  <c r="AD271" i="16"/>
  <c r="AD273" i="16"/>
  <c r="AD275" i="16"/>
  <c r="AD277" i="16"/>
  <c r="AD279" i="16"/>
  <c r="AD281" i="16"/>
  <c r="AD283" i="16"/>
  <c r="AD197" i="16"/>
  <c r="AD199" i="16"/>
  <c r="AD201" i="16"/>
  <c r="AD203" i="16"/>
  <c r="AD205" i="16"/>
  <c r="AD207" i="16"/>
  <c r="AD209" i="16"/>
  <c r="AD211" i="16"/>
  <c r="AD213" i="16"/>
  <c r="AD215" i="16"/>
  <c r="AD704" i="12"/>
  <c r="AD708" i="12"/>
  <c r="AD710" i="12"/>
  <c r="AD712" i="12"/>
  <c r="AD714" i="12"/>
  <c r="AD716" i="12"/>
  <c r="AD718" i="12"/>
  <c r="AD720" i="12"/>
  <c r="AD722" i="12"/>
  <c r="AD724" i="12"/>
  <c r="AD726" i="12"/>
  <c r="AD811" i="12"/>
  <c r="AD813" i="12"/>
  <c r="AD815" i="12"/>
  <c r="AD817" i="12"/>
  <c r="AD819" i="12"/>
  <c r="AD821" i="12"/>
  <c r="AD823" i="12"/>
  <c r="AD825" i="12"/>
  <c r="AD827" i="12"/>
  <c r="AD829" i="12"/>
  <c r="AD831" i="12"/>
  <c r="AD833" i="12"/>
  <c r="AD835" i="12"/>
  <c r="AD837" i="12"/>
  <c r="AD839" i="12"/>
  <c r="AD841" i="12"/>
  <c r="AD843" i="12"/>
  <c r="AD845" i="12"/>
  <c r="AD847" i="12"/>
  <c r="AD849" i="12"/>
  <c r="AD855" i="12"/>
  <c r="AD857" i="12"/>
  <c r="AD859" i="12"/>
  <c r="AD861" i="12"/>
  <c r="AD863" i="12"/>
  <c r="AD865" i="12"/>
  <c r="AD867" i="12"/>
  <c r="AD869" i="12"/>
  <c r="AD871" i="12"/>
  <c r="AD873" i="12"/>
  <c r="AD875" i="12"/>
  <c r="AD877" i="12"/>
  <c r="AD879" i="12"/>
  <c r="AD881" i="12"/>
  <c r="AD883" i="12"/>
  <c r="AD204" i="20"/>
  <c r="AD2838" i="16"/>
  <c r="AD419" i="16"/>
  <c r="AD433" i="16"/>
  <c r="AD564" i="16"/>
  <c r="AD833" i="16"/>
  <c r="AD325" i="16"/>
  <c r="AD330" i="16"/>
  <c r="AD359" i="16"/>
  <c r="AD66" i="20"/>
  <c r="AD2142" i="16"/>
  <c r="AD2950" i="16"/>
  <c r="AD435" i="16"/>
  <c r="AD449" i="16"/>
  <c r="AD455" i="16"/>
  <c r="AD354" i="16"/>
  <c r="AD12" i="16"/>
  <c r="AD192" i="16" s="1"/>
  <c r="AD30" i="16"/>
  <c r="AD46" i="16"/>
  <c r="AD62" i="16"/>
  <c r="AD79" i="16"/>
  <c r="AD96" i="16"/>
  <c r="AD98" i="16"/>
  <c r="AD100" i="16"/>
  <c r="AD102" i="16"/>
  <c r="AD104" i="16"/>
  <c r="AD106" i="16"/>
  <c r="AD108" i="16"/>
  <c r="AD110" i="16"/>
  <c r="AD112" i="16"/>
  <c r="AD114" i="16"/>
  <c r="AD116" i="16"/>
  <c r="AD118" i="16"/>
  <c r="AD120" i="16"/>
  <c r="AD122" i="16"/>
  <c r="AD124" i="16"/>
  <c r="AD126" i="16"/>
  <c r="AD128" i="16"/>
  <c r="AD130" i="16"/>
  <c r="AD132" i="16"/>
  <c r="AD134" i="16"/>
  <c r="AD141" i="16"/>
  <c r="AD174" i="16"/>
  <c r="AD732" i="12"/>
  <c r="AD734" i="12"/>
  <c r="AD736" i="12"/>
  <c r="AD738" i="12"/>
  <c r="AD740" i="12"/>
  <c r="AD742" i="12"/>
  <c r="AD744" i="12"/>
  <c r="AD746" i="12"/>
  <c r="AD748" i="12"/>
  <c r="AD750" i="12"/>
  <c r="AD756" i="12"/>
  <c r="AD758" i="12"/>
  <c r="AD765" i="12"/>
  <c r="AD767" i="12"/>
  <c r="AD769" i="12"/>
  <c r="AD771" i="12"/>
  <c r="AD773" i="12"/>
  <c r="AD775" i="12"/>
  <c r="AD777" i="12"/>
  <c r="AD779" i="12"/>
  <c r="AD781" i="12"/>
  <c r="AD783" i="12"/>
  <c r="AD785" i="12"/>
  <c r="AD787" i="12"/>
  <c r="AD789" i="12"/>
  <c r="AD791" i="12"/>
  <c r="AD793" i="12"/>
  <c r="AD795" i="12"/>
  <c r="AD797" i="12"/>
  <c r="AD799" i="12"/>
  <c r="AD801" i="12"/>
  <c r="AD803" i="12"/>
  <c r="AD897" i="12"/>
  <c r="AD899" i="12"/>
  <c r="AD901" i="12"/>
  <c r="AD907" i="12"/>
  <c r="AD909" i="12"/>
  <c r="AD921" i="12"/>
  <c r="AD1936" i="12" s="1"/>
  <c r="AD82" i="20"/>
  <c r="AD223" i="20"/>
  <c r="AD3063" i="16"/>
  <c r="AD456" i="16"/>
  <c r="AD657" i="16"/>
  <c r="AD326" i="16"/>
  <c r="AD355" i="16"/>
  <c r="AD360" i="16"/>
  <c r="AD2395" i="16"/>
  <c r="AD2782" i="16"/>
  <c r="AD3179" i="16"/>
  <c r="AD451" i="16"/>
  <c r="AD698" i="16"/>
  <c r="AD327" i="16"/>
  <c r="AD361" i="16"/>
  <c r="AD408" i="16"/>
  <c r="AD268" i="16"/>
  <c r="AD270" i="16"/>
  <c r="AD272" i="16"/>
  <c r="AD274" i="16"/>
  <c r="AD276" i="16"/>
  <c r="AD278" i="16"/>
  <c r="AD280" i="16"/>
  <c r="AD282" i="16"/>
  <c r="AD198" i="16"/>
  <c r="AD200" i="16"/>
  <c r="AD202" i="16"/>
  <c r="AD204" i="16"/>
  <c r="AD206" i="16"/>
  <c r="AD208" i="16"/>
  <c r="AD210" i="16"/>
  <c r="AD212" i="16"/>
  <c r="AD214" i="16"/>
  <c r="AD216" i="16"/>
  <c r="AD707" i="12"/>
  <c r="AD709" i="12"/>
  <c r="AD711" i="12"/>
  <c r="AD713" i="12"/>
  <c r="AD715" i="12"/>
  <c r="AD717" i="12"/>
  <c r="AD719" i="12"/>
  <c r="AD721" i="12"/>
  <c r="AD723" i="12"/>
  <c r="AD725" i="12"/>
  <c r="AD810" i="12"/>
  <c r="AD812" i="12"/>
  <c r="AD814" i="12"/>
  <c r="AD816" i="12"/>
  <c r="AD818" i="12"/>
  <c r="AD820" i="12"/>
  <c r="AD822" i="12"/>
  <c r="AD824" i="12"/>
  <c r="AD826" i="12"/>
  <c r="AD828" i="12"/>
  <c r="AD830" i="12"/>
  <c r="AD832" i="12"/>
  <c r="AD834" i="12"/>
  <c r="AD836" i="12"/>
  <c r="AD838" i="12"/>
  <c r="AD840" i="12"/>
  <c r="AD842" i="12"/>
  <c r="AD844" i="12"/>
  <c r="AD846" i="12"/>
  <c r="AD848" i="12"/>
  <c r="AD854" i="12"/>
  <c r="AD856" i="12"/>
  <c r="AD858" i="12"/>
  <c r="AD860" i="12"/>
  <c r="AD862" i="12"/>
  <c r="AD864" i="12"/>
  <c r="AD866" i="12"/>
  <c r="AD868" i="12"/>
  <c r="AD870" i="12"/>
  <c r="AD872" i="12"/>
  <c r="AD874" i="12"/>
  <c r="AD876" i="12"/>
  <c r="AD878" i="12"/>
  <c r="AD880" i="12"/>
  <c r="AD882" i="12"/>
  <c r="AD2437" i="16"/>
  <c r="AD2796" i="16"/>
  <c r="AD2894" i="16"/>
  <c r="AD425" i="16"/>
  <c r="AD452" i="16"/>
  <c r="AD457" i="16"/>
  <c r="AD356" i="16"/>
  <c r="AD3020" i="16"/>
  <c r="AD949" i="12"/>
  <c r="AD1410" i="12"/>
  <c r="AD1645" i="12"/>
  <c r="AD1650" i="12"/>
  <c r="AD1667" i="12"/>
  <c r="AD1884" i="12"/>
  <c r="AD1922" i="12" s="1"/>
  <c r="AD1886" i="12"/>
  <c r="AD1925" i="12" s="1"/>
  <c r="AD551" i="12"/>
  <c r="AD610" i="12" s="1"/>
  <c r="AD476" i="12"/>
  <c r="AD609" i="12" s="1"/>
  <c r="AD20" i="12"/>
  <c r="AD102" i="12" s="1"/>
  <c r="AD29" i="12"/>
  <c r="AD103" i="12" s="1"/>
  <c r="AD38" i="12"/>
  <c r="AD104" i="12" s="1"/>
  <c r="AD100" i="12"/>
  <c r="AD44" i="11"/>
  <c r="AD71" i="11"/>
  <c r="AD117" i="11" s="1"/>
  <c r="AD95" i="11"/>
  <c r="AD177" i="11"/>
  <c r="AD243" i="11" s="1"/>
  <c r="AD162" i="10" s="1"/>
  <c r="AD29" i="8"/>
  <c r="AD135" i="8" s="1"/>
  <c r="AD328" i="16"/>
  <c r="AD97" i="16"/>
  <c r="AD113" i="16"/>
  <c r="AD743" i="12"/>
  <c r="AD776" i="12"/>
  <c r="AD800" i="12"/>
  <c r="AD22" i="16"/>
  <c r="AD95" i="16"/>
  <c r="AD103" i="16"/>
  <c r="AD111" i="16"/>
  <c r="AD119" i="16"/>
  <c r="AD127" i="16"/>
  <c r="AD135" i="16"/>
  <c r="AD733" i="12"/>
  <c r="AD741" i="12"/>
  <c r="AD749" i="12"/>
  <c r="AD766" i="12"/>
  <c r="AD774" i="12"/>
  <c r="AD782" i="12"/>
  <c r="AD790" i="12"/>
  <c r="AD798" i="12"/>
  <c r="AD898" i="12"/>
  <c r="AD134" i="8"/>
  <c r="AD38" i="16"/>
  <c r="AD129" i="16"/>
  <c r="AD755" i="12"/>
  <c r="AD784" i="12"/>
  <c r="AD3121" i="16"/>
  <c r="AD453" i="16"/>
  <c r="AD352" i="16"/>
  <c r="AD908" i="12"/>
  <c r="AD1007" i="12"/>
  <c r="AD1009" i="12"/>
  <c r="AD1011" i="12"/>
  <c r="AD1013" i="12"/>
  <c r="AD1015" i="12"/>
  <c r="AD1017" i="12"/>
  <c r="AD1019" i="12"/>
  <c r="AD1021" i="12"/>
  <c r="AD1023" i="12"/>
  <c r="AD1025" i="12"/>
  <c r="AD1027" i="12"/>
  <c r="AD1029" i="12"/>
  <c r="AD1031" i="12"/>
  <c r="AD1033" i="12"/>
  <c r="AD1035" i="12"/>
  <c r="AD1037" i="12"/>
  <c r="AD1039" i="12"/>
  <c r="AD1041" i="12"/>
  <c r="AD1043" i="12"/>
  <c r="AD1045" i="12"/>
  <c r="AD114" i="12"/>
  <c r="AD35" i="11"/>
  <c r="AD168" i="11"/>
  <c r="AD242" i="11" s="1"/>
  <c r="AD161" i="10" s="1"/>
  <c r="AD357" i="16"/>
  <c r="AD105" i="16"/>
  <c r="AD121" i="16"/>
  <c r="AD157" i="16"/>
  <c r="AD735" i="12"/>
  <c r="AD768" i="12"/>
  <c r="AD792" i="12"/>
  <c r="AD329" i="16"/>
  <c r="AD900" i="12"/>
  <c r="AD1427" i="12"/>
  <c r="AD1644" i="12"/>
  <c r="AD1646" i="12"/>
  <c r="AD1885" i="12"/>
  <c r="AD1924" i="12" s="1"/>
  <c r="AD1890" i="12"/>
  <c r="AD212" i="12"/>
  <c r="AD607" i="12" s="1"/>
  <c r="AD182" i="12"/>
  <c r="AD606" i="12" s="1"/>
  <c r="AD12" i="12"/>
  <c r="AD23" i="12"/>
  <c r="AD32" i="12"/>
  <c r="AD42" i="12"/>
  <c r="AD2908" i="16"/>
  <c r="AD573" i="16"/>
  <c r="AD362" i="16"/>
  <c r="AD54" i="16"/>
  <c r="AD99" i="16"/>
  <c r="AD107" i="16"/>
  <c r="AD115" i="16"/>
  <c r="AD123" i="16"/>
  <c r="AD131" i="16"/>
  <c r="AD737" i="12"/>
  <c r="AD745" i="12"/>
  <c r="AD757" i="12"/>
  <c r="AD770" i="12"/>
  <c r="AD778" i="12"/>
  <c r="AD786" i="12"/>
  <c r="AD794" i="12"/>
  <c r="AD802" i="12"/>
  <c r="AD910" i="12"/>
  <c r="AD12" i="11"/>
  <c r="AD41" i="11"/>
  <c r="AD115" i="11" s="1"/>
  <c r="AD92" i="11"/>
  <c r="AD108" i="12" s="1"/>
  <c r="AD124" i="11"/>
  <c r="AD171" i="11"/>
  <c r="AD222" i="11"/>
  <c r="AD950" i="12"/>
  <c r="AD955" i="12"/>
  <c r="AD966" i="12"/>
  <c r="AD975" i="12"/>
  <c r="AD986" i="12"/>
  <c r="AD991" i="12"/>
  <c r="AD1010" i="12"/>
  <c r="AD1026" i="12"/>
  <c r="AD1042" i="12"/>
  <c r="AD1187" i="12"/>
  <c r="AD1400" i="12"/>
  <c r="AD1405" i="12"/>
  <c r="AD70" i="12"/>
  <c r="AD106" i="12" s="1"/>
  <c r="AD91" i="12"/>
  <c r="AD50" i="11"/>
  <c r="AD116" i="11" s="1"/>
  <c r="AD3006" i="16"/>
  <c r="AD70" i="16"/>
  <c r="AD747" i="12"/>
  <c r="AD788" i="12"/>
  <c r="AD956" i="12"/>
  <c r="AD961" i="12"/>
  <c r="AD976" i="12"/>
  <c r="AD981" i="12"/>
  <c r="AD992" i="12"/>
  <c r="AD1016" i="12"/>
  <c r="AD1032" i="12"/>
  <c r="AD1406" i="12"/>
  <c r="AD629" i="12"/>
  <c r="AD137" i="12"/>
  <c r="AD605" i="12" s="1"/>
  <c r="AD53" i="11"/>
  <c r="AD73" i="12"/>
  <c r="AE28" i="8"/>
  <c r="AD1030" i="12"/>
  <c r="AD960" i="12"/>
  <c r="AD980" i="12"/>
  <c r="AD1020" i="12"/>
  <c r="AD441" i="16"/>
  <c r="AD101" i="16"/>
  <c r="AD951" i="12"/>
  <c r="AD962" i="12"/>
  <c r="AD967" i="12"/>
  <c r="AD982" i="12"/>
  <c r="AD987" i="12"/>
  <c r="AD1022" i="12"/>
  <c r="AD1038" i="12"/>
  <c r="AD1169" i="12"/>
  <c r="AD1401" i="12"/>
  <c r="AD591" i="12"/>
  <c r="AD613" i="12" s="1"/>
  <c r="AD201" i="11"/>
  <c r="AD1399" i="12"/>
  <c r="AD63" i="12"/>
  <c r="AD109" i="16"/>
  <c r="AD759" i="12"/>
  <c r="AD796" i="12"/>
  <c r="AD906" i="12"/>
  <c r="AD927" i="12"/>
  <c r="AD952" i="12"/>
  <c r="AD957" i="12"/>
  <c r="AD968" i="12"/>
  <c r="AD977" i="12"/>
  <c r="AD988" i="12"/>
  <c r="AD1012" i="12"/>
  <c r="AD1028" i="12"/>
  <c r="AD1044" i="12"/>
  <c r="AD1402" i="12"/>
  <c r="AD79" i="12"/>
  <c r="AD107" i="12" s="1"/>
  <c r="AD74" i="11"/>
  <c r="AD162" i="11"/>
  <c r="AD946" i="12"/>
  <c r="AD1014" i="12"/>
  <c r="AD739" i="12"/>
  <c r="AD780" i="12"/>
  <c r="AD965" i="12"/>
  <c r="AD985" i="12"/>
  <c r="AD117" i="16"/>
  <c r="AD958" i="12"/>
  <c r="AD963" i="12"/>
  <c r="AD978" i="12"/>
  <c r="AD983" i="12"/>
  <c r="AD1018" i="12"/>
  <c r="AD1034" i="12"/>
  <c r="AD32" i="11"/>
  <c r="AD114" i="11" s="1"/>
  <c r="AD959" i="12"/>
  <c r="AD979" i="12"/>
  <c r="AD1046" i="12"/>
  <c r="AD1404" i="12"/>
  <c r="AD603" i="12"/>
  <c r="AD88" i="12"/>
  <c r="AD110" i="12" s="1"/>
  <c r="AD1036" i="12"/>
  <c r="AD125" i="16"/>
  <c r="AD731" i="12"/>
  <c r="AD772" i="12"/>
  <c r="AD804" i="12"/>
  <c r="AD953" i="12"/>
  <c r="AD964" i="12"/>
  <c r="AD973" i="12"/>
  <c r="AD984" i="12"/>
  <c r="AD989" i="12"/>
  <c r="AD1008" i="12"/>
  <c r="AD1024" i="12"/>
  <c r="AD1040" i="12"/>
  <c r="AD1163" i="12"/>
  <c r="AD1403" i="12"/>
  <c r="AD60" i="12"/>
  <c r="AD105" i="12" s="1"/>
  <c r="AD82" i="12"/>
  <c r="AD133" i="16"/>
  <c r="AD954" i="12"/>
  <c r="AD974" i="12"/>
  <c r="AD990" i="12"/>
  <c r="AD617" i="12"/>
  <c r="AD180" i="11"/>
  <c r="AD431" i="12"/>
  <c r="AD608" i="12" s="1"/>
  <c r="AD32" i="8"/>
  <c r="AD31" i="8" s="1"/>
  <c r="AD97" i="12"/>
  <c r="AD111" i="12" s="1"/>
  <c r="AD101" i="11"/>
  <c r="AD120" i="11" s="1"/>
  <c r="AD152" i="16"/>
  <c r="AD169" i="16" s="1"/>
  <c r="AD186" i="16" s="1"/>
  <c r="AD1451" i="16"/>
  <c r="AD1491" i="16"/>
  <c r="AD1614" i="16"/>
  <c r="AD1340" i="16"/>
  <c r="AD1498" i="16"/>
  <c r="AD1347" i="16"/>
  <c r="AD1458" i="16"/>
  <c r="AD1621" i="16"/>
  <c r="AD1124" i="12"/>
  <c r="AD1096" i="12"/>
  <c r="AD1106" i="12"/>
  <c r="AD1142" i="12"/>
  <c r="AD1122" i="12"/>
  <c r="AD1580" i="16"/>
  <c r="AD1082" i="12"/>
  <c r="AD1152" i="12"/>
  <c r="AD1149" i="12"/>
  <c r="AD1151" i="12"/>
  <c r="AD1101" i="12"/>
  <c r="AD1112" i="12"/>
  <c r="AD1097" i="12"/>
  <c r="AD1104" i="12"/>
  <c r="AD1111" i="12"/>
  <c r="AD1115" i="12"/>
  <c r="AD1505" i="16"/>
  <c r="AD1194" i="16"/>
  <c r="AD1573" i="16"/>
  <c r="AD1100" i="12"/>
  <c r="AD1107" i="12"/>
  <c r="AD1123" i="12"/>
  <c r="AD1113" i="12"/>
  <c r="AD1108" i="12"/>
  <c r="AD1102" i="12"/>
  <c r="AD1121" i="12"/>
  <c r="AD1140" i="12"/>
  <c r="AD1000" i="12"/>
  <c r="AD1001" i="12"/>
  <c r="AD1139" i="12"/>
  <c r="AD1109" i="12"/>
  <c r="AD999" i="12"/>
  <c r="AD1141" i="12"/>
  <c r="AD1120" i="12"/>
  <c r="AD1118" i="12"/>
  <c r="AD1125" i="12"/>
  <c r="AD1099" i="12"/>
  <c r="AD1117" i="12"/>
  <c r="AD1150" i="12"/>
  <c r="AD1116" i="12"/>
  <c r="AD1143" i="12"/>
  <c r="AD997" i="12"/>
  <c r="AD1084" i="12"/>
  <c r="AD1083" i="12"/>
  <c r="AD1465" i="16"/>
  <c r="AD1114" i="12"/>
  <c r="AD1354" i="16"/>
  <c r="AD1119" i="12"/>
  <c r="AD1098" i="12"/>
  <c r="AD1105" i="12"/>
  <c r="AD1103" i="12"/>
  <c r="AD998" i="12"/>
  <c r="AD1587" i="16"/>
  <c r="AD1110" i="12"/>
  <c r="AD1148" i="12"/>
  <c r="AD1628" i="16"/>
  <c r="AD1698" i="12"/>
  <c r="AD1063" i="12"/>
  <c r="AD1742" i="12"/>
  <c r="AD1731" i="12"/>
  <c r="AD1713" i="12"/>
  <c r="AD1057" i="12"/>
  <c r="AD1055" i="12"/>
  <c r="AD1073" i="12"/>
  <c r="AD1089" i="12"/>
  <c r="AD1689" i="12"/>
  <c r="AD1747" i="12"/>
  <c r="AD1760" i="12"/>
  <c r="AD1732" i="12"/>
  <c r="AD1729" i="12"/>
  <c r="AD1751" i="12"/>
  <c r="AD1749" i="12"/>
  <c r="AD1722" i="12"/>
  <c r="AD1711" i="12"/>
  <c r="AD1704" i="12"/>
  <c r="AD1735" i="12"/>
  <c r="AD1088" i="12"/>
  <c r="AD1076" i="12"/>
  <c r="AD1678" i="12"/>
  <c r="AD1730" i="12"/>
  <c r="AD1688" i="12"/>
  <c r="AD1512" i="16"/>
  <c r="AD1707" i="12"/>
  <c r="AD1758" i="12"/>
  <c r="AD1748" i="12"/>
  <c r="AD1072" i="12"/>
  <c r="AD1766" i="12"/>
  <c r="AD1741" i="12"/>
  <c r="AD1809" i="12"/>
  <c r="AD1781" i="12"/>
  <c r="AD1675" i="12"/>
  <c r="AD1821" i="12"/>
  <c r="AD1844" i="12"/>
  <c r="AD1710" i="12"/>
  <c r="AD1695" i="12"/>
  <c r="AD1740" i="12"/>
  <c r="AD1685" i="12"/>
  <c r="AD1687" i="12"/>
  <c r="AD1750" i="12"/>
  <c r="AD1728" i="12"/>
  <c r="AD1070" i="12"/>
  <c r="AD1594" i="16"/>
  <c r="AD1800" i="12"/>
  <c r="AD1071" i="12"/>
  <c r="AD1670" i="12"/>
  <c r="AD1075" i="12"/>
  <c r="AD1776" i="12"/>
  <c r="AD1796" i="12"/>
  <c r="AD1683" i="12"/>
  <c r="AD1682" i="12"/>
  <c r="AD1811" i="12"/>
  <c r="AD1823" i="12"/>
  <c r="AD1843" i="12"/>
  <c r="AD1061" i="12"/>
  <c r="AD1793" i="12"/>
  <c r="AD1778" i="12"/>
  <c r="AD1798" i="12"/>
  <c r="AD1795" i="12"/>
  <c r="AD1679" i="12"/>
  <c r="AD1803" i="12"/>
  <c r="AD1827" i="12"/>
  <c r="AD1842" i="12"/>
  <c r="AD1673" i="12"/>
  <c r="AD1927" i="16"/>
  <c r="AD1361" i="16"/>
  <c r="AD1799" i="12"/>
  <c r="AD1777" i="12"/>
  <c r="AD1085" i="12"/>
  <c r="AD1709" i="12"/>
  <c r="AD1774" i="12"/>
  <c r="AD1706" i="12"/>
  <c r="AD1786" i="12"/>
  <c r="AD1837" i="12"/>
  <c r="AD1785" i="12"/>
  <c r="AD1838" i="12"/>
  <c r="AD1805" i="12"/>
  <c r="AD1804" i="12"/>
  <c r="AD1825" i="12"/>
  <c r="AD1743" i="12"/>
  <c r="AD1078" i="12"/>
  <c r="AD1699" i="12"/>
  <c r="AD1700" i="12"/>
  <c r="AD1680" i="12"/>
  <c r="AD1719" i="12"/>
  <c r="AD1069" i="12"/>
  <c r="AD1081" i="12"/>
  <c r="AD1761" i="12"/>
  <c r="AD1755" i="12"/>
  <c r="AD1696" i="12"/>
  <c r="AD1676" i="12"/>
  <c r="AD1091" i="12"/>
  <c r="AD1783" i="12"/>
  <c r="AD1784" i="12"/>
  <c r="AD1697" i="12"/>
  <c r="AD1053" i="12"/>
  <c r="AD1831" i="12"/>
  <c r="AD1787" i="12"/>
  <c r="AD1780" i="12"/>
  <c r="AD1788" i="12"/>
  <c r="AD2121" i="16"/>
  <c r="AD1201" i="16"/>
  <c r="AD1808" i="12"/>
  <c r="AD1745" i="12"/>
  <c r="AD1754" i="12"/>
  <c r="AD1708" i="12"/>
  <c r="AD1065" i="12"/>
  <c r="AD1836" i="12"/>
  <c r="AD1812" i="12"/>
  <c r="AD1721" i="12"/>
  <c r="AD1672" i="12"/>
  <c r="AD1702" i="12"/>
  <c r="AD1074" i="12"/>
  <c r="AD1762" i="12"/>
  <c r="AD1062" i="12"/>
  <c r="AD1765" i="12"/>
  <c r="AD1746" i="12"/>
  <c r="AD1756" i="12"/>
  <c r="AD1068" i="12"/>
  <c r="AD1059" i="12"/>
  <c r="AD1712" i="12"/>
  <c r="AD1752" i="12"/>
  <c r="AD1744" i="12"/>
  <c r="AD1736" i="12"/>
  <c r="AD1701" i="12"/>
  <c r="AD1705" i="12"/>
  <c r="AD1635" i="16"/>
  <c r="AD1779" i="12"/>
  <c r="AD1782" i="12"/>
  <c r="AD1820" i="12"/>
  <c r="AD1077" i="12"/>
  <c r="AD1067" i="12"/>
  <c r="AD1739" i="12"/>
  <c r="AD1759" i="12"/>
  <c r="AD1738" i="12"/>
  <c r="AD1703" i="12"/>
  <c r="AD1757" i="12"/>
  <c r="AD1064" i="12"/>
  <c r="AD1058" i="12"/>
  <c r="AD1767" i="12"/>
  <c r="AD1764" i="12"/>
  <c r="AD1737" i="12"/>
  <c r="AD1054" i="12"/>
  <c r="AD1066" i="12"/>
  <c r="AD1794" i="12"/>
  <c r="AD1791" i="12"/>
  <c r="AD1829" i="12"/>
  <c r="AD1671" i="12"/>
  <c r="AD1753" i="12"/>
  <c r="AD1694" i="12"/>
  <c r="AD1733" i="12"/>
  <c r="AD1086" i="12"/>
  <c r="AD1080" i="12"/>
  <c r="AD1810" i="12"/>
  <c r="AD1789" i="12"/>
  <c r="AD1802" i="12"/>
  <c r="AD1060" i="12"/>
  <c r="AD1056" i="12"/>
  <c r="AD1686" i="12"/>
  <c r="AD1841" i="12"/>
  <c r="AD1819" i="12"/>
  <c r="AD1052" i="12"/>
  <c r="AD1835" i="12"/>
  <c r="AD1833" i="12"/>
  <c r="AD1807" i="12"/>
  <c r="AD1684" i="12"/>
  <c r="AD1090" i="12"/>
  <c r="AD1773" i="12"/>
  <c r="AD1818" i="12"/>
  <c r="AD1801" i="12"/>
  <c r="AD1832" i="12"/>
  <c r="AD1681" i="12"/>
  <c r="AD1792" i="12"/>
  <c r="AD1839" i="12"/>
  <c r="AD1806" i="12"/>
  <c r="AD1677" i="12"/>
  <c r="AD1472" i="16"/>
  <c r="AD1775" i="12"/>
  <c r="AD1790" i="12"/>
  <c r="AD1079" i="12"/>
  <c r="AD1797" i="12"/>
  <c r="AD1763" i="12"/>
  <c r="AD1087" i="12"/>
  <c r="AD1734" i="12"/>
  <c r="AD1834" i="12"/>
  <c r="AD1718" i="12"/>
  <c r="AD1826" i="12"/>
  <c r="AD1846" i="12"/>
  <c r="AD1824" i="12"/>
  <c r="AD1215" i="16"/>
  <c r="AD1840" i="12"/>
  <c r="AD1822" i="12"/>
  <c r="AD1208" i="16"/>
  <c r="AD1601" i="16"/>
  <c r="AD1817" i="12"/>
  <c r="AD1642" i="16"/>
  <c r="AD1830" i="12"/>
  <c r="AD1368" i="16"/>
  <c r="AD1519" i="16"/>
  <c r="AD1828" i="12"/>
  <c r="AD1845" i="12"/>
  <c r="AD1479" i="16"/>
  <c r="AD1720" i="12"/>
  <c r="AD1375" i="16"/>
  <c r="AD1526" i="16"/>
  <c r="AD1222" i="16"/>
  <c r="AD1649" i="16"/>
  <c r="AD1229" i="16"/>
  <c r="AD1656" i="16"/>
  <c r="AD1382" i="16"/>
  <c r="AD1540" i="16"/>
  <c r="AD1533" i="16"/>
  <c r="AD1389" i="16"/>
  <c r="AD1547" i="16"/>
  <c r="AD1236" i="16"/>
  <c r="AD1663" i="16"/>
  <c r="AD1670" i="16"/>
  <c r="AD1243" i="16"/>
  <c r="AD1396" i="16"/>
  <c r="AD1554" i="16"/>
  <c r="AD1677" i="16"/>
  <c r="AD1403" i="16"/>
  <c r="AD1250" i="16"/>
  <c r="AD1684" i="16"/>
  <c r="AD1410" i="16"/>
  <c r="AD1257" i="16"/>
  <c r="AD1264" i="16"/>
  <c r="AD1417" i="16"/>
  <c r="AD1691" i="16"/>
  <c r="AD1698" i="16"/>
  <c r="AD1271" i="16"/>
  <c r="AD1424" i="16"/>
  <c r="AD1431" i="16"/>
  <c r="AD1705" i="16"/>
  <c r="AD1278" i="16"/>
  <c r="AD1285" i="16"/>
  <c r="AD1438" i="16"/>
  <c r="AD1712" i="16"/>
  <c r="AD1719" i="16"/>
  <c r="AD1292" i="16"/>
  <c r="AD1726" i="16"/>
  <c r="AD1299" i="16"/>
  <c r="AD1733" i="16"/>
  <c r="AD1306" i="16"/>
  <c r="AD1740" i="16"/>
  <c r="AD1313" i="16"/>
  <c r="AD1320" i="16"/>
  <c r="AD1747" i="16"/>
  <c r="AD1327" i="16"/>
  <c r="AD1754" i="16"/>
  <c r="AD1761" i="16"/>
  <c r="AC936" i="12"/>
  <c r="AD216" i="10" s="1"/>
  <c r="AD360" i="10" s="1"/>
  <c r="AC116" i="12"/>
  <c r="AC585" i="12"/>
  <c r="AC594" i="12"/>
  <c r="AC434" i="12"/>
  <c r="AC206" i="12"/>
  <c r="AC221" i="12"/>
  <c r="AC161" i="12"/>
  <c r="AC520" i="12"/>
  <c r="AC264" i="12"/>
  <c r="AC306" i="12"/>
  <c r="AC1047" i="12"/>
  <c r="AC1160" i="12" s="1"/>
  <c r="AC727" i="12"/>
  <c r="AC915" i="12" s="1"/>
  <c r="AC1930" i="12" s="1"/>
  <c r="AC747" i="16"/>
  <c r="AC243" i="20" s="1"/>
  <c r="AC749" i="16"/>
  <c r="AC245" i="20" s="1"/>
  <c r="AC751" i="16"/>
  <c r="AC247" i="20" s="1"/>
  <c r="AC753" i="16"/>
  <c r="AC249" i="20" s="1"/>
  <c r="AC755" i="16"/>
  <c r="AC251" i="20" s="1"/>
  <c r="AC757" i="16"/>
  <c r="AC253" i="20" s="1"/>
  <c r="AC759" i="16"/>
  <c r="AC255" i="20" s="1"/>
  <c r="AC761" i="16"/>
  <c r="AC257" i="20" s="1"/>
  <c r="AC763" i="16"/>
  <c r="AC259" i="20" s="1"/>
  <c r="AC765" i="16"/>
  <c r="AC261" i="20" s="1"/>
  <c r="AC767" i="16"/>
  <c r="AC263" i="20" s="1"/>
  <c r="AC769" i="16"/>
  <c r="AC265" i="20" s="1"/>
  <c r="AC771" i="16"/>
  <c r="AC267" i="20" s="1"/>
  <c r="AC773" i="16"/>
  <c r="AC269" i="20" s="1"/>
  <c r="AC775" i="16"/>
  <c r="AC271" i="20" s="1"/>
  <c r="AC777" i="16"/>
  <c r="AC273" i="20" s="1"/>
  <c r="AC779" i="16"/>
  <c r="AC275" i="20" s="1"/>
  <c r="AC781" i="16"/>
  <c r="AC277" i="20" s="1"/>
  <c r="AC783" i="16"/>
  <c r="AC279" i="20" s="1"/>
  <c r="AC745" i="16"/>
  <c r="AC241" i="20" s="1"/>
  <c r="AC746" i="16"/>
  <c r="AC242" i="20" s="1"/>
  <c r="AC748" i="16"/>
  <c r="AC244" i="20" s="1"/>
  <c r="AC750" i="16"/>
  <c r="AC246" i="20" s="1"/>
  <c r="AC752" i="16"/>
  <c r="AC248" i="20" s="1"/>
  <c r="AC754" i="16"/>
  <c r="AC250" i="20" s="1"/>
  <c r="AC756" i="16"/>
  <c r="AC252" i="20" s="1"/>
  <c r="AC758" i="16"/>
  <c r="AC254" i="20" s="1"/>
  <c r="AC760" i="16"/>
  <c r="AC256" i="20" s="1"/>
  <c r="AC762" i="16"/>
  <c r="AC258" i="20" s="1"/>
  <c r="AC764" i="16"/>
  <c r="AC260" i="20" s="1"/>
  <c r="AC766" i="16"/>
  <c r="AC262" i="20" s="1"/>
  <c r="AC768" i="16"/>
  <c r="AC264" i="20" s="1"/>
  <c r="AC770" i="16"/>
  <c r="AC266" i="20" s="1"/>
  <c r="AC772" i="16"/>
  <c r="AC268" i="20" s="1"/>
  <c r="AC774" i="16"/>
  <c r="AC270" i="20" s="1"/>
  <c r="AC776" i="16"/>
  <c r="AC272" i="20" s="1"/>
  <c r="AC778" i="16"/>
  <c r="AC274" i="20" s="1"/>
  <c r="AC780" i="16"/>
  <c r="AC276" i="20" s="1"/>
  <c r="AC782" i="16"/>
  <c r="AC278" i="20" s="1"/>
  <c r="AC744" i="16"/>
  <c r="AC856" i="16"/>
  <c r="AC368" i="16"/>
  <c r="AB372" i="10"/>
  <c r="AB371" i="10" s="1"/>
  <c r="AB53" i="18"/>
  <c r="AB46" i="18"/>
  <c r="AB56" i="18" s="1"/>
  <c r="AA245" i="11"/>
  <c r="AA160" i="10"/>
  <c r="AA159" i="10" s="1"/>
  <c r="AC1587" i="12"/>
  <c r="AC1514" i="12"/>
  <c r="AC1462" i="12"/>
  <c r="AC1431" i="12"/>
  <c r="AC1556" i="12"/>
  <c r="AC1564" i="12"/>
  <c r="AC1538" i="12"/>
  <c r="AC1471" i="12"/>
  <c r="AC1539" i="12"/>
  <c r="AC1592" i="12"/>
  <c r="AC1495" i="12"/>
  <c r="AC1438" i="12"/>
  <c r="AC1597" i="12"/>
  <c r="AC1467" i="12"/>
  <c r="AC1473" i="12"/>
  <c r="AC1571" i="12"/>
  <c r="AC1581" i="12"/>
  <c r="AC1563" i="12"/>
  <c r="AC1493" i="12"/>
  <c r="AC1583" i="12"/>
  <c r="AC1540" i="12"/>
  <c r="AC1543" i="12"/>
  <c r="AC1552" i="12"/>
  <c r="AC1548" i="12"/>
  <c r="AC1542" i="12"/>
  <c r="AC1568" i="12"/>
  <c r="AC1489" i="12"/>
  <c r="AC1519" i="12"/>
  <c r="AC1553" i="12"/>
  <c r="AC1594" i="12"/>
  <c r="AC1526" i="12"/>
  <c r="AC1541" i="12"/>
  <c r="AC1572" i="12"/>
  <c r="AC1511" i="12"/>
  <c r="AC1546" i="12"/>
  <c r="AC1555" i="12"/>
  <c r="AC1468" i="12"/>
  <c r="AC1545" i="12"/>
  <c r="AC1566" i="12"/>
  <c r="AC1470" i="12"/>
  <c r="AC1496" i="12"/>
  <c r="AC1534" i="12"/>
  <c r="AC1464" i="12"/>
  <c r="AC1579" i="12"/>
  <c r="AC1510" i="12"/>
  <c r="AC1516" i="12"/>
  <c r="AC1494" i="12"/>
  <c r="AC1497" i="12"/>
  <c r="AC1544" i="12"/>
  <c r="AC1465" i="12"/>
  <c r="AC1524" i="12"/>
  <c r="AC1490" i="12"/>
  <c r="AC1561" i="12"/>
  <c r="AC1430" i="12"/>
  <c r="AC1567" i="12"/>
  <c r="AC1521" i="12"/>
  <c r="AC1599" i="12"/>
  <c r="AC1498" i="12"/>
  <c r="AC1535" i="12"/>
  <c r="AC1509" i="12"/>
  <c r="AC1505" i="12"/>
  <c r="AC1491" i="12"/>
  <c r="AC1500" i="12"/>
  <c r="AC1536" i="12"/>
  <c r="AC1504" i="12"/>
  <c r="AC1454" i="12"/>
  <c r="AC1513" i="12"/>
  <c r="AC1506" i="12"/>
  <c r="AC1604" i="12"/>
  <c r="AC1549" i="12"/>
  <c r="AC1562" i="12"/>
  <c r="AC1512" i="12"/>
  <c r="AC1463" i="12"/>
  <c r="AC1501" i="12"/>
  <c r="AC1466" i="12"/>
  <c r="AC1502" i="12"/>
  <c r="AC1554" i="12"/>
  <c r="AC1527" i="12"/>
  <c r="AC1569" i="12"/>
  <c r="AC1525" i="12"/>
  <c r="AC1560" i="12"/>
  <c r="AC1570" i="12"/>
  <c r="AC1550" i="12"/>
  <c r="AC1596" i="12"/>
  <c r="AC1547" i="12"/>
  <c r="AC1503" i="12"/>
  <c r="AC1518" i="12"/>
  <c r="AC1520" i="12"/>
  <c r="AC1558" i="12"/>
  <c r="AC1482" i="12"/>
  <c r="AC1537" i="12"/>
  <c r="AC1517" i="12"/>
  <c r="AC1499" i="12"/>
  <c r="AC1481" i="12"/>
  <c r="AC1603" i="12"/>
  <c r="AC1446" i="12"/>
  <c r="AC1458" i="12"/>
  <c r="AC1601" i="12"/>
  <c r="AC1559" i="12"/>
  <c r="AC1439" i="12"/>
  <c r="AC1449" i="12"/>
  <c r="AC1456" i="12"/>
  <c r="AC1437" i="12"/>
  <c r="AC1455" i="12"/>
  <c r="AC1432" i="12"/>
  <c r="AC1584" i="12"/>
  <c r="AC1444" i="12"/>
  <c r="AC1447" i="12"/>
  <c r="AC1507" i="12"/>
  <c r="AC1606" i="12"/>
  <c r="AC1443" i="12"/>
  <c r="AC1588" i="12"/>
  <c r="AC1591" i="12"/>
  <c r="AC1551" i="12"/>
  <c r="AC1577" i="12"/>
  <c r="AC1523" i="12"/>
  <c r="AC1488" i="12"/>
  <c r="AC1605" i="12"/>
  <c r="AC1595" i="12"/>
  <c r="AC1448" i="12"/>
  <c r="AC1480" i="12"/>
  <c r="AC1585" i="12"/>
  <c r="AC1445" i="12"/>
  <c r="AC1433" i="12"/>
  <c r="AC1460" i="12"/>
  <c r="AC1478" i="12"/>
  <c r="AC1472" i="12"/>
  <c r="AC1442" i="12"/>
  <c r="AC1565" i="12"/>
  <c r="AC1593" i="12"/>
  <c r="AC1533" i="12"/>
  <c r="AC1436" i="12"/>
  <c r="AC1598" i="12"/>
  <c r="AC1440" i="12"/>
  <c r="AC1461" i="12"/>
  <c r="AC1580" i="12"/>
  <c r="AC1457" i="12"/>
  <c r="AC1557" i="12"/>
  <c r="AC1578" i="12"/>
  <c r="AC1586" i="12"/>
  <c r="AC1459" i="12"/>
  <c r="AC1492" i="12"/>
  <c r="AC1589" i="12"/>
  <c r="AC1441" i="12"/>
  <c r="AC1600" i="12"/>
  <c r="AC1515" i="12"/>
  <c r="AC1590" i="12"/>
  <c r="AC1582" i="12"/>
  <c r="AC1602" i="12"/>
  <c r="AC1508" i="12"/>
  <c r="AC1435" i="12"/>
  <c r="AC1479" i="12"/>
  <c r="AC1469" i="12"/>
  <c r="AC1522" i="12"/>
  <c r="AC228" i="10"/>
  <c r="AC373" i="10"/>
  <c r="AD949" i="16"/>
  <c r="AD937" i="16"/>
  <c r="AC610" i="20"/>
  <c r="AC611" i="20" s="1"/>
  <c r="AC1714" i="12"/>
  <c r="AC1879" i="12" s="1"/>
  <c r="AC1917" i="12" s="1"/>
  <c r="AC1126" i="12"/>
  <c r="AC1162" i="12" s="1"/>
  <c r="AC17" i="10"/>
  <c r="AC305" i="10" s="1"/>
  <c r="AC18" i="10"/>
  <c r="AC306" i="10" s="1"/>
  <c r="AC89" i="10"/>
  <c r="AC376" i="10" s="1"/>
  <c r="AC117" i="10"/>
  <c r="AC26" i="10"/>
  <c r="AC32" i="10"/>
  <c r="AC77" i="10"/>
  <c r="AC365" i="10" s="1"/>
  <c r="AC22" i="10"/>
  <c r="AC115" i="10"/>
  <c r="AC402" i="10" s="1"/>
  <c r="AC119" i="10"/>
  <c r="AC71" i="10"/>
  <c r="AC359" i="10" s="1"/>
  <c r="AC92" i="10"/>
  <c r="AC91" i="10" s="1"/>
  <c r="AC16" i="10"/>
  <c r="AC36" i="10"/>
  <c r="AC324" i="10" s="1"/>
  <c r="AC85" i="10"/>
  <c r="AC84" i="10" s="1"/>
  <c r="AC118" i="10" s="1"/>
  <c r="AC405" i="10" s="1"/>
  <c r="AC24" i="10"/>
  <c r="AC60" i="10"/>
  <c r="AC110" i="10"/>
  <c r="AC116" i="10"/>
  <c r="AC403" i="10" s="1"/>
  <c r="AC30" i="10"/>
  <c r="AC19" i="10"/>
  <c r="AC31" i="10"/>
  <c r="AC27" i="10"/>
  <c r="AC35" i="10"/>
  <c r="AC25" i="10"/>
  <c r="AC23" i="10"/>
  <c r="AB38" i="18"/>
  <c r="AB31" i="18"/>
  <c r="AB41" i="18" s="1"/>
  <c r="AB68" i="10" s="1"/>
  <c r="AC11" i="22"/>
  <c r="AC11" i="10"/>
  <c r="AC11" i="20"/>
  <c r="AC11" i="18"/>
  <c r="AC11" i="16"/>
  <c r="AC11" i="11"/>
  <c r="AC11" i="12"/>
  <c r="AC1813" i="12"/>
  <c r="AC1882" i="12" s="1"/>
  <c r="AC1920" i="12" s="1"/>
  <c r="AC951" i="16"/>
  <c r="AC1768" i="12"/>
  <c r="AC1881" i="12" s="1"/>
  <c r="AC1919" i="12" s="1"/>
  <c r="AC884" i="12"/>
  <c r="AC920" i="12" s="1"/>
  <c r="AC1935" i="12" s="1"/>
  <c r="AC805" i="12"/>
  <c r="AC918" i="12" s="1"/>
  <c r="AC1933" i="12" s="1"/>
  <c r="AC1895" i="16"/>
  <c r="AC232" i="20"/>
  <c r="AC1277" i="20" s="1"/>
  <c r="AB1528" i="12"/>
  <c r="AB1641" i="12" s="1"/>
  <c r="AB23" i="18"/>
  <c r="AB16" i="18"/>
  <c r="AB26" i="18" s="1"/>
  <c r="AD609" i="20"/>
  <c r="AC154" i="11"/>
  <c r="AC151" i="11"/>
  <c r="AC217" i="11"/>
  <c r="AC214" i="11"/>
  <c r="AC195" i="11"/>
  <c r="AC155" i="11"/>
  <c r="AC215" i="11"/>
  <c r="AC196" i="11"/>
  <c r="AC153" i="11"/>
  <c r="AC193" i="11"/>
  <c r="AC216" i="11"/>
  <c r="AC157" i="11"/>
  <c r="AC194" i="11"/>
  <c r="AC156" i="11"/>
  <c r="AC158" i="11"/>
  <c r="AC149" i="11"/>
  <c r="AC150" i="11"/>
  <c r="AC218" i="11"/>
  <c r="AC152" i="11"/>
  <c r="AC197" i="11"/>
  <c r="AC969" i="12"/>
  <c r="AC1157" i="12" s="1"/>
  <c r="AB1573" i="12"/>
  <c r="AB1642" i="12" s="1"/>
  <c r="AB1953" i="12"/>
  <c r="AB1911" i="12" s="1"/>
  <c r="AC1144" i="12"/>
  <c r="AC1164" i="12" s="1"/>
  <c r="AC1153" i="12"/>
  <c r="AC1165" i="12" s="1"/>
  <c r="AC1002" i="12"/>
  <c r="AC1159" i="12" s="1"/>
  <c r="AC146" i="16"/>
  <c r="AC162" i="16" s="1"/>
  <c r="AC179" i="16" s="1"/>
  <c r="AC52" i="10" s="1"/>
  <c r="AC340" i="10" s="1"/>
  <c r="AC911" i="12"/>
  <c r="AC923" i="12" s="1"/>
  <c r="AC1939" i="12" s="1"/>
  <c r="AC136" i="16"/>
  <c r="AC85" i="25"/>
  <c r="AC93" i="25" s="1"/>
  <c r="AB1474" i="12"/>
  <c r="AB1639" i="12" s="1"/>
  <c r="AC760" i="12"/>
  <c r="AC917" i="12" s="1"/>
  <c r="AC1932" i="12" s="1"/>
  <c r="AC214" i="20"/>
  <c r="AC1276" i="20" s="1"/>
  <c r="AC857" i="16"/>
  <c r="AC120" i="20"/>
  <c r="AC1273" i="20" s="1"/>
  <c r="AC107" i="20"/>
  <c r="AC1271" i="20" s="1"/>
  <c r="AC82" i="25"/>
  <c r="AC62" i="25"/>
  <c r="AB1607" i="12"/>
  <c r="AB1643" i="12" s="1"/>
  <c r="AB699" i="16"/>
  <c r="AB240" i="20"/>
  <c r="AB280" i="20" s="1"/>
  <c r="AB313" i="20" s="1"/>
  <c r="AA112" i="10"/>
  <c r="AC1092" i="12"/>
  <c r="AC1161" i="12" s="1"/>
  <c r="AC119" i="11"/>
  <c r="AC284" i="16"/>
  <c r="AC853" i="16" s="1"/>
  <c r="AC850" i="12"/>
  <c r="AC919" i="12" s="1"/>
  <c r="AC1934" i="12" s="1"/>
  <c r="AC902" i="12"/>
  <c r="AC922" i="12" s="1"/>
  <c r="AC1938" i="12" s="1"/>
  <c r="AC1952" i="12" s="1"/>
  <c r="AC1910" i="12" s="1"/>
  <c r="AB1483" i="12"/>
  <c r="AB1640" i="12" s="1"/>
  <c r="AC432" i="20"/>
  <c r="AB212" i="10"/>
  <c r="AB1775" i="16"/>
  <c r="AC1775" i="16"/>
  <c r="AD1775" i="16"/>
  <c r="AC1477" i="16"/>
  <c r="AC1394" i="16"/>
  <c r="AC1661" i="16"/>
  <c r="AC1496" i="16"/>
  <c r="AC1647" i="16"/>
  <c r="AC1456" i="16"/>
  <c r="AC1463" i="16"/>
  <c r="AC404" i="20"/>
  <c r="AC332" i="16"/>
  <c r="AC1640" i="16"/>
  <c r="AC589" i="20"/>
  <c r="AC590" i="20"/>
  <c r="AD588" i="20"/>
  <c r="AC1415" i="16"/>
  <c r="AD602" i="20"/>
  <c r="AC405" i="20"/>
  <c r="AD403" i="20"/>
  <c r="AC1675" i="16"/>
  <c r="AC1359" i="16"/>
  <c r="AC1360" i="16" s="1"/>
  <c r="AC2239" i="16"/>
  <c r="AD1653" i="16"/>
  <c r="AC2236" i="16"/>
  <c r="AD1632" i="16"/>
  <c r="AC1654" i="16"/>
  <c r="AC973" i="16"/>
  <c r="AC2216" i="16"/>
  <c r="AD1488" i="16"/>
  <c r="AC2217" i="16"/>
  <c r="AD1495" i="16"/>
  <c r="AC2194" i="16"/>
  <c r="AD1351" i="16"/>
  <c r="AC2195" i="16"/>
  <c r="AD1358" i="16"/>
  <c r="AC2240" i="16"/>
  <c r="AD1660" i="16"/>
  <c r="AB2222" i="16"/>
  <c r="AC1530" i="16"/>
  <c r="AC2242" i="16"/>
  <c r="AD1674" i="16"/>
  <c r="AC2203" i="16"/>
  <c r="AD1414" i="16"/>
  <c r="AC2210" i="16"/>
  <c r="AD1455" i="16"/>
  <c r="AC2238" i="16"/>
  <c r="AD1646" i="16"/>
  <c r="AC2237" i="16"/>
  <c r="AD1639" i="16"/>
  <c r="AD1009" i="16"/>
  <c r="AC1352" i="16"/>
  <c r="AC985" i="16"/>
  <c r="AB333" i="16"/>
  <c r="AC2211" i="16"/>
  <c r="AD1462" i="16"/>
  <c r="AC2213" i="16"/>
  <c r="AD1476" i="16"/>
  <c r="AC2200" i="16"/>
  <c r="AD1393" i="16"/>
  <c r="AB2241" i="16"/>
  <c r="AC1667" i="16"/>
  <c r="AC2246" i="16"/>
  <c r="AD1702" i="16"/>
  <c r="AC1489" i="16"/>
  <c r="AA2139" i="16"/>
  <c r="AA318" i="20" s="1"/>
  <c r="Y1950" i="12"/>
  <c r="Y1908" i="12" s="1"/>
  <c r="Y624" i="12"/>
  <c r="Y172" i="10" s="1"/>
  <c r="L1557" i="16"/>
  <c r="L1890" i="16"/>
  <c r="P850" i="20"/>
  <c r="Q850" i="20" s="1"/>
  <c r="T748" i="20"/>
  <c r="AB159" i="11"/>
  <c r="AB241" i="11" s="1"/>
  <c r="AB198" i="11"/>
  <c r="AB244" i="11" s="1"/>
  <c r="AB163" i="10" s="1"/>
  <c r="AB307" i="10" s="1"/>
  <c r="AB219" i="11"/>
  <c r="AB246" i="11" s="1"/>
  <c r="AB611" i="12" s="1"/>
  <c r="N851" i="20"/>
  <c r="Z480" i="20"/>
  <c r="Y468" i="20"/>
  <c r="Z466" i="20"/>
  <c r="Y649" i="20"/>
  <c r="Z647" i="20"/>
  <c r="AA1531" i="16"/>
  <c r="AB1531" i="16" s="1"/>
  <c r="AA986" i="16"/>
  <c r="AB986" i="16" s="1"/>
  <c r="AA974" i="16"/>
  <c r="AB974" i="16" s="1"/>
  <c r="AA1668" i="16"/>
  <c r="AB1668" i="16" s="1"/>
  <c r="Z1775" i="16"/>
  <c r="AA1775" i="16"/>
  <c r="Z43" i="16"/>
  <c r="AA41" i="16" s="1"/>
  <c r="AA2309" i="16" s="1"/>
  <c r="AA2321" i="16" s="1"/>
  <c r="Z2333" i="16"/>
  <c r="Z44" i="16" s="1"/>
  <c r="Z85" i="16" s="1"/>
  <c r="Z2201" i="16"/>
  <c r="AA1400" i="16"/>
  <c r="AB1400" i="16" s="1"/>
  <c r="AA969" i="16"/>
  <c r="AB969" i="16" s="1"/>
  <c r="AA2391" i="16"/>
  <c r="Z2247" i="16"/>
  <c r="AA1709" i="16"/>
  <c r="AB1709" i="16" s="1"/>
  <c r="AA2241" i="16"/>
  <c r="AA333" i="16"/>
  <c r="Y334" i="16"/>
  <c r="Y838" i="16" s="1"/>
  <c r="Y199" i="10" s="1"/>
  <c r="Z1478" i="16"/>
  <c r="AA2222" i="16"/>
  <c r="AA162" i="16"/>
  <c r="AA179" i="16" s="1"/>
  <c r="AA52" i="10" s="1"/>
  <c r="AA340" i="10" s="1"/>
  <c r="X75" i="18"/>
  <c r="X80" i="18" s="1"/>
  <c r="S741" i="20"/>
  <c r="R742" i="20"/>
  <c r="R743" i="20" s="1"/>
  <c r="U2331" i="16"/>
  <c r="U28" i="16" s="1"/>
  <c r="N830" i="20"/>
  <c r="Q808" i="20"/>
  <c r="R808" i="20" s="1"/>
  <c r="N809" i="20"/>
  <c r="V2180" i="16"/>
  <c r="V1262" i="16"/>
  <c r="W1261" i="16"/>
  <c r="P927" i="20"/>
  <c r="Q927" i="20" s="1"/>
  <c r="U2181" i="16"/>
  <c r="U1269" i="16"/>
  <c r="V1268" i="16"/>
  <c r="O928" i="20"/>
  <c r="O929" i="20" s="1"/>
  <c r="X1248" i="16"/>
  <c r="W1255" i="16"/>
  <c r="Y1247" i="16"/>
  <c r="Z1247" i="16" s="1"/>
  <c r="P801" i="20"/>
  <c r="Q801" i="20" s="1"/>
  <c r="Y2247" i="16"/>
  <c r="J2257" i="16"/>
  <c r="Y2201" i="16"/>
  <c r="X1254" i="16"/>
  <c r="W2179" i="16"/>
  <c r="O815" i="20"/>
  <c r="O822" i="20"/>
  <c r="K1326" i="16"/>
  <c r="X1775" i="16"/>
  <c r="Y1775" i="16"/>
  <c r="V474" i="20"/>
  <c r="V475" i="20" s="1"/>
  <c r="W473" i="20"/>
  <c r="T693" i="20"/>
  <c r="T694" i="20" s="1"/>
  <c r="Y2332" i="16"/>
  <c r="Y36" i="16" s="1"/>
  <c r="Y83" i="16" s="1"/>
  <c r="Y35" i="16"/>
  <c r="X2336" i="16"/>
  <c r="X68" i="16" s="1"/>
  <c r="X88" i="16" s="1"/>
  <c r="X67" i="16"/>
  <c r="Y65" i="16" s="1"/>
  <c r="Y2312" i="16" s="1"/>
  <c r="Y2324" i="16" s="1"/>
  <c r="Y2337" i="16"/>
  <c r="Y76" i="16" s="1"/>
  <c r="Y89" i="16" s="1"/>
  <c r="Y75" i="16"/>
  <c r="Y2334" i="16"/>
  <c r="Y52" i="16" s="1"/>
  <c r="Y86" i="16" s="1"/>
  <c r="Y51" i="16"/>
  <c r="N802" i="20"/>
  <c r="N803" i="20" s="1"/>
  <c r="O836" i="20"/>
  <c r="W501" i="20"/>
  <c r="X501" i="20" s="1"/>
  <c r="U503" i="20"/>
  <c r="N921" i="20"/>
  <c r="N922" i="20" s="1"/>
  <c r="M900" i="20"/>
  <c r="M901" i="20" s="1"/>
  <c r="N858" i="20"/>
  <c r="N859" i="20" s="1"/>
  <c r="X649" i="20"/>
  <c r="O857" i="20"/>
  <c r="X468" i="20"/>
  <c r="X1538" i="16"/>
  <c r="T1428" i="16"/>
  <c r="U1428" i="16" s="1"/>
  <c r="S2205" i="16"/>
  <c r="N1046" i="16"/>
  <c r="D3078" i="16"/>
  <c r="N2249" i="16"/>
  <c r="Q1723" i="16"/>
  <c r="R1723" i="16" s="1"/>
  <c r="R2249" i="16" s="1"/>
  <c r="O2249" i="16"/>
  <c r="Y1537" i="16"/>
  <c r="Z1537" i="16" s="1"/>
  <c r="L1744" i="16"/>
  <c r="L2252" i="16" s="1"/>
  <c r="D2930" i="16"/>
  <c r="Y1681" i="16"/>
  <c r="Z1681" i="16" s="1"/>
  <c r="Y1688" i="16"/>
  <c r="Z1688" i="16" s="1"/>
  <c r="Y1401" i="16"/>
  <c r="Z1401" i="16" s="1"/>
  <c r="Y997" i="16"/>
  <c r="Z997" i="16" s="1"/>
  <c r="Y975" i="16"/>
  <c r="Z975" i="16" s="1"/>
  <c r="Y1027" i="16"/>
  <c r="Z1027" i="16" s="1"/>
  <c r="K1064" i="16"/>
  <c r="N1051" i="16"/>
  <c r="O1051" i="16" s="1"/>
  <c r="Y1003" i="16"/>
  <c r="Z1003" i="16" s="1"/>
  <c r="R2323" i="16"/>
  <c r="R2314" i="16"/>
  <c r="R91" i="16" s="1"/>
  <c r="Q60" i="16"/>
  <c r="Q87" i="16" s="1"/>
  <c r="Q84" i="16" s="1"/>
  <c r="Q2338" i="16"/>
  <c r="T648" i="20"/>
  <c r="T649" i="20" s="1"/>
  <c r="Q460" i="20"/>
  <c r="Q461" i="20" s="1"/>
  <c r="R459" i="20"/>
  <c r="W487" i="20"/>
  <c r="T515" i="20"/>
  <c r="U508" i="20"/>
  <c r="V494" i="20"/>
  <c r="D660" i="20"/>
  <c r="E660" i="20" s="1"/>
  <c r="D2368" i="16"/>
  <c r="Q286" i="16"/>
  <c r="D2936" i="16"/>
  <c r="P1775" i="16"/>
  <c r="Q1775" i="16"/>
  <c r="R1775" i="16"/>
  <c r="S1775" i="16"/>
  <c r="T1775" i="16"/>
  <c r="U1775" i="16"/>
  <c r="V1775" i="16"/>
  <c r="W1775" i="16"/>
  <c r="R1429" i="16"/>
  <c r="R1430" i="16" s="1"/>
  <c r="U1407" i="16"/>
  <c r="T2202" i="16"/>
  <c r="T1408" i="16"/>
  <c r="F3166" i="16"/>
  <c r="S1423" i="16"/>
  <c r="W1539" i="16"/>
  <c r="F1175" i="16" a="1"/>
  <c r="F1175" i="16" s="1"/>
  <c r="E2368" i="16"/>
  <c r="F3208" i="16"/>
  <c r="D2066" i="16"/>
  <c r="E3216" i="16"/>
  <c r="N1724" i="16"/>
  <c r="O1724" i="16" s="1"/>
  <c r="P1724" i="16" s="1"/>
  <c r="K1745" i="16"/>
  <c r="K1746" i="16" s="1"/>
  <c r="F1922" i="16" a="1"/>
  <c r="F1922" i="16" s="1"/>
  <c r="E3078" i="16"/>
  <c r="U1682" i="16"/>
  <c r="V1682" i="16" s="1"/>
  <c r="W1682" i="16" s="1"/>
  <c r="X1682" i="16" s="1"/>
  <c r="M1737" i="16"/>
  <c r="L1739" i="16"/>
  <c r="L1738" i="16"/>
  <c r="U2243" i="16"/>
  <c r="D2919" i="16"/>
  <c r="D1764" i="16"/>
  <c r="D2931" i="16" s="1"/>
  <c r="E2931" i="16"/>
  <c r="K2252" i="16"/>
  <c r="F1763" i="16" a="1"/>
  <c r="F1763" i="16" s="1"/>
  <c r="E2930" i="16"/>
  <c r="R1696" i="16"/>
  <c r="S1696" i="16" s="1"/>
  <c r="T1696" i="16" s="1"/>
  <c r="F2923" i="16"/>
  <c r="U1695" i="16"/>
  <c r="U2245" i="16" s="1"/>
  <c r="T2245" i="16"/>
  <c r="D2912" i="16"/>
  <c r="V2243" i="16"/>
  <c r="R2245" i="16"/>
  <c r="W2244" i="16"/>
  <c r="W1689" i="16"/>
  <c r="X1689" i="16" s="1"/>
  <c r="S2245" i="16"/>
  <c r="W2243" i="16"/>
  <c r="U1421" i="16"/>
  <c r="T2204" i="16"/>
  <c r="T1422" i="16"/>
  <c r="T1005" i="16"/>
  <c r="O1035" i="16"/>
  <c r="P1035" i="16" s="1"/>
  <c r="O1045" i="16"/>
  <c r="P1045" i="16" s="1"/>
  <c r="N1047" i="16"/>
  <c r="M1052" i="16"/>
  <c r="P1716" i="16"/>
  <c r="Q1716" i="16" s="1"/>
  <c r="K1065" i="16"/>
  <c r="L1063" i="16"/>
  <c r="M1063" i="16" s="1"/>
  <c r="O1717" i="16"/>
  <c r="L1732" i="16"/>
  <c r="L2250" i="16"/>
  <c r="M1730" i="16"/>
  <c r="L1731" i="16"/>
  <c r="K2034" i="16"/>
  <c r="H1782" i="16"/>
  <c r="Q1327" i="16"/>
  <c r="D1078" i="20"/>
  <c r="U734" i="20"/>
  <c r="T735" i="20"/>
  <c r="T736" i="20" s="1"/>
  <c r="R1033" i="16"/>
  <c r="L1058" i="16"/>
  <c r="U1004" i="16"/>
  <c r="S1016" i="16"/>
  <c r="T1016" i="16" s="1"/>
  <c r="P934" i="20"/>
  <c r="N844" i="20"/>
  <c r="N823" i="20"/>
  <c r="N824" i="20" s="1"/>
  <c r="P920" i="20"/>
  <c r="Q920" i="20" s="1"/>
  <c r="O865" i="20"/>
  <c r="O866" i="20" s="1"/>
  <c r="O899" i="20"/>
  <c r="P864" i="20"/>
  <c r="Q864" i="20" s="1"/>
  <c r="N837" i="20"/>
  <c r="N838" i="20" s="1"/>
  <c r="U1704" i="16"/>
  <c r="V999" i="16"/>
  <c r="R1017" i="16"/>
  <c r="M1053" i="16"/>
  <c r="S1711" i="16"/>
  <c r="W1676" i="16"/>
  <c r="X1676" i="16" s="1"/>
  <c r="Y1676" i="16" s="1"/>
  <c r="Z1676" i="16" s="1"/>
  <c r="AA1676" i="16" s="1"/>
  <c r="AB1676" i="16" s="1"/>
  <c r="R20" i="16"/>
  <c r="R81" i="16" s="1"/>
  <c r="S19" i="16"/>
  <c r="T17" i="16" s="1"/>
  <c r="T2306" i="16" s="1"/>
  <c r="S2330" i="16"/>
  <c r="M1057" i="16"/>
  <c r="L1059" i="16"/>
  <c r="S1023" i="16"/>
  <c r="Q1034" i="16"/>
  <c r="T1011" i="16"/>
  <c r="R1039" i="16"/>
  <c r="O1041" i="16"/>
  <c r="P1041" i="16" s="1"/>
  <c r="U1010" i="16"/>
  <c r="S1029" i="16"/>
  <c r="T1029" i="16" s="1"/>
  <c r="U1021" i="16"/>
  <c r="T1022" i="16"/>
  <c r="U1015" i="16"/>
  <c r="D1069" i="16"/>
  <c r="C1081" i="16"/>
  <c r="B1078" i="16"/>
  <c r="D1084" i="16"/>
  <c r="J1083" i="16"/>
  <c r="E1080" i="16"/>
  <c r="E1079" i="16"/>
  <c r="F1079" i="16" s="1" a="1"/>
  <c r="F1079" i="16" s="1"/>
  <c r="D1079" i="16"/>
  <c r="D1074" i="16"/>
  <c r="D1075" i="16" s="1"/>
  <c r="Q1040" i="16"/>
  <c r="U1028" i="16"/>
  <c r="V1028" i="16" s="1"/>
  <c r="W1028" i="16" s="1"/>
  <c r="X1028" i="16" s="1"/>
  <c r="W998" i="16"/>
  <c r="X998" i="16" s="1"/>
  <c r="T885" i="20"/>
  <c r="S886" i="20"/>
  <c r="S887" i="20" s="1"/>
  <c r="O655" i="20"/>
  <c r="O656" i="20" s="1"/>
  <c r="P654" i="20"/>
  <c r="Q654" i="20" s="1"/>
  <c r="O879" i="20"/>
  <c r="O880" i="20" s="1"/>
  <c r="T720" i="20"/>
  <c r="U720" i="20" s="1"/>
  <c r="S721" i="20"/>
  <c r="S722" i="20" s="1"/>
  <c r="P878" i="20"/>
  <c r="O871" i="20"/>
  <c r="N872" i="20"/>
  <c r="N873" i="20" s="1"/>
  <c r="U727" i="20"/>
  <c r="V727" i="20" s="1"/>
  <c r="S728" i="20"/>
  <c r="T728" i="20" s="1"/>
  <c r="T729" i="20" s="1"/>
  <c r="T686" i="20"/>
  <c r="T687" i="20" s="1"/>
  <c r="U685" i="20"/>
  <c r="V685" i="20" s="1"/>
  <c r="Q843" i="20"/>
  <c r="R843" i="20" s="1"/>
  <c r="V692" i="20"/>
  <c r="Q829" i="20"/>
  <c r="V706" i="20"/>
  <c r="W706" i="20" s="1"/>
  <c r="N816" i="20"/>
  <c r="N817" i="20" s="1"/>
  <c r="U699" i="20"/>
  <c r="O794" i="20"/>
  <c r="P794" i="20" s="1"/>
  <c r="N795" i="20"/>
  <c r="N796" i="20" s="1"/>
  <c r="V987" i="16"/>
  <c r="U637" i="20"/>
  <c r="W630" i="20"/>
  <c r="X630" i="20" s="1"/>
  <c r="Y630" i="20" s="1"/>
  <c r="T638" i="20"/>
  <c r="T639" i="20" s="1"/>
  <c r="C1092" i="20"/>
  <c r="C1086" i="20"/>
  <c r="D1086" i="20"/>
  <c r="E1086" i="20" s="1"/>
  <c r="V1703" i="16"/>
  <c r="T2247" i="16"/>
  <c r="T1710" i="16"/>
  <c r="B1769" i="16"/>
  <c r="B2936" i="16" s="1"/>
  <c r="D1770" i="16"/>
  <c r="E1771" i="16"/>
  <c r="E1770" i="16"/>
  <c r="E2937" i="16" s="1"/>
  <c r="D1776" i="16"/>
  <c r="C1779" i="16" s="1"/>
  <c r="D962" i="20" s="1"/>
  <c r="C962" i="20" s="1"/>
  <c r="E961" i="20" s="1"/>
  <c r="K2254" i="16"/>
  <c r="K1759" i="16"/>
  <c r="K1760" i="16" s="1"/>
  <c r="V2206" i="16"/>
  <c r="S1436" i="16"/>
  <c r="V2246" i="16"/>
  <c r="V247" i="10"/>
  <c r="N247" i="10"/>
  <c r="D1894" i="16"/>
  <c r="D1561" i="16"/>
  <c r="D1557" i="16"/>
  <c r="D1559" i="16"/>
  <c r="D1893" i="16"/>
  <c r="D1890" i="16"/>
  <c r="D1891" i="16"/>
  <c r="D1558" i="16"/>
  <c r="D1560" i="16"/>
  <c r="D1892" i="16"/>
  <c r="AB1214" i="16" l="1"/>
  <c r="AB1213" i="16"/>
  <c r="AC1212" i="16"/>
  <c r="AB2173" i="16"/>
  <c r="W468" i="20"/>
  <c r="X467" i="20"/>
  <c r="Y467" i="20" s="1"/>
  <c r="Z467" i="20" s="1"/>
  <c r="U489" i="20"/>
  <c r="V488" i="20"/>
  <c r="AE319" i="20"/>
  <c r="AE595" i="12"/>
  <c r="O530" i="20"/>
  <c r="O531" i="20" s="1"/>
  <c r="AB3490" i="16"/>
  <c r="AB844" i="16" s="1"/>
  <c r="U482" i="20"/>
  <c r="V481" i="20"/>
  <c r="AC3441" i="16"/>
  <c r="AC3443" i="16" s="1"/>
  <c r="AC3405" i="16"/>
  <c r="AC3407" i="16" s="1"/>
  <c r="AC3321" i="16"/>
  <c r="AC3323" i="16" s="1"/>
  <c r="AC3297" i="16"/>
  <c r="AC3299" i="16" s="1"/>
  <c r="AC3249" i="16"/>
  <c r="AC3251" i="16" s="1"/>
  <c r="AC3250" i="16"/>
  <c r="AC3333" i="16"/>
  <c r="AC3335" i="16" s="1"/>
  <c r="AC3429" i="16"/>
  <c r="AC3431" i="16" s="1"/>
  <c r="AC3393" i="16"/>
  <c r="AC3395" i="16" s="1"/>
  <c r="AC3273" i="16"/>
  <c r="AC3275" i="16" s="1"/>
  <c r="AC3274" i="16"/>
  <c r="AC3310" i="16"/>
  <c r="AC3262" i="16"/>
  <c r="AC3454" i="16"/>
  <c r="AB3489" i="16"/>
  <c r="AB226" i="11" s="1"/>
  <c r="AC3358" i="16"/>
  <c r="AC3286" i="16"/>
  <c r="AB3491" i="16"/>
  <c r="AC3346" i="16"/>
  <c r="AC3466" i="16"/>
  <c r="AC3418" i="16"/>
  <c r="AC3370" i="16"/>
  <c r="AD3523" i="16"/>
  <c r="AD3252" i="16"/>
  <c r="AD3247" i="16"/>
  <c r="AD3248" i="16" s="1"/>
  <c r="AD3259" i="16"/>
  <c r="AD3260" i="16" s="1"/>
  <c r="AD3264" i="16"/>
  <c r="AD3271" i="16"/>
  <c r="AD3272" i="16" s="1"/>
  <c r="AD3276" i="16"/>
  <c r="AD3283" i="16"/>
  <c r="AD3284" i="16"/>
  <c r="AD3285" i="16" s="1"/>
  <c r="AD3287" i="16" s="1"/>
  <c r="AD3288" i="16"/>
  <c r="AD3300" i="16"/>
  <c r="AD3295" i="16"/>
  <c r="AD3296" i="16"/>
  <c r="AD3297" i="16" s="1"/>
  <c r="AD3299" i="16" s="1"/>
  <c r="AD3324" i="16"/>
  <c r="AD3336" i="16"/>
  <c r="AD3308" i="16"/>
  <c r="AD3309" i="16" s="1"/>
  <c r="AD3311" i="16" s="1"/>
  <c r="AD3307" i="16"/>
  <c r="AD3331" i="16"/>
  <c r="AD3332" i="16" s="1"/>
  <c r="AD3319" i="16"/>
  <c r="AD3320" i="16" s="1"/>
  <c r="AD3312" i="16"/>
  <c r="AD3348" i="16"/>
  <c r="AD3343" i="16"/>
  <c r="AD3344" i="16" s="1"/>
  <c r="AD3355" i="16"/>
  <c r="AD3356" i="16" s="1"/>
  <c r="AD3360" i="16"/>
  <c r="AD3367" i="16"/>
  <c r="AD3372" i="16"/>
  <c r="AD3368" i="16"/>
  <c r="AD3369" i="16" s="1"/>
  <c r="AD3371" i="16" s="1"/>
  <c r="AD3384" i="16"/>
  <c r="AD3379" i="16"/>
  <c r="AD3380" i="16" s="1"/>
  <c r="AD3391" i="16"/>
  <c r="AD3392" i="16"/>
  <c r="AD3393" i="16" s="1"/>
  <c r="AD3395" i="16" s="1"/>
  <c r="AD3396" i="16"/>
  <c r="AD3404" i="16"/>
  <c r="AD3405" i="16" s="1"/>
  <c r="AD3407" i="16" s="1"/>
  <c r="AD3408" i="16"/>
  <c r="AD3403" i="16"/>
  <c r="AD3415" i="16"/>
  <c r="AD3420" i="16"/>
  <c r="AD3416" i="16"/>
  <c r="AD3417" i="16" s="1"/>
  <c r="AD3419" i="16" s="1"/>
  <c r="AD3432" i="16"/>
  <c r="AD3427" i="16"/>
  <c r="AD3428" i="16" s="1"/>
  <c r="AD3444" i="16"/>
  <c r="AD3439" i="16"/>
  <c r="AD3440" i="16" s="1"/>
  <c r="AD3456" i="16"/>
  <c r="AD3451" i="16"/>
  <c r="AD3452" i="16" s="1"/>
  <c r="AD3463" i="16"/>
  <c r="AD3468" i="16"/>
  <c r="AD3464" i="16"/>
  <c r="AD3465" i="16" s="1"/>
  <c r="AD3467" i="16" s="1"/>
  <c r="AD3475" i="16"/>
  <c r="AD3476" i="16" s="1"/>
  <c r="AD3480" i="16"/>
  <c r="AC3487" i="16"/>
  <c r="AC861" i="16" s="1"/>
  <c r="AE3502" i="16"/>
  <c r="AE3401" i="16"/>
  <c r="AE3305" i="16"/>
  <c r="AE3485" i="16"/>
  <c r="AE3437" i="16"/>
  <c r="AE3341" i="16"/>
  <c r="AE3269" i="16"/>
  <c r="AE3473" i="16"/>
  <c r="AE3377" i="16"/>
  <c r="AE786" i="16"/>
  <c r="AE3413" i="16"/>
  <c r="AE3317" i="16"/>
  <c r="AE3389" i="16"/>
  <c r="AE3449" i="16"/>
  <c r="AE3353" i="16"/>
  <c r="AE3281" i="16"/>
  <c r="AE3245" i="16"/>
  <c r="AE283" i="20"/>
  <c r="AE3425" i="16"/>
  <c r="AE3329" i="16"/>
  <c r="AE3257" i="16"/>
  <c r="AE3461" i="16"/>
  <c r="AE3293" i="16"/>
  <c r="AE3365" i="16"/>
  <c r="AE3510" i="16"/>
  <c r="AE3509" i="16"/>
  <c r="AE3516" i="16"/>
  <c r="AE3520" i="16"/>
  <c r="AE3511" i="16"/>
  <c r="AE3508" i="16"/>
  <c r="AE3504" i="16"/>
  <c r="AE3518" i="16"/>
  <c r="AE3506" i="16"/>
  <c r="AE3515" i="16"/>
  <c r="AE3507" i="16"/>
  <c r="AE3512" i="16"/>
  <c r="AE3513" i="16"/>
  <c r="AE3522" i="16"/>
  <c r="AE3503" i="16"/>
  <c r="AE3517" i="16"/>
  <c r="AE3505" i="16"/>
  <c r="AE3521" i="16"/>
  <c r="AE3519" i="16"/>
  <c r="AE3514" i="16"/>
  <c r="AA250" i="10"/>
  <c r="AA226" i="11"/>
  <c r="AC3492" i="16"/>
  <c r="AC3477" i="16"/>
  <c r="AC3478" i="16" s="1"/>
  <c r="AC3488" i="16"/>
  <c r="G3089" i="16"/>
  <c r="G3086" i="16"/>
  <c r="O1558" i="16"/>
  <c r="O364" i="16" s="1"/>
  <c r="O1557" i="16"/>
  <c r="O1891" i="16"/>
  <c r="O459" i="16" s="1"/>
  <c r="O1890" i="16"/>
  <c r="O935" i="20"/>
  <c r="O936" i="20" s="1"/>
  <c r="G2938" i="16"/>
  <c r="G2941" i="16"/>
  <c r="D2519" i="16"/>
  <c r="E2519" i="16" s="1"/>
  <c r="AD1219" i="16"/>
  <c r="AD2174" i="16" s="1"/>
  <c r="AC1641" i="16"/>
  <c r="AC1220" i="16"/>
  <c r="AA1233" i="16"/>
  <c r="AB1233" i="16" s="1"/>
  <c r="AB2176" i="16" s="1"/>
  <c r="Q516" i="20"/>
  <c r="R516" i="20" s="1"/>
  <c r="AC1662" i="16"/>
  <c r="Y1234" i="16"/>
  <c r="Z1234" i="16" s="1"/>
  <c r="Y2176" i="16"/>
  <c r="Q109" i="12"/>
  <c r="R101" i="12"/>
  <c r="AC1634" i="16"/>
  <c r="AC1450" i="16"/>
  <c r="Y323" i="10"/>
  <c r="S1282" i="16"/>
  <c r="S2183" i="16" s="1"/>
  <c r="AC1546" i="16"/>
  <c r="AC1613" i="16"/>
  <c r="P941" i="20"/>
  <c r="Q941" i="20" s="1"/>
  <c r="M942" i="20"/>
  <c r="M943" i="20" s="1"/>
  <c r="Q2183" i="16"/>
  <c r="AC1655" i="16"/>
  <c r="L1758" i="16"/>
  <c r="L2254" i="16" s="1"/>
  <c r="AC1648" i="16"/>
  <c r="P1290" i="16"/>
  <c r="P1291" i="16" s="1"/>
  <c r="V631" i="20"/>
  <c r="V632" i="20" s="1"/>
  <c r="R1276" i="16"/>
  <c r="R1277" i="16" s="1"/>
  <c r="N948" i="20"/>
  <c r="O948" i="20" s="1"/>
  <c r="P948" i="20" s="1"/>
  <c r="Q948" i="20" s="1"/>
  <c r="S496" i="20"/>
  <c r="T495" i="20"/>
  <c r="L949" i="20"/>
  <c r="L950" i="20" s="1"/>
  <c r="L955" i="20"/>
  <c r="M955" i="20" s="1"/>
  <c r="AC1553" i="16"/>
  <c r="Q1283" i="16"/>
  <c r="R1283" i="16" s="1"/>
  <c r="Z603" i="20"/>
  <c r="Y604" i="20"/>
  <c r="O1297" i="16"/>
  <c r="P1297" i="16" s="1"/>
  <c r="N1304" i="16"/>
  <c r="N1305" i="16" s="1"/>
  <c r="T522" i="20"/>
  <c r="U522" i="20" s="1"/>
  <c r="V522" i="20" s="1"/>
  <c r="AC1620" i="16"/>
  <c r="R701" i="20"/>
  <c r="T700" i="20"/>
  <c r="T701" i="20" s="1"/>
  <c r="Y1235" i="16"/>
  <c r="Z1235" i="16" s="1"/>
  <c r="AC1627" i="16"/>
  <c r="AC1525" i="16"/>
  <c r="M1311" i="16"/>
  <c r="M1312" i="16" s="1"/>
  <c r="R503" i="20"/>
  <c r="S502" i="20"/>
  <c r="Q2882" i="16"/>
  <c r="R2882" i="16" s="1"/>
  <c r="S2882" i="16" s="1"/>
  <c r="T2882" i="16" s="1"/>
  <c r="P2884" i="16"/>
  <c r="AB2172" i="16"/>
  <c r="AC1205" i="16"/>
  <c r="AB1206" i="16"/>
  <c r="AA1207" i="16"/>
  <c r="M1894" i="16"/>
  <c r="M1890" i="16"/>
  <c r="M1559" i="16"/>
  <c r="M365" i="16" s="1"/>
  <c r="M1891" i="16"/>
  <c r="M459" i="16" s="1"/>
  <c r="M1893" i="16"/>
  <c r="M1558" i="16"/>
  <c r="M364" i="16" s="1"/>
  <c r="M1892" i="16"/>
  <c r="M460" i="16" s="1"/>
  <c r="M1557" i="16"/>
  <c r="M363" i="16" s="1"/>
  <c r="M1561" i="16"/>
  <c r="M367" i="16" s="1"/>
  <c r="M1560" i="16"/>
  <c r="M366" i="16" s="1"/>
  <c r="F2516" i="16"/>
  <c r="L1324" i="16"/>
  <c r="M1324" i="16" s="1"/>
  <c r="M2189" i="16" s="1"/>
  <c r="AE2690" i="16"/>
  <c r="H2690" i="16" s="1"/>
  <c r="AE2588" i="16"/>
  <c r="H2588" i="16" s="1"/>
  <c r="Q510" i="20"/>
  <c r="R509" i="20"/>
  <c r="AE2826" i="16"/>
  <c r="H2826" i="16" s="1"/>
  <c r="AE2697" i="16"/>
  <c r="H2697" i="16" s="1"/>
  <c r="AE2539" i="16"/>
  <c r="H2539" i="16" s="1"/>
  <c r="L1320" i="16"/>
  <c r="L263" i="16" s="1"/>
  <c r="L1318" i="16"/>
  <c r="L1319" i="16" s="1"/>
  <c r="L2188" i="16"/>
  <c r="F2917" i="16"/>
  <c r="L1751" i="16"/>
  <c r="M1751" i="16" s="1"/>
  <c r="M2253" i="16" s="1"/>
  <c r="AE2861" i="16"/>
  <c r="H2861" i="16" s="1"/>
  <c r="O524" i="20"/>
  <c r="P523" i="20"/>
  <c r="S749" i="20"/>
  <c r="S750" i="20" s="1"/>
  <c r="AC1518" i="16"/>
  <c r="AC1497" i="16"/>
  <c r="AC1511" i="16"/>
  <c r="Y1228" i="16"/>
  <c r="Z1228" i="16" s="1"/>
  <c r="AE2634" i="16"/>
  <c r="AE2527" i="16"/>
  <c r="AE2779" i="16"/>
  <c r="AE2786" i="16"/>
  <c r="AE2534" i="16"/>
  <c r="AE2641" i="16"/>
  <c r="AE2671" i="16"/>
  <c r="AE2685" i="16"/>
  <c r="AE2678" i="16"/>
  <c r="AE2541" i="16"/>
  <c r="AE2385" i="16"/>
  <c r="AE2692" i="16"/>
  <c r="AE2648" i="16"/>
  <c r="AE2399" i="16"/>
  <c r="AE2793" i="16"/>
  <c r="AE2392" i="16"/>
  <c r="AE2655" i="16"/>
  <c r="AE2800" i="16"/>
  <c r="AE2548" i="16"/>
  <c r="AE2699" i="16"/>
  <c r="AE2706" i="16"/>
  <c r="AE2406" i="16"/>
  <c r="AE2562" i="16"/>
  <c r="AE2413" i="16"/>
  <c r="AE2807" i="16"/>
  <c r="AE2713" i="16"/>
  <c r="AE2814" i="16"/>
  <c r="AE2662" i="16"/>
  <c r="AE2821" i="16"/>
  <c r="AE2720" i="16"/>
  <c r="AE2555" i="16"/>
  <c r="AE2420" i="16"/>
  <c r="AE2569" i="16"/>
  <c r="AE2427" i="16"/>
  <c r="AE2727" i="16"/>
  <c r="AE2842" i="16"/>
  <c r="AE2734" i="16"/>
  <c r="AE2828" i="16"/>
  <c r="AE2576" i="16"/>
  <c r="AE2434" i="16"/>
  <c r="AE2583" i="16"/>
  <c r="AE2835" i="16"/>
  <c r="AE2590" i="16"/>
  <c r="AE2597" i="16"/>
  <c r="AE2441" i="16"/>
  <c r="AE2849" i="16"/>
  <c r="AE2604" i="16"/>
  <c r="AE2455" i="16"/>
  <c r="AE2611" i="16"/>
  <c r="AE2856" i="16"/>
  <c r="AE2653" i="16"/>
  <c r="H2653" i="16" s="1"/>
  <c r="AE2462" i="16"/>
  <c r="AE2448" i="16"/>
  <c r="AE2469" i="16"/>
  <c r="AE2863" i="16"/>
  <c r="AE2618" i="16"/>
  <c r="AE2625" i="16"/>
  <c r="AE2870" i="16"/>
  <c r="AE2877" i="16"/>
  <c r="AE2884" i="16"/>
  <c r="AE2531" i="16"/>
  <c r="AE2524" i="16"/>
  <c r="H2524" i="16" s="1"/>
  <c r="AE2476" i="16"/>
  <c r="AE2675" i="16"/>
  <c r="AE2677" i="16" s="1"/>
  <c r="H2677" i="16" s="1"/>
  <c r="AE2682" i="16"/>
  <c r="AE2684" i="16" s="1"/>
  <c r="H2684" i="16" s="1"/>
  <c r="AE2483" i="16"/>
  <c r="AE2689" i="16"/>
  <c r="AE2691" i="16" s="1"/>
  <c r="H2691" i="16" s="1"/>
  <c r="AE2891" i="16"/>
  <c r="AE2490" i="16"/>
  <c r="AE2631" i="16"/>
  <c r="H2631" i="16" s="1"/>
  <c r="AE2804" i="16"/>
  <c r="H2804" i="16" s="1"/>
  <c r="AE2638" i="16"/>
  <c r="AE2504" i="16"/>
  <c r="AE2905" i="16"/>
  <c r="AE2898" i="16"/>
  <c r="AE2497" i="16"/>
  <c r="AE2833" i="16"/>
  <c r="H2833" i="16" s="1"/>
  <c r="AE2683" i="16"/>
  <c r="H2683" i="16" s="1"/>
  <c r="AE2404" i="16"/>
  <c r="H2404" i="16" s="1"/>
  <c r="AE2411" i="16"/>
  <c r="H2411" i="16" s="1"/>
  <c r="AE2777" i="16"/>
  <c r="H2777" i="16" s="1"/>
  <c r="AE2812" i="16"/>
  <c r="H2812" i="16" s="1"/>
  <c r="AC1339" i="16"/>
  <c r="AE2545" i="16"/>
  <c r="AE2547" i="16" s="1"/>
  <c r="H2547" i="16" s="1"/>
  <c r="AE2581" i="16"/>
  <c r="H2581" i="16" s="1"/>
  <c r="AE2669" i="16"/>
  <c r="H2669" i="16" s="1"/>
  <c r="AE2432" i="16"/>
  <c r="H2432" i="16" s="1"/>
  <c r="AE2602" i="16"/>
  <c r="H2602" i="16" s="1"/>
  <c r="AE2609" i="16"/>
  <c r="H2609" i="16" s="1"/>
  <c r="AE2725" i="16"/>
  <c r="H2725" i="16" s="1"/>
  <c r="AE2847" i="16"/>
  <c r="H2847" i="16" s="1"/>
  <c r="AE2791" i="16"/>
  <c r="H2791" i="16" s="1"/>
  <c r="AE2390" i="16"/>
  <c r="H2390" i="16" s="1"/>
  <c r="AE2546" i="16"/>
  <c r="H2546" i="16" s="1"/>
  <c r="AE2397" i="16"/>
  <c r="H2397" i="16" s="1"/>
  <c r="AE2439" i="16"/>
  <c r="H2439" i="16" s="1"/>
  <c r="AE2818" i="16"/>
  <c r="AE2820" i="16" s="1"/>
  <c r="H2820" i="16" s="1"/>
  <c r="AE2798" i="16"/>
  <c r="H2798" i="16" s="1"/>
  <c r="AE2646" i="16"/>
  <c r="H2646" i="16" s="1"/>
  <c r="AE2784" i="16"/>
  <c r="H2784" i="16" s="1"/>
  <c r="AE2532" i="16"/>
  <c r="H2532" i="16" s="1"/>
  <c r="AE2383" i="16"/>
  <c r="H2383" i="16" s="1"/>
  <c r="AE2574" i="16"/>
  <c r="H2574" i="16" s="1"/>
  <c r="AE2553" i="16"/>
  <c r="H2553" i="16" s="1"/>
  <c r="AE2410" i="16"/>
  <c r="AE2412" i="16" s="1"/>
  <c r="H2412" i="16" s="1"/>
  <c r="AE2703" i="16"/>
  <c r="AE2705" i="16" s="1"/>
  <c r="H2705" i="16" s="1"/>
  <c r="AE2567" i="16"/>
  <c r="H2567" i="16" s="1"/>
  <c r="AE2840" i="16"/>
  <c r="H2840" i="16" s="1"/>
  <c r="AE2819" i="16"/>
  <c r="H2819" i="16" s="1"/>
  <c r="AE2732" i="16"/>
  <c r="H2732" i="16" s="1"/>
  <c r="AE2704" i="16"/>
  <c r="H2704" i="16" s="1"/>
  <c r="AE2418" i="16"/>
  <c r="H2418" i="16" s="1"/>
  <c r="AE2632" i="16"/>
  <c r="H2632" i="16" s="1"/>
  <c r="AE2403" i="16"/>
  <c r="AE2405" i="16" s="1"/>
  <c r="H2405" i="16" s="1"/>
  <c r="AE2797" i="16"/>
  <c r="H2797" i="16" s="1"/>
  <c r="AE2854" i="16"/>
  <c r="H2854" i="16" s="1"/>
  <c r="AE2805" i="16"/>
  <c r="H2805" i="16" s="1"/>
  <c r="AE2711" i="16"/>
  <c r="H2711" i="16" s="1"/>
  <c r="AE2525" i="16"/>
  <c r="H2525" i="16" s="1"/>
  <c r="AE2639" i="16"/>
  <c r="H2639" i="16" s="1"/>
  <c r="AE2676" i="16"/>
  <c r="H2676" i="16" s="1"/>
  <c r="AE2453" i="16"/>
  <c r="H2453" i="16" s="1"/>
  <c r="AE2660" i="16"/>
  <c r="H2660" i="16" s="1"/>
  <c r="AE2425" i="16"/>
  <c r="H2425" i="16" s="1"/>
  <c r="AE2560" i="16"/>
  <c r="H2560" i="16" s="1"/>
  <c r="AE2718" i="16"/>
  <c r="H2718" i="16" s="1"/>
  <c r="AC1457" i="16"/>
  <c r="X913" i="20"/>
  <c r="Y913" i="20" s="1"/>
  <c r="Z913" i="20" s="1"/>
  <c r="R529" i="20"/>
  <c r="K962" i="20"/>
  <c r="L962" i="20" s="1"/>
  <c r="M962" i="20" s="1"/>
  <c r="P531" i="20"/>
  <c r="S915" i="20"/>
  <c r="T914" i="20"/>
  <c r="AC1676" i="16"/>
  <c r="AA1669" i="16"/>
  <c r="AB1669" i="16" s="1"/>
  <c r="AC1504" i="16"/>
  <c r="AC1381" i="16"/>
  <c r="S729" i="20"/>
  <c r="AA1532" i="16"/>
  <c r="AB1532" i="16" s="1"/>
  <c r="W1690" i="16"/>
  <c r="X1690" i="16" s="1"/>
  <c r="AC1353" i="16"/>
  <c r="AC1226" i="16"/>
  <c r="AC2175" i="16" s="1"/>
  <c r="AA2175" i="16"/>
  <c r="AC1471" i="16"/>
  <c r="W482" i="20"/>
  <c r="X482" i="20"/>
  <c r="AA1227" i="16"/>
  <c r="AB1227" i="16" s="1"/>
  <c r="AC1367" i="16"/>
  <c r="O830" i="20"/>
  <c r="N831" i="20"/>
  <c r="O844" i="20"/>
  <c r="N845" i="20"/>
  <c r="O851" i="20"/>
  <c r="O852" i="20" s="1"/>
  <c r="N852" i="20"/>
  <c r="O809" i="20"/>
  <c r="N810" i="20"/>
  <c r="R708" i="20"/>
  <c r="S707" i="20"/>
  <c r="AC1346" i="16"/>
  <c r="AC1464" i="16"/>
  <c r="AC1374" i="16"/>
  <c r="M2496" i="16"/>
  <c r="M2503" i="16"/>
  <c r="M2489" i="16"/>
  <c r="AC1388" i="16"/>
  <c r="C2156" i="16" a="1"/>
  <c r="C2156" i="16" s="1"/>
  <c r="C2277" i="16"/>
  <c r="J195" i="20"/>
  <c r="J574" i="16" a="1"/>
  <c r="J574" i="16" s="1"/>
  <c r="AE1946" i="16" s="1"/>
  <c r="J204" i="20"/>
  <c r="C2280" i="16"/>
  <c r="C1943" i="16"/>
  <c r="AB461" i="16"/>
  <c r="AC461" i="16"/>
  <c r="AD461" i="16"/>
  <c r="J512" i="16" a="1"/>
  <c r="J512" i="16" s="1"/>
  <c r="J559" i="16" s="1"/>
  <c r="Z461" i="16"/>
  <c r="AA461" i="16"/>
  <c r="K461" i="16"/>
  <c r="L461" i="16"/>
  <c r="P461" i="16"/>
  <c r="Q461" i="16"/>
  <c r="R461" i="16"/>
  <c r="S461" i="16"/>
  <c r="T461" i="16"/>
  <c r="U461" i="16"/>
  <c r="V461" i="16"/>
  <c r="M461" i="16"/>
  <c r="W461" i="16"/>
  <c r="X461" i="16"/>
  <c r="O461" i="16"/>
  <c r="Y461" i="16"/>
  <c r="J462" i="16"/>
  <c r="J2098" i="16"/>
  <c r="J2099" i="16" s="1"/>
  <c r="J1894" i="16"/>
  <c r="P1927" i="16"/>
  <c r="Q1927" i="16"/>
  <c r="R1927" i="16"/>
  <c r="S1927" i="16"/>
  <c r="T1927" i="16"/>
  <c r="U1927" i="16"/>
  <c r="V1927" i="16"/>
  <c r="W1927" i="16"/>
  <c r="X1927" i="16"/>
  <c r="Y1927" i="16"/>
  <c r="Z1927" i="16"/>
  <c r="AA1927" i="16"/>
  <c r="AB1927" i="16"/>
  <c r="AC1927" i="16"/>
  <c r="AB2568" i="16"/>
  <c r="Q1296" i="16"/>
  <c r="Q2185" i="16" s="1"/>
  <c r="AC1395" i="16"/>
  <c r="AC1416" i="16"/>
  <c r="AC1490" i="16"/>
  <c r="X1539" i="16"/>
  <c r="U1683" i="16"/>
  <c r="V1683" i="16" s="1"/>
  <c r="W1683" i="16" s="1"/>
  <c r="X1683" i="16" s="1"/>
  <c r="X2848" i="16"/>
  <c r="AA2839" i="16"/>
  <c r="AA2841" i="16" s="1"/>
  <c r="R1697" i="16"/>
  <c r="S1697" i="16" s="1"/>
  <c r="T1697" i="16" s="1"/>
  <c r="Y1402" i="16"/>
  <c r="Z1402" i="16" s="1"/>
  <c r="T1409" i="16"/>
  <c r="AA2825" i="16"/>
  <c r="AA2827" i="16" s="1"/>
  <c r="Y2206" i="16"/>
  <c r="AA1435" i="16"/>
  <c r="AB1435" i="16" s="1"/>
  <c r="AB2206" i="16" s="1"/>
  <c r="N1317" i="16"/>
  <c r="N1320" i="16" s="1"/>
  <c r="N263" i="16" s="1"/>
  <c r="V2617" i="16"/>
  <c r="AA2580" i="16"/>
  <c r="AB2580" i="16" s="1"/>
  <c r="AB2582" i="16" s="1"/>
  <c r="Z2596" i="16"/>
  <c r="N2898" i="16"/>
  <c r="N1733" i="16" s="1"/>
  <c r="N533" i="16" s="1"/>
  <c r="I435" i="16" s="1"/>
  <c r="G168" i="20" s="1"/>
  <c r="R1289" i="16"/>
  <c r="S1289" i="16" s="1"/>
  <c r="S2184" i="16" s="1"/>
  <c r="Q1284" i="16"/>
  <c r="R1284" i="16" s="1"/>
  <c r="X1249" i="16"/>
  <c r="O1298" i="16"/>
  <c r="O1718" i="16"/>
  <c r="Y2601" i="16"/>
  <c r="Z2601" i="16" s="1"/>
  <c r="Z2603" i="16" s="1"/>
  <c r="D2925" i="16"/>
  <c r="E2925" i="16" s="1"/>
  <c r="W1256" i="16"/>
  <c r="O2186" i="16"/>
  <c r="P1303" i="16"/>
  <c r="P2186" i="16" s="1"/>
  <c r="U2860" i="16"/>
  <c r="U2862" i="16" s="1"/>
  <c r="AD2698" i="16"/>
  <c r="AE2696" i="16"/>
  <c r="P2896" i="16"/>
  <c r="O2888" i="16"/>
  <c r="D1765" i="16"/>
  <c r="F1764" i="16" s="1"/>
  <c r="K2905" i="16"/>
  <c r="K1740" i="16" s="1"/>
  <c r="T2875" i="16"/>
  <c r="U2875" i="16" s="1"/>
  <c r="V2875" i="16" s="1"/>
  <c r="W2875" i="16" s="1"/>
  <c r="X2875" i="16" s="1"/>
  <c r="Y2875" i="16" s="1"/>
  <c r="Z2875" i="16" s="1"/>
  <c r="AA2875" i="16" s="1"/>
  <c r="AB2875" i="16" s="1"/>
  <c r="AC2875" i="16" s="1"/>
  <c r="AD2875" i="16" s="1"/>
  <c r="AE2875" i="16" s="1"/>
  <c r="H2875" i="16" s="1"/>
  <c r="G2916" i="16"/>
  <c r="AD2792" i="16"/>
  <c r="AE2790" i="16"/>
  <c r="G2909" i="16"/>
  <c r="Y2834" i="16"/>
  <c r="Z2832" i="16"/>
  <c r="N2897" i="16"/>
  <c r="O2895" i="16"/>
  <c r="AB2813" i="16"/>
  <c r="AC2811" i="16"/>
  <c r="N2904" i="16"/>
  <c r="S2876" i="16"/>
  <c r="T2874" i="16"/>
  <c r="W2855" i="16"/>
  <c r="X2853" i="16"/>
  <c r="O2889" i="16"/>
  <c r="AD2778" i="16"/>
  <c r="AE2776" i="16"/>
  <c r="AE2778" i="16" s="1"/>
  <c r="S2869" i="16"/>
  <c r="S2868" i="16"/>
  <c r="T2867" i="16"/>
  <c r="AD2785" i="16"/>
  <c r="AE2783" i="16"/>
  <c r="AE2785" i="16" s="1"/>
  <c r="R2881" i="16"/>
  <c r="Y2848" i="16"/>
  <c r="Z2846" i="16"/>
  <c r="N1725" i="16"/>
  <c r="O1725" i="16" s="1"/>
  <c r="P1725" i="16" s="1"/>
  <c r="O2902" i="16"/>
  <c r="N2890" i="16"/>
  <c r="N2903" i="16"/>
  <c r="N2905" i="16" s="1"/>
  <c r="N1740" i="16" s="1"/>
  <c r="N534" i="16" s="1"/>
  <c r="Q2883" i="16"/>
  <c r="Q1437" i="16"/>
  <c r="R1437" i="16" s="1"/>
  <c r="S1437" i="16" s="1"/>
  <c r="AC2719" i="16"/>
  <c r="AD2717" i="16"/>
  <c r="AC2712" i="16"/>
  <c r="AD2710" i="16"/>
  <c r="AD2670" i="16"/>
  <c r="AE2668" i="16"/>
  <c r="U1270" i="16"/>
  <c r="AC2726" i="16"/>
  <c r="AD2724" i="16"/>
  <c r="AB2573" i="16"/>
  <c r="X2733" i="16"/>
  <c r="Y2731" i="16"/>
  <c r="AD2654" i="16"/>
  <c r="AE2652" i="16"/>
  <c r="X2615" i="16"/>
  <c r="X2617" i="16" s="1"/>
  <c r="AC2647" i="16"/>
  <c r="AD2645" i="16"/>
  <c r="AB2661" i="16"/>
  <c r="AC2659" i="16"/>
  <c r="V2623" i="16"/>
  <c r="W2608" i="16"/>
  <c r="X2608" i="16" s="1"/>
  <c r="X2610" i="16" s="1"/>
  <c r="Z2595" i="16"/>
  <c r="AA2595" i="16" s="1"/>
  <c r="AB2595" i="16" s="1"/>
  <c r="AC2595" i="16" s="1"/>
  <c r="AD2595" i="16" s="1"/>
  <c r="AD2540" i="16"/>
  <c r="AE2538" i="16"/>
  <c r="AE2540" i="16" s="1"/>
  <c r="AA2596" i="16"/>
  <c r="AB2594" i="16"/>
  <c r="V2616" i="16"/>
  <c r="W2616" i="16" s="1"/>
  <c r="X2616" i="16" s="1"/>
  <c r="Y2616" i="16" s="1"/>
  <c r="Y2589" i="16"/>
  <c r="Z2587" i="16"/>
  <c r="AC2568" i="16"/>
  <c r="AD2566" i="16"/>
  <c r="AC2554" i="16"/>
  <c r="AD2552" i="16"/>
  <c r="AD2561" i="16"/>
  <c r="AE2559" i="16"/>
  <c r="U2624" i="16"/>
  <c r="V2622" i="16"/>
  <c r="O2187" i="16"/>
  <c r="V1263" i="16"/>
  <c r="M2188" i="16"/>
  <c r="AC1193" i="16"/>
  <c r="W2452" i="16"/>
  <c r="W2454" i="16" s="1"/>
  <c r="P1310" i="16"/>
  <c r="P2187" i="16" s="1"/>
  <c r="Y2433" i="16"/>
  <c r="N1313" i="16"/>
  <c r="N262" i="16" s="1"/>
  <c r="N2187" i="16"/>
  <c r="X1242" i="16"/>
  <c r="Y1241" i="16"/>
  <c r="Z1240" i="16"/>
  <c r="AA1240" i="16" s="1"/>
  <c r="Y2177" i="16"/>
  <c r="N2489" i="16"/>
  <c r="AC1200" i="16"/>
  <c r="AC2417" i="16"/>
  <c r="AB2419" i="16"/>
  <c r="Q2480" i="16"/>
  <c r="Q2482" i="16" s="1"/>
  <c r="G2515" i="16"/>
  <c r="AD2518" i="16" s="1"/>
  <c r="AC1221" i="16"/>
  <c r="V2461" i="16"/>
  <c r="W2459" i="16"/>
  <c r="W2461" i="16" s="1"/>
  <c r="W2438" i="16"/>
  <c r="W2440" i="16" s="1"/>
  <c r="N2503" i="16"/>
  <c r="N2496" i="16"/>
  <c r="S2473" i="16"/>
  <c r="Z2426" i="16"/>
  <c r="AA2424" i="16"/>
  <c r="AA2426" i="16" s="1"/>
  <c r="S2182" i="16"/>
  <c r="T1275" i="16"/>
  <c r="AA2460" i="16"/>
  <c r="Y2446" i="16"/>
  <c r="Z2446" i="16" s="1"/>
  <c r="AA2446" i="16" s="1"/>
  <c r="AB2446" i="16" s="1"/>
  <c r="AC2446" i="16" s="1"/>
  <c r="AD2446" i="16" s="1"/>
  <c r="AE2446" i="16" s="1"/>
  <c r="O2488" i="16"/>
  <c r="O2490" i="16" s="1"/>
  <c r="O2503" i="16"/>
  <c r="AC2391" i="16"/>
  <c r="AD2389" i="16"/>
  <c r="AC2511" i="16"/>
  <c r="AA2511" i="16"/>
  <c r="T2511" i="16"/>
  <c r="L2508" i="16"/>
  <c r="M2508" i="16" s="1"/>
  <c r="AD2511" i="16"/>
  <c r="Z2511" i="16"/>
  <c r="X2511" i="16"/>
  <c r="Q2511" i="16"/>
  <c r="Y2511" i="16"/>
  <c r="K2509" i="16"/>
  <c r="AE2511" i="16"/>
  <c r="U2511" i="16"/>
  <c r="K2508" i="16"/>
  <c r="R2511" i="16"/>
  <c r="M2509" i="16"/>
  <c r="F2511" i="16"/>
  <c r="AB2511" i="16"/>
  <c r="G2511" i="16"/>
  <c r="W2511" i="16"/>
  <c r="S2511" i="16"/>
  <c r="V2511" i="16"/>
  <c r="L2509" i="16"/>
  <c r="L2511" i="16" s="1"/>
  <c r="N2504" i="16"/>
  <c r="Z2433" i="16"/>
  <c r="AA2431" i="16"/>
  <c r="N2497" i="16"/>
  <c r="O2502" i="16"/>
  <c r="P2481" i="16"/>
  <c r="P2487" i="16"/>
  <c r="O2483" i="16"/>
  <c r="V2466" i="16"/>
  <c r="AD2384" i="16"/>
  <c r="AE2382" i="16"/>
  <c r="AE2384" i="16" s="1"/>
  <c r="AC2398" i="16"/>
  <c r="AD2396" i="16"/>
  <c r="V2467" i="16"/>
  <c r="W2467" i="16" s="1"/>
  <c r="X2467" i="16" s="1"/>
  <c r="Y2467" i="16" s="1"/>
  <c r="Z2467" i="16" s="1"/>
  <c r="AA2467" i="16" s="1"/>
  <c r="AB2467" i="16" s="1"/>
  <c r="AC2467" i="16" s="1"/>
  <c r="AD2467" i="16" s="1"/>
  <c r="AE2467" i="16" s="1"/>
  <c r="X2447" i="16"/>
  <c r="Y2445" i="16"/>
  <c r="P2501" i="16"/>
  <c r="P2503" i="16" s="1"/>
  <c r="O2495" i="16"/>
  <c r="P2495" i="16" s="1"/>
  <c r="P2497" i="16" s="1"/>
  <c r="R2474" i="16"/>
  <c r="S2474" i="16" s="1"/>
  <c r="T2474" i="16" s="1"/>
  <c r="U2474" i="16" s="1"/>
  <c r="P2494" i="16"/>
  <c r="Q2494" i="16" s="1"/>
  <c r="Q2496" i="16" s="1"/>
  <c r="N1894" i="16"/>
  <c r="N1893" i="16"/>
  <c r="N461" i="16" s="1"/>
  <c r="N1892" i="16"/>
  <c r="N460" i="16" s="1"/>
  <c r="N1891" i="16"/>
  <c r="N459" i="16" s="1"/>
  <c r="N1890" i="16"/>
  <c r="N458" i="16" s="1"/>
  <c r="D462" i="16"/>
  <c r="D461" i="16"/>
  <c r="D460" i="16"/>
  <c r="D459" i="16"/>
  <c r="D458" i="16"/>
  <c r="I565" i="16" s="1"/>
  <c r="I413" i="16"/>
  <c r="G2093" i="16" s="1"/>
  <c r="G2147" i="16" s="1"/>
  <c r="N1561" i="16"/>
  <c r="N367" i="16" s="1"/>
  <c r="I412" i="16"/>
  <c r="G2092" i="16" s="1"/>
  <c r="G2146" i="16" s="1"/>
  <c r="N1560" i="16"/>
  <c r="N366" i="16" s="1"/>
  <c r="I411" i="16"/>
  <c r="G2091" i="16" s="1"/>
  <c r="G2145" i="16" s="1"/>
  <c r="N1559" i="16"/>
  <c r="N365" i="16" s="1"/>
  <c r="N1558" i="16"/>
  <c r="N364" i="16" s="1"/>
  <c r="I410" i="16"/>
  <c r="G2090" i="16" s="1"/>
  <c r="G2144" i="16" s="1"/>
  <c r="O2144" i="16" s="1"/>
  <c r="N1557" i="16"/>
  <c r="N363" i="16" s="1"/>
  <c r="I409" i="16"/>
  <c r="AC2130" i="16"/>
  <c r="AD2130" i="16" s="1"/>
  <c r="AD2107" i="16"/>
  <c r="AD2108" i="16"/>
  <c r="AD2111" i="16"/>
  <c r="AD2105" i="16"/>
  <c r="AD2124" i="16"/>
  <c r="AD2152" i="16" s="1"/>
  <c r="AD636" i="12"/>
  <c r="AC83" i="25"/>
  <c r="AD2135" i="16"/>
  <c r="AC2131" i="16"/>
  <c r="AD2118" i="16"/>
  <c r="AD2132" i="16" s="1"/>
  <c r="Z5" i="30"/>
  <c r="Z70" i="31"/>
  <c r="AE121" i="8"/>
  <c r="AE122" i="8" s="1"/>
  <c r="AE35" i="8" s="1"/>
  <c r="AE29" i="31"/>
  <c r="AE59" i="31"/>
  <c r="AE39" i="31"/>
  <c r="AE19" i="31"/>
  <c r="AE49" i="31"/>
  <c r="AA51" i="25"/>
  <c r="AA75" i="25" s="1"/>
  <c r="AA20" i="31" s="1"/>
  <c r="AB55" i="25"/>
  <c r="AD77" i="31"/>
  <c r="AD78" i="31"/>
  <c r="AD80" i="31"/>
  <c r="AD88" i="31" s="1"/>
  <c r="AB69" i="25"/>
  <c r="AC55" i="25"/>
  <c r="AC12" i="25"/>
  <c r="AC12" i="31"/>
  <c r="AE69" i="31"/>
  <c r="AE13" i="31"/>
  <c r="AE4" i="30"/>
  <c r="AD2129" i="16"/>
  <c r="AD2143" i="16"/>
  <c r="AD2144" i="16"/>
  <c r="AD2117" i="16"/>
  <c r="AD2103" i="16"/>
  <c r="AC2136" i="16"/>
  <c r="AD2102" i="16"/>
  <c r="AD2149" i="16"/>
  <c r="AB310" i="10"/>
  <c r="AC179" i="10"/>
  <c r="AC323" i="10" s="1"/>
  <c r="AB179" i="10"/>
  <c r="AB323" i="10" s="1"/>
  <c r="AC310" i="10"/>
  <c r="AC176" i="10"/>
  <c r="AC320" i="10" s="1"/>
  <c r="AB176" i="10"/>
  <c r="AB320" i="10" s="1"/>
  <c r="AC171" i="10"/>
  <c r="AB171" i="10"/>
  <c r="AC168" i="10"/>
  <c r="AB168" i="10"/>
  <c r="AC170" i="10"/>
  <c r="AB170" i="10"/>
  <c r="AC169" i="10"/>
  <c r="AB169" i="10"/>
  <c r="AC167" i="10"/>
  <c r="AB167" i="10"/>
  <c r="AB28" i="10"/>
  <c r="AE1372" i="16"/>
  <c r="AE2197" i="16" s="1"/>
  <c r="AD968" i="16"/>
  <c r="AE1625" i="16"/>
  <c r="AE2235" i="16" s="1"/>
  <c r="AC2112" i="16"/>
  <c r="AC845" i="16" s="1"/>
  <c r="AC204" i="10" s="1"/>
  <c r="AC348" i="10" s="1"/>
  <c r="AC2153" i="16"/>
  <c r="AD2137" i="16"/>
  <c r="AD2151" i="16"/>
  <c r="AD2120" i="16"/>
  <c r="AD2122" i="16"/>
  <c r="AD2106" i="16"/>
  <c r="AD2110" i="16"/>
  <c r="AC2125" i="16"/>
  <c r="AC2126" i="16" s="1"/>
  <c r="AC2133" i="16"/>
  <c r="AD1612" i="16"/>
  <c r="AC633" i="12"/>
  <c r="AC621" i="12" s="1"/>
  <c r="AD169" i="10" s="1"/>
  <c r="AD58" i="25" s="1"/>
  <c r="AE1775" i="16"/>
  <c r="AD1503" i="16"/>
  <c r="AC637" i="12"/>
  <c r="AC625" i="12" s="1"/>
  <c r="AD176" i="10" s="1"/>
  <c r="AC635" i="12"/>
  <c r="AC623" i="12" s="1"/>
  <c r="AD171" i="10" s="1"/>
  <c r="AD60" i="25" s="1"/>
  <c r="AE1337" i="16"/>
  <c r="AE2192" i="16" s="1"/>
  <c r="AE961" i="16"/>
  <c r="AD957" i="16"/>
  <c r="AD446" i="20"/>
  <c r="AB366" i="10"/>
  <c r="AE431" i="20"/>
  <c r="AE433" i="20" s="1"/>
  <c r="AC634" i="12"/>
  <c r="AC622" i="12" s="1"/>
  <c r="AD170" i="10" s="1"/>
  <c r="AD59" i="25" s="1"/>
  <c r="AC631" i="12"/>
  <c r="AC619" i="12" s="1"/>
  <c r="AD167" i="10" s="1"/>
  <c r="AD56" i="25" s="1"/>
  <c r="AC1945" i="12"/>
  <c r="AC1903" i="12" s="1"/>
  <c r="AD1449" i="16"/>
  <c r="AE581" i="20"/>
  <c r="AE1448" i="16"/>
  <c r="AE2209" i="16" s="1"/>
  <c r="AD432" i="20"/>
  <c r="AE424" i="20"/>
  <c r="AE426" i="20" s="1"/>
  <c r="AC1946" i="12"/>
  <c r="AC1904" i="12" s="1"/>
  <c r="AE595" i="20"/>
  <c r="AD933" i="16"/>
  <c r="AD1373" i="16"/>
  <c r="AA324" i="10"/>
  <c r="Z97" i="12"/>
  <c r="Z111" i="12" s="1"/>
  <c r="AD439" i="20"/>
  <c r="AE438" i="20"/>
  <c r="AE440" i="20" s="1"/>
  <c r="AE967" i="16"/>
  <c r="AE1469" i="16"/>
  <c r="AE2212" i="16" s="1"/>
  <c r="AE979" i="16"/>
  <c r="AE931" i="16"/>
  <c r="AC638" i="12"/>
  <c r="AC626" i="12" s="1"/>
  <c r="AD179" i="10" s="1"/>
  <c r="AD1192" i="16"/>
  <c r="AD596" i="20"/>
  <c r="AD597" i="20" s="1"/>
  <c r="AD425" i="20"/>
  <c r="AE1191" i="16"/>
  <c r="AE2170" i="16" s="1"/>
  <c r="AE1502" i="16"/>
  <c r="AE2218" i="16" s="1"/>
  <c r="AE1611" i="16"/>
  <c r="AE2233" i="16" s="1"/>
  <c r="AD932" i="16"/>
  <c r="AD938" i="16"/>
  <c r="AD950" i="16"/>
  <c r="AD980" i="16"/>
  <c r="AE1544" i="16"/>
  <c r="AE2224" i="16" s="1"/>
  <c r="AD981" i="16"/>
  <c r="AD2212" i="16"/>
  <c r="AD453" i="20"/>
  <c r="AD2233" i="16"/>
  <c r="AD1545" i="16"/>
  <c r="AD963" i="16"/>
  <c r="AD962" i="16"/>
  <c r="AC632" i="12"/>
  <c r="AC620" i="12" s="1"/>
  <c r="AD168" i="10" s="1"/>
  <c r="AD57" i="25" s="1"/>
  <c r="AE991" i="16"/>
  <c r="AE546" i="20"/>
  <c r="AE1379" i="16"/>
  <c r="AE2198" i="16" s="1"/>
  <c r="AE943" i="16"/>
  <c r="AE396" i="20"/>
  <c r="AE398" i="20" s="1"/>
  <c r="AE955" i="16"/>
  <c r="AD561" i="20"/>
  <c r="AD562" i="20" s="1"/>
  <c r="AD993" i="16"/>
  <c r="AE539" i="20"/>
  <c r="AD1510" i="16"/>
  <c r="AD992" i="16"/>
  <c r="AD568" i="20"/>
  <c r="AD569" i="20" s="1"/>
  <c r="AD1470" i="16"/>
  <c r="AE1509" i="16"/>
  <c r="AE2219" i="16" s="1"/>
  <c r="AE567" i="20"/>
  <c r="AD1338" i="16"/>
  <c r="AD944" i="16"/>
  <c r="AD2192" i="16"/>
  <c r="AD397" i="20"/>
  <c r="AD1380" i="16"/>
  <c r="AD956" i="16"/>
  <c r="AE445" i="20"/>
  <c r="AE447" i="20" s="1"/>
  <c r="AD447" i="20"/>
  <c r="AE1516" i="16"/>
  <c r="AE2220" i="16" s="1"/>
  <c r="AC1949" i="12"/>
  <c r="AC1907" i="12" s="1"/>
  <c r="AC630" i="12"/>
  <c r="AC618" i="12" s="1"/>
  <c r="AD166" i="10" s="1"/>
  <c r="AD55" i="25" s="1"/>
  <c r="AC1947" i="12"/>
  <c r="AC1905" i="12" s="1"/>
  <c r="AC1166" i="12"/>
  <c r="AC1176" i="12" s="1"/>
  <c r="AC1177" i="12" s="1"/>
  <c r="AC1937" i="12"/>
  <c r="AC1940" i="12" s="1"/>
  <c r="AC1948" i="12"/>
  <c r="AC1906" i="12" s="1"/>
  <c r="AB1937" i="12"/>
  <c r="AB1940" i="12" s="1"/>
  <c r="AC1953" i="12"/>
  <c r="AC1911" i="12" s="1"/>
  <c r="AC924" i="12"/>
  <c r="AC934" i="12" s="1"/>
  <c r="AD1524" i="16"/>
  <c r="AE1551" i="16"/>
  <c r="AE2225" i="16" s="1"/>
  <c r="AE560" i="20"/>
  <c r="AB112" i="10"/>
  <c r="AD945" i="16"/>
  <c r="AD1517" i="16"/>
  <c r="AD1366" i="16"/>
  <c r="AE417" i="20"/>
  <c r="AE419" i="20" s="1"/>
  <c r="AD418" i="20"/>
  <c r="AD1387" i="16"/>
  <c r="AD582" i="20"/>
  <c r="AD583" i="20" s="1"/>
  <c r="AD2218" i="16"/>
  <c r="AE452" i="20"/>
  <c r="AE454" i="20" s="1"/>
  <c r="AD454" i="20"/>
  <c r="AE1386" i="16"/>
  <c r="AE2199" i="16" s="1"/>
  <c r="AD575" i="20"/>
  <c r="AD1619" i="16"/>
  <c r="AD214" i="20"/>
  <c r="AD1276" i="20" s="1"/>
  <c r="AE1365" i="16"/>
  <c r="AE2196" i="16" s="1"/>
  <c r="AE1523" i="16"/>
  <c r="AE2221" i="16" s="1"/>
  <c r="AE1618" i="16"/>
  <c r="AE2234" i="16" s="1"/>
  <c r="AC113" i="10"/>
  <c r="AC400" i="10" s="1"/>
  <c r="AD547" i="20"/>
  <c r="AD548" i="20" s="1"/>
  <c r="AC198" i="11"/>
  <c r="AC244" i="11" s="1"/>
  <c r="AC163" i="10" s="1"/>
  <c r="AC307" i="10" s="1"/>
  <c r="AD146" i="16"/>
  <c r="AD162" i="16" s="1"/>
  <c r="AD179" i="16" s="1"/>
  <c r="AD52" i="10" s="1"/>
  <c r="AD340" i="10" s="1"/>
  <c r="AC372" i="10"/>
  <c r="AC371" i="10" s="1"/>
  <c r="AD1552" i="16"/>
  <c r="AD1345" i="16"/>
  <c r="AD554" i="20"/>
  <c r="AD555" i="20" s="1"/>
  <c r="AE1344" i="16"/>
  <c r="AD911" i="12"/>
  <c r="AD923" i="12" s="1"/>
  <c r="AD1939" i="12" s="1"/>
  <c r="AD1199" i="16"/>
  <c r="AE1198" i="16"/>
  <c r="AE2171" i="16" s="1"/>
  <c r="AE553" i="20"/>
  <c r="AD751" i="12"/>
  <c r="AD916" i="12" s="1"/>
  <c r="AD1931" i="12" s="1"/>
  <c r="AE574" i="20"/>
  <c r="AE576" i="20" s="1"/>
  <c r="AD576" i="20"/>
  <c r="AB108" i="18"/>
  <c r="AB109" i="18" s="1"/>
  <c r="AD850" i="12"/>
  <c r="AD919" i="12" s="1"/>
  <c r="AD1934" i="12" s="1"/>
  <c r="AD232" i="20"/>
  <c r="AD1277" i="20" s="1"/>
  <c r="AC1483" i="12"/>
  <c r="AC1640" i="12" s="1"/>
  <c r="AD540" i="20"/>
  <c r="AD541" i="20" s="1"/>
  <c r="AD610" i="20"/>
  <c r="AD611" i="20" s="1"/>
  <c r="AE937" i="16"/>
  <c r="AE609" i="20"/>
  <c r="AD951" i="16"/>
  <c r="AD1626" i="16"/>
  <c r="D367" i="16"/>
  <c r="C142" i="20" s="1"/>
  <c r="E1597" i="16"/>
  <c r="D1895" i="16"/>
  <c r="H1901" i="16" s="1"/>
  <c r="I1901" i="16" s="1"/>
  <c r="D364" i="16"/>
  <c r="C139" i="20" s="1"/>
  <c r="E1576" i="16"/>
  <c r="E1590" i="16"/>
  <c r="D366" i="16"/>
  <c r="C141" i="20" s="1"/>
  <c r="E1569" i="16"/>
  <c r="D1562" i="16"/>
  <c r="H1568" i="16" s="1"/>
  <c r="I1568" i="16" s="1"/>
  <c r="D363" i="16"/>
  <c r="C138" i="20" s="1"/>
  <c r="E1583" i="16"/>
  <c r="D365" i="16"/>
  <c r="C140" i="20" s="1"/>
  <c r="Z1950" i="12"/>
  <c r="Z1908" i="12" s="1"/>
  <c r="Z624" i="12"/>
  <c r="Z172" i="10" s="1"/>
  <c r="AD1813" i="12"/>
  <c r="AD1882" i="12" s="1"/>
  <c r="AD1920" i="12" s="1"/>
  <c r="AD118" i="11"/>
  <c r="AD1481" i="12"/>
  <c r="AD1520" i="12"/>
  <c r="AD1482" i="12"/>
  <c r="AD1535" i="12"/>
  <c r="AD1509" i="12"/>
  <c r="AD1505" i="12"/>
  <c r="AD1558" i="12"/>
  <c r="AD1570" i="12"/>
  <c r="AD1550" i="12"/>
  <c r="AD1518" i="12"/>
  <c r="AD1587" i="12"/>
  <c r="AD1513" i="12"/>
  <c r="AD1514" i="12"/>
  <c r="AD1462" i="12"/>
  <c r="AD1565" i="12"/>
  <c r="AD1556" i="12"/>
  <c r="AD1564" i="12"/>
  <c r="AD1538" i="12"/>
  <c r="AD1471" i="12"/>
  <c r="AD1501" i="12"/>
  <c r="AD1592" i="12"/>
  <c r="AD1527" i="12"/>
  <c r="AD1525" i="12"/>
  <c r="AD1495" i="12"/>
  <c r="AD1597" i="12"/>
  <c r="AD1467" i="12"/>
  <c r="AD1431" i="12"/>
  <c r="AD1473" i="12"/>
  <c r="AD1503" i="12"/>
  <c r="AD1430" i="12"/>
  <c r="AD1571" i="12"/>
  <c r="AD1581" i="12"/>
  <c r="AD1563" i="12"/>
  <c r="AD1493" i="12"/>
  <c r="AD1583" i="12"/>
  <c r="AD1540" i="12"/>
  <c r="AD1543" i="12"/>
  <c r="AD1552" i="12"/>
  <c r="AD1548" i="12"/>
  <c r="AD1517" i="12"/>
  <c r="AD1499" i="12"/>
  <c r="AD1596" i="12"/>
  <c r="AD1542" i="12"/>
  <c r="AD1568" i="12"/>
  <c r="AD1553" i="12"/>
  <c r="AD1594" i="12"/>
  <c r="AD1526" i="12"/>
  <c r="AD1541" i="12"/>
  <c r="AD1572" i="12"/>
  <c r="AD1546" i="12"/>
  <c r="AD1555" i="12"/>
  <c r="AD1547" i="12"/>
  <c r="AD1489" i="12"/>
  <c r="AD1468" i="12"/>
  <c r="AD1566" i="12"/>
  <c r="AD1470" i="12"/>
  <c r="AD1496" i="12"/>
  <c r="AD1534" i="12"/>
  <c r="AD1579" i="12"/>
  <c r="AD1510" i="12"/>
  <c r="AD1516" i="12"/>
  <c r="AD1494" i="12"/>
  <c r="AD1544" i="12"/>
  <c r="AD1585" i="12"/>
  <c r="AD1465" i="12"/>
  <c r="AD1457" i="12"/>
  <c r="AD1519" i="12"/>
  <c r="AD1524" i="12"/>
  <c r="AD1490" i="12"/>
  <c r="AD1561" i="12"/>
  <c r="AD1464" i="12"/>
  <c r="AD1533" i="12"/>
  <c r="AD1567" i="12"/>
  <c r="AD1554" i="12"/>
  <c r="AD1497" i="12"/>
  <c r="AD1595" i="12"/>
  <c r="AD1511" i="12"/>
  <c r="AD1599" i="12"/>
  <c r="AD1498" i="12"/>
  <c r="AD1557" i="12"/>
  <c r="AD1539" i="12"/>
  <c r="AD1491" i="12"/>
  <c r="AD1500" i="12"/>
  <c r="AD1536" i="12"/>
  <c r="AD1504" i="12"/>
  <c r="AD1454" i="12"/>
  <c r="AD1521" i="12"/>
  <c r="AD1569" i="12"/>
  <c r="AD1603" i="12"/>
  <c r="AD1502" i="12"/>
  <c r="AD1560" i="12"/>
  <c r="AD1512" i="12"/>
  <c r="AD1604" i="12"/>
  <c r="AD1549" i="12"/>
  <c r="AD1463" i="12"/>
  <c r="AD1466" i="12"/>
  <c r="AD1506" i="12"/>
  <c r="AD1562" i="12"/>
  <c r="AD1478" i="12"/>
  <c r="AD1523" i="12"/>
  <c r="AD1459" i="12"/>
  <c r="AD1433" i="12"/>
  <c r="AD1461" i="12"/>
  <c r="AD1545" i="12"/>
  <c r="AD1472" i="12"/>
  <c r="AD1442" i="12"/>
  <c r="AD1578" i="12"/>
  <c r="AD1443" i="12"/>
  <c r="AD1507" i="12"/>
  <c r="AD1445" i="12"/>
  <c r="AD1441" i="12"/>
  <c r="AD1602" i="12"/>
  <c r="AD1508" i="12"/>
  <c r="AD1598" i="12"/>
  <c r="AD1584" i="12"/>
  <c r="AD1488" i="12"/>
  <c r="AD1469" i="12"/>
  <c r="AD1600" i="12"/>
  <c r="AD1582" i="12"/>
  <c r="AD1606" i="12"/>
  <c r="AD1447" i="12"/>
  <c r="AD1588" i="12"/>
  <c r="AD1458" i="12"/>
  <c r="AD1580" i="12"/>
  <c r="AD1601" i="12"/>
  <c r="AD1446" i="12"/>
  <c r="AD1589" i="12"/>
  <c r="AD1577" i="12"/>
  <c r="AD1522" i="12"/>
  <c r="AD1449" i="12"/>
  <c r="AD1605" i="12"/>
  <c r="AD1448" i="12"/>
  <c r="AD1590" i="12"/>
  <c r="AD1438" i="12"/>
  <c r="AD1437" i="12"/>
  <c r="AD1480" i="12"/>
  <c r="AD1593" i="12"/>
  <c r="AD1559" i="12"/>
  <c r="AD1436" i="12"/>
  <c r="AD1515" i="12"/>
  <c r="AD1591" i="12"/>
  <c r="AD1455" i="12"/>
  <c r="AD1551" i="12"/>
  <c r="AD1432" i="12"/>
  <c r="AD1492" i="12"/>
  <c r="AD1444" i="12"/>
  <c r="AD1460" i="12"/>
  <c r="AD1440" i="12"/>
  <c r="AD1456" i="12"/>
  <c r="AD1586" i="12"/>
  <c r="AD1479" i="12"/>
  <c r="AD1537" i="12"/>
  <c r="AD1439" i="12"/>
  <c r="AD1435" i="12"/>
  <c r="AD969" i="12"/>
  <c r="AD1157" i="12" s="1"/>
  <c r="AD727" i="12"/>
  <c r="AD915" i="12" s="1"/>
  <c r="AD1930" i="12" s="1"/>
  <c r="AD747" i="16"/>
  <c r="AD243" i="20" s="1"/>
  <c r="AD749" i="16"/>
  <c r="AD245" i="20" s="1"/>
  <c r="AD751" i="16"/>
  <c r="AD247" i="20" s="1"/>
  <c r="AD753" i="16"/>
  <c r="AD249" i="20" s="1"/>
  <c r="AD755" i="16"/>
  <c r="AD251" i="20" s="1"/>
  <c r="AD757" i="16"/>
  <c r="AD253" i="20" s="1"/>
  <c r="AD759" i="16"/>
  <c r="AD255" i="20" s="1"/>
  <c r="AD761" i="16"/>
  <c r="AD257" i="20" s="1"/>
  <c r="AD763" i="16"/>
  <c r="AD259" i="20" s="1"/>
  <c r="AD765" i="16"/>
  <c r="AD261" i="20" s="1"/>
  <c r="AD767" i="16"/>
  <c r="AD263" i="20" s="1"/>
  <c r="AD769" i="16"/>
  <c r="AD265" i="20" s="1"/>
  <c r="AD771" i="16"/>
  <c r="AD267" i="20" s="1"/>
  <c r="AD773" i="16"/>
  <c r="AD269" i="20" s="1"/>
  <c r="AD775" i="16"/>
  <c r="AD271" i="20" s="1"/>
  <c r="AD777" i="16"/>
  <c r="AD273" i="20" s="1"/>
  <c r="AD779" i="16"/>
  <c r="AD275" i="20" s="1"/>
  <c r="AD781" i="16"/>
  <c r="AD277" i="20" s="1"/>
  <c r="AD783" i="16"/>
  <c r="AD279" i="20" s="1"/>
  <c r="AD746" i="16"/>
  <c r="AD242" i="20" s="1"/>
  <c r="AD762" i="16"/>
  <c r="AD258" i="20" s="1"/>
  <c r="AD778" i="16"/>
  <c r="AD274" i="20" s="1"/>
  <c r="AD752" i="16"/>
  <c r="AD248" i="20" s="1"/>
  <c r="AD768" i="16"/>
  <c r="AD264" i="20" s="1"/>
  <c r="AD758" i="16"/>
  <c r="AD254" i="20" s="1"/>
  <c r="AD774" i="16"/>
  <c r="AD270" i="20" s="1"/>
  <c r="AD748" i="16"/>
  <c r="AD244" i="20" s="1"/>
  <c r="AD764" i="16"/>
  <c r="AD260" i="20" s="1"/>
  <c r="AD780" i="16"/>
  <c r="AD276" i="20" s="1"/>
  <c r="AD754" i="16"/>
  <c r="AD250" i="20" s="1"/>
  <c r="AD770" i="16"/>
  <c r="AD266" i="20" s="1"/>
  <c r="AD760" i="16"/>
  <c r="AD256" i="20" s="1"/>
  <c r="AD776" i="16"/>
  <c r="AD272" i="20" s="1"/>
  <c r="AD750" i="16"/>
  <c r="AD246" i="20" s="1"/>
  <c r="AD744" i="16"/>
  <c r="AD766" i="16"/>
  <c r="AD262" i="20" s="1"/>
  <c r="AD745" i="16"/>
  <c r="AD241" i="20" s="1"/>
  <c r="AD772" i="16"/>
  <c r="AD268" i="20" s="1"/>
  <c r="AD756" i="16"/>
  <c r="AD252" i="20" s="1"/>
  <c r="AD782" i="16"/>
  <c r="AD278" i="20" s="1"/>
  <c r="AD902" i="12"/>
  <c r="AD922" i="12" s="1"/>
  <c r="AD1938" i="12" s="1"/>
  <c r="AD1952" i="12" s="1"/>
  <c r="AD1910" i="12" s="1"/>
  <c r="AD856" i="16"/>
  <c r="AD368" i="16"/>
  <c r="AD2099" i="16"/>
  <c r="AD862" i="16" s="1"/>
  <c r="AC212" i="10"/>
  <c r="AD1126" i="12"/>
  <c r="AD1162" i="12" s="1"/>
  <c r="AD939" i="16"/>
  <c r="AD331" i="16"/>
  <c r="AD855" i="16" s="1"/>
  <c r="AC159" i="11"/>
  <c r="AC241" i="11" s="1"/>
  <c r="AC1607" i="12"/>
  <c r="AC1643" i="12" s="1"/>
  <c r="AD993" i="12"/>
  <c r="AD1158" i="12" s="1"/>
  <c r="AD936" i="12"/>
  <c r="AE216" i="10" s="1"/>
  <c r="AE360" i="10" s="1"/>
  <c r="AD1562" i="16"/>
  <c r="AC92" i="18"/>
  <c r="AC210" i="10"/>
  <c r="AB67" i="10"/>
  <c r="AC28" i="10"/>
  <c r="AC105" i="10"/>
  <c r="AC1573" i="12"/>
  <c r="AC1642" i="12" s="1"/>
  <c r="AC1474" i="12"/>
  <c r="AC1639" i="12" s="1"/>
  <c r="AD1847" i="12"/>
  <c r="AD1883" i="12" s="1"/>
  <c r="AD1921" i="12" s="1"/>
  <c r="AD1714" i="12"/>
  <c r="AD1879" i="12" s="1"/>
  <c r="AD1917" i="12" s="1"/>
  <c r="AD119" i="11"/>
  <c r="AD884" i="12"/>
  <c r="AD920" i="12" s="1"/>
  <c r="AD1935" i="12" s="1"/>
  <c r="AD120" i="20"/>
  <c r="AD1273" i="20" s="1"/>
  <c r="AD107" i="20"/>
  <c r="AD1271" i="20" s="1"/>
  <c r="AD62" i="25"/>
  <c r="AD82" i="25"/>
  <c r="AD83" i="25"/>
  <c r="AC53" i="18"/>
  <c r="AC46" i="18"/>
  <c r="AC56" i="18" s="1"/>
  <c r="AD1092" i="12"/>
  <c r="AD1161" i="12" s="1"/>
  <c r="AD17" i="10"/>
  <c r="AD305" i="10" s="1"/>
  <c r="AD30" i="10"/>
  <c r="AD18" i="10"/>
  <c r="AD306" i="10" s="1"/>
  <c r="AD117" i="10"/>
  <c r="AD26" i="10"/>
  <c r="AD32" i="10"/>
  <c r="AD22" i="10"/>
  <c r="AD115" i="10"/>
  <c r="AD402" i="10" s="1"/>
  <c r="AD119" i="10"/>
  <c r="AD16" i="10"/>
  <c r="AD36" i="10"/>
  <c r="AD324" i="10" s="1"/>
  <c r="AD85" i="10"/>
  <c r="AD84" i="10" s="1"/>
  <c r="AD118" i="10" s="1"/>
  <c r="AD110" i="10"/>
  <c r="AD24" i="10"/>
  <c r="AD77" i="10"/>
  <c r="AD365" i="10" s="1"/>
  <c r="AD23" i="10"/>
  <c r="AD71" i="10"/>
  <c r="AD359" i="10" s="1"/>
  <c r="AD19" i="10"/>
  <c r="AD60" i="10"/>
  <c r="AD35" i="10"/>
  <c r="AD92" i="10"/>
  <c r="AD91" i="10" s="1"/>
  <c r="AD31" i="10"/>
  <c r="AD116" i="10"/>
  <c r="AD403" i="10" s="1"/>
  <c r="AD89" i="10"/>
  <c r="AD376" i="10" s="1"/>
  <c r="AD27" i="10"/>
  <c r="AD79" i="10"/>
  <c r="AD366" i="10" s="1"/>
  <c r="AD25" i="10"/>
  <c r="AD600" i="12"/>
  <c r="AD614" i="12" s="1"/>
  <c r="AE180" i="10"/>
  <c r="AB66" i="10"/>
  <c r="AB59" i="18"/>
  <c r="AD1723" i="12"/>
  <c r="AD1880" i="12" s="1"/>
  <c r="AD1918" i="12" s="1"/>
  <c r="AD18" i="18"/>
  <c r="AD33" i="18"/>
  <c r="AD48" i="18"/>
  <c r="AD68" i="18"/>
  <c r="AD66" i="18" s="1"/>
  <c r="AD71" i="18" s="1"/>
  <c r="AD77" i="18"/>
  <c r="AD75" i="18" s="1"/>
  <c r="AD80" i="18" s="1"/>
  <c r="AD86" i="18"/>
  <c r="AD84" i="18" s="1"/>
  <c r="AD89" i="18" s="1"/>
  <c r="AD119" i="18"/>
  <c r="AD101" i="18"/>
  <c r="AD110" i="18"/>
  <c r="AE27" i="8"/>
  <c r="AE75" i="10"/>
  <c r="AE98" i="10"/>
  <c r="AE127" i="10"/>
  <c r="AE300" i="10"/>
  <c r="AE334" i="10"/>
  <c r="AE26" i="22"/>
  <c r="AE70" i="22"/>
  <c r="AE84" i="22"/>
  <c r="AE219" i="10"/>
  <c r="AE229" i="10"/>
  <c r="AE258" i="10" s="1"/>
  <c r="AE234" i="10"/>
  <c r="AE377" i="10" s="1"/>
  <c r="AE242" i="10"/>
  <c r="AE51" i="22"/>
  <c r="AE61" i="22"/>
  <c r="AE46" i="10"/>
  <c r="AE259" i="10"/>
  <c r="AE262" i="10"/>
  <c r="AE271" i="10"/>
  <c r="AE20" i="22"/>
  <c r="AE41" i="22"/>
  <c r="AE96" i="22"/>
  <c r="AE12" i="10"/>
  <c r="AE12" i="22"/>
  <c r="AE156" i="10"/>
  <c r="AE363" i="10"/>
  <c r="AE190" i="10"/>
  <c r="AE215" i="10"/>
  <c r="AE221" i="10"/>
  <c r="AE230" i="10"/>
  <c r="AE373" i="10" s="1"/>
  <c r="AE233" i="10"/>
  <c r="AE257" i="10" s="1"/>
  <c r="AE13" i="25"/>
  <c r="AE260" i="10"/>
  <c r="AE90" i="22"/>
  <c r="AE413" i="10"/>
  <c r="AE113" i="11"/>
  <c r="AE385" i="10"/>
  <c r="AE495" i="10" s="1"/>
  <c r="AE240" i="11"/>
  <c r="AE231" i="11"/>
  <c r="AE115" i="22"/>
  <c r="AE134" i="22"/>
  <c r="AE143" i="22" s="1"/>
  <c r="AE104" i="11"/>
  <c r="AE74" i="25"/>
  <c r="AE32" i="22"/>
  <c r="AE105" i="22"/>
  <c r="AE125" i="22"/>
  <c r="AE116" i="18"/>
  <c r="AE114" i="20"/>
  <c r="AE116" i="20"/>
  <c r="AE118" i="20"/>
  <c r="AE221" i="20"/>
  <c r="AE223" i="20"/>
  <c r="AE225" i="20"/>
  <c r="AE227" i="20"/>
  <c r="AE229" i="20"/>
  <c r="AE231" i="20"/>
  <c r="AE12" i="20"/>
  <c r="AE65" i="20"/>
  <c r="AE67" i="20"/>
  <c r="AE69" i="20"/>
  <c r="AE71" i="20"/>
  <c r="AE73" i="20"/>
  <c r="AE75" i="20"/>
  <c r="AE77" i="20"/>
  <c r="AE79" i="20"/>
  <c r="AE81" i="20"/>
  <c r="AE83" i="20"/>
  <c r="AE92" i="20"/>
  <c r="AE94" i="20"/>
  <c r="AE96" i="20"/>
  <c r="AE98" i="20"/>
  <c r="AE100" i="20"/>
  <c r="AE102" i="20"/>
  <c r="AE104" i="20"/>
  <c r="AE106" i="20"/>
  <c r="AE127" i="20"/>
  <c r="AE129" i="20"/>
  <c r="AE131" i="20"/>
  <c r="AE133" i="20"/>
  <c r="AE135" i="20"/>
  <c r="AE137" i="20"/>
  <c r="AE151" i="20"/>
  <c r="AE153" i="20"/>
  <c r="AE155" i="20"/>
  <c r="AE157" i="20"/>
  <c r="AE159" i="20"/>
  <c r="AE161" i="20"/>
  <c r="AE163" i="20"/>
  <c r="AE165" i="20"/>
  <c r="AE167" i="20"/>
  <c r="AE169" i="20"/>
  <c r="AE171" i="20"/>
  <c r="AE173" i="20"/>
  <c r="AE175" i="20"/>
  <c r="AE177" i="20"/>
  <c r="AE179" i="20"/>
  <c r="AE181" i="20"/>
  <c r="AE183" i="20"/>
  <c r="AE185" i="20"/>
  <c r="AE187" i="20"/>
  <c r="AE189" i="20"/>
  <c r="AE203" i="20"/>
  <c r="AE205" i="20"/>
  <c r="AE207" i="20"/>
  <c r="AE209" i="20"/>
  <c r="AE211" i="20"/>
  <c r="AE213" i="20"/>
  <c r="AE12" i="18"/>
  <c r="AE29" i="18"/>
  <c r="AE44" i="18"/>
  <c r="AE63" i="18"/>
  <c r="AE74" i="18"/>
  <c r="AE83" i="18"/>
  <c r="AE96" i="18"/>
  <c r="AE107" i="18"/>
  <c r="AE115" i="20"/>
  <c r="AE117" i="20"/>
  <c r="AE119" i="20"/>
  <c r="AE64" i="20"/>
  <c r="AE66" i="20"/>
  <c r="AE68" i="20"/>
  <c r="AE70" i="20"/>
  <c r="AE72" i="20"/>
  <c r="AE74" i="20"/>
  <c r="AE76" i="20"/>
  <c r="AE78" i="20"/>
  <c r="AE80" i="20"/>
  <c r="AE82" i="20"/>
  <c r="AE91" i="20"/>
  <c r="AE93" i="20"/>
  <c r="AE95" i="20"/>
  <c r="AE97" i="20"/>
  <c r="AE99" i="20"/>
  <c r="AE101" i="20"/>
  <c r="AE103" i="20"/>
  <c r="AE105" i="20"/>
  <c r="AE128" i="20"/>
  <c r="AE130" i="20"/>
  <c r="AE132" i="20"/>
  <c r="AE134" i="20"/>
  <c r="AE136" i="20"/>
  <c r="AE150" i="20"/>
  <c r="AE152" i="20"/>
  <c r="AE154" i="20"/>
  <c r="AE156" i="20"/>
  <c r="AE158" i="20"/>
  <c r="AE160" i="20"/>
  <c r="AE162" i="20"/>
  <c r="AE164" i="20"/>
  <c r="AE166" i="20"/>
  <c r="AE168" i="20"/>
  <c r="AE170" i="20"/>
  <c r="AE172" i="20"/>
  <c r="AE174" i="20"/>
  <c r="AE176" i="20"/>
  <c r="AE178" i="20"/>
  <c r="AE180" i="20"/>
  <c r="AE182" i="20"/>
  <c r="AE184" i="20"/>
  <c r="AE186" i="20"/>
  <c r="AE188" i="20"/>
  <c r="AE190" i="20"/>
  <c r="AE204" i="20"/>
  <c r="AE206" i="20"/>
  <c r="AE208" i="20"/>
  <c r="AE210" i="20"/>
  <c r="AE212" i="20"/>
  <c r="AE239" i="20"/>
  <c r="AE224" i="20"/>
  <c r="AE228" i="20"/>
  <c r="AE1558" i="16"/>
  <c r="AE364" i="16" s="1"/>
  <c r="AE1560" i="16"/>
  <c r="AE366" i="16" s="1"/>
  <c r="AE1890" i="16"/>
  <c r="AE458" i="16" s="1"/>
  <c r="AE1892" i="16"/>
  <c r="AE460" i="16" s="1"/>
  <c r="AE1894" i="16"/>
  <c r="AE2088" i="16"/>
  <c r="AE2090" i="16"/>
  <c r="AE2116" i="16" s="1"/>
  <c r="AE2092" i="16"/>
  <c r="AE2105" i="16" s="1"/>
  <c r="AE2094" i="16"/>
  <c r="AE2120" i="16" s="1"/>
  <c r="AE2148" i="16" s="1"/>
  <c r="AE2096" i="16"/>
  <c r="AE2122" i="16" s="1"/>
  <c r="AE2150" i="16" s="1"/>
  <c r="AE2098" i="16"/>
  <c r="AE2111" i="16" s="1"/>
  <c r="AE2101" i="16"/>
  <c r="AE2128" i="16"/>
  <c r="AE2365" i="16"/>
  <c r="AE2374" i="16"/>
  <c r="AE2388" i="16"/>
  <c r="AE2402" i="16"/>
  <c r="AE2416" i="16"/>
  <c r="AE2430" i="16"/>
  <c r="AE2444" i="16"/>
  <c r="AE2458" i="16"/>
  <c r="AE2472" i="16"/>
  <c r="AE226" i="20"/>
  <c r="AE1893" i="16"/>
  <c r="AE461" i="16" s="1"/>
  <c r="AE2437" i="16"/>
  <c r="AE1557" i="16"/>
  <c r="AE363" i="16" s="1"/>
  <c r="AE2089" i="16"/>
  <c r="AE2115" i="16" s="1"/>
  <c r="AE2367" i="16"/>
  <c r="AE2479" i="16"/>
  <c r="AE2507" i="16"/>
  <c r="AE2537" i="16"/>
  <c r="AE2565" i="16"/>
  <c r="AE2593" i="16"/>
  <c r="AE2621" i="16"/>
  <c r="AE2651" i="16"/>
  <c r="AE2681" i="16"/>
  <c r="AE2709" i="16"/>
  <c r="AE2095" i="16"/>
  <c r="AE2409" i="16"/>
  <c r="AE2486" i="16"/>
  <c r="AE2514" i="16"/>
  <c r="AE2544" i="16"/>
  <c r="AE2572" i="16"/>
  <c r="AE2600" i="16"/>
  <c r="AE2630" i="16"/>
  <c r="AE2658" i="16"/>
  <c r="AE2688" i="16"/>
  <c r="AE2716" i="16"/>
  <c r="AE2730" i="16"/>
  <c r="AE2745" i="16"/>
  <c r="AE2759" i="16"/>
  <c r="AE2775" i="16"/>
  <c r="AE2789" i="16"/>
  <c r="AE2803" i="16"/>
  <c r="AE2817" i="16"/>
  <c r="AE2831" i="16"/>
  <c r="AE2845" i="16"/>
  <c r="AE2859" i="16"/>
  <c r="AE2873" i="16"/>
  <c r="AE2887" i="16"/>
  <c r="AE2901" i="16"/>
  <c r="AE2915" i="16"/>
  <c r="AE2929" i="16"/>
  <c r="AE2943" i="16"/>
  <c r="AE2957" i="16"/>
  <c r="AE2971" i="16"/>
  <c r="AE2985" i="16"/>
  <c r="AE2999" i="16"/>
  <c r="AE3013" i="16"/>
  <c r="AE3027" i="16"/>
  <c r="AE3041" i="16"/>
  <c r="AE3056" i="16"/>
  <c r="AE3070" i="16"/>
  <c r="AE3084" i="16"/>
  <c r="AE3100" i="16"/>
  <c r="AE3114" i="16"/>
  <c r="AE3128" i="16"/>
  <c r="AE3142" i="16"/>
  <c r="AE3156" i="16"/>
  <c r="AE3172" i="16"/>
  <c r="AE3186" i="16"/>
  <c r="AE3200" i="16"/>
  <c r="AE3214" i="16"/>
  <c r="AE3228" i="16"/>
  <c r="AE418" i="16"/>
  <c r="AE420" i="16"/>
  <c r="AE422" i="16"/>
  <c r="AE424" i="16"/>
  <c r="AE426" i="16"/>
  <c r="AE428" i="16"/>
  <c r="AE430" i="16"/>
  <c r="AE432" i="16"/>
  <c r="AE434" i="16"/>
  <c r="AE436" i="16"/>
  <c r="AE438" i="16"/>
  <c r="AE440" i="16"/>
  <c r="AE442" i="16"/>
  <c r="AE444" i="16"/>
  <c r="AE446" i="16"/>
  <c r="AE448" i="16"/>
  <c r="AE450" i="16"/>
  <c r="AE230" i="20"/>
  <c r="AE2114" i="16"/>
  <c r="AE2451" i="16"/>
  <c r="AE1559" i="16"/>
  <c r="AE365" i="16" s="1"/>
  <c r="AE2091" i="16"/>
  <c r="AE2104" i="16" s="1"/>
  <c r="J2104" i="16" s="1"/>
  <c r="AE2381" i="16"/>
  <c r="AE2097" i="16"/>
  <c r="AE2123" i="16" s="1"/>
  <c r="AE2151" i="16" s="1"/>
  <c r="AE2395" i="16"/>
  <c r="AE2500" i="16"/>
  <c r="AE2579" i="16"/>
  <c r="AE2723" i="16"/>
  <c r="AE2838" i="16"/>
  <c r="AE2950" i="16"/>
  <c r="AE3063" i="16"/>
  <c r="AE3179" i="16"/>
  <c r="AE425" i="16"/>
  <c r="AE441" i="16"/>
  <c r="AE451" i="16"/>
  <c r="AE453" i="16"/>
  <c r="AE455" i="16"/>
  <c r="AE457" i="16"/>
  <c r="AE657" i="16"/>
  <c r="E658" i="16" s="1"/>
  <c r="AE326" i="16"/>
  <c r="AE328" i="16"/>
  <c r="AE330" i="16"/>
  <c r="AE352" i="16"/>
  <c r="AE354" i="16"/>
  <c r="AE356" i="16"/>
  <c r="AE358" i="16"/>
  <c r="AE360" i="16"/>
  <c r="AE362" i="16"/>
  <c r="AE222" i="20"/>
  <c r="AE2423" i="16"/>
  <c r="AE2586" i="16"/>
  <c r="AE2667" i="16"/>
  <c r="AE2766" i="16"/>
  <c r="AE2880" i="16"/>
  <c r="AE2992" i="16"/>
  <c r="AE3107" i="16"/>
  <c r="AE3221" i="16"/>
  <c r="AE431" i="16"/>
  <c r="AE447" i="16"/>
  <c r="AE2523" i="16"/>
  <c r="AE2674" i="16"/>
  <c r="AE2810" i="16"/>
  <c r="AE2922" i="16"/>
  <c r="AE3034" i="16"/>
  <c r="AE3149" i="16"/>
  <c r="AE421" i="16"/>
  <c r="AE437" i="16"/>
  <c r="AE615" i="16"/>
  <c r="AE2142" i="16"/>
  <c r="AE2614" i="16"/>
  <c r="AE2695" i="16"/>
  <c r="AE2782" i="16"/>
  <c r="AE2894" i="16"/>
  <c r="AE3006" i="16"/>
  <c r="AE3121" i="16"/>
  <c r="AE417" i="16"/>
  <c r="AE433" i="16"/>
  <c r="AE449" i="16"/>
  <c r="AE452" i="16"/>
  <c r="AE454" i="16"/>
  <c r="AE456" i="16"/>
  <c r="AE564" i="16"/>
  <c r="AE573" i="16"/>
  <c r="AE698" i="16"/>
  <c r="AE325" i="16"/>
  <c r="AE327" i="16"/>
  <c r="AE329" i="16"/>
  <c r="AE353" i="16"/>
  <c r="AE355" i="16"/>
  <c r="AE357" i="16"/>
  <c r="AE359" i="16"/>
  <c r="AE361" i="16"/>
  <c r="AE2465" i="16"/>
  <c r="AE2551" i="16"/>
  <c r="AE2702" i="16"/>
  <c r="AE2824" i="16"/>
  <c r="AE2936" i="16"/>
  <c r="AE3048" i="16"/>
  <c r="AE3165" i="16"/>
  <c r="AE423" i="16"/>
  <c r="AE439" i="16"/>
  <c r="AE2530" i="16"/>
  <c r="AE3020" i="16"/>
  <c r="AE445" i="16"/>
  <c r="AE2093" i="16"/>
  <c r="AE2558" i="16"/>
  <c r="AE2738" i="16"/>
  <c r="AE3135" i="16"/>
  <c r="AE269" i="16"/>
  <c r="AE271" i="16"/>
  <c r="AE273" i="16"/>
  <c r="AE275" i="16"/>
  <c r="AE277" i="16"/>
  <c r="AE279" i="16"/>
  <c r="AE281" i="16"/>
  <c r="AE283" i="16"/>
  <c r="AE197" i="16"/>
  <c r="AE199" i="16"/>
  <c r="AE201" i="16"/>
  <c r="AE203" i="16"/>
  <c r="AE205" i="16"/>
  <c r="AE207" i="16"/>
  <c r="AE209" i="16"/>
  <c r="AE211" i="16"/>
  <c r="AE213" i="16"/>
  <c r="AE215" i="16"/>
  <c r="AE704" i="12"/>
  <c r="AE708" i="12"/>
  <c r="AE710" i="12"/>
  <c r="AE712" i="12"/>
  <c r="AE714" i="12"/>
  <c r="AE716" i="12"/>
  <c r="AE718" i="12"/>
  <c r="AE720" i="12"/>
  <c r="AE722" i="12"/>
  <c r="AE724" i="12"/>
  <c r="AE726" i="12"/>
  <c r="AE811" i="12"/>
  <c r="AE813" i="12"/>
  <c r="AE815" i="12"/>
  <c r="AE817" i="12"/>
  <c r="AE819" i="12"/>
  <c r="AE821" i="12"/>
  <c r="AE823" i="12"/>
  <c r="AE825" i="12"/>
  <c r="AE827" i="12"/>
  <c r="AE829" i="12"/>
  <c r="AE831" i="12"/>
  <c r="AE833" i="12"/>
  <c r="AE835" i="12"/>
  <c r="AE837" i="12"/>
  <c r="AE839" i="12"/>
  <c r="AE841" i="12"/>
  <c r="AE843" i="12"/>
  <c r="AE845" i="12"/>
  <c r="AE847" i="12"/>
  <c r="AE849" i="12"/>
  <c r="AE855" i="12"/>
  <c r="AE857" i="12"/>
  <c r="AE859" i="12"/>
  <c r="AE861" i="12"/>
  <c r="AE863" i="12"/>
  <c r="AE865" i="12"/>
  <c r="AE867" i="12"/>
  <c r="AE869" i="12"/>
  <c r="AE871" i="12"/>
  <c r="AE873" i="12"/>
  <c r="AE875" i="12"/>
  <c r="AE877" i="12"/>
  <c r="AE879" i="12"/>
  <c r="AE881" i="12"/>
  <c r="AE883" i="12"/>
  <c r="AE2752" i="16"/>
  <c r="AE2852" i="16"/>
  <c r="AE419" i="16"/>
  <c r="AE833" i="16"/>
  <c r="AE2607" i="16"/>
  <c r="AE2866" i="16"/>
  <c r="AE2964" i="16"/>
  <c r="AE435" i="16"/>
  <c r="AE850" i="16"/>
  <c r="AE12" i="16"/>
  <c r="AE192" i="16" s="1"/>
  <c r="AE30" i="16"/>
  <c r="AE46" i="16"/>
  <c r="AE62" i="16"/>
  <c r="AE79" i="16"/>
  <c r="AE96" i="16"/>
  <c r="AE98" i="16"/>
  <c r="AE100" i="16"/>
  <c r="AE102" i="16"/>
  <c r="AE104" i="16"/>
  <c r="AE106" i="16"/>
  <c r="AE108" i="16"/>
  <c r="AE110" i="16"/>
  <c r="AE112" i="16"/>
  <c r="AE114" i="16"/>
  <c r="AE116" i="16"/>
  <c r="AE118" i="16"/>
  <c r="AE120" i="16"/>
  <c r="AE122" i="16"/>
  <c r="AE124" i="16"/>
  <c r="AE126" i="16"/>
  <c r="AE128" i="16"/>
  <c r="AE130" i="16"/>
  <c r="AE132" i="16"/>
  <c r="AE134" i="16"/>
  <c r="AE141" i="16"/>
  <c r="AE174" i="16"/>
  <c r="AE732" i="12"/>
  <c r="AE734" i="12"/>
  <c r="AE736" i="12"/>
  <c r="AE738" i="12"/>
  <c r="AE740" i="12"/>
  <c r="AE742" i="12"/>
  <c r="AE744" i="12"/>
  <c r="AE746" i="12"/>
  <c r="AE748" i="12"/>
  <c r="AE750" i="12"/>
  <c r="AE756" i="12"/>
  <c r="AE758" i="12"/>
  <c r="AE765" i="12"/>
  <c r="AE767" i="12"/>
  <c r="AE769" i="12"/>
  <c r="AE771" i="12"/>
  <c r="AE773" i="12"/>
  <c r="AE775" i="12"/>
  <c r="AE777" i="12"/>
  <c r="AE779" i="12"/>
  <c r="AE781" i="12"/>
  <c r="AE783" i="12"/>
  <c r="AE785" i="12"/>
  <c r="AE787" i="12"/>
  <c r="AE789" i="12"/>
  <c r="AE791" i="12"/>
  <c r="AE793" i="12"/>
  <c r="AE795" i="12"/>
  <c r="AE797" i="12"/>
  <c r="AE799" i="12"/>
  <c r="AE801" i="12"/>
  <c r="AE803" i="12"/>
  <c r="AE2637" i="16"/>
  <c r="AE2978" i="16"/>
  <c r="AE3077" i="16"/>
  <c r="AE1561" i="16"/>
  <c r="AE367" i="16" s="1"/>
  <c r="AE2644" i="16"/>
  <c r="AE3093" i="16"/>
  <c r="AE3193" i="16"/>
  <c r="AE408" i="16"/>
  <c r="AE268" i="16"/>
  <c r="AE270" i="16"/>
  <c r="AE272" i="16"/>
  <c r="AE274" i="16"/>
  <c r="AE276" i="16"/>
  <c r="AE278" i="16"/>
  <c r="AE280" i="16"/>
  <c r="AE282" i="16"/>
  <c r="AE198" i="16"/>
  <c r="AE200" i="16"/>
  <c r="AE202" i="16"/>
  <c r="AE204" i="16"/>
  <c r="AE206" i="16"/>
  <c r="AE208" i="16"/>
  <c r="AE210" i="16"/>
  <c r="AE212" i="16"/>
  <c r="AE214" i="16"/>
  <c r="AE216" i="16"/>
  <c r="AE707" i="12"/>
  <c r="AE709" i="12"/>
  <c r="AE711" i="12"/>
  <c r="AE713" i="12"/>
  <c r="AE715" i="12"/>
  <c r="AE717" i="12"/>
  <c r="AE719" i="12"/>
  <c r="AE721" i="12"/>
  <c r="AE723" i="12"/>
  <c r="AE725" i="12"/>
  <c r="AE810" i="12"/>
  <c r="AE812" i="12"/>
  <c r="AE814" i="12"/>
  <c r="AE816" i="12"/>
  <c r="AE818" i="12"/>
  <c r="AE820" i="12"/>
  <c r="AE822" i="12"/>
  <c r="AE824" i="12"/>
  <c r="AE826" i="12"/>
  <c r="AE828" i="12"/>
  <c r="AE830" i="12"/>
  <c r="AE832" i="12"/>
  <c r="AE834" i="12"/>
  <c r="AE836" i="12"/>
  <c r="AE838" i="12"/>
  <c r="AE840" i="12"/>
  <c r="AE842" i="12"/>
  <c r="AE844" i="12"/>
  <c r="AE846" i="12"/>
  <c r="AE848" i="12"/>
  <c r="AE854" i="12"/>
  <c r="AE856" i="12"/>
  <c r="AE858" i="12"/>
  <c r="AE860" i="12"/>
  <c r="AE862" i="12"/>
  <c r="AE864" i="12"/>
  <c r="AE866" i="12"/>
  <c r="AE868" i="12"/>
  <c r="AE870" i="12"/>
  <c r="AE872" i="12"/>
  <c r="AE874" i="12"/>
  <c r="AE876" i="12"/>
  <c r="AE878" i="12"/>
  <c r="AE880" i="12"/>
  <c r="AE882" i="12"/>
  <c r="AE2493" i="16"/>
  <c r="AE443" i="16"/>
  <c r="AE70" i="16"/>
  <c r="AE101" i="16"/>
  <c r="AE109" i="16"/>
  <c r="AE117" i="16"/>
  <c r="AE125" i="16"/>
  <c r="AE133" i="16"/>
  <c r="AE731" i="12"/>
  <c r="AE739" i="12"/>
  <c r="AE747" i="12"/>
  <c r="AE759" i="12"/>
  <c r="AE772" i="12"/>
  <c r="AE780" i="12"/>
  <c r="AE788" i="12"/>
  <c r="AE796" i="12"/>
  <c r="AE804" i="12"/>
  <c r="AE897" i="12"/>
  <c r="AE906" i="12"/>
  <c r="AE921" i="12"/>
  <c r="AE1936" i="12" s="1"/>
  <c r="AE951" i="12"/>
  <c r="AE953" i="12"/>
  <c r="AE955" i="12"/>
  <c r="AE957" i="12"/>
  <c r="AE959" i="12"/>
  <c r="AE961" i="12"/>
  <c r="AE963" i="12"/>
  <c r="AE965" i="12"/>
  <c r="AE967" i="12"/>
  <c r="AE973" i="12"/>
  <c r="AE975" i="12"/>
  <c r="AE977" i="12"/>
  <c r="AE979" i="12"/>
  <c r="AE981" i="12"/>
  <c r="AE983" i="12"/>
  <c r="AE985" i="12"/>
  <c r="AE987" i="12"/>
  <c r="AE989" i="12"/>
  <c r="AE991" i="12"/>
  <c r="AE1399" i="12"/>
  <c r="AE1401" i="12"/>
  <c r="AE1403" i="12"/>
  <c r="AE1405" i="12"/>
  <c r="AE591" i="12"/>
  <c r="AE613" i="12" s="1"/>
  <c r="AE600" i="12"/>
  <c r="AE614" i="12" s="1"/>
  <c r="AE629" i="12"/>
  <c r="AE63" i="12"/>
  <c r="AE73" i="12"/>
  <c r="AE82" i="12"/>
  <c r="AE91" i="12"/>
  <c r="AE137" i="12"/>
  <c r="AE605" i="12" s="1"/>
  <c r="AE32" i="11"/>
  <c r="AE114" i="11" s="1"/>
  <c r="AE162" i="11"/>
  <c r="AE2796" i="16"/>
  <c r="AE907" i="12"/>
  <c r="AE949" i="12"/>
  <c r="AE1410" i="12"/>
  <c r="AE1645" i="12"/>
  <c r="AE1650" i="12"/>
  <c r="AE1667" i="12"/>
  <c r="AE1884" i="12"/>
  <c r="AE1922" i="12" s="1"/>
  <c r="AE1886" i="12"/>
  <c r="AE1925" i="12" s="1"/>
  <c r="AE551" i="12"/>
  <c r="AE610" i="12" s="1"/>
  <c r="AE476" i="12"/>
  <c r="AE609" i="12" s="1"/>
  <c r="AE20" i="12"/>
  <c r="AE102" i="12" s="1"/>
  <c r="AE29" i="12"/>
  <c r="AE103" i="12" s="1"/>
  <c r="AE38" i="12"/>
  <c r="AE104" i="12" s="1"/>
  <c r="AE100" i="12"/>
  <c r="AE44" i="11"/>
  <c r="AE71" i="11"/>
  <c r="AE117" i="11" s="1"/>
  <c r="AE95" i="11"/>
  <c r="AE177" i="11"/>
  <c r="AE243" i="11" s="1"/>
  <c r="AE162" i="10" s="1"/>
  <c r="AE29" i="8"/>
  <c r="AE135" i="8" s="1"/>
  <c r="AE22" i="16"/>
  <c r="AE95" i="16"/>
  <c r="AE103" i="16"/>
  <c r="AE111" i="16"/>
  <c r="AE119" i="16"/>
  <c r="AE127" i="16"/>
  <c r="AE135" i="16"/>
  <c r="AE733" i="12"/>
  <c r="AE741" i="12"/>
  <c r="AE749" i="12"/>
  <c r="AE766" i="12"/>
  <c r="AE774" i="12"/>
  <c r="AE782" i="12"/>
  <c r="AE790" i="12"/>
  <c r="AE798" i="12"/>
  <c r="AE898" i="12"/>
  <c r="AE134" i="8"/>
  <c r="AE3207" i="16"/>
  <c r="AE38" i="16"/>
  <c r="AE97" i="16"/>
  <c r="AE105" i="16"/>
  <c r="AE113" i="16"/>
  <c r="AE121" i="16"/>
  <c r="AE129" i="16"/>
  <c r="AE157" i="16"/>
  <c r="AE735" i="12"/>
  <c r="AE743" i="12"/>
  <c r="AE755" i="12"/>
  <c r="AE768" i="12"/>
  <c r="AE776" i="12"/>
  <c r="AE784" i="12"/>
  <c r="AE792" i="12"/>
  <c r="AE800" i="12"/>
  <c r="AE909" i="12"/>
  <c r="AE950" i="12"/>
  <c r="AE952" i="12"/>
  <c r="AE954" i="12"/>
  <c r="AE956" i="12"/>
  <c r="AE958" i="12"/>
  <c r="AE960" i="12"/>
  <c r="AE962" i="12"/>
  <c r="AE964" i="12"/>
  <c r="AE966" i="12"/>
  <c r="AE968" i="12"/>
  <c r="AE974" i="12"/>
  <c r="AE976" i="12"/>
  <c r="AE978" i="12"/>
  <c r="AE980" i="12"/>
  <c r="AE982" i="12"/>
  <c r="AE984" i="12"/>
  <c r="AE986" i="12"/>
  <c r="AE988" i="12"/>
  <c r="AE990" i="12"/>
  <c r="AE992" i="12"/>
  <c r="AE1169" i="12"/>
  <c r="AE1187" i="12"/>
  <c r="AE1400" i="12"/>
  <c r="AE1402" i="12"/>
  <c r="AE1404" i="12"/>
  <c r="AE1406" i="12"/>
  <c r="AE603" i="12"/>
  <c r="AE617" i="12"/>
  <c r="AE60" i="12"/>
  <c r="AE105" i="12" s="1"/>
  <c r="AE70" i="12"/>
  <c r="AE106" i="12" s="1"/>
  <c r="AE79" i="12"/>
  <c r="AE107" i="12" s="1"/>
  <c r="AE88" i="12"/>
  <c r="AE110" i="12" s="1"/>
  <c r="AE50" i="11"/>
  <c r="AE116" i="11" s="1"/>
  <c r="AE74" i="11"/>
  <c r="AE180" i="11"/>
  <c r="AE201" i="11"/>
  <c r="AE429" i="16"/>
  <c r="AE54" i="16"/>
  <c r="AE107" i="16"/>
  <c r="AE123" i="16"/>
  <c r="AE1891" i="16"/>
  <c r="AE459" i="16" s="1"/>
  <c r="AE427" i="16"/>
  <c r="AE900" i="12"/>
  <c r="AE1427" i="12"/>
  <c r="AE1644" i="12"/>
  <c r="AE1646" i="12"/>
  <c r="AE1885" i="12"/>
  <c r="AE1924" i="12" s="1"/>
  <c r="AE1890" i="12"/>
  <c r="AE212" i="12"/>
  <c r="AE607" i="12" s="1"/>
  <c r="AE182" i="12"/>
  <c r="AE606" i="12" s="1"/>
  <c r="AE12" i="12"/>
  <c r="AE23" i="12"/>
  <c r="AE32" i="12"/>
  <c r="AE42" i="12"/>
  <c r="AE2908" i="16"/>
  <c r="AE99" i="16"/>
  <c r="AE115" i="16"/>
  <c r="AE131" i="16"/>
  <c r="AE745" i="12"/>
  <c r="AE786" i="12"/>
  <c r="AE1015" i="12"/>
  <c r="AE1020" i="12"/>
  <c r="AE1031" i="12"/>
  <c r="AE1036" i="12"/>
  <c r="AE899" i="12"/>
  <c r="AE1010" i="12"/>
  <c r="AE1021" i="12"/>
  <c r="AE1026" i="12"/>
  <c r="AE1037" i="12"/>
  <c r="AE1042" i="12"/>
  <c r="AE946" i="12"/>
  <c r="AE1046" i="12"/>
  <c r="AE757" i="12"/>
  <c r="AE794" i="12"/>
  <c r="AE901" i="12"/>
  <c r="AE1011" i="12"/>
  <c r="AE1016" i="12"/>
  <c r="AE1027" i="12"/>
  <c r="AE1032" i="12"/>
  <c r="AE1043" i="12"/>
  <c r="AE53" i="11"/>
  <c r="AE1041" i="12"/>
  <c r="AE124" i="11"/>
  <c r="AE1017" i="12"/>
  <c r="AE1022" i="12"/>
  <c r="AE1033" i="12"/>
  <c r="AE1038" i="12"/>
  <c r="AE12" i="11"/>
  <c r="AE92" i="11"/>
  <c r="AE108" i="12" s="1"/>
  <c r="AE1035" i="12"/>
  <c r="AE101" i="11"/>
  <c r="AE120" i="11" s="1"/>
  <c r="AE222" i="11"/>
  <c r="AE1014" i="12"/>
  <c r="AE1030" i="12"/>
  <c r="AE770" i="12"/>
  <c r="AE802" i="12"/>
  <c r="AE908" i="12"/>
  <c r="AE927" i="12"/>
  <c r="D1655" i="12" s="1"/>
  <c r="F1655" i="12" s="1"/>
  <c r="AE1007" i="12"/>
  <c r="AE1012" i="12"/>
  <c r="AE1023" i="12"/>
  <c r="AE1028" i="12"/>
  <c r="AE1039" i="12"/>
  <c r="AE1044" i="12"/>
  <c r="AE168" i="11"/>
  <c r="AE242" i="11" s="1"/>
  <c r="AE161" i="10" s="1"/>
  <c r="AE737" i="12"/>
  <c r="AE778" i="12"/>
  <c r="AE1008" i="12"/>
  <c r="AE1024" i="12"/>
  <c r="AE41" i="11"/>
  <c r="AE115" i="11" s="1"/>
  <c r="AE1009" i="12"/>
  <c r="AE114" i="12"/>
  <c r="Y132" i="25" s="1" a="1"/>
  <c r="Y132" i="25" s="1"/>
  <c r="AE910" i="12"/>
  <c r="AE1013" i="12"/>
  <c r="AE1018" i="12"/>
  <c r="AE1029" i="12"/>
  <c r="AE1034" i="12"/>
  <c r="AE1045" i="12"/>
  <c r="AE35" i="11"/>
  <c r="AE171" i="11"/>
  <c r="AE1019" i="12"/>
  <c r="AE1040" i="12"/>
  <c r="AE1163" i="12"/>
  <c r="AE1025" i="12"/>
  <c r="AE32" i="8"/>
  <c r="AE31" i="8" s="1"/>
  <c r="AE97" i="12"/>
  <c r="AE111" i="12" s="1"/>
  <c r="AE431" i="12"/>
  <c r="AE608" i="12" s="1"/>
  <c r="AE152" i="16"/>
  <c r="AE169" i="16" s="1"/>
  <c r="AE186" i="16" s="1"/>
  <c r="AE1340" i="16"/>
  <c r="AE1451" i="16"/>
  <c r="AE1491" i="16"/>
  <c r="AE1614" i="16"/>
  <c r="AE1498" i="16"/>
  <c r="AE1347" i="16"/>
  <c r="AE1458" i="16"/>
  <c r="AE1621" i="16"/>
  <c r="AE1119" i="12"/>
  <c r="AE1105" i="12"/>
  <c r="AE1098" i="12"/>
  <c r="AE1148" i="12"/>
  <c r="AE1103" i="12"/>
  <c r="AE998" i="12"/>
  <c r="AE1101" i="12"/>
  <c r="AE1124" i="12"/>
  <c r="AE1096" i="12"/>
  <c r="AE1106" i="12"/>
  <c r="AE1142" i="12"/>
  <c r="AE1122" i="12"/>
  <c r="AE1076" i="12"/>
  <c r="AE1152" i="12"/>
  <c r="AE1149" i="12"/>
  <c r="AE1151" i="12"/>
  <c r="AE1112" i="12"/>
  <c r="AE1125" i="12"/>
  <c r="AE1097" i="12"/>
  <c r="AE1104" i="12"/>
  <c r="AE1111" i="12"/>
  <c r="AE1115" i="12"/>
  <c r="AE1084" i="12"/>
  <c r="AE1505" i="16"/>
  <c r="AE1194" i="16"/>
  <c r="I197" i="16" s="1"/>
  <c r="G64" i="20" s="1"/>
  <c r="AE1573" i="16"/>
  <c r="AE1100" i="12"/>
  <c r="AE1107" i="12"/>
  <c r="AE1123" i="12"/>
  <c r="AE1113" i="12"/>
  <c r="AE1109" i="12"/>
  <c r="AE1108" i="12"/>
  <c r="AE1102" i="12"/>
  <c r="AE1141" i="12"/>
  <c r="AE1001" i="12"/>
  <c r="AE1628" i="16"/>
  <c r="AE1117" i="12"/>
  <c r="AE1121" i="12"/>
  <c r="AE1140" i="12"/>
  <c r="AE1000" i="12"/>
  <c r="AE1139" i="12"/>
  <c r="AE1082" i="12"/>
  <c r="AE999" i="12"/>
  <c r="AE1120" i="12"/>
  <c r="AE1118" i="12"/>
  <c r="AE1099" i="12"/>
  <c r="AE997" i="12"/>
  <c r="AE1114" i="12"/>
  <c r="AE1354" i="16"/>
  <c r="AE1150" i="12"/>
  <c r="AE1580" i="16"/>
  <c r="AE1116" i="12"/>
  <c r="AE1465" i="16"/>
  <c r="AE1143" i="12"/>
  <c r="AE1587" i="16"/>
  <c r="AE1110" i="12"/>
  <c r="AE1810" i="12"/>
  <c r="AE1775" i="12"/>
  <c r="AE1779" i="12"/>
  <c r="AE1800" i="12"/>
  <c r="AE1758" i="12"/>
  <c r="AE1748" i="12"/>
  <c r="AE1799" i="12"/>
  <c r="AE1789" i="12"/>
  <c r="AE1782" i="12"/>
  <c r="AE1808" i="12"/>
  <c r="AE1790" i="12"/>
  <c r="AE1079" i="12"/>
  <c r="AE1766" i="12"/>
  <c r="AE1777" i="12"/>
  <c r="AE1797" i="12"/>
  <c r="AE1820" i="12"/>
  <c r="AE1802" i="12"/>
  <c r="AE1743" i="12"/>
  <c r="AE1078" i="12"/>
  <c r="AE1707" i="12"/>
  <c r="AE1085" i="12"/>
  <c r="AE1087" i="12"/>
  <c r="AE1761" i="12"/>
  <c r="AE1755" i="12"/>
  <c r="AE1696" i="12"/>
  <c r="AE1686" i="12"/>
  <c r="AE1077" i="12"/>
  <c r="AE1065" i="12"/>
  <c r="AE1071" i="12"/>
  <c r="AE1834" i="12"/>
  <c r="AE1695" i="12"/>
  <c r="AE1740" i="12"/>
  <c r="AE1670" i="12"/>
  <c r="AE1709" i="12"/>
  <c r="AE1067" i="12"/>
  <c r="AE1075" i="12"/>
  <c r="AE1836" i="12"/>
  <c r="AE1750" i="12"/>
  <c r="AE1776" i="12"/>
  <c r="AE1812" i="12"/>
  <c r="AE1728" i="12"/>
  <c r="AE1841" i="12"/>
  <c r="AE2119" i="16"/>
  <c r="AE2147" i="16" s="1"/>
  <c r="AE1818" i="12"/>
  <c r="AE1792" i="12"/>
  <c r="AE1677" i="12"/>
  <c r="AE1063" i="12"/>
  <c r="AE1702" i="12"/>
  <c r="AE1074" i="12"/>
  <c r="AE1713" i="12"/>
  <c r="AE1057" i="12"/>
  <c r="AE1055" i="12"/>
  <c r="AE1073" i="12"/>
  <c r="AE1689" i="12"/>
  <c r="AE1700" i="12"/>
  <c r="AE1062" i="12"/>
  <c r="AE1765" i="12"/>
  <c r="AE1068" i="12"/>
  <c r="AE1712" i="12"/>
  <c r="AE1678" i="12"/>
  <c r="AE1730" i="12"/>
  <c r="AE1688" i="12"/>
  <c r="AE1512" i="16"/>
  <c r="AE1739" i="12"/>
  <c r="AE1706" i="12"/>
  <c r="AE1759" i="12"/>
  <c r="AE1757" i="12"/>
  <c r="AE1064" i="12"/>
  <c r="AE1058" i="12"/>
  <c r="AE1767" i="12"/>
  <c r="AE1737" i="12"/>
  <c r="AE1054" i="12"/>
  <c r="AE1066" i="12"/>
  <c r="AE1809" i="12"/>
  <c r="AE1781" i="12"/>
  <c r="AE1675" i="12"/>
  <c r="AE1821" i="12"/>
  <c r="AE1844" i="12"/>
  <c r="AE1753" i="12"/>
  <c r="AE1685" i="12"/>
  <c r="AE1687" i="12"/>
  <c r="AE1083" i="12"/>
  <c r="AE1694" i="12"/>
  <c r="AE1733" i="12"/>
  <c r="AE1086" i="12"/>
  <c r="AE1080" i="12"/>
  <c r="AE1807" i="12"/>
  <c r="AE1684" i="12"/>
  <c r="AE1832" i="12"/>
  <c r="AE1681" i="12"/>
  <c r="AE1806" i="12"/>
  <c r="AE1796" i="12"/>
  <c r="AE1683" i="12"/>
  <c r="AE1682" i="12"/>
  <c r="AE1762" i="12"/>
  <c r="AE1811" i="12"/>
  <c r="AE1823" i="12"/>
  <c r="AE1843" i="12"/>
  <c r="AE1061" i="12"/>
  <c r="AE1793" i="12"/>
  <c r="AE1778" i="12"/>
  <c r="AE1798" i="12"/>
  <c r="AE1746" i="12"/>
  <c r="AE1756" i="12"/>
  <c r="AE1795" i="12"/>
  <c r="AE1679" i="12"/>
  <c r="AE1752" i="12"/>
  <c r="AE1803" i="12"/>
  <c r="AE1744" i="12"/>
  <c r="AE1827" i="12"/>
  <c r="AE1736" i="12"/>
  <c r="AE1842" i="12"/>
  <c r="AE1673" i="12"/>
  <c r="AE1361" i="16"/>
  <c r="AE1732" i="12"/>
  <c r="AE1711" i="12"/>
  <c r="AE1472" i="16"/>
  <c r="AE1052" i="12"/>
  <c r="AE1774" i="12"/>
  <c r="AE1786" i="12"/>
  <c r="AE1738" i="12"/>
  <c r="AE1703" i="12"/>
  <c r="AE1837" i="12"/>
  <c r="AE1785" i="12"/>
  <c r="AE1838" i="12"/>
  <c r="AE1764" i="12"/>
  <c r="AE1805" i="12"/>
  <c r="AE1804" i="12"/>
  <c r="AE1825" i="12"/>
  <c r="AE1763" i="12"/>
  <c r="AE1060" i="12"/>
  <c r="AE1745" i="12"/>
  <c r="AE1056" i="12"/>
  <c r="AE1699" i="12"/>
  <c r="AE1680" i="12"/>
  <c r="AE1719" i="12"/>
  <c r="AE1069" i="12"/>
  <c r="AE1090" i="12"/>
  <c r="AE1676" i="12"/>
  <c r="AE1091" i="12"/>
  <c r="AE1783" i="12"/>
  <c r="AE1784" i="12"/>
  <c r="AE1697" i="12"/>
  <c r="AE1053" i="12"/>
  <c r="AE1831" i="12"/>
  <c r="AE1787" i="12"/>
  <c r="AE1780" i="12"/>
  <c r="AE1788" i="12"/>
  <c r="AE1201" i="16"/>
  <c r="I198" i="16" s="1"/>
  <c r="G65" i="20" s="1"/>
  <c r="AE1742" i="12"/>
  <c r="AE1835" i="12"/>
  <c r="AE1773" i="12"/>
  <c r="AE2118" i="16"/>
  <c r="AE1721" i="12"/>
  <c r="AE1672" i="12"/>
  <c r="AE1089" i="12"/>
  <c r="AE1081" i="12"/>
  <c r="AE1747" i="12"/>
  <c r="AE1729" i="12"/>
  <c r="AE1751" i="12"/>
  <c r="AE1708" i="12"/>
  <c r="AE1059" i="12"/>
  <c r="AE1749" i="12"/>
  <c r="AE1722" i="12"/>
  <c r="AE1704" i="12"/>
  <c r="AE1735" i="12"/>
  <c r="AE1088" i="12"/>
  <c r="AE1701" i="12"/>
  <c r="AE1705" i="12"/>
  <c r="AE1635" i="16"/>
  <c r="AE1819" i="12"/>
  <c r="AE1760" i="12"/>
  <c r="AE1698" i="12"/>
  <c r="AE1072" i="12"/>
  <c r="AE1741" i="12"/>
  <c r="AE1731" i="12"/>
  <c r="AE1794" i="12"/>
  <c r="AE1791" i="12"/>
  <c r="AE1754" i="12"/>
  <c r="AE1734" i="12"/>
  <c r="AE1829" i="12"/>
  <c r="AE1671" i="12"/>
  <c r="AE1710" i="12"/>
  <c r="AE1070" i="12"/>
  <c r="AE1594" i="16"/>
  <c r="AE1833" i="12"/>
  <c r="AE1801" i="12"/>
  <c r="AE1839" i="12"/>
  <c r="AE1927" i="16"/>
  <c r="AE1830" i="12"/>
  <c r="AE1840" i="12"/>
  <c r="AE1642" i="16"/>
  <c r="AE1601" i="16"/>
  <c r="AE1826" i="12"/>
  <c r="AE1824" i="12"/>
  <c r="AE1215" i="16"/>
  <c r="I200" i="16" s="1"/>
  <c r="G67" i="20" s="1"/>
  <c r="AE1479" i="16"/>
  <c r="AE1846" i="12"/>
  <c r="AE1519" i="16"/>
  <c r="AE1822" i="12"/>
  <c r="AE1208" i="16"/>
  <c r="I199" i="16" s="1"/>
  <c r="G66" i="20" s="1"/>
  <c r="AE1718" i="12"/>
  <c r="AE1828" i="12"/>
  <c r="AE1845" i="12"/>
  <c r="AE1817" i="12"/>
  <c r="AE1720" i="12"/>
  <c r="AE1368" i="16"/>
  <c r="AE1222" i="16"/>
  <c r="I201" i="16" s="1"/>
  <c r="G68" i="20" s="1"/>
  <c r="AE1649" i="16"/>
  <c r="AE1375" i="16"/>
  <c r="AE1526" i="16"/>
  <c r="AE1656" i="16"/>
  <c r="AE1229" i="16"/>
  <c r="I202" i="16" s="1"/>
  <c r="G69" i="20" s="1"/>
  <c r="AE1382" i="16"/>
  <c r="AE1533" i="16"/>
  <c r="AE1540" i="16"/>
  <c r="AE1663" i="16"/>
  <c r="AE1547" i="16"/>
  <c r="AE1389" i="16"/>
  <c r="AE1236" i="16"/>
  <c r="I203" i="16" s="1"/>
  <c r="G70" i="20" s="1"/>
  <c r="AE1554" i="16"/>
  <c r="AE1243" i="16"/>
  <c r="I204" i="16" s="1"/>
  <c r="G71" i="20" s="1"/>
  <c r="AE1396" i="16"/>
  <c r="AE1670" i="16"/>
  <c r="AE1677" i="16"/>
  <c r="AE1403" i="16"/>
  <c r="AE1250" i="16"/>
  <c r="I205" i="16" s="1"/>
  <c r="G72" i="20" s="1"/>
  <c r="AE1684" i="16"/>
  <c r="AE1410" i="16"/>
  <c r="AE1257" i="16"/>
  <c r="I206" i="16" s="1"/>
  <c r="G73" i="20" s="1"/>
  <c r="AE1264" i="16"/>
  <c r="I207" i="16" s="1"/>
  <c r="G74" i="20" s="1"/>
  <c r="AE1417" i="16"/>
  <c r="AE1691" i="16"/>
  <c r="AE1271" i="16"/>
  <c r="I208" i="16" s="1"/>
  <c r="G75" i="20" s="1"/>
  <c r="AE1424" i="16"/>
  <c r="AE1698" i="16"/>
  <c r="AE1431" i="16"/>
  <c r="AE1705" i="16"/>
  <c r="AE1278" i="16"/>
  <c r="I209" i="16" s="1"/>
  <c r="G76" i="20" s="1"/>
  <c r="AE1285" i="16"/>
  <c r="I210" i="16" s="1"/>
  <c r="G77" i="20" s="1"/>
  <c r="AE1712" i="16"/>
  <c r="AE1438" i="16"/>
  <c r="AE1719" i="16"/>
  <c r="AE1292" i="16"/>
  <c r="I211" i="16" s="1"/>
  <c r="G78" i="20" s="1"/>
  <c r="AE1299" i="16"/>
  <c r="I212" i="16" s="1"/>
  <c r="G79" i="20" s="1"/>
  <c r="AE1726" i="16"/>
  <c r="AE1733" i="16"/>
  <c r="AE1306" i="16"/>
  <c r="I213" i="16" s="1"/>
  <c r="G80" i="20" s="1"/>
  <c r="AE1313" i="16"/>
  <c r="AE1740" i="16"/>
  <c r="AE1320" i="16"/>
  <c r="AE1747" i="16"/>
  <c r="AE1327" i="16"/>
  <c r="AE1754" i="16"/>
  <c r="AE1761" i="16"/>
  <c r="AE1768" i="16"/>
  <c r="AD228" i="10"/>
  <c r="AC38" i="18"/>
  <c r="AC31" i="18"/>
  <c r="AC41" i="18" s="1"/>
  <c r="AC68" i="10" s="1"/>
  <c r="AC15" i="10"/>
  <c r="AE949" i="16"/>
  <c r="AB211" i="10"/>
  <c r="AD1144" i="12"/>
  <c r="AD1164" i="12" s="1"/>
  <c r="AD805" i="12"/>
  <c r="AD918" i="12" s="1"/>
  <c r="AD1933" i="12" s="1"/>
  <c r="AD284" i="16"/>
  <c r="AD853" i="16" s="1"/>
  <c r="AD1895" i="16"/>
  <c r="AD85" i="25"/>
  <c r="AD93" i="25" s="1"/>
  <c r="AC23" i="18"/>
  <c r="AC16" i="18"/>
  <c r="AC26" i="18" s="1"/>
  <c r="AC99" i="18" s="1"/>
  <c r="AB88" i="10"/>
  <c r="AB87" i="10" s="1"/>
  <c r="AB82" i="10" s="1"/>
  <c r="AB117" i="18"/>
  <c r="AC1528" i="12"/>
  <c r="AC1641" i="12" s="1"/>
  <c r="AD11" i="10"/>
  <c r="AD11" i="22"/>
  <c r="AD11" i="20"/>
  <c r="AD11" i="18"/>
  <c r="AD11" i="12"/>
  <c r="AD11" i="11"/>
  <c r="AD11" i="16"/>
  <c r="AB245" i="11"/>
  <c r="AB160" i="10"/>
  <c r="AB159" i="10" s="1"/>
  <c r="AC219" i="11"/>
  <c r="AC246" i="11" s="1"/>
  <c r="AC611" i="12" s="1"/>
  <c r="AC114" i="10"/>
  <c r="AC699" i="16"/>
  <c r="AC240" i="20"/>
  <c r="AC280" i="20" s="1"/>
  <c r="AC313" i="20" s="1"/>
  <c r="AD1768" i="12"/>
  <c r="AD1881" i="12" s="1"/>
  <c r="AD1919" i="12" s="1"/>
  <c r="AD1153" i="12"/>
  <c r="AD1165" i="12" s="1"/>
  <c r="AD1002" i="12"/>
  <c r="AD1159" i="12" s="1"/>
  <c r="AD151" i="11"/>
  <c r="AD214" i="11"/>
  <c r="AD158" i="11"/>
  <c r="AD215" i="11"/>
  <c r="AD218" i="11"/>
  <c r="AD156" i="11"/>
  <c r="AD216" i="11"/>
  <c r="AD152" i="11"/>
  <c r="AD149" i="11"/>
  <c r="AD150" i="11"/>
  <c r="AD193" i="11"/>
  <c r="AD197" i="11"/>
  <c r="AD157" i="11"/>
  <c r="AD154" i="11"/>
  <c r="AD195" i="11"/>
  <c r="AD194" i="11"/>
  <c r="AD196" i="11"/>
  <c r="AD153" i="11"/>
  <c r="AD155" i="11"/>
  <c r="AD217" i="11"/>
  <c r="AD116" i="12"/>
  <c r="AD264" i="12"/>
  <c r="AD206" i="12"/>
  <c r="AD161" i="12"/>
  <c r="AD520" i="12"/>
  <c r="AD434" i="12"/>
  <c r="AD221" i="12"/>
  <c r="AD306" i="12"/>
  <c r="AD585" i="12"/>
  <c r="AD594" i="12"/>
  <c r="AD1047" i="12"/>
  <c r="AD1160" i="12" s="1"/>
  <c r="AD760" i="12"/>
  <c r="AD917" i="12" s="1"/>
  <c r="AD1932" i="12" s="1"/>
  <c r="AD136" i="16"/>
  <c r="AD857" i="16"/>
  <c r="AD47" i="20"/>
  <c r="AD59" i="20"/>
  <c r="AD1256" i="20" s="1"/>
  <c r="AD1290" i="20" s="1"/>
  <c r="AD1303" i="20" s="1"/>
  <c r="AD1316" i="20" s="1"/>
  <c r="AD53" i="20"/>
  <c r="AD257" i="10"/>
  <c r="AB99" i="18"/>
  <c r="AD1496" i="16"/>
  <c r="AD1477" i="16"/>
  <c r="Y316" i="10"/>
  <c r="Y61" i="25"/>
  <c r="Y76" i="25" s="1"/>
  <c r="Y21" i="31" s="1"/>
  <c r="AD1394" i="16"/>
  <c r="AE1782" i="16"/>
  <c r="AB1782" i="16"/>
  <c r="AC1782" i="16"/>
  <c r="AD1782" i="16"/>
  <c r="AD1661" i="16"/>
  <c r="AC974" i="16"/>
  <c r="AC333" i="16"/>
  <c r="AD1415" i="16"/>
  <c r="AC1531" i="16"/>
  <c r="AD1463" i="16"/>
  <c r="AD1489" i="16"/>
  <c r="AD332" i="16"/>
  <c r="AC1668" i="16"/>
  <c r="AC986" i="16"/>
  <c r="P836" i="20"/>
  <c r="AD405" i="20"/>
  <c r="AE403" i="20"/>
  <c r="AE405" i="20" s="1"/>
  <c r="AD1352" i="16"/>
  <c r="AE602" i="20"/>
  <c r="AD589" i="20"/>
  <c r="AD590" i="20" s="1"/>
  <c r="AD404" i="20"/>
  <c r="AE588" i="20"/>
  <c r="AD1654" i="16"/>
  <c r="AD2246" i="16"/>
  <c r="AE1702" i="16"/>
  <c r="AD2240" i="16"/>
  <c r="AE1660" i="16"/>
  <c r="AB2201" i="16"/>
  <c r="AC1400" i="16"/>
  <c r="AD2211" i="16"/>
  <c r="AE1462" i="16"/>
  <c r="AD2237" i="16"/>
  <c r="AE1639" i="16"/>
  <c r="AD985" i="16"/>
  <c r="AE1009" i="16"/>
  <c r="AD2242" i="16"/>
  <c r="AE1674" i="16"/>
  <c r="AD2195" i="16"/>
  <c r="AE1358" i="16"/>
  <c r="AD1359" i="16"/>
  <c r="AD1360" i="16" s="1"/>
  <c r="AD2238" i="16"/>
  <c r="AE1646" i="16"/>
  <c r="AD2210" i="16"/>
  <c r="AE1455" i="16"/>
  <c r="AD2217" i="16"/>
  <c r="AE1495" i="16"/>
  <c r="AD1647" i="16"/>
  <c r="AD2236" i="16"/>
  <c r="AE1632" i="16"/>
  <c r="AB2247" i="16"/>
  <c r="AC1709" i="16"/>
  <c r="AC969" i="16"/>
  <c r="AD969" i="16" s="1"/>
  <c r="AD2200" i="16"/>
  <c r="AE1393" i="16"/>
  <c r="AD1675" i="16"/>
  <c r="AD2203" i="16"/>
  <c r="AE1414" i="16"/>
  <c r="AC2222" i="16"/>
  <c r="AD1530" i="16"/>
  <c r="AD1633" i="16"/>
  <c r="AD2239" i="16"/>
  <c r="AE1653" i="16"/>
  <c r="AD2213" i="16"/>
  <c r="AE1476" i="16"/>
  <c r="AD1456" i="16"/>
  <c r="AD1640" i="16"/>
  <c r="AD2194" i="16"/>
  <c r="AE1351" i="16"/>
  <c r="AD973" i="16"/>
  <c r="AC2241" i="16"/>
  <c r="AD1667" i="16"/>
  <c r="AD2216" i="16"/>
  <c r="AE1488" i="16"/>
  <c r="L458" i="16"/>
  <c r="L1895" i="16"/>
  <c r="L363" i="16"/>
  <c r="L368" i="16" s="1"/>
  <c r="L1562" i="16"/>
  <c r="X212" i="10"/>
  <c r="U748" i="20"/>
  <c r="V748" i="20" s="1"/>
  <c r="Z468" i="20"/>
  <c r="AA466" i="20"/>
  <c r="AB466" i="20" s="1"/>
  <c r="Z630" i="20"/>
  <c r="Z649" i="20"/>
  <c r="AA647" i="20"/>
  <c r="AB647" i="20" s="1"/>
  <c r="Z482" i="20"/>
  <c r="AA480" i="20"/>
  <c r="AB480" i="20" s="1"/>
  <c r="X503" i="20"/>
  <c r="Y501" i="20"/>
  <c r="AA1401" i="16"/>
  <c r="AB1401" i="16" s="1"/>
  <c r="Z1782" i="16"/>
  <c r="AA1782" i="16"/>
  <c r="AA43" i="16"/>
  <c r="AA2333" i="16"/>
  <c r="AA44" i="16" s="1"/>
  <c r="AA85" i="16" s="1"/>
  <c r="Z2178" i="16"/>
  <c r="AA1247" i="16"/>
  <c r="AB1247" i="16" s="1"/>
  <c r="AA975" i="16"/>
  <c r="AB975" i="16" s="1"/>
  <c r="AA1003" i="16"/>
  <c r="AB1003" i="16" s="1"/>
  <c r="Z2244" i="16"/>
  <c r="AA1688" i="16"/>
  <c r="AB1688" i="16" s="1"/>
  <c r="Z2243" i="16"/>
  <c r="AA1681" i="16"/>
  <c r="AB1681" i="16" s="1"/>
  <c r="AA1027" i="16"/>
  <c r="AB1027" i="16" s="1"/>
  <c r="Z334" i="16"/>
  <c r="Z838" i="16" s="1"/>
  <c r="Z199" i="10" s="1"/>
  <c r="AA1478" i="16"/>
  <c r="AB1478" i="16" s="1"/>
  <c r="AA2201" i="16"/>
  <c r="AA997" i="16"/>
  <c r="AB997" i="16" s="1"/>
  <c r="AA2247" i="16"/>
  <c r="Z2223" i="16"/>
  <c r="AA1537" i="16"/>
  <c r="AB1537" i="16" s="1"/>
  <c r="Z73" i="16"/>
  <c r="Z2313" i="16" s="1"/>
  <c r="Z2325" i="16" s="1"/>
  <c r="Z33" i="16"/>
  <c r="Z2308" i="16" s="1"/>
  <c r="Z2320" i="16" s="1"/>
  <c r="Z49" i="16"/>
  <c r="Z2310" i="16" s="1"/>
  <c r="Z2322" i="16" s="1"/>
  <c r="T741" i="20"/>
  <c r="S742" i="20"/>
  <c r="S743" i="20" s="1"/>
  <c r="U82" i="16"/>
  <c r="V25" i="16"/>
  <c r="V2307" i="16" s="1"/>
  <c r="V2319" i="16" s="1"/>
  <c r="V27" i="16" s="1"/>
  <c r="S808" i="20"/>
  <c r="R927" i="20"/>
  <c r="W2180" i="16"/>
  <c r="X1261" i="16"/>
  <c r="W1262" i="16"/>
  <c r="P928" i="20"/>
  <c r="Q928" i="20" s="1"/>
  <c r="Q929" i="20" s="1"/>
  <c r="O823" i="20"/>
  <c r="O824" i="20" s="1"/>
  <c r="P822" i="20"/>
  <c r="V1269" i="16"/>
  <c r="O816" i="20"/>
  <c r="O817" i="20" s="1"/>
  <c r="V2181" i="16"/>
  <c r="W1268" i="16"/>
  <c r="P815" i="20"/>
  <c r="Y1248" i="16"/>
  <c r="Z1248" i="16" s="1"/>
  <c r="Y2178" i="16"/>
  <c r="J2258" i="16"/>
  <c r="Y2244" i="16"/>
  <c r="Y2243" i="16"/>
  <c r="X2179" i="16"/>
  <c r="Y1254" i="16"/>
  <c r="Z1254" i="16" s="1"/>
  <c r="X1255" i="16"/>
  <c r="Y2223" i="16"/>
  <c r="X1782" i="16"/>
  <c r="Y1782" i="16"/>
  <c r="U693" i="20"/>
  <c r="U694" i="20" s="1"/>
  <c r="X473" i="20"/>
  <c r="Y473" i="20" s="1"/>
  <c r="W474" i="20"/>
  <c r="W475" i="20" s="1"/>
  <c r="Y2336" i="16"/>
  <c r="Y68" i="16" s="1"/>
  <c r="Y88" i="16" s="1"/>
  <c r="Y67" i="16"/>
  <c r="O802" i="20"/>
  <c r="P802" i="20" s="1"/>
  <c r="P803" i="20" s="1"/>
  <c r="O837" i="20"/>
  <c r="O838" i="20" s="1"/>
  <c r="W503" i="20"/>
  <c r="O921" i="20"/>
  <c r="N900" i="20"/>
  <c r="O858" i="20"/>
  <c r="O859" i="20" s="1"/>
  <c r="T285" i="16"/>
  <c r="Y998" i="16"/>
  <c r="Z998" i="16" s="1"/>
  <c r="T2205" i="16"/>
  <c r="X706" i="20"/>
  <c r="Y706" i="20" s="1"/>
  <c r="K661" i="20"/>
  <c r="K662" i="20" s="1"/>
  <c r="X487" i="20"/>
  <c r="Y487" i="20" s="1"/>
  <c r="P857" i="20"/>
  <c r="Q2249" i="16"/>
  <c r="Q1724" i="16"/>
  <c r="R1724" i="16" s="1"/>
  <c r="S1723" i="16"/>
  <c r="T1723" i="16" s="1"/>
  <c r="T2249" i="16" s="1"/>
  <c r="Y1538" i="16"/>
  <c r="Z1538" i="16" s="1"/>
  <c r="Y1689" i="16"/>
  <c r="Z1689" i="16" s="1"/>
  <c r="N1737" i="16"/>
  <c r="D2937" i="16"/>
  <c r="M1744" i="16"/>
  <c r="Y1682" i="16"/>
  <c r="Z1682" i="16" s="1"/>
  <c r="N1052" i="16"/>
  <c r="O1052" i="16" s="1"/>
  <c r="P1051" i="16"/>
  <c r="Y1028" i="16"/>
  <c r="Z1028" i="16" s="1"/>
  <c r="R2335" i="16"/>
  <c r="R59" i="16"/>
  <c r="S57" i="16" s="1"/>
  <c r="S2311" i="16" s="1"/>
  <c r="R2326" i="16"/>
  <c r="U648" i="20"/>
  <c r="U649" i="20" s="1"/>
  <c r="S459" i="20"/>
  <c r="R460" i="20"/>
  <c r="R461" i="20" s="1"/>
  <c r="U515" i="20"/>
  <c r="V508" i="20"/>
  <c r="W494" i="20"/>
  <c r="K2018" i="16"/>
  <c r="S1429" i="16"/>
  <c r="S1430" i="16" s="1"/>
  <c r="R286" i="16"/>
  <c r="D2943" i="16"/>
  <c r="P1782" i="16"/>
  <c r="Q1782" i="16"/>
  <c r="R1782" i="16"/>
  <c r="S1782" i="16"/>
  <c r="T1782" i="16"/>
  <c r="U1782" i="16"/>
  <c r="V1782" i="16"/>
  <c r="W1782" i="16"/>
  <c r="U1408" i="16"/>
  <c r="U2202" i="16"/>
  <c r="V1407" i="16"/>
  <c r="T1423" i="16"/>
  <c r="E2919" i="16"/>
  <c r="E2912" i="16"/>
  <c r="D3216" i="16"/>
  <c r="K2067" i="16"/>
  <c r="L1745" i="16"/>
  <c r="L1746" i="16" s="1"/>
  <c r="M1738" i="16"/>
  <c r="M1739" i="16" s="1"/>
  <c r="M2251" i="16"/>
  <c r="V1695" i="16"/>
  <c r="W1695" i="16" s="1"/>
  <c r="X1695" i="16" s="1"/>
  <c r="X2245" i="16" s="1"/>
  <c r="D1771" i="16"/>
  <c r="D2938" i="16" s="1"/>
  <c r="E2938" i="16"/>
  <c r="F2930" i="16"/>
  <c r="U1696" i="16"/>
  <c r="U1422" i="16"/>
  <c r="V1421" i="16"/>
  <c r="U2204" i="16"/>
  <c r="F1770" i="16" a="1"/>
  <c r="F1770" i="16" s="1"/>
  <c r="G211" i="20" s="1"/>
  <c r="U1005" i="16"/>
  <c r="R1327" i="16"/>
  <c r="O1046" i="16"/>
  <c r="P1046" i="16" s="1"/>
  <c r="Q1045" i="16"/>
  <c r="R1045" i="16" s="1"/>
  <c r="L1064" i="16"/>
  <c r="M1064" i="16" s="1"/>
  <c r="P1717" i="16"/>
  <c r="Q1717" i="16" s="1"/>
  <c r="L1065" i="16"/>
  <c r="P2248" i="16"/>
  <c r="M1731" i="16"/>
  <c r="M1732" i="16" s="1"/>
  <c r="R1716" i="16"/>
  <c r="Q2248" i="16"/>
  <c r="K1765" i="16"/>
  <c r="N1730" i="16"/>
  <c r="M2250" i="16"/>
  <c r="H1789" i="16"/>
  <c r="S1327" i="16"/>
  <c r="D1085" i="20"/>
  <c r="V734" i="20"/>
  <c r="U735" i="20"/>
  <c r="U736" i="20" s="1"/>
  <c r="R80" i="16"/>
  <c r="M1058" i="16"/>
  <c r="N1053" i="16"/>
  <c r="S1017" i="16"/>
  <c r="T1017" i="16" s="1"/>
  <c r="S1033" i="16"/>
  <c r="V1004" i="16"/>
  <c r="Q934" i="20"/>
  <c r="R801" i="20"/>
  <c r="S801" i="20" s="1"/>
  <c r="T801" i="20" s="1"/>
  <c r="R920" i="20"/>
  <c r="P899" i="20"/>
  <c r="P865" i="20"/>
  <c r="Q865" i="20" s="1"/>
  <c r="Q866" i="20" s="1"/>
  <c r="R864" i="20"/>
  <c r="V1704" i="16"/>
  <c r="W999" i="16"/>
  <c r="X999" i="16" s="1"/>
  <c r="Y999" i="16" s="1"/>
  <c r="Z999" i="16" s="1"/>
  <c r="T1711" i="16"/>
  <c r="T2318" i="16"/>
  <c r="T19" i="16" s="1"/>
  <c r="S20" i="16"/>
  <c r="S81" i="16" s="1"/>
  <c r="N1057" i="16"/>
  <c r="T1023" i="16"/>
  <c r="Q1035" i="16"/>
  <c r="R1040" i="16"/>
  <c r="Q1041" i="16"/>
  <c r="V1010" i="16"/>
  <c r="S1039" i="16"/>
  <c r="T1039" i="16" s="1"/>
  <c r="M1059" i="16"/>
  <c r="U1011" i="16"/>
  <c r="R1034" i="16"/>
  <c r="U1029" i="16"/>
  <c r="V1029" i="16" s="1"/>
  <c r="W1029" i="16" s="1"/>
  <c r="X1029" i="16" s="1"/>
  <c r="Y1029" i="16" s="1"/>
  <c r="Z1029" i="16" s="1"/>
  <c r="U1022" i="16"/>
  <c r="V1021" i="16"/>
  <c r="F1068" i="16"/>
  <c r="K1069" i="16" s="1"/>
  <c r="F1074" i="16"/>
  <c r="K1075" i="16" s="1"/>
  <c r="V1015" i="16"/>
  <c r="U1016" i="16"/>
  <c r="D1080" i="16"/>
  <c r="D1081" i="16" s="1"/>
  <c r="E1085" i="16"/>
  <c r="F1085" i="16" s="1" a="1"/>
  <c r="F1085" i="16" s="1"/>
  <c r="D1085" i="16"/>
  <c r="C1087" i="16"/>
  <c r="B1084" i="16"/>
  <c r="D1090" i="16"/>
  <c r="J1089" i="16"/>
  <c r="E1086" i="16"/>
  <c r="N1063" i="16"/>
  <c r="U885" i="20"/>
  <c r="V885" i="20" s="1"/>
  <c r="T886" i="20"/>
  <c r="T887" i="20" s="1"/>
  <c r="T721" i="20"/>
  <c r="U721" i="20" s="1"/>
  <c r="U722" i="20" s="1"/>
  <c r="R654" i="20"/>
  <c r="P655" i="20"/>
  <c r="P656" i="20" s="1"/>
  <c r="R850" i="20"/>
  <c r="U728" i="20"/>
  <c r="V728" i="20" s="1"/>
  <c r="V729" i="20" s="1"/>
  <c r="E409" i="20"/>
  <c r="D615" i="20"/>
  <c r="W727" i="20"/>
  <c r="O872" i="20"/>
  <c r="O873" i="20" s="1"/>
  <c r="P871" i="20"/>
  <c r="Q878" i="20"/>
  <c r="P879" i="20"/>
  <c r="P880" i="20" s="1"/>
  <c r="V720" i="20"/>
  <c r="W685" i="20"/>
  <c r="X685" i="20" s="1"/>
  <c r="Y685" i="20" s="1"/>
  <c r="U686" i="20"/>
  <c r="V686" i="20" s="1"/>
  <c r="V687" i="20" s="1"/>
  <c r="W692" i="20"/>
  <c r="X692" i="20" s="1"/>
  <c r="Y692" i="20" s="1"/>
  <c r="S843" i="20"/>
  <c r="R829" i="20"/>
  <c r="V699" i="20"/>
  <c r="O795" i="20"/>
  <c r="P795" i="20" s="1"/>
  <c r="P796" i="20" s="1"/>
  <c r="Q794" i="20"/>
  <c r="W987" i="16"/>
  <c r="X987" i="16" s="1"/>
  <c r="W632" i="20"/>
  <c r="V637" i="20"/>
  <c r="C1099" i="20"/>
  <c r="D1093" i="20"/>
  <c r="E1093" i="20" s="1"/>
  <c r="C1093" i="20"/>
  <c r="U638" i="20"/>
  <c r="U639" i="20" s="1"/>
  <c r="V1428" i="16"/>
  <c r="U2205" i="16"/>
  <c r="U285" i="16"/>
  <c r="K1772" i="16"/>
  <c r="K1773" i="16" s="1"/>
  <c r="D1783" i="16"/>
  <c r="C1786" i="16" s="1"/>
  <c r="D969" i="20" s="1"/>
  <c r="C969" i="20" s="1"/>
  <c r="E968" i="20" s="1"/>
  <c r="E1777" i="16"/>
  <c r="D1777" i="16"/>
  <c r="B1776" i="16"/>
  <c r="B2943" i="16" s="1"/>
  <c r="E1778" i="16"/>
  <c r="U1710" i="16"/>
  <c r="V2247" i="16"/>
  <c r="U2247" i="16"/>
  <c r="W2246" i="16"/>
  <c r="W2206" i="16"/>
  <c r="W1703" i="16"/>
  <c r="X1703" i="16" s="1"/>
  <c r="Y1703" i="16" s="1"/>
  <c r="Z1703" i="16" s="1"/>
  <c r="AA1703" i="16" s="1"/>
  <c r="AB1703" i="16" s="1"/>
  <c r="AC1703" i="16" s="1"/>
  <c r="AD1703" i="16" s="1"/>
  <c r="T1436" i="16"/>
  <c r="AC1214" i="16" l="1"/>
  <c r="V489" i="20"/>
  <c r="W488" i="20"/>
  <c r="AD1212" i="16"/>
  <c r="AC1213" i="16"/>
  <c r="AC2173" i="16"/>
  <c r="P530" i="20"/>
  <c r="Q530" i="20" s="1"/>
  <c r="R530" i="20" s="1"/>
  <c r="AB250" i="10"/>
  <c r="AB393" i="10" s="1"/>
  <c r="V482" i="20"/>
  <c r="W481" i="20"/>
  <c r="X481" i="20" s="1"/>
  <c r="Y481" i="20" s="1"/>
  <c r="AD3441" i="16"/>
  <c r="AD3443" i="16" s="1"/>
  <c r="AD3442" i="16"/>
  <c r="AD3333" i="16"/>
  <c r="AD3335" i="16" s="1"/>
  <c r="AD3334" i="16"/>
  <c r="AD3429" i="16"/>
  <c r="AD3431" i="16" s="1"/>
  <c r="AD3430" i="16"/>
  <c r="AD3357" i="16"/>
  <c r="AD3359" i="16" s="1"/>
  <c r="AD3345" i="16"/>
  <c r="AD3347" i="16" s="1"/>
  <c r="AD3346" i="16"/>
  <c r="AD3273" i="16"/>
  <c r="AD3275" i="16" s="1"/>
  <c r="AD3274" i="16"/>
  <c r="AD3381" i="16"/>
  <c r="AD3383" i="16" s="1"/>
  <c r="AD3453" i="16"/>
  <c r="AD3455" i="16" s="1"/>
  <c r="AD3454" i="16"/>
  <c r="AD3261" i="16"/>
  <c r="AD3263" i="16" s="1"/>
  <c r="AD3262" i="16"/>
  <c r="AD3321" i="16"/>
  <c r="AD3323" i="16" s="1"/>
  <c r="AD3322" i="16"/>
  <c r="AD3249" i="16"/>
  <c r="AD3251" i="16" s="1"/>
  <c r="AE2130" i="16"/>
  <c r="AD3286" i="16"/>
  <c r="AE2108" i="16"/>
  <c r="J2108" i="16" s="1"/>
  <c r="AD3310" i="16"/>
  <c r="AC3430" i="16"/>
  <c r="AC3322" i="16"/>
  <c r="AD2146" i="16"/>
  <c r="AD3406" i="16"/>
  <c r="AC3334" i="16"/>
  <c r="AC3406" i="16"/>
  <c r="AC3442" i="16"/>
  <c r="AD3466" i="16"/>
  <c r="AD3394" i="16"/>
  <c r="AD3298" i="16"/>
  <c r="AE2103" i="16"/>
  <c r="J2103" i="16" s="1"/>
  <c r="AD3418" i="16"/>
  <c r="AD3370" i="16"/>
  <c r="AC3394" i="16"/>
  <c r="AC3298" i="16"/>
  <c r="AA393" i="10"/>
  <c r="AA254" i="10"/>
  <c r="AA397" i="10" s="1"/>
  <c r="AD3492" i="16"/>
  <c r="AD3477" i="16"/>
  <c r="AD3478" i="16" s="1"/>
  <c r="AD3488" i="16"/>
  <c r="AD3487" i="16"/>
  <c r="AD861" i="16" s="1"/>
  <c r="AC3479" i="16"/>
  <c r="AC3491" i="16" s="1"/>
  <c r="AC3489" i="16"/>
  <c r="AE3248" i="16"/>
  <c r="AE3249" i="16" s="1"/>
  <c r="AE3252" i="16"/>
  <c r="AE3247" i="16"/>
  <c r="AE3259" i="16"/>
  <c r="AE3264" i="16"/>
  <c r="AE3260" i="16"/>
  <c r="AE3261" i="16" s="1"/>
  <c r="AE3274" i="16"/>
  <c r="AE3272" i="16"/>
  <c r="AE3273" i="16" s="1"/>
  <c r="AE3276" i="16"/>
  <c r="AE3271" i="16"/>
  <c r="AE3288" i="16"/>
  <c r="AE3283" i="16"/>
  <c r="AE3284" i="16" s="1"/>
  <c r="AE3298" i="16"/>
  <c r="AE3300" i="16"/>
  <c r="AE3296" i="16"/>
  <c r="AE3297" i="16" s="1"/>
  <c r="AE3295" i="16"/>
  <c r="AE3331" i="16"/>
  <c r="AE3312" i="16"/>
  <c r="AE3320" i="16"/>
  <c r="AE3321" i="16" s="1"/>
  <c r="AE3332" i="16"/>
  <c r="AE3333" i="16" s="1"/>
  <c r="AE3324" i="16"/>
  <c r="AE3336" i="16"/>
  <c r="AE3319" i="16"/>
  <c r="AE3307" i="16"/>
  <c r="AE3308" i="16" s="1"/>
  <c r="AE3344" i="16"/>
  <c r="AE3345" i="16" s="1"/>
  <c r="AE3348" i="16"/>
  <c r="AE3343" i="16"/>
  <c r="AE3355" i="16"/>
  <c r="AE3356" i="16"/>
  <c r="AE3357" i="16" s="1"/>
  <c r="AE3360" i="16"/>
  <c r="AE3372" i="16"/>
  <c r="AE3367" i="16"/>
  <c r="AE3368" i="16" s="1"/>
  <c r="AE3379" i="16"/>
  <c r="AE3384" i="16"/>
  <c r="AE3380" i="16"/>
  <c r="AE3381" i="16" s="1"/>
  <c r="AE3396" i="16"/>
  <c r="AE3392" i="16"/>
  <c r="AE3393" i="16" s="1"/>
  <c r="AE3391" i="16"/>
  <c r="AE3403" i="16"/>
  <c r="AE3404" i="16"/>
  <c r="AE3405" i="16" s="1"/>
  <c r="AE3408" i="16"/>
  <c r="AE3418" i="16"/>
  <c r="AE3416" i="16"/>
  <c r="AE3417" i="16" s="1"/>
  <c r="AE3415" i="16"/>
  <c r="AE3420" i="16"/>
  <c r="AE3427" i="16"/>
  <c r="AE3432" i="16"/>
  <c r="AE3428" i="16"/>
  <c r="AE3429" i="16" s="1"/>
  <c r="AE3442" i="16"/>
  <c r="AE3440" i="16"/>
  <c r="AE3441" i="16" s="1"/>
  <c r="AE3439" i="16"/>
  <c r="AE3444" i="16"/>
  <c r="AE3456" i="16"/>
  <c r="AE3451" i="16"/>
  <c r="AE3452" i="16" s="1"/>
  <c r="AE3464" i="16"/>
  <c r="AE3465" i="16" s="1"/>
  <c r="AE3463" i="16"/>
  <c r="AE3468" i="16"/>
  <c r="AE3475" i="16"/>
  <c r="AE3476" i="16"/>
  <c r="AE3480" i="16"/>
  <c r="AE3523" i="16"/>
  <c r="O363" i="16"/>
  <c r="O368" i="16" s="1"/>
  <c r="O1562" i="16"/>
  <c r="O1895" i="16"/>
  <c r="O458" i="16"/>
  <c r="P935" i="20"/>
  <c r="P936" i="20" s="1"/>
  <c r="G2948" i="16"/>
  <c r="G2945" i="16"/>
  <c r="D2926" i="16"/>
  <c r="E2926" i="16" s="1"/>
  <c r="D2927" i="16"/>
  <c r="E2927" i="16" s="1"/>
  <c r="AD1641" i="16"/>
  <c r="AE1219" i="16"/>
  <c r="AE2174" i="16" s="1"/>
  <c r="AD1220" i="16"/>
  <c r="AD1662" i="16"/>
  <c r="J2105" i="16"/>
  <c r="AD1648" i="16"/>
  <c r="T1282" i="16"/>
  <c r="T2183" i="16" s="1"/>
  <c r="AC1233" i="16"/>
  <c r="AC2176" i="16" s="1"/>
  <c r="AA2176" i="16"/>
  <c r="AD1613" i="16"/>
  <c r="AA1234" i="16"/>
  <c r="AB1234" i="16" s="1"/>
  <c r="AD1634" i="16"/>
  <c r="R517" i="20"/>
  <c r="S516" i="20"/>
  <c r="AD1450" i="16"/>
  <c r="AD1546" i="16"/>
  <c r="S1283" i="16"/>
  <c r="N942" i="20"/>
  <c r="N943" i="20" s="1"/>
  <c r="AD1655" i="16"/>
  <c r="L1759" i="16"/>
  <c r="L1760" i="16" s="1"/>
  <c r="M1758" i="16"/>
  <c r="N1758" i="16" s="1"/>
  <c r="W631" i="20"/>
  <c r="X631" i="20" s="1"/>
  <c r="Y631" i="20" s="1"/>
  <c r="Y632" i="20" s="1"/>
  <c r="Q1290" i="16"/>
  <c r="Q1291" i="16" s="1"/>
  <c r="S1276" i="16"/>
  <c r="S1277" i="16" s="1"/>
  <c r="R948" i="20"/>
  <c r="S948" i="20" s="1"/>
  <c r="AD1553" i="16"/>
  <c r="M949" i="20"/>
  <c r="N949" i="20" s="1"/>
  <c r="O949" i="20" s="1"/>
  <c r="O950" i="20" s="1"/>
  <c r="L956" i="20"/>
  <c r="L957" i="20" s="1"/>
  <c r="T496" i="20"/>
  <c r="U495" i="20"/>
  <c r="N955" i="20"/>
  <c r="O955" i="20" s="1"/>
  <c r="P955" i="20" s="1"/>
  <c r="O1304" i="16"/>
  <c r="O1305" i="16" s="1"/>
  <c r="AD1620" i="16"/>
  <c r="AA603" i="20"/>
  <c r="Z604" i="20"/>
  <c r="X632" i="20"/>
  <c r="N462" i="16"/>
  <c r="N463" i="16" s="1"/>
  <c r="M1895" i="16"/>
  <c r="AD1525" i="16"/>
  <c r="U700" i="20"/>
  <c r="U701" i="20" s="1"/>
  <c r="AA1235" i="16"/>
  <c r="AB1235" i="16" s="1"/>
  <c r="AD1627" i="16"/>
  <c r="N1311" i="16"/>
  <c r="O1311" i="16" s="1"/>
  <c r="P1311" i="16" s="1"/>
  <c r="M950" i="20"/>
  <c r="AD1497" i="16"/>
  <c r="N950" i="20"/>
  <c r="T749" i="20"/>
  <c r="T750" i="20" s="1"/>
  <c r="AD1518" i="16"/>
  <c r="M1318" i="16"/>
  <c r="M1319" i="16" s="1"/>
  <c r="AB1207" i="16"/>
  <c r="T502" i="20"/>
  <c r="S503" i="20"/>
  <c r="Q2896" i="16"/>
  <c r="R2896" i="16" s="1"/>
  <c r="P2898" i="16"/>
  <c r="M368" i="16"/>
  <c r="M1562" i="16"/>
  <c r="M458" i="16"/>
  <c r="J2111" i="16"/>
  <c r="Q2481" i="16"/>
  <c r="R2481" i="16" s="1"/>
  <c r="S2481" i="16" s="1"/>
  <c r="P2483" i="16"/>
  <c r="AC1206" i="16"/>
  <c r="AC2172" i="16"/>
  <c r="AD1205" i="16"/>
  <c r="R510" i="20"/>
  <c r="S509" i="20"/>
  <c r="N2145" i="16"/>
  <c r="M2145" i="16"/>
  <c r="N2146" i="16"/>
  <c r="M2146" i="16"/>
  <c r="Q523" i="20"/>
  <c r="P524" i="20"/>
  <c r="L1327" i="16"/>
  <c r="L264" i="16" s="1"/>
  <c r="L265" i="16" s="1"/>
  <c r="L87" i="20" s="1"/>
  <c r="L1325" i="16"/>
  <c r="L1326" i="16" s="1"/>
  <c r="L2189" i="16"/>
  <c r="N2147" i="16"/>
  <c r="M2147" i="16"/>
  <c r="N2144" i="16"/>
  <c r="M2144" i="16"/>
  <c r="L2253" i="16"/>
  <c r="L1752" i="16"/>
  <c r="L1753" i="16" s="1"/>
  <c r="AC1669" i="16"/>
  <c r="H2403" i="16"/>
  <c r="H2545" i="16"/>
  <c r="AD1511" i="16"/>
  <c r="AE2799" i="16"/>
  <c r="H2799" i="16" s="1"/>
  <c r="H2675" i="16"/>
  <c r="AE2806" i="16"/>
  <c r="H2806" i="16" s="1"/>
  <c r="H2818" i="16"/>
  <c r="H2410" i="16"/>
  <c r="AE2633" i="16"/>
  <c r="H2633" i="16" s="1"/>
  <c r="AD1504" i="16"/>
  <c r="H2689" i="16"/>
  <c r="H2682" i="16"/>
  <c r="AE2526" i="16"/>
  <c r="H2526" i="16" s="1"/>
  <c r="AD1457" i="16"/>
  <c r="AD1339" i="16"/>
  <c r="AD1353" i="16"/>
  <c r="AD1226" i="16"/>
  <c r="AD2175" i="16" s="1"/>
  <c r="H2703" i="16"/>
  <c r="AD1676" i="16"/>
  <c r="AE2640" i="16"/>
  <c r="H2640" i="16" s="1"/>
  <c r="H2638" i="16"/>
  <c r="C240" i="20"/>
  <c r="E698" i="16"/>
  <c r="AE2533" i="16"/>
  <c r="H2533" i="16" s="1"/>
  <c r="H2531" i="16"/>
  <c r="AD1381" i="16"/>
  <c r="S529" i="20"/>
  <c r="T915" i="20"/>
  <c r="U914" i="20"/>
  <c r="Q531" i="20"/>
  <c r="K969" i="20"/>
  <c r="AA913" i="20"/>
  <c r="K963" i="20"/>
  <c r="L963" i="20" s="1"/>
  <c r="K964" i="20"/>
  <c r="N962" i="20"/>
  <c r="O962" i="20" s="1"/>
  <c r="AD1367" i="16"/>
  <c r="AD1471" i="16"/>
  <c r="G2089" i="16"/>
  <c r="G2143" i="16" s="1"/>
  <c r="O2143" i="16" s="1"/>
  <c r="I414" i="16"/>
  <c r="AD1464" i="16"/>
  <c r="AC1532" i="16"/>
  <c r="U729" i="20"/>
  <c r="Y1690" i="16"/>
  <c r="Z1690" i="16" s="1"/>
  <c r="Y1683" i="16"/>
  <c r="Z1683" i="16" s="1"/>
  <c r="T722" i="20"/>
  <c r="Y1539" i="16"/>
  <c r="Z1539" i="16" s="1"/>
  <c r="AD1490" i="16"/>
  <c r="T707" i="20"/>
  <c r="S708" i="20"/>
  <c r="AC1227" i="16"/>
  <c r="AA1228" i="16"/>
  <c r="AB1228" i="16" s="1"/>
  <c r="O803" i="20"/>
  <c r="AD1346" i="16"/>
  <c r="P929" i="20"/>
  <c r="P866" i="20"/>
  <c r="P851" i="20"/>
  <c r="Q851" i="20" s="1"/>
  <c r="Q852" i="20" s="1"/>
  <c r="P809" i="20"/>
  <c r="O810" i="20"/>
  <c r="P844" i="20"/>
  <c r="O845" i="20"/>
  <c r="O900" i="20"/>
  <c r="O901" i="20" s="1"/>
  <c r="N901" i="20"/>
  <c r="P921" i="20"/>
  <c r="O922" i="20"/>
  <c r="P830" i="20"/>
  <c r="O831" i="20"/>
  <c r="F140" i="20"/>
  <c r="F139" i="20"/>
  <c r="F142" i="20"/>
  <c r="F141" i="20"/>
  <c r="AD1374" i="16"/>
  <c r="AD1388" i="16"/>
  <c r="D782" i="20"/>
  <c r="D775" i="20"/>
  <c r="D761" i="20"/>
  <c r="F138" i="20"/>
  <c r="AB138" i="20" s="1"/>
  <c r="AE574" i="16"/>
  <c r="D1943" i="16"/>
  <c r="D1112" i="20"/>
  <c r="C1112" i="20" s="1"/>
  <c r="Q1297" i="16"/>
  <c r="R1296" i="16"/>
  <c r="R2185" i="16" s="1"/>
  <c r="P1298" i="16"/>
  <c r="J590" i="16" a="1"/>
  <c r="J590" i="16" s="1"/>
  <c r="J602" i="16" s="1"/>
  <c r="K574" i="16"/>
  <c r="L574" i="16"/>
  <c r="M574" i="16"/>
  <c r="N574" i="16"/>
  <c r="O574" i="16"/>
  <c r="P1946" i="16"/>
  <c r="P574" i="16"/>
  <c r="Q574" i="16"/>
  <c r="Q1946" i="16"/>
  <c r="R574" i="16"/>
  <c r="R1946" i="16"/>
  <c r="S1946" i="16"/>
  <c r="S574" i="16"/>
  <c r="T1946" i="16"/>
  <c r="T574" i="16"/>
  <c r="U574" i="16"/>
  <c r="U1946" i="16"/>
  <c r="V574" i="16"/>
  <c r="V1946" i="16"/>
  <c r="W1946" i="16"/>
  <c r="W574" i="16"/>
  <c r="X1946" i="16"/>
  <c r="X574" i="16"/>
  <c r="Y574" i="16"/>
  <c r="Y1946" i="16"/>
  <c r="Z574" i="16"/>
  <c r="Z1946" i="16"/>
  <c r="AA574" i="16"/>
  <c r="AA1946" i="16"/>
  <c r="AB1946" i="16"/>
  <c r="AB574" i="16"/>
  <c r="AC574" i="16"/>
  <c r="AC1946" i="16"/>
  <c r="AD574" i="16"/>
  <c r="AD1946" i="16"/>
  <c r="J575" i="16" a="1"/>
  <c r="J575" i="16" s="1"/>
  <c r="C2281" i="16"/>
  <c r="C1950" i="16"/>
  <c r="J205" i="20"/>
  <c r="Z462" i="16"/>
  <c r="Z463" i="16" s="1"/>
  <c r="AA462" i="16"/>
  <c r="AA463" i="16" s="1"/>
  <c r="AB462" i="16"/>
  <c r="AB463" i="16" s="1"/>
  <c r="J513" i="16" a="1"/>
  <c r="J513" i="16" s="1"/>
  <c r="J560" i="16" s="1"/>
  <c r="AC462" i="16"/>
  <c r="AC463" i="16" s="1"/>
  <c r="AE462" i="16"/>
  <c r="AE463" i="16" s="1"/>
  <c r="AD462" i="16"/>
  <c r="AD463" i="16" s="1"/>
  <c r="K462" i="16"/>
  <c r="K463" i="16" s="1"/>
  <c r="L462" i="16"/>
  <c r="L463" i="16" s="1"/>
  <c r="P462" i="16"/>
  <c r="P463" i="16" s="1"/>
  <c r="Q462" i="16"/>
  <c r="Q463" i="16" s="1"/>
  <c r="R462" i="16"/>
  <c r="R463" i="16" s="1"/>
  <c r="S462" i="16"/>
  <c r="S463" i="16" s="1"/>
  <c r="T462" i="16"/>
  <c r="T463" i="16" s="1"/>
  <c r="U462" i="16"/>
  <c r="U463" i="16" s="1"/>
  <c r="V462" i="16"/>
  <c r="V463" i="16" s="1"/>
  <c r="M462" i="16"/>
  <c r="W462" i="16"/>
  <c r="W463" i="16" s="1"/>
  <c r="X462" i="16"/>
  <c r="X463" i="16" s="1"/>
  <c r="O462" i="16"/>
  <c r="Y462" i="16"/>
  <c r="Y463" i="16" s="1"/>
  <c r="AD1395" i="16"/>
  <c r="U1697" i="16"/>
  <c r="AD1416" i="16"/>
  <c r="AB2839" i="16"/>
  <c r="AB2841" i="16" s="1"/>
  <c r="AA2582" i="16"/>
  <c r="AB2825" i="16"/>
  <c r="AB2827" i="16" s="1"/>
  <c r="U1409" i="16"/>
  <c r="AA1402" i="16"/>
  <c r="AB1402" i="16" s="1"/>
  <c r="AA2206" i="16"/>
  <c r="AC1435" i="16"/>
  <c r="AC2206" i="16" s="1"/>
  <c r="O1317" i="16"/>
  <c r="P1317" i="16" s="1"/>
  <c r="P2188" i="16" s="1"/>
  <c r="N1751" i="16"/>
  <c r="O1751" i="16" s="1"/>
  <c r="O2253" i="16" s="1"/>
  <c r="N2188" i="16"/>
  <c r="T1289" i="16"/>
  <c r="T2184" i="16" s="1"/>
  <c r="R2184" i="16"/>
  <c r="S1284" i="16"/>
  <c r="Q1303" i="16"/>
  <c r="R1303" i="16" s="1"/>
  <c r="S1303" i="16" s="1"/>
  <c r="R287" i="16"/>
  <c r="R836" i="16" s="1"/>
  <c r="R195" i="10" s="1"/>
  <c r="Q287" i="16"/>
  <c r="Q836" i="16" s="1"/>
  <c r="Q195" i="10" s="1"/>
  <c r="D2932" i="16"/>
  <c r="E2932" i="16" s="1"/>
  <c r="Y2603" i="16"/>
  <c r="AA2601" i="16"/>
  <c r="AB2601" i="16" s="1"/>
  <c r="X1256" i="16"/>
  <c r="V2860" i="16"/>
  <c r="V2862" i="16" s="1"/>
  <c r="AE2698" i="16"/>
  <c r="H2698" i="16" s="1"/>
  <c r="H2696" i="16"/>
  <c r="H2540" i="16"/>
  <c r="V1270" i="16"/>
  <c r="P1718" i="16"/>
  <c r="Q1718" i="16" s="1"/>
  <c r="O2903" i="16"/>
  <c r="O2905" i="16" s="1"/>
  <c r="O1740" i="16" s="1"/>
  <c r="O534" i="16" s="1"/>
  <c r="I436" i="16" s="1"/>
  <c r="G169" i="20" s="1"/>
  <c r="R2883" i="16"/>
  <c r="O2897" i="16"/>
  <c r="P2895" i="16"/>
  <c r="K2909" i="16"/>
  <c r="AB2912" i="16"/>
  <c r="W2912" i="16"/>
  <c r="Q2912" i="16"/>
  <c r="S2912" i="16"/>
  <c r="R2912" i="16"/>
  <c r="U2912" i="16"/>
  <c r="AC2912" i="16"/>
  <c r="X2912" i="16"/>
  <c r="L2910" i="16"/>
  <c r="L2912" i="16" s="1"/>
  <c r="L1747" i="16" s="1"/>
  <c r="F2912" i="16"/>
  <c r="AD2912" i="16"/>
  <c r="Y2912" i="16"/>
  <c r="G2912" i="16"/>
  <c r="V2912" i="16"/>
  <c r="Z2912" i="16"/>
  <c r="L2909" i="16"/>
  <c r="M2909" i="16" s="1"/>
  <c r="K2910" i="16"/>
  <c r="K2912" i="16" s="1"/>
  <c r="K1747" i="16" s="1"/>
  <c r="T2912" i="16"/>
  <c r="AE2912" i="16"/>
  <c r="AA2912" i="16"/>
  <c r="O2890" i="16"/>
  <c r="P2888" i="16"/>
  <c r="Q2888" i="16" s="1"/>
  <c r="R2888" i="16" s="1"/>
  <c r="R2890" i="16" s="1"/>
  <c r="W1263" i="16"/>
  <c r="H2783" i="16"/>
  <c r="T2868" i="16"/>
  <c r="U2868" i="16" s="1"/>
  <c r="V2868" i="16" s="1"/>
  <c r="W2868" i="16" s="1"/>
  <c r="X2868" i="16" s="1"/>
  <c r="Y2868" i="16" s="1"/>
  <c r="Z2868" i="16" s="1"/>
  <c r="AA2868" i="16" s="1"/>
  <c r="AB2868" i="16" s="1"/>
  <c r="AC2868" i="16" s="1"/>
  <c r="AD2868" i="16" s="1"/>
  <c r="AE2868" i="16" s="1"/>
  <c r="H2868" i="16" s="1"/>
  <c r="T2876" i="16"/>
  <c r="U2874" i="16"/>
  <c r="P2902" i="16"/>
  <c r="Q1725" i="16"/>
  <c r="R1725" i="16" s="1"/>
  <c r="S2881" i="16"/>
  <c r="S2883" i="16" s="1"/>
  <c r="AE2792" i="16"/>
  <c r="H2792" i="16" s="1"/>
  <c r="H2790" i="16"/>
  <c r="G2923" i="16"/>
  <c r="O2891" i="16"/>
  <c r="O1726" i="16" s="1"/>
  <c r="O532" i="16" s="1"/>
  <c r="I434" i="16" s="1"/>
  <c r="G167" i="20" s="1"/>
  <c r="P2889" i="16"/>
  <c r="P2891" i="16" s="1"/>
  <c r="U2882" i="16"/>
  <c r="AC2813" i="16"/>
  <c r="AD2811" i="16"/>
  <c r="Z2834" i="16"/>
  <c r="AA2832" i="16"/>
  <c r="H2776" i="16"/>
  <c r="Z2848" i="16"/>
  <c r="AA2846" i="16"/>
  <c r="T2869" i="16"/>
  <c r="U2867" i="16"/>
  <c r="AD2919" i="16"/>
  <c r="X2919" i="16"/>
  <c r="W2919" i="16"/>
  <c r="U2919" i="16"/>
  <c r="V2919" i="16"/>
  <c r="Y2919" i="16"/>
  <c r="K2916" i="16"/>
  <c r="AE2919" i="16"/>
  <c r="Z2919" i="16"/>
  <c r="S2919" i="16"/>
  <c r="L2916" i="16"/>
  <c r="F2919" i="16"/>
  <c r="AB2919" i="16"/>
  <c r="T2919" i="16"/>
  <c r="M2916" i="16"/>
  <c r="Q2919" i="16"/>
  <c r="G2919" i="16"/>
  <c r="AA2919" i="16"/>
  <c r="K2917" i="16"/>
  <c r="K2919" i="16" s="1"/>
  <c r="K1754" i="16" s="1"/>
  <c r="L2917" i="16"/>
  <c r="AC2919" i="16"/>
  <c r="M2917" i="16"/>
  <c r="M2919" i="16" s="1"/>
  <c r="M1754" i="16" s="1"/>
  <c r="M536" i="16" s="1"/>
  <c r="R2919" i="16"/>
  <c r="O2904" i="16"/>
  <c r="D1772" i="16"/>
  <c r="F1771" i="16" s="1"/>
  <c r="X2855" i="16"/>
  <c r="Y2853" i="16"/>
  <c r="AD2726" i="16"/>
  <c r="AE2724" i="16"/>
  <c r="AD2719" i="16"/>
  <c r="AE2717" i="16"/>
  <c r="AB2575" i="16"/>
  <c r="AC2573" i="16"/>
  <c r="AC2575" i="16" s="1"/>
  <c r="Y2733" i="16"/>
  <c r="Z2731" i="16"/>
  <c r="AE2670" i="16"/>
  <c r="H2670" i="16" s="1"/>
  <c r="H2668" i="16"/>
  <c r="AD2712" i="16"/>
  <c r="AE2710" i="16"/>
  <c r="AD2647" i="16"/>
  <c r="AE2645" i="16"/>
  <c r="AE2654" i="16"/>
  <c r="H2654" i="16" s="1"/>
  <c r="H2652" i="16"/>
  <c r="AC2580" i="16"/>
  <c r="AC2661" i="16"/>
  <c r="AD2659" i="16"/>
  <c r="Y2615" i="16"/>
  <c r="Y2617" i="16" s="1"/>
  <c r="W2610" i="16"/>
  <c r="Y2608" i="16"/>
  <c r="Y2610" i="16" s="1"/>
  <c r="W2623" i="16"/>
  <c r="H2538" i="16"/>
  <c r="AE2595" i="16"/>
  <c r="H2595" i="16" s="1"/>
  <c r="AE2561" i="16"/>
  <c r="H2561" i="16" s="1"/>
  <c r="H2559" i="16"/>
  <c r="Z2589" i="16"/>
  <c r="AA2587" i="16"/>
  <c r="AB2596" i="16"/>
  <c r="AC2594" i="16"/>
  <c r="V2624" i="16"/>
  <c r="W2622" i="16"/>
  <c r="Z2616" i="16"/>
  <c r="AA2616" i="16" s="1"/>
  <c r="AD2554" i="16"/>
  <c r="AE2552" i="16"/>
  <c r="AE2554" i="16" s="1"/>
  <c r="AD2568" i="16"/>
  <c r="AE2566" i="16"/>
  <c r="AE2568" i="16" s="1"/>
  <c r="X2452" i="16"/>
  <c r="Y2452" i="16" s="1"/>
  <c r="Q1310" i="16"/>
  <c r="Q2187" i="16" s="1"/>
  <c r="AD1193" i="16"/>
  <c r="D1597" i="16"/>
  <c r="D1598" i="16" s="1"/>
  <c r="F1597" i="16" s="1"/>
  <c r="D1590" i="16"/>
  <c r="D1591" i="16" s="1"/>
  <c r="D2762" i="16" s="1"/>
  <c r="E2754" i="16"/>
  <c r="D1576" i="16"/>
  <c r="D1577" i="16" s="1"/>
  <c r="F1576" i="16" s="1"/>
  <c r="F2747" i="16" s="1"/>
  <c r="D1569" i="16"/>
  <c r="D1570" i="16" s="1"/>
  <c r="D2741" i="16" s="1"/>
  <c r="I214" i="16"/>
  <c r="G81" i="20" s="1"/>
  <c r="N1324" i="16"/>
  <c r="N1327" i="16" s="1"/>
  <c r="N264" i="16" s="1"/>
  <c r="N265" i="16" s="1"/>
  <c r="N87" i="20" s="1"/>
  <c r="AB1240" i="16"/>
  <c r="AB2177" i="16" s="1"/>
  <c r="AA2177" i="16"/>
  <c r="AD1200" i="16"/>
  <c r="Z2177" i="16"/>
  <c r="Z1241" i="16"/>
  <c r="AA1241" i="16" s="1"/>
  <c r="Y1242" i="16"/>
  <c r="R2480" i="16"/>
  <c r="S2480" i="16" s="1"/>
  <c r="M1327" i="16"/>
  <c r="M264" i="16" s="1"/>
  <c r="M265" i="16" s="1"/>
  <c r="M87" i="20" s="1"/>
  <c r="H2382" i="16"/>
  <c r="G2518" i="16"/>
  <c r="Y2518" i="16"/>
  <c r="L2515" i="16"/>
  <c r="T2518" i="16"/>
  <c r="Q2518" i="16"/>
  <c r="Z2518" i="16"/>
  <c r="K2515" i="16"/>
  <c r="AD2417" i="16"/>
  <c r="AC2419" i="16"/>
  <c r="AD1221" i="16"/>
  <c r="AC2518" i="16"/>
  <c r="F2518" i="16"/>
  <c r="AB2518" i="16"/>
  <c r="R2518" i="16"/>
  <c r="AE2518" i="16"/>
  <c r="Y1249" i="16"/>
  <c r="Z1249" i="16" s="1"/>
  <c r="X2459" i="16"/>
  <c r="X2461" i="16" s="1"/>
  <c r="W2518" i="16"/>
  <c r="K2516" i="16"/>
  <c r="K2518" i="16" s="1"/>
  <c r="U2518" i="16"/>
  <c r="L2516" i="16"/>
  <c r="L2518" i="16" s="1"/>
  <c r="S2518" i="16"/>
  <c r="V2518" i="16"/>
  <c r="X2438" i="16"/>
  <c r="Y2438" i="16" s="1"/>
  <c r="Y2440" i="16" s="1"/>
  <c r="M2515" i="16"/>
  <c r="AA2518" i="16"/>
  <c r="X2518" i="16"/>
  <c r="C191" i="20"/>
  <c r="F191" i="20" s="1"/>
  <c r="AB2424" i="16"/>
  <c r="AB2426" i="16" s="1"/>
  <c r="S2475" i="16"/>
  <c r="T2473" i="16"/>
  <c r="H2446" i="16"/>
  <c r="T2182" i="16"/>
  <c r="U1275" i="16"/>
  <c r="AB2460" i="16"/>
  <c r="AC2460" i="16" s="1"/>
  <c r="P2488" i="16"/>
  <c r="P2490" i="16" s="1"/>
  <c r="Q2495" i="16"/>
  <c r="R2495" i="16" s="1"/>
  <c r="S2495" i="16" s="1"/>
  <c r="V2474" i="16"/>
  <c r="W2474" i="16" s="1"/>
  <c r="X2474" i="16" s="1"/>
  <c r="Y2474" i="16" s="1"/>
  <c r="Z2474" i="16" s="1"/>
  <c r="AA2474" i="16" s="1"/>
  <c r="O2504" i="16"/>
  <c r="P2489" i="16"/>
  <c r="P2496" i="16"/>
  <c r="R2494" i="16"/>
  <c r="R2496" i="16" s="1"/>
  <c r="Q2501" i="16"/>
  <c r="R2501" i="16" s="1"/>
  <c r="R2503" i="16" s="1"/>
  <c r="H2384" i="16"/>
  <c r="Q2487" i="16"/>
  <c r="AD2391" i="16"/>
  <c r="AE2389" i="16"/>
  <c r="AE2391" i="16" s="1"/>
  <c r="Y2447" i="16"/>
  <c r="Z2445" i="16"/>
  <c r="P2502" i="16"/>
  <c r="N2509" i="16"/>
  <c r="N2508" i="16"/>
  <c r="O2508" i="16" s="1"/>
  <c r="K2511" i="16"/>
  <c r="AA2433" i="16"/>
  <c r="AB2431" i="16"/>
  <c r="K2510" i="16"/>
  <c r="M2511" i="16"/>
  <c r="L2510" i="16"/>
  <c r="AD2398" i="16"/>
  <c r="AE2396" i="16"/>
  <c r="O2497" i="16"/>
  <c r="V2468" i="16"/>
  <c r="W2466" i="16"/>
  <c r="H2467" i="16"/>
  <c r="C195" i="20"/>
  <c r="F195" i="20" s="1"/>
  <c r="C1101" i="20" s="1"/>
  <c r="I569" i="16"/>
  <c r="D463" i="16"/>
  <c r="C194" i="20"/>
  <c r="I568" i="16"/>
  <c r="N1895" i="16"/>
  <c r="C193" i="20"/>
  <c r="F193" i="20" s="1"/>
  <c r="I567" i="16"/>
  <c r="C192" i="20"/>
  <c r="F192" i="20" s="1"/>
  <c r="I566" i="16"/>
  <c r="N1562" i="16"/>
  <c r="N368" i="16"/>
  <c r="AE2106" i="16"/>
  <c r="J2106" i="16" s="1"/>
  <c r="AE2121" i="16"/>
  <c r="AE2135" i="16" s="1"/>
  <c r="AE2107" i="16"/>
  <c r="J2107" i="16" s="1"/>
  <c r="AD2131" i="16"/>
  <c r="D1895" i="12"/>
  <c r="F1895" i="12" s="1"/>
  <c r="AD2138" i="16"/>
  <c r="AE2132" i="16"/>
  <c r="AD2145" i="16"/>
  <c r="AE2144" i="16"/>
  <c r="AE2110" i="16"/>
  <c r="J2110" i="16" s="1"/>
  <c r="AE2129" i="16"/>
  <c r="AE2143" i="16"/>
  <c r="AE2124" i="16"/>
  <c r="AE2152" i="16" s="1"/>
  <c r="AE2102" i="16"/>
  <c r="J2102" i="16" s="1"/>
  <c r="AE2117" i="16"/>
  <c r="AE2131" i="16" s="1"/>
  <c r="Y6" i="30"/>
  <c r="Y71" i="31"/>
  <c r="AA5" i="30"/>
  <c r="AA70" i="31"/>
  <c r="AC69" i="25"/>
  <c r="AC57" i="25"/>
  <c r="AD12" i="25"/>
  <c r="AD12" i="31"/>
  <c r="AD135" i="25" a="1"/>
  <c r="AD135" i="25" s="1"/>
  <c r="AC60" i="25"/>
  <c r="AB51" i="25"/>
  <c r="AB75" i="25" s="1"/>
  <c r="AB20" i="31" s="1"/>
  <c r="AC58" i="25"/>
  <c r="AE77" i="31"/>
  <c r="AE78" i="31"/>
  <c r="AA133" i="25" a="1"/>
  <c r="AA133" i="25" s="1"/>
  <c r="AE80" i="31"/>
  <c r="AE88" i="31" s="1"/>
  <c r="AC59" i="25"/>
  <c r="AC314" i="10"/>
  <c r="AD637" i="12"/>
  <c r="AD625" i="12" s="1"/>
  <c r="AE176" i="10" s="1"/>
  <c r="AD634" i="12"/>
  <c r="AD622" i="12" s="1"/>
  <c r="AE170" i="10" s="1"/>
  <c r="AE59" i="25" s="1"/>
  <c r="AE968" i="16"/>
  <c r="AC311" i="10"/>
  <c r="AC56" i="25"/>
  <c r="AE1626" i="16"/>
  <c r="AC315" i="10"/>
  <c r="AC312" i="10"/>
  <c r="AE1373" i="16"/>
  <c r="AB58" i="25"/>
  <c r="AB313" i="10"/>
  <c r="AB59" i="25"/>
  <c r="AB314" i="10"/>
  <c r="AC313" i="10"/>
  <c r="AB312" i="10"/>
  <c r="AB57" i="25"/>
  <c r="AB56" i="25"/>
  <c r="AB311" i="10"/>
  <c r="AB60" i="25"/>
  <c r="AB315" i="10"/>
  <c r="R121" i="25" a="1"/>
  <c r="R121" i="25" s="1"/>
  <c r="N124" i="25" a="1"/>
  <c r="N124" i="25" s="1"/>
  <c r="Q123" i="25" a="1"/>
  <c r="Q123" i="25" s="1"/>
  <c r="M134" i="25" a="1"/>
  <c r="M134" i="25" s="1"/>
  <c r="X120" i="25" a="1"/>
  <c r="X120" i="25" s="1"/>
  <c r="AA323" i="10"/>
  <c r="Z35" i="10"/>
  <c r="Z323" i="10" s="1"/>
  <c r="Q125" i="25" a="1"/>
  <c r="Q125" i="25" s="1"/>
  <c r="L125" i="25" a="1"/>
  <c r="L125" i="25" s="1"/>
  <c r="W123" i="25" a="1"/>
  <c r="W123" i="25" s="1"/>
  <c r="P124" i="25" a="1"/>
  <c r="P124" i="25" s="1"/>
  <c r="M120" i="25" a="1"/>
  <c r="M120" i="25" s="1"/>
  <c r="W124" i="25" a="1"/>
  <c r="W124" i="25" s="1"/>
  <c r="P125" i="25" a="1"/>
  <c r="P125" i="25" s="1"/>
  <c r="K133" i="25" a="1"/>
  <c r="K133" i="25" s="1"/>
  <c r="V132" i="25" a="1"/>
  <c r="V132" i="25" s="1"/>
  <c r="T120" i="25" a="1"/>
  <c r="T120" i="25" s="1"/>
  <c r="O133" i="25" a="1"/>
  <c r="O133" i="25" s="1"/>
  <c r="Y133" i="25" a="1"/>
  <c r="Y133" i="25" s="1"/>
  <c r="U122" i="25" a="1"/>
  <c r="U122" i="25" s="1"/>
  <c r="S124" i="25" a="1"/>
  <c r="S124" i="25" s="1"/>
  <c r="O125" i="25" a="1"/>
  <c r="O125" i="25" s="1"/>
  <c r="U120" i="25" a="1"/>
  <c r="U120" i="25" s="1"/>
  <c r="S135" i="25" a="1"/>
  <c r="S135" i="25" s="1"/>
  <c r="N120" i="25" a="1"/>
  <c r="N120" i="25" s="1"/>
  <c r="X135" i="25" a="1"/>
  <c r="X135" i="25" s="1"/>
  <c r="K120" i="25" a="1"/>
  <c r="K120" i="25" s="1"/>
  <c r="AD311" i="10"/>
  <c r="AD2125" i="16"/>
  <c r="AD2126" i="16" s="1"/>
  <c r="AD2112" i="16"/>
  <c r="AD845" i="16" s="1"/>
  <c r="AD204" i="10" s="1"/>
  <c r="AD348" i="10" s="1"/>
  <c r="AD313" i="10"/>
  <c r="M29" i="25" a="1"/>
  <c r="M29" i="25" s="1"/>
  <c r="AE2149" i="16"/>
  <c r="AE2109" i="16"/>
  <c r="J2109" i="16" s="1"/>
  <c r="AD320" i="10"/>
  <c r="AD635" i="12"/>
  <c r="AD623" i="12" s="1"/>
  <c r="AE171" i="10" s="1"/>
  <c r="AE60" i="25" s="1"/>
  <c r="AE2146" i="16"/>
  <c r="AD2136" i="16"/>
  <c r="AE2136" i="16" s="1"/>
  <c r="AD2150" i="16"/>
  <c r="AD2134" i="16"/>
  <c r="AE2134" i="16" s="1"/>
  <c r="AD2148" i="16"/>
  <c r="AD2133" i="16"/>
  <c r="AC2139" i="16"/>
  <c r="AC318" i="20" s="1"/>
  <c r="AE2137" i="16"/>
  <c r="AD314" i="10"/>
  <c r="AD315" i="10"/>
  <c r="AE1517" i="16"/>
  <c r="AE1338" i="16"/>
  <c r="AE432" i="20"/>
  <c r="AE938" i="16"/>
  <c r="AE962" i="16"/>
  <c r="AE957" i="16"/>
  <c r="AE963" i="16"/>
  <c r="AE1470" i="16"/>
  <c r="AD323" i="10"/>
  <c r="AE582" i="20"/>
  <c r="AE583" i="20" s="1"/>
  <c r="AE1449" i="16"/>
  <c r="AE596" i="20"/>
  <c r="AE597" i="20" s="1"/>
  <c r="AD1946" i="12"/>
  <c r="AD1904" i="12" s="1"/>
  <c r="AD1949" i="12"/>
  <c r="AD1907" i="12" s="1"/>
  <c r="AE636" i="12"/>
  <c r="T124" i="25" a="1"/>
  <c r="T124" i="25" s="1"/>
  <c r="T121" i="25" a="1"/>
  <c r="T121" i="25" s="1"/>
  <c r="S133" i="25" a="1"/>
  <c r="S133" i="25" s="1"/>
  <c r="S132" i="25" a="1"/>
  <c r="S132" i="25" s="1"/>
  <c r="R122" i="25" a="1"/>
  <c r="R122" i="25" s="1"/>
  <c r="Q135" i="25" a="1"/>
  <c r="Q135" i="25" s="1"/>
  <c r="Q124" i="25" a="1"/>
  <c r="Q124" i="25" s="1"/>
  <c r="Q28" i="25" a="1"/>
  <c r="Q28" i="25" s="1"/>
  <c r="P133" i="25" a="1"/>
  <c r="P133" i="25" s="1"/>
  <c r="O123" i="25" a="1"/>
  <c r="O123" i="25" s="1"/>
  <c r="O122" i="25" a="1"/>
  <c r="O122" i="25" s="1"/>
  <c r="O29" i="25" a="1"/>
  <c r="O29" i="25" s="1"/>
  <c r="M125" i="25" a="1"/>
  <c r="M125" i="25" s="1"/>
  <c r="M123" i="25" a="1"/>
  <c r="M123" i="25" s="1"/>
  <c r="M28" i="25" a="1"/>
  <c r="M28" i="25" s="1"/>
  <c r="L120" i="25" a="1"/>
  <c r="L120" i="25" s="1"/>
  <c r="K134" i="25" a="1"/>
  <c r="K134" i="25" s="1"/>
  <c r="K123" i="25" a="1"/>
  <c r="K123" i="25" s="1"/>
  <c r="Y123" i="25" a="1"/>
  <c r="Y123" i="25" s="1"/>
  <c r="Y136" i="25" a="1"/>
  <c r="Y136" i="25" s="1"/>
  <c r="X125" i="25" a="1"/>
  <c r="X125" i="25" s="1"/>
  <c r="W29" i="25" a="1"/>
  <c r="W29" i="25" s="1"/>
  <c r="V121" i="25" a="1"/>
  <c r="V121" i="25" s="1"/>
  <c r="V133" i="25" a="1"/>
  <c r="V133" i="25" s="1"/>
  <c r="U136" i="25" a="1"/>
  <c r="U136" i="25" s="1"/>
  <c r="U137" i="25" a="1"/>
  <c r="U137" i="25" s="1"/>
  <c r="Y134" i="25" a="1"/>
  <c r="Y134" i="25" s="1"/>
  <c r="AA29" i="25" a="1"/>
  <c r="AA29" i="25" s="1"/>
  <c r="T125" i="25" a="1"/>
  <c r="T125" i="25" s="1"/>
  <c r="T122" i="25" a="1"/>
  <c r="T122" i="25" s="1"/>
  <c r="T29" i="25" a="1"/>
  <c r="T29" i="25" s="1"/>
  <c r="R125" i="25" a="1"/>
  <c r="R125" i="25" s="1"/>
  <c r="R120" i="25" a="1"/>
  <c r="R120" i="25" s="1"/>
  <c r="Q132" i="25" a="1"/>
  <c r="Q132" i="25" s="1"/>
  <c r="Q120" i="25" a="1"/>
  <c r="Q120" i="25" s="1"/>
  <c r="P135" i="25" a="1"/>
  <c r="P135" i="25" s="1"/>
  <c r="Q29" i="25" a="1"/>
  <c r="Q29" i="25" s="1"/>
  <c r="O120" i="25" a="1"/>
  <c r="O120" i="25" s="1"/>
  <c r="O136" i="25" a="1"/>
  <c r="O136" i="25" s="1"/>
  <c r="N137" i="25" a="1"/>
  <c r="N137" i="25" s="1"/>
  <c r="M132" i="25" a="1"/>
  <c r="M132" i="25" s="1"/>
  <c r="M137" i="25" a="1"/>
  <c r="M137" i="25" s="1"/>
  <c r="L133" i="25" a="1"/>
  <c r="L133" i="25" s="1"/>
  <c r="K29" i="25" a="1"/>
  <c r="K29" i="25" s="1"/>
  <c r="K137" i="25" a="1"/>
  <c r="K137" i="25" s="1"/>
  <c r="K135" i="25" a="1"/>
  <c r="K135" i="25" s="1"/>
  <c r="Y135" i="25" a="1"/>
  <c r="Y135" i="25" s="1"/>
  <c r="Z120" i="25" a="1"/>
  <c r="Z120" i="25" s="1"/>
  <c r="Y124" i="25" a="1"/>
  <c r="Y124" i="25" s="1"/>
  <c r="Z122" i="25" a="1"/>
  <c r="Z122" i="25" s="1"/>
  <c r="X121" i="25" a="1"/>
  <c r="X121" i="25" s="1"/>
  <c r="W121" i="25" a="1"/>
  <c r="W121" i="25" s="1"/>
  <c r="W125" i="25" a="1"/>
  <c r="W125" i="25" s="1"/>
  <c r="V136" i="25" a="1"/>
  <c r="V136" i="25" s="1"/>
  <c r="V122" i="25" a="1"/>
  <c r="V122" i="25" s="1"/>
  <c r="U121" i="25" a="1"/>
  <c r="U121" i="25" s="1"/>
  <c r="Z135" i="25" a="1"/>
  <c r="Z135" i="25" s="1"/>
  <c r="AD631" i="12"/>
  <c r="AD619" i="12" s="1"/>
  <c r="AE167" i="10" s="1"/>
  <c r="AE56" i="25" s="1"/>
  <c r="AB124" i="25" a="1"/>
  <c r="AB124" i="25" s="1"/>
  <c r="T132" i="25" a="1"/>
  <c r="T132" i="25" s="1"/>
  <c r="T137" i="25" a="1"/>
  <c r="T137" i="25" s="1"/>
  <c r="S125" i="25" a="1"/>
  <c r="S125" i="25" s="1"/>
  <c r="R132" i="25" a="1"/>
  <c r="R132" i="25" s="1"/>
  <c r="R134" i="25" a="1"/>
  <c r="R134" i="25" s="1"/>
  <c r="R28" i="25" a="1"/>
  <c r="R28" i="25" s="1"/>
  <c r="R29" i="25" a="1"/>
  <c r="R29" i="25" s="1"/>
  <c r="P120" i="25" a="1"/>
  <c r="P120" i="25" s="1"/>
  <c r="P123" i="25" a="1"/>
  <c r="P123" i="25" s="1"/>
  <c r="O124" i="25" a="1"/>
  <c r="O124" i="25" s="1"/>
  <c r="N121" i="25" a="1"/>
  <c r="N121" i="25" s="1"/>
  <c r="N134" i="25" a="1"/>
  <c r="N134" i="25" s="1"/>
  <c r="N28" i="25" a="1"/>
  <c r="N28" i="25" s="1"/>
  <c r="M124" i="25" a="1"/>
  <c r="M124" i="25" s="1"/>
  <c r="L124" i="25" a="1"/>
  <c r="L124" i="25" s="1"/>
  <c r="L121" i="25" a="1"/>
  <c r="L121" i="25" s="1"/>
  <c r="K124" i="25" a="1"/>
  <c r="K124" i="25" s="1"/>
  <c r="K121" i="25" a="1"/>
  <c r="K121" i="25" s="1"/>
  <c r="Z137" i="25" a="1"/>
  <c r="Z137" i="25" s="1"/>
  <c r="Z121" i="25" a="1"/>
  <c r="Z121" i="25" s="1"/>
  <c r="Z125" i="25" a="1"/>
  <c r="Z125" i="25" s="1"/>
  <c r="Z123" i="25" a="1"/>
  <c r="Z123" i="25" s="1"/>
  <c r="X136" i="25" a="1"/>
  <c r="X136" i="25" s="1"/>
  <c r="X132" i="25" a="1"/>
  <c r="X132" i="25" s="1"/>
  <c r="X28" i="25" a="1"/>
  <c r="X28" i="25" s="1"/>
  <c r="V123" i="25" a="1"/>
  <c r="V123" i="25" s="1"/>
  <c r="V134" i="25" a="1"/>
  <c r="V134" i="25" s="1"/>
  <c r="U125" i="25" a="1"/>
  <c r="U125" i="25" s="1"/>
  <c r="X124" i="25" a="1"/>
  <c r="X124" i="25" s="1"/>
  <c r="AB132" i="25" a="1"/>
  <c r="AB132" i="25" s="1"/>
  <c r="S136" i="25" a="1"/>
  <c r="S136" i="25" s="1"/>
  <c r="R133" i="25" a="1"/>
  <c r="R133" i="25" s="1"/>
  <c r="R124" i="25" a="1"/>
  <c r="R124" i="25" s="1"/>
  <c r="Q133" i="25" a="1"/>
  <c r="Q133" i="25" s="1"/>
  <c r="Q121" i="25" a="1"/>
  <c r="Q121" i="25" s="1"/>
  <c r="P121" i="25" a="1"/>
  <c r="P121" i="25" s="1"/>
  <c r="R123" i="25" a="1"/>
  <c r="R123" i="25" s="1"/>
  <c r="O137" i="25" a="1"/>
  <c r="O137" i="25" s="1"/>
  <c r="N136" i="25" a="1"/>
  <c r="N136" i="25" s="1"/>
  <c r="N132" i="25" a="1"/>
  <c r="N132" i="25" s="1"/>
  <c r="M135" i="25" a="1"/>
  <c r="M135" i="25" s="1"/>
  <c r="M136" i="25" a="1"/>
  <c r="M136" i="25" s="1"/>
  <c r="L122" i="25" a="1"/>
  <c r="L122" i="25" s="1"/>
  <c r="L136" i="25" a="1"/>
  <c r="L136" i="25" s="1"/>
  <c r="K122" i="25" a="1"/>
  <c r="K122" i="25" s="1"/>
  <c r="Z124" i="25" a="1"/>
  <c r="Z124" i="25" s="1"/>
  <c r="Y121" i="25" a="1"/>
  <c r="Y121" i="25" s="1"/>
  <c r="X137" i="25" a="1"/>
  <c r="X137" i="25" s="1"/>
  <c r="X134" i="25" a="1"/>
  <c r="X134" i="25" s="1"/>
  <c r="V137" i="25" a="1"/>
  <c r="V137" i="25" s="1"/>
  <c r="W133" i="25" a="1"/>
  <c r="W133" i="25" s="1"/>
  <c r="V28" i="25" a="1"/>
  <c r="V28" i="25" s="1"/>
  <c r="U132" i="25" a="1"/>
  <c r="U132" i="25" s="1"/>
  <c r="U123" i="25" a="1"/>
  <c r="U123" i="25" s="1"/>
  <c r="W120" i="25" a="1"/>
  <c r="W120" i="25" s="1"/>
  <c r="AA136" i="25" a="1"/>
  <c r="AA136" i="25" s="1"/>
  <c r="T135" i="25" a="1"/>
  <c r="T135" i="25" s="1"/>
  <c r="T134" i="25" a="1"/>
  <c r="T134" i="25" s="1"/>
  <c r="S123" i="25" a="1"/>
  <c r="S123" i="25" s="1"/>
  <c r="S134" i="25" a="1"/>
  <c r="S134" i="25" s="1"/>
  <c r="R137" i="25" a="1"/>
  <c r="R137" i="25" s="1"/>
  <c r="S28" i="25" a="1"/>
  <c r="S28" i="25" s="1"/>
  <c r="Q122" i="25" a="1"/>
  <c r="Q122" i="25" s="1"/>
  <c r="Q136" i="25" a="1"/>
  <c r="Q136" i="25" s="1"/>
  <c r="P136" i="25" a="1"/>
  <c r="P136" i="25" s="1"/>
  <c r="P28" i="25" a="1"/>
  <c r="P28" i="25" s="1"/>
  <c r="O135" i="25" a="1"/>
  <c r="O135" i="25" s="1"/>
  <c r="N122" i="25" a="1"/>
  <c r="N122" i="25" s="1"/>
  <c r="N125" i="25" a="1"/>
  <c r="N125" i="25" s="1"/>
  <c r="M121" i="25" a="1"/>
  <c r="M121" i="25" s="1"/>
  <c r="M133" i="25" a="1"/>
  <c r="M133" i="25" s="1"/>
  <c r="L28" i="25" a="1"/>
  <c r="L28" i="25" s="1"/>
  <c r="L132" i="25" a="1"/>
  <c r="L132" i="25" s="1"/>
  <c r="K136" i="25" a="1"/>
  <c r="K136" i="25" s="1"/>
  <c r="Z133" i="25" a="1"/>
  <c r="Z133" i="25" s="1"/>
  <c r="Z134" i="25" a="1"/>
  <c r="Z134" i="25" s="1"/>
  <c r="X123" i="25" a="1"/>
  <c r="X123" i="25" s="1"/>
  <c r="X133" i="25" a="1"/>
  <c r="X133" i="25" s="1"/>
  <c r="V124" i="25" a="1"/>
  <c r="V124" i="25" s="1"/>
  <c r="W137" i="25" a="1"/>
  <c r="W137" i="25" s="1"/>
  <c r="U134" i="25" a="1"/>
  <c r="U134" i="25" s="1"/>
  <c r="U133" i="25" a="1"/>
  <c r="U133" i="25" s="1"/>
  <c r="U29" i="25" a="1"/>
  <c r="U29" i="25" s="1"/>
  <c r="Y125" i="25" a="1"/>
  <c r="Y125" i="25" s="1"/>
  <c r="AD630" i="12"/>
  <c r="AD618" i="12" s="1"/>
  <c r="AE166" i="10" s="1"/>
  <c r="AE55" i="25" s="1"/>
  <c r="AE425" i="20"/>
  <c r="T123" i="25" a="1"/>
  <c r="T123" i="25" s="1"/>
  <c r="T28" i="25" a="1"/>
  <c r="T28" i="25" s="1"/>
  <c r="S137" i="25" a="1"/>
  <c r="S137" i="25" s="1"/>
  <c r="R136" i="25" a="1"/>
  <c r="R136" i="25" s="1"/>
  <c r="R135" i="25" a="1"/>
  <c r="R135" i="25" s="1"/>
  <c r="Q137" i="25" a="1"/>
  <c r="Q137" i="25" s="1"/>
  <c r="P134" i="25" a="1"/>
  <c r="P134" i="25" s="1"/>
  <c r="P137" i="25" a="1"/>
  <c r="P137" i="25" s="1"/>
  <c r="O132" i="25" a="1"/>
  <c r="O132" i="25" s="1"/>
  <c r="O134" i="25" a="1"/>
  <c r="O134" i="25" s="1"/>
  <c r="O28" i="25" a="1"/>
  <c r="O28" i="25" s="1"/>
  <c r="N123" i="25" a="1"/>
  <c r="N123" i="25" s="1"/>
  <c r="N29" i="25" a="1"/>
  <c r="N29" i="25" s="1"/>
  <c r="L123" i="25" a="1"/>
  <c r="L123" i="25" s="1"/>
  <c r="K28" i="25" a="1"/>
  <c r="K28" i="25" s="1"/>
  <c r="L134" i="25" a="1"/>
  <c r="L134" i="25" s="1"/>
  <c r="K132" i="25" a="1"/>
  <c r="K132" i="25" s="1"/>
  <c r="Y120" i="25" a="1"/>
  <c r="Y120" i="25" s="1"/>
  <c r="Z132" i="25" a="1"/>
  <c r="Z132" i="25" s="1"/>
  <c r="Z136" i="25" a="1"/>
  <c r="Z136" i="25" s="1"/>
  <c r="W135" i="25" a="1"/>
  <c r="W135" i="25" s="1"/>
  <c r="W134" i="25" a="1"/>
  <c r="W134" i="25" s="1"/>
  <c r="W132" i="25" a="1"/>
  <c r="W132" i="25" s="1"/>
  <c r="W122" i="25" a="1"/>
  <c r="W122" i="25" s="1"/>
  <c r="V125" i="25" a="1"/>
  <c r="V125" i="25" s="1"/>
  <c r="U135" i="25" a="1"/>
  <c r="U135" i="25" s="1"/>
  <c r="U28" i="25" a="1"/>
  <c r="U28" i="25" s="1"/>
  <c r="T133" i="25" a="1"/>
  <c r="T133" i="25" s="1"/>
  <c r="T136" i="25" a="1"/>
  <c r="T136" i="25" s="1"/>
  <c r="S121" i="25" a="1"/>
  <c r="S121" i="25" s="1"/>
  <c r="S122" i="25" a="1"/>
  <c r="S122" i="25" s="1"/>
  <c r="S29" i="25" a="1"/>
  <c r="S29" i="25" s="1"/>
  <c r="S120" i="25" a="1"/>
  <c r="S120" i="25" s="1"/>
  <c r="Q134" i="25" a="1"/>
  <c r="Q134" i="25" s="1"/>
  <c r="P122" i="25" a="1"/>
  <c r="P122" i="25" s="1"/>
  <c r="P132" i="25" a="1"/>
  <c r="P132" i="25" s="1"/>
  <c r="O121" i="25" a="1"/>
  <c r="O121" i="25" s="1"/>
  <c r="P29" i="25" a="1"/>
  <c r="P29" i="25" s="1"/>
  <c r="N135" i="25" a="1"/>
  <c r="N135" i="25" s="1"/>
  <c r="N133" i="25" a="1"/>
  <c r="N133" i="25" s="1"/>
  <c r="M122" i="25" a="1"/>
  <c r="M122" i="25" s="1"/>
  <c r="L135" i="25" a="1"/>
  <c r="L135" i="25" s="1"/>
  <c r="L137" i="25" a="1"/>
  <c r="L137" i="25" s="1"/>
  <c r="L29" i="25" a="1"/>
  <c r="L29" i="25" s="1"/>
  <c r="K125" i="25" a="1"/>
  <c r="K125" i="25" s="1"/>
  <c r="Y122" i="25" a="1"/>
  <c r="Y122" i="25" s="1"/>
  <c r="X29" i="25" a="1"/>
  <c r="X29" i="25" s="1"/>
  <c r="Y137" i="25" a="1"/>
  <c r="Y137" i="25" s="1"/>
  <c r="X122" i="25" a="1"/>
  <c r="X122" i="25" s="1"/>
  <c r="W136" i="25" a="1"/>
  <c r="W136" i="25" s="1"/>
  <c r="V120" i="25" a="1"/>
  <c r="V120" i="25" s="1"/>
  <c r="V135" i="25" a="1"/>
  <c r="V135" i="25" s="1"/>
  <c r="W28" i="25" a="1"/>
  <c r="W28" i="25" s="1"/>
  <c r="W27" i="25" s="1"/>
  <c r="U124" i="25" a="1"/>
  <c r="U124" i="25" s="1"/>
  <c r="V29" i="25" a="1"/>
  <c r="V29" i="25" s="1"/>
  <c r="AD1945" i="12"/>
  <c r="AD1903" i="12" s="1"/>
  <c r="AE439" i="20"/>
  <c r="AD633" i="12"/>
  <c r="AD621" i="12" s="1"/>
  <c r="AE169" i="10" s="1"/>
  <c r="AE58" i="25" s="1"/>
  <c r="AE933" i="16"/>
  <c r="AE993" i="16"/>
  <c r="AE1192" i="16"/>
  <c r="AE969" i="16"/>
  <c r="AE981" i="16"/>
  <c r="AE980" i="16"/>
  <c r="AE1612" i="16"/>
  <c r="AE932" i="16"/>
  <c r="AE944" i="16"/>
  <c r="AE945" i="16"/>
  <c r="AE1503" i="16"/>
  <c r="AE547" i="20"/>
  <c r="AE548" i="20" s="1"/>
  <c r="AE1545" i="16"/>
  <c r="AD312" i="10"/>
  <c r="AE1380" i="16"/>
  <c r="AE540" i="20"/>
  <c r="AE541" i="20" s="1"/>
  <c r="AE397" i="20"/>
  <c r="AE561" i="20"/>
  <c r="AE562" i="20" s="1"/>
  <c r="AD1953" i="12"/>
  <c r="AD1911" i="12" s="1"/>
  <c r="AD1947" i="12"/>
  <c r="AD1905" i="12" s="1"/>
  <c r="AD632" i="12"/>
  <c r="AD620" i="12" s="1"/>
  <c r="AE168" i="10" s="1"/>
  <c r="AE57" i="25" s="1"/>
  <c r="AE992" i="16"/>
  <c r="AB25" i="25" a="1"/>
  <c r="AB25" i="25" s="1"/>
  <c r="R32" i="25" a="1"/>
  <c r="R32" i="25" s="1"/>
  <c r="AD1948" i="12"/>
  <c r="AD1906" i="12" s="1"/>
  <c r="AE956" i="16"/>
  <c r="AE453" i="20"/>
  <c r="AE568" i="20"/>
  <c r="AE569" i="20" s="1"/>
  <c r="AD310" i="10"/>
  <c r="AD372" i="10"/>
  <c r="AD371" i="10" s="1"/>
  <c r="AE1510" i="16"/>
  <c r="AE939" i="16"/>
  <c r="AE146" i="16"/>
  <c r="AE162" i="16" s="1"/>
  <c r="AE179" i="16" s="1"/>
  <c r="AE52" i="10" s="1"/>
  <c r="AE340" i="10" s="1"/>
  <c r="AE446" i="20"/>
  <c r="AE1552" i="16"/>
  <c r="D1173" i="12"/>
  <c r="F1173" i="12" s="1"/>
  <c r="D1654" i="12"/>
  <c r="F1654" i="12" s="1"/>
  <c r="D1894" i="12"/>
  <c r="F1894" i="12" s="1"/>
  <c r="AD1166" i="12"/>
  <c r="AD1176" i="12" s="1"/>
  <c r="AD1177" i="12" s="1"/>
  <c r="D1415" i="12"/>
  <c r="F1415" i="12" s="1"/>
  <c r="R941" i="20"/>
  <c r="V24" i="25" a="1"/>
  <c r="V24" i="25" s="1"/>
  <c r="D931" i="12"/>
  <c r="F931" i="12" s="1"/>
  <c r="D1174" i="12"/>
  <c r="F1174" i="12" s="1"/>
  <c r="D1414" i="12"/>
  <c r="F1414" i="12" s="1"/>
  <c r="D932" i="12"/>
  <c r="F932" i="12" s="1"/>
  <c r="AD1937" i="12"/>
  <c r="AD1940" i="12" s="1"/>
  <c r="AD924" i="12"/>
  <c r="AD934" i="12" s="1"/>
  <c r="AD638" i="12"/>
  <c r="AD626" i="12" s="1"/>
  <c r="AE179" i="10" s="1"/>
  <c r="W20" i="25" a="1"/>
  <c r="W20" i="25" s="1"/>
  <c r="Q24" i="25" a="1"/>
  <c r="Q24" i="25" s="1"/>
  <c r="T32" i="25" a="1"/>
  <c r="T32" i="25" s="1"/>
  <c r="T36" i="25" a="1"/>
  <c r="T36" i="25" s="1"/>
  <c r="AE1387" i="16"/>
  <c r="AE418" i="20"/>
  <c r="AE1199" i="16"/>
  <c r="AE1619" i="16"/>
  <c r="AE1524" i="16"/>
  <c r="AB113" i="18"/>
  <c r="AB356" i="10" s="1"/>
  <c r="AB355" i="10" s="1"/>
  <c r="AE1345" i="16"/>
  <c r="AE1366" i="16"/>
  <c r="S37" i="25" a="1"/>
  <c r="S37" i="25" s="1"/>
  <c r="R24" i="25" a="1"/>
  <c r="R24" i="25" s="1"/>
  <c r="X21" i="25" a="1"/>
  <c r="X21" i="25" s="1"/>
  <c r="S33" i="25" a="1"/>
  <c r="S33" i="25" s="1"/>
  <c r="S24" i="25" a="1"/>
  <c r="S24" i="25" s="1"/>
  <c r="Q32" i="25" a="1"/>
  <c r="Q32" i="25" s="1"/>
  <c r="Q20" i="25" a="1"/>
  <c r="Q20" i="25" s="1"/>
  <c r="P36" i="25" a="1"/>
  <c r="P36" i="25" s="1"/>
  <c r="P20" i="25" a="1"/>
  <c r="P20" i="25" s="1"/>
  <c r="N37" i="25" a="1"/>
  <c r="N37" i="25" s="1"/>
  <c r="W36" i="25" a="1"/>
  <c r="W36" i="25" s="1"/>
  <c r="V37" i="25" a="1"/>
  <c r="V37" i="25" s="1"/>
  <c r="E2768" i="16"/>
  <c r="S36" i="25" a="1"/>
  <c r="S36" i="25" s="1"/>
  <c r="Q37" i="25" a="1"/>
  <c r="Q37" i="25" s="1"/>
  <c r="O24" i="25" a="1"/>
  <c r="O24" i="25" s="1"/>
  <c r="K24" i="25" a="1"/>
  <c r="K24" i="25" s="1"/>
  <c r="AE2193" i="16"/>
  <c r="AD137" i="25" a="1"/>
  <c r="AD137" i="25" s="1"/>
  <c r="Q25" i="25" a="1"/>
  <c r="Q25" i="25" s="1"/>
  <c r="O20" i="25" a="1"/>
  <c r="O20" i="25" s="1"/>
  <c r="U32" i="25" a="1"/>
  <c r="U32" i="25" s="1"/>
  <c r="X36" i="25" a="1"/>
  <c r="X36" i="25" s="1"/>
  <c r="AD132" i="25" a="1"/>
  <c r="AD132" i="25" s="1"/>
  <c r="R37" i="25" a="1"/>
  <c r="R37" i="25" s="1"/>
  <c r="W33" i="25" a="1"/>
  <c r="W33" i="25" s="1"/>
  <c r="W24" i="25" a="1"/>
  <c r="W24" i="25" s="1"/>
  <c r="U25" i="25" a="1"/>
  <c r="U25" i="25" s="1"/>
  <c r="Z25" i="25" a="1"/>
  <c r="Z25" i="25" s="1"/>
  <c r="D754" i="20"/>
  <c r="T25" i="25" a="1"/>
  <c r="T25" i="25" s="1"/>
  <c r="R20" i="25" a="1"/>
  <c r="R20" i="25" s="1"/>
  <c r="AD105" i="10"/>
  <c r="AE951" i="16"/>
  <c r="AD113" i="10"/>
  <c r="AD400" i="10" s="1"/>
  <c r="AE610" i="20"/>
  <c r="AE611" i="20" s="1"/>
  <c r="AE554" i="20"/>
  <c r="AE555" i="20" s="1"/>
  <c r="D768" i="20"/>
  <c r="D1583" i="16"/>
  <c r="D2754" i="16" s="1"/>
  <c r="AE575" i="20"/>
  <c r="AE950" i="16"/>
  <c r="C143" i="20"/>
  <c r="G683" i="20" s="1"/>
  <c r="I683" i="20" s="1"/>
  <c r="D368" i="16"/>
  <c r="AE902" i="12"/>
  <c r="AE922" i="12" s="1"/>
  <c r="AE1938" i="12" s="1"/>
  <c r="AE1952" i="12" s="1"/>
  <c r="AE1910" i="12" s="1"/>
  <c r="Z20" i="25" a="1"/>
  <c r="Z20" i="25" s="1"/>
  <c r="X25" i="25" a="1"/>
  <c r="X25" i="25" s="1"/>
  <c r="U33" i="25" a="1"/>
  <c r="U33" i="25" s="1"/>
  <c r="K36" i="25" a="1"/>
  <c r="K36" i="25" s="1"/>
  <c r="U24" i="25" a="1"/>
  <c r="U24" i="25" s="1"/>
  <c r="AB37" i="25" a="1"/>
  <c r="AB37" i="25" s="1"/>
  <c r="Z33" i="25" a="1"/>
  <c r="Z33" i="25" s="1"/>
  <c r="AD29" i="25" a="1"/>
  <c r="AD29" i="25" s="1"/>
  <c r="E2747" i="16"/>
  <c r="E2761" i="16"/>
  <c r="AD986" i="16"/>
  <c r="AE118" i="11"/>
  <c r="AD405" i="10"/>
  <c r="AE1847" i="12"/>
  <c r="AE1883" i="12" s="1"/>
  <c r="AE1921" i="12" s="1"/>
  <c r="AE884" i="12"/>
  <c r="AE920" i="12" s="1"/>
  <c r="AE1935" i="12" s="1"/>
  <c r="AE745" i="16"/>
  <c r="AE744" i="16"/>
  <c r="I658" i="16" s="1"/>
  <c r="AE751" i="16"/>
  <c r="AE756" i="16"/>
  <c r="AE767" i="16"/>
  <c r="AE772" i="16"/>
  <c r="AE783" i="16"/>
  <c r="AE279" i="20" s="1"/>
  <c r="AE746" i="16"/>
  <c r="AE242" i="20" s="1"/>
  <c r="AE757" i="16"/>
  <c r="AE253" i="20" s="1"/>
  <c r="AE762" i="16"/>
  <c r="AE258" i="20" s="1"/>
  <c r="AE773" i="16"/>
  <c r="AE269" i="20" s="1"/>
  <c r="AE778" i="16"/>
  <c r="AE274" i="20" s="1"/>
  <c r="AE747" i="16"/>
  <c r="AE243" i="20" s="1"/>
  <c r="AE752" i="16"/>
  <c r="AE763" i="16"/>
  <c r="AE259" i="20" s="1"/>
  <c r="AE768" i="16"/>
  <c r="AE779" i="16"/>
  <c r="AE275" i="20" s="1"/>
  <c r="AE753" i="16"/>
  <c r="AE249" i="20" s="1"/>
  <c r="AE758" i="16"/>
  <c r="AE769" i="16"/>
  <c r="AE265" i="20" s="1"/>
  <c r="AE774" i="16"/>
  <c r="AE270" i="20" s="1"/>
  <c r="AE748" i="16"/>
  <c r="AE244" i="20" s="1"/>
  <c r="AE759" i="16"/>
  <c r="AE255" i="20" s="1"/>
  <c r="AE764" i="16"/>
  <c r="AE775" i="16"/>
  <c r="AE271" i="20" s="1"/>
  <c r="AE780" i="16"/>
  <c r="AE276" i="20" s="1"/>
  <c r="AE749" i="16"/>
  <c r="AE754" i="16"/>
  <c r="AE765" i="16"/>
  <c r="AE770" i="16"/>
  <c r="AE266" i="20" s="1"/>
  <c r="AE781" i="16"/>
  <c r="AE761" i="16"/>
  <c r="AE782" i="16"/>
  <c r="AE278" i="20" s="1"/>
  <c r="AE766" i="16"/>
  <c r="AE771" i="16"/>
  <c r="AE750" i="16"/>
  <c r="AE246" i="20" s="1"/>
  <c r="AE755" i="16"/>
  <c r="AE776" i="16"/>
  <c r="AE777" i="16"/>
  <c r="AE273" i="20" s="1"/>
  <c r="AE760" i="16"/>
  <c r="AE256" i="20" s="1"/>
  <c r="AE107" i="20"/>
  <c r="AE1271" i="20" s="1"/>
  <c r="AE11" i="10"/>
  <c r="AE11" i="22"/>
  <c r="AE11" i="18"/>
  <c r="AE11" i="20"/>
  <c r="AE11" i="16"/>
  <c r="AE11" i="12"/>
  <c r="AE11" i="11"/>
  <c r="AD53" i="18"/>
  <c r="AD46" i="18"/>
  <c r="AD56" i="18" s="1"/>
  <c r="AD88" i="10" s="1"/>
  <c r="AD87" i="10" s="1"/>
  <c r="T33" i="25" a="1"/>
  <c r="T33" i="25" s="1"/>
  <c r="S25" i="25" a="1"/>
  <c r="S25" i="25" s="1"/>
  <c r="Q36" i="25" a="1"/>
  <c r="Q36" i="25" s="1"/>
  <c r="O25" i="25" a="1"/>
  <c r="O25" i="25" s="1"/>
  <c r="K32" i="25" a="1"/>
  <c r="K32" i="25" s="1"/>
  <c r="K25" i="25" a="1"/>
  <c r="K25" i="25" s="1"/>
  <c r="L20" i="25" a="1"/>
  <c r="L20" i="25" s="1"/>
  <c r="L36" i="25" a="1"/>
  <c r="L36" i="25" s="1"/>
  <c r="L25" i="25" a="1"/>
  <c r="L25" i="25" s="1"/>
  <c r="X33" i="25" a="1"/>
  <c r="X33" i="25" s="1"/>
  <c r="X20" i="25" a="1"/>
  <c r="X20" i="25" s="1"/>
  <c r="W37" i="25" a="1"/>
  <c r="W37" i="25" s="1"/>
  <c r="E2740" i="16"/>
  <c r="AA36" i="25" a="1"/>
  <c r="AA36" i="25" s="1"/>
  <c r="AD219" i="11"/>
  <c r="AD246" i="11" s="1"/>
  <c r="AD611" i="12" s="1"/>
  <c r="AE751" i="12"/>
  <c r="AE916" i="12" s="1"/>
  <c r="AE214" i="20"/>
  <c r="AE1276" i="20" s="1"/>
  <c r="AD38" i="18"/>
  <c r="AD31" i="18"/>
  <c r="AD41" i="18" s="1"/>
  <c r="AD68" i="10" s="1"/>
  <c r="AD36" i="25" a="1"/>
  <c r="AD36" i="25" s="1"/>
  <c r="AD21" i="25" a="1"/>
  <c r="AD21" i="25" s="1"/>
  <c r="AC100" i="18"/>
  <c r="AC104" i="18"/>
  <c r="AC354" i="10" s="1"/>
  <c r="AD1474" i="12"/>
  <c r="AD1639" i="12" s="1"/>
  <c r="AE1144" i="12"/>
  <c r="AE1164" i="12" s="1"/>
  <c r="P37" i="25" a="1"/>
  <c r="P37" i="25" s="1"/>
  <c r="O21" i="25" a="1"/>
  <c r="O21" i="25" s="1"/>
  <c r="N24" i="25" a="1"/>
  <c r="N24" i="25" s="1"/>
  <c r="N33" i="25" a="1"/>
  <c r="N33" i="25" s="1"/>
  <c r="N21" i="25" a="1"/>
  <c r="N21" i="25" s="1"/>
  <c r="L37" i="25" a="1"/>
  <c r="L37" i="25" s="1"/>
  <c r="K21" i="25" a="1"/>
  <c r="K21" i="25" s="1"/>
  <c r="L24" i="25" a="1"/>
  <c r="L24" i="25" s="1"/>
  <c r="K37" i="25" a="1"/>
  <c r="K37" i="25" s="1"/>
  <c r="L32" i="25" a="1"/>
  <c r="L32" i="25" s="1"/>
  <c r="W32" i="25" a="1"/>
  <c r="W32" i="25" s="1"/>
  <c r="U37" i="25" a="1"/>
  <c r="U37" i="25" s="1"/>
  <c r="AE1768" i="12"/>
  <c r="AE1881" i="12" s="1"/>
  <c r="AE1919" i="12" s="1"/>
  <c r="AE1002" i="12"/>
  <c r="AE1159" i="12" s="1"/>
  <c r="AE85" i="25"/>
  <c r="AE93" i="25" s="1"/>
  <c r="AD23" i="18"/>
  <c r="AD16" i="18"/>
  <c r="AD26" i="18" s="1"/>
  <c r="AD99" i="18" s="1"/>
  <c r="AD114" i="10"/>
  <c r="AD401" i="10" s="1"/>
  <c r="AD24" i="25" a="1"/>
  <c r="AD24" i="25" s="1"/>
  <c r="AD37" i="25" a="1"/>
  <c r="AD37" i="25" s="1"/>
  <c r="AD120" i="25" a="1"/>
  <c r="AD120" i="25" s="1"/>
  <c r="AE1454" i="12"/>
  <c r="AE1506" i="12"/>
  <c r="AE1604" i="12"/>
  <c r="AE1553" i="12"/>
  <c r="AE1549" i="12"/>
  <c r="AE1562" i="12"/>
  <c r="AE1512" i="12"/>
  <c r="AE1463" i="12"/>
  <c r="AE1466" i="12"/>
  <c r="AE1502" i="12"/>
  <c r="AE1527" i="12"/>
  <c r="AE1569" i="12"/>
  <c r="AE1517" i="12"/>
  <c r="AE1481" i="12"/>
  <c r="AE1520" i="12"/>
  <c r="AE1482" i="12"/>
  <c r="AE1431" i="12"/>
  <c r="AE1503" i="12"/>
  <c r="AE1558" i="12"/>
  <c r="AE1570" i="12"/>
  <c r="AE1499" i="12"/>
  <c r="AE1550" i="12"/>
  <c r="AE1518" i="12"/>
  <c r="AE1587" i="12"/>
  <c r="AE1472" i="12"/>
  <c r="AE1514" i="12"/>
  <c r="AE1462" i="12"/>
  <c r="AE1556" i="12"/>
  <c r="AE1564" i="12"/>
  <c r="AE1538" i="12"/>
  <c r="AE1471" i="12"/>
  <c r="AE1592" i="12"/>
  <c r="AE1495" i="12"/>
  <c r="AE1603" i="12"/>
  <c r="AE1597" i="12"/>
  <c r="AE1467" i="12"/>
  <c r="AE1489" i="12"/>
  <c r="AE1473" i="12"/>
  <c r="AE1448" i="12"/>
  <c r="AE1430" i="12"/>
  <c r="AE1571" i="12"/>
  <c r="AE1581" i="12"/>
  <c r="AE1563" i="12"/>
  <c r="AE1493" i="12"/>
  <c r="AE1583" i="12"/>
  <c r="AE1540" i="12"/>
  <c r="AE1543" i="12"/>
  <c r="AE1552" i="12"/>
  <c r="AE1548" i="12"/>
  <c r="AE1440" i="12"/>
  <c r="AE1596" i="12"/>
  <c r="AE1542" i="12"/>
  <c r="AE1568" i="12"/>
  <c r="AE1519" i="12"/>
  <c r="AE1594" i="12"/>
  <c r="AE1464" i="12"/>
  <c r="AE1526" i="12"/>
  <c r="AE1541" i="12"/>
  <c r="AE1572" i="12"/>
  <c r="AE1497" i="12"/>
  <c r="AE1511" i="12"/>
  <c r="AE1546" i="12"/>
  <c r="AE1555" i="12"/>
  <c r="AE1547" i="12"/>
  <c r="AE1468" i="12"/>
  <c r="AE1566" i="12"/>
  <c r="AE1470" i="12"/>
  <c r="AE1496" i="12"/>
  <c r="AE1534" i="12"/>
  <c r="AE1579" i="12"/>
  <c r="AE1510" i="12"/>
  <c r="AE1521" i="12"/>
  <c r="AE1516" i="12"/>
  <c r="AE1494" i="12"/>
  <c r="AE1544" i="12"/>
  <c r="AE1465" i="12"/>
  <c r="AE1447" i="12"/>
  <c r="AE1524" i="12"/>
  <c r="AE1490" i="12"/>
  <c r="AE1561" i="12"/>
  <c r="AE1509" i="12"/>
  <c r="AE1567" i="12"/>
  <c r="AE1505" i="12"/>
  <c r="AE1591" i="12"/>
  <c r="AE1599" i="12"/>
  <c r="AE1491" i="12"/>
  <c r="AE1513" i="12"/>
  <c r="AE1536" i="12"/>
  <c r="AE1539" i="12"/>
  <c r="AE1560" i="12"/>
  <c r="AE1498" i="12"/>
  <c r="AE1535" i="12"/>
  <c r="AE1500" i="12"/>
  <c r="AE1501" i="12"/>
  <c r="AE1554" i="12"/>
  <c r="AE1525" i="12"/>
  <c r="AE1504" i="12"/>
  <c r="AE1600" i="12"/>
  <c r="AE1458" i="12"/>
  <c r="AE1438" i="12"/>
  <c r="AE1590" i="12"/>
  <c r="AE1582" i="12"/>
  <c r="AE1488" i="12"/>
  <c r="AE1522" i="12"/>
  <c r="AE1461" i="12"/>
  <c r="AE1585" i="12"/>
  <c r="AE1557" i="12"/>
  <c r="AE1442" i="12"/>
  <c r="AE1515" i="12"/>
  <c r="AE1478" i="12"/>
  <c r="AE1432" i="12"/>
  <c r="AE1436" i="12"/>
  <c r="AE1433" i="12"/>
  <c r="AE1444" i="12"/>
  <c r="AE1578" i="12"/>
  <c r="AE1459" i="12"/>
  <c r="AE1479" i="12"/>
  <c r="AE1492" i="12"/>
  <c r="AE1441" i="12"/>
  <c r="AE1435" i="12"/>
  <c r="AE1537" i="12"/>
  <c r="AE1602" i="12"/>
  <c r="AE1456" i="12"/>
  <c r="AE1584" i="12"/>
  <c r="AE1457" i="12"/>
  <c r="AE1507" i="12"/>
  <c r="AE1559" i="12"/>
  <c r="AE1455" i="12"/>
  <c r="AE1469" i="12"/>
  <c r="AE1606" i="12"/>
  <c r="AE1580" i="12"/>
  <c r="AE1588" i="12"/>
  <c r="AE1593" i="12"/>
  <c r="AE1523" i="12"/>
  <c r="AE1439" i="12"/>
  <c r="AE1577" i="12"/>
  <c r="AE1449" i="12"/>
  <c r="AE1605" i="12"/>
  <c r="AE1545" i="12"/>
  <c r="AE1445" i="12"/>
  <c r="AE1480" i="12"/>
  <c r="AE1601" i="12"/>
  <c r="AE1508" i="12"/>
  <c r="AE1437" i="12"/>
  <c r="AE1595" i="12"/>
  <c r="AE1551" i="12"/>
  <c r="AE1589" i="12"/>
  <c r="AE1586" i="12"/>
  <c r="AE1460" i="12"/>
  <c r="AE1533" i="12"/>
  <c r="AE1443" i="12"/>
  <c r="AE1446" i="12"/>
  <c r="AE1598" i="12"/>
  <c r="AE1565" i="12"/>
  <c r="AD699" i="16"/>
  <c r="AD240" i="20"/>
  <c r="AD280" i="20" s="1"/>
  <c r="AD313" i="20" s="1"/>
  <c r="T20" i="25" a="1"/>
  <c r="T20" i="25" s="1"/>
  <c r="T37" i="25" a="1"/>
  <c r="T37" i="25" s="1"/>
  <c r="R36" i="25" a="1"/>
  <c r="R36" i="25" s="1"/>
  <c r="Q33" i="25" a="1"/>
  <c r="Q33" i="25" s="1"/>
  <c r="P32" i="25" a="1"/>
  <c r="P32" i="25" s="1"/>
  <c r="O33" i="25" a="1"/>
  <c r="O33" i="25" s="1"/>
  <c r="O37" i="25" a="1"/>
  <c r="O37" i="25" s="1"/>
  <c r="N20" i="25" a="1"/>
  <c r="N20" i="25" s="1"/>
  <c r="M36" i="25" a="1"/>
  <c r="M36" i="25" s="1"/>
  <c r="M33" i="25" a="1"/>
  <c r="M33" i="25" s="1"/>
  <c r="V32" i="25" a="1"/>
  <c r="V32" i="25" s="1"/>
  <c r="U20" i="25" a="1"/>
  <c r="U20" i="25" s="1"/>
  <c r="V21" i="25" a="1"/>
  <c r="V21" i="25" s="1"/>
  <c r="AB122" i="18"/>
  <c r="AB375" i="10" s="1"/>
  <c r="AB374" i="10" s="1"/>
  <c r="AB118" i="18"/>
  <c r="AE1813" i="12"/>
  <c r="AE1882" i="12" s="1"/>
  <c r="AE1920" i="12" s="1"/>
  <c r="AE1047" i="12"/>
  <c r="AE1160" i="12" s="1"/>
  <c r="AE969" i="12"/>
  <c r="AE1157" i="12" s="1"/>
  <c r="AE993" i="12"/>
  <c r="AE1158" i="12" s="1"/>
  <c r="AE47" i="20"/>
  <c r="AE59" i="20"/>
  <c r="AE1256" i="20" s="1"/>
  <c r="AE1290" i="20" s="1"/>
  <c r="AE1303" i="20" s="1"/>
  <c r="AE1316" i="20" s="1"/>
  <c r="AE53" i="20"/>
  <c r="AE120" i="20"/>
  <c r="AE1273" i="20" s="1"/>
  <c r="AC88" i="10"/>
  <c r="AC87" i="10" s="1"/>
  <c r="AC117" i="18"/>
  <c r="AD32" i="25" a="1"/>
  <c r="AD32" i="25" s="1"/>
  <c r="AD136" i="25" a="1"/>
  <c r="AD136" i="25" s="1"/>
  <c r="AC211" i="10"/>
  <c r="AD1528" i="12"/>
  <c r="AD1641" i="12" s="1"/>
  <c r="AC93" i="18"/>
  <c r="AE1092" i="12"/>
  <c r="AE1161" i="12" s="1"/>
  <c r="AE1153" i="12"/>
  <c r="AE1165" i="12" s="1"/>
  <c r="AE101" i="18"/>
  <c r="AE110" i="18"/>
  <c r="AE18" i="18"/>
  <c r="AE33" i="18"/>
  <c r="AE48" i="18"/>
  <c r="AE68" i="18"/>
  <c r="AE66" i="18" s="1"/>
  <c r="AE71" i="18" s="1"/>
  <c r="AE77" i="18"/>
  <c r="AE75" i="18" s="1"/>
  <c r="AE80" i="18" s="1"/>
  <c r="AE86" i="18"/>
  <c r="AE84" i="18" s="1"/>
  <c r="AE89" i="18" s="1"/>
  <c r="AE119" i="18"/>
  <c r="AE116" i="12"/>
  <c r="AE264" i="12"/>
  <c r="AE206" i="12"/>
  <c r="AE161" i="12"/>
  <c r="AE585" i="12"/>
  <c r="AE594" i="12"/>
  <c r="AE520" i="12"/>
  <c r="AE434" i="12"/>
  <c r="AE221" i="12"/>
  <c r="AE306" i="12"/>
  <c r="Y36" i="25" a="1"/>
  <c r="Y36" i="25" s="1"/>
  <c r="Y20" i="25" a="1"/>
  <c r="Y20" i="25" s="1"/>
  <c r="Y25" i="25" a="1"/>
  <c r="Y25" i="25" s="1"/>
  <c r="Y28" i="25" a="1"/>
  <c r="Y28" i="25" s="1"/>
  <c r="Z28" i="25" a="1"/>
  <c r="Z28" i="25" s="1"/>
  <c r="AA132" i="25" a="1"/>
  <c r="AA132" i="25" s="1"/>
  <c r="Z32" i="25" a="1"/>
  <c r="Z32" i="25" s="1"/>
  <c r="AA28" i="25" a="1"/>
  <c r="AA28" i="25" s="1"/>
  <c r="Z21" i="25" a="1"/>
  <c r="Z21" i="25" s="1"/>
  <c r="AB29" i="25" a="1"/>
  <c r="AB29" i="25" s="1"/>
  <c r="AC132" i="25" a="1"/>
  <c r="AC132" i="25" s="1"/>
  <c r="AC121" i="25" a="1"/>
  <c r="AC121" i="25" s="1"/>
  <c r="AC125" i="25" a="1"/>
  <c r="AC125" i="25" s="1"/>
  <c r="AC36" i="25" a="1"/>
  <c r="AC36" i="25" s="1"/>
  <c r="AC33" i="25" a="1"/>
  <c r="AC33" i="25" s="1"/>
  <c r="AC37" i="25" a="1"/>
  <c r="AC37" i="25" s="1"/>
  <c r="Y29" i="25" a="1"/>
  <c r="Y29" i="25" s="1"/>
  <c r="AA120" i="25" a="1"/>
  <c r="AA120" i="25" s="1"/>
  <c r="AA33" i="25" a="1"/>
  <c r="AA33" i="25" s="1"/>
  <c r="AB125" i="25" a="1"/>
  <c r="AB125" i="25" s="1"/>
  <c r="AC137" i="25" a="1"/>
  <c r="AC137" i="25" s="1"/>
  <c r="AC20" i="25" a="1"/>
  <c r="AC20" i="25" s="1"/>
  <c r="AC21" i="25" a="1"/>
  <c r="AC21" i="25" s="1"/>
  <c r="AB135" i="25" a="1"/>
  <c r="AB135" i="25" s="1"/>
  <c r="AB137" i="25" a="1"/>
  <c r="AB137" i="25" s="1"/>
  <c r="AA25" i="25" a="1"/>
  <c r="AA25" i="25" s="1"/>
  <c r="AA135" i="25" a="1"/>
  <c r="AA135" i="25" s="1"/>
  <c r="AA123" i="25" a="1"/>
  <c r="AA123" i="25" s="1"/>
  <c r="AA121" i="25" a="1"/>
  <c r="AA121" i="25" s="1"/>
  <c r="AB120" i="25" a="1"/>
  <c r="AB120" i="25" s="1"/>
  <c r="AC122" i="25" a="1"/>
  <c r="AC122" i="25" s="1"/>
  <c r="AC135" i="25" a="1"/>
  <c r="AC135" i="25" s="1"/>
  <c r="AC32" i="25" a="1"/>
  <c r="AC32" i="25" s="1"/>
  <c r="AB122" i="25" a="1"/>
  <c r="AB122" i="25" s="1"/>
  <c r="Z29" i="25" a="1"/>
  <c r="Z29" i="25" s="1"/>
  <c r="Y33" i="25" a="1"/>
  <c r="Y33" i="25" s="1"/>
  <c r="AA24" i="25" a="1"/>
  <c r="AA24" i="25" s="1"/>
  <c r="AB28" i="25" a="1"/>
  <c r="AB28" i="25" s="1"/>
  <c r="AC29" i="25" a="1"/>
  <c r="AC29" i="25" s="1"/>
  <c r="AB36" i="25" a="1"/>
  <c r="AB36" i="25" s="1"/>
  <c r="AA21" i="25" a="1"/>
  <c r="AA21" i="25" s="1"/>
  <c r="AB33" i="25" a="1"/>
  <c r="AB33" i="25" s="1"/>
  <c r="Z24" i="25" a="1"/>
  <c r="Z24" i="25" s="1"/>
  <c r="AC123" i="25" a="1"/>
  <c r="AC123" i="25" s="1"/>
  <c r="Y21" i="25" a="1"/>
  <c r="Y21" i="25" s="1"/>
  <c r="AC133" i="25" a="1"/>
  <c r="AC133" i="25" s="1"/>
  <c r="Y32" i="25" a="1"/>
  <c r="Y32" i="25" s="1"/>
  <c r="Y24" i="25" a="1"/>
  <c r="Y24" i="25" s="1"/>
  <c r="AB136" i="25" a="1"/>
  <c r="AB136" i="25" s="1"/>
  <c r="AA37" i="25" a="1"/>
  <c r="AA37" i="25" s="1"/>
  <c r="AB20" i="25" a="1"/>
  <c r="AB20" i="25" s="1"/>
  <c r="AB21" i="25" a="1"/>
  <c r="AB21" i="25" s="1"/>
  <c r="AC124" i="25" a="1"/>
  <c r="AC124" i="25" s="1"/>
  <c r="AC28" i="25" a="1"/>
  <c r="AC28" i="25" s="1"/>
  <c r="AC24" i="25" a="1"/>
  <c r="AC24" i="25" s="1"/>
  <c r="AB24" i="25" a="1"/>
  <c r="AB24" i="25" s="1"/>
  <c r="AA20" i="25" a="1"/>
  <c r="AA20" i="25" s="1"/>
  <c r="AC120" i="25" a="1"/>
  <c r="AC120" i="25" s="1"/>
  <c r="AA32" i="25" a="1"/>
  <c r="AA32" i="25" s="1"/>
  <c r="Y37" i="25" a="1"/>
  <c r="Y37" i="25" s="1"/>
  <c r="AA124" i="25" a="1"/>
  <c r="AA124" i="25" s="1"/>
  <c r="AA125" i="25" a="1"/>
  <c r="AA125" i="25" s="1"/>
  <c r="AB32" i="25" a="1"/>
  <c r="AB32" i="25" s="1"/>
  <c r="AB121" i="25" a="1"/>
  <c r="AB121" i="25" s="1"/>
  <c r="AA137" i="25" a="1"/>
  <c r="AA137" i="25" s="1"/>
  <c r="Z36" i="25" a="1"/>
  <c r="Z36" i="25" s="1"/>
  <c r="AB133" i="25" a="1"/>
  <c r="AB133" i="25" s="1"/>
  <c r="AC134" i="25" a="1"/>
  <c r="AC134" i="25" s="1"/>
  <c r="AC136" i="25" a="1"/>
  <c r="AC136" i="25" s="1"/>
  <c r="AC25" i="25" a="1"/>
  <c r="AC25" i="25" s="1"/>
  <c r="AB123" i="25" a="1"/>
  <c r="AB123" i="25" s="1"/>
  <c r="Z37" i="25" a="1"/>
  <c r="Z37" i="25" s="1"/>
  <c r="AB134" i="25" a="1"/>
  <c r="AB134" i="25" s="1"/>
  <c r="AA122" i="25" a="1"/>
  <c r="AA122" i="25" s="1"/>
  <c r="AA134" i="25" a="1"/>
  <c r="AA134" i="25" s="1"/>
  <c r="AE936" i="12"/>
  <c r="AE156" i="11"/>
  <c r="AE196" i="11"/>
  <c r="AE216" i="11"/>
  <c r="AE151" i="11"/>
  <c r="AE197" i="11"/>
  <c r="AE152" i="11"/>
  <c r="AE217" i="11"/>
  <c r="AE155" i="11"/>
  <c r="AE158" i="11"/>
  <c r="AE194" i="11"/>
  <c r="AE150" i="11"/>
  <c r="AE153" i="11"/>
  <c r="AE195" i="11"/>
  <c r="AE214" i="11"/>
  <c r="AE218" i="11"/>
  <c r="AE193" i="11"/>
  <c r="AE157" i="11"/>
  <c r="AE149" i="11"/>
  <c r="AE215" i="11"/>
  <c r="AE154" i="11"/>
  <c r="AE850" i="12"/>
  <c r="AE919" i="12" s="1"/>
  <c r="AE857" i="16"/>
  <c r="AE37" i="25" a="1"/>
  <c r="AE37" i="25" s="1"/>
  <c r="AE123" i="25" a="1"/>
  <c r="AE123" i="25" s="1"/>
  <c r="AE125" i="25" a="1"/>
  <c r="AE125" i="25" s="1"/>
  <c r="AE135" i="25" a="1"/>
  <c r="AE135" i="25" s="1"/>
  <c r="AE137" i="25" a="1"/>
  <c r="AE137" i="25" s="1"/>
  <c r="AE136" i="25" a="1"/>
  <c r="AE136" i="25" s="1"/>
  <c r="AE124" i="25" a="1"/>
  <c r="AE124" i="25" s="1"/>
  <c r="AE122" i="25" a="1"/>
  <c r="AE122" i="25" s="1"/>
  <c r="AE134" i="25" a="1"/>
  <c r="AE134" i="25" s="1"/>
  <c r="AE121" i="25" a="1"/>
  <c r="AE121" i="25" s="1"/>
  <c r="AE133" i="25" a="1"/>
  <c r="AE133" i="25" s="1"/>
  <c r="AE83" i="25"/>
  <c r="AE120" i="25" a="1"/>
  <c r="AE120" i="25" s="1"/>
  <c r="AE132" i="25" a="1"/>
  <c r="AE132" i="25" s="1"/>
  <c r="AE82" i="25"/>
  <c r="AE62" i="25"/>
  <c r="AE36" i="25" a="1"/>
  <c r="AE36" i="25" s="1"/>
  <c r="AE33" i="25" a="1"/>
  <c r="AE33" i="25" s="1"/>
  <c r="AE28" i="25" a="1"/>
  <c r="AE28" i="25" s="1"/>
  <c r="AE29" i="25" a="1"/>
  <c r="AE29" i="25" s="1"/>
  <c r="AE24" i="25" a="1"/>
  <c r="AE24" i="25" s="1"/>
  <c r="AE32" i="25" a="1"/>
  <c r="AE32" i="25" s="1"/>
  <c r="AE20" i="25" a="1"/>
  <c r="AE20" i="25" s="1"/>
  <c r="AE25" i="25" a="1"/>
  <c r="AE25" i="25" s="1"/>
  <c r="AE21" i="25" a="1"/>
  <c r="AE21" i="25" s="1"/>
  <c r="AE228" i="10"/>
  <c r="AD134" i="25" a="1"/>
  <c r="AD134" i="25" s="1"/>
  <c r="AD121" i="25" a="1"/>
  <c r="AD121" i="25" s="1"/>
  <c r="AD125" i="25" a="1"/>
  <c r="AD125" i="25" s="1"/>
  <c r="AC108" i="18"/>
  <c r="AD1483" i="12"/>
  <c r="AD1640" i="12" s="1"/>
  <c r="O32" i="25" a="1"/>
  <c r="O32" i="25" s="1"/>
  <c r="N36" i="25" a="1"/>
  <c r="N36" i="25" s="1"/>
  <c r="N32" i="25" a="1"/>
  <c r="N32" i="25" s="1"/>
  <c r="L21" i="25" a="1"/>
  <c r="L21" i="25" s="1"/>
  <c r="M37" i="25" a="1"/>
  <c r="M37" i="25" s="1"/>
  <c r="X37" i="25" a="1"/>
  <c r="X37" i="25" s="1"/>
  <c r="X24" i="25" a="1"/>
  <c r="X24" i="25" s="1"/>
  <c r="V20" i="25" a="1"/>
  <c r="V20" i="25" s="1"/>
  <c r="W25" i="25" a="1"/>
  <c r="W25" i="25" s="1"/>
  <c r="W21" i="25" a="1"/>
  <c r="W21" i="25" s="1"/>
  <c r="U21" i="25" a="1"/>
  <c r="U21" i="25" s="1"/>
  <c r="U36" i="25" a="1"/>
  <c r="U36" i="25" s="1"/>
  <c r="AE1661" i="16"/>
  <c r="AD198" i="11"/>
  <c r="AD244" i="11" s="1"/>
  <c r="AD163" i="10" s="1"/>
  <c r="AD307" i="10" s="1"/>
  <c r="AC66" i="10"/>
  <c r="AC102" i="10" s="1"/>
  <c r="AC59" i="18"/>
  <c r="AE1714" i="12"/>
  <c r="AE1879" i="12" s="1"/>
  <c r="AE1917" i="12" s="1"/>
  <c r="AE760" i="12"/>
  <c r="AE917" i="12" s="1"/>
  <c r="AE1932" i="12" s="1"/>
  <c r="AE805" i="12"/>
  <c r="AE918" i="12" s="1"/>
  <c r="AE1933" i="12" s="1"/>
  <c r="AE856" i="16"/>
  <c r="AE368" i="16"/>
  <c r="AD232" i="10"/>
  <c r="AD231" i="10" s="1"/>
  <c r="AD248" i="10" s="1"/>
  <c r="AD15" i="10"/>
  <c r="AD28" i="25" a="1"/>
  <c r="AD28" i="25" s="1"/>
  <c r="AD20" i="25" a="1"/>
  <c r="AD20" i="25" s="1"/>
  <c r="AD133" i="25" a="1"/>
  <c r="AD133" i="25" s="1"/>
  <c r="AC160" i="10"/>
  <c r="AC245" i="11"/>
  <c r="AB100" i="18"/>
  <c r="AB104" i="18"/>
  <c r="V33" i="25" a="1"/>
  <c r="V33" i="25" s="1"/>
  <c r="T21" i="25" a="1"/>
  <c r="T21" i="25" s="1"/>
  <c r="S21" i="25" a="1"/>
  <c r="S21" i="25" s="1"/>
  <c r="R21" i="25" a="1"/>
  <c r="R21" i="25" s="1"/>
  <c r="P25" i="25" a="1"/>
  <c r="P25" i="25" s="1"/>
  <c r="P24" i="25" a="1"/>
  <c r="P24" i="25" s="1"/>
  <c r="N25" i="25" a="1"/>
  <c r="N25" i="25" s="1"/>
  <c r="M20" i="25" a="1"/>
  <c r="M20" i="25" s="1"/>
  <c r="M24" i="25" a="1"/>
  <c r="M24" i="25" s="1"/>
  <c r="K33" i="25" a="1"/>
  <c r="K33" i="25" s="1"/>
  <c r="M21" i="25" a="1"/>
  <c r="M21" i="25" s="1"/>
  <c r="X32" i="25" a="1"/>
  <c r="X32" i="25" s="1"/>
  <c r="V36" i="25" a="1"/>
  <c r="V36" i="25" s="1"/>
  <c r="V25" i="25" a="1"/>
  <c r="V25" i="25" s="1"/>
  <c r="AC401" i="10"/>
  <c r="AC112" i="10"/>
  <c r="AE1723" i="12"/>
  <c r="AE1880" i="12" s="1"/>
  <c r="AE1918" i="12" s="1"/>
  <c r="AE119" i="11"/>
  <c r="AE727" i="12"/>
  <c r="AE915" i="12" s="1"/>
  <c r="AE1930" i="12" s="1"/>
  <c r="AE232" i="20"/>
  <c r="AE1277" i="20" s="1"/>
  <c r="AE2099" i="16"/>
  <c r="AE862" i="16" s="1"/>
  <c r="AE1895" i="16"/>
  <c r="AD212" i="10"/>
  <c r="AD28" i="10"/>
  <c r="AD25" i="25" a="1"/>
  <c r="AD25" i="25" s="1"/>
  <c r="AD124" i="25" a="1"/>
  <c r="AD124" i="25" s="1"/>
  <c r="T24" i="25" a="1"/>
  <c r="T24" i="25" s="1"/>
  <c r="S20" i="25" a="1"/>
  <c r="S20" i="25" s="1"/>
  <c r="S32" i="25" a="1"/>
  <c r="S32" i="25" s="1"/>
  <c r="R25" i="25" a="1"/>
  <c r="R25" i="25" s="1"/>
  <c r="R33" i="25" a="1"/>
  <c r="R33" i="25" s="1"/>
  <c r="Q21" i="25" a="1"/>
  <c r="Q21" i="25" s="1"/>
  <c r="P21" i="25" a="1"/>
  <c r="P21" i="25" s="1"/>
  <c r="P33" i="25" a="1"/>
  <c r="P33" i="25" s="1"/>
  <c r="O36" i="25" a="1"/>
  <c r="O36" i="25" s="1"/>
  <c r="K20" i="25" a="1"/>
  <c r="K20" i="25" s="1"/>
  <c r="M32" i="25" a="1"/>
  <c r="M32" i="25" s="1"/>
  <c r="M25" i="25" a="1"/>
  <c r="M25" i="25" s="1"/>
  <c r="L33" i="25" a="1"/>
  <c r="L33" i="25" s="1"/>
  <c r="AD159" i="11"/>
  <c r="AD241" i="11" s="1"/>
  <c r="AB1950" i="12"/>
  <c r="AB624" i="12"/>
  <c r="AB290" i="10"/>
  <c r="AC67" i="10"/>
  <c r="AC103" i="10" s="1"/>
  <c r="AC146" i="10"/>
  <c r="AE1126" i="12"/>
  <c r="AE1162" i="12" s="1"/>
  <c r="AE911" i="12"/>
  <c r="AE923" i="12" s="1"/>
  <c r="AE136" i="16"/>
  <c r="AE284" i="16"/>
  <c r="AE853" i="16" s="1"/>
  <c r="AE331" i="16"/>
  <c r="AE855" i="16" s="1"/>
  <c r="AE1562" i="16"/>
  <c r="AE35" i="10"/>
  <c r="AE24" i="10"/>
  <c r="AE22" i="10"/>
  <c r="AE26" i="10"/>
  <c r="AE17" i="10"/>
  <c r="AE305" i="10" s="1"/>
  <c r="AE60" i="10"/>
  <c r="AE32" i="10"/>
  <c r="AE30" i="10"/>
  <c r="AE23" i="10"/>
  <c r="AE77" i="10"/>
  <c r="AE365" i="10" s="1"/>
  <c r="AE110" i="10"/>
  <c r="AE18" i="10"/>
  <c r="AE306" i="10" s="1"/>
  <c r="AE25" i="10"/>
  <c r="AE89" i="10"/>
  <c r="AE376" i="10" s="1"/>
  <c r="AE36" i="10"/>
  <c r="AE324" i="10" s="1"/>
  <c r="AE85" i="10"/>
  <c r="AE19" i="10"/>
  <c r="AE71" i="10"/>
  <c r="AE359" i="10" s="1"/>
  <c r="AE115" i="10"/>
  <c r="AE402" i="10" s="1"/>
  <c r="AE27" i="10"/>
  <c r="AE92" i="10"/>
  <c r="AE91" i="10" s="1"/>
  <c r="AE16" i="10"/>
  <c r="AE117" i="10"/>
  <c r="AE31" i="10"/>
  <c r="AE116" i="10"/>
  <c r="AE403" i="10" s="1"/>
  <c r="AE119" i="10"/>
  <c r="AE79" i="10"/>
  <c r="AE366" i="10" s="1"/>
  <c r="AD92" i="18"/>
  <c r="AD93" i="18" s="1"/>
  <c r="AD210" i="10"/>
  <c r="AD33" i="25" a="1"/>
  <c r="AD33" i="25" s="1"/>
  <c r="AD123" i="25" a="1"/>
  <c r="AD123" i="25" s="1"/>
  <c r="AD122" i="25" a="1"/>
  <c r="AD122" i="25" s="1"/>
  <c r="AD1573" i="12"/>
  <c r="AD1642" i="12" s="1"/>
  <c r="AD1607" i="12"/>
  <c r="AD1643" i="12" s="1"/>
  <c r="AC246" i="10"/>
  <c r="Z316" i="10"/>
  <c r="Z61" i="25"/>
  <c r="Z76" i="25" s="1"/>
  <c r="Z21" i="31" s="1"/>
  <c r="AE1394" i="16"/>
  <c r="AB1789" i="16"/>
  <c r="AC1789" i="16"/>
  <c r="AD1789" i="16"/>
  <c r="AE1789" i="16"/>
  <c r="AE1703" i="16"/>
  <c r="AD333" i="16"/>
  <c r="AE1463" i="16"/>
  <c r="P837" i="20"/>
  <c r="P838" i="20" s="1"/>
  <c r="AD1531" i="16"/>
  <c r="AE1352" i="16"/>
  <c r="AE404" i="20"/>
  <c r="Q836" i="20"/>
  <c r="R836" i="20" s="1"/>
  <c r="AB649" i="20"/>
  <c r="AC647" i="20"/>
  <c r="AE1675" i="16"/>
  <c r="AE332" i="16"/>
  <c r="AE589" i="20"/>
  <c r="AE590" i="20" s="1"/>
  <c r="AB482" i="20"/>
  <c r="AC480" i="20"/>
  <c r="AB468" i="20"/>
  <c r="AC466" i="20"/>
  <c r="AE1647" i="16"/>
  <c r="AC1401" i="16"/>
  <c r="AE1359" i="16"/>
  <c r="AE1360" i="16" s="1"/>
  <c r="AB334" i="16"/>
  <c r="AB838" i="16" s="1"/>
  <c r="AB199" i="10" s="1"/>
  <c r="AC1478" i="16"/>
  <c r="AD1478" i="16" s="1"/>
  <c r="AC1003" i="16"/>
  <c r="AE2210" i="16"/>
  <c r="N1744" i="16"/>
  <c r="N2252" i="16" s="1"/>
  <c r="AE1456" i="16"/>
  <c r="AE2217" i="16"/>
  <c r="AE1496" i="16"/>
  <c r="AE2216" i="16"/>
  <c r="AE2236" i="16"/>
  <c r="AE2237" i="16"/>
  <c r="N2251" i="16"/>
  <c r="AC997" i="16"/>
  <c r="AB2243" i="16"/>
  <c r="AC1681" i="16"/>
  <c r="AD2241" i="16"/>
  <c r="AE1667" i="16"/>
  <c r="AC975" i="16"/>
  <c r="AD975" i="16" s="1"/>
  <c r="AE2239" i="16"/>
  <c r="AE2242" i="16"/>
  <c r="AE985" i="16"/>
  <c r="AB2178" i="16"/>
  <c r="AC1247" i="16"/>
  <c r="AE2194" i="16"/>
  <c r="AE2195" i="16"/>
  <c r="AC2201" i="16"/>
  <c r="AD1400" i="16"/>
  <c r="AE973" i="16"/>
  <c r="AE2203" i="16"/>
  <c r="AD1668" i="16"/>
  <c r="AE2238" i="16"/>
  <c r="AB2244" i="16"/>
  <c r="AC1688" i="16"/>
  <c r="AE1633" i="16"/>
  <c r="AD2222" i="16"/>
  <c r="AE1530" i="16"/>
  <c r="AE2200" i="16"/>
  <c r="AD974" i="16"/>
  <c r="AE1415" i="16"/>
  <c r="AE2246" i="16"/>
  <c r="AC1027" i="16"/>
  <c r="AB2223" i="16"/>
  <c r="AC1537" i="16"/>
  <c r="AE1489" i="16"/>
  <c r="AE1640" i="16"/>
  <c r="AE2213" i="16"/>
  <c r="AC2247" i="16"/>
  <c r="AD1709" i="16"/>
  <c r="AE1654" i="16"/>
  <c r="AE2211" i="16"/>
  <c r="AE2240" i="16"/>
  <c r="AE1477" i="16"/>
  <c r="AB41" i="16"/>
  <c r="AB2309" i="16" s="1"/>
  <c r="AB2321" i="16" s="1"/>
  <c r="K1591" i="16"/>
  <c r="K1570" i="16"/>
  <c r="K1577" i="16"/>
  <c r="AA1950" i="12"/>
  <c r="AA1908" i="12" s="1"/>
  <c r="AA624" i="12"/>
  <c r="AA172" i="10" s="1"/>
  <c r="G2094" i="16"/>
  <c r="G2148" i="16" s="1"/>
  <c r="I2094" i="16"/>
  <c r="W748" i="20"/>
  <c r="X211" i="10"/>
  <c r="X290" i="10"/>
  <c r="Z487" i="20"/>
  <c r="Y503" i="20"/>
  <c r="Z501" i="20"/>
  <c r="Z685" i="20"/>
  <c r="AA649" i="20"/>
  <c r="Z706" i="20"/>
  <c r="AA482" i="20"/>
  <c r="AA468" i="20"/>
  <c r="Z692" i="20"/>
  <c r="Y475" i="20"/>
  <c r="Z473" i="20"/>
  <c r="AA467" i="20"/>
  <c r="AB467" i="20" s="1"/>
  <c r="Z632" i="20"/>
  <c r="AA630" i="20"/>
  <c r="AB630" i="20" s="1"/>
  <c r="AA1028" i="16"/>
  <c r="AB1028" i="16" s="1"/>
  <c r="AA1689" i="16"/>
  <c r="AB1689" i="16" s="1"/>
  <c r="AA1682" i="16"/>
  <c r="AB1682" i="16" s="1"/>
  <c r="AA1248" i="16"/>
  <c r="AB1248" i="16" s="1"/>
  <c r="Z75" i="16"/>
  <c r="AA73" i="16" s="1"/>
  <c r="AA2313" i="16" s="1"/>
  <c r="AA2325" i="16" s="1"/>
  <c r="Z2337" i="16"/>
  <c r="Z76" i="16" s="1"/>
  <c r="Z89" i="16" s="1"/>
  <c r="Z51" i="16"/>
  <c r="AA49" i="16" s="1"/>
  <c r="AA2310" i="16" s="1"/>
  <c r="AA2322" i="16" s="1"/>
  <c r="Z2334" i="16"/>
  <c r="Z52" i="16" s="1"/>
  <c r="Z86" i="16" s="1"/>
  <c r="Z1789" i="16"/>
  <c r="AA1789" i="16"/>
  <c r="AA1538" i="16"/>
  <c r="AB1538" i="16" s="1"/>
  <c r="Z35" i="16"/>
  <c r="AA33" i="16" s="1"/>
  <c r="AA2308" i="16" s="1"/>
  <c r="AA2320" i="16" s="1"/>
  <c r="Z2332" i="16"/>
  <c r="Z36" i="16" s="1"/>
  <c r="Z83" i="16" s="1"/>
  <c r="AA2223" i="16"/>
  <c r="AA2244" i="16"/>
  <c r="AA2178" i="16"/>
  <c r="Z2179" i="16"/>
  <c r="AA1254" i="16"/>
  <c r="AB1254" i="16" s="1"/>
  <c r="AA1029" i="16"/>
  <c r="AB1029" i="16" s="1"/>
  <c r="AA999" i="16"/>
  <c r="AB999" i="16" s="1"/>
  <c r="AA2243" i="16"/>
  <c r="AA998" i="16"/>
  <c r="AB998" i="16" s="1"/>
  <c r="AA334" i="16"/>
  <c r="AA838" i="16" s="1"/>
  <c r="AA199" i="10" s="1"/>
  <c r="Z65" i="16"/>
  <c r="Z2312" i="16" s="1"/>
  <c r="Z2324" i="16" s="1"/>
  <c r="U741" i="20"/>
  <c r="T742" i="20"/>
  <c r="T743" i="20" s="1"/>
  <c r="V2331" i="16"/>
  <c r="V28" i="16" s="1"/>
  <c r="T808" i="20"/>
  <c r="U808" i="20" s="1"/>
  <c r="R928" i="20"/>
  <c r="R929" i="20" s="1"/>
  <c r="S927" i="20"/>
  <c r="Q815" i="20"/>
  <c r="X1262" i="16"/>
  <c r="X2180" i="16"/>
  <c r="Y1261" i="16"/>
  <c r="Z1261" i="16" s="1"/>
  <c r="P823" i="20"/>
  <c r="P824" i="20" s="1"/>
  <c r="Q822" i="20"/>
  <c r="P816" i="20"/>
  <c r="P817" i="20" s="1"/>
  <c r="W1269" i="16"/>
  <c r="W2181" i="16"/>
  <c r="X1268" i="16"/>
  <c r="X2181" i="16" s="1"/>
  <c r="J2259" i="16"/>
  <c r="Q1051" i="16"/>
  <c r="R1051" i="16" s="1"/>
  <c r="K1767" i="16"/>
  <c r="Y2179" i="16"/>
  <c r="Y1255" i="16"/>
  <c r="Z1255" i="16" s="1"/>
  <c r="V693" i="20"/>
  <c r="V694" i="20" s="1"/>
  <c r="X1789" i="16"/>
  <c r="Y1789" i="16"/>
  <c r="X474" i="20"/>
  <c r="Y474" i="20" s="1"/>
  <c r="Q802" i="20"/>
  <c r="Q803" i="20" s="1"/>
  <c r="S2249" i="16"/>
  <c r="L661" i="20"/>
  <c r="X494" i="20"/>
  <c r="Y494" i="20" s="1"/>
  <c r="K663" i="20"/>
  <c r="Q857" i="20"/>
  <c r="P858" i="20"/>
  <c r="P859" i="20" s="1"/>
  <c r="X727" i="20"/>
  <c r="Y727" i="20" s="1"/>
  <c r="N1738" i="16"/>
  <c r="N1739" i="16" s="1"/>
  <c r="U1723" i="16"/>
  <c r="V1723" i="16" s="1"/>
  <c r="V2249" i="16" s="1"/>
  <c r="S1724" i="16"/>
  <c r="T1724" i="16" s="1"/>
  <c r="O1737" i="16"/>
  <c r="O2251" i="16" s="1"/>
  <c r="P1052" i="16"/>
  <c r="M2252" i="16"/>
  <c r="K2068" i="16"/>
  <c r="K2069" i="16" s="1"/>
  <c r="M1745" i="16"/>
  <c r="M1746" i="16" s="1"/>
  <c r="Y1695" i="16"/>
  <c r="Z1695" i="16" s="1"/>
  <c r="D2944" i="16"/>
  <c r="K1076" i="16"/>
  <c r="Y987" i="16"/>
  <c r="Z987" i="16" s="1"/>
  <c r="O1063" i="16"/>
  <c r="K1070" i="16"/>
  <c r="K1071" i="16" s="1"/>
  <c r="S2323" i="16"/>
  <c r="S2314" i="16"/>
  <c r="S91" i="16" s="1"/>
  <c r="R60" i="16"/>
  <c r="R87" i="16" s="1"/>
  <c r="R84" i="16" s="1"/>
  <c r="R2338" i="16"/>
  <c r="V648" i="20"/>
  <c r="V649" i="20" s="1"/>
  <c r="T459" i="20"/>
  <c r="T1437" i="16"/>
  <c r="S460" i="20"/>
  <c r="S461" i="20" s="1"/>
  <c r="S287" i="16"/>
  <c r="S836" i="16" s="1"/>
  <c r="S195" i="10" s="1"/>
  <c r="W522" i="20"/>
  <c r="V515" i="20"/>
  <c r="V510" i="20"/>
  <c r="W508" i="20"/>
  <c r="X508" i="20" s="1"/>
  <c r="Y508" i="20" s="1"/>
  <c r="K2019" i="16"/>
  <c r="K2020" i="16" s="1"/>
  <c r="K2292" i="16"/>
  <c r="S286" i="16"/>
  <c r="T1429" i="16"/>
  <c r="T1430" i="16" s="1"/>
  <c r="D2950" i="16"/>
  <c r="P1789" i="16"/>
  <c r="Q1789" i="16"/>
  <c r="R1789" i="16"/>
  <c r="S1789" i="16"/>
  <c r="T1789" i="16"/>
  <c r="U1789" i="16"/>
  <c r="V1789" i="16"/>
  <c r="W1789" i="16"/>
  <c r="W1407" i="16"/>
  <c r="X1407" i="16" s="1"/>
  <c r="X2202" i="16" s="1"/>
  <c r="V2202" i="16"/>
  <c r="V1408" i="16"/>
  <c r="U1423" i="16"/>
  <c r="K2299" i="16"/>
  <c r="F3215" i="16"/>
  <c r="V2245" i="16"/>
  <c r="V1696" i="16"/>
  <c r="W1696" i="16" s="1"/>
  <c r="X1696" i="16" s="1"/>
  <c r="D1778" i="16"/>
  <c r="D2945" i="16" s="1"/>
  <c r="E2945" i="16"/>
  <c r="G205" i="20"/>
  <c r="F2931" i="16"/>
  <c r="F2937" i="16"/>
  <c r="F1777" i="16" a="1"/>
  <c r="F1777" i="16" s="1"/>
  <c r="E2944" i="16"/>
  <c r="W2245" i="16"/>
  <c r="V1422" i="16"/>
  <c r="W1421" i="16"/>
  <c r="X1421" i="16" s="1"/>
  <c r="X2204" i="16" s="1"/>
  <c r="V2204" i="16"/>
  <c r="V1005" i="16"/>
  <c r="O1047" i="16"/>
  <c r="P1047" i="16" s="1"/>
  <c r="T1327" i="16"/>
  <c r="S1045" i="16"/>
  <c r="T1045" i="16" s="1"/>
  <c r="U1045" i="16" s="1"/>
  <c r="Q1046" i="16"/>
  <c r="R1046" i="16" s="1"/>
  <c r="K1766" i="16"/>
  <c r="M1065" i="16"/>
  <c r="O796" i="20"/>
  <c r="K2255" i="16"/>
  <c r="L1765" i="16"/>
  <c r="K1077" i="16"/>
  <c r="N2250" i="16"/>
  <c r="O1730" i="16"/>
  <c r="P1730" i="16" s="1"/>
  <c r="N1731" i="16"/>
  <c r="N1732" i="16" s="1"/>
  <c r="S1716" i="16"/>
  <c r="R2248" i="16"/>
  <c r="L1069" i="16"/>
  <c r="L1075" i="16"/>
  <c r="M1075" i="16" s="1"/>
  <c r="R1717" i="16"/>
  <c r="K2060" i="16"/>
  <c r="U687" i="20"/>
  <c r="H1796" i="16"/>
  <c r="D1092" i="20"/>
  <c r="W734" i="20"/>
  <c r="V735" i="20"/>
  <c r="V736" i="20" s="1"/>
  <c r="W1004" i="16"/>
  <c r="X1004" i="16" s="1"/>
  <c r="S80" i="16"/>
  <c r="O1057" i="16"/>
  <c r="T1033" i="16"/>
  <c r="O1053" i="16"/>
  <c r="P1053" i="16" s="1"/>
  <c r="R934" i="20"/>
  <c r="U801" i="20"/>
  <c r="V801" i="20" s="1"/>
  <c r="S920" i="20"/>
  <c r="T920" i="20" s="1"/>
  <c r="R865" i="20"/>
  <c r="R866" i="20" s="1"/>
  <c r="Q899" i="20"/>
  <c r="S864" i="20"/>
  <c r="U1711" i="16"/>
  <c r="W1704" i="16"/>
  <c r="X1704" i="16" s="1"/>
  <c r="Y1704" i="16" s="1"/>
  <c r="Z1704" i="16" s="1"/>
  <c r="AA1704" i="16" s="1"/>
  <c r="AB1704" i="16" s="1"/>
  <c r="AC1704" i="16" s="1"/>
  <c r="AD1704" i="16" s="1"/>
  <c r="R1041" i="16"/>
  <c r="D1030" i="20"/>
  <c r="E1030" i="20" s="1"/>
  <c r="C1030" i="20"/>
  <c r="K410" i="20"/>
  <c r="U1017" i="16"/>
  <c r="W1010" i="16"/>
  <c r="X1010" i="16" s="1"/>
  <c r="Y1010" i="16" s="1"/>
  <c r="Z1010" i="16" s="1"/>
  <c r="AA1010" i="16" s="1"/>
  <c r="AB1010" i="16" s="1"/>
  <c r="AC1010" i="16" s="1"/>
  <c r="AD1010" i="16" s="1"/>
  <c r="AE1010" i="16" s="1"/>
  <c r="U17" i="16"/>
  <c r="U2306" i="16" s="1"/>
  <c r="T2330" i="16"/>
  <c r="N1058" i="16"/>
  <c r="U1023" i="16"/>
  <c r="S1040" i="16"/>
  <c r="S1034" i="16"/>
  <c r="R1035" i="16"/>
  <c r="V1011" i="16"/>
  <c r="W1021" i="16"/>
  <c r="X1021" i="16" s="1"/>
  <c r="V1022" i="16"/>
  <c r="F1080" i="16"/>
  <c r="K1081" i="16" s="1"/>
  <c r="N1064" i="16"/>
  <c r="V1016" i="16"/>
  <c r="W1015" i="16"/>
  <c r="X1015" i="16" s="1"/>
  <c r="D1096" i="16"/>
  <c r="J1095" i="16"/>
  <c r="E1092" i="16"/>
  <c r="E1091" i="16"/>
  <c r="F1091" i="16" s="1" a="1"/>
  <c r="F1091" i="16" s="1"/>
  <c r="D1091" i="16"/>
  <c r="C1093" i="16"/>
  <c r="B1090" i="16"/>
  <c r="D1086" i="16"/>
  <c r="U1039" i="16"/>
  <c r="U886" i="20"/>
  <c r="V886" i="20" s="1"/>
  <c r="V887" i="20" s="1"/>
  <c r="W885" i="20"/>
  <c r="S850" i="20"/>
  <c r="T850" i="20" s="1"/>
  <c r="S654" i="20"/>
  <c r="Q655" i="20"/>
  <c r="Q656" i="20" s="1"/>
  <c r="Q871" i="20"/>
  <c r="E615" i="20"/>
  <c r="K616" i="20" s="1"/>
  <c r="K617" i="20" s="1"/>
  <c r="K618" i="20" s="1"/>
  <c r="W728" i="20"/>
  <c r="W729" i="20" s="1"/>
  <c r="D622" i="20"/>
  <c r="Q879" i="20"/>
  <c r="Q880" i="20" s="1"/>
  <c r="P872" i="20"/>
  <c r="P873" i="20" s="1"/>
  <c r="R878" i="20"/>
  <c r="W720" i="20"/>
  <c r="X720" i="20" s="1"/>
  <c r="Y720" i="20" s="1"/>
  <c r="V721" i="20"/>
  <c r="V722" i="20" s="1"/>
  <c r="W686" i="20"/>
  <c r="T843" i="20"/>
  <c r="S829" i="20"/>
  <c r="W699" i="20"/>
  <c r="X699" i="20" s="1"/>
  <c r="Y699" i="20" s="1"/>
  <c r="R794" i="20"/>
  <c r="Q795" i="20"/>
  <c r="Q796" i="20" s="1"/>
  <c r="W637" i="20"/>
  <c r="X637" i="20" s="1"/>
  <c r="Y637" i="20" s="1"/>
  <c r="K1774" i="16"/>
  <c r="V638" i="20"/>
  <c r="V639" i="20" s="1"/>
  <c r="D1100" i="20"/>
  <c r="E1100" i="20" s="1"/>
  <c r="C1100" i="20"/>
  <c r="K2256" i="16"/>
  <c r="W1428" i="16"/>
  <c r="X1428" i="16" s="1"/>
  <c r="X2205" i="16" s="1"/>
  <c r="V2205" i="16"/>
  <c r="V285" i="16"/>
  <c r="K1779" i="16"/>
  <c r="K1780" i="16" s="1"/>
  <c r="W2247" i="16"/>
  <c r="V1710" i="16"/>
  <c r="D1784" i="16"/>
  <c r="D1790" i="16"/>
  <c r="C1793" i="16" s="1"/>
  <c r="D976" i="20" s="1"/>
  <c r="C976" i="20" s="1"/>
  <c r="E975" i="20" s="1"/>
  <c r="B1783" i="16"/>
  <c r="B2950" i="16" s="1"/>
  <c r="E1785" i="16"/>
  <c r="E1784" i="16"/>
  <c r="U1436" i="16"/>
  <c r="AE241" i="20" l="1"/>
  <c r="I659" i="16"/>
  <c r="G241" i="20" s="1"/>
  <c r="I688" i="16"/>
  <c r="G270" i="20" s="1"/>
  <c r="I676" i="16"/>
  <c r="G258" i="20" s="1"/>
  <c r="AE257" i="20"/>
  <c r="I675" i="16"/>
  <c r="G257" i="20" s="1"/>
  <c r="AE260" i="20"/>
  <c r="I678" i="16"/>
  <c r="G260" i="20" s="1"/>
  <c r="AE264" i="20"/>
  <c r="I682" i="16"/>
  <c r="G264" i="20" s="1"/>
  <c r="I667" i="16"/>
  <c r="G249" i="20" s="1"/>
  <c r="I693" i="16"/>
  <c r="G275" i="20" s="1"/>
  <c r="AE277" i="20"/>
  <c r="I695" i="16"/>
  <c r="G277" i="20" s="1"/>
  <c r="I687" i="16"/>
  <c r="G269" i="20" s="1"/>
  <c r="I664" i="16"/>
  <c r="G246" i="20" s="1"/>
  <c r="AE272" i="20"/>
  <c r="I690" i="16"/>
  <c r="G272" i="20" s="1"/>
  <c r="AE248" i="20"/>
  <c r="I666" i="16"/>
  <c r="G248" i="20" s="1"/>
  <c r="AE268" i="20"/>
  <c r="I686" i="16"/>
  <c r="G268" i="20" s="1"/>
  <c r="I697" i="16"/>
  <c r="G279" i="20" s="1"/>
  <c r="I684" i="16"/>
  <c r="G266" i="20" s="1"/>
  <c r="I673" i="16"/>
  <c r="G255" i="20" s="1"/>
  <c r="AE251" i="20"/>
  <c r="I669" i="16"/>
  <c r="G251" i="20" s="1"/>
  <c r="AE261" i="20"/>
  <c r="I679" i="16"/>
  <c r="G261" i="20" s="1"/>
  <c r="AE263" i="20"/>
  <c r="I681" i="16"/>
  <c r="G263" i="20" s="1"/>
  <c r="I661" i="16"/>
  <c r="G243" i="20" s="1"/>
  <c r="I683" i="16"/>
  <c r="G265" i="20" s="1"/>
  <c r="I674" i="16"/>
  <c r="G256" i="20" s="1"/>
  <c r="AE250" i="20"/>
  <c r="I668" i="16"/>
  <c r="G250" i="20" s="1"/>
  <c r="AE252" i="20"/>
  <c r="I670" i="16"/>
  <c r="G252" i="20" s="1"/>
  <c r="I689" i="16"/>
  <c r="G271" i="20" s="1"/>
  <c r="I694" i="16"/>
  <c r="G276" i="20" s="1"/>
  <c r="I662" i="16"/>
  <c r="G244" i="20" s="1"/>
  <c r="AE267" i="20"/>
  <c r="I685" i="16"/>
  <c r="G267" i="20" s="1"/>
  <c r="AE245" i="20"/>
  <c r="I663" i="16"/>
  <c r="G245" i="20" s="1"/>
  <c r="AE254" i="20"/>
  <c r="I672" i="16"/>
  <c r="G254" i="20" s="1"/>
  <c r="AE247" i="20"/>
  <c r="I665" i="16"/>
  <c r="G247" i="20" s="1"/>
  <c r="I677" i="16"/>
  <c r="G259" i="20" s="1"/>
  <c r="I692" i="16"/>
  <c r="G274" i="20" s="1"/>
  <c r="I671" i="16"/>
  <c r="G253" i="20" s="1"/>
  <c r="AE262" i="20"/>
  <c r="I680" i="16"/>
  <c r="G262" i="20" s="1"/>
  <c r="I691" i="16"/>
  <c r="G273" i="20" s="1"/>
  <c r="I660" i="16"/>
  <c r="G242" i="20" s="1"/>
  <c r="I696" i="16"/>
  <c r="G278" i="20" s="1"/>
  <c r="AD1214" i="16"/>
  <c r="W489" i="20"/>
  <c r="X488" i="20"/>
  <c r="Y488" i="20" s="1"/>
  <c r="AD1213" i="16"/>
  <c r="AE1212" i="16"/>
  <c r="AD2173" i="16"/>
  <c r="AB254" i="10"/>
  <c r="AB397" i="10" s="1"/>
  <c r="Y482" i="20"/>
  <c r="Z481" i="20"/>
  <c r="AA481" i="20" s="1"/>
  <c r="AB481" i="20" s="1"/>
  <c r="AC481" i="20" s="1"/>
  <c r="AC3490" i="16"/>
  <c r="AC844" i="16" s="1"/>
  <c r="AE3453" i="16"/>
  <c r="AE3455" i="16" s="1"/>
  <c r="AE3454" i="16"/>
  <c r="AE3309" i="16"/>
  <c r="AE3311" i="16" s="1"/>
  <c r="AE3310" i="16"/>
  <c r="AE3285" i="16"/>
  <c r="E3283" i="16" s="1"/>
  <c r="H790" i="16" s="1"/>
  <c r="H3506" i="16" s="1"/>
  <c r="P3506" i="16" s="1"/>
  <c r="X3506" i="16" s="1"/>
  <c r="AE3286" i="16"/>
  <c r="AE3369" i="16"/>
  <c r="AE3370" i="16" s="1"/>
  <c r="AE3394" i="16"/>
  <c r="AD3250" i="16"/>
  <c r="AD3358" i="16"/>
  <c r="AE3466" i="16"/>
  <c r="AE3346" i="16"/>
  <c r="AD3382" i="16"/>
  <c r="AE3334" i="16"/>
  <c r="AE3262" i="16"/>
  <c r="AE3406" i="16"/>
  <c r="AE3382" i="16"/>
  <c r="AE3322" i="16"/>
  <c r="AE3430" i="16"/>
  <c r="AE3358" i="16"/>
  <c r="AE3250" i="16"/>
  <c r="AE3487" i="16"/>
  <c r="AE861" i="16" s="1"/>
  <c r="AC226" i="11"/>
  <c r="AC250" i="10"/>
  <c r="AE3299" i="16"/>
  <c r="E3295" i="16"/>
  <c r="H791" i="16" s="1"/>
  <c r="H3507" i="16" s="1"/>
  <c r="P3507" i="16" s="1"/>
  <c r="X3507" i="16" s="1"/>
  <c r="AE3443" i="16"/>
  <c r="E3439" i="16"/>
  <c r="H803" i="16" s="1"/>
  <c r="H3519" i="16" s="1"/>
  <c r="P3519" i="16" s="1"/>
  <c r="X3519" i="16" s="1"/>
  <c r="AE3419" i="16"/>
  <c r="E3415" i="16"/>
  <c r="H801" i="16" s="1"/>
  <c r="H3517" i="16" s="1"/>
  <c r="P3517" i="16" s="1"/>
  <c r="X3517" i="16" s="1"/>
  <c r="AE3395" i="16"/>
  <c r="E3391" i="16"/>
  <c r="H799" i="16" s="1"/>
  <c r="H3515" i="16" s="1"/>
  <c r="P3515" i="16" s="1"/>
  <c r="X3515" i="16" s="1"/>
  <c r="AE3335" i="16"/>
  <c r="E3331" i="16"/>
  <c r="H794" i="16" s="1"/>
  <c r="H3510" i="16" s="1"/>
  <c r="P3510" i="16" s="1"/>
  <c r="X3510" i="16" s="1"/>
  <c r="AE3275" i="16"/>
  <c r="E3271" i="16"/>
  <c r="H789" i="16" s="1"/>
  <c r="H3505" i="16" s="1"/>
  <c r="P3505" i="16" s="1"/>
  <c r="X3505" i="16" s="1"/>
  <c r="AD3479" i="16"/>
  <c r="AD3491" i="16" s="1"/>
  <c r="AD3489" i="16"/>
  <c r="AE3467" i="16"/>
  <c r="E3463" i="16"/>
  <c r="H805" i="16" s="1"/>
  <c r="H3521" i="16" s="1"/>
  <c r="P3521" i="16" s="1"/>
  <c r="X3521" i="16" s="1"/>
  <c r="AE3347" i="16"/>
  <c r="E3343" i="16"/>
  <c r="H795" i="16" s="1"/>
  <c r="H3511" i="16" s="1"/>
  <c r="P3511" i="16" s="1"/>
  <c r="X3511" i="16" s="1"/>
  <c r="AE3251" i="16"/>
  <c r="E3247" i="16"/>
  <c r="H787" i="16" s="1"/>
  <c r="AE3492" i="16"/>
  <c r="AE3431" i="16"/>
  <c r="E3427" i="16"/>
  <c r="H802" i="16" s="1"/>
  <c r="H3518" i="16" s="1"/>
  <c r="P3518" i="16" s="1"/>
  <c r="X3518" i="16" s="1"/>
  <c r="AE3383" i="16"/>
  <c r="E3379" i="16"/>
  <c r="H798" i="16" s="1"/>
  <c r="H3514" i="16" s="1"/>
  <c r="P3514" i="16" s="1"/>
  <c r="X3514" i="16" s="1"/>
  <c r="AE3323" i="16"/>
  <c r="E3319" i="16"/>
  <c r="H793" i="16" s="1"/>
  <c r="H3509" i="16" s="1"/>
  <c r="P3509" i="16" s="1"/>
  <c r="X3509" i="16" s="1"/>
  <c r="AE3263" i="16"/>
  <c r="E3259" i="16"/>
  <c r="H788" i="16" s="1"/>
  <c r="H3504" i="16" s="1"/>
  <c r="P3504" i="16" s="1"/>
  <c r="X3504" i="16" s="1"/>
  <c r="AE3477" i="16"/>
  <c r="AE3478" i="16" s="1"/>
  <c r="AE3488" i="16"/>
  <c r="AE3407" i="16"/>
  <c r="E3403" i="16"/>
  <c r="H800" i="16" s="1"/>
  <c r="H3516" i="16" s="1"/>
  <c r="P3516" i="16" s="1"/>
  <c r="X3516" i="16" s="1"/>
  <c r="AE3359" i="16"/>
  <c r="E3355" i="16"/>
  <c r="H796" i="16" s="1"/>
  <c r="H3512" i="16" s="1"/>
  <c r="P3512" i="16" s="1"/>
  <c r="X3512" i="16" s="1"/>
  <c r="Q935" i="20"/>
  <c r="Q936" i="20" s="1"/>
  <c r="O463" i="16"/>
  <c r="N2148" i="16"/>
  <c r="O2148" i="16"/>
  <c r="O27" i="25"/>
  <c r="AE1641" i="16"/>
  <c r="G2955" i="16"/>
  <c r="G2952" i="16"/>
  <c r="D2933" i="16"/>
  <c r="E2933" i="16" s="1"/>
  <c r="D2934" i="16"/>
  <c r="E2934" i="16" s="1"/>
  <c r="AE1662" i="16"/>
  <c r="AE1220" i="16"/>
  <c r="AE1546" i="16"/>
  <c r="AE1648" i="16"/>
  <c r="U1282" i="16"/>
  <c r="U2183" i="16" s="1"/>
  <c r="AE1613" i="16"/>
  <c r="T1283" i="16"/>
  <c r="AD1233" i="16"/>
  <c r="AD2176" i="16" s="1"/>
  <c r="AE1634" i="16"/>
  <c r="AE1450" i="16"/>
  <c r="AC1234" i="16"/>
  <c r="S517" i="20"/>
  <c r="T516" i="20"/>
  <c r="AE1655" i="16"/>
  <c r="O942" i="20"/>
  <c r="O943" i="20" s="1"/>
  <c r="Z631" i="20"/>
  <c r="AA631" i="20" s="1"/>
  <c r="AB631" i="20" s="1"/>
  <c r="AB632" i="20" s="1"/>
  <c r="R109" i="12"/>
  <c r="S101" i="12"/>
  <c r="R1290" i="16"/>
  <c r="S1290" i="16" s="1"/>
  <c r="T1290" i="16" s="1"/>
  <c r="T1276" i="16"/>
  <c r="T1277" i="16" s="1"/>
  <c r="AE314" i="10"/>
  <c r="M2254" i="16"/>
  <c r="M1759" i="16"/>
  <c r="M1760" i="16" s="1"/>
  <c r="M463" i="16"/>
  <c r="AE1553" i="16"/>
  <c r="M956" i="20"/>
  <c r="M957" i="20" s="1"/>
  <c r="J2147" i="16"/>
  <c r="L1772" i="16"/>
  <c r="M1772" i="16" s="1"/>
  <c r="N1772" i="16" s="1"/>
  <c r="P1304" i="16"/>
  <c r="P1305" i="16" s="1"/>
  <c r="AE1620" i="16"/>
  <c r="D3096" i="16"/>
  <c r="E3096" i="16" s="1"/>
  <c r="L1943" i="16"/>
  <c r="Q955" i="20"/>
  <c r="R955" i="20" s="1"/>
  <c r="U496" i="20"/>
  <c r="V495" i="20"/>
  <c r="L969" i="20"/>
  <c r="M969" i="20" s="1"/>
  <c r="N969" i="20" s="1"/>
  <c r="V700" i="20"/>
  <c r="V701" i="20" s="1"/>
  <c r="AE1525" i="16"/>
  <c r="AA604" i="20"/>
  <c r="AB603" i="20"/>
  <c r="N1312" i="16"/>
  <c r="O1312" i="16" s="1"/>
  <c r="P1312" i="16" s="1"/>
  <c r="AC1235" i="16"/>
  <c r="AE1627" i="16"/>
  <c r="AE1497" i="16"/>
  <c r="AE1518" i="16"/>
  <c r="U749" i="20"/>
  <c r="V749" i="20" s="1"/>
  <c r="V750" i="20" s="1"/>
  <c r="AD1669" i="16"/>
  <c r="M1325" i="16"/>
  <c r="M1326" i="16" s="1"/>
  <c r="P949" i="20"/>
  <c r="Q949" i="20" s="1"/>
  <c r="N1318" i="16"/>
  <c r="N1319" i="16" s="1"/>
  <c r="J2146" i="16"/>
  <c r="J2144" i="16"/>
  <c r="S2896" i="16"/>
  <c r="T2896" i="16" s="1"/>
  <c r="U2896" i="16" s="1"/>
  <c r="T503" i="20"/>
  <c r="U502" i="20"/>
  <c r="V502" i="20" s="1"/>
  <c r="W502" i="20" s="1"/>
  <c r="X502" i="20" s="1"/>
  <c r="Y502" i="20" s="1"/>
  <c r="Z502" i="20" s="1"/>
  <c r="Q2502" i="16"/>
  <c r="R2502" i="16" s="1"/>
  <c r="S2502" i="16" s="1"/>
  <c r="T2502" i="16" s="1"/>
  <c r="P2504" i="16"/>
  <c r="AD2172" i="16"/>
  <c r="AE1205" i="16"/>
  <c r="AE2172" i="16" s="1"/>
  <c r="AD1206" i="16"/>
  <c r="AC1207" i="16"/>
  <c r="M1752" i="16"/>
  <c r="M1753" i="16" s="1"/>
  <c r="Q524" i="20"/>
  <c r="R523" i="20"/>
  <c r="M2910" i="16"/>
  <c r="M2912" i="16" s="1"/>
  <c r="M1747" i="16" s="1"/>
  <c r="M535" i="16" s="1"/>
  <c r="L2143" i="16"/>
  <c r="M2143" i="16"/>
  <c r="M963" i="20"/>
  <c r="N963" i="20" s="1"/>
  <c r="L964" i="20"/>
  <c r="T509" i="20"/>
  <c r="S510" i="20"/>
  <c r="M2516" i="16"/>
  <c r="M2518" i="16" s="1"/>
  <c r="AE1511" i="16"/>
  <c r="AE1676" i="16"/>
  <c r="AE1504" i="16"/>
  <c r="AD1532" i="16"/>
  <c r="AC1228" i="16"/>
  <c r="AD1227" i="16"/>
  <c r="AE1339" i="16"/>
  <c r="AE1226" i="16"/>
  <c r="AE2175" i="16" s="1"/>
  <c r="AE1353" i="16"/>
  <c r="AE1457" i="16"/>
  <c r="AE1381" i="16"/>
  <c r="AE1367" i="16"/>
  <c r="G240" i="20"/>
  <c r="AE1471" i="16"/>
  <c r="AE1490" i="16"/>
  <c r="AE1464" i="16"/>
  <c r="AD138" i="20"/>
  <c r="P962" i="20"/>
  <c r="K976" i="20"/>
  <c r="L976" i="20" s="1"/>
  <c r="R531" i="20"/>
  <c r="S530" i="20"/>
  <c r="U915" i="20"/>
  <c r="V914" i="20"/>
  <c r="K970" i="20"/>
  <c r="K971" i="20"/>
  <c r="AB913" i="20"/>
  <c r="N2143" i="16"/>
  <c r="T529" i="20"/>
  <c r="AE1388" i="16"/>
  <c r="AE1346" i="16"/>
  <c r="AA1683" i="16"/>
  <c r="AB1683" i="16" s="1"/>
  <c r="AE1704" i="16"/>
  <c r="AA1539" i="16"/>
  <c r="AB1539" i="16" s="1"/>
  <c r="AE1478" i="16"/>
  <c r="AA1690" i="16"/>
  <c r="AB1690" i="16" s="1"/>
  <c r="U707" i="20"/>
  <c r="T708" i="20"/>
  <c r="U887" i="20"/>
  <c r="P900" i="20"/>
  <c r="P901" i="20" s="1"/>
  <c r="AC138" i="20"/>
  <c r="X489" i="20"/>
  <c r="X475" i="20"/>
  <c r="R851" i="20"/>
  <c r="R852" i="20" s="1"/>
  <c r="AE1374" i="16"/>
  <c r="P852" i="20"/>
  <c r="I2097" i="16"/>
  <c r="G2097" i="16"/>
  <c r="G2151" i="16" s="1"/>
  <c r="I2095" i="16"/>
  <c r="G2095" i="16"/>
  <c r="G2149" i="16" s="1"/>
  <c r="M2149" i="16" s="1"/>
  <c r="I2098" i="16"/>
  <c r="G2098" i="16"/>
  <c r="G2152" i="16" s="1"/>
  <c r="K195" i="20"/>
  <c r="L195" i="20"/>
  <c r="M195" i="20"/>
  <c r="N195" i="20"/>
  <c r="O195" i="20"/>
  <c r="P195" i="20"/>
  <c r="Q195" i="20"/>
  <c r="R195" i="20"/>
  <c r="S195" i="20"/>
  <c r="T195" i="20"/>
  <c r="U195" i="20"/>
  <c r="V195" i="20"/>
  <c r="W195" i="20"/>
  <c r="X195" i="20"/>
  <c r="Y195" i="20"/>
  <c r="Z195" i="20"/>
  <c r="AA195" i="20"/>
  <c r="AB195" i="20"/>
  <c r="AC195" i="20"/>
  <c r="AD195" i="20"/>
  <c r="AE195" i="20"/>
  <c r="F194" i="20"/>
  <c r="F196" i="20" s="1"/>
  <c r="Q921" i="20"/>
  <c r="P922" i="20"/>
  <c r="P810" i="20"/>
  <c r="Q809" i="20"/>
  <c r="P831" i="20"/>
  <c r="Q830" i="20"/>
  <c r="P845" i="20"/>
  <c r="Q844" i="20"/>
  <c r="R141" i="20"/>
  <c r="L141" i="20"/>
  <c r="M141" i="20"/>
  <c r="S141" i="20"/>
  <c r="P141" i="20"/>
  <c r="Z141" i="20"/>
  <c r="N141" i="20"/>
  <c r="Y141" i="20"/>
  <c r="X141" i="20"/>
  <c r="V141" i="20"/>
  <c r="C775" i="20"/>
  <c r="C776" i="20" s="1"/>
  <c r="E775" i="20" s="1"/>
  <c r="K776" i="20" s="1"/>
  <c r="K777" i="20" s="1"/>
  <c r="K778" i="20" s="1"/>
  <c r="W141" i="20"/>
  <c r="T141" i="20"/>
  <c r="U141" i="20"/>
  <c r="K141" i="20"/>
  <c r="Q141" i="20"/>
  <c r="O141" i="20"/>
  <c r="AA141" i="20"/>
  <c r="AB141" i="20"/>
  <c r="AC141" i="20"/>
  <c r="AD141" i="20"/>
  <c r="AE141" i="20"/>
  <c r="M138" i="20"/>
  <c r="Y138" i="20"/>
  <c r="V138" i="20"/>
  <c r="X138" i="20"/>
  <c r="L138" i="20"/>
  <c r="F143" i="20"/>
  <c r="Q138" i="20"/>
  <c r="C754" i="20"/>
  <c r="C755" i="20" s="1"/>
  <c r="E754" i="20" s="1"/>
  <c r="K755" i="20" s="1"/>
  <c r="K756" i="20" s="1"/>
  <c r="K138" i="20"/>
  <c r="O138" i="20"/>
  <c r="S138" i="20"/>
  <c r="U138" i="20"/>
  <c r="R138" i="20"/>
  <c r="Z138" i="20"/>
  <c r="T138" i="20"/>
  <c r="W138" i="20"/>
  <c r="AA138" i="20"/>
  <c r="AE138" i="20"/>
  <c r="P138" i="20"/>
  <c r="N138" i="20"/>
  <c r="X142" i="20"/>
  <c r="M142" i="20"/>
  <c r="U142" i="20"/>
  <c r="L142" i="20"/>
  <c r="N142" i="20"/>
  <c r="V142" i="20"/>
  <c r="O142" i="20"/>
  <c r="W142" i="20"/>
  <c r="P142" i="20"/>
  <c r="T142" i="20"/>
  <c r="Y142" i="20"/>
  <c r="Q142" i="20"/>
  <c r="C782" i="20"/>
  <c r="C783" i="20" s="1"/>
  <c r="E782" i="20" s="1"/>
  <c r="K783" i="20" s="1"/>
  <c r="K784" i="20" s="1"/>
  <c r="K785" i="20" s="1"/>
  <c r="R142" i="20"/>
  <c r="K142" i="20"/>
  <c r="S142" i="20"/>
  <c r="Z142" i="20"/>
  <c r="AA142" i="20"/>
  <c r="AB142" i="20"/>
  <c r="AC142" i="20"/>
  <c r="AD142" i="20"/>
  <c r="AE142" i="20"/>
  <c r="T139" i="20"/>
  <c r="C761" i="20"/>
  <c r="C762" i="20" s="1"/>
  <c r="E761" i="20" s="1"/>
  <c r="K762" i="20" s="1"/>
  <c r="K763" i="20" s="1"/>
  <c r="K764" i="20" s="1"/>
  <c r="K139" i="20"/>
  <c r="Q139" i="20"/>
  <c r="X139" i="20"/>
  <c r="N139" i="20"/>
  <c r="S139" i="20"/>
  <c r="W139" i="20"/>
  <c r="M139" i="20"/>
  <c r="Y139" i="20"/>
  <c r="R139" i="20"/>
  <c r="P139" i="20"/>
  <c r="L139" i="20"/>
  <c r="V139" i="20"/>
  <c r="U139" i="20"/>
  <c r="Z139" i="20"/>
  <c r="O139" i="20"/>
  <c r="AA139" i="20"/>
  <c r="AB139" i="20"/>
  <c r="AC139" i="20"/>
  <c r="AD139" i="20"/>
  <c r="AE139" i="20"/>
  <c r="Y140" i="20"/>
  <c r="T140" i="20"/>
  <c r="U140" i="20"/>
  <c r="W140" i="20"/>
  <c r="P140" i="20"/>
  <c r="Z140" i="20"/>
  <c r="R140" i="20"/>
  <c r="O140" i="20"/>
  <c r="X140" i="20"/>
  <c r="C768" i="20"/>
  <c r="C769" i="20" s="1"/>
  <c r="E768" i="20" s="1"/>
  <c r="K769" i="20" s="1"/>
  <c r="M140" i="20"/>
  <c r="K140" i="20"/>
  <c r="S140" i="20"/>
  <c r="N140" i="20"/>
  <c r="Q140" i="20"/>
  <c r="V140" i="20"/>
  <c r="L140" i="20"/>
  <c r="AA140" i="20"/>
  <c r="AB140" i="20"/>
  <c r="AC140" i="20"/>
  <c r="AD140" i="20"/>
  <c r="AE140" i="20"/>
  <c r="P31" i="25"/>
  <c r="C1102" i="20"/>
  <c r="D1101" i="20"/>
  <c r="D1094" i="20"/>
  <c r="D1087" i="20"/>
  <c r="D1080" i="20"/>
  <c r="D1073" i="20"/>
  <c r="R1297" i="16"/>
  <c r="M2510" i="16"/>
  <c r="Q1298" i="16"/>
  <c r="F1942" i="16"/>
  <c r="D1950" i="16"/>
  <c r="D1119" i="20"/>
  <c r="C1119" i="20" s="1"/>
  <c r="S1296" i="16"/>
  <c r="T1296" i="16" s="1"/>
  <c r="T2185" i="16" s="1"/>
  <c r="AE1395" i="16"/>
  <c r="AE1416" i="16"/>
  <c r="J576" i="16" a="1"/>
  <c r="J576" i="16" s="1"/>
  <c r="C2282" i="16"/>
  <c r="J206" i="20"/>
  <c r="C1957" i="16"/>
  <c r="J591" i="16" a="1"/>
  <c r="J591" i="16" s="1"/>
  <c r="J603" i="16" s="1"/>
  <c r="K575" i="16"/>
  <c r="L575" i="16"/>
  <c r="M575" i="16"/>
  <c r="N575" i="16"/>
  <c r="O575" i="16"/>
  <c r="P1953" i="16"/>
  <c r="P575" i="16"/>
  <c r="Q1953" i="16"/>
  <c r="Q575" i="16"/>
  <c r="R575" i="16"/>
  <c r="R1953" i="16"/>
  <c r="S1953" i="16"/>
  <c r="S575" i="16"/>
  <c r="T575" i="16"/>
  <c r="T1953" i="16"/>
  <c r="U1953" i="16"/>
  <c r="U575" i="16"/>
  <c r="V1953" i="16"/>
  <c r="V575" i="16"/>
  <c r="W1953" i="16"/>
  <c r="W575" i="16"/>
  <c r="X575" i="16"/>
  <c r="X1953" i="16"/>
  <c r="Y575" i="16"/>
  <c r="Y1953" i="16"/>
  <c r="Z575" i="16"/>
  <c r="Z1953" i="16"/>
  <c r="AA1953" i="16"/>
  <c r="AA575" i="16"/>
  <c r="AB1953" i="16"/>
  <c r="AB575" i="16"/>
  <c r="AC1953" i="16"/>
  <c r="AC575" i="16"/>
  <c r="AD575" i="16"/>
  <c r="AD1953" i="16"/>
  <c r="AE575" i="16"/>
  <c r="AE1953" i="16"/>
  <c r="AC2839" i="16"/>
  <c r="AC2841" i="16" s="1"/>
  <c r="AC2825" i="16"/>
  <c r="AC2827" i="16" s="1"/>
  <c r="AC1402" i="16"/>
  <c r="AD1435" i="16"/>
  <c r="AD2206" i="16" s="1"/>
  <c r="U1289" i="16"/>
  <c r="U2184" i="16" s="1"/>
  <c r="R1718" i="16"/>
  <c r="V1697" i="16"/>
  <c r="W1697" i="16" s="1"/>
  <c r="X1697" i="16" s="1"/>
  <c r="S1725" i="16"/>
  <c r="T1725" i="16" s="1"/>
  <c r="O2188" i="16"/>
  <c r="O1320" i="16"/>
  <c r="O263" i="16" s="1"/>
  <c r="P1751" i="16"/>
  <c r="Q1751" i="16" s="1"/>
  <c r="N2253" i="16"/>
  <c r="T1284" i="16"/>
  <c r="Q2186" i="16"/>
  <c r="AA2603" i="16"/>
  <c r="W2860" i="16"/>
  <c r="R1291" i="16"/>
  <c r="S1291" i="16" s="1"/>
  <c r="W1270" i="16"/>
  <c r="X2454" i="16"/>
  <c r="D2768" i="16"/>
  <c r="K2918" i="16"/>
  <c r="D2939" i="16"/>
  <c r="E2939" i="16" s="1"/>
  <c r="D1779" i="16"/>
  <c r="F1778" i="16" s="1"/>
  <c r="F2945" i="16" s="1"/>
  <c r="P2903" i="16"/>
  <c r="T2881" i="16"/>
  <c r="U2881" i="16" s="1"/>
  <c r="X1263" i="16"/>
  <c r="L2919" i="16"/>
  <c r="L1754" i="16" s="1"/>
  <c r="L2918" i="16"/>
  <c r="N2916" i="16"/>
  <c r="AB2926" i="16"/>
  <c r="L2924" i="16"/>
  <c r="L2926" i="16" s="1"/>
  <c r="L1761" i="16" s="1"/>
  <c r="K2923" i="16"/>
  <c r="S2926" i="16"/>
  <c r="V2926" i="16"/>
  <c r="T2926" i="16"/>
  <c r="AC2926" i="16"/>
  <c r="K2924" i="16"/>
  <c r="G2926" i="16"/>
  <c r="AD2926" i="16"/>
  <c r="Z2926" i="16"/>
  <c r="Y2926" i="16"/>
  <c r="F2926" i="16"/>
  <c r="U2926" i="16"/>
  <c r="M2923" i="16"/>
  <c r="L2923" i="16"/>
  <c r="Q2926" i="16"/>
  <c r="AE2926" i="16"/>
  <c r="AA2926" i="16"/>
  <c r="W2926" i="16"/>
  <c r="R2926" i="16"/>
  <c r="M2924" i="16"/>
  <c r="M2926" i="16" s="1"/>
  <c r="M1761" i="16" s="1"/>
  <c r="M537" i="16" s="1"/>
  <c r="X2926" i="16"/>
  <c r="U2876" i="16"/>
  <c r="V2874" i="16"/>
  <c r="P2904" i="16"/>
  <c r="Q2902" i="16"/>
  <c r="R2902" i="16" s="1"/>
  <c r="N2909" i="16"/>
  <c r="N2911" i="16" s="1"/>
  <c r="Y2855" i="16"/>
  <c r="Z2853" i="16"/>
  <c r="N2917" i="16"/>
  <c r="M2918" i="16"/>
  <c r="U2869" i="16"/>
  <c r="V2867" i="16"/>
  <c r="Q2889" i="16"/>
  <c r="P2890" i="16"/>
  <c r="Q2890" i="16" s="1"/>
  <c r="L2911" i="16"/>
  <c r="P2897" i="16"/>
  <c r="Q2895" i="16"/>
  <c r="AD2813" i="16"/>
  <c r="AE2811" i="16"/>
  <c r="S2888" i="16"/>
  <c r="AA2848" i="16"/>
  <c r="AB2846" i="16"/>
  <c r="K2911" i="16"/>
  <c r="G2930" i="16"/>
  <c r="H2554" i="16"/>
  <c r="V2882" i="16"/>
  <c r="W2882" i="16" s="1"/>
  <c r="X2882" i="16" s="1"/>
  <c r="Y2882" i="16" s="1"/>
  <c r="Z2882" i="16" s="1"/>
  <c r="AA2882" i="16" s="1"/>
  <c r="AB2882" i="16" s="1"/>
  <c r="AC2882" i="16" s="1"/>
  <c r="AD2882" i="16" s="1"/>
  <c r="AE2882" i="16" s="1"/>
  <c r="H2882" i="16" s="1"/>
  <c r="AA2834" i="16"/>
  <c r="AB2832" i="16"/>
  <c r="M2911" i="16"/>
  <c r="AE2712" i="16"/>
  <c r="H2712" i="16" s="1"/>
  <c r="H2710" i="16"/>
  <c r="AE2719" i="16"/>
  <c r="H2719" i="16" s="1"/>
  <c r="H2717" i="16"/>
  <c r="AE2726" i="16"/>
  <c r="H2726" i="16" s="1"/>
  <c r="H2724" i="16"/>
  <c r="Z2733" i="16"/>
  <c r="AA2731" i="16"/>
  <c r="AD2573" i="16"/>
  <c r="AD2580" i="16"/>
  <c r="AD2582" i="16" s="1"/>
  <c r="AC2582" i="16"/>
  <c r="Z2615" i="16"/>
  <c r="AE2647" i="16"/>
  <c r="H2647" i="16" s="1"/>
  <c r="H2645" i="16"/>
  <c r="AD2661" i="16"/>
  <c r="AE2659" i="16"/>
  <c r="AE2661" i="16" s="1"/>
  <c r="X2623" i="16"/>
  <c r="Y2623" i="16" s="1"/>
  <c r="Z2608" i="16"/>
  <c r="Z2610" i="16" s="1"/>
  <c r="AB2616" i="16"/>
  <c r="AC2616" i="16" s="1"/>
  <c r="AD2616" i="16" s="1"/>
  <c r="AE2616" i="16" s="1"/>
  <c r="H2568" i="16"/>
  <c r="AB2603" i="16"/>
  <c r="AC2601" i="16"/>
  <c r="AC2596" i="16"/>
  <c r="AD2594" i="16"/>
  <c r="R1310" i="16"/>
  <c r="R2187" i="16" s="1"/>
  <c r="AA2589" i="16"/>
  <c r="AB2587" i="16"/>
  <c r="H2552" i="16"/>
  <c r="W2624" i="16"/>
  <c r="X2622" i="16"/>
  <c r="H2566" i="16"/>
  <c r="D2761" i="16"/>
  <c r="AE1193" i="16"/>
  <c r="D2747" i="16"/>
  <c r="D2740" i="16"/>
  <c r="D1584" i="16"/>
  <c r="D2755" i="16" s="1"/>
  <c r="E2755" i="16" s="1"/>
  <c r="D2757" i="16" s="1"/>
  <c r="E2757" i="16" s="1"/>
  <c r="F1569" i="16"/>
  <c r="F2740" i="16" s="1"/>
  <c r="N2189" i="16"/>
  <c r="O1324" i="16"/>
  <c r="P1324" i="16" s="1"/>
  <c r="P2189" i="16" s="1"/>
  <c r="AC1240" i="16"/>
  <c r="AC2177" i="16" s="1"/>
  <c r="AE1200" i="16"/>
  <c r="AB1241" i="16"/>
  <c r="Z1242" i="16"/>
  <c r="AA1242" i="16" s="1"/>
  <c r="R2482" i="16"/>
  <c r="L2517" i="16"/>
  <c r="AE1221" i="16"/>
  <c r="K2517" i="16"/>
  <c r="AD2419" i="16"/>
  <c r="AE2417" i="16"/>
  <c r="AE2419" i="16" s="1"/>
  <c r="Y1256" i="16"/>
  <c r="Z1256" i="16" s="1"/>
  <c r="N2515" i="16"/>
  <c r="O2515" i="16" s="1"/>
  <c r="O2517" i="16" s="1"/>
  <c r="Y2459" i="16"/>
  <c r="Y2461" i="16" s="1"/>
  <c r="AA1249" i="16"/>
  <c r="AB1249" i="16" s="1"/>
  <c r="Z2438" i="16"/>
  <c r="Z2440" i="16" s="1"/>
  <c r="X2440" i="16"/>
  <c r="Q1317" i="16"/>
  <c r="Q2188" i="16" s="1"/>
  <c r="N2510" i="16"/>
  <c r="Y2454" i="16"/>
  <c r="Z2452" i="16"/>
  <c r="T2475" i="16"/>
  <c r="AC2424" i="16"/>
  <c r="AC2426" i="16" s="1"/>
  <c r="U2473" i="16"/>
  <c r="V1275" i="16"/>
  <c r="W1275" i="16" s="1"/>
  <c r="U2182" i="16"/>
  <c r="AD2460" i="16"/>
  <c r="AE2460" i="16" s="1"/>
  <c r="Q2488" i="16"/>
  <c r="S2482" i="16"/>
  <c r="W2468" i="16"/>
  <c r="X2466" i="16"/>
  <c r="AE2398" i="16"/>
  <c r="H2398" i="16" s="1"/>
  <c r="H2396" i="16"/>
  <c r="AB2433" i="16"/>
  <c r="AC2431" i="16"/>
  <c r="N2511" i="16"/>
  <c r="T2480" i="16"/>
  <c r="T2482" i="16" s="1"/>
  <c r="O2510" i="16"/>
  <c r="P2508" i="16"/>
  <c r="Q2489" i="16"/>
  <c r="R2487" i="16"/>
  <c r="S2494" i="16"/>
  <c r="T2495" i="16"/>
  <c r="AB2474" i="16"/>
  <c r="AC2474" i="16" s="1"/>
  <c r="AD2474" i="16" s="1"/>
  <c r="AE2474" i="16" s="1"/>
  <c r="Z2447" i="16"/>
  <c r="AA2445" i="16"/>
  <c r="O2509" i="16"/>
  <c r="P2509" i="16" s="1"/>
  <c r="P2511" i="16" s="1"/>
  <c r="Q2503" i="16"/>
  <c r="S2501" i="16"/>
  <c r="T2481" i="16"/>
  <c r="U2481" i="16" s="1"/>
  <c r="V2481" i="16" s="1"/>
  <c r="I570" i="16"/>
  <c r="C196" i="20"/>
  <c r="G792" i="20" s="1"/>
  <c r="I792" i="20" s="1"/>
  <c r="G2096" i="16"/>
  <c r="G2150" i="16" s="1"/>
  <c r="M2150" i="16" s="1"/>
  <c r="I2096" i="16"/>
  <c r="L193" i="20"/>
  <c r="T193" i="20"/>
  <c r="M193" i="20"/>
  <c r="U193" i="20"/>
  <c r="N193" i="20"/>
  <c r="V193" i="20"/>
  <c r="K193" i="20"/>
  <c r="O193" i="20"/>
  <c r="W193" i="20"/>
  <c r="P193" i="20"/>
  <c r="X193" i="20"/>
  <c r="Q193" i="20"/>
  <c r="Y193" i="20"/>
  <c r="R193" i="20"/>
  <c r="S193" i="20"/>
  <c r="Z193" i="20"/>
  <c r="AA193" i="20"/>
  <c r="AB193" i="20"/>
  <c r="AC193" i="20"/>
  <c r="C1087" i="20"/>
  <c r="AD193" i="20"/>
  <c r="AE193" i="20"/>
  <c r="M192" i="20"/>
  <c r="U192" i="20"/>
  <c r="O192" i="20"/>
  <c r="W192" i="20"/>
  <c r="X192" i="20"/>
  <c r="N192" i="20"/>
  <c r="V192" i="20"/>
  <c r="P192" i="20"/>
  <c r="K192" i="20"/>
  <c r="T192" i="20"/>
  <c r="Q192" i="20"/>
  <c r="S192" i="20"/>
  <c r="R192" i="20"/>
  <c r="L192" i="20"/>
  <c r="Y192" i="20"/>
  <c r="Z192" i="20"/>
  <c r="AA192" i="20"/>
  <c r="AB192" i="20"/>
  <c r="C1080" i="20"/>
  <c r="AC192" i="20"/>
  <c r="AD192" i="20"/>
  <c r="AE192" i="20"/>
  <c r="F1590" i="16"/>
  <c r="F2761" i="16" s="1"/>
  <c r="F2753" i="16"/>
  <c r="AE2138" i="16"/>
  <c r="AE2125" i="16"/>
  <c r="AE2126" i="16" s="1"/>
  <c r="AE2145" i="16"/>
  <c r="J2145" i="16" s="1"/>
  <c r="V140" i="25"/>
  <c r="V49" i="25" s="1"/>
  <c r="K23" i="25"/>
  <c r="R23" i="25"/>
  <c r="O23" i="25"/>
  <c r="R128" i="25"/>
  <c r="R48" i="25" s="1"/>
  <c r="T128" i="25"/>
  <c r="T48" i="25" s="1"/>
  <c r="X128" i="25"/>
  <c r="X48" i="25" s="1"/>
  <c r="AE320" i="10"/>
  <c r="S23" i="25"/>
  <c r="Z6" i="30"/>
  <c r="Z71" i="31"/>
  <c r="AB5" i="30"/>
  <c r="AB70" i="31"/>
  <c r="AE12" i="25"/>
  <c r="AE12" i="31"/>
  <c r="AC80" i="25"/>
  <c r="AC25" i="31" s="1"/>
  <c r="AC75" i="31"/>
  <c r="AA61" i="25"/>
  <c r="AA76" i="25" s="1"/>
  <c r="AA21" i="31" s="1"/>
  <c r="AD69" i="25"/>
  <c r="X19" i="25"/>
  <c r="AD80" i="25"/>
  <c r="AD25" i="31" s="1"/>
  <c r="AD75" i="31"/>
  <c r="AB35" i="25"/>
  <c r="AE635" i="12"/>
  <c r="AE623" i="12" s="1"/>
  <c r="AA27" i="25"/>
  <c r="T27" i="25"/>
  <c r="V27" i="25"/>
  <c r="R31" i="25"/>
  <c r="Y128" i="25"/>
  <c r="Y48" i="25" s="1"/>
  <c r="S140" i="25"/>
  <c r="S49" i="25" s="1"/>
  <c r="Z128" i="25"/>
  <c r="Z48" i="25" s="1"/>
  <c r="Q128" i="25"/>
  <c r="Q48" i="25" s="1"/>
  <c r="M128" i="25"/>
  <c r="M48" i="25" s="1"/>
  <c r="N140" i="25"/>
  <c r="N49" i="25" s="1"/>
  <c r="V128" i="25"/>
  <c r="V48" i="25" s="1"/>
  <c r="P128" i="25"/>
  <c r="P48" i="25" s="1"/>
  <c r="S128" i="25"/>
  <c r="S48" i="25" s="1"/>
  <c r="U128" i="25"/>
  <c r="U48" i="25" s="1"/>
  <c r="AA316" i="10"/>
  <c r="AC172" i="10"/>
  <c r="AB172" i="10"/>
  <c r="AE315" i="10"/>
  <c r="X31" i="25"/>
  <c r="AC31" i="25"/>
  <c r="M27" i="25"/>
  <c r="P35" i="25"/>
  <c r="X27" i="25"/>
  <c r="K27" i="25"/>
  <c r="AE310" i="10"/>
  <c r="K19" i="25"/>
  <c r="AE1947" i="12"/>
  <c r="AE1905" i="12" s="1"/>
  <c r="N27" i="25"/>
  <c r="M35" i="25"/>
  <c r="Q27" i="25"/>
  <c r="V23" i="25"/>
  <c r="AE2112" i="16"/>
  <c r="AE845" i="16" s="1"/>
  <c r="AE204" i="10" s="1"/>
  <c r="AE348" i="10" s="1"/>
  <c r="X35" i="25"/>
  <c r="L128" i="25"/>
  <c r="L48" i="25" s="1"/>
  <c r="L31" i="25"/>
  <c r="V31" i="25"/>
  <c r="L27" i="25"/>
  <c r="K140" i="25"/>
  <c r="K128" i="25"/>
  <c r="U19" i="25"/>
  <c r="N19" i="25"/>
  <c r="U27" i="25"/>
  <c r="T23" i="25"/>
  <c r="N35" i="25"/>
  <c r="R35" i="25"/>
  <c r="R19" i="25"/>
  <c r="T35" i="25"/>
  <c r="AB23" i="25"/>
  <c r="R27" i="25"/>
  <c r="AE2133" i="16"/>
  <c r="AD2139" i="16"/>
  <c r="AD318" i="20" s="1"/>
  <c r="AD2153" i="16"/>
  <c r="O19" i="25"/>
  <c r="W140" i="25"/>
  <c r="W49" i="25" s="1"/>
  <c r="Z140" i="25"/>
  <c r="Z49" i="25" s="1"/>
  <c r="Y140" i="25"/>
  <c r="Y49" i="25" s="1"/>
  <c r="L140" i="25"/>
  <c r="L49" i="25" s="1"/>
  <c r="X140" i="25"/>
  <c r="X49" i="25" s="1"/>
  <c r="O140" i="25"/>
  <c r="O49" i="25" s="1"/>
  <c r="P140" i="25"/>
  <c r="P49" i="25" s="1"/>
  <c r="T140" i="25"/>
  <c r="T49" i="25" s="1"/>
  <c r="N128" i="25"/>
  <c r="N48" i="25" s="1"/>
  <c r="R140" i="25"/>
  <c r="R49" i="25" s="1"/>
  <c r="U140" i="25"/>
  <c r="U49" i="25" s="1"/>
  <c r="P27" i="25"/>
  <c r="M140" i="25"/>
  <c r="M49" i="25" s="1"/>
  <c r="Q140" i="25"/>
  <c r="Q49" i="25" s="1"/>
  <c r="O128" i="25"/>
  <c r="O48" i="25" s="1"/>
  <c r="W128" i="25"/>
  <c r="W48" i="25" s="1"/>
  <c r="T31" i="25"/>
  <c r="N23" i="25"/>
  <c r="P19" i="25"/>
  <c r="V35" i="25"/>
  <c r="L23" i="25"/>
  <c r="U23" i="25"/>
  <c r="Q35" i="25"/>
  <c r="Q31" i="25"/>
  <c r="Q23" i="25"/>
  <c r="S27" i="25"/>
  <c r="AE313" i="10"/>
  <c r="O35" i="25"/>
  <c r="W19" i="25"/>
  <c r="AD27" i="25"/>
  <c r="W23" i="25"/>
  <c r="K35" i="25"/>
  <c r="Z19" i="25"/>
  <c r="X23" i="25"/>
  <c r="S19" i="25"/>
  <c r="L35" i="25"/>
  <c r="AE311" i="10"/>
  <c r="Y23" i="25"/>
  <c r="Z31" i="25"/>
  <c r="W31" i="25"/>
  <c r="V19" i="25"/>
  <c r="O31" i="25"/>
  <c r="AE637" i="12"/>
  <c r="AE625" i="12" s="1"/>
  <c r="K31" i="25"/>
  <c r="U35" i="25"/>
  <c r="W35" i="25"/>
  <c r="Z23" i="25"/>
  <c r="L19" i="25"/>
  <c r="S35" i="25"/>
  <c r="Q19" i="25"/>
  <c r="AE312" i="10"/>
  <c r="AE1949" i="12"/>
  <c r="AE1907" i="12" s="1"/>
  <c r="S941" i="20"/>
  <c r="T941" i="20" s="1"/>
  <c r="AE1166" i="12"/>
  <c r="AE1176" i="12" s="1"/>
  <c r="AE1177" i="12" s="1"/>
  <c r="M31" i="25"/>
  <c r="AB27" i="25"/>
  <c r="T19" i="25"/>
  <c r="AE1946" i="12"/>
  <c r="AE1904" i="12" s="1"/>
  <c r="M19" i="25"/>
  <c r="P23" i="25"/>
  <c r="AE28" i="10"/>
  <c r="AE633" i="12"/>
  <c r="AE621" i="12" s="1"/>
  <c r="AE128" i="25"/>
  <c r="AE48" i="25" s="1"/>
  <c r="AB140" i="25"/>
  <c r="AB49" i="25" s="1"/>
  <c r="AE140" i="25"/>
  <c r="AE49" i="25" s="1"/>
  <c r="AD140" i="25"/>
  <c r="AD49" i="25" s="1"/>
  <c r="AE1939" i="12"/>
  <c r="AE1953" i="12" s="1"/>
  <c r="AE1911" i="12" s="1"/>
  <c r="AE638" i="12"/>
  <c r="AE626" i="12" s="1"/>
  <c r="AD128" i="25"/>
  <c r="AD48" i="25" s="1"/>
  <c r="AE632" i="12"/>
  <c r="AE620" i="12" s="1"/>
  <c r="AE1931" i="12"/>
  <c r="AE1945" i="12" s="1"/>
  <c r="AE1903" i="12" s="1"/>
  <c r="AE631" i="12"/>
  <c r="AE619" i="12" s="1"/>
  <c r="U31" i="25"/>
  <c r="AE630" i="12"/>
  <c r="AE618" i="12" s="1"/>
  <c r="AE924" i="12"/>
  <c r="AE934" i="12" s="1"/>
  <c r="AA140" i="25"/>
  <c r="AA49" i="25" s="1"/>
  <c r="AE105" i="10"/>
  <c r="AE1934" i="12"/>
  <c r="AE634" i="12"/>
  <c r="AE622" i="12" s="1"/>
  <c r="AB128" i="25"/>
  <c r="AB48" i="25" s="1"/>
  <c r="AA128" i="25"/>
  <c r="AA48" i="25" s="1"/>
  <c r="AC128" i="25"/>
  <c r="AC48" i="25" s="1"/>
  <c r="AC140" i="25"/>
  <c r="AC49" i="25" s="1"/>
  <c r="Z27" i="25"/>
  <c r="S31" i="25"/>
  <c r="M23" i="25"/>
  <c r="N31" i="25"/>
  <c r="AE31" i="25"/>
  <c r="AD117" i="18"/>
  <c r="AD118" i="18" s="1"/>
  <c r="AD112" i="10"/>
  <c r="AD108" i="18"/>
  <c r="AD109" i="18" s="1"/>
  <c r="AC35" i="25"/>
  <c r="AC23" i="25"/>
  <c r="AE27" i="25"/>
  <c r="AC27" i="25"/>
  <c r="AE35" i="25"/>
  <c r="AE1528" i="12"/>
  <c r="AE1641" i="12" s="1"/>
  <c r="AD19" i="25"/>
  <c r="AA31" i="25"/>
  <c r="Y27" i="25"/>
  <c r="AE1573" i="12"/>
  <c r="AE1642" i="12" s="1"/>
  <c r="AE1483" i="12"/>
  <c r="AE1640" i="12" s="1"/>
  <c r="AD104" i="10"/>
  <c r="AD82" i="10"/>
  <c r="AE699" i="16"/>
  <c r="AE240" i="20"/>
  <c r="AB354" i="10"/>
  <c r="AC389" i="10" s="1"/>
  <c r="AB125" i="18"/>
  <c r="AD100" i="18"/>
  <c r="AD104" i="18"/>
  <c r="AE114" i="10"/>
  <c r="AE401" i="10" s="1"/>
  <c r="AE84" i="10"/>
  <c r="AB1908" i="12"/>
  <c r="AE113" i="10"/>
  <c r="AE400" i="10" s="1"/>
  <c r="Z35" i="25"/>
  <c r="Y31" i="25"/>
  <c r="AE232" i="10"/>
  <c r="AE231" i="10" s="1"/>
  <c r="AE248" i="10" s="1"/>
  <c r="AD31" i="25"/>
  <c r="AD35" i="25"/>
  <c r="AD211" i="10"/>
  <c r="AD247" i="10" s="1"/>
  <c r="AD160" i="10"/>
  <c r="AD245" i="11"/>
  <c r="AE372" i="10"/>
  <c r="AE371" i="10" s="1"/>
  <c r="AE19" i="25"/>
  <c r="AE219" i="11"/>
  <c r="AE246" i="11" s="1"/>
  <c r="AE611" i="12" s="1"/>
  <c r="AE1950" i="12" s="1"/>
  <c r="AE1908" i="12" s="1"/>
  <c r="Y19" i="25"/>
  <c r="AE212" i="10"/>
  <c r="AC118" i="18"/>
  <c r="AC122" i="18"/>
  <c r="AC375" i="10" s="1"/>
  <c r="AC374" i="10" s="1"/>
  <c r="AC391" i="10" s="1"/>
  <c r="AD246" i="10"/>
  <c r="AE15" i="10"/>
  <c r="AE159" i="11"/>
  <c r="AE241" i="11" s="1"/>
  <c r="AE160" i="10" s="1"/>
  <c r="AA19" i="25"/>
  <c r="AC19" i="25"/>
  <c r="AE92" i="18"/>
  <c r="AE93" i="18" s="1"/>
  <c r="AE210" i="10"/>
  <c r="AE246" i="10" s="1"/>
  <c r="AC104" i="10"/>
  <c r="AC82" i="10"/>
  <c r="AE323" i="10"/>
  <c r="AC109" i="18"/>
  <c r="AC113" i="18"/>
  <c r="AB31" i="25"/>
  <c r="AB19" i="25"/>
  <c r="Y35" i="25"/>
  <c r="AE53" i="18"/>
  <c r="AE46" i="18"/>
  <c r="AE56" i="18" s="1"/>
  <c r="AE88" i="10" s="1"/>
  <c r="AE87" i="10" s="1"/>
  <c r="AE104" i="10" s="1"/>
  <c r="AD23" i="25"/>
  <c r="AD146" i="10"/>
  <c r="AD67" i="10"/>
  <c r="AD103" i="10" s="1"/>
  <c r="S836" i="20"/>
  <c r="T836" i="20" s="1"/>
  <c r="AC159" i="10"/>
  <c r="AC304" i="10"/>
  <c r="AC303" i="10" s="1"/>
  <c r="AE23" i="25"/>
  <c r="AE198" i="11"/>
  <c r="AE244" i="11" s="1"/>
  <c r="AA23" i="25"/>
  <c r="AE38" i="18"/>
  <c r="AE31" i="18"/>
  <c r="AE41" i="18" s="1"/>
  <c r="AE68" i="10" s="1"/>
  <c r="AE1474" i="12"/>
  <c r="AE1639" i="12" s="1"/>
  <c r="AC1950" i="12"/>
  <c r="AC624" i="12"/>
  <c r="AD172" i="10" s="1"/>
  <c r="AC60" i="18"/>
  <c r="AE23" i="18"/>
  <c r="AE16" i="18"/>
  <c r="AE26" i="18" s="1"/>
  <c r="AE99" i="18" s="1"/>
  <c r="AE1607" i="12"/>
  <c r="AE1643" i="12" s="1"/>
  <c r="AC247" i="10"/>
  <c r="AD66" i="10"/>
  <c r="AD102" i="10" s="1"/>
  <c r="AD59" i="18"/>
  <c r="AD60" i="18" s="1"/>
  <c r="AA35" i="25"/>
  <c r="AE1796" i="16"/>
  <c r="AB1796" i="16"/>
  <c r="AC1796" i="16"/>
  <c r="AD1796" i="16"/>
  <c r="AB43" i="16"/>
  <c r="AC41" i="16" s="1"/>
  <c r="AC2309" i="16" s="1"/>
  <c r="AC2321" i="16" s="1"/>
  <c r="AB2333" i="16"/>
  <c r="AB44" i="16" s="1"/>
  <c r="AB85" i="16" s="1"/>
  <c r="AB191" i="20"/>
  <c r="AC191" i="20"/>
  <c r="AD191" i="20"/>
  <c r="AE191" i="20"/>
  <c r="AC334" i="16"/>
  <c r="AC838" i="16" s="1"/>
  <c r="AC199" i="10" s="1"/>
  <c r="Q837" i="20"/>
  <c r="R837" i="20" s="1"/>
  <c r="R838" i="20" s="1"/>
  <c r="AC1248" i="16"/>
  <c r="N1745" i="16"/>
  <c r="N1746" i="16" s="1"/>
  <c r="O1744" i="16"/>
  <c r="P1744" i="16" s="1"/>
  <c r="P2252" i="16" s="1"/>
  <c r="AC467" i="20"/>
  <c r="AC1028" i="16"/>
  <c r="AD1401" i="16"/>
  <c r="AC1689" i="16"/>
  <c r="AC482" i="20"/>
  <c r="AD480" i="20"/>
  <c r="AC630" i="20"/>
  <c r="AC649" i="20"/>
  <c r="AD647" i="20"/>
  <c r="AC468" i="20"/>
  <c r="AD466" i="20"/>
  <c r="AC1538" i="16"/>
  <c r="AE333" i="16"/>
  <c r="AE974" i="16"/>
  <c r="AE2222" i="16"/>
  <c r="AE1531" i="16"/>
  <c r="L1591" i="16"/>
  <c r="M1591" i="16" s="1"/>
  <c r="L1570" i="16"/>
  <c r="L2226" i="16" s="1"/>
  <c r="AE975" i="16"/>
  <c r="AD1003" i="16"/>
  <c r="AB2179" i="16"/>
  <c r="AC1254" i="16"/>
  <c r="AC1029" i="16"/>
  <c r="AD1027" i="16"/>
  <c r="AE2241" i="16"/>
  <c r="AC999" i="16"/>
  <c r="AD997" i="16"/>
  <c r="AC2178" i="16"/>
  <c r="AD1247" i="16"/>
  <c r="AC1682" i="16"/>
  <c r="AC998" i="16"/>
  <c r="AC2223" i="16"/>
  <c r="AD1537" i="16"/>
  <c r="AC2244" i="16"/>
  <c r="AD1688" i="16"/>
  <c r="AE1668" i="16"/>
  <c r="AD2201" i="16"/>
  <c r="AE1400" i="16"/>
  <c r="AE986" i="16"/>
  <c r="O1758" i="16"/>
  <c r="P1758" i="16" s="1"/>
  <c r="AD2247" i="16"/>
  <c r="AE1709" i="16"/>
  <c r="AC2243" i="16"/>
  <c r="AD1681" i="16"/>
  <c r="L1577" i="16"/>
  <c r="L2227" i="16" s="1"/>
  <c r="F2768" i="16"/>
  <c r="K1598" i="16"/>
  <c r="K2226" i="16"/>
  <c r="K1571" i="16"/>
  <c r="K1578" i="16"/>
  <c r="K1579" i="16" s="1"/>
  <c r="K2227" i="16"/>
  <c r="K1592" i="16"/>
  <c r="K1593" i="16" s="1"/>
  <c r="K2229" i="16"/>
  <c r="D2769" i="16"/>
  <c r="D2748" i="16"/>
  <c r="M2148" i="16"/>
  <c r="L2148" i="16"/>
  <c r="N191" i="20"/>
  <c r="L191" i="20"/>
  <c r="O191" i="20"/>
  <c r="X191" i="20"/>
  <c r="U191" i="20"/>
  <c r="V191" i="20"/>
  <c r="Y191" i="20"/>
  <c r="T191" i="20"/>
  <c r="S191" i="20"/>
  <c r="Z191" i="20"/>
  <c r="M191" i="20"/>
  <c r="W191" i="20"/>
  <c r="R191" i="20"/>
  <c r="Q191" i="20"/>
  <c r="P191" i="20"/>
  <c r="K191" i="20"/>
  <c r="AA191" i="20"/>
  <c r="C1073" i="20"/>
  <c r="X748" i="20"/>
  <c r="Y748" i="20" s="1"/>
  <c r="X247" i="10"/>
  <c r="AA1255" i="16"/>
  <c r="AB1255" i="16" s="1"/>
  <c r="Z474" i="20"/>
  <c r="Z699" i="20"/>
  <c r="Z727" i="20"/>
  <c r="AA692" i="20"/>
  <c r="AB692" i="20" s="1"/>
  <c r="Z503" i="20"/>
  <c r="AA501" i="20"/>
  <c r="AB501" i="20" s="1"/>
  <c r="Z494" i="20"/>
  <c r="Y510" i="20"/>
  <c r="Z508" i="20"/>
  <c r="AA487" i="20"/>
  <c r="AB487" i="20" s="1"/>
  <c r="AA632" i="20"/>
  <c r="Z637" i="20"/>
  <c r="Z720" i="20"/>
  <c r="Z475" i="20"/>
  <c r="AA473" i="20"/>
  <c r="AB473" i="20" s="1"/>
  <c r="AA706" i="20"/>
  <c r="AB706" i="20" s="1"/>
  <c r="AA685" i="20"/>
  <c r="AB685" i="20" s="1"/>
  <c r="AA35" i="16"/>
  <c r="AA2332" i="16"/>
  <c r="AA36" i="16" s="1"/>
  <c r="AA83" i="16" s="1"/>
  <c r="AA51" i="16"/>
  <c r="AA2334" i="16"/>
  <c r="AA52" i="16" s="1"/>
  <c r="AA86" i="16" s="1"/>
  <c r="AA75" i="16"/>
  <c r="AA2337" i="16"/>
  <c r="AA76" i="16" s="1"/>
  <c r="AA89" i="16" s="1"/>
  <c r="AA1796" i="16"/>
  <c r="Z1796" i="16"/>
  <c r="Z67" i="16"/>
  <c r="AA65" i="16" s="1"/>
  <c r="AA2312" i="16" s="1"/>
  <c r="AA2324" i="16" s="1"/>
  <c r="Z2336" i="16"/>
  <c r="Z68" i="16" s="1"/>
  <c r="Z88" i="16" s="1"/>
  <c r="H2391" i="16"/>
  <c r="H2389" i="16"/>
  <c r="Z2245" i="16"/>
  <c r="AA1695" i="16"/>
  <c r="AB1695" i="16" s="1"/>
  <c r="AD334" i="16"/>
  <c r="AD838" i="16" s="1"/>
  <c r="AD199" i="10" s="1"/>
  <c r="AA987" i="16"/>
  <c r="AB987" i="16" s="1"/>
  <c r="Z2180" i="16"/>
  <c r="AA1261" i="16"/>
  <c r="AB1261" i="16" s="1"/>
  <c r="AA2179" i="16"/>
  <c r="V741" i="20"/>
  <c r="W741" i="20" s="1"/>
  <c r="U742" i="20"/>
  <c r="U743" i="20" s="1"/>
  <c r="V82" i="16"/>
  <c r="W25" i="16"/>
  <c r="W2307" i="16" s="1"/>
  <c r="W2319" i="16" s="1"/>
  <c r="T927" i="20"/>
  <c r="S928" i="20"/>
  <c r="S929" i="20" s="1"/>
  <c r="R815" i="20"/>
  <c r="S815" i="20" s="1"/>
  <c r="T815" i="20" s="1"/>
  <c r="R822" i="20"/>
  <c r="Q816" i="20"/>
  <c r="Q817" i="20" s="1"/>
  <c r="Y2180" i="16"/>
  <c r="Y1262" i="16"/>
  <c r="Z1262" i="16" s="1"/>
  <c r="Q823" i="20"/>
  <c r="Q824" i="20" s="1"/>
  <c r="S2186" i="16"/>
  <c r="Y1268" i="16"/>
  <c r="Z1268" i="16" s="1"/>
  <c r="X1269" i="16"/>
  <c r="R2186" i="16"/>
  <c r="T1303" i="16"/>
  <c r="U1303" i="16" s="1"/>
  <c r="Q1052" i="16"/>
  <c r="R1052" i="16" s="1"/>
  <c r="W693" i="20"/>
  <c r="X693" i="20" s="1"/>
  <c r="J2260" i="16"/>
  <c r="S1051" i="16"/>
  <c r="T1051" i="16" s="1"/>
  <c r="U1051" i="16" s="1"/>
  <c r="V1051" i="16" s="1"/>
  <c r="Y2245" i="16"/>
  <c r="Q1053" i="16"/>
  <c r="R1053" i="16" s="1"/>
  <c r="P1063" i="16"/>
  <c r="Q1311" i="16"/>
  <c r="P1057" i="16"/>
  <c r="Q1057" i="16" s="1"/>
  <c r="R1057" i="16" s="1"/>
  <c r="X1796" i="16"/>
  <c r="Y1796" i="16"/>
  <c r="R802" i="20"/>
  <c r="S802" i="20" s="1"/>
  <c r="T802" i="20" s="1"/>
  <c r="T803" i="20" s="1"/>
  <c r="X728" i="20"/>
  <c r="Y728" i="20" s="1"/>
  <c r="Y729" i="20" s="1"/>
  <c r="P1737" i="16"/>
  <c r="Q1737" i="16" s="1"/>
  <c r="Q2251" i="16" s="1"/>
  <c r="W1723" i="16"/>
  <c r="X1723" i="16" s="1"/>
  <c r="X2249" i="16" s="1"/>
  <c r="Q858" i="20"/>
  <c r="Q859" i="20" s="1"/>
  <c r="W524" i="20"/>
  <c r="X522" i="20"/>
  <c r="Y522" i="20" s="1"/>
  <c r="X510" i="20"/>
  <c r="W687" i="20"/>
  <c r="X686" i="20"/>
  <c r="L662" i="20"/>
  <c r="L663" i="20" s="1"/>
  <c r="M661" i="20"/>
  <c r="X885" i="20"/>
  <c r="Y885" i="20" s="1"/>
  <c r="R857" i="20"/>
  <c r="X734" i="20"/>
  <c r="Y734" i="20" s="1"/>
  <c r="O1738" i="16"/>
  <c r="O1739" i="16" s="1"/>
  <c r="U2249" i="16"/>
  <c r="U1724" i="16"/>
  <c r="V1724" i="16" s="1"/>
  <c r="Y1696" i="16"/>
  <c r="Z1696" i="16" s="1"/>
  <c r="M1765" i="16"/>
  <c r="D2951" i="16"/>
  <c r="Y1407" i="16"/>
  <c r="Z1407" i="16" s="1"/>
  <c r="X285" i="16"/>
  <c r="Y1428" i="16"/>
  <c r="Z1428" i="16" s="1"/>
  <c r="Y1421" i="16"/>
  <c r="Z1421" i="16" s="1"/>
  <c r="O1064" i="16"/>
  <c r="Y1021" i="16"/>
  <c r="Z1021" i="16" s="1"/>
  <c r="Y1015" i="16"/>
  <c r="Z1015" i="16" s="1"/>
  <c r="Y1004" i="16"/>
  <c r="Z1004" i="16" s="1"/>
  <c r="K1082" i="16"/>
  <c r="W648" i="20"/>
  <c r="X648" i="20" s="1"/>
  <c r="Y648" i="20" s="1"/>
  <c r="S2335" i="16"/>
  <c r="S59" i="16"/>
  <c r="T57" i="16" s="1"/>
  <c r="T2311" i="16" s="1"/>
  <c r="S2326" i="16"/>
  <c r="U1437" i="16"/>
  <c r="U459" i="20"/>
  <c r="T460" i="20"/>
  <c r="T461" i="20" s="1"/>
  <c r="T287" i="16"/>
  <c r="T836" i="16" s="1"/>
  <c r="T195" i="10" s="1"/>
  <c r="V517" i="20"/>
  <c r="W515" i="20"/>
  <c r="X515" i="20" s="1"/>
  <c r="Y515" i="20" s="1"/>
  <c r="W510" i="20"/>
  <c r="L410" i="20"/>
  <c r="T286" i="16"/>
  <c r="U1429" i="16"/>
  <c r="U1430" i="16" s="1"/>
  <c r="D2957" i="16"/>
  <c r="P1796" i="16"/>
  <c r="Q1796" i="16"/>
  <c r="R1796" i="16"/>
  <c r="S1796" i="16"/>
  <c r="T1796" i="16"/>
  <c r="U1796" i="16"/>
  <c r="V1796" i="16"/>
  <c r="W1796" i="16"/>
  <c r="V1409" i="16"/>
  <c r="W1408" i="16"/>
  <c r="X1408" i="16" s="1"/>
  <c r="W2202" i="16"/>
  <c r="V1423" i="16"/>
  <c r="F1784" i="16" a="1"/>
  <c r="F1784" i="16" s="1"/>
  <c r="E2951" i="16"/>
  <c r="G212" i="20"/>
  <c r="F2938" i="16"/>
  <c r="D1785" i="16"/>
  <c r="D2952" i="16" s="1"/>
  <c r="E2952" i="16"/>
  <c r="F2944" i="16"/>
  <c r="W2204" i="16"/>
  <c r="W1422" i="16"/>
  <c r="X1422" i="16" s="1"/>
  <c r="W1005" i="16"/>
  <c r="X1005" i="16" s="1"/>
  <c r="Q1047" i="16"/>
  <c r="R1047" i="16" s="1"/>
  <c r="U1327" i="16"/>
  <c r="S1046" i="16"/>
  <c r="T1046" i="16" s="1"/>
  <c r="U1046" i="16" s="1"/>
  <c r="V1045" i="16"/>
  <c r="W1045" i="16" s="1"/>
  <c r="X1045" i="16" s="1"/>
  <c r="L2255" i="16"/>
  <c r="L1766" i="16"/>
  <c r="L1767" i="16"/>
  <c r="K1083" i="16"/>
  <c r="L1076" i="16"/>
  <c r="M1076" i="16" s="1"/>
  <c r="N1075" i="16"/>
  <c r="L1081" i="16"/>
  <c r="M1081" i="16" s="1"/>
  <c r="O1731" i="16"/>
  <c r="P1731" i="16" s="1"/>
  <c r="S1717" i="16"/>
  <c r="P2250" i="16"/>
  <c r="M1069" i="16"/>
  <c r="L1070" i="16"/>
  <c r="Q1730" i="16"/>
  <c r="K2062" i="16"/>
  <c r="K629" i="16" s="1"/>
  <c r="K843" i="16" s="1"/>
  <c r="K842" i="16" s="1"/>
  <c r="K2298" i="16"/>
  <c r="K627" i="16"/>
  <c r="K2061" i="16"/>
  <c r="O2250" i="16"/>
  <c r="T1716" i="16"/>
  <c r="S2248" i="16"/>
  <c r="H1803" i="16"/>
  <c r="D1099" i="20"/>
  <c r="W735" i="20"/>
  <c r="W736" i="20" s="1"/>
  <c r="U1033" i="16"/>
  <c r="V1033" i="16" s="1"/>
  <c r="O1058" i="16"/>
  <c r="S934" i="20"/>
  <c r="R899" i="20"/>
  <c r="T864" i="20"/>
  <c r="S865" i="20"/>
  <c r="S866" i="20" s="1"/>
  <c r="V1711" i="16"/>
  <c r="L616" i="20"/>
  <c r="M616" i="20" s="1"/>
  <c r="L1077" i="16"/>
  <c r="N1059" i="16"/>
  <c r="S1041" i="16"/>
  <c r="C1079" i="20"/>
  <c r="D1079" i="20"/>
  <c r="E1079" i="20" s="1"/>
  <c r="D667" i="20"/>
  <c r="E667" i="20" s="1"/>
  <c r="V1017" i="16"/>
  <c r="K411" i="20"/>
  <c r="K412" i="20" s="1"/>
  <c r="U2318" i="16"/>
  <c r="T20" i="16"/>
  <c r="T81" i="16" s="1"/>
  <c r="W1011" i="16"/>
  <c r="X1011" i="16" s="1"/>
  <c r="Y1011" i="16" s="1"/>
  <c r="Z1011" i="16" s="1"/>
  <c r="AA1011" i="16" s="1"/>
  <c r="AB1011" i="16" s="1"/>
  <c r="AC1011" i="16" s="1"/>
  <c r="AD1011" i="16" s="1"/>
  <c r="AE1011" i="16" s="1"/>
  <c r="V1023" i="16"/>
  <c r="T1040" i="16"/>
  <c r="S1035" i="16"/>
  <c r="T1034" i="16"/>
  <c r="N1065" i="16"/>
  <c r="O1065" i="16" s="1"/>
  <c r="W1022" i="16"/>
  <c r="X1022" i="16" s="1"/>
  <c r="W1016" i="16"/>
  <c r="X1016" i="16" s="1"/>
  <c r="D1092" i="16"/>
  <c r="D1093" i="16" s="1"/>
  <c r="C1099" i="16"/>
  <c r="B1096" i="16"/>
  <c r="D1102" i="16"/>
  <c r="D1108" i="16" s="1"/>
  <c r="J1101" i="16"/>
  <c r="E1098" i="16"/>
  <c r="D1097" i="16"/>
  <c r="E1097" i="16"/>
  <c r="F1097" i="16" s="1" a="1"/>
  <c r="F1097" i="16" s="1"/>
  <c r="D1087" i="16"/>
  <c r="V1039" i="16"/>
  <c r="W886" i="20"/>
  <c r="W887" i="20" s="1"/>
  <c r="U920" i="20"/>
  <c r="T654" i="20"/>
  <c r="R655" i="20"/>
  <c r="R656" i="20" s="1"/>
  <c r="Q872" i="20"/>
  <c r="Q873" i="20" s="1"/>
  <c r="R871" i="20"/>
  <c r="D711" i="20"/>
  <c r="E711" i="20" s="1"/>
  <c r="C711" i="20"/>
  <c r="U850" i="20"/>
  <c r="E622" i="20"/>
  <c r="K623" i="20" s="1"/>
  <c r="L623" i="20" s="1"/>
  <c r="W721" i="20"/>
  <c r="X721" i="20" s="1"/>
  <c r="Y721" i="20" s="1"/>
  <c r="Y722" i="20" s="1"/>
  <c r="T948" i="20"/>
  <c r="S878" i="20"/>
  <c r="R879" i="20"/>
  <c r="R880" i="20" s="1"/>
  <c r="D1173" i="20"/>
  <c r="E1173" i="20" s="1"/>
  <c r="C1173" i="20"/>
  <c r="T829" i="20"/>
  <c r="U829" i="20" s="1"/>
  <c r="D1167" i="20"/>
  <c r="D1174" i="20"/>
  <c r="C1166" i="20"/>
  <c r="D1166" i="20"/>
  <c r="E1166" i="20" s="1"/>
  <c r="C1159" i="20"/>
  <c r="D1159" i="20"/>
  <c r="E1159" i="20" s="1"/>
  <c r="R795" i="20"/>
  <c r="R796" i="20" s="1"/>
  <c r="U843" i="20"/>
  <c r="D1153" i="20"/>
  <c r="D1160" i="20"/>
  <c r="D1152" i="20"/>
  <c r="E1152" i="20" s="1"/>
  <c r="C1152" i="20"/>
  <c r="S794" i="20"/>
  <c r="C1145" i="20"/>
  <c r="D1145" i="20"/>
  <c r="E1145" i="20" s="1"/>
  <c r="C1138" i="20"/>
  <c r="D1138" i="20"/>
  <c r="E1138" i="20" s="1"/>
  <c r="D1139" i="20"/>
  <c r="D1146" i="20"/>
  <c r="D1131" i="20"/>
  <c r="E1131" i="20" s="1"/>
  <c r="C1131" i="20"/>
  <c r="D1125" i="20"/>
  <c r="D1132" i="20"/>
  <c r="D1124" i="20"/>
  <c r="E1124" i="20" s="1"/>
  <c r="C1124" i="20"/>
  <c r="V808" i="20"/>
  <c r="W801" i="20"/>
  <c r="X801" i="20" s="1"/>
  <c r="Y801" i="20" s="1"/>
  <c r="C1117" i="20"/>
  <c r="D1117" i="20"/>
  <c r="E1117" i="20" s="1"/>
  <c r="D1111" i="20"/>
  <c r="D1118" i="20"/>
  <c r="D1110" i="20"/>
  <c r="E1110" i="20" s="1"/>
  <c r="C1110" i="20"/>
  <c r="N2254" i="16"/>
  <c r="W638" i="20"/>
  <c r="X638" i="20" s="1"/>
  <c r="Y638" i="20" s="1"/>
  <c r="Y639" i="20" s="1"/>
  <c r="K2257" i="16"/>
  <c r="K1781" i="16"/>
  <c r="K1786" i="16"/>
  <c r="W2205" i="16"/>
  <c r="W285" i="16"/>
  <c r="W1710" i="16"/>
  <c r="X1710" i="16" s="1"/>
  <c r="Y1710" i="16" s="1"/>
  <c r="Z1710" i="16" s="1"/>
  <c r="AA1710" i="16" s="1"/>
  <c r="AB1710" i="16" s="1"/>
  <c r="AC1710" i="16" s="1"/>
  <c r="AD1710" i="16" s="1"/>
  <c r="E1792" i="16"/>
  <c r="D1797" i="16"/>
  <c r="C1800" i="16" s="1"/>
  <c r="D983" i="20" s="1"/>
  <c r="C983" i="20" s="1"/>
  <c r="E982" i="20" s="1"/>
  <c r="B1790" i="16"/>
  <c r="B2957" i="16" s="1"/>
  <c r="E1791" i="16"/>
  <c r="D1791" i="16"/>
  <c r="V1436" i="16"/>
  <c r="I698" i="16" l="1"/>
  <c r="G280" i="20"/>
  <c r="AE280" i="20"/>
  <c r="AE313" i="20" s="1"/>
  <c r="AE1214" i="16"/>
  <c r="Y489" i="20"/>
  <c r="Z488" i="20"/>
  <c r="AE1213" i="16"/>
  <c r="AE2173" i="16"/>
  <c r="AE624" i="12"/>
  <c r="E3307" i="16"/>
  <c r="H792" i="16" s="1"/>
  <c r="H3508" i="16" s="1"/>
  <c r="P3508" i="16" s="1"/>
  <c r="X3508" i="16" s="1"/>
  <c r="E3451" i="16"/>
  <c r="H804" i="16" s="1"/>
  <c r="H3520" i="16" s="1"/>
  <c r="P3520" i="16" s="1"/>
  <c r="X3520" i="16" s="1"/>
  <c r="AD3490" i="16"/>
  <c r="AD844" i="16" s="1"/>
  <c r="AE3287" i="16"/>
  <c r="AE3490" i="16"/>
  <c r="AE844" i="16" s="1"/>
  <c r="E3367" i="16"/>
  <c r="H797" i="16" s="1"/>
  <c r="H3513" i="16" s="1"/>
  <c r="P3513" i="16" s="1"/>
  <c r="X3513" i="16" s="1"/>
  <c r="AE3371" i="16"/>
  <c r="R935" i="20"/>
  <c r="R936" i="20" s="1"/>
  <c r="AC393" i="10"/>
  <c r="AC254" i="10"/>
  <c r="AC397" i="10" s="1"/>
  <c r="AE3479" i="16"/>
  <c r="AE3489" i="16"/>
  <c r="E3475" i="16"/>
  <c r="H806" i="16" s="1"/>
  <c r="H3522" i="16" s="1"/>
  <c r="P3522" i="16" s="1"/>
  <c r="X3522" i="16" s="1"/>
  <c r="H3503" i="16"/>
  <c r="AD226" i="11"/>
  <c r="A226" i="11" s="1" a="1"/>
  <c r="A226" i="11" s="1"/>
  <c r="AD250" i="10"/>
  <c r="K203" i="10"/>
  <c r="L2153" i="16"/>
  <c r="G2959" i="16"/>
  <c r="G2962" i="16"/>
  <c r="D3097" i="16"/>
  <c r="D3098" i="16" s="1"/>
  <c r="E3098" i="16" s="1"/>
  <c r="D2940" i="16"/>
  <c r="E2940" i="16" s="1"/>
  <c r="D2941" i="16"/>
  <c r="E2941" i="16" s="1"/>
  <c r="F2767" i="16"/>
  <c r="F2760" i="16"/>
  <c r="F2746" i="16"/>
  <c r="F2739" i="16"/>
  <c r="U1283" i="16"/>
  <c r="V1282" i="16"/>
  <c r="V2183" i="16" s="1"/>
  <c r="AD1234" i="16"/>
  <c r="AD1235" i="16"/>
  <c r="AE1233" i="16"/>
  <c r="AE2176" i="16" s="1"/>
  <c r="T517" i="20"/>
  <c r="U516" i="20"/>
  <c r="U1276" i="16"/>
  <c r="U1277" i="16" s="1"/>
  <c r="P942" i="20"/>
  <c r="P943" i="20" s="1"/>
  <c r="N1759" i="16"/>
  <c r="O1759" i="16" s="1"/>
  <c r="P1759" i="16" s="1"/>
  <c r="N956" i="20"/>
  <c r="N957" i="20" s="1"/>
  <c r="L1773" i="16"/>
  <c r="L1774" i="16" s="1"/>
  <c r="L2256" i="16"/>
  <c r="Q1304" i="16"/>
  <c r="R1304" i="16" s="1"/>
  <c r="S1304" i="16" s="1"/>
  <c r="T1304" i="16" s="1"/>
  <c r="U1304" i="16" s="1"/>
  <c r="L1779" i="16"/>
  <c r="M1779" i="16" s="1"/>
  <c r="N1779" i="16" s="1"/>
  <c r="O1779" i="16" s="1"/>
  <c r="P1779" i="16" s="1"/>
  <c r="Q1779" i="16" s="1"/>
  <c r="R1779" i="16" s="1"/>
  <c r="L755" i="20"/>
  <c r="L756" i="20" s="1"/>
  <c r="L970" i="20"/>
  <c r="M970" i="20" s="1"/>
  <c r="M971" i="20" s="1"/>
  <c r="W700" i="20"/>
  <c r="X700" i="20" s="1"/>
  <c r="Y700" i="20" s="1"/>
  <c r="Y701" i="20" s="1"/>
  <c r="D3103" i="16"/>
  <c r="E3103" i="16" s="1"/>
  <c r="L1950" i="16"/>
  <c r="L2280" i="16"/>
  <c r="L1944" i="16"/>
  <c r="V496" i="20"/>
  <c r="W495" i="20"/>
  <c r="M976" i="20"/>
  <c r="N976" i="20" s="1"/>
  <c r="O976" i="20" s="1"/>
  <c r="P976" i="20" s="1"/>
  <c r="Q976" i="20" s="1"/>
  <c r="L776" i="20"/>
  <c r="L777" i="20" s="1"/>
  <c r="L762" i="20"/>
  <c r="L763" i="20" s="1"/>
  <c r="L783" i="20"/>
  <c r="L784" i="20" s="1"/>
  <c r="W639" i="20"/>
  <c r="X639" i="20"/>
  <c r="AB604" i="20"/>
  <c r="AC603" i="20"/>
  <c r="W749" i="20"/>
  <c r="W750" i="20" s="1"/>
  <c r="V2896" i="16"/>
  <c r="W2896" i="16" s="1"/>
  <c r="N1325" i="16"/>
  <c r="N1326" i="16" s="1"/>
  <c r="P950" i="20"/>
  <c r="U750" i="20"/>
  <c r="AE1669" i="16"/>
  <c r="O1318" i="16"/>
  <c r="O1319" i="16" s="1"/>
  <c r="Q950" i="20"/>
  <c r="R949" i="20"/>
  <c r="N2516" i="16"/>
  <c r="O2516" i="16" s="1"/>
  <c r="P2516" i="16" s="1"/>
  <c r="P2518" i="16" s="1"/>
  <c r="N1752" i="16"/>
  <c r="O1752" i="16" s="1"/>
  <c r="P1752" i="16" s="1"/>
  <c r="Q1752" i="16" s="1"/>
  <c r="N2910" i="16"/>
  <c r="N2912" i="16" s="1"/>
  <c r="N1747" i="16" s="1"/>
  <c r="N535" i="16" s="1"/>
  <c r="M964" i="20"/>
  <c r="Q2903" i="16"/>
  <c r="R2903" i="16" s="1"/>
  <c r="P2905" i="16"/>
  <c r="AD1207" i="16"/>
  <c r="AE1206" i="16"/>
  <c r="N2152" i="16"/>
  <c r="M2152" i="16"/>
  <c r="L971" i="20"/>
  <c r="F3095" i="16"/>
  <c r="M1943" i="16"/>
  <c r="N1943" i="16" s="1"/>
  <c r="N2151" i="16"/>
  <c r="M2151" i="16"/>
  <c r="J2143" i="16"/>
  <c r="S523" i="20"/>
  <c r="R524" i="20"/>
  <c r="T510" i="20"/>
  <c r="U509" i="20"/>
  <c r="AE1532" i="16"/>
  <c r="AC1683" i="16"/>
  <c r="AD1228" i="16"/>
  <c r="AE1227" i="16"/>
  <c r="AC1539" i="16"/>
  <c r="S851" i="20"/>
  <c r="T851" i="20" s="1"/>
  <c r="T852" i="20" s="1"/>
  <c r="Q900" i="20"/>
  <c r="Q901" i="20" s="1"/>
  <c r="O969" i="20"/>
  <c r="N964" i="20"/>
  <c r="O963" i="20"/>
  <c r="K977" i="20"/>
  <c r="K983" i="20"/>
  <c r="L983" i="20" s="1"/>
  <c r="M983" i="20" s="1"/>
  <c r="U529" i="20"/>
  <c r="V915" i="20"/>
  <c r="W914" i="20"/>
  <c r="AC913" i="20"/>
  <c r="AD913" i="20" s="1"/>
  <c r="AE913" i="20" s="1"/>
  <c r="Q962" i="20"/>
  <c r="S531" i="20"/>
  <c r="T530" i="20"/>
  <c r="AC1690" i="16"/>
  <c r="R803" i="20"/>
  <c r="W701" i="20"/>
  <c r="W722" i="20"/>
  <c r="U708" i="20"/>
  <c r="V707" i="20"/>
  <c r="S803" i="20"/>
  <c r="Y693" i="20"/>
  <c r="X694" i="20"/>
  <c r="X722" i="20"/>
  <c r="Y1697" i="16"/>
  <c r="Z1697" i="16" s="1"/>
  <c r="X729" i="20"/>
  <c r="W694" i="20"/>
  <c r="Y686" i="20"/>
  <c r="Y687" i="20" s="1"/>
  <c r="X687" i="20"/>
  <c r="X701" i="20"/>
  <c r="R1298" i="16"/>
  <c r="X496" i="20"/>
  <c r="AA143" i="20"/>
  <c r="AA1274" i="20" s="1"/>
  <c r="K143" i="20"/>
  <c r="K1274" i="20" s="1"/>
  <c r="M143" i="20"/>
  <c r="M1274" i="20" s="1"/>
  <c r="K194" i="20"/>
  <c r="K196" i="20" s="1"/>
  <c r="K1275" i="20" s="1"/>
  <c r="L194" i="20"/>
  <c r="L196" i="20" s="1"/>
  <c r="L1275" i="20" s="1"/>
  <c r="M194" i="20"/>
  <c r="M196" i="20" s="1"/>
  <c r="M1275" i="20" s="1"/>
  <c r="N194" i="20"/>
  <c r="N1304" i="20" s="1"/>
  <c r="O194" i="20"/>
  <c r="O1304" i="20" s="1"/>
  <c r="P194" i="20"/>
  <c r="P196" i="20" s="1"/>
  <c r="P1275" i="20" s="1"/>
  <c r="Q194" i="20"/>
  <c r="Q196" i="20" s="1"/>
  <c r="Q1275" i="20" s="1"/>
  <c r="R194" i="20"/>
  <c r="R196" i="20" s="1"/>
  <c r="R1275" i="20" s="1"/>
  <c r="S194" i="20"/>
  <c r="S196" i="20" s="1"/>
  <c r="S1275" i="20" s="1"/>
  <c r="T194" i="20"/>
  <c r="T196" i="20" s="1"/>
  <c r="T1275" i="20" s="1"/>
  <c r="U194" i="20"/>
  <c r="U196" i="20" s="1"/>
  <c r="U1275" i="20" s="1"/>
  <c r="V194" i="20"/>
  <c r="V196" i="20" s="1"/>
  <c r="V1275" i="20" s="1"/>
  <c r="W194" i="20"/>
  <c r="W196" i="20" s="1"/>
  <c r="W1275" i="20" s="1"/>
  <c r="X194" i="20"/>
  <c r="X196" i="20" s="1"/>
  <c r="X1275" i="20" s="1"/>
  <c r="Y194" i="20"/>
  <c r="Y196" i="20" s="1"/>
  <c r="Y1275" i="20" s="1"/>
  <c r="Z194" i="20"/>
  <c r="Z196" i="20" s="1"/>
  <c r="Z1275" i="20" s="1"/>
  <c r="AA194" i="20"/>
  <c r="AA196" i="20" s="1"/>
  <c r="AA1275" i="20" s="1"/>
  <c r="AB194" i="20"/>
  <c r="AB196" i="20" s="1"/>
  <c r="AB1275" i="20" s="1"/>
  <c r="AC194" i="20"/>
  <c r="AC196" i="20" s="1"/>
  <c r="AC1275" i="20" s="1"/>
  <c r="AD194" i="20"/>
  <c r="AD196" i="20" s="1"/>
  <c r="AD1275" i="20" s="1"/>
  <c r="C1094" i="20"/>
  <c r="AE194" i="20"/>
  <c r="AE196" i="20" s="1"/>
  <c r="AE1275" i="20" s="1"/>
  <c r="O2149" i="16"/>
  <c r="N2149" i="16"/>
  <c r="Q838" i="20"/>
  <c r="R844" i="20"/>
  <c r="Q845" i="20"/>
  <c r="R809" i="20"/>
  <c r="Q810" i="20"/>
  <c r="W143" i="20"/>
  <c r="W1274" i="20" s="1"/>
  <c r="AC143" i="20"/>
  <c r="AC1274" i="20" s="1"/>
  <c r="AD143" i="20"/>
  <c r="AD1274" i="20" s="1"/>
  <c r="AB143" i="20"/>
  <c r="AB1274" i="20" s="1"/>
  <c r="Q831" i="20"/>
  <c r="R830" i="20"/>
  <c r="Q922" i="20"/>
  <c r="R921" i="20"/>
  <c r="L769" i="20"/>
  <c r="L771" i="20" s="1"/>
  <c r="K770" i="20"/>
  <c r="K771" i="20" s="1"/>
  <c r="T143" i="20"/>
  <c r="T1274" i="20" s="1"/>
  <c r="Q143" i="20"/>
  <c r="Q1274" i="20" s="1"/>
  <c r="Z143" i="20"/>
  <c r="Z1274" i="20" s="1"/>
  <c r="R143" i="20"/>
  <c r="R1274" i="20" s="1"/>
  <c r="L143" i="20"/>
  <c r="L1274" i="20" s="1"/>
  <c r="E1101" i="20"/>
  <c r="K1102" i="20" s="1"/>
  <c r="K1103" i="20" s="1"/>
  <c r="N143" i="20"/>
  <c r="N1274" i="20" s="1"/>
  <c r="U143" i="20"/>
  <c r="U1274" i="20" s="1"/>
  <c r="X143" i="20"/>
  <c r="X1274" i="20" s="1"/>
  <c r="P143" i="20"/>
  <c r="P1274" i="20" s="1"/>
  <c r="S143" i="20"/>
  <c r="S1274" i="20" s="1"/>
  <c r="V143" i="20"/>
  <c r="V1274" i="20" s="1"/>
  <c r="AE143" i="20"/>
  <c r="AE1274" i="20" s="1"/>
  <c r="O143" i="20"/>
  <c r="O1274" i="20" s="1"/>
  <c r="Y143" i="20"/>
  <c r="Y1274" i="20" s="1"/>
  <c r="U1296" i="16"/>
  <c r="U2185" i="16" s="1"/>
  <c r="M2517" i="16"/>
  <c r="S2185" i="16"/>
  <c r="F1949" i="16"/>
  <c r="D1957" i="16"/>
  <c r="D1126" i="20"/>
  <c r="C1126" i="20" s="1"/>
  <c r="E1125" i="20" s="1"/>
  <c r="K1126" i="20" s="1"/>
  <c r="S1297" i="16"/>
  <c r="AD2839" i="16"/>
  <c r="AE2839" i="16" s="1"/>
  <c r="AD1402" i="16"/>
  <c r="J592" i="16" a="1"/>
  <c r="J592" i="16" s="1"/>
  <c r="J604" i="16" s="1"/>
  <c r="K576" i="16"/>
  <c r="L576" i="16"/>
  <c r="M576" i="16"/>
  <c r="N576" i="16"/>
  <c r="O576" i="16"/>
  <c r="P576" i="16"/>
  <c r="P1960" i="16"/>
  <c r="Q576" i="16"/>
  <c r="Q1960" i="16"/>
  <c r="R576" i="16"/>
  <c r="R1960" i="16"/>
  <c r="S576" i="16"/>
  <c r="S1960" i="16"/>
  <c r="T1960" i="16"/>
  <c r="T576" i="16"/>
  <c r="U576" i="16"/>
  <c r="U1960" i="16"/>
  <c r="V1960" i="16"/>
  <c r="V576" i="16"/>
  <c r="W576" i="16"/>
  <c r="W1960" i="16"/>
  <c r="X576" i="16"/>
  <c r="X1960" i="16"/>
  <c r="Y576" i="16"/>
  <c r="Y1960" i="16"/>
  <c r="Z576" i="16"/>
  <c r="Z1960" i="16"/>
  <c r="AA1960" i="16"/>
  <c r="AA576" i="16"/>
  <c r="AB576" i="16"/>
  <c r="AB1960" i="16"/>
  <c r="AC576" i="16"/>
  <c r="AC1960" i="16"/>
  <c r="AD576" i="16"/>
  <c r="AD1960" i="16"/>
  <c r="AE1960" i="16"/>
  <c r="AE576" i="16"/>
  <c r="J577" i="16" a="1"/>
  <c r="J577" i="16" s="1"/>
  <c r="C2283" i="16"/>
  <c r="C1964" i="16"/>
  <c r="J207" i="20"/>
  <c r="G3101" i="16"/>
  <c r="AE1435" i="16"/>
  <c r="AE2206" i="16" s="1"/>
  <c r="P2253" i="16"/>
  <c r="AD2825" i="16"/>
  <c r="AD2827" i="16" s="1"/>
  <c r="S1718" i="16"/>
  <c r="Q2904" i="16"/>
  <c r="V1289" i="16"/>
  <c r="V2184" i="16" s="1"/>
  <c r="U1290" i="16"/>
  <c r="U1725" i="16"/>
  <c r="V1725" i="16" s="1"/>
  <c r="U1284" i="16"/>
  <c r="I215" i="16"/>
  <c r="G82" i="20" s="1"/>
  <c r="T1291" i="16"/>
  <c r="Q1305" i="16"/>
  <c r="R1305" i="16" s="1"/>
  <c r="S1305" i="16" s="1"/>
  <c r="E2748" i="16"/>
  <c r="D2749" i="16" s="1"/>
  <c r="E2749" i="16" s="1"/>
  <c r="D2946" i="16"/>
  <c r="E2946" i="16" s="1"/>
  <c r="X1270" i="16"/>
  <c r="H2661" i="16"/>
  <c r="W2862" i="16"/>
  <c r="X2860" i="16"/>
  <c r="E2769" i="16"/>
  <c r="D2770" i="16" s="1"/>
  <c r="G2767" i="16" s="1"/>
  <c r="T2883" i="16"/>
  <c r="U2883" i="16" s="1"/>
  <c r="R2904" i="16"/>
  <c r="S2902" i="16"/>
  <c r="S2904" i="16" s="1"/>
  <c r="K2925" i="16"/>
  <c r="T2933" i="16"/>
  <c r="S2933" i="16"/>
  <c r="F2933" i="16"/>
  <c r="AE2933" i="16"/>
  <c r="Q2933" i="16"/>
  <c r="G2933" i="16"/>
  <c r="Z2933" i="16"/>
  <c r="U2933" i="16"/>
  <c r="L2931" i="16"/>
  <c r="L2933" i="16" s="1"/>
  <c r="L1768" i="16" s="1"/>
  <c r="R2933" i="16"/>
  <c r="AB2933" i="16"/>
  <c r="Y2933" i="16"/>
  <c r="L2930" i="16"/>
  <c r="W2933" i="16"/>
  <c r="AA2933" i="16"/>
  <c r="K2931" i="16"/>
  <c r="M2931" i="16" s="1"/>
  <c r="M2933" i="16" s="1"/>
  <c r="M1768" i="16" s="1"/>
  <c r="M538" i="16" s="1"/>
  <c r="V2933" i="16"/>
  <c r="AC2933" i="16"/>
  <c r="AD2933" i="16"/>
  <c r="X2933" i="16"/>
  <c r="M2930" i="16"/>
  <c r="K2930" i="16"/>
  <c r="V2869" i="16"/>
  <c r="W2867" i="16"/>
  <c r="Z2855" i="16"/>
  <c r="AA2853" i="16"/>
  <c r="M2925" i="16"/>
  <c r="O1732" i="16"/>
  <c r="P1732" i="16" s="1"/>
  <c r="AB2834" i="16"/>
  <c r="AC2832" i="16"/>
  <c r="O2917" i="16"/>
  <c r="P2917" i="16" s="1"/>
  <c r="P2919" i="16" s="1"/>
  <c r="V2876" i="16"/>
  <c r="W2874" i="16"/>
  <c r="L2925" i="16"/>
  <c r="O2909" i="16"/>
  <c r="S2890" i="16"/>
  <c r="T2888" i="16"/>
  <c r="V2881" i="16"/>
  <c r="R2895" i="16"/>
  <c r="R2897" i="16" s="1"/>
  <c r="K2926" i="16"/>
  <c r="K1761" i="16" s="1"/>
  <c r="N2923" i="16"/>
  <c r="R2889" i="16"/>
  <c r="S2889" i="16" s="1"/>
  <c r="T2889" i="16" s="1"/>
  <c r="U2889" i="16" s="1"/>
  <c r="V2889" i="16" s="1"/>
  <c r="W2889" i="16" s="1"/>
  <c r="X2889" i="16" s="1"/>
  <c r="G2937" i="16"/>
  <c r="AB2848" i="16"/>
  <c r="AC2846" i="16"/>
  <c r="Q2897" i="16"/>
  <c r="N2924" i="16"/>
  <c r="O2924" i="16" s="1"/>
  <c r="N2919" i="16"/>
  <c r="N1754" i="16" s="1"/>
  <c r="N536" i="16" s="1"/>
  <c r="AE2813" i="16"/>
  <c r="H2813" i="16" s="1"/>
  <c r="H2811" i="16"/>
  <c r="D1786" i="16"/>
  <c r="D2953" i="16" s="1"/>
  <c r="E2953" i="16" s="1"/>
  <c r="D2955" i="16" s="1"/>
  <c r="E2955" i="16" s="1"/>
  <c r="N2918" i="16"/>
  <c r="O2916" i="16"/>
  <c r="AA2733" i="16"/>
  <c r="AB2731" i="16"/>
  <c r="AD2575" i="16"/>
  <c r="AE2573" i="16"/>
  <c r="AE2580" i="16"/>
  <c r="AA2608" i="16"/>
  <c r="AA2610" i="16" s="1"/>
  <c r="Z2617" i="16"/>
  <c r="AA2615" i="16"/>
  <c r="H2659" i="16"/>
  <c r="Z2623" i="16"/>
  <c r="AA2623" i="16" s="1"/>
  <c r="AB2623" i="16" s="1"/>
  <c r="AC2623" i="16" s="1"/>
  <c r="AD2623" i="16" s="1"/>
  <c r="AE2623" i="16" s="1"/>
  <c r="E2741" i="16"/>
  <c r="D2742" i="16" s="1"/>
  <c r="H2616" i="16"/>
  <c r="AC2603" i="16"/>
  <c r="AD2601" i="16"/>
  <c r="S1310" i="16"/>
  <c r="S2187" i="16" s="1"/>
  <c r="E2762" i="16"/>
  <c r="D2763" i="16" s="1"/>
  <c r="E2763" i="16" s="1"/>
  <c r="X2624" i="16"/>
  <c r="Y2622" i="16"/>
  <c r="Y2624" i="16" s="1"/>
  <c r="AD2596" i="16"/>
  <c r="AE2594" i="16"/>
  <c r="AB2589" i="16"/>
  <c r="AC2587" i="16"/>
  <c r="O2189" i="16"/>
  <c r="O1327" i="16"/>
  <c r="O264" i="16" s="1"/>
  <c r="O265" i="16" s="1"/>
  <c r="O87" i="20" s="1"/>
  <c r="AD1240" i="16"/>
  <c r="AD2177" i="16" s="1"/>
  <c r="AC1241" i="16"/>
  <c r="AB1242" i="16"/>
  <c r="N2517" i="16"/>
  <c r="H2419" i="16"/>
  <c r="P2515" i="16"/>
  <c r="P2517" i="16" s="1"/>
  <c r="Z2459" i="16"/>
  <c r="AA2459" i="16" s="1"/>
  <c r="AB2459" i="16" s="1"/>
  <c r="H2417" i="16"/>
  <c r="R1317" i="16"/>
  <c r="S1317" i="16" s="1"/>
  <c r="T1317" i="16" s="1"/>
  <c r="AC1249" i="16"/>
  <c r="AA1256" i="16"/>
  <c r="AB1256" i="16" s="1"/>
  <c r="Y1263" i="16"/>
  <c r="Z1263" i="16" s="1"/>
  <c r="AA2438" i="16"/>
  <c r="Q1324" i="16"/>
  <c r="Q2189" i="16" s="1"/>
  <c r="Z2454" i="16"/>
  <c r="AA2452" i="16"/>
  <c r="U2480" i="16"/>
  <c r="U2482" i="16" s="1"/>
  <c r="AD2424" i="16"/>
  <c r="AD2426" i="16" s="1"/>
  <c r="U2475" i="16"/>
  <c r="V2473" i="16"/>
  <c r="W2473" i="16" s="1"/>
  <c r="W2182" i="16"/>
  <c r="X1275" i="16"/>
  <c r="X2182" i="16" s="1"/>
  <c r="H2460" i="16"/>
  <c r="V2182" i="16"/>
  <c r="R2488" i="16"/>
  <c r="S2488" i="16" s="1"/>
  <c r="T2488" i="16" s="1"/>
  <c r="Q2509" i="16"/>
  <c r="R2509" i="16" s="1"/>
  <c r="S2509" i="16" s="1"/>
  <c r="W2481" i="16"/>
  <c r="X2481" i="16" s="1"/>
  <c r="Y2481" i="16" s="1"/>
  <c r="Z2481" i="16" s="1"/>
  <c r="AA2481" i="16" s="1"/>
  <c r="P2510" i="16"/>
  <c r="S2503" i="16"/>
  <c r="S2496" i="16"/>
  <c r="T2494" i="16"/>
  <c r="U2494" i="16" s="1"/>
  <c r="U2496" i="16" s="1"/>
  <c r="R2489" i="16"/>
  <c r="S2487" i="16"/>
  <c r="X2468" i="16"/>
  <c r="Y2466" i="16"/>
  <c r="Q2508" i="16"/>
  <c r="H2474" i="16"/>
  <c r="T2501" i="16"/>
  <c r="T2503" i="16" s="1"/>
  <c r="O2511" i="16"/>
  <c r="U2495" i="16"/>
  <c r="V2495" i="16" s="1"/>
  <c r="W2495" i="16" s="1"/>
  <c r="X2495" i="16" s="1"/>
  <c r="Y2495" i="16" s="1"/>
  <c r="Z2495" i="16" s="1"/>
  <c r="AA2495" i="16" s="1"/>
  <c r="U2502" i="16"/>
  <c r="V2502" i="16" s="1"/>
  <c r="W2502" i="16" s="1"/>
  <c r="X2502" i="16" s="1"/>
  <c r="Y2502" i="16" s="1"/>
  <c r="Z2502" i="16" s="1"/>
  <c r="AA2502" i="16" s="1"/>
  <c r="AB2502" i="16" s="1"/>
  <c r="AC2502" i="16" s="1"/>
  <c r="AD2502" i="16" s="1"/>
  <c r="AE2502" i="16" s="1"/>
  <c r="AC2433" i="16"/>
  <c r="AD2431" i="16"/>
  <c r="AA2447" i="16"/>
  <c r="AB2445" i="16"/>
  <c r="O2150" i="16"/>
  <c r="N2150" i="16"/>
  <c r="F1583" i="16"/>
  <c r="F2754" i="16" s="1"/>
  <c r="AE2153" i="16"/>
  <c r="Q47" i="25"/>
  <c r="AE2139" i="16"/>
  <c r="AE318" i="20" s="1"/>
  <c r="T47" i="25"/>
  <c r="K1584" i="16"/>
  <c r="K2228" i="16" s="1"/>
  <c r="V47" i="25"/>
  <c r="AC10" i="30"/>
  <c r="AD10" i="30"/>
  <c r="AA6" i="30"/>
  <c r="AA71" i="31"/>
  <c r="Y78" i="18"/>
  <c r="Y75" i="18" s="1"/>
  <c r="Y80" i="18" s="1"/>
  <c r="Y212" i="10" s="1"/>
  <c r="AB61" i="25"/>
  <c r="AB76" i="25" s="1"/>
  <c r="AB21" i="31" s="1"/>
  <c r="AC61" i="25"/>
  <c r="AC76" i="25" s="1"/>
  <c r="AC21" i="31" s="1"/>
  <c r="AD61" i="25"/>
  <c r="AD76" i="25" s="1"/>
  <c r="AD21" i="31" s="1"/>
  <c r="AE69" i="25"/>
  <c r="AE80" i="25"/>
  <c r="AE25" i="31" s="1"/>
  <c r="AE75" i="31"/>
  <c r="U47" i="25"/>
  <c r="S47" i="25"/>
  <c r="Z47" i="25"/>
  <c r="Y47" i="25"/>
  <c r="P47" i="25"/>
  <c r="AB316" i="10"/>
  <c r="M47" i="25"/>
  <c r="AC316" i="10"/>
  <c r="X47" i="25"/>
  <c r="O47" i="25"/>
  <c r="L47" i="25"/>
  <c r="R47" i="25"/>
  <c r="W47" i="25"/>
  <c r="N47" i="25"/>
  <c r="U941" i="20"/>
  <c r="V941" i="20" s="1"/>
  <c r="AE47" i="25"/>
  <c r="AA47" i="25"/>
  <c r="AB47" i="25"/>
  <c r="AD122" i="18"/>
  <c r="AD375" i="10" s="1"/>
  <c r="AD374" i="10" s="1"/>
  <c r="AD391" i="10" s="1"/>
  <c r="AE1937" i="12"/>
  <c r="AE1940" i="12" s="1"/>
  <c r="AD47" i="25"/>
  <c r="AC47" i="25"/>
  <c r="AE1948" i="12"/>
  <c r="AE1906" i="12" s="1"/>
  <c r="AD113" i="18"/>
  <c r="AD356" i="10" s="1"/>
  <c r="AD355" i="10" s="1"/>
  <c r="O2252" i="16"/>
  <c r="U836" i="20"/>
  <c r="S837" i="20"/>
  <c r="T837" i="20" s="1"/>
  <c r="T838" i="20" s="1"/>
  <c r="AE66" i="10"/>
  <c r="AE102" i="10" s="1"/>
  <c r="AE59" i="18"/>
  <c r="AE60" i="18" s="1"/>
  <c r="AC356" i="10"/>
  <c r="AC125" i="18"/>
  <c r="AE245" i="11"/>
  <c r="AE163" i="10"/>
  <c r="AE307" i="10" s="1"/>
  <c r="AE117" i="18"/>
  <c r="AC1908" i="12"/>
  <c r="AE104" i="18"/>
  <c r="AE100" i="18"/>
  <c r="AD159" i="10"/>
  <c r="AD304" i="10"/>
  <c r="AD303" i="10" s="1"/>
  <c r="AE118" i="10"/>
  <c r="AE82" i="10"/>
  <c r="AD1950" i="12"/>
  <c r="AD624" i="12"/>
  <c r="AE172" i="10" s="1"/>
  <c r="AE67" i="10"/>
  <c r="AE103" i="10" s="1"/>
  <c r="AE146" i="10"/>
  <c r="AE304" i="10"/>
  <c r="AD354" i="10"/>
  <c r="AC51" i="25"/>
  <c r="AC75" i="25" s="1"/>
  <c r="AC20" i="31" s="1"/>
  <c r="AC290" i="10"/>
  <c r="AE211" i="10"/>
  <c r="AE247" i="10" s="1"/>
  <c r="AD316" i="10"/>
  <c r="AE108" i="18"/>
  <c r="AC2333" i="16"/>
  <c r="AC44" i="16" s="1"/>
  <c r="AC85" i="16" s="1"/>
  <c r="AC43" i="16"/>
  <c r="AD41" i="16" s="1"/>
  <c r="AD2309" i="16" s="1"/>
  <c r="AD2321" i="16" s="1"/>
  <c r="AB1803" i="16"/>
  <c r="AC1803" i="16"/>
  <c r="AD1803" i="16"/>
  <c r="AE1803" i="16"/>
  <c r="AD1538" i="16"/>
  <c r="M1570" i="16"/>
  <c r="N1570" i="16" s="1"/>
  <c r="N2226" i="16" s="1"/>
  <c r="Q1758" i="16"/>
  <c r="R1758" i="16" s="1"/>
  <c r="L1571" i="16"/>
  <c r="AD1028" i="16"/>
  <c r="AC631" i="20"/>
  <c r="O2254" i="16"/>
  <c r="O1745" i="16"/>
  <c r="P1745" i="16" s="1"/>
  <c r="Q1744" i="16"/>
  <c r="R1744" i="16" s="1"/>
  <c r="S1744" i="16" s="1"/>
  <c r="T1744" i="16" s="1"/>
  <c r="U1744" i="16" s="1"/>
  <c r="V1744" i="16" s="1"/>
  <c r="W1744" i="16" s="1"/>
  <c r="W2252" i="16" s="1"/>
  <c r="AD467" i="20"/>
  <c r="AC1255" i="16"/>
  <c r="AE1401" i="16"/>
  <c r="AD1689" i="16"/>
  <c r="M2256" i="16"/>
  <c r="AE1710" i="16"/>
  <c r="L2229" i="16"/>
  <c r="AB475" i="20"/>
  <c r="AC473" i="20"/>
  <c r="L1593" i="16"/>
  <c r="AC692" i="20"/>
  <c r="AD482" i="20"/>
  <c r="AE480" i="20"/>
  <c r="AE482" i="20" s="1"/>
  <c r="AD649" i="20"/>
  <c r="AE647" i="20"/>
  <c r="AE649" i="20" s="1"/>
  <c r="AD481" i="20"/>
  <c r="AC685" i="20"/>
  <c r="AC706" i="20"/>
  <c r="AC632" i="20"/>
  <c r="AD630" i="20"/>
  <c r="AB489" i="20"/>
  <c r="AC487" i="20"/>
  <c r="AB503" i="20"/>
  <c r="AC501" i="20"/>
  <c r="AD468" i="20"/>
  <c r="AE466" i="20"/>
  <c r="AE468" i="20" s="1"/>
  <c r="AB2180" i="16"/>
  <c r="AC1261" i="16"/>
  <c r="AD998" i="16"/>
  <c r="AC987" i="16"/>
  <c r="AD987" i="16" s="1"/>
  <c r="AE987" i="16" s="1"/>
  <c r="AE2247" i="16"/>
  <c r="AD2178" i="16"/>
  <c r="AE1247" i="16"/>
  <c r="AD999" i="16"/>
  <c r="AE997" i="16"/>
  <c r="Q1063" i="16"/>
  <c r="R1063" i="16" s="1"/>
  <c r="L1598" i="16"/>
  <c r="M1598" i="16" s="1"/>
  <c r="N1598" i="16" s="1"/>
  <c r="N2230" i="16" s="1"/>
  <c r="AD2243" i="16"/>
  <c r="AE1681" i="16"/>
  <c r="AD2244" i="16"/>
  <c r="AE1688" i="16"/>
  <c r="AD1682" i="16"/>
  <c r="AD1029" i="16"/>
  <c r="AE1027" i="16"/>
  <c r="AB2245" i="16"/>
  <c r="AC1695" i="16"/>
  <c r="AD1248" i="16"/>
  <c r="AE2201" i="16"/>
  <c r="AD2223" i="16"/>
  <c r="AE1537" i="16"/>
  <c r="AC2179" i="16"/>
  <c r="AD1254" i="16"/>
  <c r="AE1003" i="16"/>
  <c r="AB49" i="16"/>
  <c r="AB2310" i="16" s="1"/>
  <c r="AB2322" i="16" s="1"/>
  <c r="AB33" i="16"/>
  <c r="AB2308" i="16" s="1"/>
  <c r="AB2320" i="16" s="1"/>
  <c r="AB73" i="16"/>
  <c r="AB2313" i="16" s="1"/>
  <c r="AB2325" i="16" s="1"/>
  <c r="L1579" i="16"/>
  <c r="M1577" i="16"/>
  <c r="N1577" i="16" s="1"/>
  <c r="N2227" i="16" s="1"/>
  <c r="L1578" i="16"/>
  <c r="L1592" i="16"/>
  <c r="M1592" i="16" s="1"/>
  <c r="K1572" i="16"/>
  <c r="L1572" i="16" s="1"/>
  <c r="K1599" i="16"/>
  <c r="K2230" i="16"/>
  <c r="D2756" i="16"/>
  <c r="J2148" i="16"/>
  <c r="Z748" i="20"/>
  <c r="AA502" i="20"/>
  <c r="AB502" i="20" s="1"/>
  <c r="Z728" i="20"/>
  <c r="Z729" i="20" s="1"/>
  <c r="Z721" i="20"/>
  <c r="Z722" i="20" s="1"/>
  <c r="Z648" i="20"/>
  <c r="AA494" i="20"/>
  <c r="AB494" i="20" s="1"/>
  <c r="Z885" i="20"/>
  <c r="AA727" i="20"/>
  <c r="AB727" i="20" s="1"/>
  <c r="AA720" i="20"/>
  <c r="AB720" i="20" s="1"/>
  <c r="AA489" i="20"/>
  <c r="Z639" i="20"/>
  <c r="AA637" i="20"/>
  <c r="AB637" i="20" s="1"/>
  <c r="AA699" i="20"/>
  <c r="AB699" i="20" s="1"/>
  <c r="Z801" i="20"/>
  <c r="Y524" i="20"/>
  <c r="Z522" i="20"/>
  <c r="AA475" i="20"/>
  <c r="Z510" i="20"/>
  <c r="AA508" i="20"/>
  <c r="AB508" i="20" s="1"/>
  <c r="Z638" i="20"/>
  <c r="Y517" i="20"/>
  <c r="Z515" i="20"/>
  <c r="Z734" i="20"/>
  <c r="AA474" i="20"/>
  <c r="AB474" i="20" s="1"/>
  <c r="AA503" i="20"/>
  <c r="AA1262" i="16"/>
  <c r="AB1262" i="16" s="1"/>
  <c r="AA67" i="16"/>
  <c r="AA2336" i="16"/>
  <c r="AA68" i="16" s="1"/>
  <c r="AA88" i="16" s="1"/>
  <c r="Z1803" i="16"/>
  <c r="AA1803" i="16"/>
  <c r="AA2245" i="16"/>
  <c r="AA1004" i="16"/>
  <c r="AB1004" i="16" s="1"/>
  <c r="Z2202" i="16"/>
  <c r="AA1407" i="16"/>
  <c r="AB1407" i="16" s="1"/>
  <c r="Z285" i="16"/>
  <c r="AA1015" i="16"/>
  <c r="AB1015" i="16" s="1"/>
  <c r="Z2181" i="16"/>
  <c r="AA1268" i="16"/>
  <c r="AB1268" i="16" s="1"/>
  <c r="Z2205" i="16"/>
  <c r="AA1428" i="16"/>
  <c r="AB1428" i="16" s="1"/>
  <c r="AA1021" i="16"/>
  <c r="AB1021" i="16" s="1"/>
  <c r="AA1696" i="16"/>
  <c r="AB1696" i="16" s="1"/>
  <c r="Z2204" i="16"/>
  <c r="AA1421" i="16"/>
  <c r="AB1421" i="16" s="1"/>
  <c r="AA2180" i="16"/>
  <c r="V742" i="20"/>
  <c r="W742" i="20" s="1"/>
  <c r="W743" i="20" s="1"/>
  <c r="X741" i="20"/>
  <c r="K757" i="20"/>
  <c r="N1591" i="16"/>
  <c r="M2229" i="16"/>
  <c r="W2331" i="16"/>
  <c r="W28" i="16" s="1"/>
  <c r="W82" i="16" s="1"/>
  <c r="W27" i="16"/>
  <c r="X25" i="16" s="1"/>
  <c r="X2307" i="16" s="1"/>
  <c r="X2319" i="16" s="1"/>
  <c r="U927" i="20"/>
  <c r="T928" i="20"/>
  <c r="T929" i="20" s="1"/>
  <c r="S822" i="20"/>
  <c r="R816" i="20"/>
  <c r="S816" i="20" s="1"/>
  <c r="T816" i="20" s="1"/>
  <c r="T817" i="20" s="1"/>
  <c r="R823" i="20"/>
  <c r="R824" i="20" s="1"/>
  <c r="U2186" i="16"/>
  <c r="V1303" i="16"/>
  <c r="V2186" i="16" s="1"/>
  <c r="Y1269" i="16"/>
  <c r="Z1269" i="16" s="1"/>
  <c r="Y2181" i="16"/>
  <c r="T2186" i="16"/>
  <c r="W1051" i="16"/>
  <c r="X1051" i="16" s="1"/>
  <c r="S1052" i="16"/>
  <c r="T1052" i="16" s="1"/>
  <c r="U1052" i="16" s="1"/>
  <c r="V1052" i="16" s="1"/>
  <c r="S1053" i="16"/>
  <c r="T1053" i="16" s="1"/>
  <c r="U1053" i="16" s="1"/>
  <c r="V1053" i="16" s="1"/>
  <c r="P1064" i="16"/>
  <c r="Y2202" i="16"/>
  <c r="P1058" i="16"/>
  <c r="Q1058" i="16" s="1"/>
  <c r="R1058" i="16" s="1"/>
  <c r="M2255" i="16"/>
  <c r="Y2204" i="16"/>
  <c r="Y2205" i="16"/>
  <c r="Q1312" i="16"/>
  <c r="R1311" i="16"/>
  <c r="J2261" i="16"/>
  <c r="U802" i="20"/>
  <c r="V802" i="20" s="1"/>
  <c r="V803" i="20" s="1"/>
  <c r="X1803" i="16"/>
  <c r="Y1803" i="16"/>
  <c r="P1738" i="16"/>
  <c r="Q1738" i="16" s="1"/>
  <c r="R1737" i="16"/>
  <c r="S1737" i="16" s="1"/>
  <c r="T1737" i="16" s="1"/>
  <c r="U1737" i="16" s="1"/>
  <c r="V1737" i="16" s="1"/>
  <c r="W1737" i="16" s="1"/>
  <c r="X1737" i="16" s="1"/>
  <c r="X2251" i="16" s="1"/>
  <c r="P2251" i="16"/>
  <c r="W2249" i="16"/>
  <c r="W1724" i="16"/>
  <c r="X1724" i="16" s="1"/>
  <c r="X735" i="20"/>
  <c r="Y735" i="20" s="1"/>
  <c r="Y736" i="20" s="1"/>
  <c r="M662" i="20"/>
  <c r="M663" i="20" s="1"/>
  <c r="X886" i="20"/>
  <c r="Y886" i="20" s="1"/>
  <c r="Y887" i="20" s="1"/>
  <c r="K668" i="20"/>
  <c r="L668" i="20" s="1"/>
  <c r="N661" i="20"/>
  <c r="O661" i="20" s="1"/>
  <c r="P661" i="20" s="1"/>
  <c r="Q661" i="20" s="1"/>
  <c r="X517" i="20"/>
  <c r="S857" i="20"/>
  <c r="R858" i="20"/>
  <c r="R859" i="20" s="1"/>
  <c r="D891" i="20"/>
  <c r="X524" i="20"/>
  <c r="N1765" i="16"/>
  <c r="O1765" i="16" s="1"/>
  <c r="O2255" i="16" s="1"/>
  <c r="M1766" i="16"/>
  <c r="M1767" i="16" s="1"/>
  <c r="Y1408" i="16"/>
  <c r="Z1408" i="16" s="1"/>
  <c r="O1772" i="16"/>
  <c r="Y1723" i="16"/>
  <c r="Z1723" i="16" s="1"/>
  <c r="D2958" i="16"/>
  <c r="Y1422" i="16"/>
  <c r="Z1422" i="16" s="1"/>
  <c r="Y285" i="16"/>
  <c r="Y1045" i="16"/>
  <c r="Z1045" i="16" s="1"/>
  <c r="Y1016" i="16"/>
  <c r="Z1016" i="16" s="1"/>
  <c r="Y1005" i="16"/>
  <c r="Z1005" i="16" s="1"/>
  <c r="Y1022" i="16"/>
  <c r="Z1022" i="16" s="1"/>
  <c r="O1075" i="16"/>
  <c r="P1075" i="16" s="1"/>
  <c r="Q1075" i="16" s="1"/>
  <c r="T2323" i="16"/>
  <c r="T2314" i="16"/>
  <c r="T91" i="16" s="1"/>
  <c r="S60" i="16"/>
  <c r="S87" i="16" s="1"/>
  <c r="S84" i="16" s="1"/>
  <c r="S2338" i="16"/>
  <c r="M410" i="20"/>
  <c r="V1437" i="16"/>
  <c r="U287" i="16"/>
  <c r="U836" i="16" s="1"/>
  <c r="U195" i="10" s="1"/>
  <c r="U460" i="20"/>
  <c r="U461" i="20" s="1"/>
  <c r="V459" i="20"/>
  <c r="L411" i="20"/>
  <c r="L412" i="20" s="1"/>
  <c r="W517" i="20"/>
  <c r="U286" i="16"/>
  <c r="V1429" i="16"/>
  <c r="W1429" i="16" s="1"/>
  <c r="X1429" i="16" s="1"/>
  <c r="Y1429" i="16" s="1"/>
  <c r="Z1429" i="16" s="1"/>
  <c r="D2964" i="16"/>
  <c r="P1803" i="16"/>
  <c r="Q1803" i="16"/>
  <c r="R1803" i="16"/>
  <c r="S1803" i="16"/>
  <c r="T1803" i="16"/>
  <c r="U1803" i="16"/>
  <c r="V1803" i="16"/>
  <c r="W1803" i="16"/>
  <c r="W1409" i="16"/>
  <c r="X1409" i="16" s="1"/>
  <c r="W1423" i="16"/>
  <c r="X1423" i="16" s="1"/>
  <c r="F1791" i="16" a="1"/>
  <c r="F1791" i="16" s="1"/>
  <c r="E2958" i="16"/>
  <c r="F2951" i="16"/>
  <c r="D1792" i="16"/>
  <c r="D1793" i="16" s="1"/>
  <c r="E2959" i="16"/>
  <c r="S1047" i="16"/>
  <c r="T1047" i="16" s="1"/>
  <c r="U1047" i="16" s="1"/>
  <c r="L1082" i="16"/>
  <c r="M1082" i="16" s="1"/>
  <c r="V1046" i="16"/>
  <c r="W1046" i="16" s="1"/>
  <c r="X1046" i="16" s="1"/>
  <c r="L1083" i="16"/>
  <c r="N1076" i="16"/>
  <c r="Q1731" i="16"/>
  <c r="R1730" i="16"/>
  <c r="L1071" i="16"/>
  <c r="M1071" i="16" s="1"/>
  <c r="M1070" i="16"/>
  <c r="N1069" i="16"/>
  <c r="Q2250" i="16"/>
  <c r="K628" i="16"/>
  <c r="T1717" i="16"/>
  <c r="U1716" i="16"/>
  <c r="T2248" i="16"/>
  <c r="H1810" i="16"/>
  <c r="V1327" i="16"/>
  <c r="M623" i="20"/>
  <c r="L108" i="20"/>
  <c r="D674" i="20"/>
  <c r="E674" i="20" s="1"/>
  <c r="W1033" i="16"/>
  <c r="X1033" i="16" s="1"/>
  <c r="T80" i="16"/>
  <c r="M1077" i="16"/>
  <c r="O1059" i="16"/>
  <c r="P1059" i="16" s="1"/>
  <c r="T934" i="20"/>
  <c r="U864" i="20"/>
  <c r="V864" i="20" s="1"/>
  <c r="S899" i="20"/>
  <c r="W1711" i="16"/>
  <c r="X1711" i="16" s="1"/>
  <c r="Y1711" i="16" s="1"/>
  <c r="Z1711" i="16" s="1"/>
  <c r="AA1711" i="16" s="1"/>
  <c r="AB1711" i="16" s="1"/>
  <c r="AC1711" i="16" s="1"/>
  <c r="AD1711" i="16" s="1"/>
  <c r="T865" i="20"/>
  <c r="T866" i="20" s="1"/>
  <c r="L617" i="20"/>
  <c r="M617" i="20" s="1"/>
  <c r="L618" i="20"/>
  <c r="K624" i="20"/>
  <c r="L624" i="20" s="1"/>
  <c r="K108" i="20"/>
  <c r="T1041" i="16"/>
  <c r="N1760" i="16"/>
  <c r="W1017" i="16"/>
  <c r="X1017" i="16" s="1"/>
  <c r="Y1017" i="16" s="1"/>
  <c r="Z1017" i="16" s="1"/>
  <c r="U19" i="16"/>
  <c r="V17" i="16" s="1"/>
  <c r="V2306" i="16" s="1"/>
  <c r="U2330" i="16"/>
  <c r="W1023" i="16"/>
  <c r="X1023" i="16" s="1"/>
  <c r="Y1023" i="16" s="1"/>
  <c r="Z1023" i="16" s="1"/>
  <c r="U1040" i="16"/>
  <c r="P1065" i="16"/>
  <c r="U1034" i="16"/>
  <c r="N1081" i="16"/>
  <c r="S1057" i="16"/>
  <c r="T1035" i="16"/>
  <c r="F1086" i="16"/>
  <c r="K1087" i="16" s="1"/>
  <c r="D1109" i="16"/>
  <c r="C1111" i="16"/>
  <c r="B1108" i="16"/>
  <c r="D1114" i="16"/>
  <c r="J1113" i="16"/>
  <c r="E1110" i="16"/>
  <c r="E1109" i="16"/>
  <c r="F1109" i="16" s="1" a="1"/>
  <c r="F1109" i="16" s="1"/>
  <c r="E1103" i="16"/>
  <c r="F1103" i="16" s="1" a="1"/>
  <c r="F1103" i="16" s="1"/>
  <c r="D1103" i="16"/>
  <c r="C1105" i="16"/>
  <c r="B1102" i="16"/>
  <c r="J1107" i="16"/>
  <c r="E1104" i="16"/>
  <c r="F1092" i="16"/>
  <c r="K1093" i="16" s="1"/>
  <c r="D1098" i="16"/>
  <c r="D1099" i="16" s="1"/>
  <c r="W1039" i="16"/>
  <c r="X1039" i="16" s="1"/>
  <c r="D905" i="20"/>
  <c r="V920" i="20"/>
  <c r="R872" i="20"/>
  <c r="R873" i="20" s="1"/>
  <c r="S955" i="20"/>
  <c r="S655" i="20"/>
  <c r="S656" i="20" s="1"/>
  <c r="U654" i="20"/>
  <c r="V654" i="20" s="1"/>
  <c r="E712" i="20"/>
  <c r="K713" i="20" s="1"/>
  <c r="D890" i="20"/>
  <c r="E890" i="20" s="1"/>
  <c r="C890" i="20"/>
  <c r="S871" i="20"/>
  <c r="D1191" i="20"/>
  <c r="N616" i="20"/>
  <c r="E1111" i="20"/>
  <c r="K1112" i="20" s="1"/>
  <c r="L625" i="20"/>
  <c r="V850" i="20"/>
  <c r="D1205" i="20"/>
  <c r="D1240" i="20"/>
  <c r="U948" i="20"/>
  <c r="D1218" i="20"/>
  <c r="E1218" i="20" s="1"/>
  <c r="C1218" i="20"/>
  <c r="S879" i="20"/>
  <c r="S880" i="20" s="1"/>
  <c r="D1219" i="20"/>
  <c r="D1226" i="20"/>
  <c r="T878" i="20"/>
  <c r="T794" i="20"/>
  <c r="V829" i="20"/>
  <c r="W829" i="20" s="1"/>
  <c r="X829" i="20" s="1"/>
  <c r="Y829" i="20" s="1"/>
  <c r="D1211" i="20"/>
  <c r="E1211" i="20" s="1"/>
  <c r="C1211" i="20"/>
  <c r="D1247" i="20"/>
  <c r="C1246" i="20"/>
  <c r="D1246" i="20"/>
  <c r="E1246" i="20" s="1"/>
  <c r="S795" i="20"/>
  <c r="S796" i="20" s="1"/>
  <c r="D1198" i="20"/>
  <c r="D1212" i="20"/>
  <c r="C1197" i="20"/>
  <c r="D1197" i="20"/>
  <c r="E1197" i="20" s="1"/>
  <c r="C1204" i="20"/>
  <c r="D1204" i="20"/>
  <c r="E1204" i="20" s="1"/>
  <c r="D1184" i="20"/>
  <c r="C1183" i="20"/>
  <c r="D1183" i="20"/>
  <c r="E1183" i="20" s="1"/>
  <c r="C1239" i="20"/>
  <c r="D1239" i="20"/>
  <c r="E1239" i="20" s="1"/>
  <c r="C1190" i="20"/>
  <c r="D1190" i="20"/>
  <c r="E1190" i="20" s="1"/>
  <c r="V843" i="20"/>
  <c r="U815" i="20"/>
  <c r="W808" i="20"/>
  <c r="X808" i="20" s="1"/>
  <c r="Y808" i="20" s="1"/>
  <c r="E1118" i="20"/>
  <c r="K1119" i="20" s="1"/>
  <c r="K1120" i="20" s="1"/>
  <c r="Q2253" i="16"/>
  <c r="R1751" i="16"/>
  <c r="R2253" i="16" s="1"/>
  <c r="K1787" i="16"/>
  <c r="K1788" i="16" s="1"/>
  <c r="K2258" i="16"/>
  <c r="P2254" i="16"/>
  <c r="K1793" i="16"/>
  <c r="E1799" i="16"/>
  <c r="E1798" i="16"/>
  <c r="B1797" i="16"/>
  <c r="B2964" i="16" s="1"/>
  <c r="D1798" i="16"/>
  <c r="D1804" i="16"/>
  <c r="C1807" i="16" s="1"/>
  <c r="D990" i="20" s="1"/>
  <c r="C990" i="20" s="1"/>
  <c r="E989" i="20" s="1"/>
  <c r="N2256" i="16"/>
  <c r="W1436" i="16"/>
  <c r="X1436" i="16" s="1"/>
  <c r="Z489" i="20" l="1"/>
  <c r="AA488" i="20"/>
  <c r="AB488" i="20" s="1"/>
  <c r="AC488" i="20" s="1"/>
  <c r="S935" i="20"/>
  <c r="AE3491" i="16"/>
  <c r="H807" i="16"/>
  <c r="J807" i="16" s="1"/>
  <c r="R1304" i="20"/>
  <c r="W1304" i="20"/>
  <c r="S1304" i="20"/>
  <c r="Z1304" i="20"/>
  <c r="Q1304" i="20"/>
  <c r="K1304" i="20"/>
  <c r="AD393" i="10"/>
  <c r="AD254" i="10"/>
  <c r="AD397" i="10" s="1"/>
  <c r="M1304" i="20"/>
  <c r="P1304" i="20"/>
  <c r="AE1304" i="20"/>
  <c r="AA1304" i="20"/>
  <c r="AC1304" i="20"/>
  <c r="V1304" i="20"/>
  <c r="X1304" i="20"/>
  <c r="Y1304" i="20"/>
  <c r="H3523" i="16"/>
  <c r="P3503" i="16"/>
  <c r="AD1304" i="20"/>
  <c r="U1304" i="20"/>
  <c r="T1304" i="20"/>
  <c r="L1304" i="20"/>
  <c r="AE250" i="10"/>
  <c r="AE226" i="11"/>
  <c r="AE228" i="11" s="1"/>
  <c r="AE247" i="11" s="1"/>
  <c r="AE174" i="10" s="1"/>
  <c r="AE318" i="10" s="1"/>
  <c r="AB1304" i="20"/>
  <c r="E3097" i="16"/>
  <c r="G3094" i="16"/>
  <c r="G2969" i="16"/>
  <c r="G2966" i="16"/>
  <c r="D3104" i="16"/>
  <c r="E3104" i="16" s="1"/>
  <c r="D3105" i="16"/>
  <c r="E3105" i="16" s="1"/>
  <c r="D2947" i="16"/>
  <c r="E2947" i="16" s="1"/>
  <c r="D2948" i="16"/>
  <c r="E2948" i="16" s="1"/>
  <c r="D2771" i="16"/>
  <c r="E2771" i="16" s="1"/>
  <c r="D2764" i="16"/>
  <c r="E2764" i="16" s="1"/>
  <c r="D2750" i="16"/>
  <c r="E2750" i="16" s="1"/>
  <c r="D2743" i="16"/>
  <c r="E2743" i="16" s="1"/>
  <c r="V1283" i="16"/>
  <c r="P1318" i="16"/>
  <c r="P1319" i="16" s="1"/>
  <c r="W1282" i="16"/>
  <c r="W2183" i="16" s="1"/>
  <c r="AE1235" i="16"/>
  <c r="V1276" i="16"/>
  <c r="W1276" i="16" s="1"/>
  <c r="X1276" i="16" s="1"/>
  <c r="AE1234" i="16"/>
  <c r="Q942" i="20"/>
  <c r="Q943" i="20" s="1"/>
  <c r="M1773" i="16"/>
  <c r="N1773" i="16" s="1"/>
  <c r="O1773" i="16" s="1"/>
  <c r="U517" i="20"/>
  <c r="V516" i="20"/>
  <c r="W516" i="20" s="1"/>
  <c r="X516" i="20" s="1"/>
  <c r="Y516" i="20" s="1"/>
  <c r="Z516" i="20" s="1"/>
  <c r="O956" i="20"/>
  <c r="O957" i="20" s="1"/>
  <c r="L1780" i="16"/>
  <c r="M1780" i="16" s="1"/>
  <c r="N1780" i="16" s="1"/>
  <c r="O1780" i="16" s="1"/>
  <c r="L757" i="20"/>
  <c r="M755" i="20"/>
  <c r="M756" i="20" s="1"/>
  <c r="S109" i="12"/>
  <c r="T101" i="12"/>
  <c r="L2257" i="16"/>
  <c r="L1781" i="16"/>
  <c r="O2153" i="16"/>
  <c r="Z700" i="20"/>
  <c r="Z701" i="20" s="1"/>
  <c r="X749" i="20"/>
  <c r="Y749" i="20" s="1"/>
  <c r="Y750" i="20" s="1"/>
  <c r="O1325" i="16"/>
  <c r="O1326" i="16" s="1"/>
  <c r="L1102" i="20"/>
  <c r="M1102" i="20" s="1"/>
  <c r="D3110" i="16"/>
  <c r="E3110" i="16" s="1"/>
  <c r="L1957" i="16"/>
  <c r="L1945" i="16"/>
  <c r="L2281" i="16"/>
  <c r="L1952" i="16"/>
  <c r="L1951" i="16"/>
  <c r="W496" i="20"/>
  <c r="X495" i="20"/>
  <c r="Y495" i="20" s="1"/>
  <c r="M769" i="20"/>
  <c r="N769" i="20" s="1"/>
  <c r="L785" i="20"/>
  <c r="M783" i="20"/>
  <c r="N783" i="20" s="1"/>
  <c r="O783" i="20" s="1"/>
  <c r="L764" i="20"/>
  <c r="M762" i="20"/>
  <c r="M763" i="20" s="1"/>
  <c r="L778" i="20"/>
  <c r="M776" i="20"/>
  <c r="AC604" i="20"/>
  <c r="AD603" i="20"/>
  <c r="M2153" i="16"/>
  <c r="X2896" i="16"/>
  <c r="Y2896" i="16" s="1"/>
  <c r="Z2896" i="16" s="1"/>
  <c r="AA2896" i="16" s="1"/>
  <c r="AB2896" i="16" s="1"/>
  <c r="AC2896" i="16" s="1"/>
  <c r="AD2896" i="16" s="1"/>
  <c r="AE2896" i="16" s="1"/>
  <c r="H2896" i="16" s="1"/>
  <c r="N1753" i="16"/>
  <c r="O1753" i="16" s="1"/>
  <c r="P1753" i="16" s="1"/>
  <c r="Q1753" i="16" s="1"/>
  <c r="S2903" i="16"/>
  <c r="T2903" i="16" s="1"/>
  <c r="U2903" i="16" s="1"/>
  <c r="N2518" i="16"/>
  <c r="Q2516" i="16"/>
  <c r="R2516" i="16" s="1"/>
  <c r="S2516" i="16" s="1"/>
  <c r="T2516" i="16" s="1"/>
  <c r="O2518" i="16"/>
  <c r="O2910" i="16"/>
  <c r="P2910" i="16" s="1"/>
  <c r="P2912" i="16" s="1"/>
  <c r="R950" i="20"/>
  <c r="S949" i="20"/>
  <c r="AD1683" i="16"/>
  <c r="AE1207" i="16"/>
  <c r="N970" i="20"/>
  <c r="O970" i="20" s="1"/>
  <c r="O971" i="20" s="1"/>
  <c r="AE1305" i="20" a="1"/>
  <c r="AE1305" i="20" s="1"/>
  <c r="AE1309" i="20" a="1"/>
  <c r="AE1309" i="20" s="1"/>
  <c r="AE1306" i="20" a="1"/>
  <c r="AE1306" i="20" s="1"/>
  <c r="J2151" i="16"/>
  <c r="AE1308" i="20" a="1"/>
  <c r="AE1308" i="20" s="1"/>
  <c r="AE1310" i="20" a="1"/>
  <c r="AE1310" i="20" s="1"/>
  <c r="AE1307" i="20" a="1"/>
  <c r="AE1307" i="20" s="1"/>
  <c r="M1944" i="16"/>
  <c r="N1944" i="16" s="1"/>
  <c r="M2280" i="16"/>
  <c r="M1593" i="16"/>
  <c r="S524" i="20"/>
  <c r="T523" i="20"/>
  <c r="F3102" i="16"/>
  <c r="M1950" i="16"/>
  <c r="N1950" i="16" s="1"/>
  <c r="N2281" i="16" s="1"/>
  <c r="U510" i="20"/>
  <c r="V509" i="20"/>
  <c r="W509" i="20" s="1"/>
  <c r="X509" i="20" s="1"/>
  <c r="Y509" i="20" s="1"/>
  <c r="Z509" i="20" s="1"/>
  <c r="AA509" i="20" s="1"/>
  <c r="AB509" i="20" s="1"/>
  <c r="J2152" i="16"/>
  <c r="AE1228" i="16"/>
  <c r="AD1539" i="16"/>
  <c r="U851" i="20"/>
  <c r="U852" i="20" s="1"/>
  <c r="S817" i="20"/>
  <c r="R900" i="20"/>
  <c r="R901" i="20" s="1"/>
  <c r="S852" i="20"/>
  <c r="N983" i="20"/>
  <c r="O983" i="20" s="1"/>
  <c r="AA1272" i="20"/>
  <c r="AA1282" i="20" s="1"/>
  <c r="S1298" i="16"/>
  <c r="K978" i="20"/>
  <c r="L977" i="20"/>
  <c r="U803" i="20"/>
  <c r="AD1690" i="16"/>
  <c r="J2149" i="16"/>
  <c r="T531" i="20"/>
  <c r="U530" i="20"/>
  <c r="V529" i="20"/>
  <c r="P963" i="20"/>
  <c r="O964" i="20"/>
  <c r="K984" i="20"/>
  <c r="R976" i="20"/>
  <c r="K990" i="20"/>
  <c r="L990" i="20" s="1"/>
  <c r="M990" i="20" s="1"/>
  <c r="AE1711" i="16"/>
  <c r="W915" i="20"/>
  <c r="X914" i="20"/>
  <c r="P969" i="20"/>
  <c r="R962" i="20"/>
  <c r="K1272" i="20"/>
  <c r="K1282" i="20" s="1"/>
  <c r="Z686" i="20"/>
  <c r="Z687" i="20" s="1"/>
  <c r="R817" i="20"/>
  <c r="AA1697" i="16"/>
  <c r="AB1697" i="16" s="1"/>
  <c r="X887" i="20"/>
  <c r="M1272" i="20"/>
  <c r="M1282" i="20" s="1"/>
  <c r="X736" i="20"/>
  <c r="X750" i="20"/>
  <c r="S838" i="20"/>
  <c r="S830" i="20"/>
  <c r="R831" i="20"/>
  <c r="S809" i="20"/>
  <c r="R810" i="20"/>
  <c r="W1725" i="16"/>
  <c r="X1725" i="16" s="1"/>
  <c r="S844" i="20"/>
  <c r="R845" i="20"/>
  <c r="V743" i="20"/>
  <c r="W707" i="20"/>
  <c r="V708" i="20"/>
  <c r="S921" i="20"/>
  <c r="R922" i="20"/>
  <c r="Z693" i="20"/>
  <c r="Y694" i="20"/>
  <c r="X1272" i="20"/>
  <c r="X1282" i="20" s="1"/>
  <c r="AD1272" i="20"/>
  <c r="AD1282" i="20" s="1"/>
  <c r="V1272" i="20"/>
  <c r="V1282" i="20" s="1"/>
  <c r="Q1272" i="20"/>
  <c r="Q1282" i="20" s="1"/>
  <c r="U1272" i="20"/>
  <c r="U1282" i="20" s="1"/>
  <c r="AA1310" i="20" a="1"/>
  <c r="AA1310" i="20" s="1"/>
  <c r="AB1272" i="20"/>
  <c r="AB1282" i="20" s="1"/>
  <c r="P1272" i="20"/>
  <c r="P1282" i="20" s="1"/>
  <c r="R1272" i="20"/>
  <c r="R1282" i="20" s="1"/>
  <c r="AD1306" i="20" a="1"/>
  <c r="AD1306" i="20" s="1"/>
  <c r="R1305" i="20" a="1"/>
  <c r="R1305" i="20" s="1"/>
  <c r="S1306" i="20" a="1"/>
  <c r="S1306" i="20" s="1"/>
  <c r="K1307" i="20" a="1"/>
  <c r="K1307" i="20" s="1"/>
  <c r="W1310" i="20" a="1"/>
  <c r="W1310" i="20" s="1"/>
  <c r="P1306" i="20" a="1"/>
  <c r="P1306" i="20" s="1"/>
  <c r="N1306" i="20" a="1"/>
  <c r="N1306" i="20" s="1"/>
  <c r="AC1310" i="20" a="1"/>
  <c r="AC1310" i="20" s="1"/>
  <c r="O196" i="20"/>
  <c r="O1275" i="20" s="1"/>
  <c r="O1272" i="20" s="1"/>
  <c r="O1282" i="20" s="1"/>
  <c r="U1305" i="20" a="1"/>
  <c r="U1305" i="20" s="1"/>
  <c r="Q1307" i="20" a="1"/>
  <c r="Q1307" i="20" s="1"/>
  <c r="Z1272" i="20"/>
  <c r="Z1282" i="20" s="1"/>
  <c r="Q1306" i="20" a="1"/>
  <c r="Q1306" i="20" s="1"/>
  <c r="O1305" i="20" a="1"/>
  <c r="O1305" i="20" s="1"/>
  <c r="Y1310" i="20" a="1"/>
  <c r="Y1310" i="20" s="1"/>
  <c r="AB1307" i="20" a="1"/>
  <c r="AB1307" i="20" s="1"/>
  <c r="S1308" i="20" a="1"/>
  <c r="S1308" i="20" s="1"/>
  <c r="Q1305" i="20" a="1"/>
  <c r="Q1305" i="20" s="1"/>
  <c r="M1310" i="20" a="1"/>
  <c r="M1310" i="20" s="1"/>
  <c r="Z1308" i="20" a="1"/>
  <c r="Z1308" i="20" s="1"/>
  <c r="O1308" i="20" a="1"/>
  <c r="O1308" i="20" s="1"/>
  <c r="AA1307" i="20" a="1"/>
  <c r="AA1307" i="20" s="1"/>
  <c r="W1309" i="20" a="1"/>
  <c r="W1309" i="20" s="1"/>
  <c r="M1309" i="20" a="1"/>
  <c r="M1309" i="20" s="1"/>
  <c r="L1308" i="20" a="1"/>
  <c r="L1308" i="20" s="1"/>
  <c r="N1309" i="20" a="1"/>
  <c r="N1309" i="20" s="1"/>
  <c r="S1310" i="20" a="1"/>
  <c r="S1310" i="20" s="1"/>
  <c r="Z1310" i="20" a="1"/>
  <c r="Z1310" i="20" s="1"/>
  <c r="L1306" i="20" a="1"/>
  <c r="L1306" i="20" s="1"/>
  <c r="P1307" i="20" a="1"/>
  <c r="P1307" i="20" s="1"/>
  <c r="AB1310" i="20" a="1"/>
  <c r="AB1310" i="20" s="1"/>
  <c r="AD1310" i="20" a="1"/>
  <c r="AD1310" i="20" s="1"/>
  <c r="AC1307" i="20" a="1"/>
  <c r="AC1307" i="20" s="1"/>
  <c r="Y1272" i="20"/>
  <c r="Y1282" i="20" s="1"/>
  <c r="K1308" i="20" a="1"/>
  <c r="K1308" i="20" s="1"/>
  <c r="X1307" i="20" a="1"/>
  <c r="X1307" i="20" s="1"/>
  <c r="Z1306" i="20" a="1"/>
  <c r="Z1306" i="20" s="1"/>
  <c r="S1309" i="20" a="1"/>
  <c r="S1309" i="20" s="1"/>
  <c r="R1309" i="20" a="1"/>
  <c r="R1309" i="20" s="1"/>
  <c r="T1309" i="20" a="1"/>
  <c r="T1309" i="20" s="1"/>
  <c r="T1308" i="20" a="1"/>
  <c r="T1308" i="20" s="1"/>
  <c r="K1309" i="20" a="1"/>
  <c r="K1309" i="20" s="1"/>
  <c r="N1310" i="20" a="1"/>
  <c r="N1310" i="20" s="1"/>
  <c r="X1309" i="20" a="1"/>
  <c r="X1309" i="20" s="1"/>
  <c r="W1306" i="20" a="1"/>
  <c r="W1306" i="20" s="1"/>
  <c r="U1307" i="20" a="1"/>
  <c r="U1307" i="20" s="1"/>
  <c r="AC1306" i="20" a="1"/>
  <c r="AC1306" i="20" s="1"/>
  <c r="W1272" i="20"/>
  <c r="W1282" i="20" s="1"/>
  <c r="N1307" i="20" a="1"/>
  <c r="N1307" i="20" s="1"/>
  <c r="V1306" i="20" a="1"/>
  <c r="V1306" i="20" s="1"/>
  <c r="AA1308" i="20" a="1"/>
  <c r="AA1308" i="20" s="1"/>
  <c r="T1307" i="20" a="1"/>
  <c r="T1307" i="20" s="1"/>
  <c r="N1308" i="20" a="1"/>
  <c r="N1308" i="20" s="1"/>
  <c r="Y1308" i="20" a="1"/>
  <c r="Y1308" i="20" s="1"/>
  <c r="AA1305" i="20" a="1"/>
  <c r="AA1305" i="20" s="1"/>
  <c r="W1305" i="20" a="1"/>
  <c r="W1305" i="20" s="1"/>
  <c r="K1306" i="20" a="1"/>
  <c r="K1306" i="20" s="1"/>
  <c r="K1305" i="20" a="1"/>
  <c r="K1305" i="20" s="1"/>
  <c r="X1306" i="20" a="1"/>
  <c r="X1306" i="20" s="1"/>
  <c r="U1306" i="20" a="1"/>
  <c r="U1306" i="20" s="1"/>
  <c r="AD1307" i="20" a="1"/>
  <c r="AD1307" i="20" s="1"/>
  <c r="AC1305" i="20" a="1"/>
  <c r="AC1305" i="20" s="1"/>
  <c r="AC1308" i="20" a="1"/>
  <c r="AC1308" i="20" s="1"/>
  <c r="X1308" i="20" a="1"/>
  <c r="X1308" i="20" s="1"/>
  <c r="T1310" i="20" a="1"/>
  <c r="T1310" i="20" s="1"/>
  <c r="S1307" i="20" a="1"/>
  <c r="S1307" i="20" s="1"/>
  <c r="Z1309" i="20" a="1"/>
  <c r="Z1309" i="20" s="1"/>
  <c r="W1308" i="20" a="1"/>
  <c r="W1308" i="20" s="1"/>
  <c r="N1305" i="20" a="1"/>
  <c r="N1305" i="20" s="1"/>
  <c r="P1305" i="20" a="1"/>
  <c r="P1305" i="20" s="1"/>
  <c r="V1307" i="20" a="1"/>
  <c r="V1307" i="20" s="1"/>
  <c r="P1308" i="20" a="1"/>
  <c r="P1308" i="20" s="1"/>
  <c r="L1305" i="20" a="1"/>
  <c r="L1305" i="20" s="1"/>
  <c r="V1310" i="20" a="1"/>
  <c r="V1310" i="20" s="1"/>
  <c r="Y1309" i="20" a="1"/>
  <c r="Y1309" i="20" s="1"/>
  <c r="W1307" i="20" a="1"/>
  <c r="W1307" i="20" s="1"/>
  <c r="Z1307" i="20" a="1"/>
  <c r="Z1307" i="20" s="1"/>
  <c r="AD1305" i="20" a="1"/>
  <c r="AD1305" i="20" s="1"/>
  <c r="T1272" i="20"/>
  <c r="T1282" i="20" s="1"/>
  <c r="Y1307" i="20" a="1"/>
  <c r="Y1307" i="20" s="1"/>
  <c r="Y1306" i="20" a="1"/>
  <c r="Y1306" i="20" s="1"/>
  <c r="Q1308" i="20" a="1"/>
  <c r="Q1308" i="20" s="1"/>
  <c r="P1310" i="20" a="1"/>
  <c r="P1310" i="20" s="1"/>
  <c r="L1309" i="20" a="1"/>
  <c r="L1309" i="20" s="1"/>
  <c r="V1309" i="20" a="1"/>
  <c r="V1309" i="20" s="1"/>
  <c r="AA1306" i="20" a="1"/>
  <c r="AA1306" i="20" s="1"/>
  <c r="Q1309" i="20" a="1"/>
  <c r="Q1309" i="20" s="1"/>
  <c r="R1307" i="20" a="1"/>
  <c r="R1307" i="20" s="1"/>
  <c r="AA1309" i="20" a="1"/>
  <c r="AA1309" i="20" s="1"/>
  <c r="M1306" i="20" a="1"/>
  <c r="M1306" i="20" s="1"/>
  <c r="T1305" i="20" a="1"/>
  <c r="T1305" i="20" s="1"/>
  <c r="O1309" i="20" a="1"/>
  <c r="O1309" i="20" s="1"/>
  <c r="AD1309" i="20" a="1"/>
  <c r="AD1309" i="20" s="1"/>
  <c r="AB1305" i="20" a="1"/>
  <c r="AB1305" i="20" s="1"/>
  <c r="N196" i="20"/>
  <c r="N1275" i="20" s="1"/>
  <c r="N1272" i="20" s="1"/>
  <c r="N1282" i="20" s="1"/>
  <c r="R1306" i="20" a="1"/>
  <c r="R1306" i="20" s="1"/>
  <c r="O1307" i="20" a="1"/>
  <c r="O1307" i="20" s="1"/>
  <c r="V1308" i="20" a="1"/>
  <c r="V1308" i="20" s="1"/>
  <c r="S1305" i="20" a="1"/>
  <c r="S1305" i="20" s="1"/>
  <c r="U1308" i="20" a="1"/>
  <c r="U1308" i="20" s="1"/>
  <c r="M1307" i="20" a="1"/>
  <c r="M1307" i="20" s="1"/>
  <c r="V1305" i="20" a="1"/>
  <c r="V1305" i="20" s="1"/>
  <c r="M1305" i="20" a="1"/>
  <c r="M1305" i="20" s="1"/>
  <c r="T1306" i="20" a="1"/>
  <c r="T1306" i="20" s="1"/>
  <c r="X1305" i="20" a="1"/>
  <c r="X1305" i="20" s="1"/>
  <c r="P1309" i="20" a="1"/>
  <c r="P1309" i="20" s="1"/>
  <c r="AB1308" i="20" a="1"/>
  <c r="AB1308" i="20" s="1"/>
  <c r="AD1308" i="20" a="1"/>
  <c r="AD1308" i="20" s="1"/>
  <c r="AB1306" i="20" a="1"/>
  <c r="AB1306" i="20" s="1"/>
  <c r="L1307" i="20" a="1"/>
  <c r="L1307" i="20" s="1"/>
  <c r="M1308" i="20" a="1"/>
  <c r="M1308" i="20" s="1"/>
  <c r="O1310" i="20" a="1"/>
  <c r="O1310" i="20" s="1"/>
  <c r="Q1310" i="20" a="1"/>
  <c r="Q1310" i="20" s="1"/>
  <c r="L1310" i="20" a="1"/>
  <c r="L1310" i="20" s="1"/>
  <c r="O1306" i="20" a="1"/>
  <c r="O1306" i="20" s="1"/>
  <c r="U1310" i="20" a="1"/>
  <c r="U1310" i="20" s="1"/>
  <c r="R1310" i="20" a="1"/>
  <c r="R1310" i="20" s="1"/>
  <c r="Y1305" i="20" a="1"/>
  <c r="Y1305" i="20" s="1"/>
  <c r="K1310" i="20" a="1"/>
  <c r="K1310" i="20" s="1"/>
  <c r="X1310" i="20" a="1"/>
  <c r="X1310" i="20" s="1"/>
  <c r="Z1305" i="20" a="1"/>
  <c r="Z1305" i="20" s="1"/>
  <c r="U1309" i="20" a="1"/>
  <c r="U1309" i="20" s="1"/>
  <c r="R1308" i="20" a="1"/>
  <c r="R1308" i="20" s="1"/>
  <c r="AC1309" i="20" a="1"/>
  <c r="AC1309" i="20" s="1"/>
  <c r="AB1309" i="20" a="1"/>
  <c r="AB1309" i="20" s="1"/>
  <c r="K1104" i="20"/>
  <c r="AC1272" i="20"/>
  <c r="AC1282" i="20" s="1"/>
  <c r="AE1272" i="20"/>
  <c r="AE1282" i="20" s="1"/>
  <c r="L770" i="20"/>
  <c r="L1272" i="20"/>
  <c r="L1282" i="20" s="1"/>
  <c r="V1296" i="16"/>
  <c r="V2185" i="16" s="1"/>
  <c r="S1272" i="20"/>
  <c r="S1282" i="20" s="1"/>
  <c r="AD2841" i="16"/>
  <c r="O1943" i="16"/>
  <c r="N2280" i="16"/>
  <c r="T1297" i="16"/>
  <c r="U1297" i="16" s="1"/>
  <c r="AE1402" i="16"/>
  <c r="F1956" i="16"/>
  <c r="D1964" i="16"/>
  <c r="D1133" i="20"/>
  <c r="C1133" i="20" s="1"/>
  <c r="E1132" i="20" s="1"/>
  <c r="K1133" i="20" s="1"/>
  <c r="K1134" i="20" s="1"/>
  <c r="R3104" i="16"/>
  <c r="M3102" i="16"/>
  <c r="M3104" i="16" s="1"/>
  <c r="M1953" i="16" s="1"/>
  <c r="M603" i="16" s="1"/>
  <c r="AC3104" i="16"/>
  <c r="Z3104" i="16"/>
  <c r="V3104" i="16"/>
  <c r="L3101" i="16"/>
  <c r="K3102" i="16"/>
  <c r="N3102" i="16" s="1"/>
  <c r="N3104" i="16" s="1"/>
  <c r="N1953" i="16" s="1"/>
  <c r="N603" i="16" s="1"/>
  <c r="X3104" i="16"/>
  <c r="AD3104" i="16"/>
  <c r="L3102" i="16"/>
  <c r="L3104" i="16" s="1"/>
  <c r="L1953" i="16" s="1"/>
  <c r="AE3104" i="16"/>
  <c r="Y3104" i="16"/>
  <c r="AB3104" i="16"/>
  <c r="Q3104" i="16"/>
  <c r="AA3104" i="16"/>
  <c r="S3104" i="16"/>
  <c r="K3101" i="16"/>
  <c r="N3101" i="16" s="1"/>
  <c r="F3104" i="16"/>
  <c r="U3104" i="16"/>
  <c r="T3104" i="16"/>
  <c r="G3104" i="16"/>
  <c r="W3104" i="16"/>
  <c r="M3101" i="16"/>
  <c r="J593" i="16" a="1"/>
  <c r="J593" i="16" s="1"/>
  <c r="J605" i="16" s="1"/>
  <c r="K577" i="16"/>
  <c r="L577" i="16"/>
  <c r="M577" i="16"/>
  <c r="N577" i="16"/>
  <c r="O577" i="16"/>
  <c r="P577" i="16"/>
  <c r="P1967" i="16"/>
  <c r="Q1967" i="16"/>
  <c r="Q577" i="16"/>
  <c r="R577" i="16"/>
  <c r="R1967" i="16"/>
  <c r="S577" i="16"/>
  <c r="S1967" i="16"/>
  <c r="T1967" i="16"/>
  <c r="T577" i="16"/>
  <c r="U577" i="16"/>
  <c r="U1967" i="16"/>
  <c r="V1967" i="16"/>
  <c r="V577" i="16"/>
  <c r="W1967" i="16"/>
  <c r="W577" i="16"/>
  <c r="X577" i="16"/>
  <c r="X1967" i="16"/>
  <c r="Y577" i="16"/>
  <c r="Y1967" i="16"/>
  <c r="Z577" i="16"/>
  <c r="Z1967" i="16"/>
  <c r="AA1967" i="16"/>
  <c r="AA577" i="16"/>
  <c r="AB1967" i="16"/>
  <c r="AB577" i="16"/>
  <c r="AC1967" i="16"/>
  <c r="AC577" i="16"/>
  <c r="AD577" i="16"/>
  <c r="AD1967" i="16"/>
  <c r="AE1967" i="16"/>
  <c r="AE577" i="16"/>
  <c r="G3108" i="16"/>
  <c r="J578" i="16" a="1"/>
  <c r="J578" i="16" s="1"/>
  <c r="C1971" i="16"/>
  <c r="J208" i="20"/>
  <c r="C2284" i="16"/>
  <c r="AE2825" i="16"/>
  <c r="AE2827" i="16" s="1"/>
  <c r="H2827" i="16" s="1"/>
  <c r="T1718" i="16"/>
  <c r="W1289" i="16"/>
  <c r="W2184" i="16" s="1"/>
  <c r="V1290" i="16"/>
  <c r="V1284" i="16"/>
  <c r="U1291" i="16"/>
  <c r="AC1256" i="16"/>
  <c r="AD1249" i="16"/>
  <c r="Z2461" i="16"/>
  <c r="Y1423" i="16"/>
  <c r="Z1423" i="16" s="1"/>
  <c r="Y1409" i="16"/>
  <c r="Z1409" i="16" s="1"/>
  <c r="V1430" i="16"/>
  <c r="W1430" i="16" s="1"/>
  <c r="X1430" i="16" s="1"/>
  <c r="Y1430" i="16" s="1"/>
  <c r="Z1430" i="16" s="1"/>
  <c r="G2746" i="16"/>
  <c r="G2944" i="16"/>
  <c r="K2945" i="16" s="1"/>
  <c r="K2947" i="16" s="1"/>
  <c r="K1782" i="16" s="1"/>
  <c r="Q1732" i="16"/>
  <c r="M1774" i="16"/>
  <c r="N1774" i="16" s="1"/>
  <c r="Y2860" i="16"/>
  <c r="X2862" i="16"/>
  <c r="T2902" i="16"/>
  <c r="T2904" i="16" s="1"/>
  <c r="O1760" i="16"/>
  <c r="P1760" i="16" s="1"/>
  <c r="L2932" i="16"/>
  <c r="N2931" i="16"/>
  <c r="N2933" i="16" s="1"/>
  <c r="N1768" i="16" s="1"/>
  <c r="N538" i="16" s="1"/>
  <c r="K2932" i="16"/>
  <c r="M2932" i="16"/>
  <c r="E2742" i="16"/>
  <c r="F1785" i="16"/>
  <c r="G2739" i="16"/>
  <c r="AC2742" i="16" s="1"/>
  <c r="P2916" i="16"/>
  <c r="O1746" i="16"/>
  <c r="P1746" i="16" s="1"/>
  <c r="S2895" i="16"/>
  <c r="S2897" i="16" s="1"/>
  <c r="P1739" i="16"/>
  <c r="Q1739" i="16" s="1"/>
  <c r="Y2889" i="16"/>
  <c r="Z2889" i="16" s="1"/>
  <c r="AA2889" i="16" s="1"/>
  <c r="Q2917" i="16"/>
  <c r="R2917" i="16" s="1"/>
  <c r="O2923" i="16"/>
  <c r="O2925" i="16" s="1"/>
  <c r="N2925" i="16"/>
  <c r="W2869" i="16"/>
  <c r="X2867" i="16"/>
  <c r="N2926" i="16"/>
  <c r="N1761" i="16" s="1"/>
  <c r="N537" i="16" s="1"/>
  <c r="T2890" i="16"/>
  <c r="U2888" i="16"/>
  <c r="O2911" i="16"/>
  <c r="P2909" i="16"/>
  <c r="W2876" i="16"/>
  <c r="X2874" i="16"/>
  <c r="AC2834" i="16"/>
  <c r="AD2832" i="16"/>
  <c r="AA2855" i="16"/>
  <c r="AB2853" i="16"/>
  <c r="N2930" i="16"/>
  <c r="O2930" i="16" s="1"/>
  <c r="O2932" i="16" s="1"/>
  <c r="AC2848" i="16"/>
  <c r="AD2846" i="16"/>
  <c r="K2933" i="16"/>
  <c r="K1768" i="16" s="1"/>
  <c r="O2926" i="16"/>
  <c r="O1761" i="16" s="1"/>
  <c r="O537" i="16" s="1"/>
  <c r="O2918" i="16"/>
  <c r="V2883" i="16"/>
  <c r="W2881" i="16"/>
  <c r="O2919" i="16"/>
  <c r="O1754" i="16" s="1"/>
  <c r="O536" i="16" s="1"/>
  <c r="I438" i="16" s="1"/>
  <c r="G171" i="20" s="1"/>
  <c r="AB2940" i="16"/>
  <c r="U2940" i="16"/>
  <c r="T2940" i="16"/>
  <c r="S2940" i="16"/>
  <c r="L2937" i="16"/>
  <c r="K2938" i="16"/>
  <c r="K2940" i="16" s="1"/>
  <c r="K1775" i="16" s="1"/>
  <c r="AA2940" i="16"/>
  <c r="X2940" i="16"/>
  <c r="Q2940" i="16"/>
  <c r="V2940" i="16"/>
  <c r="Y2940" i="16"/>
  <c r="AC2940" i="16"/>
  <c r="R2940" i="16"/>
  <c r="AD2940" i="16"/>
  <c r="L2938" i="16"/>
  <c r="G2940" i="16"/>
  <c r="Z2940" i="16"/>
  <c r="K2937" i="16"/>
  <c r="M2937" i="16" s="1"/>
  <c r="M2938" i="16"/>
  <c r="M2940" i="16" s="1"/>
  <c r="M1775" i="16" s="1"/>
  <c r="M539" i="16" s="1"/>
  <c r="F2940" i="16"/>
  <c r="AE2940" i="16"/>
  <c r="W2940" i="16"/>
  <c r="P2924" i="16"/>
  <c r="P2926" i="16" s="1"/>
  <c r="AE2841" i="16"/>
  <c r="H2839" i="16"/>
  <c r="G2760" i="16"/>
  <c r="F2763" i="16" s="1"/>
  <c r="AE2575" i="16"/>
  <c r="H2575" i="16" s="1"/>
  <c r="H2573" i="16"/>
  <c r="AB2733" i="16"/>
  <c r="AC2731" i="16"/>
  <c r="AA2617" i="16"/>
  <c r="AB2615" i="16"/>
  <c r="AB2608" i="16"/>
  <c r="AE2582" i="16"/>
  <c r="H2582" i="16" s="1"/>
  <c r="H2580" i="16"/>
  <c r="H2623" i="16"/>
  <c r="T1310" i="16"/>
  <c r="U1310" i="16" s="1"/>
  <c r="Z2622" i="16"/>
  <c r="AD2603" i="16"/>
  <c r="AE2601" i="16"/>
  <c r="AE2603" i="16" s="1"/>
  <c r="AC2589" i="16"/>
  <c r="AD2587" i="16"/>
  <c r="AE2596" i="16"/>
  <c r="H2596" i="16" s="1"/>
  <c r="H2594" i="16"/>
  <c r="AE1240" i="16"/>
  <c r="AE2177" i="16" s="1"/>
  <c r="AC1242" i="16"/>
  <c r="AD1241" i="16"/>
  <c r="Q2515" i="16"/>
  <c r="Q2517" i="16" s="1"/>
  <c r="R2188" i="16"/>
  <c r="T1305" i="16"/>
  <c r="U1305" i="16" s="1"/>
  <c r="R1324" i="16"/>
  <c r="S1324" i="16" s="1"/>
  <c r="T1324" i="16" s="1"/>
  <c r="T2189" i="16" s="1"/>
  <c r="AA2461" i="16"/>
  <c r="V1277" i="16"/>
  <c r="W1277" i="16" s="1"/>
  <c r="Y1270" i="16"/>
  <c r="Z1270" i="16" s="1"/>
  <c r="AA1263" i="16"/>
  <c r="AB1263" i="16" s="1"/>
  <c r="AA2440" i="16"/>
  <c r="AB2438" i="16"/>
  <c r="Y1275" i="16"/>
  <c r="Z1275" i="16" s="1"/>
  <c r="Z2182" i="16" s="1"/>
  <c r="V2480" i="16"/>
  <c r="V2482" i="16" s="1"/>
  <c r="AE2424" i="16"/>
  <c r="AE2426" i="16" s="1"/>
  <c r="H2426" i="16" s="1"/>
  <c r="AB2452" i="16"/>
  <c r="AA2454" i="16"/>
  <c r="V2475" i="16"/>
  <c r="W2475" i="16" s="1"/>
  <c r="X2473" i="16"/>
  <c r="AB2481" i="16"/>
  <c r="AC2481" i="16" s="1"/>
  <c r="AD2481" i="16" s="1"/>
  <c r="AE2481" i="16" s="1"/>
  <c r="U2488" i="16"/>
  <c r="V2494" i="16"/>
  <c r="H2502" i="16"/>
  <c r="AB2495" i="16"/>
  <c r="AC2495" i="16" s="1"/>
  <c r="AD2495" i="16" s="1"/>
  <c r="AE2495" i="16" s="1"/>
  <c r="H2495" i="16" s="1"/>
  <c r="T2496" i="16"/>
  <c r="AC2459" i="16"/>
  <c r="Q2510" i="16"/>
  <c r="U2501" i="16"/>
  <c r="V2501" i="16" s="1"/>
  <c r="Y2468" i="16"/>
  <c r="Z2466" i="16"/>
  <c r="AD2433" i="16"/>
  <c r="AE2431" i="16"/>
  <c r="U2516" i="16"/>
  <c r="V2516" i="16" s="1"/>
  <c r="T2509" i="16"/>
  <c r="U2509" i="16" s="1"/>
  <c r="V2509" i="16" s="1"/>
  <c r="W2509" i="16" s="1"/>
  <c r="X2509" i="16" s="1"/>
  <c r="AB2447" i="16"/>
  <c r="AC2445" i="16"/>
  <c r="S2489" i="16"/>
  <c r="T2487" i="16"/>
  <c r="R2508" i="16"/>
  <c r="N2153" i="16"/>
  <c r="J2150" i="16"/>
  <c r="AE1028" i="16"/>
  <c r="AB2770" i="16"/>
  <c r="AA2770" i="16"/>
  <c r="F2770" i="16"/>
  <c r="W2770" i="16"/>
  <c r="K2767" i="16"/>
  <c r="M2767" i="16"/>
  <c r="T2770" i="16"/>
  <c r="AC2770" i="16"/>
  <c r="Y2770" i="16"/>
  <c r="G2770" i="16"/>
  <c r="AD2770" i="16"/>
  <c r="Q2770" i="16"/>
  <c r="AE2770" i="16"/>
  <c r="U2770" i="16"/>
  <c r="L2767" i="16"/>
  <c r="N2767" i="16" s="1"/>
  <c r="R2770" i="16"/>
  <c r="S2770" i="16"/>
  <c r="Z2770" i="16"/>
  <c r="V2770" i="16"/>
  <c r="X2770" i="16"/>
  <c r="E2756" i="16"/>
  <c r="G2753" i="16"/>
  <c r="E2770" i="16"/>
  <c r="L2768" i="16" s="1"/>
  <c r="L2770" i="16" s="1"/>
  <c r="L1601" i="16" s="1"/>
  <c r="L1584" i="16"/>
  <c r="L2228" i="16" s="1"/>
  <c r="K1563" i="16"/>
  <c r="K369" i="16" s="1"/>
  <c r="K1585" i="16"/>
  <c r="K1586" i="16" s="1"/>
  <c r="AB6" i="30"/>
  <c r="AB71" i="31"/>
  <c r="AC5" i="30"/>
  <c r="AC70" i="31"/>
  <c r="AE10" i="30"/>
  <c r="AD6" i="30"/>
  <c r="AD71" i="31"/>
  <c r="AC6" i="30"/>
  <c r="AC71" i="31"/>
  <c r="Z78" i="18"/>
  <c r="Z75" i="18" s="1"/>
  <c r="Z80" i="18" s="1"/>
  <c r="Z212" i="10" s="1"/>
  <c r="W941" i="20"/>
  <c r="AD631" i="20"/>
  <c r="AD432" i="10"/>
  <c r="AD125" i="18"/>
  <c r="AD126" i="18" s="1"/>
  <c r="S1758" i="16"/>
  <c r="T1758" i="16" s="1"/>
  <c r="U1758" i="16" s="1"/>
  <c r="V1758" i="16" s="1"/>
  <c r="W1758" i="16" s="1"/>
  <c r="X1758" i="16" s="1"/>
  <c r="X2254" i="16" s="1"/>
  <c r="X1744" i="16"/>
  <c r="X2252" i="16" s="1"/>
  <c r="V836" i="20"/>
  <c r="O1570" i="16"/>
  <c r="O2226" i="16" s="1"/>
  <c r="V2252" i="16"/>
  <c r="Q1745" i="16"/>
  <c r="R1745" i="16" s="1"/>
  <c r="S1745" i="16" s="1"/>
  <c r="T1745" i="16" s="1"/>
  <c r="U1745" i="16" s="1"/>
  <c r="V1745" i="16" s="1"/>
  <c r="W1745" i="16" s="1"/>
  <c r="U837" i="20"/>
  <c r="U838" i="20" s="1"/>
  <c r="M1571" i="16"/>
  <c r="N1571" i="16" s="1"/>
  <c r="AE405" i="10"/>
  <c r="AE112" i="10"/>
  <c r="AE122" i="18"/>
  <c r="AE375" i="10" s="1"/>
  <c r="AE374" i="10" s="1"/>
  <c r="AE391" i="10" s="1"/>
  <c r="AE118" i="18"/>
  <c r="AE113" i="18"/>
  <c r="AE356" i="10" s="1"/>
  <c r="AE109" i="18"/>
  <c r="AD51" i="25"/>
  <c r="AD75" i="25" s="1"/>
  <c r="AD290" i="10"/>
  <c r="AE159" i="10"/>
  <c r="AE61" i="25"/>
  <c r="AE76" i="25" s="1"/>
  <c r="AE21" i="31" s="1"/>
  <c r="AE316" i="10"/>
  <c r="AC126" i="18"/>
  <c r="AD389" i="10"/>
  <c r="AE354" i="10"/>
  <c r="AE389" i="10" s="1"/>
  <c r="AC355" i="10"/>
  <c r="AC390" i="10" s="1"/>
  <c r="AC432" i="10"/>
  <c r="AD1908" i="12"/>
  <c r="AE303" i="10"/>
  <c r="AB51" i="16"/>
  <c r="AC49" i="16" s="1"/>
  <c r="AC2310" i="16" s="1"/>
  <c r="AC2322" i="16" s="1"/>
  <c r="AB2334" i="16"/>
  <c r="AB52" i="16" s="1"/>
  <c r="AB86" i="16" s="1"/>
  <c r="AB75" i="16"/>
  <c r="AC73" i="16" s="1"/>
  <c r="AC2313" i="16" s="1"/>
  <c r="AC2325" i="16" s="1"/>
  <c r="AB2337" i="16"/>
  <c r="AB76" i="16" s="1"/>
  <c r="AB89" i="16" s="1"/>
  <c r="AE1810" i="16"/>
  <c r="AB1810" i="16"/>
  <c r="AC1810" i="16"/>
  <c r="AD1810" i="16"/>
  <c r="AB35" i="16"/>
  <c r="AC33" i="16" s="1"/>
  <c r="AC2308" i="16" s="1"/>
  <c r="AC2320" i="16" s="1"/>
  <c r="AB2332" i="16"/>
  <c r="AB36" i="16" s="1"/>
  <c r="AB83" i="16" s="1"/>
  <c r="AD43" i="16"/>
  <c r="AE41" i="16" s="1"/>
  <c r="AE2309" i="16" s="1"/>
  <c r="AE2321" i="16" s="1"/>
  <c r="AD2333" i="16"/>
  <c r="AD44" i="16" s="1"/>
  <c r="AD85" i="16" s="1"/>
  <c r="M2226" i="16"/>
  <c r="AC1696" i="16"/>
  <c r="T2252" i="16"/>
  <c r="S2252" i="16"/>
  <c r="Q2252" i="16"/>
  <c r="R2252" i="16"/>
  <c r="U2252" i="16"/>
  <c r="Y290" i="10"/>
  <c r="Y211" i="10"/>
  <c r="Q1064" i="16"/>
  <c r="R1064" i="16" s="1"/>
  <c r="AE1689" i="16"/>
  <c r="AC502" i="20"/>
  <c r="AC1262" i="16"/>
  <c r="AC474" i="20"/>
  <c r="AC489" i="20"/>
  <c r="AD487" i="20"/>
  <c r="AD685" i="20"/>
  <c r="AE481" i="20"/>
  <c r="AC720" i="20"/>
  <c r="AD706" i="20"/>
  <c r="AB496" i="20"/>
  <c r="AC494" i="20"/>
  <c r="L2230" i="16"/>
  <c r="AB510" i="20"/>
  <c r="AC508" i="20"/>
  <c r="AC727" i="20"/>
  <c r="AD632" i="20"/>
  <c r="AE630" i="20"/>
  <c r="AD692" i="20"/>
  <c r="AE467" i="20"/>
  <c r="AC699" i="20"/>
  <c r="AC475" i="20"/>
  <c r="AD473" i="20"/>
  <c r="AC503" i="20"/>
  <c r="AD501" i="20"/>
  <c r="AC637" i="20"/>
  <c r="AE1248" i="16"/>
  <c r="AE1682" i="16"/>
  <c r="AC1015" i="16"/>
  <c r="AD2179" i="16"/>
  <c r="AE1254" i="16"/>
  <c r="AE2243" i="16"/>
  <c r="AC1021" i="16"/>
  <c r="AB2202" i="16"/>
  <c r="AC1407" i="16"/>
  <c r="AB285" i="16"/>
  <c r="AE1029" i="16"/>
  <c r="AE998" i="16"/>
  <c r="AB2205" i="16"/>
  <c r="AC1428" i="16"/>
  <c r="AC2180" i="16"/>
  <c r="AD1261" i="16"/>
  <c r="AC1004" i="16"/>
  <c r="AD1004" i="16" s="1"/>
  <c r="AE1004" i="16" s="1"/>
  <c r="AC2245" i="16"/>
  <c r="AD1695" i="16"/>
  <c r="AE999" i="16"/>
  <c r="AE2223" i="16"/>
  <c r="AD1255" i="16"/>
  <c r="AB2181" i="16"/>
  <c r="AC1268" i="16"/>
  <c r="AE2244" i="16"/>
  <c r="AE2178" i="16"/>
  <c r="AE1538" i="16"/>
  <c r="AB2204" i="16"/>
  <c r="AC1421" i="16"/>
  <c r="AB65" i="16"/>
  <c r="AB2312" i="16" s="1"/>
  <c r="AB2324" i="16" s="1"/>
  <c r="AE334" i="16"/>
  <c r="O1577" i="16"/>
  <c r="P1577" i="16" s="1"/>
  <c r="Q1577" i="16" s="1"/>
  <c r="Q2227" i="16" s="1"/>
  <c r="M2227" i="16"/>
  <c r="M1578" i="16"/>
  <c r="N1578" i="16" s="1"/>
  <c r="O1598" i="16"/>
  <c r="O2230" i="16" s="1"/>
  <c r="M2230" i="16"/>
  <c r="M1572" i="16"/>
  <c r="K1600" i="16"/>
  <c r="L1600" i="16" s="1"/>
  <c r="L1599" i="16"/>
  <c r="M1599" i="16" s="1"/>
  <c r="N1599" i="16" s="1"/>
  <c r="AA748" i="20"/>
  <c r="AB748" i="20" s="1"/>
  <c r="Z735" i="20"/>
  <c r="Z736" i="20" s="1"/>
  <c r="AA728" i="20"/>
  <c r="AB728" i="20" s="1"/>
  <c r="AB729" i="20" s="1"/>
  <c r="Z886" i="20"/>
  <c r="Z887" i="20" s="1"/>
  <c r="Z517" i="20"/>
  <c r="AA515" i="20"/>
  <c r="AB515" i="20" s="1"/>
  <c r="AA638" i="20"/>
  <c r="AB638" i="20" s="1"/>
  <c r="AB639" i="20" s="1"/>
  <c r="AA510" i="20"/>
  <c r="AA885" i="20"/>
  <c r="AB885" i="20" s="1"/>
  <c r="Z829" i="20"/>
  <c r="Z524" i="20"/>
  <c r="AA522" i="20"/>
  <c r="AB522" i="20" s="1"/>
  <c r="Z808" i="20"/>
  <c r="AA801" i="20"/>
  <c r="AB801" i="20" s="1"/>
  <c r="AA648" i="20"/>
  <c r="AB648" i="20" s="1"/>
  <c r="Y741" i="20"/>
  <c r="AA734" i="20"/>
  <c r="AB734" i="20" s="1"/>
  <c r="AA721" i="20"/>
  <c r="AB721" i="20" s="1"/>
  <c r="AB722" i="20" s="1"/>
  <c r="AA1022" i="16"/>
  <c r="AB1022" i="16" s="1"/>
  <c r="AA1269" i="16"/>
  <c r="AB1269" i="16" s="1"/>
  <c r="AA1429" i="16"/>
  <c r="AB1429" i="16" s="1"/>
  <c r="AA1016" i="16"/>
  <c r="AB1016" i="16" s="1"/>
  <c r="AA1422" i="16"/>
  <c r="AB1422" i="16" s="1"/>
  <c r="AA1810" i="16"/>
  <c r="Z1810" i="16"/>
  <c r="AA1408" i="16"/>
  <c r="AB1408" i="16" s="1"/>
  <c r="X742" i="20"/>
  <c r="X743" i="20" s="1"/>
  <c r="AA2204" i="16"/>
  <c r="Z2249" i="16"/>
  <c r="AA1723" i="16"/>
  <c r="AB1723" i="16" s="1"/>
  <c r="AA1023" i="16"/>
  <c r="AB1023" i="16" s="1"/>
  <c r="AA1005" i="16"/>
  <c r="AB1005" i="16" s="1"/>
  <c r="AA1017" i="16"/>
  <c r="AB1017" i="16" s="1"/>
  <c r="AA1045" i="16"/>
  <c r="AB1045" i="16" s="1"/>
  <c r="AA2205" i="16"/>
  <c r="AA2202" i="16"/>
  <c r="AA285" i="16"/>
  <c r="AA2181" i="16"/>
  <c r="V927" i="20"/>
  <c r="N1592" i="16"/>
  <c r="N2229" i="16"/>
  <c r="O1591" i="16"/>
  <c r="X2331" i="16"/>
  <c r="X28" i="16" s="1"/>
  <c r="X82" i="16" s="1"/>
  <c r="X27" i="16"/>
  <c r="Y25" i="16" s="1"/>
  <c r="Y2307" i="16" s="1"/>
  <c r="Y2319" i="16" s="1"/>
  <c r="U928" i="20"/>
  <c r="U929" i="20" s="1"/>
  <c r="T822" i="20"/>
  <c r="S823" i="20"/>
  <c r="S824" i="20" s="1"/>
  <c r="W1303" i="16"/>
  <c r="W2186" i="16" s="1"/>
  <c r="V1304" i="16"/>
  <c r="W1052" i="16"/>
  <c r="X1052" i="16" s="1"/>
  <c r="Y1051" i="16"/>
  <c r="Z1051" i="16" s="1"/>
  <c r="T2188" i="16"/>
  <c r="P1772" i="16"/>
  <c r="Q1772" i="16" s="1"/>
  <c r="J2262" i="16"/>
  <c r="S2188" i="16"/>
  <c r="U1317" i="16"/>
  <c r="U2188" i="16" s="1"/>
  <c r="M108" i="20"/>
  <c r="R1312" i="16"/>
  <c r="S1311" i="16"/>
  <c r="W802" i="20"/>
  <c r="X802" i="20" s="1"/>
  <c r="X1810" i="16"/>
  <c r="Y1810" i="16"/>
  <c r="U2251" i="16"/>
  <c r="T2251" i="16"/>
  <c r="V2251" i="16"/>
  <c r="W2251" i="16"/>
  <c r="Y1737" i="16"/>
  <c r="Z1737" i="16" s="1"/>
  <c r="R1738" i="16"/>
  <c r="S1738" i="16" s="1"/>
  <c r="T1738" i="16" s="1"/>
  <c r="U1738" i="16" s="1"/>
  <c r="V1738" i="16" s="1"/>
  <c r="W1738" i="16" s="1"/>
  <c r="X1738" i="16" s="1"/>
  <c r="R2251" i="16"/>
  <c r="S2251" i="16"/>
  <c r="P1765" i="16"/>
  <c r="Q1765" i="16" s="1"/>
  <c r="R1765" i="16" s="1"/>
  <c r="N662" i="20"/>
  <c r="O662" i="20" s="1"/>
  <c r="N1766" i="16"/>
  <c r="O1766" i="16" s="1"/>
  <c r="S858" i="20"/>
  <c r="S859" i="20" s="1"/>
  <c r="N2255" i="16"/>
  <c r="T857" i="20"/>
  <c r="U857" i="20" s="1"/>
  <c r="E905" i="20"/>
  <c r="K906" i="20" s="1"/>
  <c r="K907" i="20" s="1"/>
  <c r="K908" i="20" s="1"/>
  <c r="R661" i="20"/>
  <c r="S661" i="20" s="1"/>
  <c r="Y1724" i="16"/>
  <c r="Z1724" i="16" s="1"/>
  <c r="Y2249" i="16"/>
  <c r="D2965" i="16"/>
  <c r="O2256" i="16"/>
  <c r="O1076" i="16"/>
  <c r="P1076" i="16" s="1"/>
  <c r="Q1076" i="16" s="1"/>
  <c r="Y1046" i="16"/>
  <c r="Z1046" i="16" s="1"/>
  <c r="Y1436" i="16"/>
  <c r="Z1436" i="16" s="1"/>
  <c r="X286" i="16"/>
  <c r="K1094" i="16"/>
  <c r="K1095" i="16" s="1"/>
  <c r="Y1033" i="16"/>
  <c r="Z1033" i="16" s="1"/>
  <c r="K1088" i="16"/>
  <c r="K1089" i="16" s="1"/>
  <c r="Y1039" i="16"/>
  <c r="Z1039" i="16" s="1"/>
  <c r="O1069" i="16"/>
  <c r="P1069" i="16" s="1"/>
  <c r="Q1069" i="16" s="1"/>
  <c r="T59" i="16"/>
  <c r="U57" i="16" s="1"/>
  <c r="U2311" i="16" s="1"/>
  <c r="T2335" i="16"/>
  <c r="T2326" i="16"/>
  <c r="N410" i="20"/>
  <c r="W1437" i="16"/>
  <c r="X1437" i="16" s="1"/>
  <c r="M411" i="20"/>
  <c r="M412" i="20" s="1"/>
  <c r="V460" i="20"/>
  <c r="V461" i="20" s="1"/>
  <c r="W459" i="20"/>
  <c r="K675" i="20"/>
  <c r="K676" i="20" s="1"/>
  <c r="M668" i="20"/>
  <c r="V286" i="16"/>
  <c r="D2971" i="16"/>
  <c r="P1810" i="16"/>
  <c r="Q1810" i="16"/>
  <c r="R1810" i="16"/>
  <c r="S1810" i="16"/>
  <c r="T1810" i="16"/>
  <c r="U1810" i="16"/>
  <c r="V1810" i="16"/>
  <c r="W1810" i="16"/>
  <c r="D2954" i="16"/>
  <c r="F1798" i="16" a="1"/>
  <c r="F1798" i="16" s="1"/>
  <c r="E2965" i="16"/>
  <c r="D1799" i="16"/>
  <c r="D2966" i="16" s="1"/>
  <c r="E2966" i="16"/>
  <c r="D2960" i="16"/>
  <c r="D2959" i="16"/>
  <c r="V1047" i="16"/>
  <c r="W1047" i="16" s="1"/>
  <c r="X1047" i="16" s="1"/>
  <c r="Y1047" i="16" s="1"/>
  <c r="Z1047" i="16" s="1"/>
  <c r="N1077" i="16"/>
  <c r="O1077" i="16" s="1"/>
  <c r="W1327" i="16"/>
  <c r="R1731" i="16"/>
  <c r="R2250" i="16"/>
  <c r="S1730" i="16"/>
  <c r="U1717" i="16"/>
  <c r="L1093" i="16"/>
  <c r="M1093" i="16" s="1"/>
  <c r="N1093" i="16" s="1"/>
  <c r="V1716" i="16"/>
  <c r="U2248" i="16"/>
  <c r="L1087" i="16"/>
  <c r="M1087" i="16" s="1"/>
  <c r="N1070" i="16"/>
  <c r="H1817" i="16"/>
  <c r="N623" i="20"/>
  <c r="O623" i="20" s="1"/>
  <c r="P623" i="20" s="1"/>
  <c r="T1057" i="16"/>
  <c r="O1081" i="16"/>
  <c r="Q1059" i="16"/>
  <c r="R1059" i="16" s="1"/>
  <c r="M1083" i="16"/>
  <c r="U934" i="20"/>
  <c r="T899" i="20"/>
  <c r="U865" i="20"/>
  <c r="V865" i="20" s="1"/>
  <c r="V866" i="20" s="1"/>
  <c r="W864" i="20"/>
  <c r="X864" i="20" s="1"/>
  <c r="Y864" i="20" s="1"/>
  <c r="L111" i="20"/>
  <c r="L1259" i="20" s="1"/>
  <c r="K1127" i="20"/>
  <c r="K1128" i="20" s="1"/>
  <c r="L1126" i="20"/>
  <c r="K625" i="20"/>
  <c r="K111" i="20" s="1"/>
  <c r="K1259" i="20" s="1"/>
  <c r="K109" i="20"/>
  <c r="K669" i="20"/>
  <c r="L669" i="20" s="1"/>
  <c r="L670" i="20" s="1"/>
  <c r="U1041" i="16"/>
  <c r="V2318" i="16"/>
  <c r="V2330" i="16" s="1"/>
  <c r="V1040" i="16"/>
  <c r="U20" i="16"/>
  <c r="U81" i="16" s="1"/>
  <c r="W1053" i="16"/>
  <c r="X1053" i="16" s="1"/>
  <c r="Q1065" i="16"/>
  <c r="V1034" i="16"/>
  <c r="U1035" i="16"/>
  <c r="S1058" i="16"/>
  <c r="N1082" i="16"/>
  <c r="D1110" i="16"/>
  <c r="E1115" i="16"/>
  <c r="F1115" i="16" s="1" a="1"/>
  <c r="F1115" i="16" s="1"/>
  <c r="D1115" i="16"/>
  <c r="D1120" i="16"/>
  <c r="C1117" i="16"/>
  <c r="E1116" i="16"/>
  <c r="B1114" i="16"/>
  <c r="J1119" i="16"/>
  <c r="F1098" i="16"/>
  <c r="K1099" i="16" s="1"/>
  <c r="D1104" i="16"/>
  <c r="S1063" i="16"/>
  <c r="R1075" i="16"/>
  <c r="S1075" i="16" s="1"/>
  <c r="T955" i="20"/>
  <c r="W920" i="20"/>
  <c r="X920" i="20" s="1"/>
  <c r="Y920" i="20" s="1"/>
  <c r="W654" i="20"/>
  <c r="X654" i="20" s="1"/>
  <c r="Y654" i="20" s="1"/>
  <c r="T655" i="20"/>
  <c r="T656" i="20" s="1"/>
  <c r="E891" i="20"/>
  <c r="K892" i="20" s="1"/>
  <c r="U794" i="20"/>
  <c r="V794" i="20" s="1"/>
  <c r="L713" i="20"/>
  <c r="L144" i="20" s="1"/>
  <c r="T871" i="20"/>
  <c r="U871" i="20" s="1"/>
  <c r="S872" i="20"/>
  <c r="S873" i="20" s="1"/>
  <c r="O616" i="20"/>
  <c r="K714" i="20"/>
  <c r="K715" i="20" s="1"/>
  <c r="K147" i="20" s="1"/>
  <c r="K1262" i="20" s="1"/>
  <c r="K144" i="20"/>
  <c r="M624" i="20"/>
  <c r="L109" i="20"/>
  <c r="M618" i="20"/>
  <c r="N617" i="20"/>
  <c r="N618" i="20" s="1"/>
  <c r="W850" i="20"/>
  <c r="V948" i="20"/>
  <c r="T879" i="20"/>
  <c r="T880" i="20" s="1"/>
  <c r="U878" i="20"/>
  <c r="T795" i="20"/>
  <c r="T796" i="20" s="1"/>
  <c r="W843" i="20"/>
  <c r="X843" i="20" s="1"/>
  <c r="Y843" i="20" s="1"/>
  <c r="U816" i="20"/>
  <c r="U817" i="20" s="1"/>
  <c r="V815" i="20"/>
  <c r="L1119" i="20"/>
  <c r="L1112" i="20"/>
  <c r="K1121" i="20"/>
  <c r="K1113" i="20"/>
  <c r="K1114" i="20" s="1"/>
  <c r="M2257" i="16"/>
  <c r="N2257" i="16"/>
  <c r="S1751" i="16"/>
  <c r="R1752" i="16"/>
  <c r="K1800" i="16"/>
  <c r="K1801" i="16" s="1"/>
  <c r="S1779" i="16"/>
  <c r="Q1759" i="16"/>
  <c r="R1759" i="16" s="1"/>
  <c r="R2254" i="16"/>
  <c r="K2259" i="16"/>
  <c r="K1795" i="16"/>
  <c r="K1794" i="16"/>
  <c r="B1804" i="16"/>
  <c r="B2971" i="16" s="1"/>
  <c r="D1805" i="16"/>
  <c r="E1806" i="16"/>
  <c r="E1805" i="16"/>
  <c r="D1811" i="16"/>
  <c r="C1814" i="16" s="1"/>
  <c r="D997" i="20" s="1"/>
  <c r="C997" i="20" s="1"/>
  <c r="E996" i="20" s="1"/>
  <c r="K997" i="20" s="1"/>
  <c r="Q2254" i="16"/>
  <c r="W286" i="16"/>
  <c r="O2257" i="16"/>
  <c r="S936" i="20" l="1"/>
  <c r="T935" i="20"/>
  <c r="P3523" i="16"/>
  <c r="X3503" i="16"/>
  <c r="X3523" i="16" s="1"/>
  <c r="AE393" i="10"/>
  <c r="AE254" i="10"/>
  <c r="AE397" i="10" s="1"/>
  <c r="M1579" i="16"/>
  <c r="N1579" i="16" s="1"/>
  <c r="Q3097" i="16"/>
  <c r="AD3097" i="16"/>
  <c r="S3097" i="16"/>
  <c r="AB3097" i="16"/>
  <c r="F3097" i="16"/>
  <c r="L3095" i="16"/>
  <c r="L3097" i="16" s="1"/>
  <c r="L1946" i="16" s="1"/>
  <c r="AA3097" i="16"/>
  <c r="Y3097" i="16"/>
  <c r="V3097" i="16"/>
  <c r="T3097" i="16"/>
  <c r="W3097" i="16"/>
  <c r="L3094" i="16"/>
  <c r="R3097" i="16"/>
  <c r="AE3097" i="16"/>
  <c r="AC3097" i="16"/>
  <c r="Z3097" i="16"/>
  <c r="X3097" i="16"/>
  <c r="K3094" i="16"/>
  <c r="K3095" i="16"/>
  <c r="U3097" i="16"/>
  <c r="G3097" i="16"/>
  <c r="G2973" i="16"/>
  <c r="G2976" i="16"/>
  <c r="D3111" i="16"/>
  <c r="E3111" i="16" s="1"/>
  <c r="D3112" i="16"/>
  <c r="E3112" i="16" s="1"/>
  <c r="Q1318" i="16"/>
  <c r="R1318" i="16" s="1"/>
  <c r="S1318" i="16" s="1"/>
  <c r="T1318" i="16" s="1"/>
  <c r="U1318" i="16" s="1"/>
  <c r="W1283" i="16"/>
  <c r="X1282" i="16"/>
  <c r="X2183" i="16" s="1"/>
  <c r="P1325" i="16"/>
  <c r="P1326" i="16" s="1"/>
  <c r="R942" i="20"/>
  <c r="S942" i="20" s="1"/>
  <c r="P956" i="20"/>
  <c r="P957" i="20" s="1"/>
  <c r="AA700" i="20"/>
  <c r="AB700" i="20" s="1"/>
  <c r="AB701" i="20" s="1"/>
  <c r="N755" i="20"/>
  <c r="N756" i="20" s="1"/>
  <c r="Z749" i="20"/>
  <c r="Z750" i="20" s="1"/>
  <c r="L1104" i="20"/>
  <c r="L1103" i="20"/>
  <c r="M1103" i="20" s="1"/>
  <c r="L1133" i="20"/>
  <c r="M1133" i="20" s="1"/>
  <c r="N1133" i="20" s="1"/>
  <c r="N1593" i="16"/>
  <c r="P783" i="20"/>
  <c r="Q783" i="20" s="1"/>
  <c r="O769" i="20"/>
  <c r="P769" i="20" s="1"/>
  <c r="M770" i="20"/>
  <c r="N770" i="20" s="1"/>
  <c r="F1963" i="16"/>
  <c r="F3116" i="16" s="1"/>
  <c r="L1964" i="16"/>
  <c r="L1958" i="16"/>
  <c r="L2282" i="16"/>
  <c r="L1959" i="16"/>
  <c r="Y496" i="20"/>
  <c r="Z495" i="20"/>
  <c r="M784" i="20"/>
  <c r="N762" i="20"/>
  <c r="M764" i="20"/>
  <c r="M778" i="20"/>
  <c r="N776" i="20"/>
  <c r="M777" i="20"/>
  <c r="AA639" i="20"/>
  <c r="AD604" i="20"/>
  <c r="AE603" i="20"/>
  <c r="AE604" i="20" s="1"/>
  <c r="R943" i="20"/>
  <c r="O2912" i="16"/>
  <c r="O1747" i="16" s="1"/>
  <c r="O535" i="16" s="1"/>
  <c r="I437" i="16" s="1"/>
  <c r="G170" i="20" s="1"/>
  <c r="N971" i="20"/>
  <c r="AE1683" i="16"/>
  <c r="S950" i="20"/>
  <c r="T949" i="20"/>
  <c r="AE1539" i="16"/>
  <c r="V851" i="20"/>
  <c r="V852" i="20" s="1"/>
  <c r="AE1311" i="20"/>
  <c r="O1944" i="16"/>
  <c r="AD20" i="31"/>
  <c r="AD70" i="31" s="1"/>
  <c r="M2281" i="16"/>
  <c r="M1951" i="16"/>
  <c r="M1952" i="16" s="1"/>
  <c r="T524" i="20"/>
  <c r="U523" i="20"/>
  <c r="F2952" i="16"/>
  <c r="L1786" i="16"/>
  <c r="M1786" i="16" s="1"/>
  <c r="M2258" i="16" s="1"/>
  <c r="M771" i="20"/>
  <c r="F3109" i="16"/>
  <c r="M1957" i="16"/>
  <c r="N1957" i="16" s="1"/>
  <c r="M977" i="20"/>
  <c r="M978" i="20" s="1"/>
  <c r="L978" i="20"/>
  <c r="M1945" i="16"/>
  <c r="N1945" i="16" s="1"/>
  <c r="S900" i="20"/>
  <c r="S901" i="20" s="1"/>
  <c r="V1297" i="16"/>
  <c r="AA686" i="20"/>
  <c r="AA687" i="20" s="1"/>
  <c r="AC1697" i="16"/>
  <c r="N990" i="20"/>
  <c r="O990" i="20" s="1"/>
  <c r="P990" i="20" s="1"/>
  <c r="AE1690" i="16"/>
  <c r="S976" i="20"/>
  <c r="T976" i="20" s="1"/>
  <c r="P983" i="20"/>
  <c r="Q983" i="20" s="1"/>
  <c r="Q969" i="20"/>
  <c r="S962" i="20"/>
  <c r="X915" i="20"/>
  <c r="Y914" i="20"/>
  <c r="Q963" i="20"/>
  <c r="P964" i="20"/>
  <c r="P970" i="20"/>
  <c r="L997" i="20"/>
  <c r="K998" i="20"/>
  <c r="K999" i="20"/>
  <c r="K985" i="20"/>
  <c r="L984" i="20"/>
  <c r="W529" i="20"/>
  <c r="K991" i="20"/>
  <c r="L991" i="20" s="1"/>
  <c r="K992" i="20"/>
  <c r="U531" i="20"/>
  <c r="V530" i="20"/>
  <c r="AA701" i="20"/>
  <c r="Y1725" i="16"/>
  <c r="Z1725" i="16" s="1"/>
  <c r="AA722" i="20"/>
  <c r="U866" i="20"/>
  <c r="W708" i="20"/>
  <c r="X707" i="20"/>
  <c r="Z694" i="20"/>
  <c r="AA693" i="20"/>
  <c r="T844" i="20"/>
  <c r="S845" i="20"/>
  <c r="Y802" i="20"/>
  <c r="X803" i="20"/>
  <c r="AA729" i="20"/>
  <c r="T921" i="20"/>
  <c r="S922" i="20"/>
  <c r="W803" i="20"/>
  <c r="T809" i="20"/>
  <c r="S810" i="20"/>
  <c r="T830" i="20"/>
  <c r="S831" i="20"/>
  <c r="T1298" i="16"/>
  <c r="U1298" i="16" s="1"/>
  <c r="AA496" i="20"/>
  <c r="W1296" i="16"/>
  <c r="W1311" i="20"/>
  <c r="R1311" i="20"/>
  <c r="T1311" i="20"/>
  <c r="AA1311" i="20"/>
  <c r="Q1311" i="20"/>
  <c r="N663" i="20"/>
  <c r="O1311" i="20"/>
  <c r="P1311" i="20"/>
  <c r="AD1311" i="20"/>
  <c r="V1311" i="20"/>
  <c r="X1311" i="20"/>
  <c r="S1311" i="20"/>
  <c r="AB1311" i="20"/>
  <c r="Y1311" i="20"/>
  <c r="M1311" i="20"/>
  <c r="N1311" i="20"/>
  <c r="AC1311" i="20"/>
  <c r="K1311" i="20"/>
  <c r="Z1311" i="20"/>
  <c r="L1311" i="20"/>
  <c r="U1311" i="20"/>
  <c r="K1135" i="20"/>
  <c r="H2841" i="16"/>
  <c r="O1950" i="16"/>
  <c r="O2281" i="16" s="1"/>
  <c r="O2280" i="16"/>
  <c r="P1943" i="16"/>
  <c r="P2280" i="16" s="1"/>
  <c r="U1718" i="16"/>
  <c r="D3117" i="16"/>
  <c r="E3117" i="16" s="1"/>
  <c r="D1971" i="16"/>
  <c r="D1140" i="20"/>
  <c r="C1140" i="20" s="1"/>
  <c r="E1139" i="20" s="1"/>
  <c r="K1140" i="20" s="1"/>
  <c r="L1140" i="20" s="1"/>
  <c r="L1142" i="20" s="1"/>
  <c r="Q1319" i="16"/>
  <c r="R1319" i="16" s="1"/>
  <c r="S1319" i="16" s="1"/>
  <c r="T1319" i="16" s="1"/>
  <c r="O3101" i="16"/>
  <c r="O3103" i="16" s="1"/>
  <c r="H2825" i="16"/>
  <c r="M3103" i="16"/>
  <c r="L3103" i="16"/>
  <c r="J594" i="16" a="1"/>
  <c r="J594" i="16" s="1"/>
  <c r="J606" i="16" s="1"/>
  <c r="K578" i="16"/>
  <c r="L578" i="16"/>
  <c r="M578" i="16"/>
  <c r="N578" i="16"/>
  <c r="O578" i="16"/>
  <c r="P1974" i="16"/>
  <c r="P578" i="16"/>
  <c r="Q1974" i="16"/>
  <c r="Q578" i="16"/>
  <c r="R578" i="16"/>
  <c r="R1974" i="16"/>
  <c r="S1974" i="16"/>
  <c r="S578" i="16"/>
  <c r="T1974" i="16"/>
  <c r="T578" i="16"/>
  <c r="U1974" i="16"/>
  <c r="U578" i="16"/>
  <c r="V578" i="16"/>
  <c r="V1974" i="16"/>
  <c r="W1974" i="16"/>
  <c r="W578" i="16"/>
  <c r="X1974" i="16"/>
  <c r="X578" i="16"/>
  <c r="Y1974" i="16"/>
  <c r="Y578" i="16"/>
  <c r="Z578" i="16"/>
  <c r="Z1974" i="16"/>
  <c r="AA1974" i="16"/>
  <c r="AA578" i="16"/>
  <c r="AB578" i="16"/>
  <c r="AB1974" i="16"/>
  <c r="AC578" i="16"/>
  <c r="AC1974" i="16"/>
  <c r="AD578" i="16"/>
  <c r="AD1974" i="16"/>
  <c r="AE1974" i="16"/>
  <c r="AE578" i="16"/>
  <c r="W3111" i="16"/>
  <c r="AD3111" i="16"/>
  <c r="M3108" i="16"/>
  <c r="N3108" i="16" s="1"/>
  <c r="R3111" i="16"/>
  <c r="X3111" i="16"/>
  <c r="Z3111" i="16"/>
  <c r="S3111" i="16"/>
  <c r="L3108" i="16"/>
  <c r="T3111" i="16"/>
  <c r="M3109" i="16"/>
  <c r="M3111" i="16" s="1"/>
  <c r="M1960" i="16" s="1"/>
  <c r="M604" i="16" s="1"/>
  <c r="V3111" i="16"/>
  <c r="Y3111" i="16"/>
  <c r="Q3111" i="16"/>
  <c r="K3108" i="16"/>
  <c r="L3109" i="16"/>
  <c r="L3111" i="16" s="1"/>
  <c r="L1960" i="16" s="1"/>
  <c r="G3111" i="16"/>
  <c r="AC3111" i="16"/>
  <c r="U3111" i="16"/>
  <c r="F3111" i="16"/>
  <c r="AA3111" i="16"/>
  <c r="AE3111" i="16"/>
  <c r="AB3111" i="16"/>
  <c r="K3109" i="16"/>
  <c r="N3109" i="16" s="1"/>
  <c r="N3111" i="16" s="1"/>
  <c r="N1960" i="16" s="1"/>
  <c r="N604" i="16" s="1"/>
  <c r="K3103" i="16"/>
  <c r="N3103" i="16" s="1"/>
  <c r="K3104" i="16"/>
  <c r="K1953" i="16" s="1"/>
  <c r="O3102" i="16"/>
  <c r="O3104" i="16" s="1"/>
  <c r="O1953" i="16" s="1"/>
  <c r="O603" i="16" s="1"/>
  <c r="I575" i="16" s="1"/>
  <c r="J579" i="16" a="1"/>
  <c r="J579" i="16" s="1"/>
  <c r="J209" i="20"/>
  <c r="C1978" i="16"/>
  <c r="C2285" i="16"/>
  <c r="X1289" i="16"/>
  <c r="Y1289" i="16" s="1"/>
  <c r="Z1289" i="16" s="1"/>
  <c r="W1290" i="16"/>
  <c r="W1284" i="16"/>
  <c r="V1291" i="16"/>
  <c r="AD1256" i="16"/>
  <c r="AE1249" i="16"/>
  <c r="S2749" i="16"/>
  <c r="AB2461" i="16"/>
  <c r="AC2749" i="16"/>
  <c r="R2749" i="16"/>
  <c r="M2747" i="16"/>
  <c r="M2749" i="16" s="1"/>
  <c r="M1580" i="16" s="1"/>
  <c r="M402" i="16" s="1"/>
  <c r="V287" i="16"/>
  <c r="V836" i="16" s="1"/>
  <c r="V195" i="10" s="1"/>
  <c r="AA1270" i="16"/>
  <c r="AB1270" i="16" s="1"/>
  <c r="W2749" i="16"/>
  <c r="AB2749" i="16"/>
  <c r="AD2749" i="16"/>
  <c r="Z2749" i="16"/>
  <c r="G2749" i="16"/>
  <c r="Y2749" i="16"/>
  <c r="L2747" i="16"/>
  <c r="L2749" i="16" s="1"/>
  <c r="L1580" i="16" s="1"/>
  <c r="AA2749" i="16"/>
  <c r="V2749" i="16"/>
  <c r="K2747" i="16"/>
  <c r="K2749" i="16" s="1"/>
  <c r="K1580" i="16" s="1"/>
  <c r="AE2749" i="16"/>
  <c r="T2749" i="16"/>
  <c r="L2746" i="16"/>
  <c r="M2746" i="16"/>
  <c r="U2749" i="16"/>
  <c r="Q2749" i="16"/>
  <c r="X2749" i="16"/>
  <c r="K2746" i="16"/>
  <c r="F2749" i="16"/>
  <c r="K2760" i="16"/>
  <c r="K2762" i="16" s="1"/>
  <c r="AC1263" i="16"/>
  <c r="AD1263" i="16" s="1"/>
  <c r="U2890" i="16"/>
  <c r="AA1409" i="16"/>
  <c r="AB1409" i="16" s="1"/>
  <c r="AA1423" i="16"/>
  <c r="AB1423" i="16" s="1"/>
  <c r="AE2947" i="16"/>
  <c r="X2947" i="16"/>
  <c r="AD2947" i="16"/>
  <c r="K2944" i="16"/>
  <c r="R2947" i="16"/>
  <c r="Y2947" i="16"/>
  <c r="U2947" i="16"/>
  <c r="AB2947" i="16"/>
  <c r="W2947" i="16"/>
  <c r="Z2947" i="16"/>
  <c r="M2944" i="16"/>
  <c r="L2944" i="16"/>
  <c r="AC2947" i="16"/>
  <c r="G2947" i="16"/>
  <c r="Q2947" i="16"/>
  <c r="S2947" i="16"/>
  <c r="V2947" i="16"/>
  <c r="T2947" i="16"/>
  <c r="L2945" i="16"/>
  <c r="L2947" i="16" s="1"/>
  <c r="L1782" i="16" s="1"/>
  <c r="P2918" i="16"/>
  <c r="AA2947" i="16"/>
  <c r="F2947" i="16"/>
  <c r="AA1430" i="16"/>
  <c r="AB1430" i="16" s="1"/>
  <c r="R1739" i="16"/>
  <c r="S1739" i="16" s="1"/>
  <c r="T1739" i="16" s="1"/>
  <c r="U1739" i="16" s="1"/>
  <c r="V1739" i="16" s="1"/>
  <c r="W1739" i="16" s="1"/>
  <c r="X1739" i="16" s="1"/>
  <c r="R1732" i="16"/>
  <c r="I439" i="16"/>
  <c r="G172" i="20" s="1"/>
  <c r="O1774" i="16"/>
  <c r="O2931" i="16"/>
  <c r="P2931" i="16" s="1"/>
  <c r="P2933" i="16" s="1"/>
  <c r="AD2763" i="16"/>
  <c r="G2763" i="16"/>
  <c r="AE2763" i="16"/>
  <c r="Z2763" i="16"/>
  <c r="T2763" i="16"/>
  <c r="AB2763" i="16"/>
  <c r="U2763" i="16"/>
  <c r="AC2763" i="16"/>
  <c r="AA2763" i="16"/>
  <c r="Q1746" i="16"/>
  <c r="R1746" i="16" s="1"/>
  <c r="S1746" i="16" s="1"/>
  <c r="T1746" i="16" s="1"/>
  <c r="U1746" i="16" s="1"/>
  <c r="V1746" i="16" s="1"/>
  <c r="W1746" i="16" s="1"/>
  <c r="Q2763" i="16"/>
  <c r="R2763" i="16"/>
  <c r="K2761" i="16"/>
  <c r="K2763" i="16" s="1"/>
  <c r="K1594" i="16" s="1"/>
  <c r="L2761" i="16"/>
  <c r="L2763" i="16" s="1"/>
  <c r="L1594" i="16" s="1"/>
  <c r="L2760" i="16"/>
  <c r="L2762" i="16" s="1"/>
  <c r="M2760" i="16"/>
  <c r="M2762" i="16" s="1"/>
  <c r="S2763" i="16"/>
  <c r="N2761" i="16"/>
  <c r="N2763" i="16" s="1"/>
  <c r="N1594" i="16" s="1"/>
  <c r="N404" i="16" s="1"/>
  <c r="M2761" i="16"/>
  <c r="M2763" i="16" s="1"/>
  <c r="M1594" i="16" s="1"/>
  <c r="M404" i="16" s="1"/>
  <c r="Y2763" i="16"/>
  <c r="F2742" i="16"/>
  <c r="AE2742" i="16"/>
  <c r="G2742" i="16"/>
  <c r="U2902" i="16"/>
  <c r="U2904" i="16" s="1"/>
  <c r="K2740" i="16"/>
  <c r="K2742" i="16" s="1"/>
  <c r="Z2860" i="16"/>
  <c r="Y2862" i="16"/>
  <c r="K2739" i="16"/>
  <c r="T2187" i="16"/>
  <c r="L2739" i="16"/>
  <c r="AB2742" i="16"/>
  <c r="T2895" i="16"/>
  <c r="U2895" i="16" s="1"/>
  <c r="L2740" i="16"/>
  <c r="L2742" i="16" s="1"/>
  <c r="AD2742" i="16"/>
  <c r="K2939" i="16"/>
  <c r="X2763" i="16"/>
  <c r="V2763" i="16"/>
  <c r="W2763" i="16"/>
  <c r="AB2889" i="16"/>
  <c r="AC2889" i="16" s="1"/>
  <c r="AD2889" i="16" s="1"/>
  <c r="AE2889" i="16" s="1"/>
  <c r="Q2916" i="16"/>
  <c r="R2916" i="16" s="1"/>
  <c r="R2918" i="16" s="1"/>
  <c r="N1767" i="16"/>
  <c r="O1767" i="16" s="1"/>
  <c r="N2937" i="16"/>
  <c r="N2939" i="16" s="1"/>
  <c r="P2923" i="16"/>
  <c r="P2925" i="16" s="1"/>
  <c r="V2888" i="16"/>
  <c r="W2888" i="16" s="1"/>
  <c r="M2939" i="16"/>
  <c r="S2917" i="16"/>
  <c r="N2938" i="16"/>
  <c r="G2951" i="16"/>
  <c r="Q2910" i="16"/>
  <c r="L2940" i="16"/>
  <c r="L1775" i="16" s="1"/>
  <c r="X2869" i="16"/>
  <c r="Y2867" i="16"/>
  <c r="H2603" i="16"/>
  <c r="P2930" i="16"/>
  <c r="L2939" i="16"/>
  <c r="D1800" i="16"/>
  <c r="D2967" i="16" s="1"/>
  <c r="E2967" i="16" s="1"/>
  <c r="D2969" i="16" s="1"/>
  <c r="E2969" i="16" s="1"/>
  <c r="V2903" i="16"/>
  <c r="W2903" i="16" s="1"/>
  <c r="X2903" i="16" s="1"/>
  <c r="Y2903" i="16" s="1"/>
  <c r="AB2855" i="16"/>
  <c r="AC2853" i="16"/>
  <c r="AD2834" i="16"/>
  <c r="AE2832" i="16"/>
  <c r="P2911" i="16"/>
  <c r="Q2909" i="16"/>
  <c r="Q2924" i="16"/>
  <c r="R2924" i="16" s="1"/>
  <c r="W2883" i="16"/>
  <c r="X2881" i="16"/>
  <c r="AD2848" i="16"/>
  <c r="AE2846" i="16"/>
  <c r="N2932" i="16"/>
  <c r="X2876" i="16"/>
  <c r="Y2874" i="16"/>
  <c r="AC2733" i="16"/>
  <c r="AD2731" i="16"/>
  <c r="AB2610" i="16"/>
  <c r="AC2608" i="16"/>
  <c r="AD2608" i="16" s="1"/>
  <c r="AD2610" i="16" s="1"/>
  <c r="AC2615" i="16"/>
  <c r="AB2617" i="16"/>
  <c r="H2601" i="16"/>
  <c r="Z2624" i="16"/>
  <c r="AA2622" i="16"/>
  <c r="AD2589" i="16"/>
  <c r="AE2587" i="16"/>
  <c r="Y2182" i="16"/>
  <c r="AA1275" i="16"/>
  <c r="AB1275" i="16" s="1"/>
  <c r="AB2182" i="16" s="1"/>
  <c r="AE1241" i="16"/>
  <c r="AD1242" i="16"/>
  <c r="R2515" i="16"/>
  <c r="R2517" i="16" s="1"/>
  <c r="V1305" i="16"/>
  <c r="U1324" i="16"/>
  <c r="V1324" i="16" s="1"/>
  <c r="V2189" i="16" s="1"/>
  <c r="S2189" i="16"/>
  <c r="R2189" i="16"/>
  <c r="X1277" i="16"/>
  <c r="W2480" i="16"/>
  <c r="X2480" i="16" s="1"/>
  <c r="Y1276" i="16"/>
  <c r="Z1276" i="16" s="1"/>
  <c r="AC2438" i="16"/>
  <c r="AD2438" i="16" s="1"/>
  <c r="AB2440" i="16"/>
  <c r="AB2454" i="16"/>
  <c r="AC2452" i="16"/>
  <c r="H2424" i="16"/>
  <c r="H2481" i="16"/>
  <c r="X2475" i="16"/>
  <c r="Y2473" i="16"/>
  <c r="V2488" i="16"/>
  <c r="W2488" i="16" s="1"/>
  <c r="X2488" i="16" s="1"/>
  <c r="Y2488" i="16" s="1"/>
  <c r="Z2488" i="16" s="1"/>
  <c r="AA2488" i="16" s="1"/>
  <c r="AB2488" i="16" s="1"/>
  <c r="AC2488" i="16" s="1"/>
  <c r="R2510" i="16"/>
  <c r="S2508" i="16"/>
  <c r="W2501" i="16"/>
  <c r="AC2461" i="16"/>
  <c r="AD2459" i="16"/>
  <c r="Y2509" i="16"/>
  <c r="Z2509" i="16" s="1"/>
  <c r="AA2509" i="16" s="1"/>
  <c r="AB2509" i="16" s="1"/>
  <c r="AC2509" i="16" s="1"/>
  <c r="AD2509" i="16" s="1"/>
  <c r="AE2509" i="16" s="1"/>
  <c r="W2516" i="16"/>
  <c r="X2516" i="16" s="1"/>
  <c r="AC2447" i="16"/>
  <c r="AD2445" i="16"/>
  <c r="Z2468" i="16"/>
  <c r="AA2466" i="16"/>
  <c r="V2496" i="16"/>
  <c r="W2494" i="16"/>
  <c r="T2489" i="16"/>
  <c r="U2487" i="16"/>
  <c r="U2503" i="16"/>
  <c r="V2503" i="16" s="1"/>
  <c r="AE2433" i="16"/>
  <c r="H2433" i="16" s="1"/>
  <c r="H2431" i="16"/>
  <c r="F1792" i="16"/>
  <c r="F2959" i="16" s="1"/>
  <c r="N2769" i="16"/>
  <c r="O2767" i="16"/>
  <c r="P2767" i="16" s="1"/>
  <c r="P2769" i="16" s="1"/>
  <c r="L2754" i="16"/>
  <c r="L2756" i="16" s="1"/>
  <c r="L1587" i="16" s="1"/>
  <c r="K2769" i="16"/>
  <c r="L2769" i="16"/>
  <c r="G2756" i="16"/>
  <c r="X2756" i="16"/>
  <c r="Z2756" i="16"/>
  <c r="L2753" i="16"/>
  <c r="Q2756" i="16"/>
  <c r="AC2756" i="16"/>
  <c r="K2753" i="16"/>
  <c r="AA2756" i="16"/>
  <c r="T2756" i="16"/>
  <c r="Y2756" i="16"/>
  <c r="V2756" i="16"/>
  <c r="AD2756" i="16"/>
  <c r="W2756" i="16"/>
  <c r="R2756" i="16"/>
  <c r="U2756" i="16"/>
  <c r="M2753" i="16"/>
  <c r="N2753" i="16" s="1"/>
  <c r="AB2756" i="16"/>
  <c r="AE2756" i="16"/>
  <c r="S2756" i="16"/>
  <c r="F2756" i="16"/>
  <c r="K2754" i="16"/>
  <c r="K2756" i="16" s="1"/>
  <c r="K1587" i="16" s="1"/>
  <c r="M2754" i="16"/>
  <c r="M2756" i="16" s="1"/>
  <c r="M1587" i="16" s="1"/>
  <c r="M403" i="16" s="1"/>
  <c r="M2769" i="16"/>
  <c r="K2768" i="16"/>
  <c r="K2770" i="16" s="1"/>
  <c r="K1601" i="16" s="1"/>
  <c r="M2768" i="16"/>
  <c r="M2770" i="16" s="1"/>
  <c r="M1601" i="16" s="1"/>
  <c r="M405" i="16" s="1"/>
  <c r="N785" i="20"/>
  <c r="M1584" i="16"/>
  <c r="N1584" i="16" s="1"/>
  <c r="N2228" i="16" s="1"/>
  <c r="K1564" i="16"/>
  <c r="K370" i="16" s="1"/>
  <c r="L1585" i="16"/>
  <c r="L1586" i="16"/>
  <c r="L1565" i="16" s="1"/>
  <c r="L371" i="16" s="1"/>
  <c r="L839" i="16" s="1"/>
  <c r="L200" i="10" s="1"/>
  <c r="L1563" i="16"/>
  <c r="L369" i="16" s="1"/>
  <c r="AE6" i="30"/>
  <c r="AE71" i="31"/>
  <c r="X941" i="20"/>
  <c r="Y941" i="20" s="1"/>
  <c r="AD5" i="30"/>
  <c r="Y1758" i="16"/>
  <c r="Z1758" i="16" s="1"/>
  <c r="Z2254" i="16" s="1"/>
  <c r="Y1744" i="16"/>
  <c r="Z1744" i="16" s="1"/>
  <c r="Z2252" i="16" s="1"/>
  <c r="W836" i="20"/>
  <c r="X836" i="20" s="1"/>
  <c r="Y836" i="20" s="1"/>
  <c r="V837" i="20"/>
  <c r="V838" i="20" s="1"/>
  <c r="X1745" i="16"/>
  <c r="P1570" i="16"/>
  <c r="P2226" i="16" s="1"/>
  <c r="AD390" i="10"/>
  <c r="AE125" i="18"/>
  <c r="AE126" i="18" s="1"/>
  <c r="AE432" i="10"/>
  <c r="AE355" i="10"/>
  <c r="AE390" i="10" s="1"/>
  <c r="AE51" i="25"/>
  <c r="AE75" i="25" s="1"/>
  <c r="AE290" i="10"/>
  <c r="AA78" i="18"/>
  <c r="AA75" i="18" s="1"/>
  <c r="AA80" i="18" s="1"/>
  <c r="AA212" i="10" s="1"/>
  <c r="AA211" i="10" s="1"/>
  <c r="AB247" i="10" s="1"/>
  <c r="AE2333" i="16"/>
  <c r="AE44" i="16" s="1"/>
  <c r="AE85" i="16" s="1"/>
  <c r="AE43" i="16"/>
  <c r="AC2337" i="16"/>
  <c r="AC75" i="16"/>
  <c r="AD73" i="16" s="1"/>
  <c r="AD2313" i="16" s="1"/>
  <c r="AD2325" i="16" s="1"/>
  <c r="AB1817" i="16"/>
  <c r="AC1817" i="16"/>
  <c r="AD1817" i="16"/>
  <c r="AE1817" i="16"/>
  <c r="AB67" i="16"/>
  <c r="AC65" i="16" s="1"/>
  <c r="AC2312" i="16" s="1"/>
  <c r="AC2324" i="16" s="1"/>
  <c r="AB2336" i="16"/>
  <c r="AB68" i="16" s="1"/>
  <c r="AB88" i="16" s="1"/>
  <c r="AC2332" i="16"/>
  <c r="AC36" i="16" s="1"/>
  <c r="AC83" i="16" s="1"/>
  <c r="AC35" i="16"/>
  <c r="AD33" i="16" s="1"/>
  <c r="AD2308" i="16" s="1"/>
  <c r="AD2320" i="16" s="1"/>
  <c r="AC2334" i="16"/>
  <c r="AC52" i="16" s="1"/>
  <c r="AC86" i="16" s="1"/>
  <c r="AC51" i="16"/>
  <c r="AD49" i="16" s="1"/>
  <c r="AD2310" i="16" s="1"/>
  <c r="AD2322" i="16" s="1"/>
  <c r="AC728" i="20"/>
  <c r="AC729" i="20" s="1"/>
  <c r="Z211" i="10"/>
  <c r="Z290" i="10"/>
  <c r="Y247" i="10"/>
  <c r="AD488" i="20"/>
  <c r="AD474" i="20"/>
  <c r="AC1022" i="16"/>
  <c r="AE631" i="20"/>
  <c r="AE632" i="20" s="1"/>
  <c r="AC1408" i="16"/>
  <c r="AC721" i="20"/>
  <c r="AC722" i="20" s="1"/>
  <c r="AC509" i="20"/>
  <c r="AC734" i="20"/>
  <c r="AC801" i="20"/>
  <c r="AD503" i="20"/>
  <c r="AE501" i="20"/>
  <c r="AE503" i="20" s="1"/>
  <c r="AD502" i="20"/>
  <c r="AB524" i="20"/>
  <c r="AC522" i="20"/>
  <c r="AC510" i="20"/>
  <c r="AD508" i="20"/>
  <c r="AC496" i="20"/>
  <c r="AD494" i="20"/>
  <c r="AE706" i="20"/>
  <c r="AC885" i="20"/>
  <c r="AD489" i="20"/>
  <c r="AE487" i="20"/>
  <c r="AE489" i="20" s="1"/>
  <c r="AE692" i="20"/>
  <c r="AC648" i="20"/>
  <c r="AD648" i="20" s="1"/>
  <c r="AE648" i="20" s="1"/>
  <c r="AE1255" i="16"/>
  <c r="AD699" i="20"/>
  <c r="AD720" i="20"/>
  <c r="AC638" i="20"/>
  <c r="AC639" i="20" s="1"/>
  <c r="AB517" i="20"/>
  <c r="AC515" i="20"/>
  <c r="AC748" i="20"/>
  <c r="AD637" i="20"/>
  <c r="AD475" i="20"/>
  <c r="AE473" i="20"/>
  <c r="AE475" i="20" s="1"/>
  <c r="AD727" i="20"/>
  <c r="AE685" i="20"/>
  <c r="AC1429" i="16"/>
  <c r="AC1016" i="16"/>
  <c r="AC1269" i="16"/>
  <c r="AC1422" i="16"/>
  <c r="AB2249" i="16"/>
  <c r="AC1723" i="16"/>
  <c r="AD2245" i="16"/>
  <c r="AE1695" i="16"/>
  <c r="AD2180" i="16"/>
  <c r="AE1261" i="16"/>
  <c r="AC1017" i="16"/>
  <c r="AD1015" i="16"/>
  <c r="AC2202" i="16"/>
  <c r="AD1407" i="16"/>
  <c r="AC1045" i="16"/>
  <c r="AD1696" i="16"/>
  <c r="AC1023" i="16"/>
  <c r="AD1021" i="16"/>
  <c r="AE2179" i="16"/>
  <c r="AD1262" i="16"/>
  <c r="AC1005" i="16"/>
  <c r="AD1005" i="16" s="1"/>
  <c r="AE1005" i="16" s="1"/>
  <c r="AC2181" i="16"/>
  <c r="AD1268" i="16"/>
  <c r="AC2204" i="16"/>
  <c r="AD1421" i="16"/>
  <c r="AC2205" i="16"/>
  <c r="AD1428" i="16"/>
  <c r="AE838" i="16"/>
  <c r="AE199" i="10" s="1"/>
  <c r="AC285" i="16"/>
  <c r="N1572" i="16"/>
  <c r="O1578" i="16"/>
  <c r="P1578" i="16" s="1"/>
  <c r="Q1578" i="16" s="1"/>
  <c r="P2227" i="16"/>
  <c r="O1599" i="16"/>
  <c r="R1577" i="16"/>
  <c r="S1577" i="16" s="1"/>
  <c r="S2227" i="16" s="1"/>
  <c r="O2227" i="16"/>
  <c r="P1598" i="16"/>
  <c r="P2230" i="16" s="1"/>
  <c r="K1565" i="16"/>
  <c r="K371" i="16" s="1"/>
  <c r="K839" i="16" s="1"/>
  <c r="K200" i="10" s="1"/>
  <c r="M1600" i="16"/>
  <c r="N1600" i="16" s="1"/>
  <c r="AA735" i="20"/>
  <c r="AB735" i="20" s="1"/>
  <c r="AB736" i="20" s="1"/>
  <c r="M2739" i="16"/>
  <c r="M2740" i="16"/>
  <c r="M2742" i="16" s="1"/>
  <c r="AA886" i="20"/>
  <c r="AB886" i="20" s="1"/>
  <c r="AB887" i="20" s="1"/>
  <c r="Y742" i="20"/>
  <c r="Y743" i="20" s="1"/>
  <c r="AA516" i="20"/>
  <c r="AB516" i="20" s="1"/>
  <c r="AA808" i="20"/>
  <c r="AB808" i="20" s="1"/>
  <c r="AA829" i="20"/>
  <c r="AB829" i="20" s="1"/>
  <c r="Z920" i="20"/>
  <c r="Z843" i="20"/>
  <c r="AA517" i="20"/>
  <c r="Z864" i="20"/>
  <c r="AA524" i="20"/>
  <c r="Y656" i="20"/>
  <c r="Z654" i="20"/>
  <c r="Z741" i="20"/>
  <c r="AA1046" i="16"/>
  <c r="AB1046" i="16" s="1"/>
  <c r="AA1817" i="16"/>
  <c r="Z1817" i="16"/>
  <c r="P1081" i="16"/>
  <c r="AA1436" i="16"/>
  <c r="AB1436" i="16" s="1"/>
  <c r="Z286" i="16"/>
  <c r="AA1039" i="16"/>
  <c r="AB1039" i="16" s="1"/>
  <c r="Z2251" i="16"/>
  <c r="AA1737" i="16"/>
  <c r="AB1737" i="16" s="1"/>
  <c r="AA1051" i="16"/>
  <c r="AB1051" i="16" s="1"/>
  <c r="AA1047" i="16"/>
  <c r="AB1047" i="16" s="1"/>
  <c r="AA2249" i="16"/>
  <c r="AA1033" i="16"/>
  <c r="AB1033" i="16" s="1"/>
  <c r="AA1724" i="16"/>
  <c r="AB1724" i="16" s="1"/>
  <c r="V928" i="20"/>
  <c r="V929" i="20" s="1"/>
  <c r="W927" i="20"/>
  <c r="X927" i="20" s="1"/>
  <c r="O1592" i="16"/>
  <c r="M757" i="20"/>
  <c r="O2229" i="16"/>
  <c r="P1591" i="16"/>
  <c r="O1571" i="16"/>
  <c r="Y2331" i="16"/>
  <c r="Y28" i="16" s="1"/>
  <c r="Y82" i="16" s="1"/>
  <c r="Y27" i="16"/>
  <c r="U822" i="20"/>
  <c r="V822" i="20" s="1"/>
  <c r="T823" i="20"/>
  <c r="T824" i="20" s="1"/>
  <c r="X1303" i="16"/>
  <c r="X2186" i="16" s="1"/>
  <c r="W1304" i="16"/>
  <c r="Y1053" i="16"/>
  <c r="Z1053" i="16" s="1"/>
  <c r="Y1052" i="16"/>
  <c r="Z1052" i="16" s="1"/>
  <c r="P1773" i="16"/>
  <c r="Q1773" i="16" s="1"/>
  <c r="P2256" i="16"/>
  <c r="R1772" i="16"/>
  <c r="S1772" i="16" s="1"/>
  <c r="T1772" i="16" s="1"/>
  <c r="U1772" i="16" s="1"/>
  <c r="V1772" i="16" s="1"/>
  <c r="W1772" i="16" s="1"/>
  <c r="X1772" i="16" s="1"/>
  <c r="X2256" i="16" s="1"/>
  <c r="S1312" i="16"/>
  <c r="T1311" i="16"/>
  <c r="J2263" i="16"/>
  <c r="L1128" i="20"/>
  <c r="V1317" i="16"/>
  <c r="Y2251" i="16"/>
  <c r="U2187" i="16"/>
  <c r="V1310" i="16"/>
  <c r="X1817" i="16"/>
  <c r="Y1817" i="16"/>
  <c r="Y1738" i="16"/>
  <c r="Z1738" i="16" s="1"/>
  <c r="P2255" i="16"/>
  <c r="S1765" i="16"/>
  <c r="T1765" i="16" s="1"/>
  <c r="U1765" i="16" s="1"/>
  <c r="V1765" i="16" s="1"/>
  <c r="W1765" i="16" s="1"/>
  <c r="X1765" i="16" s="1"/>
  <c r="X2255" i="16" s="1"/>
  <c r="P1766" i="16"/>
  <c r="Q1766" i="16" s="1"/>
  <c r="T661" i="20"/>
  <c r="U661" i="20" s="1"/>
  <c r="T858" i="20"/>
  <c r="U858" i="20" s="1"/>
  <c r="U859" i="20" s="1"/>
  <c r="L906" i="20"/>
  <c r="M1112" i="20"/>
  <c r="N1112" i="20" s="1"/>
  <c r="O1112" i="20" s="1"/>
  <c r="X656" i="20"/>
  <c r="X850" i="20"/>
  <c r="Y850" i="20" s="1"/>
  <c r="N668" i="20"/>
  <c r="O668" i="20" s="1"/>
  <c r="O410" i="20"/>
  <c r="M1119" i="20"/>
  <c r="W461" i="20"/>
  <c r="X459" i="20"/>
  <c r="Y459" i="20" s="1"/>
  <c r="V857" i="20"/>
  <c r="D2972" i="16"/>
  <c r="X287" i="16"/>
  <c r="X836" i="16" s="1"/>
  <c r="X195" i="10" s="1"/>
  <c r="Y1437" i="16"/>
  <c r="Y286" i="16"/>
  <c r="O1070" i="16"/>
  <c r="P1070" i="16" s="1"/>
  <c r="Q1070" i="16" s="1"/>
  <c r="K1100" i="16"/>
  <c r="T60" i="16"/>
  <c r="T87" i="16" s="1"/>
  <c r="T84" i="16" s="1"/>
  <c r="T2338" i="16"/>
  <c r="U2323" i="16"/>
  <c r="U2314" i="16"/>
  <c r="U91" i="16" s="1"/>
  <c r="N411" i="20"/>
  <c r="N412" i="20" s="1"/>
  <c r="W287" i="16"/>
  <c r="W836" i="16" s="1"/>
  <c r="W195" i="10" s="1"/>
  <c r="W460" i="20"/>
  <c r="K121" i="20"/>
  <c r="O663" i="20"/>
  <c r="P662" i="20"/>
  <c r="L675" i="20"/>
  <c r="D2978" i="16"/>
  <c r="P1817" i="16"/>
  <c r="Q1817" i="16"/>
  <c r="R1817" i="16"/>
  <c r="S1817" i="16"/>
  <c r="T1817" i="16"/>
  <c r="U1817" i="16"/>
  <c r="V1817" i="16"/>
  <c r="W1817" i="16"/>
  <c r="E2954" i="16"/>
  <c r="L1793" i="16"/>
  <c r="E2960" i="16"/>
  <c r="D2961" i="16" s="1"/>
  <c r="G2958" i="16" s="1"/>
  <c r="F2958" i="16"/>
  <c r="F1805" i="16" a="1"/>
  <c r="F1805" i="16" s="1"/>
  <c r="E2972" i="16"/>
  <c r="D1806" i="16"/>
  <c r="D1807" i="16" s="1"/>
  <c r="E2973" i="16"/>
  <c r="F2965" i="16"/>
  <c r="P1077" i="16"/>
  <c r="Q1077" i="16" s="1"/>
  <c r="N1071" i="16"/>
  <c r="O1071" i="16" s="1"/>
  <c r="I216" i="16"/>
  <c r="S1731" i="16"/>
  <c r="S2250" i="16"/>
  <c r="T1730" i="16"/>
  <c r="V1717" i="16"/>
  <c r="N1087" i="16"/>
  <c r="O1087" i="16" s="1"/>
  <c r="K1101" i="16"/>
  <c r="L1095" i="16"/>
  <c r="L1088" i="16"/>
  <c r="L1094" i="16"/>
  <c r="M1094" i="16" s="1"/>
  <c r="N1094" i="16" s="1"/>
  <c r="R1069" i="16"/>
  <c r="S1069" i="16" s="1"/>
  <c r="T1069" i="16" s="1"/>
  <c r="U1069" i="16" s="1"/>
  <c r="V1069" i="16" s="1"/>
  <c r="L1099" i="16"/>
  <c r="M1099" i="16" s="1"/>
  <c r="W1716" i="16"/>
  <c r="X1716" i="16" s="1"/>
  <c r="X2248" i="16" s="1"/>
  <c r="V2248" i="16"/>
  <c r="H1824" i="16"/>
  <c r="N108" i="20"/>
  <c r="K677" i="20"/>
  <c r="U80" i="16"/>
  <c r="U1057" i="16"/>
  <c r="V1057" i="16" s="1"/>
  <c r="O1082" i="16"/>
  <c r="T1058" i="16"/>
  <c r="V934" i="20"/>
  <c r="W934" i="20" s="1"/>
  <c r="X934" i="20" s="1"/>
  <c r="Y934" i="20" s="1"/>
  <c r="U899" i="20"/>
  <c r="V899" i="20" s="1"/>
  <c r="W865" i="20"/>
  <c r="X865" i="20" s="1"/>
  <c r="Y865" i="20" s="1"/>
  <c r="Y866" i="20" s="1"/>
  <c r="M1126" i="20"/>
  <c r="N1126" i="20" s="1"/>
  <c r="O1126" i="20" s="1"/>
  <c r="L1127" i="20"/>
  <c r="K670" i="20"/>
  <c r="K122" i="20"/>
  <c r="R1753" i="16"/>
  <c r="V1041" i="16"/>
  <c r="M1781" i="16"/>
  <c r="N1781" i="16" s="1"/>
  <c r="O1781" i="16" s="1"/>
  <c r="Q1760" i="16"/>
  <c r="R1760" i="16" s="1"/>
  <c r="M669" i="20"/>
  <c r="M670" i="20" s="1"/>
  <c r="V19" i="16"/>
  <c r="W17" i="16" s="1"/>
  <c r="W2306" i="16" s="1"/>
  <c r="W1040" i="16"/>
  <c r="X1040" i="16" s="1"/>
  <c r="Y1040" i="16" s="1"/>
  <c r="Z1040" i="16" s="1"/>
  <c r="W1034" i="16"/>
  <c r="X1034" i="16" s="1"/>
  <c r="V20" i="16"/>
  <c r="V81" i="16" s="1"/>
  <c r="R1065" i="16"/>
  <c r="S1059" i="16"/>
  <c r="N1083" i="16"/>
  <c r="V1035" i="16"/>
  <c r="D1111" i="16"/>
  <c r="F1110" i="16" s="1"/>
  <c r="K1111" i="16" s="1"/>
  <c r="D1105" i="16"/>
  <c r="F1104" i="16" s="1"/>
  <c r="K1105" i="16" s="1"/>
  <c r="R1076" i="16"/>
  <c r="S1076" i="16" s="1"/>
  <c r="D1116" i="16"/>
  <c r="C1123" i="16"/>
  <c r="B1120" i="16"/>
  <c r="D1126" i="16"/>
  <c r="J1125" i="16"/>
  <c r="E1122" i="16"/>
  <c r="E1121" i="16"/>
  <c r="F1121" i="16" s="1" a="1"/>
  <c r="F1121" i="16" s="1"/>
  <c r="D1121" i="16"/>
  <c r="O1093" i="16"/>
  <c r="S1064" i="16"/>
  <c r="T1063" i="16"/>
  <c r="T1075" i="16"/>
  <c r="U795" i="20"/>
  <c r="V795" i="20" s="1"/>
  <c r="V796" i="20" s="1"/>
  <c r="U955" i="20"/>
  <c r="U655" i="20"/>
  <c r="U656" i="20" s="1"/>
  <c r="W656" i="20"/>
  <c r="M713" i="20"/>
  <c r="T872" i="20"/>
  <c r="U872" i="20" s="1"/>
  <c r="U873" i="20" s="1"/>
  <c r="L892" i="20"/>
  <c r="K893" i="20"/>
  <c r="K894" i="20" s="1"/>
  <c r="V871" i="20"/>
  <c r="O617" i="20"/>
  <c r="O618" i="20" s="1"/>
  <c r="P616" i="20"/>
  <c r="P108" i="20" s="1"/>
  <c r="L714" i="20"/>
  <c r="L715" i="20" s="1"/>
  <c r="K145" i="20"/>
  <c r="O108" i="20"/>
  <c r="Q623" i="20"/>
  <c r="M625" i="20"/>
  <c r="M111" i="20" s="1"/>
  <c r="M1259" i="20" s="1"/>
  <c r="N624" i="20"/>
  <c r="N625" i="20" s="1"/>
  <c r="N111" i="20" s="1"/>
  <c r="N1259" i="20" s="1"/>
  <c r="M109" i="20"/>
  <c r="W948" i="20"/>
  <c r="X948" i="20" s="1"/>
  <c r="Y948" i="20" s="1"/>
  <c r="U879" i="20"/>
  <c r="U880" i="20" s="1"/>
  <c r="V878" i="20"/>
  <c r="L1121" i="20"/>
  <c r="L1120" i="20"/>
  <c r="W815" i="20"/>
  <c r="X815" i="20" s="1"/>
  <c r="Y815" i="20" s="1"/>
  <c r="V816" i="20"/>
  <c r="V817" i="20" s="1"/>
  <c r="W794" i="20"/>
  <c r="X794" i="20" s="1"/>
  <c r="Y794" i="20" s="1"/>
  <c r="L1113" i="20"/>
  <c r="L1114" i="20" s="1"/>
  <c r="S1752" i="16"/>
  <c r="M1104" i="20"/>
  <c r="K2260" i="16"/>
  <c r="T1751" i="16"/>
  <c r="S2253" i="16"/>
  <c r="N1102" i="20"/>
  <c r="K1802" i="16"/>
  <c r="T1779" i="16"/>
  <c r="T2254" i="16"/>
  <c r="U2254" i="16"/>
  <c r="Q2255" i="16"/>
  <c r="S1759" i="16"/>
  <c r="T1759" i="16" s="1"/>
  <c r="S2254" i="16"/>
  <c r="D1812" i="16"/>
  <c r="D1818" i="16"/>
  <c r="C1821" i="16" s="1"/>
  <c r="B1811" i="16"/>
  <c r="B2978" i="16" s="1"/>
  <c r="E1813" i="16"/>
  <c r="E1812" i="16"/>
  <c r="Q2256" i="16"/>
  <c r="K1807" i="16"/>
  <c r="P2257" i="16"/>
  <c r="P1780" i="16"/>
  <c r="T936" i="20" l="1"/>
  <c r="U935" i="20"/>
  <c r="N2746" i="16"/>
  <c r="O2746" i="16" s="1"/>
  <c r="P2746" i="16" s="1"/>
  <c r="P2748" i="16" s="1"/>
  <c r="D1004" i="20"/>
  <c r="C1004" i="20" s="1"/>
  <c r="E1003" i="20" s="1"/>
  <c r="M3094" i="16"/>
  <c r="M3096" i="16" s="1"/>
  <c r="M3095" i="16"/>
  <c r="M3097" i="16" s="1"/>
  <c r="M1946" i="16" s="1"/>
  <c r="M602" i="16" s="1"/>
  <c r="K3097" i="16"/>
  <c r="K1946" i="16" s="1"/>
  <c r="L3096" i="16"/>
  <c r="K3096" i="16"/>
  <c r="O1945" i="16"/>
  <c r="G2980" i="16"/>
  <c r="G2983" i="16"/>
  <c r="D3118" i="16"/>
  <c r="E3118" i="16" s="1"/>
  <c r="D3119" i="16"/>
  <c r="E3119" i="16" s="1"/>
  <c r="D2962" i="16"/>
  <c r="E2962" i="16" s="1"/>
  <c r="Q1325" i="16"/>
  <c r="R1325" i="16" s="1"/>
  <c r="S1325" i="16" s="1"/>
  <c r="T1325" i="16" s="1"/>
  <c r="U1325" i="16" s="1"/>
  <c r="V1325" i="16" s="1"/>
  <c r="X1283" i="16"/>
  <c r="AC700" i="20"/>
  <c r="AC701" i="20" s="1"/>
  <c r="O755" i="20"/>
  <c r="O756" i="20" s="1"/>
  <c r="Y1282" i="16"/>
  <c r="Z1282" i="16" s="1"/>
  <c r="Z2183" i="16" s="1"/>
  <c r="AA749" i="20"/>
  <c r="AB749" i="20" s="1"/>
  <c r="AB750" i="20" s="1"/>
  <c r="Q956" i="20"/>
  <c r="Q957" i="20" s="1"/>
  <c r="L1135" i="20"/>
  <c r="L1134" i="20"/>
  <c r="M1134" i="20" s="1"/>
  <c r="M1135" i="20" s="1"/>
  <c r="O1593" i="16"/>
  <c r="T109" i="12"/>
  <c r="U101" i="12"/>
  <c r="Q769" i="20"/>
  <c r="R769" i="20" s="1"/>
  <c r="S769" i="20" s="1"/>
  <c r="T769" i="20" s="1"/>
  <c r="U769" i="20" s="1"/>
  <c r="V769" i="20" s="1"/>
  <c r="W769" i="20" s="1"/>
  <c r="X769" i="20" s="1"/>
  <c r="M1140" i="20"/>
  <c r="N1140" i="20" s="1"/>
  <c r="O1140" i="20" s="1"/>
  <c r="O770" i="20"/>
  <c r="O771" i="20" s="1"/>
  <c r="M1964" i="16"/>
  <c r="D3124" i="16"/>
  <c r="E3124" i="16" s="1"/>
  <c r="L1971" i="16"/>
  <c r="L2283" i="16"/>
  <c r="L1966" i="16"/>
  <c r="L1965" i="16"/>
  <c r="Z496" i="20"/>
  <c r="AA495" i="20"/>
  <c r="AB495" i="20" s="1"/>
  <c r="AC495" i="20" s="1"/>
  <c r="AD495" i="20" s="1"/>
  <c r="M785" i="20"/>
  <c r="N784" i="20"/>
  <c r="O784" i="20" s="1"/>
  <c r="N777" i="20"/>
  <c r="O776" i="20"/>
  <c r="P776" i="20" s="1"/>
  <c r="O762" i="20"/>
  <c r="N763" i="20"/>
  <c r="T942" i="20"/>
  <c r="S943" i="20"/>
  <c r="W851" i="20"/>
  <c r="W852" i="20" s="1"/>
  <c r="T900" i="20"/>
  <c r="T901" i="20" s="1"/>
  <c r="N771" i="20"/>
  <c r="T950" i="20"/>
  <c r="U949" i="20"/>
  <c r="N977" i="20"/>
  <c r="O977" i="20" s="1"/>
  <c r="N1951" i="16"/>
  <c r="N1952" i="16" s="1"/>
  <c r="N2747" i="16"/>
  <c r="N2749" i="16" s="1"/>
  <c r="N1580" i="16" s="1"/>
  <c r="N402" i="16" s="1"/>
  <c r="M991" i="20"/>
  <c r="M992" i="20" s="1"/>
  <c r="L992" i="20"/>
  <c r="M2282" i="16"/>
  <c r="M1958" i="16"/>
  <c r="L1787" i="16"/>
  <c r="L1788" i="16" s="1"/>
  <c r="L2258" i="16"/>
  <c r="M984" i="20"/>
  <c r="M985" i="20" s="1"/>
  <c r="L985" i="20"/>
  <c r="V523" i="20"/>
  <c r="U524" i="20"/>
  <c r="AE20" i="31"/>
  <c r="AE70" i="31" s="1"/>
  <c r="N2760" i="16"/>
  <c r="N2762" i="16" s="1"/>
  <c r="M2945" i="16"/>
  <c r="M2947" i="16" s="1"/>
  <c r="M1782" i="16" s="1"/>
  <c r="M540" i="16" s="1"/>
  <c r="N2754" i="16"/>
  <c r="N2756" i="16" s="1"/>
  <c r="N1587" i="16" s="1"/>
  <c r="N403" i="16" s="1"/>
  <c r="N2768" i="16"/>
  <c r="O2768" i="16" s="1"/>
  <c r="O2770" i="16" s="1"/>
  <c r="O1601" i="16" s="1"/>
  <c r="O405" i="16" s="1"/>
  <c r="W1297" i="16"/>
  <c r="AB686" i="20"/>
  <c r="AB687" i="20" s="1"/>
  <c r="V1298" i="16"/>
  <c r="AD1697" i="16"/>
  <c r="W2185" i="16"/>
  <c r="X1296" i="16"/>
  <c r="Q970" i="20"/>
  <c r="Q971" i="20" s="1"/>
  <c r="T873" i="20"/>
  <c r="L998" i="20"/>
  <c r="L999" i="20" s="1"/>
  <c r="Q990" i="20"/>
  <c r="R990" i="20" s="1"/>
  <c r="U976" i="20"/>
  <c r="K1004" i="20"/>
  <c r="V531" i="20"/>
  <c r="W530" i="20"/>
  <c r="R963" i="20"/>
  <c r="Q964" i="20"/>
  <c r="P971" i="20"/>
  <c r="R969" i="20"/>
  <c r="T962" i="20"/>
  <c r="X529" i="20"/>
  <c r="W531" i="20"/>
  <c r="M997" i="20"/>
  <c r="R983" i="20"/>
  <c r="Y915" i="20"/>
  <c r="Z914" i="20"/>
  <c r="T859" i="20"/>
  <c r="AA750" i="20"/>
  <c r="X866" i="20"/>
  <c r="V1718" i="16"/>
  <c r="T922" i="20"/>
  <c r="U921" i="20"/>
  <c r="U844" i="20"/>
  <c r="T845" i="20"/>
  <c r="Y1739" i="16"/>
  <c r="Z1739" i="16" s="1"/>
  <c r="U830" i="20"/>
  <c r="T831" i="20"/>
  <c r="AB693" i="20"/>
  <c r="AA694" i="20"/>
  <c r="X1746" i="16"/>
  <c r="W866" i="20"/>
  <c r="AA887" i="20"/>
  <c r="U809" i="20"/>
  <c r="T810" i="20"/>
  <c r="Z802" i="20"/>
  <c r="Y803" i="20"/>
  <c r="Y707" i="20"/>
  <c r="X708" i="20"/>
  <c r="AA1725" i="16"/>
  <c r="AB1725" i="16" s="1"/>
  <c r="AA736" i="20"/>
  <c r="K1141" i="20"/>
  <c r="N2282" i="16"/>
  <c r="G3115" i="16"/>
  <c r="AE3118" i="16" s="1"/>
  <c r="P1950" i="16"/>
  <c r="P2281" i="16" s="1"/>
  <c r="P1944" i="16"/>
  <c r="Q1943" i="16"/>
  <c r="Q2280" i="16" s="1"/>
  <c r="O1957" i="16"/>
  <c r="P1957" i="16" s="1"/>
  <c r="P2282" i="16" s="1"/>
  <c r="F1970" i="16"/>
  <c r="D1978" i="16"/>
  <c r="D1147" i="20"/>
  <c r="C1147" i="20" s="1"/>
  <c r="E1146" i="20" s="1"/>
  <c r="P3101" i="16"/>
  <c r="P3103" i="16" s="1"/>
  <c r="K3110" i="16"/>
  <c r="N3110" i="16" s="1"/>
  <c r="X1284" i="16"/>
  <c r="W1291" i="16"/>
  <c r="X1291" i="16" s="1"/>
  <c r="X1290" i="16"/>
  <c r="Y1290" i="16" s="1"/>
  <c r="Z1290" i="16" s="1"/>
  <c r="O3109" i="16"/>
  <c r="P3109" i="16" s="1"/>
  <c r="Q3109" i="16" s="1"/>
  <c r="R3109" i="16" s="1"/>
  <c r="S3109" i="16" s="1"/>
  <c r="X2184" i="16"/>
  <c r="K3111" i="16"/>
  <c r="K1960" i="16" s="1"/>
  <c r="M3110" i="16"/>
  <c r="L3110" i="16"/>
  <c r="O3108" i="16"/>
  <c r="J595" i="16" a="1"/>
  <c r="J595" i="16" s="1"/>
  <c r="J607" i="16" s="1"/>
  <c r="K579" i="16"/>
  <c r="L579" i="16"/>
  <c r="M579" i="16"/>
  <c r="N579" i="16"/>
  <c r="O579" i="16"/>
  <c r="P1981" i="16"/>
  <c r="P579" i="16"/>
  <c r="Q1981" i="16"/>
  <c r="Q579" i="16"/>
  <c r="R579" i="16"/>
  <c r="R1981" i="16"/>
  <c r="S1981" i="16"/>
  <c r="S579" i="16"/>
  <c r="T579" i="16"/>
  <c r="T1981" i="16"/>
  <c r="U579" i="16"/>
  <c r="U1981" i="16"/>
  <c r="V579" i="16"/>
  <c r="V1981" i="16"/>
  <c r="W1981" i="16"/>
  <c r="W579" i="16"/>
  <c r="X1981" i="16"/>
  <c r="X579" i="16"/>
  <c r="Y579" i="16"/>
  <c r="Y1981" i="16"/>
  <c r="Z1981" i="16"/>
  <c r="Z579" i="16"/>
  <c r="AA1981" i="16"/>
  <c r="AA579" i="16"/>
  <c r="AB1981" i="16"/>
  <c r="AB579" i="16"/>
  <c r="AC579" i="16"/>
  <c r="AC1981" i="16"/>
  <c r="AD579" i="16"/>
  <c r="AD1981" i="16"/>
  <c r="AE1981" i="16"/>
  <c r="AE579" i="16"/>
  <c r="J580" i="16" a="1"/>
  <c r="J580" i="16" s="1"/>
  <c r="C1985" i="16"/>
  <c r="J210" i="20"/>
  <c r="C2286" i="16"/>
  <c r="P3102" i="16"/>
  <c r="P3104" i="16" s="1"/>
  <c r="G3122" i="16"/>
  <c r="AE1256" i="16"/>
  <c r="AC1430" i="16"/>
  <c r="AC1270" i="16"/>
  <c r="AD1270" i="16" s="1"/>
  <c r="N2748" i="16"/>
  <c r="L2748" i="16"/>
  <c r="M2748" i="16" s="1"/>
  <c r="Q2918" i="16"/>
  <c r="AC2440" i="16"/>
  <c r="AD2440" i="16" s="1"/>
  <c r="K2748" i="16"/>
  <c r="AC1409" i="16"/>
  <c r="AC1423" i="16"/>
  <c r="S1732" i="16"/>
  <c r="N2944" i="16"/>
  <c r="N2946" i="16" s="1"/>
  <c r="AC2454" i="16"/>
  <c r="M2946" i="16"/>
  <c r="N1786" i="16"/>
  <c r="O1786" i="16" s="1"/>
  <c r="P1786" i="16" s="1"/>
  <c r="K2946" i="16"/>
  <c r="L2946" i="16"/>
  <c r="Q2911" i="16"/>
  <c r="P2932" i="16"/>
  <c r="O2933" i="16"/>
  <c r="O1768" i="16" s="1"/>
  <c r="O538" i="16" s="1"/>
  <c r="I440" i="16" s="1"/>
  <c r="G173" i="20" s="1"/>
  <c r="F1799" i="16"/>
  <c r="Q1326" i="16"/>
  <c r="R1326" i="16" s="1"/>
  <c r="S1326" i="16" s="1"/>
  <c r="T1326" i="16" s="1"/>
  <c r="L2741" i="16"/>
  <c r="L1573" i="16" s="1"/>
  <c r="L401" i="16" s="1"/>
  <c r="L406" i="16" s="1"/>
  <c r="L146" i="20" s="1"/>
  <c r="P1767" i="16"/>
  <c r="Q1767" i="16" s="1"/>
  <c r="K2741" i="16"/>
  <c r="K1573" i="16" s="1"/>
  <c r="V2902" i="16"/>
  <c r="V2904" i="16" s="1"/>
  <c r="O2761" i="16"/>
  <c r="P2761" i="16" s="1"/>
  <c r="Q2761" i="16" s="1"/>
  <c r="R2761" i="16" s="1"/>
  <c r="S2761" i="16" s="1"/>
  <c r="AA2860" i="16"/>
  <c r="Z2862" i="16"/>
  <c r="V2895" i="16"/>
  <c r="T2897" i="16"/>
  <c r="U2897" i="16" s="1"/>
  <c r="O2937" i="16"/>
  <c r="O2939" i="16" s="1"/>
  <c r="H2889" i="16"/>
  <c r="S2916" i="16"/>
  <c r="V2890" i="16"/>
  <c r="P1774" i="16"/>
  <c r="Q1774" i="16" s="1"/>
  <c r="Z2903" i="16"/>
  <c r="Q2930" i="16"/>
  <c r="Q2923" i="16"/>
  <c r="R2923" i="16" s="1"/>
  <c r="S2923" i="16" s="1"/>
  <c r="S2925" i="16" s="1"/>
  <c r="W2890" i="16"/>
  <c r="X2888" i="16"/>
  <c r="S2924" i="16"/>
  <c r="T2924" i="16" s="1"/>
  <c r="U2924" i="16" s="1"/>
  <c r="AC2961" i="16"/>
  <c r="V2961" i="16"/>
  <c r="AA2961" i="16"/>
  <c r="Y2961" i="16"/>
  <c r="U2961" i="16"/>
  <c r="AD2961" i="16"/>
  <c r="S2961" i="16"/>
  <c r="L2958" i="16"/>
  <c r="F2961" i="16"/>
  <c r="Q2961" i="16"/>
  <c r="G2961" i="16"/>
  <c r="T2961" i="16"/>
  <c r="AE2961" i="16"/>
  <c r="Z2961" i="16"/>
  <c r="W2961" i="16"/>
  <c r="R2961" i="16"/>
  <c r="AB2961" i="16"/>
  <c r="X2961" i="16"/>
  <c r="K2958" i="16"/>
  <c r="M2958" i="16" s="1"/>
  <c r="AE2834" i="16"/>
  <c r="H2834" i="16" s="1"/>
  <c r="H2832" i="16"/>
  <c r="N2940" i="16"/>
  <c r="N1775" i="16" s="1"/>
  <c r="N539" i="16" s="1"/>
  <c r="AE2848" i="16"/>
  <c r="H2848" i="16" s="1"/>
  <c r="H2846" i="16"/>
  <c r="Y2869" i="16"/>
  <c r="Z2867" i="16"/>
  <c r="O2938" i="16"/>
  <c r="P2938" i="16" s="1"/>
  <c r="P2940" i="16" s="1"/>
  <c r="Y2876" i="16"/>
  <c r="Z2874" i="16"/>
  <c r="AC2855" i="16"/>
  <c r="AD2853" i="16"/>
  <c r="AC2954" i="16"/>
  <c r="K2952" i="16"/>
  <c r="K2954" i="16" s="1"/>
  <c r="K1789" i="16" s="1"/>
  <c r="G2954" i="16"/>
  <c r="F2954" i="16"/>
  <c r="AD2954" i="16"/>
  <c r="V2954" i="16"/>
  <c r="K2951" i="16"/>
  <c r="M2951" i="16" s="1"/>
  <c r="AA2954" i="16"/>
  <c r="AE2954" i="16"/>
  <c r="W2954" i="16"/>
  <c r="U2954" i="16"/>
  <c r="L2951" i="16"/>
  <c r="T2954" i="16"/>
  <c r="Z2954" i="16"/>
  <c r="Q2954" i="16"/>
  <c r="AB2954" i="16"/>
  <c r="X2954" i="16"/>
  <c r="L2952" i="16"/>
  <c r="Y2954" i="16"/>
  <c r="S2954" i="16"/>
  <c r="R2954" i="16"/>
  <c r="X2883" i="16"/>
  <c r="Y2881" i="16"/>
  <c r="Q2931" i="16"/>
  <c r="T2917" i="16"/>
  <c r="U2917" i="16" s="1"/>
  <c r="R2909" i="16"/>
  <c r="R2910" i="16"/>
  <c r="AD2733" i="16"/>
  <c r="AE2731" i="16"/>
  <c r="AC2617" i="16"/>
  <c r="AD2615" i="16"/>
  <c r="AC2610" i="16"/>
  <c r="AE2608" i="16"/>
  <c r="AE2610" i="16" s="1"/>
  <c r="AA2624" i="16"/>
  <c r="AB2622" i="16"/>
  <c r="AE2589" i="16"/>
  <c r="H2589" i="16" s="1"/>
  <c r="H2587" i="16"/>
  <c r="AA2182" i="16"/>
  <c r="AC1275" i="16"/>
  <c r="AD1275" i="16" s="1"/>
  <c r="AA1276" i="16"/>
  <c r="AB1276" i="16" s="1"/>
  <c r="AE1242" i="16"/>
  <c r="S2515" i="16"/>
  <c r="S2517" i="16" s="1"/>
  <c r="W1324" i="16"/>
  <c r="U2189" i="16"/>
  <c r="W2482" i="16"/>
  <c r="X2482" i="16" s="1"/>
  <c r="W1305" i="16"/>
  <c r="AE2438" i="16"/>
  <c r="H2438" i="16" s="1"/>
  <c r="U1319" i="16"/>
  <c r="Y1277" i="16"/>
  <c r="Z1277" i="16" s="1"/>
  <c r="Y2516" i="16"/>
  <c r="Z2516" i="16" s="1"/>
  <c r="AA2516" i="16" s="1"/>
  <c r="AD2452" i="16"/>
  <c r="AD2488" i="16"/>
  <c r="AE2488" i="16" s="1"/>
  <c r="Z2473" i="16"/>
  <c r="Y2475" i="16"/>
  <c r="S2510" i="16"/>
  <c r="T2508" i="16"/>
  <c r="H2509" i="16"/>
  <c r="W2496" i="16"/>
  <c r="X2494" i="16"/>
  <c r="AD2461" i="16"/>
  <c r="AE2459" i="16"/>
  <c r="AE2461" i="16" s="1"/>
  <c r="Y2480" i="16"/>
  <c r="AD2447" i="16"/>
  <c r="AE2445" i="16"/>
  <c r="W2503" i="16"/>
  <c r="X2501" i="16"/>
  <c r="U2489" i="16"/>
  <c r="V2487" i="16"/>
  <c r="AA2468" i="16"/>
  <c r="AB2466" i="16"/>
  <c r="O1600" i="16"/>
  <c r="L2755" i="16"/>
  <c r="O1579" i="16"/>
  <c r="P1579" i="16" s="1"/>
  <c r="Q1579" i="16" s="1"/>
  <c r="O2753" i="16"/>
  <c r="P2753" i="16" s="1"/>
  <c r="Q2753" i="16" s="1"/>
  <c r="O2769" i="16"/>
  <c r="M2755" i="16"/>
  <c r="K2755" i="16"/>
  <c r="N2755" i="16"/>
  <c r="Q2767" i="16"/>
  <c r="R2767" i="16" s="1"/>
  <c r="M1563" i="16"/>
  <c r="M369" i="16" s="1"/>
  <c r="M2228" i="16"/>
  <c r="N1563" i="16"/>
  <c r="N369" i="16" s="1"/>
  <c r="O1584" i="16"/>
  <c r="P1584" i="16" s="1"/>
  <c r="P2228" i="16" s="1"/>
  <c r="M1585" i="16"/>
  <c r="N1585" i="16" s="1"/>
  <c r="N1564" i="16" s="1"/>
  <c r="N370" i="16" s="1"/>
  <c r="L1564" i="16"/>
  <c r="L370" i="16" s="1"/>
  <c r="Z941" i="20"/>
  <c r="AE5" i="30"/>
  <c r="Y2254" i="16"/>
  <c r="AA1758" i="16"/>
  <c r="AB1758" i="16" s="1"/>
  <c r="AB2254" i="16" s="1"/>
  <c r="Y2252" i="16"/>
  <c r="W837" i="20"/>
  <c r="X837" i="20" s="1"/>
  <c r="Y837" i="20" s="1"/>
  <c r="Y838" i="20" s="1"/>
  <c r="Q1570" i="16"/>
  <c r="R1570" i="16" s="1"/>
  <c r="Y1745" i="16"/>
  <c r="Z1745" i="16" s="1"/>
  <c r="AC1724" i="16"/>
  <c r="AD509" i="20"/>
  <c r="AA1744" i="16"/>
  <c r="AB1744" i="16" s="1"/>
  <c r="AB2252" i="16" s="1"/>
  <c r="Z836" i="20"/>
  <c r="AA290" i="10"/>
  <c r="AC516" i="20"/>
  <c r="AA247" i="10"/>
  <c r="AE1824" i="16"/>
  <c r="AB1824" i="16"/>
  <c r="AC1824" i="16"/>
  <c r="AD1824" i="16"/>
  <c r="AD51" i="16"/>
  <c r="AE49" i="16" s="1"/>
  <c r="AE2310" i="16" s="1"/>
  <c r="AE2322" i="16" s="1"/>
  <c r="AD2334" i="16"/>
  <c r="AD52" i="16" s="1"/>
  <c r="AD86" i="16" s="1"/>
  <c r="AD35" i="16"/>
  <c r="AE33" i="16" s="1"/>
  <c r="AE2308" i="16" s="1"/>
  <c r="AE2320" i="16" s="1"/>
  <c r="AD2332" i="16"/>
  <c r="AD36" i="16" s="1"/>
  <c r="AD83" i="16" s="1"/>
  <c r="AD75" i="16"/>
  <c r="AE73" i="16" s="1"/>
  <c r="AE2313" i="16" s="1"/>
  <c r="AE2325" i="16" s="1"/>
  <c r="AD2337" i="16"/>
  <c r="AD76" i="16" s="1"/>
  <c r="AD89" i="16" s="1"/>
  <c r="AC76" i="16"/>
  <c r="AC89" i="16" s="1"/>
  <c r="AC2336" i="16"/>
  <c r="AC68" i="16" s="1"/>
  <c r="AC88" i="16" s="1"/>
  <c r="AC67" i="16"/>
  <c r="AD65" i="16" s="1"/>
  <c r="AD2312" i="16" s="1"/>
  <c r="AD2324" i="16" s="1"/>
  <c r="AD1022" i="16"/>
  <c r="AD1408" i="16"/>
  <c r="Z247" i="10"/>
  <c r="AD721" i="20"/>
  <c r="AD722" i="20" s="1"/>
  <c r="AC735" i="20"/>
  <c r="AC736" i="20" s="1"/>
  <c r="AD638" i="20"/>
  <c r="AC886" i="20"/>
  <c r="AC887" i="20" s="1"/>
  <c r="AC829" i="20"/>
  <c r="AE1696" i="16"/>
  <c r="AD885" i="20"/>
  <c r="AD734" i="20"/>
  <c r="AE488" i="20"/>
  <c r="AD748" i="20"/>
  <c r="AE699" i="20"/>
  <c r="AE502" i="20"/>
  <c r="AC808" i="20"/>
  <c r="AE720" i="20"/>
  <c r="AE474" i="20"/>
  <c r="AD496" i="20"/>
  <c r="AE494" i="20"/>
  <c r="AE496" i="20" s="1"/>
  <c r="AD1269" i="16"/>
  <c r="AC517" i="20"/>
  <c r="AD515" i="20"/>
  <c r="AD1422" i="16"/>
  <c r="AD639" i="20"/>
  <c r="AE637" i="20"/>
  <c r="AD510" i="20"/>
  <c r="AE508" i="20"/>
  <c r="AE510" i="20" s="1"/>
  <c r="AD801" i="20"/>
  <c r="AE727" i="20"/>
  <c r="AD728" i="20"/>
  <c r="AD729" i="20" s="1"/>
  <c r="AC524" i="20"/>
  <c r="AD522" i="20"/>
  <c r="O1572" i="16"/>
  <c r="AC1046" i="16"/>
  <c r="AE1262" i="16"/>
  <c r="AD1017" i="16"/>
  <c r="AE1015" i="16"/>
  <c r="AD2205" i="16"/>
  <c r="AE1428" i="16"/>
  <c r="AD1429" i="16"/>
  <c r="AC1051" i="16"/>
  <c r="AE2180" i="16"/>
  <c r="AE1263" i="16"/>
  <c r="AC2249" i="16"/>
  <c r="AD1723" i="16"/>
  <c r="AB2251" i="16"/>
  <c r="AC1737" i="16"/>
  <c r="AD1016" i="16"/>
  <c r="AC1047" i="16"/>
  <c r="AD1045" i="16"/>
  <c r="AD1023" i="16"/>
  <c r="AE1021" i="16"/>
  <c r="AD2202" i="16"/>
  <c r="AE1407" i="16"/>
  <c r="AC1039" i="16"/>
  <c r="AD2204" i="16"/>
  <c r="AE1421" i="16"/>
  <c r="AE2245" i="16"/>
  <c r="AC1033" i="16"/>
  <c r="AD2181" i="16"/>
  <c r="AE1268" i="16"/>
  <c r="AC1436" i="16"/>
  <c r="AD1436" i="16" s="1"/>
  <c r="AE1436" i="16" s="1"/>
  <c r="AB286" i="16"/>
  <c r="AD285" i="16"/>
  <c r="R2227" i="16"/>
  <c r="Q1598" i="16"/>
  <c r="Q2230" i="16" s="1"/>
  <c r="R1578" i="16"/>
  <c r="S1578" i="16" s="1"/>
  <c r="P1599" i="16"/>
  <c r="T1577" i="16"/>
  <c r="T2227" i="16" s="1"/>
  <c r="N2740" i="16"/>
  <c r="N2742" i="16" s="1"/>
  <c r="N2739" i="16"/>
  <c r="O2739" i="16" s="1"/>
  <c r="Z742" i="20"/>
  <c r="Z743" i="20" s="1"/>
  <c r="Z865" i="20"/>
  <c r="Z866" i="20" s="1"/>
  <c r="Z934" i="20"/>
  <c r="P410" i="20"/>
  <c r="Q410" i="20" s="1"/>
  <c r="R410" i="20" s="1"/>
  <c r="AA864" i="20"/>
  <c r="AB864" i="20" s="1"/>
  <c r="AA920" i="20"/>
  <c r="AB920" i="20" s="1"/>
  <c r="Z948" i="20"/>
  <c r="Y927" i="20"/>
  <c r="Z794" i="20"/>
  <c r="Z656" i="20"/>
  <c r="AA654" i="20"/>
  <c r="AB654" i="20" s="1"/>
  <c r="AA843" i="20"/>
  <c r="AB843" i="20" s="1"/>
  <c r="Z850" i="20"/>
  <c r="Z815" i="20"/>
  <c r="AA741" i="20"/>
  <c r="AB741" i="20" s="1"/>
  <c r="Y461" i="20"/>
  <c r="Z459" i="20"/>
  <c r="AA1040" i="16"/>
  <c r="AB1040" i="16" s="1"/>
  <c r="AA1052" i="16"/>
  <c r="AB1052" i="16" s="1"/>
  <c r="AA1738" i="16"/>
  <c r="AB1738" i="16" s="1"/>
  <c r="Z1824" i="16"/>
  <c r="AA1824" i="16"/>
  <c r="Z1437" i="16"/>
  <c r="AA286" i="16"/>
  <c r="Q1081" i="16"/>
  <c r="R1081" i="16" s="1"/>
  <c r="Z2184" i="16"/>
  <c r="AA1289" i="16"/>
  <c r="AB1289" i="16" s="1"/>
  <c r="AA2251" i="16"/>
  <c r="AA1053" i="16"/>
  <c r="AB1053" i="16" s="1"/>
  <c r="P1082" i="16"/>
  <c r="Z25" i="16"/>
  <c r="Z2307" i="16" s="1"/>
  <c r="Z2319" i="16" s="1"/>
  <c r="W928" i="20"/>
  <c r="X928" i="20" s="1"/>
  <c r="X929" i="20" s="1"/>
  <c r="P2229" i="16"/>
  <c r="Q1591" i="16"/>
  <c r="P1592" i="16"/>
  <c r="R783" i="20"/>
  <c r="P1571" i="16"/>
  <c r="N757" i="20"/>
  <c r="W822" i="20"/>
  <c r="U823" i="20"/>
  <c r="V823" i="20" s="1"/>
  <c r="V824" i="20" s="1"/>
  <c r="Y1303" i="16"/>
  <c r="Z1303" i="16" s="1"/>
  <c r="X1304" i="16"/>
  <c r="Y1772" i="16"/>
  <c r="Y2184" i="16"/>
  <c r="V2187" i="16"/>
  <c r="W1310" i="16"/>
  <c r="W2187" i="16" s="1"/>
  <c r="N1119" i="20"/>
  <c r="O1119" i="20" s="1"/>
  <c r="P1119" i="20" s="1"/>
  <c r="U1779" i="16"/>
  <c r="V1779" i="16" s="1"/>
  <c r="W1779" i="16" s="1"/>
  <c r="X1779" i="16" s="1"/>
  <c r="X2257" i="16" s="1"/>
  <c r="V2188" i="16"/>
  <c r="V1318" i="16"/>
  <c r="W1317" i="16"/>
  <c r="T1312" i="16"/>
  <c r="U1311" i="16"/>
  <c r="J2264" i="16"/>
  <c r="X1824" i="16"/>
  <c r="Y1824" i="16"/>
  <c r="Y1765" i="16"/>
  <c r="Z1765" i="16" s="1"/>
  <c r="M906" i="20"/>
  <c r="N906" i="20" s="1"/>
  <c r="O906" i="20" s="1"/>
  <c r="P906" i="20" s="1"/>
  <c r="V661" i="20"/>
  <c r="W661" i="20" s="1"/>
  <c r="W663" i="20" s="1"/>
  <c r="O412" i="20"/>
  <c r="M1120" i="20"/>
  <c r="M1121" i="20" s="1"/>
  <c r="L907" i="20"/>
  <c r="L908" i="20" s="1"/>
  <c r="O411" i="20"/>
  <c r="P668" i="20"/>
  <c r="Q668" i="20" s="1"/>
  <c r="R668" i="20" s="1"/>
  <c r="X460" i="20"/>
  <c r="Y460" i="20" s="1"/>
  <c r="X461" i="20"/>
  <c r="W857" i="20"/>
  <c r="V858" i="20"/>
  <c r="V859" i="20" s="1"/>
  <c r="O1133" i="20"/>
  <c r="D2979" i="16"/>
  <c r="Y1716" i="16"/>
  <c r="Z1716" i="16" s="1"/>
  <c r="M1793" i="16"/>
  <c r="Y287" i="16"/>
  <c r="Y836" i="16" s="1"/>
  <c r="Y195" i="10" s="1"/>
  <c r="K1106" i="16"/>
  <c r="K1107" i="16" s="1"/>
  <c r="Y1034" i="16"/>
  <c r="Z1034" i="16" s="1"/>
  <c r="K1112" i="16"/>
  <c r="U59" i="16"/>
  <c r="V57" i="16" s="1"/>
  <c r="V2311" i="16" s="1"/>
  <c r="V2314" i="16" s="1"/>
  <c r="V91" i="16" s="1"/>
  <c r="U2335" i="16"/>
  <c r="U2326" i="16"/>
  <c r="L147" i="20"/>
  <c r="L1262" i="20" s="1"/>
  <c r="P663" i="20"/>
  <c r="Q662" i="20"/>
  <c r="M675" i="20"/>
  <c r="L121" i="20"/>
  <c r="L676" i="20"/>
  <c r="D2985" i="16"/>
  <c r="P1824" i="16"/>
  <c r="Q1824" i="16"/>
  <c r="R1824" i="16"/>
  <c r="S1824" i="16"/>
  <c r="T1824" i="16"/>
  <c r="U1824" i="16"/>
  <c r="V1824" i="16"/>
  <c r="W1824" i="16"/>
  <c r="E2961" i="16"/>
  <c r="G83" i="20"/>
  <c r="L2259" i="16"/>
  <c r="L1794" i="16"/>
  <c r="L1795" i="16" s="1"/>
  <c r="D2968" i="16"/>
  <c r="F1812" i="16" a="1"/>
  <c r="F1812" i="16" s="1"/>
  <c r="E2979" i="16"/>
  <c r="D2974" i="16"/>
  <c r="D2973" i="16"/>
  <c r="D1813" i="16"/>
  <c r="D2980" i="16" s="1"/>
  <c r="E2980" i="16"/>
  <c r="P1071" i="16"/>
  <c r="Q1071" i="16" s="1"/>
  <c r="T1731" i="16"/>
  <c r="L1100" i="16"/>
  <c r="M1100" i="16" s="1"/>
  <c r="U796" i="20"/>
  <c r="T2250" i="16"/>
  <c r="U1730" i="16"/>
  <c r="V1730" i="16" s="1"/>
  <c r="R1070" i="16"/>
  <c r="S1070" i="16" s="1"/>
  <c r="T1070" i="16" s="1"/>
  <c r="U1070" i="16" s="1"/>
  <c r="V1070" i="16" s="1"/>
  <c r="L1089" i="16"/>
  <c r="M1088" i="16"/>
  <c r="K1113" i="16"/>
  <c r="W1069" i="16"/>
  <c r="X1069" i="16" s="1"/>
  <c r="W2248" i="16"/>
  <c r="W1717" i="16"/>
  <c r="X1717" i="16" s="1"/>
  <c r="H1831" i="16"/>
  <c r="K124" i="20"/>
  <c r="K1261" i="20" s="1"/>
  <c r="V80" i="16"/>
  <c r="U1058" i="16"/>
  <c r="V1058" i="16" s="1"/>
  <c r="L1101" i="16"/>
  <c r="T1059" i="16"/>
  <c r="W899" i="20"/>
  <c r="M1127" i="20"/>
  <c r="M1128" i="20" s="1"/>
  <c r="S1753" i="16"/>
  <c r="L1111" i="16"/>
  <c r="M1111" i="16" s="1"/>
  <c r="N1111" i="16" s="1"/>
  <c r="W1041" i="16"/>
  <c r="X1041" i="16" s="1"/>
  <c r="Y1041" i="16" s="1"/>
  <c r="Z1041" i="16" s="1"/>
  <c r="AA1041" i="16" s="1"/>
  <c r="AB1041" i="16" s="1"/>
  <c r="M1095" i="16"/>
  <c r="P1781" i="16"/>
  <c r="S1760" i="16"/>
  <c r="T1760" i="16" s="1"/>
  <c r="N669" i="20"/>
  <c r="N670" i="20" s="1"/>
  <c r="W2318" i="16"/>
  <c r="W1035" i="16"/>
  <c r="X1035" i="16" s="1"/>
  <c r="S1065" i="16"/>
  <c r="L1105" i="16"/>
  <c r="O1083" i="16"/>
  <c r="R1077" i="16"/>
  <c r="S1077" i="16" s="1"/>
  <c r="D1117" i="16"/>
  <c r="F1116" i="16" s="1"/>
  <c r="K1117" i="16" s="1"/>
  <c r="O1094" i="16"/>
  <c r="P1093" i="16"/>
  <c r="E1127" i="16"/>
  <c r="F1127" i="16" s="1" a="1"/>
  <c r="F1127" i="16" s="1"/>
  <c r="D1127" i="16"/>
  <c r="D1132" i="16"/>
  <c r="J1131" i="16"/>
  <c r="C1129" i="16"/>
  <c r="B1126" i="16"/>
  <c r="E1128" i="16"/>
  <c r="D1122" i="16"/>
  <c r="D1123" i="16" s="1"/>
  <c r="N1099" i="16"/>
  <c r="U1063" i="16"/>
  <c r="P1087" i="16"/>
  <c r="T1076" i="16"/>
  <c r="W1057" i="16"/>
  <c r="X1057" i="16" s="1"/>
  <c r="U1075" i="16"/>
  <c r="T1064" i="16"/>
  <c r="V955" i="20"/>
  <c r="N713" i="20"/>
  <c r="M144" i="20"/>
  <c r="V655" i="20"/>
  <c r="V656" i="20" s="1"/>
  <c r="V872" i="20"/>
  <c r="V873" i="20" s="1"/>
  <c r="Q616" i="20"/>
  <c r="R616" i="20" s="1"/>
  <c r="W871" i="20"/>
  <c r="X871" i="20" s="1"/>
  <c r="Y871" i="20" s="1"/>
  <c r="P617" i="20"/>
  <c r="P618" i="20" s="1"/>
  <c r="L893" i="20"/>
  <c r="L894" i="20"/>
  <c r="M892" i="20"/>
  <c r="M714" i="20"/>
  <c r="M715" i="20" s="1"/>
  <c r="L145" i="20"/>
  <c r="R623" i="20"/>
  <c r="S623" i="20" s="1"/>
  <c r="O624" i="20"/>
  <c r="O625" i="20" s="1"/>
  <c r="O111" i="20" s="1"/>
  <c r="O1259" i="20" s="1"/>
  <c r="N109" i="20"/>
  <c r="W878" i="20"/>
  <c r="X878" i="20" s="1"/>
  <c r="Y878" i="20" s="1"/>
  <c r="V879" i="20"/>
  <c r="V880" i="20" s="1"/>
  <c r="P1126" i="20"/>
  <c r="W816" i="20"/>
  <c r="X816" i="20" s="1"/>
  <c r="Y816" i="20" s="1"/>
  <c r="Y817" i="20" s="1"/>
  <c r="W795" i="20"/>
  <c r="P1112" i="20"/>
  <c r="M1113" i="20"/>
  <c r="M1114" i="20" s="1"/>
  <c r="U1751" i="16"/>
  <c r="T2253" i="16"/>
  <c r="T1752" i="16"/>
  <c r="O1102" i="20"/>
  <c r="N1103" i="20"/>
  <c r="N1104" i="20" s="1"/>
  <c r="K1814" i="16"/>
  <c r="K2262" i="16" s="1"/>
  <c r="V2254" i="16"/>
  <c r="R1766" i="16"/>
  <c r="U1759" i="16"/>
  <c r="R1773" i="16"/>
  <c r="E1820" i="16"/>
  <c r="B1818" i="16"/>
  <c r="B2985" i="16" s="1"/>
  <c r="E1819" i="16"/>
  <c r="D1819" i="16"/>
  <c r="D1825" i="16"/>
  <c r="C1828" i="16" s="1"/>
  <c r="D1011" i="20" s="1"/>
  <c r="C1011" i="20" s="1"/>
  <c r="E1010" i="20" s="1"/>
  <c r="K1809" i="16"/>
  <c r="K2261" i="16"/>
  <c r="K1808" i="16"/>
  <c r="R2256" i="16"/>
  <c r="R2255" i="16"/>
  <c r="Q1780" i="16"/>
  <c r="Q2257" i="16"/>
  <c r="U936" i="20" l="1"/>
  <c r="V935" i="20"/>
  <c r="W935" i="20" s="1"/>
  <c r="X935" i="20" s="1"/>
  <c r="Y935" i="20" s="1"/>
  <c r="M2741" i="16"/>
  <c r="M1573" i="16" s="1"/>
  <c r="M401" i="16" s="1"/>
  <c r="M406" i="16" s="1"/>
  <c r="M146" i="20" s="1"/>
  <c r="L1004" i="20"/>
  <c r="M1004" i="20" s="1"/>
  <c r="N1004" i="20" s="1"/>
  <c r="N3094" i="16"/>
  <c r="O3094" i="16" s="1"/>
  <c r="O3096" i="16" s="1"/>
  <c r="N3095" i="16"/>
  <c r="N3097" i="16" s="1"/>
  <c r="N1946" i="16" s="1"/>
  <c r="N602" i="16" s="1"/>
  <c r="P1945" i="16"/>
  <c r="G2990" i="16"/>
  <c r="G2987" i="16"/>
  <c r="D3125" i="16"/>
  <c r="E3125" i="16" s="1"/>
  <c r="D3126" i="16"/>
  <c r="E3126" i="16" s="1"/>
  <c r="P755" i="20"/>
  <c r="Q755" i="20" s="1"/>
  <c r="R755" i="20" s="1"/>
  <c r="S755" i="20" s="1"/>
  <c r="T755" i="20" s="1"/>
  <c r="U755" i="20" s="1"/>
  <c r="V755" i="20" s="1"/>
  <c r="W755" i="20" s="1"/>
  <c r="X755" i="20" s="1"/>
  <c r="AD700" i="20"/>
  <c r="AD701" i="20" s="1"/>
  <c r="Y1283" i="16"/>
  <c r="Z1283" i="16" s="1"/>
  <c r="AA1282" i="16"/>
  <c r="AB1282" i="16" s="1"/>
  <c r="AB2183" i="16" s="1"/>
  <c r="Y1284" i="16"/>
  <c r="Z1284" i="16" s="1"/>
  <c r="Y2183" i="16"/>
  <c r="AC749" i="20"/>
  <c r="AC750" i="20" s="1"/>
  <c r="N1134" i="20"/>
  <c r="N1135" i="20" s="1"/>
  <c r="P1593" i="16"/>
  <c r="R956" i="20"/>
  <c r="R957" i="20" s="1"/>
  <c r="Y769" i="20"/>
  <c r="Z769" i="20" s="1"/>
  <c r="M147" i="20"/>
  <c r="M1262" i="20" s="1"/>
  <c r="P770" i="20"/>
  <c r="P771" i="20" s="1"/>
  <c r="U109" i="12"/>
  <c r="V101" i="12"/>
  <c r="X851" i="20"/>
  <c r="Y851" i="20" s="1"/>
  <c r="Y852" i="20" s="1"/>
  <c r="U900" i="20"/>
  <c r="V900" i="20" s="1"/>
  <c r="V901" i="20" s="1"/>
  <c r="M1965" i="16"/>
  <c r="M1966" i="16"/>
  <c r="M2283" i="16"/>
  <c r="N1964" i="16"/>
  <c r="D3131" i="16"/>
  <c r="E3131" i="16" s="1"/>
  <c r="L1978" i="16"/>
  <c r="L2284" i="16"/>
  <c r="L1973" i="16"/>
  <c r="L1972" i="16"/>
  <c r="O778" i="20"/>
  <c r="O785" i="20"/>
  <c r="P784" i="20"/>
  <c r="N764" i="20"/>
  <c r="O763" i="20"/>
  <c r="O764" i="20" s="1"/>
  <c r="P762" i="20"/>
  <c r="Q776" i="20"/>
  <c r="R776" i="20" s="1"/>
  <c r="S776" i="20" s="1"/>
  <c r="N778" i="20"/>
  <c r="O777" i="20"/>
  <c r="P777" i="20" s="1"/>
  <c r="T943" i="20"/>
  <c r="U942" i="20"/>
  <c r="X1297" i="16"/>
  <c r="O2754" i="16"/>
  <c r="O2756" i="16" s="1"/>
  <c r="O1587" i="16" s="1"/>
  <c r="O403" i="16" s="1"/>
  <c r="I365" i="16" s="1"/>
  <c r="G140" i="20" s="1"/>
  <c r="N2770" i="16"/>
  <c r="N1601" i="16" s="1"/>
  <c r="N405" i="16" s="1"/>
  <c r="N978" i="20"/>
  <c r="AC686" i="20"/>
  <c r="AD686" i="20" s="1"/>
  <c r="AD687" i="20" s="1"/>
  <c r="O1951" i="16"/>
  <c r="O1952" i="16" s="1"/>
  <c r="N991" i="20"/>
  <c r="O991" i="20" s="1"/>
  <c r="W1298" i="16"/>
  <c r="X1298" i="16" s="1"/>
  <c r="O2747" i="16"/>
  <c r="P2747" i="16" s="1"/>
  <c r="Q2747" i="16" s="1"/>
  <c r="R2747" i="16" s="1"/>
  <c r="S2747" i="16" s="1"/>
  <c r="U950" i="20"/>
  <c r="V949" i="20"/>
  <c r="O2760" i="16"/>
  <c r="P2760" i="16" s="1"/>
  <c r="Q2760" i="16" s="1"/>
  <c r="M1787" i="16"/>
  <c r="M1788" i="16" s="1"/>
  <c r="P2763" i="16"/>
  <c r="P3111" i="16"/>
  <c r="M2952" i="16"/>
  <c r="M2954" i="16" s="1"/>
  <c r="M1789" i="16" s="1"/>
  <c r="M541" i="16" s="1"/>
  <c r="K1147" i="20"/>
  <c r="N984" i="20"/>
  <c r="O984" i="20" s="1"/>
  <c r="M1959" i="16"/>
  <c r="F2966" i="16"/>
  <c r="L1800" i="16"/>
  <c r="M1800" i="16" s="1"/>
  <c r="N2945" i="16"/>
  <c r="N2947" i="16" s="1"/>
  <c r="N1782" i="16" s="1"/>
  <c r="N540" i="16" s="1"/>
  <c r="F3123" i="16"/>
  <c r="M1971" i="16"/>
  <c r="N1971" i="16" s="1"/>
  <c r="M1586" i="16"/>
  <c r="M1565" i="16" s="1"/>
  <c r="M371" i="16" s="1"/>
  <c r="M839" i="16" s="1"/>
  <c r="M200" i="10" s="1"/>
  <c r="N1958" i="16"/>
  <c r="O1958" i="16" s="1"/>
  <c r="P1958" i="16" s="1"/>
  <c r="V524" i="20"/>
  <c r="W523" i="20"/>
  <c r="X523" i="20" s="1"/>
  <c r="Y523" i="20" s="1"/>
  <c r="Z523" i="20" s="1"/>
  <c r="AA523" i="20" s="1"/>
  <c r="AB523" i="20" s="1"/>
  <c r="AC523" i="20" s="1"/>
  <c r="AD523" i="20" s="1"/>
  <c r="AE1697" i="16"/>
  <c r="Y1296" i="16"/>
  <c r="Y2185" i="16" s="1"/>
  <c r="X2185" i="16"/>
  <c r="S957" i="20"/>
  <c r="R970" i="20"/>
  <c r="R971" i="20" s="1"/>
  <c r="U962" i="20"/>
  <c r="S963" i="20"/>
  <c r="R964" i="20"/>
  <c r="K1011" i="20"/>
  <c r="N997" i="20"/>
  <c r="S983" i="20"/>
  <c r="S990" i="20"/>
  <c r="V976" i="20"/>
  <c r="S969" i="20"/>
  <c r="T969" i="20" s="1"/>
  <c r="U969" i="20" s="1"/>
  <c r="V969" i="20" s="1"/>
  <c r="P1140" i="20"/>
  <c r="Q1140" i="20" s="1"/>
  <c r="O978" i="20"/>
  <c r="P977" i="20"/>
  <c r="M998" i="20"/>
  <c r="X530" i="20"/>
  <c r="Z915" i="20"/>
  <c r="AA914" i="20"/>
  <c r="Y529" i="20"/>
  <c r="X531" i="20"/>
  <c r="K1005" i="20"/>
  <c r="AC1725" i="16"/>
  <c r="X838" i="20"/>
  <c r="V936" i="20"/>
  <c r="W936" i="20"/>
  <c r="X936" i="20"/>
  <c r="U824" i="20"/>
  <c r="AA1739" i="16"/>
  <c r="AB1739" i="16" s="1"/>
  <c r="W929" i="20"/>
  <c r="W838" i="20"/>
  <c r="AB694" i="20"/>
  <c r="AC693" i="20"/>
  <c r="Y1746" i="16"/>
  <c r="Z1746" i="16" s="1"/>
  <c r="Y708" i="20"/>
  <c r="Z707" i="20"/>
  <c r="U831" i="20"/>
  <c r="V830" i="20"/>
  <c r="W1718" i="16"/>
  <c r="X1718" i="16" s="1"/>
  <c r="Z803" i="20"/>
  <c r="AA802" i="20"/>
  <c r="X817" i="20"/>
  <c r="W817" i="20"/>
  <c r="U901" i="20"/>
  <c r="X852" i="20"/>
  <c r="V809" i="20"/>
  <c r="U810" i="20"/>
  <c r="U845" i="20"/>
  <c r="V844" i="20"/>
  <c r="U922" i="20"/>
  <c r="V921" i="20"/>
  <c r="K1142" i="20"/>
  <c r="L1141" i="20"/>
  <c r="Q1950" i="16"/>
  <c r="R1950" i="16" s="1"/>
  <c r="M3115" i="16"/>
  <c r="S3118" i="16"/>
  <c r="Z3118" i="16"/>
  <c r="R3118" i="16"/>
  <c r="Y3118" i="16"/>
  <c r="N3115" i="16"/>
  <c r="K3115" i="16"/>
  <c r="G3118" i="16"/>
  <c r="T3118" i="16"/>
  <c r="L3115" i="16"/>
  <c r="AB3118" i="16"/>
  <c r="AC3118" i="16"/>
  <c r="U3118" i="16"/>
  <c r="W3118" i="16"/>
  <c r="AD3118" i="16"/>
  <c r="AA3118" i="16"/>
  <c r="X3118" i="16"/>
  <c r="Q1944" i="16"/>
  <c r="L3116" i="16"/>
  <c r="L3118" i="16" s="1"/>
  <c r="L1967" i="16" s="1"/>
  <c r="V3118" i="16"/>
  <c r="Q3118" i="16"/>
  <c r="N3116" i="16"/>
  <c r="N3118" i="16" s="1"/>
  <c r="N1967" i="16" s="1"/>
  <c r="N605" i="16" s="1"/>
  <c r="F3118" i="16"/>
  <c r="M3116" i="16"/>
  <c r="M3118" i="16" s="1"/>
  <c r="M1967" i="16" s="1"/>
  <c r="M605" i="16" s="1"/>
  <c r="Q1957" i="16"/>
  <c r="Q2282" i="16" s="1"/>
  <c r="K3116" i="16"/>
  <c r="K3118" i="16" s="1"/>
  <c r="K1967" i="16" s="1"/>
  <c r="R1943" i="16"/>
  <c r="S1943" i="16" s="1"/>
  <c r="S2280" i="16" s="1"/>
  <c r="O2282" i="16"/>
  <c r="F1977" i="16"/>
  <c r="D1985" i="16"/>
  <c r="D1154" i="20"/>
  <c r="C1154" i="20" s="1"/>
  <c r="E1153" i="20" s="1"/>
  <c r="Q3101" i="16"/>
  <c r="O3111" i="16"/>
  <c r="O1960" i="16" s="1"/>
  <c r="O604" i="16" s="1"/>
  <c r="I576" i="16" s="1"/>
  <c r="Q2932" i="16"/>
  <c r="AD1430" i="16"/>
  <c r="O3110" i="16"/>
  <c r="G3129" i="16"/>
  <c r="J581" i="16" a="1"/>
  <c r="J581" i="16" s="1"/>
  <c r="J211" i="20"/>
  <c r="C2287" i="16"/>
  <c r="C1992" i="16"/>
  <c r="Q3102" i="16"/>
  <c r="J596" i="16" a="1"/>
  <c r="J596" i="16" s="1"/>
  <c r="J608" i="16" s="1"/>
  <c r="K580" i="16"/>
  <c r="L580" i="16"/>
  <c r="M580" i="16"/>
  <c r="N580" i="16"/>
  <c r="O580" i="16"/>
  <c r="P1988" i="16"/>
  <c r="P580" i="16"/>
  <c r="Q1988" i="16"/>
  <c r="Q580" i="16"/>
  <c r="R580" i="16"/>
  <c r="R1988" i="16"/>
  <c r="S1988" i="16"/>
  <c r="S580" i="16"/>
  <c r="T1988" i="16"/>
  <c r="T580" i="16"/>
  <c r="U580" i="16"/>
  <c r="U1988" i="16"/>
  <c r="V580" i="16"/>
  <c r="V1988" i="16"/>
  <c r="W580" i="16"/>
  <c r="W1988" i="16"/>
  <c r="X1988" i="16"/>
  <c r="X580" i="16"/>
  <c r="Y1988" i="16"/>
  <c r="Y580" i="16"/>
  <c r="Z1988" i="16"/>
  <c r="Z580" i="16"/>
  <c r="AA580" i="16"/>
  <c r="AA1988" i="16"/>
  <c r="AB580" i="16"/>
  <c r="AB1988" i="16"/>
  <c r="AC580" i="16"/>
  <c r="AC1988" i="16"/>
  <c r="AD580" i="16"/>
  <c r="AD1988" i="16"/>
  <c r="AE1988" i="16"/>
  <c r="AE580" i="16"/>
  <c r="T3109" i="16"/>
  <c r="P3108" i="16"/>
  <c r="Q3108" i="16" s="1"/>
  <c r="AB3125" i="16"/>
  <c r="Z3125" i="16"/>
  <c r="V3125" i="16"/>
  <c r="Y3125" i="16"/>
  <c r="AA3125" i="16"/>
  <c r="X3125" i="16"/>
  <c r="AC3125" i="16"/>
  <c r="M3123" i="16"/>
  <c r="M3125" i="16" s="1"/>
  <c r="M1974" i="16" s="1"/>
  <c r="M606" i="16" s="1"/>
  <c r="AD3125" i="16"/>
  <c r="L3123" i="16"/>
  <c r="L3125" i="16" s="1"/>
  <c r="L1974" i="16" s="1"/>
  <c r="W3125" i="16"/>
  <c r="F3125" i="16"/>
  <c r="K3122" i="16"/>
  <c r="K3123" i="16"/>
  <c r="K3125" i="16" s="1"/>
  <c r="K1974" i="16" s="1"/>
  <c r="U3125" i="16"/>
  <c r="Q3125" i="16"/>
  <c r="G3125" i="16"/>
  <c r="AE3125" i="16"/>
  <c r="T3125" i="16"/>
  <c r="M3122" i="16"/>
  <c r="N3122" i="16" s="1"/>
  <c r="R3125" i="16"/>
  <c r="L3122" i="16"/>
  <c r="S3125" i="16"/>
  <c r="O2748" i="16"/>
  <c r="Q2746" i="16"/>
  <c r="Q2748" i="16" s="1"/>
  <c r="AD1409" i="16"/>
  <c r="AD1423" i="16"/>
  <c r="N2258" i="16"/>
  <c r="T1732" i="16"/>
  <c r="O2944" i="16"/>
  <c r="O2946" i="16" s="1"/>
  <c r="X1305" i="16"/>
  <c r="Y1291" i="16"/>
  <c r="Z1291" i="16" s="1"/>
  <c r="AA1277" i="16"/>
  <c r="AB1277" i="16" s="1"/>
  <c r="AC1277" i="16" s="1"/>
  <c r="AD1277" i="16" s="1"/>
  <c r="V2897" i="16"/>
  <c r="Q2925" i="16"/>
  <c r="I367" i="16"/>
  <c r="G142" i="20" s="1"/>
  <c r="O2763" i="16"/>
  <c r="O1594" i="16" s="1"/>
  <c r="O404" i="16" s="1"/>
  <c r="I366" i="16" s="1"/>
  <c r="G141" i="20" s="1"/>
  <c r="W2895" i="16"/>
  <c r="X2895" i="16" s="1"/>
  <c r="W2902" i="16"/>
  <c r="W2904" i="16" s="1"/>
  <c r="P2937" i="16"/>
  <c r="Q2937" i="16" s="1"/>
  <c r="AA2862" i="16"/>
  <c r="AB2860" i="16"/>
  <c r="M2953" i="16"/>
  <c r="V2917" i="16"/>
  <c r="W2917" i="16" s="1"/>
  <c r="X2917" i="16" s="1"/>
  <c r="Y2917" i="16" s="1"/>
  <c r="Z2917" i="16" s="1"/>
  <c r="AA2917" i="16" s="1"/>
  <c r="AB2917" i="16" s="1"/>
  <c r="AC2917" i="16" s="1"/>
  <c r="AD2917" i="16" s="1"/>
  <c r="S2918" i="16"/>
  <c r="T2916" i="16"/>
  <c r="K2960" i="16"/>
  <c r="T2923" i="16"/>
  <c r="T2925" i="16" s="1"/>
  <c r="L2960" i="16"/>
  <c r="R2930" i="16"/>
  <c r="R2932" i="16" s="1"/>
  <c r="M2960" i="16"/>
  <c r="AA2903" i="16"/>
  <c r="AB2903" i="16" s="1"/>
  <c r="AC2903" i="16" s="1"/>
  <c r="AD2903" i="16" s="1"/>
  <c r="AE2903" i="16" s="1"/>
  <c r="V2924" i="16"/>
  <c r="W2924" i="16" s="1"/>
  <c r="X2924" i="16" s="1"/>
  <c r="Y2924" i="16" s="1"/>
  <c r="Z2924" i="16" s="1"/>
  <c r="AA2924" i="16" s="1"/>
  <c r="AB2924" i="16" s="1"/>
  <c r="AC2924" i="16" s="1"/>
  <c r="AD2924" i="16" s="1"/>
  <c r="AE2924" i="16" s="1"/>
  <c r="H2924" i="16" s="1"/>
  <c r="N2951" i="16"/>
  <c r="N2953" i="16" s="1"/>
  <c r="R2911" i="16"/>
  <c r="S2909" i="16"/>
  <c r="R2931" i="16"/>
  <c r="R2925" i="16"/>
  <c r="N2958" i="16"/>
  <c r="O2958" i="16" s="1"/>
  <c r="O2960" i="16" s="1"/>
  <c r="L2959" i="16"/>
  <c r="L2961" i="16" s="1"/>
  <c r="L1796" i="16" s="1"/>
  <c r="K2959" i="16"/>
  <c r="K2961" i="16" s="1"/>
  <c r="K1796" i="16" s="1"/>
  <c r="X2890" i="16"/>
  <c r="Y2888" i="16"/>
  <c r="S2910" i="16"/>
  <c r="T2910" i="16" s="1"/>
  <c r="U2910" i="16" s="1"/>
  <c r="V2910" i="16" s="1"/>
  <c r="W2910" i="16" s="1"/>
  <c r="X2910" i="16" s="1"/>
  <c r="Y2910" i="16" s="1"/>
  <c r="Z2910" i="16" s="1"/>
  <c r="AA2910" i="16" s="1"/>
  <c r="AB2910" i="16" s="1"/>
  <c r="AC2910" i="16" s="1"/>
  <c r="AD2910" i="16" s="1"/>
  <c r="AE2910" i="16" s="1"/>
  <c r="H2910" i="16" s="1"/>
  <c r="L2954" i="16"/>
  <c r="L1789" i="16" s="1"/>
  <c r="G2965" i="16"/>
  <c r="Y2883" i="16"/>
  <c r="Z2881" i="16"/>
  <c r="K2953" i="16"/>
  <c r="L2953" i="16"/>
  <c r="AD2855" i="16"/>
  <c r="AE2853" i="16"/>
  <c r="Z2876" i="16"/>
  <c r="AA2874" i="16"/>
  <c r="O2940" i="16"/>
  <c r="O1775" i="16" s="1"/>
  <c r="O539" i="16" s="1"/>
  <c r="I441" i="16" s="1"/>
  <c r="G174" i="20" s="1"/>
  <c r="M2959" i="16"/>
  <c r="M2961" i="16" s="1"/>
  <c r="M1796" i="16" s="1"/>
  <c r="M542" i="16" s="1"/>
  <c r="Q2938" i="16"/>
  <c r="Z2869" i="16"/>
  <c r="AA2867" i="16"/>
  <c r="D1814" i="16"/>
  <c r="D2981" i="16" s="1"/>
  <c r="E2981" i="16" s="1"/>
  <c r="D2983" i="16" s="1"/>
  <c r="E2983" i="16" s="1"/>
  <c r="AE2733" i="16"/>
  <c r="H2733" i="16" s="1"/>
  <c r="H2731" i="16"/>
  <c r="H2608" i="16"/>
  <c r="H2610" i="16"/>
  <c r="AD2617" i="16"/>
  <c r="AE2615" i="16"/>
  <c r="AC2182" i="16"/>
  <c r="AB2624" i="16"/>
  <c r="AC2622" i="16"/>
  <c r="AC1276" i="16"/>
  <c r="AD1276" i="16" s="1"/>
  <c r="T2515" i="16"/>
  <c r="T2517" i="16" s="1"/>
  <c r="P1600" i="16"/>
  <c r="R1579" i="16"/>
  <c r="S1579" i="16" s="1"/>
  <c r="W1325" i="16"/>
  <c r="X1324" i="16"/>
  <c r="X2189" i="16" s="1"/>
  <c r="W2189" i="16"/>
  <c r="U1326" i="16"/>
  <c r="V1326" i="16" s="1"/>
  <c r="V1319" i="16"/>
  <c r="AE2440" i="16"/>
  <c r="H2440" i="16" s="1"/>
  <c r="AB2516" i="16"/>
  <c r="AC2516" i="16" s="1"/>
  <c r="AD2516" i="16" s="1"/>
  <c r="AE2516" i="16" s="1"/>
  <c r="H2516" i="16" s="1"/>
  <c r="H2488" i="16"/>
  <c r="AD2454" i="16"/>
  <c r="AE2452" i="16"/>
  <c r="Z2475" i="16"/>
  <c r="AA2473" i="16"/>
  <c r="H2459" i="16"/>
  <c r="Y2482" i="16"/>
  <c r="Z2480" i="16"/>
  <c r="T2510" i="16"/>
  <c r="U2508" i="16"/>
  <c r="V2489" i="16"/>
  <c r="W2487" i="16"/>
  <c r="AE2447" i="16"/>
  <c r="H2447" i="16" s="1"/>
  <c r="H2445" i="16"/>
  <c r="H2461" i="16"/>
  <c r="AB2468" i="16"/>
  <c r="AC2466" i="16"/>
  <c r="X2503" i="16"/>
  <c r="Y2501" i="16"/>
  <c r="X2496" i="16"/>
  <c r="Y2494" i="16"/>
  <c r="F1806" i="16"/>
  <c r="F2973" i="16" s="1"/>
  <c r="T2761" i="16"/>
  <c r="U2761" i="16" s="1"/>
  <c r="V2761" i="16" s="1"/>
  <c r="W2761" i="16" s="1"/>
  <c r="P2754" i="16"/>
  <c r="P2755" i="16"/>
  <c r="O2755" i="16"/>
  <c r="Q2755" i="16" s="1"/>
  <c r="P2768" i="16"/>
  <c r="S2767" i="16"/>
  <c r="S2769" i="16" s="1"/>
  <c r="Q2769" i="16"/>
  <c r="R2769" i="16" s="1"/>
  <c r="R2753" i="16"/>
  <c r="O2228" i="16"/>
  <c r="O1563" i="16"/>
  <c r="O369" i="16" s="1"/>
  <c r="O1585" i="16"/>
  <c r="P1585" i="16" s="1"/>
  <c r="P1564" i="16" s="1"/>
  <c r="P370" i="16" s="1"/>
  <c r="M1564" i="16"/>
  <c r="M370" i="16" s="1"/>
  <c r="AA941" i="20"/>
  <c r="AB941" i="20" s="1"/>
  <c r="AA2254" i="16"/>
  <c r="AC1758" i="16"/>
  <c r="AC2254" i="16" s="1"/>
  <c r="Q2226" i="16"/>
  <c r="AC1052" i="16"/>
  <c r="AC1040" i="16"/>
  <c r="AA2252" i="16"/>
  <c r="AA836" i="20"/>
  <c r="AB836" i="20" s="1"/>
  <c r="Z837" i="20"/>
  <c r="Z838" i="20" s="1"/>
  <c r="AC1744" i="16"/>
  <c r="AD1744" i="16" s="1"/>
  <c r="AA1745" i="16"/>
  <c r="AB1745" i="16" s="1"/>
  <c r="AD516" i="20"/>
  <c r="AE2332" i="16"/>
  <c r="AE36" i="16" s="1"/>
  <c r="AE83" i="16" s="1"/>
  <c r="AE35" i="16"/>
  <c r="AE2337" i="16"/>
  <c r="AE76" i="16" s="1"/>
  <c r="AE89" i="16" s="1"/>
  <c r="AE75" i="16"/>
  <c r="AE2334" i="16"/>
  <c r="AE52" i="16" s="1"/>
  <c r="AE86" i="16" s="1"/>
  <c r="AE51" i="16"/>
  <c r="AB1831" i="16"/>
  <c r="AC1831" i="16"/>
  <c r="AD1831" i="16"/>
  <c r="AE1831" i="16"/>
  <c r="AD67" i="16"/>
  <c r="AE65" i="16" s="1"/>
  <c r="AE2312" i="16" s="1"/>
  <c r="AE2324" i="16" s="1"/>
  <c r="AD2336" i="16"/>
  <c r="AD68" i="16" s="1"/>
  <c r="AD88" i="16" s="1"/>
  <c r="R1598" i="16"/>
  <c r="S1598" i="16" s="1"/>
  <c r="T1598" i="16" s="1"/>
  <c r="AE1408" i="16"/>
  <c r="AC1738" i="16"/>
  <c r="AD735" i="20"/>
  <c r="AD736" i="20" s="1"/>
  <c r="P1563" i="16"/>
  <c r="P369" i="16" s="1"/>
  <c r="AD886" i="20"/>
  <c r="AD887" i="20" s="1"/>
  <c r="AC286" i="16"/>
  <c r="AE1422" i="16"/>
  <c r="P1572" i="16"/>
  <c r="AC843" i="20"/>
  <c r="AE1017" i="16"/>
  <c r="AE734" i="20"/>
  <c r="AE721" i="20"/>
  <c r="AE722" i="20" s="1"/>
  <c r="AC920" i="20"/>
  <c r="AE728" i="20"/>
  <c r="AE729" i="20" s="1"/>
  <c r="AE748" i="20"/>
  <c r="AD829" i="20"/>
  <c r="AB656" i="20"/>
  <c r="AC654" i="20"/>
  <c r="AE801" i="20"/>
  <c r="AD808" i="20"/>
  <c r="AC864" i="20"/>
  <c r="AE495" i="20"/>
  <c r="AC741" i="20"/>
  <c r="AE638" i="20"/>
  <c r="AE639" i="20" s="1"/>
  <c r="AE509" i="20"/>
  <c r="AE885" i="20"/>
  <c r="AD517" i="20"/>
  <c r="AE515" i="20"/>
  <c r="AE517" i="20" s="1"/>
  <c r="AD524" i="20"/>
  <c r="AE522" i="20"/>
  <c r="AE524" i="20" s="1"/>
  <c r="AD1046" i="16"/>
  <c r="AE1023" i="16"/>
  <c r="Q1584" i="16"/>
  <c r="Q2228" i="16" s="1"/>
  <c r="AE1016" i="16"/>
  <c r="AE1429" i="16"/>
  <c r="AD1033" i="16"/>
  <c r="AD2182" i="16"/>
  <c r="AE1275" i="16"/>
  <c r="AD2249" i="16"/>
  <c r="AE1723" i="16"/>
  <c r="AE1022" i="16"/>
  <c r="AE2181" i="16"/>
  <c r="AE2202" i="16"/>
  <c r="AC2251" i="16"/>
  <c r="AD1737" i="16"/>
  <c r="AC1053" i="16"/>
  <c r="AD1051" i="16"/>
  <c r="AC1041" i="16"/>
  <c r="AD1039" i="16"/>
  <c r="AD1047" i="16"/>
  <c r="AE1045" i="16"/>
  <c r="AB2184" i="16"/>
  <c r="AC1289" i="16"/>
  <c r="AE2205" i="16"/>
  <c r="AE1269" i="16"/>
  <c r="AE1270" i="16" s="1"/>
  <c r="AE2204" i="16"/>
  <c r="AD1724" i="16"/>
  <c r="Q1599" i="16"/>
  <c r="AE285" i="16"/>
  <c r="U1577" i="16"/>
  <c r="U2227" i="16" s="1"/>
  <c r="T1578" i="16"/>
  <c r="N2741" i="16"/>
  <c r="O2741" i="16" s="1"/>
  <c r="O2740" i="16"/>
  <c r="P2739" i="16"/>
  <c r="AA742" i="20"/>
  <c r="AB742" i="20" s="1"/>
  <c r="AB743" i="20" s="1"/>
  <c r="Z460" i="20"/>
  <c r="P412" i="20"/>
  <c r="P411" i="20"/>
  <c r="Q411" i="20" s="1"/>
  <c r="R411" i="20" s="1"/>
  <c r="AA865" i="20"/>
  <c r="AB865" i="20" s="1"/>
  <c r="AB866" i="20" s="1"/>
  <c r="Z816" i="20"/>
  <c r="Z817" i="20" s="1"/>
  <c r="Y928" i="20"/>
  <c r="Y929" i="20" s="1"/>
  <c r="AA656" i="20"/>
  <c r="AA934" i="20"/>
  <c r="AB934" i="20" s="1"/>
  <c r="AA948" i="20"/>
  <c r="AB948" i="20" s="1"/>
  <c r="Z461" i="20"/>
  <c r="AA459" i="20"/>
  <c r="AB459" i="20" s="1"/>
  <c r="AA794" i="20"/>
  <c r="AB794" i="20" s="1"/>
  <c r="Z878" i="20"/>
  <c r="AA815" i="20"/>
  <c r="AB815" i="20" s="1"/>
  <c r="Z927" i="20"/>
  <c r="Z871" i="20"/>
  <c r="AA850" i="20"/>
  <c r="AB850" i="20" s="1"/>
  <c r="AA1290" i="16"/>
  <c r="AB1290" i="16" s="1"/>
  <c r="Q1082" i="16"/>
  <c r="R1082" i="16" s="1"/>
  <c r="Z1831" i="16"/>
  <c r="AA1831" i="16"/>
  <c r="Z27" i="16"/>
  <c r="AA25" i="16" s="1"/>
  <c r="AA2307" i="16" s="1"/>
  <c r="AA2319" i="16" s="1"/>
  <c r="Z2331" i="16"/>
  <c r="Z28" i="16" s="1"/>
  <c r="Z82" i="16" s="1"/>
  <c r="Z2186" i="16"/>
  <c r="AA1303" i="16"/>
  <c r="AB1303" i="16" s="1"/>
  <c r="AA1034" i="16"/>
  <c r="AB1034" i="16" s="1"/>
  <c r="Z2248" i="16"/>
  <c r="AA1716" i="16"/>
  <c r="AB1716" i="16" s="1"/>
  <c r="Z2255" i="16"/>
  <c r="AA1765" i="16"/>
  <c r="AB1765" i="16" s="1"/>
  <c r="AD286" i="16"/>
  <c r="Z287" i="16"/>
  <c r="Z836" i="16" s="1"/>
  <c r="Z195" i="10" s="1"/>
  <c r="AA1437" i="16"/>
  <c r="AB1437" i="16" s="1"/>
  <c r="Y2256" i="16"/>
  <c r="Z1772" i="16"/>
  <c r="AA2184" i="16"/>
  <c r="S783" i="20"/>
  <c r="Q1592" i="16"/>
  <c r="S1570" i="16"/>
  <c r="R2226" i="16"/>
  <c r="O757" i="20"/>
  <c r="Q1571" i="16"/>
  <c r="R1571" i="16" s="1"/>
  <c r="Q2229" i="16"/>
  <c r="R1591" i="16"/>
  <c r="W823" i="20"/>
  <c r="W824" i="20" s="1"/>
  <c r="Y2186" i="16"/>
  <c r="X822" i="20"/>
  <c r="Y1304" i="16"/>
  <c r="Z1304" i="16" s="1"/>
  <c r="Y1779" i="16"/>
  <c r="X1310" i="16"/>
  <c r="Y2255" i="16"/>
  <c r="J2265" i="16"/>
  <c r="Y2248" i="16"/>
  <c r="U1312" i="16"/>
  <c r="V1311" i="16"/>
  <c r="W2188" i="16"/>
  <c r="X1317" i="16"/>
  <c r="W1318" i="16"/>
  <c r="X1831" i="16"/>
  <c r="Y1831" i="16"/>
  <c r="M907" i="20"/>
  <c r="M908" i="20" s="1"/>
  <c r="N1120" i="20"/>
  <c r="O1120" i="20" s="1"/>
  <c r="P1120" i="20" s="1"/>
  <c r="P1121" i="20" s="1"/>
  <c r="X661" i="20"/>
  <c r="S668" i="20"/>
  <c r="T668" i="20" s="1"/>
  <c r="P1133" i="20"/>
  <c r="W858" i="20"/>
  <c r="W859" i="20" s="1"/>
  <c r="O2258" i="16"/>
  <c r="X899" i="20"/>
  <c r="Y899" i="20" s="1"/>
  <c r="W796" i="20"/>
  <c r="X795" i="20"/>
  <c r="O713" i="20"/>
  <c r="X857" i="20"/>
  <c r="Y857" i="20" s="1"/>
  <c r="Y1717" i="16"/>
  <c r="Z1717" i="16" s="1"/>
  <c r="W2330" i="16"/>
  <c r="W20" i="16" s="1"/>
  <c r="W81" i="16" s="1"/>
  <c r="M2259" i="16"/>
  <c r="M1794" i="16"/>
  <c r="M1795" i="16" s="1"/>
  <c r="D2986" i="16"/>
  <c r="N1793" i="16"/>
  <c r="Y1057" i="16"/>
  <c r="Z1057" i="16" s="1"/>
  <c r="Y1069" i="16"/>
  <c r="Z1069" i="16" s="1"/>
  <c r="Q1093" i="16"/>
  <c r="K1118" i="16"/>
  <c r="Y1035" i="16"/>
  <c r="Z1035" i="16" s="1"/>
  <c r="V2323" i="16"/>
  <c r="V59" i="16" s="1"/>
  <c r="W57" i="16" s="1"/>
  <c r="W2311" i="16" s="1"/>
  <c r="W2314" i="16" s="1"/>
  <c r="W91" i="16" s="1"/>
  <c r="U60" i="16"/>
  <c r="U87" i="16" s="1"/>
  <c r="U84" i="16" s="1"/>
  <c r="U2338" i="16"/>
  <c r="S410" i="20"/>
  <c r="R412" i="20"/>
  <c r="Q412" i="20"/>
  <c r="Q663" i="20"/>
  <c r="R662" i="20"/>
  <c r="L677" i="20"/>
  <c r="L124" i="20" s="1"/>
  <c r="L1261" i="20" s="1"/>
  <c r="M676" i="20"/>
  <c r="L122" i="20"/>
  <c r="N675" i="20"/>
  <c r="M121" i="20"/>
  <c r="D2992" i="16"/>
  <c r="P1831" i="16"/>
  <c r="Q1831" i="16"/>
  <c r="R1831" i="16"/>
  <c r="S1831" i="16"/>
  <c r="T1831" i="16"/>
  <c r="U1831" i="16"/>
  <c r="V1831" i="16"/>
  <c r="W1831" i="16"/>
  <c r="E2968" i="16"/>
  <c r="L1807" i="16"/>
  <c r="D1820" i="16"/>
  <c r="D2987" i="16" s="1"/>
  <c r="E2987" i="16"/>
  <c r="F1819" i="16" a="1"/>
  <c r="F1819" i="16" s="1"/>
  <c r="E2986" i="16"/>
  <c r="F2979" i="16"/>
  <c r="F2972" i="16"/>
  <c r="E2974" i="16"/>
  <c r="D2976" i="16" s="1"/>
  <c r="E2976" i="16" s="1"/>
  <c r="U1059" i="16"/>
  <c r="V1059" i="16" s="1"/>
  <c r="U2250" i="16"/>
  <c r="U1731" i="16"/>
  <c r="V1731" i="16" s="1"/>
  <c r="K1119" i="16"/>
  <c r="M1089" i="16"/>
  <c r="N1088" i="16"/>
  <c r="W1070" i="16"/>
  <c r="X1070" i="16" s="1"/>
  <c r="W1730" i="16"/>
  <c r="X1730" i="16" s="1"/>
  <c r="X2250" i="16" s="1"/>
  <c r="V2250" i="16"/>
  <c r="H1838" i="16"/>
  <c r="M1101" i="16"/>
  <c r="M1105" i="16"/>
  <c r="N1095" i="16"/>
  <c r="O1095" i="16" s="1"/>
  <c r="T1753" i="16"/>
  <c r="N1127" i="20"/>
  <c r="L1112" i="16"/>
  <c r="L1113" i="16" s="1"/>
  <c r="R1767" i="16"/>
  <c r="R1774" i="16"/>
  <c r="Q1781" i="16"/>
  <c r="U1760" i="16"/>
  <c r="O669" i="20"/>
  <c r="O670" i="20" s="1"/>
  <c r="W19" i="16"/>
  <c r="X17" i="16" s="1"/>
  <c r="X2306" i="16" s="1"/>
  <c r="L1106" i="16"/>
  <c r="L1117" i="16"/>
  <c r="T1077" i="16"/>
  <c r="R1071" i="16"/>
  <c r="T1065" i="16"/>
  <c r="S1081" i="16"/>
  <c r="P1083" i="16"/>
  <c r="P1094" i="16"/>
  <c r="W1058" i="16"/>
  <c r="X1058" i="16" s="1"/>
  <c r="U1076" i="16"/>
  <c r="O1099" i="16"/>
  <c r="D1138" i="16"/>
  <c r="J1137" i="16"/>
  <c r="E1134" i="16"/>
  <c r="E1133" i="16"/>
  <c r="F1133" i="16" s="1" a="1"/>
  <c r="F1133" i="16" s="1"/>
  <c r="D1133" i="16"/>
  <c r="B1132" i="16"/>
  <c r="C1135" i="16"/>
  <c r="F1122" i="16"/>
  <c r="K1123" i="16" s="1"/>
  <c r="D1128" i="16"/>
  <c r="O1111" i="16"/>
  <c r="N1100" i="16"/>
  <c r="U1064" i="16"/>
  <c r="V1075" i="16"/>
  <c r="V1063" i="16"/>
  <c r="Q1087" i="16"/>
  <c r="W955" i="20"/>
  <c r="N144" i="20"/>
  <c r="Q108" i="20"/>
  <c r="W655" i="20"/>
  <c r="X655" i="20" s="1"/>
  <c r="Y655" i="20" s="1"/>
  <c r="Q617" i="20"/>
  <c r="R617" i="20" s="1"/>
  <c r="R618" i="20" s="1"/>
  <c r="W872" i="20"/>
  <c r="X872" i="20" s="1"/>
  <c r="Y872" i="20" s="1"/>
  <c r="Y873" i="20" s="1"/>
  <c r="Q906" i="20"/>
  <c r="S616" i="20"/>
  <c r="M893" i="20"/>
  <c r="M894" i="20" s="1"/>
  <c r="N892" i="20"/>
  <c r="N714" i="20"/>
  <c r="N715" i="20" s="1"/>
  <c r="M145" i="20"/>
  <c r="T623" i="20"/>
  <c r="R108" i="20"/>
  <c r="P624" i="20"/>
  <c r="P625" i="20" s="1"/>
  <c r="P111" i="20" s="1"/>
  <c r="P1259" i="20" s="1"/>
  <c r="O109" i="20"/>
  <c r="W879" i="20"/>
  <c r="X879" i="20" s="1"/>
  <c r="Y879" i="20" s="1"/>
  <c r="Y880" i="20" s="1"/>
  <c r="Q1126" i="20"/>
  <c r="R1126" i="20" s="1"/>
  <c r="Q1112" i="20"/>
  <c r="R1112" i="20" s="1"/>
  <c r="Q1119" i="20"/>
  <c r="N1113" i="20"/>
  <c r="N1114" i="20" s="1"/>
  <c r="P2258" i="16"/>
  <c r="Q1786" i="16"/>
  <c r="O1103" i="20"/>
  <c r="O1104" i="20" s="1"/>
  <c r="U1752" i="16"/>
  <c r="V1751" i="16"/>
  <c r="U2253" i="16"/>
  <c r="K1815" i="16"/>
  <c r="P1102" i="20"/>
  <c r="Q1102" i="20" s="1"/>
  <c r="K1816" i="16"/>
  <c r="W2254" i="16"/>
  <c r="V1759" i="16"/>
  <c r="S1766" i="16"/>
  <c r="T2256" i="16"/>
  <c r="S2256" i="16"/>
  <c r="K1821" i="16"/>
  <c r="S1773" i="16"/>
  <c r="S2255" i="16"/>
  <c r="B1825" i="16"/>
  <c r="B2992" i="16" s="1"/>
  <c r="D1826" i="16"/>
  <c r="D1832" i="16"/>
  <c r="C1835" i="16" s="1"/>
  <c r="D1018" i="20" s="1"/>
  <c r="C1018" i="20" s="1"/>
  <c r="E1017" i="20" s="1"/>
  <c r="E1827" i="16"/>
  <c r="E1826" i="16"/>
  <c r="R2257" i="16"/>
  <c r="R1780" i="16"/>
  <c r="Y936" i="20" l="1"/>
  <c r="Z935" i="20"/>
  <c r="N1573" i="16"/>
  <c r="N401" i="16" s="1"/>
  <c r="N406" i="16" s="1"/>
  <c r="N146" i="20" s="1"/>
  <c r="Q1945" i="16"/>
  <c r="P3094" i="16"/>
  <c r="Q3094" i="16" s="1"/>
  <c r="N3096" i="16"/>
  <c r="O3095" i="16"/>
  <c r="G2997" i="16"/>
  <c r="G2994" i="16"/>
  <c r="Y755" i="20"/>
  <c r="Z755" i="20" s="1"/>
  <c r="P756" i="20"/>
  <c r="Q756" i="20" s="1"/>
  <c r="D3132" i="16"/>
  <c r="E3132" i="16" s="1"/>
  <c r="D3133" i="16"/>
  <c r="E3133" i="16" s="1"/>
  <c r="AE700" i="20"/>
  <c r="AE701" i="20" s="1"/>
  <c r="AA1283" i="16"/>
  <c r="AB1283" i="16" s="1"/>
  <c r="AC1282" i="16"/>
  <c r="AC2183" i="16" s="1"/>
  <c r="AA2183" i="16"/>
  <c r="O1134" i="20"/>
  <c r="O1135" i="20" s="1"/>
  <c r="AA1284" i="16"/>
  <c r="AB1284" i="16" s="1"/>
  <c r="AD749" i="20"/>
  <c r="AD750" i="20" s="1"/>
  <c r="Q1593" i="16"/>
  <c r="S956" i="20"/>
  <c r="T956" i="20" s="1"/>
  <c r="U956" i="20" s="1"/>
  <c r="Q770" i="20"/>
  <c r="R770" i="20" s="1"/>
  <c r="W900" i="20"/>
  <c r="W901" i="20" s="1"/>
  <c r="Z851" i="20"/>
  <c r="Z852" i="20" s="1"/>
  <c r="V109" i="12"/>
  <c r="W101" i="12"/>
  <c r="N1966" i="16"/>
  <c r="T776" i="20"/>
  <c r="U776" i="20" s="1"/>
  <c r="N2283" i="16"/>
  <c r="N1965" i="16"/>
  <c r="O1964" i="16"/>
  <c r="D3138" i="16"/>
  <c r="E3138" i="16" s="1"/>
  <c r="L1985" i="16"/>
  <c r="K1148" i="20"/>
  <c r="L1147" i="20"/>
  <c r="L1149" i="20" s="1"/>
  <c r="L2285" i="16"/>
  <c r="L1980" i="16"/>
  <c r="L1979" i="16"/>
  <c r="N1586" i="16"/>
  <c r="N1565" i="16" s="1"/>
  <c r="N371" i="16" s="1"/>
  <c r="N839" i="16" s="1"/>
  <c r="N200" i="10" s="1"/>
  <c r="N147" i="20"/>
  <c r="N1262" i="20" s="1"/>
  <c r="AE686" i="20"/>
  <c r="AE687" i="20" s="1"/>
  <c r="P785" i="20"/>
  <c r="Q784" i="20"/>
  <c r="P778" i="20"/>
  <c r="Q777" i="20"/>
  <c r="P763" i="20"/>
  <c r="P764" i="20" s="1"/>
  <c r="Q762" i="20"/>
  <c r="AC687" i="20"/>
  <c r="V942" i="20"/>
  <c r="U943" i="20"/>
  <c r="P1951" i="16"/>
  <c r="P1952" i="16" s="1"/>
  <c r="N992" i="20"/>
  <c r="T2747" i="16"/>
  <c r="U2747" i="16" s="1"/>
  <c r="V2747" i="16" s="1"/>
  <c r="O2749" i="16"/>
  <c r="O1580" i="16" s="1"/>
  <c r="O402" i="16" s="1"/>
  <c r="I364" i="16" s="1"/>
  <c r="G139" i="20" s="1"/>
  <c r="R2760" i="16"/>
  <c r="S2760" i="16" s="1"/>
  <c r="T2760" i="16" s="1"/>
  <c r="T2762" i="16" s="1"/>
  <c r="P2762" i="16"/>
  <c r="Q2762" i="16" s="1"/>
  <c r="O2762" i="16"/>
  <c r="N1787" i="16"/>
  <c r="N1788" i="16" s="1"/>
  <c r="P2749" i="16"/>
  <c r="V950" i="20"/>
  <c r="W949" i="20"/>
  <c r="N985" i="20"/>
  <c r="N1800" i="16"/>
  <c r="N2260" i="16" s="1"/>
  <c r="O2945" i="16"/>
  <c r="O2947" i="16" s="1"/>
  <c r="O1782" i="16" s="1"/>
  <c r="O540" i="16" s="1"/>
  <c r="I442" i="16" s="1"/>
  <c r="G175" i="20" s="1"/>
  <c r="N2952" i="16"/>
  <c r="O2952" i="16" s="1"/>
  <c r="Z1296" i="16"/>
  <c r="Z2185" i="16" s="1"/>
  <c r="Y1297" i="16"/>
  <c r="O1971" i="16"/>
  <c r="O2284" i="16" s="1"/>
  <c r="K1149" i="20"/>
  <c r="Q2754" i="16"/>
  <c r="R2754" i="16" s="1"/>
  <c r="S2754" i="16" s="1"/>
  <c r="P2756" i="16"/>
  <c r="Q2768" i="16"/>
  <c r="R2768" i="16" s="1"/>
  <c r="S2768" i="16" s="1"/>
  <c r="P2770" i="16"/>
  <c r="N3123" i="16"/>
  <c r="N3125" i="16" s="1"/>
  <c r="N1974" i="16" s="1"/>
  <c r="N606" i="16" s="1"/>
  <c r="F3130" i="16"/>
  <c r="M1978" i="16"/>
  <c r="N1978" i="16" s="1"/>
  <c r="N1959" i="16"/>
  <c r="O1959" i="16" s="1"/>
  <c r="P1959" i="16" s="1"/>
  <c r="M2284" i="16"/>
  <c r="M1972" i="16"/>
  <c r="N1972" i="16" s="1"/>
  <c r="L2260" i="16"/>
  <c r="L1801" i="16"/>
  <c r="L1802" i="16" s="1"/>
  <c r="Y1298" i="16"/>
  <c r="Q771" i="20"/>
  <c r="T957" i="20"/>
  <c r="AD1725" i="16"/>
  <c r="Y530" i="20"/>
  <c r="W969" i="20"/>
  <c r="X969" i="20" s="1"/>
  <c r="K1006" i="20"/>
  <c r="L1005" i="20"/>
  <c r="M999" i="20"/>
  <c r="N998" i="20"/>
  <c r="P984" i="20"/>
  <c r="O985" i="20"/>
  <c r="Y531" i="20"/>
  <c r="Z529" i="20"/>
  <c r="O997" i="20"/>
  <c r="L1011" i="20"/>
  <c r="K1012" i="20"/>
  <c r="K1013" i="20"/>
  <c r="AA915" i="20"/>
  <c r="AB914" i="20"/>
  <c r="S970" i="20"/>
  <c r="T963" i="20"/>
  <c r="S964" i="20"/>
  <c r="P978" i="20"/>
  <c r="Q977" i="20"/>
  <c r="W976" i="20"/>
  <c r="V962" i="20"/>
  <c r="K1018" i="20"/>
  <c r="T990" i="20"/>
  <c r="U990" i="20" s="1"/>
  <c r="O1004" i="20"/>
  <c r="O992" i="20"/>
  <c r="P991" i="20"/>
  <c r="T983" i="20"/>
  <c r="AC1739" i="16"/>
  <c r="W873" i="20"/>
  <c r="W880" i="20"/>
  <c r="Y1718" i="16"/>
  <c r="Z1718" i="16" s="1"/>
  <c r="AC694" i="20"/>
  <c r="AD693" i="20"/>
  <c r="W830" i="20"/>
  <c r="V831" i="20"/>
  <c r="X873" i="20"/>
  <c r="AA1746" i="16"/>
  <c r="AB1746" i="16" s="1"/>
  <c r="V810" i="20"/>
  <c r="W809" i="20"/>
  <c r="Y795" i="20"/>
  <c r="Y796" i="20" s="1"/>
  <c r="X796" i="20"/>
  <c r="Z708" i="20"/>
  <c r="AA707" i="20"/>
  <c r="AA866" i="20"/>
  <c r="V922" i="20"/>
  <c r="W921" i="20"/>
  <c r="AB802" i="20"/>
  <c r="AA803" i="20"/>
  <c r="X880" i="20"/>
  <c r="AA743" i="20"/>
  <c r="V845" i="20"/>
  <c r="W844" i="20"/>
  <c r="O1121" i="20"/>
  <c r="R778" i="20"/>
  <c r="M3117" i="16"/>
  <c r="K1154" i="20"/>
  <c r="M1141" i="20"/>
  <c r="Q618" i="20"/>
  <c r="Q2281" i="16"/>
  <c r="O3115" i="16"/>
  <c r="P3115" i="16" s="1"/>
  <c r="K3117" i="16"/>
  <c r="L3117" i="16"/>
  <c r="N3117" i="16" s="1"/>
  <c r="T1943" i="16"/>
  <c r="U1943" i="16" s="1"/>
  <c r="U2280" i="16" s="1"/>
  <c r="R1957" i="16"/>
  <c r="R2282" i="16" s="1"/>
  <c r="Q1958" i="16"/>
  <c r="O3116" i="16"/>
  <c r="P3116" i="16" s="1"/>
  <c r="Q3116" i="16" s="1"/>
  <c r="R3116" i="16" s="1"/>
  <c r="S3116" i="16" s="1"/>
  <c r="T3116" i="16" s="1"/>
  <c r="R1944" i="16"/>
  <c r="R2280" i="16"/>
  <c r="F1984" i="16"/>
  <c r="N2284" i="16"/>
  <c r="D1992" i="16"/>
  <c r="D1161" i="20"/>
  <c r="C1161" i="20" s="1"/>
  <c r="E1160" i="20" s="1"/>
  <c r="AE1430" i="16"/>
  <c r="Q3103" i="16"/>
  <c r="R3101" i="16"/>
  <c r="AE1423" i="16"/>
  <c r="N3124" i="16"/>
  <c r="K3124" i="16"/>
  <c r="M2260" i="16"/>
  <c r="R3108" i="16"/>
  <c r="S3108" i="16" s="1"/>
  <c r="S3110" i="16" s="1"/>
  <c r="Q3110" i="16"/>
  <c r="L3124" i="16"/>
  <c r="R2281" i="16"/>
  <c r="AC3132" i="16"/>
  <c r="L3130" i="16"/>
  <c r="L3132" i="16" s="1"/>
  <c r="L1981" i="16" s="1"/>
  <c r="AE3132" i="16"/>
  <c r="M3129" i="16"/>
  <c r="W3132" i="16"/>
  <c r="AA3132" i="16"/>
  <c r="AB3132" i="16"/>
  <c r="AD3132" i="16"/>
  <c r="L3129" i="16"/>
  <c r="Q3132" i="16"/>
  <c r="Z3132" i="16"/>
  <c r="S3132" i="16"/>
  <c r="X3132" i="16"/>
  <c r="Y3132" i="16"/>
  <c r="G3132" i="16"/>
  <c r="T3132" i="16"/>
  <c r="V3132" i="16"/>
  <c r="R3132" i="16"/>
  <c r="K3129" i="16"/>
  <c r="N3129" i="16" s="1"/>
  <c r="M3130" i="16"/>
  <c r="M3132" i="16" s="1"/>
  <c r="M1981" i="16" s="1"/>
  <c r="M607" i="16" s="1"/>
  <c r="K3130" i="16"/>
  <c r="N3130" i="16" s="1"/>
  <c r="N3132" i="16" s="1"/>
  <c r="N1981" i="16" s="1"/>
  <c r="N607" i="16" s="1"/>
  <c r="F3132" i="16"/>
  <c r="U3132" i="16"/>
  <c r="S1950" i="16"/>
  <c r="P3110" i="16"/>
  <c r="U3109" i="16"/>
  <c r="V3109" i="16" s="1"/>
  <c r="M3124" i="16"/>
  <c r="G3136" i="16"/>
  <c r="O3122" i="16"/>
  <c r="J597" i="16" a="1"/>
  <c r="J597" i="16" s="1"/>
  <c r="J609" i="16" s="1"/>
  <c r="K581" i="16"/>
  <c r="L581" i="16"/>
  <c r="M581" i="16"/>
  <c r="N581" i="16"/>
  <c r="O581" i="16"/>
  <c r="P581" i="16"/>
  <c r="P1995" i="16"/>
  <c r="Q1995" i="16"/>
  <c r="Q581" i="16"/>
  <c r="R1995" i="16"/>
  <c r="R581" i="16"/>
  <c r="S581" i="16"/>
  <c r="S1995" i="16"/>
  <c r="T1995" i="16"/>
  <c r="T581" i="16"/>
  <c r="U1995" i="16"/>
  <c r="U581" i="16"/>
  <c r="V1995" i="16"/>
  <c r="V581" i="16"/>
  <c r="W1995" i="16"/>
  <c r="W581" i="16"/>
  <c r="X1995" i="16"/>
  <c r="X581" i="16"/>
  <c r="Y581" i="16"/>
  <c r="Y1995" i="16"/>
  <c r="Z581" i="16"/>
  <c r="Z1995" i="16"/>
  <c r="AA1995" i="16"/>
  <c r="AA581" i="16"/>
  <c r="AB1995" i="16"/>
  <c r="AB581" i="16"/>
  <c r="AC581" i="16"/>
  <c r="AC1995" i="16"/>
  <c r="AD581" i="16"/>
  <c r="AD1995" i="16"/>
  <c r="AE1995" i="16"/>
  <c r="AE581" i="16"/>
  <c r="R3102" i="16"/>
  <c r="S3102" i="16" s="1"/>
  <c r="J582" i="16" a="1"/>
  <c r="J582" i="16" s="1"/>
  <c r="C1999" i="16"/>
  <c r="J212" i="20"/>
  <c r="C2288" i="16"/>
  <c r="P2944" i="16"/>
  <c r="Q2944" i="16" s="1"/>
  <c r="R2944" i="16" s="1"/>
  <c r="R2746" i="16"/>
  <c r="R2748" i="16" s="1"/>
  <c r="AE1409" i="16"/>
  <c r="AA1291" i="16"/>
  <c r="AB1291" i="16" s="1"/>
  <c r="W1326" i="16"/>
  <c r="X1326" i="16" s="1"/>
  <c r="Y1305" i="16"/>
  <c r="Z1305" i="16" s="1"/>
  <c r="W1319" i="16"/>
  <c r="T1579" i="16"/>
  <c r="U1732" i="16"/>
  <c r="V1732" i="16" s="1"/>
  <c r="W2897" i="16"/>
  <c r="F1813" i="16"/>
  <c r="P2939" i="16"/>
  <c r="Q2939" i="16" s="1"/>
  <c r="X2902" i="16"/>
  <c r="X2904" i="16" s="1"/>
  <c r="R2937" i="16"/>
  <c r="R2939" i="16" s="1"/>
  <c r="U2923" i="16"/>
  <c r="V2923" i="16" s="1"/>
  <c r="AB2862" i="16"/>
  <c r="AC2860" i="16"/>
  <c r="AE2917" i="16"/>
  <c r="H2917" i="16" s="1"/>
  <c r="T2918" i="16"/>
  <c r="O1127" i="20"/>
  <c r="N1128" i="20"/>
  <c r="N1121" i="20"/>
  <c r="U2916" i="16"/>
  <c r="V2916" i="16" s="1"/>
  <c r="O2951" i="16"/>
  <c r="O2953" i="16" s="1"/>
  <c r="H2903" i="16"/>
  <c r="S2930" i="16"/>
  <c r="S2932" i="16" s="1"/>
  <c r="AA2869" i="16"/>
  <c r="AB2867" i="16"/>
  <c r="N2960" i="16"/>
  <c r="S2931" i="16"/>
  <c r="S2911" i="16"/>
  <c r="X2897" i="16"/>
  <c r="Y2895" i="16"/>
  <c r="R2938" i="16"/>
  <c r="AE2855" i="16"/>
  <c r="H2855" i="16" s="1"/>
  <c r="H2853" i="16"/>
  <c r="N2959" i="16"/>
  <c r="O2959" i="16" s="1"/>
  <c r="O2961" i="16" s="1"/>
  <c r="O1796" i="16" s="1"/>
  <c r="O542" i="16" s="1"/>
  <c r="AD2968" i="16"/>
  <c r="X2968" i="16"/>
  <c r="L2966" i="16"/>
  <c r="L2968" i="16" s="1"/>
  <c r="L1803" i="16" s="1"/>
  <c r="G2968" i="16"/>
  <c r="AE2968" i="16"/>
  <c r="W2968" i="16"/>
  <c r="R2968" i="16"/>
  <c r="T2968" i="16"/>
  <c r="S2968" i="16"/>
  <c r="K2965" i="16"/>
  <c r="AC2968" i="16"/>
  <c r="AA2968" i="16"/>
  <c r="AB2968" i="16"/>
  <c r="U2968" i="16"/>
  <c r="V2968" i="16"/>
  <c r="M2965" i="16"/>
  <c r="Q2968" i="16"/>
  <c r="F2968" i="16"/>
  <c r="Z2968" i="16"/>
  <c r="K2966" i="16"/>
  <c r="M2966" i="16" s="1"/>
  <c r="M2968" i="16" s="1"/>
  <c r="M1803" i="16" s="1"/>
  <c r="M543" i="16" s="1"/>
  <c r="L2965" i="16"/>
  <c r="Y2968" i="16"/>
  <c r="D1821" i="16"/>
  <c r="D2988" i="16" s="1"/>
  <c r="E2988" i="16" s="1"/>
  <c r="D2990" i="16" s="1"/>
  <c r="E2990" i="16" s="1"/>
  <c r="AA2876" i="16"/>
  <c r="AB2874" i="16"/>
  <c r="Z2883" i="16"/>
  <c r="AA2881" i="16"/>
  <c r="Y2890" i="16"/>
  <c r="Z2888" i="16"/>
  <c r="P2958" i="16"/>
  <c r="T2909" i="16"/>
  <c r="T2911" i="16" s="1"/>
  <c r="AE2617" i="16"/>
  <c r="H2617" i="16" s="1"/>
  <c r="H2615" i="16"/>
  <c r="AC2624" i="16"/>
  <c r="AD2622" i="16"/>
  <c r="Q1600" i="16"/>
  <c r="X1325" i="16"/>
  <c r="Y1324" i="16"/>
  <c r="Z1324" i="16" s="1"/>
  <c r="AA1324" i="16" s="1"/>
  <c r="AB1324" i="16" s="1"/>
  <c r="U2515" i="16"/>
  <c r="V2515" i="16" s="1"/>
  <c r="AE2454" i="16"/>
  <c r="H2454" i="16" s="1"/>
  <c r="H2452" i="16"/>
  <c r="AB2473" i="16"/>
  <c r="AA2475" i="16"/>
  <c r="U2510" i="16"/>
  <c r="V2508" i="16"/>
  <c r="AC2468" i="16"/>
  <c r="AD2466" i="16"/>
  <c r="Y2503" i="16"/>
  <c r="Z2501" i="16"/>
  <c r="Y2496" i="16"/>
  <c r="Z2494" i="16"/>
  <c r="Z2482" i="16"/>
  <c r="AA2480" i="16"/>
  <c r="W2489" i="16"/>
  <c r="X2487" i="16"/>
  <c r="X2761" i="16"/>
  <c r="Y2761" i="16" s="1"/>
  <c r="Z2761" i="16" s="1"/>
  <c r="AA2761" i="16" s="1"/>
  <c r="AB2761" i="16" s="1"/>
  <c r="T2767" i="16"/>
  <c r="U2767" i="16" s="1"/>
  <c r="U2769" i="16" s="1"/>
  <c r="R2755" i="16"/>
  <c r="S2753" i="16"/>
  <c r="P2740" i="16"/>
  <c r="P2742" i="16" s="1"/>
  <c r="O1564" i="16"/>
  <c r="O370" i="16" s="1"/>
  <c r="AC941" i="20"/>
  <c r="AD1052" i="16"/>
  <c r="AD1758" i="16"/>
  <c r="AD2254" i="16" s="1"/>
  <c r="AA837" i="20"/>
  <c r="AB837" i="20" s="1"/>
  <c r="AB838" i="20" s="1"/>
  <c r="AC836" i="20"/>
  <c r="AC2252" i="16"/>
  <c r="AC1745" i="16"/>
  <c r="AD1745" i="16" s="1"/>
  <c r="R2230" i="16"/>
  <c r="R1599" i="16"/>
  <c r="S1599" i="16" s="1"/>
  <c r="T1599" i="16" s="1"/>
  <c r="AE2336" i="16"/>
  <c r="AE68" i="16" s="1"/>
  <c r="AE88" i="16" s="1"/>
  <c r="AE67" i="16"/>
  <c r="AE1838" i="16"/>
  <c r="AB1838" i="16"/>
  <c r="AC1838" i="16"/>
  <c r="AD1838" i="16"/>
  <c r="AE1276" i="16"/>
  <c r="AE735" i="20"/>
  <c r="AE736" i="20" s="1"/>
  <c r="AC1290" i="16"/>
  <c r="AC865" i="20"/>
  <c r="AC866" i="20" s="1"/>
  <c r="AC850" i="20"/>
  <c r="AE1046" i="16"/>
  <c r="AD864" i="20"/>
  <c r="AE829" i="20"/>
  <c r="AE886" i="20"/>
  <c r="AE887" i="20" s="1"/>
  <c r="AD843" i="20"/>
  <c r="AB461" i="20"/>
  <c r="AC459" i="20"/>
  <c r="AC742" i="20"/>
  <c r="AC743" i="20" s="1"/>
  <c r="AC656" i="20"/>
  <c r="AD654" i="20"/>
  <c r="AD920" i="20"/>
  <c r="AC934" i="20"/>
  <c r="AE516" i="20"/>
  <c r="AC794" i="20"/>
  <c r="AD741" i="20"/>
  <c r="AE523" i="20"/>
  <c r="AC815" i="20"/>
  <c r="AC948" i="20"/>
  <c r="AE808" i="20"/>
  <c r="Q1563" i="16"/>
  <c r="Q369" i="16" s="1"/>
  <c r="V1577" i="16"/>
  <c r="V2227" i="16" s="1"/>
  <c r="R1584" i="16"/>
  <c r="S1584" i="16" s="1"/>
  <c r="T1584" i="16" s="1"/>
  <c r="T2228" i="16" s="1"/>
  <c r="AE1724" i="16"/>
  <c r="Q1585" i="16"/>
  <c r="Q1564" i="16" s="1"/>
  <c r="Q370" i="16" s="1"/>
  <c r="AC1034" i="16"/>
  <c r="AD1034" i="16" s="1"/>
  <c r="AD2252" i="16"/>
  <c r="AE1744" i="16"/>
  <c r="AD1041" i="16"/>
  <c r="AE1039" i="16"/>
  <c r="AE1033" i="16"/>
  <c r="AD1040" i="16"/>
  <c r="AE2182" i="16"/>
  <c r="AE1277" i="16"/>
  <c r="AC2184" i="16"/>
  <c r="AD1289" i="16"/>
  <c r="AB2255" i="16"/>
  <c r="AC1765" i="16"/>
  <c r="AD1053" i="16"/>
  <c r="AE1051" i="16"/>
  <c r="AE2249" i="16"/>
  <c r="AB2248" i="16"/>
  <c r="AC1716" i="16"/>
  <c r="AD2251" i="16"/>
  <c r="AE1737" i="16"/>
  <c r="AB287" i="16"/>
  <c r="AB836" i="16" s="1"/>
  <c r="AB195" i="10" s="1"/>
  <c r="AC1437" i="16"/>
  <c r="AD1437" i="16" s="1"/>
  <c r="AE1437" i="16" s="1"/>
  <c r="AB2186" i="16"/>
  <c r="AC1303" i="16"/>
  <c r="AE1047" i="16"/>
  <c r="AD1738" i="16"/>
  <c r="U1578" i="16"/>
  <c r="O2742" i="16"/>
  <c r="O1573" i="16" s="1"/>
  <c r="O401" i="16" s="1"/>
  <c r="Q2742" i="16"/>
  <c r="P2741" i="16"/>
  <c r="P1573" i="16" s="1"/>
  <c r="P401" i="16" s="1"/>
  <c r="P406" i="16" s="1"/>
  <c r="P146" i="20" s="1"/>
  <c r="Q2739" i="16"/>
  <c r="Q1572" i="16"/>
  <c r="R1572" i="16" s="1"/>
  <c r="Z879" i="20"/>
  <c r="Z880" i="20" s="1"/>
  <c r="Z655" i="20"/>
  <c r="AA461" i="20"/>
  <c r="AA460" i="20"/>
  <c r="AB460" i="20" s="1"/>
  <c r="Z872" i="20"/>
  <c r="Z873" i="20" s="1"/>
  <c r="AA927" i="20"/>
  <c r="AB927" i="20" s="1"/>
  <c r="AA769" i="20"/>
  <c r="AB769" i="20" s="1"/>
  <c r="Z928" i="20"/>
  <c r="Z929" i="20" s="1"/>
  <c r="Z899" i="20"/>
  <c r="X663" i="20"/>
  <c r="Y661" i="20"/>
  <c r="AA871" i="20"/>
  <c r="AB871" i="20" s="1"/>
  <c r="Z857" i="20"/>
  <c r="AA816" i="20"/>
  <c r="AB816" i="20" s="1"/>
  <c r="AB817" i="20" s="1"/>
  <c r="AA878" i="20"/>
  <c r="AB878" i="20" s="1"/>
  <c r="P713" i="20"/>
  <c r="Q713" i="20" s="1"/>
  <c r="R713" i="20" s="1"/>
  <c r="Y822" i="20"/>
  <c r="AA1717" i="16"/>
  <c r="AB1717" i="16" s="1"/>
  <c r="AA1304" i="16"/>
  <c r="AB1304" i="16" s="1"/>
  <c r="AA27" i="16"/>
  <c r="AA2331" i="16"/>
  <c r="AA28" i="16" s="1"/>
  <c r="AA82" i="16" s="1"/>
  <c r="Z1838" i="16"/>
  <c r="AA1838" i="16"/>
  <c r="AA287" i="16"/>
  <c r="AA836" i="16" s="1"/>
  <c r="AA195" i="10" s="1"/>
  <c r="AA2255" i="16"/>
  <c r="AA2186" i="16"/>
  <c r="N2259" i="16"/>
  <c r="AA1035" i="16"/>
  <c r="AB1035" i="16" s="1"/>
  <c r="Y2257" i="16"/>
  <c r="Z1779" i="16"/>
  <c r="Z2256" i="16"/>
  <c r="AA1772" i="16"/>
  <c r="AB1772" i="16" s="1"/>
  <c r="AE286" i="16"/>
  <c r="AA2248" i="16"/>
  <c r="AA1069" i="16"/>
  <c r="AB1069" i="16" s="1"/>
  <c r="AA1057" i="16"/>
  <c r="AB1057" i="16" s="1"/>
  <c r="T2230" i="16"/>
  <c r="S2230" i="16"/>
  <c r="U1598" i="16"/>
  <c r="S1591" i="16"/>
  <c r="R2229" i="16"/>
  <c r="T783" i="20"/>
  <c r="R1592" i="16"/>
  <c r="T1570" i="16"/>
  <c r="S2226" i="16"/>
  <c r="S1571" i="16"/>
  <c r="P757" i="20"/>
  <c r="X823" i="20"/>
  <c r="X824" i="20" s="1"/>
  <c r="X1318" i="16"/>
  <c r="X2187" i="16"/>
  <c r="Y1310" i="16"/>
  <c r="Z1310" i="16" s="1"/>
  <c r="V1312" i="16"/>
  <c r="W1311" i="16"/>
  <c r="X1311" i="16" s="1"/>
  <c r="J2266" i="16"/>
  <c r="R1093" i="16"/>
  <c r="S1093" i="16" s="1"/>
  <c r="X2188" i="16"/>
  <c r="Y1317" i="16"/>
  <c r="Z1317" i="16" s="1"/>
  <c r="N907" i="20"/>
  <c r="X1838" i="16"/>
  <c r="Y1838" i="16"/>
  <c r="Q1133" i="20"/>
  <c r="X858" i="20"/>
  <c r="Y858" i="20" s="1"/>
  <c r="Y859" i="20" s="1"/>
  <c r="O144" i="20"/>
  <c r="X955" i="20"/>
  <c r="Y955" i="20" s="1"/>
  <c r="O1793" i="16"/>
  <c r="O2259" i="16" s="1"/>
  <c r="X2318" i="16"/>
  <c r="X19" i="16" s="1"/>
  <c r="Y17" i="16" s="1"/>
  <c r="Y2306" i="16" s="1"/>
  <c r="N1794" i="16"/>
  <c r="N1795" i="16" s="1"/>
  <c r="L1118" i="16"/>
  <c r="Q1094" i="16"/>
  <c r="Y1070" i="16"/>
  <c r="Z1070" i="16" s="1"/>
  <c r="D2993" i="16"/>
  <c r="L2261" i="16"/>
  <c r="Y1730" i="16"/>
  <c r="Z1730" i="16" s="1"/>
  <c r="K1124" i="16"/>
  <c r="K1125" i="16" s="1"/>
  <c r="Y1058" i="16"/>
  <c r="Z1058" i="16" s="1"/>
  <c r="N1105" i="16"/>
  <c r="W2323" i="16"/>
  <c r="V2326" i="16"/>
  <c r="V2335" i="16"/>
  <c r="V2338" i="16" s="1"/>
  <c r="T410" i="20"/>
  <c r="S412" i="20"/>
  <c r="S411" i="20"/>
  <c r="R663" i="20"/>
  <c r="S662" i="20"/>
  <c r="N121" i="20"/>
  <c r="O675" i="20"/>
  <c r="M677" i="20"/>
  <c r="M124" i="20" s="1"/>
  <c r="M1261" i="20" s="1"/>
  <c r="M122" i="20"/>
  <c r="N676" i="20"/>
  <c r="D2999" i="16"/>
  <c r="P1838" i="16"/>
  <c r="Q1838" i="16"/>
  <c r="R1838" i="16"/>
  <c r="S1838" i="16"/>
  <c r="T1838" i="16"/>
  <c r="U1838" i="16"/>
  <c r="V1838" i="16"/>
  <c r="W1838" i="16"/>
  <c r="M560" i="16"/>
  <c r="M1807" i="16"/>
  <c r="N1807" i="16" s="1"/>
  <c r="N2261" i="16" s="1"/>
  <c r="L1808" i="16"/>
  <c r="L1809" i="16" s="1"/>
  <c r="D2975" i="16"/>
  <c r="D2982" i="16"/>
  <c r="D1827" i="16"/>
  <c r="D2994" i="16" s="1"/>
  <c r="E2994" i="16"/>
  <c r="F1826" i="16" a="1"/>
  <c r="F1826" i="16" s="1"/>
  <c r="E2993" i="16"/>
  <c r="F2986" i="16"/>
  <c r="N1089" i="16"/>
  <c r="O1088" i="16"/>
  <c r="L1123" i="16"/>
  <c r="W2250" i="16"/>
  <c r="W1731" i="16"/>
  <c r="X1731" i="16" s="1"/>
  <c r="H1845" i="16"/>
  <c r="W80" i="16"/>
  <c r="M1106" i="16"/>
  <c r="R1140" i="20"/>
  <c r="S1140" i="20" s="1"/>
  <c r="U1753" i="16"/>
  <c r="M1112" i="16"/>
  <c r="N1112" i="16" s="1"/>
  <c r="O1112" i="16" s="1"/>
  <c r="S1767" i="16"/>
  <c r="S1774" i="16"/>
  <c r="R1781" i="16"/>
  <c r="L1107" i="16"/>
  <c r="V1760" i="16"/>
  <c r="M1113" i="16"/>
  <c r="N1113" i="16" s="1"/>
  <c r="P669" i="20"/>
  <c r="P670" i="20" s="1"/>
  <c r="U668" i="20"/>
  <c r="W1059" i="16"/>
  <c r="X1059" i="16" s="1"/>
  <c r="Y1059" i="16" s="1"/>
  <c r="Z1059" i="16" s="1"/>
  <c r="L1119" i="16"/>
  <c r="M1117" i="16"/>
  <c r="U1077" i="16"/>
  <c r="S1082" i="16"/>
  <c r="S1071" i="16"/>
  <c r="T1081" i="16"/>
  <c r="U1065" i="16"/>
  <c r="N1101" i="16"/>
  <c r="Q1083" i="16"/>
  <c r="P1095" i="16"/>
  <c r="Q1095" i="16" s="1"/>
  <c r="D1129" i="16"/>
  <c r="F1128" i="16" s="1"/>
  <c r="K1129" i="16" s="1"/>
  <c r="V1076" i="16"/>
  <c r="O1100" i="16"/>
  <c r="P1099" i="16"/>
  <c r="V1064" i="16"/>
  <c r="D1134" i="16"/>
  <c r="C1141" i="16"/>
  <c r="B1138" i="16"/>
  <c r="D1144" i="16"/>
  <c r="J1143" i="16"/>
  <c r="E1140" i="16"/>
  <c r="E1139" i="16"/>
  <c r="F1139" i="16" s="1" a="1"/>
  <c r="F1139" i="16" s="1"/>
  <c r="D1139" i="16"/>
  <c r="P1111" i="16"/>
  <c r="W1075" i="16"/>
  <c r="X1075" i="16" s="1"/>
  <c r="W1063" i="16"/>
  <c r="X1063" i="16" s="1"/>
  <c r="R1087" i="16"/>
  <c r="S108" i="20"/>
  <c r="S617" i="20"/>
  <c r="S618" i="20" s="1"/>
  <c r="T616" i="20"/>
  <c r="R906" i="20"/>
  <c r="O892" i="20"/>
  <c r="N893" i="20"/>
  <c r="N894" i="20" s="1"/>
  <c r="O714" i="20"/>
  <c r="O715" i="20" s="1"/>
  <c r="O147" i="20" s="1"/>
  <c r="O1262" i="20" s="1"/>
  <c r="N145" i="20"/>
  <c r="Q624" i="20"/>
  <c r="Q625" i="20" s="1"/>
  <c r="P109" i="20"/>
  <c r="U623" i="20"/>
  <c r="S1126" i="20"/>
  <c r="S1112" i="20"/>
  <c r="Q1120" i="20"/>
  <c r="Q1121" i="20" s="1"/>
  <c r="O1113" i="20"/>
  <c r="O1114" i="20" s="1"/>
  <c r="R1119" i="20"/>
  <c r="V1752" i="16"/>
  <c r="R1786" i="16"/>
  <c r="Q2258" i="16"/>
  <c r="W1751" i="16"/>
  <c r="X1751" i="16" s="1"/>
  <c r="X2253" i="16" s="1"/>
  <c r="V2253" i="16"/>
  <c r="R1102" i="20"/>
  <c r="P1103" i="20"/>
  <c r="Q1103" i="20" s="1"/>
  <c r="Q1104" i="20" s="1"/>
  <c r="K1828" i="16"/>
  <c r="K2264" i="16" s="1"/>
  <c r="W1759" i="16"/>
  <c r="X1759" i="16" s="1"/>
  <c r="Y1759" i="16" s="1"/>
  <c r="Z1759" i="16" s="1"/>
  <c r="AA1759" i="16" s="1"/>
  <c r="AB1759" i="16" s="1"/>
  <c r="AC1759" i="16" s="1"/>
  <c r="T1766" i="16"/>
  <c r="S1780" i="16"/>
  <c r="U2256" i="16"/>
  <c r="T1773" i="16"/>
  <c r="E1834" i="16"/>
  <c r="D1833" i="16"/>
  <c r="E1833" i="16"/>
  <c r="D1839" i="16"/>
  <c r="C1842" i="16" s="1"/>
  <c r="B1832" i="16"/>
  <c r="B2999" i="16" s="1"/>
  <c r="T2255" i="16"/>
  <c r="K1822" i="16"/>
  <c r="K1823" i="16" s="1"/>
  <c r="K2263" i="16"/>
  <c r="S2257" i="16"/>
  <c r="Z936" i="20" l="1"/>
  <c r="AA935" i="20"/>
  <c r="AB935" i="20" s="1"/>
  <c r="W2747" i="16"/>
  <c r="X2747" i="16" s="1"/>
  <c r="Y2747" i="16" s="1"/>
  <c r="Z2747" i="16" s="1"/>
  <c r="AA2747" i="16" s="1"/>
  <c r="AB2747" i="16" s="1"/>
  <c r="AC2747" i="16" s="1"/>
  <c r="AD2747" i="16" s="1"/>
  <c r="AE2747" i="16" s="1"/>
  <c r="P3096" i="16"/>
  <c r="D1025" i="20"/>
  <c r="C1025" i="20" s="1"/>
  <c r="E1024" i="20" s="1"/>
  <c r="G3079" i="16"/>
  <c r="G3082" i="16"/>
  <c r="C1924" i="16"/>
  <c r="D1095" i="20" s="1"/>
  <c r="C1095" i="20" s="1"/>
  <c r="E1094" i="20" s="1"/>
  <c r="K1095" i="20" s="1"/>
  <c r="R1945" i="16"/>
  <c r="P3095" i="16"/>
  <c r="O3097" i="16"/>
  <c r="O1946" i="16" s="1"/>
  <c r="O602" i="16" s="1"/>
  <c r="I574" i="16" s="1"/>
  <c r="G204" i="20" s="1"/>
  <c r="G214" i="20" s="1"/>
  <c r="R3094" i="16"/>
  <c r="S3094" i="16" s="1"/>
  <c r="S3096" i="16" s="1"/>
  <c r="Q3096" i="16"/>
  <c r="G3004" i="16"/>
  <c r="G3001" i="16"/>
  <c r="D3139" i="16"/>
  <c r="E3139" i="16" s="1"/>
  <c r="D3140" i="16"/>
  <c r="E3140" i="16" s="1"/>
  <c r="AC1283" i="16"/>
  <c r="AD1282" i="16"/>
  <c r="AD2183" i="16" s="1"/>
  <c r="P1134" i="20"/>
  <c r="P1135" i="20" s="1"/>
  <c r="AC1284" i="16"/>
  <c r="AE749" i="20"/>
  <c r="AE750" i="20" s="1"/>
  <c r="X900" i="20"/>
  <c r="Y900" i="20" s="1"/>
  <c r="Y901" i="20" s="1"/>
  <c r="AA851" i="20"/>
  <c r="AB851" i="20" s="1"/>
  <c r="AB852" i="20" s="1"/>
  <c r="R1593" i="16"/>
  <c r="O1966" i="16"/>
  <c r="O1586" i="16"/>
  <c r="O1565" i="16" s="1"/>
  <c r="O371" i="16" s="1"/>
  <c r="O839" i="16" s="1"/>
  <c r="O200" i="10" s="1"/>
  <c r="P1964" i="16"/>
  <c r="Q1964" i="16" s="1"/>
  <c r="O2283" i="16"/>
  <c r="O1965" i="16"/>
  <c r="D3145" i="16"/>
  <c r="E3145" i="16" s="1"/>
  <c r="L1992" i="16"/>
  <c r="L1154" i="20"/>
  <c r="L1156" i="20" s="1"/>
  <c r="L1148" i="20"/>
  <c r="L1986" i="16"/>
  <c r="L2286" i="16"/>
  <c r="L1987" i="16"/>
  <c r="M1147" i="20"/>
  <c r="L1018" i="20"/>
  <c r="M1018" i="20" s="1"/>
  <c r="N1018" i="20" s="1"/>
  <c r="O1018" i="20" s="1"/>
  <c r="P1018" i="20" s="1"/>
  <c r="Q785" i="20"/>
  <c r="R784" i="20"/>
  <c r="R762" i="20"/>
  <c r="S762" i="20" s="1"/>
  <c r="Q763" i="20"/>
  <c r="Q764" i="20" s="1"/>
  <c r="Q778" i="20"/>
  <c r="R777" i="20"/>
  <c r="S777" i="20" s="1"/>
  <c r="P1971" i="16"/>
  <c r="Q1971" i="16" s="1"/>
  <c r="Q2284" i="16" s="1"/>
  <c r="Q1951" i="16"/>
  <c r="Q1952" i="16" s="1"/>
  <c r="V943" i="20"/>
  <c r="W942" i="20"/>
  <c r="P2945" i="16"/>
  <c r="Q2945" i="16" s="1"/>
  <c r="R2945" i="16" s="1"/>
  <c r="S2945" i="16" s="1"/>
  <c r="O1787" i="16"/>
  <c r="P1787" i="16" s="1"/>
  <c r="Q1787" i="16" s="1"/>
  <c r="R1787" i="16" s="1"/>
  <c r="R2762" i="16"/>
  <c r="O1800" i="16"/>
  <c r="O2260" i="16" s="1"/>
  <c r="X949" i="20"/>
  <c r="W950" i="20"/>
  <c r="AA1296" i="16"/>
  <c r="AB1296" i="16" s="1"/>
  <c r="AB2185" i="16" s="1"/>
  <c r="Z1297" i="16"/>
  <c r="N2954" i="16"/>
  <c r="N1789" i="16" s="1"/>
  <c r="N541" i="16" s="1"/>
  <c r="O1978" i="16"/>
  <c r="P1978" i="16" s="1"/>
  <c r="Q1978" i="16" s="1"/>
  <c r="Q2285" i="16" s="1"/>
  <c r="M1801" i="16"/>
  <c r="N1801" i="16" s="1"/>
  <c r="AE1725" i="16"/>
  <c r="O3123" i="16"/>
  <c r="O3125" i="16" s="1"/>
  <c r="O1974" i="16" s="1"/>
  <c r="O606" i="16" s="1"/>
  <c r="I578" i="16" s="1"/>
  <c r="Z1298" i="16"/>
  <c r="P3118" i="16"/>
  <c r="M1973" i="16"/>
  <c r="N1973" i="16" s="1"/>
  <c r="M1985" i="16"/>
  <c r="M1005" i="20"/>
  <c r="N1005" i="20" s="1"/>
  <c r="L1006" i="20"/>
  <c r="M2285" i="16"/>
  <c r="M1979" i="16"/>
  <c r="M1980" i="16" s="1"/>
  <c r="F2980" i="16"/>
  <c r="L1814" i="16"/>
  <c r="M1814" i="16" s="1"/>
  <c r="M1011" i="20"/>
  <c r="N1011" i="20" s="1"/>
  <c r="AD1739" i="16"/>
  <c r="S770" i="20"/>
  <c r="R771" i="20"/>
  <c r="U957" i="20"/>
  <c r="V956" i="20"/>
  <c r="Z795" i="20"/>
  <c r="Z796" i="20" s="1"/>
  <c r="Z530" i="20"/>
  <c r="Y969" i="20"/>
  <c r="Z969" i="20" s="1"/>
  <c r="L1012" i="20"/>
  <c r="V990" i="20"/>
  <c r="W990" i="20" s="1"/>
  <c r="K1019" i="20"/>
  <c r="K1020" i="20"/>
  <c r="U983" i="20"/>
  <c r="W962" i="20"/>
  <c r="AB915" i="20"/>
  <c r="AC914" i="20"/>
  <c r="K1025" i="20"/>
  <c r="Q978" i="20"/>
  <c r="R977" i="20"/>
  <c r="P992" i="20"/>
  <c r="Q991" i="20"/>
  <c r="M1006" i="20"/>
  <c r="L1013" i="20"/>
  <c r="Z531" i="20"/>
  <c r="AA529" i="20"/>
  <c r="P997" i="20"/>
  <c r="Q984" i="20"/>
  <c r="P985" i="20"/>
  <c r="P1004" i="20"/>
  <c r="Q1004" i="20" s="1"/>
  <c r="X976" i="20"/>
  <c r="U963" i="20"/>
  <c r="T964" i="20"/>
  <c r="N999" i="20"/>
  <c r="O998" i="20"/>
  <c r="S971" i="20"/>
  <c r="T970" i="20"/>
  <c r="X859" i="20"/>
  <c r="AA1718" i="16"/>
  <c r="AB1718" i="16" s="1"/>
  <c r="X901" i="20"/>
  <c r="R3103" i="16"/>
  <c r="AA817" i="20"/>
  <c r="AA838" i="20"/>
  <c r="AB707" i="20"/>
  <c r="AA708" i="20"/>
  <c r="X809" i="20"/>
  <c r="W810" i="20"/>
  <c r="W1732" i="16"/>
  <c r="X1732" i="16" s="1"/>
  <c r="AB803" i="20"/>
  <c r="AC802" i="20"/>
  <c r="X844" i="20"/>
  <c r="W845" i="20"/>
  <c r="X921" i="20"/>
  <c r="W922" i="20"/>
  <c r="X830" i="20"/>
  <c r="W831" i="20"/>
  <c r="AA852" i="20"/>
  <c r="AC1746" i="16"/>
  <c r="AD1746" i="16" s="1"/>
  <c r="AD694" i="20"/>
  <c r="AE693" i="20"/>
  <c r="AE694" i="20" s="1"/>
  <c r="AA936" i="20"/>
  <c r="P1104" i="20"/>
  <c r="P1127" i="20"/>
  <c r="O1128" i="20"/>
  <c r="O907" i="20"/>
  <c r="N908" i="20"/>
  <c r="Q111" i="20"/>
  <c r="Q1259" i="20" s="1"/>
  <c r="K1161" i="20"/>
  <c r="K1155" i="20"/>
  <c r="M1142" i="20"/>
  <c r="N1141" i="20"/>
  <c r="O3117" i="16"/>
  <c r="S1957" i="16"/>
  <c r="S2282" i="16" s="1"/>
  <c r="V1943" i="16"/>
  <c r="W1943" i="16" s="1"/>
  <c r="W2280" i="16" s="1"/>
  <c r="T2280" i="16"/>
  <c r="Q1959" i="16"/>
  <c r="S1944" i="16"/>
  <c r="T1944" i="16" s="1"/>
  <c r="O3118" i="16"/>
  <c r="O1967" i="16" s="1"/>
  <c r="O605" i="16" s="1"/>
  <c r="I577" i="16" s="1"/>
  <c r="R1958" i="16"/>
  <c r="O1972" i="16"/>
  <c r="F3137" i="16"/>
  <c r="F1991" i="16"/>
  <c r="N2285" i="16"/>
  <c r="D1999" i="16"/>
  <c r="D1168" i="20"/>
  <c r="C1168" i="20" s="1"/>
  <c r="E1167" i="20" s="1"/>
  <c r="S3101" i="16"/>
  <c r="T3101" i="16" s="1"/>
  <c r="O3129" i="16"/>
  <c r="P3129" i="16" s="1"/>
  <c r="P3131" i="16" s="1"/>
  <c r="M3131" i="16"/>
  <c r="U3116" i="16"/>
  <c r="V3116" i="16" s="1"/>
  <c r="W3116" i="16" s="1"/>
  <c r="X3116" i="16" s="1"/>
  <c r="Y3116" i="16" s="1"/>
  <c r="Z3116" i="16" s="1"/>
  <c r="N3131" i="16"/>
  <c r="O3130" i="16"/>
  <c r="O3132" i="16" s="1"/>
  <c r="O1981" i="16" s="1"/>
  <c r="O607" i="16" s="1"/>
  <c r="K3131" i="16"/>
  <c r="L3131" i="16"/>
  <c r="J583" i="16" a="1"/>
  <c r="J583" i="16" s="1"/>
  <c r="J213" i="20"/>
  <c r="C2289" i="16"/>
  <c r="C2006" i="16"/>
  <c r="T3102" i="16"/>
  <c r="U3102" i="16" s="1"/>
  <c r="V3102" i="16" s="1"/>
  <c r="W3102" i="16" s="1"/>
  <c r="X3102" i="16" s="1"/>
  <c r="Y3102" i="16" s="1"/>
  <c r="Z3102" i="16" s="1"/>
  <c r="AA3102" i="16" s="1"/>
  <c r="AB3102" i="16" s="1"/>
  <c r="AC3102" i="16" s="1"/>
  <c r="AD3102" i="16" s="1"/>
  <c r="AE3102" i="16" s="1"/>
  <c r="H3102" i="16" s="1"/>
  <c r="O3124" i="16"/>
  <c r="K3137" i="16"/>
  <c r="K3139" i="16" s="1"/>
  <c r="K1988" i="16" s="1"/>
  <c r="AE3139" i="16"/>
  <c r="AC3139" i="16"/>
  <c r="X3139" i="16"/>
  <c r="K3136" i="16"/>
  <c r="N3136" i="16" s="1"/>
  <c r="F3139" i="16"/>
  <c r="W3139" i="16"/>
  <c r="L3137" i="16"/>
  <c r="L3139" i="16" s="1"/>
  <c r="L1988" i="16" s="1"/>
  <c r="AA3139" i="16"/>
  <c r="AB3139" i="16"/>
  <c r="Z3139" i="16"/>
  <c r="S3139" i="16"/>
  <c r="AD3139" i="16"/>
  <c r="T3139" i="16"/>
  <c r="U3139" i="16"/>
  <c r="L3136" i="16"/>
  <c r="Q3139" i="16"/>
  <c r="G3139" i="16"/>
  <c r="M3137" i="16"/>
  <c r="M3139" i="16" s="1"/>
  <c r="M1988" i="16" s="1"/>
  <c r="M608" i="16" s="1"/>
  <c r="R3139" i="16"/>
  <c r="V3139" i="16"/>
  <c r="M3136" i="16"/>
  <c r="Y3139" i="16"/>
  <c r="S2281" i="16"/>
  <c r="T1950" i="16"/>
  <c r="P3122" i="16"/>
  <c r="Q3122" i="16" s="1"/>
  <c r="G3143" i="16"/>
  <c r="W3109" i="16"/>
  <c r="X3109" i="16" s="1"/>
  <c r="Y3109" i="16" s="1"/>
  <c r="Z3109" i="16" s="1"/>
  <c r="AA3109" i="16" s="1"/>
  <c r="AB3109" i="16" s="1"/>
  <c r="AC3109" i="16" s="1"/>
  <c r="AD3109" i="16" s="1"/>
  <c r="AE3109" i="16" s="1"/>
  <c r="H3109" i="16" s="1"/>
  <c r="J598" i="16" a="1"/>
  <c r="J598" i="16" s="1"/>
  <c r="J610" i="16" s="1"/>
  <c r="K582" i="16"/>
  <c r="L582" i="16"/>
  <c r="M582" i="16"/>
  <c r="N582" i="16"/>
  <c r="O582" i="16"/>
  <c r="P2002" i="16"/>
  <c r="P582" i="16"/>
  <c r="Q2002" i="16"/>
  <c r="Q582" i="16"/>
  <c r="R2002" i="16"/>
  <c r="R582" i="16"/>
  <c r="S2002" i="16"/>
  <c r="S582" i="16"/>
  <c r="T2002" i="16"/>
  <c r="T582" i="16"/>
  <c r="U582" i="16"/>
  <c r="U2002" i="16"/>
  <c r="V582" i="16"/>
  <c r="V2002" i="16"/>
  <c r="W582" i="16"/>
  <c r="W2002" i="16"/>
  <c r="X2002" i="16"/>
  <c r="X582" i="16"/>
  <c r="Y582" i="16"/>
  <c r="Y2002" i="16"/>
  <c r="Z2002" i="16"/>
  <c r="Z582" i="16"/>
  <c r="AA2002" i="16"/>
  <c r="AA582" i="16"/>
  <c r="AB582" i="16"/>
  <c r="AB2002" i="16"/>
  <c r="AC582" i="16"/>
  <c r="AC2002" i="16"/>
  <c r="AD2002" i="16"/>
  <c r="AD582" i="16"/>
  <c r="AE2002" i="16"/>
  <c r="AE582" i="16"/>
  <c r="R3110" i="16"/>
  <c r="T3108" i="16"/>
  <c r="K3132" i="16"/>
  <c r="K1981" i="16" s="1"/>
  <c r="Q3115" i="16"/>
  <c r="P3117" i="16"/>
  <c r="S2746" i="16"/>
  <c r="T2746" i="16" s="1"/>
  <c r="P2946" i="16"/>
  <c r="Q2946" i="16" s="1"/>
  <c r="AC1291" i="16"/>
  <c r="AD1291" i="16" s="1"/>
  <c r="X1319" i="16"/>
  <c r="Y1319" i="16" s="1"/>
  <c r="Z1319" i="16" s="1"/>
  <c r="AA1305" i="16"/>
  <c r="AB1305" i="16" s="1"/>
  <c r="AC1305" i="16" s="1"/>
  <c r="W1312" i="16"/>
  <c r="X1312" i="16" s="1"/>
  <c r="Y1312" i="16" s="1"/>
  <c r="Z1312" i="16" s="1"/>
  <c r="U2517" i="16"/>
  <c r="U1579" i="16"/>
  <c r="Q2741" i="16"/>
  <c r="V2925" i="16"/>
  <c r="S2937" i="16"/>
  <c r="T2937" i="16" s="1"/>
  <c r="F1820" i="16"/>
  <c r="O406" i="16"/>
  <c r="O146" i="20" s="1"/>
  <c r="I363" i="16"/>
  <c r="Y2902" i="16"/>
  <c r="Z2902" i="16" s="1"/>
  <c r="Z2904" i="16" s="1"/>
  <c r="Z2189" i="16"/>
  <c r="Y2189" i="16"/>
  <c r="P2951" i="16"/>
  <c r="Q2951" i="16" s="1"/>
  <c r="W2923" i="16"/>
  <c r="W2925" i="16" s="1"/>
  <c r="U2925" i="16"/>
  <c r="AD2860" i="16"/>
  <c r="AC2862" i="16"/>
  <c r="U2918" i="16"/>
  <c r="V2918" i="16" s="1"/>
  <c r="W2916" i="16"/>
  <c r="W2918" i="16" s="1"/>
  <c r="T2930" i="16"/>
  <c r="S2944" i="16"/>
  <c r="T2944" i="16" s="1"/>
  <c r="T2946" i="16" s="1"/>
  <c r="P2952" i="16"/>
  <c r="L2967" i="16"/>
  <c r="Q2958" i="16"/>
  <c r="P2960" i="16"/>
  <c r="AA2883" i="16"/>
  <c r="AB2881" i="16"/>
  <c r="Y2897" i="16"/>
  <c r="Z2895" i="16"/>
  <c r="T2931" i="16"/>
  <c r="U2931" i="16" s="1"/>
  <c r="N2965" i="16"/>
  <c r="N2967" i="16" s="1"/>
  <c r="M2967" i="16"/>
  <c r="N2966" i="16"/>
  <c r="U2909" i="16"/>
  <c r="S2938" i="16"/>
  <c r="O2954" i="16"/>
  <c r="O1789" i="16" s="1"/>
  <c r="O541" i="16" s="1"/>
  <c r="I443" i="16" s="1"/>
  <c r="G176" i="20" s="1"/>
  <c r="AB2876" i="16"/>
  <c r="AC2874" i="16"/>
  <c r="D1828" i="16"/>
  <c r="F1827" i="16" s="1"/>
  <c r="F2994" i="16" s="1"/>
  <c r="K2967" i="16"/>
  <c r="G2979" i="16"/>
  <c r="Z2890" i="16"/>
  <c r="AA2888" i="16"/>
  <c r="K2968" i="16"/>
  <c r="K1803" i="16" s="1"/>
  <c r="R2946" i="16"/>
  <c r="AB2869" i="16"/>
  <c r="AC2867" i="16"/>
  <c r="G2972" i="16"/>
  <c r="N2961" i="16"/>
  <c r="N1796" i="16" s="1"/>
  <c r="N542" i="16" s="1"/>
  <c r="I444" i="16" s="1"/>
  <c r="G177" i="20" s="1"/>
  <c r="P2959" i="16"/>
  <c r="P2961" i="16" s="1"/>
  <c r="AD2624" i="16"/>
  <c r="AE2622" i="16"/>
  <c r="Y1325" i="16"/>
  <c r="Z1325" i="16" s="1"/>
  <c r="AA1325" i="16" s="1"/>
  <c r="AB1325" i="16" s="1"/>
  <c r="Y1326" i="16"/>
  <c r="Z1326" i="16" s="1"/>
  <c r="AA1326" i="16" s="1"/>
  <c r="AB1326" i="16" s="1"/>
  <c r="R1600" i="16"/>
  <c r="S1600" i="16" s="1"/>
  <c r="T1600" i="16" s="1"/>
  <c r="AB2475" i="16"/>
  <c r="AC2473" i="16"/>
  <c r="X2489" i="16"/>
  <c r="Y2487" i="16"/>
  <c r="V2510" i="16"/>
  <c r="W2508" i="16"/>
  <c r="V2517" i="16"/>
  <c r="W2515" i="16"/>
  <c r="AA2482" i="16"/>
  <c r="AB2480" i="16"/>
  <c r="Z2503" i="16"/>
  <c r="AA2501" i="16"/>
  <c r="Z2496" i="16"/>
  <c r="AA2494" i="16"/>
  <c r="AD2468" i="16"/>
  <c r="AE2466" i="16"/>
  <c r="S2762" i="16"/>
  <c r="T2768" i="16"/>
  <c r="U2768" i="16" s="1"/>
  <c r="V2767" i="16"/>
  <c r="V2769" i="16" s="1"/>
  <c r="T2769" i="16"/>
  <c r="AC2761" i="16"/>
  <c r="AD2761" i="16" s="1"/>
  <c r="AE2761" i="16" s="1"/>
  <c r="H2761" i="16" s="1"/>
  <c r="U2760" i="16"/>
  <c r="S2755" i="16"/>
  <c r="T2753" i="16"/>
  <c r="T2754" i="16"/>
  <c r="U2754" i="16" s="1"/>
  <c r="Q2740" i="16"/>
  <c r="R2740" i="16" s="1"/>
  <c r="AD941" i="20"/>
  <c r="AD1759" i="16"/>
  <c r="AE1758" i="16"/>
  <c r="AC837" i="20"/>
  <c r="AC838" i="20" s="1"/>
  <c r="AC287" i="16"/>
  <c r="AC836" i="16" s="1"/>
  <c r="AC195" i="10" s="1"/>
  <c r="W1577" i="16"/>
  <c r="X1577" i="16" s="1"/>
  <c r="X2227" i="16" s="1"/>
  <c r="AD836" i="20"/>
  <c r="U1584" i="16"/>
  <c r="V1584" i="16" s="1"/>
  <c r="AB1845" i="16"/>
  <c r="AC1845" i="16"/>
  <c r="AD1845" i="16"/>
  <c r="AE1845" i="16"/>
  <c r="AC460" i="20"/>
  <c r="AC1717" i="16"/>
  <c r="AD1290" i="16"/>
  <c r="S2228" i="16"/>
  <c r="R1563" i="16"/>
  <c r="R369" i="16" s="1"/>
  <c r="AC816" i="20"/>
  <c r="AC817" i="20" s="1"/>
  <c r="V1578" i="16"/>
  <c r="R1585" i="16"/>
  <c r="S1585" i="16" s="1"/>
  <c r="T1585" i="16" s="1"/>
  <c r="R2228" i="16"/>
  <c r="AC878" i="20"/>
  <c r="AE1041" i="16"/>
  <c r="AD934" i="20"/>
  <c r="AD948" i="20"/>
  <c r="AE864" i="20"/>
  <c r="AC871" i="20"/>
  <c r="AD815" i="20"/>
  <c r="AE920" i="20"/>
  <c r="AC769" i="20"/>
  <c r="AE741" i="20"/>
  <c r="AD865" i="20"/>
  <c r="AD866" i="20" s="1"/>
  <c r="AD742" i="20"/>
  <c r="AD743" i="20" s="1"/>
  <c r="AD794" i="20"/>
  <c r="AD656" i="20"/>
  <c r="AE654" i="20"/>
  <c r="AE656" i="20" s="1"/>
  <c r="AC461" i="20"/>
  <c r="AD459" i="20"/>
  <c r="AC927" i="20"/>
  <c r="AE843" i="20"/>
  <c r="AD850" i="20"/>
  <c r="AE1745" i="16"/>
  <c r="AE1053" i="16"/>
  <c r="AC1304" i="16"/>
  <c r="AE1738" i="16"/>
  <c r="AC1057" i="16"/>
  <c r="AC1035" i="16"/>
  <c r="AD1035" i="16" s="1"/>
  <c r="AE1035" i="16" s="1"/>
  <c r="AC1069" i="16"/>
  <c r="AE1040" i="16"/>
  <c r="AB2256" i="16"/>
  <c r="AC1772" i="16"/>
  <c r="AE2251" i="16"/>
  <c r="AC2248" i="16"/>
  <c r="AD1716" i="16"/>
  <c r="AC2186" i="16"/>
  <c r="AD1303" i="16"/>
  <c r="AE1052" i="16"/>
  <c r="AC2255" i="16"/>
  <c r="AD1765" i="16"/>
  <c r="AB2189" i="16"/>
  <c r="AC1324" i="16"/>
  <c r="AE2252" i="16"/>
  <c r="AD2184" i="16"/>
  <c r="AE1289" i="16"/>
  <c r="AE1034" i="16"/>
  <c r="AB25" i="16"/>
  <c r="AB2307" i="16" s="1"/>
  <c r="AB2319" i="16" s="1"/>
  <c r="R2742" i="16"/>
  <c r="S1572" i="16"/>
  <c r="R2739" i="16"/>
  <c r="P144" i="20"/>
  <c r="AA879" i="20"/>
  <c r="AB879" i="20" s="1"/>
  <c r="AB880" i="20" s="1"/>
  <c r="Z858" i="20"/>
  <c r="Z859" i="20" s="1"/>
  <c r="Y823" i="20"/>
  <c r="Y824" i="20" s="1"/>
  <c r="AA928" i="20"/>
  <c r="AB928" i="20" s="1"/>
  <c r="AB929" i="20" s="1"/>
  <c r="AA655" i="20"/>
  <c r="AB655" i="20" s="1"/>
  <c r="AA755" i="20"/>
  <c r="AB755" i="20" s="1"/>
  <c r="AA857" i="20"/>
  <c r="AB857" i="20" s="1"/>
  <c r="Y663" i="20"/>
  <c r="Z661" i="20"/>
  <c r="AA872" i="20"/>
  <c r="AB872" i="20" s="1"/>
  <c r="AB873" i="20" s="1"/>
  <c r="Z955" i="20"/>
  <c r="Z822" i="20"/>
  <c r="AA899" i="20"/>
  <c r="AB899" i="20" s="1"/>
  <c r="AA1070" i="16"/>
  <c r="AB1070" i="16" s="1"/>
  <c r="Z1845" i="16"/>
  <c r="AA1845" i="16"/>
  <c r="AA2189" i="16"/>
  <c r="AA2256" i="16"/>
  <c r="O1105" i="16"/>
  <c r="P1105" i="16" s="1"/>
  <c r="Q1105" i="16" s="1"/>
  <c r="N1117" i="16"/>
  <c r="O1117" i="16" s="1"/>
  <c r="AA1058" i="16"/>
  <c r="AB1058" i="16" s="1"/>
  <c r="AA1059" i="16"/>
  <c r="AB1059" i="16" s="1"/>
  <c r="Z2188" i="16"/>
  <c r="AA1317" i="16"/>
  <c r="AB1317" i="16" s="1"/>
  <c r="Z2187" i="16"/>
  <c r="AA1310" i="16"/>
  <c r="AB1310" i="16" s="1"/>
  <c r="Z2257" i="16"/>
  <c r="AA1779" i="16"/>
  <c r="AB1779" i="16" s="1"/>
  <c r="Z2250" i="16"/>
  <c r="AA1730" i="16"/>
  <c r="AB1730" i="16" s="1"/>
  <c r="AD287" i="16"/>
  <c r="AD836" i="16" s="1"/>
  <c r="AD195" i="10" s="1"/>
  <c r="U2230" i="16"/>
  <c r="U1599" i="16"/>
  <c r="V1598" i="16"/>
  <c r="T1591" i="16"/>
  <c r="T2229" i="16" s="1"/>
  <c r="S2229" i="16"/>
  <c r="T1571" i="16"/>
  <c r="U1570" i="16"/>
  <c r="T2226" i="16"/>
  <c r="S1592" i="16"/>
  <c r="U783" i="20"/>
  <c r="Q757" i="20"/>
  <c r="R756" i="20"/>
  <c r="S1563" i="16"/>
  <c r="S369" i="16" s="1"/>
  <c r="V776" i="20"/>
  <c r="R1094" i="16"/>
  <c r="S1094" i="16" s="1"/>
  <c r="Y2187" i="16"/>
  <c r="Y1311" i="16"/>
  <c r="Z1311" i="16" s="1"/>
  <c r="Y2250" i="16"/>
  <c r="Y2188" i="16"/>
  <c r="Y1318" i="16"/>
  <c r="Z1318" i="16" s="1"/>
  <c r="J2267" i="16"/>
  <c r="X1845" i="16"/>
  <c r="Y1845" i="16"/>
  <c r="R1133" i="20"/>
  <c r="X2330" i="16"/>
  <c r="X20" i="16" s="1"/>
  <c r="X81" i="16" s="1"/>
  <c r="X80" i="16" s="1"/>
  <c r="P1793" i="16"/>
  <c r="P2259" i="16" s="1"/>
  <c r="O1794" i="16"/>
  <c r="O1795" i="16" s="1"/>
  <c r="Y2318" i="16"/>
  <c r="Y1731" i="16"/>
  <c r="Z1731" i="16" s="1"/>
  <c r="Y1751" i="16"/>
  <c r="Z1751" i="16" s="1"/>
  <c r="D3000" i="16"/>
  <c r="K1130" i="16"/>
  <c r="L1124" i="16"/>
  <c r="Y1063" i="16"/>
  <c r="Z1063" i="16" s="1"/>
  <c r="N1106" i="16"/>
  <c r="Y1075" i="16"/>
  <c r="Z1075" i="16" s="1"/>
  <c r="V60" i="16"/>
  <c r="V87" i="16" s="1"/>
  <c r="V84" i="16" s="1"/>
  <c r="W2335" i="16"/>
  <c r="W60" i="16" s="1"/>
  <c r="W87" i="16" s="1"/>
  <c r="W84" i="16" s="1"/>
  <c r="W59" i="16"/>
  <c r="W2326" i="16"/>
  <c r="T411" i="20"/>
  <c r="T412" i="20"/>
  <c r="U410" i="20"/>
  <c r="S663" i="20"/>
  <c r="T662" i="20"/>
  <c r="N677" i="20"/>
  <c r="N124" i="20" s="1"/>
  <c r="N1261" i="20" s="1"/>
  <c r="O676" i="20"/>
  <c r="N122" i="20"/>
  <c r="P675" i="20"/>
  <c r="O121" i="20"/>
  <c r="D3006" i="16"/>
  <c r="P1845" i="16"/>
  <c r="Q1845" i="16"/>
  <c r="R1845" i="16"/>
  <c r="S1845" i="16"/>
  <c r="T1845" i="16"/>
  <c r="U1845" i="16"/>
  <c r="V1845" i="16"/>
  <c r="W1845" i="16"/>
  <c r="E2982" i="16"/>
  <c r="E2975" i="16"/>
  <c r="M1808" i="16"/>
  <c r="N1808" i="16" s="1"/>
  <c r="O1807" i="16"/>
  <c r="M2261" i="16"/>
  <c r="F1833" i="16" a="1"/>
  <c r="F1833" i="16" s="1"/>
  <c r="E3000" i="16"/>
  <c r="D1834" i="16"/>
  <c r="D1835" i="16" s="1"/>
  <c r="E3001" i="16"/>
  <c r="F2993" i="16"/>
  <c r="D2989" i="16"/>
  <c r="L1125" i="16"/>
  <c r="M1123" i="16"/>
  <c r="O1089" i="16"/>
  <c r="P1088" i="16"/>
  <c r="Q1088" i="16" s="1"/>
  <c r="R1088" i="16" s="1"/>
  <c r="K1131" i="16"/>
  <c r="H1852" i="16"/>
  <c r="T1140" i="20"/>
  <c r="U1081" i="16"/>
  <c r="V1081" i="16" s="1"/>
  <c r="M1107" i="16"/>
  <c r="N1107" i="16" s="1"/>
  <c r="V1753" i="16"/>
  <c r="T1774" i="16"/>
  <c r="T1767" i="16"/>
  <c r="S1781" i="16"/>
  <c r="W1760" i="16"/>
  <c r="X1760" i="16" s="1"/>
  <c r="Y1760" i="16" s="1"/>
  <c r="Z1760" i="16" s="1"/>
  <c r="AA1760" i="16" s="1"/>
  <c r="AB1760" i="16" s="1"/>
  <c r="AC1760" i="16" s="1"/>
  <c r="V1065" i="16"/>
  <c r="V668" i="20"/>
  <c r="Q669" i="20"/>
  <c r="Q670" i="20" s="1"/>
  <c r="M1118" i="16"/>
  <c r="V1077" i="16"/>
  <c r="L1129" i="16"/>
  <c r="T1071" i="16"/>
  <c r="O1101" i="16"/>
  <c r="T1082" i="16"/>
  <c r="R1083" i="16"/>
  <c r="R1095" i="16"/>
  <c r="O1113" i="16"/>
  <c r="D1135" i="16"/>
  <c r="F1134" i="16" s="1"/>
  <c r="K1135" i="16" s="1"/>
  <c r="W1064" i="16"/>
  <c r="X1064" i="16" s="1"/>
  <c r="P1100" i="16"/>
  <c r="Q1099" i="16"/>
  <c r="P1112" i="16"/>
  <c r="E1145" i="16"/>
  <c r="F1145" i="16" s="1" a="1"/>
  <c r="F1145" i="16" s="1"/>
  <c r="D1145" i="16"/>
  <c r="C1147" i="16"/>
  <c r="B1144" i="16"/>
  <c r="D1150" i="16"/>
  <c r="J1149" i="16"/>
  <c r="E1146" i="16"/>
  <c r="Q1111" i="16"/>
  <c r="D1140" i="16"/>
  <c r="D1141" i="16" s="1"/>
  <c r="S1087" i="16"/>
  <c r="W1076" i="16"/>
  <c r="X1076" i="16" s="1"/>
  <c r="T1093" i="16"/>
  <c r="Q144" i="20"/>
  <c r="S713" i="20"/>
  <c r="U616" i="20"/>
  <c r="T617" i="20"/>
  <c r="T618" i="20" s="1"/>
  <c r="T108" i="20"/>
  <c r="S906" i="20"/>
  <c r="P892" i="20"/>
  <c r="Q892" i="20" s="1"/>
  <c r="O893" i="20"/>
  <c r="O894" i="20" s="1"/>
  <c r="P714" i="20"/>
  <c r="P715" i="20" s="1"/>
  <c r="P147" i="20" s="1"/>
  <c r="P1262" i="20" s="1"/>
  <c r="O145" i="20"/>
  <c r="R624" i="20"/>
  <c r="R625" i="20" s="1"/>
  <c r="R111" i="20" s="1"/>
  <c r="R1259" i="20" s="1"/>
  <c r="Q109" i="20"/>
  <c r="V623" i="20"/>
  <c r="T1126" i="20"/>
  <c r="T1112" i="20"/>
  <c r="S1119" i="20"/>
  <c r="T1119" i="20" s="1"/>
  <c r="P1113" i="20"/>
  <c r="P1114" i="20" s="1"/>
  <c r="R1120" i="20"/>
  <c r="R1121" i="20" s="1"/>
  <c r="R2258" i="16"/>
  <c r="S1786" i="16"/>
  <c r="T1786" i="16" s="1"/>
  <c r="W2253" i="16"/>
  <c r="W1752" i="16"/>
  <c r="X1752" i="16" s="1"/>
  <c r="R1103" i="20"/>
  <c r="R1104" i="20" s="1"/>
  <c r="S1102" i="20"/>
  <c r="K1829" i="16"/>
  <c r="K1830" i="16" s="1"/>
  <c r="K1835" i="16"/>
  <c r="U1773" i="16"/>
  <c r="T1780" i="16"/>
  <c r="B1839" i="16"/>
  <c r="B1928" i="16" s="1"/>
  <c r="B3084" i="16" s="1"/>
  <c r="D1846" i="16"/>
  <c r="C1849" i="16" s="1"/>
  <c r="D1032" i="20" s="1"/>
  <c r="C1032" i="20" s="1"/>
  <c r="E1031" i="20" s="1"/>
  <c r="E1841" i="16"/>
  <c r="E1840" i="16"/>
  <c r="D1840" i="16"/>
  <c r="U2255" i="16"/>
  <c r="V2255" i="16"/>
  <c r="U1766" i="16"/>
  <c r="V1766" i="16" s="1"/>
  <c r="T2257" i="16"/>
  <c r="AB936" i="20" l="1"/>
  <c r="AC935" i="20"/>
  <c r="H2747" i="16"/>
  <c r="L1095" i="20"/>
  <c r="K1096" i="20"/>
  <c r="K1097" i="20"/>
  <c r="R3096" i="16"/>
  <c r="Q3095" i="16"/>
  <c r="R3095" i="16" s="1"/>
  <c r="S3095" i="16" s="1"/>
  <c r="T3095" i="16" s="1"/>
  <c r="P3097" i="16"/>
  <c r="T3094" i="16"/>
  <c r="B3006" i="16"/>
  <c r="B1921" i="16"/>
  <c r="B3077" i="16" s="1"/>
  <c r="G3011" i="16"/>
  <c r="G3008" i="16"/>
  <c r="D3146" i="16"/>
  <c r="E3146" i="16" s="1"/>
  <c r="D3147" i="16"/>
  <c r="E3147" i="16" s="1"/>
  <c r="Q1134" i="20"/>
  <c r="Q1135" i="20" s="1"/>
  <c r="AD1283" i="16"/>
  <c r="AE1282" i="16"/>
  <c r="AE2183" i="16" s="1"/>
  <c r="AD1284" i="16"/>
  <c r="AC851" i="20"/>
  <c r="AC852" i="20" s="1"/>
  <c r="Z900" i="20"/>
  <c r="Z901" i="20" s="1"/>
  <c r="S1593" i="16"/>
  <c r="P1586" i="16"/>
  <c r="P1565" i="16" s="1"/>
  <c r="P371" i="16" s="1"/>
  <c r="P839" i="16" s="1"/>
  <c r="P200" i="10" s="1"/>
  <c r="L1019" i="20"/>
  <c r="M1019" i="20" s="1"/>
  <c r="N1019" i="20" s="1"/>
  <c r="P1966" i="16"/>
  <c r="Q1966" i="16" s="1"/>
  <c r="Q2283" i="16"/>
  <c r="P1965" i="16"/>
  <c r="Q1965" i="16" s="1"/>
  <c r="P2283" i="16"/>
  <c r="R1964" i="16"/>
  <c r="F1998" i="16"/>
  <c r="F3151" i="16" s="1"/>
  <c r="L1999" i="16"/>
  <c r="R144" i="20"/>
  <c r="M1148" i="20"/>
  <c r="L1161" i="20"/>
  <c r="L1163" i="20" s="1"/>
  <c r="M1154" i="20"/>
  <c r="N1147" i="20"/>
  <c r="O1147" i="20" s="1"/>
  <c r="P1147" i="20" s="1"/>
  <c r="L1993" i="16"/>
  <c r="L1994" i="16"/>
  <c r="L2287" i="16"/>
  <c r="L1828" i="16"/>
  <c r="M1828" i="16" s="1"/>
  <c r="N1828" i="16" s="1"/>
  <c r="N2264" i="16" s="1"/>
  <c r="L1025" i="20"/>
  <c r="M1025" i="20" s="1"/>
  <c r="N1025" i="20" s="1"/>
  <c r="O1025" i="20" s="1"/>
  <c r="T762" i="20"/>
  <c r="U762" i="20" s="1"/>
  <c r="S144" i="20"/>
  <c r="R785" i="20"/>
  <c r="S784" i="20"/>
  <c r="S778" i="20"/>
  <c r="T777" i="20"/>
  <c r="R763" i="20"/>
  <c r="S763" i="20" s="1"/>
  <c r="S764" i="20" s="1"/>
  <c r="AE1746" i="16"/>
  <c r="AE1739" i="16"/>
  <c r="P1972" i="16"/>
  <c r="Q1972" i="16" s="1"/>
  <c r="R1951" i="16"/>
  <c r="R1952" i="16" s="1"/>
  <c r="P2284" i="16"/>
  <c r="R1971" i="16"/>
  <c r="R2284" i="16" s="1"/>
  <c r="O1801" i="16"/>
  <c r="P2947" i="16"/>
  <c r="W943" i="20"/>
  <c r="X942" i="20"/>
  <c r="AA2185" i="16"/>
  <c r="O1788" i="16"/>
  <c r="P1788" i="16" s="1"/>
  <c r="Q1788" i="16" s="1"/>
  <c r="R1788" i="16" s="1"/>
  <c r="P1800" i="16"/>
  <c r="P2260" i="16" s="1"/>
  <c r="AC1296" i="16"/>
  <c r="AC2185" i="16" s="1"/>
  <c r="AA1297" i="16"/>
  <c r="AB1297" i="16" s="1"/>
  <c r="O2285" i="16"/>
  <c r="R1978" i="16"/>
  <c r="S1978" i="16" s="1"/>
  <c r="T1978" i="16" s="1"/>
  <c r="T2285" i="16" s="1"/>
  <c r="Y949" i="20"/>
  <c r="X950" i="20"/>
  <c r="P2285" i="16"/>
  <c r="M1802" i="16"/>
  <c r="N1802" i="16" s="1"/>
  <c r="P3123" i="16"/>
  <c r="Q3123" i="16" s="1"/>
  <c r="R3123" i="16" s="1"/>
  <c r="N1979" i="16"/>
  <c r="O1979" i="16" s="1"/>
  <c r="P1979" i="16" s="1"/>
  <c r="Q1979" i="16" s="1"/>
  <c r="Q2952" i="16"/>
  <c r="R2952" i="16" s="1"/>
  <c r="S2952" i="16" s="1"/>
  <c r="P2954" i="16"/>
  <c r="O1011" i="20"/>
  <c r="P1011" i="20" s="1"/>
  <c r="Q1011" i="20" s="1"/>
  <c r="F2987" i="16"/>
  <c r="L1821" i="16"/>
  <c r="M1821" i="16" s="1"/>
  <c r="L1815" i="16"/>
  <c r="L1816" i="16" s="1"/>
  <c r="L2262" i="16"/>
  <c r="M1986" i="16"/>
  <c r="M2286" i="16"/>
  <c r="L1020" i="20"/>
  <c r="N1985" i="16"/>
  <c r="N3137" i="16"/>
  <c r="N3139" i="16" s="1"/>
  <c r="N1988" i="16" s="1"/>
  <c r="N608" i="16" s="1"/>
  <c r="M1992" i="16"/>
  <c r="M1012" i="20"/>
  <c r="N1012" i="20" s="1"/>
  <c r="N1013" i="20" s="1"/>
  <c r="AA795" i="20"/>
  <c r="AB795" i="20" s="1"/>
  <c r="AB796" i="20" s="1"/>
  <c r="T770" i="20"/>
  <c r="S771" i="20"/>
  <c r="V957" i="20"/>
  <c r="W956" i="20"/>
  <c r="AC1718" i="16"/>
  <c r="AA969" i="20"/>
  <c r="X962" i="20"/>
  <c r="Y962" i="20" s="1"/>
  <c r="Z962" i="20" s="1"/>
  <c r="AA962" i="20" s="1"/>
  <c r="AB962" i="20" s="1"/>
  <c r="AC962" i="20" s="1"/>
  <c r="AD962" i="20" s="1"/>
  <c r="Q1018" i="20"/>
  <c r="O999" i="20"/>
  <c r="P998" i="20"/>
  <c r="S977" i="20"/>
  <c r="R978" i="20"/>
  <c r="AA531" i="20"/>
  <c r="AB529" i="20"/>
  <c r="R1004" i="20"/>
  <c r="K1026" i="20"/>
  <c r="K1027" i="20"/>
  <c r="T971" i="20"/>
  <c r="U970" i="20"/>
  <c r="X990" i="20"/>
  <c r="N1006" i="20"/>
  <c r="O1005" i="20"/>
  <c r="K1032" i="20"/>
  <c r="L1032" i="20" s="1"/>
  <c r="M1032" i="20" s="1"/>
  <c r="V963" i="20"/>
  <c r="U964" i="20"/>
  <c r="R984" i="20"/>
  <c r="Q985" i="20"/>
  <c r="AA530" i="20"/>
  <c r="Y976" i="20"/>
  <c r="Z976" i="20" s="1"/>
  <c r="AA976" i="20" s="1"/>
  <c r="Q997" i="20"/>
  <c r="Q992" i="20"/>
  <c r="R991" i="20"/>
  <c r="AC915" i="20"/>
  <c r="AD914" i="20"/>
  <c r="V983" i="20"/>
  <c r="AD1760" i="16"/>
  <c r="Y1732" i="16"/>
  <c r="Z1732" i="16" s="1"/>
  <c r="Y844" i="20"/>
  <c r="X845" i="20"/>
  <c r="AA880" i="20"/>
  <c r="AB708" i="20"/>
  <c r="AC707" i="20"/>
  <c r="AA929" i="20"/>
  <c r="AC803" i="20"/>
  <c r="AD802" i="20"/>
  <c r="S1945" i="16"/>
  <c r="T1945" i="16" s="1"/>
  <c r="Y830" i="20"/>
  <c r="X831" i="20"/>
  <c r="AA873" i="20"/>
  <c r="S2748" i="16"/>
  <c r="T2748" i="16" s="1"/>
  <c r="Y921" i="20"/>
  <c r="X922" i="20"/>
  <c r="Y809" i="20"/>
  <c r="X810" i="20"/>
  <c r="Q1127" i="20"/>
  <c r="P1128" i="20"/>
  <c r="P907" i="20"/>
  <c r="O908" i="20"/>
  <c r="K1168" i="20"/>
  <c r="K1162" i="20"/>
  <c r="K1156" i="20"/>
  <c r="L1155" i="20"/>
  <c r="O1141" i="20"/>
  <c r="O1142" i="20" s="1"/>
  <c r="N1142" i="20"/>
  <c r="T1957" i="16"/>
  <c r="T2282" i="16" s="1"/>
  <c r="R1959" i="16"/>
  <c r="X1943" i="16"/>
  <c r="Y1943" i="16" s="1"/>
  <c r="Y2280" i="16" s="1"/>
  <c r="O1973" i="16"/>
  <c r="V2280" i="16"/>
  <c r="F3144" i="16"/>
  <c r="S1958" i="16"/>
  <c r="D3152" i="16"/>
  <c r="E3152" i="16" s="1"/>
  <c r="D2006" i="16"/>
  <c r="D1175" i="20"/>
  <c r="O3131" i="16"/>
  <c r="Q3129" i="16"/>
  <c r="Q3131" i="16" s="1"/>
  <c r="U3101" i="16"/>
  <c r="V3101" i="16" s="1"/>
  <c r="V3103" i="16" s="1"/>
  <c r="T3103" i="16"/>
  <c r="S3103" i="16"/>
  <c r="P3130" i="16"/>
  <c r="M3138" i="16"/>
  <c r="N3138" i="16"/>
  <c r="U2746" i="16"/>
  <c r="U2748" i="16" s="1"/>
  <c r="AA3116" i="16"/>
  <c r="AB3116" i="16" s="1"/>
  <c r="AC3116" i="16" s="1"/>
  <c r="AD3116" i="16" s="1"/>
  <c r="AE3116" i="16" s="1"/>
  <c r="H3116" i="16" s="1"/>
  <c r="O3136" i="16"/>
  <c r="O3138" i="16" s="1"/>
  <c r="L3138" i="16"/>
  <c r="U1950" i="16"/>
  <c r="Q3124" i="16"/>
  <c r="R3122" i="16"/>
  <c r="S3122" i="16" s="1"/>
  <c r="Y3146" i="16"/>
  <c r="K3143" i="16"/>
  <c r="N3143" i="16" s="1"/>
  <c r="AE3146" i="16"/>
  <c r="V3146" i="16"/>
  <c r="X3146" i="16"/>
  <c r="AC3146" i="16"/>
  <c r="U3146" i="16"/>
  <c r="Z3146" i="16"/>
  <c r="M3143" i="16"/>
  <c r="K3144" i="16"/>
  <c r="K3146" i="16" s="1"/>
  <c r="K1995" i="16" s="1"/>
  <c r="W3146" i="16"/>
  <c r="L3143" i="16"/>
  <c r="AA3146" i="16"/>
  <c r="M3144" i="16"/>
  <c r="M3146" i="16" s="1"/>
  <c r="M1995" i="16" s="1"/>
  <c r="M609" i="16" s="1"/>
  <c r="G3146" i="16"/>
  <c r="T3146" i="16"/>
  <c r="AB3146" i="16"/>
  <c r="Q3146" i="16"/>
  <c r="R3146" i="16"/>
  <c r="L3144" i="16"/>
  <c r="L3146" i="16" s="1"/>
  <c r="L1995" i="16" s="1"/>
  <c r="F3146" i="16"/>
  <c r="AD3146" i="16"/>
  <c r="S3146" i="16"/>
  <c r="U3108" i="16"/>
  <c r="T3110" i="16"/>
  <c r="T2281" i="16"/>
  <c r="J616" i="16" a="1"/>
  <c r="J616" i="16" s="1"/>
  <c r="J222" i="20"/>
  <c r="C2292" i="16"/>
  <c r="C2018" i="16"/>
  <c r="Q3117" i="16"/>
  <c r="K3138" i="16"/>
  <c r="P3124" i="16"/>
  <c r="I579" i="16"/>
  <c r="R3115" i="16"/>
  <c r="U1944" i="16"/>
  <c r="J599" i="16" a="1"/>
  <c r="J599" i="16" s="1"/>
  <c r="J611" i="16" s="1"/>
  <c r="K583" i="16"/>
  <c r="K584" i="16" s="1"/>
  <c r="K858" i="16" s="1"/>
  <c r="L583" i="16"/>
  <c r="L584" i="16" s="1"/>
  <c r="L858" i="16" s="1"/>
  <c r="M583" i="16"/>
  <c r="M584" i="16" s="1"/>
  <c r="M858" i="16" s="1"/>
  <c r="N583" i="16"/>
  <c r="N584" i="16" s="1"/>
  <c r="N858" i="16" s="1"/>
  <c r="O583" i="16"/>
  <c r="O584" i="16" s="1"/>
  <c r="O858" i="16" s="1"/>
  <c r="P583" i="16"/>
  <c r="P584" i="16" s="1"/>
  <c r="P858" i="16" s="1"/>
  <c r="P2009" i="16"/>
  <c r="Q583" i="16"/>
  <c r="Q584" i="16" s="1"/>
  <c r="Q858" i="16" s="1"/>
  <c r="Q2009" i="16"/>
  <c r="R2009" i="16"/>
  <c r="R583" i="16"/>
  <c r="R584" i="16" s="1"/>
  <c r="R858" i="16" s="1"/>
  <c r="S583" i="16"/>
  <c r="S584" i="16" s="1"/>
  <c r="S858" i="16" s="1"/>
  <c r="S2009" i="16"/>
  <c r="T583" i="16"/>
  <c r="T584" i="16" s="1"/>
  <c r="T858" i="16" s="1"/>
  <c r="T2009" i="16"/>
  <c r="U583" i="16"/>
  <c r="U584" i="16" s="1"/>
  <c r="U858" i="16" s="1"/>
  <c r="U2009" i="16"/>
  <c r="V583" i="16"/>
  <c r="V584" i="16" s="1"/>
  <c r="V858" i="16" s="1"/>
  <c r="V2009" i="16"/>
  <c r="W583" i="16"/>
  <c r="W584" i="16" s="1"/>
  <c r="W858" i="16" s="1"/>
  <c r="W2009" i="16"/>
  <c r="X583" i="16"/>
  <c r="X584" i="16" s="1"/>
  <c r="X858" i="16" s="1"/>
  <c r="X2009" i="16"/>
  <c r="Y583" i="16"/>
  <c r="Y584" i="16" s="1"/>
  <c r="Y858" i="16" s="1"/>
  <c r="Y2009" i="16"/>
  <c r="Z2009" i="16"/>
  <c r="Z583" i="16"/>
  <c r="Z584" i="16" s="1"/>
  <c r="Z858" i="16" s="1"/>
  <c r="AA2009" i="16"/>
  <c r="AA583" i="16"/>
  <c r="AA584" i="16" s="1"/>
  <c r="AA858" i="16" s="1"/>
  <c r="AB583" i="16"/>
  <c r="AB584" i="16" s="1"/>
  <c r="AB858" i="16" s="1"/>
  <c r="AB2009" i="16"/>
  <c r="AC583" i="16"/>
  <c r="AC584" i="16" s="1"/>
  <c r="AC858" i="16" s="1"/>
  <c r="AC2009" i="16"/>
  <c r="AD583" i="16"/>
  <c r="AD584" i="16" s="1"/>
  <c r="AD858" i="16" s="1"/>
  <c r="AD2009" i="16"/>
  <c r="AE2009" i="16"/>
  <c r="AE583" i="16"/>
  <c r="M2262" i="16"/>
  <c r="N1814" i="16"/>
  <c r="N2262" i="16" s="1"/>
  <c r="AA1298" i="16"/>
  <c r="AB1298" i="16" s="1"/>
  <c r="V1579" i="16"/>
  <c r="Q2960" i="16"/>
  <c r="U1600" i="16"/>
  <c r="Y2904" i="16"/>
  <c r="S2939" i="16"/>
  <c r="AA2902" i="16"/>
  <c r="AB2902" i="16" s="1"/>
  <c r="G138" i="20"/>
  <c r="G143" i="20" s="1"/>
  <c r="I368" i="16"/>
  <c r="X2923" i="16"/>
  <c r="X2925" i="16" s="1"/>
  <c r="R2951" i="16"/>
  <c r="S2951" i="16" s="1"/>
  <c r="P2953" i="16"/>
  <c r="Q2953" i="16" s="1"/>
  <c r="AD2862" i="16"/>
  <c r="AE2860" i="16"/>
  <c r="X2916" i="16"/>
  <c r="X2918" i="16" s="1"/>
  <c r="M1809" i="16"/>
  <c r="N1809" i="16" s="1"/>
  <c r="D2995" i="16"/>
  <c r="E2995" i="16" s="1"/>
  <c r="V2931" i="16"/>
  <c r="W2931" i="16" s="1"/>
  <c r="X2931" i="16" s="1"/>
  <c r="Y2931" i="16" s="1"/>
  <c r="Z2931" i="16" s="1"/>
  <c r="AA2931" i="16" s="1"/>
  <c r="AB2931" i="16" s="1"/>
  <c r="AC2931" i="16" s="1"/>
  <c r="AD2931" i="16" s="1"/>
  <c r="AE2931" i="16" s="1"/>
  <c r="H2931" i="16" s="1"/>
  <c r="U2944" i="16"/>
  <c r="T2932" i="16"/>
  <c r="U2930" i="16"/>
  <c r="V2930" i="16" s="1"/>
  <c r="V2932" i="16" s="1"/>
  <c r="T2939" i="16"/>
  <c r="U2937" i="16"/>
  <c r="T2938" i="16"/>
  <c r="U2938" i="16" s="1"/>
  <c r="V2938" i="16" s="1"/>
  <c r="W2938" i="16" s="1"/>
  <c r="X2938" i="16" s="1"/>
  <c r="Y2938" i="16" s="1"/>
  <c r="Z2938" i="16" s="1"/>
  <c r="AA2938" i="16" s="1"/>
  <c r="AB2938" i="16" s="1"/>
  <c r="AC2938" i="16" s="1"/>
  <c r="AD2938" i="16" s="1"/>
  <c r="AE2938" i="16" s="1"/>
  <c r="H2938" i="16" s="1"/>
  <c r="AC2876" i="16"/>
  <c r="AD2874" i="16"/>
  <c r="AB2975" i="16"/>
  <c r="V2975" i="16"/>
  <c r="S2975" i="16"/>
  <c r="W2975" i="16"/>
  <c r="K2972" i="16"/>
  <c r="AC2975" i="16"/>
  <c r="T2975" i="16"/>
  <c r="Z2975" i="16"/>
  <c r="L2973" i="16"/>
  <c r="L2975" i="16" s="1"/>
  <c r="L1810" i="16" s="1"/>
  <c r="Y2975" i="16"/>
  <c r="R2975" i="16"/>
  <c r="AD2975" i="16"/>
  <c r="L2972" i="16"/>
  <c r="G2975" i="16"/>
  <c r="M2973" i="16"/>
  <c r="M2975" i="16" s="1"/>
  <c r="M1810" i="16" s="1"/>
  <c r="M544" i="16" s="1"/>
  <c r="Q2975" i="16"/>
  <c r="F2975" i="16"/>
  <c r="AE2975" i="16"/>
  <c r="AA2975" i="16"/>
  <c r="X2975" i="16"/>
  <c r="K2973" i="16"/>
  <c r="U2975" i="16"/>
  <c r="M2972" i="16"/>
  <c r="U2911" i="16"/>
  <c r="V2909" i="16"/>
  <c r="O2965" i="16"/>
  <c r="P2965" i="16" s="1"/>
  <c r="Q2959" i="16"/>
  <c r="R2959" i="16" s="1"/>
  <c r="AB2883" i="16"/>
  <c r="AC2881" i="16"/>
  <c r="AC2869" i="16"/>
  <c r="AD2867" i="16"/>
  <c r="T2945" i="16"/>
  <c r="U2945" i="16" s="1"/>
  <c r="V2945" i="16" s="1"/>
  <c r="W2945" i="16" s="1"/>
  <c r="X2945" i="16" s="1"/>
  <c r="Y2945" i="16" s="1"/>
  <c r="Z2945" i="16" s="1"/>
  <c r="AA2945" i="16" s="1"/>
  <c r="AB2945" i="16" s="1"/>
  <c r="AC2945" i="16" s="1"/>
  <c r="AD2945" i="16" s="1"/>
  <c r="AE2945" i="16" s="1"/>
  <c r="H2945" i="16" s="1"/>
  <c r="AA2890" i="16"/>
  <c r="AB2888" i="16"/>
  <c r="Z2897" i="16"/>
  <c r="AA2895" i="16"/>
  <c r="S2946" i="16"/>
  <c r="N2968" i="16"/>
  <c r="N1803" i="16" s="1"/>
  <c r="N543" i="16" s="1"/>
  <c r="O2966" i="16"/>
  <c r="R2958" i="16"/>
  <c r="G2986" i="16"/>
  <c r="AC2982" i="16"/>
  <c r="G2982" i="16"/>
  <c r="AD2982" i="16"/>
  <c r="Z2982" i="16"/>
  <c r="X2982" i="16"/>
  <c r="L2980" i="16"/>
  <c r="L2982" i="16" s="1"/>
  <c r="L1817" i="16" s="1"/>
  <c r="AE2982" i="16"/>
  <c r="AA2982" i="16"/>
  <c r="T2982" i="16"/>
  <c r="K2979" i="16"/>
  <c r="M2979" i="16" s="1"/>
  <c r="Y2982" i="16"/>
  <c r="K2980" i="16"/>
  <c r="L2979" i="16"/>
  <c r="AB2982" i="16"/>
  <c r="U2982" i="16"/>
  <c r="Q2982" i="16"/>
  <c r="V2982" i="16"/>
  <c r="S2982" i="16"/>
  <c r="W2982" i="16"/>
  <c r="R2982" i="16"/>
  <c r="F2982" i="16"/>
  <c r="AE2624" i="16"/>
  <c r="H2624" i="16" s="1"/>
  <c r="H2622" i="16"/>
  <c r="AC2475" i="16"/>
  <c r="AD2473" i="16"/>
  <c r="AA2503" i="16"/>
  <c r="AB2501" i="16"/>
  <c r="W2510" i="16"/>
  <c r="X2508" i="16"/>
  <c r="AE2468" i="16"/>
  <c r="H2468" i="16" s="1"/>
  <c r="H2466" i="16"/>
  <c r="AB2482" i="16"/>
  <c r="AC2480" i="16"/>
  <c r="Y2489" i="16"/>
  <c r="Z2487" i="16"/>
  <c r="AA2496" i="16"/>
  <c r="AB2494" i="16"/>
  <c r="W2517" i="16"/>
  <c r="X2515" i="16"/>
  <c r="V2768" i="16"/>
  <c r="W2768" i="16" s="1"/>
  <c r="X2768" i="16" s="1"/>
  <c r="Y2768" i="16" s="1"/>
  <c r="Z2768" i="16" s="1"/>
  <c r="AA2768" i="16" s="1"/>
  <c r="AB2768" i="16" s="1"/>
  <c r="AC2768" i="16" s="1"/>
  <c r="AD2768" i="16" s="1"/>
  <c r="AE2768" i="16" s="1"/>
  <c r="W2767" i="16"/>
  <c r="W2769" i="16" s="1"/>
  <c r="U2762" i="16"/>
  <c r="V2760" i="16"/>
  <c r="V2754" i="16"/>
  <c r="W2754" i="16" s="1"/>
  <c r="X2754" i="16" s="1"/>
  <c r="Y2754" i="16" s="1"/>
  <c r="Z2754" i="16" s="1"/>
  <c r="AA2754" i="16" s="1"/>
  <c r="AB2754" i="16" s="1"/>
  <c r="AC2754" i="16" s="1"/>
  <c r="AD2754" i="16" s="1"/>
  <c r="AE2754" i="16" s="1"/>
  <c r="S2740" i="16"/>
  <c r="T2740" i="16" s="1"/>
  <c r="T2755" i="16"/>
  <c r="U2753" i="16"/>
  <c r="R2741" i="16"/>
  <c r="AE941" i="20"/>
  <c r="AE1759" i="16"/>
  <c r="AD837" i="20"/>
  <c r="AD838" i="20" s="1"/>
  <c r="AE2254" i="16"/>
  <c r="W2227" i="16"/>
  <c r="Y1577" i="16"/>
  <c r="Z1577" i="16" s="1"/>
  <c r="Z2227" i="16" s="1"/>
  <c r="W1578" i="16"/>
  <c r="X1578" i="16" s="1"/>
  <c r="AE836" i="20"/>
  <c r="AD1717" i="16"/>
  <c r="U2228" i="16"/>
  <c r="U1585" i="16"/>
  <c r="V1585" i="16" s="1"/>
  <c r="AC879" i="20"/>
  <c r="AC880" i="20" s="1"/>
  <c r="AB27" i="16"/>
  <c r="AC25" i="16" s="1"/>
  <c r="AC2307" i="16" s="1"/>
  <c r="AC2319" i="16" s="1"/>
  <c r="AB2331" i="16"/>
  <c r="AB28" i="16" s="1"/>
  <c r="AB82" i="16" s="1"/>
  <c r="AE1852" i="16"/>
  <c r="AB1852" i="16"/>
  <c r="AC1852" i="16"/>
  <c r="AD1852" i="16"/>
  <c r="AE1290" i="16"/>
  <c r="R1564" i="16"/>
  <c r="R370" i="16" s="1"/>
  <c r="AD816" i="20"/>
  <c r="AD817" i="20" s="1"/>
  <c r="AC1325" i="16"/>
  <c r="S1564" i="16"/>
  <c r="S370" i="16" s="1"/>
  <c r="AC928" i="20"/>
  <c r="AC929" i="20" s="1"/>
  <c r="AE742" i="20"/>
  <c r="AE743" i="20" s="1"/>
  <c r="AC1070" i="16"/>
  <c r="AC872" i="20"/>
  <c r="AC873" i="20" s="1"/>
  <c r="AE865" i="20"/>
  <c r="AE866" i="20" s="1"/>
  <c r="AD769" i="20"/>
  <c r="AE794" i="20"/>
  <c r="AC899" i="20"/>
  <c r="AD927" i="20"/>
  <c r="AD871" i="20"/>
  <c r="AC857" i="20"/>
  <c r="AC755" i="20"/>
  <c r="AE948" i="20"/>
  <c r="AD878" i="20"/>
  <c r="AE850" i="20"/>
  <c r="AD461" i="20"/>
  <c r="AE459" i="20"/>
  <c r="AE461" i="20" s="1"/>
  <c r="AE815" i="20"/>
  <c r="AE934" i="20"/>
  <c r="AC655" i="20"/>
  <c r="AD655" i="20" s="1"/>
  <c r="AE655" i="20" s="1"/>
  <c r="AD1304" i="16"/>
  <c r="AD460" i="20"/>
  <c r="AB2257" i="16"/>
  <c r="AC1779" i="16"/>
  <c r="AD2186" i="16"/>
  <c r="AD1305" i="16"/>
  <c r="AE1303" i="16"/>
  <c r="AD1069" i="16"/>
  <c r="AC1058" i="16"/>
  <c r="AC2189" i="16"/>
  <c r="AC1326" i="16"/>
  <c r="AD1324" i="16"/>
  <c r="AC2256" i="16"/>
  <c r="AD1772" i="16"/>
  <c r="AB2187" i="16"/>
  <c r="AC1310" i="16"/>
  <c r="AD2255" i="16"/>
  <c r="AE1765" i="16"/>
  <c r="AB2250" i="16"/>
  <c r="AC1730" i="16"/>
  <c r="AD2248" i="16"/>
  <c r="AE1716" i="16"/>
  <c r="AE2184" i="16"/>
  <c r="AE1291" i="16"/>
  <c r="AB2188" i="16"/>
  <c r="AC1317" i="16"/>
  <c r="AC1059" i="16"/>
  <c r="AD1057" i="16"/>
  <c r="T1572" i="16"/>
  <c r="S2742" i="16"/>
  <c r="S2739" i="16"/>
  <c r="T2739" i="16" s="1"/>
  <c r="Z823" i="20"/>
  <c r="Z824" i="20" s="1"/>
  <c r="AA955" i="20"/>
  <c r="AB955" i="20" s="1"/>
  <c r="AA858" i="20"/>
  <c r="AB858" i="20" s="1"/>
  <c r="AB859" i="20" s="1"/>
  <c r="AA822" i="20"/>
  <c r="AB822" i="20" s="1"/>
  <c r="Z663" i="20"/>
  <c r="AA661" i="20"/>
  <c r="AB661" i="20" s="1"/>
  <c r="AA1731" i="16"/>
  <c r="AB1731" i="16" s="1"/>
  <c r="N1118" i="16"/>
  <c r="O1118" i="16" s="1"/>
  <c r="O1107" i="16"/>
  <c r="P1107" i="16" s="1"/>
  <c r="AA1318" i="16"/>
  <c r="AB1318" i="16" s="1"/>
  <c r="AA1852" i="16"/>
  <c r="Z1852" i="16"/>
  <c r="AA1063" i="16"/>
  <c r="AB1063" i="16" s="1"/>
  <c r="AA2257" i="16"/>
  <c r="AA2187" i="16"/>
  <c r="AA1312" i="16"/>
  <c r="AB1312" i="16" s="1"/>
  <c r="Z2253" i="16"/>
  <c r="AA1751" i="16"/>
  <c r="AB1751" i="16" s="1"/>
  <c r="AA1311" i="16"/>
  <c r="AB1311" i="16" s="1"/>
  <c r="AA2250" i="16"/>
  <c r="AA1075" i="16"/>
  <c r="AB1075" i="16" s="1"/>
  <c r="AA2188" i="16"/>
  <c r="AA1319" i="16"/>
  <c r="AB1319" i="16" s="1"/>
  <c r="O1106" i="16"/>
  <c r="P1106" i="16" s="1"/>
  <c r="Q1106" i="16" s="1"/>
  <c r="W1598" i="16"/>
  <c r="V2230" i="16"/>
  <c r="V1599" i="16"/>
  <c r="W1584" i="16"/>
  <c r="T1563" i="16"/>
  <c r="T369" i="16" s="1"/>
  <c r="U1591" i="16"/>
  <c r="U1563" i="16" s="1"/>
  <c r="U369" i="16" s="1"/>
  <c r="U1571" i="16"/>
  <c r="W776" i="20"/>
  <c r="V783" i="20"/>
  <c r="V1570" i="16"/>
  <c r="U2226" i="16"/>
  <c r="R757" i="20"/>
  <c r="S756" i="20"/>
  <c r="V2228" i="16"/>
  <c r="T1592" i="16"/>
  <c r="Y19" i="16"/>
  <c r="P1807" i="16"/>
  <c r="P2261" i="16" s="1"/>
  <c r="J2268" i="16"/>
  <c r="Y2253" i="16"/>
  <c r="S1133" i="20"/>
  <c r="X1852" i="16"/>
  <c r="Y1852" i="16"/>
  <c r="X57" i="16"/>
  <c r="X2311" i="16" s="1"/>
  <c r="Y2330" i="16"/>
  <c r="Y20" i="16" s="1"/>
  <c r="Y81" i="16" s="1"/>
  <c r="Y80" i="16" s="1"/>
  <c r="P1794" i="16"/>
  <c r="P1795" i="16" s="1"/>
  <c r="Q1793" i="16"/>
  <c r="Q2259" i="16" s="1"/>
  <c r="Y1076" i="16"/>
  <c r="Z1076" i="16" s="1"/>
  <c r="Y1752" i="16"/>
  <c r="Z1752" i="16" s="1"/>
  <c r="D3007" i="16"/>
  <c r="Y1064" i="16"/>
  <c r="Z1064" i="16" s="1"/>
  <c r="K1136" i="16"/>
  <c r="K1137" i="16" s="1"/>
  <c r="N1123" i="16"/>
  <c r="W2338" i="16"/>
  <c r="U412" i="20"/>
  <c r="U411" i="20"/>
  <c r="V410" i="20"/>
  <c r="T663" i="20"/>
  <c r="U662" i="20"/>
  <c r="P121" i="20"/>
  <c r="Q675" i="20"/>
  <c r="O677" i="20"/>
  <c r="O124" i="20" s="1"/>
  <c r="O1261" i="20" s="1"/>
  <c r="O122" i="20"/>
  <c r="P676" i="20"/>
  <c r="D3013" i="16"/>
  <c r="P1852" i="16"/>
  <c r="Q1852" i="16"/>
  <c r="R1852" i="16"/>
  <c r="S1852" i="16"/>
  <c r="T1852" i="16"/>
  <c r="U1852" i="16"/>
  <c r="V1852" i="16"/>
  <c r="W1852" i="16"/>
  <c r="O2261" i="16"/>
  <c r="O1808" i="16"/>
  <c r="E2989" i="16"/>
  <c r="F1840" i="16" a="1"/>
  <c r="F1840" i="16" s="1"/>
  <c r="E3007" i="16"/>
  <c r="D1841" i="16"/>
  <c r="D1842" i="16" s="1"/>
  <c r="E3008" i="16"/>
  <c r="D3002" i="16"/>
  <c r="D3001" i="16"/>
  <c r="P1089" i="16"/>
  <c r="Q1089" i="16" s="1"/>
  <c r="R1089" i="16" s="1"/>
  <c r="M1124" i="16"/>
  <c r="M1125" i="16" s="1"/>
  <c r="H1859" i="16"/>
  <c r="U1140" i="20"/>
  <c r="M1129" i="16"/>
  <c r="W1753" i="16"/>
  <c r="X1753" i="16" s="1"/>
  <c r="U1774" i="16"/>
  <c r="T1781" i="16"/>
  <c r="M1119" i="16"/>
  <c r="N1119" i="16" s="1"/>
  <c r="U1767" i="16"/>
  <c r="V1767" i="16" s="1"/>
  <c r="W668" i="20"/>
  <c r="X668" i="20" s="1"/>
  <c r="Y668" i="20" s="1"/>
  <c r="R669" i="20"/>
  <c r="R670" i="20" s="1"/>
  <c r="W1065" i="16"/>
  <c r="X1065" i="16" s="1"/>
  <c r="Y1065" i="16" s="1"/>
  <c r="Z1065" i="16" s="1"/>
  <c r="L1130" i="16"/>
  <c r="W1077" i="16"/>
  <c r="X1077" i="16" s="1"/>
  <c r="Y1077" i="16" s="1"/>
  <c r="Z1077" i="16" s="1"/>
  <c r="L1135" i="16"/>
  <c r="S1095" i="16"/>
  <c r="P1101" i="16"/>
  <c r="S1088" i="16"/>
  <c r="U1082" i="16"/>
  <c r="P1117" i="16"/>
  <c r="S1083" i="16"/>
  <c r="U1071" i="16"/>
  <c r="P1113" i="16"/>
  <c r="F1140" i="16"/>
  <c r="K1141" i="16" s="1"/>
  <c r="R1099" i="16"/>
  <c r="T1094" i="16"/>
  <c r="R1105" i="16"/>
  <c r="Q1100" i="16"/>
  <c r="D1156" i="16"/>
  <c r="J1155" i="16"/>
  <c r="E1152" i="16"/>
  <c r="D1151" i="16"/>
  <c r="E1151" i="16"/>
  <c r="F1151" i="16" s="1" a="1"/>
  <c r="F1151" i="16" s="1"/>
  <c r="B1150" i="16"/>
  <c r="C1153" i="16"/>
  <c r="R1111" i="16"/>
  <c r="D1146" i="16"/>
  <c r="Q1112" i="16"/>
  <c r="T1087" i="16"/>
  <c r="U1093" i="16"/>
  <c r="W1081" i="16"/>
  <c r="X1081" i="16" s="1"/>
  <c r="T713" i="20"/>
  <c r="V616" i="20"/>
  <c r="V108" i="20" s="1"/>
  <c r="U108" i="20"/>
  <c r="U617" i="20"/>
  <c r="U618" i="20" s="1"/>
  <c r="U1126" i="20"/>
  <c r="T906" i="20"/>
  <c r="R892" i="20"/>
  <c r="P893" i="20"/>
  <c r="P894" i="20" s="1"/>
  <c r="Q714" i="20"/>
  <c r="Q715" i="20" s="1"/>
  <c r="Q147" i="20" s="1"/>
  <c r="Q1262" i="20" s="1"/>
  <c r="P145" i="20"/>
  <c r="S624" i="20"/>
  <c r="S625" i="20" s="1"/>
  <c r="S111" i="20" s="1"/>
  <c r="S1259" i="20" s="1"/>
  <c r="R109" i="20"/>
  <c r="W623" i="20"/>
  <c r="X623" i="20" s="1"/>
  <c r="Y623" i="20" s="1"/>
  <c r="U1112" i="20"/>
  <c r="S1120" i="20"/>
  <c r="T1120" i="20" s="1"/>
  <c r="T1121" i="20" s="1"/>
  <c r="U1119" i="20"/>
  <c r="V1119" i="20" s="1"/>
  <c r="Q1113" i="20"/>
  <c r="Q1114" i="20" s="1"/>
  <c r="U1786" i="16"/>
  <c r="V1786" i="16" s="1"/>
  <c r="T2258" i="16"/>
  <c r="S1787" i="16"/>
  <c r="T1787" i="16" s="1"/>
  <c r="K1836" i="16"/>
  <c r="K1837" i="16" s="1"/>
  <c r="S2258" i="16"/>
  <c r="T1102" i="20"/>
  <c r="S1103" i="20"/>
  <c r="S1104" i="20" s="1"/>
  <c r="K2265" i="16"/>
  <c r="V2256" i="16"/>
  <c r="V1773" i="16"/>
  <c r="W1766" i="16"/>
  <c r="X1766" i="16" s="1"/>
  <c r="Y1766" i="16" s="1"/>
  <c r="Z1766" i="16" s="1"/>
  <c r="AA1766" i="16" s="1"/>
  <c r="AB1766" i="16" s="1"/>
  <c r="AC1766" i="16" s="1"/>
  <c r="AD1766" i="16" s="1"/>
  <c r="W2255" i="16"/>
  <c r="K1842" i="16"/>
  <c r="D1847" i="16"/>
  <c r="D1853" i="16"/>
  <c r="C1856" i="16" s="1"/>
  <c r="D1039" i="20" s="1"/>
  <c r="C1039" i="20" s="1"/>
  <c r="E1038" i="20" s="1"/>
  <c r="B1846" i="16"/>
  <c r="B3013" i="16" s="1"/>
  <c r="E1848" i="16"/>
  <c r="E1847" i="16"/>
  <c r="U2257" i="16"/>
  <c r="U1780" i="16"/>
  <c r="AC936" i="20" l="1"/>
  <c r="AD935" i="20"/>
  <c r="R764" i="20"/>
  <c r="L1096" i="20"/>
  <c r="M1095" i="20"/>
  <c r="L1097" i="20"/>
  <c r="U3095" i="16"/>
  <c r="T3096" i="16"/>
  <c r="U3094" i="16"/>
  <c r="R1134" i="20"/>
  <c r="R1135" i="20" s="1"/>
  <c r="G3015" i="16"/>
  <c r="G3018" i="16"/>
  <c r="D3153" i="16"/>
  <c r="E3153" i="16" s="1"/>
  <c r="D3154" i="16"/>
  <c r="E3154" i="16" s="1"/>
  <c r="AE1283" i="16"/>
  <c r="D2996" i="16"/>
  <c r="G2993" i="16" s="1"/>
  <c r="X2996" i="16" s="1"/>
  <c r="D2997" i="16"/>
  <c r="E2997" i="16" s="1"/>
  <c r="AD851" i="20"/>
  <c r="AD852" i="20" s="1"/>
  <c r="AA900" i="20"/>
  <c r="AB900" i="20" s="1"/>
  <c r="AB901" i="20" s="1"/>
  <c r="AE1284" i="16"/>
  <c r="T1593" i="16"/>
  <c r="L1829" i="16"/>
  <c r="L1830" i="16" s="1"/>
  <c r="Q1586" i="16"/>
  <c r="R1586" i="16" s="1"/>
  <c r="S1586" i="16" s="1"/>
  <c r="T1586" i="16" s="1"/>
  <c r="U1586" i="16" s="1"/>
  <c r="V1586" i="16" s="1"/>
  <c r="T144" i="20"/>
  <c r="T763" i="20"/>
  <c r="U763" i="20" s="1"/>
  <c r="L2264" i="16"/>
  <c r="R1965" i="16"/>
  <c r="L1026" i="20"/>
  <c r="M1026" i="20" s="1"/>
  <c r="N1026" i="20" s="1"/>
  <c r="S1964" i="16"/>
  <c r="T1964" i="16" s="1"/>
  <c r="T2283" i="16" s="1"/>
  <c r="R2283" i="16"/>
  <c r="M1161" i="20"/>
  <c r="N1161" i="20" s="1"/>
  <c r="O1161" i="20" s="1"/>
  <c r="P1161" i="20" s="1"/>
  <c r="Q1161" i="20" s="1"/>
  <c r="M1149" i="20"/>
  <c r="N1148" i="20"/>
  <c r="L1168" i="20"/>
  <c r="L1170" i="20" s="1"/>
  <c r="L2288" i="16"/>
  <c r="L2000" i="16"/>
  <c r="L2001" i="16"/>
  <c r="D3159" i="16"/>
  <c r="E3159" i="16" s="1"/>
  <c r="L2006" i="16"/>
  <c r="Q1147" i="20"/>
  <c r="R1147" i="20" s="1"/>
  <c r="M1999" i="16"/>
  <c r="N1154" i="20"/>
  <c r="V762" i="20"/>
  <c r="W762" i="20" s="1"/>
  <c r="X762" i="20" s="1"/>
  <c r="Y762" i="20" s="1"/>
  <c r="S785" i="20"/>
  <c r="T784" i="20"/>
  <c r="T778" i="20"/>
  <c r="U777" i="20"/>
  <c r="S1971" i="16"/>
  <c r="S2284" i="16" s="1"/>
  <c r="AE1760" i="16"/>
  <c r="AC1297" i="16"/>
  <c r="S1951" i="16"/>
  <c r="T1951" i="16" s="1"/>
  <c r="U1951" i="16" s="1"/>
  <c r="AD1296" i="16"/>
  <c r="AD2185" i="16" s="1"/>
  <c r="R1972" i="16"/>
  <c r="P1973" i="16"/>
  <c r="Q1973" i="16" s="1"/>
  <c r="O1802" i="16"/>
  <c r="P1801" i="16"/>
  <c r="Q1800" i="16"/>
  <c r="Q2260" i="16" s="1"/>
  <c r="Y942" i="20"/>
  <c r="X943" i="20"/>
  <c r="U1978" i="16"/>
  <c r="S2285" i="16"/>
  <c r="R2285" i="16"/>
  <c r="AC1298" i="16"/>
  <c r="R1979" i="16"/>
  <c r="S1979" i="16" s="1"/>
  <c r="T1979" i="16" s="1"/>
  <c r="O3137" i="16"/>
  <c r="P3137" i="16" s="1"/>
  <c r="P3139" i="16" s="1"/>
  <c r="N1980" i="16"/>
  <c r="O1980" i="16" s="1"/>
  <c r="P1980" i="16" s="1"/>
  <c r="Q1980" i="16" s="1"/>
  <c r="P3125" i="16"/>
  <c r="Y950" i="20"/>
  <c r="Z949" i="20"/>
  <c r="S3123" i="16"/>
  <c r="T3123" i="16" s="1"/>
  <c r="U3123" i="16" s="1"/>
  <c r="V3123" i="16" s="1"/>
  <c r="AD1718" i="16"/>
  <c r="AA796" i="20"/>
  <c r="N1821" i="16"/>
  <c r="N2263" i="16" s="1"/>
  <c r="M1020" i="20"/>
  <c r="Q3130" i="16"/>
  <c r="R3130" i="16" s="1"/>
  <c r="S3130" i="16" s="1"/>
  <c r="P3132" i="16"/>
  <c r="O1012" i="20"/>
  <c r="O1013" i="20" s="1"/>
  <c r="M1013" i="20"/>
  <c r="R1011" i="20"/>
  <c r="S1011" i="20" s="1"/>
  <c r="M2980" i="16"/>
  <c r="M2982" i="16" s="1"/>
  <c r="M1817" i="16" s="1"/>
  <c r="O1985" i="16"/>
  <c r="N2286" i="16"/>
  <c r="L1027" i="20"/>
  <c r="M1815" i="16"/>
  <c r="M1816" i="16" s="1"/>
  <c r="M2287" i="16"/>
  <c r="M1993" i="16"/>
  <c r="L2263" i="16"/>
  <c r="L1822" i="16"/>
  <c r="L1823" i="16" s="1"/>
  <c r="N3144" i="16"/>
  <c r="N3146" i="16" s="1"/>
  <c r="N1995" i="16" s="1"/>
  <c r="N609" i="16" s="1"/>
  <c r="N1992" i="16"/>
  <c r="M1987" i="16"/>
  <c r="N1986" i="16"/>
  <c r="T771" i="20"/>
  <c r="U770" i="20"/>
  <c r="W957" i="20"/>
  <c r="X956" i="20"/>
  <c r="AB530" i="20"/>
  <c r="AB969" i="20"/>
  <c r="R992" i="20"/>
  <c r="S991" i="20"/>
  <c r="O1006" i="20"/>
  <c r="P1005" i="20"/>
  <c r="S1004" i="20"/>
  <c r="U971" i="20"/>
  <c r="V970" i="20"/>
  <c r="AB531" i="20"/>
  <c r="AC529" i="20"/>
  <c r="S984" i="20"/>
  <c r="R985" i="20"/>
  <c r="Y990" i="20"/>
  <c r="Z990" i="20" s="1"/>
  <c r="R1018" i="20"/>
  <c r="S1018" i="20" s="1"/>
  <c r="T1018" i="20" s="1"/>
  <c r="R997" i="20"/>
  <c r="P1025" i="20"/>
  <c r="W983" i="20"/>
  <c r="W963" i="20"/>
  <c r="V964" i="20"/>
  <c r="N1020" i="20"/>
  <c r="O1019" i="20"/>
  <c r="T977" i="20"/>
  <c r="S978" i="20"/>
  <c r="AE962" i="20"/>
  <c r="K1039" i="20"/>
  <c r="AD915" i="20"/>
  <c r="AE914" i="20"/>
  <c r="AE915" i="20" s="1"/>
  <c r="AB976" i="20"/>
  <c r="AC976" i="20" s="1"/>
  <c r="P999" i="20"/>
  <c r="Q998" i="20"/>
  <c r="K1033" i="20"/>
  <c r="L1033" i="20" s="1"/>
  <c r="K1034" i="20"/>
  <c r="N1032" i="20"/>
  <c r="O1032" i="20" s="1"/>
  <c r="R3117" i="16"/>
  <c r="Y1753" i="16"/>
  <c r="Z1753" i="16" s="1"/>
  <c r="S1959" i="16"/>
  <c r="AC795" i="20"/>
  <c r="Y810" i="20"/>
  <c r="Z809" i="20"/>
  <c r="U1945" i="16"/>
  <c r="AC708" i="20"/>
  <c r="AD707" i="20"/>
  <c r="AA1732" i="16"/>
  <c r="AB1732" i="16" s="1"/>
  <c r="AD803" i="20"/>
  <c r="AE802" i="20"/>
  <c r="AE803" i="20" s="1"/>
  <c r="AA901" i="20"/>
  <c r="Y922" i="20"/>
  <c r="Z921" i="20"/>
  <c r="S1121" i="20"/>
  <c r="AA859" i="20"/>
  <c r="Y831" i="20"/>
  <c r="Z830" i="20"/>
  <c r="Y845" i="20"/>
  <c r="Z844" i="20"/>
  <c r="U764" i="20"/>
  <c r="R1127" i="20"/>
  <c r="Q1128" i="20"/>
  <c r="T1958" i="16"/>
  <c r="Q907" i="20"/>
  <c r="P908" i="20"/>
  <c r="C1175" i="20"/>
  <c r="E1174" i="20" s="1"/>
  <c r="K1175" i="20"/>
  <c r="K1169" i="20"/>
  <c r="K1163" i="20"/>
  <c r="L1162" i="20"/>
  <c r="M1155" i="20"/>
  <c r="P1141" i="20"/>
  <c r="P1142" i="20" s="1"/>
  <c r="U1957" i="16"/>
  <c r="V1957" i="16" s="1"/>
  <c r="V2282" i="16" s="1"/>
  <c r="Z1943" i="16"/>
  <c r="AA1943" i="16" s="1"/>
  <c r="X2280" i="16"/>
  <c r="F2005" i="16"/>
  <c r="G3150" i="16"/>
  <c r="AA3153" i="16" s="1"/>
  <c r="Q40" i="25" a="1"/>
  <c r="Q40" i="25" s="1"/>
  <c r="D2018" i="16"/>
  <c r="F2017" i="16" s="1"/>
  <c r="L2018" i="16" s="1"/>
  <c r="D1185" i="20"/>
  <c r="C1185" i="20" s="1"/>
  <c r="E1184" i="20" s="1"/>
  <c r="R3129" i="16"/>
  <c r="S3129" i="16" s="1"/>
  <c r="K3145" i="16"/>
  <c r="R3124" i="16"/>
  <c r="U3103" i="16"/>
  <c r="W3101" i="16"/>
  <c r="V2746" i="16"/>
  <c r="W2746" i="16" s="1"/>
  <c r="W2748" i="16" s="1"/>
  <c r="V1950" i="16"/>
  <c r="W1950" i="16" s="1"/>
  <c r="W2281" i="16" s="1"/>
  <c r="P3136" i="16"/>
  <c r="P3138" i="16" s="1"/>
  <c r="U2281" i="16"/>
  <c r="O3143" i="16"/>
  <c r="P3143" i="16" s="1"/>
  <c r="P3145" i="16" s="1"/>
  <c r="N3145" i="16"/>
  <c r="O1814" i="16"/>
  <c r="O2262" i="16" s="1"/>
  <c r="M3145" i="16"/>
  <c r="L3145" i="16"/>
  <c r="J632" i="16" a="1"/>
  <c r="J632" i="16" s="1"/>
  <c r="J644" i="16" s="1"/>
  <c r="K616" i="16"/>
  <c r="L616" i="16"/>
  <c r="M616" i="16"/>
  <c r="N616" i="16"/>
  <c r="O616" i="16"/>
  <c r="P616" i="16"/>
  <c r="Q2021" i="16"/>
  <c r="Q616" i="16"/>
  <c r="R2021" i="16"/>
  <c r="R616" i="16"/>
  <c r="S2021" i="16"/>
  <c r="S616" i="16"/>
  <c r="T616" i="16"/>
  <c r="T2021" i="16"/>
  <c r="U2021" i="16"/>
  <c r="U616" i="16"/>
  <c r="V616" i="16"/>
  <c r="V2021" i="16"/>
  <c r="W2021" i="16"/>
  <c r="W616" i="16"/>
  <c r="X2021" i="16"/>
  <c r="X616" i="16"/>
  <c r="Y2021" i="16"/>
  <c r="Y616" i="16"/>
  <c r="Z616" i="16"/>
  <c r="Z2021" i="16"/>
  <c r="AA2021" i="16"/>
  <c r="AA616" i="16"/>
  <c r="AB2021" i="16"/>
  <c r="AB616" i="16"/>
  <c r="AC616" i="16"/>
  <c r="AC2021" i="16"/>
  <c r="AD2021" i="16"/>
  <c r="AD616" i="16"/>
  <c r="AE2021" i="16"/>
  <c r="AE616" i="16"/>
  <c r="R1966" i="16"/>
  <c r="G3157" i="16"/>
  <c r="J617" i="16" a="1"/>
  <c r="J617" i="16" s="1"/>
  <c r="C2025" i="16"/>
  <c r="J223" i="20"/>
  <c r="C2293" i="16"/>
  <c r="T3122" i="16"/>
  <c r="U3122" i="16" s="1"/>
  <c r="U3124" i="16" s="1"/>
  <c r="S3124" i="16"/>
  <c r="V3108" i="16"/>
  <c r="S3115" i="16"/>
  <c r="V1944" i="16"/>
  <c r="X40" i="25" a="1"/>
  <c r="X40" i="25" s="1"/>
  <c r="Q41" i="25" a="1"/>
  <c r="Q41" i="25" s="1"/>
  <c r="P41" i="25" a="1"/>
  <c r="P41" i="25" s="1"/>
  <c r="AE584" i="16"/>
  <c r="AE858" i="16" s="1"/>
  <c r="T41" i="25" a="1"/>
  <c r="T41" i="25" s="1"/>
  <c r="O40" i="25" a="1"/>
  <c r="O40" i="25" s="1"/>
  <c r="L41" i="25" a="1"/>
  <c r="L41" i="25" s="1"/>
  <c r="K40" i="25" a="1"/>
  <c r="K40" i="25" s="1"/>
  <c r="U41" i="25" a="1"/>
  <c r="U41" i="25" s="1"/>
  <c r="AC40" i="25" a="1"/>
  <c r="AC40" i="25" s="1"/>
  <c r="O41" i="25" a="1"/>
  <c r="O41" i="25" s="1"/>
  <c r="K41" i="25" a="1"/>
  <c r="K41" i="25" s="1"/>
  <c r="AB40" i="25" a="1"/>
  <c r="AB40" i="25" s="1"/>
  <c r="R41" i="25" a="1"/>
  <c r="R41" i="25" s="1"/>
  <c r="W40" i="25" a="1"/>
  <c r="W40" i="25" s="1"/>
  <c r="M41" i="25" a="1"/>
  <c r="M41" i="25" s="1"/>
  <c r="V40" i="25" a="1"/>
  <c r="V40" i="25" s="1"/>
  <c r="M40" i="25" a="1"/>
  <c r="M40" i="25" s="1"/>
  <c r="X41" i="25" a="1"/>
  <c r="X41" i="25" s="1"/>
  <c r="S40" i="25" a="1"/>
  <c r="S40" i="25" s="1"/>
  <c r="P40" i="25" a="1"/>
  <c r="P40" i="25" s="1"/>
  <c r="U40" i="25" a="1"/>
  <c r="U40" i="25" s="1"/>
  <c r="Z41" i="25" a="1"/>
  <c r="Z41" i="25" s="1"/>
  <c r="Y40" i="25" a="1"/>
  <c r="Y40" i="25" s="1"/>
  <c r="S41" i="25" a="1"/>
  <c r="S41" i="25" s="1"/>
  <c r="W41" i="25" a="1"/>
  <c r="W41" i="25" s="1"/>
  <c r="AE41" i="25" a="1"/>
  <c r="AE41" i="25" s="1"/>
  <c r="AE40" i="25" a="1"/>
  <c r="AE40" i="25" s="1"/>
  <c r="AB41" i="25" a="1"/>
  <c r="AB41" i="25" s="1"/>
  <c r="R40" i="25" a="1"/>
  <c r="R40" i="25" s="1"/>
  <c r="AC41" i="25" a="1"/>
  <c r="AC41" i="25" s="1"/>
  <c r="V41" i="25" a="1"/>
  <c r="V41" i="25" s="1"/>
  <c r="AA40" i="25" a="1"/>
  <c r="AA40" i="25" s="1"/>
  <c r="T40" i="25" a="1"/>
  <c r="T40" i="25" s="1"/>
  <c r="Z40" i="25" a="1"/>
  <c r="Z40" i="25" s="1"/>
  <c r="N41" i="25" a="1"/>
  <c r="N41" i="25" s="1"/>
  <c r="N40" i="25" a="1"/>
  <c r="N40" i="25" s="1"/>
  <c r="AA41" i="25" a="1"/>
  <c r="AA41" i="25" s="1"/>
  <c r="AD40" i="25" a="1"/>
  <c r="AD40" i="25" s="1"/>
  <c r="L40" i="25" a="1"/>
  <c r="L40" i="25" s="1"/>
  <c r="AD41" i="25" a="1"/>
  <c r="AD41" i="25" s="1"/>
  <c r="Y41" i="25" a="1"/>
  <c r="Y41" i="25" s="1"/>
  <c r="U3110" i="16"/>
  <c r="W1579" i="16"/>
  <c r="X1579" i="16" s="1"/>
  <c r="M2263" i="16"/>
  <c r="AA2904" i="16"/>
  <c r="V1600" i="16"/>
  <c r="U2946" i="16"/>
  <c r="Y2923" i="16"/>
  <c r="Y2925" i="16" s="1"/>
  <c r="R2953" i="16"/>
  <c r="V2944" i="16"/>
  <c r="V2946" i="16" s="1"/>
  <c r="Y2916" i="16"/>
  <c r="Y2918" i="16" s="1"/>
  <c r="O1809" i="16"/>
  <c r="AE2862" i="16"/>
  <c r="H2862" i="16" s="1"/>
  <c r="H2860" i="16"/>
  <c r="N2972" i="16"/>
  <c r="N2974" i="16" s="1"/>
  <c r="K2981" i="16"/>
  <c r="T2952" i="16"/>
  <c r="U2952" i="16" s="1"/>
  <c r="L2981" i="16"/>
  <c r="N2979" i="16"/>
  <c r="O2979" i="16" s="1"/>
  <c r="U2932" i="16"/>
  <c r="W2930" i="16"/>
  <c r="W2932" i="16" s="1"/>
  <c r="S2959" i="16"/>
  <c r="T2959" i="16" s="1"/>
  <c r="P2967" i="16"/>
  <c r="Q2965" i="16"/>
  <c r="W2989" i="16"/>
  <c r="U2989" i="16"/>
  <c r="S2989" i="16"/>
  <c r="AC2989" i="16"/>
  <c r="AD2989" i="16"/>
  <c r="Y2989" i="16"/>
  <c r="R2989" i="16"/>
  <c r="Q2989" i="16"/>
  <c r="L2986" i="16"/>
  <c r="G2989" i="16"/>
  <c r="F2989" i="16"/>
  <c r="K2987" i="16"/>
  <c r="AE2989" i="16"/>
  <c r="Z2989" i="16"/>
  <c r="K2986" i="16"/>
  <c r="AA2989" i="16"/>
  <c r="X2989" i="16"/>
  <c r="L2987" i="16"/>
  <c r="L2989" i="16" s="1"/>
  <c r="L1824" i="16" s="1"/>
  <c r="M2986" i="16"/>
  <c r="AB2989" i="16"/>
  <c r="V2989" i="16"/>
  <c r="T2989" i="16"/>
  <c r="AB2904" i="16"/>
  <c r="AC2902" i="16"/>
  <c r="AB2890" i="16"/>
  <c r="AC2888" i="16"/>
  <c r="K2975" i="16"/>
  <c r="K1810" i="16" s="1"/>
  <c r="M2981" i="16"/>
  <c r="AD2876" i="16"/>
  <c r="AE2874" i="16"/>
  <c r="U2939" i="16"/>
  <c r="V2937" i="16"/>
  <c r="E3015" i="16"/>
  <c r="O2967" i="16"/>
  <c r="M2974" i="16"/>
  <c r="L2974" i="16"/>
  <c r="K2974" i="16"/>
  <c r="AD2869" i="16"/>
  <c r="AE2867" i="16"/>
  <c r="AC2883" i="16"/>
  <c r="AD2881" i="16"/>
  <c r="V2911" i="16"/>
  <c r="W2909" i="16"/>
  <c r="N2973" i="16"/>
  <c r="P2966" i="16"/>
  <c r="P2968" i="16" s="1"/>
  <c r="K2982" i="16"/>
  <c r="K1817" i="16" s="1"/>
  <c r="S2953" i="16"/>
  <c r="T2951" i="16"/>
  <c r="T2953" i="16" s="1"/>
  <c r="R2960" i="16"/>
  <c r="S2958" i="16"/>
  <c r="S2960" i="16" s="1"/>
  <c r="O2968" i="16"/>
  <c r="O1803" i="16" s="1"/>
  <c r="O543" i="16" s="1"/>
  <c r="I445" i="16" s="1"/>
  <c r="G178" i="20" s="1"/>
  <c r="AA2897" i="16"/>
  <c r="AB2895" i="16"/>
  <c r="AE2473" i="16"/>
  <c r="AE2475" i="16" s="1"/>
  <c r="AD2475" i="16"/>
  <c r="X2510" i="16"/>
  <c r="Y2508" i="16"/>
  <c r="Z2489" i="16"/>
  <c r="AA2487" i="16"/>
  <c r="X2517" i="16"/>
  <c r="Y2515" i="16"/>
  <c r="AC2482" i="16"/>
  <c r="AD2480" i="16"/>
  <c r="AB2503" i="16"/>
  <c r="AC2501" i="16"/>
  <c r="AB2496" i="16"/>
  <c r="AC2494" i="16"/>
  <c r="F1834" i="16"/>
  <c r="F3001" i="16" s="1"/>
  <c r="X2767" i="16"/>
  <c r="X2769" i="16" s="1"/>
  <c r="H2768" i="16"/>
  <c r="H2754" i="16"/>
  <c r="V2762" i="16"/>
  <c r="W2760" i="16"/>
  <c r="U2755" i="16"/>
  <c r="V2753" i="16"/>
  <c r="Y2227" i="16"/>
  <c r="AA1577" i="16"/>
  <c r="AA2227" i="16" s="1"/>
  <c r="AE1717" i="16"/>
  <c r="Y1578" i="16"/>
  <c r="Z1578" i="16" s="1"/>
  <c r="AD872" i="20"/>
  <c r="AD873" i="20" s="1"/>
  <c r="AE837" i="20"/>
  <c r="AE838" i="20" s="1"/>
  <c r="AD1325" i="16"/>
  <c r="AB1859" i="16"/>
  <c r="AC1859" i="16"/>
  <c r="AD1859" i="16"/>
  <c r="AE1859" i="16"/>
  <c r="AC2331" i="16"/>
  <c r="AC28" i="16" s="1"/>
  <c r="AC82" i="16" s="1"/>
  <c r="AC27" i="16"/>
  <c r="AD25" i="16" s="1"/>
  <c r="AD2307" i="16" s="1"/>
  <c r="AD2319" i="16" s="1"/>
  <c r="AC1318" i="16"/>
  <c r="AD928" i="20"/>
  <c r="AD929" i="20" s="1"/>
  <c r="AC858" i="20"/>
  <c r="AC859" i="20" s="1"/>
  <c r="AC1731" i="16"/>
  <c r="AE1766" i="16"/>
  <c r="AE1304" i="16"/>
  <c r="AC1311" i="16"/>
  <c r="AE460" i="20"/>
  <c r="AD755" i="20"/>
  <c r="AD899" i="20"/>
  <c r="AE878" i="20"/>
  <c r="AD857" i="20"/>
  <c r="AB663" i="20"/>
  <c r="AC661" i="20"/>
  <c r="AE871" i="20"/>
  <c r="AE816" i="20"/>
  <c r="AE817" i="20" s="1"/>
  <c r="AC822" i="20"/>
  <c r="AE769" i="20"/>
  <c r="AC955" i="20"/>
  <c r="AD879" i="20"/>
  <c r="AD880" i="20" s="1"/>
  <c r="AE927" i="20"/>
  <c r="AB2253" i="16"/>
  <c r="AC1751" i="16"/>
  <c r="AE2255" i="16"/>
  <c r="AC2188" i="16"/>
  <c r="AC1319" i="16"/>
  <c r="AD1317" i="16"/>
  <c r="AD1058" i="16"/>
  <c r="AC1075" i="16"/>
  <c r="AD1059" i="16"/>
  <c r="AE1057" i="16"/>
  <c r="AE2248" i="16"/>
  <c r="AC1063" i="16"/>
  <c r="AC2187" i="16"/>
  <c r="AC1312" i="16"/>
  <c r="AD1310" i="16"/>
  <c r="AE1069" i="16"/>
  <c r="AD2189" i="16"/>
  <c r="AD1326" i="16"/>
  <c r="AE1324" i="16"/>
  <c r="AD1070" i="16"/>
  <c r="AC2250" i="16"/>
  <c r="AD1730" i="16"/>
  <c r="AC2257" i="16"/>
  <c r="AD1779" i="16"/>
  <c r="AD2256" i="16"/>
  <c r="AE1772" i="16"/>
  <c r="AE2186" i="16"/>
  <c r="AE1305" i="16"/>
  <c r="AE287" i="16"/>
  <c r="U1572" i="16"/>
  <c r="T2742" i="16"/>
  <c r="U2740" i="16"/>
  <c r="U2742" i="16" s="1"/>
  <c r="V2742" i="16"/>
  <c r="AA823" i="20"/>
  <c r="AB823" i="20" s="1"/>
  <c r="AB824" i="20" s="1"/>
  <c r="S2741" i="16"/>
  <c r="T2741" i="16" s="1"/>
  <c r="U2739" i="16"/>
  <c r="Y670" i="20"/>
  <c r="Z668" i="20"/>
  <c r="AA663" i="20"/>
  <c r="Z623" i="20"/>
  <c r="AA1076" i="16"/>
  <c r="AB1076" i="16" s="1"/>
  <c r="M2264" i="16"/>
  <c r="AA1752" i="16"/>
  <c r="AB1752" i="16" s="1"/>
  <c r="O1828" i="16"/>
  <c r="P1828" i="16" s="1"/>
  <c r="P2264" i="16" s="1"/>
  <c r="Z1859" i="16"/>
  <c r="AA1859" i="16"/>
  <c r="O1123" i="16"/>
  <c r="P1123" i="16" s="1"/>
  <c r="AA1077" i="16"/>
  <c r="AB1077" i="16" s="1"/>
  <c r="AA2253" i="16"/>
  <c r="AA1064" i="16"/>
  <c r="AB1064" i="16" s="1"/>
  <c r="AA1065" i="16"/>
  <c r="AB1065" i="16" s="1"/>
  <c r="Z17" i="16"/>
  <c r="Z2306" i="16" s="1"/>
  <c r="W1585" i="16"/>
  <c r="W1599" i="16"/>
  <c r="X1598" i="16"/>
  <c r="W2230" i="16"/>
  <c r="W2228" i="16"/>
  <c r="X1584" i="16"/>
  <c r="Y1584" i="16" s="1"/>
  <c r="Z1584" i="16" s="1"/>
  <c r="V1591" i="16"/>
  <c r="V2229" i="16" s="1"/>
  <c r="U1592" i="16"/>
  <c r="U1564" i="16" s="1"/>
  <c r="U370" i="16" s="1"/>
  <c r="W783" i="20"/>
  <c r="X776" i="20"/>
  <c r="Y776" i="20" s="1"/>
  <c r="S757" i="20"/>
  <c r="T756" i="20"/>
  <c r="T1564" i="16"/>
  <c r="T370" i="16" s="1"/>
  <c r="W1570" i="16"/>
  <c r="V2226" i="16"/>
  <c r="V1571" i="16"/>
  <c r="U2229" i="16"/>
  <c r="Q1807" i="16"/>
  <c r="R1807" i="16" s="1"/>
  <c r="R2261" i="16" s="1"/>
  <c r="P1808" i="16"/>
  <c r="J2269" i="16"/>
  <c r="T1133" i="20"/>
  <c r="U1133" i="20" s="1"/>
  <c r="X1859" i="16"/>
  <c r="Y1859" i="16"/>
  <c r="Q1794" i="16"/>
  <c r="Q1795" i="16" s="1"/>
  <c r="R1793" i="16"/>
  <c r="R2259" i="16" s="1"/>
  <c r="X2323" i="16"/>
  <c r="X2314" i="16"/>
  <c r="X91" i="16" s="1"/>
  <c r="X670" i="20"/>
  <c r="L1136" i="16"/>
  <c r="D3014" i="16"/>
  <c r="K1142" i="16"/>
  <c r="Y1081" i="16"/>
  <c r="Z1081" i="16" s="1"/>
  <c r="V412" i="20"/>
  <c r="W410" i="20"/>
  <c r="X410" i="20" s="1"/>
  <c r="Y410" i="20" s="1"/>
  <c r="V411" i="20"/>
  <c r="U663" i="20"/>
  <c r="V662" i="20"/>
  <c r="P677" i="20"/>
  <c r="P124" i="20" s="1"/>
  <c r="P1261" i="20" s="1"/>
  <c r="P122" i="20"/>
  <c r="Q676" i="20"/>
  <c r="Q677" i="20" s="1"/>
  <c r="Q124" i="20" s="1"/>
  <c r="Q1261" i="20" s="1"/>
  <c r="R675" i="20"/>
  <c r="S675" i="20" s="1"/>
  <c r="S121" i="20" s="1"/>
  <c r="Q121" i="20"/>
  <c r="D3020" i="16"/>
  <c r="P1859" i="16"/>
  <c r="Q1859" i="16"/>
  <c r="R1859" i="16"/>
  <c r="S1859" i="16"/>
  <c r="T1859" i="16"/>
  <c r="U1859" i="16"/>
  <c r="V1859" i="16"/>
  <c r="W1859" i="16"/>
  <c r="L1835" i="16"/>
  <c r="F1847" i="16" a="1"/>
  <c r="F1847" i="16" s="1"/>
  <c r="E3014" i="16"/>
  <c r="E3002" i="16"/>
  <c r="D3003" i="16" s="1"/>
  <c r="G3000" i="16" s="1"/>
  <c r="F3000" i="16"/>
  <c r="D3009" i="16"/>
  <c r="D3008" i="16"/>
  <c r="N1124" i="16"/>
  <c r="N1125" i="16" s="1"/>
  <c r="L1141" i="16"/>
  <c r="K1143" i="16"/>
  <c r="V1140" i="20"/>
  <c r="H1866" i="16"/>
  <c r="N1129" i="16"/>
  <c r="V1082" i="16"/>
  <c r="M1130" i="16"/>
  <c r="V1774" i="16"/>
  <c r="U1781" i="16"/>
  <c r="W1767" i="16"/>
  <c r="X1767" i="16" s="1"/>
  <c r="Y1767" i="16" s="1"/>
  <c r="Z1767" i="16" s="1"/>
  <c r="AA1767" i="16" s="1"/>
  <c r="AB1767" i="16" s="1"/>
  <c r="AC1767" i="16" s="1"/>
  <c r="AD1767" i="16" s="1"/>
  <c r="AE1767" i="16" s="1"/>
  <c r="S1089" i="16"/>
  <c r="L1131" i="16"/>
  <c r="S1788" i="16"/>
  <c r="T1788" i="16" s="1"/>
  <c r="W670" i="20"/>
  <c r="S669" i="20"/>
  <c r="S670" i="20" s="1"/>
  <c r="L1137" i="16"/>
  <c r="P1118" i="16"/>
  <c r="M1135" i="16"/>
  <c r="T1095" i="16"/>
  <c r="Q1113" i="16"/>
  <c r="O1119" i="16"/>
  <c r="T1083" i="16"/>
  <c r="Q1101" i="16"/>
  <c r="V1071" i="16"/>
  <c r="Q1117" i="16"/>
  <c r="Q1107" i="16"/>
  <c r="D1147" i="16"/>
  <c r="F1146" i="16" s="1"/>
  <c r="K1147" i="16" s="1"/>
  <c r="R1106" i="16"/>
  <c r="S1099" i="16"/>
  <c r="R1100" i="16"/>
  <c r="S1105" i="16"/>
  <c r="T1105" i="16" s="1"/>
  <c r="R1112" i="16"/>
  <c r="S1111" i="16"/>
  <c r="D1152" i="16"/>
  <c r="D1157" i="16"/>
  <c r="B1156" i="16"/>
  <c r="B1900" i="16" s="1"/>
  <c r="B3056" i="16" s="1"/>
  <c r="E1158" i="16"/>
  <c r="D1162" i="16"/>
  <c r="C1159" i="16"/>
  <c r="J1161" i="16"/>
  <c r="E1157" i="16"/>
  <c r="F1157" i="16" s="1" a="1"/>
  <c r="F1157" i="16" s="1"/>
  <c r="U1087" i="16"/>
  <c r="V1093" i="16"/>
  <c r="T1088" i="16"/>
  <c r="U1094" i="16"/>
  <c r="U713" i="20"/>
  <c r="W616" i="20"/>
  <c r="V1126" i="20"/>
  <c r="W1126" i="20" s="1"/>
  <c r="X1126" i="20" s="1"/>
  <c r="Y1126" i="20" s="1"/>
  <c r="V618" i="20"/>
  <c r="V617" i="20"/>
  <c r="U906" i="20"/>
  <c r="Q893" i="20"/>
  <c r="Q894" i="20" s="1"/>
  <c r="S892" i="20"/>
  <c r="R714" i="20"/>
  <c r="R715" i="20" s="1"/>
  <c r="Q145" i="20"/>
  <c r="T624" i="20"/>
  <c r="T625" i="20" s="1"/>
  <c r="T111" i="20" s="1"/>
  <c r="T1259" i="20" s="1"/>
  <c r="S109" i="20"/>
  <c r="V1112" i="20"/>
  <c r="W1112" i="20" s="1"/>
  <c r="X1112" i="20" s="1"/>
  <c r="Y1112" i="20" s="1"/>
  <c r="U1120" i="20"/>
  <c r="V1120" i="20" s="1"/>
  <c r="V1121" i="20" s="1"/>
  <c r="W1119" i="20"/>
  <c r="X1119" i="20" s="1"/>
  <c r="Y1119" i="20" s="1"/>
  <c r="R1113" i="20"/>
  <c r="R1114" i="20" s="1"/>
  <c r="W1786" i="16"/>
  <c r="X1786" i="16" s="1"/>
  <c r="X2258" i="16" s="1"/>
  <c r="V2258" i="16"/>
  <c r="U1787" i="16"/>
  <c r="V1787" i="16" s="1"/>
  <c r="U2258" i="16"/>
  <c r="U1102" i="20"/>
  <c r="T1103" i="20"/>
  <c r="T1104" i="20" s="1"/>
  <c r="W1773" i="16"/>
  <c r="X1773" i="16" s="1"/>
  <c r="Y1773" i="16" s="1"/>
  <c r="Z1773" i="16" s="1"/>
  <c r="AA1773" i="16" s="1"/>
  <c r="AB1773" i="16" s="1"/>
  <c r="AC1773" i="16" s="1"/>
  <c r="AD1773" i="16" s="1"/>
  <c r="W2256" i="16"/>
  <c r="V1780" i="16"/>
  <c r="K1843" i="16"/>
  <c r="K2266" i="16"/>
  <c r="D1860" i="16"/>
  <c r="C1863" i="16" s="1"/>
  <c r="D1854" i="16"/>
  <c r="B1853" i="16"/>
  <c r="B3020" i="16" s="1"/>
  <c r="E1855" i="16"/>
  <c r="E1854" i="16"/>
  <c r="D1848" i="16"/>
  <c r="D1849" i="16" s="1"/>
  <c r="K1844" i="16"/>
  <c r="V2257" i="16"/>
  <c r="AD936" i="20" l="1"/>
  <c r="AE935" i="20"/>
  <c r="AE936" i="20" s="1"/>
  <c r="R147" i="20"/>
  <c r="R1262" i="20" s="1"/>
  <c r="T764" i="20"/>
  <c r="N1095" i="20"/>
  <c r="M1097" i="20"/>
  <c r="M1096" i="20"/>
  <c r="S1134" i="20"/>
  <c r="S1135" i="20" s="1"/>
  <c r="V3095" i="16"/>
  <c r="U3096" i="16"/>
  <c r="V3094" i="16"/>
  <c r="AE2996" i="16"/>
  <c r="F2996" i="16"/>
  <c r="Y2996" i="16"/>
  <c r="AC2996" i="16"/>
  <c r="D1046" i="20"/>
  <c r="C1046" i="20" s="1"/>
  <c r="E1045" i="20" s="1"/>
  <c r="G3022" i="16"/>
  <c r="G3025" i="16"/>
  <c r="S2996" i="16"/>
  <c r="AD2996" i="16"/>
  <c r="Z2996" i="16"/>
  <c r="G2996" i="16"/>
  <c r="K2993" i="16"/>
  <c r="U2996" i="16"/>
  <c r="T2996" i="16"/>
  <c r="Q2996" i="16"/>
  <c r="M2993" i="16"/>
  <c r="R2996" i="16"/>
  <c r="V2996" i="16"/>
  <c r="W2996" i="16"/>
  <c r="E2996" i="16"/>
  <c r="K2994" i="16" s="1"/>
  <c r="AB2996" i="16"/>
  <c r="L2993" i="16"/>
  <c r="AA2996" i="16"/>
  <c r="D3160" i="16"/>
  <c r="E3160" i="16" s="1"/>
  <c r="D3161" i="16"/>
  <c r="E3161" i="16" s="1"/>
  <c r="AC900" i="20"/>
  <c r="AC901" i="20" s="1"/>
  <c r="D3004" i="16"/>
  <c r="E3004" i="16" s="1"/>
  <c r="S1565" i="16"/>
  <c r="S371" i="16" s="1"/>
  <c r="S839" i="16" s="1"/>
  <c r="S200" i="10" s="1"/>
  <c r="AE851" i="20"/>
  <c r="AE852" i="20" s="1"/>
  <c r="M1829" i="16"/>
  <c r="N1829" i="16" s="1"/>
  <c r="O1829" i="16" s="1"/>
  <c r="P1829" i="16" s="1"/>
  <c r="R1565" i="16"/>
  <c r="R371" i="16" s="1"/>
  <c r="R839" i="16" s="1"/>
  <c r="R200" i="10" s="1"/>
  <c r="Q1565" i="16"/>
  <c r="Q371" i="16" s="1"/>
  <c r="Q839" i="16" s="1"/>
  <c r="Q200" i="10" s="1"/>
  <c r="T1565" i="16"/>
  <c r="T371" i="16" s="1"/>
  <c r="T839" i="16" s="1"/>
  <c r="T200" i="10" s="1"/>
  <c r="Z762" i="20"/>
  <c r="AA762" i="20" s="1"/>
  <c r="AB762" i="20" s="1"/>
  <c r="W109" i="12"/>
  <c r="X101" i="12"/>
  <c r="AE1296" i="16"/>
  <c r="AE2185" i="16" s="1"/>
  <c r="M1162" i="20"/>
  <c r="N1162" i="20" s="1"/>
  <c r="S1965" i="16"/>
  <c r="T1965" i="16" s="1"/>
  <c r="S1147" i="20"/>
  <c r="T1147" i="20" s="1"/>
  <c r="U1147" i="20" s="1"/>
  <c r="AD1297" i="16"/>
  <c r="V763" i="20"/>
  <c r="W763" i="20" s="1"/>
  <c r="S2283" i="16"/>
  <c r="U1964" i="16"/>
  <c r="N1999" i="16"/>
  <c r="M2288" i="16"/>
  <c r="K215" i="20"/>
  <c r="L1175" i="20"/>
  <c r="L2289" i="16"/>
  <c r="L2007" i="16"/>
  <c r="L586" i="16" s="1"/>
  <c r="L2008" i="16"/>
  <c r="L587" i="16" s="1"/>
  <c r="L841" i="16" s="1"/>
  <c r="L202" i="10" s="1"/>
  <c r="N1149" i="20"/>
  <c r="O1148" i="20"/>
  <c r="L585" i="16"/>
  <c r="M1168" i="20"/>
  <c r="O1154" i="20"/>
  <c r="M2000" i="16"/>
  <c r="T1971" i="16"/>
  <c r="U1971" i="16" s="1"/>
  <c r="U2284" i="16" s="1"/>
  <c r="L1039" i="20"/>
  <c r="M1039" i="20" s="1"/>
  <c r="N1039" i="20" s="1"/>
  <c r="S1952" i="16"/>
  <c r="T1952" i="16" s="1"/>
  <c r="U1952" i="16" s="1"/>
  <c r="S1972" i="16"/>
  <c r="T785" i="20"/>
  <c r="U784" i="20"/>
  <c r="U778" i="20"/>
  <c r="V777" i="20"/>
  <c r="AD1298" i="16"/>
  <c r="Q3137" i="16"/>
  <c r="R3137" i="16" s="1"/>
  <c r="S3137" i="16" s="1"/>
  <c r="T3137" i="16" s="1"/>
  <c r="U3137" i="16" s="1"/>
  <c r="V3137" i="16" s="1"/>
  <c r="R1973" i="16"/>
  <c r="S1973" i="16" s="1"/>
  <c r="P1802" i="16"/>
  <c r="U1979" i="16"/>
  <c r="Q1801" i="16"/>
  <c r="O3139" i="16"/>
  <c r="O1988" i="16" s="1"/>
  <c r="O608" i="16" s="1"/>
  <c r="I580" i="16" s="1"/>
  <c r="V1978" i="16"/>
  <c r="V2285" i="16" s="1"/>
  <c r="R1800" i="16"/>
  <c r="R2260" i="16" s="1"/>
  <c r="U2285" i="16"/>
  <c r="Y943" i="20"/>
  <c r="Z942" i="20"/>
  <c r="R1980" i="16"/>
  <c r="S1980" i="16" s="1"/>
  <c r="T1980" i="16" s="1"/>
  <c r="U1980" i="16" s="1"/>
  <c r="AE1718" i="16"/>
  <c r="W3123" i="16"/>
  <c r="X3123" i="16" s="1"/>
  <c r="Y3123" i="16" s="1"/>
  <c r="Z3123" i="16" s="1"/>
  <c r="AA3123" i="16" s="1"/>
  <c r="AB3123" i="16" s="1"/>
  <c r="AC3123" i="16" s="1"/>
  <c r="AD3123" i="16" s="1"/>
  <c r="N2980" i="16"/>
  <c r="N2982" i="16" s="1"/>
  <c r="N1817" i="16" s="1"/>
  <c r="M1822" i="16"/>
  <c r="N1822" i="16" s="1"/>
  <c r="O1821" i="16"/>
  <c r="O2263" i="16" s="1"/>
  <c r="O3144" i="16"/>
  <c r="P3144" i="16" s="1"/>
  <c r="P3146" i="16" s="1"/>
  <c r="Z950" i="20"/>
  <c r="AA949" i="20"/>
  <c r="T3130" i="16"/>
  <c r="U3130" i="16" s="1"/>
  <c r="V3130" i="16" s="1"/>
  <c r="P1012" i="20"/>
  <c r="P1013" i="20" s="1"/>
  <c r="M1027" i="20"/>
  <c r="T1011" i="20"/>
  <c r="U1011" i="20" s="1"/>
  <c r="N1987" i="16"/>
  <c r="O1992" i="16"/>
  <c r="N2287" i="16"/>
  <c r="L2292" i="16"/>
  <c r="L2019" i="16"/>
  <c r="M2006" i="16"/>
  <c r="O2286" i="16"/>
  <c r="P1985" i="16"/>
  <c r="M2987" i="16"/>
  <c r="M2989" i="16" s="1"/>
  <c r="M1824" i="16" s="1"/>
  <c r="M1033" i="20"/>
  <c r="N1033" i="20" s="1"/>
  <c r="L1034" i="20"/>
  <c r="N1815" i="16"/>
  <c r="N1816" i="16" s="1"/>
  <c r="M1994" i="16"/>
  <c r="N1993" i="16"/>
  <c r="O1986" i="16"/>
  <c r="U771" i="20"/>
  <c r="V770" i="20"/>
  <c r="Y956" i="20"/>
  <c r="X957" i="20"/>
  <c r="AC530" i="20"/>
  <c r="AC1732" i="16"/>
  <c r="T1959" i="16"/>
  <c r="AA990" i="20"/>
  <c r="AB990" i="20" s="1"/>
  <c r="AC990" i="20" s="1"/>
  <c r="AC969" i="20"/>
  <c r="T978" i="20"/>
  <c r="U977" i="20"/>
  <c r="K1046" i="20"/>
  <c r="P1032" i="20"/>
  <c r="Q999" i="20"/>
  <c r="R998" i="20"/>
  <c r="O1020" i="20"/>
  <c r="P1019" i="20"/>
  <c r="Q1025" i="20"/>
  <c r="T984" i="20"/>
  <c r="S985" i="20"/>
  <c r="P1006" i="20"/>
  <c r="Q1005" i="20"/>
  <c r="W970" i="20"/>
  <c r="V971" i="20"/>
  <c r="K1040" i="20"/>
  <c r="K1041" i="20"/>
  <c r="S992" i="20"/>
  <c r="T991" i="20"/>
  <c r="X963" i="20"/>
  <c r="W964" i="20"/>
  <c r="S997" i="20"/>
  <c r="N1027" i="20"/>
  <c r="O1026" i="20"/>
  <c r="U1018" i="20"/>
  <c r="T1004" i="20"/>
  <c r="AD976" i="20"/>
  <c r="X983" i="20"/>
  <c r="AC531" i="20"/>
  <c r="AD529" i="20"/>
  <c r="AA1753" i="16"/>
  <c r="AB1753" i="16" s="1"/>
  <c r="R3131" i="16"/>
  <c r="AD708" i="20"/>
  <c r="AE707" i="20"/>
  <c r="AE708" i="20" s="1"/>
  <c r="Z845" i="20"/>
  <c r="AA844" i="20"/>
  <c r="V1945" i="16"/>
  <c r="U1121" i="20"/>
  <c r="Z831" i="20"/>
  <c r="AA830" i="20"/>
  <c r="Z810" i="20"/>
  <c r="AA809" i="20"/>
  <c r="AA824" i="20"/>
  <c r="Z922" i="20"/>
  <c r="AA921" i="20"/>
  <c r="V764" i="20"/>
  <c r="AD795" i="20"/>
  <c r="AC796" i="20"/>
  <c r="R1128" i="20"/>
  <c r="S1127" i="20"/>
  <c r="R1161" i="20"/>
  <c r="Q908" i="20"/>
  <c r="R907" i="20"/>
  <c r="K1185" i="20"/>
  <c r="K1176" i="20"/>
  <c r="K1177" i="20"/>
  <c r="K1170" i="20"/>
  <c r="L1169" i="20"/>
  <c r="M1163" i="20"/>
  <c r="M1156" i="20"/>
  <c r="N1155" i="20"/>
  <c r="Q1141" i="20"/>
  <c r="Q1142" i="20" s="1"/>
  <c r="Z2280" i="16"/>
  <c r="U2282" i="16"/>
  <c r="U1958" i="16"/>
  <c r="V1958" i="16" s="1"/>
  <c r="W1957" i="16"/>
  <c r="W2282" i="16" s="1"/>
  <c r="Q3153" i="16"/>
  <c r="V3153" i="16"/>
  <c r="Y3153" i="16"/>
  <c r="N3150" i="16"/>
  <c r="F3153" i="16"/>
  <c r="U3153" i="16"/>
  <c r="AD3153" i="16"/>
  <c r="L3150" i="16"/>
  <c r="F3158" i="16"/>
  <c r="AB3153" i="16"/>
  <c r="G3153" i="16"/>
  <c r="S3153" i="16"/>
  <c r="AC3153" i="16"/>
  <c r="AE3153" i="16"/>
  <c r="T3153" i="16"/>
  <c r="M3150" i="16"/>
  <c r="R3153" i="16"/>
  <c r="K3150" i="16"/>
  <c r="X3153" i="16"/>
  <c r="Z3153" i="16"/>
  <c r="W3153" i="16"/>
  <c r="K3151" i="16"/>
  <c r="K3153" i="16" s="1"/>
  <c r="K2002" i="16" s="1"/>
  <c r="N3151" i="16"/>
  <c r="N3153" i="16" s="1"/>
  <c r="N2002" i="16" s="1"/>
  <c r="N610" i="16" s="1"/>
  <c r="D3168" i="16"/>
  <c r="E3168" i="16" s="1"/>
  <c r="L3151" i="16"/>
  <c r="L3153" i="16" s="1"/>
  <c r="L2002" i="16" s="1"/>
  <c r="M3151" i="16"/>
  <c r="M3153" i="16" s="1"/>
  <c r="M2002" i="16" s="1"/>
  <c r="M610" i="16" s="1"/>
  <c r="O3145" i="16"/>
  <c r="D2025" i="16"/>
  <c r="F2024" i="16" s="1"/>
  <c r="L2025" i="16" s="1"/>
  <c r="D1192" i="20"/>
  <c r="C1192" i="20" s="1"/>
  <c r="E1191" i="20" s="1"/>
  <c r="P1814" i="16"/>
  <c r="Q1814" i="16" s="1"/>
  <c r="Q2262" i="16" s="1"/>
  <c r="V2748" i="16"/>
  <c r="Q3136" i="16"/>
  <c r="R3136" i="16" s="1"/>
  <c r="S3136" i="16" s="1"/>
  <c r="S3138" i="16" s="1"/>
  <c r="Q3143" i="16"/>
  <c r="R3143" i="16" s="1"/>
  <c r="W3103" i="16"/>
  <c r="X3101" i="16"/>
  <c r="V2281" i="16"/>
  <c r="X2746" i="16"/>
  <c r="X2748" i="16" s="1"/>
  <c r="X1950" i="16"/>
  <c r="X2281" i="16" s="1"/>
  <c r="V1951" i="16"/>
  <c r="W1951" i="16" s="1"/>
  <c r="W3137" i="16"/>
  <c r="X3137" i="16" s="1"/>
  <c r="Y3137" i="16" s="1"/>
  <c r="Z3137" i="16" s="1"/>
  <c r="AA3137" i="16" s="1"/>
  <c r="AB3137" i="16" s="1"/>
  <c r="AC3137" i="16" s="1"/>
  <c r="AD3137" i="16" s="1"/>
  <c r="AE3137" i="16" s="1"/>
  <c r="AB39" i="25"/>
  <c r="S39" i="25"/>
  <c r="Z39" i="25"/>
  <c r="N39" i="25"/>
  <c r="AE39" i="25"/>
  <c r="W3108" i="16"/>
  <c r="V3110" i="16"/>
  <c r="T39" i="25"/>
  <c r="M39" i="25"/>
  <c r="AC39" i="25"/>
  <c r="T3129" i="16"/>
  <c r="U3129" i="16" s="1"/>
  <c r="U3131" i="16" s="1"/>
  <c r="Q39" i="25"/>
  <c r="AA39" i="25"/>
  <c r="V39" i="25"/>
  <c r="X39" i="25"/>
  <c r="W1944" i="16"/>
  <c r="V3122" i="16"/>
  <c r="F3167" i="16"/>
  <c r="M2018" i="16"/>
  <c r="S3117" i="16"/>
  <c r="T3115" i="16"/>
  <c r="S1966" i="16"/>
  <c r="L39" i="25"/>
  <c r="Y39" i="25"/>
  <c r="K39" i="25"/>
  <c r="AA2280" i="16"/>
  <c r="AB1943" i="16"/>
  <c r="J618" i="16" a="1"/>
  <c r="J618" i="16" s="1"/>
  <c r="C2032" i="16"/>
  <c r="J224" i="20"/>
  <c r="C2294" i="16"/>
  <c r="AD39" i="25"/>
  <c r="W39" i="25"/>
  <c r="U617" i="16"/>
  <c r="U2028" i="16"/>
  <c r="N617" i="16"/>
  <c r="S2028" i="16"/>
  <c r="O617" i="16"/>
  <c r="S617" i="16"/>
  <c r="P617" i="16"/>
  <c r="T2028" i="16"/>
  <c r="V617" i="16"/>
  <c r="P2028" i="16"/>
  <c r="T617" i="16"/>
  <c r="V2028" i="16"/>
  <c r="J633" i="16" a="1"/>
  <c r="J633" i="16" s="1"/>
  <c r="J645" i="16" s="1"/>
  <c r="Q617" i="16"/>
  <c r="K617" i="16"/>
  <c r="Q2028" i="16"/>
  <c r="L617" i="16"/>
  <c r="R617" i="16"/>
  <c r="M617" i="16"/>
  <c r="R2028" i="16"/>
  <c r="W617" i="16"/>
  <c r="W2028" i="16"/>
  <c r="X617" i="16"/>
  <c r="X2028" i="16"/>
  <c r="Y617" i="16"/>
  <c r="Y2028" i="16"/>
  <c r="Z2028" i="16"/>
  <c r="Z617" i="16"/>
  <c r="AA617" i="16"/>
  <c r="AA2028" i="16"/>
  <c r="AB617" i="16"/>
  <c r="AB2028" i="16"/>
  <c r="AC2028" i="16"/>
  <c r="AC617" i="16"/>
  <c r="AD2028" i="16"/>
  <c r="AD617" i="16"/>
  <c r="AE2028" i="16"/>
  <c r="AE617" i="16"/>
  <c r="V3160" i="16"/>
  <c r="L3158" i="16"/>
  <c r="L3160" i="16" s="1"/>
  <c r="L2009" i="16" s="1"/>
  <c r="AD3160" i="16"/>
  <c r="AB3160" i="16"/>
  <c r="Y3160" i="16"/>
  <c r="W3160" i="16"/>
  <c r="T3160" i="16"/>
  <c r="G3160" i="16"/>
  <c r="U3160" i="16"/>
  <c r="F3160" i="16"/>
  <c r="AA3160" i="16"/>
  <c r="N3157" i="16"/>
  <c r="M3157" i="16"/>
  <c r="S3160" i="16"/>
  <c r="M3158" i="16"/>
  <c r="M3160" i="16" s="1"/>
  <c r="M2009" i="16" s="1"/>
  <c r="M611" i="16" s="1"/>
  <c r="L3157" i="16"/>
  <c r="AE3160" i="16"/>
  <c r="Z3160" i="16"/>
  <c r="K3157" i="16"/>
  <c r="AC3160" i="16"/>
  <c r="Q3160" i="16"/>
  <c r="X3160" i="16"/>
  <c r="K3158" i="16"/>
  <c r="K3160" i="16" s="1"/>
  <c r="K2009" i="16" s="1"/>
  <c r="R3160" i="16"/>
  <c r="P39" i="25"/>
  <c r="R39" i="25"/>
  <c r="U39" i="25"/>
  <c r="O39" i="25"/>
  <c r="S3131" i="16"/>
  <c r="T3124" i="16"/>
  <c r="L2994" i="16"/>
  <c r="L2996" i="16" s="1"/>
  <c r="L1831" i="16" s="1"/>
  <c r="M2994" i="16"/>
  <c r="M2996" i="16" s="1"/>
  <c r="M1831" i="16" s="1"/>
  <c r="M547" i="16" s="1"/>
  <c r="W1586" i="16"/>
  <c r="U1593" i="16"/>
  <c r="U1565" i="16" s="1"/>
  <c r="U371" i="16" s="1"/>
  <c r="U839" i="16" s="1"/>
  <c r="U200" i="10" s="1"/>
  <c r="W1600" i="16"/>
  <c r="M546" i="16"/>
  <c r="M545" i="16"/>
  <c r="Z2923" i="16"/>
  <c r="Z2925" i="16" s="1"/>
  <c r="W2944" i="16"/>
  <c r="W2946" i="16" s="1"/>
  <c r="P1809" i="16"/>
  <c r="M1830" i="16"/>
  <c r="N1830" i="16" s="1"/>
  <c r="Z2916" i="16"/>
  <c r="Z2918" i="16" s="1"/>
  <c r="O2972" i="16"/>
  <c r="O2974" i="16" s="1"/>
  <c r="N2981" i="16"/>
  <c r="N2993" i="16"/>
  <c r="O2993" i="16" s="1"/>
  <c r="O2995" i="16" s="1"/>
  <c r="V2952" i="16"/>
  <c r="W2952" i="16" s="1"/>
  <c r="X2952" i="16" s="1"/>
  <c r="M2988" i="16"/>
  <c r="X2930" i="16"/>
  <c r="X2932" i="16" s="1"/>
  <c r="O2981" i="16"/>
  <c r="P2979" i="16"/>
  <c r="K2988" i="16"/>
  <c r="U2959" i="16"/>
  <c r="K2996" i="16"/>
  <c r="K1831" i="16" s="1"/>
  <c r="K2989" i="16"/>
  <c r="K1824" i="16" s="1"/>
  <c r="K3000" i="16"/>
  <c r="AE3003" i="16"/>
  <c r="W3003" i="16"/>
  <c r="U3003" i="16"/>
  <c r="T3003" i="16"/>
  <c r="Z3003" i="16"/>
  <c r="L3000" i="16"/>
  <c r="M3000" i="16" s="1"/>
  <c r="AB3003" i="16"/>
  <c r="X3003" i="16"/>
  <c r="Q3003" i="16"/>
  <c r="AA3003" i="16"/>
  <c r="AC3003" i="16"/>
  <c r="R3003" i="16"/>
  <c r="F3003" i="16"/>
  <c r="Y3003" i="16"/>
  <c r="V3003" i="16"/>
  <c r="G3003" i="16"/>
  <c r="AD3003" i="16"/>
  <c r="S3003" i="16"/>
  <c r="Q2966" i="16"/>
  <c r="R2966" i="16" s="1"/>
  <c r="AE2876" i="16"/>
  <c r="H2876" i="16" s="1"/>
  <c r="H2874" i="16"/>
  <c r="R2965" i="16"/>
  <c r="L2988" i="16"/>
  <c r="N2986" i="16"/>
  <c r="AB2897" i="16"/>
  <c r="AC2895" i="16"/>
  <c r="AE2869" i="16"/>
  <c r="H2869" i="16" s="1"/>
  <c r="H2867" i="16"/>
  <c r="L2995" i="16"/>
  <c r="T2958" i="16"/>
  <c r="U2951" i="16"/>
  <c r="W2911" i="16"/>
  <c r="X2909" i="16"/>
  <c r="Q2967" i="16"/>
  <c r="AC2890" i="16"/>
  <c r="AD2888" i="16"/>
  <c r="O2973" i="16"/>
  <c r="P2973" i="16" s="1"/>
  <c r="P2975" i="16" s="1"/>
  <c r="M2995" i="16"/>
  <c r="V2939" i="16"/>
  <c r="W2937" i="16"/>
  <c r="K2995" i="16"/>
  <c r="N2975" i="16"/>
  <c r="N1810" i="16" s="1"/>
  <c r="N544" i="16" s="1"/>
  <c r="AD2883" i="16"/>
  <c r="AE2881" i="16"/>
  <c r="AC2904" i="16"/>
  <c r="AD2902" i="16"/>
  <c r="H2473" i="16"/>
  <c r="H2475" i="16"/>
  <c r="Y2517" i="16"/>
  <c r="Z2515" i="16"/>
  <c r="AC2496" i="16"/>
  <c r="AD2494" i="16"/>
  <c r="AA2489" i="16"/>
  <c r="AB2487" i="16"/>
  <c r="AC2503" i="16"/>
  <c r="AD2501" i="16"/>
  <c r="Y2510" i="16"/>
  <c r="Z2508" i="16"/>
  <c r="AD2482" i="16"/>
  <c r="AE2480" i="16"/>
  <c r="F1841" i="16"/>
  <c r="Y2767" i="16"/>
  <c r="Y2769" i="16" s="1"/>
  <c r="W2762" i="16"/>
  <c r="X2760" i="16"/>
  <c r="V2755" i="16"/>
  <c r="W2753" i="16"/>
  <c r="AB1577" i="16"/>
  <c r="AC1577" i="16" s="1"/>
  <c r="AA1578" i="16"/>
  <c r="AC1752" i="16"/>
  <c r="AD1318" i="16"/>
  <c r="AD27" i="16"/>
  <c r="AE25" i="16" s="1"/>
  <c r="AE2307" i="16" s="1"/>
  <c r="AE2319" i="16" s="1"/>
  <c r="AD2331" i="16"/>
  <c r="AD28" i="16" s="1"/>
  <c r="AD82" i="16" s="1"/>
  <c r="AE1866" i="16"/>
  <c r="AB1866" i="16"/>
  <c r="AC1866" i="16"/>
  <c r="AD1866" i="16"/>
  <c r="AC1076" i="16"/>
  <c r="AE1070" i="16"/>
  <c r="AD1311" i="16"/>
  <c r="AC823" i="20"/>
  <c r="AC824" i="20" s="1"/>
  <c r="AE872" i="20"/>
  <c r="AE873" i="20" s="1"/>
  <c r="AE857" i="20"/>
  <c r="AD858" i="20"/>
  <c r="AD859" i="20" s="1"/>
  <c r="AE928" i="20"/>
  <c r="AE929" i="20" s="1"/>
  <c r="AD822" i="20"/>
  <c r="AE899" i="20"/>
  <c r="AE879" i="20"/>
  <c r="AE880" i="20" s="1"/>
  <c r="AC663" i="20"/>
  <c r="AD661" i="20"/>
  <c r="AE755" i="20"/>
  <c r="AD955" i="20"/>
  <c r="AE1058" i="16"/>
  <c r="AE1773" i="16"/>
  <c r="AD2250" i="16"/>
  <c r="AE1730" i="16"/>
  <c r="AC1077" i="16"/>
  <c r="AD1075" i="16"/>
  <c r="AE2256" i="16"/>
  <c r="AD2257" i="16"/>
  <c r="AE1779" i="16"/>
  <c r="AD1731" i="16"/>
  <c r="AD2187" i="16"/>
  <c r="AD1312" i="16"/>
  <c r="AE1310" i="16"/>
  <c r="AE1059" i="16"/>
  <c r="AC1065" i="16"/>
  <c r="AD1063" i="16"/>
  <c r="AC1064" i="16"/>
  <c r="AE2189" i="16"/>
  <c r="AE1326" i="16"/>
  <c r="AC2253" i="16"/>
  <c r="AD1751" i="16"/>
  <c r="AE1325" i="16"/>
  <c r="AD2188" i="16"/>
  <c r="AD1319" i="16"/>
  <c r="AE1317" i="16"/>
  <c r="AE836" i="16"/>
  <c r="AE195" i="10" s="1"/>
  <c r="V1572" i="16"/>
  <c r="V2740" i="16"/>
  <c r="W2740" i="16" s="1"/>
  <c r="Y2742" i="16"/>
  <c r="W2742" i="16"/>
  <c r="U2741" i="16"/>
  <c r="V2739" i="16"/>
  <c r="Z1126" i="20"/>
  <c r="AA623" i="20"/>
  <c r="AB623" i="20" s="1"/>
  <c r="Z1112" i="20"/>
  <c r="Z776" i="20"/>
  <c r="Z1119" i="20"/>
  <c r="Z670" i="20"/>
  <c r="AA668" i="20"/>
  <c r="AB668" i="20" s="1"/>
  <c r="Y412" i="20"/>
  <c r="Z410" i="20"/>
  <c r="Q1123" i="16"/>
  <c r="R1123" i="16" s="1"/>
  <c r="S1123" i="16" s="1"/>
  <c r="O2264" i="16"/>
  <c r="AA1866" i="16"/>
  <c r="Z1866" i="16"/>
  <c r="Z2318" i="16"/>
  <c r="AA1081" i="16"/>
  <c r="AB1081" i="16" s="1"/>
  <c r="Z2228" i="16"/>
  <c r="AA1584" i="16"/>
  <c r="AB1584" i="16" s="1"/>
  <c r="X2230" i="16"/>
  <c r="Y1598" i="16"/>
  <c r="Z1598" i="16" s="1"/>
  <c r="X1599" i="16"/>
  <c r="X1585" i="16"/>
  <c r="Y1585" i="16" s="1"/>
  <c r="Z1585" i="16" s="1"/>
  <c r="X2228" i="16"/>
  <c r="V1592" i="16"/>
  <c r="V1564" i="16" s="1"/>
  <c r="V370" i="16" s="1"/>
  <c r="W1591" i="16"/>
  <c r="W1563" i="16" s="1"/>
  <c r="W369" i="16" s="1"/>
  <c r="V1563" i="16"/>
  <c r="V369" i="16" s="1"/>
  <c r="X783" i="20"/>
  <c r="Y783" i="20" s="1"/>
  <c r="X1570" i="16"/>
  <c r="W2226" i="16"/>
  <c r="T757" i="20"/>
  <c r="U756" i="20"/>
  <c r="Y2228" i="16"/>
  <c r="W1571" i="16"/>
  <c r="Q2261" i="16"/>
  <c r="Q1808" i="16"/>
  <c r="R1808" i="16" s="1"/>
  <c r="J2270" i="16"/>
  <c r="X1866" i="16"/>
  <c r="Y1866" i="16"/>
  <c r="R1794" i="16"/>
  <c r="R1795" i="16" s="1"/>
  <c r="S1793" i="16"/>
  <c r="S2259" i="16" s="1"/>
  <c r="X2335" i="16"/>
  <c r="X59" i="16"/>
  <c r="Y57" i="16" s="1"/>
  <c r="Y2311" i="16" s="1"/>
  <c r="X2326" i="16"/>
  <c r="X616" i="20"/>
  <c r="Y616" i="20" s="1"/>
  <c r="X412" i="20"/>
  <c r="M1136" i="16"/>
  <c r="L1142" i="16"/>
  <c r="M1835" i="16"/>
  <c r="M2265" i="16" s="1"/>
  <c r="Y1579" i="16"/>
  <c r="Z1579" i="16" s="1"/>
  <c r="Y1786" i="16"/>
  <c r="Z1786" i="16" s="1"/>
  <c r="Q1828" i="16"/>
  <c r="D3021" i="16"/>
  <c r="K1148" i="16"/>
  <c r="K1149" i="16" s="1"/>
  <c r="W411" i="20"/>
  <c r="X411" i="20" s="1"/>
  <c r="Y411" i="20" s="1"/>
  <c r="W412" i="20"/>
  <c r="V663" i="20"/>
  <c r="W662" i="20"/>
  <c r="X662" i="20" s="1"/>
  <c r="Y662" i="20" s="1"/>
  <c r="R121" i="20"/>
  <c r="T675" i="20"/>
  <c r="R676" i="20"/>
  <c r="Q122" i="20"/>
  <c r="D3027" i="16"/>
  <c r="P1866" i="16"/>
  <c r="Q1866" i="16"/>
  <c r="R1866" i="16"/>
  <c r="S1866" i="16"/>
  <c r="T1866" i="16"/>
  <c r="U1866" i="16"/>
  <c r="V1866" i="16"/>
  <c r="W1866" i="16"/>
  <c r="E3003" i="16"/>
  <c r="S1807" i="16"/>
  <c r="T1807" i="16" s="1"/>
  <c r="U1807" i="16" s="1"/>
  <c r="V1807" i="16" s="1"/>
  <c r="W1807" i="16" s="1"/>
  <c r="X1807" i="16" s="1"/>
  <c r="X2261" i="16" s="1"/>
  <c r="L1836" i="16"/>
  <c r="L1837" i="16" s="1"/>
  <c r="L2265" i="16"/>
  <c r="F1854" i="16" a="1"/>
  <c r="F1854" i="16" s="1"/>
  <c r="E3021" i="16"/>
  <c r="D3016" i="16"/>
  <c r="D3015" i="16"/>
  <c r="D1855" i="16"/>
  <c r="D3022" i="16" s="1"/>
  <c r="E3022" i="16"/>
  <c r="E3009" i="16"/>
  <c r="D3011" i="16" s="1"/>
  <c r="E3011" i="16" s="1"/>
  <c r="F3007" i="16"/>
  <c r="O1124" i="16"/>
  <c r="P1124" i="16" s="1"/>
  <c r="M1141" i="16"/>
  <c r="L1143" i="16"/>
  <c r="W1140" i="20"/>
  <c r="H1873" i="16"/>
  <c r="W1082" i="16"/>
  <c r="X1082" i="16" s="1"/>
  <c r="N1130" i="16"/>
  <c r="M1131" i="16"/>
  <c r="O1129" i="16"/>
  <c r="V1781" i="16"/>
  <c r="W1774" i="16"/>
  <c r="X1774" i="16" s="1"/>
  <c r="Y1774" i="16" s="1"/>
  <c r="Z1774" i="16" s="1"/>
  <c r="AA1774" i="16" s="1"/>
  <c r="AB1774" i="16" s="1"/>
  <c r="AC1774" i="16" s="1"/>
  <c r="AD1774" i="16" s="1"/>
  <c r="AE1774" i="16" s="1"/>
  <c r="P1119" i="16"/>
  <c r="U1788" i="16"/>
  <c r="V1788" i="16" s="1"/>
  <c r="T669" i="20"/>
  <c r="T670" i="20" s="1"/>
  <c r="D1915" i="16"/>
  <c r="E1915" i="16"/>
  <c r="W1071" i="16"/>
  <c r="X1071" i="16" s="1"/>
  <c r="R1113" i="16"/>
  <c r="M1137" i="16"/>
  <c r="N1135" i="16"/>
  <c r="L1147" i="16"/>
  <c r="Q1118" i="16"/>
  <c r="U1095" i="16"/>
  <c r="R1101" i="16"/>
  <c r="T1089" i="16"/>
  <c r="U1083" i="16"/>
  <c r="R1117" i="16"/>
  <c r="R1107" i="16"/>
  <c r="S1106" i="16"/>
  <c r="T1106" i="16" s="1"/>
  <c r="D1153" i="16"/>
  <c r="F1152" i="16" s="1"/>
  <c r="K1153" i="16" s="1"/>
  <c r="S1100" i="16"/>
  <c r="T1099" i="16"/>
  <c r="D1163" i="16"/>
  <c r="C1165" i="16"/>
  <c r="B1162" i="16"/>
  <c r="J1167" i="16"/>
  <c r="E1164" i="16"/>
  <c r="E1163" i="16"/>
  <c r="F1163" i="16" s="1" a="1"/>
  <c r="F1163" i="16" s="1"/>
  <c r="D1158" i="16"/>
  <c r="T1111" i="16"/>
  <c r="S1112" i="16"/>
  <c r="U1088" i="16"/>
  <c r="W1093" i="16"/>
  <c r="X1093" i="16" s="1"/>
  <c r="V1094" i="16"/>
  <c r="U1105" i="16"/>
  <c r="V1087" i="16"/>
  <c r="V713" i="20"/>
  <c r="U144" i="20"/>
  <c r="W617" i="20"/>
  <c r="W618" i="20" s="1"/>
  <c r="W108" i="20"/>
  <c r="V906" i="20"/>
  <c r="R893" i="20"/>
  <c r="R894" i="20" s="1"/>
  <c r="T892" i="20"/>
  <c r="S714" i="20"/>
  <c r="S715" i="20" s="1"/>
  <c r="S147" i="20" s="1"/>
  <c r="S1262" i="20" s="1"/>
  <c r="R145" i="20"/>
  <c r="U624" i="20"/>
  <c r="U625" i="20" s="1"/>
  <c r="U111" i="20" s="1"/>
  <c r="U1259" i="20" s="1"/>
  <c r="T109" i="20"/>
  <c r="V1133" i="20"/>
  <c r="W1120" i="20"/>
  <c r="X1120" i="20" s="1"/>
  <c r="Y1120" i="20" s="1"/>
  <c r="Y1121" i="20" s="1"/>
  <c r="S1113" i="20"/>
  <c r="S1114" i="20" s="1"/>
  <c r="U1103" i="20"/>
  <c r="U1104" i="20" s="1"/>
  <c r="W1787" i="16"/>
  <c r="X1787" i="16" s="1"/>
  <c r="W2258" i="16"/>
  <c r="V1102" i="20"/>
  <c r="W1780" i="16"/>
  <c r="X1780" i="16" s="1"/>
  <c r="Y1780" i="16" s="1"/>
  <c r="Z1780" i="16" s="1"/>
  <c r="AA1780" i="16" s="1"/>
  <c r="AB1780" i="16" s="1"/>
  <c r="AC1780" i="16" s="1"/>
  <c r="AD1780" i="16" s="1"/>
  <c r="E1862" i="16"/>
  <c r="B1860" i="16"/>
  <c r="B3027" i="16" s="1"/>
  <c r="E1861" i="16"/>
  <c r="D1867" i="16"/>
  <c r="C1870" i="16" s="1"/>
  <c r="D1053" i="20" s="1"/>
  <c r="C1053" i="20" s="1"/>
  <c r="E1052" i="20" s="1"/>
  <c r="D1861" i="16"/>
  <c r="K1856" i="16"/>
  <c r="W2257" i="16"/>
  <c r="T1134" i="20" l="1"/>
  <c r="U1134" i="20" s="1"/>
  <c r="N1096" i="20"/>
  <c r="F3008" i="16"/>
  <c r="R1920" i="16"/>
  <c r="AD1920" i="16"/>
  <c r="Z1920" i="16"/>
  <c r="V1920" i="16"/>
  <c r="S1920" i="16"/>
  <c r="P1920" i="16"/>
  <c r="AA1920" i="16"/>
  <c r="X1920" i="16"/>
  <c r="W1920" i="16"/>
  <c r="AE1920" i="16"/>
  <c r="AC1920" i="16"/>
  <c r="T1920" i="16"/>
  <c r="Q1920" i="16"/>
  <c r="AB1920" i="16"/>
  <c r="Y1920" i="16"/>
  <c r="U1920" i="16"/>
  <c r="O1095" i="20"/>
  <c r="O1097" i="20" s="1"/>
  <c r="N1097" i="20"/>
  <c r="W3095" i="16"/>
  <c r="V3096" i="16"/>
  <c r="W3094" i="16"/>
  <c r="AD900" i="20"/>
  <c r="AD901" i="20" s="1"/>
  <c r="G3029" i="16"/>
  <c r="G3032" i="16"/>
  <c r="D3169" i="16"/>
  <c r="G3166" i="16" s="1"/>
  <c r="Q3169" i="16" s="1"/>
  <c r="AE1298" i="16"/>
  <c r="AE1297" i="16"/>
  <c r="L1040" i="20"/>
  <c r="M1040" i="20" s="1"/>
  <c r="M1041" i="20" s="1"/>
  <c r="T2284" i="16"/>
  <c r="T1972" i="16"/>
  <c r="U1972" i="16" s="1"/>
  <c r="H3137" i="16"/>
  <c r="M1169" i="20"/>
  <c r="L1176" i="20"/>
  <c r="L216" i="20" s="1"/>
  <c r="L1185" i="20"/>
  <c r="M1185" i="20" s="1"/>
  <c r="N1185" i="20" s="1"/>
  <c r="O1185" i="20" s="1"/>
  <c r="M1175" i="20"/>
  <c r="M215" i="20" s="1"/>
  <c r="U2283" i="16"/>
  <c r="V1964" i="16"/>
  <c r="M2001" i="16"/>
  <c r="N2001" i="16" s="1"/>
  <c r="N2000" i="16"/>
  <c r="L215" i="20"/>
  <c r="L1177" i="20"/>
  <c r="L218" i="20" s="1"/>
  <c r="L1264" i="20" s="1"/>
  <c r="O1149" i="20"/>
  <c r="P1148" i="20"/>
  <c r="V1971" i="16"/>
  <c r="N2288" i="16"/>
  <c r="O1999" i="16"/>
  <c r="N1168" i="20"/>
  <c r="P1154" i="20"/>
  <c r="L1046" i="20"/>
  <c r="M1046" i="20" s="1"/>
  <c r="N1046" i="20" s="1"/>
  <c r="O1046" i="20" s="1"/>
  <c r="P1046" i="20" s="1"/>
  <c r="U785" i="20"/>
  <c r="V784" i="20"/>
  <c r="Q1802" i="16"/>
  <c r="V778" i="20"/>
  <c r="W777" i="20"/>
  <c r="V1979" i="16"/>
  <c r="S1800" i="16"/>
  <c r="T1800" i="16" s="1"/>
  <c r="U1800" i="16" s="1"/>
  <c r="V1800" i="16" s="1"/>
  <c r="W1800" i="16" s="1"/>
  <c r="X1800" i="16" s="1"/>
  <c r="X2260" i="16" s="1"/>
  <c r="R1801" i="16"/>
  <c r="W1978" i="16"/>
  <c r="X1978" i="16" s="1"/>
  <c r="X2285" i="16" s="1"/>
  <c r="AE3123" i="16"/>
  <c r="H3123" i="16" s="1"/>
  <c r="O2980" i="16"/>
  <c r="O2982" i="16" s="1"/>
  <c r="O1817" i="16" s="1"/>
  <c r="M1823" i="16"/>
  <c r="N1823" i="16" s="1"/>
  <c r="O1823" i="16" s="1"/>
  <c r="Z943" i="20"/>
  <c r="AA942" i="20"/>
  <c r="Q3144" i="16"/>
  <c r="R3144" i="16" s="1"/>
  <c r="O3146" i="16"/>
  <c r="O1995" i="16" s="1"/>
  <c r="O609" i="16" s="1"/>
  <c r="I581" i="16" s="1"/>
  <c r="AD1732" i="16"/>
  <c r="P1821" i="16"/>
  <c r="Q1821" i="16" s="1"/>
  <c r="R1821" i="16" s="1"/>
  <c r="S1821" i="16" s="1"/>
  <c r="O1822" i="16"/>
  <c r="W3130" i="16"/>
  <c r="X3130" i="16" s="1"/>
  <c r="Y3130" i="16" s="1"/>
  <c r="Z3130" i="16" s="1"/>
  <c r="AA3130" i="16" s="1"/>
  <c r="AB3130" i="16" s="1"/>
  <c r="AC3130" i="16" s="1"/>
  <c r="AD3130" i="16" s="1"/>
  <c r="AE3130" i="16" s="1"/>
  <c r="H3130" i="16" s="1"/>
  <c r="Q1012" i="20"/>
  <c r="Q1013" i="20" s="1"/>
  <c r="AB949" i="20"/>
  <c r="AA950" i="20"/>
  <c r="N2987" i="16"/>
  <c r="O2987" i="16" s="1"/>
  <c r="O2989" i="16" s="1"/>
  <c r="O1824" i="16" s="1"/>
  <c r="O1815" i="16"/>
  <c r="O1816" i="16" s="1"/>
  <c r="V1011" i="20"/>
  <c r="W1011" i="20" s="1"/>
  <c r="X1011" i="20" s="1"/>
  <c r="P1986" i="16"/>
  <c r="M1034" i="20"/>
  <c r="O1993" i="16"/>
  <c r="N1994" i="16"/>
  <c r="L2026" i="16"/>
  <c r="L2027" i="16" s="1"/>
  <c r="L2293" i="16"/>
  <c r="L2020" i="16"/>
  <c r="N3158" i="16"/>
  <c r="N3160" i="16" s="1"/>
  <c r="N2009" i="16" s="1"/>
  <c r="N611" i="16" s="1"/>
  <c r="N612" i="16" s="1"/>
  <c r="N217" i="20" s="1"/>
  <c r="Q1985" i="16"/>
  <c r="P2286" i="16"/>
  <c r="O2287" i="16"/>
  <c r="P1992" i="16"/>
  <c r="M2007" i="16"/>
  <c r="M2289" i="16"/>
  <c r="M585" i="16"/>
  <c r="L1842" i="16"/>
  <c r="L2266" i="16" s="1"/>
  <c r="L1041" i="20"/>
  <c r="N2006" i="16"/>
  <c r="O1987" i="16"/>
  <c r="V771" i="20"/>
  <c r="W770" i="20"/>
  <c r="Y957" i="20"/>
  <c r="Z956" i="20"/>
  <c r="AD530" i="20"/>
  <c r="AC1753" i="16"/>
  <c r="V1980" i="16"/>
  <c r="AD969" i="20"/>
  <c r="AE976" i="20"/>
  <c r="AD990" i="20"/>
  <c r="X964" i="20"/>
  <c r="Y963" i="20"/>
  <c r="K1047" i="20"/>
  <c r="Q1019" i="20"/>
  <c r="P1020" i="20"/>
  <c r="T1973" i="16"/>
  <c r="U1973" i="16" s="1"/>
  <c r="O1039" i="20"/>
  <c r="Q1006" i="20"/>
  <c r="R1005" i="20"/>
  <c r="R1025" i="20"/>
  <c r="U978" i="20"/>
  <c r="V977" i="20"/>
  <c r="U1004" i="20"/>
  <c r="V1004" i="20" s="1"/>
  <c r="T997" i="20"/>
  <c r="V1018" i="20"/>
  <c r="N1034" i="20"/>
  <c r="O1033" i="20"/>
  <c r="R999" i="20"/>
  <c r="S998" i="20"/>
  <c r="O1027" i="20"/>
  <c r="P1026" i="20"/>
  <c r="U984" i="20"/>
  <c r="T985" i="20"/>
  <c r="T992" i="20"/>
  <c r="U991" i="20"/>
  <c r="Q1032" i="20"/>
  <c r="K1053" i="20"/>
  <c r="AD531" i="20"/>
  <c r="AE529" i="20"/>
  <c r="AE531" i="20" s="1"/>
  <c r="Y983" i="20"/>
  <c r="X970" i="20"/>
  <c r="W971" i="20"/>
  <c r="AA1579" i="16"/>
  <c r="W1121" i="20"/>
  <c r="V1952" i="16"/>
  <c r="W1952" i="16" s="1"/>
  <c r="T1127" i="20"/>
  <c r="S1128" i="20"/>
  <c r="AB844" i="20"/>
  <c r="AA845" i="20"/>
  <c r="AD796" i="20"/>
  <c r="AE795" i="20"/>
  <c r="AE796" i="20" s="1"/>
  <c r="U1959" i="16"/>
  <c r="V1959" i="16" s="1"/>
  <c r="W764" i="20"/>
  <c r="X763" i="20"/>
  <c r="W1945" i="16"/>
  <c r="X778" i="20"/>
  <c r="S907" i="20"/>
  <c r="R908" i="20"/>
  <c r="AB809" i="20"/>
  <c r="AA810" i="20"/>
  <c r="AB921" i="20"/>
  <c r="AA922" i="20"/>
  <c r="X1121" i="20"/>
  <c r="T1135" i="20"/>
  <c r="AB830" i="20"/>
  <c r="AA831" i="20"/>
  <c r="S1161" i="20"/>
  <c r="K1192" i="20"/>
  <c r="L1192" i="20" s="1"/>
  <c r="K218" i="20"/>
  <c r="K1264" i="20" s="1"/>
  <c r="K1186" i="20"/>
  <c r="K216" i="20"/>
  <c r="M1170" i="20"/>
  <c r="O1162" i="20"/>
  <c r="N1163" i="20"/>
  <c r="N1156" i="20"/>
  <c r="O1155" i="20"/>
  <c r="O1156" i="20" s="1"/>
  <c r="R1141" i="20"/>
  <c r="R1142" i="20" s="1"/>
  <c r="X1957" i="16"/>
  <c r="W1958" i="16"/>
  <c r="K3152" i="16"/>
  <c r="N3152" i="16"/>
  <c r="L3152" i="16"/>
  <c r="M3152" i="16"/>
  <c r="D3175" i="16"/>
  <c r="E3175" i="16" s="1"/>
  <c r="Q3138" i="16"/>
  <c r="R3138" i="16" s="1"/>
  <c r="O3150" i="16"/>
  <c r="O3152" i="16" s="1"/>
  <c r="R1814" i="16"/>
  <c r="S1814" i="16" s="1"/>
  <c r="S2262" i="16" s="1"/>
  <c r="O3151" i="16"/>
  <c r="O3153" i="16" s="1"/>
  <c r="O2002" i="16" s="1"/>
  <c r="O610" i="16" s="1"/>
  <c r="I582" i="16" s="1"/>
  <c r="P2262" i="16"/>
  <c r="D2032" i="16"/>
  <c r="F2031" i="16" s="1"/>
  <c r="L2032" i="16" s="1"/>
  <c r="D1199" i="20"/>
  <c r="C1199" i="20" s="1"/>
  <c r="E1198" i="20" s="1"/>
  <c r="Q3145" i="16"/>
  <c r="R3145" i="16" s="1"/>
  <c r="Y2746" i="16"/>
  <c r="Y2748" i="16" s="1"/>
  <c r="Y1950" i="16"/>
  <c r="Z1950" i="16" s="1"/>
  <c r="X1951" i="16"/>
  <c r="Y3101" i="16"/>
  <c r="X3103" i="16"/>
  <c r="M3159" i="16"/>
  <c r="N3159" i="16"/>
  <c r="K3159" i="16"/>
  <c r="T3131" i="16"/>
  <c r="V3129" i="16"/>
  <c r="V618" i="16"/>
  <c r="V2035" i="16"/>
  <c r="K618" i="16"/>
  <c r="Q618" i="16"/>
  <c r="U2035" i="16"/>
  <c r="U618" i="16"/>
  <c r="W2035" i="16"/>
  <c r="L618" i="16"/>
  <c r="R2035" i="16"/>
  <c r="M618" i="16"/>
  <c r="R618" i="16"/>
  <c r="J634" i="16" a="1"/>
  <c r="J634" i="16" s="1"/>
  <c r="J646" i="16" s="1"/>
  <c r="N618" i="16"/>
  <c r="S2035" i="16"/>
  <c r="Q2035" i="16"/>
  <c r="O618" i="16"/>
  <c r="S618" i="16"/>
  <c r="P618" i="16"/>
  <c r="T618" i="16"/>
  <c r="W618" i="16"/>
  <c r="P2035" i="16"/>
  <c r="T2035" i="16"/>
  <c r="X2035" i="16"/>
  <c r="X618" i="16"/>
  <c r="Y618" i="16"/>
  <c r="Y2035" i="16"/>
  <c r="Z2035" i="16"/>
  <c r="Z618" i="16"/>
  <c r="AA618" i="16"/>
  <c r="AA2035" i="16"/>
  <c r="AB2035" i="16"/>
  <c r="AB618" i="16"/>
  <c r="AC618" i="16"/>
  <c r="AC2035" i="16"/>
  <c r="AD618" i="16"/>
  <c r="AD2035" i="16"/>
  <c r="AE2035" i="16"/>
  <c r="AE618" i="16"/>
  <c r="T1966" i="16"/>
  <c r="U1965" i="16"/>
  <c r="M2292" i="16"/>
  <c r="N2018" i="16"/>
  <c r="O2018" i="16" s="1"/>
  <c r="M2019" i="16"/>
  <c r="AB2280" i="16"/>
  <c r="AC1943" i="16"/>
  <c r="V3124" i="16"/>
  <c r="W3122" i="16"/>
  <c r="O3157" i="16"/>
  <c r="P3157" i="16" s="1"/>
  <c r="P3159" i="16" s="1"/>
  <c r="T3117" i="16"/>
  <c r="U3115" i="16"/>
  <c r="W3110" i="16"/>
  <c r="X3108" i="16"/>
  <c r="S3143" i="16"/>
  <c r="T3136" i="16"/>
  <c r="U3136" i="16" s="1"/>
  <c r="L3159" i="16"/>
  <c r="M612" i="16"/>
  <c r="M217" i="20" s="1"/>
  <c r="J619" i="16" a="1"/>
  <c r="J619" i="16" s="1"/>
  <c r="C2039" i="16"/>
  <c r="J225" i="20"/>
  <c r="C2295" i="16"/>
  <c r="F3174" i="16"/>
  <c r="M2025" i="16"/>
  <c r="X1944" i="16"/>
  <c r="N2994" i="16"/>
  <c r="O2994" i="16" s="1"/>
  <c r="O2996" i="16" s="1"/>
  <c r="O1831" i="16" s="1"/>
  <c r="O547" i="16" s="1"/>
  <c r="X1600" i="16"/>
  <c r="V1593" i="16"/>
  <c r="V1565" i="16" s="1"/>
  <c r="V371" i="16" s="1"/>
  <c r="V839" i="16" s="1"/>
  <c r="V200" i="10" s="1"/>
  <c r="X1586" i="16"/>
  <c r="Y1586" i="16" s="1"/>
  <c r="Z1586" i="16" s="1"/>
  <c r="P2981" i="16"/>
  <c r="AA2923" i="16"/>
  <c r="AA2925" i="16" s="1"/>
  <c r="X2944" i="16"/>
  <c r="Y2944" i="16" s="1"/>
  <c r="P2972" i="16"/>
  <c r="Q2972" i="16" s="1"/>
  <c r="N2995" i="16"/>
  <c r="P2993" i="16"/>
  <c r="Q2993" i="16" s="1"/>
  <c r="Y2952" i="16"/>
  <c r="Z2952" i="16" s="1"/>
  <c r="AA2952" i="16" s="1"/>
  <c r="AB2952" i="16" s="1"/>
  <c r="AC2952" i="16" s="1"/>
  <c r="AD2952" i="16" s="1"/>
  <c r="AE2952" i="16" s="1"/>
  <c r="H2952" i="16" s="1"/>
  <c r="AA2916" i="16"/>
  <c r="L3002" i="16"/>
  <c r="Y2930" i="16"/>
  <c r="O1830" i="16"/>
  <c r="P1830" i="16" s="1"/>
  <c r="Q1809" i="16"/>
  <c r="R1809" i="16" s="1"/>
  <c r="N3000" i="16"/>
  <c r="O3000" i="16" s="1"/>
  <c r="O3002" i="16" s="1"/>
  <c r="Q2979" i="16"/>
  <c r="V2959" i="16"/>
  <c r="W2959" i="16" s="1"/>
  <c r="X2959" i="16" s="1"/>
  <c r="Y2959" i="16" s="1"/>
  <c r="Z2959" i="16" s="1"/>
  <c r="AA2959" i="16" s="1"/>
  <c r="AB2959" i="16" s="1"/>
  <c r="AC2959" i="16" s="1"/>
  <c r="AD2959" i="16" s="1"/>
  <c r="AE2959" i="16" s="1"/>
  <c r="H2959" i="16" s="1"/>
  <c r="AD2904" i="16"/>
  <c r="AE2902" i="16"/>
  <c r="AD2890" i="16"/>
  <c r="AE2888" i="16"/>
  <c r="U2953" i="16"/>
  <c r="V2951" i="16"/>
  <c r="AC2897" i="16"/>
  <c r="AD2895" i="16"/>
  <c r="R2967" i="16"/>
  <c r="S2965" i="16"/>
  <c r="K3002" i="16"/>
  <c r="T2960" i="16"/>
  <c r="U2958" i="16"/>
  <c r="S2966" i="16"/>
  <c r="T2966" i="16" s="1"/>
  <c r="U2966" i="16" s="1"/>
  <c r="V2966" i="16" s="1"/>
  <c r="M3002" i="16"/>
  <c r="AE2883" i="16"/>
  <c r="H2883" i="16" s="1"/>
  <c r="H2881" i="16"/>
  <c r="K3001" i="16"/>
  <c r="M3001" i="16" s="1"/>
  <c r="M3003" i="16" s="1"/>
  <c r="M1838" i="16" s="1"/>
  <c r="M548" i="16" s="1"/>
  <c r="L3001" i="16"/>
  <c r="L3003" i="16" s="1"/>
  <c r="L1838" i="16" s="1"/>
  <c r="O2975" i="16"/>
  <c r="O1810" i="16" s="1"/>
  <c r="O544" i="16" s="1"/>
  <c r="I446" i="16" s="1"/>
  <c r="G179" i="20" s="1"/>
  <c r="Q2973" i="16"/>
  <c r="D1856" i="16"/>
  <c r="F1855" i="16" s="1"/>
  <c r="F3022" i="16" s="1"/>
  <c r="W2939" i="16"/>
  <c r="X2937" i="16"/>
  <c r="X2911" i="16"/>
  <c r="Y2909" i="16"/>
  <c r="O2986" i="16"/>
  <c r="N2988" i="16"/>
  <c r="AB2489" i="16"/>
  <c r="AC2487" i="16"/>
  <c r="AE2482" i="16"/>
  <c r="H2482" i="16" s="1"/>
  <c r="H2480" i="16"/>
  <c r="AD2496" i="16"/>
  <c r="AE2494" i="16"/>
  <c r="Z2510" i="16"/>
  <c r="AA2508" i="16"/>
  <c r="Z2517" i="16"/>
  <c r="AA2515" i="16"/>
  <c r="AD2503" i="16"/>
  <c r="AE2501" i="16"/>
  <c r="F1848" i="16"/>
  <c r="F3015" i="16" s="1"/>
  <c r="AB2227" i="16"/>
  <c r="Z2767" i="16"/>
  <c r="AA2767" i="16" s="1"/>
  <c r="X2762" i="16"/>
  <c r="Y2760" i="16"/>
  <c r="W2755" i="16"/>
  <c r="X2753" i="16"/>
  <c r="AE1311" i="16"/>
  <c r="AB1578" i="16"/>
  <c r="AC1578" i="16" s="1"/>
  <c r="AE1318" i="16"/>
  <c r="AD1076" i="16"/>
  <c r="AB1873" i="16"/>
  <c r="AC1873" i="16"/>
  <c r="AD1873" i="16"/>
  <c r="AE1873" i="16"/>
  <c r="AE2331" i="16"/>
  <c r="AE28" i="16" s="1"/>
  <c r="AE82" i="16" s="1"/>
  <c r="AE27" i="16"/>
  <c r="AD823" i="20"/>
  <c r="AD824" i="20" s="1"/>
  <c r="AE1780" i="16"/>
  <c r="AE858" i="20"/>
  <c r="AE859" i="20" s="1"/>
  <c r="AE955" i="20"/>
  <c r="AC623" i="20"/>
  <c r="AB670" i="20"/>
  <c r="AC668" i="20"/>
  <c r="AD663" i="20"/>
  <c r="AE661" i="20"/>
  <c r="AE663" i="20" s="1"/>
  <c r="AE822" i="20"/>
  <c r="AC762" i="20"/>
  <c r="AE1731" i="16"/>
  <c r="AD2253" i="16"/>
  <c r="AE1751" i="16"/>
  <c r="AE2257" i="16"/>
  <c r="AC1081" i="16"/>
  <c r="AD1752" i="16"/>
  <c r="AD1077" i="16"/>
  <c r="AE1075" i="16"/>
  <c r="AB2228" i="16"/>
  <c r="AC1584" i="16"/>
  <c r="AE2187" i="16"/>
  <c r="AE1312" i="16"/>
  <c r="AE2188" i="16"/>
  <c r="AE1319" i="16"/>
  <c r="AD1064" i="16"/>
  <c r="AC2227" i="16"/>
  <c r="AD1577" i="16"/>
  <c r="AE2250" i="16"/>
  <c r="AD1065" i="16"/>
  <c r="AE1063" i="16"/>
  <c r="AD167" i="16"/>
  <c r="AD184" i="16" s="1"/>
  <c r="AD58" i="10" s="1"/>
  <c r="AB160" i="16"/>
  <c r="AB177" i="16" s="1"/>
  <c r="AB50" i="10" s="1"/>
  <c r="AB338" i="10" s="1"/>
  <c r="AB166" i="16"/>
  <c r="AD165" i="16"/>
  <c r="AD182" i="16" s="1"/>
  <c r="AD56" i="10" s="1"/>
  <c r="AB168" i="16"/>
  <c r="AB185" i="16" s="1"/>
  <c r="AB59" i="10" s="1"/>
  <c r="AC164" i="16"/>
  <c r="AE164" i="16"/>
  <c r="AB161" i="16"/>
  <c r="AB178" i="16" s="1"/>
  <c r="AB51" i="10" s="1"/>
  <c r="AB339" i="10" s="1"/>
  <c r="AD164" i="16"/>
  <c r="AC167" i="16"/>
  <c r="AC184" i="16" s="1"/>
  <c r="AC58" i="10" s="1"/>
  <c r="AE166" i="16"/>
  <c r="AC160" i="16"/>
  <c r="AC177" i="16" s="1"/>
  <c r="AC50" i="10" s="1"/>
  <c r="AC338" i="10" s="1"/>
  <c r="AD166" i="16"/>
  <c r="AC168" i="16"/>
  <c r="AC185" i="16" s="1"/>
  <c r="AC59" i="10" s="1"/>
  <c r="AE161" i="16"/>
  <c r="AE178" i="16" s="1"/>
  <c r="AE51" i="10" s="1"/>
  <c r="AE339" i="10" s="1"/>
  <c r="AE160" i="16"/>
  <c r="AB167" i="16"/>
  <c r="AB184" i="16" s="1"/>
  <c r="AB58" i="10" s="1"/>
  <c r="AE159" i="16"/>
  <c r="AC161" i="16"/>
  <c r="AC178" i="16" s="1"/>
  <c r="AC51" i="10" s="1"/>
  <c r="AC339" i="10" s="1"/>
  <c r="AC165" i="16"/>
  <c r="AC182" i="16" s="1"/>
  <c r="AC56" i="10" s="1"/>
  <c r="AB165" i="16"/>
  <c r="AB182" i="16" s="1"/>
  <c r="AB56" i="10" s="1"/>
  <c r="AD160" i="16"/>
  <c r="AD177" i="16" s="1"/>
  <c r="AD50" i="10" s="1"/>
  <c r="AD338" i="10" s="1"/>
  <c r="AB164" i="16"/>
  <c r="AC166" i="16"/>
  <c r="AC159" i="16"/>
  <c r="AB159" i="16"/>
  <c r="AD161" i="16"/>
  <c r="AD178" i="16" s="1"/>
  <c r="AD51" i="10" s="1"/>
  <c r="AD339" i="10" s="1"/>
  <c r="AE168" i="16"/>
  <c r="AE185" i="16" s="1"/>
  <c r="AE59" i="10" s="1"/>
  <c r="AE167" i="16"/>
  <c r="AE184" i="16" s="1"/>
  <c r="AE58" i="10" s="1"/>
  <c r="AD159" i="16"/>
  <c r="AE165" i="16"/>
  <c r="AE182" i="16" s="1"/>
  <c r="AE56" i="10" s="1"/>
  <c r="AD168" i="16"/>
  <c r="AD185" i="16" s="1"/>
  <c r="AD59" i="10" s="1"/>
  <c r="W1572" i="16"/>
  <c r="X2740" i="16"/>
  <c r="X2742" i="16" s="1"/>
  <c r="Z2742" i="16"/>
  <c r="V2741" i="16"/>
  <c r="W2739" i="16"/>
  <c r="X2739" i="16" s="1"/>
  <c r="Z1121" i="20"/>
  <c r="AA1119" i="20"/>
  <c r="AB1119" i="20" s="1"/>
  <c r="AA776" i="20"/>
  <c r="AB776" i="20" s="1"/>
  <c r="Z411" i="20"/>
  <c r="AA670" i="20"/>
  <c r="AA1126" i="20"/>
  <c r="AB1126" i="20" s="1"/>
  <c r="AA1112" i="20"/>
  <c r="AB1112" i="20" s="1"/>
  <c r="Z412" i="20"/>
  <c r="AA410" i="20"/>
  <c r="AB410" i="20" s="1"/>
  <c r="Z1120" i="20"/>
  <c r="Z783" i="20"/>
  <c r="Z662" i="20"/>
  <c r="Z616" i="20"/>
  <c r="Y108" i="20"/>
  <c r="Q1124" i="16"/>
  <c r="R1124" i="16" s="1"/>
  <c r="S1124" i="16" s="1"/>
  <c r="Z19" i="16"/>
  <c r="AA17" i="16" s="1"/>
  <c r="AA2306" i="16" s="1"/>
  <c r="AA2318" i="16" s="1"/>
  <c r="Z2330" i="16"/>
  <c r="Z1873" i="16"/>
  <c r="AA1873" i="16"/>
  <c r="Z2258" i="16"/>
  <c r="AA1786" i="16"/>
  <c r="AB1786" i="16" s="1"/>
  <c r="AA1585" i="16"/>
  <c r="AB1585" i="16" s="1"/>
  <c r="Z2230" i="16"/>
  <c r="AA1598" i="16"/>
  <c r="AB1598" i="16" s="1"/>
  <c r="AA2228" i="16"/>
  <c r="R1828" i="16"/>
  <c r="S1828" i="16" s="1"/>
  <c r="T1828" i="16" s="1"/>
  <c r="U1828" i="16" s="1"/>
  <c r="Z167" i="16"/>
  <c r="Z184" i="16" s="1"/>
  <c r="Z58" i="10" s="1"/>
  <c r="Z159" i="16"/>
  <c r="AA167" i="16"/>
  <c r="AA184" i="16" s="1"/>
  <c r="AA58" i="10" s="1"/>
  <c r="AA164" i="16"/>
  <c r="AA168" i="16"/>
  <c r="AA185" i="16" s="1"/>
  <c r="AA59" i="10" s="1"/>
  <c r="Z166" i="16"/>
  <c r="Z165" i="16"/>
  <c r="Z182" i="16" s="1"/>
  <c r="Z56" i="10" s="1"/>
  <c r="Z164" i="16"/>
  <c r="AA165" i="16"/>
  <c r="AA182" i="16" s="1"/>
  <c r="AA56" i="10" s="1"/>
  <c r="AA161" i="16"/>
  <c r="AA178" i="16" s="1"/>
  <c r="AA51" i="10" s="1"/>
  <c r="AA339" i="10" s="1"/>
  <c r="AA160" i="16"/>
  <c r="AA177" i="16" s="1"/>
  <c r="AA50" i="10" s="1"/>
  <c r="AA338" i="10" s="1"/>
  <c r="AA166" i="16"/>
  <c r="Z168" i="16"/>
  <c r="Z185" i="16" s="1"/>
  <c r="Z59" i="10" s="1"/>
  <c r="AA159" i="16"/>
  <c r="Z160" i="16"/>
  <c r="Z177" i="16" s="1"/>
  <c r="Z50" i="10" s="1"/>
  <c r="Z338" i="10" s="1"/>
  <c r="Z161" i="16"/>
  <c r="Z178" i="16" s="1"/>
  <c r="Z51" i="10" s="1"/>
  <c r="Z339" i="10" s="1"/>
  <c r="Y1599" i="16"/>
  <c r="Z1599" i="16" s="1"/>
  <c r="Y2230" i="16"/>
  <c r="W2229" i="16"/>
  <c r="X1591" i="16"/>
  <c r="X1563" i="16" s="1"/>
  <c r="X369" i="16" s="1"/>
  <c r="W1592" i="16"/>
  <c r="W1564" i="16" s="1"/>
  <c r="W370" i="16" s="1"/>
  <c r="U757" i="20"/>
  <c r="V756" i="20"/>
  <c r="X1571" i="16"/>
  <c r="X2226" i="16"/>
  <c r="Y1570" i="16"/>
  <c r="Z1570" i="16" s="1"/>
  <c r="V1147" i="20"/>
  <c r="Y2258" i="16"/>
  <c r="J2271" i="16"/>
  <c r="X1873" i="16"/>
  <c r="Y1873" i="16"/>
  <c r="S1794" i="16"/>
  <c r="S1795" i="16" s="1"/>
  <c r="T1793" i="16"/>
  <c r="T2259" i="16" s="1"/>
  <c r="X617" i="20"/>
  <c r="Y617" i="20" s="1"/>
  <c r="Y618" i="20" s="1"/>
  <c r="Y2323" i="16"/>
  <c r="Y2314" i="16"/>
  <c r="Y91" i="16" s="1"/>
  <c r="X60" i="16"/>
  <c r="X87" i="16" s="1"/>
  <c r="X84" i="16" s="1"/>
  <c r="X2338" i="16"/>
  <c r="N1835" i="16"/>
  <c r="N1136" i="16"/>
  <c r="X1140" i="20"/>
  <c r="Y1140" i="20" s="1"/>
  <c r="X108" i="20"/>
  <c r="M1142" i="16"/>
  <c r="Y1787" i="16"/>
  <c r="Z1787" i="16" s="1"/>
  <c r="M1836" i="16"/>
  <c r="M1837" i="16" s="1"/>
  <c r="D3071" i="16"/>
  <c r="Y1807" i="16"/>
  <c r="Z1807" i="16" s="1"/>
  <c r="D3028" i="16"/>
  <c r="Y1071" i="16"/>
  <c r="Z1071" i="16" s="1"/>
  <c r="K1154" i="16"/>
  <c r="K1155" i="16" s="1"/>
  <c r="Y1082" i="16"/>
  <c r="Z1082" i="16" s="1"/>
  <c r="P1129" i="16"/>
  <c r="Q1129" i="16" s="1"/>
  <c r="Y1093" i="16"/>
  <c r="Z1093" i="16" s="1"/>
  <c r="Y167" i="16"/>
  <c r="Y184" i="16" s="1"/>
  <c r="Y58" i="10" s="1"/>
  <c r="Y160" i="16"/>
  <c r="Y177" i="16" s="1"/>
  <c r="Y50" i="10" s="1"/>
  <c r="Y338" i="10" s="1"/>
  <c r="X168" i="16"/>
  <c r="X185" i="16" s="1"/>
  <c r="X59" i="10" s="1"/>
  <c r="X161" i="16"/>
  <c r="X178" i="16" s="1"/>
  <c r="X51" i="10" s="1"/>
  <c r="X339" i="10" s="1"/>
  <c r="X164" i="16"/>
  <c r="Y164" i="16"/>
  <c r="Y166" i="16"/>
  <c r="Y161" i="16"/>
  <c r="Y178" i="16" s="1"/>
  <c r="Y51" i="10" s="1"/>
  <c r="Y339" i="10" s="1"/>
  <c r="Y159" i="16"/>
  <c r="X159" i="16"/>
  <c r="X167" i="16"/>
  <c r="X184" i="16" s="1"/>
  <c r="X58" i="10" s="1"/>
  <c r="X165" i="16"/>
  <c r="X182" i="16" s="1"/>
  <c r="X56" i="10" s="1"/>
  <c r="X166" i="16"/>
  <c r="X160" i="16"/>
  <c r="X177" i="16" s="1"/>
  <c r="X50" i="10" s="1"/>
  <c r="X338" i="10" s="1"/>
  <c r="Y165" i="16"/>
  <c r="Y182" i="16" s="1"/>
  <c r="Y56" i="10" s="1"/>
  <c r="Y168" i="16"/>
  <c r="Y185" i="16" s="1"/>
  <c r="Y59" i="10" s="1"/>
  <c r="K159" i="16"/>
  <c r="K161" i="16"/>
  <c r="K178" i="16" s="1"/>
  <c r="K51" i="10" s="1"/>
  <c r="K339" i="10" s="1"/>
  <c r="R677" i="20"/>
  <c r="R124" i="20" s="1"/>
  <c r="R1261" i="20" s="1"/>
  <c r="S676" i="20"/>
  <c r="R122" i="20"/>
  <c r="U675" i="20"/>
  <c r="T121" i="20"/>
  <c r="D3034" i="16"/>
  <c r="P1873" i="16"/>
  <c r="Q1873" i="16"/>
  <c r="R1873" i="16"/>
  <c r="S1873" i="16"/>
  <c r="T1873" i="16"/>
  <c r="U1873" i="16"/>
  <c r="V1873" i="16"/>
  <c r="W1873" i="16"/>
  <c r="S2261" i="16"/>
  <c r="U2261" i="16"/>
  <c r="S1808" i="16"/>
  <c r="T1808" i="16" s="1"/>
  <c r="U1808" i="16" s="1"/>
  <c r="V1808" i="16" s="1"/>
  <c r="T2261" i="16"/>
  <c r="F1915" i="16" a="1"/>
  <c r="F1915" i="16" s="1"/>
  <c r="E3071" i="16"/>
  <c r="F1861" i="16" a="1"/>
  <c r="F1861" i="16" s="1"/>
  <c r="E3028" i="16"/>
  <c r="F3021" i="16"/>
  <c r="F3014" i="16"/>
  <c r="E3016" i="16"/>
  <c r="D3017" i="16" s="1"/>
  <c r="G3014" i="16" s="1"/>
  <c r="D1862" i="16"/>
  <c r="D1863" i="16" s="1"/>
  <c r="E3029" i="16"/>
  <c r="D3010" i="16"/>
  <c r="K1849" i="16"/>
  <c r="K166" i="16"/>
  <c r="K183" i="16" s="1"/>
  <c r="K57" i="10" s="1"/>
  <c r="K164" i="16"/>
  <c r="K181" i="16" s="1"/>
  <c r="L161" i="16"/>
  <c r="L178" i="16" s="1"/>
  <c r="L51" i="10" s="1"/>
  <c r="L339" i="10" s="1"/>
  <c r="L159" i="16"/>
  <c r="M159" i="16"/>
  <c r="M160" i="16"/>
  <c r="M177" i="16" s="1"/>
  <c r="K160" i="16"/>
  <c r="K177" i="16" s="1"/>
  <c r="K50" i="10" s="1"/>
  <c r="K338" i="10" s="1"/>
  <c r="O1125" i="16"/>
  <c r="P1125" i="16" s="1"/>
  <c r="Q1125" i="16" s="1"/>
  <c r="R1125" i="16" s="1"/>
  <c r="M1143" i="16"/>
  <c r="M164" i="16" s="1"/>
  <c r="N1141" i="16"/>
  <c r="H1880" i="16"/>
  <c r="N1131" i="16"/>
  <c r="O1130" i="16"/>
  <c r="L1148" i="16"/>
  <c r="W1781" i="16"/>
  <c r="X1781" i="16" s="1"/>
  <c r="Y1781" i="16" s="1"/>
  <c r="Z1781" i="16" s="1"/>
  <c r="AA1781" i="16" s="1"/>
  <c r="AB1781" i="16" s="1"/>
  <c r="AC1781" i="16" s="1"/>
  <c r="AD1781" i="16" s="1"/>
  <c r="Q1119" i="16"/>
  <c r="W1788" i="16"/>
  <c r="X1788" i="16" s="1"/>
  <c r="U669" i="20"/>
  <c r="U670" i="20" s="1"/>
  <c r="D1159" i="16"/>
  <c r="E1923" i="16" s="1"/>
  <c r="S1113" i="16"/>
  <c r="O1135" i="16"/>
  <c r="M1147" i="16"/>
  <c r="N1137" i="16"/>
  <c r="L1149" i="16"/>
  <c r="V1095" i="16"/>
  <c r="L1153" i="16"/>
  <c r="M1153" i="16" s="1"/>
  <c r="V1083" i="16"/>
  <c r="S1117" i="16"/>
  <c r="S1101" i="16"/>
  <c r="U1089" i="16"/>
  <c r="R1118" i="16"/>
  <c r="S1107" i="16"/>
  <c r="T1107" i="16" s="1"/>
  <c r="T1100" i="16"/>
  <c r="U1099" i="16"/>
  <c r="U1111" i="16"/>
  <c r="T1123" i="16"/>
  <c r="T1112" i="16"/>
  <c r="D1164" i="16"/>
  <c r="V1105" i="16"/>
  <c r="U1106" i="16"/>
  <c r="W1087" i="16"/>
  <c r="X1087" i="16" s="1"/>
  <c r="V1088" i="16"/>
  <c r="W1094" i="16"/>
  <c r="X1094" i="16" s="1"/>
  <c r="V144" i="20"/>
  <c r="W713" i="20"/>
  <c r="W906" i="20"/>
  <c r="X906" i="20" s="1"/>
  <c r="Y906" i="20" s="1"/>
  <c r="U892" i="20"/>
  <c r="S893" i="20"/>
  <c r="T714" i="20"/>
  <c r="T715" i="20" s="1"/>
  <c r="T147" i="20" s="1"/>
  <c r="T1262" i="20" s="1"/>
  <c r="S145" i="20"/>
  <c r="V624" i="20"/>
  <c r="V625" i="20" s="1"/>
  <c r="V111" i="20" s="1"/>
  <c r="V1259" i="20" s="1"/>
  <c r="U109" i="20"/>
  <c r="W1133" i="20"/>
  <c r="X1133" i="20" s="1"/>
  <c r="Y1133" i="20" s="1"/>
  <c r="T1113" i="20"/>
  <c r="T1114" i="20" s="1"/>
  <c r="V1103" i="20"/>
  <c r="V1104" i="20" s="1"/>
  <c r="W1102" i="20"/>
  <c r="X1102" i="20" s="1"/>
  <c r="Y1102" i="20" s="1"/>
  <c r="K1863" i="16"/>
  <c r="K1864" i="16" s="1"/>
  <c r="Q2264" i="16"/>
  <c r="Q1829" i="16"/>
  <c r="V2261" i="16"/>
  <c r="W2261" i="16"/>
  <c r="D1868" i="16"/>
  <c r="B1867" i="16"/>
  <c r="B3034" i="16" s="1"/>
  <c r="D1874" i="16"/>
  <c r="C1877" i="16" s="1"/>
  <c r="E1869" i="16"/>
  <c r="E1868" i="16"/>
  <c r="K1857" i="16"/>
  <c r="K1858" i="16" s="1"/>
  <c r="K2268" i="16"/>
  <c r="U1135" i="20" l="1"/>
  <c r="V1134" i="20"/>
  <c r="P1095" i="20"/>
  <c r="O1096" i="20"/>
  <c r="AE900" i="20"/>
  <c r="AE901" i="20" s="1"/>
  <c r="D3170" i="16"/>
  <c r="E3170" i="16" s="1"/>
  <c r="X3095" i="16"/>
  <c r="Y3095" i="16" s="1"/>
  <c r="Z3095" i="16" s="1"/>
  <c r="AA3095" i="16" s="1"/>
  <c r="AB3095" i="16" s="1"/>
  <c r="AC3095" i="16" s="1"/>
  <c r="AD3095" i="16" s="1"/>
  <c r="AE3095" i="16" s="1"/>
  <c r="H3095" i="16" s="1"/>
  <c r="AC3169" i="16"/>
  <c r="W3096" i="16"/>
  <c r="X3094" i="16"/>
  <c r="S3169" i="16"/>
  <c r="V3169" i="16"/>
  <c r="AA3169" i="16"/>
  <c r="X3169" i="16"/>
  <c r="Z3169" i="16"/>
  <c r="AD3169" i="16"/>
  <c r="T3169" i="16"/>
  <c r="W3169" i="16"/>
  <c r="AE3169" i="16"/>
  <c r="L3166" i="16"/>
  <c r="M3166" i="16" s="1"/>
  <c r="F3169" i="16"/>
  <c r="G3169" i="16"/>
  <c r="AB3169" i="16"/>
  <c r="R3169" i="16"/>
  <c r="Y3169" i="16"/>
  <c r="E3169" i="16"/>
  <c r="K3167" i="16" s="1"/>
  <c r="K3169" i="16" s="1"/>
  <c r="U3169" i="16"/>
  <c r="K3166" i="16"/>
  <c r="D1060" i="20"/>
  <c r="C1060" i="20" s="1"/>
  <c r="E1059" i="20" s="1"/>
  <c r="G3072" i="16"/>
  <c r="G3075" i="16"/>
  <c r="C1917" i="16"/>
  <c r="D1088" i="20" s="1"/>
  <c r="C1088" i="20" s="1"/>
  <c r="E1087" i="20" s="1"/>
  <c r="K1088" i="20" s="1"/>
  <c r="G3036" i="16"/>
  <c r="G3039" i="16"/>
  <c r="D3176" i="16"/>
  <c r="G3173" i="16" s="1"/>
  <c r="G3176" i="16" s="1"/>
  <c r="D3018" i="16"/>
  <c r="E3018" i="16" s="1"/>
  <c r="O2001" i="16"/>
  <c r="X109" i="12"/>
  <c r="Y101" i="12"/>
  <c r="V1972" i="16"/>
  <c r="M1177" i="20"/>
  <c r="M218" i="20" s="1"/>
  <c r="M1264" i="20" s="1"/>
  <c r="W1971" i="16"/>
  <c r="V2284" i="16"/>
  <c r="T1821" i="16"/>
  <c r="U1821" i="16" s="1"/>
  <c r="V1821" i="16" s="1"/>
  <c r="W1821" i="16" s="1"/>
  <c r="X1821" i="16" s="1"/>
  <c r="X2263" i="16" s="1"/>
  <c r="R2263" i="16"/>
  <c r="N1169" i="20"/>
  <c r="V2260" i="16"/>
  <c r="L1856" i="16"/>
  <c r="M1856" i="16" s="1"/>
  <c r="M2268" i="16" s="1"/>
  <c r="M1176" i="20"/>
  <c r="M216" i="20" s="1"/>
  <c r="N1175" i="20"/>
  <c r="O1175" i="20" s="1"/>
  <c r="P1175" i="20" s="1"/>
  <c r="M1192" i="20"/>
  <c r="N1192" i="20" s="1"/>
  <c r="O1192" i="20" s="1"/>
  <c r="S2260" i="16"/>
  <c r="V2283" i="16"/>
  <c r="W1964" i="16"/>
  <c r="T2260" i="16"/>
  <c r="P1999" i="16"/>
  <c r="O2288" i="16"/>
  <c r="O1168" i="20"/>
  <c r="Q1154" i="20"/>
  <c r="O2000" i="16"/>
  <c r="P1149" i="20"/>
  <c r="Q1148" i="20"/>
  <c r="U2260" i="16"/>
  <c r="Y1800" i="16"/>
  <c r="Y2260" i="16" s="1"/>
  <c r="S1801" i="16"/>
  <c r="T1801" i="16" s="1"/>
  <c r="U1801" i="16" s="1"/>
  <c r="V1801" i="16" s="1"/>
  <c r="W1801" i="16" s="1"/>
  <c r="X1801" i="16" s="1"/>
  <c r="L1053" i="20"/>
  <c r="M1053" i="20" s="1"/>
  <c r="N1053" i="20" s="1"/>
  <c r="AE1781" i="16"/>
  <c r="R1802" i="16"/>
  <c r="S1802" i="16" s="1"/>
  <c r="T1802" i="16" s="1"/>
  <c r="U1802" i="16" s="1"/>
  <c r="V1802" i="16" s="1"/>
  <c r="V785" i="20"/>
  <c r="W784" i="20"/>
  <c r="P2980" i="16"/>
  <c r="W778" i="20"/>
  <c r="X777" i="20"/>
  <c r="Y777" i="20" s="1"/>
  <c r="Q2263" i="16"/>
  <c r="W2285" i="16"/>
  <c r="AE2904" i="16"/>
  <c r="H2904" i="16" s="1"/>
  <c r="X618" i="20"/>
  <c r="S3144" i="16"/>
  <c r="Y1978" i="16"/>
  <c r="Y2285" i="16" s="1"/>
  <c r="W1979" i="16"/>
  <c r="X1979" i="16" s="1"/>
  <c r="AE1732" i="16"/>
  <c r="AB942" i="20"/>
  <c r="AA943" i="20"/>
  <c r="R1012" i="20"/>
  <c r="R1013" i="20" s="1"/>
  <c r="P2263" i="16"/>
  <c r="P1822" i="16"/>
  <c r="Q1822" i="16" s="1"/>
  <c r="R1822" i="16" s="1"/>
  <c r="S1822" i="16" s="1"/>
  <c r="P1815" i="16"/>
  <c r="Q1815" i="16" s="1"/>
  <c r="R1815" i="16" s="1"/>
  <c r="S1815" i="16" s="1"/>
  <c r="N2989" i="16"/>
  <c r="N1824" i="16" s="1"/>
  <c r="P2987" i="16"/>
  <c r="P2989" i="16" s="1"/>
  <c r="O3158" i="16"/>
  <c r="P3158" i="16" s="1"/>
  <c r="Q3158" i="16" s="1"/>
  <c r="R3158" i="16" s="1"/>
  <c r="Q1986" i="16"/>
  <c r="N1040" i="20"/>
  <c r="O1040" i="20" s="1"/>
  <c r="P1987" i="16"/>
  <c r="AB950" i="20"/>
  <c r="AC949" i="20"/>
  <c r="O1994" i="16"/>
  <c r="Q2980" i="16"/>
  <c r="R2980" i="16" s="1"/>
  <c r="S2980" i="16" s="1"/>
  <c r="P2982" i="16"/>
  <c r="L1843" i="16"/>
  <c r="L1844" i="16" s="1"/>
  <c r="Q2286" i="16"/>
  <c r="M1842" i="16"/>
  <c r="M2266" i="16" s="1"/>
  <c r="M2008" i="16"/>
  <c r="M586" i="16"/>
  <c r="N2007" i="16"/>
  <c r="L2033" i="16"/>
  <c r="L2294" i="16"/>
  <c r="Q1992" i="16"/>
  <c r="P2287" i="16"/>
  <c r="P1993" i="16"/>
  <c r="N585" i="16"/>
  <c r="N2289" i="16"/>
  <c r="O2006" i="16"/>
  <c r="R1985" i="16"/>
  <c r="AD1753" i="16"/>
  <c r="X770" i="20"/>
  <c r="W771" i="20"/>
  <c r="V1973" i="16"/>
  <c r="Z957" i="20"/>
  <c r="AA956" i="20"/>
  <c r="AE530" i="20"/>
  <c r="AE969" i="20"/>
  <c r="X971" i="20"/>
  <c r="Y970" i="20"/>
  <c r="U997" i="20"/>
  <c r="S1005" i="20"/>
  <c r="R1006" i="20"/>
  <c r="K1060" i="20"/>
  <c r="K1054" i="20"/>
  <c r="K1055" i="20"/>
  <c r="O1034" i="20"/>
  <c r="P1033" i="20"/>
  <c r="Q1046" i="20"/>
  <c r="R1032" i="20"/>
  <c r="S999" i="20"/>
  <c r="T998" i="20"/>
  <c r="W1004" i="20"/>
  <c r="Z983" i="20"/>
  <c r="V984" i="20"/>
  <c r="U985" i="20"/>
  <c r="K1048" i="20"/>
  <c r="L1047" i="20"/>
  <c r="Y1011" i="20"/>
  <c r="Z1011" i="20" s="1"/>
  <c r="AA1011" i="20" s="1"/>
  <c r="V978" i="20"/>
  <c r="W977" i="20"/>
  <c r="P1039" i="20"/>
  <c r="Q1039" i="20" s="1"/>
  <c r="P1027" i="20"/>
  <c r="Q1026" i="20"/>
  <c r="W1018" i="20"/>
  <c r="X1952" i="16"/>
  <c r="AE990" i="20"/>
  <c r="S1025" i="20"/>
  <c r="Y964" i="20"/>
  <c r="Z963" i="20"/>
  <c r="V991" i="20"/>
  <c r="U992" i="20"/>
  <c r="Q1020" i="20"/>
  <c r="R1019" i="20"/>
  <c r="W1959" i="16"/>
  <c r="Y1788" i="16"/>
  <c r="Z1788" i="16" s="1"/>
  <c r="X785" i="20"/>
  <c r="AB810" i="20"/>
  <c r="AC809" i="20"/>
  <c r="S894" i="20"/>
  <c r="AB922" i="20"/>
  <c r="AC921" i="20"/>
  <c r="T907" i="20"/>
  <c r="S908" i="20"/>
  <c r="AB1579" i="16"/>
  <c r="AC1579" i="16" s="1"/>
  <c r="AB831" i="20"/>
  <c r="AC830" i="20"/>
  <c r="X1945" i="16"/>
  <c r="AA1586" i="16"/>
  <c r="AB1586" i="16" s="1"/>
  <c r="Y763" i="20"/>
  <c r="X764" i="20"/>
  <c r="AB845" i="20"/>
  <c r="AC844" i="20"/>
  <c r="U1127" i="20"/>
  <c r="T1128" i="20"/>
  <c r="P1162" i="20"/>
  <c r="O1163" i="20"/>
  <c r="T1161" i="20"/>
  <c r="K1199" i="20"/>
  <c r="L1199" i="20" s="1"/>
  <c r="M1199" i="20" s="1"/>
  <c r="P1185" i="20"/>
  <c r="Q1185" i="20" s="1"/>
  <c r="R1185" i="20" s="1"/>
  <c r="S1185" i="20" s="1"/>
  <c r="K1193" i="20"/>
  <c r="L1193" i="20" s="1"/>
  <c r="K1194" i="20"/>
  <c r="K1187" i="20"/>
  <c r="L1186" i="20"/>
  <c r="L1187" i="20" s="1"/>
  <c r="N1170" i="20"/>
  <c r="P1155" i="20"/>
  <c r="P1156" i="20" s="1"/>
  <c r="S1141" i="20"/>
  <c r="S1142" i="20" s="1"/>
  <c r="X1958" i="16"/>
  <c r="X2282" i="16"/>
  <c r="Y1957" i="16"/>
  <c r="Z1957" i="16" s="1"/>
  <c r="P3150" i="16"/>
  <c r="Q3150" i="16" s="1"/>
  <c r="R3150" i="16" s="1"/>
  <c r="T1814" i="16"/>
  <c r="U1814" i="16" s="1"/>
  <c r="V1814" i="16" s="1"/>
  <c r="W1814" i="16" s="1"/>
  <c r="X1814" i="16" s="1"/>
  <c r="X2262" i="16" s="1"/>
  <c r="P3151" i="16"/>
  <c r="R2262" i="16"/>
  <c r="D3182" i="16"/>
  <c r="E3182" i="16" s="1"/>
  <c r="Z2746" i="16"/>
  <c r="AA2746" i="16" s="1"/>
  <c r="D2039" i="16"/>
  <c r="D3189" i="16" s="1"/>
  <c r="E3189" i="16" s="1"/>
  <c r="D1206" i="20"/>
  <c r="C1206" i="20" s="1"/>
  <c r="E1205" i="20" s="1"/>
  <c r="Y1951" i="16"/>
  <c r="Z1951" i="16" s="1"/>
  <c r="Y2281" i="16"/>
  <c r="Y3103" i="16"/>
  <c r="Z3101" i="16"/>
  <c r="P1816" i="16"/>
  <c r="Q1816" i="16" s="1"/>
  <c r="U3138" i="16"/>
  <c r="V3136" i="16"/>
  <c r="V3138" i="16" s="1"/>
  <c r="Q2981" i="16"/>
  <c r="M2293" i="16"/>
  <c r="N2025" i="16"/>
  <c r="M2026" i="16"/>
  <c r="T3144" i="16"/>
  <c r="AC2280" i="16"/>
  <c r="AD1943" i="16"/>
  <c r="P2018" i="16"/>
  <c r="V3131" i="16"/>
  <c r="W3129" i="16"/>
  <c r="J620" i="16" a="1"/>
  <c r="J620" i="16" s="1"/>
  <c r="C2046" i="16"/>
  <c r="J226" i="20"/>
  <c r="C2296" i="16"/>
  <c r="O2292" i="16"/>
  <c r="T3143" i="16"/>
  <c r="S3145" i="16"/>
  <c r="N2019" i="16"/>
  <c r="M2020" i="16"/>
  <c r="W619" i="16"/>
  <c r="W2042" i="16"/>
  <c r="M619" i="16"/>
  <c r="R2042" i="16"/>
  <c r="V619" i="16"/>
  <c r="L619" i="16"/>
  <c r="N619" i="16"/>
  <c r="S619" i="16"/>
  <c r="V2042" i="16"/>
  <c r="X2042" i="16"/>
  <c r="O619" i="16"/>
  <c r="S2042" i="16"/>
  <c r="X619" i="16"/>
  <c r="P2042" i="16"/>
  <c r="T619" i="16"/>
  <c r="P619" i="16"/>
  <c r="T2042" i="16"/>
  <c r="J635" i="16" a="1"/>
  <c r="J635" i="16" s="1"/>
  <c r="J647" i="16" s="1"/>
  <c r="Q2042" i="16"/>
  <c r="U2042" i="16"/>
  <c r="R619" i="16"/>
  <c r="K619" i="16"/>
  <c r="Q619" i="16"/>
  <c r="U619" i="16"/>
  <c r="Y619" i="16"/>
  <c r="Y2042" i="16"/>
  <c r="Z2042" i="16"/>
  <c r="Z619" i="16"/>
  <c r="AA2042" i="16"/>
  <c r="AA619" i="16"/>
  <c r="AB619" i="16"/>
  <c r="AB2042" i="16"/>
  <c r="AC619" i="16"/>
  <c r="AC2042" i="16"/>
  <c r="AD619" i="16"/>
  <c r="AD2042" i="16"/>
  <c r="AE2042" i="16"/>
  <c r="AE619" i="16"/>
  <c r="O3159" i="16"/>
  <c r="N2292" i="16"/>
  <c r="F3181" i="16"/>
  <c r="M2032" i="16"/>
  <c r="X3110" i="16"/>
  <c r="Y3108" i="16"/>
  <c r="U3117" i="16"/>
  <c r="V3115" i="16"/>
  <c r="Q3157" i="16"/>
  <c r="W3124" i="16"/>
  <c r="X3122" i="16"/>
  <c r="U1966" i="16"/>
  <c r="V1965" i="16"/>
  <c r="N2996" i="16"/>
  <c r="N1831" i="16" s="1"/>
  <c r="N547" i="16" s="1"/>
  <c r="I449" i="16" s="1"/>
  <c r="G182" i="20" s="1"/>
  <c r="Y1944" i="16"/>
  <c r="T3138" i="16"/>
  <c r="Z2281" i="16"/>
  <c r="AA1950" i="16"/>
  <c r="P2994" i="16"/>
  <c r="X2946" i="16"/>
  <c r="W1593" i="16"/>
  <c r="W1565" i="16" s="1"/>
  <c r="W371" i="16" s="1"/>
  <c r="W839" i="16" s="1"/>
  <c r="W200" i="10" s="1"/>
  <c r="AB2923" i="16"/>
  <c r="AB2925" i="16" s="1"/>
  <c r="P2974" i="16"/>
  <c r="Q2974" i="16" s="1"/>
  <c r="Y1600" i="16"/>
  <c r="Z1600" i="16" s="1"/>
  <c r="S1809" i="16"/>
  <c r="T1809" i="16" s="1"/>
  <c r="U1809" i="16" s="1"/>
  <c r="V1809" i="16" s="1"/>
  <c r="P2995" i="16"/>
  <c r="Q2995" i="16" s="1"/>
  <c r="N545" i="16"/>
  <c r="N546" i="16"/>
  <c r="O545" i="16"/>
  <c r="O546" i="16"/>
  <c r="R2993" i="16"/>
  <c r="S2993" i="16" s="1"/>
  <c r="S2995" i="16" s="1"/>
  <c r="D3023" i="16"/>
  <c r="E3023" i="16" s="1"/>
  <c r="AA2918" i="16"/>
  <c r="AB2916" i="16"/>
  <c r="H2902" i="16"/>
  <c r="N3002" i="16"/>
  <c r="P3000" i="16"/>
  <c r="P3002" i="16" s="1"/>
  <c r="Y2932" i="16"/>
  <c r="Z2930" i="16"/>
  <c r="R2979" i="16"/>
  <c r="AD3017" i="16"/>
  <c r="X3017" i="16"/>
  <c r="W3017" i="16"/>
  <c r="G3017" i="16"/>
  <c r="U3017" i="16"/>
  <c r="M3014" i="16"/>
  <c r="F3017" i="16"/>
  <c r="AE3017" i="16"/>
  <c r="Z3017" i="16"/>
  <c r="Y3017" i="16"/>
  <c r="S3017" i="16"/>
  <c r="AB3017" i="16"/>
  <c r="AA3017" i="16"/>
  <c r="V3017" i="16"/>
  <c r="AC3017" i="16"/>
  <c r="K3014" i="16"/>
  <c r="R3017" i="16"/>
  <c r="L3014" i="16"/>
  <c r="T3017" i="16"/>
  <c r="Q3017" i="16"/>
  <c r="R2973" i="16"/>
  <c r="O2988" i="16"/>
  <c r="P2986" i="16"/>
  <c r="Y2946" i="16"/>
  <c r="Z2944" i="16"/>
  <c r="R2972" i="16"/>
  <c r="S2972" i="16" s="1"/>
  <c r="S2974" i="16" s="1"/>
  <c r="S2967" i="16"/>
  <c r="T2965" i="16"/>
  <c r="V2953" i="16"/>
  <c r="W2951" i="16"/>
  <c r="U2960" i="16"/>
  <c r="V2958" i="16"/>
  <c r="AD2897" i="16"/>
  <c r="AE2895" i="16"/>
  <c r="N3001" i="16"/>
  <c r="K3003" i="16"/>
  <c r="K1838" i="16" s="1"/>
  <c r="AE2890" i="16"/>
  <c r="H2890" i="16" s="1"/>
  <c r="H2888" i="16"/>
  <c r="G3007" i="16"/>
  <c r="Y2911" i="16"/>
  <c r="Z2909" i="16"/>
  <c r="X2939" i="16"/>
  <c r="Y2937" i="16"/>
  <c r="W2966" i="16"/>
  <c r="X2966" i="16" s="1"/>
  <c r="Y2966" i="16" s="1"/>
  <c r="Z2966" i="16" s="1"/>
  <c r="AA2510" i="16"/>
  <c r="AB2508" i="16"/>
  <c r="AE2496" i="16"/>
  <c r="H2496" i="16" s="1"/>
  <c r="H2494" i="16"/>
  <c r="AE2503" i="16"/>
  <c r="H2503" i="16" s="1"/>
  <c r="H2501" i="16"/>
  <c r="AA2517" i="16"/>
  <c r="AB2515" i="16"/>
  <c r="AC2489" i="16"/>
  <c r="AD2487" i="16"/>
  <c r="Z2769" i="16"/>
  <c r="AA2769" i="16"/>
  <c r="AB2767" i="16"/>
  <c r="Y2762" i="16"/>
  <c r="Z2760" i="16"/>
  <c r="X2755" i="16"/>
  <c r="Y2753" i="16"/>
  <c r="W2741" i="16"/>
  <c r="X2741" i="16" s="1"/>
  <c r="AE1076" i="16"/>
  <c r="AE177" i="16"/>
  <c r="AE50" i="10" s="1"/>
  <c r="AE338" i="10" s="1"/>
  <c r="AE1880" i="16"/>
  <c r="AB1880" i="16"/>
  <c r="AC1880" i="16"/>
  <c r="AD1880" i="16"/>
  <c r="AC1585" i="16"/>
  <c r="AC1119" i="20"/>
  <c r="AC1126" i="20"/>
  <c r="AE823" i="20"/>
  <c r="AE824" i="20" s="1"/>
  <c r="AD623" i="20"/>
  <c r="AB412" i="20"/>
  <c r="AC410" i="20"/>
  <c r="AE1077" i="16"/>
  <c r="AC670" i="20"/>
  <c r="AD668" i="20"/>
  <c r="AC776" i="20"/>
  <c r="AD762" i="20"/>
  <c r="AC1112" i="20"/>
  <c r="AE1752" i="16"/>
  <c r="AE1065" i="16"/>
  <c r="AC2228" i="16"/>
  <c r="AD1584" i="16"/>
  <c r="AB2230" i="16"/>
  <c r="AC1598" i="16"/>
  <c r="AD2227" i="16"/>
  <c r="AE1577" i="16"/>
  <c r="AE1064" i="16"/>
  <c r="AD1081" i="16"/>
  <c r="AB2258" i="16"/>
  <c r="AC1786" i="16"/>
  <c r="AE2253" i="16"/>
  <c r="AD1578" i="16"/>
  <c r="X1572" i="16"/>
  <c r="AB158" i="16"/>
  <c r="AE158" i="16"/>
  <c r="AC158" i="16"/>
  <c r="AD163" i="16"/>
  <c r="AD181" i="16"/>
  <c r="AD55" i="10" s="1"/>
  <c r="AB181" i="16"/>
  <c r="AB55" i="10" s="1"/>
  <c r="AB163" i="16"/>
  <c r="AE181" i="16"/>
  <c r="AE55" i="10" s="1"/>
  <c r="AE163" i="16"/>
  <c r="AD158" i="16"/>
  <c r="AC181" i="16"/>
  <c r="AC55" i="10" s="1"/>
  <c r="AC163" i="16"/>
  <c r="Y2740" i="16"/>
  <c r="Z2740" i="16" s="1"/>
  <c r="AA2740" i="16" s="1"/>
  <c r="AB2740" i="16" s="1"/>
  <c r="AC2740" i="16" s="1"/>
  <c r="AD2740" i="16" s="1"/>
  <c r="AE2740" i="16" s="1"/>
  <c r="AA2742" i="16"/>
  <c r="Y2739" i="16"/>
  <c r="AA1120" i="20"/>
  <c r="AB1120" i="20" s="1"/>
  <c r="AB1121" i="20" s="1"/>
  <c r="AA412" i="20"/>
  <c r="Z1102" i="20"/>
  <c r="Z1140" i="20"/>
  <c r="AA411" i="20"/>
  <c r="AB411" i="20" s="1"/>
  <c r="AA616" i="20"/>
  <c r="AB616" i="20" s="1"/>
  <c r="Z108" i="20"/>
  <c r="AA662" i="20"/>
  <c r="AB662" i="20" s="1"/>
  <c r="Z906" i="20"/>
  <c r="AA783" i="20"/>
  <c r="AB783" i="20" s="1"/>
  <c r="Z617" i="20"/>
  <c r="Z618" i="20" s="1"/>
  <c r="Z1133" i="20"/>
  <c r="AA1599" i="16"/>
  <c r="AB1599" i="16" s="1"/>
  <c r="AA19" i="16"/>
  <c r="AA2330" i="16"/>
  <c r="Z1880" i="16"/>
  <c r="AA1880" i="16"/>
  <c r="Z20" i="16"/>
  <c r="Z81" i="16" s="1"/>
  <c r="Z80" i="16" s="1"/>
  <c r="AA2258" i="16"/>
  <c r="AA1093" i="16"/>
  <c r="AB1093" i="16" s="1"/>
  <c r="Z2261" i="16"/>
  <c r="AA1807" i="16"/>
  <c r="AB1807" i="16" s="1"/>
  <c r="AA1787" i="16"/>
  <c r="AB1787" i="16" s="1"/>
  <c r="AA2230" i="16"/>
  <c r="AA1082" i="16"/>
  <c r="AB1082" i="16" s="1"/>
  <c r="AA1071" i="16"/>
  <c r="AB1071" i="16" s="1"/>
  <c r="Z2226" i="16"/>
  <c r="AA1570" i="16"/>
  <c r="AB1570" i="16" s="1"/>
  <c r="O1835" i="16"/>
  <c r="AA163" i="16"/>
  <c r="AA181" i="16"/>
  <c r="AA55" i="10" s="1"/>
  <c r="AA158" i="16"/>
  <c r="Z163" i="16"/>
  <c r="Z181" i="16"/>
  <c r="Z55" i="10" s="1"/>
  <c r="Z158" i="16"/>
  <c r="X1592" i="16"/>
  <c r="Y1591" i="16"/>
  <c r="X2229" i="16"/>
  <c r="V757" i="20"/>
  <c r="W756" i="20"/>
  <c r="Y1571" i="16"/>
  <c r="Z1571" i="16" s="1"/>
  <c r="Y2226" i="16"/>
  <c r="W1147" i="20"/>
  <c r="X183" i="16"/>
  <c r="X57" i="10" s="1"/>
  <c r="N2265" i="16"/>
  <c r="Y2261" i="16"/>
  <c r="J2272" i="16"/>
  <c r="X1880" i="16"/>
  <c r="Y1880" i="16"/>
  <c r="U1793" i="16"/>
  <c r="U2259" i="16" s="1"/>
  <c r="T1794" i="16"/>
  <c r="T1795" i="16" s="1"/>
  <c r="N1836" i="16"/>
  <c r="N1837" i="16" s="1"/>
  <c r="Y2335" i="16"/>
  <c r="Y59" i="16"/>
  <c r="Y2326" i="16"/>
  <c r="V1828" i="16"/>
  <c r="W1828" i="16" s="1"/>
  <c r="X1828" i="16" s="1"/>
  <c r="X2264" i="16" s="1"/>
  <c r="W144" i="20"/>
  <c r="X713" i="20"/>
  <c r="Y713" i="20" s="1"/>
  <c r="E3079" i="16"/>
  <c r="K1850" i="16"/>
  <c r="D3035" i="16"/>
  <c r="Y1094" i="16"/>
  <c r="Z1094" i="16" s="1"/>
  <c r="O1141" i="16"/>
  <c r="O1136" i="16"/>
  <c r="Y1087" i="16"/>
  <c r="Z1087" i="16" s="1"/>
  <c r="Y158" i="16"/>
  <c r="Y176" i="16"/>
  <c r="Y49" i="10" s="1"/>
  <c r="X163" i="16"/>
  <c r="X181" i="16"/>
  <c r="X55" i="10" s="1"/>
  <c r="X343" i="10" s="1"/>
  <c r="X158" i="16"/>
  <c r="X176" i="16"/>
  <c r="X49" i="10" s="1"/>
  <c r="Y163" i="16"/>
  <c r="Y181" i="16"/>
  <c r="Y55" i="10" s="1"/>
  <c r="U121" i="20"/>
  <c r="V675" i="20"/>
  <c r="S677" i="20"/>
  <c r="S124" i="20" s="1"/>
  <c r="S1261" i="20" s="1"/>
  <c r="T676" i="20"/>
  <c r="S122" i="20"/>
  <c r="D3041" i="16"/>
  <c r="P1880" i="16"/>
  <c r="Q1880" i="16"/>
  <c r="R1880" i="16"/>
  <c r="S1880" i="16"/>
  <c r="T1880" i="16"/>
  <c r="U1880" i="16"/>
  <c r="V1880" i="16"/>
  <c r="W1880" i="16"/>
  <c r="E3010" i="16"/>
  <c r="E3017" i="16"/>
  <c r="K2267" i="16"/>
  <c r="L1849" i="16"/>
  <c r="K1851" i="16"/>
  <c r="D3030" i="16"/>
  <c r="D3029" i="16"/>
  <c r="F1868" i="16" a="1"/>
  <c r="F1868" i="16" s="1"/>
  <c r="E3035" i="16"/>
  <c r="D1869" i="16"/>
  <c r="D3036" i="16" s="1"/>
  <c r="E3036" i="16"/>
  <c r="M50" i="10"/>
  <c r="M338" i="10" s="1"/>
  <c r="M181" i="16"/>
  <c r="K55" i="10"/>
  <c r="M176" i="16"/>
  <c r="M49" i="10" s="1"/>
  <c r="L176" i="16"/>
  <c r="L49" i="10" s="1"/>
  <c r="N1142" i="16"/>
  <c r="H1887" i="16"/>
  <c r="M1148" i="16"/>
  <c r="O1131" i="16"/>
  <c r="P1130" i="16"/>
  <c r="R1129" i="16"/>
  <c r="Q1830" i="16"/>
  <c r="V669" i="20"/>
  <c r="V670" i="20" s="1"/>
  <c r="F1158" i="16"/>
  <c r="K1159" i="16" s="1"/>
  <c r="D1923" i="16"/>
  <c r="D3079" i="16" s="1"/>
  <c r="T1113" i="16"/>
  <c r="P1135" i="16"/>
  <c r="W1083" i="16"/>
  <c r="X1083" i="16" s="1"/>
  <c r="W1095" i="16"/>
  <c r="X1095" i="16" s="1"/>
  <c r="Y1095" i="16" s="1"/>
  <c r="Z1095" i="16" s="1"/>
  <c r="S1125" i="16"/>
  <c r="N1147" i="16"/>
  <c r="M1149" i="16"/>
  <c r="M165" i="16" s="1"/>
  <c r="M182" i="16" s="1"/>
  <c r="L1154" i="16"/>
  <c r="M1154" i="16" s="1"/>
  <c r="V1089" i="16"/>
  <c r="U1107" i="16"/>
  <c r="O1137" i="16"/>
  <c r="S1118" i="16"/>
  <c r="T1101" i="16"/>
  <c r="R1119" i="16"/>
  <c r="T1117" i="16"/>
  <c r="D1165" i="16"/>
  <c r="F1164" i="16" s="1"/>
  <c r="K1165" i="16" s="1"/>
  <c r="T1124" i="16"/>
  <c r="V1099" i="16"/>
  <c r="U1100" i="16"/>
  <c r="U1112" i="16"/>
  <c r="N1153" i="16"/>
  <c r="U1123" i="16"/>
  <c r="V1111" i="16"/>
  <c r="V1106" i="16"/>
  <c r="W1105" i="16"/>
  <c r="X1105" i="16" s="1"/>
  <c r="W1088" i="16"/>
  <c r="X1088" i="16" s="1"/>
  <c r="T893" i="20"/>
  <c r="V892" i="20"/>
  <c r="U714" i="20"/>
  <c r="U715" i="20" s="1"/>
  <c r="U147" i="20" s="1"/>
  <c r="U1262" i="20" s="1"/>
  <c r="T145" i="20"/>
  <c r="W624" i="20"/>
  <c r="V109" i="20"/>
  <c r="U1113" i="20"/>
  <c r="U1114" i="20" s="1"/>
  <c r="W1103" i="20"/>
  <c r="X1103" i="20" s="1"/>
  <c r="Y1103" i="20" s="1"/>
  <c r="Y1104" i="20" s="1"/>
  <c r="K2269" i="16"/>
  <c r="K1865" i="16"/>
  <c r="R1829" i="16"/>
  <c r="S1829" i="16" s="1"/>
  <c r="S2264" i="16"/>
  <c r="R2264" i="16"/>
  <c r="W1808" i="16"/>
  <c r="X1808" i="16" s="1"/>
  <c r="Y1808" i="16" s="1"/>
  <c r="Z1808" i="16" s="1"/>
  <c r="W2260" i="16"/>
  <c r="K1870" i="16"/>
  <c r="D1875" i="16"/>
  <c r="D1881" i="16"/>
  <c r="C1884" i="16" s="1"/>
  <c r="B1874" i="16"/>
  <c r="B3041" i="16" s="1"/>
  <c r="E1875" i="16"/>
  <c r="E1876" i="16"/>
  <c r="S2263" i="16"/>
  <c r="V1135" i="20" l="1"/>
  <c r="W1134" i="20"/>
  <c r="X1134" i="20" s="1"/>
  <c r="Y1134" i="20" s="1"/>
  <c r="P1096" i="20"/>
  <c r="Q1095" i="20"/>
  <c r="P1097" i="20"/>
  <c r="E3176" i="16"/>
  <c r="K3174" i="16" s="1"/>
  <c r="K3176" i="16" s="1"/>
  <c r="K2028" i="16" s="1"/>
  <c r="D3177" i="16"/>
  <c r="E3177" i="16" s="1"/>
  <c r="N3166" i="16"/>
  <c r="N3168" i="16" s="1"/>
  <c r="K3168" i="16"/>
  <c r="M3168" i="16" s="1"/>
  <c r="L3168" i="16"/>
  <c r="L3167" i="16"/>
  <c r="L3169" i="16" s="1"/>
  <c r="Y3094" i="16"/>
  <c r="X3096" i="16"/>
  <c r="U3176" i="16"/>
  <c r="R3176" i="16"/>
  <c r="Z3176" i="16"/>
  <c r="V3176" i="16"/>
  <c r="W3176" i="16"/>
  <c r="L3173" i="16"/>
  <c r="F3176" i="16"/>
  <c r="M3173" i="16"/>
  <c r="X3176" i="16"/>
  <c r="AA3176" i="16"/>
  <c r="AD3176" i="16"/>
  <c r="AE3176" i="16"/>
  <c r="S3176" i="16"/>
  <c r="T3176" i="16"/>
  <c r="K3173" i="16"/>
  <c r="AB3176" i="16"/>
  <c r="Q3176" i="16"/>
  <c r="AC3176" i="16"/>
  <c r="Y3176" i="16"/>
  <c r="K1090" i="20"/>
  <c r="K1089" i="20"/>
  <c r="L1088" i="20"/>
  <c r="D1908" i="16"/>
  <c r="E1908" i="16"/>
  <c r="D1067" i="20"/>
  <c r="C1067" i="20" s="1"/>
  <c r="E1066" i="20" s="1"/>
  <c r="G3046" i="16"/>
  <c r="G3043" i="16"/>
  <c r="D3190" i="16"/>
  <c r="E3190" i="16" s="1"/>
  <c r="D3191" i="16"/>
  <c r="E3191" i="16" s="1"/>
  <c r="D3183" i="16"/>
  <c r="E3183" i="16" s="1"/>
  <c r="D3184" i="16"/>
  <c r="E3184" i="16" s="1"/>
  <c r="D3024" i="16"/>
  <c r="E3024" i="16" s="1"/>
  <c r="D3025" i="16"/>
  <c r="E3025" i="16" s="1"/>
  <c r="P2001" i="16"/>
  <c r="W1972" i="16"/>
  <c r="Y1821" i="16"/>
  <c r="Z1821" i="16" s="1"/>
  <c r="AA1821" i="16" s="1"/>
  <c r="AB1821" i="16" s="1"/>
  <c r="X1971" i="16"/>
  <c r="W2284" i="16"/>
  <c r="O1169" i="20"/>
  <c r="L2268" i="16"/>
  <c r="L1857" i="16"/>
  <c r="L1858" i="16" s="1"/>
  <c r="Z1978" i="16"/>
  <c r="Z2285" i="16" s="1"/>
  <c r="L1054" i="20"/>
  <c r="M1054" i="20" s="1"/>
  <c r="M1055" i="20" s="1"/>
  <c r="N1176" i="20"/>
  <c r="N216" i="20" s="1"/>
  <c r="Q1175" i="20"/>
  <c r="R1175" i="20" s="1"/>
  <c r="N215" i="20"/>
  <c r="O215" i="20"/>
  <c r="Z1800" i="16"/>
  <c r="Z2260" i="16" s="1"/>
  <c r="Y1801" i="16"/>
  <c r="X1964" i="16"/>
  <c r="W2283" i="16"/>
  <c r="P2000" i="16"/>
  <c r="R1154" i="20"/>
  <c r="S1154" i="20" s="1"/>
  <c r="T1154" i="20" s="1"/>
  <c r="P1168" i="20"/>
  <c r="Q1168" i="20" s="1"/>
  <c r="Q1999" i="16"/>
  <c r="R1999" i="16" s="1"/>
  <c r="P2288" i="16"/>
  <c r="Q1149" i="20"/>
  <c r="R1148" i="20"/>
  <c r="L1060" i="20"/>
  <c r="M1060" i="20" s="1"/>
  <c r="N1060" i="20" s="1"/>
  <c r="O1060" i="20" s="1"/>
  <c r="W785" i="20"/>
  <c r="X784" i="20"/>
  <c r="Y784" i="20" s="1"/>
  <c r="AA1121" i="20"/>
  <c r="Y778" i="20"/>
  <c r="Z777" i="20"/>
  <c r="AE1753" i="16"/>
  <c r="W1980" i="16"/>
  <c r="X1980" i="16" s="1"/>
  <c r="X624" i="20"/>
  <c r="X109" i="20" s="1"/>
  <c r="W625" i="20"/>
  <c r="W111" i="20" s="1"/>
  <c r="W1259" i="20" s="1"/>
  <c r="S1012" i="20"/>
  <c r="T1012" i="20" s="1"/>
  <c r="Y1979" i="16"/>
  <c r="N1177" i="20"/>
  <c r="N218" i="20" s="1"/>
  <c r="N1264" i="20" s="1"/>
  <c r="P1823" i="16"/>
  <c r="Q1823" i="16" s="1"/>
  <c r="R1823" i="16" s="1"/>
  <c r="S1823" i="16" s="1"/>
  <c r="AB943" i="20"/>
  <c r="AC942" i="20"/>
  <c r="Q2987" i="16"/>
  <c r="R2987" i="16" s="1"/>
  <c r="T1149" i="20"/>
  <c r="N1041" i="20"/>
  <c r="O3160" i="16"/>
  <c r="O2009" i="16" s="1"/>
  <c r="O611" i="16" s="1"/>
  <c r="O612" i="16" s="1"/>
  <c r="O217" i="20" s="1"/>
  <c r="S3158" i="16"/>
  <c r="T3158" i="16" s="1"/>
  <c r="U3158" i="16" s="1"/>
  <c r="V3158" i="16" s="1"/>
  <c r="W3158" i="16" s="1"/>
  <c r="X3158" i="16" s="1"/>
  <c r="Y3158" i="16" s="1"/>
  <c r="Z3158" i="16" s="1"/>
  <c r="AA3158" i="16" s="1"/>
  <c r="AB3158" i="16" s="1"/>
  <c r="AC3158" i="16" s="1"/>
  <c r="AD3158" i="16" s="1"/>
  <c r="AE3158" i="16" s="1"/>
  <c r="H3158" i="16" s="1"/>
  <c r="P3160" i="16"/>
  <c r="Q1987" i="16"/>
  <c r="W1973" i="16"/>
  <c r="AC950" i="20"/>
  <c r="AD949" i="20"/>
  <c r="N1842" i="16"/>
  <c r="N2266" i="16" s="1"/>
  <c r="M1843" i="16"/>
  <c r="M1844" i="16" s="1"/>
  <c r="Q2994" i="16"/>
  <c r="R2994" i="16" s="1"/>
  <c r="S2994" i="16" s="1"/>
  <c r="T2994" i="16" s="1"/>
  <c r="P2996" i="16"/>
  <c r="Q3151" i="16"/>
  <c r="R3151" i="16" s="1"/>
  <c r="S3151" i="16" s="1"/>
  <c r="T3151" i="16" s="1"/>
  <c r="U3151" i="16" s="1"/>
  <c r="V3151" i="16" s="1"/>
  <c r="W3151" i="16" s="1"/>
  <c r="X3151" i="16" s="1"/>
  <c r="Y3151" i="16" s="1"/>
  <c r="Z3151" i="16" s="1"/>
  <c r="AA3151" i="16" s="1"/>
  <c r="AB3151" i="16" s="1"/>
  <c r="AC3151" i="16" s="1"/>
  <c r="AD3151" i="16" s="1"/>
  <c r="AE3151" i="16" s="1"/>
  <c r="H3151" i="16" s="1"/>
  <c r="P3153" i="16"/>
  <c r="L1055" i="20"/>
  <c r="Q1993" i="16"/>
  <c r="P1994" i="16"/>
  <c r="M3167" i="16"/>
  <c r="M3169" i="16" s="1"/>
  <c r="M587" i="16"/>
  <c r="M841" i="16" s="1"/>
  <c r="M202" i="10" s="1"/>
  <c r="N2008" i="16"/>
  <c r="M1193" i="20"/>
  <c r="M1194" i="20" s="1"/>
  <c r="L1194" i="20"/>
  <c r="M1047" i="20"/>
  <c r="M1048" i="20" s="1"/>
  <c r="L1048" i="20"/>
  <c r="R1992" i="16"/>
  <c r="Q2287" i="16"/>
  <c r="R2286" i="16"/>
  <c r="S1985" i="16"/>
  <c r="P2006" i="16"/>
  <c r="Q2006" i="16" s="1"/>
  <c r="O2289" i="16"/>
  <c r="O585" i="16"/>
  <c r="L2034" i="16"/>
  <c r="R1986" i="16"/>
  <c r="O2007" i="16"/>
  <c r="N586" i="16"/>
  <c r="X771" i="20"/>
  <c r="Y770" i="20"/>
  <c r="AC1586" i="16"/>
  <c r="AB956" i="20"/>
  <c r="AA957" i="20"/>
  <c r="Z964" i="20"/>
  <c r="AA963" i="20"/>
  <c r="Q1027" i="20"/>
  <c r="R1026" i="20"/>
  <c r="O1041" i="20"/>
  <c r="P1040" i="20"/>
  <c r="T999" i="20"/>
  <c r="U998" i="20"/>
  <c r="U999" i="20" s="1"/>
  <c r="Q1033" i="20"/>
  <c r="P1034" i="20"/>
  <c r="Y971" i="20"/>
  <c r="Z970" i="20"/>
  <c r="AA983" i="20"/>
  <c r="K1067" i="20"/>
  <c r="W984" i="20"/>
  <c r="V985" i="20"/>
  <c r="S1013" i="20"/>
  <c r="R1039" i="20"/>
  <c r="AB1011" i="20"/>
  <c r="S1032" i="20"/>
  <c r="K1061" i="20"/>
  <c r="K1062" i="20"/>
  <c r="R1046" i="20"/>
  <c r="R1816" i="16"/>
  <c r="S1816" i="16" s="1"/>
  <c r="X1959" i="16"/>
  <c r="X977" i="20"/>
  <c r="W978" i="20"/>
  <c r="S1006" i="20"/>
  <c r="T1005" i="20"/>
  <c r="R1020" i="20"/>
  <c r="S1019" i="20"/>
  <c r="V992" i="20"/>
  <c r="W991" i="20"/>
  <c r="T1025" i="20"/>
  <c r="X1018" i="20"/>
  <c r="X1004" i="20"/>
  <c r="O1053" i="20"/>
  <c r="V997" i="20"/>
  <c r="X1104" i="20"/>
  <c r="AA778" i="20"/>
  <c r="V1966" i="16"/>
  <c r="AD1579" i="16"/>
  <c r="AC831" i="20"/>
  <c r="AD830" i="20"/>
  <c r="W1104" i="20"/>
  <c r="U893" i="20"/>
  <c r="U894" i="20" s="1"/>
  <c r="T894" i="20"/>
  <c r="Y764" i="20"/>
  <c r="Z763" i="20"/>
  <c r="AC810" i="20"/>
  <c r="AD809" i="20"/>
  <c r="X1135" i="20"/>
  <c r="AA1788" i="16"/>
  <c r="AB1788" i="16" s="1"/>
  <c r="U1128" i="20"/>
  <c r="V1127" i="20"/>
  <c r="T908" i="20"/>
  <c r="U907" i="20"/>
  <c r="AA1600" i="16"/>
  <c r="AB1600" i="16" s="1"/>
  <c r="AC922" i="20"/>
  <c r="AD921" i="20"/>
  <c r="W1135" i="20"/>
  <c r="Y1952" i="16"/>
  <c r="Z1952" i="16" s="1"/>
  <c r="AC845" i="20"/>
  <c r="AD844" i="20"/>
  <c r="Y1945" i="16"/>
  <c r="O1170" i="20"/>
  <c r="U1161" i="20"/>
  <c r="Q1162" i="20"/>
  <c r="P1163" i="20"/>
  <c r="K1206" i="20"/>
  <c r="L1206" i="20" s="1"/>
  <c r="N1199" i="20"/>
  <c r="K1200" i="20"/>
  <c r="P1192" i="20"/>
  <c r="M1186" i="20"/>
  <c r="T1185" i="20"/>
  <c r="Q1155" i="20"/>
  <c r="Q1156" i="20" s="1"/>
  <c r="T1141" i="20"/>
  <c r="T1142" i="20" s="1"/>
  <c r="Y1958" i="16"/>
  <c r="Z1958" i="16" s="1"/>
  <c r="Y2282" i="16"/>
  <c r="G3180" i="16"/>
  <c r="Q3183" i="16" s="1"/>
  <c r="T1815" i="16"/>
  <c r="U1815" i="16" s="1"/>
  <c r="T2262" i="16"/>
  <c r="P3152" i="16"/>
  <c r="Y1814" i="16"/>
  <c r="Z1814" i="16" s="1"/>
  <c r="AA1814" i="16" s="1"/>
  <c r="AB1814" i="16" s="1"/>
  <c r="AB2262" i="16" s="1"/>
  <c r="Z2748" i="16"/>
  <c r="F2038" i="16"/>
  <c r="D2046" i="16"/>
  <c r="D3196" i="16" s="1"/>
  <c r="E3196" i="16" s="1"/>
  <c r="D1213" i="20"/>
  <c r="C1213" i="20" s="1"/>
  <c r="E1212" i="20" s="1"/>
  <c r="AA1957" i="16"/>
  <c r="Z2282" i="16"/>
  <c r="Z3103" i="16"/>
  <c r="AA3101" i="16"/>
  <c r="N2020" i="16"/>
  <c r="W3136" i="16"/>
  <c r="W3138" i="16" s="1"/>
  <c r="T3145" i="16"/>
  <c r="X3124" i="16"/>
  <c r="Y3122" i="16"/>
  <c r="M2294" i="16"/>
  <c r="N2032" i="16"/>
  <c r="O2032" i="16" s="1"/>
  <c r="O2294" i="16" s="1"/>
  <c r="M2033" i="16"/>
  <c r="I583" i="16"/>
  <c r="I584" i="16" s="1"/>
  <c r="AA2281" i="16"/>
  <c r="AB1950" i="16"/>
  <c r="G3187" i="16"/>
  <c r="J621" i="16" a="1"/>
  <c r="J621" i="16" s="1"/>
  <c r="C2053" i="16"/>
  <c r="J227" i="20"/>
  <c r="C2297" i="16"/>
  <c r="O2025" i="16"/>
  <c r="X620" i="16"/>
  <c r="X2049" i="16"/>
  <c r="M620" i="16"/>
  <c r="R2049" i="16"/>
  <c r="V620" i="16"/>
  <c r="N620" i="16"/>
  <c r="S2049" i="16"/>
  <c r="W620" i="16"/>
  <c r="O620" i="16"/>
  <c r="S620" i="16"/>
  <c r="W2049" i="16"/>
  <c r="P2049" i="16"/>
  <c r="T2049" i="16"/>
  <c r="P620" i="16"/>
  <c r="T620" i="16"/>
  <c r="J636" i="16" a="1"/>
  <c r="J636" i="16" s="1"/>
  <c r="J648" i="16" s="1"/>
  <c r="Q2049" i="16"/>
  <c r="U2049" i="16"/>
  <c r="K620" i="16"/>
  <c r="Q620" i="16"/>
  <c r="U620" i="16"/>
  <c r="Y2049" i="16"/>
  <c r="Y620" i="16"/>
  <c r="L620" i="16"/>
  <c r="R620" i="16"/>
  <c r="V2049" i="16"/>
  <c r="Z620" i="16"/>
  <c r="Z2049" i="16"/>
  <c r="AA2049" i="16"/>
  <c r="AA620" i="16"/>
  <c r="AB620" i="16"/>
  <c r="AB2049" i="16"/>
  <c r="AC620" i="16"/>
  <c r="AC2049" i="16"/>
  <c r="AD620" i="16"/>
  <c r="AD2049" i="16"/>
  <c r="AE620" i="16"/>
  <c r="AE2049" i="16"/>
  <c r="Q3152" i="16"/>
  <c r="M2027" i="16"/>
  <c r="N2026" i="16"/>
  <c r="W3115" i="16"/>
  <c r="V3117" i="16"/>
  <c r="O2019" i="16"/>
  <c r="S3150" i="16"/>
  <c r="Q2018" i="16"/>
  <c r="P2292" i="16"/>
  <c r="N2293" i="16"/>
  <c r="AA1951" i="16"/>
  <c r="Z1944" i="16"/>
  <c r="W1965" i="16"/>
  <c r="R3157" i="16"/>
  <c r="Q3159" i="16"/>
  <c r="U3144" i="16"/>
  <c r="V3144" i="16" s="1"/>
  <c r="W3144" i="16" s="1"/>
  <c r="W3131" i="16"/>
  <c r="X3129" i="16"/>
  <c r="Y3110" i="16"/>
  <c r="Z3108" i="16"/>
  <c r="AD2280" i="16"/>
  <c r="AE1943" i="16"/>
  <c r="U3143" i="16"/>
  <c r="X1593" i="16"/>
  <c r="X1565" i="16" s="1"/>
  <c r="X371" i="16" s="1"/>
  <c r="X839" i="16" s="1"/>
  <c r="X200" i="10" s="1"/>
  <c r="X344" i="10" s="1"/>
  <c r="AC2923" i="16"/>
  <c r="AC2925" i="16" s="1"/>
  <c r="I448" i="16"/>
  <c r="G181" i="20" s="1"/>
  <c r="I447" i="16"/>
  <c r="G180" i="20" s="1"/>
  <c r="R2995" i="16"/>
  <c r="T2993" i="16"/>
  <c r="AB2918" i="16"/>
  <c r="AC2916" i="16"/>
  <c r="Q3000" i="16"/>
  <c r="Q3002" i="16" s="1"/>
  <c r="AA2930" i="16"/>
  <c r="Z2932" i="16"/>
  <c r="L3016" i="16"/>
  <c r="R2981" i="16"/>
  <c r="S2979" i="16"/>
  <c r="AA2966" i="16"/>
  <c r="AB2966" i="16" s="1"/>
  <c r="AC2966" i="16" s="1"/>
  <c r="AD2966" i="16" s="1"/>
  <c r="AE2966" i="16" s="1"/>
  <c r="H2966" i="16" s="1"/>
  <c r="M3016" i="16"/>
  <c r="S2973" i="16"/>
  <c r="T2973" i="16" s="1"/>
  <c r="U2973" i="16" s="1"/>
  <c r="V2973" i="16" s="1"/>
  <c r="W2973" i="16" s="1"/>
  <c r="X2973" i="16" s="1"/>
  <c r="Y2973" i="16" s="1"/>
  <c r="Z2973" i="16" s="1"/>
  <c r="AA2973" i="16" s="1"/>
  <c r="AB2973" i="16" s="1"/>
  <c r="AC2973" i="16" s="1"/>
  <c r="AD2973" i="16" s="1"/>
  <c r="AE2973" i="16" s="1"/>
  <c r="H2973" i="16" s="1"/>
  <c r="X3010" i="16"/>
  <c r="K3007" i="16"/>
  <c r="M3007" i="16" s="1"/>
  <c r="AC3010" i="16"/>
  <c r="Y3010" i="16"/>
  <c r="L3007" i="16"/>
  <c r="AD3010" i="16"/>
  <c r="Q3010" i="16"/>
  <c r="G3010" i="16"/>
  <c r="L3008" i="16"/>
  <c r="S3010" i="16"/>
  <c r="R3010" i="16"/>
  <c r="F3010" i="16"/>
  <c r="AE3010" i="16"/>
  <c r="Z3010" i="16"/>
  <c r="K3008" i="16"/>
  <c r="K3010" i="16" s="1"/>
  <c r="K1845" i="16" s="1"/>
  <c r="W3010" i="16"/>
  <c r="AA3010" i="16"/>
  <c r="U3010" i="16"/>
  <c r="T3010" i="16"/>
  <c r="AB3010" i="16"/>
  <c r="V3010" i="16"/>
  <c r="R2974" i="16"/>
  <c r="K3016" i="16"/>
  <c r="V2960" i="16"/>
  <c r="W2958" i="16"/>
  <c r="Q2986" i="16"/>
  <c r="R2986" i="16" s="1"/>
  <c r="T2967" i="16"/>
  <c r="U2965" i="16"/>
  <c r="U2967" i="16" s="1"/>
  <c r="L3015" i="16"/>
  <c r="L3017" i="16" s="1"/>
  <c r="L1852" i="16" s="1"/>
  <c r="AE2897" i="16"/>
  <c r="H2897" i="16" s="1"/>
  <c r="H2895" i="16"/>
  <c r="W2953" i="16"/>
  <c r="X2951" i="16"/>
  <c r="T2980" i="16"/>
  <c r="U2980" i="16" s="1"/>
  <c r="V2980" i="16" s="1"/>
  <c r="W2980" i="16" s="1"/>
  <c r="D1870" i="16"/>
  <c r="F1869" i="16" s="1"/>
  <c r="F3036" i="16" s="1"/>
  <c r="N3003" i="16"/>
  <c r="N1838" i="16" s="1"/>
  <c r="N548" i="16" s="1"/>
  <c r="P2988" i="16"/>
  <c r="G3021" i="16"/>
  <c r="Z2911" i="16"/>
  <c r="AA2909" i="16"/>
  <c r="O3001" i="16"/>
  <c r="K3015" i="16"/>
  <c r="M3015" i="16" s="1"/>
  <c r="M3017" i="16" s="1"/>
  <c r="M1852" i="16" s="1"/>
  <c r="M550" i="16" s="1"/>
  <c r="N3014" i="16"/>
  <c r="Y2939" i="16"/>
  <c r="Z2937" i="16"/>
  <c r="T2972" i="16"/>
  <c r="Z2946" i="16"/>
  <c r="AA2944" i="16"/>
  <c r="D1924" i="16"/>
  <c r="D3080" i="16" s="1"/>
  <c r="E3080" i="16" s="1"/>
  <c r="AB2517" i="16"/>
  <c r="AC2515" i="16"/>
  <c r="AD2489" i="16"/>
  <c r="AE2487" i="16"/>
  <c r="AB2510" i="16"/>
  <c r="AC2508" i="16"/>
  <c r="F1862" i="16"/>
  <c r="F3029" i="16" s="1"/>
  <c r="AB2769" i="16"/>
  <c r="AC2767" i="16"/>
  <c r="Z2762" i="16"/>
  <c r="AA2760" i="16"/>
  <c r="Y2755" i="16"/>
  <c r="Z2753" i="16"/>
  <c r="AA2748" i="16"/>
  <c r="AB2746" i="16"/>
  <c r="AE1578" i="16"/>
  <c r="AC1787" i="16"/>
  <c r="AB1887" i="16"/>
  <c r="AC1887" i="16"/>
  <c r="AD1887" i="16"/>
  <c r="AE1887" i="16"/>
  <c r="AD1585" i="16"/>
  <c r="AE343" i="10"/>
  <c r="AB343" i="10"/>
  <c r="AD343" i="10"/>
  <c r="AC343" i="10"/>
  <c r="AC411" i="20"/>
  <c r="Y343" i="10"/>
  <c r="Z343" i="10"/>
  <c r="AA343" i="10"/>
  <c r="Y48" i="10"/>
  <c r="AC1120" i="20"/>
  <c r="AC1121" i="20" s="1"/>
  <c r="AD1119" i="20"/>
  <c r="AB618" i="20"/>
  <c r="AC616" i="20"/>
  <c r="AC108" i="20" s="1"/>
  <c r="AB108" i="20"/>
  <c r="AC412" i="20"/>
  <c r="AD410" i="20"/>
  <c r="AE762" i="20"/>
  <c r="AC783" i="20"/>
  <c r="AE623" i="20"/>
  <c r="AC662" i="20"/>
  <c r="AD662" i="20" s="1"/>
  <c r="AE662" i="20" s="1"/>
  <c r="AD776" i="20"/>
  <c r="AD1112" i="20"/>
  <c r="AD670" i="20"/>
  <c r="AE668" i="20"/>
  <c r="AE670" i="20" s="1"/>
  <c r="AD1126" i="20"/>
  <c r="AC1599" i="16"/>
  <c r="AC1071" i="16"/>
  <c r="AD1071" i="16" s="1"/>
  <c r="AE1071" i="16" s="1"/>
  <c r="AB2261" i="16"/>
  <c r="AC1807" i="16"/>
  <c r="AE1081" i="16"/>
  <c r="AC1082" i="16"/>
  <c r="AD1082" i="16" s="1"/>
  <c r="AC1093" i="16"/>
  <c r="AD2228" i="16"/>
  <c r="AE1584" i="16"/>
  <c r="O2265" i="16"/>
  <c r="AE2227" i="16"/>
  <c r="AB2226" i="16"/>
  <c r="AC1570" i="16"/>
  <c r="AC2258" i="16"/>
  <c r="AD1786" i="16"/>
  <c r="AC2230" i="16"/>
  <c r="AD1598" i="16"/>
  <c r="AB17" i="16"/>
  <c r="AB2306" i="16" s="1"/>
  <c r="Y1572" i="16"/>
  <c r="Z1572" i="16" s="1"/>
  <c r="Y2741" i="16"/>
  <c r="Z2739" i="16"/>
  <c r="X756" i="20"/>
  <c r="W757" i="20"/>
  <c r="X48" i="10"/>
  <c r="X54" i="10"/>
  <c r="X53" i="10" s="1"/>
  <c r="Z1103" i="20"/>
  <c r="Z1104" i="20" s="1"/>
  <c r="AA617" i="20"/>
  <c r="AB617" i="20" s="1"/>
  <c r="AA1102" i="20"/>
  <c r="AB1102" i="20" s="1"/>
  <c r="AA108" i="20"/>
  <c r="AA906" i="20"/>
  <c r="AB906" i="20" s="1"/>
  <c r="AA1133" i="20"/>
  <c r="AB1133" i="20" s="1"/>
  <c r="Z713" i="20"/>
  <c r="Y144" i="20"/>
  <c r="AA1140" i="20"/>
  <c r="AB1140" i="20" s="1"/>
  <c r="AA1094" i="16"/>
  <c r="AB1094" i="16" s="1"/>
  <c r="Z176" i="16"/>
  <c r="Z49" i="10" s="1"/>
  <c r="Z1887" i="16"/>
  <c r="AA1887" i="16"/>
  <c r="AA20" i="16"/>
  <c r="AA81" i="16" s="1"/>
  <c r="AA2226" i="16"/>
  <c r="AA1095" i="16"/>
  <c r="AB1095" i="16" s="1"/>
  <c r="AA2261" i="16"/>
  <c r="Y2229" i="16"/>
  <c r="Z1591" i="16"/>
  <c r="AA1808" i="16"/>
  <c r="AB1808" i="16" s="1"/>
  <c r="O1836" i="16"/>
  <c r="O1837" i="16" s="1"/>
  <c r="AA1087" i="16"/>
  <c r="AB1087" i="16" s="1"/>
  <c r="AA1571" i="16"/>
  <c r="AB1571" i="16" s="1"/>
  <c r="P1141" i="16"/>
  <c r="Q1141" i="16" s="1"/>
  <c r="P1835" i="16"/>
  <c r="P2265" i="16" s="1"/>
  <c r="Z57" i="16"/>
  <c r="Z2311" i="16" s="1"/>
  <c r="Y1592" i="16"/>
  <c r="X1564" i="16"/>
  <c r="X370" i="16" s="1"/>
  <c r="Y1563" i="16"/>
  <c r="Y369" i="16" s="1"/>
  <c r="X1147" i="20"/>
  <c r="X1887" i="16"/>
  <c r="Y1887" i="16"/>
  <c r="V1793" i="16"/>
  <c r="V2259" i="16" s="1"/>
  <c r="U1794" i="16"/>
  <c r="U1795" i="16" s="1"/>
  <c r="Y60" i="16"/>
  <c r="Y87" i="16" s="1"/>
  <c r="Y2338" i="16"/>
  <c r="Y1828" i="16"/>
  <c r="Z1828" i="16" s="1"/>
  <c r="X175" i="16"/>
  <c r="Y175" i="16"/>
  <c r="X180" i="16"/>
  <c r="X144" i="20"/>
  <c r="L1850" i="16"/>
  <c r="L1851" i="16" s="1"/>
  <c r="D3042" i="16"/>
  <c r="O1142" i="16"/>
  <c r="K1160" i="16"/>
  <c r="K1161" i="16" s="1"/>
  <c r="Y1088" i="16"/>
  <c r="Z1088" i="16" s="1"/>
  <c r="Y1083" i="16"/>
  <c r="Z1083" i="16" s="1"/>
  <c r="Y1105" i="16"/>
  <c r="Z1105" i="16" s="1"/>
  <c r="K1166" i="16"/>
  <c r="T677" i="20"/>
  <c r="T124" i="20" s="1"/>
  <c r="T1261" i="20" s="1"/>
  <c r="U676" i="20"/>
  <c r="T122" i="20"/>
  <c r="W675" i="20"/>
  <c r="X675" i="20" s="1"/>
  <c r="Y675" i="20" s="1"/>
  <c r="V121" i="20"/>
  <c r="D3048" i="16"/>
  <c r="P1887" i="16"/>
  <c r="Q1887" i="16"/>
  <c r="R1887" i="16"/>
  <c r="S1887" i="16"/>
  <c r="T1887" i="16"/>
  <c r="U1887" i="16"/>
  <c r="V1887" i="16"/>
  <c r="W1887" i="16"/>
  <c r="F3078" i="16"/>
  <c r="L2267" i="16"/>
  <c r="M1849" i="16"/>
  <c r="N1849" i="16" s="1"/>
  <c r="N2267" i="16" s="1"/>
  <c r="F1875" i="16" a="1"/>
  <c r="F1875" i="16" s="1"/>
  <c r="E3042" i="16"/>
  <c r="F3035" i="16"/>
  <c r="D1876" i="16"/>
  <c r="E3043" i="16"/>
  <c r="E3030" i="16"/>
  <c r="D3031" i="16" s="1"/>
  <c r="G3028" i="16" s="1"/>
  <c r="F3028" i="16"/>
  <c r="M56" i="10"/>
  <c r="M344" i="10" s="1"/>
  <c r="M55" i="10"/>
  <c r="M343" i="10" s="1"/>
  <c r="K167" i="16"/>
  <c r="K184" i="16" s="1"/>
  <c r="K58" i="10" s="1"/>
  <c r="K346" i="10" s="1"/>
  <c r="K343" i="10"/>
  <c r="N1143" i="16"/>
  <c r="O1143" i="16" s="1"/>
  <c r="L1159" i="16"/>
  <c r="M1159" i="16" s="1"/>
  <c r="K1167" i="16"/>
  <c r="K137" i="16"/>
  <c r="K171" i="16" s="1"/>
  <c r="K188" i="16" s="1"/>
  <c r="K21" i="10" s="1"/>
  <c r="Q1130" i="16"/>
  <c r="P1131" i="16"/>
  <c r="U1117" i="16"/>
  <c r="V1117" i="16" s="1"/>
  <c r="W1117" i="16" s="1"/>
  <c r="X1117" i="16" s="1"/>
  <c r="O1147" i="16"/>
  <c r="S1129" i="16"/>
  <c r="T1129" i="16" s="1"/>
  <c r="Q1135" i="16"/>
  <c r="W1802" i="16"/>
  <c r="X1802" i="16" s="1"/>
  <c r="Y1802" i="16" s="1"/>
  <c r="W1809" i="16"/>
  <c r="X1809" i="16" s="1"/>
  <c r="Y1809" i="16" s="1"/>
  <c r="Z1809" i="16" s="1"/>
  <c r="S1119" i="16"/>
  <c r="L1155" i="16"/>
  <c r="L166" i="16" s="1"/>
  <c r="L183" i="16" s="1"/>
  <c r="L57" i="10" s="1"/>
  <c r="R1830" i="16"/>
  <c r="S1830" i="16" s="1"/>
  <c r="W669" i="20"/>
  <c r="X669" i="20" s="1"/>
  <c r="Y669" i="20" s="1"/>
  <c r="P1136" i="16"/>
  <c r="U1113" i="16"/>
  <c r="W1089" i="16"/>
  <c r="X1089" i="16" s="1"/>
  <c r="Y1089" i="16" s="1"/>
  <c r="Z1089" i="16" s="1"/>
  <c r="T1125" i="16"/>
  <c r="N1148" i="16"/>
  <c r="V1107" i="16"/>
  <c r="L1165" i="16"/>
  <c r="T1118" i="16"/>
  <c r="U1101" i="16"/>
  <c r="V1112" i="16"/>
  <c r="V1100" i="16"/>
  <c r="W1099" i="16"/>
  <c r="X1099" i="16" s="1"/>
  <c r="N1154" i="16"/>
  <c r="O1153" i="16"/>
  <c r="V1123" i="16"/>
  <c r="W1111" i="16"/>
  <c r="X1111" i="16" s="1"/>
  <c r="U1124" i="16"/>
  <c r="W1106" i="16"/>
  <c r="X1106" i="16" s="1"/>
  <c r="W892" i="20"/>
  <c r="X892" i="20" s="1"/>
  <c r="Y892" i="20" s="1"/>
  <c r="V714" i="20"/>
  <c r="V715" i="20" s="1"/>
  <c r="V147" i="20" s="1"/>
  <c r="V1262" i="20" s="1"/>
  <c r="U145" i="20"/>
  <c r="W109" i="20"/>
  <c r="V1113" i="20"/>
  <c r="V1114" i="20" s="1"/>
  <c r="N1856" i="16"/>
  <c r="V2262" i="16"/>
  <c r="U2262" i="16"/>
  <c r="T2264" i="16"/>
  <c r="T1829" i="16"/>
  <c r="U2263" i="16"/>
  <c r="E1882" i="16"/>
  <c r="B1881" i="16"/>
  <c r="B3048" i="16" s="1"/>
  <c r="E1883" i="16"/>
  <c r="D1882" i="16"/>
  <c r="T1822" i="16"/>
  <c r="T2263" i="16"/>
  <c r="K2270" i="16"/>
  <c r="K1871" i="16"/>
  <c r="K1872" i="16" s="1"/>
  <c r="K1877" i="16"/>
  <c r="Y1135" i="20" l="1"/>
  <c r="Z1134" i="20"/>
  <c r="D1929" i="16"/>
  <c r="E1929" i="16"/>
  <c r="D3064" i="16"/>
  <c r="E1930" i="16"/>
  <c r="R1095" i="20"/>
  <c r="R1097" i="20" s="1"/>
  <c r="Q1097" i="20"/>
  <c r="Q1096" i="20"/>
  <c r="L3174" i="16"/>
  <c r="L3176" i="16" s="1"/>
  <c r="L2028" i="16" s="1"/>
  <c r="K3175" i="16"/>
  <c r="O3166" i="16"/>
  <c r="O3168" i="16" s="1"/>
  <c r="L3175" i="16"/>
  <c r="M3175" i="16"/>
  <c r="N3173" i="16"/>
  <c r="O3173" i="16" s="1"/>
  <c r="P3173" i="16" s="1"/>
  <c r="Q3173" i="16" s="1"/>
  <c r="Q3175" i="16" s="1"/>
  <c r="M2021" i="16"/>
  <c r="M644" i="16" s="1"/>
  <c r="L2021" i="16"/>
  <c r="L644" i="16" s="1"/>
  <c r="L654" i="16" s="1"/>
  <c r="L235" i="20" s="1"/>
  <c r="K2021" i="16"/>
  <c r="Y3096" i="16"/>
  <c r="Z3094" i="16"/>
  <c r="K1910" i="16"/>
  <c r="K1911" i="16" s="1"/>
  <c r="K1912" i="16" s="1"/>
  <c r="F1908" i="16" a="1"/>
  <c r="F1908" i="16" s="1"/>
  <c r="E3064" i="16"/>
  <c r="M1088" i="20"/>
  <c r="L1090" i="20"/>
  <c r="L1089" i="20"/>
  <c r="D3043" i="16"/>
  <c r="F3042" i="16" s="1"/>
  <c r="G3053" i="16"/>
  <c r="G3050" i="16"/>
  <c r="D3197" i="16"/>
  <c r="E3197" i="16" s="1"/>
  <c r="D3198" i="16"/>
  <c r="E3198" i="16" s="1"/>
  <c r="Z2263" i="16"/>
  <c r="D3032" i="16"/>
  <c r="E3032" i="16" s="1"/>
  <c r="Y2263" i="16"/>
  <c r="M1857" i="16"/>
  <c r="M1858" i="16" s="1"/>
  <c r="X1972" i="16"/>
  <c r="Y1971" i="16"/>
  <c r="Y2284" i="16" s="1"/>
  <c r="X2284" i="16"/>
  <c r="AA1978" i="16"/>
  <c r="AB1978" i="16" s="1"/>
  <c r="L1870" i="16"/>
  <c r="L1871" i="16" s="1"/>
  <c r="S1175" i="20"/>
  <c r="T1175" i="20" s="1"/>
  <c r="Z1979" i="16"/>
  <c r="P1169" i="20"/>
  <c r="Q1169" i="20" s="1"/>
  <c r="AA1800" i="16"/>
  <c r="AA2260" i="16" s="1"/>
  <c r="Q215" i="20"/>
  <c r="Z1801" i="16"/>
  <c r="O1176" i="20"/>
  <c r="O1177" i="20" s="1"/>
  <c r="O218" i="20" s="1"/>
  <c r="O1264" i="20" s="1"/>
  <c r="R1168" i="20"/>
  <c r="S1168" i="20" s="1"/>
  <c r="M1206" i="20"/>
  <c r="N1206" i="20" s="1"/>
  <c r="O1206" i="20" s="1"/>
  <c r="Y1964" i="16"/>
  <c r="X2283" i="16"/>
  <c r="S1999" i="16"/>
  <c r="R2288" i="16"/>
  <c r="Q2288" i="16"/>
  <c r="P215" i="20"/>
  <c r="Q2001" i="16"/>
  <c r="R2001" i="16" s="1"/>
  <c r="R1149" i="20"/>
  <c r="S1148" i="20"/>
  <c r="L1061" i="20"/>
  <c r="M1061" i="20" s="1"/>
  <c r="N1061" i="20" s="1"/>
  <c r="U1154" i="20"/>
  <c r="V1154" i="20" s="1"/>
  <c r="W1154" i="20" s="1"/>
  <c r="Q2000" i="16"/>
  <c r="R2000" i="16" s="1"/>
  <c r="L1067" i="20"/>
  <c r="Y785" i="20"/>
  <c r="Z784" i="20"/>
  <c r="Y1980" i="16"/>
  <c r="Z1980" i="16" s="1"/>
  <c r="Z778" i="20"/>
  <c r="AA777" i="20"/>
  <c r="AB777" i="20" s="1"/>
  <c r="AA1952" i="16"/>
  <c r="Y1959" i="16"/>
  <c r="Z1959" i="16" s="1"/>
  <c r="Z1945" i="16"/>
  <c r="AC1788" i="16"/>
  <c r="AD1788" i="16" s="1"/>
  <c r="AE949" i="20"/>
  <c r="AE950" i="20" s="1"/>
  <c r="AD950" i="20"/>
  <c r="O1842" i="16"/>
  <c r="O2266" i="16" s="1"/>
  <c r="AA618" i="20"/>
  <c r="Y624" i="20"/>
  <c r="X625" i="20"/>
  <c r="X111" i="20" s="1"/>
  <c r="X1259" i="20" s="1"/>
  <c r="N1843" i="16"/>
  <c r="N1844" i="16" s="1"/>
  <c r="S2987" i="16"/>
  <c r="T2987" i="16" s="1"/>
  <c r="U2987" i="16" s="1"/>
  <c r="V2987" i="16" s="1"/>
  <c r="W2987" i="16" s="1"/>
  <c r="X2987" i="16" s="1"/>
  <c r="Y2987" i="16" s="1"/>
  <c r="Z2987" i="16" s="1"/>
  <c r="AA2987" i="16" s="1"/>
  <c r="AB2987" i="16" s="1"/>
  <c r="AC2987" i="16" s="1"/>
  <c r="AD2987" i="16" s="1"/>
  <c r="AE2987" i="16" s="1"/>
  <c r="H2987" i="16" s="1"/>
  <c r="AC943" i="20"/>
  <c r="AD942" i="20"/>
  <c r="X1973" i="16"/>
  <c r="N3167" i="16"/>
  <c r="O3167" i="16" s="1"/>
  <c r="O3169" i="16" s="1"/>
  <c r="N1193" i="20"/>
  <c r="O1193" i="20" s="1"/>
  <c r="O1194" i="20" s="1"/>
  <c r="N1047" i="20"/>
  <c r="O1047" i="20" s="1"/>
  <c r="N1054" i="20"/>
  <c r="N1055" i="20" s="1"/>
  <c r="S1986" i="16"/>
  <c r="Q1994" i="16"/>
  <c r="AD1586" i="16"/>
  <c r="F3188" i="16"/>
  <c r="L2039" i="16"/>
  <c r="M2039" i="16" s="1"/>
  <c r="M2295" i="16" s="1"/>
  <c r="S1992" i="16"/>
  <c r="T1992" i="16" s="1"/>
  <c r="R2287" i="16"/>
  <c r="R1993" i="16"/>
  <c r="M3008" i="16"/>
  <c r="M3010" i="16" s="1"/>
  <c r="M1845" i="16" s="1"/>
  <c r="M549" i="16" s="1"/>
  <c r="R2006" i="16"/>
  <c r="R585" i="16" s="1"/>
  <c r="Q585" i="16"/>
  <c r="Q2289" i="16"/>
  <c r="L1863" i="16"/>
  <c r="L1864" i="16" s="1"/>
  <c r="P2007" i="16"/>
  <c r="O586" i="16"/>
  <c r="P2289" i="16"/>
  <c r="P585" i="16"/>
  <c r="T1985" i="16"/>
  <c r="S2286" i="16"/>
  <c r="M3174" i="16"/>
  <c r="M3176" i="16" s="1"/>
  <c r="M2028" i="16" s="1"/>
  <c r="M645" i="16" s="1"/>
  <c r="L1062" i="20"/>
  <c r="R1987" i="16"/>
  <c r="N587" i="16"/>
  <c r="N841" i="16" s="1"/>
  <c r="N202" i="10" s="1"/>
  <c r="O2008" i="16"/>
  <c r="Y771" i="20"/>
  <c r="Z770" i="20"/>
  <c r="AE1579" i="16"/>
  <c r="AB957" i="20"/>
  <c r="AC956" i="20"/>
  <c r="T1816" i="16"/>
  <c r="U1816" i="16" s="1"/>
  <c r="AC1600" i="16"/>
  <c r="P1060" i="20"/>
  <c r="Y1018" i="20"/>
  <c r="X984" i="20"/>
  <c r="W985" i="20"/>
  <c r="W1966" i="16"/>
  <c r="P1053" i="20"/>
  <c r="S1046" i="20"/>
  <c r="T1046" i="20" s="1"/>
  <c r="AC1011" i="20"/>
  <c r="S1026" i="20"/>
  <c r="R1027" i="20"/>
  <c r="Y1004" i="20"/>
  <c r="Z1004" i="20" s="1"/>
  <c r="U1025" i="20"/>
  <c r="K1068" i="20"/>
  <c r="X991" i="20"/>
  <c r="W992" i="20"/>
  <c r="AA964" i="20"/>
  <c r="AB963" i="20"/>
  <c r="W997" i="20"/>
  <c r="Y977" i="20"/>
  <c r="X978" i="20"/>
  <c r="S1039" i="20"/>
  <c r="Q1034" i="20"/>
  <c r="R1033" i="20"/>
  <c r="S1020" i="20"/>
  <c r="T1019" i="20"/>
  <c r="T1013" i="20"/>
  <c r="U1012" i="20"/>
  <c r="AB983" i="20"/>
  <c r="V998" i="20"/>
  <c r="U1005" i="20"/>
  <c r="T1006" i="20"/>
  <c r="T1032" i="20"/>
  <c r="U1032" i="20" s="1"/>
  <c r="Z971" i="20"/>
  <c r="AA970" i="20"/>
  <c r="P1041" i="20"/>
  <c r="Q1040" i="20"/>
  <c r="AA1809" i="16"/>
  <c r="AB1809" i="16" s="1"/>
  <c r="Z1802" i="16"/>
  <c r="V893" i="20"/>
  <c r="V894" i="20" s="1"/>
  <c r="Y756" i="20"/>
  <c r="X757" i="20"/>
  <c r="AD922" i="20"/>
  <c r="AE921" i="20"/>
  <c r="AE922" i="20" s="1"/>
  <c r="X3131" i="16"/>
  <c r="W1127" i="20"/>
  <c r="V1128" i="20"/>
  <c r="Z764" i="20"/>
  <c r="AA763" i="20"/>
  <c r="AD845" i="20"/>
  <c r="AE844" i="20"/>
  <c r="AE845" i="20" s="1"/>
  <c r="AA785" i="20"/>
  <c r="AD831" i="20"/>
  <c r="AE830" i="20"/>
  <c r="AE831" i="20" s="1"/>
  <c r="U908" i="20"/>
  <c r="V907" i="20"/>
  <c r="AD810" i="20"/>
  <c r="AE809" i="20"/>
  <c r="AE810" i="20" s="1"/>
  <c r="R1162" i="20"/>
  <c r="Q1163" i="20"/>
  <c r="P1177" i="20"/>
  <c r="V1161" i="20"/>
  <c r="P1170" i="20"/>
  <c r="K1213" i="20"/>
  <c r="L1213" i="20" s="1"/>
  <c r="K1207" i="20"/>
  <c r="L1207" i="20" s="1"/>
  <c r="K1208" i="20"/>
  <c r="O1199" i="20"/>
  <c r="K1201" i="20"/>
  <c r="L1200" i="20"/>
  <c r="L1201" i="20" s="1"/>
  <c r="Q1192" i="20"/>
  <c r="U1185" i="20"/>
  <c r="V1185" i="20" s="1"/>
  <c r="M1187" i="20"/>
  <c r="N1186" i="20"/>
  <c r="R1155" i="20"/>
  <c r="R1156" i="20" s="1"/>
  <c r="U1141" i="20"/>
  <c r="U1142" i="20" s="1"/>
  <c r="U3183" i="16"/>
  <c r="G3183" i="16"/>
  <c r="AD3183" i="16"/>
  <c r="AC1814" i="16"/>
  <c r="AC2262" i="16" s="1"/>
  <c r="AB3183" i="16"/>
  <c r="F3183" i="16"/>
  <c r="W3183" i="16"/>
  <c r="K3180" i="16"/>
  <c r="M3180" i="16" s="1"/>
  <c r="AA3183" i="16"/>
  <c r="AE3183" i="16"/>
  <c r="R3183" i="16"/>
  <c r="S3183" i="16"/>
  <c r="L3180" i="16"/>
  <c r="X3183" i="16"/>
  <c r="Z3183" i="16"/>
  <c r="Y3183" i="16"/>
  <c r="T3183" i="16"/>
  <c r="AC3183" i="16"/>
  <c r="L3181" i="16"/>
  <c r="L3183" i="16" s="1"/>
  <c r="L2035" i="16" s="1"/>
  <c r="V3183" i="16"/>
  <c r="Z2262" i="16"/>
  <c r="Y2262" i="16"/>
  <c r="AA2262" i="16"/>
  <c r="R3152" i="16"/>
  <c r="K3181" i="16"/>
  <c r="K3183" i="16" s="1"/>
  <c r="K2035" i="16" s="1"/>
  <c r="F2045" i="16"/>
  <c r="D2053" i="16"/>
  <c r="F2052" i="16" s="1"/>
  <c r="L2053" i="16" s="1"/>
  <c r="D1220" i="20"/>
  <c r="C1220" i="20" s="1"/>
  <c r="E1219" i="20" s="1"/>
  <c r="AA1958" i="16"/>
  <c r="AB1957" i="16"/>
  <c r="AA2282" i="16"/>
  <c r="AA3103" i="16"/>
  <c r="AB3101" i="16"/>
  <c r="AC3101" i="16" s="1"/>
  <c r="X3136" i="16"/>
  <c r="X3138" i="16" s="1"/>
  <c r="N2027" i="16"/>
  <c r="Y1593" i="16"/>
  <c r="Y1565" i="16" s="1"/>
  <c r="Y371" i="16" s="1"/>
  <c r="Y839" i="16" s="1"/>
  <c r="Y200" i="10" s="1"/>
  <c r="AB1951" i="16"/>
  <c r="X1965" i="16"/>
  <c r="AA1944" i="16"/>
  <c r="W3117" i="16"/>
  <c r="X3115" i="16"/>
  <c r="O2026" i="16"/>
  <c r="K3187" i="16"/>
  <c r="M3187" i="16" s="1"/>
  <c r="U3190" i="16"/>
  <c r="S3190" i="16"/>
  <c r="AD3190" i="16"/>
  <c r="W3190" i="16"/>
  <c r="Z3190" i="16"/>
  <c r="L3187" i="16"/>
  <c r="X3190" i="16"/>
  <c r="G3190" i="16"/>
  <c r="AC3190" i="16"/>
  <c r="T3190" i="16"/>
  <c r="Q3190" i="16"/>
  <c r="Y3190" i="16"/>
  <c r="R3190" i="16"/>
  <c r="F3190" i="16"/>
  <c r="AE3190" i="16"/>
  <c r="L3188" i="16"/>
  <c r="L3190" i="16" s="1"/>
  <c r="L2042" i="16" s="1"/>
  <c r="AB3190" i="16"/>
  <c r="V3190" i="16"/>
  <c r="K3188" i="16"/>
  <c r="K3190" i="16" s="1"/>
  <c r="K2042" i="16" s="1"/>
  <c r="AA3190" i="16"/>
  <c r="Y3129" i="16"/>
  <c r="P2032" i="16"/>
  <c r="X3144" i="16"/>
  <c r="Y3144" i="16" s="1"/>
  <c r="Z3144" i="16" s="1"/>
  <c r="AA3144" i="16" s="1"/>
  <c r="AB3144" i="16" s="1"/>
  <c r="AC3144" i="16" s="1"/>
  <c r="AD3144" i="16" s="1"/>
  <c r="AE3144" i="16" s="1"/>
  <c r="H3144" i="16" s="1"/>
  <c r="U3145" i="16"/>
  <c r="V3143" i="16"/>
  <c r="Y2056" i="16"/>
  <c r="Y621" i="16"/>
  <c r="P621" i="16"/>
  <c r="T621" i="16"/>
  <c r="X2056" i="16"/>
  <c r="Z621" i="16"/>
  <c r="P2056" i="16"/>
  <c r="T2056" i="16"/>
  <c r="X621" i="16"/>
  <c r="J637" i="16" a="1"/>
  <c r="J637" i="16" s="1"/>
  <c r="J649" i="16" s="1"/>
  <c r="Q621" i="16"/>
  <c r="U621" i="16"/>
  <c r="K621" i="16"/>
  <c r="Q2056" i="16"/>
  <c r="U2056" i="16"/>
  <c r="L621" i="16"/>
  <c r="R2056" i="16"/>
  <c r="V621" i="16"/>
  <c r="M621" i="16"/>
  <c r="R621" i="16"/>
  <c r="V2056" i="16"/>
  <c r="Z2056" i="16"/>
  <c r="N621" i="16"/>
  <c r="S2056" i="16"/>
  <c r="W621" i="16"/>
  <c r="O621" i="16"/>
  <c r="S621" i="16"/>
  <c r="W2056" i="16"/>
  <c r="AA2056" i="16"/>
  <c r="AA621" i="16"/>
  <c r="AB621" i="16"/>
  <c r="AB2056" i="16"/>
  <c r="AC621" i="16"/>
  <c r="AC2056" i="16"/>
  <c r="AD621" i="16"/>
  <c r="AD2056" i="16"/>
  <c r="AE2056" i="16"/>
  <c r="AE621" i="16"/>
  <c r="P2025" i="16"/>
  <c r="O2293" i="16"/>
  <c r="Z3110" i="16"/>
  <c r="AA3108" i="16"/>
  <c r="R2018" i="16"/>
  <c r="Q2292" i="16"/>
  <c r="J622" i="16" a="1"/>
  <c r="J622" i="16" s="1"/>
  <c r="C2060" i="16"/>
  <c r="J228" i="20"/>
  <c r="C2298" i="16"/>
  <c r="AB2281" i="16"/>
  <c r="AC1950" i="16"/>
  <c r="M2034" i="16"/>
  <c r="N2033" i="16"/>
  <c r="P2019" i="16"/>
  <c r="U2994" i="16"/>
  <c r="V2994" i="16" s="1"/>
  <c r="T3150" i="16"/>
  <c r="S3152" i="16"/>
  <c r="N2294" i="16"/>
  <c r="O2020" i="16"/>
  <c r="R3159" i="16"/>
  <c r="S3157" i="16"/>
  <c r="AE2280" i="16"/>
  <c r="G3194" i="16"/>
  <c r="Y3124" i="16"/>
  <c r="Z3122" i="16"/>
  <c r="T2974" i="16"/>
  <c r="AD2923" i="16"/>
  <c r="AD2925" i="16" s="1"/>
  <c r="T2995" i="16"/>
  <c r="Q2988" i="16"/>
  <c r="D3037" i="16"/>
  <c r="E3037" i="16" s="1"/>
  <c r="U2993" i="16"/>
  <c r="L3009" i="16"/>
  <c r="AC2918" i="16"/>
  <c r="AD2916" i="16"/>
  <c r="R3000" i="16"/>
  <c r="R3002" i="16" s="1"/>
  <c r="AA2932" i="16"/>
  <c r="AB2930" i="16"/>
  <c r="S2981" i="16"/>
  <c r="N3007" i="16"/>
  <c r="O3007" i="16" s="1"/>
  <c r="T2979" i="16"/>
  <c r="U2972" i="16"/>
  <c r="U2974" i="16" s="1"/>
  <c r="V2965" i="16"/>
  <c r="V2967" i="16" s="1"/>
  <c r="X2980" i="16"/>
  <c r="Y2980" i="16" s="1"/>
  <c r="Z2980" i="16" s="1"/>
  <c r="AA2980" i="16" s="1"/>
  <c r="AB2980" i="16" s="1"/>
  <c r="AC2980" i="16" s="1"/>
  <c r="AD2980" i="16" s="1"/>
  <c r="AE2980" i="16" s="1"/>
  <c r="H2980" i="16" s="1"/>
  <c r="N3016" i="16"/>
  <c r="AA2946" i="16"/>
  <c r="AB2944" i="16"/>
  <c r="M3009" i="16"/>
  <c r="AA2911" i="16"/>
  <c r="AB2909" i="16"/>
  <c r="R2988" i="16"/>
  <c r="S2986" i="16"/>
  <c r="O3014" i="16"/>
  <c r="P3014" i="16" s="1"/>
  <c r="L3010" i="16"/>
  <c r="L1845" i="16" s="1"/>
  <c r="Z2939" i="16"/>
  <c r="AA2937" i="16"/>
  <c r="K3017" i="16"/>
  <c r="K1852" i="16" s="1"/>
  <c r="L3022" i="16"/>
  <c r="L3024" i="16" s="1"/>
  <c r="L1859" i="16" s="1"/>
  <c r="T3024" i="16"/>
  <c r="G3024" i="16"/>
  <c r="AE3024" i="16"/>
  <c r="K3021" i="16"/>
  <c r="S3024" i="16"/>
  <c r="K3022" i="16"/>
  <c r="K3024" i="16" s="1"/>
  <c r="K1859" i="16" s="1"/>
  <c r="V3024" i="16"/>
  <c r="AD3024" i="16"/>
  <c r="AB3024" i="16"/>
  <c r="Z3024" i="16"/>
  <c r="L3021" i="16"/>
  <c r="X3024" i="16"/>
  <c r="M3022" i="16"/>
  <c r="M3021" i="16"/>
  <c r="R3024" i="16"/>
  <c r="AA3024" i="16"/>
  <c r="Y3024" i="16"/>
  <c r="W3024" i="16"/>
  <c r="U3024" i="16"/>
  <c r="F3024" i="16"/>
  <c r="AC3024" i="16"/>
  <c r="Q3024" i="16"/>
  <c r="D1877" i="16"/>
  <c r="N3015" i="16"/>
  <c r="O3015" i="16" s="1"/>
  <c r="O3017" i="16" s="1"/>
  <c r="O1852" i="16" s="1"/>
  <c r="O550" i="16" s="1"/>
  <c r="X2953" i="16"/>
  <c r="Y2951" i="16"/>
  <c r="K3009" i="16"/>
  <c r="O3003" i="16"/>
  <c r="O1838" i="16" s="1"/>
  <c r="O548" i="16" s="1"/>
  <c r="I450" i="16" s="1"/>
  <c r="G183" i="20" s="1"/>
  <c r="P3001" i="16"/>
  <c r="P3003" i="16" s="1"/>
  <c r="AB3031" i="16"/>
  <c r="X3031" i="16"/>
  <c r="AE3031" i="16"/>
  <c r="Y3031" i="16"/>
  <c r="R3031" i="16"/>
  <c r="L3028" i="16"/>
  <c r="G3031" i="16"/>
  <c r="W3031" i="16"/>
  <c r="V3031" i="16"/>
  <c r="AC3031" i="16"/>
  <c r="S3031" i="16"/>
  <c r="U3031" i="16"/>
  <c r="Q3031" i="16"/>
  <c r="F3031" i="16"/>
  <c r="AA3031" i="16"/>
  <c r="AD3031" i="16"/>
  <c r="Z3031" i="16"/>
  <c r="T3031" i="16"/>
  <c r="K3028" i="16"/>
  <c r="M3028" i="16" s="1"/>
  <c r="W2960" i="16"/>
  <c r="X2958" i="16"/>
  <c r="AC2510" i="16"/>
  <c r="AD2508" i="16"/>
  <c r="AE2489" i="16"/>
  <c r="H2489" i="16" s="1"/>
  <c r="H2487" i="16"/>
  <c r="AC2517" i="16"/>
  <c r="AD2515" i="16"/>
  <c r="AC2769" i="16"/>
  <c r="AD2767" i="16"/>
  <c r="AA2762" i="16"/>
  <c r="AB2760" i="16"/>
  <c r="Z2755" i="16"/>
  <c r="AA2753" i="16"/>
  <c r="AB2748" i="16"/>
  <c r="AC2746" i="16"/>
  <c r="AD1787" i="16"/>
  <c r="AB2318" i="16"/>
  <c r="AE1585" i="16"/>
  <c r="AD411" i="20"/>
  <c r="Z48" i="10"/>
  <c r="AC617" i="20"/>
  <c r="AC618" i="20" s="1"/>
  <c r="AC1133" i="20"/>
  <c r="AE1119" i="20"/>
  <c r="AD616" i="20"/>
  <c r="AC1140" i="20"/>
  <c r="AC906" i="20"/>
  <c r="AE1112" i="20"/>
  <c r="AE776" i="20"/>
  <c r="AD1120" i="20"/>
  <c r="AD1121" i="20" s="1"/>
  <c r="AC1102" i="20"/>
  <c r="AC1808" i="16"/>
  <c r="AD412" i="20"/>
  <c r="AE410" i="20"/>
  <c r="AE412" i="20" s="1"/>
  <c r="AE1126" i="20"/>
  <c r="AD783" i="20"/>
  <c r="AC1094" i="16"/>
  <c r="AB2263" i="16"/>
  <c r="AC1821" i="16"/>
  <c r="AC2226" i="16"/>
  <c r="AD1570" i="16"/>
  <c r="AC2261" i="16"/>
  <c r="AD1807" i="16"/>
  <c r="AC1571" i="16"/>
  <c r="AD2230" i="16"/>
  <c r="AE1598" i="16"/>
  <c r="AC1087" i="16"/>
  <c r="AC1095" i="16"/>
  <c r="AD1093" i="16"/>
  <c r="AE1082" i="16"/>
  <c r="AD2258" i="16"/>
  <c r="AE1786" i="16"/>
  <c r="AE2228" i="16"/>
  <c r="AD1599" i="16"/>
  <c r="AA1572" i="16"/>
  <c r="AB1572" i="16" s="1"/>
  <c r="Z2741" i="16"/>
  <c r="AA2739" i="16"/>
  <c r="AB2739" i="16" s="1"/>
  <c r="X47" i="10"/>
  <c r="Z175" i="16"/>
  <c r="AA713" i="20"/>
  <c r="AB713" i="20" s="1"/>
  <c r="Z144" i="20"/>
  <c r="Z669" i="20"/>
  <c r="Y1147" i="20"/>
  <c r="Z892" i="20"/>
  <c r="AA1135" i="20"/>
  <c r="Y677" i="20"/>
  <c r="Y124" i="20" s="1"/>
  <c r="Y1261" i="20" s="1"/>
  <c r="Z675" i="20"/>
  <c r="Y121" i="20"/>
  <c r="AA1103" i="20"/>
  <c r="AB1103" i="20" s="1"/>
  <c r="AB1104" i="20" s="1"/>
  <c r="P1142" i="16"/>
  <c r="Q1142" i="16" s="1"/>
  <c r="AA80" i="16"/>
  <c r="AA176" i="16"/>
  <c r="AA49" i="10" s="1"/>
  <c r="Z2314" i="16"/>
  <c r="Z91" i="16" s="1"/>
  <c r="Z101" i="12" s="1"/>
  <c r="Z2323" i="16"/>
  <c r="P1836" i="16"/>
  <c r="P1837" i="16" s="1"/>
  <c r="Z1592" i="16"/>
  <c r="Z1564" i="16" s="1"/>
  <c r="Z370" i="16" s="1"/>
  <c r="Y1564" i="16"/>
  <c r="Y370" i="16" s="1"/>
  <c r="AA1105" i="16"/>
  <c r="AB1105" i="16" s="1"/>
  <c r="AA1089" i="16"/>
  <c r="AB1089" i="16" s="1"/>
  <c r="AA2263" i="16"/>
  <c r="AA1083" i="16"/>
  <c r="AB1083" i="16" s="1"/>
  <c r="AA1088" i="16"/>
  <c r="AB1088" i="16" s="1"/>
  <c r="Z2264" i="16"/>
  <c r="AA1828" i="16"/>
  <c r="AB1828" i="16" s="1"/>
  <c r="Q1835" i="16"/>
  <c r="R1835" i="16" s="1"/>
  <c r="R2265" i="16" s="1"/>
  <c r="Z2229" i="16"/>
  <c r="AA1591" i="16"/>
  <c r="AB1591" i="16" s="1"/>
  <c r="Z1563" i="16"/>
  <c r="Z369" i="16" s="1"/>
  <c r="Y2264" i="16"/>
  <c r="W1793" i="16"/>
  <c r="V1794" i="16"/>
  <c r="V1795" i="16" s="1"/>
  <c r="Y84" i="16"/>
  <c r="Y183" i="16"/>
  <c r="Y57" i="10" s="1"/>
  <c r="X677" i="20"/>
  <c r="X124" i="20" s="1"/>
  <c r="X1261" i="20" s="1"/>
  <c r="X121" i="20"/>
  <c r="Y1106" i="16"/>
  <c r="Z1106" i="16" s="1"/>
  <c r="D3049" i="16"/>
  <c r="K138" i="16"/>
  <c r="Y1111" i="16"/>
  <c r="Z1111" i="16" s="1"/>
  <c r="L1166" i="16"/>
  <c r="Y1099" i="16"/>
  <c r="Z1099" i="16" s="1"/>
  <c r="Y1117" i="16"/>
  <c r="Z1117" i="16" s="1"/>
  <c r="W677" i="20"/>
  <c r="W124" i="20" s="1"/>
  <c r="W1261" i="20" s="1"/>
  <c r="W121" i="20"/>
  <c r="U677" i="20"/>
  <c r="U124" i="20" s="1"/>
  <c r="U1261" i="20" s="1"/>
  <c r="V676" i="20"/>
  <c r="V677" i="20" s="1"/>
  <c r="V124" i="20" s="1"/>
  <c r="V1261" i="20" s="1"/>
  <c r="U122" i="20"/>
  <c r="E3031" i="16"/>
  <c r="D3081" i="16"/>
  <c r="D3082" i="16" s="1"/>
  <c r="E3082" i="16" s="1"/>
  <c r="O1849" i="16"/>
  <c r="M1850" i="16"/>
  <c r="N1850" i="16" s="1"/>
  <c r="M2267" i="16"/>
  <c r="D1883" i="16"/>
  <c r="D3050" i="16" s="1"/>
  <c r="E3050" i="16"/>
  <c r="F1882" i="16" a="1"/>
  <c r="F1882" i="16" s="1"/>
  <c r="E3049" i="16"/>
  <c r="K165" i="16"/>
  <c r="K168" i="16"/>
  <c r="K185" i="16" s="1"/>
  <c r="K59" i="10" s="1"/>
  <c r="K347" i="10" s="1"/>
  <c r="K139" i="16"/>
  <c r="P1143" i="16"/>
  <c r="N1159" i="16"/>
  <c r="L1160" i="16"/>
  <c r="M1160" i="16" s="1"/>
  <c r="K101" i="10"/>
  <c r="Q1136" i="16"/>
  <c r="O1148" i="16"/>
  <c r="U1129" i="16"/>
  <c r="V1129" i="16" s="1"/>
  <c r="Q1131" i="16"/>
  <c r="R1135" i="16"/>
  <c r="L137" i="16"/>
  <c r="U1118" i="16"/>
  <c r="V1118" i="16" s="1"/>
  <c r="W1118" i="16" s="1"/>
  <c r="X1118" i="16" s="1"/>
  <c r="P1147" i="16"/>
  <c r="R1130" i="16"/>
  <c r="M1155" i="16"/>
  <c r="N1155" i="16" s="1"/>
  <c r="T1823" i="16"/>
  <c r="T1119" i="16"/>
  <c r="L1161" i="16"/>
  <c r="P1137" i="16"/>
  <c r="N1149" i="16"/>
  <c r="N165" i="16" s="1"/>
  <c r="N182" i="16" s="1"/>
  <c r="T1830" i="16"/>
  <c r="F1923" i="16"/>
  <c r="V1113" i="16"/>
  <c r="U1125" i="16"/>
  <c r="M1165" i="16"/>
  <c r="W1107" i="16"/>
  <c r="X1107" i="16" s="1"/>
  <c r="Y1107" i="16" s="1"/>
  <c r="Z1107" i="16" s="1"/>
  <c r="L1167" i="16"/>
  <c r="V1101" i="16"/>
  <c r="R1141" i="16"/>
  <c r="S1141" i="16" s="1"/>
  <c r="V1124" i="16"/>
  <c r="W1100" i="16"/>
  <c r="X1100" i="16" s="1"/>
  <c r="W1123" i="16"/>
  <c r="X1123" i="16" s="1"/>
  <c r="O1154" i="16"/>
  <c r="W1112" i="16"/>
  <c r="X1112" i="16" s="1"/>
  <c r="P1153" i="16"/>
  <c r="W714" i="20"/>
  <c r="V145" i="20"/>
  <c r="W1113" i="20"/>
  <c r="O1856" i="16"/>
  <c r="V1815" i="16"/>
  <c r="N2268" i="16"/>
  <c r="U1829" i="16"/>
  <c r="V1829" i="16" s="1"/>
  <c r="W1829" i="16" s="1"/>
  <c r="X1829" i="16" s="1"/>
  <c r="Y1829" i="16" s="1"/>
  <c r="Z1829" i="16" s="1"/>
  <c r="V2264" i="16"/>
  <c r="W2264" i="16"/>
  <c r="U2264" i="16"/>
  <c r="U1822" i="16"/>
  <c r="K2271" i="16"/>
  <c r="K1878" i="16"/>
  <c r="K1879" i="16" s="1"/>
  <c r="K1884" i="16"/>
  <c r="Z1135" i="20" l="1"/>
  <c r="AA1134" i="20"/>
  <c r="AB1134" i="20" s="1"/>
  <c r="E3086" i="16"/>
  <c r="D1930" i="16"/>
  <c r="D3086" i="16" s="1"/>
  <c r="V1934" i="16"/>
  <c r="Y1934" i="16"/>
  <c r="AD1934" i="16"/>
  <c r="S1934" i="16"/>
  <c r="R1934" i="16"/>
  <c r="AA1934" i="16"/>
  <c r="Q1934" i="16"/>
  <c r="AE1934" i="16"/>
  <c r="W1934" i="16"/>
  <c r="N1934" i="16"/>
  <c r="N560" i="16" s="1"/>
  <c r="T1934" i="16"/>
  <c r="P1934" i="16"/>
  <c r="AB1934" i="16"/>
  <c r="X1934" i="16"/>
  <c r="AC1934" i="16"/>
  <c r="U1934" i="16"/>
  <c r="Z1934" i="16"/>
  <c r="F1929" i="16" a="1"/>
  <c r="F1929" i="16" s="1"/>
  <c r="E3085" i="16"/>
  <c r="D3085" i="16"/>
  <c r="K1931" i="16"/>
  <c r="K1933" i="16" s="1"/>
  <c r="P3166" i="16"/>
  <c r="Q3166" i="16" s="1"/>
  <c r="Q3168" i="16" s="1"/>
  <c r="S1095" i="20"/>
  <c r="R1096" i="20"/>
  <c r="N3175" i="16"/>
  <c r="R3173" i="16"/>
  <c r="S3173" i="16" s="1"/>
  <c r="T3173" i="16" s="1"/>
  <c r="O3175" i="16"/>
  <c r="O2021" i="16"/>
  <c r="O644" i="16" s="1"/>
  <c r="K2274" i="16"/>
  <c r="Z3096" i="16"/>
  <c r="AA3094" i="16"/>
  <c r="AA3096" i="16" s="1"/>
  <c r="AA2285" i="16"/>
  <c r="D3044" i="16"/>
  <c r="E3044" i="16" s="1"/>
  <c r="D3046" i="16" s="1"/>
  <c r="E3046" i="16" s="1"/>
  <c r="E1916" i="16"/>
  <c r="M1089" i="20"/>
  <c r="N1088" i="20"/>
  <c r="D3038" i="16"/>
  <c r="E3038" i="16" s="1"/>
  <c r="D3039" i="16"/>
  <c r="E3039" i="16" s="1"/>
  <c r="N1857" i="16"/>
  <c r="N1858" i="16" s="1"/>
  <c r="L2270" i="16"/>
  <c r="L1872" i="16"/>
  <c r="Z1971" i="16"/>
  <c r="AA1971" i="16" s="1"/>
  <c r="Y1972" i="16"/>
  <c r="M1870" i="16"/>
  <c r="N1870" i="16" s="1"/>
  <c r="N2270" i="16" s="1"/>
  <c r="U1175" i="20"/>
  <c r="V1175" i="20" s="1"/>
  <c r="W1175" i="20" s="1"/>
  <c r="AA1979" i="16"/>
  <c r="AB1979" i="16" s="1"/>
  <c r="S215" i="20"/>
  <c r="AB1800" i="16"/>
  <c r="AB2260" i="16" s="1"/>
  <c r="AA1801" i="16"/>
  <c r="P1842" i="16"/>
  <c r="Q1842" i="16" s="1"/>
  <c r="Q2266" i="16" s="1"/>
  <c r="AA1959" i="16"/>
  <c r="M1863" i="16"/>
  <c r="N1863" i="16" s="1"/>
  <c r="N2269" i="16" s="1"/>
  <c r="R215" i="20"/>
  <c r="P1176" i="20"/>
  <c r="O216" i="20"/>
  <c r="AB1952" i="16"/>
  <c r="AC1952" i="16" s="1"/>
  <c r="T1168" i="20"/>
  <c r="U1168" i="20" s="1"/>
  <c r="S2001" i="16"/>
  <c r="S2000" i="16"/>
  <c r="O1843" i="16"/>
  <c r="O1844" i="16" s="1"/>
  <c r="X1154" i="20"/>
  <c r="Y1154" i="20" s="1"/>
  <c r="Z1154" i="20" s="1"/>
  <c r="Y2283" i="16"/>
  <c r="Z1964" i="16"/>
  <c r="M1213" i="20"/>
  <c r="N1213" i="20" s="1"/>
  <c r="S1149" i="20"/>
  <c r="T1148" i="20"/>
  <c r="U1148" i="20" s="1"/>
  <c r="T1999" i="16"/>
  <c r="S2288" i="16"/>
  <c r="M1067" i="20"/>
  <c r="AA1980" i="16"/>
  <c r="Z785" i="20"/>
  <c r="AA784" i="20"/>
  <c r="AB784" i="20" s="1"/>
  <c r="AB778" i="20"/>
  <c r="AC777" i="20"/>
  <c r="AC1809" i="16"/>
  <c r="AA1104" i="20"/>
  <c r="AA1945" i="16"/>
  <c r="Y1973" i="16"/>
  <c r="Y625" i="20"/>
  <c r="Y111" i="20" s="1"/>
  <c r="Y1259" i="20" s="1"/>
  <c r="Z624" i="20"/>
  <c r="Y109" i="20"/>
  <c r="P3167" i="16"/>
  <c r="P3169" i="16" s="1"/>
  <c r="AD943" i="20"/>
  <c r="AE942" i="20"/>
  <c r="AE943" i="20" s="1"/>
  <c r="P1193" i="20"/>
  <c r="P1194" i="20" s="1"/>
  <c r="N1194" i="20"/>
  <c r="O1054" i="20"/>
  <c r="O1055" i="20" s="1"/>
  <c r="N3008" i="16"/>
  <c r="N3010" i="16" s="1"/>
  <c r="N1845" i="16" s="1"/>
  <c r="N549" i="16" s="1"/>
  <c r="N3169" i="16"/>
  <c r="N2021" i="16" s="1"/>
  <c r="N644" i="16" s="1"/>
  <c r="N1048" i="20"/>
  <c r="S2006" i="16"/>
  <c r="S2289" i="16" s="1"/>
  <c r="AE1586" i="16"/>
  <c r="L1865" i="16"/>
  <c r="N3174" i="16"/>
  <c r="N3176" i="16" s="1"/>
  <c r="N2028" i="16" s="1"/>
  <c r="N645" i="16" s="1"/>
  <c r="S1987" i="16"/>
  <c r="L2269" i="16"/>
  <c r="M1062" i="20"/>
  <c r="L2297" i="16"/>
  <c r="L2054" i="16"/>
  <c r="L2055" i="16" s="1"/>
  <c r="U1992" i="16"/>
  <c r="U2287" i="16" s="1"/>
  <c r="T2287" i="16"/>
  <c r="L2046" i="16"/>
  <c r="O587" i="16"/>
  <c r="O841" i="16" s="1"/>
  <c r="O202" i="10" s="1"/>
  <c r="P2008" i="16"/>
  <c r="P586" i="16"/>
  <c r="Q2007" i="16"/>
  <c r="M3181" i="16"/>
  <c r="M3183" i="16" s="1"/>
  <c r="M2035" i="16" s="1"/>
  <c r="M646" i="16" s="1"/>
  <c r="U1985" i="16"/>
  <c r="T2286" i="16"/>
  <c r="S2287" i="16"/>
  <c r="M1207" i="20"/>
  <c r="M1208" i="20" s="1"/>
  <c r="L1208" i="20"/>
  <c r="T1986" i="16"/>
  <c r="L2040" i="16"/>
  <c r="L2295" i="16"/>
  <c r="S1993" i="16"/>
  <c r="R1994" i="16"/>
  <c r="R2289" i="16"/>
  <c r="M3188" i="16"/>
  <c r="M3190" i="16" s="1"/>
  <c r="M2042" i="16" s="1"/>
  <c r="M647" i="16" s="1"/>
  <c r="AA770" i="20"/>
  <c r="Z771" i="20"/>
  <c r="AD1600" i="16"/>
  <c r="AC957" i="20"/>
  <c r="AD956" i="20"/>
  <c r="AA1802" i="16"/>
  <c r="X1966" i="16"/>
  <c r="W893" i="20"/>
  <c r="X893" i="20" s="1"/>
  <c r="Y893" i="20" s="1"/>
  <c r="Y894" i="20" s="1"/>
  <c r="W998" i="20"/>
  <c r="W999" i="20" s="1"/>
  <c r="Q1041" i="20"/>
  <c r="R1040" i="20"/>
  <c r="V1032" i="20"/>
  <c r="T1039" i="20"/>
  <c r="N1062" i="20"/>
  <c r="O1061" i="20"/>
  <c r="S1027" i="20"/>
  <c r="T1026" i="20"/>
  <c r="AC983" i="20"/>
  <c r="X997" i="20"/>
  <c r="U1046" i="20"/>
  <c r="Z1018" i="20"/>
  <c r="AA971" i="20"/>
  <c r="AB970" i="20"/>
  <c r="V999" i="20"/>
  <c r="Y991" i="20"/>
  <c r="X992" i="20"/>
  <c r="AD1011" i="20"/>
  <c r="U1013" i="20"/>
  <c r="V1012" i="20"/>
  <c r="S1033" i="20"/>
  <c r="R1034" i="20"/>
  <c r="O1048" i="20"/>
  <c r="P1047" i="20"/>
  <c r="AB964" i="20"/>
  <c r="AC963" i="20"/>
  <c r="V1025" i="20"/>
  <c r="U1006" i="20"/>
  <c r="V1005" i="20"/>
  <c r="Q1053" i="20"/>
  <c r="K1069" i="20"/>
  <c r="L1068" i="20"/>
  <c r="L1069" i="20" s="1"/>
  <c r="Q1060" i="20"/>
  <c r="Y984" i="20"/>
  <c r="X985" i="20"/>
  <c r="U1019" i="20"/>
  <c r="T1020" i="20"/>
  <c r="Y978" i="20"/>
  <c r="Z977" i="20"/>
  <c r="AA1004" i="20"/>
  <c r="V908" i="20"/>
  <c r="W907" i="20"/>
  <c r="X1113" i="20"/>
  <c r="W1114" i="20"/>
  <c r="AB763" i="20"/>
  <c r="AA764" i="20"/>
  <c r="Z756" i="20"/>
  <c r="Y757" i="20"/>
  <c r="X1127" i="20"/>
  <c r="W1128" i="20"/>
  <c r="R1169" i="20"/>
  <c r="Q1170" i="20"/>
  <c r="W1161" i="20"/>
  <c r="P218" i="20"/>
  <c r="P1264" i="20" s="1"/>
  <c r="Q1177" i="20"/>
  <c r="S1162" i="20"/>
  <c r="R1163" i="20"/>
  <c r="K1220" i="20"/>
  <c r="L1220" i="20" s="1"/>
  <c r="M1220" i="20" s="1"/>
  <c r="K1214" i="20"/>
  <c r="L1214" i="20" s="1"/>
  <c r="K1215" i="20"/>
  <c r="P1206" i="20"/>
  <c r="M1200" i="20"/>
  <c r="P1199" i="20"/>
  <c r="R1192" i="20"/>
  <c r="N1187" i="20"/>
  <c r="O1186" i="20"/>
  <c r="W1185" i="20"/>
  <c r="S1155" i="20"/>
  <c r="S1156" i="20" s="1"/>
  <c r="V1141" i="20"/>
  <c r="V1142" i="20" s="1"/>
  <c r="AD1814" i="16"/>
  <c r="AD2262" i="16" s="1"/>
  <c r="L3182" i="16"/>
  <c r="K3182" i="16"/>
  <c r="M3182" i="16" s="1"/>
  <c r="N3180" i="16"/>
  <c r="N3182" i="16" s="1"/>
  <c r="N2039" i="16"/>
  <c r="N2295" i="16" s="1"/>
  <c r="F3195" i="16"/>
  <c r="D3203" i="16"/>
  <c r="E3203" i="16" s="1"/>
  <c r="D2060" i="16"/>
  <c r="F2059" i="16" s="1"/>
  <c r="L2060" i="16" s="1"/>
  <c r="D1227" i="20"/>
  <c r="C1227" i="20" s="1"/>
  <c r="E1226" i="20" s="1"/>
  <c r="AC1951" i="16"/>
  <c r="O2027" i="16"/>
  <c r="K3189" i="16"/>
  <c r="AB1958" i="16"/>
  <c r="AC1957" i="16"/>
  <c r="AB2282" i="16"/>
  <c r="Y3136" i="16"/>
  <c r="Y3138" i="16" s="1"/>
  <c r="Z1593" i="16"/>
  <c r="Z1565" i="16" s="1"/>
  <c r="Z371" i="16" s="1"/>
  <c r="Z839" i="16" s="1"/>
  <c r="Z200" i="10" s="1"/>
  <c r="Z344" i="10" s="1"/>
  <c r="AD3101" i="16"/>
  <c r="AE3101" i="16" s="1"/>
  <c r="AB3103" i="16"/>
  <c r="AC3103" i="16" s="1"/>
  <c r="AB2285" i="16"/>
  <c r="AC1978" i="16"/>
  <c r="L3189" i="16"/>
  <c r="N2034" i="16"/>
  <c r="M3189" i="16"/>
  <c r="N3187" i="16"/>
  <c r="N3189" i="16" s="1"/>
  <c r="U3150" i="16"/>
  <c r="P2293" i="16"/>
  <c r="AE2923" i="16"/>
  <c r="AE2925" i="16" s="1"/>
  <c r="H2925" i="16" s="1"/>
  <c r="Q2019" i="16"/>
  <c r="O2033" i="16"/>
  <c r="J623" i="16" a="1"/>
  <c r="J623" i="16" s="1"/>
  <c r="J229" i="20"/>
  <c r="C2067" i="16"/>
  <c r="C2299" i="16"/>
  <c r="S2018" i="16"/>
  <c r="R2292" i="16"/>
  <c r="Y3131" i="16"/>
  <c r="Z3129" i="16"/>
  <c r="X3117" i="16"/>
  <c r="Y3115" i="16"/>
  <c r="Y1965" i="16"/>
  <c r="Z3124" i="16"/>
  <c r="AA3122" i="16"/>
  <c r="AC2281" i="16"/>
  <c r="AD1950" i="16"/>
  <c r="V3145" i="16"/>
  <c r="W3143" i="16"/>
  <c r="P2020" i="16"/>
  <c r="Z2063" i="16"/>
  <c r="Z622" i="16"/>
  <c r="K622" i="16"/>
  <c r="Q622" i="16"/>
  <c r="U622" i="16"/>
  <c r="Y622" i="16"/>
  <c r="X622" i="16"/>
  <c r="AA2063" i="16"/>
  <c r="Q2063" i="16"/>
  <c r="L622" i="16"/>
  <c r="R2063" i="16"/>
  <c r="V622" i="16"/>
  <c r="T622" i="16"/>
  <c r="J638" i="16" a="1"/>
  <c r="J638" i="16" s="1"/>
  <c r="J650" i="16" s="1"/>
  <c r="M622" i="16"/>
  <c r="R622" i="16"/>
  <c r="V2063" i="16"/>
  <c r="P622" i="16"/>
  <c r="AA622" i="16"/>
  <c r="U2063" i="16"/>
  <c r="N622" i="16"/>
  <c r="S622" i="16"/>
  <c r="W2063" i="16"/>
  <c r="Y2063" i="16"/>
  <c r="O622" i="16"/>
  <c r="S2063" i="16"/>
  <c r="W622" i="16"/>
  <c r="P2063" i="16"/>
  <c r="T2063" i="16"/>
  <c r="X2063" i="16"/>
  <c r="AB2063" i="16"/>
  <c r="AB622" i="16"/>
  <c r="AC2063" i="16"/>
  <c r="AC622" i="16"/>
  <c r="AD622" i="16"/>
  <c r="AD2063" i="16"/>
  <c r="AE622" i="16"/>
  <c r="AE2063" i="16"/>
  <c r="F3202" i="16"/>
  <c r="M2053" i="16"/>
  <c r="P2294" i="16"/>
  <c r="Q2032" i="16"/>
  <c r="R2032" i="16" s="1"/>
  <c r="AB1944" i="16"/>
  <c r="X3197" i="16"/>
  <c r="L3194" i="16"/>
  <c r="M3194" i="16" s="1"/>
  <c r="G3197" i="16"/>
  <c r="R3197" i="16"/>
  <c r="Q3197" i="16"/>
  <c r="U3197" i="16"/>
  <c r="AB3197" i="16"/>
  <c r="AE3197" i="16"/>
  <c r="Z3197" i="16"/>
  <c r="AA3197" i="16"/>
  <c r="Y3197" i="16"/>
  <c r="AD3197" i="16"/>
  <c r="V3197" i="16"/>
  <c r="F3197" i="16"/>
  <c r="AC3197" i="16"/>
  <c r="K3194" i="16"/>
  <c r="T3197" i="16"/>
  <c r="W3197" i="16"/>
  <c r="S3197" i="16"/>
  <c r="L3195" i="16"/>
  <c r="L3197" i="16" s="1"/>
  <c r="L2049" i="16" s="1"/>
  <c r="K3195" i="16"/>
  <c r="K3197" i="16" s="1"/>
  <c r="K2049" i="16" s="1"/>
  <c r="M3195" i="16"/>
  <c r="M3197" i="16" s="1"/>
  <c r="M2049" i="16" s="1"/>
  <c r="M648" i="16" s="1"/>
  <c r="S3159" i="16"/>
  <c r="T3157" i="16"/>
  <c r="Q2025" i="16"/>
  <c r="R2025" i="16" s="1"/>
  <c r="T3152" i="16"/>
  <c r="AA3110" i="16"/>
  <c r="AB3108" i="16"/>
  <c r="P2026" i="16"/>
  <c r="V2972" i="16"/>
  <c r="V2974" i="16" s="1"/>
  <c r="U2995" i="16"/>
  <c r="V2993" i="16"/>
  <c r="V2995" i="16" s="1"/>
  <c r="F1876" i="16"/>
  <c r="AD2918" i="16"/>
  <c r="AE2916" i="16"/>
  <c r="K3023" i="16"/>
  <c r="S3000" i="16"/>
  <c r="N3022" i="16"/>
  <c r="N3024" i="16" s="1"/>
  <c r="N1859" i="16" s="1"/>
  <c r="N551" i="16" s="1"/>
  <c r="N3009" i="16"/>
  <c r="AB2932" i="16"/>
  <c r="AC2930" i="16"/>
  <c r="M3024" i="16"/>
  <c r="M1859" i="16" s="1"/>
  <c r="M551" i="16" s="1"/>
  <c r="P3007" i="16"/>
  <c r="P3009" i="16" s="1"/>
  <c r="O3009" i="16"/>
  <c r="T2981" i="16"/>
  <c r="U2979" i="16"/>
  <c r="W2965" i="16"/>
  <c r="W2967" i="16" s="1"/>
  <c r="L3029" i="16"/>
  <c r="L3031" i="16" s="1"/>
  <c r="L1866" i="16" s="1"/>
  <c r="M3030" i="16"/>
  <c r="X2960" i="16"/>
  <c r="Y2958" i="16"/>
  <c r="K3029" i="16"/>
  <c r="M3029" i="16" s="1"/>
  <c r="M3031" i="16" s="1"/>
  <c r="M1866" i="16" s="1"/>
  <c r="M552" i="16" s="1"/>
  <c r="K3030" i="16"/>
  <c r="AB2946" i="16"/>
  <c r="AC2944" i="16"/>
  <c r="M1851" i="16"/>
  <c r="N1851" i="16" s="1"/>
  <c r="P3015" i="16"/>
  <c r="Q3014" i="16"/>
  <c r="N3028" i="16"/>
  <c r="O3028" i="16" s="1"/>
  <c r="O3030" i="16" s="1"/>
  <c r="Y2953" i="16"/>
  <c r="Z2951" i="16"/>
  <c r="N3017" i="16"/>
  <c r="N1852" i="16" s="1"/>
  <c r="N550" i="16" s="1"/>
  <c r="I452" i="16" s="1"/>
  <c r="G185" i="20" s="1"/>
  <c r="L3023" i="16"/>
  <c r="N3021" i="16"/>
  <c r="M3023" i="16"/>
  <c r="AA2939" i="16"/>
  <c r="AB2937" i="16"/>
  <c r="S2988" i="16"/>
  <c r="T2986" i="16"/>
  <c r="L3030" i="16"/>
  <c r="D1884" i="16"/>
  <c r="W2994" i="16"/>
  <c r="X2994" i="16" s="1"/>
  <c r="Y2994" i="16" s="1"/>
  <c r="Z2994" i="16" s="1"/>
  <c r="AA2994" i="16" s="1"/>
  <c r="AB2994" i="16" s="1"/>
  <c r="AC2994" i="16" s="1"/>
  <c r="AD2994" i="16" s="1"/>
  <c r="AE2994" i="16" s="1"/>
  <c r="H2994" i="16" s="1"/>
  <c r="Q3001" i="16"/>
  <c r="G3035" i="16"/>
  <c r="O3016" i="16"/>
  <c r="P3016" i="16" s="1"/>
  <c r="AB2911" i="16"/>
  <c r="AC2909" i="16"/>
  <c r="AD2517" i="16"/>
  <c r="AE2515" i="16"/>
  <c r="AD2510" i="16"/>
  <c r="AE2508" i="16"/>
  <c r="AD2769" i="16"/>
  <c r="AE2767" i="16"/>
  <c r="AB2762" i="16"/>
  <c r="AC2760" i="16"/>
  <c r="AA2755" i="16"/>
  <c r="AB2753" i="16"/>
  <c r="AC2748" i="16"/>
  <c r="AD2746" i="16"/>
  <c r="AB2741" i="16"/>
  <c r="AC2739" i="16"/>
  <c r="AD617" i="20"/>
  <c r="AB19" i="16"/>
  <c r="AC17" i="16" s="1"/>
  <c r="AC2306" i="16" s="1"/>
  <c r="AC2318" i="16" s="1"/>
  <c r="AB2330" i="16"/>
  <c r="AD108" i="20"/>
  <c r="AA48" i="10"/>
  <c r="Y344" i="10"/>
  <c r="Y54" i="10"/>
  <c r="Y53" i="10" s="1"/>
  <c r="AC1103" i="20"/>
  <c r="AC1104" i="20" s="1"/>
  <c r="AD1808" i="16"/>
  <c r="AE1120" i="20"/>
  <c r="AE1121" i="20" s="1"/>
  <c r="AC713" i="20"/>
  <c r="AC144" i="20" s="1"/>
  <c r="AB144" i="20"/>
  <c r="AD1140" i="20"/>
  <c r="AE411" i="20"/>
  <c r="AD1133" i="20"/>
  <c r="AD906" i="20"/>
  <c r="AD618" i="20"/>
  <c r="AE616" i="20"/>
  <c r="AE783" i="20"/>
  <c r="AD1102" i="20"/>
  <c r="AD1094" i="16"/>
  <c r="AC1105" i="16"/>
  <c r="AD2226" i="16"/>
  <c r="AE1570" i="16"/>
  <c r="AB2229" i="16"/>
  <c r="AC1591" i="16"/>
  <c r="AB1563" i="16"/>
  <c r="AB369" i="16" s="1"/>
  <c r="AB2264" i="16"/>
  <c r="AC1828" i="16"/>
  <c r="AC1572" i="16"/>
  <c r="AE2258" i="16"/>
  <c r="AE2230" i="16"/>
  <c r="AC2263" i="16"/>
  <c r="AD1821" i="16"/>
  <c r="AC1088" i="16"/>
  <c r="AE1599" i="16"/>
  <c r="AC1089" i="16"/>
  <c r="AD1087" i="16"/>
  <c r="AD2261" i="16"/>
  <c r="AE1807" i="16"/>
  <c r="AC1083" i="16"/>
  <c r="AD1083" i="16" s="1"/>
  <c r="AE1083" i="16" s="1"/>
  <c r="AD1095" i="16"/>
  <c r="AE1093" i="16"/>
  <c r="AD1571" i="16"/>
  <c r="AE1787" i="16"/>
  <c r="AE1788" i="16" s="1"/>
  <c r="K1917" i="16"/>
  <c r="H2740" i="16"/>
  <c r="AA2741" i="16"/>
  <c r="AA175" i="16"/>
  <c r="Z1147" i="20"/>
  <c r="AA892" i="20"/>
  <c r="AB892" i="20" s="1"/>
  <c r="AA669" i="20"/>
  <c r="AB669" i="20" s="1"/>
  <c r="AA144" i="20"/>
  <c r="Z677" i="20"/>
  <c r="Z124" i="20" s="1"/>
  <c r="Z1261" i="20" s="1"/>
  <c r="AA675" i="20"/>
  <c r="AB675" i="20" s="1"/>
  <c r="Z121" i="20"/>
  <c r="AA1106" i="16"/>
  <c r="AB1106" i="16" s="1"/>
  <c r="AA1829" i="16"/>
  <c r="AB1829" i="16" s="1"/>
  <c r="Z59" i="16"/>
  <c r="AA57" i="16" s="1"/>
  <c r="AA2311" i="16" s="1"/>
  <c r="Z2335" i="16"/>
  <c r="Z2326" i="16"/>
  <c r="Q1836" i="16"/>
  <c r="R1836" i="16" s="1"/>
  <c r="Q2265" i="16"/>
  <c r="S1835" i="16"/>
  <c r="S2265" i="16" s="1"/>
  <c r="AA1111" i="16"/>
  <c r="AB1111" i="16" s="1"/>
  <c r="O2268" i="16"/>
  <c r="AA1117" i="16"/>
  <c r="AB1117" i="16" s="1"/>
  <c r="AA1107" i="16"/>
  <c r="AB1107" i="16" s="1"/>
  <c r="AA1099" i="16"/>
  <c r="AB1099" i="16" s="1"/>
  <c r="AA2229" i="16"/>
  <c r="AA1563" i="16"/>
  <c r="AA369" i="16" s="1"/>
  <c r="AA1592" i="16"/>
  <c r="AB1592" i="16" s="1"/>
  <c r="AA2264" i="16"/>
  <c r="O1159" i="16"/>
  <c r="P1159" i="16" s="1"/>
  <c r="X1793" i="16"/>
  <c r="X2259" i="16" s="1"/>
  <c r="W2259" i="16"/>
  <c r="W1794" i="16"/>
  <c r="W1795" i="16" s="1"/>
  <c r="Y180" i="16"/>
  <c r="W715" i="20"/>
  <c r="W147" i="20" s="1"/>
  <c r="W1262" i="20" s="1"/>
  <c r="X714" i="20"/>
  <c r="Y1112" i="16"/>
  <c r="Z1112" i="16" s="1"/>
  <c r="P1849" i="16"/>
  <c r="P2267" i="16" s="1"/>
  <c r="Y1118" i="16"/>
  <c r="Z1118" i="16" s="1"/>
  <c r="Y1100" i="16"/>
  <c r="Z1100" i="16" s="1"/>
  <c r="Y1123" i="16"/>
  <c r="Z1123" i="16" s="1"/>
  <c r="W676" i="20"/>
  <c r="X676" i="20" s="1"/>
  <c r="Y676" i="20" s="1"/>
  <c r="V122" i="20"/>
  <c r="G3078" i="16"/>
  <c r="E3081" i="16"/>
  <c r="O2267" i="16"/>
  <c r="K1924" i="16"/>
  <c r="F3079" i="16"/>
  <c r="O1850" i="16"/>
  <c r="F3049" i="16"/>
  <c r="N56" i="10"/>
  <c r="N344" i="10" s="1"/>
  <c r="L160" i="16"/>
  <c r="L177" i="16" s="1"/>
  <c r="L164" i="16"/>
  <c r="L165" i="16"/>
  <c r="L182" i="16" s="1"/>
  <c r="L168" i="16"/>
  <c r="L185" i="16" s="1"/>
  <c r="L59" i="10" s="1"/>
  <c r="M1161" i="16"/>
  <c r="L167" i="16"/>
  <c r="L184" i="16" s="1"/>
  <c r="K182" i="16"/>
  <c r="K163" i="16"/>
  <c r="Q1137" i="16"/>
  <c r="K176" i="16"/>
  <c r="K158" i="16"/>
  <c r="L138" i="16"/>
  <c r="N1160" i="16"/>
  <c r="R1136" i="16"/>
  <c r="L171" i="16"/>
  <c r="M137" i="16"/>
  <c r="S1130" i="16"/>
  <c r="S1135" i="16"/>
  <c r="O1149" i="16"/>
  <c r="Q1147" i="16"/>
  <c r="P1148" i="16"/>
  <c r="U1119" i="16"/>
  <c r="L139" i="16"/>
  <c r="R1131" i="16"/>
  <c r="W1129" i="16"/>
  <c r="X1129" i="16" s="1"/>
  <c r="V1816" i="16"/>
  <c r="U1823" i="16"/>
  <c r="V1125" i="16"/>
  <c r="U1830" i="16"/>
  <c r="V1830" i="16" s="1"/>
  <c r="W1830" i="16" s="1"/>
  <c r="X1830" i="16" s="1"/>
  <c r="Y1830" i="16" s="1"/>
  <c r="Z1830" i="16" s="1"/>
  <c r="W1113" i="16"/>
  <c r="X1113" i="16" s="1"/>
  <c r="Y1113" i="16" s="1"/>
  <c r="Z1113" i="16" s="1"/>
  <c r="N1165" i="16"/>
  <c r="M1166" i="16"/>
  <c r="M138" i="16" s="1"/>
  <c r="R1142" i="16"/>
  <c r="S1142" i="16" s="1"/>
  <c r="W1101" i="16"/>
  <c r="X1101" i="16" s="1"/>
  <c r="Y1101" i="16" s="1"/>
  <c r="Z1101" i="16" s="1"/>
  <c r="O1155" i="16"/>
  <c r="Q1143" i="16"/>
  <c r="W1124" i="16"/>
  <c r="X1124" i="16" s="1"/>
  <c r="T1141" i="16"/>
  <c r="Q1153" i="16"/>
  <c r="P1154" i="16"/>
  <c r="W145" i="20"/>
  <c r="P1856" i="16"/>
  <c r="Q1856" i="16" s="1"/>
  <c r="W1815" i="16"/>
  <c r="X1815" i="16" s="1"/>
  <c r="Y1815" i="16" s="1"/>
  <c r="Z1815" i="16" s="1"/>
  <c r="AA1815" i="16" s="1"/>
  <c r="AB1815" i="16" s="1"/>
  <c r="AC1815" i="16" s="1"/>
  <c r="W2262" i="16"/>
  <c r="V1822" i="16"/>
  <c r="W1822" i="16" s="1"/>
  <c r="X1822" i="16" s="1"/>
  <c r="Y1822" i="16" s="1"/>
  <c r="Z1822" i="16" s="1"/>
  <c r="AA1822" i="16" s="1"/>
  <c r="AB1822" i="16" s="1"/>
  <c r="AC1822" i="16" s="1"/>
  <c r="V2263" i="16"/>
  <c r="K1885" i="16"/>
  <c r="K1886" i="16" s="1"/>
  <c r="K2272" i="16"/>
  <c r="W2263" i="16"/>
  <c r="AB1135" i="20" l="1"/>
  <c r="AC1134" i="20"/>
  <c r="D1931" i="16"/>
  <c r="D3087" i="16" s="1"/>
  <c r="E3087" i="16" s="1"/>
  <c r="D3088" i="16" s="1"/>
  <c r="E3088" i="16" s="1"/>
  <c r="P3168" i="16"/>
  <c r="P2021" i="16" s="1"/>
  <c r="P644" i="16" s="1"/>
  <c r="P654" i="16" s="1"/>
  <c r="P235" i="20" s="1"/>
  <c r="F1930" i="16"/>
  <c r="F3086" i="16" s="1"/>
  <c r="F3085" i="16"/>
  <c r="G3085" i="16"/>
  <c r="Z3085" i="16" s="1"/>
  <c r="K2277" i="16"/>
  <c r="K1932" i="16"/>
  <c r="R3166" i="16"/>
  <c r="R3168" i="16" s="1"/>
  <c r="S1096" i="20"/>
  <c r="S1097" i="20"/>
  <c r="T1095" i="20"/>
  <c r="R3175" i="16"/>
  <c r="P3175" i="16"/>
  <c r="S3175" i="16" s="1"/>
  <c r="T3175" i="16" s="1"/>
  <c r="Q3167" i="16"/>
  <c r="R3167" i="16" s="1"/>
  <c r="AB3094" i="16"/>
  <c r="AB3096" i="16" s="1"/>
  <c r="D3045" i="16"/>
  <c r="E3045" i="16" s="1"/>
  <c r="M1090" i="20"/>
  <c r="N1089" i="20"/>
  <c r="E3072" i="16"/>
  <c r="D1916" i="16"/>
  <c r="F1916" i="16" s="1"/>
  <c r="F3072" i="16" s="1"/>
  <c r="O1088" i="20"/>
  <c r="AB1913" i="16"/>
  <c r="U1913" i="16"/>
  <c r="V1913" i="16"/>
  <c r="AC1913" i="16"/>
  <c r="Q1913" i="16"/>
  <c r="W1913" i="16"/>
  <c r="Y1913" i="16"/>
  <c r="P1913" i="16"/>
  <c r="X1913" i="16"/>
  <c r="R1913" i="16"/>
  <c r="Z1913" i="16"/>
  <c r="T1913" i="16"/>
  <c r="S1913" i="16"/>
  <c r="AA1913" i="16"/>
  <c r="AD1913" i="16"/>
  <c r="AE1913" i="16"/>
  <c r="D3204" i="16"/>
  <c r="G3201" i="16" s="1"/>
  <c r="R3204" i="16" s="1"/>
  <c r="D3205" i="16"/>
  <c r="E3205" i="16" s="1"/>
  <c r="Z2284" i="16"/>
  <c r="O1857" i="16"/>
  <c r="O1858" i="16" s="1"/>
  <c r="Z1973" i="16"/>
  <c r="M2270" i="16"/>
  <c r="Z1972" i="16"/>
  <c r="AA1972" i="16" s="1"/>
  <c r="M1871" i="16"/>
  <c r="M1872" i="16" s="1"/>
  <c r="O1870" i="16"/>
  <c r="P1870" i="16" s="1"/>
  <c r="AC1800" i="16"/>
  <c r="AC2260" i="16" s="1"/>
  <c r="U215" i="20"/>
  <c r="P2266" i="16"/>
  <c r="M1864" i="16"/>
  <c r="N1864" i="16" s="1"/>
  <c r="AB1801" i="16"/>
  <c r="M2269" i="16"/>
  <c r="AB1959" i="16"/>
  <c r="Q1193" i="20"/>
  <c r="Q1194" i="20" s="1"/>
  <c r="AD1809" i="16"/>
  <c r="AE1809" i="16" s="1"/>
  <c r="P1843" i="16"/>
  <c r="P1844" i="16" s="1"/>
  <c r="P216" i="20"/>
  <c r="Q1176" i="20"/>
  <c r="V1168" i="20"/>
  <c r="V215" i="20" s="1"/>
  <c r="T215" i="20"/>
  <c r="AB1980" i="16"/>
  <c r="Z2283" i="16"/>
  <c r="AA1964" i="16"/>
  <c r="T2288" i="16"/>
  <c r="U1999" i="16"/>
  <c r="T2000" i="16"/>
  <c r="U1149" i="20"/>
  <c r="V1148" i="20"/>
  <c r="T2001" i="16"/>
  <c r="N1067" i="20"/>
  <c r="AB785" i="20"/>
  <c r="AC784" i="20"/>
  <c r="AC778" i="20"/>
  <c r="AD777" i="20"/>
  <c r="Y1966" i="16"/>
  <c r="AE956" i="20"/>
  <c r="AE957" i="20" s="1"/>
  <c r="AD957" i="20"/>
  <c r="AB1945" i="16"/>
  <c r="Z625" i="20"/>
  <c r="Z111" i="20" s="1"/>
  <c r="Z1259" i="20" s="1"/>
  <c r="AA624" i="20"/>
  <c r="Z109" i="20"/>
  <c r="O3008" i="16"/>
  <c r="O3010" i="16" s="1"/>
  <c r="O1845" i="16" s="1"/>
  <c r="O549" i="16" s="1"/>
  <c r="I451" i="16" s="1"/>
  <c r="G184" i="20" s="1"/>
  <c r="T2006" i="16"/>
  <c r="T585" i="16" s="1"/>
  <c r="AA1830" i="16"/>
  <c r="AB1830" i="16" s="1"/>
  <c r="P1054" i="20"/>
  <c r="Q1054" i="20" s="1"/>
  <c r="AE1600" i="16"/>
  <c r="O3174" i="16"/>
  <c r="P3174" i="16" s="1"/>
  <c r="P3176" i="16" s="1"/>
  <c r="O1863" i="16"/>
  <c r="O2269" i="16" s="1"/>
  <c r="S585" i="16"/>
  <c r="N3188" i="16"/>
  <c r="N3190" i="16" s="1"/>
  <c r="N2042" i="16" s="1"/>
  <c r="N647" i="16" s="1"/>
  <c r="S1994" i="16"/>
  <c r="U1986" i="16"/>
  <c r="N3181" i="16"/>
  <c r="N3183" i="16" s="1"/>
  <c r="N2035" i="16" s="1"/>
  <c r="N646" i="16" s="1"/>
  <c r="V1992" i="16"/>
  <c r="V2287" i="16" s="1"/>
  <c r="Q3015" i="16"/>
  <c r="R3015" i="16" s="1"/>
  <c r="P3017" i="16"/>
  <c r="N1207" i="20"/>
  <c r="O1207" i="20" s="1"/>
  <c r="O1208" i="20" s="1"/>
  <c r="L2041" i="16"/>
  <c r="L2296" i="16"/>
  <c r="L2047" i="16"/>
  <c r="U2286" i="16"/>
  <c r="V1985" i="16"/>
  <c r="W1985" i="16" s="1"/>
  <c r="M2046" i="16"/>
  <c r="M2040" i="16"/>
  <c r="N2040" i="16" s="1"/>
  <c r="T1987" i="16"/>
  <c r="T1993" i="16"/>
  <c r="R2007" i="16"/>
  <c r="Q586" i="16"/>
  <c r="L2061" i="16"/>
  <c r="L2062" i="16" s="1"/>
  <c r="L2298" i="16"/>
  <c r="M1214" i="20"/>
  <c r="N1214" i="20" s="1"/>
  <c r="N1215" i="20" s="1"/>
  <c r="L1215" i="20"/>
  <c r="F3043" i="16"/>
  <c r="L1877" i="16"/>
  <c r="M1877" i="16" s="1"/>
  <c r="Q2008" i="16"/>
  <c r="P587" i="16"/>
  <c r="P841" i="16" s="1"/>
  <c r="P202" i="10" s="1"/>
  <c r="AB770" i="20"/>
  <c r="AA771" i="20"/>
  <c r="Z893" i="20"/>
  <c r="Z894" i="20" s="1"/>
  <c r="AB1802" i="16"/>
  <c r="W894" i="20"/>
  <c r="X894" i="20"/>
  <c r="AD1815" i="16"/>
  <c r="U1020" i="20"/>
  <c r="V1019" i="20"/>
  <c r="R1053" i="20"/>
  <c r="S1053" i="20" s="1"/>
  <c r="T1053" i="20" s="1"/>
  <c r="Y992" i="20"/>
  <c r="Z991" i="20"/>
  <c r="S1040" i="20"/>
  <c r="R1041" i="20"/>
  <c r="Q1047" i="20"/>
  <c r="P1048" i="20"/>
  <c r="T1027" i="20"/>
  <c r="U1026" i="20"/>
  <c r="W1032" i="20"/>
  <c r="W1005" i="20"/>
  <c r="V1006" i="20"/>
  <c r="P1061" i="20"/>
  <c r="O1062" i="20"/>
  <c r="AA1018" i="20"/>
  <c r="AB1004" i="20"/>
  <c r="S1034" i="20"/>
  <c r="T1033" i="20"/>
  <c r="V1046" i="20"/>
  <c r="Z984" i="20"/>
  <c r="Y985" i="20"/>
  <c r="V1013" i="20"/>
  <c r="W1012" i="20"/>
  <c r="Z978" i="20"/>
  <c r="AA977" i="20"/>
  <c r="W1025" i="20"/>
  <c r="AB971" i="20"/>
  <c r="AC970" i="20"/>
  <c r="Y997" i="20"/>
  <c r="Z997" i="20" s="1"/>
  <c r="AA997" i="20" s="1"/>
  <c r="R1060" i="20"/>
  <c r="M1068" i="20"/>
  <c r="AC964" i="20"/>
  <c r="AD963" i="20"/>
  <c r="AE1011" i="20"/>
  <c r="AD983" i="20"/>
  <c r="U1039" i="20"/>
  <c r="X998" i="20"/>
  <c r="X999" i="20" s="1"/>
  <c r="AE1814" i="16"/>
  <c r="AB764" i="20"/>
  <c r="AC763" i="20"/>
  <c r="Y714" i="20"/>
  <c r="Y715" i="20" s="1"/>
  <c r="Y147" i="20" s="1"/>
  <c r="Y1262" i="20" s="1"/>
  <c r="X715" i="20"/>
  <c r="X147" i="20" s="1"/>
  <c r="X1262" i="20" s="1"/>
  <c r="T1162" i="20"/>
  <c r="S1163" i="20"/>
  <c r="Z757" i="20"/>
  <c r="AA756" i="20"/>
  <c r="Y1113" i="20"/>
  <c r="X1114" i="20"/>
  <c r="X907" i="20"/>
  <c r="W908" i="20"/>
  <c r="Y1127" i="20"/>
  <c r="X1128" i="20"/>
  <c r="Q218" i="20"/>
  <c r="Q1264" i="20" s="1"/>
  <c r="R1177" i="20"/>
  <c r="X1161" i="20"/>
  <c r="S1169" i="20"/>
  <c r="R1170" i="20"/>
  <c r="K1227" i="20"/>
  <c r="L1227" i="20" s="1"/>
  <c r="M1227" i="20" s="1"/>
  <c r="K1221" i="20"/>
  <c r="N1220" i="20"/>
  <c r="O1220" i="20" s="1"/>
  <c r="O1213" i="20"/>
  <c r="Q1206" i="20"/>
  <c r="M1201" i="20"/>
  <c r="N1200" i="20"/>
  <c r="N1201" i="20" s="1"/>
  <c r="Q1199" i="20"/>
  <c r="S1192" i="20"/>
  <c r="X1185" i="20"/>
  <c r="O1187" i="20"/>
  <c r="P1186" i="20"/>
  <c r="X1175" i="20"/>
  <c r="AA1154" i="20"/>
  <c r="T1155" i="20"/>
  <c r="T1156" i="20" s="1"/>
  <c r="W1141" i="20"/>
  <c r="W1142" i="20" s="1"/>
  <c r="O3180" i="16"/>
  <c r="P3180" i="16" s="1"/>
  <c r="Q3180" i="16" s="1"/>
  <c r="Q3182" i="16" s="1"/>
  <c r="O2039" i="16"/>
  <c r="O2295" i="16" s="1"/>
  <c r="D3210" i="16"/>
  <c r="E3210" i="16" s="1"/>
  <c r="D2067" i="16"/>
  <c r="D3217" i="16" s="1"/>
  <c r="E3217" i="16" s="1"/>
  <c r="D1234" i="20"/>
  <c r="C1234" i="20" s="1"/>
  <c r="E1233" i="20" s="1"/>
  <c r="AA1593" i="16"/>
  <c r="AA1565" i="16" s="1"/>
  <c r="AA371" i="16" s="1"/>
  <c r="AA839" i="16" s="1"/>
  <c r="AA200" i="10" s="1"/>
  <c r="AA344" i="10" s="1"/>
  <c r="Z3136" i="16"/>
  <c r="AA3136" i="16" s="1"/>
  <c r="AC1958" i="16"/>
  <c r="AC2282" i="16"/>
  <c r="AD1957" i="16"/>
  <c r="H2923" i="16"/>
  <c r="AD3103" i="16"/>
  <c r="H3101" i="16"/>
  <c r="O3187" i="16"/>
  <c r="P3187" i="16" s="1"/>
  <c r="Q3187" i="16" s="1"/>
  <c r="Q3189" i="16" s="1"/>
  <c r="AC1979" i="16"/>
  <c r="AC2285" i="16"/>
  <c r="AD1978" i="16"/>
  <c r="M3196" i="16"/>
  <c r="K3196" i="16"/>
  <c r="Q2026" i="16"/>
  <c r="R2026" i="16" s="1"/>
  <c r="U3173" i="16"/>
  <c r="S2025" i="16"/>
  <c r="S2293" i="16" s="1"/>
  <c r="P2027" i="16"/>
  <c r="U3157" i="16"/>
  <c r="T3159" i="16"/>
  <c r="N3194" i="16"/>
  <c r="N3196" i="16" s="1"/>
  <c r="S2032" i="16"/>
  <c r="T2032" i="16" s="1"/>
  <c r="U2032" i="16" s="1"/>
  <c r="R2294" i="16"/>
  <c r="AD2281" i="16"/>
  <c r="AE1950" i="16"/>
  <c r="N3195" i="16"/>
  <c r="L3196" i="16"/>
  <c r="AC1944" i="16"/>
  <c r="Q2020" i="16"/>
  <c r="F3209" i="16"/>
  <c r="M2060" i="16"/>
  <c r="R2019" i="16"/>
  <c r="AD1951" i="16"/>
  <c r="AD1952" i="16" s="1"/>
  <c r="M2297" i="16"/>
  <c r="M2054" i="16"/>
  <c r="N2053" i="16"/>
  <c r="N2297" i="16" s="1"/>
  <c r="U3152" i="16"/>
  <c r="V3150" i="16"/>
  <c r="O2034" i="16"/>
  <c r="P2033" i="16"/>
  <c r="Q2033" i="16" s="1"/>
  <c r="R2033" i="16" s="1"/>
  <c r="AA3124" i="16"/>
  <c r="AB3122" i="16"/>
  <c r="AB3110" i="16"/>
  <c r="AC3108" i="16"/>
  <c r="R2293" i="16"/>
  <c r="Q2293" i="16"/>
  <c r="Q2294" i="16"/>
  <c r="Z1965" i="16"/>
  <c r="Z3131" i="16"/>
  <c r="AA3129" i="16"/>
  <c r="S2292" i="16"/>
  <c r="T2018" i="16"/>
  <c r="U2018" i="16" s="1"/>
  <c r="AA2070" i="16"/>
  <c r="AA623" i="16"/>
  <c r="L623" i="16"/>
  <c r="R2070" i="16"/>
  <c r="V623" i="16"/>
  <c r="Z623" i="16"/>
  <c r="AB2070" i="16"/>
  <c r="M623" i="16"/>
  <c r="R623" i="16"/>
  <c r="V2070" i="16"/>
  <c r="Z2070" i="16"/>
  <c r="N623" i="16"/>
  <c r="S2070" i="16"/>
  <c r="W2070" i="16"/>
  <c r="U623" i="16"/>
  <c r="O623" i="16"/>
  <c r="S623" i="16"/>
  <c r="W623" i="16"/>
  <c r="Q623" i="16"/>
  <c r="P2070" i="16"/>
  <c r="T2070" i="16"/>
  <c r="X2070" i="16"/>
  <c r="P623" i="16"/>
  <c r="T623" i="16"/>
  <c r="X623" i="16"/>
  <c r="AB623" i="16"/>
  <c r="J639" i="16" a="1"/>
  <c r="J639" i="16" s="1"/>
  <c r="J651" i="16" s="1"/>
  <c r="Q2070" i="16"/>
  <c r="U2070" i="16"/>
  <c r="Y2070" i="16"/>
  <c r="K623" i="16"/>
  <c r="Y623" i="16"/>
  <c r="AC2070" i="16"/>
  <c r="AC623" i="16"/>
  <c r="AD623" i="16"/>
  <c r="AD2070" i="16"/>
  <c r="AE623" i="16"/>
  <c r="AE2070" i="16"/>
  <c r="AB1971" i="16"/>
  <c r="AA2284" i="16"/>
  <c r="X3143" i="16"/>
  <c r="W3145" i="16"/>
  <c r="Y3117" i="16"/>
  <c r="Z3115" i="16"/>
  <c r="J624" i="16" a="1"/>
  <c r="J624" i="16" s="1"/>
  <c r="C2074" i="16"/>
  <c r="J230" i="20"/>
  <c r="C2300" i="16"/>
  <c r="W2972" i="16"/>
  <c r="W2974" i="16" s="1"/>
  <c r="W2993" i="16"/>
  <c r="O1851" i="16"/>
  <c r="P3008" i="16"/>
  <c r="AE2918" i="16"/>
  <c r="H2918" i="16" s="1"/>
  <c r="H2916" i="16"/>
  <c r="X2965" i="16"/>
  <c r="X2967" i="16" s="1"/>
  <c r="O3022" i="16"/>
  <c r="O3024" i="16" s="1"/>
  <c r="O1859" i="16" s="1"/>
  <c r="O551" i="16" s="1"/>
  <c r="I453" i="16" s="1"/>
  <c r="G186" i="20" s="1"/>
  <c r="N3029" i="16"/>
  <c r="N3031" i="16" s="1"/>
  <c r="N1866" i="16" s="1"/>
  <c r="N552" i="16" s="1"/>
  <c r="S3002" i="16"/>
  <c r="T3000" i="16"/>
  <c r="Q3007" i="16"/>
  <c r="R3007" i="16" s="1"/>
  <c r="R3009" i="16" s="1"/>
  <c r="AD2930" i="16"/>
  <c r="AC2932" i="16"/>
  <c r="U2981" i="16"/>
  <c r="V2979" i="16"/>
  <c r="Q1837" i="16"/>
  <c r="R1837" i="16" s="1"/>
  <c r="AC3038" i="16"/>
  <c r="Z3038" i="16"/>
  <c r="W3038" i="16"/>
  <c r="K3035" i="16"/>
  <c r="M3035" i="16" s="1"/>
  <c r="R3038" i="16"/>
  <c r="AD3038" i="16"/>
  <c r="Q3038" i="16"/>
  <c r="S3038" i="16"/>
  <c r="AA3038" i="16"/>
  <c r="X3038" i="16"/>
  <c r="L3036" i="16"/>
  <c r="L3038" i="16" s="1"/>
  <c r="L1873" i="16" s="1"/>
  <c r="AE3038" i="16"/>
  <c r="Y3038" i="16"/>
  <c r="V3038" i="16"/>
  <c r="F3038" i="16"/>
  <c r="U3038" i="16"/>
  <c r="L3035" i="16"/>
  <c r="AB3038" i="16"/>
  <c r="K3036" i="16"/>
  <c r="K3038" i="16" s="1"/>
  <c r="K1873" i="16" s="1"/>
  <c r="G3038" i="16"/>
  <c r="T3038" i="16"/>
  <c r="AB2939" i="16"/>
  <c r="AC2937" i="16"/>
  <c r="O3021" i="16"/>
  <c r="N3023" i="16"/>
  <c r="Y2960" i="16"/>
  <c r="Z2958" i="16"/>
  <c r="R3001" i="16"/>
  <c r="S3001" i="16" s="1"/>
  <c r="T3001" i="16" s="1"/>
  <c r="U3001" i="16" s="1"/>
  <c r="V3001" i="16" s="1"/>
  <c r="W3001" i="16" s="1"/>
  <c r="Z2953" i="16"/>
  <c r="AA2951" i="16"/>
  <c r="AC2946" i="16"/>
  <c r="AD2944" i="16"/>
  <c r="M1865" i="16"/>
  <c r="G3042" i="16"/>
  <c r="AC2911" i="16"/>
  <c r="AD2909" i="16"/>
  <c r="T2988" i="16"/>
  <c r="R3014" i="16"/>
  <c r="N3030" i="16"/>
  <c r="Q3016" i="16"/>
  <c r="P3028" i="16"/>
  <c r="U2986" i="16"/>
  <c r="K3031" i="16"/>
  <c r="K1866" i="16" s="1"/>
  <c r="AE2510" i="16"/>
  <c r="H2510" i="16" s="1"/>
  <c r="H2508" i="16"/>
  <c r="AE2517" i="16"/>
  <c r="H2517" i="16" s="1"/>
  <c r="H2515" i="16"/>
  <c r="AE2769" i="16"/>
  <c r="H2769" i="16" s="1"/>
  <c r="H2767" i="16"/>
  <c r="AC2762" i="16"/>
  <c r="AD2760" i="16"/>
  <c r="AB2755" i="16"/>
  <c r="AC2753" i="16"/>
  <c r="AD2748" i="16"/>
  <c r="AE2746" i="16"/>
  <c r="AC2741" i="16"/>
  <c r="AD2739" i="16"/>
  <c r="AC2330" i="16"/>
  <c r="AC19" i="16"/>
  <c r="AD17" i="16" s="1"/>
  <c r="AD2306" i="16" s="1"/>
  <c r="AD2318" i="16" s="1"/>
  <c r="AB20" i="16"/>
  <c r="AB81" i="16" s="1"/>
  <c r="AC1829" i="16"/>
  <c r="AE1094" i="16"/>
  <c r="AE1808" i="16"/>
  <c r="Y47" i="10"/>
  <c r="AE108" i="20"/>
  <c r="AC1106" i="16"/>
  <c r="AD1822" i="16"/>
  <c r="AE906" i="20"/>
  <c r="AB677" i="20"/>
  <c r="AB124" i="20" s="1"/>
  <c r="AB1261" i="20" s="1"/>
  <c r="AC675" i="20"/>
  <c r="AB121" i="20"/>
  <c r="AC669" i="20"/>
  <c r="AD669" i="20" s="1"/>
  <c r="AE669" i="20" s="1"/>
  <c r="AC892" i="20"/>
  <c r="AD713" i="20"/>
  <c r="AD144" i="20" s="1"/>
  <c r="AE1140" i="20"/>
  <c r="AD1104" i="20"/>
  <c r="AE1102" i="20"/>
  <c r="AD1103" i="20"/>
  <c r="AE617" i="20"/>
  <c r="AE618" i="20" s="1"/>
  <c r="AD1135" i="20"/>
  <c r="AE1133" i="20"/>
  <c r="AE1095" i="16"/>
  <c r="AC1111" i="16"/>
  <c r="K1918" i="16"/>
  <c r="K1919" i="16" s="1"/>
  <c r="AE1571" i="16"/>
  <c r="AC1099" i="16"/>
  <c r="AC2264" i="16"/>
  <c r="AD1828" i="16"/>
  <c r="AE3081" i="16"/>
  <c r="AB3081" i="16"/>
  <c r="AC3081" i="16"/>
  <c r="AD3081" i="16"/>
  <c r="AD1089" i="16"/>
  <c r="AE1087" i="16"/>
  <c r="AC1592" i="16"/>
  <c r="AB1564" i="16"/>
  <c r="AB370" i="16" s="1"/>
  <c r="AC1117" i="16"/>
  <c r="AC1107" i="16"/>
  <c r="AD1105" i="16"/>
  <c r="AD2263" i="16"/>
  <c r="AE1821" i="16"/>
  <c r="AE2226" i="16"/>
  <c r="AC2229" i="16"/>
  <c r="AD1591" i="16"/>
  <c r="AC1563" i="16"/>
  <c r="AC369" i="16" s="1"/>
  <c r="AD1572" i="16"/>
  <c r="AE2261" i="16"/>
  <c r="AD1088" i="16"/>
  <c r="K2275" i="16"/>
  <c r="Z676" i="20"/>
  <c r="Y122" i="20"/>
  <c r="AA677" i="20"/>
  <c r="AA124" i="20" s="1"/>
  <c r="AA1261" i="20" s="1"/>
  <c r="AA121" i="20"/>
  <c r="Z1149" i="20"/>
  <c r="AA1147" i="20"/>
  <c r="AB1147" i="20" s="1"/>
  <c r="S1836" i="16"/>
  <c r="T1835" i="16"/>
  <c r="U1835" i="16" s="1"/>
  <c r="V1835" i="16" s="1"/>
  <c r="W1835" i="16" s="1"/>
  <c r="X1835" i="16" s="1"/>
  <c r="X2265" i="16" s="1"/>
  <c r="Z60" i="16"/>
  <c r="Z87" i="16" s="1"/>
  <c r="Z2338" i="16"/>
  <c r="AA2323" i="16"/>
  <c r="AA2314" i="16"/>
  <c r="AA91" i="16" s="1"/>
  <c r="AA101" i="12" s="1"/>
  <c r="AA109" i="12" s="1"/>
  <c r="F1883" i="16"/>
  <c r="F3050" i="16" s="1"/>
  <c r="R1842" i="16"/>
  <c r="R2266" i="16" s="1"/>
  <c r="AA1112" i="16"/>
  <c r="AB1112" i="16" s="1"/>
  <c r="AA1118" i="16"/>
  <c r="AB1118" i="16" s="1"/>
  <c r="AA1564" i="16"/>
  <c r="AA370" i="16" s="1"/>
  <c r="AA1113" i="16"/>
  <c r="AB1113" i="16" s="1"/>
  <c r="AA1100" i="16"/>
  <c r="AB1100" i="16" s="1"/>
  <c r="Z3081" i="16"/>
  <c r="AA3081" i="16"/>
  <c r="AA1123" i="16"/>
  <c r="AB1123" i="16" s="1"/>
  <c r="AA1101" i="16"/>
  <c r="AB1101" i="16" s="1"/>
  <c r="Y1793" i="16"/>
  <c r="Z1793" i="16" s="1"/>
  <c r="X1794" i="16"/>
  <c r="X1795" i="16" s="1"/>
  <c r="Q1159" i="16"/>
  <c r="R1159" i="16" s="1"/>
  <c r="S1159" i="16" s="1"/>
  <c r="O1160" i="16"/>
  <c r="P1160" i="16" s="1"/>
  <c r="X145" i="20"/>
  <c r="X122" i="20"/>
  <c r="X3081" i="16"/>
  <c r="Y3081" i="16"/>
  <c r="P1850" i="16"/>
  <c r="Q1849" i="16"/>
  <c r="R1849" i="16" s="1"/>
  <c r="R2267" i="16" s="1"/>
  <c r="Y1124" i="16"/>
  <c r="Z1124" i="16" s="1"/>
  <c r="Y1129" i="16"/>
  <c r="Z1129" i="16" s="1"/>
  <c r="W122" i="20"/>
  <c r="F3081" i="16"/>
  <c r="L3079" i="16"/>
  <c r="Q3081" i="16"/>
  <c r="W3081" i="16"/>
  <c r="K3079" i="16"/>
  <c r="K3081" i="16" s="1"/>
  <c r="M3078" i="16"/>
  <c r="K3078" i="16"/>
  <c r="V3081" i="16"/>
  <c r="U3081" i="16"/>
  <c r="N3078" i="16"/>
  <c r="L3078" i="16"/>
  <c r="T3081" i="16"/>
  <c r="M3079" i="16"/>
  <c r="M3081" i="16" s="1"/>
  <c r="M1927" i="16" s="1"/>
  <c r="S3081" i="16"/>
  <c r="R3081" i="16"/>
  <c r="L1884" i="16"/>
  <c r="D3051" i="16"/>
  <c r="E3051" i="16" s="1"/>
  <c r="G3081" i="16"/>
  <c r="K2276" i="16"/>
  <c r="K1925" i="16"/>
  <c r="K1926" i="16" s="1"/>
  <c r="L1924" i="16"/>
  <c r="L2276" i="16" s="1"/>
  <c r="L56" i="10"/>
  <c r="L344" i="10" s="1"/>
  <c r="L58" i="10"/>
  <c r="L346" i="10" s="1"/>
  <c r="N1161" i="16"/>
  <c r="O1161" i="16" s="1"/>
  <c r="P1161" i="16" s="1"/>
  <c r="P167" i="16" s="1"/>
  <c r="P184" i="16" s="1"/>
  <c r="R1137" i="16"/>
  <c r="L158" i="16"/>
  <c r="L181" i="16"/>
  <c r="L55" i="10" s="1"/>
  <c r="L163" i="16"/>
  <c r="K56" i="10"/>
  <c r="K180" i="16"/>
  <c r="L175" i="16"/>
  <c r="L50" i="10"/>
  <c r="K49" i="10"/>
  <c r="K175" i="16"/>
  <c r="S1136" i="16"/>
  <c r="L188" i="16"/>
  <c r="L21" i="10" s="1"/>
  <c r="L101" i="10" s="1"/>
  <c r="M171" i="16"/>
  <c r="O1165" i="16"/>
  <c r="P1165" i="16" s="1"/>
  <c r="N137" i="16"/>
  <c r="Q1148" i="16"/>
  <c r="S1131" i="16"/>
  <c r="T1130" i="16"/>
  <c r="R1147" i="16"/>
  <c r="P1149" i="16"/>
  <c r="V1119" i="16"/>
  <c r="T1135" i="16"/>
  <c r="U1135" i="16" s="1"/>
  <c r="W1125" i="16"/>
  <c r="X1125" i="16" s="1"/>
  <c r="Y1125" i="16" s="1"/>
  <c r="Z1125" i="16" s="1"/>
  <c r="M1167" i="16"/>
  <c r="R1143" i="16"/>
  <c r="S1143" i="16" s="1"/>
  <c r="V1823" i="16"/>
  <c r="W1823" i="16" s="1"/>
  <c r="X1823" i="16" s="1"/>
  <c r="Y1823" i="16" s="1"/>
  <c r="Z1823" i="16" s="1"/>
  <c r="AA1823" i="16" s="1"/>
  <c r="AB1823" i="16" s="1"/>
  <c r="AC1823" i="16" s="1"/>
  <c r="AD1823" i="16" s="1"/>
  <c r="W1816" i="16"/>
  <c r="X1816" i="16" s="1"/>
  <c r="Y1816" i="16" s="1"/>
  <c r="Z1816" i="16" s="1"/>
  <c r="AA1816" i="16" s="1"/>
  <c r="AB1816" i="16" s="1"/>
  <c r="AC1816" i="16" s="1"/>
  <c r="AD1816" i="16" s="1"/>
  <c r="N1166" i="16"/>
  <c r="N138" i="16" s="1"/>
  <c r="P1155" i="16"/>
  <c r="T1142" i="16"/>
  <c r="Q1154" i="16"/>
  <c r="U1141" i="16"/>
  <c r="R1153" i="16"/>
  <c r="R1856" i="16"/>
  <c r="S1856" i="16" s="1"/>
  <c r="T1856" i="16" s="1"/>
  <c r="U1856" i="16" s="1"/>
  <c r="V1856" i="16" s="1"/>
  <c r="W1856" i="16" s="1"/>
  <c r="X1856" i="16" s="1"/>
  <c r="X2268" i="16" s="1"/>
  <c r="P2268" i="16"/>
  <c r="Q2268" i="16"/>
  <c r="AC1135" i="20" l="1"/>
  <c r="AD1134" i="20"/>
  <c r="AE1134" i="20" s="1"/>
  <c r="AE1135" i="20" s="1"/>
  <c r="D3089" i="16"/>
  <c r="E3089" i="16" s="1"/>
  <c r="I616" i="16"/>
  <c r="G222" i="20" s="1"/>
  <c r="L1931" i="16"/>
  <c r="L1933" i="16" s="1"/>
  <c r="Y3087" i="16"/>
  <c r="V3085" i="16"/>
  <c r="V3087" i="16" s="1"/>
  <c r="N3086" i="16"/>
  <c r="N3088" i="16" s="1"/>
  <c r="L3086" i="16"/>
  <c r="L3088" i="16" s="1"/>
  <c r="L1934" i="16" s="1"/>
  <c r="X3088" i="16"/>
  <c r="P3087" i="16"/>
  <c r="R3087" i="16"/>
  <c r="W3086" i="16"/>
  <c r="X3086" i="16" s="1"/>
  <c r="Y3086" i="16" s="1"/>
  <c r="Z3086" i="16" s="1"/>
  <c r="AA3086" i="16" s="1"/>
  <c r="AB3086" i="16" s="1"/>
  <c r="AC3086" i="16" s="1"/>
  <c r="AD3086" i="16" s="1"/>
  <c r="AE3086" i="16" s="1"/>
  <c r="K3085" i="16"/>
  <c r="N3085" i="16" s="1"/>
  <c r="AA3088" i="16"/>
  <c r="K3086" i="16"/>
  <c r="N3087" i="16"/>
  <c r="S3085" i="16"/>
  <c r="S3087" i="16" s="1"/>
  <c r="V3088" i="16"/>
  <c r="AB3088" i="16"/>
  <c r="M3085" i="16"/>
  <c r="Q3086" i="16"/>
  <c r="S3086" i="16"/>
  <c r="T3086" i="16" s="1"/>
  <c r="AE3088" i="16"/>
  <c r="W3088" i="16"/>
  <c r="L3085" i="16"/>
  <c r="L3087" i="16"/>
  <c r="O3088" i="16"/>
  <c r="O1934" i="16" s="1"/>
  <c r="O560" i="16" s="1"/>
  <c r="I462" i="16" s="1"/>
  <c r="G195" i="20" s="1"/>
  <c r="T3085" i="16"/>
  <c r="T3087" i="16" s="1"/>
  <c r="W3085" i="16"/>
  <c r="W3087" i="16" s="1"/>
  <c r="Y3088" i="16"/>
  <c r="Z3088" i="16"/>
  <c r="M3086" i="16"/>
  <c r="M3088" i="16" s="1"/>
  <c r="M1934" i="16" s="1"/>
  <c r="O3086" i="16"/>
  <c r="P3086" i="16" s="1"/>
  <c r="P3088" i="16" s="1"/>
  <c r="O3087" i="16"/>
  <c r="U3086" i="16"/>
  <c r="R3088" i="16"/>
  <c r="F3088" i="16"/>
  <c r="AC3088" i="16"/>
  <c r="O3085" i="16"/>
  <c r="P3085" i="16" s="1"/>
  <c r="Q3087" i="16"/>
  <c r="U3085" i="16"/>
  <c r="U3087" i="16" s="1"/>
  <c r="Q3088" i="16"/>
  <c r="U3088" i="16"/>
  <c r="S3088" i="16"/>
  <c r="K3087" i="16"/>
  <c r="M3087" i="16" s="1"/>
  <c r="R3085" i="16"/>
  <c r="V3086" i="16"/>
  <c r="T3088" i="16"/>
  <c r="G3088" i="16"/>
  <c r="AD3088" i="16"/>
  <c r="Q3085" i="16"/>
  <c r="R3086" i="16"/>
  <c r="X3085" i="16"/>
  <c r="X3087" i="16"/>
  <c r="Y3085" i="16"/>
  <c r="S3166" i="16"/>
  <c r="S3168" i="16" s="1"/>
  <c r="T1096" i="20"/>
  <c r="T1097" i="20"/>
  <c r="U1095" i="20"/>
  <c r="AC3094" i="16"/>
  <c r="AC3096" i="16" s="1"/>
  <c r="P1857" i="16"/>
  <c r="Q1857" i="16" s="1"/>
  <c r="R1857" i="16" s="1"/>
  <c r="E3204" i="16"/>
  <c r="L3202" i="16" s="1"/>
  <c r="L3204" i="16" s="1"/>
  <c r="L2056" i="16" s="1"/>
  <c r="K3201" i="16"/>
  <c r="M3201" i="16" s="1"/>
  <c r="W3204" i="16"/>
  <c r="T3204" i="16"/>
  <c r="AE3204" i="16"/>
  <c r="S3204" i="16"/>
  <c r="AD3204" i="16"/>
  <c r="U3204" i="16"/>
  <c r="Z3204" i="16"/>
  <c r="G3204" i="16"/>
  <c r="F3204" i="16"/>
  <c r="Y3204" i="16"/>
  <c r="AC3204" i="16"/>
  <c r="V3204" i="16"/>
  <c r="AA3204" i="16"/>
  <c r="AB3204" i="16"/>
  <c r="Q3204" i="16"/>
  <c r="L3201" i="16"/>
  <c r="X3204" i="16"/>
  <c r="P1088" i="20"/>
  <c r="O1090" i="20"/>
  <c r="N1090" i="20"/>
  <c r="O1089" i="20"/>
  <c r="D1917" i="16"/>
  <c r="D3072" i="16"/>
  <c r="G3071" i="16" s="1"/>
  <c r="O3071" i="16" s="1"/>
  <c r="O3073" i="16" s="1"/>
  <c r="D3218" i="16"/>
  <c r="E3218" i="16" s="1"/>
  <c r="D3219" i="16"/>
  <c r="E3219" i="16" s="1"/>
  <c r="D3211" i="16"/>
  <c r="G3208" i="16" s="1"/>
  <c r="W3211" i="16" s="1"/>
  <c r="D3212" i="16"/>
  <c r="E3212" i="16" s="1"/>
  <c r="N1871" i="16"/>
  <c r="N1872" i="16" s="1"/>
  <c r="D3052" i="16"/>
  <c r="G3049" i="16" s="1"/>
  <c r="AB3052" i="16" s="1"/>
  <c r="D3053" i="16"/>
  <c r="E3053" i="16" s="1"/>
  <c r="AA1973" i="16"/>
  <c r="AC1959" i="16"/>
  <c r="AC1801" i="16"/>
  <c r="AD1800" i="16"/>
  <c r="AD2260" i="16" s="1"/>
  <c r="Q1843" i="16"/>
  <c r="Q1844" i="16" s="1"/>
  <c r="R1193" i="20"/>
  <c r="R1194" i="20" s="1"/>
  <c r="AC1980" i="16"/>
  <c r="W1168" i="20"/>
  <c r="X1168" i="20" s="1"/>
  <c r="X215" i="20" s="1"/>
  <c r="Q216" i="20"/>
  <c r="R1176" i="20"/>
  <c r="AB1964" i="16"/>
  <c r="AB2283" i="16" s="1"/>
  <c r="AA2283" i="16"/>
  <c r="V1149" i="20"/>
  <c r="W1148" i="20"/>
  <c r="U2000" i="16"/>
  <c r="U2288" i="16"/>
  <c r="U2001" i="16"/>
  <c r="V1999" i="16"/>
  <c r="O1067" i="20"/>
  <c r="AC785" i="20"/>
  <c r="AD784" i="20"/>
  <c r="AD778" i="20"/>
  <c r="AE777" i="20"/>
  <c r="AE778" i="20" s="1"/>
  <c r="AE3103" i="16"/>
  <c r="H3103" i="16" s="1"/>
  <c r="Z1127" i="20"/>
  <c r="Y1128" i="20"/>
  <c r="AC1945" i="16"/>
  <c r="AD970" i="20"/>
  <c r="AC971" i="20"/>
  <c r="AC1830" i="16"/>
  <c r="AE963" i="20"/>
  <c r="AE964" i="20" s="1"/>
  <c r="AD964" i="20"/>
  <c r="AC1802" i="16"/>
  <c r="Z1966" i="16"/>
  <c r="N1877" i="16"/>
  <c r="N2271" i="16" s="1"/>
  <c r="AB624" i="20"/>
  <c r="AA625" i="20"/>
  <c r="AA111" i="20" s="1"/>
  <c r="AA1259" i="20" s="1"/>
  <c r="AA109" i="20"/>
  <c r="P1863" i="16"/>
  <c r="P2269" i="16" s="1"/>
  <c r="P1055" i="20"/>
  <c r="Q3174" i="16"/>
  <c r="R3174" i="16" s="1"/>
  <c r="O3176" i="16"/>
  <c r="O2028" i="16" s="1"/>
  <c r="O645" i="16" s="1"/>
  <c r="I617" i="16" s="1"/>
  <c r="G223" i="20" s="1"/>
  <c r="O1864" i="16"/>
  <c r="N1865" i="16"/>
  <c r="AA893" i="20"/>
  <c r="AB893" i="20" s="1"/>
  <c r="AB894" i="20" s="1"/>
  <c r="T2289" i="16"/>
  <c r="U2006" i="16"/>
  <c r="V2006" i="16" s="1"/>
  <c r="U1987" i="16"/>
  <c r="O3188" i="16"/>
  <c r="O3190" i="16" s="1"/>
  <c r="O2042" i="16" s="1"/>
  <c r="O647" i="16" s="1"/>
  <c r="I619" i="16" s="1"/>
  <c r="G225" i="20" s="1"/>
  <c r="M1215" i="20"/>
  <c r="P1207" i="20"/>
  <c r="P1208" i="20" s="1"/>
  <c r="O3181" i="16"/>
  <c r="O3183" i="16" s="1"/>
  <c r="O2035" i="16" s="1"/>
  <c r="O646" i="16" s="1"/>
  <c r="I618" i="16" s="1"/>
  <c r="G224" i="20" s="1"/>
  <c r="N1208" i="20"/>
  <c r="Q2027" i="16"/>
  <c r="R2027" i="16" s="1"/>
  <c r="Q3008" i="16"/>
  <c r="R3008" i="16" s="1"/>
  <c r="S3008" i="16" s="1"/>
  <c r="P3010" i="16"/>
  <c r="W1992" i="16"/>
  <c r="W2287" i="16" s="1"/>
  <c r="V1986" i="16"/>
  <c r="W1986" i="16" s="1"/>
  <c r="W2286" i="16"/>
  <c r="S2007" i="16"/>
  <c r="R586" i="16"/>
  <c r="X1985" i="16"/>
  <c r="Y1985" i="16" s="1"/>
  <c r="L2271" i="16"/>
  <c r="L1878" i="16"/>
  <c r="L1879" i="16" s="1"/>
  <c r="M3036" i="16"/>
  <c r="M3038" i="16" s="1"/>
  <c r="M1873" i="16" s="1"/>
  <c r="M553" i="16" s="1"/>
  <c r="T1994" i="16"/>
  <c r="U1993" i="16"/>
  <c r="N3079" i="16"/>
  <c r="N3081" i="16" s="1"/>
  <c r="L2048" i="16"/>
  <c r="M2047" i="16"/>
  <c r="M2041" i="16"/>
  <c r="N2041" i="16" s="1"/>
  <c r="R2008" i="16"/>
  <c r="Q587" i="16"/>
  <c r="Q841" i="16" s="1"/>
  <c r="Q202" i="10" s="1"/>
  <c r="N2046" i="16"/>
  <c r="M2296" i="16"/>
  <c r="V2286" i="16"/>
  <c r="AC770" i="20"/>
  <c r="AB771" i="20"/>
  <c r="AE1815" i="16"/>
  <c r="Z714" i="20"/>
  <c r="Z715" i="20" s="1"/>
  <c r="Z147" i="20" s="1"/>
  <c r="Z1262" i="20" s="1"/>
  <c r="AE1816" i="16"/>
  <c r="AE2262" i="16"/>
  <c r="Y145" i="20"/>
  <c r="X1005" i="20"/>
  <c r="W1006" i="20"/>
  <c r="Z992" i="20"/>
  <c r="AA991" i="20"/>
  <c r="X1032" i="20"/>
  <c r="AE983" i="20"/>
  <c r="AB997" i="20"/>
  <c r="X1012" i="20"/>
  <c r="W1013" i="20"/>
  <c r="AC1004" i="20"/>
  <c r="V1026" i="20"/>
  <c r="U1027" i="20"/>
  <c r="W1046" i="20"/>
  <c r="AB1018" i="20"/>
  <c r="Y998" i="20"/>
  <c r="Q1055" i="20"/>
  <c r="R1054" i="20"/>
  <c r="Q1048" i="20"/>
  <c r="R1047" i="20"/>
  <c r="W1019" i="20"/>
  <c r="V1020" i="20"/>
  <c r="X1025" i="20"/>
  <c r="AA984" i="20"/>
  <c r="Z985" i="20"/>
  <c r="T1034" i="20"/>
  <c r="U1033" i="20"/>
  <c r="Q1061" i="20"/>
  <c r="P1062" i="20"/>
  <c r="V1039" i="20"/>
  <c r="M1069" i="20"/>
  <c r="N1068" i="20"/>
  <c r="S1060" i="20"/>
  <c r="AB977" i="20"/>
  <c r="AA978" i="20"/>
  <c r="S1041" i="20"/>
  <c r="T1040" i="20"/>
  <c r="U1053" i="20"/>
  <c r="V1053" i="20" s="1"/>
  <c r="W1053" i="20" s="1"/>
  <c r="U3175" i="16"/>
  <c r="S1177" i="20"/>
  <c r="Y907" i="20"/>
  <c r="X908" i="20"/>
  <c r="AE1572" i="16"/>
  <c r="U1162" i="20"/>
  <c r="T1163" i="20"/>
  <c r="T1169" i="20"/>
  <c r="S1170" i="20"/>
  <c r="Y1114" i="20"/>
  <c r="Z1113" i="20"/>
  <c r="AB756" i="20"/>
  <c r="AA757" i="20"/>
  <c r="AC764" i="20"/>
  <c r="AD763" i="20"/>
  <c r="Y1161" i="20"/>
  <c r="R218" i="20"/>
  <c r="R1264" i="20" s="1"/>
  <c r="K1234" i="20"/>
  <c r="L1234" i="20" s="1"/>
  <c r="M1234" i="20" s="1"/>
  <c r="N1227" i="20"/>
  <c r="O1227" i="20" s="1"/>
  <c r="K1228" i="20"/>
  <c r="P1220" i="20"/>
  <c r="K1222" i="20"/>
  <c r="L1221" i="20"/>
  <c r="L1222" i="20" s="1"/>
  <c r="O1214" i="20"/>
  <c r="O1215" i="20" s="1"/>
  <c r="P1213" i="20"/>
  <c r="Q1213" i="20" s="1"/>
  <c r="R1206" i="20"/>
  <c r="O1200" i="20"/>
  <c r="O1201" i="20" s="1"/>
  <c r="R1199" i="20"/>
  <c r="T1192" i="20"/>
  <c r="P1187" i="20"/>
  <c r="Q1186" i="20"/>
  <c r="Y1185" i="20"/>
  <c r="Y1175" i="20"/>
  <c r="U1155" i="20"/>
  <c r="U1156" i="20" s="1"/>
  <c r="AB1154" i="20"/>
  <c r="AC1154" i="20" s="1"/>
  <c r="X1141" i="20"/>
  <c r="X1142" i="20" s="1"/>
  <c r="P2039" i="16"/>
  <c r="P2295" i="16" s="1"/>
  <c r="R3180" i="16"/>
  <c r="R3182" i="16" s="1"/>
  <c r="O3182" i="16"/>
  <c r="P3182" i="16" s="1"/>
  <c r="K3202" i="16"/>
  <c r="K3204" i="16" s="1"/>
  <c r="K2056" i="16" s="1"/>
  <c r="O2040" i="16"/>
  <c r="AB1593" i="16"/>
  <c r="AB1565" i="16" s="1"/>
  <c r="AB371" i="16" s="1"/>
  <c r="AB839" i="16" s="1"/>
  <c r="AB200" i="10" s="1"/>
  <c r="AB344" i="10" s="1"/>
  <c r="F2066" i="16"/>
  <c r="D2074" i="16"/>
  <c r="D3224" i="16" s="1"/>
  <c r="E3224" i="16" s="1"/>
  <c r="D1241" i="20"/>
  <c r="C1241" i="20" s="1"/>
  <c r="E1240" i="20" s="1"/>
  <c r="T2025" i="16"/>
  <c r="U2025" i="16" s="1"/>
  <c r="U2293" i="16" s="1"/>
  <c r="Z3138" i="16"/>
  <c r="AE1957" i="16"/>
  <c r="AD2282" i="16"/>
  <c r="AD1958" i="16"/>
  <c r="R3187" i="16"/>
  <c r="S3187" i="16" s="1"/>
  <c r="O3189" i="16"/>
  <c r="P3189" i="16" s="1"/>
  <c r="AD1979" i="16"/>
  <c r="AE1978" i="16"/>
  <c r="AD2285" i="16"/>
  <c r="S2026" i="16"/>
  <c r="M3203" i="16"/>
  <c r="K3203" i="16"/>
  <c r="AE1951" i="16"/>
  <c r="AE1952" i="16" s="1"/>
  <c r="V3173" i="16"/>
  <c r="V3175" i="16" s="1"/>
  <c r="L3203" i="16"/>
  <c r="S2033" i="16"/>
  <c r="T2033" i="16" s="1"/>
  <c r="U2033" i="16" s="1"/>
  <c r="N3197" i="16"/>
  <c r="N2049" i="16" s="1"/>
  <c r="N648" i="16" s="1"/>
  <c r="O3195" i="16"/>
  <c r="AB3124" i="16"/>
  <c r="AC3122" i="16"/>
  <c r="M2055" i="16"/>
  <c r="N2054" i="16"/>
  <c r="AB1972" i="16"/>
  <c r="AA3138" i="16"/>
  <c r="AB3136" i="16"/>
  <c r="N3201" i="16"/>
  <c r="O3201" i="16" s="1"/>
  <c r="P3201" i="16" s="1"/>
  <c r="Q3201" i="16" s="1"/>
  <c r="S2294" i="16"/>
  <c r="U2294" i="16"/>
  <c r="T2292" i="16"/>
  <c r="AA1965" i="16"/>
  <c r="P2034" i="16"/>
  <c r="S2019" i="16"/>
  <c r="V2032" i="16"/>
  <c r="T2294" i="16"/>
  <c r="J625" i="16" a="1"/>
  <c r="J625" i="16" s="1"/>
  <c r="C2081" i="16"/>
  <c r="J231" i="20"/>
  <c r="C2301" i="16"/>
  <c r="Z3117" i="16"/>
  <c r="AA3115" i="16"/>
  <c r="V2018" i="16"/>
  <c r="AE2281" i="16"/>
  <c r="AB2284" i="16"/>
  <c r="AC1971" i="16"/>
  <c r="R2020" i="16"/>
  <c r="AD1944" i="16"/>
  <c r="O3194" i="16"/>
  <c r="O3196" i="16" s="1"/>
  <c r="U3159" i="16"/>
  <c r="V3157" i="16"/>
  <c r="X3145" i="16"/>
  <c r="Y3143" i="16"/>
  <c r="AA3131" i="16"/>
  <c r="AB3129" i="16"/>
  <c r="AB2077" i="16"/>
  <c r="AB624" i="16"/>
  <c r="K624" i="16"/>
  <c r="Q624" i="16"/>
  <c r="U2077" i="16"/>
  <c r="Y2077" i="16"/>
  <c r="L624" i="16"/>
  <c r="R2077" i="16"/>
  <c r="V624" i="16"/>
  <c r="Z2077" i="16"/>
  <c r="AC2077" i="16"/>
  <c r="J640" i="16" a="1"/>
  <c r="J640" i="16" s="1"/>
  <c r="J652" i="16" s="1"/>
  <c r="M624" i="16"/>
  <c r="R624" i="16"/>
  <c r="V2077" i="16"/>
  <c r="Z624" i="16"/>
  <c r="Q2077" i="16"/>
  <c r="Y624" i="16"/>
  <c r="N624" i="16"/>
  <c r="S624" i="16"/>
  <c r="W2077" i="16"/>
  <c r="AA2077" i="16"/>
  <c r="AC624" i="16"/>
  <c r="O624" i="16"/>
  <c r="S2077" i="16"/>
  <c r="W624" i="16"/>
  <c r="AA624" i="16"/>
  <c r="P624" i="16"/>
  <c r="T624" i="16"/>
  <c r="X624" i="16"/>
  <c r="P2077" i="16"/>
  <c r="T2077" i="16"/>
  <c r="X2077" i="16"/>
  <c r="U624" i="16"/>
  <c r="AD2077" i="16"/>
  <c r="AD624" i="16"/>
  <c r="AE2077" i="16"/>
  <c r="AE624" i="16"/>
  <c r="U2292" i="16"/>
  <c r="G3215" i="16"/>
  <c r="AC3110" i="16"/>
  <c r="AD3108" i="16"/>
  <c r="V3152" i="16"/>
  <c r="W3150" i="16"/>
  <c r="O2053" i="16"/>
  <c r="S3167" i="16"/>
  <c r="T3167" i="16" s="1"/>
  <c r="U3167" i="16" s="1"/>
  <c r="V3167" i="16" s="1"/>
  <c r="W3167" i="16" s="1"/>
  <c r="X3167" i="16" s="1"/>
  <c r="Y3167" i="16" s="1"/>
  <c r="Z3167" i="16" s="1"/>
  <c r="AA3167" i="16" s="1"/>
  <c r="AB3167" i="16" s="1"/>
  <c r="AC3167" i="16" s="1"/>
  <c r="AD3167" i="16" s="1"/>
  <c r="AE3167" i="16" s="1"/>
  <c r="H3167" i="16" s="1"/>
  <c r="M2298" i="16"/>
  <c r="N2060" i="16"/>
  <c r="N2298" i="16" s="1"/>
  <c r="M2061" i="16"/>
  <c r="P1851" i="16"/>
  <c r="Q3009" i="16"/>
  <c r="X2972" i="16"/>
  <c r="Y2972" i="16" s="1"/>
  <c r="S1837" i="16"/>
  <c r="X2993" i="16"/>
  <c r="W2995" i="16"/>
  <c r="M2271" i="16"/>
  <c r="Y2965" i="16"/>
  <c r="Z2965" i="16" s="1"/>
  <c r="P3022" i="16"/>
  <c r="K3037" i="16"/>
  <c r="S3007" i="16"/>
  <c r="O3029" i="16"/>
  <c r="O3031" i="16" s="1"/>
  <c r="O1866" i="16" s="1"/>
  <c r="O552" i="16" s="1"/>
  <c r="I454" i="16" s="1"/>
  <c r="G187" i="20" s="1"/>
  <c r="T3002" i="16"/>
  <c r="U3000" i="16"/>
  <c r="U3002" i="16" s="1"/>
  <c r="AD2932" i="16"/>
  <c r="AE2930" i="16"/>
  <c r="N3035" i="16"/>
  <c r="O3035" i="16" s="1"/>
  <c r="V2981" i="16"/>
  <c r="W2979" i="16"/>
  <c r="X3001" i="16"/>
  <c r="Y3001" i="16" s="1"/>
  <c r="Z3001" i="16" s="1"/>
  <c r="AA3001" i="16" s="1"/>
  <c r="AB3001" i="16" s="1"/>
  <c r="AC3001" i="16" s="1"/>
  <c r="AD3001" i="16" s="1"/>
  <c r="AE3001" i="16" s="1"/>
  <c r="H3001" i="16" s="1"/>
  <c r="AC2939" i="16"/>
  <c r="AD2937" i="16"/>
  <c r="P3030" i="16"/>
  <c r="P3021" i="16"/>
  <c r="Q3021" i="16" s="1"/>
  <c r="Q3028" i="16"/>
  <c r="AD2946" i="16"/>
  <c r="AE2944" i="16"/>
  <c r="R3016" i="16"/>
  <c r="S3014" i="16"/>
  <c r="S3015" i="16"/>
  <c r="AA2953" i="16"/>
  <c r="AB2951" i="16"/>
  <c r="M3037" i="16"/>
  <c r="L3037" i="16"/>
  <c r="U2988" i="16"/>
  <c r="V2986" i="16"/>
  <c r="AD2911" i="16"/>
  <c r="AE2909" i="16"/>
  <c r="Z2960" i="16"/>
  <c r="AA2958" i="16"/>
  <c r="O3023" i="16"/>
  <c r="Y3045" i="16"/>
  <c r="K3043" i="16"/>
  <c r="K3045" i="16" s="1"/>
  <c r="K1880" i="16" s="1"/>
  <c r="K3042" i="16"/>
  <c r="AB3045" i="16"/>
  <c r="S3045" i="16"/>
  <c r="AE3045" i="16"/>
  <c r="L3042" i="16"/>
  <c r="M3042" i="16" s="1"/>
  <c r="W3045" i="16"/>
  <c r="V3045" i="16"/>
  <c r="Z3045" i="16"/>
  <c r="U3045" i="16"/>
  <c r="T3045" i="16"/>
  <c r="Q3045" i="16"/>
  <c r="AA3045" i="16"/>
  <c r="R3045" i="16"/>
  <c r="AC3045" i="16"/>
  <c r="L3043" i="16"/>
  <c r="L3045" i="16" s="1"/>
  <c r="L1880" i="16" s="1"/>
  <c r="F3045" i="16"/>
  <c r="AD3045" i="16"/>
  <c r="X3045" i="16"/>
  <c r="G3045" i="16"/>
  <c r="Z3087" i="16"/>
  <c r="AA3085" i="16"/>
  <c r="O3078" i="16"/>
  <c r="K3080" i="16"/>
  <c r="M3080" i="16" s="1"/>
  <c r="L3081" i="16"/>
  <c r="L1927" i="16" s="1"/>
  <c r="L3080" i="16"/>
  <c r="AD2762" i="16"/>
  <c r="AE2760" i="16"/>
  <c r="AC2755" i="16"/>
  <c r="AD2753" i="16"/>
  <c r="AE2748" i="16"/>
  <c r="H2748" i="16" s="1"/>
  <c r="H2746" i="16"/>
  <c r="AD2741" i="16"/>
  <c r="AE2739" i="16"/>
  <c r="AE2741" i="16" s="1"/>
  <c r="K21" i="18"/>
  <c r="AD1829" i="16"/>
  <c r="AD19" i="16"/>
  <c r="AE17" i="16" s="1"/>
  <c r="AE2306" i="16" s="1"/>
  <c r="AE2318" i="16" s="1"/>
  <c r="AD2330" i="16"/>
  <c r="AD20" i="16" s="1"/>
  <c r="AD81" i="16" s="1"/>
  <c r="AD80" i="16" s="1"/>
  <c r="AB80" i="16"/>
  <c r="AB176" i="16"/>
  <c r="AC20" i="16"/>
  <c r="AC81" i="16" s="1"/>
  <c r="AD1106" i="16"/>
  <c r="AC1112" i="16"/>
  <c r="AE1089" i="16"/>
  <c r="AC1118" i="16"/>
  <c r="AC677" i="20"/>
  <c r="AD675" i="20"/>
  <c r="AD121" i="20" s="1"/>
  <c r="AE1103" i="20"/>
  <c r="AE1104" i="20" s="1"/>
  <c r="AC1147" i="20"/>
  <c r="AD892" i="20"/>
  <c r="AC121" i="20"/>
  <c r="AE713" i="20"/>
  <c r="AE1088" i="16"/>
  <c r="AD1592" i="16"/>
  <c r="AC1564" i="16"/>
  <c r="AC370" i="16" s="1"/>
  <c r="AC1101" i="16"/>
  <c r="AD1099" i="16"/>
  <c r="AC1123" i="16"/>
  <c r="AC1100" i="16"/>
  <c r="AD2264" i="16"/>
  <c r="AE1828" i="16"/>
  <c r="AD2229" i="16"/>
  <c r="AE1591" i="16"/>
  <c r="AD1563" i="16"/>
  <c r="AD369" i="16" s="1"/>
  <c r="AE2263" i="16"/>
  <c r="AD1107" i="16"/>
  <c r="AE1105" i="16"/>
  <c r="AD1117" i="16"/>
  <c r="AE1822" i="16"/>
  <c r="AE1823" i="16" s="1"/>
  <c r="AC1113" i="16"/>
  <c r="AD1111" i="16"/>
  <c r="AA676" i="20"/>
  <c r="AB676" i="20" s="1"/>
  <c r="Z122" i="20"/>
  <c r="T2265" i="16"/>
  <c r="T1836" i="16"/>
  <c r="U1836" i="16" s="1"/>
  <c r="V1836" i="16" s="1"/>
  <c r="W1836" i="16" s="1"/>
  <c r="X1836" i="16" s="1"/>
  <c r="V2265" i="16"/>
  <c r="U2265" i="16"/>
  <c r="Y1835" i="16"/>
  <c r="Z1835" i="16" s="1"/>
  <c r="Z2265" i="16" s="1"/>
  <c r="S1842" i="16"/>
  <c r="T1842" i="16" s="1"/>
  <c r="U1842" i="16" s="1"/>
  <c r="V1842" i="16" s="1"/>
  <c r="W1842" i="16" s="1"/>
  <c r="X1842" i="16" s="1"/>
  <c r="X2266" i="16" s="1"/>
  <c r="AA1124" i="16"/>
  <c r="AB1124" i="16" s="1"/>
  <c r="AA59" i="16"/>
  <c r="AA2335" i="16"/>
  <c r="AA2326" i="16"/>
  <c r="Z84" i="16"/>
  <c r="Z183" i="16"/>
  <c r="Z57" i="10" s="1"/>
  <c r="Z2259" i="16"/>
  <c r="AA1793" i="16"/>
  <c r="AB1793" i="16" s="1"/>
  <c r="AA1125" i="16"/>
  <c r="AB1125" i="16" s="1"/>
  <c r="Q1870" i="16"/>
  <c r="R1870" i="16" s="1"/>
  <c r="S1870" i="16" s="1"/>
  <c r="T1870" i="16" s="1"/>
  <c r="U1870" i="16" s="1"/>
  <c r="V1870" i="16" s="1"/>
  <c r="W1870" i="16" s="1"/>
  <c r="X1870" i="16" s="1"/>
  <c r="X2270" i="16" s="1"/>
  <c r="AA1129" i="16"/>
  <c r="AB1129" i="16" s="1"/>
  <c r="Y2259" i="16"/>
  <c r="Y1794" i="16"/>
  <c r="Z1794" i="16" s="1"/>
  <c r="Q1160" i="16"/>
  <c r="R1160" i="16" s="1"/>
  <c r="S1160" i="16" s="1"/>
  <c r="T1159" i="16"/>
  <c r="U1159" i="16" s="1"/>
  <c r="Q2267" i="16"/>
  <c r="Q1850" i="16"/>
  <c r="R1850" i="16" s="1"/>
  <c r="S1849" i="16"/>
  <c r="T1849" i="16" s="1"/>
  <c r="U1849" i="16" s="1"/>
  <c r="V1849" i="16" s="1"/>
  <c r="W1849" i="16" s="1"/>
  <c r="X1849" i="16" s="1"/>
  <c r="M1884" i="16"/>
  <c r="M2272" i="16" s="1"/>
  <c r="Y1856" i="16"/>
  <c r="Z1856" i="16" s="1"/>
  <c r="L1886" i="16"/>
  <c r="L2272" i="16"/>
  <c r="L1885" i="16"/>
  <c r="N1920" i="16"/>
  <c r="N1927" i="16"/>
  <c r="N559" i="16" s="1"/>
  <c r="M558" i="16"/>
  <c r="M559" i="16"/>
  <c r="K1927" i="16"/>
  <c r="L1925" i="16"/>
  <c r="M1924" i="16"/>
  <c r="L1926" i="16"/>
  <c r="P58" i="10"/>
  <c r="P346" i="10" s="1"/>
  <c r="N167" i="16"/>
  <c r="N184" i="16" s="1"/>
  <c r="S1137" i="16"/>
  <c r="T1137" i="16" s="1"/>
  <c r="L180" i="16"/>
  <c r="M166" i="16"/>
  <c r="M167" i="16"/>
  <c r="M184" i="16" s="1"/>
  <c r="M168" i="16"/>
  <c r="M185" i="16" s="1"/>
  <c r="M59" i="10" s="1"/>
  <c r="K344" i="10"/>
  <c r="K54" i="10"/>
  <c r="K53" i="10" s="1"/>
  <c r="Q1161" i="16"/>
  <c r="L338" i="10"/>
  <c r="L48" i="10"/>
  <c r="M139" i="16"/>
  <c r="M161" i="16"/>
  <c r="K48" i="10"/>
  <c r="W1119" i="16"/>
  <c r="X1119" i="16" s="1"/>
  <c r="L20" i="10"/>
  <c r="M188" i="16"/>
  <c r="M21" i="10" s="1"/>
  <c r="M101" i="10" s="1"/>
  <c r="T1136" i="16"/>
  <c r="U1136" i="16" s="1"/>
  <c r="N171" i="16"/>
  <c r="P137" i="16"/>
  <c r="R1148" i="16"/>
  <c r="V1135" i="16"/>
  <c r="S1147" i="16"/>
  <c r="U1130" i="16"/>
  <c r="O137" i="16"/>
  <c r="Q1149" i="16"/>
  <c r="T1131" i="16"/>
  <c r="N1167" i="16"/>
  <c r="P1858" i="16"/>
  <c r="Q1858" i="16" s="1"/>
  <c r="O1166" i="16"/>
  <c r="O138" i="16" s="1"/>
  <c r="Q1165" i="16"/>
  <c r="Q1155" i="16"/>
  <c r="Q166" i="16" s="1"/>
  <c r="Q183" i="16" s="1"/>
  <c r="Q57" i="10" s="1"/>
  <c r="T1143" i="16"/>
  <c r="U1142" i="16"/>
  <c r="S1153" i="16"/>
  <c r="R1154" i="16"/>
  <c r="V1141" i="16"/>
  <c r="R2268" i="16"/>
  <c r="O2270" i="16"/>
  <c r="W2265" i="16"/>
  <c r="M1931" i="16" l="1"/>
  <c r="N1931" i="16" s="1"/>
  <c r="L1932" i="16"/>
  <c r="L2277" i="16"/>
  <c r="T3166" i="16"/>
  <c r="U3166" i="16" s="1"/>
  <c r="U3168" i="16" s="1"/>
  <c r="K3088" i="16"/>
  <c r="K1934" i="16" s="1"/>
  <c r="H3086" i="16"/>
  <c r="U1096" i="20"/>
  <c r="V1095" i="20"/>
  <c r="V1097" i="20" s="1"/>
  <c r="U1097" i="20"/>
  <c r="K3049" i="16"/>
  <c r="M3049" i="16" s="1"/>
  <c r="L3073" i="16"/>
  <c r="K3073" i="16"/>
  <c r="M3073" i="16" s="1"/>
  <c r="O3072" i="16"/>
  <c r="P3072" i="16" s="1"/>
  <c r="P3074" i="16" s="1"/>
  <c r="L3074" i="16"/>
  <c r="L1920" i="16" s="1"/>
  <c r="F3074" i="16"/>
  <c r="N3072" i="16"/>
  <c r="N3074" i="16" s="1"/>
  <c r="W3074" i="16"/>
  <c r="U3074" i="16"/>
  <c r="G3074" i="16"/>
  <c r="Y3074" i="16"/>
  <c r="L3071" i="16"/>
  <c r="K3072" i="16"/>
  <c r="K3074" i="16" s="1"/>
  <c r="K1920" i="16" s="1"/>
  <c r="X3074" i="16"/>
  <c r="K3071" i="16"/>
  <c r="N3071" i="16" s="1"/>
  <c r="S3074" i="16"/>
  <c r="AB3074" i="16"/>
  <c r="AA3074" i="16"/>
  <c r="V3074" i="16"/>
  <c r="Q3074" i="16"/>
  <c r="AC3074" i="16"/>
  <c r="Z3074" i="16"/>
  <c r="T3074" i="16"/>
  <c r="M3072" i="16"/>
  <c r="M3074" i="16" s="1"/>
  <c r="M1920" i="16" s="1"/>
  <c r="AD3074" i="16"/>
  <c r="M3071" i="16"/>
  <c r="L3072" i="16"/>
  <c r="AE3074" i="16"/>
  <c r="R3074" i="16"/>
  <c r="AD3094" i="16"/>
  <c r="AD3096" i="16" s="1"/>
  <c r="F3052" i="16"/>
  <c r="E3052" i="16"/>
  <c r="L3050" i="16" s="1"/>
  <c r="L3052" i="16" s="1"/>
  <c r="L3049" i="16"/>
  <c r="O1871" i="16"/>
  <c r="O1872" i="16" s="1"/>
  <c r="U3211" i="16"/>
  <c r="L3208" i="16"/>
  <c r="M3208" i="16" s="1"/>
  <c r="AD3211" i="16"/>
  <c r="V3211" i="16"/>
  <c r="AA3211" i="16"/>
  <c r="G3211" i="16"/>
  <c r="S3211" i="16"/>
  <c r="F3211" i="16"/>
  <c r="R3211" i="16"/>
  <c r="X3211" i="16"/>
  <c r="T3211" i="16"/>
  <c r="Q3211" i="16"/>
  <c r="AC3211" i="16"/>
  <c r="K3208" i="16"/>
  <c r="F3071" i="16"/>
  <c r="D3073" i="16"/>
  <c r="E3073" i="16" s="1"/>
  <c r="D3074" i="16" s="1"/>
  <c r="E3074" i="16" s="1"/>
  <c r="L1917" i="16"/>
  <c r="P1089" i="20"/>
  <c r="Q1088" i="20"/>
  <c r="P1090" i="20"/>
  <c r="AE3052" i="16"/>
  <c r="R3052" i="16"/>
  <c r="Z3052" i="16"/>
  <c r="W3052" i="16"/>
  <c r="Y3052" i="16"/>
  <c r="X3052" i="16"/>
  <c r="Z3211" i="16"/>
  <c r="AE3211" i="16"/>
  <c r="AB3211" i="16"/>
  <c r="Y3211" i="16"/>
  <c r="E3211" i="16"/>
  <c r="S3052" i="16"/>
  <c r="Q3052" i="16"/>
  <c r="U3052" i="16"/>
  <c r="AD3052" i="16"/>
  <c r="T3052" i="16"/>
  <c r="AC3052" i="16"/>
  <c r="G3052" i="16"/>
  <c r="V3052" i="16"/>
  <c r="AA3052" i="16"/>
  <c r="D3225" i="16"/>
  <c r="E3225" i="16" s="1"/>
  <c r="D3226" i="16"/>
  <c r="E3226" i="16" s="1"/>
  <c r="AB1973" i="16"/>
  <c r="R1843" i="16"/>
  <c r="R1844" i="16" s="1"/>
  <c r="AE1800" i="16"/>
  <c r="AE2260" i="16" s="1"/>
  <c r="AD1801" i="16"/>
  <c r="AD1959" i="16"/>
  <c r="AD1980" i="16"/>
  <c r="AE1980" i="16" s="1"/>
  <c r="S1193" i="20"/>
  <c r="S1194" i="20" s="1"/>
  <c r="AC893" i="20"/>
  <c r="AC894" i="20" s="1"/>
  <c r="P1864" i="16"/>
  <c r="S1176" i="20"/>
  <c r="R216" i="20"/>
  <c r="O1877" i="16"/>
  <c r="O2271" i="16" s="1"/>
  <c r="Y1168" i="20"/>
  <c r="Y215" i="20" s="1"/>
  <c r="W215" i="20"/>
  <c r="AD1802" i="16"/>
  <c r="V585" i="16"/>
  <c r="AC1964" i="16"/>
  <c r="AC2283" i="16" s="1"/>
  <c r="W1999" i="16"/>
  <c r="X1999" i="16" s="1"/>
  <c r="V2288" i="16"/>
  <c r="V2001" i="16"/>
  <c r="V2000" i="16"/>
  <c r="Q1863" i="16"/>
  <c r="Q2269" i="16" s="1"/>
  <c r="W1149" i="20"/>
  <c r="X1148" i="20"/>
  <c r="AD1830" i="16"/>
  <c r="P1067" i="20"/>
  <c r="AD785" i="20"/>
  <c r="AE784" i="20"/>
  <c r="AE785" i="20" s="1"/>
  <c r="O1865" i="16"/>
  <c r="P1865" i="16" s="1"/>
  <c r="AE970" i="20"/>
  <c r="AE971" i="20" s="1"/>
  <c r="AD971" i="20"/>
  <c r="AA1966" i="16"/>
  <c r="AD1945" i="16"/>
  <c r="AA1149" i="20"/>
  <c r="AA1113" i="20"/>
  <c r="Z1114" i="20"/>
  <c r="AA1127" i="20"/>
  <c r="Z1128" i="20"/>
  <c r="AB625" i="20"/>
  <c r="AB111" i="20" s="1"/>
  <c r="AB1259" i="20" s="1"/>
  <c r="AC624" i="20"/>
  <c r="AB109" i="20"/>
  <c r="P3181" i="16"/>
  <c r="Q3181" i="16" s="1"/>
  <c r="R3181" i="16" s="1"/>
  <c r="S3181" i="16" s="1"/>
  <c r="T3181" i="16" s="1"/>
  <c r="S3174" i="16"/>
  <c r="T3174" i="16" s="1"/>
  <c r="U3174" i="16" s="1"/>
  <c r="V3174" i="16" s="1"/>
  <c r="W3174" i="16" s="1"/>
  <c r="X3174" i="16" s="1"/>
  <c r="Y3174" i="16" s="1"/>
  <c r="Z3174" i="16" s="1"/>
  <c r="AA3174" i="16" s="1"/>
  <c r="AB3174" i="16" s="1"/>
  <c r="AC3174" i="16" s="1"/>
  <c r="AD3174" i="16" s="1"/>
  <c r="AE3174" i="16" s="1"/>
  <c r="H3174" i="16" s="1"/>
  <c r="AA894" i="20"/>
  <c r="Q1207" i="20"/>
  <c r="Q1208" i="20" s="1"/>
  <c r="P3188" i="16"/>
  <c r="Q3188" i="16" s="1"/>
  <c r="R3188" i="16" s="1"/>
  <c r="V2289" i="16"/>
  <c r="W2006" i="16"/>
  <c r="X2006" i="16" s="1"/>
  <c r="Y2006" i="16" s="1"/>
  <c r="Y2289" i="16" s="1"/>
  <c r="U2289" i="16"/>
  <c r="U585" i="16"/>
  <c r="S2027" i="16"/>
  <c r="U1994" i="16"/>
  <c r="X1992" i="16"/>
  <c r="Y1992" i="16" s="1"/>
  <c r="Z1992" i="16" s="1"/>
  <c r="N3036" i="16"/>
  <c r="N3038" i="16" s="1"/>
  <c r="N1873" i="16" s="1"/>
  <c r="N553" i="16" s="1"/>
  <c r="V1987" i="16"/>
  <c r="W1987" i="16" s="1"/>
  <c r="M1878" i="16"/>
  <c r="N1878" i="16" s="1"/>
  <c r="Q3022" i="16"/>
  <c r="R3022" i="16" s="1"/>
  <c r="S3022" i="16" s="1"/>
  <c r="T3022" i="16" s="1"/>
  <c r="P3024" i="16"/>
  <c r="O3079" i="16"/>
  <c r="AA714" i="20"/>
  <c r="AB714" i="20" s="1"/>
  <c r="AB715" i="20" s="1"/>
  <c r="Y2286" i="16"/>
  <c r="Z1985" i="16"/>
  <c r="AA1985" i="16" s="1"/>
  <c r="X1986" i="16"/>
  <c r="Y1986" i="16" s="1"/>
  <c r="M3043" i="16"/>
  <c r="M3045" i="16" s="1"/>
  <c r="M1880" i="16" s="1"/>
  <c r="M554" i="16" s="1"/>
  <c r="M3209" i="16"/>
  <c r="M3211" i="16" s="1"/>
  <c r="M2063" i="16" s="1"/>
  <c r="M650" i="16" s="1"/>
  <c r="M3202" i="16"/>
  <c r="M3204" i="16" s="1"/>
  <c r="M2056" i="16" s="1"/>
  <c r="M649" i="16" s="1"/>
  <c r="V1993" i="16"/>
  <c r="T2007" i="16"/>
  <c r="S586" i="16"/>
  <c r="N2296" i="16"/>
  <c r="O2046" i="16"/>
  <c r="N2047" i="16"/>
  <c r="M2048" i="16"/>
  <c r="F3216" i="16"/>
  <c r="L2067" i="16"/>
  <c r="M2067" i="16" s="1"/>
  <c r="S2008" i="16"/>
  <c r="R587" i="16"/>
  <c r="R841" i="16" s="1"/>
  <c r="R202" i="10" s="1"/>
  <c r="X2286" i="16"/>
  <c r="AC771" i="20"/>
  <c r="AD770" i="20"/>
  <c r="Z145" i="20"/>
  <c r="X1053" i="20"/>
  <c r="R1055" i="20"/>
  <c r="S1054" i="20"/>
  <c r="AC1018" i="20"/>
  <c r="AD1004" i="20"/>
  <c r="U1040" i="20"/>
  <c r="T1041" i="20"/>
  <c r="N1069" i="20"/>
  <c r="O1068" i="20"/>
  <c r="Q1062" i="20"/>
  <c r="R1061" i="20"/>
  <c r="X1019" i="20"/>
  <c r="W1020" i="20"/>
  <c r="Y1032" i="20"/>
  <c r="U1034" i="20"/>
  <c r="V1033" i="20"/>
  <c r="X1046" i="20"/>
  <c r="Y1046" i="20" s="1"/>
  <c r="Z1046" i="20" s="1"/>
  <c r="AA1046" i="20" s="1"/>
  <c r="AB991" i="20"/>
  <c r="AA992" i="20"/>
  <c r="Y999" i="20"/>
  <c r="Z998" i="20"/>
  <c r="Y1012" i="20"/>
  <c r="X1013" i="20"/>
  <c r="S1047" i="20"/>
  <c r="R1048" i="20"/>
  <c r="AB978" i="20"/>
  <c r="AC977" i="20"/>
  <c r="W1039" i="20"/>
  <c r="AB984" i="20"/>
  <c r="AA985" i="20"/>
  <c r="AC997" i="20"/>
  <c r="Y1005" i="20"/>
  <c r="X1006" i="20"/>
  <c r="T1060" i="20"/>
  <c r="U1060" i="20" s="1"/>
  <c r="V1060" i="20" s="1"/>
  <c r="W1060" i="20" s="1"/>
  <c r="Y1025" i="20"/>
  <c r="W1026" i="20"/>
  <c r="V1027" i="20"/>
  <c r="Y1795" i="16"/>
  <c r="Z1795" i="16" s="1"/>
  <c r="AB757" i="20"/>
  <c r="AC756" i="20"/>
  <c r="U1169" i="20"/>
  <c r="T1170" i="20"/>
  <c r="Y908" i="20"/>
  <c r="Z907" i="20"/>
  <c r="AD764" i="20"/>
  <c r="AE763" i="20"/>
  <c r="AE764" i="20" s="1"/>
  <c r="S218" i="20"/>
  <c r="S1264" i="20" s="1"/>
  <c r="V1162" i="20"/>
  <c r="U1163" i="20"/>
  <c r="T1177" i="20"/>
  <c r="Z1161" i="20"/>
  <c r="AA1161" i="20" s="1"/>
  <c r="N1234" i="20"/>
  <c r="K1241" i="20"/>
  <c r="L1241" i="20" s="1"/>
  <c r="K1235" i="20"/>
  <c r="P1227" i="20"/>
  <c r="K1229" i="20"/>
  <c r="L1228" i="20"/>
  <c r="M1221" i="20"/>
  <c r="Q1220" i="20"/>
  <c r="R1213" i="20"/>
  <c r="S1206" i="20"/>
  <c r="P1214" i="20"/>
  <c r="Q1214" i="20" s="1"/>
  <c r="Q1215" i="20" s="1"/>
  <c r="P1200" i="20"/>
  <c r="P1201" i="20" s="1"/>
  <c r="S1199" i="20"/>
  <c r="U1192" i="20"/>
  <c r="Z1185" i="20"/>
  <c r="Q1187" i="20"/>
  <c r="R1186" i="20"/>
  <c r="Z1175" i="20"/>
  <c r="AD1154" i="20"/>
  <c r="V1155" i="20"/>
  <c r="V1156" i="20" s="1"/>
  <c r="Y1141" i="20"/>
  <c r="Y1142" i="20" s="1"/>
  <c r="Q2039" i="16"/>
  <c r="R2039" i="16" s="1"/>
  <c r="P2040" i="16"/>
  <c r="O2041" i="16"/>
  <c r="S3180" i="16"/>
  <c r="S3182" i="16" s="1"/>
  <c r="AC1593" i="16"/>
  <c r="AC1565" i="16" s="1"/>
  <c r="AC371" i="16" s="1"/>
  <c r="AC839" i="16" s="1"/>
  <c r="AC200" i="10" s="1"/>
  <c r="L3209" i="16"/>
  <c r="L3211" i="16" s="1"/>
  <c r="L2063" i="16" s="1"/>
  <c r="K3209" i="16"/>
  <c r="K3211" i="16" s="1"/>
  <c r="K2063" i="16" s="1"/>
  <c r="F2073" i="16"/>
  <c r="D2081" i="16"/>
  <c r="F2080" i="16" s="1"/>
  <c r="L2081" i="16" s="1"/>
  <c r="D1248" i="20"/>
  <c r="C1248" i="20" s="1"/>
  <c r="E1247" i="20" s="1"/>
  <c r="V2025" i="16"/>
  <c r="W2025" i="16" s="1"/>
  <c r="T2293" i="16"/>
  <c r="T2026" i="16"/>
  <c r="U2026" i="16" s="1"/>
  <c r="R3189" i="16"/>
  <c r="AE1958" i="16"/>
  <c r="AE2282" i="16"/>
  <c r="AE2285" i="16"/>
  <c r="AE1979" i="16"/>
  <c r="P3194" i="16"/>
  <c r="Q3194" i="16" s="1"/>
  <c r="R3194" i="16" s="1"/>
  <c r="R3196" i="16" s="1"/>
  <c r="W3173" i="16"/>
  <c r="W3175" i="16" s="1"/>
  <c r="N2055" i="16"/>
  <c r="O2060" i="16"/>
  <c r="O2298" i="16" s="1"/>
  <c r="V3159" i="16"/>
  <c r="W3157" i="16"/>
  <c r="K3210" i="16"/>
  <c r="P2053" i="16"/>
  <c r="N3208" i="16"/>
  <c r="O3208" i="16" s="1"/>
  <c r="P3208" i="16" s="1"/>
  <c r="Q3208" i="16" s="1"/>
  <c r="Q3210" i="16" s="1"/>
  <c r="G3222" i="16"/>
  <c r="N3203" i="16"/>
  <c r="AB3138" i="16"/>
  <c r="AC3136" i="16"/>
  <c r="W3152" i="16"/>
  <c r="X3150" i="16"/>
  <c r="U3218" i="16"/>
  <c r="V3218" i="16"/>
  <c r="AC3218" i="16"/>
  <c r="T3218" i="16"/>
  <c r="S3218" i="16"/>
  <c r="Z3218" i="16"/>
  <c r="K3215" i="16"/>
  <c r="M3215" i="16" s="1"/>
  <c r="R3218" i="16"/>
  <c r="X3218" i="16"/>
  <c r="F3218" i="16"/>
  <c r="W3218" i="16"/>
  <c r="G3218" i="16"/>
  <c r="AA3218" i="16"/>
  <c r="AD3218" i="16"/>
  <c r="L3215" i="16"/>
  <c r="AB3218" i="16"/>
  <c r="AE3218" i="16"/>
  <c r="L3216" i="16"/>
  <c r="L3218" i="16" s="1"/>
  <c r="L2070" i="16" s="1"/>
  <c r="K3216" i="16"/>
  <c r="M3216" i="16" s="1"/>
  <c r="M3218" i="16" s="1"/>
  <c r="M2070" i="16" s="1"/>
  <c r="M651" i="16" s="1"/>
  <c r="Y3218" i="16"/>
  <c r="Q3218" i="16"/>
  <c r="Y3145" i="16"/>
  <c r="Z3143" i="16"/>
  <c r="M3210" i="16"/>
  <c r="O3203" i="16"/>
  <c r="AC1972" i="16"/>
  <c r="AC3124" i="16"/>
  <c r="AD3122" i="16"/>
  <c r="M2062" i="16"/>
  <c r="N2061" i="16"/>
  <c r="R3201" i="16"/>
  <c r="Q3203" i="16"/>
  <c r="L3210" i="16"/>
  <c r="AC2284" i="16"/>
  <c r="AD1971" i="16"/>
  <c r="V2292" i="16"/>
  <c r="W2032" i="16"/>
  <c r="P3195" i="16"/>
  <c r="P3197" i="16" s="1"/>
  <c r="O3197" i="16"/>
  <c r="O2049" i="16" s="1"/>
  <c r="O648" i="16" s="1"/>
  <c r="T3187" i="16"/>
  <c r="S3189" i="16"/>
  <c r="O2054" i="16"/>
  <c r="O2297" i="16"/>
  <c r="AB3131" i="16"/>
  <c r="AC3129" i="16"/>
  <c r="AE1944" i="16"/>
  <c r="AB1965" i="16"/>
  <c r="AD3110" i="16"/>
  <c r="AE3108" i="16"/>
  <c r="AA3117" i="16"/>
  <c r="AB3115" i="16"/>
  <c r="AC625" i="16"/>
  <c r="AC626" i="16" s="1"/>
  <c r="AC2084" i="16"/>
  <c r="P2084" i="16"/>
  <c r="T625" i="16"/>
  <c r="T626" i="16" s="1"/>
  <c r="X625" i="16"/>
  <c r="X626" i="16" s="1"/>
  <c r="AB625" i="16"/>
  <c r="AB626" i="16" s="1"/>
  <c r="AD2084" i="16"/>
  <c r="J641" i="16" a="1"/>
  <c r="J641" i="16" s="1"/>
  <c r="J653" i="16" s="1"/>
  <c r="Q625" i="16"/>
  <c r="Q626" i="16" s="1"/>
  <c r="U2084" i="16"/>
  <c r="Y625" i="16"/>
  <c r="Y626" i="16" s="1"/>
  <c r="P625" i="16"/>
  <c r="P626" i="16" s="1"/>
  <c r="K625" i="16"/>
  <c r="K626" i="16" s="1"/>
  <c r="Q2084" i="16"/>
  <c r="U625" i="16"/>
  <c r="U626" i="16" s="1"/>
  <c r="Y2084" i="16"/>
  <c r="X2084" i="16"/>
  <c r="L625" i="16"/>
  <c r="L626" i="16" s="1"/>
  <c r="R625" i="16"/>
  <c r="R626" i="16" s="1"/>
  <c r="V2084" i="16"/>
  <c r="Z2084" i="16"/>
  <c r="AD625" i="16"/>
  <c r="AD626" i="16" s="1"/>
  <c r="AB2084" i="16"/>
  <c r="M625" i="16"/>
  <c r="M626" i="16" s="1"/>
  <c r="R2084" i="16"/>
  <c r="V625" i="16"/>
  <c r="V626" i="16" s="1"/>
  <c r="Z625" i="16"/>
  <c r="Z626" i="16" s="1"/>
  <c r="N625" i="16"/>
  <c r="N626" i="16" s="1"/>
  <c r="S2084" i="16"/>
  <c r="W625" i="16"/>
  <c r="W626" i="16" s="1"/>
  <c r="AA2084" i="16"/>
  <c r="O625" i="16"/>
  <c r="O626" i="16" s="1"/>
  <c r="S625" i="16"/>
  <c r="S626" i="16" s="1"/>
  <c r="W2084" i="16"/>
  <c r="AA625" i="16"/>
  <c r="AA626" i="16" s="1"/>
  <c r="T2084" i="16"/>
  <c r="AE625" i="16"/>
  <c r="AE2084" i="16"/>
  <c r="V2033" i="16"/>
  <c r="S2020" i="16"/>
  <c r="V2294" i="16"/>
  <c r="T2019" i="16"/>
  <c r="Q2034" i="16"/>
  <c r="W2018" i="16"/>
  <c r="X2974" i="16"/>
  <c r="Y2967" i="16"/>
  <c r="T1837" i="16"/>
  <c r="U1837" i="16" s="1"/>
  <c r="V1837" i="16" s="1"/>
  <c r="W1837" i="16" s="1"/>
  <c r="Y2993" i="16"/>
  <c r="X2995" i="16"/>
  <c r="N3037" i="16"/>
  <c r="P3029" i="16"/>
  <c r="K3051" i="16"/>
  <c r="L3044" i="16"/>
  <c r="S3009" i="16"/>
  <c r="T3007" i="16"/>
  <c r="V3000" i="16"/>
  <c r="Q1851" i="16"/>
  <c r="R1851" i="16" s="1"/>
  <c r="H2930" i="16"/>
  <c r="AE2932" i="16"/>
  <c r="H2932" i="16" s="1"/>
  <c r="O3037" i="16"/>
  <c r="P3035" i="16"/>
  <c r="K3044" i="16"/>
  <c r="M3044" i="16"/>
  <c r="W2981" i="16"/>
  <c r="X2979" i="16"/>
  <c r="Y2979" i="16" s="1"/>
  <c r="Y2981" i="16" s="1"/>
  <c r="L3051" i="16"/>
  <c r="R3021" i="16"/>
  <c r="R3023" i="16" s="1"/>
  <c r="Z2967" i="16"/>
  <c r="AA2965" i="16"/>
  <c r="Y2974" i="16"/>
  <c r="Z2972" i="16"/>
  <c r="P3023" i="16"/>
  <c r="Q3023" i="16" s="1"/>
  <c r="T3015" i="16"/>
  <c r="AE2946" i="16"/>
  <c r="H2946" i="16" s="1"/>
  <c r="H2944" i="16"/>
  <c r="K3050" i="16"/>
  <c r="M3050" i="16" s="1"/>
  <c r="M3052" i="16" s="1"/>
  <c r="M1887" i="16" s="1"/>
  <c r="M555" i="16" s="1"/>
  <c r="N3049" i="16"/>
  <c r="O3049" i="16" s="1"/>
  <c r="M3051" i="16"/>
  <c r="T3008" i="16"/>
  <c r="U3008" i="16" s="1"/>
  <c r="V3008" i="16" s="1"/>
  <c r="W3008" i="16" s="1"/>
  <c r="X3008" i="16" s="1"/>
  <c r="Y3008" i="16" s="1"/>
  <c r="Z3008" i="16" s="1"/>
  <c r="AA3008" i="16" s="1"/>
  <c r="S3016" i="16"/>
  <c r="T3014" i="16"/>
  <c r="Q3030" i="16"/>
  <c r="N3042" i="16"/>
  <c r="N3044" i="16" s="1"/>
  <c r="V2988" i="16"/>
  <c r="W2986" i="16"/>
  <c r="R3028" i="16"/>
  <c r="R3030" i="16" s="1"/>
  <c r="AE2911" i="16"/>
  <c r="H2911" i="16" s="1"/>
  <c r="H2909" i="16"/>
  <c r="AA2960" i="16"/>
  <c r="AB2958" i="16"/>
  <c r="AB2953" i="16"/>
  <c r="AC2951" i="16"/>
  <c r="AD2939" i="16"/>
  <c r="AE2937" i="16"/>
  <c r="AA3087" i="16"/>
  <c r="AB3085" i="16"/>
  <c r="P3071" i="16"/>
  <c r="P3073" i="16" s="1"/>
  <c r="P3078" i="16"/>
  <c r="P3080" i="16" s="1"/>
  <c r="O3080" i="16"/>
  <c r="N3080" i="16"/>
  <c r="P3079" i="16"/>
  <c r="P3081" i="16" s="1"/>
  <c r="O3081" i="16"/>
  <c r="O1927" i="16" s="1"/>
  <c r="O559" i="16" s="1"/>
  <c r="I461" i="16" s="1"/>
  <c r="G194" i="20" s="1"/>
  <c r="O3074" i="16"/>
  <c r="O1920" i="16" s="1"/>
  <c r="O558" i="16" s="1"/>
  <c r="Q3072" i="16"/>
  <c r="N3073" i="16"/>
  <c r="AE2762" i="16"/>
  <c r="H2762" i="16" s="1"/>
  <c r="H2760" i="16"/>
  <c r="AD2755" i="16"/>
  <c r="AE2753" i="16"/>
  <c r="AD1112" i="16"/>
  <c r="AD176" i="16"/>
  <c r="AD49" i="10" s="1"/>
  <c r="AD48" i="10" s="1"/>
  <c r="AE2330" i="16"/>
  <c r="AE20" i="16" s="1"/>
  <c r="AE81" i="16" s="1"/>
  <c r="AE19" i="16"/>
  <c r="AC80" i="16"/>
  <c r="AC176" i="16"/>
  <c r="AB49" i="10"/>
  <c r="AB48" i="10" s="1"/>
  <c r="AB175" i="16"/>
  <c r="AC1124" i="16"/>
  <c r="Z54" i="10"/>
  <c r="Z53" i="10" s="1"/>
  <c r="AE144" i="20"/>
  <c r="AD1147" i="20"/>
  <c r="AD677" i="20"/>
  <c r="AE675" i="20"/>
  <c r="AE677" i="20" s="1"/>
  <c r="AC676" i="20"/>
  <c r="AD676" i="20" s="1"/>
  <c r="AB122" i="20"/>
  <c r="AE892" i="20"/>
  <c r="AD1100" i="16"/>
  <c r="AC124" i="20"/>
  <c r="AC1261" i="20" s="1"/>
  <c r="AE2264" i="16"/>
  <c r="AC1125" i="16"/>
  <c r="AD1123" i="16"/>
  <c r="AD1113" i="16"/>
  <c r="AE1111" i="16"/>
  <c r="AE2229" i="16"/>
  <c r="AE1563" i="16"/>
  <c r="AE369" i="16" s="1"/>
  <c r="AE1829" i="16"/>
  <c r="AE1592" i="16"/>
  <c r="AE1564" i="16" s="1"/>
  <c r="AE370" i="16" s="1"/>
  <c r="AD1564" i="16"/>
  <c r="AD370" i="16" s="1"/>
  <c r="AB2259" i="16"/>
  <c r="AC1793" i="16"/>
  <c r="AE1117" i="16"/>
  <c r="AD1118" i="16"/>
  <c r="AC1129" i="16"/>
  <c r="AD1101" i="16"/>
  <c r="AE1099" i="16"/>
  <c r="AE1107" i="16"/>
  <c r="AE1106" i="16"/>
  <c r="AB57" i="16"/>
  <c r="AB2311" i="16" s="1"/>
  <c r="H2741" i="16"/>
  <c r="H2739" i="16"/>
  <c r="Z180" i="16"/>
  <c r="AA122" i="20"/>
  <c r="Y1836" i="16"/>
  <c r="Z1836" i="16" s="1"/>
  <c r="AA1835" i="16"/>
  <c r="AB1835" i="16" s="1"/>
  <c r="Y2265" i="16"/>
  <c r="V2266" i="16"/>
  <c r="U2266" i="16"/>
  <c r="Y1842" i="16"/>
  <c r="Z1842" i="16" s="1"/>
  <c r="Z2266" i="16" s="1"/>
  <c r="S2266" i="16"/>
  <c r="T2266" i="16"/>
  <c r="AA1794" i="16"/>
  <c r="AB1794" i="16" s="1"/>
  <c r="AA60" i="16"/>
  <c r="AA87" i="16" s="1"/>
  <c r="AA2338" i="16"/>
  <c r="Z2268" i="16"/>
  <c r="AA1856" i="16"/>
  <c r="AB1856" i="16" s="1"/>
  <c r="AA2259" i="16"/>
  <c r="V1159" i="16"/>
  <c r="T1160" i="16"/>
  <c r="U1160" i="16" s="1"/>
  <c r="Y2268" i="16"/>
  <c r="M2276" i="16"/>
  <c r="V2267" i="16"/>
  <c r="T2267" i="16"/>
  <c r="S2267" i="16"/>
  <c r="W2267" i="16"/>
  <c r="U2267" i="16"/>
  <c r="Y1849" i="16"/>
  <c r="Z1849" i="16" s="1"/>
  <c r="X2267" i="16"/>
  <c r="S1850" i="16"/>
  <c r="T1850" i="16" s="1"/>
  <c r="U1850" i="16" s="1"/>
  <c r="V1850" i="16" s="1"/>
  <c r="W1850" i="16" s="1"/>
  <c r="X1850" i="16" s="1"/>
  <c r="N1884" i="16"/>
  <c r="Y1870" i="16"/>
  <c r="Z1870" i="16" s="1"/>
  <c r="M1885" i="16"/>
  <c r="M1886" i="16" s="1"/>
  <c r="Y1119" i="16"/>
  <c r="Z1119" i="16" s="1"/>
  <c r="L1887" i="16"/>
  <c r="N558" i="16"/>
  <c r="M1925" i="16"/>
  <c r="N1924" i="16"/>
  <c r="M58" i="10"/>
  <c r="M346" i="10" s="1"/>
  <c r="N58" i="10"/>
  <c r="N346" i="10" s="1"/>
  <c r="M183" i="16"/>
  <c r="M57" i="10" s="1"/>
  <c r="M163" i="16"/>
  <c r="N166" i="16"/>
  <c r="N183" i="16" s="1"/>
  <c r="N57" i="10" s="1"/>
  <c r="N164" i="16"/>
  <c r="N168" i="16"/>
  <c r="N185" i="16" s="1"/>
  <c r="N59" i="10" s="1"/>
  <c r="R1161" i="16"/>
  <c r="Q167" i="16"/>
  <c r="Q184" i="16" s="1"/>
  <c r="L343" i="10"/>
  <c r="L54" i="10"/>
  <c r="L53" i="10" s="1"/>
  <c r="L109" i="10" s="1"/>
  <c r="L108" i="10" s="1"/>
  <c r="M178" i="16"/>
  <c r="M51" i="10" s="1"/>
  <c r="M158" i="16"/>
  <c r="N139" i="16"/>
  <c r="N161" i="16"/>
  <c r="N178" i="16" s="1"/>
  <c r="N159" i="16"/>
  <c r="N160" i="16"/>
  <c r="N177" i="16" s="1"/>
  <c r="K47" i="10"/>
  <c r="K109" i="10"/>
  <c r="W1135" i="16"/>
  <c r="X1135" i="16" s="1"/>
  <c r="M20" i="10"/>
  <c r="N188" i="16"/>
  <c r="N21" i="10" s="1"/>
  <c r="N101" i="10" s="1"/>
  <c r="L49" i="18"/>
  <c r="L19" i="18"/>
  <c r="P171" i="16"/>
  <c r="O171" i="16"/>
  <c r="S1148" i="16"/>
  <c r="U1131" i="16"/>
  <c r="V1130" i="16"/>
  <c r="Q137" i="16"/>
  <c r="R1149" i="16"/>
  <c r="T1147" i="16"/>
  <c r="R1858" i="16"/>
  <c r="O1167" i="16"/>
  <c r="M1926" i="16"/>
  <c r="P1166" i="16"/>
  <c r="P138" i="16" s="1"/>
  <c r="R1165" i="16"/>
  <c r="U1143" i="16"/>
  <c r="U1137" i="16"/>
  <c r="V1136" i="16"/>
  <c r="R1155" i="16"/>
  <c r="W1141" i="16"/>
  <c r="X1141" i="16" s="1"/>
  <c r="T1153" i="16"/>
  <c r="V1142" i="16"/>
  <c r="S1154" i="16"/>
  <c r="W2266" i="16"/>
  <c r="S1857" i="16"/>
  <c r="P2270" i="16"/>
  <c r="S2268" i="16"/>
  <c r="K45" i="25" l="1" a="1"/>
  <c r="K45" i="25" s="1"/>
  <c r="M1933" i="16"/>
  <c r="M2277" i="16"/>
  <c r="M1932" i="16"/>
  <c r="V3166" i="16"/>
  <c r="V3168" i="16" s="1"/>
  <c r="L45" i="25" a="1"/>
  <c r="L45" i="25" s="1"/>
  <c r="L17" i="25" s="1"/>
  <c r="X44" i="25" a="1"/>
  <c r="X44" i="25" s="1"/>
  <c r="AB44" i="25" a="1"/>
  <c r="AB44" i="25" s="1"/>
  <c r="R45" i="25" a="1"/>
  <c r="R45" i="25" s="1"/>
  <c r="R17" i="25" s="1"/>
  <c r="U45" i="25" a="1"/>
  <c r="U45" i="25" s="1"/>
  <c r="U17" i="25" s="1"/>
  <c r="O45" i="25" a="1"/>
  <c r="O45" i="25" s="1"/>
  <c r="O17" i="25" s="1"/>
  <c r="AD44" i="25" a="1"/>
  <c r="AD44" i="25" s="1"/>
  <c r="T45" i="25" a="1"/>
  <c r="T45" i="25" s="1"/>
  <c r="T17" i="25" s="1"/>
  <c r="M45" i="25" a="1"/>
  <c r="M45" i="25" s="1"/>
  <c r="M17" i="25" s="1"/>
  <c r="AA45" i="25" a="1"/>
  <c r="AA45" i="25" s="1"/>
  <c r="AA17" i="25" s="1"/>
  <c r="AE44" i="25" a="1"/>
  <c r="AE44" i="25" s="1"/>
  <c r="AE45" i="25" a="1"/>
  <c r="AE45" i="25" s="1"/>
  <c r="AE17" i="25" s="1"/>
  <c r="W45" i="25" a="1"/>
  <c r="W45" i="25" s="1"/>
  <c r="W17" i="25" s="1"/>
  <c r="U44" i="25" a="1"/>
  <c r="U44" i="25" s="1"/>
  <c r="Z44" i="25" a="1"/>
  <c r="Z44" i="25" s="1"/>
  <c r="N45" i="25" a="1"/>
  <c r="N45" i="25" s="1"/>
  <c r="N17" i="25" s="1"/>
  <c r="P45" i="25" a="1"/>
  <c r="P45" i="25" s="1"/>
  <c r="P17" i="25" s="1"/>
  <c r="M44" i="25" a="1"/>
  <c r="M44" i="25" s="1"/>
  <c r="AA44" i="25" a="1"/>
  <c r="AA44" i="25" s="1"/>
  <c r="S45" i="25" a="1"/>
  <c r="S45" i="25" s="1"/>
  <c r="S17" i="25" s="1"/>
  <c r="K44" i="25" a="1"/>
  <c r="K44" i="25" s="1"/>
  <c r="X45" i="25" a="1"/>
  <c r="X45" i="25" s="1"/>
  <c r="X17" i="25" s="1"/>
  <c r="Z45" i="25" a="1"/>
  <c r="Z45" i="25" s="1"/>
  <c r="Z17" i="25" s="1"/>
  <c r="AD45" i="25" a="1"/>
  <c r="AD45" i="25" s="1"/>
  <c r="AD17" i="25" s="1"/>
  <c r="AC44" i="25" a="1"/>
  <c r="AC44" i="25" s="1"/>
  <c r="AB45" i="25" a="1"/>
  <c r="AB45" i="25" s="1"/>
  <c r="AB17" i="25" s="1"/>
  <c r="T44" i="25" a="1"/>
  <c r="T44" i="25" s="1"/>
  <c r="Q45" i="25" a="1"/>
  <c r="Q45" i="25" s="1"/>
  <c r="Q17" i="25" s="1"/>
  <c r="V44" i="25" a="1"/>
  <c r="V44" i="25" s="1"/>
  <c r="O44" i="25" a="1"/>
  <c r="O44" i="25" s="1"/>
  <c r="Q44" i="25" a="1"/>
  <c r="Q44" i="25" s="1"/>
  <c r="R44" i="25" a="1"/>
  <c r="R44" i="25" s="1"/>
  <c r="AC45" i="25" a="1"/>
  <c r="AC45" i="25" s="1"/>
  <c r="AC17" i="25" s="1"/>
  <c r="P44" i="25" a="1"/>
  <c r="P44" i="25" s="1"/>
  <c r="Y45" i="25" a="1"/>
  <c r="Y45" i="25" s="1"/>
  <c r="Y17" i="25" s="1"/>
  <c r="N44" i="25" a="1"/>
  <c r="N44" i="25" s="1"/>
  <c r="V45" i="25" a="1"/>
  <c r="V45" i="25" s="1"/>
  <c r="V17" i="25" s="1"/>
  <c r="Y44" i="25" a="1"/>
  <c r="Y44" i="25" s="1"/>
  <c r="L44" i="25" a="1"/>
  <c r="L44" i="25" s="1"/>
  <c r="W44" i="25" a="1"/>
  <c r="W44" i="25" s="1"/>
  <c r="S44" i="25" a="1"/>
  <c r="S44" i="25" s="1"/>
  <c r="T3168" i="16"/>
  <c r="N1932" i="16"/>
  <c r="N1933" i="16"/>
  <c r="N2277" i="16"/>
  <c r="O1931" i="16"/>
  <c r="W1095" i="20"/>
  <c r="W1097" i="20" s="1"/>
  <c r="V1096" i="20"/>
  <c r="K860" i="16"/>
  <c r="K859" i="16" s="1"/>
  <c r="K854" i="16" s="1"/>
  <c r="X860" i="16"/>
  <c r="X859" i="16" s="1"/>
  <c r="X854" i="16" s="1"/>
  <c r="N860" i="16"/>
  <c r="N859" i="16" s="1"/>
  <c r="N854" i="16" s="1"/>
  <c r="AA860" i="16"/>
  <c r="AA859" i="16" s="1"/>
  <c r="AA854" i="16" s="1"/>
  <c r="Z860" i="16"/>
  <c r="Z859" i="16" s="1"/>
  <c r="Z854" i="16" s="1"/>
  <c r="R860" i="16"/>
  <c r="R859" i="16" s="1"/>
  <c r="R854" i="16" s="1"/>
  <c r="Y860" i="16"/>
  <c r="Y859" i="16" s="1"/>
  <c r="Y854" i="16" s="1"/>
  <c r="V860" i="16"/>
  <c r="V859" i="16" s="1"/>
  <c r="V854" i="16" s="1"/>
  <c r="L860" i="16"/>
  <c r="L859" i="16" s="1"/>
  <c r="L854" i="16" s="1"/>
  <c r="P860" i="16"/>
  <c r="P859" i="16" s="1"/>
  <c r="P854" i="16" s="1"/>
  <c r="S860" i="16"/>
  <c r="S859" i="16" s="1"/>
  <c r="S854" i="16" s="1"/>
  <c r="Q860" i="16"/>
  <c r="Q859" i="16" s="1"/>
  <c r="Q854" i="16" s="1"/>
  <c r="AC860" i="16"/>
  <c r="AC859" i="16" s="1"/>
  <c r="AC854" i="16" s="1"/>
  <c r="O860" i="16"/>
  <c r="O859" i="16" s="1"/>
  <c r="O854" i="16" s="1"/>
  <c r="M860" i="16"/>
  <c r="M859" i="16" s="1"/>
  <c r="M854" i="16" s="1"/>
  <c r="T860" i="16"/>
  <c r="T859" i="16" s="1"/>
  <c r="T854" i="16" s="1"/>
  <c r="U860" i="16"/>
  <c r="U859" i="16" s="1"/>
  <c r="U854" i="16" s="1"/>
  <c r="W860" i="16"/>
  <c r="W859" i="16" s="1"/>
  <c r="W854" i="16" s="1"/>
  <c r="AD860" i="16"/>
  <c r="AD859" i="16" s="1"/>
  <c r="AD854" i="16" s="1"/>
  <c r="AB860" i="16"/>
  <c r="AB859" i="16" s="1"/>
  <c r="AB854" i="16" s="1"/>
  <c r="AE3094" i="16"/>
  <c r="AE3096" i="16" s="1"/>
  <c r="H3096" i="16" s="1"/>
  <c r="P1871" i="16"/>
  <c r="P1872" i="16" s="1"/>
  <c r="Q1090" i="20"/>
  <c r="R1088" i="20"/>
  <c r="Q1089" i="20"/>
  <c r="D3075" i="16"/>
  <c r="E3075" i="16" s="1"/>
  <c r="M1917" i="16"/>
  <c r="L1918" i="16"/>
  <c r="L1919" i="16"/>
  <c r="L2275" i="16"/>
  <c r="S1843" i="16"/>
  <c r="T1843" i="16" s="1"/>
  <c r="U1843" i="16" s="1"/>
  <c r="V1843" i="16" s="1"/>
  <c r="W1843" i="16" s="1"/>
  <c r="X1843" i="16" s="1"/>
  <c r="Y1843" i="16" s="1"/>
  <c r="Z1843" i="16" s="1"/>
  <c r="AC1973" i="16"/>
  <c r="AD1973" i="16" s="1"/>
  <c r="AE1959" i="16"/>
  <c r="AE1802" i="16"/>
  <c r="AE1801" i="16"/>
  <c r="AD893" i="20"/>
  <c r="AD894" i="20" s="1"/>
  <c r="T1193" i="20"/>
  <c r="T1194" i="20" s="1"/>
  <c r="Q1864" i="16"/>
  <c r="R1863" i="16"/>
  <c r="S1863" i="16" s="1"/>
  <c r="S2269" i="16" s="1"/>
  <c r="AE1830" i="16"/>
  <c r="P1877" i="16"/>
  <c r="Q1877" i="16" s="1"/>
  <c r="Q2271" i="16" s="1"/>
  <c r="O1878" i="16"/>
  <c r="Z1168" i="20"/>
  <c r="AA1168" i="20" s="1"/>
  <c r="AB1168" i="20" s="1"/>
  <c r="AC1168" i="20" s="1"/>
  <c r="AD1964" i="16"/>
  <c r="AD2283" i="16" s="1"/>
  <c r="S216" i="20"/>
  <c r="T1176" i="20"/>
  <c r="X2288" i="16"/>
  <c r="Y1999" i="16"/>
  <c r="Y2288" i="16" s="1"/>
  <c r="W2000" i="16"/>
  <c r="X2000" i="16" s="1"/>
  <c r="W2001" i="16"/>
  <c r="X2001" i="16" s="1"/>
  <c r="M1241" i="20"/>
  <c r="N1241" i="20" s="1"/>
  <c r="W2288" i="16"/>
  <c r="X1149" i="20"/>
  <c r="Y1148" i="20"/>
  <c r="Q1067" i="20"/>
  <c r="AE1945" i="16"/>
  <c r="AB1113" i="20"/>
  <c r="AA1114" i="20"/>
  <c r="AB1127" i="20"/>
  <c r="AA1128" i="20"/>
  <c r="AB1966" i="16"/>
  <c r="AD977" i="20"/>
  <c r="AC978" i="20"/>
  <c r="P3183" i="16"/>
  <c r="AD624" i="20"/>
  <c r="AC625" i="20"/>
  <c r="AC111" i="20" s="1"/>
  <c r="AC1259" i="20" s="1"/>
  <c r="AC109" i="20"/>
  <c r="R1207" i="20"/>
  <c r="R1208" i="20" s="1"/>
  <c r="W2289" i="16"/>
  <c r="P3190" i="16"/>
  <c r="W585" i="16"/>
  <c r="O3036" i="16"/>
  <c r="P3036" i="16" s="1"/>
  <c r="P3038" i="16" s="1"/>
  <c r="N3043" i="16"/>
  <c r="O3043" i="16" s="1"/>
  <c r="X2287" i="16"/>
  <c r="X585" i="16"/>
  <c r="M1879" i="16"/>
  <c r="N1879" i="16" s="1"/>
  <c r="O1879" i="16" s="1"/>
  <c r="AA145" i="20"/>
  <c r="AA715" i="20"/>
  <c r="AA147" i="20" s="1"/>
  <c r="AA1262" i="20" s="1"/>
  <c r="S3188" i="16"/>
  <c r="T3188" i="16" s="1"/>
  <c r="U3188" i="16" s="1"/>
  <c r="N3202" i="16"/>
  <c r="O3202" i="16" s="1"/>
  <c r="P3202" i="16" s="1"/>
  <c r="P3204" i="16" s="1"/>
  <c r="N2048" i="16"/>
  <c r="Q3029" i="16"/>
  <c r="R3029" i="16" s="1"/>
  <c r="S3029" i="16" s="1"/>
  <c r="P3031" i="16"/>
  <c r="Z2287" i="16"/>
  <c r="Z1986" i="16"/>
  <c r="AA1986" i="16" s="1"/>
  <c r="X1987" i="16"/>
  <c r="Y1987" i="16" s="1"/>
  <c r="Z1987" i="16" s="1"/>
  <c r="AA1987" i="16" s="1"/>
  <c r="O2047" i="16"/>
  <c r="Y2287" i="16"/>
  <c r="AA1992" i="16"/>
  <c r="AA2287" i="16" s="1"/>
  <c r="M1228" i="20"/>
  <c r="M1229" i="20" s="1"/>
  <c r="L1229" i="20"/>
  <c r="L2299" i="16"/>
  <c r="L2068" i="16"/>
  <c r="M2068" i="16" s="1"/>
  <c r="U2007" i="16"/>
  <c r="T586" i="16"/>
  <c r="S587" i="16"/>
  <c r="S841" i="16" s="1"/>
  <c r="S202" i="10" s="1"/>
  <c r="T2008" i="16"/>
  <c r="L2082" i="16"/>
  <c r="L2083" i="16" s="1"/>
  <c r="L2301" i="16"/>
  <c r="AA2286" i="16"/>
  <c r="V1994" i="16"/>
  <c r="W1993" i="16"/>
  <c r="L2074" i="16"/>
  <c r="L627" i="16" s="1"/>
  <c r="AB1985" i="16"/>
  <c r="Z2286" i="16"/>
  <c r="P2046" i="16"/>
  <c r="O2296" i="16"/>
  <c r="T3189" i="16"/>
  <c r="X2289" i="16"/>
  <c r="Z2006" i="16"/>
  <c r="AD771" i="20"/>
  <c r="AE770" i="20"/>
  <c r="AE771" i="20" s="1"/>
  <c r="AC714" i="20"/>
  <c r="AC715" i="20" s="1"/>
  <c r="AB145" i="20"/>
  <c r="X1026" i="20"/>
  <c r="W1027" i="20"/>
  <c r="X1060" i="20"/>
  <c r="Y1060" i="20" s="1"/>
  <c r="Z1060" i="20" s="1"/>
  <c r="AD997" i="20"/>
  <c r="AD1018" i="20"/>
  <c r="Y1006" i="20"/>
  <c r="Z1005" i="20"/>
  <c r="S1061" i="20"/>
  <c r="R1062" i="20"/>
  <c r="Z1025" i="20"/>
  <c r="AB992" i="20"/>
  <c r="AC991" i="20"/>
  <c r="O1069" i="20"/>
  <c r="P1068" i="20"/>
  <c r="S1055" i="20"/>
  <c r="T1054" i="20"/>
  <c r="AC984" i="20"/>
  <c r="AB985" i="20"/>
  <c r="S1048" i="20"/>
  <c r="T1047" i="20"/>
  <c r="AB1046" i="20"/>
  <c r="Z1032" i="20"/>
  <c r="X1039" i="20"/>
  <c r="Y1013" i="20"/>
  <c r="Z1012" i="20"/>
  <c r="V1040" i="20"/>
  <c r="U1041" i="20"/>
  <c r="Y1053" i="20"/>
  <c r="Z1053" i="20" s="1"/>
  <c r="AA1053" i="20" s="1"/>
  <c r="Z999" i="20"/>
  <c r="AA998" i="20"/>
  <c r="V1034" i="20"/>
  <c r="W1033" i="20"/>
  <c r="Y1019" i="20"/>
  <c r="X1020" i="20"/>
  <c r="AE1004" i="20"/>
  <c r="T218" i="20"/>
  <c r="T1264" i="20" s="1"/>
  <c r="T2027" i="16"/>
  <c r="U2027" i="16" s="1"/>
  <c r="AB147" i="20"/>
  <c r="AB1262" i="20" s="1"/>
  <c r="U1177" i="20"/>
  <c r="V1163" i="20"/>
  <c r="W1162" i="20"/>
  <c r="V1169" i="20"/>
  <c r="U1170" i="20"/>
  <c r="AD756" i="20"/>
  <c r="AC757" i="20"/>
  <c r="AA1795" i="16"/>
  <c r="AB1795" i="16" s="1"/>
  <c r="P3196" i="16"/>
  <c r="Z908" i="20"/>
  <c r="AA907" i="20"/>
  <c r="P1215" i="20"/>
  <c r="AB1161" i="20"/>
  <c r="O1234" i="20"/>
  <c r="P1234" i="20" s="1"/>
  <c r="K1248" i="20"/>
  <c r="K1242" i="20"/>
  <c r="L1242" i="20" s="1"/>
  <c r="K1243" i="20"/>
  <c r="R1214" i="20"/>
  <c r="R1215" i="20" s="1"/>
  <c r="K1236" i="20"/>
  <c r="L1235" i="20"/>
  <c r="Q1227" i="20"/>
  <c r="S1213" i="20"/>
  <c r="R1220" i="20"/>
  <c r="M1222" i="20"/>
  <c r="N1221" i="20"/>
  <c r="N1222" i="20" s="1"/>
  <c r="T1206" i="20"/>
  <c r="T1199" i="20"/>
  <c r="Q1200" i="20"/>
  <c r="Q1201" i="20" s="1"/>
  <c r="V1192" i="20"/>
  <c r="R1187" i="20"/>
  <c r="S1186" i="20"/>
  <c r="AA1185" i="20"/>
  <c r="AA1175" i="20"/>
  <c r="W1155" i="20"/>
  <c r="W1156" i="20" s="1"/>
  <c r="AE1154" i="20"/>
  <c r="Z1141" i="20"/>
  <c r="Z1142" i="20" s="1"/>
  <c r="P2041" i="16"/>
  <c r="Q2295" i="16"/>
  <c r="Q2040" i="16"/>
  <c r="R2040" i="16" s="1"/>
  <c r="AD1593" i="16"/>
  <c r="AD1565" i="16" s="1"/>
  <c r="AD371" i="16" s="1"/>
  <c r="AD839" i="16" s="1"/>
  <c r="AD200" i="10" s="1"/>
  <c r="T3180" i="16"/>
  <c r="U3180" i="16" s="1"/>
  <c r="N2067" i="16"/>
  <c r="N2299" i="16" s="1"/>
  <c r="M2299" i="16"/>
  <c r="N3209" i="16"/>
  <c r="O3209" i="16" s="1"/>
  <c r="O3211" i="16" s="1"/>
  <c r="O2063" i="16" s="1"/>
  <c r="O650" i="16" s="1"/>
  <c r="F3223" i="16"/>
  <c r="D3231" i="16"/>
  <c r="E3231" i="16" s="1"/>
  <c r="V2026" i="16"/>
  <c r="W2026" i="16" s="1"/>
  <c r="V2293" i="16"/>
  <c r="P2060" i="16"/>
  <c r="Q2060" i="16" s="1"/>
  <c r="M3217" i="16"/>
  <c r="N3210" i="16"/>
  <c r="O3210" i="16" s="1"/>
  <c r="X3173" i="16"/>
  <c r="X3175" i="16" s="1"/>
  <c r="S2039" i="16"/>
  <c r="T2039" i="16" s="1"/>
  <c r="T2295" i="16" s="1"/>
  <c r="R2295" i="16"/>
  <c r="U3181" i="16"/>
  <c r="V3181" i="16" s="1"/>
  <c r="W3181" i="16" s="1"/>
  <c r="X3181" i="16" s="1"/>
  <c r="Y3181" i="16" s="1"/>
  <c r="Z3181" i="16" s="1"/>
  <c r="AA3181" i="16" s="1"/>
  <c r="AB3181" i="16" s="1"/>
  <c r="AC3181" i="16" s="1"/>
  <c r="AD3181" i="16" s="1"/>
  <c r="AE3181" i="16" s="1"/>
  <c r="H3181" i="16" s="1"/>
  <c r="N3215" i="16"/>
  <c r="N3217" i="16" s="1"/>
  <c r="K3217" i="16"/>
  <c r="AD1972" i="16"/>
  <c r="P3203" i="16"/>
  <c r="L3217" i="16"/>
  <c r="R2034" i="16"/>
  <c r="AC3131" i="16"/>
  <c r="AD3129" i="16"/>
  <c r="X2032" i="16"/>
  <c r="W2294" i="16"/>
  <c r="T2020" i="16"/>
  <c r="U3187" i="16"/>
  <c r="Q3196" i="16"/>
  <c r="S3194" i="16"/>
  <c r="S3196" i="16" s="1"/>
  <c r="X2018" i="16"/>
  <c r="W2292" i="16"/>
  <c r="R3203" i="16"/>
  <c r="K3218" i="16"/>
  <c r="K2070" i="16" s="1"/>
  <c r="W3159" i="16"/>
  <c r="X3157" i="16"/>
  <c r="AC1965" i="16"/>
  <c r="O2055" i="16"/>
  <c r="P2054" i="16"/>
  <c r="S3201" i="16"/>
  <c r="T3201" i="16" s="1"/>
  <c r="AB3117" i="16"/>
  <c r="AC3115" i="16"/>
  <c r="N3216" i="16"/>
  <c r="X2025" i="16"/>
  <c r="W2293" i="16"/>
  <c r="W2033" i="16"/>
  <c r="I620" i="16"/>
  <c r="Q2053" i="16"/>
  <c r="P2297" i="16"/>
  <c r="U2019" i="16"/>
  <c r="AE3110" i="16"/>
  <c r="H3110" i="16" s="1"/>
  <c r="H3108" i="16"/>
  <c r="Q3195" i="16"/>
  <c r="R3195" i="16" s="1"/>
  <c r="S3195" i="16" s="1"/>
  <c r="AD2284" i="16"/>
  <c r="AE1971" i="16"/>
  <c r="R3208" i="16"/>
  <c r="N2062" i="16"/>
  <c r="O2061" i="16"/>
  <c r="AD3124" i="16"/>
  <c r="AE3122" i="16"/>
  <c r="X3152" i="16"/>
  <c r="Y3150" i="16"/>
  <c r="K3222" i="16"/>
  <c r="V3225" i="16"/>
  <c r="K3223" i="16"/>
  <c r="K3225" i="16" s="1"/>
  <c r="K2077" i="16" s="1"/>
  <c r="Q3225" i="16"/>
  <c r="AD3225" i="16"/>
  <c r="AC3225" i="16"/>
  <c r="F3225" i="16"/>
  <c r="AB3225" i="16"/>
  <c r="W3225" i="16"/>
  <c r="T3225" i="16"/>
  <c r="U3225" i="16"/>
  <c r="AE3225" i="16"/>
  <c r="S3225" i="16"/>
  <c r="Z3225" i="16"/>
  <c r="AA3225" i="16"/>
  <c r="Y3225" i="16"/>
  <c r="X3225" i="16"/>
  <c r="M3222" i="16"/>
  <c r="G3225" i="16"/>
  <c r="L3223" i="16"/>
  <c r="L3225" i="16" s="1"/>
  <c r="L2077" i="16" s="1"/>
  <c r="R3225" i="16"/>
  <c r="L3222" i="16"/>
  <c r="AE626" i="16"/>
  <c r="F3230" i="16"/>
  <c r="M2081" i="16"/>
  <c r="Z3145" i="16"/>
  <c r="AA3143" i="16"/>
  <c r="AC3138" i="16"/>
  <c r="AD3136" i="16"/>
  <c r="S1844" i="16"/>
  <c r="T1844" i="16" s="1"/>
  <c r="U1844" i="16" s="1"/>
  <c r="V1844" i="16" s="1"/>
  <c r="W1844" i="16" s="1"/>
  <c r="X1844" i="16" s="1"/>
  <c r="P3037" i="16"/>
  <c r="S1851" i="16"/>
  <c r="T1851" i="16" s="1"/>
  <c r="U1851" i="16" s="1"/>
  <c r="V1851" i="16" s="1"/>
  <c r="W1851" i="16" s="1"/>
  <c r="X1851" i="16" s="1"/>
  <c r="Q1865" i="16"/>
  <c r="U3022" i="16"/>
  <c r="V3022" i="16" s="1"/>
  <c r="Y2995" i="16"/>
  <c r="Z2993" i="16"/>
  <c r="T3009" i="16"/>
  <c r="U3007" i="16"/>
  <c r="S3021" i="16"/>
  <c r="S3023" i="16" s="1"/>
  <c r="V3002" i="16"/>
  <c r="W3000" i="16"/>
  <c r="Q3035" i="16"/>
  <c r="R3035" i="16" s="1"/>
  <c r="R3037" i="16" s="1"/>
  <c r="X2981" i="16"/>
  <c r="Z2979" i="16"/>
  <c r="Z2981" i="16" s="1"/>
  <c r="N3050" i="16"/>
  <c r="N3052" i="16" s="1"/>
  <c r="N1887" i="16" s="1"/>
  <c r="N555" i="16" s="1"/>
  <c r="W2988" i="16"/>
  <c r="X2986" i="16"/>
  <c r="AE2939" i="16"/>
  <c r="H2939" i="16" s="1"/>
  <c r="H2937" i="16"/>
  <c r="AB2960" i="16"/>
  <c r="AC2958" i="16"/>
  <c r="S3028" i="16"/>
  <c r="Z2974" i="16"/>
  <c r="AA2972" i="16"/>
  <c r="N3045" i="16"/>
  <c r="N1880" i="16" s="1"/>
  <c r="N554" i="16" s="1"/>
  <c r="AB3008" i="16"/>
  <c r="AC3008" i="16" s="1"/>
  <c r="AD3008" i="16" s="1"/>
  <c r="AE3008" i="16" s="1"/>
  <c r="H3008" i="16" s="1"/>
  <c r="K3052" i="16"/>
  <c r="K1887" i="16" s="1"/>
  <c r="U3015" i="16"/>
  <c r="V3015" i="16" s="1"/>
  <c r="W3015" i="16" s="1"/>
  <c r="X3015" i="16" s="1"/>
  <c r="Y3015" i="16" s="1"/>
  <c r="Z3015" i="16" s="1"/>
  <c r="AA3015" i="16" s="1"/>
  <c r="AB3015" i="16" s="1"/>
  <c r="AC3015" i="16" s="1"/>
  <c r="AD3015" i="16" s="1"/>
  <c r="AE3015" i="16" s="1"/>
  <c r="H3015" i="16" s="1"/>
  <c r="O3042" i="16"/>
  <c r="T3016" i="16"/>
  <c r="U3014" i="16"/>
  <c r="AA2967" i="16"/>
  <c r="AB2965" i="16"/>
  <c r="O3045" i="16"/>
  <c r="O1880" i="16" s="1"/>
  <c r="O554" i="16" s="1"/>
  <c r="O3051" i="16"/>
  <c r="AC2953" i="16"/>
  <c r="AD2951" i="16"/>
  <c r="N3051" i="16"/>
  <c r="P3049" i="16"/>
  <c r="P3051" i="16" s="1"/>
  <c r="AB3087" i="16"/>
  <c r="AC3085" i="16"/>
  <c r="Q3071" i="16"/>
  <c r="Q3073" i="16" s="1"/>
  <c r="Q3078" i="16"/>
  <c r="Q3079" i="16"/>
  <c r="R3072" i="16"/>
  <c r="AE2755" i="16"/>
  <c r="H2755" i="16" s="1"/>
  <c r="H2753" i="16"/>
  <c r="AD175" i="16"/>
  <c r="AD1124" i="16"/>
  <c r="AB2314" i="16"/>
  <c r="AB91" i="16" s="1"/>
  <c r="AB101" i="12" s="1"/>
  <c r="AB109" i="12" s="1"/>
  <c r="AB2323" i="16"/>
  <c r="AC49" i="10"/>
  <c r="AC48" i="10" s="1"/>
  <c r="AC175" i="16"/>
  <c r="AE1101" i="16"/>
  <c r="AC344" i="10"/>
  <c r="Z47" i="10"/>
  <c r="AE121" i="20"/>
  <c r="AC122" i="20"/>
  <c r="AE1113" i="16"/>
  <c r="AE676" i="20"/>
  <c r="AE1147" i="20"/>
  <c r="AC1794" i="16"/>
  <c r="AE1118" i="16"/>
  <c r="AD124" i="20"/>
  <c r="AD1261" i="20" s="1"/>
  <c r="O1924" i="16"/>
  <c r="P1924" i="16" s="1"/>
  <c r="P2276" i="16" s="1"/>
  <c r="AB2265" i="16"/>
  <c r="AC1835" i="16"/>
  <c r="AC2259" i="16"/>
  <c r="AD1793" i="16"/>
  <c r="AD1125" i="16"/>
  <c r="AE1123" i="16"/>
  <c r="AE176" i="16"/>
  <c r="AE49" i="10" s="1"/>
  <c r="AE80" i="16"/>
  <c r="AB2268" i="16"/>
  <c r="AC1856" i="16"/>
  <c r="AE1100" i="16"/>
  <c r="AD1129" i="16"/>
  <c r="AE1112" i="16"/>
  <c r="AD122" i="20"/>
  <c r="AA1836" i="16"/>
  <c r="AB1836" i="16" s="1"/>
  <c r="AA2265" i="16"/>
  <c r="Y2266" i="16"/>
  <c r="AA1842" i="16"/>
  <c r="AA84" i="16"/>
  <c r="AA183" i="16"/>
  <c r="AA57" i="10" s="1"/>
  <c r="Z2270" i="16"/>
  <c r="AA1870" i="16"/>
  <c r="AB1870" i="16" s="1"/>
  <c r="Z2267" i="16"/>
  <c r="AA1849" i="16"/>
  <c r="AB1849" i="16" s="1"/>
  <c r="AA1119" i="16"/>
  <c r="AB1119" i="16" s="1"/>
  <c r="AA2268" i="16"/>
  <c r="V1160" i="16"/>
  <c r="W1159" i="16"/>
  <c r="X1159" i="16" s="1"/>
  <c r="O1884" i="16"/>
  <c r="O2272" i="16" s="1"/>
  <c r="Y2267" i="16"/>
  <c r="Y2270" i="16"/>
  <c r="X1837" i="16"/>
  <c r="Y1850" i="16"/>
  <c r="Z1850" i="16" s="1"/>
  <c r="N2272" i="16"/>
  <c r="N1885" i="16"/>
  <c r="N1886" i="16" s="1"/>
  <c r="Y1141" i="16"/>
  <c r="Z1141" i="16" s="1"/>
  <c r="Y1135" i="16"/>
  <c r="Z1135" i="16" s="1"/>
  <c r="I460" i="16"/>
  <c r="N2276" i="16"/>
  <c r="N1925" i="16"/>
  <c r="Q58" i="10"/>
  <c r="Q346" i="10" s="1"/>
  <c r="M49" i="18"/>
  <c r="N51" i="10"/>
  <c r="N339" i="10" s="1"/>
  <c r="N50" i="10"/>
  <c r="N338" i="10" s="1"/>
  <c r="N181" i="16"/>
  <c r="N163" i="16"/>
  <c r="S1161" i="16"/>
  <c r="R167" i="16"/>
  <c r="R184" i="16" s="1"/>
  <c r="M54" i="10"/>
  <c r="M53" i="10" s="1"/>
  <c r="L47" i="10"/>
  <c r="M180" i="16"/>
  <c r="O166" i="16"/>
  <c r="O183" i="16" s="1"/>
  <c r="O57" i="10" s="1"/>
  <c r="O167" i="16"/>
  <c r="O184" i="16" s="1"/>
  <c r="O165" i="16"/>
  <c r="O182" i="16" s="1"/>
  <c r="O164" i="16"/>
  <c r="O168" i="16"/>
  <c r="O185" i="16" s="1"/>
  <c r="O59" i="10" s="1"/>
  <c r="O139" i="16"/>
  <c r="O161" i="16"/>
  <c r="O178" i="16" s="1"/>
  <c r="O159" i="16"/>
  <c r="O160" i="16"/>
  <c r="O177" i="16" s="1"/>
  <c r="N176" i="16"/>
  <c r="N49" i="10" s="1"/>
  <c r="N158" i="16"/>
  <c r="M175" i="16"/>
  <c r="K108" i="10"/>
  <c r="M19" i="18"/>
  <c r="M24" i="18" s="1"/>
  <c r="W1130" i="16"/>
  <c r="X1130" i="16" s="1"/>
  <c r="N20" i="10"/>
  <c r="L54" i="18"/>
  <c r="L46" i="18"/>
  <c r="L56" i="18" s="1"/>
  <c r="L88" i="10" s="1"/>
  <c r="O188" i="16"/>
  <c r="O21" i="10" s="1"/>
  <c r="O101" i="10" s="1"/>
  <c r="P188" i="16"/>
  <c r="P21" i="10" s="1"/>
  <c r="P101" i="10" s="1"/>
  <c r="L16" i="18"/>
  <c r="L26" i="18" s="1"/>
  <c r="L66" i="10" s="1"/>
  <c r="L24" i="18"/>
  <c r="Q171" i="16"/>
  <c r="T1148" i="16"/>
  <c r="S1149" i="16"/>
  <c r="U1147" i="16"/>
  <c r="R137" i="16"/>
  <c r="V1131" i="16"/>
  <c r="S1858" i="16"/>
  <c r="P1167" i="16"/>
  <c r="Q1166" i="16"/>
  <c r="S1165" i="16"/>
  <c r="V1143" i="16"/>
  <c r="V1137" i="16"/>
  <c r="W1136" i="16"/>
  <c r="X1136" i="16" s="1"/>
  <c r="S1155" i="16"/>
  <c r="S166" i="16" s="1"/>
  <c r="S183" i="16" s="1"/>
  <c r="S57" i="10" s="1"/>
  <c r="T1154" i="16"/>
  <c r="W1142" i="16"/>
  <c r="X1142" i="16" s="1"/>
  <c r="U1153" i="16"/>
  <c r="T2268" i="16"/>
  <c r="T1857" i="16"/>
  <c r="R2270" i="16"/>
  <c r="Q2270" i="16"/>
  <c r="W3166" i="16" l="1"/>
  <c r="X3166" i="16" s="1"/>
  <c r="O1932" i="16"/>
  <c r="O2277" i="16"/>
  <c r="O1933" i="16"/>
  <c r="P1931" i="16"/>
  <c r="W1096" i="20"/>
  <c r="X1095" i="20"/>
  <c r="X1097" i="20" s="1"/>
  <c r="K233" i="20"/>
  <c r="AE860" i="16"/>
  <c r="AE859" i="16" s="1"/>
  <c r="AE854" i="16" s="1"/>
  <c r="Q1871" i="16"/>
  <c r="R1871" i="16" s="1"/>
  <c r="S1871" i="16" s="1"/>
  <c r="T1871" i="16" s="1"/>
  <c r="H3094" i="16"/>
  <c r="M1919" i="16"/>
  <c r="M1918" i="16"/>
  <c r="R1089" i="20"/>
  <c r="N1917" i="16"/>
  <c r="M2275" i="16"/>
  <c r="S1088" i="20"/>
  <c r="R1090" i="20"/>
  <c r="D3232" i="16"/>
  <c r="E3232" i="16" s="1"/>
  <c r="D3233" i="16"/>
  <c r="E3233" i="16" s="1"/>
  <c r="AE893" i="20"/>
  <c r="AE894" i="20" s="1"/>
  <c r="T1863" i="16"/>
  <c r="T2269" i="16" s="1"/>
  <c r="R1877" i="16"/>
  <c r="S1877" i="16" s="1"/>
  <c r="S2271" i="16" s="1"/>
  <c r="U1193" i="20"/>
  <c r="U1194" i="20" s="1"/>
  <c r="R1864" i="16"/>
  <c r="S1864" i="16" s="1"/>
  <c r="R2269" i="16"/>
  <c r="P2271" i="16"/>
  <c r="P1878" i="16"/>
  <c r="Q1878" i="16" s="1"/>
  <c r="Z215" i="20"/>
  <c r="Y585" i="16"/>
  <c r="T216" i="20"/>
  <c r="U1176" i="20"/>
  <c r="AE1964" i="16"/>
  <c r="AE2283" i="16" s="1"/>
  <c r="AD1168" i="20"/>
  <c r="AE1168" i="20" s="1"/>
  <c r="Y2000" i="16"/>
  <c r="L1248" i="20"/>
  <c r="M2074" i="16"/>
  <c r="N2074" i="16" s="1"/>
  <c r="N2300" i="16" s="1"/>
  <c r="Z1999" i="16"/>
  <c r="Z585" i="16" s="1"/>
  <c r="Y2001" i="16"/>
  <c r="Y1149" i="20"/>
  <c r="Z1148" i="20"/>
  <c r="AA1148" i="20" s="1"/>
  <c r="AB1148" i="20" s="1"/>
  <c r="S1207" i="20"/>
  <c r="S1208" i="20" s="1"/>
  <c r="R1067" i="20"/>
  <c r="AD714" i="20"/>
  <c r="AD145" i="20" s="1"/>
  <c r="AC1966" i="16"/>
  <c r="AC1127" i="20"/>
  <c r="AB1128" i="20"/>
  <c r="AC1795" i="16"/>
  <c r="AD984" i="20"/>
  <c r="AC985" i="20"/>
  <c r="AD991" i="20"/>
  <c r="AC992" i="20"/>
  <c r="AC1113" i="20"/>
  <c r="AB1114" i="20"/>
  <c r="V2027" i="16"/>
  <c r="W2027" i="16" s="1"/>
  <c r="AE977" i="20"/>
  <c r="AE978" i="20" s="1"/>
  <c r="AD978" i="20"/>
  <c r="O3038" i="16"/>
  <c r="O1873" i="16" s="1"/>
  <c r="O553" i="16" s="1"/>
  <c r="I455" i="16" s="1"/>
  <c r="G188" i="20" s="1"/>
  <c r="Q3036" i="16"/>
  <c r="AE624" i="20"/>
  <c r="AD625" i="20"/>
  <c r="AD111" i="20" s="1"/>
  <c r="AD1259" i="20" s="1"/>
  <c r="AD109" i="20"/>
  <c r="P3043" i="16"/>
  <c r="P3045" i="16" s="1"/>
  <c r="V3188" i="16"/>
  <c r="W3188" i="16" s="1"/>
  <c r="X3188" i="16" s="1"/>
  <c r="Y3188" i="16" s="1"/>
  <c r="Z3188" i="16" s="1"/>
  <c r="AA3188" i="16" s="1"/>
  <c r="AB3188" i="16" s="1"/>
  <c r="AC3188" i="16" s="1"/>
  <c r="AD3188" i="16" s="1"/>
  <c r="AE3188" i="16" s="1"/>
  <c r="H3188" i="16" s="1"/>
  <c r="N3204" i="16"/>
  <c r="N2056" i="16" s="1"/>
  <c r="N649" i="16" s="1"/>
  <c r="O2048" i="16"/>
  <c r="W1994" i="16"/>
  <c r="O3204" i="16"/>
  <c r="O2056" i="16" s="1"/>
  <c r="O649" i="16" s="1"/>
  <c r="Q3202" i="16"/>
  <c r="N1228" i="20"/>
  <c r="N1229" i="20" s="1"/>
  <c r="L3224" i="16"/>
  <c r="AC145" i="20"/>
  <c r="AB1992" i="16"/>
  <c r="P2047" i="16"/>
  <c r="Q2046" i="16"/>
  <c r="P2296" i="16"/>
  <c r="X1993" i="16"/>
  <c r="V2007" i="16"/>
  <c r="U586" i="16"/>
  <c r="AA2006" i="16"/>
  <c r="Z2289" i="16"/>
  <c r="AC1985" i="16"/>
  <c r="AB2286" i="16"/>
  <c r="M1242" i="20"/>
  <c r="M1243" i="20" s="1"/>
  <c r="L1243" i="20"/>
  <c r="L2075" i="16"/>
  <c r="L628" i="16" s="1"/>
  <c r="L2300" i="16"/>
  <c r="L2069" i="16"/>
  <c r="M3223" i="16"/>
  <c r="M3225" i="16" s="1"/>
  <c r="M2077" i="16" s="1"/>
  <c r="M652" i="16" s="1"/>
  <c r="M1235" i="20"/>
  <c r="N1235" i="20" s="1"/>
  <c r="L1236" i="20"/>
  <c r="AB1986" i="16"/>
  <c r="AB1987" i="16" s="1"/>
  <c r="T587" i="16"/>
  <c r="T841" i="16" s="1"/>
  <c r="T202" i="10" s="1"/>
  <c r="U2008" i="16"/>
  <c r="AC147" i="20"/>
  <c r="AC1262" i="20" s="1"/>
  <c r="AA1060" i="20"/>
  <c r="U218" i="20"/>
  <c r="U1264" i="20" s="1"/>
  <c r="AA1032" i="20"/>
  <c r="AE997" i="20"/>
  <c r="Z1019" i="20"/>
  <c r="Y1020" i="20"/>
  <c r="W1040" i="20"/>
  <c r="V1041" i="20"/>
  <c r="P1069" i="20"/>
  <c r="Q1068" i="20"/>
  <c r="T1061" i="20"/>
  <c r="S1062" i="20"/>
  <c r="X1033" i="20"/>
  <c r="W1034" i="20"/>
  <c r="Z1013" i="20"/>
  <c r="AA1012" i="20"/>
  <c r="AB1053" i="20"/>
  <c r="AA1005" i="20"/>
  <c r="Z1006" i="20"/>
  <c r="AB998" i="20"/>
  <c r="AA999" i="20"/>
  <c r="AC1046" i="20"/>
  <c r="Y1039" i="20"/>
  <c r="U1047" i="20"/>
  <c r="T1048" i="20"/>
  <c r="AE1018" i="20"/>
  <c r="Y1026" i="20"/>
  <c r="X1027" i="20"/>
  <c r="T1055" i="20"/>
  <c r="U1054" i="20"/>
  <c r="AA1025" i="20"/>
  <c r="U2020" i="16"/>
  <c r="W1169" i="20"/>
  <c r="V1170" i="20"/>
  <c r="W1163" i="20"/>
  <c r="X1162" i="20"/>
  <c r="Y1851" i="16"/>
  <c r="Z1851" i="16" s="1"/>
  <c r="V1177" i="20"/>
  <c r="Y1844" i="16"/>
  <c r="Z1844" i="16" s="1"/>
  <c r="Q2041" i="16"/>
  <c r="R2041" i="16" s="1"/>
  <c r="AB907" i="20"/>
  <c r="AA908" i="20"/>
  <c r="AE756" i="20"/>
  <c r="AE757" i="20" s="1"/>
  <c r="AD757" i="20"/>
  <c r="AD715" i="20"/>
  <c r="AC1161" i="20"/>
  <c r="K1249" i="20"/>
  <c r="O1241" i="20"/>
  <c r="Q1234" i="20"/>
  <c r="R1227" i="20"/>
  <c r="S1227" i="20" s="1"/>
  <c r="O1221" i="20"/>
  <c r="O1222" i="20" s="1"/>
  <c r="S1214" i="20"/>
  <c r="S1215" i="20" s="1"/>
  <c r="T1213" i="20"/>
  <c r="S1220" i="20"/>
  <c r="U1206" i="20"/>
  <c r="R1200" i="20"/>
  <c r="R1201" i="20" s="1"/>
  <c r="U1199" i="20"/>
  <c r="W1192" i="20"/>
  <c r="P1879" i="16"/>
  <c r="Q1879" i="16" s="1"/>
  <c r="AB1185" i="20"/>
  <c r="AC1185" i="20" s="1"/>
  <c r="S1187" i="20"/>
  <c r="T1186" i="20"/>
  <c r="AB1175" i="20"/>
  <c r="AA215" i="20"/>
  <c r="X1155" i="20"/>
  <c r="X1156" i="20" s="1"/>
  <c r="AA1141" i="20"/>
  <c r="AA1142" i="20" s="1"/>
  <c r="AE1593" i="16"/>
  <c r="AE1565" i="16" s="1"/>
  <c r="AE371" i="16" s="1"/>
  <c r="AE839" i="16" s="1"/>
  <c r="AE200" i="10" s="1"/>
  <c r="V3180" i="16"/>
  <c r="W3180" i="16" s="1"/>
  <c r="W3182" i="16" s="1"/>
  <c r="T3182" i="16"/>
  <c r="U3182" i="16" s="1"/>
  <c r="I621" i="16"/>
  <c r="G227" i="20" s="1"/>
  <c r="N2068" i="16"/>
  <c r="O2067" i="16"/>
  <c r="P2067" i="16" s="1"/>
  <c r="P3209" i="16"/>
  <c r="N3211" i="16"/>
  <c r="N2063" i="16" s="1"/>
  <c r="N650" i="16" s="1"/>
  <c r="I622" i="16" s="1"/>
  <c r="G228" i="20" s="1"/>
  <c r="G3229" i="16"/>
  <c r="Z3232" i="16" s="1"/>
  <c r="P2298" i="16"/>
  <c r="P3210" i="16"/>
  <c r="O3215" i="16"/>
  <c r="P3215" i="16" s="1"/>
  <c r="Y3173" i="16"/>
  <c r="Z3173" i="16" s="1"/>
  <c r="Z3175" i="16" s="1"/>
  <c r="K3224" i="16"/>
  <c r="T3194" i="16"/>
  <c r="U3194" i="16" s="1"/>
  <c r="S2295" i="16"/>
  <c r="U2039" i="16"/>
  <c r="X2026" i="16"/>
  <c r="X2033" i="16"/>
  <c r="M3224" i="16"/>
  <c r="L43" i="25"/>
  <c r="L16" i="25"/>
  <c r="L15" i="25" s="1"/>
  <c r="AA43" i="25"/>
  <c r="AA16" i="25"/>
  <c r="AA15" i="25" s="1"/>
  <c r="AA78" i="25" s="1"/>
  <c r="G226" i="20"/>
  <c r="X2293" i="16"/>
  <c r="Y2025" i="16"/>
  <c r="AD1965" i="16"/>
  <c r="X3159" i="16"/>
  <c r="Y3157" i="16"/>
  <c r="X2294" i="16"/>
  <c r="Y2032" i="16"/>
  <c r="AE3136" i="16"/>
  <c r="AD3138" i="16"/>
  <c r="N2081" i="16"/>
  <c r="M2301" i="16"/>
  <c r="M2082" i="16"/>
  <c r="U43" i="25"/>
  <c r="U16" i="25"/>
  <c r="U15" i="25" s="1"/>
  <c r="U78" i="25" s="1"/>
  <c r="R3210" i="16"/>
  <c r="N3218" i="16"/>
  <c r="N2070" i="16" s="1"/>
  <c r="N651" i="16" s="1"/>
  <c r="S3203" i="16"/>
  <c r="T3203" i="16" s="1"/>
  <c r="AD3131" i="16"/>
  <c r="AE3129" i="16"/>
  <c r="O3216" i="16"/>
  <c r="W43" i="25"/>
  <c r="W16" i="25"/>
  <c r="W15" i="25" s="1"/>
  <c r="W78" i="25" s="1"/>
  <c r="Y43" i="25"/>
  <c r="Y16" i="25"/>
  <c r="Y15" i="25" s="1"/>
  <c r="Y78" i="25" s="1"/>
  <c r="Z3150" i="16"/>
  <c r="Y3152" i="16"/>
  <c r="O2062" i="16"/>
  <c r="P2061" i="16"/>
  <c r="AE2284" i="16"/>
  <c r="S3208" i="16"/>
  <c r="Q2298" i="16"/>
  <c r="M43" i="25"/>
  <c r="M16" i="25"/>
  <c r="M15" i="25" s="1"/>
  <c r="AE3124" i="16"/>
  <c r="H3124" i="16" s="1"/>
  <c r="H3122" i="16"/>
  <c r="Q2297" i="16"/>
  <c r="R2053" i="16"/>
  <c r="R2297" i="16" s="1"/>
  <c r="AA3145" i="16"/>
  <c r="AB3143" i="16"/>
  <c r="X43" i="25"/>
  <c r="X16" i="25"/>
  <c r="X15" i="25" s="1"/>
  <c r="X78" i="25" s="1"/>
  <c r="AE43" i="25"/>
  <c r="AE16" i="25"/>
  <c r="AE15" i="25" s="1"/>
  <c r="AE78" i="25" s="1"/>
  <c r="AE87" i="25" s="1"/>
  <c r="AE89" i="25" s="1"/>
  <c r="N43" i="25"/>
  <c r="N16" i="25"/>
  <c r="N15" i="25" s="1"/>
  <c r="N3222" i="16"/>
  <c r="AC3117" i="16"/>
  <c r="AD3115" i="16"/>
  <c r="AE1972" i="16"/>
  <c r="AE1973" i="16" s="1"/>
  <c r="V43" i="25"/>
  <c r="V16" i="25"/>
  <c r="V15" i="25" s="1"/>
  <c r="V78" i="25" s="1"/>
  <c r="AD43" i="25"/>
  <c r="AD16" i="25"/>
  <c r="AD15" i="25" s="1"/>
  <c r="AD78" i="25" s="1"/>
  <c r="AD23" i="31" s="1"/>
  <c r="AD73" i="31" s="1"/>
  <c r="AD82" i="31" s="1"/>
  <c r="AD84" i="31" s="1"/>
  <c r="T43" i="25"/>
  <c r="T16" i="25"/>
  <c r="T15" i="25" s="1"/>
  <c r="R43" i="25"/>
  <c r="R16" i="25"/>
  <c r="R15" i="25" s="1"/>
  <c r="S2034" i="16"/>
  <c r="S43" i="25"/>
  <c r="S16" i="25"/>
  <c r="S15" i="25" s="1"/>
  <c r="Q43" i="25"/>
  <c r="Q16" i="25"/>
  <c r="Q15" i="25" s="1"/>
  <c r="O43" i="25"/>
  <c r="O16" i="25"/>
  <c r="O15" i="25" s="1"/>
  <c r="P43" i="25"/>
  <c r="P16" i="25"/>
  <c r="P15" i="25" s="1"/>
  <c r="Z43" i="25"/>
  <c r="Z16" i="25"/>
  <c r="Z15" i="25" s="1"/>
  <c r="Z78" i="25" s="1"/>
  <c r="U3201" i="16"/>
  <c r="P2055" i="16"/>
  <c r="Q2054" i="16"/>
  <c r="X2292" i="16"/>
  <c r="Y2018" i="16"/>
  <c r="R2060" i="16"/>
  <c r="AB43" i="25"/>
  <c r="AB16" i="25"/>
  <c r="AB15" i="25" s="1"/>
  <c r="AB78" i="25" s="1"/>
  <c r="AC43" i="25"/>
  <c r="AC16" i="25"/>
  <c r="AC15" i="25" s="1"/>
  <c r="AC78" i="25" s="1"/>
  <c r="AC23" i="31" s="1"/>
  <c r="AC73" i="31" s="1"/>
  <c r="AC82" i="31" s="1"/>
  <c r="AC84" i="31" s="1"/>
  <c r="K43" i="25"/>
  <c r="T3195" i="16"/>
  <c r="U3195" i="16" s="1"/>
  <c r="V3195" i="16" s="1"/>
  <c r="W3195" i="16" s="1"/>
  <c r="X3195" i="16" s="1"/>
  <c r="Y3195" i="16" s="1"/>
  <c r="Z3195" i="16" s="1"/>
  <c r="AA3195" i="16" s="1"/>
  <c r="AB3195" i="16" s="1"/>
  <c r="AC3195" i="16" s="1"/>
  <c r="AD3195" i="16" s="1"/>
  <c r="AE3195" i="16" s="1"/>
  <c r="H3195" i="16" s="1"/>
  <c r="V2019" i="16"/>
  <c r="S2040" i="16"/>
  <c r="U3189" i="16"/>
  <c r="V3187" i="16"/>
  <c r="Q3037" i="16"/>
  <c r="R1865" i="16"/>
  <c r="S1865" i="16" s="1"/>
  <c r="I456" i="16"/>
  <c r="G189" i="20" s="1"/>
  <c r="W3022" i="16"/>
  <c r="X3022" i="16" s="1"/>
  <c r="Y3022" i="16" s="1"/>
  <c r="Z3022" i="16" s="1"/>
  <c r="AA3022" i="16" s="1"/>
  <c r="AB3022" i="16" s="1"/>
  <c r="Z2995" i="16"/>
  <c r="AA2993" i="16"/>
  <c r="T3029" i="16"/>
  <c r="U3029" i="16" s="1"/>
  <c r="V3029" i="16" s="1"/>
  <c r="W3029" i="16" s="1"/>
  <c r="X3029" i="16" s="1"/>
  <c r="Y3029" i="16" s="1"/>
  <c r="Z3029" i="16" s="1"/>
  <c r="AA3029" i="16" s="1"/>
  <c r="AB3029" i="16" s="1"/>
  <c r="AC3029" i="16" s="1"/>
  <c r="AD3029" i="16" s="1"/>
  <c r="AE3029" i="16" s="1"/>
  <c r="U3009" i="16"/>
  <c r="V3007" i="16"/>
  <c r="W3007" i="16" s="1"/>
  <c r="T3021" i="16"/>
  <c r="U3021" i="16" s="1"/>
  <c r="W3002" i="16"/>
  <c r="X3000" i="16"/>
  <c r="S3035" i="16"/>
  <c r="AA2979" i="16"/>
  <c r="O3050" i="16"/>
  <c r="R3036" i="16"/>
  <c r="AD2953" i="16"/>
  <c r="AE2951" i="16"/>
  <c r="AC2960" i="16"/>
  <c r="AD2958" i="16"/>
  <c r="Q3049" i="16"/>
  <c r="R3049" i="16" s="1"/>
  <c r="R3051" i="16" s="1"/>
  <c r="Q3043" i="16"/>
  <c r="R3043" i="16" s="1"/>
  <c r="AB2967" i="16"/>
  <c r="AC2965" i="16"/>
  <c r="S3030" i="16"/>
  <c r="T3028" i="16"/>
  <c r="X2988" i="16"/>
  <c r="Y2986" i="16"/>
  <c r="AA2974" i="16"/>
  <c r="AB2972" i="16"/>
  <c r="U3016" i="16"/>
  <c r="V3014" i="16"/>
  <c r="O3044" i="16"/>
  <c r="P3042" i="16"/>
  <c r="Q3042" i="16" s="1"/>
  <c r="AC3087" i="16"/>
  <c r="AD3085" i="16"/>
  <c r="R3071" i="16"/>
  <c r="R3073" i="16" s="1"/>
  <c r="Q3080" i="16"/>
  <c r="R3078" i="16"/>
  <c r="R3079" i="16"/>
  <c r="S3079" i="16" s="1"/>
  <c r="T3079" i="16" s="1"/>
  <c r="S3072" i="16"/>
  <c r="T3072" i="16" s="1"/>
  <c r="M46" i="18"/>
  <c r="M56" i="18" s="1"/>
  <c r="M88" i="10" s="1"/>
  <c r="M87" i="10" s="1"/>
  <c r="L21" i="18"/>
  <c r="M21" i="18"/>
  <c r="AB59" i="16"/>
  <c r="AC57" i="16" s="1"/>
  <c r="AC2311" i="16" s="1"/>
  <c r="AB2335" i="16"/>
  <c r="AB2326" i="16"/>
  <c r="AD344" i="10"/>
  <c r="AE48" i="10"/>
  <c r="AA54" i="10"/>
  <c r="AA53" i="10" s="1"/>
  <c r="AE1125" i="16"/>
  <c r="AD1794" i="16"/>
  <c r="O1925" i="16"/>
  <c r="P1925" i="16" s="1"/>
  <c r="Q1924" i="16"/>
  <c r="Q2276" i="16" s="1"/>
  <c r="O2276" i="16"/>
  <c r="AA2266" i="16"/>
  <c r="AB1842" i="16"/>
  <c r="AC2265" i="16"/>
  <c r="AD1835" i="16"/>
  <c r="AB2270" i="16"/>
  <c r="AC1870" i="16"/>
  <c r="AC2268" i="16"/>
  <c r="AD1856" i="16"/>
  <c r="AB2267" i="16"/>
  <c r="AC1849" i="16"/>
  <c r="AE1129" i="16"/>
  <c r="AC1836" i="16"/>
  <c r="AE1124" i="16"/>
  <c r="AD2259" i="16"/>
  <c r="AE1793" i="16"/>
  <c r="AC1119" i="16"/>
  <c r="AD1119" i="16" s="1"/>
  <c r="AE1119" i="16" s="1"/>
  <c r="AE175" i="16"/>
  <c r="AA180" i="16"/>
  <c r="AE122" i="20"/>
  <c r="AA1843" i="16"/>
  <c r="AA1850" i="16"/>
  <c r="AB1850" i="16" s="1"/>
  <c r="AA2270" i="16"/>
  <c r="AA1135" i="16"/>
  <c r="AB1135" i="16" s="1"/>
  <c r="AA1141" i="16"/>
  <c r="AB1141" i="16" s="1"/>
  <c r="AA2267" i="16"/>
  <c r="Y1159" i="16"/>
  <c r="Z1159" i="16" s="1"/>
  <c r="W1160" i="16"/>
  <c r="X1160" i="16" s="1"/>
  <c r="O1885" i="16"/>
  <c r="O1886" i="16" s="1"/>
  <c r="P1884" i="16"/>
  <c r="Y1837" i="16"/>
  <c r="Z1837" i="16" s="1"/>
  <c r="AA1837" i="16" s="1"/>
  <c r="AB1837" i="16" s="1"/>
  <c r="AC1837" i="16" s="1"/>
  <c r="Y1142" i="16"/>
  <c r="Z1142" i="16" s="1"/>
  <c r="Y1136" i="16"/>
  <c r="Z1136" i="16" s="1"/>
  <c r="Y1130" i="16"/>
  <c r="Z1130" i="16" s="1"/>
  <c r="N1926" i="16"/>
  <c r="G193" i="20"/>
  <c r="M54" i="18"/>
  <c r="R58" i="10"/>
  <c r="R346" i="10" s="1"/>
  <c r="O56" i="10"/>
  <c r="O344" i="10" s="1"/>
  <c r="O58" i="10"/>
  <c r="O346" i="10" s="1"/>
  <c r="N55" i="10"/>
  <c r="N54" i="10" s="1"/>
  <c r="N53" i="10" s="1"/>
  <c r="N49" i="18"/>
  <c r="O51" i="10"/>
  <c r="O339" i="10" s="1"/>
  <c r="O50" i="10"/>
  <c r="O338" i="10" s="1"/>
  <c r="P166" i="16"/>
  <c r="P183" i="16" s="1"/>
  <c r="P57" i="10" s="1"/>
  <c r="P165" i="16"/>
  <c r="P182" i="16" s="1"/>
  <c r="P164" i="16"/>
  <c r="P168" i="16"/>
  <c r="P185" i="16" s="1"/>
  <c r="P59" i="10" s="1"/>
  <c r="O181" i="16"/>
  <c r="O163" i="16"/>
  <c r="S167" i="16"/>
  <c r="S184" i="16" s="1"/>
  <c r="T1161" i="16"/>
  <c r="U1161" i="16" s="1"/>
  <c r="N180" i="16"/>
  <c r="P139" i="16"/>
  <c r="P161" i="16"/>
  <c r="P178" i="16" s="1"/>
  <c r="P159" i="16"/>
  <c r="P160" i="16"/>
  <c r="P177" i="16" s="1"/>
  <c r="M339" i="10"/>
  <c r="M48" i="10"/>
  <c r="N175" i="16"/>
  <c r="O158" i="16"/>
  <c r="O176" i="16"/>
  <c r="O49" i="10" s="1"/>
  <c r="M16" i="18"/>
  <c r="M26" i="18" s="1"/>
  <c r="M66" i="10" s="1"/>
  <c r="L145" i="10"/>
  <c r="L17" i="18" s="1"/>
  <c r="W1131" i="16"/>
  <c r="X1131" i="16" s="1"/>
  <c r="O20" i="10"/>
  <c r="P20" i="10"/>
  <c r="Q188" i="16"/>
  <c r="Q21" i="10" s="1"/>
  <c r="Q101" i="10" s="1"/>
  <c r="L87" i="10"/>
  <c r="L147" i="10"/>
  <c r="L47" i="18" s="1"/>
  <c r="N19" i="18"/>
  <c r="R171" i="16"/>
  <c r="S137" i="16"/>
  <c r="T1149" i="16"/>
  <c r="U1148" i="16"/>
  <c r="V1147" i="16"/>
  <c r="R1166" i="16"/>
  <c r="R138" i="16" s="1"/>
  <c r="Q138" i="16"/>
  <c r="T1858" i="16"/>
  <c r="Q1167" i="16"/>
  <c r="T1155" i="16"/>
  <c r="Q1872" i="16"/>
  <c r="R1872" i="16" s="1"/>
  <c r="T1165" i="16"/>
  <c r="W1143" i="16"/>
  <c r="X1143" i="16" s="1"/>
  <c r="Y1143" i="16" s="1"/>
  <c r="Z1143" i="16" s="1"/>
  <c r="W1137" i="16"/>
  <c r="X1137" i="16" s="1"/>
  <c r="Y1137" i="16" s="1"/>
  <c r="Z1137" i="16" s="1"/>
  <c r="U1154" i="16"/>
  <c r="V1153" i="16"/>
  <c r="S2270" i="16"/>
  <c r="U1857" i="16"/>
  <c r="U2268" i="16"/>
  <c r="T2270" i="16"/>
  <c r="W3168" i="16" l="1"/>
  <c r="Q1931" i="16"/>
  <c r="P1933" i="16"/>
  <c r="P2277" i="16"/>
  <c r="P1932" i="16"/>
  <c r="X1096" i="20"/>
  <c r="Y1095" i="20"/>
  <c r="L233" i="20"/>
  <c r="R2271" i="16"/>
  <c r="O1917" i="16"/>
  <c r="P1917" i="16" s="1"/>
  <c r="Q1917" i="16" s="1"/>
  <c r="N2275" i="16"/>
  <c r="N1919" i="16"/>
  <c r="S1090" i="20"/>
  <c r="T1088" i="20"/>
  <c r="S1089" i="20"/>
  <c r="N1918" i="16"/>
  <c r="V1193" i="20"/>
  <c r="V1194" i="20" s="1"/>
  <c r="U1863" i="16"/>
  <c r="V1863" i="16" s="1"/>
  <c r="V2269" i="16" s="1"/>
  <c r="T1864" i="16"/>
  <c r="T1877" i="16"/>
  <c r="U1877" i="16" s="1"/>
  <c r="V1877" i="16" s="1"/>
  <c r="W1877" i="16" s="1"/>
  <c r="X1877" i="16" s="1"/>
  <c r="X2271" i="16" s="1"/>
  <c r="R1878" i="16"/>
  <c r="S1878" i="16" s="1"/>
  <c r="AD1795" i="16"/>
  <c r="O1228" i="20"/>
  <c r="P1228" i="20" s="1"/>
  <c r="X2027" i="16"/>
  <c r="M627" i="16"/>
  <c r="AE714" i="20"/>
  <c r="AE715" i="20" s="1"/>
  <c r="M2300" i="16"/>
  <c r="U216" i="20"/>
  <c r="V1176" i="20"/>
  <c r="M1248" i="20"/>
  <c r="Z2288" i="16"/>
  <c r="Z2001" i="16"/>
  <c r="AA1999" i="16"/>
  <c r="AA585" i="16" s="1"/>
  <c r="Z2000" i="16"/>
  <c r="AB1149" i="20"/>
  <c r="AC1148" i="20"/>
  <c r="T1207" i="20"/>
  <c r="T1208" i="20" s="1"/>
  <c r="S1067" i="20"/>
  <c r="T1067" i="20" s="1"/>
  <c r="AD1966" i="16"/>
  <c r="AE984" i="20"/>
  <c r="AE985" i="20" s="1"/>
  <c r="AD985" i="20"/>
  <c r="AD1113" i="20"/>
  <c r="AC1114" i="20"/>
  <c r="AD1127" i="20"/>
  <c r="AC1128" i="20"/>
  <c r="X1994" i="16"/>
  <c r="Y1162" i="20"/>
  <c r="X1163" i="20"/>
  <c r="AE991" i="20"/>
  <c r="AE992" i="20" s="1"/>
  <c r="AD992" i="20"/>
  <c r="AE625" i="20"/>
  <c r="AE111" i="20" s="1"/>
  <c r="AE1259" i="20" s="1"/>
  <c r="AE109" i="20"/>
  <c r="AC998" i="20"/>
  <c r="AB999" i="20"/>
  <c r="N3223" i="16"/>
  <c r="N3225" i="16" s="1"/>
  <c r="N2077" i="16" s="1"/>
  <c r="N652" i="16" s="1"/>
  <c r="M1236" i="20"/>
  <c r="R3202" i="16"/>
  <c r="S3202" i="16" s="1"/>
  <c r="T3202" i="16" s="1"/>
  <c r="U3202" i="16" s="1"/>
  <c r="V3202" i="16" s="1"/>
  <c r="W3202" i="16" s="1"/>
  <c r="X3202" i="16" s="1"/>
  <c r="Y3202" i="16" s="1"/>
  <c r="Z3202" i="16" s="1"/>
  <c r="AA3202" i="16" s="1"/>
  <c r="AB3202" i="16" s="1"/>
  <c r="O2074" i="16"/>
  <c r="P2074" i="16" s="1"/>
  <c r="Q3209" i="16"/>
  <c r="R3209" i="16" s="1"/>
  <c r="S3209" i="16" s="1"/>
  <c r="T3209" i="16" s="1"/>
  <c r="U3209" i="16" s="1"/>
  <c r="V3209" i="16" s="1"/>
  <c r="W3209" i="16" s="1"/>
  <c r="X3209" i="16" s="1"/>
  <c r="Y3209" i="16" s="1"/>
  <c r="Z3209" i="16" s="1"/>
  <c r="AA3209" i="16" s="1"/>
  <c r="AB3209" i="16" s="1"/>
  <c r="AC3209" i="16" s="1"/>
  <c r="AD3209" i="16" s="1"/>
  <c r="P3211" i="16"/>
  <c r="AC1986" i="16"/>
  <c r="AB2287" i="16"/>
  <c r="AC1992" i="16"/>
  <c r="L2076" i="16"/>
  <c r="M2075" i="16"/>
  <c r="N2075" i="16" s="1"/>
  <c r="AA2289" i="16"/>
  <c r="AB2006" i="16"/>
  <c r="AE8" i="30"/>
  <c r="AE23" i="31"/>
  <c r="AE73" i="31" s="1"/>
  <c r="AE82" i="31" s="1"/>
  <c r="AE84" i="31" s="1"/>
  <c r="AA8" i="30"/>
  <c r="AA23" i="31"/>
  <c r="AA73" i="31" s="1"/>
  <c r="W2007" i="16"/>
  <c r="V586" i="16"/>
  <c r="X8" i="30"/>
  <c r="X23" i="31"/>
  <c r="X73" i="31" s="1"/>
  <c r="N1242" i="20"/>
  <c r="N1243" i="20" s="1"/>
  <c r="Y8" i="30"/>
  <c r="Y23" i="31"/>
  <c r="Y73" i="31" s="1"/>
  <c r="Y1993" i="16"/>
  <c r="AB8" i="30"/>
  <c r="AB23" i="31"/>
  <c r="AB73" i="31" s="1"/>
  <c r="V8" i="30"/>
  <c r="V23" i="31"/>
  <c r="V73" i="31" s="1"/>
  <c r="AC2286" i="16"/>
  <c r="AC1987" i="16"/>
  <c r="AD1985" i="16"/>
  <c r="Z8" i="30"/>
  <c r="Z23" i="31"/>
  <c r="Z73" i="31" s="1"/>
  <c r="W8" i="30"/>
  <c r="W23" i="31"/>
  <c r="W73" i="31" s="1"/>
  <c r="U8" i="30"/>
  <c r="U23" i="31"/>
  <c r="U73" i="31" s="1"/>
  <c r="M2069" i="16"/>
  <c r="N2069" i="16" s="1"/>
  <c r="R2046" i="16"/>
  <c r="Q2296" i="16"/>
  <c r="U587" i="16"/>
  <c r="U841" i="16" s="1"/>
  <c r="U202" i="10" s="1"/>
  <c r="V2008" i="16"/>
  <c r="P2048" i="16"/>
  <c r="Q2047" i="16"/>
  <c r="AB1060" i="20"/>
  <c r="V218" i="20"/>
  <c r="V1264" i="20" s="1"/>
  <c r="AB1025" i="20"/>
  <c r="AA1019" i="20"/>
  <c r="Z1020" i="20"/>
  <c r="AB1005" i="20"/>
  <c r="AA1006" i="20"/>
  <c r="AC1053" i="20"/>
  <c r="T1062" i="20"/>
  <c r="U1061" i="20"/>
  <c r="U1055" i="20"/>
  <c r="V1054" i="20"/>
  <c r="V1047" i="20"/>
  <c r="U1048" i="20"/>
  <c r="Y1033" i="20"/>
  <c r="X1034" i="20"/>
  <c r="Z1039" i="20"/>
  <c r="Q1069" i="20"/>
  <c r="R1068" i="20"/>
  <c r="AB1012" i="20"/>
  <c r="AA1013" i="20"/>
  <c r="AD1046" i="20"/>
  <c r="Z1026" i="20"/>
  <c r="Y1027" i="20"/>
  <c r="X1040" i="20"/>
  <c r="W1041" i="20"/>
  <c r="AB1032" i="20"/>
  <c r="S2041" i="16"/>
  <c r="AA1844" i="16"/>
  <c r="W1177" i="20"/>
  <c r="T1865" i="16"/>
  <c r="AB908" i="20"/>
  <c r="AC907" i="20"/>
  <c r="R1879" i="16"/>
  <c r="S1879" i="16" s="1"/>
  <c r="AA2995" i="16"/>
  <c r="AD147" i="20"/>
  <c r="AD1262" i="20" s="1"/>
  <c r="X1169" i="20"/>
  <c r="W1170" i="20"/>
  <c r="AA1851" i="16"/>
  <c r="AB1851" i="16" s="1"/>
  <c r="O1229" i="20"/>
  <c r="O1235" i="20"/>
  <c r="N1236" i="20"/>
  <c r="AD1161" i="20"/>
  <c r="U1213" i="20"/>
  <c r="K1250" i="20"/>
  <c r="K236" i="20" s="1"/>
  <c r="L1249" i="20"/>
  <c r="K234" i="20"/>
  <c r="P1241" i="20"/>
  <c r="Q1241" i="20" s="1"/>
  <c r="R1234" i="20"/>
  <c r="T1214" i="20"/>
  <c r="T1215" i="20" s="1"/>
  <c r="T1227" i="20"/>
  <c r="T1220" i="20"/>
  <c r="P1221" i="20"/>
  <c r="P1222" i="20" s="1"/>
  <c r="V1206" i="20"/>
  <c r="V1199" i="20"/>
  <c r="S1200" i="20"/>
  <c r="S1201" i="20" s="1"/>
  <c r="X1192" i="20"/>
  <c r="Y1192" i="20" s="1"/>
  <c r="T1187" i="20"/>
  <c r="U1186" i="20"/>
  <c r="AD1185" i="20"/>
  <c r="AB215" i="20"/>
  <c r="AC1175" i="20"/>
  <c r="Y1155" i="20"/>
  <c r="Y1156" i="20" s="1"/>
  <c r="AB1141" i="20"/>
  <c r="AB1142" i="20" s="1"/>
  <c r="V3182" i="16"/>
  <c r="O2299" i="16"/>
  <c r="O2068" i="16"/>
  <c r="P2068" i="16" s="1"/>
  <c r="X3232" i="16"/>
  <c r="S3232" i="16"/>
  <c r="AA3232" i="16"/>
  <c r="AD3232" i="16"/>
  <c r="U3232" i="16"/>
  <c r="Y3232" i="16"/>
  <c r="K3229" i="16"/>
  <c r="M3229" i="16" s="1"/>
  <c r="AE3232" i="16"/>
  <c r="AB3232" i="16"/>
  <c r="W3232" i="16"/>
  <c r="F3232" i="16"/>
  <c r="R3232" i="16"/>
  <c r="Q3232" i="16"/>
  <c r="AC3232" i="16"/>
  <c r="G3232" i="16"/>
  <c r="T3232" i="16"/>
  <c r="K3230" i="16"/>
  <c r="V3232" i="16"/>
  <c r="L3229" i="16"/>
  <c r="L3230" i="16"/>
  <c r="L3232" i="16" s="1"/>
  <c r="L2084" i="16" s="1"/>
  <c r="Y2033" i="16"/>
  <c r="O3217" i="16"/>
  <c r="P3217" i="16" s="1"/>
  <c r="AA3173" i="16"/>
  <c r="AB3173" i="16" s="1"/>
  <c r="Y3175" i="16"/>
  <c r="T3196" i="16"/>
  <c r="U3196" i="16" s="1"/>
  <c r="Y2026" i="16"/>
  <c r="V2039" i="16"/>
  <c r="U2295" i="16"/>
  <c r="S2053" i="16"/>
  <c r="S2297" i="16" s="1"/>
  <c r="X3180" i="16"/>
  <c r="Y3180" i="16" s="1"/>
  <c r="W3187" i="16"/>
  <c r="V3189" i="16"/>
  <c r="AC87" i="25"/>
  <c r="AC89" i="25" s="1"/>
  <c r="AC8" i="30"/>
  <c r="U3203" i="16"/>
  <c r="O2081" i="16"/>
  <c r="P2081" i="16" s="1"/>
  <c r="N2301" i="16"/>
  <c r="N627" i="16"/>
  <c r="P3216" i="16"/>
  <c r="O3218" i="16"/>
  <c r="O2070" i="16" s="1"/>
  <c r="O651" i="16" s="1"/>
  <c r="AE1965" i="16"/>
  <c r="V2020" i="16"/>
  <c r="W2019" i="16"/>
  <c r="O3222" i="16"/>
  <c r="O3224" i="16" s="1"/>
  <c r="N3224" i="16"/>
  <c r="Q3215" i="16"/>
  <c r="R3215" i="16" s="1"/>
  <c r="R3217" i="16" s="1"/>
  <c r="T2034" i="16"/>
  <c r="U2034" i="16" s="1"/>
  <c r="X3168" i="16"/>
  <c r="Y3166" i="16"/>
  <c r="AD3117" i="16"/>
  <c r="AE3115" i="16"/>
  <c r="Z2025" i="16"/>
  <c r="Y2293" i="16"/>
  <c r="T2040" i="16"/>
  <c r="AB3145" i="16"/>
  <c r="AC3143" i="16"/>
  <c r="P2062" i="16"/>
  <c r="Q2061" i="16"/>
  <c r="AE3138" i="16"/>
  <c r="H3138" i="16" s="1"/>
  <c r="H3136" i="16"/>
  <c r="Y2292" i="16"/>
  <c r="Z2018" i="16"/>
  <c r="V3194" i="16"/>
  <c r="AE3131" i="16"/>
  <c r="H3131" i="16" s="1"/>
  <c r="H3129" i="16"/>
  <c r="O3223" i="16"/>
  <c r="O3225" i="16" s="1"/>
  <c r="O2077" i="16" s="1"/>
  <c r="O652" i="16" s="1"/>
  <c r="I624" i="16" s="1"/>
  <c r="G230" i="20" s="1"/>
  <c r="V3201" i="16"/>
  <c r="S3210" i="16"/>
  <c r="T3208" i="16"/>
  <c r="Y3159" i="16"/>
  <c r="Z3157" i="16"/>
  <c r="AD8" i="30"/>
  <c r="AD87" i="25"/>
  <c r="AD89" i="25" s="1"/>
  <c r="N2082" i="16"/>
  <c r="M2083" i="16"/>
  <c r="P2299" i="16"/>
  <c r="Q2067" i="16"/>
  <c r="Z2032" i="16"/>
  <c r="Y2294" i="16"/>
  <c r="Q2055" i="16"/>
  <c r="R2054" i="16"/>
  <c r="R2298" i="16"/>
  <c r="S2060" i="16"/>
  <c r="Z3152" i="16"/>
  <c r="AA3150" i="16"/>
  <c r="Q3051" i="16"/>
  <c r="R3080" i="16"/>
  <c r="O1926" i="16"/>
  <c r="P1926" i="16" s="1"/>
  <c r="AC3022" i="16"/>
  <c r="AD3022" i="16" s="1"/>
  <c r="AE3022" i="16" s="1"/>
  <c r="H3022" i="16" s="1"/>
  <c r="T3023" i="16"/>
  <c r="AB2993" i="16"/>
  <c r="H3029" i="16"/>
  <c r="W3009" i="16"/>
  <c r="V3009" i="16"/>
  <c r="X3007" i="16"/>
  <c r="X3009" i="16" s="1"/>
  <c r="X3002" i="16"/>
  <c r="Y3000" i="16"/>
  <c r="S3037" i="16"/>
  <c r="T3035" i="16"/>
  <c r="U3035" i="16" s="1"/>
  <c r="U3037" i="16" s="1"/>
  <c r="AA2981" i="16"/>
  <c r="AB2979" i="16"/>
  <c r="O3052" i="16"/>
  <c r="O1887" i="16" s="1"/>
  <c r="O555" i="16" s="1"/>
  <c r="I457" i="16" s="1"/>
  <c r="G190" i="20" s="1"/>
  <c r="P3050" i="16"/>
  <c r="P3052" i="16" s="1"/>
  <c r="AD2960" i="16"/>
  <c r="AE2958" i="16"/>
  <c r="V3016" i="16"/>
  <c r="W3014" i="16"/>
  <c r="T3030" i="16"/>
  <c r="U3028" i="16"/>
  <c r="AE2953" i="16"/>
  <c r="H2953" i="16" s="1"/>
  <c r="H2951" i="16"/>
  <c r="AC2967" i="16"/>
  <c r="AD2965" i="16"/>
  <c r="S3036" i="16"/>
  <c r="U3023" i="16"/>
  <c r="V3021" i="16"/>
  <c r="S3049" i="16"/>
  <c r="T3049" i="16" s="1"/>
  <c r="R3042" i="16"/>
  <c r="Y2988" i="16"/>
  <c r="Z2986" i="16"/>
  <c r="P3044" i="16"/>
  <c r="Q3044" i="16" s="1"/>
  <c r="AB2974" i="16"/>
  <c r="AC2972" i="16"/>
  <c r="S3043" i="16"/>
  <c r="AD3087" i="16"/>
  <c r="AE3085" i="16"/>
  <c r="AE3087" i="16" s="1"/>
  <c r="S3071" i="16"/>
  <c r="S3078" i="16"/>
  <c r="S3080" i="16" s="1"/>
  <c r="U3079" i="16"/>
  <c r="V3079" i="16" s="1"/>
  <c r="W3079" i="16" s="1"/>
  <c r="U3072" i="16"/>
  <c r="V3072" i="16" s="1"/>
  <c r="M147" i="10"/>
  <c r="M47" i="18" s="1"/>
  <c r="N54" i="18"/>
  <c r="AB60" i="16"/>
  <c r="AB87" i="16" s="1"/>
  <c r="AB2338" i="16"/>
  <c r="AC2323" i="16"/>
  <c r="AC2314" i="16"/>
  <c r="AC91" i="16" s="1"/>
  <c r="AC101" i="12" s="1"/>
  <c r="AC109" i="12" s="1"/>
  <c r="AE344" i="10"/>
  <c r="AA47" i="10"/>
  <c r="R1924" i="16"/>
  <c r="S1924" i="16" s="1"/>
  <c r="S2276" i="16" s="1"/>
  <c r="Q1925" i="16"/>
  <c r="AB1843" i="16"/>
  <c r="AC1850" i="16"/>
  <c r="AC1141" i="16"/>
  <c r="AD2268" i="16"/>
  <c r="AE1856" i="16"/>
  <c r="AC1135" i="16"/>
  <c r="AD2265" i="16"/>
  <c r="AD1837" i="16"/>
  <c r="AE1835" i="16"/>
  <c r="AD1836" i="16"/>
  <c r="AC2270" i="16"/>
  <c r="AD1870" i="16"/>
  <c r="AB2266" i="16"/>
  <c r="AC1842" i="16"/>
  <c r="AC2267" i="16"/>
  <c r="AD1849" i="16"/>
  <c r="AE2259" i="16"/>
  <c r="AE1794" i="16"/>
  <c r="AA1136" i="16"/>
  <c r="AB1136" i="16" s="1"/>
  <c r="AA1142" i="16"/>
  <c r="AB1142" i="16" s="1"/>
  <c r="AA1130" i="16"/>
  <c r="AB1130" i="16" s="1"/>
  <c r="AA1159" i="16"/>
  <c r="AB1159" i="16" s="1"/>
  <c r="AA1137" i="16"/>
  <c r="AB1137" i="16" s="1"/>
  <c r="AA1143" i="16"/>
  <c r="AB1143" i="16" s="1"/>
  <c r="Y1160" i="16"/>
  <c r="Z1160" i="16" s="1"/>
  <c r="P2272" i="16"/>
  <c r="Q1884" i="16"/>
  <c r="P1885" i="16"/>
  <c r="P1886" i="16" s="1"/>
  <c r="Y1131" i="16"/>
  <c r="Z1131" i="16" s="1"/>
  <c r="N46" i="18"/>
  <c r="N56" i="18" s="1"/>
  <c r="N88" i="10" s="1"/>
  <c r="N147" i="10" s="1"/>
  <c r="N47" i="18" s="1"/>
  <c r="M109" i="10"/>
  <c r="M108" i="10" s="1"/>
  <c r="M82" i="10"/>
  <c r="M104" i="10"/>
  <c r="L82" i="10"/>
  <c r="M102" i="10"/>
  <c r="N343" i="10"/>
  <c r="P56" i="10"/>
  <c r="P344" i="10" s="1"/>
  <c r="S58" i="10"/>
  <c r="S346" i="10" s="1"/>
  <c r="O55" i="10"/>
  <c r="O343" i="10" s="1"/>
  <c r="P49" i="18"/>
  <c r="P50" i="10"/>
  <c r="P338" i="10" s="1"/>
  <c r="P51" i="10"/>
  <c r="P339" i="10" s="1"/>
  <c r="O180" i="16"/>
  <c r="Q165" i="16"/>
  <c r="Q182" i="16" s="1"/>
  <c r="Q164" i="16"/>
  <c r="Q168" i="16"/>
  <c r="Q185" i="16" s="1"/>
  <c r="Q59" i="10" s="1"/>
  <c r="P181" i="16"/>
  <c r="P163" i="16"/>
  <c r="U167" i="16"/>
  <c r="U184" i="16" s="1"/>
  <c r="U58" i="10" s="1"/>
  <c r="V1161" i="16"/>
  <c r="N48" i="10"/>
  <c r="M47" i="10"/>
  <c r="P158" i="16"/>
  <c r="P176" i="16"/>
  <c r="P49" i="10" s="1"/>
  <c r="Q139" i="16"/>
  <c r="Q161" i="16"/>
  <c r="Q178" i="16" s="1"/>
  <c r="Q159" i="16"/>
  <c r="Q160" i="16"/>
  <c r="Q177" i="16" s="1"/>
  <c r="O175" i="16"/>
  <c r="M145" i="10"/>
  <c r="M17" i="18" s="1"/>
  <c r="O19" i="18"/>
  <c r="O24" i="18" s="1"/>
  <c r="P19" i="18"/>
  <c r="P24" i="18" s="1"/>
  <c r="O49" i="18"/>
  <c r="W1147" i="16"/>
  <c r="X1147" i="16" s="1"/>
  <c r="Q20" i="10"/>
  <c r="R188" i="16"/>
  <c r="R21" i="10" s="1"/>
  <c r="R101" i="10" s="1"/>
  <c r="N16" i="18"/>
  <c r="N26" i="18" s="1"/>
  <c r="N66" i="10" s="1"/>
  <c r="N24" i="18"/>
  <c r="S171" i="16"/>
  <c r="S1166" i="16"/>
  <c r="S138" i="16" s="1"/>
  <c r="V1148" i="16"/>
  <c r="T137" i="16"/>
  <c r="U1149" i="16"/>
  <c r="U1858" i="16"/>
  <c r="R1167" i="16"/>
  <c r="S1872" i="16"/>
  <c r="T1872" i="16" s="1"/>
  <c r="U1165" i="16"/>
  <c r="U1155" i="16"/>
  <c r="V1154" i="16"/>
  <c r="W1153" i="16"/>
  <c r="X1153" i="16" s="1"/>
  <c r="U1871" i="16"/>
  <c r="V1871" i="16" s="1"/>
  <c r="W1871" i="16" s="1"/>
  <c r="X1871" i="16" s="1"/>
  <c r="Y1871" i="16" s="1"/>
  <c r="Z1871" i="16" s="1"/>
  <c r="AA1871" i="16" s="1"/>
  <c r="AB1871" i="16" s="1"/>
  <c r="AC1871" i="16" s="1"/>
  <c r="U2270" i="16"/>
  <c r="V1857" i="16"/>
  <c r="W1857" i="16" s="1"/>
  <c r="X1857" i="16" s="1"/>
  <c r="Y1857" i="16" s="1"/>
  <c r="Z1857" i="16" s="1"/>
  <c r="AA1857" i="16" s="1"/>
  <c r="AB1857" i="16" s="1"/>
  <c r="AC1857" i="16" s="1"/>
  <c r="AD1857" i="16" s="1"/>
  <c r="V2268" i="16"/>
  <c r="W2268" i="16"/>
  <c r="V2270" i="16"/>
  <c r="W2270" i="16"/>
  <c r="Q1932" i="16" l="1"/>
  <c r="Q1933" i="16"/>
  <c r="Q2277" i="16"/>
  <c r="R1931" i="16"/>
  <c r="Y1096" i="20"/>
  <c r="Y1097" i="20"/>
  <c r="Z1095" i="20"/>
  <c r="Z1097" i="20" s="1"/>
  <c r="K1265" i="20"/>
  <c r="M233" i="20"/>
  <c r="L1250" i="20"/>
  <c r="L236" i="20" s="1"/>
  <c r="O1919" i="16"/>
  <c r="P1919" i="16" s="1"/>
  <c r="Q1919" i="16" s="1"/>
  <c r="T1090" i="20"/>
  <c r="U1088" i="20"/>
  <c r="O1918" i="16"/>
  <c r="P1918" i="16" s="1"/>
  <c r="Q1918" i="16" s="1"/>
  <c r="T1089" i="20"/>
  <c r="O2275" i="16"/>
  <c r="P2275" i="16"/>
  <c r="R1917" i="16"/>
  <c r="Q2275" i="16"/>
  <c r="U2271" i="16"/>
  <c r="W1863" i="16"/>
  <c r="X1863" i="16" s="1"/>
  <c r="X2269" i="16" s="1"/>
  <c r="Y1877" i="16"/>
  <c r="Z1877" i="16" s="1"/>
  <c r="Z2271" i="16" s="1"/>
  <c r="U1864" i="16"/>
  <c r="V1864" i="16" s="1"/>
  <c r="U2269" i="16"/>
  <c r="T2271" i="16"/>
  <c r="T1878" i="16"/>
  <c r="U1878" i="16" s="1"/>
  <c r="V1878" i="16" s="1"/>
  <c r="W1193" i="20"/>
  <c r="W1194" i="20" s="1"/>
  <c r="Y2027" i="16"/>
  <c r="AE145" i="20"/>
  <c r="AE1795" i="16"/>
  <c r="W1176" i="20"/>
  <c r="V216" i="20"/>
  <c r="N1248" i="20"/>
  <c r="AA2000" i="16"/>
  <c r="AA2288" i="16"/>
  <c r="AB1999" i="16"/>
  <c r="AB585" i="16" s="1"/>
  <c r="AC1149" i="20"/>
  <c r="AD1148" i="20"/>
  <c r="U1207" i="20"/>
  <c r="U1208" i="20" s="1"/>
  <c r="AE1966" i="16"/>
  <c r="U1067" i="20"/>
  <c r="AE1127" i="20"/>
  <c r="AE1128" i="20" s="1"/>
  <c r="AD1128" i="20"/>
  <c r="Y1169" i="20"/>
  <c r="X1170" i="20"/>
  <c r="W2020" i="16"/>
  <c r="AB1844" i="16"/>
  <c r="Z1162" i="20"/>
  <c r="Y1163" i="20"/>
  <c r="AE1113" i="20"/>
  <c r="AE1114" i="20" s="1"/>
  <c r="AD1114" i="20"/>
  <c r="AD998" i="20"/>
  <c r="AC999" i="20"/>
  <c r="Y1994" i="16"/>
  <c r="X1177" i="20"/>
  <c r="AC1851" i="16"/>
  <c r="AD1851" i="16" s="1"/>
  <c r="AC1012" i="20"/>
  <c r="AB1013" i="20"/>
  <c r="AC1005" i="20"/>
  <c r="AB1006" i="20"/>
  <c r="O2075" i="16"/>
  <c r="P2075" i="16" s="1"/>
  <c r="O2300" i="16"/>
  <c r="AC3202" i="16"/>
  <c r="AD3202" i="16" s="1"/>
  <c r="AE3202" i="16" s="1"/>
  <c r="H3202" i="16" s="1"/>
  <c r="O1242" i="20"/>
  <c r="O1243" i="20" s="1"/>
  <c r="M2076" i="16"/>
  <c r="N2076" i="16" s="1"/>
  <c r="L629" i="16"/>
  <c r="L843" i="16" s="1"/>
  <c r="L842" i="16" s="1"/>
  <c r="M628" i="16"/>
  <c r="Q3216" i="16"/>
  <c r="R3216" i="16" s="1"/>
  <c r="P3218" i="16"/>
  <c r="AD1992" i="16"/>
  <c r="AC2287" i="16"/>
  <c r="R2047" i="16"/>
  <c r="Q2048" i="16"/>
  <c r="M3230" i="16"/>
  <c r="M3232" i="16" s="1"/>
  <c r="M2084" i="16" s="1"/>
  <c r="M653" i="16" s="1"/>
  <c r="M654" i="16" s="1"/>
  <c r="M235" i="20" s="1"/>
  <c r="W2008" i="16"/>
  <c r="V587" i="16"/>
  <c r="V841" i="16" s="1"/>
  <c r="V202" i="10" s="1"/>
  <c r="AB2289" i="16"/>
  <c r="AC2006" i="16"/>
  <c r="R2296" i="16"/>
  <c r="S2046" i="16"/>
  <c r="S2296" i="16" s="1"/>
  <c r="X2007" i="16"/>
  <c r="W586" i="16"/>
  <c r="AD2286" i="16"/>
  <c r="AE1985" i="16"/>
  <c r="AD1986" i="16"/>
  <c r="AD1987" i="16" s="1"/>
  <c r="Z1993" i="16"/>
  <c r="T2041" i="16"/>
  <c r="AC1060" i="20"/>
  <c r="AD1053" i="20"/>
  <c r="Y1034" i="20"/>
  <c r="Z1033" i="20"/>
  <c r="AC1032" i="20"/>
  <c r="R1069" i="20"/>
  <c r="S1068" i="20"/>
  <c r="W1047" i="20"/>
  <c r="V1048" i="20"/>
  <c r="Y1040" i="20"/>
  <c r="X1041" i="20"/>
  <c r="AE1046" i="20"/>
  <c r="V1055" i="20"/>
  <c r="W1054" i="20"/>
  <c r="AB1019" i="20"/>
  <c r="AA1020" i="20"/>
  <c r="AA1026" i="20"/>
  <c r="Z1027" i="20"/>
  <c r="AA1039" i="20"/>
  <c r="U1062" i="20"/>
  <c r="V1061" i="20"/>
  <c r="AC1025" i="20"/>
  <c r="T1879" i="16"/>
  <c r="U1879" i="16" s="1"/>
  <c r="AC908" i="20"/>
  <c r="AD907" i="20"/>
  <c r="W218" i="20"/>
  <c r="W1264" i="20" s="1"/>
  <c r="AE1161" i="20"/>
  <c r="P1235" i="20"/>
  <c r="O1236" i="20"/>
  <c r="P1229" i="20"/>
  <c r="Q1228" i="20"/>
  <c r="U1214" i="20"/>
  <c r="U1215" i="20" s="1"/>
  <c r="V1213" i="20"/>
  <c r="M1249" i="20"/>
  <c r="L234" i="20"/>
  <c r="R1241" i="20"/>
  <c r="S1234" i="20"/>
  <c r="U1227" i="20"/>
  <c r="V1227" i="20" s="1"/>
  <c r="Q1221" i="20"/>
  <c r="Q1222" i="20" s="1"/>
  <c r="U1220" i="20"/>
  <c r="W1206" i="20"/>
  <c r="T1200" i="20"/>
  <c r="T1201" i="20" s="1"/>
  <c r="W1199" i="20"/>
  <c r="Z1192" i="20"/>
  <c r="AE1185" i="20"/>
  <c r="U1187" i="20"/>
  <c r="V1186" i="20"/>
  <c r="V1187" i="20" s="1"/>
  <c r="AC215" i="20"/>
  <c r="AD1175" i="20"/>
  <c r="AE1175" i="20" s="1"/>
  <c r="Z1155" i="20"/>
  <c r="Z1156" i="20" s="1"/>
  <c r="AC1141" i="20"/>
  <c r="AC1142" i="20" s="1"/>
  <c r="O2069" i="16"/>
  <c r="P2069" i="16" s="1"/>
  <c r="K3231" i="16"/>
  <c r="L3231" i="16"/>
  <c r="M3231" i="16"/>
  <c r="N3229" i="16"/>
  <c r="O3229" i="16" s="1"/>
  <c r="O3231" i="16" s="1"/>
  <c r="K3232" i="16"/>
  <c r="K2084" i="16" s="1"/>
  <c r="AA3175" i="16"/>
  <c r="AE3209" i="16"/>
  <c r="H3209" i="16" s="1"/>
  <c r="Z2026" i="16"/>
  <c r="O2082" i="16"/>
  <c r="P2082" i="16" s="1"/>
  <c r="T2053" i="16"/>
  <c r="U2053" i="16" s="1"/>
  <c r="V2295" i="16"/>
  <c r="W2039" i="16"/>
  <c r="P3222" i="16"/>
  <c r="Q3222" i="16" s="1"/>
  <c r="AC3173" i="16"/>
  <c r="AB3175" i="16"/>
  <c r="S3215" i="16"/>
  <c r="T3215" i="16" s="1"/>
  <c r="X3182" i="16"/>
  <c r="Y3182" i="16" s="1"/>
  <c r="Z3180" i="16"/>
  <c r="Y3168" i="16"/>
  <c r="Z3166" i="16"/>
  <c r="I623" i="16"/>
  <c r="P2300" i="16"/>
  <c r="U3208" i="16"/>
  <c r="T3210" i="16"/>
  <c r="V3203" i="16"/>
  <c r="W3201" i="16"/>
  <c r="P3223" i="16"/>
  <c r="W3189" i="16"/>
  <c r="X3187" i="16"/>
  <c r="P627" i="16"/>
  <c r="Q2062" i="16"/>
  <c r="R2061" i="16"/>
  <c r="N2083" i="16"/>
  <c r="AA3152" i="16"/>
  <c r="AB3150" i="16"/>
  <c r="N628" i="16"/>
  <c r="V2034" i="16"/>
  <c r="W2034" i="16" s="1"/>
  <c r="X2034" i="16" s="1"/>
  <c r="Y2034" i="16" s="1"/>
  <c r="Z2292" i="16"/>
  <c r="AA2018" i="16"/>
  <c r="U2040" i="16"/>
  <c r="X2019" i="16"/>
  <c r="O2301" i="16"/>
  <c r="Q2081" i="16"/>
  <c r="R2081" i="16" s="1"/>
  <c r="O627" i="16"/>
  <c r="S2298" i="16"/>
  <c r="R2067" i="16"/>
  <c r="S2067" i="16" s="1"/>
  <c r="Q2299" i="16"/>
  <c r="Z3159" i="16"/>
  <c r="AA3157" i="16"/>
  <c r="Z2293" i="16"/>
  <c r="AA2025" i="16"/>
  <c r="Q2068" i="16"/>
  <c r="Q2074" i="16"/>
  <c r="R2074" i="16" s="1"/>
  <c r="T2060" i="16"/>
  <c r="P2301" i="16"/>
  <c r="R2055" i="16"/>
  <c r="S2054" i="16"/>
  <c r="Z2294" i="16"/>
  <c r="AA2032" i="16"/>
  <c r="V3196" i="16"/>
  <c r="W3194" i="16"/>
  <c r="AD3143" i="16"/>
  <c r="AC3145" i="16"/>
  <c r="AE3117" i="16"/>
  <c r="H3117" i="16" s="1"/>
  <c r="H3115" i="16"/>
  <c r="Q3217" i="16"/>
  <c r="Z2033" i="16"/>
  <c r="U1865" i="16"/>
  <c r="V1865" i="16" s="1"/>
  <c r="AB2995" i="16"/>
  <c r="AC2993" i="16"/>
  <c r="Y3007" i="16"/>
  <c r="Y3009" i="16" s="1"/>
  <c r="Z3000" i="16"/>
  <c r="Y3002" i="16"/>
  <c r="T3037" i="16"/>
  <c r="V3035" i="16"/>
  <c r="AB2981" i="16"/>
  <c r="AC2979" i="16"/>
  <c r="Q3050" i="16"/>
  <c r="R3050" i="16" s="1"/>
  <c r="R3044" i="16"/>
  <c r="S3042" i="16"/>
  <c r="T3042" i="16" s="1"/>
  <c r="U3049" i="16"/>
  <c r="U3051" i="16" s="1"/>
  <c r="T3043" i="16"/>
  <c r="U3043" i="16" s="1"/>
  <c r="V3043" i="16" s="1"/>
  <c r="V3023" i="16"/>
  <c r="W3021" i="16"/>
  <c r="W3016" i="16"/>
  <c r="X3014" i="16"/>
  <c r="AD2967" i="16"/>
  <c r="AE2965" i="16"/>
  <c r="Z2988" i="16"/>
  <c r="AA2986" i="16"/>
  <c r="S3051" i="16"/>
  <c r="T3051" i="16" s="1"/>
  <c r="U3030" i="16"/>
  <c r="V3028" i="16"/>
  <c r="AC2974" i="16"/>
  <c r="AD2972" i="16"/>
  <c r="T3036" i="16"/>
  <c r="AE2960" i="16"/>
  <c r="H2960" i="16" s="1"/>
  <c r="H2958" i="16"/>
  <c r="H3087" i="16"/>
  <c r="H3085" i="16"/>
  <c r="S3073" i="16"/>
  <c r="T3071" i="16"/>
  <c r="X3079" i="16"/>
  <c r="Y3079" i="16" s="1"/>
  <c r="Z3079" i="16" s="1"/>
  <c r="AA3079" i="16" s="1"/>
  <c r="AB3079" i="16" s="1"/>
  <c r="T3078" i="16"/>
  <c r="W3072" i="16"/>
  <c r="X3072" i="16" s="1"/>
  <c r="O46" i="18"/>
  <c r="O56" i="18" s="1"/>
  <c r="O88" i="10" s="1"/>
  <c r="O87" i="10" s="1"/>
  <c r="P54" i="18"/>
  <c r="P21" i="18"/>
  <c r="O21" i="18"/>
  <c r="N21" i="18"/>
  <c r="R1925" i="16"/>
  <c r="S1925" i="16" s="1"/>
  <c r="AC2335" i="16"/>
  <c r="AC2326" i="16"/>
  <c r="AC59" i="16"/>
  <c r="AD57" i="16" s="1"/>
  <c r="AD2311" i="16" s="1"/>
  <c r="AD2314" i="16" s="1"/>
  <c r="AD91" i="16" s="1"/>
  <c r="AB84" i="16"/>
  <c r="AB183" i="16"/>
  <c r="R2276" i="16"/>
  <c r="AD1850" i="16"/>
  <c r="AC1843" i="16"/>
  <c r="AE1857" i="16"/>
  <c r="AD1871" i="16"/>
  <c r="AC1142" i="16"/>
  <c r="AC1136" i="16"/>
  <c r="AE147" i="20"/>
  <c r="AE1262" i="20" s="1"/>
  <c r="AE124" i="20"/>
  <c r="AE1261" i="20" s="1"/>
  <c r="AE1836" i="16"/>
  <c r="AE1837" i="16" s="1"/>
  <c r="AC1137" i="16"/>
  <c r="AD1135" i="16"/>
  <c r="AC1159" i="16"/>
  <c r="AE2268" i="16"/>
  <c r="AC1130" i="16"/>
  <c r="AD1130" i="16" s="1"/>
  <c r="AE1130" i="16" s="1"/>
  <c r="AE2265" i="16"/>
  <c r="AD2267" i="16"/>
  <c r="AE1849" i="16"/>
  <c r="AD2270" i="16"/>
  <c r="AE1870" i="16"/>
  <c r="AC1143" i="16"/>
  <c r="AD1141" i="16"/>
  <c r="AC2266" i="16"/>
  <c r="AD1842" i="16"/>
  <c r="AA1160" i="16"/>
  <c r="AB1160" i="16" s="1"/>
  <c r="AA1131" i="16"/>
  <c r="AB1131" i="16" s="1"/>
  <c r="Q1885" i="16"/>
  <c r="Q1886" i="16" s="1"/>
  <c r="R1884" i="16"/>
  <c r="Q2272" i="16"/>
  <c r="Y1147" i="16"/>
  <c r="Z1147" i="16" s="1"/>
  <c r="Y1153" i="16"/>
  <c r="Z1153" i="16" s="1"/>
  <c r="T1924" i="16"/>
  <c r="N109" i="10"/>
  <c r="N108" i="10" s="1"/>
  <c r="N102" i="10"/>
  <c r="N87" i="10"/>
  <c r="P46" i="18"/>
  <c r="P56" i="18" s="1"/>
  <c r="O54" i="10"/>
  <c r="O53" i="10" s="1"/>
  <c r="P55" i="10"/>
  <c r="P343" i="10" s="1"/>
  <c r="Q56" i="10"/>
  <c r="Q344" i="10" s="1"/>
  <c r="Q51" i="10"/>
  <c r="Q339" i="10" s="1"/>
  <c r="Q50" i="10"/>
  <c r="Q338" i="10" s="1"/>
  <c r="P180" i="16"/>
  <c r="Q181" i="16"/>
  <c r="Q163" i="16"/>
  <c r="W1161" i="16"/>
  <c r="X1161" i="16" s="1"/>
  <c r="Y1161" i="16" s="1"/>
  <c r="Z1161" i="16" s="1"/>
  <c r="AA1161" i="16" s="1"/>
  <c r="AB1161" i="16" s="1"/>
  <c r="V167" i="16"/>
  <c r="V184" i="16" s="1"/>
  <c r="U346" i="10"/>
  <c r="R166" i="16"/>
  <c r="R183" i="16" s="1"/>
  <c r="R57" i="10" s="1"/>
  <c r="R164" i="16"/>
  <c r="R165" i="16"/>
  <c r="R182" i="16" s="1"/>
  <c r="R168" i="16"/>
  <c r="R185" i="16" s="1"/>
  <c r="R59" i="10" s="1"/>
  <c r="R139" i="16"/>
  <c r="R159" i="16"/>
  <c r="R161" i="16"/>
  <c r="R178" i="16" s="1"/>
  <c r="R160" i="16"/>
  <c r="R177" i="16" s="1"/>
  <c r="P175" i="16"/>
  <c r="O48" i="10"/>
  <c r="Q158" i="16"/>
  <c r="Q176" i="16"/>
  <c r="Q49" i="10" s="1"/>
  <c r="N47" i="10"/>
  <c r="N145" i="10"/>
  <c r="N17" i="18" s="1"/>
  <c r="O54" i="18"/>
  <c r="O16" i="18"/>
  <c r="O26" i="18" s="1"/>
  <c r="O66" i="10" s="1"/>
  <c r="P16" i="18"/>
  <c r="P26" i="18" s="1"/>
  <c r="P66" i="10" s="1"/>
  <c r="W1148" i="16"/>
  <c r="X1148" i="16" s="1"/>
  <c r="R20" i="10"/>
  <c r="S188" i="16"/>
  <c r="S21" i="10" s="1"/>
  <c r="S101" i="10" s="1"/>
  <c r="Q19" i="18"/>
  <c r="Q49" i="18"/>
  <c r="T171" i="16"/>
  <c r="T1166" i="16"/>
  <c r="T138" i="16" s="1"/>
  <c r="U137" i="16"/>
  <c r="V1149" i="16"/>
  <c r="S1167" i="16"/>
  <c r="V1858" i="16"/>
  <c r="W1858" i="16" s="1"/>
  <c r="X1858" i="16" s="1"/>
  <c r="Y1858" i="16" s="1"/>
  <c r="Z1858" i="16" s="1"/>
  <c r="AA1858" i="16" s="1"/>
  <c r="AB1858" i="16" s="1"/>
  <c r="AC1858" i="16" s="1"/>
  <c r="AD1858" i="16" s="1"/>
  <c r="AE1858" i="16" s="1"/>
  <c r="U1872" i="16"/>
  <c r="V1872" i="16" s="1"/>
  <c r="W1872" i="16" s="1"/>
  <c r="X1872" i="16" s="1"/>
  <c r="Y1872" i="16" s="1"/>
  <c r="Z1872" i="16" s="1"/>
  <c r="AA1872" i="16" s="1"/>
  <c r="AB1872" i="16" s="1"/>
  <c r="AC1872" i="16" s="1"/>
  <c r="Q1926" i="16"/>
  <c r="V1165" i="16"/>
  <c r="V1155" i="16"/>
  <c r="W1154" i="16"/>
  <c r="X1154" i="16" s="1"/>
  <c r="W2271" i="16"/>
  <c r="V2271" i="16"/>
  <c r="S1931" i="16" l="1"/>
  <c r="R1933" i="16"/>
  <c r="R2277" i="16"/>
  <c r="R1932" i="16"/>
  <c r="AA1095" i="20"/>
  <c r="AB1095" i="20" s="1"/>
  <c r="Z1096" i="20"/>
  <c r="L1265" i="20"/>
  <c r="N233" i="20"/>
  <c r="L203" i="10"/>
  <c r="L347" i="10" s="1"/>
  <c r="W2269" i="16"/>
  <c r="W1864" i="16"/>
  <c r="X1864" i="16" s="1"/>
  <c r="Y1863" i="16"/>
  <c r="Z1863" i="16" s="1"/>
  <c r="Z2269" i="16" s="1"/>
  <c r="U1089" i="20"/>
  <c r="R2275" i="16"/>
  <c r="R1919" i="16"/>
  <c r="R1918" i="16"/>
  <c r="U1090" i="20"/>
  <c r="V1088" i="20"/>
  <c r="S1917" i="16"/>
  <c r="Y2271" i="16"/>
  <c r="AA1877" i="16"/>
  <c r="AB1877" i="16" s="1"/>
  <c r="AB2271" i="16" s="1"/>
  <c r="X1193" i="20"/>
  <c r="Y1193" i="20" s="1"/>
  <c r="Y1194" i="20" s="1"/>
  <c r="Z2027" i="16"/>
  <c r="AA2027" i="16" s="1"/>
  <c r="Y109" i="12"/>
  <c r="AD101" i="12"/>
  <c r="AD109" i="12" s="1"/>
  <c r="AC1844" i="16"/>
  <c r="AD1844" i="16" s="1"/>
  <c r="W216" i="20"/>
  <c r="X1176" i="20"/>
  <c r="O1248" i="20"/>
  <c r="AB2288" i="16"/>
  <c r="AC1999" i="16"/>
  <c r="AD1999" i="16" s="1"/>
  <c r="AD2288" i="16" s="1"/>
  <c r="X2020" i="16"/>
  <c r="AA2001" i="16"/>
  <c r="AB2000" i="16"/>
  <c r="AD1149" i="20"/>
  <c r="AE1148" i="20"/>
  <c r="AE1149" i="20" s="1"/>
  <c r="V1207" i="20"/>
  <c r="V1208" i="20" s="1"/>
  <c r="X1194" i="20"/>
  <c r="Z2034" i="16"/>
  <c r="AA2034" i="16" s="1"/>
  <c r="V1067" i="20"/>
  <c r="Z1994" i="16"/>
  <c r="AD1872" i="16"/>
  <c r="X218" i="20"/>
  <c r="X1264" i="20" s="1"/>
  <c r="AC1019" i="20"/>
  <c r="AB1020" i="20"/>
  <c r="Y1177" i="20"/>
  <c r="AA1162" i="20"/>
  <c r="Z1163" i="20"/>
  <c r="AD1005" i="20"/>
  <c r="AC1006" i="20"/>
  <c r="AE998" i="20"/>
  <c r="AE999" i="20" s="1"/>
  <c r="AD999" i="20"/>
  <c r="O2076" i="16"/>
  <c r="P2076" i="16" s="1"/>
  <c r="AD1012" i="20"/>
  <c r="AC1013" i="20"/>
  <c r="Z1169" i="20"/>
  <c r="Y1170" i="20"/>
  <c r="U2041" i="16"/>
  <c r="P1242" i="20"/>
  <c r="Q1242" i="20" s="1"/>
  <c r="Q1243" i="20" s="1"/>
  <c r="M629" i="16"/>
  <c r="M843" i="16" s="1"/>
  <c r="M842" i="16" s="1"/>
  <c r="R2048" i="16"/>
  <c r="S3216" i="16"/>
  <c r="T3216" i="16" s="1"/>
  <c r="U3216" i="16" s="1"/>
  <c r="V3216" i="16" s="1"/>
  <c r="W3216" i="16" s="1"/>
  <c r="X3216" i="16" s="1"/>
  <c r="Y3216" i="16" s="1"/>
  <c r="Z3216" i="16" s="1"/>
  <c r="AA3216" i="16" s="1"/>
  <c r="AB3216" i="16" s="1"/>
  <c r="AC3216" i="16" s="1"/>
  <c r="AD3216" i="16" s="1"/>
  <c r="AE3216" i="16" s="1"/>
  <c r="H3216" i="16" s="1"/>
  <c r="N3230" i="16"/>
  <c r="N3232" i="16" s="1"/>
  <c r="N2084" i="16" s="1"/>
  <c r="N653" i="16" s="1"/>
  <c r="N654" i="16" s="1"/>
  <c r="N235" i="20" s="1"/>
  <c r="Q3223" i="16"/>
  <c r="R3223" i="16" s="1"/>
  <c r="S3223" i="16" s="1"/>
  <c r="T3223" i="16" s="1"/>
  <c r="U3223" i="16" s="1"/>
  <c r="P3225" i="16"/>
  <c r="AD2287" i="16"/>
  <c r="AE1992" i="16"/>
  <c r="X2008" i="16"/>
  <c r="W587" i="16"/>
  <c r="W841" i="16" s="1"/>
  <c r="W202" i="10" s="1"/>
  <c r="Y2007" i="16"/>
  <c r="X586" i="16"/>
  <c r="AA1993" i="16"/>
  <c r="AE1986" i="16"/>
  <c r="AE1987" i="16" s="1"/>
  <c r="T2046" i="16"/>
  <c r="AE2286" i="16"/>
  <c r="AC2289" i="16"/>
  <c r="AD2006" i="16"/>
  <c r="S2047" i="16"/>
  <c r="AD1060" i="20"/>
  <c r="Z1040" i="20"/>
  <c r="Y1041" i="20"/>
  <c r="W1061" i="20"/>
  <c r="V1062" i="20"/>
  <c r="X1054" i="20"/>
  <c r="W1055" i="20"/>
  <c r="AD1032" i="20"/>
  <c r="X1047" i="20"/>
  <c r="W1048" i="20"/>
  <c r="AB1039" i="20"/>
  <c r="Z1034" i="20"/>
  <c r="AA1033" i="20"/>
  <c r="AB1026" i="20"/>
  <c r="AA1027" i="20"/>
  <c r="S1069" i="20"/>
  <c r="T1068" i="20"/>
  <c r="AE1053" i="20"/>
  <c r="AD1025" i="20"/>
  <c r="P3224" i="16"/>
  <c r="Q2069" i="16"/>
  <c r="R1228" i="20"/>
  <c r="Q1229" i="20"/>
  <c r="AD908" i="20"/>
  <c r="AE907" i="20"/>
  <c r="P1243" i="20"/>
  <c r="P1236" i="20"/>
  <c r="Q1235" i="20"/>
  <c r="W1213" i="20"/>
  <c r="V1214" i="20"/>
  <c r="V1215" i="20" s="1"/>
  <c r="M1250" i="20"/>
  <c r="N1249" i="20"/>
  <c r="M234" i="20"/>
  <c r="S1241" i="20"/>
  <c r="T1234" i="20"/>
  <c r="W1227" i="20"/>
  <c r="R1221" i="20"/>
  <c r="R1222" i="20" s="1"/>
  <c r="V1220" i="20"/>
  <c r="X1206" i="20"/>
  <c r="X1199" i="20"/>
  <c r="U1200" i="20"/>
  <c r="U1201" i="20" s="1"/>
  <c r="AA1192" i="20"/>
  <c r="AB1192" i="20" s="1"/>
  <c r="W1186" i="20"/>
  <c r="W1187" i="20" s="1"/>
  <c r="AE215" i="20"/>
  <c r="AD215" i="20"/>
  <c r="AA1155" i="20"/>
  <c r="AA1156" i="20" s="1"/>
  <c r="AD1141" i="20"/>
  <c r="AD1142" i="20" s="1"/>
  <c r="N3231" i="16"/>
  <c r="P3229" i="16"/>
  <c r="Q3229" i="16" s="1"/>
  <c r="R3229" i="16" s="1"/>
  <c r="AA2026" i="16"/>
  <c r="O628" i="16"/>
  <c r="T2297" i="16"/>
  <c r="W2295" i="16"/>
  <c r="X2039" i="16"/>
  <c r="AC3175" i="16"/>
  <c r="AD3173" i="16"/>
  <c r="Q2075" i="16"/>
  <c r="R2075" i="16" s="1"/>
  <c r="S3217" i="16"/>
  <c r="T3217" i="16" s="1"/>
  <c r="Z3182" i="16"/>
  <c r="AA3180" i="16"/>
  <c r="AA2033" i="16"/>
  <c r="R2068" i="16"/>
  <c r="AA3159" i="16"/>
  <c r="AB3157" i="16"/>
  <c r="Q2301" i="16"/>
  <c r="U2297" i="16"/>
  <c r="V2053" i="16"/>
  <c r="Q3224" i="16"/>
  <c r="U3215" i="16"/>
  <c r="R2299" i="16"/>
  <c r="R627" i="16"/>
  <c r="V2040" i="16"/>
  <c r="X3189" i="16"/>
  <c r="Y3187" i="16"/>
  <c r="G229" i="20"/>
  <c r="R2301" i="16"/>
  <c r="S2055" i="16"/>
  <c r="T2054" i="16"/>
  <c r="S2074" i="16"/>
  <c r="R2300" i="16"/>
  <c r="AB2018" i="16"/>
  <c r="AA2292" i="16"/>
  <c r="AB3152" i="16"/>
  <c r="AC3150" i="16"/>
  <c r="R3222" i="16"/>
  <c r="T2298" i="16"/>
  <c r="P628" i="16"/>
  <c r="AB2025" i="16"/>
  <c r="AA2293" i="16"/>
  <c r="U2060" i="16"/>
  <c r="U2298" i="16" s="1"/>
  <c r="Z3168" i="16"/>
  <c r="AA3166" i="16"/>
  <c r="T2067" i="16"/>
  <c r="T2299" i="16" s="1"/>
  <c r="S2299" i="16"/>
  <c r="W3203" i="16"/>
  <c r="X3201" i="16"/>
  <c r="X3203" i="16" s="1"/>
  <c r="AD3145" i="16"/>
  <c r="AE3143" i="16"/>
  <c r="Q2300" i="16"/>
  <c r="Q627" i="16"/>
  <c r="R2062" i="16"/>
  <c r="S2061" i="16"/>
  <c r="T2061" i="16" s="1"/>
  <c r="U3210" i="16"/>
  <c r="V3208" i="16"/>
  <c r="Q2082" i="16"/>
  <c r="R2082" i="16" s="1"/>
  <c r="AB2032" i="16"/>
  <c r="AA2294" i="16"/>
  <c r="W3196" i="16"/>
  <c r="X3194" i="16"/>
  <c r="S2081" i="16"/>
  <c r="Y2019" i="16"/>
  <c r="O2083" i="16"/>
  <c r="N629" i="16"/>
  <c r="N843" i="16" s="1"/>
  <c r="N842" i="16" s="1"/>
  <c r="AD2993" i="16"/>
  <c r="AC2995" i="16"/>
  <c r="Z3007" i="16"/>
  <c r="V3049" i="16"/>
  <c r="V3051" i="16" s="1"/>
  <c r="AA3000" i="16"/>
  <c r="Z3002" i="16"/>
  <c r="V3037" i="16"/>
  <c r="W3035" i="16"/>
  <c r="AC2981" i="16"/>
  <c r="AD2979" i="16"/>
  <c r="S3050" i="16"/>
  <c r="T3050" i="16" s="1"/>
  <c r="U3050" i="16" s="1"/>
  <c r="X3016" i="16"/>
  <c r="Y3014" i="16"/>
  <c r="U3036" i="16"/>
  <c r="V3036" i="16" s="1"/>
  <c r="W3036" i="16" s="1"/>
  <c r="X3036" i="16" s="1"/>
  <c r="Y3036" i="16" s="1"/>
  <c r="Z3036" i="16" s="1"/>
  <c r="AA3036" i="16" s="1"/>
  <c r="AB3036" i="16" s="1"/>
  <c r="AC3036" i="16" s="1"/>
  <c r="AD3036" i="16" s="1"/>
  <c r="AE3036" i="16" s="1"/>
  <c r="H3036" i="16" s="1"/>
  <c r="V3030" i="16"/>
  <c r="W3028" i="16"/>
  <c r="AA2988" i="16"/>
  <c r="AB2986" i="16"/>
  <c r="W3023" i="16"/>
  <c r="X3021" i="16"/>
  <c r="W3043" i="16"/>
  <c r="X3043" i="16" s="1"/>
  <c r="AE2967" i="16"/>
  <c r="H2967" i="16" s="1"/>
  <c r="H2965" i="16"/>
  <c r="AD2974" i="16"/>
  <c r="AE2972" i="16"/>
  <c r="S3044" i="16"/>
  <c r="T3044" i="16" s="1"/>
  <c r="U3042" i="16"/>
  <c r="T3073" i="16"/>
  <c r="U3071" i="16"/>
  <c r="U3078" i="16"/>
  <c r="V3078" i="16" s="1"/>
  <c r="T3080" i="16"/>
  <c r="AC3079" i="16"/>
  <c r="AD3079" i="16" s="1"/>
  <c r="AE3079" i="16" s="1"/>
  <c r="Y3072" i="16"/>
  <c r="Z3072" i="16" s="1"/>
  <c r="AA3072" i="16" s="1"/>
  <c r="AB3072" i="16" s="1"/>
  <c r="AC3072" i="16" s="1"/>
  <c r="AD3072" i="16" s="1"/>
  <c r="AE3072" i="16" s="1"/>
  <c r="AB57" i="10"/>
  <c r="AB54" i="10" s="1"/>
  <c r="AB53" i="10" s="1"/>
  <c r="AB47" i="10" s="1"/>
  <c r="AB180" i="16"/>
  <c r="AD2323" i="16"/>
  <c r="AC2338" i="16"/>
  <c r="AC60" i="16"/>
  <c r="AC87" i="16" s="1"/>
  <c r="AE1850" i="16"/>
  <c r="AE1851" i="16" s="1"/>
  <c r="AD1843" i="16"/>
  <c r="AD1142" i="16"/>
  <c r="AE1871" i="16"/>
  <c r="AD1143" i="16"/>
  <c r="AE1141" i="16"/>
  <c r="AE2267" i="16"/>
  <c r="AC1161" i="16"/>
  <c r="AD1159" i="16"/>
  <c r="AC1131" i="16"/>
  <c r="AD1131" i="16" s="1"/>
  <c r="AE1131" i="16" s="1"/>
  <c r="AD1137" i="16"/>
  <c r="AE1135" i="16"/>
  <c r="AE2270" i="16"/>
  <c r="AC1160" i="16"/>
  <c r="AD1136" i="16"/>
  <c r="AD2266" i="16"/>
  <c r="AE1842" i="16"/>
  <c r="AA1147" i="16"/>
  <c r="AB1147" i="16" s="1"/>
  <c r="AA1153" i="16"/>
  <c r="AB1153" i="16" s="1"/>
  <c r="R1885" i="16"/>
  <c r="R1886" i="16" s="1"/>
  <c r="S1884" i="16"/>
  <c r="S2272" i="16" s="1"/>
  <c r="R2272" i="16"/>
  <c r="Y1154" i="16"/>
  <c r="Z1154" i="16" s="1"/>
  <c r="Y1148" i="16"/>
  <c r="Z1148" i="16" s="1"/>
  <c r="T2276" i="16"/>
  <c r="U1924" i="16"/>
  <c r="U2276" i="16" s="1"/>
  <c r="T1925" i="16"/>
  <c r="O109" i="10"/>
  <c r="O108" i="10" s="1"/>
  <c r="O104" i="10"/>
  <c r="P102" i="10"/>
  <c r="N82" i="10"/>
  <c r="N104" i="10"/>
  <c r="O102" i="10"/>
  <c r="O147" i="10"/>
  <c r="O47" i="18" s="1"/>
  <c r="O82" i="10"/>
  <c r="P88" i="10"/>
  <c r="P87" i="10" s="1"/>
  <c r="P54" i="10"/>
  <c r="P53" i="10" s="1"/>
  <c r="V58" i="10"/>
  <c r="V346" i="10" s="1"/>
  <c r="R56" i="10"/>
  <c r="R344" i="10" s="1"/>
  <c r="Q55" i="10"/>
  <c r="Q54" i="10" s="1"/>
  <c r="Q53" i="10" s="1"/>
  <c r="R50" i="10"/>
  <c r="R338" i="10" s="1"/>
  <c r="R51" i="10"/>
  <c r="R339" i="10" s="1"/>
  <c r="Q180" i="16"/>
  <c r="S165" i="16"/>
  <c r="S182" i="16" s="1"/>
  <c r="S164" i="16"/>
  <c r="S168" i="16"/>
  <c r="S185" i="16" s="1"/>
  <c r="S59" i="10" s="1"/>
  <c r="W167" i="16"/>
  <c r="W184" i="16" s="1"/>
  <c r="R181" i="16"/>
  <c r="R55" i="10" s="1"/>
  <c r="R163" i="16"/>
  <c r="O47" i="10"/>
  <c r="Q175" i="16"/>
  <c r="P48" i="10"/>
  <c r="S139" i="16"/>
  <c r="S161" i="16"/>
  <c r="S178" i="16" s="1"/>
  <c r="S159" i="16"/>
  <c r="S160" i="16"/>
  <c r="S177" i="16" s="1"/>
  <c r="R158" i="16"/>
  <c r="R176" i="16"/>
  <c r="R49" i="10" s="1"/>
  <c r="O145" i="10"/>
  <c r="O17" i="18" s="1"/>
  <c r="R49" i="18"/>
  <c r="R19" i="18"/>
  <c r="R16" i="18" s="1"/>
  <c r="R26" i="18" s="1"/>
  <c r="R66" i="10" s="1"/>
  <c r="V137" i="16"/>
  <c r="V171" i="16" s="1"/>
  <c r="V188" i="16" s="1"/>
  <c r="V21" i="10" s="1"/>
  <c r="V101" i="10" s="1"/>
  <c r="W1149" i="16"/>
  <c r="X1149" i="16" s="1"/>
  <c r="Y1149" i="16" s="1"/>
  <c r="Z1149" i="16" s="1"/>
  <c r="S20" i="10"/>
  <c r="T188" i="16"/>
  <c r="T21" i="10" s="1"/>
  <c r="T101" i="10" s="1"/>
  <c r="U1166" i="16"/>
  <c r="U138" i="16" s="1"/>
  <c r="Q46" i="18"/>
  <c r="Q56" i="18" s="1"/>
  <c r="Q88" i="10" s="1"/>
  <c r="Q54" i="18"/>
  <c r="Q16" i="18"/>
  <c r="Q26" i="18" s="1"/>
  <c r="Q66" i="10" s="1"/>
  <c r="Q24" i="18"/>
  <c r="U171" i="16"/>
  <c r="W1865" i="16"/>
  <c r="X1865" i="16" s="1"/>
  <c r="V1879" i="16"/>
  <c r="T1167" i="16"/>
  <c r="R1926" i="16"/>
  <c r="W1165" i="16"/>
  <c r="X1165" i="16" s="1"/>
  <c r="W1155" i="16"/>
  <c r="W1878" i="16"/>
  <c r="X1878" i="16" s="1"/>
  <c r="Y1878" i="16" s="1"/>
  <c r="Z1878" i="16" s="1"/>
  <c r="S1932" i="16" l="1"/>
  <c r="S1933" i="16"/>
  <c r="S2277" i="16"/>
  <c r="T1931" i="16"/>
  <c r="AA2271" i="16"/>
  <c r="AA1097" i="20"/>
  <c r="AA1096" i="20"/>
  <c r="AB1096" i="20" s="1"/>
  <c r="AB1097" i="20"/>
  <c r="AC1095" i="20"/>
  <c r="M236" i="20"/>
  <c r="M203" i="10"/>
  <c r="M347" i="10" s="1"/>
  <c r="N203" i="10"/>
  <c r="N347" i="10" s="1"/>
  <c r="AA1863" i="16"/>
  <c r="AB1863" i="16" s="1"/>
  <c r="AB2269" i="16" s="1"/>
  <c r="Y1864" i="16"/>
  <c r="Z1864" i="16" s="1"/>
  <c r="Y2269" i="16"/>
  <c r="V1089" i="20"/>
  <c r="V1090" i="20"/>
  <c r="W1088" i="20"/>
  <c r="S1918" i="16"/>
  <c r="T1917" i="16"/>
  <c r="U1917" i="16" s="1"/>
  <c r="U2275" i="16" s="1"/>
  <c r="S2275" i="16"/>
  <c r="S1919" i="16"/>
  <c r="AA1878" i="16"/>
  <c r="AB1878" i="16" s="1"/>
  <c r="AC1877" i="16"/>
  <c r="AC2271" i="16" s="1"/>
  <c r="Z1193" i="20"/>
  <c r="Z1194" i="20" s="1"/>
  <c r="W1207" i="20"/>
  <c r="W1208" i="20" s="1"/>
  <c r="Y2020" i="16"/>
  <c r="Z2020" i="16" s="1"/>
  <c r="AA1994" i="16"/>
  <c r="AE1872" i="16"/>
  <c r="Y1176" i="20"/>
  <c r="X216" i="20"/>
  <c r="AC585" i="16"/>
  <c r="P1248" i="20"/>
  <c r="O233" i="20"/>
  <c r="AB2001" i="16"/>
  <c r="AC2001" i="16" s="1"/>
  <c r="AC2000" i="16"/>
  <c r="AD2000" i="16" s="1"/>
  <c r="AC2288" i="16"/>
  <c r="AE1999" i="16"/>
  <c r="AE2288" i="16" s="1"/>
  <c r="W1067" i="20"/>
  <c r="AB1162" i="20"/>
  <c r="AA1163" i="20"/>
  <c r="AC1026" i="20"/>
  <c r="AC1027" i="20" s="1"/>
  <c r="AB1027" i="20"/>
  <c r="V2041" i="16"/>
  <c r="AE1005" i="20"/>
  <c r="AE1006" i="20" s="1"/>
  <c r="AD1006" i="20"/>
  <c r="Y218" i="20"/>
  <c r="Y1264" i="20" s="1"/>
  <c r="AA1169" i="20"/>
  <c r="Z1170" i="20"/>
  <c r="Z1177" i="20"/>
  <c r="AE1012" i="20"/>
  <c r="AE1013" i="20" s="1"/>
  <c r="AD1013" i="20"/>
  <c r="AD1019" i="20"/>
  <c r="AC1020" i="20"/>
  <c r="O3230" i="16"/>
  <c r="P3230" i="16" s="1"/>
  <c r="P3232" i="16" s="1"/>
  <c r="R1242" i="20"/>
  <c r="R1243" i="20" s="1"/>
  <c r="AE2287" i="16"/>
  <c r="U2046" i="16"/>
  <c r="T2296" i="16"/>
  <c r="S2048" i="16"/>
  <c r="T2047" i="16"/>
  <c r="AD585" i="16"/>
  <c r="AD2289" i="16"/>
  <c r="AE2006" i="16"/>
  <c r="AB1993" i="16"/>
  <c r="Z2007" i="16"/>
  <c r="Y586" i="16"/>
  <c r="Y2008" i="16"/>
  <c r="X587" i="16"/>
  <c r="X841" i="16" s="1"/>
  <c r="X202" i="10" s="1"/>
  <c r="X346" i="10" s="1"/>
  <c r="R2069" i="16"/>
  <c r="AE1060" i="20"/>
  <c r="AE1032" i="20"/>
  <c r="T1069" i="20"/>
  <c r="U1068" i="20"/>
  <c r="Y1054" i="20"/>
  <c r="X1055" i="20"/>
  <c r="AE1025" i="20"/>
  <c r="AC1039" i="20"/>
  <c r="X1061" i="20"/>
  <c r="W1062" i="20"/>
  <c r="AB1033" i="20"/>
  <c r="AA1034" i="20"/>
  <c r="X1048" i="20"/>
  <c r="Y1047" i="20"/>
  <c r="AA1040" i="20"/>
  <c r="Z1041" i="20"/>
  <c r="Q2076" i="16"/>
  <c r="R2076" i="16" s="1"/>
  <c r="P3231" i="16"/>
  <c r="Y1865" i="16"/>
  <c r="Z1865" i="16" s="1"/>
  <c r="AE908" i="20"/>
  <c r="S2062" i="16"/>
  <c r="T2062" i="16" s="1"/>
  <c r="R1235" i="20"/>
  <c r="Q1236" i="20"/>
  <c r="S1228" i="20"/>
  <c r="R1229" i="20"/>
  <c r="W1214" i="20"/>
  <c r="W1215" i="20" s="1"/>
  <c r="X1213" i="20"/>
  <c r="Y1213" i="20" s="1"/>
  <c r="N1250" i="20"/>
  <c r="N236" i="20" s="1"/>
  <c r="O1249" i="20"/>
  <c r="N234" i="20"/>
  <c r="T1241" i="20"/>
  <c r="U1234" i="20"/>
  <c r="X1227" i="20"/>
  <c r="W1220" i="20"/>
  <c r="Y1206" i="20"/>
  <c r="S1221" i="20"/>
  <c r="S1222" i="20" s="1"/>
  <c r="V1200" i="20"/>
  <c r="V1201" i="20" s="1"/>
  <c r="Y1199" i="20"/>
  <c r="AC1192" i="20"/>
  <c r="AD1192" i="20" s="1"/>
  <c r="X1186" i="20"/>
  <c r="X1187" i="20" s="1"/>
  <c r="AB1155" i="20"/>
  <c r="AB1156" i="20" s="1"/>
  <c r="AE1141" i="20"/>
  <c r="AE1142" i="20" s="1"/>
  <c r="AB2026" i="16"/>
  <c r="S2075" i="16"/>
  <c r="X2295" i="16"/>
  <c r="Y2039" i="16"/>
  <c r="AD3175" i="16"/>
  <c r="AE3173" i="16"/>
  <c r="S2082" i="16"/>
  <c r="V2060" i="16"/>
  <c r="V2298" i="16" s="1"/>
  <c r="AA3182" i="16"/>
  <c r="AB3180" i="16"/>
  <c r="U2061" i="16"/>
  <c r="V3223" i="16"/>
  <c r="W3223" i="16" s="1"/>
  <c r="X3223" i="16" s="1"/>
  <c r="Y3223" i="16" s="1"/>
  <c r="Z3223" i="16" s="1"/>
  <c r="AA3223" i="16" s="1"/>
  <c r="AB3223" i="16" s="1"/>
  <c r="AC3223" i="16" s="1"/>
  <c r="AD3223" i="16" s="1"/>
  <c r="AE3223" i="16" s="1"/>
  <c r="H3223" i="16" s="1"/>
  <c r="Z2019" i="16"/>
  <c r="P2083" i="16"/>
  <c r="Q2083" i="16" s="1"/>
  <c r="R2083" i="16" s="1"/>
  <c r="O629" i="16"/>
  <c r="O843" i="16" s="1"/>
  <c r="O842" i="16" s="1"/>
  <c r="S2301" i="16"/>
  <c r="AB2294" i="16"/>
  <c r="AC2032" i="16"/>
  <c r="S627" i="16"/>
  <c r="S2300" i="16"/>
  <c r="T2074" i="16"/>
  <c r="W2040" i="16"/>
  <c r="Q3231" i="16"/>
  <c r="T2081" i="16"/>
  <c r="AE3145" i="16"/>
  <c r="H3145" i="16" s="1"/>
  <c r="H3143" i="16"/>
  <c r="AB2027" i="16"/>
  <c r="AB2033" i="16"/>
  <c r="AB2034" i="16" s="1"/>
  <c r="AC3152" i="16"/>
  <c r="AD3150" i="16"/>
  <c r="X3196" i="16"/>
  <c r="Y3194" i="16"/>
  <c r="S3222" i="16"/>
  <c r="R3224" i="16"/>
  <c r="AB2293" i="16"/>
  <c r="AC2025" i="16"/>
  <c r="Y3189" i="16"/>
  <c r="Z3187" i="16"/>
  <c r="AB3159" i="16"/>
  <c r="AC3157" i="16"/>
  <c r="AA3168" i="16"/>
  <c r="AB3166" i="16"/>
  <c r="AB2292" i="16"/>
  <c r="AC2018" i="16"/>
  <c r="T2055" i="16"/>
  <c r="U2054" i="16"/>
  <c r="V3210" i="16"/>
  <c r="W3208" i="16"/>
  <c r="U2067" i="16"/>
  <c r="Q628" i="16"/>
  <c r="S3229" i="16"/>
  <c r="R3231" i="16"/>
  <c r="U3217" i="16"/>
  <c r="V3215" i="16"/>
  <c r="V2297" i="16"/>
  <c r="W2053" i="16"/>
  <c r="S2068" i="16"/>
  <c r="T2068" i="16" s="1"/>
  <c r="R628" i="16"/>
  <c r="Y3201" i="16"/>
  <c r="AD2995" i="16"/>
  <c r="AE2993" i="16"/>
  <c r="W3049" i="16"/>
  <c r="W3051" i="16" s="1"/>
  <c r="Z3009" i="16"/>
  <c r="AA3007" i="16"/>
  <c r="AB3007" i="16" s="1"/>
  <c r="AB3009" i="16" s="1"/>
  <c r="AA3002" i="16"/>
  <c r="AB3000" i="16"/>
  <c r="W3037" i="16"/>
  <c r="X3035" i="16"/>
  <c r="Y3043" i="16"/>
  <c r="Z3043" i="16" s="1"/>
  <c r="AA3043" i="16" s="1"/>
  <c r="AB3043" i="16" s="1"/>
  <c r="AC3043" i="16" s="1"/>
  <c r="AD3043" i="16" s="1"/>
  <c r="AE3043" i="16" s="1"/>
  <c r="H3043" i="16" s="1"/>
  <c r="AD2981" i="16"/>
  <c r="AE2979" i="16"/>
  <c r="V3050" i="16"/>
  <c r="W3050" i="16" s="1"/>
  <c r="X3050" i="16" s="1"/>
  <c r="Y3050" i="16" s="1"/>
  <c r="Z3050" i="16" s="1"/>
  <c r="AA3050" i="16" s="1"/>
  <c r="U3044" i="16"/>
  <c r="V3042" i="16"/>
  <c r="X3023" i="16"/>
  <c r="Y3021" i="16"/>
  <c r="W3030" i="16"/>
  <c r="X3028" i="16"/>
  <c r="AE2974" i="16"/>
  <c r="H2974" i="16" s="1"/>
  <c r="H2972" i="16"/>
  <c r="AB2988" i="16"/>
  <c r="AC2986" i="16"/>
  <c r="Y3016" i="16"/>
  <c r="Z3014" i="16"/>
  <c r="V3071" i="16"/>
  <c r="U3073" i="16"/>
  <c r="V3080" i="16"/>
  <c r="W3078" i="16"/>
  <c r="W3080" i="16" s="1"/>
  <c r="U3080" i="16"/>
  <c r="H3079" i="16"/>
  <c r="H3072" i="16"/>
  <c r="R54" i="18"/>
  <c r="Q21" i="18"/>
  <c r="AC84" i="16"/>
  <c r="AC183" i="16"/>
  <c r="AD2335" i="16"/>
  <c r="AD2326" i="16"/>
  <c r="AD59" i="16"/>
  <c r="AE57" i="16" s="1"/>
  <c r="AE2311" i="16" s="1"/>
  <c r="AE2314" i="16" s="1"/>
  <c r="AE91" i="16" s="1"/>
  <c r="AE1143" i="16"/>
  <c r="AE1137" i="16"/>
  <c r="AC1153" i="16"/>
  <c r="AD1161" i="16"/>
  <c r="AE1159" i="16"/>
  <c r="AE1136" i="16"/>
  <c r="AD1160" i="16"/>
  <c r="AE1142" i="16"/>
  <c r="AC1147" i="16"/>
  <c r="AE2266" i="16"/>
  <c r="AE1843" i="16"/>
  <c r="AE1844" i="16" s="1"/>
  <c r="AA1154" i="16"/>
  <c r="AB1154" i="16" s="1"/>
  <c r="AA1148" i="16"/>
  <c r="AB1148" i="16" s="1"/>
  <c r="AA1149" i="16"/>
  <c r="AB1149" i="16" s="1"/>
  <c r="S1885" i="16"/>
  <c r="S1886" i="16" s="1"/>
  <c r="T1884" i="16"/>
  <c r="W166" i="16"/>
  <c r="W183" i="16" s="1"/>
  <c r="W57" i="10" s="1"/>
  <c r="X1155" i="16"/>
  <c r="Y1155" i="16" s="1"/>
  <c r="Z1155" i="16" s="1"/>
  <c r="Y1165" i="16"/>
  <c r="X137" i="16"/>
  <c r="X171" i="16" s="1"/>
  <c r="X188" i="16" s="1"/>
  <c r="X21" i="10" s="1"/>
  <c r="U1925" i="16"/>
  <c r="V1924" i="16"/>
  <c r="V2276" i="16" s="1"/>
  <c r="W58" i="10"/>
  <c r="W346" i="10" s="1"/>
  <c r="P109" i="10"/>
  <c r="P108" i="10" s="1"/>
  <c r="R102" i="10"/>
  <c r="P82" i="10"/>
  <c r="P104" i="10"/>
  <c r="Q102" i="10"/>
  <c r="P147" i="10"/>
  <c r="P47" i="18" s="1"/>
  <c r="Q343" i="10"/>
  <c r="S56" i="10"/>
  <c r="S344" i="10" s="1"/>
  <c r="S19" i="18"/>
  <c r="S24" i="18" s="1"/>
  <c r="S51" i="10"/>
  <c r="S339" i="10" s="1"/>
  <c r="S50" i="10"/>
  <c r="S338" i="10" s="1"/>
  <c r="R180" i="16"/>
  <c r="S181" i="16"/>
  <c r="S55" i="10" s="1"/>
  <c r="S163" i="16"/>
  <c r="T165" i="16"/>
  <c r="T182" i="16" s="1"/>
  <c r="T166" i="16"/>
  <c r="T183" i="16" s="1"/>
  <c r="T57" i="10" s="1"/>
  <c r="T167" i="16"/>
  <c r="T184" i="16" s="1"/>
  <c r="T164" i="16"/>
  <c r="T168" i="16"/>
  <c r="T185" i="16" s="1"/>
  <c r="T59" i="10" s="1"/>
  <c r="P47" i="10"/>
  <c r="R175" i="16"/>
  <c r="Q48" i="10"/>
  <c r="T139" i="16"/>
  <c r="T161" i="16"/>
  <c r="T178" i="16" s="1"/>
  <c r="T159" i="16"/>
  <c r="T160" i="16"/>
  <c r="T177" i="16" s="1"/>
  <c r="S158" i="16"/>
  <c r="S176" i="16"/>
  <c r="S49" i="10" s="1"/>
  <c r="R46" i="18"/>
  <c r="R56" i="18" s="1"/>
  <c r="R24" i="18"/>
  <c r="P145" i="10"/>
  <c r="P17" i="18" s="1"/>
  <c r="S49" i="18"/>
  <c r="V20" i="10"/>
  <c r="W137" i="16"/>
  <c r="W171" i="16" s="1"/>
  <c r="W188" i="16" s="1"/>
  <c r="W21" i="10" s="1"/>
  <c r="W101" i="10" s="1"/>
  <c r="T20" i="10"/>
  <c r="V1166" i="16"/>
  <c r="U188" i="16"/>
  <c r="U21" i="10" s="1"/>
  <c r="U101" i="10" s="1"/>
  <c r="Q147" i="10"/>
  <c r="Q47" i="18" s="1"/>
  <c r="Q87" i="10"/>
  <c r="W1879" i="16"/>
  <c r="X1879" i="16" s="1"/>
  <c r="Y1879" i="16" s="1"/>
  <c r="Z1879" i="16" s="1"/>
  <c r="AA1879" i="16" s="1"/>
  <c r="AB1879" i="16" s="1"/>
  <c r="U1167" i="16"/>
  <c r="S1926" i="16"/>
  <c r="T2277" i="16" l="1"/>
  <c r="T1933" i="16"/>
  <c r="U1931" i="16"/>
  <c r="T1932" i="16"/>
  <c r="AC1096" i="20"/>
  <c r="AD1095" i="20"/>
  <c r="AC1097" i="20"/>
  <c r="M1265" i="20"/>
  <c r="N1265" i="20"/>
  <c r="O1250" i="20"/>
  <c r="O236" i="20" s="1"/>
  <c r="O203" i="10"/>
  <c r="O347" i="10" s="1"/>
  <c r="AA1864" i="16"/>
  <c r="AB1864" i="16" s="1"/>
  <c r="AA2269" i="16"/>
  <c r="AC1863" i="16"/>
  <c r="AC2269" i="16" s="1"/>
  <c r="W1089" i="20"/>
  <c r="AC1879" i="16"/>
  <c r="T1918" i="16"/>
  <c r="U1918" i="16" s="1"/>
  <c r="X1088" i="20"/>
  <c r="W1090" i="20"/>
  <c r="T2275" i="16"/>
  <c r="T1919" i="16"/>
  <c r="U1919" i="16" s="1"/>
  <c r="V1917" i="16"/>
  <c r="AC1878" i="16"/>
  <c r="AD1877" i="16"/>
  <c r="AA1193" i="20"/>
  <c r="AB1193" i="20" s="1"/>
  <c r="AB1194" i="20" s="1"/>
  <c r="X1207" i="20"/>
  <c r="X1208" i="20" s="1"/>
  <c r="AB1994" i="16"/>
  <c r="Z109" i="12"/>
  <c r="AE101" i="12"/>
  <c r="AE109" i="12" s="1"/>
  <c r="Y216" i="20"/>
  <c r="Z1176" i="20"/>
  <c r="Z218" i="20"/>
  <c r="Z1264" i="20" s="1"/>
  <c r="Q1248" i="20"/>
  <c r="P233" i="20"/>
  <c r="AD2001" i="16"/>
  <c r="AE2000" i="16"/>
  <c r="O3232" i="16"/>
  <c r="O2084" i="16" s="1"/>
  <c r="O653" i="16" s="1"/>
  <c r="I625" i="16" s="1"/>
  <c r="G231" i="20" s="1"/>
  <c r="G232" i="20" s="1"/>
  <c r="Q3230" i="16"/>
  <c r="R3230" i="16" s="1"/>
  <c r="S3230" i="16" s="1"/>
  <c r="AD1026" i="20"/>
  <c r="AD1027" i="20" s="1"/>
  <c r="AA1194" i="20"/>
  <c r="X1067" i="20"/>
  <c r="AA1177" i="20"/>
  <c r="AA1865" i="16"/>
  <c r="AB1865" i="16" s="1"/>
  <c r="AC1162" i="20"/>
  <c r="AB1163" i="20"/>
  <c r="W2041" i="16"/>
  <c r="AB1040" i="20"/>
  <c r="AB1041" i="20" s="1"/>
  <c r="AA1041" i="20"/>
  <c r="AB1169" i="20"/>
  <c r="AA1170" i="20"/>
  <c r="AC1033" i="20"/>
  <c r="AB1034" i="20"/>
  <c r="U2062" i="16"/>
  <c r="AE1019" i="20"/>
  <c r="AE1020" i="20" s="1"/>
  <c r="AD1020" i="20"/>
  <c r="S1242" i="20"/>
  <c r="S1243" i="20" s="1"/>
  <c r="AE2289" i="16"/>
  <c r="AE585" i="16"/>
  <c r="S3224" i="16"/>
  <c r="Z2008" i="16"/>
  <c r="Y587" i="16"/>
  <c r="Y841" i="16" s="1"/>
  <c r="Y202" i="10" s="1"/>
  <c r="Y346" i="10" s="1"/>
  <c r="T2048" i="16"/>
  <c r="U2047" i="16"/>
  <c r="AA2007" i="16"/>
  <c r="Z586" i="16"/>
  <c r="AC1993" i="16"/>
  <c r="U2296" i="16"/>
  <c r="V2046" i="16"/>
  <c r="S2076" i="16"/>
  <c r="AD1039" i="20"/>
  <c r="Y1048" i="20"/>
  <c r="Z1047" i="20"/>
  <c r="U1069" i="20"/>
  <c r="V1068" i="20"/>
  <c r="Y1055" i="20"/>
  <c r="Z1054" i="20"/>
  <c r="Y1061" i="20"/>
  <c r="X1062" i="20"/>
  <c r="S1235" i="20"/>
  <c r="R1236" i="20"/>
  <c r="S2083" i="16"/>
  <c r="T1228" i="20"/>
  <c r="S1229" i="20"/>
  <c r="S2069" i="16"/>
  <c r="T2069" i="16" s="1"/>
  <c r="Z1213" i="20"/>
  <c r="Y1215" i="20"/>
  <c r="X1214" i="20"/>
  <c r="Y1214" i="20" s="1"/>
  <c r="U1241" i="20"/>
  <c r="P1249" i="20"/>
  <c r="O234" i="20"/>
  <c r="V1234" i="20"/>
  <c r="Y1227" i="20"/>
  <c r="T1221" i="20"/>
  <c r="T1222" i="20" s="1"/>
  <c r="Z1206" i="20"/>
  <c r="X1220" i="20"/>
  <c r="Z1199" i="20"/>
  <c r="W1200" i="20"/>
  <c r="W1201" i="20" s="1"/>
  <c r="AE1192" i="20"/>
  <c r="Y1186" i="20"/>
  <c r="Y1187" i="20" s="1"/>
  <c r="AC1155" i="20"/>
  <c r="AC1156" i="20" s="1"/>
  <c r="T2082" i="16"/>
  <c r="T2075" i="16"/>
  <c r="R629" i="16"/>
  <c r="R843" i="16" s="1"/>
  <c r="R842" i="16" s="1"/>
  <c r="Q629" i="16"/>
  <c r="Q843" i="16" s="1"/>
  <c r="Q842" i="16" s="1"/>
  <c r="Z2039" i="16"/>
  <c r="Y2295" i="16"/>
  <c r="W2060" i="16"/>
  <c r="X2060" i="16" s="1"/>
  <c r="Y2060" i="16" s="1"/>
  <c r="Y2298" i="16" s="1"/>
  <c r="P629" i="16"/>
  <c r="P843" i="16" s="1"/>
  <c r="P842" i="16" s="1"/>
  <c r="AC2033" i="16"/>
  <c r="AC2034" i="16" s="1"/>
  <c r="V2061" i="16"/>
  <c r="H3173" i="16"/>
  <c r="AE3175" i="16"/>
  <c r="H3175" i="16" s="1"/>
  <c r="T3222" i="16"/>
  <c r="AB3182" i="16"/>
  <c r="AC3180" i="16"/>
  <c r="AC3182" i="16" s="1"/>
  <c r="S628" i="16"/>
  <c r="X2053" i="16"/>
  <c r="W2297" i="16"/>
  <c r="S3231" i="16"/>
  <c r="Y3196" i="16"/>
  <c r="Z3194" i="16"/>
  <c r="AA2019" i="16"/>
  <c r="W3210" i="16"/>
  <c r="X3208" i="16"/>
  <c r="AC2292" i="16"/>
  <c r="AD2018" i="16"/>
  <c r="AC3159" i="16"/>
  <c r="AD3157" i="16"/>
  <c r="AC2293" i="16"/>
  <c r="AD2025" i="16"/>
  <c r="AD3152" i="16"/>
  <c r="AE3150" i="16"/>
  <c r="T2301" i="16"/>
  <c r="Y3203" i="16"/>
  <c r="Z3201" i="16"/>
  <c r="W3215" i="16"/>
  <c r="V3217" i="16"/>
  <c r="T3229" i="16"/>
  <c r="AC2294" i="16"/>
  <c r="AD2032" i="16"/>
  <c r="AC2026" i="16"/>
  <c r="AC2027" i="16" s="1"/>
  <c r="U2299" i="16"/>
  <c r="V2067" i="16"/>
  <c r="AA2020" i="16"/>
  <c r="X2040" i="16"/>
  <c r="AB3168" i="16"/>
  <c r="AC3166" i="16"/>
  <c r="Z3189" i="16"/>
  <c r="AA3187" i="16"/>
  <c r="U2068" i="16"/>
  <c r="U2055" i="16"/>
  <c r="V2054" i="16"/>
  <c r="U2081" i="16"/>
  <c r="T2300" i="16"/>
  <c r="T627" i="16"/>
  <c r="U2074" i="16"/>
  <c r="AE2995" i="16"/>
  <c r="H2995" i="16" s="1"/>
  <c r="H2993" i="16"/>
  <c r="X3049" i="16"/>
  <c r="X3051" i="16" s="1"/>
  <c r="AA3009" i="16"/>
  <c r="AC3007" i="16"/>
  <c r="AC3009" i="16" s="1"/>
  <c r="AC3000" i="16"/>
  <c r="AB3002" i="16"/>
  <c r="X3037" i="16"/>
  <c r="Y3035" i="16"/>
  <c r="AE2981" i="16"/>
  <c r="H2981" i="16" s="1"/>
  <c r="H2979" i="16"/>
  <c r="AB3050" i="16"/>
  <c r="AC3050" i="16" s="1"/>
  <c r="AD3050" i="16" s="1"/>
  <c r="AE3050" i="16" s="1"/>
  <c r="H3050" i="16" s="1"/>
  <c r="V3044" i="16"/>
  <c r="W3042" i="16"/>
  <c r="Z3016" i="16"/>
  <c r="AA3014" i="16"/>
  <c r="X3030" i="16"/>
  <c r="Y3028" i="16"/>
  <c r="AC2988" i="16"/>
  <c r="AD2986" i="16"/>
  <c r="Y3023" i="16"/>
  <c r="Z3021" i="16"/>
  <c r="X3078" i="16"/>
  <c r="X3080" i="16" s="1"/>
  <c r="W3071" i="16"/>
  <c r="V3073" i="16"/>
  <c r="S54" i="18"/>
  <c r="S21" i="18"/>
  <c r="R21" i="18"/>
  <c r="AE2323" i="16"/>
  <c r="AD2338" i="16"/>
  <c r="AD60" i="16"/>
  <c r="AD87" i="16" s="1"/>
  <c r="AC57" i="10"/>
  <c r="AC54" i="10" s="1"/>
  <c r="AC53" i="10" s="1"/>
  <c r="AC47" i="10" s="1"/>
  <c r="AC180" i="16"/>
  <c r="AC1154" i="16"/>
  <c r="AE1161" i="16"/>
  <c r="AC1149" i="16"/>
  <c r="AD1147" i="16"/>
  <c r="AE1160" i="16"/>
  <c r="AC1148" i="16"/>
  <c r="AD1153" i="16"/>
  <c r="X20" i="10"/>
  <c r="X101" i="10"/>
  <c r="Z1165" i="16"/>
  <c r="AA1155" i="16"/>
  <c r="AB1155" i="16" s="1"/>
  <c r="T1885" i="16"/>
  <c r="T1886" i="16" s="1"/>
  <c r="U1884" i="16"/>
  <c r="T2272" i="16"/>
  <c r="Y137" i="16"/>
  <c r="Y171" i="16" s="1"/>
  <c r="Y188" i="16" s="1"/>
  <c r="Y21" i="10" s="1"/>
  <c r="W1924" i="16"/>
  <c r="V1925" i="16"/>
  <c r="S16" i="18"/>
  <c r="S26" i="18" s="1"/>
  <c r="S66" i="10" s="1"/>
  <c r="S102" i="10" s="1"/>
  <c r="Q109" i="10"/>
  <c r="Q108" i="10" s="1"/>
  <c r="Q82" i="10"/>
  <c r="Q104" i="10"/>
  <c r="R88" i="10"/>
  <c r="R87" i="10" s="1"/>
  <c r="R104" i="10" s="1"/>
  <c r="T58" i="10"/>
  <c r="T346" i="10" s="1"/>
  <c r="T56" i="10"/>
  <c r="T344" i="10" s="1"/>
  <c r="T50" i="10"/>
  <c r="T338" i="10" s="1"/>
  <c r="T51" i="10"/>
  <c r="T339" i="10" s="1"/>
  <c r="U165" i="16"/>
  <c r="U182" i="16" s="1"/>
  <c r="U164" i="16"/>
  <c r="U166" i="16"/>
  <c r="U183" i="16" s="1"/>
  <c r="U57" i="10" s="1"/>
  <c r="U168" i="16"/>
  <c r="U185" i="16" s="1"/>
  <c r="S343" i="10"/>
  <c r="S54" i="10"/>
  <c r="S53" i="10" s="1"/>
  <c r="R343" i="10"/>
  <c r="R54" i="10"/>
  <c r="R53" i="10" s="1"/>
  <c r="T181" i="16"/>
  <c r="T55" i="10" s="1"/>
  <c r="T163" i="16"/>
  <c r="S180" i="16"/>
  <c r="U139" i="16"/>
  <c r="U161" i="16"/>
  <c r="U178" i="16" s="1"/>
  <c r="U159" i="16"/>
  <c r="U160" i="16"/>
  <c r="U177" i="16" s="1"/>
  <c r="S175" i="16"/>
  <c r="Q47" i="10"/>
  <c r="R48" i="10"/>
  <c r="T158" i="16"/>
  <c r="T176" i="16"/>
  <c r="T49" i="10" s="1"/>
  <c r="V49" i="18"/>
  <c r="S46" i="18"/>
  <c r="S56" i="18" s="1"/>
  <c r="W20" i="10"/>
  <c r="V19" i="18"/>
  <c r="V24" i="18" s="1"/>
  <c r="W1166" i="16"/>
  <c r="V138" i="16"/>
  <c r="U20" i="10"/>
  <c r="Q145" i="10"/>
  <c r="Q17" i="18" s="1"/>
  <c r="T49" i="18"/>
  <c r="T19" i="18"/>
  <c r="R145" i="10"/>
  <c r="R17" i="18" s="1"/>
  <c r="V1167" i="16"/>
  <c r="T1926" i="16"/>
  <c r="U1932" i="16" l="1"/>
  <c r="U2277" i="16"/>
  <c r="U1933" i="16"/>
  <c r="V1931" i="16"/>
  <c r="AD1096" i="20"/>
  <c r="AE1095" i="20"/>
  <c r="AD1097" i="20"/>
  <c r="O1265" i="20"/>
  <c r="P1250" i="20"/>
  <c r="P236" i="20" s="1"/>
  <c r="R1248" i="20"/>
  <c r="S1248" i="20" s="1"/>
  <c r="P203" i="10"/>
  <c r="P347" i="10" s="1"/>
  <c r="Q203" i="10"/>
  <c r="Q347" i="10" s="1"/>
  <c r="R203" i="10"/>
  <c r="R347" i="10" s="1"/>
  <c r="AD1863" i="16"/>
  <c r="AD2269" i="16" s="1"/>
  <c r="AC1864" i="16"/>
  <c r="V1919" i="16"/>
  <c r="AD1879" i="16"/>
  <c r="V2275" i="16"/>
  <c r="V1918" i="16"/>
  <c r="Y1088" i="20"/>
  <c r="X1090" i="20"/>
  <c r="X1089" i="20"/>
  <c r="W1917" i="16"/>
  <c r="O654" i="16"/>
  <c r="O235" i="20" s="1"/>
  <c r="I626" i="16"/>
  <c r="AE1877" i="16"/>
  <c r="AD2271" i="16"/>
  <c r="AD1878" i="16"/>
  <c r="AC1193" i="20"/>
  <c r="AD1193" i="20" s="1"/>
  <c r="AD1194" i="20" s="1"/>
  <c r="AC1994" i="16"/>
  <c r="Y1207" i="20"/>
  <c r="Y1208" i="20" s="1"/>
  <c r="AA218" i="20"/>
  <c r="AA1264" i="20" s="1"/>
  <c r="AE2001" i="16"/>
  <c r="Z216" i="20"/>
  <c r="AA1176" i="20"/>
  <c r="Q233" i="20"/>
  <c r="V2062" i="16"/>
  <c r="AE1026" i="20"/>
  <c r="AE1027" i="20" s="1"/>
  <c r="T3230" i="16"/>
  <c r="U3230" i="16" s="1"/>
  <c r="V3230" i="16" s="1"/>
  <c r="W3230" i="16" s="1"/>
  <c r="X3230" i="16" s="1"/>
  <c r="Y3230" i="16" s="1"/>
  <c r="Z3230" i="16" s="1"/>
  <c r="AA3230" i="16" s="1"/>
  <c r="AB3230" i="16" s="1"/>
  <c r="AC3230" i="16" s="1"/>
  <c r="AD3230" i="16" s="1"/>
  <c r="AE3230" i="16" s="1"/>
  <c r="AC1194" i="20"/>
  <c r="AC1865" i="16"/>
  <c r="AB1177" i="20"/>
  <c r="Y1067" i="20"/>
  <c r="AD1162" i="20"/>
  <c r="AC1163" i="20"/>
  <c r="X2041" i="16"/>
  <c r="AC1040" i="20"/>
  <c r="AC1041" i="20" s="1"/>
  <c r="AC1169" i="20"/>
  <c r="AB1170" i="20"/>
  <c r="X1215" i="20"/>
  <c r="AD1033" i="20"/>
  <c r="AC1034" i="20"/>
  <c r="T1242" i="20"/>
  <c r="T1243" i="20" s="1"/>
  <c r="T3224" i="16"/>
  <c r="AB2007" i="16"/>
  <c r="AA586" i="16"/>
  <c r="U2048" i="16"/>
  <c r="V2047" i="16"/>
  <c r="W2046" i="16"/>
  <c r="V2296" i="16"/>
  <c r="AA2008" i="16"/>
  <c r="Z587" i="16"/>
  <c r="Z841" i="16" s="1"/>
  <c r="Z202" i="10" s="1"/>
  <c r="Z346" i="10" s="1"/>
  <c r="AD1993" i="16"/>
  <c r="T2076" i="16"/>
  <c r="Z1048" i="20"/>
  <c r="AA1047" i="20"/>
  <c r="Y1062" i="20"/>
  <c r="Z1061" i="20"/>
  <c r="Z1055" i="20"/>
  <c r="AA1054" i="20"/>
  <c r="V1069" i="20"/>
  <c r="W1068" i="20"/>
  <c r="AE1039" i="20"/>
  <c r="T2083" i="16"/>
  <c r="S629" i="16"/>
  <c r="S843" i="16" s="1"/>
  <c r="S842" i="16" s="1"/>
  <c r="T3231" i="16"/>
  <c r="T1229" i="20"/>
  <c r="U1228" i="20"/>
  <c r="S1236" i="20"/>
  <c r="T1235" i="20"/>
  <c r="Z1214" i="20"/>
  <c r="Z1215" i="20" s="1"/>
  <c r="AA1213" i="20"/>
  <c r="V1241" i="20"/>
  <c r="Q1249" i="20"/>
  <c r="P234" i="20"/>
  <c r="W1234" i="20"/>
  <c r="X1234" i="20" s="1"/>
  <c r="Z1227" i="20"/>
  <c r="Y1220" i="20"/>
  <c r="AA1206" i="20"/>
  <c r="U1221" i="20"/>
  <c r="U1222" i="20" s="1"/>
  <c r="X1200" i="20"/>
  <c r="X1201" i="20" s="1"/>
  <c r="AA1199" i="20"/>
  <c r="Z1186" i="20"/>
  <c r="Z1187" i="20" s="1"/>
  <c r="AD1155" i="20"/>
  <c r="AD1156" i="20" s="1"/>
  <c r="U2075" i="16"/>
  <c r="AD2033" i="16"/>
  <c r="AD2034" i="16" s="1"/>
  <c r="U2082" i="16"/>
  <c r="T628" i="16"/>
  <c r="X2298" i="16"/>
  <c r="Z2060" i="16"/>
  <c r="Z2298" i="16" s="1"/>
  <c r="V2081" i="16"/>
  <c r="Z2295" i="16"/>
  <c r="AA2039" i="16"/>
  <c r="W2061" i="16"/>
  <c r="X2061" i="16" s="1"/>
  <c r="Y2061" i="16" s="1"/>
  <c r="U3222" i="16"/>
  <c r="V3222" i="16" s="1"/>
  <c r="W2298" i="16"/>
  <c r="AD2026" i="16"/>
  <c r="AD2027" i="16" s="1"/>
  <c r="U3229" i="16"/>
  <c r="U3231" i="16" s="1"/>
  <c r="AD3180" i="16"/>
  <c r="AC3168" i="16"/>
  <c r="AD3166" i="16"/>
  <c r="AB2019" i="16"/>
  <c r="AB2020" i="16" s="1"/>
  <c r="AE3152" i="16"/>
  <c r="H3152" i="16" s="1"/>
  <c r="H3150" i="16"/>
  <c r="AD3159" i="16"/>
  <c r="AE3157" i="16"/>
  <c r="V2055" i="16"/>
  <c r="W2054" i="16"/>
  <c r="V2299" i="16"/>
  <c r="W2067" i="16"/>
  <c r="Z3196" i="16"/>
  <c r="AA3194" i="16"/>
  <c r="Y2040" i="16"/>
  <c r="AD2292" i="16"/>
  <c r="AE2018" i="16"/>
  <c r="U2069" i="16"/>
  <c r="V2068" i="16"/>
  <c r="W3217" i="16"/>
  <c r="X3215" i="16"/>
  <c r="X2297" i="16"/>
  <c r="Y2053" i="16"/>
  <c r="U2301" i="16"/>
  <c r="AA3189" i="16"/>
  <c r="AB3187" i="16"/>
  <c r="Z3203" i="16"/>
  <c r="AA3201" i="16"/>
  <c r="X3210" i="16"/>
  <c r="Y3208" i="16"/>
  <c r="V2074" i="16"/>
  <c r="U2300" i="16"/>
  <c r="AD2294" i="16"/>
  <c r="AE2032" i="16"/>
  <c r="AD2293" i="16"/>
  <c r="AE2025" i="16"/>
  <c r="U627" i="16"/>
  <c r="Y3049" i="16"/>
  <c r="Y3051" i="16" s="1"/>
  <c r="AD3007" i="16"/>
  <c r="AC3002" i="16"/>
  <c r="AD3000" i="16"/>
  <c r="Z3035" i="16"/>
  <c r="Y3037" i="16"/>
  <c r="Y3030" i="16"/>
  <c r="Z3028" i="16"/>
  <c r="Z3023" i="16"/>
  <c r="AA3021" i="16"/>
  <c r="AA3016" i="16"/>
  <c r="AB3014" i="16"/>
  <c r="AD2988" i="16"/>
  <c r="AE2986" i="16"/>
  <c r="W3044" i="16"/>
  <c r="X3042" i="16"/>
  <c r="Y3078" i="16"/>
  <c r="Z3078" i="16" s="1"/>
  <c r="Z3080" i="16" s="1"/>
  <c r="X3071" i="16"/>
  <c r="W3073" i="16"/>
  <c r="V46" i="18"/>
  <c r="V56" i="18" s="1"/>
  <c r="V88" i="10" s="1"/>
  <c r="V87" i="10" s="1"/>
  <c r="V21" i="18"/>
  <c r="AD84" i="16"/>
  <c r="AD183" i="16"/>
  <c r="AE59" i="16"/>
  <c r="AE2335" i="16"/>
  <c r="AE2326" i="16"/>
  <c r="Y20" i="10"/>
  <c r="Y101" i="10"/>
  <c r="Y109" i="10"/>
  <c r="AD1148" i="16"/>
  <c r="AE1153" i="16"/>
  <c r="AC1155" i="16"/>
  <c r="AD1155" i="16" s="1"/>
  <c r="AD1149" i="16"/>
  <c r="AE1147" i="16"/>
  <c r="AD1154" i="16"/>
  <c r="AA1165" i="16"/>
  <c r="AB1165" i="16" s="1"/>
  <c r="Z137" i="16"/>
  <c r="Z171" i="16" s="1"/>
  <c r="Z188" i="16" s="1"/>
  <c r="Z21" i="10" s="1"/>
  <c r="U1885" i="16"/>
  <c r="U1886" i="16" s="1"/>
  <c r="V1884" i="16"/>
  <c r="U2272" i="16"/>
  <c r="X49" i="18"/>
  <c r="X19" i="18"/>
  <c r="X1924" i="16"/>
  <c r="X2276" i="16" s="1"/>
  <c r="W138" i="16"/>
  <c r="X1166" i="16"/>
  <c r="W1925" i="16"/>
  <c r="W2276" i="16"/>
  <c r="S145" i="10"/>
  <c r="S17" i="18" s="1"/>
  <c r="R109" i="10"/>
  <c r="R108" i="10" s="1"/>
  <c r="R147" i="10"/>
  <c r="R47" i="18" s="1"/>
  <c r="R82" i="10"/>
  <c r="S88" i="10"/>
  <c r="S147" i="10" s="1"/>
  <c r="S47" i="18" s="1"/>
  <c r="U59" i="10"/>
  <c r="U56" i="10"/>
  <c r="U344" i="10" s="1"/>
  <c r="U19" i="18"/>
  <c r="U24" i="18" s="1"/>
  <c r="U50" i="10"/>
  <c r="U338" i="10" s="1"/>
  <c r="U51" i="10"/>
  <c r="U339" i="10" s="1"/>
  <c r="T180" i="16"/>
  <c r="T343" i="10"/>
  <c r="T54" i="10"/>
  <c r="T53" i="10" s="1"/>
  <c r="V164" i="16"/>
  <c r="V165" i="16"/>
  <c r="V182" i="16" s="1"/>
  <c r="V166" i="16"/>
  <c r="V183" i="16" s="1"/>
  <c r="V57" i="10" s="1"/>
  <c r="V168" i="16"/>
  <c r="V185" i="16" s="1"/>
  <c r="U181" i="16"/>
  <c r="U55" i="10" s="1"/>
  <c r="U163" i="16"/>
  <c r="V161" i="16"/>
  <c r="V178" i="16" s="1"/>
  <c r="V159" i="16"/>
  <c r="V160" i="16"/>
  <c r="V177" i="16" s="1"/>
  <c r="T175" i="16"/>
  <c r="S48" i="10"/>
  <c r="U158" i="16"/>
  <c r="U176" i="16"/>
  <c r="U49" i="10" s="1"/>
  <c r="R47" i="10"/>
  <c r="V54" i="18"/>
  <c r="W19" i="18"/>
  <c r="W16" i="18" s="1"/>
  <c r="V16" i="18"/>
  <c r="V26" i="18" s="1"/>
  <c r="V66" i="10" s="1"/>
  <c r="W49" i="18"/>
  <c r="U49" i="18"/>
  <c r="W1167" i="16"/>
  <c r="X1167" i="16" s="1"/>
  <c r="V139" i="16"/>
  <c r="T16" i="18"/>
  <c r="T26" i="18" s="1"/>
  <c r="T24" i="18"/>
  <c r="T46" i="18"/>
  <c r="T56" i="18" s="1"/>
  <c r="T88" i="10" s="1"/>
  <c r="T54" i="18"/>
  <c r="U1926" i="16"/>
  <c r="V1932" i="16" l="1"/>
  <c r="V2277" i="16"/>
  <c r="V1933" i="16"/>
  <c r="W1931" i="16"/>
  <c r="AE1096" i="20"/>
  <c r="AE1097" i="20" s="1"/>
  <c r="P1265" i="20"/>
  <c r="AE1879" i="16"/>
  <c r="Q1250" i="20"/>
  <c r="Q236" i="20" s="1"/>
  <c r="R233" i="20"/>
  <c r="S203" i="10"/>
  <c r="S347" i="10" s="1"/>
  <c r="AD1864" i="16"/>
  <c r="AE1863" i="16"/>
  <c r="W1919" i="16"/>
  <c r="X1917" i="16"/>
  <c r="W2275" i="16"/>
  <c r="Y1090" i="20"/>
  <c r="Z1088" i="20"/>
  <c r="W1918" i="16"/>
  <c r="Y1089" i="20"/>
  <c r="AE2271" i="16"/>
  <c r="AE1878" i="16"/>
  <c r="AE1193" i="20"/>
  <c r="AE1194" i="20" s="1"/>
  <c r="AD1865" i="16"/>
  <c r="Z1207" i="20"/>
  <c r="Z1208" i="20" s="1"/>
  <c r="AD1994" i="16"/>
  <c r="AB1176" i="20"/>
  <c r="AA216" i="20"/>
  <c r="AD1040" i="20"/>
  <c r="AD1041" i="20" s="1"/>
  <c r="S233" i="20"/>
  <c r="T1248" i="20"/>
  <c r="H3230" i="16"/>
  <c r="AB218" i="20"/>
  <c r="AB1264" i="20" s="1"/>
  <c r="AD1169" i="20"/>
  <c r="AC1170" i="20"/>
  <c r="Z1067" i="20"/>
  <c r="Y2041" i="16"/>
  <c r="AC1177" i="20"/>
  <c r="AE1162" i="20"/>
  <c r="AE1163" i="20" s="1"/>
  <c r="AD1163" i="20"/>
  <c r="W2062" i="16"/>
  <c r="X2062" i="16" s="1"/>
  <c r="Y2062" i="16" s="1"/>
  <c r="V2048" i="16"/>
  <c r="U1242" i="20"/>
  <c r="U1243" i="20" s="1"/>
  <c r="W2055" i="16"/>
  <c r="U2076" i="16"/>
  <c r="AB1054" i="20"/>
  <c r="AA1055" i="20"/>
  <c r="V1228" i="20"/>
  <c r="U1229" i="20"/>
  <c r="AB1047" i="20"/>
  <c r="AA1048" i="20"/>
  <c r="AD1034" i="20"/>
  <c r="AE1033" i="20"/>
  <c r="AE1034" i="20" s="1"/>
  <c r="T629" i="16"/>
  <c r="T843" i="16" s="1"/>
  <c r="T842" i="16" s="1"/>
  <c r="X2046" i="16"/>
  <c r="W2296" i="16"/>
  <c r="W2047" i="16"/>
  <c r="AB2008" i="16"/>
  <c r="AA587" i="16"/>
  <c r="AA841" i="16" s="1"/>
  <c r="AA202" i="10" s="1"/>
  <c r="AA346" i="10" s="1"/>
  <c r="AE1993" i="16"/>
  <c r="AC2007" i="16"/>
  <c r="AB586" i="16"/>
  <c r="U2083" i="16"/>
  <c r="X1068" i="20"/>
  <c r="W1069" i="20"/>
  <c r="Z1062" i="20"/>
  <c r="AA1061" i="20"/>
  <c r="T1236" i="20"/>
  <c r="U1235" i="20"/>
  <c r="Z3037" i="16"/>
  <c r="AA1214" i="20"/>
  <c r="AA1215" i="20" s="1"/>
  <c r="AB1213" i="20"/>
  <c r="W1241" i="20"/>
  <c r="R1249" i="20"/>
  <c r="Q234" i="20"/>
  <c r="Y1234" i="20"/>
  <c r="AA1227" i="20"/>
  <c r="V1221" i="20"/>
  <c r="V1222" i="20" s="1"/>
  <c r="AB1206" i="20"/>
  <c r="Z1220" i="20"/>
  <c r="AB1199" i="20"/>
  <c r="Y1200" i="20"/>
  <c r="Y1201" i="20" s="1"/>
  <c r="AA1186" i="20"/>
  <c r="AA1187" i="20" s="1"/>
  <c r="AE1155" i="20"/>
  <c r="V2075" i="16"/>
  <c r="U628" i="16"/>
  <c r="V2082" i="16"/>
  <c r="AA2060" i="16"/>
  <c r="AB2060" i="16" s="1"/>
  <c r="W2081" i="16"/>
  <c r="V2301" i="16"/>
  <c r="Z2061" i="16"/>
  <c r="U3224" i="16"/>
  <c r="AA2295" i="16"/>
  <c r="AB2039" i="16"/>
  <c r="V3229" i="16"/>
  <c r="V3231" i="16" s="1"/>
  <c r="AD3182" i="16"/>
  <c r="AE3180" i="16"/>
  <c r="AE3182" i="16" s="1"/>
  <c r="Y3210" i="16"/>
  <c r="Z3208" i="16"/>
  <c r="AB3189" i="16"/>
  <c r="AC3187" i="16"/>
  <c r="V3224" i="16"/>
  <c r="W3222" i="16"/>
  <c r="Z2040" i="16"/>
  <c r="X2067" i="16"/>
  <c r="W2299" i="16"/>
  <c r="AE2294" i="16"/>
  <c r="W2068" i="16"/>
  <c r="V627" i="16"/>
  <c r="AE3159" i="16"/>
  <c r="H3159" i="16" s="1"/>
  <c r="H3157" i="16"/>
  <c r="V2069" i="16"/>
  <c r="AD3168" i="16"/>
  <c r="AE3166" i="16"/>
  <c r="AE2293" i="16"/>
  <c r="AA3203" i="16"/>
  <c r="AB3201" i="16"/>
  <c r="AE2292" i="16"/>
  <c r="AA3196" i="16"/>
  <c r="AB3194" i="16"/>
  <c r="AE2026" i="16"/>
  <c r="AE2027" i="16" s="1"/>
  <c r="X3217" i="16"/>
  <c r="Y3215" i="16"/>
  <c r="V2300" i="16"/>
  <c r="W2074" i="16"/>
  <c r="Z2053" i="16"/>
  <c r="Y2297" i="16"/>
  <c r="X2054" i="16"/>
  <c r="AE2033" i="16"/>
  <c r="AE2034" i="16" s="1"/>
  <c r="AC2019" i="16"/>
  <c r="Z3049" i="16"/>
  <c r="Z3051" i="16" s="1"/>
  <c r="AA3035" i="16"/>
  <c r="AB3035" i="16" s="1"/>
  <c r="AB3037" i="16" s="1"/>
  <c r="AD3009" i="16"/>
  <c r="AE3007" i="16"/>
  <c r="AD3002" i="16"/>
  <c r="AE3000" i="16"/>
  <c r="AA3023" i="16"/>
  <c r="AB3021" i="16"/>
  <c r="Z3030" i="16"/>
  <c r="AA3028" i="16"/>
  <c r="AE2988" i="16"/>
  <c r="H2988" i="16" s="1"/>
  <c r="H2986" i="16"/>
  <c r="X3044" i="16"/>
  <c r="Y3042" i="16"/>
  <c r="AB3016" i="16"/>
  <c r="AC3014" i="16"/>
  <c r="AA3078" i="16"/>
  <c r="AA3080" i="16" s="1"/>
  <c r="Y3080" i="16"/>
  <c r="X3073" i="16"/>
  <c r="Y3071" i="16"/>
  <c r="V147" i="10"/>
  <c r="V47" i="18" s="1"/>
  <c r="W46" i="18"/>
  <c r="W56" i="18" s="1"/>
  <c r="W88" i="10" s="1"/>
  <c r="W147" i="10" s="1"/>
  <c r="W47" i="18" s="1"/>
  <c r="U21" i="18"/>
  <c r="T21" i="18"/>
  <c r="AE2338" i="16"/>
  <c r="AE60" i="16"/>
  <c r="AE87" i="16" s="1"/>
  <c r="AD57" i="10"/>
  <c r="AD54" i="10" s="1"/>
  <c r="AD53" i="10" s="1"/>
  <c r="AD47" i="10" s="1"/>
  <c r="AD180" i="16"/>
  <c r="Y108" i="10"/>
  <c r="Z20" i="10"/>
  <c r="Z101" i="10"/>
  <c r="Z109" i="10"/>
  <c r="AE1154" i="16"/>
  <c r="AE1149" i="16"/>
  <c r="AE1155" i="16"/>
  <c r="AC1165" i="16"/>
  <c r="AB137" i="16"/>
  <c r="AB171" i="16" s="1"/>
  <c r="AB188" i="16" s="1"/>
  <c r="AB21" i="10" s="1"/>
  <c r="AE1148" i="16"/>
  <c r="AA137" i="16"/>
  <c r="AA171" i="16" s="1"/>
  <c r="AA188" i="16" s="1"/>
  <c r="AA21" i="10" s="1"/>
  <c r="V1885" i="16"/>
  <c r="V1886" i="16" s="1"/>
  <c r="W1884" i="16"/>
  <c r="V2272" i="16"/>
  <c r="X24" i="18"/>
  <c r="X16" i="18"/>
  <c r="X26" i="18" s="1"/>
  <c r="X66" i="10" s="1"/>
  <c r="X54" i="18"/>
  <c r="X46" i="18"/>
  <c r="X56" i="18" s="1"/>
  <c r="X88" i="10" s="1"/>
  <c r="Y1924" i="16"/>
  <c r="Z1924" i="16" s="1"/>
  <c r="X1925" i="16"/>
  <c r="X139" i="16"/>
  <c r="Y1167" i="16"/>
  <c r="Y1166" i="16"/>
  <c r="X138" i="16"/>
  <c r="S87" i="10"/>
  <c r="S82" i="10" s="1"/>
  <c r="S109" i="10"/>
  <c r="S108" i="10" s="1"/>
  <c r="V82" i="10"/>
  <c r="U16" i="18"/>
  <c r="U26" i="18" s="1"/>
  <c r="U66" i="10" s="1"/>
  <c r="V102" i="10" s="1"/>
  <c r="T66" i="10"/>
  <c r="V59" i="10"/>
  <c r="V56" i="10"/>
  <c r="V344" i="10" s="1"/>
  <c r="V51" i="10"/>
  <c r="V339" i="10" s="1"/>
  <c r="V50" i="10"/>
  <c r="V338" i="10" s="1"/>
  <c r="U180" i="16"/>
  <c r="V181" i="16"/>
  <c r="V55" i="10" s="1"/>
  <c r="V163" i="16"/>
  <c r="W164" i="16"/>
  <c r="W165" i="16"/>
  <c r="W182" i="16" s="1"/>
  <c r="W168" i="16"/>
  <c r="W185" i="16" s="1"/>
  <c r="S47" i="10"/>
  <c r="T48" i="10"/>
  <c r="U175" i="16"/>
  <c r="W139" i="16"/>
  <c r="W161" i="16"/>
  <c r="W178" i="16" s="1"/>
  <c r="W159" i="16"/>
  <c r="W160" i="16"/>
  <c r="W177" i="16" s="1"/>
  <c r="V158" i="16"/>
  <c r="V176" i="16"/>
  <c r="V49" i="10" s="1"/>
  <c r="V145" i="10"/>
  <c r="V17" i="18" s="1"/>
  <c r="W54" i="18"/>
  <c r="W24" i="18"/>
  <c r="U54" i="18"/>
  <c r="U46" i="18"/>
  <c r="U56" i="18" s="1"/>
  <c r="U88" i="10" s="1"/>
  <c r="T147" i="10"/>
  <c r="T47" i="18" s="1"/>
  <c r="T87" i="10"/>
  <c r="W26" i="18"/>
  <c r="W66" i="10" s="1"/>
  <c r="V1926" i="16"/>
  <c r="W1932" i="16" l="1"/>
  <c r="W2277" i="16"/>
  <c r="W1933" i="16"/>
  <c r="X1931" i="16"/>
  <c r="Q1265" i="20"/>
  <c r="R1250" i="20"/>
  <c r="R236" i="20" s="1"/>
  <c r="T203" i="10"/>
  <c r="T347" i="10" s="1"/>
  <c r="AE1864" i="16"/>
  <c r="AE2269" i="16"/>
  <c r="X1919" i="16"/>
  <c r="X1918" i="16"/>
  <c r="Z1089" i="20"/>
  <c r="Y1917" i="16"/>
  <c r="Z1090" i="20"/>
  <c r="AA1088" i="20"/>
  <c r="X2275" i="16"/>
  <c r="AE1865" i="16"/>
  <c r="AA1207" i="20"/>
  <c r="AA1208" i="20" s="1"/>
  <c r="AE1994" i="16"/>
  <c r="AC1176" i="20"/>
  <c r="AB216" i="20"/>
  <c r="Z2062" i="16"/>
  <c r="AE1040" i="20"/>
  <c r="AE1041" i="20" s="1"/>
  <c r="T233" i="20"/>
  <c r="U1248" i="20"/>
  <c r="AC218" i="20"/>
  <c r="AC1264" i="20" s="1"/>
  <c r="W2048" i="16"/>
  <c r="AD1177" i="20"/>
  <c r="X2055" i="16"/>
  <c r="Z2041" i="16"/>
  <c r="AA1067" i="20"/>
  <c r="AE1156" i="20"/>
  <c r="V1242" i="20"/>
  <c r="V1243" i="20" s="1"/>
  <c r="AE1169" i="20"/>
  <c r="AE1170" i="20" s="1"/>
  <c r="AD1170" i="20"/>
  <c r="V2076" i="16"/>
  <c r="W2069" i="16"/>
  <c r="V2083" i="16"/>
  <c r="AC1047" i="20"/>
  <c r="AB1048" i="20"/>
  <c r="W1228" i="20"/>
  <c r="V1229" i="20"/>
  <c r="AB1061" i="20"/>
  <c r="AA1062" i="20"/>
  <c r="AC1054" i="20"/>
  <c r="AB1055" i="20"/>
  <c r="V1235" i="20"/>
  <c r="U1236" i="20"/>
  <c r="X2047" i="16"/>
  <c r="AC2008" i="16"/>
  <c r="AB587" i="16"/>
  <c r="AB841" i="16" s="1"/>
  <c r="AB202" i="10" s="1"/>
  <c r="AB346" i="10" s="1"/>
  <c r="AD2007" i="16"/>
  <c r="AC586" i="16"/>
  <c r="X2296" i="16"/>
  <c r="Y2046" i="16"/>
  <c r="U629" i="16"/>
  <c r="U843" i="16" s="1"/>
  <c r="U842" i="16" s="1"/>
  <c r="AB1214" i="20"/>
  <c r="AB1215" i="20" s="1"/>
  <c r="Y1068" i="20"/>
  <c r="X1069" i="20"/>
  <c r="AC1213" i="20"/>
  <c r="X1241" i="20"/>
  <c r="Y1241" i="20" s="1"/>
  <c r="S1249" i="20"/>
  <c r="R234" i="20"/>
  <c r="Z1234" i="20"/>
  <c r="AB1227" i="20"/>
  <c r="AA1220" i="20"/>
  <c r="AC1206" i="20"/>
  <c r="W1221" i="20"/>
  <c r="W1222" i="20" s="1"/>
  <c r="Z1200" i="20"/>
  <c r="Z1201" i="20" s="1"/>
  <c r="AC1199" i="20"/>
  <c r="AB1186" i="20"/>
  <c r="AB1187" i="20" s="1"/>
  <c r="V628" i="16"/>
  <c r="W2082" i="16"/>
  <c r="X2081" i="16"/>
  <c r="AA2298" i="16"/>
  <c r="AA2061" i="16"/>
  <c r="AB2061" i="16" s="1"/>
  <c r="W627" i="16"/>
  <c r="W2301" i="16"/>
  <c r="W3229" i="16"/>
  <c r="W3231" i="16" s="1"/>
  <c r="AB2295" i="16"/>
  <c r="AC2039" i="16"/>
  <c r="H3182" i="16"/>
  <c r="H3180" i="16"/>
  <c r="X2068" i="16"/>
  <c r="W2075" i="16"/>
  <c r="AB3203" i="16"/>
  <c r="AC3201" i="16"/>
  <c r="AA2040" i="16"/>
  <c r="Y3217" i="16"/>
  <c r="Z3215" i="16"/>
  <c r="W3224" i="16"/>
  <c r="X3222" i="16"/>
  <c r="Y2054" i="16"/>
  <c r="AB2298" i="16"/>
  <c r="AC2060" i="16"/>
  <c r="AC3189" i="16"/>
  <c r="AD3187" i="16"/>
  <c r="AE3168" i="16"/>
  <c r="H3166" i="16"/>
  <c r="AC2020" i="16"/>
  <c r="AD2019" i="16"/>
  <c r="Z2297" i="16"/>
  <c r="AA2053" i="16"/>
  <c r="AB3196" i="16"/>
  <c r="AC3194" i="16"/>
  <c r="AA3208" i="16"/>
  <c r="Z3210" i="16"/>
  <c r="W2300" i="16"/>
  <c r="X2074" i="16"/>
  <c r="X2299" i="16"/>
  <c r="Y2067" i="16"/>
  <c r="AA3037" i="16"/>
  <c r="AA3049" i="16"/>
  <c r="AA3051" i="16" s="1"/>
  <c r="AC3035" i="16"/>
  <c r="AC3037" i="16" s="1"/>
  <c r="H3007" i="16"/>
  <c r="AE3009" i="16"/>
  <c r="H3009" i="16" s="1"/>
  <c r="AE3002" i="16"/>
  <c r="H3002" i="16" s="1"/>
  <c r="H3000" i="16"/>
  <c r="AC3016" i="16"/>
  <c r="AD3014" i="16"/>
  <c r="AB3023" i="16"/>
  <c r="AC3021" i="16"/>
  <c r="Y3044" i="16"/>
  <c r="Z3042" i="16"/>
  <c r="AA3030" i="16"/>
  <c r="AB3028" i="16"/>
  <c r="AB3078" i="16"/>
  <c r="AB3080" i="16" s="1"/>
  <c r="Y3073" i="16"/>
  <c r="Z3071" i="16"/>
  <c r="Z3073" i="16" s="1"/>
  <c r="W21" i="18"/>
  <c r="AE84" i="16"/>
  <c r="AE183" i="16"/>
  <c r="AB20" i="10"/>
  <c r="AB101" i="10"/>
  <c r="AB109" i="10"/>
  <c r="Z108" i="10"/>
  <c r="AA101" i="10"/>
  <c r="AA20" i="10"/>
  <c r="AA109" i="10"/>
  <c r="AD1165" i="16"/>
  <c r="AD137" i="16" s="1"/>
  <c r="AD171" i="16" s="1"/>
  <c r="AD188" i="16" s="1"/>
  <c r="AD21" i="10" s="1"/>
  <c r="AC137" i="16"/>
  <c r="AC171" i="16" s="1"/>
  <c r="AC188" i="16" s="1"/>
  <c r="AC21" i="10" s="1"/>
  <c r="X102" i="10"/>
  <c r="X87" i="10"/>
  <c r="X147" i="10"/>
  <c r="X145" i="10"/>
  <c r="Z1166" i="16"/>
  <c r="Z1167" i="16"/>
  <c r="Z2276" i="16"/>
  <c r="AA1924" i="16"/>
  <c r="AB1924" i="16" s="1"/>
  <c r="W1885" i="16"/>
  <c r="W1886" i="16" s="1"/>
  <c r="Y2276" i="16"/>
  <c r="X1884" i="16"/>
  <c r="W2272" i="16"/>
  <c r="Y1925" i="16"/>
  <c r="Z1925" i="16" s="1"/>
  <c r="Y138" i="16"/>
  <c r="Y139" i="16"/>
  <c r="S104" i="10"/>
  <c r="W87" i="10"/>
  <c r="W82" i="10" s="1"/>
  <c r="U145" i="10"/>
  <c r="U17" i="18" s="1"/>
  <c r="W102" i="10"/>
  <c r="W50" i="10"/>
  <c r="W338" i="10" s="1"/>
  <c r="W59" i="10"/>
  <c r="W51" i="10"/>
  <c r="W339" i="10" s="1"/>
  <c r="W56" i="10"/>
  <c r="W344" i="10" s="1"/>
  <c r="T109" i="10"/>
  <c r="T108" i="10" s="1"/>
  <c r="T82" i="10"/>
  <c r="T104" i="10"/>
  <c r="U102" i="10"/>
  <c r="T102" i="10"/>
  <c r="W181" i="16"/>
  <c r="W55" i="10" s="1"/>
  <c r="W163" i="16"/>
  <c r="V180" i="16"/>
  <c r="U343" i="10"/>
  <c r="U54" i="10"/>
  <c r="U53" i="10" s="1"/>
  <c r="T47" i="10"/>
  <c r="W158" i="16"/>
  <c r="W176" i="16"/>
  <c r="W49" i="10" s="1"/>
  <c r="U48" i="10"/>
  <c r="V175" i="16"/>
  <c r="U147" i="10"/>
  <c r="U47" i="18" s="1"/>
  <c r="U87" i="10"/>
  <c r="T145" i="10"/>
  <c r="T17" i="18" s="1"/>
  <c r="W1926" i="16"/>
  <c r="X1926" i="16" s="1"/>
  <c r="Y1931" i="16" l="1"/>
  <c r="Z1931" i="16" s="1"/>
  <c r="X2277" i="16"/>
  <c r="X1933" i="16"/>
  <c r="X1932" i="16"/>
  <c r="R1265" i="20"/>
  <c r="S1250" i="20"/>
  <c r="S236" i="20" s="1"/>
  <c r="U203" i="10"/>
  <c r="U347" i="10" s="1"/>
  <c r="Y1919" i="16"/>
  <c r="AA1089" i="20"/>
  <c r="Z1917" i="16"/>
  <c r="Y2275" i="16"/>
  <c r="Y1918" i="16"/>
  <c r="AB1088" i="20"/>
  <c r="AA1090" i="20"/>
  <c r="AB1207" i="20"/>
  <c r="AB1208" i="20" s="1"/>
  <c r="W1242" i="20"/>
  <c r="W1243" i="20" s="1"/>
  <c r="W2083" i="16"/>
  <c r="AC216" i="20"/>
  <c r="AD1176" i="20"/>
  <c r="V1248" i="20"/>
  <c r="U233" i="20"/>
  <c r="V629" i="16"/>
  <c r="V843" i="16" s="1"/>
  <c r="V842" i="16" s="1"/>
  <c r="X2048" i="16"/>
  <c r="X2069" i="16"/>
  <c r="Y2069" i="16" s="1"/>
  <c r="W2076" i="16"/>
  <c r="AB1067" i="20"/>
  <c r="AA2041" i="16"/>
  <c r="AA2062" i="16"/>
  <c r="AB2062" i="16" s="1"/>
  <c r="Y2055" i="16"/>
  <c r="AD218" i="20"/>
  <c r="AD1264" i="20" s="1"/>
  <c r="X1228" i="20"/>
  <c r="W1229" i="20"/>
  <c r="W1235" i="20"/>
  <c r="V1236" i="20"/>
  <c r="AD1047" i="20"/>
  <c r="AC1048" i="20"/>
  <c r="AC1061" i="20"/>
  <c r="AB1062" i="20"/>
  <c r="AD1054" i="20"/>
  <c r="AC1055" i="20"/>
  <c r="Z2046" i="16"/>
  <c r="Y2047" i="16"/>
  <c r="Y2296" i="16"/>
  <c r="AE2007" i="16"/>
  <c r="AE586" i="16" s="1"/>
  <c r="AD586" i="16"/>
  <c r="AD2008" i="16"/>
  <c r="AC587" i="16"/>
  <c r="AC841" i="16" s="1"/>
  <c r="AC202" i="10" s="1"/>
  <c r="AC346" i="10" s="1"/>
  <c r="Z1068" i="20"/>
  <c r="Y1069" i="20"/>
  <c r="AC1214" i="20"/>
  <c r="AC1215" i="20" s="1"/>
  <c r="AD1213" i="20"/>
  <c r="AE1213" i="20" s="1"/>
  <c r="T1249" i="20"/>
  <c r="S234" i="20"/>
  <c r="Z1241" i="20"/>
  <c r="AA1234" i="20"/>
  <c r="AC1227" i="20"/>
  <c r="X1221" i="20"/>
  <c r="X1222" i="20" s="1"/>
  <c r="AD1206" i="20"/>
  <c r="AB1220" i="20"/>
  <c r="AD1199" i="20"/>
  <c r="AA1200" i="20"/>
  <c r="AA1201" i="20" s="1"/>
  <c r="AC1186" i="20"/>
  <c r="AC1187" i="20" s="1"/>
  <c r="W628" i="16"/>
  <c r="X2082" i="16"/>
  <c r="Y2081" i="16"/>
  <c r="Y2301" i="16" s="1"/>
  <c r="X2301" i="16"/>
  <c r="X3229" i="16"/>
  <c r="X3231" i="16" s="1"/>
  <c r="Y2068" i="16"/>
  <c r="AC2061" i="16"/>
  <c r="X2075" i="16"/>
  <c r="AC2295" i="16"/>
  <c r="AD2039" i="16"/>
  <c r="AE2039" i="16" s="1"/>
  <c r="Z3217" i="16"/>
  <c r="AA3215" i="16"/>
  <c r="AD2020" i="16"/>
  <c r="AC2298" i="16"/>
  <c r="AD2060" i="16"/>
  <c r="AE2019" i="16"/>
  <c r="Y2074" i="16"/>
  <c r="X2300" i="16"/>
  <c r="AC3196" i="16"/>
  <c r="AD3194" i="16"/>
  <c r="AB2040" i="16"/>
  <c r="X627" i="16"/>
  <c r="AC3203" i="16"/>
  <c r="AD3201" i="16"/>
  <c r="AA3210" i="16"/>
  <c r="AB3208" i="16"/>
  <c r="Z2067" i="16"/>
  <c r="Y2299" i="16"/>
  <c r="AB2053" i="16"/>
  <c r="AA2297" i="16"/>
  <c r="Z2054" i="16"/>
  <c r="AA2054" i="16" s="1"/>
  <c r="Y3222" i="16"/>
  <c r="X3224" i="16"/>
  <c r="AD3189" i="16"/>
  <c r="AE3187" i="16"/>
  <c r="AB3049" i="16"/>
  <c r="AB3051" i="16" s="1"/>
  <c r="AD3035" i="16"/>
  <c r="AD3037" i="16" s="1"/>
  <c r="AB3030" i="16"/>
  <c r="AC3028" i="16"/>
  <c r="AC3023" i="16"/>
  <c r="AD3021" i="16"/>
  <c r="AD3016" i="16"/>
  <c r="AE3014" i="16"/>
  <c r="Z3044" i="16"/>
  <c r="AA3042" i="16"/>
  <c r="AC3078" i="16"/>
  <c r="AC3080" i="16" s="1"/>
  <c r="AA3071" i="16"/>
  <c r="AA3073" i="16" s="1"/>
  <c r="AE57" i="10"/>
  <c r="AE54" i="10" s="1"/>
  <c r="AE53" i="10" s="1"/>
  <c r="AE47" i="10" s="1"/>
  <c r="AE180" i="16"/>
  <c r="AC20" i="10"/>
  <c r="AC101" i="10"/>
  <c r="AC109" i="10"/>
  <c r="AD20" i="10"/>
  <c r="AD101" i="10"/>
  <c r="AD109" i="10"/>
  <c r="AB108" i="10"/>
  <c r="AB145" i="10"/>
  <c r="AB147" i="10"/>
  <c r="AA108" i="10"/>
  <c r="AE1165" i="16"/>
  <c r="AE137" i="16" s="1"/>
  <c r="AE171" i="16" s="1"/>
  <c r="AE188" i="16" s="1"/>
  <c r="AE21" i="10" s="1"/>
  <c r="AB2276" i="16"/>
  <c r="AC1924" i="16"/>
  <c r="X104" i="10"/>
  <c r="X82" i="10"/>
  <c r="AA2276" i="16"/>
  <c r="Z139" i="16"/>
  <c r="AA1167" i="16"/>
  <c r="AB1167" i="16" s="1"/>
  <c r="AA1925" i="16"/>
  <c r="AB1925" i="16" s="1"/>
  <c r="AA1166" i="16"/>
  <c r="AB1166" i="16" s="1"/>
  <c r="Z138" i="16"/>
  <c r="X1885" i="16"/>
  <c r="X1886" i="16" s="1"/>
  <c r="X2272" i="16"/>
  <c r="Y1884" i="16"/>
  <c r="Z1884" i="16" s="1"/>
  <c r="X17" i="18"/>
  <c r="X47" i="18"/>
  <c r="Y1926" i="16"/>
  <c r="W104" i="10"/>
  <c r="U109" i="10"/>
  <c r="U108" i="10" s="1"/>
  <c r="U82" i="10"/>
  <c r="U104" i="10"/>
  <c r="V104" i="10"/>
  <c r="V343" i="10"/>
  <c r="V54" i="10"/>
  <c r="V53" i="10" s="1"/>
  <c r="W180" i="16"/>
  <c r="V48" i="10"/>
  <c r="U47" i="10"/>
  <c r="W175" i="16"/>
  <c r="W145" i="10"/>
  <c r="W17" i="18" s="1"/>
  <c r="Z2277" i="16" l="1"/>
  <c r="AA1931" i="16"/>
  <c r="Y1932" i="16"/>
  <c r="Z1932" i="16" s="1"/>
  <c r="Y2277" i="16"/>
  <c r="Y1933" i="16"/>
  <c r="Z1933" i="16" s="1"/>
  <c r="S1265" i="20"/>
  <c r="T1250" i="20"/>
  <c r="T236" i="20" s="1"/>
  <c r="V203" i="10"/>
  <c r="V347" i="10" s="1"/>
  <c r="Z1919" i="16"/>
  <c r="AA1917" i="16"/>
  <c r="AA2275" i="16" s="1"/>
  <c r="Z2275" i="16"/>
  <c r="Z1918" i="16"/>
  <c r="AB1090" i="20"/>
  <c r="AC1088" i="20"/>
  <c r="AB1089" i="20"/>
  <c r="W629" i="16"/>
  <c r="W843" i="16" s="1"/>
  <c r="W842" i="16" s="1"/>
  <c r="X2076" i="16"/>
  <c r="AC1207" i="20"/>
  <c r="AC1208" i="20" s="1"/>
  <c r="X2083" i="16"/>
  <c r="X1242" i="20"/>
  <c r="Y1242" i="20" s="1"/>
  <c r="Y1243" i="20" s="1"/>
  <c r="AE1176" i="20"/>
  <c r="AD216" i="20"/>
  <c r="Y2048" i="16"/>
  <c r="V233" i="20"/>
  <c r="W1248" i="20"/>
  <c r="AC2062" i="16"/>
  <c r="X1243" i="20"/>
  <c r="Z2055" i="16"/>
  <c r="AA2055" i="16" s="1"/>
  <c r="AB2041" i="16"/>
  <c r="Y1228" i="20"/>
  <c r="X1229" i="20"/>
  <c r="AC1067" i="20"/>
  <c r="X1235" i="20"/>
  <c r="W1236" i="20"/>
  <c r="AE1054" i="20"/>
  <c r="AE1055" i="20" s="1"/>
  <c r="AD1055" i="20"/>
  <c r="AD1061" i="20"/>
  <c r="AC1062" i="20"/>
  <c r="AE1047" i="20"/>
  <c r="AE1048" i="20" s="1"/>
  <c r="AD1048" i="20"/>
  <c r="AE2008" i="16"/>
  <c r="AE587" i="16" s="1"/>
  <c r="AE841" i="16" s="1"/>
  <c r="AE202" i="10" s="1"/>
  <c r="AE346" i="10" s="1"/>
  <c r="AD587" i="16"/>
  <c r="AD841" i="16" s="1"/>
  <c r="AD202" i="10" s="1"/>
  <c r="AD346" i="10" s="1"/>
  <c r="Z2047" i="16"/>
  <c r="Z2296" i="16"/>
  <c r="AA2046" i="16"/>
  <c r="AA1068" i="20"/>
  <c r="AA1069" i="20" s="1"/>
  <c r="Z1069" i="20"/>
  <c r="AD1214" i="20"/>
  <c r="AE1214" i="20" s="1"/>
  <c r="AE1215" i="20" s="1"/>
  <c r="U1249" i="20"/>
  <c r="T234" i="20"/>
  <c r="AA1241" i="20"/>
  <c r="AB1234" i="20"/>
  <c r="AD1227" i="20"/>
  <c r="AC1220" i="20"/>
  <c r="AE1206" i="20"/>
  <c r="Y1221" i="20"/>
  <c r="Y1222" i="20" s="1"/>
  <c r="AB1200" i="20"/>
  <c r="AB1201" i="20" s="1"/>
  <c r="AE1199" i="20"/>
  <c r="AD1186" i="20"/>
  <c r="AD1187" i="20" s="1"/>
  <c r="X628" i="16"/>
  <c r="Y2082" i="16"/>
  <c r="Y627" i="16"/>
  <c r="Z2081" i="16"/>
  <c r="Z2301" i="16" s="1"/>
  <c r="AD2061" i="16"/>
  <c r="Y3229" i="16"/>
  <c r="Y3231" i="16" s="1"/>
  <c r="Z2068" i="16"/>
  <c r="Z2069" i="16" s="1"/>
  <c r="AE2295" i="16"/>
  <c r="AD2295" i="16"/>
  <c r="AB2054" i="16"/>
  <c r="AC2040" i="16"/>
  <c r="AE2020" i="16"/>
  <c r="AB2297" i="16"/>
  <c r="AC2053" i="16"/>
  <c r="AD3196" i="16"/>
  <c r="AE3194" i="16"/>
  <c r="AE3189" i="16"/>
  <c r="H3189" i="16" s="1"/>
  <c r="H3187" i="16"/>
  <c r="AB3210" i="16"/>
  <c r="AC3208" i="16"/>
  <c r="AD2298" i="16"/>
  <c r="AE2060" i="16"/>
  <c r="AE2298" i="16" s="1"/>
  <c r="AA3217" i="16"/>
  <c r="AB3215" i="16"/>
  <c r="AD3203" i="16"/>
  <c r="AE3201" i="16"/>
  <c r="Y3224" i="16"/>
  <c r="Z3222" i="16"/>
  <c r="Z2299" i="16"/>
  <c r="AA2067" i="16"/>
  <c r="Y2300" i="16"/>
  <c r="Z2074" i="16"/>
  <c r="Y2075" i="16"/>
  <c r="AC3049" i="16"/>
  <c r="AC3051" i="16" s="1"/>
  <c r="AE3035" i="16"/>
  <c r="H3035" i="16" s="1"/>
  <c r="AA3044" i="16"/>
  <c r="AB3042" i="16"/>
  <c r="AE3016" i="16"/>
  <c r="H3016" i="16" s="1"/>
  <c r="H3014" i="16"/>
  <c r="AC3030" i="16"/>
  <c r="AD3028" i="16"/>
  <c r="AD3023" i="16"/>
  <c r="AE3021" i="16"/>
  <c r="AD3078" i="16"/>
  <c r="AD3080" i="16" s="1"/>
  <c r="AB3071" i="16"/>
  <c r="AD108" i="10"/>
  <c r="AD29" i="10"/>
  <c r="AD145" i="10"/>
  <c r="AD147" i="10"/>
  <c r="AC108" i="10"/>
  <c r="AE20" i="10"/>
  <c r="AE101" i="10"/>
  <c r="AE109" i="10"/>
  <c r="AC29" i="10"/>
  <c r="AC145" i="10"/>
  <c r="Y17" i="18" s="1"/>
  <c r="AC147" i="10"/>
  <c r="Y47" i="18" s="1"/>
  <c r="AC1925" i="16"/>
  <c r="AC2276" i="16"/>
  <c r="AD1924" i="16"/>
  <c r="AC1166" i="16"/>
  <c r="AD1166" i="16" s="1"/>
  <c r="AE1166" i="16" s="1"/>
  <c r="AB138" i="16"/>
  <c r="AB139" i="16"/>
  <c r="AC1167" i="16"/>
  <c r="AD1167" i="16" s="1"/>
  <c r="AE1167" i="16" s="1"/>
  <c r="Y49" i="18"/>
  <c r="Y19" i="18"/>
  <c r="AA139" i="16"/>
  <c r="Z1926" i="16"/>
  <c r="Z2272" i="16"/>
  <c r="AA1884" i="16"/>
  <c r="AB1884" i="16" s="1"/>
  <c r="AA138" i="16"/>
  <c r="Y2272" i="16"/>
  <c r="Y1885" i="16"/>
  <c r="Y1886" i="16" s="1"/>
  <c r="V109" i="10"/>
  <c r="V108" i="10" s="1"/>
  <c r="W343" i="10"/>
  <c r="W54" i="10"/>
  <c r="W53" i="10" s="1"/>
  <c r="V47" i="10"/>
  <c r="W48" i="10"/>
  <c r="AA1932" i="16" l="1"/>
  <c r="AA2277" i="16"/>
  <c r="AA1933" i="16"/>
  <c r="AB1931" i="16"/>
  <c r="T1265" i="20"/>
  <c r="U1250" i="20"/>
  <c r="U236" i="20" s="1"/>
  <c r="W203" i="10"/>
  <c r="W347" i="10" s="1"/>
  <c r="AB1917" i="16"/>
  <c r="AB2275" i="16" s="1"/>
  <c r="AA1918" i="16"/>
  <c r="AA1919" i="16"/>
  <c r="AC1089" i="20"/>
  <c r="AC1090" i="20"/>
  <c r="AD1088" i="20"/>
  <c r="Y2076" i="16"/>
  <c r="X629" i="16"/>
  <c r="X843" i="16" s="1"/>
  <c r="X842" i="16" s="1"/>
  <c r="Y2083" i="16"/>
  <c r="AD1207" i="20"/>
  <c r="AD1208" i="20" s="1"/>
  <c r="Z1242" i="20"/>
  <c r="Z1243" i="20" s="1"/>
  <c r="AE1177" i="20"/>
  <c r="AE218" i="20" s="1"/>
  <c r="AE1264" i="20" s="1"/>
  <c r="AE216" i="20"/>
  <c r="Z2048" i="16"/>
  <c r="W233" i="20"/>
  <c r="X1248" i="20"/>
  <c r="AD2062" i="16"/>
  <c r="AD1215" i="20"/>
  <c r="AB2055" i="16"/>
  <c r="AD1067" i="20"/>
  <c r="Z1228" i="20"/>
  <c r="Y1229" i="20"/>
  <c r="AC2041" i="16"/>
  <c r="Y1235" i="20"/>
  <c r="X1236" i="20"/>
  <c r="AE1061" i="20"/>
  <c r="AE1062" i="20" s="1"/>
  <c r="AD1062" i="20"/>
  <c r="AB2046" i="16"/>
  <c r="AA2296" i="16"/>
  <c r="AA2047" i="16"/>
  <c r="AB1068" i="20"/>
  <c r="AB1069" i="20" s="1"/>
  <c r="V1249" i="20"/>
  <c r="U234" i="20"/>
  <c r="AB1241" i="20"/>
  <c r="AC1234" i="20"/>
  <c r="AE1227" i="20"/>
  <c r="Z1221" i="20"/>
  <c r="Z1222" i="20" s="1"/>
  <c r="AD1220" i="20"/>
  <c r="AC1200" i="20"/>
  <c r="AC1201" i="20" s="1"/>
  <c r="AE1186" i="20"/>
  <c r="AE1187" i="20" s="1"/>
  <c r="Z2082" i="16"/>
  <c r="AA2081" i="16"/>
  <c r="Z3229" i="16"/>
  <c r="Z3231" i="16" s="1"/>
  <c r="AC2054" i="16"/>
  <c r="AE2061" i="16"/>
  <c r="Z2075" i="16"/>
  <c r="Y628" i="16"/>
  <c r="AE3196" i="16"/>
  <c r="H3196" i="16" s="1"/>
  <c r="H3194" i="16"/>
  <c r="AA3222" i="16"/>
  <c r="Z3224" i="16"/>
  <c r="AC3210" i="16"/>
  <c r="AD3208" i="16"/>
  <c r="AD2040" i="16"/>
  <c r="Z2300" i="16"/>
  <c r="AA2074" i="16"/>
  <c r="AE3203" i="16"/>
  <c r="H3203" i="16" s="1"/>
  <c r="H3201" i="16"/>
  <c r="AB3217" i="16"/>
  <c r="AC3215" i="16"/>
  <c r="AC2297" i="16"/>
  <c r="AD2053" i="16"/>
  <c r="Z627" i="16"/>
  <c r="AB2067" i="16"/>
  <c r="AA2299" i="16"/>
  <c r="AA2068" i="16"/>
  <c r="AA2069" i="16" s="1"/>
  <c r="AD3049" i="16"/>
  <c r="AD3051" i="16" s="1"/>
  <c r="AE3037" i="16"/>
  <c r="H3037" i="16" s="1"/>
  <c r="AE3023" i="16"/>
  <c r="H3023" i="16" s="1"/>
  <c r="H3021" i="16"/>
  <c r="AD3030" i="16"/>
  <c r="AE3028" i="16"/>
  <c r="AB3044" i="16"/>
  <c r="AC3042" i="16"/>
  <c r="AE3078" i="16"/>
  <c r="AE3080" i="16" s="1"/>
  <c r="H3080" i="16" s="1"/>
  <c r="AC3071" i="16"/>
  <c r="AB3073" i="16"/>
  <c r="AC33" i="10"/>
  <c r="AC130" i="10"/>
  <c r="AE108" i="10"/>
  <c r="AD33" i="10"/>
  <c r="AD130" i="10"/>
  <c r="AE29" i="10"/>
  <c r="AE145" i="10"/>
  <c r="AE147" i="10"/>
  <c r="AC138" i="16"/>
  <c r="AD1925" i="16"/>
  <c r="AC139" i="16"/>
  <c r="AB2272" i="16"/>
  <c r="AC1884" i="16"/>
  <c r="AD2276" i="16"/>
  <c r="AE1924" i="16"/>
  <c r="X109" i="10"/>
  <c r="X108" i="10" s="1"/>
  <c r="Y24" i="18"/>
  <c r="Y16" i="18"/>
  <c r="Y26" i="18" s="1"/>
  <c r="Y66" i="10" s="1"/>
  <c r="Y54" i="18"/>
  <c r="Y46" i="18"/>
  <c r="Y56" i="18" s="1"/>
  <c r="Y88" i="10" s="1"/>
  <c r="Z49" i="18"/>
  <c r="Z19" i="18"/>
  <c r="Z1885" i="16"/>
  <c r="Z1886" i="16" s="1"/>
  <c r="AD138" i="16"/>
  <c r="AA2272" i="16"/>
  <c r="AA1926" i="16"/>
  <c r="AB1926" i="16" s="1"/>
  <c r="AC1926" i="16" s="1"/>
  <c r="AD139" i="16"/>
  <c r="W109" i="10"/>
  <c r="W108" i="10" s="1"/>
  <c r="W47" i="10"/>
  <c r="AB2277" i="16" l="1"/>
  <c r="AB1933" i="16"/>
  <c r="AC1931" i="16"/>
  <c r="AD1931" i="16" s="1"/>
  <c r="AE1931" i="16" s="1"/>
  <c r="AB1932" i="16"/>
  <c r="U1265" i="20"/>
  <c r="V1250" i="20"/>
  <c r="V236" i="20" s="1"/>
  <c r="X203" i="10"/>
  <c r="X347" i="10" s="1"/>
  <c r="AC1917" i="16"/>
  <c r="AC2275" i="16" s="1"/>
  <c r="AB1919" i="16"/>
  <c r="AB1918" i="16"/>
  <c r="AE1088" i="20"/>
  <c r="AD1090" i="20"/>
  <c r="AD1089" i="20"/>
  <c r="Y629" i="16"/>
  <c r="Y843" i="16" s="1"/>
  <c r="Y842" i="16" s="1"/>
  <c r="Z2083" i="16"/>
  <c r="AE1207" i="20"/>
  <c r="AE1208" i="20" s="1"/>
  <c r="AA1242" i="20"/>
  <c r="AA1243" i="20" s="1"/>
  <c r="AE2062" i="16"/>
  <c r="AA2048" i="16"/>
  <c r="AB2048" i="16" s="1"/>
  <c r="Y1248" i="20"/>
  <c r="X233" i="20"/>
  <c r="AC2055" i="16"/>
  <c r="Z1235" i="20"/>
  <c r="Y1236" i="20"/>
  <c r="AD2041" i="16"/>
  <c r="AA1228" i="20"/>
  <c r="Z1229" i="20"/>
  <c r="AD1926" i="16"/>
  <c r="AE1067" i="20"/>
  <c r="AB2047" i="16"/>
  <c r="AB2296" i="16"/>
  <c r="AC2046" i="16"/>
  <c r="AC1068" i="20"/>
  <c r="AC1069" i="20" s="1"/>
  <c r="W1249" i="20"/>
  <c r="V234" i="20"/>
  <c r="AC1241" i="20"/>
  <c r="AD1234" i="20"/>
  <c r="AE1220" i="20"/>
  <c r="AA1221" i="20"/>
  <c r="AA1222" i="20" s="1"/>
  <c r="AD1200" i="20"/>
  <c r="AD1201" i="20" s="1"/>
  <c r="AB2081" i="16"/>
  <c r="AA2301" i="16"/>
  <c r="AA2082" i="16"/>
  <c r="AA3229" i="16"/>
  <c r="AA3231" i="16" s="1"/>
  <c r="AD2054" i="16"/>
  <c r="AB2074" i="16"/>
  <c r="AA2300" i="16"/>
  <c r="AD2297" i="16"/>
  <c r="AE2053" i="16"/>
  <c r="AA627" i="16"/>
  <c r="AD3210" i="16"/>
  <c r="AE3208" i="16"/>
  <c r="AB2068" i="16"/>
  <c r="AB2069" i="16" s="1"/>
  <c r="AE2040" i="16"/>
  <c r="AC3217" i="16"/>
  <c r="AD3215" i="16"/>
  <c r="AB2299" i="16"/>
  <c r="AC2067" i="16"/>
  <c r="AA3224" i="16"/>
  <c r="AB3222" i="16"/>
  <c r="Z2076" i="16"/>
  <c r="AA2075" i="16"/>
  <c r="Z628" i="16"/>
  <c r="AE3049" i="16"/>
  <c r="AE3051" i="16" s="1"/>
  <c r="H3051" i="16" s="1"/>
  <c r="AE3030" i="16"/>
  <c r="H3030" i="16" s="1"/>
  <c r="H3028" i="16"/>
  <c r="AC3044" i="16"/>
  <c r="AD3042" i="16"/>
  <c r="H3078" i="16"/>
  <c r="AD3071" i="16"/>
  <c r="AC3073" i="16"/>
  <c r="AD151" i="10"/>
  <c r="AC151" i="10"/>
  <c r="AE33" i="10"/>
  <c r="AE130" i="10"/>
  <c r="Y87" i="10"/>
  <c r="Y147" i="10"/>
  <c r="Y145" i="10"/>
  <c r="Y102" i="10"/>
  <c r="AC2272" i="16"/>
  <c r="AD1884" i="16"/>
  <c r="AE2276" i="16"/>
  <c r="AE1925" i="16"/>
  <c r="AA19" i="18"/>
  <c r="AA49" i="18"/>
  <c r="Z24" i="18"/>
  <c r="Z16" i="18"/>
  <c r="Z26" i="18" s="1"/>
  <c r="Z66" i="10" s="1"/>
  <c r="Z102" i="10" s="1"/>
  <c r="Z54" i="18"/>
  <c r="Z46" i="18"/>
  <c r="Z56" i="18" s="1"/>
  <c r="Z88" i="10" s="1"/>
  <c r="AE139" i="16"/>
  <c r="AE138" i="16"/>
  <c r="AA1885" i="16"/>
  <c r="AB1885" i="16" s="1"/>
  <c r="AE2277" i="16" l="1"/>
  <c r="AC1932" i="16"/>
  <c r="AD1932" i="16" s="1"/>
  <c r="AE1932" i="16" s="1"/>
  <c r="AC2277" i="16"/>
  <c r="AC1933" i="16"/>
  <c r="AD1933" i="16" s="1"/>
  <c r="AE1933" i="16" s="1"/>
  <c r="AD2277" i="16"/>
  <c r="V1265" i="20"/>
  <c r="W1250" i="20"/>
  <c r="W236" i="20" s="1"/>
  <c r="Y203" i="10"/>
  <c r="Y347" i="10" s="1"/>
  <c r="AD1917" i="16"/>
  <c r="AD2275" i="16" s="1"/>
  <c r="AC1918" i="16"/>
  <c r="AC1919" i="16"/>
  <c r="AE1089" i="20"/>
  <c r="AE1090" i="20" s="1"/>
  <c r="AA2083" i="16"/>
  <c r="Z629" i="16"/>
  <c r="Z843" i="16" s="1"/>
  <c r="Z842" i="16" s="1"/>
  <c r="AB1242" i="20"/>
  <c r="AB1243" i="20" s="1"/>
  <c r="AD2055" i="16"/>
  <c r="Z1248" i="20"/>
  <c r="Y233" i="20"/>
  <c r="AE1926" i="16"/>
  <c r="AA1229" i="20"/>
  <c r="AB1228" i="20"/>
  <c r="AE2041" i="16"/>
  <c r="Z1236" i="20"/>
  <c r="AA1235" i="20"/>
  <c r="AA1886" i="16"/>
  <c r="AB1886" i="16" s="1"/>
  <c r="AC2048" i="16"/>
  <c r="AC2296" i="16"/>
  <c r="AD2046" i="16"/>
  <c r="AC2047" i="16"/>
  <c r="AD1068" i="20"/>
  <c r="AD1069" i="20" s="1"/>
  <c r="X1249" i="20"/>
  <c r="W234" i="20"/>
  <c r="AD1241" i="20"/>
  <c r="AE1234" i="20"/>
  <c r="AB1221" i="20"/>
  <c r="AB1222" i="20" s="1"/>
  <c r="AE1200" i="20"/>
  <c r="AE1201" i="20" s="1"/>
  <c r="AB2301" i="16"/>
  <c r="AB627" i="16"/>
  <c r="AC2081" i="16"/>
  <c r="AB2082" i="16"/>
  <c r="AA628" i="16"/>
  <c r="AB3229" i="16"/>
  <c r="AC3229" i="16" s="1"/>
  <c r="AE2054" i="16"/>
  <c r="AB3224" i="16"/>
  <c r="AC3222" i="16"/>
  <c r="AD3217" i="16"/>
  <c r="AE3215" i="16"/>
  <c r="AC2068" i="16"/>
  <c r="AE2297" i="16"/>
  <c r="AB2075" i="16"/>
  <c r="AC2299" i="16"/>
  <c r="AC2069" i="16"/>
  <c r="AD2067" i="16"/>
  <c r="AE3210" i="16"/>
  <c r="H3210" i="16" s="1"/>
  <c r="H3208" i="16"/>
  <c r="AA2076" i="16"/>
  <c r="AB2300" i="16"/>
  <c r="AC2074" i="16"/>
  <c r="H3049" i="16"/>
  <c r="AD3044" i="16"/>
  <c r="AE3042" i="16"/>
  <c r="AD3073" i="16"/>
  <c r="AE3071" i="16"/>
  <c r="AE3073" i="16" s="1"/>
  <c r="AE151" i="10"/>
  <c r="Y82" i="10"/>
  <c r="Y104" i="10"/>
  <c r="Z147" i="10"/>
  <c r="Z87" i="10"/>
  <c r="Z145" i="10"/>
  <c r="AD2272" i="16"/>
  <c r="AE1884" i="16"/>
  <c r="AC1885" i="16"/>
  <c r="AD1885" i="16" s="1"/>
  <c r="AA54" i="18"/>
  <c r="AA46" i="18"/>
  <c r="AA56" i="18" s="1"/>
  <c r="AA88" i="10" s="1"/>
  <c r="AA24" i="18"/>
  <c r="AA16" i="18"/>
  <c r="AA26" i="18" s="1"/>
  <c r="AA66" i="10" s="1"/>
  <c r="AB102" i="10" s="1"/>
  <c r="Z47" i="18"/>
  <c r="C105" i="10"/>
  <c r="C99" i="10" s="1"/>
  <c r="C121" i="10" s="1"/>
  <c r="C123" i="10" s="1"/>
  <c r="W1265" i="20" l="1"/>
  <c r="AA1248" i="20"/>
  <c r="AA233" i="20" s="1"/>
  <c r="X1250" i="20"/>
  <c r="X236" i="20" s="1"/>
  <c r="Z203" i="10"/>
  <c r="Z347" i="10" s="1"/>
  <c r="AD1918" i="16"/>
  <c r="AE1917" i="16"/>
  <c r="AD1919" i="16"/>
  <c r="AB2083" i="16"/>
  <c r="AC1242" i="20"/>
  <c r="AC1243" i="20" s="1"/>
  <c r="AE2055" i="16"/>
  <c r="Z233" i="20"/>
  <c r="AA1236" i="20"/>
  <c r="AB1235" i="20"/>
  <c r="AB1229" i="20"/>
  <c r="AC1228" i="20"/>
  <c r="AC1886" i="16"/>
  <c r="AD1886" i="16" s="1"/>
  <c r="AD2047" i="16"/>
  <c r="AD2048" i="16" s="1"/>
  <c r="AD2296" i="16"/>
  <c r="AE2046" i="16"/>
  <c r="AE2296" i="16" s="1"/>
  <c r="AE1068" i="20"/>
  <c r="Y1249" i="20"/>
  <c r="X234" i="20"/>
  <c r="AE1241" i="20"/>
  <c r="AC1221" i="20"/>
  <c r="AC1222" i="20" s="1"/>
  <c r="AD2081" i="16"/>
  <c r="AD2301" i="16" s="1"/>
  <c r="AC2301" i="16"/>
  <c r="AC2082" i="16"/>
  <c r="AB3231" i="16"/>
  <c r="AE3217" i="16"/>
  <c r="H3217" i="16" s="1"/>
  <c r="H3215" i="16"/>
  <c r="AD2074" i="16"/>
  <c r="AC2300" i="16"/>
  <c r="AC3224" i="16"/>
  <c r="AD3222" i="16"/>
  <c r="AD2299" i="16"/>
  <c r="AE2067" i="16"/>
  <c r="AC2075" i="16"/>
  <c r="AB2076" i="16"/>
  <c r="AA629" i="16"/>
  <c r="AA843" i="16" s="1"/>
  <c r="AA842" i="16" s="1"/>
  <c r="AC3231" i="16"/>
  <c r="AD3229" i="16"/>
  <c r="AC627" i="16"/>
  <c r="AB628" i="16"/>
  <c r="AD2068" i="16"/>
  <c r="AD2069" i="16" s="1"/>
  <c r="AE3044" i="16"/>
  <c r="H3044" i="16" s="1"/>
  <c r="H3042" i="16"/>
  <c r="H3073" i="16"/>
  <c r="H3071" i="16"/>
  <c r="Z104" i="10"/>
  <c r="Z82" i="10"/>
  <c r="AA145" i="10"/>
  <c r="AA87" i="10"/>
  <c r="AB104" i="10" s="1"/>
  <c r="AA147" i="10"/>
  <c r="AA102" i="10"/>
  <c r="AE1885" i="16"/>
  <c r="AE2272" i="16"/>
  <c r="AA47" i="18"/>
  <c r="Z17" i="18"/>
  <c r="C124" i="10"/>
  <c r="D118" i="10" s="1"/>
  <c r="D112" i="10" s="1"/>
  <c r="C120" i="10"/>
  <c r="D105" i="10"/>
  <c r="D99" i="10" s="1"/>
  <c r="X1265" i="20" l="1"/>
  <c r="AB1248" i="20"/>
  <c r="AB233" i="20" s="1"/>
  <c r="Y1250" i="20"/>
  <c r="Y236" i="20" s="1"/>
  <c r="AA203" i="10"/>
  <c r="AA347" i="10" s="1"/>
  <c r="AE1919" i="16"/>
  <c r="AE1918" i="16"/>
  <c r="AE2275" i="16"/>
  <c r="AC2083" i="16"/>
  <c r="AD2083" i="16" s="1"/>
  <c r="AD1242" i="20"/>
  <c r="AD1243" i="20" s="1"/>
  <c r="AC1229" i="20"/>
  <c r="AD1228" i="20"/>
  <c r="AB1236" i="20"/>
  <c r="AC1235" i="20"/>
  <c r="AE1886" i="16"/>
  <c r="AE1069" i="20"/>
  <c r="AE2047" i="16"/>
  <c r="AE2048" i="16" s="1"/>
  <c r="Z1249" i="20"/>
  <c r="Y234" i="20"/>
  <c r="AD1221" i="20"/>
  <c r="AD1222" i="20" s="1"/>
  <c r="AE2081" i="16"/>
  <c r="AE2301" i="16" s="1"/>
  <c r="AD627" i="16"/>
  <c r="AD2082" i="16"/>
  <c r="AC628" i="16"/>
  <c r="AD2300" i="16"/>
  <c r="AE2074" i="16"/>
  <c r="AD3224" i="16"/>
  <c r="AE3222" i="16"/>
  <c r="AD2075" i="16"/>
  <c r="AE2299" i="16"/>
  <c r="AC2076" i="16"/>
  <c r="AB629" i="16"/>
  <c r="AB843" i="16" s="1"/>
  <c r="AB842" i="16" s="1"/>
  <c r="AE2068" i="16"/>
  <c r="AD3231" i="16"/>
  <c r="AE3229" i="16"/>
  <c r="AA104" i="10"/>
  <c r="AA82" i="10"/>
  <c r="AA17" i="18"/>
  <c r="D121" i="10"/>
  <c r="D123" i="10" s="1"/>
  <c r="D124" i="10" s="1"/>
  <c r="G110" i="10"/>
  <c r="G397" i="10" s="1"/>
  <c r="G109" i="10"/>
  <c r="G114" i="10"/>
  <c r="G401" i="10" s="1"/>
  <c r="G116" i="10"/>
  <c r="G403" i="10" s="1"/>
  <c r="G103" i="10"/>
  <c r="G390" i="10" s="1"/>
  <c r="G105" i="10"/>
  <c r="G392" i="10" s="1"/>
  <c r="G118" i="10"/>
  <c r="G104" i="10"/>
  <c r="G391" i="10" s="1"/>
  <c r="G102" i="10"/>
  <c r="G389" i="10" s="1"/>
  <c r="G100" i="10"/>
  <c r="G387" i="10" s="1"/>
  <c r="G106" i="10"/>
  <c r="G113" i="10"/>
  <c r="G400" i="10" s="1"/>
  <c r="G101" i="10"/>
  <c r="G388" i="10" s="1"/>
  <c r="Y1265" i="20" l="1"/>
  <c r="AC1248" i="20"/>
  <c r="AC233" i="20" s="1"/>
  <c r="Z1250" i="20"/>
  <c r="Z236" i="20" s="1"/>
  <c r="AB203" i="10"/>
  <c r="AB347" i="10" s="1"/>
  <c r="AE1242" i="20"/>
  <c r="AE1243" i="20" s="1"/>
  <c r="AC1236" i="20"/>
  <c r="AD1235" i="20"/>
  <c r="AD1229" i="20"/>
  <c r="AE1228" i="20"/>
  <c r="AE1229" i="20" s="1"/>
  <c r="AA1249" i="20"/>
  <c r="Z234" i="20"/>
  <c r="AE1221" i="20"/>
  <c r="AE1222" i="20" s="1"/>
  <c r="AE627" i="16"/>
  <c r="AE2083" i="16"/>
  <c r="AE2082" i="16"/>
  <c r="AD628" i="16"/>
  <c r="AE2075" i="16"/>
  <c r="AE3231" i="16"/>
  <c r="H3231" i="16" s="1"/>
  <c r="H3229" i="16"/>
  <c r="AE3224" i="16"/>
  <c r="H3224" i="16" s="1"/>
  <c r="H3222" i="16"/>
  <c r="AE2069" i="16"/>
  <c r="AE2300" i="16"/>
  <c r="AD2076" i="16"/>
  <c r="AD629" i="16" s="1"/>
  <c r="AD843" i="16" s="1"/>
  <c r="AD842" i="16" s="1"/>
  <c r="AC629" i="16"/>
  <c r="AC843" i="16" s="1"/>
  <c r="AC842" i="16" s="1"/>
  <c r="G393" i="10"/>
  <c r="G386" i="10" s="1"/>
  <c r="G108" i="10"/>
  <c r="G396" i="10"/>
  <c r="G395" i="10" s="1"/>
  <c r="G112" i="10"/>
  <c r="G405" i="10"/>
  <c r="G399" i="10" s="1"/>
  <c r="G99" i="10"/>
  <c r="Z1265" i="20" l="1"/>
  <c r="AD1248" i="20"/>
  <c r="AE1248" i="20" s="1"/>
  <c r="AA1250" i="20"/>
  <c r="AA236" i="20" s="1"/>
  <c r="AD203" i="10"/>
  <c r="AD347" i="10" s="1"/>
  <c r="AC203" i="10"/>
  <c r="AC347" i="10" s="1"/>
  <c r="AD1236" i="20"/>
  <c r="AE1235" i="20"/>
  <c r="AE1236" i="20" s="1"/>
  <c r="AB1249" i="20"/>
  <c r="AA234" i="20"/>
  <c r="AE628" i="16"/>
  <c r="AE2076" i="16"/>
  <c r="AE629" i="16" s="1"/>
  <c r="AE843" i="16" s="1"/>
  <c r="AE842" i="16" s="1"/>
  <c r="G407" i="10"/>
  <c r="G409" i="10" s="1"/>
  <c r="G358" i="10" s="1"/>
  <c r="G357" i="10" s="1"/>
  <c r="G353" i="10" s="1"/>
  <c r="G427" i="10" s="1"/>
  <c r="G121" i="10"/>
  <c r="G123" i="10" s="1"/>
  <c r="G124" i="10" s="1"/>
  <c r="AA1265" i="20" l="1"/>
  <c r="AD233" i="20"/>
  <c r="AE233" i="20"/>
  <c r="AB1250" i="20"/>
  <c r="AB236" i="20" s="1"/>
  <c r="AE203" i="10"/>
  <c r="AE347" i="10" s="1"/>
  <c r="AC1249" i="20"/>
  <c r="AB234" i="20"/>
  <c r="G361" i="10"/>
  <c r="G383" i="10" s="1"/>
  <c r="H408" i="10"/>
  <c r="H409" i="10" s="1"/>
  <c r="H358" i="10" s="1"/>
  <c r="H357" i="10" s="1"/>
  <c r="H353" i="10" s="1"/>
  <c r="H428" i="10" s="1"/>
  <c r="G428" i="10"/>
  <c r="G125" i="10"/>
  <c r="H122" i="10"/>
  <c r="H123" i="10" s="1"/>
  <c r="I122" i="10" s="1"/>
  <c r="I123" i="10" s="1"/>
  <c r="G410" i="10"/>
  <c r="AB1265" i="20" l="1"/>
  <c r="AC1250" i="20"/>
  <c r="AC236" i="20" s="1"/>
  <c r="AD1249" i="20"/>
  <c r="AC234" i="20"/>
  <c r="G382" i="10"/>
  <c r="G418" i="10"/>
  <c r="H125" i="10"/>
  <c r="H124" i="10"/>
  <c r="H427" i="10"/>
  <c r="H361" i="10"/>
  <c r="H418" i="10" s="1"/>
  <c r="I408" i="10"/>
  <c r="I409" i="10" s="1"/>
  <c r="H410" i="10"/>
  <c r="I125" i="10"/>
  <c r="J122" i="10"/>
  <c r="J123" i="10" s="1"/>
  <c r="K122" i="10" s="1"/>
  <c r="I124" i="10"/>
  <c r="AC1265" i="20" l="1"/>
  <c r="AD1250" i="20"/>
  <c r="AD236" i="20" s="1"/>
  <c r="AE1249" i="20"/>
  <c r="AD234" i="20"/>
  <c r="H382" i="10"/>
  <c r="H383" i="10"/>
  <c r="I358" i="10"/>
  <c r="I357" i="10" s="1"/>
  <c r="J408" i="10"/>
  <c r="J409" i="10" s="1"/>
  <c r="J358" i="10" s="1"/>
  <c r="J357" i="10" s="1"/>
  <c r="J353" i="10" s="1"/>
  <c r="J428" i="10" s="1"/>
  <c r="J125" i="10"/>
  <c r="J124" i="10"/>
  <c r="AD1265" i="20" l="1"/>
  <c r="AE234" i="20"/>
  <c r="AE1250" i="20"/>
  <c r="AE236" i="20" s="1"/>
  <c r="K408" i="10"/>
  <c r="J361" i="10"/>
  <c r="J383" i="10" s="1"/>
  <c r="J427" i="10"/>
  <c r="J410" i="10"/>
  <c r="I353" i="10"/>
  <c r="I410" i="10"/>
  <c r="AE1265" i="20" l="1"/>
  <c r="J382" i="10"/>
  <c r="J418" i="10"/>
  <c r="I427" i="10"/>
  <c r="I361" i="10"/>
  <c r="I428" i="10"/>
  <c r="I382" i="10" l="1"/>
  <c r="I418" i="10"/>
  <c r="I383" i="10"/>
  <c r="R2778" i="16" l="1"/>
  <c r="R2785" i="16"/>
  <c r="S2778" i="16" l="1"/>
  <c r="V2778" i="16" s="1"/>
  <c r="S2785" i="16"/>
  <c r="V2785" i="16" s="1"/>
  <c r="W2778" i="16" l="1"/>
  <c r="X2778" i="16"/>
  <c r="W2785" i="16"/>
  <c r="H2785" i="16" s="1"/>
  <c r="H3168" i="16"/>
  <c r="H2778" i="16" l="1"/>
  <c r="K48" i="25"/>
  <c r="K49" i="25"/>
  <c r="C711" i="12"/>
  <c r="C1194" i="12" s="1"/>
  <c r="B143" i="12"/>
  <c r="C953" i="12"/>
  <c r="C143" i="12"/>
  <c r="B711" i="12"/>
  <c r="B1194" i="12" s="1"/>
  <c r="B1434" i="12" s="1"/>
  <c r="B1674" i="12" s="1"/>
  <c r="B953" i="12"/>
  <c r="AB1194" i="12" l="1"/>
  <c r="AB1210" i="12" s="1"/>
  <c r="AB1398" i="12" s="1"/>
  <c r="AB1407" i="12" s="1"/>
  <c r="AB1417" i="12" s="1"/>
  <c r="AC1194" i="12"/>
  <c r="AC1210" i="12" s="1"/>
  <c r="AC1398" i="12" s="1"/>
  <c r="AC1407" i="12" s="1"/>
  <c r="AC1417" i="12" s="1"/>
  <c r="AD1194" i="12"/>
  <c r="AD1210" i="12" s="1"/>
  <c r="AD1398" i="12" s="1"/>
  <c r="AD1407" i="12" s="1"/>
  <c r="AD1417" i="12" s="1"/>
  <c r="AE1194" i="12"/>
  <c r="AE1210" i="12" s="1"/>
  <c r="AE1398" i="12" s="1"/>
  <c r="AE1407" i="12" s="1"/>
  <c r="AE1417" i="12" s="1"/>
  <c r="Z1194" i="12"/>
  <c r="Z1210" i="12" s="1"/>
  <c r="Z1398" i="12" s="1"/>
  <c r="Z1407" i="12" s="1"/>
  <c r="Z1417" i="12" s="1"/>
  <c r="AA1194" i="12"/>
  <c r="AA1210" i="12" s="1"/>
  <c r="AA1398" i="12" s="1"/>
  <c r="AA1407" i="12" s="1"/>
  <c r="AA1417" i="12" s="1"/>
  <c r="X1194" i="12"/>
  <c r="X1210" i="12" s="1"/>
  <c r="X1398" i="12" s="1"/>
  <c r="X1407" i="12" s="1"/>
  <c r="X1417" i="12" s="1"/>
  <c r="Y1194" i="12"/>
  <c r="Y1210" i="12" s="1"/>
  <c r="Y1398" i="12" s="1"/>
  <c r="Y1407" i="12" s="1"/>
  <c r="Y1417" i="12" s="1"/>
  <c r="AA953" i="12"/>
  <c r="AA969" i="12" s="1"/>
  <c r="AA1157" i="12" s="1"/>
  <c r="AA1166" i="12" s="1"/>
  <c r="AA1176" i="12" s="1"/>
  <c r="AA1177" i="12" s="1"/>
  <c r="X953" i="12"/>
  <c r="X969" i="12" s="1"/>
  <c r="X1157" i="12" s="1"/>
  <c r="X1166" i="12" s="1"/>
  <c r="X1176" i="12" s="1"/>
  <c r="X1177" i="12" s="1"/>
  <c r="Y953" i="12"/>
  <c r="Y969" i="12" s="1"/>
  <c r="Y1157" i="12" s="1"/>
  <c r="Y1166" i="12" s="1"/>
  <c r="Y1176" i="12" s="1"/>
  <c r="Y1177" i="12" s="1"/>
  <c r="Z953" i="12"/>
  <c r="Z969" i="12" s="1"/>
  <c r="Z1157" i="12" s="1"/>
  <c r="Z1166" i="12" s="1"/>
  <c r="Z1176" i="12" s="1"/>
  <c r="Z1177" i="12" s="1"/>
  <c r="K17" i="25"/>
  <c r="K47" i="25"/>
  <c r="K16" i="25"/>
  <c r="J953" i="12"/>
  <c r="J969" i="12" s="1"/>
  <c r="J1157" i="12" s="1"/>
  <c r="J1166" i="12" s="1"/>
  <c r="J1171" i="12" s="1"/>
  <c r="J1178" i="12" s="1"/>
  <c r="K953" i="12"/>
  <c r="K969" i="12" s="1"/>
  <c r="K1157" i="12" s="1"/>
  <c r="K1166" i="12" s="1"/>
  <c r="K1176" i="12" s="1"/>
  <c r="K1177" i="12" s="1"/>
  <c r="L953" i="12"/>
  <c r="L969" i="12" s="1"/>
  <c r="L1157" i="12" s="1"/>
  <c r="L1166" i="12" s="1"/>
  <c r="L1176" i="12" s="1"/>
  <c r="L1177" i="12" s="1"/>
  <c r="M953" i="12"/>
  <c r="M969" i="12" s="1"/>
  <c r="M1157" i="12" s="1"/>
  <c r="M1166" i="12" s="1"/>
  <c r="M1176" i="12" s="1"/>
  <c r="M1177" i="12" s="1"/>
  <c r="N953" i="12"/>
  <c r="N969" i="12" s="1"/>
  <c r="N1157" i="12" s="1"/>
  <c r="N1166" i="12" s="1"/>
  <c r="N1176" i="12" s="1"/>
  <c r="N1177" i="12" s="1"/>
  <c r="O953" i="12"/>
  <c r="O969" i="12" s="1"/>
  <c r="O1157" i="12" s="1"/>
  <c r="O1166" i="12" s="1"/>
  <c r="O1176" i="12" s="1"/>
  <c r="O1177" i="12" s="1"/>
  <c r="P953" i="12"/>
  <c r="P969" i="12" s="1"/>
  <c r="P1157" i="12" s="1"/>
  <c r="P1166" i="12" s="1"/>
  <c r="P1176" i="12" s="1"/>
  <c r="P1177" i="12" s="1"/>
  <c r="Q953" i="12"/>
  <c r="Q969" i="12" s="1"/>
  <c r="Q1157" i="12" s="1"/>
  <c r="Q1166" i="12" s="1"/>
  <c r="Q1176" i="12" s="1"/>
  <c r="Q1177" i="12" s="1"/>
  <c r="R953" i="12"/>
  <c r="R969" i="12" s="1"/>
  <c r="R1157" i="12" s="1"/>
  <c r="R1166" i="12" s="1"/>
  <c r="R1176" i="12" s="1"/>
  <c r="R1177" i="12" s="1"/>
  <c r="S953" i="12"/>
  <c r="S969" i="12" s="1"/>
  <c r="S1157" i="12" s="1"/>
  <c r="S1166" i="12" s="1"/>
  <c r="S1176" i="12" s="1"/>
  <c r="S1177" i="12" s="1"/>
  <c r="T953" i="12"/>
  <c r="T969" i="12" s="1"/>
  <c r="T1157" i="12" s="1"/>
  <c r="T1166" i="12" s="1"/>
  <c r="T1176" i="12" s="1"/>
  <c r="T1177" i="12" s="1"/>
  <c r="U953" i="12"/>
  <c r="U969" i="12" s="1"/>
  <c r="U1157" i="12" s="1"/>
  <c r="U1166" i="12" s="1"/>
  <c r="U1176" i="12" s="1"/>
  <c r="U1177" i="12" s="1"/>
  <c r="V953" i="12"/>
  <c r="V969" i="12" s="1"/>
  <c r="V1157" i="12" s="1"/>
  <c r="V1166" i="12" s="1"/>
  <c r="V1176" i="12" s="1"/>
  <c r="V1177" i="12" s="1"/>
  <c r="W953" i="12"/>
  <c r="W969" i="12" s="1"/>
  <c r="W1157" i="12" s="1"/>
  <c r="W1166" i="12" s="1"/>
  <c r="W1176" i="12" s="1"/>
  <c r="W1177" i="12" s="1"/>
  <c r="W727" i="12"/>
  <c r="W915" i="12" s="1"/>
  <c r="L1194" i="12"/>
  <c r="L1210" i="12" s="1"/>
  <c r="L1398" i="12" s="1"/>
  <c r="L1407" i="12" s="1"/>
  <c r="L1417" i="12" s="1"/>
  <c r="W1194" i="12"/>
  <c r="W1210" i="12" s="1"/>
  <c r="W1398" i="12" s="1"/>
  <c r="W1407" i="12" s="1"/>
  <c r="W1417" i="12" s="1"/>
  <c r="Q727" i="12"/>
  <c r="Q915" i="12" s="1"/>
  <c r="Q1930" i="12" s="1"/>
  <c r="Q1937" i="12" s="1"/>
  <c r="Q1940" i="12" s="1"/>
  <c r="U727" i="12"/>
  <c r="U915" i="12" s="1"/>
  <c r="U1930" i="12" s="1"/>
  <c r="U1937" i="12" s="1"/>
  <c r="U1940" i="12" s="1"/>
  <c r="M727" i="12"/>
  <c r="M915" i="12" s="1"/>
  <c r="M1930" i="12" s="1"/>
  <c r="M1937" i="12" s="1"/>
  <c r="M1940" i="12" s="1"/>
  <c r="R1194" i="12"/>
  <c r="R1210" i="12" s="1"/>
  <c r="R1398" i="12" s="1"/>
  <c r="R1407" i="12" s="1"/>
  <c r="R1417" i="12" s="1"/>
  <c r="U1194" i="12"/>
  <c r="U1210" i="12" s="1"/>
  <c r="U1398" i="12" s="1"/>
  <c r="U1407" i="12" s="1"/>
  <c r="U1417" i="12" s="1"/>
  <c r="T727" i="12"/>
  <c r="T915" i="12" s="1"/>
  <c r="T1930" i="12" s="1"/>
  <c r="T1937" i="12" s="1"/>
  <c r="T1940" i="12" s="1"/>
  <c r="O727" i="12"/>
  <c r="O915" i="12" s="1"/>
  <c r="O1930" i="12" s="1"/>
  <c r="O1937" i="12" s="1"/>
  <c r="O1940" i="12" s="1"/>
  <c r="C1434" i="12"/>
  <c r="P1194" i="12"/>
  <c r="P1210" i="12" s="1"/>
  <c r="P1398" i="12" s="1"/>
  <c r="P1407" i="12" s="1"/>
  <c r="P1417" i="12" s="1"/>
  <c r="V1194" i="12"/>
  <c r="V1210" i="12" s="1"/>
  <c r="V1398" i="12" s="1"/>
  <c r="V1407" i="12" s="1"/>
  <c r="V1417" i="12" s="1"/>
  <c r="K1194" i="12"/>
  <c r="K1210" i="12" s="1"/>
  <c r="K1398" i="12" s="1"/>
  <c r="K1407" i="12" s="1"/>
  <c r="K1417" i="12" s="1"/>
  <c r="J727" i="12"/>
  <c r="J915" i="12" s="1"/>
  <c r="N727" i="12"/>
  <c r="N915" i="12" s="1"/>
  <c r="N1930" i="12" s="1"/>
  <c r="N1937" i="12" s="1"/>
  <c r="N1940" i="12" s="1"/>
  <c r="R727" i="12"/>
  <c r="R915" i="12" s="1"/>
  <c r="R1930" i="12" s="1"/>
  <c r="R1937" i="12" s="1"/>
  <c r="R1940" i="12" s="1"/>
  <c r="L727" i="12"/>
  <c r="L915" i="12" s="1"/>
  <c r="L1930" i="12" s="1"/>
  <c r="L1937" i="12" s="1"/>
  <c r="L1940" i="12" s="1"/>
  <c r="T1194" i="12"/>
  <c r="T1210" i="12" s="1"/>
  <c r="T1398" i="12" s="1"/>
  <c r="T1407" i="12" s="1"/>
  <c r="T1417" i="12" s="1"/>
  <c r="Q1194" i="12"/>
  <c r="Q1210" i="12" s="1"/>
  <c r="Q1398" i="12" s="1"/>
  <c r="Q1407" i="12" s="1"/>
  <c r="Q1417" i="12" s="1"/>
  <c r="N1194" i="12"/>
  <c r="N1210" i="12" s="1"/>
  <c r="N1398" i="12" s="1"/>
  <c r="N1407" i="12" s="1"/>
  <c r="N1417" i="12" s="1"/>
  <c r="J1194" i="12"/>
  <c r="K727" i="12"/>
  <c r="K915" i="12" s="1"/>
  <c r="S727" i="12"/>
  <c r="S915" i="12" s="1"/>
  <c r="S1930" i="12" s="1"/>
  <c r="S1937" i="12" s="1"/>
  <c r="S1940" i="12" s="1"/>
  <c r="P727" i="12"/>
  <c r="P915" i="12" s="1"/>
  <c r="P1930" i="12" s="1"/>
  <c r="P1937" i="12" s="1"/>
  <c r="P1940" i="12" s="1"/>
  <c r="V727" i="12"/>
  <c r="V915" i="12" s="1"/>
  <c r="V630" i="12" s="1"/>
  <c r="V618" i="12" s="1"/>
  <c r="V166" i="10" s="1"/>
  <c r="S1194" i="12"/>
  <c r="S1210" i="12" s="1"/>
  <c r="S1398" i="12" s="1"/>
  <c r="S1407" i="12" s="1"/>
  <c r="S1417" i="12" s="1"/>
  <c r="O1194" i="12"/>
  <c r="O1210" i="12" s="1"/>
  <c r="O1398" i="12" s="1"/>
  <c r="O1407" i="12" s="1"/>
  <c r="O1417" i="12" s="1"/>
  <c r="M1194" i="12"/>
  <c r="M1210" i="12" s="1"/>
  <c r="M1398" i="12" s="1"/>
  <c r="M1407" i="12" s="1"/>
  <c r="M1417" i="12" s="1"/>
  <c r="L68" i="25" l="1"/>
  <c r="AA68" i="25"/>
  <c r="U68" i="25"/>
  <c r="Z68" i="25"/>
  <c r="S68" i="25"/>
  <c r="W68" i="25"/>
  <c r="R68" i="25"/>
  <c r="T68" i="25"/>
  <c r="Y68" i="25"/>
  <c r="K68" i="25"/>
  <c r="M68" i="25"/>
  <c r="N68" i="25"/>
  <c r="V68" i="25"/>
  <c r="O68" i="25"/>
  <c r="Q68" i="25"/>
  <c r="P68" i="25"/>
  <c r="AE68" i="25"/>
  <c r="AD68" i="25"/>
  <c r="AC68" i="25"/>
  <c r="AB68" i="25"/>
  <c r="AB1434" i="12"/>
  <c r="AB1450" i="12" s="1"/>
  <c r="AB1638" i="12" s="1"/>
  <c r="AB1647" i="12" s="1"/>
  <c r="AB1657" i="12" s="1"/>
  <c r="AB312" i="20" s="1"/>
  <c r="AC1434" i="12"/>
  <c r="AC1450" i="12" s="1"/>
  <c r="AC1638" i="12" s="1"/>
  <c r="AC1647" i="12" s="1"/>
  <c r="AC1657" i="12" s="1"/>
  <c r="AC312" i="20" s="1"/>
  <c r="AD1434" i="12"/>
  <c r="AD1450" i="12" s="1"/>
  <c r="AD1638" i="12" s="1"/>
  <c r="AD1647" i="12" s="1"/>
  <c r="AD1657" i="12" s="1"/>
  <c r="AD312" i="20" s="1"/>
  <c r="AE1434" i="12"/>
  <c r="AE1450" i="12" s="1"/>
  <c r="AE1638" i="12" s="1"/>
  <c r="AE1647" i="12" s="1"/>
  <c r="AE1657" i="12" s="1"/>
  <c r="AE312" i="20" s="1"/>
  <c r="X68" i="25"/>
  <c r="Z1434" i="12"/>
  <c r="Z1450" i="12" s="1"/>
  <c r="Z1638" i="12" s="1"/>
  <c r="Z1647" i="12" s="1"/>
  <c r="Z1657" i="12" s="1"/>
  <c r="Z312" i="20" s="1"/>
  <c r="Y1434" i="12"/>
  <c r="Y1450" i="12" s="1"/>
  <c r="Y1638" i="12" s="1"/>
  <c r="Y1647" i="12" s="1"/>
  <c r="Y1657" i="12" s="1"/>
  <c r="Y312" i="20" s="1"/>
  <c r="AA1434" i="12"/>
  <c r="AA1450" i="12" s="1"/>
  <c r="AA1638" i="12" s="1"/>
  <c r="AA1647" i="12" s="1"/>
  <c r="AA1657" i="12" s="1"/>
  <c r="AA312" i="20" s="1"/>
  <c r="X1434" i="12"/>
  <c r="X1450" i="12" s="1"/>
  <c r="X1638" i="12" s="1"/>
  <c r="X1647" i="12" s="1"/>
  <c r="X1657" i="12" s="1"/>
  <c r="X312" i="20" s="1"/>
  <c r="S78" i="25"/>
  <c r="S23" i="31" s="1"/>
  <c r="N78" i="25"/>
  <c r="N23" i="31" s="1"/>
  <c r="O78" i="25"/>
  <c r="O23" i="31" s="1"/>
  <c r="T78" i="25"/>
  <c r="T23" i="31" s="1"/>
  <c r="L78" i="25"/>
  <c r="L23" i="31" s="1"/>
  <c r="P78" i="25"/>
  <c r="P23" i="31" s="1"/>
  <c r="M78" i="25"/>
  <c r="M23" i="31" s="1"/>
  <c r="Q78" i="25"/>
  <c r="Q23" i="31" s="1"/>
  <c r="R78" i="25"/>
  <c r="R23" i="31" s="1"/>
  <c r="K15" i="25"/>
  <c r="K78" i="25" s="1"/>
  <c r="K23" i="31" s="1"/>
  <c r="W1930" i="12"/>
  <c r="W1937" i="12" s="1"/>
  <c r="W1940" i="12" s="1"/>
  <c r="W630" i="12"/>
  <c r="W618" i="12" s="1"/>
  <c r="W166" i="10" s="1"/>
  <c r="W924" i="12"/>
  <c r="W934" i="12" s="1"/>
  <c r="W1434" i="12"/>
  <c r="W1450" i="12" s="1"/>
  <c r="W1638" i="12" s="1"/>
  <c r="W1647" i="12" s="1"/>
  <c r="W1657" i="12" s="1"/>
  <c r="W312" i="20" s="1"/>
  <c r="M630" i="12"/>
  <c r="M618" i="12" s="1"/>
  <c r="M924" i="12"/>
  <c r="M934" i="12" s="1"/>
  <c r="Q630" i="12"/>
  <c r="Q618" i="12" s="1"/>
  <c r="Q924" i="12"/>
  <c r="Q934" i="12" s="1"/>
  <c r="P630" i="12"/>
  <c r="P618" i="12" s="1"/>
  <c r="N924" i="12"/>
  <c r="N934" i="12" s="1"/>
  <c r="O630" i="12"/>
  <c r="O618" i="12" s="1"/>
  <c r="R924" i="12"/>
  <c r="R934" i="12" s="1"/>
  <c r="U924" i="12"/>
  <c r="U934" i="12" s="1"/>
  <c r="O924" i="12"/>
  <c r="O934" i="12" s="1"/>
  <c r="P924" i="12"/>
  <c r="P934" i="12" s="1"/>
  <c r="U630" i="12"/>
  <c r="U618" i="12" s="1"/>
  <c r="U166" i="10" s="1"/>
  <c r="J1210" i="12"/>
  <c r="S630" i="12"/>
  <c r="S618" i="12" s="1"/>
  <c r="V1930" i="12"/>
  <c r="V1937" i="12" s="1"/>
  <c r="V1940" i="12" s="1"/>
  <c r="R630" i="12"/>
  <c r="R618" i="12" s="1"/>
  <c r="S924" i="12"/>
  <c r="S934" i="12" s="1"/>
  <c r="T630" i="12"/>
  <c r="T618" i="12" s="1"/>
  <c r="T166" i="10" s="1"/>
  <c r="V924" i="12"/>
  <c r="V934" i="12" s="1"/>
  <c r="T924" i="12"/>
  <c r="T934" i="12" s="1"/>
  <c r="N630" i="12"/>
  <c r="N618" i="12" s="1"/>
  <c r="J1176" i="12"/>
  <c r="J1177" i="12" s="1"/>
  <c r="L630" i="12"/>
  <c r="L618" i="12" s="1"/>
  <c r="L924" i="12"/>
  <c r="L934" i="12" s="1"/>
  <c r="K1171" i="12"/>
  <c r="K1178" i="12" s="1"/>
  <c r="J630" i="12"/>
  <c r="J618" i="12" s="1"/>
  <c r="J924" i="12"/>
  <c r="J1930" i="12"/>
  <c r="J1937" i="12" s="1"/>
  <c r="J1940" i="12" s="1"/>
  <c r="L1434" i="12"/>
  <c r="L1450" i="12" s="1"/>
  <c r="L1638" i="12" s="1"/>
  <c r="L1647" i="12" s="1"/>
  <c r="L1657" i="12" s="1"/>
  <c r="L312" i="20" s="1"/>
  <c r="M1434" i="12"/>
  <c r="M1450" i="12" s="1"/>
  <c r="M1638" i="12" s="1"/>
  <c r="M1647" i="12" s="1"/>
  <c r="M1657" i="12" s="1"/>
  <c r="M312" i="20" s="1"/>
  <c r="R1434" i="12"/>
  <c r="R1450" i="12" s="1"/>
  <c r="R1638" i="12" s="1"/>
  <c r="R1647" i="12" s="1"/>
  <c r="R1657" i="12" s="1"/>
  <c r="R312" i="20" s="1"/>
  <c r="C1674" i="12"/>
  <c r="J1434" i="12"/>
  <c r="P1434" i="12"/>
  <c r="P1450" i="12" s="1"/>
  <c r="P1638" i="12" s="1"/>
  <c r="P1647" i="12" s="1"/>
  <c r="P1657" i="12" s="1"/>
  <c r="P312" i="20" s="1"/>
  <c r="V1434" i="12"/>
  <c r="V1450" i="12" s="1"/>
  <c r="V1638" i="12" s="1"/>
  <c r="V1647" i="12" s="1"/>
  <c r="V1657" i="12" s="1"/>
  <c r="V312" i="20" s="1"/>
  <c r="O1434" i="12"/>
  <c r="O1450" i="12" s="1"/>
  <c r="O1638" i="12" s="1"/>
  <c r="O1647" i="12" s="1"/>
  <c r="O1657" i="12" s="1"/>
  <c r="O312" i="20" s="1"/>
  <c r="Q1434" i="12"/>
  <c r="Q1450" i="12" s="1"/>
  <c r="Q1638" i="12" s="1"/>
  <c r="Q1647" i="12" s="1"/>
  <c r="Q1657" i="12" s="1"/>
  <c r="Q312" i="20" s="1"/>
  <c r="U1434" i="12"/>
  <c r="U1450" i="12" s="1"/>
  <c r="U1638" i="12" s="1"/>
  <c r="U1647" i="12" s="1"/>
  <c r="U1657" i="12" s="1"/>
  <c r="U312" i="20" s="1"/>
  <c r="T1434" i="12"/>
  <c r="T1450" i="12" s="1"/>
  <c r="T1638" i="12" s="1"/>
  <c r="T1647" i="12" s="1"/>
  <c r="T1657" i="12" s="1"/>
  <c r="T312" i="20" s="1"/>
  <c r="N1434" i="12"/>
  <c r="N1450" i="12" s="1"/>
  <c r="N1638" i="12" s="1"/>
  <c r="N1647" i="12" s="1"/>
  <c r="N1657" i="12" s="1"/>
  <c r="N312" i="20" s="1"/>
  <c r="S1434" i="12"/>
  <c r="S1450" i="12" s="1"/>
  <c r="S1638" i="12" s="1"/>
  <c r="S1647" i="12" s="1"/>
  <c r="S1657" i="12" s="1"/>
  <c r="S312" i="20" s="1"/>
  <c r="K1434" i="12"/>
  <c r="K1450" i="12" s="1"/>
  <c r="K1638" i="12" s="1"/>
  <c r="K1647" i="12" s="1"/>
  <c r="K1657" i="12" s="1"/>
  <c r="K1930" i="12"/>
  <c r="K1937" i="12" s="1"/>
  <c r="K1940" i="12" s="1"/>
  <c r="K630" i="12"/>
  <c r="K618" i="12" s="1"/>
  <c r="K924" i="12"/>
  <c r="K8" i="30" l="1"/>
  <c r="K73" i="31"/>
  <c r="N8" i="30"/>
  <c r="N73" i="31"/>
  <c r="O8" i="30"/>
  <c r="O73" i="31"/>
  <c r="Q8" i="30"/>
  <c r="Q73" i="31"/>
  <c r="R8" i="30"/>
  <c r="R73" i="31"/>
  <c r="M8" i="30"/>
  <c r="M73" i="31"/>
  <c r="S8" i="30"/>
  <c r="S73" i="31"/>
  <c r="P8" i="30"/>
  <c r="P73" i="31"/>
  <c r="L8" i="30"/>
  <c r="L73" i="31"/>
  <c r="T8" i="30"/>
  <c r="T73" i="31"/>
  <c r="Y67" i="25"/>
  <c r="T67" i="25"/>
  <c r="O67" i="25"/>
  <c r="X67" i="25"/>
  <c r="Z67" i="25"/>
  <c r="W67" i="25"/>
  <c r="S67" i="25"/>
  <c r="AA67" i="25"/>
  <c r="U67" i="25"/>
  <c r="V67" i="25"/>
  <c r="N67" i="25"/>
  <c r="W310" i="10"/>
  <c r="L67" i="25"/>
  <c r="R67" i="25"/>
  <c r="M67" i="25"/>
  <c r="Q67" i="25"/>
  <c r="P67" i="25"/>
  <c r="M166" i="10"/>
  <c r="Q166" i="10"/>
  <c r="L166" i="10"/>
  <c r="O166" i="10"/>
  <c r="T55" i="25"/>
  <c r="S166" i="10"/>
  <c r="R166" i="10"/>
  <c r="N166" i="10"/>
  <c r="P166" i="10"/>
  <c r="W55" i="25"/>
  <c r="W76" i="25" s="1"/>
  <c r="W21" i="31" s="1"/>
  <c r="K166" i="10"/>
  <c r="AE1283" i="20"/>
  <c r="AE67" i="25"/>
  <c r="AD1283" i="20"/>
  <c r="AD67" i="25"/>
  <c r="AC1283" i="20"/>
  <c r="AC67" i="25"/>
  <c r="AB1674" i="12"/>
  <c r="AB1690" i="12" s="1"/>
  <c r="AB1878" i="12" s="1"/>
  <c r="AC1674" i="12"/>
  <c r="AC1690" i="12" s="1"/>
  <c r="AC1878" i="12" s="1"/>
  <c r="AD1674" i="12"/>
  <c r="AD1690" i="12" s="1"/>
  <c r="AD1878" i="12" s="1"/>
  <c r="AE1674" i="12"/>
  <c r="AE1690" i="12" s="1"/>
  <c r="AE1878" i="12" s="1"/>
  <c r="AB67" i="25"/>
  <c r="AB1283" i="20"/>
  <c r="Y1283" i="20"/>
  <c r="AA1283" i="20"/>
  <c r="Z1283" i="20"/>
  <c r="V55" i="25"/>
  <c r="V76" i="25" s="1"/>
  <c r="V21" i="31" s="1"/>
  <c r="U55" i="25"/>
  <c r="U76" i="25" s="1"/>
  <c r="U21" i="31" s="1"/>
  <c r="Z1674" i="12"/>
  <c r="Z1690" i="12" s="1"/>
  <c r="Z1878" i="12" s="1"/>
  <c r="Y1674" i="12"/>
  <c r="Y1690" i="12" s="1"/>
  <c r="Y1878" i="12" s="1"/>
  <c r="X1674" i="12"/>
  <c r="X1690" i="12" s="1"/>
  <c r="X1878" i="12" s="1"/>
  <c r="AA1674" i="12"/>
  <c r="AA1690" i="12" s="1"/>
  <c r="AA1878" i="12" s="1"/>
  <c r="U310" i="10"/>
  <c r="T310" i="10"/>
  <c r="V310" i="10"/>
  <c r="X1283" i="20"/>
  <c r="W1674" i="12"/>
  <c r="W1690" i="12" s="1"/>
  <c r="W1878" i="12" s="1"/>
  <c r="L1171" i="12"/>
  <c r="M1171" i="12" s="1"/>
  <c r="U1283" i="20"/>
  <c r="S1283" i="20"/>
  <c r="J1398" i="12"/>
  <c r="J1407" i="12" s="1"/>
  <c r="V1283" i="20"/>
  <c r="R1283" i="20"/>
  <c r="W1283" i="20"/>
  <c r="T1283" i="20"/>
  <c r="P1283" i="20"/>
  <c r="Q1283" i="20"/>
  <c r="O1283" i="20"/>
  <c r="J1450" i="12"/>
  <c r="J1638" i="12" s="1"/>
  <c r="J1647" i="12" s="1"/>
  <c r="J1652" i="12" s="1"/>
  <c r="K1652" i="12" s="1"/>
  <c r="L1652" i="12" s="1"/>
  <c r="M1652" i="12" s="1"/>
  <c r="N1652" i="12" s="1"/>
  <c r="O1652" i="12" s="1"/>
  <c r="P1652" i="12" s="1"/>
  <c r="Q1652" i="12" s="1"/>
  <c r="R1652" i="12" s="1"/>
  <c r="S1652" i="12" s="1"/>
  <c r="T1652" i="12" s="1"/>
  <c r="U1652" i="12" s="1"/>
  <c r="V1652" i="12" s="1"/>
  <c r="W1652" i="12" s="1"/>
  <c r="X1652" i="12" s="1"/>
  <c r="Y1652" i="12" s="1"/>
  <c r="Z1652" i="12" s="1"/>
  <c r="AA1652" i="12" s="1"/>
  <c r="AB1652" i="12" s="1"/>
  <c r="AC1652" i="12" s="1"/>
  <c r="AD1652" i="12" s="1"/>
  <c r="AE1652" i="12" s="1"/>
  <c r="N1283" i="20"/>
  <c r="K934" i="12"/>
  <c r="M1283" i="20"/>
  <c r="L1283" i="20"/>
  <c r="J929" i="12"/>
  <c r="J937" i="12" s="1"/>
  <c r="J934" i="12"/>
  <c r="J935" i="12" s="1"/>
  <c r="N1674" i="12"/>
  <c r="N1690" i="12" s="1"/>
  <c r="N1878" i="12" s="1"/>
  <c r="O1674" i="12"/>
  <c r="O1690" i="12" s="1"/>
  <c r="O1878" i="12" s="1"/>
  <c r="P1674" i="12"/>
  <c r="P1690" i="12" s="1"/>
  <c r="P1878" i="12" s="1"/>
  <c r="J1674" i="12"/>
  <c r="J1690" i="12" s="1"/>
  <c r="J1878" i="12" s="1"/>
  <c r="K1674" i="12"/>
  <c r="K1690" i="12" s="1"/>
  <c r="K1878" i="12" s="1"/>
  <c r="U1674" i="12"/>
  <c r="U1690" i="12" s="1"/>
  <c r="U1878" i="12" s="1"/>
  <c r="R1674" i="12"/>
  <c r="R1690" i="12" s="1"/>
  <c r="R1878" i="12" s="1"/>
  <c r="T1674" i="12"/>
  <c r="T1690" i="12" s="1"/>
  <c r="T1878" i="12" s="1"/>
  <c r="L1674" i="12"/>
  <c r="L1690" i="12" s="1"/>
  <c r="L1878" i="12" s="1"/>
  <c r="M1674" i="12"/>
  <c r="M1690" i="12" s="1"/>
  <c r="M1878" i="12" s="1"/>
  <c r="V1674" i="12"/>
  <c r="V1690" i="12" s="1"/>
  <c r="V1878" i="12" s="1"/>
  <c r="S1674" i="12"/>
  <c r="S1690" i="12" s="1"/>
  <c r="S1878" i="12" s="1"/>
  <c r="Q1674" i="12"/>
  <c r="Q1690" i="12" s="1"/>
  <c r="Q1878" i="12" s="1"/>
  <c r="V6" i="30" l="1"/>
  <c r="V71" i="31"/>
  <c r="W6" i="30"/>
  <c r="W71" i="31"/>
  <c r="U6" i="30"/>
  <c r="U71" i="31"/>
  <c r="P310" i="10"/>
  <c r="M55" i="25"/>
  <c r="M76" i="25" s="1"/>
  <c r="M21" i="31" s="1"/>
  <c r="N55" i="25"/>
  <c r="N76" i="25" s="1"/>
  <c r="N21" i="31" s="1"/>
  <c r="R55" i="25"/>
  <c r="R76" i="25" s="1"/>
  <c r="R21" i="31" s="1"/>
  <c r="Q55" i="25"/>
  <c r="Q76" i="25" s="1"/>
  <c r="Q21" i="31" s="1"/>
  <c r="S55" i="25"/>
  <c r="S76" i="25" s="1"/>
  <c r="S21" i="31" s="1"/>
  <c r="O310" i="10"/>
  <c r="K55" i="25"/>
  <c r="K76" i="25" s="1"/>
  <c r="K21" i="31" s="1"/>
  <c r="L310" i="10"/>
  <c r="Q310" i="10"/>
  <c r="M310" i="10"/>
  <c r="N310" i="10"/>
  <c r="R310" i="10"/>
  <c r="S310" i="10"/>
  <c r="K310" i="10"/>
  <c r="P55" i="25"/>
  <c r="P76" i="25" s="1"/>
  <c r="P21" i="31" s="1"/>
  <c r="O55" i="25"/>
  <c r="O76" i="25" s="1"/>
  <c r="O21" i="31" s="1"/>
  <c r="L55" i="25"/>
  <c r="L76" i="25" s="1"/>
  <c r="L21" i="31" s="1"/>
  <c r="AB1916" i="12"/>
  <c r="AB1887" i="12"/>
  <c r="AB1897" i="12" s="1"/>
  <c r="AC1916" i="12"/>
  <c r="AC1887" i="12"/>
  <c r="AC1897" i="12" s="1"/>
  <c r="AE1916" i="12"/>
  <c r="AE1887" i="12"/>
  <c r="AE1897" i="12" s="1"/>
  <c r="AD1916" i="12"/>
  <c r="AD1887" i="12"/>
  <c r="AD1897" i="12" s="1"/>
  <c r="Y1916" i="12"/>
  <c r="Y1887" i="12"/>
  <c r="Y1897" i="12" s="1"/>
  <c r="Z1916" i="12"/>
  <c r="Z1887" i="12"/>
  <c r="Z1897" i="12" s="1"/>
  <c r="AA1916" i="12"/>
  <c r="AA1887" i="12"/>
  <c r="AA1897" i="12" s="1"/>
  <c r="X1916" i="12"/>
  <c r="X1887" i="12"/>
  <c r="X1897" i="12" s="1"/>
  <c r="X55" i="25"/>
  <c r="X76" i="25" s="1"/>
  <c r="X21" i="31" s="1"/>
  <c r="X310" i="10"/>
  <c r="T76" i="25"/>
  <c r="T21" i="31" s="1"/>
  <c r="W1887" i="12"/>
  <c r="W1897" i="12" s="1"/>
  <c r="W1916" i="12"/>
  <c r="L1178" i="12"/>
  <c r="K935" i="12"/>
  <c r="K208" i="10" s="1"/>
  <c r="K352" i="10" s="1"/>
  <c r="J1657" i="12"/>
  <c r="J1412" i="12"/>
  <c r="K1412" i="12" s="1"/>
  <c r="L1412" i="12" s="1"/>
  <c r="M1412" i="12" s="1"/>
  <c r="N1412" i="12" s="1"/>
  <c r="O1412" i="12" s="1"/>
  <c r="P1412" i="12" s="1"/>
  <c r="Q1412" i="12" s="1"/>
  <c r="R1412" i="12" s="1"/>
  <c r="S1412" i="12" s="1"/>
  <c r="T1412" i="12" s="1"/>
  <c r="U1412" i="12" s="1"/>
  <c r="V1412" i="12" s="1"/>
  <c r="W1412" i="12" s="1"/>
  <c r="X1412" i="12" s="1"/>
  <c r="Y1412" i="12" s="1"/>
  <c r="Z1412" i="12" s="1"/>
  <c r="AA1412" i="12" s="1"/>
  <c r="AB1412" i="12" s="1"/>
  <c r="AC1412" i="12" s="1"/>
  <c r="AD1412" i="12" s="1"/>
  <c r="AE1412" i="12" s="1"/>
  <c r="J1417" i="12"/>
  <c r="Q1887" i="12"/>
  <c r="Q1897" i="12" s="1"/>
  <c r="Q1916" i="12"/>
  <c r="R1887" i="12"/>
  <c r="R1897" i="12" s="1"/>
  <c r="R1916" i="12"/>
  <c r="S1887" i="12"/>
  <c r="S1897" i="12" s="1"/>
  <c r="S1916" i="12"/>
  <c r="V1887" i="12"/>
  <c r="V1897" i="12" s="1"/>
  <c r="V1916" i="12"/>
  <c r="P1887" i="12"/>
  <c r="P1897" i="12" s="1"/>
  <c r="P1916" i="12"/>
  <c r="N1171" i="12"/>
  <c r="M1178" i="12"/>
  <c r="O1887" i="12"/>
  <c r="O1897" i="12" s="1"/>
  <c r="O1916" i="12"/>
  <c r="N1887" i="12"/>
  <c r="N1897" i="12" s="1"/>
  <c r="N1916" i="12"/>
  <c r="U1887" i="12"/>
  <c r="U1897" i="12" s="1"/>
  <c r="U1916" i="12"/>
  <c r="T1887" i="12"/>
  <c r="T1897" i="12" s="1"/>
  <c r="T1916" i="12"/>
  <c r="M1887" i="12"/>
  <c r="M1897" i="12" s="1"/>
  <c r="M1916" i="12"/>
  <c r="L1916" i="12"/>
  <c r="L1887" i="12"/>
  <c r="L1897" i="12" s="1"/>
  <c r="K1916" i="12"/>
  <c r="K1887" i="12"/>
  <c r="K1897" i="12" s="1"/>
  <c r="K929" i="12"/>
  <c r="K936" i="12" s="1"/>
  <c r="J936" i="12"/>
  <c r="J1887" i="12"/>
  <c r="J1916" i="12"/>
  <c r="M6" i="30" l="1"/>
  <c r="M71" i="31"/>
  <c r="O6" i="30"/>
  <c r="O71" i="31"/>
  <c r="R6" i="30"/>
  <c r="R71" i="31"/>
  <c r="P6" i="30"/>
  <c r="P71" i="31"/>
  <c r="K6" i="30"/>
  <c r="K71" i="31"/>
  <c r="N6" i="30"/>
  <c r="N71" i="31"/>
  <c r="S6" i="30"/>
  <c r="S71" i="31"/>
  <c r="Q6" i="30"/>
  <c r="Q71" i="31"/>
  <c r="T6" i="30"/>
  <c r="T71" i="31"/>
  <c r="L6" i="30"/>
  <c r="L71" i="31"/>
  <c r="X6" i="30"/>
  <c r="X71" i="31"/>
  <c r="K67" i="25"/>
  <c r="K216" i="10"/>
  <c r="K360" i="10" s="1"/>
  <c r="AD1923" i="12"/>
  <c r="AD1926" i="12" s="1"/>
  <c r="AD1944" i="12"/>
  <c r="AE1944" i="12"/>
  <c r="AE1951" i="12" s="1"/>
  <c r="AE1954" i="12" s="1"/>
  <c r="AE1923" i="12"/>
  <c r="AE1926" i="12" s="1"/>
  <c r="AC1923" i="12"/>
  <c r="AC1926" i="12" s="1"/>
  <c r="AC1944" i="12"/>
  <c r="AB1923" i="12"/>
  <c r="AB1926" i="12" s="1"/>
  <c r="AB1944" i="12"/>
  <c r="AB1951" i="12" s="1"/>
  <c r="AB1954" i="12" s="1"/>
  <c r="AA1923" i="12"/>
  <c r="AA1926" i="12" s="1"/>
  <c r="AA1944" i="12"/>
  <c r="AA1951" i="12" s="1"/>
  <c r="AA1954" i="12" s="1"/>
  <c r="Z1923" i="12"/>
  <c r="Z1926" i="12" s="1"/>
  <c r="Z1944" i="12"/>
  <c r="X1923" i="12"/>
  <c r="X1926" i="12" s="1"/>
  <c r="X1944" i="12"/>
  <c r="Y1923" i="12"/>
  <c r="Y1926" i="12" s="1"/>
  <c r="Y1944" i="12"/>
  <c r="W1923" i="12"/>
  <c r="W1926" i="12" s="1"/>
  <c r="W1944" i="12"/>
  <c r="W1951" i="12" s="1"/>
  <c r="W1954" i="12" s="1"/>
  <c r="K1283" i="20"/>
  <c r="L935" i="12"/>
  <c r="L208" i="10" s="1"/>
  <c r="L352" i="10" s="1"/>
  <c r="F62" i="20"/>
  <c r="J1418" i="12"/>
  <c r="S1923" i="12"/>
  <c r="S1926" i="12" s="1"/>
  <c r="S1944" i="12"/>
  <c r="S1951" i="12" s="1"/>
  <c r="S1954" i="12" s="1"/>
  <c r="T1944" i="12"/>
  <c r="T1951" i="12" s="1"/>
  <c r="T1954" i="12" s="1"/>
  <c r="T1923" i="12"/>
  <c r="T1926" i="12" s="1"/>
  <c r="N1923" i="12"/>
  <c r="N1926" i="12" s="1"/>
  <c r="N1944" i="12"/>
  <c r="N1951" i="12" s="1"/>
  <c r="N1954" i="12" s="1"/>
  <c r="P1923" i="12"/>
  <c r="P1926" i="12" s="1"/>
  <c r="P1944" i="12"/>
  <c r="P1951" i="12" s="1"/>
  <c r="P1954" i="12" s="1"/>
  <c r="R1923" i="12"/>
  <c r="R1926" i="12" s="1"/>
  <c r="R1944" i="12"/>
  <c r="R1951" i="12" s="1"/>
  <c r="R1954" i="12" s="1"/>
  <c r="U1923" i="12"/>
  <c r="U1926" i="12" s="1"/>
  <c r="U1944" i="12"/>
  <c r="U1951" i="12" s="1"/>
  <c r="U1954" i="12" s="1"/>
  <c r="O1944" i="12"/>
  <c r="O1951" i="12" s="1"/>
  <c r="O1954" i="12" s="1"/>
  <c r="O1923" i="12"/>
  <c r="O1926" i="12" s="1"/>
  <c r="Q1923" i="12"/>
  <c r="Q1926" i="12" s="1"/>
  <c r="Q1944" i="12"/>
  <c r="Q1951" i="12" s="1"/>
  <c r="Q1954" i="12" s="1"/>
  <c r="O1171" i="12"/>
  <c r="N1178" i="12"/>
  <c r="V1923" i="12"/>
  <c r="V1926" i="12" s="1"/>
  <c r="V1944" i="12"/>
  <c r="V1951" i="12" s="1"/>
  <c r="V1954" i="12" s="1"/>
  <c r="M1944" i="12"/>
  <c r="M1951" i="12" s="1"/>
  <c r="M1954" i="12" s="1"/>
  <c r="M1923" i="12"/>
  <c r="M1926" i="12" s="1"/>
  <c r="L1944" i="12"/>
  <c r="L1951" i="12" s="1"/>
  <c r="L1954" i="12" s="1"/>
  <c r="L1923" i="12"/>
  <c r="L1926" i="12" s="1"/>
  <c r="K1923" i="12"/>
  <c r="K1926" i="12" s="1"/>
  <c r="K1944" i="12"/>
  <c r="K1951" i="12" s="1"/>
  <c r="K1954" i="12" s="1"/>
  <c r="J1897" i="12"/>
  <c r="J1892" i="12"/>
  <c r="K1892" i="12" s="1"/>
  <c r="L1892" i="12" s="1"/>
  <c r="M1892" i="12" s="1"/>
  <c r="N1892" i="12" s="1"/>
  <c r="O1892" i="12" s="1"/>
  <c r="P1892" i="12" s="1"/>
  <c r="Q1892" i="12" s="1"/>
  <c r="R1892" i="12" s="1"/>
  <c r="S1892" i="12" s="1"/>
  <c r="T1892" i="12" s="1"/>
  <c r="U1892" i="12" s="1"/>
  <c r="V1892" i="12" s="1"/>
  <c r="W1892" i="12" s="1"/>
  <c r="X1892" i="12" s="1"/>
  <c r="Y1892" i="12" s="1"/>
  <c r="Z1892" i="12" s="1"/>
  <c r="AA1892" i="12" s="1"/>
  <c r="AB1892" i="12" s="1"/>
  <c r="AC1892" i="12" s="1"/>
  <c r="AD1892" i="12" s="1"/>
  <c r="AE1892" i="12" s="1"/>
  <c r="K937" i="12"/>
  <c r="L929" i="12"/>
  <c r="L936" i="12" s="1"/>
  <c r="J1944" i="12"/>
  <c r="J1951" i="12" s="1"/>
  <c r="J1954" i="12" s="1"/>
  <c r="J1923" i="12"/>
  <c r="J1926" i="12" s="1"/>
  <c r="L216" i="10" l="1"/>
  <c r="L360" i="10" s="1"/>
  <c r="AB1902" i="12"/>
  <c r="AB1909" i="12" s="1"/>
  <c r="AB1912" i="12" s="1"/>
  <c r="AE1902" i="12"/>
  <c r="AE1909" i="12" s="1"/>
  <c r="AE1912" i="12" s="1"/>
  <c r="AC1902" i="12"/>
  <c r="AC1909" i="12" s="1"/>
  <c r="AC1912" i="12" s="1"/>
  <c r="AC1951" i="12"/>
  <c r="AC1954" i="12" s="1"/>
  <c r="AD1902" i="12"/>
  <c r="AD1909" i="12" s="1"/>
  <c r="AD1912" i="12" s="1"/>
  <c r="AD1951" i="12"/>
  <c r="AD1954" i="12" s="1"/>
  <c r="AC62" i="20"/>
  <c r="AD62" i="20"/>
  <c r="AE62" i="20"/>
  <c r="AB62" i="20"/>
  <c r="AA1902" i="12"/>
  <c r="AA1909" i="12" s="1"/>
  <c r="AA1912" i="12" s="1"/>
  <c r="X1902" i="12"/>
  <c r="X1909" i="12" s="1"/>
  <c r="X1912" i="12" s="1"/>
  <c r="X1951" i="12"/>
  <c r="X1954" i="12" s="1"/>
  <c r="Z1902" i="12"/>
  <c r="Z1909" i="12" s="1"/>
  <c r="Z1912" i="12" s="1"/>
  <c r="Z1951" i="12"/>
  <c r="Z1954" i="12" s="1"/>
  <c r="Y1902" i="12"/>
  <c r="Y1909" i="12" s="1"/>
  <c r="Y1912" i="12" s="1"/>
  <c r="Y1951" i="12"/>
  <c r="Y1954" i="12" s="1"/>
  <c r="Y62" i="20"/>
  <c r="Z62" i="20"/>
  <c r="AA62" i="20"/>
  <c r="W1902" i="12"/>
  <c r="W1909" i="12" s="1"/>
  <c r="W1912" i="12" s="1"/>
  <c r="X62" i="20"/>
  <c r="Q62" i="20"/>
  <c r="K62" i="20"/>
  <c r="P62" i="20"/>
  <c r="M935" i="12"/>
  <c r="M208" i="10" s="1"/>
  <c r="M352" i="10" s="1"/>
  <c r="L62" i="20"/>
  <c r="S62" i="20"/>
  <c r="C381" i="20"/>
  <c r="U62" i="20"/>
  <c r="N62" i="20"/>
  <c r="W62" i="20"/>
  <c r="T62" i="20"/>
  <c r="R62" i="20"/>
  <c r="M62" i="20"/>
  <c r="V62" i="20"/>
  <c r="O62" i="20"/>
  <c r="K1418" i="12"/>
  <c r="P1902" i="12"/>
  <c r="P1909" i="12" s="1"/>
  <c r="P1912" i="12" s="1"/>
  <c r="S1902" i="12"/>
  <c r="S1909" i="12" s="1"/>
  <c r="S1912" i="12" s="1"/>
  <c r="U1902" i="12"/>
  <c r="U1909" i="12" s="1"/>
  <c r="U1912" i="12" s="1"/>
  <c r="Q1902" i="12"/>
  <c r="Q1909" i="12" s="1"/>
  <c r="Q1912" i="12" s="1"/>
  <c r="N1902" i="12"/>
  <c r="N1909" i="12" s="1"/>
  <c r="N1912" i="12" s="1"/>
  <c r="T1902" i="12"/>
  <c r="T1909" i="12" s="1"/>
  <c r="T1912" i="12" s="1"/>
  <c r="O1902" i="12"/>
  <c r="O1909" i="12" s="1"/>
  <c r="O1912" i="12" s="1"/>
  <c r="V1902" i="12"/>
  <c r="V1909" i="12" s="1"/>
  <c r="V1912" i="12" s="1"/>
  <c r="R1902" i="12"/>
  <c r="R1909" i="12" s="1"/>
  <c r="R1912" i="12" s="1"/>
  <c r="P1171" i="12"/>
  <c r="O1178" i="12"/>
  <c r="M1902" i="12"/>
  <c r="M1909" i="12" s="1"/>
  <c r="M1912" i="12" s="1"/>
  <c r="M929" i="12"/>
  <c r="M936" i="12" s="1"/>
  <c r="L937" i="12"/>
  <c r="K1902" i="12"/>
  <c r="K1909" i="12" s="1"/>
  <c r="K1912" i="12" s="1"/>
  <c r="L1902" i="12"/>
  <c r="L1909" i="12" s="1"/>
  <c r="L1912" i="12" s="1"/>
  <c r="J1902" i="12"/>
  <c r="J1909" i="12" s="1"/>
  <c r="J1912" i="12" s="1"/>
  <c r="M216" i="10" l="1"/>
  <c r="M360" i="10" s="1"/>
  <c r="N935" i="12"/>
  <c r="N208" i="10" s="1"/>
  <c r="N352" i="10" s="1"/>
  <c r="N929" i="12"/>
  <c r="N936" i="12" s="1"/>
  <c r="M937" i="12"/>
  <c r="L1418" i="12"/>
  <c r="Q1171" i="12"/>
  <c r="P1178" i="12"/>
  <c r="N216" i="10" l="1"/>
  <c r="N360" i="10" s="1"/>
  <c r="O929" i="12"/>
  <c r="O936" i="12" s="1"/>
  <c r="N937" i="12"/>
  <c r="O935" i="12"/>
  <c r="O208" i="10" s="1"/>
  <c r="O352" i="10" s="1"/>
  <c r="M1418" i="12"/>
  <c r="R1171" i="12"/>
  <c r="Q1178" i="12"/>
  <c r="P360" i="10" l="1"/>
  <c r="O216" i="10"/>
  <c r="O360" i="10" s="1"/>
  <c r="P929" i="12"/>
  <c r="O937" i="12"/>
  <c r="N1418" i="12"/>
  <c r="P935" i="12"/>
  <c r="P208" i="10" s="1"/>
  <c r="P352" i="10" s="1"/>
  <c r="S1171" i="12"/>
  <c r="R1178" i="12"/>
  <c r="Q929" i="12" l="1"/>
  <c r="P937" i="12"/>
  <c r="Q935" i="12"/>
  <c r="Q208" i="10" s="1"/>
  <c r="Q352" i="10" s="1"/>
  <c r="O1418" i="12"/>
  <c r="T1171" i="12"/>
  <c r="S1178" i="12"/>
  <c r="R929" i="12" l="1"/>
  <c r="Q937" i="12"/>
  <c r="P1418" i="12"/>
  <c r="R935" i="12"/>
  <c r="R208" i="10" s="1"/>
  <c r="R352" i="10" s="1"/>
  <c r="U1171" i="12"/>
  <c r="T1178" i="12"/>
  <c r="S929" i="12" l="1"/>
  <c r="R937" i="12"/>
  <c r="S935" i="12"/>
  <c r="S208" i="10" s="1"/>
  <c r="S352" i="10" s="1"/>
  <c r="Q1418" i="12"/>
  <c r="V1171" i="12"/>
  <c r="W1171" i="12" s="1"/>
  <c r="X1171" i="12" s="1"/>
  <c r="U1178" i="12"/>
  <c r="Y1171" i="12" l="1"/>
  <c r="X1178" i="12"/>
  <c r="W1178" i="12"/>
  <c r="T929" i="12"/>
  <c r="S937" i="12"/>
  <c r="R1418" i="12"/>
  <c r="T935" i="12"/>
  <c r="T208" i="10" s="1"/>
  <c r="T352" i="10" s="1"/>
  <c r="V1178" i="12"/>
  <c r="Z1171" i="12" l="1"/>
  <c r="Y1178" i="12"/>
  <c r="U929" i="12"/>
  <c r="T937" i="12"/>
  <c r="U935" i="12"/>
  <c r="U208" i="10" s="1"/>
  <c r="U352" i="10" s="1"/>
  <c r="S1418" i="12"/>
  <c r="AA1171" i="12" l="1"/>
  <c r="AB1171" i="12" s="1"/>
  <c r="Z1178" i="12"/>
  <c r="V929" i="12"/>
  <c r="W929" i="12" s="1"/>
  <c r="X929" i="12" s="1"/>
  <c r="U937" i="12"/>
  <c r="T1418" i="12"/>
  <c r="V935" i="12"/>
  <c r="W935" i="12" l="1"/>
  <c r="W208" i="10" s="1"/>
  <c r="W352" i="10" s="1"/>
  <c r="V208" i="10"/>
  <c r="V352" i="10" s="1"/>
  <c r="AC1171" i="12"/>
  <c r="AB1178" i="12"/>
  <c r="Y929" i="12"/>
  <c r="X937" i="12"/>
  <c r="AA1178" i="12"/>
  <c r="X935" i="12"/>
  <c r="W937" i="12"/>
  <c r="V937" i="12"/>
  <c r="U1418" i="12"/>
  <c r="X208" i="10" l="1"/>
  <c r="X352" i="10" s="1"/>
  <c r="AD1171" i="12"/>
  <c r="AC1178" i="12"/>
  <c r="Z929" i="12"/>
  <c r="Y937" i="12"/>
  <c r="Y935" i="12"/>
  <c r="V1418" i="12"/>
  <c r="W1418" i="12" s="1"/>
  <c r="X1418" i="12" s="1"/>
  <c r="Y208" i="10" l="1"/>
  <c r="Y352" i="10" s="1"/>
  <c r="AE1171" i="12"/>
  <c r="AE1178" i="12" s="1"/>
  <c r="AD1178" i="12"/>
  <c r="AA929" i="12"/>
  <c r="AB929" i="12" s="1"/>
  <c r="Z937" i="12"/>
  <c r="Z935" i="12"/>
  <c r="Y1418" i="12"/>
  <c r="Z208" i="10" l="1"/>
  <c r="Z352" i="10" s="1"/>
  <c r="AC929" i="12"/>
  <c r="AB937" i="12"/>
  <c r="D196" i="16"/>
  <c r="AA937" i="12"/>
  <c r="AA935" i="12"/>
  <c r="AB935" i="12" s="1"/>
  <c r="Z1418" i="12"/>
  <c r="AB208" i="10" l="1"/>
  <c r="AB352" i="10" s="1"/>
  <c r="AC208" i="10"/>
  <c r="AC352" i="10" s="1"/>
  <c r="AC935" i="12"/>
  <c r="AA208" i="10"/>
  <c r="AA352" i="10" s="1"/>
  <c r="AD929" i="12"/>
  <c r="AC937" i="12"/>
  <c r="E1183" i="16"/>
  <c r="AD196" i="16"/>
  <c r="AC196" i="16"/>
  <c r="AB196" i="16"/>
  <c r="AE196" i="16"/>
  <c r="S196" i="16"/>
  <c r="U196" i="16"/>
  <c r="T196" i="16"/>
  <c r="Q196" i="16"/>
  <c r="W196" i="16"/>
  <c r="L196" i="16"/>
  <c r="C63" i="20"/>
  <c r="D388" i="20" s="1"/>
  <c r="M196" i="16"/>
  <c r="N196" i="16"/>
  <c r="R196" i="16"/>
  <c r="P196" i="16"/>
  <c r="X196" i="16"/>
  <c r="Z196" i="16"/>
  <c r="AA196" i="16"/>
  <c r="Y196" i="16"/>
  <c r="K196" i="16"/>
  <c r="O196" i="16"/>
  <c r="V196" i="16"/>
  <c r="AA1418" i="12"/>
  <c r="AD208" i="10" l="1"/>
  <c r="AD352" i="10" s="1"/>
  <c r="AD935" i="12"/>
  <c r="AB1418" i="12"/>
  <c r="E2376" i="16"/>
  <c r="AE929" i="12"/>
  <c r="AE937" i="12" s="1"/>
  <c r="AD937" i="12"/>
  <c r="D1183" i="16"/>
  <c r="D1184" i="16" s="1"/>
  <c r="AC1418" i="12" l="1"/>
  <c r="AE208" i="10"/>
  <c r="AE352" i="10" s="1"/>
  <c r="AE935" i="12"/>
  <c r="D2377" i="16"/>
  <c r="K1184" i="16"/>
  <c r="F1183" i="16"/>
  <c r="F2376" i="16" s="1"/>
  <c r="D2376" i="16"/>
  <c r="D195" i="16"/>
  <c r="AD1418" i="12" l="1"/>
  <c r="F2375" i="16"/>
  <c r="L1184" i="16"/>
  <c r="L2169" i="16" s="1"/>
  <c r="K1185" i="16"/>
  <c r="K2169" i="16"/>
  <c r="K1186" i="16"/>
  <c r="E2377" i="16"/>
  <c r="D2378" i="16" s="1"/>
  <c r="E2378" i="16" s="1"/>
  <c r="AC195" i="16"/>
  <c r="AC217" i="16" s="1"/>
  <c r="AD195" i="16"/>
  <c r="AD217" i="16" s="1"/>
  <c r="AE195" i="16"/>
  <c r="AE217" i="16" s="1"/>
  <c r="AB195" i="16"/>
  <c r="AB217" i="16" s="1"/>
  <c r="W195" i="16"/>
  <c r="W217" i="16" s="1"/>
  <c r="P195" i="16"/>
  <c r="P217" i="16" s="1"/>
  <c r="V195" i="16"/>
  <c r="V217" i="16" s="1"/>
  <c r="R195" i="16"/>
  <c r="R217" i="16" s="1"/>
  <c r="Q195" i="16"/>
  <c r="Q217" i="16" s="1"/>
  <c r="AA195" i="16"/>
  <c r="AA217" i="16" s="1"/>
  <c r="D217" i="16"/>
  <c r="H1175" i="16" s="1"/>
  <c r="I1175" i="16" s="1"/>
  <c r="S195" i="16"/>
  <c r="S217" i="16" s="1"/>
  <c r="Y195" i="16"/>
  <c r="Y217" i="16" s="1"/>
  <c r="N195" i="16"/>
  <c r="N217" i="16" s="1"/>
  <c r="U195" i="16"/>
  <c r="U217" i="16" s="1"/>
  <c r="Z195" i="16"/>
  <c r="Z217" i="16" s="1"/>
  <c r="K195" i="16"/>
  <c r="K217" i="16" s="1"/>
  <c r="E1176" i="16"/>
  <c r="C62" i="20"/>
  <c r="M195" i="16"/>
  <c r="M217" i="16" s="1"/>
  <c r="L195" i="16"/>
  <c r="L217" i="16" s="1"/>
  <c r="O195" i="16"/>
  <c r="O217" i="16" s="1"/>
  <c r="X195" i="16"/>
  <c r="X217" i="16" s="1"/>
  <c r="T195" i="16"/>
  <c r="T217" i="16" s="1"/>
  <c r="G2375" i="16"/>
  <c r="AE1418" i="12" l="1"/>
  <c r="D2379" i="16"/>
  <c r="E2379" i="16" s="1"/>
  <c r="AE852" i="16"/>
  <c r="AE851" i="16" s="1"/>
  <c r="AE863" i="16" s="1"/>
  <c r="AE253" i="10" s="1"/>
  <c r="X852" i="16"/>
  <c r="X851" i="16" s="1"/>
  <c r="X863" i="16" s="1"/>
  <c r="X253" i="10" s="1"/>
  <c r="AA852" i="16"/>
  <c r="AA851" i="16" s="1"/>
  <c r="AA863" i="16" s="1"/>
  <c r="AA253" i="10" s="1"/>
  <c r="AD852" i="16"/>
  <c r="AD851" i="16" s="1"/>
  <c r="AD863" i="16" s="1"/>
  <c r="AD253" i="10" s="1"/>
  <c r="K852" i="16"/>
  <c r="K851" i="16" s="1"/>
  <c r="K863" i="16" s="1"/>
  <c r="Q852" i="16"/>
  <c r="Q851" i="16" s="1"/>
  <c r="Q863" i="16" s="1"/>
  <c r="Q253" i="10" s="1"/>
  <c r="AC852" i="16"/>
  <c r="AC851" i="16" s="1"/>
  <c r="AC863" i="16" s="1"/>
  <c r="AC253" i="10" s="1"/>
  <c r="T852" i="16"/>
  <c r="T851" i="16" s="1"/>
  <c r="T863" i="16" s="1"/>
  <c r="T253" i="10" s="1"/>
  <c r="Z852" i="16"/>
  <c r="Z851" i="16" s="1"/>
  <c r="Z863" i="16" s="1"/>
  <c r="Z253" i="10" s="1"/>
  <c r="R852" i="16"/>
  <c r="R851" i="16" s="1"/>
  <c r="R863" i="16" s="1"/>
  <c r="R253" i="10" s="1"/>
  <c r="V852" i="16"/>
  <c r="V851" i="16" s="1"/>
  <c r="V863" i="16" s="1"/>
  <c r="V253" i="10" s="1"/>
  <c r="P852" i="16"/>
  <c r="P851" i="16" s="1"/>
  <c r="P863" i="16" s="1"/>
  <c r="P253" i="10" s="1"/>
  <c r="U852" i="16"/>
  <c r="U851" i="16" s="1"/>
  <c r="U863" i="16" s="1"/>
  <c r="U253" i="10" s="1"/>
  <c r="N852" i="16"/>
  <c r="N851" i="16" s="1"/>
  <c r="N863" i="16" s="1"/>
  <c r="N253" i="10" s="1"/>
  <c r="L852" i="16"/>
  <c r="L851" i="16" s="1"/>
  <c r="L863" i="16" s="1"/>
  <c r="L253" i="10" s="1"/>
  <c r="Y852" i="16"/>
  <c r="Y851" i="16" s="1"/>
  <c r="Y863" i="16" s="1"/>
  <c r="Y253" i="10" s="1"/>
  <c r="W852" i="16"/>
  <c r="W851" i="16" s="1"/>
  <c r="W863" i="16" s="1"/>
  <c r="W253" i="10" s="1"/>
  <c r="O852" i="16"/>
  <c r="O851" i="16" s="1"/>
  <c r="O863" i="16" s="1"/>
  <c r="O253" i="10" s="1"/>
  <c r="M852" i="16"/>
  <c r="M851" i="16" s="1"/>
  <c r="M863" i="16" s="1"/>
  <c r="M253" i="10" s="1"/>
  <c r="S852" i="16"/>
  <c r="S851" i="16" s="1"/>
  <c r="S863" i="16" s="1"/>
  <c r="S253" i="10" s="1"/>
  <c r="AB852" i="16"/>
  <c r="AB851" i="16" s="1"/>
  <c r="AB863" i="16" s="1"/>
  <c r="AB253" i="10" s="1"/>
  <c r="E62" i="20"/>
  <c r="H195" i="16" s="1"/>
  <c r="I195" i="16" s="1"/>
  <c r="I217" i="16" s="1"/>
  <c r="C382" i="20"/>
  <c r="M1184" i="16"/>
  <c r="M2169" i="16" s="1"/>
  <c r="L1185" i="16"/>
  <c r="L1186" i="16" s="1"/>
  <c r="G2378" i="16"/>
  <c r="AC2378" i="16"/>
  <c r="AD2378" i="16"/>
  <c r="AE2378" i="16"/>
  <c r="AB2378" i="16"/>
  <c r="D1176" i="16"/>
  <c r="D2369" i="16" s="1"/>
  <c r="E2369" i="16"/>
  <c r="D381" i="20"/>
  <c r="C84" i="20"/>
  <c r="K382" i="20"/>
  <c r="K383" i="20" s="1"/>
  <c r="K384" i="20" s="1"/>
  <c r="F2378" i="16"/>
  <c r="E381" i="20"/>
  <c r="F2368" i="16" l="1"/>
  <c r="T396" i="10"/>
  <c r="T395" i="10" s="1"/>
  <c r="T252" i="10"/>
  <c r="AC252" i="10"/>
  <c r="AC396" i="10"/>
  <c r="AC395" i="10" s="1"/>
  <c r="Q396" i="10"/>
  <c r="Q395" i="10" s="1"/>
  <c r="Q252" i="10"/>
  <c r="Y396" i="10"/>
  <c r="Y395" i="10" s="1"/>
  <c r="Y252" i="10"/>
  <c r="N252" i="10"/>
  <c r="N396" i="10"/>
  <c r="N395" i="10" s="1"/>
  <c r="U252" i="10"/>
  <c r="U396" i="10"/>
  <c r="U395" i="10" s="1"/>
  <c r="K253" i="10"/>
  <c r="K865" i="16"/>
  <c r="L865" i="16" s="1"/>
  <c r="M865" i="16" s="1"/>
  <c r="N865" i="16" s="1"/>
  <c r="O865" i="16" s="1"/>
  <c r="P865" i="16" s="1"/>
  <c r="Q865" i="16" s="1"/>
  <c r="R865" i="16" s="1"/>
  <c r="S865" i="16" s="1"/>
  <c r="T865" i="16" s="1"/>
  <c r="U865" i="16" s="1"/>
  <c r="V865" i="16" s="1"/>
  <c r="W865" i="16" s="1"/>
  <c r="X865" i="16" s="1"/>
  <c r="Y865" i="16" s="1"/>
  <c r="Z865" i="16" s="1"/>
  <c r="AA865" i="16" s="1"/>
  <c r="AB865" i="16" s="1"/>
  <c r="AC865" i="16" s="1"/>
  <c r="AD865" i="16" s="1"/>
  <c r="AE865" i="16" s="1"/>
  <c r="AD252" i="10"/>
  <c r="AD396" i="10"/>
  <c r="AD395" i="10" s="1"/>
  <c r="AB396" i="10"/>
  <c r="AB395" i="10" s="1"/>
  <c r="AB252" i="10"/>
  <c r="P396" i="10"/>
  <c r="P395" i="10" s="1"/>
  <c r="P252" i="10"/>
  <c r="V396" i="10"/>
  <c r="V395" i="10" s="1"/>
  <c r="V252" i="10"/>
  <c r="AA396" i="10"/>
  <c r="AA395" i="10" s="1"/>
  <c r="AA252" i="10"/>
  <c r="L252" i="10"/>
  <c r="L396" i="10"/>
  <c r="L395" i="10" s="1"/>
  <c r="S252" i="10"/>
  <c r="S396" i="10"/>
  <c r="S395" i="10" s="1"/>
  <c r="R396" i="10"/>
  <c r="R395" i="10" s="1"/>
  <c r="R252" i="10"/>
  <c r="X252" i="10"/>
  <c r="X396" i="10"/>
  <c r="X395" i="10" s="1"/>
  <c r="M252" i="10"/>
  <c r="M396" i="10"/>
  <c r="M395" i="10" s="1"/>
  <c r="O396" i="10"/>
  <c r="O395" i="10" s="1"/>
  <c r="O252" i="10"/>
  <c r="W396" i="10"/>
  <c r="W395" i="10" s="1"/>
  <c r="W252" i="10"/>
  <c r="Z252" i="10"/>
  <c r="Z396" i="10"/>
  <c r="Z395" i="10" s="1"/>
  <c r="AE252" i="10"/>
  <c r="AE396" i="10"/>
  <c r="AE395" i="10" s="1"/>
  <c r="D1177" i="16"/>
  <c r="M1185" i="16"/>
  <c r="M1186" i="16" s="1"/>
  <c r="N1184" i="16"/>
  <c r="N2169" i="16" s="1"/>
  <c r="L382" i="20"/>
  <c r="M382" i="20" s="1"/>
  <c r="F1176" i="16"/>
  <c r="K252" i="10" l="1"/>
  <c r="K396" i="10"/>
  <c r="K395" i="10" s="1"/>
  <c r="O1184" i="16"/>
  <c r="P1184" i="16" s="1"/>
  <c r="P2169" i="16" s="1"/>
  <c r="N1185" i="16"/>
  <c r="N1186" i="16" s="1"/>
  <c r="D2370" i="16"/>
  <c r="E2370" i="16" s="1"/>
  <c r="K1177" i="16"/>
  <c r="L383" i="20"/>
  <c r="M383" i="20" s="1"/>
  <c r="M384" i="20" s="1"/>
  <c r="N382" i="20"/>
  <c r="E63" i="20"/>
  <c r="F63" i="20" s="1"/>
  <c r="F2369" i="16"/>
  <c r="D2371" i="16" l="1"/>
  <c r="G2368" i="16" s="1"/>
  <c r="F2371" i="16" s="1"/>
  <c r="D2372" i="16"/>
  <c r="E2372" i="16" s="1"/>
  <c r="O1185" i="16"/>
  <c r="P1185" i="16" s="1"/>
  <c r="Q1184" i="16"/>
  <c r="Q2169" i="16" s="1"/>
  <c r="O2169" i="16"/>
  <c r="L384" i="20"/>
  <c r="K2168" i="16"/>
  <c r="K218" i="16"/>
  <c r="K1178" i="16"/>
  <c r="K1179" i="16" s="1"/>
  <c r="K220" i="16" s="1"/>
  <c r="K835" i="16" s="1"/>
  <c r="L1177" i="16"/>
  <c r="O382" i="20"/>
  <c r="P382" i="20" s="1"/>
  <c r="AB63" i="20"/>
  <c r="AB84" i="20" s="1"/>
  <c r="AB1270" i="20" s="1"/>
  <c r="AC63" i="20"/>
  <c r="AC84" i="20" s="1"/>
  <c r="AC1270" i="20" s="1"/>
  <c r="AD63" i="20"/>
  <c r="AD84" i="20" s="1"/>
  <c r="AD1270" i="20" s="1"/>
  <c r="AE63" i="20"/>
  <c r="AE84" i="20" s="1"/>
  <c r="AE1270" i="20" s="1"/>
  <c r="N383" i="20"/>
  <c r="N384" i="20" s="1"/>
  <c r="Z63" i="20"/>
  <c r="Z84" i="20" s="1"/>
  <c r="Z1270" i="20" s="1"/>
  <c r="C388" i="20"/>
  <c r="C389" i="20" s="1"/>
  <c r="S63" i="20"/>
  <c r="S84" i="20" s="1"/>
  <c r="S1270" i="20" s="1"/>
  <c r="AA63" i="20"/>
  <c r="AA84" i="20" s="1"/>
  <c r="AA1270" i="20" s="1"/>
  <c r="P63" i="20"/>
  <c r="P84" i="20" s="1"/>
  <c r="P1270" i="20" s="1"/>
  <c r="X63" i="20"/>
  <c r="X84" i="20" s="1"/>
  <c r="X1270" i="20" s="1"/>
  <c r="U63" i="20"/>
  <c r="U84" i="20" s="1"/>
  <c r="U1270" i="20" s="1"/>
  <c r="O63" i="20"/>
  <c r="O84" i="20" s="1"/>
  <c r="O1270" i="20" s="1"/>
  <c r="R63" i="20"/>
  <c r="R84" i="20" s="1"/>
  <c r="R1270" i="20" s="1"/>
  <c r="Q63" i="20"/>
  <c r="Q84" i="20" s="1"/>
  <c r="Q1270" i="20" s="1"/>
  <c r="K63" i="20"/>
  <c r="K84" i="20" s="1"/>
  <c r="Y63" i="20"/>
  <c r="Y84" i="20" s="1"/>
  <c r="Y1270" i="20" s="1"/>
  <c r="L63" i="20"/>
  <c r="L84" i="20" s="1"/>
  <c r="L1270" i="20" s="1"/>
  <c r="T63" i="20"/>
  <c r="T84" i="20" s="1"/>
  <c r="T1270" i="20" s="1"/>
  <c r="F84" i="20"/>
  <c r="V63" i="20"/>
  <c r="V84" i="20" s="1"/>
  <c r="V1270" i="20" s="1"/>
  <c r="M63" i="20"/>
  <c r="M84" i="20" s="1"/>
  <c r="M1270" i="20" s="1"/>
  <c r="W63" i="20"/>
  <c r="W84" i="20" s="1"/>
  <c r="W1270" i="20" s="1"/>
  <c r="N63" i="20"/>
  <c r="N84" i="20" s="1"/>
  <c r="N1270" i="20" s="1"/>
  <c r="V1269" i="20" l="1"/>
  <c r="V1281" i="20" s="1"/>
  <c r="U1269" i="20"/>
  <c r="U1281" i="20" s="1"/>
  <c r="AE1269" i="20"/>
  <c r="AE1278" i="20" s="1"/>
  <c r="T1269" i="20"/>
  <c r="T1278" i="20" s="1"/>
  <c r="X1269" i="20"/>
  <c r="X1278" i="20" s="1"/>
  <c r="AD1269" i="20"/>
  <c r="AD1281" i="20" s="1"/>
  <c r="P1269" i="20"/>
  <c r="P1281" i="20" s="1"/>
  <c r="AC1269" i="20"/>
  <c r="AC1278" i="20" s="1"/>
  <c r="R1269" i="20"/>
  <c r="R1278" i="20" s="1"/>
  <c r="Y1269" i="20"/>
  <c r="Y1278" i="20" s="1"/>
  <c r="AB1269" i="20"/>
  <c r="AB1281" i="20" s="1"/>
  <c r="O1269" i="20"/>
  <c r="O1278" i="20" s="1"/>
  <c r="AA1269" i="20"/>
  <c r="AA1281" i="20" s="1"/>
  <c r="S1269" i="20"/>
  <c r="S1281" i="20" s="1"/>
  <c r="L1269" i="20"/>
  <c r="L1278" i="20" s="1"/>
  <c r="N1269" i="20"/>
  <c r="N1281" i="20" s="1"/>
  <c r="W1269" i="20"/>
  <c r="W1278" i="20" s="1"/>
  <c r="Q1269" i="20"/>
  <c r="Q1278" i="20" s="1"/>
  <c r="M1269" i="20"/>
  <c r="M1278" i="20" s="1"/>
  <c r="Z1269" i="20"/>
  <c r="Z1278" i="20" s="1"/>
  <c r="E2371" i="16"/>
  <c r="AB2371" i="16"/>
  <c r="AC2371" i="16"/>
  <c r="AD2371" i="16"/>
  <c r="G2371" i="16"/>
  <c r="AE2371" i="16"/>
  <c r="O1186" i="16"/>
  <c r="P1186" i="16" s="1"/>
  <c r="Q1186" i="16" s="1"/>
  <c r="Q1185" i="16"/>
  <c r="R1184" i="16"/>
  <c r="S1184" i="16" s="1"/>
  <c r="S2169" i="16" s="1"/>
  <c r="L2168" i="16"/>
  <c r="M1177" i="16"/>
  <c r="M218" i="16" s="1"/>
  <c r="L218" i="16"/>
  <c r="K219" i="16"/>
  <c r="L1178" i="16"/>
  <c r="L1179" i="16" s="1"/>
  <c r="L220" i="16" s="1"/>
  <c r="L835" i="16" s="1"/>
  <c r="K834" i="16"/>
  <c r="K193" i="10"/>
  <c r="K1270" i="20"/>
  <c r="O383" i="20"/>
  <c r="P383" i="20" s="1"/>
  <c r="P384" i="20" s="1"/>
  <c r="Q382" i="20"/>
  <c r="AD1284" i="20" l="1"/>
  <c r="AD1291" i="20"/>
  <c r="P1284" i="20"/>
  <c r="P1291" i="20"/>
  <c r="S1284" i="20"/>
  <c r="S1291" i="20"/>
  <c r="N1284" i="20"/>
  <c r="N1291" i="20"/>
  <c r="AA1284" i="20"/>
  <c r="AA1291" i="20"/>
  <c r="AB1284" i="20"/>
  <c r="AB1291" i="20"/>
  <c r="U1284" i="20"/>
  <c r="U1291" i="20"/>
  <c r="V1284" i="20"/>
  <c r="V1291" i="20"/>
  <c r="AC1281" i="20"/>
  <c r="AA1278" i="20"/>
  <c r="Y1281" i="20"/>
  <c r="X1281" i="20"/>
  <c r="O1281" i="20"/>
  <c r="Z1281" i="20"/>
  <c r="AE1281" i="20"/>
  <c r="T1281" i="20"/>
  <c r="U1278" i="20"/>
  <c r="S1278" i="20"/>
  <c r="M1281" i="20"/>
  <c r="N1278" i="20"/>
  <c r="L1281" i="20"/>
  <c r="W1281" i="20"/>
  <c r="AD1278" i="20"/>
  <c r="P1278" i="20"/>
  <c r="Q1281" i="20"/>
  <c r="AB1278" i="20"/>
  <c r="V1278" i="20"/>
  <c r="R1281" i="20"/>
  <c r="K1269" i="20"/>
  <c r="K1278" i="20" s="1"/>
  <c r="R2169" i="16"/>
  <c r="R1186" i="16"/>
  <c r="S1186" i="16" s="1"/>
  <c r="R1185" i="16"/>
  <c r="S1185" i="16" s="1"/>
  <c r="T1184" i="16"/>
  <c r="U1184" i="16" s="1"/>
  <c r="V1184" i="16" s="1"/>
  <c r="W1184" i="16" s="1"/>
  <c r="X1184" i="16" s="1"/>
  <c r="X2169" i="16" s="1"/>
  <c r="K192" i="10"/>
  <c r="K337" i="10"/>
  <c r="K336" i="10" s="1"/>
  <c r="L219" i="16"/>
  <c r="M1178" i="16"/>
  <c r="M1179" i="16" s="1"/>
  <c r="M220" i="16" s="1"/>
  <c r="M835" i="16" s="1"/>
  <c r="E388" i="20"/>
  <c r="K389" i="20"/>
  <c r="N1177" i="16"/>
  <c r="M2168" i="16"/>
  <c r="O384" i="20"/>
  <c r="R382" i="20"/>
  <c r="L193" i="10"/>
  <c r="L834" i="16"/>
  <c r="Q383" i="20"/>
  <c r="T1284" i="20" l="1"/>
  <c r="T1291" i="20"/>
  <c r="AE1284" i="20"/>
  <c r="AE1291" i="20"/>
  <c r="W1284" i="20"/>
  <c r="W1291" i="20"/>
  <c r="Z1284" i="20"/>
  <c r="Z1291" i="20"/>
  <c r="R1284" i="20"/>
  <c r="R1291" i="20"/>
  <c r="X1284" i="20"/>
  <c r="X1291" i="20"/>
  <c r="M1284" i="20"/>
  <c r="M1291" i="20"/>
  <c r="Y1284" i="20"/>
  <c r="Y1291" i="20"/>
  <c r="L1284" i="20"/>
  <c r="L1291" i="20"/>
  <c r="O1284" i="20"/>
  <c r="O1291" i="20"/>
  <c r="Q1284" i="20"/>
  <c r="Q1291" i="20"/>
  <c r="AC1284" i="20"/>
  <c r="AC1291" i="20"/>
  <c r="K1281" i="20"/>
  <c r="T1186" i="16"/>
  <c r="U1186" i="16" s="1"/>
  <c r="V1186" i="16" s="1"/>
  <c r="W1186" i="16" s="1"/>
  <c r="X1186" i="16" s="1"/>
  <c r="T1185" i="16"/>
  <c r="U1185" i="16" s="1"/>
  <c r="V1185" i="16" s="1"/>
  <c r="W1185" i="16" s="1"/>
  <c r="X1185" i="16" s="1"/>
  <c r="T2169" i="16"/>
  <c r="U2169" i="16"/>
  <c r="V2169" i="16"/>
  <c r="W2169" i="16"/>
  <c r="Y1184" i="16"/>
  <c r="Z1184" i="16" s="1"/>
  <c r="Z2169" i="16" s="1"/>
  <c r="K390" i="20"/>
  <c r="K86" i="20" s="1"/>
  <c r="K85" i="20"/>
  <c r="N2168" i="16"/>
  <c r="N218" i="16"/>
  <c r="O1177" i="16"/>
  <c r="M219" i="16"/>
  <c r="N1178" i="16"/>
  <c r="N1179" i="16" s="1"/>
  <c r="N220" i="16" s="1"/>
  <c r="N835" i="16" s="1"/>
  <c r="L389" i="20"/>
  <c r="S382" i="20"/>
  <c r="R383" i="20"/>
  <c r="L192" i="10"/>
  <c r="L337" i="10"/>
  <c r="L336" i="10" s="1"/>
  <c r="M193" i="10"/>
  <c r="M834" i="16"/>
  <c r="Q384" i="20"/>
  <c r="K1284" i="20" l="1"/>
  <c r="K1291" i="20"/>
  <c r="K314" i="20"/>
  <c r="K227" i="11" s="1"/>
  <c r="K228" i="11" s="1"/>
  <c r="K247" i="11" s="1"/>
  <c r="K174" i="10" s="1"/>
  <c r="K318" i="10" s="1"/>
  <c r="K391" i="20"/>
  <c r="K88" i="20" s="1"/>
  <c r="AA1184" i="16"/>
  <c r="AB1184" i="16" s="1"/>
  <c r="AB2169" i="16" s="1"/>
  <c r="Y1186" i="16"/>
  <c r="Z1186" i="16" s="1"/>
  <c r="Y1185" i="16"/>
  <c r="Z1185" i="16" s="1"/>
  <c r="Y2169" i="16"/>
  <c r="L390" i="20"/>
  <c r="L86" i="20" s="1"/>
  <c r="L85" i="20"/>
  <c r="O1178" i="16"/>
  <c r="O1179" i="16" s="1"/>
  <c r="O220" i="16" s="1"/>
  <c r="O835" i="16" s="1"/>
  <c r="N219" i="16"/>
  <c r="M389" i="20"/>
  <c r="M85" i="20" s="1"/>
  <c r="P1177" i="16"/>
  <c r="O218" i="16"/>
  <c r="O2168" i="16"/>
  <c r="N834" i="16"/>
  <c r="N193" i="10"/>
  <c r="R384" i="20"/>
  <c r="S383" i="20"/>
  <c r="M192" i="10"/>
  <c r="M337" i="10"/>
  <c r="M336" i="10" s="1"/>
  <c r="T382" i="20"/>
  <c r="S384" i="20"/>
  <c r="K175" i="10" l="1"/>
  <c r="K319" i="10" s="1"/>
  <c r="K1258" i="20"/>
  <c r="K1257" i="20" s="1"/>
  <c r="AA2169" i="16"/>
  <c r="AA1186" i="16"/>
  <c r="AB1186" i="16" s="1"/>
  <c r="AA1185" i="16"/>
  <c r="AB1185" i="16" s="1"/>
  <c r="AC1184" i="16"/>
  <c r="AC2169" i="16" s="1"/>
  <c r="L391" i="20"/>
  <c r="L88" i="20" s="1"/>
  <c r="Q1177" i="16"/>
  <c r="M390" i="20"/>
  <c r="M391" i="20" s="1"/>
  <c r="M88" i="20" s="1"/>
  <c r="O219" i="16"/>
  <c r="P1178" i="16"/>
  <c r="P1179" i="16" s="1"/>
  <c r="P220" i="16" s="1"/>
  <c r="P835" i="16" s="1"/>
  <c r="N389" i="20"/>
  <c r="N85" i="20" s="1"/>
  <c r="P218" i="16"/>
  <c r="P2168" i="16"/>
  <c r="U382" i="20"/>
  <c r="V382" i="20" s="1"/>
  <c r="T383" i="20"/>
  <c r="N337" i="10"/>
  <c r="N336" i="10" s="1"/>
  <c r="N192" i="10"/>
  <c r="O193" i="10"/>
  <c r="O834" i="16"/>
  <c r="M1258" i="20" l="1"/>
  <c r="M1257" i="20" s="1"/>
  <c r="AC1186" i="16"/>
  <c r="AC1185" i="16"/>
  <c r="AD1184" i="16"/>
  <c r="AD2169" i="16" s="1"/>
  <c r="Q1179" i="16"/>
  <c r="Q220" i="16" s="1"/>
  <c r="Q835" i="16" s="1"/>
  <c r="L1258" i="20"/>
  <c r="L1257" i="20" s="1"/>
  <c r="M86" i="20"/>
  <c r="N390" i="20"/>
  <c r="N391" i="20" s="1"/>
  <c r="N88" i="20" s="1"/>
  <c r="O389" i="20"/>
  <c r="P389" i="20" s="1"/>
  <c r="P85" i="20" s="1"/>
  <c r="P219" i="16"/>
  <c r="Q1178" i="16"/>
  <c r="R1177" i="16"/>
  <c r="Q2168" i="16"/>
  <c r="Q218" i="16"/>
  <c r="O337" i="10"/>
  <c r="O336" i="10" s="1"/>
  <c r="O192" i="10"/>
  <c r="W382" i="20"/>
  <c r="X382" i="20" s="1"/>
  <c r="P834" i="16"/>
  <c r="P193" i="10"/>
  <c r="T384" i="20"/>
  <c r="U383" i="20"/>
  <c r="N1258" i="20" l="1"/>
  <c r="N1257" i="20" s="1"/>
  <c r="K87" i="25"/>
  <c r="K83" i="31"/>
  <c r="K86" i="31"/>
  <c r="AE1184" i="16"/>
  <c r="AD1185" i="16"/>
  <c r="AD1186" i="16"/>
  <c r="R1179" i="16"/>
  <c r="R220" i="16" s="1"/>
  <c r="R835" i="16" s="1"/>
  <c r="N86" i="20"/>
  <c r="O390" i="20"/>
  <c r="P390" i="20" s="1"/>
  <c r="P86" i="20" s="1"/>
  <c r="O85" i="20"/>
  <c r="Q389" i="20"/>
  <c r="R389" i="20" s="1"/>
  <c r="R85" i="20" s="1"/>
  <c r="R218" i="16"/>
  <c r="R2168" i="16"/>
  <c r="S1177" i="16"/>
  <c r="T1177" i="16" s="1"/>
  <c r="Q219" i="16"/>
  <c r="R1178" i="16"/>
  <c r="Y382" i="20"/>
  <c r="P192" i="10"/>
  <c r="P337" i="10"/>
  <c r="P336" i="10" s="1"/>
  <c r="U384" i="20"/>
  <c r="V383" i="20"/>
  <c r="Q834" i="16"/>
  <c r="Q193" i="10"/>
  <c r="P391" i="20" l="1"/>
  <c r="P88" i="20" s="1"/>
  <c r="O391" i="20"/>
  <c r="O88" i="20" s="1"/>
  <c r="K88" i="25"/>
  <c r="K91" i="25"/>
  <c r="AE1185" i="16"/>
  <c r="AE2169" i="16"/>
  <c r="AE1186" i="16"/>
  <c r="Q85" i="20"/>
  <c r="O86" i="20"/>
  <c r="S389" i="20"/>
  <c r="S85" i="20" s="1"/>
  <c r="Q391" i="20"/>
  <c r="Q88" i="20" s="1"/>
  <c r="R391" i="20"/>
  <c r="R88" i="20" s="1"/>
  <c r="Q390" i="20"/>
  <c r="R390" i="20" s="1"/>
  <c r="S1179" i="16"/>
  <c r="S220" i="16" s="1"/>
  <c r="S835" i="16" s="1"/>
  <c r="T218" i="16"/>
  <c r="T2168" i="16"/>
  <c r="S2168" i="16"/>
  <c r="S218" i="16"/>
  <c r="S1178" i="16"/>
  <c r="R219" i="16"/>
  <c r="U1177" i="16"/>
  <c r="V1177" i="16" s="1"/>
  <c r="Z382" i="20"/>
  <c r="Z384" i="20" s="1"/>
  <c r="Q337" i="10"/>
  <c r="Q336" i="10" s="1"/>
  <c r="Q192" i="10"/>
  <c r="Y384" i="20"/>
  <c r="W383" i="20"/>
  <c r="V384" i="20"/>
  <c r="R834" i="16"/>
  <c r="R193" i="10"/>
  <c r="O1258" i="20" l="1"/>
  <c r="O1257" i="20" s="1"/>
  <c r="P1258" i="20"/>
  <c r="P1257" i="20" s="1"/>
  <c r="T389" i="20"/>
  <c r="T391" i="20" s="1"/>
  <c r="T88" i="20" s="1"/>
  <c r="R1258" i="20"/>
  <c r="R1257" i="20" s="1"/>
  <c r="Q1258" i="20"/>
  <c r="Q1257" i="20" s="1"/>
  <c r="S391" i="20"/>
  <c r="S88" i="20" s="1"/>
  <c r="Q86" i="20"/>
  <c r="T1179" i="16"/>
  <c r="T220" i="16" s="1"/>
  <c r="T835" i="16" s="1"/>
  <c r="V2168" i="16"/>
  <c r="V218" i="16"/>
  <c r="U2168" i="16"/>
  <c r="U218" i="16"/>
  <c r="W1177" i="16"/>
  <c r="X1177" i="16" s="1"/>
  <c r="X218" i="16" s="1"/>
  <c r="S219" i="16"/>
  <c r="T1178" i="16"/>
  <c r="AA382" i="20"/>
  <c r="AB382" i="20" s="1"/>
  <c r="R337" i="10"/>
  <c r="R336" i="10" s="1"/>
  <c r="R192" i="10"/>
  <c r="S193" i="10"/>
  <c r="S834" i="16"/>
  <c r="W384" i="20"/>
  <c r="X383" i="20"/>
  <c r="R86" i="20"/>
  <c r="S390" i="20"/>
  <c r="S1258" i="20" l="1"/>
  <c r="S1257" i="20" s="1"/>
  <c r="T85" i="20"/>
  <c r="U389" i="20"/>
  <c r="U391" i="20" s="1"/>
  <c r="U88" i="20" s="1"/>
  <c r="U1179" i="16"/>
  <c r="U220" i="16" s="1"/>
  <c r="U835" i="16" s="1"/>
  <c r="W2168" i="16"/>
  <c r="W218" i="16"/>
  <c r="Y1177" i="16"/>
  <c r="X2168" i="16"/>
  <c r="T219" i="16"/>
  <c r="U1178" i="16"/>
  <c r="AB384" i="20"/>
  <c r="AC382" i="20"/>
  <c r="Y383" i="20"/>
  <c r="Z383" i="20" s="1"/>
  <c r="AA383" i="20" s="1"/>
  <c r="AB383" i="20" s="1"/>
  <c r="X384" i="20"/>
  <c r="AA384" i="20"/>
  <c r="T390" i="20"/>
  <c r="S86" i="20"/>
  <c r="T1258" i="20"/>
  <c r="T1257" i="20" s="1"/>
  <c r="S192" i="10"/>
  <c r="S337" i="10"/>
  <c r="S336" i="10" s="1"/>
  <c r="T193" i="10"/>
  <c r="T834" i="16"/>
  <c r="V389" i="20" l="1"/>
  <c r="W389" i="20" s="1"/>
  <c r="U85" i="20"/>
  <c r="V1179" i="16"/>
  <c r="W1179" i="16" s="1"/>
  <c r="Y2168" i="16"/>
  <c r="Y218" i="16"/>
  <c r="Z1177" i="16"/>
  <c r="AA1177" i="16" s="1"/>
  <c r="V1178" i="16"/>
  <c r="U219" i="16"/>
  <c r="AC383" i="20"/>
  <c r="AC384" i="20"/>
  <c r="AD382" i="20"/>
  <c r="T86" i="20"/>
  <c r="U390" i="20"/>
  <c r="T192" i="10"/>
  <c r="T337" i="10"/>
  <c r="T336" i="10" s="1"/>
  <c r="U193" i="10"/>
  <c r="U834" i="16"/>
  <c r="U1258" i="20"/>
  <c r="U1257" i="20" s="1"/>
  <c r="V85" i="20" l="1"/>
  <c r="V391" i="20"/>
  <c r="V88" i="20" s="1"/>
  <c r="V220" i="16"/>
  <c r="V835" i="16" s="1"/>
  <c r="V834" i="16" s="1"/>
  <c r="AA2168" i="16"/>
  <c r="AA218" i="16"/>
  <c r="W1178" i="16"/>
  <c r="V219" i="16"/>
  <c r="Z2168" i="16"/>
  <c r="Z218" i="16"/>
  <c r="AB1177" i="16"/>
  <c r="AB218" i="16" s="1"/>
  <c r="AD384" i="20"/>
  <c r="AE382" i="20"/>
  <c r="AE384" i="20" s="1"/>
  <c r="AD383" i="20"/>
  <c r="V390" i="20"/>
  <c r="U86" i="20"/>
  <c r="X1179" i="16"/>
  <c r="W220" i="16"/>
  <c r="W835" i="16" s="1"/>
  <c r="U337" i="10"/>
  <c r="U336" i="10" s="1"/>
  <c r="U192" i="10"/>
  <c r="X389" i="20"/>
  <c r="W391" i="20"/>
  <c r="W88" i="20" s="1"/>
  <c r="W85" i="20"/>
  <c r="V1258" i="20" l="1"/>
  <c r="V1257" i="20" s="1"/>
  <c r="V193" i="10"/>
  <c r="V192" i="10" s="1"/>
  <c r="W219" i="16"/>
  <c r="X1178" i="16"/>
  <c r="AB2168" i="16"/>
  <c r="AC1177" i="16"/>
  <c r="AC218" i="16" s="1"/>
  <c r="AE383" i="20"/>
  <c r="W834" i="16"/>
  <c r="W193" i="10"/>
  <c r="W390" i="20"/>
  <c r="V86" i="20"/>
  <c r="X220" i="16"/>
  <c r="X835" i="16" s="1"/>
  <c r="Y1179" i="16"/>
  <c r="W1258" i="20"/>
  <c r="W1257" i="20" s="1"/>
  <c r="Y389" i="20"/>
  <c r="X85" i="20"/>
  <c r="X391" i="20"/>
  <c r="X88" i="20" s="1"/>
  <c r="V337" i="10" l="1"/>
  <c r="V336" i="10" s="1"/>
  <c r="X219" i="16"/>
  <c r="Y1178" i="16"/>
  <c r="AC2168" i="16"/>
  <c r="AD1177" i="16"/>
  <c r="X193" i="10"/>
  <c r="X834" i="16"/>
  <c r="X1258" i="20"/>
  <c r="X1257" i="20" s="1"/>
  <c r="Y391" i="20"/>
  <c r="Y88" i="20" s="1"/>
  <c r="Y85" i="20"/>
  <c r="Z389" i="20"/>
  <c r="X390" i="20"/>
  <c r="W86" i="20"/>
  <c r="Y220" i="16"/>
  <c r="Y835" i="16" s="1"/>
  <c r="Y193" i="10" s="1"/>
  <c r="Z1179" i="16"/>
  <c r="W337" i="10"/>
  <c r="W336" i="10" s="1"/>
  <c r="W192" i="10"/>
  <c r="Z1178" i="16" l="1"/>
  <c r="Y219" i="16"/>
  <c r="AD2168" i="16"/>
  <c r="AD218" i="16"/>
  <c r="AE1177" i="16"/>
  <c r="Y192" i="10"/>
  <c r="Y337" i="10"/>
  <c r="Y336" i="10" s="1"/>
  <c r="Z85" i="20"/>
  <c r="Z391" i="20"/>
  <c r="Z88" i="20" s="1"/>
  <c r="X337" i="10"/>
  <c r="X336" i="10" s="1"/>
  <c r="X192" i="10"/>
  <c r="Y834" i="16"/>
  <c r="AA389" i="20"/>
  <c r="Z220" i="16"/>
  <c r="Z835" i="16" s="1"/>
  <c r="Z193" i="10" s="1"/>
  <c r="AA1179" i="16"/>
  <c r="AB1179" i="16" s="1"/>
  <c r="Y390" i="20"/>
  <c r="X86" i="20"/>
  <c r="Y1258" i="20"/>
  <c r="Y1257" i="20" s="1"/>
  <c r="K89" i="25"/>
  <c r="AA1178" i="16" l="1"/>
  <c r="Z219" i="16"/>
  <c r="AE2168" i="16"/>
  <c r="AE218" i="16"/>
  <c r="Z192" i="10"/>
  <c r="Z337" i="10"/>
  <c r="Z336" i="10" s="1"/>
  <c r="AB389" i="20"/>
  <c r="AB220" i="16"/>
  <c r="AB835" i="16" s="1"/>
  <c r="AB193" i="10" s="1"/>
  <c r="AC1179" i="16"/>
  <c r="AD1179" i="16" s="1"/>
  <c r="AE1179" i="16" s="1"/>
  <c r="Y86" i="20"/>
  <c r="Z390" i="20"/>
  <c r="Z1258" i="20"/>
  <c r="Z1257" i="20" s="1"/>
  <c r="AA220" i="16"/>
  <c r="AA835" i="16" s="1"/>
  <c r="AA193" i="10" s="1"/>
  <c r="Z834" i="16"/>
  <c r="AA85" i="20"/>
  <c r="AA391" i="20"/>
  <c r="AA88" i="20" s="1"/>
  <c r="K90" i="25"/>
  <c r="AB1178" i="16" l="1"/>
  <c r="AA219" i="16"/>
  <c r="AB192" i="10"/>
  <c r="AB337" i="10"/>
  <c r="AB336" i="10" s="1"/>
  <c r="AA192" i="10"/>
  <c r="AA337" i="10"/>
  <c r="AA336" i="10" s="1"/>
  <c r="AB834" i="16"/>
  <c r="AB391" i="20"/>
  <c r="AB88" i="20" s="1"/>
  <c r="AC389" i="20"/>
  <c r="AB85" i="20"/>
  <c r="AC220" i="16"/>
  <c r="AC835" i="16" s="1"/>
  <c r="AC193" i="10" s="1"/>
  <c r="AA390" i="20"/>
  <c r="AB390" i="20" s="1"/>
  <c r="Z86" i="20"/>
  <c r="AA1258" i="20"/>
  <c r="AA1257" i="20" s="1"/>
  <c r="AA834" i="16"/>
  <c r="AD220" i="16"/>
  <c r="AD835" i="16" s="1"/>
  <c r="AD193" i="10" s="1"/>
  <c r="AC1178" i="16" l="1"/>
  <c r="AB219" i="16"/>
  <c r="AC192" i="10"/>
  <c r="AC337" i="10"/>
  <c r="AC336" i="10" s="1"/>
  <c r="AD192" i="10"/>
  <c r="AD337" i="10"/>
  <c r="AD336" i="10" s="1"/>
  <c r="AC834" i="16"/>
  <c r="AD834" i="16"/>
  <c r="AC390" i="20"/>
  <c r="AC86" i="20" s="1"/>
  <c r="AB86" i="20"/>
  <c r="AC391" i="20"/>
  <c r="AC88" i="20" s="1"/>
  <c r="AD389" i="20"/>
  <c r="AC85" i="20"/>
  <c r="AB1258" i="20"/>
  <c r="AB1257" i="20" s="1"/>
  <c r="AA86" i="20"/>
  <c r="AD1178" i="16" l="1"/>
  <c r="AC219" i="16"/>
  <c r="AD391" i="20"/>
  <c r="AD88" i="20" s="1"/>
  <c r="AE389" i="20"/>
  <c r="AD85" i="20"/>
  <c r="AC1258" i="20"/>
  <c r="AC1257" i="20" s="1"/>
  <c r="AD390" i="20"/>
  <c r="AD86" i="20" s="1"/>
  <c r="AE220" i="16"/>
  <c r="AE835" i="16" s="1"/>
  <c r="AE193" i="10" s="1"/>
  <c r="AE1178" i="16" l="1"/>
  <c r="AE219" i="16" s="1"/>
  <c r="AD219" i="16"/>
  <c r="AE192" i="10"/>
  <c r="AE337" i="10"/>
  <c r="AE336" i="10" s="1"/>
  <c r="AE834" i="16"/>
  <c r="AE390" i="20"/>
  <c r="AE391" i="20"/>
  <c r="AE88" i="20" s="1"/>
  <c r="AE85" i="20"/>
  <c r="AD1258" i="20"/>
  <c r="AD1257" i="20" s="1"/>
  <c r="AE1258" i="20" l="1"/>
  <c r="AE1257" i="20" s="1"/>
  <c r="AE86" i="20"/>
  <c r="AE24" i="31" l="1"/>
  <c r="AE74" i="31" s="1"/>
  <c r="AE90" i="31" s="1"/>
  <c r="AE92" i="31" s="1"/>
  <c r="K261" i="10"/>
  <c r="K404" i="10" s="1"/>
  <c r="K399" i="10" s="1"/>
  <c r="K256" i="10" l="1"/>
  <c r="K96" i="25" l="1"/>
  <c r="K99" i="25"/>
  <c r="K94" i="31"/>
  <c r="K91" i="31"/>
  <c r="Q2371" i="16" l="1"/>
  <c r="R2371" i="16" l="1"/>
  <c r="R2378" i="16" l="1"/>
  <c r="U2371" i="16"/>
  <c r="V2371" i="16" l="1"/>
  <c r="Z2371" i="16"/>
  <c r="U2378" i="16"/>
  <c r="S2378" i="16"/>
  <c r="AA2371" i="16" l="1"/>
  <c r="W2378" i="16"/>
  <c r="W2371" i="16"/>
  <c r="Z2378" i="16" l="1"/>
  <c r="X2378" i="16"/>
  <c r="X2371" i="16"/>
  <c r="AA2378" i="16" l="1"/>
  <c r="Y2371" i="16" l="1"/>
  <c r="S2371" i="16"/>
  <c r="T2371" i="16"/>
  <c r="Y2378" i="16"/>
  <c r="T2378" i="16"/>
  <c r="V2378" i="16"/>
  <c r="Q2378" i="16"/>
  <c r="K2368" i="16"/>
  <c r="K2376" i="16"/>
  <c r="K2369" i="16"/>
  <c r="K2375" i="16"/>
  <c r="K2378" i="16" l="1"/>
  <c r="L2375" i="16"/>
  <c r="L2377" i="16" s="1"/>
  <c r="M2375" i="16"/>
  <c r="M2377" i="16" s="1"/>
  <c r="L2368" i="16"/>
  <c r="L2370" i="16" s="1"/>
  <c r="K2377" i="16"/>
  <c r="L2376" i="16"/>
  <c r="L2369" i="16"/>
  <c r="M2368" i="16"/>
  <c r="M2370" i="16" s="1"/>
  <c r="K2371" i="16"/>
  <c r="K2370" i="16"/>
  <c r="N2368" i="16" l="1"/>
  <c r="N2370" i="16" s="1"/>
  <c r="N2375" i="16"/>
  <c r="O2375" i="16" s="1"/>
  <c r="L2378" i="16"/>
  <c r="M2376" i="16"/>
  <c r="L2371" i="16"/>
  <c r="M2369" i="16"/>
  <c r="O2368" i="16" l="1"/>
  <c r="O2370" i="16" s="1"/>
  <c r="N2377" i="16"/>
  <c r="O2377" i="16" s="1"/>
  <c r="P2375" i="16"/>
  <c r="M2378" i="16"/>
  <c r="N2376" i="16"/>
  <c r="M2371" i="16"/>
  <c r="N2369" i="16"/>
  <c r="O2369" i="16" s="1"/>
  <c r="P2368" i="16" l="1"/>
  <c r="Q2368" i="16" s="1"/>
  <c r="N2378" i="16"/>
  <c r="N2371" i="16"/>
  <c r="O2371" i="16" s="1"/>
  <c r="P2377" i="16"/>
  <c r="Q2375" i="16"/>
  <c r="P2369" i="16"/>
  <c r="O2376" i="16"/>
  <c r="P2371" i="16" l="1"/>
  <c r="P2370" i="16"/>
  <c r="P2376" i="16"/>
  <c r="Q2376" i="16" s="1"/>
  <c r="R2376" i="16" s="1"/>
  <c r="R2375" i="16"/>
  <c r="R2377" i="16" s="1"/>
  <c r="Q2369" i="16"/>
  <c r="O2378" i="16"/>
  <c r="Q2370" i="16"/>
  <c r="R2368" i="16"/>
  <c r="Q2377" i="16"/>
  <c r="P2378" i="16" l="1"/>
  <c r="R2369" i="16"/>
  <c r="S2369" i="16" s="1"/>
  <c r="S2375" i="16"/>
  <c r="S2376" i="16"/>
  <c r="T2376" i="16" s="1"/>
  <c r="R2370" i="16"/>
  <c r="S2368" i="16"/>
  <c r="T2368" i="16" s="1"/>
  <c r="S2377" i="16" l="1"/>
  <c r="T2375" i="16"/>
  <c r="T2377" i="16" s="1"/>
  <c r="U2376" i="16"/>
  <c r="V2376" i="16" s="1"/>
  <c r="W2376" i="16" s="1"/>
  <c r="X2376" i="16" s="1"/>
  <c r="Y2376" i="16" s="1"/>
  <c r="Z2376" i="16" s="1"/>
  <c r="AA2376" i="16" s="1"/>
  <c r="AB2376" i="16" s="1"/>
  <c r="AC2376" i="16" s="1"/>
  <c r="AD2376" i="16" s="1"/>
  <c r="AE2376" i="16" s="1"/>
  <c r="T2370" i="16"/>
  <c r="T2369" i="16"/>
  <c r="S2370" i="16"/>
  <c r="U2368" i="16"/>
  <c r="U2370" i="16" s="1"/>
  <c r="U2375" i="16" l="1"/>
  <c r="U2377" i="16" s="1"/>
  <c r="U2369" i="16"/>
  <c r="V2369" i="16" s="1"/>
  <c r="W2369" i="16" s="1"/>
  <c r="X2369" i="16" s="1"/>
  <c r="Y2369" i="16" s="1"/>
  <c r="Z2369" i="16" s="1"/>
  <c r="AA2369" i="16" s="1"/>
  <c r="H2376" i="16"/>
  <c r="V2368" i="16"/>
  <c r="V2370" i="16" s="1"/>
  <c r="V2375" i="16" l="1"/>
  <c r="V2377" i="16" s="1"/>
  <c r="AB2369" i="16"/>
  <c r="AC2369" i="16" s="1"/>
  <c r="AD2369" i="16" s="1"/>
  <c r="AE2369" i="16" s="1"/>
  <c r="W2368" i="16"/>
  <c r="W2370" i="16" s="1"/>
  <c r="W2375" i="16" l="1"/>
  <c r="W2377" i="16" s="1"/>
  <c r="H2369" i="16"/>
  <c r="X2368" i="16"/>
  <c r="X2375" i="16" l="1"/>
  <c r="X2377" i="16" s="1"/>
  <c r="X2370" i="16"/>
  <c r="Y2368" i="16"/>
  <c r="Y2375" i="16" l="1"/>
  <c r="Y2377" i="16" s="1"/>
  <c r="Y2370" i="16"/>
  <c r="Z2368" i="16"/>
  <c r="Z2375" i="16" l="1"/>
  <c r="Z2377" i="16" s="1"/>
  <c r="Z2370" i="16"/>
  <c r="AA2368" i="16"/>
  <c r="AB2368" i="16" s="1"/>
  <c r="AA2375" i="16" l="1"/>
  <c r="AB2375" i="16" s="1"/>
  <c r="AB2377" i="16" s="1"/>
  <c r="AB2370" i="16"/>
  <c r="AC2368" i="16"/>
  <c r="AA2370" i="16"/>
  <c r="AC2375" i="16" l="1"/>
  <c r="AC2377" i="16" s="1"/>
  <c r="AA2377" i="16"/>
  <c r="AC2370" i="16"/>
  <c r="AD2368" i="16"/>
  <c r="AD2375" i="16" l="1"/>
  <c r="AD2377" i="16" s="1"/>
  <c r="AD2370" i="16"/>
  <c r="AE2368" i="16"/>
  <c r="AE2370" i="16" s="1"/>
  <c r="Z32" i="11"/>
  <c r="Z114" i="11" s="1"/>
  <c r="X32" i="11"/>
  <c r="X114" i="11" s="1"/>
  <c r="X118" i="11" s="1"/>
  <c r="AA32" i="11"/>
  <c r="AA114" i="11" s="1"/>
  <c r="L32" i="11"/>
  <c r="L114" i="11" s="1"/>
  <c r="V32" i="11"/>
  <c r="V114" i="11" s="1"/>
  <c r="V118" i="11" s="1"/>
  <c r="P32" i="11"/>
  <c r="P114" i="11" s="1"/>
  <c r="P118" i="11" s="1"/>
  <c r="W32" i="11"/>
  <c r="W114" i="11" s="1"/>
  <c r="W118" i="11" s="1"/>
  <c r="U32" i="11"/>
  <c r="U114" i="11" s="1"/>
  <c r="U118" i="11" s="1"/>
  <c r="Y32" i="11"/>
  <c r="Y114" i="11" s="1"/>
  <c r="R32" i="11"/>
  <c r="R114" i="11" s="1"/>
  <c r="R118" i="11" s="1"/>
  <c r="K32" i="11"/>
  <c r="K114" i="11" s="1"/>
  <c r="K118" i="11" s="1"/>
  <c r="O32" i="11"/>
  <c r="O114" i="11" s="1"/>
  <c r="M32" i="11"/>
  <c r="M114" i="11" s="1"/>
  <c r="T32" i="11"/>
  <c r="T114" i="11" s="1"/>
  <c r="T118" i="11" s="1"/>
  <c r="AB32" i="11"/>
  <c r="AB114" i="11" s="1"/>
  <c r="N32" i="11"/>
  <c r="N114" i="11" s="1"/>
  <c r="Q32" i="11"/>
  <c r="Q114" i="11" s="1"/>
  <c r="Q118" i="11" s="1"/>
  <c r="S32" i="11"/>
  <c r="S114" i="11" s="1"/>
  <c r="S118" i="11" s="1"/>
  <c r="AE2375" i="16" l="1"/>
  <c r="AE2377" i="16" s="1"/>
  <c r="H2377" i="16" s="1"/>
  <c r="H2370" i="16"/>
  <c r="H2368" i="16"/>
  <c r="AA118" i="11"/>
  <c r="AA16" i="10"/>
  <c r="Y118" i="11"/>
  <c r="Y16" i="10"/>
  <c r="Z118" i="11"/>
  <c r="Z16" i="10"/>
  <c r="AB118" i="11"/>
  <c r="AB16" i="10"/>
  <c r="V16" i="10"/>
  <c r="V15" i="10" s="1"/>
  <c r="V34" i="18" s="1"/>
  <c r="L118" i="11"/>
  <c r="L16" i="10"/>
  <c r="L15" i="10" s="1"/>
  <c r="L29" i="10" s="1"/>
  <c r="P16" i="10"/>
  <c r="Q16" i="10"/>
  <c r="U16" i="10"/>
  <c r="M118" i="11"/>
  <c r="M16" i="10"/>
  <c r="O118" i="11"/>
  <c r="O16" i="10"/>
  <c r="N118" i="11"/>
  <c r="N16" i="10"/>
  <c r="W16" i="10"/>
  <c r="S16" i="10"/>
  <c r="T16" i="10"/>
  <c r="K16" i="10"/>
  <c r="R16" i="10"/>
  <c r="X16" i="10"/>
  <c r="H2375" i="16" l="1"/>
  <c r="Z304" i="10"/>
  <c r="Z303" i="10" s="1"/>
  <c r="Z15" i="10"/>
  <c r="Z29" i="10" s="1"/>
  <c r="Y304" i="10"/>
  <c r="Y303" i="10" s="1"/>
  <c r="Y15" i="10"/>
  <c r="Y29" i="10" s="1"/>
  <c r="AB304" i="10"/>
  <c r="AB303" i="10" s="1"/>
  <c r="AB15" i="10"/>
  <c r="AA304" i="10"/>
  <c r="AA303" i="10" s="1"/>
  <c r="AA15" i="10"/>
  <c r="AA29" i="10" s="1"/>
  <c r="V304" i="10"/>
  <c r="V303" i="10" s="1"/>
  <c r="V29" i="10"/>
  <c r="V130" i="10" s="1"/>
  <c r="L304" i="10"/>
  <c r="L303" i="10" s="1"/>
  <c r="L34" i="18"/>
  <c r="L39" i="18" s="1"/>
  <c r="Y32" i="18"/>
  <c r="U304" i="10"/>
  <c r="U303" i="10" s="1"/>
  <c r="U15" i="10"/>
  <c r="S304" i="10"/>
  <c r="S303" i="10" s="1"/>
  <c r="S15" i="10"/>
  <c r="O304" i="10"/>
  <c r="O303" i="10" s="1"/>
  <c r="O15" i="10"/>
  <c r="X304" i="10"/>
  <c r="X303" i="10" s="1"/>
  <c r="X15" i="10"/>
  <c r="V111" i="18"/>
  <c r="V39" i="18"/>
  <c r="V31" i="18"/>
  <c r="V41" i="18" s="1"/>
  <c r="L130" i="10"/>
  <c r="L33" i="10"/>
  <c r="R304" i="10"/>
  <c r="R303" i="10" s="1"/>
  <c r="R15" i="10"/>
  <c r="M304" i="10"/>
  <c r="M303" i="10" s="1"/>
  <c r="M15" i="10"/>
  <c r="Q304" i="10"/>
  <c r="Q303" i="10" s="1"/>
  <c r="Q15" i="10"/>
  <c r="T304" i="10"/>
  <c r="T303" i="10" s="1"/>
  <c r="T15" i="10"/>
  <c r="W304" i="10"/>
  <c r="W303" i="10" s="1"/>
  <c r="W15" i="10"/>
  <c r="N304" i="10"/>
  <c r="N303" i="10" s="1"/>
  <c r="N15" i="10"/>
  <c r="P15" i="10"/>
  <c r="P304" i="10"/>
  <c r="P303" i="10" s="1"/>
  <c r="K304" i="10"/>
  <c r="K303" i="10" s="1"/>
  <c r="K15" i="10"/>
  <c r="AB146" i="10" l="1"/>
  <c r="AB29" i="10"/>
  <c r="AB432" i="10"/>
  <c r="Y33" i="10"/>
  <c r="Y151" i="10" s="1"/>
  <c r="Y130" i="10"/>
  <c r="AA33" i="10"/>
  <c r="AA151" i="10" s="1"/>
  <c r="AA130" i="10"/>
  <c r="Z33" i="10"/>
  <c r="Z151" i="10" s="1"/>
  <c r="Z130" i="10"/>
  <c r="V33" i="10"/>
  <c r="V151" i="10" s="1"/>
  <c r="Y34" i="18"/>
  <c r="Y39" i="18" s="1"/>
  <c r="L31" i="18"/>
  <c r="L41" i="18" s="1"/>
  <c r="L68" i="10" s="1"/>
  <c r="L111" i="18"/>
  <c r="R34" i="18"/>
  <c r="R29" i="10"/>
  <c r="W29" i="10"/>
  <c r="W34" i="18"/>
  <c r="N29" i="10"/>
  <c r="N34" i="18"/>
  <c r="V59" i="18"/>
  <c r="V68" i="10"/>
  <c r="V108" i="18"/>
  <c r="M34" i="18"/>
  <c r="M29" i="10"/>
  <c r="X34" i="18"/>
  <c r="X29" i="10"/>
  <c r="L151" i="10"/>
  <c r="S29" i="10"/>
  <c r="S34" i="18"/>
  <c r="K34" i="18"/>
  <c r="AA32" i="18"/>
  <c r="AA34" i="18"/>
  <c r="Q34" i="18"/>
  <c r="Q29" i="10"/>
  <c r="T29" i="10"/>
  <c r="T34" i="18"/>
  <c r="P34" i="18"/>
  <c r="P29" i="10"/>
  <c r="Z32" i="18"/>
  <c r="Z34" i="18"/>
  <c r="U34" i="18"/>
  <c r="U29" i="10"/>
  <c r="O34" i="18"/>
  <c r="O29" i="10"/>
  <c r="AB33" i="10" l="1"/>
  <c r="AB151" i="10" s="1"/>
  <c r="AB130" i="10"/>
  <c r="Y111" i="18"/>
  <c r="Y31" i="18"/>
  <c r="Y41" i="18" s="1"/>
  <c r="L59" i="18"/>
  <c r="L108" i="18"/>
  <c r="L113" i="18" s="1"/>
  <c r="AA111" i="18"/>
  <c r="AA39" i="18"/>
  <c r="AA31" i="18"/>
  <c r="AA41" i="18" s="1"/>
  <c r="AA68" i="10" s="1"/>
  <c r="N130" i="10"/>
  <c r="N33" i="10"/>
  <c r="W39" i="18"/>
  <c r="W111" i="18"/>
  <c r="W31" i="18"/>
  <c r="W41" i="18" s="1"/>
  <c r="U130" i="10"/>
  <c r="U33" i="10"/>
  <c r="U111" i="18"/>
  <c r="U39" i="18"/>
  <c r="U31" i="18"/>
  <c r="U41" i="18" s="1"/>
  <c r="Q111" i="18"/>
  <c r="Q39" i="18"/>
  <c r="Q31" i="18"/>
  <c r="Q41" i="18" s="1"/>
  <c r="M130" i="10"/>
  <c r="M33" i="10"/>
  <c r="W130" i="10"/>
  <c r="W33" i="10"/>
  <c r="O39" i="18"/>
  <c r="O111" i="18"/>
  <c r="O31" i="18"/>
  <c r="O41" i="18" s="1"/>
  <c r="P111" i="18"/>
  <c r="P39" i="18"/>
  <c r="P31" i="18"/>
  <c r="P41" i="18" s="1"/>
  <c r="M111" i="18"/>
  <c r="M39" i="18"/>
  <c r="M31" i="18"/>
  <c r="M41" i="18" s="1"/>
  <c r="R130" i="10"/>
  <c r="R33" i="10"/>
  <c r="T130" i="10"/>
  <c r="T33" i="10"/>
  <c r="V109" i="18"/>
  <c r="V113" i="18"/>
  <c r="R39" i="18"/>
  <c r="R111" i="18"/>
  <c r="R31" i="18"/>
  <c r="R41" i="18" s="1"/>
  <c r="Q130" i="10"/>
  <c r="Q33" i="10"/>
  <c r="T111" i="18"/>
  <c r="T39" i="18"/>
  <c r="T31" i="18"/>
  <c r="T41" i="18" s="1"/>
  <c r="Z111" i="18"/>
  <c r="Z39" i="18"/>
  <c r="Z31" i="18"/>
  <c r="Z41" i="18" s="1"/>
  <c r="Z68" i="10" s="1"/>
  <c r="V146" i="10"/>
  <c r="V32" i="18" s="1"/>
  <c r="V67" i="10"/>
  <c r="S39" i="18"/>
  <c r="S111" i="18"/>
  <c r="S31" i="18"/>
  <c r="S41" i="18" s="1"/>
  <c r="X130" i="10"/>
  <c r="X33" i="10"/>
  <c r="L146" i="10"/>
  <c r="L32" i="18" s="1"/>
  <c r="L67" i="10"/>
  <c r="O130" i="10"/>
  <c r="O33" i="10"/>
  <c r="P130" i="10"/>
  <c r="P33" i="10"/>
  <c r="K39" i="18"/>
  <c r="K111" i="18"/>
  <c r="K31" i="18"/>
  <c r="K41" i="18" s="1"/>
  <c r="S130" i="10"/>
  <c r="S33" i="10"/>
  <c r="X39" i="18"/>
  <c r="X111" i="18"/>
  <c r="X31" i="18"/>
  <c r="X41" i="18" s="1"/>
  <c r="N111" i="18"/>
  <c r="N39" i="18"/>
  <c r="N31" i="18"/>
  <c r="N41" i="18" s="1"/>
  <c r="AA67" i="10" l="1"/>
  <c r="AB103" i="10" s="1"/>
  <c r="AA146" i="10"/>
  <c r="Z146" i="10"/>
  <c r="Z67" i="10"/>
  <c r="Y108" i="18"/>
  <c r="Y109" i="18" s="1"/>
  <c r="Y68" i="10"/>
  <c r="L109" i="18"/>
  <c r="Y59" i="18"/>
  <c r="R59" i="18"/>
  <c r="R108" i="18"/>
  <c r="R68" i="10"/>
  <c r="U151" i="10"/>
  <c r="O151" i="10"/>
  <c r="Z59" i="18"/>
  <c r="Z108" i="18"/>
  <c r="W151" i="10"/>
  <c r="Q59" i="18"/>
  <c r="Q68" i="10"/>
  <c r="Q108" i="18"/>
  <c r="S151" i="10"/>
  <c r="V356" i="10"/>
  <c r="T151" i="10"/>
  <c r="S59" i="18"/>
  <c r="S108" i="18"/>
  <c r="S68" i="10"/>
  <c r="P59" i="18"/>
  <c r="P68" i="10"/>
  <c r="P108" i="18"/>
  <c r="M151" i="10"/>
  <c r="W59" i="18"/>
  <c r="W108" i="18"/>
  <c r="W68" i="10"/>
  <c r="U59" i="18"/>
  <c r="V60" i="18" s="1"/>
  <c r="U108" i="18"/>
  <c r="U68" i="10"/>
  <c r="AA59" i="18"/>
  <c r="AB60" i="18" s="1"/>
  <c r="AA108" i="18"/>
  <c r="T59" i="18"/>
  <c r="T108" i="18"/>
  <c r="T68" i="10"/>
  <c r="N59" i="18"/>
  <c r="N108" i="18"/>
  <c r="N68" i="10"/>
  <c r="P151" i="10"/>
  <c r="L356" i="10"/>
  <c r="Q151" i="10"/>
  <c r="M108" i="18"/>
  <c r="M59" i="18"/>
  <c r="M68" i="10"/>
  <c r="K108" i="18"/>
  <c r="K68" i="10"/>
  <c r="X108" i="18"/>
  <c r="X68" i="10"/>
  <c r="X59" i="18"/>
  <c r="X151" i="10"/>
  <c r="R151" i="10"/>
  <c r="O59" i="18"/>
  <c r="O108" i="18"/>
  <c r="O68" i="10"/>
  <c r="N151" i="10"/>
  <c r="Y113" i="18" l="1"/>
  <c r="Y356" i="10" s="1"/>
  <c r="Y355" i="10" s="1"/>
  <c r="Y67" i="10"/>
  <c r="Y146" i="10"/>
  <c r="AA103" i="10"/>
  <c r="Y60" i="18"/>
  <c r="Z60" i="18"/>
  <c r="R60" i="18"/>
  <c r="U60" i="18"/>
  <c r="P60" i="18"/>
  <c r="T60" i="18"/>
  <c r="Q146" i="10"/>
  <c r="Q32" i="18" s="1"/>
  <c r="Q67" i="10"/>
  <c r="M146" i="10"/>
  <c r="M32" i="18" s="1"/>
  <c r="M67" i="10"/>
  <c r="X109" i="18"/>
  <c r="X113" i="18"/>
  <c r="M113" i="18"/>
  <c r="M109" i="18"/>
  <c r="AA109" i="18"/>
  <c r="AA113" i="18"/>
  <c r="AA356" i="10" s="1"/>
  <c r="W109" i="18"/>
  <c r="W113" i="18"/>
  <c r="S109" i="18"/>
  <c r="S113" i="18"/>
  <c r="Q109" i="18"/>
  <c r="Q113" i="18"/>
  <c r="O146" i="10"/>
  <c r="O32" i="18" s="1"/>
  <c r="O67" i="10"/>
  <c r="R146" i="10"/>
  <c r="R32" i="18" s="1"/>
  <c r="R67" i="10"/>
  <c r="O60" i="18"/>
  <c r="U109" i="18"/>
  <c r="U113" i="18"/>
  <c r="S60" i="18"/>
  <c r="R109" i="18"/>
  <c r="R113" i="18"/>
  <c r="K67" i="10"/>
  <c r="K146" i="10"/>
  <c r="K32" i="18" s="1"/>
  <c r="K109" i="18"/>
  <c r="K113" i="18"/>
  <c r="T146" i="10"/>
  <c r="T32" i="18" s="1"/>
  <c r="T67" i="10"/>
  <c r="P109" i="18"/>
  <c r="P113" i="18"/>
  <c r="V432" i="10"/>
  <c r="V355" i="10"/>
  <c r="X60" i="18"/>
  <c r="W60" i="18"/>
  <c r="U146" i="10"/>
  <c r="U32" i="18" s="1"/>
  <c r="U67" i="10"/>
  <c r="L432" i="10"/>
  <c r="L355" i="10"/>
  <c r="T109" i="18"/>
  <c r="T113" i="18"/>
  <c r="P146" i="10"/>
  <c r="P32" i="18" s="1"/>
  <c r="P67" i="10"/>
  <c r="Z109" i="18"/>
  <c r="Z113" i="18"/>
  <c r="Z356" i="10" s="1"/>
  <c r="N146" i="10"/>
  <c r="N32" i="18" s="1"/>
  <c r="N67" i="10"/>
  <c r="O109" i="18"/>
  <c r="O113" i="18"/>
  <c r="N109" i="18"/>
  <c r="N113" i="18"/>
  <c r="Q60" i="18"/>
  <c r="X146" i="10"/>
  <c r="X32" i="18" s="1"/>
  <c r="X67" i="10"/>
  <c r="N60" i="18"/>
  <c r="M60" i="18"/>
  <c r="W146" i="10"/>
  <c r="W32" i="18" s="1"/>
  <c r="W67" i="10"/>
  <c r="S146" i="10"/>
  <c r="S32" i="18" s="1"/>
  <c r="S67" i="10"/>
  <c r="AA60" i="18"/>
  <c r="Y103" i="10" l="1"/>
  <c r="Y432" i="10"/>
  <c r="Z355" i="10"/>
  <c r="Z390" i="10" s="1"/>
  <c r="Z432" i="10"/>
  <c r="AA355" i="10"/>
  <c r="AB390" i="10" s="1"/>
  <c r="AA432" i="10"/>
  <c r="Z103" i="10"/>
  <c r="O356" i="10"/>
  <c r="O103" i="10"/>
  <c r="K356" i="10"/>
  <c r="P103" i="10"/>
  <c r="R103" i="10"/>
  <c r="Q356" i="10"/>
  <c r="P356" i="10"/>
  <c r="L103" i="10"/>
  <c r="K103" i="10"/>
  <c r="M356" i="10"/>
  <c r="N356" i="10"/>
  <c r="R356" i="10"/>
  <c r="S103" i="10"/>
  <c r="S356" i="10"/>
  <c r="X356" i="10"/>
  <c r="T103" i="10"/>
  <c r="Q103" i="10"/>
  <c r="V103" i="10"/>
  <c r="U103" i="10"/>
  <c r="W356" i="10"/>
  <c r="N103" i="10"/>
  <c r="M103" i="10"/>
  <c r="X103" i="10"/>
  <c r="W103" i="10"/>
  <c r="T356" i="10"/>
  <c r="U356" i="10"/>
  <c r="AA390" i="10" l="1"/>
  <c r="P432" i="10"/>
  <c r="P355" i="10"/>
  <c r="K432" i="10"/>
  <c r="K355" i="10"/>
  <c r="S432" i="10"/>
  <c r="S355" i="10"/>
  <c r="Q355" i="10"/>
  <c r="Q432" i="10"/>
  <c r="W432" i="10"/>
  <c r="W355" i="10"/>
  <c r="T432" i="10"/>
  <c r="T355" i="10"/>
  <c r="R432" i="10"/>
  <c r="R355" i="10"/>
  <c r="O432" i="10"/>
  <c r="O355" i="10"/>
  <c r="M432" i="10"/>
  <c r="M355" i="10"/>
  <c r="U355" i="10"/>
  <c r="U432" i="10"/>
  <c r="X432" i="10"/>
  <c r="X355" i="10"/>
  <c r="Y390" i="10" s="1"/>
  <c r="N432" i="10"/>
  <c r="N355" i="10"/>
  <c r="N390" i="10" l="1"/>
  <c r="M390" i="10"/>
  <c r="X390" i="10"/>
  <c r="W390" i="10"/>
  <c r="L390" i="10"/>
  <c r="K390" i="10"/>
  <c r="O390" i="10"/>
  <c r="S390" i="10"/>
  <c r="Q390" i="10"/>
  <c r="V390" i="10"/>
  <c r="T390" i="10"/>
  <c r="P390" i="10"/>
  <c r="U390" i="10"/>
  <c r="R390" i="10"/>
  <c r="A21" i="11" l="1"/>
  <c r="K1074" i="20" l="1"/>
  <c r="AD24" i="31"/>
  <c r="AD74" i="31" s="1"/>
  <c r="AD90" i="31" s="1"/>
  <c r="AD92" i="31" s="1"/>
  <c r="N24" i="31"/>
  <c r="N74" i="31" s="1"/>
  <c r="K24" i="31"/>
  <c r="K74" i="31" s="1"/>
  <c r="AC24" i="31"/>
  <c r="AC74" i="31" s="1"/>
  <c r="AC90" i="31" s="1"/>
  <c r="AC92" i="31" s="1"/>
  <c r="Q24" i="31"/>
  <c r="Q74" i="31" s="1"/>
  <c r="X24" i="31"/>
  <c r="X74" i="31" s="1"/>
  <c r="R24" i="31"/>
  <c r="R74" i="31" s="1"/>
  <c r="O24" i="31"/>
  <c r="O74" i="31" s="1"/>
  <c r="V24" i="31"/>
  <c r="V74" i="31" s="1"/>
  <c r="T24" i="31"/>
  <c r="T74" i="31" s="1"/>
  <c r="AB24" i="31"/>
  <c r="AB74" i="31" s="1"/>
  <c r="P24" i="31"/>
  <c r="P74" i="31" s="1"/>
  <c r="L24" i="31"/>
  <c r="L74" i="31" s="1"/>
  <c r="Y24" i="31"/>
  <c r="Y74" i="31" s="1"/>
  <c r="M24" i="31"/>
  <c r="M74" i="31" s="1"/>
  <c r="W24" i="31"/>
  <c r="W74" i="31" s="1"/>
  <c r="AA24" i="31"/>
  <c r="AA74" i="31" s="1"/>
  <c r="Z24" i="31"/>
  <c r="Z74" i="31" s="1"/>
  <c r="U24" i="31"/>
  <c r="U74" i="31" s="1"/>
  <c r="S24" i="31"/>
  <c r="S74" i="31" s="1"/>
  <c r="G3061" i="16"/>
  <c r="G3058" i="16"/>
  <c r="C1903" i="16"/>
  <c r="D1074" i="20" s="1"/>
  <c r="C1074" i="20" s="1"/>
  <c r="K1075" i="20" l="1"/>
  <c r="L1074" i="20"/>
  <c r="M1074" i="20" s="1"/>
  <c r="N1074" i="20" s="1"/>
  <c r="K1076" i="20"/>
  <c r="E1073" i="20"/>
  <c r="G3068" i="16"/>
  <c r="G3065" i="16"/>
  <c r="C1910" i="16"/>
  <c r="D1081" i="20" s="1"/>
  <c r="C1081" i="20" s="1"/>
  <c r="E1080" i="20" s="1"/>
  <c r="K1081" i="20" s="1"/>
  <c r="N1076" i="20" l="1"/>
  <c r="O1074" i="20"/>
  <c r="O1076" i="20" s="1"/>
  <c r="M1076" i="20"/>
  <c r="L1076" i="20"/>
  <c r="L1081" i="20"/>
  <c r="L1083" i="20" s="1"/>
  <c r="L1075" i="20"/>
  <c r="M1075" i="20" s="1"/>
  <c r="N1075" i="20" s="1"/>
  <c r="K1082" i="20"/>
  <c r="K1083" i="20"/>
  <c r="K200" i="20" s="1"/>
  <c r="K197" i="20"/>
  <c r="M1081" i="20" l="1"/>
  <c r="M197" i="20" s="1"/>
  <c r="M311" i="20" s="1"/>
  <c r="O1075" i="20"/>
  <c r="L197" i="20"/>
  <c r="L311" i="20" s="1"/>
  <c r="L200" i="20"/>
  <c r="L1263" i="20" s="1"/>
  <c r="L1260" i="20" s="1"/>
  <c r="P1074" i="20"/>
  <c r="K317" i="20"/>
  <c r="K320" i="20" s="1"/>
  <c r="K236" i="10" s="1"/>
  <c r="K1263" i="20"/>
  <c r="K1260" i="20" s="1"/>
  <c r="L1082" i="20"/>
  <c r="K198" i="20"/>
  <c r="N1081" i="20" l="1"/>
  <c r="O1081" i="20" s="1"/>
  <c r="O197" i="20" s="1"/>
  <c r="O311" i="20" s="1"/>
  <c r="M1083" i="20"/>
  <c r="M200" i="20" s="1"/>
  <c r="M317" i="20" s="1"/>
  <c r="M320" i="20" s="1"/>
  <c r="M236" i="10" s="1"/>
  <c r="L317" i="20"/>
  <c r="L320" i="20" s="1"/>
  <c r="L236" i="10" s="1"/>
  <c r="L379" i="10" s="1"/>
  <c r="L378" i="10" s="1"/>
  <c r="P1076" i="20"/>
  <c r="Q1074" i="20"/>
  <c r="P1075" i="20"/>
  <c r="K379" i="10"/>
  <c r="K378" i="10" s="1"/>
  <c r="K235" i="10"/>
  <c r="M1082" i="20"/>
  <c r="L198" i="20"/>
  <c r="P1081" i="20" l="1"/>
  <c r="Q1081" i="20" s="1"/>
  <c r="Q197" i="20" s="1"/>
  <c r="Q311" i="20" s="1"/>
  <c r="Q314" i="20" s="1"/>
  <c r="N1083" i="20"/>
  <c r="N200" i="20" s="1"/>
  <c r="N1263" i="20" s="1"/>
  <c r="N1260" i="20" s="1"/>
  <c r="N197" i="20"/>
  <c r="N311" i="20" s="1"/>
  <c r="L235" i="10"/>
  <c r="M1263" i="20"/>
  <c r="M1260" i="20" s="1"/>
  <c r="Q1075" i="20"/>
  <c r="Q1076" i="20"/>
  <c r="M235" i="10"/>
  <c r="M379" i="10"/>
  <c r="M378" i="10" s="1"/>
  <c r="R1074" i="20"/>
  <c r="N1082" i="20"/>
  <c r="M198" i="20"/>
  <c r="K249" i="10"/>
  <c r="K392" i="10" s="1"/>
  <c r="N317" i="20" l="1"/>
  <c r="N320" i="20" s="1"/>
  <c r="N236" i="10" s="1"/>
  <c r="N235" i="10" s="1"/>
  <c r="R1081" i="20"/>
  <c r="R197" i="20" s="1"/>
  <c r="R311" i="20" s="1"/>
  <c r="R314" i="20" s="1"/>
  <c r="R175" i="10" s="1"/>
  <c r="R319" i="10" s="1"/>
  <c r="P197" i="20"/>
  <c r="P311" i="20" s="1"/>
  <c r="Q175" i="10"/>
  <c r="Q319" i="10" s="1"/>
  <c r="Q227" i="11"/>
  <c r="Q228" i="11" s="1"/>
  <c r="Q247" i="11" s="1"/>
  <c r="Q174" i="10" s="1"/>
  <c r="Q318" i="10" s="1"/>
  <c r="R1076" i="20"/>
  <c r="S1074" i="20"/>
  <c r="R1075" i="20"/>
  <c r="O1082" i="20"/>
  <c r="N198" i="20"/>
  <c r="N379" i="10" l="1"/>
  <c r="N378" i="10" s="1"/>
  <c r="S1081" i="20"/>
  <c r="T1081" i="20" s="1"/>
  <c r="S1075" i="20"/>
  <c r="R227" i="11"/>
  <c r="R228" i="11" s="1"/>
  <c r="R247" i="11" s="1"/>
  <c r="R174" i="10" s="1"/>
  <c r="R318" i="10" s="1"/>
  <c r="S1076" i="20"/>
  <c r="T1074" i="20"/>
  <c r="O1083" i="20"/>
  <c r="O200" i="20" s="1"/>
  <c r="P1082" i="20"/>
  <c r="P1083" i="20" s="1"/>
  <c r="P200" i="20" s="1"/>
  <c r="O198" i="20"/>
  <c r="U1081" i="20" l="1"/>
  <c r="V1081" i="20" s="1"/>
  <c r="W1081" i="20" s="1"/>
  <c r="S197" i="20"/>
  <c r="S311" i="20" s="1"/>
  <c r="S314" i="20" s="1"/>
  <c r="S227" i="11" s="1"/>
  <c r="S228" i="11" s="1"/>
  <c r="S247" i="11" s="1"/>
  <c r="S174" i="10" s="1"/>
  <c r="S318" i="10" s="1"/>
  <c r="U1074" i="20"/>
  <c r="V1074" i="20" s="1"/>
  <c r="T197" i="20"/>
  <c r="T311" i="20" s="1"/>
  <c r="T314" i="20" s="1"/>
  <c r="T227" i="11" s="1"/>
  <c r="T228" i="11" s="1"/>
  <c r="T247" i="11" s="1"/>
  <c r="T174" i="10" s="1"/>
  <c r="T318" i="10" s="1"/>
  <c r="T1076" i="20"/>
  <c r="T1075" i="20"/>
  <c r="P1263" i="20"/>
  <c r="P1260" i="20" s="1"/>
  <c r="P317" i="20"/>
  <c r="P320" i="20" s="1"/>
  <c r="P236" i="10" s="1"/>
  <c r="Q1082" i="20"/>
  <c r="Q1083" i="20" s="1"/>
  <c r="Q200" i="20" s="1"/>
  <c r="P198" i="20"/>
  <c r="O317" i="20"/>
  <c r="O320" i="20" s="1"/>
  <c r="O236" i="10" s="1"/>
  <c r="O1263" i="20"/>
  <c r="O1260" i="20" s="1"/>
  <c r="S175" i="10" l="1"/>
  <c r="S319" i="10" s="1"/>
  <c r="X1081" i="20"/>
  <c r="Y1081" i="20" s="1"/>
  <c r="Y1083" i="20" s="1"/>
  <c r="U1075" i="20"/>
  <c r="V1075" i="20" s="1"/>
  <c r="T175" i="10"/>
  <c r="T319" i="10" s="1"/>
  <c r="W1074" i="20"/>
  <c r="X1074" i="20" s="1"/>
  <c r="X1076" i="20" s="1"/>
  <c r="V1076" i="20"/>
  <c r="V197" i="20"/>
  <c r="V311" i="20" s="1"/>
  <c r="V314" i="20" s="1"/>
  <c r="U197" i="20"/>
  <c r="U311" i="20" s="1"/>
  <c r="U314" i="20" s="1"/>
  <c r="U1076" i="20"/>
  <c r="Q1263" i="20"/>
  <c r="Q1260" i="20" s="1"/>
  <c r="Q317" i="20"/>
  <c r="Q320" i="20" s="1"/>
  <c r="Q236" i="10" s="1"/>
  <c r="P379" i="10"/>
  <c r="P378" i="10" s="1"/>
  <c r="P235" i="10"/>
  <c r="O235" i="10"/>
  <c r="O379" i="10"/>
  <c r="O378" i="10" s="1"/>
  <c r="R1082" i="20"/>
  <c r="R1083" i="20" s="1"/>
  <c r="R200" i="20" s="1"/>
  <c r="Q198" i="20"/>
  <c r="W1075" i="20" l="1"/>
  <c r="X1075" i="20" s="1"/>
  <c r="Y1074" i="20"/>
  <c r="Y1076" i="20" s="1"/>
  <c r="Y200" i="20" s="1"/>
  <c r="Y317" i="20" s="1"/>
  <c r="Y320" i="20" s="1"/>
  <c r="Y236" i="10" s="1"/>
  <c r="V227" i="11"/>
  <c r="V228" i="11" s="1"/>
  <c r="V247" i="11" s="1"/>
  <c r="V174" i="10" s="1"/>
  <c r="V318" i="10" s="1"/>
  <c r="V175" i="10"/>
  <c r="V319" i="10" s="1"/>
  <c r="W1076" i="20"/>
  <c r="W197" i="20"/>
  <c r="W311" i="20" s="1"/>
  <c r="W314" i="20" s="1"/>
  <c r="W175" i="10" s="1"/>
  <c r="W319" i="10" s="1"/>
  <c r="U227" i="11"/>
  <c r="U228" i="11" s="1"/>
  <c r="U247" i="11" s="1"/>
  <c r="U174" i="10" s="1"/>
  <c r="U318" i="10" s="1"/>
  <c r="U175" i="10"/>
  <c r="U319" i="10" s="1"/>
  <c r="X197" i="20"/>
  <c r="X311" i="20" s="1"/>
  <c r="X314" i="20" s="1"/>
  <c r="X227" i="11" s="1"/>
  <c r="X228" i="11" s="1"/>
  <c r="X247" i="11" s="1"/>
  <c r="X174" i="10" s="1"/>
  <c r="X318" i="10" s="1"/>
  <c r="R1263" i="20"/>
  <c r="R1260" i="20" s="1"/>
  <c r="R317" i="20"/>
  <c r="R320" i="20" s="1"/>
  <c r="R236" i="10" s="1"/>
  <c r="Z1081" i="20"/>
  <c r="Z1083" i="20" s="1"/>
  <c r="Q379" i="10"/>
  <c r="Q378" i="10" s="1"/>
  <c r="Q235" i="10"/>
  <c r="S1082" i="20"/>
  <c r="S1083" i="20" s="1"/>
  <c r="S200" i="20" s="1"/>
  <c r="R198" i="20"/>
  <c r="Z1074" i="20" l="1"/>
  <c r="Z1076" i="20" s="1"/>
  <c r="Z200" i="20" s="1"/>
  <c r="Y197" i="20"/>
  <c r="Y311" i="20" s="1"/>
  <c r="Y314" i="20" s="1"/>
  <c r="Y175" i="10" s="1"/>
  <c r="Y319" i="10" s="1"/>
  <c r="W227" i="11"/>
  <c r="W228" i="11" s="1"/>
  <c r="W247" i="11" s="1"/>
  <c r="W174" i="10" s="1"/>
  <c r="W318" i="10" s="1"/>
  <c r="X175" i="10"/>
  <c r="X319" i="10" s="1"/>
  <c r="Y1263" i="20"/>
  <c r="Y1260" i="20" s="1"/>
  <c r="AA1081" i="20"/>
  <c r="S317" i="20"/>
  <c r="S320" i="20" s="1"/>
  <c r="S236" i="10" s="1"/>
  <c r="S1263" i="20"/>
  <c r="S1260" i="20" s="1"/>
  <c r="R235" i="10"/>
  <c r="R379" i="10"/>
  <c r="R378" i="10" s="1"/>
  <c r="T1082" i="20"/>
  <c r="T1083" i="20" s="1"/>
  <c r="T200" i="20" s="1"/>
  <c r="S198" i="20"/>
  <c r="Y1075" i="20"/>
  <c r="Y235" i="10"/>
  <c r="Y379" i="10"/>
  <c r="Y378" i="10" s="1"/>
  <c r="Z197" i="20" l="1"/>
  <c r="Z311" i="20" s="1"/>
  <c r="Z314" i="20" s="1"/>
  <c r="Z175" i="10" s="1"/>
  <c r="Z319" i="10" s="1"/>
  <c r="AA1074" i="20"/>
  <c r="AA1076" i="20" s="1"/>
  <c r="Y227" i="11"/>
  <c r="Y228" i="11" s="1"/>
  <c r="Y247" i="11" s="1"/>
  <c r="Y174" i="10" s="1"/>
  <c r="Y318" i="10" s="1"/>
  <c r="T317" i="20"/>
  <c r="T320" i="20" s="1"/>
  <c r="T236" i="10" s="1"/>
  <c r="T1263" i="20"/>
  <c r="T1260" i="20" s="1"/>
  <c r="AB1081" i="20"/>
  <c r="AA1083" i="20"/>
  <c r="S379" i="10"/>
  <c r="S378" i="10" s="1"/>
  <c r="S235" i="10"/>
  <c r="Z1263" i="20"/>
  <c r="Z1260" i="20" s="1"/>
  <c r="Z317" i="20"/>
  <c r="Z320" i="20" s="1"/>
  <c r="Z236" i="10" s="1"/>
  <c r="Z1075" i="20"/>
  <c r="U1082" i="20"/>
  <c r="U1083" i="20" s="1"/>
  <c r="U200" i="20" s="1"/>
  <c r="T198" i="20"/>
  <c r="AA200" i="20" l="1"/>
  <c r="AA1263" i="20" s="1"/>
  <c r="AA1260" i="20" s="1"/>
  <c r="AB1074" i="20"/>
  <c r="AB1076" i="20" s="1"/>
  <c r="Z227" i="11"/>
  <c r="Z228" i="11" s="1"/>
  <c r="Z247" i="11" s="1"/>
  <c r="Z174" i="10" s="1"/>
  <c r="Z318" i="10" s="1"/>
  <c r="AA197" i="20"/>
  <c r="AA311" i="20" s="1"/>
  <c r="AA314" i="20" s="1"/>
  <c r="T235" i="10"/>
  <c r="T379" i="10"/>
  <c r="T378" i="10" s="1"/>
  <c r="U317" i="20"/>
  <c r="U320" i="20" s="1"/>
  <c r="U236" i="10" s="1"/>
  <c r="U1263" i="20"/>
  <c r="U1260" i="20" s="1"/>
  <c r="AC1081" i="20"/>
  <c r="AB1083" i="20"/>
  <c r="V1082" i="20"/>
  <c r="V1083" i="20" s="1"/>
  <c r="V200" i="20" s="1"/>
  <c r="U198" i="20"/>
  <c r="AA1075" i="20"/>
  <c r="Z235" i="10"/>
  <c r="Z379" i="10"/>
  <c r="Z378" i="10" s="1"/>
  <c r="AA317" i="20" l="1"/>
  <c r="AA320" i="20" s="1"/>
  <c r="AA236" i="10" s="1"/>
  <c r="AA379" i="10" s="1"/>
  <c r="AA378" i="10" s="1"/>
  <c r="AB197" i="20"/>
  <c r="AB311" i="20" s="1"/>
  <c r="AB314" i="20" s="1"/>
  <c r="AB175" i="10" s="1"/>
  <c r="AB319" i="10" s="1"/>
  <c r="AC1074" i="20"/>
  <c r="AC197" i="20" s="1"/>
  <c r="AC311" i="20" s="1"/>
  <c r="AC314" i="20" s="1"/>
  <c r="AB200" i="20"/>
  <c r="AB1263" i="20" s="1"/>
  <c r="AB1260" i="20" s="1"/>
  <c r="AA175" i="10"/>
  <c r="AA319" i="10" s="1"/>
  <c r="AA227" i="11"/>
  <c r="AA228" i="11" s="1"/>
  <c r="AA247" i="11" s="1"/>
  <c r="AA174" i="10" s="1"/>
  <c r="AA318" i="10" s="1"/>
  <c r="AD1081" i="20"/>
  <c r="AC1083" i="20"/>
  <c r="V1263" i="20"/>
  <c r="V1260" i="20" s="1"/>
  <c r="V317" i="20"/>
  <c r="V320" i="20" s="1"/>
  <c r="V236" i="10" s="1"/>
  <c r="U235" i="10"/>
  <c r="U379" i="10"/>
  <c r="U378" i="10" s="1"/>
  <c r="AB1075" i="20"/>
  <c r="W1082" i="20"/>
  <c r="W1083" i="20" s="1"/>
  <c r="W200" i="20" s="1"/>
  <c r="V198" i="20"/>
  <c r="AA235" i="10" l="1"/>
  <c r="AB317" i="20"/>
  <c r="AB320" i="20" s="1"/>
  <c r="AB236" i="10" s="1"/>
  <c r="AB235" i="10" s="1"/>
  <c r="AB226" i="10" s="1"/>
  <c r="AB227" i="11"/>
  <c r="AB228" i="11" s="1"/>
  <c r="AB247" i="11" s="1"/>
  <c r="AB174" i="10" s="1"/>
  <c r="AB318" i="10" s="1"/>
  <c r="AC175" i="10"/>
  <c r="AC319" i="10" s="1"/>
  <c r="AD1074" i="20"/>
  <c r="AC1076" i="20"/>
  <c r="AC200" i="20" s="1"/>
  <c r="AE1081" i="20"/>
  <c r="AD1083" i="20"/>
  <c r="W317" i="20"/>
  <c r="W320" i="20" s="1"/>
  <c r="W236" i="10" s="1"/>
  <c r="W1263" i="20"/>
  <c r="W1260" i="20" s="1"/>
  <c r="V379" i="10"/>
  <c r="V378" i="10" s="1"/>
  <c r="V235" i="10"/>
  <c r="X1082" i="20"/>
  <c r="X1083" i="20" s="1"/>
  <c r="X200" i="20" s="1"/>
  <c r="W198" i="20"/>
  <c r="AC1075" i="20"/>
  <c r="AB379" i="10" l="1"/>
  <c r="AB378" i="10" s="1"/>
  <c r="AB369" i="10" s="1"/>
  <c r="AC1263" i="20"/>
  <c r="AC1260" i="20" s="1"/>
  <c r="AC317" i="20"/>
  <c r="AC320" i="20" s="1"/>
  <c r="AC236" i="10" s="1"/>
  <c r="AC235" i="10" s="1"/>
  <c r="AC226" i="10" s="1"/>
  <c r="AD1076" i="20"/>
  <c r="AD200" i="20" s="1"/>
  <c r="AE1074" i="20"/>
  <c r="AE1076" i="20" s="1"/>
  <c r="AD197" i="20"/>
  <c r="AD311" i="20" s="1"/>
  <c r="AD314" i="20" s="1"/>
  <c r="X1263" i="20"/>
  <c r="X1260" i="20" s="1"/>
  <c r="X317" i="20"/>
  <c r="X320" i="20" s="1"/>
  <c r="X236" i="10" s="1"/>
  <c r="W235" i="10"/>
  <c r="W379" i="10"/>
  <c r="W378" i="10" s="1"/>
  <c r="AD1075" i="20"/>
  <c r="Y1082" i="20"/>
  <c r="X198" i="20"/>
  <c r="AD317" i="20" l="1"/>
  <c r="AD320" i="20" s="1"/>
  <c r="AD236" i="10" s="1"/>
  <c r="AD379" i="10" s="1"/>
  <c r="AD378" i="10" s="1"/>
  <c r="AD369" i="10" s="1"/>
  <c r="AD1263" i="20"/>
  <c r="AD1260" i="20" s="1"/>
  <c r="AD175" i="10"/>
  <c r="AD319" i="10" s="1"/>
  <c r="AC227" i="11"/>
  <c r="AC228" i="11" s="1"/>
  <c r="AC247" i="11" s="1"/>
  <c r="AC174" i="10" s="1"/>
  <c r="AC318" i="10" s="1"/>
  <c r="AE197" i="20"/>
  <c r="AE311" i="20" s="1"/>
  <c r="AE314" i="20" s="1"/>
  <c r="AC379" i="10"/>
  <c r="AC378" i="10" s="1"/>
  <c r="AC369" i="10" s="1"/>
  <c r="X235" i="10"/>
  <c r="X379" i="10"/>
  <c r="X378" i="10" s="1"/>
  <c r="Z1082" i="20"/>
  <c r="Y198" i="20"/>
  <c r="AE1075" i="20"/>
  <c r="AD227" i="11" l="1"/>
  <c r="AD228" i="11" s="1"/>
  <c r="AD247" i="11" s="1"/>
  <c r="AD174" i="10" s="1"/>
  <c r="AD318" i="10" s="1"/>
  <c r="AE175" i="10"/>
  <c r="AE319" i="10" s="1"/>
  <c r="AD235" i="10"/>
  <c r="AD226" i="10" s="1"/>
  <c r="AA1082" i="20"/>
  <c r="Z198" i="20"/>
  <c r="AB1082" i="20" l="1"/>
  <c r="AA198" i="20"/>
  <c r="AC1082" i="20" l="1"/>
  <c r="AB198" i="20"/>
  <c r="AD1082" i="20" l="1"/>
  <c r="AC198" i="20"/>
  <c r="AE1082" i="20" l="1"/>
  <c r="AD198" i="20"/>
  <c r="AE1083" i="20" l="1"/>
  <c r="AE200" i="20" s="1"/>
  <c r="AE198" i="20"/>
  <c r="AE1263" i="20" l="1"/>
  <c r="AE1260" i="20" s="1"/>
  <c r="AE317" i="20"/>
  <c r="AE320" i="20" s="1"/>
  <c r="AE236" i="10" s="1"/>
  <c r="AE235" i="10" l="1"/>
  <c r="AE379" i="10"/>
  <c r="AE378" i="10" s="1"/>
  <c r="AE369" i="10" s="1"/>
  <c r="AE226" i="10" l="1"/>
  <c r="K82" i="31"/>
  <c r="K84" i="31" s="1"/>
  <c r="AA25" i="31"/>
  <c r="AB25" i="31"/>
  <c r="Z25" i="31"/>
  <c r="AE22" i="31"/>
  <c r="AE72" i="31" s="1"/>
  <c r="AD22" i="31"/>
  <c r="AD72" i="31" s="1"/>
  <c r="Y25" i="31"/>
  <c r="W25" i="31"/>
  <c r="V25" i="31"/>
  <c r="AC22" i="31"/>
  <c r="AC72" i="31" s="1"/>
  <c r="X25" i="31"/>
  <c r="U25" i="31"/>
  <c r="T25" i="31"/>
  <c r="Z22" i="31"/>
  <c r="Z72" i="31" s="1"/>
  <c r="Y22" i="31"/>
  <c r="Y72" i="31" s="1"/>
  <c r="AA22" i="31"/>
  <c r="AA72" i="31" s="1"/>
  <c r="AB22" i="31"/>
  <c r="AB72" i="31" s="1"/>
  <c r="S25" i="31"/>
  <c r="R25" i="31"/>
  <c r="W22" i="31"/>
  <c r="W72" i="31" s="1"/>
  <c r="Q25" i="31"/>
  <c r="V22" i="31"/>
  <c r="V72" i="31" s="1"/>
  <c r="X22" i="31"/>
  <c r="X72" i="31" s="1"/>
  <c r="U22" i="31"/>
  <c r="U72" i="31" s="1"/>
  <c r="S22" i="31"/>
  <c r="S72" i="31" s="1"/>
  <c r="P25" i="31"/>
  <c r="T22" i="31"/>
  <c r="T72" i="31" s="1"/>
  <c r="P22" i="31"/>
  <c r="P72" i="31" s="1"/>
  <c r="N22" i="31"/>
  <c r="N72" i="31" s="1"/>
  <c r="Q22" i="31"/>
  <c r="Q72" i="31" s="1"/>
  <c r="O25" i="31"/>
  <c r="R22" i="31"/>
  <c r="R72" i="31" s="1"/>
  <c r="N25" i="31"/>
  <c r="L22" i="31"/>
  <c r="L72" i="31" s="1"/>
  <c r="K22" i="31"/>
  <c r="K72" i="31" s="1"/>
  <c r="M22" i="31"/>
  <c r="M72" i="31" s="1"/>
  <c r="O22" i="31"/>
  <c r="O72" i="31" s="1"/>
  <c r="M25" i="31"/>
  <c r="L25" i="31"/>
  <c r="K25" i="31"/>
  <c r="D1901" i="16"/>
  <c r="E1909" i="16"/>
  <c r="E3065" i="16" s="1"/>
  <c r="U1906" i="16"/>
  <c r="X1906" i="16"/>
  <c r="AB1906" i="16"/>
  <c r="T1906" i="16"/>
  <c r="AA1906" i="16"/>
  <c r="AE1906" i="16"/>
  <c r="S1906" i="16"/>
  <c r="AD1906" i="16"/>
  <c r="Z1906" i="16"/>
  <c r="AC1906" i="16"/>
  <c r="R1906" i="16"/>
  <c r="V1906" i="16"/>
  <c r="Y1906" i="16"/>
  <c r="W1906" i="16"/>
  <c r="Q1906" i="16"/>
  <c r="E1901" i="16"/>
  <c r="E3057" i="16" s="1"/>
  <c r="E1902" i="16"/>
  <c r="D1902" i="16" s="1"/>
  <c r="K85" i="31" l="1"/>
  <c r="E3058" i="16"/>
  <c r="F1901" i="16" a="1"/>
  <c r="F1901" i="16" s="1"/>
  <c r="D1909" i="16"/>
  <c r="D1903" i="16"/>
  <c r="D3059" i="16" s="1"/>
  <c r="D3058" i="16"/>
  <c r="K1903" i="16"/>
  <c r="D3057" i="16"/>
  <c r="L1903" i="16" l="1"/>
  <c r="M1903" i="16" s="1"/>
  <c r="F1902" i="16"/>
  <c r="F3058" i="16" s="1"/>
  <c r="D3065" i="16"/>
  <c r="D1910" i="16"/>
  <c r="L1910" i="16" s="1"/>
  <c r="K1904" i="16"/>
  <c r="K1896" i="16"/>
  <c r="K464" i="16" s="1"/>
  <c r="K847" i="16" s="1"/>
  <c r="K604" i="12" s="1"/>
  <c r="K1905" i="16"/>
  <c r="K1898" i="16" s="1"/>
  <c r="K466" i="16" s="1"/>
  <c r="K840" i="16" s="1"/>
  <c r="K2273" i="16"/>
  <c r="F3057" i="16"/>
  <c r="E3059" i="16"/>
  <c r="D3060" i="16" s="1"/>
  <c r="G3057" i="16" s="1"/>
  <c r="L2273" i="16" l="1"/>
  <c r="L1896" i="16"/>
  <c r="L464" i="16" s="1"/>
  <c r="L847" i="16" s="1"/>
  <c r="M1910" i="16"/>
  <c r="M1896" i="16" s="1"/>
  <c r="M464" i="16" s="1"/>
  <c r="M847" i="16" s="1"/>
  <c r="M604" i="12" s="1"/>
  <c r="L1905" i="16"/>
  <c r="M1905" i="16" s="1"/>
  <c r="D3061" i="16"/>
  <c r="E3061" i="16" s="1"/>
  <c r="V3060" i="16"/>
  <c r="S3060" i="16"/>
  <c r="N3057" i="16"/>
  <c r="Q3060" i="16"/>
  <c r="L3057" i="16"/>
  <c r="G3060" i="16"/>
  <c r="AA3060" i="16"/>
  <c r="R3060" i="16"/>
  <c r="Y3060" i="16"/>
  <c r="K3057" i="16"/>
  <c r="T3060" i="16"/>
  <c r="U3060" i="16"/>
  <c r="AB3060" i="16"/>
  <c r="M3057" i="16"/>
  <c r="AC3060" i="16"/>
  <c r="AD3060" i="16"/>
  <c r="F3060" i="16"/>
  <c r="Z3060" i="16"/>
  <c r="O3057" i="16"/>
  <c r="W3060" i="16"/>
  <c r="AE3060" i="16"/>
  <c r="X3060" i="16"/>
  <c r="D3066" i="16"/>
  <c r="E3066" i="16" s="1"/>
  <c r="F1909" i="16"/>
  <c r="F3065" i="16" s="1"/>
  <c r="F3064" i="16"/>
  <c r="L1911" i="16"/>
  <c r="L2274" i="16"/>
  <c r="L1912" i="16"/>
  <c r="E3060" i="16"/>
  <c r="M2273" i="16"/>
  <c r="N1903" i="16"/>
  <c r="O1903" i="16" s="1"/>
  <c r="K201" i="10"/>
  <c r="K837" i="16"/>
  <c r="K866" i="16"/>
  <c r="K165" i="10"/>
  <c r="J604" i="12"/>
  <c r="J612" i="12" s="1"/>
  <c r="L1904" i="16"/>
  <c r="K1897" i="16"/>
  <c r="K465" i="16" s="1"/>
  <c r="K612" i="12" l="1"/>
  <c r="L604" i="12"/>
  <c r="L612" i="12" s="1"/>
  <c r="M1912" i="16"/>
  <c r="M1898" i="16" s="1"/>
  <c r="M466" i="16" s="1"/>
  <c r="M840" i="16" s="1"/>
  <c r="M837" i="16" s="1"/>
  <c r="M1911" i="16"/>
  <c r="L866" i="16"/>
  <c r="M866" i="16" s="1"/>
  <c r="L165" i="10"/>
  <c r="L245" i="10" s="1"/>
  <c r="M2274" i="16"/>
  <c r="N1910" i="16"/>
  <c r="L3059" i="16"/>
  <c r="L1906" i="16" s="1"/>
  <c r="L556" i="16" s="1"/>
  <c r="L561" i="16" s="1"/>
  <c r="L199" i="20" s="1"/>
  <c r="K3059" i="16"/>
  <c r="D3067" i="16"/>
  <c r="N3059" i="16"/>
  <c r="N1906" i="16" s="1"/>
  <c r="N556" i="16" s="1"/>
  <c r="O3058" i="16"/>
  <c r="O3060" i="16" s="1"/>
  <c r="M3058" i="16"/>
  <c r="M3060" i="16" s="1"/>
  <c r="O3059" i="16"/>
  <c r="O1906" i="16" s="1"/>
  <c r="O556" i="16" s="1"/>
  <c r="L1898" i="16"/>
  <c r="L466" i="16" s="1"/>
  <c r="L840" i="16" s="1"/>
  <c r="K1906" i="16"/>
  <c r="P3057" i="16"/>
  <c r="Q3057" i="16" s="1"/>
  <c r="Q3059" i="16" s="1"/>
  <c r="L3058" i="16"/>
  <c r="L3060" i="16" s="1"/>
  <c r="M3059" i="16"/>
  <c r="M1906" i="16" s="1"/>
  <c r="M556" i="16" s="1"/>
  <c r="K3058" i="16"/>
  <c r="K3060" i="16" s="1"/>
  <c r="N3058" i="16"/>
  <c r="N3060" i="16" s="1"/>
  <c r="O2273" i="16"/>
  <c r="K309" i="10"/>
  <c r="K245" i="10"/>
  <c r="K54" i="25"/>
  <c r="K164" i="10"/>
  <c r="L1897" i="16"/>
  <c r="L465" i="16" s="1"/>
  <c r="M1904" i="16"/>
  <c r="K198" i="10"/>
  <c r="K197" i="10" s="1"/>
  <c r="K191" i="10" s="1"/>
  <c r="K345" i="10"/>
  <c r="K342" i="10" s="1"/>
  <c r="K341" i="10" s="1"/>
  <c r="K335" i="10" s="1"/>
  <c r="N2273" i="16"/>
  <c r="N1905" i="16"/>
  <c r="M165" i="10"/>
  <c r="P1903" i="16"/>
  <c r="L54" i="25" l="1"/>
  <c r="L309" i="10"/>
  <c r="L164" i="10"/>
  <c r="N1912" i="16"/>
  <c r="N1898" i="16" s="1"/>
  <c r="N466" i="16" s="1"/>
  <c r="N840" i="16" s="1"/>
  <c r="N837" i="16" s="1"/>
  <c r="N1896" i="16"/>
  <c r="N464" i="16" s="1"/>
  <c r="N847" i="16" s="1"/>
  <c r="N165" i="10" s="1"/>
  <c r="N2274" i="16"/>
  <c r="N1911" i="16"/>
  <c r="O1910" i="16"/>
  <c r="M201" i="10"/>
  <c r="M345" i="10" s="1"/>
  <c r="M342" i="10" s="1"/>
  <c r="M341" i="10" s="1"/>
  <c r="M335" i="10" s="1"/>
  <c r="L313" i="20"/>
  <c r="L201" i="10"/>
  <c r="L837" i="16"/>
  <c r="G3064" i="16"/>
  <c r="E3067" i="16"/>
  <c r="P3058" i="16"/>
  <c r="Q3058" i="16" s="1"/>
  <c r="R3058" i="16" s="1"/>
  <c r="D3068" i="16"/>
  <c r="E3068" i="16" s="1"/>
  <c r="R3057" i="16"/>
  <c r="S3057" i="16" s="1"/>
  <c r="T3057" i="16" s="1"/>
  <c r="P3059" i="16"/>
  <c r="P1906" i="16" s="1"/>
  <c r="P556" i="16" s="1"/>
  <c r="P561" i="16" s="1"/>
  <c r="P199" i="20" s="1"/>
  <c r="P313" i="20" s="1"/>
  <c r="N1904" i="16"/>
  <c r="M1897" i="16"/>
  <c r="M465" i="16" s="1"/>
  <c r="Q1903" i="16"/>
  <c r="R1903" i="16" s="1"/>
  <c r="K87" i="18"/>
  <c r="K69" i="18"/>
  <c r="K173" i="10"/>
  <c r="P2273" i="16"/>
  <c r="K77" i="25"/>
  <c r="K7" i="30" s="1"/>
  <c r="K53" i="25"/>
  <c r="M54" i="25"/>
  <c r="M164" i="10"/>
  <c r="M309" i="10"/>
  <c r="M245" i="10"/>
  <c r="M612" i="12"/>
  <c r="K388" i="10"/>
  <c r="L77" i="25" l="1"/>
  <c r="L7" i="30" s="1"/>
  <c r="L53" i="25"/>
  <c r="L388" i="10"/>
  <c r="L308" i="10"/>
  <c r="L317" i="10" s="1"/>
  <c r="L416" i="10" s="1"/>
  <c r="L173" i="10"/>
  <c r="L274" i="10" s="1"/>
  <c r="L87" i="18"/>
  <c r="L69" i="18"/>
  <c r="N866" i="16"/>
  <c r="N604" i="12"/>
  <c r="N201" i="10"/>
  <c r="N345" i="10" s="1"/>
  <c r="N342" i="10" s="1"/>
  <c r="N341" i="10" s="1"/>
  <c r="N335" i="10" s="1"/>
  <c r="O2274" i="16"/>
  <c r="O1896" i="16"/>
  <c r="O464" i="16" s="1"/>
  <c r="O847" i="16" s="1"/>
  <c r="O604" i="12" s="1"/>
  <c r="O1911" i="16"/>
  <c r="P1910" i="16"/>
  <c r="M198" i="10"/>
  <c r="M197" i="10" s="1"/>
  <c r="M191" i="10" s="1"/>
  <c r="T3059" i="16"/>
  <c r="U3057" i="16"/>
  <c r="U3059" i="16" s="1"/>
  <c r="L345" i="10"/>
  <c r="L342" i="10" s="1"/>
  <c r="L341" i="10" s="1"/>
  <c r="L335" i="10" s="1"/>
  <c r="L198" i="10"/>
  <c r="L197" i="10" s="1"/>
  <c r="L191" i="10" s="1"/>
  <c r="P3060" i="16"/>
  <c r="R3059" i="16"/>
  <c r="X1317" i="20"/>
  <c r="AA1317" i="20"/>
  <c r="Q1317" i="20"/>
  <c r="L69" i="25"/>
  <c r="L314" i="20"/>
  <c r="AC1317" i="20"/>
  <c r="AD1317" i="20"/>
  <c r="S3058" i="16"/>
  <c r="F3067" i="16"/>
  <c r="G3067" i="16"/>
  <c r="K3064" i="16"/>
  <c r="O3065" i="16"/>
  <c r="O3067" i="16" s="1"/>
  <c r="O1913" i="16" s="1"/>
  <c r="O557" i="16" s="1"/>
  <c r="W3067" i="16"/>
  <c r="N3065" i="16"/>
  <c r="N3067" i="16" s="1"/>
  <c r="N1913" i="16" s="1"/>
  <c r="N557" i="16" s="1"/>
  <c r="N561" i="16" s="1"/>
  <c r="N199" i="20" s="1"/>
  <c r="N313" i="20" s="1"/>
  <c r="O3064" i="16"/>
  <c r="L3064" i="16"/>
  <c r="K3065" i="16"/>
  <c r="N3064" i="16"/>
  <c r="M3064" i="16"/>
  <c r="AD3067" i="16"/>
  <c r="R3067" i="16"/>
  <c r="AA3067" i="16"/>
  <c r="AE3067" i="16"/>
  <c r="V3067" i="16"/>
  <c r="T3067" i="16"/>
  <c r="U3067" i="16"/>
  <c r="Z3067" i="16"/>
  <c r="X3067" i="16"/>
  <c r="Y3067" i="16"/>
  <c r="L3065" i="16"/>
  <c r="L3067" i="16" s="1"/>
  <c r="L1913" i="16" s="1"/>
  <c r="AB3067" i="16"/>
  <c r="AC3067" i="16"/>
  <c r="Q3067" i="16"/>
  <c r="M3065" i="16"/>
  <c r="M3067" i="16" s="1"/>
  <c r="M1913" i="16" s="1"/>
  <c r="M557" i="16" s="1"/>
  <c r="M561" i="16" s="1"/>
  <c r="M199" i="20" s="1"/>
  <c r="S3067" i="16"/>
  <c r="Z1317" i="20"/>
  <c r="R1317" i="20"/>
  <c r="V1317" i="20"/>
  <c r="L1317" i="20"/>
  <c r="S1317" i="20"/>
  <c r="P69" i="25"/>
  <c r="P314" i="20"/>
  <c r="I458" i="16"/>
  <c r="W1317" i="20"/>
  <c r="M1317" i="20"/>
  <c r="AE1317" i="20"/>
  <c r="AB1317" i="20"/>
  <c r="P1317" i="20"/>
  <c r="U1317" i="20"/>
  <c r="K1317" i="20"/>
  <c r="Y1317" i="20"/>
  <c r="O1317" i="20"/>
  <c r="N1317" i="20"/>
  <c r="T1317" i="20"/>
  <c r="N54" i="25"/>
  <c r="N245" i="10"/>
  <c r="N164" i="10"/>
  <c r="N309" i="10"/>
  <c r="O1904" i="16"/>
  <c r="O1905" i="16" s="1"/>
  <c r="N1897" i="16"/>
  <c r="N465" i="16" s="1"/>
  <c r="K84" i="18"/>
  <c r="K89" i="18" s="1"/>
  <c r="M308" i="10"/>
  <c r="M317" i="10" s="1"/>
  <c r="M388" i="10"/>
  <c r="M173" i="10"/>
  <c r="M69" i="18"/>
  <c r="M87" i="18"/>
  <c r="R2273" i="16"/>
  <c r="K274" i="10"/>
  <c r="K177" i="10"/>
  <c r="M53" i="25"/>
  <c r="M77" i="25"/>
  <c r="M7" i="30" s="1"/>
  <c r="K66" i="18"/>
  <c r="K71" i="18" s="1"/>
  <c r="Q2273" i="16"/>
  <c r="S1903" i="16"/>
  <c r="L120" i="18" l="1"/>
  <c r="L84" i="18"/>
  <c r="L89" i="18" s="1"/>
  <c r="L66" i="18"/>
  <c r="L71" i="18" s="1"/>
  <c r="L102" i="18"/>
  <c r="N198" i="10"/>
  <c r="N197" i="10" s="1"/>
  <c r="N191" i="10" s="1"/>
  <c r="P2274" i="16"/>
  <c r="P1896" i="16"/>
  <c r="P464" i="16" s="1"/>
  <c r="P847" i="16" s="1"/>
  <c r="P604" i="12" s="1"/>
  <c r="O1912" i="16"/>
  <c r="O1898" i="16" s="1"/>
  <c r="O466" i="16" s="1"/>
  <c r="O840" i="16" s="1"/>
  <c r="P1911" i="16"/>
  <c r="N612" i="12"/>
  <c r="O165" i="10"/>
  <c r="Q1910" i="16"/>
  <c r="R1910" i="16" s="1"/>
  <c r="O866" i="16"/>
  <c r="N69" i="25"/>
  <c r="N314" i="20"/>
  <c r="I459" i="16"/>
  <c r="O561" i="16"/>
  <c r="O199" i="20" s="1"/>
  <c r="AE1297" i="20" s="1" a="1"/>
  <c r="AE1297" i="20" s="1"/>
  <c r="AE1323" i="20" s="1"/>
  <c r="M313" i="20"/>
  <c r="U1295" i="20" a="1"/>
  <c r="U1295" i="20" s="1"/>
  <c r="U1321" i="20" s="1"/>
  <c r="AE1293" i="20" a="1"/>
  <c r="AE1293" i="20" s="1"/>
  <c r="AE1319" i="20" s="1"/>
  <c r="R1292" i="20" a="1"/>
  <c r="R1292" i="20" s="1"/>
  <c r="R1318" i="20" s="1"/>
  <c r="M3066" i="16"/>
  <c r="K3066" i="16"/>
  <c r="L3066" i="16"/>
  <c r="O3066" i="16"/>
  <c r="V3057" i="16"/>
  <c r="N3066" i="16"/>
  <c r="P227" i="11"/>
  <c r="P228" i="11" s="1"/>
  <c r="P247" i="11" s="1"/>
  <c r="P174" i="10" s="1"/>
  <c r="P318" i="10" s="1"/>
  <c r="P175" i="10"/>
  <c r="P319" i="10" s="1"/>
  <c r="P3064" i="16"/>
  <c r="S3059" i="16"/>
  <c r="K3067" i="16"/>
  <c r="K1913" i="16" s="1"/>
  <c r="T3058" i="16"/>
  <c r="P3065" i="16"/>
  <c r="P3067" i="16" s="1"/>
  <c r="L227" i="11"/>
  <c r="L175" i="10"/>
  <c r="L319" i="10" s="1"/>
  <c r="G191" i="20"/>
  <c r="K232" i="10"/>
  <c r="N308" i="10"/>
  <c r="N317" i="10" s="1"/>
  <c r="N388" i="10"/>
  <c r="P1904" i="16"/>
  <c r="P1905" i="16" s="1"/>
  <c r="O1897" i="16"/>
  <c r="O465" i="16" s="1"/>
  <c r="M84" i="18"/>
  <c r="M89" i="18" s="1"/>
  <c r="M120" i="18"/>
  <c r="M416" i="10"/>
  <c r="S2273" i="16"/>
  <c r="T1903" i="16"/>
  <c r="U1903" i="16" s="1"/>
  <c r="M102" i="18"/>
  <c r="M66" i="18"/>
  <c r="M71" i="18" s="1"/>
  <c r="N77" i="25"/>
  <c r="N7" i="30" s="1"/>
  <c r="N53" i="25"/>
  <c r="M274" i="10"/>
  <c r="K295" i="10"/>
  <c r="K181" i="10"/>
  <c r="K183" i="10" s="1"/>
  <c r="K210" i="10"/>
  <c r="K92" i="18"/>
  <c r="N173" i="10"/>
  <c r="N87" i="18"/>
  <c r="N69" i="18"/>
  <c r="G192" i="20" l="1"/>
  <c r="G196" i="20" s="1"/>
  <c r="I463" i="16"/>
  <c r="L117" i="18"/>
  <c r="L232" i="10"/>
  <c r="L210" i="10"/>
  <c r="L92" i="18"/>
  <c r="L93" i="18" s="1"/>
  <c r="L99" i="18"/>
  <c r="P1295" i="20" a="1"/>
  <c r="P1295" i="20" s="1"/>
  <c r="P1321" i="20" s="1"/>
  <c r="T1297" i="20" a="1"/>
  <c r="T1297" i="20" s="1"/>
  <c r="T1323" i="20" s="1"/>
  <c r="W1297" i="20" a="1"/>
  <c r="W1297" i="20" s="1"/>
  <c r="W1323" i="20" s="1"/>
  <c r="AD1294" i="20" a="1"/>
  <c r="AD1294" i="20" s="1"/>
  <c r="AD1320" i="20" s="1"/>
  <c r="AB1294" i="20" a="1"/>
  <c r="AB1294" i="20" s="1"/>
  <c r="AB1320" i="20" s="1"/>
  <c r="P866" i="16"/>
  <c r="O309" i="10"/>
  <c r="O54" i="25"/>
  <c r="O164" i="10"/>
  <c r="O245" i="10"/>
  <c r="AC1293" i="20" a="1"/>
  <c r="AC1293" i="20" s="1"/>
  <c r="AC1319" i="20" s="1"/>
  <c r="Q1297" i="20" a="1"/>
  <c r="Q1297" i="20" s="1"/>
  <c r="Q1323" i="20" s="1"/>
  <c r="Q1293" i="20" a="1"/>
  <c r="Q1293" i="20" s="1"/>
  <c r="Q1319" i="20" s="1"/>
  <c r="W1295" i="20" a="1"/>
  <c r="W1295" i="20" s="1"/>
  <c r="W1321" i="20" s="1"/>
  <c r="N1296" i="20" a="1"/>
  <c r="N1296" i="20" s="1"/>
  <c r="N1322" i="20" s="1"/>
  <c r="Z1292" i="20" a="1"/>
  <c r="Z1292" i="20" s="1"/>
  <c r="Z1318" i="20" s="1"/>
  <c r="P1294" i="20" a="1"/>
  <c r="P1294" i="20" s="1"/>
  <c r="P1320" i="20" s="1"/>
  <c r="AB1293" i="20" a="1"/>
  <c r="AB1293" i="20" s="1"/>
  <c r="AB1319" i="20" s="1"/>
  <c r="AA1293" i="20" a="1"/>
  <c r="AA1293" i="20" s="1"/>
  <c r="AA1319" i="20" s="1"/>
  <c r="P1912" i="16"/>
  <c r="Q1911" i="16"/>
  <c r="R1911" i="16" s="1"/>
  <c r="AD1296" i="20" a="1"/>
  <c r="AD1296" i="20" s="1"/>
  <c r="AD1322" i="20" s="1"/>
  <c r="L1293" i="20" a="1"/>
  <c r="L1293" i="20" s="1"/>
  <c r="L1319" i="20" s="1"/>
  <c r="AA1295" i="20" a="1"/>
  <c r="AA1295" i="20" s="1"/>
  <c r="AA1321" i="20" s="1"/>
  <c r="AE1295" i="20" a="1"/>
  <c r="AE1295" i="20" s="1"/>
  <c r="AE1321" i="20" s="1"/>
  <c r="R1294" i="20" a="1"/>
  <c r="R1294" i="20" s="1"/>
  <c r="R1320" i="20" s="1"/>
  <c r="Z1294" i="20" a="1"/>
  <c r="Z1294" i="20" s="1"/>
  <c r="Z1320" i="20" s="1"/>
  <c r="S1910" i="16"/>
  <c r="R1896" i="16"/>
  <c r="R464" i="16" s="1"/>
  <c r="R847" i="16" s="1"/>
  <c r="R604" i="12" s="1"/>
  <c r="R2274" i="16"/>
  <c r="AD1295" i="20" a="1"/>
  <c r="AD1295" i="20" s="1"/>
  <c r="AD1321" i="20" s="1"/>
  <c r="AC1296" i="20" a="1"/>
  <c r="AC1296" i="20" s="1"/>
  <c r="AC1322" i="20" s="1"/>
  <c r="Z1293" i="20" a="1"/>
  <c r="Z1293" i="20" s="1"/>
  <c r="Z1319" i="20" s="1"/>
  <c r="O612" i="12"/>
  <c r="P165" i="10"/>
  <c r="O1292" i="20" a="1"/>
  <c r="O1292" i="20" s="1"/>
  <c r="O1318" i="20" s="1"/>
  <c r="T1292" i="20" a="1"/>
  <c r="T1292" i="20" s="1"/>
  <c r="T1318" i="20" s="1"/>
  <c r="S1295" i="20" a="1"/>
  <c r="S1295" i="20" s="1"/>
  <c r="S1321" i="20" s="1"/>
  <c r="Q2274" i="16"/>
  <c r="Q1896" i="16"/>
  <c r="Q464" i="16" s="1"/>
  <c r="Q847" i="16" s="1"/>
  <c r="Q604" i="12" s="1"/>
  <c r="T1295" i="20" a="1"/>
  <c r="T1295" i="20" s="1"/>
  <c r="T1321" i="20" s="1"/>
  <c r="O313" i="20"/>
  <c r="AA1292" i="20" a="1"/>
  <c r="AA1292" i="20" s="1"/>
  <c r="AA1318" i="20" s="1"/>
  <c r="AA1294" i="20" a="1"/>
  <c r="AA1294" i="20" s="1"/>
  <c r="AA1320" i="20" s="1"/>
  <c r="O1297" i="20" a="1"/>
  <c r="O1297" i="20" s="1"/>
  <c r="O1323" i="20" s="1"/>
  <c r="V1292" i="20" a="1"/>
  <c r="V1292" i="20" s="1"/>
  <c r="V1318" i="20" s="1"/>
  <c r="AA1296" i="20" a="1"/>
  <c r="AA1296" i="20" s="1"/>
  <c r="AA1322" i="20" s="1"/>
  <c r="Z1297" i="20" a="1"/>
  <c r="Z1297" i="20" s="1"/>
  <c r="Z1323" i="20" s="1"/>
  <c r="L1294" i="20" a="1"/>
  <c r="L1294" i="20" s="1"/>
  <c r="L1320" i="20" s="1"/>
  <c r="P1293" i="20" a="1"/>
  <c r="P1293" i="20" s="1"/>
  <c r="P1319" i="20" s="1"/>
  <c r="S1296" i="20" a="1"/>
  <c r="S1296" i="20" s="1"/>
  <c r="S1322" i="20" s="1"/>
  <c r="X1293" i="20" a="1"/>
  <c r="X1293" i="20" s="1"/>
  <c r="X1319" i="20" s="1"/>
  <c r="N1297" i="20" a="1"/>
  <c r="N1297" i="20" s="1"/>
  <c r="N1323" i="20" s="1"/>
  <c r="O1293" i="20" a="1"/>
  <c r="O1293" i="20" s="1"/>
  <c r="O1319" i="20" s="1"/>
  <c r="M1293" i="20" a="1"/>
  <c r="M1293" i="20" s="1"/>
  <c r="M1319" i="20" s="1"/>
  <c r="Y1293" i="20" a="1"/>
  <c r="Y1293" i="20" s="1"/>
  <c r="Y1319" i="20" s="1"/>
  <c r="W1296" i="20" a="1"/>
  <c r="W1296" i="20" s="1"/>
  <c r="W1322" i="20" s="1"/>
  <c r="U1292" i="20" a="1"/>
  <c r="U1292" i="20" s="1"/>
  <c r="U1318" i="20" s="1"/>
  <c r="K1292" i="20" a="1"/>
  <c r="K1292" i="20" s="1"/>
  <c r="K1318" i="20" s="1"/>
  <c r="O1294" i="20" a="1"/>
  <c r="O1294" i="20" s="1"/>
  <c r="O1320" i="20" s="1"/>
  <c r="W1292" i="20" a="1"/>
  <c r="W1292" i="20" s="1"/>
  <c r="W1318" i="20" s="1"/>
  <c r="AE1294" i="20" a="1"/>
  <c r="AE1294" i="20" s="1"/>
  <c r="AE1320" i="20" s="1"/>
  <c r="V1295" i="20" a="1"/>
  <c r="V1295" i="20" s="1"/>
  <c r="V1321" i="20" s="1"/>
  <c r="K1296" i="20" a="1"/>
  <c r="K1296" i="20" s="1"/>
  <c r="K1322" i="20" s="1"/>
  <c r="X1296" i="20" a="1"/>
  <c r="X1296" i="20" s="1"/>
  <c r="X1322" i="20" s="1"/>
  <c r="L1292" i="20" a="1"/>
  <c r="L1292" i="20" s="1"/>
  <c r="L1318" i="20" s="1"/>
  <c r="L1296" i="20" a="1"/>
  <c r="L1296" i="20" s="1"/>
  <c r="L1322" i="20" s="1"/>
  <c r="W1294" i="20" a="1"/>
  <c r="W1294" i="20" s="1"/>
  <c r="W1320" i="20" s="1"/>
  <c r="N1292" i="20" a="1"/>
  <c r="N1292" i="20" s="1"/>
  <c r="N1318" i="20" s="1"/>
  <c r="N1295" i="20" a="1"/>
  <c r="N1295" i="20" s="1"/>
  <c r="N1321" i="20" s="1"/>
  <c r="R1296" i="20" a="1"/>
  <c r="R1296" i="20" s="1"/>
  <c r="R1322" i="20" s="1"/>
  <c r="R1295" i="20" a="1"/>
  <c r="R1295" i="20" s="1"/>
  <c r="R1321" i="20" s="1"/>
  <c r="AC1295" i="20" a="1"/>
  <c r="AC1295" i="20" s="1"/>
  <c r="AC1321" i="20" s="1"/>
  <c r="AC1297" i="20" a="1"/>
  <c r="AC1297" i="20" s="1"/>
  <c r="AC1323" i="20" s="1"/>
  <c r="AD1293" i="20" a="1"/>
  <c r="AD1293" i="20" s="1"/>
  <c r="AD1319" i="20" s="1"/>
  <c r="P1297" i="20" a="1"/>
  <c r="P1297" i="20" s="1"/>
  <c r="P1323" i="20" s="1"/>
  <c r="AB1295" i="20" a="1"/>
  <c r="AB1295" i="20" s="1"/>
  <c r="AB1321" i="20" s="1"/>
  <c r="M1292" i="20" a="1"/>
  <c r="M1292" i="20" s="1"/>
  <c r="M1318" i="20" s="1"/>
  <c r="L1297" i="20" a="1"/>
  <c r="L1297" i="20" s="1"/>
  <c r="L1323" i="20" s="1"/>
  <c r="T1294" i="20" a="1"/>
  <c r="T1294" i="20" s="1"/>
  <c r="T1320" i="20" s="1"/>
  <c r="S1297" i="20" a="1"/>
  <c r="S1297" i="20" s="1"/>
  <c r="S1323" i="20" s="1"/>
  <c r="S1292" i="20" a="1"/>
  <c r="S1292" i="20" s="1"/>
  <c r="S1318" i="20" s="1"/>
  <c r="AD1297" i="20" a="1"/>
  <c r="AD1297" i="20" s="1"/>
  <c r="AD1323" i="20" s="1"/>
  <c r="U1296" i="20" a="1"/>
  <c r="U1296" i="20" s="1"/>
  <c r="U1322" i="20" s="1"/>
  <c r="K1295" i="20" a="1"/>
  <c r="K1295" i="20" s="1"/>
  <c r="K1321" i="20" s="1"/>
  <c r="AC1292" i="20" a="1"/>
  <c r="AC1292" i="20" s="1"/>
  <c r="AC1318" i="20" s="1"/>
  <c r="AB1297" i="20" a="1"/>
  <c r="AB1297" i="20" s="1"/>
  <c r="AB1323" i="20" s="1"/>
  <c r="S1293" i="20" a="1"/>
  <c r="S1293" i="20" s="1"/>
  <c r="S1319" i="20" s="1"/>
  <c r="R1297" i="20" a="1"/>
  <c r="R1297" i="20" s="1"/>
  <c r="R1323" i="20" s="1"/>
  <c r="N1294" i="20" a="1"/>
  <c r="N1294" i="20" s="1"/>
  <c r="N1320" i="20" s="1"/>
  <c r="K1294" i="20" a="1"/>
  <c r="K1294" i="20" s="1"/>
  <c r="K1320" i="20" s="1"/>
  <c r="U1293" i="20" a="1"/>
  <c r="U1293" i="20" s="1"/>
  <c r="U1319" i="20" s="1"/>
  <c r="AE1296" i="20" a="1"/>
  <c r="AE1296" i="20" s="1"/>
  <c r="AE1322" i="20" s="1"/>
  <c r="Y1294" i="20" a="1"/>
  <c r="Y1294" i="20" s="1"/>
  <c r="Y1320" i="20" s="1"/>
  <c r="N1293" i="20" a="1"/>
  <c r="N1293" i="20" s="1"/>
  <c r="N1319" i="20" s="1"/>
  <c r="Q1295" i="20" a="1"/>
  <c r="Q1295" i="20" s="1"/>
  <c r="Q1321" i="20" s="1"/>
  <c r="R1293" i="20" a="1"/>
  <c r="R1293" i="20" s="1"/>
  <c r="R1319" i="20" s="1"/>
  <c r="V1294" i="20" a="1"/>
  <c r="V1294" i="20" s="1"/>
  <c r="V1320" i="20" s="1"/>
  <c r="AE1292" i="20" a="1"/>
  <c r="AE1292" i="20" s="1"/>
  <c r="AE1318" i="20" s="1"/>
  <c r="L1295" i="20" a="1"/>
  <c r="L1295" i="20" s="1"/>
  <c r="L1321" i="20" s="1"/>
  <c r="O1296" i="20" a="1"/>
  <c r="O1296" i="20" s="1"/>
  <c r="O1322" i="20" s="1"/>
  <c r="V1293" i="20" a="1"/>
  <c r="V1293" i="20" s="1"/>
  <c r="V1319" i="20" s="1"/>
  <c r="Y1296" i="20" a="1"/>
  <c r="Y1296" i="20" s="1"/>
  <c r="Y1322" i="20" s="1"/>
  <c r="M1296" i="20" a="1"/>
  <c r="M1296" i="20" s="1"/>
  <c r="M1322" i="20" s="1"/>
  <c r="K1293" i="20" a="1"/>
  <c r="K1293" i="20" s="1"/>
  <c r="K1319" i="20" s="1"/>
  <c r="K1297" i="20" a="1"/>
  <c r="K1297" i="20" s="1"/>
  <c r="K1323" i="20" s="1"/>
  <c r="P1296" i="20" a="1"/>
  <c r="P1296" i="20" s="1"/>
  <c r="P1322" i="20" s="1"/>
  <c r="Z1296" i="20" a="1"/>
  <c r="Z1296" i="20" s="1"/>
  <c r="Z1322" i="20" s="1"/>
  <c r="T1296" i="20" a="1"/>
  <c r="T1296" i="20" s="1"/>
  <c r="T1322" i="20" s="1"/>
  <c r="Q1296" i="20" a="1"/>
  <c r="Q1296" i="20" s="1"/>
  <c r="Q1322" i="20" s="1"/>
  <c r="Y1297" i="20" a="1"/>
  <c r="Y1297" i="20" s="1"/>
  <c r="Y1323" i="20" s="1"/>
  <c r="X1294" i="20" a="1"/>
  <c r="X1294" i="20" s="1"/>
  <c r="X1320" i="20" s="1"/>
  <c r="AB1296" i="20" a="1"/>
  <c r="AB1296" i="20" s="1"/>
  <c r="AB1322" i="20" s="1"/>
  <c r="AD1292" i="20" a="1"/>
  <c r="AD1292" i="20" s="1"/>
  <c r="AD1318" i="20" s="1"/>
  <c r="X1297" i="20" a="1"/>
  <c r="X1297" i="20" s="1"/>
  <c r="X1323" i="20" s="1"/>
  <c r="W1293" i="20" a="1"/>
  <c r="W1293" i="20" s="1"/>
  <c r="W1319" i="20" s="1"/>
  <c r="T1293" i="20" a="1"/>
  <c r="T1293" i="20" s="1"/>
  <c r="T1319" i="20" s="1"/>
  <c r="Q1294" i="20" a="1"/>
  <c r="Q1294" i="20" s="1"/>
  <c r="Q1320" i="20" s="1"/>
  <c r="Y1292" i="20" a="1"/>
  <c r="Y1292" i="20" s="1"/>
  <c r="Y1318" i="20" s="1"/>
  <c r="S1294" i="20" a="1"/>
  <c r="S1294" i="20" s="1"/>
  <c r="S1320" i="20" s="1"/>
  <c r="M1295" i="20" a="1"/>
  <c r="M1295" i="20" s="1"/>
  <c r="M1321" i="20" s="1"/>
  <c r="U1294" i="20" a="1"/>
  <c r="U1294" i="20" s="1"/>
  <c r="U1320" i="20" s="1"/>
  <c r="AA1297" i="20" a="1"/>
  <c r="AA1297" i="20" s="1"/>
  <c r="AA1323" i="20" s="1"/>
  <c r="AB1292" i="20" a="1"/>
  <c r="AB1292" i="20" s="1"/>
  <c r="AB1318" i="20" s="1"/>
  <c r="O1295" i="20" a="1"/>
  <c r="O1295" i="20" s="1"/>
  <c r="O1321" i="20" s="1"/>
  <c r="X1295" i="20" a="1"/>
  <c r="X1295" i="20" s="1"/>
  <c r="X1321" i="20" s="1"/>
  <c r="Z1295" i="20" a="1"/>
  <c r="Z1295" i="20" s="1"/>
  <c r="Z1321" i="20" s="1"/>
  <c r="V1296" i="20" a="1"/>
  <c r="V1296" i="20" s="1"/>
  <c r="V1322" i="20" s="1"/>
  <c r="P1292" i="20" a="1"/>
  <c r="P1292" i="20" s="1"/>
  <c r="P1318" i="20" s="1"/>
  <c r="X1292" i="20" a="1"/>
  <c r="X1292" i="20" s="1"/>
  <c r="X1318" i="20" s="1"/>
  <c r="Y1295" i="20" a="1"/>
  <c r="Y1295" i="20" s="1"/>
  <c r="Y1321" i="20" s="1"/>
  <c r="V1297" i="20" a="1"/>
  <c r="V1297" i="20" s="1"/>
  <c r="V1323" i="20" s="1"/>
  <c r="U1297" i="20" a="1"/>
  <c r="U1297" i="20" s="1"/>
  <c r="U1323" i="20" s="1"/>
  <c r="AC1294" i="20" a="1"/>
  <c r="AC1294" i="20" s="1"/>
  <c r="AC1320" i="20" s="1"/>
  <c r="M1297" i="20" a="1"/>
  <c r="M1297" i="20" s="1"/>
  <c r="M1323" i="20" s="1"/>
  <c r="N175" i="10"/>
  <c r="N319" i="10" s="1"/>
  <c r="N227" i="11"/>
  <c r="N228" i="11" s="1"/>
  <c r="N247" i="11" s="1"/>
  <c r="N174" i="10" s="1"/>
  <c r="N318" i="10" s="1"/>
  <c r="N321" i="10" s="1"/>
  <c r="Q1292" i="20" a="1"/>
  <c r="Q1292" i="20" s="1"/>
  <c r="Q1318" i="20" s="1"/>
  <c r="M69" i="25"/>
  <c r="M314" i="20"/>
  <c r="M1294" i="20" a="1"/>
  <c r="M1294" i="20" s="1"/>
  <c r="M1320" i="20" s="1"/>
  <c r="L228" i="11"/>
  <c r="V3059" i="16"/>
  <c r="W3057" i="16"/>
  <c r="P3066" i="16"/>
  <c r="Q3064" i="16"/>
  <c r="R3064" i="16" s="1"/>
  <c r="O837" i="16"/>
  <c r="O201" i="10"/>
  <c r="U3058" i="16"/>
  <c r="Q3065" i="16"/>
  <c r="U2273" i="16"/>
  <c r="V1903" i="16"/>
  <c r="P1897" i="16"/>
  <c r="P465" i="16" s="1"/>
  <c r="Q1904" i="16"/>
  <c r="Q1905" i="16" s="1"/>
  <c r="T2273" i="16"/>
  <c r="M232" i="10"/>
  <c r="M117" i="18"/>
  <c r="K289" i="10"/>
  <c r="K246" i="10"/>
  <c r="N84" i="18"/>
  <c r="N89" i="18" s="1"/>
  <c r="N120" i="18"/>
  <c r="N416" i="10"/>
  <c r="N274" i="10"/>
  <c r="K231" i="10"/>
  <c r="K291" i="10"/>
  <c r="M210" i="10"/>
  <c r="M99" i="18"/>
  <c r="M92" i="18"/>
  <c r="N66" i="18"/>
  <c r="N71" i="18" s="1"/>
  <c r="N102" i="18"/>
  <c r="K93" i="18"/>
  <c r="K184" i="10"/>
  <c r="K186" i="10" s="1"/>
  <c r="L118" i="18" l="1"/>
  <c r="L122" i="18"/>
  <c r="L375" i="10" s="1"/>
  <c r="M246" i="10"/>
  <c r="M93" i="18"/>
  <c r="L291" i="10"/>
  <c r="L231" i="10"/>
  <c r="L246" i="10"/>
  <c r="L289" i="10"/>
  <c r="L104" i="18"/>
  <c r="L100" i="18"/>
  <c r="Q1912" i="16"/>
  <c r="P1898" i="16"/>
  <c r="P466" i="16" s="1"/>
  <c r="P840" i="16" s="1"/>
  <c r="P1324" i="20"/>
  <c r="P66" i="25" s="1"/>
  <c r="P70" i="25" s="1"/>
  <c r="P261" i="10" s="1"/>
  <c r="P404" i="10" s="1"/>
  <c r="P399" i="10" s="1"/>
  <c r="Q612" i="12"/>
  <c r="R165" i="10"/>
  <c r="S1911" i="16"/>
  <c r="AE1324" i="20"/>
  <c r="AE66" i="25" s="1"/>
  <c r="AE70" i="25" s="1"/>
  <c r="AE261" i="10" s="1"/>
  <c r="AE256" i="10" s="1"/>
  <c r="S2274" i="16"/>
  <c r="S1896" i="16"/>
  <c r="S464" i="16" s="1"/>
  <c r="S847" i="16" s="1"/>
  <c r="S604" i="12" s="1"/>
  <c r="T1910" i="16"/>
  <c r="AD1324" i="20"/>
  <c r="AD66" i="25" s="1"/>
  <c r="AD70" i="25" s="1"/>
  <c r="AD79" i="25" s="1"/>
  <c r="AD9" i="30" s="1"/>
  <c r="P164" i="10"/>
  <c r="P245" i="10"/>
  <c r="P309" i="10"/>
  <c r="P54" i="25"/>
  <c r="O69" i="18"/>
  <c r="O87" i="18"/>
  <c r="O173" i="10"/>
  <c r="O274" i="10" s="1"/>
  <c r="Q866" i="16"/>
  <c r="R866" i="16" s="1"/>
  <c r="Q165" i="10"/>
  <c r="P612" i="12"/>
  <c r="O53" i="25"/>
  <c r="O77" i="25"/>
  <c r="O7" i="30" s="1"/>
  <c r="O388" i="10"/>
  <c r="O308" i="10"/>
  <c r="O317" i="10" s="1"/>
  <c r="O416" i="10" s="1"/>
  <c r="Z1324" i="20"/>
  <c r="Z66" i="25" s="1"/>
  <c r="Z70" i="25" s="1"/>
  <c r="Z79" i="25" s="1"/>
  <c r="Z9" i="30" s="1"/>
  <c r="T1324" i="20"/>
  <c r="T66" i="25" s="1"/>
  <c r="T70" i="25" s="1"/>
  <c r="Q1324" i="20"/>
  <c r="Q66" i="25" s="1"/>
  <c r="Q70" i="25" s="1"/>
  <c r="Q261" i="10" s="1"/>
  <c r="Q404" i="10" s="1"/>
  <c r="Q399" i="10" s="1"/>
  <c r="Y1324" i="20"/>
  <c r="Y66" i="25" s="1"/>
  <c r="Y70" i="25" s="1"/>
  <c r="Y261" i="10" s="1"/>
  <c r="Y249" i="10" s="1"/>
  <c r="Y392" i="10" s="1"/>
  <c r="N177" i="10"/>
  <c r="N295" i="10" s="1"/>
  <c r="R1324" i="20"/>
  <c r="R66" i="25" s="1"/>
  <c r="R70" i="25" s="1"/>
  <c r="R79" i="25" s="1"/>
  <c r="R9" i="30" s="1"/>
  <c r="AC1324" i="20"/>
  <c r="AC66" i="25" s="1"/>
  <c r="AC70" i="25" s="1"/>
  <c r="M1324" i="20"/>
  <c r="M66" i="25" s="1"/>
  <c r="M70" i="25" s="1"/>
  <c r="O1324" i="20"/>
  <c r="O66" i="25" s="1"/>
  <c r="V1324" i="20"/>
  <c r="V66" i="25" s="1"/>
  <c r="V70" i="25" s="1"/>
  <c r="N1324" i="20"/>
  <c r="N66" i="25" s="1"/>
  <c r="N70" i="25" s="1"/>
  <c r="W1324" i="20"/>
  <c r="W66" i="25" s="1"/>
  <c r="W70" i="25" s="1"/>
  <c r="AB1324" i="20"/>
  <c r="AB66" i="25" s="1"/>
  <c r="AB70" i="25" s="1"/>
  <c r="K1324" i="20"/>
  <c r="K66" i="25" s="1"/>
  <c r="K70" i="25" s="1"/>
  <c r="AA1324" i="20"/>
  <c r="AA66" i="25" s="1"/>
  <c r="AA70" i="25" s="1"/>
  <c r="X1324" i="20"/>
  <c r="X66" i="25" s="1"/>
  <c r="X70" i="25" s="1"/>
  <c r="S1324" i="20"/>
  <c r="S66" i="25" s="1"/>
  <c r="S70" i="25" s="1"/>
  <c r="L1324" i="20"/>
  <c r="L66" i="25" s="1"/>
  <c r="L70" i="25" s="1"/>
  <c r="U1324" i="20"/>
  <c r="U66" i="25" s="1"/>
  <c r="U70" i="25" s="1"/>
  <c r="O314" i="20"/>
  <c r="O69" i="25"/>
  <c r="M175" i="10"/>
  <c r="M319" i="10" s="1"/>
  <c r="M227" i="11"/>
  <c r="L247" i="11"/>
  <c r="L174" i="10" s="1"/>
  <c r="W3059" i="16"/>
  <c r="X3057" i="16"/>
  <c r="R3065" i="16"/>
  <c r="S3065" i="16" s="1"/>
  <c r="S3064" i="16"/>
  <c r="T3064" i="16" s="1"/>
  <c r="R3066" i="16"/>
  <c r="O345" i="10"/>
  <c r="O342" i="10" s="1"/>
  <c r="O341" i="10" s="1"/>
  <c r="O335" i="10" s="1"/>
  <c r="O198" i="10"/>
  <c r="O197" i="10" s="1"/>
  <c r="O191" i="10" s="1"/>
  <c r="V3058" i="16"/>
  <c r="W3058" i="16" s="1"/>
  <c r="X3058" i="16" s="1"/>
  <c r="Y3058" i="16" s="1"/>
  <c r="Q3066" i="16"/>
  <c r="K225" i="10"/>
  <c r="K244" i="10"/>
  <c r="K282" i="10"/>
  <c r="K275" i="10"/>
  <c r="N437" i="10"/>
  <c r="N232" i="10"/>
  <c r="N117" i="18"/>
  <c r="K80" i="25"/>
  <c r="K75" i="31"/>
  <c r="K90" i="31" s="1"/>
  <c r="M104" i="18"/>
  <c r="M100" i="18"/>
  <c r="K226" i="10"/>
  <c r="K248" i="10"/>
  <c r="M122" i="18"/>
  <c r="M375" i="10" s="1"/>
  <c r="M118" i="18"/>
  <c r="V2273" i="16"/>
  <c r="W1903" i="16"/>
  <c r="L80" i="25"/>
  <c r="L75" i="31"/>
  <c r="N210" i="10"/>
  <c r="N246" i="10" s="1"/>
  <c r="N92" i="18"/>
  <c r="N93" i="18" s="1"/>
  <c r="N99" i="18"/>
  <c r="M289" i="10"/>
  <c r="M291" i="10"/>
  <c r="M231" i="10"/>
  <c r="R1904" i="16"/>
  <c r="R1905" i="16" s="1"/>
  <c r="Q1897" i="16"/>
  <c r="Q465" i="16" s="1"/>
  <c r="L374" i="10" l="1"/>
  <c r="L433" i="10"/>
  <c r="M80" i="25"/>
  <c r="M75" i="31"/>
  <c r="L248" i="10"/>
  <c r="L226" i="10"/>
  <c r="L125" i="18"/>
  <c r="L354" i="10"/>
  <c r="R1912" i="16"/>
  <c r="Q1898" i="16"/>
  <c r="Q466" i="16" s="1"/>
  <c r="Q840" i="16" s="1"/>
  <c r="P201" i="10"/>
  <c r="P837" i="16"/>
  <c r="Z261" i="10"/>
  <c r="Z249" i="10" s="1"/>
  <c r="Z392" i="10" s="1"/>
  <c r="AD261" i="10"/>
  <c r="AD249" i="10" s="1"/>
  <c r="AD392" i="10" s="1"/>
  <c r="AE79" i="25"/>
  <c r="P79" i="25"/>
  <c r="P9" i="30" s="1"/>
  <c r="AD95" i="25"/>
  <c r="AD97" i="25" s="1"/>
  <c r="P249" i="10"/>
  <c r="P392" i="10" s="1"/>
  <c r="P256" i="10"/>
  <c r="AE249" i="10"/>
  <c r="AE392" i="10" s="1"/>
  <c r="AE404" i="10"/>
  <c r="AE399" i="10" s="1"/>
  <c r="Y256" i="10"/>
  <c r="Y404" i="10"/>
  <c r="Y399" i="10" s="1"/>
  <c r="O120" i="18"/>
  <c r="O84" i="18"/>
  <c r="O89" i="18" s="1"/>
  <c r="T2274" i="16"/>
  <c r="T1896" i="16"/>
  <c r="T464" i="16" s="1"/>
  <c r="T847" i="16" s="1"/>
  <c r="T604" i="12" s="1"/>
  <c r="O66" i="18"/>
  <c r="O71" i="18" s="1"/>
  <c r="O102" i="18"/>
  <c r="R612" i="12"/>
  <c r="S165" i="10"/>
  <c r="U1910" i="16"/>
  <c r="V1910" i="16" s="1"/>
  <c r="P77" i="25"/>
  <c r="P7" i="30" s="1"/>
  <c r="P53" i="25"/>
  <c r="P308" i="10"/>
  <c r="P317" i="10" s="1"/>
  <c r="P388" i="10"/>
  <c r="Q309" i="10"/>
  <c r="Q54" i="25"/>
  <c r="Q245" i="10"/>
  <c r="Q164" i="10"/>
  <c r="T1911" i="16"/>
  <c r="S866" i="16"/>
  <c r="P173" i="10"/>
  <c r="P69" i="18"/>
  <c r="P87" i="18"/>
  <c r="R54" i="25"/>
  <c r="R164" i="10"/>
  <c r="R309" i="10"/>
  <c r="R245" i="10"/>
  <c r="Q79" i="25"/>
  <c r="Q9" i="30" s="1"/>
  <c r="Q256" i="10"/>
  <c r="Q249" i="10"/>
  <c r="Q392" i="10" s="1"/>
  <c r="Y79" i="25"/>
  <c r="Y9" i="30" s="1"/>
  <c r="R261" i="10"/>
  <c r="O70" i="25"/>
  <c r="O79" i="25" s="1"/>
  <c r="O9" i="30" s="1"/>
  <c r="T79" i="25"/>
  <c r="T9" i="30" s="1"/>
  <c r="T261" i="10"/>
  <c r="L261" i="10"/>
  <c r="L79" i="25"/>
  <c r="L9" i="30" s="1"/>
  <c r="N79" i="25"/>
  <c r="N9" i="30" s="1"/>
  <c r="N261" i="10"/>
  <c r="S261" i="10"/>
  <c r="S79" i="25"/>
  <c r="S9" i="30" s="1"/>
  <c r="X261" i="10"/>
  <c r="X79" i="25"/>
  <c r="X9" i="30" s="1"/>
  <c r="V261" i="10"/>
  <c r="V79" i="25"/>
  <c r="V9" i="30" s="1"/>
  <c r="M228" i="11"/>
  <c r="AA261" i="10"/>
  <c r="AA79" i="25"/>
  <c r="AA9" i="30" s="1"/>
  <c r="M79" i="25"/>
  <c r="M9" i="30" s="1"/>
  <c r="M261" i="10"/>
  <c r="K79" i="25"/>
  <c r="K9" i="30" s="1"/>
  <c r="K71" i="25"/>
  <c r="L71" i="25" s="1"/>
  <c r="M71" i="25" s="1"/>
  <c r="N71" i="25" s="1"/>
  <c r="AC79" i="25"/>
  <c r="AC261" i="10"/>
  <c r="O175" i="10"/>
  <c r="O319" i="10" s="1"/>
  <c r="O227" i="11"/>
  <c r="O228" i="11" s="1"/>
  <c r="O247" i="11" s="1"/>
  <c r="O174" i="10" s="1"/>
  <c r="AB79" i="25"/>
  <c r="AB9" i="30" s="1"/>
  <c r="AB261" i="10"/>
  <c r="U79" i="25"/>
  <c r="U9" i="30" s="1"/>
  <c r="U261" i="10"/>
  <c r="W79" i="25"/>
  <c r="W9" i="30" s="1"/>
  <c r="W261" i="10"/>
  <c r="L318" i="10"/>
  <c r="L321" i="10" s="1"/>
  <c r="L437" i="10" s="1"/>
  <c r="L177" i="10"/>
  <c r="L295" i="10" s="1"/>
  <c r="T3065" i="16"/>
  <c r="U3065" i="16" s="1"/>
  <c r="V3065" i="16" s="1"/>
  <c r="X3059" i="16"/>
  <c r="Y3057" i="16"/>
  <c r="Y3059" i="16" s="1"/>
  <c r="Z3058" i="16"/>
  <c r="AA3058" i="16" s="1"/>
  <c r="AB3058" i="16" s="1"/>
  <c r="AC3058" i="16" s="1"/>
  <c r="AD3058" i="16" s="1"/>
  <c r="AE3058" i="16" s="1"/>
  <c r="H3058" i="16" s="1"/>
  <c r="S3066" i="16"/>
  <c r="U3064" i="16"/>
  <c r="T3066" i="16"/>
  <c r="L87" i="25"/>
  <c r="L10" i="30"/>
  <c r="N122" i="18"/>
  <c r="N375" i="10" s="1"/>
  <c r="N118" i="18"/>
  <c r="N231" i="10"/>
  <c r="N291" i="10"/>
  <c r="M374" i="10"/>
  <c r="M433" i="10"/>
  <c r="M125" i="18"/>
  <c r="M354" i="10"/>
  <c r="K92" i="31"/>
  <c r="K93" i="31" s="1"/>
  <c r="N289" i="10"/>
  <c r="N100" i="18"/>
  <c r="N104" i="18"/>
  <c r="K10" i="30"/>
  <c r="N75" i="31"/>
  <c r="N80" i="25"/>
  <c r="S1904" i="16"/>
  <c r="S1905" i="16" s="1"/>
  <c r="R1897" i="16"/>
  <c r="R465" i="16" s="1"/>
  <c r="M226" i="10"/>
  <c r="M248" i="10"/>
  <c r="W2273" i="16"/>
  <c r="X1903" i="16"/>
  <c r="K243" i="10"/>
  <c r="K265" i="10" s="1"/>
  <c r="K267" i="10" s="1"/>
  <c r="L90" i="31"/>
  <c r="L82" i="31"/>
  <c r="K220" i="10"/>
  <c r="K294" i="10" s="1"/>
  <c r="L85" i="22"/>
  <c r="L87" i="22" s="1"/>
  <c r="L369" i="10" l="1"/>
  <c r="M389" i="10"/>
  <c r="M126" i="18"/>
  <c r="M10" i="30"/>
  <c r="M87" i="25"/>
  <c r="M90" i="31"/>
  <c r="M82" i="31"/>
  <c r="L431" i="10"/>
  <c r="S1912" i="16"/>
  <c r="R1898" i="16"/>
  <c r="R466" i="16" s="1"/>
  <c r="R840" i="16" s="1"/>
  <c r="Q201" i="10"/>
  <c r="Q837" i="16"/>
  <c r="P198" i="10"/>
  <c r="P197" i="10" s="1"/>
  <c r="P191" i="10" s="1"/>
  <c r="P345" i="10"/>
  <c r="P342" i="10" s="1"/>
  <c r="P341" i="10" s="1"/>
  <c r="P335" i="10" s="1"/>
  <c r="AE95" i="25"/>
  <c r="AE97" i="25" s="1"/>
  <c r="AE9" i="30"/>
  <c r="Z404" i="10"/>
  <c r="Z399" i="10" s="1"/>
  <c r="Z256" i="10"/>
  <c r="AD404" i="10"/>
  <c r="AD399" i="10" s="1"/>
  <c r="AD256" i="10"/>
  <c r="K95" i="25"/>
  <c r="K97" i="25" s="1"/>
  <c r="K98" i="25" s="1"/>
  <c r="T866" i="16"/>
  <c r="L95" i="25"/>
  <c r="L97" i="25" s="1"/>
  <c r="U1911" i="16"/>
  <c r="V1911" i="16" s="1"/>
  <c r="P84" i="18"/>
  <c r="P89" i="18" s="1"/>
  <c r="P120" i="18"/>
  <c r="Q308" i="10"/>
  <c r="Q317" i="10" s="1"/>
  <c r="Q388" i="10"/>
  <c r="P66" i="18"/>
  <c r="P71" i="18" s="1"/>
  <c r="P102" i="18"/>
  <c r="P177" i="10"/>
  <c r="P295" i="10" s="1"/>
  <c r="P274" i="10"/>
  <c r="P416" i="10"/>
  <c r="P321" i="10"/>
  <c r="P437" i="10" s="1"/>
  <c r="O210" i="10"/>
  <c r="O99" i="18"/>
  <c r="O92" i="18"/>
  <c r="O93" i="18" s="1"/>
  <c r="O75" i="31" s="1"/>
  <c r="V1896" i="16"/>
  <c r="V464" i="16" s="1"/>
  <c r="V847" i="16" s="1"/>
  <c r="V604" i="12" s="1"/>
  <c r="V2274" i="16"/>
  <c r="T165" i="10"/>
  <c r="S612" i="12"/>
  <c r="R308" i="10"/>
  <c r="R317" i="10" s="1"/>
  <c r="R388" i="10"/>
  <c r="Q69" i="18"/>
  <c r="Q173" i="10"/>
  <c r="Q87" i="18"/>
  <c r="U2274" i="16"/>
  <c r="U1896" i="16"/>
  <c r="U464" i="16" s="1"/>
  <c r="U847" i="16" s="1"/>
  <c r="U604" i="12" s="1"/>
  <c r="W1910" i="16"/>
  <c r="R69" i="18"/>
  <c r="R173" i="10"/>
  <c r="R87" i="18"/>
  <c r="O117" i="18"/>
  <c r="O232" i="10"/>
  <c r="O261" i="10"/>
  <c r="O249" i="10" s="1"/>
  <c r="O392" i="10" s="1"/>
  <c r="R77" i="25"/>
  <c r="R7" i="30" s="1"/>
  <c r="R53" i="25"/>
  <c r="Q77" i="25"/>
  <c r="Q7" i="30" s="1"/>
  <c r="Q53" i="25"/>
  <c r="S54" i="25"/>
  <c r="S164" i="10"/>
  <c r="S309" i="10"/>
  <c r="S245" i="10"/>
  <c r="O71" i="25"/>
  <c r="P71" i="25" s="1"/>
  <c r="Q71" i="25" s="1"/>
  <c r="R71" i="25" s="1"/>
  <c r="S71" i="25" s="1"/>
  <c r="T71" i="25" s="1"/>
  <c r="U71" i="25" s="1"/>
  <c r="V71" i="25" s="1"/>
  <c r="W71" i="25" s="1"/>
  <c r="X71" i="25" s="1"/>
  <c r="Y71" i="25" s="1"/>
  <c r="Z71" i="25" s="1"/>
  <c r="AA71" i="25" s="1"/>
  <c r="AB71" i="25" s="1"/>
  <c r="AC71" i="25" s="1"/>
  <c r="AD71" i="25" s="1"/>
  <c r="AE71" i="25" s="1"/>
  <c r="T256" i="10"/>
  <c r="T249" i="10"/>
  <c r="T392" i="10" s="1"/>
  <c r="T404" i="10"/>
  <c r="T399" i="10" s="1"/>
  <c r="R249" i="10"/>
  <c r="R392" i="10" s="1"/>
  <c r="R404" i="10"/>
  <c r="R399" i="10" s="1"/>
  <c r="R256" i="10"/>
  <c r="W3065" i="16"/>
  <c r="X3065" i="16" s="1"/>
  <c r="Y3065" i="16" s="1"/>
  <c r="Z3065" i="16" s="1"/>
  <c r="AA3065" i="16" s="1"/>
  <c r="AB3065" i="16" s="1"/>
  <c r="AC3065" i="16" s="1"/>
  <c r="AD3065" i="16" s="1"/>
  <c r="AE3065" i="16" s="1"/>
  <c r="H3065" i="16" s="1"/>
  <c r="M95" i="25"/>
  <c r="M97" i="25" s="1"/>
  <c r="AA256" i="10"/>
  <c r="AA404" i="10"/>
  <c r="AA399" i="10" s="1"/>
  <c r="AA249" i="10"/>
  <c r="AA392" i="10" s="1"/>
  <c r="X256" i="10"/>
  <c r="X249" i="10"/>
  <c r="X392" i="10" s="1"/>
  <c r="X404" i="10"/>
  <c r="X399" i="10" s="1"/>
  <c r="O318" i="10"/>
  <c r="O321" i="10" s="1"/>
  <c r="O437" i="10" s="1"/>
  <c r="O177" i="10"/>
  <c r="O295" i="10" s="1"/>
  <c r="W256" i="10"/>
  <c r="W404" i="10"/>
  <c r="W399" i="10" s="1"/>
  <c r="W249" i="10"/>
  <c r="W392" i="10" s="1"/>
  <c r="AC249" i="10"/>
  <c r="AC392" i="10" s="1"/>
  <c r="AC404" i="10"/>
  <c r="AC399" i="10" s="1"/>
  <c r="AC256" i="10"/>
  <c r="AC95" i="25"/>
  <c r="AC97" i="25" s="1"/>
  <c r="AC9" i="30"/>
  <c r="S249" i="10"/>
  <c r="S392" i="10" s="1"/>
  <c r="S256" i="10"/>
  <c r="S404" i="10"/>
  <c r="S399" i="10" s="1"/>
  <c r="U256" i="10"/>
  <c r="U249" i="10"/>
  <c r="U392" i="10" s="1"/>
  <c r="U404" i="10"/>
  <c r="U399" i="10" s="1"/>
  <c r="A227" i="11" a="1"/>
  <c r="A227" i="11" s="1"/>
  <c r="N404" i="10"/>
  <c r="N399" i="10" s="1"/>
  <c r="N249" i="10"/>
  <c r="N392" i="10" s="1"/>
  <c r="N256" i="10"/>
  <c r="M247" i="11"/>
  <c r="M174" i="10" s="1"/>
  <c r="A228" i="11" a="1"/>
  <c r="A228" i="11" s="1"/>
  <c r="AB249" i="10"/>
  <c r="AB392" i="10" s="1"/>
  <c r="AB256" i="10"/>
  <c r="AB404" i="10"/>
  <c r="AB399" i="10" s="1"/>
  <c r="M404" i="10"/>
  <c r="M399" i="10" s="1"/>
  <c r="M249" i="10"/>
  <c r="M392" i="10" s="1"/>
  <c r="M256" i="10"/>
  <c r="V249" i="10"/>
  <c r="V392" i="10" s="1"/>
  <c r="V404" i="10"/>
  <c r="V399" i="10" s="1"/>
  <c r="V256" i="10"/>
  <c r="L404" i="10"/>
  <c r="L399" i="10" s="1"/>
  <c r="L249" i="10"/>
  <c r="L392" i="10" s="1"/>
  <c r="L256" i="10"/>
  <c r="Z3057" i="16"/>
  <c r="V3064" i="16"/>
  <c r="U3066" i="16"/>
  <c r="N90" i="31"/>
  <c r="N82" i="31"/>
  <c r="N125" i="18"/>
  <c r="N126" i="18" s="1"/>
  <c r="N354" i="10"/>
  <c r="N389" i="10" s="1"/>
  <c r="N374" i="10"/>
  <c r="N433" i="10"/>
  <c r="L84" i="31"/>
  <c r="L83" i="31"/>
  <c r="L86" i="31"/>
  <c r="S1897" i="16"/>
  <c r="S465" i="16" s="1"/>
  <c r="T1904" i="16"/>
  <c r="T1905" i="16" s="1"/>
  <c r="M369" i="10"/>
  <c r="M391" i="10"/>
  <c r="K280" i="10"/>
  <c r="K238" i="10"/>
  <c r="L91" i="31"/>
  <c r="L92" i="31"/>
  <c r="K214" i="10"/>
  <c r="L266" i="10"/>
  <c r="N226" i="10"/>
  <c r="N248" i="10"/>
  <c r="L224" i="10"/>
  <c r="X2273" i="16"/>
  <c r="Y1903" i="16"/>
  <c r="N87" i="25"/>
  <c r="N10" i="30"/>
  <c r="N95" i="25"/>
  <c r="N97" i="25" s="1"/>
  <c r="L94" i="31"/>
  <c r="M431" i="10"/>
  <c r="L89" i="25"/>
  <c r="L88" i="25"/>
  <c r="L91" i="25"/>
  <c r="M89" i="25" l="1"/>
  <c r="M91" i="25"/>
  <c r="M88" i="25"/>
  <c r="N88" i="25" s="1"/>
  <c r="T1912" i="16"/>
  <c r="S1898" i="16"/>
  <c r="S466" i="16" s="1"/>
  <c r="S840" i="16" s="1"/>
  <c r="R201" i="10"/>
  <c r="R837" i="16"/>
  <c r="M83" i="31"/>
  <c r="N83" i="31" s="1"/>
  <c r="M91" i="31"/>
  <c r="N91" i="31" s="1"/>
  <c r="M86" i="31"/>
  <c r="M84" i="31"/>
  <c r="M85" i="31" s="1"/>
  <c r="M92" i="31"/>
  <c r="M93" i="31" s="1"/>
  <c r="M94" i="31"/>
  <c r="Q345" i="10"/>
  <c r="Q342" i="10" s="1"/>
  <c r="Q341" i="10" s="1"/>
  <c r="Q335" i="10" s="1"/>
  <c r="Q198" i="10"/>
  <c r="Q197" i="10" s="1"/>
  <c r="Q191" i="10" s="1"/>
  <c r="L96" i="25"/>
  <c r="M96" i="25" s="1"/>
  <c r="N96" i="25" s="1"/>
  <c r="L99" i="25"/>
  <c r="O404" i="10"/>
  <c r="O399" i="10" s="1"/>
  <c r="O256" i="10"/>
  <c r="U866" i="16"/>
  <c r="V866" i="16" s="1"/>
  <c r="N98" i="25"/>
  <c r="M98" i="25"/>
  <c r="L98" i="25"/>
  <c r="L93" i="31"/>
  <c r="L90" i="25"/>
  <c r="M90" i="25"/>
  <c r="L85" i="31"/>
  <c r="O80" i="25"/>
  <c r="O95" i="25" s="1"/>
  <c r="O97" i="25" s="1"/>
  <c r="S69" i="18"/>
  <c r="S87" i="18"/>
  <c r="S173" i="10"/>
  <c r="O122" i="18"/>
  <c r="O375" i="10" s="1"/>
  <c r="O118" i="18"/>
  <c r="Q84" i="18"/>
  <c r="Q89" i="18" s="1"/>
  <c r="Q120" i="18"/>
  <c r="S77" i="25"/>
  <c r="S7" i="30" s="1"/>
  <c r="S53" i="25"/>
  <c r="R84" i="18"/>
  <c r="R89" i="18" s="1"/>
  <c r="R120" i="18"/>
  <c r="Q177" i="10"/>
  <c r="Q295" i="10" s="1"/>
  <c r="Q274" i="10"/>
  <c r="V165" i="10"/>
  <c r="U612" i="12"/>
  <c r="R177" i="10"/>
  <c r="R295" i="10" s="1"/>
  <c r="R274" i="10"/>
  <c r="Q66" i="18"/>
  <c r="Q71" i="18" s="1"/>
  <c r="Q102" i="18"/>
  <c r="R102" i="18"/>
  <c r="R66" i="18"/>
  <c r="R71" i="18" s="1"/>
  <c r="P99" i="18"/>
  <c r="P210" i="10"/>
  <c r="P92" i="18"/>
  <c r="P93" i="18" s="1"/>
  <c r="W1911" i="16"/>
  <c r="X1910" i="16"/>
  <c r="W2274" i="16"/>
  <c r="W1896" i="16"/>
  <c r="W464" i="16" s="1"/>
  <c r="W847" i="16" s="1"/>
  <c r="W604" i="12" s="1"/>
  <c r="R321" i="10"/>
  <c r="R437" i="10" s="1"/>
  <c r="R416" i="10"/>
  <c r="O104" i="18"/>
  <c r="O100" i="18"/>
  <c r="U165" i="10"/>
  <c r="T612" i="12"/>
  <c r="O246" i="10"/>
  <c r="O289" i="10"/>
  <c r="Q321" i="10"/>
  <c r="Q437" i="10" s="1"/>
  <c r="Q416" i="10"/>
  <c r="T245" i="10"/>
  <c r="T309" i="10"/>
  <c r="T164" i="10"/>
  <c r="T54" i="25"/>
  <c r="S308" i="10"/>
  <c r="S317" i="10" s="1"/>
  <c r="S388" i="10"/>
  <c r="O231" i="10"/>
  <c r="O291" i="10"/>
  <c r="P232" i="10"/>
  <c r="P117" i="18"/>
  <c r="M99" i="25"/>
  <c r="M318" i="10"/>
  <c r="M321" i="10" s="1"/>
  <c r="M437" i="10" s="1"/>
  <c r="M177" i="10"/>
  <c r="M295" i="10" s="1"/>
  <c r="Z3059" i="16"/>
  <c r="AA3057" i="16"/>
  <c r="V3066" i="16"/>
  <c r="W3064" i="16"/>
  <c r="K281" i="10"/>
  <c r="N84" i="31"/>
  <c r="N99" i="25"/>
  <c r="N86" i="31"/>
  <c r="N92" i="31"/>
  <c r="N94" i="31"/>
  <c r="N89" i="25"/>
  <c r="N90" i="25" s="1"/>
  <c r="T1897" i="16"/>
  <c r="T465" i="16" s="1"/>
  <c r="U1904" i="16"/>
  <c r="U1905" i="16" s="1"/>
  <c r="K279" i="10"/>
  <c r="N369" i="10"/>
  <c r="N391" i="10"/>
  <c r="N91" i="25"/>
  <c r="N431" i="10"/>
  <c r="Y2273" i="16"/>
  <c r="Z1903" i="16"/>
  <c r="O90" i="31"/>
  <c r="O82" i="31"/>
  <c r="L91" i="22"/>
  <c r="L93" i="22" s="1"/>
  <c r="L232" i="11" s="1"/>
  <c r="L237" i="11" s="1"/>
  <c r="L248" i="11" s="1"/>
  <c r="L178" i="10" s="1"/>
  <c r="K213" i="10"/>
  <c r="T1898" i="16" l="1"/>
  <c r="T466" i="16" s="1"/>
  <c r="T840" i="16" s="1"/>
  <c r="U1912" i="16"/>
  <c r="R198" i="10"/>
  <c r="R197" i="10" s="1"/>
  <c r="R191" i="10" s="1"/>
  <c r="R345" i="10"/>
  <c r="R342" i="10" s="1"/>
  <c r="R341" i="10" s="1"/>
  <c r="R335" i="10" s="1"/>
  <c r="S201" i="10"/>
  <c r="S837" i="16"/>
  <c r="O10" i="30"/>
  <c r="O87" i="25"/>
  <c r="O98" i="25"/>
  <c r="N85" i="31"/>
  <c r="N93" i="31"/>
  <c r="P246" i="10"/>
  <c r="P289" i="10"/>
  <c r="O226" i="10"/>
  <c r="O248" i="10"/>
  <c r="P100" i="18"/>
  <c r="P104" i="18"/>
  <c r="W165" i="10"/>
  <c r="V612" i="12"/>
  <c r="R92" i="18"/>
  <c r="R99" i="18"/>
  <c r="R210" i="10"/>
  <c r="R289" i="10" s="1"/>
  <c r="V309" i="10"/>
  <c r="V54" i="25"/>
  <c r="V245" i="10"/>
  <c r="V164" i="10"/>
  <c r="Q117" i="18"/>
  <c r="Q232" i="10"/>
  <c r="S321" i="10"/>
  <c r="S437" i="10" s="1"/>
  <c r="S416" i="10"/>
  <c r="T77" i="25"/>
  <c r="T7" i="30" s="1"/>
  <c r="T53" i="25"/>
  <c r="Y1910" i="16"/>
  <c r="Z1910" i="16" s="1"/>
  <c r="X1896" i="16"/>
  <c r="X464" i="16" s="1"/>
  <c r="X847" i="16" s="1"/>
  <c r="X604" i="12" s="1"/>
  <c r="X2274" i="16"/>
  <c r="W866" i="16"/>
  <c r="O433" i="10"/>
  <c r="O374" i="10"/>
  <c r="T69" i="18"/>
  <c r="T87" i="18"/>
  <c r="T173" i="10"/>
  <c r="U309" i="10"/>
  <c r="U245" i="10"/>
  <c r="U54" i="25"/>
  <c r="U164" i="10"/>
  <c r="X1911" i="16"/>
  <c r="S274" i="10"/>
  <c r="S177" i="10"/>
  <c r="S295" i="10" s="1"/>
  <c r="P122" i="18"/>
  <c r="P375" i="10" s="1"/>
  <c r="P118" i="18"/>
  <c r="T308" i="10"/>
  <c r="T317" i="10" s="1"/>
  <c r="T388" i="10"/>
  <c r="Q210" i="10"/>
  <c r="Q99" i="18"/>
  <c r="Q92" i="18"/>
  <c r="R232" i="10"/>
  <c r="R117" i="18"/>
  <c r="S120" i="18"/>
  <c r="S84" i="18"/>
  <c r="S89" i="18" s="1"/>
  <c r="P231" i="10"/>
  <c r="P291" i="10"/>
  <c r="O125" i="18"/>
  <c r="O126" i="18" s="1"/>
  <c r="O354" i="10"/>
  <c r="P75" i="31"/>
  <c r="P80" i="25"/>
  <c r="S102" i="18"/>
  <c r="S66" i="18"/>
  <c r="S71" i="18" s="1"/>
  <c r="O91" i="31"/>
  <c r="O99" i="25"/>
  <c r="O96" i="25"/>
  <c r="AA3059" i="16"/>
  <c r="AB3057" i="16"/>
  <c r="W3066" i="16"/>
  <c r="X3064" i="16"/>
  <c r="K209" i="10"/>
  <c r="K268" i="10"/>
  <c r="K269" i="10"/>
  <c r="L181" i="10"/>
  <c r="L183" i="10" s="1"/>
  <c r="O86" i="31"/>
  <c r="V1904" i="16"/>
  <c r="V1905" i="16" s="1"/>
  <c r="U1897" i="16"/>
  <c r="U465" i="16" s="1"/>
  <c r="Z2273" i="16"/>
  <c r="AA1903" i="16"/>
  <c r="O84" i="31"/>
  <c r="O85" i="31" s="1"/>
  <c r="O83" i="31"/>
  <c r="O92" i="31"/>
  <c r="O93" i="31" s="1"/>
  <c r="O94" i="31"/>
  <c r="T837" i="16" l="1"/>
  <c r="T201" i="10"/>
  <c r="V1912" i="16"/>
  <c r="U1898" i="16"/>
  <c r="U466" i="16" s="1"/>
  <c r="U840" i="16" s="1"/>
  <c r="S345" i="10"/>
  <c r="S342" i="10" s="1"/>
  <c r="S341" i="10" s="1"/>
  <c r="S335" i="10" s="1"/>
  <c r="S198" i="10"/>
  <c r="S197" i="10" s="1"/>
  <c r="S191" i="10" s="1"/>
  <c r="O88" i="25"/>
  <c r="O89" i="25"/>
  <c r="O90" i="25" s="1"/>
  <c r="O91" i="25"/>
  <c r="R93" i="18"/>
  <c r="R75" i="31" s="1"/>
  <c r="R90" i="31" s="1"/>
  <c r="R92" i="31" s="1"/>
  <c r="Z2274" i="16"/>
  <c r="Z1896" i="16"/>
  <c r="Z464" i="16" s="1"/>
  <c r="Z847" i="16" s="1"/>
  <c r="P90" i="31"/>
  <c r="P91" i="31" s="1"/>
  <c r="P82" i="31"/>
  <c r="R291" i="10"/>
  <c r="R231" i="10"/>
  <c r="Q93" i="18"/>
  <c r="T177" i="10"/>
  <c r="T295" i="10" s="1"/>
  <c r="T274" i="10"/>
  <c r="V173" i="10"/>
  <c r="V69" i="18"/>
  <c r="V87" i="18"/>
  <c r="W54" i="25"/>
  <c r="W164" i="10"/>
  <c r="W309" i="10"/>
  <c r="W245" i="10"/>
  <c r="O431" i="10"/>
  <c r="O389" i="10"/>
  <c r="T84" i="18"/>
  <c r="T89" i="18" s="1"/>
  <c r="T120" i="18"/>
  <c r="Y2274" i="16"/>
  <c r="AA1910" i="16"/>
  <c r="AA1896" i="16" s="1"/>
  <c r="AA464" i="16" s="1"/>
  <c r="AA847" i="16" s="1"/>
  <c r="Y1896" i="16"/>
  <c r="Y464" i="16" s="1"/>
  <c r="Y847" i="16" s="1"/>
  <c r="Y604" i="12" s="1"/>
  <c r="P354" i="10"/>
  <c r="P125" i="18"/>
  <c r="P126" i="18" s="1"/>
  <c r="Q104" i="18"/>
  <c r="Q100" i="18"/>
  <c r="T102" i="18"/>
  <c r="T66" i="18"/>
  <c r="T71" i="18" s="1"/>
  <c r="V53" i="25"/>
  <c r="V77" i="25"/>
  <c r="V7" i="30" s="1"/>
  <c r="Q246" i="10"/>
  <c r="Q289" i="10"/>
  <c r="R246" i="10"/>
  <c r="Y1911" i="16"/>
  <c r="Z1911" i="16" s="1"/>
  <c r="O391" i="10"/>
  <c r="O369" i="10"/>
  <c r="V308" i="10"/>
  <c r="V317" i="10" s="1"/>
  <c r="V388" i="10"/>
  <c r="P226" i="10"/>
  <c r="P248" i="10"/>
  <c r="U173" i="10"/>
  <c r="U69" i="18"/>
  <c r="U87" i="18"/>
  <c r="S99" i="18"/>
  <c r="S210" i="10"/>
  <c r="S92" i="18"/>
  <c r="S93" i="18" s="1"/>
  <c r="S117" i="18"/>
  <c r="S232" i="10"/>
  <c r="T321" i="10"/>
  <c r="T437" i="10" s="1"/>
  <c r="T416" i="10"/>
  <c r="U53" i="25"/>
  <c r="U77" i="25"/>
  <c r="U7" i="30" s="1"/>
  <c r="X866" i="16"/>
  <c r="R104" i="18"/>
  <c r="R100" i="18"/>
  <c r="Q231" i="10"/>
  <c r="Q291" i="10"/>
  <c r="P10" i="30"/>
  <c r="P95" i="25"/>
  <c r="P96" i="25" s="1"/>
  <c r="P87" i="25"/>
  <c r="R122" i="18"/>
  <c r="R375" i="10" s="1"/>
  <c r="R118" i="18"/>
  <c r="P433" i="10"/>
  <c r="P374" i="10"/>
  <c r="U388" i="10"/>
  <c r="U308" i="10"/>
  <c r="U317" i="10" s="1"/>
  <c r="X165" i="10"/>
  <c r="W612" i="12"/>
  <c r="Q122" i="18"/>
  <c r="Q375" i="10" s="1"/>
  <c r="Q118" i="18"/>
  <c r="AB3059" i="16"/>
  <c r="AC3057" i="16"/>
  <c r="AC3059" i="16" s="1"/>
  <c r="X3066" i="16"/>
  <c r="Y3064" i="16"/>
  <c r="W1905" i="16"/>
  <c r="AA2273" i="16"/>
  <c r="AB1903" i="16"/>
  <c r="K285" i="10"/>
  <c r="K286" i="10"/>
  <c r="K217" i="10"/>
  <c r="L184" i="10"/>
  <c r="L186" i="10" s="1"/>
  <c r="W1904" i="16"/>
  <c r="V1897" i="16"/>
  <c r="V465" i="16" s="1"/>
  <c r="T345" i="10" l="1"/>
  <c r="T342" i="10" s="1"/>
  <c r="T341" i="10" s="1"/>
  <c r="T335" i="10" s="1"/>
  <c r="T198" i="10"/>
  <c r="T197" i="10" s="1"/>
  <c r="T191" i="10" s="1"/>
  <c r="W1912" i="16"/>
  <c r="V1898" i="16"/>
  <c r="V466" i="16" s="1"/>
  <c r="V840" i="16" s="1"/>
  <c r="U837" i="16"/>
  <c r="U201" i="10"/>
  <c r="P88" i="25"/>
  <c r="AA165" i="10"/>
  <c r="AA604" i="12"/>
  <c r="AA612" i="12" s="1"/>
  <c r="Z165" i="10"/>
  <c r="Z604" i="12"/>
  <c r="R80" i="25"/>
  <c r="R87" i="25" s="1"/>
  <c r="R89" i="25" s="1"/>
  <c r="R82" i="31"/>
  <c r="R84" i="31" s="1"/>
  <c r="Y866" i="16"/>
  <c r="Z866" i="16" s="1"/>
  <c r="AA866" i="16" s="1"/>
  <c r="P369" i="10"/>
  <c r="P391" i="10"/>
  <c r="Q226" i="10"/>
  <c r="Q248" i="10"/>
  <c r="U120" i="18"/>
  <c r="U84" i="18"/>
  <c r="U89" i="18" s="1"/>
  <c r="T210" i="10"/>
  <c r="T99" i="18"/>
  <c r="T92" i="18"/>
  <c r="AA2274" i="16"/>
  <c r="W173" i="10"/>
  <c r="W69" i="18"/>
  <c r="W87" i="18"/>
  <c r="R226" i="10"/>
  <c r="R248" i="10"/>
  <c r="X245" i="10"/>
  <c r="X54" i="25"/>
  <c r="X164" i="10"/>
  <c r="X309" i="10"/>
  <c r="U66" i="18"/>
  <c r="U71" i="18" s="1"/>
  <c r="U102" i="18"/>
  <c r="W77" i="25"/>
  <c r="W7" i="30" s="1"/>
  <c r="W53" i="25"/>
  <c r="R354" i="10"/>
  <c r="R431" i="10" s="1"/>
  <c r="R125" i="18"/>
  <c r="U177" i="10"/>
  <c r="U295" i="10" s="1"/>
  <c r="U274" i="10"/>
  <c r="AA1911" i="16"/>
  <c r="V120" i="18"/>
  <c r="V84" i="18"/>
  <c r="V89" i="18" s="1"/>
  <c r="P86" i="31"/>
  <c r="P84" i="31"/>
  <c r="P85" i="31" s="1"/>
  <c r="S75" i="31"/>
  <c r="S80" i="25"/>
  <c r="Q433" i="10"/>
  <c r="Q374" i="10"/>
  <c r="R374" i="10"/>
  <c r="R433" i="10"/>
  <c r="S291" i="10"/>
  <c r="S231" i="10"/>
  <c r="Q125" i="18"/>
  <c r="Q126" i="18" s="1"/>
  <c r="Q354" i="10"/>
  <c r="T232" i="10"/>
  <c r="T117" i="18"/>
  <c r="V66" i="18"/>
  <c r="V71" i="18" s="1"/>
  <c r="V102" i="18"/>
  <c r="P92" i="31"/>
  <c r="P93" i="31" s="1"/>
  <c r="P94" i="31"/>
  <c r="P89" i="25"/>
  <c r="P90" i="25" s="1"/>
  <c r="P91" i="25"/>
  <c r="S122" i="18"/>
  <c r="S375" i="10" s="1"/>
  <c r="S118" i="18"/>
  <c r="V274" i="10"/>
  <c r="V177" i="10"/>
  <c r="V295" i="10" s="1"/>
  <c r="P83" i="31"/>
  <c r="P97" i="25"/>
  <c r="P98" i="25" s="1"/>
  <c r="P99" i="25"/>
  <c r="U321" i="10"/>
  <c r="U437" i="10" s="1"/>
  <c r="U416" i="10"/>
  <c r="S246" i="10"/>
  <c r="S289" i="10"/>
  <c r="P389" i="10"/>
  <c r="P431" i="10"/>
  <c r="AB1910" i="16"/>
  <c r="AB1896" i="16" s="1"/>
  <c r="AB464" i="16" s="1"/>
  <c r="AB847" i="16" s="1"/>
  <c r="S104" i="18"/>
  <c r="S100" i="18"/>
  <c r="V416" i="10"/>
  <c r="V321" i="10"/>
  <c r="V437" i="10" s="1"/>
  <c r="Y165" i="10"/>
  <c r="X612" i="12"/>
  <c r="W308" i="10"/>
  <c r="W317" i="10" s="1"/>
  <c r="W388" i="10"/>
  <c r="Q80" i="25"/>
  <c r="Q75" i="31"/>
  <c r="AD3057" i="16"/>
  <c r="Y3066" i="16"/>
  <c r="Z3064" i="16"/>
  <c r="L225" i="10"/>
  <c r="L275" i="10"/>
  <c r="L282" i="10"/>
  <c r="L244" i="10"/>
  <c r="L243" i="10" s="1"/>
  <c r="L265" i="10" s="1"/>
  <c r="L267" i="10" s="1"/>
  <c r="AB2273" i="16"/>
  <c r="AC1903" i="16"/>
  <c r="K240" i="10"/>
  <c r="K276" i="10"/>
  <c r="K239" i="10"/>
  <c r="W1897" i="16"/>
  <c r="W465" i="16" s="1"/>
  <c r="X1904" i="16"/>
  <c r="X1905" i="16" s="1"/>
  <c r="U345" i="10" l="1"/>
  <c r="U342" i="10" s="1"/>
  <c r="U341" i="10" s="1"/>
  <c r="U335" i="10" s="1"/>
  <c r="U198" i="10"/>
  <c r="U197" i="10" s="1"/>
  <c r="U191" i="10" s="1"/>
  <c r="X1912" i="16"/>
  <c r="W1898" i="16"/>
  <c r="W466" i="16" s="1"/>
  <c r="W840" i="16" s="1"/>
  <c r="V837" i="16"/>
  <c r="V201" i="10"/>
  <c r="AA245" i="10"/>
  <c r="AA164" i="10"/>
  <c r="AA173" i="10" s="1"/>
  <c r="AA54" i="25"/>
  <c r="AA309" i="10"/>
  <c r="Z309" i="10"/>
  <c r="Z245" i="10"/>
  <c r="Z54" i="25"/>
  <c r="Z164" i="10"/>
  <c r="Z173" i="10" s="1"/>
  <c r="AB165" i="10"/>
  <c r="AB604" i="12"/>
  <c r="AB612" i="12" s="1"/>
  <c r="R10" i="30"/>
  <c r="R95" i="25"/>
  <c r="R97" i="25" s="1"/>
  <c r="Q90" i="31"/>
  <c r="Q82" i="31"/>
  <c r="T118" i="18"/>
  <c r="T122" i="18"/>
  <c r="T375" i="10" s="1"/>
  <c r="Q369" i="10"/>
  <c r="Q391" i="10"/>
  <c r="W84" i="18"/>
  <c r="W89" i="18" s="1"/>
  <c r="W120" i="18"/>
  <c r="U117" i="18"/>
  <c r="U232" i="10"/>
  <c r="Q10" i="30"/>
  <c r="Q87" i="25"/>
  <c r="Q95" i="25"/>
  <c r="S125" i="18"/>
  <c r="S126" i="18" s="1"/>
  <c r="S354" i="10"/>
  <c r="T231" i="10"/>
  <c r="T291" i="10"/>
  <c r="AB1911" i="16"/>
  <c r="U99" i="18"/>
  <c r="U92" i="18"/>
  <c r="U93" i="18" s="1"/>
  <c r="U210" i="10"/>
  <c r="U289" i="10" s="1"/>
  <c r="W66" i="18"/>
  <c r="W71" i="18" s="1"/>
  <c r="W102" i="18"/>
  <c r="W321" i="10"/>
  <c r="W437" i="10" s="1"/>
  <c r="W416" i="10"/>
  <c r="R126" i="18"/>
  <c r="S95" i="25"/>
  <c r="S97" i="25" s="1"/>
  <c r="S10" i="30"/>
  <c r="S87" i="25"/>
  <c r="S89" i="25" s="1"/>
  <c r="X173" i="10"/>
  <c r="X87" i="18"/>
  <c r="X69" i="18"/>
  <c r="S226" i="10"/>
  <c r="S248" i="10"/>
  <c r="S90" i="31"/>
  <c r="S92" i="31" s="1"/>
  <c r="S82" i="31"/>
  <c r="S84" i="31" s="1"/>
  <c r="X77" i="25"/>
  <c r="X7" i="30" s="1"/>
  <c r="X53" i="25"/>
  <c r="AC1910" i="16"/>
  <c r="AD1910" i="16" s="1"/>
  <c r="AB2274" i="16"/>
  <c r="Q389" i="10"/>
  <c r="Q431" i="10"/>
  <c r="R389" i="10"/>
  <c r="X308" i="10"/>
  <c r="X317" i="10" s="1"/>
  <c r="X388" i="10"/>
  <c r="Y245" i="10"/>
  <c r="Y309" i="10"/>
  <c r="Y164" i="10"/>
  <c r="Y173" i="10" s="1"/>
  <c r="Y54" i="25"/>
  <c r="T93" i="18"/>
  <c r="W177" i="10"/>
  <c r="W295" i="10" s="1"/>
  <c r="W274" i="10"/>
  <c r="T104" i="18"/>
  <c r="T100" i="18"/>
  <c r="S374" i="10"/>
  <c r="S433" i="10"/>
  <c r="V99" i="18"/>
  <c r="V210" i="10"/>
  <c r="V92" i="18"/>
  <c r="R369" i="10"/>
  <c r="R391" i="10"/>
  <c r="V117" i="18"/>
  <c r="V232" i="10"/>
  <c r="T246" i="10"/>
  <c r="T289" i="10"/>
  <c r="AE3057" i="16"/>
  <c r="AD3059" i="16"/>
  <c r="AA3064" i="16"/>
  <c r="Z3066" i="16"/>
  <c r="Y1905" i="16"/>
  <c r="L214" i="10"/>
  <c r="M266" i="10"/>
  <c r="AB866" i="16"/>
  <c r="AC2273" i="16"/>
  <c r="AD1903" i="16"/>
  <c r="M85" i="22"/>
  <c r="M87" i="22" s="1"/>
  <c r="Y1904" i="16"/>
  <c r="X1897" i="16"/>
  <c r="X465" i="16" s="1"/>
  <c r="Y1912" i="16" l="1"/>
  <c r="X1898" i="16"/>
  <c r="X466" i="16" s="1"/>
  <c r="X840" i="16" s="1"/>
  <c r="W201" i="10"/>
  <c r="W837" i="16"/>
  <c r="V198" i="10"/>
  <c r="V197" i="10" s="1"/>
  <c r="V191" i="10" s="1"/>
  <c r="V345" i="10"/>
  <c r="V342" i="10" s="1"/>
  <c r="V341" i="10" s="1"/>
  <c r="V335" i="10" s="1"/>
  <c r="AA77" i="25"/>
  <c r="AA7" i="30" s="1"/>
  <c r="AA53" i="25"/>
  <c r="AA274" i="10"/>
  <c r="AA177" i="10"/>
  <c r="AA295" i="10" s="1"/>
  <c r="AA388" i="10"/>
  <c r="AA308" i="10"/>
  <c r="AA317" i="10" s="1"/>
  <c r="Z53" i="25"/>
  <c r="Z77" i="25"/>
  <c r="Z7" i="30" s="1"/>
  <c r="Z308" i="10"/>
  <c r="Z317" i="10" s="1"/>
  <c r="Z388" i="10"/>
  <c r="Z177" i="10"/>
  <c r="Z295" i="10" s="1"/>
  <c r="Z274" i="10"/>
  <c r="AB54" i="25"/>
  <c r="AB245" i="10"/>
  <c r="AB164" i="10"/>
  <c r="AB309" i="10"/>
  <c r="U246" i="10"/>
  <c r="AC2274" i="16"/>
  <c r="X84" i="18"/>
  <c r="X89" i="18" s="1"/>
  <c r="X120" i="18"/>
  <c r="S389" i="10"/>
  <c r="S431" i="10"/>
  <c r="W117" i="18"/>
  <c r="W232" i="10"/>
  <c r="AC1896" i="16"/>
  <c r="AC464" i="16" s="1"/>
  <c r="AC847" i="16" s="1"/>
  <c r="V246" i="10"/>
  <c r="V289" i="10"/>
  <c r="X177" i="10"/>
  <c r="X295" i="10" s="1"/>
  <c r="X274" i="10"/>
  <c r="W210" i="10"/>
  <c r="W92" i="18"/>
  <c r="W93" i="18" s="1"/>
  <c r="W99" i="18"/>
  <c r="T226" i="10"/>
  <c r="T248" i="10"/>
  <c r="V104" i="18"/>
  <c r="V100" i="18"/>
  <c r="U75" i="31"/>
  <c r="U80" i="25"/>
  <c r="X416" i="10"/>
  <c r="X321" i="10"/>
  <c r="X437" i="10" s="1"/>
  <c r="Q96" i="25"/>
  <c r="R96" i="25" s="1"/>
  <c r="S96" i="25" s="1"/>
  <c r="S99" i="25"/>
  <c r="Q97" i="25"/>
  <c r="Q99" i="25"/>
  <c r="R99" i="25"/>
  <c r="T75" i="31"/>
  <c r="T80" i="25"/>
  <c r="V93" i="18"/>
  <c r="Q89" i="25"/>
  <c r="S91" i="25"/>
  <c r="Q88" i="25"/>
  <c r="R88" i="25" s="1"/>
  <c r="S88" i="25" s="1"/>
  <c r="Q91" i="25"/>
  <c r="R91" i="25"/>
  <c r="T433" i="10"/>
  <c r="T374" i="10"/>
  <c r="AE1910" i="16"/>
  <c r="AE2274" i="16" s="1"/>
  <c r="V231" i="10"/>
  <c r="V291" i="10"/>
  <c r="S391" i="10"/>
  <c r="S369" i="10"/>
  <c r="Y77" i="25"/>
  <c r="Y7" i="30" s="1"/>
  <c r="Y53" i="25"/>
  <c r="U100" i="18"/>
  <c r="U104" i="18"/>
  <c r="AD2274" i="16"/>
  <c r="V118" i="18"/>
  <c r="V122" i="18"/>
  <c r="V375" i="10" s="1"/>
  <c r="Y274" i="10"/>
  <c r="Y177" i="10"/>
  <c r="Y295" i="10" s="1"/>
  <c r="AC1911" i="16"/>
  <c r="AD1911" i="16" s="1"/>
  <c r="U231" i="10"/>
  <c r="U291" i="10"/>
  <c r="Q86" i="31"/>
  <c r="R86" i="31"/>
  <c r="S86" i="31"/>
  <c r="Q83" i="31"/>
  <c r="R83" i="31" s="1"/>
  <c r="S83" i="31" s="1"/>
  <c r="Q84" i="31"/>
  <c r="X102" i="18"/>
  <c r="X66" i="18"/>
  <c r="X71" i="18" s="1"/>
  <c r="T125" i="18"/>
  <c r="T354" i="10"/>
  <c r="Y308" i="10"/>
  <c r="Y317" i="10" s="1"/>
  <c r="Y388" i="10"/>
  <c r="U122" i="18"/>
  <c r="U375" i="10" s="1"/>
  <c r="U118" i="18"/>
  <c r="Q94" i="31"/>
  <c r="Q91" i="31"/>
  <c r="R91" i="31" s="1"/>
  <c r="S91" i="31" s="1"/>
  <c r="Q92" i="31"/>
  <c r="S94" i="31"/>
  <c r="R94" i="31"/>
  <c r="AE3059" i="16"/>
  <c r="H3059" i="16" s="1"/>
  <c r="H3057" i="16"/>
  <c r="Z1905" i="16"/>
  <c r="AA3066" i="16"/>
  <c r="AB3064" i="16"/>
  <c r="Y1897" i="16"/>
  <c r="Y465" i="16" s="1"/>
  <c r="Z1904" i="16"/>
  <c r="M224" i="10"/>
  <c r="AD1896" i="16"/>
  <c r="AD464" i="16" s="1"/>
  <c r="AD847" i="16" s="1"/>
  <c r="AD604" i="12" s="1"/>
  <c r="AD612" i="12" s="1"/>
  <c r="AD2273" i="16"/>
  <c r="AE1903" i="16"/>
  <c r="M91" i="22"/>
  <c r="M93" i="22" s="1"/>
  <c r="M232" i="11" s="1"/>
  <c r="M237" i="11" s="1"/>
  <c r="M248" i="11" s="1"/>
  <c r="M178" i="10" s="1"/>
  <c r="L213" i="10"/>
  <c r="Z1912" i="16" l="1"/>
  <c r="Y1898" i="16"/>
  <c r="Y466" i="16" s="1"/>
  <c r="Y840" i="16" s="1"/>
  <c r="X837" i="16"/>
  <c r="X201" i="10"/>
  <c r="W345" i="10"/>
  <c r="W342" i="10" s="1"/>
  <c r="W341" i="10" s="1"/>
  <c r="W335" i="10" s="1"/>
  <c r="W198" i="10"/>
  <c r="W197" i="10" s="1"/>
  <c r="W191" i="10" s="1"/>
  <c r="AA321" i="10"/>
  <c r="AA437" i="10" s="1"/>
  <c r="AA416" i="10"/>
  <c r="Z321" i="10"/>
  <c r="Z437" i="10" s="1"/>
  <c r="Z416" i="10"/>
  <c r="AB173" i="10"/>
  <c r="AB291" i="10"/>
  <c r="AB289" i="10"/>
  <c r="AB308" i="10"/>
  <c r="AB388" i="10"/>
  <c r="AB77" i="25"/>
  <c r="AB7" i="30" s="1"/>
  <c r="AB53" i="25"/>
  <c r="AC165" i="10"/>
  <c r="AC164" i="10" s="1"/>
  <c r="AC604" i="12"/>
  <c r="AC612" i="12" s="1"/>
  <c r="AC866" i="16"/>
  <c r="AD866" i="16" s="1"/>
  <c r="AE1911" i="16"/>
  <c r="U226" i="10"/>
  <c r="U248" i="10"/>
  <c r="T369" i="10"/>
  <c r="T391" i="10"/>
  <c r="T95" i="25"/>
  <c r="T96" i="25" s="1"/>
  <c r="T10" i="30"/>
  <c r="T87" i="25"/>
  <c r="W80" i="25"/>
  <c r="W75" i="31"/>
  <c r="W122" i="18"/>
  <c r="W375" i="10" s="1"/>
  <c r="W118" i="18"/>
  <c r="T82" i="31"/>
  <c r="T90" i="31"/>
  <c r="U87" i="25"/>
  <c r="U10" i="30"/>
  <c r="U95" i="25"/>
  <c r="U97" i="25" s="1"/>
  <c r="W246" i="10"/>
  <c r="W289" i="10"/>
  <c r="U374" i="10"/>
  <c r="U433" i="10"/>
  <c r="X210" i="10"/>
  <c r="X99" i="18"/>
  <c r="X92" i="18"/>
  <c r="X93" i="18" s="1"/>
  <c r="U82" i="31"/>
  <c r="U90" i="31"/>
  <c r="U92" i="31" s="1"/>
  <c r="V433" i="10"/>
  <c r="V374" i="10"/>
  <c r="S98" i="25"/>
  <c r="R98" i="25"/>
  <c r="Q98" i="25"/>
  <c r="V354" i="10"/>
  <c r="V125" i="18"/>
  <c r="X232" i="10"/>
  <c r="X117" i="18"/>
  <c r="Y321" i="10"/>
  <c r="Y437" i="10" s="1"/>
  <c r="Y416" i="10"/>
  <c r="T389" i="10"/>
  <c r="T431" i="10"/>
  <c r="V226" i="10"/>
  <c r="V248" i="10"/>
  <c r="R90" i="25"/>
  <c r="S90" i="25"/>
  <c r="Q90" i="25"/>
  <c r="S85" i="31"/>
  <c r="Q85" i="31"/>
  <c r="R85" i="31"/>
  <c r="S93" i="31"/>
  <c r="Q93" i="31"/>
  <c r="R93" i="31"/>
  <c r="T126" i="18"/>
  <c r="U354" i="10"/>
  <c r="U431" i="10" s="1"/>
  <c r="U125" i="18"/>
  <c r="V75" i="31"/>
  <c r="V80" i="25"/>
  <c r="W104" i="18"/>
  <c r="W100" i="18"/>
  <c r="W231" i="10"/>
  <c r="W291" i="10"/>
  <c r="AB3066" i="16"/>
  <c r="AC3064" i="16"/>
  <c r="AA1905" i="16"/>
  <c r="AE1896" i="16"/>
  <c r="AE464" i="16" s="1"/>
  <c r="AE847" i="16" s="1"/>
  <c r="AE604" i="12" s="1"/>
  <c r="AE612" i="12" s="1"/>
  <c r="AE2273" i="16"/>
  <c r="L209" i="10"/>
  <c r="L269" i="10"/>
  <c r="L268" i="10"/>
  <c r="Y612" i="12"/>
  <c r="AD165" i="10"/>
  <c r="M181" i="10"/>
  <c r="M183" i="10" s="1"/>
  <c r="AA1904" i="16"/>
  <c r="Z1897" i="16"/>
  <c r="Z465" i="16" s="1"/>
  <c r="X345" i="10" l="1"/>
  <c r="X342" i="10" s="1"/>
  <c r="X341" i="10" s="1"/>
  <c r="X335" i="10" s="1"/>
  <c r="X198" i="10"/>
  <c r="X197" i="10" s="1"/>
  <c r="X191" i="10" s="1"/>
  <c r="AA1912" i="16"/>
  <c r="Z1898" i="16"/>
  <c r="Z466" i="16" s="1"/>
  <c r="Z840" i="16" s="1"/>
  <c r="Y201" i="10"/>
  <c r="Y837" i="16"/>
  <c r="AB274" i="10"/>
  <c r="AB177" i="10"/>
  <c r="AB295" i="10" s="1"/>
  <c r="AB317" i="10"/>
  <c r="AB431" i="10"/>
  <c r="AB433" i="10"/>
  <c r="AC173" i="10"/>
  <c r="Y69" i="18"/>
  <c r="AC289" i="10"/>
  <c r="AC291" i="10"/>
  <c r="Y87" i="18"/>
  <c r="AC309" i="10"/>
  <c r="AC54" i="25"/>
  <c r="AC245" i="10"/>
  <c r="V126" i="18"/>
  <c r="U96" i="25"/>
  <c r="W226" i="10"/>
  <c r="W248" i="10"/>
  <c r="X246" i="10"/>
  <c r="X289" i="10"/>
  <c r="T92" i="31"/>
  <c r="T94" i="31"/>
  <c r="U94" i="31"/>
  <c r="T97" i="25"/>
  <c r="T99" i="25"/>
  <c r="U99" i="25"/>
  <c r="T86" i="31"/>
  <c r="T83" i="31"/>
  <c r="U83" i="31" s="1"/>
  <c r="T84" i="31"/>
  <c r="U86" i="31"/>
  <c r="V87" i="25"/>
  <c r="V89" i="25" s="1"/>
  <c r="V10" i="30"/>
  <c r="V95" i="25"/>
  <c r="X118" i="18"/>
  <c r="X122" i="18"/>
  <c r="X375" i="10" s="1"/>
  <c r="V369" i="10"/>
  <c r="V391" i="10"/>
  <c r="U369" i="10"/>
  <c r="U391" i="10"/>
  <c r="X104" i="18"/>
  <c r="X100" i="18"/>
  <c r="V82" i="31"/>
  <c r="V84" i="31" s="1"/>
  <c r="V90" i="31"/>
  <c r="V94" i="31" s="1"/>
  <c r="X291" i="10"/>
  <c r="X231" i="10"/>
  <c r="W374" i="10"/>
  <c r="W433" i="10"/>
  <c r="W354" i="10"/>
  <c r="W125" i="18"/>
  <c r="W126" i="18" s="1"/>
  <c r="W90" i="31"/>
  <c r="W82" i="31"/>
  <c r="V389" i="10"/>
  <c r="V431" i="10"/>
  <c r="U84" i="31"/>
  <c r="W95" i="25"/>
  <c r="W97" i="25" s="1"/>
  <c r="W10" i="30"/>
  <c r="W87" i="25"/>
  <c r="T91" i="31"/>
  <c r="U91" i="31" s="1"/>
  <c r="U89" i="25"/>
  <c r="U126" i="18"/>
  <c r="U389" i="10"/>
  <c r="X75" i="31"/>
  <c r="X80" i="25"/>
  <c r="T91" i="25"/>
  <c r="T88" i="25"/>
  <c r="U88" i="25" s="1"/>
  <c r="T89" i="25"/>
  <c r="U91" i="25"/>
  <c r="AB1905" i="16"/>
  <c r="AC3066" i="16"/>
  <c r="AD3064" i="16"/>
  <c r="AE165" i="10"/>
  <c r="Z612" i="12"/>
  <c r="AD164" i="10"/>
  <c r="AD245" i="10"/>
  <c r="AD309" i="10"/>
  <c r="AD54" i="25"/>
  <c r="M184" i="10"/>
  <c r="M186" i="10" s="1"/>
  <c r="L217" i="10"/>
  <c r="L285" i="10"/>
  <c r="L286" i="10"/>
  <c r="AB1904" i="16"/>
  <c r="AA1897" i="16"/>
  <c r="AA465" i="16" s="1"/>
  <c r="AE866" i="16"/>
  <c r="AB1912" i="16" l="1"/>
  <c r="AA1898" i="16"/>
  <c r="AA466" i="16" s="1"/>
  <c r="AA840" i="16" s="1"/>
  <c r="AA837" i="16" s="1"/>
  <c r="Z201" i="10"/>
  <c r="Z837" i="16"/>
  <c r="Y345" i="10"/>
  <c r="Y342" i="10" s="1"/>
  <c r="Y341" i="10" s="1"/>
  <c r="Y335" i="10" s="1"/>
  <c r="Y198" i="10"/>
  <c r="Y197" i="10" s="1"/>
  <c r="Y191" i="10" s="1"/>
  <c r="AB321" i="10"/>
  <c r="AB437" i="10" s="1"/>
  <c r="AB416" i="10"/>
  <c r="Y102" i="18"/>
  <c r="Y66" i="18"/>
  <c r="Y71" i="18" s="1"/>
  <c r="AC308" i="10"/>
  <c r="AC317" i="10" s="1"/>
  <c r="AC388" i="10"/>
  <c r="AC274" i="10"/>
  <c r="AC177" i="10"/>
  <c r="AC295" i="10" s="1"/>
  <c r="Y84" i="18"/>
  <c r="Y89" i="18" s="1"/>
  <c r="Y120" i="18"/>
  <c r="AC53" i="25"/>
  <c r="AC77" i="25"/>
  <c r="AC7" i="30" s="1"/>
  <c r="V88" i="25"/>
  <c r="W88" i="25" s="1"/>
  <c r="V83" i="31"/>
  <c r="W83" i="31" s="1"/>
  <c r="V91" i="31"/>
  <c r="W91" i="31" s="1"/>
  <c r="V86" i="31"/>
  <c r="X248" i="10"/>
  <c r="X226" i="10"/>
  <c r="V92" i="31"/>
  <c r="V93" i="31" s="1"/>
  <c r="W94" i="31"/>
  <c r="X433" i="10"/>
  <c r="X374" i="10"/>
  <c r="X10" i="30"/>
  <c r="X87" i="25"/>
  <c r="X95" i="25"/>
  <c r="U93" i="31"/>
  <c r="T93" i="31"/>
  <c r="T90" i="25"/>
  <c r="U90" i="25"/>
  <c r="V90" i="25"/>
  <c r="W91" i="25"/>
  <c r="W89" i="25"/>
  <c r="W90" i="25" s="1"/>
  <c r="X82" i="31"/>
  <c r="X86" i="31" s="1"/>
  <c r="X90" i="31"/>
  <c r="W389" i="10"/>
  <c r="W431" i="10"/>
  <c r="V97" i="25"/>
  <c r="V98" i="25" s="1"/>
  <c r="W99" i="25"/>
  <c r="V99" i="25"/>
  <c r="W86" i="31"/>
  <c r="W84" i="31"/>
  <c r="W85" i="31" s="1"/>
  <c r="T85" i="31"/>
  <c r="V85" i="31"/>
  <c r="W92" i="31"/>
  <c r="U85" i="31"/>
  <c r="V96" i="25"/>
  <c r="W96" i="25" s="1"/>
  <c r="X125" i="18"/>
  <c r="X126" i="18" s="1"/>
  <c r="X354" i="10"/>
  <c r="V91" i="25"/>
  <c r="W369" i="10"/>
  <c r="W391" i="10"/>
  <c r="U98" i="25"/>
  <c r="T98" i="25"/>
  <c r="AD3066" i="16"/>
  <c r="AE3064" i="16"/>
  <c r="AC1905" i="16"/>
  <c r="L276" i="10"/>
  <c r="AD53" i="25"/>
  <c r="AD77" i="25"/>
  <c r="AD7" i="30" s="1"/>
  <c r="M225" i="10"/>
  <c r="M244" i="10"/>
  <c r="M243" i="10" s="1"/>
  <c r="M265" i="10" s="1"/>
  <c r="M267" i="10" s="1"/>
  <c r="M282" i="10"/>
  <c r="M275" i="10"/>
  <c r="AD388" i="10"/>
  <c r="AD308" i="10"/>
  <c r="AD173" i="10"/>
  <c r="AD289" i="10"/>
  <c r="Z69" i="18"/>
  <c r="Z87" i="18"/>
  <c r="AD291" i="10"/>
  <c r="AB1897" i="16"/>
  <c r="AB465" i="16" s="1"/>
  <c r="AC1904" i="16"/>
  <c r="AE245" i="10"/>
  <c r="AE54" i="25"/>
  <c r="AE309" i="10"/>
  <c r="AE164" i="10"/>
  <c r="AA201" i="10" l="1"/>
  <c r="AC1912" i="16"/>
  <c r="AB1898" i="16"/>
  <c r="AB466" i="16" s="1"/>
  <c r="AB840" i="16" s="1"/>
  <c r="AB837" i="16" s="1"/>
  <c r="Z198" i="10"/>
  <c r="Z197" i="10" s="1"/>
  <c r="Z191" i="10" s="1"/>
  <c r="Z345" i="10"/>
  <c r="Z342" i="10" s="1"/>
  <c r="Z341" i="10" s="1"/>
  <c r="Z335" i="10" s="1"/>
  <c r="AC431" i="10"/>
  <c r="AC433" i="10"/>
  <c r="Y210" i="10"/>
  <c r="Y99" i="18"/>
  <c r="AC321" i="10"/>
  <c r="AC437" i="10" s="1"/>
  <c r="AC416" i="10"/>
  <c r="Y117" i="18"/>
  <c r="Y92" i="18"/>
  <c r="Y93" i="18" s="1"/>
  <c r="Y232" i="10"/>
  <c r="W98" i="25"/>
  <c r="X96" i="25"/>
  <c r="W93" i="31"/>
  <c r="X389" i="10"/>
  <c r="X431" i="10"/>
  <c r="X88" i="25"/>
  <c r="X89" i="25"/>
  <c r="X90" i="25" s="1"/>
  <c r="X92" i="31"/>
  <c r="X93" i="31" s="1"/>
  <c r="X94" i="31"/>
  <c r="X369" i="10"/>
  <c r="X391" i="10"/>
  <c r="X84" i="31"/>
  <c r="X85" i="31" s="1"/>
  <c r="X83" i="31"/>
  <c r="X91" i="25"/>
  <c r="X91" i="31"/>
  <c r="X97" i="25"/>
  <c r="X98" i="25" s="1"/>
  <c r="X99" i="25"/>
  <c r="AD1905" i="16"/>
  <c r="AE3066" i="16"/>
  <c r="H3066" i="16" s="1"/>
  <c r="H3064" i="16"/>
  <c r="AA198" i="10"/>
  <c r="AA197" i="10" s="1"/>
  <c r="AA191" i="10" s="1"/>
  <c r="AA345" i="10"/>
  <c r="AA342" i="10" s="1"/>
  <c r="AA341" i="10" s="1"/>
  <c r="AA335" i="10" s="1"/>
  <c r="Z102" i="18"/>
  <c r="Z66" i="18"/>
  <c r="Z71" i="18" s="1"/>
  <c r="AD317" i="10"/>
  <c r="AD431" i="10"/>
  <c r="AD433" i="10"/>
  <c r="N85" i="22"/>
  <c r="N87" i="22" s="1"/>
  <c r="Z84" i="18"/>
  <c r="Z89" i="18" s="1"/>
  <c r="Z120" i="18"/>
  <c r="M214" i="10"/>
  <c r="N266" i="10"/>
  <c r="AE173" i="10"/>
  <c r="AA69" i="18"/>
  <c r="AE291" i="10"/>
  <c r="AA87" i="18"/>
  <c r="AE289" i="10"/>
  <c r="AD274" i="10"/>
  <c r="AD177" i="10"/>
  <c r="AE388" i="10"/>
  <c r="AE308" i="10"/>
  <c r="AC1897" i="16"/>
  <c r="AC465" i="16" s="1"/>
  <c r="AD1904" i="16"/>
  <c r="AE53" i="25"/>
  <c r="AE77" i="25"/>
  <c r="AE7" i="30" s="1"/>
  <c r="AB201" i="10" l="1"/>
  <c r="AB345" i="10" s="1"/>
  <c r="AB342" i="10" s="1"/>
  <c r="AB341" i="10" s="1"/>
  <c r="AB335" i="10" s="1"/>
  <c r="AD1912" i="16"/>
  <c r="AC1898" i="16"/>
  <c r="AC466" i="16" s="1"/>
  <c r="AC840" i="16" s="1"/>
  <c r="AC837" i="16" s="1"/>
  <c r="Y289" i="10"/>
  <c r="Y246" i="10"/>
  <c r="Y104" i="18"/>
  <c r="Y354" i="10" s="1"/>
  <c r="Y100" i="18"/>
  <c r="Y231" i="10"/>
  <c r="Y291" i="10"/>
  <c r="Y122" i="18"/>
  <c r="Y118" i="18"/>
  <c r="AE1905" i="16"/>
  <c r="AA120" i="18"/>
  <c r="AA84" i="18"/>
  <c r="AA89" i="18" s="1"/>
  <c r="AA102" i="18"/>
  <c r="AA66" i="18"/>
  <c r="AA71" i="18" s="1"/>
  <c r="AD416" i="10"/>
  <c r="AD321" i="10"/>
  <c r="AE433" i="10"/>
  <c r="AE431" i="10"/>
  <c r="AE317" i="10"/>
  <c r="AE177" i="10"/>
  <c r="AE274" i="10"/>
  <c r="Z232" i="10"/>
  <c r="Z117" i="18"/>
  <c r="Z92" i="18"/>
  <c r="Z210" i="10"/>
  <c r="Z99" i="18"/>
  <c r="AD1897" i="16"/>
  <c r="AD465" i="16" s="1"/>
  <c r="AE1904" i="16"/>
  <c r="AE1897" i="16" s="1"/>
  <c r="AE465" i="16" s="1"/>
  <c r="Y80" i="25"/>
  <c r="Y75" i="31"/>
  <c r="AD295" i="10"/>
  <c r="N224" i="10"/>
  <c r="N91" i="22"/>
  <c r="N93" i="22" s="1"/>
  <c r="N232" i="11" s="1"/>
  <c r="N237" i="11" s="1"/>
  <c r="N248" i="11" s="1"/>
  <c r="N178" i="10" s="1"/>
  <c r="M213" i="10"/>
  <c r="AB198" i="10" l="1"/>
  <c r="AB197" i="10" s="1"/>
  <c r="AB191" i="10" s="1"/>
  <c r="AC201" i="10"/>
  <c r="AC198" i="10" s="1"/>
  <c r="AC197" i="10" s="1"/>
  <c r="AC191" i="10" s="1"/>
  <c r="AE1912" i="16"/>
  <c r="AE1898" i="16" s="1"/>
  <c r="AE466" i="16" s="1"/>
  <c r="AE840" i="16" s="1"/>
  <c r="AE837" i="16" s="1"/>
  <c r="AD1898" i="16"/>
  <c r="AD466" i="16" s="1"/>
  <c r="AD840" i="16" s="1"/>
  <c r="AD837" i="16" s="1"/>
  <c r="Y226" i="10"/>
  <c r="Y248" i="10"/>
  <c r="Y375" i="10"/>
  <c r="Y125" i="18"/>
  <c r="Y126" i="18" s="1"/>
  <c r="Z93" i="18"/>
  <c r="AD437" i="10"/>
  <c r="Z122" i="18"/>
  <c r="Z375" i="10" s="1"/>
  <c r="Z118" i="18"/>
  <c r="Z231" i="10"/>
  <c r="Z291" i="10"/>
  <c r="AA92" i="18"/>
  <c r="AB93" i="18" s="1"/>
  <c r="AA99" i="18"/>
  <c r="AA210" i="10"/>
  <c r="AA246" i="10" s="1"/>
  <c r="AA232" i="10"/>
  <c r="AA117" i="18"/>
  <c r="N181" i="10"/>
  <c r="N183" i="10" s="1"/>
  <c r="AE321" i="10"/>
  <c r="AE416" i="10"/>
  <c r="Y87" i="25"/>
  <c r="Y10" i="30"/>
  <c r="Y95" i="25"/>
  <c r="M209" i="10"/>
  <c r="M268" i="10"/>
  <c r="M269" i="10"/>
  <c r="AE295" i="10"/>
  <c r="Z100" i="18"/>
  <c r="Z104" i="18"/>
  <c r="Y431" i="10"/>
  <c r="Y389" i="10"/>
  <c r="Y82" i="31"/>
  <c r="Y90" i="31"/>
  <c r="Z289" i="10"/>
  <c r="Z246" i="10"/>
  <c r="AC345" i="10" l="1"/>
  <c r="AC342" i="10" s="1"/>
  <c r="AC341" i="10" s="1"/>
  <c r="AC335" i="10" s="1"/>
  <c r="AD201" i="10"/>
  <c r="AD345" i="10" s="1"/>
  <c r="AD342" i="10" s="1"/>
  <c r="AD341" i="10" s="1"/>
  <c r="AD335" i="10" s="1"/>
  <c r="AE201" i="10"/>
  <c r="AE198" i="10" s="1"/>
  <c r="AE197" i="10" s="1"/>
  <c r="AE191" i="10" s="1"/>
  <c r="Y433" i="10"/>
  <c r="Y374" i="10"/>
  <c r="Y97" i="25"/>
  <c r="Y99" i="25"/>
  <c r="Y96" i="25"/>
  <c r="AA231" i="10"/>
  <c r="AA291" i="10"/>
  <c r="Z374" i="10"/>
  <c r="Z433" i="10"/>
  <c r="AB246" i="10"/>
  <c r="AA289" i="10"/>
  <c r="Y88" i="25"/>
  <c r="Y89" i="25"/>
  <c r="Y90" i="25" s="1"/>
  <c r="Y91" i="25"/>
  <c r="AA100" i="18"/>
  <c r="AA104" i="18"/>
  <c r="M217" i="10"/>
  <c r="M285" i="10"/>
  <c r="M286" i="10"/>
  <c r="AB75" i="31"/>
  <c r="AB80" i="25"/>
  <c r="Y92" i="31"/>
  <c r="Y93" i="31" s="1"/>
  <c r="Y94" i="31"/>
  <c r="Y91" i="31"/>
  <c r="AE437" i="10"/>
  <c r="AA118" i="18"/>
  <c r="AA122" i="18"/>
  <c r="AA375" i="10" s="1"/>
  <c r="Y83" i="31"/>
  <c r="Y84" i="31"/>
  <c r="Y85" i="31" s="1"/>
  <c r="Y86" i="31"/>
  <c r="Z125" i="18"/>
  <c r="Z354" i="10"/>
  <c r="N184" i="10"/>
  <c r="N186" i="10" s="1"/>
  <c r="Z226" i="10"/>
  <c r="Z248" i="10"/>
  <c r="Z75" i="31"/>
  <c r="Z80" i="25"/>
  <c r="AA93" i="18"/>
  <c r="AD198" i="10" l="1"/>
  <c r="AD197" i="10" s="1"/>
  <c r="AD191" i="10" s="1"/>
  <c r="AE345" i="10"/>
  <c r="AE342" i="10" s="1"/>
  <c r="AE341" i="10" s="1"/>
  <c r="AE335" i="10" s="1"/>
  <c r="Y369" i="10"/>
  <c r="Y391" i="10"/>
  <c r="Z82" i="31"/>
  <c r="Z90" i="31"/>
  <c r="Z91" i="31" s="1"/>
  <c r="M276" i="10"/>
  <c r="AA125" i="18"/>
  <c r="AB126" i="18" s="1"/>
  <c r="AA354" i="10"/>
  <c r="AA389" i="10" s="1"/>
  <c r="AA374" i="10"/>
  <c r="AA433" i="10"/>
  <c r="Z369" i="10"/>
  <c r="Z391" i="10"/>
  <c r="N225" i="10"/>
  <c r="N282" i="10"/>
  <c r="N244" i="10"/>
  <c r="N243" i="10" s="1"/>
  <c r="N265" i="10" s="1"/>
  <c r="N267" i="10" s="1"/>
  <c r="N275" i="10"/>
  <c r="AA80" i="25"/>
  <c r="AA75" i="31"/>
  <c r="AB87" i="25"/>
  <c r="AB10" i="30"/>
  <c r="AB95" i="25"/>
  <c r="AA226" i="10"/>
  <c r="AB248" i="10"/>
  <c r="AA248" i="10"/>
  <c r="Z431" i="10"/>
  <c r="Z389" i="10"/>
  <c r="AB90" i="31"/>
  <c r="AB82" i="31"/>
  <c r="Z126" i="18"/>
  <c r="Z87" i="25"/>
  <c r="Z10" i="30"/>
  <c r="Z95" i="25"/>
  <c r="Z96" i="25" s="1"/>
  <c r="Y98" i="25"/>
  <c r="AA126" i="18" l="1"/>
  <c r="AB92" i="31"/>
  <c r="AB389" i="10"/>
  <c r="AA431" i="10"/>
  <c r="O266" i="10"/>
  <c r="N214" i="10"/>
  <c r="Z89" i="25"/>
  <c r="Z90" i="25" s="1"/>
  <c r="Z88" i="25"/>
  <c r="Z91" i="25"/>
  <c r="AB89" i="25"/>
  <c r="Z97" i="25"/>
  <c r="Z98" i="25" s="1"/>
  <c r="Z99" i="25"/>
  <c r="AB97" i="25"/>
  <c r="O85" i="22"/>
  <c r="O87" i="22" s="1"/>
  <c r="AA90" i="31"/>
  <c r="AA82" i="31"/>
  <c r="AE86" i="31" s="1"/>
  <c r="AA87" i="25"/>
  <c r="AC91" i="25" s="1"/>
  <c r="AA10" i="30"/>
  <c r="AA95" i="25"/>
  <c r="AE99" i="25" s="1"/>
  <c r="Z92" i="31"/>
  <c r="Z93" i="31" s="1"/>
  <c r="Z94" i="31"/>
  <c r="AB84" i="31"/>
  <c r="AA369" i="10"/>
  <c r="AA391" i="10"/>
  <c r="AB391" i="10"/>
  <c r="Z84" i="31"/>
  <c r="Z85" i="31" s="1"/>
  <c r="Z83" i="31"/>
  <c r="Z86" i="31"/>
  <c r="AD86" i="31" l="1"/>
  <c r="AC86" i="31"/>
  <c r="AB86" i="31"/>
  <c r="AD91" i="25"/>
  <c r="AA92" i="31"/>
  <c r="AA93" i="31" s="1"/>
  <c r="AA94" i="31"/>
  <c r="O224" i="10"/>
  <c r="AB91" i="25"/>
  <c r="AD99" i="25"/>
  <c r="AE91" i="25"/>
  <c r="AA91" i="31"/>
  <c r="AB91" i="31" s="1"/>
  <c r="AC91" i="31" s="1"/>
  <c r="AD91" i="31" s="1"/>
  <c r="AE91" i="31" s="1"/>
  <c r="AB94" i="31"/>
  <c r="O91" i="22"/>
  <c r="O93" i="22" s="1"/>
  <c r="O232" i="11" s="1"/>
  <c r="O237" i="11" s="1"/>
  <c r="O248" i="11" s="1"/>
  <c r="O178" i="10" s="1"/>
  <c r="N213" i="10"/>
  <c r="AC94" i="31"/>
  <c r="AA97" i="25"/>
  <c r="AA98" i="25" s="1"/>
  <c r="AA99" i="25"/>
  <c r="AB99" i="25"/>
  <c r="AE94" i="31"/>
  <c r="AC99" i="25"/>
  <c r="AD94" i="31"/>
  <c r="AA89" i="25"/>
  <c r="AA90" i="25" s="1"/>
  <c r="AA88" i="25"/>
  <c r="AB88" i="25" s="1"/>
  <c r="AC88" i="25" s="1"/>
  <c r="AD88" i="25" s="1"/>
  <c r="AE88" i="25" s="1"/>
  <c r="AA91" i="25"/>
  <c r="AA83" i="31"/>
  <c r="AB83" i="31" s="1"/>
  <c r="AC83" i="31" s="1"/>
  <c r="AD83" i="31" s="1"/>
  <c r="AE83" i="31" s="1"/>
  <c r="AA84" i="31"/>
  <c r="AA85" i="31" s="1"/>
  <c r="AA86" i="31"/>
  <c r="AA96" i="25"/>
  <c r="AB96" i="25" s="1"/>
  <c r="AC96" i="25" s="1"/>
  <c r="AD96" i="25" s="1"/>
  <c r="AE96" i="25" s="1"/>
  <c r="AB90" i="25" l="1"/>
  <c r="AD98" i="25"/>
  <c r="AB98" i="25"/>
  <c r="AC98" i="25"/>
  <c r="AD90" i="25"/>
  <c r="AD93" i="31"/>
  <c r="AC93" i="31"/>
  <c r="AE93" i="31"/>
  <c r="AC90" i="25"/>
  <c r="AB93" i="31"/>
  <c r="AE90" i="25"/>
  <c r="AB85" i="31"/>
  <c r="AE85" i="31"/>
  <c r="AC85" i="31"/>
  <c r="AE98" i="25"/>
  <c r="AD85" i="31"/>
  <c r="N209" i="10"/>
  <c r="N268" i="10"/>
  <c r="N269" i="10"/>
  <c r="O181" i="10"/>
  <c r="O183" i="10" s="1"/>
  <c r="N217" i="10" l="1"/>
  <c r="N286" i="10"/>
  <c r="N285" i="10"/>
  <c r="O184" i="10"/>
  <c r="O186" i="10" s="1"/>
  <c r="O282" i="10" l="1"/>
  <c r="O275" i="10"/>
  <c r="O225" i="10"/>
  <c r="O244" i="10"/>
  <c r="O243" i="10" s="1"/>
  <c r="O265" i="10" s="1"/>
  <c r="O267" i="10" s="1"/>
  <c r="N276" i="10"/>
  <c r="O214" i="10" l="1"/>
  <c r="P266" i="10"/>
  <c r="P85" i="22"/>
  <c r="P87" i="22" s="1"/>
  <c r="P91" i="22" l="1"/>
  <c r="P93" i="22" s="1"/>
  <c r="P232" i="11" s="1"/>
  <c r="P237" i="11" s="1"/>
  <c r="P248" i="11" s="1"/>
  <c r="P178" i="10" s="1"/>
  <c r="O213" i="10"/>
  <c r="P224" i="10"/>
  <c r="O209" i="10" l="1"/>
  <c r="O269" i="10"/>
  <c r="O268" i="10"/>
  <c r="P181" i="10"/>
  <c r="P183" i="10" s="1"/>
  <c r="O217" i="10" l="1"/>
  <c r="O286" i="10"/>
  <c r="O285" i="10"/>
  <c r="P184" i="10"/>
  <c r="P186" i="10" s="1"/>
  <c r="P275" i="10" l="1"/>
  <c r="P244" i="10"/>
  <c r="P243" i="10" s="1"/>
  <c r="P265" i="10" s="1"/>
  <c r="P267" i="10" s="1"/>
  <c r="P282" i="10"/>
  <c r="P225" i="10"/>
  <c r="O276" i="10"/>
  <c r="Q85" i="22" l="1"/>
  <c r="Q87" i="22" s="1"/>
  <c r="P214" i="10"/>
  <c r="Q266" i="10"/>
  <c r="Q224" i="10" l="1"/>
  <c r="Q91" i="22"/>
  <c r="Q93" i="22" s="1"/>
  <c r="Q232" i="11" s="1"/>
  <c r="Q237" i="11" s="1"/>
  <c r="Q248" i="11" s="1"/>
  <c r="Q178" i="10" s="1"/>
  <c r="P213" i="10"/>
  <c r="P209" i="10" l="1"/>
  <c r="P268" i="10"/>
  <c r="P269" i="10"/>
  <c r="Q181" i="10"/>
  <c r="Q183" i="10" s="1"/>
  <c r="Q184" i="10" l="1"/>
  <c r="Q186" i="10" s="1"/>
  <c r="P217" i="10"/>
  <c r="P286" i="10"/>
  <c r="P285" i="10"/>
  <c r="Q244" i="10" l="1"/>
  <c r="Q243" i="10" s="1"/>
  <c r="Q265" i="10" s="1"/>
  <c r="Q267" i="10" s="1"/>
  <c r="Q282" i="10"/>
  <c r="Q225" i="10"/>
  <c r="Q275" i="10"/>
  <c r="P276" i="10"/>
  <c r="Q214" i="10" l="1"/>
  <c r="R266" i="10"/>
  <c r="R85" i="22"/>
  <c r="R87" i="22" s="1"/>
  <c r="R91" i="22" l="1"/>
  <c r="R93" i="22" s="1"/>
  <c r="R232" i="11" s="1"/>
  <c r="R237" i="11" s="1"/>
  <c r="R248" i="11" s="1"/>
  <c r="R178" i="10" s="1"/>
  <c r="Q213" i="10"/>
  <c r="R224" i="10"/>
  <c r="Q209" i="10" l="1"/>
  <c r="Q268" i="10"/>
  <c r="Q269" i="10"/>
  <c r="R181" i="10"/>
  <c r="R183" i="10" s="1"/>
  <c r="Q217" i="10" l="1"/>
  <c r="Q285" i="10"/>
  <c r="Q286" i="10"/>
  <c r="R184" i="10"/>
  <c r="R186" i="10" s="1"/>
  <c r="R244" i="10" l="1"/>
  <c r="R243" i="10" s="1"/>
  <c r="R265" i="10" s="1"/>
  <c r="R267" i="10" s="1"/>
  <c r="R282" i="10"/>
  <c r="R225" i="10"/>
  <c r="R275" i="10"/>
  <c r="Q276" i="10"/>
  <c r="R214" i="10" l="1"/>
  <c r="S266" i="10"/>
  <c r="S85" i="22"/>
  <c r="S87" i="22" s="1"/>
  <c r="S224" i="10" l="1"/>
  <c r="R213" i="10"/>
  <c r="S91" i="22"/>
  <c r="S93" i="22" s="1"/>
  <c r="S232" i="11" s="1"/>
  <c r="S237" i="11" s="1"/>
  <c r="S248" i="11" s="1"/>
  <c r="S178" i="10" s="1"/>
  <c r="S181" i="10" l="1"/>
  <c r="S183" i="10" s="1"/>
  <c r="R209" i="10"/>
  <c r="R268" i="10"/>
  <c r="R269" i="10"/>
  <c r="R286" i="10" l="1"/>
  <c r="R217" i="10"/>
  <c r="R285" i="10"/>
  <c r="S184" i="10"/>
  <c r="S186" i="10" s="1"/>
  <c r="S225" i="10" l="1"/>
  <c r="S244" i="10"/>
  <c r="S243" i="10" s="1"/>
  <c r="S265" i="10" s="1"/>
  <c r="S267" i="10" s="1"/>
  <c r="S282" i="10"/>
  <c r="S275" i="10"/>
  <c r="R276" i="10"/>
  <c r="T85" i="22" l="1"/>
  <c r="T87" i="22" s="1"/>
  <c r="S214" i="10"/>
  <c r="T266" i="10"/>
  <c r="T224" i="10" l="1"/>
  <c r="S213" i="10"/>
  <c r="T91" i="22"/>
  <c r="T93" i="22" s="1"/>
  <c r="T232" i="11" s="1"/>
  <c r="T237" i="11" s="1"/>
  <c r="T248" i="11" s="1"/>
  <c r="T178" i="10" s="1"/>
  <c r="T181" i="10" l="1"/>
  <c r="T183" i="10" s="1"/>
  <c r="S209" i="10"/>
  <c r="S268" i="10"/>
  <c r="S269" i="10"/>
  <c r="S285" i="10" l="1"/>
  <c r="S217" i="10"/>
  <c r="S286" i="10"/>
  <c r="T184" i="10"/>
  <c r="T186" i="10" s="1"/>
  <c r="T282" i="10" l="1"/>
  <c r="T275" i="10"/>
  <c r="T244" i="10"/>
  <c r="T243" i="10" s="1"/>
  <c r="T265" i="10" s="1"/>
  <c r="T267" i="10" s="1"/>
  <c r="T225" i="10"/>
  <c r="S276" i="10"/>
  <c r="T214" i="10" l="1"/>
  <c r="U266" i="10"/>
  <c r="U85" i="22"/>
  <c r="U87" i="22" s="1"/>
  <c r="U91" i="22" l="1"/>
  <c r="U93" i="22" s="1"/>
  <c r="U232" i="11" s="1"/>
  <c r="U237" i="11" s="1"/>
  <c r="U248" i="11" s="1"/>
  <c r="U178" i="10" s="1"/>
  <c r="T213" i="10"/>
  <c r="U224" i="10"/>
  <c r="T209" i="10" l="1"/>
  <c r="T268" i="10"/>
  <c r="T269" i="10"/>
  <c r="U181" i="10"/>
  <c r="U183" i="10" s="1"/>
  <c r="U184" i="10" l="1"/>
  <c r="U186" i="10" s="1"/>
  <c r="T285" i="10"/>
  <c r="T217" i="10"/>
  <c r="T286" i="10"/>
  <c r="U225" i="10" l="1"/>
  <c r="U282" i="10"/>
  <c r="U244" i="10"/>
  <c r="U243" i="10" s="1"/>
  <c r="U265" i="10" s="1"/>
  <c r="U267" i="10" s="1"/>
  <c r="U275" i="10"/>
  <c r="T276" i="10"/>
  <c r="V85" i="22" l="1"/>
  <c r="V87" i="22" s="1"/>
  <c r="U214" i="10"/>
  <c r="V266" i="10"/>
  <c r="U213" i="10" l="1"/>
  <c r="V91" i="22"/>
  <c r="V93" i="22" s="1"/>
  <c r="V232" i="11" s="1"/>
  <c r="V237" i="11" s="1"/>
  <c r="V248" i="11" s="1"/>
  <c r="V178" i="10" s="1"/>
  <c r="V224" i="10"/>
  <c r="V181" i="10" l="1"/>
  <c r="V183" i="10" s="1"/>
  <c r="U209" i="10"/>
  <c r="U268" i="10"/>
  <c r="U269" i="10"/>
  <c r="V184" i="10" l="1"/>
  <c r="V186" i="10" s="1"/>
  <c r="U217" i="10"/>
  <c r="U285" i="10"/>
  <c r="U286" i="10"/>
  <c r="U276" i="10" l="1"/>
  <c r="V275" i="10"/>
  <c r="V225" i="10"/>
  <c r="V282" i="10"/>
  <c r="V244" i="10"/>
  <c r="V243" i="10" s="1"/>
  <c r="V265" i="10" s="1"/>
  <c r="V267" i="10" s="1"/>
  <c r="V214" i="10" l="1"/>
  <c r="W266" i="10"/>
  <c r="W85" i="22"/>
  <c r="W87" i="22" s="1"/>
  <c r="W224" i="10" l="1"/>
  <c r="W91" i="22"/>
  <c r="W93" i="22" s="1"/>
  <c r="W232" i="11" s="1"/>
  <c r="W237" i="11" s="1"/>
  <c r="W248" i="11" s="1"/>
  <c r="W178" i="10" s="1"/>
  <c r="V213" i="10"/>
  <c r="V209" i="10" l="1"/>
  <c r="V269" i="10"/>
  <c r="V268" i="10"/>
  <c r="W181" i="10"/>
  <c r="W183" i="10" s="1"/>
  <c r="W184" i="10" l="1"/>
  <c r="W186" i="10" s="1"/>
  <c r="V286" i="10"/>
  <c r="V217" i="10"/>
  <c r="V285" i="10"/>
  <c r="V276" i="10" l="1"/>
  <c r="W244" i="10"/>
  <c r="W243" i="10" s="1"/>
  <c r="W265" i="10" s="1"/>
  <c r="W267" i="10" s="1"/>
  <c r="W282" i="10"/>
  <c r="W275" i="10"/>
  <c r="W225" i="10"/>
  <c r="W214" i="10" l="1"/>
  <c r="X266" i="10"/>
  <c r="X85" i="22"/>
  <c r="X87" i="22" s="1"/>
  <c r="X224" i="10" l="1"/>
  <c r="X91" i="22"/>
  <c r="X93" i="22" s="1"/>
  <c r="X232" i="11" s="1"/>
  <c r="X237" i="11" s="1"/>
  <c r="X248" i="11" s="1"/>
  <c r="X178" i="10" s="1"/>
  <c r="W213" i="10"/>
  <c r="X181" i="10" l="1"/>
  <c r="X183" i="10" s="1"/>
  <c r="W209" i="10"/>
  <c r="W269" i="10"/>
  <c r="W268" i="10"/>
  <c r="X184" i="10" l="1"/>
  <c r="X186" i="10" s="1"/>
  <c r="W217" i="10"/>
  <c r="W285" i="10"/>
  <c r="W286" i="10"/>
  <c r="X282" i="10" l="1"/>
  <c r="X275" i="10"/>
  <c r="X225" i="10"/>
  <c r="X244" i="10"/>
  <c r="X243" i="10" s="1"/>
  <c r="X265" i="10" s="1"/>
  <c r="X267" i="10" s="1"/>
  <c r="W276" i="10"/>
  <c r="Y85" i="22" l="1"/>
  <c r="Y87" i="22" s="1"/>
  <c r="X214" i="10"/>
  <c r="Y266" i="10"/>
  <c r="Y91" i="22" l="1"/>
  <c r="Y93" i="22" s="1"/>
  <c r="Y232" i="11" s="1"/>
  <c r="Y237" i="11" s="1"/>
  <c r="Y248" i="11" s="1"/>
  <c r="Y178" i="10" s="1"/>
  <c r="X213" i="10"/>
  <c r="Y224" i="10"/>
  <c r="X209" i="10" l="1"/>
  <c r="X268" i="10"/>
  <c r="X269" i="10"/>
  <c r="Y181" i="10"/>
  <c r="Y183" i="10" s="1"/>
  <c r="Y184" i="10" l="1"/>
  <c r="Y186" i="10" s="1"/>
  <c r="X217" i="10"/>
  <c r="X285" i="10"/>
  <c r="X286" i="10"/>
  <c r="X276" i="10" l="1"/>
  <c r="Y225" i="10"/>
  <c r="Y282" i="10"/>
  <c r="Y275" i="10"/>
  <c r="Y244" i="10"/>
  <c r="Y243" i="10" s="1"/>
  <c r="Y265" i="10" s="1"/>
  <c r="Y267" i="10" s="1"/>
  <c r="Y214" i="10" l="1"/>
  <c r="Z266" i="10"/>
  <c r="Z85" i="22"/>
  <c r="Z87" i="22" s="1"/>
  <c r="Z224" i="10" l="1"/>
  <c r="Z91" i="22"/>
  <c r="Z93" i="22" s="1"/>
  <c r="Z232" i="11" s="1"/>
  <c r="Z237" i="11" s="1"/>
  <c r="Z248" i="11" s="1"/>
  <c r="Z178" i="10" s="1"/>
  <c r="Y213" i="10"/>
  <c r="Z181" i="10" l="1"/>
  <c r="Z183" i="10" s="1"/>
  <c r="Y209" i="10"/>
  <c r="Y269" i="10"/>
  <c r="Y268" i="10"/>
  <c r="Y217" i="10" l="1"/>
  <c r="Y285" i="10"/>
  <c r="Y286" i="10"/>
  <c r="Z184" i="10"/>
  <c r="Z186" i="10" s="1"/>
  <c r="Z225" i="10" l="1"/>
  <c r="Z282" i="10"/>
  <c r="Z275" i="10"/>
  <c r="Z244" i="10"/>
  <c r="Z243" i="10" s="1"/>
  <c r="Z265" i="10" s="1"/>
  <c r="Z267" i="10" s="1"/>
  <c r="Y276" i="10"/>
  <c r="AA85" i="22" l="1"/>
  <c r="AA87" i="22" s="1"/>
  <c r="Z214" i="10"/>
  <c r="AA266" i="10"/>
  <c r="AA91" i="22" l="1"/>
  <c r="AA93" i="22" s="1"/>
  <c r="AA232" i="11" s="1"/>
  <c r="AA237" i="11" s="1"/>
  <c r="AA248" i="11" s="1"/>
  <c r="AA178" i="10" s="1"/>
  <c r="Z213" i="10"/>
  <c r="AA224" i="10"/>
  <c r="Z209" i="10" l="1"/>
  <c r="Z269" i="10"/>
  <c r="Z268" i="10"/>
  <c r="AA181" i="10"/>
  <c r="AA183" i="10" s="1"/>
  <c r="AA184" i="10" l="1"/>
  <c r="AA186" i="10" s="1"/>
  <c r="Z217" i="10"/>
  <c r="Z285" i="10"/>
  <c r="Z286" i="10"/>
  <c r="Z276" i="10" l="1"/>
  <c r="AA225" i="10"/>
  <c r="AA275" i="10"/>
  <c r="AA282" i="10"/>
  <c r="AA244" i="10"/>
  <c r="AA243" i="10" s="1"/>
  <c r="AA265" i="10" s="1"/>
  <c r="AA267" i="10" s="1"/>
  <c r="AA214" i="10" l="1"/>
  <c r="AB266" i="10"/>
  <c r="AB85" i="22"/>
  <c r="AB87" i="22" s="1"/>
  <c r="AB224" i="10" l="1"/>
  <c r="AB91" i="22"/>
  <c r="AB93" i="22" s="1"/>
  <c r="AB232" i="11" s="1"/>
  <c r="AB237" i="11" s="1"/>
  <c r="AB248" i="11" s="1"/>
  <c r="AB178" i="10" s="1"/>
  <c r="AA213" i="10"/>
  <c r="AB181" i="10" l="1"/>
  <c r="AB183" i="10" s="1"/>
  <c r="AA209" i="10"/>
  <c r="AA268" i="10"/>
  <c r="AA269" i="10"/>
  <c r="AA217" i="10" l="1"/>
  <c r="AA286" i="10"/>
  <c r="AA285" i="10"/>
  <c r="AB184" i="10"/>
  <c r="AB186" i="10" s="1"/>
  <c r="AB225" i="10" l="1"/>
  <c r="AB282" i="10"/>
  <c r="AB275" i="10"/>
  <c r="AB244" i="10"/>
  <c r="AB243" i="10" s="1"/>
  <c r="AB265" i="10" s="1"/>
  <c r="AB267" i="10" s="1"/>
  <c r="AA276" i="10"/>
  <c r="AB214" i="10" l="1"/>
  <c r="AC266" i="10"/>
  <c r="AC85" i="22"/>
  <c r="AC87" i="22" s="1"/>
  <c r="AC91" i="22" l="1"/>
  <c r="AC93" i="22" s="1"/>
  <c r="AC232" i="11" s="1"/>
  <c r="AC237" i="11" s="1"/>
  <c r="AC248" i="11" s="1"/>
  <c r="AC178" i="10" s="1"/>
  <c r="AB213" i="10"/>
  <c r="AC224" i="10"/>
  <c r="AB209" i="10" l="1"/>
  <c r="AB269" i="10"/>
  <c r="AB268" i="10"/>
  <c r="AC181" i="10"/>
  <c r="AC183" i="10" s="1"/>
  <c r="AB217" i="10" l="1"/>
  <c r="AB286" i="10"/>
  <c r="AB285" i="10"/>
  <c r="AC184" i="10"/>
  <c r="AC186" i="10" s="1"/>
  <c r="AC275" i="10" l="1"/>
  <c r="AC282" i="10"/>
  <c r="AC244" i="10"/>
  <c r="AC243" i="10" s="1"/>
  <c r="AC265" i="10" s="1"/>
  <c r="AC267" i="10" s="1"/>
  <c r="AC225" i="10"/>
  <c r="AB276" i="10"/>
  <c r="AD85" i="22" l="1"/>
  <c r="AD87" i="22" s="1"/>
  <c r="AD266" i="10"/>
  <c r="AC214" i="10"/>
  <c r="AD91" i="22" l="1"/>
  <c r="AD93" i="22" s="1"/>
  <c r="AD232" i="11" s="1"/>
  <c r="AD237" i="11" s="1"/>
  <c r="AD248" i="11" s="1"/>
  <c r="AD178" i="10" s="1"/>
  <c r="AC213" i="10"/>
  <c r="AD224" i="10"/>
  <c r="AC209" i="10" l="1"/>
  <c r="AC268" i="10"/>
  <c r="AC269" i="10"/>
  <c r="AD181" i="10"/>
  <c r="AD183" i="10" s="1"/>
  <c r="AD184" i="10" l="1"/>
  <c r="AD186" i="10" s="1"/>
  <c r="AC286" i="10"/>
  <c r="AC285" i="10"/>
  <c r="AC217" i="10"/>
  <c r="AC276" i="10" l="1"/>
  <c r="AD282" i="10"/>
  <c r="AD225" i="10"/>
  <c r="AD275" i="10"/>
  <c r="AD244" i="10"/>
  <c r="AD243" i="10" s="1"/>
  <c r="AD265" i="10" s="1"/>
  <c r="AD267" i="10" s="1"/>
  <c r="AE85" i="22" l="1"/>
  <c r="AE87" i="22" s="1"/>
  <c r="AE224" i="10" s="1"/>
  <c r="AD214" i="10"/>
  <c r="AE266" i="10"/>
  <c r="AE91" i="22" l="1"/>
  <c r="AE93" i="22" s="1"/>
  <c r="AE232" i="11" s="1"/>
  <c r="AE237" i="11" s="1"/>
  <c r="AE248" i="11" s="1"/>
  <c r="AE178" i="10" s="1"/>
  <c r="AD213" i="10"/>
  <c r="AD209" i="10" l="1"/>
  <c r="AD269" i="10"/>
  <c r="AD268" i="10"/>
  <c r="AE181" i="10"/>
  <c r="AE183" i="10" s="1"/>
  <c r="AD217" i="10" l="1"/>
  <c r="AD285" i="10"/>
  <c r="AD286" i="10"/>
  <c r="AE184" i="10"/>
  <c r="AE186" i="10" s="1"/>
  <c r="AE225" i="10" l="1"/>
  <c r="AE244" i="10"/>
  <c r="AE243" i="10" s="1"/>
  <c r="AE265" i="10" s="1"/>
  <c r="AE267" i="10" s="1"/>
  <c r="AE275" i="10"/>
  <c r="AE282" i="10"/>
  <c r="AD276" i="10"/>
  <c r="AE214" i="10" l="1"/>
  <c r="AE213" i="10" s="1"/>
  <c r="AE209" i="10" s="1"/>
  <c r="AE268" i="10" l="1"/>
  <c r="AE286" i="10"/>
  <c r="AE217" i="10"/>
  <c r="AE285" i="10"/>
  <c r="AE269" i="10"/>
  <c r="AE276" i="10" l="1"/>
  <c r="K38" i="12"/>
  <c r="K104" i="12" s="1"/>
  <c r="A33" i="12" a="1"/>
  <c r="A33" i="12" s="1"/>
  <c r="K24" i="10" l="1"/>
  <c r="K109" i="12"/>
  <c r="K20" i="10" l="1"/>
  <c r="K312" i="10"/>
  <c r="K308" i="10" s="1"/>
  <c r="K317" i="10" s="1"/>
  <c r="K29" i="10" l="1"/>
  <c r="K19" i="18"/>
  <c r="K49" i="18"/>
  <c r="K321" i="10"/>
  <c r="K416" i="10"/>
  <c r="K325" i="10" l="1"/>
  <c r="K327" i="10" s="1"/>
  <c r="K328" i="10" s="1"/>
  <c r="K330" i="10" s="1"/>
  <c r="K437" i="10"/>
  <c r="K130" i="10"/>
  <c r="K33" i="10"/>
  <c r="K102" i="18"/>
  <c r="K24" i="18"/>
  <c r="K16" i="18"/>
  <c r="K26" i="18" s="1"/>
  <c r="K120" i="18"/>
  <c r="K46" i="18"/>
  <c r="K56" i="18" s="1"/>
  <c r="K54" i="18"/>
  <c r="K37" i="10" l="1"/>
  <c r="K39" i="10" s="1"/>
  <c r="K40" i="10" s="1"/>
  <c r="K42" i="10" s="1"/>
  <c r="K151" i="10"/>
  <c r="K99" i="18"/>
  <c r="K59" i="18"/>
  <c r="K66" i="10"/>
  <c r="K117" i="18"/>
  <c r="K88" i="10"/>
  <c r="K387" i="10"/>
  <c r="K497" i="10"/>
  <c r="L500" i="10" s="1"/>
  <c r="K368" i="10"/>
  <c r="K364" i="10" s="1"/>
  <c r="K424" i="10"/>
  <c r="K417" i="10"/>
  <c r="K138" i="10" l="1"/>
  <c r="K131" i="10"/>
  <c r="K100" i="10"/>
  <c r="K81" i="10"/>
  <c r="K104" i="18"/>
  <c r="K100" i="18"/>
  <c r="L60" i="18"/>
  <c r="K60" i="18"/>
  <c r="L102" i="10"/>
  <c r="K102" i="10"/>
  <c r="K145" i="10"/>
  <c r="K17" i="18" s="1"/>
  <c r="K122" i="18"/>
  <c r="K375" i="10" s="1"/>
  <c r="K118" i="18"/>
  <c r="K147" i="10"/>
  <c r="K47" i="18" s="1"/>
  <c r="K87" i="10"/>
  <c r="L367" i="10"/>
  <c r="K422" i="10"/>
  <c r="K76" i="10" l="1"/>
  <c r="L21" i="22"/>
  <c r="L23" i="22" s="1"/>
  <c r="K354" i="10"/>
  <c r="K125" i="18"/>
  <c r="K374" i="10"/>
  <c r="K433" i="10"/>
  <c r="L104" i="10"/>
  <c r="K104" i="10"/>
  <c r="K99" i="10" s="1"/>
  <c r="K121" i="10" s="1"/>
  <c r="K123" i="10" s="1"/>
  <c r="K82" i="10"/>
  <c r="K150" i="10" s="1"/>
  <c r="K136" i="10" l="1"/>
  <c r="L80" i="10"/>
  <c r="K389" i="10"/>
  <c r="L389" i="10"/>
  <c r="K431" i="10"/>
  <c r="K126" i="18"/>
  <c r="L126" i="18"/>
  <c r="L391" i="10"/>
  <c r="K369" i="10"/>
  <c r="K436" i="10" s="1"/>
  <c r="K391" i="10"/>
  <c r="L122" i="10"/>
  <c r="K70" i="10"/>
  <c r="K94" i="10"/>
  <c r="K386" i="10" l="1"/>
  <c r="K407" i="10" s="1"/>
  <c r="K409" i="10" s="1"/>
  <c r="K381" i="10"/>
  <c r="K423" i="10" s="1"/>
  <c r="L79" i="22"/>
  <c r="L81" i="22" s="1"/>
  <c r="L27" i="22"/>
  <c r="L29" i="22" s="1"/>
  <c r="L105" i="11" s="1"/>
  <c r="L110" i="11" s="1"/>
  <c r="L121" i="11" s="1"/>
  <c r="L34" i="10" s="1"/>
  <c r="K69" i="10"/>
  <c r="K137" i="10"/>
  <c r="K135" i="10"/>
  <c r="K141" i="22" l="1"/>
  <c r="L408" i="10"/>
  <c r="K358" i="10"/>
  <c r="K357" i="10" s="1"/>
  <c r="K421" i="10"/>
  <c r="M81" i="22"/>
  <c r="L78" i="10"/>
  <c r="L222" i="10"/>
  <c r="L220" i="10" s="1"/>
  <c r="L294" i="10" s="1"/>
  <c r="L322" i="10"/>
  <c r="L325" i="10" s="1"/>
  <c r="L327" i="10" s="1"/>
  <c r="L37" i="10"/>
  <c r="L39" i="10" s="1"/>
  <c r="K124" i="10"/>
  <c r="K125" i="10"/>
  <c r="K65" i="10"/>
  <c r="K410" i="10" l="1"/>
  <c r="K353" i="10"/>
  <c r="K411" i="10"/>
  <c r="M222" i="10"/>
  <c r="M220" i="10" s="1"/>
  <c r="M294" i="10" s="1"/>
  <c r="M78" i="10"/>
  <c r="N81" i="22"/>
  <c r="L238" i="10"/>
  <c r="L279" i="10" s="1"/>
  <c r="L280" i="10"/>
  <c r="L328" i="10"/>
  <c r="L330" i="10" s="1"/>
  <c r="L40" i="10"/>
  <c r="L42" i="10" s="1"/>
  <c r="K142" i="10"/>
  <c r="K141" i="10"/>
  <c r="K73" i="10"/>
  <c r="K427" i="10" l="1"/>
  <c r="K428" i="10"/>
  <c r="K361" i="10"/>
  <c r="M238" i="10"/>
  <c r="M279" i="10" s="1"/>
  <c r="M280" i="10"/>
  <c r="N222" i="10"/>
  <c r="N220" i="10" s="1"/>
  <c r="N294" i="10" s="1"/>
  <c r="N78" i="10"/>
  <c r="O81" i="22"/>
  <c r="L240" i="10"/>
  <c r="L239" i="10"/>
  <c r="L281" i="10"/>
  <c r="L368" i="10"/>
  <c r="L364" i="10" s="1"/>
  <c r="L436" i="10" s="1"/>
  <c r="L417" i="10"/>
  <c r="L497" i="10"/>
  <c r="M500" i="10" s="1"/>
  <c r="L424" i="10"/>
  <c r="L387" i="10"/>
  <c r="L386" i="10" s="1"/>
  <c r="L407" i="10" s="1"/>
  <c r="L409" i="10" s="1"/>
  <c r="L81" i="10"/>
  <c r="L100" i="10"/>
  <c r="L99" i="10" s="1"/>
  <c r="L121" i="10" s="1"/>
  <c r="L123" i="10" s="1"/>
  <c r="L138" i="10"/>
  <c r="L131" i="10"/>
  <c r="K95" i="10"/>
  <c r="K132" i="10"/>
  <c r="K96" i="10"/>
  <c r="K382" i="10" l="1"/>
  <c r="K418" i="10"/>
  <c r="K383" i="10"/>
  <c r="M240" i="10"/>
  <c r="M239" i="10"/>
  <c r="M281" i="10"/>
  <c r="N238" i="10"/>
  <c r="N279" i="10" s="1"/>
  <c r="N280" i="10"/>
  <c r="O222" i="10"/>
  <c r="O220" i="10" s="1"/>
  <c r="O294" i="10" s="1"/>
  <c r="P81" i="22"/>
  <c r="O78" i="10"/>
  <c r="L422" i="10"/>
  <c r="L381" i="10"/>
  <c r="L421" i="10" s="1"/>
  <c r="M367" i="10"/>
  <c r="L141" i="22"/>
  <c r="M408" i="10"/>
  <c r="L358" i="10"/>
  <c r="L357" i="10" s="1"/>
  <c r="L76" i="10"/>
  <c r="L150" i="10" s="1"/>
  <c r="M21" i="22"/>
  <c r="M23" i="22" s="1"/>
  <c r="L70" i="10"/>
  <c r="M122" i="10"/>
  <c r="L353" i="10" l="1"/>
  <c r="L410" i="10"/>
  <c r="L411" i="10"/>
  <c r="N239" i="10"/>
  <c r="N240" i="10"/>
  <c r="N281" i="10"/>
  <c r="O238" i="10"/>
  <c r="O279" i="10" s="1"/>
  <c r="O280" i="10"/>
  <c r="Q81" i="22"/>
  <c r="P222" i="10"/>
  <c r="P220" i="10" s="1"/>
  <c r="P294" i="10" s="1"/>
  <c r="P78" i="10"/>
  <c r="L423" i="10"/>
  <c r="L136" i="10"/>
  <c r="L94" i="10"/>
  <c r="L135" i="10" s="1"/>
  <c r="M80" i="10"/>
  <c r="L69" i="10"/>
  <c r="M79" i="22"/>
  <c r="M27" i="22"/>
  <c r="M29" i="22" s="1"/>
  <c r="M105" i="11" s="1"/>
  <c r="M110" i="11" s="1"/>
  <c r="M121" i="11" s="1"/>
  <c r="M34" i="10" s="1"/>
  <c r="L428" i="10" l="1"/>
  <c r="L361" i="10"/>
  <c r="L427" i="10"/>
  <c r="O239" i="10"/>
  <c r="O240" i="10"/>
  <c r="O281" i="10"/>
  <c r="Q222" i="10"/>
  <c r="Q220" i="10" s="1"/>
  <c r="Q294" i="10" s="1"/>
  <c r="Q78" i="10"/>
  <c r="R81" i="22"/>
  <c r="P238" i="10"/>
  <c r="P279" i="10" s="1"/>
  <c r="P280" i="10"/>
  <c r="L137" i="10"/>
  <c r="L125" i="10"/>
  <c r="L124" i="10"/>
  <c r="L65" i="10"/>
  <c r="M322" i="10"/>
  <c r="M325" i="10" s="1"/>
  <c r="M327" i="10" s="1"/>
  <c r="M37" i="10"/>
  <c r="M39" i="10" s="1"/>
  <c r="L382" i="10" l="1"/>
  <c r="L418" i="10"/>
  <c r="L383" i="10"/>
  <c r="Q238" i="10"/>
  <c r="Q279" i="10" s="1"/>
  <c r="Q280" i="10"/>
  <c r="R222" i="10"/>
  <c r="R220" i="10" s="1"/>
  <c r="R294" i="10" s="1"/>
  <c r="R78" i="10"/>
  <c r="S81" i="22"/>
  <c r="P239" i="10"/>
  <c r="P240" i="10"/>
  <c r="P281" i="10"/>
  <c r="L141" i="10"/>
  <c r="L73" i="10"/>
  <c r="L142" i="10"/>
  <c r="M328" i="10"/>
  <c r="M330" i="10" s="1"/>
  <c r="M40" i="10"/>
  <c r="M42" i="10" s="1"/>
  <c r="Q240" i="10" l="1"/>
  <c r="Q239" i="10"/>
  <c r="Q281" i="10"/>
  <c r="R238" i="10"/>
  <c r="R279" i="10" s="1"/>
  <c r="R280" i="10"/>
  <c r="S78" i="10"/>
  <c r="S222" i="10"/>
  <c r="S220" i="10" s="1"/>
  <c r="S294" i="10" s="1"/>
  <c r="T81" i="22"/>
  <c r="L95" i="10"/>
  <c r="L132" i="10"/>
  <c r="L96" i="10"/>
  <c r="M424" i="10"/>
  <c r="M417" i="10"/>
  <c r="M368" i="10"/>
  <c r="M364" i="10" s="1"/>
  <c r="M436" i="10" s="1"/>
  <c r="M497" i="10"/>
  <c r="N500" i="10" s="1"/>
  <c r="M387" i="10"/>
  <c r="M386" i="10" s="1"/>
  <c r="M407" i="10" s="1"/>
  <c r="M409" i="10" s="1"/>
  <c r="M100" i="10"/>
  <c r="M99" i="10" s="1"/>
  <c r="M121" i="10" s="1"/>
  <c r="M123" i="10" s="1"/>
  <c r="M138" i="10"/>
  <c r="M81" i="10"/>
  <c r="M131" i="10"/>
  <c r="R239" i="10" l="1"/>
  <c r="R240" i="10"/>
  <c r="R281" i="10"/>
  <c r="S238" i="10"/>
  <c r="S279" i="10" s="1"/>
  <c r="S280" i="10"/>
  <c r="T222" i="10"/>
  <c r="T220" i="10" s="1"/>
  <c r="T294" i="10" s="1"/>
  <c r="T78" i="10"/>
  <c r="U81" i="22"/>
  <c r="M422" i="10"/>
  <c r="M381" i="10"/>
  <c r="M421" i="10" s="1"/>
  <c r="N367" i="10"/>
  <c r="M358" i="10"/>
  <c r="M357" i="10" s="1"/>
  <c r="M141" i="22"/>
  <c r="N408" i="10"/>
  <c r="N122" i="10"/>
  <c r="M70" i="10"/>
  <c r="N21" i="22"/>
  <c r="N23" i="22" s="1"/>
  <c r="M76" i="10"/>
  <c r="M150" i="10" s="1"/>
  <c r="S240" i="10" l="1"/>
  <c r="S239" i="10"/>
  <c r="S281" i="10"/>
  <c r="T238" i="10"/>
  <c r="T279" i="10" s="1"/>
  <c r="T280" i="10"/>
  <c r="U222" i="10"/>
  <c r="U220" i="10" s="1"/>
  <c r="U294" i="10" s="1"/>
  <c r="U78" i="10"/>
  <c r="V81" i="22"/>
  <c r="M423" i="10"/>
  <c r="N27" i="22"/>
  <c r="N29" i="22" s="1"/>
  <c r="N105" i="11" s="1"/>
  <c r="N110" i="11" s="1"/>
  <c r="N121" i="11" s="1"/>
  <c r="N34" i="10" s="1"/>
  <c r="M69" i="10"/>
  <c r="N79" i="22"/>
  <c r="N80" i="10"/>
  <c r="M94" i="10"/>
  <c r="M135" i="10" s="1"/>
  <c r="M136" i="10"/>
  <c r="M353" i="10"/>
  <c r="M411" i="10"/>
  <c r="M410" i="10"/>
  <c r="T239" i="10" l="1"/>
  <c r="T240" i="10"/>
  <c r="T281" i="10"/>
  <c r="U238" i="10"/>
  <c r="U279" i="10" s="1"/>
  <c r="U280" i="10"/>
  <c r="V222" i="10"/>
  <c r="V220" i="10" s="1"/>
  <c r="V294" i="10" s="1"/>
  <c r="V78" i="10"/>
  <c r="W81" i="22"/>
  <c r="N322" i="10"/>
  <c r="N325" i="10" s="1"/>
  <c r="N327" i="10" s="1"/>
  <c r="N37" i="10"/>
  <c r="N39" i="10" s="1"/>
  <c r="M125" i="10"/>
  <c r="M124" i="10"/>
  <c r="M65" i="10"/>
  <c r="M137" i="10"/>
  <c r="M361" i="10"/>
  <c r="M428" i="10"/>
  <c r="M427" i="10"/>
  <c r="U239" i="10" l="1"/>
  <c r="U240" i="10"/>
  <c r="U281" i="10"/>
  <c r="V280" i="10"/>
  <c r="V238" i="10"/>
  <c r="V279" i="10" s="1"/>
  <c r="W78" i="10"/>
  <c r="W222" i="10"/>
  <c r="W220" i="10" s="1"/>
  <c r="W294" i="10" s="1"/>
  <c r="X81" i="22"/>
  <c r="N328" i="10"/>
  <c r="N330" i="10" s="1"/>
  <c r="N40" i="10"/>
  <c r="N42" i="10" s="1"/>
  <c r="M142" i="10"/>
  <c r="M141" i="10"/>
  <c r="M73" i="10"/>
  <c r="M382" i="10"/>
  <c r="M418" i="10"/>
  <c r="M383" i="10"/>
  <c r="V239" i="10" l="1"/>
  <c r="V281" i="10"/>
  <c r="V240" i="10"/>
  <c r="W238" i="10"/>
  <c r="W279" i="10" s="1"/>
  <c r="W280" i="10"/>
  <c r="X78" i="10"/>
  <c r="X222" i="10"/>
  <c r="X220" i="10" s="1"/>
  <c r="X294" i="10" s="1"/>
  <c r="Y81" i="22"/>
  <c r="N368" i="10"/>
  <c r="N364" i="10" s="1"/>
  <c r="N436" i="10" s="1"/>
  <c r="N387" i="10"/>
  <c r="N386" i="10" s="1"/>
  <c r="N407" i="10" s="1"/>
  <c r="N409" i="10" s="1"/>
  <c r="N497" i="10"/>
  <c r="O500" i="10" s="1"/>
  <c r="N424" i="10"/>
  <c r="N417" i="10"/>
  <c r="N81" i="10"/>
  <c r="N100" i="10"/>
  <c r="N99" i="10" s="1"/>
  <c r="N121" i="10" s="1"/>
  <c r="N123" i="10" s="1"/>
  <c r="N131" i="10"/>
  <c r="N138" i="10"/>
  <c r="M95" i="10"/>
  <c r="M132" i="10"/>
  <c r="M96" i="10"/>
  <c r="W240" i="10" l="1"/>
  <c r="W239" i="10"/>
  <c r="W281" i="10"/>
  <c r="X280" i="10"/>
  <c r="X238" i="10"/>
  <c r="X279" i="10" s="1"/>
  <c r="Y78" i="10"/>
  <c r="Y222" i="10"/>
  <c r="Y220" i="10" s="1"/>
  <c r="Y294" i="10" s="1"/>
  <c r="Z81" i="22"/>
  <c r="N422" i="10"/>
  <c r="N381" i="10"/>
  <c r="N421" i="10" s="1"/>
  <c r="N358" i="10"/>
  <c r="N357" i="10" s="1"/>
  <c r="N141" i="22"/>
  <c r="O408" i="10"/>
  <c r="O367" i="10"/>
  <c r="O21" i="22"/>
  <c r="O23" i="22" s="1"/>
  <c r="N76" i="10"/>
  <c r="N150" i="10" s="1"/>
  <c r="N70" i="10"/>
  <c r="O122" i="10"/>
  <c r="AA81" i="22" l="1"/>
  <c r="Z78" i="10"/>
  <c r="Z222" i="10"/>
  <c r="Z220" i="10" s="1"/>
  <c r="X239" i="10"/>
  <c r="X240" i="10"/>
  <c r="X281" i="10"/>
  <c r="Y238" i="10"/>
  <c r="Y279" i="10" s="1"/>
  <c r="Y280" i="10"/>
  <c r="N423" i="10"/>
  <c r="O80" i="10"/>
  <c r="N94" i="10"/>
  <c r="N135" i="10" s="1"/>
  <c r="N136" i="10"/>
  <c r="O27" i="22"/>
  <c r="O29" i="22" s="1"/>
  <c r="O105" i="11" s="1"/>
  <c r="O110" i="11" s="1"/>
  <c r="O121" i="11" s="1"/>
  <c r="O34" i="10" s="1"/>
  <c r="N69" i="10"/>
  <c r="O79" i="22"/>
  <c r="N353" i="10"/>
  <c r="N410" i="10"/>
  <c r="N411" i="10"/>
  <c r="Z280" i="10" l="1"/>
  <c r="Z238" i="10"/>
  <c r="Z294" i="10"/>
  <c r="Z279" i="10"/>
  <c r="AB81" i="22"/>
  <c r="AA78" i="10"/>
  <c r="AA222" i="10"/>
  <c r="AA220" i="10" s="1"/>
  <c r="Y239" i="10"/>
  <c r="Y240" i="10"/>
  <c r="Y281" i="10"/>
  <c r="N137" i="10"/>
  <c r="O322" i="10"/>
  <c r="O325" i="10" s="1"/>
  <c r="O327" i="10" s="1"/>
  <c r="O37" i="10"/>
  <c r="O39" i="10" s="1"/>
  <c r="N125" i="10"/>
  <c r="N124" i="10"/>
  <c r="N65" i="10"/>
  <c r="N361" i="10"/>
  <c r="N427" i="10"/>
  <c r="N428" i="10"/>
  <c r="AA280" i="10" l="1"/>
  <c r="AA238" i="10"/>
  <c r="AA294" i="10"/>
  <c r="AA279" i="10"/>
  <c r="AC81" i="22"/>
  <c r="AB78" i="10"/>
  <c r="AB222" i="10"/>
  <c r="AB220" i="10" s="1"/>
  <c r="Z281" i="10"/>
  <c r="Z240" i="10"/>
  <c r="Z239" i="10"/>
  <c r="O328" i="10"/>
  <c r="O330" i="10" s="1"/>
  <c r="O40" i="10"/>
  <c r="O42" i="10" s="1"/>
  <c r="N73" i="10"/>
  <c r="N142" i="10"/>
  <c r="N141" i="10"/>
  <c r="N382" i="10"/>
  <c r="N418" i="10"/>
  <c r="N383" i="10"/>
  <c r="AB294" i="10" l="1"/>
  <c r="AB280" i="10"/>
  <c r="AB238" i="10"/>
  <c r="AD81" i="22"/>
  <c r="AC78" i="10"/>
  <c r="AC222" i="10"/>
  <c r="AC220" i="10" s="1"/>
  <c r="AA281" i="10"/>
  <c r="AA240" i="10"/>
  <c r="AA239" i="10"/>
  <c r="O368" i="10"/>
  <c r="O364" i="10" s="1"/>
  <c r="O436" i="10" s="1"/>
  <c r="O417" i="10"/>
  <c r="O387" i="10"/>
  <c r="O386" i="10" s="1"/>
  <c r="O407" i="10" s="1"/>
  <c r="O409" i="10" s="1"/>
  <c r="O424" i="10"/>
  <c r="O497" i="10"/>
  <c r="P500" i="10" s="1"/>
  <c r="O81" i="10"/>
  <c r="O138" i="10"/>
  <c r="O100" i="10"/>
  <c r="O99" i="10" s="1"/>
  <c r="O121" i="10" s="1"/>
  <c r="O123" i="10" s="1"/>
  <c r="O131" i="10"/>
  <c r="N95" i="10"/>
  <c r="N132" i="10"/>
  <c r="N96" i="10"/>
  <c r="AC280" i="10" l="1"/>
  <c r="AC238" i="10"/>
  <c r="AC294" i="10"/>
  <c r="AE81" i="22"/>
  <c r="AD78" i="10"/>
  <c r="AD222" i="10"/>
  <c r="AD220" i="10" s="1"/>
  <c r="AB279" i="10"/>
  <c r="AB281" i="10"/>
  <c r="AB240" i="10"/>
  <c r="AB239" i="10"/>
  <c r="O422" i="10"/>
  <c r="O381" i="10"/>
  <c r="O421" i="10" s="1"/>
  <c r="O358" i="10"/>
  <c r="O357" i="10" s="1"/>
  <c r="O141" i="22"/>
  <c r="P408" i="10"/>
  <c r="P367" i="10"/>
  <c r="P21" i="22"/>
  <c r="P23" i="22" s="1"/>
  <c r="O76" i="10"/>
  <c r="O150" i="10" s="1"/>
  <c r="P122" i="10"/>
  <c r="O70" i="10"/>
  <c r="AD294" i="10" l="1"/>
  <c r="AD280" i="10"/>
  <c r="AD238" i="10"/>
  <c r="AD279" i="10"/>
  <c r="AE222" i="10"/>
  <c r="AE220" i="10" s="1"/>
  <c r="AE78" i="10"/>
  <c r="AC279" i="10"/>
  <c r="AC281" i="10"/>
  <c r="AC240" i="10"/>
  <c r="AC239" i="10"/>
  <c r="O423" i="10"/>
  <c r="P80" i="10"/>
  <c r="O136" i="10"/>
  <c r="O94" i="10"/>
  <c r="O135" i="10" s="1"/>
  <c r="O69" i="10"/>
  <c r="P79" i="22"/>
  <c r="P27" i="22"/>
  <c r="P29" i="22" s="1"/>
  <c r="P105" i="11" s="1"/>
  <c r="P110" i="11" s="1"/>
  <c r="P121" i="11" s="1"/>
  <c r="P34" i="10" s="1"/>
  <c r="O353" i="10"/>
  <c r="O411" i="10"/>
  <c r="O410" i="10"/>
  <c r="AD281" i="10" l="1"/>
  <c r="AD240" i="10"/>
  <c r="AD239" i="10"/>
  <c r="AE294" i="10"/>
  <c r="AE280" i="10"/>
  <c r="AE238" i="10"/>
  <c r="O137" i="10"/>
  <c r="O124" i="10"/>
  <c r="O125" i="10"/>
  <c r="O65" i="10"/>
  <c r="P322" i="10"/>
  <c r="P325" i="10" s="1"/>
  <c r="P327" i="10" s="1"/>
  <c r="P37" i="10"/>
  <c r="P39" i="10" s="1"/>
  <c r="O361" i="10"/>
  <c r="O427" i="10"/>
  <c r="O428" i="10"/>
  <c r="AE279" i="10" l="1"/>
  <c r="AE281" i="10"/>
  <c r="AE240" i="10"/>
  <c r="AE239" i="10"/>
  <c r="O141" i="10"/>
  <c r="O142" i="10"/>
  <c r="O73" i="10"/>
  <c r="P328" i="10"/>
  <c r="P330" i="10" s="1"/>
  <c r="P40" i="10"/>
  <c r="P42" i="10" s="1"/>
  <c r="O382" i="10"/>
  <c r="O418" i="10"/>
  <c r="O383" i="10"/>
  <c r="O95" i="10" l="1"/>
  <c r="O132" i="10"/>
  <c r="O96" i="10"/>
  <c r="P424" i="10"/>
  <c r="P387" i="10"/>
  <c r="P386" i="10" s="1"/>
  <c r="P407" i="10" s="1"/>
  <c r="P409" i="10" s="1"/>
  <c r="P497" i="10"/>
  <c r="Q500" i="10" s="1"/>
  <c r="P368" i="10"/>
  <c r="P364" i="10" s="1"/>
  <c r="P436" i="10" s="1"/>
  <c r="P417" i="10"/>
  <c r="P131" i="10"/>
  <c r="P81" i="10"/>
  <c r="P100" i="10"/>
  <c r="P99" i="10" s="1"/>
  <c r="P121" i="10" s="1"/>
  <c r="P123" i="10" s="1"/>
  <c r="P138" i="10"/>
  <c r="P141" i="22" l="1"/>
  <c r="Q408" i="10"/>
  <c r="P358" i="10"/>
  <c r="P357" i="10" s="1"/>
  <c r="Q367" i="10"/>
  <c r="P422" i="10"/>
  <c r="P381" i="10"/>
  <c r="P421" i="10" s="1"/>
  <c r="Q21" i="22"/>
  <c r="Q23" i="22" s="1"/>
  <c r="P76" i="10"/>
  <c r="P150" i="10" s="1"/>
  <c r="Q122" i="10"/>
  <c r="P70" i="10"/>
  <c r="P353" i="10" l="1"/>
  <c r="P411" i="10"/>
  <c r="P410" i="10"/>
  <c r="P423" i="10"/>
  <c r="Q80" i="10"/>
  <c r="P94" i="10"/>
  <c r="P135" i="10" s="1"/>
  <c r="P136" i="10"/>
  <c r="Q79" i="22"/>
  <c r="P69" i="10"/>
  <c r="Q27" i="22"/>
  <c r="Q29" i="22" s="1"/>
  <c r="Q105" i="11" s="1"/>
  <c r="Q110" i="11" s="1"/>
  <c r="Q121" i="11" s="1"/>
  <c r="Q34" i="10" s="1"/>
  <c r="P427" i="10" l="1"/>
  <c r="P428" i="10"/>
  <c r="P361" i="10"/>
  <c r="P418" i="10" s="1"/>
  <c r="P137" i="10"/>
  <c r="P125" i="10"/>
  <c r="P124" i="10"/>
  <c r="P65" i="10"/>
  <c r="Q37" i="10"/>
  <c r="Q39" i="10" s="1"/>
  <c r="Q322" i="10"/>
  <c r="Q325" i="10" s="1"/>
  <c r="Q327" i="10" s="1"/>
  <c r="P382" i="10" l="1"/>
  <c r="P383" i="10"/>
  <c r="P141" i="10"/>
  <c r="P73" i="10"/>
  <c r="P142" i="10"/>
  <c r="Q40" i="10"/>
  <c r="Q42" i="10" s="1"/>
  <c r="Q328" i="10"/>
  <c r="Q330" i="10" s="1"/>
  <c r="P95" i="10" l="1"/>
  <c r="P132" i="10"/>
  <c r="P96" i="10"/>
  <c r="Q100" i="10"/>
  <c r="Q99" i="10" s="1"/>
  <c r="Q121" i="10" s="1"/>
  <c r="Q123" i="10" s="1"/>
  <c r="Q81" i="10"/>
  <c r="Q131" i="10"/>
  <c r="Q138" i="10"/>
  <c r="Q417" i="10"/>
  <c r="Q497" i="10"/>
  <c r="R500" i="10" s="1"/>
  <c r="Q368" i="10"/>
  <c r="Q364" i="10" s="1"/>
  <c r="Q436" i="10" s="1"/>
  <c r="Q424" i="10"/>
  <c r="Q387" i="10"/>
  <c r="Q386" i="10" s="1"/>
  <c r="Q407" i="10" s="1"/>
  <c r="Q409" i="10" s="1"/>
  <c r="R122" i="10" l="1"/>
  <c r="Q70" i="10"/>
  <c r="R21" i="22"/>
  <c r="R23" i="22" s="1"/>
  <c r="Q76" i="10"/>
  <c r="Q150" i="10" s="1"/>
  <c r="R367" i="10"/>
  <c r="Q381" i="10"/>
  <c r="Q421" i="10" s="1"/>
  <c r="Q422" i="10"/>
  <c r="Q141" i="22"/>
  <c r="Q358" i="10"/>
  <c r="Q357" i="10" s="1"/>
  <c r="R408" i="10"/>
  <c r="Q69" i="10" l="1"/>
  <c r="R27" i="22"/>
  <c r="R29" i="22" s="1"/>
  <c r="R105" i="11" s="1"/>
  <c r="R110" i="11" s="1"/>
  <c r="R121" i="11" s="1"/>
  <c r="R34" i="10" s="1"/>
  <c r="R79" i="22"/>
  <c r="R80" i="10"/>
  <c r="Q136" i="10"/>
  <c r="Q94" i="10"/>
  <c r="Q135" i="10" s="1"/>
  <c r="Q423" i="10"/>
  <c r="Q353" i="10"/>
  <c r="Q411" i="10"/>
  <c r="Q410" i="10"/>
  <c r="Q125" i="10" l="1"/>
  <c r="Q124" i="10"/>
  <c r="Q65" i="10"/>
  <c r="R322" i="10"/>
  <c r="R325" i="10" s="1"/>
  <c r="R327" i="10" s="1"/>
  <c r="R37" i="10"/>
  <c r="R39" i="10" s="1"/>
  <c r="Q137" i="10"/>
  <c r="Q361" i="10"/>
  <c r="Q428" i="10"/>
  <c r="Q427" i="10"/>
  <c r="Q73" i="10" l="1"/>
  <c r="Q142" i="10"/>
  <c r="Q141" i="10"/>
  <c r="R328" i="10"/>
  <c r="R330" i="10" s="1"/>
  <c r="R40" i="10"/>
  <c r="R42" i="10" s="1"/>
  <c r="Q382" i="10"/>
  <c r="Q418" i="10"/>
  <c r="Q383" i="10"/>
  <c r="Q95" i="10" l="1"/>
  <c r="Q132" i="10"/>
  <c r="Q96" i="10"/>
  <c r="R497" i="10"/>
  <c r="S500" i="10" s="1"/>
  <c r="R387" i="10"/>
  <c r="R386" i="10" s="1"/>
  <c r="R407" i="10" s="1"/>
  <c r="R409" i="10" s="1"/>
  <c r="R424" i="10"/>
  <c r="R368" i="10"/>
  <c r="R364" i="10" s="1"/>
  <c r="R436" i="10" s="1"/>
  <c r="R417" i="10"/>
  <c r="R81" i="10"/>
  <c r="R131" i="10"/>
  <c r="R138" i="10"/>
  <c r="R100" i="10"/>
  <c r="R99" i="10" s="1"/>
  <c r="R121" i="10" s="1"/>
  <c r="R123" i="10" s="1"/>
  <c r="S367" i="10" l="1"/>
  <c r="R141" i="22"/>
  <c r="R358" i="10"/>
  <c r="R357" i="10" s="1"/>
  <c r="S408" i="10"/>
  <c r="R422" i="10"/>
  <c r="R381" i="10"/>
  <c r="R421" i="10" s="1"/>
  <c r="S21" i="22"/>
  <c r="S23" i="22" s="1"/>
  <c r="R76" i="10"/>
  <c r="R150" i="10" s="1"/>
  <c r="S122" i="10"/>
  <c r="R70" i="10"/>
  <c r="R353" i="10" l="1"/>
  <c r="R411" i="10"/>
  <c r="R410" i="10"/>
  <c r="R423" i="10"/>
  <c r="S80" i="10"/>
  <c r="R136" i="10"/>
  <c r="R94" i="10"/>
  <c r="R135" i="10" s="1"/>
  <c r="R69" i="10"/>
  <c r="S27" i="22"/>
  <c r="S29" i="22" s="1"/>
  <c r="S105" i="11" s="1"/>
  <c r="S110" i="11" s="1"/>
  <c r="S121" i="11" s="1"/>
  <c r="S34" i="10" s="1"/>
  <c r="S79" i="22"/>
  <c r="R427" i="10" l="1"/>
  <c r="R428" i="10"/>
  <c r="R361" i="10"/>
  <c r="R418" i="10" s="1"/>
  <c r="R137" i="10"/>
  <c r="R125" i="10"/>
  <c r="R124" i="10"/>
  <c r="R65" i="10"/>
  <c r="S322" i="10"/>
  <c r="S325" i="10" s="1"/>
  <c r="S327" i="10" s="1"/>
  <c r="S37" i="10"/>
  <c r="S39" i="10" s="1"/>
  <c r="R382" i="10" l="1"/>
  <c r="R383" i="10"/>
  <c r="R142" i="10"/>
  <c r="R141" i="10"/>
  <c r="R73" i="10"/>
  <c r="S328" i="10"/>
  <c r="S330" i="10" s="1"/>
  <c r="S40" i="10"/>
  <c r="S42" i="10" s="1"/>
  <c r="R95" i="10" l="1"/>
  <c r="R132" i="10"/>
  <c r="R96" i="10"/>
  <c r="S368" i="10"/>
  <c r="S364" i="10" s="1"/>
  <c r="S436" i="10" s="1"/>
  <c r="S387" i="10"/>
  <c r="S386" i="10" s="1"/>
  <c r="S407" i="10" s="1"/>
  <c r="S409" i="10" s="1"/>
  <c r="S424" i="10"/>
  <c r="S417" i="10"/>
  <c r="S497" i="10"/>
  <c r="T500" i="10" s="1"/>
  <c r="S100" i="10"/>
  <c r="S99" i="10" s="1"/>
  <c r="S121" i="10" s="1"/>
  <c r="S123" i="10" s="1"/>
  <c r="S138" i="10"/>
  <c r="S81" i="10"/>
  <c r="S131" i="10"/>
  <c r="S381" i="10" l="1"/>
  <c r="S421" i="10" s="1"/>
  <c r="S422" i="10"/>
  <c r="S141" i="22"/>
  <c r="S358" i="10"/>
  <c r="S357" i="10" s="1"/>
  <c r="T408" i="10"/>
  <c r="T367" i="10"/>
  <c r="T122" i="10"/>
  <c r="S70" i="10"/>
  <c r="S76" i="10"/>
  <c r="S150" i="10" s="1"/>
  <c r="T21" i="22"/>
  <c r="T23" i="22" s="1"/>
  <c r="S423" i="10" l="1"/>
  <c r="T27" i="22"/>
  <c r="T29" i="22" s="1"/>
  <c r="T105" i="11" s="1"/>
  <c r="T110" i="11" s="1"/>
  <c r="T121" i="11" s="1"/>
  <c r="T34" i="10" s="1"/>
  <c r="S69" i="10"/>
  <c r="T79" i="22"/>
  <c r="S136" i="10"/>
  <c r="S94" i="10"/>
  <c r="S135" i="10" s="1"/>
  <c r="T80" i="10"/>
  <c r="S353" i="10"/>
  <c r="S410" i="10"/>
  <c r="S411" i="10"/>
  <c r="T322" i="10" l="1"/>
  <c r="T325" i="10" s="1"/>
  <c r="T327" i="10" s="1"/>
  <c r="T37" i="10"/>
  <c r="T39" i="10" s="1"/>
  <c r="S124" i="10"/>
  <c r="S125" i="10"/>
  <c r="S65" i="10"/>
  <c r="S137" i="10"/>
  <c r="S361" i="10"/>
  <c r="S427" i="10"/>
  <c r="S428" i="10"/>
  <c r="T328" i="10" l="1"/>
  <c r="T330" i="10" s="1"/>
  <c r="T40" i="10"/>
  <c r="T42" i="10" s="1"/>
  <c r="S142" i="10"/>
  <c r="S73" i="10"/>
  <c r="S141" i="10"/>
  <c r="S382" i="10"/>
  <c r="S418" i="10"/>
  <c r="S383" i="10"/>
  <c r="T387" i="10" l="1"/>
  <c r="T386" i="10" s="1"/>
  <c r="T407" i="10" s="1"/>
  <c r="T409" i="10" s="1"/>
  <c r="T368" i="10"/>
  <c r="T364" i="10" s="1"/>
  <c r="T436" i="10" s="1"/>
  <c r="T424" i="10"/>
  <c r="T497" i="10"/>
  <c r="U500" i="10" s="1"/>
  <c r="T417" i="10"/>
  <c r="T81" i="10"/>
  <c r="T100" i="10"/>
  <c r="T99" i="10" s="1"/>
  <c r="T121" i="10" s="1"/>
  <c r="T123" i="10" s="1"/>
  <c r="T131" i="10"/>
  <c r="T138" i="10"/>
  <c r="S95" i="10"/>
  <c r="S132" i="10"/>
  <c r="S96" i="10"/>
  <c r="T141" i="22" l="1"/>
  <c r="T358" i="10"/>
  <c r="T357" i="10" s="1"/>
  <c r="U408" i="10"/>
  <c r="T422" i="10"/>
  <c r="T381" i="10"/>
  <c r="T421" i="10" s="1"/>
  <c r="U367" i="10"/>
  <c r="T76" i="10"/>
  <c r="T150" i="10" s="1"/>
  <c r="U21" i="22"/>
  <c r="U23" i="22" s="1"/>
  <c r="U122" i="10"/>
  <c r="T70" i="10"/>
  <c r="T423" i="10" l="1"/>
  <c r="T136" i="10"/>
  <c r="T94" i="10"/>
  <c r="T135" i="10" s="1"/>
  <c r="U80" i="10"/>
  <c r="U27" i="22"/>
  <c r="U29" i="22" s="1"/>
  <c r="U105" i="11" s="1"/>
  <c r="U110" i="11" s="1"/>
  <c r="U121" i="11" s="1"/>
  <c r="U34" i="10" s="1"/>
  <c r="T69" i="10"/>
  <c r="U79" i="22"/>
  <c r="T353" i="10"/>
  <c r="T410" i="10"/>
  <c r="T411" i="10"/>
  <c r="T137" i="10" l="1"/>
  <c r="U322" i="10"/>
  <c r="U325" i="10" s="1"/>
  <c r="U327" i="10" s="1"/>
  <c r="U37" i="10"/>
  <c r="U39" i="10" s="1"/>
  <c r="T125" i="10"/>
  <c r="T124" i="10"/>
  <c r="T65" i="10"/>
  <c r="T361" i="10"/>
  <c r="T428" i="10"/>
  <c r="T427" i="10"/>
  <c r="U328" i="10" l="1"/>
  <c r="U330" i="10" s="1"/>
  <c r="U40" i="10"/>
  <c r="U42" i="10" s="1"/>
  <c r="T141" i="10"/>
  <c r="T142" i="10"/>
  <c r="T73" i="10"/>
  <c r="T382" i="10"/>
  <c r="T418" i="10"/>
  <c r="T383" i="10"/>
  <c r="U368" i="10" l="1"/>
  <c r="U364" i="10" s="1"/>
  <c r="U436" i="10" s="1"/>
  <c r="U497" i="10"/>
  <c r="V500" i="10" s="1"/>
  <c r="U387" i="10"/>
  <c r="U386" i="10" s="1"/>
  <c r="U407" i="10" s="1"/>
  <c r="U409" i="10" s="1"/>
  <c r="U424" i="10"/>
  <c r="U417" i="10"/>
  <c r="U100" i="10"/>
  <c r="U99" i="10" s="1"/>
  <c r="U121" i="10" s="1"/>
  <c r="U123" i="10" s="1"/>
  <c r="U138" i="10"/>
  <c r="U81" i="10"/>
  <c r="U131" i="10"/>
  <c r="T95" i="10"/>
  <c r="T132" i="10"/>
  <c r="T96" i="10"/>
  <c r="U381" i="10" l="1"/>
  <c r="U421" i="10" s="1"/>
  <c r="U422" i="10"/>
  <c r="V367" i="10"/>
  <c r="V408" i="10"/>
  <c r="U358" i="10"/>
  <c r="U357" i="10" s="1"/>
  <c r="U141" i="22"/>
  <c r="V122" i="10"/>
  <c r="U70" i="10"/>
  <c r="V21" i="22"/>
  <c r="V23" i="22" s="1"/>
  <c r="U76" i="10"/>
  <c r="U150" i="10" s="1"/>
  <c r="U423" i="10" l="1"/>
  <c r="U69" i="10"/>
  <c r="V79" i="22"/>
  <c r="V27" i="22"/>
  <c r="V29" i="22" s="1"/>
  <c r="V105" i="11" s="1"/>
  <c r="V110" i="11" s="1"/>
  <c r="V121" i="11" s="1"/>
  <c r="V34" i="10" s="1"/>
  <c r="V80" i="10"/>
  <c r="U136" i="10"/>
  <c r="U94" i="10"/>
  <c r="U135" i="10" s="1"/>
  <c r="U353" i="10"/>
  <c r="U410" i="10"/>
  <c r="U411" i="10"/>
  <c r="U124" i="10" l="1"/>
  <c r="U125" i="10"/>
  <c r="U65" i="10"/>
  <c r="V322" i="10"/>
  <c r="V325" i="10" s="1"/>
  <c r="V327" i="10" s="1"/>
  <c r="V37" i="10"/>
  <c r="V39" i="10" s="1"/>
  <c r="U137" i="10"/>
  <c r="U361" i="10"/>
  <c r="U428" i="10"/>
  <c r="U427" i="10"/>
  <c r="U73" i="10" l="1"/>
  <c r="U141" i="10"/>
  <c r="U142" i="10"/>
  <c r="V328" i="10"/>
  <c r="V330" i="10" s="1"/>
  <c r="V40" i="10"/>
  <c r="V42" i="10" s="1"/>
  <c r="U382" i="10"/>
  <c r="U418" i="10"/>
  <c r="U383" i="10"/>
  <c r="U95" i="10" l="1"/>
  <c r="U132" i="10"/>
  <c r="U96" i="10"/>
  <c r="V424" i="10"/>
  <c r="V368" i="10"/>
  <c r="V364" i="10" s="1"/>
  <c r="V436" i="10" s="1"/>
  <c r="V497" i="10"/>
  <c r="W500" i="10" s="1"/>
  <c r="V387" i="10"/>
  <c r="V386" i="10" s="1"/>
  <c r="V407" i="10" s="1"/>
  <c r="V409" i="10" s="1"/>
  <c r="V417" i="10"/>
  <c r="V138" i="10"/>
  <c r="V100" i="10"/>
  <c r="V99" i="10" s="1"/>
  <c r="V121" i="10" s="1"/>
  <c r="V123" i="10" s="1"/>
  <c r="V131" i="10"/>
  <c r="V81" i="10"/>
  <c r="V422" i="10" l="1"/>
  <c r="V381" i="10"/>
  <c r="V421" i="10" s="1"/>
  <c r="W367" i="10"/>
  <c r="V358" i="10"/>
  <c r="V357" i="10" s="1"/>
  <c r="V141" i="22"/>
  <c r="W408" i="10"/>
  <c r="W122" i="10"/>
  <c r="V70" i="10"/>
  <c r="W21" i="22"/>
  <c r="W23" i="22" s="1"/>
  <c r="V76" i="10"/>
  <c r="V150" i="10" s="1"/>
  <c r="V353" i="10" l="1"/>
  <c r="V410" i="10"/>
  <c r="V411" i="10"/>
  <c r="V423" i="10"/>
  <c r="W27" i="22"/>
  <c r="W29" i="22" s="1"/>
  <c r="W105" i="11" s="1"/>
  <c r="W110" i="11" s="1"/>
  <c r="W121" i="11" s="1"/>
  <c r="W34" i="10" s="1"/>
  <c r="V69" i="10"/>
  <c r="W79" i="22"/>
  <c r="W80" i="10"/>
  <c r="V94" i="10"/>
  <c r="V135" i="10" s="1"/>
  <c r="V136" i="10"/>
  <c r="V427" i="10" l="1"/>
  <c r="V428" i="10"/>
  <c r="V361" i="10"/>
  <c r="W322" i="10"/>
  <c r="W325" i="10" s="1"/>
  <c r="W327" i="10" s="1"/>
  <c r="W37" i="10"/>
  <c r="W39" i="10" s="1"/>
  <c r="V125" i="10"/>
  <c r="V124" i="10"/>
  <c r="V65" i="10"/>
  <c r="V137" i="10"/>
  <c r="V382" i="10" l="1"/>
  <c r="V418" i="10"/>
  <c r="V383" i="10"/>
  <c r="W328" i="10"/>
  <c r="W330" i="10" s="1"/>
  <c r="W40" i="10"/>
  <c r="W42" i="10" s="1"/>
  <c r="V141" i="10"/>
  <c r="V142" i="10"/>
  <c r="V73" i="10"/>
  <c r="W387" i="10" l="1"/>
  <c r="W386" i="10" s="1"/>
  <c r="W407" i="10" s="1"/>
  <c r="W409" i="10" s="1"/>
  <c r="W368" i="10"/>
  <c r="W364" i="10" s="1"/>
  <c r="W436" i="10" s="1"/>
  <c r="W417" i="10"/>
  <c r="W497" i="10"/>
  <c r="X500" i="10" s="1"/>
  <c r="W424" i="10"/>
  <c r="W131" i="10"/>
  <c r="W138" i="10"/>
  <c r="W100" i="10"/>
  <c r="W99" i="10" s="1"/>
  <c r="W121" i="10" s="1"/>
  <c r="W123" i="10" s="1"/>
  <c r="W81" i="10"/>
  <c r="V95" i="10"/>
  <c r="V132" i="10"/>
  <c r="V96" i="10"/>
  <c r="X408" i="10" l="1"/>
  <c r="W141" i="22"/>
  <c r="W358" i="10"/>
  <c r="W357" i="10" s="1"/>
  <c r="W422" i="10"/>
  <c r="W381" i="10"/>
  <c r="W421" i="10" s="1"/>
  <c r="X367" i="10"/>
  <c r="X122" i="10"/>
  <c r="W70" i="10"/>
  <c r="W76" i="10"/>
  <c r="W150" i="10" s="1"/>
  <c r="X21" i="22"/>
  <c r="X23" i="22" s="1"/>
  <c r="W423" i="10" l="1"/>
  <c r="X79" i="22"/>
  <c r="X27" i="22"/>
  <c r="X29" i="22" s="1"/>
  <c r="X105" i="11" s="1"/>
  <c r="X110" i="11" s="1"/>
  <c r="X121" i="11" s="1"/>
  <c r="X34" i="10" s="1"/>
  <c r="W69" i="10"/>
  <c r="W136" i="10"/>
  <c r="W94" i="10"/>
  <c r="W135" i="10" s="1"/>
  <c r="X80" i="10"/>
  <c r="W353" i="10"/>
  <c r="W410" i="10"/>
  <c r="W411" i="10"/>
  <c r="X322" i="10" l="1"/>
  <c r="X325" i="10" s="1"/>
  <c r="X327" i="10" s="1"/>
  <c r="X37" i="10"/>
  <c r="X39" i="10" s="1"/>
  <c r="W125" i="10"/>
  <c r="W124" i="10"/>
  <c r="W65" i="10"/>
  <c r="W137" i="10"/>
  <c r="W361" i="10"/>
  <c r="W427" i="10"/>
  <c r="W428" i="10"/>
  <c r="X328" i="10" l="1"/>
  <c r="X330" i="10" s="1"/>
  <c r="X40" i="10"/>
  <c r="X42" i="10" s="1"/>
  <c r="W73" i="10"/>
  <c r="W142" i="10"/>
  <c r="W141" i="10"/>
  <c r="W382" i="10"/>
  <c r="W418" i="10"/>
  <c r="W383" i="10"/>
  <c r="X424" i="10" l="1"/>
  <c r="X387" i="10"/>
  <c r="X386" i="10" s="1"/>
  <c r="X407" i="10" s="1"/>
  <c r="X409" i="10" s="1"/>
  <c r="X368" i="10"/>
  <c r="X364" i="10" s="1"/>
  <c r="X436" i="10" s="1"/>
  <c r="X497" i="10"/>
  <c r="Y500" i="10" s="1"/>
  <c r="X417" i="10"/>
  <c r="X81" i="10"/>
  <c r="X100" i="10"/>
  <c r="X99" i="10" s="1"/>
  <c r="X121" i="10" s="1"/>
  <c r="X123" i="10" s="1"/>
  <c r="X138" i="10"/>
  <c r="X131" i="10"/>
  <c r="W95" i="10"/>
  <c r="W132" i="10"/>
  <c r="W96" i="10"/>
  <c r="X358" i="10" l="1"/>
  <c r="X357" i="10" s="1"/>
  <c r="Y408" i="10"/>
  <c r="X141" i="22"/>
  <c r="X422" i="10"/>
  <c r="X381" i="10"/>
  <c r="X421" i="10" s="1"/>
  <c r="Y367" i="10"/>
  <c r="Y21" i="22"/>
  <c r="Y23" i="22" s="1"/>
  <c r="X76" i="10"/>
  <c r="X150" i="10" s="1"/>
  <c r="X70" i="10"/>
  <c r="Y122" i="10"/>
  <c r="X353" i="10" l="1"/>
  <c r="X410" i="10"/>
  <c r="X411" i="10"/>
  <c r="X423" i="10"/>
  <c r="Y80" i="10"/>
  <c r="X136" i="10"/>
  <c r="X94" i="10"/>
  <c r="X135" i="10" s="1"/>
  <c r="Y27" i="22"/>
  <c r="Y29" i="22" s="1"/>
  <c r="Y105" i="11" s="1"/>
  <c r="Y110" i="11" s="1"/>
  <c r="Y121" i="11" s="1"/>
  <c r="Y34" i="10" s="1"/>
  <c r="X69" i="10"/>
  <c r="Y79" i="22"/>
  <c r="X427" i="10" l="1"/>
  <c r="X361" i="10"/>
  <c r="X418" i="10" s="1"/>
  <c r="X428" i="10"/>
  <c r="X137" i="10"/>
  <c r="Y322" i="10"/>
  <c r="Y325" i="10" s="1"/>
  <c r="Y327" i="10" s="1"/>
  <c r="Y37" i="10"/>
  <c r="Y39" i="10" s="1"/>
  <c r="X125" i="10"/>
  <c r="X124" i="10"/>
  <c r="X65" i="10"/>
  <c r="X382" i="10" l="1"/>
  <c r="X383" i="10"/>
  <c r="Y328" i="10"/>
  <c r="Y330" i="10" s="1"/>
  <c r="Y40" i="10"/>
  <c r="Y42" i="10" s="1"/>
  <c r="X142" i="10"/>
  <c r="X141" i="10"/>
  <c r="X73" i="10"/>
  <c r="Y368" i="10" l="1"/>
  <c r="Y364" i="10" s="1"/>
  <c r="Y436" i="10" s="1"/>
  <c r="Y417" i="10"/>
  <c r="Y497" i="10"/>
  <c r="Z500" i="10" s="1"/>
  <c r="Y387" i="10"/>
  <c r="Y386" i="10" s="1"/>
  <c r="Y407" i="10" s="1"/>
  <c r="Y409" i="10" s="1"/>
  <c r="Z408" i="10" s="1"/>
  <c r="Y424" i="10"/>
  <c r="Y131" i="10"/>
  <c r="Y81" i="10"/>
  <c r="Y100" i="10"/>
  <c r="Y99" i="10" s="1"/>
  <c r="Y121" i="10" s="1"/>
  <c r="Y123" i="10" s="1"/>
  <c r="Z122" i="10" s="1"/>
  <c r="Y138" i="10"/>
  <c r="X95" i="10"/>
  <c r="X132" i="10"/>
  <c r="X96" i="10"/>
  <c r="Z367" i="10" l="1"/>
  <c r="Y422" i="10"/>
  <c r="Y381" i="10"/>
  <c r="Y421" i="10" s="1"/>
  <c r="Y358" i="10"/>
  <c r="Y357" i="10" s="1"/>
  <c r="Y141" i="22"/>
  <c r="Z21" i="22"/>
  <c r="Z23" i="22" s="1"/>
  <c r="Y76" i="10"/>
  <c r="Y150" i="10" s="1"/>
  <c r="Y70" i="10"/>
  <c r="Z80" i="10" l="1"/>
  <c r="Z79" i="22"/>
  <c r="AA27" i="22"/>
  <c r="Y423" i="10"/>
  <c r="Y94" i="10"/>
  <c r="Y135" i="10" s="1"/>
  <c r="Y136" i="10"/>
  <c r="Z27" i="22"/>
  <c r="Y69" i="10"/>
  <c r="Y353" i="10"/>
  <c r="Y411" i="10"/>
  <c r="Y410" i="10"/>
  <c r="Y137" i="10" l="1"/>
  <c r="AA29" i="22"/>
  <c r="AA105" i="11" s="1"/>
  <c r="AA110" i="11" s="1"/>
  <c r="AA121" i="11" s="1"/>
  <c r="AA34" i="10" s="1"/>
  <c r="Z29" i="22"/>
  <c r="Z105" i="11" s="1"/>
  <c r="Z110" i="11" s="1"/>
  <c r="Z121" i="11" s="1"/>
  <c r="Z34" i="10" s="1"/>
  <c r="Y124" i="10"/>
  <c r="Y125" i="10"/>
  <c r="Y65" i="10"/>
  <c r="Y361" i="10"/>
  <c r="Y427" i="10"/>
  <c r="Y428" i="10"/>
  <c r="Z37" i="10" l="1"/>
  <c r="Z39" i="10" s="1"/>
  <c r="Z40" i="10" s="1"/>
  <c r="Z42" i="10" s="1"/>
  <c r="Z322" i="10"/>
  <c r="Z325" i="10" s="1"/>
  <c r="Z327" i="10" s="1"/>
  <c r="Z328" i="10" s="1"/>
  <c r="Z330" i="10" s="1"/>
  <c r="AA37" i="10"/>
  <c r="AA39" i="10" s="1"/>
  <c r="AA40" i="10" s="1"/>
  <c r="AA42" i="10" s="1"/>
  <c r="AA322" i="10"/>
  <c r="AA325" i="10" s="1"/>
  <c r="AA327" i="10" s="1"/>
  <c r="AA328" i="10" s="1"/>
  <c r="AA330" i="10" s="1"/>
  <c r="Y141" i="10"/>
  <c r="Y73" i="10"/>
  <c r="Y142" i="10"/>
  <c r="Y382" i="10"/>
  <c r="Y418" i="10"/>
  <c r="Y383" i="10"/>
  <c r="AA368" i="10" l="1"/>
  <c r="AA417" i="10"/>
  <c r="AA497" i="10"/>
  <c r="AA424" i="10"/>
  <c r="AA387" i="10"/>
  <c r="AA386" i="10" s="1"/>
  <c r="AA407" i="10" s="1"/>
  <c r="AA100" i="10"/>
  <c r="AA99" i="10" s="1"/>
  <c r="AA121" i="10" s="1"/>
  <c r="AA81" i="10"/>
  <c r="AA131" i="10"/>
  <c r="AA138" i="10"/>
  <c r="Z417" i="10"/>
  <c r="Z497" i="10"/>
  <c r="AA500" i="10" s="1"/>
  <c r="Z387" i="10"/>
  <c r="Z386" i="10" s="1"/>
  <c r="Z407" i="10" s="1"/>
  <c r="Z409" i="10" s="1"/>
  <c r="Z424" i="10"/>
  <c r="Z368" i="10"/>
  <c r="Z364" i="10" s="1"/>
  <c r="Z81" i="10"/>
  <c r="Z100" i="10"/>
  <c r="Z99" i="10" s="1"/>
  <c r="Z121" i="10" s="1"/>
  <c r="Z123" i="10" s="1"/>
  <c r="Z131" i="10"/>
  <c r="Z138" i="10"/>
  <c r="Y95" i="10"/>
  <c r="Y132" i="10"/>
  <c r="Y96" i="10"/>
  <c r="Z422" i="10" l="1"/>
  <c r="Z381" i="10"/>
  <c r="Z436" i="10"/>
  <c r="Z358" i="10"/>
  <c r="Z357" i="10" s="1"/>
  <c r="Z353" i="10" s="1"/>
  <c r="AA408" i="10"/>
  <c r="AA409" i="10" s="1"/>
  <c r="Z141" i="22"/>
  <c r="Z410" i="10"/>
  <c r="Z411" i="10"/>
  <c r="AB500" i="10"/>
  <c r="AA367" i="10"/>
  <c r="AA364" i="10" s="1"/>
  <c r="Z70" i="10"/>
  <c r="AA122" i="10"/>
  <c r="AA123" i="10" s="1"/>
  <c r="AA21" i="22"/>
  <c r="AA23" i="22" s="1"/>
  <c r="Z76" i="10"/>
  <c r="AB408" i="10" l="1"/>
  <c r="AA358" i="10"/>
  <c r="AA357" i="10" s="1"/>
  <c r="AA353" i="10" s="1"/>
  <c r="AA141" i="22"/>
  <c r="AA411" i="10"/>
  <c r="AB122" i="10"/>
  <c r="AA70" i="10"/>
  <c r="Z427" i="10"/>
  <c r="Z428" i="10"/>
  <c r="Z361" i="10"/>
  <c r="AA381" i="10"/>
  <c r="AA422" i="10"/>
  <c r="AA436" i="10"/>
  <c r="AA421" i="10"/>
  <c r="AA79" i="22"/>
  <c r="Z69" i="10"/>
  <c r="AB27" i="22"/>
  <c r="AB29" i="22" s="1"/>
  <c r="AB105" i="11" s="1"/>
  <c r="AB110" i="11" s="1"/>
  <c r="AB121" i="11" s="1"/>
  <c r="AB34" i="10" s="1"/>
  <c r="Z136" i="10"/>
  <c r="Z94" i="10"/>
  <c r="Z135" i="10" s="1"/>
  <c r="Z150" i="10"/>
  <c r="Z421" i="10"/>
  <c r="Z423" i="10"/>
  <c r="AB21" i="22"/>
  <c r="AB23" i="22" s="1"/>
  <c r="AA80" i="10"/>
  <c r="AA76" i="10" s="1"/>
  <c r="AB367" i="10"/>
  <c r="AA410" i="10" l="1"/>
  <c r="Z383" i="10"/>
  <c r="Z418" i="10"/>
  <c r="Z137" i="10"/>
  <c r="AA423" i="10"/>
  <c r="AA136" i="10"/>
  <c r="AA150" i="10"/>
  <c r="AA94" i="10"/>
  <c r="AA135" i="10" s="1"/>
  <c r="AB80" i="10"/>
  <c r="Z382" i="10"/>
  <c r="Z65" i="10"/>
  <c r="Z124" i="10"/>
  <c r="Z125" i="10"/>
  <c r="AA361" i="10"/>
  <c r="AA382" i="10" s="1"/>
  <c r="AA427" i="10"/>
  <c r="AA428" i="10"/>
  <c r="AB79" i="22"/>
  <c r="AA69" i="10"/>
  <c r="AC27" i="22"/>
  <c r="AC29" i="22" s="1"/>
  <c r="AC105" i="11" s="1"/>
  <c r="AC110" i="11" s="1"/>
  <c r="AC121" i="11" s="1"/>
  <c r="AC34" i="10" s="1"/>
  <c r="AB37" i="10"/>
  <c r="AB39" i="10" s="1"/>
  <c r="AB40" i="10" s="1"/>
  <c r="AB42" i="10" s="1"/>
  <c r="AB322" i="10"/>
  <c r="AB325" i="10" s="1"/>
  <c r="AB327" i="10" s="1"/>
  <c r="AB328" i="10" s="1"/>
  <c r="AB330" i="10" s="1"/>
  <c r="AB368" i="10" l="1"/>
  <c r="AB364" i="10" s="1"/>
  <c r="AB417" i="10"/>
  <c r="AB424" i="10"/>
  <c r="AB497" i="10"/>
  <c r="AC500" i="10" s="1"/>
  <c r="AB387" i="10"/>
  <c r="AB386" i="10" s="1"/>
  <c r="AB407" i="10" s="1"/>
  <c r="AB409" i="10" s="1"/>
  <c r="AB81" i="10"/>
  <c r="AB100" i="10"/>
  <c r="AB99" i="10" s="1"/>
  <c r="AB121" i="10" s="1"/>
  <c r="AB123" i="10" s="1"/>
  <c r="AB138" i="10"/>
  <c r="AB131" i="10"/>
  <c r="AC37" i="10"/>
  <c r="AC39" i="10" s="1"/>
  <c r="AC40" i="10" s="1"/>
  <c r="AC42" i="10" s="1"/>
  <c r="AC322" i="10"/>
  <c r="AC325" i="10" s="1"/>
  <c r="AC327" i="10" s="1"/>
  <c r="AC328" i="10" s="1"/>
  <c r="AC330" i="10" s="1"/>
  <c r="Z141" i="10"/>
  <c r="Z73" i="10"/>
  <c r="Z142" i="10"/>
  <c r="AA65" i="10"/>
  <c r="AA125" i="10"/>
  <c r="AA124" i="10"/>
  <c r="AA383" i="10"/>
  <c r="AA418" i="10"/>
  <c r="AA137" i="10"/>
  <c r="AB70" i="10" l="1"/>
  <c r="AC122" i="10"/>
  <c r="Z96" i="10"/>
  <c r="Z132" i="10"/>
  <c r="Z95" i="10"/>
  <c r="AB76" i="10"/>
  <c r="AC21" i="22"/>
  <c r="AC23" i="22" s="1"/>
  <c r="AC368" i="10"/>
  <c r="AC417" i="10"/>
  <c r="AC497" i="10"/>
  <c r="AD500" i="10" s="1"/>
  <c r="AC424" i="10"/>
  <c r="AC387" i="10"/>
  <c r="AC386" i="10" s="1"/>
  <c r="AC407" i="10" s="1"/>
  <c r="AB358" i="10"/>
  <c r="AB357" i="10" s="1"/>
  <c r="AB353" i="10" s="1"/>
  <c r="AC408" i="10"/>
  <c r="AB141" i="22"/>
  <c r="AC81" i="10"/>
  <c r="AC100" i="10"/>
  <c r="AC99" i="10" s="1"/>
  <c r="AC121" i="10" s="1"/>
  <c r="AC138" i="10"/>
  <c r="AC131" i="10"/>
  <c r="AC367" i="10"/>
  <c r="AA142" i="10"/>
  <c r="AA73" i="10"/>
  <c r="AA141" i="10"/>
  <c r="AB381" i="10"/>
  <c r="AB436" i="10"/>
  <c r="AB422" i="10"/>
  <c r="AC123" i="10" l="1"/>
  <c r="AD122" i="10" s="1"/>
  <c r="AC409" i="10"/>
  <c r="AC358" i="10" s="1"/>
  <c r="AC357" i="10" s="1"/>
  <c r="AC353" i="10" s="1"/>
  <c r="AD367" i="10"/>
  <c r="AB427" i="10"/>
  <c r="AB361" i="10"/>
  <c r="AB428" i="10"/>
  <c r="AD408" i="10"/>
  <c r="AC141" i="22"/>
  <c r="AB411" i="10"/>
  <c r="AB410" i="10"/>
  <c r="AC364" i="10"/>
  <c r="AB136" i="10"/>
  <c r="AB150" i="10"/>
  <c r="AB94" i="10"/>
  <c r="AB137" i="10" s="1"/>
  <c r="AB421" i="10"/>
  <c r="AB423" i="10"/>
  <c r="AC70" i="10"/>
  <c r="AA96" i="10"/>
  <c r="AA132" i="10"/>
  <c r="AA95" i="10"/>
  <c r="AD21" i="22"/>
  <c r="AD23" i="22" s="1"/>
  <c r="AC80" i="10"/>
  <c r="AC76" i="10" s="1"/>
  <c r="AB69" i="10"/>
  <c r="AC79" i="22"/>
  <c r="AD27" i="22"/>
  <c r="AD29" i="22" s="1"/>
  <c r="AD105" i="11" s="1"/>
  <c r="AD110" i="11" s="1"/>
  <c r="AD121" i="11" s="1"/>
  <c r="AD34" i="10" s="1"/>
  <c r="AC361" i="10" l="1"/>
  <c r="AC428" i="10"/>
  <c r="AC427" i="10"/>
  <c r="AC136" i="10"/>
  <c r="AC94" i="10"/>
  <c r="AC150" i="10"/>
  <c r="AC135" i="10"/>
  <c r="AD37" i="10"/>
  <c r="AD39" i="10" s="1"/>
  <c r="AD40" i="10" s="1"/>
  <c r="AD42" i="10" s="1"/>
  <c r="AD322" i="10"/>
  <c r="AD325" i="10" s="1"/>
  <c r="AD327" i="10" s="1"/>
  <c r="AD328" i="10" s="1"/>
  <c r="AD330" i="10" s="1"/>
  <c r="AB65" i="10"/>
  <c r="AB124" i="10"/>
  <c r="AB125" i="10"/>
  <c r="AC422" i="10"/>
  <c r="AC381" i="10"/>
  <c r="AC436" i="10"/>
  <c r="AC69" i="10"/>
  <c r="AD79" i="22"/>
  <c r="AE27" i="22"/>
  <c r="AE29" i="22" s="1"/>
  <c r="AE105" i="11" s="1"/>
  <c r="AE110" i="11" s="1"/>
  <c r="AE121" i="11" s="1"/>
  <c r="AE34" i="10" s="1"/>
  <c r="AB382" i="10"/>
  <c r="AB383" i="10"/>
  <c r="AB418" i="10"/>
  <c r="AD80" i="10"/>
  <c r="AC410" i="10"/>
  <c r="AB135" i="10"/>
  <c r="AC411" i="10"/>
  <c r="AD138" i="10" l="1"/>
  <c r="AD131" i="10"/>
  <c r="AD100" i="10"/>
  <c r="AD99" i="10" s="1"/>
  <c r="AD121" i="10" s="1"/>
  <c r="AD123" i="10" s="1"/>
  <c r="AD81" i="10"/>
  <c r="AE21" i="22" s="1"/>
  <c r="AE23" i="22" s="1"/>
  <c r="AE80" i="10" s="1"/>
  <c r="AC421" i="10"/>
  <c r="AC423" i="10"/>
  <c r="AC137" i="10"/>
  <c r="AC65" i="10"/>
  <c r="AC125" i="10"/>
  <c r="AC124" i="10"/>
  <c r="AE37" i="10"/>
  <c r="AE39" i="10" s="1"/>
  <c r="AE40" i="10" s="1"/>
  <c r="AE42" i="10" s="1"/>
  <c r="AE322" i="10"/>
  <c r="AE325" i="10" s="1"/>
  <c r="AE327" i="10" s="1"/>
  <c r="AE328" i="10" s="1"/>
  <c r="AE330" i="10" s="1"/>
  <c r="AB142" i="10"/>
  <c r="AB73" i="10"/>
  <c r="AB141" i="10"/>
  <c r="AD424" i="10"/>
  <c r="AD497" i="10"/>
  <c r="AE500" i="10" s="1"/>
  <c r="AE367" i="10" s="1"/>
  <c r="AD368" i="10"/>
  <c r="AD364" i="10" s="1"/>
  <c r="AD387" i="10"/>
  <c r="AD386" i="10" s="1"/>
  <c r="AD407" i="10" s="1"/>
  <c r="AD409" i="10" s="1"/>
  <c r="AD417" i="10"/>
  <c r="AC382" i="10"/>
  <c r="AC383" i="10"/>
  <c r="AC418" i="10"/>
  <c r="AD76" i="10" l="1"/>
  <c r="AD150" i="10" s="1"/>
  <c r="AD141" i="22"/>
  <c r="AE408" i="10"/>
  <c r="AD358" i="10"/>
  <c r="AD357" i="10" s="1"/>
  <c r="AD353" i="10" s="1"/>
  <c r="AE497" i="10"/>
  <c r="AE368" i="10"/>
  <c r="AE364" i="10" s="1"/>
  <c r="AE424" i="10"/>
  <c r="AE387" i="10"/>
  <c r="AE386" i="10" s="1"/>
  <c r="AE407" i="10" s="1"/>
  <c r="AE417" i="10"/>
  <c r="AD436" i="10"/>
  <c r="AD422" i="10"/>
  <c r="AD381" i="10"/>
  <c r="AD423" i="10" s="1"/>
  <c r="AE131" i="10"/>
  <c r="AE81" i="10"/>
  <c r="AE76" i="10" s="1"/>
  <c r="AE100" i="10"/>
  <c r="AE99" i="10" s="1"/>
  <c r="AE121" i="10" s="1"/>
  <c r="AE138" i="10"/>
  <c r="AD70" i="10"/>
  <c r="AE122" i="10"/>
  <c r="AC142" i="10"/>
  <c r="AC73" i="10"/>
  <c r="AC141" i="10"/>
  <c r="AB95" i="10"/>
  <c r="AB96" i="10"/>
  <c r="AB132" i="10"/>
  <c r="AD421" i="10" l="1"/>
  <c r="AD411" i="10"/>
  <c r="AD410" i="10"/>
  <c r="AD94" i="10"/>
  <c r="AD135" i="10" s="1"/>
  <c r="AD136" i="10"/>
  <c r="AE123" i="10"/>
  <c r="AD69" i="10"/>
  <c r="AE79" i="22"/>
  <c r="AC96" i="10"/>
  <c r="AC132" i="10"/>
  <c r="AC95" i="10"/>
  <c r="AE381" i="10"/>
  <c r="AE421" i="10" s="1"/>
  <c r="AE436" i="10"/>
  <c r="AE422" i="10"/>
  <c r="AD428" i="10"/>
  <c r="AD427" i="10"/>
  <c r="AD361" i="10"/>
  <c r="AE150" i="10"/>
  <c r="AE94" i="10"/>
  <c r="AE135" i="10" s="1"/>
  <c r="AE136" i="10"/>
  <c r="AE409" i="10"/>
  <c r="AE70" i="10" l="1"/>
  <c r="AE69" i="10" s="1"/>
  <c r="AE65" i="10" s="1"/>
  <c r="AE142" i="10" s="1"/>
  <c r="AD137" i="10"/>
  <c r="AE358" i="10"/>
  <c r="AE357" i="10" s="1"/>
  <c r="AE353" i="10" s="1"/>
  <c r="AE141" i="22"/>
  <c r="AE137" i="10"/>
  <c r="AE423" i="10"/>
  <c r="AD382" i="10"/>
  <c r="AD383" i="10"/>
  <c r="AD418" i="10"/>
  <c r="AD65" i="10"/>
  <c r="AD125" i="10"/>
  <c r="AD124" i="10"/>
  <c r="AE141" i="10" l="1"/>
  <c r="AE73" i="10"/>
  <c r="AE95" i="10" s="1"/>
  <c r="AE124" i="10"/>
  <c r="AE125" i="10"/>
  <c r="AE410" i="10"/>
  <c r="AE411" i="10"/>
  <c r="AD142" i="10"/>
  <c r="AD73" i="10"/>
  <c r="AD141" i="10"/>
  <c r="AE96" i="10"/>
  <c r="AE132" i="10"/>
  <c r="AE361" i="10"/>
  <c r="AE427" i="10"/>
  <c r="AE428" i="10"/>
  <c r="AE383" i="10" l="1"/>
  <c r="AE418" i="10"/>
  <c r="AE382" i="10"/>
  <c r="AD96" i="10"/>
  <c r="AD132" i="10"/>
  <c r="AD95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95" authorId="0" shapeId="0" xr:uid="{6871782C-449D-44F2-A10B-7DA5A3AF8457}">
      <text>
        <r>
          <rPr>
            <b/>
            <sz val="9"/>
            <color indexed="81"/>
            <rFont val="Tahoma"/>
            <family val="2"/>
            <charset val="238"/>
          </rPr>
          <t>Informacja:</t>
        </r>
        <r>
          <rPr>
            <sz val="9"/>
            <color indexed="81"/>
            <rFont val="Tahoma"/>
            <family val="2"/>
            <charset val="238"/>
          </rPr>
          <t xml:space="preserve">
- </t>
        </r>
        <r>
          <rPr>
            <i/>
            <sz val="9"/>
            <color indexed="81"/>
            <rFont val="Tahoma"/>
            <family val="2"/>
            <charset val="238"/>
          </rPr>
          <t>nowy</t>
        </r>
        <r>
          <rPr>
            <sz val="9"/>
            <color indexed="81"/>
            <rFont val="Tahoma"/>
            <family val="2"/>
            <charset val="238"/>
          </rPr>
          <t xml:space="preserve"> - zakup nowego środka trwałego lub WNiP
- </t>
        </r>
        <r>
          <rPr>
            <i/>
            <sz val="9"/>
            <color indexed="81"/>
            <rFont val="Tahoma"/>
            <family val="2"/>
            <charset val="238"/>
          </rPr>
          <t>przeniesiony</t>
        </r>
        <r>
          <rPr>
            <sz val="9"/>
            <color indexed="81"/>
            <rFont val="Tahoma"/>
            <family val="2"/>
            <charset val="238"/>
          </rPr>
          <t xml:space="preserve"> - przeniesienie do danej pozycji środków trwałych ze środków trwałych w budowie/zaliczek na WNiP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<sst xmlns="http://schemas.openxmlformats.org/spreadsheetml/2006/main" count="5425" uniqueCount="902">
  <si>
    <t>Dane Wnioskodawcy</t>
  </si>
  <si>
    <t>Data rozpoczęcia bieżącego roku obrotowego</t>
  </si>
  <si>
    <t>Data ostatniego sporządzonego sprawozdania finansowego</t>
  </si>
  <si>
    <t>Ostatni rok kwalifikowalności wydatków</t>
  </si>
  <si>
    <t>Maksymalny okres realizacji Projektu</t>
  </si>
  <si>
    <t>Okres realizacji Projektu (lata)</t>
  </si>
  <si>
    <t>Okres realizacji Projektu</t>
  </si>
  <si>
    <t>tj.</t>
  </si>
  <si>
    <t>Rok zakończenia projekcji finansowej</t>
  </si>
  <si>
    <t>Lata projekcji</t>
  </si>
  <si>
    <t>n-3</t>
  </si>
  <si>
    <t>n-2</t>
  </si>
  <si>
    <t>n-1</t>
  </si>
  <si>
    <t>n</t>
  </si>
  <si>
    <t>Liczba dni w okresie</t>
  </si>
  <si>
    <t>Liczba miesięcy</t>
  </si>
  <si>
    <t>Stopa dyskonta</t>
  </si>
  <si>
    <t>Współczynnik dyskonta</t>
  </si>
  <si>
    <t>Stopa podatku dochodowego</t>
  </si>
  <si>
    <t>Kapitał pracujący (dla Projektu)</t>
  </si>
  <si>
    <t xml:space="preserve">  Rotacja należności</t>
  </si>
  <si>
    <t>dni</t>
  </si>
  <si>
    <t xml:space="preserve">  Rotacja zapasów</t>
  </si>
  <si>
    <t xml:space="preserve">  Rotacja zobowiązań</t>
  </si>
  <si>
    <t xml:space="preserve">  koszty zakończonych prac rozwojowych</t>
  </si>
  <si>
    <t>%</t>
  </si>
  <si>
    <t xml:space="preserve">  wartość firmy</t>
  </si>
  <si>
    <t xml:space="preserve">  inne wartości niematerialne i prawne</t>
  </si>
  <si>
    <t xml:space="preserve">  grunty (w tym prawo użytkowania wieczystego gruntu) </t>
  </si>
  <si>
    <t xml:space="preserve">  budynki i budowle </t>
  </si>
  <si>
    <t xml:space="preserve">  urządzenia techniczne i maszyny </t>
  </si>
  <si>
    <t xml:space="preserve">  środki transportu </t>
  </si>
  <si>
    <t xml:space="preserve">  inne środki trwałe </t>
  </si>
  <si>
    <t>Finansowanie</t>
  </si>
  <si>
    <t xml:space="preserve">  Koszt pożyczek od udziałowców</t>
  </si>
  <si>
    <t xml:space="preserve">  Koszt kredytów krótkoterminowych</t>
  </si>
  <si>
    <t xml:space="preserve">  Koszt kredytów długoterminowych</t>
  </si>
  <si>
    <t xml:space="preserve">  Przychody z tytułu oprocentowania środków pieniężnych</t>
  </si>
  <si>
    <t xml:space="preserve">  Przychody z tytułu oprocentowania depozytów</t>
  </si>
  <si>
    <t>Komentarz</t>
  </si>
  <si>
    <t>PrzedRealizacją</t>
  </si>
  <si>
    <t>pr2</t>
  </si>
  <si>
    <t>pr3</t>
  </si>
  <si>
    <t>pr4</t>
  </si>
  <si>
    <t>pr5</t>
  </si>
  <si>
    <t>pr6</t>
  </si>
  <si>
    <t>pr7</t>
  </si>
  <si>
    <t>pr8</t>
  </si>
  <si>
    <t>pr9</t>
  </si>
  <si>
    <t>Realizacja</t>
  </si>
  <si>
    <r>
      <t>r</t>
    </r>
    <r>
      <rPr>
        <vertAlign val="subscript"/>
        <sz val="9"/>
        <color indexed="8"/>
        <rFont val="Calibri"/>
        <family val="2"/>
        <charset val="238"/>
      </rPr>
      <t>1</t>
    </r>
  </si>
  <si>
    <t>r2</t>
  </si>
  <si>
    <t>r3</t>
  </si>
  <si>
    <t>r4</t>
  </si>
  <si>
    <t>r5</t>
  </si>
  <si>
    <t>r6</t>
  </si>
  <si>
    <t>r7</t>
  </si>
  <si>
    <t>r8</t>
  </si>
  <si>
    <t>r9</t>
  </si>
  <si>
    <t>Trwałość</t>
  </si>
  <si>
    <t>p0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</si>
  <si>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</si>
  <si>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</si>
  <si>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</si>
  <si>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</si>
  <si>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</si>
  <si>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</si>
  <si>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</si>
  <si>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</si>
  <si>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</si>
  <si>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</si>
  <si>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MŚP</t>
  </si>
  <si>
    <t>czy rok realizacji nie jest wcześniejszy niż bieżący okres</t>
  </si>
  <si>
    <t>Okres realizacji projektu</t>
  </si>
  <si>
    <t>Start projektu</t>
  </si>
  <si>
    <t>Koniec projektu</t>
  </si>
  <si>
    <t>Nakłady inwestycyjne</t>
  </si>
  <si>
    <t xml:space="preserve"> koszty zakończonych prac rozwojowych</t>
  </si>
  <si>
    <t xml:space="preserve">  - kwalifikowalne</t>
  </si>
  <si>
    <t xml:space="preserve">  - niekwalifikowalne</t>
  </si>
  <si>
    <t xml:space="preserve"> inne wartości niematerialne i prawne</t>
  </si>
  <si>
    <t xml:space="preserve"> grunty</t>
  </si>
  <si>
    <t xml:space="preserve"> budynki i budowle</t>
  </si>
  <si>
    <t xml:space="preserve"> urządzenia techniczne i maszyny</t>
  </si>
  <si>
    <t xml:space="preserve"> środki transportu</t>
  </si>
  <si>
    <t xml:space="preserve"> inne środki trwałe</t>
  </si>
  <si>
    <t>B+R</t>
  </si>
  <si>
    <t>Przychody</t>
  </si>
  <si>
    <t>Koszty operacyjne</t>
  </si>
  <si>
    <t xml:space="preserve"> amortyzacja</t>
  </si>
  <si>
    <t xml:space="preserve"> zużycie materiałów i energii</t>
  </si>
  <si>
    <t xml:space="preserve"> usługi obce</t>
  </si>
  <si>
    <t xml:space="preserve"> wynagrodzenia</t>
  </si>
  <si>
    <t xml:space="preserve"> ubezpieczenia społeczne i inne świadczenia</t>
  </si>
  <si>
    <t xml:space="preserve"> pozostałe koszty rodzajowe</t>
  </si>
  <si>
    <t xml:space="preserve"> wartość sprzedanych towarów i materiałów</t>
  </si>
  <si>
    <t>Infrastruktura B+R</t>
  </si>
  <si>
    <t>Cyfryzacja</t>
  </si>
  <si>
    <t>Zazielenienie</t>
  </si>
  <si>
    <t>Kompetencje</t>
  </si>
  <si>
    <t>Internacjonalizacja</t>
  </si>
  <si>
    <t>tak</t>
  </si>
  <si>
    <t>nie</t>
  </si>
  <si>
    <t>Bilans (w tys. PLN)</t>
  </si>
  <si>
    <t>A. Aktywa trwałe</t>
  </si>
  <si>
    <t>I. Wartości niematerialne i prawne</t>
  </si>
  <si>
    <t>1. Koszty zakończonych prac rozwojowych</t>
  </si>
  <si>
    <t>2. Wartość firmy</t>
  </si>
  <si>
    <t>3. Inne wartości niematerialne i prawne</t>
  </si>
  <si>
    <t>4. Zaliczki na wartości niematerialne i prawne</t>
  </si>
  <si>
    <t>II. Rzeczowe aktywa trwałe</t>
  </si>
  <si>
    <t>1. Środki trwałe</t>
  </si>
  <si>
    <t xml:space="preserve"> a) grunty (w tym prawo użytk. wiecz. gruntu)</t>
  </si>
  <si>
    <t xml:space="preserve"> b) budynki, lokale i obiekty inż. lądowej i wodnej</t>
  </si>
  <si>
    <t xml:space="preserve"> c) urządzenia techniczne i maszyny</t>
  </si>
  <si>
    <t xml:space="preserve"> d) środki transportu</t>
  </si>
  <si>
    <t xml:space="preserve"> e) inne środki trwałe</t>
  </si>
  <si>
    <t>2. Środki trwałe w budowie</t>
  </si>
  <si>
    <t>3. Zaliczki na środki trwałe w budowie</t>
  </si>
  <si>
    <t>III. Należności długoterminowe</t>
  </si>
  <si>
    <t>1. Od jednostek powiązanych</t>
  </si>
  <si>
    <t>2. Od pozostałych jednostek</t>
  </si>
  <si>
    <t>IV. Inwestycje długoterminowe</t>
  </si>
  <si>
    <t>1. Nieruchomości</t>
  </si>
  <si>
    <t>2. Wartości niematerialne i prawne</t>
  </si>
  <si>
    <t>3. Długoterminowe aktywa finansowe</t>
  </si>
  <si>
    <t xml:space="preserve"> a) w jednostkach powiązanych</t>
  </si>
  <si>
    <t xml:space="preserve">    - udziały lub akcje</t>
  </si>
  <si>
    <t xml:space="preserve">    - inne papiery wartościowe</t>
  </si>
  <si>
    <t xml:space="preserve">    - udzielone pożyczki</t>
  </si>
  <si>
    <t xml:space="preserve">    - inne długoterminowe aktywa finansowe</t>
  </si>
  <si>
    <t xml:space="preserve"> b) w pozostałych jednostkach</t>
  </si>
  <si>
    <t>4. Inne inwestycje długoterminowe</t>
  </si>
  <si>
    <t>V. Długoterminowe rozliczenia międzyokresowe</t>
  </si>
  <si>
    <t>1. Aktywa z tytułu odroczonego pod. dochodowego</t>
  </si>
  <si>
    <t>2. Inne rozliczenia międzyokresowe</t>
  </si>
  <si>
    <t>B. Aktywa obrotowe</t>
  </si>
  <si>
    <t>I. Zapasy</t>
  </si>
  <si>
    <t>1. Materiały</t>
  </si>
  <si>
    <t>2. Półprodukty i produkty w toku</t>
  </si>
  <si>
    <t>3. Produkty gotowe</t>
  </si>
  <si>
    <t>4. Towary</t>
  </si>
  <si>
    <t>5. Zaliczki na dostawy</t>
  </si>
  <si>
    <t>II. Należności krótkoterminowe</t>
  </si>
  <si>
    <t>1. Należności od jednostek powiązanych</t>
  </si>
  <si>
    <t xml:space="preserve"> a) z tytułu dostaw i usług o okresie spłaty</t>
  </si>
  <si>
    <t xml:space="preserve">    - do 12 miesięcy</t>
  </si>
  <si>
    <t xml:space="preserve">    - powyżej 12 miesięcy</t>
  </si>
  <si>
    <t xml:space="preserve"> b) inne</t>
  </si>
  <si>
    <t>2. Należności od pozostałych jednostek</t>
  </si>
  <si>
    <t xml:space="preserve"> b) z tytułu podatków, dotacji, ceł, ubezp.społ i zdrowotnych oraz innych świadczeń</t>
  </si>
  <si>
    <t xml:space="preserve"> c) inne</t>
  </si>
  <si>
    <t xml:space="preserve"> d) dochodzone na drodze sądowej</t>
  </si>
  <si>
    <t>III. Inwestycje krótkoterminowe</t>
  </si>
  <si>
    <t>1. Krótkoterminowe aktywa finansowe</t>
  </si>
  <si>
    <t xml:space="preserve">    - inne krótkoterminowe aktywa finansowe</t>
  </si>
  <si>
    <t xml:space="preserve"> c) środki pieniężne i inne aktywa pieniężne</t>
  </si>
  <si>
    <t xml:space="preserve">    - środki pieniężne w kasie i na rachunkach</t>
  </si>
  <si>
    <t xml:space="preserve">    - inne środki pieniężne</t>
  </si>
  <si>
    <t xml:space="preserve">    - inne aktywa pieniężne</t>
  </si>
  <si>
    <t>2. Inne inwestycje krótkoterminowe</t>
  </si>
  <si>
    <t>IV. Krótkoterminowe rozliczenia międzyokresowe</t>
  </si>
  <si>
    <t>Aktywa razem</t>
  </si>
  <si>
    <t>Aktywa - Pasywa: jeżeli 0 to OK</t>
  </si>
  <si>
    <t>A. Kapitał (fundusz) własny</t>
  </si>
  <si>
    <t>I. Kapitał (fundusz) podstawowy</t>
  </si>
  <si>
    <t>II. Należne wpłaty na kapitał podstawowy (wielkość ujemna)</t>
  </si>
  <si>
    <t>III. Udziały (akcje) własne (wielkość ujemna)</t>
  </si>
  <si>
    <t>IV. Kapitał (fundusz) zapasowy</t>
  </si>
  <si>
    <t>V. Kapitał (fundusz) z aktualizacji wyceny</t>
  </si>
  <si>
    <t>VI. Pozostałe kapitały (fundusze) rezerwowe</t>
  </si>
  <si>
    <t>VII. Zysk (strata) z lat ubiegłych</t>
  </si>
  <si>
    <t>VIII. Zysk (strata) netto</t>
  </si>
  <si>
    <t>IX. Odpisy z zysku netto w ciągu roku obrotowego (wielkość ujemna)</t>
  </si>
  <si>
    <t>B. Zobowiązania i rezerwy na zobowiązania</t>
  </si>
  <si>
    <t>I. Rezerwy na zobowiązania</t>
  </si>
  <si>
    <t>1. Rezerwa z tytułu odroczonego pod. doch.</t>
  </si>
  <si>
    <t>2. Rezerwa na świadczenia emerytalne i podobne</t>
  </si>
  <si>
    <t xml:space="preserve">    - długoterminowa</t>
  </si>
  <si>
    <t xml:space="preserve">    - krótkoterminowa</t>
  </si>
  <si>
    <t>3. Pozostałe rezerwy</t>
  </si>
  <si>
    <t xml:space="preserve">    - długoterminowe</t>
  </si>
  <si>
    <t xml:space="preserve">    - krótkoterminowe</t>
  </si>
  <si>
    <t>II. Zobowiązania długoterminowe</t>
  </si>
  <si>
    <t>1. Wobec jednostek powiązanych</t>
  </si>
  <si>
    <t>2. Wobec pozostałych jednostek</t>
  </si>
  <si>
    <t xml:space="preserve"> a) kredyty i pożyczki</t>
  </si>
  <si>
    <t xml:space="preserve"> b) z tytułu emisji dłużnych papierów wart.</t>
  </si>
  <si>
    <t xml:space="preserve"> c) inne zobowiązania finansowe</t>
  </si>
  <si>
    <t xml:space="preserve"> d) inne</t>
  </si>
  <si>
    <t>III. Zobowiązania krótkoterminowe</t>
  </si>
  <si>
    <t xml:space="preserve"> a) z tytułu dostaw i usług o okresie wymagalności</t>
  </si>
  <si>
    <t xml:space="preserve"> d) z tytułu dostaw i usług o okresie wymagalności</t>
  </si>
  <si>
    <t xml:space="preserve"> e) zaliczki otrzymane na dostawy</t>
  </si>
  <si>
    <t xml:space="preserve"> f) zobowiązania wekslowe</t>
  </si>
  <si>
    <t xml:space="preserve"> g) z tytułu podatków, ceł, ubezp. i innych świadczeń</t>
  </si>
  <si>
    <t xml:space="preserve"> h) z tytułu wynagrodzeń</t>
  </si>
  <si>
    <t xml:space="preserve"> i) inne</t>
  </si>
  <si>
    <t>3. Fundusze specjalne</t>
  </si>
  <si>
    <t>IV. Rozliczenia międzyokresowe</t>
  </si>
  <si>
    <t>1. Ujemna wartość firmy</t>
  </si>
  <si>
    <t>Pasywa razem</t>
  </si>
  <si>
    <t>Rachunek zysków i strat (w tys. PLN)</t>
  </si>
  <si>
    <t>A. Przychody netto ze sprzedaży i zrównane z nimi, w tym</t>
  </si>
  <si>
    <t xml:space="preserve">    - od jednostek powiązanych</t>
  </si>
  <si>
    <t>I. Przychody netto ze sprzedaży produktów</t>
  </si>
  <si>
    <t>II. Zmiana stanu produktów (zwiększenie - wartość dodatnia, zmniejszenie - wartość ujemna)</t>
  </si>
  <si>
    <t>III. Koszt wytworzenia produktów na własne potrzeby jednostki</t>
  </si>
  <si>
    <t>IV. Przychody netto ze sprzedaży towarów i materiałów</t>
  </si>
  <si>
    <t>B. Koszty działalności operacyjnej</t>
  </si>
  <si>
    <t>I. Amortyzacja</t>
  </si>
  <si>
    <t>II. Zużycie materiałów i energii</t>
  </si>
  <si>
    <t>III. Usługi obce</t>
  </si>
  <si>
    <t>IV. Podatki i opłaty, w tym</t>
  </si>
  <si>
    <t xml:space="preserve">    - podatek akcyzowy</t>
  </si>
  <si>
    <t>V. Wynagrodzenia</t>
  </si>
  <si>
    <t>VI. Ubezpieczenia społeczne i inne świadczenia</t>
  </si>
  <si>
    <t>VII. Pozostałe koszty rodzajowe</t>
  </si>
  <si>
    <t>VIII. Wartość sprzedanych towarów i materiałów</t>
  </si>
  <si>
    <t>C. Zysk (strata) ze sprzedaży (A-B)</t>
  </si>
  <si>
    <t>D. Pozostałe przychody operacyjne</t>
  </si>
  <si>
    <t>I. Zysk ze zbycia niefinansowych aktywów trwałych</t>
  </si>
  <si>
    <t>II. Dotacje</t>
  </si>
  <si>
    <t>III. Inne przychody operacyjne</t>
  </si>
  <si>
    <t>E. Pozostałe koszty operacyjne</t>
  </si>
  <si>
    <t>I. Strata ze zbycia niefinansowych aktywów trwałych</t>
  </si>
  <si>
    <t>II. Aktualizacja wartości aktywów niefinansowych</t>
  </si>
  <si>
    <t>III. Inne koszty operacyjne</t>
  </si>
  <si>
    <t>F. Zysk (strata) z działalności operacyjnej (C+D-E)</t>
  </si>
  <si>
    <t>G. Przychody finansowe</t>
  </si>
  <si>
    <t>I. Dywidendy i udziały w zyskach, w tym</t>
  </si>
  <si>
    <t>II. Odsetki, w tym</t>
  </si>
  <si>
    <t>III. Zysk ze zbycia inwestycji</t>
  </si>
  <si>
    <t>IV. Aktualizacja wartości inwestycji</t>
  </si>
  <si>
    <t>V. Inne</t>
  </si>
  <si>
    <t>H. Koszty finansowe</t>
  </si>
  <si>
    <t>I. Odsetki, w tym</t>
  </si>
  <si>
    <t>II. Strata ze zbycia inwestycji</t>
  </si>
  <si>
    <t>III. Aktualizacja wartości inwestycji</t>
  </si>
  <si>
    <t>IV. Inne</t>
  </si>
  <si>
    <t>I. Zysk (strata) z działalności gospodarczej (F+G-H)</t>
  </si>
  <si>
    <t>J. Wynik zdarzeń nadzwyczajnych (J.I. - J.II.)</t>
  </si>
  <si>
    <t>I. Zyski nadzwyczajne</t>
  </si>
  <si>
    <t>II. Straty nadzwyczajne</t>
  </si>
  <si>
    <t>K. Zysk (strata) brutto (I+J)</t>
  </si>
  <si>
    <t>L. Podatek dochodowy</t>
  </si>
  <si>
    <t>M. Pozostałe obowiązkowe zmniejszenie zysku (zwiększenie straty)</t>
  </si>
  <si>
    <t>N. Zysk (strata) netto (K-L-M)</t>
  </si>
  <si>
    <t>Działalność dotychczasowa (bez Projektu)</t>
  </si>
  <si>
    <t>Przychody netto ze sprzedaży produktów     Nazwa / Ilość produktów</t>
  </si>
  <si>
    <t>Cena produktu</t>
  </si>
  <si>
    <t>Wartość sprzedaży produktów</t>
  </si>
  <si>
    <t>Razem Sprzedaż produktów</t>
  </si>
  <si>
    <t>Zmiana stanu produktów ([+] zwiększenie / [-] zmiejszenie)</t>
  </si>
  <si>
    <t>Razem Zmiana stanu produktów</t>
  </si>
  <si>
    <t>Koszt wytworzenia produktów na własne potrzeby jednostki</t>
  </si>
  <si>
    <t>Razem Koszt wytworzenia produktów na własne potrzeby jednostki</t>
  </si>
  <si>
    <t>Przychody ze sprzedaży towarów i materiałów    Nazwa / Ilość towaru</t>
  </si>
  <si>
    <t>Cena za towar</t>
  </si>
  <si>
    <t>Wartość sprzedaży towarów i materiałów</t>
  </si>
  <si>
    <t>Razem Sprzedaż towarów i materiałów</t>
  </si>
  <si>
    <t>Wartość sprzedanych towarów i materiałów (Koszty operacyjne) / Ilość towaru</t>
  </si>
  <si>
    <t>Wartość w cenie nabycia</t>
  </si>
  <si>
    <t>Razem Wartość sprzedanych towarów i materiałów</t>
  </si>
  <si>
    <t>Pozostałe przychody operacyjne</t>
  </si>
  <si>
    <t>Dotacje z lat poprzednich</t>
  </si>
  <si>
    <t>Razem Pozostałe przychody operacyjne</t>
  </si>
  <si>
    <t>Przychody finansowe</t>
  </si>
  <si>
    <t>Przychody z tytułu oprocentowania środków pieniężnych</t>
  </si>
  <si>
    <t>Przychody z tytułu oprocentowania depozytów bankowych</t>
  </si>
  <si>
    <t>Razem Przychody finansowe</t>
  </si>
  <si>
    <t>Podsumowanie</t>
  </si>
  <si>
    <t>Sprzedaż produktów</t>
  </si>
  <si>
    <t>Zmiana stanu produktów ([+] zwiększenie / [-] zmniejszenie)</t>
  </si>
  <si>
    <t>Sprzedaż towarów i materiałów</t>
  </si>
  <si>
    <t>Przychody netto ze sprzedaży</t>
  </si>
  <si>
    <t>Wartość sprzedanych towarów i materiałów (koszty operacyjne)</t>
  </si>
  <si>
    <t>Projekt</t>
  </si>
  <si>
    <t>Przychody netto ze sprzedaży produktów i usług (Projekt)   Nazwa / Ilość</t>
  </si>
  <si>
    <t>Razem Sprzedaż produktów (Projekt)</t>
  </si>
  <si>
    <t>Przychody ze sprzedaży towarów i materiałów (Projekt)  Nazwa / Ilość</t>
  </si>
  <si>
    <t>Razem Sprzedaż towarów i materiałów (Projekt)</t>
  </si>
  <si>
    <t>Wartość sprzedanych towarów i materiałów (Projekt, Koszty operacyjne)</t>
  </si>
  <si>
    <t>Razem Wartość sprzedanych towarów i materiałów (Projekt)</t>
  </si>
  <si>
    <t>Pozostałe przychody operacyjne (Projekt)</t>
  </si>
  <si>
    <t>Dotacje</t>
  </si>
  <si>
    <t>Razem Pozostałe przychody operacyjne (Projekt)</t>
  </si>
  <si>
    <t>Przychody finansowe (Projekt)</t>
  </si>
  <si>
    <t>Razem Przychody finansowe (Projekt)</t>
  </si>
  <si>
    <t>Podsumowanie (Projekt)</t>
  </si>
  <si>
    <t>Sprzedaż produktów i usług</t>
  </si>
  <si>
    <t>Zużycie materiałów i eneregii</t>
  </si>
  <si>
    <t>Razem Zużycie materiałów i energii</t>
  </si>
  <si>
    <t>Usługi obce</t>
  </si>
  <si>
    <t>Razem Usługi obce</t>
  </si>
  <si>
    <t>Podatki i opłaty</t>
  </si>
  <si>
    <t>Razem Podatki i opłaty</t>
  </si>
  <si>
    <t>Wynagrodzenia (brutto)</t>
  </si>
  <si>
    <t>Stanowisko / Grupa              Średnie miesięczne wynagrodzenie brutto</t>
  </si>
  <si>
    <t>Koszty rocznych wynagrodzeń na danym stanowisku / w danej grupie</t>
  </si>
  <si>
    <t>Razem Wynagrodzenia</t>
  </si>
  <si>
    <t>Ubezpieczenia społeczne i inne świadczenia</t>
  </si>
  <si>
    <t>Stanowisko / Grupa</t>
  </si>
  <si>
    <t>Razem Ubezpieczenia społeczne i inne świadczenia</t>
  </si>
  <si>
    <t>Pozostałe koszty rodzajowe</t>
  </si>
  <si>
    <t>Razem Pozostałe koszty</t>
  </si>
  <si>
    <t>Pozostałe koszty operacyjne</t>
  </si>
  <si>
    <t>Razem Pozostałe koszty operacyjne</t>
  </si>
  <si>
    <t>Koszty finansowe</t>
  </si>
  <si>
    <t>Koszty z tytułu oprocentowania kredytów i pożyczek</t>
  </si>
  <si>
    <t>Razem Koszty finansowe</t>
  </si>
  <si>
    <t>Koszty dotychczasowej działalności operacyjnej</t>
  </si>
  <si>
    <t>Amortyzacja</t>
  </si>
  <si>
    <t>Zużycie materiałów i energii</t>
  </si>
  <si>
    <t>Wynagrodzenia</t>
  </si>
  <si>
    <t>Wartość sprzedanych towarów i materiałów</t>
  </si>
  <si>
    <t>Razem</t>
  </si>
  <si>
    <t>Kwalifikowalne</t>
  </si>
  <si>
    <t>Koszty B+R</t>
  </si>
  <si>
    <t>Zużycie materiałów i eneregii (Projekt)</t>
  </si>
  <si>
    <t>Razem Zużycie materiałów i energii (Projekt)</t>
  </si>
  <si>
    <t>Poziom dofinansowania (w %)</t>
  </si>
  <si>
    <t>w przypadku gdy te koszty są finansowane z dotacji</t>
  </si>
  <si>
    <t>Usługi obce (Projekt)</t>
  </si>
  <si>
    <t>Razem Usługi obce (Projekt)</t>
  </si>
  <si>
    <t>Podatki i opłaty (Projekt)</t>
  </si>
  <si>
    <t>Razem Podatki i opłaty (Projekt)</t>
  </si>
  <si>
    <t>Wynagrodzenia (brutto) (Projekt)</t>
  </si>
  <si>
    <t>Stanowisko / Grupa         Średnie miesięczne wynagrodzenie brutto</t>
  </si>
  <si>
    <t>Liczba miesięcy zatrudnienia w danym roku na danym stanowisku</t>
  </si>
  <si>
    <r>
      <t>Poziom dofinansowania (w %) Kosztów wynagrodzeń 
(</t>
    </r>
    <r>
      <rPr>
        <b/>
        <u/>
        <sz val="9"/>
        <color rgb="FFFF0000"/>
        <rFont val="Calibri"/>
        <family val="2"/>
        <charset val="238"/>
        <scheme val="minor"/>
      </rPr>
      <t>w przypadku gdy wynagrodzenia są finansowane z dotacji</t>
    </r>
    <r>
      <rPr>
        <b/>
        <sz val="9"/>
        <color theme="1"/>
        <rFont val="Calibri"/>
        <family val="2"/>
        <charset val="238"/>
        <scheme val="minor"/>
      </rPr>
      <t>)</t>
    </r>
  </si>
  <si>
    <t>Razem Pozostałe koszty rodzajowe</t>
  </si>
  <si>
    <t>Koszty planowanej działalności operacyjnej (Projekt)</t>
  </si>
  <si>
    <t>Rozliczenie kosztów operacyjnych projektu do rozliczeń międzyokresowych</t>
  </si>
  <si>
    <t>Koszty B+R narastająco</t>
  </si>
  <si>
    <t>kolumna</t>
  </si>
  <si>
    <t>wiersz</t>
  </si>
  <si>
    <t>adres</t>
  </si>
  <si>
    <t>Rok rozpoczęcia projektu</t>
  </si>
  <si>
    <t>Rok zakończenia projektu</t>
  </si>
  <si>
    <t>Rozliczenia międzyokresowe B+R w danym roku</t>
  </si>
  <si>
    <t>Rozliczenia międzyokresowe B+R (aktywa)</t>
  </si>
  <si>
    <t>Zakończone prace rozwojowe przenoszone do WNiP</t>
  </si>
  <si>
    <t>Dotacja B+R narastająco</t>
  </si>
  <si>
    <t>Dotacja kosztów operacyjnych B+R w danym roku</t>
  </si>
  <si>
    <t>Rozliczenia międzyokresowe B+R narastająco (pasywa)</t>
  </si>
  <si>
    <r>
      <t xml:space="preserve">Dotacja </t>
    </r>
    <r>
      <rPr>
        <b/>
        <sz val="9"/>
        <color rgb="FFFF0000"/>
        <rFont val="Calibri"/>
        <family val="2"/>
        <charset val="238"/>
        <scheme val="minor"/>
      </rPr>
      <t>koszty operacyjne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</si>
  <si>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Dotacja kosztów operacyjnych nie będących B+R w danym roku (RZiS)</t>
  </si>
  <si>
    <r>
      <t xml:space="preserve">Rozliczenie </t>
    </r>
    <r>
      <rPr>
        <b/>
        <sz val="9"/>
        <color theme="9"/>
        <rFont val="Calibri"/>
        <family val="2"/>
        <charset val="238"/>
        <scheme val="minor"/>
      </rPr>
      <t xml:space="preserve">kwalifikowanych </t>
    </r>
    <r>
      <rPr>
        <b/>
        <sz val="9"/>
        <color theme="1"/>
        <rFont val="Calibri"/>
        <family val="2"/>
        <charset val="238"/>
        <scheme val="minor"/>
      </rPr>
      <t>kosztów operacyjnych projektu do npv</t>
    </r>
  </si>
  <si>
    <r>
      <rPr>
        <b/>
        <sz val="9"/>
        <color rgb="FFFF0000"/>
        <rFont val="Calibri"/>
        <family val="2"/>
        <charset val="238"/>
        <scheme val="minor"/>
      </rPr>
      <t>Koszty operacyjne KWALIFIKOWANE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</si>
  <si>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Koszty operacyjne KWALIFIKOWANE nie będące B+R w danym roku (RZiS)</t>
  </si>
  <si>
    <t>Koszty planowanej działalności operacyjnej</t>
  </si>
  <si>
    <t>Razem Koszty operacyjne ogółem (kwalifikowane i niekwalifikowane)</t>
  </si>
  <si>
    <t>Razem Koszty ogółem (kwalifikowane i niekwalifikowane)</t>
  </si>
  <si>
    <t>Koszty operacyjne kwalifikowane</t>
  </si>
  <si>
    <t>Razem Koszty operacyjne kwalifikowane</t>
  </si>
  <si>
    <t>Razem Koszty kwalifikowane</t>
  </si>
  <si>
    <t>Razem Koszty operacyjne B+R</t>
  </si>
  <si>
    <t>Razem Koszty kwalifikowane B+R</t>
  </si>
  <si>
    <t>Koszty operacyjne niekwalifikowane</t>
  </si>
  <si>
    <t>Razem Koszty operacyjne niekwalifikowane</t>
  </si>
  <si>
    <t>Razem Koszty niekwalifikowane</t>
  </si>
  <si>
    <t>koszty zakończonych prac rozwojowych</t>
  </si>
  <si>
    <t xml:space="preserve">     - wartość netto</t>
  </si>
  <si>
    <t xml:space="preserve">     - stopa amortyzacji</t>
  </si>
  <si>
    <t xml:space="preserve">     - amortyzacja</t>
  </si>
  <si>
    <t xml:space="preserve">     - umorzenie</t>
  </si>
  <si>
    <t xml:space="preserve">     - wartość księgowa netto</t>
  </si>
  <si>
    <t>wartość firmy</t>
  </si>
  <si>
    <t>inne wartości niematerialne i prawne</t>
  </si>
  <si>
    <t>grunty</t>
  </si>
  <si>
    <t xml:space="preserve">budynki i budowle </t>
  </si>
  <si>
    <t xml:space="preserve">urządzenia techniczne i maszyny </t>
  </si>
  <si>
    <t xml:space="preserve">środki transportu </t>
  </si>
  <si>
    <t xml:space="preserve">inne środki trwałe </t>
  </si>
  <si>
    <t>Wartość księgowa netto</t>
  </si>
  <si>
    <t>Wartości niematerialne i prawne</t>
  </si>
  <si>
    <t xml:space="preserve">   a) koszty zakończonych prac rozwojowych</t>
  </si>
  <si>
    <t xml:space="preserve">   b) wartość firmy</t>
  </si>
  <si>
    <t xml:space="preserve">   c) inne wartości niematerialne i prawne</t>
  </si>
  <si>
    <t>Środki trwałe</t>
  </si>
  <si>
    <t xml:space="preserve">   a) grunty</t>
  </si>
  <si>
    <t xml:space="preserve">   b) budynki i budowle </t>
  </si>
  <si>
    <t xml:space="preserve">   c) urządzenia techniczne i maszyny </t>
  </si>
  <si>
    <t xml:space="preserve">   d) środki transportu </t>
  </si>
  <si>
    <t xml:space="preserve">   e) inne środki trwałe </t>
  </si>
  <si>
    <t>Amortyzacja (Rachunek zysków i strat)</t>
  </si>
  <si>
    <t>wartość netto</t>
  </si>
  <si>
    <t>rok i miesiąc zakończenia</t>
  </si>
  <si>
    <t>dofinansowanie %</t>
  </si>
  <si>
    <t>dofinansowanie PLN</t>
  </si>
  <si>
    <t>ile miesiący do końca roku</t>
  </si>
  <si>
    <t>niekwalifikowalne</t>
  </si>
  <si>
    <t>spr</t>
  </si>
  <si>
    <t>rok zakupu</t>
  </si>
  <si>
    <t>amortyzacja roczna</t>
  </si>
  <si>
    <t>umorzenie</t>
  </si>
  <si>
    <t>rok i miesiąc zakupu</t>
  </si>
  <si>
    <t>Dofinansowanie amortzacji</t>
  </si>
  <si>
    <t>kontrolka</t>
  </si>
  <si>
    <r>
      <t xml:space="preserve">Poziom dofinansowania amortyzacji (w %), </t>
    </r>
    <r>
      <rPr>
        <b/>
        <i/>
        <sz val="9"/>
        <color rgb="FFFF0000"/>
        <rFont val="Calibri"/>
        <family val="2"/>
        <charset val="238"/>
        <scheme val="minor"/>
      </rPr>
      <t>tabelę należy wypełnić w przypadku wnioskowania o dotację do amortyzacji, tj. w przypadku gdy amortyzacja jest kosztem kwalifikowalnym</t>
    </r>
  </si>
  <si>
    <t>rok zakupu i miesiąc zakupu</t>
  </si>
  <si>
    <t>&lt;- am. Do końca roku</t>
  </si>
  <si>
    <t>dotacja amortyzacji --&gt;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</si>
  <si>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(prace budowlane &gt; 1 rok)</t>
    </r>
  </si>
  <si>
    <t>rok rozpoczęcia prac budowlanych</t>
  </si>
  <si>
    <t>rok i miesiąc zakończenia prac budowlanych</t>
  </si>
  <si>
    <t>razem środki trwałe w budowie</t>
  </si>
  <si>
    <t>OBLICZENIA DOTYCZĄCE ŚRODKÓW TRWAŁYCH W BUDOWIE</t>
  </si>
  <si>
    <t>środki trwałe w budowie (prace budowlane &gt; 1 rok)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</si>
  <si>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(urządzenia i maszyny &gt; 1 rok)</t>
    </r>
  </si>
  <si>
    <t xml:space="preserve"> 2) Środki trwałe w budowie</t>
  </si>
  <si>
    <t>Amortyzacja razem (Rachunek zysków i strat)</t>
  </si>
  <si>
    <t>Razem Nakłady inwestycyjne</t>
  </si>
  <si>
    <t>Nakłady inwestycyjne - narastająco</t>
  </si>
  <si>
    <t>Umorzenie</t>
  </si>
  <si>
    <t>Środki trwałe w budowie - rozliczenie w czasie do bilansu</t>
  </si>
  <si>
    <r>
      <t xml:space="preserve">Środki trwałe w budowie - NARASTAJĄCO </t>
    </r>
    <r>
      <rPr>
        <b/>
        <sz val="9"/>
        <color rgb="FFFF0000"/>
        <rFont val="Calibri"/>
        <family val="2"/>
        <charset val="238"/>
        <scheme val="minor"/>
      </rPr>
      <t>DO BILANSU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</si>
  <si>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</t>
    </r>
  </si>
  <si>
    <t>DOTACJA NARASTAJĄCO</t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</si>
  <si>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"ROZLICZENIE DOTACJI"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</si>
  <si>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"NPV"</t>
    </r>
  </si>
  <si>
    <t>Zestawienie amortyzacji do modułów</t>
  </si>
  <si>
    <t>Razem (do Pozostałych przychodów operacyjnych)</t>
  </si>
  <si>
    <t>Rozliczenia międzyokresowe bierne (pasywa)</t>
  </si>
  <si>
    <t>dotacja do amortyzacji</t>
  </si>
  <si>
    <t xml:space="preserve">     - dotacja w okresie (pozostałe przychody)</t>
  </si>
  <si>
    <t xml:space="preserve">     - dotacja narastająco</t>
  </si>
  <si>
    <t xml:space="preserve">     - dotacja do amortyzacji</t>
  </si>
  <si>
    <t xml:space="preserve">     - rozliczenia międzyokresowe bierne</t>
  </si>
  <si>
    <t>Koszty zakończonych prac rozwojowych</t>
  </si>
  <si>
    <t>Dotacja w okresie środki trwałe (pozostałe przychody operacyjne)</t>
  </si>
  <si>
    <t>Dotacja do amortyzacji (pozostałe przychody operacyjne)</t>
  </si>
  <si>
    <t>Dotacja w okresie (RZiS, pozostałe przychody operacyjne)</t>
  </si>
  <si>
    <t>Dotacja do rozliczenia środki trwałe (rozliczenia międzyokresowe)</t>
  </si>
  <si>
    <t>Dotacja do rozliczenia środki trwałe w budowie (rozliczenia międzyokresowe)</t>
  </si>
  <si>
    <t>Dotacja do rozliczenia prace B+R (rozliczenia międzyokresowe)</t>
  </si>
  <si>
    <t>Dotacje do rozliczenia (rozliczenia międzyokresowe, PASYWA)</t>
  </si>
  <si>
    <t>Razem Dotacja</t>
  </si>
  <si>
    <t>Dotacja, z tego:</t>
  </si>
  <si>
    <t xml:space="preserve">  - zakup WNiP</t>
  </si>
  <si>
    <t xml:space="preserve">  - zakup środków trwałych</t>
  </si>
  <si>
    <t xml:space="preserve">  - dofinansowanie kosztów operacyjnych nie rozliczanych w czasie</t>
  </si>
  <si>
    <t>Dotychczasowa działalność (bez Projektu)</t>
  </si>
  <si>
    <t>Zapasy</t>
  </si>
  <si>
    <t xml:space="preserve">   Kalkulacja z modelu</t>
  </si>
  <si>
    <t xml:space="preserve">     Rotacja zapasów</t>
  </si>
  <si>
    <t xml:space="preserve">     Ilość dni w okresie</t>
  </si>
  <si>
    <t xml:space="preserve">   Kalkulacja własna</t>
  </si>
  <si>
    <t>Zapasy do bilansu</t>
  </si>
  <si>
    <t>Należności</t>
  </si>
  <si>
    <t xml:space="preserve">     Rotacja należności</t>
  </si>
  <si>
    <t xml:space="preserve">     Przychody ze sprzedaży</t>
  </si>
  <si>
    <t>Należności do bilansu</t>
  </si>
  <si>
    <t>Zobowiązania</t>
  </si>
  <si>
    <t xml:space="preserve">     Rotacja zobowiązań</t>
  </si>
  <si>
    <t>Zobowiązania do bilansu</t>
  </si>
  <si>
    <t>Kapitał pracujący</t>
  </si>
  <si>
    <t>Zmiana kapitału pracującego</t>
  </si>
  <si>
    <t>Działalność dotychczasowa i Projekt</t>
  </si>
  <si>
    <t xml:space="preserve">     Przychody ze sprzedaży produktów</t>
  </si>
  <si>
    <t>Kalkulacja z modelu</t>
  </si>
  <si>
    <t>Rotacja zapasów</t>
  </si>
  <si>
    <t>Rotacja należności</t>
  </si>
  <si>
    <t>Rotacja zobowiązań</t>
  </si>
  <si>
    <t>Kapitał własny</t>
  </si>
  <si>
    <t>Kapitał bilans otwarcia</t>
  </si>
  <si>
    <t>Dopłaty do kapitału</t>
  </si>
  <si>
    <t>Kapitał bilans zamknięcia</t>
  </si>
  <si>
    <t>Dywidenda</t>
  </si>
  <si>
    <t>Zysk netto do podziału z roku poprzedniego</t>
  </si>
  <si>
    <t>Wypłata dywidendy</t>
  </si>
  <si>
    <t>Zysk netto z lat poprzednich</t>
  </si>
  <si>
    <t>Środki pieniężne</t>
  </si>
  <si>
    <t>Stan środków pieniężnych na koniec roku z CF</t>
  </si>
  <si>
    <t>Oprocentowanie środków pienieżnych</t>
  </si>
  <si>
    <t>Depozyty bankowe</t>
  </si>
  <si>
    <t>Bilans otwarcia</t>
  </si>
  <si>
    <t>Wpływy</t>
  </si>
  <si>
    <t>Wypłaty</t>
  </si>
  <si>
    <t>Oprocentowanie</t>
  </si>
  <si>
    <t>Saldo</t>
  </si>
  <si>
    <t>Pożyczki od udziałowców (długoterminowe)</t>
  </si>
  <si>
    <t>Spłaty</t>
  </si>
  <si>
    <t>Kredyty długoterminowe</t>
  </si>
  <si>
    <t>Kredyty krótkoterminowe</t>
  </si>
  <si>
    <t>Środki własne z działalności dotychczasowej na finansowanie Projektu</t>
  </si>
  <si>
    <t>Środki pieniężne z działalności dotychczasowej (poprzedni okres)</t>
  </si>
  <si>
    <t>Razem dopłaty z dotychczasowej działalności</t>
  </si>
  <si>
    <t>Rachunek zysków i strat</t>
  </si>
  <si>
    <t xml:space="preserve">A. Przychody netto ze sprzedaży </t>
  </si>
  <si>
    <t>RP</t>
  </si>
  <si>
    <t xml:space="preserve"> I. Przychody netto ze sprzedaży produktów </t>
  </si>
  <si>
    <t xml:space="preserve"> II. Zmiana stanu produktów ([+] zwiększenie / [-] zmniejszenie)</t>
  </si>
  <si>
    <t xml:space="preserve"> III. Koszt wytworzenia produktów na własne potrzeby jednostki</t>
  </si>
  <si>
    <t xml:space="preserve"> IV. Przychody netto ze sprzedaży towarów i materiałów </t>
  </si>
  <si>
    <t>RKDO</t>
  </si>
  <si>
    <t xml:space="preserve"> I. Amortyzacja</t>
  </si>
  <si>
    <t>RKDOA</t>
  </si>
  <si>
    <t xml:space="preserve"> II. Zużycie materiałów i energii</t>
  </si>
  <si>
    <t xml:space="preserve"> III. Usługi obce</t>
  </si>
  <si>
    <t xml:space="preserve"> IV. Podatki i opłaty</t>
  </si>
  <si>
    <t xml:space="preserve"> V. Wynagrodzenia</t>
  </si>
  <si>
    <t xml:space="preserve"> VI. Ubezpieczenia społeczne i inne świadczenia</t>
  </si>
  <si>
    <t xml:space="preserve"> VII. Pozostałe koszty rodzajowe</t>
  </si>
  <si>
    <t xml:space="preserve"> VIII. Wartość sprzedanych towarów i materiałów</t>
  </si>
  <si>
    <t>C. Zysk (strata) ze sprzedaży</t>
  </si>
  <si>
    <t xml:space="preserve">  w tym dotacja</t>
  </si>
  <si>
    <t xml:space="preserve">F. Zysk (strata) z działalności operacyjnej </t>
  </si>
  <si>
    <t>EBIT</t>
  </si>
  <si>
    <t xml:space="preserve">  w tym odsetki</t>
  </si>
  <si>
    <t>RKFO</t>
  </si>
  <si>
    <t>I. Zysk (strata) na działalności gospodarczej</t>
  </si>
  <si>
    <t>J. Wynik zdarzeń nadzwyczajnych</t>
  </si>
  <si>
    <t>K. Zysk (strata) brutto</t>
  </si>
  <si>
    <t>podatek</t>
  </si>
  <si>
    <t>M. Pozostałe obowiązkowe zmniejszenia zysku (zwiększenia straty)</t>
  </si>
  <si>
    <t xml:space="preserve">N. Zysk (strata) netto </t>
  </si>
  <si>
    <t>Bilans</t>
  </si>
  <si>
    <t>Aktywa</t>
  </si>
  <si>
    <t xml:space="preserve"> I. Wartości niematerialne i prawne </t>
  </si>
  <si>
    <t xml:space="preserve">  1. Koszty zakończonych prac rozwojowych</t>
  </si>
  <si>
    <t xml:space="preserve">  2. Wartość firmy</t>
  </si>
  <si>
    <t xml:space="preserve">  3. Inne wartości niematerialne i prawne</t>
  </si>
  <si>
    <t xml:space="preserve">  4. Zaliczki na wartości niematerialne i prawne</t>
  </si>
  <si>
    <t xml:space="preserve"> II. Rzeczowe aktywa trwałe </t>
  </si>
  <si>
    <t xml:space="preserve">  1. Środki trwałe</t>
  </si>
  <si>
    <t xml:space="preserve">   a) grunty (w tym prawo użytkowania wieczystego gruntu) </t>
  </si>
  <si>
    <t xml:space="preserve">  2. Środki trwałe w budowie</t>
  </si>
  <si>
    <t xml:space="preserve">  3. Zaliczki na środki trwałe w budowie</t>
  </si>
  <si>
    <t xml:space="preserve"> III. Należności długoterminowe</t>
  </si>
  <si>
    <t xml:space="preserve"> IV. Inwestycje długoterminowe</t>
  </si>
  <si>
    <t xml:space="preserve"> V. Długoterminowe rozliczenia międzyokresowe</t>
  </si>
  <si>
    <t>BAO</t>
  </si>
  <si>
    <t xml:space="preserve"> I. Zapasy </t>
  </si>
  <si>
    <t>BAOZ</t>
  </si>
  <si>
    <t xml:space="preserve"> II. Należności krótkoterminowe </t>
  </si>
  <si>
    <t xml:space="preserve">  1. należności z tytułu dostaw i usług</t>
  </si>
  <si>
    <t>BAONDU</t>
  </si>
  <si>
    <t xml:space="preserve"> III. Inwestycje krótkoterminowe</t>
  </si>
  <si>
    <t xml:space="preserve">  1. środki pieniężne</t>
  </si>
  <si>
    <t xml:space="preserve">  2. pozostałe inwestycje krótkoterminowe</t>
  </si>
  <si>
    <t xml:space="preserve">Pasywa </t>
  </si>
  <si>
    <t>C. Kapitał własny</t>
  </si>
  <si>
    <t>BKW</t>
  </si>
  <si>
    <t xml:space="preserve"> I. Kapitał podstawowy</t>
  </si>
  <si>
    <t xml:space="preserve"> Ia. Środki własne na finansowanie Projektu</t>
  </si>
  <si>
    <t xml:space="preserve"> II. Pozostały kapitał (zapasowy + rezerwowy+z aktualizacji wyceny)</t>
  </si>
  <si>
    <t xml:space="preserve"> III. Zysk (strata) z okresów poprzednich</t>
  </si>
  <si>
    <t xml:space="preserve"> IV. Zysk (strata) netto</t>
  </si>
  <si>
    <t xml:space="preserve">B. Zobowiązania i rezerwy na zobowiązania </t>
  </si>
  <si>
    <t>BZIR</t>
  </si>
  <si>
    <t xml:space="preserve"> I. Rezerwy na zobowiązania </t>
  </si>
  <si>
    <t xml:space="preserve"> II. Zobowiązania długoterminowe </t>
  </si>
  <si>
    <t xml:space="preserve">  1. Kredyty i pożyczki</t>
  </si>
  <si>
    <t xml:space="preserve">  2. Pozostałe</t>
  </si>
  <si>
    <t xml:space="preserve"> III. Zobowiązania krótkoterminowe </t>
  </si>
  <si>
    <t xml:space="preserve">  1. Z tytułu dostaw i usług</t>
  </si>
  <si>
    <t>BZKDU</t>
  </si>
  <si>
    <t xml:space="preserve">  2. Kredyty i pożyczki</t>
  </si>
  <si>
    <t xml:space="preserve">  3. Pozostałe</t>
  </si>
  <si>
    <t xml:space="preserve"> IV. Rozliczenia międzyokresowe</t>
  </si>
  <si>
    <t xml:space="preserve">  1. Dotacje</t>
  </si>
  <si>
    <t>sprawdzenie</t>
  </si>
  <si>
    <t>Rachunek przepływów pieniężnych</t>
  </si>
  <si>
    <t>I. Przepływy środków pieniężnych z działalności operacyjnej</t>
  </si>
  <si>
    <t xml:space="preserve">  1. Zysk (strata) netto </t>
  </si>
  <si>
    <t xml:space="preserve">  2. Amortyzacja </t>
  </si>
  <si>
    <t xml:space="preserve">  3. Zmiana stanu zapasów </t>
  </si>
  <si>
    <t xml:space="preserve">  4. Zmiana stanu należności </t>
  </si>
  <si>
    <t xml:space="preserve">  5. Zmiana stanu zobowiązań krótkoterminowych, z wyjątkiem pożyczek i kredytów </t>
  </si>
  <si>
    <t xml:space="preserve">  6. Zmiana stanu rozliczeń międzyokresowych</t>
  </si>
  <si>
    <t xml:space="preserve">  7. Inne korekty </t>
  </si>
  <si>
    <t>II. Przepływy środków pieniężnych z działalności inwestycyjnej</t>
  </si>
  <si>
    <t xml:space="preserve">  1. Rzeczowe aktywa trwałe i WNiP</t>
  </si>
  <si>
    <t xml:space="preserve">  2. Pozostałe aktywa trwałe </t>
  </si>
  <si>
    <t>III. Przepływy środków pieniężnych z działalności finansowej</t>
  </si>
  <si>
    <t xml:space="preserve">  1. Kredyty i pożyczki krótkoterminowe </t>
  </si>
  <si>
    <t xml:space="preserve">  2. Kredyty i pożyczki długoterminowe</t>
  </si>
  <si>
    <t xml:space="preserve">  3. Dywidendy</t>
  </si>
  <si>
    <t xml:space="preserve">  4. Dopłaty do kapitału własnego</t>
  </si>
  <si>
    <t xml:space="preserve">  5. Dotacje</t>
  </si>
  <si>
    <t xml:space="preserve">  6. Pozostałe</t>
  </si>
  <si>
    <t xml:space="preserve">  7. Środki własne na finansowanie Projektu</t>
  </si>
  <si>
    <t xml:space="preserve">Przepływy pieniężne netto razem </t>
  </si>
  <si>
    <t>Środki pieniężne na początek okresu</t>
  </si>
  <si>
    <t xml:space="preserve">Środki pieniężne na koniec okresu </t>
  </si>
  <si>
    <t>Ocena wskaźnikowa dotychczasowej działalności</t>
  </si>
  <si>
    <t>I. Wskaźniki rentowności</t>
  </si>
  <si>
    <t xml:space="preserve">  1. rentowność sprzedaży (ROS)</t>
  </si>
  <si>
    <t>&gt;=1,50%</t>
  </si>
  <si>
    <t>&lt;0%</t>
  </si>
  <si>
    <t xml:space="preserve">  2. rentowność netto</t>
  </si>
  <si>
    <t>&gt;=1,00%</t>
  </si>
  <si>
    <t xml:space="preserve">  3. zwrot na aktywach (ROA)</t>
  </si>
  <si>
    <t>&gt;=10,00%</t>
  </si>
  <si>
    <t>&lt;=3%</t>
  </si>
  <si>
    <t>II. Wskaźniki struktury pasywów i obsługi zadłużenia</t>
  </si>
  <si>
    <t xml:space="preserve">  1. wskaźnik udziału kapitałów własnych</t>
  </si>
  <si>
    <t>&gt;=50%</t>
  </si>
  <si>
    <t>&lt;20%</t>
  </si>
  <si>
    <t xml:space="preserve">  2. pokrycie majątku trwałego kapitałem stałym</t>
  </si>
  <si>
    <t>&gt;=100%</t>
  </si>
  <si>
    <t>&lt;=80%</t>
  </si>
  <si>
    <t xml:space="preserve">  3. wskaźnik zadłużenia</t>
  </si>
  <si>
    <t>50-70%</t>
  </si>
  <si>
    <t xml:space="preserve">  4. wskaźnik obsługi długu</t>
  </si>
  <si>
    <t>&gt;=1,3</t>
  </si>
  <si>
    <t>&lt;1,0</t>
  </si>
  <si>
    <t>III. Wskaźniki płynności</t>
  </si>
  <si>
    <t xml:space="preserve">  1. płynność bieżąca</t>
  </si>
  <si>
    <t>1,2-1,5</t>
  </si>
  <si>
    <t xml:space="preserve">  2. płynność szybka</t>
  </si>
  <si>
    <t>1,0-1,2</t>
  </si>
  <si>
    <t>&lt;0,8</t>
  </si>
  <si>
    <t>IV. Wskaźniki rotacji majątku</t>
  </si>
  <si>
    <t xml:space="preserve">  1. cykl rotacji zapasów</t>
  </si>
  <si>
    <t xml:space="preserve">  2. cykl rotacji należności</t>
  </si>
  <si>
    <t xml:space="preserve">  3. cykl rotacji zobowiązań</t>
  </si>
  <si>
    <t>V. Dodatkowe wskaźniki (przedsiębiorstwa inne niż MSP)</t>
  </si>
  <si>
    <t xml:space="preserve">  1. księgowy stosunek kapitału obcego do kapitału własnego</t>
  </si>
  <si>
    <t>&lt;=1,0</t>
  </si>
  <si>
    <t>&gt;7,5</t>
  </si>
  <si>
    <t xml:space="preserve">  2. wskaźnik relacji pokrycia odsetek do EBITDA</t>
  </si>
  <si>
    <t>&gt;=3,0</t>
  </si>
  <si>
    <t>Ocena wskaźnikowa projektowanej działalności</t>
  </si>
  <si>
    <t>Ocena wskaźnikowa łącznej działalności</t>
  </si>
  <si>
    <t>Łączna działalność</t>
  </si>
  <si>
    <t>Zysk netto</t>
  </si>
  <si>
    <t>Dywidenda dotychczasowa działalność</t>
  </si>
  <si>
    <t>Dywidenda projekt</t>
  </si>
  <si>
    <t>Zysk/strata z lat poprzednich</t>
  </si>
  <si>
    <t>Nakłady inwestycyjne (projektowe)</t>
  </si>
  <si>
    <t>Dotacja</t>
  </si>
  <si>
    <t>Zmiana w kapitale pracującym</t>
  </si>
  <si>
    <t>Wolne przepływy pieniężne (FCF)</t>
  </si>
  <si>
    <t>Zdyskontowane przepływy pieniężne (FCF)</t>
  </si>
  <si>
    <t>IRR</t>
  </si>
  <si>
    <t>Przesunięcie/Zaangażowanie środków własnych przedsiębiorstwa do Projektu</t>
  </si>
  <si>
    <t xml:space="preserve">     Koszty działalności operacyjnej bez amortyzacji</t>
  </si>
  <si>
    <t>Liczba etatów na danym stanowisku / w danej grupie</t>
  </si>
  <si>
    <t>badania przemysłowe</t>
  </si>
  <si>
    <t>prace rozwojowe</t>
  </si>
  <si>
    <t>nie dotyczy</t>
  </si>
  <si>
    <r>
      <t xml:space="preserve">Koszty planowanej działalności operacyjnej (Projekt, </t>
    </r>
    <r>
      <rPr>
        <b/>
        <sz val="9"/>
        <color rgb="FFFF0000"/>
        <rFont val="Calibri"/>
        <family val="2"/>
        <charset val="238"/>
        <scheme val="minor"/>
      </rPr>
      <t>prace rozwojowe, rozliczane w czasie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</si>
  <si>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>Koszty planowanej działalności operacyjnej (Projekt</t>
    </r>
    <r>
      <rPr>
        <b/>
        <sz val="9"/>
        <rFont val="Calibri"/>
        <family val="2"/>
        <charset val="238"/>
        <scheme val="minor"/>
      </rPr>
      <t>,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rgb="FFFF0000"/>
        <rFont val="Calibri"/>
        <family val="2"/>
        <charset val="238"/>
        <scheme val="minor"/>
      </rPr>
      <t>dotacja w RZiS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</si>
  <si>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</t>
    </r>
    <r>
      <rPr>
        <b/>
        <sz val="9"/>
        <color rgb="FFFF0000"/>
        <rFont val="Calibri"/>
        <family val="2"/>
        <charset val="238"/>
        <scheme val="minor"/>
      </rPr>
      <t>kosztów operacyjnych nie będących pracami rozwojowymi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</si>
  <si>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kosztów </t>
    </r>
    <r>
      <rPr>
        <b/>
        <sz val="9"/>
        <color rgb="FFFF0000"/>
        <rFont val="Calibri"/>
        <family val="2"/>
        <charset val="238"/>
        <scheme val="minor"/>
      </rPr>
      <t>prac rozwojowych</t>
    </r>
  </si>
  <si>
    <r>
      <t xml:space="preserve">Koszty </t>
    </r>
    <r>
      <rPr>
        <b/>
        <sz val="9"/>
        <color rgb="FFFF0000"/>
        <rFont val="Calibri"/>
        <family val="2"/>
        <charset val="238"/>
        <scheme val="minor"/>
      </rPr>
      <t>prac rozwojowych</t>
    </r>
    <r>
      <rPr>
        <b/>
        <sz val="9"/>
        <color theme="1"/>
        <rFont val="Calibri"/>
        <family val="2"/>
        <charset val="238"/>
        <scheme val="minor"/>
      </rPr>
      <t xml:space="preserve"> NIEKWALIFIKOWANE</t>
    </r>
  </si>
  <si>
    <r>
      <t xml:space="preserve">Rozliczenie kosztów </t>
    </r>
    <r>
      <rPr>
        <b/>
        <sz val="9"/>
        <color rgb="FFFF0000"/>
        <rFont val="Calibri"/>
        <family val="2"/>
        <charset val="238"/>
        <scheme val="minor"/>
      </rPr>
      <t xml:space="preserve">prac rozwojowych </t>
    </r>
    <r>
      <rPr>
        <b/>
        <sz val="9"/>
        <color theme="1"/>
        <rFont val="Calibri"/>
        <family val="2"/>
        <charset val="238"/>
        <scheme val="minor"/>
      </rPr>
      <t>projektu do rozliczeń międzyokresowych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</si>
  <si>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kosztów operacyjnych które nie są pracami rozwojowymi ale są kwalifikowane</t>
    </r>
  </si>
  <si>
    <r>
      <t xml:space="preserve">Koszty operacyjne </t>
    </r>
    <r>
      <rPr>
        <b/>
        <sz val="9"/>
        <color rgb="FFFF0000"/>
        <rFont val="Calibri"/>
        <family val="2"/>
        <charset val="238"/>
        <scheme val="minor"/>
      </rPr>
      <t>prace rozwojowe</t>
    </r>
  </si>
  <si>
    <t>posiadane środki trwałe wykorzystane do realizacji projektu</t>
  </si>
  <si>
    <t>Wartość dofinansowania amortyzacji (w PLN)</t>
  </si>
  <si>
    <t>wartość amortyzacji w okresie realizacji projektu</t>
  </si>
  <si>
    <t>Razem amortyzacja</t>
  </si>
  <si>
    <t>Razem wartość dofinansowania do amortyzacji</t>
  </si>
  <si>
    <t>wartość dofinansowania amortyzacji w okresie realizacji projektu</t>
  </si>
  <si>
    <t>wartość amortyzacji</t>
  </si>
  <si>
    <t>Dofinansowanie</t>
  </si>
  <si>
    <t>Projekt ogółem</t>
  </si>
  <si>
    <t>Dotacja do zakupu środków trwałych</t>
  </si>
  <si>
    <t>Dotacja do kosztów operacyjnych nie będących pracami rozwojowymi</t>
  </si>
  <si>
    <t>Dotacja do amortyzacji</t>
  </si>
  <si>
    <t>Dotacja do kosztów operacyjnych będących pracami rozwojowymi</t>
  </si>
  <si>
    <t>Koszty operacyjne (bez amortyzacji)</t>
  </si>
  <si>
    <t>Skumulowane wolne przepływy pieniężne (FCF)</t>
  </si>
  <si>
    <r>
      <t>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</si>
  <si>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Skumulowane 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</si>
  <si>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IRR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</si>
  <si>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Zdyskontowane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</si>
  <si>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p11</t>
  </si>
  <si>
    <t>Po trwałości</t>
  </si>
  <si>
    <t>p12</t>
  </si>
  <si>
    <t>p13</t>
  </si>
  <si>
    <t>rok i miesiąc przyjęcia</t>
  </si>
  <si>
    <t>Początek danych do środków trwałych w budowie</t>
  </si>
  <si>
    <t>Koniec danych do środków trwałych w budowie</t>
  </si>
  <si>
    <t>kategoria</t>
  </si>
  <si>
    <t>budynki i budowle</t>
  </si>
  <si>
    <t>urządzenia techniczne i maszyny</t>
  </si>
  <si>
    <t>środki transportu</t>
  </si>
  <si>
    <t>inne środki trwałe</t>
  </si>
  <si>
    <t xml:space="preserve"> Środki trwałe w budowie</t>
  </si>
  <si>
    <t>saldo środków trwałych w budowie</t>
  </si>
  <si>
    <t>Wartość księgowa netto - środki trwałe w budowie</t>
  </si>
  <si>
    <t>Wartość księgowa netto - przenoszona do Arkusza "Ocena kondycji finansowej"</t>
  </si>
  <si>
    <t>środki trwałe w budowie oraz 
zaliczki na środki trwałe w budowie oraz
zaliczki na wartości niematerialne i prawne</t>
  </si>
  <si>
    <t>zaliczki na wartości niematerialne i prawne</t>
  </si>
  <si>
    <t xml:space="preserve">   stan z ostatniego sprawozdania</t>
  </si>
  <si>
    <t xml:space="preserve">   przyjęcie środków trwałych</t>
  </si>
  <si>
    <t xml:space="preserve">   przyjęcie wartości niematerialnych i prawnych</t>
  </si>
  <si>
    <t xml:space="preserve">   nowe środki trwałe w budowie</t>
  </si>
  <si>
    <t xml:space="preserve">   nowe zaliczki na wartości niematerialne i prawne</t>
  </si>
  <si>
    <t xml:space="preserve">   saldo zaliczek na wartości niematerialne i prawne</t>
  </si>
  <si>
    <t xml:space="preserve">   d) zaliczki na wartości niematerialne i prawne</t>
  </si>
  <si>
    <t>Rozliczenia międzyokresowe B+R DŁUGOTERMINOWE (aktywa)</t>
  </si>
  <si>
    <t>Rozliczenia międzyokresowe B+R KRÓTKOTERMINOWE (aktywa)</t>
  </si>
  <si>
    <t>Koniec prac rozwojowych</t>
  </si>
  <si>
    <t>zakup środków trwałych z dotychczasowej działalności / przyjęcie środków trwałych w budowie do bilansu</t>
  </si>
  <si>
    <t>k162</t>
  </si>
  <si>
    <t>k207</t>
  </si>
  <si>
    <t>k391</t>
  </si>
  <si>
    <t>k436</t>
  </si>
  <si>
    <t>K521</t>
  </si>
  <si>
    <t>k586</t>
  </si>
  <si>
    <t>k595</t>
  </si>
  <si>
    <t>Warunek dla miesiąca zakończenia prac rozwojowych:</t>
  </si>
  <si>
    <t xml:space="preserve">  min</t>
  </si>
  <si>
    <t xml:space="preserve">  max</t>
  </si>
  <si>
    <t xml:space="preserve">     - amortyzacja [kalkulacja z modelu]</t>
  </si>
  <si>
    <t xml:space="preserve">     - amortyzacja [kalkulacja własna]</t>
  </si>
  <si>
    <r>
      <t xml:space="preserve">zaliczki na… i środki trwałe w budowie </t>
    </r>
    <r>
      <rPr>
        <b/>
        <i/>
        <sz val="9"/>
        <color rgb="FFFF0000"/>
        <rFont val="Calibri"/>
        <family val="2"/>
        <charset val="238"/>
        <scheme val="minor"/>
      </rPr>
      <t>inne niż WNiP</t>
    </r>
  </si>
  <si>
    <t>amortyzacja</t>
  </si>
  <si>
    <t>wartość księgowa netto</t>
  </si>
  <si>
    <t>INNE ŚRODKI TRWAŁE</t>
  </si>
  <si>
    <t>ŚRODKI TRANSPORTU</t>
  </si>
  <si>
    <t>URZĄDZENIA TECHNICZNE I MASZYNY (+ ŚRODKI TRWAŁE W BUDOWIE)</t>
  </si>
  <si>
    <t>BUDYNKI I BUDOWLE (+ ŚRODKI TRWAŁE W BUDOWIE)</t>
  </si>
  <si>
    <t>GRUNTY</t>
  </si>
  <si>
    <t>INNE WARTOŚCI NIEMATERIALNE I PRAWNE</t>
  </si>
  <si>
    <t>KOSZTY ZAKOŃCZONYCH PRAC ROZWOJOWYCH</t>
  </si>
  <si>
    <t>DOTYCHCZASOWE ŚRODKI TRWAŁE - ŚRODKI TRWAŁE W BUDOWIE</t>
  </si>
  <si>
    <t>rok i miesiąc zakończenia produkcji</t>
  </si>
  <si>
    <t>rok rozpoczęcia produkcji</t>
  </si>
  <si>
    <t>kwalifikacja ŚT</t>
  </si>
  <si>
    <t>nowy</t>
  </si>
  <si>
    <t>przeniesiony</t>
  </si>
  <si>
    <t>Wdrożenie innowacji</t>
  </si>
  <si>
    <t>Rok i miesiąc zakończenia prac rozwojowych</t>
  </si>
  <si>
    <t>Rok zakończenia prac B+R</t>
  </si>
  <si>
    <t xml:space="preserve"> podatki i opłaty</t>
  </si>
  <si>
    <t>poniżej wiersz z latami prognozy potrzebny do formatowania warunkowego w wierszu 26</t>
  </si>
  <si>
    <t>&lt;100%</t>
  </si>
  <si>
    <t>dotacja do wszystkich środków trwałych</t>
  </si>
  <si>
    <t>dotacja do wszystkich środków trwałych w budowie</t>
  </si>
  <si>
    <t>dotacja tylko do środków trwałych które nie były środkami trwałymi w budowie</t>
  </si>
  <si>
    <t>Saldo ogółem</t>
  </si>
  <si>
    <t>Saldo - część długoterminowa</t>
  </si>
  <si>
    <t>B+R kwalifikowalne (koszty operacyjne, które są nakładami bo prace rozwojowe)</t>
  </si>
  <si>
    <r>
      <t xml:space="preserve">B+R </t>
    </r>
    <r>
      <rPr>
        <sz val="9"/>
        <color rgb="FFFF0000"/>
        <rFont val="Calibri"/>
        <family val="2"/>
        <charset val="238"/>
        <scheme val="minor"/>
      </rPr>
      <t xml:space="preserve">niekwalifikowalne </t>
    </r>
    <r>
      <rPr>
        <sz val="9"/>
        <color theme="1"/>
        <rFont val="Calibri"/>
        <family val="2"/>
        <charset val="238"/>
        <scheme val="minor"/>
      </rPr>
      <t>(koszty operacyjne, które są nakładami bo prace rozwojowe)</t>
    </r>
  </si>
  <si>
    <t>Koszty finansowe od części długoterminowej</t>
  </si>
  <si>
    <t>DZIAŁALNOŚĆ DOTYCHCZASOWA - OBLICZENIA DO LICZENIA AMORTYZACJI</t>
  </si>
  <si>
    <t>Sprawozdania finansowe - kolumna E</t>
  </si>
  <si>
    <t>Sprawozdania finansowe - kolumna F</t>
  </si>
  <si>
    <t>Czy wypełnione dane w Założenia 'DaneBiezace', czyli Data ostatneigo sporządzonego sprawozdania finansowego</t>
  </si>
  <si>
    <t>Dane przenoszone do kolumny J</t>
  </si>
  <si>
    <t>Jeżeli wypełnione, to czy są dane śródroczne (w wierszu 32 liczba jest mniejsza od 12)</t>
  </si>
  <si>
    <t>Jeżeli są dane śródroczne to jaki to miesiąc</t>
  </si>
  <si>
    <t>liczba miesięcy amortyzacji</t>
  </si>
  <si>
    <t>liczba miesięcy dotacji do amortyzacji</t>
  </si>
  <si>
    <t>ile miesięcy amortyzacja // ile miesięcy dotacji do amortyzacji  // rok końca amortyzacji // miesiąc końca amortyzacji</t>
  </si>
  <si>
    <r>
      <t xml:space="preserve">rok zakupu // miesiąc zakupu // m-ce do końca roku // </t>
    </r>
    <r>
      <rPr>
        <b/>
        <sz val="8"/>
        <color rgb="FF7030A0"/>
        <rFont val="Calibri"/>
        <family val="2"/>
        <charset val="238"/>
        <scheme val="minor"/>
      </rPr>
      <t>koniec amortyzacji</t>
    </r>
  </si>
  <si>
    <r>
      <t xml:space="preserve">amortyzacja roczna // miesięczna // </t>
    </r>
    <r>
      <rPr>
        <b/>
        <sz val="8"/>
        <color rgb="FF00B050"/>
        <rFont val="Calibri"/>
        <family val="2"/>
        <charset val="238"/>
        <scheme val="minor"/>
      </rPr>
      <t>rok końca projektu</t>
    </r>
    <r>
      <rPr>
        <sz val="8"/>
        <color theme="1"/>
        <rFont val="Calibri"/>
        <family val="2"/>
        <charset val="238"/>
        <scheme val="minor"/>
      </rPr>
      <t xml:space="preserve"> // </t>
    </r>
    <r>
      <rPr>
        <b/>
        <sz val="8"/>
        <color rgb="FFFF0000"/>
        <rFont val="Calibri"/>
        <family val="2"/>
        <charset val="238"/>
        <scheme val="minor"/>
      </rPr>
      <t>miesiąc końca projektu</t>
    </r>
  </si>
  <si>
    <t>wartość netto // wartość netto // amortyzacja do końca roku // uzupełniona stawka amortyzacji</t>
  </si>
  <si>
    <t>@LataProjekcji</t>
  </si>
  <si>
    <t>D</t>
  </si>
  <si>
    <t>E</t>
  </si>
  <si>
    <t>F</t>
  </si>
  <si>
    <t>G</t>
  </si>
  <si>
    <t>ok</t>
  </si>
  <si>
    <t>korekta</t>
  </si>
  <si>
    <t>Kredyty i pożyczki krótkoterminowe</t>
  </si>
  <si>
    <t>Kredyty i pożyczki długoterminowe</t>
  </si>
  <si>
    <t>Poziom dofinansowania (w PLN)</t>
  </si>
  <si>
    <t>Dotacja w okresie koszty operacyjne nie będące B+R oraz raty kapitałowe leasingu (pozostałe przychody operacyjne)</t>
  </si>
  <si>
    <t>Zaplanowane spłaty rat kapitałowych leasingu</t>
  </si>
  <si>
    <t>Rozliczone raty kapitałowe leasingu</t>
  </si>
  <si>
    <t>Kontrolka</t>
  </si>
  <si>
    <t>dane za ostatni okres:</t>
  </si>
  <si>
    <t>Pozostałe przychody operacyjne - dotacje</t>
  </si>
  <si>
    <t>Dotacje otrzymane w latach objętych prognozą</t>
  </si>
  <si>
    <t>Rozterminowanie dotacji otrzymanych w latach objętych prognozą</t>
  </si>
  <si>
    <t xml:space="preserve"> - otrzymane w latach poprzednich</t>
  </si>
  <si>
    <t xml:space="preserve"> - otrzymane w latach objętych prognozą</t>
  </si>
  <si>
    <t>Razem narastajaco</t>
  </si>
  <si>
    <t>Pozostaje do rozliczenia</t>
  </si>
  <si>
    <t>w tym otrzymane dotacje:</t>
  </si>
  <si>
    <t>Raty leasingowe</t>
  </si>
  <si>
    <t>Razem narastająco</t>
  </si>
  <si>
    <t>Rozterminowanie dotacji otrzymanych w latach poprzednich</t>
  </si>
  <si>
    <t>Rozliczenia międzyokresowe bierne (pasywa) - dotacje otrzymane w latach poprzednich</t>
  </si>
  <si>
    <t>Rozliczenie rat kapitałowych leasingu będącego wydatkiem kwalifikowanym</t>
  </si>
  <si>
    <t>Dane wejściowe do obliczania amortyzacji własnej</t>
  </si>
  <si>
    <t>Lp.</t>
  </si>
  <si>
    <t>Przewidywany kwartał / rok złożenia wniosku o płatność</t>
  </si>
  <si>
    <t>ZAPOTRZEBOWANIE NA ŚRODKI FINANSOWE
Wydatki całkowite
(w PLN)</t>
  </si>
  <si>
    <t>ZAPOTRZEBOWANIE NA ŚRODKI FINANSOWE
Wydatki kwalifikowalne
(w PLN)</t>
  </si>
  <si>
    <t>ZAPOTRZEBOWANIE NA ŚRODKI FINANSOWE
Dofinansowanie
(w PLN)</t>
  </si>
  <si>
    <t>Oznaczenie rodzaju wniosku o płatność</t>
  </si>
  <si>
    <t>% wnioskowanego dofinansowania (zaliczka)</t>
  </si>
  <si>
    <t>% wnioskowanego dofinansowania (refundacja)</t>
  </si>
  <si>
    <t>p14</t>
  </si>
  <si>
    <t>p15</t>
  </si>
  <si>
    <t>Okres prognozy [lata]</t>
  </si>
  <si>
    <t>Minimalny okres prognozy</t>
  </si>
  <si>
    <t>Rodzaj podmiotu</t>
  </si>
  <si>
    <t>Leasing</t>
  </si>
  <si>
    <t>powiązanie z komórką Dane podmiotu G10</t>
  </si>
  <si>
    <t>p16</t>
  </si>
  <si>
    <t>p17</t>
  </si>
  <si>
    <t>p18</t>
  </si>
  <si>
    <t>p19</t>
  </si>
  <si>
    <t>p20</t>
  </si>
  <si>
    <t xml:space="preserve">Pełna nazwa  </t>
  </si>
  <si>
    <t xml:space="preserve">NIP  </t>
  </si>
  <si>
    <t xml:space="preserve">Ulica  </t>
  </si>
  <si>
    <t xml:space="preserve">Miejscowość i kod pocztowy  </t>
  </si>
  <si>
    <t xml:space="preserve">Województwo  </t>
  </si>
  <si>
    <t xml:space="preserve">Tytuł projektu  </t>
  </si>
  <si>
    <t xml:space="preserve">Osoba do kontaktu  </t>
  </si>
  <si>
    <t xml:space="preserve">Numer telefonu  </t>
  </si>
  <si>
    <t xml:space="preserve">Adres e-mail  </t>
  </si>
  <si>
    <t xml:space="preserve">Rodzaj podmiotu  </t>
  </si>
  <si>
    <t>Identyfikator podmiotu</t>
  </si>
  <si>
    <t>PRZENIESIONE Z ARKUSZA 'MODUŁY' wiersze B 573 - 597</t>
  </si>
  <si>
    <t>Projekt uwzględnia prace B+R</t>
  </si>
  <si>
    <t>&lt;--tutaj było odwołanie do wielkości MŚP z arkusza "Dane podmiotu". Aby prawidłowo obliczały się wskaźniki w arkuszu Ocena Kondycji Finansowej</t>
  </si>
  <si>
    <t>NPV, IRR</t>
  </si>
  <si>
    <t>Wariant bez dotacji</t>
  </si>
  <si>
    <t>Wariant z dotacją</t>
  </si>
  <si>
    <t>nakłady inwestycyjne - prace rozwojowe</t>
  </si>
  <si>
    <r>
      <t>Skumulowane zdyskontowane przepływy pieniężne (FCF) - NPV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</si>
  <si>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Skumulowane zdyskontowane przepływy pieniężne (FCF) - NPV</t>
  </si>
  <si>
    <t>zaliczka [Z]</t>
  </si>
  <si>
    <t>Rok i miesiąc rozpoczęcia realizacji Projektu</t>
  </si>
  <si>
    <t>Rok i miesiąc zakończenia realizacji Projektu</t>
  </si>
  <si>
    <t>w przypadku, gdy leasing jest kosztem kwalifikowalnym (nie dotyczy projektów B+R)</t>
  </si>
  <si>
    <t>powiązanie z komórką Dane podmiotu G11 - PŁATNIK VAT</t>
  </si>
  <si>
    <t>Lider Konsorcjum</t>
  </si>
  <si>
    <r>
      <rPr>
        <sz val="9"/>
        <color theme="1"/>
        <rFont val="Aptos Narrow"/>
        <family val="2"/>
      </rPr>
      <t>←</t>
    </r>
    <r>
      <rPr>
        <sz val="9"/>
        <color theme="1"/>
        <rFont val="Calibri"/>
        <family val="2"/>
        <charset val="238"/>
      </rPr>
      <t xml:space="preserve">połączenie z komórką G10 i weryfikacja czy tu jest </t>
    </r>
    <r>
      <rPr>
        <b/>
        <sz val="9"/>
        <color theme="1"/>
        <rFont val="Calibri"/>
        <family val="2"/>
        <charset val="238"/>
      </rPr>
      <t>Organizacja badawcza</t>
    </r>
  </si>
  <si>
    <r>
      <rPr>
        <sz val="9"/>
        <color theme="1"/>
        <rFont val="Aptos Narrow"/>
        <family val="2"/>
      </rPr>
      <t>←</t>
    </r>
    <r>
      <rPr>
        <sz val="9"/>
        <color theme="1"/>
        <rFont val="Calibri"/>
        <family val="2"/>
        <charset val="238"/>
      </rPr>
      <t xml:space="preserve">połączenie z checkboxem z arkusza </t>
    </r>
    <r>
      <rPr>
        <b/>
        <sz val="9"/>
        <color theme="1"/>
        <rFont val="Calibri"/>
        <family val="2"/>
        <charset val="238"/>
      </rPr>
      <t>Dane wnioskodawcy</t>
    </r>
  </si>
  <si>
    <t xml:space="preserve">Płatnik VAT  </t>
  </si>
  <si>
    <t xml:space="preserve">Sprawozdawczość  </t>
  </si>
  <si>
    <t>Nazwa członka konsorcjum</t>
  </si>
  <si>
    <t/>
  </si>
  <si>
    <t>Członek konsorcjum 1</t>
  </si>
  <si>
    <t>Członek konsorcjum 2</t>
  </si>
  <si>
    <t>Członek konsorcjum 3</t>
  </si>
  <si>
    <t>Członek konsorcjum 4</t>
  </si>
  <si>
    <t>Analiza opłacalności projektu dla Konsorcjum</t>
  </si>
  <si>
    <t>Współczynnik dyskonta - rok rozpoczęcia roku obrotowego</t>
  </si>
  <si>
    <t>rok z wiersza Lata projekcji</t>
  </si>
  <si>
    <t>potęga do podnoszenia we współczynniku dyskonta</t>
  </si>
  <si>
    <t xml:space="preserve">Rodzaj Wnioskodawcy  </t>
  </si>
  <si>
    <t>Podmiot jest organizacją badawczą (OB) która nie ma prawnej możliwości odzyskania podatku VAT oraz VAT będzie kosztem kwalifikowalnym w projekcie</t>
  </si>
  <si>
    <t>stawka amortyzacji</t>
  </si>
  <si>
    <t>Średnie stawki amortyzacji - dotychczasowa działalność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</si>
  <si>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</si>
  <si>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</si>
  <si>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</si>
  <si>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</si>
  <si>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</si>
  <si>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</si>
  <si>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</si>
  <si>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</si>
  <si>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</si>
  <si>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</si>
  <si>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</si>
  <si>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</si>
  <si>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</si>
  <si>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</si>
  <si>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</si>
  <si>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</si>
  <si>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Finansowanie projektu</t>
  </si>
  <si>
    <r>
      <t xml:space="preserve">amortyzacja bez ostatniej płatności // ostatnia rata wyrównawcza amortyzacji  // [puste] // </t>
    </r>
    <r>
      <rPr>
        <sz val="8"/>
        <color rgb="FF7030A0"/>
        <rFont val="Calibri"/>
        <family val="2"/>
        <charset val="238"/>
        <scheme val="minor"/>
      </rPr>
      <t>stawka amortyzacji</t>
    </r>
  </si>
  <si>
    <r>
      <rPr>
        <i/>
        <sz val="9"/>
        <color theme="5"/>
        <rFont val="Aptos Narrow"/>
        <family val="2"/>
      </rPr>
      <t>←</t>
    </r>
    <r>
      <rPr>
        <i/>
        <sz val="9"/>
        <color theme="5"/>
        <rFont val="Calibri"/>
        <family val="2"/>
        <charset val="238"/>
      </rPr>
      <t xml:space="preserve"> pierwszy wiersz sekcji</t>
    </r>
  </si>
  <si>
    <t>rok i miesiąc zniszczenia</t>
  </si>
  <si>
    <t>środki trwałe / składniki majątku podlegające zniszczeniu 
w trakcie realizacji projektu</t>
  </si>
  <si>
    <t>kwalifikowalne</t>
  </si>
  <si>
    <t>dofinansowanie amortyzacji</t>
  </si>
  <si>
    <t>ZNISZCZONE ŚRODKI TRWAŁE</t>
  </si>
  <si>
    <t>rok zakupu // rok zniszczenia</t>
  </si>
  <si>
    <t>kolumny PRZESUNIĘCIE →</t>
  </si>
  <si>
    <t>wartość złomu →</t>
  </si>
  <si>
    <t xml:space="preserve">   e) inne środki trwałe, w tym:</t>
  </si>
  <si>
    <t xml:space="preserve">        e) inne środki trwałe</t>
  </si>
  <si>
    <t xml:space="preserve">        f) skladniki majątku podlegające zniszczeniu</t>
  </si>
  <si>
    <t>ostatni wiersz</t>
  </si>
  <si>
    <r>
      <t xml:space="preserve">zaplanowane zniszczenia </t>
    </r>
    <r>
      <rPr>
        <sz val="8"/>
        <color theme="1"/>
        <rFont val="Aptos Narrow"/>
        <family val="2"/>
        <charset val="1"/>
      </rPr>
      <t>→</t>
    </r>
  </si>
  <si>
    <r>
      <t xml:space="preserve">zakup [do tabeli Nakłady inwestycyjne] </t>
    </r>
    <r>
      <rPr>
        <sz val="8"/>
        <color theme="1"/>
        <rFont val="Aptos Narrow"/>
        <family val="2"/>
        <charset val="1"/>
      </rPr>
      <t>→</t>
    </r>
  </si>
  <si>
    <r>
      <t xml:space="preserve">wartość bieżąca </t>
    </r>
    <r>
      <rPr>
        <sz val="8"/>
        <color theme="1"/>
        <rFont val="Aptos Narrow"/>
        <family val="2"/>
        <charset val="1"/>
      </rPr>
      <t>→</t>
    </r>
  </si>
  <si>
    <r>
      <t xml:space="preserve">wartość końcowa </t>
    </r>
    <r>
      <rPr>
        <sz val="8"/>
        <color theme="1"/>
        <rFont val="Aptos Narrow"/>
        <family val="2"/>
        <charset val="1"/>
      </rPr>
      <t>→</t>
    </r>
  </si>
  <si>
    <r>
      <t xml:space="preserve">amortyzacja do RZiS </t>
    </r>
    <r>
      <rPr>
        <sz val="8"/>
        <color theme="1"/>
        <rFont val="Aptos Narrow"/>
        <family val="2"/>
        <charset val="1"/>
      </rPr>
      <t>→</t>
    </r>
  </si>
  <si>
    <r>
      <t xml:space="preserve">dotacja do RZiS </t>
    </r>
    <r>
      <rPr>
        <sz val="8"/>
        <color theme="1"/>
        <rFont val="Aptos Narrow"/>
        <family val="2"/>
        <charset val="1"/>
      </rPr>
      <t>→</t>
    </r>
  </si>
  <si>
    <t>ZNISZCZENIA - PODSUMOWANIE</t>
  </si>
  <si>
    <t>wartość złomu</t>
  </si>
  <si>
    <r>
      <t xml:space="preserve">dotacja </t>
    </r>
    <r>
      <rPr>
        <sz val="8"/>
        <color theme="1"/>
        <rFont val="Aptos Narrow"/>
        <family val="2"/>
        <charset val="1"/>
      </rPr>
      <t>→</t>
    </r>
  </si>
  <si>
    <r>
      <t xml:space="preserve">dotacja </t>
    </r>
    <r>
      <rPr>
        <b/>
        <sz val="8"/>
        <color theme="1"/>
        <rFont val="Calibri"/>
        <family val="2"/>
        <charset val="238"/>
        <scheme val="minor"/>
      </rPr>
      <t>rozliczenia międzyokresowe bierne</t>
    </r>
    <r>
      <rPr>
        <sz val="8"/>
        <color theme="1"/>
        <rFont val="Calibri"/>
        <family val="2"/>
        <charset val="238"/>
        <scheme val="minor"/>
      </rPr>
      <t xml:space="preserve"> </t>
    </r>
    <r>
      <rPr>
        <sz val="8"/>
        <color theme="1"/>
        <rFont val="Aptos Narrow"/>
        <family val="2"/>
        <charset val="1"/>
      </rPr>
      <t>→</t>
    </r>
  </si>
  <si>
    <t>ZNISZCZONE ŚRODKI TRWAŁE - tabela pomocnicza do liczenia opłacalności w arkuszu Opłacalność</t>
  </si>
  <si>
    <t>Rozliczenie dotacji w środkach trwałych i WNiP [rozliczenia międzyokresowe bierne]</t>
  </si>
  <si>
    <t>Poziom dotacji [wartość nominalna dotacji]</t>
  </si>
  <si>
    <r>
      <t xml:space="preserve">dotacja do amortyzacji do RZiS </t>
    </r>
    <r>
      <rPr>
        <sz val="8"/>
        <color theme="1"/>
        <rFont val="Aptos Narrow"/>
        <family val="2"/>
        <charset val="1"/>
      </rPr>
      <t>→</t>
    </r>
  </si>
  <si>
    <t>wartość netto // wartość złomu // wartość dotacji // poziom dofinansowania</t>
  </si>
  <si>
    <t>Tutaj występuje dotacja do amortyzacji, tj. tej części która jest używana a potem zniszczona. Nie jest to rozliczane w czasie, dlatego usunąłem wartości w wierszu Rozliczenia międzyokresowe bierne</t>
  </si>
  <si>
    <r>
      <rPr>
        <sz val="9"/>
        <color rgb="FFFF0000"/>
        <rFont val="Aptos Narrow"/>
        <family val="2"/>
      </rPr>
      <t>↓</t>
    </r>
    <r>
      <rPr>
        <sz val="9"/>
        <color rgb="FFFF0000"/>
        <rFont val="Calibri"/>
        <family val="2"/>
        <charset val="238"/>
      </rPr>
      <t xml:space="preserve"> </t>
    </r>
    <r>
      <rPr>
        <sz val="9"/>
        <color rgb="FFFF0000"/>
        <rFont val="Calibri"/>
        <family val="2"/>
        <charset val="238"/>
        <scheme val="minor"/>
      </rPr>
      <t>Wartość w tej komórce musi wskazać pierwszy wiersz w tabeli Środki trwałe w budowie powyżej</t>
    </r>
  </si>
  <si>
    <t>OBLICZENIA DOTYCZĄCE ŚRODKÓW TRWAŁYCH W BUDOWIE - maszyny i urządzenia</t>
  </si>
  <si>
    <t>środki trwałe w budowie (maszyny i urządzenia &gt; 1 rok)</t>
  </si>
  <si>
    <t>Wartość dofinansowania amortyzacji i wartości rezydualnej (w PLN)</t>
  </si>
  <si>
    <t>Przychody z tytułu sprzedaży zniszczonych środków trwałych / składników majątku</t>
  </si>
  <si>
    <t>środki trwałe / składniki majątku podlegające zniszczeniu w trakcie realizacji projektu</t>
  </si>
  <si>
    <t>Model finansowy v.3.051 [2600402051]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</si>
</sst>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3" formatCode="_-* #,##0.00_-;\-* #,##0.00_-;_-* &quot;-&quot;??_-;_-@_-"/>
    <numFmt numFmtId="164" formatCode="_(* #,##0.00_);_(* \(#,##0.00\);_(* &quot;-&quot;??_);_(@_)"/>
    <numFmt numFmtId="165" formatCode="[$-415]mmmm\ yy;@"/>
    <numFmt numFmtId="166" formatCode="0.0000"/>
    <numFmt numFmtId="167" formatCode="#,##0.0"/>
    <numFmt numFmtId="168" formatCode="0.0%"/>
    <numFmt numFmtId="169" formatCode="[$-415]mmm\ yy;@"/>
    <numFmt numFmtId="170" formatCode="yyyy/mm/dd;@"/>
    <numFmt numFmtId="171" formatCode="#,##0.0000"/>
    <numFmt numFmtId="172" formatCode=";;;"/>
    <numFmt numFmtId="173" formatCode="000\-000\-00\-00"/>
    <numFmt numFmtId="174" formatCode="\(\+\4\8\)\ ###,###,###"/>
    <numFmt numFmtId="175" formatCode="[$-415]d\ mmm;@"/>
  </numFmts>
  <fonts count="117"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vertAlign val="subscript"/>
      <sz val="9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color rgb="FF0070C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sz val="7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6" tint="-0.249977111117893"/>
      <name val="Calibri"/>
      <family val="2"/>
      <charset val="238"/>
      <scheme val="minor"/>
    </font>
    <font>
      <sz val="9"/>
      <color theme="7" tint="-0.249977111117893"/>
      <name val="Calibri"/>
      <family val="2"/>
      <charset val="238"/>
      <scheme val="minor"/>
    </font>
    <font>
      <b/>
      <u/>
      <sz val="9"/>
      <color rgb="FFFF0000"/>
      <name val="Calibri"/>
      <family val="2"/>
      <charset val="238"/>
      <scheme val="minor"/>
    </font>
    <font>
      <i/>
      <sz val="8"/>
      <color theme="0" tint="-0.34998626667073579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i/>
      <sz val="8"/>
      <color theme="0" tint="-0.249977111117893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5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i/>
      <u/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9"/>
      <color rgb="FF00B050"/>
      <name val="Calibri"/>
      <family val="2"/>
      <charset val="238"/>
      <scheme val="minor"/>
    </font>
    <font>
      <b/>
      <sz val="9"/>
      <color theme="4"/>
      <name val="Calibri"/>
      <family val="2"/>
      <charset val="238"/>
      <scheme val="minor"/>
    </font>
    <font>
      <sz val="9"/>
      <color theme="4"/>
      <name val="Calibri"/>
      <family val="2"/>
      <charset val="238"/>
      <scheme val="minor"/>
    </font>
    <font>
      <sz val="9"/>
      <color theme="6"/>
      <name val="Calibri"/>
      <family val="2"/>
      <charset val="238"/>
      <scheme val="minor"/>
    </font>
    <font>
      <sz val="9"/>
      <color theme="9"/>
      <name val="Calibri"/>
      <family val="2"/>
      <charset val="238"/>
      <scheme val="minor"/>
    </font>
    <font>
      <b/>
      <sz val="9"/>
      <color theme="9"/>
      <name val="Calibri"/>
      <family val="2"/>
      <charset val="238"/>
      <scheme val="minor"/>
    </font>
    <font>
      <b/>
      <sz val="10"/>
      <color theme="5"/>
      <name val="Calibri"/>
      <family val="2"/>
      <charset val="238"/>
      <scheme val="minor"/>
    </font>
    <font>
      <b/>
      <sz val="11"/>
      <color theme="5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0"/>
      <color theme="3"/>
      <name val="Calibri"/>
      <family val="2"/>
      <charset val="238"/>
      <scheme val="minor"/>
    </font>
    <font>
      <b/>
      <sz val="9"/>
      <color theme="3"/>
      <name val="Calibri"/>
      <family val="2"/>
      <charset val="238"/>
      <scheme val="minor"/>
    </font>
    <font>
      <b/>
      <sz val="11"/>
      <color theme="7"/>
      <name val="Calibri"/>
      <family val="2"/>
      <charset val="238"/>
      <scheme val="minor"/>
    </font>
    <font>
      <b/>
      <sz val="10"/>
      <color theme="7"/>
      <name val="Calibri"/>
      <family val="2"/>
      <charset val="238"/>
      <scheme val="minor"/>
    </font>
    <font>
      <b/>
      <sz val="9"/>
      <color theme="7"/>
      <name val="Calibri"/>
      <family val="2"/>
      <charset val="238"/>
      <scheme val="minor"/>
    </font>
    <font>
      <sz val="9"/>
      <color theme="7"/>
      <name val="Calibri"/>
      <family val="2"/>
      <charset val="238"/>
      <scheme val="minor"/>
    </font>
    <font>
      <i/>
      <sz val="9"/>
      <color rgb="FF00B050"/>
      <name val="Calibri"/>
      <family val="2"/>
      <charset val="238"/>
      <scheme val="minor"/>
    </font>
    <font>
      <sz val="9"/>
      <color theme="3"/>
      <name val="Calibri"/>
      <family val="2"/>
      <charset val="238"/>
      <scheme val="minor"/>
    </font>
    <font>
      <b/>
      <sz val="9"/>
      <color theme="6"/>
      <name val="Calibri"/>
      <family val="2"/>
      <charset val="238"/>
      <scheme val="minor"/>
    </font>
    <font>
      <b/>
      <i/>
      <sz val="9"/>
      <color theme="4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rgb="FF00B05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i/>
      <sz val="9"/>
      <color rgb="FFFF0000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9"/>
      <color rgb="FF3F3F3F"/>
      <name val="Calibri"/>
      <family val="2"/>
      <charset val="238"/>
      <scheme val="minor"/>
    </font>
    <font>
      <b/>
      <i/>
      <sz val="9"/>
      <color rgb="FF00B050"/>
      <name val="Calibri"/>
      <family val="2"/>
      <charset val="238"/>
      <scheme val="minor"/>
    </font>
    <font>
      <b/>
      <i/>
      <sz val="9"/>
      <color rgb="FF0070C0"/>
      <name val="Calibri"/>
      <family val="2"/>
      <charset val="238"/>
      <scheme val="minor"/>
    </font>
    <font>
      <b/>
      <sz val="9"/>
      <color rgb="FF00B0F0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sz val="8"/>
      <color rgb="FF000000"/>
      <name val="Segoe UI"/>
      <family val="2"/>
      <charset val="238"/>
    </font>
    <font>
      <b/>
      <sz val="9"/>
      <color rgb="FFFF6600"/>
      <name val="Calibri"/>
      <family val="2"/>
      <charset val="238"/>
      <scheme val="minor"/>
    </font>
    <font>
      <b/>
      <sz val="9"/>
      <color rgb="FF7030A0"/>
      <name val="Calibri"/>
      <family val="2"/>
      <charset val="238"/>
      <scheme val="minor"/>
    </font>
    <font>
      <sz val="9"/>
      <color rgb="FF00B0F0"/>
      <name val="Calibri"/>
      <family val="2"/>
      <charset val="238"/>
      <scheme val="minor"/>
    </font>
    <font>
      <i/>
      <sz val="8"/>
      <color theme="4"/>
      <name val="Calibri"/>
      <family val="2"/>
      <charset val="238"/>
      <scheme val="minor"/>
    </font>
    <font>
      <sz val="9"/>
      <color theme="0" tint="-0.249977111117893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i/>
      <sz val="9"/>
      <color indexed="81"/>
      <name val="Tahoma"/>
      <family val="2"/>
      <charset val="238"/>
    </font>
    <font>
      <sz val="9"/>
      <color rgb="FF00B050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9"/>
      <color rgb="FFC00000"/>
      <name val="Calibri"/>
      <family val="2"/>
      <charset val="238"/>
      <scheme val="minor"/>
    </font>
    <font>
      <i/>
      <sz val="9"/>
      <color theme="0" tint="-0.499984740745262"/>
      <name val="Calibri"/>
      <family val="2"/>
      <charset val="238"/>
      <scheme val="minor"/>
    </font>
    <font>
      <b/>
      <sz val="8"/>
      <color rgb="FF7030A0"/>
      <name val="Calibri"/>
      <family val="2"/>
      <charset val="238"/>
      <scheme val="minor"/>
    </font>
    <font>
      <b/>
      <sz val="8"/>
      <color rgb="FF00B05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8"/>
      <color theme="4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b/>
      <i/>
      <sz val="9"/>
      <color theme="0" tint="-0.34998626667073579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b/>
      <i/>
      <sz val="9"/>
      <color theme="0" tint="-0.249977111117893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b/>
      <i/>
      <sz val="9"/>
      <color theme="0" tint="-0.499984740745262"/>
      <name val="Calibri"/>
      <family val="2"/>
      <charset val="238"/>
      <scheme val="minor"/>
    </font>
    <font>
      <sz val="9"/>
      <color rgb="FFC00000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8"/>
      <color rgb="FFC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sz val="9"/>
      <color theme="1"/>
      <name val="Aptos Narrow"/>
      <family val="2"/>
    </font>
    <font>
      <b/>
      <sz val="9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rgb="FF7030A0"/>
      <name val="Calibri"/>
      <family val="2"/>
      <charset val="238"/>
      <scheme val="minor"/>
    </font>
    <font>
      <sz val="8"/>
      <color rgb="FF7030A0"/>
      <name val="Calibri"/>
      <family val="2"/>
      <charset val="238"/>
      <scheme val="minor"/>
    </font>
    <font>
      <i/>
      <sz val="9"/>
      <color theme="5"/>
      <name val="Calibri"/>
      <family val="2"/>
      <charset val="238"/>
      <scheme val="minor"/>
    </font>
    <font>
      <i/>
      <sz val="9"/>
      <color theme="5"/>
      <name val="Calibri"/>
      <family val="2"/>
      <charset val="238"/>
    </font>
    <font>
      <i/>
      <sz val="9"/>
      <color theme="5"/>
      <name val="Aptos Narrow"/>
      <family val="2"/>
    </font>
    <font>
      <sz val="8"/>
      <color theme="1"/>
      <name val="Aptos Narrow"/>
      <family val="2"/>
      <charset val="1"/>
    </font>
    <font>
      <b/>
      <sz val="8"/>
      <color rgb="FFFFFF00"/>
      <name val="Calibri"/>
      <family val="2"/>
      <charset val="238"/>
      <scheme val="minor"/>
    </font>
    <font>
      <sz val="8"/>
      <color rgb="FFC00000"/>
      <name val="Calibri"/>
      <family val="2"/>
      <charset val="238"/>
      <scheme val="minor"/>
    </font>
    <font>
      <sz val="9"/>
      <color rgb="FFFF0000"/>
      <name val="Aptos Narrow"/>
      <family val="2"/>
    </font>
    <font>
      <sz val="9"/>
      <color rgb="FFFF0000"/>
      <name val="Calibri"/>
      <family val="2"/>
      <charset val="238"/>
    </font>
    <font>
      <b/>
      <sz val="7"/>
      <color theme="0" tint="-0.14999847407452621"/>
      <name val="Calibri"/>
      <family val="2"/>
      <charset val="238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BEB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rgb="FF7030A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0000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ck">
        <color rgb="FFC00000"/>
      </bottom>
      <diagonal/>
    </border>
    <border>
      <left/>
      <right/>
      <top style="dotted">
        <color rgb="FFFF0000"/>
      </top>
      <bottom/>
      <diagonal/>
    </border>
    <border>
      <left style="medium">
        <color indexed="64"/>
      </left>
      <right style="medium">
        <color indexed="64"/>
      </right>
      <top style="dotted">
        <color rgb="FFFF0000"/>
      </top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 diagonalUp="1" diagonalDown="1"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/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dotted">
        <color rgb="FFC00000"/>
      </top>
      <bottom style="dotted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/>
      <bottom style="dotted">
        <color rgb="FFC00000"/>
      </bottom>
      <diagonal/>
    </border>
  </borders>
  <cellStyleXfs count="9">
    <xf numFmtId="0" fontId="0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2" fillId="0" borderId="0"/>
    <xf numFmtId="0" fontId="64" fillId="0" borderId="0" applyNumberFormat="0" applyFill="0" applyBorder="0" applyAlignment="0" applyProtection="0"/>
    <xf numFmtId="0" fontId="65" fillId="26" borderId="2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738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166" fontId="0" fillId="0" borderId="0" xfId="0" applyNumberFormat="1" applyProtection="1">
      <protection hidden="1"/>
    </xf>
    <xf numFmtId="3" fontId="0" fillId="0" borderId="0" xfId="0" applyNumberFormat="1" applyProtection="1">
      <protection hidden="1"/>
    </xf>
    <xf numFmtId="0" fontId="15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0" fillId="0" borderId="0" xfId="0" quotePrefix="1" applyProtection="1">
      <protection hidden="1"/>
    </xf>
    <xf numFmtId="0" fontId="0" fillId="4" borderId="4" xfId="0" applyFill="1" applyBorder="1" applyProtection="1">
      <protection locked="0"/>
    </xf>
    <xf numFmtId="0" fontId="0" fillId="0" borderId="4" xfId="0" applyBorder="1" applyAlignment="1" applyProtection="1">
      <alignment horizontal="center"/>
      <protection hidden="1"/>
    </xf>
    <xf numFmtId="0" fontId="17" fillId="0" borderId="0" xfId="0" applyFont="1" applyProtection="1">
      <protection hidden="1"/>
    </xf>
    <xf numFmtId="10" fontId="0" fillId="0" borderId="0" xfId="0" applyNumberFormat="1" applyProtection="1">
      <protection hidden="1"/>
    </xf>
    <xf numFmtId="3" fontId="8" fillId="0" borderId="0" xfId="0" applyNumberFormat="1" applyFont="1" applyProtection="1">
      <protection hidden="1"/>
    </xf>
    <xf numFmtId="0" fontId="19" fillId="0" borderId="0" xfId="0" applyFont="1" applyProtection="1">
      <protection hidden="1"/>
    </xf>
    <xf numFmtId="0" fontId="20" fillId="0" borderId="0" xfId="0" applyFont="1" applyProtection="1">
      <protection hidden="1"/>
    </xf>
    <xf numFmtId="3" fontId="19" fillId="0" borderId="0" xfId="0" applyNumberFormat="1" applyFont="1" applyProtection="1">
      <protection hidden="1"/>
    </xf>
    <xf numFmtId="0" fontId="8" fillId="0" borderId="5" xfId="0" applyFont="1" applyBorder="1" applyProtection="1">
      <protection hidden="1"/>
    </xf>
    <xf numFmtId="3" fontId="8" fillId="0" borderId="5" xfId="0" applyNumberFormat="1" applyFont="1" applyBorder="1" applyProtection="1">
      <protection hidden="1"/>
    </xf>
    <xf numFmtId="0" fontId="0" fillId="0" borderId="5" xfId="0" applyBorder="1" applyProtection="1">
      <protection hidden="1"/>
    </xf>
    <xf numFmtId="0" fontId="8" fillId="5" borderId="0" xfId="0" applyFont="1" applyFill="1" applyProtection="1">
      <protection hidden="1"/>
    </xf>
    <xf numFmtId="0" fontId="0" fillId="5" borderId="0" xfId="0" applyFill="1" applyProtection="1">
      <protection hidden="1"/>
    </xf>
    <xf numFmtId="3" fontId="0" fillId="5" borderId="0" xfId="0" applyNumberFormat="1" applyFill="1" applyProtection="1">
      <protection hidden="1"/>
    </xf>
    <xf numFmtId="0" fontId="22" fillId="6" borderId="0" xfId="0" applyFont="1" applyFill="1" applyAlignment="1" applyProtection="1">
      <alignment horizontal="center" vertical="center"/>
      <protection hidden="1"/>
    </xf>
    <xf numFmtId="0" fontId="23" fillId="6" borderId="0" xfId="0" applyFont="1" applyFill="1" applyAlignment="1" applyProtection="1">
      <alignment horizontal="center" vertical="center"/>
      <protection hidden="1"/>
    </xf>
    <xf numFmtId="0" fontId="22" fillId="6" borderId="0" xfId="0" applyFont="1" applyFill="1" applyProtection="1">
      <protection hidden="1"/>
    </xf>
    <xf numFmtId="0" fontId="23" fillId="6" borderId="0" xfId="0" applyFont="1" applyFill="1" applyProtection="1">
      <protection hidden="1"/>
    </xf>
    <xf numFmtId="0" fontId="22" fillId="6" borderId="0" xfId="0" applyFont="1" applyFill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3" fontId="8" fillId="0" borderId="2" xfId="0" applyNumberFormat="1" applyFont="1" applyBorder="1" applyProtection="1">
      <protection hidden="1"/>
    </xf>
    <xf numFmtId="0" fontId="22" fillId="2" borderId="0" xfId="0" applyFont="1" applyFill="1" applyAlignment="1" applyProtection="1">
      <alignment horizontal="center" vertical="center"/>
      <protection hidden="1"/>
    </xf>
    <xf numFmtId="3" fontId="0" fillId="0" borderId="4" xfId="0" applyNumberFormat="1" applyBorder="1" applyProtection="1">
      <protection hidden="1"/>
    </xf>
    <xf numFmtId="0" fontId="22" fillId="7" borderId="0" xfId="0" applyFont="1" applyFill="1" applyAlignment="1" applyProtection="1">
      <alignment horizontal="center" vertical="center"/>
      <protection hidden="1"/>
    </xf>
    <xf numFmtId="0" fontId="14" fillId="6" borderId="0" xfId="0" applyFont="1" applyFill="1" applyAlignment="1" applyProtection="1">
      <alignment horizontal="center"/>
      <protection hidden="1"/>
    </xf>
    <xf numFmtId="0" fontId="14" fillId="2" borderId="0" xfId="0" applyFont="1" applyFill="1" applyAlignment="1" applyProtection="1">
      <alignment horizontal="center" vertical="center"/>
      <protection hidden="1"/>
    </xf>
    <xf numFmtId="0" fontId="0" fillId="0" borderId="4" xfId="0" quotePrefix="1" applyBorder="1" applyProtection="1">
      <protection hidden="1"/>
    </xf>
    <xf numFmtId="0" fontId="0" fillId="0" borderId="0" xfId="0" applyAlignment="1" applyProtection="1">
      <alignment wrapText="1"/>
      <protection hidden="1"/>
    </xf>
    <xf numFmtId="0" fontId="16" fillId="0" borderId="0" xfId="0" quotePrefix="1" applyFont="1" applyProtection="1">
      <protection hidden="1"/>
    </xf>
    <xf numFmtId="0" fontId="16" fillId="0" borderId="0" xfId="0" applyFont="1" applyProtection="1">
      <protection hidden="1"/>
    </xf>
    <xf numFmtId="3" fontId="16" fillId="0" borderId="0" xfId="0" applyNumberFormat="1" applyFont="1" applyProtection="1">
      <protection hidden="1"/>
    </xf>
    <xf numFmtId="0" fontId="18" fillId="0" borderId="0" xfId="0" applyFont="1" applyAlignment="1" applyProtection="1">
      <alignment horizontal="right"/>
      <protection hidden="1"/>
    </xf>
    <xf numFmtId="0" fontId="14" fillId="7" borderId="0" xfId="0" applyFont="1" applyFill="1" applyAlignment="1" applyProtection="1">
      <alignment horizontal="center" vertical="center"/>
      <protection hidden="1"/>
    </xf>
    <xf numFmtId="169" fontId="22" fillId="6" borderId="0" xfId="0" applyNumberFormat="1" applyFont="1" applyFill="1" applyAlignment="1" applyProtection="1">
      <alignment horizontal="center" vertical="center"/>
      <protection hidden="1"/>
    </xf>
    <xf numFmtId="169" fontId="22" fillId="7" borderId="0" xfId="0" applyNumberFormat="1" applyFont="1" applyFill="1" applyAlignment="1" applyProtection="1">
      <alignment horizontal="center" vertical="center"/>
      <protection hidden="1"/>
    </xf>
    <xf numFmtId="0" fontId="22" fillId="2" borderId="0" xfId="0" applyFont="1" applyFill="1" applyProtection="1">
      <protection hidden="1"/>
    </xf>
    <xf numFmtId="169" fontId="22" fillId="2" borderId="0" xfId="0" applyNumberFormat="1" applyFont="1" applyFill="1" applyAlignment="1" applyProtection="1">
      <alignment horizontal="center" vertical="center"/>
      <protection hidden="1"/>
    </xf>
    <xf numFmtId="0" fontId="24" fillId="5" borderId="0" xfId="0" applyFont="1" applyFill="1" applyProtection="1">
      <protection hidden="1"/>
    </xf>
    <xf numFmtId="3" fontId="24" fillId="5" borderId="0" xfId="0" applyNumberFormat="1" applyFont="1" applyFill="1" applyProtection="1">
      <protection hidden="1"/>
    </xf>
    <xf numFmtId="0" fontId="25" fillId="5" borderId="0" xfId="0" applyFont="1" applyFill="1" applyProtection="1">
      <protection hidden="1"/>
    </xf>
    <xf numFmtId="3" fontId="25" fillId="5" borderId="0" xfId="0" applyNumberFormat="1" applyFont="1" applyFill="1" applyProtection="1">
      <protection hidden="1"/>
    </xf>
    <xf numFmtId="0" fontId="0" fillId="0" borderId="4" xfId="0" applyBorder="1" applyProtection="1">
      <protection hidden="1"/>
    </xf>
    <xf numFmtId="0" fontId="27" fillId="0" borderId="0" xfId="0" applyFont="1" applyProtection="1">
      <protection hidden="1"/>
    </xf>
    <xf numFmtId="169" fontId="22" fillId="6" borderId="0" xfId="0" applyNumberFormat="1" applyFont="1" applyFill="1" applyAlignment="1" applyProtection="1">
      <alignment horizontal="center"/>
      <protection hidden="1"/>
    </xf>
    <xf numFmtId="0" fontId="0" fillId="0" borderId="4" xfId="0" applyBorder="1" applyProtection="1">
      <protection locked="0"/>
    </xf>
    <xf numFmtId="0" fontId="29" fillId="0" borderId="0" xfId="0" applyFont="1" applyAlignment="1" applyProtection="1">
      <alignment horizontal="center"/>
      <protection hidden="1"/>
    </xf>
    <xf numFmtId="49" fontId="0" fillId="5" borderId="0" xfId="0" applyNumberFormat="1" applyFill="1" applyAlignment="1" applyProtection="1">
      <alignment vertical="top"/>
      <protection hidden="1"/>
    </xf>
    <xf numFmtId="0" fontId="0" fillId="5" borderId="4" xfId="0" applyFill="1" applyBorder="1" applyProtection="1">
      <protection hidden="1"/>
    </xf>
    <xf numFmtId="3" fontId="0" fillId="5" borderId="4" xfId="0" applyNumberFormat="1" applyFill="1" applyBorder="1" applyProtection="1">
      <protection hidden="1"/>
    </xf>
    <xf numFmtId="3" fontId="8" fillId="5" borderId="0" xfId="0" applyNumberFormat="1" applyFont="1" applyFill="1" applyProtection="1">
      <protection hidden="1"/>
    </xf>
    <xf numFmtId="0" fontId="0" fillId="0" borderId="0" xfId="0" applyAlignment="1" applyProtection="1">
      <alignment vertical="top"/>
      <protection hidden="1"/>
    </xf>
    <xf numFmtId="0" fontId="16" fillId="0" borderId="4" xfId="0" applyFont="1" applyBorder="1" applyProtection="1">
      <protection hidden="1"/>
    </xf>
    <xf numFmtId="0" fontId="8" fillId="5" borderId="0" xfId="0" applyFont="1" applyFill="1" applyAlignment="1" applyProtection="1">
      <alignment horizontal="center" vertical="center"/>
      <protection hidden="1"/>
    </xf>
    <xf numFmtId="49" fontId="8" fillId="5" borderId="0" xfId="0" applyNumberFormat="1" applyFont="1" applyFill="1" applyAlignment="1" applyProtection="1">
      <alignment vertical="top"/>
      <protection hidden="1"/>
    </xf>
    <xf numFmtId="3" fontId="8" fillId="5" borderId="0" xfId="0" applyNumberFormat="1" applyFont="1" applyFill="1" applyAlignment="1" applyProtection="1">
      <alignment vertical="top"/>
      <protection hidden="1"/>
    </xf>
    <xf numFmtId="0" fontId="0" fillId="5" borderId="0" xfId="0" applyFill="1" applyAlignment="1" applyProtection="1">
      <alignment vertical="top"/>
      <protection hidden="1"/>
    </xf>
    <xf numFmtId="0" fontId="8" fillId="5" borderId="0" xfId="0" applyFont="1" applyFill="1" applyAlignment="1" applyProtection="1">
      <alignment vertical="top"/>
      <protection hidden="1"/>
    </xf>
    <xf numFmtId="3" fontId="0" fillId="5" borderId="0" xfId="0" applyNumberFormat="1" applyFill="1" applyAlignment="1" applyProtection="1">
      <alignment vertical="top"/>
      <protection hidden="1"/>
    </xf>
    <xf numFmtId="0" fontId="36" fillId="5" borderId="0" xfId="0" applyFont="1" applyFill="1" applyAlignment="1" applyProtection="1">
      <alignment vertical="top"/>
      <protection hidden="1"/>
    </xf>
    <xf numFmtId="3" fontId="36" fillId="5" borderId="0" xfId="0" applyNumberFormat="1" applyFont="1" applyFill="1" applyAlignment="1" applyProtection="1">
      <alignment vertical="top"/>
      <protection hidden="1"/>
    </xf>
    <xf numFmtId="0" fontId="37" fillId="5" borderId="0" xfId="0" applyFont="1" applyFill="1" applyAlignment="1" applyProtection="1">
      <alignment vertical="top"/>
      <protection hidden="1"/>
    </xf>
    <xf numFmtId="3" fontId="37" fillId="5" borderId="0" xfId="0" applyNumberFormat="1" applyFont="1" applyFill="1" applyAlignment="1" applyProtection="1">
      <alignment vertical="top"/>
      <protection hidden="1"/>
    </xf>
    <xf numFmtId="168" fontId="0" fillId="0" borderId="4" xfId="0" applyNumberFormat="1" applyBorder="1" applyAlignment="1" applyProtection="1">
      <alignment horizontal="center"/>
      <protection hidden="1"/>
    </xf>
    <xf numFmtId="3" fontId="38" fillId="5" borderId="0" xfId="0" applyNumberFormat="1" applyFont="1" applyFill="1" applyProtection="1">
      <protection hidden="1"/>
    </xf>
    <xf numFmtId="3" fontId="32" fillId="5" borderId="0" xfId="0" applyNumberFormat="1" applyFont="1" applyFill="1" applyProtection="1">
      <protection hidden="1"/>
    </xf>
    <xf numFmtId="3" fontId="39" fillId="5" borderId="0" xfId="0" applyNumberFormat="1" applyFont="1" applyFill="1" applyProtection="1">
      <protection hidden="1"/>
    </xf>
    <xf numFmtId="3" fontId="40" fillId="5" borderId="0" xfId="0" applyNumberFormat="1" applyFont="1" applyFill="1" applyProtection="1">
      <protection hidden="1"/>
    </xf>
    <xf numFmtId="10" fontId="0" fillId="0" borderId="4" xfId="0" applyNumberFormat="1" applyBorder="1" applyProtection="1">
      <protection hidden="1"/>
    </xf>
    <xf numFmtId="0" fontId="0" fillId="5" borderId="0" xfId="0" applyFill="1" applyProtection="1">
      <protection locked="0" hidden="1"/>
    </xf>
    <xf numFmtId="0" fontId="0" fillId="5" borderId="4" xfId="0" applyFill="1" applyBorder="1" applyProtection="1">
      <protection locked="0" hidden="1"/>
    </xf>
    <xf numFmtId="0" fontId="8" fillId="5" borderId="0" xfId="0" applyFont="1" applyFill="1" applyProtection="1">
      <protection locked="0" hidden="1"/>
    </xf>
    <xf numFmtId="49" fontId="0" fillId="5" borderId="0" xfId="0" applyNumberFormat="1" applyFill="1" applyAlignment="1" applyProtection="1">
      <alignment vertical="top"/>
      <protection locked="0" hidden="1"/>
    </xf>
    <xf numFmtId="0" fontId="0" fillId="5" borderId="0" xfId="0" applyFill="1" applyAlignment="1" applyProtection="1">
      <alignment vertical="top"/>
      <protection locked="0" hidden="1"/>
    </xf>
    <xf numFmtId="0" fontId="36" fillId="5" borderId="0" xfId="0" applyFont="1" applyFill="1" applyAlignment="1" applyProtection="1">
      <alignment vertical="top"/>
      <protection locked="0" hidden="1"/>
    </xf>
    <xf numFmtId="0" fontId="0" fillId="0" borderId="0" xfId="0" applyAlignment="1" applyProtection="1">
      <alignment vertical="top"/>
      <protection locked="0" hidden="1"/>
    </xf>
    <xf numFmtId="3" fontId="8" fillId="0" borderId="4" xfId="0" applyNumberFormat="1" applyFont="1" applyBorder="1" applyProtection="1">
      <protection hidden="1"/>
    </xf>
    <xf numFmtId="0" fontId="8" fillId="0" borderId="4" xfId="0" applyFont="1" applyBorder="1" applyProtection="1">
      <protection hidden="1"/>
    </xf>
    <xf numFmtId="0" fontId="0" fillId="0" borderId="13" xfId="0" quotePrefix="1" applyBorder="1" applyProtection="1">
      <protection hidden="1"/>
    </xf>
    <xf numFmtId="0" fontId="0" fillId="0" borderId="13" xfId="0" applyBorder="1" applyProtection="1">
      <protection hidden="1"/>
    </xf>
    <xf numFmtId="3" fontId="0" fillId="0" borderId="13" xfId="0" applyNumberFormat="1" applyBorder="1" applyProtection="1">
      <protection hidden="1"/>
    </xf>
    <xf numFmtId="0" fontId="8" fillId="0" borderId="13" xfId="0" applyFont="1" applyBorder="1" applyProtection="1">
      <protection hidden="1"/>
    </xf>
    <xf numFmtId="3" fontId="8" fillId="0" borderId="13" xfId="0" applyNumberFormat="1" applyFont="1" applyBorder="1" applyProtection="1">
      <protection hidden="1"/>
    </xf>
    <xf numFmtId="0" fontId="0" fillId="0" borderId="5" xfId="0" quotePrefix="1" applyBorder="1" applyProtection="1">
      <protection hidden="1"/>
    </xf>
    <xf numFmtId="3" fontId="0" fillId="0" borderId="5" xfId="0" applyNumberFormat="1" applyBorder="1" applyProtection="1">
      <protection hidden="1"/>
    </xf>
    <xf numFmtId="0" fontId="8" fillId="0" borderId="12" xfId="0" quotePrefix="1" applyFont="1" applyBorder="1" applyProtection="1">
      <protection hidden="1"/>
    </xf>
    <xf numFmtId="0" fontId="0" fillId="0" borderId="12" xfId="0" applyBorder="1" applyProtection="1">
      <protection hidden="1"/>
    </xf>
    <xf numFmtId="3" fontId="8" fillId="0" borderId="12" xfId="0" applyNumberFormat="1" applyFont="1" applyBorder="1" applyProtection="1">
      <protection hidden="1"/>
    </xf>
    <xf numFmtId="0" fontId="8" fillId="0" borderId="12" xfId="0" applyFont="1" applyBorder="1" applyProtection="1">
      <protection hidden="1"/>
    </xf>
    <xf numFmtId="3" fontId="0" fillId="0" borderId="12" xfId="0" applyNumberFormat="1" applyBorder="1" applyProtection="1">
      <protection hidden="1"/>
    </xf>
    <xf numFmtId="1" fontId="8" fillId="0" borderId="0" xfId="0" applyNumberFormat="1" applyFont="1" applyAlignment="1" applyProtection="1">
      <alignment horizontal="center" vertical="center"/>
      <protection hidden="1"/>
    </xf>
    <xf numFmtId="0" fontId="0" fillId="0" borderId="14" xfId="0" applyBorder="1" applyProtection="1">
      <protection hidden="1"/>
    </xf>
    <xf numFmtId="3" fontId="0" fillId="0" borderId="14" xfId="0" applyNumberFormat="1" applyBorder="1" applyProtection="1">
      <protection hidden="1"/>
    </xf>
    <xf numFmtId="0" fontId="0" fillId="0" borderId="14" xfId="0" quotePrefix="1" applyBorder="1" applyProtection="1">
      <protection hidden="1"/>
    </xf>
    <xf numFmtId="0" fontId="0" fillId="0" borderId="15" xfId="0" quotePrefix="1" applyBorder="1" applyProtection="1">
      <protection hidden="1"/>
    </xf>
    <xf numFmtId="0" fontId="0" fillId="0" borderId="15" xfId="0" applyBorder="1" applyProtection="1">
      <protection hidden="1"/>
    </xf>
    <xf numFmtId="3" fontId="0" fillId="0" borderId="15" xfId="0" applyNumberFormat="1" applyBorder="1" applyProtection="1">
      <protection hidden="1"/>
    </xf>
    <xf numFmtId="169" fontId="8" fillId="0" borderId="0" xfId="0" applyNumberFormat="1" applyFon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right"/>
      <protection hidden="1"/>
    </xf>
    <xf numFmtId="3" fontId="27" fillId="0" borderId="0" xfId="0" applyNumberFormat="1" applyFont="1" applyProtection="1">
      <protection hidden="1"/>
    </xf>
    <xf numFmtId="0" fontId="8" fillId="9" borderId="0" xfId="0" applyFont="1" applyFill="1" applyProtection="1">
      <protection hidden="1"/>
    </xf>
    <xf numFmtId="0" fontId="0" fillId="9" borderId="0" xfId="0" applyFill="1" applyProtection="1">
      <protection locked="0" hidden="1"/>
    </xf>
    <xf numFmtId="0" fontId="0" fillId="9" borderId="0" xfId="0" applyFill="1" applyProtection="1">
      <protection hidden="1"/>
    </xf>
    <xf numFmtId="0" fontId="8" fillId="9" borderId="0" xfId="0" applyFont="1" applyFill="1" applyAlignment="1" applyProtection="1">
      <alignment horizontal="center" vertical="center"/>
      <protection hidden="1"/>
    </xf>
    <xf numFmtId="49" fontId="0" fillId="9" borderId="0" xfId="0" applyNumberFormat="1" applyFill="1" applyAlignment="1" applyProtection="1">
      <alignment vertical="top"/>
      <protection hidden="1"/>
    </xf>
    <xf numFmtId="49" fontId="0" fillId="9" borderId="0" xfId="0" applyNumberFormat="1" applyFill="1" applyAlignment="1" applyProtection="1">
      <alignment vertical="top"/>
      <protection locked="0" hidden="1"/>
    </xf>
    <xf numFmtId="0" fontId="0" fillId="9" borderId="4" xfId="0" applyFill="1" applyBorder="1" applyProtection="1">
      <protection hidden="1"/>
    </xf>
    <xf numFmtId="0" fontId="0" fillId="9" borderId="4" xfId="0" applyFill="1" applyBorder="1" applyProtection="1">
      <protection locked="0" hidden="1"/>
    </xf>
    <xf numFmtId="3" fontId="0" fillId="9" borderId="4" xfId="0" applyNumberFormat="1" applyFill="1" applyBorder="1" applyProtection="1">
      <protection hidden="1"/>
    </xf>
    <xf numFmtId="3" fontId="8" fillId="9" borderId="0" xfId="0" applyNumberFormat="1" applyFont="1" applyFill="1" applyProtection="1">
      <protection hidden="1"/>
    </xf>
    <xf numFmtId="3" fontId="0" fillId="9" borderId="0" xfId="0" applyNumberFormat="1" applyFill="1" applyProtection="1">
      <protection hidden="1"/>
    </xf>
    <xf numFmtId="0" fontId="8" fillId="9" borderId="0" xfId="0" applyFont="1" applyFill="1" applyProtection="1">
      <protection locked="0" hidden="1"/>
    </xf>
    <xf numFmtId="49" fontId="8" fillId="9" borderId="0" xfId="0" applyNumberFormat="1" applyFont="1" applyFill="1" applyAlignment="1" applyProtection="1">
      <alignment vertical="top"/>
      <protection hidden="1"/>
    </xf>
    <xf numFmtId="3" fontId="8" fillId="9" borderId="0" xfId="0" applyNumberFormat="1" applyFont="1" applyFill="1" applyAlignment="1" applyProtection="1">
      <alignment vertical="top"/>
      <protection hidden="1"/>
    </xf>
    <xf numFmtId="0" fontId="0" fillId="9" borderId="0" xfId="0" applyFill="1" applyAlignment="1" applyProtection="1">
      <alignment vertical="top"/>
      <protection hidden="1"/>
    </xf>
    <xf numFmtId="0" fontId="8" fillId="9" borderId="0" xfId="0" applyFont="1" applyFill="1" applyAlignment="1" applyProtection="1">
      <alignment vertical="top"/>
      <protection hidden="1"/>
    </xf>
    <xf numFmtId="0" fontId="8" fillId="10" borderId="0" xfId="0" applyFont="1" applyFill="1" applyProtection="1">
      <protection hidden="1"/>
    </xf>
    <xf numFmtId="0" fontId="0" fillId="10" borderId="0" xfId="0" applyFill="1" applyProtection="1">
      <protection locked="0" hidden="1"/>
    </xf>
    <xf numFmtId="0" fontId="0" fillId="10" borderId="0" xfId="0" applyFill="1" applyProtection="1">
      <protection hidden="1"/>
    </xf>
    <xf numFmtId="0" fontId="8" fillId="10" borderId="0" xfId="0" applyFont="1" applyFill="1" applyAlignment="1" applyProtection="1">
      <alignment horizontal="center" vertical="center"/>
      <protection hidden="1"/>
    </xf>
    <xf numFmtId="49" fontId="0" fillId="10" borderId="0" xfId="0" applyNumberFormat="1" applyFill="1" applyAlignment="1" applyProtection="1">
      <alignment vertical="top"/>
      <protection hidden="1"/>
    </xf>
    <xf numFmtId="49" fontId="0" fillId="10" borderId="0" xfId="0" applyNumberFormat="1" applyFill="1" applyAlignment="1" applyProtection="1">
      <alignment vertical="top"/>
      <protection locked="0" hidden="1"/>
    </xf>
    <xf numFmtId="0" fontId="0" fillId="10" borderId="4" xfId="0" applyFill="1" applyBorder="1" applyProtection="1">
      <protection hidden="1"/>
    </xf>
    <xf numFmtId="0" fontId="0" fillId="10" borderId="4" xfId="0" applyFill="1" applyBorder="1" applyProtection="1">
      <protection locked="0" hidden="1"/>
    </xf>
    <xf numFmtId="3" fontId="0" fillId="10" borderId="4" xfId="0" applyNumberFormat="1" applyFill="1" applyBorder="1" applyProtection="1">
      <protection hidden="1"/>
    </xf>
    <xf numFmtId="3" fontId="8" fillId="10" borderId="0" xfId="0" applyNumberFormat="1" applyFont="1" applyFill="1" applyProtection="1">
      <protection hidden="1"/>
    </xf>
    <xf numFmtId="3" fontId="0" fillId="10" borderId="0" xfId="0" applyNumberFormat="1" applyFill="1" applyProtection="1">
      <protection hidden="1"/>
    </xf>
    <xf numFmtId="0" fontId="8" fillId="10" borderId="0" xfId="0" applyFont="1" applyFill="1" applyProtection="1">
      <protection locked="0" hidden="1"/>
    </xf>
    <xf numFmtId="49" fontId="8" fillId="10" borderId="0" xfId="0" applyNumberFormat="1" applyFont="1" applyFill="1" applyAlignment="1" applyProtection="1">
      <alignment vertical="top"/>
      <protection hidden="1"/>
    </xf>
    <xf numFmtId="3" fontId="8" fillId="10" borderId="0" xfId="0" applyNumberFormat="1" applyFont="1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locked="0" hidden="1"/>
    </xf>
    <xf numFmtId="0" fontId="8" fillId="10" borderId="0" xfId="0" applyFont="1" applyFill="1" applyAlignment="1" applyProtection="1">
      <alignment vertical="top"/>
      <protection hidden="1"/>
    </xf>
    <xf numFmtId="3" fontId="0" fillId="10" borderId="0" xfId="0" applyNumberFormat="1" applyFill="1" applyAlignment="1" applyProtection="1">
      <alignment vertical="top"/>
      <protection hidden="1"/>
    </xf>
    <xf numFmtId="0" fontId="36" fillId="10" borderId="0" xfId="0" applyFont="1" applyFill="1" applyAlignment="1" applyProtection="1">
      <alignment vertical="top"/>
      <protection hidden="1"/>
    </xf>
    <xf numFmtId="0" fontId="36" fillId="10" borderId="0" xfId="0" applyFont="1" applyFill="1" applyAlignment="1" applyProtection="1">
      <alignment vertical="top"/>
      <protection locked="0" hidden="1"/>
    </xf>
    <xf numFmtId="3" fontId="36" fillId="10" borderId="0" xfId="0" applyNumberFormat="1" applyFont="1" applyFill="1" applyAlignment="1" applyProtection="1">
      <alignment vertical="top"/>
      <protection hidden="1"/>
    </xf>
    <xf numFmtId="0" fontId="42" fillId="0" borderId="0" xfId="0" applyFont="1" applyAlignment="1" applyProtection="1">
      <alignment horizontal="center" vertical="center"/>
      <protection hidden="1"/>
    </xf>
    <xf numFmtId="0" fontId="32" fillId="0" borderId="0" xfId="0" applyFont="1" applyProtection="1">
      <protection hidden="1"/>
    </xf>
    <xf numFmtId="0" fontId="43" fillId="0" borderId="0" xfId="0" applyFont="1" applyProtection="1">
      <protection hidden="1"/>
    </xf>
    <xf numFmtId="0" fontId="44" fillId="0" borderId="0" xfId="0" applyFont="1" applyProtection="1">
      <protection hidden="1"/>
    </xf>
    <xf numFmtId="0" fontId="45" fillId="0" borderId="0" xfId="0" applyFont="1" applyAlignment="1" applyProtection="1">
      <alignment horizontal="center" vertical="center"/>
      <protection hidden="1"/>
    </xf>
    <xf numFmtId="0" fontId="47" fillId="0" borderId="0" xfId="0" applyFont="1" applyProtection="1">
      <protection hidden="1"/>
    </xf>
    <xf numFmtId="0" fontId="48" fillId="0" borderId="0" xfId="0" applyFont="1" applyAlignment="1" applyProtection="1">
      <alignment horizontal="center" vertical="center"/>
      <protection hidden="1"/>
    </xf>
    <xf numFmtId="0" fontId="50" fillId="0" borderId="0" xfId="0" applyFont="1" applyProtection="1"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3" fontId="50" fillId="0" borderId="0" xfId="0" applyNumberFormat="1" applyFont="1" applyProtection="1">
      <protection hidden="1"/>
    </xf>
    <xf numFmtId="0" fontId="49" fillId="0" borderId="0" xfId="0" applyFont="1" applyProtection="1">
      <protection hidden="1"/>
    </xf>
    <xf numFmtId="3" fontId="49" fillId="0" borderId="0" xfId="0" applyNumberFormat="1" applyFont="1" applyProtection="1">
      <protection hidden="1"/>
    </xf>
    <xf numFmtId="0" fontId="39" fillId="0" borderId="0" xfId="0" applyFont="1" applyProtection="1">
      <protection hidden="1"/>
    </xf>
    <xf numFmtId="3" fontId="39" fillId="0" borderId="0" xfId="0" applyNumberFormat="1" applyFont="1" applyProtection="1">
      <protection hidden="1"/>
    </xf>
    <xf numFmtId="0" fontId="53" fillId="0" borderId="0" xfId="0" applyFont="1" applyProtection="1">
      <protection hidden="1"/>
    </xf>
    <xf numFmtId="3" fontId="53" fillId="0" borderId="0" xfId="0" applyNumberFormat="1" applyFont="1" applyProtection="1">
      <protection hidden="1"/>
    </xf>
    <xf numFmtId="168" fontId="0" fillId="5" borderId="0" xfId="0" applyNumberFormat="1" applyFill="1" applyProtection="1">
      <protection hidden="1"/>
    </xf>
    <xf numFmtId="0" fontId="0" fillId="12" borderId="0" xfId="0" applyFill="1" applyProtection="1">
      <protection hidden="1"/>
    </xf>
    <xf numFmtId="0" fontId="35" fillId="0" borderId="0" xfId="0" applyFont="1" applyAlignment="1" applyProtection="1">
      <alignment horizontal="right"/>
      <protection hidden="1"/>
    </xf>
    <xf numFmtId="3" fontId="35" fillId="0" borderId="0" xfId="0" applyNumberFormat="1" applyFont="1" applyProtection="1">
      <protection hidden="1"/>
    </xf>
    <xf numFmtId="10" fontId="7" fillId="0" borderId="4" xfId="2" applyNumberFormat="1" applyBorder="1" applyAlignment="1" applyProtection="1">
      <alignment horizontal="center"/>
      <protection hidden="1"/>
    </xf>
    <xf numFmtId="10" fontId="7" fillId="0" borderId="5" xfId="2" applyNumberFormat="1" applyBorder="1" applyAlignment="1" applyProtection="1">
      <alignment horizontal="center"/>
      <protection hidden="1"/>
    </xf>
    <xf numFmtId="9" fontId="0" fillId="0" borderId="14" xfId="2" applyFont="1" applyBorder="1" applyAlignment="1" applyProtection="1">
      <alignment horizontal="center"/>
      <protection hidden="1"/>
    </xf>
    <xf numFmtId="9" fontId="0" fillId="0" borderId="4" xfId="2" applyFont="1" applyBorder="1" applyAlignment="1" applyProtection="1">
      <alignment horizontal="center"/>
      <protection hidden="1"/>
    </xf>
    <xf numFmtId="167" fontId="0" fillId="0" borderId="4" xfId="2" applyNumberFormat="1" applyFont="1" applyBorder="1" applyAlignment="1" applyProtection="1">
      <alignment horizontal="center"/>
      <protection hidden="1"/>
    </xf>
    <xf numFmtId="167" fontId="0" fillId="0" borderId="14" xfId="2" applyNumberFormat="1" applyFont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167" fontId="0" fillId="0" borderId="5" xfId="2" applyNumberFormat="1" applyFont="1" applyBorder="1" applyAlignment="1" applyProtection="1">
      <alignment horizontal="center"/>
      <protection hidden="1"/>
    </xf>
    <xf numFmtId="3" fontId="12" fillId="0" borderId="5" xfId="0" applyNumberFormat="1" applyFont="1" applyBorder="1" applyProtection="1">
      <protection hidden="1"/>
    </xf>
    <xf numFmtId="0" fontId="8" fillId="0" borderId="2" xfId="0" applyFont="1" applyBorder="1" applyAlignment="1" applyProtection="1">
      <alignment horizontal="center"/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0" fillId="0" borderId="16" xfId="0" applyBorder="1" applyProtection="1">
      <protection hidden="1"/>
    </xf>
    <xf numFmtId="3" fontId="8" fillId="0" borderId="16" xfId="0" applyNumberFormat="1" applyFont="1" applyBorder="1" applyProtection="1">
      <protection hidden="1"/>
    </xf>
    <xf numFmtId="0" fontId="0" fillId="4" borderId="13" xfId="0" applyFill="1" applyBorder="1" applyProtection="1">
      <protection locked="0"/>
    </xf>
    <xf numFmtId="0" fontId="0" fillId="0" borderId="13" xfId="0" applyBorder="1" applyProtection="1">
      <protection locked="0"/>
    </xf>
    <xf numFmtId="3" fontId="0" fillId="0" borderId="4" xfId="0" applyNumberFormat="1" applyBorder="1" applyProtection="1">
      <protection locked="0" hidden="1"/>
    </xf>
    <xf numFmtId="1" fontId="8" fillId="0" borderId="2" xfId="0" applyNumberFormat="1" applyFont="1" applyBorder="1" applyAlignment="1" applyProtection="1">
      <alignment horizontal="center" vertical="center"/>
      <protection hidden="1"/>
    </xf>
    <xf numFmtId="3" fontId="8" fillId="0" borderId="15" xfId="0" applyNumberFormat="1" applyFont="1" applyBorder="1" applyProtection="1">
      <protection hidden="1"/>
    </xf>
    <xf numFmtId="0" fontId="8" fillId="0" borderId="2" xfId="0" applyFont="1" applyBorder="1" applyAlignment="1" applyProtection="1">
      <alignment vertical="center"/>
      <protection hidden="1"/>
    </xf>
    <xf numFmtId="0" fontId="16" fillId="0" borderId="5" xfId="0" applyFont="1" applyBorder="1" applyProtection="1">
      <protection hidden="1"/>
    </xf>
    <xf numFmtId="0" fontId="33" fillId="0" borderId="2" xfId="0" applyFont="1" applyBorder="1" applyAlignment="1" applyProtection="1">
      <alignment vertical="center"/>
      <protection hidden="1"/>
    </xf>
    <xf numFmtId="0" fontId="33" fillId="0" borderId="2" xfId="0" applyFont="1" applyBorder="1" applyProtection="1">
      <protection hidden="1"/>
    </xf>
    <xf numFmtId="0" fontId="16" fillId="0" borderId="2" xfId="0" applyFont="1" applyBorder="1" applyProtection="1">
      <protection hidden="1"/>
    </xf>
    <xf numFmtId="1" fontId="8" fillId="0" borderId="0" xfId="0" applyNumberFormat="1" applyFont="1" applyAlignment="1" applyProtection="1">
      <alignment horizontal="center" vertical="center"/>
      <protection locked="0" hidden="1"/>
    </xf>
    <xf numFmtId="3" fontId="0" fillId="0" borderId="0" xfId="0" applyNumberFormat="1" applyProtection="1">
      <protection locked="0" hidden="1"/>
    </xf>
    <xf numFmtId="3" fontId="8" fillId="0" borderId="0" xfId="0" applyNumberFormat="1" applyFont="1" applyProtection="1">
      <protection locked="0" hidden="1"/>
    </xf>
    <xf numFmtId="0" fontId="54" fillId="0" borderId="2" xfId="0" applyFont="1" applyBorder="1" applyAlignment="1" applyProtection="1">
      <alignment horizontal="right"/>
      <protection hidden="1"/>
    </xf>
    <xf numFmtId="0" fontId="38" fillId="0" borderId="2" xfId="0" applyFont="1" applyBorder="1" applyProtection="1">
      <protection hidden="1"/>
    </xf>
    <xf numFmtId="3" fontId="54" fillId="0" borderId="2" xfId="0" applyNumberFormat="1" applyFont="1" applyBorder="1" applyProtection="1">
      <protection hidden="1"/>
    </xf>
    <xf numFmtId="168" fontId="0" fillId="0" borderId="5" xfId="0" applyNumberFormat="1" applyBorder="1" applyAlignment="1" applyProtection="1">
      <alignment horizontal="center"/>
      <protection hidden="1"/>
    </xf>
    <xf numFmtId="168" fontId="0" fillId="0" borderId="15" xfId="0" applyNumberFormat="1" applyBorder="1" applyAlignment="1" applyProtection="1">
      <alignment horizontal="center"/>
      <protection hidden="1"/>
    </xf>
    <xf numFmtId="0" fontId="21" fillId="0" borderId="12" xfId="0" applyFont="1" applyBorder="1" applyAlignment="1" applyProtection="1">
      <alignment vertical="center"/>
      <protection hidden="1"/>
    </xf>
    <xf numFmtId="0" fontId="8" fillId="0" borderId="4" xfId="0" quotePrefix="1" applyFont="1" applyBorder="1" applyProtection="1">
      <protection hidden="1"/>
    </xf>
    <xf numFmtId="0" fontId="55" fillId="0" borderId="14" xfId="0" applyFont="1" applyBorder="1" applyAlignment="1" applyProtection="1">
      <alignment horizontal="center" vertical="center"/>
      <protection hidden="1"/>
    </xf>
    <xf numFmtId="0" fontId="55" fillId="0" borderId="4" xfId="0" applyFont="1" applyBorder="1" applyAlignment="1" applyProtection="1">
      <alignment horizontal="center" vertical="center"/>
      <protection hidden="1"/>
    </xf>
    <xf numFmtId="0" fontId="8" fillId="0" borderId="2" xfId="0" quotePrefix="1" applyFont="1" applyBorder="1" applyProtection="1">
      <protection hidden="1"/>
    </xf>
    <xf numFmtId="0" fontId="46" fillId="0" borderId="17" xfId="0" quotePrefix="1" applyFont="1" applyBorder="1" applyProtection="1">
      <protection hidden="1"/>
    </xf>
    <xf numFmtId="0" fontId="52" fillId="0" borderId="17" xfId="0" applyFont="1" applyBorder="1" applyProtection="1">
      <protection hidden="1"/>
    </xf>
    <xf numFmtId="3" fontId="52" fillId="0" borderId="17" xfId="0" applyNumberFormat="1" applyFont="1" applyBorder="1" applyProtection="1">
      <protection hidden="1"/>
    </xf>
    <xf numFmtId="3" fontId="46" fillId="0" borderId="17" xfId="0" applyNumberFormat="1" applyFont="1" applyBorder="1" applyProtection="1">
      <protection hidden="1"/>
    </xf>
    <xf numFmtId="0" fontId="0" fillId="0" borderId="18" xfId="0" quotePrefix="1" applyBorder="1" applyProtection="1">
      <protection hidden="1"/>
    </xf>
    <xf numFmtId="0" fontId="0" fillId="0" borderId="18" xfId="0" applyBorder="1" applyProtection="1">
      <protection hidden="1"/>
    </xf>
    <xf numFmtId="3" fontId="0" fillId="0" borderId="18" xfId="0" applyNumberFormat="1" applyBorder="1" applyProtection="1">
      <protection hidden="1"/>
    </xf>
    <xf numFmtId="0" fontId="30" fillId="8" borderId="4" xfId="0" applyFont="1" applyFill="1" applyBorder="1" applyProtection="1">
      <protection hidden="1"/>
    </xf>
    <xf numFmtId="1" fontId="42" fillId="0" borderId="0" xfId="0" applyNumberFormat="1" applyFont="1" applyAlignment="1" applyProtection="1">
      <alignment horizontal="center" vertical="center"/>
      <protection hidden="1"/>
    </xf>
    <xf numFmtId="169" fontId="42" fillId="0" borderId="0" xfId="0" applyNumberFormat="1" applyFont="1" applyAlignment="1" applyProtection="1">
      <alignment horizontal="center" vertical="center"/>
      <protection hidden="1"/>
    </xf>
    <xf numFmtId="1" fontId="43" fillId="0" borderId="0" xfId="0" applyNumberFormat="1" applyFont="1" applyAlignment="1" applyProtection="1">
      <alignment horizontal="center" vertical="center"/>
      <protection hidden="1"/>
    </xf>
    <xf numFmtId="169" fontId="43" fillId="0" borderId="0" xfId="0" applyNumberFormat="1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56" fillId="0" borderId="0" xfId="0" applyFont="1" applyProtection="1">
      <protection hidden="1"/>
    </xf>
    <xf numFmtId="1" fontId="44" fillId="0" borderId="0" xfId="0" applyNumberFormat="1" applyFont="1" applyAlignment="1" applyProtection="1">
      <alignment horizontal="center" vertical="center"/>
      <protection hidden="1"/>
    </xf>
    <xf numFmtId="169" fontId="44" fillId="0" borderId="0" xfId="0" applyNumberFormat="1" applyFont="1" applyAlignment="1" applyProtection="1">
      <alignment horizontal="center" vertical="center"/>
      <protection hidden="1"/>
    </xf>
    <xf numFmtId="1" fontId="45" fillId="0" borderId="0" xfId="0" applyNumberFormat="1" applyFont="1" applyAlignment="1" applyProtection="1">
      <alignment horizontal="center" vertical="center"/>
      <protection hidden="1"/>
    </xf>
    <xf numFmtId="169" fontId="45" fillId="0" borderId="0" xfId="0" applyNumberFormat="1" applyFont="1" applyAlignment="1" applyProtection="1">
      <alignment horizontal="center" vertical="center"/>
      <protection hidden="1"/>
    </xf>
    <xf numFmtId="1" fontId="48" fillId="0" borderId="0" xfId="0" applyNumberFormat="1" applyFont="1" applyAlignment="1" applyProtection="1">
      <alignment horizontal="center" vertical="center"/>
      <protection hidden="1"/>
    </xf>
    <xf numFmtId="169" fontId="48" fillId="0" borderId="0" xfId="0" applyNumberFormat="1" applyFont="1" applyAlignment="1" applyProtection="1">
      <alignment horizontal="center" vertical="center"/>
      <protection hidden="1"/>
    </xf>
    <xf numFmtId="1" fontId="47" fillId="0" borderId="0" xfId="0" applyNumberFormat="1" applyFont="1" applyAlignment="1" applyProtection="1">
      <alignment horizontal="center" vertical="center"/>
      <protection hidden="1"/>
    </xf>
    <xf numFmtId="169" fontId="47" fillId="0" borderId="0" xfId="0" applyNumberFormat="1" applyFont="1" applyAlignment="1" applyProtection="1">
      <alignment horizontal="center" vertical="center"/>
      <protection hidden="1"/>
    </xf>
    <xf numFmtId="1" fontId="8" fillId="5" borderId="0" xfId="0" applyNumberFormat="1" applyFont="1" applyFill="1" applyAlignment="1" applyProtection="1">
      <alignment horizontal="center" vertical="center"/>
      <protection hidden="1"/>
    </xf>
    <xf numFmtId="0" fontId="8" fillId="13" borderId="2" xfId="0" applyFont="1" applyFill="1" applyBorder="1" applyAlignment="1" applyProtection="1">
      <alignment horizontal="left" vertical="center" wrapText="1"/>
      <protection hidden="1"/>
    </xf>
    <xf numFmtId="0" fontId="8" fillId="13" borderId="2" xfId="0" applyFont="1" applyFill="1" applyBorder="1" applyAlignment="1" applyProtection="1">
      <alignment horizontal="center" vertical="center" wrapText="1"/>
      <protection hidden="1"/>
    </xf>
    <xf numFmtId="0" fontId="31" fillId="13" borderId="2" xfId="0" applyFont="1" applyFill="1" applyBorder="1" applyAlignment="1" applyProtection="1">
      <alignment horizontal="center" vertical="center" wrapText="1"/>
      <protection hidden="1"/>
    </xf>
    <xf numFmtId="0" fontId="0" fillId="13" borderId="2" xfId="0" applyFill="1" applyBorder="1" applyProtection="1">
      <protection hidden="1"/>
    </xf>
    <xf numFmtId="0" fontId="8" fillId="13" borderId="2" xfId="0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Protection="1">
      <protection hidden="1"/>
    </xf>
    <xf numFmtId="0" fontId="0" fillId="14" borderId="2" xfId="0" applyFill="1" applyBorder="1" applyProtection="1">
      <protection hidden="1"/>
    </xf>
    <xf numFmtId="0" fontId="8" fillId="14" borderId="2" xfId="0" applyFont="1" applyFill="1" applyBorder="1" applyAlignment="1" applyProtection="1">
      <alignment horizontal="center" vertical="center"/>
      <protection hidden="1"/>
    </xf>
    <xf numFmtId="0" fontId="8" fillId="13" borderId="2" xfId="0" applyFont="1" applyFill="1" applyBorder="1" applyProtection="1">
      <protection hidden="1"/>
    </xf>
    <xf numFmtId="169" fontId="8" fillId="14" borderId="2" xfId="0" applyNumberFormat="1" applyFont="1" applyFill="1" applyBorder="1" applyAlignment="1" applyProtection="1">
      <alignment horizontal="center" vertical="center"/>
      <protection hidden="1"/>
    </xf>
    <xf numFmtId="169" fontId="8" fillId="13" borderId="2" xfId="0" applyNumberFormat="1" applyFont="1" applyFill="1" applyBorder="1" applyAlignment="1" applyProtection="1">
      <alignment horizontal="center" vertical="center"/>
      <protection hidden="1"/>
    </xf>
    <xf numFmtId="0" fontId="8" fillId="15" borderId="2" xfId="0" applyFont="1" applyFill="1" applyBorder="1" applyProtection="1">
      <protection hidden="1"/>
    </xf>
    <xf numFmtId="0" fontId="0" fillId="15" borderId="2" xfId="0" applyFill="1" applyBorder="1" applyProtection="1">
      <protection hidden="1"/>
    </xf>
    <xf numFmtId="0" fontId="8" fillId="15" borderId="2" xfId="0" applyFont="1" applyFill="1" applyBorder="1" applyAlignment="1" applyProtection="1">
      <alignment horizontal="center" vertical="center"/>
      <protection hidden="1"/>
    </xf>
    <xf numFmtId="169" fontId="8" fillId="15" borderId="2" xfId="0" applyNumberFormat="1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Alignment="1" applyProtection="1">
      <alignment horizontal="center"/>
      <protection hidden="1"/>
    </xf>
    <xf numFmtId="0" fontId="8" fillId="13" borderId="2" xfId="0" applyFont="1" applyFill="1" applyBorder="1" applyAlignment="1" applyProtection="1">
      <alignment horizontal="center"/>
      <protection hidden="1"/>
    </xf>
    <xf numFmtId="3" fontId="0" fillId="12" borderId="0" xfId="0" applyNumberFormat="1" applyFill="1" applyProtection="1">
      <protection hidden="1"/>
    </xf>
    <xf numFmtId="17" fontId="0" fillId="0" borderId="4" xfId="0" applyNumberFormat="1" applyBorder="1" applyAlignment="1" applyProtection="1">
      <alignment horizontal="center"/>
      <protection hidden="1"/>
    </xf>
    <xf numFmtId="3" fontId="0" fillId="7" borderId="0" xfId="0" applyNumberFormat="1" applyFill="1" applyProtection="1">
      <protection hidden="1"/>
    </xf>
    <xf numFmtId="3" fontId="38" fillId="19" borderId="0" xfId="0" applyNumberFormat="1" applyFont="1" applyFill="1" applyProtection="1">
      <protection hidden="1"/>
    </xf>
    <xf numFmtId="4" fontId="0" fillId="5" borderId="0" xfId="0" applyNumberFormat="1" applyFill="1" applyProtection="1">
      <protection hidden="1"/>
    </xf>
    <xf numFmtId="0" fontId="0" fillId="11" borderId="1" xfId="0" applyFill="1" applyBorder="1" applyProtection="1">
      <protection hidden="1"/>
    </xf>
    <xf numFmtId="14" fontId="0" fillId="5" borderId="0" xfId="0" applyNumberFormat="1" applyFill="1" applyProtection="1">
      <protection hidden="1"/>
    </xf>
    <xf numFmtId="14" fontId="0" fillId="0" borderId="0" xfId="0" applyNumberFormat="1" applyProtection="1">
      <protection hidden="1"/>
    </xf>
    <xf numFmtId="0" fontId="0" fillId="8" borderId="4" xfId="0" applyFill="1" applyBorder="1" applyProtection="1">
      <protection hidden="1"/>
    </xf>
    <xf numFmtId="3" fontId="14" fillId="6" borderId="0" xfId="0" applyNumberFormat="1" applyFont="1" applyFill="1" applyProtection="1">
      <protection hidden="1"/>
    </xf>
    <xf numFmtId="0" fontId="0" fillId="3" borderId="0" xfId="0" applyFill="1" applyProtection="1">
      <protection hidden="1"/>
    </xf>
    <xf numFmtId="0" fontId="36" fillId="0" borderId="0" xfId="0" applyFont="1" applyAlignment="1" applyProtection="1">
      <alignment horizontal="right"/>
      <protection hidden="1"/>
    </xf>
    <xf numFmtId="3" fontId="36" fillId="0" borderId="0" xfId="0" applyNumberFormat="1" applyFont="1" applyProtection="1">
      <protection hidden="1"/>
    </xf>
    <xf numFmtId="0" fontId="0" fillId="20" borderId="0" xfId="0" applyFill="1" applyProtection="1">
      <protection hidden="1"/>
    </xf>
    <xf numFmtId="0" fontId="0" fillId="8" borderId="0" xfId="0" applyFill="1" applyProtection="1">
      <protection hidden="1"/>
    </xf>
    <xf numFmtId="3" fontId="40" fillId="0" borderId="0" xfId="0" applyNumberFormat="1" applyFont="1" applyProtection="1">
      <protection hidden="1"/>
    </xf>
    <xf numFmtId="168" fontId="40" fillId="5" borderId="0" xfId="0" applyNumberFormat="1" applyFont="1" applyFill="1" applyProtection="1">
      <protection hidden="1"/>
    </xf>
    <xf numFmtId="0" fontId="40" fillId="5" borderId="0" xfId="0" applyFont="1" applyFill="1" applyProtection="1">
      <protection hidden="1"/>
    </xf>
    <xf numFmtId="0" fontId="12" fillId="0" borderId="4" xfId="0" quotePrefix="1" applyFont="1" applyBorder="1" applyProtection="1">
      <protection hidden="1"/>
    </xf>
    <xf numFmtId="3" fontId="12" fillId="0" borderId="4" xfId="0" applyNumberFormat="1" applyFont="1" applyBorder="1" applyProtection="1">
      <protection hidden="1"/>
    </xf>
    <xf numFmtId="17" fontId="12" fillId="0" borderId="4" xfId="0" applyNumberFormat="1" applyFont="1" applyBorder="1" applyAlignment="1" applyProtection="1">
      <alignment horizontal="center"/>
      <protection hidden="1"/>
    </xf>
    <xf numFmtId="168" fontId="12" fillId="0" borderId="4" xfId="0" applyNumberFormat="1" applyFont="1" applyBorder="1" applyAlignment="1" applyProtection="1">
      <alignment horizontal="center"/>
      <protection hidden="1"/>
    </xf>
    <xf numFmtId="0" fontId="12" fillId="0" borderId="4" xfId="0" applyFont="1" applyBorder="1" applyProtection="1">
      <protection hidden="1"/>
    </xf>
    <xf numFmtId="0" fontId="12" fillId="0" borderId="0" xfId="0" applyFont="1" applyProtection="1">
      <protection hidden="1"/>
    </xf>
    <xf numFmtId="0" fontId="60" fillId="10" borderId="6" xfId="0" applyFont="1" applyFill="1" applyBorder="1" applyAlignment="1" applyProtection="1">
      <alignment horizontal="center" vertical="center"/>
      <protection hidden="1"/>
    </xf>
    <xf numFmtId="0" fontId="11" fillId="10" borderId="0" xfId="0" applyFont="1" applyFill="1" applyAlignment="1" applyProtection="1">
      <alignment horizontal="center" vertical="center"/>
      <protection hidden="1"/>
    </xf>
    <xf numFmtId="0" fontId="11" fillId="10" borderId="10" xfId="0" applyFont="1" applyFill="1" applyBorder="1" applyAlignment="1" applyProtection="1">
      <alignment horizontal="center"/>
      <protection hidden="1"/>
    </xf>
    <xf numFmtId="0" fontId="58" fillId="10" borderId="19" xfId="0" applyFont="1" applyFill="1" applyBorder="1" applyAlignment="1" applyProtection="1">
      <alignment horizontal="center" vertical="center"/>
      <protection hidden="1"/>
    </xf>
    <xf numFmtId="0" fontId="59" fillId="10" borderId="21" xfId="0" applyFont="1" applyFill="1" applyBorder="1" applyAlignment="1" applyProtection="1">
      <alignment horizontal="center" vertical="center"/>
      <protection hidden="1"/>
    </xf>
    <xf numFmtId="168" fontId="12" fillId="0" borderId="15" xfId="0" applyNumberFormat="1" applyFont="1" applyBorder="1" applyAlignment="1" applyProtection="1">
      <alignment horizontal="center"/>
      <protection hidden="1"/>
    </xf>
    <xf numFmtId="0" fontId="59" fillId="10" borderId="20" xfId="0" applyFont="1" applyFill="1" applyBorder="1" applyAlignment="1" applyProtection="1">
      <alignment horizontal="center" vertical="center"/>
      <protection hidden="1"/>
    </xf>
    <xf numFmtId="3" fontId="30" fillId="0" borderId="0" xfId="0" applyNumberFormat="1" applyFont="1" applyProtection="1">
      <protection hidden="1"/>
    </xf>
    <xf numFmtId="0" fontId="30" fillId="0" borderId="0" xfId="0" applyFont="1" applyProtection="1">
      <protection hidden="1"/>
    </xf>
    <xf numFmtId="3" fontId="0" fillId="8" borderId="0" xfId="0" applyNumberFormat="1" applyFill="1" applyProtection="1"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0" fillId="0" borderId="0" xfId="0" quotePrefix="1" applyAlignment="1" applyProtection="1">
      <alignment horizontal="center" vertical="center"/>
      <protection hidden="1"/>
    </xf>
    <xf numFmtId="0" fontId="61" fillId="0" borderId="0" xfId="0" quotePrefix="1" applyFont="1" applyProtection="1">
      <protection hidden="1"/>
    </xf>
    <xf numFmtId="2" fontId="0" fillId="0" borderId="0" xfId="0" applyNumberFormat="1" applyProtection="1">
      <protection hidden="1"/>
    </xf>
    <xf numFmtId="0" fontId="57" fillId="0" borderId="0" xfId="0" applyFont="1" applyAlignment="1" applyProtection="1">
      <alignment vertical="center" wrapText="1"/>
      <protection hidden="1"/>
    </xf>
    <xf numFmtId="0" fontId="18" fillId="0" borderId="0" xfId="0" applyFont="1" applyProtection="1">
      <protection hidden="1"/>
    </xf>
    <xf numFmtId="0" fontId="18" fillId="0" borderId="0" xfId="0" applyFont="1" applyAlignment="1" applyProtection="1">
      <alignment horizontal="center" vertical="center"/>
      <protection hidden="1"/>
    </xf>
    <xf numFmtId="170" fontId="8" fillId="0" borderId="0" xfId="0" applyNumberFormat="1" applyFont="1" applyAlignment="1" applyProtection="1">
      <alignment horizontal="center" vertical="center"/>
      <protection hidden="1"/>
    </xf>
    <xf numFmtId="3" fontId="0" fillId="0" borderId="1" xfId="0" applyNumberFormat="1" applyBorder="1" applyProtection="1">
      <protection hidden="1"/>
    </xf>
    <xf numFmtId="3" fontId="0" fillId="4" borderId="4" xfId="0" applyNumberFormat="1" applyFill="1" applyBorder="1" applyProtection="1">
      <protection locked="0"/>
    </xf>
    <xf numFmtId="0" fontId="16" fillId="0" borderId="5" xfId="0" quotePrefix="1" applyFont="1" applyBorder="1" applyProtection="1">
      <protection hidden="1"/>
    </xf>
    <xf numFmtId="3" fontId="16" fillId="0" borderId="5" xfId="0" applyNumberFormat="1" applyFont="1" applyBorder="1" applyProtection="1">
      <protection hidden="1"/>
    </xf>
    <xf numFmtId="0" fontId="5" fillId="4" borderId="1" xfId="0" applyFont="1" applyFill="1" applyBorder="1" applyProtection="1">
      <protection locked="0"/>
    </xf>
    <xf numFmtId="170" fontId="0" fillId="4" borderId="4" xfId="0" applyNumberFormat="1" applyFill="1" applyBorder="1" applyProtection="1">
      <protection locked="0"/>
    </xf>
    <xf numFmtId="10" fontId="0" fillId="4" borderId="4" xfId="0" applyNumberFormat="1" applyFill="1" applyBorder="1" applyProtection="1">
      <protection locked="0"/>
    </xf>
    <xf numFmtId="10" fontId="0" fillId="4" borderId="4" xfId="0" quotePrefix="1" applyNumberForma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10" fontId="0" fillId="0" borderId="4" xfId="0" applyNumberFormat="1" applyBorder="1" applyProtection="1">
      <protection locked="0" hidden="1"/>
    </xf>
    <xf numFmtId="3" fontId="8" fillId="0" borderId="4" xfId="0" applyNumberFormat="1" applyFont="1" applyBorder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/>
    </xf>
    <xf numFmtId="0" fontId="0" fillId="4" borderId="5" xfId="0" quotePrefix="1" applyFill="1" applyBorder="1" applyProtection="1">
      <protection locked="0"/>
    </xf>
    <xf numFmtId="0" fontId="0" fillId="4" borderId="4" xfId="0" quotePrefix="1" applyFill="1" applyBorder="1" applyProtection="1">
      <protection locked="0"/>
    </xf>
    <xf numFmtId="0" fontId="0" fillId="4" borderId="13" xfId="0" quotePrefix="1" applyFill="1" applyBorder="1" applyProtection="1"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8" fillId="3" borderId="0" xfId="0" applyFont="1" applyFill="1" applyProtection="1">
      <protection hidden="1"/>
    </xf>
    <xf numFmtId="0" fontId="0" fillId="3" borderId="0" xfId="0" applyFill="1"/>
    <xf numFmtId="0" fontId="22" fillId="3" borderId="0" xfId="0" applyFont="1" applyFill="1" applyAlignment="1" applyProtection="1">
      <alignment horizontal="center" vertical="center"/>
      <protection hidden="1"/>
    </xf>
    <xf numFmtId="0" fontId="0" fillId="3" borderId="2" xfId="0" applyFill="1" applyBorder="1" applyProtection="1">
      <protection hidden="1"/>
    </xf>
    <xf numFmtId="0" fontId="0" fillId="3" borderId="5" xfId="0" applyFill="1" applyBorder="1" applyProtection="1">
      <protection hidden="1"/>
    </xf>
    <xf numFmtId="0" fontId="0" fillId="3" borderId="13" xfId="0" applyFill="1" applyBorder="1" applyProtection="1">
      <protection hidden="1"/>
    </xf>
    <xf numFmtId="0" fontId="0" fillId="3" borderId="4" xfId="0" applyFill="1" applyBorder="1" applyProtection="1">
      <protection hidden="1"/>
    </xf>
    <xf numFmtId="0" fontId="0" fillId="3" borderId="14" xfId="0" applyFill="1" applyBorder="1" applyProtection="1">
      <protection hidden="1"/>
    </xf>
    <xf numFmtId="0" fontId="8" fillId="3" borderId="4" xfId="0" applyFont="1" applyFill="1" applyBorder="1" applyProtection="1">
      <protection hidden="1"/>
    </xf>
    <xf numFmtId="0" fontId="0" fillId="3" borderId="16" xfId="0" applyFill="1" applyBorder="1" applyProtection="1">
      <protection hidden="1"/>
    </xf>
    <xf numFmtId="0" fontId="14" fillId="3" borderId="0" xfId="0" applyFont="1" applyFill="1" applyAlignment="1" applyProtection="1">
      <alignment horizontal="center" vertical="center"/>
      <protection hidden="1"/>
    </xf>
    <xf numFmtId="0" fontId="0" fillId="3" borderId="12" xfId="0" applyFill="1" applyBorder="1" applyProtection="1">
      <protection hidden="1"/>
    </xf>
    <xf numFmtId="0" fontId="25" fillId="3" borderId="0" xfId="0" applyFont="1" applyFill="1" applyProtection="1">
      <protection hidden="1"/>
    </xf>
    <xf numFmtId="3" fontId="25" fillId="3" borderId="0" xfId="0" applyNumberFormat="1" applyFont="1" applyFill="1" applyProtection="1">
      <protection hidden="1"/>
    </xf>
    <xf numFmtId="0" fontId="12" fillId="3" borderId="4" xfId="0" applyFont="1" applyFill="1" applyBorder="1" applyProtection="1">
      <protection hidden="1"/>
    </xf>
    <xf numFmtId="0" fontId="0" fillId="3" borderId="15" xfId="0" applyFill="1" applyBorder="1" applyProtection="1">
      <protection hidden="1"/>
    </xf>
    <xf numFmtId="0" fontId="20" fillId="3" borderId="0" xfId="0" applyFont="1" applyFill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8" borderId="0" xfId="0" applyFill="1" applyAlignment="1" applyProtection="1">
      <alignment vertical="center"/>
      <protection hidden="1"/>
    </xf>
    <xf numFmtId="10" fontId="16" fillId="0" borderId="4" xfId="2" applyNumberFormat="1" applyFont="1" applyFill="1" applyBorder="1" applyProtection="1">
      <protection locked="0"/>
    </xf>
    <xf numFmtId="10" fontId="16" fillId="0" borderId="4" xfId="2" applyNumberFormat="1" applyFont="1" applyFill="1" applyBorder="1" applyProtection="1">
      <protection hidden="1"/>
    </xf>
    <xf numFmtId="0" fontId="64" fillId="0" borderId="0" xfId="5" applyProtection="1">
      <protection hidden="1"/>
    </xf>
    <xf numFmtId="0" fontId="35" fillId="0" borderId="0" xfId="0" applyFont="1" applyProtection="1">
      <protection hidden="1"/>
    </xf>
    <xf numFmtId="3" fontId="0" fillId="0" borderId="2" xfId="0" applyNumberFormat="1" applyBorder="1" applyProtection="1">
      <protection hidden="1"/>
    </xf>
    <xf numFmtId="0" fontId="0" fillId="0" borderId="13" xfId="0" applyBorder="1"/>
    <xf numFmtId="0" fontId="66" fillId="26" borderId="22" xfId="6" applyFont="1" applyProtection="1">
      <protection hidden="1"/>
    </xf>
    <xf numFmtId="0" fontId="8" fillId="13" borderId="2" xfId="0" applyFont="1" applyFill="1" applyBorder="1" applyAlignment="1" applyProtection="1">
      <alignment horizontal="centerContinuous" vertical="center" wrapText="1"/>
      <protection hidden="1"/>
    </xf>
    <xf numFmtId="0" fontId="31" fillId="13" borderId="2" xfId="0" applyFont="1" applyFill="1" applyBorder="1" applyAlignment="1" applyProtection="1">
      <alignment horizontal="centerContinuous" vertical="center" wrapText="1"/>
      <protection hidden="1"/>
    </xf>
    <xf numFmtId="3" fontId="0" fillId="27" borderId="4" xfId="0" applyNumberFormat="1" applyFill="1" applyBorder="1" applyProtection="1">
      <protection hidden="1"/>
    </xf>
    <xf numFmtId="9" fontId="0" fillId="27" borderId="14" xfId="0" applyNumberFormat="1" applyFill="1" applyBorder="1" applyProtection="1">
      <protection hidden="1"/>
    </xf>
    <xf numFmtId="3" fontId="0" fillId="27" borderId="14" xfId="0" applyNumberFormat="1" applyFill="1" applyBorder="1" applyProtection="1">
      <protection hidden="1"/>
    </xf>
    <xf numFmtId="9" fontId="0" fillId="27" borderId="4" xfId="0" applyNumberFormat="1" applyFill="1" applyBorder="1" applyProtection="1">
      <protection hidden="1"/>
    </xf>
    <xf numFmtId="168" fontId="0" fillId="27" borderId="4" xfId="0" applyNumberFormat="1" applyFill="1" applyBorder="1" applyAlignment="1" applyProtection="1">
      <alignment horizontal="center"/>
      <protection locked="0"/>
    </xf>
    <xf numFmtId="3" fontId="0" fillId="27" borderId="4" xfId="0" applyNumberFormat="1" applyFill="1" applyBorder="1" applyProtection="1">
      <protection locked="0"/>
    </xf>
    <xf numFmtId="3" fontId="0" fillId="0" borderId="5" xfId="0" applyNumberFormat="1" applyBorder="1" applyProtection="1">
      <protection locked="0"/>
    </xf>
    <xf numFmtId="3" fontId="0" fillId="0" borderId="4" xfId="0" applyNumberFormat="1" applyBorder="1" applyProtection="1">
      <protection locked="0"/>
    </xf>
    <xf numFmtId="4" fontId="0" fillId="0" borderId="4" xfId="0" applyNumberFormat="1" applyBorder="1" applyProtection="1">
      <protection locked="0"/>
    </xf>
    <xf numFmtId="4" fontId="0" fillId="0" borderId="5" xfId="0" applyNumberFormat="1" applyBorder="1" applyProtection="1">
      <protection locked="0"/>
    </xf>
    <xf numFmtId="3" fontId="0" fillId="0" borderId="13" xfId="0" applyNumberFormat="1" applyBorder="1" applyProtection="1">
      <protection locked="0"/>
    </xf>
    <xf numFmtId="0" fontId="9" fillId="28" borderId="0" xfId="0" applyFont="1" applyFill="1" applyAlignment="1" applyProtection="1">
      <alignment horizontal="center" vertical="center"/>
      <protection hidden="1"/>
    </xf>
    <xf numFmtId="0" fontId="9" fillId="28" borderId="0" xfId="0" applyFont="1" applyFill="1" applyProtection="1">
      <protection hidden="1"/>
    </xf>
    <xf numFmtId="0" fontId="8" fillId="0" borderId="23" xfId="0" quotePrefix="1" applyFont="1" applyBorder="1" applyProtection="1">
      <protection hidden="1"/>
    </xf>
    <xf numFmtId="3" fontId="8" fillId="0" borderId="23" xfId="0" applyNumberFormat="1" applyFont="1" applyBorder="1" applyProtection="1">
      <protection hidden="1"/>
    </xf>
    <xf numFmtId="0" fontId="51" fillId="0" borderId="18" xfId="0" quotePrefix="1" applyFont="1" applyBorder="1" applyProtection="1">
      <protection hidden="1"/>
    </xf>
    <xf numFmtId="3" fontId="51" fillId="0" borderId="18" xfId="0" applyNumberFormat="1" applyFont="1" applyBorder="1" applyProtection="1">
      <protection hidden="1"/>
    </xf>
    <xf numFmtId="0" fontId="13" fillId="0" borderId="4" xfId="0" quotePrefix="1" applyFont="1" applyBorder="1" applyProtection="1">
      <protection hidden="1"/>
    </xf>
    <xf numFmtId="3" fontId="13" fillId="0" borderId="4" xfId="0" applyNumberFormat="1" applyFont="1" applyBorder="1" applyProtection="1">
      <protection hidden="1"/>
    </xf>
    <xf numFmtId="0" fontId="13" fillId="0" borderId="0" xfId="0" quotePrefix="1" applyFont="1" applyProtection="1">
      <protection hidden="1"/>
    </xf>
    <xf numFmtId="3" fontId="13" fillId="0" borderId="0" xfId="0" applyNumberFormat="1" applyFont="1" applyProtection="1">
      <protection hidden="1"/>
    </xf>
    <xf numFmtId="0" fontId="69" fillId="0" borderId="4" xfId="0" applyFont="1" applyBorder="1" applyProtection="1">
      <protection hidden="1"/>
    </xf>
    <xf numFmtId="0" fontId="36" fillId="0" borderId="4" xfId="0" applyFont="1" applyBorder="1" applyProtection="1">
      <protection hidden="1"/>
    </xf>
    <xf numFmtId="0" fontId="8" fillId="20" borderId="12" xfId="0" applyFont="1" applyFill="1" applyBorder="1" applyProtection="1">
      <protection hidden="1"/>
    </xf>
    <xf numFmtId="3" fontId="8" fillId="20" borderId="12" xfId="0" applyNumberFormat="1" applyFont="1" applyFill="1" applyBorder="1" applyProtection="1">
      <protection hidden="1"/>
    </xf>
    <xf numFmtId="0" fontId="8" fillId="12" borderId="12" xfId="0" applyFont="1" applyFill="1" applyBorder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8" fillId="0" borderId="0" xfId="0" quotePrefix="1" applyFont="1" applyProtection="1">
      <protection hidden="1"/>
    </xf>
    <xf numFmtId="0" fontId="21" fillId="0" borderId="5" xfId="0" applyFont="1" applyBorder="1" applyAlignment="1" applyProtection="1">
      <alignment vertical="center"/>
      <protection hidden="1"/>
    </xf>
    <xf numFmtId="3" fontId="8" fillId="0" borderId="0" xfId="0" applyNumberFormat="1" applyFont="1" applyAlignment="1" applyProtection="1">
      <alignment horizontal="center" vertical="center"/>
      <protection hidden="1"/>
    </xf>
    <xf numFmtId="0" fontId="35" fillId="3" borderId="0" xfId="0" applyFont="1" applyFill="1" applyProtection="1">
      <protection hidden="1"/>
    </xf>
    <xf numFmtId="0" fontId="55" fillId="0" borderId="15" xfId="0" applyFont="1" applyBorder="1" applyAlignment="1" applyProtection="1">
      <alignment horizontal="center" vertical="center"/>
      <protection hidden="1"/>
    </xf>
    <xf numFmtId="17" fontId="0" fillId="0" borderId="5" xfId="0" applyNumberFormat="1" applyBorder="1" applyAlignment="1" applyProtection="1">
      <alignment horizontal="center"/>
      <protection hidden="1"/>
    </xf>
    <xf numFmtId="3" fontId="0" fillId="16" borderId="0" xfId="0" applyNumberFormat="1" applyFill="1" applyProtection="1">
      <protection hidden="1"/>
    </xf>
    <xf numFmtId="3" fontId="0" fillId="17" borderId="0" xfId="0" applyNumberFormat="1" applyFill="1" applyProtection="1">
      <protection hidden="1"/>
    </xf>
    <xf numFmtId="3" fontId="0" fillId="18" borderId="0" xfId="0" applyNumberFormat="1" applyFill="1" applyProtection="1">
      <protection hidden="1"/>
    </xf>
    <xf numFmtId="3" fontId="0" fillId="19" borderId="0" xfId="0" applyNumberFormat="1" applyFill="1" applyProtection="1">
      <protection hidden="1"/>
    </xf>
    <xf numFmtId="17" fontId="0" fillId="4" borderId="4" xfId="0" applyNumberFormat="1" applyFill="1" applyBorder="1" applyAlignment="1" applyProtection="1">
      <alignment horizontal="center"/>
      <protection locked="0"/>
    </xf>
    <xf numFmtId="168" fontId="0" fillId="4" borderId="4" xfId="0" applyNumberFormat="1" applyFill="1" applyBorder="1" applyAlignment="1" applyProtection="1">
      <alignment horizontal="center"/>
      <protection locked="0"/>
    </xf>
    <xf numFmtId="3" fontId="0" fillId="4" borderId="14" xfId="0" applyNumberFormat="1" applyFill="1" applyBorder="1" applyProtection="1">
      <protection locked="0"/>
    </xf>
    <xf numFmtId="0" fontId="31" fillId="24" borderId="2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/>
    <xf numFmtId="0" fontId="0" fillId="0" borderId="4" xfId="0" applyBorder="1"/>
    <xf numFmtId="0" fontId="63" fillId="0" borderId="2" xfId="0" applyFont="1" applyBorder="1" applyAlignment="1" applyProtection="1">
      <alignment vertical="center"/>
      <protection hidden="1"/>
    </xf>
    <xf numFmtId="17" fontId="0" fillId="4" borderId="14" xfId="0" applyNumberFormat="1" applyFill="1" applyBorder="1" applyAlignment="1" applyProtection="1">
      <alignment horizontal="center"/>
      <protection locked="0"/>
    </xf>
    <xf numFmtId="168" fontId="0" fillId="4" borderId="14" xfId="0" applyNumberFormat="1" applyFill="1" applyBorder="1" applyAlignment="1" applyProtection="1">
      <alignment horizontal="center"/>
      <protection locked="0"/>
    </xf>
    <xf numFmtId="17" fontId="0" fillId="4" borderId="15" xfId="0" applyNumberFormat="1" applyFill="1" applyBorder="1" applyAlignment="1" applyProtection="1">
      <alignment horizontal="center"/>
      <protection locked="0"/>
    </xf>
    <xf numFmtId="168" fontId="0" fillId="4" borderId="15" xfId="0" applyNumberFormat="1" applyFill="1" applyBorder="1" applyAlignment="1" applyProtection="1">
      <alignment horizontal="center"/>
      <protection locked="0"/>
    </xf>
    <xf numFmtId="0" fontId="55" fillId="0" borderId="0" xfId="0" applyFont="1" applyAlignment="1" applyProtection="1">
      <alignment horizontal="center" vertical="center"/>
      <protection hidden="1"/>
    </xf>
    <xf numFmtId="0" fontId="0" fillId="25" borderId="0" xfId="0" applyFill="1" applyAlignment="1" applyProtection="1">
      <alignment horizontal="right"/>
      <protection hidden="1"/>
    </xf>
    <xf numFmtId="3" fontId="0" fillId="25" borderId="0" xfId="0" applyNumberFormat="1" applyFill="1" applyProtection="1">
      <protection hidden="1"/>
    </xf>
    <xf numFmtId="9" fontId="0" fillId="0" borderId="14" xfId="0" applyNumberFormat="1" applyBorder="1" applyProtection="1">
      <protection locked="0"/>
    </xf>
    <xf numFmtId="9" fontId="0" fillId="0" borderId="4" xfId="0" applyNumberFormat="1" applyBorder="1" applyProtection="1">
      <protection locked="0"/>
    </xf>
    <xf numFmtId="0" fontId="10" fillId="0" borderId="12" xfId="0" applyFont="1" applyBorder="1" applyProtection="1">
      <protection hidden="1"/>
    </xf>
    <xf numFmtId="3" fontId="10" fillId="0" borderId="12" xfId="0" applyNumberFormat="1" applyFont="1" applyBorder="1" applyProtection="1">
      <protection hidden="1"/>
    </xf>
    <xf numFmtId="0" fontId="12" fillId="0" borderId="12" xfId="0" applyFont="1" applyBorder="1" applyProtection="1">
      <protection hidden="1"/>
    </xf>
    <xf numFmtId="0" fontId="46" fillId="0" borderId="16" xfId="0" applyFont="1" applyBorder="1" applyProtection="1">
      <protection hidden="1"/>
    </xf>
    <xf numFmtId="3" fontId="46" fillId="0" borderId="16" xfId="0" applyNumberFormat="1" applyFont="1" applyBorder="1" applyProtection="1">
      <protection hidden="1"/>
    </xf>
    <xf numFmtId="0" fontId="52" fillId="0" borderId="16" xfId="0" applyFont="1" applyBorder="1" applyProtection="1">
      <protection hidden="1"/>
    </xf>
    <xf numFmtId="10" fontId="0" fillId="0" borderId="5" xfId="2" applyNumberFormat="1" applyFont="1" applyFill="1" applyBorder="1" applyProtection="1">
      <protection hidden="1"/>
    </xf>
    <xf numFmtId="10" fontId="0" fillId="0" borderId="14" xfId="0" applyNumberFormat="1" applyBorder="1" applyProtection="1">
      <protection locked="0"/>
    </xf>
    <xf numFmtId="10" fontId="0" fillId="0" borderId="4" xfId="0" applyNumberFormat="1" applyBorder="1" applyProtection="1">
      <protection locked="0"/>
    </xf>
    <xf numFmtId="9" fontId="0" fillId="0" borderId="0" xfId="0" applyNumberFormat="1" applyProtection="1">
      <protection hidden="1"/>
    </xf>
    <xf numFmtId="0" fontId="0" fillId="0" borderId="4" xfId="0" quotePrefix="1" applyBorder="1" applyAlignment="1" applyProtection="1">
      <alignment horizontal="center"/>
      <protection hidden="1"/>
    </xf>
    <xf numFmtId="3" fontId="0" fillId="0" borderId="14" xfId="0" applyNumberFormat="1" applyBorder="1" applyProtection="1">
      <protection locked="0"/>
    </xf>
    <xf numFmtId="3" fontId="0" fillId="0" borderId="15" xfId="0" applyNumberFormat="1" applyBorder="1" applyProtection="1">
      <protection locked="0"/>
    </xf>
    <xf numFmtId="3" fontId="8" fillId="0" borderId="4" xfId="0" applyNumberFormat="1" applyFont="1" applyBorder="1" applyProtection="1">
      <protection locked="0"/>
    </xf>
    <xf numFmtId="3" fontId="16" fillId="0" borderId="4" xfId="0" applyNumberFormat="1" applyFont="1" applyBorder="1" applyProtection="1">
      <protection locked="0"/>
    </xf>
    <xf numFmtId="10" fontId="0" fillId="0" borderId="4" xfId="2" applyNumberFormat="1" applyFont="1" applyBorder="1" applyProtection="1">
      <protection hidden="1"/>
    </xf>
    <xf numFmtId="171" fontId="0" fillId="0" borderId="4" xfId="0" applyNumberFormat="1" applyBorder="1" applyProtection="1">
      <protection hidden="1"/>
    </xf>
    <xf numFmtId="10" fontId="8" fillId="0" borderId="4" xfId="2" applyNumberFormat="1" applyFont="1" applyBorder="1" applyAlignment="1" applyProtection="1">
      <alignment horizontal="center" vertical="center"/>
      <protection hidden="1"/>
    </xf>
    <xf numFmtId="0" fontId="8" fillId="18" borderId="12" xfId="0" applyFont="1" applyFill="1" applyBorder="1" applyProtection="1">
      <protection hidden="1"/>
    </xf>
    <xf numFmtId="0" fontId="8" fillId="14" borderId="2" xfId="0" applyFont="1" applyFill="1" applyBorder="1" applyAlignment="1" applyProtection="1">
      <alignment horizontal="center" vertical="center" wrapText="1"/>
      <protection hidden="1"/>
    </xf>
    <xf numFmtId="0" fontId="31" fillId="14" borderId="2" xfId="0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Alignment="1" applyProtection="1">
      <alignment horizontal="left" vertical="center" wrapText="1"/>
      <protection hidden="1"/>
    </xf>
    <xf numFmtId="0" fontId="0" fillId="4" borderId="0" xfId="0" quotePrefix="1" applyFill="1" applyProtection="1">
      <protection locked="0"/>
    </xf>
    <xf numFmtId="3" fontId="0" fillId="4" borderId="13" xfId="0" applyNumberFormat="1" applyFill="1" applyBorder="1" applyProtection="1">
      <protection locked="0"/>
    </xf>
    <xf numFmtId="17" fontId="0" fillId="4" borderId="13" xfId="0" applyNumberFormat="1" applyFill="1" applyBorder="1" applyAlignment="1" applyProtection="1">
      <alignment horizontal="center"/>
      <protection locked="0"/>
    </xf>
    <xf numFmtId="0" fontId="55" fillId="0" borderId="16" xfId="0" applyFont="1" applyBorder="1" applyAlignment="1" applyProtection="1">
      <alignment horizontal="center" vertical="center"/>
      <protection hidden="1"/>
    </xf>
    <xf numFmtId="3" fontId="0" fillId="0" borderId="16" xfId="0" applyNumberFormat="1" applyBorder="1" applyProtection="1">
      <protection hidden="1"/>
    </xf>
    <xf numFmtId="10" fontId="30" fillId="5" borderId="0" xfId="2" applyNumberFormat="1" applyFont="1" applyFill="1" applyProtection="1">
      <protection hidden="1"/>
    </xf>
    <xf numFmtId="169" fontId="10" fillId="14" borderId="2" xfId="0" applyNumberFormat="1" applyFont="1" applyFill="1" applyBorder="1" applyAlignment="1" applyProtection="1">
      <alignment horizontal="center" vertical="center"/>
      <protection hidden="1"/>
    </xf>
    <xf numFmtId="3" fontId="8" fillId="0" borderId="14" xfId="0" applyNumberFormat="1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14" fillId="0" borderId="14" xfId="0" quotePrefix="1" applyFont="1" applyBorder="1" applyProtection="1">
      <protection hidden="1"/>
    </xf>
    <xf numFmtId="0" fontId="14" fillId="0" borderId="4" xfId="0" quotePrefix="1" applyFont="1" applyBorder="1" applyProtection="1">
      <protection hidden="1"/>
    </xf>
    <xf numFmtId="0" fontId="9" fillId="0" borderId="12" xfId="0" applyFont="1" applyBorder="1" applyProtection="1">
      <protection hidden="1"/>
    </xf>
    <xf numFmtId="0" fontId="8" fillId="0" borderId="5" xfId="0" quotePrefix="1" applyFont="1" applyBorder="1" applyProtection="1">
      <protection hidden="1"/>
    </xf>
    <xf numFmtId="0" fontId="30" fillId="0" borderId="4" xfId="0" quotePrefix="1" applyFont="1" applyBorder="1" applyProtection="1">
      <protection hidden="1"/>
    </xf>
    <xf numFmtId="0" fontId="30" fillId="5" borderId="0" xfId="0" applyFont="1" applyFill="1" applyProtection="1">
      <protection hidden="1"/>
    </xf>
    <xf numFmtId="0" fontId="8" fillId="14" borderId="2" xfId="0" applyFont="1" applyFill="1" applyBorder="1" applyAlignment="1" applyProtection="1">
      <alignment horizontal="left" vertical="center"/>
      <protection hidden="1"/>
    </xf>
    <xf numFmtId="0" fontId="73" fillId="5" borderId="0" xfId="0" applyFont="1" applyFill="1" applyAlignment="1" applyProtection="1">
      <alignment vertical="top"/>
      <protection hidden="1"/>
    </xf>
    <xf numFmtId="0" fontId="73" fillId="5" borderId="0" xfId="0" applyFont="1" applyFill="1" applyAlignment="1" applyProtection="1">
      <alignment vertical="top"/>
      <protection locked="0" hidden="1"/>
    </xf>
    <xf numFmtId="3" fontId="73" fillId="5" borderId="0" xfId="0" applyNumberFormat="1" applyFont="1" applyFill="1" applyAlignment="1" applyProtection="1">
      <alignment vertical="top"/>
      <protection hidden="1"/>
    </xf>
    <xf numFmtId="0" fontId="0" fillId="0" borderId="0" xfId="0" applyAlignment="1" applyProtection="1">
      <alignment horizontal="center"/>
      <protection hidden="1"/>
    </xf>
    <xf numFmtId="0" fontId="69" fillId="5" borderId="0" xfId="0" applyFont="1" applyFill="1" applyAlignment="1" applyProtection="1">
      <alignment horizontal="center" vertical="center"/>
      <protection hidden="1"/>
    </xf>
    <xf numFmtId="0" fontId="74" fillId="5" borderId="4" xfId="0" applyFont="1" applyFill="1" applyBorder="1" applyProtection="1">
      <protection hidden="1"/>
    </xf>
    <xf numFmtId="0" fontId="0" fillId="0" borderId="4" xfId="0" applyBorder="1" applyAlignment="1" applyProtection="1">
      <alignment horizontal="center"/>
      <protection locked="0"/>
    </xf>
    <xf numFmtId="0" fontId="75" fillId="0" borderId="0" xfId="0" applyFont="1" applyAlignment="1" applyProtection="1">
      <alignment horizontal="center" vertical="center"/>
      <protection hidden="1"/>
    </xf>
    <xf numFmtId="0" fontId="75" fillId="0" borderId="0" xfId="0" applyFont="1" applyAlignment="1" applyProtection="1">
      <alignment horizontal="right" vertical="center"/>
      <protection hidden="1"/>
    </xf>
    <xf numFmtId="0" fontId="22" fillId="29" borderId="0" xfId="0" applyFont="1" applyFill="1" applyAlignment="1" applyProtection="1">
      <alignment horizontal="center" vertical="center"/>
      <protection hidden="1"/>
    </xf>
    <xf numFmtId="0" fontId="0" fillId="14" borderId="0" xfId="0" applyFill="1" applyProtection="1">
      <protection hidden="1"/>
    </xf>
    <xf numFmtId="0" fontId="76" fillId="0" borderId="0" xfId="0" quotePrefix="1" applyFont="1" applyProtection="1">
      <protection hidden="1"/>
    </xf>
    <xf numFmtId="0" fontId="0" fillId="23" borderId="0" xfId="0" applyFill="1" applyProtection="1">
      <protection hidden="1"/>
    </xf>
    <xf numFmtId="0" fontId="0" fillId="23" borderId="0" xfId="0" applyFill="1" applyProtection="1">
      <protection locked="0" hidden="1"/>
    </xf>
    <xf numFmtId="0" fontId="0" fillId="0" borderId="0" xfId="0" quotePrefix="1" applyAlignment="1" applyProtection="1">
      <alignment horizontal="right"/>
      <protection hidden="1"/>
    </xf>
    <xf numFmtId="0" fontId="33" fillId="0" borderId="0" xfId="0" applyFont="1" applyProtection="1">
      <protection hidden="1"/>
    </xf>
    <xf numFmtId="0" fontId="67" fillId="0" borderId="14" xfId="0" quotePrefix="1" applyFont="1" applyBorder="1" applyProtection="1">
      <protection hidden="1"/>
    </xf>
    <xf numFmtId="3" fontId="67" fillId="0" borderId="14" xfId="0" applyNumberFormat="1" applyFont="1" applyBorder="1" applyProtection="1">
      <protection hidden="1"/>
    </xf>
    <xf numFmtId="0" fontId="68" fillId="0" borderId="4" xfId="0" quotePrefix="1" applyFont="1" applyBorder="1" applyProtection="1">
      <protection hidden="1"/>
    </xf>
    <xf numFmtId="3" fontId="68" fillId="0" borderId="4" xfId="0" applyNumberFormat="1" applyFont="1" applyBorder="1" applyProtection="1">
      <protection hidden="1"/>
    </xf>
    <xf numFmtId="0" fontId="16" fillId="0" borderId="13" xfId="0" quotePrefix="1" applyFont="1" applyBorder="1" applyProtection="1">
      <protection hidden="1"/>
    </xf>
    <xf numFmtId="0" fontId="16" fillId="0" borderId="13" xfId="0" applyFont="1" applyBorder="1" applyProtection="1">
      <protection hidden="1"/>
    </xf>
    <xf numFmtId="3" fontId="16" fillId="0" borderId="13" xfId="0" applyNumberFormat="1" applyFont="1" applyBorder="1" applyProtection="1">
      <protection hidden="1"/>
    </xf>
    <xf numFmtId="3" fontId="16" fillId="0" borderId="2" xfId="0" applyNumberFormat="1" applyFont="1" applyBorder="1" applyProtection="1"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31" borderId="0" xfId="0" applyFill="1" applyProtection="1">
      <protection locked="0" hidden="1"/>
    </xf>
    <xf numFmtId="0" fontId="0" fillId="30" borderId="1" xfId="0" applyFill="1" applyBorder="1" applyProtection="1">
      <protection hidden="1"/>
    </xf>
    <xf numFmtId="0" fontId="0" fillId="30" borderId="3" xfId="0" applyFill="1" applyBorder="1" applyProtection="1">
      <protection hidden="1"/>
    </xf>
    <xf numFmtId="4" fontId="0" fillId="0" borderId="0" xfId="0" applyNumberFormat="1" applyProtection="1">
      <protection hidden="1"/>
    </xf>
    <xf numFmtId="0" fontId="8" fillId="12" borderId="12" xfId="0" applyFont="1" applyFill="1" applyBorder="1" applyAlignment="1" applyProtection="1">
      <alignment horizontal="center" vertical="center"/>
      <protection hidden="1"/>
    </xf>
    <xf numFmtId="3" fontId="11" fillId="0" borderId="17" xfId="1" applyNumberFormat="1" applyFont="1" applyFill="1" applyBorder="1" applyAlignment="1" applyProtection="1">
      <alignment vertical="center"/>
      <protection hidden="1"/>
    </xf>
    <xf numFmtId="3" fontId="11" fillId="0" borderId="23" xfId="1" applyNumberFormat="1" applyFont="1" applyFill="1" applyBorder="1" applyAlignment="1" applyProtection="1">
      <alignment vertical="center"/>
      <protection hidden="1"/>
    </xf>
    <xf numFmtId="3" fontId="12" fillId="0" borderId="0" xfId="1" applyNumberFormat="1" applyFont="1" applyFill="1" applyBorder="1" applyAlignment="1" applyProtection="1">
      <alignment vertical="center"/>
      <protection hidden="1"/>
    </xf>
    <xf numFmtId="164" fontId="12" fillId="0" borderId="0" xfId="1" applyFont="1" applyFill="1" applyBorder="1" applyAlignment="1" applyProtection="1">
      <alignment vertical="center" wrapText="1"/>
      <protection hidden="1"/>
    </xf>
    <xf numFmtId="3" fontId="11" fillId="0" borderId="0" xfId="1" applyNumberFormat="1" applyFont="1" applyFill="1" applyBorder="1" applyAlignment="1" applyProtection="1">
      <alignment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vertical="top"/>
      <protection locked="0" hidden="1"/>
    </xf>
    <xf numFmtId="0" fontId="0" fillId="8" borderId="0" xfId="0" applyFill="1" applyAlignment="1" applyProtection="1">
      <alignment vertical="top"/>
      <protection hidden="1"/>
    </xf>
    <xf numFmtId="0" fontId="0" fillId="27" borderId="5" xfId="0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6" fillId="0" borderId="5" xfId="0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14" fillId="0" borderId="0" xfId="0" applyFont="1"/>
    <xf numFmtId="0" fontId="35" fillId="3" borderId="0" xfId="0" applyFont="1" applyFill="1" applyAlignment="1" applyProtection="1">
      <alignment horizontal="center" vertical="center"/>
      <protection hidden="1"/>
    </xf>
    <xf numFmtId="3" fontId="11" fillId="0" borderId="0" xfId="0" applyNumberFormat="1" applyFont="1" applyProtection="1">
      <protection hidden="1"/>
    </xf>
    <xf numFmtId="3" fontId="11" fillId="0" borderId="4" xfId="0" applyNumberFormat="1" applyFont="1" applyBorder="1" applyProtection="1">
      <protection locked="0"/>
    </xf>
    <xf numFmtId="3" fontId="11" fillId="0" borderId="5" xfId="0" applyNumberFormat="1" applyFont="1" applyBorder="1" applyProtection="1">
      <protection locked="0"/>
    </xf>
    <xf numFmtId="3" fontId="11" fillId="0" borderId="2" xfId="0" applyNumberFormat="1" applyFont="1" applyBorder="1" applyProtection="1">
      <protection locked="0"/>
    </xf>
    <xf numFmtId="0" fontId="10" fillId="0" borderId="12" xfId="0" applyFont="1" applyBorder="1" applyAlignment="1" applyProtection="1">
      <alignment vertical="center" wrapText="1"/>
      <protection hidden="1"/>
    </xf>
    <xf numFmtId="3" fontId="10" fillId="0" borderId="12" xfId="0" applyNumberFormat="1" applyFont="1" applyBorder="1" applyAlignment="1" applyProtection="1">
      <alignment vertical="center"/>
      <protection hidden="1"/>
    </xf>
    <xf numFmtId="0" fontId="11" fillId="0" borderId="17" xfId="0" applyFont="1" applyBorder="1" applyAlignment="1" applyProtection="1">
      <alignment vertical="center" wrapText="1"/>
      <protection hidden="1"/>
    </xf>
    <xf numFmtId="0" fontId="12" fillId="0" borderId="24" xfId="0" applyFont="1" applyBorder="1" applyAlignment="1" applyProtection="1">
      <alignment vertical="center" wrapText="1"/>
      <protection hidden="1"/>
    </xf>
    <xf numFmtId="0" fontId="12" fillId="0" borderId="25" xfId="0" applyFont="1" applyBorder="1" applyAlignment="1" applyProtection="1">
      <alignment vertical="center" wrapText="1"/>
      <protection hidden="1"/>
    </xf>
    <xf numFmtId="0" fontId="12" fillId="0" borderId="26" xfId="0" applyFont="1" applyBorder="1" applyAlignment="1" applyProtection="1">
      <alignment vertical="center" wrapText="1"/>
      <protection hidden="1"/>
    </xf>
    <xf numFmtId="0" fontId="11" fillId="0" borderId="23" xfId="0" applyFont="1" applyBorder="1" applyAlignment="1" applyProtection="1">
      <alignment vertical="center" wrapText="1"/>
      <protection hidden="1"/>
    </xf>
    <xf numFmtId="0" fontId="14" fillId="0" borderId="4" xfId="0" applyFont="1" applyBorder="1" applyAlignment="1" applyProtection="1">
      <alignment horizontal="center" vertical="center" shrinkToFit="1"/>
      <protection hidden="1"/>
    </xf>
    <xf numFmtId="0" fontId="14" fillId="0" borderId="12" xfId="0" applyFont="1" applyBorder="1" applyProtection="1">
      <protection hidden="1"/>
    </xf>
    <xf numFmtId="0" fontId="14" fillId="0" borderId="14" xfId="0" applyFont="1" applyBorder="1" applyProtection="1">
      <protection hidden="1"/>
    </xf>
    <xf numFmtId="0" fontId="14" fillId="0" borderId="4" xfId="0" applyFont="1" applyBorder="1" applyProtection="1">
      <protection hidden="1"/>
    </xf>
    <xf numFmtId="0" fontId="14" fillId="0" borderId="15" xfId="0" applyFont="1" applyBorder="1" applyProtection="1">
      <protection hidden="1"/>
    </xf>
    <xf numFmtId="0" fontId="9" fillId="13" borderId="2" xfId="0" applyFont="1" applyFill="1" applyBorder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0" fontId="14" fillId="0" borderId="14" xfId="0" applyFont="1" applyBorder="1" applyAlignment="1" applyProtection="1">
      <alignment horizontal="center" vertical="center" shrinkToFit="1"/>
      <protection hidden="1"/>
    </xf>
    <xf numFmtId="0" fontId="9" fillId="2" borderId="0" xfId="0" applyFont="1" applyFill="1" applyAlignment="1" applyProtection="1">
      <alignment horizontal="center" vertical="center" wrapText="1"/>
      <protection hidden="1"/>
    </xf>
    <xf numFmtId="0" fontId="9" fillId="2" borderId="0" xfId="0" applyFont="1" applyFill="1" applyAlignment="1" applyProtection="1">
      <alignment horizontal="center"/>
      <protection hidden="1"/>
    </xf>
    <xf numFmtId="165" fontId="9" fillId="2" borderId="0" xfId="0" applyNumberFormat="1" applyFont="1" applyFill="1" applyAlignment="1" applyProtection="1">
      <alignment horizont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27" fillId="0" borderId="0" xfId="0" applyFont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vertical="center" wrapText="1"/>
      <protection hidden="1"/>
    </xf>
    <xf numFmtId="0" fontId="9" fillId="2" borderId="0" xfId="0" applyFont="1" applyFill="1" applyAlignment="1" applyProtection="1">
      <alignment horizontal="center" wrapText="1"/>
      <protection hidden="1"/>
    </xf>
    <xf numFmtId="166" fontId="0" fillId="0" borderId="4" xfId="0" applyNumberFormat="1" applyBorder="1" applyAlignment="1" applyProtection="1">
      <alignment horizontal="center" vertical="center"/>
      <protection hidden="1"/>
    </xf>
    <xf numFmtId="0" fontId="8" fillId="18" borderId="12" xfId="0" applyFont="1" applyFill="1" applyBorder="1" applyAlignment="1" applyProtection="1">
      <alignment horizontal="center"/>
      <protection hidden="1"/>
    </xf>
    <xf numFmtId="0" fontId="0" fillId="4" borderId="13" xfId="0" quotePrefix="1" applyFill="1" applyBorder="1" applyAlignment="1" applyProtection="1">
      <alignment horizontal="center" vertical="center"/>
      <protection locked="0"/>
    </xf>
    <xf numFmtId="0" fontId="35" fillId="0" borderId="2" xfId="0" applyFont="1" applyBorder="1" applyProtection="1">
      <protection hidden="1"/>
    </xf>
    <xf numFmtId="0" fontId="30" fillId="0" borderId="14" xfId="0" quotePrefix="1" applyFont="1" applyBorder="1" applyProtection="1">
      <protection hidden="1"/>
    </xf>
    <xf numFmtId="0" fontId="35" fillId="0" borderId="12" xfId="0" applyFont="1" applyBorder="1" applyProtection="1">
      <protection hidden="1"/>
    </xf>
    <xf numFmtId="0" fontId="30" fillId="14" borderId="2" xfId="0" applyFont="1" applyFill="1" applyBorder="1" applyProtection="1">
      <protection hidden="1"/>
    </xf>
    <xf numFmtId="3" fontId="0" fillId="8" borderId="4" xfId="0" applyNumberFormat="1" applyFill="1" applyBorder="1" applyProtection="1">
      <protection hidden="1"/>
    </xf>
    <xf numFmtId="3" fontId="0" fillId="22" borderId="0" xfId="0" applyNumberFormat="1" applyFill="1" applyProtection="1">
      <protection hidden="1"/>
    </xf>
    <xf numFmtId="3" fontId="69" fillId="0" borderId="4" xfId="0" applyNumberFormat="1" applyFont="1" applyBorder="1" applyProtection="1">
      <protection hidden="1"/>
    </xf>
    <xf numFmtId="3" fontId="36" fillId="0" borderId="4" xfId="0" applyNumberFormat="1" applyFont="1" applyBorder="1" applyProtection="1">
      <protection hidden="1"/>
    </xf>
    <xf numFmtId="0" fontId="14" fillId="0" borderId="14" xfId="0" applyFont="1" applyBorder="1" applyAlignment="1" applyProtection="1">
      <alignment horizontal="center" shrinkToFit="1"/>
      <protection hidden="1"/>
    </xf>
    <xf numFmtId="0" fontId="81" fillId="0" borderId="4" xfId="0" applyFont="1" applyBorder="1" applyAlignment="1" applyProtection="1">
      <alignment horizontal="center" vertical="center"/>
      <protection hidden="1"/>
    </xf>
    <xf numFmtId="3" fontId="80" fillId="4" borderId="24" xfId="1" applyNumberFormat="1" applyFont="1" applyFill="1" applyBorder="1" applyAlignment="1" applyProtection="1">
      <alignment vertical="center"/>
      <protection locked="0"/>
    </xf>
    <xf numFmtId="3" fontId="80" fillId="4" borderId="25" xfId="1" applyNumberFormat="1" applyFont="1" applyFill="1" applyBorder="1" applyAlignment="1" applyProtection="1">
      <alignment vertical="center"/>
      <protection locked="0"/>
    </xf>
    <xf numFmtId="3" fontId="80" fillId="4" borderId="25" xfId="3" applyNumberFormat="1" applyFont="1" applyFill="1" applyBorder="1" applyAlignment="1" applyProtection="1">
      <alignment vertical="center"/>
      <protection locked="0"/>
    </xf>
    <xf numFmtId="3" fontId="80" fillId="4" borderId="26" xfId="1" applyNumberFormat="1" applyFont="1" applyFill="1" applyBorder="1" applyAlignment="1" applyProtection="1">
      <alignment vertical="center"/>
      <protection locked="0"/>
    </xf>
    <xf numFmtId="3" fontId="51" fillId="4" borderId="23" xfId="1" applyNumberFormat="1" applyFont="1" applyFill="1" applyBorder="1" applyAlignment="1" applyProtection="1">
      <alignment vertical="center"/>
      <protection locked="0"/>
    </xf>
    <xf numFmtId="0" fontId="82" fillId="30" borderId="0" xfId="0" applyFont="1" applyFill="1" applyProtection="1">
      <protection hidden="1"/>
    </xf>
    <xf numFmtId="0" fontId="82" fillId="0" borderId="0" xfId="0" applyFont="1" applyProtection="1">
      <protection hidden="1"/>
    </xf>
    <xf numFmtId="0" fontId="0" fillId="0" borderId="0" xfId="0" quotePrefix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70" fontId="4" fillId="0" borderId="0" xfId="0" applyNumberFormat="1" applyFont="1" applyAlignment="1" applyProtection="1">
      <alignment horizontal="center" vertical="center"/>
      <protection hidden="1"/>
    </xf>
    <xf numFmtId="0" fontId="0" fillId="33" borderId="27" xfId="0" applyFill="1" applyBorder="1" applyProtection="1">
      <protection hidden="1"/>
    </xf>
    <xf numFmtId="3" fontId="0" fillId="3" borderId="0" xfId="0" applyNumberFormat="1" applyFill="1" applyProtection="1">
      <protection hidden="1"/>
    </xf>
    <xf numFmtId="0" fontId="36" fillId="0" borderId="0" xfId="0" applyFont="1" applyProtection="1">
      <protection hidden="1"/>
    </xf>
    <xf numFmtId="14" fontId="73" fillId="0" borderId="0" xfId="0" applyNumberFormat="1" applyFont="1" applyProtection="1">
      <protection hidden="1"/>
    </xf>
    <xf numFmtId="0" fontId="4" fillId="0" borderId="0" xfId="0" applyFont="1" applyProtection="1">
      <protection hidden="1"/>
    </xf>
    <xf numFmtId="0" fontId="4" fillId="0" borderId="28" xfId="0" applyFont="1" applyBorder="1" applyProtection="1">
      <protection hidden="1"/>
    </xf>
    <xf numFmtId="0" fontId="0" fillId="0" borderId="28" xfId="0" applyBorder="1" applyProtection="1">
      <protection hidden="1"/>
    </xf>
    <xf numFmtId="3" fontId="0" fillId="0" borderId="28" xfId="0" applyNumberFormat="1" applyBorder="1" applyProtection="1">
      <protection hidden="1"/>
    </xf>
    <xf numFmtId="0" fontId="0" fillId="0" borderId="29" xfId="0" applyBorder="1" applyProtection="1">
      <protection hidden="1"/>
    </xf>
    <xf numFmtId="0" fontId="0" fillId="11" borderId="30" xfId="0" applyFill="1" applyBorder="1" applyProtection="1">
      <protection hidden="1"/>
    </xf>
    <xf numFmtId="0" fontId="0" fillId="32" borderId="0" xfId="0" applyFill="1" applyAlignment="1" applyProtection="1">
      <alignment vertical="center"/>
      <protection hidden="1"/>
    </xf>
    <xf numFmtId="0" fontId="0" fillId="34" borderId="0" xfId="0" applyFill="1" applyAlignment="1" applyProtection="1">
      <alignment vertical="center"/>
      <protection hidden="1"/>
    </xf>
    <xf numFmtId="0" fontId="0" fillId="3" borderId="31" xfId="0" applyFill="1" applyBorder="1" applyAlignment="1" applyProtection="1">
      <alignment horizontal="right"/>
      <protection hidden="1"/>
    </xf>
    <xf numFmtId="0" fontId="0" fillId="35" borderId="31" xfId="0" applyFill="1" applyBorder="1" applyAlignment="1" applyProtection="1">
      <alignment horizontal="right"/>
      <protection hidden="1"/>
    </xf>
    <xf numFmtId="0" fontId="9" fillId="36" borderId="0" xfId="0" applyFont="1" applyFill="1" applyAlignment="1" applyProtection="1">
      <alignment horizontal="center" vertical="center"/>
      <protection hidden="1"/>
    </xf>
    <xf numFmtId="3" fontId="73" fillId="0" borderId="0" xfId="0" applyNumberFormat="1" applyFont="1" applyProtection="1">
      <protection hidden="1"/>
    </xf>
    <xf numFmtId="3" fontId="87" fillId="0" borderId="0" xfId="0" applyNumberFormat="1" applyFont="1" applyAlignment="1" applyProtection="1">
      <alignment horizontal="center" vertical="center"/>
      <protection hidden="1"/>
    </xf>
    <xf numFmtId="0" fontId="29" fillId="0" borderId="29" xfId="0" applyFont="1" applyBorder="1" applyAlignment="1" applyProtection="1">
      <alignment horizontal="center" vertical="center"/>
      <protection hidden="1"/>
    </xf>
    <xf numFmtId="0" fontId="88" fillId="0" borderId="0" xfId="0" applyFont="1" applyAlignment="1" applyProtection="1">
      <alignment horizontal="center" vertical="center"/>
      <protection hidden="1"/>
    </xf>
    <xf numFmtId="3" fontId="89" fillId="0" borderId="12" xfId="0" applyNumberFormat="1" applyFont="1" applyBorder="1" applyProtection="1">
      <protection hidden="1"/>
    </xf>
    <xf numFmtId="0" fontId="89" fillId="0" borderId="0" xfId="0" applyFont="1" applyProtection="1">
      <protection hidden="1"/>
    </xf>
    <xf numFmtId="3" fontId="90" fillId="0" borderId="0" xfId="0" applyNumberFormat="1" applyFont="1" applyProtection="1">
      <protection hidden="1"/>
    </xf>
    <xf numFmtId="3" fontId="90" fillId="0" borderId="5" xfId="0" applyNumberFormat="1" applyFont="1" applyBorder="1" applyProtection="1">
      <protection hidden="1"/>
    </xf>
    <xf numFmtId="3" fontId="90" fillId="0" borderId="4" xfId="0" applyNumberFormat="1" applyFont="1" applyBorder="1" applyProtection="1">
      <protection hidden="1"/>
    </xf>
    <xf numFmtId="0" fontId="90" fillId="0" borderId="4" xfId="0" applyFont="1" applyBorder="1" applyProtection="1">
      <protection hidden="1"/>
    </xf>
    <xf numFmtId="0" fontId="90" fillId="0" borderId="0" xfId="0" applyFont="1" applyProtection="1">
      <protection hidden="1"/>
    </xf>
    <xf numFmtId="3" fontId="90" fillId="12" borderId="4" xfId="0" applyNumberFormat="1" applyFont="1" applyFill="1" applyBorder="1" applyProtection="1">
      <protection hidden="1"/>
    </xf>
    <xf numFmtId="0" fontId="16" fillId="8" borderId="4" xfId="0" applyFont="1" applyFill="1" applyBorder="1" applyProtection="1">
      <protection hidden="1"/>
    </xf>
    <xf numFmtId="0" fontId="91" fillId="0" borderId="0" xfId="0" applyFont="1" applyAlignment="1" applyProtection="1">
      <alignment horizontal="center" vertical="center"/>
      <protection hidden="1"/>
    </xf>
    <xf numFmtId="0" fontId="0" fillId="33" borderId="32" xfId="0" applyFill="1" applyBorder="1" applyProtection="1">
      <protection hidden="1"/>
    </xf>
    <xf numFmtId="3" fontId="80" fillId="35" borderId="1" xfId="0" applyNumberFormat="1" applyFont="1" applyFill="1" applyBorder="1" applyProtection="1">
      <protection hidden="1"/>
    </xf>
    <xf numFmtId="10" fontId="16" fillId="0" borderId="4" xfId="2" applyNumberFormat="1" applyFont="1" applyBorder="1" applyProtection="1">
      <protection locked="0"/>
    </xf>
    <xf numFmtId="3" fontId="33" fillId="0" borderId="0" xfId="0" applyNumberFormat="1" applyFont="1" applyProtection="1">
      <protection hidden="1"/>
    </xf>
    <xf numFmtId="0" fontId="29" fillId="0" borderId="0" xfId="0" applyFont="1" applyAlignment="1" applyProtection="1">
      <alignment vertical="center"/>
      <protection hidden="1"/>
    </xf>
    <xf numFmtId="0" fontId="29" fillId="3" borderId="0" xfId="0" applyFont="1" applyFill="1" applyAlignment="1" applyProtection="1">
      <alignment vertical="center"/>
      <protection hidden="1"/>
    </xf>
    <xf numFmtId="3" fontId="29" fillId="0" borderId="0" xfId="0" applyNumberFormat="1" applyFont="1" applyAlignment="1" applyProtection="1">
      <alignment vertical="center"/>
      <protection hidden="1"/>
    </xf>
    <xf numFmtId="0" fontId="4" fillId="0" borderId="4" xfId="0" quotePrefix="1" applyFont="1" applyBorder="1" applyAlignment="1" applyProtection="1">
      <alignment horizontal="center" vertical="center"/>
      <protection hidden="1"/>
    </xf>
    <xf numFmtId="3" fontId="16" fillId="0" borderId="4" xfId="2" applyNumberFormat="1" applyFont="1" applyFill="1" applyBorder="1" applyProtection="1">
      <protection hidden="1"/>
    </xf>
    <xf numFmtId="0" fontId="92" fillId="0" borderId="0" xfId="0" applyFont="1" applyAlignment="1" applyProtection="1">
      <alignment horizontal="right"/>
      <protection hidden="1"/>
    </xf>
    <xf numFmtId="0" fontId="16" fillId="3" borderId="0" xfId="0" applyFont="1" applyFill="1" applyProtection="1">
      <protection hidden="1"/>
    </xf>
    <xf numFmtId="0" fontId="27" fillId="0" borderId="0" xfId="0" applyFont="1" applyAlignment="1" applyProtection="1">
      <alignment vertical="center"/>
      <protection hidden="1"/>
    </xf>
    <xf numFmtId="0" fontId="27" fillId="3" borderId="0" xfId="0" applyFont="1" applyFill="1" applyAlignment="1" applyProtection="1">
      <alignment vertical="center"/>
      <protection hidden="1"/>
    </xf>
    <xf numFmtId="3" fontId="27" fillId="0" borderId="0" xfId="0" applyNumberFormat="1" applyFont="1" applyAlignment="1" applyProtection="1">
      <alignment vertical="center"/>
      <protection hidden="1"/>
    </xf>
    <xf numFmtId="0" fontId="93" fillId="0" borderId="12" xfId="0" applyFont="1" applyBorder="1" applyProtection="1">
      <protection hidden="1"/>
    </xf>
    <xf numFmtId="3" fontId="93" fillId="0" borderId="12" xfId="0" applyNumberFormat="1" applyFont="1" applyBorder="1" applyProtection="1">
      <protection hidden="1"/>
    </xf>
    <xf numFmtId="0" fontId="83" fillId="0" borderId="0" xfId="0" applyFont="1" applyProtection="1">
      <protection hidden="1"/>
    </xf>
    <xf numFmtId="0" fontId="93" fillId="0" borderId="0" xfId="0" applyFont="1" applyProtection="1">
      <protection hidden="1"/>
    </xf>
    <xf numFmtId="0" fontId="93" fillId="3" borderId="0" xfId="0" applyFont="1" applyFill="1" applyProtection="1">
      <protection hidden="1"/>
    </xf>
    <xf numFmtId="0" fontId="93" fillId="0" borderId="0" xfId="0" applyFont="1" applyAlignment="1" applyProtection="1">
      <alignment horizontal="center" vertical="center"/>
      <protection hidden="1"/>
    </xf>
    <xf numFmtId="3" fontId="83" fillId="0" borderId="0" xfId="0" applyNumberFormat="1" applyFont="1" applyProtection="1">
      <protection hidden="1"/>
    </xf>
    <xf numFmtId="0" fontId="8" fillId="37" borderId="2" xfId="0" applyFont="1" applyFill="1" applyBorder="1" applyProtection="1">
      <protection hidden="1"/>
    </xf>
    <xf numFmtId="0" fontId="0" fillId="37" borderId="2" xfId="0" applyFill="1" applyBorder="1" applyProtection="1">
      <protection hidden="1"/>
    </xf>
    <xf numFmtId="0" fontId="8" fillId="37" borderId="2" xfId="0" applyFont="1" applyFill="1" applyBorder="1" applyAlignment="1" applyProtection="1">
      <alignment horizontal="center" vertical="center"/>
      <protection hidden="1"/>
    </xf>
    <xf numFmtId="3" fontId="27" fillId="0" borderId="0" xfId="0" applyNumberFormat="1" applyFont="1" applyAlignment="1" applyProtection="1">
      <alignment horizontal="center" vertical="center"/>
      <protection hidden="1"/>
    </xf>
    <xf numFmtId="0" fontId="94" fillId="0" borderId="0" xfId="0" applyFont="1" applyProtection="1">
      <protection hidden="1"/>
    </xf>
    <xf numFmtId="0" fontId="61" fillId="0" borderId="0" xfId="0" applyFont="1" applyAlignment="1" applyProtection="1">
      <alignment horizontal="center" vertical="center"/>
      <protection hidden="1"/>
    </xf>
    <xf numFmtId="0" fontId="95" fillId="0" borderId="0" xfId="0" applyFont="1" applyAlignment="1" applyProtection="1">
      <alignment horizontal="center" vertical="center"/>
      <protection hidden="1"/>
    </xf>
    <xf numFmtId="0" fontId="61" fillId="8" borderId="0" xfId="0" applyFont="1" applyFill="1" applyAlignment="1" applyProtection="1">
      <alignment horizontal="center" vertical="center"/>
      <protection hidden="1"/>
    </xf>
    <xf numFmtId="4" fontId="0" fillId="3" borderId="0" xfId="0" applyNumberFormat="1" applyFill="1" applyProtection="1">
      <protection hidden="1"/>
    </xf>
    <xf numFmtId="0" fontId="0" fillId="3" borderId="0" xfId="0" applyFill="1" applyAlignment="1" applyProtection="1">
      <alignment horizontal="center" vertical="center" wrapText="1"/>
      <protection hidden="1"/>
    </xf>
    <xf numFmtId="0" fontId="9" fillId="2" borderId="33" xfId="0" applyFont="1" applyFill="1" applyBorder="1" applyAlignment="1" applyProtection="1">
      <alignment horizontal="center" vertical="center" wrapText="1"/>
      <protection hidden="1"/>
    </xf>
    <xf numFmtId="0" fontId="9" fillId="2" borderId="34" xfId="0" applyFont="1" applyFill="1" applyBorder="1" applyAlignment="1" applyProtection="1">
      <alignment horizontal="center" vertical="center" wrapText="1"/>
      <protection hidden="1"/>
    </xf>
    <xf numFmtId="0" fontId="9" fillId="2" borderId="35" xfId="0" applyFont="1" applyFill="1" applyBorder="1" applyAlignment="1" applyProtection="1">
      <alignment horizontal="center" vertical="center" wrapText="1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30" borderId="37" xfId="0" applyFill="1" applyBorder="1" applyAlignment="1" applyProtection="1">
      <alignment horizontal="center" vertical="center"/>
      <protection locked="0"/>
    </xf>
    <xf numFmtId="4" fontId="0" fillId="30" borderId="37" xfId="0" applyNumberFormat="1" applyFill="1" applyBorder="1" applyProtection="1">
      <protection locked="0"/>
    </xf>
    <xf numFmtId="10" fontId="0" fillId="0" borderId="37" xfId="2" applyNumberFormat="1" applyFont="1" applyFill="1" applyBorder="1" applyAlignment="1" applyProtection="1">
      <alignment horizontal="center" vertical="center"/>
      <protection hidden="1"/>
    </xf>
    <xf numFmtId="10" fontId="0" fillId="0" borderId="38" xfId="2" applyNumberFormat="1" applyFont="1" applyFill="1" applyBorder="1" applyAlignment="1" applyProtection="1">
      <alignment horizontal="center" vertical="center"/>
      <protection hidden="1"/>
    </xf>
    <xf numFmtId="10" fontId="0" fillId="30" borderId="39" xfId="2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hidden="1"/>
    </xf>
    <xf numFmtId="0" fontId="0" fillId="30" borderId="41" xfId="0" applyFill="1" applyBorder="1" applyAlignment="1" applyProtection="1">
      <alignment horizontal="center" vertical="center"/>
      <protection locked="0"/>
    </xf>
    <xf numFmtId="4" fontId="0" fillId="30" borderId="41" xfId="0" applyNumberFormat="1" applyFill="1" applyBorder="1" applyProtection="1">
      <protection locked="0"/>
    </xf>
    <xf numFmtId="10" fontId="0" fillId="0" borderId="41" xfId="2" applyNumberFormat="1" applyFont="1" applyFill="1" applyBorder="1" applyAlignment="1" applyProtection="1">
      <alignment horizontal="center" vertical="center"/>
      <protection hidden="1"/>
    </xf>
    <xf numFmtId="10" fontId="0" fillId="0" borderId="42" xfId="2" applyNumberFormat="1" applyFont="1" applyFill="1" applyBorder="1" applyAlignment="1" applyProtection="1">
      <alignment horizontal="center" vertical="center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30" borderId="44" xfId="0" applyFill="1" applyBorder="1" applyAlignment="1" applyProtection="1">
      <alignment horizontal="center" vertical="center"/>
      <protection locked="0"/>
    </xf>
    <xf numFmtId="4" fontId="0" fillId="30" borderId="44" xfId="0" applyNumberFormat="1" applyFill="1" applyBorder="1" applyProtection="1">
      <protection locked="0"/>
    </xf>
    <xf numFmtId="10" fontId="0" fillId="0" borderId="44" xfId="2" applyNumberFormat="1" applyFont="1" applyFill="1" applyBorder="1" applyAlignment="1" applyProtection="1">
      <alignment horizontal="center" vertical="center"/>
      <protection hidden="1"/>
    </xf>
    <xf numFmtId="10" fontId="0" fillId="0" borderId="45" xfId="2" applyNumberFormat="1" applyFont="1" applyFill="1" applyBorder="1" applyAlignment="1" applyProtection="1">
      <alignment horizontal="center" vertical="center"/>
      <protection hidden="1"/>
    </xf>
    <xf numFmtId="4" fontId="9" fillId="2" borderId="34" xfId="0" applyNumberFormat="1" applyFont="1" applyFill="1" applyBorder="1" applyProtection="1">
      <protection hidden="1"/>
    </xf>
    <xf numFmtId="0" fontId="14" fillId="2" borderId="46" xfId="0" applyFont="1" applyFill="1" applyBorder="1" applyProtection="1">
      <protection hidden="1"/>
    </xf>
    <xf numFmtId="0" fontId="14" fillId="2" borderId="47" xfId="0" applyFont="1" applyFill="1" applyBorder="1" applyProtection="1">
      <protection hidden="1"/>
    </xf>
    <xf numFmtId="0" fontId="14" fillId="2" borderId="48" xfId="0" applyFont="1" applyFill="1" applyBorder="1" applyProtection="1">
      <protection hidden="1"/>
    </xf>
    <xf numFmtId="0" fontId="28" fillId="0" borderId="0" xfId="0" applyFont="1" applyAlignment="1" applyProtection="1">
      <alignment horizontal="center" vertical="center" wrapText="1"/>
      <protection hidden="1"/>
    </xf>
    <xf numFmtId="0" fontId="96" fillId="0" borderId="0" xfId="0" applyFont="1" applyAlignment="1" applyProtection="1">
      <alignment horizontal="left" vertical="center"/>
      <protection hidden="1"/>
    </xf>
    <xf numFmtId="0" fontId="96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61" fillId="0" borderId="0" xfId="0" applyFont="1" applyAlignment="1" applyProtection="1">
      <alignment horizontal="left" vertical="center"/>
      <protection hidden="1"/>
    </xf>
    <xf numFmtId="172" fontId="30" fillId="0" borderId="0" xfId="0" quotePrefix="1" applyNumberFormat="1" applyFont="1" applyProtection="1">
      <protection hidden="1"/>
    </xf>
    <xf numFmtId="0" fontId="3" fillId="4" borderId="1" xfId="0" applyFont="1" applyFill="1" applyBorder="1" applyProtection="1">
      <protection locked="0"/>
    </xf>
    <xf numFmtId="173" fontId="3" fillId="4" borderId="1" xfId="0" applyNumberFormat="1" applyFont="1" applyFill="1" applyBorder="1" applyProtection="1">
      <protection locked="0"/>
    </xf>
    <xf numFmtId="0" fontId="5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56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right" vertical="top"/>
      <protection hidden="1"/>
    </xf>
    <xf numFmtId="174" fontId="5" fillId="4" borderId="1" xfId="0" applyNumberFormat="1" applyFont="1" applyFill="1" applyBorder="1" applyAlignment="1" applyProtection="1">
      <alignment horizontal="center" vertical="center"/>
      <protection locked="0"/>
    </xf>
    <xf numFmtId="3" fontId="8" fillId="4" borderId="4" xfId="0" quotePrefix="1" applyNumberFormat="1" applyFont="1" applyFill="1" applyBorder="1" applyProtection="1">
      <protection locked="0"/>
    </xf>
    <xf numFmtId="0" fontId="17" fillId="0" borderId="11" xfId="0" applyFont="1" applyBorder="1" applyProtection="1">
      <protection hidden="1"/>
    </xf>
    <xf numFmtId="0" fontId="0" fillId="0" borderId="11" xfId="0" applyBorder="1" applyProtection="1">
      <protection hidden="1"/>
    </xf>
    <xf numFmtId="0" fontId="0" fillId="3" borderId="11" xfId="0" applyFill="1" applyBorder="1" applyProtection="1">
      <protection hidden="1"/>
    </xf>
    <xf numFmtId="4" fontId="0" fillId="0" borderId="37" xfId="0" applyNumberFormat="1" applyBorder="1" applyAlignment="1" applyProtection="1">
      <alignment horizontal="center" vertical="center"/>
      <protection hidden="1"/>
    </xf>
    <xf numFmtId="0" fontId="97" fillId="4" borderId="1" xfId="5" applyFont="1" applyFill="1" applyBorder="1" applyAlignment="1" applyProtection="1">
      <alignment horizontal="center" vertical="center" shrinkToFit="1"/>
      <protection locked="0"/>
    </xf>
    <xf numFmtId="4" fontId="0" fillId="0" borderId="4" xfId="0" applyNumberFormat="1" applyBorder="1" applyProtection="1">
      <protection hidden="1"/>
    </xf>
    <xf numFmtId="0" fontId="9" fillId="6" borderId="0" xfId="0" applyFont="1" applyFill="1" applyAlignment="1" applyProtection="1">
      <alignment horizontal="left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9" fillId="2" borderId="0" xfId="0" applyFont="1" applyFill="1" applyAlignment="1" applyProtection="1">
      <alignment horizontal="left" vertical="center"/>
      <protection hidden="1"/>
    </xf>
    <xf numFmtId="0" fontId="14" fillId="0" borderId="4" xfId="0" applyFont="1" applyBorder="1" applyAlignment="1" applyProtection="1">
      <alignment horizontal="center"/>
      <protection hidden="1"/>
    </xf>
    <xf numFmtId="3" fontId="34" fillId="0" borderId="2" xfId="0" applyNumberFormat="1" applyFont="1" applyBorder="1" applyAlignment="1" applyProtection="1">
      <alignment vertical="center" wrapText="1"/>
      <protection hidden="1"/>
    </xf>
    <xf numFmtId="3" fontId="33" fillId="0" borderId="2" xfId="0" applyNumberFormat="1" applyFont="1" applyBorder="1" applyAlignment="1" applyProtection="1">
      <alignment vertical="center" wrapText="1"/>
      <protection hidden="1"/>
    </xf>
    <xf numFmtId="3" fontId="33" fillId="0" borderId="15" xfId="0" applyNumberFormat="1" applyFont="1" applyBorder="1" applyAlignment="1" applyProtection="1">
      <alignment vertical="center" wrapText="1"/>
      <protection hidden="1"/>
    </xf>
    <xf numFmtId="0" fontId="0" fillId="3" borderId="0" xfId="0" applyFill="1" applyProtection="1">
      <protection locked="0" hidden="1"/>
    </xf>
    <xf numFmtId="0" fontId="98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0" fontId="101" fillId="0" borderId="0" xfId="0" applyFont="1" applyProtection="1">
      <protection hidden="1"/>
    </xf>
    <xf numFmtId="0" fontId="101" fillId="0" borderId="51" xfId="0" applyFont="1" applyBorder="1" applyProtection="1">
      <protection hidden="1"/>
    </xf>
    <xf numFmtId="0" fontId="0" fillId="0" borderId="51" xfId="0" applyBorder="1" applyProtection="1">
      <protection hidden="1"/>
    </xf>
    <xf numFmtId="3" fontId="0" fillId="0" borderId="51" xfId="0" applyNumberFormat="1" applyBorder="1" applyProtection="1">
      <protection hidden="1"/>
    </xf>
    <xf numFmtId="3" fontId="69" fillId="0" borderId="4" xfId="0" applyNumberFormat="1" applyFont="1" applyBorder="1" applyProtection="1">
      <protection locked="0"/>
    </xf>
    <xf numFmtId="3" fontId="36" fillId="0" borderId="4" xfId="0" applyNumberFormat="1" applyFont="1" applyBorder="1" applyProtection="1">
      <protection locked="0"/>
    </xf>
    <xf numFmtId="0" fontId="0" fillId="0" borderId="0" xfId="0" applyAlignment="1">
      <alignment horizontal="center" vertical="center"/>
    </xf>
    <xf numFmtId="0" fontId="0" fillId="9" borderId="0" xfId="0" applyFill="1"/>
    <xf numFmtId="0" fontId="0" fillId="3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8" fillId="12" borderId="16" xfId="0" applyFont="1" applyFill="1" applyBorder="1" applyAlignment="1" applyProtection="1">
      <alignment horizontal="center" vertical="center"/>
      <protection hidden="1"/>
    </xf>
    <xf numFmtId="3" fontId="0" fillId="30" borderId="53" xfId="0" applyNumberFormat="1" applyFill="1" applyBorder="1" applyProtection="1">
      <protection locked="0"/>
    </xf>
    <xf numFmtId="0" fontId="2" fillId="0" borderId="0" xfId="0" applyFont="1" applyAlignment="1" applyProtection="1">
      <alignment horizontal="right" shrinkToFit="1"/>
      <protection hidden="1"/>
    </xf>
    <xf numFmtId="0" fontId="99" fillId="0" borderId="0" xfId="0" applyFont="1"/>
    <xf numFmtId="0" fontId="16" fillId="0" borderId="0" xfId="0" applyFont="1" applyAlignment="1" applyProtection="1">
      <alignment horizontal="center" vertical="top" wrapText="1"/>
      <protection hidden="1"/>
    </xf>
    <xf numFmtId="0" fontId="0" fillId="4" borderId="4" xfId="0" quotePrefix="1" applyFill="1" applyBorder="1" applyAlignment="1" applyProtection="1">
      <alignment vertical="center"/>
      <protection locked="0"/>
    </xf>
    <xf numFmtId="0" fontId="0" fillId="4" borderId="14" xfId="0" quotePrefix="1" applyFill="1" applyBorder="1" applyAlignment="1" applyProtection="1">
      <alignment vertical="center"/>
      <protection locked="0"/>
    </xf>
    <xf numFmtId="10" fontId="30" fillId="5" borderId="0" xfId="0" applyNumberFormat="1" applyFont="1" applyFill="1" applyProtection="1">
      <protection hidden="1"/>
    </xf>
    <xf numFmtId="10" fontId="30" fillId="39" borderId="0" xfId="0" applyNumberFormat="1" applyFont="1" applyFill="1" applyProtection="1">
      <protection hidden="1"/>
    </xf>
    <xf numFmtId="3" fontId="0" fillId="40" borderId="0" xfId="0" applyNumberFormat="1" applyFill="1" applyProtection="1">
      <protection hidden="1"/>
    </xf>
    <xf numFmtId="168" fontId="0" fillId="0" borderId="4" xfId="2" quotePrefix="1" applyNumberFormat="1" applyFont="1" applyBorder="1" applyAlignment="1" applyProtection="1">
      <alignment horizontal="center"/>
      <protection hidden="1"/>
    </xf>
    <xf numFmtId="168" fontId="0" fillId="0" borderId="5" xfId="2" quotePrefix="1" applyNumberFormat="1" applyFont="1" applyBorder="1" applyAlignment="1" applyProtection="1">
      <alignment horizontal="center"/>
      <protection hidden="1"/>
    </xf>
    <xf numFmtId="3" fontId="12" fillId="0" borderId="14" xfId="0" applyNumberFormat="1" applyFont="1" applyBorder="1" applyAlignment="1" applyProtection="1">
      <alignment vertical="center"/>
      <protection hidden="1"/>
    </xf>
    <xf numFmtId="3" fontId="12" fillId="0" borderId="4" xfId="0" applyNumberFormat="1" applyFont="1" applyBorder="1" applyAlignment="1" applyProtection="1">
      <alignment vertical="center"/>
      <protection hidden="1"/>
    </xf>
    <xf numFmtId="3" fontId="12" fillId="0" borderId="15" xfId="0" applyNumberFormat="1" applyFont="1" applyBorder="1" applyAlignment="1" applyProtection="1">
      <alignment vertical="center"/>
      <protection hidden="1"/>
    </xf>
    <xf numFmtId="0" fontId="0" fillId="30" borderId="4" xfId="0" applyFill="1" applyBorder="1" applyAlignment="1" applyProtection="1">
      <alignment horizontal="center"/>
      <protection locked="0"/>
    </xf>
    <xf numFmtId="0" fontId="1" fillId="4" borderId="1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56" fillId="0" borderId="4" xfId="0" applyFont="1" applyBorder="1" applyAlignment="1" applyProtection="1">
      <alignment horizontal="center" vertical="center"/>
      <protection hidden="1"/>
    </xf>
    <xf numFmtId="0" fontId="105" fillId="0" borderId="4" xfId="0" applyFont="1" applyBorder="1" applyAlignment="1" applyProtection="1">
      <alignment vertical="center"/>
      <protection hidden="1"/>
    </xf>
    <xf numFmtId="0" fontId="56" fillId="0" borderId="4" xfId="0" applyFont="1" applyBorder="1" applyAlignment="1" applyProtection="1">
      <alignment vertical="center"/>
      <protection hidden="1"/>
    </xf>
    <xf numFmtId="0" fontId="56" fillId="3" borderId="4" xfId="0" applyFont="1" applyFill="1" applyBorder="1" applyAlignment="1" applyProtection="1">
      <alignment vertical="center"/>
      <protection hidden="1"/>
    </xf>
    <xf numFmtId="10" fontId="106" fillId="0" borderId="28" xfId="2" applyNumberFormat="1" applyFont="1" applyBorder="1" applyProtection="1">
      <protection hidden="1"/>
    </xf>
    <xf numFmtId="10" fontId="0" fillId="4" borderId="4" xfId="0" quotePrefix="1" applyNumberFormat="1" applyFill="1" applyBorder="1" applyAlignment="1" applyProtection="1">
      <alignment horizontal="center" vertical="center"/>
      <protection locked="0"/>
    </xf>
    <xf numFmtId="10" fontId="0" fillId="4" borderId="14" xfId="0" quotePrefix="1" applyNumberFormat="1" applyFill="1" applyBorder="1" applyAlignment="1" applyProtection="1">
      <alignment horizontal="center" vertical="center"/>
      <protection locked="0"/>
    </xf>
    <xf numFmtId="10" fontId="0" fillId="4" borderId="4" xfId="2" quotePrefix="1" applyNumberFormat="1" applyFont="1" applyFill="1" applyBorder="1" applyAlignment="1" applyProtection="1">
      <alignment horizontal="center" vertical="center"/>
      <protection locked="0"/>
    </xf>
    <xf numFmtId="0" fontId="108" fillId="0" borderId="0" xfId="0" applyFont="1" applyProtection="1">
      <protection hidden="1"/>
    </xf>
    <xf numFmtId="0" fontId="109" fillId="0" borderId="0" xfId="0" applyFont="1" applyProtection="1">
      <protection hidden="1"/>
    </xf>
    <xf numFmtId="0" fontId="4" fillId="0" borderId="29" xfId="0" applyFont="1" applyBorder="1" applyProtection="1">
      <protection hidden="1"/>
    </xf>
    <xf numFmtId="0" fontId="4" fillId="11" borderId="30" xfId="0" applyFont="1" applyFill="1" applyBorder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3" fontId="4" fillId="0" borderId="0" xfId="0" applyNumberFormat="1" applyFont="1" applyProtection="1">
      <protection hidden="1"/>
    </xf>
    <xf numFmtId="0" fontId="111" fillId="0" borderId="0" xfId="0" applyFont="1" applyAlignment="1" applyProtection="1">
      <alignment horizontal="right"/>
      <protection hidden="1"/>
    </xf>
    <xf numFmtId="3" fontId="4" fillId="0" borderId="28" xfId="0" applyNumberFormat="1" applyFont="1" applyBorder="1" applyProtection="1">
      <protection hidden="1"/>
    </xf>
    <xf numFmtId="10" fontId="107" fillId="0" borderId="28" xfId="2" applyNumberFormat="1" applyFont="1" applyBorder="1" applyProtection="1">
      <protection hidden="1"/>
    </xf>
    <xf numFmtId="0" fontId="8" fillId="0" borderId="54" xfId="0" applyFont="1" applyBorder="1" applyProtection="1">
      <protection hidden="1"/>
    </xf>
    <xf numFmtId="0" fontId="0" fillId="0" borderId="54" xfId="0" applyBorder="1" applyProtection="1">
      <protection hidden="1"/>
    </xf>
    <xf numFmtId="0" fontId="8" fillId="0" borderId="54" xfId="0" applyFont="1" applyBorder="1" applyAlignment="1" applyProtection="1">
      <alignment horizontal="right" vertical="center"/>
      <protection hidden="1"/>
    </xf>
    <xf numFmtId="0" fontId="8" fillId="0" borderId="54" xfId="0" applyFont="1" applyBorder="1" applyAlignment="1" applyProtection="1">
      <alignment horizontal="center" vertical="center"/>
      <protection hidden="1"/>
    </xf>
    <xf numFmtId="0" fontId="112" fillId="41" borderId="29" xfId="0" applyFont="1" applyFill="1" applyBorder="1" applyProtection="1">
      <protection hidden="1"/>
    </xf>
    <xf numFmtId="0" fontId="16" fillId="0" borderId="4" xfId="0" quotePrefix="1" applyFont="1" applyBorder="1" applyProtection="1">
      <protection hidden="1"/>
    </xf>
    <xf numFmtId="3" fontId="16" fillId="0" borderId="4" xfId="0" applyNumberFormat="1" applyFont="1" applyBorder="1" applyProtection="1">
      <protection hidden="1"/>
    </xf>
    <xf numFmtId="0" fontId="14" fillId="0" borderId="5" xfId="0" applyFont="1" applyBorder="1" applyAlignment="1" applyProtection="1">
      <alignment horizontal="center" vertical="center" shrinkToFit="1"/>
      <protection hidden="1"/>
    </xf>
    <xf numFmtId="175" fontId="0" fillId="0" borderId="4" xfId="0" applyNumberFormat="1" applyBorder="1" applyAlignment="1" applyProtection="1">
      <alignment horizontal="center"/>
      <protection hidden="1"/>
    </xf>
    <xf numFmtId="10" fontId="0" fillId="8" borderId="4" xfId="0" quotePrefix="1" applyNumberFormat="1" applyFill="1" applyBorder="1" applyProtection="1">
      <protection hidden="1"/>
    </xf>
    <xf numFmtId="3" fontId="94" fillId="0" borderId="0" xfId="0" applyNumberFormat="1" applyFont="1" applyProtection="1">
      <protection hidden="1"/>
    </xf>
    <xf numFmtId="10" fontId="113" fillId="0" borderId="0" xfId="0" applyNumberFormat="1" applyFont="1" applyProtection="1">
      <protection hidden="1"/>
    </xf>
    <xf numFmtId="3" fontId="57" fillId="0" borderId="0" xfId="0" applyNumberFormat="1" applyFont="1" applyProtection="1">
      <protection hidden="1"/>
    </xf>
    <xf numFmtId="10" fontId="0" fillId="0" borderId="4" xfId="0" applyNumberFormat="1" applyBorder="1" applyAlignment="1" applyProtection="1">
      <alignment horizontal="center" vertical="center"/>
      <protection hidden="1"/>
    </xf>
    <xf numFmtId="0" fontId="55" fillId="18" borderId="0" xfId="0" applyFont="1" applyFill="1" applyProtection="1">
      <protection hidden="1"/>
    </xf>
    <xf numFmtId="0" fontId="30" fillId="18" borderId="0" xfId="0" applyFont="1" applyFill="1" applyProtection="1">
      <protection hidden="1"/>
    </xf>
    <xf numFmtId="0" fontId="0" fillId="0" borderId="4" xfId="0" quotePrefix="1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7" fontId="0" fillId="0" borderId="4" xfId="0" applyNumberFormat="1" applyBorder="1" applyAlignment="1" applyProtection="1">
      <alignment horizontal="center"/>
      <protection locked="0"/>
    </xf>
    <xf numFmtId="168" fontId="0" fillId="0" borderId="14" xfId="0" applyNumberFormat="1" applyBorder="1" applyAlignment="1" applyProtection="1">
      <alignment horizontal="center"/>
      <protection locked="0"/>
    </xf>
    <xf numFmtId="168" fontId="0" fillId="0" borderId="4" xfId="0" applyNumberFormat="1" applyBorder="1" applyAlignment="1" applyProtection="1">
      <alignment horizontal="center"/>
      <protection locked="0"/>
    </xf>
    <xf numFmtId="3" fontId="116" fillId="0" borderId="12" xfId="0" applyNumberFormat="1" applyFont="1" applyBorder="1" applyAlignment="1" applyProtection="1">
      <alignment vertical="center"/>
      <protection hidden="1"/>
    </xf>
    <xf numFmtId="0" fontId="90" fillId="0" borderId="0" xfId="0" applyFont="1" applyAlignment="1" applyProtection="1">
      <alignment horizontal="right" vertical="center"/>
      <protection hidden="1"/>
    </xf>
    <xf numFmtId="3" fontId="94" fillId="38" borderId="0" xfId="0" applyNumberFormat="1" applyFont="1" applyFill="1" applyProtection="1">
      <protection hidden="1"/>
    </xf>
    <xf numFmtId="0" fontId="1" fillId="4" borderId="49" xfId="0" applyFont="1" applyFill="1" applyBorder="1" applyAlignment="1" applyProtection="1">
      <alignment horizontal="left" vertical="center" wrapText="1"/>
      <protection locked="0"/>
    </xf>
    <xf numFmtId="0" fontId="2" fillId="4" borderId="50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/>
      <protection hidden="1"/>
    </xf>
    <xf numFmtId="0" fontId="0" fillId="30" borderId="13" xfId="0" applyFill="1" applyBorder="1" applyAlignment="1" applyProtection="1">
      <alignment horizontal="left" vertical="top"/>
      <protection locked="0"/>
    </xf>
    <xf numFmtId="0" fontId="0" fillId="30" borderId="5" xfId="0" applyFill="1" applyBorder="1" applyAlignment="1" applyProtection="1">
      <alignment horizontal="left" vertical="top"/>
      <protection locked="0"/>
    </xf>
    <xf numFmtId="0" fontId="28" fillId="0" borderId="0" xfId="0" applyFont="1" applyAlignment="1" applyProtection="1">
      <alignment horizontal="center" vertical="center" shrinkToFit="1"/>
      <protection hidden="1"/>
    </xf>
    <xf numFmtId="0" fontId="28" fillId="0" borderId="11" xfId="0" applyFont="1" applyBorder="1" applyAlignment="1" applyProtection="1">
      <alignment horizontal="center" vertical="center" shrinkToFi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19" fillId="21" borderId="7" xfId="0" applyFont="1" applyFill="1" applyBorder="1" applyAlignment="1" applyProtection="1">
      <alignment horizontal="center"/>
      <protection hidden="1"/>
    </xf>
    <xf numFmtId="0" fontId="19" fillId="21" borderId="8" xfId="0" applyFont="1" applyFill="1" applyBorder="1" applyAlignment="1" applyProtection="1">
      <alignment horizontal="center"/>
      <protection hidden="1"/>
    </xf>
    <xf numFmtId="0" fontId="19" fillId="21" borderId="9" xfId="0" applyFont="1" applyFill="1" applyBorder="1" applyAlignment="1" applyProtection="1">
      <alignment horizontal="center"/>
      <protection hidden="1"/>
    </xf>
    <xf numFmtId="0" fontId="55" fillId="0" borderId="0" xfId="0" applyFont="1" applyAlignment="1" applyProtection="1">
      <alignment horizontal="center" vertical="center" wrapText="1"/>
      <protection hidden="1"/>
    </xf>
    <xf numFmtId="0" fontId="59" fillId="10" borderId="0" xfId="0" applyFont="1" applyFill="1" applyAlignment="1" applyProtection="1">
      <alignment horizontal="center" vertical="center"/>
      <protection hidden="1"/>
    </xf>
    <xf numFmtId="0" fontId="59" fillId="10" borderId="20" xfId="0" applyFont="1" applyFill="1" applyBorder="1" applyAlignment="1" applyProtection="1">
      <alignment horizontal="center" vertical="center"/>
      <protection hidden="1"/>
    </xf>
    <xf numFmtId="0" fontId="57" fillId="0" borderId="0" xfId="0" applyFont="1" applyAlignment="1" applyProtection="1">
      <alignment horizontal="center" vertical="center" wrapText="1"/>
      <protection hidden="1"/>
    </xf>
    <xf numFmtId="0" fontId="0" fillId="30" borderId="13" xfId="0" applyFill="1" applyBorder="1" applyAlignment="1" applyProtection="1">
      <alignment horizontal="left" vertical="top" wrapText="1"/>
      <protection locked="0"/>
    </xf>
    <xf numFmtId="0" fontId="0" fillId="30" borderId="5" xfId="0" applyFill="1" applyBorder="1" applyAlignment="1" applyProtection="1">
      <alignment horizontal="left" vertical="top" wrapText="1"/>
      <protection locked="0"/>
    </xf>
    <xf numFmtId="0" fontId="28" fillId="0" borderId="0" xfId="0" applyFont="1" applyAlignment="1" applyProtection="1">
      <alignment horizontal="center" vertical="center" wrapText="1"/>
      <protection hidden="1"/>
    </xf>
    <xf numFmtId="0" fontId="28" fillId="0" borderId="11" xfId="0" applyFont="1" applyBorder="1" applyAlignment="1" applyProtection="1">
      <alignment horizontal="center" vertical="center" wrapText="1"/>
      <protection hidden="1"/>
    </xf>
    <xf numFmtId="3" fontId="34" fillId="0" borderId="15" xfId="0" applyNumberFormat="1" applyFont="1" applyBorder="1" applyAlignment="1" applyProtection="1">
      <alignment horizontal="left" vertical="center" wrapText="1"/>
      <protection hidden="1"/>
    </xf>
    <xf numFmtId="3" fontId="33" fillId="0" borderId="15" xfId="0" applyNumberFormat="1" applyFont="1" applyBorder="1" applyAlignment="1" applyProtection="1">
      <alignment horizontal="left" vertical="center" wrapText="1"/>
      <protection hidden="1"/>
    </xf>
    <xf numFmtId="3" fontId="8" fillId="0" borderId="2" xfId="0" applyNumberFormat="1" applyFont="1" applyBorder="1" applyAlignment="1" applyProtection="1">
      <alignment horizontal="center" vertical="center" wrapText="1"/>
      <protection hidden="1"/>
    </xf>
    <xf numFmtId="0" fontId="0" fillId="4" borderId="4" xfId="0" quotePrefix="1" applyFill="1" applyBorder="1" applyAlignment="1" applyProtection="1">
      <alignment horizontal="left" vertical="center"/>
      <protection locked="0"/>
    </xf>
    <xf numFmtId="3" fontId="34" fillId="0" borderId="2" xfId="0" applyNumberFormat="1" applyFont="1" applyBorder="1" applyAlignment="1" applyProtection="1">
      <alignment horizontal="left" vertical="center" wrapText="1"/>
      <protection hidden="1"/>
    </xf>
    <xf numFmtId="3" fontId="33" fillId="0" borderId="2" xfId="0" applyNumberFormat="1" applyFont="1" applyBorder="1" applyAlignment="1" applyProtection="1">
      <alignment horizontal="left" vertical="center" wrapText="1"/>
      <protection hidden="1"/>
    </xf>
    <xf numFmtId="0" fontId="0" fillId="4" borderId="14" xfId="0" quotePrefix="1" applyFill="1" applyBorder="1" applyAlignment="1" applyProtection="1">
      <alignment horizontal="left" vertical="center"/>
      <protection locked="0"/>
    </xf>
    <xf numFmtId="0" fontId="9" fillId="2" borderId="33" xfId="0" applyFont="1" applyFill="1" applyBorder="1" applyAlignment="1" applyProtection="1">
      <alignment horizontal="right"/>
      <protection hidden="1"/>
    </xf>
    <xf numFmtId="0" fontId="9" fillId="2" borderId="34" xfId="0" applyFont="1" applyFill="1" applyBorder="1" applyAlignment="1" applyProtection="1">
      <alignment horizontal="right"/>
      <protection hidden="1"/>
    </xf>
    <xf numFmtId="0" fontId="102" fillId="0" borderId="51" xfId="0" applyFont="1" applyBorder="1" applyAlignment="1" applyProtection="1">
      <alignment horizontal="left"/>
      <protection hidden="1"/>
    </xf>
    <xf numFmtId="0" fontId="104" fillId="0" borderId="51" xfId="0" applyFont="1" applyBorder="1" applyAlignment="1" applyProtection="1">
      <alignment horizontal="left"/>
      <protection hidden="1"/>
    </xf>
    <xf numFmtId="0" fontId="104" fillId="30" borderId="51" xfId="0" applyFont="1" applyFill="1" applyBorder="1" applyAlignment="1" applyProtection="1">
      <alignment horizontal="left"/>
      <protection locked="0"/>
    </xf>
    <xf numFmtId="0" fontId="103" fillId="38" borderId="52" xfId="0" applyFont="1" applyFill="1" applyBorder="1" applyAlignment="1" applyProtection="1">
      <alignment horizontal="center" vertical="center"/>
      <protection hidden="1"/>
    </xf>
  </cellXfs>
  <cellStyles count="9">
    <cellStyle name="Dane wyjściowe" xfId="6" builtinId="21"/>
    <cellStyle name="Dziesiętny" xfId="1" builtinId="3"/>
    <cellStyle name="Dziesiętny 2" xfId="3" xr:uid="{00000000-0005-0000-0000-000001000000}"/>
    <cellStyle name="Dziesiętny 2 2" xfId="8" xr:uid="{531D26A1-5168-4455-9227-26BDE9BF6263}"/>
    <cellStyle name="Dziesiętny 3" xfId="7" xr:uid="{567DEA59-77D8-462B-8E2E-34CF00ADFAEC}"/>
    <cellStyle name="Hiperłącze" xfId="5" builtinId="8"/>
    <cellStyle name="Normalny" xfId="0" builtinId="0"/>
    <cellStyle name="Normalny 3" xfId="4" xr:uid="{00000000-0005-0000-0000-000003000000}"/>
    <cellStyle name="Procentowy" xfId="2" builtinId="5"/>
  </cellStyles>
  <dxfs count="482"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14996795556505021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 patternType="solid"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theme="0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C00000"/>
      </font>
      <fill>
        <patternFill>
          <bgColor theme="5" tint="0.59996337778862885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color rgb="FFC00000"/>
      </font>
    </dxf>
    <dxf>
      <font>
        <color rgb="FF00B050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 patternType="solid">
          <fgColor auto="1"/>
          <bgColor rgb="FFFFFF99"/>
        </patternFill>
      </fill>
    </dxf>
    <dxf>
      <fill>
        <patternFill patternType="solid">
          <fgColor auto="1"/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color rgb="FFC00000"/>
      </font>
    </dxf>
    <dxf>
      <font>
        <color rgb="FF00B050"/>
      </font>
    </dxf>
    <dxf>
      <font>
        <color rgb="FFC00000"/>
      </font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C00000"/>
      </font>
      <fill>
        <patternFill>
          <bgColor rgb="FFFFFF00"/>
        </patternFill>
      </fill>
    </dxf>
    <dxf>
      <font>
        <b val="0"/>
        <i val="0"/>
        <strike val="0"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theme="0" tint="-0.14996795556505021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</dxfs>
  <tableStyles count="1" defaultTableStyle="TableStyleMedium2" defaultPivotStyle="PivotStyleLight16">
    <tableStyle name="Invisible" pivot="0" table="0" count="0" xr9:uid="{64B3C953-E45D-48ED-820A-921D76D89F95}"/>
  </tableStyles>
  <colors>
    <mruColors>
      <color rgb="FFFFFFCC"/>
      <color rgb="FFFFFF99"/>
      <color rgb="FFFF6600"/>
      <color rgb="FFFFC7CE"/>
      <color rgb="FFFFBEBE"/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CheckBox" fmlaLink="Założenia!$C$245" lockText="1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/>
</file>

<file path=xl/ctrlProps/ctrlProp9.xml><?xml version="1.0" encoding="utf-8"?>
<formControlPr xmlns="http://schemas.microsoft.com/office/spreadsheetml/2009/9/main" objectType="Radio" checked="Checked" firstButton="1" lockText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checked="Checked" firstButton="1" fmlaLink="$C$2307" lockText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GBox"/>
</file>

<file path=xl/ctrlProps/ctrlProp14.xml><?xml version="1.0" encoding="utf-8"?>
<formControlPr xmlns="http://schemas.microsoft.com/office/spreadsheetml/2009/9/main" objectType="Radio" checked="Checked" firstButton="1" fmlaLink="$C$2308" lockText="1"/>
</file>

<file path=xl/ctrlProps/ctrlProp15.xml><?xml version="1.0" encoding="utf-8"?>
<formControlPr xmlns="http://schemas.microsoft.com/office/spreadsheetml/2009/9/main" objectType="Radio" lockText="1"/>
</file>

<file path=xl/ctrlProps/ctrlProp16.xml><?xml version="1.0" encoding="utf-8"?>
<formControlPr xmlns="http://schemas.microsoft.com/office/spreadsheetml/2009/9/main" objectType="GBox"/>
</file>

<file path=xl/ctrlProps/ctrlProp17.xml><?xml version="1.0" encoding="utf-8"?>
<formControlPr xmlns="http://schemas.microsoft.com/office/spreadsheetml/2009/9/main" objectType="Radio" checked="Checked" firstButton="1" fmlaLink="$C$2309" lockText="1"/>
</file>

<file path=xl/ctrlProps/ctrlProp18.xml><?xml version="1.0" encoding="utf-8"?>
<formControlPr xmlns="http://schemas.microsoft.com/office/spreadsheetml/2009/9/main" objectType="Radio" lockText="1"/>
</file>

<file path=xl/ctrlProps/ctrlProp19.xml><?xml version="1.0" encoding="utf-8"?>
<formControlPr xmlns="http://schemas.microsoft.com/office/spreadsheetml/2009/9/main" objectType="GBox"/>
</file>

<file path=xl/ctrlProps/ctrlProp20.xml><?xml version="1.0" encoding="utf-8"?>
<formControlPr xmlns="http://schemas.microsoft.com/office/spreadsheetml/2009/9/main" objectType="Radio" firstButton="1" lockText="1"/>
</file>

<file path=xl/ctrlProps/ctrlProp21.xml><?xml version="1.0" encoding="utf-8"?>
<formControlPr xmlns="http://schemas.microsoft.com/office/spreadsheetml/2009/9/main" objectType="Radio" lockText="1"/>
</file>

<file path=xl/ctrlProps/ctrlProp22.xml><?xml version="1.0" encoding="utf-8"?>
<formControlPr xmlns="http://schemas.microsoft.com/office/spreadsheetml/2009/9/main" objectType="GBox"/>
</file>

<file path=xl/ctrlProps/ctrlProp23.xml><?xml version="1.0" encoding="utf-8"?>
<formControlPr xmlns="http://schemas.microsoft.com/office/spreadsheetml/2009/9/main" objectType="Radio" firstButton="1" lockText="1"/>
</file>

<file path=xl/ctrlProps/ctrlProp24.xml><?xml version="1.0" encoding="utf-8"?>
<formControlPr xmlns="http://schemas.microsoft.com/office/spreadsheetml/2009/9/main" objectType="Radio" lockText="1"/>
</file>

<file path=xl/ctrlProps/ctrlProp25.xml><?xml version="1.0" encoding="utf-8"?>
<formControlPr xmlns="http://schemas.microsoft.com/office/spreadsheetml/2009/9/main" objectType="GBox"/>
</file>

<file path=xl/ctrlProps/ctrlProp26.xml><?xml version="1.0" encoding="utf-8"?>
<formControlPr xmlns="http://schemas.microsoft.com/office/spreadsheetml/2009/9/main" objectType="Radio" firstButton="1" lockText="1"/>
</file>

<file path=xl/ctrlProps/ctrlProp27.xml><?xml version="1.0" encoding="utf-8"?>
<formControlPr xmlns="http://schemas.microsoft.com/office/spreadsheetml/2009/9/main" objectType="Radio" lockText="1"/>
</file>

<file path=xl/ctrlProps/ctrlProp28.xml><?xml version="1.0" encoding="utf-8"?>
<formControlPr xmlns="http://schemas.microsoft.com/office/spreadsheetml/2009/9/main" objectType="GBox"/>
</file>

<file path=xl/ctrlProps/ctrlProp29.xml><?xml version="1.0" encoding="utf-8"?>
<formControlPr xmlns="http://schemas.microsoft.com/office/spreadsheetml/2009/9/main" objectType="Radio" checked="Checked" firstButton="1" fmlaLink="$C$2313" lockText="1"/>
</file>

<file path=xl/ctrlProps/ctrlProp30.xml><?xml version="1.0" encoding="utf-8"?>
<formControlPr xmlns="http://schemas.microsoft.com/office/spreadsheetml/2009/9/main" objectType="Radio" lockText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GBox" noThreeD="1"/>
</file>

<file path=xl/ctrlProps/ctrlProp33.xml><?xml version="1.0" encoding="utf-8"?>
<formControlPr xmlns="http://schemas.microsoft.com/office/spreadsheetml/2009/9/main" objectType="Radio" checked="Checked" firstButton="1" fmlaLink="$G$159" lockText="1"/>
</file>

<file path=xl/ctrlProps/ctrlProp34.xml><?xml version="1.0" encoding="utf-8"?>
<formControlPr xmlns="http://schemas.microsoft.com/office/spreadsheetml/2009/9/main" objectType="Radio" lockText="1"/>
</file>

<file path=xl/ctrlProps/ctrlProp35.xml><?xml version="1.0" encoding="utf-8"?>
<formControlPr xmlns="http://schemas.microsoft.com/office/spreadsheetml/2009/9/main" objectType="Radio" checked="Checked" firstButton="1" fmlaLink="$G$160" lockText="1"/>
</file>

<file path=xl/ctrlProps/ctrlProp36.xml><?xml version="1.0" encoding="utf-8"?>
<formControlPr xmlns="http://schemas.microsoft.com/office/spreadsheetml/2009/9/main" objectType="Radio" lockText="1"/>
</file>

<file path=xl/ctrlProps/ctrlProp37.xml><?xml version="1.0" encoding="utf-8"?>
<formControlPr xmlns="http://schemas.microsoft.com/office/spreadsheetml/2009/9/main" objectType="GBox"/>
</file>

<file path=xl/ctrlProps/ctrlProp38.xml><?xml version="1.0" encoding="utf-8"?>
<formControlPr xmlns="http://schemas.microsoft.com/office/spreadsheetml/2009/9/main" objectType="GBox"/>
</file>

<file path=xl/ctrlProps/ctrlProp39.xml><?xml version="1.0" encoding="utf-8"?>
<formControlPr xmlns="http://schemas.microsoft.com/office/spreadsheetml/2009/9/main" objectType="Radio" checked="Checked" firstButton="1" fmlaLink="$G$161" lockText="1"/>
</file>

<file path=xl/ctrlProps/ctrlProp40.xml><?xml version="1.0" encoding="utf-8"?>
<formControlPr xmlns="http://schemas.microsoft.com/office/spreadsheetml/2009/9/main" objectType="Radio" lockText="1"/>
</file>

<file path=xl/ctrlProps/ctrlProp41.xml><?xml version="1.0" encoding="utf-8"?>
<formControlPr xmlns="http://schemas.microsoft.com/office/spreadsheetml/2009/9/main" objectType="GBox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ctrlProps/ctrlProp46.xml><?xml version="1.0" encoding="utf-8"?>
<formControlPr xmlns="http://schemas.microsoft.com/office/spreadsheetml/2009/9/main" objectType="GBox" noThreeD="1"/>
</file>

<file path=xl/ctrlProps/ctrlProp47.xml><?xml version="1.0" encoding="utf-8"?>
<formControlPr xmlns="http://schemas.microsoft.com/office/spreadsheetml/2009/9/main" objectType="GBox" noThreeD="1"/>
</file>

<file path=xl/ctrlProps/ctrlProp48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0</xdr:rowOff>
    </xdr:from>
    <xdr:to>
      <xdr:col>7</xdr:col>
      <xdr:colOff>95250</xdr:colOff>
      <xdr:row>19</xdr:row>
      <xdr:rowOff>180975</xdr:rowOff>
    </xdr:to>
    <xdr:grpSp>
      <xdr:nvGrpSpPr>
        <xdr:cNvPr id="4" name="Grup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61925" y="2905125"/>
          <a:ext cx="9772650" cy="901700"/>
          <a:chOff x="3667124" y="504827"/>
          <a:chExt cx="9772650" cy="933452"/>
        </a:xfrm>
      </xdr:grpSpPr>
      <xdr:grpSp>
        <xdr:nvGrpSpPr>
          <xdr:cNvPr id="5" name="Grupa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6" name="Prostokąt: zaokrąglony róg i ścięty róg u góry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2" name="Group Box 24" hidden="1">
                <a:extLst>
                  <a:ext uri="{63B3BB69-23CF-44E3-9099-C40C66FF867C}">
                    <a14:compatExt spid="_x0000_s2072"/>
                  </a:ext>
                  <a:ext uri="{FF2B5EF4-FFF2-40B4-BE49-F238E27FC236}">
                    <a16:creationId xmlns:a16="http://schemas.microsoft.com/office/drawing/2014/main" id="{00000000-0008-0000-0000-000018080000}"/>
                  </a:ext>
                </a:extLst>
              </xdr:cNvPr>
              <xdr:cNvSpPr/>
            </xdr:nvSpPr>
            <xdr:spPr bwMode="auto">
              <a:xfrm>
                <a:off x="3667124" y="504827"/>
                <a:ext cx="9772650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13</xdr:row>
          <xdr:rowOff>571500</xdr:rowOff>
        </xdr:from>
        <xdr:to>
          <xdr:col>6</xdr:col>
          <xdr:colOff>2279650</xdr:colOff>
          <xdr:row>13</xdr:row>
          <xdr:rowOff>889000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Tak, oświadczamy zgodnie z powyższym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96608</xdr:rowOff>
    </xdr:from>
    <xdr:to>
      <xdr:col>14</xdr:col>
      <xdr:colOff>249008</xdr:colOff>
      <xdr:row>9</xdr:row>
      <xdr:rowOff>96606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 noChangeAspect="1"/>
        </xdr:cNvGrpSpPr>
      </xdr:nvGrpSpPr>
      <xdr:grpSpPr>
        <a:xfrm>
          <a:off x="161925" y="553808"/>
          <a:ext cx="9783533" cy="914398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3344" name="Group Box 1056" hidden="1">
                <a:extLst>
                  <a:ext uri="{63B3BB69-23CF-44E3-9099-C40C66FF867C}">
                    <a14:compatExt spid="_x0000_s13344"/>
                  </a:ext>
                  <a:ext uri="{FF2B5EF4-FFF2-40B4-BE49-F238E27FC236}">
                    <a16:creationId xmlns:a16="http://schemas.microsoft.com/office/drawing/2014/main" id="{00000000-0008-0000-0100-00002034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6</xdr:col>
      <xdr:colOff>37706</xdr:colOff>
      <xdr:row>9</xdr:row>
      <xdr:rowOff>28575</xdr:rowOff>
    </xdr:to>
    <xdr:grpSp>
      <xdr:nvGrpSpPr>
        <xdr:cNvPr id="56" name="Grupa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GrpSpPr/>
      </xdr:nvGrpSpPr>
      <xdr:grpSpPr>
        <a:xfrm>
          <a:off x="161925" y="609600"/>
          <a:ext cx="8276831" cy="787400"/>
          <a:chOff x="3667125" y="504827"/>
          <a:chExt cx="9772650" cy="933452"/>
        </a:xfrm>
      </xdr:grpSpPr>
      <xdr:grpSp>
        <xdr:nvGrpSpPr>
          <xdr:cNvPr id="57" name="Grupa 56">
            <a:extLst>
              <a:ext uri="{FF2B5EF4-FFF2-40B4-BE49-F238E27FC236}">
                <a16:creationId xmlns:a16="http://schemas.microsoft.com/office/drawing/2014/main" id="{00000000-0008-0000-0200-000039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8" name="Prostokąt: zaokrąglony róg i ścięty róg u góry 57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Dane</a:t>
              </a:r>
              <a:r>
                <a:rPr lang="pl-PL" sz="1000"/>
                <a:t> </a:t>
              </a:r>
              <a:r>
                <a:rPr lang="pl-PL" sz="1000" b="1"/>
                <a:t>Wnioskodawcy</a:t>
              </a:r>
            </a:p>
          </xdr:txBody>
        </xdr:sp>
        <xdr:sp macro="" textlink="">
          <xdr:nvSpPr>
            <xdr:cNvPr id="59" name="Prostokąt: zaokrąglony róg i ścięty róg u góry 58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200-00003B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Założenia</a:t>
              </a:r>
            </a:p>
          </xdr:txBody>
        </xdr:sp>
        <xdr:sp macro="" textlink="">
          <xdr:nvSpPr>
            <xdr:cNvPr id="60" name="Prostokąt: zaokrąglony róg i ścięty róg u góry 5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200-00003C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Sprawozdania</a:t>
              </a:r>
            </a:p>
          </xdr:txBody>
        </xdr:sp>
        <xdr:sp macro="" textlink="">
          <xdr:nvSpPr>
            <xdr:cNvPr id="61" name="Prostokąt: zaokrąglony róg i ścięty róg u góry 60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200-00003D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Przychody</a:t>
              </a:r>
            </a:p>
          </xdr:txBody>
        </xdr:sp>
        <xdr:sp macro="" textlink="">
          <xdr:nvSpPr>
            <xdr:cNvPr id="62" name="Prostokąt: zaokrąglony róg i ścięty róg u góry 6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Koszty operacyjne</a:t>
              </a:r>
            </a:p>
          </xdr:txBody>
        </xdr:sp>
        <xdr:sp macro="" textlink="">
          <xdr:nvSpPr>
            <xdr:cNvPr id="63" name="Prostokąt: zaokrąglony róg i ścięty róg u góry 6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200-00003F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Środki trwałe</a:t>
              </a:r>
            </a:p>
          </xdr:txBody>
        </xdr:sp>
        <xdr:sp macro="" textlink="">
          <xdr:nvSpPr>
            <xdr:cNvPr id="10240" name="Prostokąt: zaokrąglony róg i ścięty róg u góry 1023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200-00000028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Rozliczenie dotacji</a:t>
              </a:r>
            </a:p>
          </xdr:txBody>
        </xdr:sp>
        <xdr:sp macro="" textlink="">
          <xdr:nvSpPr>
            <xdr:cNvPr id="10246" name="Prostokąt: zaokrąglony róg i ścięty róg u góry 1024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200-00000628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Kapitał pracujący</a:t>
              </a:r>
            </a:p>
          </xdr:txBody>
        </xdr:sp>
        <xdr:sp macro="" textlink="">
          <xdr:nvSpPr>
            <xdr:cNvPr id="10247" name="Prostokąt: zaokrąglony róg i ścięty róg u góry 10246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200-00000728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Finansowanie</a:t>
              </a:r>
            </a:p>
          </xdr:txBody>
        </xdr:sp>
        <xdr:sp macro="" textlink="">
          <xdr:nvSpPr>
            <xdr:cNvPr id="10248" name="Prostokąt: zaokrąglony róg i ścięty róg u góry 10247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200-00000828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Opłacalność</a:t>
              </a:r>
            </a:p>
          </xdr:txBody>
        </xdr:sp>
        <xdr:sp macro="" textlink="">
          <xdr:nvSpPr>
            <xdr:cNvPr id="10249" name="Prostokąt: zaokrąglony róg i ścięty róg u góry 10248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200-00000928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Ocena kondycji finans.</a:t>
              </a:r>
            </a:p>
          </xdr:txBody>
        </xdr:sp>
        <xdr:sp macro="" textlink="">
          <xdr:nvSpPr>
            <xdr:cNvPr id="10250" name="Prostokąt: zaokrąglony róg i ścięty róg u góry 10249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200-00000A28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Group Box 5" hidden="1">
                <a:extLst>
                  <a:ext uri="{63B3BB69-23CF-44E3-9099-C40C66FF867C}">
                    <a14:compatExt spid="_x0000_s10245"/>
                  </a:ext>
                  <a:ext uri="{FF2B5EF4-FFF2-40B4-BE49-F238E27FC236}">
                    <a16:creationId xmlns:a16="http://schemas.microsoft.com/office/drawing/2014/main" id="{00000000-0008-0000-0200-000005280000}"/>
                  </a:ext>
                </a:extLst>
              </xdr:cNvPr>
              <xdr:cNvSpPr/>
            </xdr:nvSpPr>
            <xdr:spPr bwMode="auto">
              <a:xfrm>
                <a:off x="3667125" y="504827"/>
                <a:ext cx="9772650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86870</xdr:rowOff>
    </xdr:from>
    <xdr:to>
      <xdr:col>15</xdr:col>
      <xdr:colOff>429770</xdr:colOff>
      <xdr:row>9</xdr:row>
      <xdr:rowOff>103630</xdr:rowOff>
    </xdr:to>
    <xdr:grpSp>
      <xdr:nvGrpSpPr>
        <xdr:cNvPr id="44" name="Grupa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 noChangeAspect="1"/>
        </xdr:cNvGrpSpPr>
      </xdr:nvGrpSpPr>
      <xdr:grpSpPr>
        <a:xfrm>
          <a:off x="161925" y="540895"/>
          <a:ext cx="9770620" cy="937510"/>
          <a:chOff x="3667124" y="504831"/>
          <a:chExt cx="9772650" cy="933450"/>
        </a:xfrm>
      </xdr:grpSpPr>
      <xdr:grpSp>
        <xdr:nvGrpSpPr>
          <xdr:cNvPr id="45" name="Grupa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6" name="Prostokąt: zaokrąglony róg i ścięty róg u góry 4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300-00002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47" name="Prostokąt: zaokrąglony róg i ścięty róg u góry 4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300-00002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48" name="Prostokąt: zaokrąglony róg i ścięty róg u góry 4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300-00003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49" name="Prostokąt: zaokrąglony róg i ścięty róg u góry 4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300-00003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50" name="Prostokąt: zaokrąglony róg i ścięty róg u góry 4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51" name="Prostokąt: zaokrąglony róg i ścięty róg u góry 5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52" name="Prostokąt: zaokrąglony róg i ścięty róg u góry 5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300-00003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53" name="Prostokąt: zaokrąglony róg i ścięty róg u góry 5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300-00003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54" name="Prostokąt: zaokrąglony róg i ścięty róg u góry 5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300-00003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55" name="Prostokąt: zaokrąglony róg i ścięty róg u góry 5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300-00003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56" name="Prostokąt: zaokrąglony róg i ścięty róg u góry 5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300-00003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57" name="Prostokąt: zaokrąglony róg i ścięty róg u góry 5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300-000039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9500" name="Group Box 284" hidden="1">
                <a:extLst>
                  <a:ext uri="{63B3BB69-23CF-44E3-9099-C40C66FF867C}">
                    <a14:compatExt spid="_x0000_s9500"/>
                  </a:ext>
                  <a:ext uri="{FF2B5EF4-FFF2-40B4-BE49-F238E27FC236}">
                    <a16:creationId xmlns:a16="http://schemas.microsoft.com/office/drawing/2014/main" id="{00000000-0008-0000-0300-00001C250000}"/>
                  </a:ext>
                </a:extLst>
              </xdr:cNvPr>
              <xdr:cNvSpPr/>
            </xdr:nvSpPr>
            <xdr:spPr bwMode="auto">
              <a:xfrm>
                <a:off x="3667124" y="504831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85470</xdr:rowOff>
    </xdr:from>
    <xdr:to>
      <xdr:col>15</xdr:col>
      <xdr:colOff>266700</xdr:colOff>
      <xdr:row>9</xdr:row>
      <xdr:rowOff>105030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 noChangeAspect="1"/>
        </xdr:cNvGrpSpPr>
      </xdr:nvGrpSpPr>
      <xdr:grpSpPr>
        <a:xfrm>
          <a:off x="161925" y="545845"/>
          <a:ext cx="9772650" cy="927610"/>
          <a:chOff x="3667125" y="504823"/>
          <a:chExt cx="9772650" cy="933450"/>
        </a:xfrm>
      </xdr:grpSpPr>
      <xdr:grpSp>
        <xdr:nvGrpSpPr>
          <xdr:cNvPr id="16" name="Grupa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7" name="Prostokąt: zaokrąglony róg i ścięty róg u góry 1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400-000011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400-000012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400-000013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400-000014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400-000015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400-000016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400-000017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400-000018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400-00001A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4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400-00001C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5385" name="Group Box 1049" hidden="1">
                <a:extLst>
                  <a:ext uri="{63B3BB69-23CF-44E3-9099-C40C66FF867C}">
                    <a14:compatExt spid="_x0000_s15385"/>
                  </a:ext>
                  <a:ext uri="{FF2B5EF4-FFF2-40B4-BE49-F238E27FC236}">
                    <a16:creationId xmlns:a16="http://schemas.microsoft.com/office/drawing/2014/main" id="{00000000-0008-0000-0400-0000193C0000}"/>
                  </a:ext>
                </a:extLst>
              </xdr:cNvPr>
              <xdr:cNvSpPr/>
            </xdr:nvSpPr>
            <xdr:spPr bwMode="auto">
              <a:xfrm>
                <a:off x="3667125" y="504823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23</xdr:row>
          <xdr:rowOff>66675</xdr:rowOff>
        </xdr:from>
        <xdr:to>
          <xdr:col>7</xdr:col>
          <xdr:colOff>702675</xdr:colOff>
          <xdr:row>25</xdr:row>
          <xdr:rowOff>121875</xdr:rowOff>
        </xdr:to>
        <xdr:grpSp>
          <xdr:nvGrpSpPr>
            <xdr:cNvPr id="16" name="Grupa 15">
              <a:extLst>
                <a:ext uri="{FF2B5EF4-FFF2-40B4-BE49-F238E27FC236}">
                  <a16:creationId xmlns:a16="http://schemas.microsoft.com/office/drawing/2014/main" id="{00000000-0008-0000-0500-000010000000}"/>
                </a:ext>
              </a:extLst>
            </xdr:cNvPr>
            <xdr:cNvGrpSpPr/>
          </xdr:nvGrpSpPr>
          <xdr:grpSpPr>
            <a:xfrm>
              <a:off x="5616575" y="3597275"/>
              <a:ext cx="2163175" cy="366350"/>
              <a:chOff x="5619740" y="3609896"/>
              <a:chExt cx="2160000" cy="360002"/>
            </a:xfrm>
          </xdr:grpSpPr>
          <xdr:sp macro="" textlink="">
            <xdr:nvSpPr>
              <xdr:cNvPr id="7178" name="Group Box 10" hidden="1">
                <a:extLst>
                  <a:ext uri="{63B3BB69-23CF-44E3-9099-C40C66FF867C}">
                    <a14:compatExt spid="_x0000_s7178"/>
                  </a:ext>
                  <a:ext uri="{FF2B5EF4-FFF2-40B4-BE49-F238E27FC236}">
                    <a16:creationId xmlns:a16="http://schemas.microsoft.com/office/drawing/2014/main" id="{00000000-0008-0000-0500-00000A1C0000}"/>
                  </a:ext>
                </a:extLst>
              </xdr:cNvPr>
              <xdr:cNvSpPr/>
            </xdr:nvSpPr>
            <xdr:spPr bwMode="auto">
              <a:xfrm>
                <a:off x="5619740" y="3609896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79" name="Option Button 11" hidden="1">
                <a:extLst>
                  <a:ext uri="{63B3BB69-23CF-44E3-9099-C40C66FF867C}">
                    <a14:compatExt spid="_x0000_s7179"/>
                  </a:ext>
                  <a:ext uri="{FF2B5EF4-FFF2-40B4-BE49-F238E27FC236}">
                    <a16:creationId xmlns:a16="http://schemas.microsoft.com/office/drawing/2014/main" id="{00000000-0008-0000-0500-00000B1C0000}"/>
                  </a:ext>
                </a:extLst>
              </xdr:cNvPr>
              <xdr:cNvSpPr/>
            </xdr:nvSpPr>
            <xdr:spPr bwMode="auto">
              <a:xfrm>
                <a:off x="572452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0" name="Option Button 12" hidden="1">
                <a:extLst>
                  <a:ext uri="{63B3BB69-23CF-44E3-9099-C40C66FF867C}">
                    <a14:compatExt spid="_x0000_s7180"/>
                  </a:ext>
                  <a:ext uri="{FF2B5EF4-FFF2-40B4-BE49-F238E27FC236}">
                    <a16:creationId xmlns:a16="http://schemas.microsoft.com/office/drawing/2014/main" id="{00000000-0008-0000-0500-00000C1C0000}"/>
                  </a:ext>
                </a:extLst>
              </xdr:cNvPr>
              <xdr:cNvSpPr/>
            </xdr:nvSpPr>
            <xdr:spPr bwMode="auto">
              <a:xfrm>
                <a:off x="673417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15</xdr:row>
          <xdr:rowOff>66675</xdr:rowOff>
        </xdr:from>
        <xdr:to>
          <xdr:col>7</xdr:col>
          <xdr:colOff>693150</xdr:colOff>
          <xdr:row>17</xdr:row>
          <xdr:rowOff>121875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500-00000F000000}"/>
                </a:ext>
              </a:extLst>
            </xdr:cNvPr>
            <xdr:cNvGrpSpPr/>
          </xdr:nvGrpSpPr>
          <xdr:grpSpPr>
            <a:xfrm>
              <a:off x="5610225" y="2378075"/>
              <a:ext cx="2163175" cy="366350"/>
              <a:chOff x="5572122" y="2257231"/>
              <a:chExt cx="2238375" cy="360002"/>
            </a:xfrm>
          </xdr:grpSpPr>
          <xdr:sp macro="" textlink="">
            <xdr:nvSpPr>
              <xdr:cNvPr id="7172" name="Group Box 4" hidden="1">
                <a:extLst>
                  <a:ext uri="{63B3BB69-23CF-44E3-9099-C40C66FF867C}">
                    <a14:compatExt spid="_x0000_s7172"/>
                  </a:ext>
                  <a:ext uri="{FF2B5EF4-FFF2-40B4-BE49-F238E27FC236}">
                    <a16:creationId xmlns:a16="http://schemas.microsoft.com/office/drawing/2014/main" id="{00000000-0008-0000-0500-0000041C0000}"/>
                  </a:ext>
                </a:extLst>
              </xdr:cNvPr>
              <xdr:cNvSpPr/>
            </xdr:nvSpPr>
            <xdr:spPr bwMode="auto">
              <a:xfrm>
                <a:off x="5572122" y="2257231"/>
                <a:ext cx="2238375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1" name="Option Button 13" hidden="1">
                <a:extLst>
                  <a:ext uri="{63B3BB69-23CF-44E3-9099-C40C66FF867C}">
                    <a14:compatExt spid="_x0000_s7181"/>
                  </a:ext>
                  <a:ext uri="{FF2B5EF4-FFF2-40B4-BE49-F238E27FC236}">
                    <a16:creationId xmlns:a16="http://schemas.microsoft.com/office/drawing/2014/main" id="{00000000-0008-0000-0500-00000D1C0000}"/>
                  </a:ext>
                </a:extLst>
              </xdr:cNvPr>
              <xdr:cNvSpPr/>
            </xdr:nvSpPr>
            <xdr:spPr bwMode="auto">
              <a:xfrm>
                <a:off x="56769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2" name="Option Button 14" hidden="1">
                <a:extLst>
                  <a:ext uri="{63B3BB69-23CF-44E3-9099-C40C66FF867C}">
                    <a14:compatExt spid="_x0000_s7182"/>
                  </a:ext>
                  <a:ext uri="{FF2B5EF4-FFF2-40B4-BE49-F238E27FC236}">
                    <a16:creationId xmlns:a16="http://schemas.microsoft.com/office/drawing/2014/main" id="{00000000-0008-0000-0500-00000E1C0000}"/>
                  </a:ext>
                </a:extLst>
              </xdr:cNvPr>
              <xdr:cNvSpPr/>
            </xdr:nvSpPr>
            <xdr:spPr bwMode="auto">
              <a:xfrm>
                <a:off x="67056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31</xdr:row>
          <xdr:rowOff>57150</xdr:rowOff>
        </xdr:from>
        <xdr:to>
          <xdr:col>7</xdr:col>
          <xdr:colOff>693150</xdr:colOff>
          <xdr:row>33</xdr:row>
          <xdr:rowOff>112350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500-000011000000}"/>
                </a:ext>
              </a:extLst>
            </xdr:cNvPr>
            <xdr:cNvGrpSpPr/>
          </xdr:nvGrpSpPr>
          <xdr:grpSpPr>
            <a:xfrm>
              <a:off x="5610225" y="4810125"/>
              <a:ext cx="2163175" cy="360000"/>
              <a:chOff x="5610218" y="4819214"/>
              <a:chExt cx="2160000" cy="360002"/>
            </a:xfrm>
          </xdr:grpSpPr>
          <xdr:sp macro="" textlink="">
            <xdr:nvSpPr>
              <xdr:cNvPr id="7183" name="Group Box 15" hidden="1">
                <a:extLst>
                  <a:ext uri="{63B3BB69-23CF-44E3-9099-C40C66FF867C}">
                    <a14:compatExt spid="_x0000_s7183"/>
                  </a:ext>
                  <a:ext uri="{FF2B5EF4-FFF2-40B4-BE49-F238E27FC236}">
                    <a16:creationId xmlns:a16="http://schemas.microsoft.com/office/drawing/2014/main" id="{00000000-0008-0000-0500-00000F1C0000}"/>
                  </a:ext>
                </a:extLst>
              </xdr:cNvPr>
              <xdr:cNvSpPr/>
            </xdr:nvSpPr>
            <xdr:spPr bwMode="auto">
              <a:xfrm>
                <a:off x="5610218" y="4819214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4" name="Option Button 16" hidden="1">
                <a:extLst>
                  <a:ext uri="{63B3BB69-23CF-44E3-9099-C40C66FF867C}">
                    <a14:compatExt spid="_x0000_s7184"/>
                  </a:ext>
                  <a:ext uri="{FF2B5EF4-FFF2-40B4-BE49-F238E27FC236}">
                    <a16:creationId xmlns:a16="http://schemas.microsoft.com/office/drawing/2014/main" id="{00000000-0008-0000-0500-0000101C0000}"/>
                  </a:ext>
                </a:extLst>
              </xdr:cNvPr>
              <xdr:cNvSpPr/>
            </xdr:nvSpPr>
            <xdr:spPr bwMode="auto">
              <a:xfrm>
                <a:off x="571500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5" name="Option Button 17" hidden="1">
                <a:extLst>
                  <a:ext uri="{63B3BB69-23CF-44E3-9099-C40C66FF867C}">
                    <a14:compatExt spid="_x0000_s7185"/>
                  </a:ext>
                  <a:ext uri="{FF2B5EF4-FFF2-40B4-BE49-F238E27FC236}">
                    <a16:creationId xmlns:a16="http://schemas.microsoft.com/office/drawing/2014/main" id="{00000000-0008-0000-0500-0000111C0000}"/>
                  </a:ext>
                </a:extLst>
              </xdr:cNvPr>
              <xdr:cNvSpPr/>
            </xdr:nvSpPr>
            <xdr:spPr bwMode="auto">
              <a:xfrm>
                <a:off x="672465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39</xdr:row>
          <xdr:rowOff>47625</xdr:rowOff>
        </xdr:from>
        <xdr:to>
          <xdr:col>7</xdr:col>
          <xdr:colOff>712200</xdr:colOff>
          <xdr:row>41</xdr:row>
          <xdr:rowOff>102825</xdr:rowOff>
        </xdr:to>
        <xdr:grpSp>
          <xdr:nvGrpSpPr>
            <xdr:cNvPr id="18" name="Grupa 17">
              <a:extLst>
                <a:ext uri="{FF2B5EF4-FFF2-40B4-BE49-F238E27FC236}">
                  <a16:creationId xmlns:a16="http://schemas.microsoft.com/office/drawing/2014/main" id="{00000000-0008-0000-0500-000012000000}"/>
                </a:ext>
              </a:extLst>
            </xdr:cNvPr>
            <xdr:cNvGrpSpPr/>
          </xdr:nvGrpSpPr>
          <xdr:grpSpPr>
            <a:xfrm>
              <a:off x="5629275" y="6016625"/>
              <a:ext cx="2163175" cy="366350"/>
              <a:chOff x="5629268" y="6029640"/>
              <a:chExt cx="2160000" cy="360002"/>
            </a:xfrm>
          </xdr:grpSpPr>
          <xdr:sp macro="" textlink="">
            <xdr:nvSpPr>
              <xdr:cNvPr id="7186" name="Group Box 18" hidden="1">
                <a:extLst>
                  <a:ext uri="{63B3BB69-23CF-44E3-9099-C40C66FF867C}">
                    <a14:compatExt spid="_x0000_s7186"/>
                  </a:ext>
                  <a:ext uri="{FF2B5EF4-FFF2-40B4-BE49-F238E27FC236}">
                    <a16:creationId xmlns:a16="http://schemas.microsoft.com/office/drawing/2014/main" id="{00000000-0008-0000-0500-0000121C0000}"/>
                  </a:ext>
                </a:extLst>
              </xdr:cNvPr>
              <xdr:cNvSpPr/>
            </xdr:nvSpPr>
            <xdr:spPr bwMode="auto">
              <a:xfrm>
                <a:off x="5629268" y="6029640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7" name="Option Button 19" hidden="1">
                <a:extLst>
                  <a:ext uri="{63B3BB69-23CF-44E3-9099-C40C66FF867C}">
                    <a14:compatExt spid="_x0000_s7187"/>
                  </a:ext>
                  <a:ext uri="{FF2B5EF4-FFF2-40B4-BE49-F238E27FC236}">
                    <a16:creationId xmlns:a16="http://schemas.microsoft.com/office/drawing/2014/main" id="{00000000-0008-0000-0500-0000131C0000}"/>
                  </a:ext>
                </a:extLst>
              </xdr:cNvPr>
              <xdr:cNvSpPr/>
            </xdr:nvSpPr>
            <xdr:spPr bwMode="auto">
              <a:xfrm>
                <a:off x="5734050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8" name="Option Button 20" hidden="1">
                <a:extLst>
                  <a:ext uri="{63B3BB69-23CF-44E3-9099-C40C66FF867C}">
                    <a14:compatExt spid="_x0000_s7188"/>
                  </a:ext>
                  <a:ext uri="{FF2B5EF4-FFF2-40B4-BE49-F238E27FC236}">
                    <a16:creationId xmlns:a16="http://schemas.microsoft.com/office/drawing/2014/main" id="{00000000-0008-0000-0500-0000141C0000}"/>
                  </a:ext>
                </a:extLst>
              </xdr:cNvPr>
              <xdr:cNvSpPr/>
            </xdr:nvSpPr>
            <xdr:spPr bwMode="auto">
              <a:xfrm>
                <a:off x="6734175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47</xdr:row>
          <xdr:rowOff>47625</xdr:rowOff>
        </xdr:from>
        <xdr:to>
          <xdr:col>7</xdr:col>
          <xdr:colOff>702675</xdr:colOff>
          <xdr:row>49</xdr:row>
          <xdr:rowOff>102825</xdr:rowOff>
        </xdr:to>
        <xdr:grpSp>
          <xdr:nvGrpSpPr>
            <xdr:cNvPr id="19" name="Grupa 18">
              <a:extLst>
                <a:ext uri="{FF2B5EF4-FFF2-40B4-BE49-F238E27FC236}">
                  <a16:creationId xmlns:a16="http://schemas.microsoft.com/office/drawing/2014/main" id="{00000000-0008-0000-0500-000013000000}"/>
                </a:ext>
              </a:extLst>
            </xdr:cNvPr>
            <xdr:cNvGrpSpPr/>
          </xdr:nvGrpSpPr>
          <xdr:grpSpPr>
            <a:xfrm>
              <a:off x="5616575" y="7235825"/>
              <a:ext cx="2163175" cy="366350"/>
              <a:chOff x="5619740" y="7248555"/>
              <a:chExt cx="2160000" cy="360002"/>
            </a:xfrm>
          </xdr:grpSpPr>
          <xdr:sp macro="" textlink="">
            <xdr:nvSpPr>
              <xdr:cNvPr id="7189" name="Group Box 21" hidden="1">
                <a:extLst>
                  <a:ext uri="{63B3BB69-23CF-44E3-9099-C40C66FF867C}">
                    <a14:compatExt spid="_x0000_s7189"/>
                  </a:ext>
                  <a:ext uri="{FF2B5EF4-FFF2-40B4-BE49-F238E27FC236}">
                    <a16:creationId xmlns:a16="http://schemas.microsoft.com/office/drawing/2014/main" id="{00000000-0008-0000-0500-0000151C0000}"/>
                  </a:ext>
                </a:extLst>
              </xdr:cNvPr>
              <xdr:cNvSpPr/>
            </xdr:nvSpPr>
            <xdr:spPr bwMode="auto">
              <a:xfrm>
                <a:off x="5619740" y="7248555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0" name="Option Button 22" hidden="1">
                <a:extLst>
                  <a:ext uri="{63B3BB69-23CF-44E3-9099-C40C66FF867C}">
                    <a14:compatExt spid="_x0000_s7190"/>
                  </a:ext>
                  <a:ext uri="{FF2B5EF4-FFF2-40B4-BE49-F238E27FC236}">
                    <a16:creationId xmlns:a16="http://schemas.microsoft.com/office/drawing/2014/main" id="{00000000-0008-0000-0500-0000161C0000}"/>
                  </a:ext>
                </a:extLst>
              </xdr:cNvPr>
              <xdr:cNvSpPr/>
            </xdr:nvSpPr>
            <xdr:spPr bwMode="auto">
              <a:xfrm>
                <a:off x="5724525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1" name="Option Button 23" hidden="1">
                <a:extLst>
                  <a:ext uri="{63B3BB69-23CF-44E3-9099-C40C66FF867C}">
                    <a14:compatExt spid="_x0000_s7191"/>
                  </a:ext>
                  <a:ext uri="{FF2B5EF4-FFF2-40B4-BE49-F238E27FC236}">
                    <a16:creationId xmlns:a16="http://schemas.microsoft.com/office/drawing/2014/main" id="{00000000-0008-0000-0500-0000171C0000}"/>
                  </a:ext>
                </a:extLst>
              </xdr:cNvPr>
              <xdr:cNvSpPr/>
            </xdr:nvSpPr>
            <xdr:spPr bwMode="auto">
              <a:xfrm>
                <a:off x="6724650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55</xdr:row>
          <xdr:rowOff>47625</xdr:rowOff>
        </xdr:from>
        <xdr:to>
          <xdr:col>7</xdr:col>
          <xdr:colOff>702675</xdr:colOff>
          <xdr:row>57</xdr:row>
          <xdr:rowOff>102825</xdr:rowOff>
        </xdr:to>
        <xdr:grpSp>
          <xdr:nvGrpSpPr>
            <xdr:cNvPr id="20" name="Grupa 19">
              <a:extLst>
                <a:ext uri="{FF2B5EF4-FFF2-40B4-BE49-F238E27FC236}">
                  <a16:creationId xmlns:a16="http://schemas.microsoft.com/office/drawing/2014/main" id="{00000000-0008-0000-0500-000014000000}"/>
                </a:ext>
              </a:extLst>
            </xdr:cNvPr>
            <xdr:cNvGrpSpPr/>
          </xdr:nvGrpSpPr>
          <xdr:grpSpPr>
            <a:xfrm>
              <a:off x="5616575" y="8455025"/>
              <a:ext cx="2163175" cy="366350"/>
              <a:chOff x="5619740" y="8467681"/>
              <a:chExt cx="2160000" cy="360002"/>
            </a:xfrm>
          </xdr:grpSpPr>
          <xdr:sp macro="" textlink="">
            <xdr:nvSpPr>
              <xdr:cNvPr id="7192" name="Group Box 24" hidden="1">
                <a:extLst>
                  <a:ext uri="{63B3BB69-23CF-44E3-9099-C40C66FF867C}">
                    <a14:compatExt spid="_x0000_s7192"/>
                  </a:ext>
                  <a:ext uri="{FF2B5EF4-FFF2-40B4-BE49-F238E27FC236}">
                    <a16:creationId xmlns:a16="http://schemas.microsoft.com/office/drawing/2014/main" id="{00000000-0008-0000-0500-0000181C0000}"/>
                  </a:ext>
                </a:extLst>
              </xdr:cNvPr>
              <xdr:cNvSpPr/>
            </xdr:nvSpPr>
            <xdr:spPr bwMode="auto">
              <a:xfrm>
                <a:off x="5619740" y="8467681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3" name="Option Button 25" hidden="1">
                <a:extLst>
                  <a:ext uri="{63B3BB69-23CF-44E3-9099-C40C66FF867C}">
                    <a14:compatExt spid="_x0000_s7193"/>
                  </a:ext>
                  <a:ext uri="{FF2B5EF4-FFF2-40B4-BE49-F238E27FC236}">
                    <a16:creationId xmlns:a16="http://schemas.microsoft.com/office/drawing/2014/main" id="{00000000-0008-0000-0500-0000191C0000}"/>
                  </a:ext>
                </a:extLst>
              </xdr:cNvPr>
              <xdr:cNvSpPr/>
            </xdr:nvSpPr>
            <xdr:spPr bwMode="auto">
              <a:xfrm>
                <a:off x="5724525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4" name="Option Button 26" hidden="1">
                <a:extLst>
                  <a:ext uri="{63B3BB69-23CF-44E3-9099-C40C66FF867C}">
                    <a14:compatExt spid="_x0000_s7194"/>
                  </a:ext>
                  <a:ext uri="{FF2B5EF4-FFF2-40B4-BE49-F238E27FC236}">
                    <a16:creationId xmlns:a16="http://schemas.microsoft.com/office/drawing/2014/main" id="{00000000-0008-0000-0500-00001A1C0000}"/>
                  </a:ext>
                </a:extLst>
              </xdr:cNvPr>
              <xdr:cNvSpPr/>
            </xdr:nvSpPr>
            <xdr:spPr bwMode="auto">
              <a:xfrm>
                <a:off x="6724650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104774</xdr:colOff>
          <xdr:row>63</xdr:row>
          <xdr:rowOff>57150</xdr:rowOff>
        </xdr:from>
        <xdr:to>
          <xdr:col>7</xdr:col>
          <xdr:colOff>702674</xdr:colOff>
          <xdr:row>65</xdr:row>
          <xdr:rowOff>112350</xdr:rowOff>
        </xdr:to>
        <xdr:grpSp>
          <xdr:nvGrpSpPr>
            <xdr:cNvPr id="21" name="Grupa 20">
              <a:extLst>
                <a:ext uri="{FF2B5EF4-FFF2-40B4-BE49-F238E27FC236}">
                  <a16:creationId xmlns:a16="http://schemas.microsoft.com/office/drawing/2014/main" id="{00000000-0008-0000-0500-000015000000}"/>
                </a:ext>
              </a:extLst>
            </xdr:cNvPr>
            <xdr:cNvGrpSpPr/>
          </xdr:nvGrpSpPr>
          <xdr:grpSpPr>
            <a:xfrm>
              <a:off x="5622924" y="9686925"/>
              <a:ext cx="2156825" cy="360000"/>
              <a:chOff x="5619740" y="9697263"/>
              <a:chExt cx="2160000" cy="360003"/>
            </a:xfrm>
          </xdr:grpSpPr>
          <xdr:sp macro="" textlink="">
            <xdr:nvSpPr>
              <xdr:cNvPr id="7195" name="Group Box 27" hidden="1">
                <a:extLst>
                  <a:ext uri="{63B3BB69-23CF-44E3-9099-C40C66FF867C}">
                    <a14:compatExt spid="_x0000_s7195"/>
                  </a:ext>
                  <a:ext uri="{FF2B5EF4-FFF2-40B4-BE49-F238E27FC236}">
                    <a16:creationId xmlns:a16="http://schemas.microsoft.com/office/drawing/2014/main" id="{00000000-0008-0000-0500-00001B1C0000}"/>
                  </a:ext>
                </a:extLst>
              </xdr:cNvPr>
              <xdr:cNvSpPr/>
            </xdr:nvSpPr>
            <xdr:spPr bwMode="auto">
              <a:xfrm>
                <a:off x="5619740" y="9697263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6" name="Option Button 28" hidden="1">
                <a:extLst>
                  <a:ext uri="{63B3BB69-23CF-44E3-9099-C40C66FF867C}">
                    <a14:compatExt spid="_x0000_s7196"/>
                  </a:ext>
                  <a:ext uri="{FF2B5EF4-FFF2-40B4-BE49-F238E27FC236}">
                    <a16:creationId xmlns:a16="http://schemas.microsoft.com/office/drawing/2014/main" id="{00000000-0008-0000-0500-00001C1C0000}"/>
                  </a:ext>
                </a:extLst>
              </xdr:cNvPr>
              <xdr:cNvSpPr/>
            </xdr:nvSpPr>
            <xdr:spPr bwMode="auto">
              <a:xfrm>
                <a:off x="5724525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7" name="Option Button 29" hidden="1">
                <a:extLst>
                  <a:ext uri="{63B3BB69-23CF-44E3-9099-C40C66FF867C}">
                    <a14:compatExt spid="_x0000_s7197"/>
                  </a:ext>
                  <a:ext uri="{FF2B5EF4-FFF2-40B4-BE49-F238E27FC236}">
                    <a16:creationId xmlns:a16="http://schemas.microsoft.com/office/drawing/2014/main" id="{00000000-0008-0000-0500-00001D1C0000}"/>
                  </a:ext>
                </a:extLst>
              </xdr:cNvPr>
              <xdr:cNvSpPr/>
            </xdr:nvSpPr>
            <xdr:spPr bwMode="auto">
              <a:xfrm>
                <a:off x="6724650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95249</xdr:colOff>
          <xdr:row>71</xdr:row>
          <xdr:rowOff>57150</xdr:rowOff>
        </xdr:from>
        <xdr:to>
          <xdr:col>7</xdr:col>
          <xdr:colOff>693149</xdr:colOff>
          <xdr:row>73</xdr:row>
          <xdr:rowOff>112350</xdr:rowOff>
        </xdr:to>
        <xdr:grpSp>
          <xdr:nvGrpSpPr>
            <xdr:cNvPr id="22" name="Grupa 21">
              <a:extLst>
                <a:ext uri="{FF2B5EF4-FFF2-40B4-BE49-F238E27FC236}">
                  <a16:creationId xmlns:a16="http://schemas.microsoft.com/office/drawing/2014/main" id="{00000000-0008-0000-0500-000016000000}"/>
                </a:ext>
              </a:extLst>
            </xdr:cNvPr>
            <xdr:cNvGrpSpPr/>
          </xdr:nvGrpSpPr>
          <xdr:grpSpPr>
            <a:xfrm>
              <a:off x="5610224" y="10906125"/>
              <a:ext cx="2163175" cy="360000"/>
              <a:chOff x="5610218" y="10916548"/>
              <a:chExt cx="2160000" cy="360003"/>
            </a:xfrm>
          </xdr:grpSpPr>
          <xdr:sp macro="" textlink="">
            <xdr:nvSpPr>
              <xdr:cNvPr id="7198" name="Group Box 30" hidden="1">
                <a:extLst>
                  <a:ext uri="{63B3BB69-23CF-44E3-9099-C40C66FF867C}">
                    <a14:compatExt spid="_x0000_s7198"/>
                  </a:ext>
                  <a:ext uri="{FF2B5EF4-FFF2-40B4-BE49-F238E27FC236}">
                    <a16:creationId xmlns:a16="http://schemas.microsoft.com/office/drawing/2014/main" id="{00000000-0008-0000-0500-00001E1C0000}"/>
                  </a:ext>
                </a:extLst>
              </xdr:cNvPr>
              <xdr:cNvSpPr/>
            </xdr:nvSpPr>
            <xdr:spPr bwMode="auto">
              <a:xfrm>
                <a:off x="5610218" y="10916548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9" name="Option Button 31" hidden="1">
                <a:extLst>
                  <a:ext uri="{63B3BB69-23CF-44E3-9099-C40C66FF867C}">
                    <a14:compatExt spid="_x0000_s7199"/>
                  </a:ext>
                  <a:ext uri="{FF2B5EF4-FFF2-40B4-BE49-F238E27FC236}">
                    <a16:creationId xmlns:a16="http://schemas.microsoft.com/office/drawing/2014/main" id="{00000000-0008-0000-0500-00001F1C0000}"/>
                  </a:ext>
                </a:extLst>
              </xdr:cNvPr>
              <xdr:cNvSpPr/>
            </xdr:nvSpPr>
            <xdr:spPr bwMode="auto">
              <a:xfrm>
                <a:off x="5715000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200" name="Option Button 32" hidden="1">
                <a:extLst>
                  <a:ext uri="{63B3BB69-23CF-44E3-9099-C40C66FF867C}">
                    <a14:compatExt spid="_x0000_s7200"/>
                  </a:ext>
                  <a:ext uri="{FF2B5EF4-FFF2-40B4-BE49-F238E27FC236}">
                    <a16:creationId xmlns:a16="http://schemas.microsoft.com/office/drawing/2014/main" id="{00000000-0008-0000-0500-0000201C0000}"/>
                  </a:ext>
                </a:extLst>
              </xdr:cNvPr>
              <xdr:cNvSpPr/>
            </xdr:nvSpPr>
            <xdr:spPr bwMode="auto">
              <a:xfrm>
                <a:off x="6715125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6</xdr:col>
      <xdr:colOff>137948</xdr:colOff>
      <xdr:row>2335</xdr:row>
      <xdr:rowOff>137948</xdr:rowOff>
    </xdr:from>
    <xdr:to>
      <xdr:col>9</xdr:col>
      <xdr:colOff>157655</xdr:colOff>
      <xdr:row>2350</xdr:row>
      <xdr:rowOff>72259</xdr:rowOff>
    </xdr:to>
    <xdr:cxnSp macro="">
      <xdr:nvCxnSpPr>
        <xdr:cNvPr id="23" name="Łącznik prosty ze strzałką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CxnSpPr/>
      </xdr:nvCxnSpPr>
      <xdr:spPr>
        <a:xfrm flipV="1">
          <a:off x="6444155" y="349889379"/>
          <a:ext cx="2437086" cy="28115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0</xdr:colOff>
      <xdr:row>3</xdr:row>
      <xdr:rowOff>88075</xdr:rowOff>
    </xdr:from>
    <xdr:to>
      <xdr:col>10</xdr:col>
      <xdr:colOff>400050</xdr:colOff>
      <xdr:row>9</xdr:row>
      <xdr:rowOff>102425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>
          <a:grpSpLocks noChangeAspect="1"/>
        </xdr:cNvGrpSpPr>
      </xdr:nvGrpSpPr>
      <xdr:grpSpPr>
        <a:xfrm>
          <a:off x="161925" y="542100"/>
          <a:ext cx="9772650" cy="935100"/>
          <a:chOff x="3667126" y="504827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5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5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5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5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5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5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5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5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5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500-000025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500-000026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268" name="Group Box 100" hidden="1">
                <a:extLst>
                  <a:ext uri="{63B3BB69-23CF-44E3-9099-C40C66FF867C}">
                    <a14:compatExt spid="_x0000_s7268"/>
                  </a:ext>
                  <a:ext uri="{FF2B5EF4-FFF2-40B4-BE49-F238E27FC236}">
                    <a16:creationId xmlns:a16="http://schemas.microsoft.com/office/drawing/2014/main" id="{00000000-0008-0000-0500-0000641C0000}"/>
                  </a:ext>
                </a:extLst>
              </xdr:cNvPr>
              <xdr:cNvSpPr/>
            </xdr:nvSpPr>
            <xdr:spPr bwMode="auto">
              <a:xfrm>
                <a:off x="3667126" y="504827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85516</xdr:rowOff>
    </xdr:from>
    <xdr:to>
      <xdr:col>11</xdr:col>
      <xdr:colOff>714584</xdr:colOff>
      <xdr:row>9</xdr:row>
      <xdr:rowOff>104984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>
          <a:grpSpLocks noChangeAspect="1"/>
        </xdr:cNvGrpSpPr>
      </xdr:nvGrpSpPr>
      <xdr:grpSpPr>
        <a:xfrm>
          <a:off x="161925" y="545891"/>
          <a:ext cx="9769684" cy="927518"/>
          <a:chOff x="3667125" y="504818"/>
          <a:chExt cx="9772650" cy="933450"/>
        </a:xfrm>
      </xdr:grpSpPr>
      <xdr:grpSp>
        <xdr:nvGrpSpPr>
          <xdr:cNvPr id="15" name="Grupa 14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6" name="Prostokąt: zaokrąglony róg i ścięty róg u góry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600-00001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600-00001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600-00001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600-00001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600-00001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600-00001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600-00001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600-00001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600-00001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600-00001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600-00001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6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7" name="Group Box 3" hidden="1">
                <a:extLst>
                  <a:ext uri="{63B3BB69-23CF-44E3-9099-C40C66FF867C}">
                    <a14:compatExt spid="_x0000_s6147"/>
                  </a:ext>
                  <a:ext uri="{FF2B5EF4-FFF2-40B4-BE49-F238E27FC236}">
                    <a16:creationId xmlns:a16="http://schemas.microsoft.com/office/drawing/2014/main" id="{00000000-0008-0000-0600-000003180000}"/>
                  </a:ext>
                </a:extLst>
              </xdr:cNvPr>
              <xdr:cNvSpPr/>
            </xdr:nvSpPr>
            <xdr:spPr bwMode="auto">
              <a:xfrm>
                <a:off x="3667125" y="504818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14</xdr:row>
          <xdr:rowOff>38100</xdr:rowOff>
        </xdr:from>
        <xdr:to>
          <xdr:col>1</xdr:col>
          <xdr:colOff>2505075</xdr:colOff>
          <xdr:row>14</xdr:row>
          <xdr:rowOff>428625</xdr:rowOff>
        </xdr:to>
        <xdr:grpSp>
          <xdr:nvGrpSpPr>
            <xdr:cNvPr id="2" name="Grupa 1">
              <a:extLst>
                <a:ext uri="{FF2B5EF4-FFF2-40B4-BE49-F238E27FC236}">
                  <a16:creationId xmlns:a16="http://schemas.microsoft.com/office/drawing/2014/main" id="{00000000-0008-0000-0700-000002000000}"/>
                </a:ext>
              </a:extLst>
            </xdr:cNvPr>
            <xdr:cNvGrpSpPr/>
          </xdr:nvGrpSpPr>
          <xdr:grpSpPr>
            <a:xfrm>
              <a:off x="263525" y="2200275"/>
              <a:ext cx="2400300" cy="387350"/>
              <a:chOff x="180975" y="2209898"/>
              <a:chExt cx="2400300" cy="390523"/>
            </a:xfrm>
          </xdr:grpSpPr>
          <xdr:sp macro="" textlink="">
            <xdr:nvSpPr>
              <xdr:cNvPr id="18452" name="Option Button 20" hidden="1">
                <a:extLst>
                  <a:ext uri="{63B3BB69-23CF-44E3-9099-C40C66FF867C}">
                    <a14:compatExt spid="_x0000_s18452"/>
                  </a:ext>
                  <a:ext uri="{FF2B5EF4-FFF2-40B4-BE49-F238E27FC236}">
                    <a16:creationId xmlns:a16="http://schemas.microsoft.com/office/drawing/2014/main" id="{00000000-0008-0000-0700-000014480000}"/>
                  </a:ext>
                </a:extLst>
              </xdr:cNvPr>
              <xdr:cNvSpPr/>
            </xdr:nvSpPr>
            <xdr:spPr bwMode="auto">
              <a:xfrm>
                <a:off x="247650" y="2333625"/>
                <a:ext cx="962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3" name="Option Button 21" hidden="1">
                <a:extLst>
                  <a:ext uri="{63B3BB69-23CF-44E3-9099-C40C66FF867C}">
                    <a14:compatExt spid="_x0000_s18453"/>
                  </a:ext>
                  <a:ext uri="{FF2B5EF4-FFF2-40B4-BE49-F238E27FC236}">
                    <a16:creationId xmlns:a16="http://schemas.microsoft.com/office/drawing/2014/main" id="{00000000-0008-0000-0700-000015480000}"/>
                  </a:ext>
                </a:extLst>
              </xdr:cNvPr>
              <xdr:cNvSpPr/>
            </xdr:nvSpPr>
            <xdr:spPr bwMode="auto">
              <a:xfrm>
                <a:off x="1476375" y="2333625"/>
                <a:ext cx="8382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2" name="Group Box 30" hidden="1">
                <a:extLst>
                  <a:ext uri="{63B3BB69-23CF-44E3-9099-C40C66FF867C}">
                    <a14:compatExt spid="_x0000_s18462"/>
                  </a:ext>
                  <a:ext uri="{FF2B5EF4-FFF2-40B4-BE49-F238E27FC236}">
                    <a16:creationId xmlns:a16="http://schemas.microsoft.com/office/drawing/2014/main" id="{00000000-0008-0000-0700-00001E480000}"/>
                  </a:ext>
                </a:extLst>
              </xdr:cNvPr>
              <xdr:cNvSpPr/>
            </xdr:nvSpPr>
            <xdr:spPr bwMode="auto">
              <a:xfrm>
                <a:off x="180975" y="2209898"/>
                <a:ext cx="2400300" cy="3905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zapasów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29</xdr:row>
          <xdr:rowOff>38100</xdr:rowOff>
        </xdr:from>
        <xdr:to>
          <xdr:col>1</xdr:col>
          <xdr:colOff>2505075</xdr:colOff>
          <xdr:row>29</xdr:row>
          <xdr:rowOff>428625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700-00000F000000}"/>
                </a:ext>
              </a:extLst>
            </xdr:cNvPr>
            <xdr:cNvGrpSpPr/>
          </xdr:nvGrpSpPr>
          <xdr:grpSpPr>
            <a:xfrm>
              <a:off x="263525" y="4791075"/>
              <a:ext cx="2400300" cy="387350"/>
              <a:chOff x="180975" y="4801003"/>
              <a:chExt cx="2400300" cy="390521"/>
            </a:xfrm>
          </xdr:grpSpPr>
          <xdr:sp macro="" textlink="">
            <xdr:nvSpPr>
              <xdr:cNvPr id="18456" name="Option Button 24" hidden="1">
                <a:extLst>
                  <a:ext uri="{63B3BB69-23CF-44E3-9099-C40C66FF867C}">
                    <a14:compatExt spid="_x0000_s18456"/>
                  </a:ext>
                  <a:ext uri="{FF2B5EF4-FFF2-40B4-BE49-F238E27FC236}">
                    <a16:creationId xmlns:a16="http://schemas.microsoft.com/office/drawing/2014/main" id="{00000000-0008-0000-0700-000018480000}"/>
                  </a:ext>
                </a:extLst>
              </xdr:cNvPr>
              <xdr:cNvSpPr/>
            </xdr:nvSpPr>
            <xdr:spPr bwMode="auto">
              <a:xfrm>
                <a:off x="247650" y="4933950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7" name="Option Button 25" hidden="1">
                <a:extLst>
                  <a:ext uri="{63B3BB69-23CF-44E3-9099-C40C66FF867C}">
                    <a14:compatExt spid="_x0000_s18457"/>
                  </a:ext>
                  <a:ext uri="{FF2B5EF4-FFF2-40B4-BE49-F238E27FC236}">
                    <a16:creationId xmlns:a16="http://schemas.microsoft.com/office/drawing/2014/main" id="{00000000-0008-0000-0700-000019480000}"/>
                  </a:ext>
                </a:extLst>
              </xdr:cNvPr>
              <xdr:cNvSpPr/>
            </xdr:nvSpPr>
            <xdr:spPr bwMode="auto">
              <a:xfrm>
                <a:off x="1485900" y="4933950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3" name="Group Box 31" hidden="1">
                <a:extLst>
                  <a:ext uri="{63B3BB69-23CF-44E3-9099-C40C66FF867C}">
                    <a14:compatExt spid="_x0000_s18463"/>
                  </a:ext>
                  <a:ext uri="{FF2B5EF4-FFF2-40B4-BE49-F238E27FC236}">
                    <a16:creationId xmlns:a16="http://schemas.microsoft.com/office/drawing/2014/main" id="{00000000-0008-0000-0700-00001F480000}"/>
                  </a:ext>
                </a:extLst>
              </xdr:cNvPr>
              <xdr:cNvSpPr/>
            </xdr:nvSpPr>
            <xdr:spPr bwMode="auto">
              <a:xfrm>
                <a:off x="180975" y="4801003"/>
                <a:ext cx="2400300" cy="3905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należności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44</xdr:row>
          <xdr:rowOff>47625</xdr:rowOff>
        </xdr:from>
        <xdr:to>
          <xdr:col>1</xdr:col>
          <xdr:colOff>2505075</xdr:colOff>
          <xdr:row>44</xdr:row>
          <xdr:rowOff>438150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700-000011000000}"/>
                </a:ext>
              </a:extLst>
            </xdr:cNvPr>
            <xdr:cNvGrpSpPr/>
          </xdr:nvGrpSpPr>
          <xdr:grpSpPr>
            <a:xfrm>
              <a:off x="263525" y="7388225"/>
              <a:ext cx="2400300" cy="393700"/>
              <a:chOff x="180975" y="7400940"/>
              <a:chExt cx="2400300" cy="390525"/>
            </a:xfrm>
          </xdr:grpSpPr>
          <xdr:sp macro="" textlink="">
            <xdr:nvSpPr>
              <xdr:cNvPr id="18464" name="Option Button 32" hidden="1">
                <a:extLst>
                  <a:ext uri="{63B3BB69-23CF-44E3-9099-C40C66FF867C}">
                    <a14:compatExt spid="_x0000_s18464"/>
                  </a:ext>
                  <a:ext uri="{FF2B5EF4-FFF2-40B4-BE49-F238E27FC236}">
                    <a16:creationId xmlns:a16="http://schemas.microsoft.com/office/drawing/2014/main" id="{00000000-0008-0000-0700-000020480000}"/>
                  </a:ext>
                </a:extLst>
              </xdr:cNvPr>
              <xdr:cNvSpPr/>
            </xdr:nvSpPr>
            <xdr:spPr bwMode="auto">
              <a:xfrm>
                <a:off x="247650" y="7534275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65" name="Option Button 33" hidden="1">
                <a:extLst>
                  <a:ext uri="{63B3BB69-23CF-44E3-9099-C40C66FF867C}">
                    <a14:compatExt spid="_x0000_s18465"/>
                  </a:ext>
                  <a:ext uri="{FF2B5EF4-FFF2-40B4-BE49-F238E27FC236}">
                    <a16:creationId xmlns:a16="http://schemas.microsoft.com/office/drawing/2014/main" id="{00000000-0008-0000-0700-000021480000}"/>
                  </a:ext>
                </a:extLst>
              </xdr:cNvPr>
              <xdr:cNvSpPr/>
            </xdr:nvSpPr>
            <xdr:spPr bwMode="auto">
              <a:xfrm>
                <a:off x="1485900" y="7534275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6" name="Group Box 34" hidden="1">
                <a:extLst>
                  <a:ext uri="{63B3BB69-23CF-44E3-9099-C40C66FF867C}">
                    <a14:compatExt spid="_x0000_s18466"/>
                  </a:ext>
                  <a:ext uri="{FF2B5EF4-FFF2-40B4-BE49-F238E27FC236}">
                    <a16:creationId xmlns:a16="http://schemas.microsoft.com/office/drawing/2014/main" id="{00000000-0008-0000-0700-000022480000}"/>
                  </a:ext>
                </a:extLst>
              </xdr:cNvPr>
              <xdr:cNvSpPr/>
            </xdr:nvSpPr>
            <xdr:spPr bwMode="auto">
              <a:xfrm>
                <a:off x="180975" y="7400940"/>
                <a:ext cx="240030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zobowiązań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</xdr:col>
      <xdr:colOff>0</xdr:colOff>
      <xdr:row>3</xdr:row>
      <xdr:rowOff>86942</xdr:rowOff>
    </xdr:from>
    <xdr:to>
      <xdr:col>15</xdr:col>
      <xdr:colOff>560758</xdr:colOff>
      <xdr:row>9</xdr:row>
      <xdr:rowOff>103558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>
          <a:grpSpLocks noChangeAspect="1"/>
        </xdr:cNvGrpSpPr>
      </xdr:nvGrpSpPr>
      <xdr:grpSpPr>
        <a:xfrm>
          <a:off x="161925" y="540967"/>
          <a:ext cx="9774608" cy="937366"/>
          <a:chOff x="3667125" y="504816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" name="Prostokąt: zaokrąglony róg i ścięty róg u góry 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700-000005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700-000006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700-000007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700-000008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700-000009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700-00000A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700-00000B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700-00000C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700-00000D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700-00000E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7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2" name="Prostokąt: zaokrąglony róg i ścięty róg u góry 31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700-000020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71" name="Group Box 1063" hidden="1">
                <a:extLst>
                  <a:ext uri="{63B3BB69-23CF-44E3-9099-C40C66FF867C}">
                    <a14:compatExt spid="_x0000_s18471"/>
                  </a:ext>
                  <a:ext uri="{FF2B5EF4-FFF2-40B4-BE49-F238E27FC236}">
                    <a16:creationId xmlns:a16="http://schemas.microsoft.com/office/drawing/2014/main" id="{00000000-0008-0000-0700-000027480000}"/>
                  </a:ext>
                </a:extLst>
              </xdr:cNvPr>
              <xdr:cNvSpPr/>
            </xdr:nvSpPr>
            <xdr:spPr bwMode="auto">
              <a:xfrm>
                <a:off x="3667125" y="504816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86942</xdr:rowOff>
    </xdr:from>
    <xdr:to>
      <xdr:col>16</xdr:col>
      <xdr:colOff>255958</xdr:colOff>
      <xdr:row>9</xdr:row>
      <xdr:rowOff>103558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>
          <a:grpSpLocks noChangeAspect="1"/>
        </xdr:cNvGrpSpPr>
      </xdr:nvGrpSpPr>
      <xdr:grpSpPr>
        <a:xfrm>
          <a:off x="161925" y="540967"/>
          <a:ext cx="9774608" cy="937366"/>
          <a:chOff x="3667125" y="504816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8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8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8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8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8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8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8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800-00000F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8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3770" name="Group Box 1242" hidden="1">
                <a:extLst>
                  <a:ext uri="{63B3BB69-23CF-44E3-9099-C40C66FF867C}">
                    <a14:compatExt spid="_x0000_s23770"/>
                  </a:ext>
                  <a:ext uri="{FF2B5EF4-FFF2-40B4-BE49-F238E27FC236}">
                    <a16:creationId xmlns:a16="http://schemas.microsoft.com/office/drawing/2014/main" id="{00000000-0008-0000-0800-0000DA5C0000}"/>
                  </a:ext>
                </a:extLst>
              </xdr:cNvPr>
              <xdr:cNvSpPr/>
            </xdr:nvSpPr>
            <xdr:spPr bwMode="auto">
              <a:xfrm>
                <a:off x="3667125" y="504816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88300</xdr:rowOff>
    </xdr:from>
    <xdr:to>
      <xdr:col>18</xdr:col>
      <xdr:colOff>160478</xdr:colOff>
      <xdr:row>9</xdr:row>
      <xdr:rowOff>102200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 noChangeAspect="1"/>
        </xdr:cNvGrpSpPr>
      </xdr:nvGrpSpPr>
      <xdr:grpSpPr>
        <a:xfrm>
          <a:off x="161925" y="542325"/>
          <a:ext cx="9736278" cy="934650"/>
          <a:chOff x="3667125" y="504827"/>
          <a:chExt cx="9772650" cy="933451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4" name="Prostokąt: zaokrąglony róg i ścięty róg u góry 1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900-00000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900-00000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900-00001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900-00001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900-00001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900-00001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900-00001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900-00001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900-00001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900-00001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900-00001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9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8590" name="Group Box 1966" hidden="1">
                <a:extLst>
                  <a:ext uri="{63B3BB69-23CF-44E3-9099-C40C66FF867C}">
                    <a14:compatExt spid="_x0000_s28590"/>
                  </a:ext>
                  <a:ext uri="{FF2B5EF4-FFF2-40B4-BE49-F238E27FC236}">
                    <a16:creationId xmlns:a16="http://schemas.microsoft.com/office/drawing/2014/main" id="{00000000-0008-0000-0900-0000AE6F0000}"/>
                  </a:ext>
                </a:extLst>
              </xdr:cNvPr>
              <xdr:cNvSpPr/>
            </xdr:nvSpPr>
            <xdr:spPr bwMode="auto">
              <a:xfrm>
                <a:off x="3667125" y="504827"/>
                <a:ext cx="9772650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84219</xdr:rowOff>
    </xdr:from>
    <xdr:to>
      <xdr:col>13</xdr:col>
      <xdr:colOff>228600</xdr:colOff>
      <xdr:row>9</xdr:row>
      <xdr:rowOff>106281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>
          <a:grpSpLocks noChangeAspect="1"/>
        </xdr:cNvGrpSpPr>
      </xdr:nvGrpSpPr>
      <xdr:grpSpPr>
        <a:xfrm>
          <a:off x="161925" y="544594"/>
          <a:ext cx="9772650" cy="930112"/>
          <a:chOff x="3667124" y="504810"/>
          <a:chExt cx="9772650" cy="933451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A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A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A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A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A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A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A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A00-00001C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A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248" name="Group Box 1768" hidden="1">
                <a:extLst>
                  <a:ext uri="{63B3BB69-23CF-44E3-9099-C40C66FF867C}">
                    <a14:compatExt spid="_x0000_s22248"/>
                  </a:ext>
                  <a:ext uri="{FF2B5EF4-FFF2-40B4-BE49-F238E27FC236}">
                    <a16:creationId xmlns:a16="http://schemas.microsoft.com/office/drawing/2014/main" id="{00000000-0008-0000-0A00-0000E8560000}"/>
                  </a:ext>
                </a:extLst>
              </xdr:cNvPr>
              <xdr:cNvSpPr/>
            </xdr:nvSpPr>
            <xdr:spPr bwMode="auto">
              <a:xfrm>
                <a:off x="3667124" y="504810"/>
                <a:ext cx="9772650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1044032</xdr:colOff>
      <xdr:row>8</xdr:row>
      <xdr:rowOff>133350</xdr:rowOff>
    </xdr:to>
    <xdr:grpSp>
      <xdr:nvGrpSpPr>
        <xdr:cNvPr id="30" name="Grupa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GrpSpPr/>
      </xdr:nvGrpSpPr>
      <xdr:grpSpPr>
        <a:xfrm>
          <a:off x="161925" y="609600"/>
          <a:ext cx="7775032" cy="742950"/>
          <a:chOff x="3667124" y="504825"/>
          <a:chExt cx="9772651" cy="933452"/>
        </a:xfrm>
      </xdr:grpSpPr>
      <xdr:grpSp>
        <xdr:nvGrpSpPr>
          <xdr:cNvPr id="31" name="Grupa 3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32" name="Prostokąt: zaokrąglony róg i ścięty róg u góry 31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B00-00002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33" name="Prostokąt: zaokrąglony róg i ścięty róg u góry 32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B00-00002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34" name="Prostokąt: zaokrąglony róg i ścięty róg u góry 3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B00-00002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35" name="Prostokąt: zaokrąglony róg i ścięty róg u góry 3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B00-00002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36" name="Prostokąt: zaokrąglony róg i ścięty róg u góry 35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B00-00002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B00-00002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B00-00002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39" name="Prostokąt: zaokrąglony róg i ścięty róg u góry 38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B00-00002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40" name="Prostokąt: zaokrąglony róg i ścięty róg u góry 39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B00-00002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41" name="Prostokąt: zaokrąglony róg i ścięty róg u góry 40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B00-00002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42" name="Prostokąt: zaokrąglony róg i ścięty róg u góry 41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B00-00002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43" name="Prostokąt: zaokrąglony róg i ścięty róg u góry 42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B00-00002B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2773" name="Group Box 5" hidden="1">
                <a:extLst>
                  <a:ext uri="{63B3BB69-23CF-44E3-9099-C40C66FF867C}">
                    <a14:compatExt spid="_x0000_s32773"/>
                  </a:ext>
                  <a:ext uri="{FF2B5EF4-FFF2-40B4-BE49-F238E27FC236}">
                    <a16:creationId xmlns:a16="http://schemas.microsoft.com/office/drawing/2014/main" id="{00000000-0008-0000-0B00-000005800000}"/>
                  </a:ext>
                </a:extLst>
              </xdr:cNvPr>
              <xdr:cNvSpPr/>
            </xdr:nvSpPr>
            <xdr:spPr bwMode="auto">
              <a:xfrm>
                <a:off x="3667124" y="504825"/>
                <a:ext cx="9772651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84202</xdr:rowOff>
    </xdr:from>
    <xdr:to>
      <xdr:col>18</xdr:col>
      <xdr:colOff>161823</xdr:colOff>
      <xdr:row>9</xdr:row>
      <xdr:rowOff>106298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pSpPr>
          <a:grpSpLocks noChangeAspect="1"/>
        </xdr:cNvGrpSpPr>
      </xdr:nvGrpSpPr>
      <xdr:grpSpPr>
        <a:xfrm>
          <a:off x="161925" y="544577"/>
          <a:ext cx="9737623" cy="930146"/>
          <a:chOff x="3667125" y="504823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E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E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E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E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E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E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E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E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E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E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E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E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E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4817" name="Group Box 1" hidden="1">
                <a:extLst>
                  <a:ext uri="{63B3BB69-23CF-44E3-9099-C40C66FF867C}">
                    <a14:compatExt spid="_x0000_s34817"/>
                  </a:ext>
                  <a:ext uri="{FF2B5EF4-FFF2-40B4-BE49-F238E27FC236}">
                    <a16:creationId xmlns:a16="http://schemas.microsoft.com/office/drawing/2014/main" id="{00000000-0008-0000-0E00-000001880000}"/>
                  </a:ext>
                </a:extLst>
              </xdr:cNvPr>
              <xdr:cNvSpPr/>
            </xdr:nvSpPr>
            <xdr:spPr bwMode="auto">
              <a:xfrm>
                <a:off x="3667125" y="504823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1046753</xdr:colOff>
      <xdr:row>8</xdr:row>
      <xdr:rowOff>130629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pSpPr/>
      </xdr:nvGrpSpPr>
      <xdr:grpSpPr>
        <a:xfrm>
          <a:off x="161925" y="609600"/>
          <a:ext cx="7780928" cy="740229"/>
          <a:chOff x="3667127" y="504825"/>
          <a:chExt cx="9772651" cy="933452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F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F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F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F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F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F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F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F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F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F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F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F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F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5841" name="Group Box 1" hidden="1">
                <a:extLst>
                  <a:ext uri="{63B3BB69-23CF-44E3-9099-C40C66FF867C}">
                    <a14:compatExt spid="_x0000_s35841"/>
                  </a:ext>
                  <a:ext uri="{FF2B5EF4-FFF2-40B4-BE49-F238E27FC236}">
                    <a16:creationId xmlns:a16="http://schemas.microsoft.com/office/drawing/2014/main" id="{00000000-0008-0000-0F00-0000018C0000}"/>
                  </a:ext>
                </a:extLst>
              </xdr:cNvPr>
              <xdr:cNvSpPr/>
            </xdr:nvSpPr>
            <xdr:spPr bwMode="auto">
              <a:xfrm>
                <a:off x="3667127" y="504825"/>
                <a:ext cx="9772651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24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omments" Target="../comments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32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7.xml"/><Relationship Id="rId13" Type="http://schemas.openxmlformats.org/officeDocument/2006/relationships/ctrlProp" Target="../ctrlProps/ctrlProp42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6.xml"/><Relationship Id="rId12" Type="http://schemas.openxmlformats.org/officeDocument/2006/relationships/ctrlProp" Target="../ctrlProps/ctrlProp4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5.xml"/><Relationship Id="rId11" Type="http://schemas.openxmlformats.org/officeDocument/2006/relationships/ctrlProp" Target="../ctrlProps/ctrlProp40.xml"/><Relationship Id="rId5" Type="http://schemas.openxmlformats.org/officeDocument/2006/relationships/ctrlProp" Target="../ctrlProps/ctrlProp34.xml"/><Relationship Id="rId10" Type="http://schemas.openxmlformats.org/officeDocument/2006/relationships/ctrlProp" Target="../ctrlProps/ctrlProp39.xml"/><Relationship Id="rId4" Type="http://schemas.openxmlformats.org/officeDocument/2006/relationships/ctrlProp" Target="../ctrlProps/ctrlProp33.xml"/><Relationship Id="rId9" Type="http://schemas.openxmlformats.org/officeDocument/2006/relationships/ctrlProp" Target="../ctrlProps/ctrlProp3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4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4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6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4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8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>
    <tabColor theme="4"/>
    <pageSetUpPr fitToPage="1"/>
  </sheetPr>
  <dimension ref="B4:K47"/>
  <sheetViews>
    <sheetView showGridLines="0" tabSelected="1" topLeftCell="B4" zoomScaleNormal="100" workbookViewId="0">
      <selection activeCell="B4" sqref="B4"/>
    </sheetView>
  </sheetViews>
  <sheetFormatPr defaultColWidth="0" defaultRowHeight="14.5" zeroHeight="1"/>
  <cols>
    <col min="1" max="1" width="9.33203125" style="6" hidden="1" customWidth="1"/>
    <col min="2" max="2" width="2.77734375" style="6" customWidth="1"/>
    <col min="3" max="3" width="25.109375" style="6" customWidth="1"/>
    <col min="4" max="4" width="75.77734375" style="6" customWidth="1"/>
    <col min="5" max="5" width="5.77734375" style="6" customWidth="1"/>
    <col min="6" max="6" width="21.6640625" style="6" customWidth="1"/>
    <col min="7" max="7" width="40.77734375" style="6" customWidth="1"/>
    <col min="8" max="8" width="2.77734375" style="6" customWidth="1"/>
    <col min="9" max="11" width="0" style="6" hidden="1" customWidth="1"/>
    <col min="12" max="16384" width="9.33203125" style="6" hidden="1"/>
  </cols>
  <sheetData>
    <row r="4" spans="3:11" ht="5.15" customHeight="1">
      <c r="C4" s="216"/>
      <c r="D4" s="216"/>
      <c r="E4" s="216"/>
      <c r="F4" s="216"/>
      <c r="G4" s="216"/>
    </row>
    <row r="5" spans="3:11">
      <c r="C5" s="11" t="s">
        <v>0</v>
      </c>
      <c r="D5" s="216"/>
      <c r="E5" s="216"/>
      <c r="F5" s="216"/>
      <c r="G5" s="216"/>
    </row>
    <row r="6" spans="3:11" ht="15" thickBot="1">
      <c r="C6" s="216"/>
      <c r="D6" s="216"/>
      <c r="E6" s="216"/>
      <c r="F6" s="216"/>
      <c r="G6" s="216"/>
    </row>
    <row r="7" spans="3:11" ht="15" thickBot="1">
      <c r="C7" s="615" t="s">
        <v>804</v>
      </c>
      <c r="D7" s="663"/>
      <c r="E7" s="608" t="str">
        <f>IF(ISTEXT(D7),"✅","⛔")</f>
        <v>⛔</v>
      </c>
      <c r="F7" s="614" t="s">
        <v>810</v>
      </c>
      <c r="G7" s="664"/>
      <c r="H7" s="608" t="str">
        <f>IF(ISTEXT(G7),"✅","⛔")</f>
        <v>⛔</v>
      </c>
    </row>
    <row r="8" spans="3:11" ht="15" thickBot="1">
      <c r="C8" s="615" t="s">
        <v>805</v>
      </c>
      <c r="D8" s="612"/>
      <c r="E8" s="608" t="str">
        <f>IF(ISNUMBER(D8),"✅","⛔")</f>
        <v>⛔</v>
      </c>
      <c r="F8" s="614" t="s">
        <v>811</v>
      </c>
      <c r="G8" s="619"/>
      <c r="H8" s="608" t="str">
        <f>IF(ISNUMBER(G8),"✅","⛔")</f>
        <v>⛔</v>
      </c>
    </row>
    <row r="9" spans="3:11" ht="15" thickBot="1">
      <c r="C9" s="615" t="s">
        <v>806</v>
      </c>
      <c r="D9" s="663"/>
      <c r="E9" s="608" t="str">
        <f>IF(ISTEXT(D9),"✅","⛔")</f>
        <v>⛔</v>
      </c>
      <c r="F9" s="614" t="s">
        <v>812</v>
      </c>
      <c r="G9" s="625"/>
      <c r="H9" s="608" t="str">
        <f>IF(ISTEXT(G9),"✅","⛔")</f>
        <v>⛔</v>
      </c>
    </row>
    <row r="10" spans="3:11" ht="15" thickBot="1">
      <c r="C10" s="617" t="s">
        <v>807</v>
      </c>
      <c r="D10" s="663"/>
      <c r="E10" s="608" t="str">
        <f>IF(ISTEXT(D10),"✅","⛔")</f>
        <v>⛔</v>
      </c>
      <c r="F10" s="649" t="s">
        <v>844</v>
      </c>
      <c r="G10" s="290"/>
      <c r="H10" s="608" t="str">
        <f>IF(ISTEXT(G10),IF(OR(AND(OR(G10="Lider konsorcjum",G10="Wnioskodawca samodzielny"),OR(G11="MŚP",G11="Duże przedsiębiorstwo")),AND(G10="Konsorcjant")),"✅","⛔"),"⛔")</f>
        <v>⛔</v>
      </c>
    </row>
    <row r="11" spans="3:11" ht="15" thickBot="1">
      <c r="C11" s="615" t="s">
        <v>808</v>
      </c>
      <c r="D11" s="611"/>
      <c r="E11" s="608" t="str">
        <f>IF(ISTEXT(D11),"✅","⛔")</f>
        <v>⛔</v>
      </c>
      <c r="F11" s="614" t="s">
        <v>813</v>
      </c>
      <c r="G11" s="290"/>
      <c r="H11" s="608" t="str">
        <f>IF(ISTEXT(G11),"✅","⛔")</f>
        <v>⛔</v>
      </c>
    </row>
    <row r="12" spans="3:11" ht="15" thickBot="1">
      <c r="C12" s="613"/>
      <c r="D12" s="216"/>
      <c r="E12" s="608"/>
      <c r="F12" s="636" t="s">
        <v>833</v>
      </c>
      <c r="G12" s="290"/>
      <c r="H12" s="608" t="str">
        <f>IF(ISTEXT(G12),IF(OR(AND(G12="Uproszczona",OR(G11="MŚP",G11="Organizacja badawcza")),AND(G12="Pełna rachunkowość",G11&lt;&gt;"Organizacja badawcza")),"✅","⛔"),"⛔")</f>
        <v>⛔</v>
      </c>
    </row>
    <row r="13" spans="3:11" ht="15" thickBot="1">
      <c r="C13" s="613"/>
      <c r="D13" s="706"/>
      <c r="E13" s="708" t="str">
        <f>IF(ISTEXT(Tytul_projektu),"✅","⛔")</f>
        <v>⛔</v>
      </c>
      <c r="F13" s="636" t="s">
        <v>832</v>
      </c>
      <c r="G13" s="290"/>
      <c r="H13" s="608" t="str">
        <f>IF(ISTEXT(G13),"✅","⛔")</f>
        <v>⛔</v>
      </c>
    </row>
    <row r="14" spans="3:11" ht="75" customHeight="1" thickBot="1">
      <c r="C14" s="618" t="s">
        <v>809</v>
      </c>
      <c r="D14" s="707"/>
      <c r="E14" s="708"/>
      <c r="F14" s="1"/>
      <c r="G14" s="651" t="s">
        <v>845</v>
      </c>
    </row>
    <row r="15" spans="3:11">
      <c r="C15"/>
      <c r="D15"/>
      <c r="E15" s="1"/>
      <c r="F15" s="1"/>
      <c r="G15" s="1"/>
      <c r="H15"/>
      <c r="I15"/>
      <c r="J15"/>
      <c r="K15"/>
    </row>
    <row r="16" spans="3:11">
      <c r="C16"/>
      <c r="D16"/>
      <c r="E16" s="1"/>
      <c r="F16" s="1"/>
      <c r="G16" s="1"/>
      <c r="H16"/>
      <c r="I16"/>
      <c r="J16"/>
      <c r="K16"/>
    </row>
    <row r="17" spans="3:11" ht="14.5" customHeight="1">
      <c r="C17"/>
      <c r="D17"/>
      <c r="E17" s="1"/>
      <c r="F17"/>
      <c r="G17"/>
      <c r="H17"/>
      <c r="I17"/>
      <c r="J17"/>
      <c r="K17"/>
    </row>
    <row r="18" spans="3:11">
      <c r="C18"/>
      <c r="D18"/>
      <c r="E18" s="1"/>
      <c r="F18"/>
      <c r="G18"/>
      <c r="H18"/>
      <c r="I18"/>
      <c r="J18"/>
      <c r="K18"/>
    </row>
    <row r="19" spans="3:11">
      <c r="C19"/>
      <c r="D19"/>
      <c r="E19" s="1"/>
      <c r="F19"/>
      <c r="G19"/>
      <c r="H19"/>
      <c r="I19"/>
      <c r="J19"/>
      <c r="K19"/>
    </row>
    <row r="20" spans="3:11">
      <c r="C20"/>
      <c r="D20"/>
      <c r="E20" s="1"/>
      <c r="F20"/>
      <c r="G20"/>
      <c r="H20"/>
      <c r="I20"/>
      <c r="J20"/>
      <c r="K20"/>
    </row>
    <row r="21" spans="3:11" ht="5.15" customHeight="1">
      <c r="C21" s="216"/>
      <c r="D21" s="216"/>
      <c r="E21" s="216"/>
      <c r="F21" s="216"/>
      <c r="G21" s="216"/>
    </row>
    <row r="22" spans="3:11">
      <c r="C22" s="216"/>
      <c r="D22" s="216"/>
      <c r="E22" s="216"/>
      <c r="F22" s="216"/>
      <c r="G22" s="704" t="s">
        <v>901</v>
      </c>
    </row>
    <row r="23" spans="3:11" ht="4" customHeight="1"/>
    <row r="33" s="6" customFormat="1" hidden="1"/>
    <row r="34" s="6" customFormat="1" hidden="1"/>
    <row r="35" s="6" customFormat="1" hidden="1"/>
    <row r="36" s="6" customFormat="1" hidden="1"/>
    <row r="37" s="6" customFormat="1" hidden="1"/>
    <row r="38" s="6" customFormat="1" hidden="1"/>
    <row r="39" s="6" customFormat="1" hidden="1"/>
    <row r="40" s="6" customFormat="1" hidden="1"/>
    <row r="41" s="6" customFormat="1" hidden="1"/>
    <row r="42" s="6" customFormat="1" hidden="1"/>
    <row r="43" s="6" customFormat="1" hidden="1"/>
    <row r="44" s="6" customFormat="1" hidden="1"/>
    <row r="45" s="6" customFormat="1" hidden="1"/>
    <row r="46" s="6" customFormat="1" hidden="1"/>
    <row r="47" s="6" customFormat="1" hidden="1"/>
  </sheetData>
  <sheetProtection algorithmName="SHA-512" hashValue="3AeIeqPwDdekBbOPLh2f2jlo6E3C882cyCL6LTMShiew3xEbtEMa6vG6LVZywMx15XO2FzUlfbudrPHpMfRkKA==" saltValue="ypkkPRrrM41vTycbMnlx4g==" spinCount="100000" sheet="1" objects="1" scenarios="1"/>
  <mergeCells count="2">
    <mergeCell ref="D13:D14"/>
    <mergeCell ref="E13:E14"/>
  </mergeCells>
  <conditionalFormatting sqref="E7:E11 H10:H13">
    <cfRule type="containsText" dxfId="481" priority="14" operator="containsText" text="⛔">
      <formula>NOT(ISERROR(SEARCH("⛔",E7)))</formula>
    </cfRule>
    <cfRule type="containsText" dxfId="480" priority="15" operator="containsText" text="✅">
      <formula>NOT(ISERROR(SEARCH("✅",E7)))</formula>
    </cfRule>
  </conditionalFormatting>
  <conditionalFormatting sqref="H7:H8">
    <cfRule type="containsText" dxfId="479" priority="10" operator="containsText" text="⛔">
      <formula>NOT(ISERROR(SEARCH("⛔",H7)))</formula>
    </cfRule>
    <cfRule type="containsText" dxfId="478" priority="11" operator="containsText" text="✅">
      <formula>NOT(ISERROR(SEARCH("✅",H7)))</formula>
    </cfRule>
  </conditionalFormatting>
  <conditionalFormatting sqref="H9">
    <cfRule type="containsText" dxfId="477" priority="8" operator="containsText" text="⛔">
      <formula>NOT(ISERROR(SEARCH("⛔",H9)))</formula>
    </cfRule>
    <cfRule type="containsText" dxfId="476" priority="9" operator="containsText" text="✅">
      <formula>NOT(ISERROR(SEARCH("✅",H9)))</formula>
    </cfRule>
  </conditionalFormatting>
  <conditionalFormatting sqref="G14">
    <cfRule type="expression" dxfId="475" priority="1553">
      <formula>$G$11&lt;&gt;"Organizacja badawcza"</formula>
    </cfRule>
  </conditionalFormatting>
  <conditionalFormatting sqref="E13">
    <cfRule type="containsText" dxfId="474" priority="1" operator="containsText" text="⛔">
      <formula>NOT(ISERROR(SEARCH("⛔",E13)))</formula>
    </cfRule>
    <cfRule type="containsText" dxfId="473" priority="2" operator="containsText" text="✅">
      <formula>NOT(ISERROR(SEARCH("✅",E13)))</formula>
    </cfRule>
  </conditionalFormatting>
  <dataValidations count="7">
    <dataValidation type="list" allowBlank="1" showInputMessage="1" showErrorMessage="1" sqref="G11" xr:uid="{0F9203DF-713C-4C23-B7BE-5607F253654B}">
      <formula1>"MŚP,Duże przedsiębiorstwo,Organizacja badawcza,Organizacja pozarządowa/NGO"</formula1>
    </dataValidation>
    <dataValidation type="textLength" operator="equal" allowBlank="1" showInputMessage="1" showErrorMessage="1" errorTitle="Nieprawidłowy numer" error="Podaj 10-cyfrowy numer NIP nie używając myślników, spacji, etc." promptTitle="Informacja" prompt="Podaj 10-cyfrowy numer NIP nie używając myślników, spacji, etc." sqref="D8" xr:uid="{7785D75F-4422-4A29-81D2-139FBD368819}">
      <formula1>10</formula1>
    </dataValidation>
    <dataValidation type="textLength" operator="equal" allowBlank="1" showInputMessage="1" showErrorMessage="1" errorTitle="Nieprawidłowy numer" error="Podaj 9-cyfrowy numer telefonu. Nie używaj spacji, myślników, etc." promptTitle="Informacja" prompt="Podaj 9-cyfrowy numer telefonu. Nie używaj spacji, myślników, etc." sqref="G8" xr:uid="{5A0BB025-EDF7-478D-A6FE-3902D28FF672}">
      <formula1>9</formula1>
    </dataValidation>
    <dataValidation type="list" allowBlank="1" sqref="G13" xr:uid="{4F85EB6E-0CFC-417E-9714-36B898767418}">
      <formula1>"tak,nie"</formula1>
    </dataValidation>
    <dataValidation type="list" allowBlank="1" sqref="G12" xr:uid="{BF7002F5-DD71-4B1A-91C6-DAC49FB70015}">
      <formula1>"Pełna rachunkowość,Uproszczona"</formula1>
    </dataValidation>
    <dataValidation type="list" allowBlank="1" sqref="G10" xr:uid="{95DF621A-F7C9-4D51-8F91-8B43065BF42A}">
      <formula1>"Wnioskodawca samodzielny,Lider konsorcjum,Konsorcjant"</formula1>
    </dataValidation>
    <dataValidation type="list" allowBlank="1" showInputMessage="1" showErrorMessage="1" promptTitle="Informacja" prompt="Wybierz z listy" sqref="D11" xr:uid="{8ECF0C06-0249-4E7F-B863-3F43BD222E55}">
      <formula1>Lista_Wojewodztwa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fitToHeight="0" orientation="landscape" r:id="rId1"/>
  <headerFooter>
    <oddHeader>&amp;C&amp;A</oddHeader>
    <oddFooter>&amp;L&amp;F&amp;CStrona &amp;P z &amp;N&amp;RData i godzina wydruku: &amp;D &amp;T</oddFooter>
  </headerFooter>
  <ignoredErrors>
    <ignoredError sqref="H8 E8 H10 H12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2" r:id="rId4" name="Group Box 24">
              <controlPr defaultSize="0" autoFill="0" autoPict="0">
                <anchor moveWithCells="1">
                  <from>
                    <xdr:col>2</xdr:col>
                    <xdr:colOff>0</xdr:colOff>
                    <xdr:row>15</xdr:row>
                    <xdr:rowOff>0</xdr:rowOff>
                  </from>
                  <to>
                    <xdr:col>7</xdr:col>
                    <xdr:colOff>95250</xdr:colOff>
                    <xdr:row>19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5" name="Check Box 25">
              <controlPr defaultSize="0" autoFill="0" autoLine="0" autoPict="0" macro="[0]!OB_VAT_Kwalifikowalny">
                <anchor moveWithCells="1">
                  <from>
                    <xdr:col>6</xdr:col>
                    <xdr:colOff>209550</xdr:colOff>
                    <xdr:row>13</xdr:row>
                    <xdr:rowOff>571500</xdr:rowOff>
                  </from>
                  <to>
                    <xdr:col>6</xdr:col>
                    <xdr:colOff>2279650</xdr:colOff>
                    <xdr:row>13</xdr:row>
                    <xdr:rowOff>889000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8">
    <tabColor theme="8"/>
    <pageSetUpPr fitToPage="1"/>
  </sheetPr>
  <dimension ref="A1:AO265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61.109375" style="1" bestFit="1" customWidth="1"/>
    <col min="3" max="3" width="16.44140625" style="1" customWidth="1"/>
    <col min="4" max="4" width="8.109375" style="1" customWidth="1"/>
    <col min="5" max="5" width="8.109375" style="254" hidden="1" customWidth="1"/>
    <col min="6" max="6" width="1.33203125" style="1" customWidth="1"/>
    <col min="7" max="9" width="9.77734375" style="1" customWidth="1"/>
    <col min="10" max="10" width="10.77734375" style="1" customWidth="1"/>
    <col min="11" max="30" width="9.77734375" style="1" customWidth="1"/>
    <col min="31" max="31" width="9.77734375" customWidth="1"/>
    <col min="32" max="32" width="2.77734375" customWidth="1"/>
    <col min="33" max="37" width="9.33203125" hidden="1" customWidth="1"/>
    <col min="38" max="16384" width="9.33203125" style="1" hidden="1"/>
  </cols>
  <sheetData>
    <row r="1" spans="2:31"/>
    <row r="2" spans="2:31" ht="12" customHeight="1">
      <c r="B2" s="711" t="str" cm="1">
        <f t="array" ref="B2">Projekt_Info_Short</f>
        <v>Wstaw nazwę podmiotu oraz tytuł projektu w zakładce Dane Wnioskodawcy</v>
      </c>
      <c r="C2" s="711"/>
      <c r="D2" s="711"/>
      <c r="E2" s="711"/>
      <c r="F2" s="711"/>
      <c r="G2" s="711"/>
      <c r="H2" s="711"/>
      <c r="I2" s="711"/>
      <c r="J2" s="711"/>
      <c r="K2" s="711"/>
      <c r="L2" s="711"/>
      <c r="M2" s="711"/>
      <c r="N2" s="711"/>
      <c r="O2" s="711"/>
      <c r="P2" s="711"/>
      <c r="Q2" s="711"/>
      <c r="R2" s="711"/>
      <c r="S2" s="711"/>
      <c r="T2" s="711"/>
      <c r="U2" s="711"/>
      <c r="V2" s="711"/>
      <c r="W2" s="711"/>
      <c r="X2" s="711"/>
      <c r="Y2" s="711"/>
      <c r="Z2" s="711"/>
      <c r="AA2" s="711"/>
    </row>
    <row r="3" spans="2:31" ht="12" customHeight="1">
      <c r="B3" s="712"/>
      <c r="C3" s="712"/>
      <c r="D3" s="712"/>
      <c r="E3" s="712"/>
      <c r="F3" s="712"/>
      <c r="G3" s="712"/>
      <c r="H3" s="712"/>
      <c r="I3" s="712"/>
      <c r="J3" s="712"/>
      <c r="K3" s="712"/>
      <c r="L3" s="712"/>
      <c r="M3" s="712"/>
      <c r="N3" s="712"/>
      <c r="O3" s="712"/>
      <c r="P3" s="712"/>
      <c r="Q3" s="712"/>
      <c r="R3" s="712"/>
      <c r="S3" s="712"/>
      <c r="T3" s="712"/>
      <c r="U3" s="712"/>
      <c r="V3" s="712"/>
      <c r="W3" s="712"/>
      <c r="X3" s="712"/>
      <c r="Y3" s="712"/>
      <c r="Z3" s="712"/>
      <c r="AA3" s="712"/>
    </row>
    <row r="4" spans="2:31"/>
    <row r="5" spans="2:31"/>
    <row r="6" spans="2:31"/>
    <row r="7" spans="2:31"/>
    <row r="8" spans="2:31"/>
    <row r="9" spans="2:31"/>
    <row r="10" spans="2:31"/>
    <row r="11" spans="2:31">
      <c r="C11" s="278"/>
    </row>
    <row r="12" spans="2:31" ht="12" customHeight="1">
      <c r="B12" s="52" t="s">
        <v>1</v>
      </c>
      <c r="C12" s="291"/>
      <c r="D12" s="609" t="str">
        <f>IF(ISNUMBER(C12),"✅","⛔")</f>
        <v>⛔</v>
      </c>
      <c r="H12" s="720" t="str">
        <f>IF(ISBLANK(RokObrotowyPoczatek),"",IF(MONTH(RokObrotowyPoczatek)&lt;&gt;1,"Rok obrotowy różny od roku kalendarzowego","Rok obrotowy zgodny z rokiem kalendarzowym"))</f>
        <v/>
      </c>
      <c r="I12" s="720"/>
      <c r="J12" s="720"/>
      <c r="K12" s="720"/>
      <c r="L12" s="282"/>
    </row>
    <row r="13" spans="2:31">
      <c r="H13" s="282"/>
      <c r="I13" s="282"/>
      <c r="J13" s="282"/>
      <c r="K13" s="282"/>
      <c r="L13" s="280"/>
    </row>
    <row r="14" spans="2:31">
      <c r="B14" s="266" t="s">
        <v>2</v>
      </c>
      <c r="C14" s="291"/>
      <c r="D14" s="609"/>
      <c r="H14" s="717" t="str">
        <f>IF(OR(ISBLANK(C12),ISBLANK(Poczatek),ISBLANK(C18),ISBLANK(D16),ISBLANK(D18),H19&lt;0,ISBLANK(Okres_Prognozy)),"Uzupełnij wszystkie wymagane pola: datę rozpoczęcia bieżącego roku obrotowego oraz rok i miesiąc rozpoczęcia i zakończenia Projektu","")</f>
        <v>Uzupełnij wszystkie wymagane pola: datę rozpoczęcia bieżącego roku obrotowego oraz rok i miesiąc rozpoczęcia i zakończenia Projektu</v>
      </c>
      <c r="I14" s="717"/>
      <c r="J14" s="717"/>
      <c r="K14" s="717"/>
      <c r="L14" s="280"/>
      <c r="AE14" s="1"/>
    </row>
    <row r="15" spans="2:31">
      <c r="H15" s="717"/>
      <c r="I15" s="717"/>
      <c r="J15" s="717"/>
      <c r="K15" s="717"/>
      <c r="L15" s="8"/>
    </row>
    <row r="16" spans="2:31">
      <c r="B16" s="266" t="s">
        <v>825</v>
      </c>
      <c r="C16" s="304"/>
      <c r="D16" s="304"/>
      <c r="E16" s="306"/>
      <c r="F16" s="609" t="str">
        <f>IF(AND(ISNUMBER(C16),ISNUMBER(D16)),"✅","⛔")</f>
        <v>⛔</v>
      </c>
      <c r="H16" s="717"/>
      <c r="I16" s="717"/>
      <c r="J16" s="717"/>
      <c r="K16" s="717"/>
      <c r="L16" s="8"/>
    </row>
    <row r="17" spans="1:37" ht="12.5" thickBot="1">
      <c r="B17" s="267" t="s">
        <v>3</v>
      </c>
      <c r="C17" s="429">
        <v>2030</v>
      </c>
      <c r="M17" s="281"/>
    </row>
    <row r="18" spans="1:37">
      <c r="B18" s="266" t="s">
        <v>826</v>
      </c>
      <c r="C18" s="304"/>
      <c r="D18" s="304"/>
      <c r="E18" s="306"/>
      <c r="F18" s="609" t="str">
        <f>IF(AND(ISNUMBER(C18),ISNUMBER(D18)),"✅","⛔")</f>
        <v>⛔</v>
      </c>
      <c r="H18" s="714" t="s">
        <v>6</v>
      </c>
      <c r="I18" s="715"/>
      <c r="J18" s="715"/>
      <c r="K18" s="716"/>
    </row>
    <row r="19" spans="1:37" ht="13">
      <c r="B19" s="490" t="s">
        <v>795</v>
      </c>
      <c r="C19" s="630" t="str">
        <f>IF(OR(ISBLANK(RokObrotowyPoczatek),ISBLANK(Koniec_Projekt)),"Niepełne dane",IF('Dane Wnioskodawcy'!G11="Organizacja badawcza",Koniec_Projekt-YEAR(RokObrotowyPoczatek),Koniec_Projekt-YEAR(RokObrotowyPoczatek)+1))</f>
        <v>Niepełne dane</v>
      </c>
      <c r="H19" s="268">
        <f>IF(OR(ISBLANK(D16),ISBLANK(D18),ISBLANK(Poczatek),ISBLANK(Koniec_Projekt)),0,IFERROR(((Koniec_Projekt-Poczatek)*12)+(D18-D16)+1,0))</f>
        <v>0</v>
      </c>
      <c r="I19" s="718" t="s">
        <v>7</v>
      </c>
      <c r="J19" s="269">
        <f>ROUNDDOWN(H19/12,0)</f>
        <v>0</v>
      </c>
      <c r="K19" s="270">
        <f>H19-(12*J19)</f>
        <v>0</v>
      </c>
    </row>
    <row r="20" spans="1:37" ht="12.5" thickBot="1">
      <c r="A20" s="607" t="str">
        <f>IF(Okres_Prognozy&gt;10,"⚠","")</f>
        <v/>
      </c>
      <c r="B20" s="266" t="s">
        <v>794</v>
      </c>
      <c r="C20" s="304"/>
      <c r="D20" s="606" t="str">
        <f>IF(Okres_Prognozy&gt;10,"⚠ Uzasadnij okres","")</f>
        <v/>
      </c>
      <c r="H20" s="271" t="str">
        <f>IF(H19=1,"miesiąc",IF(AND(H19&gt;1,H19&lt;5),"miesiące","miesięcy"))</f>
        <v>miesięcy</v>
      </c>
      <c r="I20" s="719"/>
      <c r="J20" s="274" t="str">
        <f>IF(J19=1,"rok",IF(AND(J19&gt;1,J19&lt;5),"lata","lat"))</f>
        <v>lat</v>
      </c>
      <c r="K20" s="272" t="str">
        <f>IF(K19=1,"miesiąc",IF(AND(K19&gt;1,K19&lt;5),"miesiące","miesięcy"))</f>
        <v>miesięcy</v>
      </c>
    </row>
    <row r="21" spans="1:37">
      <c r="B21" s="266" t="s">
        <v>8</v>
      </c>
      <c r="C21" s="10" t="str">
        <f>IF(OR(ISBLANK(RokObrotowyPoczatek),ISBLANK(Koniec_Projekt),ISBLANK(Okres_Prognozy)),"Niepełne dane",Koniec_Projekt+$C$20)</f>
        <v>Niepełne dane</v>
      </c>
    </row>
    <row r="22" spans="1:37">
      <c r="D22" s="8"/>
      <c r="I22" s="8"/>
    </row>
    <row r="23" spans="1:37">
      <c r="B23" s="52" t="s">
        <v>816</v>
      </c>
      <c r="C23" s="304"/>
      <c r="D23" s="8"/>
      <c r="H23" s="713" t="str">
        <f>IF(AND(C23="nie",OR(ISBLANK(C24)=FALSE,ISBLANK(D24)=FALSE)),"Usuń rok i/lub miesiąc zakończenia prac rozwojowych",IF(AND(C23="tak",OR(ISBLANK(C24)=TRUE,ISBLANK(D24)=TRUE)),"Uzupełnij rok i/lub miesiąc zakończenia prac rozwojowych",IF(AND(Koniec_PR=Koniec_Projekt,Modul_badawczo_rozwojowy=tak,D24&gt;D18),"Popraw miesiąc zakończenia prac rozwojowych","")))</f>
        <v/>
      </c>
      <c r="I23" s="713"/>
      <c r="J23" s="713"/>
      <c r="K23" s="713"/>
    </row>
    <row r="24" spans="1:37">
      <c r="B24" s="266" t="s">
        <v>729</v>
      </c>
      <c r="C24" s="662"/>
      <c r="D24" s="432"/>
      <c r="F24" s="609" t="str">
        <f>IF(AND(Modul_badawczo_rozwojowy="nie",ISBLANK(C24),ISBLANK(D24)),"✅",IF(AND(Modul_badawczo_rozwojowy="tak",ISNUMBER(C24),ISNUMBER(D24)),"✅","⛔"))</f>
        <v>⛔</v>
      </c>
      <c r="H24" s="713"/>
      <c r="I24" s="713"/>
      <c r="J24" s="713"/>
      <c r="K24" s="713"/>
    </row>
    <row r="25" spans="1:37">
      <c r="B25" s="434" t="str">
        <f>IF(Modul_badawczo_rozwojowy=tak,"Najpóźniejszy dopuszczalny termin zakończenia prac rozwojowych:","")</f>
        <v/>
      </c>
      <c r="C25" s="433" t="str">
        <f>IF(Modul_badawczo_rozwojowy=tak,Koniec_Projekt,"")</f>
        <v/>
      </c>
      <c r="D25" s="433" t="str">
        <f>IF(Modul_badawczo_rozwojowy=tak,D18,"")</f>
        <v/>
      </c>
      <c r="E25" s="267"/>
      <c r="F25" s="267"/>
      <c r="G25" s="267"/>
      <c r="H25" s="278"/>
      <c r="I25" s="278"/>
      <c r="J25" s="278"/>
      <c r="K25" s="278"/>
      <c r="AE25" s="1"/>
    </row>
    <row r="26" spans="1:37" ht="4" customHeight="1">
      <c r="B26" s="267"/>
      <c r="C26" s="267"/>
      <c r="D26" s="267"/>
      <c r="E26" s="267"/>
      <c r="F26" s="267"/>
      <c r="G26" s="267"/>
      <c r="H26" s="278"/>
      <c r="I26" s="278"/>
      <c r="J26" s="278"/>
      <c r="K26" s="278"/>
      <c r="AE26" s="1"/>
    </row>
    <row r="27" spans="1:37">
      <c r="G27" s="2"/>
      <c r="H27" s="2"/>
      <c r="I27" s="279"/>
      <c r="J27" s="56">
        <v>0</v>
      </c>
      <c r="K27" s="56">
        <v>0</v>
      </c>
      <c r="L27" s="56">
        <f t="shared" ref="L27" si="0">IF(L28=(Koniec_Projekt+1),1,IF(L28&gt;(Koniec_Projekt+1),K27+1,0))</f>
        <v>1</v>
      </c>
      <c r="M27" s="56">
        <f t="shared" ref="M27" si="1">IF(M28=(Koniec_Projekt+1),1,IF(M28&gt;(Koniec_Projekt+1),L27+1,0))</f>
        <v>2</v>
      </c>
      <c r="N27" s="56">
        <f t="shared" ref="N27" si="2">IF(N28=(Koniec_Projekt+1),1,IF(N28&gt;(Koniec_Projekt+1),M27+1,0))</f>
        <v>3</v>
      </c>
      <c r="O27" s="56">
        <f t="shared" ref="O27" si="3">IF(O28=(Koniec_Projekt+1),1,IF(O28&gt;(Koniec_Projekt+1),N27+1,0))</f>
        <v>4</v>
      </c>
      <c r="P27" s="56">
        <f t="shared" ref="P27" si="4">IF(P28=(Koniec_Projekt+1),1,IF(P28&gt;(Koniec_Projekt+1),O27+1,0))</f>
        <v>5</v>
      </c>
      <c r="Q27" s="56">
        <f>IF(Q28=(Koniec_Projekt+1),1,IF(Q28&gt;(Koniec_Projekt+1),P27+1,0))</f>
        <v>6</v>
      </c>
      <c r="R27" s="56">
        <f t="shared" ref="R27" si="5">IF(R28=(Koniec_Projekt+1),1,IF(R28&gt;(Koniec_Projekt+1),Q27+1,0))</f>
        <v>7</v>
      </c>
      <c r="S27" s="56">
        <f t="shared" ref="S27" si="6">IF(S28=(Koniec_Projekt+1),1,IF(S28&gt;(Koniec_Projekt+1),R27+1,0))</f>
        <v>8</v>
      </c>
      <c r="T27" s="56">
        <f t="shared" ref="T27" si="7">IF(T28=(Koniec_Projekt+1),1,IF(T28&gt;(Koniec_Projekt+1),S27+1,0))</f>
        <v>9</v>
      </c>
      <c r="U27" s="56">
        <f t="shared" ref="U27" si="8">IF(U28=(Koniec_Projekt+1),1,IF(U28&gt;(Koniec_Projekt+1),T27+1,0))</f>
        <v>10</v>
      </c>
      <c r="V27" s="56">
        <f t="shared" ref="V27" si="9">IF(V28=(Koniec_Projekt+1),1,IF(V28&gt;(Koniec_Projekt+1),U27+1,0))</f>
        <v>11</v>
      </c>
      <c r="W27" s="56">
        <f t="shared" ref="W27" si="10">IF(W28=(Koniec_Projekt+1),1,IF(W28&gt;(Koniec_Projekt+1),V27+1,0))</f>
        <v>12</v>
      </c>
      <c r="X27" s="56">
        <f t="shared" ref="X27" si="11">IF(X28=(Koniec_Projekt+1),1,IF(X28&gt;(Koniec_Projekt+1),W27+1,0))</f>
        <v>13</v>
      </c>
      <c r="Y27" s="56">
        <f t="shared" ref="Y27" si="12">IF(Y28=(Koniec_Projekt+1),1,IF(Y28&gt;(Koniec_Projekt+1),X27+1,0))</f>
        <v>14</v>
      </c>
      <c r="Z27" s="56">
        <f t="shared" ref="Z27" si="13">IF(Z28=(Koniec_Projekt+1),1,IF(Z28&gt;(Koniec_Projekt+1),Y27+1,0))</f>
        <v>15</v>
      </c>
      <c r="AA27" s="56">
        <f t="shared" ref="AA27" si="14">IF(AA28=(Koniec_Projekt+1),1,IF(AA28&gt;(Koniec_Projekt+1),Z27+1,0))</f>
        <v>16</v>
      </c>
      <c r="AB27" s="56">
        <f t="shared" ref="AB27" si="15">IF(AB28=(Koniec_Projekt+1),1,IF(AB28&gt;(Koniec_Projekt+1),AA27+1,0))</f>
        <v>17</v>
      </c>
      <c r="AC27" s="56">
        <f t="shared" ref="AC27" si="16">IF(AC28=(Koniec_Projekt+1),1,IF(AC28&gt;(Koniec_Projekt+1),AB27+1,0))</f>
        <v>18</v>
      </c>
      <c r="AD27" s="56">
        <f t="shared" ref="AD27" si="17">IF(AD28=(Koniec_Projekt+1),1,IF(AD28&gt;(Koniec_Projekt+1),AC27+1,0))</f>
        <v>19</v>
      </c>
      <c r="AE27" s="56">
        <f t="shared" ref="AE27" si="18">IF(AE28=(Koniec_Projekt+1),1,IF(AE28&gt;(Koniec_Projekt+1),AD27+1,0))</f>
        <v>20</v>
      </c>
    </row>
    <row r="28" spans="1:37">
      <c r="B28" s="7" t="s">
        <v>9</v>
      </c>
      <c r="G28" s="3">
        <f ca="1">IF(H28=0,0,H28-1)</f>
        <v>0</v>
      </c>
      <c r="H28" s="3">
        <f ca="1">IF(I28=0,0,I28-1)</f>
        <v>0</v>
      </c>
      <c r="I28" s="3">
        <f ca="1">IF(OR(ISBLANK(C12),ISBLANK(Poczatek),ISBLANK(C18),ISBLANK(D16),ISBLANK(D18),H19&lt;0),0,IF(ISBLANK(DaneBiezace),YEAR(RokObrotowyPoczatek)-1,IF(ISNUMBER(J28),YEAR(J28)-1,IF(ISBLANK(C12),0,IF(OR(AND(YEAR(TODAY())=YEAR(C12),ISBLANK(DaneBiezace)),AND((YEAR(C12)-YEAR(DaneBiezace)=1),(YEAR(TODAY())-YEAR(DaneBiezace)=1))),YEAR(C12)-2,YEAR(C12)-1)))))</f>
        <v>0</v>
      </c>
      <c r="J28" s="285" t="str">
        <f>IF(OR(ISBLANK(DaneBiezace),YEAR(C12)-YEAR(DaneBiezace)&gt;1),"",DaneBiezace)</f>
        <v/>
      </c>
      <c r="K28" s="28" t="str">
        <f>IF(ISBLANK(C16),"Uzupełnij dane",IF(D139=0,D151,D139))</f>
        <v>Uzupełnij dane</v>
      </c>
      <c r="L28" s="3" t="str">
        <f>IFERROR(K28+1,"")</f>
        <v/>
      </c>
      <c r="M28" s="3" t="str">
        <f t="shared" ref="M28:W28" si="19">IFERROR(L28+1,"")</f>
        <v/>
      </c>
      <c r="N28" s="3" t="str">
        <f t="shared" si="19"/>
        <v/>
      </c>
      <c r="O28" s="3" t="str">
        <f t="shared" si="19"/>
        <v/>
      </c>
      <c r="P28" s="3" t="str">
        <f t="shared" si="19"/>
        <v/>
      </c>
      <c r="Q28" s="3" t="str">
        <f t="shared" si="19"/>
        <v/>
      </c>
      <c r="R28" s="3" t="str">
        <f t="shared" si="19"/>
        <v/>
      </c>
      <c r="S28" s="3" t="str">
        <f t="shared" si="19"/>
        <v/>
      </c>
      <c r="T28" s="3" t="str">
        <f t="shared" si="19"/>
        <v/>
      </c>
      <c r="U28" s="3" t="str">
        <f t="shared" si="19"/>
        <v/>
      </c>
      <c r="V28" s="3" t="str">
        <f t="shared" si="19"/>
        <v/>
      </c>
      <c r="W28" s="3" t="str">
        <f t="shared" si="19"/>
        <v/>
      </c>
      <c r="X28" s="3" t="str">
        <f>IFERROR(W28+1,"")</f>
        <v/>
      </c>
      <c r="Y28" s="3" t="str">
        <f>IFERROR(X28+1,"")</f>
        <v/>
      </c>
      <c r="Z28" s="3" t="str">
        <f t="shared" ref="Z28:AA28" si="20">IFERROR(Y28+1,"")</f>
        <v/>
      </c>
      <c r="AA28" s="3" t="str">
        <f t="shared" si="20"/>
        <v/>
      </c>
      <c r="AB28" s="3" t="str">
        <f t="shared" ref="AB28" si="21">IFERROR(AA28+1,"")</f>
        <v/>
      </c>
      <c r="AC28" s="3" t="str">
        <f t="shared" ref="AC28" si="22">IFERROR(AB28+1,"")</f>
        <v/>
      </c>
      <c r="AD28" s="3" t="str">
        <f t="shared" ref="AD28" si="23">IFERROR(AC28+1,"")</f>
        <v/>
      </c>
      <c r="AE28" s="3" t="str">
        <f t="shared" ref="AE28" si="24">IFERROR(AD28+1,"")</f>
        <v/>
      </c>
    </row>
    <row r="29" spans="1:37" s="283" customFormat="1">
      <c r="E29" s="307"/>
      <c r="G29" s="284" t="s">
        <v>10</v>
      </c>
      <c r="H29" s="284" t="s">
        <v>11</v>
      </c>
      <c r="I29" s="284" t="s">
        <v>12</v>
      </c>
      <c r="J29" s="284" t="s">
        <v>13</v>
      </c>
      <c r="K29" s="284" t="str">
        <f t="shared" ref="K29:AC29" ca="1" si="25">IFERROR(VLOOKUP(K28,$D$139:$F$189,3,),"")</f>
        <v/>
      </c>
      <c r="L29" s="284" t="str">
        <f t="shared" ca="1" si="25"/>
        <v/>
      </c>
      <c r="M29" s="284" t="str">
        <f t="shared" ca="1" si="25"/>
        <v/>
      </c>
      <c r="N29" s="284" t="str">
        <f t="shared" ca="1" si="25"/>
        <v/>
      </c>
      <c r="O29" s="284" t="str">
        <f t="shared" ca="1" si="25"/>
        <v/>
      </c>
      <c r="P29" s="284" t="str">
        <f t="shared" ca="1" si="25"/>
        <v/>
      </c>
      <c r="Q29" s="284" t="str">
        <f t="shared" ca="1" si="25"/>
        <v/>
      </c>
      <c r="R29" s="284" t="str">
        <f t="shared" ca="1" si="25"/>
        <v/>
      </c>
      <c r="S29" s="284" t="str">
        <f t="shared" ca="1" si="25"/>
        <v/>
      </c>
      <c r="T29" s="284" t="str">
        <f t="shared" ca="1" si="25"/>
        <v/>
      </c>
      <c r="U29" s="284" t="str">
        <f t="shared" ca="1" si="25"/>
        <v/>
      </c>
      <c r="V29" s="284" t="str">
        <f t="shared" ca="1" si="25"/>
        <v/>
      </c>
      <c r="W29" s="284" t="str">
        <f t="shared" ca="1" si="25"/>
        <v/>
      </c>
      <c r="X29" s="284" t="str">
        <f t="shared" ca="1" si="25"/>
        <v/>
      </c>
      <c r="Y29" s="284" t="str">
        <f t="shared" ca="1" si="25"/>
        <v/>
      </c>
      <c r="Z29" s="284" t="str">
        <f t="shared" ca="1" si="25"/>
        <v/>
      </c>
      <c r="AA29" s="284" t="str">
        <f t="shared" ca="1" si="25"/>
        <v/>
      </c>
      <c r="AB29" s="284" t="str">
        <f t="shared" ca="1" si="25"/>
        <v/>
      </c>
      <c r="AC29" s="284" t="str">
        <f t="shared" ca="1" si="25"/>
        <v/>
      </c>
      <c r="AD29" s="284" t="str">
        <f t="shared" ref="AD29:AE29" ca="1" si="26">IFERROR(VLOOKUP(AD28,$D$139:$F$189,3,),"")</f>
        <v/>
      </c>
      <c r="AE29" s="284" t="str">
        <f t="shared" ca="1" si="26"/>
        <v/>
      </c>
      <c r="AF29"/>
      <c r="AG29"/>
      <c r="AH29"/>
      <c r="AI29"/>
      <c r="AJ29"/>
      <c r="AK29"/>
    </row>
    <row r="30" spans="1:37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7">
      <c r="B31" s="1" t="s">
        <v>14</v>
      </c>
      <c r="G31" s="2">
        <f ca="1">IFERROR(IF(G32=12,IF(OR(G28=2012,G28=2016,G28=2020,G28=2024,G28=2028,G28=2032,G28=2036,G28=2040),366,365),ROUND(30.4166*G32,0)),"")</f>
        <v>365</v>
      </c>
      <c r="H31" s="2">
        <f t="shared" ref="H31:S31" ca="1" si="27">IFERROR(IF(H32=12,IF(OR(H28=2012,H28=2016,H28=2020,H28=2024,H28=2028,H28=2032,H28=2036,H28=2040),366,365),ROUND(30.4166*H32,0)),"")</f>
        <v>365</v>
      </c>
      <c r="I31" s="2">
        <f t="shared" ca="1" si="27"/>
        <v>365</v>
      </c>
      <c r="J31" s="2" t="str">
        <f>IFERROR(IF(Rok_n="","",IF(J32=12,IF(OR(J28=2012,J28=2016,J28=2020,J28=2024,J28=2028,J28=2032,J28=2036,J28=2040),366,365),ROUND(30.4166*J32,0))),"")</f>
        <v/>
      </c>
      <c r="K31" s="2" t="str">
        <f t="shared" si="27"/>
        <v/>
      </c>
      <c r="L31" s="2" t="str">
        <f t="shared" si="27"/>
        <v/>
      </c>
      <c r="M31" s="2" t="str">
        <f t="shared" si="27"/>
        <v/>
      </c>
      <c r="N31" s="2" t="str">
        <f t="shared" si="27"/>
        <v/>
      </c>
      <c r="O31" s="2" t="str">
        <f t="shared" si="27"/>
        <v/>
      </c>
      <c r="P31" s="2" t="str">
        <f t="shared" si="27"/>
        <v/>
      </c>
      <c r="Q31" s="2" t="str">
        <f t="shared" si="27"/>
        <v/>
      </c>
      <c r="R31" s="2" t="str">
        <f t="shared" si="27"/>
        <v/>
      </c>
      <c r="S31" s="2" t="str">
        <f t="shared" si="27"/>
        <v/>
      </c>
      <c r="T31" s="2" t="str">
        <f t="shared" ref="T31:Y31" si="28">IFERROR(IF(T32=12,IF(OR(T28=2012,T28=2016,T28=2020,T28=2024,T28=2028,T28=2032,T28=2036,T28=2040),366,365),ROUND(30.4166*T32,0)),"")</f>
        <v/>
      </c>
      <c r="U31" s="2" t="str">
        <f t="shared" si="28"/>
        <v/>
      </c>
      <c r="V31" s="2" t="str">
        <f t="shared" si="28"/>
        <v/>
      </c>
      <c r="W31" s="2" t="str">
        <f t="shared" si="28"/>
        <v/>
      </c>
      <c r="X31" s="2" t="str">
        <f t="shared" si="28"/>
        <v/>
      </c>
      <c r="Y31" s="2" t="str">
        <f t="shared" si="28"/>
        <v/>
      </c>
      <c r="Z31" s="2" t="str">
        <f t="shared" ref="Z31:AA31" si="29">IFERROR(IF(Z32=12,IF(OR(Z28=2012,Z28=2016,Z28=2020,Z28=2024,Z28=2028,Z28=2032,Z28=2036,Z28=2040),366,365),ROUND(30.4166*Z32,0)),"")</f>
        <v/>
      </c>
      <c r="AA31" s="2" t="str">
        <f t="shared" si="29"/>
        <v/>
      </c>
      <c r="AB31" s="2" t="str">
        <f t="shared" ref="AB31:AC31" si="30">IFERROR(IF(AB32=12,IF(OR(AB28=2012,AB28=2016,AB28=2020,AB28=2024,AB28=2028,AB28=2032,AB28=2036,AB28=2040),366,365),ROUND(30.4166*AB32,0)),"")</f>
        <v/>
      </c>
      <c r="AC31" s="2" t="str">
        <f t="shared" si="30"/>
        <v/>
      </c>
      <c r="AD31" s="2" t="str">
        <f t="shared" ref="AD31:AE31" si="31">IFERROR(IF(AD32=12,IF(OR(AD28=2012,AD28=2016,AD28=2020,AD28=2024,AD28=2028,AD28=2032,AD28=2036,AD28=2040),366,365),ROUND(30.4166*AD32,0)),"")</f>
        <v/>
      </c>
      <c r="AE31" s="2" t="str">
        <f t="shared" si="31"/>
        <v/>
      </c>
    </row>
    <row r="32" spans="1:37">
      <c r="B32" s="1" t="s">
        <v>15</v>
      </c>
      <c r="G32" s="2">
        <v>12</v>
      </c>
      <c r="H32" s="2">
        <v>12</v>
      </c>
      <c r="I32" s="2">
        <v>12</v>
      </c>
      <c r="J32" s="2" t="str">
        <f>IF(Rok_n="","",IF(ISBLANK(DaneBiezace),"",IF((MONTH(DaneBiezace)-MONTH(C12))&lt;0,((MONTH(DaneBiezace)-MONTH(C12))+1)+12,(MONTH(DaneBiezace)-MONTH(C12))+1)))</f>
        <v/>
      </c>
      <c r="K32" s="2" t="str">
        <f>IF(ISNUMBER(K28),12,"")</f>
        <v/>
      </c>
      <c r="L32" s="2" t="str">
        <f t="shared" ref="L32:S32" si="32">IF(ISNUMBER(L28),12,"")</f>
        <v/>
      </c>
      <c r="M32" s="2" t="str">
        <f t="shared" si="32"/>
        <v/>
      </c>
      <c r="N32" s="2" t="str">
        <f t="shared" si="32"/>
        <v/>
      </c>
      <c r="O32" s="2" t="str">
        <f t="shared" si="32"/>
        <v/>
      </c>
      <c r="P32" s="2" t="str">
        <f t="shared" si="32"/>
        <v/>
      </c>
      <c r="Q32" s="2" t="str">
        <f t="shared" si="32"/>
        <v/>
      </c>
      <c r="R32" s="2" t="str">
        <f t="shared" si="32"/>
        <v/>
      </c>
      <c r="S32" s="2" t="str">
        <f t="shared" si="32"/>
        <v/>
      </c>
      <c r="T32" s="2" t="str">
        <f t="shared" ref="T32:Y32" si="33">IF(ISNUMBER(T28),12,"")</f>
        <v/>
      </c>
      <c r="U32" s="2" t="str">
        <f t="shared" si="33"/>
        <v/>
      </c>
      <c r="V32" s="2" t="str">
        <f t="shared" si="33"/>
        <v/>
      </c>
      <c r="W32" s="2" t="str">
        <f t="shared" si="33"/>
        <v/>
      </c>
      <c r="X32" s="2" t="str">
        <f t="shared" si="33"/>
        <v/>
      </c>
      <c r="Y32" s="2" t="str">
        <f t="shared" si="33"/>
        <v/>
      </c>
      <c r="Z32" s="2" t="str">
        <f t="shared" ref="Z32:AA32" si="34">IF(ISNUMBER(Z28),12,"")</f>
        <v/>
      </c>
      <c r="AA32" s="2" t="str">
        <f t="shared" si="34"/>
        <v/>
      </c>
      <c r="AB32" s="2" t="str">
        <f t="shared" ref="AB32:AC32" si="35">IF(ISNUMBER(AB28),12,"")</f>
        <v/>
      </c>
      <c r="AC32" s="2" t="str">
        <f t="shared" si="35"/>
        <v/>
      </c>
      <c r="AD32" s="2" t="str">
        <f t="shared" ref="AD32:AE32" si="36">IF(ISNUMBER(AD28),12,"")</f>
        <v/>
      </c>
      <c r="AE32" s="2" t="str">
        <f t="shared" si="36"/>
        <v/>
      </c>
    </row>
    <row r="33" spans="2:31">
      <c r="AE33" s="1"/>
    </row>
    <row r="34" spans="2:31">
      <c r="B34" s="52" t="s">
        <v>16</v>
      </c>
      <c r="C34" s="695">
        <v>0.04</v>
      </c>
      <c r="AE34" s="1"/>
    </row>
    <row r="35" spans="2:31">
      <c r="B35" s="52" t="s">
        <v>17</v>
      </c>
      <c r="C35" s="52"/>
      <c r="J35" s="4"/>
      <c r="K35" s="499">
        <f t="shared" ref="K35:AE35" si="37">IF(ISBLANK(WACC),"n/d",IF(LataProjekcji&lt;=Koniec,(1/((1+WACC)^K122)),0))</f>
        <v>0</v>
      </c>
      <c r="L35" s="499">
        <f t="shared" si="37"/>
        <v>0.96153846153846145</v>
      </c>
      <c r="M35" s="499">
        <f t="shared" si="37"/>
        <v>0.92455621301775137</v>
      </c>
      <c r="N35" s="499">
        <f t="shared" si="37"/>
        <v>0.88899635867091487</v>
      </c>
      <c r="O35" s="499">
        <f t="shared" si="37"/>
        <v>0.85480419102972571</v>
      </c>
      <c r="P35" s="499">
        <f t="shared" si="37"/>
        <v>0.82192710675935154</v>
      </c>
      <c r="Q35" s="499">
        <f t="shared" si="37"/>
        <v>0.79031452573014571</v>
      </c>
      <c r="R35" s="499">
        <f t="shared" si="37"/>
        <v>0.75991781320206331</v>
      </c>
      <c r="S35" s="499">
        <f t="shared" si="37"/>
        <v>0.73069020500198378</v>
      </c>
      <c r="T35" s="499">
        <f t="shared" si="37"/>
        <v>0.70258673557883045</v>
      </c>
      <c r="U35" s="499">
        <f t="shared" si="37"/>
        <v>0.67556416882579851</v>
      </c>
      <c r="V35" s="499">
        <f t="shared" si="37"/>
        <v>0.6495809315632679</v>
      </c>
      <c r="W35" s="499">
        <f t="shared" si="37"/>
        <v>0.62459704958006512</v>
      </c>
      <c r="X35" s="499">
        <f t="shared" si="37"/>
        <v>0.600574086134678</v>
      </c>
      <c r="Y35" s="499">
        <f t="shared" si="37"/>
        <v>0.57747508282180582</v>
      </c>
      <c r="Z35" s="499">
        <f t="shared" si="37"/>
        <v>0.55526450271327477</v>
      </c>
      <c r="AA35" s="499">
        <f t="shared" si="37"/>
        <v>0.53390817568584104</v>
      </c>
      <c r="AB35" s="499">
        <f t="shared" si="37"/>
        <v>0.51337324585177024</v>
      </c>
      <c r="AC35" s="499">
        <f t="shared" si="37"/>
        <v>0.49362812101131748</v>
      </c>
      <c r="AD35" s="499">
        <f t="shared" si="37"/>
        <v>0.47464242404934376</v>
      </c>
      <c r="AE35" s="499">
        <f t="shared" si="37"/>
        <v>0.45638694620129205</v>
      </c>
    </row>
    <row r="36" spans="2:31">
      <c r="E36" s="1"/>
      <c r="AE36" s="1"/>
    </row>
    <row r="37" spans="2:31">
      <c r="B37" s="52" t="s">
        <v>18</v>
      </c>
      <c r="C37" s="52"/>
      <c r="E37" s="1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2"/>
      <c r="AE37" s="292"/>
    </row>
    <row r="38" spans="2:31">
      <c r="E38" s="1"/>
      <c r="AE38" s="1"/>
    </row>
    <row r="39" spans="2:31">
      <c r="E39" s="1"/>
      <c r="AE39" s="1"/>
    </row>
    <row r="40" spans="2:31">
      <c r="B40" s="7" t="s">
        <v>19</v>
      </c>
      <c r="E40" s="1"/>
      <c r="AE40" s="1"/>
    </row>
    <row r="41" spans="2:31">
      <c r="B41" s="37" t="s">
        <v>20</v>
      </c>
      <c r="C41" s="10" t="s">
        <v>21</v>
      </c>
      <c r="E41" s="1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</row>
    <row r="42" spans="2:31">
      <c r="B42" s="37" t="s">
        <v>22</v>
      </c>
      <c r="C42" s="10" t="s">
        <v>21</v>
      </c>
      <c r="E42" s="1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7"/>
      <c r="AE42" s="287"/>
    </row>
    <row r="43" spans="2:31">
      <c r="B43" s="37" t="s">
        <v>23</v>
      </c>
      <c r="C43" s="10" t="s">
        <v>21</v>
      </c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7"/>
      <c r="AE43" s="287"/>
    </row>
    <row r="44" spans="2:31">
      <c r="AE44" s="1"/>
    </row>
    <row r="45" spans="2:31">
      <c r="B45" s="7" t="s">
        <v>847</v>
      </c>
      <c r="AE45" s="1"/>
    </row>
    <row r="46" spans="2:31">
      <c r="B46" s="37" t="s">
        <v>24</v>
      </c>
      <c r="C46" s="10" t="s">
        <v>25</v>
      </c>
      <c r="J46" s="610" t="str">
        <f>B206</f>
        <v>koszty zakończonych prac rozwojowych</v>
      </c>
      <c r="K46" s="292"/>
      <c r="AE46" s="1"/>
    </row>
    <row r="47" spans="2:31">
      <c r="B47" s="37" t="s">
        <v>26</v>
      </c>
      <c r="C47" s="10" t="s">
        <v>25</v>
      </c>
      <c r="J47" s="610" t="str">
        <f t="shared" ref="J47:J53" si="38">B207</f>
        <v>wartość firmy</v>
      </c>
      <c r="K47" s="292"/>
      <c r="AE47" s="1"/>
    </row>
    <row r="48" spans="2:31">
      <c r="B48" s="37" t="s">
        <v>27</v>
      </c>
      <c r="C48" s="10" t="s">
        <v>25</v>
      </c>
      <c r="J48" s="610" t="str">
        <f t="shared" si="38"/>
        <v>inne wartości niematerialne i prawne</v>
      </c>
      <c r="K48" s="292"/>
      <c r="AE48" s="1"/>
    </row>
    <row r="49" spans="2:31">
      <c r="B49" s="37" t="s">
        <v>28</v>
      </c>
      <c r="C49" s="10" t="s">
        <v>25</v>
      </c>
      <c r="J49" s="610" t="str">
        <f t="shared" si="38"/>
        <v>grunty</v>
      </c>
      <c r="K49" s="292"/>
      <c r="AE49" s="1"/>
    </row>
    <row r="50" spans="2:31">
      <c r="B50" s="37" t="s">
        <v>29</v>
      </c>
      <c r="C50" s="10" t="s">
        <v>25</v>
      </c>
      <c r="J50" s="610" t="str">
        <f t="shared" si="38"/>
        <v>budynki i budowle</v>
      </c>
      <c r="K50" s="292"/>
      <c r="AE50" s="1"/>
    </row>
    <row r="51" spans="2:31">
      <c r="B51" s="37" t="s">
        <v>30</v>
      </c>
      <c r="C51" s="10" t="s">
        <v>25</v>
      </c>
      <c r="J51" s="610" t="str">
        <f t="shared" si="38"/>
        <v>urządzenia techniczne i maszyny</v>
      </c>
      <c r="K51" s="292"/>
      <c r="AE51" s="1"/>
    </row>
    <row r="52" spans="2:31">
      <c r="B52" s="37" t="s">
        <v>31</v>
      </c>
      <c r="C52" s="10" t="s">
        <v>25</v>
      </c>
      <c r="J52" s="610" t="str">
        <f t="shared" si="38"/>
        <v>środki transportu</v>
      </c>
      <c r="K52" s="292"/>
      <c r="AE52" s="1"/>
    </row>
    <row r="53" spans="2:31">
      <c r="B53" s="37" t="s">
        <v>32</v>
      </c>
      <c r="C53" s="10" t="s">
        <v>25</v>
      </c>
      <c r="J53" s="610" t="str">
        <f t="shared" si="38"/>
        <v>inne środki trwałe</v>
      </c>
      <c r="K53" s="292"/>
      <c r="AE53" s="1"/>
    </row>
    <row r="54" spans="2:31">
      <c r="AE54" s="1"/>
    </row>
    <row r="55" spans="2:31">
      <c r="AE55" s="1"/>
    </row>
    <row r="56" spans="2:31">
      <c r="B56" s="7" t="s">
        <v>33</v>
      </c>
      <c r="AE56" s="1"/>
    </row>
    <row r="57" spans="2:31" ht="4" customHeight="1">
      <c r="B57" s="7"/>
      <c r="AE57" s="1"/>
    </row>
    <row r="58" spans="2:31">
      <c r="B58" s="627" t="s">
        <v>248</v>
      </c>
      <c r="C58" s="627"/>
      <c r="AE58" s="1"/>
    </row>
    <row r="59" spans="2:31" ht="4" customHeight="1">
      <c r="B59" s="7"/>
      <c r="AE59" s="1"/>
    </row>
    <row r="60" spans="2:31">
      <c r="B60" s="37" t="s">
        <v>34</v>
      </c>
      <c r="C60" s="10" t="s">
        <v>25</v>
      </c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</row>
    <row r="61" spans="2:31">
      <c r="B61" s="37" t="s">
        <v>35</v>
      </c>
      <c r="C61" s="10" t="s">
        <v>25</v>
      </c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3"/>
      <c r="AE61" s="293"/>
    </row>
    <row r="62" spans="2:31">
      <c r="B62" s="37" t="s">
        <v>36</v>
      </c>
      <c r="C62" s="10" t="s">
        <v>25</v>
      </c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3"/>
      <c r="AE62" s="293"/>
    </row>
    <row r="63" spans="2:31">
      <c r="B63" s="37" t="s">
        <v>37</v>
      </c>
      <c r="C63" s="10" t="s">
        <v>25</v>
      </c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3"/>
      <c r="AE63" s="293"/>
    </row>
    <row r="64" spans="2:31">
      <c r="B64" s="37" t="s">
        <v>38</v>
      </c>
      <c r="C64" s="10" t="s">
        <v>25</v>
      </c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3"/>
      <c r="AE64" s="293"/>
    </row>
    <row r="65" spans="2:31" customFormat="1">
      <c r="E65" s="308"/>
    </row>
    <row r="66" spans="2:31">
      <c r="B66" s="629" t="s">
        <v>277</v>
      </c>
      <c r="C66" s="628"/>
      <c r="AE66" s="1"/>
    </row>
    <row r="67" spans="2:31" ht="4" customHeight="1">
      <c r="B67" s="7"/>
      <c r="AE67" s="1"/>
    </row>
    <row r="68" spans="2:31">
      <c r="B68" s="37" t="s">
        <v>34</v>
      </c>
      <c r="C68" s="10" t="s">
        <v>25</v>
      </c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</row>
    <row r="69" spans="2:31">
      <c r="B69" s="37" t="s">
        <v>35</v>
      </c>
      <c r="C69" s="10" t="s">
        <v>25</v>
      </c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3"/>
      <c r="V69" s="293"/>
      <c r="W69" s="293"/>
      <c r="X69" s="293"/>
      <c r="Y69" s="293"/>
      <c r="Z69" s="293"/>
      <c r="AA69" s="293"/>
      <c r="AB69" s="293"/>
      <c r="AC69" s="293"/>
      <c r="AD69" s="293"/>
      <c r="AE69" s="293"/>
    </row>
    <row r="70" spans="2:31">
      <c r="B70" s="37" t="s">
        <v>36</v>
      </c>
      <c r="C70" s="10" t="s">
        <v>25</v>
      </c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3"/>
      <c r="V70" s="293"/>
      <c r="W70" s="293"/>
      <c r="X70" s="293"/>
      <c r="Y70" s="293"/>
      <c r="Z70" s="293"/>
      <c r="AA70" s="293"/>
      <c r="AB70" s="293"/>
      <c r="AC70" s="293"/>
      <c r="AD70" s="293"/>
      <c r="AE70" s="293"/>
    </row>
    <row r="71" spans="2:31">
      <c r="B71" s="37" t="s">
        <v>37</v>
      </c>
      <c r="C71" s="10" t="s">
        <v>25</v>
      </c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3"/>
      <c r="V71" s="293"/>
      <c r="W71" s="293"/>
      <c r="X71" s="293"/>
      <c r="Y71" s="293"/>
      <c r="Z71" s="293"/>
      <c r="AA71" s="293"/>
      <c r="AB71" s="293"/>
      <c r="AC71" s="293"/>
      <c r="AD71" s="293"/>
      <c r="AE71" s="293"/>
    </row>
    <row r="72" spans="2:31">
      <c r="B72" s="37" t="s">
        <v>38</v>
      </c>
      <c r="C72" s="10" t="s">
        <v>25</v>
      </c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3"/>
      <c r="V72" s="293"/>
      <c r="W72" s="293"/>
      <c r="X72" s="293"/>
      <c r="Y72" s="293"/>
      <c r="Z72" s="293"/>
      <c r="AA72" s="293"/>
      <c r="AB72" s="293"/>
      <c r="AC72" s="293"/>
      <c r="AD72" s="293"/>
      <c r="AE72" s="293"/>
    </row>
    <row r="73" spans="2:31" customFormat="1"/>
    <row r="74" spans="2:31" customFormat="1"/>
    <row r="75" spans="2:31" ht="14.5">
      <c r="B75" s="621" t="s">
        <v>39</v>
      </c>
      <c r="C75" s="622"/>
      <c r="D75" s="622"/>
      <c r="E75" s="622"/>
      <c r="F75" s="622"/>
      <c r="G75" s="622"/>
      <c r="H75" s="622"/>
      <c r="I75" s="622"/>
      <c r="J75" s="622"/>
      <c r="K75" s="622"/>
      <c r="L75" s="622"/>
      <c r="M75" s="622"/>
      <c r="N75" s="622"/>
      <c r="O75" s="622"/>
      <c r="P75" s="622"/>
      <c r="Q75" s="622"/>
      <c r="R75" s="622"/>
      <c r="S75" s="622"/>
      <c r="T75" s="622"/>
      <c r="U75" s="622"/>
      <c r="V75" s="622"/>
      <c r="W75" s="622"/>
      <c r="X75" s="622"/>
      <c r="Y75" s="622"/>
      <c r="Z75" s="622"/>
      <c r="AA75" s="622"/>
      <c r="AB75" s="622"/>
      <c r="AC75" s="622"/>
      <c r="AD75" s="622"/>
      <c r="AE75" s="622"/>
    </row>
    <row r="76" spans="2:31" ht="4" customHeight="1">
      <c r="E76" s="1"/>
      <c r="AE76" s="1"/>
    </row>
    <row r="77" spans="2:31" ht="15" customHeight="1">
      <c r="B77" s="616" t="str">
        <f>IF(Okres_Prognozy&gt;10,"Uwaga! Okres prognozy przekracza 10 lat. Należy uzasadnić przyjęty okres prognozy","")</f>
        <v/>
      </c>
      <c r="E77" s="1"/>
      <c r="AE77" s="1"/>
    </row>
    <row r="78" spans="2:31" ht="4" customHeight="1">
      <c r="E78" s="1"/>
      <c r="AE78" s="1"/>
    </row>
    <row r="79" spans="2:31" ht="409.5" customHeight="1">
      <c r="B79" s="709"/>
      <c r="C79" s="709"/>
      <c r="D79" s="709"/>
      <c r="E79" s="709"/>
      <c r="F79" s="709"/>
      <c r="G79" s="709"/>
      <c r="H79" s="709"/>
      <c r="I79" s="709"/>
      <c r="J79" s="709"/>
      <c r="K79" s="709"/>
      <c r="L79" s="709"/>
      <c r="M79" s="709"/>
      <c r="N79" s="709"/>
      <c r="O79" s="709"/>
      <c r="P79" s="709"/>
      <c r="Q79" s="709"/>
      <c r="R79" s="709"/>
      <c r="S79" s="709"/>
      <c r="T79" s="709"/>
      <c r="U79" s="709"/>
      <c r="V79" s="709"/>
      <c r="W79" s="709"/>
      <c r="X79" s="709"/>
      <c r="Y79" s="709"/>
      <c r="Z79" s="709"/>
      <c r="AA79" s="709"/>
      <c r="AB79" s="709"/>
      <c r="AC79" s="709"/>
      <c r="AD79" s="709"/>
      <c r="AE79" s="709"/>
    </row>
    <row r="80" spans="2:31" ht="409.5" customHeight="1">
      <c r="B80" s="710"/>
      <c r="C80" s="710"/>
      <c r="D80" s="710"/>
      <c r="E80" s="710"/>
      <c r="F80" s="710"/>
      <c r="G80" s="710"/>
      <c r="H80" s="710"/>
      <c r="I80" s="710"/>
      <c r="J80" s="710"/>
      <c r="K80" s="710"/>
      <c r="L80" s="710"/>
      <c r="M80" s="710"/>
      <c r="N80" s="710"/>
      <c r="O80" s="710"/>
      <c r="P80" s="710"/>
      <c r="Q80" s="710"/>
      <c r="R80" s="710"/>
      <c r="S80" s="710"/>
      <c r="T80" s="710"/>
      <c r="U80" s="710"/>
      <c r="V80" s="710"/>
      <c r="W80" s="710"/>
      <c r="X80" s="710"/>
      <c r="Y80" s="710"/>
      <c r="Z80" s="710"/>
      <c r="AA80" s="710"/>
      <c r="AB80" s="710"/>
      <c r="AC80" s="710"/>
      <c r="AD80" s="710"/>
      <c r="AE80" s="710"/>
    </row>
    <row r="81" spans="5:31">
      <c r="E81" s="1"/>
      <c r="AE81" s="1"/>
    </row>
    <row r="82" spans="5:31" hidden="1">
      <c r="E82" s="1"/>
      <c r="AE82" s="1"/>
    </row>
    <row r="83" spans="5:31" hidden="1">
      <c r="E83" s="1"/>
      <c r="AE83" s="1"/>
    </row>
    <row r="84" spans="5:31" hidden="1">
      <c r="E84" s="1"/>
      <c r="AE84" s="1"/>
    </row>
    <row r="85" spans="5:31" customFormat="1" hidden="1"/>
    <row r="86" spans="5:31" customFormat="1" hidden="1"/>
    <row r="87" spans="5:31" customFormat="1" hidden="1"/>
    <row r="88" spans="5:31" customFormat="1" hidden="1"/>
    <row r="89" spans="5:31" customFormat="1" hidden="1"/>
    <row r="90" spans="5:31" customFormat="1" hidden="1"/>
    <row r="91" spans="5:31" customFormat="1" hidden="1"/>
    <row r="92" spans="5:31" customFormat="1" hidden="1"/>
    <row r="93" spans="5:31" customFormat="1" hidden="1"/>
    <row r="94" spans="5:31" customFormat="1" hidden="1"/>
    <row r="95" spans="5:31" customFormat="1" hidden="1"/>
    <row r="96" spans="5:31" customFormat="1" hidden="1"/>
    <row r="97" customFormat="1" hidden="1"/>
    <row r="98" customFormat="1" hidden="1"/>
    <row r="99" customFormat="1" hidden="1"/>
    <row r="100" customFormat="1" hidden="1"/>
    <row r="101" customFormat="1" hidden="1"/>
    <row r="102" customFormat="1" hidden="1"/>
    <row r="103" customFormat="1" hidden="1"/>
    <row r="104" customFormat="1" hidden="1"/>
    <row r="105" customFormat="1" hidden="1"/>
    <row r="106" customFormat="1" hidden="1"/>
    <row r="107" customFormat="1" hidden="1"/>
    <row r="108" customFormat="1" hidden="1"/>
    <row r="109" customFormat="1" hidden="1"/>
    <row r="110" customFormat="1" hidden="1"/>
    <row r="111" customFormat="1" hidden="1"/>
    <row r="112" customFormat="1" hidden="1"/>
    <row r="113" spans="2:31" customFormat="1" hidden="1"/>
    <row r="114" spans="2:31" customFormat="1" hidden="1"/>
    <row r="115" spans="2:31" customFormat="1" hidden="1"/>
    <row r="116" spans="2:31" customFormat="1" hidden="1"/>
    <row r="117" spans="2:31" customFormat="1" hidden="1"/>
    <row r="118" spans="2:31" customFormat="1" hidden="1"/>
    <row r="119" spans="2:31" customFormat="1" hidden="1"/>
    <row r="120" spans="2:31" customFormat="1" hidden="1">
      <c r="B120" t="s">
        <v>841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2:31" customFormat="1" hidden="1">
      <c r="B121" t="s">
        <v>842</v>
      </c>
      <c r="K121" s="643" t="str">
        <f t="shared" ref="K121:AE121" si="39">K28</f>
        <v>Uzupełnij dane</v>
      </c>
      <c r="L121" s="643" t="str">
        <f t="shared" si="39"/>
        <v/>
      </c>
      <c r="M121" s="643" t="str">
        <f t="shared" si="39"/>
        <v/>
      </c>
      <c r="N121" s="643" t="str">
        <f t="shared" si="39"/>
        <v/>
      </c>
      <c r="O121" s="643" t="str">
        <f t="shared" si="39"/>
        <v/>
      </c>
      <c r="P121" s="643" t="str">
        <f t="shared" si="39"/>
        <v/>
      </c>
      <c r="Q121" s="643" t="str">
        <f t="shared" si="39"/>
        <v/>
      </c>
      <c r="R121" s="643" t="str">
        <f t="shared" si="39"/>
        <v/>
      </c>
      <c r="S121" s="643" t="str">
        <f t="shared" si="39"/>
        <v/>
      </c>
      <c r="T121" s="643" t="str">
        <f t="shared" si="39"/>
        <v/>
      </c>
      <c r="U121" s="643" t="str">
        <f t="shared" si="39"/>
        <v/>
      </c>
      <c r="V121" s="643" t="str">
        <f t="shared" si="39"/>
        <v/>
      </c>
      <c r="W121" s="643" t="str">
        <f t="shared" si="39"/>
        <v/>
      </c>
      <c r="X121" s="643" t="str">
        <f t="shared" si="39"/>
        <v/>
      </c>
      <c r="Y121" s="643" t="str">
        <f t="shared" si="39"/>
        <v/>
      </c>
      <c r="Z121" s="643" t="str">
        <f t="shared" si="39"/>
        <v/>
      </c>
      <c r="AA121" s="643" t="str">
        <f t="shared" si="39"/>
        <v/>
      </c>
      <c r="AB121" s="643" t="str">
        <f t="shared" si="39"/>
        <v/>
      </c>
      <c r="AC121" s="643" t="str">
        <f t="shared" si="39"/>
        <v/>
      </c>
      <c r="AD121" s="643" t="str">
        <f t="shared" si="39"/>
        <v/>
      </c>
      <c r="AE121" s="643" t="str">
        <f t="shared" si="39"/>
        <v/>
      </c>
    </row>
    <row r="122" spans="2:31" customFormat="1" hidden="1">
      <c r="B122" t="s">
        <v>843</v>
      </c>
      <c r="K122" s="645">
        <f>IF(K121&lt;=YEAR(RokObrotowyPoczatek),0,0)</f>
        <v>0</v>
      </c>
      <c r="L122" s="646">
        <f>IF(L121&lt;=YEAR(RokObrotowyPoczatek),0,K122+1)</f>
        <v>1</v>
      </c>
      <c r="M122" s="646">
        <f>IF(M121&lt;=YEAR(RokObrotowyPoczatek),0,L122+1)</f>
        <v>2</v>
      </c>
      <c r="N122" s="646">
        <f>IF(N121&lt;=YEAR(RokObrotowyPoczatek),0,M122+1)</f>
        <v>3</v>
      </c>
      <c r="O122" s="646">
        <f>IF(O121&lt;=YEAR(RokObrotowyPoczatek),0,N122+1)</f>
        <v>4</v>
      </c>
      <c r="P122" s="646">
        <f>IF(P121&lt;=YEAR(RokObrotowyPoczatek),0,O122+1)</f>
        <v>5</v>
      </c>
      <c r="Q122" s="646">
        <f>IF(Q121&lt;=YEAR(RokObrotowyPoczatek),0,P122+1)</f>
        <v>6</v>
      </c>
      <c r="R122" s="646">
        <f>IF(R121&lt;=YEAR(RokObrotowyPoczatek),0,Q122+1)</f>
        <v>7</v>
      </c>
      <c r="S122" s="646">
        <f>IF(S121&lt;=YEAR(RokObrotowyPoczatek),0,R122+1)</f>
        <v>8</v>
      </c>
      <c r="T122" s="646">
        <f>IF(T121&lt;=YEAR(RokObrotowyPoczatek),0,S122+1)</f>
        <v>9</v>
      </c>
      <c r="U122" s="646">
        <f>IF(U121&lt;=YEAR(RokObrotowyPoczatek),0,T122+1)</f>
        <v>10</v>
      </c>
      <c r="V122" s="646">
        <f>IF(V121&lt;=YEAR(RokObrotowyPoczatek),0,U122+1)</f>
        <v>11</v>
      </c>
      <c r="W122" s="646">
        <f>IF(W121&lt;=YEAR(RokObrotowyPoczatek),0,V122+1)</f>
        <v>12</v>
      </c>
      <c r="X122" s="646">
        <f>IF(X121&lt;=YEAR(RokObrotowyPoczatek),0,W122+1)</f>
        <v>13</v>
      </c>
      <c r="Y122" s="646">
        <f>IF(Y121&lt;=YEAR(RokObrotowyPoczatek),0,X122+1)</f>
        <v>14</v>
      </c>
      <c r="Z122" s="646">
        <f>IF(Z121&lt;=YEAR(RokObrotowyPoczatek),0,Y122+1)</f>
        <v>15</v>
      </c>
      <c r="AA122" s="646">
        <f>IF(AA121&lt;=YEAR(RokObrotowyPoczatek),0,Z122+1)</f>
        <v>16</v>
      </c>
      <c r="AB122" s="646">
        <f>IF(AB121&lt;=YEAR(RokObrotowyPoczatek),0,AA122+1)</f>
        <v>17</v>
      </c>
      <c r="AC122" s="646">
        <f>IF(AC121&lt;=YEAR(RokObrotowyPoczatek),0,AB122+1)</f>
        <v>18</v>
      </c>
      <c r="AD122" s="646">
        <f>IF(AD121&lt;=YEAR(RokObrotowyPoczatek),0,AC122+1)</f>
        <v>19</v>
      </c>
      <c r="AE122" s="644">
        <f>IF(AE121&lt;=YEAR(RokObrotowyPoczatek),0,AD122+1)</f>
        <v>20</v>
      </c>
    </row>
    <row r="123" spans="2:31" hidden="1">
      <c r="AE123" s="1"/>
    </row>
    <row r="124" spans="2:31" hidden="1">
      <c r="AE124" s="1"/>
    </row>
    <row r="125" spans="2:31" hidden="1">
      <c r="AE125" s="1"/>
    </row>
    <row r="126" spans="2:31" hidden="1">
      <c r="AE126" s="1"/>
    </row>
    <row r="127" spans="2:31" hidden="1">
      <c r="AE127" s="1"/>
    </row>
    <row r="128" spans="2:31" hidden="1">
      <c r="AE128" s="1"/>
    </row>
    <row r="129" spans="1:41" hidden="1">
      <c r="AE129" s="1"/>
    </row>
    <row r="130" spans="1:41" hidden="1">
      <c r="AE130" s="1"/>
    </row>
    <row r="131" spans="1:41" hidden="1">
      <c r="AE131" s="1"/>
    </row>
    <row r="132" spans="1:41" hidden="1">
      <c r="AE132" s="1"/>
    </row>
    <row r="133" spans="1:41" hidden="1">
      <c r="G133" s="1" t="s">
        <v>732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1:41" hidden="1">
      <c r="A134" s="258"/>
      <c r="B134" s="267" t="s">
        <v>4</v>
      </c>
      <c r="C134" s="429">
        <f>IF(ISBLANK(C16),0,C17-C16+1)</f>
        <v>0</v>
      </c>
      <c r="G134" s="2">
        <f ca="1">G28</f>
        <v>0</v>
      </c>
      <c r="H134" s="2">
        <f ca="1">H28</f>
        <v>0</v>
      </c>
      <c r="I134" s="2">
        <f ca="1">I28</f>
        <v>0</v>
      </c>
      <c r="J134" s="2" t="e">
        <f>YEAR(J28)</f>
        <v>#VALUE!</v>
      </c>
      <c r="K134" s="2" t="str">
        <f t="shared" ref="K134:AB134" si="40">K28</f>
        <v>Uzupełnij dane</v>
      </c>
      <c r="L134" s="2" t="str">
        <f t="shared" si="40"/>
        <v/>
      </c>
      <c r="M134" s="2" t="str">
        <f t="shared" si="40"/>
        <v/>
      </c>
      <c r="N134" s="2" t="str">
        <f t="shared" si="40"/>
        <v/>
      </c>
      <c r="O134" s="2" t="str">
        <f t="shared" si="40"/>
        <v/>
      </c>
      <c r="P134" s="2" t="str">
        <f t="shared" si="40"/>
        <v/>
      </c>
      <c r="Q134" s="2" t="str">
        <f t="shared" si="40"/>
        <v/>
      </c>
      <c r="R134" s="2" t="str">
        <f t="shared" si="40"/>
        <v/>
      </c>
      <c r="S134" s="2" t="str">
        <f t="shared" si="40"/>
        <v/>
      </c>
      <c r="T134" s="2" t="str">
        <f t="shared" si="40"/>
        <v/>
      </c>
      <c r="U134" s="2" t="str">
        <f t="shared" si="40"/>
        <v/>
      </c>
      <c r="V134" s="2" t="str">
        <f t="shared" si="40"/>
        <v/>
      </c>
      <c r="W134" s="2" t="str">
        <f t="shared" si="40"/>
        <v/>
      </c>
      <c r="X134" s="2" t="str">
        <f t="shared" si="40"/>
        <v/>
      </c>
      <c r="Y134" s="2" t="str">
        <f t="shared" si="40"/>
        <v/>
      </c>
      <c r="Z134" s="2" t="str">
        <f t="shared" si="40"/>
        <v/>
      </c>
      <c r="AA134" s="2" t="str">
        <f t="shared" si="40"/>
        <v/>
      </c>
      <c r="AB134" s="2" t="str">
        <f t="shared" si="40"/>
        <v/>
      </c>
      <c r="AC134" s="2" t="str">
        <f t="shared" ref="AC134:AE134" si="41">AC28</f>
        <v/>
      </c>
      <c r="AD134" s="2" t="str">
        <f t="shared" si="41"/>
        <v/>
      </c>
      <c r="AE134" s="2" t="str">
        <f t="shared" si="41"/>
        <v/>
      </c>
      <c r="AL134" s="2"/>
      <c r="AM134" s="2"/>
      <c r="AN134" s="2"/>
      <c r="AO134" s="2"/>
    </row>
    <row r="135" spans="1:41" hidden="1">
      <c r="A135" s="258"/>
      <c r="B135" s="267" t="s">
        <v>5</v>
      </c>
      <c r="C135" s="173">
        <f>IF(OR(ISBLANK(Poczatek),ISBLANK(Koniec_Projekt)),0,Koniec_Projekt-Poczatek+1)</f>
        <v>0</v>
      </c>
      <c r="G135" s="2" t="str">
        <f t="shared" ref="G135:AB135" si="42">MID(G29,1,1)</f>
        <v>n</v>
      </c>
      <c r="H135" s="2" t="str">
        <f t="shared" si="42"/>
        <v>n</v>
      </c>
      <c r="I135" s="2" t="str">
        <f t="shared" si="42"/>
        <v>n</v>
      </c>
      <c r="J135" s="2" t="str">
        <f t="shared" si="42"/>
        <v>n</v>
      </c>
      <c r="K135" s="2" t="str">
        <f t="shared" ca="1" si="42"/>
        <v/>
      </c>
      <c r="L135" s="2" t="str">
        <f t="shared" ca="1" si="42"/>
        <v/>
      </c>
      <c r="M135" s="2" t="str">
        <f t="shared" ca="1" si="42"/>
        <v/>
      </c>
      <c r="N135" s="2" t="str">
        <f t="shared" ca="1" si="42"/>
        <v/>
      </c>
      <c r="O135" s="2" t="str">
        <f t="shared" ca="1" si="42"/>
        <v/>
      </c>
      <c r="P135" s="2" t="str">
        <f t="shared" ca="1" si="42"/>
        <v/>
      </c>
      <c r="Q135" s="2" t="str">
        <f t="shared" ca="1" si="42"/>
        <v/>
      </c>
      <c r="R135" s="2" t="str">
        <f t="shared" ca="1" si="42"/>
        <v/>
      </c>
      <c r="S135" s="2" t="str">
        <f t="shared" ca="1" si="42"/>
        <v/>
      </c>
      <c r="T135" s="2" t="str">
        <f t="shared" ca="1" si="42"/>
        <v/>
      </c>
      <c r="U135" s="2" t="str">
        <f t="shared" ca="1" si="42"/>
        <v/>
      </c>
      <c r="V135" s="2" t="str">
        <f t="shared" ca="1" si="42"/>
        <v/>
      </c>
      <c r="W135" s="2" t="str">
        <f t="shared" ca="1" si="42"/>
        <v/>
      </c>
      <c r="X135" s="2" t="str">
        <f t="shared" ca="1" si="42"/>
        <v/>
      </c>
      <c r="Y135" s="2" t="str">
        <f t="shared" ca="1" si="42"/>
        <v/>
      </c>
      <c r="Z135" s="2" t="str">
        <f t="shared" ca="1" si="42"/>
        <v/>
      </c>
      <c r="AA135" s="2" t="str">
        <f t="shared" ca="1" si="42"/>
        <v/>
      </c>
      <c r="AB135" s="2" t="str">
        <f t="shared" ca="1" si="42"/>
        <v/>
      </c>
      <c r="AC135" s="2" t="str">
        <f t="shared" ref="AC135:AE135" ca="1" si="43">MID(AC29,1,1)</f>
        <v/>
      </c>
      <c r="AD135" s="2" t="str">
        <f t="shared" ca="1" si="43"/>
        <v/>
      </c>
      <c r="AE135" s="2" t="str">
        <f t="shared" ca="1" si="43"/>
        <v/>
      </c>
      <c r="AL135" s="2"/>
      <c r="AM135" s="2"/>
      <c r="AN135" s="2"/>
      <c r="AO135" s="2"/>
    </row>
    <row r="139" spans="1:41" hidden="1">
      <c r="B139" s="21" t="s">
        <v>40</v>
      </c>
      <c r="C139" s="21">
        <v>1</v>
      </c>
      <c r="D139" s="21">
        <f ca="1">IF(ISTEXT(J28),I28+1,IF(RokObrotowyPoczatek-DaneBiezace=1,I28+2,IF($C$16&lt;=YEAR(DaneBiezace),0,YEAR(DaneBiezace))))</f>
        <v>1</v>
      </c>
      <c r="F139" s="21" t="str">
        <f ca="1">IF(D139=D151,"r1","pr1")</f>
        <v>pr1</v>
      </c>
      <c r="G139" s="21"/>
      <c r="J139" s="281"/>
    </row>
    <row r="140" spans="1:41" hidden="1">
      <c r="B140" s="21"/>
      <c r="C140" s="21">
        <v>2</v>
      </c>
      <c r="D140" s="21">
        <f t="shared" ref="D140:D147" ca="1" si="44">IF(OR(($C$16&lt;=(D139+1)),(D139=0)),0,(D139+1))</f>
        <v>0</v>
      </c>
      <c r="F140" s="21" t="s">
        <v>41</v>
      </c>
      <c r="G140" s="21"/>
    </row>
    <row r="141" spans="1:41" hidden="1">
      <c r="B141" s="21"/>
      <c r="C141" s="21">
        <v>3</v>
      </c>
      <c r="D141" s="21">
        <f t="shared" ca="1" si="44"/>
        <v>0</v>
      </c>
      <c r="F141" s="21" t="s">
        <v>42</v>
      </c>
      <c r="G141" s="21"/>
    </row>
    <row r="142" spans="1:41" hidden="1">
      <c r="B142" s="21"/>
      <c r="C142" s="21">
        <v>4</v>
      </c>
      <c r="D142" s="21">
        <f t="shared" ca="1" si="44"/>
        <v>0</v>
      </c>
      <c r="F142" s="21" t="s">
        <v>43</v>
      </c>
      <c r="G142" s="21"/>
    </row>
    <row r="143" spans="1:41" hidden="1">
      <c r="B143" s="21"/>
      <c r="C143" s="21">
        <v>5</v>
      </c>
      <c r="D143" s="21">
        <f t="shared" ca="1" si="44"/>
        <v>0</v>
      </c>
      <c r="F143" s="21" t="s">
        <v>44</v>
      </c>
      <c r="G143" s="21"/>
    </row>
    <row r="144" spans="1:41" hidden="1">
      <c r="B144" s="21"/>
      <c r="C144" s="21">
        <v>6</v>
      </c>
      <c r="D144" s="21">
        <f t="shared" ca="1" si="44"/>
        <v>0</v>
      </c>
      <c r="F144" s="21" t="s">
        <v>45</v>
      </c>
      <c r="G144" s="21"/>
    </row>
    <row r="145" spans="2:7" hidden="1">
      <c r="B145" s="21"/>
      <c r="C145" s="21">
        <v>7</v>
      </c>
      <c r="D145" s="21">
        <f t="shared" ca="1" si="44"/>
        <v>0</v>
      </c>
      <c r="F145" s="21" t="s">
        <v>46</v>
      </c>
      <c r="G145" s="21"/>
    </row>
    <row r="146" spans="2:7" hidden="1">
      <c r="B146" s="21"/>
      <c r="C146" s="21">
        <v>8</v>
      </c>
      <c r="D146" s="21">
        <f t="shared" ca="1" si="44"/>
        <v>0</v>
      </c>
      <c r="F146" s="21" t="s">
        <v>47</v>
      </c>
      <c r="G146" s="21"/>
    </row>
    <row r="147" spans="2:7" hidden="1">
      <c r="B147" s="21"/>
      <c r="C147" s="21">
        <v>9</v>
      </c>
      <c r="D147" s="21">
        <f t="shared" ca="1" si="44"/>
        <v>0</v>
      </c>
      <c r="F147" s="21" t="s">
        <v>48</v>
      </c>
      <c r="G147" s="21"/>
    </row>
    <row r="148" spans="2:7" hidden="1">
      <c r="B148" s="21"/>
      <c r="C148" s="21"/>
      <c r="D148" s="21"/>
      <c r="F148" s="21"/>
      <c r="G148" s="21"/>
    </row>
    <row r="149" spans="2:7" hidden="1">
      <c r="B149" s="21"/>
      <c r="C149" s="21"/>
      <c r="D149" s="21"/>
      <c r="F149" s="21"/>
      <c r="G149" s="21"/>
    </row>
    <row r="150" spans="2:7" hidden="1">
      <c r="B150" s="21"/>
      <c r="C150" s="21"/>
      <c r="D150" s="21"/>
      <c r="F150" s="21"/>
      <c r="G150" s="21"/>
    </row>
    <row r="151" spans="2:7" ht="13" hidden="1">
      <c r="B151" s="21" t="s">
        <v>49</v>
      </c>
      <c r="C151" s="21">
        <v>1</v>
      </c>
      <c r="D151" s="21">
        <f t="shared" ref="D151:D159" si="45">IF(C151&gt;$C$135,0,$C$16+C151-1)</f>
        <v>0</v>
      </c>
      <c r="F151" s="21" t="s">
        <v>50</v>
      </c>
      <c r="G151" s="21"/>
    </row>
    <row r="152" spans="2:7" hidden="1">
      <c r="B152" s="21"/>
      <c r="C152" s="21">
        <v>2</v>
      </c>
      <c r="D152" s="21">
        <f t="shared" si="45"/>
        <v>0</v>
      </c>
      <c r="F152" s="21" t="s">
        <v>51</v>
      </c>
      <c r="G152" s="21"/>
    </row>
    <row r="153" spans="2:7" hidden="1">
      <c r="B153" s="21"/>
      <c r="C153" s="21">
        <v>3</v>
      </c>
      <c r="D153" s="21">
        <f t="shared" si="45"/>
        <v>0</v>
      </c>
      <c r="F153" s="21" t="s">
        <v>52</v>
      </c>
      <c r="G153" s="21"/>
    </row>
    <row r="154" spans="2:7" hidden="1">
      <c r="B154" s="21"/>
      <c r="C154" s="21">
        <v>4</v>
      </c>
      <c r="D154" s="21">
        <f t="shared" si="45"/>
        <v>0</v>
      </c>
      <c r="F154" s="21" t="s">
        <v>53</v>
      </c>
      <c r="G154" s="21"/>
    </row>
    <row r="155" spans="2:7" hidden="1">
      <c r="B155" s="21"/>
      <c r="C155" s="21">
        <v>5</v>
      </c>
      <c r="D155" s="21">
        <f t="shared" si="45"/>
        <v>0</v>
      </c>
      <c r="F155" s="21" t="s">
        <v>54</v>
      </c>
      <c r="G155" s="21"/>
    </row>
    <row r="156" spans="2:7" hidden="1">
      <c r="B156" s="21"/>
      <c r="C156" s="21">
        <v>6</v>
      </c>
      <c r="D156" s="21">
        <f t="shared" si="45"/>
        <v>0</v>
      </c>
      <c r="F156" s="21" t="s">
        <v>55</v>
      </c>
      <c r="G156" s="21"/>
    </row>
    <row r="157" spans="2:7" hidden="1">
      <c r="B157" s="21"/>
      <c r="C157" s="21">
        <v>7</v>
      </c>
      <c r="D157" s="21">
        <f t="shared" si="45"/>
        <v>0</v>
      </c>
      <c r="F157" s="21" t="s">
        <v>56</v>
      </c>
      <c r="G157" s="21"/>
    </row>
    <row r="158" spans="2:7" hidden="1">
      <c r="B158" s="21"/>
      <c r="C158" s="21">
        <v>8</v>
      </c>
      <c r="D158" s="21">
        <f t="shared" si="45"/>
        <v>0</v>
      </c>
      <c r="F158" s="21" t="s">
        <v>57</v>
      </c>
      <c r="G158" s="21"/>
    </row>
    <row r="159" spans="2:7" hidden="1">
      <c r="B159" s="21"/>
      <c r="C159" s="21">
        <v>9</v>
      </c>
      <c r="D159" s="21">
        <f t="shared" si="45"/>
        <v>0</v>
      </c>
      <c r="F159" s="21" t="s">
        <v>58</v>
      </c>
      <c r="G159" s="21"/>
    </row>
    <row r="160" spans="2:7" hidden="1">
      <c r="B160" s="21"/>
      <c r="C160" s="21"/>
      <c r="D160" s="21"/>
      <c r="F160" s="21"/>
      <c r="G160" s="21"/>
    </row>
    <row r="161" spans="2:10" hidden="1">
      <c r="B161" s="21"/>
      <c r="C161" s="21"/>
      <c r="D161" s="21"/>
      <c r="F161" s="21"/>
      <c r="G161" s="21"/>
    </row>
    <row r="162" spans="2:10" hidden="1">
      <c r="B162" s="21" t="s">
        <v>59</v>
      </c>
      <c r="C162" s="21">
        <v>1</v>
      </c>
      <c r="D162" s="21"/>
      <c r="F162" s="21"/>
      <c r="G162" s="21"/>
    </row>
    <row r="163" spans="2:10" hidden="1">
      <c r="B163" s="21"/>
      <c r="C163" s="21">
        <v>2</v>
      </c>
      <c r="D163" s="21"/>
      <c r="F163" s="21"/>
      <c r="G163" s="21"/>
    </row>
    <row r="164" spans="2:10" hidden="1">
      <c r="B164" s="21"/>
      <c r="C164" s="21">
        <v>3</v>
      </c>
      <c r="D164" s="21"/>
      <c r="F164" s="21"/>
      <c r="G164" s="21"/>
    </row>
    <row r="165" spans="2:10" hidden="1">
      <c r="B165" s="21"/>
      <c r="C165" s="21">
        <v>4</v>
      </c>
      <c r="D165" s="21"/>
      <c r="F165" s="21"/>
      <c r="G165" s="21"/>
    </row>
    <row r="166" spans="2:10" hidden="1">
      <c r="B166" s="21"/>
      <c r="C166" s="21">
        <v>5</v>
      </c>
      <c r="D166" s="21"/>
      <c r="F166" s="21"/>
      <c r="G166" s="21"/>
    </row>
    <row r="167" spans="2:10" hidden="1">
      <c r="B167" s="21"/>
      <c r="C167" s="21"/>
      <c r="D167" s="21"/>
      <c r="F167" s="21"/>
      <c r="G167" s="21"/>
    </row>
    <row r="168" spans="2:10" hidden="1">
      <c r="B168" s="21"/>
      <c r="C168" s="21"/>
      <c r="D168" s="21"/>
      <c r="F168" s="21"/>
      <c r="G168" s="21"/>
      <c r="J168" s="8"/>
    </row>
    <row r="169" spans="2:10" hidden="1">
      <c r="B169" s="21" t="s">
        <v>672</v>
      </c>
      <c r="C169" s="21">
        <v>0</v>
      </c>
      <c r="D169" s="21">
        <f>Koniec_Projekt</f>
        <v>0</v>
      </c>
      <c r="F169" s="21" t="s">
        <v>60</v>
      </c>
      <c r="G169" s="21"/>
    </row>
    <row r="170" spans="2:10" hidden="1">
      <c r="B170" s="21"/>
      <c r="C170" s="21">
        <v>1</v>
      </c>
      <c r="D170" s="21">
        <f>D169+1</f>
        <v>1</v>
      </c>
      <c r="F170" s="21" t="s">
        <v>61</v>
      </c>
      <c r="G170" s="21"/>
    </row>
    <row r="171" spans="2:10" hidden="1">
      <c r="B171" s="21"/>
      <c r="C171" s="21">
        <v>2</v>
      </c>
      <c r="D171" s="21">
        <f t="shared" ref="D171:D189" si="46">D170+1</f>
        <v>2</v>
      </c>
      <c r="F171" s="21" t="s">
        <v>62</v>
      </c>
      <c r="G171" s="21"/>
    </row>
    <row r="172" spans="2:10" hidden="1">
      <c r="B172" s="21"/>
      <c r="C172" s="21">
        <v>3</v>
      </c>
      <c r="D172" s="21">
        <f t="shared" si="46"/>
        <v>3</v>
      </c>
      <c r="F172" s="21" t="s">
        <v>63</v>
      </c>
      <c r="G172" s="21"/>
    </row>
    <row r="173" spans="2:10" hidden="1">
      <c r="B173" s="21"/>
      <c r="C173" s="21">
        <v>4</v>
      </c>
      <c r="D173" s="21">
        <f t="shared" si="46"/>
        <v>4</v>
      </c>
      <c r="F173" s="21" t="s">
        <v>64</v>
      </c>
      <c r="G173" s="21"/>
    </row>
    <row r="174" spans="2:10" hidden="1">
      <c r="B174" s="21"/>
      <c r="C174" s="21">
        <v>5</v>
      </c>
      <c r="D174" s="21">
        <f t="shared" si="46"/>
        <v>5</v>
      </c>
      <c r="F174" s="21" t="s">
        <v>65</v>
      </c>
      <c r="G174" s="21"/>
    </row>
    <row r="175" spans="2:10" hidden="1">
      <c r="B175" s="21"/>
      <c r="C175" s="21">
        <v>6</v>
      </c>
      <c r="D175" s="21">
        <f t="shared" si="46"/>
        <v>6</v>
      </c>
      <c r="F175" s="21" t="s">
        <v>66</v>
      </c>
      <c r="G175" s="21"/>
    </row>
    <row r="176" spans="2:10" hidden="1">
      <c r="B176" s="21"/>
      <c r="C176" s="21">
        <v>7</v>
      </c>
      <c r="D176" s="21">
        <f t="shared" si="46"/>
        <v>7</v>
      </c>
      <c r="F176" s="21" t="s">
        <v>67</v>
      </c>
      <c r="G176" s="21"/>
    </row>
    <row r="177" spans="2:7" hidden="1">
      <c r="B177" s="21"/>
      <c r="C177" s="21">
        <v>8</v>
      </c>
      <c r="D177" s="21">
        <f t="shared" si="46"/>
        <v>8</v>
      </c>
      <c r="F177" s="21" t="s">
        <v>68</v>
      </c>
      <c r="G177" s="21"/>
    </row>
    <row r="178" spans="2:7" hidden="1">
      <c r="B178" s="21"/>
      <c r="C178" s="21">
        <v>9</v>
      </c>
      <c r="D178" s="21">
        <f t="shared" si="46"/>
        <v>9</v>
      </c>
      <c r="F178" s="21" t="s">
        <v>69</v>
      </c>
      <c r="G178" s="21"/>
    </row>
    <row r="179" spans="2:7" hidden="1">
      <c r="B179" s="21"/>
      <c r="C179" s="21">
        <v>10</v>
      </c>
      <c r="D179" s="21">
        <f t="shared" si="46"/>
        <v>10</v>
      </c>
      <c r="F179" s="21" t="s">
        <v>70</v>
      </c>
      <c r="G179" s="21"/>
    </row>
    <row r="180" spans="2:7" hidden="1">
      <c r="B180" s="21"/>
      <c r="C180" s="21">
        <v>11</v>
      </c>
      <c r="D180" s="21">
        <f t="shared" si="46"/>
        <v>11</v>
      </c>
      <c r="F180" s="21" t="s">
        <v>671</v>
      </c>
      <c r="G180" s="21"/>
    </row>
    <row r="181" spans="2:7" hidden="1">
      <c r="B181" s="21"/>
      <c r="C181" s="21">
        <v>12</v>
      </c>
      <c r="D181" s="21">
        <f t="shared" si="46"/>
        <v>12</v>
      </c>
      <c r="F181" s="21" t="s">
        <v>673</v>
      </c>
      <c r="G181" s="21"/>
    </row>
    <row r="182" spans="2:7" hidden="1">
      <c r="B182" s="21"/>
      <c r="C182" s="21">
        <v>13</v>
      </c>
      <c r="D182" s="21">
        <f t="shared" si="46"/>
        <v>13</v>
      </c>
      <c r="F182" s="21" t="s">
        <v>674</v>
      </c>
      <c r="G182" s="21"/>
    </row>
    <row r="183" spans="2:7" hidden="1">
      <c r="B183" s="21"/>
      <c r="C183" s="21">
        <v>14</v>
      </c>
      <c r="D183" s="21">
        <f t="shared" si="46"/>
        <v>14</v>
      </c>
      <c r="F183" s="21" t="s">
        <v>792</v>
      </c>
      <c r="G183" s="21"/>
    </row>
    <row r="184" spans="2:7" hidden="1">
      <c r="B184" s="21"/>
      <c r="C184" s="21">
        <v>15</v>
      </c>
      <c r="D184" s="21">
        <f t="shared" si="46"/>
        <v>15</v>
      </c>
      <c r="F184" s="21" t="s">
        <v>793</v>
      </c>
      <c r="G184" s="21"/>
    </row>
    <row r="185" spans="2:7" hidden="1">
      <c r="B185" s="21"/>
      <c r="C185" s="21">
        <v>16</v>
      </c>
      <c r="D185" s="21">
        <f t="shared" si="46"/>
        <v>16</v>
      </c>
      <c r="F185" s="21" t="s">
        <v>799</v>
      </c>
      <c r="G185" s="21"/>
    </row>
    <row r="186" spans="2:7" hidden="1">
      <c r="B186" s="21"/>
      <c r="C186" s="21">
        <v>17</v>
      </c>
      <c r="D186" s="21">
        <f t="shared" si="46"/>
        <v>17</v>
      </c>
      <c r="F186" s="21" t="s">
        <v>800</v>
      </c>
      <c r="G186" s="21"/>
    </row>
    <row r="187" spans="2:7" hidden="1">
      <c r="B187" s="21"/>
      <c r="C187" s="21">
        <v>18</v>
      </c>
      <c r="D187" s="21">
        <f t="shared" si="46"/>
        <v>18</v>
      </c>
      <c r="F187" s="21" t="s">
        <v>801</v>
      </c>
      <c r="G187" s="21"/>
    </row>
    <row r="188" spans="2:7" hidden="1">
      <c r="B188" s="21"/>
      <c r="C188" s="21">
        <v>19</v>
      </c>
      <c r="D188" s="21">
        <f t="shared" si="46"/>
        <v>19</v>
      </c>
      <c r="F188" s="21" t="s">
        <v>802</v>
      </c>
      <c r="G188" s="21"/>
    </row>
    <row r="189" spans="2:7" hidden="1">
      <c r="B189" s="21"/>
      <c r="C189" s="21">
        <v>20</v>
      </c>
      <c r="D189" s="21">
        <f t="shared" si="46"/>
        <v>20</v>
      </c>
      <c r="F189" s="21" t="s">
        <v>803</v>
      </c>
      <c r="G189" s="21"/>
    </row>
    <row r="190" spans="2:7" hidden="1">
      <c r="B190" s="21"/>
      <c r="C190" s="21"/>
      <c r="D190" s="21"/>
      <c r="F190" s="21"/>
      <c r="G190" s="21"/>
    </row>
    <row r="191" spans="2:7" hidden="1">
      <c r="B191" s="21"/>
      <c r="C191" s="21"/>
      <c r="D191" s="21"/>
      <c r="F191" s="21"/>
      <c r="G191" s="21"/>
    </row>
    <row r="192" spans="2:7" hidden="1">
      <c r="B192" s="21"/>
      <c r="C192" s="21"/>
      <c r="D192" s="21"/>
      <c r="F192" s="21"/>
      <c r="G192" s="21"/>
    </row>
    <row r="193" spans="2:8" hidden="1">
      <c r="B193" s="21" t="s">
        <v>71</v>
      </c>
      <c r="C193" s="79" t="b">
        <f>B193='Dane Wnioskodawcy'!G11</f>
        <v>0</v>
      </c>
      <c r="D193" s="21"/>
      <c r="F193" s="21"/>
      <c r="G193" s="21"/>
      <c r="H193" s="8" t="s">
        <v>817</v>
      </c>
    </row>
    <row r="194" spans="2:8" hidden="1">
      <c r="B194" s="21"/>
      <c r="C194" s="21"/>
      <c r="D194" s="21"/>
      <c r="F194" s="21"/>
      <c r="G194" s="21"/>
    </row>
    <row r="195" spans="2:8" hidden="1">
      <c r="B195" s="21" t="s">
        <v>72</v>
      </c>
      <c r="C195" s="21">
        <f>IF(AND((C16&gt;=YEAR(C12)),(C16&lt;=$C$17)),1,0)</f>
        <v>0</v>
      </c>
      <c r="D195" s="21"/>
      <c r="F195" s="21"/>
      <c r="G195" s="21"/>
    </row>
    <row r="196" spans="2:8" hidden="1">
      <c r="B196" s="21" t="s">
        <v>73</v>
      </c>
      <c r="C196" s="21">
        <f>IF(C134=0,0,IF(C135=0,0,IF(C135&gt;C134,0,1)))</f>
        <v>0</v>
      </c>
      <c r="D196" s="21"/>
      <c r="F196" s="21"/>
      <c r="G196" s="21"/>
    </row>
    <row r="197" spans="2:8" hidden="1">
      <c r="B197" s="254" t="s">
        <v>74</v>
      </c>
      <c r="C197" s="251" t="e">
        <f>DATE(Poczatek,D16,1)</f>
        <v>#NUM!</v>
      </c>
    </row>
    <row r="198" spans="2:8" hidden="1">
      <c r="B198" s="1" t="s">
        <v>75</v>
      </c>
      <c r="C198" s="251" t="e">
        <f>EOMONTH(DATE(Koniec_Projekt,D18,1),0)</f>
        <v>#NUM!</v>
      </c>
    </row>
    <row r="199" spans="2:8" hidden="1">
      <c r="B199" s="1" t="s">
        <v>676</v>
      </c>
      <c r="C199" s="251">
        <f>DaneBiezace+1</f>
        <v>1</v>
      </c>
    </row>
    <row r="200" spans="2:8" hidden="1">
      <c r="B200" s="1" t="s">
        <v>677</v>
      </c>
      <c r="C200" s="251" t="e">
        <f>EOMONTH(DATE(Koniec,12,1),0)</f>
        <v>#VALUE!</v>
      </c>
    </row>
    <row r="201" spans="2:8" hidden="1">
      <c r="B201" s="1" t="s">
        <v>698</v>
      </c>
      <c r="C201" s="251" t="e">
        <f>EOMONTH(DATE(C24,D24,1),0)</f>
        <v>#NUM!</v>
      </c>
    </row>
    <row r="202" spans="2:8" hidden="1">
      <c r="B202" s="1" t="s">
        <v>707</v>
      </c>
      <c r="C202" s="251"/>
    </row>
    <row r="203" spans="2:8" hidden="1">
      <c r="B203" s="8" t="s">
        <v>708</v>
      </c>
      <c r="C203" s="5">
        <v>1</v>
      </c>
    </row>
    <row r="204" spans="2:8" hidden="1">
      <c r="B204" s="8" t="s">
        <v>709</v>
      </c>
      <c r="C204" s="5" t="str">
        <f>IF(AND(Modul_badawczo_rozwojowy=tak,Koniec_PR&lt;Koniec_Projekt),12,IF(AND(Modul_badawczo_rozwojowy=tak,Koniec_PR=Koniec_Projekt),D18,""))</f>
        <v/>
      </c>
    </row>
    <row r="206" spans="2:8" hidden="1">
      <c r="B206" s="257" t="s">
        <v>362</v>
      </c>
    </row>
    <row r="207" spans="2:8" hidden="1">
      <c r="B207" s="257" t="s">
        <v>368</v>
      </c>
    </row>
    <row r="208" spans="2:8" hidden="1">
      <c r="B208" s="257" t="s">
        <v>369</v>
      </c>
    </row>
    <row r="209" spans="2:7" hidden="1">
      <c r="B209" s="257" t="s">
        <v>370</v>
      </c>
    </row>
    <row r="210" spans="2:7" hidden="1">
      <c r="B210" s="257" t="s">
        <v>679</v>
      </c>
    </row>
    <row r="211" spans="2:7" hidden="1">
      <c r="B211" s="257" t="s">
        <v>680</v>
      </c>
    </row>
    <row r="212" spans="2:7" hidden="1">
      <c r="B212" s="257" t="s">
        <v>681</v>
      </c>
    </row>
    <row r="213" spans="2:7" hidden="1">
      <c r="B213" s="257" t="s">
        <v>682</v>
      </c>
    </row>
    <row r="215" spans="2:7" hidden="1">
      <c r="B215" s="258" t="s">
        <v>726</v>
      </c>
      <c r="G215" s="521"/>
    </row>
    <row r="216" spans="2:7" hidden="1">
      <c r="B216" s="258" t="s">
        <v>727</v>
      </c>
    </row>
    <row r="219" spans="2:7" hidden="1">
      <c r="B219" s="1" t="s">
        <v>796</v>
      </c>
      <c r="C219" s="1">
        <f>Firma</f>
        <v>0</v>
      </c>
    </row>
    <row r="220" spans="2:7" hidden="1">
      <c r="B220" s="1">
        <f>'Dane Wnioskodawcy'!G11</f>
        <v>0</v>
      </c>
      <c r="C220" s="1" t="str">
        <f>IF(B220="Duże przedsiębiorstwo","[DP] ",IF(B220="MŚP","[MŚP] ",IF(B220="Organizacja badawcza","[OB] ",IF(B220="Organizacja pozarządowa/NGO","[NGO] ","[…]"))))</f>
        <v>[…]</v>
      </c>
      <c r="D220" s="258" t="s">
        <v>798</v>
      </c>
    </row>
    <row r="221" spans="2:7" hidden="1">
      <c r="C221" s="1" t="str">
        <f>IF(B221="Lider konsorcjum","[Lider] ",IF(B221&lt;&gt;"Lider konsorcjum",C220,"[…]"))</f>
        <v>[…]</v>
      </c>
      <c r="D221" s="258" t="s">
        <v>828</v>
      </c>
    </row>
    <row r="222" spans="2:7" hidden="1">
      <c r="B222" s="1">
        <f>'Dane Wnioskodawcy'!G10</f>
        <v>0</v>
      </c>
      <c r="C222" s="1" t="str">
        <f>IF(B222="Lider konsorcjum","[Lider] ",IF(B222="Konsorcjant","[Konsorcjant] ",""))</f>
        <v/>
      </c>
    </row>
    <row r="223" spans="2:7" hidden="1">
      <c r="C223" s="1" t="str">
        <f>C222&amp;""&amp;C220&amp;""&amp;C219</f>
        <v>[…]0</v>
      </c>
      <c r="D223" s="1" t="s">
        <v>814</v>
      </c>
    </row>
    <row r="225" spans="2:15" hidden="1">
      <c r="B225" s="1" t="s">
        <v>815</v>
      </c>
    </row>
    <row r="226" spans="2:15" hidden="1">
      <c r="E226" s="1"/>
    </row>
    <row r="227" spans="2:15" hidden="1">
      <c r="B227" s="21"/>
      <c r="C227" s="21"/>
      <c r="D227" s="21"/>
      <c r="E227" s="21"/>
      <c r="F227" s="21"/>
      <c r="G227" s="21"/>
      <c r="H227" s="21"/>
      <c r="I227" s="21"/>
      <c r="J227" s="21"/>
      <c r="K227" s="451"/>
      <c r="L227" s="451" t="str">
        <f>""</f>
        <v/>
      </c>
      <c r="M227" s="451" t="str">
        <f>""</f>
        <v/>
      </c>
      <c r="N227" s="451" t="str">
        <f>""</f>
        <v/>
      </c>
      <c r="O227" s="451"/>
    </row>
    <row r="228" spans="2:15" hidden="1">
      <c r="B228" s="21" t="s">
        <v>86</v>
      </c>
      <c r="C228" s="21"/>
      <c r="D228" s="21"/>
      <c r="E228" s="21"/>
      <c r="F228" s="21"/>
      <c r="G228" s="21"/>
      <c r="H228" s="21"/>
      <c r="I228" s="21"/>
      <c r="J228" s="21"/>
      <c r="K228" s="451" t="b">
        <v>1</v>
      </c>
      <c r="L228" s="451" t="str">
        <f t="shared" ref="L228:L234" si="47">IF(K228=TRUE,B228,"")</f>
        <v>B+R</v>
      </c>
      <c r="M228" s="451" t="str" cm="1">
        <f t="array" ref="M228">IFERROR(INDEX($L$228:$L$234,MATCH(0,IF($L$228:$L$234="",1,COUNTIF($M$227:M227,$L$228:$L$234)),0)),1111)</f>
        <v>B+R</v>
      </c>
      <c r="N228" s="451">
        <f>COUNTA($M$228:$M$234)-COUNTIF($M$228:$M$234,"&gt;0")</f>
        <v>1</v>
      </c>
      <c r="O228" s="451" t="str" cm="1">
        <f t="array" aca="1" ref="O228" ca="1">OFFSET($M$228,,,$N$228)</f>
        <v>B+R</v>
      </c>
    </row>
    <row r="229" spans="2:15" hidden="1">
      <c r="B229" s="21" t="s">
        <v>728</v>
      </c>
      <c r="C229" s="21"/>
      <c r="D229" s="21"/>
      <c r="E229" s="21"/>
      <c r="F229" s="21"/>
      <c r="G229" s="21"/>
      <c r="H229" s="21"/>
      <c r="I229" s="21"/>
      <c r="J229" s="21"/>
      <c r="K229" s="451" t="b">
        <v>0</v>
      </c>
      <c r="L229" s="451" t="str">
        <f t="shared" si="47"/>
        <v/>
      </c>
      <c r="M229" s="451" cm="1">
        <f t="array" ref="M229">IFERROR(INDEX($L$228:$L$234,MATCH(0,IF($L$228:$L$234="",1,COUNTIF($M$227:M228,$L$228:$L$234)),0)),1111)</f>
        <v>1111</v>
      </c>
      <c r="N229" s="451"/>
      <c r="O229" s="451"/>
    </row>
    <row r="230" spans="2:15" hidden="1">
      <c r="B230" s="21" t="s">
        <v>96</v>
      </c>
      <c r="C230" s="21"/>
      <c r="D230" s="21"/>
      <c r="E230" s="21"/>
      <c r="F230" s="21"/>
      <c r="G230" s="21"/>
      <c r="H230" s="21"/>
      <c r="I230" s="21"/>
      <c r="J230" s="21"/>
      <c r="K230" s="451" t="b">
        <v>0</v>
      </c>
      <c r="L230" s="451" t="str">
        <f t="shared" si="47"/>
        <v/>
      </c>
      <c r="M230" s="451" cm="1">
        <f t="array" ref="M230">IFERROR(INDEX($L$228:$L$234,MATCH(0,IF($L$228:$L$234="",1,COUNTIF($M$227:M229,$L$228:$L$234)),0)),1111)</f>
        <v>1111</v>
      </c>
      <c r="N230" s="451"/>
      <c r="O230" s="451"/>
    </row>
    <row r="231" spans="2:15" hidden="1">
      <c r="B231" s="21" t="s">
        <v>97</v>
      </c>
      <c r="C231" s="21"/>
      <c r="D231" s="21"/>
      <c r="E231" s="21"/>
      <c r="F231" s="21"/>
      <c r="G231" s="21"/>
      <c r="H231" s="21"/>
      <c r="I231" s="21"/>
      <c r="J231" s="21"/>
      <c r="K231" s="451" t="b">
        <v>0</v>
      </c>
      <c r="L231" s="451" t="str">
        <f t="shared" si="47"/>
        <v/>
      </c>
      <c r="M231" s="451" cm="1">
        <f t="array" ref="M231">IFERROR(INDEX($L$228:$L$234,MATCH(0,IF($L$228:$L$234="",1,COUNTIF($M$227:M230,$L$228:$L$234)),0)),1111)</f>
        <v>1111</v>
      </c>
      <c r="N231" s="451"/>
      <c r="O231" s="451"/>
    </row>
    <row r="232" spans="2:15" hidden="1">
      <c r="B232" s="21" t="s">
        <v>98</v>
      </c>
      <c r="C232" s="21"/>
      <c r="D232" s="21"/>
      <c r="E232" s="21"/>
      <c r="F232" s="21"/>
      <c r="G232" s="21"/>
      <c r="H232" s="21"/>
      <c r="I232" s="21"/>
      <c r="J232" s="21"/>
      <c r="K232" s="451" t="b">
        <v>0</v>
      </c>
      <c r="L232" s="451" t="str">
        <f t="shared" si="47"/>
        <v/>
      </c>
      <c r="M232" s="451" cm="1">
        <f t="array" ref="M232">IFERROR(INDEX($L$228:$L$234,MATCH(0,IF($L$228:$L$234="",1,COUNTIF($M$227:M231,$L$228:$L$234)),0)),1111)</f>
        <v>1111</v>
      </c>
      <c r="N232" s="451"/>
      <c r="O232" s="451"/>
    </row>
    <row r="233" spans="2:15" hidden="1">
      <c r="B233" s="21" t="s">
        <v>99</v>
      </c>
      <c r="C233" s="21"/>
      <c r="D233" s="21"/>
      <c r="E233" s="21"/>
      <c r="F233" s="21"/>
      <c r="G233" s="21"/>
      <c r="H233" s="21"/>
      <c r="I233" s="21"/>
      <c r="J233" s="21"/>
      <c r="K233" s="451" t="b">
        <v>0</v>
      </c>
      <c r="L233" s="451" t="str">
        <f t="shared" si="47"/>
        <v/>
      </c>
      <c r="M233" s="451" cm="1">
        <f t="array" ref="M233">IFERROR(INDEX($L$228:$L$234,MATCH(0,IF($L$228:$L$234="",1,COUNTIF($M$227:M232,$L$228:$L$234)),0)),1111)</f>
        <v>1111</v>
      </c>
      <c r="N233" s="451"/>
      <c r="O233" s="451"/>
    </row>
    <row r="234" spans="2:15" hidden="1">
      <c r="B234" s="21" t="s">
        <v>100</v>
      </c>
      <c r="C234" s="21"/>
      <c r="D234" s="21"/>
      <c r="E234" s="21"/>
      <c r="F234" s="21"/>
      <c r="G234" s="21"/>
      <c r="H234" s="21"/>
      <c r="I234" s="21"/>
      <c r="J234" s="21"/>
      <c r="K234" s="451" t="b">
        <v>0</v>
      </c>
      <c r="L234" s="451" t="str">
        <f t="shared" si="47"/>
        <v/>
      </c>
      <c r="M234" s="451" cm="1">
        <f t="array" ref="M234">IFERROR(INDEX($L$228:$L$234,MATCH(0,IF($L$228:$L$234="",1,COUNTIF($M$227:M233,$L$228:$L$234)),0)),1111)</f>
        <v>1111</v>
      </c>
      <c r="N234" s="451"/>
      <c r="O234" s="451"/>
    </row>
    <row r="235" spans="2:15" hidden="1">
      <c r="E235" s="1"/>
    </row>
    <row r="236" spans="2:15" hidden="1">
      <c r="B236" s="21" t="s">
        <v>101</v>
      </c>
      <c r="C236" s="21"/>
      <c r="D236" s="21"/>
      <c r="E236" s="21"/>
      <c r="F236" s="21"/>
      <c r="G236" s="21"/>
      <c r="H236" s="21"/>
      <c r="I236" s="21"/>
      <c r="J236" s="21"/>
    </row>
    <row r="237" spans="2:15" hidden="1">
      <c r="B237" s="21" t="s">
        <v>102</v>
      </c>
      <c r="C237" s="21"/>
      <c r="D237" s="21"/>
      <c r="E237" s="21"/>
      <c r="F237" s="21"/>
      <c r="G237" s="21"/>
      <c r="H237" s="21"/>
      <c r="I237" s="21"/>
      <c r="J237" s="21"/>
    </row>
    <row r="238" spans="2:15" hidden="1">
      <c r="E238" s="1"/>
    </row>
    <row r="239" spans="2:15" hidden="1">
      <c r="B239" s="21" t="s">
        <v>643</v>
      </c>
      <c r="C239" s="21"/>
      <c r="D239" s="21"/>
      <c r="E239" s="21"/>
      <c r="F239" s="21"/>
      <c r="G239" s="21"/>
      <c r="H239" s="21"/>
      <c r="I239" s="21"/>
      <c r="J239" s="21"/>
      <c r="L239" s="21" t="s">
        <v>643</v>
      </c>
    </row>
    <row r="240" spans="2:15" hidden="1">
      <c r="B240" s="21" t="s">
        <v>641</v>
      </c>
      <c r="C240" s="21"/>
      <c r="D240" s="21"/>
      <c r="E240" s="21"/>
      <c r="F240" s="21"/>
      <c r="G240" s="21"/>
      <c r="H240" s="21"/>
      <c r="I240" s="21"/>
      <c r="J240" s="21"/>
    </row>
    <row r="241" spans="2:10" hidden="1">
      <c r="B241" s="21" t="s">
        <v>642</v>
      </c>
      <c r="C241" s="21"/>
      <c r="D241" s="21"/>
      <c r="E241" s="21"/>
      <c r="F241" s="21"/>
      <c r="G241" s="21"/>
      <c r="H241" s="21"/>
      <c r="I241" s="21"/>
      <c r="J241" s="21"/>
    </row>
    <row r="242" spans="2:10" hidden="1">
      <c r="E242" s="1"/>
    </row>
    <row r="243" spans="2:10" hidden="1">
      <c r="E243" s="1"/>
    </row>
    <row r="244" spans="2:10" hidden="1">
      <c r="C244" s="1">
        <f>'Dane Wnioskodawcy'!G11</f>
        <v>0</v>
      </c>
      <c r="D244" s="635" t="s">
        <v>830</v>
      </c>
      <c r="E244" s="1"/>
    </row>
    <row r="245" spans="2:10" hidden="1">
      <c r="C245" s="634" t="b">
        <v>0</v>
      </c>
      <c r="D245" s="635" t="s">
        <v>831</v>
      </c>
      <c r="E245" s="1"/>
    </row>
    <row r="246" spans="2:10" hidden="1">
      <c r="C246" s="258" t="b">
        <f>AND(C244="Organizacja badawcza",C245=TRUE)</f>
        <v>0</v>
      </c>
      <c r="E246" s="1"/>
    </row>
    <row r="247" spans="2:10" hidden="1">
      <c r="E247" s="1"/>
    </row>
    <row r="248" spans="2:10" hidden="1">
      <c r="E248" s="1"/>
    </row>
    <row r="249" spans="2:10" hidden="1">
      <c r="E249" s="1"/>
    </row>
    <row r="250" spans="2:10" hidden="1">
      <c r="B250" s="254" t="s">
        <v>848</v>
      </c>
      <c r="E250" s="1"/>
    </row>
    <row r="251" spans="2:10" hidden="1">
      <c r="B251" s="254" t="s">
        <v>849</v>
      </c>
    </row>
    <row r="252" spans="2:10" hidden="1">
      <c r="B252" s="254" t="s">
        <v>850</v>
      </c>
    </row>
    <row r="253" spans="2:10" hidden="1">
      <c r="B253" s="254" t="s">
        <v>851</v>
      </c>
    </row>
    <row r="254" spans="2:10" hidden="1">
      <c r="B254" s="254" t="s">
        <v>852</v>
      </c>
    </row>
    <row r="255" spans="2:10" hidden="1">
      <c r="B255" s="254" t="s">
        <v>853</v>
      </c>
    </row>
    <row r="256" spans="2:10" hidden="1">
      <c r="B256" s="254" t="s">
        <v>854</v>
      </c>
    </row>
    <row r="257" spans="2:2" hidden="1">
      <c r="B257" s="254" t="s">
        <v>855</v>
      </c>
    </row>
    <row r="258" spans="2:2" hidden="1">
      <c r="B258" s="254" t="s">
        <v>856</v>
      </c>
    </row>
    <row r="259" spans="2:2" hidden="1">
      <c r="B259" s="254" t="s">
        <v>857</v>
      </c>
    </row>
    <row r="260" spans="2:2" hidden="1">
      <c r="B260" s="254" t="s">
        <v>858</v>
      </c>
    </row>
    <row r="261" spans="2:2" hidden="1">
      <c r="B261" s="254" t="s">
        <v>859</v>
      </c>
    </row>
    <row r="262" spans="2:2" hidden="1">
      <c r="B262" s="254" t="s">
        <v>860</v>
      </c>
    </row>
    <row r="263" spans="2:2" hidden="1">
      <c r="B263" s="254" t="s">
        <v>861</v>
      </c>
    </row>
    <row r="264" spans="2:2" hidden="1">
      <c r="B264" s="254" t="s">
        <v>862</v>
      </c>
    </row>
    <row r="265" spans="2:2" hidden="1">
      <c r="B265" s="254" t="s">
        <v>863</v>
      </c>
    </row>
  </sheetData>
  <sheetProtection algorithmName="SHA-512" hashValue="zr1bA6+HXzedDamkh9i+7zHlT6cq/xAogHLo/vYgo8PX6xqjKQF6T5Hj7JZ0MDnyabsxm6xoWxaCFX0eDZ0krQ==" saltValue="paSOEhZBa/WXFEV+mgo8NQ==" spinCount="100000" sheet="1" objects="1" scenarios="1"/>
  <mergeCells count="7">
    <mergeCell ref="B79:AE80"/>
    <mergeCell ref="B2:AA3"/>
    <mergeCell ref="H23:K24"/>
    <mergeCell ref="H18:K18"/>
    <mergeCell ref="H14:K16"/>
    <mergeCell ref="I19:I20"/>
    <mergeCell ref="H12:K12"/>
  </mergeCells>
  <phoneticPr fontId="58" type="noConversion"/>
  <conditionalFormatting sqref="C19:C21">
    <cfRule type="containsText" dxfId="472" priority="20" operator="containsText" text="niepełne">
      <formula>NOT(ISERROR(SEARCH("niepełne",C19)))</formula>
    </cfRule>
  </conditionalFormatting>
  <conditionalFormatting sqref="C24">
    <cfRule type="expression" dxfId="471" priority="1">
      <formula>AND($C$23="nie",ISBLANK($C$24)=FALSE)</formula>
    </cfRule>
    <cfRule type="expression" dxfId="470" priority="33">
      <formula>AND($C$23="tak",OR($C$24&gt;$C$18,$C$24&lt;$C$16))</formula>
    </cfRule>
  </conditionalFormatting>
  <conditionalFormatting sqref="C135">
    <cfRule type="cellIs" dxfId="469" priority="80" operator="greaterThan">
      <formula>$C$134</formula>
    </cfRule>
  </conditionalFormatting>
  <conditionalFormatting sqref="C24:D24">
    <cfRule type="expression" dxfId="468" priority="36">
      <formula>$C$23="tak"</formula>
    </cfRule>
    <cfRule type="expression" dxfId="467" priority="38">
      <formula>$C$23="nie"</formula>
    </cfRule>
  </conditionalFormatting>
  <conditionalFormatting sqref="D24">
    <cfRule type="expression" dxfId="466" priority="32">
      <formula>AND($C$23="tak",$C$24=$C$18,$D$24&gt;$D$18)</formula>
    </cfRule>
    <cfRule type="expression" dxfId="465" priority="37">
      <formula>AND($C$23="nie",ISBLANK($D$24)=FALSE)</formula>
    </cfRule>
  </conditionalFormatting>
  <conditionalFormatting sqref="H12">
    <cfRule type="containsText" dxfId="464" priority="41" operator="containsText" text="zgodny">
      <formula>NOT(ISERROR(SEARCH("zgodny",H12)))</formula>
    </cfRule>
    <cfRule type="containsText" dxfId="463" priority="42" operator="containsText" text="różny">
      <formula>NOT(ISERROR(SEARCH("różny",H12)))</formula>
    </cfRule>
  </conditionalFormatting>
  <conditionalFormatting sqref="H19">
    <cfRule type="cellIs" dxfId="462" priority="46" operator="lessThan">
      <formula>0</formula>
    </cfRule>
  </conditionalFormatting>
  <conditionalFormatting sqref="H14:K16">
    <cfRule type="containsText" dxfId="461" priority="15" operator="containsText" text="Upewnij się">
      <formula>NOT(ISERROR(SEARCH("Upewnij się",H14)))</formula>
    </cfRule>
    <cfRule type="containsText" dxfId="460" priority="47" operator="containsText" text="uzupełnij">
      <formula>NOT(ISERROR(SEARCH("uzupełnij",H14)))</formula>
    </cfRule>
  </conditionalFormatting>
  <conditionalFormatting sqref="J19:K19">
    <cfRule type="cellIs" dxfId="459" priority="44" operator="lessThan">
      <formula>0</formula>
    </cfRule>
  </conditionalFormatting>
  <conditionalFormatting sqref="K41:AE43 K60:AE64 K37:AE37">
    <cfRule type="expression" dxfId="458" priority="39">
      <formula>(K$28&gt;Koniec)</formula>
    </cfRule>
  </conditionalFormatting>
  <conditionalFormatting sqref="H23:K24">
    <cfRule type="containsText" dxfId="457" priority="31" operator="containsText" text="popraw">
      <formula>NOT(ISERROR(SEARCH("popraw",H23)))</formula>
    </cfRule>
    <cfRule type="containsText" dxfId="456" priority="34" operator="containsText" text="uzupełnij">
      <formula>NOT(ISERROR(SEARCH("uzupełnij",H23)))</formula>
    </cfRule>
    <cfRule type="containsText" dxfId="455" priority="35" operator="containsText" text="usuń">
      <formula>NOT(ISERROR(SEARCH("usuń",H23)))</formula>
    </cfRule>
  </conditionalFormatting>
  <conditionalFormatting sqref="C20">
    <cfRule type="expression" dxfId="454" priority="16">
      <formula>ISBLANK(C20)</formula>
    </cfRule>
    <cfRule type="cellIs" dxfId="453" priority="17" operator="lessThan">
      <formula>$C$19</formula>
    </cfRule>
    <cfRule type="cellIs" dxfId="452" priority="19" operator="greaterThan">
      <formula>10</formula>
    </cfRule>
  </conditionalFormatting>
  <conditionalFormatting sqref="B20">
    <cfRule type="expression" dxfId="451" priority="18">
      <formula>Okres_Prognozy&gt;10</formula>
    </cfRule>
  </conditionalFormatting>
  <conditionalFormatting sqref="D12">
    <cfRule type="containsText" dxfId="450" priority="13" operator="containsText" text="⛔">
      <formula>NOT(ISERROR(SEARCH("⛔",D12)))</formula>
    </cfRule>
    <cfRule type="containsText" dxfId="449" priority="14" operator="containsText" text="✅">
      <formula>NOT(ISERROR(SEARCH("✅",D12)))</formula>
    </cfRule>
  </conditionalFormatting>
  <conditionalFormatting sqref="D14">
    <cfRule type="containsText" dxfId="448" priority="11" operator="containsText" text="⛔">
      <formula>NOT(ISERROR(SEARCH("⛔",D14)))</formula>
    </cfRule>
    <cfRule type="containsText" dxfId="447" priority="12" operator="containsText" text="✅">
      <formula>NOT(ISERROR(SEARCH("✅",D14)))</formula>
    </cfRule>
  </conditionalFormatting>
  <conditionalFormatting sqref="F16">
    <cfRule type="containsText" dxfId="446" priority="9" operator="containsText" text="⛔">
      <formula>NOT(ISERROR(SEARCH("⛔",F16)))</formula>
    </cfRule>
    <cfRule type="containsText" dxfId="445" priority="10" operator="containsText" text="✅">
      <formula>NOT(ISERROR(SEARCH("✅",F16)))</formula>
    </cfRule>
  </conditionalFormatting>
  <conditionalFormatting sqref="F18">
    <cfRule type="containsText" dxfId="444" priority="7" operator="containsText" text="⛔">
      <formula>NOT(ISERROR(SEARCH("⛔",F18)))</formula>
    </cfRule>
    <cfRule type="containsText" dxfId="443" priority="8" operator="containsText" text="✅">
      <formula>NOT(ISERROR(SEARCH("✅",F18)))</formula>
    </cfRule>
  </conditionalFormatting>
  <conditionalFormatting sqref="F24">
    <cfRule type="containsText" dxfId="442" priority="5" operator="containsText" text="⛔">
      <formula>NOT(ISERROR(SEARCH("⛔",F24)))</formula>
    </cfRule>
    <cfRule type="containsText" dxfId="441" priority="6" operator="containsText" text="✅">
      <formula>NOT(ISERROR(SEARCH("✅",F24)))</formula>
    </cfRule>
  </conditionalFormatting>
  <conditionalFormatting sqref="B77:AE77">
    <cfRule type="expression" dxfId="440" priority="3">
      <formula>Okres_Prognozy&gt;10</formula>
    </cfRule>
  </conditionalFormatting>
  <conditionalFormatting sqref="K68:AE72">
    <cfRule type="expression" dxfId="439" priority="2">
      <formula>(K$28&gt;Koniec)</formula>
    </cfRule>
  </conditionalFormatting>
  <conditionalFormatting sqref="G26:AE26">
    <cfRule type="expression" dxfId="438" priority="1539">
      <formula>OR(ISBLANK(Poczatek),ISBLANK(Koniec_Projekt),ISBLANK(RokObrotowyPoczatek))</formula>
    </cfRule>
    <cfRule type="expression" dxfId="437" priority="1540">
      <formula>G$135="n"</formula>
    </cfRule>
    <cfRule type="expression" dxfId="436" priority="1541">
      <formula>G$135="r"</formula>
    </cfRule>
    <cfRule type="expression" dxfId="435" priority="1542">
      <formula>G$135="t"</formula>
    </cfRule>
    <cfRule type="expression" dxfId="434" priority="1543">
      <formula>AND(G$135="p",G$134&lt;=Koniec)</formula>
    </cfRule>
    <cfRule type="expression" dxfId="433" priority="1544">
      <formula>AND(ISBLANK($C$24)=FALSE,G$134=Koniec_PR)</formula>
    </cfRule>
  </conditionalFormatting>
  <conditionalFormatting sqref="G28:AE28">
    <cfRule type="expression" dxfId="432" priority="1545">
      <formula>AND(ISBLANK($C$24)=FALSE,G$134=Koniec_PR)</formula>
    </cfRule>
  </conditionalFormatting>
  <dataValidations xWindow="449" yWindow="180" count="12">
    <dataValidation type="whole" allowBlank="1" showInputMessage="1" showErrorMessage="1" errorTitle="Uwaga" error="Proszę zmienić rok" prompt="Rok w formacie RRRR_x000a__x000a_Rok rozpoczęcia realizacji projektu nie może być wcześniejszy niż rok rozpoczęcia bieżącego roku obrotowego" sqref="C16" xr:uid="{00000000-0002-0000-0100-000000000000}">
      <formula1>YEAR($C$12)</formula1>
      <formula2>2029</formula2>
    </dataValidation>
    <dataValidation type="custom" allowBlank="1" showErrorMessage="1" errorTitle="Błędny okres realizacji projektu" error="Nieprawidłowy okres realizacji projektu" prompt="Okres realizacji projektu nie może przekraczać 2023 r." sqref="C135" xr:uid="{00000000-0002-0000-0100-000001000000}">
      <formula1>C196=1</formula1>
    </dataValidation>
    <dataValidation type="date" allowBlank="1" showInputMessage="1" showErrorMessage="1" errorTitle="Nieprawidłowy format daty" error="Proszę wpisać datę w formacie RRRR-MM-DD" prompt="Proszę podać datę w formacie RRRR-MM-DD" sqref="C12" xr:uid="{00000000-0002-0000-0100-000002000000}">
      <formula1>42005</formula1>
      <formula2>47483</formula2>
    </dataValidation>
    <dataValidation type="whole" allowBlank="1" showInputMessage="1" showErrorMessage="1" errorTitle="Nieprawidłowy rok" error="Proszę zmienić rok zakończenia realizacji projektu._x000a__x000a_Realizacja projektu musi zakończyć się do 31.12.2030 r." prompt="Rok w formacie RRRR_x000a__x000a_Rok zakończenia realizacji projektu nie może być późniejszy niż rok 2030" sqref="C18" xr:uid="{00000000-0002-0000-0100-000005000000}">
      <formula1>2026</formula1>
      <formula2>2030</formula2>
    </dataValidation>
    <dataValidation allowBlank="1" showInputMessage="1" showErrorMessage="1" prompt="Proszę podać datę w formacie RRRR-MM-DD" sqref="C14" xr:uid="{00000000-0002-0000-0100-000006000000}"/>
    <dataValidation type="whole" allowBlank="1" showErrorMessage="1" errorTitle="Błędny miesiąc końca projektu" error="Nieprawidłowy miesiąc zakończenia realizacji projektu" prompt="Okres realizacji projektu nie może przekraczać 2023 r." sqref="D18:E18" xr:uid="{00000000-0002-0000-0100-000003000000}">
      <formula1>1</formula1>
      <formula2>12</formula2>
    </dataValidation>
    <dataValidation type="whole" allowBlank="1" showErrorMessage="1" errorTitle="Błędny miesiąc końca projektu" error="Nieprawidłowy miesiąc rozpoczęcia realizacji projektu" prompt="Okres realizacji projektu nie może przekraczać 2023 r." sqref="D16:E16" xr:uid="{00000000-0002-0000-0100-000004000000}">
      <formula1>1</formula1>
      <formula2>12</formula2>
    </dataValidation>
    <dataValidation type="decimal" allowBlank="1" showInputMessage="1" showErrorMessage="1" errorTitle="Nieprawidłowa wartość" error="Niedozwolona stawka amortyzacji" sqref="K46:K53" xr:uid="{2534B5FA-FEDC-4715-8923-78C1D85B0B2A}">
      <formula1>0</formula1>
      <formula2>1</formula2>
    </dataValidation>
    <dataValidation type="list" allowBlank="1" showErrorMessage="1" promptTitle="Informacja" prompt="Należy z listy wybrać &quot;tak&quot; w przypadku, gdy realizowany będzie moduł &quot;Wdrożenie innowacji&quot;, a następnie wskazać rok i miesiąc zakończenia prac rozwojowych. _x000a__x000a_W przeciwnym wypadku należy wybrać &quot;nie&quot;" sqref="C23" xr:uid="{76EB7F1E-C6AD-45EF-A19F-DE94275F6F1A}">
      <formula1>"tak,nie"</formula1>
    </dataValidation>
    <dataValidation showInputMessage="1" showErrorMessage="1" errorTitle="Uwaga" error="Wprowadzono nieprawidłowy rok._x000a__x000a_Rok nie może być wcześniejszy niż rok rozpoczęcia realizacji projektu i późniejszy niż rok zakończenia realizacji projektu." prompt="Dla projektu B+R należy wskazać rok zakończenia realizacji prac rozwojowych w formacie RRRR" sqref="C24" xr:uid="{7EA4873C-7013-417A-878B-B529E7CA9A61}"/>
    <dataValidation type="whole" showInputMessage="1" showErrorMessage="1" errorTitle="Nieprawidłowa wartość" error="Okres prognozy nie może być krótszy niż 5 lat oraz nie może przekroczyć 15 lat" sqref="C20" xr:uid="{5FEA4293-8CB1-4B56-B5C5-BA48A2D52865}">
      <formula1>5</formula1>
      <formula2>15</formula2>
    </dataValidation>
    <dataValidation type="custom" showInputMessage="1" showErrorMessage="1" errorTitle="Uwaga" error="Wprowadzono nieprawidłową wartość" prompt="Dla projektu B+R należy wskazać miesiąc zakończenia realizacji prac rozwojowych w formacie MM" sqref="D24" xr:uid="{DCD452DE-98B7-4794-A6AE-8ED001E04466}">
      <formula1>AND($C$23="tak",D24&lt;=$C$204,$C$23="tak",D24&gt;0)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7" fitToHeight="0" orientation="landscape" r:id="rId1"/>
  <headerFooter>
    <oddHeader>&amp;C&amp;A</oddHeader>
    <oddFooter>&amp;L&amp;F&amp;CStrona &amp;P z &amp;N&amp;RData i godzina wydruku: 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44" r:id="rId4" name="Group Box 105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95250</xdr:rowOff>
                  </from>
                  <to>
                    <xdr:col>14</xdr:col>
                    <xdr:colOff>247650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9"/>
  <dimension ref="A1:V205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60.77734375" style="38" customWidth="1"/>
    <col min="3" max="6" width="20.77734375" style="1" customWidth="1"/>
    <col min="7" max="7" width="2.77734375" style="1" customWidth="1"/>
    <col min="8" max="22" width="9.77734375" style="1" hidden="1" customWidth="1"/>
    <col min="23" max="16384" width="9.33203125" style="1" hidden="1"/>
  </cols>
  <sheetData>
    <row r="1" spans="2:6"/>
    <row r="2" spans="2:6">
      <c r="B2" s="711" t="str">
        <f>Założenia!B2</f>
        <v>Wstaw nazwę podmiotu oraz tytuł projektu w zakładce Dane Wnioskodawcy</v>
      </c>
      <c r="C2" s="711"/>
      <c r="D2" s="711"/>
      <c r="E2" s="711"/>
      <c r="F2" s="711"/>
    </row>
    <row r="3" spans="2:6">
      <c r="B3" s="712"/>
      <c r="C3" s="712"/>
      <c r="D3" s="712"/>
      <c r="E3" s="712"/>
      <c r="F3" s="712"/>
    </row>
    <row r="4" spans="2:6"/>
    <row r="5" spans="2:6"/>
    <row r="6" spans="2:6"/>
    <row r="7" spans="2:6"/>
    <row r="8" spans="2:6"/>
    <row r="9" spans="2:6"/>
    <row r="10" spans="2:6"/>
    <row r="11" spans="2:6">
      <c r="B11" s="492" t="s">
        <v>103</v>
      </c>
      <c r="C11" s="493">
        <f ca="1">Założenia!G28</f>
        <v>0</v>
      </c>
      <c r="D11" s="493">
        <f ca="1">Założenia!H28</f>
        <v>0</v>
      </c>
      <c r="E11" s="493">
        <f ca="1">Założenia!I28</f>
        <v>0</v>
      </c>
      <c r="F11" s="494" t="str">
        <f>Założenia!J28</f>
        <v/>
      </c>
    </row>
    <row r="13" spans="2:6">
      <c r="B13" s="477" t="s">
        <v>104</v>
      </c>
      <c r="C13" s="478">
        <f>ROUND(C14+C19+C28+C31+C46,0)</f>
        <v>0</v>
      </c>
      <c r="D13" s="478">
        <f>ROUND(D14+D19+D28+D31+D46,0)</f>
        <v>0</v>
      </c>
      <c r="E13" s="478">
        <f>ROUND(E14+E19+E28+E31+E46,0)</f>
        <v>0</v>
      </c>
      <c r="F13" s="478">
        <f>ROUND(F14+F19+F28+F31+F46,0)</f>
        <v>0</v>
      </c>
    </row>
    <row r="14" spans="2:6">
      <c r="B14" s="479" t="s">
        <v>105</v>
      </c>
      <c r="C14" s="456">
        <f>ROUND(SUM(C15:C18),0)</f>
        <v>0</v>
      </c>
      <c r="D14" s="456">
        <f>ROUND(SUM(D15:D18),0)</f>
        <v>0</v>
      </c>
      <c r="E14" s="456">
        <f>ROUND(SUM(E15:E18),0)</f>
        <v>0</v>
      </c>
      <c r="F14" s="456">
        <f>ROUND(SUM(F15:F18),0)</f>
        <v>0</v>
      </c>
    </row>
    <row r="15" spans="2:6">
      <c r="B15" s="480" t="s">
        <v>106</v>
      </c>
      <c r="C15" s="512"/>
      <c r="D15" s="512"/>
      <c r="E15" s="512"/>
      <c r="F15" s="512"/>
    </row>
    <row r="16" spans="2:6">
      <c r="B16" s="481" t="s">
        <v>107</v>
      </c>
      <c r="C16" s="513"/>
      <c r="D16" s="513"/>
      <c r="E16" s="513"/>
      <c r="F16" s="513"/>
    </row>
    <row r="17" spans="2:6">
      <c r="B17" s="481" t="s">
        <v>108</v>
      </c>
      <c r="C17" s="513"/>
      <c r="D17" s="513"/>
      <c r="E17" s="513"/>
      <c r="F17" s="514"/>
    </row>
    <row r="18" spans="2:6">
      <c r="B18" s="482" t="s">
        <v>109</v>
      </c>
      <c r="C18" s="515"/>
      <c r="D18" s="515"/>
      <c r="E18" s="515"/>
      <c r="F18" s="515"/>
    </row>
    <row r="19" spans="2:6">
      <c r="B19" s="483" t="s">
        <v>110</v>
      </c>
      <c r="C19" s="457">
        <f>ROUND(C20+C26+C27,0)</f>
        <v>0</v>
      </c>
      <c r="D19" s="457">
        <f>ROUND(D20+D26+D27,0)</f>
        <v>0</v>
      </c>
      <c r="E19" s="457">
        <f>ROUND(E20+E26+E27,0)</f>
        <v>0</v>
      </c>
      <c r="F19" s="457">
        <f>ROUND(F20+F26+F27,0)</f>
        <v>0</v>
      </c>
    </row>
    <row r="20" spans="2:6">
      <c r="B20" s="495" t="s">
        <v>111</v>
      </c>
      <c r="C20" s="458">
        <f>ROUND(SUM(C21:C25),0)</f>
        <v>0</v>
      </c>
      <c r="D20" s="458">
        <f>ROUND(SUM(D21:D25),0)</f>
        <v>0</v>
      </c>
      <c r="E20" s="458">
        <f>ROUND(SUM(E21:E25),0)</f>
        <v>0</v>
      </c>
      <c r="F20" s="458">
        <f>ROUND(SUM(F21:F25),0)</f>
        <v>0</v>
      </c>
    </row>
    <row r="21" spans="2:6">
      <c r="B21" s="481" t="s">
        <v>112</v>
      </c>
      <c r="C21" s="513"/>
      <c r="D21" s="513"/>
      <c r="E21" s="513"/>
      <c r="F21" s="513"/>
    </row>
    <row r="22" spans="2:6">
      <c r="B22" s="481" t="s">
        <v>113</v>
      </c>
      <c r="C22" s="513"/>
      <c r="D22" s="513"/>
      <c r="E22" s="513"/>
      <c r="F22" s="513"/>
    </row>
    <row r="23" spans="2:6">
      <c r="B23" s="481" t="s">
        <v>114</v>
      </c>
      <c r="C23" s="513"/>
      <c r="D23" s="513"/>
      <c r="E23" s="513"/>
      <c r="F23" s="513"/>
    </row>
    <row r="24" spans="2:6">
      <c r="B24" s="481" t="s">
        <v>115</v>
      </c>
      <c r="C24" s="513"/>
      <c r="D24" s="513"/>
      <c r="E24" s="513"/>
      <c r="F24" s="513"/>
    </row>
    <row r="25" spans="2:6">
      <c r="B25" s="481" t="s">
        <v>116</v>
      </c>
      <c r="C25" s="513"/>
      <c r="D25" s="513"/>
      <c r="E25" s="513"/>
      <c r="F25" s="513"/>
    </row>
    <row r="26" spans="2:6">
      <c r="B26" s="481" t="s">
        <v>117</v>
      </c>
      <c r="C26" s="513"/>
      <c r="D26" s="513"/>
      <c r="E26" s="513"/>
      <c r="F26" s="513"/>
    </row>
    <row r="27" spans="2:6">
      <c r="B27" s="481" t="s">
        <v>118</v>
      </c>
      <c r="C27" s="513"/>
      <c r="D27" s="513"/>
      <c r="E27" s="513"/>
      <c r="F27" s="513"/>
    </row>
    <row r="28" spans="2:6">
      <c r="B28" s="483" t="s">
        <v>119</v>
      </c>
      <c r="C28" s="457">
        <f>ROUND(C29+C30,0)</f>
        <v>0</v>
      </c>
      <c r="D28" s="457">
        <f>ROUND(D29+D30,0)</f>
        <v>0</v>
      </c>
      <c r="E28" s="457">
        <f>ROUND(E29+E30,0)</f>
        <v>0</v>
      </c>
      <c r="F28" s="457">
        <f>ROUND(F29+F30,0)</f>
        <v>0</v>
      </c>
    </row>
    <row r="29" spans="2:6">
      <c r="B29" s="481" t="s">
        <v>120</v>
      </c>
      <c r="C29" s="513"/>
      <c r="D29" s="513"/>
      <c r="E29" s="513"/>
      <c r="F29" s="513"/>
    </row>
    <row r="30" spans="2:6">
      <c r="B30" s="481" t="s">
        <v>121</v>
      </c>
      <c r="C30" s="513"/>
      <c r="D30" s="513"/>
      <c r="E30" s="513"/>
      <c r="F30" s="513"/>
    </row>
    <row r="31" spans="2:6">
      <c r="B31" s="483" t="s">
        <v>122</v>
      </c>
      <c r="C31" s="457">
        <f>ROUND(C32+C33+C34+C45,0)</f>
        <v>0</v>
      </c>
      <c r="D31" s="457">
        <f>ROUND(D32+D33+D34+D45,0)</f>
        <v>0</v>
      </c>
      <c r="E31" s="457">
        <f>ROUND(E32+E33+E34+E45,0)</f>
        <v>0</v>
      </c>
      <c r="F31" s="457">
        <f>ROUND(F32+F33+F34+F45,0)</f>
        <v>0</v>
      </c>
    </row>
    <row r="32" spans="2:6">
      <c r="B32" s="481" t="s">
        <v>123</v>
      </c>
      <c r="C32" s="513"/>
      <c r="D32" s="513"/>
      <c r="E32" s="513"/>
      <c r="F32" s="513"/>
    </row>
    <row r="33" spans="2:6">
      <c r="B33" s="481" t="s">
        <v>124</v>
      </c>
      <c r="C33" s="513"/>
      <c r="D33" s="513"/>
      <c r="E33" s="513"/>
      <c r="F33" s="513"/>
    </row>
    <row r="34" spans="2:6">
      <c r="B34" s="495" t="s">
        <v>125</v>
      </c>
      <c r="C34" s="458">
        <f>ROUND(C35+C40,0)</f>
        <v>0</v>
      </c>
      <c r="D34" s="458">
        <f>ROUND(D35+D40,0)</f>
        <v>0</v>
      </c>
      <c r="E34" s="458">
        <f>ROUND(E35+E40,0)</f>
        <v>0</v>
      </c>
      <c r="F34" s="458">
        <f>ROUND(F35+F40,0)</f>
        <v>0</v>
      </c>
    </row>
    <row r="35" spans="2:6">
      <c r="B35" s="495" t="s">
        <v>126</v>
      </c>
      <c r="C35" s="458">
        <f>ROUND(SUM(C36:C39),0)</f>
        <v>0</v>
      </c>
      <c r="D35" s="458">
        <f>ROUND(SUM(D36:D39),0)</f>
        <v>0</v>
      </c>
      <c r="E35" s="458">
        <f>ROUND(SUM(E36:E39),0)</f>
        <v>0</v>
      </c>
      <c r="F35" s="458">
        <f>ROUND(SUM(F36:F39),0)</f>
        <v>0</v>
      </c>
    </row>
    <row r="36" spans="2:6">
      <c r="B36" s="481" t="s">
        <v>127</v>
      </c>
      <c r="C36" s="513"/>
      <c r="D36" s="513"/>
      <c r="E36" s="513"/>
      <c r="F36" s="513"/>
    </row>
    <row r="37" spans="2:6">
      <c r="B37" s="481" t="s">
        <v>128</v>
      </c>
      <c r="C37" s="513"/>
      <c r="D37" s="513"/>
      <c r="E37" s="513"/>
      <c r="F37" s="513"/>
    </row>
    <row r="38" spans="2:6">
      <c r="B38" s="481" t="s">
        <v>129</v>
      </c>
      <c r="C38" s="513"/>
      <c r="D38" s="513"/>
      <c r="E38" s="513"/>
      <c r="F38" s="513"/>
    </row>
    <row r="39" spans="2:6">
      <c r="B39" s="481" t="s">
        <v>130</v>
      </c>
      <c r="C39" s="513"/>
      <c r="D39" s="513"/>
      <c r="E39" s="513"/>
      <c r="F39" s="513"/>
    </row>
    <row r="40" spans="2:6">
      <c r="B40" s="495" t="s">
        <v>131</v>
      </c>
      <c r="C40" s="458">
        <f>ROUND(SUM(C41:C44),0)</f>
        <v>0</v>
      </c>
      <c r="D40" s="458">
        <f>ROUND(SUM(D41:D44),0)</f>
        <v>0</v>
      </c>
      <c r="E40" s="458">
        <f>ROUND(SUM(E41:E44),0)</f>
        <v>0</v>
      </c>
      <c r="F40" s="458">
        <f>ROUND(SUM(F41:F44),0)</f>
        <v>0</v>
      </c>
    </row>
    <row r="41" spans="2:6">
      <c r="B41" s="481" t="s">
        <v>127</v>
      </c>
      <c r="C41" s="513"/>
      <c r="D41" s="513"/>
      <c r="E41" s="513"/>
      <c r="F41" s="513"/>
    </row>
    <row r="42" spans="2:6">
      <c r="B42" s="481" t="s">
        <v>128</v>
      </c>
      <c r="C42" s="513"/>
      <c r="D42" s="513"/>
      <c r="E42" s="513"/>
      <c r="F42" s="513"/>
    </row>
    <row r="43" spans="2:6">
      <c r="B43" s="481" t="s">
        <v>129</v>
      </c>
      <c r="C43" s="513"/>
      <c r="D43" s="513"/>
      <c r="E43" s="513"/>
      <c r="F43" s="513"/>
    </row>
    <row r="44" spans="2:6">
      <c r="B44" s="481" t="s">
        <v>130</v>
      </c>
      <c r="C44" s="513"/>
      <c r="D44" s="513"/>
      <c r="E44" s="513"/>
      <c r="F44" s="513"/>
    </row>
    <row r="45" spans="2:6">
      <c r="B45" s="481" t="s">
        <v>132</v>
      </c>
      <c r="C45" s="513"/>
      <c r="D45" s="513"/>
      <c r="E45" s="513"/>
      <c r="F45" s="513"/>
    </row>
    <row r="46" spans="2:6">
      <c r="B46" s="483" t="s">
        <v>133</v>
      </c>
      <c r="C46" s="457">
        <f>ROUND(SUM(C47:C48),0)</f>
        <v>0</v>
      </c>
      <c r="D46" s="457">
        <f>ROUND(SUM(D47:D48),0)</f>
        <v>0</v>
      </c>
      <c r="E46" s="457">
        <f>ROUND(SUM(E47:E48),0)</f>
        <v>0</v>
      </c>
      <c r="F46" s="457">
        <f>ROUND(SUM(F47:F48),0)</f>
        <v>0</v>
      </c>
    </row>
    <row r="47" spans="2:6">
      <c r="B47" s="481" t="s">
        <v>134</v>
      </c>
      <c r="C47" s="513"/>
      <c r="D47" s="513"/>
      <c r="E47" s="513"/>
      <c r="F47" s="513"/>
    </row>
    <row r="48" spans="2:6">
      <c r="B48" s="481" t="s">
        <v>135</v>
      </c>
      <c r="C48" s="513"/>
      <c r="D48" s="513"/>
      <c r="E48" s="513"/>
      <c r="F48" s="513"/>
    </row>
    <row r="49" spans="2:6">
      <c r="B49" s="477" t="s">
        <v>136</v>
      </c>
      <c r="C49" s="478">
        <f>ROUND(C50+C56+C69+C86,0)</f>
        <v>0</v>
      </c>
      <c r="D49" s="478">
        <f>ROUND(D50+D56+D69+D86,0)</f>
        <v>0</v>
      </c>
      <c r="E49" s="478">
        <f>ROUND(E50+E56+E69+E86,0)</f>
        <v>0</v>
      </c>
      <c r="F49" s="478">
        <f>ROUND(F50+F56+F69+F86,0)</f>
        <v>0</v>
      </c>
    </row>
    <row r="50" spans="2:6">
      <c r="B50" s="479" t="s">
        <v>137</v>
      </c>
      <c r="C50" s="456">
        <f>ROUND(SUM(C51:C55),0)</f>
        <v>0</v>
      </c>
      <c r="D50" s="456">
        <f>ROUND(SUM(D51:D55),0)</f>
        <v>0</v>
      </c>
      <c r="E50" s="456">
        <f>ROUND(SUM(E51:E55),0)</f>
        <v>0</v>
      </c>
      <c r="F50" s="456">
        <f>ROUND(SUM(F51:F55),0)</f>
        <v>0</v>
      </c>
    </row>
    <row r="51" spans="2:6">
      <c r="B51" s="481" t="s">
        <v>138</v>
      </c>
      <c r="C51" s="513"/>
      <c r="D51" s="513"/>
      <c r="E51" s="513"/>
      <c r="F51" s="513"/>
    </row>
    <row r="52" spans="2:6">
      <c r="B52" s="481" t="s">
        <v>139</v>
      </c>
      <c r="C52" s="513"/>
      <c r="D52" s="513"/>
      <c r="E52" s="513"/>
      <c r="F52" s="513"/>
    </row>
    <row r="53" spans="2:6">
      <c r="B53" s="481" t="s">
        <v>140</v>
      </c>
      <c r="C53" s="513"/>
      <c r="D53" s="513"/>
      <c r="E53" s="513"/>
      <c r="F53" s="513"/>
    </row>
    <row r="54" spans="2:6">
      <c r="B54" s="481" t="s">
        <v>141</v>
      </c>
      <c r="C54" s="513"/>
      <c r="D54" s="513"/>
      <c r="E54" s="513"/>
      <c r="F54" s="513"/>
    </row>
    <row r="55" spans="2:6">
      <c r="B55" s="481" t="s">
        <v>142</v>
      </c>
      <c r="C55" s="513"/>
      <c r="D55" s="513"/>
      <c r="E55" s="513"/>
      <c r="F55" s="513"/>
    </row>
    <row r="56" spans="2:6">
      <c r="B56" s="483" t="s">
        <v>143</v>
      </c>
      <c r="C56" s="457">
        <f>ROUND(C57+C62,0)</f>
        <v>0</v>
      </c>
      <c r="D56" s="457">
        <f>ROUND(D57+D62,0)</f>
        <v>0</v>
      </c>
      <c r="E56" s="457">
        <f>ROUND(E57+E62,0)</f>
        <v>0</v>
      </c>
      <c r="F56" s="457">
        <f>ROUND(F57+F62,0)</f>
        <v>0</v>
      </c>
    </row>
    <row r="57" spans="2:6">
      <c r="B57" s="459" t="s">
        <v>144</v>
      </c>
      <c r="C57" s="458">
        <f>ROUND(C58+C61,0)</f>
        <v>0</v>
      </c>
      <c r="D57" s="458">
        <f>ROUND(D58+D61,0)</f>
        <v>0</v>
      </c>
      <c r="E57" s="458">
        <f>ROUND(E58+E61,0)</f>
        <v>0</v>
      </c>
      <c r="F57" s="458">
        <f>ROUND(F58+F61,0)</f>
        <v>0</v>
      </c>
    </row>
    <row r="58" spans="2:6">
      <c r="B58" s="459" t="s">
        <v>145</v>
      </c>
      <c r="C58" s="458">
        <f>ROUND(SUM(C59:C60),0)</f>
        <v>0</v>
      </c>
      <c r="D58" s="458">
        <f>ROUND(SUM(D59:D60),0)</f>
        <v>0</v>
      </c>
      <c r="E58" s="458">
        <f>ROUND(SUM(E59:E60),0)</f>
        <v>0</v>
      </c>
      <c r="F58" s="458">
        <f>ROUND(SUM(F59:F60),0)</f>
        <v>0</v>
      </c>
    </row>
    <row r="59" spans="2:6">
      <c r="B59" s="481" t="s">
        <v>146</v>
      </c>
      <c r="C59" s="513"/>
      <c r="D59" s="513"/>
      <c r="E59" s="513"/>
      <c r="F59" s="513"/>
    </row>
    <row r="60" spans="2:6">
      <c r="B60" s="481" t="s">
        <v>147</v>
      </c>
      <c r="C60" s="513"/>
      <c r="D60" s="513"/>
      <c r="E60" s="513"/>
      <c r="F60" s="513"/>
    </row>
    <row r="61" spans="2:6">
      <c r="B61" s="481" t="s">
        <v>148</v>
      </c>
      <c r="C61" s="513"/>
      <c r="D61" s="513"/>
      <c r="E61" s="513"/>
      <c r="F61" s="513"/>
    </row>
    <row r="62" spans="2:6">
      <c r="B62" s="459" t="s">
        <v>149</v>
      </c>
      <c r="C62" s="458">
        <f>ROUND(C63+C66+C67+C68,0)</f>
        <v>0</v>
      </c>
      <c r="D62" s="458">
        <f>ROUND(D63+D66+D67+D68,0)</f>
        <v>0</v>
      </c>
      <c r="E62" s="458">
        <f>ROUND(E63+E66+E67+E68,0)</f>
        <v>0</v>
      </c>
      <c r="F62" s="458">
        <f>ROUND(F63+F66+F67+F68,0)</f>
        <v>0</v>
      </c>
    </row>
    <row r="63" spans="2:6">
      <c r="B63" s="459" t="s">
        <v>145</v>
      </c>
      <c r="C63" s="458">
        <f>ROUND(SUM(C64:C65),0)</f>
        <v>0</v>
      </c>
      <c r="D63" s="458">
        <f>ROUND(SUM(D64:D65),0)</f>
        <v>0</v>
      </c>
      <c r="E63" s="458">
        <f>ROUND(SUM(E64:E65),0)</f>
        <v>0</v>
      </c>
      <c r="F63" s="458">
        <f>ROUND(SUM(F64:F65),0)</f>
        <v>0</v>
      </c>
    </row>
    <row r="64" spans="2:6">
      <c r="B64" s="481" t="s">
        <v>146</v>
      </c>
      <c r="C64" s="513"/>
      <c r="D64" s="513"/>
      <c r="E64" s="513"/>
      <c r="F64" s="513"/>
    </row>
    <row r="65" spans="2:6">
      <c r="B65" s="481" t="s">
        <v>147</v>
      </c>
      <c r="C65" s="513"/>
      <c r="D65" s="513"/>
      <c r="E65" s="513"/>
      <c r="F65" s="513"/>
    </row>
    <row r="66" spans="2:6" ht="24">
      <c r="B66" s="481" t="s">
        <v>150</v>
      </c>
      <c r="C66" s="513"/>
      <c r="D66" s="513"/>
      <c r="E66" s="513"/>
      <c r="F66" s="513"/>
    </row>
    <row r="67" spans="2:6">
      <c r="B67" s="481" t="s">
        <v>151</v>
      </c>
      <c r="C67" s="513"/>
      <c r="D67" s="513"/>
      <c r="E67" s="513"/>
      <c r="F67" s="513"/>
    </row>
    <row r="68" spans="2:6">
      <c r="B68" s="481" t="s">
        <v>152</v>
      </c>
      <c r="C68" s="513"/>
      <c r="D68" s="513"/>
      <c r="E68" s="513"/>
      <c r="F68" s="513"/>
    </row>
    <row r="69" spans="2:6">
      <c r="B69" s="483" t="s">
        <v>153</v>
      </c>
      <c r="C69" s="457">
        <f>ROUND(C70+C85,0)</f>
        <v>0</v>
      </c>
      <c r="D69" s="457">
        <f>ROUND(D70+D85,0)</f>
        <v>0</v>
      </c>
      <c r="E69" s="457">
        <f>ROUND(E70+E85,0)</f>
        <v>0</v>
      </c>
      <c r="F69" s="457">
        <f>ROUND(F70+F85,0)</f>
        <v>0</v>
      </c>
    </row>
    <row r="70" spans="2:6">
      <c r="B70" s="459" t="s">
        <v>154</v>
      </c>
      <c r="C70" s="458">
        <f>ROUND(C71+C76+C81,0)</f>
        <v>0</v>
      </c>
      <c r="D70" s="458">
        <f>ROUND(D71+D76+D81,0)</f>
        <v>0</v>
      </c>
      <c r="E70" s="458">
        <f>ROUND(E71+E76+E81,0)</f>
        <v>0</v>
      </c>
      <c r="F70" s="458">
        <f>ROUND(F71+F76+F81,0)</f>
        <v>0</v>
      </c>
    </row>
    <row r="71" spans="2:6">
      <c r="B71" s="459" t="s">
        <v>126</v>
      </c>
      <c r="C71" s="458">
        <f>ROUND(SUM(C72:C75),0)</f>
        <v>0</v>
      </c>
      <c r="D71" s="458">
        <f>ROUND(SUM(D72:D75),0)</f>
        <v>0</v>
      </c>
      <c r="E71" s="458">
        <f>ROUND(SUM(E72:E75),0)</f>
        <v>0</v>
      </c>
      <c r="F71" s="458">
        <f>ROUND(SUM(F72:F75),0)</f>
        <v>0</v>
      </c>
    </row>
    <row r="72" spans="2:6">
      <c r="B72" s="481" t="s">
        <v>127</v>
      </c>
      <c r="C72" s="513"/>
      <c r="D72" s="513"/>
      <c r="E72" s="513"/>
      <c r="F72" s="513"/>
    </row>
    <row r="73" spans="2:6">
      <c r="B73" s="481" t="s">
        <v>128</v>
      </c>
      <c r="C73" s="513"/>
      <c r="D73" s="513"/>
      <c r="E73" s="513"/>
      <c r="F73" s="513"/>
    </row>
    <row r="74" spans="2:6">
      <c r="B74" s="481" t="s">
        <v>129</v>
      </c>
      <c r="C74" s="513"/>
      <c r="D74" s="513"/>
      <c r="E74" s="513"/>
      <c r="F74" s="513"/>
    </row>
    <row r="75" spans="2:6">
      <c r="B75" s="481" t="s">
        <v>155</v>
      </c>
      <c r="C75" s="513"/>
      <c r="D75" s="513"/>
      <c r="E75" s="513"/>
      <c r="F75" s="513"/>
    </row>
    <row r="76" spans="2:6">
      <c r="B76" s="459" t="s">
        <v>131</v>
      </c>
      <c r="C76" s="458">
        <f>ROUND(SUM(C77:C80),0)</f>
        <v>0</v>
      </c>
      <c r="D76" s="458">
        <f>ROUND(SUM(D77:D80),0)</f>
        <v>0</v>
      </c>
      <c r="E76" s="458">
        <f>ROUND(SUM(E77:E80),0)</f>
        <v>0</v>
      </c>
      <c r="F76" s="458">
        <f>ROUND(SUM(F77:F80),0)</f>
        <v>0</v>
      </c>
    </row>
    <row r="77" spans="2:6">
      <c r="B77" s="481" t="s">
        <v>127</v>
      </c>
      <c r="C77" s="513"/>
      <c r="D77" s="513"/>
      <c r="E77" s="513"/>
      <c r="F77" s="513"/>
    </row>
    <row r="78" spans="2:6">
      <c r="B78" s="481" t="s">
        <v>128</v>
      </c>
      <c r="C78" s="513"/>
      <c r="D78" s="513"/>
      <c r="E78" s="513"/>
      <c r="F78" s="513"/>
    </row>
    <row r="79" spans="2:6">
      <c r="B79" s="481" t="s">
        <v>129</v>
      </c>
      <c r="C79" s="513"/>
      <c r="D79" s="513"/>
      <c r="E79" s="513"/>
      <c r="F79" s="513"/>
    </row>
    <row r="80" spans="2:6">
      <c r="B80" s="481" t="s">
        <v>155</v>
      </c>
      <c r="C80" s="513"/>
      <c r="D80" s="513"/>
      <c r="E80" s="513"/>
      <c r="F80" s="513"/>
    </row>
    <row r="81" spans="2:6">
      <c r="B81" s="459" t="s">
        <v>156</v>
      </c>
      <c r="C81" s="458">
        <f>ROUND(SUM(C82:C84),0)</f>
        <v>0</v>
      </c>
      <c r="D81" s="458">
        <f>ROUND(SUM(D82:D84),0)</f>
        <v>0</v>
      </c>
      <c r="E81" s="458">
        <f>ROUND(SUM(E82:E84),0)</f>
        <v>0</v>
      </c>
      <c r="F81" s="458">
        <f>ROUND(SUM(F82:F84),0)</f>
        <v>0</v>
      </c>
    </row>
    <row r="82" spans="2:6">
      <c r="B82" s="481" t="s">
        <v>157</v>
      </c>
      <c r="C82" s="513"/>
      <c r="D82" s="513"/>
      <c r="E82" s="513"/>
      <c r="F82" s="513"/>
    </row>
    <row r="83" spans="2:6">
      <c r="B83" s="481" t="s">
        <v>158</v>
      </c>
      <c r="C83" s="513"/>
      <c r="D83" s="513"/>
      <c r="E83" s="513"/>
      <c r="F83" s="513"/>
    </row>
    <row r="84" spans="2:6">
      <c r="B84" s="481" t="s">
        <v>159</v>
      </c>
      <c r="C84" s="513"/>
      <c r="D84" s="513"/>
      <c r="E84" s="513"/>
      <c r="F84" s="513"/>
    </row>
    <row r="85" spans="2:6">
      <c r="B85" s="481" t="s">
        <v>160</v>
      </c>
      <c r="C85" s="513"/>
      <c r="D85" s="513"/>
      <c r="E85" s="513"/>
      <c r="F85" s="513"/>
    </row>
    <row r="86" spans="2:6">
      <c r="B86" s="483" t="s">
        <v>161</v>
      </c>
      <c r="C86" s="516"/>
      <c r="D86" s="516"/>
      <c r="E86" s="516"/>
      <c r="F86" s="516"/>
    </row>
    <row r="87" spans="2:6">
      <c r="B87" s="477" t="s">
        <v>162</v>
      </c>
      <c r="C87" s="478">
        <f>ROUND(C13+C49,0)</f>
        <v>0</v>
      </c>
      <c r="D87" s="478">
        <f>ROUND(D13+D49,0)</f>
        <v>0</v>
      </c>
      <c r="E87" s="478">
        <f>ROUND(E13+E49,0)</f>
        <v>0</v>
      </c>
      <c r="F87" s="478">
        <f>ROUND(F13+F49,0)</f>
        <v>0</v>
      </c>
    </row>
    <row r="92" spans="2:6">
      <c r="B92" s="496" t="s">
        <v>163</v>
      </c>
      <c r="C92" s="575" t="str">
        <f>IF(C144=C87,"OK",C87-C144)</f>
        <v>OK</v>
      </c>
      <c r="D92" s="575" t="str">
        <f>IF(D144=D87,"OK",D87-D144)</f>
        <v>OK</v>
      </c>
      <c r="E92" s="575" t="str">
        <f>IF(E144=E87,"OK",E87-E144)</f>
        <v>OK</v>
      </c>
      <c r="F92" s="575" t="str">
        <f>IF(F144=F87,"OK",F87-F144)</f>
        <v>OK</v>
      </c>
    </row>
    <row r="93" spans="2:6">
      <c r="B93" s="492" t="s">
        <v>103</v>
      </c>
      <c r="C93" s="493">
        <f ca="1">C11</f>
        <v>0</v>
      </c>
      <c r="D93" s="493">
        <f ca="1">D11</f>
        <v>0</v>
      </c>
      <c r="E93" s="493">
        <f ca="1">E11</f>
        <v>0</v>
      </c>
      <c r="F93" s="494" t="str">
        <f>F11</f>
        <v/>
      </c>
    </row>
    <row r="94" spans="2:6">
      <c r="B94" s="477" t="s">
        <v>164</v>
      </c>
      <c r="C94" s="478">
        <f>ROUND(SUM(C95:C103),0)</f>
        <v>0</v>
      </c>
      <c r="D94" s="478">
        <f>ROUND(SUM(D95:D103),0)</f>
        <v>0</v>
      </c>
      <c r="E94" s="478">
        <f>ROUND(SUM(E95:E103),0)</f>
        <v>0</v>
      </c>
      <c r="F94" s="478">
        <f>ROUND(SUM(F95:F103),0)</f>
        <v>0</v>
      </c>
    </row>
    <row r="95" spans="2:6">
      <c r="B95" s="481" t="s">
        <v>165</v>
      </c>
      <c r="C95" s="513"/>
      <c r="D95" s="513"/>
      <c r="E95" s="513"/>
      <c r="F95" s="513"/>
    </row>
    <row r="96" spans="2:6" ht="12" customHeight="1">
      <c r="B96" s="481" t="s">
        <v>166</v>
      </c>
      <c r="C96" s="513"/>
      <c r="D96" s="513"/>
      <c r="E96" s="513"/>
      <c r="F96" s="513"/>
    </row>
    <row r="97" spans="2:7">
      <c r="B97" s="481" t="s">
        <v>167</v>
      </c>
      <c r="C97" s="513"/>
      <c r="D97" s="513"/>
      <c r="E97" s="513"/>
      <c r="F97" s="513"/>
    </row>
    <row r="98" spans="2:7">
      <c r="B98" s="481" t="s">
        <v>168</v>
      </c>
      <c r="C98" s="513"/>
      <c r="D98" s="513"/>
      <c r="E98" s="513"/>
      <c r="F98" s="513"/>
    </row>
    <row r="99" spans="2:7">
      <c r="B99" s="481" t="s">
        <v>169</v>
      </c>
      <c r="C99" s="513"/>
      <c r="D99" s="513"/>
      <c r="E99" s="513"/>
      <c r="F99" s="513"/>
    </row>
    <row r="100" spans="2:7">
      <c r="B100" s="481" t="s">
        <v>170</v>
      </c>
      <c r="C100" s="513"/>
      <c r="D100" s="513"/>
      <c r="E100" s="513"/>
      <c r="F100" s="513"/>
    </row>
    <row r="101" spans="2:7">
      <c r="B101" s="481" t="s">
        <v>171</v>
      </c>
      <c r="C101" s="513"/>
      <c r="D101" s="513"/>
      <c r="E101" s="513"/>
      <c r="F101" s="513"/>
    </row>
    <row r="102" spans="2:7">
      <c r="B102" s="497" t="s">
        <v>172</v>
      </c>
      <c r="C102" s="460">
        <f>ROUND(C197,0)</f>
        <v>0</v>
      </c>
      <c r="D102" s="460">
        <f>ROUND(D197,0)</f>
        <v>0</v>
      </c>
      <c r="E102" s="460">
        <f>ROUND(E197,0)</f>
        <v>0</v>
      </c>
      <c r="F102" s="460">
        <f>ROUND(F197,0)</f>
        <v>0</v>
      </c>
    </row>
    <row r="103" spans="2:7">
      <c r="B103" s="481" t="s">
        <v>173</v>
      </c>
      <c r="C103" s="513"/>
      <c r="D103" s="513"/>
      <c r="E103" s="513"/>
      <c r="F103" s="513"/>
    </row>
    <row r="104" spans="2:7">
      <c r="B104" s="477" t="s">
        <v>174</v>
      </c>
      <c r="C104" s="478">
        <f>ROUND(C105+C113+C120+C139,0)</f>
        <v>0</v>
      </c>
      <c r="D104" s="478">
        <f>ROUND(D105+D113+D120+D139,0)</f>
        <v>0</v>
      </c>
      <c r="E104" s="478">
        <f>ROUND(E105+E113+E120+E139,0)</f>
        <v>0</v>
      </c>
      <c r="F104" s="478">
        <f>ROUND(F105+F113+F120+F139,0)</f>
        <v>0</v>
      </c>
    </row>
    <row r="105" spans="2:7">
      <c r="B105" s="479" t="s">
        <v>175</v>
      </c>
      <c r="C105" s="456">
        <f>ROUND(C106+C107+C110,0)</f>
        <v>0</v>
      </c>
      <c r="D105" s="456">
        <f>ROUND(D106+D107+D110,0)</f>
        <v>0</v>
      </c>
      <c r="E105" s="456">
        <f>ROUND(E106+E107+E110,0)</f>
        <v>0</v>
      </c>
      <c r="F105" s="456">
        <f>ROUND(F106+F107+F110,0)</f>
        <v>0</v>
      </c>
      <c r="G105" s="5"/>
    </row>
    <row r="106" spans="2:7">
      <c r="B106" s="481" t="s">
        <v>176</v>
      </c>
      <c r="C106" s="513"/>
      <c r="D106" s="513"/>
      <c r="E106" s="513"/>
      <c r="F106" s="513"/>
    </row>
    <row r="107" spans="2:7" ht="12" customHeight="1">
      <c r="B107" s="495" t="s">
        <v>177</v>
      </c>
      <c r="C107" s="458">
        <f>ROUND(C108+C109,0)</f>
        <v>0</v>
      </c>
      <c r="D107" s="458">
        <f>ROUND(D108+D109,0)</f>
        <v>0</v>
      </c>
      <c r="E107" s="458">
        <f>ROUND(E108+E109,0)</f>
        <v>0</v>
      </c>
      <c r="F107" s="458">
        <f>ROUND(F108+F109,0)</f>
        <v>0</v>
      </c>
    </row>
    <row r="108" spans="2:7">
      <c r="B108" s="481" t="s">
        <v>178</v>
      </c>
      <c r="C108" s="513"/>
      <c r="D108" s="513"/>
      <c r="E108" s="513"/>
      <c r="F108" s="513"/>
    </row>
    <row r="109" spans="2:7">
      <c r="B109" s="481" t="s">
        <v>179</v>
      </c>
      <c r="C109" s="513"/>
      <c r="D109" s="513"/>
      <c r="E109" s="513"/>
      <c r="F109" s="513"/>
    </row>
    <row r="110" spans="2:7">
      <c r="B110" s="495" t="s">
        <v>180</v>
      </c>
      <c r="C110" s="458">
        <f>ROUND(C111+C112,0)</f>
        <v>0</v>
      </c>
      <c r="D110" s="458">
        <f>ROUND(D111+D112,0)</f>
        <v>0</v>
      </c>
      <c r="E110" s="458">
        <f>ROUND(E111+E112,0)</f>
        <v>0</v>
      </c>
      <c r="F110" s="458">
        <f>ROUND(F111+F112,0)</f>
        <v>0</v>
      </c>
    </row>
    <row r="111" spans="2:7">
      <c r="B111" s="481" t="s">
        <v>181</v>
      </c>
      <c r="C111" s="513"/>
      <c r="D111" s="513"/>
      <c r="E111" s="513"/>
      <c r="F111" s="513"/>
    </row>
    <row r="112" spans="2:7">
      <c r="B112" s="481" t="s">
        <v>182</v>
      </c>
      <c r="C112" s="513"/>
      <c r="D112" s="513"/>
      <c r="E112" s="513"/>
      <c r="F112" s="513"/>
    </row>
    <row r="113" spans="2:6">
      <c r="B113" s="483" t="s">
        <v>183</v>
      </c>
      <c r="C113" s="457">
        <f>ROUND(C114+C115,0)</f>
        <v>0</v>
      </c>
      <c r="D113" s="457">
        <f>ROUND(D114+D115,0)</f>
        <v>0</v>
      </c>
      <c r="E113" s="457">
        <f>ROUND(E114+E115,0)</f>
        <v>0</v>
      </c>
      <c r="F113" s="457">
        <f>ROUND(F114+F115,0)</f>
        <v>0</v>
      </c>
    </row>
    <row r="114" spans="2:6">
      <c r="B114" s="481" t="s">
        <v>184</v>
      </c>
      <c r="C114" s="513"/>
      <c r="D114" s="513"/>
      <c r="E114" s="513"/>
      <c r="F114" s="513"/>
    </row>
    <row r="115" spans="2:6">
      <c r="B115" s="495" t="s">
        <v>185</v>
      </c>
      <c r="C115" s="458">
        <f>ROUND(SUM(C116:C119),0)</f>
        <v>0</v>
      </c>
      <c r="D115" s="458">
        <f>ROUND(SUM(D116:D119),0)</f>
        <v>0</v>
      </c>
      <c r="E115" s="458">
        <f>ROUND(SUM(E116:E119),0)</f>
        <v>0</v>
      </c>
      <c r="F115" s="458">
        <f>ROUND(SUM(F116:F119),0)</f>
        <v>0</v>
      </c>
    </row>
    <row r="116" spans="2:6">
      <c r="B116" s="481" t="s">
        <v>186</v>
      </c>
      <c r="C116" s="513"/>
      <c r="D116" s="513"/>
      <c r="E116" s="513"/>
      <c r="F116" s="513"/>
    </row>
    <row r="117" spans="2:6">
      <c r="B117" s="481" t="s">
        <v>187</v>
      </c>
      <c r="C117" s="513"/>
      <c r="D117" s="513"/>
      <c r="E117" s="513"/>
      <c r="F117" s="513"/>
    </row>
    <row r="118" spans="2:6">
      <c r="B118" s="481" t="s">
        <v>188</v>
      </c>
      <c r="C118" s="513"/>
      <c r="D118" s="513"/>
      <c r="E118" s="513"/>
      <c r="F118" s="513"/>
    </row>
    <row r="119" spans="2:6">
      <c r="B119" s="481" t="s">
        <v>189</v>
      </c>
      <c r="C119" s="513"/>
      <c r="D119" s="513"/>
      <c r="E119" s="513"/>
      <c r="F119" s="513"/>
    </row>
    <row r="120" spans="2:6">
      <c r="B120" s="483" t="s">
        <v>190</v>
      </c>
      <c r="C120" s="457">
        <f>ROUND(C121+C126+C138,0)</f>
        <v>0</v>
      </c>
      <c r="D120" s="457">
        <f>ROUND(D121+D126+D138,0)</f>
        <v>0</v>
      </c>
      <c r="E120" s="457">
        <f>ROUND(E121+E126+E138,0)</f>
        <v>0</v>
      </c>
      <c r="F120" s="457">
        <f>ROUND(F121+F126+F138,0)</f>
        <v>0</v>
      </c>
    </row>
    <row r="121" spans="2:6">
      <c r="B121" s="495" t="s">
        <v>184</v>
      </c>
      <c r="C121" s="458">
        <f>ROUND(C122+C125,0)</f>
        <v>0</v>
      </c>
      <c r="D121" s="458">
        <f>ROUND(D122+D125,0)</f>
        <v>0</v>
      </c>
      <c r="E121" s="458">
        <f>ROUND(E122+E125,0)</f>
        <v>0</v>
      </c>
      <c r="F121" s="458">
        <f>ROUND(F122+F125,0)</f>
        <v>0</v>
      </c>
    </row>
    <row r="122" spans="2:6" ht="13.5" customHeight="1">
      <c r="B122" s="495" t="s">
        <v>191</v>
      </c>
      <c r="C122" s="458">
        <f>ROUND(C123+C124,0)</f>
        <v>0</v>
      </c>
      <c r="D122" s="458">
        <f>ROUND(D123+D124,0)</f>
        <v>0</v>
      </c>
      <c r="E122" s="458">
        <f>ROUND(E123+E124,0)</f>
        <v>0</v>
      </c>
      <c r="F122" s="458">
        <f>ROUND(F123+F124,0)</f>
        <v>0</v>
      </c>
    </row>
    <row r="123" spans="2:6">
      <c r="B123" s="481" t="s">
        <v>146</v>
      </c>
      <c r="C123" s="513"/>
      <c r="D123" s="513"/>
      <c r="E123" s="513"/>
      <c r="F123" s="513"/>
    </row>
    <row r="124" spans="2:6">
      <c r="B124" s="481" t="s">
        <v>147</v>
      </c>
      <c r="C124" s="513"/>
      <c r="D124" s="513"/>
      <c r="E124" s="513"/>
      <c r="F124" s="513"/>
    </row>
    <row r="125" spans="2:6">
      <c r="B125" s="481" t="s">
        <v>148</v>
      </c>
      <c r="C125" s="513"/>
      <c r="D125" s="513"/>
      <c r="E125" s="513"/>
      <c r="F125" s="513"/>
    </row>
    <row r="126" spans="2:6">
      <c r="B126" s="495" t="s">
        <v>185</v>
      </c>
      <c r="C126" s="458">
        <f>ROUND(C127+C128+C129+C130+C133+C134+C135+C136+C137,0)</f>
        <v>0</v>
      </c>
      <c r="D126" s="458">
        <f>ROUND(D127+D128+D129+D130+D133+D134+D135+D136+D137,0)</f>
        <v>0</v>
      </c>
      <c r="E126" s="458">
        <f>ROUND(E127+E128+E129+E130+E133+E134+E135+E136+E137,0)</f>
        <v>0</v>
      </c>
      <c r="F126" s="458">
        <f>ROUND(F127+F128+F129+F130+F133+F134+F135+F136+F137,0)</f>
        <v>0</v>
      </c>
    </row>
    <row r="127" spans="2:6">
      <c r="B127" s="481" t="s">
        <v>186</v>
      </c>
      <c r="C127" s="513"/>
      <c r="D127" s="513"/>
      <c r="E127" s="513"/>
      <c r="F127" s="513"/>
    </row>
    <row r="128" spans="2:6">
      <c r="B128" s="481" t="s">
        <v>187</v>
      </c>
      <c r="C128" s="513"/>
      <c r="D128" s="513"/>
      <c r="E128" s="513"/>
      <c r="F128" s="513"/>
    </row>
    <row r="129" spans="2:6">
      <c r="B129" s="481" t="s">
        <v>188</v>
      </c>
      <c r="C129" s="513"/>
      <c r="D129" s="513"/>
      <c r="E129" s="513"/>
      <c r="F129" s="513"/>
    </row>
    <row r="130" spans="2:6" ht="12" customHeight="1">
      <c r="B130" s="495" t="s">
        <v>192</v>
      </c>
      <c r="C130" s="458">
        <f>ROUND(C131+C132,0)</f>
        <v>0</v>
      </c>
      <c r="D130" s="458">
        <f>ROUND(D131+D132,0)</f>
        <v>0</v>
      </c>
      <c r="E130" s="458">
        <f>ROUND(E131+E132,0)</f>
        <v>0</v>
      </c>
      <c r="F130" s="458">
        <f>ROUND(F131+F132,0)</f>
        <v>0</v>
      </c>
    </row>
    <row r="131" spans="2:6" ht="12" customHeight="1">
      <c r="B131" s="481" t="s">
        <v>146</v>
      </c>
      <c r="C131" s="513"/>
      <c r="D131" s="513"/>
      <c r="E131" s="513"/>
      <c r="F131" s="513"/>
    </row>
    <row r="132" spans="2:6" ht="12" customHeight="1">
      <c r="B132" s="481" t="s">
        <v>147</v>
      </c>
      <c r="C132" s="513"/>
      <c r="D132" s="513"/>
      <c r="E132" s="513"/>
      <c r="F132" s="513"/>
    </row>
    <row r="133" spans="2:6" ht="12" customHeight="1">
      <c r="B133" s="481" t="s">
        <v>193</v>
      </c>
      <c r="C133" s="513"/>
      <c r="D133" s="513"/>
      <c r="E133" s="513"/>
      <c r="F133" s="513"/>
    </row>
    <row r="134" spans="2:6" ht="12" customHeight="1">
      <c r="B134" s="481" t="s">
        <v>194</v>
      </c>
      <c r="C134" s="513"/>
      <c r="D134" s="513"/>
      <c r="E134" s="513"/>
      <c r="F134" s="513"/>
    </row>
    <row r="135" spans="2:6" ht="12" customHeight="1">
      <c r="B135" s="481" t="s">
        <v>195</v>
      </c>
      <c r="C135" s="513"/>
      <c r="D135" s="513"/>
      <c r="E135" s="513"/>
      <c r="F135" s="513"/>
    </row>
    <row r="136" spans="2:6" ht="12" customHeight="1">
      <c r="B136" s="481" t="s">
        <v>196</v>
      </c>
      <c r="C136" s="513"/>
      <c r="D136" s="513"/>
      <c r="E136" s="513"/>
      <c r="F136" s="513"/>
    </row>
    <row r="137" spans="2:6" ht="12" customHeight="1">
      <c r="B137" s="481" t="s">
        <v>197</v>
      </c>
      <c r="C137" s="513"/>
      <c r="D137" s="513"/>
      <c r="E137" s="513"/>
      <c r="F137" s="513"/>
    </row>
    <row r="138" spans="2:6">
      <c r="B138" s="481" t="s">
        <v>198</v>
      </c>
      <c r="C138" s="513"/>
      <c r="D138" s="513"/>
      <c r="E138" s="513"/>
      <c r="F138" s="513"/>
    </row>
    <row r="139" spans="2:6">
      <c r="B139" s="483" t="s">
        <v>199</v>
      </c>
      <c r="C139" s="457">
        <f>ROUND(C140+C141,0)</f>
        <v>0</v>
      </c>
      <c r="D139" s="457">
        <f>ROUND(D140+D141,0)</f>
        <v>0</v>
      </c>
      <c r="E139" s="457">
        <f>ROUND(E140+E141,0)</f>
        <v>0</v>
      </c>
      <c r="F139" s="457">
        <f>ROUND(F140+F141,0)</f>
        <v>0</v>
      </c>
    </row>
    <row r="140" spans="2:6">
      <c r="B140" s="481" t="s">
        <v>200</v>
      </c>
      <c r="C140" s="513"/>
      <c r="D140" s="513"/>
      <c r="E140" s="513"/>
      <c r="F140" s="513"/>
    </row>
    <row r="141" spans="2:6">
      <c r="B141" s="495" t="s">
        <v>135</v>
      </c>
      <c r="C141" s="458">
        <f>ROUND(C142+C143,0)</f>
        <v>0</v>
      </c>
      <c r="D141" s="458">
        <f>ROUND(D142+D143,0)</f>
        <v>0</v>
      </c>
      <c r="E141" s="458">
        <f>ROUND(E142+E143,0)</f>
        <v>0</v>
      </c>
      <c r="F141" s="458">
        <f>ROUND(F142+F143,0)</f>
        <v>0</v>
      </c>
    </row>
    <row r="142" spans="2:6">
      <c r="B142" s="481" t="s">
        <v>181</v>
      </c>
      <c r="C142" s="513"/>
      <c r="D142" s="513"/>
      <c r="E142" s="513"/>
      <c r="F142" s="513"/>
    </row>
    <row r="143" spans="2:6">
      <c r="B143" s="481" t="s">
        <v>182</v>
      </c>
      <c r="C143" s="513"/>
      <c r="D143" s="513"/>
      <c r="E143" s="513"/>
      <c r="F143" s="513"/>
    </row>
    <row r="144" spans="2:6">
      <c r="B144" s="477" t="s">
        <v>201</v>
      </c>
      <c r="C144" s="478">
        <f>ROUND(C104+C94,0)</f>
        <v>0</v>
      </c>
      <c r="D144" s="478">
        <f>ROUND(D104+D94,0)</f>
        <v>0</v>
      </c>
      <c r="E144" s="478">
        <f>ROUND(E104+E94,0)</f>
        <v>0</v>
      </c>
      <c r="F144" s="478">
        <f>ROUND(F104+F94,0)</f>
        <v>0</v>
      </c>
    </row>
    <row r="146" spans="2:13">
      <c r="B146" s="496" t="s">
        <v>163</v>
      </c>
      <c r="C146" s="575" t="str">
        <f>IF(C144=C87,"OK",C87-C144)</f>
        <v>OK</v>
      </c>
      <c r="D146" s="575" t="str">
        <f>IF(D144=D87,"OK",D87-D144)</f>
        <v>OK</v>
      </c>
      <c r="E146" s="575" t="str">
        <f>IF(E144=E87,"OK",E87-E144)</f>
        <v>OK</v>
      </c>
      <c r="F146" s="575" t="str">
        <f>IF(F144=F87,"OK",F87-F144)</f>
        <v>OK</v>
      </c>
    </row>
    <row r="148" spans="2:13"/>
    <row r="149" spans="2:13">
      <c r="B149" s="498" t="s">
        <v>202</v>
      </c>
      <c r="C149" s="493">
        <f ca="1">C11</f>
        <v>0</v>
      </c>
      <c r="D149" s="493">
        <f ca="1">D11</f>
        <v>0</v>
      </c>
      <c r="E149" s="493">
        <f ca="1">E11</f>
        <v>0</v>
      </c>
      <c r="F149" s="494" t="str">
        <f>F11</f>
        <v/>
      </c>
    </row>
    <row r="150" spans="2:13">
      <c r="B150" s="477" t="s">
        <v>203</v>
      </c>
      <c r="C150" s="478">
        <f>ROUND(C152+C153+C154+C155,0)</f>
        <v>0</v>
      </c>
      <c r="D150" s="478">
        <f>ROUND(D152+D153+D154+D155,0)</f>
        <v>0</v>
      </c>
      <c r="E150" s="478">
        <f>ROUND(E152+E153+E154+E155,0)</f>
        <v>0</v>
      </c>
      <c r="F150" s="478">
        <f>ROUND(F152+F153+F154+F155,0)</f>
        <v>0</v>
      </c>
    </row>
    <row r="151" spans="2:13">
      <c r="B151" s="481" t="s">
        <v>204</v>
      </c>
      <c r="C151" s="513"/>
      <c r="D151" s="513"/>
      <c r="E151" s="513"/>
      <c r="F151" s="513"/>
    </row>
    <row r="152" spans="2:13">
      <c r="B152" s="481" t="s">
        <v>205</v>
      </c>
      <c r="C152" s="513"/>
      <c r="D152" s="513"/>
      <c r="E152" s="513"/>
      <c r="F152" s="513"/>
      <c r="I152" s="5"/>
      <c r="J152" s="5"/>
      <c r="K152" s="5"/>
      <c r="L152" s="5"/>
    </row>
    <row r="153" spans="2:13" ht="24" customHeight="1">
      <c r="B153" s="481" t="s">
        <v>206</v>
      </c>
      <c r="C153" s="513"/>
      <c r="D153" s="513"/>
      <c r="E153" s="513"/>
      <c r="F153" s="513"/>
      <c r="I153" s="5"/>
      <c r="J153" s="5"/>
      <c r="K153" s="5"/>
      <c r="L153" s="5"/>
    </row>
    <row r="154" spans="2:13" ht="24" customHeight="1">
      <c r="B154" s="481" t="s">
        <v>207</v>
      </c>
      <c r="C154" s="513"/>
      <c r="D154" s="513"/>
      <c r="E154" s="513"/>
      <c r="F154" s="513"/>
      <c r="I154" s="5"/>
      <c r="J154" s="5"/>
      <c r="K154" s="5"/>
      <c r="L154" s="5"/>
    </row>
    <row r="155" spans="2:13" ht="12" customHeight="1">
      <c r="B155" s="481" t="s">
        <v>208</v>
      </c>
      <c r="C155" s="513"/>
      <c r="D155" s="513"/>
      <c r="E155" s="513"/>
      <c r="F155" s="513"/>
      <c r="I155" s="5"/>
      <c r="J155" s="5"/>
      <c r="K155" s="5"/>
      <c r="L155" s="5"/>
    </row>
    <row r="156" spans="2:13">
      <c r="B156" s="477" t="s">
        <v>209</v>
      </c>
      <c r="C156" s="478">
        <f>ROUND(SUM(C157:C165)-C161,0)</f>
        <v>0</v>
      </c>
      <c r="D156" s="478">
        <f>ROUND(SUM(D157:D165)-D161,0)</f>
        <v>0</v>
      </c>
      <c r="E156" s="478">
        <f>ROUND(SUM(E157:E165)-E161,0)</f>
        <v>0</v>
      </c>
      <c r="F156" s="478">
        <f>ROUND(SUM(F157:F165)-F161,0)</f>
        <v>0</v>
      </c>
    </row>
    <row r="157" spans="2:13">
      <c r="B157" s="481" t="s">
        <v>210</v>
      </c>
      <c r="C157" s="513"/>
      <c r="D157" s="513"/>
      <c r="E157" s="513"/>
      <c r="F157" s="513"/>
      <c r="I157" s="5"/>
      <c r="J157" s="5"/>
      <c r="K157" s="5"/>
      <c r="L157" s="5"/>
      <c r="M157" s="5"/>
    </row>
    <row r="158" spans="2:13">
      <c r="B158" s="481" t="s">
        <v>211</v>
      </c>
      <c r="C158" s="513"/>
      <c r="D158" s="513"/>
      <c r="E158" s="513"/>
      <c r="F158" s="513"/>
      <c r="I158" s="5"/>
      <c r="J158" s="5"/>
      <c r="K158" s="5"/>
      <c r="L158" s="5"/>
      <c r="M158" s="5"/>
    </row>
    <row r="159" spans="2:13">
      <c r="B159" s="481" t="s">
        <v>212</v>
      </c>
      <c r="C159" s="513"/>
      <c r="D159" s="513"/>
      <c r="E159" s="513"/>
      <c r="F159" s="513"/>
      <c r="I159" s="5"/>
      <c r="J159" s="5"/>
      <c r="K159" s="5"/>
      <c r="L159" s="5"/>
      <c r="M159" s="5"/>
    </row>
    <row r="160" spans="2:13">
      <c r="B160" s="481" t="s">
        <v>213</v>
      </c>
      <c r="C160" s="513"/>
      <c r="D160" s="513"/>
      <c r="E160" s="513"/>
      <c r="F160" s="513"/>
      <c r="I160" s="5"/>
      <c r="J160" s="5"/>
      <c r="K160" s="5"/>
      <c r="L160" s="5"/>
      <c r="M160" s="5"/>
    </row>
    <row r="161" spans="2:13">
      <c r="B161" s="481" t="s">
        <v>214</v>
      </c>
      <c r="C161" s="513"/>
      <c r="D161" s="513"/>
      <c r="E161" s="513"/>
      <c r="F161" s="513"/>
      <c r="I161" s="5"/>
      <c r="J161" s="5"/>
      <c r="K161" s="5"/>
      <c r="L161" s="5"/>
      <c r="M161" s="5"/>
    </row>
    <row r="162" spans="2:13">
      <c r="B162" s="481" t="s">
        <v>215</v>
      </c>
      <c r="C162" s="513"/>
      <c r="D162" s="513"/>
      <c r="E162" s="513"/>
      <c r="F162" s="513"/>
      <c r="I162" s="5"/>
      <c r="J162" s="5"/>
      <c r="K162" s="5"/>
      <c r="L162" s="5"/>
      <c r="M162" s="5"/>
    </row>
    <row r="163" spans="2:13">
      <c r="B163" s="481" t="s">
        <v>216</v>
      </c>
      <c r="C163" s="513"/>
      <c r="D163" s="513"/>
      <c r="E163" s="513"/>
      <c r="F163" s="513"/>
      <c r="I163" s="5"/>
      <c r="J163" s="5"/>
      <c r="K163" s="5"/>
      <c r="L163" s="5"/>
      <c r="M163" s="5"/>
    </row>
    <row r="164" spans="2:13">
      <c r="B164" s="481" t="s">
        <v>217</v>
      </c>
      <c r="C164" s="513"/>
      <c r="D164" s="513"/>
      <c r="E164" s="513"/>
      <c r="F164" s="513"/>
      <c r="I164" s="5"/>
      <c r="J164" s="5"/>
      <c r="K164" s="5"/>
      <c r="L164" s="5"/>
      <c r="M164" s="5"/>
    </row>
    <row r="165" spans="2:13">
      <c r="B165" s="481" t="s">
        <v>218</v>
      </c>
      <c r="C165" s="513"/>
      <c r="D165" s="513"/>
      <c r="E165" s="513"/>
      <c r="F165" s="513"/>
      <c r="I165" s="5"/>
      <c r="J165" s="5"/>
      <c r="K165" s="5"/>
      <c r="L165" s="5"/>
      <c r="M165" s="5"/>
    </row>
    <row r="166" spans="2:13">
      <c r="B166" s="477" t="s">
        <v>219</v>
      </c>
      <c r="C166" s="478">
        <f>ROUND(C150-C156,0)</f>
        <v>0</v>
      </c>
      <c r="D166" s="478">
        <f>ROUND(D150-D156,0)</f>
        <v>0</v>
      </c>
      <c r="E166" s="478">
        <f>ROUND(E150-E156,0)</f>
        <v>0</v>
      </c>
      <c r="F166" s="478">
        <f>ROUND(F150-F156,0)</f>
        <v>0</v>
      </c>
      <c r="I166" s="5"/>
      <c r="J166" s="5"/>
      <c r="K166" s="5"/>
      <c r="L166" s="5"/>
      <c r="M166" s="5"/>
    </row>
    <row r="167" spans="2:13">
      <c r="B167" s="477" t="s">
        <v>220</v>
      </c>
      <c r="C167" s="478">
        <f>ROUND(SUM(C168:C170),0)</f>
        <v>0</v>
      </c>
      <c r="D167" s="478">
        <f>ROUND(SUM(D168:D170),0)</f>
        <v>0</v>
      </c>
      <c r="E167" s="478">
        <f>ROUND(SUM(E168:E170),0)</f>
        <v>0</v>
      </c>
      <c r="F167" s="478">
        <f>ROUND(SUM(F168:F170),0)</f>
        <v>0</v>
      </c>
      <c r="I167" s="5"/>
      <c r="J167" s="5"/>
      <c r="K167" s="5"/>
      <c r="L167" s="5"/>
      <c r="M167" s="5"/>
    </row>
    <row r="168" spans="2:13">
      <c r="B168" s="481" t="s">
        <v>221</v>
      </c>
      <c r="C168" s="513"/>
      <c r="D168" s="513"/>
      <c r="E168" s="513"/>
      <c r="F168" s="513"/>
      <c r="I168" s="5"/>
      <c r="J168" s="5"/>
      <c r="K168" s="5"/>
      <c r="L168" s="5"/>
      <c r="M168" s="5"/>
    </row>
    <row r="169" spans="2:13">
      <c r="B169" s="481" t="s">
        <v>222</v>
      </c>
      <c r="C169" s="513"/>
      <c r="D169" s="513"/>
      <c r="E169" s="513"/>
      <c r="F169" s="513"/>
      <c r="I169" s="5"/>
      <c r="J169" s="5"/>
      <c r="K169" s="5"/>
      <c r="L169" s="5"/>
      <c r="M169" s="5"/>
    </row>
    <row r="170" spans="2:13">
      <c r="B170" s="481" t="s">
        <v>223</v>
      </c>
      <c r="C170" s="513"/>
      <c r="D170" s="513"/>
      <c r="E170" s="513"/>
      <c r="F170" s="513"/>
      <c r="I170" s="5"/>
      <c r="J170" s="5"/>
      <c r="K170" s="5"/>
      <c r="L170" s="5"/>
      <c r="M170" s="5"/>
    </row>
    <row r="171" spans="2:13">
      <c r="B171" s="477" t="s">
        <v>224</v>
      </c>
      <c r="C171" s="478">
        <f>ROUND(SUM(C172:C174),0)</f>
        <v>0</v>
      </c>
      <c r="D171" s="478">
        <f>ROUND(SUM(D172:D174),0)</f>
        <v>0</v>
      </c>
      <c r="E171" s="478">
        <f>ROUND(SUM(E172:E174),0)</f>
        <v>0</v>
      </c>
      <c r="F171" s="478">
        <f>ROUND(SUM(F172:F174),0)</f>
        <v>0</v>
      </c>
      <c r="I171" s="5"/>
      <c r="J171" s="5"/>
      <c r="K171" s="5"/>
      <c r="L171" s="5"/>
      <c r="M171" s="5"/>
    </row>
    <row r="172" spans="2:13">
      <c r="B172" s="481" t="s">
        <v>225</v>
      </c>
      <c r="C172" s="513"/>
      <c r="D172" s="513"/>
      <c r="E172" s="513"/>
      <c r="F172" s="513"/>
      <c r="I172" s="5"/>
      <c r="J172" s="5"/>
      <c r="K172" s="5"/>
      <c r="L172" s="5"/>
      <c r="M172" s="5"/>
    </row>
    <row r="173" spans="2:13">
      <c r="B173" s="481" t="s">
        <v>226</v>
      </c>
      <c r="C173" s="513"/>
      <c r="D173" s="513"/>
      <c r="E173" s="513"/>
      <c r="F173" s="513"/>
      <c r="I173" s="5"/>
      <c r="J173" s="5"/>
      <c r="K173" s="5"/>
      <c r="L173" s="5"/>
      <c r="M173" s="5"/>
    </row>
    <row r="174" spans="2:13">
      <c r="B174" s="481" t="s">
        <v>227</v>
      </c>
      <c r="C174" s="513"/>
      <c r="D174" s="513"/>
      <c r="E174" s="513"/>
      <c r="F174" s="513"/>
      <c r="I174" s="5"/>
      <c r="J174" s="5"/>
      <c r="K174" s="5"/>
      <c r="L174" s="5"/>
      <c r="M174" s="5"/>
    </row>
    <row r="175" spans="2:13">
      <c r="B175" s="477" t="s">
        <v>228</v>
      </c>
      <c r="C175" s="478">
        <f>ROUND(C166+C167-C171,0)</f>
        <v>0</v>
      </c>
      <c r="D175" s="478">
        <f>ROUND(D166+D167-D171,0)</f>
        <v>0</v>
      </c>
      <c r="E175" s="478">
        <f>ROUND(E166+E167-E171,0)</f>
        <v>0</v>
      </c>
      <c r="F175" s="478">
        <f>ROUND(F166+F167-F171,0)</f>
        <v>0</v>
      </c>
      <c r="I175" s="5"/>
      <c r="J175" s="5"/>
      <c r="K175" s="5"/>
      <c r="L175" s="5"/>
      <c r="M175" s="5"/>
    </row>
    <row r="176" spans="2:13">
      <c r="B176" s="477" t="s">
        <v>229</v>
      </c>
      <c r="C176" s="478">
        <f>ROUND(C177+C179+C181+C182+C183,0)</f>
        <v>0</v>
      </c>
      <c r="D176" s="478">
        <f>ROUND(D177+D179+D181+D182+D183,0)</f>
        <v>0</v>
      </c>
      <c r="E176" s="478">
        <f>ROUND(E177+E179+E181+E182+E183,0)</f>
        <v>0</v>
      </c>
      <c r="F176" s="478">
        <f>ROUND(F177+F179+F181+F182+F183,0)</f>
        <v>0</v>
      </c>
      <c r="I176" s="5"/>
      <c r="J176" s="5"/>
      <c r="K176" s="5"/>
      <c r="L176" s="5"/>
      <c r="M176" s="5"/>
    </row>
    <row r="177" spans="2:13">
      <c r="B177" s="481" t="s">
        <v>230</v>
      </c>
      <c r="C177" s="513"/>
      <c r="D177" s="513"/>
      <c r="E177" s="513"/>
      <c r="F177" s="513"/>
      <c r="I177" s="5"/>
      <c r="J177" s="5"/>
      <c r="K177" s="5"/>
      <c r="L177" s="5"/>
      <c r="M177" s="5"/>
    </row>
    <row r="178" spans="2:13">
      <c r="B178" s="481" t="s">
        <v>204</v>
      </c>
      <c r="C178" s="513"/>
      <c r="D178" s="513"/>
      <c r="E178" s="513"/>
      <c r="F178" s="513"/>
      <c r="I178" s="5"/>
      <c r="J178" s="5"/>
      <c r="K178" s="5"/>
      <c r="L178" s="5"/>
      <c r="M178" s="5"/>
    </row>
    <row r="179" spans="2:13">
      <c r="B179" s="481" t="s">
        <v>231</v>
      </c>
      <c r="C179" s="513"/>
      <c r="D179" s="513"/>
      <c r="E179" s="513"/>
      <c r="F179" s="513"/>
      <c r="I179" s="5"/>
      <c r="J179" s="5"/>
      <c r="K179" s="5"/>
      <c r="L179" s="5"/>
      <c r="M179" s="5"/>
    </row>
    <row r="180" spans="2:13">
      <c r="B180" s="481" t="s">
        <v>204</v>
      </c>
      <c r="C180" s="513"/>
      <c r="D180" s="513"/>
      <c r="E180" s="513"/>
      <c r="F180" s="513"/>
      <c r="I180" s="5"/>
      <c r="J180" s="5"/>
      <c r="K180" s="5"/>
      <c r="L180" s="5"/>
      <c r="M180" s="5"/>
    </row>
    <row r="181" spans="2:13">
      <c r="B181" s="481" t="s">
        <v>232</v>
      </c>
      <c r="C181" s="513"/>
      <c r="D181" s="513"/>
      <c r="E181" s="513"/>
      <c r="F181" s="513"/>
      <c r="I181" s="5"/>
      <c r="J181" s="5"/>
      <c r="K181" s="5"/>
      <c r="L181" s="5"/>
      <c r="M181" s="5"/>
    </row>
    <row r="182" spans="2:13">
      <c r="B182" s="481" t="s">
        <v>233</v>
      </c>
      <c r="C182" s="513"/>
      <c r="D182" s="513"/>
      <c r="E182" s="513"/>
      <c r="F182" s="513"/>
      <c r="I182" s="5"/>
      <c r="J182" s="5"/>
      <c r="K182" s="5"/>
      <c r="L182" s="5"/>
      <c r="M182" s="5"/>
    </row>
    <row r="183" spans="2:13">
      <c r="B183" s="481" t="s">
        <v>234</v>
      </c>
      <c r="C183" s="513"/>
      <c r="D183" s="513"/>
      <c r="E183" s="513"/>
      <c r="F183" s="513"/>
      <c r="I183" s="5"/>
      <c r="J183" s="5"/>
      <c r="K183" s="5"/>
      <c r="L183" s="5"/>
      <c r="M183" s="5"/>
    </row>
    <row r="184" spans="2:13">
      <c r="B184" s="477" t="s">
        <v>235</v>
      </c>
      <c r="C184" s="478">
        <f>ROUND(SUM(C185:C189)-C186,0)</f>
        <v>0</v>
      </c>
      <c r="D184" s="478">
        <f>ROUND(SUM(D185:D189)-D186,0)</f>
        <v>0</v>
      </c>
      <c r="E184" s="478">
        <f>ROUND(SUM(E185:E189)-E186,0)</f>
        <v>0</v>
      </c>
      <c r="F184" s="478">
        <f>ROUND(SUM(F185:F189)-F186,0)</f>
        <v>0</v>
      </c>
      <c r="I184" s="5"/>
      <c r="J184" s="5"/>
      <c r="K184" s="5"/>
      <c r="L184" s="5"/>
      <c r="M184" s="5"/>
    </row>
    <row r="185" spans="2:13">
      <c r="B185" s="481" t="s">
        <v>236</v>
      </c>
      <c r="C185" s="513"/>
      <c r="D185" s="513"/>
      <c r="E185" s="513"/>
      <c r="F185" s="513"/>
      <c r="I185" s="5"/>
      <c r="J185" s="5"/>
      <c r="K185" s="5"/>
      <c r="L185" s="5"/>
      <c r="M185" s="5"/>
    </row>
    <row r="186" spans="2:13">
      <c r="B186" s="481" t="s">
        <v>204</v>
      </c>
      <c r="C186" s="513"/>
      <c r="D186" s="513"/>
      <c r="E186" s="513"/>
      <c r="F186" s="513"/>
      <c r="I186" s="5"/>
      <c r="J186" s="5"/>
      <c r="K186" s="5"/>
      <c r="L186" s="5"/>
      <c r="M186" s="5"/>
    </row>
    <row r="187" spans="2:13">
      <c r="B187" s="481" t="s">
        <v>237</v>
      </c>
      <c r="C187" s="513"/>
      <c r="D187" s="513"/>
      <c r="E187" s="513"/>
      <c r="F187" s="513"/>
      <c r="I187" s="5"/>
      <c r="J187" s="5"/>
      <c r="K187" s="5"/>
      <c r="L187" s="5"/>
      <c r="M187" s="5"/>
    </row>
    <row r="188" spans="2:13">
      <c r="B188" s="481" t="s">
        <v>238</v>
      </c>
      <c r="C188" s="513"/>
      <c r="D188" s="513"/>
      <c r="E188" s="513"/>
      <c r="F188" s="513"/>
      <c r="I188" s="5"/>
      <c r="J188" s="5"/>
      <c r="K188" s="5"/>
      <c r="L188" s="5"/>
      <c r="M188" s="5"/>
    </row>
    <row r="189" spans="2:13">
      <c r="B189" s="481" t="s">
        <v>239</v>
      </c>
      <c r="C189" s="513"/>
      <c r="D189" s="513"/>
      <c r="E189" s="513"/>
      <c r="F189" s="513"/>
      <c r="I189" s="5"/>
      <c r="J189" s="5"/>
      <c r="K189" s="5"/>
      <c r="L189" s="5"/>
      <c r="M189" s="5"/>
    </row>
    <row r="190" spans="2:13">
      <c r="B190" s="477" t="s">
        <v>240</v>
      </c>
      <c r="C190" s="478">
        <f>ROUND(C175+C176-C184,0)</f>
        <v>0</v>
      </c>
      <c r="D190" s="478">
        <f>ROUND(D175+D176-D184,0)</f>
        <v>0</v>
      </c>
      <c r="E190" s="478">
        <f>ROUND(E175+E176-E184,0)</f>
        <v>0</v>
      </c>
      <c r="F190" s="478">
        <f>ROUND(F175+F176-F184,0)</f>
        <v>0</v>
      </c>
      <c r="I190" s="5"/>
      <c r="J190" s="5"/>
      <c r="K190" s="5"/>
      <c r="L190" s="5"/>
      <c r="M190" s="5"/>
    </row>
    <row r="191" spans="2:13">
      <c r="B191" s="477" t="s">
        <v>241</v>
      </c>
      <c r="C191" s="478">
        <f>ROUND(C192-C193,0)</f>
        <v>0</v>
      </c>
      <c r="D191" s="478">
        <f>ROUND(D192-D193,0)</f>
        <v>0</v>
      </c>
      <c r="E191" s="478">
        <f>ROUND(E192-E193,0)</f>
        <v>0</v>
      </c>
      <c r="F191" s="478">
        <f>ROUND(F192-F193,0)</f>
        <v>0</v>
      </c>
      <c r="I191" s="5"/>
      <c r="J191" s="5"/>
      <c r="K191" s="5"/>
      <c r="L191" s="5"/>
      <c r="M191" s="5"/>
    </row>
    <row r="192" spans="2:13">
      <c r="B192" s="481" t="s">
        <v>242</v>
      </c>
      <c r="C192" s="513"/>
      <c r="D192" s="513"/>
      <c r="E192" s="513"/>
      <c r="F192" s="513"/>
      <c r="I192" s="5"/>
      <c r="J192" s="5"/>
      <c r="K192" s="5"/>
      <c r="L192" s="5"/>
      <c r="M192" s="5"/>
    </row>
    <row r="193" spans="2:13">
      <c r="B193" s="481" t="s">
        <v>243</v>
      </c>
      <c r="C193" s="513"/>
      <c r="D193" s="513"/>
      <c r="E193" s="513"/>
      <c r="F193" s="513"/>
      <c r="I193" s="5"/>
      <c r="J193" s="5"/>
      <c r="K193" s="5"/>
      <c r="L193" s="5"/>
      <c r="M193" s="5"/>
    </row>
    <row r="194" spans="2:13">
      <c r="B194" s="477" t="s">
        <v>244</v>
      </c>
      <c r="C194" s="478">
        <f>ROUND(C190+C191,0)</f>
        <v>0</v>
      </c>
      <c r="D194" s="478">
        <f>ROUND(D190+D191,0)</f>
        <v>0</v>
      </c>
      <c r="E194" s="478">
        <f>ROUND(E190+E191,0)</f>
        <v>0</v>
      </c>
      <c r="F194" s="478">
        <f>ROUND(F190+F191,0)</f>
        <v>0</v>
      </c>
      <c r="I194" s="5"/>
      <c r="J194" s="5"/>
      <c r="K194" s="5"/>
      <c r="L194" s="5"/>
      <c r="M194" s="5"/>
    </row>
    <row r="195" spans="2:13">
      <c r="B195" s="481" t="s">
        <v>245</v>
      </c>
      <c r="C195" s="513"/>
      <c r="D195" s="513"/>
      <c r="E195" s="513"/>
      <c r="F195" s="513"/>
      <c r="I195" s="5"/>
      <c r="J195" s="5"/>
      <c r="K195" s="5"/>
      <c r="L195" s="5"/>
      <c r="M195" s="5"/>
    </row>
    <row r="196" spans="2:13">
      <c r="B196" s="481" t="s">
        <v>246</v>
      </c>
      <c r="C196" s="513"/>
      <c r="D196" s="513"/>
      <c r="E196" s="513"/>
      <c r="F196" s="513"/>
      <c r="I196" s="5"/>
      <c r="J196" s="5"/>
      <c r="K196" s="5"/>
      <c r="L196" s="5"/>
      <c r="M196" s="5"/>
    </row>
    <row r="197" spans="2:13">
      <c r="B197" s="477" t="s">
        <v>247</v>
      </c>
      <c r="C197" s="478">
        <f>ROUND(C194-C195-C196,0)</f>
        <v>0</v>
      </c>
      <c r="D197" s="478">
        <f>ROUND(D194-D195-D196,0)</f>
        <v>0</v>
      </c>
      <c r="E197" s="478">
        <f>ROUND(E194-E195-E196,0)</f>
        <v>0</v>
      </c>
      <c r="F197" s="478">
        <f>ROUND(F194-F195-F196,0)</f>
        <v>0</v>
      </c>
      <c r="I197" s="5"/>
      <c r="J197" s="5"/>
      <c r="K197" s="5"/>
      <c r="L197" s="5"/>
      <c r="M197" s="5"/>
    </row>
    <row r="199" spans="2:13">
      <c r="C199" s="53" t="b">
        <f>C197=C102</f>
        <v>1</v>
      </c>
      <c r="D199" s="53" t="b">
        <f>D197=D102</f>
        <v>1</v>
      </c>
      <c r="E199" s="53" t="b">
        <f>E197=E102</f>
        <v>1</v>
      </c>
      <c r="F199" s="53" t="b">
        <f>F197=F102</f>
        <v>1</v>
      </c>
    </row>
    <row r="200" spans="2:13"/>
    <row r="201" spans="2:13" ht="14.5">
      <c r="B201" s="621" t="s">
        <v>39</v>
      </c>
      <c r="C201" s="621"/>
      <c r="D201" s="621"/>
      <c r="E201" s="621"/>
      <c r="F201" s="621"/>
    </row>
    <row r="202" spans="2:13" ht="4" customHeight="1"/>
    <row r="203" spans="2:13" ht="409.5" customHeight="1">
      <c r="B203" s="721"/>
      <c r="C203" s="721"/>
      <c r="D203" s="721"/>
      <c r="E203" s="721"/>
      <c r="F203" s="721"/>
    </row>
    <row r="204" spans="2:13" ht="409.5" customHeight="1">
      <c r="B204" s="722"/>
      <c r="C204" s="722"/>
      <c r="D204" s="722"/>
      <c r="E204" s="722"/>
      <c r="F204" s="722"/>
    </row>
    <row r="205" spans="2:13"/>
  </sheetData>
  <sheetProtection algorithmName="SHA-512" hashValue="Kj37sME7fUDKMh3qp+ZWdhzDIRqobdSTkIWkvlIoQ4OLBQIrwEpnaixlQcWzEl1xMl4PAhMofH3F2kdKvpcufA==" saltValue="nne0QsYF+FWC4xkp2v0Zqg==" spinCount="100000" sheet="1" objects="1" scenarios="1"/>
  <mergeCells count="2">
    <mergeCell ref="B2:F3"/>
    <mergeCell ref="B203:F204"/>
  </mergeCells>
  <conditionalFormatting sqref="C92:F92 C146:F146">
    <cfRule type="expression" dxfId="431" priority="1">
      <formula>AND(ISNUMBER(C92),C92&lt;&gt;0)</formula>
    </cfRule>
  </conditionalFormatting>
  <dataValidations count="1">
    <dataValidation type="whole" allowBlank="1" showErrorMessage="1" errorTitle="Nieprawidłowa wartość" error="Proszę wpisywać wartości zaokrąglone, bez miejsc po przecinku" sqref="C13:F87 C150:F197 C94:F144" xr:uid="{E6492D08-BC47-437A-A19F-DB61056C6A91}">
      <formula1>-9.99999999999999E+27</formula1>
      <formula2>9.99999999999999E+27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orientation="portrait" errors="dash" r:id="rId1"/>
  <headerFooter>
    <oddHeader>&amp;C&amp;A</oddHeader>
    <oddFooter>&amp;L&amp;F&amp;CStrona &amp;P z &amp;N&amp;RData i godzina wydruku: &amp;D &amp;T</oddFooter>
  </headerFooter>
  <rowBreaks count="2" manualBreakCount="2">
    <brk id="92" min="1" max="5" man="1"/>
    <brk id="148" min="1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6</xdr:col>
                    <xdr:colOff>38100</xdr:colOff>
                    <xdr:row>9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1">
    <pageSetUpPr fitToPage="1"/>
  </sheetPr>
  <dimension ref="A1:AF257"/>
  <sheetViews>
    <sheetView showGridLines="0" zoomScaleNormal="100" workbookViewId="0"/>
  </sheetViews>
  <sheetFormatPr defaultColWidth="0" defaultRowHeight="12" zeroHeight="1"/>
  <cols>
    <col min="1" max="1" width="2.77734375" style="577" customWidth="1"/>
    <col min="2" max="2" width="63.33203125" style="1" bestFit="1" customWidth="1"/>
    <col min="3" max="3" width="36" style="1" customWidth="1"/>
    <col min="4" max="5" width="36" style="1" hidden="1" customWidth="1"/>
    <col min="6" max="6" width="9.33203125" style="1" hidden="1" customWidth="1"/>
    <col min="7" max="10" width="9.77734375" style="1" hidden="1" customWidth="1"/>
    <col min="11" max="31" width="12.77734375" style="1" customWidth="1"/>
    <col min="32" max="32" width="2.77734375" style="1" customWidth="1"/>
    <col min="33" max="16384" width="9.33203125" style="1" hidden="1"/>
  </cols>
  <sheetData>
    <row r="1" spans="1:31"/>
    <row r="2" spans="1:31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1:31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1:31"/>
    <row r="5" spans="1:31"/>
    <row r="6" spans="1:31"/>
    <row r="7" spans="1:31"/>
    <row r="8" spans="1:31"/>
    <row r="9" spans="1:31"/>
    <row r="10" spans="1:31"/>
    <row r="11" spans="1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4.5">
      <c r="B12" s="25" t="s">
        <v>248</v>
      </c>
      <c r="C12" s="26"/>
      <c r="D12" s="26"/>
      <c r="E12" s="26"/>
      <c r="F12" s="26"/>
      <c r="G12" s="27">
        <f ca="1">Założenia!G28</f>
        <v>0</v>
      </c>
      <c r="H12" s="27">
        <f ca="1">Założenia!H28</f>
        <v>0</v>
      </c>
      <c r="I12" s="27">
        <f ca="1">Założenia!I28</f>
        <v>0</v>
      </c>
      <c r="J12" s="54" t="str">
        <f>Założenia!J28</f>
        <v/>
      </c>
      <c r="K12" s="27" t="str">
        <f t="shared" ref="K12:AE12" si="0">LataProjekcji</f>
        <v>Uzupełnij dane</v>
      </c>
      <c r="L12" s="27" t="str">
        <f t="shared" si="0"/>
        <v/>
      </c>
      <c r="M12" s="27" t="str">
        <f t="shared" si="0"/>
        <v/>
      </c>
      <c r="N12" s="27" t="str">
        <f t="shared" si="0"/>
        <v/>
      </c>
      <c r="O12" s="27" t="str">
        <f t="shared" si="0"/>
        <v/>
      </c>
      <c r="P12" s="27" t="str">
        <f t="shared" si="0"/>
        <v/>
      </c>
      <c r="Q12" s="27" t="str">
        <f t="shared" si="0"/>
        <v/>
      </c>
      <c r="R12" s="27" t="str">
        <f t="shared" si="0"/>
        <v/>
      </c>
      <c r="S12" s="27" t="str">
        <f t="shared" si="0"/>
        <v/>
      </c>
      <c r="T12" s="27" t="str">
        <f t="shared" si="0"/>
        <v/>
      </c>
      <c r="U12" s="27" t="str">
        <f t="shared" si="0"/>
        <v/>
      </c>
      <c r="V12" s="27" t="str">
        <f t="shared" si="0"/>
        <v/>
      </c>
      <c r="W12" s="27" t="str">
        <f t="shared" si="0"/>
        <v/>
      </c>
      <c r="X12" s="27" t="str">
        <f t="shared" si="0"/>
        <v/>
      </c>
      <c r="Y12" s="27" t="str">
        <f t="shared" si="0"/>
        <v/>
      </c>
      <c r="Z12" s="27" t="str">
        <f t="shared" si="0"/>
        <v/>
      </c>
      <c r="AA12" s="27" t="str">
        <f t="shared" si="0"/>
        <v/>
      </c>
      <c r="AB12" s="27" t="str">
        <f t="shared" si="0"/>
        <v/>
      </c>
      <c r="AC12" s="27" t="str">
        <f t="shared" si="0"/>
        <v/>
      </c>
      <c r="AD12" s="27" t="str">
        <f t="shared" si="0"/>
        <v/>
      </c>
      <c r="AE12" s="27" t="str">
        <f t="shared" si="0"/>
        <v/>
      </c>
    </row>
    <row r="13" spans="1:31"/>
    <row r="14" spans="1:31">
      <c r="B14" s="232" t="s">
        <v>249</v>
      </c>
      <c r="C14" s="232"/>
      <c r="D14" s="232"/>
      <c r="E14" s="232"/>
      <c r="F14" s="233"/>
      <c r="G14" s="233"/>
      <c r="H14" s="233"/>
      <c r="I14" s="233"/>
      <c r="J14" s="233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</row>
    <row r="15" spans="1:31">
      <c r="A15" s="577" t="str" cm="1">
        <f t="array" ref="A15">Weryfikacja_wypelnienia_Przychody</f>
        <v/>
      </c>
      <c r="B15" s="294"/>
      <c r="C15" s="19"/>
      <c r="D15" s="295"/>
      <c r="E15" s="295"/>
      <c r="F15" s="295"/>
      <c r="G15" s="295"/>
      <c r="H15" s="295"/>
      <c r="I15" s="295"/>
      <c r="J15" s="295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/>
      <c r="Z15" s="341"/>
      <c r="AA15" s="341"/>
      <c r="AB15" s="341"/>
      <c r="AC15" s="341"/>
      <c r="AD15" s="341"/>
      <c r="AE15" s="341"/>
    </row>
    <row r="16" spans="1:31">
      <c r="A16" s="577" t="str" cm="1">
        <f t="array" ref="A16">Weryfikacja_wypelnienia_Przychody</f>
        <v/>
      </c>
      <c r="B16" s="9"/>
      <c r="C16" s="52"/>
      <c r="D16" s="55"/>
      <c r="E16" s="55"/>
      <c r="F16" s="55"/>
      <c r="G16" s="55"/>
      <c r="H16" s="55"/>
      <c r="I16" s="55"/>
      <c r="J16" s="55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1:31">
      <c r="A17" s="577" t="str" cm="1">
        <f t="array" ref="A17">Weryfikacja_wypelnienia_Przychody</f>
        <v/>
      </c>
      <c r="B17" s="9"/>
      <c r="C17" s="52"/>
      <c r="D17" s="55"/>
      <c r="E17" s="55"/>
      <c r="F17" s="55"/>
      <c r="G17" s="55"/>
      <c r="H17" s="55"/>
      <c r="I17" s="55"/>
      <c r="J17" s="55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  <c r="AA17" s="342"/>
      <c r="AB17" s="342"/>
      <c r="AC17" s="342"/>
      <c r="AD17" s="342"/>
      <c r="AE17" s="342"/>
    </row>
    <row r="18" spans="1:31">
      <c r="A18" s="577" t="str" cm="1">
        <f t="array" ref="A18">Weryfikacja_wypelnienia_Przychody</f>
        <v/>
      </c>
      <c r="B18" s="9"/>
      <c r="C18" s="52"/>
      <c r="D18" s="55"/>
      <c r="E18" s="55"/>
      <c r="F18" s="55"/>
      <c r="G18" s="55"/>
      <c r="H18" s="55"/>
      <c r="I18" s="55"/>
      <c r="J18" s="55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1:31">
      <c r="A19" s="577" t="str" cm="1">
        <f t="array" ref="A19">Weryfikacja_wypelnienia_Przychody</f>
        <v/>
      </c>
      <c r="B19" s="9"/>
      <c r="C19" s="52"/>
      <c r="D19" s="55"/>
      <c r="E19" s="55"/>
      <c r="F19" s="55"/>
      <c r="G19" s="55"/>
      <c r="H19" s="55"/>
      <c r="I19" s="55"/>
      <c r="J19" s="55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</row>
    <row r="20" spans="1:31">
      <c r="B20" s="29" t="s">
        <v>250</v>
      </c>
      <c r="C20" s="29"/>
      <c r="D20" s="29"/>
      <c r="E20" s="29"/>
      <c r="F20" s="30"/>
      <c r="G20" s="30"/>
      <c r="H20" s="30"/>
      <c r="I20" s="30"/>
      <c r="J20" s="30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</row>
    <row r="21" spans="1:31">
      <c r="A21" s="577" t="str">
        <f>IF(AND(A27="✅",A15="✅"),"✅",IF(AND(A27="",A15=""),"","⛔"))</f>
        <v/>
      </c>
      <c r="B21" s="52" t="str">
        <f>IF(ISBLANK(B15),"",B15)</f>
        <v/>
      </c>
      <c r="C21" s="52"/>
      <c r="D21" s="52"/>
      <c r="E21" s="52"/>
      <c r="F21" s="52"/>
      <c r="G21" s="52"/>
      <c r="H21" s="52"/>
      <c r="I21" s="52"/>
      <c r="J21" s="52"/>
      <c r="K21" s="626">
        <f>IFERROR(K27/K15,0)</f>
        <v>0</v>
      </c>
      <c r="L21" s="626">
        <f t="shared" ref="L21:AB25" si="1">IFERROR(L27/L15,0)</f>
        <v>0</v>
      </c>
      <c r="M21" s="626">
        <f t="shared" si="1"/>
        <v>0</v>
      </c>
      <c r="N21" s="626">
        <f t="shared" si="1"/>
        <v>0</v>
      </c>
      <c r="O21" s="626">
        <f t="shared" si="1"/>
        <v>0</v>
      </c>
      <c r="P21" s="626">
        <f t="shared" si="1"/>
        <v>0</v>
      </c>
      <c r="Q21" s="626">
        <f t="shared" si="1"/>
        <v>0</v>
      </c>
      <c r="R21" s="626">
        <f t="shared" si="1"/>
        <v>0</v>
      </c>
      <c r="S21" s="626">
        <f t="shared" si="1"/>
        <v>0</v>
      </c>
      <c r="T21" s="626">
        <f t="shared" si="1"/>
        <v>0</v>
      </c>
      <c r="U21" s="626">
        <f t="shared" si="1"/>
        <v>0</v>
      </c>
      <c r="V21" s="626">
        <f t="shared" si="1"/>
        <v>0</v>
      </c>
      <c r="W21" s="626">
        <f t="shared" si="1"/>
        <v>0</v>
      </c>
      <c r="X21" s="626">
        <f t="shared" si="1"/>
        <v>0</v>
      </c>
      <c r="Y21" s="626">
        <f t="shared" si="1"/>
        <v>0</v>
      </c>
      <c r="Z21" s="626">
        <f t="shared" si="1"/>
        <v>0</v>
      </c>
      <c r="AA21" s="626">
        <f t="shared" si="1"/>
        <v>0</v>
      </c>
      <c r="AB21" s="626">
        <f t="shared" si="1"/>
        <v>0</v>
      </c>
      <c r="AC21" s="626">
        <f t="shared" ref="AC21:AE21" si="2">IFERROR(AC27/AC15,0)</f>
        <v>0</v>
      </c>
      <c r="AD21" s="626">
        <f t="shared" si="2"/>
        <v>0</v>
      </c>
      <c r="AE21" s="626">
        <f t="shared" si="2"/>
        <v>0</v>
      </c>
    </row>
    <row r="22" spans="1:31">
      <c r="A22" s="577" t="str">
        <f t="shared" ref="A22:A25" si="3">IF(AND(A28="✅",A16="✅"),"✅",IF(AND(A28="",A16=""),"","⛔"))</f>
        <v/>
      </c>
      <c r="B22" s="52" t="str">
        <f>IF(ISBLANK(B16),"",B16)</f>
        <v/>
      </c>
      <c r="C22" s="52"/>
      <c r="D22" s="52"/>
      <c r="E22" s="52"/>
      <c r="F22" s="52"/>
      <c r="G22" s="52"/>
      <c r="H22" s="52"/>
      <c r="I22" s="52"/>
      <c r="J22" s="52"/>
      <c r="K22" s="626">
        <f t="shared" ref="K22:Z25" si="4">IFERROR(K28/K16,0)</f>
        <v>0</v>
      </c>
      <c r="L22" s="626">
        <f t="shared" si="4"/>
        <v>0</v>
      </c>
      <c r="M22" s="626">
        <f t="shared" si="4"/>
        <v>0</v>
      </c>
      <c r="N22" s="626">
        <f t="shared" si="4"/>
        <v>0</v>
      </c>
      <c r="O22" s="626">
        <f t="shared" si="4"/>
        <v>0</v>
      </c>
      <c r="P22" s="626">
        <f t="shared" si="4"/>
        <v>0</v>
      </c>
      <c r="Q22" s="626">
        <f t="shared" si="4"/>
        <v>0</v>
      </c>
      <c r="R22" s="626">
        <f t="shared" si="4"/>
        <v>0</v>
      </c>
      <c r="S22" s="626">
        <f t="shared" si="4"/>
        <v>0</v>
      </c>
      <c r="T22" s="626">
        <f t="shared" si="4"/>
        <v>0</v>
      </c>
      <c r="U22" s="626">
        <f t="shared" si="4"/>
        <v>0</v>
      </c>
      <c r="V22" s="626">
        <f t="shared" si="4"/>
        <v>0</v>
      </c>
      <c r="W22" s="626">
        <f t="shared" si="4"/>
        <v>0</v>
      </c>
      <c r="X22" s="626">
        <f t="shared" si="4"/>
        <v>0</v>
      </c>
      <c r="Y22" s="626">
        <f t="shared" si="4"/>
        <v>0</v>
      </c>
      <c r="Z22" s="626">
        <f t="shared" si="4"/>
        <v>0</v>
      </c>
      <c r="AA22" s="626">
        <f t="shared" si="1"/>
        <v>0</v>
      </c>
      <c r="AB22" s="626">
        <f t="shared" si="1"/>
        <v>0</v>
      </c>
      <c r="AC22" s="626">
        <f t="shared" ref="AC22:AE22" si="5">IFERROR(AC28/AC16,0)</f>
        <v>0</v>
      </c>
      <c r="AD22" s="626">
        <f t="shared" si="5"/>
        <v>0</v>
      </c>
      <c r="AE22" s="626">
        <f t="shared" si="5"/>
        <v>0</v>
      </c>
    </row>
    <row r="23" spans="1:31">
      <c r="A23" s="577" t="str">
        <f t="shared" si="3"/>
        <v/>
      </c>
      <c r="B23" s="52" t="str">
        <f>IF(ISBLANK(B17),"",B17)</f>
        <v/>
      </c>
      <c r="C23" s="52"/>
      <c r="D23" s="52"/>
      <c r="E23" s="52"/>
      <c r="F23" s="52"/>
      <c r="G23" s="52"/>
      <c r="H23" s="52"/>
      <c r="I23" s="52"/>
      <c r="J23" s="52"/>
      <c r="K23" s="626">
        <f t="shared" si="4"/>
        <v>0</v>
      </c>
      <c r="L23" s="626">
        <f t="shared" si="1"/>
        <v>0</v>
      </c>
      <c r="M23" s="626">
        <f t="shared" si="1"/>
        <v>0</v>
      </c>
      <c r="N23" s="626">
        <f t="shared" si="1"/>
        <v>0</v>
      </c>
      <c r="O23" s="626">
        <f t="shared" si="1"/>
        <v>0</v>
      </c>
      <c r="P23" s="626">
        <f t="shared" si="1"/>
        <v>0</v>
      </c>
      <c r="Q23" s="626">
        <f t="shared" si="1"/>
        <v>0</v>
      </c>
      <c r="R23" s="626">
        <f t="shared" si="1"/>
        <v>0</v>
      </c>
      <c r="S23" s="626">
        <f t="shared" si="1"/>
        <v>0</v>
      </c>
      <c r="T23" s="626">
        <f t="shared" si="1"/>
        <v>0</v>
      </c>
      <c r="U23" s="626">
        <f t="shared" si="1"/>
        <v>0</v>
      </c>
      <c r="V23" s="626">
        <f t="shared" si="1"/>
        <v>0</v>
      </c>
      <c r="W23" s="626">
        <f t="shared" si="1"/>
        <v>0</v>
      </c>
      <c r="X23" s="626">
        <f t="shared" si="1"/>
        <v>0</v>
      </c>
      <c r="Y23" s="626">
        <f t="shared" si="1"/>
        <v>0</v>
      </c>
      <c r="Z23" s="626">
        <f t="shared" si="1"/>
        <v>0</v>
      </c>
      <c r="AA23" s="626">
        <f t="shared" si="1"/>
        <v>0</v>
      </c>
      <c r="AB23" s="626">
        <f t="shared" si="1"/>
        <v>0</v>
      </c>
      <c r="AC23" s="626">
        <f t="shared" ref="AC23:AE23" si="6">IFERROR(AC29/AC17,0)</f>
        <v>0</v>
      </c>
      <c r="AD23" s="626">
        <f t="shared" si="6"/>
        <v>0</v>
      </c>
      <c r="AE23" s="626">
        <f t="shared" si="6"/>
        <v>0</v>
      </c>
    </row>
    <row r="24" spans="1:31">
      <c r="A24" s="577" t="str">
        <f t="shared" si="3"/>
        <v/>
      </c>
      <c r="B24" s="52" t="str">
        <f>IF(ISBLANK(B18),"",B18)</f>
        <v/>
      </c>
      <c r="C24" s="52"/>
      <c r="D24" s="52"/>
      <c r="E24" s="52"/>
      <c r="F24" s="52"/>
      <c r="G24" s="52"/>
      <c r="H24" s="52"/>
      <c r="I24" s="52"/>
      <c r="J24" s="52"/>
      <c r="K24" s="626">
        <f t="shared" si="4"/>
        <v>0</v>
      </c>
      <c r="L24" s="626">
        <f t="shared" si="1"/>
        <v>0</v>
      </c>
      <c r="M24" s="626">
        <f t="shared" si="1"/>
        <v>0</v>
      </c>
      <c r="N24" s="626">
        <f t="shared" si="1"/>
        <v>0</v>
      </c>
      <c r="O24" s="626">
        <f t="shared" si="1"/>
        <v>0</v>
      </c>
      <c r="P24" s="626">
        <f t="shared" si="1"/>
        <v>0</v>
      </c>
      <c r="Q24" s="626">
        <f t="shared" si="1"/>
        <v>0</v>
      </c>
      <c r="R24" s="626">
        <f t="shared" si="1"/>
        <v>0</v>
      </c>
      <c r="S24" s="626">
        <f t="shared" si="1"/>
        <v>0</v>
      </c>
      <c r="T24" s="626">
        <f t="shared" si="1"/>
        <v>0</v>
      </c>
      <c r="U24" s="626">
        <f t="shared" si="1"/>
        <v>0</v>
      </c>
      <c r="V24" s="626">
        <f t="shared" si="1"/>
        <v>0</v>
      </c>
      <c r="W24" s="626">
        <f t="shared" si="1"/>
        <v>0</v>
      </c>
      <c r="X24" s="626">
        <f t="shared" si="1"/>
        <v>0</v>
      </c>
      <c r="Y24" s="626">
        <f t="shared" si="1"/>
        <v>0</v>
      </c>
      <c r="Z24" s="626">
        <f t="shared" si="1"/>
        <v>0</v>
      </c>
      <c r="AA24" s="626">
        <f t="shared" si="1"/>
        <v>0</v>
      </c>
      <c r="AB24" s="626">
        <f t="shared" si="1"/>
        <v>0</v>
      </c>
      <c r="AC24" s="626">
        <f t="shared" ref="AC24:AE24" si="7">IFERROR(AC30/AC18,0)</f>
        <v>0</v>
      </c>
      <c r="AD24" s="626">
        <f t="shared" si="7"/>
        <v>0</v>
      </c>
      <c r="AE24" s="626">
        <f t="shared" si="7"/>
        <v>0</v>
      </c>
    </row>
    <row r="25" spans="1:31">
      <c r="A25" s="577" t="str">
        <f t="shared" si="3"/>
        <v/>
      </c>
      <c r="B25" s="52" t="str">
        <f>IF(ISBLANK(B19),"",B19)</f>
        <v/>
      </c>
      <c r="C25" s="52"/>
      <c r="D25" s="52"/>
      <c r="E25" s="52"/>
      <c r="F25" s="52"/>
      <c r="G25" s="52"/>
      <c r="H25" s="52"/>
      <c r="I25" s="52"/>
      <c r="J25" s="52"/>
      <c r="K25" s="626">
        <f t="shared" si="4"/>
        <v>0</v>
      </c>
      <c r="L25" s="626">
        <f t="shared" si="1"/>
        <v>0</v>
      </c>
      <c r="M25" s="626">
        <f t="shared" si="1"/>
        <v>0</v>
      </c>
      <c r="N25" s="626">
        <f t="shared" si="1"/>
        <v>0</v>
      </c>
      <c r="O25" s="626">
        <f t="shared" si="1"/>
        <v>0</v>
      </c>
      <c r="P25" s="626">
        <f t="shared" si="1"/>
        <v>0</v>
      </c>
      <c r="Q25" s="626">
        <f t="shared" si="1"/>
        <v>0</v>
      </c>
      <c r="R25" s="626">
        <f t="shared" si="1"/>
        <v>0</v>
      </c>
      <c r="S25" s="626">
        <f t="shared" si="1"/>
        <v>0</v>
      </c>
      <c r="T25" s="626">
        <f t="shared" si="1"/>
        <v>0</v>
      </c>
      <c r="U25" s="626">
        <f t="shared" si="1"/>
        <v>0</v>
      </c>
      <c r="V25" s="626">
        <f t="shared" si="1"/>
        <v>0</v>
      </c>
      <c r="W25" s="626">
        <f t="shared" si="1"/>
        <v>0</v>
      </c>
      <c r="X25" s="626">
        <f t="shared" si="1"/>
        <v>0</v>
      </c>
      <c r="Y25" s="626">
        <f t="shared" si="1"/>
        <v>0</v>
      </c>
      <c r="Z25" s="626">
        <f t="shared" si="1"/>
        <v>0</v>
      </c>
      <c r="AA25" s="626">
        <f t="shared" si="1"/>
        <v>0</v>
      </c>
      <c r="AB25" s="626">
        <f t="shared" si="1"/>
        <v>0</v>
      </c>
      <c r="AC25" s="626">
        <f t="shared" ref="AC25:AE25" si="8">IFERROR(AC31/AC19,0)</f>
        <v>0</v>
      </c>
      <c r="AD25" s="626">
        <f t="shared" si="8"/>
        <v>0</v>
      </c>
      <c r="AE25" s="626">
        <f t="shared" si="8"/>
        <v>0</v>
      </c>
    </row>
    <row r="26" spans="1:31">
      <c r="B26" s="29" t="s">
        <v>251</v>
      </c>
      <c r="C26" s="29"/>
      <c r="D26" s="29"/>
      <c r="E26" s="29"/>
      <c r="F26" s="30"/>
      <c r="G26" s="30"/>
      <c r="H26" s="30"/>
      <c r="I26" s="30"/>
      <c r="J26" s="30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6"/>
      <c r="AA26" s="176"/>
      <c r="AB26" s="176"/>
      <c r="AC26" s="176"/>
      <c r="AD26" s="176"/>
      <c r="AE26" s="176"/>
    </row>
    <row r="27" spans="1:31">
      <c r="A27" s="577" t="str" cm="1">
        <f t="array" ref="A27">IF(OR(A15="✅",A15="⛔"),IF(AND(OR(ISNUMBER(Przychody!K27:AE27)),NOT(ISTEXT(Przychody!K27:AE27))),"✅","⛔"),IF(A15="",IF(AND(ISBLANK(Przychody!K27:AE27)),"","⛔")))</f>
        <v/>
      </c>
      <c r="B27" s="52" t="str">
        <f>IF(ISBLANK(B21),"",B21)</f>
        <v/>
      </c>
      <c r="C27" s="52"/>
      <c r="D27" s="52"/>
      <c r="E27" s="52"/>
      <c r="F27" s="52"/>
      <c r="G27" s="52"/>
      <c r="H27" s="52"/>
      <c r="I27" s="52"/>
      <c r="J27" s="52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</row>
    <row r="28" spans="1:31">
      <c r="A28" s="577" t="str" cm="1">
        <f t="array" ref="A28">IF(OR(A16="✅",A16="⛔"),IF(AND(OR(ISNUMBER(Przychody!K28:AE28)),NOT(ISTEXT(Przychody!K28:AE28))),"✅","⛔"),IF(A16="",IF(AND(ISBLANK(Przychody!K28:AE28)),"","⛔")))</f>
        <v/>
      </c>
      <c r="B28" s="52" t="str">
        <f>IF(ISBLANK(B22),"",B22)</f>
        <v/>
      </c>
      <c r="C28" s="52"/>
      <c r="D28" s="52"/>
      <c r="E28" s="52"/>
      <c r="F28" s="52"/>
      <c r="G28" s="52"/>
      <c r="H28" s="52"/>
      <c r="I28" s="52"/>
      <c r="J28" s="5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1:31">
      <c r="A29" s="577" t="str" cm="1">
        <f t="array" ref="A29">IF(OR(A17="✅",A17="⛔"),IF(AND(OR(ISNUMBER(Przychody!K29:AE29)),NOT(ISTEXT(Przychody!K29:AE29))),"✅","⛔"),IF(A17="",IF(AND(ISBLANK(Przychody!K29:AE29)),"","⛔")))</f>
        <v/>
      </c>
      <c r="B29" s="52" t="str">
        <f>IF(ISBLANK(B23),"",B23)</f>
        <v/>
      </c>
      <c r="C29" s="52"/>
      <c r="D29" s="52"/>
      <c r="E29" s="52"/>
      <c r="F29" s="52"/>
      <c r="G29" s="52"/>
      <c r="H29" s="52"/>
      <c r="I29" s="52"/>
      <c r="J29" s="52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</row>
    <row r="30" spans="1:31">
      <c r="A30" s="577" t="str" cm="1">
        <f t="array" ref="A30">IF(OR(A18="✅",A18="⛔"),IF(AND(OR(ISNUMBER(Przychody!K30:AE30)),NOT(ISTEXT(Przychody!K30:AE30))),"✅","⛔"),IF(A18="",IF(AND(ISBLANK(Przychody!K30:AE30)),"","⛔")))</f>
        <v/>
      </c>
      <c r="B30" s="52" t="str">
        <f>IF(ISBLANK(B24),"",B24)</f>
        <v/>
      </c>
      <c r="C30" s="52"/>
      <c r="D30" s="52"/>
      <c r="E30" s="52"/>
      <c r="F30" s="52"/>
      <c r="G30" s="52"/>
      <c r="H30" s="52"/>
      <c r="I30" s="52"/>
      <c r="J30" s="52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  <c r="AE30" s="342"/>
    </row>
    <row r="31" spans="1:31">
      <c r="A31" s="577" t="str" cm="1">
        <f t="array" ref="A31">IF(OR(A19="✅",A19="⛔"),IF(AND(OR(ISNUMBER(Przychody!K31:AE31)),NOT(ISTEXT(Przychody!K31:AE31))),"✅","⛔"),IF(A19="",IF(AND(ISBLANK(Przychody!K31:AE31)),"","⛔")))</f>
        <v/>
      </c>
      <c r="B31" s="52" t="str">
        <f>IF(ISBLANK(B25),"",B25)</f>
        <v/>
      </c>
      <c r="C31" s="52"/>
      <c r="D31" s="52"/>
      <c r="E31" s="52"/>
      <c r="F31" s="52"/>
      <c r="G31" s="52"/>
      <c r="H31" s="52"/>
      <c r="I31" s="52"/>
      <c r="J31" s="52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1:31">
      <c r="B32" s="178" t="s">
        <v>252</v>
      </c>
      <c r="C32" s="179"/>
      <c r="D32" s="179"/>
      <c r="E32" s="179"/>
      <c r="F32" s="178"/>
      <c r="G32" s="178"/>
      <c r="H32" s="178"/>
      <c r="I32" s="178"/>
      <c r="J32" s="178"/>
      <c r="K32" s="180">
        <f t="shared" ref="K32:W32" si="9">IF(LataProjekcji&lt;=Koniec,ROUND(SUM(K27:K31),0),0)</f>
        <v>0</v>
      </c>
      <c r="L32" s="180">
        <f t="shared" si="9"/>
        <v>0</v>
      </c>
      <c r="M32" s="180">
        <f t="shared" si="9"/>
        <v>0</v>
      </c>
      <c r="N32" s="180">
        <f t="shared" si="9"/>
        <v>0</v>
      </c>
      <c r="O32" s="180">
        <f t="shared" si="9"/>
        <v>0</v>
      </c>
      <c r="P32" s="180">
        <f t="shared" si="9"/>
        <v>0</v>
      </c>
      <c r="Q32" s="180">
        <f t="shared" si="9"/>
        <v>0</v>
      </c>
      <c r="R32" s="180">
        <f t="shared" si="9"/>
        <v>0</v>
      </c>
      <c r="S32" s="180">
        <f t="shared" si="9"/>
        <v>0</v>
      </c>
      <c r="T32" s="180">
        <f t="shared" si="9"/>
        <v>0</v>
      </c>
      <c r="U32" s="180">
        <f t="shared" si="9"/>
        <v>0</v>
      </c>
      <c r="V32" s="180">
        <f t="shared" si="9"/>
        <v>0</v>
      </c>
      <c r="W32" s="180">
        <f t="shared" si="9"/>
        <v>0</v>
      </c>
      <c r="X32" s="180">
        <f t="shared" ref="X32:AB32" si="10">IF(LataProjekcji&lt;=Koniec,ROUND(SUM(X27:X31),0),0)</f>
        <v>0</v>
      </c>
      <c r="Y32" s="180">
        <f t="shared" si="10"/>
        <v>0</v>
      </c>
      <c r="Z32" s="180">
        <f t="shared" si="10"/>
        <v>0</v>
      </c>
      <c r="AA32" s="180">
        <f t="shared" si="10"/>
        <v>0</v>
      </c>
      <c r="AB32" s="180">
        <f t="shared" si="10"/>
        <v>0</v>
      </c>
      <c r="AC32" s="180">
        <f t="shared" ref="AC32:AE32" si="11">IF(LataProjekcji&lt;=Koniec,ROUND(SUM(AC27:AC31),0),0)</f>
        <v>0</v>
      </c>
      <c r="AD32" s="180">
        <f t="shared" si="11"/>
        <v>0</v>
      </c>
      <c r="AE32" s="180">
        <f t="shared" si="11"/>
        <v>0</v>
      </c>
    </row>
    <row r="33" spans="1:31"/>
    <row r="34" spans="1:31"/>
    <row r="35" spans="1:31">
      <c r="B35" s="232" t="s">
        <v>253</v>
      </c>
      <c r="C35" s="233"/>
      <c r="D35" s="233"/>
      <c r="E35" s="233"/>
      <c r="F35" s="233"/>
      <c r="G35" s="233"/>
      <c r="H35" s="233"/>
      <c r="I35" s="233"/>
      <c r="J35" s="233"/>
      <c r="K35" s="242" t="str">
        <f t="shared" ref="K35:AE35" si="12">LataProjekcji</f>
        <v>Uzupełnij dane</v>
      </c>
      <c r="L35" s="242" t="str">
        <f t="shared" si="12"/>
        <v/>
      </c>
      <c r="M35" s="242" t="str">
        <f t="shared" si="12"/>
        <v/>
      </c>
      <c r="N35" s="242" t="str">
        <f t="shared" si="12"/>
        <v/>
      </c>
      <c r="O35" s="242" t="str">
        <f t="shared" si="12"/>
        <v/>
      </c>
      <c r="P35" s="242" t="str">
        <f t="shared" si="12"/>
        <v/>
      </c>
      <c r="Q35" s="242" t="str">
        <f t="shared" si="12"/>
        <v/>
      </c>
      <c r="R35" s="242" t="str">
        <f t="shared" si="12"/>
        <v/>
      </c>
      <c r="S35" s="242" t="str">
        <f t="shared" si="12"/>
        <v/>
      </c>
      <c r="T35" s="242" t="str">
        <f t="shared" si="12"/>
        <v/>
      </c>
      <c r="U35" s="242" t="str">
        <f t="shared" si="12"/>
        <v/>
      </c>
      <c r="V35" s="242" t="str">
        <f t="shared" si="12"/>
        <v/>
      </c>
      <c r="W35" s="242" t="str">
        <f t="shared" si="12"/>
        <v/>
      </c>
      <c r="X35" s="242" t="str">
        <f t="shared" si="12"/>
        <v/>
      </c>
      <c r="Y35" s="242" t="str">
        <f t="shared" si="12"/>
        <v/>
      </c>
      <c r="Z35" s="242" t="str">
        <f t="shared" si="12"/>
        <v/>
      </c>
      <c r="AA35" s="242" t="str">
        <f t="shared" si="12"/>
        <v/>
      </c>
      <c r="AB35" s="242" t="str">
        <f t="shared" si="12"/>
        <v/>
      </c>
      <c r="AC35" s="242" t="str">
        <f t="shared" si="12"/>
        <v/>
      </c>
      <c r="AD35" s="242" t="str">
        <f t="shared" si="12"/>
        <v/>
      </c>
      <c r="AE35" s="242" t="str">
        <f t="shared" si="12"/>
        <v/>
      </c>
    </row>
    <row r="36" spans="1:31">
      <c r="A36" s="577" t="str" cm="1">
        <f t="array" ref="A36">Weryfikacja_wypelnienia_Przychody</f>
        <v/>
      </c>
      <c r="B36" s="9"/>
      <c r="C36" s="52"/>
      <c r="D36" s="296"/>
      <c r="E36" s="296"/>
      <c r="F36" s="296"/>
      <c r="G36" s="55"/>
      <c r="H36" s="55"/>
      <c r="I36" s="55"/>
      <c r="J36" s="55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  <c r="AE36" s="342"/>
    </row>
    <row r="37" spans="1:31">
      <c r="A37" s="577" t="str" cm="1">
        <f t="array" ref="A37">Weryfikacja_wypelnienia_Przychody</f>
        <v/>
      </c>
      <c r="B37" s="9"/>
      <c r="C37" s="52"/>
      <c r="D37" s="296"/>
      <c r="E37" s="296"/>
      <c r="F37" s="296"/>
      <c r="G37" s="55"/>
      <c r="H37" s="55"/>
      <c r="I37" s="55"/>
      <c r="J37" s="55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2"/>
      <c r="AD37" s="342"/>
      <c r="AE37" s="342"/>
    </row>
    <row r="38" spans="1:31">
      <c r="A38" s="577" t="str" cm="1">
        <f t="array" ref="A38">Weryfikacja_wypelnienia_Przychody</f>
        <v/>
      </c>
      <c r="B38" s="9"/>
      <c r="C38" s="52"/>
      <c r="D38" s="296"/>
      <c r="E38" s="296"/>
      <c r="F38" s="296"/>
      <c r="G38" s="55"/>
      <c r="H38" s="55"/>
      <c r="I38" s="55"/>
      <c r="J38" s="55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</row>
    <row r="39" spans="1:31">
      <c r="A39" s="577" t="str" cm="1">
        <f t="array" ref="A39">Weryfikacja_wypelnienia_Przychody</f>
        <v/>
      </c>
      <c r="B39" s="9"/>
      <c r="C39" s="52"/>
      <c r="D39" s="296"/>
      <c r="E39" s="296"/>
      <c r="F39" s="296"/>
      <c r="G39" s="55"/>
      <c r="H39" s="55"/>
      <c r="I39" s="55"/>
      <c r="J39" s="55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2"/>
      <c r="AE39" s="342"/>
    </row>
    <row r="40" spans="1:31">
      <c r="A40" s="577" t="str" cm="1">
        <f t="array" ref="A40">Weryfikacja_wypelnienia_Przychody</f>
        <v/>
      </c>
      <c r="B40" s="9"/>
      <c r="C40" s="52"/>
      <c r="D40" s="296"/>
      <c r="E40" s="296"/>
      <c r="F40" s="296"/>
      <c r="G40" s="55"/>
      <c r="H40" s="55"/>
      <c r="I40" s="55"/>
      <c r="J40" s="55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</row>
    <row r="41" spans="1:31">
      <c r="B41" s="178" t="s">
        <v>254</v>
      </c>
      <c r="C41" s="179"/>
      <c r="D41" s="179"/>
      <c r="E41" s="179"/>
      <c r="F41" s="178"/>
      <c r="G41" s="178"/>
      <c r="H41" s="178"/>
      <c r="I41" s="178"/>
      <c r="J41" s="178"/>
      <c r="K41" s="180">
        <f t="shared" ref="K41:W41" si="13">IF(LataProjekcji&lt;=Koniec,ROUND(SUM(K36:K40),0),0)</f>
        <v>0</v>
      </c>
      <c r="L41" s="180">
        <f t="shared" si="13"/>
        <v>0</v>
      </c>
      <c r="M41" s="180">
        <f t="shared" si="13"/>
        <v>0</v>
      </c>
      <c r="N41" s="180">
        <f t="shared" si="13"/>
        <v>0</v>
      </c>
      <c r="O41" s="180">
        <f t="shared" si="13"/>
        <v>0</v>
      </c>
      <c r="P41" s="180">
        <f t="shared" si="13"/>
        <v>0</v>
      </c>
      <c r="Q41" s="180">
        <f t="shared" si="13"/>
        <v>0</v>
      </c>
      <c r="R41" s="180">
        <f t="shared" si="13"/>
        <v>0</v>
      </c>
      <c r="S41" s="180">
        <f t="shared" si="13"/>
        <v>0</v>
      </c>
      <c r="T41" s="180">
        <f t="shared" si="13"/>
        <v>0</v>
      </c>
      <c r="U41" s="180">
        <f t="shared" si="13"/>
        <v>0</v>
      </c>
      <c r="V41" s="180">
        <f t="shared" si="13"/>
        <v>0</v>
      </c>
      <c r="W41" s="180">
        <f t="shared" si="13"/>
        <v>0</v>
      </c>
      <c r="X41" s="180">
        <f t="shared" ref="X41:AB41" si="14">IF(LataProjekcji&lt;=Koniec,ROUND(SUM(X36:X40),0),0)</f>
        <v>0</v>
      </c>
      <c r="Y41" s="180">
        <f t="shared" si="14"/>
        <v>0</v>
      </c>
      <c r="Z41" s="180">
        <f t="shared" si="14"/>
        <v>0</v>
      </c>
      <c r="AA41" s="180">
        <f t="shared" si="14"/>
        <v>0</v>
      </c>
      <c r="AB41" s="180">
        <f t="shared" si="14"/>
        <v>0</v>
      </c>
      <c r="AC41" s="180">
        <f t="shared" ref="AC41:AE41" si="15">IF(LataProjekcji&lt;=Koniec,ROUND(SUM(AC36:AC40),0),0)</f>
        <v>0</v>
      </c>
      <c r="AD41" s="180">
        <f t="shared" si="15"/>
        <v>0</v>
      </c>
      <c r="AE41" s="180">
        <f t="shared" si="15"/>
        <v>0</v>
      </c>
    </row>
    <row r="42" spans="1:31">
      <c r="B42" s="7"/>
      <c r="F42" s="7"/>
      <c r="G42" s="7"/>
      <c r="H42" s="7"/>
      <c r="I42" s="7"/>
      <c r="J42" s="7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</row>
    <row r="43" spans="1:31">
      <c r="B43" s="7"/>
      <c r="F43" s="7"/>
      <c r="G43" s="7"/>
      <c r="H43" s="7"/>
      <c r="I43" s="7"/>
      <c r="J43" s="7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</row>
    <row r="44" spans="1:31">
      <c r="B44" s="232" t="s">
        <v>255</v>
      </c>
      <c r="C44" s="233"/>
      <c r="D44" s="233"/>
      <c r="E44" s="233"/>
      <c r="F44" s="233"/>
      <c r="G44" s="233"/>
      <c r="H44" s="233"/>
      <c r="I44" s="233"/>
      <c r="J44" s="233"/>
      <c r="K44" s="242" t="str">
        <f t="shared" ref="K44:AE44" si="16">LataProjekcji</f>
        <v>Uzupełnij dane</v>
      </c>
      <c r="L44" s="242" t="str">
        <f t="shared" si="16"/>
        <v/>
      </c>
      <c r="M44" s="242" t="str">
        <f t="shared" si="16"/>
        <v/>
      </c>
      <c r="N44" s="242" t="str">
        <f t="shared" si="16"/>
        <v/>
      </c>
      <c r="O44" s="242" t="str">
        <f t="shared" si="16"/>
        <v/>
      </c>
      <c r="P44" s="242" t="str">
        <f t="shared" si="16"/>
        <v/>
      </c>
      <c r="Q44" s="242" t="str">
        <f t="shared" si="16"/>
        <v/>
      </c>
      <c r="R44" s="242" t="str">
        <f t="shared" si="16"/>
        <v/>
      </c>
      <c r="S44" s="242" t="str">
        <f t="shared" si="16"/>
        <v/>
      </c>
      <c r="T44" s="242" t="str">
        <f t="shared" si="16"/>
        <v/>
      </c>
      <c r="U44" s="242" t="str">
        <f t="shared" si="16"/>
        <v/>
      </c>
      <c r="V44" s="242" t="str">
        <f t="shared" si="16"/>
        <v/>
      </c>
      <c r="W44" s="242" t="str">
        <f t="shared" si="16"/>
        <v/>
      </c>
      <c r="X44" s="242" t="str">
        <f t="shared" si="16"/>
        <v/>
      </c>
      <c r="Y44" s="242" t="str">
        <f t="shared" si="16"/>
        <v/>
      </c>
      <c r="Z44" s="242" t="str">
        <f t="shared" si="16"/>
        <v/>
      </c>
      <c r="AA44" s="242" t="str">
        <f t="shared" si="16"/>
        <v/>
      </c>
      <c r="AB44" s="242" t="str">
        <f t="shared" si="16"/>
        <v/>
      </c>
      <c r="AC44" s="242" t="str">
        <f t="shared" si="16"/>
        <v/>
      </c>
      <c r="AD44" s="242" t="str">
        <f t="shared" si="16"/>
        <v/>
      </c>
      <c r="AE44" s="242" t="str">
        <f t="shared" si="16"/>
        <v/>
      </c>
    </row>
    <row r="45" spans="1:31">
      <c r="A45" s="577" t="str" cm="1">
        <f t="array" ref="A45">Weryfikacja_wypelnienia_Przychody</f>
        <v/>
      </c>
      <c r="B45" s="9"/>
      <c r="C45" s="52"/>
      <c r="D45" s="296"/>
      <c r="E45" s="296"/>
      <c r="F45" s="296"/>
      <c r="G45" s="55"/>
      <c r="H45" s="55"/>
      <c r="I45" s="55"/>
      <c r="J45" s="55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</row>
    <row r="46" spans="1:31">
      <c r="A46" s="577" t="str" cm="1">
        <f t="array" ref="A46">Weryfikacja_wypelnienia_Przychody</f>
        <v/>
      </c>
      <c r="B46" s="9"/>
      <c r="C46" s="52"/>
      <c r="D46" s="296"/>
      <c r="E46" s="296"/>
      <c r="F46" s="296"/>
      <c r="G46" s="55"/>
      <c r="H46" s="55"/>
      <c r="I46" s="55"/>
      <c r="J46" s="55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</row>
    <row r="47" spans="1:31">
      <c r="A47" s="577" t="str" cm="1">
        <f t="array" ref="A47">Weryfikacja_wypelnienia_Przychody</f>
        <v/>
      </c>
      <c r="B47" s="9"/>
      <c r="C47" s="52"/>
      <c r="D47" s="296"/>
      <c r="E47" s="296"/>
      <c r="F47" s="296"/>
      <c r="G47" s="55"/>
      <c r="H47" s="55"/>
      <c r="I47" s="55"/>
      <c r="J47" s="55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</row>
    <row r="48" spans="1:31">
      <c r="A48" s="577" t="str" cm="1">
        <f t="array" ref="A48">Weryfikacja_wypelnienia_Przychody</f>
        <v/>
      </c>
      <c r="B48" s="9"/>
      <c r="C48" s="52"/>
      <c r="D48" s="296"/>
      <c r="E48" s="296"/>
      <c r="F48" s="296"/>
      <c r="G48" s="55"/>
      <c r="H48" s="55"/>
      <c r="I48" s="55"/>
      <c r="J48" s="55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2"/>
      <c r="AE48" s="342"/>
    </row>
    <row r="49" spans="1:31">
      <c r="A49" s="577" t="str" cm="1">
        <f t="array" ref="A49">Weryfikacja_wypelnienia_Przychody</f>
        <v/>
      </c>
      <c r="B49" s="9"/>
      <c r="C49" s="52"/>
      <c r="D49" s="296"/>
      <c r="E49" s="296"/>
      <c r="F49" s="296"/>
      <c r="G49" s="55"/>
      <c r="H49" s="55"/>
      <c r="I49" s="55"/>
      <c r="J49" s="55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2"/>
      <c r="AE49" s="342"/>
    </row>
    <row r="50" spans="1:31">
      <c r="B50" s="178" t="s">
        <v>256</v>
      </c>
      <c r="C50" s="179"/>
      <c r="D50" s="179"/>
      <c r="E50" s="179"/>
      <c r="F50" s="178"/>
      <c r="G50" s="178"/>
      <c r="H50" s="178"/>
      <c r="I50" s="178"/>
      <c r="J50" s="178"/>
      <c r="K50" s="180">
        <f t="shared" ref="K50:W50" si="17">IF(LataProjekcji&lt;=Koniec,ROUND(SUM(K45:K49),0),0)</f>
        <v>0</v>
      </c>
      <c r="L50" s="180">
        <f t="shared" si="17"/>
        <v>0</v>
      </c>
      <c r="M50" s="180">
        <f t="shared" si="17"/>
        <v>0</v>
      </c>
      <c r="N50" s="180">
        <f t="shared" si="17"/>
        <v>0</v>
      </c>
      <c r="O50" s="180">
        <f t="shared" si="17"/>
        <v>0</v>
      </c>
      <c r="P50" s="180">
        <f t="shared" si="17"/>
        <v>0</v>
      </c>
      <c r="Q50" s="180">
        <f t="shared" si="17"/>
        <v>0</v>
      </c>
      <c r="R50" s="180">
        <f t="shared" si="17"/>
        <v>0</v>
      </c>
      <c r="S50" s="180">
        <f t="shared" si="17"/>
        <v>0</v>
      </c>
      <c r="T50" s="180">
        <f t="shared" si="17"/>
        <v>0</v>
      </c>
      <c r="U50" s="180">
        <f t="shared" si="17"/>
        <v>0</v>
      </c>
      <c r="V50" s="180">
        <f t="shared" si="17"/>
        <v>0</v>
      </c>
      <c r="W50" s="180">
        <f t="shared" si="17"/>
        <v>0</v>
      </c>
      <c r="X50" s="180">
        <f t="shared" ref="X50:AB50" si="18">IF(LataProjekcji&lt;=Koniec,ROUND(SUM(X45:X49),0),0)</f>
        <v>0</v>
      </c>
      <c r="Y50" s="180">
        <f t="shared" si="18"/>
        <v>0</v>
      </c>
      <c r="Z50" s="180">
        <f t="shared" si="18"/>
        <v>0</v>
      </c>
      <c r="AA50" s="180">
        <f t="shared" si="18"/>
        <v>0</v>
      </c>
      <c r="AB50" s="180">
        <f t="shared" si="18"/>
        <v>0</v>
      </c>
      <c r="AC50" s="180">
        <f t="shared" ref="AC50:AE50" si="19">IF(LataProjekcji&lt;=Koniec,ROUND(SUM(AC45:AC49),0),0)</f>
        <v>0</v>
      </c>
      <c r="AD50" s="180">
        <f t="shared" si="19"/>
        <v>0</v>
      </c>
      <c r="AE50" s="180">
        <f t="shared" si="19"/>
        <v>0</v>
      </c>
    </row>
    <row r="51" spans="1:31">
      <c r="B51" s="7"/>
      <c r="F51" s="7"/>
      <c r="G51" s="7"/>
      <c r="H51" s="7"/>
      <c r="I51" s="7"/>
      <c r="J51" s="7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</row>
    <row r="52" spans="1:31">
      <c r="B52" s="7"/>
      <c r="F52" s="7"/>
      <c r="G52" s="7"/>
      <c r="H52" s="7"/>
      <c r="I52" s="7"/>
      <c r="J52" s="7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</row>
    <row r="53" spans="1:31">
      <c r="B53" s="232" t="s">
        <v>257</v>
      </c>
      <c r="C53" s="232"/>
      <c r="D53" s="232"/>
      <c r="E53" s="232"/>
      <c r="F53" s="233"/>
      <c r="G53" s="233"/>
      <c r="H53" s="233"/>
      <c r="I53" s="233"/>
      <c r="J53" s="233"/>
      <c r="K53" s="242" t="str">
        <f t="shared" ref="K53:AE53" si="20">LataProjekcji</f>
        <v>Uzupełnij dane</v>
      </c>
      <c r="L53" s="242" t="str">
        <f t="shared" si="20"/>
        <v/>
      </c>
      <c r="M53" s="242" t="str">
        <f t="shared" si="20"/>
        <v/>
      </c>
      <c r="N53" s="242" t="str">
        <f t="shared" si="20"/>
        <v/>
      </c>
      <c r="O53" s="242" t="str">
        <f t="shared" si="20"/>
        <v/>
      </c>
      <c r="P53" s="242" t="str">
        <f t="shared" si="20"/>
        <v/>
      </c>
      <c r="Q53" s="242" t="str">
        <f t="shared" si="20"/>
        <v/>
      </c>
      <c r="R53" s="242" t="str">
        <f t="shared" si="20"/>
        <v/>
      </c>
      <c r="S53" s="242" t="str">
        <f t="shared" si="20"/>
        <v/>
      </c>
      <c r="T53" s="242" t="str">
        <f t="shared" si="20"/>
        <v/>
      </c>
      <c r="U53" s="242" t="str">
        <f t="shared" si="20"/>
        <v/>
      </c>
      <c r="V53" s="242" t="str">
        <f t="shared" si="20"/>
        <v/>
      </c>
      <c r="W53" s="242" t="str">
        <f t="shared" si="20"/>
        <v/>
      </c>
      <c r="X53" s="242" t="str">
        <f t="shared" si="20"/>
        <v/>
      </c>
      <c r="Y53" s="242" t="str">
        <f t="shared" si="20"/>
        <v/>
      </c>
      <c r="Z53" s="242" t="str">
        <f t="shared" si="20"/>
        <v/>
      </c>
      <c r="AA53" s="242" t="str">
        <f t="shared" si="20"/>
        <v/>
      </c>
      <c r="AB53" s="242" t="str">
        <f t="shared" si="20"/>
        <v/>
      </c>
      <c r="AC53" s="242" t="str">
        <f t="shared" si="20"/>
        <v/>
      </c>
      <c r="AD53" s="242" t="str">
        <f t="shared" si="20"/>
        <v/>
      </c>
      <c r="AE53" s="242" t="str">
        <f t="shared" si="20"/>
        <v/>
      </c>
    </row>
    <row r="54" spans="1:31">
      <c r="A54" s="577" t="str" cm="1">
        <f t="array" ref="A54">Weryfikacja_wypelnienia_Przychody</f>
        <v/>
      </c>
      <c r="B54" s="9"/>
      <c r="C54" s="52"/>
      <c r="D54" s="296"/>
      <c r="E54" s="296"/>
      <c r="F54" s="296"/>
      <c r="G54" s="55"/>
      <c r="H54" s="55"/>
      <c r="I54" s="55"/>
      <c r="J54" s="55"/>
      <c r="K54" s="341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</row>
    <row r="55" spans="1:31">
      <c r="A55" s="577" t="str" cm="1">
        <f t="array" ref="A55">Weryfikacja_wypelnienia_Przychody</f>
        <v/>
      </c>
      <c r="B55" s="9"/>
      <c r="C55" s="52"/>
      <c r="D55" s="296"/>
      <c r="E55" s="296"/>
      <c r="F55" s="296"/>
      <c r="G55" s="55"/>
      <c r="H55" s="55"/>
      <c r="I55" s="55"/>
      <c r="J55" s="55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</row>
    <row r="56" spans="1:31">
      <c r="A56" s="577" t="str" cm="1">
        <f t="array" ref="A56">Weryfikacja_wypelnienia_Przychody</f>
        <v/>
      </c>
      <c r="B56" s="9"/>
      <c r="C56" s="52"/>
      <c r="D56" s="296"/>
      <c r="E56" s="296"/>
      <c r="F56" s="296"/>
      <c r="G56" s="55"/>
      <c r="H56" s="55"/>
      <c r="I56" s="55"/>
      <c r="J56" s="55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2"/>
      <c r="AE56" s="342"/>
    </row>
    <row r="57" spans="1:31">
      <c r="A57" s="577" t="str" cm="1">
        <f t="array" ref="A57">Weryfikacja_wypelnienia_Przychody</f>
        <v/>
      </c>
      <c r="B57" s="9"/>
      <c r="C57" s="52"/>
      <c r="D57" s="296"/>
      <c r="E57" s="296"/>
      <c r="F57" s="296"/>
      <c r="G57" s="55"/>
      <c r="H57" s="55"/>
      <c r="I57" s="55"/>
      <c r="J57" s="55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2"/>
      <c r="AE57" s="342"/>
    </row>
    <row r="58" spans="1:31">
      <c r="A58" s="577" t="str" cm="1">
        <f t="array" ref="A58">Weryfikacja_wypelnienia_Przychody</f>
        <v/>
      </c>
      <c r="B58" s="9"/>
      <c r="C58" s="52"/>
      <c r="D58" s="296"/>
      <c r="E58" s="296"/>
      <c r="F58" s="296"/>
      <c r="G58" s="55"/>
      <c r="H58" s="55"/>
      <c r="I58" s="55"/>
      <c r="J58" s="55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</row>
    <row r="59" spans="1:31">
      <c r="B59" s="29" t="s">
        <v>258</v>
      </c>
      <c r="C59" s="29"/>
      <c r="D59" s="29"/>
      <c r="E59" s="29"/>
      <c r="F59" s="30"/>
      <c r="G59" s="30"/>
      <c r="H59" s="30"/>
      <c r="I59" s="30"/>
      <c r="J59" s="30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6"/>
      <c r="AE59" s="176"/>
    </row>
    <row r="60" spans="1:31">
      <c r="A60" s="577" t="str">
        <f>IF(AND(A66="✅",A54="✅"),"✅",IF(AND(A66="",A54=""),"","⛔"))</f>
        <v/>
      </c>
      <c r="B60" s="52" t="str">
        <f>IF(ISBLANK(B54),"",B54)</f>
        <v/>
      </c>
      <c r="C60" s="52"/>
      <c r="D60" s="52"/>
      <c r="E60" s="52"/>
      <c r="F60" s="52"/>
      <c r="G60" s="52"/>
      <c r="H60" s="52"/>
      <c r="I60" s="52"/>
      <c r="J60" s="52"/>
      <c r="K60" s="626">
        <f>IFERROR(K66/K54,0)</f>
        <v>0</v>
      </c>
      <c r="L60" s="626">
        <f t="shared" ref="L60:AB60" si="21">IFERROR(L66/L54,0)</f>
        <v>0</v>
      </c>
      <c r="M60" s="626">
        <f t="shared" si="21"/>
        <v>0</v>
      </c>
      <c r="N60" s="626">
        <f t="shared" si="21"/>
        <v>0</v>
      </c>
      <c r="O60" s="626">
        <f t="shared" si="21"/>
        <v>0</v>
      </c>
      <c r="P60" s="626">
        <f t="shared" si="21"/>
        <v>0</v>
      </c>
      <c r="Q60" s="626">
        <f t="shared" si="21"/>
        <v>0</v>
      </c>
      <c r="R60" s="626">
        <f t="shared" si="21"/>
        <v>0</v>
      </c>
      <c r="S60" s="626">
        <f t="shared" si="21"/>
        <v>0</v>
      </c>
      <c r="T60" s="626">
        <f t="shared" si="21"/>
        <v>0</v>
      </c>
      <c r="U60" s="626">
        <f t="shared" si="21"/>
        <v>0</v>
      </c>
      <c r="V60" s="626">
        <f t="shared" si="21"/>
        <v>0</v>
      </c>
      <c r="W60" s="626">
        <f t="shared" si="21"/>
        <v>0</v>
      </c>
      <c r="X60" s="626">
        <f t="shared" si="21"/>
        <v>0</v>
      </c>
      <c r="Y60" s="626">
        <f t="shared" si="21"/>
        <v>0</v>
      </c>
      <c r="Z60" s="626">
        <f t="shared" si="21"/>
        <v>0</v>
      </c>
      <c r="AA60" s="626">
        <f t="shared" si="21"/>
        <v>0</v>
      </c>
      <c r="AB60" s="626">
        <f t="shared" si="21"/>
        <v>0</v>
      </c>
      <c r="AC60" s="626">
        <f t="shared" ref="AC60:AE60" si="22">IFERROR(AC66/AC54,0)</f>
        <v>0</v>
      </c>
      <c r="AD60" s="626">
        <f t="shared" si="22"/>
        <v>0</v>
      </c>
      <c r="AE60" s="626">
        <f t="shared" si="22"/>
        <v>0</v>
      </c>
    </row>
    <row r="61" spans="1:31">
      <c r="A61" s="577" t="str">
        <f t="shared" ref="A61:A64" si="23">IF(AND(A67="✅",A55="✅"),"✅",IF(AND(A67="",A55=""),"","⛔"))</f>
        <v/>
      </c>
      <c r="B61" s="52" t="str">
        <f>IF(ISBLANK(B55),"",B55)</f>
        <v/>
      </c>
      <c r="C61" s="52"/>
      <c r="D61" s="52"/>
      <c r="E61" s="52"/>
      <c r="F61" s="52"/>
      <c r="G61" s="52"/>
      <c r="H61" s="52"/>
      <c r="I61" s="52"/>
      <c r="J61" s="52"/>
      <c r="K61" s="626">
        <f t="shared" ref="K61:AB61" si="24">IFERROR(K67/K55,0)</f>
        <v>0</v>
      </c>
      <c r="L61" s="626">
        <f t="shared" si="24"/>
        <v>0</v>
      </c>
      <c r="M61" s="626">
        <f t="shared" si="24"/>
        <v>0</v>
      </c>
      <c r="N61" s="626">
        <f t="shared" si="24"/>
        <v>0</v>
      </c>
      <c r="O61" s="626">
        <f t="shared" si="24"/>
        <v>0</v>
      </c>
      <c r="P61" s="626">
        <f t="shared" si="24"/>
        <v>0</v>
      </c>
      <c r="Q61" s="626">
        <f t="shared" si="24"/>
        <v>0</v>
      </c>
      <c r="R61" s="626">
        <f t="shared" si="24"/>
        <v>0</v>
      </c>
      <c r="S61" s="626">
        <f t="shared" si="24"/>
        <v>0</v>
      </c>
      <c r="T61" s="626">
        <f t="shared" si="24"/>
        <v>0</v>
      </c>
      <c r="U61" s="626">
        <f t="shared" si="24"/>
        <v>0</v>
      </c>
      <c r="V61" s="626">
        <f t="shared" si="24"/>
        <v>0</v>
      </c>
      <c r="W61" s="626">
        <f t="shared" si="24"/>
        <v>0</v>
      </c>
      <c r="X61" s="626">
        <f t="shared" si="24"/>
        <v>0</v>
      </c>
      <c r="Y61" s="626">
        <f t="shared" si="24"/>
        <v>0</v>
      </c>
      <c r="Z61" s="626">
        <f t="shared" si="24"/>
        <v>0</v>
      </c>
      <c r="AA61" s="626">
        <f t="shared" si="24"/>
        <v>0</v>
      </c>
      <c r="AB61" s="626">
        <f t="shared" si="24"/>
        <v>0</v>
      </c>
      <c r="AC61" s="626">
        <f t="shared" ref="AC61:AE61" si="25">IFERROR(AC67/AC55,0)</f>
        <v>0</v>
      </c>
      <c r="AD61" s="626">
        <f t="shared" si="25"/>
        <v>0</v>
      </c>
      <c r="AE61" s="626">
        <f t="shared" si="25"/>
        <v>0</v>
      </c>
    </row>
    <row r="62" spans="1:31">
      <c r="A62" s="577" t="str">
        <f t="shared" si="23"/>
        <v/>
      </c>
      <c r="B62" s="52" t="str">
        <f>IF(ISBLANK(B56),"",B56)</f>
        <v/>
      </c>
      <c r="C62" s="52"/>
      <c r="D62" s="52"/>
      <c r="E62" s="52"/>
      <c r="F62" s="52"/>
      <c r="G62" s="52"/>
      <c r="H62" s="52"/>
      <c r="I62" s="52"/>
      <c r="J62" s="52"/>
      <c r="K62" s="626">
        <f t="shared" ref="K62:AB62" si="26">IFERROR(K68/K56,0)</f>
        <v>0</v>
      </c>
      <c r="L62" s="626">
        <f t="shared" si="26"/>
        <v>0</v>
      </c>
      <c r="M62" s="626">
        <f t="shared" si="26"/>
        <v>0</v>
      </c>
      <c r="N62" s="626">
        <f t="shared" si="26"/>
        <v>0</v>
      </c>
      <c r="O62" s="626">
        <f t="shared" si="26"/>
        <v>0</v>
      </c>
      <c r="P62" s="626">
        <f t="shared" si="26"/>
        <v>0</v>
      </c>
      <c r="Q62" s="626">
        <f t="shared" si="26"/>
        <v>0</v>
      </c>
      <c r="R62" s="626">
        <f t="shared" si="26"/>
        <v>0</v>
      </c>
      <c r="S62" s="626">
        <f t="shared" si="26"/>
        <v>0</v>
      </c>
      <c r="T62" s="626">
        <f t="shared" si="26"/>
        <v>0</v>
      </c>
      <c r="U62" s="626">
        <f t="shared" si="26"/>
        <v>0</v>
      </c>
      <c r="V62" s="626">
        <f t="shared" si="26"/>
        <v>0</v>
      </c>
      <c r="W62" s="626">
        <f t="shared" si="26"/>
        <v>0</v>
      </c>
      <c r="X62" s="626">
        <f t="shared" si="26"/>
        <v>0</v>
      </c>
      <c r="Y62" s="626">
        <f t="shared" si="26"/>
        <v>0</v>
      </c>
      <c r="Z62" s="626">
        <f t="shared" si="26"/>
        <v>0</v>
      </c>
      <c r="AA62" s="626">
        <f t="shared" si="26"/>
        <v>0</v>
      </c>
      <c r="AB62" s="626">
        <f t="shared" si="26"/>
        <v>0</v>
      </c>
      <c r="AC62" s="626">
        <f t="shared" ref="AC62:AE62" si="27">IFERROR(AC68/AC56,0)</f>
        <v>0</v>
      </c>
      <c r="AD62" s="626">
        <f t="shared" si="27"/>
        <v>0</v>
      </c>
      <c r="AE62" s="626">
        <f t="shared" si="27"/>
        <v>0</v>
      </c>
    </row>
    <row r="63" spans="1:31">
      <c r="A63" s="577" t="str">
        <f t="shared" si="23"/>
        <v/>
      </c>
      <c r="B63" s="52" t="str">
        <f>IF(ISBLANK(B57),"",B57)</f>
        <v/>
      </c>
      <c r="C63" s="52"/>
      <c r="D63" s="52"/>
      <c r="E63" s="52"/>
      <c r="F63" s="52"/>
      <c r="G63" s="52"/>
      <c r="H63" s="52"/>
      <c r="I63" s="52"/>
      <c r="J63" s="52"/>
      <c r="K63" s="626">
        <f t="shared" ref="K63:AB63" si="28">IFERROR(K69/K57,0)</f>
        <v>0</v>
      </c>
      <c r="L63" s="626">
        <f t="shared" si="28"/>
        <v>0</v>
      </c>
      <c r="M63" s="626">
        <f t="shared" si="28"/>
        <v>0</v>
      </c>
      <c r="N63" s="626">
        <f t="shared" si="28"/>
        <v>0</v>
      </c>
      <c r="O63" s="626">
        <f t="shared" si="28"/>
        <v>0</v>
      </c>
      <c r="P63" s="626">
        <f t="shared" si="28"/>
        <v>0</v>
      </c>
      <c r="Q63" s="626">
        <f t="shared" si="28"/>
        <v>0</v>
      </c>
      <c r="R63" s="626">
        <f t="shared" si="28"/>
        <v>0</v>
      </c>
      <c r="S63" s="626">
        <f t="shared" si="28"/>
        <v>0</v>
      </c>
      <c r="T63" s="626">
        <f t="shared" si="28"/>
        <v>0</v>
      </c>
      <c r="U63" s="626">
        <f t="shared" si="28"/>
        <v>0</v>
      </c>
      <c r="V63" s="626">
        <f t="shared" si="28"/>
        <v>0</v>
      </c>
      <c r="W63" s="626">
        <f t="shared" si="28"/>
        <v>0</v>
      </c>
      <c r="X63" s="626">
        <f t="shared" si="28"/>
        <v>0</v>
      </c>
      <c r="Y63" s="626">
        <f t="shared" si="28"/>
        <v>0</v>
      </c>
      <c r="Z63" s="626">
        <f t="shared" si="28"/>
        <v>0</v>
      </c>
      <c r="AA63" s="626">
        <f t="shared" si="28"/>
        <v>0</v>
      </c>
      <c r="AB63" s="626">
        <f t="shared" si="28"/>
        <v>0</v>
      </c>
      <c r="AC63" s="626">
        <f t="shared" ref="AC63:AE63" si="29">IFERROR(AC69/AC57,0)</f>
        <v>0</v>
      </c>
      <c r="AD63" s="626">
        <f t="shared" si="29"/>
        <v>0</v>
      </c>
      <c r="AE63" s="626">
        <f t="shared" si="29"/>
        <v>0</v>
      </c>
    </row>
    <row r="64" spans="1:31">
      <c r="A64" s="577" t="str">
        <f t="shared" si="23"/>
        <v/>
      </c>
      <c r="B64" s="52" t="str">
        <f>IF(ISBLANK(B58),"",B58)</f>
        <v/>
      </c>
      <c r="C64" s="52"/>
      <c r="D64" s="52"/>
      <c r="E64" s="52"/>
      <c r="F64" s="52"/>
      <c r="G64" s="52"/>
      <c r="H64" s="52"/>
      <c r="I64" s="52"/>
      <c r="J64" s="52"/>
      <c r="K64" s="626">
        <f t="shared" ref="K64:AB64" si="30">IFERROR(K70/K58,0)</f>
        <v>0</v>
      </c>
      <c r="L64" s="626">
        <f t="shared" si="30"/>
        <v>0</v>
      </c>
      <c r="M64" s="626">
        <f t="shared" si="30"/>
        <v>0</v>
      </c>
      <c r="N64" s="626">
        <f t="shared" si="30"/>
        <v>0</v>
      </c>
      <c r="O64" s="626">
        <f t="shared" si="30"/>
        <v>0</v>
      </c>
      <c r="P64" s="626">
        <f t="shared" si="30"/>
        <v>0</v>
      </c>
      <c r="Q64" s="626">
        <f t="shared" si="30"/>
        <v>0</v>
      </c>
      <c r="R64" s="626">
        <f t="shared" si="30"/>
        <v>0</v>
      </c>
      <c r="S64" s="626">
        <f t="shared" si="30"/>
        <v>0</v>
      </c>
      <c r="T64" s="626">
        <f t="shared" si="30"/>
        <v>0</v>
      </c>
      <c r="U64" s="626">
        <f t="shared" si="30"/>
        <v>0</v>
      </c>
      <c r="V64" s="626">
        <f t="shared" si="30"/>
        <v>0</v>
      </c>
      <c r="W64" s="626">
        <f t="shared" si="30"/>
        <v>0</v>
      </c>
      <c r="X64" s="626">
        <f t="shared" si="30"/>
        <v>0</v>
      </c>
      <c r="Y64" s="626">
        <f t="shared" si="30"/>
        <v>0</v>
      </c>
      <c r="Z64" s="626">
        <f t="shared" si="30"/>
        <v>0</v>
      </c>
      <c r="AA64" s="626">
        <f t="shared" si="30"/>
        <v>0</v>
      </c>
      <c r="AB64" s="626">
        <f t="shared" si="30"/>
        <v>0</v>
      </c>
      <c r="AC64" s="626">
        <f t="shared" ref="AC64:AE64" si="31">IFERROR(AC70/AC58,0)</f>
        <v>0</v>
      </c>
      <c r="AD64" s="626">
        <f t="shared" si="31"/>
        <v>0</v>
      </c>
      <c r="AE64" s="626">
        <f t="shared" si="31"/>
        <v>0</v>
      </c>
    </row>
    <row r="65" spans="1:31">
      <c r="B65" s="29" t="s">
        <v>259</v>
      </c>
      <c r="C65" s="29"/>
      <c r="D65" s="29"/>
      <c r="E65" s="29"/>
      <c r="F65" s="30"/>
      <c r="G65" s="30"/>
      <c r="H65" s="30"/>
      <c r="I65" s="30"/>
      <c r="J65" s="30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</row>
    <row r="66" spans="1:31">
      <c r="A66" s="577" t="str" cm="1">
        <f t="array" ref="A66">IF(OR(A54="✅",A54="⛔"),IF(AND(OR(ISNUMBER(Przychody!K66:AE66)),NOT(ISTEXT(Przychody!K66:AE66))),"✅","⛔"),IF(A54="",IF(AND(ISBLANK(Przychody!K66:AE66)),"","⛔")))</f>
        <v/>
      </c>
      <c r="B66" s="52" t="str">
        <f>IF(ISBLANK(B60),"",B60)</f>
        <v/>
      </c>
      <c r="C66" s="52"/>
      <c r="D66" s="52"/>
      <c r="E66" s="52"/>
      <c r="F66" s="52"/>
      <c r="G66" s="52"/>
      <c r="H66" s="52"/>
      <c r="I66" s="52"/>
      <c r="J66" s="52"/>
      <c r="K66" s="341"/>
      <c r="L66" s="341"/>
      <c r="M66" s="341"/>
      <c r="N66" s="341"/>
      <c r="O66" s="341"/>
      <c r="P66" s="341"/>
      <c r="Q66" s="341"/>
      <c r="R66" s="341"/>
      <c r="S66" s="341"/>
      <c r="T66" s="341"/>
      <c r="U66" s="341"/>
      <c r="V66" s="341"/>
      <c r="W66" s="341"/>
      <c r="X66" s="341"/>
      <c r="Y66" s="341"/>
      <c r="Z66" s="341"/>
      <c r="AA66" s="341"/>
      <c r="AB66" s="341"/>
      <c r="AC66" s="341"/>
      <c r="AD66" s="341"/>
      <c r="AE66" s="341"/>
    </row>
    <row r="67" spans="1:31">
      <c r="A67" s="577" t="str" cm="1">
        <f t="array" ref="A67">IF(OR(A55="✅",A55="⛔"),IF(AND(OR(ISNUMBER(Przychody!K67:AE67)),NOT(ISTEXT(Przychody!K67:AE67))),"✅","⛔"),IF(A55="",IF(AND(ISBLANK(Przychody!K67:AE67)),"","⛔")))</f>
        <v/>
      </c>
      <c r="B67" s="52" t="str">
        <f>IF(ISBLANK(B61),"",B61)</f>
        <v/>
      </c>
      <c r="C67" s="52"/>
      <c r="D67" s="52"/>
      <c r="E67" s="52"/>
      <c r="F67" s="52"/>
      <c r="G67" s="52"/>
      <c r="H67" s="52"/>
      <c r="I67" s="52"/>
      <c r="J67" s="5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</row>
    <row r="68" spans="1:31">
      <c r="A68" s="577" t="str" cm="1">
        <f t="array" ref="A68">IF(OR(A56="✅",A56="⛔"),IF(AND(OR(ISNUMBER(Przychody!K68:AE68)),NOT(ISTEXT(Przychody!K68:AE68))),"✅","⛔"),IF(A56="",IF(AND(ISBLANK(Przychody!K68:AE68)),"","⛔")))</f>
        <v/>
      </c>
      <c r="B68" s="52" t="str">
        <f>IF(ISBLANK(B62),"",B62)</f>
        <v/>
      </c>
      <c r="C68" s="52"/>
      <c r="D68" s="52"/>
      <c r="E68" s="52"/>
      <c r="F68" s="52"/>
      <c r="G68" s="52"/>
      <c r="H68" s="52"/>
      <c r="I68" s="52"/>
      <c r="J68" s="5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</row>
    <row r="69" spans="1:31">
      <c r="A69" s="577" t="str" cm="1">
        <f t="array" ref="A69">IF(OR(A57="✅",A57="⛔"),IF(AND(OR(ISNUMBER(Przychody!K69:AE69)),NOT(ISTEXT(Przychody!K69:AE69))),"✅","⛔"),IF(A57="",IF(AND(ISBLANK(Przychody!K69:AE69)),"","⛔")))</f>
        <v/>
      </c>
      <c r="B69" s="52" t="str">
        <f>IF(ISBLANK(B63),"",B63)</f>
        <v/>
      </c>
      <c r="C69" s="52"/>
      <c r="D69" s="52"/>
      <c r="E69" s="52"/>
      <c r="F69" s="52"/>
      <c r="G69" s="52"/>
      <c r="H69" s="52"/>
      <c r="I69" s="52"/>
      <c r="J69" s="5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</row>
    <row r="70" spans="1:31">
      <c r="A70" s="577" t="str" cm="1">
        <f t="array" ref="A70">IF(OR(A58="✅",A58="⛔"),IF(AND(OR(ISNUMBER(Przychody!K70:AE70)),NOT(ISTEXT(Przychody!K70:AE70))),"✅","⛔"),IF(A58="",IF(AND(ISBLANK(Przychody!K70:AE70)),"","⛔")))</f>
        <v/>
      </c>
      <c r="B70" s="52" t="str">
        <f>IF(ISBLANK(B64),"",B64)</f>
        <v/>
      </c>
      <c r="C70" s="52"/>
      <c r="D70" s="52"/>
      <c r="E70" s="52"/>
      <c r="F70" s="52"/>
      <c r="G70" s="52"/>
      <c r="H70" s="52"/>
      <c r="I70" s="52"/>
      <c r="J70" s="52"/>
      <c r="K70" s="342"/>
      <c r="L70" s="342"/>
      <c r="M70" s="342"/>
      <c r="N70" s="342"/>
      <c r="O70" s="342"/>
      <c r="P70" s="342"/>
      <c r="Q70" s="342"/>
      <c r="R70" s="342"/>
      <c r="S70" s="342"/>
      <c r="T70" s="342"/>
      <c r="U70" s="342"/>
      <c r="V70" s="342"/>
      <c r="W70" s="342"/>
      <c r="X70" s="342"/>
      <c r="Y70" s="342"/>
      <c r="Z70" s="342"/>
      <c r="AA70" s="342"/>
      <c r="AB70" s="342"/>
      <c r="AC70" s="342"/>
      <c r="AD70" s="342"/>
      <c r="AE70" s="342"/>
    </row>
    <row r="71" spans="1:31">
      <c r="B71" s="178" t="s">
        <v>260</v>
      </c>
      <c r="C71" s="179"/>
      <c r="D71" s="179"/>
      <c r="E71" s="179"/>
      <c r="F71" s="178"/>
      <c r="G71" s="178"/>
      <c r="H71" s="178"/>
      <c r="I71" s="178"/>
      <c r="J71" s="178"/>
      <c r="K71" s="180">
        <f>IF(LataProjekcji&lt;=Koniec,ROUND(SUM(K66:K70),0),0)</f>
        <v>0</v>
      </c>
      <c r="L71" s="180">
        <f t="shared" ref="L71:W71" si="32">IF(LataProjekcji&lt;=Koniec,ROUND(SUM(L66:L70),0),0)</f>
        <v>0</v>
      </c>
      <c r="M71" s="180">
        <f t="shared" si="32"/>
        <v>0</v>
      </c>
      <c r="N71" s="180">
        <f t="shared" si="32"/>
        <v>0</v>
      </c>
      <c r="O71" s="180">
        <f t="shared" si="32"/>
        <v>0</v>
      </c>
      <c r="P71" s="180">
        <f t="shared" si="32"/>
        <v>0</v>
      </c>
      <c r="Q71" s="180">
        <f t="shared" si="32"/>
        <v>0</v>
      </c>
      <c r="R71" s="180">
        <f t="shared" si="32"/>
        <v>0</v>
      </c>
      <c r="S71" s="180">
        <f t="shared" si="32"/>
        <v>0</v>
      </c>
      <c r="T71" s="180">
        <f t="shared" si="32"/>
        <v>0</v>
      </c>
      <c r="U71" s="180">
        <f t="shared" si="32"/>
        <v>0</v>
      </c>
      <c r="V71" s="180">
        <f t="shared" si="32"/>
        <v>0</v>
      </c>
      <c r="W71" s="180">
        <f t="shared" si="32"/>
        <v>0</v>
      </c>
      <c r="X71" s="180">
        <f t="shared" ref="X71:AB71" si="33">IF(LataProjekcji&lt;=Koniec,ROUND(SUM(X66:X70),0),0)</f>
        <v>0</v>
      </c>
      <c r="Y71" s="180">
        <f t="shared" si="33"/>
        <v>0</v>
      </c>
      <c r="Z71" s="180">
        <f t="shared" si="33"/>
        <v>0</v>
      </c>
      <c r="AA71" s="180">
        <f t="shared" si="33"/>
        <v>0</v>
      </c>
      <c r="AB71" s="180">
        <f t="shared" si="33"/>
        <v>0</v>
      </c>
      <c r="AC71" s="180">
        <f t="shared" ref="AC71:AE71" si="34">IF(LataProjekcji&lt;=Koniec,ROUND(SUM(AC66:AC70),0),0)</f>
        <v>0</v>
      </c>
      <c r="AD71" s="180">
        <f t="shared" si="34"/>
        <v>0</v>
      </c>
      <c r="AE71" s="180">
        <f t="shared" si="34"/>
        <v>0</v>
      </c>
    </row>
    <row r="72" spans="1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1:31">
      <c r="B74" s="232" t="s">
        <v>261</v>
      </c>
      <c r="C74" s="232"/>
      <c r="D74" s="232"/>
      <c r="E74" s="232"/>
      <c r="F74" s="233"/>
      <c r="G74" s="233"/>
      <c r="H74" s="233"/>
      <c r="I74" s="233"/>
      <c r="J74" s="233"/>
      <c r="K74" s="242" t="str">
        <f t="shared" ref="K74:AE74" si="35">LataProjekcji</f>
        <v>Uzupełnij dane</v>
      </c>
      <c r="L74" s="242" t="str">
        <f t="shared" si="35"/>
        <v/>
      </c>
      <c r="M74" s="242" t="str">
        <f t="shared" si="35"/>
        <v/>
      </c>
      <c r="N74" s="242" t="str">
        <f t="shared" si="35"/>
        <v/>
      </c>
      <c r="O74" s="242" t="str">
        <f t="shared" si="35"/>
        <v/>
      </c>
      <c r="P74" s="242" t="str">
        <f t="shared" si="35"/>
        <v/>
      </c>
      <c r="Q74" s="242" t="str">
        <f t="shared" si="35"/>
        <v/>
      </c>
      <c r="R74" s="242" t="str">
        <f t="shared" si="35"/>
        <v/>
      </c>
      <c r="S74" s="242" t="str">
        <f t="shared" si="35"/>
        <v/>
      </c>
      <c r="T74" s="242" t="str">
        <f t="shared" si="35"/>
        <v/>
      </c>
      <c r="U74" s="242" t="str">
        <f t="shared" si="35"/>
        <v/>
      </c>
      <c r="V74" s="242" t="str">
        <f t="shared" si="35"/>
        <v/>
      </c>
      <c r="W74" s="242" t="str">
        <f t="shared" si="35"/>
        <v/>
      </c>
      <c r="X74" s="242" t="str">
        <f t="shared" si="35"/>
        <v/>
      </c>
      <c r="Y74" s="242" t="str">
        <f t="shared" si="35"/>
        <v/>
      </c>
      <c r="Z74" s="242" t="str">
        <f t="shared" si="35"/>
        <v/>
      </c>
      <c r="AA74" s="242" t="str">
        <f t="shared" si="35"/>
        <v/>
      </c>
      <c r="AB74" s="242" t="str">
        <f t="shared" si="35"/>
        <v/>
      </c>
      <c r="AC74" s="242" t="str">
        <f t="shared" si="35"/>
        <v/>
      </c>
      <c r="AD74" s="242" t="str">
        <f t="shared" si="35"/>
        <v/>
      </c>
      <c r="AE74" s="242" t="str">
        <f t="shared" si="35"/>
        <v/>
      </c>
    </row>
    <row r="75" spans="1:31">
      <c r="A75" s="577" t="str" cm="1">
        <f t="array" ref="A75">Weryfikacja_wypelnienia_Przychody</f>
        <v/>
      </c>
      <c r="B75" s="9"/>
      <c r="C75" s="52"/>
      <c r="D75" s="55"/>
      <c r="E75" s="55"/>
      <c r="F75" s="55"/>
      <c r="G75" s="55"/>
      <c r="H75" s="55"/>
      <c r="I75" s="55"/>
      <c r="J75" s="55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1"/>
      <c r="X75" s="341"/>
      <c r="Y75" s="341"/>
      <c r="Z75" s="341"/>
      <c r="AA75" s="341"/>
      <c r="AB75" s="341"/>
      <c r="AC75" s="341"/>
      <c r="AD75" s="341"/>
      <c r="AE75" s="341"/>
    </row>
    <row r="76" spans="1:31">
      <c r="A76" s="577" t="str" cm="1">
        <f t="array" ref="A76">Weryfikacja_wypelnienia_Przychody</f>
        <v/>
      </c>
      <c r="B76" s="9"/>
      <c r="C76" s="52"/>
      <c r="D76" s="55"/>
      <c r="E76" s="55"/>
      <c r="F76" s="55"/>
      <c r="G76" s="55"/>
      <c r="H76" s="55"/>
      <c r="I76" s="55"/>
      <c r="J76" s="55"/>
      <c r="K76" s="342"/>
      <c r="L76" s="342"/>
      <c r="M76" s="342"/>
      <c r="N76" s="342"/>
      <c r="O76" s="342"/>
      <c r="P76" s="342"/>
      <c r="Q76" s="342"/>
      <c r="R76" s="342"/>
      <c r="S76" s="342"/>
      <c r="T76" s="342"/>
      <c r="U76" s="342"/>
      <c r="V76" s="342"/>
      <c r="W76" s="342"/>
      <c r="X76" s="342"/>
      <c r="Y76" s="342"/>
      <c r="Z76" s="342"/>
      <c r="AA76" s="342"/>
      <c r="AB76" s="342"/>
      <c r="AC76" s="342"/>
      <c r="AD76" s="342"/>
      <c r="AE76" s="342"/>
    </row>
    <row r="77" spans="1:31">
      <c r="A77" s="577" t="str" cm="1">
        <f t="array" ref="A77">Weryfikacja_wypelnienia_Przychody</f>
        <v/>
      </c>
      <c r="B77" s="9"/>
      <c r="C77" s="52"/>
      <c r="D77" s="55"/>
      <c r="E77" s="55"/>
      <c r="F77" s="55"/>
      <c r="G77" s="55"/>
      <c r="H77" s="55"/>
      <c r="I77" s="55"/>
      <c r="J77" s="55"/>
      <c r="K77" s="342"/>
      <c r="L77" s="342"/>
      <c r="M77" s="342"/>
      <c r="N77" s="342"/>
      <c r="O77" s="342"/>
      <c r="P77" s="342"/>
      <c r="Q77" s="342"/>
      <c r="R77" s="342"/>
      <c r="S77" s="342"/>
      <c r="T77" s="342"/>
      <c r="U77" s="342"/>
      <c r="V77" s="342"/>
      <c r="W77" s="342"/>
      <c r="X77" s="342"/>
      <c r="Y77" s="342"/>
      <c r="Z77" s="342"/>
      <c r="AA77" s="342"/>
      <c r="AB77" s="342"/>
      <c r="AC77" s="342"/>
      <c r="AD77" s="342"/>
      <c r="AE77" s="342"/>
    </row>
    <row r="78" spans="1:31">
      <c r="A78" s="577" t="str" cm="1">
        <f t="array" ref="A78">Weryfikacja_wypelnienia_Przychody</f>
        <v/>
      </c>
      <c r="B78" s="9"/>
      <c r="C78" s="52"/>
      <c r="D78" s="55"/>
      <c r="E78" s="55"/>
      <c r="F78" s="55"/>
      <c r="G78" s="55"/>
      <c r="H78" s="55"/>
      <c r="I78" s="55"/>
      <c r="J78" s="55"/>
      <c r="K78" s="342"/>
      <c r="L78" s="342"/>
      <c r="M78" s="342"/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342"/>
      <c r="AE78" s="342"/>
    </row>
    <row r="79" spans="1:31">
      <c r="A79" s="577" t="str" cm="1">
        <f t="array" ref="A79">Weryfikacja_wypelnienia_Przychody</f>
        <v/>
      </c>
      <c r="B79" s="9"/>
      <c r="C79" s="52"/>
      <c r="D79" s="55"/>
      <c r="E79" s="55"/>
      <c r="F79" s="55"/>
      <c r="G79" s="55"/>
      <c r="H79" s="55"/>
      <c r="I79" s="55"/>
      <c r="J79" s="55"/>
      <c r="K79" s="342"/>
      <c r="L79" s="342"/>
      <c r="M79" s="342"/>
      <c r="N79" s="342"/>
      <c r="O79" s="342"/>
      <c r="P79" s="342"/>
      <c r="Q79" s="342"/>
      <c r="R79" s="342"/>
      <c r="S79" s="342"/>
      <c r="T79" s="342"/>
      <c r="U79" s="342"/>
      <c r="V79" s="342"/>
      <c r="W79" s="342"/>
      <c r="X79" s="342"/>
      <c r="Y79" s="342"/>
      <c r="Z79" s="342"/>
      <c r="AA79" s="342"/>
      <c r="AB79" s="342"/>
      <c r="AC79" s="342"/>
      <c r="AD79" s="342"/>
      <c r="AE79" s="342"/>
    </row>
    <row r="80" spans="1:31">
      <c r="B80" s="177" t="s">
        <v>258</v>
      </c>
      <c r="C80" s="105"/>
      <c r="D80" s="105"/>
      <c r="E80" s="105"/>
      <c r="F80" s="105"/>
      <c r="G80" s="105"/>
      <c r="H80" s="105"/>
      <c r="I80" s="105"/>
      <c r="J80" s="105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</row>
    <row r="81" spans="1:31">
      <c r="A81" s="577" t="str">
        <f>IF(AND(A87="✅",A75="✅"),"✅",IF(AND(A87="",A75=""),"","⛔"))</f>
        <v/>
      </c>
      <c r="B81" s="19" t="str">
        <f>IF(ISBLANK(B75),"",B75)</f>
        <v/>
      </c>
      <c r="C81" s="19"/>
      <c r="D81" s="19"/>
      <c r="E81" s="19"/>
      <c r="F81" s="19"/>
      <c r="G81" s="19"/>
      <c r="H81" s="19"/>
      <c r="I81" s="19"/>
      <c r="J81" s="19"/>
      <c r="K81" s="626">
        <f>IFERROR(K87/K75,0)</f>
        <v>0</v>
      </c>
      <c r="L81" s="626">
        <f t="shared" ref="L81:AB81" si="36">IFERROR(L87/L75,0)</f>
        <v>0</v>
      </c>
      <c r="M81" s="626">
        <f t="shared" si="36"/>
        <v>0</v>
      </c>
      <c r="N81" s="626">
        <f t="shared" si="36"/>
        <v>0</v>
      </c>
      <c r="O81" s="626">
        <f t="shared" si="36"/>
        <v>0</v>
      </c>
      <c r="P81" s="626">
        <f t="shared" si="36"/>
        <v>0</v>
      </c>
      <c r="Q81" s="626">
        <f t="shared" si="36"/>
        <v>0</v>
      </c>
      <c r="R81" s="626">
        <f t="shared" si="36"/>
        <v>0</v>
      </c>
      <c r="S81" s="626">
        <f t="shared" si="36"/>
        <v>0</v>
      </c>
      <c r="T81" s="626">
        <f t="shared" si="36"/>
        <v>0</v>
      </c>
      <c r="U81" s="626">
        <f t="shared" si="36"/>
        <v>0</v>
      </c>
      <c r="V81" s="626">
        <f t="shared" si="36"/>
        <v>0</v>
      </c>
      <c r="W81" s="626">
        <f t="shared" si="36"/>
        <v>0</v>
      </c>
      <c r="X81" s="626">
        <f t="shared" si="36"/>
        <v>0</v>
      </c>
      <c r="Y81" s="626">
        <f t="shared" si="36"/>
        <v>0</v>
      </c>
      <c r="Z81" s="626">
        <f t="shared" si="36"/>
        <v>0</v>
      </c>
      <c r="AA81" s="626">
        <f t="shared" si="36"/>
        <v>0</v>
      </c>
      <c r="AB81" s="626">
        <f t="shared" si="36"/>
        <v>0</v>
      </c>
      <c r="AC81" s="626">
        <f t="shared" ref="AC81:AE81" si="37">IFERROR(AC87/AC75,0)</f>
        <v>0</v>
      </c>
      <c r="AD81" s="626">
        <f t="shared" si="37"/>
        <v>0</v>
      </c>
      <c r="AE81" s="626">
        <f t="shared" si="37"/>
        <v>0</v>
      </c>
    </row>
    <row r="82" spans="1:31">
      <c r="A82" s="577" t="str">
        <f t="shared" ref="A82:A85" si="38">IF(AND(A88="✅",A76="✅"),"✅",IF(AND(A88="",A76=""),"","⛔"))</f>
        <v/>
      </c>
      <c r="B82" s="52" t="str">
        <f>IF(ISBLANK(B76),"",B76)</f>
        <v/>
      </c>
      <c r="C82" s="52"/>
      <c r="D82" s="52"/>
      <c r="E82" s="52"/>
      <c r="F82" s="52"/>
      <c r="G82" s="52"/>
      <c r="H82" s="52"/>
      <c r="I82" s="52"/>
      <c r="J82" s="52"/>
      <c r="K82" s="626">
        <f t="shared" ref="K82:AB82" si="39">IFERROR(K88/K76,0)</f>
        <v>0</v>
      </c>
      <c r="L82" s="626">
        <f t="shared" si="39"/>
        <v>0</v>
      </c>
      <c r="M82" s="626">
        <f t="shared" si="39"/>
        <v>0</v>
      </c>
      <c r="N82" s="626">
        <f t="shared" si="39"/>
        <v>0</v>
      </c>
      <c r="O82" s="626">
        <f t="shared" si="39"/>
        <v>0</v>
      </c>
      <c r="P82" s="626">
        <f t="shared" si="39"/>
        <v>0</v>
      </c>
      <c r="Q82" s="626">
        <f t="shared" si="39"/>
        <v>0</v>
      </c>
      <c r="R82" s="626">
        <f t="shared" si="39"/>
        <v>0</v>
      </c>
      <c r="S82" s="626">
        <f t="shared" si="39"/>
        <v>0</v>
      </c>
      <c r="T82" s="626">
        <f t="shared" si="39"/>
        <v>0</v>
      </c>
      <c r="U82" s="626">
        <f t="shared" si="39"/>
        <v>0</v>
      </c>
      <c r="V82" s="626">
        <f t="shared" si="39"/>
        <v>0</v>
      </c>
      <c r="W82" s="626">
        <f t="shared" si="39"/>
        <v>0</v>
      </c>
      <c r="X82" s="626">
        <f t="shared" si="39"/>
        <v>0</v>
      </c>
      <c r="Y82" s="626">
        <f t="shared" si="39"/>
        <v>0</v>
      </c>
      <c r="Z82" s="626">
        <f t="shared" si="39"/>
        <v>0</v>
      </c>
      <c r="AA82" s="626">
        <f t="shared" si="39"/>
        <v>0</v>
      </c>
      <c r="AB82" s="626">
        <f t="shared" si="39"/>
        <v>0</v>
      </c>
      <c r="AC82" s="626">
        <f t="shared" ref="AC82:AE82" si="40">IFERROR(AC88/AC76,0)</f>
        <v>0</v>
      </c>
      <c r="AD82" s="626">
        <f t="shared" si="40"/>
        <v>0</v>
      </c>
      <c r="AE82" s="626">
        <f t="shared" si="40"/>
        <v>0</v>
      </c>
    </row>
    <row r="83" spans="1:31">
      <c r="A83" s="577" t="str">
        <f t="shared" si="38"/>
        <v/>
      </c>
      <c r="B83" s="52" t="str">
        <f>IF(ISBLANK(B77),"",B77)</f>
        <v/>
      </c>
      <c r="C83" s="52"/>
      <c r="D83" s="52"/>
      <c r="E83" s="52"/>
      <c r="F83" s="52"/>
      <c r="G83" s="52"/>
      <c r="H83" s="52"/>
      <c r="I83" s="52"/>
      <c r="J83" s="52"/>
      <c r="K83" s="626">
        <f t="shared" ref="K83:AB83" si="41">IFERROR(K89/K77,0)</f>
        <v>0</v>
      </c>
      <c r="L83" s="626">
        <f t="shared" si="41"/>
        <v>0</v>
      </c>
      <c r="M83" s="626">
        <f t="shared" si="41"/>
        <v>0</v>
      </c>
      <c r="N83" s="626">
        <f t="shared" si="41"/>
        <v>0</v>
      </c>
      <c r="O83" s="626">
        <f t="shared" si="41"/>
        <v>0</v>
      </c>
      <c r="P83" s="626">
        <f t="shared" si="41"/>
        <v>0</v>
      </c>
      <c r="Q83" s="626">
        <f t="shared" si="41"/>
        <v>0</v>
      </c>
      <c r="R83" s="626">
        <f t="shared" si="41"/>
        <v>0</v>
      </c>
      <c r="S83" s="626">
        <f t="shared" si="41"/>
        <v>0</v>
      </c>
      <c r="T83" s="626">
        <f t="shared" si="41"/>
        <v>0</v>
      </c>
      <c r="U83" s="626">
        <f t="shared" si="41"/>
        <v>0</v>
      </c>
      <c r="V83" s="626">
        <f t="shared" si="41"/>
        <v>0</v>
      </c>
      <c r="W83" s="626">
        <f t="shared" si="41"/>
        <v>0</v>
      </c>
      <c r="X83" s="626">
        <f t="shared" si="41"/>
        <v>0</v>
      </c>
      <c r="Y83" s="626">
        <f t="shared" si="41"/>
        <v>0</v>
      </c>
      <c r="Z83" s="626">
        <f t="shared" si="41"/>
        <v>0</v>
      </c>
      <c r="AA83" s="626">
        <f t="shared" si="41"/>
        <v>0</v>
      </c>
      <c r="AB83" s="626">
        <f t="shared" si="41"/>
        <v>0</v>
      </c>
      <c r="AC83" s="626">
        <f t="shared" ref="AC83:AE83" si="42">IFERROR(AC89/AC77,0)</f>
        <v>0</v>
      </c>
      <c r="AD83" s="626">
        <f t="shared" si="42"/>
        <v>0</v>
      </c>
      <c r="AE83" s="626">
        <f t="shared" si="42"/>
        <v>0</v>
      </c>
    </row>
    <row r="84" spans="1:31">
      <c r="A84" s="577" t="str">
        <f t="shared" si="38"/>
        <v/>
      </c>
      <c r="B84" s="52" t="str">
        <f>IF(ISBLANK(B78),"",B78)</f>
        <v/>
      </c>
      <c r="C84" s="52"/>
      <c r="D84" s="52"/>
      <c r="E84" s="52"/>
      <c r="F84" s="52"/>
      <c r="G84" s="52"/>
      <c r="H84" s="52"/>
      <c r="I84" s="52"/>
      <c r="J84" s="52"/>
      <c r="K84" s="626">
        <f t="shared" ref="K84:AB84" si="43">IFERROR(K90/K78,0)</f>
        <v>0</v>
      </c>
      <c r="L84" s="626">
        <f t="shared" si="43"/>
        <v>0</v>
      </c>
      <c r="M84" s="626">
        <f t="shared" si="43"/>
        <v>0</v>
      </c>
      <c r="N84" s="626">
        <f t="shared" si="43"/>
        <v>0</v>
      </c>
      <c r="O84" s="626">
        <f t="shared" si="43"/>
        <v>0</v>
      </c>
      <c r="P84" s="626">
        <f t="shared" si="43"/>
        <v>0</v>
      </c>
      <c r="Q84" s="626">
        <f t="shared" si="43"/>
        <v>0</v>
      </c>
      <c r="R84" s="626">
        <f t="shared" si="43"/>
        <v>0</v>
      </c>
      <c r="S84" s="626">
        <f t="shared" si="43"/>
        <v>0</v>
      </c>
      <c r="T84" s="626">
        <f t="shared" si="43"/>
        <v>0</v>
      </c>
      <c r="U84" s="626">
        <f t="shared" si="43"/>
        <v>0</v>
      </c>
      <c r="V84" s="626">
        <f t="shared" si="43"/>
        <v>0</v>
      </c>
      <c r="W84" s="626">
        <f t="shared" si="43"/>
        <v>0</v>
      </c>
      <c r="X84" s="626">
        <f t="shared" si="43"/>
        <v>0</v>
      </c>
      <c r="Y84" s="626">
        <f t="shared" si="43"/>
        <v>0</v>
      </c>
      <c r="Z84" s="626">
        <f t="shared" si="43"/>
        <v>0</v>
      </c>
      <c r="AA84" s="626">
        <f t="shared" si="43"/>
        <v>0</v>
      </c>
      <c r="AB84" s="626">
        <f t="shared" si="43"/>
        <v>0</v>
      </c>
      <c r="AC84" s="626">
        <f t="shared" ref="AC84:AE84" si="44">IFERROR(AC90/AC78,0)</f>
        <v>0</v>
      </c>
      <c r="AD84" s="626">
        <f t="shared" si="44"/>
        <v>0</v>
      </c>
      <c r="AE84" s="626">
        <f t="shared" si="44"/>
        <v>0</v>
      </c>
    </row>
    <row r="85" spans="1:31">
      <c r="A85" s="577" t="str">
        <f t="shared" si="38"/>
        <v/>
      </c>
      <c r="B85" s="52" t="str">
        <f>IF(ISBLANK(B79),"",B79)</f>
        <v/>
      </c>
      <c r="C85" s="52"/>
      <c r="D85" s="52"/>
      <c r="E85" s="52"/>
      <c r="F85" s="52"/>
      <c r="G85" s="52"/>
      <c r="H85" s="52"/>
      <c r="I85" s="52"/>
      <c r="J85" s="52"/>
      <c r="K85" s="626">
        <f t="shared" ref="K85:AB85" si="45">IFERROR(K91/K79,0)</f>
        <v>0</v>
      </c>
      <c r="L85" s="626">
        <f t="shared" si="45"/>
        <v>0</v>
      </c>
      <c r="M85" s="626">
        <f t="shared" si="45"/>
        <v>0</v>
      </c>
      <c r="N85" s="626">
        <f t="shared" si="45"/>
        <v>0</v>
      </c>
      <c r="O85" s="626">
        <f t="shared" si="45"/>
        <v>0</v>
      </c>
      <c r="P85" s="626">
        <f t="shared" si="45"/>
        <v>0</v>
      </c>
      <c r="Q85" s="626">
        <f t="shared" si="45"/>
        <v>0</v>
      </c>
      <c r="R85" s="626">
        <f t="shared" si="45"/>
        <v>0</v>
      </c>
      <c r="S85" s="626">
        <f t="shared" si="45"/>
        <v>0</v>
      </c>
      <c r="T85" s="626">
        <f t="shared" si="45"/>
        <v>0</v>
      </c>
      <c r="U85" s="626">
        <f t="shared" si="45"/>
        <v>0</v>
      </c>
      <c r="V85" s="626">
        <f t="shared" si="45"/>
        <v>0</v>
      </c>
      <c r="W85" s="626">
        <f t="shared" si="45"/>
        <v>0</v>
      </c>
      <c r="X85" s="626">
        <f t="shared" si="45"/>
        <v>0</v>
      </c>
      <c r="Y85" s="626">
        <f t="shared" si="45"/>
        <v>0</v>
      </c>
      <c r="Z85" s="626">
        <f t="shared" si="45"/>
        <v>0</v>
      </c>
      <c r="AA85" s="626">
        <f t="shared" si="45"/>
        <v>0</v>
      </c>
      <c r="AB85" s="626">
        <f t="shared" si="45"/>
        <v>0</v>
      </c>
      <c r="AC85" s="626">
        <f t="shared" ref="AC85:AE85" si="46">IFERROR(AC91/AC79,0)</f>
        <v>0</v>
      </c>
      <c r="AD85" s="626">
        <f t="shared" si="46"/>
        <v>0</v>
      </c>
      <c r="AE85" s="626">
        <f t="shared" si="46"/>
        <v>0</v>
      </c>
    </row>
    <row r="86" spans="1:31">
      <c r="B86" s="177" t="s">
        <v>262</v>
      </c>
      <c r="C86" s="105"/>
      <c r="D86" s="105"/>
      <c r="E86" s="105"/>
      <c r="F86" s="105"/>
      <c r="G86" s="105"/>
      <c r="H86" s="105"/>
      <c r="I86" s="105"/>
      <c r="J86" s="105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</row>
    <row r="87" spans="1:31">
      <c r="A87" s="577" t="str" cm="1">
        <f t="array" ref="A87">IF(OR(A75="✅",A75="⛔"),IF(AND(OR(ISNUMBER(Przychody!K87:AE87)),NOT(ISTEXT(Przychody!K87:AE87))),"✅","⛔"),IF(A75="",IF(AND(ISBLANK(Przychody!K87:AE87)),"","⛔")))</f>
        <v/>
      </c>
      <c r="B87" s="19" t="str">
        <f>IF(ISBLANK(B81),"",B81)</f>
        <v/>
      </c>
      <c r="C87" s="19"/>
      <c r="D87" s="19"/>
      <c r="E87" s="19"/>
      <c r="F87" s="19"/>
      <c r="G87" s="19"/>
      <c r="H87" s="19"/>
      <c r="I87" s="19"/>
      <c r="J87" s="19"/>
      <c r="K87" s="341"/>
      <c r="L87" s="341"/>
      <c r="M87" s="341"/>
      <c r="N87" s="341"/>
      <c r="O87" s="341"/>
      <c r="P87" s="341"/>
      <c r="Q87" s="341"/>
      <c r="R87" s="341"/>
      <c r="S87" s="341"/>
      <c r="T87" s="341"/>
      <c r="U87" s="341"/>
      <c r="V87" s="341"/>
      <c r="W87" s="341"/>
      <c r="X87" s="341"/>
      <c r="Y87" s="341"/>
      <c r="Z87" s="341"/>
      <c r="AA87" s="341"/>
      <c r="AB87" s="341"/>
      <c r="AC87" s="341"/>
      <c r="AD87" s="341"/>
      <c r="AE87" s="341"/>
    </row>
    <row r="88" spans="1:31">
      <c r="A88" s="577" t="str" cm="1">
        <f t="array" ref="A88">IF(OR(A76="✅",A76="⛔"),IF(AND(OR(ISNUMBER(Przychody!K88:AE88)),NOT(ISTEXT(Przychody!K88:AE88))),"✅","⛔"),IF(A76="",IF(AND(ISBLANK(Przychody!K88:AE88)),"","⛔")))</f>
        <v/>
      </c>
      <c r="B88" s="52" t="str">
        <f>IF(ISBLANK(B82),"",B82)</f>
        <v/>
      </c>
      <c r="C88" s="52"/>
      <c r="D88" s="52"/>
      <c r="E88" s="52"/>
      <c r="F88" s="52"/>
      <c r="G88" s="52"/>
      <c r="H88" s="52"/>
      <c r="I88" s="52"/>
      <c r="J88" s="52"/>
      <c r="K88" s="342"/>
      <c r="L88" s="342"/>
      <c r="M88" s="342"/>
      <c r="N88" s="342"/>
      <c r="O88" s="342"/>
      <c r="P88" s="342"/>
      <c r="Q88" s="342"/>
      <c r="R88" s="342"/>
      <c r="S88" s="342"/>
      <c r="T88" s="342"/>
      <c r="U88" s="342"/>
      <c r="V88" s="342"/>
      <c r="W88" s="342"/>
      <c r="X88" s="342"/>
      <c r="Y88" s="342"/>
      <c r="Z88" s="342"/>
      <c r="AA88" s="342"/>
      <c r="AB88" s="342"/>
      <c r="AC88" s="342"/>
      <c r="AD88" s="342"/>
      <c r="AE88" s="342"/>
    </row>
    <row r="89" spans="1:31">
      <c r="A89" s="577" t="str" cm="1">
        <f t="array" ref="A89">IF(OR(A77="✅",A77="⛔"),IF(AND(OR(ISNUMBER(Przychody!K89:AE89)),NOT(ISTEXT(Przychody!K89:AE89))),"✅","⛔"),IF(A77="",IF(AND(ISBLANK(Przychody!K89:AE89)),"","⛔")))</f>
        <v/>
      </c>
      <c r="B89" s="52" t="str">
        <f>IF(ISBLANK(B83),"",B83)</f>
        <v/>
      </c>
      <c r="C89" s="52"/>
      <c r="D89" s="52"/>
      <c r="E89" s="52"/>
      <c r="F89" s="52"/>
      <c r="G89" s="52"/>
      <c r="H89" s="52"/>
      <c r="I89" s="52"/>
      <c r="J89" s="52"/>
      <c r="K89" s="342"/>
      <c r="L89" s="342"/>
      <c r="M89" s="342"/>
      <c r="N89" s="342"/>
      <c r="O89" s="342"/>
      <c r="P89" s="342"/>
      <c r="Q89" s="342"/>
      <c r="R89" s="342"/>
      <c r="S89" s="342"/>
      <c r="T89" s="342"/>
      <c r="U89" s="342"/>
      <c r="V89" s="342"/>
      <c r="W89" s="342"/>
      <c r="X89" s="342"/>
      <c r="Y89" s="342"/>
      <c r="Z89" s="342"/>
      <c r="AA89" s="342"/>
      <c r="AB89" s="342"/>
      <c r="AC89" s="342"/>
      <c r="AD89" s="342"/>
      <c r="AE89" s="342"/>
    </row>
    <row r="90" spans="1:31">
      <c r="A90" s="577" t="str" cm="1">
        <f t="array" ref="A90">IF(OR(A78="✅",A78="⛔"),IF(AND(OR(ISNUMBER(Przychody!K90:AE90)),NOT(ISTEXT(Przychody!K90:AE90))),"✅","⛔"),IF(A78="",IF(AND(ISBLANK(Przychody!K90:AE90)),"","⛔")))</f>
        <v/>
      </c>
      <c r="B90" s="52" t="str">
        <f>IF(ISBLANK(B84),"",B84)</f>
        <v/>
      </c>
      <c r="C90" s="52"/>
      <c r="D90" s="52"/>
      <c r="E90" s="52"/>
      <c r="F90" s="52"/>
      <c r="G90" s="52"/>
      <c r="H90" s="52"/>
      <c r="I90" s="52"/>
      <c r="J90" s="52"/>
      <c r="K90" s="342"/>
      <c r="L90" s="342"/>
      <c r="M90" s="342"/>
      <c r="N90" s="342"/>
      <c r="O90" s="342"/>
      <c r="P90" s="342"/>
      <c r="Q90" s="342"/>
      <c r="R90" s="342"/>
      <c r="S90" s="342"/>
      <c r="T90" s="342"/>
      <c r="U90" s="342"/>
      <c r="V90" s="342"/>
      <c r="W90" s="342"/>
      <c r="X90" s="342"/>
      <c r="Y90" s="342"/>
      <c r="Z90" s="342"/>
      <c r="AA90" s="342"/>
      <c r="AB90" s="342"/>
      <c r="AC90" s="342"/>
      <c r="AD90" s="342"/>
      <c r="AE90" s="342"/>
    </row>
    <row r="91" spans="1:31">
      <c r="A91" s="577" t="str" cm="1">
        <f t="array" ref="A91">IF(OR(A79="✅",A79="⛔"),IF(AND(OR(ISNUMBER(Przychody!K91:AE91)),NOT(ISTEXT(Przychody!K91:AE91))),"✅","⛔"),IF(A79="",IF(AND(ISBLANK(Przychody!K91:AE91)),"","⛔")))</f>
        <v/>
      </c>
      <c r="B91" s="52" t="str">
        <f>IF(ISBLANK(B85),"",B85)</f>
        <v/>
      </c>
      <c r="C91" s="52"/>
      <c r="D91" s="52"/>
      <c r="E91" s="52"/>
      <c r="F91" s="52"/>
      <c r="G91" s="52"/>
      <c r="H91" s="52"/>
      <c r="I91" s="52"/>
      <c r="J91" s="52"/>
      <c r="K91" s="342"/>
      <c r="L91" s="342"/>
      <c r="M91" s="342"/>
      <c r="N91" s="342"/>
      <c r="O91" s="342"/>
      <c r="P91" s="342"/>
      <c r="Q91" s="342"/>
      <c r="R91" s="342"/>
      <c r="S91" s="342"/>
      <c r="T91" s="342"/>
      <c r="U91" s="342"/>
      <c r="V91" s="342"/>
      <c r="W91" s="342"/>
      <c r="X91" s="342"/>
      <c r="Y91" s="342"/>
      <c r="Z91" s="342"/>
      <c r="AA91" s="342"/>
      <c r="AB91" s="342"/>
      <c r="AC91" s="342"/>
      <c r="AD91" s="342"/>
      <c r="AE91" s="342"/>
    </row>
    <row r="92" spans="1:31">
      <c r="B92" s="178" t="s">
        <v>263</v>
      </c>
      <c r="C92" s="179"/>
      <c r="D92" s="179"/>
      <c r="E92" s="179"/>
      <c r="F92" s="178"/>
      <c r="G92" s="178"/>
      <c r="H92" s="178"/>
      <c r="I92" s="178"/>
      <c r="J92" s="178"/>
      <c r="K92" s="180">
        <f t="shared" ref="K92:W92" si="47">IF(LataProjekcji&lt;=Koniec,ROUND(SUM(K87:K91),0),0)</f>
        <v>0</v>
      </c>
      <c r="L92" s="180">
        <f t="shared" si="47"/>
        <v>0</v>
      </c>
      <c r="M92" s="180">
        <f t="shared" si="47"/>
        <v>0</v>
      </c>
      <c r="N92" s="180">
        <f t="shared" si="47"/>
        <v>0</v>
      </c>
      <c r="O92" s="180">
        <f t="shared" si="47"/>
        <v>0</v>
      </c>
      <c r="P92" s="180">
        <f t="shared" si="47"/>
        <v>0</v>
      </c>
      <c r="Q92" s="180">
        <f t="shared" si="47"/>
        <v>0</v>
      </c>
      <c r="R92" s="180">
        <f t="shared" si="47"/>
        <v>0</v>
      </c>
      <c r="S92" s="180">
        <f t="shared" si="47"/>
        <v>0</v>
      </c>
      <c r="T92" s="180">
        <f t="shared" si="47"/>
        <v>0</v>
      </c>
      <c r="U92" s="180">
        <f t="shared" si="47"/>
        <v>0</v>
      </c>
      <c r="V92" s="180">
        <f t="shared" si="47"/>
        <v>0</v>
      </c>
      <c r="W92" s="180">
        <f t="shared" si="47"/>
        <v>0</v>
      </c>
      <c r="X92" s="180">
        <f t="shared" ref="X92:AB92" si="48">IF(LataProjekcji&lt;=Koniec,ROUND(SUM(X87:X91),0),0)</f>
        <v>0</v>
      </c>
      <c r="Y92" s="180">
        <f t="shared" si="48"/>
        <v>0</v>
      </c>
      <c r="Z92" s="180">
        <f t="shared" si="48"/>
        <v>0</v>
      </c>
      <c r="AA92" s="180">
        <f t="shared" si="48"/>
        <v>0</v>
      </c>
      <c r="AB92" s="180">
        <f t="shared" si="48"/>
        <v>0</v>
      </c>
      <c r="AC92" s="180">
        <f t="shared" ref="AC92:AE92" si="49">IF(LataProjekcji&lt;=Koniec,ROUND(SUM(AC87:AC91),0),0)</f>
        <v>0</v>
      </c>
      <c r="AD92" s="180">
        <f t="shared" si="49"/>
        <v>0</v>
      </c>
      <c r="AE92" s="180">
        <f t="shared" si="49"/>
        <v>0</v>
      </c>
    </row>
    <row r="93" spans="1:31">
      <c r="B93" s="7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</row>
    <row r="94" spans="1:31">
      <c r="B94" s="7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</row>
    <row r="95" spans="1:31">
      <c r="B95" s="232" t="s">
        <v>264</v>
      </c>
      <c r="C95" s="233"/>
      <c r="D95" s="233"/>
      <c r="E95" s="233"/>
      <c r="F95" s="233"/>
      <c r="G95" s="233"/>
      <c r="H95" s="233"/>
      <c r="I95" s="233"/>
      <c r="J95" s="233"/>
      <c r="K95" s="242" t="str">
        <f t="shared" ref="K95:AE95" si="50">LataProjekcji</f>
        <v>Uzupełnij dane</v>
      </c>
      <c r="L95" s="242" t="str">
        <f t="shared" si="50"/>
        <v/>
      </c>
      <c r="M95" s="242" t="str">
        <f t="shared" si="50"/>
        <v/>
      </c>
      <c r="N95" s="242" t="str">
        <f t="shared" si="50"/>
        <v/>
      </c>
      <c r="O95" s="242" t="str">
        <f t="shared" si="50"/>
        <v/>
      </c>
      <c r="P95" s="242" t="str">
        <f t="shared" si="50"/>
        <v/>
      </c>
      <c r="Q95" s="242" t="str">
        <f t="shared" si="50"/>
        <v/>
      </c>
      <c r="R95" s="242" t="str">
        <f t="shared" si="50"/>
        <v/>
      </c>
      <c r="S95" s="242" t="str">
        <f t="shared" si="50"/>
        <v/>
      </c>
      <c r="T95" s="242" t="str">
        <f t="shared" si="50"/>
        <v/>
      </c>
      <c r="U95" s="242" t="str">
        <f t="shared" si="50"/>
        <v/>
      </c>
      <c r="V95" s="242" t="str">
        <f t="shared" si="50"/>
        <v/>
      </c>
      <c r="W95" s="242" t="str">
        <f t="shared" si="50"/>
        <v/>
      </c>
      <c r="X95" s="242" t="str">
        <f t="shared" si="50"/>
        <v/>
      </c>
      <c r="Y95" s="242" t="str">
        <f t="shared" si="50"/>
        <v/>
      </c>
      <c r="Z95" s="242" t="str">
        <f t="shared" si="50"/>
        <v/>
      </c>
      <c r="AA95" s="242" t="str">
        <f t="shared" si="50"/>
        <v/>
      </c>
      <c r="AB95" s="242" t="str">
        <f t="shared" si="50"/>
        <v/>
      </c>
      <c r="AC95" s="242" t="str">
        <f t="shared" si="50"/>
        <v/>
      </c>
      <c r="AD95" s="242" t="str">
        <f t="shared" si="50"/>
        <v/>
      </c>
      <c r="AE95" s="242" t="str">
        <f t="shared" si="50"/>
        <v/>
      </c>
    </row>
    <row r="96" spans="1:31">
      <c r="A96" s="577" t="str" cm="1">
        <f t="array" ref="A96">Weryfikacja_wypelnienia_Przychody</f>
        <v/>
      </c>
      <c r="B96" s="9"/>
      <c r="C96" s="52"/>
      <c r="D96" s="296"/>
      <c r="E96" s="296"/>
      <c r="F96" s="296"/>
      <c r="G96" s="55"/>
      <c r="H96" s="55"/>
      <c r="I96" s="55"/>
      <c r="J96" s="55"/>
      <c r="K96" s="342"/>
      <c r="L96" s="342"/>
      <c r="M96" s="342"/>
      <c r="N96" s="342"/>
      <c r="O96" s="342"/>
      <c r="P96" s="342"/>
      <c r="Q96" s="342"/>
      <c r="R96" s="342"/>
      <c r="S96" s="342"/>
      <c r="T96" s="342"/>
      <c r="U96" s="342"/>
      <c r="V96" s="342"/>
      <c r="W96" s="342"/>
      <c r="X96" s="342"/>
      <c r="Y96" s="342"/>
      <c r="Z96" s="342"/>
      <c r="AA96" s="342"/>
      <c r="AB96" s="342"/>
      <c r="AC96" s="342"/>
      <c r="AD96" s="342"/>
      <c r="AE96" s="342"/>
    </row>
    <row r="97" spans="1:31">
      <c r="A97" s="577" t="str" cm="1">
        <f t="array" ref="A97">Weryfikacja_wypelnienia_Przychody</f>
        <v/>
      </c>
      <c r="B97" s="9"/>
      <c r="C97" s="52"/>
      <c r="D97" s="296"/>
      <c r="E97" s="296"/>
      <c r="F97" s="296"/>
      <c r="G97" s="55"/>
      <c r="H97" s="55"/>
      <c r="I97" s="55"/>
      <c r="J97" s="55"/>
      <c r="K97" s="342"/>
      <c r="L97" s="342"/>
      <c r="M97" s="342"/>
      <c r="N97" s="342"/>
      <c r="O97" s="342"/>
      <c r="P97" s="342"/>
      <c r="Q97" s="342"/>
      <c r="R97" s="342"/>
      <c r="S97" s="342"/>
      <c r="T97" s="342"/>
      <c r="U97" s="342"/>
      <c r="V97" s="342"/>
      <c r="W97" s="342"/>
      <c r="X97" s="342"/>
      <c r="Y97" s="342"/>
      <c r="Z97" s="342"/>
      <c r="AA97" s="342"/>
      <c r="AB97" s="342"/>
      <c r="AC97" s="342"/>
      <c r="AD97" s="342"/>
      <c r="AE97" s="342"/>
    </row>
    <row r="98" spans="1:31">
      <c r="A98" s="577" t="str" cm="1">
        <f t="array" ref="A98">Weryfikacja_wypelnienia_Przychody</f>
        <v/>
      </c>
      <c r="B98" s="9"/>
      <c r="C98" s="52"/>
      <c r="D98" s="296"/>
      <c r="E98" s="296"/>
      <c r="F98" s="296"/>
      <c r="G98" s="55"/>
      <c r="H98" s="55"/>
      <c r="I98" s="55"/>
      <c r="J98" s="55"/>
      <c r="K98" s="342"/>
      <c r="L98" s="342"/>
      <c r="M98" s="342"/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342"/>
      <c r="AE98" s="342"/>
    </row>
    <row r="99" spans="1:31">
      <c r="A99" s="577" t="str" cm="1">
        <f t="array" ref="A99">Weryfikacja_wypelnienia_Przychody</f>
        <v/>
      </c>
      <c r="B99" s="9"/>
      <c r="C99" s="52"/>
      <c r="D99" s="296"/>
      <c r="E99" s="296"/>
      <c r="F99" s="296"/>
      <c r="G99" s="55"/>
      <c r="H99" s="55"/>
      <c r="I99" s="55"/>
      <c r="J99" s="55"/>
      <c r="K99" s="342"/>
      <c r="L99" s="342"/>
      <c r="M99" s="342"/>
      <c r="N99" s="342"/>
      <c r="O99" s="342"/>
      <c r="P99" s="342"/>
      <c r="Q99" s="342"/>
      <c r="R99" s="342"/>
      <c r="S99" s="342"/>
      <c r="T99" s="342"/>
      <c r="U99" s="342"/>
      <c r="V99" s="342"/>
      <c r="W99" s="342"/>
      <c r="X99" s="342"/>
      <c r="Y99" s="342"/>
      <c r="Z99" s="342"/>
      <c r="AA99" s="342"/>
      <c r="AB99" s="342"/>
      <c r="AC99" s="342"/>
      <c r="AD99" s="342"/>
      <c r="AE99" s="342"/>
    </row>
    <row r="100" spans="1:31">
      <c r="B100" s="52" t="s">
        <v>265</v>
      </c>
      <c r="C100" s="52"/>
      <c r="G100" s="52"/>
      <c r="H100" s="52"/>
      <c r="I100" s="52"/>
      <c r="J100" s="52"/>
      <c r="K100" s="33">
        <f>ROUND('Rozliczenie dotacji'!K50,0)</f>
        <v>0</v>
      </c>
      <c r="L100" s="33">
        <f>ROUND('Rozliczenie dotacji'!L50,0)</f>
        <v>0</v>
      </c>
      <c r="M100" s="33">
        <f>ROUND('Rozliczenie dotacji'!M50,0)</f>
        <v>0</v>
      </c>
      <c r="N100" s="33">
        <f>ROUND('Rozliczenie dotacji'!N50,0)</f>
        <v>0</v>
      </c>
      <c r="O100" s="33">
        <f>ROUND('Rozliczenie dotacji'!O50,0)</f>
        <v>0</v>
      </c>
      <c r="P100" s="33">
        <f>ROUND('Rozliczenie dotacji'!P50,0)</f>
        <v>0</v>
      </c>
      <c r="Q100" s="33">
        <f>ROUND('Rozliczenie dotacji'!Q50,0)</f>
        <v>0</v>
      </c>
      <c r="R100" s="33">
        <f>ROUND('Rozliczenie dotacji'!R50,0)</f>
        <v>0</v>
      </c>
      <c r="S100" s="33">
        <f>ROUND('Rozliczenie dotacji'!S50,0)</f>
        <v>0</v>
      </c>
      <c r="T100" s="33">
        <f>ROUND('Rozliczenie dotacji'!T50,0)</f>
        <v>0</v>
      </c>
      <c r="U100" s="33">
        <f>ROUND('Rozliczenie dotacji'!U50,0)</f>
        <v>0</v>
      </c>
      <c r="V100" s="33">
        <f>ROUND('Rozliczenie dotacji'!V50,0)</f>
        <v>0</v>
      </c>
      <c r="W100" s="33">
        <f>ROUND('Rozliczenie dotacji'!W50,0)</f>
        <v>0</v>
      </c>
      <c r="X100" s="33">
        <f>ROUND('Rozliczenie dotacji'!X50,0)</f>
        <v>0</v>
      </c>
      <c r="Y100" s="33">
        <f>ROUND('Rozliczenie dotacji'!Y50,0)</f>
        <v>0</v>
      </c>
      <c r="Z100" s="33">
        <f>ROUND('Rozliczenie dotacji'!Z50,0)</f>
        <v>0</v>
      </c>
      <c r="AA100" s="33">
        <f>ROUND('Rozliczenie dotacji'!AA50,0)</f>
        <v>0</v>
      </c>
      <c r="AB100" s="33">
        <f>ROUND('Rozliczenie dotacji'!AC50,0)</f>
        <v>0</v>
      </c>
      <c r="AC100" s="33">
        <f>ROUND('Rozliczenie dotacji'!AD50,0)</f>
        <v>0</v>
      </c>
      <c r="AD100" s="33">
        <f>ROUND('Rozliczenie dotacji'!AE50,0)</f>
        <v>0</v>
      </c>
      <c r="AE100" s="33">
        <f>ROUND('Rozliczenie dotacji'!AF50,0)</f>
        <v>0</v>
      </c>
    </row>
    <row r="101" spans="1:31">
      <c r="B101" s="178" t="s">
        <v>266</v>
      </c>
      <c r="C101" s="179"/>
      <c r="D101" s="179"/>
      <c r="E101" s="179"/>
      <c r="F101" s="178"/>
      <c r="G101" s="178"/>
      <c r="H101" s="178"/>
      <c r="I101" s="178"/>
      <c r="J101" s="178"/>
      <c r="K101" s="180">
        <f t="shared" ref="K101:W101" si="51">IF(LataProjekcji&lt;=Koniec,ROUND(SUM(K96:K100),0),0)</f>
        <v>0</v>
      </c>
      <c r="L101" s="180">
        <f t="shared" si="51"/>
        <v>0</v>
      </c>
      <c r="M101" s="180">
        <f t="shared" si="51"/>
        <v>0</v>
      </c>
      <c r="N101" s="180">
        <f t="shared" si="51"/>
        <v>0</v>
      </c>
      <c r="O101" s="180">
        <f t="shared" si="51"/>
        <v>0</v>
      </c>
      <c r="P101" s="180">
        <f t="shared" si="51"/>
        <v>0</v>
      </c>
      <c r="Q101" s="180">
        <f t="shared" si="51"/>
        <v>0</v>
      </c>
      <c r="R101" s="180">
        <f t="shared" si="51"/>
        <v>0</v>
      </c>
      <c r="S101" s="180">
        <f t="shared" si="51"/>
        <v>0</v>
      </c>
      <c r="T101" s="180">
        <f t="shared" si="51"/>
        <v>0</v>
      </c>
      <c r="U101" s="180">
        <f t="shared" si="51"/>
        <v>0</v>
      </c>
      <c r="V101" s="180">
        <f t="shared" si="51"/>
        <v>0</v>
      </c>
      <c r="W101" s="180">
        <f t="shared" si="51"/>
        <v>0</v>
      </c>
      <c r="X101" s="180">
        <f t="shared" ref="X101:AB101" si="52">IF(LataProjekcji&lt;=Koniec,ROUND(SUM(X96:X100),0),0)</f>
        <v>0</v>
      </c>
      <c r="Y101" s="180">
        <f t="shared" si="52"/>
        <v>0</v>
      </c>
      <c r="Z101" s="180">
        <f t="shared" si="52"/>
        <v>0</v>
      </c>
      <c r="AA101" s="180">
        <f t="shared" si="52"/>
        <v>0</v>
      </c>
      <c r="AB101" s="180">
        <f t="shared" si="52"/>
        <v>0</v>
      </c>
      <c r="AC101" s="180">
        <f t="shared" ref="AC101:AE101" si="53">IF(LataProjekcji&lt;=Koniec,ROUND(SUM(AC96:AC100),0),0)</f>
        <v>0</v>
      </c>
      <c r="AD101" s="180">
        <f t="shared" si="53"/>
        <v>0</v>
      </c>
      <c r="AE101" s="180">
        <f t="shared" si="53"/>
        <v>0</v>
      </c>
    </row>
    <row r="102" spans="1:31">
      <c r="B102" s="7"/>
      <c r="F102" s="7"/>
      <c r="G102" s="7"/>
      <c r="H102" s="7"/>
      <c r="I102" s="7"/>
      <c r="J102" s="7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</row>
    <row r="103" spans="1:31"/>
    <row r="104" spans="1:31">
      <c r="B104" s="232" t="s">
        <v>267</v>
      </c>
      <c r="C104" s="233"/>
      <c r="D104" s="233"/>
      <c r="E104" s="233"/>
      <c r="F104" s="233"/>
      <c r="G104" s="233"/>
      <c r="H104" s="233"/>
      <c r="I104" s="233"/>
      <c r="J104" s="233"/>
      <c r="K104" s="242" t="str">
        <f t="shared" ref="K104:AE104" si="54">LataProjekcji</f>
        <v>Uzupełnij dane</v>
      </c>
      <c r="L104" s="242" t="str">
        <f t="shared" si="54"/>
        <v/>
      </c>
      <c r="M104" s="242" t="str">
        <f t="shared" si="54"/>
        <v/>
      </c>
      <c r="N104" s="242" t="str">
        <f t="shared" si="54"/>
        <v/>
      </c>
      <c r="O104" s="242" t="str">
        <f t="shared" si="54"/>
        <v/>
      </c>
      <c r="P104" s="242" t="str">
        <f t="shared" si="54"/>
        <v/>
      </c>
      <c r="Q104" s="242" t="str">
        <f t="shared" si="54"/>
        <v/>
      </c>
      <c r="R104" s="242" t="str">
        <f t="shared" si="54"/>
        <v/>
      </c>
      <c r="S104" s="242" t="str">
        <f t="shared" si="54"/>
        <v/>
      </c>
      <c r="T104" s="242" t="str">
        <f t="shared" si="54"/>
        <v/>
      </c>
      <c r="U104" s="242" t="str">
        <f t="shared" si="54"/>
        <v/>
      </c>
      <c r="V104" s="242" t="str">
        <f t="shared" si="54"/>
        <v/>
      </c>
      <c r="W104" s="242" t="str">
        <f t="shared" si="54"/>
        <v/>
      </c>
      <c r="X104" s="242" t="str">
        <f t="shared" si="54"/>
        <v/>
      </c>
      <c r="Y104" s="242" t="str">
        <f t="shared" si="54"/>
        <v/>
      </c>
      <c r="Z104" s="242" t="str">
        <f t="shared" si="54"/>
        <v/>
      </c>
      <c r="AA104" s="242" t="str">
        <f t="shared" si="54"/>
        <v/>
      </c>
      <c r="AB104" s="242" t="str">
        <f t="shared" si="54"/>
        <v/>
      </c>
      <c r="AC104" s="242" t="str">
        <f t="shared" si="54"/>
        <v/>
      </c>
      <c r="AD104" s="242" t="str">
        <f t="shared" si="54"/>
        <v/>
      </c>
      <c r="AE104" s="242" t="str">
        <f t="shared" si="54"/>
        <v/>
      </c>
    </row>
    <row r="105" spans="1:31">
      <c r="B105" s="19" t="s">
        <v>268</v>
      </c>
      <c r="C105" s="52"/>
      <c r="G105" s="19"/>
      <c r="H105" s="19"/>
      <c r="I105" s="19"/>
      <c r="J105" s="19"/>
      <c r="K105" s="94">
        <f>ROUND(Finansowanie!K29,0)</f>
        <v>0</v>
      </c>
      <c r="L105" s="94">
        <f>ROUND(Finansowanie!L29,0)</f>
        <v>0</v>
      </c>
      <c r="M105" s="94">
        <f ca="1">ROUND(Finansowanie!M29,0)</f>
        <v>0</v>
      </c>
      <c r="N105" s="94">
        <f ca="1">ROUND(Finansowanie!N29,0)</f>
        <v>0</v>
      </c>
      <c r="O105" s="94">
        <f ca="1">ROUND(Finansowanie!O29,0)</f>
        <v>0</v>
      </c>
      <c r="P105" s="94">
        <f ca="1">ROUND(Finansowanie!P29,0)</f>
        <v>0</v>
      </c>
      <c r="Q105" s="94">
        <f ca="1">ROUND(Finansowanie!Q29,0)</f>
        <v>0</v>
      </c>
      <c r="R105" s="94">
        <f ca="1">ROUND(Finansowanie!R29,0)</f>
        <v>0</v>
      </c>
      <c r="S105" s="94">
        <f ca="1">ROUND(Finansowanie!S29,0)</f>
        <v>0</v>
      </c>
      <c r="T105" s="94">
        <f ca="1">ROUND(Finansowanie!T29,0)</f>
        <v>0</v>
      </c>
      <c r="U105" s="94">
        <f ca="1">ROUND(Finansowanie!U29,0)</f>
        <v>0</v>
      </c>
      <c r="V105" s="94">
        <f ca="1">ROUND(Finansowanie!V29,0)</f>
        <v>0</v>
      </c>
      <c r="W105" s="94">
        <f ca="1">ROUND(Finansowanie!W29,0)</f>
        <v>0</v>
      </c>
      <c r="X105" s="94">
        <f ca="1">ROUND(Finansowanie!X29,0)</f>
        <v>0</v>
      </c>
      <c r="Y105" s="94">
        <f ca="1">ROUND(Finansowanie!Y29,0)</f>
        <v>0</v>
      </c>
      <c r="Z105" s="94">
        <f ca="1">ROUND(Finansowanie!Z29,0)</f>
        <v>0</v>
      </c>
      <c r="AA105" s="94">
        <f ca="1">ROUND(Finansowanie!AA29,0)</f>
        <v>0</v>
      </c>
      <c r="AB105" s="94">
        <f ca="1">ROUND(Finansowanie!AB29,0)</f>
        <v>0</v>
      </c>
      <c r="AC105" s="94">
        <f ca="1">ROUND(Finansowanie!AC29,0)</f>
        <v>0</v>
      </c>
      <c r="AD105" s="94">
        <f ca="1">ROUND(Finansowanie!AD29,0)</f>
        <v>0</v>
      </c>
      <c r="AE105" s="94">
        <f ca="1">ROUND(Finansowanie!AE29,0)</f>
        <v>0</v>
      </c>
    </row>
    <row r="106" spans="1:31">
      <c r="B106" s="52" t="s">
        <v>269</v>
      </c>
      <c r="C106" s="52"/>
      <c r="G106" s="52"/>
      <c r="H106" s="52"/>
      <c r="I106" s="52"/>
      <c r="J106" s="52"/>
      <c r="K106" s="33">
        <f>ROUND(Finansowanie!K38,2)</f>
        <v>0</v>
      </c>
      <c r="L106" s="33">
        <f>ROUND(Finansowanie!L38,2)</f>
        <v>0</v>
      </c>
      <c r="M106" s="33">
        <f>ROUND(Finansowanie!M38,2)</f>
        <v>0</v>
      </c>
      <c r="N106" s="33">
        <f>ROUND(Finansowanie!N38,2)</f>
        <v>0</v>
      </c>
      <c r="O106" s="33">
        <f>ROUND(Finansowanie!O38,2)</f>
        <v>0</v>
      </c>
      <c r="P106" s="33">
        <f>ROUND(Finansowanie!P38,2)</f>
        <v>0</v>
      </c>
      <c r="Q106" s="33">
        <f>ROUND(Finansowanie!Q38,2)</f>
        <v>0</v>
      </c>
      <c r="R106" s="33">
        <f>ROUND(Finansowanie!R38,2)</f>
        <v>0</v>
      </c>
      <c r="S106" s="33">
        <f>ROUND(Finansowanie!S38,2)</f>
        <v>0</v>
      </c>
      <c r="T106" s="33">
        <f>ROUND(Finansowanie!T38,2)</f>
        <v>0</v>
      </c>
      <c r="U106" s="33">
        <f>ROUND(Finansowanie!U38,2)</f>
        <v>0</v>
      </c>
      <c r="V106" s="33">
        <f>ROUND(Finansowanie!V38,2)</f>
        <v>0</v>
      </c>
      <c r="W106" s="33">
        <f>ROUND(Finansowanie!W38,2)</f>
        <v>0</v>
      </c>
      <c r="X106" s="33">
        <f>ROUND(Finansowanie!X38,2)</f>
        <v>0</v>
      </c>
      <c r="Y106" s="33">
        <f>ROUND(Finansowanie!Y38,2)</f>
        <v>0</v>
      </c>
      <c r="Z106" s="33">
        <f>ROUND(Finansowanie!Z38,2)</f>
        <v>0</v>
      </c>
      <c r="AA106" s="33">
        <f>ROUND(Finansowanie!AA38,2)</f>
        <v>0</v>
      </c>
      <c r="AB106" s="33">
        <f>ROUND(Finansowanie!AB38,2)</f>
        <v>0</v>
      </c>
      <c r="AC106" s="33">
        <f>ROUND(Finansowanie!AC38,2)</f>
        <v>0</v>
      </c>
      <c r="AD106" s="33">
        <f>ROUND(Finansowanie!AD38,2)</f>
        <v>0</v>
      </c>
      <c r="AE106" s="33">
        <f>ROUND(Finansowanie!AE38,2)</f>
        <v>0</v>
      </c>
    </row>
    <row r="107" spans="1:31">
      <c r="A107" s="577" t="str" cm="1">
        <f t="array" ref="A107">Weryfikacja_wypelnienia_Przychody</f>
        <v/>
      </c>
      <c r="B107" s="9"/>
      <c r="C107" s="52"/>
      <c r="D107" s="296"/>
      <c r="E107" s="296"/>
      <c r="F107" s="296"/>
      <c r="G107" s="55"/>
      <c r="H107" s="55"/>
      <c r="I107" s="55"/>
      <c r="J107" s="55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</row>
    <row r="108" spans="1:31">
      <c r="A108" s="577" t="str" cm="1">
        <f t="array" ref="A108">Weryfikacja_wypelnienia_Przychody</f>
        <v/>
      </c>
      <c r="B108" s="9"/>
      <c r="C108" s="52"/>
      <c r="D108" s="296"/>
      <c r="E108" s="296"/>
      <c r="F108" s="296"/>
      <c r="G108" s="55"/>
      <c r="H108" s="55"/>
      <c r="I108" s="55"/>
      <c r="J108" s="55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  <c r="U108" s="342"/>
      <c r="V108" s="342"/>
      <c r="W108" s="342"/>
      <c r="X108" s="342"/>
      <c r="Y108" s="342"/>
      <c r="Z108" s="342"/>
      <c r="AA108" s="342"/>
      <c r="AB108" s="342"/>
      <c r="AC108" s="342"/>
      <c r="AD108" s="342"/>
      <c r="AE108" s="342"/>
    </row>
    <row r="109" spans="1:31">
      <c r="A109" s="577" t="str" cm="1">
        <f t="array" ref="A109">Weryfikacja_wypelnienia_Przychody</f>
        <v/>
      </c>
      <c r="B109" s="181"/>
      <c r="C109" s="52"/>
      <c r="D109" s="296"/>
      <c r="E109" s="296"/>
      <c r="F109" s="296"/>
      <c r="G109" s="182"/>
      <c r="H109" s="182"/>
      <c r="I109" s="182"/>
      <c r="J109" s="182"/>
      <c r="K109" s="345"/>
      <c r="L109" s="345"/>
      <c r="M109" s="345"/>
      <c r="N109" s="345"/>
      <c r="O109" s="345"/>
      <c r="P109" s="345"/>
      <c r="Q109" s="345"/>
      <c r="R109" s="345"/>
      <c r="S109" s="345"/>
      <c r="T109" s="345"/>
      <c r="U109" s="345"/>
      <c r="V109" s="345"/>
      <c r="W109" s="345"/>
      <c r="X109" s="345"/>
      <c r="Y109" s="345"/>
      <c r="Z109" s="345"/>
      <c r="AA109" s="345"/>
      <c r="AB109" s="345"/>
      <c r="AC109" s="345"/>
      <c r="AD109" s="345"/>
      <c r="AE109" s="345"/>
    </row>
    <row r="110" spans="1:31">
      <c r="B110" s="178" t="s">
        <v>270</v>
      </c>
      <c r="C110" s="179"/>
      <c r="D110" s="179"/>
      <c r="E110" s="179"/>
      <c r="F110" s="178"/>
      <c r="G110" s="178"/>
      <c r="H110" s="178"/>
      <c r="I110" s="178"/>
      <c r="J110" s="178"/>
      <c r="K110" s="180">
        <f t="shared" ref="K110:O110" si="55">IF(LataProjekcji&lt;=Koniec,ROUND(SUM(K105:K109),0),0)</f>
        <v>0</v>
      </c>
      <c r="L110" s="180">
        <f t="shared" si="55"/>
        <v>0</v>
      </c>
      <c r="M110" s="180">
        <f t="shared" ca="1" si="55"/>
        <v>0</v>
      </c>
      <c r="N110" s="180">
        <f t="shared" ca="1" si="55"/>
        <v>0</v>
      </c>
      <c r="O110" s="180">
        <f t="shared" ca="1" si="55"/>
        <v>0</v>
      </c>
      <c r="P110" s="180">
        <f t="shared" ref="P110:AE110" ca="1" si="56">IF(LataProjekcji&lt;=Koniec,ROUND(SUM(P105:P109),0),0)</f>
        <v>0</v>
      </c>
      <c r="Q110" s="180">
        <f t="shared" ca="1" si="56"/>
        <v>0</v>
      </c>
      <c r="R110" s="180">
        <f t="shared" ca="1" si="56"/>
        <v>0</v>
      </c>
      <c r="S110" s="180">
        <f t="shared" ca="1" si="56"/>
        <v>0</v>
      </c>
      <c r="T110" s="180">
        <f t="shared" ca="1" si="56"/>
        <v>0</v>
      </c>
      <c r="U110" s="180">
        <f t="shared" ca="1" si="56"/>
        <v>0</v>
      </c>
      <c r="V110" s="180">
        <f t="shared" ca="1" si="56"/>
        <v>0</v>
      </c>
      <c r="W110" s="180">
        <f t="shared" ca="1" si="56"/>
        <v>0</v>
      </c>
      <c r="X110" s="180">
        <f t="shared" ca="1" si="56"/>
        <v>0</v>
      </c>
      <c r="Y110" s="180">
        <f t="shared" ca="1" si="56"/>
        <v>0</v>
      </c>
      <c r="Z110" s="180">
        <f t="shared" ca="1" si="56"/>
        <v>0</v>
      </c>
      <c r="AA110" s="180">
        <f t="shared" ca="1" si="56"/>
        <v>0</v>
      </c>
      <c r="AB110" s="180">
        <f t="shared" ca="1" si="56"/>
        <v>0</v>
      </c>
      <c r="AC110" s="180">
        <f t="shared" ca="1" si="56"/>
        <v>0</v>
      </c>
      <c r="AD110" s="180">
        <f t="shared" ca="1" si="56"/>
        <v>0</v>
      </c>
      <c r="AE110" s="180">
        <f t="shared" ca="1" si="56"/>
        <v>0</v>
      </c>
    </row>
    <row r="111" spans="1:31"/>
    <row r="112" spans="1:31"/>
    <row r="113" spans="1:31">
      <c r="B113" s="29" t="s">
        <v>271</v>
      </c>
      <c r="C113" s="30"/>
      <c r="D113" s="30"/>
      <c r="E113" s="30"/>
      <c r="F113" s="30"/>
      <c r="G113" s="30"/>
      <c r="H113" s="30"/>
      <c r="I113" s="30"/>
      <c r="J113" s="30"/>
      <c r="K113" s="176" t="str">
        <f t="shared" ref="K113:AE113" si="57">LataProjekcji</f>
        <v>Uzupełnij dane</v>
      </c>
      <c r="L113" s="176" t="str">
        <f t="shared" si="57"/>
        <v/>
      </c>
      <c r="M113" s="176" t="str">
        <f t="shared" si="57"/>
        <v/>
      </c>
      <c r="N113" s="176" t="str">
        <f t="shared" si="57"/>
        <v/>
      </c>
      <c r="O113" s="176" t="str">
        <f t="shared" si="57"/>
        <v/>
      </c>
      <c r="P113" s="176" t="str">
        <f t="shared" si="57"/>
        <v/>
      </c>
      <c r="Q113" s="176" t="str">
        <f t="shared" si="57"/>
        <v/>
      </c>
      <c r="R113" s="176" t="str">
        <f t="shared" si="57"/>
        <v/>
      </c>
      <c r="S113" s="176" t="str">
        <f t="shared" si="57"/>
        <v/>
      </c>
      <c r="T113" s="176" t="str">
        <f t="shared" si="57"/>
        <v/>
      </c>
      <c r="U113" s="176" t="str">
        <f t="shared" si="57"/>
        <v/>
      </c>
      <c r="V113" s="176" t="str">
        <f t="shared" si="57"/>
        <v/>
      </c>
      <c r="W113" s="176" t="str">
        <f t="shared" si="57"/>
        <v/>
      </c>
      <c r="X113" s="176" t="str">
        <f t="shared" si="57"/>
        <v/>
      </c>
      <c r="Y113" s="176" t="str">
        <f t="shared" si="57"/>
        <v/>
      </c>
      <c r="Z113" s="176" t="str">
        <f t="shared" si="57"/>
        <v/>
      </c>
      <c r="AA113" s="176" t="str">
        <f t="shared" si="57"/>
        <v/>
      </c>
      <c r="AB113" s="176" t="str">
        <f t="shared" si="57"/>
        <v/>
      </c>
      <c r="AC113" s="176" t="str">
        <f t="shared" si="57"/>
        <v/>
      </c>
      <c r="AD113" s="176" t="str">
        <f t="shared" si="57"/>
        <v/>
      </c>
      <c r="AE113" s="176" t="str">
        <f t="shared" si="57"/>
        <v/>
      </c>
    </row>
    <row r="114" spans="1:31">
      <c r="B114" s="19" t="s">
        <v>272</v>
      </c>
      <c r="C114" s="19"/>
      <c r="D114" s="19"/>
      <c r="E114" s="19"/>
      <c r="F114" s="19"/>
      <c r="G114" s="19"/>
      <c r="H114" s="19"/>
      <c r="I114" s="19"/>
      <c r="J114" s="19"/>
      <c r="K114" s="94">
        <f>ROUND(K32,0)</f>
        <v>0</v>
      </c>
      <c r="L114" s="94">
        <f t="shared" ref="L114:O114" si="58">ROUND(L32,0)</f>
        <v>0</v>
      </c>
      <c r="M114" s="94">
        <f t="shared" si="58"/>
        <v>0</v>
      </c>
      <c r="N114" s="94">
        <f t="shared" si="58"/>
        <v>0</v>
      </c>
      <c r="O114" s="94">
        <f t="shared" si="58"/>
        <v>0</v>
      </c>
      <c r="P114" s="94">
        <f t="shared" ref="P114:AE114" si="59">ROUND(P32,0)</f>
        <v>0</v>
      </c>
      <c r="Q114" s="94">
        <f t="shared" si="59"/>
        <v>0</v>
      </c>
      <c r="R114" s="94">
        <f t="shared" si="59"/>
        <v>0</v>
      </c>
      <c r="S114" s="94">
        <f t="shared" si="59"/>
        <v>0</v>
      </c>
      <c r="T114" s="94">
        <f t="shared" si="59"/>
        <v>0</v>
      </c>
      <c r="U114" s="94">
        <f t="shared" si="59"/>
        <v>0</v>
      </c>
      <c r="V114" s="94">
        <f t="shared" si="59"/>
        <v>0</v>
      </c>
      <c r="W114" s="94">
        <f t="shared" si="59"/>
        <v>0</v>
      </c>
      <c r="X114" s="94">
        <f t="shared" si="59"/>
        <v>0</v>
      </c>
      <c r="Y114" s="94">
        <f t="shared" si="59"/>
        <v>0</v>
      </c>
      <c r="Z114" s="94">
        <f t="shared" si="59"/>
        <v>0</v>
      </c>
      <c r="AA114" s="94">
        <f t="shared" si="59"/>
        <v>0</v>
      </c>
      <c r="AB114" s="94">
        <f t="shared" si="59"/>
        <v>0</v>
      </c>
      <c r="AC114" s="94">
        <f t="shared" si="59"/>
        <v>0</v>
      </c>
      <c r="AD114" s="94">
        <f t="shared" si="59"/>
        <v>0</v>
      </c>
      <c r="AE114" s="94">
        <f t="shared" si="59"/>
        <v>0</v>
      </c>
    </row>
    <row r="115" spans="1:31">
      <c r="B115" s="52" t="s">
        <v>273</v>
      </c>
      <c r="C115" s="52"/>
      <c r="D115" s="52"/>
      <c r="E115" s="52"/>
      <c r="F115" s="52"/>
      <c r="G115" s="52"/>
      <c r="H115" s="52"/>
      <c r="I115" s="52"/>
      <c r="J115" s="52"/>
      <c r="K115" s="33">
        <f>ROUND(K41,0)</f>
        <v>0</v>
      </c>
      <c r="L115" s="33">
        <f t="shared" ref="L115:O115" si="60">ROUND(L41,0)</f>
        <v>0</v>
      </c>
      <c r="M115" s="33">
        <f t="shared" si="60"/>
        <v>0</v>
      </c>
      <c r="N115" s="33">
        <f t="shared" si="60"/>
        <v>0</v>
      </c>
      <c r="O115" s="33">
        <f t="shared" si="60"/>
        <v>0</v>
      </c>
      <c r="P115" s="33">
        <f t="shared" ref="P115:AE115" si="61">ROUND(P41,0)</f>
        <v>0</v>
      </c>
      <c r="Q115" s="33">
        <f t="shared" si="61"/>
        <v>0</v>
      </c>
      <c r="R115" s="33">
        <f t="shared" si="61"/>
        <v>0</v>
      </c>
      <c r="S115" s="33">
        <f t="shared" si="61"/>
        <v>0</v>
      </c>
      <c r="T115" s="33">
        <f t="shared" si="61"/>
        <v>0</v>
      </c>
      <c r="U115" s="33">
        <f t="shared" si="61"/>
        <v>0</v>
      </c>
      <c r="V115" s="33">
        <f t="shared" si="61"/>
        <v>0</v>
      </c>
      <c r="W115" s="33">
        <f t="shared" si="61"/>
        <v>0</v>
      </c>
      <c r="X115" s="33">
        <f t="shared" si="61"/>
        <v>0</v>
      </c>
      <c r="Y115" s="33">
        <f t="shared" si="61"/>
        <v>0</v>
      </c>
      <c r="Z115" s="33">
        <f t="shared" si="61"/>
        <v>0</v>
      </c>
      <c r="AA115" s="33">
        <f t="shared" si="61"/>
        <v>0</v>
      </c>
      <c r="AB115" s="33">
        <f t="shared" si="61"/>
        <v>0</v>
      </c>
      <c r="AC115" s="33">
        <f t="shared" si="61"/>
        <v>0</v>
      </c>
      <c r="AD115" s="33">
        <f t="shared" si="61"/>
        <v>0</v>
      </c>
      <c r="AE115" s="33">
        <f t="shared" si="61"/>
        <v>0</v>
      </c>
    </row>
    <row r="116" spans="1:31">
      <c r="B116" s="1" t="s">
        <v>255</v>
      </c>
      <c r="K116" s="5">
        <f>ROUND(K50,0)</f>
        <v>0</v>
      </c>
      <c r="L116" s="5">
        <f t="shared" ref="L116:O116" si="62">ROUND(L50,0)</f>
        <v>0</v>
      </c>
      <c r="M116" s="5">
        <f t="shared" si="62"/>
        <v>0</v>
      </c>
      <c r="N116" s="5">
        <f t="shared" si="62"/>
        <v>0</v>
      </c>
      <c r="O116" s="5">
        <f t="shared" si="62"/>
        <v>0</v>
      </c>
      <c r="P116" s="5">
        <f t="shared" ref="P116:AE116" si="63">ROUND(P50,0)</f>
        <v>0</v>
      </c>
      <c r="Q116" s="5">
        <f t="shared" si="63"/>
        <v>0</v>
      </c>
      <c r="R116" s="5">
        <f t="shared" si="63"/>
        <v>0</v>
      </c>
      <c r="S116" s="5">
        <f t="shared" si="63"/>
        <v>0</v>
      </c>
      <c r="T116" s="5">
        <f t="shared" si="63"/>
        <v>0</v>
      </c>
      <c r="U116" s="5">
        <f t="shared" si="63"/>
        <v>0</v>
      </c>
      <c r="V116" s="5">
        <f t="shared" si="63"/>
        <v>0</v>
      </c>
      <c r="W116" s="5">
        <f t="shared" si="63"/>
        <v>0</v>
      </c>
      <c r="X116" s="5">
        <f t="shared" si="63"/>
        <v>0</v>
      </c>
      <c r="Y116" s="5">
        <f t="shared" si="63"/>
        <v>0</v>
      </c>
      <c r="Z116" s="5">
        <f t="shared" si="63"/>
        <v>0</v>
      </c>
      <c r="AA116" s="5">
        <f t="shared" si="63"/>
        <v>0</v>
      </c>
      <c r="AB116" s="5">
        <f t="shared" si="63"/>
        <v>0</v>
      </c>
      <c r="AC116" s="5">
        <f t="shared" si="63"/>
        <v>0</v>
      </c>
      <c r="AD116" s="5">
        <f t="shared" si="63"/>
        <v>0</v>
      </c>
      <c r="AE116" s="5">
        <f t="shared" si="63"/>
        <v>0</v>
      </c>
    </row>
    <row r="117" spans="1:31">
      <c r="B117" s="89" t="s">
        <v>274</v>
      </c>
      <c r="C117" s="89"/>
      <c r="D117" s="89"/>
      <c r="E117" s="89"/>
      <c r="F117" s="89"/>
      <c r="G117" s="89"/>
      <c r="H117" s="89"/>
      <c r="I117" s="89"/>
      <c r="J117" s="89"/>
      <c r="K117" s="90">
        <f>ROUND(K71,0)</f>
        <v>0</v>
      </c>
      <c r="L117" s="90">
        <f t="shared" ref="L117:O117" si="64">ROUND(L71,0)</f>
        <v>0</v>
      </c>
      <c r="M117" s="90">
        <f t="shared" si="64"/>
        <v>0</v>
      </c>
      <c r="N117" s="90">
        <f t="shared" si="64"/>
        <v>0</v>
      </c>
      <c r="O117" s="90">
        <f t="shared" si="64"/>
        <v>0</v>
      </c>
      <c r="P117" s="90">
        <f t="shared" ref="P117:AE117" si="65">ROUND(P71,0)</f>
        <v>0</v>
      </c>
      <c r="Q117" s="90">
        <f t="shared" si="65"/>
        <v>0</v>
      </c>
      <c r="R117" s="90">
        <f t="shared" si="65"/>
        <v>0</v>
      </c>
      <c r="S117" s="90">
        <f t="shared" si="65"/>
        <v>0</v>
      </c>
      <c r="T117" s="90">
        <f t="shared" si="65"/>
        <v>0</v>
      </c>
      <c r="U117" s="90">
        <f t="shared" si="65"/>
        <v>0</v>
      </c>
      <c r="V117" s="90">
        <f t="shared" si="65"/>
        <v>0</v>
      </c>
      <c r="W117" s="90">
        <f t="shared" si="65"/>
        <v>0</v>
      </c>
      <c r="X117" s="90">
        <f t="shared" si="65"/>
        <v>0</v>
      </c>
      <c r="Y117" s="90">
        <f t="shared" si="65"/>
        <v>0</v>
      </c>
      <c r="Z117" s="90">
        <f t="shared" si="65"/>
        <v>0</v>
      </c>
      <c r="AA117" s="90">
        <f t="shared" si="65"/>
        <v>0</v>
      </c>
      <c r="AB117" s="90">
        <f t="shared" si="65"/>
        <v>0</v>
      </c>
      <c r="AC117" s="90">
        <f t="shared" si="65"/>
        <v>0</v>
      </c>
      <c r="AD117" s="90">
        <f t="shared" si="65"/>
        <v>0</v>
      </c>
      <c r="AE117" s="90">
        <f t="shared" si="65"/>
        <v>0</v>
      </c>
    </row>
    <row r="118" spans="1:31">
      <c r="B118" s="98" t="s">
        <v>275</v>
      </c>
      <c r="C118" s="96"/>
      <c r="D118" s="96"/>
      <c r="E118" s="96"/>
      <c r="F118" s="96"/>
      <c r="G118" s="96"/>
      <c r="H118" s="96"/>
      <c r="I118" s="96"/>
      <c r="J118" s="96"/>
      <c r="K118" s="97">
        <f>ROUND(SUM(K114:K117),0)</f>
        <v>0</v>
      </c>
      <c r="L118" s="97">
        <f t="shared" ref="L118:O118" si="66">ROUND(SUM(L114:L117),0)</f>
        <v>0</v>
      </c>
      <c r="M118" s="97">
        <f t="shared" si="66"/>
        <v>0</v>
      </c>
      <c r="N118" s="97">
        <f t="shared" si="66"/>
        <v>0</v>
      </c>
      <c r="O118" s="97">
        <f t="shared" si="66"/>
        <v>0</v>
      </c>
      <c r="P118" s="97">
        <f t="shared" ref="P118:AE118" si="67">ROUND(SUM(P114:P117),0)</f>
        <v>0</v>
      </c>
      <c r="Q118" s="97">
        <f t="shared" si="67"/>
        <v>0</v>
      </c>
      <c r="R118" s="97">
        <f t="shared" si="67"/>
        <v>0</v>
      </c>
      <c r="S118" s="97">
        <f t="shared" si="67"/>
        <v>0</v>
      </c>
      <c r="T118" s="97">
        <f t="shared" si="67"/>
        <v>0</v>
      </c>
      <c r="U118" s="97">
        <f t="shared" si="67"/>
        <v>0</v>
      </c>
      <c r="V118" s="97">
        <f t="shared" si="67"/>
        <v>0</v>
      </c>
      <c r="W118" s="97">
        <f t="shared" si="67"/>
        <v>0</v>
      </c>
      <c r="X118" s="97">
        <f t="shared" si="67"/>
        <v>0</v>
      </c>
      <c r="Y118" s="97">
        <f t="shared" si="67"/>
        <v>0</v>
      </c>
      <c r="Z118" s="97">
        <f t="shared" si="67"/>
        <v>0</v>
      </c>
      <c r="AA118" s="97">
        <f t="shared" si="67"/>
        <v>0</v>
      </c>
      <c r="AB118" s="97">
        <f t="shared" si="67"/>
        <v>0</v>
      </c>
      <c r="AC118" s="97">
        <f t="shared" si="67"/>
        <v>0</v>
      </c>
      <c r="AD118" s="97">
        <f t="shared" si="67"/>
        <v>0</v>
      </c>
      <c r="AE118" s="97">
        <f t="shared" si="67"/>
        <v>0</v>
      </c>
    </row>
    <row r="119" spans="1:31">
      <c r="B119" s="1" t="s">
        <v>276</v>
      </c>
      <c r="K119" s="5">
        <f>ROUND(K92,0)</f>
        <v>0</v>
      </c>
      <c r="L119" s="5">
        <f t="shared" ref="L119:O119" si="68">ROUND(L92,0)</f>
        <v>0</v>
      </c>
      <c r="M119" s="5">
        <f t="shared" si="68"/>
        <v>0</v>
      </c>
      <c r="N119" s="5">
        <f t="shared" si="68"/>
        <v>0</v>
      </c>
      <c r="O119" s="5">
        <f t="shared" si="68"/>
        <v>0</v>
      </c>
      <c r="P119" s="5">
        <f t="shared" ref="P119:AE119" si="69">ROUND(P92,0)</f>
        <v>0</v>
      </c>
      <c r="Q119" s="5">
        <f t="shared" si="69"/>
        <v>0</v>
      </c>
      <c r="R119" s="5">
        <f t="shared" si="69"/>
        <v>0</v>
      </c>
      <c r="S119" s="5">
        <f t="shared" si="69"/>
        <v>0</v>
      </c>
      <c r="T119" s="5">
        <f t="shared" si="69"/>
        <v>0</v>
      </c>
      <c r="U119" s="5">
        <f t="shared" si="69"/>
        <v>0</v>
      </c>
      <c r="V119" s="5">
        <f t="shared" si="69"/>
        <v>0</v>
      </c>
      <c r="W119" s="5">
        <f t="shared" si="69"/>
        <v>0</v>
      </c>
      <c r="X119" s="5">
        <f t="shared" si="69"/>
        <v>0</v>
      </c>
      <c r="Y119" s="5">
        <f t="shared" si="69"/>
        <v>0</v>
      </c>
      <c r="Z119" s="5">
        <f t="shared" si="69"/>
        <v>0</v>
      </c>
      <c r="AA119" s="5">
        <f t="shared" si="69"/>
        <v>0</v>
      </c>
      <c r="AB119" s="5">
        <f t="shared" si="69"/>
        <v>0</v>
      </c>
      <c r="AC119" s="5">
        <f t="shared" si="69"/>
        <v>0</v>
      </c>
      <c r="AD119" s="5">
        <f t="shared" si="69"/>
        <v>0</v>
      </c>
      <c r="AE119" s="5">
        <f t="shared" si="69"/>
        <v>0</v>
      </c>
    </row>
    <row r="120" spans="1:31">
      <c r="B120" s="98" t="s">
        <v>264</v>
      </c>
      <c r="C120" s="96"/>
      <c r="D120" s="96"/>
      <c r="E120" s="96"/>
      <c r="F120" s="96"/>
      <c r="G120" s="96"/>
      <c r="H120" s="96"/>
      <c r="I120" s="96"/>
      <c r="J120" s="96"/>
      <c r="K120" s="97">
        <f>ROUND(K101,0)</f>
        <v>0</v>
      </c>
      <c r="L120" s="97">
        <f t="shared" ref="L120:O120" si="70">ROUND(L101,0)</f>
        <v>0</v>
      </c>
      <c r="M120" s="97">
        <f t="shared" si="70"/>
        <v>0</v>
      </c>
      <c r="N120" s="97">
        <f t="shared" si="70"/>
        <v>0</v>
      </c>
      <c r="O120" s="97">
        <f t="shared" si="70"/>
        <v>0</v>
      </c>
      <c r="P120" s="97">
        <f t="shared" ref="P120:AE120" si="71">ROUND(P101,0)</f>
        <v>0</v>
      </c>
      <c r="Q120" s="97">
        <f t="shared" si="71"/>
        <v>0</v>
      </c>
      <c r="R120" s="97">
        <f t="shared" si="71"/>
        <v>0</v>
      </c>
      <c r="S120" s="97">
        <f t="shared" si="71"/>
        <v>0</v>
      </c>
      <c r="T120" s="97">
        <f t="shared" si="71"/>
        <v>0</v>
      </c>
      <c r="U120" s="97">
        <f t="shared" si="71"/>
        <v>0</v>
      </c>
      <c r="V120" s="97">
        <f t="shared" si="71"/>
        <v>0</v>
      </c>
      <c r="W120" s="97">
        <f t="shared" si="71"/>
        <v>0</v>
      </c>
      <c r="X120" s="97">
        <f t="shared" si="71"/>
        <v>0</v>
      </c>
      <c r="Y120" s="97">
        <f t="shared" si="71"/>
        <v>0</v>
      </c>
      <c r="Z120" s="97">
        <f t="shared" si="71"/>
        <v>0</v>
      </c>
      <c r="AA120" s="97">
        <f t="shared" si="71"/>
        <v>0</v>
      </c>
      <c r="AB120" s="97">
        <f t="shared" si="71"/>
        <v>0</v>
      </c>
      <c r="AC120" s="97">
        <f t="shared" si="71"/>
        <v>0</v>
      </c>
      <c r="AD120" s="97">
        <f t="shared" si="71"/>
        <v>0</v>
      </c>
      <c r="AE120" s="97">
        <f t="shared" si="71"/>
        <v>0</v>
      </c>
    </row>
    <row r="121" spans="1:31">
      <c r="B121" s="98" t="s">
        <v>267</v>
      </c>
      <c r="C121" s="96"/>
      <c r="D121" s="96"/>
      <c r="E121" s="96"/>
      <c r="F121" s="96"/>
      <c r="G121" s="96"/>
      <c r="H121" s="96"/>
      <c r="I121" s="96"/>
      <c r="J121" s="96"/>
      <c r="K121" s="97">
        <f>ROUND(K110,0)</f>
        <v>0</v>
      </c>
      <c r="L121" s="97">
        <f t="shared" ref="L121:O121" si="72">ROUND(L110,0)</f>
        <v>0</v>
      </c>
      <c r="M121" s="97">
        <f t="shared" ca="1" si="72"/>
        <v>0</v>
      </c>
      <c r="N121" s="97">
        <f t="shared" ca="1" si="72"/>
        <v>0</v>
      </c>
      <c r="O121" s="97">
        <f t="shared" ca="1" si="72"/>
        <v>0</v>
      </c>
      <c r="P121" s="97">
        <f t="shared" ref="P121:AE121" ca="1" si="73">ROUND(P110,0)</f>
        <v>0</v>
      </c>
      <c r="Q121" s="97">
        <f t="shared" ca="1" si="73"/>
        <v>0</v>
      </c>
      <c r="R121" s="97">
        <f t="shared" ca="1" si="73"/>
        <v>0</v>
      </c>
      <c r="S121" s="97">
        <f t="shared" ca="1" si="73"/>
        <v>0</v>
      </c>
      <c r="T121" s="97">
        <f t="shared" ca="1" si="73"/>
        <v>0</v>
      </c>
      <c r="U121" s="97">
        <f t="shared" ca="1" si="73"/>
        <v>0</v>
      </c>
      <c r="V121" s="97">
        <f t="shared" ca="1" si="73"/>
        <v>0</v>
      </c>
      <c r="W121" s="97">
        <f t="shared" ca="1" si="73"/>
        <v>0</v>
      </c>
      <c r="X121" s="97">
        <f t="shared" ca="1" si="73"/>
        <v>0</v>
      </c>
      <c r="Y121" s="97">
        <f t="shared" ca="1" si="73"/>
        <v>0</v>
      </c>
      <c r="Z121" s="97">
        <f t="shared" ca="1" si="73"/>
        <v>0</v>
      </c>
      <c r="AA121" s="97">
        <f t="shared" ca="1" si="73"/>
        <v>0</v>
      </c>
      <c r="AB121" s="97">
        <f t="shared" ca="1" si="73"/>
        <v>0</v>
      </c>
      <c r="AC121" s="97">
        <f t="shared" ca="1" si="73"/>
        <v>0</v>
      </c>
      <c r="AD121" s="97">
        <f t="shared" ca="1" si="73"/>
        <v>0</v>
      </c>
      <c r="AE121" s="97">
        <f t="shared" ca="1" si="73"/>
        <v>0</v>
      </c>
    </row>
    <row r="122" spans="1:31"/>
    <row r="123" spans="1:31"/>
    <row r="124" spans="1:31" ht="14.5">
      <c r="B124" s="32" t="s">
        <v>277</v>
      </c>
      <c r="C124" s="32"/>
      <c r="D124" s="32"/>
      <c r="E124" s="32"/>
      <c r="F124" s="32"/>
      <c r="G124" s="32">
        <f ca="1">G12</f>
        <v>0</v>
      </c>
      <c r="H124" s="32">
        <f ca="1">H12</f>
        <v>0</v>
      </c>
      <c r="I124" s="32">
        <f ca="1">I12</f>
        <v>0</v>
      </c>
      <c r="J124" s="47" t="str">
        <f>J12</f>
        <v/>
      </c>
      <c r="K124" s="32" t="str">
        <f t="shared" ref="K124:AE124" si="74">LataProjekcji</f>
        <v>Uzupełnij dane</v>
      </c>
      <c r="L124" s="32" t="str">
        <f t="shared" si="74"/>
        <v/>
      </c>
      <c r="M124" s="32" t="str">
        <f t="shared" si="74"/>
        <v/>
      </c>
      <c r="N124" s="32" t="str">
        <f t="shared" si="74"/>
        <v/>
      </c>
      <c r="O124" s="32" t="str">
        <f t="shared" si="74"/>
        <v/>
      </c>
      <c r="P124" s="32" t="str">
        <f t="shared" si="74"/>
        <v/>
      </c>
      <c r="Q124" s="32" t="str">
        <f t="shared" si="74"/>
        <v/>
      </c>
      <c r="R124" s="32" t="str">
        <f t="shared" si="74"/>
        <v/>
      </c>
      <c r="S124" s="32" t="str">
        <f t="shared" si="74"/>
        <v/>
      </c>
      <c r="T124" s="32" t="str">
        <f t="shared" si="74"/>
        <v/>
      </c>
      <c r="U124" s="32" t="str">
        <f t="shared" si="74"/>
        <v/>
      </c>
      <c r="V124" s="32" t="str">
        <f t="shared" si="74"/>
        <v/>
      </c>
      <c r="W124" s="32" t="str">
        <f t="shared" si="74"/>
        <v/>
      </c>
      <c r="X124" s="32" t="str">
        <f t="shared" si="74"/>
        <v/>
      </c>
      <c r="Y124" s="32" t="str">
        <f t="shared" si="74"/>
        <v/>
      </c>
      <c r="Z124" s="32" t="str">
        <f t="shared" si="74"/>
        <v/>
      </c>
      <c r="AA124" s="32" t="str">
        <f t="shared" si="74"/>
        <v/>
      </c>
      <c r="AB124" s="32" t="str">
        <f t="shared" si="74"/>
        <v/>
      </c>
      <c r="AC124" s="32" t="str">
        <f t="shared" si="74"/>
        <v/>
      </c>
      <c r="AD124" s="32" t="str">
        <f t="shared" si="74"/>
        <v/>
      </c>
      <c r="AE124" s="32" t="str">
        <f t="shared" si="74"/>
        <v/>
      </c>
    </row>
    <row r="125" spans="1:31"/>
    <row r="126" spans="1:31">
      <c r="B126" s="235" t="s">
        <v>278</v>
      </c>
      <c r="C126" s="231"/>
      <c r="D126" s="235"/>
      <c r="E126" s="235"/>
      <c r="F126" s="230"/>
      <c r="G126" s="230"/>
      <c r="H126" s="230"/>
      <c r="I126" s="230"/>
      <c r="J126" s="230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</row>
    <row r="127" spans="1:31">
      <c r="A127" s="577" t="str" cm="1">
        <f t="array" ref="A127">Weryfikacja_wypelnienia_Przychody_Projekt</f>
        <v/>
      </c>
      <c r="B127" s="294"/>
      <c r="C127" s="304"/>
      <c r="D127" s="55"/>
      <c r="E127" s="295"/>
      <c r="F127" s="295"/>
      <c r="G127" s="295"/>
      <c r="H127" s="295"/>
      <c r="I127" s="295"/>
      <c r="J127" s="295"/>
      <c r="K127" s="341"/>
      <c r="L127" s="341"/>
      <c r="M127" s="341"/>
      <c r="N127" s="341"/>
      <c r="O127" s="341"/>
      <c r="P127" s="341"/>
      <c r="Q127" s="341"/>
      <c r="R127" s="341"/>
      <c r="S127" s="341"/>
      <c r="T127" s="341"/>
      <c r="U127" s="341"/>
      <c r="V127" s="341"/>
      <c r="W127" s="341"/>
      <c r="X127" s="341"/>
      <c r="Y127" s="341"/>
      <c r="Z127" s="341"/>
      <c r="AA127" s="341"/>
      <c r="AB127" s="341"/>
      <c r="AC127" s="341"/>
      <c r="AD127" s="341"/>
      <c r="AE127" s="341"/>
    </row>
    <row r="128" spans="1:31">
      <c r="A128" s="577" t="str" cm="1">
        <f t="array" ref="A128">Weryfikacja_wypelnienia_Przychody_Projekt</f>
        <v/>
      </c>
      <c r="B128" s="294"/>
      <c r="C128" s="304"/>
      <c r="D128" s="55"/>
      <c r="E128" s="295"/>
      <c r="F128" s="295"/>
      <c r="G128" s="295"/>
      <c r="H128" s="295"/>
      <c r="I128" s="295"/>
      <c r="J128" s="295"/>
      <c r="K128" s="341"/>
      <c r="L128" s="341"/>
      <c r="M128" s="341"/>
      <c r="N128" s="341"/>
      <c r="O128" s="341"/>
      <c r="P128" s="341"/>
      <c r="Q128" s="341"/>
      <c r="R128" s="341"/>
      <c r="S128" s="341"/>
      <c r="T128" s="341"/>
      <c r="U128" s="341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1:31">
      <c r="A129" s="577" t="str" cm="1">
        <f t="array" ref="A129">Weryfikacja_wypelnienia_Przychody_Projekt</f>
        <v/>
      </c>
      <c r="B129" s="9"/>
      <c r="C129" s="304"/>
      <c r="D129" s="55"/>
      <c r="E129" s="55"/>
      <c r="F129" s="55"/>
      <c r="G129" s="55"/>
      <c r="H129" s="55"/>
      <c r="I129" s="55"/>
      <c r="J129" s="55"/>
      <c r="K129" s="342"/>
      <c r="L129" s="342"/>
      <c r="M129" s="342"/>
      <c r="N129" s="342"/>
      <c r="O129" s="342"/>
      <c r="P129" s="342"/>
      <c r="Q129" s="342"/>
      <c r="R129" s="342"/>
      <c r="S129" s="342"/>
      <c r="T129" s="342"/>
      <c r="U129" s="342"/>
      <c r="V129" s="342"/>
      <c r="W129" s="342"/>
      <c r="X129" s="342"/>
      <c r="Y129" s="342"/>
      <c r="Z129" s="342"/>
      <c r="AA129" s="342"/>
      <c r="AB129" s="342"/>
      <c r="AC129" s="342"/>
      <c r="AD129" s="342"/>
      <c r="AE129" s="342"/>
    </row>
    <row r="130" spans="1:31">
      <c r="A130" s="577" t="str" cm="1">
        <f t="array" ref="A130">Weryfikacja_wypelnienia_Przychody_Projekt</f>
        <v/>
      </c>
      <c r="B130" s="9"/>
      <c r="C130" s="304"/>
      <c r="D130" s="55"/>
      <c r="E130" s="55"/>
      <c r="F130" s="55"/>
      <c r="G130" s="55"/>
      <c r="H130" s="55"/>
      <c r="I130" s="55"/>
      <c r="J130" s="55"/>
      <c r="K130" s="342"/>
      <c r="L130" s="342"/>
      <c r="M130" s="342"/>
      <c r="N130" s="342"/>
      <c r="O130" s="342"/>
      <c r="P130" s="342"/>
      <c r="Q130" s="342"/>
      <c r="R130" s="342"/>
      <c r="S130" s="342"/>
      <c r="T130" s="342"/>
      <c r="U130" s="342"/>
      <c r="V130" s="342"/>
      <c r="W130" s="342"/>
      <c r="X130" s="342"/>
      <c r="Y130" s="342"/>
      <c r="Z130" s="342"/>
      <c r="AA130" s="342"/>
      <c r="AB130" s="342"/>
      <c r="AC130" s="342"/>
      <c r="AD130" s="342"/>
      <c r="AE130" s="342"/>
    </row>
    <row r="131" spans="1:31">
      <c r="A131" s="577" t="str" cm="1">
        <f t="array" ref="A131">Weryfikacja_wypelnienia_Przychody_Projekt</f>
        <v/>
      </c>
      <c r="B131" s="9"/>
      <c r="C131" s="304"/>
      <c r="D131" s="55"/>
      <c r="E131" s="55"/>
      <c r="F131" s="55"/>
      <c r="G131" s="55"/>
      <c r="H131" s="55"/>
      <c r="I131" s="55"/>
      <c r="J131" s="55"/>
      <c r="K131" s="342"/>
      <c r="L131" s="342"/>
      <c r="M131" s="342"/>
      <c r="N131" s="342"/>
      <c r="O131" s="342"/>
      <c r="P131" s="342"/>
      <c r="Q131" s="342"/>
      <c r="R131" s="342"/>
      <c r="S131" s="342"/>
      <c r="T131" s="342"/>
      <c r="U131" s="342"/>
      <c r="V131" s="342"/>
      <c r="W131" s="342"/>
      <c r="X131" s="342"/>
      <c r="Y131" s="342"/>
      <c r="Z131" s="342"/>
      <c r="AA131" s="342"/>
      <c r="AB131" s="342"/>
      <c r="AC131" s="342"/>
      <c r="AD131" s="342"/>
      <c r="AE131" s="342"/>
    </row>
    <row r="132" spans="1:31">
      <c r="A132" s="577" t="str" cm="1">
        <f t="array" ref="A132">Weryfikacja_wypelnienia_Przychody_Projekt</f>
        <v/>
      </c>
      <c r="B132" s="9"/>
      <c r="C132" s="304"/>
      <c r="D132" s="55"/>
      <c r="E132" s="55"/>
      <c r="F132" s="55"/>
      <c r="G132" s="55"/>
      <c r="H132" s="55"/>
      <c r="I132" s="55"/>
      <c r="J132" s="55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  <c r="U132" s="342"/>
      <c r="V132" s="342"/>
      <c r="W132" s="342"/>
      <c r="X132" s="342"/>
      <c r="Y132" s="342"/>
      <c r="Z132" s="342"/>
      <c r="AA132" s="342"/>
      <c r="AB132" s="342"/>
      <c r="AC132" s="342"/>
      <c r="AD132" s="342"/>
      <c r="AE132" s="342"/>
    </row>
    <row r="133" spans="1:31">
      <c r="A133" s="577" t="str" cm="1">
        <f t="array" ref="A133">Weryfikacja_wypelnienia_Przychody_Projekt</f>
        <v/>
      </c>
      <c r="B133" s="9"/>
      <c r="C133" s="304"/>
      <c r="D133" s="55"/>
      <c r="E133" s="55"/>
      <c r="F133" s="55"/>
      <c r="G133" s="55"/>
      <c r="H133" s="55"/>
      <c r="I133" s="55"/>
      <c r="J133" s="55"/>
      <c r="K133" s="342"/>
      <c r="L133" s="342"/>
      <c r="M133" s="342"/>
      <c r="N133" s="342"/>
      <c r="O133" s="342"/>
      <c r="P133" s="342"/>
      <c r="Q133" s="342"/>
      <c r="R133" s="342"/>
      <c r="S133" s="342"/>
      <c r="T133" s="342"/>
      <c r="U133" s="342"/>
      <c r="V133" s="342"/>
      <c r="W133" s="342"/>
      <c r="X133" s="342"/>
      <c r="Y133" s="342"/>
      <c r="Z133" s="342"/>
      <c r="AA133" s="342"/>
      <c r="AB133" s="342"/>
      <c r="AC133" s="342"/>
      <c r="AD133" s="342"/>
      <c r="AE133" s="342"/>
    </row>
    <row r="134" spans="1:31">
      <c r="A134" s="577" t="str" cm="1">
        <f t="array" ref="A134">Weryfikacja_wypelnienia_Przychody_Projekt</f>
        <v/>
      </c>
      <c r="B134" s="9"/>
      <c r="C134" s="304"/>
      <c r="D134" s="55"/>
      <c r="E134" s="55"/>
      <c r="F134" s="55"/>
      <c r="G134" s="55"/>
      <c r="H134" s="55"/>
      <c r="I134" s="55"/>
      <c r="J134" s="55"/>
      <c r="K134" s="342"/>
      <c r="L134" s="342"/>
      <c r="M134" s="342"/>
      <c r="N134" s="342"/>
      <c r="O134" s="342"/>
      <c r="P134" s="342"/>
      <c r="Q134" s="342"/>
      <c r="R134" s="342"/>
      <c r="S134" s="342"/>
      <c r="T134" s="342"/>
      <c r="U134" s="342"/>
      <c r="V134" s="342"/>
      <c r="W134" s="342"/>
      <c r="X134" s="342"/>
      <c r="Y134" s="342"/>
      <c r="Z134" s="342"/>
      <c r="AA134" s="342"/>
      <c r="AB134" s="342"/>
      <c r="AC134" s="342"/>
      <c r="AD134" s="342"/>
      <c r="AE134" s="342"/>
    </row>
    <row r="135" spans="1:31">
      <c r="A135" s="577" t="str" cm="1">
        <f t="array" ref="A135">Weryfikacja_wypelnienia_Przychody_Projekt</f>
        <v/>
      </c>
      <c r="B135" s="9"/>
      <c r="C135" s="304"/>
      <c r="D135" s="55"/>
      <c r="E135" s="55"/>
      <c r="F135" s="55"/>
      <c r="G135" s="55"/>
      <c r="H135" s="55"/>
      <c r="I135" s="55"/>
      <c r="J135" s="55"/>
      <c r="K135" s="342"/>
      <c r="L135" s="342"/>
      <c r="M135" s="342"/>
      <c r="N135" s="342"/>
      <c r="O135" s="342"/>
      <c r="P135" s="342"/>
      <c r="Q135" s="342"/>
      <c r="R135" s="342"/>
      <c r="S135" s="342"/>
      <c r="T135" s="342"/>
      <c r="U135" s="342"/>
      <c r="V135" s="342"/>
      <c r="W135" s="342"/>
      <c r="X135" s="342"/>
      <c r="Y135" s="342"/>
      <c r="Z135" s="342"/>
      <c r="AA135" s="342"/>
      <c r="AB135" s="342"/>
      <c r="AC135" s="342"/>
      <c r="AD135" s="342"/>
      <c r="AE135" s="342"/>
    </row>
    <row r="136" spans="1:31">
      <c r="A136" s="577" t="str" cm="1">
        <f t="array" ref="A136">Weryfikacja_wypelnienia_Przychody_Projekt</f>
        <v/>
      </c>
      <c r="B136" s="9"/>
      <c r="C136" s="304"/>
      <c r="D136" s="55"/>
      <c r="E136" s="55"/>
      <c r="F136" s="55"/>
      <c r="G136" s="55"/>
      <c r="H136" s="55"/>
      <c r="I136" s="55"/>
      <c r="J136" s="55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1:31">
      <c r="B137" s="29" t="s">
        <v>250</v>
      </c>
      <c r="C137" s="29"/>
      <c r="D137" s="29"/>
      <c r="E137" s="29"/>
      <c r="F137" s="30"/>
      <c r="G137" s="30"/>
      <c r="H137" s="30"/>
      <c r="I137" s="30"/>
      <c r="J137" s="30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  <c r="U137" s="176"/>
      <c r="V137" s="176"/>
      <c r="W137" s="176"/>
      <c r="X137" s="176"/>
      <c r="Y137" s="176"/>
      <c r="Z137" s="176"/>
      <c r="AA137" s="176"/>
      <c r="AB137" s="176"/>
      <c r="AC137" s="176"/>
      <c r="AD137" s="176"/>
      <c r="AE137" s="176"/>
    </row>
    <row r="138" spans="1:31">
      <c r="A138" s="577" t="str" cm="1">
        <f t="array" ref="A138">IF(OR(A127="✅",A127="⛔"),IF(AND(OR(ISNUMBER(Przychody!K138:AE138)),NOT(ISTEXT(Przychody!K138:AE138))),"✅","⛔"),IF(A127="",IF(AND(ISBLANK(Przychody!K138:AE138)),"","⛔")))</f>
        <v/>
      </c>
      <c r="B138" s="52" t="str">
        <f>IF(ISBLANK(B127),"",B127)</f>
        <v/>
      </c>
      <c r="C138" s="461" t="str">
        <f>IF(ISBLANK(C127),"",C127)</f>
        <v/>
      </c>
      <c r="D138" s="52"/>
      <c r="E138" s="52"/>
      <c r="F138" s="52"/>
      <c r="G138" s="52"/>
      <c r="H138" s="52"/>
      <c r="I138" s="52"/>
      <c r="J138" s="52"/>
      <c r="K138" s="343"/>
      <c r="L138" s="343"/>
      <c r="M138" s="343"/>
      <c r="N138" s="343"/>
      <c r="O138" s="343"/>
      <c r="P138" s="343"/>
      <c r="Q138" s="343"/>
      <c r="R138" s="343"/>
      <c r="S138" s="343"/>
      <c r="T138" s="343"/>
      <c r="U138" s="343"/>
      <c r="V138" s="343"/>
      <c r="W138" s="343"/>
      <c r="X138" s="343"/>
      <c r="Y138" s="343"/>
      <c r="Z138" s="343"/>
      <c r="AA138" s="343"/>
      <c r="AB138" s="343"/>
      <c r="AC138" s="343"/>
      <c r="AD138" s="343"/>
      <c r="AE138" s="343"/>
    </row>
    <row r="139" spans="1:31">
      <c r="A139" s="577" t="str" cm="1">
        <f t="array" ref="A139">IF(OR(A128="✅",A128="⛔"),IF(AND(OR(ISNUMBER(Przychody!K139:AE139)),NOT(ISTEXT(Przychody!K139:AE139))),"✅","⛔"),IF(A128="",IF(AND(ISBLANK(Przychody!K139:AE139)),"","⛔")))</f>
        <v/>
      </c>
      <c r="B139" s="52" t="str">
        <f>IF(ISBLANK(B128),"",B128)</f>
        <v/>
      </c>
      <c r="C139" s="461" t="str">
        <f>IF(ISBLANK(C128),"",C128)</f>
        <v/>
      </c>
      <c r="D139" s="52"/>
      <c r="E139" s="52"/>
      <c r="F139" s="52"/>
      <c r="G139" s="52"/>
      <c r="H139" s="52"/>
      <c r="I139" s="52"/>
      <c r="J139" s="52"/>
      <c r="K139" s="343"/>
      <c r="L139" s="343"/>
      <c r="M139" s="343"/>
      <c r="N139" s="343"/>
      <c r="O139" s="343"/>
      <c r="P139" s="343"/>
      <c r="Q139" s="343"/>
      <c r="R139" s="343"/>
      <c r="S139" s="343"/>
      <c r="T139" s="343"/>
      <c r="U139" s="343"/>
      <c r="V139" s="343"/>
      <c r="W139" s="343"/>
      <c r="X139" s="343"/>
      <c r="Y139" s="343"/>
      <c r="Z139" s="343"/>
      <c r="AA139" s="343"/>
      <c r="AB139" s="343"/>
      <c r="AC139" s="343"/>
      <c r="AD139" s="343"/>
      <c r="AE139" s="343"/>
    </row>
    <row r="140" spans="1:31">
      <c r="A140" s="577" t="str" cm="1">
        <f t="array" ref="A140">IF(OR(A129="✅",A129="⛔"),IF(AND(OR(ISNUMBER(Przychody!K140:AE140)),NOT(ISTEXT(Przychody!K140:AE140))),"✅","⛔"),IF(A129="",IF(AND(ISBLANK(Przychody!K140:AE140)),"","⛔")))</f>
        <v/>
      </c>
      <c r="B140" s="52" t="str">
        <f t="shared" ref="B140:C147" si="75">IF(ISBLANK(B129),"",B129)</f>
        <v/>
      </c>
      <c r="C140" s="461" t="str">
        <f t="shared" si="75"/>
        <v/>
      </c>
      <c r="D140" s="52"/>
      <c r="E140" s="52"/>
      <c r="F140" s="52"/>
      <c r="G140" s="52"/>
      <c r="H140" s="52"/>
      <c r="I140" s="52"/>
      <c r="J140" s="52"/>
      <c r="K140" s="343"/>
      <c r="L140" s="343"/>
      <c r="M140" s="343"/>
      <c r="N140" s="343"/>
      <c r="O140" s="343"/>
      <c r="P140" s="343"/>
      <c r="Q140" s="343"/>
      <c r="R140" s="343"/>
      <c r="S140" s="343"/>
      <c r="T140" s="343"/>
      <c r="U140" s="343"/>
      <c r="V140" s="343"/>
      <c r="W140" s="343"/>
      <c r="X140" s="343"/>
      <c r="Y140" s="343"/>
      <c r="Z140" s="343"/>
      <c r="AA140" s="343"/>
      <c r="AB140" s="343"/>
      <c r="AC140" s="343"/>
      <c r="AD140" s="343"/>
      <c r="AE140" s="343"/>
    </row>
    <row r="141" spans="1:31">
      <c r="A141" s="577" t="str" cm="1">
        <f t="array" ref="A141">IF(OR(A130="✅",A130="⛔"),IF(AND(OR(ISNUMBER(Przychody!K141:AE141)),NOT(ISTEXT(Przychody!K141:AE141))),"✅","⛔"),IF(A130="",IF(AND(ISBLANK(Przychody!K141:AE141)),"","⛔")))</f>
        <v/>
      </c>
      <c r="B141" s="52" t="str">
        <f t="shared" si="75"/>
        <v/>
      </c>
      <c r="C141" s="461" t="str">
        <f t="shared" si="75"/>
        <v/>
      </c>
      <c r="D141" s="52"/>
      <c r="E141" s="52"/>
      <c r="F141" s="52"/>
      <c r="G141" s="52"/>
      <c r="H141" s="52"/>
      <c r="I141" s="52"/>
      <c r="J141" s="52"/>
      <c r="K141" s="343"/>
      <c r="L141" s="343"/>
      <c r="M141" s="343"/>
      <c r="N141" s="343"/>
      <c r="O141" s="343"/>
      <c r="P141" s="343"/>
      <c r="Q141" s="343"/>
      <c r="R141" s="343"/>
      <c r="S141" s="343"/>
      <c r="T141" s="343"/>
      <c r="U141" s="343"/>
      <c r="V141" s="343"/>
      <c r="W141" s="343"/>
      <c r="X141" s="343"/>
      <c r="Y141" s="343"/>
      <c r="Z141" s="343"/>
      <c r="AA141" s="343"/>
      <c r="AB141" s="343"/>
      <c r="AC141" s="343"/>
      <c r="AD141" s="343"/>
      <c r="AE141" s="343"/>
    </row>
    <row r="142" spans="1:31">
      <c r="A142" s="577" t="str" cm="1">
        <f t="array" ref="A142">IF(OR(A131="✅",A131="⛔"),IF(AND(OR(ISNUMBER(Przychody!K142:AE142)),NOT(ISTEXT(Przychody!K142:AE142))),"✅","⛔"),IF(A131="",IF(AND(ISBLANK(Przychody!K142:AE142)),"","⛔")))</f>
        <v/>
      </c>
      <c r="B142" s="52" t="str">
        <f t="shared" si="75"/>
        <v/>
      </c>
      <c r="C142" s="461" t="str">
        <f t="shared" si="75"/>
        <v/>
      </c>
      <c r="D142" s="52"/>
      <c r="E142" s="52"/>
      <c r="F142" s="52"/>
      <c r="G142" s="52"/>
      <c r="H142" s="52"/>
      <c r="I142" s="52"/>
      <c r="J142" s="52"/>
      <c r="K142" s="343"/>
      <c r="L142" s="343"/>
      <c r="M142" s="343"/>
      <c r="N142" s="343"/>
      <c r="O142" s="343"/>
      <c r="P142" s="343"/>
      <c r="Q142" s="343"/>
      <c r="R142" s="343"/>
      <c r="S142" s="343"/>
      <c r="T142" s="343"/>
      <c r="U142" s="343"/>
      <c r="V142" s="343"/>
      <c r="W142" s="343"/>
      <c r="X142" s="343"/>
      <c r="Y142" s="343"/>
      <c r="Z142" s="343"/>
      <c r="AA142" s="343"/>
      <c r="AB142" s="343"/>
      <c r="AC142" s="343"/>
      <c r="AD142" s="343"/>
      <c r="AE142" s="343"/>
    </row>
    <row r="143" spans="1:31">
      <c r="A143" s="577" t="str" cm="1">
        <f t="array" ref="A143">IF(OR(A132="✅",A132="⛔"),IF(AND(OR(ISNUMBER(Przychody!K143:AE143)),NOT(ISTEXT(Przychody!K143:AE143))),"✅","⛔"),IF(A132="",IF(AND(ISBLANK(Przychody!K143:AE143)),"","⛔")))</f>
        <v/>
      </c>
      <c r="B143" s="52" t="str">
        <f t="shared" si="75"/>
        <v/>
      </c>
      <c r="C143" s="461" t="str">
        <f t="shared" si="75"/>
        <v/>
      </c>
      <c r="D143" s="52"/>
      <c r="E143" s="52"/>
      <c r="F143" s="52"/>
      <c r="G143" s="52"/>
      <c r="H143" s="52"/>
      <c r="I143" s="52"/>
      <c r="J143" s="52"/>
      <c r="K143" s="343"/>
      <c r="L143" s="343"/>
      <c r="M143" s="343"/>
      <c r="N143" s="343"/>
      <c r="O143" s="343"/>
      <c r="P143" s="343"/>
      <c r="Q143" s="343"/>
      <c r="R143" s="343"/>
      <c r="S143" s="343"/>
      <c r="T143" s="343"/>
      <c r="U143" s="343"/>
      <c r="V143" s="343"/>
      <c r="W143" s="343"/>
      <c r="X143" s="343"/>
      <c r="Y143" s="343"/>
      <c r="Z143" s="343"/>
      <c r="AA143" s="343"/>
      <c r="AB143" s="343"/>
      <c r="AC143" s="343"/>
      <c r="AD143" s="343"/>
      <c r="AE143" s="343"/>
    </row>
    <row r="144" spans="1:31">
      <c r="A144" s="577" t="str" cm="1">
        <f t="array" ref="A144">IF(OR(A133="✅",A133="⛔"),IF(AND(OR(ISNUMBER(Przychody!K144:AE144)),NOT(ISTEXT(Przychody!K144:AE144))),"✅","⛔"),IF(A133="",IF(AND(ISBLANK(Przychody!K144:AE144)),"","⛔")))</f>
        <v/>
      </c>
      <c r="B144" s="52" t="str">
        <f t="shared" si="75"/>
        <v/>
      </c>
      <c r="C144" s="461" t="str">
        <f t="shared" si="75"/>
        <v/>
      </c>
      <c r="D144" s="52"/>
      <c r="E144" s="52"/>
      <c r="F144" s="52"/>
      <c r="G144" s="52"/>
      <c r="H144" s="52"/>
      <c r="I144" s="52"/>
      <c r="J144" s="52"/>
      <c r="K144" s="343"/>
      <c r="L144" s="343"/>
      <c r="M144" s="343"/>
      <c r="N144" s="343"/>
      <c r="O144" s="343"/>
      <c r="P144" s="343"/>
      <c r="Q144" s="343"/>
      <c r="R144" s="343"/>
      <c r="S144" s="343"/>
      <c r="T144" s="343"/>
      <c r="U144" s="343"/>
      <c r="V144" s="343"/>
      <c r="W144" s="343"/>
      <c r="X144" s="343"/>
      <c r="Y144" s="343"/>
      <c r="Z144" s="343"/>
      <c r="AA144" s="343"/>
      <c r="AB144" s="343"/>
      <c r="AC144" s="343"/>
      <c r="AD144" s="343"/>
      <c r="AE144" s="343"/>
    </row>
    <row r="145" spans="1:31">
      <c r="A145" s="577" t="str" cm="1">
        <f t="array" ref="A145">IF(OR(A134="✅",A134="⛔"),IF(AND(OR(ISNUMBER(Przychody!K145:AE145)),NOT(ISTEXT(Przychody!K145:AE145))),"✅","⛔"),IF(A134="",IF(AND(ISBLANK(Przychody!K145:AE145)),"","⛔")))</f>
        <v/>
      </c>
      <c r="B145" s="52" t="str">
        <f t="shared" si="75"/>
        <v/>
      </c>
      <c r="C145" s="461" t="str">
        <f t="shared" si="75"/>
        <v/>
      </c>
      <c r="D145" s="52"/>
      <c r="E145" s="52"/>
      <c r="F145" s="52"/>
      <c r="G145" s="52"/>
      <c r="H145" s="52"/>
      <c r="I145" s="52"/>
      <c r="J145" s="52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1:31">
      <c r="A146" s="577" t="str" cm="1">
        <f t="array" ref="A146">IF(OR(A135="✅",A135="⛔"),IF(AND(OR(ISNUMBER(Przychody!K146:AE146)),NOT(ISTEXT(Przychody!K146:AE146))),"✅","⛔"),IF(A135="",IF(AND(ISBLANK(Przychody!K146:AE146)),"","⛔")))</f>
        <v/>
      </c>
      <c r="B146" s="52" t="str">
        <f t="shared" si="75"/>
        <v/>
      </c>
      <c r="C146" s="461" t="str">
        <f t="shared" si="75"/>
        <v/>
      </c>
      <c r="D146" s="52"/>
      <c r="E146" s="52"/>
      <c r="F146" s="52"/>
      <c r="G146" s="52"/>
      <c r="H146" s="52"/>
      <c r="I146" s="52"/>
      <c r="J146" s="52"/>
      <c r="K146" s="343"/>
      <c r="L146" s="343"/>
      <c r="M146" s="343"/>
      <c r="N146" s="343"/>
      <c r="O146" s="343"/>
      <c r="P146" s="343"/>
      <c r="Q146" s="343"/>
      <c r="R146" s="343"/>
      <c r="S146" s="343"/>
      <c r="T146" s="343"/>
      <c r="U146" s="343"/>
      <c r="V146" s="343"/>
      <c r="W146" s="343"/>
      <c r="X146" s="343"/>
      <c r="Y146" s="343"/>
      <c r="Z146" s="343"/>
      <c r="AA146" s="343"/>
      <c r="AB146" s="343"/>
      <c r="AC146" s="343"/>
      <c r="AD146" s="343"/>
      <c r="AE146" s="343"/>
    </row>
    <row r="147" spans="1:31">
      <c r="A147" s="577" t="str" cm="1">
        <f t="array" ref="A147">IF(OR(A136="✅",A136="⛔"),IF(AND(OR(ISNUMBER(Przychody!K147:AE147)),NOT(ISTEXT(Przychody!K147:AE147))),"✅","⛔"),IF(A136="",IF(AND(ISBLANK(Przychody!K147:AE147)),"","⛔")))</f>
        <v/>
      </c>
      <c r="B147" s="52" t="str">
        <f t="shared" si="75"/>
        <v/>
      </c>
      <c r="C147" s="461" t="str">
        <f t="shared" si="75"/>
        <v/>
      </c>
      <c r="D147" s="52"/>
      <c r="E147" s="52"/>
      <c r="F147" s="52"/>
      <c r="G147" s="52"/>
      <c r="H147" s="52"/>
      <c r="I147" s="52"/>
      <c r="J147" s="52"/>
      <c r="K147" s="343"/>
      <c r="L147" s="343"/>
      <c r="M147" s="343"/>
      <c r="N147" s="343"/>
      <c r="O147" s="343"/>
      <c r="P147" s="343"/>
      <c r="Q147" s="343"/>
      <c r="R147" s="343"/>
      <c r="S147" s="343"/>
      <c r="T147" s="343"/>
      <c r="U147" s="343"/>
      <c r="V147" s="343"/>
      <c r="W147" s="343"/>
      <c r="X147" s="343"/>
      <c r="Y147" s="343"/>
      <c r="Z147" s="343"/>
      <c r="AA147" s="343"/>
      <c r="AB147" s="343"/>
      <c r="AC147" s="343"/>
      <c r="AD147" s="343"/>
      <c r="AE147" s="343"/>
    </row>
    <row r="148" spans="1:31">
      <c r="B148" s="29" t="s">
        <v>251</v>
      </c>
      <c r="C148" s="29"/>
      <c r="D148" s="29"/>
      <c r="E148" s="29"/>
      <c r="F148" s="30"/>
      <c r="G148" s="30"/>
      <c r="H148" s="30"/>
      <c r="I148" s="30"/>
      <c r="J148" s="30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  <c r="U148" s="176"/>
      <c r="V148" s="176"/>
      <c r="W148" s="176"/>
      <c r="X148" s="176"/>
      <c r="Y148" s="176"/>
      <c r="Z148" s="176"/>
      <c r="AA148" s="176"/>
      <c r="AB148" s="176"/>
      <c r="AC148" s="176"/>
      <c r="AD148" s="176"/>
      <c r="AE148" s="176"/>
    </row>
    <row r="149" spans="1:31">
      <c r="A149" s="577" t="str">
        <f>IF(AND(A127="✅",A138="✅"),"✅",IF(AND(A127="",A138=""),"","⛔"))</f>
        <v/>
      </c>
      <c r="B149" s="52" t="str">
        <f>IF(ISBLANK(B138),"",B138)</f>
        <v/>
      </c>
      <c r="C149" s="461" t="str">
        <f>IF(ISBLANK(C138),"",C138)</f>
        <v/>
      </c>
      <c r="D149" s="52"/>
      <c r="E149" s="52"/>
      <c r="F149" s="52"/>
      <c r="G149" s="52"/>
      <c r="H149" s="52"/>
      <c r="I149" s="52"/>
      <c r="J149" s="52"/>
      <c r="K149" s="33">
        <f t="shared" ref="K149:AB149" si="76">IFERROR(IF(AND(K$180&gt;=Poczatek,K$180&lt;=Koniec),ROUND(K138*K127,0),0),0)</f>
        <v>0</v>
      </c>
      <c r="L149" s="33">
        <f t="shared" si="76"/>
        <v>0</v>
      </c>
      <c r="M149" s="33">
        <f t="shared" si="76"/>
        <v>0</v>
      </c>
      <c r="N149" s="33">
        <f t="shared" si="76"/>
        <v>0</v>
      </c>
      <c r="O149" s="33">
        <f t="shared" si="76"/>
        <v>0</v>
      </c>
      <c r="P149" s="33">
        <f t="shared" si="76"/>
        <v>0</v>
      </c>
      <c r="Q149" s="33">
        <f t="shared" si="76"/>
        <v>0</v>
      </c>
      <c r="R149" s="33">
        <f t="shared" si="76"/>
        <v>0</v>
      </c>
      <c r="S149" s="33">
        <f t="shared" si="76"/>
        <v>0</v>
      </c>
      <c r="T149" s="33">
        <f t="shared" si="76"/>
        <v>0</v>
      </c>
      <c r="U149" s="33">
        <f t="shared" si="76"/>
        <v>0</v>
      </c>
      <c r="V149" s="33">
        <f t="shared" si="76"/>
        <v>0</v>
      </c>
      <c r="W149" s="33">
        <f t="shared" si="76"/>
        <v>0</v>
      </c>
      <c r="X149" s="33">
        <f t="shared" si="76"/>
        <v>0</v>
      </c>
      <c r="Y149" s="33">
        <f t="shared" si="76"/>
        <v>0</v>
      </c>
      <c r="Z149" s="33">
        <f t="shared" si="76"/>
        <v>0</v>
      </c>
      <c r="AA149" s="33">
        <f t="shared" si="76"/>
        <v>0</v>
      </c>
      <c r="AB149" s="33">
        <f t="shared" si="76"/>
        <v>0</v>
      </c>
      <c r="AC149" s="33">
        <f t="shared" ref="AC149:AE149" si="77">IFERROR(IF(AND(AC$180&gt;=Poczatek,AC$180&lt;=Koniec),ROUND(AC138*AC127,0),0),0)</f>
        <v>0</v>
      </c>
      <c r="AD149" s="33">
        <f t="shared" si="77"/>
        <v>0</v>
      </c>
      <c r="AE149" s="33">
        <f t="shared" si="77"/>
        <v>0</v>
      </c>
    </row>
    <row r="150" spans="1:31">
      <c r="A150" s="577" t="str">
        <f t="shared" ref="A150:A158" si="78">IF(AND(A128="✅",A139="✅"),"✅",IF(AND(A128="",A139=""),"","⛔"))</f>
        <v/>
      </c>
      <c r="B150" s="52" t="str">
        <f>IF(ISBLANK(B139),"",B139)</f>
        <v/>
      </c>
      <c r="C150" s="461" t="str">
        <f>IF(ISBLANK(C139),"",C139)</f>
        <v/>
      </c>
      <c r="D150" s="52"/>
      <c r="E150" s="52"/>
      <c r="F150" s="52"/>
      <c r="G150" s="52"/>
      <c r="H150" s="52"/>
      <c r="I150" s="52"/>
      <c r="J150" s="52"/>
      <c r="K150" s="33">
        <f t="shared" ref="K150:AB150" si="79">IFERROR(IF(AND(K$180&gt;=Poczatek,K$180&lt;=Koniec),ROUND(K139*K128,0),0),0)</f>
        <v>0</v>
      </c>
      <c r="L150" s="33">
        <f t="shared" si="79"/>
        <v>0</v>
      </c>
      <c r="M150" s="33">
        <f t="shared" si="79"/>
        <v>0</v>
      </c>
      <c r="N150" s="33">
        <f t="shared" si="79"/>
        <v>0</v>
      </c>
      <c r="O150" s="33">
        <f t="shared" si="79"/>
        <v>0</v>
      </c>
      <c r="P150" s="33">
        <f t="shared" si="79"/>
        <v>0</v>
      </c>
      <c r="Q150" s="33">
        <f t="shared" si="79"/>
        <v>0</v>
      </c>
      <c r="R150" s="33">
        <f t="shared" si="79"/>
        <v>0</v>
      </c>
      <c r="S150" s="33">
        <f t="shared" si="79"/>
        <v>0</v>
      </c>
      <c r="T150" s="33">
        <f t="shared" si="79"/>
        <v>0</v>
      </c>
      <c r="U150" s="33">
        <f t="shared" si="79"/>
        <v>0</v>
      </c>
      <c r="V150" s="33">
        <f t="shared" si="79"/>
        <v>0</v>
      </c>
      <c r="W150" s="33">
        <f t="shared" si="79"/>
        <v>0</v>
      </c>
      <c r="X150" s="33">
        <f t="shared" si="79"/>
        <v>0</v>
      </c>
      <c r="Y150" s="33">
        <f t="shared" si="79"/>
        <v>0</v>
      </c>
      <c r="Z150" s="33">
        <f t="shared" si="79"/>
        <v>0</v>
      </c>
      <c r="AA150" s="33">
        <f t="shared" si="79"/>
        <v>0</v>
      </c>
      <c r="AB150" s="33">
        <f t="shared" si="79"/>
        <v>0</v>
      </c>
      <c r="AC150" s="33">
        <f t="shared" ref="AC150:AE150" si="80">IFERROR(IF(AND(AC$180&gt;=Poczatek,AC$180&lt;=Koniec),ROUND(AC139*AC128,0),0),0)</f>
        <v>0</v>
      </c>
      <c r="AD150" s="33">
        <f t="shared" si="80"/>
        <v>0</v>
      </c>
      <c r="AE150" s="33">
        <f t="shared" si="80"/>
        <v>0</v>
      </c>
    </row>
    <row r="151" spans="1:31">
      <c r="A151" s="577" t="str">
        <f t="shared" si="78"/>
        <v/>
      </c>
      <c r="B151" s="52" t="str">
        <f t="shared" ref="B151:B158" si="81">IF(ISBLANK(B140),"",B140)</f>
        <v/>
      </c>
      <c r="C151" s="461" t="str">
        <f t="shared" ref="C151:C158" si="82">IF(ISBLANK(C140),"",C140)</f>
        <v/>
      </c>
      <c r="D151" s="52"/>
      <c r="E151" s="52"/>
      <c r="F151" s="52"/>
      <c r="G151" s="52"/>
      <c r="H151" s="52"/>
      <c r="I151" s="52"/>
      <c r="J151" s="52"/>
      <c r="K151" s="33">
        <f t="shared" ref="K151:AB151" si="83">IFERROR(IF(AND(K$180&gt;=Poczatek,K$180&lt;=Koniec),ROUND(K140*K129,0),0),0)</f>
        <v>0</v>
      </c>
      <c r="L151" s="33">
        <f t="shared" si="83"/>
        <v>0</v>
      </c>
      <c r="M151" s="33">
        <f t="shared" si="83"/>
        <v>0</v>
      </c>
      <c r="N151" s="33">
        <f t="shared" si="83"/>
        <v>0</v>
      </c>
      <c r="O151" s="33">
        <f t="shared" si="83"/>
        <v>0</v>
      </c>
      <c r="P151" s="33">
        <f t="shared" si="83"/>
        <v>0</v>
      </c>
      <c r="Q151" s="33">
        <f t="shared" si="83"/>
        <v>0</v>
      </c>
      <c r="R151" s="33">
        <f t="shared" si="83"/>
        <v>0</v>
      </c>
      <c r="S151" s="33">
        <f t="shared" si="83"/>
        <v>0</v>
      </c>
      <c r="T151" s="33">
        <f t="shared" si="83"/>
        <v>0</v>
      </c>
      <c r="U151" s="33">
        <f t="shared" si="83"/>
        <v>0</v>
      </c>
      <c r="V151" s="33">
        <f t="shared" si="83"/>
        <v>0</v>
      </c>
      <c r="W151" s="33">
        <f t="shared" si="83"/>
        <v>0</v>
      </c>
      <c r="X151" s="33">
        <f t="shared" si="83"/>
        <v>0</v>
      </c>
      <c r="Y151" s="33">
        <f t="shared" si="83"/>
        <v>0</v>
      </c>
      <c r="Z151" s="33">
        <f t="shared" si="83"/>
        <v>0</v>
      </c>
      <c r="AA151" s="33">
        <f t="shared" si="83"/>
        <v>0</v>
      </c>
      <c r="AB151" s="33">
        <f t="shared" si="83"/>
        <v>0</v>
      </c>
      <c r="AC151" s="33">
        <f t="shared" ref="AC151:AE151" si="84">IFERROR(IF(AND(AC$180&gt;=Poczatek,AC$180&lt;=Koniec),ROUND(AC140*AC129,0),0),0)</f>
        <v>0</v>
      </c>
      <c r="AD151" s="33">
        <f t="shared" si="84"/>
        <v>0</v>
      </c>
      <c r="AE151" s="33">
        <f t="shared" si="84"/>
        <v>0</v>
      </c>
    </row>
    <row r="152" spans="1:31">
      <c r="A152" s="577" t="str">
        <f t="shared" si="78"/>
        <v/>
      </c>
      <c r="B152" s="52" t="str">
        <f t="shared" si="81"/>
        <v/>
      </c>
      <c r="C152" s="461" t="str">
        <f t="shared" si="82"/>
        <v/>
      </c>
      <c r="D152" s="52"/>
      <c r="E152" s="52"/>
      <c r="F152" s="52"/>
      <c r="G152" s="52"/>
      <c r="H152" s="52"/>
      <c r="I152" s="52"/>
      <c r="J152" s="52"/>
      <c r="K152" s="33">
        <f t="shared" ref="K152:AB152" si="85">IFERROR(IF(AND(K$180&gt;=Poczatek,K$180&lt;=Koniec),ROUND(K141*K130,0),0),0)</f>
        <v>0</v>
      </c>
      <c r="L152" s="33">
        <f t="shared" si="85"/>
        <v>0</v>
      </c>
      <c r="M152" s="33">
        <f t="shared" si="85"/>
        <v>0</v>
      </c>
      <c r="N152" s="33">
        <f t="shared" si="85"/>
        <v>0</v>
      </c>
      <c r="O152" s="33">
        <f t="shared" si="85"/>
        <v>0</v>
      </c>
      <c r="P152" s="33">
        <f t="shared" si="85"/>
        <v>0</v>
      </c>
      <c r="Q152" s="33">
        <f t="shared" si="85"/>
        <v>0</v>
      </c>
      <c r="R152" s="33">
        <f t="shared" si="85"/>
        <v>0</v>
      </c>
      <c r="S152" s="33">
        <f t="shared" si="85"/>
        <v>0</v>
      </c>
      <c r="T152" s="33">
        <f t="shared" si="85"/>
        <v>0</v>
      </c>
      <c r="U152" s="33">
        <f t="shared" si="85"/>
        <v>0</v>
      </c>
      <c r="V152" s="33">
        <f t="shared" si="85"/>
        <v>0</v>
      </c>
      <c r="W152" s="33">
        <f t="shared" si="85"/>
        <v>0</v>
      </c>
      <c r="X152" s="33">
        <f t="shared" si="85"/>
        <v>0</v>
      </c>
      <c r="Y152" s="33">
        <f t="shared" si="85"/>
        <v>0</v>
      </c>
      <c r="Z152" s="33">
        <f t="shared" si="85"/>
        <v>0</v>
      </c>
      <c r="AA152" s="33">
        <f t="shared" si="85"/>
        <v>0</v>
      </c>
      <c r="AB152" s="33">
        <f t="shared" si="85"/>
        <v>0</v>
      </c>
      <c r="AC152" s="33">
        <f t="shared" ref="AC152:AE152" si="86">IFERROR(IF(AND(AC$180&gt;=Poczatek,AC$180&lt;=Koniec),ROUND(AC141*AC130,0),0),0)</f>
        <v>0</v>
      </c>
      <c r="AD152" s="33">
        <f t="shared" si="86"/>
        <v>0</v>
      </c>
      <c r="AE152" s="33">
        <f t="shared" si="86"/>
        <v>0</v>
      </c>
    </row>
    <row r="153" spans="1:31">
      <c r="A153" s="577" t="str">
        <f t="shared" si="78"/>
        <v/>
      </c>
      <c r="B153" s="52" t="str">
        <f t="shared" si="81"/>
        <v/>
      </c>
      <c r="C153" s="469" t="str">
        <f t="shared" si="82"/>
        <v/>
      </c>
      <c r="D153" s="89"/>
      <c r="E153" s="52"/>
      <c r="F153" s="89"/>
      <c r="G153" s="89"/>
      <c r="H153" s="89"/>
      <c r="I153" s="89"/>
      <c r="J153" s="89"/>
      <c r="K153" s="33">
        <f t="shared" ref="K153:AB153" si="87">IFERROR(IF(AND(K$180&gt;=Poczatek,K$180&lt;=Koniec),ROUND(K142*K131,0),0),0)</f>
        <v>0</v>
      </c>
      <c r="L153" s="33">
        <f t="shared" si="87"/>
        <v>0</v>
      </c>
      <c r="M153" s="33">
        <f t="shared" si="87"/>
        <v>0</v>
      </c>
      <c r="N153" s="33">
        <f t="shared" si="87"/>
        <v>0</v>
      </c>
      <c r="O153" s="33">
        <f t="shared" si="87"/>
        <v>0</v>
      </c>
      <c r="P153" s="33">
        <f t="shared" si="87"/>
        <v>0</v>
      </c>
      <c r="Q153" s="33">
        <f t="shared" si="87"/>
        <v>0</v>
      </c>
      <c r="R153" s="33">
        <f t="shared" si="87"/>
        <v>0</v>
      </c>
      <c r="S153" s="33">
        <f t="shared" si="87"/>
        <v>0</v>
      </c>
      <c r="T153" s="33">
        <f t="shared" si="87"/>
        <v>0</v>
      </c>
      <c r="U153" s="33">
        <f t="shared" si="87"/>
        <v>0</v>
      </c>
      <c r="V153" s="33">
        <f t="shared" si="87"/>
        <v>0</v>
      </c>
      <c r="W153" s="33">
        <f t="shared" si="87"/>
        <v>0</v>
      </c>
      <c r="X153" s="33">
        <f t="shared" si="87"/>
        <v>0</v>
      </c>
      <c r="Y153" s="33">
        <f t="shared" si="87"/>
        <v>0</v>
      </c>
      <c r="Z153" s="33">
        <f t="shared" si="87"/>
        <v>0</v>
      </c>
      <c r="AA153" s="33">
        <f t="shared" si="87"/>
        <v>0</v>
      </c>
      <c r="AB153" s="33">
        <f t="shared" si="87"/>
        <v>0</v>
      </c>
      <c r="AC153" s="33">
        <f t="shared" ref="AC153:AE153" si="88">IFERROR(IF(AND(AC$180&gt;=Poczatek,AC$180&lt;=Koniec),ROUND(AC142*AC131,0),0),0)</f>
        <v>0</v>
      </c>
      <c r="AD153" s="33">
        <f t="shared" si="88"/>
        <v>0</v>
      </c>
      <c r="AE153" s="33">
        <f t="shared" si="88"/>
        <v>0</v>
      </c>
    </row>
    <row r="154" spans="1:31">
      <c r="A154" s="577" t="str">
        <f t="shared" si="78"/>
        <v/>
      </c>
      <c r="B154" s="52" t="str">
        <f t="shared" si="81"/>
        <v/>
      </c>
      <c r="C154" s="469" t="str">
        <f t="shared" si="82"/>
        <v/>
      </c>
      <c r="D154" s="89"/>
      <c r="E154" s="52"/>
      <c r="F154" s="89"/>
      <c r="G154" s="89"/>
      <c r="H154" s="89"/>
      <c r="I154" s="89"/>
      <c r="J154" s="89"/>
      <c r="K154" s="33">
        <f t="shared" ref="K154:AB154" si="89">IFERROR(IF(AND(K$180&gt;=Poczatek,K$180&lt;=Koniec),ROUND(K143*K132,0),0),0)</f>
        <v>0</v>
      </c>
      <c r="L154" s="33">
        <f t="shared" si="89"/>
        <v>0</v>
      </c>
      <c r="M154" s="33">
        <f t="shared" si="89"/>
        <v>0</v>
      </c>
      <c r="N154" s="33">
        <f t="shared" si="89"/>
        <v>0</v>
      </c>
      <c r="O154" s="33">
        <f t="shared" si="89"/>
        <v>0</v>
      </c>
      <c r="P154" s="33">
        <f t="shared" si="89"/>
        <v>0</v>
      </c>
      <c r="Q154" s="33">
        <f t="shared" si="89"/>
        <v>0</v>
      </c>
      <c r="R154" s="33">
        <f t="shared" si="89"/>
        <v>0</v>
      </c>
      <c r="S154" s="33">
        <f t="shared" si="89"/>
        <v>0</v>
      </c>
      <c r="T154" s="33">
        <f t="shared" si="89"/>
        <v>0</v>
      </c>
      <c r="U154" s="33">
        <f t="shared" si="89"/>
        <v>0</v>
      </c>
      <c r="V154" s="33">
        <f t="shared" si="89"/>
        <v>0</v>
      </c>
      <c r="W154" s="33">
        <f t="shared" si="89"/>
        <v>0</v>
      </c>
      <c r="X154" s="33">
        <f t="shared" si="89"/>
        <v>0</v>
      </c>
      <c r="Y154" s="33">
        <f t="shared" si="89"/>
        <v>0</v>
      </c>
      <c r="Z154" s="33">
        <f t="shared" si="89"/>
        <v>0</v>
      </c>
      <c r="AA154" s="33">
        <f t="shared" si="89"/>
        <v>0</v>
      </c>
      <c r="AB154" s="33">
        <f t="shared" si="89"/>
        <v>0</v>
      </c>
      <c r="AC154" s="33">
        <f t="shared" ref="AC154:AE154" si="90">IFERROR(IF(AND(AC$180&gt;=Poczatek,AC$180&lt;=Koniec),ROUND(AC143*AC132,0),0),0)</f>
        <v>0</v>
      </c>
      <c r="AD154" s="33">
        <f t="shared" si="90"/>
        <v>0</v>
      </c>
      <c r="AE154" s="33">
        <f t="shared" si="90"/>
        <v>0</v>
      </c>
    </row>
    <row r="155" spans="1:31">
      <c r="A155" s="577" t="str">
        <f t="shared" si="78"/>
        <v/>
      </c>
      <c r="B155" s="52" t="str">
        <f t="shared" si="81"/>
        <v/>
      </c>
      <c r="C155" s="469" t="str">
        <f t="shared" si="82"/>
        <v/>
      </c>
      <c r="D155" s="89"/>
      <c r="E155" s="52"/>
      <c r="F155" s="89"/>
      <c r="G155" s="89"/>
      <c r="H155" s="89"/>
      <c r="I155" s="89"/>
      <c r="J155" s="89"/>
      <c r="K155" s="33">
        <f t="shared" ref="K155:AB155" si="91">IFERROR(IF(AND(K$180&gt;=Poczatek,K$180&lt;=Koniec),ROUND(K144*K133,0),0),0)</f>
        <v>0</v>
      </c>
      <c r="L155" s="33">
        <f t="shared" si="91"/>
        <v>0</v>
      </c>
      <c r="M155" s="33">
        <f t="shared" si="91"/>
        <v>0</v>
      </c>
      <c r="N155" s="33">
        <f t="shared" si="91"/>
        <v>0</v>
      </c>
      <c r="O155" s="33">
        <f t="shared" si="91"/>
        <v>0</v>
      </c>
      <c r="P155" s="33">
        <f t="shared" si="91"/>
        <v>0</v>
      </c>
      <c r="Q155" s="33">
        <f t="shared" si="91"/>
        <v>0</v>
      </c>
      <c r="R155" s="33">
        <f t="shared" si="91"/>
        <v>0</v>
      </c>
      <c r="S155" s="33">
        <f t="shared" si="91"/>
        <v>0</v>
      </c>
      <c r="T155" s="33">
        <f t="shared" si="91"/>
        <v>0</v>
      </c>
      <c r="U155" s="33">
        <f t="shared" si="91"/>
        <v>0</v>
      </c>
      <c r="V155" s="33">
        <f t="shared" si="91"/>
        <v>0</v>
      </c>
      <c r="W155" s="33">
        <f t="shared" si="91"/>
        <v>0</v>
      </c>
      <c r="X155" s="33">
        <f t="shared" si="91"/>
        <v>0</v>
      </c>
      <c r="Y155" s="33">
        <f t="shared" si="91"/>
        <v>0</v>
      </c>
      <c r="Z155" s="33">
        <f t="shared" si="91"/>
        <v>0</v>
      </c>
      <c r="AA155" s="33">
        <f t="shared" si="91"/>
        <v>0</v>
      </c>
      <c r="AB155" s="33">
        <f t="shared" si="91"/>
        <v>0</v>
      </c>
      <c r="AC155" s="33">
        <f t="shared" ref="AC155:AE155" si="92">IFERROR(IF(AND(AC$180&gt;=Poczatek,AC$180&lt;=Koniec),ROUND(AC144*AC133,0),0),0)</f>
        <v>0</v>
      </c>
      <c r="AD155" s="33">
        <f t="shared" si="92"/>
        <v>0</v>
      </c>
      <c r="AE155" s="33">
        <f t="shared" si="92"/>
        <v>0</v>
      </c>
    </row>
    <row r="156" spans="1:31">
      <c r="A156" s="577" t="str">
        <f t="shared" si="78"/>
        <v/>
      </c>
      <c r="B156" s="52" t="str">
        <f t="shared" si="81"/>
        <v/>
      </c>
      <c r="C156" s="469" t="str">
        <f t="shared" si="82"/>
        <v/>
      </c>
      <c r="D156" s="89"/>
      <c r="E156" s="52"/>
      <c r="F156" s="89"/>
      <c r="G156" s="89"/>
      <c r="H156" s="89"/>
      <c r="I156" s="89"/>
      <c r="J156" s="89"/>
      <c r="K156" s="33">
        <f t="shared" ref="K156:AB156" si="93">IFERROR(IF(AND(K$180&gt;=Poczatek,K$180&lt;=Koniec),ROUND(K145*K134,0),0),0)</f>
        <v>0</v>
      </c>
      <c r="L156" s="33">
        <f t="shared" si="93"/>
        <v>0</v>
      </c>
      <c r="M156" s="33">
        <f t="shared" si="93"/>
        <v>0</v>
      </c>
      <c r="N156" s="33">
        <f t="shared" si="93"/>
        <v>0</v>
      </c>
      <c r="O156" s="33">
        <f t="shared" si="93"/>
        <v>0</v>
      </c>
      <c r="P156" s="33">
        <f t="shared" si="93"/>
        <v>0</v>
      </c>
      <c r="Q156" s="33">
        <f t="shared" si="93"/>
        <v>0</v>
      </c>
      <c r="R156" s="33">
        <f t="shared" si="93"/>
        <v>0</v>
      </c>
      <c r="S156" s="33">
        <f t="shared" si="93"/>
        <v>0</v>
      </c>
      <c r="T156" s="33">
        <f t="shared" si="93"/>
        <v>0</v>
      </c>
      <c r="U156" s="33">
        <f t="shared" si="93"/>
        <v>0</v>
      </c>
      <c r="V156" s="33">
        <f t="shared" si="93"/>
        <v>0</v>
      </c>
      <c r="W156" s="33">
        <f t="shared" si="93"/>
        <v>0</v>
      </c>
      <c r="X156" s="33">
        <f t="shared" si="93"/>
        <v>0</v>
      </c>
      <c r="Y156" s="33">
        <f t="shared" si="93"/>
        <v>0</v>
      </c>
      <c r="Z156" s="33">
        <f t="shared" si="93"/>
        <v>0</v>
      </c>
      <c r="AA156" s="33">
        <f t="shared" si="93"/>
        <v>0</v>
      </c>
      <c r="AB156" s="33">
        <f t="shared" si="93"/>
        <v>0</v>
      </c>
      <c r="AC156" s="33">
        <f t="shared" ref="AC156:AE156" si="94">IFERROR(IF(AND(AC$180&gt;=Poczatek,AC$180&lt;=Koniec),ROUND(AC145*AC134,0),0),0)</f>
        <v>0</v>
      </c>
      <c r="AD156" s="33">
        <f t="shared" si="94"/>
        <v>0</v>
      </c>
      <c r="AE156" s="33">
        <f t="shared" si="94"/>
        <v>0</v>
      </c>
    </row>
    <row r="157" spans="1:31">
      <c r="A157" s="577" t="str">
        <f t="shared" si="78"/>
        <v/>
      </c>
      <c r="B157" s="52" t="str">
        <f t="shared" si="81"/>
        <v/>
      </c>
      <c r="C157" s="469" t="str">
        <f t="shared" si="82"/>
        <v/>
      </c>
      <c r="D157" s="89"/>
      <c r="E157" s="52"/>
      <c r="F157" s="89"/>
      <c r="G157" s="89"/>
      <c r="H157" s="89"/>
      <c r="I157" s="89"/>
      <c r="J157" s="89"/>
      <c r="K157" s="33">
        <f t="shared" ref="K157:AB157" si="95">IFERROR(IF(AND(K$180&gt;=Poczatek,K$180&lt;=Koniec),ROUND(K146*K135,0),0),0)</f>
        <v>0</v>
      </c>
      <c r="L157" s="33">
        <f t="shared" si="95"/>
        <v>0</v>
      </c>
      <c r="M157" s="33">
        <f t="shared" si="95"/>
        <v>0</v>
      </c>
      <c r="N157" s="33">
        <f t="shared" si="95"/>
        <v>0</v>
      </c>
      <c r="O157" s="33">
        <f t="shared" si="95"/>
        <v>0</v>
      </c>
      <c r="P157" s="33">
        <f t="shared" si="95"/>
        <v>0</v>
      </c>
      <c r="Q157" s="33">
        <f t="shared" si="95"/>
        <v>0</v>
      </c>
      <c r="R157" s="33">
        <f t="shared" si="95"/>
        <v>0</v>
      </c>
      <c r="S157" s="33">
        <f t="shared" si="95"/>
        <v>0</v>
      </c>
      <c r="T157" s="33">
        <f t="shared" si="95"/>
        <v>0</v>
      </c>
      <c r="U157" s="33">
        <f t="shared" si="95"/>
        <v>0</v>
      </c>
      <c r="V157" s="33">
        <f t="shared" si="95"/>
        <v>0</v>
      </c>
      <c r="W157" s="33">
        <f t="shared" si="95"/>
        <v>0</v>
      </c>
      <c r="X157" s="33">
        <f t="shared" si="95"/>
        <v>0</v>
      </c>
      <c r="Y157" s="33">
        <f t="shared" si="95"/>
        <v>0</v>
      </c>
      <c r="Z157" s="33">
        <f t="shared" si="95"/>
        <v>0</v>
      </c>
      <c r="AA157" s="33">
        <f t="shared" si="95"/>
        <v>0</v>
      </c>
      <c r="AB157" s="33">
        <f t="shared" si="95"/>
        <v>0</v>
      </c>
      <c r="AC157" s="33">
        <f t="shared" ref="AC157:AE157" si="96">IFERROR(IF(AND(AC$180&gt;=Poczatek,AC$180&lt;=Koniec),ROUND(AC146*AC135,0),0),0)</f>
        <v>0</v>
      </c>
      <c r="AD157" s="33">
        <f t="shared" si="96"/>
        <v>0</v>
      </c>
      <c r="AE157" s="33">
        <f t="shared" si="96"/>
        <v>0</v>
      </c>
    </row>
    <row r="158" spans="1:31">
      <c r="A158" s="577" t="str">
        <f t="shared" si="78"/>
        <v/>
      </c>
      <c r="B158" s="52" t="str">
        <f t="shared" si="81"/>
        <v/>
      </c>
      <c r="C158" s="469" t="str">
        <f t="shared" si="82"/>
        <v/>
      </c>
      <c r="D158" s="89"/>
      <c r="E158" s="89"/>
      <c r="F158" s="89"/>
      <c r="G158" s="89"/>
      <c r="H158" s="89"/>
      <c r="I158" s="89"/>
      <c r="J158" s="89"/>
      <c r="K158" s="33">
        <f t="shared" ref="K158:AB158" si="97">IFERROR(IF(AND(K$180&gt;=Poczatek,K$180&lt;=Koniec),ROUND(K147*K136,0),0),0)</f>
        <v>0</v>
      </c>
      <c r="L158" s="33">
        <f t="shared" si="97"/>
        <v>0</v>
      </c>
      <c r="M158" s="33">
        <f t="shared" si="97"/>
        <v>0</v>
      </c>
      <c r="N158" s="33">
        <f t="shared" si="97"/>
        <v>0</v>
      </c>
      <c r="O158" s="33">
        <f t="shared" si="97"/>
        <v>0</v>
      </c>
      <c r="P158" s="33">
        <f t="shared" si="97"/>
        <v>0</v>
      </c>
      <c r="Q158" s="33">
        <f t="shared" si="97"/>
        <v>0</v>
      </c>
      <c r="R158" s="33">
        <f t="shared" si="97"/>
        <v>0</v>
      </c>
      <c r="S158" s="33">
        <f t="shared" si="97"/>
        <v>0</v>
      </c>
      <c r="T158" s="33">
        <f t="shared" si="97"/>
        <v>0</v>
      </c>
      <c r="U158" s="33">
        <f t="shared" si="97"/>
        <v>0</v>
      </c>
      <c r="V158" s="33">
        <f t="shared" si="97"/>
        <v>0</v>
      </c>
      <c r="W158" s="33">
        <f t="shared" si="97"/>
        <v>0</v>
      </c>
      <c r="X158" s="33">
        <f t="shared" si="97"/>
        <v>0</v>
      </c>
      <c r="Y158" s="33">
        <f t="shared" si="97"/>
        <v>0</v>
      </c>
      <c r="Z158" s="33">
        <f t="shared" si="97"/>
        <v>0</v>
      </c>
      <c r="AA158" s="33">
        <f t="shared" si="97"/>
        <v>0</v>
      </c>
      <c r="AB158" s="33">
        <f t="shared" si="97"/>
        <v>0</v>
      </c>
      <c r="AC158" s="33">
        <f t="shared" ref="AC158:AE158" si="98">IFERROR(IF(AND(AC$180&gt;=Poczatek,AC$180&lt;=Koniec),ROUND(AC147*AC136,0),0),0)</f>
        <v>0</v>
      </c>
      <c r="AD158" s="33">
        <f t="shared" si="98"/>
        <v>0</v>
      </c>
      <c r="AE158" s="33">
        <f t="shared" si="98"/>
        <v>0</v>
      </c>
    </row>
    <row r="159" spans="1:31">
      <c r="B159" s="178" t="s">
        <v>279</v>
      </c>
      <c r="C159" s="178"/>
      <c r="D159" s="178"/>
      <c r="E159" s="178"/>
      <c r="F159" s="178"/>
      <c r="G159" s="178"/>
      <c r="H159" s="178"/>
      <c r="I159" s="178"/>
      <c r="J159" s="178"/>
      <c r="K159" s="180">
        <f t="shared" ref="K159:W159" si="99">IF(LataProjekcji&lt;=Koniec,SUM(K149:K158),0)</f>
        <v>0</v>
      </c>
      <c r="L159" s="180">
        <f t="shared" si="99"/>
        <v>0</v>
      </c>
      <c r="M159" s="180">
        <f t="shared" si="99"/>
        <v>0</v>
      </c>
      <c r="N159" s="180">
        <f t="shared" si="99"/>
        <v>0</v>
      </c>
      <c r="O159" s="180">
        <f t="shared" si="99"/>
        <v>0</v>
      </c>
      <c r="P159" s="180">
        <f t="shared" si="99"/>
        <v>0</v>
      </c>
      <c r="Q159" s="180">
        <f t="shared" si="99"/>
        <v>0</v>
      </c>
      <c r="R159" s="180">
        <f t="shared" si="99"/>
        <v>0</v>
      </c>
      <c r="S159" s="180">
        <f t="shared" si="99"/>
        <v>0</v>
      </c>
      <c r="T159" s="180">
        <f t="shared" si="99"/>
        <v>0</v>
      </c>
      <c r="U159" s="180">
        <f t="shared" si="99"/>
        <v>0</v>
      </c>
      <c r="V159" s="180">
        <f t="shared" si="99"/>
        <v>0</v>
      </c>
      <c r="W159" s="180">
        <f t="shared" si="99"/>
        <v>0</v>
      </c>
      <c r="X159" s="180">
        <f t="shared" ref="X159:AB159" si="100">IF(LataProjekcji&lt;=Koniec,SUM(X149:X158),0)</f>
        <v>0</v>
      </c>
      <c r="Y159" s="180">
        <f t="shared" si="100"/>
        <v>0</v>
      </c>
      <c r="Z159" s="180">
        <f t="shared" si="100"/>
        <v>0</v>
      </c>
      <c r="AA159" s="180">
        <f t="shared" si="100"/>
        <v>0</v>
      </c>
      <c r="AB159" s="180">
        <f t="shared" si="100"/>
        <v>0</v>
      </c>
      <c r="AC159" s="180">
        <f t="shared" ref="AC159:AE159" si="101">IF(LataProjekcji&lt;=Koniec,SUM(AC149:AC158),0)</f>
        <v>0</v>
      </c>
      <c r="AD159" s="180">
        <f t="shared" si="101"/>
        <v>0</v>
      </c>
      <c r="AE159" s="180">
        <f t="shared" si="101"/>
        <v>0</v>
      </c>
    </row>
    <row r="160" spans="1:31"/>
    <row r="161" spans="1:31">
      <c r="K161" s="450"/>
      <c r="L161" s="450"/>
      <c r="M161" s="450"/>
      <c r="N161" s="450"/>
      <c r="O161" s="450"/>
      <c r="P161" s="450"/>
      <c r="Q161" s="450"/>
      <c r="R161" s="450"/>
      <c r="S161" s="450"/>
      <c r="T161" s="450"/>
      <c r="U161" s="450"/>
      <c r="V161" s="450"/>
    </row>
    <row r="162" spans="1:31">
      <c r="B162" s="235" t="s">
        <v>253</v>
      </c>
      <c r="C162" s="231"/>
      <c r="D162" s="235"/>
      <c r="E162" s="235"/>
      <c r="F162" s="230"/>
      <c r="G162" s="230"/>
      <c r="H162" s="230"/>
      <c r="I162" s="230"/>
      <c r="J162" s="230"/>
      <c r="K162" s="243" t="str">
        <f t="shared" ref="K162:AE162" si="102">LataProjekcji</f>
        <v>Uzupełnij dane</v>
      </c>
      <c r="L162" s="243" t="str">
        <f t="shared" si="102"/>
        <v/>
      </c>
      <c r="M162" s="243" t="str">
        <f t="shared" si="102"/>
        <v/>
      </c>
      <c r="N162" s="243" t="str">
        <f t="shared" si="102"/>
        <v/>
      </c>
      <c r="O162" s="243" t="str">
        <f t="shared" si="102"/>
        <v/>
      </c>
      <c r="P162" s="243" t="str">
        <f t="shared" si="102"/>
        <v/>
      </c>
      <c r="Q162" s="243" t="str">
        <f t="shared" si="102"/>
        <v/>
      </c>
      <c r="R162" s="243" t="str">
        <f t="shared" si="102"/>
        <v/>
      </c>
      <c r="S162" s="243" t="str">
        <f t="shared" si="102"/>
        <v/>
      </c>
      <c r="T162" s="243" t="str">
        <f t="shared" si="102"/>
        <v/>
      </c>
      <c r="U162" s="243" t="str">
        <f t="shared" si="102"/>
        <v/>
      </c>
      <c r="V162" s="243" t="str">
        <f t="shared" si="102"/>
        <v/>
      </c>
      <c r="W162" s="243" t="str">
        <f t="shared" si="102"/>
        <v/>
      </c>
      <c r="X162" s="243" t="str">
        <f t="shared" si="102"/>
        <v/>
      </c>
      <c r="Y162" s="243" t="str">
        <f t="shared" si="102"/>
        <v/>
      </c>
      <c r="Z162" s="243" t="str">
        <f t="shared" si="102"/>
        <v/>
      </c>
      <c r="AA162" s="243" t="str">
        <f t="shared" si="102"/>
        <v/>
      </c>
      <c r="AB162" s="243" t="str">
        <f t="shared" si="102"/>
        <v/>
      </c>
      <c r="AC162" s="243" t="str">
        <f t="shared" si="102"/>
        <v/>
      </c>
      <c r="AD162" s="243" t="str">
        <f t="shared" si="102"/>
        <v/>
      </c>
      <c r="AE162" s="243" t="str">
        <f t="shared" si="102"/>
        <v/>
      </c>
    </row>
    <row r="163" spans="1:31">
      <c r="A163" s="577" t="str" cm="1">
        <f t="array" ref="A163">Weryfikacja_wypelnienia_Przychody_Projekt</f>
        <v/>
      </c>
      <c r="B163" s="9"/>
      <c r="C163" s="304"/>
      <c r="D163" s="296"/>
      <c r="E163" s="296"/>
      <c r="F163" s="296"/>
      <c r="G163" s="55"/>
      <c r="H163" s="55"/>
      <c r="I163" s="55"/>
      <c r="J163" s="55"/>
      <c r="K163" s="342"/>
      <c r="L163" s="342"/>
      <c r="M163" s="342"/>
      <c r="N163" s="342"/>
      <c r="O163" s="342"/>
      <c r="P163" s="342"/>
      <c r="Q163" s="342"/>
      <c r="R163" s="342"/>
      <c r="S163" s="342"/>
      <c r="T163" s="342"/>
      <c r="U163" s="342"/>
      <c r="V163" s="342"/>
      <c r="W163" s="342"/>
      <c r="X163" s="342"/>
      <c r="Y163" s="342"/>
      <c r="Z163" s="342"/>
      <c r="AA163" s="342"/>
      <c r="AB163" s="342"/>
      <c r="AC163" s="342"/>
      <c r="AD163" s="342"/>
      <c r="AE163" s="342"/>
    </row>
    <row r="164" spans="1:31">
      <c r="A164" s="577" t="str" cm="1">
        <f t="array" ref="A164">Weryfikacja_wypelnienia_Przychody_Projekt</f>
        <v/>
      </c>
      <c r="B164" s="9"/>
      <c r="C164" s="304"/>
      <c r="D164" s="296"/>
      <c r="E164" s="296"/>
      <c r="F164" s="296"/>
      <c r="G164" s="55"/>
      <c r="H164" s="55"/>
      <c r="I164" s="55"/>
      <c r="J164" s="55"/>
      <c r="K164" s="342"/>
      <c r="L164" s="342"/>
      <c r="M164" s="342"/>
      <c r="N164" s="342"/>
      <c r="O164" s="342"/>
      <c r="P164" s="342"/>
      <c r="Q164" s="342"/>
      <c r="R164" s="342"/>
      <c r="S164" s="342"/>
      <c r="T164" s="342"/>
      <c r="U164" s="342"/>
      <c r="V164" s="342"/>
      <c r="W164" s="342"/>
      <c r="X164" s="342"/>
      <c r="Y164" s="342"/>
      <c r="Z164" s="342"/>
      <c r="AA164" s="342"/>
      <c r="AB164" s="342"/>
      <c r="AC164" s="342"/>
      <c r="AD164" s="342"/>
      <c r="AE164" s="342"/>
    </row>
    <row r="165" spans="1:31">
      <c r="A165" s="577" t="str" cm="1">
        <f t="array" ref="A165">Weryfikacja_wypelnienia_Przychody_Projekt</f>
        <v/>
      </c>
      <c r="B165" s="9"/>
      <c r="C165" s="304"/>
      <c r="D165" s="296"/>
      <c r="E165" s="296"/>
      <c r="F165" s="296"/>
      <c r="G165" s="55"/>
      <c r="H165" s="55"/>
      <c r="I165" s="55"/>
      <c r="J165" s="55"/>
      <c r="K165" s="342"/>
      <c r="L165" s="342"/>
      <c r="M165" s="342"/>
      <c r="N165" s="342"/>
      <c r="O165" s="342"/>
      <c r="P165" s="342"/>
      <c r="Q165" s="342"/>
      <c r="R165" s="342"/>
      <c r="S165" s="342"/>
      <c r="T165" s="342"/>
      <c r="U165" s="342"/>
      <c r="V165" s="342"/>
      <c r="W165" s="342"/>
      <c r="X165" s="342"/>
      <c r="Y165" s="342"/>
      <c r="Z165" s="342"/>
      <c r="AA165" s="342"/>
      <c r="AB165" s="342"/>
      <c r="AC165" s="342"/>
      <c r="AD165" s="342"/>
      <c r="AE165" s="342"/>
    </row>
    <row r="166" spans="1:31">
      <c r="A166" s="577" t="str" cm="1">
        <f t="array" ref="A166">Weryfikacja_wypelnienia_Przychody_Projekt</f>
        <v/>
      </c>
      <c r="B166" s="9"/>
      <c r="C166" s="304"/>
      <c r="D166" s="296"/>
      <c r="E166" s="296"/>
      <c r="F166" s="296"/>
      <c r="G166" s="55"/>
      <c r="H166" s="55"/>
      <c r="I166" s="55"/>
      <c r="J166" s="55"/>
      <c r="K166" s="342"/>
      <c r="L166" s="342"/>
      <c r="M166" s="342"/>
      <c r="N166" s="342"/>
      <c r="O166" s="342"/>
      <c r="P166" s="342"/>
      <c r="Q166" s="342"/>
      <c r="R166" s="342"/>
      <c r="S166" s="342"/>
      <c r="T166" s="342"/>
      <c r="U166" s="342"/>
      <c r="V166" s="342"/>
      <c r="W166" s="342"/>
      <c r="X166" s="342"/>
      <c r="Y166" s="342"/>
      <c r="Z166" s="342"/>
      <c r="AA166" s="342"/>
      <c r="AB166" s="342"/>
      <c r="AC166" s="342"/>
      <c r="AD166" s="342"/>
      <c r="AE166" s="342"/>
    </row>
    <row r="167" spans="1:31">
      <c r="A167" s="577" t="str" cm="1">
        <f t="array" ref="A167">Weryfikacja_wypelnienia_Przychody_Projekt</f>
        <v/>
      </c>
      <c r="B167" s="9"/>
      <c r="C167" s="304"/>
      <c r="D167" s="296"/>
      <c r="E167" s="296"/>
      <c r="F167" s="296"/>
      <c r="G167" s="55"/>
      <c r="H167" s="55"/>
      <c r="I167" s="55"/>
      <c r="J167" s="55"/>
      <c r="K167" s="342"/>
      <c r="L167" s="342"/>
      <c r="M167" s="342"/>
      <c r="N167" s="342"/>
      <c r="O167" s="342"/>
      <c r="P167" s="342"/>
      <c r="Q167" s="342"/>
      <c r="R167" s="342"/>
      <c r="S167" s="342"/>
      <c r="T167" s="342"/>
      <c r="U167" s="342"/>
      <c r="V167" s="342"/>
      <c r="W167" s="342"/>
      <c r="X167" s="342"/>
      <c r="Y167" s="342"/>
      <c r="Z167" s="342"/>
      <c r="AA167" s="342"/>
      <c r="AB167" s="342"/>
      <c r="AC167" s="342"/>
      <c r="AD167" s="342"/>
      <c r="AE167" s="342"/>
    </row>
    <row r="168" spans="1:31">
      <c r="B168" s="178" t="s">
        <v>254</v>
      </c>
      <c r="C168" s="179"/>
      <c r="D168" s="179"/>
      <c r="E168" s="179"/>
      <c r="F168" s="178"/>
      <c r="G168" s="178"/>
      <c r="H168" s="178"/>
      <c r="I168" s="178"/>
      <c r="J168" s="178"/>
      <c r="K168" s="180">
        <f t="shared" ref="K168:W168" si="103">IF(LataProjekcji&lt;=Koniec,ROUND(SUM(K163:K167),0),0)</f>
        <v>0</v>
      </c>
      <c r="L168" s="180">
        <f t="shared" si="103"/>
        <v>0</v>
      </c>
      <c r="M168" s="180">
        <f t="shared" si="103"/>
        <v>0</v>
      </c>
      <c r="N168" s="180">
        <f t="shared" si="103"/>
        <v>0</v>
      </c>
      <c r="O168" s="180">
        <f t="shared" si="103"/>
        <v>0</v>
      </c>
      <c r="P168" s="180">
        <f t="shared" si="103"/>
        <v>0</v>
      </c>
      <c r="Q168" s="180">
        <f t="shared" si="103"/>
        <v>0</v>
      </c>
      <c r="R168" s="180">
        <f t="shared" si="103"/>
        <v>0</v>
      </c>
      <c r="S168" s="180">
        <f t="shared" si="103"/>
        <v>0</v>
      </c>
      <c r="T168" s="180">
        <f t="shared" si="103"/>
        <v>0</v>
      </c>
      <c r="U168" s="180">
        <f t="shared" si="103"/>
        <v>0</v>
      </c>
      <c r="V168" s="180">
        <f t="shared" si="103"/>
        <v>0</v>
      </c>
      <c r="W168" s="180">
        <f t="shared" si="103"/>
        <v>0</v>
      </c>
      <c r="X168" s="180">
        <f t="shared" ref="X168:AB168" si="104">IF(LataProjekcji&lt;=Koniec,ROUND(SUM(X163:X167),0),0)</f>
        <v>0</v>
      </c>
      <c r="Y168" s="180">
        <f t="shared" si="104"/>
        <v>0</v>
      </c>
      <c r="Z168" s="180">
        <f t="shared" si="104"/>
        <v>0</v>
      </c>
      <c r="AA168" s="180">
        <f t="shared" si="104"/>
        <v>0</v>
      </c>
      <c r="AB168" s="180">
        <f t="shared" si="104"/>
        <v>0</v>
      </c>
      <c r="AC168" s="180">
        <f t="shared" ref="AC168:AE168" si="105">IF(LataProjekcji&lt;=Koniec,ROUND(SUM(AC163:AC167),0),0)</f>
        <v>0</v>
      </c>
      <c r="AD168" s="180">
        <f t="shared" si="105"/>
        <v>0</v>
      </c>
      <c r="AE168" s="180">
        <f t="shared" si="105"/>
        <v>0</v>
      </c>
    </row>
    <row r="169" spans="1:31">
      <c r="B169" s="7"/>
      <c r="F169" s="7"/>
      <c r="G169" s="7"/>
      <c r="H169" s="7"/>
      <c r="I169" s="7"/>
      <c r="J169" s="7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</row>
    <row r="170" spans="1:31">
      <c r="B170" s="7"/>
      <c r="F170" s="7"/>
      <c r="G170" s="7"/>
      <c r="H170" s="7"/>
      <c r="I170" s="7"/>
      <c r="J170" s="7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</row>
    <row r="171" spans="1:31">
      <c r="B171" s="235" t="s">
        <v>255</v>
      </c>
      <c r="C171" s="231"/>
      <c r="D171" s="235"/>
      <c r="E171" s="235"/>
      <c r="F171" s="230"/>
      <c r="G171" s="230"/>
      <c r="H171" s="230"/>
      <c r="I171" s="230"/>
      <c r="J171" s="230"/>
      <c r="K171" s="243" t="str">
        <f t="shared" ref="K171:AE171" si="106">LataProjekcji</f>
        <v>Uzupełnij dane</v>
      </c>
      <c r="L171" s="243" t="str">
        <f t="shared" si="106"/>
        <v/>
      </c>
      <c r="M171" s="243" t="str">
        <f t="shared" si="106"/>
        <v/>
      </c>
      <c r="N171" s="243" t="str">
        <f t="shared" si="106"/>
        <v/>
      </c>
      <c r="O171" s="243" t="str">
        <f t="shared" si="106"/>
        <v/>
      </c>
      <c r="P171" s="243" t="str">
        <f t="shared" si="106"/>
        <v/>
      </c>
      <c r="Q171" s="243" t="str">
        <f t="shared" si="106"/>
        <v/>
      </c>
      <c r="R171" s="243" t="str">
        <f t="shared" si="106"/>
        <v/>
      </c>
      <c r="S171" s="243" t="str">
        <f t="shared" si="106"/>
        <v/>
      </c>
      <c r="T171" s="243" t="str">
        <f t="shared" si="106"/>
        <v/>
      </c>
      <c r="U171" s="243" t="str">
        <f t="shared" si="106"/>
        <v/>
      </c>
      <c r="V171" s="243" t="str">
        <f t="shared" si="106"/>
        <v/>
      </c>
      <c r="W171" s="243" t="str">
        <f t="shared" si="106"/>
        <v/>
      </c>
      <c r="X171" s="243" t="str">
        <f t="shared" si="106"/>
        <v/>
      </c>
      <c r="Y171" s="243" t="str">
        <f t="shared" si="106"/>
        <v/>
      </c>
      <c r="Z171" s="243" t="str">
        <f t="shared" si="106"/>
        <v/>
      </c>
      <c r="AA171" s="243" t="str">
        <f t="shared" si="106"/>
        <v/>
      </c>
      <c r="AB171" s="243" t="str">
        <f t="shared" si="106"/>
        <v/>
      </c>
      <c r="AC171" s="243" t="str">
        <f t="shared" si="106"/>
        <v/>
      </c>
      <c r="AD171" s="243" t="str">
        <f t="shared" si="106"/>
        <v/>
      </c>
      <c r="AE171" s="243" t="str">
        <f t="shared" si="106"/>
        <v/>
      </c>
    </row>
    <row r="172" spans="1:31">
      <c r="A172" s="577" t="str" cm="1">
        <f t="array" ref="A172">Weryfikacja_wypelnienia_Przychody_Projekt</f>
        <v/>
      </c>
      <c r="B172" s="9"/>
      <c r="C172" s="304"/>
      <c r="D172" s="296"/>
      <c r="E172" s="296"/>
      <c r="F172" s="296"/>
      <c r="G172" s="55"/>
      <c r="H172" s="55"/>
      <c r="I172" s="55"/>
      <c r="J172" s="55"/>
      <c r="K172" s="342"/>
      <c r="L172" s="342"/>
      <c r="M172" s="342"/>
      <c r="N172" s="342"/>
      <c r="O172" s="342"/>
      <c r="P172" s="342"/>
      <c r="Q172" s="342"/>
      <c r="R172" s="342"/>
      <c r="S172" s="342"/>
      <c r="T172" s="342"/>
      <c r="U172" s="342"/>
      <c r="V172" s="342"/>
      <c r="W172" s="342"/>
      <c r="X172" s="342"/>
      <c r="Y172" s="342"/>
      <c r="Z172" s="342"/>
      <c r="AA172" s="342"/>
      <c r="AB172" s="342"/>
      <c r="AC172" s="342"/>
      <c r="AD172" s="342"/>
      <c r="AE172" s="342"/>
    </row>
    <row r="173" spans="1:31">
      <c r="A173" s="577" t="str" cm="1">
        <f t="array" ref="A173">Weryfikacja_wypelnienia_Przychody_Projekt</f>
        <v/>
      </c>
      <c r="B173" s="9"/>
      <c r="C173" s="304"/>
      <c r="D173" s="296"/>
      <c r="E173" s="296"/>
      <c r="F173" s="296"/>
      <c r="G173" s="55"/>
      <c r="H173" s="55"/>
      <c r="I173" s="55"/>
      <c r="J173" s="55"/>
      <c r="K173" s="342"/>
      <c r="L173" s="342"/>
      <c r="M173" s="342"/>
      <c r="N173" s="342"/>
      <c r="O173" s="342"/>
      <c r="P173" s="342"/>
      <c r="Q173" s="342"/>
      <c r="R173" s="342"/>
      <c r="S173" s="342"/>
      <c r="T173" s="342"/>
      <c r="U173" s="342"/>
      <c r="V173" s="342"/>
      <c r="W173" s="342"/>
      <c r="X173" s="342"/>
      <c r="Y173" s="342"/>
      <c r="Z173" s="342"/>
      <c r="AA173" s="342"/>
      <c r="AB173" s="342"/>
      <c r="AC173" s="342"/>
      <c r="AD173" s="342"/>
      <c r="AE173" s="342"/>
    </row>
    <row r="174" spans="1:31">
      <c r="A174" s="577" t="str" cm="1">
        <f t="array" ref="A174">Weryfikacja_wypelnienia_Przychody_Projekt</f>
        <v/>
      </c>
      <c r="B174" s="9"/>
      <c r="C174" s="304"/>
      <c r="D174" s="296"/>
      <c r="E174" s="296"/>
      <c r="F174" s="296"/>
      <c r="G174" s="55"/>
      <c r="H174" s="55"/>
      <c r="I174" s="55"/>
      <c r="J174" s="55"/>
      <c r="K174" s="342"/>
      <c r="L174" s="342"/>
      <c r="M174" s="342"/>
      <c r="N174" s="342"/>
      <c r="O174" s="342"/>
      <c r="P174" s="342"/>
      <c r="Q174" s="342"/>
      <c r="R174" s="342"/>
      <c r="S174" s="342"/>
      <c r="T174" s="342"/>
      <c r="U174" s="342"/>
      <c r="V174" s="342"/>
      <c r="W174" s="342"/>
      <c r="X174" s="342"/>
      <c r="Y174" s="342"/>
      <c r="Z174" s="342"/>
      <c r="AA174" s="342"/>
      <c r="AB174" s="342"/>
      <c r="AC174" s="342"/>
      <c r="AD174" s="342"/>
      <c r="AE174" s="342"/>
    </row>
    <row r="175" spans="1:31">
      <c r="A175" s="577" t="str" cm="1">
        <f t="array" ref="A175">Weryfikacja_wypelnienia_Przychody_Projekt</f>
        <v/>
      </c>
      <c r="B175" s="9"/>
      <c r="C175" s="304"/>
      <c r="D175" s="296"/>
      <c r="E175" s="296"/>
      <c r="F175" s="296"/>
      <c r="G175" s="55"/>
      <c r="H175" s="55"/>
      <c r="I175" s="55"/>
      <c r="J175" s="55"/>
      <c r="K175" s="342"/>
      <c r="L175" s="342"/>
      <c r="M175" s="342"/>
      <c r="N175" s="342"/>
      <c r="O175" s="342"/>
      <c r="P175" s="342"/>
      <c r="Q175" s="342"/>
      <c r="R175" s="342"/>
      <c r="S175" s="342"/>
      <c r="T175" s="342"/>
      <c r="U175" s="342"/>
      <c r="V175" s="342"/>
      <c r="W175" s="342"/>
      <c r="X175" s="342"/>
      <c r="Y175" s="342"/>
      <c r="Z175" s="342"/>
      <c r="AA175" s="342"/>
      <c r="AB175" s="342"/>
      <c r="AC175" s="342"/>
      <c r="AD175" s="342"/>
      <c r="AE175" s="342"/>
    </row>
    <row r="176" spans="1:31">
      <c r="A176" s="577" t="str" cm="1">
        <f t="array" ref="A176">Weryfikacja_wypelnienia_Przychody_Projekt</f>
        <v/>
      </c>
      <c r="B176" s="9"/>
      <c r="C176" s="304"/>
      <c r="D176" s="296"/>
      <c r="E176" s="296"/>
      <c r="F176" s="296"/>
      <c r="G176" s="55"/>
      <c r="H176" s="55"/>
      <c r="I176" s="55"/>
      <c r="J176" s="55"/>
      <c r="K176" s="342"/>
      <c r="L176" s="342"/>
      <c r="M176" s="342"/>
      <c r="N176" s="342"/>
      <c r="O176" s="342"/>
      <c r="P176" s="342"/>
      <c r="Q176" s="342"/>
      <c r="R176" s="342"/>
      <c r="S176" s="342"/>
      <c r="T176" s="342"/>
      <c r="U176" s="342"/>
      <c r="V176" s="342"/>
      <c r="W176" s="342"/>
      <c r="X176" s="342"/>
      <c r="Y176" s="342"/>
      <c r="Z176" s="342"/>
      <c r="AA176" s="342"/>
      <c r="AB176" s="342"/>
      <c r="AC176" s="342"/>
      <c r="AD176" s="342"/>
      <c r="AE176" s="342"/>
    </row>
    <row r="177" spans="1:31">
      <c r="B177" s="178" t="s">
        <v>256</v>
      </c>
      <c r="C177" s="179"/>
      <c r="D177" s="179"/>
      <c r="E177" s="179"/>
      <c r="F177" s="178"/>
      <c r="G177" s="178"/>
      <c r="H177" s="178"/>
      <c r="I177" s="178"/>
      <c r="J177" s="178"/>
      <c r="K177" s="180">
        <f t="shared" ref="K177:W177" si="107">IF(LataProjekcji&lt;=Koniec,ROUND(SUM(K172:K176),0),0)</f>
        <v>0</v>
      </c>
      <c r="L177" s="180">
        <f t="shared" si="107"/>
        <v>0</v>
      </c>
      <c r="M177" s="180">
        <f t="shared" si="107"/>
        <v>0</v>
      </c>
      <c r="N177" s="180">
        <f t="shared" si="107"/>
        <v>0</v>
      </c>
      <c r="O177" s="180">
        <f t="shared" si="107"/>
        <v>0</v>
      </c>
      <c r="P177" s="180">
        <f t="shared" si="107"/>
        <v>0</v>
      </c>
      <c r="Q177" s="180">
        <f t="shared" si="107"/>
        <v>0</v>
      </c>
      <c r="R177" s="180">
        <f t="shared" si="107"/>
        <v>0</v>
      </c>
      <c r="S177" s="180">
        <f t="shared" si="107"/>
        <v>0</v>
      </c>
      <c r="T177" s="180">
        <f t="shared" si="107"/>
        <v>0</v>
      </c>
      <c r="U177" s="180">
        <f t="shared" si="107"/>
        <v>0</v>
      </c>
      <c r="V177" s="180">
        <f t="shared" si="107"/>
        <v>0</v>
      </c>
      <c r="W177" s="180">
        <f t="shared" si="107"/>
        <v>0</v>
      </c>
      <c r="X177" s="180">
        <f t="shared" ref="X177:AB177" si="108">IF(LataProjekcji&lt;=Koniec,ROUND(SUM(X172:X176),0),0)</f>
        <v>0</v>
      </c>
      <c r="Y177" s="180">
        <f t="shared" si="108"/>
        <v>0</v>
      </c>
      <c r="Z177" s="180">
        <f t="shared" si="108"/>
        <v>0</v>
      </c>
      <c r="AA177" s="180">
        <f t="shared" si="108"/>
        <v>0</v>
      </c>
      <c r="AB177" s="180">
        <f t="shared" si="108"/>
        <v>0</v>
      </c>
      <c r="AC177" s="180">
        <f t="shared" ref="AC177:AE177" si="109">IF(LataProjekcji&lt;=Koniec,ROUND(SUM(AC172:AC176),0),0)</f>
        <v>0</v>
      </c>
      <c r="AD177" s="180">
        <f t="shared" si="109"/>
        <v>0</v>
      </c>
      <c r="AE177" s="180">
        <f t="shared" si="109"/>
        <v>0</v>
      </c>
    </row>
    <row r="178" spans="1:31">
      <c r="B178" s="7"/>
      <c r="F178" s="7"/>
      <c r="G178" s="7"/>
      <c r="H178" s="7"/>
      <c r="I178" s="7"/>
      <c r="J178" s="7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</row>
    <row r="179" spans="1:31"/>
    <row r="180" spans="1:31">
      <c r="B180" s="235" t="s">
        <v>280</v>
      </c>
      <c r="C180" s="231"/>
      <c r="D180" s="235"/>
      <c r="E180" s="235"/>
      <c r="F180" s="230"/>
      <c r="G180" s="230"/>
      <c r="H180" s="230"/>
      <c r="I180" s="230"/>
      <c r="J180" s="230"/>
      <c r="K180" s="243" t="str">
        <f t="shared" ref="K180:AE180" si="110">LataProjekcji</f>
        <v>Uzupełnij dane</v>
      </c>
      <c r="L180" s="243" t="str">
        <f t="shared" si="110"/>
        <v/>
      </c>
      <c r="M180" s="243" t="str">
        <f t="shared" si="110"/>
        <v/>
      </c>
      <c r="N180" s="243" t="str">
        <f t="shared" si="110"/>
        <v/>
      </c>
      <c r="O180" s="243" t="str">
        <f t="shared" si="110"/>
        <v/>
      </c>
      <c r="P180" s="243" t="str">
        <f t="shared" si="110"/>
        <v/>
      </c>
      <c r="Q180" s="243" t="str">
        <f t="shared" si="110"/>
        <v/>
      </c>
      <c r="R180" s="243" t="str">
        <f t="shared" si="110"/>
        <v/>
      </c>
      <c r="S180" s="243" t="str">
        <f t="shared" si="110"/>
        <v/>
      </c>
      <c r="T180" s="243" t="str">
        <f t="shared" si="110"/>
        <v/>
      </c>
      <c r="U180" s="243" t="str">
        <f t="shared" si="110"/>
        <v/>
      </c>
      <c r="V180" s="243" t="str">
        <f t="shared" si="110"/>
        <v/>
      </c>
      <c r="W180" s="243" t="str">
        <f t="shared" si="110"/>
        <v/>
      </c>
      <c r="X180" s="243" t="str">
        <f t="shared" si="110"/>
        <v/>
      </c>
      <c r="Y180" s="243" t="str">
        <f t="shared" si="110"/>
        <v/>
      </c>
      <c r="Z180" s="243" t="str">
        <f t="shared" si="110"/>
        <v/>
      </c>
      <c r="AA180" s="243" t="str">
        <f t="shared" si="110"/>
        <v/>
      </c>
      <c r="AB180" s="243" t="str">
        <f t="shared" si="110"/>
        <v/>
      </c>
      <c r="AC180" s="243" t="str">
        <f t="shared" si="110"/>
        <v/>
      </c>
      <c r="AD180" s="243" t="str">
        <f t="shared" si="110"/>
        <v/>
      </c>
      <c r="AE180" s="243" t="str">
        <f t="shared" si="110"/>
        <v/>
      </c>
    </row>
    <row r="181" spans="1:31">
      <c r="A181" s="577" t="str" cm="1">
        <f t="array" ref="A181">Weryfikacja_wypelnienia_Przychody_Projekt</f>
        <v/>
      </c>
      <c r="B181" s="9"/>
      <c r="C181" s="304"/>
      <c r="D181" s="55"/>
      <c r="E181" s="55"/>
      <c r="F181" s="55"/>
      <c r="G181" s="55"/>
      <c r="H181" s="55"/>
      <c r="I181" s="55"/>
      <c r="J181" s="55"/>
      <c r="K181" s="342"/>
      <c r="L181" s="342"/>
      <c r="M181" s="342"/>
      <c r="N181" s="342"/>
      <c r="O181" s="342"/>
      <c r="P181" s="342"/>
      <c r="Q181" s="342"/>
      <c r="R181" s="342"/>
      <c r="S181" s="342"/>
      <c r="T181" s="342"/>
      <c r="U181" s="342"/>
      <c r="V181" s="342"/>
      <c r="W181" s="342"/>
      <c r="X181" s="342"/>
      <c r="Y181" s="342"/>
      <c r="Z181" s="342"/>
      <c r="AA181" s="342"/>
      <c r="AB181" s="342"/>
      <c r="AC181" s="342"/>
      <c r="AD181" s="342"/>
      <c r="AE181" s="342"/>
    </row>
    <row r="182" spans="1:31">
      <c r="A182" s="577" t="str" cm="1">
        <f t="array" ref="A182">Weryfikacja_wypelnienia_Przychody_Projekt</f>
        <v/>
      </c>
      <c r="B182" s="9"/>
      <c r="C182" s="304"/>
      <c r="D182" s="55"/>
      <c r="E182" s="55"/>
      <c r="F182" s="55"/>
      <c r="G182" s="55"/>
      <c r="H182" s="55"/>
      <c r="I182" s="55"/>
      <c r="J182" s="55"/>
      <c r="K182" s="342"/>
      <c r="L182" s="342"/>
      <c r="M182" s="342"/>
      <c r="N182" s="342"/>
      <c r="O182" s="342"/>
      <c r="P182" s="342"/>
      <c r="Q182" s="342"/>
      <c r="R182" s="342"/>
      <c r="S182" s="342"/>
      <c r="T182" s="342"/>
      <c r="U182" s="342"/>
      <c r="V182" s="342"/>
      <c r="W182" s="342"/>
      <c r="X182" s="342"/>
      <c r="Y182" s="342"/>
      <c r="Z182" s="342"/>
      <c r="AA182" s="342"/>
      <c r="AB182" s="342"/>
      <c r="AC182" s="342"/>
      <c r="AD182" s="342"/>
      <c r="AE182" s="342"/>
    </row>
    <row r="183" spans="1:31">
      <c r="A183" s="577" t="str" cm="1">
        <f t="array" ref="A183">Weryfikacja_wypelnienia_Przychody_Projekt</f>
        <v/>
      </c>
      <c r="B183" s="9"/>
      <c r="C183" s="304"/>
      <c r="D183" s="55"/>
      <c r="E183" s="55"/>
      <c r="F183" s="55"/>
      <c r="G183" s="55"/>
      <c r="H183" s="55"/>
      <c r="I183" s="55"/>
      <c r="J183" s="55"/>
      <c r="K183" s="342"/>
      <c r="L183" s="342"/>
      <c r="M183" s="342"/>
      <c r="N183" s="342"/>
      <c r="O183" s="342"/>
      <c r="P183" s="342"/>
      <c r="Q183" s="342"/>
      <c r="R183" s="342"/>
      <c r="S183" s="342"/>
      <c r="T183" s="342"/>
      <c r="U183" s="342"/>
      <c r="V183" s="342"/>
      <c r="W183" s="342"/>
      <c r="X183" s="342"/>
      <c r="Y183" s="342"/>
      <c r="Z183" s="342"/>
      <c r="AA183" s="342"/>
      <c r="AB183" s="342"/>
      <c r="AC183" s="342"/>
      <c r="AD183" s="342"/>
      <c r="AE183" s="342"/>
    </row>
    <row r="184" spans="1:31">
      <c r="A184" s="577" t="str" cm="1">
        <f t="array" ref="A184">Weryfikacja_wypelnienia_Przychody_Projekt</f>
        <v/>
      </c>
      <c r="B184" s="9"/>
      <c r="C184" s="304"/>
      <c r="D184" s="55"/>
      <c r="E184" s="55"/>
      <c r="F184" s="55"/>
      <c r="G184" s="55"/>
      <c r="H184" s="55"/>
      <c r="I184" s="55"/>
      <c r="J184" s="55"/>
      <c r="K184" s="342"/>
      <c r="L184" s="342"/>
      <c r="M184" s="342"/>
      <c r="N184" s="342"/>
      <c r="O184" s="342"/>
      <c r="P184" s="342"/>
      <c r="Q184" s="342"/>
      <c r="R184" s="342"/>
      <c r="S184" s="342"/>
      <c r="T184" s="342"/>
      <c r="U184" s="342"/>
      <c r="V184" s="342"/>
      <c r="W184" s="342"/>
      <c r="X184" s="342"/>
      <c r="Y184" s="342"/>
      <c r="Z184" s="342"/>
      <c r="AA184" s="342"/>
      <c r="AB184" s="342"/>
      <c r="AC184" s="342"/>
      <c r="AD184" s="342"/>
      <c r="AE184" s="342"/>
    </row>
    <row r="185" spans="1:31">
      <c r="A185" s="577" t="str" cm="1">
        <f t="array" ref="A185">Weryfikacja_wypelnienia_Przychody_Projekt</f>
        <v/>
      </c>
      <c r="B185" s="9"/>
      <c r="C185" s="304"/>
      <c r="D185" s="55"/>
      <c r="E185" s="55"/>
      <c r="F185" s="55"/>
      <c r="G185" s="55"/>
      <c r="H185" s="55"/>
      <c r="I185" s="55"/>
      <c r="J185" s="55"/>
      <c r="K185" s="342"/>
      <c r="L185" s="342"/>
      <c r="M185" s="342"/>
      <c r="N185" s="342"/>
      <c r="O185" s="342"/>
      <c r="P185" s="342"/>
      <c r="Q185" s="342"/>
      <c r="R185" s="342"/>
      <c r="S185" s="342"/>
      <c r="T185" s="342"/>
      <c r="U185" s="342"/>
      <c r="V185" s="342"/>
      <c r="W185" s="342"/>
      <c r="X185" s="342"/>
      <c r="Y185" s="342"/>
      <c r="Z185" s="342"/>
      <c r="AA185" s="342"/>
      <c r="AB185" s="342"/>
      <c r="AC185" s="342"/>
      <c r="AD185" s="342"/>
      <c r="AE185" s="342"/>
    </row>
    <row r="186" spans="1:31">
      <c r="B186" s="29" t="s">
        <v>258</v>
      </c>
      <c r="C186" s="155"/>
      <c r="D186" s="29"/>
      <c r="E186" s="29"/>
      <c r="F186" s="30"/>
      <c r="G186" s="30"/>
      <c r="H186" s="30"/>
      <c r="I186" s="30"/>
      <c r="J186" s="30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  <c r="U186" s="176"/>
      <c r="V186" s="176"/>
      <c r="W186" s="176"/>
      <c r="X186" s="176"/>
      <c r="Y186" s="176"/>
      <c r="Z186" s="176"/>
      <c r="AA186" s="176"/>
      <c r="AB186" s="176"/>
      <c r="AC186" s="176"/>
      <c r="AD186" s="176"/>
      <c r="AE186" s="176"/>
    </row>
    <row r="187" spans="1:31">
      <c r="A187" s="577" t="str" cm="1">
        <f t="array" ref="A187">IF(OR(A181="✅",A181="⛔"),IF(AND(OR(ISNUMBER(Przychody!K187:AE187)),NOT(ISTEXT(Przychody!K187:AE187))),"✅","⛔"),IF(A181="",IF(AND(ISBLANK(Przychody!K187:AE187)),"","⛔")))</f>
        <v/>
      </c>
      <c r="B187" s="52" t="str">
        <f t="shared" ref="B187:C191" si="111">IF(ISBLANK(B181),"",B181)</f>
        <v/>
      </c>
      <c r="C187" s="461" t="str">
        <f t="shared" si="111"/>
        <v/>
      </c>
      <c r="D187" s="52"/>
      <c r="E187" s="52"/>
      <c r="F187" s="52"/>
      <c r="G187" s="52"/>
      <c r="H187" s="52"/>
      <c r="I187" s="52"/>
      <c r="J187" s="52"/>
      <c r="K187" s="343"/>
      <c r="L187" s="343"/>
      <c r="M187" s="343"/>
      <c r="N187" s="343"/>
      <c r="O187" s="343"/>
      <c r="P187" s="343"/>
      <c r="Q187" s="343"/>
      <c r="R187" s="343"/>
      <c r="S187" s="343"/>
      <c r="T187" s="343"/>
      <c r="U187" s="343"/>
      <c r="V187" s="343"/>
      <c r="W187" s="343"/>
      <c r="X187" s="343"/>
      <c r="Y187" s="343"/>
      <c r="Z187" s="343"/>
      <c r="AA187" s="343"/>
      <c r="AB187" s="343"/>
      <c r="AC187" s="343"/>
      <c r="AD187" s="343"/>
      <c r="AE187" s="343"/>
    </row>
    <row r="188" spans="1:31">
      <c r="A188" s="577" t="str" cm="1">
        <f t="array" ref="A188">IF(OR(A182="✅",A182="⛔"),IF(AND(OR(ISNUMBER(Przychody!K188:AE188)),NOT(ISTEXT(Przychody!K188:AE188))),"✅","⛔"),IF(A182="",IF(AND(ISBLANK(Przychody!K188:AE188)),"","⛔")))</f>
        <v/>
      </c>
      <c r="B188" s="52" t="str">
        <f t="shared" si="111"/>
        <v/>
      </c>
      <c r="C188" s="461" t="str">
        <f t="shared" si="111"/>
        <v/>
      </c>
      <c r="D188" s="52"/>
      <c r="E188" s="52"/>
      <c r="F188" s="52"/>
      <c r="G188" s="52"/>
      <c r="H188" s="52"/>
      <c r="I188" s="52"/>
      <c r="J188" s="52"/>
      <c r="K188" s="343"/>
      <c r="L188" s="343"/>
      <c r="M188" s="343"/>
      <c r="N188" s="343"/>
      <c r="O188" s="343"/>
      <c r="P188" s="343"/>
      <c r="Q188" s="343"/>
      <c r="R188" s="343"/>
      <c r="S188" s="343"/>
      <c r="T188" s="343"/>
      <c r="U188" s="343"/>
      <c r="V188" s="343"/>
      <c r="W188" s="343"/>
      <c r="X188" s="343"/>
      <c r="Y188" s="343"/>
      <c r="Z188" s="343"/>
      <c r="AA188" s="343"/>
      <c r="AB188" s="343"/>
      <c r="AC188" s="343"/>
      <c r="AD188" s="343"/>
      <c r="AE188" s="343"/>
    </row>
    <row r="189" spans="1:31">
      <c r="A189" s="577" t="str" cm="1">
        <f t="array" ref="A189">IF(OR(A183="✅",A183="⛔"),IF(AND(OR(ISNUMBER(Przychody!K189:AE189)),NOT(ISTEXT(Przychody!K189:AE189))),"✅","⛔"),IF(A183="",IF(AND(ISBLANK(Przychody!K189:AE189)),"","⛔")))</f>
        <v/>
      </c>
      <c r="B189" s="52" t="str">
        <f t="shared" si="111"/>
        <v/>
      </c>
      <c r="C189" s="461" t="str">
        <f t="shared" si="111"/>
        <v/>
      </c>
      <c r="D189" s="52"/>
      <c r="E189" s="52"/>
      <c r="F189" s="52"/>
      <c r="G189" s="52"/>
      <c r="H189" s="52"/>
      <c r="I189" s="52"/>
      <c r="J189" s="52"/>
      <c r="K189" s="343"/>
      <c r="L189" s="343"/>
      <c r="M189" s="343"/>
      <c r="N189" s="343"/>
      <c r="O189" s="343"/>
      <c r="P189" s="343"/>
      <c r="Q189" s="343"/>
      <c r="R189" s="343"/>
      <c r="S189" s="343"/>
      <c r="T189" s="343"/>
      <c r="U189" s="343"/>
      <c r="V189" s="343"/>
      <c r="W189" s="343"/>
      <c r="X189" s="343"/>
      <c r="Y189" s="343"/>
      <c r="Z189" s="343"/>
      <c r="AA189" s="343"/>
      <c r="AB189" s="343"/>
      <c r="AC189" s="343"/>
      <c r="AD189" s="343"/>
      <c r="AE189" s="343"/>
    </row>
    <row r="190" spans="1:31">
      <c r="A190" s="577" t="str" cm="1">
        <f t="array" ref="A190">IF(OR(A184="✅",A184="⛔"),IF(AND(OR(ISNUMBER(Przychody!K190:AE190)),NOT(ISTEXT(Przychody!K190:AE190))),"✅","⛔"),IF(A184="",IF(AND(ISBLANK(Przychody!K190:AE190)),"","⛔")))</f>
        <v/>
      </c>
      <c r="B190" s="52" t="str">
        <f t="shared" si="111"/>
        <v/>
      </c>
      <c r="C190" s="461" t="str">
        <f t="shared" si="111"/>
        <v/>
      </c>
      <c r="D190" s="52"/>
      <c r="E190" s="52"/>
      <c r="F190" s="52"/>
      <c r="G190" s="52"/>
      <c r="H190" s="52"/>
      <c r="I190" s="52"/>
      <c r="J190" s="52"/>
      <c r="K190" s="343"/>
      <c r="L190" s="343"/>
      <c r="M190" s="343"/>
      <c r="N190" s="343"/>
      <c r="O190" s="343"/>
      <c r="P190" s="343"/>
      <c r="Q190" s="343"/>
      <c r="R190" s="343"/>
      <c r="S190" s="343"/>
      <c r="T190" s="343"/>
      <c r="U190" s="343"/>
      <c r="V190" s="343"/>
      <c r="W190" s="343"/>
      <c r="X190" s="343"/>
      <c r="Y190" s="343"/>
      <c r="Z190" s="343"/>
      <c r="AA190" s="343"/>
      <c r="AB190" s="343"/>
      <c r="AC190" s="343"/>
      <c r="AD190" s="343"/>
      <c r="AE190" s="343"/>
    </row>
    <row r="191" spans="1:31">
      <c r="A191" s="577" t="str" cm="1">
        <f t="array" ref="A191">IF(OR(A185="✅",A185="⛔"),IF(AND(OR(ISNUMBER(Przychody!K191:AE191)),NOT(ISTEXT(Przychody!K191:AE191))),"✅","⛔"),IF(A185="",IF(AND(ISBLANK(Przychody!K191:AE191)),"","⛔")))</f>
        <v/>
      </c>
      <c r="B191" s="52" t="str">
        <f t="shared" si="111"/>
        <v/>
      </c>
      <c r="C191" s="461" t="str">
        <f t="shared" si="111"/>
        <v/>
      </c>
      <c r="D191" s="52"/>
      <c r="E191" s="52"/>
      <c r="F191" s="52"/>
      <c r="G191" s="52"/>
      <c r="H191" s="52"/>
      <c r="I191" s="52"/>
      <c r="J191" s="52"/>
      <c r="K191" s="343"/>
      <c r="L191" s="343"/>
      <c r="M191" s="343"/>
      <c r="N191" s="343"/>
      <c r="O191" s="343"/>
      <c r="P191" s="343"/>
      <c r="Q191" s="343"/>
      <c r="R191" s="343"/>
      <c r="S191" s="343"/>
      <c r="T191" s="343"/>
      <c r="U191" s="343"/>
      <c r="V191" s="343"/>
      <c r="W191" s="343"/>
      <c r="X191" s="343"/>
      <c r="Y191" s="343"/>
      <c r="Z191" s="343"/>
      <c r="AA191" s="343"/>
      <c r="AB191" s="343"/>
      <c r="AC191" s="343"/>
      <c r="AD191" s="343"/>
      <c r="AE191" s="343"/>
    </row>
    <row r="192" spans="1:31">
      <c r="B192" s="29" t="s">
        <v>259</v>
      </c>
      <c r="C192" s="155"/>
      <c r="D192" s="29"/>
      <c r="E192" s="29"/>
      <c r="F192" s="30"/>
      <c r="G192" s="30"/>
      <c r="H192" s="30"/>
      <c r="I192" s="30"/>
      <c r="J192" s="30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176"/>
      <c r="V192" s="176"/>
      <c r="W192" s="176"/>
      <c r="X192" s="176"/>
      <c r="Y192" s="176"/>
      <c r="Z192" s="176"/>
      <c r="AA192" s="176"/>
      <c r="AB192" s="176"/>
      <c r="AC192" s="176"/>
      <c r="AD192" s="176"/>
      <c r="AE192" s="176"/>
    </row>
    <row r="193" spans="1:31">
      <c r="A193" s="577" t="str">
        <f>IF(AND(A181="✅",A187="✅"),"✅",IF(AND(A181="",A187=""),"","⛔"))</f>
        <v/>
      </c>
      <c r="B193" s="52" t="str">
        <f t="shared" ref="B193:C197" si="112">IF(ISBLANK(B187),"",B187)</f>
        <v/>
      </c>
      <c r="C193" s="461" t="str">
        <f t="shared" si="112"/>
        <v/>
      </c>
      <c r="D193" s="52"/>
      <c r="E193" s="52"/>
      <c r="F193" s="52"/>
      <c r="G193" s="52"/>
      <c r="H193" s="52"/>
      <c r="I193" s="52"/>
      <c r="J193" s="52"/>
      <c r="K193" s="33">
        <f t="shared" ref="K193:AB193" si="113">IFERROR(IF(AND(K$180&gt;=Poczatek,K$180&lt;=Koniec),ROUND(K187*K181,0),0),0)</f>
        <v>0</v>
      </c>
      <c r="L193" s="33">
        <f t="shared" si="113"/>
        <v>0</v>
      </c>
      <c r="M193" s="33">
        <f t="shared" si="113"/>
        <v>0</v>
      </c>
      <c r="N193" s="33">
        <f t="shared" si="113"/>
        <v>0</v>
      </c>
      <c r="O193" s="33">
        <f t="shared" si="113"/>
        <v>0</v>
      </c>
      <c r="P193" s="33">
        <f t="shared" si="113"/>
        <v>0</v>
      </c>
      <c r="Q193" s="33">
        <f t="shared" si="113"/>
        <v>0</v>
      </c>
      <c r="R193" s="33">
        <f t="shared" si="113"/>
        <v>0</v>
      </c>
      <c r="S193" s="33">
        <f t="shared" si="113"/>
        <v>0</v>
      </c>
      <c r="T193" s="33">
        <f t="shared" si="113"/>
        <v>0</v>
      </c>
      <c r="U193" s="33">
        <f t="shared" si="113"/>
        <v>0</v>
      </c>
      <c r="V193" s="33">
        <f t="shared" si="113"/>
        <v>0</v>
      </c>
      <c r="W193" s="33">
        <f t="shared" si="113"/>
        <v>0</v>
      </c>
      <c r="X193" s="33">
        <f t="shared" si="113"/>
        <v>0</v>
      </c>
      <c r="Y193" s="33">
        <f t="shared" si="113"/>
        <v>0</v>
      </c>
      <c r="Z193" s="33">
        <f t="shared" si="113"/>
        <v>0</v>
      </c>
      <c r="AA193" s="33">
        <f t="shared" si="113"/>
        <v>0</v>
      </c>
      <c r="AB193" s="33">
        <f t="shared" si="113"/>
        <v>0</v>
      </c>
      <c r="AC193" s="33">
        <f t="shared" ref="AC193:AE193" si="114">IFERROR(IF(AND(AC$180&gt;=Poczatek,AC$180&lt;=Koniec),ROUND(AC187*AC181,0),0),0)</f>
        <v>0</v>
      </c>
      <c r="AD193" s="33">
        <f t="shared" si="114"/>
        <v>0</v>
      </c>
      <c r="AE193" s="33">
        <f t="shared" si="114"/>
        <v>0</v>
      </c>
    </row>
    <row r="194" spans="1:31">
      <c r="A194" s="577" t="str">
        <f>IF(AND(A182="✅",A188="✅"),"✅",IF(AND(A182="",A188=""),"","⛔"))</f>
        <v/>
      </c>
      <c r="B194" s="52" t="str">
        <f t="shared" si="112"/>
        <v/>
      </c>
      <c r="C194" s="461" t="str">
        <f t="shared" si="112"/>
        <v/>
      </c>
      <c r="D194" s="52"/>
      <c r="E194" s="52"/>
      <c r="F194" s="52"/>
      <c r="G194" s="52"/>
      <c r="H194" s="52"/>
      <c r="I194" s="52"/>
      <c r="J194" s="52"/>
      <c r="K194" s="33">
        <f t="shared" ref="K194:AB194" si="115">IFERROR(IF(AND(K$180&gt;=Poczatek,K$180&lt;=Koniec),ROUND(K188*K182,0),0),0)</f>
        <v>0</v>
      </c>
      <c r="L194" s="33">
        <f t="shared" si="115"/>
        <v>0</v>
      </c>
      <c r="M194" s="33">
        <f t="shared" si="115"/>
        <v>0</v>
      </c>
      <c r="N194" s="33">
        <f t="shared" si="115"/>
        <v>0</v>
      </c>
      <c r="O194" s="33">
        <f t="shared" si="115"/>
        <v>0</v>
      </c>
      <c r="P194" s="33">
        <f t="shared" si="115"/>
        <v>0</v>
      </c>
      <c r="Q194" s="33">
        <f t="shared" si="115"/>
        <v>0</v>
      </c>
      <c r="R194" s="33">
        <f t="shared" si="115"/>
        <v>0</v>
      </c>
      <c r="S194" s="33">
        <f t="shared" si="115"/>
        <v>0</v>
      </c>
      <c r="T194" s="33">
        <f t="shared" si="115"/>
        <v>0</v>
      </c>
      <c r="U194" s="33">
        <f t="shared" si="115"/>
        <v>0</v>
      </c>
      <c r="V194" s="33">
        <f t="shared" si="115"/>
        <v>0</v>
      </c>
      <c r="W194" s="33">
        <f t="shared" si="115"/>
        <v>0</v>
      </c>
      <c r="X194" s="33">
        <f t="shared" si="115"/>
        <v>0</v>
      </c>
      <c r="Y194" s="33">
        <f t="shared" si="115"/>
        <v>0</v>
      </c>
      <c r="Z194" s="33">
        <f t="shared" si="115"/>
        <v>0</v>
      </c>
      <c r="AA194" s="33">
        <f t="shared" si="115"/>
        <v>0</v>
      </c>
      <c r="AB194" s="33">
        <f t="shared" si="115"/>
        <v>0</v>
      </c>
      <c r="AC194" s="33">
        <f t="shared" ref="AC194:AE194" si="116">IFERROR(IF(AND(AC$180&gt;=Poczatek,AC$180&lt;=Koniec),ROUND(AC188*AC182,0),0),0)</f>
        <v>0</v>
      </c>
      <c r="AD194" s="33">
        <f t="shared" si="116"/>
        <v>0</v>
      </c>
      <c r="AE194" s="33">
        <f t="shared" si="116"/>
        <v>0</v>
      </c>
    </row>
    <row r="195" spans="1:31">
      <c r="A195" s="577" t="str">
        <f>IF(AND(A183="✅",A189="✅"),"✅",IF(AND(A183="",A189=""),"","⛔"))</f>
        <v/>
      </c>
      <c r="B195" s="52" t="str">
        <f t="shared" si="112"/>
        <v/>
      </c>
      <c r="C195" s="461" t="str">
        <f t="shared" si="112"/>
        <v/>
      </c>
      <c r="D195" s="52"/>
      <c r="E195" s="52"/>
      <c r="F195" s="52"/>
      <c r="G195" s="52"/>
      <c r="H195" s="52"/>
      <c r="I195" s="52"/>
      <c r="J195" s="52"/>
      <c r="K195" s="33">
        <f t="shared" ref="K195:AB195" si="117">IFERROR(IF(AND(K$180&gt;=Poczatek,K$180&lt;=Koniec),ROUND(K189*K183,0),0),0)</f>
        <v>0</v>
      </c>
      <c r="L195" s="33">
        <f t="shared" si="117"/>
        <v>0</v>
      </c>
      <c r="M195" s="33">
        <f t="shared" si="117"/>
        <v>0</v>
      </c>
      <c r="N195" s="33">
        <f t="shared" si="117"/>
        <v>0</v>
      </c>
      <c r="O195" s="33">
        <f t="shared" si="117"/>
        <v>0</v>
      </c>
      <c r="P195" s="33">
        <f t="shared" si="117"/>
        <v>0</v>
      </c>
      <c r="Q195" s="33">
        <f t="shared" si="117"/>
        <v>0</v>
      </c>
      <c r="R195" s="33">
        <f t="shared" si="117"/>
        <v>0</v>
      </c>
      <c r="S195" s="33">
        <f t="shared" si="117"/>
        <v>0</v>
      </c>
      <c r="T195" s="33">
        <f t="shared" si="117"/>
        <v>0</v>
      </c>
      <c r="U195" s="33">
        <f t="shared" si="117"/>
        <v>0</v>
      </c>
      <c r="V195" s="33">
        <f t="shared" si="117"/>
        <v>0</v>
      </c>
      <c r="W195" s="33">
        <f t="shared" si="117"/>
        <v>0</v>
      </c>
      <c r="X195" s="33">
        <f t="shared" si="117"/>
        <v>0</v>
      </c>
      <c r="Y195" s="33">
        <f t="shared" si="117"/>
        <v>0</v>
      </c>
      <c r="Z195" s="33">
        <f t="shared" si="117"/>
        <v>0</v>
      </c>
      <c r="AA195" s="33">
        <f t="shared" si="117"/>
        <v>0</v>
      </c>
      <c r="AB195" s="33">
        <f t="shared" si="117"/>
        <v>0</v>
      </c>
      <c r="AC195" s="33">
        <f t="shared" ref="AC195:AE195" si="118">IFERROR(IF(AND(AC$180&gt;=Poczatek,AC$180&lt;=Koniec),ROUND(AC189*AC183,0),0),0)</f>
        <v>0</v>
      </c>
      <c r="AD195" s="33">
        <f t="shared" si="118"/>
        <v>0</v>
      </c>
      <c r="AE195" s="33">
        <f t="shared" si="118"/>
        <v>0</v>
      </c>
    </row>
    <row r="196" spans="1:31">
      <c r="A196" s="577" t="str">
        <f>IF(AND(A184="✅",A190="✅"),"✅",IF(AND(A184="",A190=""),"","⛔"))</f>
        <v/>
      </c>
      <c r="B196" s="52" t="str">
        <f t="shared" si="112"/>
        <v/>
      </c>
      <c r="C196" s="461" t="str">
        <f t="shared" si="112"/>
        <v/>
      </c>
      <c r="D196" s="52"/>
      <c r="E196" s="52"/>
      <c r="F196" s="52"/>
      <c r="G196" s="52"/>
      <c r="H196" s="52"/>
      <c r="I196" s="52"/>
      <c r="J196" s="52"/>
      <c r="K196" s="33">
        <f t="shared" ref="K196:AB196" si="119">IFERROR(IF(AND(K$180&gt;=Poczatek,K$180&lt;=Koniec),ROUND(K190*K184,0),0),0)</f>
        <v>0</v>
      </c>
      <c r="L196" s="33">
        <f t="shared" si="119"/>
        <v>0</v>
      </c>
      <c r="M196" s="33">
        <f t="shared" si="119"/>
        <v>0</v>
      </c>
      <c r="N196" s="33">
        <f t="shared" si="119"/>
        <v>0</v>
      </c>
      <c r="O196" s="33">
        <f t="shared" si="119"/>
        <v>0</v>
      </c>
      <c r="P196" s="33">
        <f t="shared" si="119"/>
        <v>0</v>
      </c>
      <c r="Q196" s="33">
        <f t="shared" si="119"/>
        <v>0</v>
      </c>
      <c r="R196" s="33">
        <f t="shared" si="119"/>
        <v>0</v>
      </c>
      <c r="S196" s="33">
        <f t="shared" si="119"/>
        <v>0</v>
      </c>
      <c r="T196" s="33">
        <f t="shared" si="119"/>
        <v>0</v>
      </c>
      <c r="U196" s="33">
        <f t="shared" si="119"/>
        <v>0</v>
      </c>
      <c r="V196" s="33">
        <f t="shared" si="119"/>
        <v>0</v>
      </c>
      <c r="W196" s="33">
        <f t="shared" si="119"/>
        <v>0</v>
      </c>
      <c r="X196" s="33">
        <f t="shared" si="119"/>
        <v>0</v>
      </c>
      <c r="Y196" s="33">
        <f t="shared" si="119"/>
        <v>0</v>
      </c>
      <c r="Z196" s="33">
        <f t="shared" si="119"/>
        <v>0</v>
      </c>
      <c r="AA196" s="33">
        <f t="shared" si="119"/>
        <v>0</v>
      </c>
      <c r="AB196" s="33">
        <f t="shared" si="119"/>
        <v>0</v>
      </c>
      <c r="AC196" s="33">
        <f t="shared" ref="AC196:AE196" si="120">IFERROR(IF(AND(AC$180&gt;=Poczatek,AC$180&lt;=Koniec),ROUND(AC190*AC184,0),0),0)</f>
        <v>0</v>
      </c>
      <c r="AD196" s="33">
        <f t="shared" si="120"/>
        <v>0</v>
      </c>
      <c r="AE196" s="33">
        <f t="shared" si="120"/>
        <v>0</v>
      </c>
    </row>
    <row r="197" spans="1:31">
      <c r="A197" s="577" t="str">
        <f>IF(AND(A185="✅",A191="✅"),"✅",IF(AND(A185="",A191=""),"","⛔"))</f>
        <v/>
      </c>
      <c r="B197" s="89" t="str">
        <f t="shared" si="112"/>
        <v/>
      </c>
      <c r="C197" s="469" t="str">
        <f t="shared" si="112"/>
        <v/>
      </c>
      <c r="D197" s="89"/>
      <c r="E197" s="89"/>
      <c r="F197" s="89"/>
      <c r="G197" s="89"/>
      <c r="H197" s="89"/>
      <c r="I197" s="89"/>
      <c r="J197" s="89"/>
      <c r="K197" s="33">
        <f t="shared" ref="K197:AB197" si="121">IFERROR(IF(AND(K$180&gt;=Poczatek,K$180&lt;=Koniec),ROUND(K191*K185,0),0),0)</f>
        <v>0</v>
      </c>
      <c r="L197" s="33">
        <f t="shared" si="121"/>
        <v>0</v>
      </c>
      <c r="M197" s="33">
        <f t="shared" si="121"/>
        <v>0</v>
      </c>
      <c r="N197" s="33">
        <f t="shared" si="121"/>
        <v>0</v>
      </c>
      <c r="O197" s="33">
        <f t="shared" si="121"/>
        <v>0</v>
      </c>
      <c r="P197" s="33">
        <f t="shared" si="121"/>
        <v>0</v>
      </c>
      <c r="Q197" s="33">
        <f t="shared" si="121"/>
        <v>0</v>
      </c>
      <c r="R197" s="33">
        <f t="shared" si="121"/>
        <v>0</v>
      </c>
      <c r="S197" s="33">
        <f t="shared" si="121"/>
        <v>0</v>
      </c>
      <c r="T197" s="33">
        <f t="shared" si="121"/>
        <v>0</v>
      </c>
      <c r="U197" s="33">
        <f t="shared" si="121"/>
        <v>0</v>
      </c>
      <c r="V197" s="33">
        <f t="shared" si="121"/>
        <v>0</v>
      </c>
      <c r="W197" s="33">
        <f t="shared" si="121"/>
        <v>0</v>
      </c>
      <c r="X197" s="33">
        <f t="shared" si="121"/>
        <v>0</v>
      </c>
      <c r="Y197" s="33">
        <f t="shared" si="121"/>
        <v>0</v>
      </c>
      <c r="Z197" s="33">
        <f t="shared" si="121"/>
        <v>0</v>
      </c>
      <c r="AA197" s="33">
        <f t="shared" si="121"/>
        <v>0</v>
      </c>
      <c r="AB197" s="33">
        <f t="shared" si="121"/>
        <v>0</v>
      </c>
      <c r="AC197" s="33">
        <f t="shared" ref="AC197:AE197" si="122">IFERROR(IF(AND(AC$180&gt;=Poczatek,AC$180&lt;=Koniec),ROUND(AC191*AC185,0),0),0)</f>
        <v>0</v>
      </c>
      <c r="AD197" s="33">
        <f t="shared" si="122"/>
        <v>0</v>
      </c>
      <c r="AE197" s="33">
        <f t="shared" si="122"/>
        <v>0</v>
      </c>
    </row>
    <row r="198" spans="1:31">
      <c r="B198" s="178" t="s">
        <v>281</v>
      </c>
      <c r="C198" s="178"/>
      <c r="D198" s="178"/>
      <c r="E198" s="178"/>
      <c r="F198" s="178"/>
      <c r="G198" s="178"/>
      <c r="H198" s="178"/>
      <c r="I198" s="178"/>
      <c r="J198" s="178"/>
      <c r="K198" s="180">
        <f t="shared" ref="K198:W198" si="123">IF(LataProjekcji&lt;=Koniec,SUM(K193:K197),0)</f>
        <v>0</v>
      </c>
      <c r="L198" s="180">
        <f t="shared" si="123"/>
        <v>0</v>
      </c>
      <c r="M198" s="180">
        <f t="shared" si="123"/>
        <v>0</v>
      </c>
      <c r="N198" s="180">
        <f t="shared" si="123"/>
        <v>0</v>
      </c>
      <c r="O198" s="180">
        <f t="shared" si="123"/>
        <v>0</v>
      </c>
      <c r="P198" s="180">
        <f t="shared" si="123"/>
        <v>0</v>
      </c>
      <c r="Q198" s="180">
        <f t="shared" si="123"/>
        <v>0</v>
      </c>
      <c r="R198" s="180">
        <f t="shared" si="123"/>
        <v>0</v>
      </c>
      <c r="S198" s="180">
        <f t="shared" si="123"/>
        <v>0</v>
      </c>
      <c r="T198" s="180">
        <f t="shared" si="123"/>
        <v>0</v>
      </c>
      <c r="U198" s="180">
        <f t="shared" si="123"/>
        <v>0</v>
      </c>
      <c r="V198" s="180">
        <f t="shared" si="123"/>
        <v>0</v>
      </c>
      <c r="W198" s="180">
        <f t="shared" si="123"/>
        <v>0</v>
      </c>
      <c r="X198" s="180">
        <f t="shared" ref="X198:AB198" si="124">IF(LataProjekcji&lt;=Koniec,SUM(X193:X197),0)</f>
        <v>0</v>
      </c>
      <c r="Y198" s="180">
        <f t="shared" si="124"/>
        <v>0</v>
      </c>
      <c r="Z198" s="180">
        <f t="shared" si="124"/>
        <v>0</v>
      </c>
      <c r="AA198" s="180">
        <f t="shared" si="124"/>
        <v>0</v>
      </c>
      <c r="AB198" s="180">
        <f t="shared" si="124"/>
        <v>0</v>
      </c>
      <c r="AC198" s="180">
        <f t="shared" ref="AC198:AE198" si="125">IF(LataProjekcji&lt;=Koniec,SUM(AC193:AC197),0)</f>
        <v>0</v>
      </c>
      <c r="AD198" s="180">
        <f t="shared" si="125"/>
        <v>0</v>
      </c>
      <c r="AE198" s="180">
        <f t="shared" si="125"/>
        <v>0</v>
      </c>
    </row>
    <row r="199" spans="1:31"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spans="1:31"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spans="1:31">
      <c r="B201" s="235" t="s">
        <v>282</v>
      </c>
      <c r="C201" s="231"/>
      <c r="D201" s="235"/>
      <c r="E201" s="235"/>
      <c r="F201" s="230"/>
      <c r="G201" s="230"/>
      <c r="H201" s="230"/>
      <c r="I201" s="230"/>
      <c r="J201" s="230"/>
      <c r="K201" s="243" t="str">
        <f t="shared" ref="K201:AE201" si="126">LataProjekcji</f>
        <v>Uzupełnij dane</v>
      </c>
      <c r="L201" s="243" t="str">
        <f t="shared" si="126"/>
        <v/>
      </c>
      <c r="M201" s="243" t="str">
        <f t="shared" si="126"/>
        <v/>
      </c>
      <c r="N201" s="243" t="str">
        <f t="shared" si="126"/>
        <v/>
      </c>
      <c r="O201" s="243" t="str">
        <f t="shared" si="126"/>
        <v/>
      </c>
      <c r="P201" s="243" t="str">
        <f t="shared" si="126"/>
        <v/>
      </c>
      <c r="Q201" s="243" t="str">
        <f t="shared" si="126"/>
        <v/>
      </c>
      <c r="R201" s="243" t="str">
        <f t="shared" si="126"/>
        <v/>
      </c>
      <c r="S201" s="243" t="str">
        <f t="shared" si="126"/>
        <v/>
      </c>
      <c r="T201" s="243" t="str">
        <f t="shared" si="126"/>
        <v/>
      </c>
      <c r="U201" s="243" t="str">
        <f t="shared" si="126"/>
        <v/>
      </c>
      <c r="V201" s="243" t="str">
        <f t="shared" si="126"/>
        <v/>
      </c>
      <c r="W201" s="243" t="str">
        <f t="shared" si="126"/>
        <v/>
      </c>
      <c r="X201" s="243" t="str">
        <f t="shared" si="126"/>
        <v/>
      </c>
      <c r="Y201" s="243" t="str">
        <f t="shared" si="126"/>
        <v/>
      </c>
      <c r="Z201" s="243" t="str">
        <f t="shared" si="126"/>
        <v/>
      </c>
      <c r="AA201" s="243" t="str">
        <f t="shared" si="126"/>
        <v/>
      </c>
      <c r="AB201" s="243" t="str">
        <f t="shared" si="126"/>
        <v/>
      </c>
      <c r="AC201" s="243" t="str">
        <f t="shared" si="126"/>
        <v/>
      </c>
      <c r="AD201" s="243" t="str">
        <f t="shared" si="126"/>
        <v/>
      </c>
      <c r="AE201" s="243" t="str">
        <f t="shared" si="126"/>
        <v/>
      </c>
    </row>
    <row r="202" spans="1:31">
      <c r="A202" s="577" t="str" cm="1">
        <f t="array" ref="A202">Weryfikacja_wypelnienia_Przychody_Projekt</f>
        <v/>
      </c>
      <c r="B202" s="9"/>
      <c r="C202" s="304"/>
      <c r="D202" s="55"/>
      <c r="E202" s="55"/>
      <c r="F202" s="55"/>
      <c r="G202" s="55"/>
      <c r="H202" s="55"/>
      <c r="I202" s="55"/>
      <c r="J202" s="55"/>
      <c r="K202" s="342"/>
      <c r="L202" s="342"/>
      <c r="M202" s="342"/>
      <c r="N202" s="342"/>
      <c r="O202" s="342"/>
      <c r="P202" s="342"/>
      <c r="Q202" s="342"/>
      <c r="R202" s="342"/>
      <c r="S202" s="342"/>
      <c r="T202" s="342"/>
      <c r="U202" s="342"/>
      <c r="V202" s="342"/>
      <c r="W202" s="342"/>
      <c r="X202" s="342"/>
      <c r="Y202" s="342"/>
      <c r="Z202" s="342"/>
      <c r="AA202" s="342"/>
      <c r="AB202" s="342"/>
      <c r="AC202" s="342"/>
      <c r="AD202" s="342"/>
      <c r="AE202" s="342"/>
    </row>
    <row r="203" spans="1:31">
      <c r="A203" s="577" t="str" cm="1">
        <f t="array" ref="A203">Weryfikacja_wypelnienia_Przychody_Projekt</f>
        <v/>
      </c>
      <c r="B203" s="9"/>
      <c r="C203" s="304"/>
      <c r="D203" s="55"/>
      <c r="E203" s="55"/>
      <c r="F203" s="55"/>
      <c r="G203" s="55"/>
      <c r="H203" s="55"/>
      <c r="I203" s="55"/>
      <c r="J203" s="55"/>
      <c r="K203" s="342"/>
      <c r="L203" s="342"/>
      <c r="M203" s="342"/>
      <c r="N203" s="342"/>
      <c r="O203" s="342"/>
      <c r="P203" s="342"/>
      <c r="Q203" s="342"/>
      <c r="R203" s="342"/>
      <c r="S203" s="342"/>
      <c r="T203" s="342"/>
      <c r="U203" s="342"/>
      <c r="V203" s="342"/>
      <c r="W203" s="342"/>
      <c r="X203" s="342"/>
      <c r="Y203" s="342"/>
      <c r="Z203" s="342"/>
      <c r="AA203" s="342"/>
      <c r="AB203" s="342"/>
      <c r="AC203" s="342"/>
      <c r="AD203" s="342"/>
      <c r="AE203" s="342"/>
    </row>
    <row r="204" spans="1:31">
      <c r="A204" s="577" t="str" cm="1">
        <f t="array" ref="A204">Weryfikacja_wypelnienia_Przychody_Projekt</f>
        <v/>
      </c>
      <c r="B204" s="9"/>
      <c r="C204" s="304"/>
      <c r="D204" s="55"/>
      <c r="E204" s="55"/>
      <c r="F204" s="55"/>
      <c r="G204" s="55"/>
      <c r="H204" s="55"/>
      <c r="I204" s="55"/>
      <c r="J204" s="55"/>
      <c r="K204" s="342"/>
      <c r="L204" s="342"/>
      <c r="M204" s="342"/>
      <c r="N204" s="342"/>
      <c r="O204" s="342"/>
      <c r="P204" s="342"/>
      <c r="Q204" s="342"/>
      <c r="R204" s="342"/>
      <c r="S204" s="342"/>
      <c r="T204" s="342"/>
      <c r="U204" s="342"/>
      <c r="V204" s="342"/>
      <c r="W204" s="342"/>
      <c r="X204" s="342"/>
      <c r="Y204" s="342"/>
      <c r="Z204" s="342"/>
      <c r="AA204" s="342"/>
      <c r="AB204" s="342"/>
      <c r="AC204" s="342"/>
      <c r="AD204" s="342"/>
      <c r="AE204" s="342"/>
    </row>
    <row r="205" spans="1:31">
      <c r="A205" s="577" t="str" cm="1">
        <f t="array" ref="A205">Weryfikacja_wypelnienia_Przychody_Projekt</f>
        <v/>
      </c>
      <c r="B205" s="9"/>
      <c r="C205" s="304"/>
      <c r="D205" s="55"/>
      <c r="E205" s="55"/>
      <c r="F205" s="55"/>
      <c r="G205" s="55"/>
      <c r="H205" s="55"/>
      <c r="I205" s="55"/>
      <c r="J205" s="55"/>
      <c r="K205" s="342"/>
      <c r="L205" s="342"/>
      <c r="M205" s="342"/>
      <c r="N205" s="342"/>
      <c r="O205" s="342"/>
      <c r="P205" s="342"/>
      <c r="Q205" s="342"/>
      <c r="R205" s="342"/>
      <c r="S205" s="342"/>
      <c r="T205" s="342"/>
      <c r="U205" s="342"/>
      <c r="V205" s="342"/>
      <c r="W205" s="342"/>
      <c r="X205" s="342"/>
      <c r="Y205" s="342"/>
      <c r="Z205" s="342"/>
      <c r="AA205" s="342"/>
      <c r="AB205" s="342"/>
      <c r="AC205" s="342"/>
      <c r="AD205" s="342"/>
      <c r="AE205" s="342"/>
    </row>
    <row r="206" spans="1:31">
      <c r="A206" s="577" t="str" cm="1">
        <f t="array" ref="A206">Weryfikacja_wypelnienia_Przychody_Projekt</f>
        <v/>
      </c>
      <c r="B206" s="9"/>
      <c r="C206" s="304"/>
      <c r="D206" s="55"/>
      <c r="E206" s="55"/>
      <c r="F206" s="55"/>
      <c r="G206" s="55"/>
      <c r="H206" s="55"/>
      <c r="I206" s="55"/>
      <c r="J206" s="55"/>
      <c r="K206" s="342"/>
      <c r="L206" s="342"/>
      <c r="M206" s="342"/>
      <c r="N206" s="342"/>
      <c r="O206" s="342"/>
      <c r="P206" s="342"/>
      <c r="Q206" s="342"/>
      <c r="R206" s="342"/>
      <c r="S206" s="342"/>
      <c r="T206" s="342"/>
      <c r="U206" s="342"/>
      <c r="V206" s="342"/>
      <c r="W206" s="342"/>
      <c r="X206" s="342"/>
      <c r="Y206" s="342"/>
      <c r="Z206" s="342"/>
      <c r="AA206" s="342"/>
      <c r="AB206" s="342"/>
      <c r="AC206" s="342"/>
      <c r="AD206" s="342"/>
      <c r="AE206" s="342"/>
    </row>
    <row r="207" spans="1:31">
      <c r="B207" s="177" t="s">
        <v>258</v>
      </c>
      <c r="C207" s="470"/>
      <c r="D207" s="105"/>
      <c r="E207" s="105"/>
      <c r="F207" s="105"/>
      <c r="G207" s="105"/>
      <c r="H207" s="105"/>
      <c r="I207" s="105"/>
      <c r="J207" s="105"/>
      <c r="K207" s="177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  <c r="AA207" s="105"/>
      <c r="AB207" s="105"/>
      <c r="AC207" s="105"/>
      <c r="AD207" s="105"/>
      <c r="AE207" s="105"/>
    </row>
    <row r="208" spans="1:31">
      <c r="A208" s="577" t="str" cm="1">
        <f t="array" ref="A208">IF(OR(A202="✅",A202="⛔"),IF(AND(OR(ISNUMBER(Przychody!K208:AE208)),NOT(ISTEXT(Przychody!K208:AE208))),"✅","⛔"),IF(A202="",IF(AND(ISBLANK(Przychody!K208:AE208)),"","⛔")))</f>
        <v/>
      </c>
      <c r="B208" s="19" t="str">
        <f t="shared" ref="B208:C212" si="127">IF(ISBLANK(B202),"",B202)</f>
        <v/>
      </c>
      <c r="C208" s="467" t="str">
        <f t="shared" si="127"/>
        <v/>
      </c>
      <c r="D208" s="19"/>
      <c r="E208" s="19"/>
      <c r="F208" s="19"/>
      <c r="G208" s="19"/>
      <c r="H208" s="19"/>
      <c r="I208" s="19"/>
      <c r="J208" s="19"/>
      <c r="K208" s="344"/>
      <c r="L208" s="344"/>
      <c r="M208" s="344"/>
      <c r="N208" s="344"/>
      <c r="O208" s="344"/>
      <c r="P208" s="344"/>
      <c r="Q208" s="344"/>
      <c r="R208" s="344"/>
      <c r="S208" s="344"/>
      <c r="T208" s="344"/>
      <c r="U208" s="344"/>
      <c r="V208" s="344"/>
      <c r="W208" s="344"/>
      <c r="X208" s="344"/>
      <c r="Y208" s="344"/>
      <c r="Z208" s="344"/>
      <c r="AA208" s="344"/>
      <c r="AB208" s="344"/>
      <c r="AC208" s="344"/>
      <c r="AD208" s="344"/>
      <c r="AE208" s="344"/>
    </row>
    <row r="209" spans="1:31">
      <c r="A209" s="577" t="str" cm="1">
        <f t="array" ref="A209">IF(OR(A203="✅",A203="⛔"),IF(AND(OR(ISNUMBER(Przychody!K209:AE209)),NOT(ISTEXT(Przychody!K209:AE209))),"✅","⛔"),IF(A203="",IF(AND(ISBLANK(Przychody!K209:AE209)),"","⛔")))</f>
        <v/>
      </c>
      <c r="B209" s="52" t="str">
        <f t="shared" si="127"/>
        <v/>
      </c>
      <c r="C209" s="461" t="str">
        <f t="shared" si="127"/>
        <v/>
      </c>
      <c r="D209" s="52"/>
      <c r="E209" s="52"/>
      <c r="F209" s="52"/>
      <c r="G209" s="52"/>
      <c r="H209" s="52"/>
      <c r="I209" s="52"/>
      <c r="J209" s="52"/>
      <c r="K209" s="343"/>
      <c r="L209" s="343"/>
      <c r="M209" s="343"/>
      <c r="N209" s="343"/>
      <c r="O209" s="343"/>
      <c r="P209" s="343"/>
      <c r="Q209" s="343"/>
      <c r="R209" s="343"/>
      <c r="S209" s="343"/>
      <c r="T209" s="343"/>
      <c r="U209" s="343"/>
      <c r="V209" s="343"/>
      <c r="W209" s="343"/>
      <c r="X209" s="343"/>
      <c r="Y209" s="343"/>
      <c r="Z209" s="343"/>
      <c r="AA209" s="343"/>
      <c r="AB209" s="343"/>
      <c r="AC209" s="343"/>
      <c r="AD209" s="343"/>
      <c r="AE209" s="343"/>
    </row>
    <row r="210" spans="1:31">
      <c r="A210" s="577" t="str" cm="1">
        <f t="array" ref="A210">IF(OR(A204="✅",A204="⛔"),IF(AND(OR(ISNUMBER(Przychody!K210:AE210)),NOT(ISTEXT(Przychody!K210:AE210))),"✅","⛔"),IF(A204="",IF(AND(ISBLANK(Przychody!K210:AE210)),"","⛔")))</f>
        <v/>
      </c>
      <c r="B210" s="52" t="str">
        <f t="shared" si="127"/>
        <v/>
      </c>
      <c r="C210" s="461" t="str">
        <f t="shared" si="127"/>
        <v/>
      </c>
      <c r="D210" s="52"/>
      <c r="E210" s="52"/>
      <c r="F210" s="52"/>
      <c r="G210" s="52"/>
      <c r="H210" s="52"/>
      <c r="I210" s="52"/>
      <c r="J210" s="52"/>
      <c r="K210" s="343"/>
      <c r="L210" s="343"/>
      <c r="M210" s="343"/>
      <c r="N210" s="343"/>
      <c r="O210" s="343"/>
      <c r="P210" s="343"/>
      <c r="Q210" s="343"/>
      <c r="R210" s="343"/>
      <c r="S210" s="343"/>
      <c r="T210" s="343"/>
      <c r="U210" s="343"/>
      <c r="V210" s="343"/>
      <c r="W210" s="343"/>
      <c r="X210" s="343"/>
      <c r="Y210" s="343"/>
      <c r="Z210" s="343"/>
      <c r="AA210" s="343"/>
      <c r="AB210" s="343"/>
      <c r="AC210" s="343"/>
      <c r="AD210" s="343"/>
      <c r="AE210" s="343"/>
    </row>
    <row r="211" spans="1:31">
      <c r="A211" s="577" t="str" cm="1">
        <f t="array" ref="A211">IF(OR(A205="✅",A205="⛔"),IF(AND(OR(ISNUMBER(Przychody!K211:AE211)),NOT(ISTEXT(Przychody!K211:AE211))),"✅","⛔"),IF(A205="",IF(AND(ISBLANK(Przychody!K211:AE211)),"","⛔")))</f>
        <v/>
      </c>
      <c r="B211" s="52" t="str">
        <f t="shared" si="127"/>
        <v/>
      </c>
      <c r="C211" s="461" t="str">
        <f t="shared" si="127"/>
        <v/>
      </c>
      <c r="D211" s="52"/>
      <c r="E211" s="52"/>
      <c r="F211" s="52"/>
      <c r="G211" s="52"/>
      <c r="H211" s="52"/>
      <c r="I211" s="52"/>
      <c r="J211" s="52"/>
      <c r="K211" s="343"/>
      <c r="L211" s="343"/>
      <c r="M211" s="343"/>
      <c r="N211" s="343"/>
      <c r="O211" s="343"/>
      <c r="P211" s="343"/>
      <c r="Q211" s="343"/>
      <c r="R211" s="343"/>
      <c r="S211" s="343"/>
      <c r="T211" s="343"/>
      <c r="U211" s="343"/>
      <c r="V211" s="343"/>
      <c r="W211" s="343"/>
      <c r="X211" s="343"/>
      <c r="Y211" s="343"/>
      <c r="Z211" s="343"/>
      <c r="AA211" s="343"/>
      <c r="AB211" s="343"/>
      <c r="AC211" s="343"/>
      <c r="AD211" s="343"/>
      <c r="AE211" s="343"/>
    </row>
    <row r="212" spans="1:31">
      <c r="A212" s="577" t="str" cm="1">
        <f t="array" ref="A212">IF(OR(A206="✅",A206="⛔"),IF(AND(OR(ISNUMBER(Przychody!K212:AE212)),NOT(ISTEXT(Przychody!K212:AE212))),"✅","⛔"),IF(A206="",IF(AND(ISBLANK(Przychody!K212:AE212)),"","⛔")))</f>
        <v/>
      </c>
      <c r="B212" s="52" t="str">
        <f t="shared" si="127"/>
        <v/>
      </c>
      <c r="C212" s="461" t="str">
        <f t="shared" si="127"/>
        <v/>
      </c>
      <c r="D212" s="52"/>
      <c r="E212" s="52"/>
      <c r="F212" s="52"/>
      <c r="G212" s="52"/>
      <c r="H212" s="52"/>
      <c r="I212" s="52"/>
      <c r="J212" s="52"/>
      <c r="K212" s="343"/>
      <c r="L212" s="343"/>
      <c r="M212" s="343"/>
      <c r="N212" s="343"/>
      <c r="O212" s="343"/>
      <c r="P212" s="343"/>
      <c r="Q212" s="343"/>
      <c r="R212" s="343"/>
      <c r="S212" s="343"/>
      <c r="T212" s="343"/>
      <c r="U212" s="343"/>
      <c r="V212" s="343"/>
      <c r="W212" s="343"/>
      <c r="X212" s="343"/>
      <c r="Y212" s="343"/>
      <c r="Z212" s="343"/>
      <c r="AA212" s="343"/>
      <c r="AB212" s="343"/>
      <c r="AC212" s="343"/>
      <c r="AD212" s="343"/>
      <c r="AE212" s="343"/>
    </row>
    <row r="213" spans="1:31">
      <c r="B213" s="177" t="s">
        <v>262</v>
      </c>
      <c r="C213" s="470"/>
      <c r="D213" s="105"/>
      <c r="E213" s="105"/>
      <c r="F213" s="105"/>
      <c r="G213" s="105"/>
      <c r="H213" s="105"/>
      <c r="I213" s="105"/>
      <c r="J213" s="105"/>
      <c r="K213" s="177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  <c r="AA213" s="105"/>
      <c r="AB213" s="105"/>
      <c r="AC213" s="105"/>
      <c r="AD213" s="105"/>
      <c r="AE213" s="105"/>
    </row>
    <row r="214" spans="1:31">
      <c r="A214" s="577" t="str">
        <f>IF(AND(A202="✅",A208="✅"),"✅",IF(AND(A202="",A208=""),"","⛔"))</f>
        <v/>
      </c>
      <c r="B214" s="19" t="str">
        <f t="shared" ref="B214:C218" si="128">IF(ISBLANK(B208),"",B208)</f>
        <v/>
      </c>
      <c r="C214" s="467" t="str">
        <f t="shared" si="128"/>
        <v/>
      </c>
      <c r="D214" s="19"/>
      <c r="E214" s="19"/>
      <c r="F214" s="19"/>
      <c r="G214" s="19"/>
      <c r="H214" s="19"/>
      <c r="I214" s="19"/>
      <c r="J214" s="19"/>
      <c r="K214" s="33">
        <f t="shared" ref="K214:AB214" si="129">IFERROR(IF(AND(K$180&gt;=Poczatek,K$180&lt;=Koniec),ROUND(K208*K202,0),0),0)</f>
        <v>0</v>
      </c>
      <c r="L214" s="33">
        <f t="shared" si="129"/>
        <v>0</v>
      </c>
      <c r="M214" s="33">
        <f t="shared" si="129"/>
        <v>0</v>
      </c>
      <c r="N214" s="33">
        <f t="shared" si="129"/>
        <v>0</v>
      </c>
      <c r="O214" s="33">
        <f t="shared" si="129"/>
        <v>0</v>
      </c>
      <c r="P214" s="33">
        <f t="shared" si="129"/>
        <v>0</v>
      </c>
      <c r="Q214" s="33">
        <f t="shared" si="129"/>
        <v>0</v>
      </c>
      <c r="R214" s="33">
        <f t="shared" si="129"/>
        <v>0</v>
      </c>
      <c r="S214" s="33">
        <f t="shared" si="129"/>
        <v>0</v>
      </c>
      <c r="T214" s="33">
        <f t="shared" si="129"/>
        <v>0</v>
      </c>
      <c r="U214" s="33">
        <f t="shared" si="129"/>
        <v>0</v>
      </c>
      <c r="V214" s="33">
        <f t="shared" si="129"/>
        <v>0</v>
      </c>
      <c r="W214" s="33">
        <f t="shared" si="129"/>
        <v>0</v>
      </c>
      <c r="X214" s="33">
        <f t="shared" si="129"/>
        <v>0</v>
      </c>
      <c r="Y214" s="33">
        <f t="shared" si="129"/>
        <v>0</v>
      </c>
      <c r="Z214" s="33">
        <f t="shared" si="129"/>
        <v>0</v>
      </c>
      <c r="AA214" s="33">
        <f t="shared" si="129"/>
        <v>0</v>
      </c>
      <c r="AB214" s="33">
        <f t="shared" si="129"/>
        <v>0</v>
      </c>
      <c r="AC214" s="33">
        <f t="shared" ref="AC214:AE214" si="130">IFERROR(IF(AND(AC$180&gt;=Poczatek,AC$180&lt;=Koniec),ROUND(AC208*AC202,0),0),0)</f>
        <v>0</v>
      </c>
      <c r="AD214" s="33">
        <f t="shared" si="130"/>
        <v>0</v>
      </c>
      <c r="AE214" s="33">
        <f t="shared" si="130"/>
        <v>0</v>
      </c>
    </row>
    <row r="215" spans="1:31">
      <c r="A215" s="577" t="str">
        <f>IF(AND(A203="✅",A209="✅"),"✅",IF(AND(A203="",A209=""),"","⛔"))</f>
        <v/>
      </c>
      <c r="B215" s="52" t="str">
        <f t="shared" si="128"/>
        <v/>
      </c>
      <c r="C215" s="461" t="str">
        <f t="shared" si="128"/>
        <v/>
      </c>
      <c r="D215" s="52"/>
      <c r="E215" s="52"/>
      <c r="F215" s="52"/>
      <c r="G215" s="52"/>
      <c r="H215" s="52"/>
      <c r="I215" s="52"/>
      <c r="J215" s="52"/>
      <c r="K215" s="33">
        <f t="shared" ref="K215:AB215" si="131">IFERROR(IF(AND(K$180&gt;=Poczatek,K$180&lt;=Koniec),ROUND(K209*K203,0),0),0)</f>
        <v>0</v>
      </c>
      <c r="L215" s="33">
        <f t="shared" si="131"/>
        <v>0</v>
      </c>
      <c r="M215" s="33">
        <f t="shared" si="131"/>
        <v>0</v>
      </c>
      <c r="N215" s="33">
        <f t="shared" si="131"/>
        <v>0</v>
      </c>
      <c r="O215" s="33">
        <f t="shared" si="131"/>
        <v>0</v>
      </c>
      <c r="P215" s="33">
        <f t="shared" si="131"/>
        <v>0</v>
      </c>
      <c r="Q215" s="33">
        <f t="shared" si="131"/>
        <v>0</v>
      </c>
      <c r="R215" s="33">
        <f t="shared" si="131"/>
        <v>0</v>
      </c>
      <c r="S215" s="33">
        <f t="shared" si="131"/>
        <v>0</v>
      </c>
      <c r="T215" s="33">
        <f t="shared" si="131"/>
        <v>0</v>
      </c>
      <c r="U215" s="33">
        <f t="shared" si="131"/>
        <v>0</v>
      </c>
      <c r="V215" s="33">
        <f t="shared" si="131"/>
        <v>0</v>
      </c>
      <c r="W215" s="33">
        <f t="shared" si="131"/>
        <v>0</v>
      </c>
      <c r="X215" s="33">
        <f t="shared" si="131"/>
        <v>0</v>
      </c>
      <c r="Y215" s="33">
        <f t="shared" si="131"/>
        <v>0</v>
      </c>
      <c r="Z215" s="33">
        <f t="shared" si="131"/>
        <v>0</v>
      </c>
      <c r="AA215" s="33">
        <f t="shared" si="131"/>
        <v>0</v>
      </c>
      <c r="AB215" s="33">
        <f t="shared" si="131"/>
        <v>0</v>
      </c>
      <c r="AC215" s="33">
        <f t="shared" ref="AC215:AE215" si="132">IFERROR(IF(AND(AC$180&gt;=Poczatek,AC$180&lt;=Koniec),ROUND(AC209*AC203,0),0),0)</f>
        <v>0</v>
      </c>
      <c r="AD215" s="33">
        <f t="shared" si="132"/>
        <v>0</v>
      </c>
      <c r="AE215" s="33">
        <f t="shared" si="132"/>
        <v>0</v>
      </c>
    </row>
    <row r="216" spans="1:31">
      <c r="A216" s="577" t="str">
        <f>IF(AND(A204="✅",A210="✅"),"✅",IF(AND(A204="",A210=""),"","⛔"))</f>
        <v/>
      </c>
      <c r="B216" s="52" t="str">
        <f t="shared" si="128"/>
        <v/>
      </c>
      <c r="C216" s="461" t="str">
        <f t="shared" si="128"/>
        <v/>
      </c>
      <c r="D216" s="52"/>
      <c r="E216" s="52"/>
      <c r="F216" s="52"/>
      <c r="G216" s="52"/>
      <c r="H216" s="52"/>
      <c r="I216" s="52"/>
      <c r="J216" s="52"/>
      <c r="K216" s="33">
        <f t="shared" ref="K216:AB216" si="133">IFERROR(IF(AND(K$180&gt;=Poczatek,K$180&lt;=Koniec),ROUND(K210*K204,0),0),0)</f>
        <v>0</v>
      </c>
      <c r="L216" s="33">
        <f t="shared" si="133"/>
        <v>0</v>
      </c>
      <c r="M216" s="33">
        <f t="shared" si="133"/>
        <v>0</v>
      </c>
      <c r="N216" s="33">
        <f t="shared" si="133"/>
        <v>0</v>
      </c>
      <c r="O216" s="33">
        <f t="shared" si="133"/>
        <v>0</v>
      </c>
      <c r="P216" s="33">
        <f t="shared" si="133"/>
        <v>0</v>
      </c>
      <c r="Q216" s="33">
        <f t="shared" si="133"/>
        <v>0</v>
      </c>
      <c r="R216" s="33">
        <f t="shared" si="133"/>
        <v>0</v>
      </c>
      <c r="S216" s="33">
        <f t="shared" si="133"/>
        <v>0</v>
      </c>
      <c r="T216" s="33">
        <f t="shared" si="133"/>
        <v>0</v>
      </c>
      <c r="U216" s="33">
        <f t="shared" si="133"/>
        <v>0</v>
      </c>
      <c r="V216" s="33">
        <f t="shared" si="133"/>
        <v>0</v>
      </c>
      <c r="W216" s="33">
        <f t="shared" si="133"/>
        <v>0</v>
      </c>
      <c r="X216" s="33">
        <f t="shared" si="133"/>
        <v>0</v>
      </c>
      <c r="Y216" s="33">
        <f t="shared" si="133"/>
        <v>0</v>
      </c>
      <c r="Z216" s="33">
        <f t="shared" si="133"/>
        <v>0</v>
      </c>
      <c r="AA216" s="33">
        <f t="shared" si="133"/>
        <v>0</v>
      </c>
      <c r="AB216" s="33">
        <f t="shared" si="133"/>
        <v>0</v>
      </c>
      <c r="AC216" s="33">
        <f t="shared" ref="AC216:AE216" si="134">IFERROR(IF(AND(AC$180&gt;=Poczatek,AC$180&lt;=Koniec),ROUND(AC210*AC204,0),0),0)</f>
        <v>0</v>
      </c>
      <c r="AD216" s="33">
        <f t="shared" si="134"/>
        <v>0</v>
      </c>
      <c r="AE216" s="33">
        <f t="shared" si="134"/>
        <v>0</v>
      </c>
    </row>
    <row r="217" spans="1:31">
      <c r="A217" s="577" t="str">
        <f>IF(AND(A205="✅",A211="✅"),"✅",IF(AND(A205="",A211=""),"","⛔"))</f>
        <v/>
      </c>
      <c r="B217" s="52" t="str">
        <f t="shared" si="128"/>
        <v/>
      </c>
      <c r="C217" s="461" t="str">
        <f t="shared" si="128"/>
        <v/>
      </c>
      <c r="D217" s="52"/>
      <c r="E217" s="52"/>
      <c r="F217" s="52"/>
      <c r="G217" s="52"/>
      <c r="H217" s="52"/>
      <c r="I217" s="52"/>
      <c r="J217" s="52"/>
      <c r="K217" s="33">
        <f t="shared" ref="K217:AB217" si="135">IFERROR(IF(AND(K$180&gt;=Poczatek,K$180&lt;=Koniec),ROUND(K211*K205,0),0),0)</f>
        <v>0</v>
      </c>
      <c r="L217" s="33">
        <f t="shared" si="135"/>
        <v>0</v>
      </c>
      <c r="M217" s="33">
        <f t="shared" si="135"/>
        <v>0</v>
      </c>
      <c r="N217" s="33">
        <f t="shared" si="135"/>
        <v>0</v>
      </c>
      <c r="O217" s="33">
        <f t="shared" si="135"/>
        <v>0</v>
      </c>
      <c r="P217" s="33">
        <f t="shared" si="135"/>
        <v>0</v>
      </c>
      <c r="Q217" s="33">
        <f t="shared" si="135"/>
        <v>0</v>
      </c>
      <c r="R217" s="33">
        <f t="shared" si="135"/>
        <v>0</v>
      </c>
      <c r="S217" s="33">
        <f t="shared" si="135"/>
        <v>0</v>
      </c>
      <c r="T217" s="33">
        <f t="shared" si="135"/>
        <v>0</v>
      </c>
      <c r="U217" s="33">
        <f t="shared" si="135"/>
        <v>0</v>
      </c>
      <c r="V217" s="33">
        <f t="shared" si="135"/>
        <v>0</v>
      </c>
      <c r="W217" s="33">
        <f t="shared" si="135"/>
        <v>0</v>
      </c>
      <c r="X217" s="33">
        <f t="shared" si="135"/>
        <v>0</v>
      </c>
      <c r="Y217" s="33">
        <f t="shared" si="135"/>
        <v>0</v>
      </c>
      <c r="Z217" s="33">
        <f t="shared" si="135"/>
        <v>0</v>
      </c>
      <c r="AA217" s="33">
        <f t="shared" si="135"/>
        <v>0</v>
      </c>
      <c r="AB217" s="33">
        <f t="shared" si="135"/>
        <v>0</v>
      </c>
      <c r="AC217" s="33">
        <f t="shared" ref="AC217:AE217" si="136">IFERROR(IF(AND(AC$180&gt;=Poczatek,AC$180&lt;=Koniec),ROUND(AC211*AC205,0),0),0)</f>
        <v>0</v>
      </c>
      <c r="AD217" s="33">
        <f t="shared" si="136"/>
        <v>0</v>
      </c>
      <c r="AE217" s="33">
        <f t="shared" si="136"/>
        <v>0</v>
      </c>
    </row>
    <row r="218" spans="1:31">
      <c r="A218" s="577" t="str">
        <f>IF(AND(A206="✅",A212="✅"),"✅",IF(AND(A206="",A212=""),"","⛔"))</f>
        <v/>
      </c>
      <c r="B218" s="89" t="str">
        <f t="shared" si="128"/>
        <v/>
      </c>
      <c r="C218" s="469" t="str">
        <f t="shared" si="128"/>
        <v/>
      </c>
      <c r="D218" s="89"/>
      <c r="E218" s="89"/>
      <c r="F218" s="89"/>
      <c r="G218" s="89"/>
      <c r="H218" s="89"/>
      <c r="I218" s="89"/>
      <c r="J218" s="89"/>
      <c r="K218" s="33">
        <f t="shared" ref="K218:AB218" si="137">IFERROR(IF(AND(K$180&gt;=Poczatek,K$180&lt;=Koniec),ROUND(K212*K206,0),0),0)</f>
        <v>0</v>
      </c>
      <c r="L218" s="33">
        <f t="shared" si="137"/>
        <v>0</v>
      </c>
      <c r="M218" s="33">
        <f t="shared" si="137"/>
        <v>0</v>
      </c>
      <c r="N218" s="33">
        <f t="shared" si="137"/>
        <v>0</v>
      </c>
      <c r="O218" s="33">
        <f t="shared" si="137"/>
        <v>0</v>
      </c>
      <c r="P218" s="33">
        <f t="shared" si="137"/>
        <v>0</v>
      </c>
      <c r="Q218" s="33">
        <f t="shared" si="137"/>
        <v>0</v>
      </c>
      <c r="R218" s="33">
        <f t="shared" si="137"/>
        <v>0</v>
      </c>
      <c r="S218" s="33">
        <f t="shared" si="137"/>
        <v>0</v>
      </c>
      <c r="T218" s="33">
        <f t="shared" si="137"/>
        <v>0</v>
      </c>
      <c r="U218" s="33">
        <f t="shared" si="137"/>
        <v>0</v>
      </c>
      <c r="V218" s="33">
        <f t="shared" si="137"/>
        <v>0</v>
      </c>
      <c r="W218" s="33">
        <f t="shared" si="137"/>
        <v>0</v>
      </c>
      <c r="X218" s="33">
        <f t="shared" si="137"/>
        <v>0</v>
      </c>
      <c r="Y218" s="33">
        <f t="shared" si="137"/>
        <v>0</v>
      </c>
      <c r="Z218" s="33">
        <f t="shared" si="137"/>
        <v>0</v>
      </c>
      <c r="AA218" s="33">
        <f t="shared" si="137"/>
        <v>0</v>
      </c>
      <c r="AB218" s="33">
        <f t="shared" si="137"/>
        <v>0</v>
      </c>
      <c r="AC218" s="33">
        <f t="shared" ref="AC218:AE218" si="138">IFERROR(IF(AND(AC$180&gt;=Poczatek,AC$180&lt;=Koniec),ROUND(AC212*AC206,0),0),0)</f>
        <v>0</v>
      </c>
      <c r="AD218" s="33">
        <f t="shared" si="138"/>
        <v>0</v>
      </c>
      <c r="AE218" s="33">
        <f t="shared" si="138"/>
        <v>0</v>
      </c>
    </row>
    <row r="219" spans="1:31">
      <c r="B219" s="178" t="s">
        <v>283</v>
      </c>
      <c r="C219" s="179"/>
      <c r="D219" s="179"/>
      <c r="E219" s="179"/>
      <c r="F219" s="179"/>
      <c r="G219" s="179"/>
      <c r="H219" s="179"/>
      <c r="I219" s="179"/>
      <c r="J219" s="179"/>
      <c r="K219" s="180">
        <f t="shared" ref="K219:W219" si="139">IF(LataProjekcji&lt;=Koniec,SUM(K214:K218),0)</f>
        <v>0</v>
      </c>
      <c r="L219" s="180">
        <f t="shared" si="139"/>
        <v>0</v>
      </c>
      <c r="M219" s="180">
        <f t="shared" si="139"/>
        <v>0</v>
      </c>
      <c r="N219" s="180">
        <f t="shared" si="139"/>
        <v>0</v>
      </c>
      <c r="O219" s="180">
        <f t="shared" si="139"/>
        <v>0</v>
      </c>
      <c r="P219" s="180">
        <f t="shared" si="139"/>
        <v>0</v>
      </c>
      <c r="Q219" s="180">
        <f t="shared" si="139"/>
        <v>0</v>
      </c>
      <c r="R219" s="180">
        <f t="shared" si="139"/>
        <v>0</v>
      </c>
      <c r="S219" s="180">
        <f t="shared" si="139"/>
        <v>0</v>
      </c>
      <c r="T219" s="180">
        <f t="shared" si="139"/>
        <v>0</v>
      </c>
      <c r="U219" s="180">
        <f t="shared" si="139"/>
        <v>0</v>
      </c>
      <c r="V219" s="180">
        <f t="shared" si="139"/>
        <v>0</v>
      </c>
      <c r="W219" s="180">
        <f t="shared" si="139"/>
        <v>0</v>
      </c>
      <c r="X219" s="180">
        <f t="shared" ref="X219:AB219" si="140">IF(LataProjekcji&lt;=Koniec,SUM(X214:X218),0)</f>
        <v>0</v>
      </c>
      <c r="Y219" s="180">
        <f t="shared" si="140"/>
        <v>0</v>
      </c>
      <c r="Z219" s="180">
        <f t="shared" si="140"/>
        <v>0</v>
      </c>
      <c r="AA219" s="180">
        <f t="shared" si="140"/>
        <v>0</v>
      </c>
      <c r="AB219" s="180">
        <f t="shared" si="140"/>
        <v>0</v>
      </c>
      <c r="AC219" s="180">
        <f t="shared" ref="AC219:AE219" si="141">IF(LataProjekcji&lt;=Koniec,SUM(AC214:AC218),0)</f>
        <v>0</v>
      </c>
      <c r="AD219" s="180">
        <f t="shared" si="141"/>
        <v>0</v>
      </c>
      <c r="AE219" s="180">
        <f t="shared" si="141"/>
        <v>0</v>
      </c>
    </row>
    <row r="220" spans="1:31">
      <c r="B220" s="7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</row>
    <row r="221" spans="1:31"/>
    <row r="222" spans="1:31">
      <c r="B222" s="235" t="s">
        <v>284</v>
      </c>
      <c r="C222" s="231"/>
      <c r="D222" s="235"/>
      <c r="E222" s="235"/>
      <c r="F222" s="230"/>
      <c r="G222" s="230"/>
      <c r="H222" s="230"/>
      <c r="I222" s="230"/>
      <c r="J222" s="230"/>
      <c r="K222" s="243" t="str">
        <f t="shared" ref="K222:AE222" si="142">LataProjekcji</f>
        <v>Uzupełnij dane</v>
      </c>
      <c r="L222" s="243" t="str">
        <f t="shared" si="142"/>
        <v/>
      </c>
      <c r="M222" s="243" t="str">
        <f t="shared" si="142"/>
        <v/>
      </c>
      <c r="N222" s="243" t="str">
        <f t="shared" si="142"/>
        <v/>
      </c>
      <c r="O222" s="243" t="str">
        <f t="shared" si="142"/>
        <v/>
      </c>
      <c r="P222" s="243" t="str">
        <f t="shared" si="142"/>
        <v/>
      </c>
      <c r="Q222" s="243" t="str">
        <f t="shared" si="142"/>
        <v/>
      </c>
      <c r="R222" s="243" t="str">
        <f t="shared" si="142"/>
        <v/>
      </c>
      <c r="S222" s="243" t="str">
        <f t="shared" si="142"/>
        <v/>
      </c>
      <c r="T222" s="243" t="str">
        <f t="shared" si="142"/>
        <v/>
      </c>
      <c r="U222" s="243" t="str">
        <f t="shared" si="142"/>
        <v/>
      </c>
      <c r="V222" s="243" t="str">
        <f t="shared" si="142"/>
        <v/>
      </c>
      <c r="W222" s="243" t="str">
        <f t="shared" si="142"/>
        <v/>
      </c>
      <c r="X222" s="243" t="str">
        <f t="shared" si="142"/>
        <v/>
      </c>
      <c r="Y222" s="243" t="str">
        <f t="shared" si="142"/>
        <v/>
      </c>
      <c r="Z222" s="243" t="str">
        <f t="shared" si="142"/>
        <v/>
      </c>
      <c r="AA222" s="243" t="str">
        <f t="shared" si="142"/>
        <v/>
      </c>
      <c r="AB222" s="243" t="str">
        <f t="shared" si="142"/>
        <v/>
      </c>
      <c r="AC222" s="243" t="str">
        <f t="shared" si="142"/>
        <v/>
      </c>
      <c r="AD222" s="243" t="str">
        <f t="shared" si="142"/>
        <v/>
      </c>
      <c r="AE222" s="243" t="str">
        <f t="shared" si="142"/>
        <v/>
      </c>
    </row>
    <row r="223" spans="1:31">
      <c r="A223" s="577" t="str" cm="1">
        <f t="array" ref="A223">Weryfikacja_wypelnienia_Przychody_Projekt</f>
        <v/>
      </c>
      <c r="B223" s="294"/>
      <c r="C223" s="305"/>
      <c r="D223" s="295"/>
      <c r="E223" s="295"/>
      <c r="F223" s="295"/>
      <c r="G223" s="295"/>
      <c r="H223" s="295"/>
      <c r="I223" s="295"/>
      <c r="J223" s="295"/>
      <c r="K223" s="341"/>
      <c r="L223" s="341"/>
      <c r="M223" s="341"/>
      <c r="N223" s="341"/>
      <c r="O223" s="341"/>
      <c r="P223" s="341"/>
      <c r="Q223" s="341"/>
      <c r="R223" s="341"/>
      <c r="S223" s="341"/>
      <c r="T223" s="341"/>
      <c r="U223" s="341"/>
      <c r="V223" s="341"/>
      <c r="W223" s="341"/>
      <c r="X223" s="341"/>
      <c r="Y223" s="341"/>
      <c r="Z223" s="341"/>
      <c r="AA223" s="341"/>
      <c r="AB223" s="341"/>
      <c r="AC223" s="341"/>
      <c r="AD223" s="341"/>
      <c r="AE223" s="341"/>
    </row>
    <row r="224" spans="1:31">
      <c r="A224" s="577" t="str" cm="1">
        <f t="array" ref="A224">Weryfikacja_wypelnienia_Przychody_Projekt</f>
        <v/>
      </c>
      <c r="B224" s="9"/>
      <c r="C224" s="304"/>
      <c r="D224" s="55"/>
      <c r="E224" s="55"/>
      <c r="F224" s="55"/>
      <c r="G224" s="55"/>
      <c r="H224" s="55"/>
      <c r="I224" s="55"/>
      <c r="J224" s="55"/>
      <c r="K224" s="342"/>
      <c r="L224" s="342"/>
      <c r="M224" s="342"/>
      <c r="N224" s="342"/>
      <c r="O224" s="342"/>
      <c r="P224" s="342"/>
      <c r="Q224" s="342"/>
      <c r="R224" s="342"/>
      <c r="S224" s="342"/>
      <c r="T224" s="342"/>
      <c r="U224" s="342"/>
      <c r="V224" s="342"/>
      <c r="W224" s="342"/>
      <c r="X224" s="342"/>
      <c r="Y224" s="342"/>
      <c r="Z224" s="342"/>
      <c r="AA224" s="342"/>
      <c r="AB224" s="342"/>
      <c r="AC224" s="342"/>
      <c r="AD224" s="342"/>
      <c r="AE224" s="342"/>
    </row>
    <row r="225" spans="1:31">
      <c r="A225" s="577" t="str" cm="1">
        <f t="array" ref="A225">Weryfikacja_wypelnienia_Przychody_Projekt</f>
        <v/>
      </c>
      <c r="B225" s="9"/>
      <c r="C225" s="304"/>
      <c r="D225" s="55"/>
      <c r="E225" s="55"/>
      <c r="F225" s="55"/>
      <c r="G225" s="55"/>
      <c r="H225" s="55"/>
      <c r="I225" s="55"/>
      <c r="J225" s="55"/>
      <c r="K225" s="342"/>
      <c r="L225" s="342"/>
      <c r="M225" s="342"/>
      <c r="N225" s="342"/>
      <c r="O225" s="342"/>
      <c r="P225" s="342"/>
      <c r="Q225" s="342"/>
      <c r="R225" s="342"/>
      <c r="S225" s="342"/>
      <c r="T225" s="342"/>
      <c r="U225" s="342"/>
      <c r="V225" s="342"/>
      <c r="W225" s="342"/>
      <c r="X225" s="342"/>
      <c r="Y225" s="342"/>
      <c r="Z225" s="342"/>
      <c r="AA225" s="342"/>
      <c r="AB225" s="342"/>
      <c r="AC225" s="342"/>
      <c r="AD225" s="342"/>
      <c r="AE225" s="342"/>
    </row>
    <row r="226" spans="1:31">
      <c r="A226" s="577" t="str" cm="1">
        <f t="array" aca="1" ref="A226" ca="1">Weryfikacja_wypelnienia_Przychody_Projekt</f>
        <v>✅</v>
      </c>
      <c r="B226" s="89" t="s">
        <v>899</v>
      </c>
      <c r="C226" s="469"/>
      <c r="D226" s="89"/>
      <c r="E226" s="89"/>
      <c r="F226" s="89"/>
      <c r="G226" s="89"/>
      <c r="H226" s="89"/>
      <c r="I226" s="89"/>
      <c r="J226" s="89"/>
      <c r="K226" s="90">
        <f ca="1">ROUND('Środki trwałe'!K3489,0)</f>
        <v>0</v>
      </c>
      <c r="L226" s="90">
        <f ca="1">ROUND('Środki trwałe'!L3489,0)</f>
        <v>0</v>
      </c>
      <c r="M226" s="90">
        <f ca="1">ROUND('Środki trwałe'!M3489,0)</f>
        <v>0</v>
      </c>
      <c r="N226" s="90">
        <f ca="1">ROUND('Środki trwałe'!N3489,0)</f>
        <v>0</v>
      </c>
      <c r="O226" s="90">
        <f ca="1">ROUND('Środki trwałe'!O3489,0)</f>
        <v>0</v>
      </c>
      <c r="P226" s="90">
        <f ca="1">ROUND('Środki trwałe'!P3489,0)</f>
        <v>0</v>
      </c>
      <c r="Q226" s="90">
        <f ca="1">ROUND('Środki trwałe'!Q3489,0)</f>
        <v>0</v>
      </c>
      <c r="R226" s="90">
        <f ca="1">ROUND('Środki trwałe'!R3489,0)</f>
        <v>0</v>
      </c>
      <c r="S226" s="90">
        <f ca="1">ROUND('Środki trwałe'!S3489,0)</f>
        <v>0</v>
      </c>
      <c r="T226" s="90">
        <f ca="1">ROUND('Środki trwałe'!T3489,0)</f>
        <v>0</v>
      </c>
      <c r="U226" s="90">
        <f ca="1">ROUND('Środki trwałe'!U3489,0)</f>
        <v>0</v>
      </c>
      <c r="V226" s="90">
        <f ca="1">ROUND('Środki trwałe'!V3489,0)</f>
        <v>0</v>
      </c>
      <c r="W226" s="90">
        <f ca="1">ROUND('Środki trwałe'!W3489,0)</f>
        <v>0</v>
      </c>
      <c r="X226" s="90">
        <f ca="1">ROUND('Środki trwałe'!X3489,0)</f>
        <v>0</v>
      </c>
      <c r="Y226" s="90">
        <f ca="1">ROUND('Środki trwałe'!Y3489,0)</f>
        <v>0</v>
      </c>
      <c r="Z226" s="90">
        <f ca="1">ROUND('Środki trwałe'!Z3489,0)</f>
        <v>0</v>
      </c>
      <c r="AA226" s="90">
        <f ca="1">ROUND('Środki trwałe'!AA3489,0)</f>
        <v>0</v>
      </c>
      <c r="AB226" s="90">
        <f ca="1">ROUND('Środki trwałe'!AB3489,0)</f>
        <v>0</v>
      </c>
      <c r="AC226" s="90">
        <f ca="1">ROUND('Środki trwałe'!AC3489,0)</f>
        <v>0</v>
      </c>
      <c r="AD226" s="90">
        <f ca="1">ROUND('Środki trwałe'!AD3489,0)</f>
        <v>0</v>
      </c>
      <c r="AE226" s="90">
        <f ca="1">ROUND('Środki trwałe'!AE3489,0)</f>
        <v>0</v>
      </c>
    </row>
    <row r="227" spans="1:31">
      <c r="A227" s="577" t="str" cm="1">
        <f t="array" aca="1" ref="A227" ca="1">Weryfikacja_wypelnienia_Przychody_Projekt</f>
        <v>✅</v>
      </c>
      <c r="B227" s="89" t="s">
        <v>285</v>
      </c>
      <c r="C227" s="469"/>
      <c r="D227" s="89"/>
      <c r="E227" s="89"/>
      <c r="F227" s="89"/>
      <c r="G227" s="89"/>
      <c r="H227" s="89"/>
      <c r="I227" s="89"/>
      <c r="J227" s="89"/>
      <c r="K227" s="90">
        <f>'Rozliczenie dotacji'!K314</f>
        <v>0</v>
      </c>
      <c r="L227" s="90">
        <f ca="1">'Rozliczenie dotacji'!L314</f>
        <v>0</v>
      </c>
      <c r="M227" s="90">
        <f ca="1">'Rozliczenie dotacji'!M314</f>
        <v>0</v>
      </c>
      <c r="N227" s="90">
        <f ca="1">'Rozliczenie dotacji'!N314</f>
        <v>0</v>
      </c>
      <c r="O227" s="90">
        <f ca="1">'Rozliczenie dotacji'!O314</f>
        <v>0</v>
      </c>
      <c r="P227" s="90">
        <f ca="1">'Rozliczenie dotacji'!P314</f>
        <v>0</v>
      </c>
      <c r="Q227" s="90">
        <f ca="1">'Rozliczenie dotacji'!Q314</f>
        <v>0</v>
      </c>
      <c r="R227" s="90">
        <f ca="1">'Rozliczenie dotacji'!R314</f>
        <v>0</v>
      </c>
      <c r="S227" s="90">
        <f ca="1">'Rozliczenie dotacji'!S314</f>
        <v>0</v>
      </c>
      <c r="T227" s="90">
        <f ca="1">'Rozliczenie dotacji'!T314</f>
        <v>0</v>
      </c>
      <c r="U227" s="90">
        <f ca="1">'Rozliczenie dotacji'!U314</f>
        <v>0</v>
      </c>
      <c r="V227" s="90">
        <f ca="1">'Rozliczenie dotacji'!V314</f>
        <v>0</v>
      </c>
      <c r="W227" s="90">
        <f ca="1">'Rozliczenie dotacji'!W314</f>
        <v>0</v>
      </c>
      <c r="X227" s="90">
        <f ca="1">'Rozliczenie dotacji'!X314</f>
        <v>0</v>
      </c>
      <c r="Y227" s="90">
        <f ca="1">'Rozliczenie dotacji'!Y314</f>
        <v>0</v>
      </c>
      <c r="Z227" s="90">
        <f ca="1">'Rozliczenie dotacji'!Z314</f>
        <v>0</v>
      </c>
      <c r="AA227" s="90">
        <f ca="1">'Rozliczenie dotacji'!AA314</f>
        <v>0</v>
      </c>
      <c r="AB227" s="90">
        <f ca="1">'Rozliczenie dotacji'!AC314</f>
        <v>0</v>
      </c>
      <c r="AC227" s="90">
        <f ca="1">'Rozliczenie dotacji'!AD314</f>
        <v>0</v>
      </c>
      <c r="AD227" s="90">
        <f ca="1">'Rozliczenie dotacji'!AE314</f>
        <v>0</v>
      </c>
      <c r="AE227" s="90">
        <f>'Rozliczenie dotacji'!AF314</f>
        <v>0</v>
      </c>
    </row>
    <row r="228" spans="1:31">
      <c r="A228" s="577" t="str" cm="1">
        <f t="array" aca="1" ref="A228" ca="1">Weryfikacja_wypelnienia_Przychody_Projekt</f>
        <v>✅</v>
      </c>
      <c r="B228" s="178" t="s">
        <v>286</v>
      </c>
      <c r="C228" s="179"/>
      <c r="D228" s="179"/>
      <c r="E228" s="179"/>
      <c r="F228" s="178"/>
      <c r="G228" s="178"/>
      <c r="H228" s="178"/>
      <c r="I228" s="178"/>
      <c r="J228" s="178"/>
      <c r="K228" s="180">
        <f t="shared" ref="K228:W228" si="143">IF(AND(LataProjekcji&gt;=Poczatek,LataProjekcji&lt;=Koniec),SUM(K223:K227),0)</f>
        <v>0</v>
      </c>
      <c r="L228" s="180">
        <f t="shared" ca="1" si="143"/>
        <v>0</v>
      </c>
      <c r="M228" s="180">
        <f t="shared" ca="1" si="143"/>
        <v>0</v>
      </c>
      <c r="N228" s="180">
        <f t="shared" ca="1" si="143"/>
        <v>0</v>
      </c>
      <c r="O228" s="180">
        <f t="shared" ca="1" si="143"/>
        <v>0</v>
      </c>
      <c r="P228" s="180">
        <f t="shared" ca="1" si="143"/>
        <v>0</v>
      </c>
      <c r="Q228" s="180">
        <f t="shared" ca="1" si="143"/>
        <v>0</v>
      </c>
      <c r="R228" s="180">
        <f t="shared" ca="1" si="143"/>
        <v>0</v>
      </c>
      <c r="S228" s="180">
        <f t="shared" ca="1" si="143"/>
        <v>0</v>
      </c>
      <c r="T228" s="180">
        <f t="shared" ca="1" si="143"/>
        <v>0</v>
      </c>
      <c r="U228" s="180">
        <f t="shared" ca="1" si="143"/>
        <v>0</v>
      </c>
      <c r="V228" s="180">
        <f t="shared" ca="1" si="143"/>
        <v>0</v>
      </c>
      <c r="W228" s="180">
        <f t="shared" ca="1" si="143"/>
        <v>0</v>
      </c>
      <c r="X228" s="180">
        <f t="shared" ref="X228:AB228" ca="1" si="144">IF(AND(LataProjekcji&gt;=Poczatek,LataProjekcji&lt;=Koniec),SUM(X223:X227),0)</f>
        <v>0</v>
      </c>
      <c r="Y228" s="180">
        <f t="shared" ca="1" si="144"/>
        <v>0</v>
      </c>
      <c r="Z228" s="180">
        <f t="shared" ca="1" si="144"/>
        <v>0</v>
      </c>
      <c r="AA228" s="180">
        <f t="shared" ca="1" si="144"/>
        <v>0</v>
      </c>
      <c r="AB228" s="180">
        <f t="shared" ca="1" si="144"/>
        <v>0</v>
      </c>
      <c r="AC228" s="180">
        <f t="shared" ref="AC228:AE228" ca="1" si="145">IF(AND(LataProjekcji&gt;=Poczatek,LataProjekcji&lt;=Koniec),SUM(AC223:AC227),0)</f>
        <v>0</v>
      </c>
      <c r="AD228" s="180">
        <f t="shared" ca="1" si="145"/>
        <v>0</v>
      </c>
      <c r="AE228" s="180">
        <f t="shared" ca="1" si="145"/>
        <v>0</v>
      </c>
    </row>
    <row r="229" spans="1:31">
      <c r="A229" s="577" t="str" cm="1">
        <f t="array" ref="A229">Weryfikacja_wypelnienia_Przychody_Projekt</f>
        <v/>
      </c>
    </row>
    <row r="230" spans="1:31"/>
    <row r="231" spans="1:31">
      <c r="B231" s="235" t="s">
        <v>287</v>
      </c>
      <c r="C231" s="231"/>
      <c r="D231" s="235"/>
      <c r="E231" s="235"/>
      <c r="F231" s="230"/>
      <c r="G231" s="230"/>
      <c r="H231" s="230"/>
      <c r="I231" s="230"/>
      <c r="J231" s="230"/>
      <c r="K231" s="243" t="str">
        <f t="shared" ref="K231:AE231" si="146">LataProjekcji</f>
        <v>Uzupełnij dane</v>
      </c>
      <c r="L231" s="243" t="str">
        <f t="shared" si="146"/>
        <v/>
      </c>
      <c r="M231" s="243" t="str">
        <f t="shared" si="146"/>
        <v/>
      </c>
      <c r="N231" s="243" t="str">
        <f t="shared" si="146"/>
        <v/>
      </c>
      <c r="O231" s="243" t="str">
        <f t="shared" si="146"/>
        <v/>
      </c>
      <c r="P231" s="243" t="str">
        <f t="shared" si="146"/>
        <v/>
      </c>
      <c r="Q231" s="243" t="str">
        <f t="shared" si="146"/>
        <v/>
      </c>
      <c r="R231" s="243" t="str">
        <f t="shared" si="146"/>
        <v/>
      </c>
      <c r="S231" s="243" t="str">
        <f t="shared" si="146"/>
        <v/>
      </c>
      <c r="T231" s="243" t="str">
        <f t="shared" si="146"/>
        <v/>
      </c>
      <c r="U231" s="243" t="str">
        <f t="shared" si="146"/>
        <v/>
      </c>
      <c r="V231" s="243" t="str">
        <f t="shared" si="146"/>
        <v/>
      </c>
      <c r="W231" s="243" t="str">
        <f t="shared" si="146"/>
        <v/>
      </c>
      <c r="X231" s="243" t="str">
        <f t="shared" si="146"/>
        <v/>
      </c>
      <c r="Y231" s="243" t="str">
        <f t="shared" si="146"/>
        <v/>
      </c>
      <c r="Z231" s="243" t="str">
        <f t="shared" si="146"/>
        <v/>
      </c>
      <c r="AA231" s="243" t="str">
        <f t="shared" si="146"/>
        <v/>
      </c>
      <c r="AB231" s="243" t="str">
        <f t="shared" si="146"/>
        <v/>
      </c>
      <c r="AC231" s="243" t="str">
        <f t="shared" si="146"/>
        <v/>
      </c>
      <c r="AD231" s="243" t="str">
        <f t="shared" si="146"/>
        <v/>
      </c>
      <c r="AE231" s="243" t="str">
        <f t="shared" si="146"/>
        <v/>
      </c>
    </row>
    <row r="232" spans="1:31">
      <c r="B232" s="19" t="s">
        <v>268</v>
      </c>
      <c r="C232" s="464"/>
      <c r="D232" s="19"/>
      <c r="E232" s="19"/>
      <c r="F232" s="19"/>
      <c r="G232" s="19"/>
      <c r="H232" s="19"/>
      <c r="I232" s="19"/>
      <c r="J232" s="19"/>
      <c r="K232" s="341">
        <f>IFERROR(ROUND(Finansowanie!K93+Finansowanie!K102,0),0)</f>
        <v>0</v>
      </c>
      <c r="L232" s="341">
        <f>IFERROR(ROUND(Finansowanie!L93+Finansowanie!L102,0),0)</f>
        <v>0</v>
      </c>
      <c r="M232" s="341">
        <f ca="1">IFERROR(ROUND(Finansowanie!M93+Finansowanie!M102,0),0)</f>
        <v>0</v>
      </c>
      <c r="N232" s="341">
        <f ca="1">IFERROR(ROUND(Finansowanie!N93+Finansowanie!N102,0),0)</f>
        <v>0</v>
      </c>
      <c r="O232" s="341">
        <f ca="1">IFERROR(ROUND(Finansowanie!O93+Finansowanie!O102,0),0)</f>
        <v>0</v>
      </c>
      <c r="P232" s="341">
        <f ca="1">IFERROR(ROUND(Finansowanie!P93+Finansowanie!P102,0),0)</f>
        <v>0</v>
      </c>
      <c r="Q232" s="341">
        <f ca="1">IFERROR(ROUND(Finansowanie!Q93+Finansowanie!Q102,0),0)</f>
        <v>0</v>
      </c>
      <c r="R232" s="341">
        <f ca="1">IFERROR(ROUND(Finansowanie!R93+Finansowanie!R102,0),0)</f>
        <v>0</v>
      </c>
      <c r="S232" s="341">
        <f ca="1">IFERROR(ROUND(Finansowanie!S93+Finansowanie!S102,0),0)</f>
        <v>0</v>
      </c>
      <c r="T232" s="341">
        <f ca="1">IFERROR(ROUND(Finansowanie!T93+Finansowanie!T102,0),0)</f>
        <v>0</v>
      </c>
      <c r="U232" s="341">
        <f ca="1">IFERROR(ROUND(Finansowanie!U93+Finansowanie!U102,0),0)</f>
        <v>0</v>
      </c>
      <c r="V232" s="341">
        <f ca="1">IFERROR(ROUND(Finansowanie!V93+Finansowanie!V102,0),0)</f>
        <v>0</v>
      </c>
      <c r="W232" s="341">
        <f ca="1">IFERROR(ROUND(Finansowanie!W93+Finansowanie!W102,0),0)</f>
        <v>0</v>
      </c>
      <c r="X232" s="341">
        <f ca="1">IFERROR(ROUND(Finansowanie!X93+Finansowanie!X102,0),0)</f>
        <v>0</v>
      </c>
      <c r="Y232" s="341">
        <f ca="1">IFERROR(ROUND(Finansowanie!Y93+Finansowanie!Y102,0),0)</f>
        <v>0</v>
      </c>
      <c r="Z232" s="341">
        <f ca="1">IFERROR(ROUND(Finansowanie!Z93+Finansowanie!Z102,0),0)</f>
        <v>0</v>
      </c>
      <c r="AA232" s="341">
        <f ca="1">IFERROR(ROUND(Finansowanie!AA93+Finansowanie!AA102,0),0)</f>
        <v>0</v>
      </c>
      <c r="AB232" s="341">
        <f ca="1">IFERROR(ROUND(Finansowanie!AB93+Finansowanie!AB102,0),0)</f>
        <v>0</v>
      </c>
      <c r="AC232" s="341">
        <f ca="1">IFERROR(ROUND(Finansowanie!AC93+Finansowanie!AC102,0),0)</f>
        <v>0</v>
      </c>
      <c r="AD232" s="341">
        <f ca="1">IFERROR(ROUND(Finansowanie!AD93+Finansowanie!AD102,0),0)</f>
        <v>0</v>
      </c>
      <c r="AE232" s="341">
        <f ca="1">IFERROR(ROUND(Finansowanie!AE93+Finansowanie!AE102,0),0)</f>
        <v>0</v>
      </c>
    </row>
    <row r="233" spans="1:31">
      <c r="A233" s="577" t="str" cm="1">
        <f t="array" ref="A233">Weryfikacja_wypelnienia_Przychody_Projekt</f>
        <v/>
      </c>
      <c r="B233" s="9"/>
      <c r="C233" s="304"/>
      <c r="D233" s="55"/>
      <c r="E233" s="55"/>
      <c r="F233" s="55"/>
      <c r="G233" s="55"/>
      <c r="H233" s="55"/>
      <c r="I233" s="55"/>
      <c r="J233" s="55"/>
      <c r="K233" s="342"/>
      <c r="L233" s="342"/>
      <c r="M233" s="342"/>
      <c r="N233" s="342"/>
      <c r="O233" s="342"/>
      <c r="P233" s="342"/>
      <c r="Q233" s="342"/>
      <c r="R233" s="342"/>
      <c r="S233" s="342"/>
      <c r="T233" s="342"/>
      <c r="U233" s="342"/>
      <c r="V233" s="342"/>
      <c r="W233" s="342"/>
      <c r="X233" s="342"/>
      <c r="Y233" s="342"/>
      <c r="Z233" s="342"/>
      <c r="AA233" s="342"/>
      <c r="AB233" s="342"/>
      <c r="AC233" s="342"/>
      <c r="AD233" s="342"/>
      <c r="AE233" s="342"/>
    </row>
    <row r="234" spans="1:31">
      <c r="A234" s="577" t="str" cm="1">
        <f t="array" ref="A234">Weryfikacja_wypelnienia_Przychody_Projekt</f>
        <v/>
      </c>
      <c r="B234" s="9"/>
      <c r="C234" s="304"/>
      <c r="D234" s="55"/>
      <c r="E234" s="55"/>
      <c r="F234" s="55"/>
      <c r="G234" s="55"/>
      <c r="H234" s="55"/>
      <c r="I234" s="55"/>
      <c r="J234" s="55"/>
      <c r="K234" s="342"/>
      <c r="L234" s="342"/>
      <c r="M234" s="342"/>
      <c r="N234" s="342"/>
      <c r="O234" s="342"/>
      <c r="P234" s="342"/>
      <c r="Q234" s="342"/>
      <c r="R234" s="342"/>
      <c r="S234" s="342"/>
      <c r="T234" s="342"/>
      <c r="U234" s="342"/>
      <c r="V234" s="342"/>
      <c r="W234" s="342"/>
      <c r="X234" s="342"/>
      <c r="Y234" s="342"/>
      <c r="Z234" s="342"/>
      <c r="AA234" s="342"/>
      <c r="AB234" s="342"/>
      <c r="AC234" s="342"/>
      <c r="AD234" s="342"/>
      <c r="AE234" s="342"/>
    </row>
    <row r="235" spans="1:31">
      <c r="A235" s="577" t="str" cm="1">
        <f t="array" ref="A235">Weryfikacja_wypelnienia_Przychody_Projekt</f>
        <v/>
      </c>
      <c r="B235" s="9"/>
      <c r="C235" s="304"/>
      <c r="D235" s="55"/>
      <c r="E235" s="55"/>
      <c r="F235" s="55"/>
      <c r="G235" s="55"/>
      <c r="H235" s="55"/>
      <c r="I235" s="55"/>
      <c r="J235" s="55"/>
      <c r="K235" s="342"/>
      <c r="L235" s="342"/>
      <c r="M235" s="342"/>
      <c r="N235" s="342"/>
      <c r="O235" s="342"/>
      <c r="P235" s="342"/>
      <c r="Q235" s="342"/>
      <c r="R235" s="342"/>
      <c r="S235" s="342"/>
      <c r="T235" s="342"/>
      <c r="U235" s="342"/>
      <c r="V235" s="342"/>
      <c r="W235" s="342"/>
      <c r="X235" s="342"/>
      <c r="Y235" s="342"/>
      <c r="Z235" s="342"/>
      <c r="AA235" s="342"/>
      <c r="AB235" s="342"/>
      <c r="AC235" s="342"/>
      <c r="AD235" s="342"/>
      <c r="AE235" s="342"/>
    </row>
    <row r="236" spans="1:31">
      <c r="A236" s="577" t="str" cm="1">
        <f t="array" ref="A236">Weryfikacja_wypelnienia_Przychody_Projekt</f>
        <v/>
      </c>
      <c r="B236" s="181"/>
      <c r="C236" s="465"/>
      <c r="D236" s="182"/>
      <c r="E236" s="182"/>
      <c r="F236" s="182"/>
      <c r="G236" s="182"/>
      <c r="H236" s="182"/>
      <c r="I236" s="182"/>
      <c r="J236" s="182"/>
      <c r="K236" s="345"/>
      <c r="L236" s="345"/>
      <c r="M236" s="345"/>
      <c r="N236" s="345"/>
      <c r="O236" s="345"/>
      <c r="P236" s="345"/>
      <c r="Q236" s="345"/>
      <c r="R236" s="345"/>
      <c r="S236" s="345"/>
      <c r="T236" s="345"/>
      <c r="U236" s="345"/>
      <c r="V236" s="345"/>
      <c r="W236" s="345"/>
      <c r="X236" s="345"/>
      <c r="Y236" s="345"/>
      <c r="Z236" s="345"/>
      <c r="AA236" s="345"/>
      <c r="AB236" s="345"/>
      <c r="AC236" s="345"/>
      <c r="AD236" s="345"/>
      <c r="AE236" s="345"/>
    </row>
    <row r="237" spans="1:31">
      <c r="B237" s="178" t="s">
        <v>288</v>
      </c>
      <c r="C237" s="179"/>
      <c r="D237" s="179"/>
      <c r="E237" s="179"/>
      <c r="F237" s="178"/>
      <c r="G237" s="178"/>
      <c r="H237" s="178"/>
      <c r="I237" s="178"/>
      <c r="J237" s="178"/>
      <c r="K237" s="180">
        <f t="shared" ref="K237:W237" si="147">IF(LataProjekcji&lt;=Koniec,SUM(K232:K236),0)</f>
        <v>0</v>
      </c>
      <c r="L237" s="180">
        <f t="shared" si="147"/>
        <v>0</v>
      </c>
      <c r="M237" s="180">
        <f t="shared" ca="1" si="147"/>
        <v>0</v>
      </c>
      <c r="N237" s="180">
        <f t="shared" ca="1" si="147"/>
        <v>0</v>
      </c>
      <c r="O237" s="180">
        <f t="shared" ca="1" si="147"/>
        <v>0</v>
      </c>
      <c r="P237" s="180">
        <f t="shared" ca="1" si="147"/>
        <v>0</v>
      </c>
      <c r="Q237" s="180">
        <f t="shared" ca="1" si="147"/>
        <v>0</v>
      </c>
      <c r="R237" s="180">
        <f t="shared" ca="1" si="147"/>
        <v>0</v>
      </c>
      <c r="S237" s="180">
        <f t="shared" ca="1" si="147"/>
        <v>0</v>
      </c>
      <c r="T237" s="180">
        <f t="shared" ca="1" si="147"/>
        <v>0</v>
      </c>
      <c r="U237" s="180">
        <f t="shared" ca="1" si="147"/>
        <v>0</v>
      </c>
      <c r="V237" s="180">
        <f t="shared" ca="1" si="147"/>
        <v>0</v>
      </c>
      <c r="W237" s="180">
        <f t="shared" ca="1" si="147"/>
        <v>0</v>
      </c>
      <c r="X237" s="180">
        <f t="shared" ref="X237" ca="1" si="148">IF(LataProjekcji&lt;=Koniec,SUM(X232:X236),0)</f>
        <v>0</v>
      </c>
      <c r="Y237" s="180">
        <f t="shared" ref="Y237:AE237" ca="1" si="149">IF(LataProjekcji&lt;=Koniec,SUM(Y232:Y236),0)</f>
        <v>0</v>
      </c>
      <c r="Z237" s="180">
        <f t="shared" ca="1" si="149"/>
        <v>0</v>
      </c>
      <c r="AA237" s="180">
        <f t="shared" ca="1" si="149"/>
        <v>0</v>
      </c>
      <c r="AB237" s="180">
        <f t="shared" ca="1" si="149"/>
        <v>0</v>
      </c>
      <c r="AC237" s="180">
        <f t="shared" ca="1" si="149"/>
        <v>0</v>
      </c>
      <c r="AD237" s="180">
        <f t="shared" ca="1" si="149"/>
        <v>0</v>
      </c>
      <c r="AE237" s="180">
        <f t="shared" ca="1" si="149"/>
        <v>0</v>
      </c>
    </row>
    <row r="238" spans="1:31"/>
    <row r="239" spans="1:31"/>
    <row r="240" spans="1:31">
      <c r="B240" s="29" t="s">
        <v>289</v>
      </c>
      <c r="C240" s="30"/>
      <c r="D240" s="30"/>
      <c r="E240" s="30"/>
      <c r="F240" s="30"/>
      <c r="G240" s="30"/>
      <c r="H240" s="30"/>
      <c r="I240" s="30"/>
      <c r="J240" s="30"/>
      <c r="K240" s="176" t="str">
        <f t="shared" ref="K240:AE240" si="150">LataProjekcji</f>
        <v>Uzupełnij dane</v>
      </c>
      <c r="L240" s="176" t="str">
        <f t="shared" si="150"/>
        <v/>
      </c>
      <c r="M240" s="176" t="str">
        <f t="shared" si="150"/>
        <v/>
      </c>
      <c r="N240" s="176" t="str">
        <f t="shared" si="150"/>
        <v/>
      </c>
      <c r="O240" s="176" t="str">
        <f t="shared" si="150"/>
        <v/>
      </c>
      <c r="P240" s="176" t="str">
        <f t="shared" si="150"/>
        <v/>
      </c>
      <c r="Q240" s="176" t="str">
        <f t="shared" si="150"/>
        <v/>
      </c>
      <c r="R240" s="176" t="str">
        <f t="shared" si="150"/>
        <v/>
      </c>
      <c r="S240" s="176" t="str">
        <f t="shared" si="150"/>
        <v/>
      </c>
      <c r="T240" s="176" t="str">
        <f t="shared" si="150"/>
        <v/>
      </c>
      <c r="U240" s="176" t="str">
        <f t="shared" si="150"/>
        <v/>
      </c>
      <c r="V240" s="176" t="str">
        <f t="shared" si="150"/>
        <v/>
      </c>
      <c r="W240" s="176" t="str">
        <f t="shared" si="150"/>
        <v/>
      </c>
      <c r="X240" s="176" t="str">
        <f t="shared" si="150"/>
        <v/>
      </c>
      <c r="Y240" s="176" t="str">
        <f t="shared" si="150"/>
        <v/>
      </c>
      <c r="Z240" s="176" t="str">
        <f t="shared" si="150"/>
        <v/>
      </c>
      <c r="AA240" s="176" t="str">
        <f t="shared" si="150"/>
        <v/>
      </c>
      <c r="AB240" s="176" t="str">
        <f t="shared" si="150"/>
        <v/>
      </c>
      <c r="AC240" s="176" t="str">
        <f t="shared" si="150"/>
        <v/>
      </c>
      <c r="AD240" s="176" t="str">
        <f t="shared" si="150"/>
        <v/>
      </c>
      <c r="AE240" s="176" t="str">
        <f t="shared" si="150"/>
        <v/>
      </c>
    </row>
    <row r="241" spans="2:31">
      <c r="B241" s="19" t="s">
        <v>290</v>
      </c>
      <c r="C241" s="19"/>
      <c r="D241" s="19"/>
      <c r="E241" s="19"/>
      <c r="F241" s="19"/>
      <c r="G241" s="19"/>
      <c r="H241" s="19"/>
      <c r="I241" s="19"/>
      <c r="J241" s="19"/>
      <c r="K241" s="94">
        <f t="shared" ref="K241:W241" si="151">IF(AND(LataProjekcji&gt;=Poczatek,LataProjekcji&lt;=Koniec),K159,0)</f>
        <v>0</v>
      </c>
      <c r="L241" s="94">
        <f t="shared" si="151"/>
        <v>0</v>
      </c>
      <c r="M241" s="94">
        <f t="shared" si="151"/>
        <v>0</v>
      </c>
      <c r="N241" s="94">
        <f t="shared" si="151"/>
        <v>0</v>
      </c>
      <c r="O241" s="94">
        <f t="shared" si="151"/>
        <v>0</v>
      </c>
      <c r="P241" s="94">
        <f t="shared" si="151"/>
        <v>0</v>
      </c>
      <c r="Q241" s="94">
        <f t="shared" si="151"/>
        <v>0</v>
      </c>
      <c r="R241" s="94">
        <f t="shared" si="151"/>
        <v>0</v>
      </c>
      <c r="S241" s="94">
        <f t="shared" si="151"/>
        <v>0</v>
      </c>
      <c r="T241" s="94">
        <f t="shared" si="151"/>
        <v>0</v>
      </c>
      <c r="U241" s="94">
        <f t="shared" si="151"/>
        <v>0</v>
      </c>
      <c r="V241" s="94">
        <f t="shared" si="151"/>
        <v>0</v>
      </c>
      <c r="W241" s="94">
        <f t="shared" si="151"/>
        <v>0</v>
      </c>
      <c r="X241" s="94">
        <f t="shared" ref="X241" si="152">IF(AND(LataProjekcji&gt;=Poczatek,LataProjekcji&lt;=Koniec),X159,0)</f>
        <v>0</v>
      </c>
      <c r="Y241" s="94">
        <f t="shared" ref="Y241:AE241" si="153">IF(AND(LataProjekcji&gt;=Poczatek,LataProjekcji&lt;=Koniec),Y159,0)</f>
        <v>0</v>
      </c>
      <c r="Z241" s="94">
        <f t="shared" si="153"/>
        <v>0</v>
      </c>
      <c r="AA241" s="94">
        <f t="shared" si="153"/>
        <v>0</v>
      </c>
      <c r="AB241" s="94">
        <f t="shared" si="153"/>
        <v>0</v>
      </c>
      <c r="AC241" s="94">
        <f t="shared" si="153"/>
        <v>0</v>
      </c>
      <c r="AD241" s="94">
        <f t="shared" si="153"/>
        <v>0</v>
      </c>
      <c r="AE241" s="94">
        <f t="shared" si="153"/>
        <v>0</v>
      </c>
    </row>
    <row r="242" spans="2:31">
      <c r="B242" s="52" t="s">
        <v>273</v>
      </c>
      <c r="C242" s="52"/>
      <c r="D242" s="52"/>
      <c r="E242" s="52"/>
      <c r="F242" s="52"/>
      <c r="G242" s="52"/>
      <c r="H242" s="52"/>
      <c r="I242" s="52"/>
      <c r="J242" s="52"/>
      <c r="K242" s="33">
        <f t="shared" ref="K242:W242" si="154">IF(AND(LataProjekcji&gt;=Poczatek,LataProjekcji&lt;=Koniec),K168,0)</f>
        <v>0</v>
      </c>
      <c r="L242" s="33">
        <f t="shared" si="154"/>
        <v>0</v>
      </c>
      <c r="M242" s="33">
        <f t="shared" si="154"/>
        <v>0</v>
      </c>
      <c r="N242" s="33">
        <f t="shared" si="154"/>
        <v>0</v>
      </c>
      <c r="O242" s="33">
        <f t="shared" si="154"/>
        <v>0</v>
      </c>
      <c r="P242" s="33">
        <f t="shared" si="154"/>
        <v>0</v>
      </c>
      <c r="Q242" s="33">
        <f t="shared" si="154"/>
        <v>0</v>
      </c>
      <c r="R242" s="33">
        <f t="shared" si="154"/>
        <v>0</v>
      </c>
      <c r="S242" s="33">
        <f t="shared" si="154"/>
        <v>0</v>
      </c>
      <c r="T242" s="33">
        <f t="shared" si="154"/>
        <v>0</v>
      </c>
      <c r="U242" s="33">
        <f t="shared" si="154"/>
        <v>0</v>
      </c>
      <c r="V242" s="33">
        <f t="shared" si="154"/>
        <v>0</v>
      </c>
      <c r="W242" s="33">
        <f t="shared" si="154"/>
        <v>0</v>
      </c>
      <c r="X242" s="33">
        <f t="shared" ref="X242" si="155">IF(AND(LataProjekcji&gt;=Poczatek,LataProjekcji&lt;=Koniec),X168,0)</f>
        <v>0</v>
      </c>
      <c r="Y242" s="33">
        <f t="shared" ref="Y242:AE242" si="156">IF(AND(LataProjekcji&gt;=Poczatek,LataProjekcji&lt;=Koniec),Y168,0)</f>
        <v>0</v>
      </c>
      <c r="Z242" s="33">
        <f t="shared" si="156"/>
        <v>0</v>
      </c>
      <c r="AA242" s="33">
        <f t="shared" si="156"/>
        <v>0</v>
      </c>
      <c r="AB242" s="33">
        <f t="shared" si="156"/>
        <v>0</v>
      </c>
      <c r="AC242" s="33">
        <f t="shared" si="156"/>
        <v>0</v>
      </c>
      <c r="AD242" s="33">
        <f t="shared" si="156"/>
        <v>0</v>
      </c>
      <c r="AE242" s="33">
        <f t="shared" si="156"/>
        <v>0</v>
      </c>
    </row>
    <row r="243" spans="2:31">
      <c r="B243" s="1" t="s">
        <v>255</v>
      </c>
      <c r="K243" s="5">
        <f t="shared" ref="K243:W243" si="157">IF(AND(LataProjekcji&gt;=Poczatek,LataProjekcji&lt;=Koniec),K177,0)</f>
        <v>0</v>
      </c>
      <c r="L243" s="5">
        <f t="shared" si="157"/>
        <v>0</v>
      </c>
      <c r="M243" s="5">
        <f t="shared" si="157"/>
        <v>0</v>
      </c>
      <c r="N243" s="5">
        <f t="shared" si="157"/>
        <v>0</v>
      </c>
      <c r="O243" s="5">
        <f t="shared" si="157"/>
        <v>0</v>
      </c>
      <c r="P243" s="5">
        <f t="shared" si="157"/>
        <v>0</v>
      </c>
      <c r="Q243" s="5">
        <f t="shared" si="157"/>
        <v>0</v>
      </c>
      <c r="R243" s="5">
        <f t="shared" si="157"/>
        <v>0</v>
      </c>
      <c r="S243" s="5">
        <f t="shared" si="157"/>
        <v>0</v>
      </c>
      <c r="T243" s="5">
        <f t="shared" si="157"/>
        <v>0</v>
      </c>
      <c r="U243" s="5">
        <f t="shared" si="157"/>
        <v>0</v>
      </c>
      <c r="V243" s="5">
        <f t="shared" si="157"/>
        <v>0</v>
      </c>
      <c r="W243" s="5">
        <f t="shared" si="157"/>
        <v>0</v>
      </c>
      <c r="X243" s="5">
        <f t="shared" ref="X243" si="158">IF(AND(LataProjekcji&gt;=Poczatek,LataProjekcji&lt;=Koniec),X177,0)</f>
        <v>0</v>
      </c>
      <c r="Y243" s="5">
        <f t="shared" ref="Y243:AE243" si="159">IF(AND(LataProjekcji&gt;=Poczatek,LataProjekcji&lt;=Koniec),Y177,0)</f>
        <v>0</v>
      </c>
      <c r="Z243" s="5">
        <f t="shared" si="159"/>
        <v>0</v>
      </c>
      <c r="AA243" s="5">
        <f t="shared" si="159"/>
        <v>0</v>
      </c>
      <c r="AB243" s="5">
        <f t="shared" si="159"/>
        <v>0</v>
      </c>
      <c r="AC243" s="5">
        <f t="shared" si="159"/>
        <v>0</v>
      </c>
      <c r="AD243" s="5">
        <f t="shared" si="159"/>
        <v>0</v>
      </c>
      <c r="AE243" s="5">
        <f t="shared" si="159"/>
        <v>0</v>
      </c>
    </row>
    <row r="244" spans="2:31">
      <c r="B244" s="89" t="s">
        <v>274</v>
      </c>
      <c r="C244" s="89"/>
      <c r="D244" s="89"/>
      <c r="E244" s="89"/>
      <c r="F244" s="89"/>
      <c r="G244" s="89"/>
      <c r="H244" s="89"/>
      <c r="I244" s="89"/>
      <c r="J244" s="89"/>
      <c r="K244" s="90">
        <f t="shared" ref="K244:W244" si="160">IF(AND(LataProjekcji&gt;=Poczatek,LataProjekcji&lt;=Koniec),K198,0)</f>
        <v>0</v>
      </c>
      <c r="L244" s="90">
        <f t="shared" si="160"/>
        <v>0</v>
      </c>
      <c r="M244" s="90">
        <f t="shared" si="160"/>
        <v>0</v>
      </c>
      <c r="N244" s="90">
        <f t="shared" si="160"/>
        <v>0</v>
      </c>
      <c r="O244" s="90">
        <f t="shared" si="160"/>
        <v>0</v>
      </c>
      <c r="P244" s="90">
        <f t="shared" si="160"/>
        <v>0</v>
      </c>
      <c r="Q244" s="90">
        <f t="shared" si="160"/>
        <v>0</v>
      </c>
      <c r="R244" s="90">
        <f t="shared" si="160"/>
        <v>0</v>
      </c>
      <c r="S244" s="90">
        <f t="shared" si="160"/>
        <v>0</v>
      </c>
      <c r="T244" s="90">
        <f t="shared" si="160"/>
        <v>0</v>
      </c>
      <c r="U244" s="90">
        <f t="shared" si="160"/>
        <v>0</v>
      </c>
      <c r="V244" s="90">
        <f t="shared" si="160"/>
        <v>0</v>
      </c>
      <c r="W244" s="90">
        <f t="shared" si="160"/>
        <v>0</v>
      </c>
      <c r="X244" s="90">
        <f t="shared" ref="X244" si="161">IF(AND(LataProjekcji&gt;=Poczatek,LataProjekcji&lt;=Koniec),X198,0)</f>
        <v>0</v>
      </c>
      <c r="Y244" s="90">
        <f t="shared" ref="Y244:AE244" si="162">IF(AND(LataProjekcji&gt;=Poczatek,LataProjekcji&lt;=Koniec),Y198,0)</f>
        <v>0</v>
      </c>
      <c r="Z244" s="90">
        <f t="shared" si="162"/>
        <v>0</v>
      </c>
      <c r="AA244" s="90">
        <f t="shared" si="162"/>
        <v>0</v>
      </c>
      <c r="AB244" s="90">
        <f t="shared" si="162"/>
        <v>0</v>
      </c>
      <c r="AC244" s="90">
        <f t="shared" si="162"/>
        <v>0</v>
      </c>
      <c r="AD244" s="90">
        <f t="shared" si="162"/>
        <v>0</v>
      </c>
      <c r="AE244" s="90">
        <f t="shared" si="162"/>
        <v>0</v>
      </c>
    </row>
    <row r="245" spans="2:31">
      <c r="B245" s="98" t="s">
        <v>275</v>
      </c>
      <c r="C245" s="96"/>
      <c r="D245" s="96"/>
      <c r="E245" s="96"/>
      <c r="F245" s="96"/>
      <c r="G245" s="96"/>
      <c r="H245" s="96"/>
      <c r="I245" s="96"/>
      <c r="J245" s="96"/>
      <c r="K245" s="97">
        <f>SUM(K241:K244)</f>
        <v>0</v>
      </c>
      <c r="L245" s="97">
        <f t="shared" ref="L245:W245" si="163">SUM(L241:L244)</f>
        <v>0</v>
      </c>
      <c r="M245" s="97">
        <f t="shared" si="163"/>
        <v>0</v>
      </c>
      <c r="N245" s="97">
        <f t="shared" si="163"/>
        <v>0</v>
      </c>
      <c r="O245" s="97">
        <f t="shared" si="163"/>
        <v>0</v>
      </c>
      <c r="P245" s="97">
        <f t="shared" si="163"/>
        <v>0</v>
      </c>
      <c r="Q245" s="97">
        <f t="shared" si="163"/>
        <v>0</v>
      </c>
      <c r="R245" s="97">
        <f t="shared" si="163"/>
        <v>0</v>
      </c>
      <c r="S245" s="97">
        <f t="shared" si="163"/>
        <v>0</v>
      </c>
      <c r="T245" s="97">
        <f t="shared" si="163"/>
        <v>0</v>
      </c>
      <c r="U245" s="97">
        <f t="shared" si="163"/>
        <v>0</v>
      </c>
      <c r="V245" s="97">
        <f t="shared" si="163"/>
        <v>0</v>
      </c>
      <c r="W245" s="97">
        <f t="shared" si="163"/>
        <v>0</v>
      </c>
      <c r="X245" s="97">
        <f>SUM(X241:X244)</f>
        <v>0</v>
      </c>
      <c r="Y245" s="97">
        <f t="shared" ref="Y245:AE245" si="164">SUM(Y241:Y244)</f>
        <v>0</v>
      </c>
      <c r="Z245" s="97">
        <f t="shared" si="164"/>
        <v>0</v>
      </c>
      <c r="AA245" s="97">
        <f t="shared" si="164"/>
        <v>0</v>
      </c>
      <c r="AB245" s="97">
        <f t="shared" si="164"/>
        <v>0</v>
      </c>
      <c r="AC245" s="97">
        <f t="shared" si="164"/>
        <v>0</v>
      </c>
      <c r="AD245" s="97">
        <f t="shared" si="164"/>
        <v>0</v>
      </c>
      <c r="AE245" s="97">
        <f t="shared" si="164"/>
        <v>0</v>
      </c>
    </row>
    <row r="246" spans="2:31">
      <c r="B246" s="1" t="s">
        <v>276</v>
      </c>
      <c r="K246" s="5">
        <f t="shared" ref="K246:W246" si="165">IF(AND(LataProjekcji&gt;=Poczatek,LataProjekcji&lt;=Koniec),K219,0)</f>
        <v>0</v>
      </c>
      <c r="L246" s="5">
        <f t="shared" si="165"/>
        <v>0</v>
      </c>
      <c r="M246" s="5">
        <f t="shared" si="165"/>
        <v>0</v>
      </c>
      <c r="N246" s="5">
        <f t="shared" si="165"/>
        <v>0</v>
      </c>
      <c r="O246" s="5">
        <f t="shared" si="165"/>
        <v>0</v>
      </c>
      <c r="P246" s="5">
        <f t="shared" si="165"/>
        <v>0</v>
      </c>
      <c r="Q246" s="5">
        <f t="shared" si="165"/>
        <v>0</v>
      </c>
      <c r="R246" s="5">
        <f t="shared" si="165"/>
        <v>0</v>
      </c>
      <c r="S246" s="5">
        <f t="shared" si="165"/>
        <v>0</v>
      </c>
      <c r="T246" s="5">
        <f t="shared" si="165"/>
        <v>0</v>
      </c>
      <c r="U246" s="5">
        <f t="shared" si="165"/>
        <v>0</v>
      </c>
      <c r="V246" s="5">
        <f t="shared" si="165"/>
        <v>0</v>
      </c>
      <c r="W246" s="5">
        <f t="shared" si="165"/>
        <v>0</v>
      </c>
      <c r="X246" s="5">
        <f t="shared" ref="X246" si="166">IF(AND(LataProjekcji&gt;=Poczatek,LataProjekcji&lt;=Koniec),X219,0)</f>
        <v>0</v>
      </c>
      <c r="Y246" s="5">
        <f t="shared" ref="Y246:AE246" si="167">IF(AND(LataProjekcji&gt;=Poczatek,LataProjekcji&lt;=Koniec),Y219,0)</f>
        <v>0</v>
      </c>
      <c r="Z246" s="5">
        <f t="shared" si="167"/>
        <v>0</v>
      </c>
      <c r="AA246" s="5">
        <f t="shared" si="167"/>
        <v>0</v>
      </c>
      <c r="AB246" s="5">
        <f t="shared" si="167"/>
        <v>0</v>
      </c>
      <c r="AC246" s="5">
        <f t="shared" si="167"/>
        <v>0</v>
      </c>
      <c r="AD246" s="5">
        <f t="shared" si="167"/>
        <v>0</v>
      </c>
      <c r="AE246" s="5">
        <f t="shared" si="167"/>
        <v>0</v>
      </c>
    </row>
    <row r="247" spans="2:31">
      <c r="B247" s="98" t="s">
        <v>264</v>
      </c>
      <c r="C247" s="96"/>
      <c r="D247" s="96"/>
      <c r="E247" s="96"/>
      <c r="F247" s="96"/>
      <c r="G247" s="96"/>
      <c r="H247" s="96"/>
      <c r="I247" s="96"/>
      <c r="J247" s="96"/>
      <c r="K247" s="97">
        <f t="shared" ref="K247:W247" si="168">IF(AND(LataProjekcji&gt;=Poczatek,LataProjekcji&lt;=Koniec),K228,0)</f>
        <v>0</v>
      </c>
      <c r="L247" s="97">
        <f t="shared" ca="1" si="168"/>
        <v>0</v>
      </c>
      <c r="M247" s="97">
        <f t="shared" ca="1" si="168"/>
        <v>0</v>
      </c>
      <c r="N247" s="97">
        <f t="shared" ca="1" si="168"/>
        <v>0</v>
      </c>
      <c r="O247" s="97">
        <f t="shared" ca="1" si="168"/>
        <v>0</v>
      </c>
      <c r="P247" s="97">
        <f t="shared" ca="1" si="168"/>
        <v>0</v>
      </c>
      <c r="Q247" s="97">
        <f t="shared" ca="1" si="168"/>
        <v>0</v>
      </c>
      <c r="R247" s="97">
        <f t="shared" ca="1" si="168"/>
        <v>0</v>
      </c>
      <c r="S247" s="97">
        <f t="shared" ca="1" si="168"/>
        <v>0</v>
      </c>
      <c r="T247" s="97">
        <f t="shared" ca="1" si="168"/>
        <v>0</v>
      </c>
      <c r="U247" s="97">
        <f t="shared" ca="1" si="168"/>
        <v>0</v>
      </c>
      <c r="V247" s="97">
        <f t="shared" ca="1" si="168"/>
        <v>0</v>
      </c>
      <c r="W247" s="97">
        <f t="shared" ca="1" si="168"/>
        <v>0</v>
      </c>
      <c r="X247" s="97">
        <f t="shared" ref="X247" ca="1" si="169">IF(AND(LataProjekcji&gt;=Poczatek,LataProjekcji&lt;=Koniec),X228,0)</f>
        <v>0</v>
      </c>
      <c r="Y247" s="97">
        <f t="shared" ref="Y247:AE247" ca="1" si="170">IF(AND(LataProjekcji&gt;=Poczatek,LataProjekcji&lt;=Koniec),Y228,0)</f>
        <v>0</v>
      </c>
      <c r="Z247" s="97">
        <f t="shared" ca="1" si="170"/>
        <v>0</v>
      </c>
      <c r="AA247" s="97">
        <f t="shared" ca="1" si="170"/>
        <v>0</v>
      </c>
      <c r="AB247" s="97">
        <f t="shared" ca="1" si="170"/>
        <v>0</v>
      </c>
      <c r="AC247" s="97">
        <f t="shared" ca="1" si="170"/>
        <v>0</v>
      </c>
      <c r="AD247" s="97">
        <f t="shared" ca="1" si="170"/>
        <v>0</v>
      </c>
      <c r="AE247" s="97">
        <f t="shared" ca="1" si="170"/>
        <v>0</v>
      </c>
    </row>
    <row r="248" spans="2:31">
      <c r="B248" s="98" t="s">
        <v>267</v>
      </c>
      <c r="C248" s="96"/>
      <c r="D248" s="96"/>
      <c r="E248" s="96"/>
      <c r="F248" s="96"/>
      <c r="G248" s="96"/>
      <c r="H248" s="96"/>
      <c r="I248" s="96"/>
      <c r="J248" s="96"/>
      <c r="K248" s="97">
        <f t="shared" ref="K248:W248" si="171">IF(AND(LataProjekcji&gt;=Poczatek,LataProjekcji&lt;=Koniec),K237,0)</f>
        <v>0</v>
      </c>
      <c r="L248" s="97">
        <f t="shared" si="171"/>
        <v>0</v>
      </c>
      <c r="M248" s="97">
        <f t="shared" ca="1" si="171"/>
        <v>0</v>
      </c>
      <c r="N248" s="97">
        <f t="shared" ca="1" si="171"/>
        <v>0</v>
      </c>
      <c r="O248" s="97">
        <f t="shared" ca="1" si="171"/>
        <v>0</v>
      </c>
      <c r="P248" s="97">
        <f t="shared" ca="1" si="171"/>
        <v>0</v>
      </c>
      <c r="Q248" s="97">
        <f t="shared" ca="1" si="171"/>
        <v>0</v>
      </c>
      <c r="R248" s="97">
        <f t="shared" ca="1" si="171"/>
        <v>0</v>
      </c>
      <c r="S248" s="97">
        <f t="shared" ca="1" si="171"/>
        <v>0</v>
      </c>
      <c r="T248" s="97">
        <f t="shared" ca="1" si="171"/>
        <v>0</v>
      </c>
      <c r="U248" s="97">
        <f t="shared" ca="1" si="171"/>
        <v>0</v>
      </c>
      <c r="V248" s="97">
        <f t="shared" ca="1" si="171"/>
        <v>0</v>
      </c>
      <c r="W248" s="97">
        <f t="shared" ca="1" si="171"/>
        <v>0</v>
      </c>
      <c r="X248" s="97">
        <f t="shared" ref="X248" ca="1" si="172">IF(AND(LataProjekcji&gt;=Poczatek,LataProjekcji&lt;=Koniec),X237,0)</f>
        <v>0</v>
      </c>
      <c r="Y248" s="97">
        <f t="shared" ref="Y248:AE248" ca="1" si="173">IF(AND(LataProjekcji&gt;=Poczatek,LataProjekcji&lt;=Koniec),Y237,0)</f>
        <v>0</v>
      </c>
      <c r="Z248" s="97">
        <f t="shared" ca="1" si="173"/>
        <v>0</v>
      </c>
      <c r="AA248" s="97">
        <f t="shared" ca="1" si="173"/>
        <v>0</v>
      </c>
      <c r="AB248" s="97">
        <f t="shared" ca="1" si="173"/>
        <v>0</v>
      </c>
      <c r="AC248" s="97">
        <f t="shared" ca="1" si="173"/>
        <v>0</v>
      </c>
      <c r="AD248" s="97">
        <f t="shared" ca="1" si="173"/>
        <v>0</v>
      </c>
      <c r="AE248" s="97">
        <f t="shared" ca="1" si="173"/>
        <v>0</v>
      </c>
    </row>
    <row r="249" spans="2:31"/>
    <row r="250" spans="2:31"/>
    <row r="251" spans="2:31" ht="14.5">
      <c r="B251" s="621" t="s">
        <v>39</v>
      </c>
      <c r="C251" s="622"/>
      <c r="D251" s="622"/>
      <c r="E251" s="623"/>
      <c r="F251" s="622"/>
      <c r="G251" s="622"/>
      <c r="H251" s="622"/>
      <c r="I251" s="622"/>
      <c r="J251" s="622"/>
      <c r="K251" s="622"/>
      <c r="L251" s="622"/>
      <c r="M251" s="622"/>
      <c r="N251" s="622"/>
      <c r="O251" s="622"/>
      <c r="P251" s="622"/>
      <c r="Q251" s="622"/>
      <c r="R251" s="622"/>
      <c r="S251" s="622"/>
      <c r="T251" s="622"/>
      <c r="U251" s="622"/>
      <c r="V251" s="622"/>
      <c r="W251" s="622"/>
      <c r="X251" s="622"/>
      <c r="Y251" s="622"/>
      <c r="Z251" s="622"/>
      <c r="AA251" s="622"/>
      <c r="AB251" s="622"/>
      <c r="AC251" s="622"/>
      <c r="AD251" s="622"/>
      <c r="AE251" s="622"/>
    </row>
    <row r="252" spans="2:31" ht="4" customHeight="1">
      <c r="E252" s="254"/>
    </row>
    <row r="253" spans="2:31" ht="13">
      <c r="B253" s="616" t="str">
        <f>IF(Okres_Prognozy&gt;10,"Uwaga! Okres prognozy przekracza 10 lat. Należy uzasadnić przyjęty okres prognozy","")</f>
        <v/>
      </c>
      <c r="E253" s="254"/>
    </row>
    <row r="254" spans="2:31" ht="4" customHeight="1">
      <c r="E254" s="254"/>
    </row>
    <row r="255" spans="2:31" ht="409.5" customHeight="1">
      <c r="B255" s="709"/>
      <c r="C255" s="709"/>
      <c r="D255" s="709"/>
      <c r="E255" s="709"/>
      <c r="F255" s="709"/>
      <c r="G255" s="709"/>
      <c r="H255" s="709"/>
      <c r="I255" s="709"/>
      <c r="J255" s="709"/>
      <c r="K255" s="709"/>
      <c r="L255" s="709"/>
      <c r="M255" s="709"/>
      <c r="N255" s="709"/>
      <c r="O255" s="709"/>
      <c r="P255" s="709"/>
      <c r="Q255" s="709"/>
      <c r="R255" s="709"/>
      <c r="S255" s="709"/>
      <c r="T255" s="709"/>
      <c r="U255" s="709"/>
      <c r="V255" s="709"/>
      <c r="W255" s="709"/>
      <c r="X255" s="709"/>
      <c r="Y255" s="709"/>
      <c r="Z255" s="709"/>
      <c r="AA255" s="709"/>
      <c r="AB255" s="709"/>
      <c r="AC255" s="709"/>
      <c r="AD255" s="709"/>
      <c r="AE255" s="709"/>
    </row>
    <row r="256" spans="2:31" ht="409.5" customHeight="1">
      <c r="B256" s="710"/>
      <c r="C256" s="710"/>
      <c r="D256" s="710"/>
      <c r="E256" s="710"/>
      <c r="F256" s="710"/>
      <c r="G256" s="710"/>
      <c r="H256" s="710"/>
      <c r="I256" s="710"/>
      <c r="J256" s="710"/>
      <c r="K256" s="710"/>
      <c r="L256" s="710"/>
      <c r="M256" s="710"/>
      <c r="N256" s="710"/>
      <c r="O256" s="710"/>
      <c r="P256" s="710"/>
      <c r="Q256" s="710"/>
      <c r="R256" s="710"/>
      <c r="S256" s="710"/>
      <c r="T256" s="710"/>
      <c r="U256" s="710"/>
      <c r="V256" s="710"/>
      <c r="W256" s="710"/>
      <c r="X256" s="710"/>
      <c r="Y256" s="710"/>
      <c r="Z256" s="710"/>
      <c r="AA256" s="710"/>
      <c r="AB256" s="710"/>
      <c r="AC256" s="710"/>
      <c r="AD256" s="710"/>
      <c r="AE256" s="710"/>
    </row>
    <row r="257"/>
  </sheetData>
  <sheetProtection algorithmName="SHA-512" hashValue="7IkuR6uY6xaqL5rAVGybgOK8EMFoCSuTAYpjzT9Casyk1/H1I0C2L8EZq5wSeFFu/83Mc88W5Xd5/jqwmnkKUQ==" saltValue="5YKSndtWmRPSVuzHLi5Izw==" spinCount="100000" sheet="1" objects="1" scenarios="1"/>
  <mergeCells count="2">
    <mergeCell ref="B2:AE3"/>
    <mergeCell ref="B255:AE256"/>
  </mergeCells>
  <conditionalFormatting sqref="A15:A236">
    <cfRule type="expression" dxfId="430" priority="15">
      <formula>A15="✅"</formula>
    </cfRule>
    <cfRule type="expression" dxfId="429" priority="16">
      <formula>A15="⛔"</formula>
    </cfRule>
  </conditionalFormatting>
  <conditionalFormatting sqref="C127:C136 C163:C167 C172:C176 C181:C185 C202:C206 C223:C225 C232:C236">
    <cfRule type="expression" dxfId="428" priority="18">
      <formula>Kontrola_modulow_Przychody</formula>
    </cfRule>
  </conditionalFormatting>
  <conditionalFormatting sqref="K15:AE19 K36:AE40 K45:AE49 K96:AE99 K75:AE79 K54:AE58 K107:AE109">
    <cfRule type="expression" dxfId="427" priority="20">
      <formula>AND(K$12&gt;Koniec_Projekt,K$12&lt;=Koniec)</formula>
    </cfRule>
    <cfRule type="expression" dxfId="426" priority="21">
      <formula>K$124&lt;=Koniec_Projekt</formula>
    </cfRule>
  </conditionalFormatting>
  <conditionalFormatting sqref="K149:AE158 K193:AE197 K214:AE218 K100:AE100 K227:AE227 K105:AE106 K232:AE232">
    <cfRule type="cellIs" dxfId="425" priority="17" operator="equal">
      <formula>0</formula>
    </cfRule>
  </conditionalFormatting>
  <conditionalFormatting sqref="K127:AE136 K138:AE147 K163:AE167 K172:AE176 K181:AE185 K187:AE191 K202:AE206 K208:AE212 K223:AE225 K233:AE236">
    <cfRule type="expression" dxfId="424" priority="19">
      <formula>AND(K$12&gt;Koniec_Projekt,K$12&lt;=Koniec)</formula>
    </cfRule>
    <cfRule type="expression" dxfId="423" priority="22">
      <formula>AND(K$124&gt;=Poczatek,K$124&lt;=Koniec_Projekt)</formula>
    </cfRule>
  </conditionalFormatting>
  <conditionalFormatting sqref="B253:AE253">
    <cfRule type="expression" dxfId="422" priority="14">
      <formula>Okres_Prognozy&gt;10</formula>
    </cfRule>
  </conditionalFormatting>
  <conditionalFormatting sqref="K21:AE25">
    <cfRule type="cellIs" dxfId="421" priority="13" operator="equal">
      <formula>0</formula>
    </cfRule>
  </conditionalFormatting>
  <conditionalFormatting sqref="K27:AE31">
    <cfRule type="expression" dxfId="420" priority="11">
      <formula>AND(K$12&gt;Koniec_Projekt,K$12&lt;=Koniec)</formula>
    </cfRule>
    <cfRule type="expression" dxfId="419" priority="12">
      <formula>K$124&lt;=Koniec_Projekt</formula>
    </cfRule>
  </conditionalFormatting>
  <conditionalFormatting sqref="K81:AE85">
    <cfRule type="cellIs" dxfId="418" priority="10" operator="equal">
      <formula>0</formula>
    </cfRule>
  </conditionalFormatting>
  <conditionalFormatting sqref="K87:AE91">
    <cfRule type="expression" dxfId="417" priority="8">
      <formula>AND(K$12&gt;Koniec_Projekt,K$12&lt;=Koniec)</formula>
    </cfRule>
    <cfRule type="expression" dxfId="416" priority="9">
      <formula>K$124&lt;=Koniec_Projekt</formula>
    </cfRule>
  </conditionalFormatting>
  <conditionalFormatting sqref="K60:K64">
    <cfRule type="cellIs" dxfId="415" priority="7" operator="equal">
      <formula>0</formula>
    </cfRule>
  </conditionalFormatting>
  <conditionalFormatting sqref="K66:K70">
    <cfRule type="expression" dxfId="414" priority="5">
      <formula>AND(K$12&gt;Koniec_Projekt,K$12&lt;=Koniec)</formula>
    </cfRule>
    <cfRule type="expression" dxfId="413" priority="6">
      <formula>K$124&lt;=Koniec_Projekt</formula>
    </cfRule>
  </conditionalFormatting>
  <conditionalFormatting sqref="L60:AE64">
    <cfRule type="cellIs" dxfId="412" priority="4" operator="equal">
      <formula>0</formula>
    </cfRule>
  </conditionalFormatting>
  <conditionalFormatting sqref="L66:AE70">
    <cfRule type="expression" dxfId="411" priority="2">
      <formula>AND(L$12&gt;Koniec_Projekt,L$12&lt;=Koniec)</formula>
    </cfRule>
    <cfRule type="expression" dxfId="410" priority="3">
      <formula>L$124&lt;=Koniec_Projekt</formula>
    </cfRule>
  </conditionalFormatting>
  <conditionalFormatting sqref="K226:AE226">
    <cfRule type="cellIs" dxfId="409" priority="1" operator="equal">
      <formula>0</formula>
    </cfRule>
  </conditionalFormatting>
  <dataValidations count="2">
    <dataValidation type="custom" allowBlank="1" showErrorMessage="1" errorTitle="Ujemna cena" error="Cena nie może być ujemna. _x000a__x000a_Proszę poprawić wstawianą wartość." sqref="K81:AE86 K208:AE212 K187:AE191 K60:AE65 K21:K26 L21:AE25" xr:uid="{710E18A8-3A02-4A03-B85A-6217B5AA91F2}">
      <formula1>K21&gt;=0</formula1>
    </dataValidation>
    <dataValidation type="custom" allowBlank="1" showInputMessage="1" showErrorMessage="1" errorTitle="Ujemna cena" error="Cena nie może być ujemna. _x000a__x000a_Proszę poprawić wstawianą wartość." sqref="K138:AE147" xr:uid="{D8CB17FE-93B6-4860-8B34-ECE722FC0C26}">
      <formula1>K138&gt;=0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3" fitToHeight="0" orientation="landscape" r:id="rId1"/>
  <headerFooter>
    <oddHeader>&amp;A</oddHeader>
    <oddFooter>&amp;L&amp;F&amp;CStrona &amp;P z &amp;N&amp;RData i godzina wydruku: &amp;D &amp;T</oddFooter>
  </headerFooter>
  <rowBreaks count="6" manualBreakCount="6">
    <brk id="52" min="1" max="23" man="1"/>
    <brk id="94" min="1" max="23" man="1"/>
    <brk id="123" min="1" max="23" man="1"/>
    <brk id="179" min="1" max="23" man="1"/>
    <brk id="221" min="1" max="23" man="1"/>
    <brk id="25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500" r:id="rId4" name="Group Box 284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82550</xdr:rowOff>
                  </from>
                  <to>
                    <xdr:col>15</xdr:col>
                    <xdr:colOff>425450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3">
    <pageSetUpPr fitToPage="1"/>
  </sheetPr>
  <dimension ref="A1:AS1955"/>
  <sheetViews>
    <sheetView showGridLines="0" zoomScaleNormal="100" workbookViewId="0"/>
  </sheetViews>
  <sheetFormatPr defaultColWidth="0" defaultRowHeight="12" zeroHeight="1"/>
  <cols>
    <col min="1" max="1" width="2.77734375" style="577" customWidth="1"/>
    <col min="2" max="2" width="63.33203125" style="1" customWidth="1"/>
    <col min="3" max="3" width="17.44140625" style="1" bestFit="1" customWidth="1"/>
    <col min="4" max="4" width="21.33203125" style="1" bestFit="1" customWidth="1"/>
    <col min="5" max="5" width="9.33203125" style="1" hidden="1" customWidth="1"/>
    <col min="6" max="9" width="9.77734375" style="1" hidden="1" customWidth="1"/>
    <col min="10" max="10" width="12.77734375" style="1" hidden="1" customWidth="1"/>
    <col min="11" max="31" width="12.77734375" style="1" customWidth="1"/>
    <col min="32" max="32" width="2.77734375" style="1" customWidth="1"/>
    <col min="33" max="37" width="9.33203125" style="1" hidden="1" customWidth="1"/>
    <col min="38" max="38" width="10.109375" style="1" hidden="1" customWidth="1"/>
    <col min="39" max="16384" width="9.33203125" style="1" hidden="1"/>
  </cols>
  <sheetData>
    <row r="1" spans="1:31"/>
    <row r="2" spans="1:31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1:31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1:31"/>
    <row r="5" spans="1:31">
      <c r="D5" s="328"/>
    </row>
    <row r="6" spans="1:31"/>
    <row r="7" spans="1:31"/>
    <row r="8" spans="1:31"/>
    <row r="9" spans="1:31"/>
    <row r="10" spans="1:31"/>
    <row r="11" spans="1:31">
      <c r="J11" s="56">
        <f>Założenia!K27</f>
        <v>0</v>
      </c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4.5">
      <c r="B12" s="23" t="s">
        <v>248</v>
      </c>
      <c r="C12" s="24"/>
      <c r="D12" s="24"/>
      <c r="E12" s="24"/>
      <c r="F12" s="23">
        <f ca="1">Założenia!G28</f>
        <v>0</v>
      </c>
      <c r="G12" s="23">
        <f ca="1">Założenia!H28</f>
        <v>0</v>
      </c>
      <c r="H12" s="23">
        <f ca="1">Założenia!I28</f>
        <v>0</v>
      </c>
      <c r="I12" s="44" t="str">
        <f>Założenia!J28</f>
        <v/>
      </c>
      <c r="J12" s="23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1:31"/>
    <row r="14" spans="1:31">
      <c r="B14" s="29" t="s">
        <v>291</v>
      </c>
      <c r="C14" s="30"/>
      <c r="D14" s="30"/>
      <c r="E14" s="30"/>
      <c r="F14" s="30"/>
      <c r="G14" s="30"/>
      <c r="H14" s="30"/>
      <c r="I14" s="30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</row>
    <row r="15" spans="1:31">
      <c r="A15" s="577" t="str" cm="1">
        <f t="array" ref="A15">Weryfikacja_wypelnienia_KO</f>
        <v/>
      </c>
      <c r="B15" s="9"/>
      <c r="C15" s="55"/>
      <c r="D15" s="55"/>
      <c r="E15" s="55"/>
      <c r="F15" s="55"/>
      <c r="G15" s="55"/>
      <c r="H15" s="55"/>
      <c r="I15" s="55"/>
      <c r="J15" s="342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</row>
    <row r="16" spans="1:31">
      <c r="A16" s="577" t="str" cm="1">
        <f t="array" ref="A16">Weryfikacja_wypelnienia_KO</f>
        <v/>
      </c>
      <c r="B16" s="9"/>
      <c r="C16" s="55"/>
      <c r="D16" s="55"/>
      <c r="E16" s="55"/>
      <c r="F16" s="55"/>
      <c r="G16" s="55"/>
      <c r="H16" s="55"/>
      <c r="I16" s="55"/>
      <c r="J16" s="342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1:31">
      <c r="A17" s="577" t="str" cm="1">
        <f t="array" ref="A17">Weryfikacja_wypelnienia_KO</f>
        <v/>
      </c>
      <c r="B17" s="9"/>
      <c r="C17" s="55"/>
      <c r="D17" s="55"/>
      <c r="E17" s="55"/>
      <c r="F17" s="55"/>
      <c r="G17" s="55"/>
      <c r="H17" s="55"/>
      <c r="I17" s="55"/>
      <c r="J17" s="342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  <c r="AA17" s="342"/>
      <c r="AB17" s="342"/>
      <c r="AC17" s="342"/>
      <c r="AD17" s="342"/>
      <c r="AE17" s="342"/>
    </row>
    <row r="18" spans="1:31">
      <c r="A18" s="577" t="str" cm="1">
        <f t="array" ref="A18">Weryfikacja_wypelnienia_KO</f>
        <v/>
      </c>
      <c r="B18" s="9"/>
      <c r="C18" s="55"/>
      <c r="D18" s="55"/>
      <c r="E18" s="55"/>
      <c r="F18" s="55"/>
      <c r="G18" s="55"/>
      <c r="H18" s="55"/>
      <c r="I18" s="55"/>
      <c r="J18" s="342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1:31">
      <c r="A19" s="577" t="str" cm="1">
        <f t="array" ref="A19">Weryfikacja_wypelnienia_KO</f>
        <v/>
      </c>
      <c r="B19" s="181"/>
      <c r="C19" s="182"/>
      <c r="D19" s="182"/>
      <c r="E19" s="182"/>
      <c r="F19" s="182"/>
      <c r="G19" s="182"/>
      <c r="H19" s="182"/>
      <c r="I19" s="182"/>
      <c r="J19" s="345"/>
      <c r="K19" s="345"/>
      <c r="L19" s="345"/>
      <c r="M19" s="345"/>
      <c r="N19" s="345"/>
      <c r="O19" s="345"/>
      <c r="P19" s="345"/>
      <c r="Q19" s="345"/>
      <c r="R19" s="345"/>
      <c r="S19" s="345"/>
      <c r="T19" s="345"/>
      <c r="U19" s="345"/>
      <c r="V19" s="345"/>
      <c r="W19" s="345"/>
      <c r="X19" s="345"/>
      <c r="Y19" s="345"/>
      <c r="Z19" s="345"/>
      <c r="AA19" s="345"/>
      <c r="AB19" s="345"/>
      <c r="AC19" s="345"/>
      <c r="AD19" s="345"/>
      <c r="AE19" s="345"/>
    </row>
    <row r="20" spans="1:31">
      <c r="B20" s="178" t="s">
        <v>292</v>
      </c>
      <c r="C20" s="179"/>
      <c r="D20" s="179"/>
      <c r="E20" s="179"/>
      <c r="F20" s="179"/>
      <c r="G20" s="179"/>
      <c r="H20" s="179"/>
      <c r="I20" s="179"/>
      <c r="J20" s="180">
        <f t="shared" ref="J20:T20" si="1">IF(LataProjekcji&lt;=Koniec,ROUND(SUM(J15:J19),0),0)</f>
        <v>0</v>
      </c>
      <c r="K20" s="180">
        <f t="shared" si="1"/>
        <v>0</v>
      </c>
      <c r="L20" s="180">
        <f t="shared" si="1"/>
        <v>0</v>
      </c>
      <c r="M20" s="180">
        <f t="shared" si="1"/>
        <v>0</v>
      </c>
      <c r="N20" s="180">
        <f t="shared" si="1"/>
        <v>0</v>
      </c>
      <c r="O20" s="180">
        <f t="shared" si="1"/>
        <v>0</v>
      </c>
      <c r="P20" s="180">
        <f t="shared" si="1"/>
        <v>0</v>
      </c>
      <c r="Q20" s="180">
        <f t="shared" si="1"/>
        <v>0</v>
      </c>
      <c r="R20" s="180">
        <f t="shared" si="1"/>
        <v>0</v>
      </c>
      <c r="S20" s="180">
        <f t="shared" si="1"/>
        <v>0</v>
      </c>
      <c r="T20" s="180">
        <f t="shared" si="1"/>
        <v>0</v>
      </c>
      <c r="U20" s="180">
        <f t="shared" ref="U20:W20" si="2">IF(LataProjekcji&lt;=Koniec,ROUND(SUM(U15:U19),0),0)</f>
        <v>0</v>
      </c>
      <c r="V20" s="180">
        <f t="shared" si="2"/>
        <v>0</v>
      </c>
      <c r="W20" s="180">
        <f t="shared" si="2"/>
        <v>0</v>
      </c>
      <c r="X20" s="180">
        <f t="shared" ref="X20:AA20" si="3">IF(LataProjekcji&lt;=Koniec,ROUND(SUM(X15:X19),0),0)</f>
        <v>0</v>
      </c>
      <c r="Y20" s="180">
        <f t="shared" si="3"/>
        <v>0</v>
      </c>
      <c r="Z20" s="180">
        <f t="shared" si="3"/>
        <v>0</v>
      </c>
      <c r="AA20" s="180">
        <f t="shared" si="3"/>
        <v>0</v>
      </c>
      <c r="AB20" s="180">
        <f t="shared" ref="AB20:AE20" si="4">IF(LataProjekcji&lt;=Koniec,ROUND(SUM(AB15:AB19),0),0)</f>
        <v>0</v>
      </c>
      <c r="AC20" s="180">
        <f t="shared" si="4"/>
        <v>0</v>
      </c>
      <c r="AD20" s="180">
        <f t="shared" si="4"/>
        <v>0</v>
      </c>
      <c r="AE20" s="180">
        <f t="shared" si="4"/>
        <v>0</v>
      </c>
    </row>
    <row r="21" spans="1:31"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B23" s="29" t="s">
        <v>293</v>
      </c>
      <c r="C23" s="30"/>
      <c r="D23" s="30"/>
      <c r="E23" s="30"/>
      <c r="F23" s="30"/>
      <c r="G23" s="30"/>
      <c r="H23" s="30"/>
      <c r="I23" s="30"/>
      <c r="J23" s="184" t="str">
        <f t="shared" ref="J23:AE23" si="5">LataProjekcji</f>
        <v/>
      </c>
      <c r="K23" s="184" t="str">
        <f t="shared" si="5"/>
        <v>Uzupełnij dane</v>
      </c>
      <c r="L23" s="184" t="str">
        <f t="shared" si="5"/>
        <v/>
      </c>
      <c r="M23" s="184" t="str">
        <f t="shared" si="5"/>
        <v/>
      </c>
      <c r="N23" s="184" t="str">
        <f t="shared" si="5"/>
        <v/>
      </c>
      <c r="O23" s="184" t="str">
        <f t="shared" si="5"/>
        <v/>
      </c>
      <c r="P23" s="184" t="str">
        <f t="shared" si="5"/>
        <v/>
      </c>
      <c r="Q23" s="184" t="str">
        <f t="shared" si="5"/>
        <v/>
      </c>
      <c r="R23" s="184" t="str">
        <f t="shared" si="5"/>
        <v/>
      </c>
      <c r="S23" s="184" t="str">
        <f t="shared" si="5"/>
        <v/>
      </c>
      <c r="T23" s="184" t="str">
        <f t="shared" si="5"/>
        <v/>
      </c>
      <c r="U23" s="184" t="str">
        <f t="shared" si="5"/>
        <v/>
      </c>
      <c r="V23" s="184" t="str">
        <f t="shared" si="5"/>
        <v/>
      </c>
      <c r="W23" s="184" t="str">
        <f t="shared" si="5"/>
        <v/>
      </c>
      <c r="X23" s="184" t="str">
        <f t="shared" si="5"/>
        <v/>
      </c>
      <c r="Y23" s="184" t="str">
        <f t="shared" si="5"/>
        <v/>
      </c>
      <c r="Z23" s="184" t="str">
        <f t="shared" si="5"/>
        <v/>
      </c>
      <c r="AA23" s="184" t="str">
        <f t="shared" si="5"/>
        <v/>
      </c>
      <c r="AB23" s="184" t="str">
        <f t="shared" si="5"/>
        <v/>
      </c>
      <c r="AC23" s="184" t="str">
        <f t="shared" si="5"/>
        <v/>
      </c>
      <c r="AD23" s="184" t="str">
        <f t="shared" si="5"/>
        <v/>
      </c>
      <c r="AE23" s="184" t="str">
        <f t="shared" si="5"/>
        <v/>
      </c>
    </row>
    <row r="24" spans="1:31">
      <c r="A24" s="577" t="str" cm="1">
        <f t="array" ref="A24">Weryfikacja_wypelnienia_KO</f>
        <v/>
      </c>
      <c r="B24" s="9"/>
      <c r="C24" s="55"/>
      <c r="D24" s="55"/>
      <c r="E24" s="55"/>
      <c r="F24" s="55"/>
      <c r="G24" s="55"/>
      <c r="H24" s="55"/>
      <c r="I24" s="55"/>
      <c r="J24" s="342"/>
      <c r="K24" s="342"/>
      <c r="L24" s="342"/>
      <c r="M24" s="342"/>
      <c r="N24" s="342"/>
      <c r="O24" s="342"/>
      <c r="P24" s="342"/>
      <c r="Q24" s="342"/>
      <c r="R24" s="342"/>
      <c r="S24" s="342"/>
      <c r="T24" s="342"/>
      <c r="U24" s="342"/>
      <c r="V24" s="342"/>
      <c r="W24" s="342"/>
      <c r="X24" s="342"/>
      <c r="Y24" s="342"/>
      <c r="Z24" s="342"/>
      <c r="AA24" s="342"/>
      <c r="AB24" s="342"/>
      <c r="AC24" s="342"/>
      <c r="AD24" s="342"/>
      <c r="AE24" s="342"/>
    </row>
    <row r="25" spans="1:31">
      <c r="A25" s="577" t="str" cm="1">
        <f t="array" ref="A25">Weryfikacja_wypelnienia_KO</f>
        <v/>
      </c>
      <c r="B25" s="9"/>
      <c r="C25" s="55"/>
      <c r="D25" s="55"/>
      <c r="E25" s="55"/>
      <c r="F25" s="55"/>
      <c r="G25" s="55"/>
      <c r="H25" s="55"/>
      <c r="I25" s="55"/>
      <c r="J25" s="342"/>
      <c r="K25" s="342"/>
      <c r="L25" s="342"/>
      <c r="M25" s="342"/>
      <c r="N25" s="342"/>
      <c r="O25" s="342"/>
      <c r="P25" s="342"/>
      <c r="Q25" s="342"/>
      <c r="R25" s="342"/>
      <c r="S25" s="342"/>
      <c r="T25" s="342"/>
      <c r="U25" s="342"/>
      <c r="V25" s="342"/>
      <c r="W25" s="342"/>
      <c r="X25" s="342"/>
      <c r="Y25" s="342"/>
      <c r="Z25" s="342"/>
      <c r="AA25" s="342"/>
      <c r="AB25" s="342"/>
      <c r="AC25" s="342"/>
      <c r="AD25" s="342"/>
      <c r="AE25" s="342"/>
    </row>
    <row r="26" spans="1:31">
      <c r="A26" s="577" t="str" cm="1">
        <f t="array" ref="A26">Weryfikacja_wypelnienia_KO</f>
        <v/>
      </c>
      <c r="B26" s="9"/>
      <c r="C26" s="55"/>
      <c r="D26" s="55"/>
      <c r="E26" s="55"/>
      <c r="F26" s="55"/>
      <c r="G26" s="55"/>
      <c r="H26" s="55"/>
      <c r="I26" s="55"/>
      <c r="J26" s="342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</row>
    <row r="27" spans="1:31">
      <c r="A27" s="577" t="str" cm="1">
        <f t="array" ref="A27">Weryfikacja_wypelnienia_KO</f>
        <v/>
      </c>
      <c r="B27" s="9"/>
      <c r="C27" s="55"/>
      <c r="D27" s="55"/>
      <c r="E27" s="55"/>
      <c r="F27" s="55"/>
      <c r="G27" s="55"/>
      <c r="H27" s="55"/>
      <c r="I27" s="55"/>
      <c r="J27" s="342"/>
      <c r="K27" s="342"/>
      <c r="L27" s="342"/>
      <c r="M27" s="342"/>
      <c r="N27" s="342"/>
      <c r="O27" s="342"/>
      <c r="P27" s="342"/>
      <c r="Q27" s="342"/>
      <c r="R27" s="342"/>
      <c r="S27" s="342"/>
      <c r="T27" s="342"/>
      <c r="U27" s="342"/>
      <c r="V27" s="342"/>
      <c r="W27" s="342"/>
      <c r="X27" s="342"/>
      <c r="Y27" s="342"/>
      <c r="Z27" s="342"/>
      <c r="AA27" s="342"/>
      <c r="AB27" s="342"/>
      <c r="AC27" s="342"/>
      <c r="AD27" s="342"/>
      <c r="AE27" s="342"/>
    </row>
    <row r="28" spans="1:31">
      <c r="A28" s="577" t="str" cm="1">
        <f t="array" ref="A28">Weryfikacja_wypelnienia_KO</f>
        <v/>
      </c>
      <c r="B28" s="9"/>
      <c r="C28" s="55"/>
      <c r="D28" s="55"/>
      <c r="E28" s="55"/>
      <c r="F28" s="55"/>
      <c r="G28" s="55"/>
      <c r="H28" s="55"/>
      <c r="I28" s="55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1:31">
      <c r="B29" s="178" t="s">
        <v>294</v>
      </c>
      <c r="C29" s="179"/>
      <c r="D29" s="179"/>
      <c r="E29" s="179"/>
      <c r="F29" s="179"/>
      <c r="G29" s="179"/>
      <c r="H29" s="179"/>
      <c r="I29" s="179"/>
      <c r="J29" s="180">
        <f t="shared" ref="J29:T29" si="6">IF(LataProjekcji&lt;=Koniec,ROUND(SUM(J24:J28),0),0)</f>
        <v>0</v>
      </c>
      <c r="K29" s="180">
        <f t="shared" si="6"/>
        <v>0</v>
      </c>
      <c r="L29" s="180">
        <f t="shared" si="6"/>
        <v>0</v>
      </c>
      <c r="M29" s="180">
        <f t="shared" si="6"/>
        <v>0</v>
      </c>
      <c r="N29" s="180">
        <f t="shared" si="6"/>
        <v>0</v>
      </c>
      <c r="O29" s="180">
        <f t="shared" si="6"/>
        <v>0</v>
      </c>
      <c r="P29" s="180">
        <f t="shared" si="6"/>
        <v>0</v>
      </c>
      <c r="Q29" s="180">
        <f t="shared" si="6"/>
        <v>0</v>
      </c>
      <c r="R29" s="180">
        <f t="shared" si="6"/>
        <v>0</v>
      </c>
      <c r="S29" s="180">
        <f t="shared" si="6"/>
        <v>0</v>
      </c>
      <c r="T29" s="180">
        <f t="shared" si="6"/>
        <v>0</v>
      </c>
      <c r="U29" s="180">
        <f t="shared" ref="U29:W29" si="7">IF(LataProjekcji&lt;=Koniec,ROUND(SUM(U24:U28),0),0)</f>
        <v>0</v>
      </c>
      <c r="V29" s="180">
        <f t="shared" si="7"/>
        <v>0</v>
      </c>
      <c r="W29" s="180">
        <f t="shared" si="7"/>
        <v>0</v>
      </c>
      <c r="X29" s="180">
        <f t="shared" ref="X29:AA29" si="8">IF(LataProjekcji&lt;=Koniec,ROUND(SUM(X24:X28),0),0)</f>
        <v>0</v>
      </c>
      <c r="Y29" s="180">
        <f t="shared" si="8"/>
        <v>0</v>
      </c>
      <c r="Z29" s="180">
        <f t="shared" si="8"/>
        <v>0</v>
      </c>
      <c r="AA29" s="180">
        <f t="shared" si="8"/>
        <v>0</v>
      </c>
      <c r="AB29" s="180">
        <f t="shared" ref="AB29:AE29" si="9">IF(LataProjekcji&lt;=Koniec,ROUND(SUM(AB24:AB28),0),0)</f>
        <v>0</v>
      </c>
      <c r="AC29" s="180">
        <f t="shared" si="9"/>
        <v>0</v>
      </c>
      <c r="AD29" s="180">
        <f t="shared" si="9"/>
        <v>0</v>
      </c>
      <c r="AE29" s="180">
        <f t="shared" si="9"/>
        <v>0</v>
      </c>
    </row>
    <row r="30" spans="1:31"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B32" s="29" t="s">
        <v>295</v>
      </c>
      <c r="C32" s="30"/>
      <c r="D32" s="30"/>
      <c r="E32" s="30"/>
      <c r="F32" s="30"/>
      <c r="G32" s="30"/>
      <c r="H32" s="30"/>
      <c r="I32" s="30"/>
      <c r="J32" s="184" t="str">
        <f t="shared" ref="J32:AE32" si="10">LataProjekcji</f>
        <v/>
      </c>
      <c r="K32" s="184" t="str">
        <f t="shared" si="10"/>
        <v>Uzupełnij dane</v>
      </c>
      <c r="L32" s="184" t="str">
        <f t="shared" si="10"/>
        <v/>
      </c>
      <c r="M32" s="184" t="str">
        <f t="shared" si="10"/>
        <v/>
      </c>
      <c r="N32" s="184" t="str">
        <f t="shared" si="10"/>
        <v/>
      </c>
      <c r="O32" s="184" t="str">
        <f t="shared" si="10"/>
        <v/>
      </c>
      <c r="P32" s="184" t="str">
        <f t="shared" si="10"/>
        <v/>
      </c>
      <c r="Q32" s="184" t="str">
        <f t="shared" si="10"/>
        <v/>
      </c>
      <c r="R32" s="184" t="str">
        <f t="shared" si="10"/>
        <v/>
      </c>
      <c r="S32" s="184" t="str">
        <f t="shared" si="10"/>
        <v/>
      </c>
      <c r="T32" s="184" t="str">
        <f t="shared" si="10"/>
        <v/>
      </c>
      <c r="U32" s="184" t="str">
        <f t="shared" si="10"/>
        <v/>
      </c>
      <c r="V32" s="184" t="str">
        <f t="shared" si="10"/>
        <v/>
      </c>
      <c r="W32" s="184" t="str">
        <f t="shared" si="10"/>
        <v/>
      </c>
      <c r="X32" s="184" t="str">
        <f t="shared" si="10"/>
        <v/>
      </c>
      <c r="Y32" s="184" t="str">
        <f t="shared" si="10"/>
        <v/>
      </c>
      <c r="Z32" s="184" t="str">
        <f t="shared" si="10"/>
        <v/>
      </c>
      <c r="AA32" s="184" t="str">
        <f t="shared" si="10"/>
        <v/>
      </c>
      <c r="AB32" s="184" t="str">
        <f t="shared" si="10"/>
        <v/>
      </c>
      <c r="AC32" s="184" t="str">
        <f t="shared" si="10"/>
        <v/>
      </c>
      <c r="AD32" s="184" t="str">
        <f t="shared" si="10"/>
        <v/>
      </c>
      <c r="AE32" s="184" t="str">
        <f t="shared" si="10"/>
        <v/>
      </c>
    </row>
    <row r="33" spans="1:31">
      <c r="A33" s="577" t="str" cm="1">
        <f t="array" ref="A33">Weryfikacja_wypelnienia_KO</f>
        <v/>
      </c>
      <c r="B33" s="9"/>
      <c r="C33" s="55"/>
      <c r="D33" s="55"/>
      <c r="E33" s="55"/>
      <c r="F33" s="55"/>
      <c r="G33" s="55"/>
      <c r="H33" s="55"/>
      <c r="I33" s="55"/>
      <c r="J33" s="342"/>
      <c r="K33" s="342"/>
      <c r="L33" s="342"/>
      <c r="M33" s="342"/>
      <c r="N33" s="342"/>
      <c r="O33" s="342"/>
      <c r="P33" s="342"/>
      <c r="Q33" s="342"/>
      <c r="R33" s="342"/>
      <c r="S33" s="342"/>
      <c r="T33" s="342"/>
      <c r="U33" s="342"/>
      <c r="V33" s="342"/>
      <c r="W33" s="342"/>
      <c r="X33" s="342"/>
      <c r="Y33" s="342"/>
      <c r="Z33" s="342"/>
      <c r="AA33" s="342"/>
      <c r="AB33" s="342"/>
      <c r="AC33" s="342"/>
      <c r="AD33" s="342"/>
      <c r="AE33" s="342"/>
    </row>
    <row r="34" spans="1:31">
      <c r="A34" s="577" t="str" cm="1">
        <f t="array" ref="A34">Weryfikacja_wypelnienia_KO</f>
        <v/>
      </c>
      <c r="B34" s="9"/>
      <c r="C34" s="55"/>
      <c r="D34" s="55"/>
      <c r="E34" s="55"/>
      <c r="F34" s="55"/>
      <c r="G34" s="55"/>
      <c r="H34" s="55"/>
      <c r="I34" s="55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1:31">
      <c r="A35" s="577" t="str" cm="1">
        <f t="array" ref="A35">Weryfikacja_wypelnienia_KO</f>
        <v/>
      </c>
      <c r="B35" s="9"/>
      <c r="C35" s="55"/>
      <c r="D35" s="55"/>
      <c r="E35" s="55"/>
      <c r="F35" s="55"/>
      <c r="G35" s="55"/>
      <c r="H35" s="55"/>
      <c r="I35" s="55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342"/>
      <c r="AE35" s="342"/>
    </row>
    <row r="36" spans="1:31">
      <c r="A36" s="577" t="str" cm="1">
        <f t="array" ref="A36">Weryfikacja_wypelnienia_KO</f>
        <v/>
      </c>
      <c r="B36" s="9"/>
      <c r="C36" s="55"/>
      <c r="D36" s="55"/>
      <c r="E36" s="55"/>
      <c r="F36" s="55"/>
      <c r="G36" s="55"/>
      <c r="H36" s="55"/>
      <c r="I36" s="55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  <c r="AE36" s="342"/>
    </row>
    <row r="37" spans="1:31">
      <c r="A37" s="577" t="str" cm="1">
        <f t="array" ref="A37">Weryfikacja_wypelnienia_KO</f>
        <v/>
      </c>
      <c r="B37" s="9"/>
      <c r="C37" s="55"/>
      <c r="D37" s="55"/>
      <c r="E37" s="55"/>
      <c r="F37" s="55"/>
      <c r="G37" s="55"/>
      <c r="H37" s="55"/>
      <c r="I37" s="55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2"/>
      <c r="AD37" s="342"/>
      <c r="AE37" s="342"/>
    </row>
    <row r="38" spans="1:31">
      <c r="B38" s="178" t="s">
        <v>296</v>
      </c>
      <c r="C38" s="179"/>
      <c r="D38" s="179"/>
      <c r="E38" s="179"/>
      <c r="F38" s="179"/>
      <c r="G38" s="179"/>
      <c r="H38" s="179"/>
      <c r="I38" s="179"/>
      <c r="J38" s="180">
        <f t="shared" ref="J38:T38" si="11">IF(LataProjekcji&lt;=Koniec,ROUND(SUM(J33:J37),0),0)</f>
        <v>0</v>
      </c>
      <c r="K38" s="180">
        <f t="shared" si="11"/>
        <v>0</v>
      </c>
      <c r="L38" s="180">
        <f t="shared" si="11"/>
        <v>0</v>
      </c>
      <c r="M38" s="180">
        <f t="shared" si="11"/>
        <v>0</v>
      </c>
      <c r="N38" s="180">
        <f t="shared" si="11"/>
        <v>0</v>
      </c>
      <c r="O38" s="180">
        <f t="shared" si="11"/>
        <v>0</v>
      </c>
      <c r="P38" s="180">
        <f t="shared" si="11"/>
        <v>0</v>
      </c>
      <c r="Q38" s="180">
        <f t="shared" si="11"/>
        <v>0</v>
      </c>
      <c r="R38" s="180">
        <f t="shared" si="11"/>
        <v>0</v>
      </c>
      <c r="S38" s="180">
        <f t="shared" si="11"/>
        <v>0</v>
      </c>
      <c r="T38" s="180">
        <f t="shared" si="11"/>
        <v>0</v>
      </c>
      <c r="U38" s="180">
        <f t="shared" ref="U38:W38" si="12">IF(LataProjekcji&lt;=Koniec,ROUND(SUM(U33:U37),0),0)</f>
        <v>0</v>
      </c>
      <c r="V38" s="180">
        <f t="shared" si="12"/>
        <v>0</v>
      </c>
      <c r="W38" s="180">
        <f t="shared" si="12"/>
        <v>0</v>
      </c>
      <c r="X38" s="180">
        <f t="shared" ref="X38:AA38" si="13">IF(LataProjekcji&lt;=Koniec,ROUND(SUM(X33:X37),0),0)</f>
        <v>0</v>
      </c>
      <c r="Y38" s="180">
        <f t="shared" si="13"/>
        <v>0</v>
      </c>
      <c r="Z38" s="180">
        <f t="shared" si="13"/>
        <v>0</v>
      </c>
      <c r="AA38" s="180">
        <f t="shared" si="13"/>
        <v>0</v>
      </c>
      <c r="AB38" s="180">
        <f t="shared" ref="AB38:AE38" si="14">IF(LataProjekcji&lt;=Koniec,ROUND(SUM(AB33:AB37),0),0)</f>
        <v>0</v>
      </c>
      <c r="AC38" s="180">
        <f t="shared" si="14"/>
        <v>0</v>
      </c>
      <c r="AD38" s="180">
        <f t="shared" si="14"/>
        <v>0</v>
      </c>
      <c r="AE38" s="180">
        <f t="shared" si="14"/>
        <v>0</v>
      </c>
    </row>
    <row r="39" spans="1:31"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B41" s="7" t="s">
        <v>297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B42" s="29" t="s">
        <v>298</v>
      </c>
      <c r="C42" s="30"/>
      <c r="D42" s="30"/>
      <c r="E42" s="30"/>
      <c r="F42" s="30"/>
      <c r="G42" s="30"/>
      <c r="H42" s="30"/>
      <c r="I42" s="30"/>
      <c r="J42" s="184" t="str">
        <f t="shared" ref="J42:AE42" si="15">LataProjekcji</f>
        <v/>
      </c>
      <c r="K42" s="184" t="str">
        <f t="shared" si="15"/>
        <v>Uzupełnij dane</v>
      </c>
      <c r="L42" s="184" t="str">
        <f t="shared" si="15"/>
        <v/>
      </c>
      <c r="M42" s="184" t="str">
        <f t="shared" si="15"/>
        <v/>
      </c>
      <c r="N42" s="184" t="str">
        <f t="shared" si="15"/>
        <v/>
      </c>
      <c r="O42" s="184" t="str">
        <f t="shared" si="15"/>
        <v/>
      </c>
      <c r="P42" s="184" t="str">
        <f t="shared" si="15"/>
        <v/>
      </c>
      <c r="Q42" s="184" t="str">
        <f t="shared" si="15"/>
        <v/>
      </c>
      <c r="R42" s="184" t="str">
        <f t="shared" si="15"/>
        <v/>
      </c>
      <c r="S42" s="184" t="str">
        <f t="shared" si="15"/>
        <v/>
      </c>
      <c r="T42" s="184" t="str">
        <f t="shared" si="15"/>
        <v/>
      </c>
      <c r="U42" s="184" t="str">
        <f t="shared" si="15"/>
        <v/>
      </c>
      <c r="V42" s="184" t="str">
        <f t="shared" si="15"/>
        <v/>
      </c>
      <c r="W42" s="184" t="str">
        <f t="shared" si="15"/>
        <v/>
      </c>
      <c r="X42" s="184" t="str">
        <f t="shared" si="15"/>
        <v/>
      </c>
      <c r="Y42" s="184" t="str">
        <f t="shared" si="15"/>
        <v/>
      </c>
      <c r="Z42" s="184" t="str">
        <f t="shared" si="15"/>
        <v/>
      </c>
      <c r="AA42" s="184" t="str">
        <f t="shared" si="15"/>
        <v/>
      </c>
      <c r="AB42" s="184" t="str">
        <f t="shared" si="15"/>
        <v/>
      </c>
      <c r="AC42" s="184" t="str">
        <f t="shared" si="15"/>
        <v/>
      </c>
      <c r="AD42" s="184" t="str">
        <f t="shared" si="15"/>
        <v/>
      </c>
      <c r="AE42" s="184" t="str">
        <f t="shared" si="15"/>
        <v/>
      </c>
    </row>
    <row r="43" spans="1:31">
      <c r="A43" s="577" t="str" cm="1">
        <f t="array" ref="A43">Weryfikacja_wypelnienia_KO</f>
        <v/>
      </c>
      <c r="B43" s="9"/>
      <c r="C43" s="55"/>
      <c r="D43" s="55"/>
      <c r="E43" s="55"/>
      <c r="F43" s="55"/>
      <c r="G43" s="55"/>
      <c r="H43" s="55"/>
      <c r="I43" s="55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</row>
    <row r="44" spans="1:31">
      <c r="A44" s="577" t="str" cm="1">
        <f t="array" ref="A44">Weryfikacja_wypelnienia_KO</f>
        <v/>
      </c>
      <c r="B44" s="9"/>
      <c r="C44" s="55"/>
      <c r="D44" s="55"/>
      <c r="E44" s="55"/>
      <c r="F44" s="55"/>
      <c r="G44" s="55"/>
      <c r="H44" s="55"/>
      <c r="I44" s="55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</row>
    <row r="45" spans="1:31">
      <c r="A45" s="577" t="str" cm="1">
        <f t="array" ref="A45">Weryfikacja_wypelnienia_KO</f>
        <v/>
      </c>
      <c r="B45" s="9"/>
      <c r="C45" s="55"/>
      <c r="D45" s="55"/>
      <c r="E45" s="55"/>
      <c r="F45" s="55"/>
      <c r="G45" s="55"/>
      <c r="H45" s="55"/>
      <c r="I45" s="55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</row>
    <row r="46" spans="1:31">
      <c r="A46" s="577" t="str" cm="1">
        <f t="array" ref="A46">Weryfikacja_wypelnienia_KO</f>
        <v/>
      </c>
      <c r="B46" s="9"/>
      <c r="C46" s="55"/>
      <c r="D46" s="55"/>
      <c r="E46" s="55"/>
      <c r="F46" s="55"/>
      <c r="G46" s="55"/>
      <c r="H46" s="55"/>
      <c r="I46" s="55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</row>
    <row r="47" spans="1:31">
      <c r="A47" s="577" t="str" cm="1">
        <f t="array" ref="A47">Weryfikacja_wypelnienia_KO</f>
        <v/>
      </c>
      <c r="B47" s="9"/>
      <c r="C47" s="55"/>
      <c r="D47" s="55"/>
      <c r="E47" s="55"/>
      <c r="F47" s="55"/>
      <c r="G47" s="55"/>
      <c r="H47" s="55"/>
      <c r="I47" s="55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</row>
    <row r="48" spans="1:31">
      <c r="B48" s="185" t="s">
        <v>640</v>
      </c>
      <c r="C48" s="177"/>
      <c r="D48" s="105"/>
      <c r="E48" s="105"/>
      <c r="F48" s="105"/>
      <c r="G48" s="105"/>
      <c r="H48" s="105"/>
      <c r="I48" s="105"/>
      <c r="J48" s="185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</row>
    <row r="49" spans="1:31">
      <c r="A49" s="577" t="str" cm="1">
        <f t="array" ref="A49">IF(OR(A43="✅",A43="⛔"),IF(AND(OR(ISNUMBER('Koszty operacyjne'!J49:AE49)),NOT(ISTEXT('Koszty operacyjne'!J49:AE49))),"✅","⛔"),IF(A43="",IF(AND(ISBLANK('Koszty operacyjne'!J49:AE49)),"","⛔")))</f>
        <v/>
      </c>
      <c r="B49" s="52" t="str">
        <f>IF(ISBLANK(B43),"",B43)</f>
        <v/>
      </c>
      <c r="C49" s="52"/>
      <c r="D49" s="52"/>
      <c r="E49" s="52"/>
      <c r="F49" s="52"/>
      <c r="G49" s="52"/>
      <c r="H49" s="52"/>
      <c r="I49" s="52"/>
      <c r="J49" s="343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</row>
    <row r="50" spans="1:31">
      <c r="A50" s="577" t="str" cm="1">
        <f t="array" ref="A50">IF(OR(A44="✅",A44="⛔"),IF(AND(OR(ISNUMBER('Koszty operacyjne'!J50:AE50)),NOT(ISTEXT('Koszty operacyjne'!J50:AE50))),"✅","⛔"),IF(A44="",IF(AND(ISBLANK('Koszty operacyjne'!J50:AE50)),"","⛔")))</f>
        <v/>
      </c>
      <c r="B50" s="52" t="str">
        <f>IF(ISBLANK(B44),"",B44)</f>
        <v/>
      </c>
      <c r="C50" s="52"/>
      <c r="D50" s="52"/>
      <c r="E50" s="52"/>
      <c r="F50" s="52"/>
      <c r="G50" s="52"/>
      <c r="H50" s="52"/>
      <c r="I50" s="52"/>
      <c r="J50" s="343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3"/>
      <c r="AC50" s="343"/>
      <c r="AD50" s="343"/>
      <c r="AE50" s="343"/>
    </row>
    <row r="51" spans="1:31">
      <c r="A51" s="577" t="str" cm="1">
        <f t="array" ref="A51">IF(OR(A45="✅",A45="⛔"),IF(AND(OR(ISNUMBER('Koszty operacyjne'!J51:AE51)),NOT(ISTEXT('Koszty operacyjne'!J51:AE51))),"✅","⛔"),IF(A45="",IF(AND(ISBLANK('Koszty operacyjne'!J51:AE51)),"","⛔")))</f>
        <v/>
      </c>
      <c r="B51" s="52" t="str">
        <f>IF(ISBLANK(B45),"",B45)</f>
        <v/>
      </c>
      <c r="C51" s="52"/>
      <c r="D51" s="52"/>
      <c r="E51" s="52"/>
      <c r="F51" s="52"/>
      <c r="G51" s="52"/>
      <c r="H51" s="52"/>
      <c r="I51" s="52"/>
      <c r="J51" s="343"/>
      <c r="K51" s="343"/>
      <c r="L51" s="343"/>
      <c r="M51" s="343"/>
      <c r="N51" s="343"/>
      <c r="O51" s="343"/>
      <c r="P51" s="343"/>
      <c r="Q51" s="343"/>
      <c r="R51" s="343"/>
      <c r="S51" s="343"/>
      <c r="T51" s="343"/>
      <c r="U51" s="343"/>
      <c r="V51" s="343"/>
      <c r="W51" s="343"/>
      <c r="X51" s="343"/>
      <c r="Y51" s="343"/>
      <c r="Z51" s="343"/>
      <c r="AA51" s="343"/>
      <c r="AB51" s="343"/>
      <c r="AC51" s="343"/>
      <c r="AD51" s="343"/>
      <c r="AE51" s="343"/>
    </row>
    <row r="52" spans="1:31">
      <c r="A52" s="577" t="str" cm="1">
        <f t="array" ref="A52">IF(OR(A46="✅",A46="⛔"),IF(AND(OR(ISNUMBER('Koszty operacyjne'!J52:AE52)),NOT(ISTEXT('Koszty operacyjne'!J52:AE52))),"✅","⛔"),IF(A46="",IF(AND(ISBLANK('Koszty operacyjne'!J52:AE52)),"","⛔")))</f>
        <v/>
      </c>
      <c r="B52" s="52" t="str">
        <f>IF(ISBLANK(B46),"",B46)</f>
        <v/>
      </c>
      <c r="C52" s="52"/>
      <c r="D52" s="52"/>
      <c r="E52" s="52"/>
      <c r="F52" s="52"/>
      <c r="G52" s="52"/>
      <c r="H52" s="52"/>
      <c r="I52" s="52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3"/>
      <c r="AE52" s="343"/>
    </row>
    <row r="53" spans="1:31">
      <c r="A53" s="577" t="str" cm="1">
        <f t="array" ref="A53">IF(OR(A47="✅",A47="⛔"),IF(AND(OR(ISNUMBER('Koszty operacyjne'!J53:AE53)),NOT(ISTEXT('Koszty operacyjne'!J53:AE53))),"✅","⛔"),IF(A47="",IF(AND(ISBLANK('Koszty operacyjne'!J53:AE53)),"","⛔")))</f>
        <v/>
      </c>
      <c r="B53" s="52" t="str">
        <f>IF(ISBLANK(B47),"",B47)</f>
        <v/>
      </c>
      <c r="C53" s="52"/>
      <c r="D53" s="52"/>
      <c r="E53" s="52"/>
      <c r="F53" s="52"/>
      <c r="G53" s="52"/>
      <c r="H53" s="52"/>
      <c r="I53" s="52"/>
      <c r="J53" s="343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</row>
    <row r="54" spans="1:31">
      <c r="B54" s="185" t="s">
        <v>299</v>
      </c>
      <c r="C54" s="177"/>
      <c r="D54" s="105"/>
      <c r="E54" s="105"/>
      <c r="F54" s="105"/>
      <c r="G54" s="105"/>
      <c r="H54" s="105"/>
      <c r="I54" s="105"/>
      <c r="J54" s="185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</row>
    <row r="55" spans="1:31">
      <c r="A55" s="577" t="str">
        <f>IF(AND(A43="✅",A49="✅"),"✅",IF(AND(A43="",A49=""),"","⛔"))</f>
        <v/>
      </c>
      <c r="B55" s="19" t="str">
        <f>IF(ISBLANK(B49),"",B49)</f>
        <v/>
      </c>
      <c r="C55" s="19"/>
      <c r="D55" s="19"/>
      <c r="E55" s="19"/>
      <c r="F55" s="19"/>
      <c r="G55" s="19"/>
      <c r="H55" s="19"/>
      <c r="I55" s="19"/>
      <c r="J55" s="94">
        <f>IFERROR(ROUND(J49*J43*12,0),0)</f>
        <v>0</v>
      </c>
      <c r="K55" s="94">
        <f t="shared" ref="K55:T55" si="16">IFERROR(ROUND(K49*K43*12,0),0)</f>
        <v>0</v>
      </c>
      <c r="L55" s="94">
        <f t="shared" si="16"/>
        <v>0</v>
      </c>
      <c r="M55" s="94">
        <f t="shared" si="16"/>
        <v>0</v>
      </c>
      <c r="N55" s="94">
        <f t="shared" si="16"/>
        <v>0</v>
      </c>
      <c r="O55" s="94">
        <f t="shared" si="16"/>
        <v>0</v>
      </c>
      <c r="P55" s="94">
        <f t="shared" si="16"/>
        <v>0</v>
      </c>
      <c r="Q55" s="94">
        <f t="shared" si="16"/>
        <v>0</v>
      </c>
      <c r="R55" s="94">
        <f t="shared" si="16"/>
        <v>0</v>
      </c>
      <c r="S55" s="94">
        <f t="shared" si="16"/>
        <v>0</v>
      </c>
      <c r="T55" s="94">
        <f t="shared" si="16"/>
        <v>0</v>
      </c>
      <c r="U55" s="94">
        <f t="shared" ref="U55:W59" si="17">IFERROR(ROUND(U49*U43*12,0),0)</f>
        <v>0</v>
      </c>
      <c r="V55" s="94">
        <f t="shared" si="17"/>
        <v>0</v>
      </c>
      <c r="W55" s="94">
        <f t="shared" si="17"/>
        <v>0</v>
      </c>
      <c r="X55" s="94">
        <f t="shared" ref="X55:AA55" si="18">IFERROR(ROUND(X49*X43*12,0),0)</f>
        <v>0</v>
      </c>
      <c r="Y55" s="94">
        <f t="shared" si="18"/>
        <v>0</v>
      </c>
      <c r="Z55" s="94">
        <f t="shared" si="18"/>
        <v>0</v>
      </c>
      <c r="AA55" s="94">
        <f t="shared" si="18"/>
        <v>0</v>
      </c>
      <c r="AB55" s="94">
        <f t="shared" ref="AB55:AE55" si="19">IFERROR(ROUND(AB49*AB43*12,0),0)</f>
        <v>0</v>
      </c>
      <c r="AC55" s="94">
        <f t="shared" si="19"/>
        <v>0</v>
      </c>
      <c r="AD55" s="94">
        <f t="shared" si="19"/>
        <v>0</v>
      </c>
      <c r="AE55" s="94">
        <f t="shared" si="19"/>
        <v>0</v>
      </c>
    </row>
    <row r="56" spans="1:31">
      <c r="A56" s="577" t="str">
        <f>IF(AND(A44="✅",A50="✅"),"✅",IF(AND(A44="",A50=""),"","⛔"))</f>
        <v/>
      </c>
      <c r="B56" s="52" t="str">
        <f>IF(ISBLANK(B50),"",B50)</f>
        <v/>
      </c>
      <c r="C56" s="52"/>
      <c r="D56" s="52"/>
      <c r="E56" s="52"/>
      <c r="F56" s="52"/>
      <c r="G56" s="52"/>
      <c r="H56" s="52"/>
      <c r="I56" s="52"/>
      <c r="J56" s="33">
        <f t="shared" ref="J56:T56" si="20">IFERROR(ROUND(J50*J44*12,0),0)</f>
        <v>0</v>
      </c>
      <c r="K56" s="33">
        <f t="shared" si="20"/>
        <v>0</v>
      </c>
      <c r="L56" s="33">
        <f t="shared" si="20"/>
        <v>0</v>
      </c>
      <c r="M56" s="33">
        <f t="shared" si="20"/>
        <v>0</v>
      </c>
      <c r="N56" s="33">
        <f t="shared" si="20"/>
        <v>0</v>
      </c>
      <c r="O56" s="33">
        <f t="shared" si="20"/>
        <v>0</v>
      </c>
      <c r="P56" s="33">
        <f t="shared" si="20"/>
        <v>0</v>
      </c>
      <c r="Q56" s="33">
        <f t="shared" si="20"/>
        <v>0</v>
      </c>
      <c r="R56" s="33">
        <f t="shared" si="20"/>
        <v>0</v>
      </c>
      <c r="S56" s="33">
        <f t="shared" si="20"/>
        <v>0</v>
      </c>
      <c r="T56" s="33">
        <f t="shared" si="20"/>
        <v>0</v>
      </c>
      <c r="U56" s="33">
        <f t="shared" si="17"/>
        <v>0</v>
      </c>
      <c r="V56" s="33">
        <f t="shared" si="17"/>
        <v>0</v>
      </c>
      <c r="W56" s="33">
        <f t="shared" si="17"/>
        <v>0</v>
      </c>
      <c r="X56" s="33">
        <f t="shared" ref="X56:AA56" si="21">IFERROR(ROUND(X50*X44*12,0),0)</f>
        <v>0</v>
      </c>
      <c r="Y56" s="33">
        <f t="shared" si="21"/>
        <v>0</v>
      </c>
      <c r="Z56" s="33">
        <f t="shared" si="21"/>
        <v>0</v>
      </c>
      <c r="AA56" s="33">
        <f t="shared" si="21"/>
        <v>0</v>
      </c>
      <c r="AB56" s="33">
        <f t="shared" ref="AB56:AE56" si="22">IFERROR(ROUND(AB50*AB44*12,0),0)</f>
        <v>0</v>
      </c>
      <c r="AC56" s="33">
        <f t="shared" si="22"/>
        <v>0</v>
      </c>
      <c r="AD56" s="33">
        <f t="shared" si="22"/>
        <v>0</v>
      </c>
      <c r="AE56" s="33">
        <f t="shared" si="22"/>
        <v>0</v>
      </c>
    </row>
    <row r="57" spans="1:31">
      <c r="A57" s="577" t="str">
        <f>IF(AND(A45="✅",A51="✅"),"✅",IF(AND(A45="",A51=""),"","⛔"))</f>
        <v/>
      </c>
      <c r="B57" s="52" t="str">
        <f>IF(ISBLANK(B51),"",B51)</f>
        <v/>
      </c>
      <c r="C57" s="52"/>
      <c r="D57" s="52"/>
      <c r="E57" s="52"/>
      <c r="F57" s="52"/>
      <c r="G57" s="52"/>
      <c r="H57" s="52"/>
      <c r="I57" s="52"/>
      <c r="J57" s="33">
        <f t="shared" ref="J57:T57" si="23">IFERROR(ROUND(J51*J45*12,0),0)</f>
        <v>0</v>
      </c>
      <c r="K57" s="33">
        <f t="shared" si="23"/>
        <v>0</v>
      </c>
      <c r="L57" s="33">
        <f t="shared" si="23"/>
        <v>0</v>
      </c>
      <c r="M57" s="33">
        <f t="shared" si="23"/>
        <v>0</v>
      </c>
      <c r="N57" s="33">
        <f t="shared" si="23"/>
        <v>0</v>
      </c>
      <c r="O57" s="33">
        <f t="shared" si="23"/>
        <v>0</v>
      </c>
      <c r="P57" s="33">
        <f t="shared" si="23"/>
        <v>0</v>
      </c>
      <c r="Q57" s="33">
        <f t="shared" si="23"/>
        <v>0</v>
      </c>
      <c r="R57" s="33">
        <f t="shared" si="23"/>
        <v>0</v>
      </c>
      <c r="S57" s="33">
        <f t="shared" si="23"/>
        <v>0</v>
      </c>
      <c r="T57" s="33">
        <f t="shared" si="23"/>
        <v>0</v>
      </c>
      <c r="U57" s="33">
        <f t="shared" si="17"/>
        <v>0</v>
      </c>
      <c r="V57" s="33">
        <f t="shared" si="17"/>
        <v>0</v>
      </c>
      <c r="W57" s="33">
        <f t="shared" si="17"/>
        <v>0</v>
      </c>
      <c r="X57" s="33">
        <f t="shared" ref="X57:AA57" si="24">IFERROR(ROUND(X51*X45*12,0),0)</f>
        <v>0</v>
      </c>
      <c r="Y57" s="33">
        <f t="shared" si="24"/>
        <v>0</v>
      </c>
      <c r="Z57" s="33">
        <f t="shared" si="24"/>
        <v>0</v>
      </c>
      <c r="AA57" s="33">
        <f t="shared" si="24"/>
        <v>0</v>
      </c>
      <c r="AB57" s="33">
        <f t="shared" ref="AB57:AE57" si="25">IFERROR(ROUND(AB51*AB45*12,0),0)</f>
        <v>0</v>
      </c>
      <c r="AC57" s="33">
        <f t="shared" si="25"/>
        <v>0</v>
      </c>
      <c r="AD57" s="33">
        <f t="shared" si="25"/>
        <v>0</v>
      </c>
      <c r="AE57" s="33">
        <f t="shared" si="25"/>
        <v>0</v>
      </c>
    </row>
    <row r="58" spans="1:31">
      <c r="A58" s="577" t="str">
        <f>IF(AND(A46="✅",A52="✅"),"✅",IF(AND(A46="",A52=""),"","⛔"))</f>
        <v/>
      </c>
      <c r="B58" s="52" t="str">
        <f>IF(ISBLANK(B52),"",B52)</f>
        <v/>
      </c>
      <c r="C58" s="52"/>
      <c r="D58" s="52"/>
      <c r="E58" s="52"/>
      <c r="F58" s="52"/>
      <c r="G58" s="52"/>
      <c r="H58" s="52"/>
      <c r="I58" s="52"/>
      <c r="J58" s="33">
        <f t="shared" ref="J58:T58" si="26">IFERROR(ROUND(J52*J46*12,0),0)</f>
        <v>0</v>
      </c>
      <c r="K58" s="33">
        <f t="shared" si="26"/>
        <v>0</v>
      </c>
      <c r="L58" s="33">
        <f t="shared" si="26"/>
        <v>0</v>
      </c>
      <c r="M58" s="33">
        <f t="shared" si="26"/>
        <v>0</v>
      </c>
      <c r="N58" s="33">
        <f t="shared" si="26"/>
        <v>0</v>
      </c>
      <c r="O58" s="33">
        <f t="shared" si="26"/>
        <v>0</v>
      </c>
      <c r="P58" s="33">
        <f t="shared" si="26"/>
        <v>0</v>
      </c>
      <c r="Q58" s="33">
        <f t="shared" si="26"/>
        <v>0</v>
      </c>
      <c r="R58" s="33">
        <f t="shared" si="26"/>
        <v>0</v>
      </c>
      <c r="S58" s="33">
        <f t="shared" si="26"/>
        <v>0</v>
      </c>
      <c r="T58" s="33">
        <f t="shared" si="26"/>
        <v>0</v>
      </c>
      <c r="U58" s="33">
        <f t="shared" si="17"/>
        <v>0</v>
      </c>
      <c r="V58" s="33">
        <f t="shared" si="17"/>
        <v>0</v>
      </c>
      <c r="W58" s="33">
        <f t="shared" si="17"/>
        <v>0</v>
      </c>
      <c r="X58" s="33">
        <f t="shared" ref="X58:AA58" si="27">IFERROR(ROUND(X52*X46*12,0),0)</f>
        <v>0</v>
      </c>
      <c r="Y58" s="33">
        <f t="shared" si="27"/>
        <v>0</v>
      </c>
      <c r="Z58" s="33">
        <f t="shared" si="27"/>
        <v>0</v>
      </c>
      <c r="AA58" s="33">
        <f t="shared" si="27"/>
        <v>0</v>
      </c>
      <c r="AB58" s="33">
        <f t="shared" ref="AB58:AE58" si="28">IFERROR(ROUND(AB52*AB46*12,0),0)</f>
        <v>0</v>
      </c>
      <c r="AC58" s="33">
        <f t="shared" si="28"/>
        <v>0</v>
      </c>
      <c r="AD58" s="33">
        <f t="shared" si="28"/>
        <v>0</v>
      </c>
      <c r="AE58" s="33">
        <f t="shared" si="28"/>
        <v>0</v>
      </c>
    </row>
    <row r="59" spans="1:31">
      <c r="A59" s="577" t="str">
        <f>IF(AND(A47="✅",A53="✅"),"✅",IF(AND(A47="",A53=""),"","⛔"))</f>
        <v/>
      </c>
      <c r="B59" s="105" t="str">
        <f>IF(ISBLANK(B53),"",B53)</f>
        <v/>
      </c>
      <c r="C59" s="105"/>
      <c r="D59" s="105"/>
      <c r="E59" s="105"/>
      <c r="F59" s="105"/>
      <c r="G59" s="105"/>
      <c r="H59" s="105"/>
      <c r="I59" s="105"/>
      <c r="J59" s="106">
        <f t="shared" ref="J59:T59" si="29">IFERROR(ROUND(J53*J47*12,0),0)</f>
        <v>0</v>
      </c>
      <c r="K59" s="106">
        <f t="shared" si="29"/>
        <v>0</v>
      </c>
      <c r="L59" s="106">
        <f t="shared" si="29"/>
        <v>0</v>
      </c>
      <c r="M59" s="106">
        <f t="shared" si="29"/>
        <v>0</v>
      </c>
      <c r="N59" s="106">
        <f t="shared" si="29"/>
        <v>0</v>
      </c>
      <c r="O59" s="106">
        <f t="shared" si="29"/>
        <v>0</v>
      </c>
      <c r="P59" s="106">
        <f t="shared" si="29"/>
        <v>0</v>
      </c>
      <c r="Q59" s="106">
        <f t="shared" si="29"/>
        <v>0</v>
      </c>
      <c r="R59" s="106">
        <f t="shared" si="29"/>
        <v>0</v>
      </c>
      <c r="S59" s="106">
        <f t="shared" si="29"/>
        <v>0</v>
      </c>
      <c r="T59" s="106">
        <f t="shared" si="29"/>
        <v>0</v>
      </c>
      <c r="U59" s="106">
        <f t="shared" si="17"/>
        <v>0</v>
      </c>
      <c r="V59" s="106">
        <f t="shared" si="17"/>
        <v>0</v>
      </c>
      <c r="W59" s="106">
        <f t="shared" si="17"/>
        <v>0</v>
      </c>
      <c r="X59" s="106">
        <f t="shared" ref="X59:AA59" si="30">IFERROR(ROUND(X53*X47*12,0),0)</f>
        <v>0</v>
      </c>
      <c r="Y59" s="106">
        <f t="shared" si="30"/>
        <v>0</v>
      </c>
      <c r="Z59" s="106">
        <f t="shared" si="30"/>
        <v>0</v>
      </c>
      <c r="AA59" s="106">
        <f t="shared" si="30"/>
        <v>0</v>
      </c>
      <c r="AB59" s="106">
        <f t="shared" ref="AB59:AE59" si="31">IFERROR(ROUND(AB53*AB47*12,0),0)</f>
        <v>0</v>
      </c>
      <c r="AC59" s="106">
        <f t="shared" si="31"/>
        <v>0</v>
      </c>
      <c r="AD59" s="106">
        <f t="shared" si="31"/>
        <v>0</v>
      </c>
      <c r="AE59" s="106">
        <f t="shared" si="31"/>
        <v>0</v>
      </c>
    </row>
    <row r="60" spans="1:31">
      <c r="B60" s="178" t="s">
        <v>300</v>
      </c>
      <c r="C60" s="179"/>
      <c r="D60" s="179"/>
      <c r="E60" s="179"/>
      <c r="F60" s="179"/>
      <c r="G60" s="179"/>
      <c r="H60" s="179"/>
      <c r="I60" s="179"/>
      <c r="J60" s="180">
        <f t="shared" ref="J60:T60" si="32">IF(LataProjekcji&lt;=Koniec,ROUND(SUM(J55:J59),0),0)</f>
        <v>0</v>
      </c>
      <c r="K60" s="180">
        <f t="shared" si="32"/>
        <v>0</v>
      </c>
      <c r="L60" s="180">
        <f t="shared" si="32"/>
        <v>0</v>
      </c>
      <c r="M60" s="180">
        <f t="shared" si="32"/>
        <v>0</v>
      </c>
      <c r="N60" s="180">
        <f t="shared" si="32"/>
        <v>0</v>
      </c>
      <c r="O60" s="180">
        <f t="shared" si="32"/>
        <v>0</v>
      </c>
      <c r="P60" s="180">
        <f t="shared" si="32"/>
        <v>0</v>
      </c>
      <c r="Q60" s="180">
        <f t="shared" si="32"/>
        <v>0</v>
      </c>
      <c r="R60" s="180">
        <f t="shared" si="32"/>
        <v>0</v>
      </c>
      <c r="S60" s="180">
        <f t="shared" si="32"/>
        <v>0</v>
      </c>
      <c r="T60" s="180">
        <f t="shared" si="32"/>
        <v>0</v>
      </c>
      <c r="U60" s="180">
        <f t="shared" ref="U60:W60" si="33">IF(LataProjekcji&lt;=Koniec,ROUND(SUM(U55:U59),0),0)</f>
        <v>0</v>
      </c>
      <c r="V60" s="180">
        <f t="shared" si="33"/>
        <v>0</v>
      </c>
      <c r="W60" s="180">
        <f t="shared" si="33"/>
        <v>0</v>
      </c>
      <c r="X60" s="180">
        <f t="shared" ref="X60:AA60" si="34">IF(LataProjekcji&lt;=Koniec,ROUND(SUM(X55:X59),0),0)</f>
        <v>0</v>
      </c>
      <c r="Y60" s="180">
        <f t="shared" si="34"/>
        <v>0</v>
      </c>
      <c r="Z60" s="180">
        <f t="shared" si="34"/>
        <v>0</v>
      </c>
      <c r="AA60" s="180">
        <f t="shared" si="34"/>
        <v>0</v>
      </c>
      <c r="AB60" s="180">
        <f t="shared" ref="AB60:AE60" si="35">IF(LataProjekcji&lt;=Koniec,ROUND(SUM(AB55:AB59),0),0)</f>
        <v>0</v>
      </c>
      <c r="AC60" s="180">
        <f t="shared" si="35"/>
        <v>0</v>
      </c>
      <c r="AD60" s="180">
        <f t="shared" si="35"/>
        <v>0</v>
      </c>
      <c r="AE60" s="180">
        <f t="shared" si="35"/>
        <v>0</v>
      </c>
    </row>
    <row r="61" spans="1:31"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1:31">
      <c r="B63" s="29" t="s">
        <v>301</v>
      </c>
      <c r="C63" s="30"/>
      <c r="D63" s="30"/>
      <c r="E63" s="30"/>
      <c r="F63" s="30"/>
      <c r="G63" s="30"/>
      <c r="H63" s="30"/>
      <c r="I63" s="30"/>
      <c r="J63" s="184" t="str">
        <f t="shared" ref="J63:AE63" si="36">LataProjekcji</f>
        <v/>
      </c>
      <c r="K63" s="184" t="str">
        <f t="shared" si="36"/>
        <v>Uzupełnij dane</v>
      </c>
      <c r="L63" s="184" t="str">
        <f t="shared" si="36"/>
        <v/>
      </c>
      <c r="M63" s="184" t="str">
        <f t="shared" si="36"/>
        <v/>
      </c>
      <c r="N63" s="184" t="str">
        <f t="shared" si="36"/>
        <v/>
      </c>
      <c r="O63" s="184" t="str">
        <f t="shared" si="36"/>
        <v/>
      </c>
      <c r="P63" s="184" t="str">
        <f t="shared" si="36"/>
        <v/>
      </c>
      <c r="Q63" s="184" t="str">
        <f t="shared" si="36"/>
        <v/>
      </c>
      <c r="R63" s="184" t="str">
        <f t="shared" si="36"/>
        <v/>
      </c>
      <c r="S63" s="184" t="str">
        <f t="shared" si="36"/>
        <v/>
      </c>
      <c r="T63" s="184" t="str">
        <f t="shared" si="36"/>
        <v/>
      </c>
      <c r="U63" s="184" t="str">
        <f t="shared" si="36"/>
        <v/>
      </c>
      <c r="V63" s="184" t="str">
        <f t="shared" si="36"/>
        <v/>
      </c>
      <c r="W63" s="184" t="str">
        <f t="shared" si="36"/>
        <v/>
      </c>
      <c r="X63" s="184" t="str">
        <f t="shared" si="36"/>
        <v/>
      </c>
      <c r="Y63" s="184" t="str">
        <f t="shared" si="36"/>
        <v/>
      </c>
      <c r="Z63" s="184" t="str">
        <f t="shared" si="36"/>
        <v/>
      </c>
      <c r="AA63" s="184" t="str">
        <f t="shared" si="36"/>
        <v/>
      </c>
      <c r="AB63" s="184" t="str">
        <f t="shared" si="36"/>
        <v/>
      </c>
      <c r="AC63" s="184" t="str">
        <f t="shared" si="36"/>
        <v/>
      </c>
      <c r="AD63" s="184" t="str">
        <f t="shared" si="36"/>
        <v/>
      </c>
      <c r="AE63" s="184" t="str">
        <f t="shared" si="36"/>
        <v/>
      </c>
    </row>
    <row r="64" spans="1:31">
      <c r="B64" s="7" t="s">
        <v>302</v>
      </c>
      <c r="C64" s="7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>
      <c r="A65" s="577" t="str">
        <f>A55</f>
        <v/>
      </c>
      <c r="B65" s="52" t="str">
        <f>IF(ISBLANK(B43),"",B43)</f>
        <v/>
      </c>
      <c r="C65" s="55"/>
      <c r="D65" s="55"/>
      <c r="E65" s="55"/>
      <c r="F65" s="55"/>
      <c r="G65" s="55"/>
      <c r="H65" s="55"/>
      <c r="I65" s="55"/>
      <c r="J65" s="342"/>
      <c r="K65" s="342"/>
      <c r="L65" s="342"/>
      <c r="M65" s="342"/>
      <c r="N65" s="342"/>
      <c r="O65" s="342"/>
      <c r="P65" s="342"/>
      <c r="Q65" s="342"/>
      <c r="R65" s="342"/>
      <c r="S65" s="342"/>
      <c r="T65" s="342"/>
      <c r="U65" s="342"/>
      <c r="V65" s="342"/>
      <c r="W65" s="342"/>
      <c r="X65" s="342"/>
      <c r="Y65" s="342"/>
      <c r="Z65" s="342"/>
      <c r="AA65" s="342"/>
      <c r="AB65" s="342"/>
      <c r="AC65" s="342"/>
      <c r="AD65" s="342"/>
      <c r="AE65" s="342"/>
    </row>
    <row r="66" spans="1:31">
      <c r="A66" s="577" t="str">
        <f>A56</f>
        <v/>
      </c>
      <c r="B66" s="52" t="str">
        <f>IF(ISBLANK(B44),"",B44)</f>
        <v/>
      </c>
      <c r="C66" s="55"/>
      <c r="D66" s="55"/>
      <c r="E66" s="55"/>
      <c r="F66" s="55"/>
      <c r="G66" s="55"/>
      <c r="H66" s="55"/>
      <c r="I66" s="55"/>
      <c r="J66" s="342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1:31">
      <c r="A67" s="577" t="str">
        <f>A57</f>
        <v/>
      </c>
      <c r="B67" s="52" t="str">
        <f>IF(ISBLANK(B45),"",B45)</f>
        <v/>
      </c>
      <c r="C67" s="55"/>
      <c r="D67" s="55"/>
      <c r="E67" s="55"/>
      <c r="F67" s="55"/>
      <c r="G67" s="55"/>
      <c r="H67" s="55"/>
      <c r="I67" s="55"/>
      <c r="J67" s="34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</row>
    <row r="68" spans="1:31">
      <c r="A68" s="577" t="str">
        <f>A58</f>
        <v/>
      </c>
      <c r="B68" s="52" t="str">
        <f>IF(ISBLANK(B46),"",B46)</f>
        <v/>
      </c>
      <c r="C68" s="55"/>
      <c r="D68" s="55"/>
      <c r="E68" s="55"/>
      <c r="F68" s="55"/>
      <c r="G68" s="55"/>
      <c r="H68" s="55"/>
      <c r="I68" s="55"/>
      <c r="J68" s="34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</row>
    <row r="69" spans="1:31">
      <c r="A69" s="577" t="str">
        <f>A59</f>
        <v/>
      </c>
      <c r="B69" s="52" t="str">
        <f>IF(ISBLANK(B47),"",B47)</f>
        <v/>
      </c>
      <c r="C69" s="55"/>
      <c r="D69" s="55"/>
      <c r="E69" s="55"/>
      <c r="F69" s="55"/>
      <c r="G69" s="55"/>
      <c r="H69" s="55"/>
      <c r="I69" s="55"/>
      <c r="J69" s="34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</row>
    <row r="70" spans="1:31">
      <c r="B70" s="178" t="s">
        <v>303</v>
      </c>
      <c r="C70" s="179"/>
      <c r="D70" s="179"/>
      <c r="E70" s="179"/>
      <c r="F70" s="179"/>
      <c r="G70" s="179"/>
      <c r="H70" s="179"/>
      <c r="I70" s="179"/>
      <c r="J70" s="180">
        <f t="shared" ref="J70:T70" si="37">IF(LataProjekcji&lt;=Koniec,ROUND(SUM(J65:J69),0),0)</f>
        <v>0</v>
      </c>
      <c r="K70" s="180">
        <f t="shared" si="37"/>
        <v>0</v>
      </c>
      <c r="L70" s="180">
        <f t="shared" si="37"/>
        <v>0</v>
      </c>
      <c r="M70" s="180">
        <f t="shared" si="37"/>
        <v>0</v>
      </c>
      <c r="N70" s="180">
        <f t="shared" si="37"/>
        <v>0</v>
      </c>
      <c r="O70" s="180">
        <f t="shared" si="37"/>
        <v>0</v>
      </c>
      <c r="P70" s="180">
        <f t="shared" si="37"/>
        <v>0</v>
      </c>
      <c r="Q70" s="180">
        <f t="shared" si="37"/>
        <v>0</v>
      </c>
      <c r="R70" s="180">
        <f t="shared" si="37"/>
        <v>0</v>
      </c>
      <c r="S70" s="180">
        <f t="shared" si="37"/>
        <v>0</v>
      </c>
      <c r="T70" s="180">
        <f t="shared" si="37"/>
        <v>0</v>
      </c>
      <c r="U70" s="180">
        <f t="shared" ref="U70:W70" si="38">IF(LataProjekcji&lt;=Koniec,ROUND(SUM(U65:U69),0),0)</f>
        <v>0</v>
      </c>
      <c r="V70" s="180">
        <f t="shared" si="38"/>
        <v>0</v>
      </c>
      <c r="W70" s="180">
        <f t="shared" si="38"/>
        <v>0</v>
      </c>
      <c r="X70" s="180">
        <f t="shared" ref="X70:AA70" si="39">IF(LataProjekcji&lt;=Koniec,ROUND(SUM(X65:X69),0),0)</f>
        <v>0</v>
      </c>
      <c r="Y70" s="180">
        <f t="shared" si="39"/>
        <v>0</v>
      </c>
      <c r="Z70" s="180">
        <f t="shared" si="39"/>
        <v>0</v>
      </c>
      <c r="AA70" s="180">
        <f t="shared" si="39"/>
        <v>0</v>
      </c>
      <c r="AB70" s="180">
        <f t="shared" ref="AB70:AE70" si="40">IF(LataProjekcji&lt;=Koniec,ROUND(SUM(AB65:AB69),0),0)</f>
        <v>0</v>
      </c>
      <c r="AC70" s="180">
        <f t="shared" si="40"/>
        <v>0</v>
      </c>
      <c r="AD70" s="180">
        <f t="shared" si="40"/>
        <v>0</v>
      </c>
      <c r="AE70" s="180">
        <f t="shared" si="40"/>
        <v>0</v>
      </c>
    </row>
    <row r="71" spans="1:31"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1:31"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B73" s="29" t="s">
        <v>304</v>
      </c>
      <c r="C73" s="30"/>
      <c r="D73" s="30"/>
      <c r="E73" s="30"/>
      <c r="F73" s="30"/>
      <c r="G73" s="30"/>
      <c r="H73" s="30"/>
      <c r="I73" s="30"/>
      <c r="J73" s="184" t="str">
        <f t="shared" ref="J73:AE73" si="41">LataProjekcji</f>
        <v/>
      </c>
      <c r="K73" s="184" t="str">
        <f t="shared" si="41"/>
        <v>Uzupełnij dane</v>
      </c>
      <c r="L73" s="184" t="str">
        <f t="shared" si="41"/>
        <v/>
      </c>
      <c r="M73" s="184" t="str">
        <f t="shared" si="41"/>
        <v/>
      </c>
      <c r="N73" s="184" t="str">
        <f t="shared" si="41"/>
        <v/>
      </c>
      <c r="O73" s="184" t="str">
        <f t="shared" si="41"/>
        <v/>
      </c>
      <c r="P73" s="184" t="str">
        <f t="shared" si="41"/>
        <v/>
      </c>
      <c r="Q73" s="184" t="str">
        <f t="shared" si="41"/>
        <v/>
      </c>
      <c r="R73" s="184" t="str">
        <f t="shared" si="41"/>
        <v/>
      </c>
      <c r="S73" s="184" t="str">
        <f t="shared" si="41"/>
        <v/>
      </c>
      <c r="T73" s="184" t="str">
        <f t="shared" si="41"/>
        <v/>
      </c>
      <c r="U73" s="184" t="str">
        <f t="shared" si="41"/>
        <v/>
      </c>
      <c r="V73" s="184" t="str">
        <f t="shared" si="41"/>
        <v/>
      </c>
      <c r="W73" s="184" t="str">
        <f t="shared" si="41"/>
        <v/>
      </c>
      <c r="X73" s="184" t="str">
        <f t="shared" si="41"/>
        <v/>
      </c>
      <c r="Y73" s="184" t="str">
        <f t="shared" si="41"/>
        <v/>
      </c>
      <c r="Z73" s="184" t="str">
        <f t="shared" si="41"/>
        <v/>
      </c>
      <c r="AA73" s="184" t="str">
        <f t="shared" si="41"/>
        <v/>
      </c>
      <c r="AB73" s="184" t="str">
        <f t="shared" si="41"/>
        <v/>
      </c>
      <c r="AC73" s="184" t="str">
        <f t="shared" si="41"/>
        <v/>
      </c>
      <c r="AD73" s="184" t="str">
        <f t="shared" si="41"/>
        <v/>
      </c>
      <c r="AE73" s="184" t="str">
        <f t="shared" si="41"/>
        <v/>
      </c>
    </row>
    <row r="74" spans="1:31">
      <c r="A74" s="577" t="str" cm="1">
        <f t="array" ref="A74">Weryfikacja_wypelnienia_KO</f>
        <v/>
      </c>
      <c r="B74" s="9"/>
      <c r="C74" s="55"/>
      <c r="D74" s="55"/>
      <c r="E74" s="55"/>
      <c r="F74" s="55"/>
      <c r="G74" s="55"/>
      <c r="H74" s="55"/>
      <c r="I74" s="55"/>
      <c r="J74" s="34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1:31">
      <c r="A75" s="577" t="str" cm="1">
        <f t="array" ref="A75">Weryfikacja_wypelnienia_KO</f>
        <v/>
      </c>
      <c r="B75" s="9"/>
      <c r="C75" s="55"/>
      <c r="D75" s="55"/>
      <c r="E75" s="55"/>
      <c r="F75" s="55"/>
      <c r="G75" s="55"/>
      <c r="H75" s="55"/>
      <c r="I75" s="55"/>
      <c r="J75" s="342"/>
      <c r="K75" s="342"/>
      <c r="L75" s="342"/>
      <c r="M75" s="342"/>
      <c r="N75" s="342"/>
      <c r="O75" s="342"/>
      <c r="P75" s="342"/>
      <c r="Q75" s="342"/>
      <c r="R75" s="342"/>
      <c r="S75" s="342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342"/>
      <c r="AE75" s="342"/>
    </row>
    <row r="76" spans="1:31">
      <c r="A76" s="577" t="str" cm="1">
        <f t="array" ref="A76">Weryfikacja_wypelnienia_KO</f>
        <v/>
      </c>
      <c r="B76" s="9"/>
      <c r="C76" s="55"/>
      <c r="D76" s="55"/>
      <c r="E76" s="55"/>
      <c r="F76" s="55"/>
      <c r="G76" s="55"/>
      <c r="H76" s="55"/>
      <c r="I76" s="55"/>
      <c r="J76" s="342"/>
      <c r="K76" s="342"/>
      <c r="L76" s="342"/>
      <c r="M76" s="342"/>
      <c r="N76" s="342"/>
      <c r="O76" s="342"/>
      <c r="P76" s="342"/>
      <c r="Q76" s="342"/>
      <c r="R76" s="342"/>
      <c r="S76" s="342"/>
      <c r="T76" s="342"/>
      <c r="U76" s="342"/>
      <c r="V76" s="342"/>
      <c r="W76" s="342"/>
      <c r="X76" s="342"/>
      <c r="Y76" s="342"/>
      <c r="Z76" s="342"/>
      <c r="AA76" s="342"/>
      <c r="AB76" s="342"/>
      <c r="AC76" s="342"/>
      <c r="AD76" s="342"/>
      <c r="AE76" s="342"/>
    </row>
    <row r="77" spans="1:31">
      <c r="A77" s="577" t="str" cm="1">
        <f t="array" ref="A77">Weryfikacja_wypelnienia_KO</f>
        <v/>
      </c>
      <c r="B77" s="9"/>
      <c r="C77" s="55"/>
      <c r="D77" s="55"/>
      <c r="E77" s="55"/>
      <c r="F77" s="55"/>
      <c r="G77" s="55"/>
      <c r="H77" s="55"/>
      <c r="I77" s="55"/>
      <c r="J77" s="342"/>
      <c r="K77" s="342"/>
      <c r="L77" s="342"/>
      <c r="M77" s="342"/>
      <c r="N77" s="342"/>
      <c r="O77" s="342"/>
      <c r="P77" s="342"/>
      <c r="Q77" s="342"/>
      <c r="R77" s="342"/>
      <c r="S77" s="342"/>
      <c r="T77" s="342"/>
      <c r="U77" s="342"/>
      <c r="V77" s="342"/>
      <c r="W77" s="342"/>
      <c r="X77" s="342"/>
      <c r="Y77" s="342"/>
      <c r="Z77" s="342"/>
      <c r="AA77" s="342"/>
      <c r="AB77" s="342"/>
      <c r="AC77" s="342"/>
      <c r="AD77" s="342"/>
      <c r="AE77" s="342"/>
    </row>
    <row r="78" spans="1:31">
      <c r="A78" s="577" t="str" cm="1">
        <f t="array" ref="A78">Weryfikacja_wypelnienia_KO</f>
        <v/>
      </c>
      <c r="B78" s="9"/>
      <c r="C78" s="55"/>
      <c r="D78" s="55"/>
      <c r="E78" s="55"/>
      <c r="F78" s="55"/>
      <c r="G78" s="55"/>
      <c r="H78" s="55"/>
      <c r="I78" s="55"/>
      <c r="J78" s="342"/>
      <c r="K78" s="342"/>
      <c r="L78" s="342"/>
      <c r="M78" s="342"/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342"/>
      <c r="AE78" s="342"/>
    </row>
    <row r="79" spans="1:31">
      <c r="B79" s="178" t="s">
        <v>305</v>
      </c>
      <c r="C79" s="179"/>
      <c r="D79" s="179"/>
      <c r="E79" s="179"/>
      <c r="F79" s="179"/>
      <c r="G79" s="179"/>
      <c r="H79" s="179"/>
      <c r="I79" s="179"/>
      <c r="J79" s="180">
        <f t="shared" ref="J79:T79" si="42">IF(LataProjekcji&lt;=Koniec,ROUND(SUM(J74:J78),0),0)</f>
        <v>0</v>
      </c>
      <c r="K79" s="180">
        <f t="shared" si="42"/>
        <v>0</v>
      </c>
      <c r="L79" s="180">
        <f t="shared" si="42"/>
        <v>0</v>
      </c>
      <c r="M79" s="180">
        <f t="shared" si="42"/>
        <v>0</v>
      </c>
      <c r="N79" s="180">
        <f t="shared" si="42"/>
        <v>0</v>
      </c>
      <c r="O79" s="180">
        <f t="shared" si="42"/>
        <v>0</v>
      </c>
      <c r="P79" s="180">
        <f t="shared" si="42"/>
        <v>0</v>
      </c>
      <c r="Q79" s="180">
        <f t="shared" si="42"/>
        <v>0</v>
      </c>
      <c r="R79" s="180">
        <f t="shared" si="42"/>
        <v>0</v>
      </c>
      <c r="S79" s="180">
        <f t="shared" si="42"/>
        <v>0</v>
      </c>
      <c r="T79" s="180">
        <f t="shared" si="42"/>
        <v>0</v>
      </c>
      <c r="U79" s="180">
        <f t="shared" ref="U79:W79" si="43">IF(LataProjekcji&lt;=Koniec,ROUND(SUM(U74:U78),0),0)</f>
        <v>0</v>
      </c>
      <c r="V79" s="180">
        <f t="shared" si="43"/>
        <v>0</v>
      </c>
      <c r="W79" s="180">
        <f t="shared" si="43"/>
        <v>0</v>
      </c>
      <c r="X79" s="180">
        <f t="shared" ref="X79:AA79" si="44">IF(LataProjekcji&lt;=Koniec,ROUND(SUM(X74:X78),0),0)</f>
        <v>0</v>
      </c>
      <c r="Y79" s="180">
        <f t="shared" si="44"/>
        <v>0</v>
      </c>
      <c r="Z79" s="180">
        <f t="shared" si="44"/>
        <v>0</v>
      </c>
      <c r="AA79" s="180">
        <f t="shared" si="44"/>
        <v>0</v>
      </c>
      <c r="AB79" s="180">
        <f t="shared" ref="AB79:AE79" si="45">IF(LataProjekcji&lt;=Koniec,ROUND(SUM(AB74:AB78),0),0)</f>
        <v>0</v>
      </c>
      <c r="AC79" s="180">
        <f t="shared" si="45"/>
        <v>0</v>
      </c>
      <c r="AD79" s="180">
        <f t="shared" si="45"/>
        <v>0</v>
      </c>
      <c r="AE79" s="180">
        <f t="shared" si="45"/>
        <v>0</v>
      </c>
    </row>
    <row r="80" spans="1:31"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:31"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:31">
      <c r="B82" s="29" t="s">
        <v>306</v>
      </c>
      <c r="C82" s="30"/>
      <c r="D82" s="30"/>
      <c r="E82" s="30"/>
      <c r="F82" s="30"/>
      <c r="G82" s="30"/>
      <c r="H82" s="30"/>
      <c r="I82" s="30"/>
      <c r="J82" s="184" t="str">
        <f t="shared" ref="J82:AE82" si="46">LataProjekcji</f>
        <v/>
      </c>
      <c r="K82" s="184" t="str">
        <f t="shared" si="46"/>
        <v>Uzupełnij dane</v>
      </c>
      <c r="L82" s="184" t="str">
        <f t="shared" si="46"/>
        <v/>
      </c>
      <c r="M82" s="184" t="str">
        <f t="shared" si="46"/>
        <v/>
      </c>
      <c r="N82" s="184" t="str">
        <f t="shared" si="46"/>
        <v/>
      </c>
      <c r="O82" s="184" t="str">
        <f t="shared" si="46"/>
        <v/>
      </c>
      <c r="P82" s="184" t="str">
        <f t="shared" si="46"/>
        <v/>
      </c>
      <c r="Q82" s="184" t="str">
        <f t="shared" si="46"/>
        <v/>
      </c>
      <c r="R82" s="184" t="str">
        <f t="shared" si="46"/>
        <v/>
      </c>
      <c r="S82" s="184" t="str">
        <f t="shared" si="46"/>
        <v/>
      </c>
      <c r="T82" s="184" t="str">
        <f t="shared" si="46"/>
        <v/>
      </c>
      <c r="U82" s="184" t="str">
        <f t="shared" si="46"/>
        <v/>
      </c>
      <c r="V82" s="184" t="str">
        <f t="shared" si="46"/>
        <v/>
      </c>
      <c r="W82" s="184" t="str">
        <f t="shared" si="46"/>
        <v/>
      </c>
      <c r="X82" s="184" t="str">
        <f t="shared" si="46"/>
        <v/>
      </c>
      <c r="Y82" s="184" t="str">
        <f t="shared" si="46"/>
        <v/>
      </c>
      <c r="Z82" s="184" t="str">
        <f t="shared" si="46"/>
        <v/>
      </c>
      <c r="AA82" s="184" t="str">
        <f t="shared" si="46"/>
        <v/>
      </c>
      <c r="AB82" s="184" t="str">
        <f t="shared" si="46"/>
        <v/>
      </c>
      <c r="AC82" s="184" t="str">
        <f t="shared" si="46"/>
        <v/>
      </c>
      <c r="AD82" s="184" t="str">
        <f t="shared" si="46"/>
        <v/>
      </c>
      <c r="AE82" s="184" t="str">
        <f t="shared" si="46"/>
        <v/>
      </c>
    </row>
    <row r="83" spans="1:31">
      <c r="A83" s="577" t="str" cm="1">
        <f t="array" ref="A83">Weryfikacja_wypelnienia_KO</f>
        <v/>
      </c>
      <c r="B83" s="9"/>
      <c r="C83" s="55"/>
      <c r="D83" s="55"/>
      <c r="E83" s="55"/>
      <c r="F83" s="55"/>
      <c r="G83" s="55"/>
      <c r="H83" s="55"/>
      <c r="I83" s="55"/>
      <c r="J83" s="342"/>
      <c r="K83" s="342"/>
      <c r="L83" s="342"/>
      <c r="M83" s="342"/>
      <c r="N83" s="342"/>
      <c r="O83" s="342"/>
      <c r="P83" s="342"/>
      <c r="Q83" s="342"/>
      <c r="R83" s="342"/>
      <c r="S83" s="342"/>
      <c r="T83" s="342"/>
      <c r="U83" s="342"/>
      <c r="V83" s="342"/>
      <c r="W83" s="342"/>
      <c r="X83" s="342"/>
      <c r="Y83" s="342"/>
      <c r="Z83" s="342"/>
      <c r="AA83" s="342"/>
      <c r="AB83" s="342"/>
      <c r="AC83" s="342"/>
      <c r="AD83" s="342"/>
      <c r="AE83" s="342"/>
    </row>
    <row r="84" spans="1:31">
      <c r="A84" s="577" t="str" cm="1">
        <f t="array" ref="A84">Weryfikacja_wypelnienia_KO</f>
        <v/>
      </c>
      <c r="B84" s="9"/>
      <c r="C84" s="55"/>
      <c r="D84" s="55"/>
      <c r="E84" s="55"/>
      <c r="F84" s="55"/>
      <c r="G84" s="55"/>
      <c r="H84" s="55"/>
      <c r="I84" s="55"/>
      <c r="J84" s="342"/>
      <c r="K84" s="342"/>
      <c r="L84" s="342"/>
      <c r="M84" s="342"/>
      <c r="N84" s="342"/>
      <c r="O84" s="342"/>
      <c r="P84" s="342"/>
      <c r="Q84" s="342"/>
      <c r="R84" s="342"/>
      <c r="S84" s="342"/>
      <c r="T84" s="342"/>
      <c r="U84" s="342"/>
      <c r="V84" s="342"/>
      <c r="W84" s="342"/>
      <c r="X84" s="342"/>
      <c r="Y84" s="342"/>
      <c r="Z84" s="342"/>
      <c r="AA84" s="342"/>
      <c r="AB84" s="342"/>
      <c r="AC84" s="342"/>
      <c r="AD84" s="342"/>
      <c r="AE84" s="342"/>
    </row>
    <row r="85" spans="1:31">
      <c r="A85" s="577" t="str" cm="1">
        <f t="array" ref="A85">Weryfikacja_wypelnienia_KO</f>
        <v/>
      </c>
      <c r="B85" s="9"/>
      <c r="C85" s="55"/>
      <c r="D85" s="55"/>
      <c r="E85" s="55"/>
      <c r="F85" s="55"/>
      <c r="G85" s="55"/>
      <c r="H85" s="55"/>
      <c r="I85" s="55"/>
      <c r="J85" s="342"/>
      <c r="K85" s="342"/>
      <c r="L85" s="342"/>
      <c r="M85" s="342"/>
      <c r="N85" s="342"/>
      <c r="O85" s="342"/>
      <c r="P85" s="342"/>
      <c r="Q85" s="342"/>
      <c r="R85" s="342"/>
      <c r="S85" s="342"/>
      <c r="T85" s="342"/>
      <c r="U85" s="342"/>
      <c r="V85" s="342"/>
      <c r="W85" s="342"/>
      <c r="X85" s="342"/>
      <c r="Y85" s="342"/>
      <c r="Z85" s="342"/>
      <c r="AA85" s="342"/>
      <c r="AB85" s="342"/>
      <c r="AC85" s="342"/>
      <c r="AD85" s="342"/>
      <c r="AE85" s="342"/>
    </row>
    <row r="86" spans="1:31">
      <c r="A86" s="577" t="str" cm="1">
        <f t="array" ref="A86">Weryfikacja_wypelnienia_KO</f>
        <v/>
      </c>
      <c r="B86" s="9"/>
      <c r="C86" s="55"/>
      <c r="D86" s="55"/>
      <c r="E86" s="55"/>
      <c r="F86" s="55"/>
      <c r="G86" s="55"/>
      <c r="H86" s="55"/>
      <c r="I86" s="55"/>
      <c r="J86" s="342"/>
      <c r="K86" s="342"/>
      <c r="L86" s="342"/>
      <c r="M86" s="342"/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2"/>
    </row>
    <row r="87" spans="1:31">
      <c r="A87" s="577" t="str" cm="1">
        <f t="array" ref="A87">Weryfikacja_wypelnienia_KO</f>
        <v/>
      </c>
      <c r="B87" s="9"/>
      <c r="C87" s="55"/>
      <c r="D87" s="55"/>
      <c r="E87" s="55"/>
      <c r="F87" s="55"/>
      <c r="G87" s="55"/>
      <c r="H87" s="55"/>
      <c r="I87" s="55"/>
      <c r="J87" s="342"/>
      <c r="K87" s="342"/>
      <c r="L87" s="342"/>
      <c r="M87" s="342"/>
      <c r="N87" s="342"/>
      <c r="O87" s="342"/>
      <c r="P87" s="342"/>
      <c r="Q87" s="342"/>
      <c r="R87" s="342"/>
      <c r="S87" s="342"/>
      <c r="T87" s="342"/>
      <c r="U87" s="342"/>
      <c r="V87" s="342"/>
      <c r="W87" s="342"/>
      <c r="X87" s="342"/>
      <c r="Y87" s="342"/>
      <c r="Z87" s="342"/>
      <c r="AA87" s="342"/>
      <c r="AB87" s="342"/>
      <c r="AC87" s="342"/>
      <c r="AD87" s="342"/>
      <c r="AE87" s="342"/>
    </row>
    <row r="88" spans="1:31">
      <c r="B88" s="178" t="s">
        <v>307</v>
      </c>
      <c r="C88" s="179"/>
      <c r="D88" s="179"/>
      <c r="E88" s="179"/>
      <c r="F88" s="179"/>
      <c r="G88" s="179"/>
      <c r="H88" s="179"/>
      <c r="I88" s="179"/>
      <c r="J88" s="180">
        <f t="shared" ref="J88:T88" si="47">IF(LataProjekcji&lt;=Koniec,ROUND(SUM(J83:J87),0),0)</f>
        <v>0</v>
      </c>
      <c r="K88" s="180">
        <f t="shared" si="47"/>
        <v>0</v>
      </c>
      <c r="L88" s="180">
        <f t="shared" si="47"/>
        <v>0</v>
      </c>
      <c r="M88" s="180">
        <f t="shared" si="47"/>
        <v>0</v>
      </c>
      <c r="N88" s="180">
        <f t="shared" si="47"/>
        <v>0</v>
      </c>
      <c r="O88" s="180">
        <f t="shared" si="47"/>
        <v>0</v>
      </c>
      <c r="P88" s="180">
        <f t="shared" si="47"/>
        <v>0</v>
      </c>
      <c r="Q88" s="180">
        <f t="shared" si="47"/>
        <v>0</v>
      </c>
      <c r="R88" s="180">
        <f t="shared" si="47"/>
        <v>0</v>
      </c>
      <c r="S88" s="180">
        <f t="shared" si="47"/>
        <v>0</v>
      </c>
      <c r="T88" s="180">
        <f t="shared" si="47"/>
        <v>0</v>
      </c>
      <c r="U88" s="180">
        <f t="shared" ref="U88:W88" si="48">IF(LataProjekcji&lt;=Koniec,ROUND(SUM(U83:U87),0),0)</f>
        <v>0</v>
      </c>
      <c r="V88" s="180">
        <f t="shared" si="48"/>
        <v>0</v>
      </c>
      <c r="W88" s="180">
        <f t="shared" si="48"/>
        <v>0</v>
      </c>
      <c r="X88" s="180">
        <f t="shared" ref="X88:AA88" si="49">IF(LataProjekcji&lt;=Koniec,ROUND(SUM(X83:X87),0),0)</f>
        <v>0</v>
      </c>
      <c r="Y88" s="180">
        <f t="shared" si="49"/>
        <v>0</v>
      </c>
      <c r="Z88" s="180">
        <f t="shared" si="49"/>
        <v>0</v>
      </c>
      <c r="AA88" s="180">
        <f t="shared" si="49"/>
        <v>0</v>
      </c>
      <c r="AB88" s="180">
        <f t="shared" ref="AB88:AE88" si="50">IF(LataProjekcji&lt;=Koniec,ROUND(SUM(AB83:AB87),0),0)</f>
        <v>0</v>
      </c>
      <c r="AC88" s="180">
        <f t="shared" si="50"/>
        <v>0</v>
      </c>
      <c r="AD88" s="180">
        <f t="shared" si="50"/>
        <v>0</v>
      </c>
      <c r="AE88" s="180">
        <f t="shared" si="50"/>
        <v>0</v>
      </c>
    </row>
    <row r="89" spans="1:31"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:31"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:31">
      <c r="B91" s="29" t="s">
        <v>308</v>
      </c>
      <c r="C91" s="30"/>
      <c r="D91" s="30"/>
      <c r="E91" s="30"/>
      <c r="F91" s="30"/>
      <c r="G91" s="30"/>
      <c r="H91" s="30"/>
      <c r="I91" s="30"/>
      <c r="J91" s="184" t="str">
        <f t="shared" ref="J91:AE91" si="51">LataProjekcji</f>
        <v/>
      </c>
      <c r="K91" s="184" t="str">
        <f t="shared" si="51"/>
        <v>Uzupełnij dane</v>
      </c>
      <c r="L91" s="184" t="str">
        <f t="shared" si="51"/>
        <v/>
      </c>
      <c r="M91" s="184" t="str">
        <f t="shared" si="51"/>
        <v/>
      </c>
      <c r="N91" s="184" t="str">
        <f t="shared" si="51"/>
        <v/>
      </c>
      <c r="O91" s="184" t="str">
        <f t="shared" si="51"/>
        <v/>
      </c>
      <c r="P91" s="184" t="str">
        <f t="shared" si="51"/>
        <v/>
      </c>
      <c r="Q91" s="184" t="str">
        <f t="shared" si="51"/>
        <v/>
      </c>
      <c r="R91" s="184" t="str">
        <f t="shared" si="51"/>
        <v/>
      </c>
      <c r="S91" s="184" t="str">
        <f t="shared" si="51"/>
        <v/>
      </c>
      <c r="T91" s="184" t="str">
        <f t="shared" si="51"/>
        <v/>
      </c>
      <c r="U91" s="184" t="str">
        <f t="shared" si="51"/>
        <v/>
      </c>
      <c r="V91" s="184" t="str">
        <f t="shared" si="51"/>
        <v/>
      </c>
      <c r="W91" s="184" t="str">
        <f t="shared" si="51"/>
        <v/>
      </c>
      <c r="X91" s="184" t="str">
        <f t="shared" si="51"/>
        <v/>
      </c>
      <c r="Y91" s="184" t="str">
        <f t="shared" si="51"/>
        <v/>
      </c>
      <c r="Z91" s="184" t="str">
        <f t="shared" si="51"/>
        <v/>
      </c>
      <c r="AA91" s="184" t="str">
        <f t="shared" si="51"/>
        <v/>
      </c>
      <c r="AB91" s="184" t="str">
        <f t="shared" si="51"/>
        <v/>
      </c>
      <c r="AC91" s="184" t="str">
        <f t="shared" si="51"/>
        <v/>
      </c>
      <c r="AD91" s="184" t="str">
        <f t="shared" si="51"/>
        <v/>
      </c>
      <c r="AE91" s="184" t="str">
        <f t="shared" si="51"/>
        <v/>
      </c>
    </row>
    <row r="92" spans="1:31">
      <c r="B92" s="19" t="s">
        <v>309</v>
      </c>
      <c r="C92" s="19"/>
      <c r="D92" s="19"/>
      <c r="E92" s="19"/>
      <c r="F92" s="19"/>
      <c r="G92" s="19"/>
      <c r="H92" s="19"/>
      <c r="I92" s="19"/>
      <c r="J92" s="94">
        <f>ROUND(Finansowanie!K48+Finansowanie!K58+Finansowanie!K67,0)</f>
        <v>0</v>
      </c>
      <c r="K92" s="94">
        <f>ROUND(Finansowanie!K48+Finansowanie!K58+Finansowanie!K67,0)</f>
        <v>0</v>
      </c>
      <c r="L92" s="94">
        <f>ROUND(Finansowanie!L48+Finansowanie!L58+Finansowanie!L67,0)</f>
        <v>0</v>
      </c>
      <c r="M92" s="94">
        <f>ROUND(Finansowanie!M48+Finansowanie!M58+Finansowanie!M67,0)</f>
        <v>0</v>
      </c>
      <c r="N92" s="94">
        <f>ROUND(Finansowanie!N48+Finansowanie!N58+Finansowanie!N67,0)</f>
        <v>0</v>
      </c>
      <c r="O92" s="94">
        <f>ROUND(Finansowanie!O48+Finansowanie!O58+Finansowanie!O67,0)</f>
        <v>0</v>
      </c>
      <c r="P92" s="94">
        <f>ROUND(Finansowanie!P48+Finansowanie!P58+Finansowanie!P67,0)</f>
        <v>0</v>
      </c>
      <c r="Q92" s="94">
        <f>ROUND(Finansowanie!Q48+Finansowanie!Q58+Finansowanie!Q67,0)</f>
        <v>0</v>
      </c>
      <c r="R92" s="94">
        <f>ROUND(Finansowanie!R48+Finansowanie!R58+Finansowanie!R67,0)</f>
        <v>0</v>
      </c>
      <c r="S92" s="94">
        <f>ROUND(Finansowanie!S48+Finansowanie!S58+Finansowanie!S67,0)</f>
        <v>0</v>
      </c>
      <c r="T92" s="94">
        <f>ROUND(Finansowanie!T48+Finansowanie!T58+Finansowanie!T67,0)</f>
        <v>0</v>
      </c>
      <c r="U92" s="94">
        <f>ROUND(Finansowanie!U48+Finansowanie!U58+Finansowanie!U67,0)</f>
        <v>0</v>
      </c>
      <c r="V92" s="94">
        <f>ROUND(Finansowanie!V48+Finansowanie!V58+Finansowanie!V67,0)</f>
        <v>0</v>
      </c>
      <c r="W92" s="94">
        <f>ROUND(Finansowanie!W48+Finansowanie!W58+Finansowanie!W67,0)</f>
        <v>0</v>
      </c>
      <c r="X92" s="94">
        <f>ROUND(Finansowanie!X48+Finansowanie!X58+Finansowanie!X67,0)</f>
        <v>0</v>
      </c>
      <c r="Y92" s="94">
        <f>ROUND(Finansowanie!Y48+Finansowanie!Y58+Finansowanie!Y67,0)</f>
        <v>0</v>
      </c>
      <c r="Z92" s="94">
        <f>ROUND(Finansowanie!Z48+Finansowanie!Z58+Finansowanie!Z67,0)</f>
        <v>0</v>
      </c>
      <c r="AA92" s="94">
        <f>ROUND(Finansowanie!AA48+Finansowanie!AA58+Finansowanie!AA67,0)</f>
        <v>0</v>
      </c>
      <c r="AB92" s="94">
        <f>ROUND(Finansowanie!AB48+Finansowanie!AB58+Finansowanie!AB67,0)</f>
        <v>0</v>
      </c>
      <c r="AC92" s="94">
        <f>ROUND(Finansowanie!AC48+Finansowanie!AC58+Finansowanie!AC67,0)</f>
        <v>0</v>
      </c>
      <c r="AD92" s="94">
        <f>ROUND(Finansowanie!AD48+Finansowanie!AD58+Finansowanie!AD67,0)</f>
        <v>0</v>
      </c>
      <c r="AE92" s="94">
        <f>ROUND(Finansowanie!AE48+Finansowanie!AE58+Finansowanie!AE67,0)</f>
        <v>0</v>
      </c>
    </row>
    <row r="93" spans="1:31">
      <c r="A93" s="577" t="str" cm="1">
        <f t="array" ref="A93">Weryfikacja_wypelnienia_KO</f>
        <v/>
      </c>
      <c r="B93" s="9"/>
      <c r="C93" s="55"/>
      <c r="D93" s="55"/>
      <c r="E93" s="55"/>
      <c r="F93" s="55"/>
      <c r="G93" s="55"/>
      <c r="H93" s="55"/>
      <c r="I93" s="55"/>
      <c r="J93" s="342"/>
      <c r="K93" s="342"/>
      <c r="L93" s="342"/>
      <c r="M93" s="342"/>
      <c r="N93" s="342"/>
      <c r="O93" s="342"/>
      <c r="P93" s="342"/>
      <c r="Q93" s="342"/>
      <c r="R93" s="342"/>
      <c r="S93" s="342"/>
      <c r="T93" s="342"/>
      <c r="U93" s="342"/>
      <c r="V93" s="342"/>
      <c r="W93" s="342"/>
      <c r="X93" s="342"/>
      <c r="Y93" s="342"/>
      <c r="Z93" s="342"/>
      <c r="AA93" s="342"/>
      <c r="AB93" s="342"/>
      <c r="AC93" s="342"/>
      <c r="AD93" s="342"/>
      <c r="AE93" s="342"/>
    </row>
    <row r="94" spans="1:31">
      <c r="A94" s="577" t="str" cm="1">
        <f t="array" ref="A94">Weryfikacja_wypelnienia_KO</f>
        <v/>
      </c>
      <c r="B94" s="9"/>
      <c r="C94" s="55"/>
      <c r="D94" s="55"/>
      <c r="E94" s="55"/>
      <c r="F94" s="55"/>
      <c r="G94" s="55"/>
      <c r="H94" s="55"/>
      <c r="I94" s="55"/>
      <c r="J94" s="342"/>
      <c r="K94" s="342"/>
      <c r="L94" s="342"/>
      <c r="M94" s="342"/>
      <c r="N94" s="342"/>
      <c r="O94" s="342"/>
      <c r="P94" s="342"/>
      <c r="Q94" s="342"/>
      <c r="R94" s="342"/>
      <c r="S94" s="342"/>
      <c r="T94" s="342"/>
      <c r="U94" s="342"/>
      <c r="V94" s="342"/>
      <c r="W94" s="342"/>
      <c r="X94" s="342"/>
      <c r="Y94" s="342"/>
      <c r="Z94" s="342"/>
      <c r="AA94" s="342"/>
      <c r="AB94" s="342"/>
      <c r="AC94" s="342"/>
      <c r="AD94" s="342"/>
      <c r="AE94" s="342"/>
    </row>
    <row r="95" spans="1:31">
      <c r="A95" s="577" t="str" cm="1">
        <f t="array" ref="A95">Weryfikacja_wypelnienia_KO</f>
        <v/>
      </c>
      <c r="B95" s="9"/>
      <c r="C95" s="55"/>
      <c r="D95" s="55"/>
      <c r="E95" s="55"/>
      <c r="F95" s="55"/>
      <c r="G95" s="55"/>
      <c r="H95" s="55"/>
      <c r="I95" s="55"/>
      <c r="J95" s="342"/>
      <c r="K95" s="342"/>
      <c r="L95" s="342"/>
      <c r="M95" s="342"/>
      <c r="N95" s="342"/>
      <c r="O95" s="342"/>
      <c r="P95" s="342"/>
      <c r="Q95" s="342"/>
      <c r="R95" s="342"/>
      <c r="S95" s="342"/>
      <c r="T95" s="342"/>
      <c r="U95" s="342"/>
      <c r="V95" s="342"/>
      <c r="W95" s="342"/>
      <c r="X95" s="342"/>
      <c r="Y95" s="342"/>
      <c r="Z95" s="342"/>
      <c r="AA95" s="342"/>
      <c r="AB95" s="342"/>
      <c r="AC95" s="342"/>
      <c r="AD95" s="342"/>
      <c r="AE95" s="342"/>
    </row>
    <row r="96" spans="1:31">
      <c r="A96" s="577" t="str" cm="1">
        <f t="array" ref="A96">Weryfikacja_wypelnienia_KO</f>
        <v/>
      </c>
      <c r="B96" s="9"/>
      <c r="C96" s="55"/>
      <c r="D96" s="55"/>
      <c r="E96" s="55"/>
      <c r="F96" s="55"/>
      <c r="G96" s="55"/>
      <c r="H96" s="55"/>
      <c r="I96" s="55"/>
      <c r="J96" s="342"/>
      <c r="K96" s="342"/>
      <c r="L96" s="342"/>
      <c r="M96" s="342"/>
      <c r="N96" s="342"/>
      <c r="O96" s="342"/>
      <c r="P96" s="342"/>
      <c r="Q96" s="342"/>
      <c r="R96" s="342"/>
      <c r="S96" s="342"/>
      <c r="T96" s="342"/>
      <c r="U96" s="342"/>
      <c r="V96" s="342"/>
      <c r="W96" s="342"/>
      <c r="X96" s="342"/>
      <c r="Y96" s="342"/>
      <c r="Z96" s="342"/>
      <c r="AA96" s="342"/>
      <c r="AB96" s="342"/>
      <c r="AC96" s="342"/>
      <c r="AD96" s="342"/>
      <c r="AE96" s="342"/>
    </row>
    <row r="97" spans="2:31">
      <c r="B97" s="178" t="s">
        <v>310</v>
      </c>
      <c r="C97" s="179"/>
      <c r="D97" s="179"/>
      <c r="E97" s="179"/>
      <c r="F97" s="179"/>
      <c r="G97" s="179"/>
      <c r="H97" s="179"/>
      <c r="I97" s="179"/>
      <c r="J97" s="180">
        <f t="shared" ref="J97:T97" si="52">IF(LataProjekcji&lt;=Koniec,ROUND(SUM(J92:J96),0),0)</f>
        <v>0</v>
      </c>
      <c r="K97" s="180">
        <f t="shared" si="52"/>
        <v>0</v>
      </c>
      <c r="L97" s="180">
        <f t="shared" si="52"/>
        <v>0</v>
      </c>
      <c r="M97" s="180">
        <f t="shared" si="52"/>
        <v>0</v>
      </c>
      <c r="N97" s="180">
        <f t="shared" si="52"/>
        <v>0</v>
      </c>
      <c r="O97" s="180">
        <f t="shared" si="52"/>
        <v>0</v>
      </c>
      <c r="P97" s="180">
        <f t="shared" si="52"/>
        <v>0</v>
      </c>
      <c r="Q97" s="180">
        <f t="shared" si="52"/>
        <v>0</v>
      </c>
      <c r="R97" s="180">
        <f t="shared" si="52"/>
        <v>0</v>
      </c>
      <c r="S97" s="180">
        <f t="shared" si="52"/>
        <v>0</v>
      </c>
      <c r="T97" s="180">
        <f t="shared" si="52"/>
        <v>0</v>
      </c>
      <c r="U97" s="180">
        <f t="shared" ref="U97:W97" si="53">IF(LataProjekcji&lt;=Koniec,ROUND(SUM(U92:U96),0),0)</f>
        <v>0</v>
      </c>
      <c r="V97" s="180">
        <f t="shared" si="53"/>
        <v>0</v>
      </c>
      <c r="W97" s="180">
        <f t="shared" si="53"/>
        <v>0</v>
      </c>
      <c r="X97" s="180">
        <f t="shared" ref="X97:AA97" si="54">IF(LataProjekcji&lt;=Koniec,ROUND(SUM(X92:X96),0),0)</f>
        <v>0</v>
      </c>
      <c r="Y97" s="180">
        <f t="shared" si="54"/>
        <v>0</v>
      </c>
      <c r="Z97" s="180">
        <f t="shared" si="54"/>
        <v>0</v>
      </c>
      <c r="AA97" s="180">
        <f t="shared" si="54"/>
        <v>0</v>
      </c>
      <c r="AB97" s="180">
        <f t="shared" ref="AB97:AE97" si="55">IF(LataProjekcji&lt;=Koniec,ROUND(SUM(AB92:AB96),0),0)</f>
        <v>0</v>
      </c>
      <c r="AC97" s="180">
        <f t="shared" si="55"/>
        <v>0</v>
      </c>
      <c r="AD97" s="180">
        <f t="shared" si="55"/>
        <v>0</v>
      </c>
      <c r="AE97" s="180">
        <f t="shared" si="55"/>
        <v>0</v>
      </c>
    </row>
    <row r="98" spans="2:31"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2:31"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2:31">
      <c r="B100" s="29" t="s">
        <v>311</v>
      </c>
      <c r="C100" s="30"/>
      <c r="D100" s="30"/>
      <c r="E100" s="30"/>
      <c r="F100" s="30"/>
      <c r="G100" s="30"/>
      <c r="H100" s="30"/>
      <c r="I100" s="30"/>
      <c r="J100" s="155" t="str">
        <f t="shared" ref="J100:AE100" si="56">LataProjekcji</f>
        <v/>
      </c>
      <c r="K100" s="155" t="str">
        <f t="shared" si="56"/>
        <v>Uzupełnij dane</v>
      </c>
      <c r="L100" s="155" t="str">
        <f t="shared" si="56"/>
        <v/>
      </c>
      <c r="M100" s="155" t="str">
        <f t="shared" si="56"/>
        <v/>
      </c>
      <c r="N100" s="155" t="str">
        <f t="shared" si="56"/>
        <v/>
      </c>
      <c r="O100" s="155" t="str">
        <f t="shared" si="56"/>
        <v/>
      </c>
      <c r="P100" s="155" t="str">
        <f t="shared" si="56"/>
        <v/>
      </c>
      <c r="Q100" s="155" t="str">
        <f t="shared" si="56"/>
        <v/>
      </c>
      <c r="R100" s="184" t="str">
        <f t="shared" si="56"/>
        <v/>
      </c>
      <c r="S100" s="184" t="str">
        <f t="shared" si="56"/>
        <v/>
      </c>
      <c r="T100" s="184" t="str">
        <f t="shared" si="56"/>
        <v/>
      </c>
      <c r="U100" s="184" t="str">
        <f t="shared" si="56"/>
        <v/>
      </c>
      <c r="V100" s="184" t="str">
        <f t="shared" si="56"/>
        <v/>
      </c>
      <c r="W100" s="184" t="str">
        <f t="shared" si="56"/>
        <v/>
      </c>
      <c r="X100" s="184" t="str">
        <f t="shared" si="56"/>
        <v/>
      </c>
      <c r="Y100" s="184" t="str">
        <f t="shared" si="56"/>
        <v/>
      </c>
      <c r="Z100" s="184" t="str">
        <f t="shared" si="56"/>
        <v/>
      </c>
      <c r="AA100" s="184" t="str">
        <f t="shared" si="56"/>
        <v/>
      </c>
      <c r="AB100" s="184" t="str">
        <f t="shared" si="56"/>
        <v/>
      </c>
      <c r="AC100" s="184" t="str">
        <f t="shared" si="56"/>
        <v/>
      </c>
      <c r="AD100" s="184" t="str">
        <f t="shared" si="56"/>
        <v/>
      </c>
      <c r="AE100" s="184" t="str">
        <f t="shared" si="56"/>
        <v/>
      </c>
    </row>
    <row r="101" spans="2:31">
      <c r="B101" s="52" t="s">
        <v>312</v>
      </c>
      <c r="C101" s="52"/>
      <c r="D101" s="52"/>
      <c r="E101" s="52"/>
      <c r="F101" s="52"/>
      <c r="G101" s="52"/>
      <c r="H101" s="52"/>
      <c r="I101" s="52"/>
      <c r="J101" s="33">
        <f>ROUND('Środki trwałe'!K91,0)</f>
        <v>0</v>
      </c>
      <c r="K101" s="33">
        <f>ROUND('Środki trwałe'!K91,0)</f>
        <v>0</v>
      </c>
      <c r="L101" s="33">
        <f>ROUND('Środki trwałe'!L91,0)</f>
        <v>0</v>
      </c>
      <c r="M101" s="33">
        <f>ROUND('Środki trwałe'!M91,0)</f>
        <v>0</v>
      </c>
      <c r="N101" s="33">
        <f>ROUND('Środki trwałe'!N91,0)</f>
        <v>0</v>
      </c>
      <c r="O101" s="33">
        <f>ROUND('Środki trwałe'!O91,0)</f>
        <v>0</v>
      </c>
      <c r="P101" s="33">
        <f>ROUND('Środki trwałe'!P91,0)</f>
        <v>0</v>
      </c>
      <c r="Q101" s="33">
        <f>ROUND('Środki trwałe'!Q91,0)</f>
        <v>0</v>
      </c>
      <c r="R101" s="33">
        <f>ROUND('Środki trwałe'!R91,0)</f>
        <v>0</v>
      </c>
      <c r="S101" s="33">
        <f>ROUND('Środki trwałe'!S91,0)</f>
        <v>0</v>
      </c>
      <c r="T101" s="33">
        <f>ROUND('Środki trwałe'!T91,0)</f>
        <v>0</v>
      </c>
      <c r="U101" s="33">
        <f>ROUND('Środki trwałe'!U91,0)</f>
        <v>0</v>
      </c>
      <c r="V101" s="33">
        <f>ROUND('Środki trwałe'!V91,0)</f>
        <v>0</v>
      </c>
      <c r="W101" s="33">
        <f>ROUND('Środki trwałe'!W91,0)</f>
        <v>0</v>
      </c>
      <c r="X101" s="33">
        <f>ROUND('Środki trwałe'!X91,0)</f>
        <v>0</v>
      </c>
      <c r="Y101" s="33">
        <f>ROUND('Środki trwałe'!Y91,0)</f>
        <v>0</v>
      </c>
      <c r="Z101" s="33">
        <f>ROUND('Środki trwałe'!Z91,0)</f>
        <v>0</v>
      </c>
      <c r="AA101" s="33">
        <f>ROUND('Środki trwałe'!AA91,0)</f>
        <v>0</v>
      </c>
      <c r="AB101" s="33">
        <f>ROUND('Środki trwałe'!AB91,0)</f>
        <v>0</v>
      </c>
      <c r="AC101" s="33">
        <f>ROUND('Środki trwałe'!AC91,0)</f>
        <v>0</v>
      </c>
      <c r="AD101" s="33">
        <f>ROUND('Środki trwałe'!AD91,0)</f>
        <v>0</v>
      </c>
      <c r="AE101" s="33">
        <f>ROUND('Środki trwałe'!AE91,0)</f>
        <v>0</v>
      </c>
    </row>
    <row r="102" spans="2:31">
      <c r="B102" s="52" t="s">
        <v>313</v>
      </c>
      <c r="C102" s="52"/>
      <c r="D102" s="52"/>
      <c r="E102" s="52"/>
      <c r="F102" s="52"/>
      <c r="G102" s="52"/>
      <c r="H102" s="52"/>
      <c r="I102" s="52"/>
      <c r="J102" s="33">
        <f>ROUND(J20,0)</f>
        <v>0</v>
      </c>
      <c r="K102" s="33">
        <f t="shared" ref="K102:T102" si="57">ROUND(K20,0)</f>
        <v>0</v>
      </c>
      <c r="L102" s="33">
        <f t="shared" si="57"/>
        <v>0</v>
      </c>
      <c r="M102" s="33">
        <f t="shared" si="57"/>
        <v>0</v>
      </c>
      <c r="N102" s="33">
        <f t="shared" si="57"/>
        <v>0</v>
      </c>
      <c r="O102" s="33">
        <f t="shared" si="57"/>
        <v>0</v>
      </c>
      <c r="P102" s="33">
        <f t="shared" si="57"/>
        <v>0</v>
      </c>
      <c r="Q102" s="33">
        <f t="shared" si="57"/>
        <v>0</v>
      </c>
      <c r="R102" s="33">
        <f t="shared" si="57"/>
        <v>0</v>
      </c>
      <c r="S102" s="33">
        <f t="shared" si="57"/>
        <v>0</v>
      </c>
      <c r="T102" s="33">
        <f t="shared" si="57"/>
        <v>0</v>
      </c>
      <c r="U102" s="33">
        <f>ROUND(U20,0)</f>
        <v>0</v>
      </c>
      <c r="V102" s="33">
        <f>ROUND(V20,0)</f>
        <v>0</v>
      </c>
      <c r="W102" s="33">
        <f>ROUND(W20,0)</f>
        <v>0</v>
      </c>
      <c r="X102" s="33">
        <f t="shared" ref="X102:AA102" si="58">ROUND(X20,0)</f>
        <v>0</v>
      </c>
      <c r="Y102" s="33">
        <f t="shared" si="58"/>
        <v>0</v>
      </c>
      <c r="Z102" s="33">
        <f t="shared" si="58"/>
        <v>0</v>
      </c>
      <c r="AA102" s="33">
        <f t="shared" si="58"/>
        <v>0</v>
      </c>
      <c r="AB102" s="33">
        <f t="shared" ref="AB102:AE102" si="59">ROUND(AB20,0)</f>
        <v>0</v>
      </c>
      <c r="AC102" s="33">
        <f t="shared" si="59"/>
        <v>0</v>
      </c>
      <c r="AD102" s="33">
        <f t="shared" si="59"/>
        <v>0</v>
      </c>
      <c r="AE102" s="33">
        <f t="shared" si="59"/>
        <v>0</v>
      </c>
    </row>
    <row r="103" spans="2:31">
      <c r="B103" s="52" t="s">
        <v>293</v>
      </c>
      <c r="C103" s="52"/>
      <c r="D103" s="52"/>
      <c r="E103" s="52"/>
      <c r="F103" s="52"/>
      <c r="G103" s="52"/>
      <c r="H103" s="52"/>
      <c r="I103" s="52"/>
      <c r="J103" s="33">
        <f>ROUND(J29,0)</f>
        <v>0</v>
      </c>
      <c r="K103" s="33">
        <f t="shared" ref="K103:T103" si="60">ROUND(K29,0)</f>
        <v>0</v>
      </c>
      <c r="L103" s="33">
        <f t="shared" si="60"/>
        <v>0</v>
      </c>
      <c r="M103" s="33">
        <f t="shared" si="60"/>
        <v>0</v>
      </c>
      <c r="N103" s="33">
        <f t="shared" si="60"/>
        <v>0</v>
      </c>
      <c r="O103" s="33">
        <f t="shared" si="60"/>
        <v>0</v>
      </c>
      <c r="P103" s="33">
        <f t="shared" si="60"/>
        <v>0</v>
      </c>
      <c r="Q103" s="33">
        <f t="shared" si="60"/>
        <v>0</v>
      </c>
      <c r="R103" s="33">
        <f t="shared" si="60"/>
        <v>0</v>
      </c>
      <c r="S103" s="33">
        <f t="shared" si="60"/>
        <v>0</v>
      </c>
      <c r="T103" s="33">
        <f t="shared" si="60"/>
        <v>0</v>
      </c>
      <c r="U103" s="33">
        <f>ROUND(U29,0)</f>
        <v>0</v>
      </c>
      <c r="V103" s="33">
        <f>ROUND(V29,0)</f>
        <v>0</v>
      </c>
      <c r="W103" s="33">
        <f>ROUND(W29,0)</f>
        <v>0</v>
      </c>
      <c r="X103" s="33">
        <f t="shared" ref="X103:AA103" si="61">ROUND(X29,0)</f>
        <v>0</v>
      </c>
      <c r="Y103" s="33">
        <f t="shared" si="61"/>
        <v>0</v>
      </c>
      <c r="Z103" s="33">
        <f t="shared" si="61"/>
        <v>0</v>
      </c>
      <c r="AA103" s="33">
        <f t="shared" si="61"/>
        <v>0</v>
      </c>
      <c r="AB103" s="33">
        <f t="shared" ref="AB103:AE103" si="62">ROUND(AB29,0)</f>
        <v>0</v>
      </c>
      <c r="AC103" s="33">
        <f t="shared" si="62"/>
        <v>0</v>
      </c>
      <c r="AD103" s="33">
        <f t="shared" si="62"/>
        <v>0</v>
      </c>
      <c r="AE103" s="33">
        <f t="shared" si="62"/>
        <v>0</v>
      </c>
    </row>
    <row r="104" spans="2:31">
      <c r="B104" s="52" t="s">
        <v>295</v>
      </c>
      <c r="C104" s="52"/>
      <c r="D104" s="52"/>
      <c r="E104" s="52"/>
      <c r="F104" s="52"/>
      <c r="G104" s="52"/>
      <c r="H104" s="52"/>
      <c r="I104" s="52"/>
      <c r="J104" s="33">
        <f>ROUND(J38,0)</f>
        <v>0</v>
      </c>
      <c r="K104" s="33">
        <f t="shared" ref="K104:T104" si="63">ROUND(K38,0)</f>
        <v>0</v>
      </c>
      <c r="L104" s="33">
        <f t="shared" si="63"/>
        <v>0</v>
      </c>
      <c r="M104" s="33">
        <f t="shared" si="63"/>
        <v>0</v>
      </c>
      <c r="N104" s="33">
        <f t="shared" si="63"/>
        <v>0</v>
      </c>
      <c r="O104" s="33">
        <f t="shared" si="63"/>
        <v>0</v>
      </c>
      <c r="P104" s="33">
        <f t="shared" si="63"/>
        <v>0</v>
      </c>
      <c r="Q104" s="33">
        <f t="shared" si="63"/>
        <v>0</v>
      </c>
      <c r="R104" s="33">
        <f t="shared" si="63"/>
        <v>0</v>
      </c>
      <c r="S104" s="33">
        <f t="shared" si="63"/>
        <v>0</v>
      </c>
      <c r="T104" s="33">
        <f t="shared" si="63"/>
        <v>0</v>
      </c>
      <c r="U104" s="33">
        <f>ROUND(U38,0)</f>
        <v>0</v>
      </c>
      <c r="V104" s="33">
        <f>ROUND(V38,0)</f>
        <v>0</v>
      </c>
      <c r="W104" s="33">
        <f>ROUND(W38,0)</f>
        <v>0</v>
      </c>
      <c r="X104" s="33">
        <f t="shared" ref="X104:AA104" si="64">ROUND(X38,0)</f>
        <v>0</v>
      </c>
      <c r="Y104" s="33">
        <f t="shared" si="64"/>
        <v>0</v>
      </c>
      <c r="Z104" s="33">
        <f t="shared" si="64"/>
        <v>0</v>
      </c>
      <c r="AA104" s="33">
        <f t="shared" si="64"/>
        <v>0</v>
      </c>
      <c r="AB104" s="33">
        <f t="shared" ref="AB104:AE104" si="65">ROUND(AB38,0)</f>
        <v>0</v>
      </c>
      <c r="AC104" s="33">
        <f t="shared" si="65"/>
        <v>0</v>
      </c>
      <c r="AD104" s="33">
        <f t="shared" si="65"/>
        <v>0</v>
      </c>
      <c r="AE104" s="33">
        <f t="shared" si="65"/>
        <v>0</v>
      </c>
    </row>
    <row r="105" spans="2:31">
      <c r="B105" s="52" t="s">
        <v>314</v>
      </c>
      <c r="C105" s="52"/>
      <c r="D105" s="52"/>
      <c r="E105" s="52"/>
      <c r="F105" s="52"/>
      <c r="G105" s="52"/>
      <c r="H105" s="52"/>
      <c r="I105" s="52"/>
      <c r="J105" s="33">
        <f>ROUND(J60,0)</f>
        <v>0</v>
      </c>
      <c r="K105" s="33">
        <f t="shared" ref="K105:T105" si="66">ROUND(K60,0)</f>
        <v>0</v>
      </c>
      <c r="L105" s="33">
        <f t="shared" si="66"/>
        <v>0</v>
      </c>
      <c r="M105" s="33">
        <f t="shared" si="66"/>
        <v>0</v>
      </c>
      <c r="N105" s="33">
        <f t="shared" si="66"/>
        <v>0</v>
      </c>
      <c r="O105" s="33">
        <f t="shared" si="66"/>
        <v>0</v>
      </c>
      <c r="P105" s="33">
        <f t="shared" si="66"/>
        <v>0</v>
      </c>
      <c r="Q105" s="33">
        <f t="shared" si="66"/>
        <v>0</v>
      </c>
      <c r="R105" s="33">
        <f t="shared" si="66"/>
        <v>0</v>
      </c>
      <c r="S105" s="33">
        <f t="shared" si="66"/>
        <v>0</v>
      </c>
      <c r="T105" s="33">
        <f t="shared" si="66"/>
        <v>0</v>
      </c>
      <c r="U105" s="33">
        <f>ROUND(U60,0)</f>
        <v>0</v>
      </c>
      <c r="V105" s="33">
        <f>ROUND(V60,0)</f>
        <v>0</v>
      </c>
      <c r="W105" s="33">
        <f>ROUND(W60,0)</f>
        <v>0</v>
      </c>
      <c r="X105" s="33">
        <f t="shared" ref="X105:AA105" si="67">ROUND(X60,0)</f>
        <v>0</v>
      </c>
      <c r="Y105" s="33">
        <f t="shared" si="67"/>
        <v>0</v>
      </c>
      <c r="Z105" s="33">
        <f t="shared" si="67"/>
        <v>0</v>
      </c>
      <c r="AA105" s="33">
        <f t="shared" si="67"/>
        <v>0</v>
      </c>
      <c r="AB105" s="33">
        <f t="shared" ref="AB105:AE105" si="68">ROUND(AB60,0)</f>
        <v>0</v>
      </c>
      <c r="AC105" s="33">
        <f t="shared" si="68"/>
        <v>0</v>
      </c>
      <c r="AD105" s="33">
        <f t="shared" si="68"/>
        <v>0</v>
      </c>
      <c r="AE105" s="33">
        <f t="shared" si="68"/>
        <v>0</v>
      </c>
    </row>
    <row r="106" spans="2:31">
      <c r="B106" s="52" t="s">
        <v>301</v>
      </c>
      <c r="C106" s="52"/>
      <c r="D106" s="52"/>
      <c r="E106" s="52"/>
      <c r="F106" s="52"/>
      <c r="G106" s="52"/>
      <c r="H106" s="52"/>
      <c r="I106" s="52"/>
      <c r="J106" s="33">
        <f>ROUND(J70,0)</f>
        <v>0</v>
      </c>
      <c r="K106" s="33">
        <f t="shared" ref="K106:T106" si="69">ROUND(K70,0)</f>
        <v>0</v>
      </c>
      <c r="L106" s="33">
        <f t="shared" si="69"/>
        <v>0</v>
      </c>
      <c r="M106" s="33">
        <f t="shared" si="69"/>
        <v>0</v>
      </c>
      <c r="N106" s="33">
        <f t="shared" si="69"/>
        <v>0</v>
      </c>
      <c r="O106" s="33">
        <f t="shared" si="69"/>
        <v>0</v>
      </c>
      <c r="P106" s="33">
        <f t="shared" si="69"/>
        <v>0</v>
      </c>
      <c r="Q106" s="33">
        <f t="shared" si="69"/>
        <v>0</v>
      </c>
      <c r="R106" s="33">
        <f t="shared" si="69"/>
        <v>0</v>
      </c>
      <c r="S106" s="33">
        <f t="shared" si="69"/>
        <v>0</v>
      </c>
      <c r="T106" s="33">
        <f t="shared" si="69"/>
        <v>0</v>
      </c>
      <c r="U106" s="33">
        <f>ROUND(U70,0)</f>
        <v>0</v>
      </c>
      <c r="V106" s="33">
        <f>ROUND(V70,0)</f>
        <v>0</v>
      </c>
      <c r="W106" s="33">
        <f>ROUND(W70,0)</f>
        <v>0</v>
      </c>
      <c r="X106" s="33">
        <f t="shared" ref="X106:AA106" si="70">ROUND(X70,0)</f>
        <v>0</v>
      </c>
      <c r="Y106" s="33">
        <f t="shared" si="70"/>
        <v>0</v>
      </c>
      <c r="Z106" s="33">
        <f t="shared" si="70"/>
        <v>0</v>
      </c>
      <c r="AA106" s="33">
        <f t="shared" si="70"/>
        <v>0</v>
      </c>
      <c r="AB106" s="33">
        <f t="shared" ref="AB106:AE106" si="71">ROUND(AB70,0)</f>
        <v>0</v>
      </c>
      <c r="AC106" s="33">
        <f t="shared" si="71"/>
        <v>0</v>
      </c>
      <c r="AD106" s="33">
        <f t="shared" si="71"/>
        <v>0</v>
      </c>
      <c r="AE106" s="33">
        <f t="shared" si="71"/>
        <v>0</v>
      </c>
    </row>
    <row r="107" spans="2:31">
      <c r="B107" s="52" t="s">
        <v>304</v>
      </c>
      <c r="C107" s="52"/>
      <c r="D107" s="52"/>
      <c r="E107" s="52"/>
      <c r="F107" s="52"/>
      <c r="G107" s="52"/>
      <c r="H107" s="52"/>
      <c r="I107" s="52"/>
      <c r="J107" s="33">
        <f>ROUND(J79,0)</f>
        <v>0</v>
      </c>
      <c r="K107" s="33">
        <f t="shared" ref="K107:T107" si="72">ROUND(K79,0)</f>
        <v>0</v>
      </c>
      <c r="L107" s="33">
        <f t="shared" si="72"/>
        <v>0</v>
      </c>
      <c r="M107" s="33">
        <f t="shared" si="72"/>
        <v>0</v>
      </c>
      <c r="N107" s="33">
        <f t="shared" si="72"/>
        <v>0</v>
      </c>
      <c r="O107" s="33">
        <f t="shared" si="72"/>
        <v>0</v>
      </c>
      <c r="P107" s="33">
        <f t="shared" si="72"/>
        <v>0</v>
      </c>
      <c r="Q107" s="33">
        <f t="shared" si="72"/>
        <v>0</v>
      </c>
      <c r="R107" s="33">
        <f t="shared" si="72"/>
        <v>0</v>
      </c>
      <c r="S107" s="33">
        <f t="shared" si="72"/>
        <v>0</v>
      </c>
      <c r="T107" s="33">
        <f t="shared" si="72"/>
        <v>0</v>
      </c>
      <c r="U107" s="33">
        <f>ROUND(U79,0)</f>
        <v>0</v>
      </c>
      <c r="V107" s="33">
        <f>ROUND(V79,0)</f>
        <v>0</v>
      </c>
      <c r="W107" s="33">
        <f>ROUND(W79,0)</f>
        <v>0</v>
      </c>
      <c r="X107" s="33">
        <f t="shared" ref="X107:AA107" si="73">ROUND(X79,0)</f>
        <v>0</v>
      </c>
      <c r="Y107" s="33">
        <f t="shared" si="73"/>
        <v>0</v>
      </c>
      <c r="Z107" s="33">
        <f t="shared" si="73"/>
        <v>0</v>
      </c>
      <c r="AA107" s="33">
        <f t="shared" si="73"/>
        <v>0</v>
      </c>
      <c r="AB107" s="33">
        <f t="shared" ref="AB107:AE107" si="74">ROUND(AB79,0)</f>
        <v>0</v>
      </c>
      <c r="AC107" s="33">
        <f t="shared" si="74"/>
        <v>0</v>
      </c>
      <c r="AD107" s="33">
        <f t="shared" si="74"/>
        <v>0</v>
      </c>
      <c r="AE107" s="33">
        <f t="shared" si="74"/>
        <v>0</v>
      </c>
    </row>
    <row r="108" spans="2:31">
      <c r="B108" s="105" t="s">
        <v>315</v>
      </c>
      <c r="C108" s="105"/>
      <c r="D108" s="105"/>
      <c r="E108" s="105"/>
      <c r="F108" s="105"/>
      <c r="G108" s="105"/>
      <c r="H108" s="105"/>
      <c r="I108" s="105"/>
      <c r="J108" s="106">
        <f>ROUND(Przychody!K92,0)</f>
        <v>0</v>
      </c>
      <c r="K108" s="106">
        <f>ROUND(Przychody!K92,0)</f>
        <v>0</v>
      </c>
      <c r="L108" s="106">
        <f>ROUND(Przychody!L92,0)</f>
        <v>0</v>
      </c>
      <c r="M108" s="106">
        <f>ROUND(Przychody!M92,0)</f>
        <v>0</v>
      </c>
      <c r="N108" s="106">
        <f>ROUND(Przychody!N92,0)</f>
        <v>0</v>
      </c>
      <c r="O108" s="106">
        <f>ROUND(Przychody!O92,0)</f>
        <v>0</v>
      </c>
      <c r="P108" s="106">
        <f>ROUND(Przychody!P92,0)</f>
        <v>0</v>
      </c>
      <c r="Q108" s="106">
        <f>ROUND(Przychody!Q92,0)</f>
        <v>0</v>
      </c>
      <c r="R108" s="106">
        <f>ROUND(Przychody!R92,0)</f>
        <v>0</v>
      </c>
      <c r="S108" s="106">
        <f>ROUND(Przychody!S92,0)</f>
        <v>0</v>
      </c>
      <c r="T108" s="106">
        <f>ROUND(Przychody!T92,0)</f>
        <v>0</v>
      </c>
      <c r="U108" s="106">
        <f>ROUND(Przychody!U92,0)</f>
        <v>0</v>
      </c>
      <c r="V108" s="106">
        <f>ROUND(Przychody!V92,0)</f>
        <v>0</v>
      </c>
      <c r="W108" s="106">
        <f>ROUND(Przychody!W92,0)</f>
        <v>0</v>
      </c>
      <c r="X108" s="106">
        <f>ROUND(Przychody!X92,0)</f>
        <v>0</v>
      </c>
      <c r="Y108" s="106">
        <f>ROUND(Przychody!Y92,0)</f>
        <v>0</v>
      </c>
      <c r="Z108" s="106">
        <f>ROUND(Przychody!Z92,0)</f>
        <v>0</v>
      </c>
      <c r="AA108" s="106">
        <f>ROUND(Przychody!AA92,0)</f>
        <v>0</v>
      </c>
      <c r="AB108" s="106">
        <f>ROUND(Przychody!AB92,0)</f>
        <v>0</v>
      </c>
      <c r="AC108" s="106">
        <f>ROUND(Przychody!AC92,0)</f>
        <v>0</v>
      </c>
      <c r="AD108" s="106">
        <f>ROUND(Przychody!AD92,0)</f>
        <v>0</v>
      </c>
      <c r="AE108" s="106">
        <f>ROUND(Przychody!AE92,0)</f>
        <v>0</v>
      </c>
    </row>
    <row r="109" spans="2:31">
      <c r="B109" s="194" t="s">
        <v>316</v>
      </c>
      <c r="C109" s="195"/>
      <c r="D109" s="195"/>
      <c r="E109" s="195"/>
      <c r="F109" s="195"/>
      <c r="G109" s="195"/>
      <c r="H109" s="195"/>
      <c r="I109" s="195"/>
      <c r="J109" s="196">
        <f>ROUND(SUM(J101:J108),0)</f>
        <v>0</v>
      </c>
      <c r="K109" s="196">
        <f t="shared" ref="K109:T109" si="75">ROUND(SUM(K101:K108),0)</f>
        <v>0</v>
      </c>
      <c r="L109" s="196">
        <f t="shared" si="75"/>
        <v>0</v>
      </c>
      <c r="M109" s="196">
        <f t="shared" si="75"/>
        <v>0</v>
      </c>
      <c r="N109" s="196">
        <f t="shared" si="75"/>
        <v>0</v>
      </c>
      <c r="O109" s="196">
        <f t="shared" si="75"/>
        <v>0</v>
      </c>
      <c r="P109" s="196">
        <f t="shared" si="75"/>
        <v>0</v>
      </c>
      <c r="Q109" s="196">
        <f t="shared" si="75"/>
        <v>0</v>
      </c>
      <c r="R109" s="196">
        <f t="shared" si="75"/>
        <v>0</v>
      </c>
      <c r="S109" s="196">
        <f t="shared" si="75"/>
        <v>0</v>
      </c>
      <c r="T109" s="196">
        <f t="shared" si="75"/>
        <v>0</v>
      </c>
      <c r="U109" s="196">
        <f>ROUND(SUM(U101:U108),0)</f>
        <v>0</v>
      </c>
      <c r="V109" s="196">
        <f>ROUND(SUM(V101:V108),0)</f>
        <v>0</v>
      </c>
      <c r="W109" s="196">
        <f>ROUND(SUM(W101:W108),0)</f>
        <v>0</v>
      </c>
      <c r="X109" s="196">
        <f t="shared" ref="X109:AA109" si="76">ROUND(SUM(X101:X108),0)</f>
        <v>0</v>
      </c>
      <c r="Y109" s="196">
        <f t="shared" si="76"/>
        <v>0</v>
      </c>
      <c r="Z109" s="196">
        <f t="shared" si="76"/>
        <v>0</v>
      </c>
      <c r="AA109" s="196">
        <f t="shared" si="76"/>
        <v>0</v>
      </c>
      <c r="AB109" s="196">
        <f t="shared" ref="AB109:AE109" si="77">ROUND(SUM(AB101:AB108),0)</f>
        <v>0</v>
      </c>
      <c r="AC109" s="196">
        <f t="shared" si="77"/>
        <v>0</v>
      </c>
      <c r="AD109" s="196">
        <f t="shared" si="77"/>
        <v>0</v>
      </c>
      <c r="AE109" s="196">
        <f t="shared" si="77"/>
        <v>0</v>
      </c>
    </row>
    <row r="110" spans="2:31">
      <c r="B110" s="98" t="s">
        <v>306</v>
      </c>
      <c r="C110" s="98"/>
      <c r="D110" s="98"/>
      <c r="E110" s="98"/>
      <c r="F110" s="98"/>
      <c r="G110" s="98"/>
      <c r="H110" s="98"/>
      <c r="I110" s="98"/>
      <c r="J110" s="97">
        <f>ROUND(J88,0)</f>
        <v>0</v>
      </c>
      <c r="K110" s="97">
        <f t="shared" ref="K110:T110" si="78">ROUND(K88,0)</f>
        <v>0</v>
      </c>
      <c r="L110" s="97">
        <f t="shared" si="78"/>
        <v>0</v>
      </c>
      <c r="M110" s="97">
        <f t="shared" si="78"/>
        <v>0</v>
      </c>
      <c r="N110" s="97">
        <f t="shared" si="78"/>
        <v>0</v>
      </c>
      <c r="O110" s="97">
        <f t="shared" si="78"/>
        <v>0</v>
      </c>
      <c r="P110" s="97">
        <f t="shared" si="78"/>
        <v>0</v>
      </c>
      <c r="Q110" s="97">
        <f t="shared" si="78"/>
        <v>0</v>
      </c>
      <c r="R110" s="97">
        <f t="shared" si="78"/>
        <v>0</v>
      </c>
      <c r="S110" s="97">
        <f t="shared" si="78"/>
        <v>0</v>
      </c>
      <c r="T110" s="97">
        <f t="shared" si="78"/>
        <v>0</v>
      </c>
      <c r="U110" s="97">
        <f>ROUND(U88,0)</f>
        <v>0</v>
      </c>
      <c r="V110" s="97">
        <f>ROUND(V88,0)</f>
        <v>0</v>
      </c>
      <c r="W110" s="97">
        <f>ROUND(W88,0)</f>
        <v>0</v>
      </c>
      <c r="X110" s="97">
        <f t="shared" ref="X110:AA110" si="79">ROUND(X88,0)</f>
        <v>0</v>
      </c>
      <c r="Y110" s="97">
        <f t="shared" si="79"/>
        <v>0</v>
      </c>
      <c r="Z110" s="97">
        <f t="shared" si="79"/>
        <v>0</v>
      </c>
      <c r="AA110" s="97">
        <f t="shared" si="79"/>
        <v>0</v>
      </c>
      <c r="AB110" s="97">
        <f t="shared" ref="AB110:AE110" si="80">ROUND(AB88,0)</f>
        <v>0</v>
      </c>
      <c r="AC110" s="97">
        <f t="shared" si="80"/>
        <v>0</v>
      </c>
      <c r="AD110" s="97">
        <f t="shared" si="80"/>
        <v>0</v>
      </c>
      <c r="AE110" s="97">
        <f t="shared" si="80"/>
        <v>0</v>
      </c>
    </row>
    <row r="111" spans="2:31">
      <c r="B111" s="98" t="s">
        <v>308</v>
      </c>
      <c r="C111" s="98"/>
      <c r="D111" s="98"/>
      <c r="E111" s="98"/>
      <c r="F111" s="98"/>
      <c r="G111" s="98"/>
      <c r="H111" s="98"/>
      <c r="I111" s="98"/>
      <c r="J111" s="97">
        <f>ROUND(J97,0)</f>
        <v>0</v>
      </c>
      <c r="K111" s="97">
        <f t="shared" ref="K111:T111" si="81">ROUND(K97,0)</f>
        <v>0</v>
      </c>
      <c r="L111" s="97">
        <f t="shared" si="81"/>
        <v>0</v>
      </c>
      <c r="M111" s="97">
        <f t="shared" si="81"/>
        <v>0</v>
      </c>
      <c r="N111" s="97">
        <f t="shared" si="81"/>
        <v>0</v>
      </c>
      <c r="O111" s="97">
        <f t="shared" si="81"/>
        <v>0</v>
      </c>
      <c r="P111" s="97">
        <f t="shared" si="81"/>
        <v>0</v>
      </c>
      <c r="Q111" s="97">
        <f t="shared" si="81"/>
        <v>0</v>
      </c>
      <c r="R111" s="97">
        <f t="shared" si="81"/>
        <v>0</v>
      </c>
      <c r="S111" s="97">
        <f t="shared" si="81"/>
        <v>0</v>
      </c>
      <c r="T111" s="97">
        <f t="shared" si="81"/>
        <v>0</v>
      </c>
      <c r="U111" s="97">
        <f>ROUND(U97,0)</f>
        <v>0</v>
      </c>
      <c r="V111" s="97">
        <f>ROUND(V97,0)</f>
        <v>0</v>
      </c>
      <c r="W111" s="97">
        <f>ROUND(W97,0)</f>
        <v>0</v>
      </c>
      <c r="X111" s="97">
        <f t="shared" ref="X111:AA111" si="82">ROUND(X97,0)</f>
        <v>0</v>
      </c>
      <c r="Y111" s="97">
        <f t="shared" si="82"/>
        <v>0</v>
      </c>
      <c r="Z111" s="97">
        <f t="shared" si="82"/>
        <v>0</v>
      </c>
      <c r="AA111" s="97">
        <f t="shared" si="82"/>
        <v>0</v>
      </c>
      <c r="AB111" s="97">
        <f t="shared" ref="AB111:AE111" si="83">ROUND(AB97,0)</f>
        <v>0</v>
      </c>
      <c r="AC111" s="97">
        <f t="shared" si="83"/>
        <v>0</v>
      </c>
      <c r="AD111" s="97">
        <f t="shared" si="83"/>
        <v>0</v>
      </c>
      <c r="AE111" s="97">
        <f t="shared" si="83"/>
        <v>0</v>
      </c>
    </row>
    <row r="112" spans="2:31"/>
    <row r="113" spans="1:31"/>
    <row r="114" spans="1:31" ht="14.5">
      <c r="B114" s="32" t="s">
        <v>277</v>
      </c>
      <c r="C114" s="32" t="s">
        <v>317</v>
      </c>
      <c r="D114" s="32" t="s">
        <v>318</v>
      </c>
      <c r="E114" s="36"/>
      <c r="F114" s="32">
        <f ca="1">F12</f>
        <v>0</v>
      </c>
      <c r="G114" s="32">
        <f ca="1">G12</f>
        <v>0</v>
      </c>
      <c r="H114" s="32">
        <f ca="1">H12</f>
        <v>0</v>
      </c>
      <c r="I114" s="47" t="str">
        <f>I12</f>
        <v/>
      </c>
      <c r="J114" s="32" t="str">
        <f t="shared" ref="J114:AE114" si="84">LataProjekcji</f>
        <v/>
      </c>
      <c r="K114" s="32" t="str">
        <f t="shared" si="84"/>
        <v>Uzupełnij dane</v>
      </c>
      <c r="L114" s="32" t="str">
        <f t="shared" si="84"/>
        <v/>
      </c>
      <c r="M114" s="32" t="str">
        <f t="shared" si="84"/>
        <v/>
      </c>
      <c r="N114" s="32" t="str">
        <f t="shared" si="84"/>
        <v/>
      </c>
      <c r="O114" s="32" t="str">
        <f t="shared" si="84"/>
        <v/>
      </c>
      <c r="P114" s="32" t="str">
        <f t="shared" si="84"/>
        <v/>
      </c>
      <c r="Q114" s="32" t="str">
        <f t="shared" si="84"/>
        <v/>
      </c>
      <c r="R114" s="32" t="str">
        <f t="shared" si="84"/>
        <v/>
      </c>
      <c r="S114" s="32" t="str">
        <f t="shared" si="84"/>
        <v/>
      </c>
      <c r="T114" s="32" t="str">
        <f t="shared" si="84"/>
        <v/>
      </c>
      <c r="U114" s="32" t="str">
        <f t="shared" si="84"/>
        <v/>
      </c>
      <c r="V114" s="32" t="str">
        <f t="shared" si="84"/>
        <v/>
      </c>
      <c r="W114" s="32" t="str">
        <f t="shared" si="84"/>
        <v/>
      </c>
      <c r="X114" s="32" t="str">
        <f t="shared" si="84"/>
        <v/>
      </c>
      <c r="Y114" s="32" t="str">
        <f t="shared" si="84"/>
        <v/>
      </c>
      <c r="Z114" s="32" t="str">
        <f t="shared" si="84"/>
        <v/>
      </c>
      <c r="AA114" s="32" t="str">
        <f t="shared" si="84"/>
        <v/>
      </c>
      <c r="AB114" s="32" t="str">
        <f t="shared" si="84"/>
        <v/>
      </c>
      <c r="AC114" s="32" t="str">
        <f t="shared" si="84"/>
        <v/>
      </c>
      <c r="AD114" s="32" t="str">
        <f t="shared" si="84"/>
        <v/>
      </c>
      <c r="AE114" s="32" t="str">
        <f t="shared" si="84"/>
        <v/>
      </c>
    </row>
    <row r="115" spans="1:31">
      <c r="B115" s="576"/>
    </row>
    <row r="116" spans="1:31">
      <c r="A116" s="578"/>
      <c r="B116" s="347" t="s">
        <v>319</v>
      </c>
      <c r="C116" s="346" t="str">
        <f t="shared" ref="C116:AE116" si="85">C$114</f>
        <v>Kwalifikowalne</v>
      </c>
      <c r="D116" s="346" t="str">
        <f t="shared" si="85"/>
        <v>Koszty B+R</v>
      </c>
      <c r="E116" s="346"/>
      <c r="F116" s="346">
        <f t="shared" ca="1" si="85"/>
        <v>0</v>
      </c>
      <c r="G116" s="346">
        <f t="shared" ca="1" si="85"/>
        <v>0</v>
      </c>
      <c r="H116" s="346">
        <f t="shared" ca="1" si="85"/>
        <v>0</v>
      </c>
      <c r="I116" s="346" t="str">
        <f t="shared" si="85"/>
        <v/>
      </c>
      <c r="J116" s="346" t="str">
        <f t="shared" si="85"/>
        <v/>
      </c>
      <c r="K116" s="346" t="str">
        <f t="shared" si="85"/>
        <v>Uzupełnij dane</v>
      </c>
      <c r="L116" s="346" t="str">
        <f t="shared" si="85"/>
        <v/>
      </c>
      <c r="M116" s="346" t="str">
        <f t="shared" si="85"/>
        <v/>
      </c>
      <c r="N116" s="346" t="str">
        <f t="shared" si="85"/>
        <v/>
      </c>
      <c r="O116" s="346" t="str">
        <f t="shared" si="85"/>
        <v/>
      </c>
      <c r="P116" s="346" t="str">
        <f t="shared" si="85"/>
        <v/>
      </c>
      <c r="Q116" s="346" t="str">
        <f t="shared" si="85"/>
        <v/>
      </c>
      <c r="R116" s="346" t="str">
        <f t="shared" si="85"/>
        <v/>
      </c>
      <c r="S116" s="346" t="str">
        <f t="shared" si="85"/>
        <v/>
      </c>
      <c r="T116" s="346" t="str">
        <f t="shared" si="85"/>
        <v/>
      </c>
      <c r="U116" s="346" t="str">
        <f t="shared" si="85"/>
        <v/>
      </c>
      <c r="V116" s="346" t="str">
        <f t="shared" si="85"/>
        <v/>
      </c>
      <c r="W116" s="346" t="str">
        <f t="shared" si="85"/>
        <v/>
      </c>
      <c r="X116" s="346" t="str">
        <f t="shared" si="85"/>
        <v/>
      </c>
      <c r="Y116" s="346" t="str">
        <f t="shared" si="85"/>
        <v/>
      </c>
      <c r="Z116" s="346" t="str">
        <f t="shared" si="85"/>
        <v/>
      </c>
      <c r="AA116" s="346" t="str">
        <f t="shared" si="85"/>
        <v/>
      </c>
      <c r="AB116" s="346" t="str">
        <f t="shared" si="85"/>
        <v/>
      </c>
      <c r="AC116" s="346" t="str">
        <f t="shared" si="85"/>
        <v/>
      </c>
      <c r="AD116" s="346" t="str">
        <f t="shared" si="85"/>
        <v/>
      </c>
      <c r="AE116" s="346" t="str">
        <f t="shared" si="85"/>
        <v/>
      </c>
    </row>
    <row r="117" spans="1:31">
      <c r="A117" s="577" t="str" cm="1">
        <f t="array" ref="A117">Weryfikacja_wypelnienia_KO_Projekt</f>
        <v/>
      </c>
      <c r="B117" s="294"/>
      <c r="C117" s="305"/>
      <c r="D117" s="294"/>
      <c r="E117" s="295"/>
      <c r="F117" s="295"/>
      <c r="G117" s="295"/>
      <c r="H117" s="295"/>
      <c r="I117" s="295"/>
      <c r="J117" s="341"/>
      <c r="K117" s="341"/>
      <c r="L117" s="341"/>
      <c r="M117" s="341"/>
      <c r="N117" s="341"/>
      <c r="O117" s="341"/>
      <c r="P117" s="341"/>
      <c r="Q117" s="341"/>
      <c r="R117" s="341"/>
      <c r="S117" s="341"/>
      <c r="T117" s="341"/>
      <c r="U117" s="341"/>
      <c r="V117" s="341"/>
      <c r="W117" s="341"/>
      <c r="X117" s="341"/>
      <c r="Y117" s="341"/>
      <c r="Z117" s="341"/>
      <c r="AA117" s="341"/>
      <c r="AB117" s="341"/>
      <c r="AC117" s="341"/>
      <c r="AD117" s="341"/>
      <c r="AE117" s="341"/>
    </row>
    <row r="118" spans="1:31">
      <c r="A118" s="577" t="str" cm="1">
        <f t="array" ref="A118">Weryfikacja_wypelnienia_KO_Projekt</f>
        <v/>
      </c>
      <c r="B118" s="294"/>
      <c r="C118" s="305"/>
      <c r="D118" s="294"/>
      <c r="E118" s="295"/>
      <c r="F118" s="295"/>
      <c r="G118" s="295"/>
      <c r="H118" s="295"/>
      <c r="I118" s="295"/>
      <c r="J118" s="341"/>
      <c r="K118" s="341"/>
      <c r="L118" s="341"/>
      <c r="M118" s="341"/>
      <c r="N118" s="341"/>
      <c r="O118" s="342"/>
      <c r="P118" s="342"/>
      <c r="Q118" s="342"/>
      <c r="R118" s="342"/>
      <c r="S118" s="342"/>
      <c r="T118" s="342"/>
      <c r="U118" s="342"/>
      <c r="V118" s="342"/>
      <c r="W118" s="342"/>
      <c r="X118" s="342"/>
      <c r="Y118" s="342"/>
      <c r="Z118" s="342"/>
      <c r="AA118" s="342"/>
      <c r="AB118" s="342"/>
      <c r="AC118" s="342"/>
      <c r="AD118" s="342"/>
      <c r="AE118" s="342"/>
    </row>
    <row r="119" spans="1:31">
      <c r="A119" s="577" t="str" cm="1">
        <f t="array" ref="A119">Weryfikacja_wypelnienia_KO_Projekt</f>
        <v/>
      </c>
      <c r="B119" s="294"/>
      <c r="C119" s="305"/>
      <c r="D119" s="294"/>
      <c r="E119" s="55"/>
      <c r="F119" s="55"/>
      <c r="G119" s="55"/>
      <c r="H119" s="55"/>
      <c r="I119" s="55"/>
      <c r="J119" s="341"/>
      <c r="K119" s="341"/>
      <c r="L119" s="341"/>
      <c r="M119" s="341"/>
      <c r="N119" s="341"/>
      <c r="O119" s="342"/>
      <c r="P119" s="342"/>
      <c r="Q119" s="342"/>
      <c r="R119" s="342"/>
      <c r="S119" s="342"/>
      <c r="T119" s="342"/>
      <c r="U119" s="342"/>
      <c r="V119" s="342"/>
      <c r="W119" s="342"/>
      <c r="X119" s="342"/>
      <c r="Y119" s="342"/>
      <c r="Z119" s="342"/>
      <c r="AA119" s="342"/>
      <c r="AB119" s="342"/>
      <c r="AC119" s="342"/>
      <c r="AD119" s="342"/>
      <c r="AE119" s="342"/>
    </row>
    <row r="120" spans="1:31">
      <c r="A120" s="577" t="str" cm="1">
        <f t="array" ref="A120">Weryfikacja_wypelnienia_KO_Projekt</f>
        <v/>
      </c>
      <c r="B120" s="294"/>
      <c r="C120" s="305"/>
      <c r="D120" s="294"/>
      <c r="E120" s="295"/>
      <c r="F120" s="295"/>
      <c r="G120" s="295"/>
      <c r="H120" s="295"/>
      <c r="I120" s="295"/>
      <c r="J120" s="341"/>
      <c r="K120" s="341"/>
      <c r="L120" s="341"/>
      <c r="M120" s="341"/>
      <c r="N120" s="341"/>
      <c r="O120" s="342"/>
      <c r="P120" s="342"/>
      <c r="Q120" s="342"/>
      <c r="R120" s="342"/>
      <c r="S120" s="342"/>
      <c r="T120" s="342"/>
      <c r="U120" s="342"/>
      <c r="V120" s="342"/>
      <c r="W120" s="342"/>
      <c r="X120" s="342"/>
      <c r="Y120" s="342"/>
      <c r="Z120" s="342"/>
      <c r="AA120" s="342"/>
      <c r="AB120" s="342"/>
      <c r="AC120" s="342"/>
      <c r="AD120" s="342"/>
      <c r="AE120" s="342"/>
    </row>
    <row r="121" spans="1:31">
      <c r="A121" s="577" t="str" cm="1">
        <f t="array" ref="A121">Weryfikacja_wypelnienia_KO_Projekt</f>
        <v/>
      </c>
      <c r="B121" s="294"/>
      <c r="C121" s="305"/>
      <c r="D121" s="294"/>
      <c r="E121" s="55"/>
      <c r="F121" s="55"/>
      <c r="G121" s="55"/>
      <c r="H121" s="55"/>
      <c r="I121" s="55"/>
      <c r="J121" s="341"/>
      <c r="K121" s="341"/>
      <c r="L121" s="341"/>
      <c r="M121" s="341"/>
      <c r="N121" s="341"/>
      <c r="O121" s="342"/>
      <c r="P121" s="342"/>
      <c r="Q121" s="342"/>
      <c r="R121" s="342"/>
      <c r="S121" s="342"/>
      <c r="T121" s="342"/>
      <c r="U121" s="342"/>
      <c r="V121" s="342"/>
      <c r="W121" s="342"/>
      <c r="X121" s="342"/>
      <c r="Y121" s="342"/>
      <c r="Z121" s="342"/>
      <c r="AA121" s="342"/>
      <c r="AB121" s="342"/>
      <c r="AC121" s="342"/>
      <c r="AD121" s="342"/>
      <c r="AE121" s="342"/>
    </row>
    <row r="122" spans="1:31">
      <c r="A122" s="577" t="str" cm="1">
        <f t="array" ref="A122">Weryfikacja_wypelnienia_KO_Projekt</f>
        <v/>
      </c>
      <c r="B122" s="294"/>
      <c r="C122" s="305"/>
      <c r="D122" s="294"/>
      <c r="E122" s="55"/>
      <c r="F122" s="55"/>
      <c r="G122" s="55"/>
      <c r="H122" s="55"/>
      <c r="I122" s="55"/>
      <c r="J122" s="341"/>
      <c r="K122" s="341"/>
      <c r="L122" s="341"/>
      <c r="M122" s="341"/>
      <c r="N122" s="341"/>
      <c r="O122" s="342"/>
      <c r="P122" s="342"/>
      <c r="Q122" s="342"/>
      <c r="R122" s="342"/>
      <c r="S122" s="342"/>
      <c r="T122" s="342"/>
      <c r="U122" s="342"/>
      <c r="V122" s="342"/>
      <c r="W122" s="342"/>
      <c r="X122" s="342"/>
      <c r="Y122" s="342"/>
      <c r="Z122" s="342"/>
      <c r="AA122" s="342"/>
      <c r="AB122" s="342"/>
      <c r="AC122" s="342"/>
      <c r="AD122" s="342"/>
      <c r="AE122" s="342"/>
    </row>
    <row r="123" spans="1:31">
      <c r="A123" s="577" t="str" cm="1">
        <f t="array" ref="A123">Weryfikacja_wypelnienia_KO_Projekt</f>
        <v/>
      </c>
      <c r="B123" s="294"/>
      <c r="C123" s="305"/>
      <c r="D123" s="294"/>
      <c r="E123" s="295"/>
      <c r="F123" s="295"/>
      <c r="G123" s="295"/>
      <c r="H123" s="295"/>
      <c r="I123" s="295"/>
      <c r="J123" s="341"/>
      <c r="K123" s="341"/>
      <c r="L123" s="341"/>
      <c r="M123" s="341"/>
      <c r="N123" s="341"/>
      <c r="O123" s="342"/>
      <c r="P123" s="342"/>
      <c r="Q123" s="342"/>
      <c r="R123" s="342"/>
      <c r="S123" s="342"/>
      <c r="T123" s="342"/>
      <c r="U123" s="342"/>
      <c r="V123" s="342"/>
      <c r="W123" s="342"/>
      <c r="X123" s="342"/>
      <c r="Y123" s="342"/>
      <c r="Z123" s="342"/>
      <c r="AA123" s="342"/>
      <c r="AB123" s="342"/>
      <c r="AC123" s="342"/>
      <c r="AD123" s="342"/>
      <c r="AE123" s="342"/>
    </row>
    <row r="124" spans="1:31">
      <c r="A124" s="577" t="str" cm="1">
        <f t="array" ref="A124">Weryfikacja_wypelnienia_KO_Projekt</f>
        <v/>
      </c>
      <c r="B124" s="294"/>
      <c r="C124" s="305"/>
      <c r="D124" s="294"/>
      <c r="E124" s="55"/>
      <c r="F124" s="55"/>
      <c r="G124" s="55"/>
      <c r="H124" s="55"/>
      <c r="I124" s="55"/>
      <c r="J124" s="342"/>
      <c r="K124" s="342"/>
      <c r="L124" s="342"/>
      <c r="M124" s="342"/>
      <c r="N124" s="342"/>
      <c r="O124" s="342"/>
      <c r="P124" s="342"/>
      <c r="Q124" s="342"/>
      <c r="R124" s="342"/>
      <c r="S124" s="342"/>
      <c r="T124" s="342"/>
      <c r="U124" s="342"/>
      <c r="V124" s="342"/>
      <c r="W124" s="342"/>
      <c r="X124" s="342"/>
      <c r="Y124" s="342"/>
      <c r="Z124" s="342"/>
      <c r="AA124" s="342"/>
      <c r="AB124" s="342"/>
      <c r="AC124" s="342"/>
      <c r="AD124" s="342"/>
      <c r="AE124" s="342"/>
    </row>
    <row r="125" spans="1:31">
      <c r="A125" s="577" t="str" cm="1">
        <f t="array" ref="A125">Weryfikacja_wypelnienia_KO_Projekt</f>
        <v/>
      </c>
      <c r="B125" s="294"/>
      <c r="C125" s="305"/>
      <c r="D125" s="294"/>
      <c r="E125" s="55"/>
      <c r="F125" s="55"/>
      <c r="G125" s="55"/>
      <c r="H125" s="55"/>
      <c r="I125" s="55"/>
      <c r="J125" s="342"/>
      <c r="K125" s="342"/>
      <c r="L125" s="342"/>
      <c r="M125" s="342"/>
      <c r="N125" s="342"/>
      <c r="O125" s="342"/>
      <c r="P125" s="342"/>
      <c r="Q125" s="342"/>
      <c r="R125" s="342"/>
      <c r="S125" s="342"/>
      <c r="T125" s="342"/>
      <c r="U125" s="342"/>
      <c r="V125" s="342"/>
      <c r="W125" s="342"/>
      <c r="X125" s="342"/>
      <c r="Y125" s="342"/>
      <c r="Z125" s="342"/>
      <c r="AA125" s="342"/>
      <c r="AB125" s="342"/>
      <c r="AC125" s="342"/>
      <c r="AD125" s="342"/>
      <c r="AE125" s="342"/>
    </row>
    <row r="126" spans="1:31">
      <c r="A126" s="577" t="str" cm="1">
        <f t="array" ref="A126">Weryfikacja_wypelnienia_KO_Projekt</f>
        <v/>
      </c>
      <c r="B126" s="294"/>
      <c r="C126" s="304"/>
      <c r="D126" s="294"/>
      <c r="E126" s="55"/>
      <c r="F126" s="55"/>
      <c r="G126" s="55"/>
      <c r="H126" s="55"/>
      <c r="I126" s="55"/>
      <c r="J126" s="342"/>
      <c r="K126" s="342"/>
      <c r="L126" s="342"/>
      <c r="M126" s="342"/>
      <c r="N126" s="342"/>
      <c r="O126" s="342"/>
      <c r="P126" s="342"/>
      <c r="Q126" s="342"/>
      <c r="R126" s="342"/>
      <c r="S126" s="342"/>
      <c r="T126" s="342"/>
      <c r="U126" s="342"/>
      <c r="V126" s="342"/>
      <c r="W126" s="342"/>
      <c r="X126" s="342"/>
      <c r="Y126" s="342"/>
      <c r="Z126" s="342"/>
      <c r="AA126" s="342"/>
      <c r="AB126" s="342"/>
      <c r="AC126" s="342"/>
      <c r="AD126" s="342"/>
      <c r="AE126" s="342"/>
    </row>
    <row r="127" spans="1:31">
      <c r="A127" s="577" t="str" cm="1">
        <f t="array" ref="A127">Weryfikacja_wypelnienia_KO_Projekt</f>
        <v/>
      </c>
      <c r="B127" s="294"/>
      <c r="C127" s="305"/>
      <c r="D127" s="294"/>
      <c r="E127" s="55"/>
      <c r="F127" s="55"/>
      <c r="G127" s="55"/>
      <c r="H127" s="55"/>
      <c r="I127" s="55"/>
      <c r="J127" s="342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1:31">
      <c r="A128" s="577" t="str" cm="1">
        <f t="array" ref="A128">Weryfikacja_wypelnienia_KO_Projekt</f>
        <v/>
      </c>
      <c r="B128" s="294"/>
      <c r="C128" s="305"/>
      <c r="D128" s="294"/>
      <c r="E128" s="296"/>
      <c r="F128" s="55"/>
      <c r="G128" s="55"/>
      <c r="H128" s="55"/>
      <c r="I128" s="55"/>
      <c r="J128" s="342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1:31">
      <c r="A129" s="577" t="str" cm="1">
        <f t="array" ref="A129">Weryfikacja_wypelnienia_KO_Projekt</f>
        <v/>
      </c>
      <c r="B129" s="9"/>
      <c r="C129" s="304"/>
      <c r="D129" s="9"/>
      <c r="E129" s="55"/>
      <c r="F129" s="55"/>
      <c r="G129" s="55"/>
      <c r="H129" s="55"/>
      <c r="I129" s="55"/>
      <c r="J129" s="342"/>
      <c r="K129" s="342"/>
      <c r="L129" s="342"/>
      <c r="M129" s="342"/>
      <c r="N129" s="342"/>
      <c r="O129" s="342"/>
      <c r="P129" s="342"/>
      <c r="Q129" s="342"/>
      <c r="R129" s="342"/>
      <c r="S129" s="342"/>
      <c r="T129" s="342"/>
      <c r="U129" s="342"/>
      <c r="V129" s="342"/>
      <c r="W129" s="342"/>
      <c r="X129" s="342"/>
      <c r="Y129" s="342"/>
      <c r="Z129" s="342"/>
      <c r="AA129" s="342"/>
      <c r="AB129" s="342"/>
      <c r="AC129" s="342"/>
      <c r="AD129" s="342"/>
      <c r="AE129" s="342"/>
    </row>
    <row r="130" spans="1:31">
      <c r="A130" s="577" t="str" cm="1">
        <f t="array" ref="A130">Weryfikacja_wypelnienia_KO_Projekt</f>
        <v/>
      </c>
      <c r="B130" s="9"/>
      <c r="C130" s="304"/>
      <c r="D130" s="9"/>
      <c r="E130" s="55"/>
      <c r="F130" s="55"/>
      <c r="G130" s="55"/>
      <c r="H130" s="55"/>
      <c r="I130" s="55"/>
      <c r="J130" s="342"/>
      <c r="K130" s="342"/>
      <c r="L130" s="342"/>
      <c r="M130" s="342"/>
      <c r="N130" s="342"/>
      <c r="O130" s="342"/>
      <c r="P130" s="342"/>
      <c r="Q130" s="342"/>
      <c r="R130" s="342"/>
      <c r="S130" s="342"/>
      <c r="T130" s="342"/>
      <c r="U130" s="342"/>
      <c r="V130" s="342"/>
      <c r="W130" s="342"/>
      <c r="X130" s="342"/>
      <c r="Y130" s="342"/>
      <c r="Z130" s="342"/>
      <c r="AA130" s="342"/>
      <c r="AB130" s="342"/>
      <c r="AC130" s="342"/>
      <c r="AD130" s="342"/>
      <c r="AE130" s="342"/>
    </row>
    <row r="131" spans="1:31">
      <c r="A131" s="577" t="str" cm="1">
        <f t="array" ref="A131">Weryfikacja_wypelnienia_KO_Projekt</f>
        <v/>
      </c>
      <c r="B131" s="9"/>
      <c r="C131" s="304"/>
      <c r="D131" s="9"/>
      <c r="E131" s="55"/>
      <c r="F131" s="55"/>
      <c r="G131" s="55"/>
      <c r="H131" s="55"/>
      <c r="I131" s="55"/>
      <c r="J131" s="342"/>
      <c r="K131" s="342"/>
      <c r="L131" s="342"/>
      <c r="M131" s="342"/>
      <c r="N131" s="342"/>
      <c r="O131" s="342"/>
      <c r="P131" s="342"/>
      <c r="Q131" s="342"/>
      <c r="R131" s="342"/>
      <c r="S131" s="342"/>
      <c r="T131" s="342"/>
      <c r="U131" s="342"/>
      <c r="V131" s="342"/>
      <c r="W131" s="342"/>
      <c r="X131" s="342"/>
      <c r="Y131" s="342"/>
      <c r="Z131" s="342"/>
      <c r="AA131" s="342"/>
      <c r="AB131" s="342"/>
      <c r="AC131" s="342"/>
      <c r="AD131" s="342"/>
      <c r="AE131" s="342"/>
    </row>
    <row r="132" spans="1:31">
      <c r="A132" s="577" t="str" cm="1">
        <f t="array" ref="A132">Weryfikacja_wypelnienia_KO_Projekt</f>
        <v/>
      </c>
      <c r="B132" s="9"/>
      <c r="C132" s="304"/>
      <c r="D132" s="9"/>
      <c r="E132" s="55"/>
      <c r="F132" s="55"/>
      <c r="G132" s="55"/>
      <c r="H132" s="55"/>
      <c r="I132" s="55"/>
      <c r="J132" s="342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  <c r="U132" s="342"/>
      <c r="V132" s="342"/>
      <c r="W132" s="342"/>
      <c r="X132" s="342"/>
      <c r="Y132" s="342"/>
      <c r="Z132" s="342"/>
      <c r="AA132" s="342"/>
      <c r="AB132" s="342"/>
      <c r="AC132" s="342"/>
      <c r="AD132" s="342"/>
      <c r="AE132" s="342"/>
    </row>
    <row r="133" spans="1:31">
      <c r="A133" s="577" t="str" cm="1">
        <f t="array" ref="A133">Weryfikacja_wypelnienia_KO_Projekt</f>
        <v/>
      </c>
      <c r="B133" s="9"/>
      <c r="C133" s="304"/>
      <c r="D133" s="9"/>
      <c r="E133" s="55"/>
      <c r="F133" s="55"/>
      <c r="G133" s="55"/>
      <c r="H133" s="55"/>
      <c r="I133" s="55"/>
      <c r="J133" s="342"/>
      <c r="K133" s="342"/>
      <c r="L133" s="342"/>
      <c r="M133" s="342"/>
      <c r="N133" s="342"/>
      <c r="O133" s="342"/>
      <c r="P133" s="342"/>
      <c r="Q133" s="342"/>
      <c r="R133" s="342"/>
      <c r="S133" s="342"/>
      <c r="T133" s="342"/>
      <c r="U133" s="342"/>
      <c r="V133" s="342"/>
      <c r="W133" s="342"/>
      <c r="X133" s="342"/>
      <c r="Y133" s="342"/>
      <c r="Z133" s="342"/>
      <c r="AA133" s="342"/>
      <c r="AB133" s="342"/>
      <c r="AC133" s="342"/>
      <c r="AD133" s="342"/>
      <c r="AE133" s="342"/>
    </row>
    <row r="134" spans="1:31">
      <c r="A134" s="577" t="str" cm="1">
        <f t="array" ref="A134">Weryfikacja_wypelnienia_KO_Projekt</f>
        <v/>
      </c>
      <c r="B134" s="9"/>
      <c r="C134" s="304"/>
      <c r="D134" s="9"/>
      <c r="E134" s="55"/>
      <c r="F134" s="55"/>
      <c r="G134" s="55"/>
      <c r="H134" s="55"/>
      <c r="I134" s="55"/>
      <c r="J134" s="342"/>
      <c r="K134" s="342"/>
      <c r="L134" s="342"/>
      <c r="M134" s="342"/>
      <c r="N134" s="342"/>
      <c r="O134" s="342"/>
      <c r="P134" s="342"/>
      <c r="Q134" s="342"/>
      <c r="R134" s="342"/>
      <c r="S134" s="342"/>
      <c r="T134" s="342"/>
      <c r="U134" s="342"/>
      <c r="V134" s="342"/>
      <c r="W134" s="342"/>
      <c r="X134" s="342"/>
      <c r="Y134" s="342"/>
      <c r="Z134" s="342"/>
      <c r="AA134" s="342"/>
      <c r="AB134" s="342"/>
      <c r="AC134" s="342"/>
      <c r="AD134" s="342"/>
      <c r="AE134" s="342"/>
    </row>
    <row r="135" spans="1:31">
      <c r="A135" s="577" t="str" cm="1">
        <f t="array" ref="A135">Weryfikacja_wypelnienia_KO_Projekt</f>
        <v/>
      </c>
      <c r="B135" s="9"/>
      <c r="C135" s="304"/>
      <c r="D135" s="9"/>
      <c r="E135" s="55"/>
      <c r="F135" s="55"/>
      <c r="G135" s="55"/>
      <c r="H135" s="55"/>
      <c r="I135" s="55"/>
      <c r="J135" s="342"/>
      <c r="K135" s="342"/>
      <c r="L135" s="342"/>
      <c r="M135" s="342"/>
      <c r="N135" s="342"/>
      <c r="O135" s="342"/>
      <c r="P135" s="342"/>
      <c r="Q135" s="342"/>
      <c r="R135" s="342"/>
      <c r="S135" s="342"/>
      <c r="T135" s="342"/>
      <c r="U135" s="342"/>
      <c r="V135" s="342"/>
      <c r="W135" s="342"/>
      <c r="X135" s="342"/>
      <c r="Y135" s="342"/>
      <c r="Z135" s="342"/>
      <c r="AA135" s="342"/>
      <c r="AB135" s="342"/>
      <c r="AC135" s="342"/>
      <c r="AD135" s="342"/>
      <c r="AE135" s="342"/>
    </row>
    <row r="136" spans="1:31">
      <c r="A136" s="577" t="str" cm="1">
        <f t="array" ref="A136">Weryfikacja_wypelnienia_KO_Projekt</f>
        <v/>
      </c>
      <c r="B136" s="9"/>
      <c r="C136" s="304"/>
      <c r="D136" s="9"/>
      <c r="E136" s="55"/>
      <c r="F136" s="55"/>
      <c r="G136" s="55"/>
      <c r="H136" s="55"/>
      <c r="I136" s="55"/>
      <c r="J136" s="342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1:31">
      <c r="B137" s="178" t="s">
        <v>320</v>
      </c>
      <c r="C137" s="179"/>
      <c r="D137" s="179"/>
      <c r="E137" s="179"/>
      <c r="F137" s="179"/>
      <c r="G137" s="179"/>
      <c r="H137" s="179"/>
      <c r="I137" s="179"/>
      <c r="J137" s="180">
        <f t="shared" ref="J137:W137" si="86">IF(AND(LataProjekcji&gt;=Poczatek,LataProjekcji&lt;=Koniec),ROUND(SUM(J117:J136),0),0)</f>
        <v>0</v>
      </c>
      <c r="K137" s="180">
        <f t="shared" si="86"/>
        <v>0</v>
      </c>
      <c r="L137" s="180">
        <f t="shared" si="86"/>
        <v>0</v>
      </c>
      <c r="M137" s="180">
        <f t="shared" si="86"/>
        <v>0</v>
      </c>
      <c r="N137" s="180">
        <f t="shared" si="86"/>
        <v>0</v>
      </c>
      <c r="O137" s="180">
        <f t="shared" si="86"/>
        <v>0</v>
      </c>
      <c r="P137" s="180">
        <f t="shared" si="86"/>
        <v>0</v>
      </c>
      <c r="Q137" s="180">
        <f t="shared" si="86"/>
        <v>0</v>
      </c>
      <c r="R137" s="180">
        <f t="shared" si="86"/>
        <v>0</v>
      </c>
      <c r="S137" s="180">
        <f t="shared" si="86"/>
        <v>0</v>
      </c>
      <c r="T137" s="180">
        <f t="shared" si="86"/>
        <v>0</v>
      </c>
      <c r="U137" s="180">
        <f t="shared" si="86"/>
        <v>0</v>
      </c>
      <c r="V137" s="180">
        <f t="shared" si="86"/>
        <v>0</v>
      </c>
      <c r="W137" s="180">
        <f t="shared" si="86"/>
        <v>0</v>
      </c>
      <c r="X137" s="180">
        <f t="shared" ref="X137:AA137" si="87">IF(AND(LataProjekcji&gt;=Poczatek,LataProjekcji&lt;=Koniec),ROUND(SUM(X117:X136),0),0)</f>
        <v>0</v>
      </c>
      <c r="Y137" s="180">
        <f t="shared" si="87"/>
        <v>0</v>
      </c>
      <c r="Z137" s="180">
        <f t="shared" si="87"/>
        <v>0</v>
      </c>
      <c r="AA137" s="180">
        <f t="shared" si="87"/>
        <v>0</v>
      </c>
      <c r="AB137" s="180">
        <f t="shared" ref="AB137:AE137" si="88">IF(AND(LataProjekcji&gt;=Poczatek,LataProjekcji&lt;=Koniec),ROUND(SUM(AB117:AB136),0),0)</f>
        <v>0</v>
      </c>
      <c r="AC137" s="180">
        <f t="shared" si="88"/>
        <v>0</v>
      </c>
      <c r="AD137" s="180">
        <f t="shared" si="88"/>
        <v>0</v>
      </c>
      <c r="AE137" s="180">
        <f t="shared" si="88"/>
        <v>0</v>
      </c>
    </row>
    <row r="138" spans="1:31" ht="12" customHeight="1">
      <c r="B138" s="188" t="s">
        <v>321</v>
      </c>
      <c r="C138" s="189"/>
      <c r="D138" s="190"/>
      <c r="E138" s="190"/>
      <c r="F138" s="190"/>
      <c r="G138" s="190"/>
      <c r="H138" s="190"/>
      <c r="I138" s="190"/>
      <c r="J138" s="725" t="s">
        <v>322</v>
      </c>
      <c r="K138" s="726"/>
      <c r="L138" s="726"/>
      <c r="M138" s="726"/>
      <c r="N138" s="726"/>
      <c r="O138" s="726"/>
      <c r="P138" s="726"/>
      <c r="Q138" s="726"/>
      <c r="R138" s="726"/>
      <c r="S138" s="726"/>
      <c r="T138" s="726"/>
      <c r="U138" s="726"/>
      <c r="V138" s="726"/>
      <c r="W138" s="726"/>
      <c r="X138" s="726"/>
      <c r="Y138" s="726"/>
      <c r="Z138" s="726"/>
      <c r="AA138" s="726"/>
      <c r="AB138" s="726"/>
      <c r="AC138" s="726"/>
      <c r="AD138" s="726"/>
      <c r="AE138" s="726"/>
    </row>
    <row r="139" spans="1:31">
      <c r="B139" s="62" t="str">
        <f t="shared" ref="B139:B157" si="89">IF(ISBLANK(B117),"",B117)</f>
        <v/>
      </c>
      <c r="C139" s="466" t="str">
        <f t="shared" ref="C139:D158" si="90">IF(ISBLANK(C117),"",C117)</f>
        <v/>
      </c>
      <c r="D139" s="62" t="str">
        <f t="shared" si="90"/>
        <v/>
      </c>
      <c r="E139" s="62"/>
      <c r="F139" s="62"/>
      <c r="G139" s="62"/>
      <c r="H139" s="62"/>
      <c r="I139" s="62"/>
      <c r="J139" s="326"/>
      <c r="K139" s="326"/>
      <c r="L139" s="326"/>
      <c r="M139" s="326"/>
      <c r="N139" s="326"/>
      <c r="O139" s="326"/>
      <c r="P139" s="326"/>
      <c r="Q139" s="326"/>
      <c r="R139" s="326"/>
      <c r="S139" s="326"/>
      <c r="T139" s="326"/>
      <c r="U139" s="326"/>
      <c r="V139" s="326"/>
      <c r="W139" s="326"/>
      <c r="X139" s="326"/>
      <c r="Y139" s="326"/>
      <c r="Z139" s="326"/>
      <c r="AA139" s="326"/>
      <c r="AB139" s="326"/>
      <c r="AC139" s="326"/>
      <c r="AD139" s="326"/>
      <c r="AE139" s="326"/>
    </row>
    <row r="140" spans="1:31">
      <c r="B140" s="62" t="str">
        <f t="shared" si="89"/>
        <v/>
      </c>
      <c r="C140" s="466" t="str">
        <f t="shared" si="90"/>
        <v/>
      </c>
      <c r="D140" s="62" t="str">
        <f t="shared" si="90"/>
        <v/>
      </c>
      <c r="E140" s="62"/>
      <c r="F140" s="62"/>
      <c r="G140" s="62"/>
      <c r="H140" s="62"/>
      <c r="I140" s="62"/>
      <c r="J140" s="326"/>
      <c r="K140" s="326"/>
      <c r="L140" s="326"/>
      <c r="M140" s="326"/>
      <c r="N140" s="326"/>
      <c r="O140" s="326"/>
      <c r="P140" s="326"/>
      <c r="Q140" s="326"/>
      <c r="R140" s="326"/>
      <c r="S140" s="326"/>
      <c r="T140" s="326"/>
      <c r="U140" s="326"/>
      <c r="V140" s="326"/>
      <c r="W140" s="326"/>
      <c r="X140" s="326"/>
      <c r="Y140" s="326"/>
      <c r="Z140" s="326"/>
      <c r="AA140" s="326"/>
      <c r="AB140" s="326"/>
      <c r="AC140" s="326"/>
      <c r="AD140" s="326"/>
      <c r="AE140" s="326"/>
    </row>
    <row r="141" spans="1:31">
      <c r="B141" s="62" t="str">
        <f t="shared" si="89"/>
        <v/>
      </c>
      <c r="C141" s="466" t="str">
        <f t="shared" si="90"/>
        <v/>
      </c>
      <c r="D141" s="62" t="str">
        <f t="shared" si="90"/>
        <v/>
      </c>
      <c r="E141" s="62"/>
      <c r="F141" s="62"/>
      <c r="G141" s="62"/>
      <c r="H141" s="62"/>
      <c r="I141" s="62"/>
      <c r="J141" s="326"/>
      <c r="K141" s="326"/>
      <c r="L141" s="326"/>
      <c r="M141" s="326"/>
      <c r="N141" s="326"/>
      <c r="O141" s="326"/>
      <c r="P141" s="326"/>
      <c r="Q141" s="326"/>
      <c r="R141" s="326"/>
      <c r="S141" s="326"/>
      <c r="T141" s="326"/>
      <c r="U141" s="326"/>
      <c r="V141" s="326"/>
      <c r="W141" s="326"/>
      <c r="X141" s="326"/>
      <c r="Y141" s="326"/>
      <c r="Z141" s="326"/>
      <c r="AA141" s="326"/>
      <c r="AB141" s="326"/>
      <c r="AC141" s="326"/>
      <c r="AD141" s="326"/>
      <c r="AE141" s="326"/>
    </row>
    <row r="142" spans="1:31">
      <c r="B142" s="62" t="str">
        <f t="shared" si="89"/>
        <v/>
      </c>
      <c r="C142" s="466" t="str">
        <f t="shared" si="90"/>
        <v/>
      </c>
      <c r="D142" s="62" t="str">
        <f t="shared" si="90"/>
        <v/>
      </c>
      <c r="E142" s="62"/>
      <c r="F142" s="62"/>
      <c r="G142" s="62"/>
      <c r="H142" s="62"/>
      <c r="I142" s="62"/>
      <c r="J142" s="326"/>
      <c r="K142" s="326"/>
      <c r="L142" s="326"/>
      <c r="M142" s="326"/>
      <c r="N142" s="326"/>
      <c r="O142" s="326"/>
      <c r="P142" s="326"/>
      <c r="Q142" s="326"/>
      <c r="R142" s="326"/>
      <c r="S142" s="326"/>
      <c r="T142" s="326"/>
      <c r="U142" s="326"/>
      <c r="V142" s="326"/>
      <c r="W142" s="326"/>
      <c r="X142" s="326"/>
      <c r="Y142" s="326"/>
      <c r="Z142" s="326"/>
      <c r="AA142" s="326"/>
      <c r="AB142" s="326"/>
      <c r="AC142" s="326"/>
      <c r="AD142" s="326"/>
      <c r="AE142" s="326"/>
    </row>
    <row r="143" spans="1:31">
      <c r="B143" s="62" t="str">
        <f t="shared" si="89"/>
        <v/>
      </c>
      <c r="C143" s="466" t="str">
        <f t="shared" si="90"/>
        <v/>
      </c>
      <c r="D143" s="62" t="str">
        <f t="shared" si="90"/>
        <v/>
      </c>
      <c r="E143" s="62"/>
      <c r="F143" s="62"/>
      <c r="G143" s="62"/>
      <c r="H143" s="62"/>
      <c r="I143" s="62"/>
      <c r="J143" s="326"/>
      <c r="K143" s="326"/>
      <c r="L143" s="326"/>
      <c r="M143" s="326"/>
      <c r="N143" s="326"/>
      <c r="O143" s="326"/>
      <c r="P143" s="326"/>
      <c r="Q143" s="326"/>
      <c r="R143" s="326"/>
      <c r="S143" s="326"/>
      <c r="T143" s="326"/>
      <c r="U143" s="326"/>
      <c r="V143" s="326"/>
      <c r="W143" s="326"/>
      <c r="X143" s="326"/>
      <c r="Y143" s="326"/>
      <c r="Z143" s="326"/>
      <c r="AA143" s="326"/>
      <c r="AB143" s="326"/>
      <c r="AC143" s="326"/>
      <c r="AD143" s="326"/>
      <c r="AE143" s="326"/>
    </row>
    <row r="144" spans="1:31">
      <c r="B144" s="62" t="str">
        <f t="shared" si="89"/>
        <v/>
      </c>
      <c r="C144" s="466" t="str">
        <f t="shared" si="90"/>
        <v/>
      </c>
      <c r="D144" s="62" t="str">
        <f t="shared" si="90"/>
        <v/>
      </c>
      <c r="E144" s="62"/>
      <c r="F144" s="62"/>
      <c r="G144" s="62"/>
      <c r="H144" s="62"/>
      <c r="I144" s="62"/>
      <c r="J144" s="326"/>
      <c r="K144" s="326"/>
      <c r="L144" s="326"/>
      <c r="M144" s="326"/>
      <c r="N144" s="326"/>
      <c r="O144" s="326"/>
      <c r="P144" s="326"/>
      <c r="Q144" s="326"/>
      <c r="R144" s="326"/>
      <c r="S144" s="326"/>
      <c r="T144" s="326"/>
      <c r="U144" s="326"/>
      <c r="V144" s="326"/>
      <c r="W144" s="326"/>
      <c r="X144" s="326"/>
      <c r="Y144" s="326"/>
      <c r="Z144" s="326"/>
      <c r="AA144" s="326"/>
      <c r="AB144" s="326"/>
      <c r="AC144" s="326"/>
      <c r="AD144" s="326"/>
      <c r="AE144" s="326"/>
    </row>
    <row r="145" spans="2:31">
      <c r="B145" s="62" t="str">
        <f t="shared" si="89"/>
        <v/>
      </c>
      <c r="C145" s="466" t="str">
        <f t="shared" si="90"/>
        <v/>
      </c>
      <c r="D145" s="62" t="str">
        <f t="shared" si="90"/>
        <v/>
      </c>
      <c r="E145" s="62"/>
      <c r="F145" s="62"/>
      <c r="G145" s="62"/>
      <c r="H145" s="62"/>
      <c r="I145" s="62"/>
      <c r="J145" s="326"/>
      <c r="K145" s="326"/>
      <c r="L145" s="326"/>
      <c r="M145" s="326"/>
      <c r="N145" s="326"/>
      <c r="O145" s="326"/>
      <c r="P145" s="326"/>
      <c r="Q145" s="326"/>
      <c r="R145" s="326"/>
      <c r="S145" s="326"/>
      <c r="T145" s="326"/>
      <c r="U145" s="326"/>
      <c r="V145" s="326"/>
      <c r="W145" s="326"/>
      <c r="X145" s="326"/>
      <c r="Y145" s="326"/>
      <c r="Z145" s="326"/>
      <c r="AA145" s="326"/>
      <c r="AB145" s="326"/>
      <c r="AC145" s="326"/>
      <c r="AD145" s="326"/>
      <c r="AE145" s="326"/>
    </row>
    <row r="146" spans="2:31">
      <c r="B146" s="62" t="str">
        <f t="shared" si="89"/>
        <v/>
      </c>
      <c r="C146" s="466" t="str">
        <f t="shared" si="90"/>
        <v/>
      </c>
      <c r="D146" s="62" t="str">
        <f t="shared" si="90"/>
        <v/>
      </c>
      <c r="E146" s="62"/>
      <c r="F146" s="62"/>
      <c r="G146" s="62"/>
      <c r="H146" s="62"/>
      <c r="I146" s="62"/>
      <c r="J146" s="326"/>
      <c r="K146" s="326"/>
      <c r="L146" s="326"/>
      <c r="M146" s="326"/>
      <c r="N146" s="326"/>
      <c r="O146" s="326"/>
      <c r="P146" s="326"/>
      <c r="Q146" s="326"/>
      <c r="R146" s="326"/>
      <c r="S146" s="326"/>
      <c r="T146" s="326"/>
      <c r="U146" s="326"/>
      <c r="V146" s="326"/>
      <c r="W146" s="326"/>
      <c r="X146" s="326"/>
      <c r="Y146" s="326"/>
      <c r="Z146" s="326"/>
      <c r="AA146" s="326"/>
      <c r="AB146" s="326"/>
      <c r="AC146" s="326"/>
      <c r="AD146" s="326"/>
      <c r="AE146" s="326"/>
    </row>
    <row r="147" spans="2:31">
      <c r="B147" s="62" t="str">
        <f t="shared" si="89"/>
        <v/>
      </c>
      <c r="C147" s="466" t="str">
        <f t="shared" si="90"/>
        <v/>
      </c>
      <c r="D147" s="62" t="str">
        <f t="shared" si="90"/>
        <v/>
      </c>
      <c r="E147" s="62"/>
      <c r="F147" s="62"/>
      <c r="G147" s="62"/>
      <c r="H147" s="62"/>
      <c r="I147" s="62"/>
      <c r="J147" s="326"/>
      <c r="K147" s="326"/>
      <c r="L147" s="326"/>
      <c r="M147" s="326"/>
      <c r="N147" s="326"/>
      <c r="O147" s="326"/>
      <c r="P147" s="326"/>
      <c r="Q147" s="326"/>
      <c r="R147" s="326"/>
      <c r="S147" s="326"/>
      <c r="T147" s="326"/>
      <c r="U147" s="326"/>
      <c r="V147" s="326"/>
      <c r="W147" s="326"/>
      <c r="X147" s="326"/>
      <c r="Y147" s="326"/>
      <c r="Z147" s="326"/>
      <c r="AA147" s="326"/>
      <c r="AB147" s="326"/>
      <c r="AC147" s="326"/>
      <c r="AD147" s="326"/>
      <c r="AE147" s="326"/>
    </row>
    <row r="148" spans="2:31">
      <c r="B148" s="62" t="str">
        <f t="shared" si="89"/>
        <v/>
      </c>
      <c r="C148" s="466" t="str">
        <f t="shared" si="90"/>
        <v/>
      </c>
      <c r="D148" s="62" t="str">
        <f t="shared" si="90"/>
        <v/>
      </c>
      <c r="E148" s="62"/>
      <c r="F148" s="62"/>
      <c r="G148" s="62"/>
      <c r="H148" s="62"/>
      <c r="I148" s="62"/>
      <c r="J148" s="326"/>
      <c r="K148" s="326"/>
      <c r="L148" s="326"/>
      <c r="M148" s="326"/>
      <c r="N148" s="326"/>
      <c r="O148" s="326"/>
      <c r="P148" s="326"/>
      <c r="Q148" s="326"/>
      <c r="R148" s="326"/>
      <c r="S148" s="326"/>
      <c r="T148" s="326"/>
      <c r="U148" s="326"/>
      <c r="V148" s="326"/>
      <c r="W148" s="326"/>
      <c r="X148" s="326"/>
      <c r="Y148" s="326"/>
      <c r="Z148" s="326"/>
      <c r="AA148" s="326"/>
      <c r="AB148" s="326"/>
      <c r="AC148" s="326"/>
      <c r="AD148" s="326"/>
      <c r="AE148" s="326"/>
    </row>
    <row r="149" spans="2:31">
      <c r="B149" s="62" t="str">
        <f t="shared" si="89"/>
        <v/>
      </c>
      <c r="C149" s="466" t="str">
        <f t="shared" si="90"/>
        <v/>
      </c>
      <c r="D149" s="62" t="str">
        <f t="shared" si="90"/>
        <v/>
      </c>
      <c r="E149" s="62"/>
      <c r="F149" s="62"/>
      <c r="G149" s="62"/>
      <c r="H149" s="62"/>
      <c r="I149" s="62"/>
      <c r="J149" s="326"/>
      <c r="K149" s="326"/>
      <c r="L149" s="326"/>
      <c r="M149" s="326"/>
      <c r="N149" s="326"/>
      <c r="O149" s="326"/>
      <c r="P149" s="326"/>
      <c r="Q149" s="326"/>
      <c r="R149" s="326"/>
      <c r="S149" s="326"/>
      <c r="T149" s="326"/>
      <c r="U149" s="326"/>
      <c r="V149" s="326"/>
      <c r="W149" s="326"/>
      <c r="X149" s="326"/>
      <c r="Y149" s="326"/>
      <c r="Z149" s="326"/>
      <c r="AA149" s="326"/>
      <c r="AB149" s="326"/>
      <c r="AC149" s="326"/>
      <c r="AD149" s="326"/>
      <c r="AE149" s="326"/>
    </row>
    <row r="150" spans="2:31">
      <c r="B150" s="62" t="str">
        <f t="shared" si="89"/>
        <v/>
      </c>
      <c r="C150" s="466" t="str">
        <f t="shared" si="90"/>
        <v/>
      </c>
      <c r="D150" s="62" t="str">
        <f t="shared" si="90"/>
        <v/>
      </c>
      <c r="E150" s="62"/>
      <c r="F150" s="62"/>
      <c r="G150" s="62"/>
      <c r="H150" s="62"/>
      <c r="I150" s="62"/>
      <c r="J150" s="326"/>
      <c r="K150" s="326"/>
      <c r="L150" s="326"/>
      <c r="M150" s="326"/>
      <c r="N150" s="326"/>
      <c r="O150" s="326"/>
      <c r="P150" s="326"/>
      <c r="Q150" s="326"/>
      <c r="R150" s="326"/>
      <c r="S150" s="326"/>
      <c r="T150" s="326"/>
      <c r="U150" s="326"/>
      <c r="V150" s="326"/>
      <c r="W150" s="326"/>
      <c r="X150" s="326"/>
      <c r="Y150" s="326"/>
      <c r="Z150" s="326"/>
      <c r="AA150" s="326"/>
      <c r="AB150" s="326"/>
      <c r="AC150" s="326"/>
      <c r="AD150" s="326"/>
      <c r="AE150" s="326"/>
    </row>
    <row r="151" spans="2:31">
      <c r="B151" s="62" t="str">
        <f t="shared" si="89"/>
        <v/>
      </c>
      <c r="C151" s="466" t="str">
        <f t="shared" si="90"/>
        <v/>
      </c>
      <c r="D151" s="62" t="str">
        <f t="shared" si="90"/>
        <v/>
      </c>
      <c r="E151" s="62"/>
      <c r="F151" s="62"/>
      <c r="G151" s="62"/>
      <c r="H151" s="62"/>
      <c r="I151" s="62"/>
      <c r="J151" s="326"/>
      <c r="K151" s="326"/>
      <c r="L151" s="326"/>
      <c r="M151" s="326"/>
      <c r="N151" s="326"/>
      <c r="O151" s="326"/>
      <c r="P151" s="326"/>
      <c r="Q151" s="326"/>
      <c r="R151" s="326"/>
      <c r="S151" s="326"/>
      <c r="T151" s="326"/>
      <c r="U151" s="326"/>
      <c r="V151" s="326"/>
      <c r="W151" s="326"/>
      <c r="X151" s="326"/>
      <c r="Y151" s="326"/>
      <c r="Z151" s="326"/>
      <c r="AA151" s="326"/>
      <c r="AB151" s="326"/>
      <c r="AC151" s="326"/>
      <c r="AD151" s="326"/>
      <c r="AE151" s="326"/>
    </row>
    <row r="152" spans="2:31">
      <c r="B152" s="62" t="str">
        <f t="shared" si="89"/>
        <v/>
      </c>
      <c r="C152" s="466" t="str">
        <f t="shared" si="90"/>
        <v/>
      </c>
      <c r="D152" s="62" t="str">
        <f t="shared" si="90"/>
        <v/>
      </c>
      <c r="E152" s="62"/>
      <c r="F152" s="62"/>
      <c r="G152" s="62"/>
      <c r="H152" s="62"/>
      <c r="I152" s="62"/>
      <c r="J152" s="326"/>
      <c r="K152" s="326"/>
      <c r="L152" s="326"/>
      <c r="M152" s="326"/>
      <c r="N152" s="326"/>
      <c r="O152" s="326"/>
      <c r="P152" s="326"/>
      <c r="Q152" s="326"/>
      <c r="R152" s="326"/>
      <c r="S152" s="326"/>
      <c r="T152" s="326"/>
      <c r="U152" s="326"/>
      <c r="V152" s="326"/>
      <c r="W152" s="326"/>
      <c r="X152" s="326"/>
      <c r="Y152" s="326"/>
      <c r="Z152" s="326"/>
      <c r="AA152" s="326"/>
      <c r="AB152" s="326"/>
      <c r="AC152" s="326"/>
      <c r="AD152" s="326"/>
      <c r="AE152" s="326"/>
    </row>
    <row r="153" spans="2:31">
      <c r="B153" s="62" t="str">
        <f t="shared" si="89"/>
        <v/>
      </c>
      <c r="C153" s="466" t="str">
        <f t="shared" si="90"/>
        <v/>
      </c>
      <c r="D153" s="62" t="str">
        <f t="shared" si="90"/>
        <v/>
      </c>
      <c r="E153" s="62"/>
      <c r="F153" s="62"/>
      <c r="G153" s="62"/>
      <c r="H153" s="62"/>
      <c r="I153" s="62"/>
      <c r="J153" s="326"/>
      <c r="K153" s="326"/>
      <c r="L153" s="326"/>
      <c r="M153" s="326"/>
      <c r="N153" s="326"/>
      <c r="O153" s="326"/>
      <c r="P153" s="326"/>
      <c r="Q153" s="326"/>
      <c r="R153" s="326"/>
      <c r="S153" s="326"/>
      <c r="T153" s="326"/>
      <c r="U153" s="326"/>
      <c r="V153" s="326"/>
      <c r="W153" s="326"/>
      <c r="X153" s="326"/>
      <c r="Y153" s="326"/>
      <c r="Z153" s="326"/>
      <c r="AA153" s="326"/>
      <c r="AB153" s="326"/>
      <c r="AC153" s="326"/>
      <c r="AD153" s="326"/>
      <c r="AE153" s="326"/>
    </row>
    <row r="154" spans="2:31">
      <c r="B154" s="62" t="str">
        <f t="shared" si="89"/>
        <v/>
      </c>
      <c r="C154" s="466" t="str">
        <f t="shared" si="90"/>
        <v/>
      </c>
      <c r="D154" s="62" t="str">
        <f t="shared" si="90"/>
        <v/>
      </c>
      <c r="E154" s="62"/>
      <c r="F154" s="62"/>
      <c r="G154" s="62"/>
      <c r="H154" s="62"/>
      <c r="I154" s="62"/>
      <c r="J154" s="326"/>
      <c r="K154" s="326"/>
      <c r="L154" s="326"/>
      <c r="M154" s="326"/>
      <c r="N154" s="326"/>
      <c r="O154" s="326"/>
      <c r="P154" s="326"/>
      <c r="Q154" s="326"/>
      <c r="R154" s="326"/>
      <c r="S154" s="326"/>
      <c r="T154" s="326"/>
      <c r="U154" s="326"/>
      <c r="V154" s="326"/>
      <c r="W154" s="326"/>
      <c r="X154" s="326"/>
      <c r="Y154" s="326"/>
      <c r="Z154" s="326"/>
      <c r="AA154" s="326"/>
      <c r="AB154" s="326"/>
      <c r="AC154" s="326"/>
      <c r="AD154" s="326"/>
      <c r="AE154" s="326"/>
    </row>
    <row r="155" spans="2:31">
      <c r="B155" s="62" t="str">
        <f t="shared" si="89"/>
        <v/>
      </c>
      <c r="C155" s="466" t="str">
        <f t="shared" si="90"/>
        <v/>
      </c>
      <c r="D155" s="62" t="str">
        <f t="shared" si="90"/>
        <v/>
      </c>
      <c r="E155" s="62"/>
      <c r="F155" s="62"/>
      <c r="G155" s="62"/>
      <c r="H155" s="62"/>
      <c r="I155" s="62"/>
      <c r="J155" s="326"/>
      <c r="K155" s="326"/>
      <c r="L155" s="326"/>
      <c r="M155" s="326"/>
      <c r="N155" s="326"/>
      <c r="O155" s="326"/>
      <c r="P155" s="326"/>
      <c r="Q155" s="326"/>
      <c r="R155" s="326"/>
      <c r="S155" s="326"/>
      <c r="T155" s="326"/>
      <c r="U155" s="326"/>
      <c r="V155" s="326"/>
      <c r="W155" s="326"/>
      <c r="X155" s="326"/>
      <c r="Y155" s="326"/>
      <c r="Z155" s="326"/>
      <c r="AA155" s="326"/>
      <c r="AB155" s="326"/>
      <c r="AC155" s="326"/>
      <c r="AD155" s="326"/>
      <c r="AE155" s="326"/>
    </row>
    <row r="156" spans="2:31">
      <c r="B156" s="62" t="str">
        <f t="shared" si="89"/>
        <v/>
      </c>
      <c r="C156" s="466" t="str">
        <f t="shared" si="90"/>
        <v/>
      </c>
      <c r="D156" s="62" t="str">
        <f t="shared" si="90"/>
        <v/>
      </c>
      <c r="E156" s="62"/>
      <c r="F156" s="62"/>
      <c r="G156" s="62"/>
      <c r="H156" s="62"/>
      <c r="I156" s="62"/>
      <c r="J156" s="326"/>
      <c r="K156" s="326"/>
      <c r="L156" s="326"/>
      <c r="M156" s="326"/>
      <c r="N156" s="326"/>
      <c r="O156" s="326"/>
      <c r="P156" s="326"/>
      <c r="Q156" s="326"/>
      <c r="R156" s="326"/>
      <c r="S156" s="326"/>
      <c r="T156" s="326"/>
      <c r="U156" s="326"/>
      <c r="V156" s="326"/>
      <c r="W156" s="326"/>
      <c r="X156" s="326"/>
      <c r="Y156" s="326"/>
      <c r="Z156" s="326"/>
      <c r="AA156" s="326"/>
      <c r="AB156" s="326"/>
      <c r="AC156" s="326"/>
      <c r="AD156" s="326"/>
      <c r="AE156" s="326"/>
    </row>
    <row r="157" spans="2:31">
      <c r="B157" s="62" t="str">
        <f t="shared" si="89"/>
        <v/>
      </c>
      <c r="C157" s="466" t="str">
        <f t="shared" si="90"/>
        <v/>
      </c>
      <c r="D157" s="62" t="str">
        <f t="shared" si="90"/>
        <v/>
      </c>
      <c r="E157" s="62"/>
      <c r="F157" s="62"/>
      <c r="G157" s="62"/>
      <c r="H157" s="62"/>
      <c r="I157" s="62"/>
      <c r="J157" s="326"/>
      <c r="K157" s="326"/>
      <c r="L157" s="326"/>
      <c r="M157" s="326"/>
      <c r="N157" s="326"/>
      <c r="O157" s="326"/>
      <c r="P157" s="326"/>
      <c r="Q157" s="326"/>
      <c r="R157" s="326"/>
      <c r="S157" s="326"/>
      <c r="T157" s="326"/>
      <c r="U157" s="326"/>
      <c r="V157" s="326"/>
      <c r="W157" s="326"/>
      <c r="X157" s="326"/>
      <c r="Y157" s="326"/>
      <c r="Z157" s="326"/>
      <c r="AA157" s="326"/>
      <c r="AB157" s="326"/>
      <c r="AC157" s="326"/>
      <c r="AD157" s="326"/>
      <c r="AE157" s="326"/>
    </row>
    <row r="158" spans="2:31">
      <c r="B158" s="62" t="str">
        <f>IF(ISBLANK(B136),"",B136)</f>
        <v/>
      </c>
      <c r="C158" s="466" t="str">
        <f t="shared" si="90"/>
        <v/>
      </c>
      <c r="D158" s="62" t="str">
        <f t="shared" si="90"/>
        <v/>
      </c>
      <c r="E158" s="62"/>
      <c r="F158" s="62"/>
      <c r="G158" s="62"/>
      <c r="H158" s="62"/>
      <c r="I158" s="62"/>
      <c r="J158" s="326"/>
      <c r="K158" s="326"/>
      <c r="L158" s="326"/>
      <c r="M158" s="326"/>
      <c r="N158" s="326"/>
      <c r="O158" s="326"/>
      <c r="P158" s="326"/>
      <c r="Q158" s="326"/>
      <c r="R158" s="326"/>
      <c r="S158" s="326"/>
      <c r="T158" s="326"/>
      <c r="U158" s="326"/>
      <c r="V158" s="326"/>
      <c r="W158" s="326"/>
      <c r="X158" s="326"/>
      <c r="Y158" s="326"/>
      <c r="Z158" s="326"/>
      <c r="AA158" s="326"/>
      <c r="AB158" s="326"/>
      <c r="AC158" s="326"/>
      <c r="AD158" s="326"/>
      <c r="AE158" s="326"/>
    </row>
    <row r="159" spans="2:31"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2:31"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1:31">
      <c r="B161" s="347" t="s">
        <v>323</v>
      </c>
      <c r="C161" s="346" t="str">
        <f t="shared" ref="C161:AE161" si="91">C$114</f>
        <v>Kwalifikowalne</v>
      </c>
      <c r="D161" s="346" t="str">
        <f t="shared" si="91"/>
        <v>Koszty B+R</v>
      </c>
      <c r="E161" s="346"/>
      <c r="F161" s="346">
        <f t="shared" ca="1" si="91"/>
        <v>0</v>
      </c>
      <c r="G161" s="346">
        <f t="shared" ca="1" si="91"/>
        <v>0</v>
      </c>
      <c r="H161" s="346">
        <f t="shared" ca="1" si="91"/>
        <v>0</v>
      </c>
      <c r="I161" s="346" t="str">
        <f t="shared" si="91"/>
        <v/>
      </c>
      <c r="J161" s="346" t="str">
        <f t="shared" si="91"/>
        <v/>
      </c>
      <c r="K161" s="346" t="str">
        <f t="shared" si="91"/>
        <v>Uzupełnij dane</v>
      </c>
      <c r="L161" s="346" t="str">
        <f t="shared" si="91"/>
        <v/>
      </c>
      <c r="M161" s="346" t="str">
        <f t="shared" si="91"/>
        <v/>
      </c>
      <c r="N161" s="346" t="str">
        <f t="shared" si="91"/>
        <v/>
      </c>
      <c r="O161" s="346" t="str">
        <f t="shared" si="91"/>
        <v/>
      </c>
      <c r="P161" s="346" t="str">
        <f t="shared" si="91"/>
        <v/>
      </c>
      <c r="Q161" s="346" t="str">
        <f t="shared" si="91"/>
        <v/>
      </c>
      <c r="R161" s="346" t="str">
        <f t="shared" si="91"/>
        <v/>
      </c>
      <c r="S161" s="346" t="str">
        <f t="shared" si="91"/>
        <v/>
      </c>
      <c r="T161" s="346" t="str">
        <f t="shared" si="91"/>
        <v/>
      </c>
      <c r="U161" s="346" t="str">
        <f t="shared" si="91"/>
        <v/>
      </c>
      <c r="V161" s="346" t="str">
        <f t="shared" si="91"/>
        <v/>
      </c>
      <c r="W161" s="346" t="str">
        <f t="shared" si="91"/>
        <v/>
      </c>
      <c r="X161" s="346" t="str">
        <f t="shared" si="91"/>
        <v/>
      </c>
      <c r="Y161" s="346" t="str">
        <f t="shared" si="91"/>
        <v/>
      </c>
      <c r="Z161" s="346" t="str">
        <f t="shared" si="91"/>
        <v/>
      </c>
      <c r="AA161" s="346" t="str">
        <f t="shared" si="91"/>
        <v/>
      </c>
      <c r="AB161" s="346" t="str">
        <f t="shared" si="91"/>
        <v/>
      </c>
      <c r="AC161" s="346" t="str">
        <f t="shared" si="91"/>
        <v/>
      </c>
      <c r="AD161" s="346" t="str">
        <f t="shared" si="91"/>
        <v/>
      </c>
      <c r="AE161" s="346" t="str">
        <f t="shared" si="91"/>
        <v/>
      </c>
    </row>
    <row r="162" spans="1:31">
      <c r="A162" s="577" t="str" cm="1">
        <f t="array" ref="A162">Weryfikacja_wypelnienia_KO_Projekt</f>
        <v/>
      </c>
      <c r="B162" s="294"/>
      <c r="C162" s="305"/>
      <c r="D162" s="294"/>
      <c r="E162" s="295"/>
      <c r="F162" s="295"/>
      <c r="G162" s="295"/>
      <c r="H162" s="295"/>
      <c r="I162" s="295"/>
      <c r="J162" s="341"/>
      <c r="K162" s="341"/>
      <c r="L162" s="341"/>
      <c r="M162" s="341"/>
      <c r="N162" s="341"/>
      <c r="O162" s="341"/>
      <c r="P162" s="341"/>
      <c r="Q162" s="341"/>
      <c r="R162" s="341"/>
      <c r="S162" s="341"/>
      <c r="T162" s="341"/>
      <c r="U162" s="341"/>
      <c r="V162" s="341"/>
      <c r="W162" s="341"/>
      <c r="X162" s="341"/>
      <c r="Y162" s="341"/>
      <c r="Z162" s="341"/>
      <c r="AA162" s="341"/>
      <c r="AB162" s="341"/>
      <c r="AC162" s="341"/>
      <c r="AD162" s="341"/>
      <c r="AE162" s="341"/>
    </row>
    <row r="163" spans="1:31">
      <c r="A163" s="577" t="str" cm="1">
        <f t="array" ref="A163">Weryfikacja_wypelnienia_KO_Projekt</f>
        <v/>
      </c>
      <c r="B163" s="294"/>
      <c r="C163" s="305"/>
      <c r="D163" s="294"/>
      <c r="E163" s="295"/>
      <c r="F163" s="295"/>
      <c r="G163" s="295"/>
      <c r="H163" s="295"/>
      <c r="I163" s="295"/>
      <c r="J163" s="341"/>
      <c r="K163" s="341"/>
      <c r="L163" s="341"/>
      <c r="M163" s="341"/>
      <c r="N163" s="341"/>
      <c r="O163" s="341"/>
      <c r="P163" s="342"/>
      <c r="Q163" s="342"/>
      <c r="R163" s="342"/>
      <c r="S163" s="342"/>
      <c r="T163" s="342"/>
      <c r="U163" s="342"/>
      <c r="V163" s="342"/>
      <c r="W163" s="342"/>
      <c r="X163" s="342"/>
      <c r="Y163" s="342"/>
      <c r="Z163" s="342"/>
      <c r="AA163" s="342"/>
      <c r="AB163" s="342"/>
      <c r="AC163" s="342"/>
      <c r="AD163" s="342"/>
      <c r="AE163" s="342"/>
    </row>
    <row r="164" spans="1:31">
      <c r="A164" s="577" t="str" cm="1">
        <f t="array" ref="A164">Weryfikacja_wypelnienia_KO_Projekt</f>
        <v/>
      </c>
      <c r="B164" s="9"/>
      <c r="C164" s="304"/>
      <c r="D164" s="9"/>
      <c r="E164" s="55"/>
      <c r="F164" s="55"/>
      <c r="G164" s="55"/>
      <c r="H164" s="55"/>
      <c r="I164" s="55"/>
      <c r="J164" s="342"/>
      <c r="K164" s="342"/>
      <c r="L164" s="342"/>
      <c r="M164" s="342"/>
      <c r="N164" s="342"/>
      <c r="O164" s="342"/>
      <c r="P164" s="342"/>
      <c r="Q164" s="342"/>
      <c r="R164" s="342"/>
      <c r="S164" s="342"/>
      <c r="T164" s="342"/>
      <c r="U164" s="342"/>
      <c r="V164" s="342"/>
      <c r="W164" s="342"/>
      <c r="X164" s="342"/>
      <c r="Y164" s="342"/>
      <c r="Z164" s="342"/>
      <c r="AA164" s="342"/>
      <c r="AB164" s="342"/>
      <c r="AC164" s="342"/>
      <c r="AD164" s="342"/>
      <c r="AE164" s="342"/>
    </row>
    <row r="165" spans="1:31">
      <c r="A165" s="577" t="str" cm="1">
        <f t="array" ref="A165">Weryfikacja_wypelnienia_KO_Projekt</f>
        <v/>
      </c>
      <c r="B165" s="9"/>
      <c r="C165" s="304"/>
      <c r="D165" s="9"/>
      <c r="E165" s="55"/>
      <c r="F165" s="55"/>
      <c r="G165" s="55"/>
      <c r="H165" s="55"/>
      <c r="I165" s="55"/>
      <c r="J165" s="342"/>
      <c r="K165" s="342"/>
      <c r="L165" s="342"/>
      <c r="M165" s="342"/>
      <c r="N165" s="342"/>
      <c r="O165" s="342"/>
      <c r="P165" s="342"/>
      <c r="Q165" s="342"/>
      <c r="R165" s="342"/>
      <c r="S165" s="342"/>
      <c r="T165" s="342"/>
      <c r="U165" s="342"/>
      <c r="V165" s="342"/>
      <c r="W165" s="342"/>
      <c r="X165" s="342"/>
      <c r="Y165" s="342"/>
      <c r="Z165" s="342"/>
      <c r="AA165" s="342"/>
      <c r="AB165" s="342"/>
      <c r="AC165" s="342"/>
      <c r="AD165" s="342"/>
      <c r="AE165" s="342"/>
    </row>
    <row r="166" spans="1:31">
      <c r="A166" s="577" t="str" cm="1">
        <f t="array" ref="A166">Weryfikacja_wypelnienia_KO_Projekt</f>
        <v/>
      </c>
      <c r="B166" s="9"/>
      <c r="C166" s="304"/>
      <c r="D166" s="9"/>
      <c r="E166" s="55"/>
      <c r="F166" s="55"/>
      <c r="G166" s="55"/>
      <c r="H166" s="55"/>
      <c r="I166" s="55"/>
      <c r="J166" s="342"/>
      <c r="K166" s="342"/>
      <c r="L166" s="342"/>
      <c r="M166" s="342"/>
      <c r="N166" s="342"/>
      <c r="O166" s="342"/>
      <c r="P166" s="342"/>
      <c r="Q166" s="342"/>
      <c r="R166" s="342"/>
      <c r="S166" s="342"/>
      <c r="T166" s="342"/>
      <c r="U166" s="342"/>
      <c r="V166" s="342"/>
      <c r="W166" s="342"/>
      <c r="X166" s="342"/>
      <c r="Y166" s="342"/>
      <c r="Z166" s="342"/>
      <c r="AA166" s="342"/>
      <c r="AB166" s="342"/>
      <c r="AC166" s="342"/>
      <c r="AD166" s="342"/>
      <c r="AE166" s="342"/>
    </row>
    <row r="167" spans="1:31">
      <c r="A167" s="577" t="str" cm="1">
        <f t="array" ref="A167">Weryfikacja_wypelnienia_KO_Projekt</f>
        <v/>
      </c>
      <c r="B167" s="9"/>
      <c r="C167" s="304"/>
      <c r="D167" s="9"/>
      <c r="E167" s="296"/>
      <c r="F167" s="55"/>
      <c r="G167" s="55"/>
      <c r="H167" s="55"/>
      <c r="I167" s="55"/>
      <c r="J167" s="342"/>
      <c r="K167" s="342"/>
      <c r="L167" s="342"/>
      <c r="M167" s="342"/>
      <c r="N167" s="342"/>
      <c r="O167" s="342"/>
      <c r="P167" s="342"/>
      <c r="Q167" s="342"/>
      <c r="R167" s="342"/>
      <c r="S167" s="342"/>
      <c r="T167" s="342"/>
      <c r="U167" s="342"/>
      <c r="V167" s="342"/>
      <c r="W167" s="342"/>
      <c r="X167" s="342"/>
      <c r="Y167" s="342"/>
      <c r="Z167" s="342"/>
      <c r="AA167" s="342"/>
      <c r="AB167" s="342"/>
      <c r="AC167" s="342"/>
      <c r="AD167" s="342"/>
      <c r="AE167" s="342"/>
    </row>
    <row r="168" spans="1:31">
      <c r="A168" s="577" t="str" cm="1">
        <f t="array" ref="A168">Weryfikacja_wypelnienia_KO_Projekt</f>
        <v/>
      </c>
      <c r="B168" s="9"/>
      <c r="C168" s="304"/>
      <c r="D168" s="9"/>
      <c r="E168" s="55"/>
      <c r="F168" s="55"/>
      <c r="G168" s="55"/>
      <c r="H168" s="55"/>
      <c r="I168" s="55"/>
      <c r="J168" s="342"/>
      <c r="K168" s="342"/>
      <c r="L168" s="342"/>
      <c r="M168" s="342"/>
      <c r="N168" s="342"/>
      <c r="O168" s="342"/>
      <c r="P168" s="342"/>
      <c r="Q168" s="342"/>
      <c r="R168" s="342"/>
      <c r="S168" s="342"/>
      <c r="T168" s="342"/>
      <c r="U168" s="342"/>
      <c r="V168" s="342"/>
      <c r="W168" s="342"/>
      <c r="X168" s="342"/>
      <c r="Y168" s="342"/>
      <c r="Z168" s="342"/>
      <c r="AA168" s="342"/>
      <c r="AB168" s="342"/>
      <c r="AC168" s="342"/>
      <c r="AD168" s="342"/>
      <c r="AE168" s="342"/>
    </row>
    <row r="169" spans="1:31">
      <c r="A169" s="577" t="str" cm="1">
        <f t="array" ref="A169">Weryfikacja_wypelnienia_KO_Projekt</f>
        <v/>
      </c>
      <c r="B169" s="9"/>
      <c r="C169" s="304"/>
      <c r="D169" s="9"/>
      <c r="E169" s="55"/>
      <c r="F169" s="55"/>
      <c r="G169" s="55"/>
      <c r="H169" s="55"/>
      <c r="I169" s="55"/>
      <c r="J169" s="342"/>
      <c r="K169" s="342"/>
      <c r="L169" s="342"/>
      <c r="M169" s="342"/>
      <c r="N169" s="342"/>
      <c r="O169" s="342"/>
      <c r="P169" s="342"/>
      <c r="Q169" s="342"/>
      <c r="R169" s="342"/>
      <c r="S169" s="342"/>
      <c r="T169" s="342"/>
      <c r="U169" s="342"/>
      <c r="V169" s="342"/>
      <c r="W169" s="342"/>
      <c r="X169" s="342"/>
      <c r="Y169" s="342"/>
      <c r="Z169" s="342"/>
      <c r="AA169" s="342"/>
      <c r="AB169" s="342"/>
      <c r="AC169" s="342"/>
      <c r="AD169" s="342"/>
      <c r="AE169" s="342"/>
    </row>
    <row r="170" spans="1:31">
      <c r="A170" s="577" t="str" cm="1">
        <f t="array" ref="A170">Weryfikacja_wypelnienia_KO_Projekt</f>
        <v/>
      </c>
      <c r="B170" s="9"/>
      <c r="C170" s="304"/>
      <c r="D170" s="9"/>
      <c r="E170" s="55"/>
      <c r="F170" s="55"/>
      <c r="G170" s="55"/>
      <c r="H170" s="55"/>
      <c r="I170" s="55"/>
      <c r="J170" s="342"/>
      <c r="K170" s="342"/>
      <c r="L170" s="342"/>
      <c r="M170" s="342"/>
      <c r="N170" s="342"/>
      <c r="O170" s="342"/>
      <c r="P170" s="342"/>
      <c r="Q170" s="342"/>
      <c r="R170" s="342"/>
      <c r="S170" s="342"/>
      <c r="T170" s="342"/>
      <c r="U170" s="342"/>
      <c r="V170" s="342"/>
      <c r="W170" s="342"/>
      <c r="X170" s="342"/>
      <c r="Y170" s="342"/>
      <c r="Z170" s="342"/>
      <c r="AA170" s="342"/>
      <c r="AB170" s="342"/>
      <c r="AC170" s="342"/>
      <c r="AD170" s="342"/>
      <c r="AE170" s="342"/>
    </row>
    <row r="171" spans="1:31">
      <c r="A171" s="577" t="str" cm="1">
        <f t="array" ref="A171">Weryfikacja_wypelnienia_KO_Projekt</f>
        <v/>
      </c>
      <c r="B171" s="9"/>
      <c r="C171" s="304"/>
      <c r="D171" s="9"/>
      <c r="E171" s="55"/>
      <c r="F171" s="55"/>
      <c r="G171" s="55"/>
      <c r="H171" s="55"/>
      <c r="I171" s="55"/>
      <c r="J171" s="342"/>
      <c r="K171" s="342"/>
      <c r="L171" s="342"/>
      <c r="M171" s="342"/>
      <c r="N171" s="342"/>
      <c r="O171" s="342"/>
      <c r="P171" s="342"/>
      <c r="Q171" s="342"/>
      <c r="R171" s="342"/>
      <c r="S171" s="342"/>
      <c r="T171" s="342"/>
      <c r="U171" s="342"/>
      <c r="V171" s="342"/>
      <c r="W171" s="342"/>
      <c r="X171" s="342"/>
      <c r="Y171" s="342"/>
      <c r="Z171" s="342"/>
      <c r="AA171" s="342"/>
      <c r="AB171" s="342"/>
      <c r="AC171" s="342"/>
      <c r="AD171" s="342"/>
      <c r="AE171" s="342"/>
    </row>
    <row r="172" spans="1:31">
      <c r="A172" s="577" t="str" cm="1">
        <f t="array" ref="A172">Weryfikacja_wypelnienia_KO_Projekt</f>
        <v/>
      </c>
      <c r="B172" s="9"/>
      <c r="C172" s="304"/>
      <c r="D172" s="9"/>
      <c r="E172" s="55"/>
      <c r="F172" s="55"/>
      <c r="G172" s="55"/>
      <c r="H172" s="55"/>
      <c r="I172" s="55"/>
      <c r="J172" s="342"/>
      <c r="K172" s="342"/>
      <c r="L172" s="342"/>
      <c r="M172" s="342"/>
      <c r="N172" s="342"/>
      <c r="O172" s="342"/>
      <c r="P172" s="342"/>
      <c r="Q172" s="342"/>
      <c r="R172" s="342"/>
      <c r="S172" s="342"/>
      <c r="T172" s="342"/>
      <c r="U172" s="342"/>
      <c r="V172" s="342"/>
      <c r="W172" s="342"/>
      <c r="X172" s="342"/>
      <c r="Y172" s="342"/>
      <c r="Z172" s="342"/>
      <c r="AA172" s="342"/>
      <c r="AB172" s="342"/>
      <c r="AC172" s="342"/>
      <c r="AD172" s="342"/>
      <c r="AE172" s="342"/>
    </row>
    <row r="173" spans="1:31">
      <c r="A173" s="577" t="str" cm="1">
        <f t="array" ref="A173">Weryfikacja_wypelnienia_KO_Projekt</f>
        <v/>
      </c>
      <c r="B173" s="9"/>
      <c r="C173" s="304"/>
      <c r="D173" s="9"/>
      <c r="E173" s="55"/>
      <c r="F173" s="55"/>
      <c r="G173" s="55"/>
      <c r="H173" s="55"/>
      <c r="I173" s="55"/>
      <c r="J173" s="342"/>
      <c r="K173" s="342"/>
      <c r="L173" s="342"/>
      <c r="M173" s="342"/>
      <c r="N173" s="342"/>
      <c r="O173" s="342"/>
      <c r="P173" s="342"/>
      <c r="Q173" s="342"/>
      <c r="R173" s="342"/>
      <c r="S173" s="342"/>
      <c r="T173" s="342"/>
      <c r="U173" s="342"/>
      <c r="V173" s="342"/>
      <c r="W173" s="342"/>
      <c r="X173" s="342"/>
      <c r="Y173" s="342"/>
      <c r="Z173" s="342"/>
      <c r="AA173" s="342"/>
      <c r="AB173" s="342"/>
      <c r="AC173" s="342"/>
      <c r="AD173" s="342"/>
      <c r="AE173" s="342"/>
    </row>
    <row r="174" spans="1:31">
      <c r="A174" s="577" t="str" cm="1">
        <f t="array" ref="A174">Weryfikacja_wypelnienia_KO_Projekt</f>
        <v/>
      </c>
      <c r="B174" s="9"/>
      <c r="C174" s="304"/>
      <c r="D174" s="9"/>
      <c r="E174" s="55"/>
      <c r="F174" s="55"/>
      <c r="G174" s="55"/>
      <c r="H174" s="55"/>
      <c r="I174" s="55"/>
      <c r="J174" s="342"/>
      <c r="K174" s="342"/>
      <c r="L174" s="342"/>
      <c r="M174" s="342"/>
      <c r="N174" s="342"/>
      <c r="O174" s="342"/>
      <c r="P174" s="342"/>
      <c r="Q174" s="342"/>
      <c r="R174" s="342"/>
      <c r="S174" s="342"/>
      <c r="T174" s="342"/>
      <c r="U174" s="342"/>
      <c r="V174" s="342"/>
      <c r="W174" s="342"/>
      <c r="X174" s="342"/>
      <c r="Y174" s="342"/>
      <c r="Z174" s="342"/>
      <c r="AA174" s="342"/>
      <c r="AB174" s="342"/>
      <c r="AC174" s="342"/>
      <c r="AD174" s="342"/>
      <c r="AE174" s="342"/>
    </row>
    <row r="175" spans="1:31">
      <c r="A175" s="577" t="str" cm="1">
        <f t="array" ref="A175">Weryfikacja_wypelnienia_KO_Projekt</f>
        <v/>
      </c>
      <c r="B175" s="9"/>
      <c r="C175" s="304"/>
      <c r="D175" s="9"/>
      <c r="E175" s="55"/>
      <c r="F175" s="55"/>
      <c r="G175" s="55"/>
      <c r="H175" s="55"/>
      <c r="I175" s="55"/>
      <c r="J175" s="342"/>
      <c r="K175" s="342"/>
      <c r="L175" s="342"/>
      <c r="M175" s="342"/>
      <c r="N175" s="342"/>
      <c r="O175" s="342"/>
      <c r="P175" s="342"/>
      <c r="Q175" s="342"/>
      <c r="R175" s="342"/>
      <c r="S175" s="342"/>
      <c r="T175" s="342"/>
      <c r="U175" s="342"/>
      <c r="V175" s="342"/>
      <c r="W175" s="342"/>
      <c r="X175" s="342"/>
      <c r="Y175" s="342"/>
      <c r="Z175" s="342"/>
      <c r="AA175" s="342"/>
      <c r="AB175" s="342"/>
      <c r="AC175" s="342"/>
      <c r="AD175" s="342"/>
      <c r="AE175" s="342"/>
    </row>
    <row r="176" spans="1:31">
      <c r="A176" s="577" t="str" cm="1">
        <f t="array" ref="A176">Weryfikacja_wypelnienia_KO_Projekt</f>
        <v/>
      </c>
      <c r="B176" s="9"/>
      <c r="C176" s="304"/>
      <c r="D176" s="9"/>
      <c r="E176" s="55"/>
      <c r="F176" s="55"/>
      <c r="G176" s="55"/>
      <c r="H176" s="55"/>
      <c r="I176" s="55"/>
      <c r="J176" s="342"/>
      <c r="K176" s="342"/>
      <c r="L176" s="342"/>
      <c r="M176" s="342"/>
      <c r="N176" s="342"/>
      <c r="O176" s="342"/>
      <c r="P176" s="342"/>
      <c r="Q176" s="342"/>
      <c r="R176" s="342"/>
      <c r="S176" s="342"/>
      <c r="T176" s="342"/>
      <c r="U176" s="342"/>
      <c r="V176" s="342"/>
      <c r="W176" s="342"/>
      <c r="X176" s="342"/>
      <c r="Y176" s="342"/>
      <c r="Z176" s="342"/>
      <c r="AA176" s="342"/>
      <c r="AB176" s="342"/>
      <c r="AC176" s="342"/>
      <c r="AD176" s="342"/>
      <c r="AE176" s="342"/>
    </row>
    <row r="177" spans="1:31">
      <c r="A177" s="577" t="str" cm="1">
        <f t="array" ref="A177">Weryfikacja_wypelnienia_KO_Projekt</f>
        <v/>
      </c>
      <c r="B177" s="9"/>
      <c r="C177" s="304"/>
      <c r="D177" s="9"/>
      <c r="E177" s="55"/>
      <c r="F177" s="55"/>
      <c r="G177" s="55"/>
      <c r="H177" s="55"/>
      <c r="I177" s="55"/>
      <c r="J177" s="342"/>
      <c r="K177" s="342"/>
      <c r="L177" s="342"/>
      <c r="M177" s="342"/>
      <c r="N177" s="342"/>
      <c r="O177" s="342"/>
      <c r="P177" s="342"/>
      <c r="Q177" s="342"/>
      <c r="R177" s="342"/>
      <c r="S177" s="342"/>
      <c r="T177" s="342"/>
      <c r="U177" s="342"/>
      <c r="V177" s="342"/>
      <c r="W177" s="342"/>
      <c r="X177" s="342"/>
      <c r="Y177" s="342"/>
      <c r="Z177" s="342"/>
      <c r="AA177" s="342"/>
      <c r="AB177" s="342"/>
      <c r="AC177" s="342"/>
      <c r="AD177" s="342"/>
      <c r="AE177" s="342"/>
    </row>
    <row r="178" spans="1:31">
      <c r="A178" s="577" t="str" cm="1">
        <f t="array" ref="A178">Weryfikacja_wypelnienia_KO_Projekt</f>
        <v/>
      </c>
      <c r="B178" s="9"/>
      <c r="C178" s="304"/>
      <c r="D178" s="9"/>
      <c r="E178" s="55"/>
      <c r="F178" s="55"/>
      <c r="G178" s="55"/>
      <c r="H178" s="55"/>
      <c r="I178" s="55"/>
      <c r="J178" s="342"/>
      <c r="K178" s="342"/>
      <c r="L178" s="342"/>
      <c r="M178" s="342"/>
      <c r="N178" s="342"/>
      <c r="O178" s="342"/>
      <c r="P178" s="342"/>
      <c r="Q178" s="342"/>
      <c r="R178" s="342"/>
      <c r="S178" s="342"/>
      <c r="T178" s="342"/>
      <c r="U178" s="342"/>
      <c r="V178" s="342"/>
      <c r="W178" s="342"/>
      <c r="X178" s="342"/>
      <c r="Y178" s="342"/>
      <c r="Z178" s="342"/>
      <c r="AA178" s="342"/>
      <c r="AB178" s="342"/>
      <c r="AC178" s="342"/>
      <c r="AD178" s="342"/>
      <c r="AE178" s="342"/>
    </row>
    <row r="179" spans="1:31">
      <c r="A179" s="577" t="str" cm="1">
        <f t="array" ref="A179">Weryfikacja_wypelnienia_KO_Projekt</f>
        <v/>
      </c>
      <c r="B179" s="9"/>
      <c r="C179" s="304"/>
      <c r="D179" s="9"/>
      <c r="E179" s="55"/>
      <c r="F179" s="55"/>
      <c r="G179" s="55"/>
      <c r="H179" s="55"/>
      <c r="I179" s="55"/>
      <c r="J179" s="342"/>
      <c r="K179" s="342"/>
      <c r="L179" s="342"/>
      <c r="M179" s="342"/>
      <c r="N179" s="342"/>
      <c r="O179" s="342"/>
      <c r="P179" s="342"/>
      <c r="Q179" s="342"/>
      <c r="R179" s="342"/>
      <c r="S179" s="342"/>
      <c r="T179" s="342"/>
      <c r="U179" s="342"/>
      <c r="V179" s="342"/>
      <c r="W179" s="342"/>
      <c r="X179" s="342"/>
      <c r="Y179" s="342"/>
      <c r="Z179" s="342"/>
      <c r="AA179" s="342"/>
      <c r="AB179" s="342"/>
      <c r="AC179" s="342"/>
      <c r="AD179" s="342"/>
      <c r="AE179" s="342"/>
    </row>
    <row r="180" spans="1:31">
      <c r="A180" s="577" t="str" cm="1">
        <f t="array" ref="A180">Weryfikacja_wypelnienia_KO_Projekt</f>
        <v/>
      </c>
      <c r="B180" s="9"/>
      <c r="C180" s="304"/>
      <c r="D180" s="9"/>
      <c r="E180" s="55"/>
      <c r="F180" s="55"/>
      <c r="G180" s="55"/>
      <c r="H180" s="55"/>
      <c r="I180" s="55"/>
      <c r="J180" s="342"/>
      <c r="K180" s="342"/>
      <c r="L180" s="342"/>
      <c r="M180" s="342"/>
      <c r="N180" s="342"/>
      <c r="O180" s="342"/>
      <c r="P180" s="342"/>
      <c r="Q180" s="342"/>
      <c r="R180" s="342"/>
      <c r="S180" s="342"/>
      <c r="T180" s="342"/>
      <c r="U180" s="342"/>
      <c r="V180" s="342"/>
      <c r="W180" s="342"/>
      <c r="X180" s="342"/>
      <c r="Y180" s="342"/>
      <c r="Z180" s="342"/>
      <c r="AA180" s="342"/>
      <c r="AB180" s="342"/>
      <c r="AC180" s="342"/>
      <c r="AD180" s="342"/>
      <c r="AE180" s="342"/>
    </row>
    <row r="181" spans="1:31">
      <c r="A181" s="577" t="str" cm="1">
        <f t="array" ref="A181">Weryfikacja_wypelnienia_KO_Projekt</f>
        <v/>
      </c>
      <c r="B181" s="9"/>
      <c r="C181" s="304"/>
      <c r="D181" s="9"/>
      <c r="E181" s="55"/>
      <c r="F181" s="55"/>
      <c r="G181" s="55"/>
      <c r="H181" s="55"/>
      <c r="I181" s="55"/>
      <c r="J181" s="342"/>
      <c r="K181" s="342"/>
      <c r="L181" s="342"/>
      <c r="M181" s="342"/>
      <c r="N181" s="342"/>
      <c r="O181" s="342"/>
      <c r="P181" s="342"/>
      <c r="Q181" s="342"/>
      <c r="R181" s="342"/>
      <c r="S181" s="342"/>
      <c r="T181" s="342"/>
      <c r="U181" s="342"/>
      <c r="V181" s="342"/>
      <c r="W181" s="342"/>
      <c r="X181" s="342"/>
      <c r="Y181" s="342"/>
      <c r="Z181" s="342"/>
      <c r="AA181" s="342"/>
      <c r="AB181" s="342"/>
      <c r="AC181" s="342"/>
      <c r="AD181" s="342"/>
      <c r="AE181" s="342"/>
    </row>
    <row r="182" spans="1:31">
      <c r="B182" s="178" t="s">
        <v>324</v>
      </c>
      <c r="C182" s="179"/>
      <c r="D182" s="179"/>
      <c r="E182" s="179"/>
      <c r="F182" s="179"/>
      <c r="G182" s="179"/>
      <c r="H182" s="179"/>
      <c r="I182" s="179"/>
      <c r="J182" s="180">
        <f t="shared" ref="J182:W182" si="92">IF(LataProjekcji&lt;=Koniec,ROUND(SUM(J162:J181),0),0)</f>
        <v>0</v>
      </c>
      <c r="K182" s="180">
        <f t="shared" si="92"/>
        <v>0</v>
      </c>
      <c r="L182" s="180">
        <f t="shared" si="92"/>
        <v>0</v>
      </c>
      <c r="M182" s="180">
        <f t="shared" si="92"/>
        <v>0</v>
      </c>
      <c r="N182" s="180">
        <f t="shared" si="92"/>
        <v>0</v>
      </c>
      <c r="O182" s="180">
        <f t="shared" si="92"/>
        <v>0</v>
      </c>
      <c r="P182" s="180">
        <f t="shared" si="92"/>
        <v>0</v>
      </c>
      <c r="Q182" s="180">
        <f t="shared" si="92"/>
        <v>0</v>
      </c>
      <c r="R182" s="180">
        <f t="shared" si="92"/>
        <v>0</v>
      </c>
      <c r="S182" s="180">
        <f t="shared" si="92"/>
        <v>0</v>
      </c>
      <c r="T182" s="180">
        <f t="shared" si="92"/>
        <v>0</v>
      </c>
      <c r="U182" s="180">
        <f t="shared" si="92"/>
        <v>0</v>
      </c>
      <c r="V182" s="180">
        <f t="shared" si="92"/>
        <v>0</v>
      </c>
      <c r="W182" s="180">
        <f t="shared" si="92"/>
        <v>0</v>
      </c>
      <c r="X182" s="180">
        <f t="shared" ref="X182:AA182" si="93">IF(LataProjekcji&lt;=Koniec,ROUND(SUM(X162:X181),0),0)</f>
        <v>0</v>
      </c>
      <c r="Y182" s="180">
        <f t="shared" si="93"/>
        <v>0</v>
      </c>
      <c r="Z182" s="180">
        <f t="shared" si="93"/>
        <v>0</v>
      </c>
      <c r="AA182" s="180">
        <f t="shared" si="93"/>
        <v>0</v>
      </c>
      <c r="AB182" s="180">
        <f t="shared" ref="AB182:AE182" si="94">IF(LataProjekcji&lt;=Koniec,ROUND(SUM(AB162:AB181),0),0)</f>
        <v>0</v>
      </c>
      <c r="AC182" s="180">
        <f t="shared" si="94"/>
        <v>0</v>
      </c>
      <c r="AD182" s="180">
        <f t="shared" si="94"/>
        <v>0</v>
      </c>
      <c r="AE182" s="180">
        <f t="shared" si="94"/>
        <v>0</v>
      </c>
    </row>
    <row r="183" spans="1:31" ht="12" customHeight="1">
      <c r="B183" s="188" t="s">
        <v>321</v>
      </c>
      <c r="C183" s="189"/>
      <c r="D183" s="189"/>
      <c r="E183" s="190"/>
      <c r="F183" s="190"/>
      <c r="G183" s="190"/>
      <c r="H183" s="190"/>
      <c r="I183" s="190"/>
      <c r="J183" s="725" t="s">
        <v>322</v>
      </c>
      <c r="K183" s="726"/>
      <c r="L183" s="726"/>
      <c r="M183" s="726"/>
      <c r="N183" s="726"/>
      <c r="O183" s="726"/>
      <c r="P183" s="726"/>
      <c r="Q183" s="726"/>
      <c r="R183" s="726"/>
      <c r="S183" s="726"/>
      <c r="T183" s="726"/>
      <c r="U183" s="726"/>
      <c r="V183" s="726"/>
      <c r="W183" s="726"/>
      <c r="X183" s="726"/>
      <c r="Y183" s="726"/>
      <c r="Z183" s="726"/>
      <c r="AA183" s="726"/>
      <c r="AB183" s="726"/>
      <c r="AC183" s="726"/>
      <c r="AD183" s="726"/>
      <c r="AE183" s="726"/>
    </row>
    <row r="184" spans="1:31">
      <c r="B184" s="62" t="str">
        <f t="shared" ref="B184:B190" si="95">IF(ISBLANK(B162),"",B162)</f>
        <v/>
      </c>
      <c r="C184" s="466" t="str">
        <f t="shared" ref="C184:D203" si="96">IF(ISBLANK(C162),"",C162)</f>
        <v/>
      </c>
      <c r="D184" s="62" t="str">
        <f t="shared" si="96"/>
        <v/>
      </c>
      <c r="E184" s="62"/>
      <c r="F184" s="62"/>
      <c r="G184" s="62"/>
      <c r="H184" s="62"/>
      <c r="I184" s="62"/>
      <c r="J184" s="326"/>
      <c r="K184" s="326"/>
      <c r="L184" s="326"/>
      <c r="M184" s="326">
        <v>0.5</v>
      </c>
      <c r="N184" s="326">
        <v>0.5</v>
      </c>
      <c r="O184" s="326">
        <v>0.5</v>
      </c>
      <c r="P184" s="326"/>
      <c r="Q184" s="326"/>
      <c r="R184" s="326"/>
      <c r="S184" s="326"/>
      <c r="T184" s="326"/>
      <c r="U184" s="326"/>
      <c r="V184" s="326"/>
      <c r="W184" s="326"/>
      <c r="X184" s="326"/>
      <c r="Y184" s="326"/>
      <c r="Z184" s="326"/>
      <c r="AA184" s="326"/>
      <c r="AB184" s="326"/>
      <c r="AC184" s="326"/>
      <c r="AD184" s="326"/>
      <c r="AE184" s="326"/>
    </row>
    <row r="185" spans="1:31">
      <c r="B185" s="62" t="str">
        <f t="shared" si="95"/>
        <v/>
      </c>
      <c r="C185" s="466" t="str">
        <f t="shared" si="96"/>
        <v/>
      </c>
      <c r="D185" s="62" t="str">
        <f t="shared" si="96"/>
        <v/>
      </c>
      <c r="E185" s="62"/>
      <c r="F185" s="62"/>
      <c r="G185" s="62"/>
      <c r="H185" s="62"/>
      <c r="I185" s="62"/>
      <c r="J185" s="326"/>
      <c r="K185" s="326"/>
      <c r="L185" s="326"/>
      <c r="M185" s="326"/>
      <c r="N185" s="326"/>
      <c r="O185" s="326"/>
      <c r="P185" s="326"/>
      <c r="Q185" s="326"/>
      <c r="R185" s="326"/>
      <c r="S185" s="326"/>
      <c r="T185" s="326"/>
      <c r="U185" s="326"/>
      <c r="V185" s="326"/>
      <c r="W185" s="326"/>
      <c r="X185" s="326"/>
      <c r="Y185" s="326"/>
      <c r="Z185" s="326"/>
      <c r="AA185" s="326"/>
      <c r="AB185" s="326"/>
      <c r="AC185" s="326"/>
      <c r="AD185" s="326"/>
      <c r="AE185" s="326"/>
    </row>
    <row r="186" spans="1:31">
      <c r="B186" s="62" t="str">
        <f t="shared" si="95"/>
        <v/>
      </c>
      <c r="C186" s="466" t="str">
        <f t="shared" si="96"/>
        <v/>
      </c>
      <c r="D186" s="62" t="str">
        <f t="shared" si="96"/>
        <v/>
      </c>
      <c r="E186" s="62"/>
      <c r="F186" s="62"/>
      <c r="G186" s="62"/>
      <c r="H186" s="62"/>
      <c r="I186" s="62"/>
      <c r="J186" s="326"/>
      <c r="K186" s="326"/>
      <c r="L186" s="326"/>
      <c r="M186" s="326"/>
      <c r="N186" s="326"/>
      <c r="O186" s="326"/>
      <c r="P186" s="326"/>
      <c r="Q186" s="326"/>
      <c r="R186" s="326"/>
      <c r="S186" s="326"/>
      <c r="T186" s="326"/>
      <c r="U186" s="326"/>
      <c r="V186" s="326"/>
      <c r="W186" s="326"/>
      <c r="X186" s="326"/>
      <c r="Y186" s="326"/>
      <c r="Z186" s="326"/>
      <c r="AA186" s="326"/>
      <c r="AB186" s="326"/>
      <c r="AC186" s="326"/>
      <c r="AD186" s="326"/>
      <c r="AE186" s="326"/>
    </row>
    <row r="187" spans="1:31">
      <c r="B187" s="62" t="str">
        <f t="shared" si="95"/>
        <v/>
      </c>
      <c r="C187" s="466" t="str">
        <f t="shared" si="96"/>
        <v/>
      </c>
      <c r="D187" s="62" t="str">
        <f t="shared" si="96"/>
        <v/>
      </c>
      <c r="E187" s="62"/>
      <c r="F187" s="62"/>
      <c r="G187" s="62"/>
      <c r="H187" s="62"/>
      <c r="I187" s="62"/>
      <c r="J187" s="326"/>
      <c r="K187" s="326"/>
      <c r="L187" s="326"/>
      <c r="M187" s="326"/>
      <c r="N187" s="326"/>
      <c r="O187" s="326"/>
      <c r="P187" s="326"/>
      <c r="Q187" s="326"/>
      <c r="R187" s="326"/>
      <c r="S187" s="326"/>
      <c r="T187" s="326"/>
      <c r="U187" s="326"/>
      <c r="V187" s="326"/>
      <c r="W187" s="326"/>
      <c r="X187" s="326"/>
      <c r="Y187" s="326"/>
      <c r="Z187" s="326"/>
      <c r="AA187" s="326"/>
      <c r="AB187" s="326"/>
      <c r="AC187" s="326"/>
      <c r="AD187" s="326"/>
      <c r="AE187" s="326"/>
    </row>
    <row r="188" spans="1:31">
      <c r="B188" s="62" t="str">
        <f t="shared" si="95"/>
        <v/>
      </c>
      <c r="C188" s="466" t="str">
        <f t="shared" si="96"/>
        <v/>
      </c>
      <c r="D188" s="62" t="str">
        <f t="shared" si="96"/>
        <v/>
      </c>
      <c r="E188" s="62"/>
      <c r="F188" s="62"/>
      <c r="G188" s="62"/>
      <c r="H188" s="62"/>
      <c r="I188" s="62"/>
      <c r="J188" s="326"/>
      <c r="K188" s="326"/>
      <c r="L188" s="326"/>
      <c r="M188" s="326"/>
      <c r="N188" s="326"/>
      <c r="O188" s="326"/>
      <c r="P188" s="326"/>
      <c r="Q188" s="326"/>
      <c r="R188" s="326"/>
      <c r="S188" s="326"/>
      <c r="T188" s="326"/>
      <c r="U188" s="326"/>
      <c r="V188" s="326"/>
      <c r="W188" s="326"/>
      <c r="X188" s="326"/>
      <c r="Y188" s="326"/>
      <c r="Z188" s="326"/>
      <c r="AA188" s="326"/>
      <c r="AB188" s="326"/>
      <c r="AC188" s="326"/>
      <c r="AD188" s="326"/>
      <c r="AE188" s="326"/>
    </row>
    <row r="189" spans="1:31">
      <c r="B189" s="62" t="str">
        <f t="shared" si="95"/>
        <v/>
      </c>
      <c r="C189" s="466" t="str">
        <f t="shared" si="96"/>
        <v/>
      </c>
      <c r="D189" s="62" t="str">
        <f t="shared" si="96"/>
        <v/>
      </c>
      <c r="E189" s="62"/>
      <c r="F189" s="62"/>
      <c r="G189" s="62"/>
      <c r="H189" s="62"/>
      <c r="I189" s="62"/>
      <c r="J189" s="326"/>
      <c r="K189" s="326"/>
      <c r="L189" s="326"/>
      <c r="M189" s="326"/>
      <c r="N189" s="326"/>
      <c r="O189" s="326"/>
      <c r="P189" s="326"/>
      <c r="Q189" s="326"/>
      <c r="R189" s="326"/>
      <c r="S189" s="326"/>
      <c r="T189" s="326"/>
      <c r="U189" s="326"/>
      <c r="V189" s="326"/>
      <c r="W189" s="326"/>
      <c r="X189" s="326"/>
      <c r="Y189" s="326"/>
      <c r="Z189" s="326"/>
      <c r="AA189" s="326"/>
      <c r="AB189" s="326"/>
      <c r="AC189" s="326"/>
      <c r="AD189" s="326"/>
      <c r="AE189" s="326"/>
    </row>
    <row r="190" spans="1:31">
      <c r="B190" s="62" t="str">
        <f t="shared" si="95"/>
        <v/>
      </c>
      <c r="C190" s="466" t="str">
        <f t="shared" si="96"/>
        <v/>
      </c>
      <c r="D190" s="62" t="str">
        <f t="shared" si="96"/>
        <v/>
      </c>
      <c r="E190" s="62"/>
      <c r="F190" s="62"/>
      <c r="G190" s="62"/>
      <c r="H190" s="62"/>
      <c r="I190" s="62"/>
      <c r="J190" s="326"/>
      <c r="K190" s="326"/>
      <c r="L190" s="326"/>
      <c r="M190" s="326"/>
      <c r="N190" s="326"/>
      <c r="O190" s="326"/>
      <c r="P190" s="326"/>
      <c r="Q190" s="326"/>
      <c r="R190" s="326"/>
      <c r="S190" s="326"/>
      <c r="T190" s="326"/>
      <c r="U190" s="326"/>
      <c r="V190" s="326"/>
      <c r="W190" s="326"/>
      <c r="X190" s="326"/>
      <c r="Y190" s="326"/>
      <c r="Z190" s="326"/>
      <c r="AA190" s="326"/>
      <c r="AB190" s="326"/>
      <c r="AC190" s="326"/>
      <c r="AD190" s="326"/>
      <c r="AE190" s="326"/>
    </row>
    <row r="191" spans="1:31">
      <c r="B191" s="62" t="str">
        <f t="shared" ref="B191:B203" si="97">IF(ISBLANK(B169),"",B169)</f>
        <v/>
      </c>
      <c r="C191" s="466" t="str">
        <f t="shared" si="96"/>
        <v/>
      </c>
      <c r="D191" s="62" t="str">
        <f t="shared" si="96"/>
        <v/>
      </c>
      <c r="E191" s="62"/>
      <c r="F191" s="62"/>
      <c r="G191" s="62"/>
      <c r="H191" s="62"/>
      <c r="I191" s="62"/>
      <c r="J191" s="326"/>
      <c r="K191" s="326"/>
      <c r="L191" s="326"/>
      <c r="M191" s="326"/>
      <c r="N191" s="326"/>
      <c r="O191" s="326"/>
      <c r="P191" s="326"/>
      <c r="Q191" s="326"/>
      <c r="R191" s="326"/>
      <c r="S191" s="326"/>
      <c r="T191" s="326"/>
      <c r="U191" s="326"/>
      <c r="V191" s="326"/>
      <c r="W191" s="326"/>
      <c r="X191" s="326"/>
      <c r="Y191" s="326"/>
      <c r="Z191" s="326"/>
      <c r="AA191" s="326"/>
      <c r="AB191" s="326"/>
      <c r="AC191" s="326"/>
      <c r="AD191" s="326"/>
      <c r="AE191" s="326"/>
    </row>
    <row r="192" spans="1:31">
      <c r="B192" s="62" t="str">
        <f t="shared" si="97"/>
        <v/>
      </c>
      <c r="C192" s="466" t="str">
        <f t="shared" si="96"/>
        <v/>
      </c>
      <c r="D192" s="62" t="str">
        <f t="shared" si="96"/>
        <v/>
      </c>
      <c r="E192" s="62"/>
      <c r="F192" s="62"/>
      <c r="G192" s="62"/>
      <c r="H192" s="62"/>
      <c r="I192" s="62"/>
      <c r="J192" s="326"/>
      <c r="K192" s="326"/>
      <c r="L192" s="326"/>
      <c r="M192" s="326"/>
      <c r="N192" s="326"/>
      <c r="O192" s="326"/>
      <c r="P192" s="326"/>
      <c r="Q192" s="326"/>
      <c r="R192" s="326"/>
      <c r="S192" s="326"/>
      <c r="T192" s="326"/>
      <c r="U192" s="326"/>
      <c r="V192" s="326"/>
      <c r="W192" s="326"/>
      <c r="X192" s="326"/>
      <c r="Y192" s="326"/>
      <c r="Z192" s="326"/>
      <c r="AA192" s="326"/>
      <c r="AB192" s="326"/>
      <c r="AC192" s="326"/>
      <c r="AD192" s="326"/>
      <c r="AE192" s="326"/>
    </row>
    <row r="193" spans="1:31">
      <c r="B193" s="62" t="str">
        <f t="shared" si="97"/>
        <v/>
      </c>
      <c r="C193" s="466" t="str">
        <f t="shared" si="96"/>
        <v/>
      </c>
      <c r="D193" s="62" t="str">
        <f t="shared" si="96"/>
        <v/>
      </c>
      <c r="E193" s="62"/>
      <c r="F193" s="62"/>
      <c r="G193" s="62"/>
      <c r="H193" s="62"/>
      <c r="I193" s="62"/>
      <c r="J193" s="326"/>
      <c r="K193" s="326"/>
      <c r="L193" s="326"/>
      <c r="M193" s="326"/>
      <c r="N193" s="326"/>
      <c r="O193" s="326"/>
      <c r="P193" s="326"/>
      <c r="Q193" s="326"/>
      <c r="R193" s="326"/>
      <c r="S193" s="326"/>
      <c r="T193" s="326"/>
      <c r="U193" s="326"/>
      <c r="V193" s="326"/>
      <c r="W193" s="326"/>
      <c r="X193" s="326"/>
      <c r="Y193" s="326"/>
      <c r="Z193" s="326"/>
      <c r="AA193" s="326"/>
      <c r="AB193" s="326"/>
      <c r="AC193" s="326"/>
      <c r="AD193" s="326"/>
      <c r="AE193" s="326"/>
    </row>
    <row r="194" spans="1:31">
      <c r="B194" s="62" t="str">
        <f t="shared" si="97"/>
        <v/>
      </c>
      <c r="C194" s="466" t="str">
        <f t="shared" si="96"/>
        <v/>
      </c>
      <c r="D194" s="62" t="str">
        <f t="shared" si="96"/>
        <v/>
      </c>
      <c r="E194" s="62"/>
      <c r="F194" s="62"/>
      <c r="G194" s="62"/>
      <c r="H194" s="62"/>
      <c r="I194" s="62"/>
      <c r="J194" s="326"/>
      <c r="K194" s="326"/>
      <c r="L194" s="326"/>
      <c r="M194" s="326"/>
      <c r="N194" s="326"/>
      <c r="O194" s="326"/>
      <c r="P194" s="326"/>
      <c r="Q194" s="326"/>
      <c r="R194" s="326"/>
      <c r="S194" s="326"/>
      <c r="T194" s="326"/>
      <c r="U194" s="326"/>
      <c r="V194" s="326"/>
      <c r="W194" s="326"/>
      <c r="X194" s="326"/>
      <c r="Y194" s="326"/>
      <c r="Z194" s="326"/>
      <c r="AA194" s="326"/>
      <c r="AB194" s="326"/>
      <c r="AC194" s="326"/>
      <c r="AD194" s="326"/>
      <c r="AE194" s="326"/>
    </row>
    <row r="195" spans="1:31">
      <c r="B195" s="62" t="str">
        <f t="shared" si="97"/>
        <v/>
      </c>
      <c r="C195" s="466" t="str">
        <f t="shared" si="96"/>
        <v/>
      </c>
      <c r="D195" s="62" t="str">
        <f t="shared" si="96"/>
        <v/>
      </c>
      <c r="E195" s="62"/>
      <c r="F195" s="62"/>
      <c r="G195" s="62"/>
      <c r="H195" s="62"/>
      <c r="I195" s="62"/>
      <c r="J195" s="326"/>
      <c r="K195" s="326"/>
      <c r="L195" s="326"/>
      <c r="M195" s="326"/>
      <c r="N195" s="326"/>
      <c r="O195" s="326"/>
      <c r="P195" s="326"/>
      <c r="Q195" s="326"/>
      <c r="R195" s="326"/>
      <c r="S195" s="326"/>
      <c r="T195" s="326"/>
      <c r="U195" s="326"/>
      <c r="V195" s="326"/>
      <c r="W195" s="326"/>
      <c r="X195" s="326"/>
      <c r="Y195" s="326"/>
      <c r="Z195" s="326"/>
      <c r="AA195" s="326"/>
      <c r="AB195" s="326"/>
      <c r="AC195" s="326"/>
      <c r="AD195" s="326"/>
      <c r="AE195" s="326"/>
    </row>
    <row r="196" spans="1:31">
      <c r="B196" s="62" t="str">
        <f t="shared" si="97"/>
        <v/>
      </c>
      <c r="C196" s="466" t="str">
        <f t="shared" si="96"/>
        <v/>
      </c>
      <c r="D196" s="62" t="str">
        <f t="shared" si="96"/>
        <v/>
      </c>
      <c r="E196" s="62"/>
      <c r="F196" s="62"/>
      <c r="G196" s="62"/>
      <c r="H196" s="62"/>
      <c r="I196" s="62"/>
      <c r="J196" s="326"/>
      <c r="K196" s="326"/>
      <c r="L196" s="326"/>
      <c r="M196" s="326"/>
      <c r="N196" s="326"/>
      <c r="O196" s="326"/>
      <c r="P196" s="326"/>
      <c r="Q196" s="326"/>
      <c r="R196" s="326"/>
      <c r="S196" s="326"/>
      <c r="T196" s="326"/>
      <c r="U196" s="326"/>
      <c r="V196" s="326"/>
      <c r="W196" s="326"/>
      <c r="X196" s="326"/>
      <c r="Y196" s="326"/>
      <c r="Z196" s="326"/>
      <c r="AA196" s="326"/>
      <c r="AB196" s="326"/>
      <c r="AC196" s="326"/>
      <c r="AD196" s="326"/>
      <c r="AE196" s="326"/>
    </row>
    <row r="197" spans="1:31">
      <c r="B197" s="62" t="str">
        <f t="shared" si="97"/>
        <v/>
      </c>
      <c r="C197" s="466" t="str">
        <f t="shared" si="96"/>
        <v/>
      </c>
      <c r="D197" s="62" t="str">
        <f t="shared" si="96"/>
        <v/>
      </c>
      <c r="E197" s="62"/>
      <c r="F197" s="62"/>
      <c r="G197" s="62"/>
      <c r="H197" s="62"/>
      <c r="I197" s="62"/>
      <c r="J197" s="326"/>
      <c r="K197" s="326"/>
      <c r="L197" s="326"/>
      <c r="M197" s="326"/>
      <c r="N197" s="326"/>
      <c r="O197" s="326"/>
      <c r="P197" s="326"/>
      <c r="Q197" s="326"/>
      <c r="R197" s="326"/>
      <c r="S197" s="326"/>
      <c r="T197" s="326"/>
      <c r="U197" s="326"/>
      <c r="V197" s="326"/>
      <c r="W197" s="326"/>
      <c r="X197" s="326"/>
      <c r="Y197" s="326"/>
      <c r="Z197" s="326"/>
      <c r="AA197" s="326"/>
      <c r="AB197" s="326"/>
      <c r="AC197" s="326"/>
      <c r="AD197" s="326"/>
      <c r="AE197" s="326"/>
    </row>
    <row r="198" spans="1:31">
      <c r="B198" s="62" t="str">
        <f t="shared" si="97"/>
        <v/>
      </c>
      <c r="C198" s="466" t="str">
        <f t="shared" si="96"/>
        <v/>
      </c>
      <c r="D198" s="62" t="str">
        <f t="shared" si="96"/>
        <v/>
      </c>
      <c r="E198" s="62"/>
      <c r="F198" s="62"/>
      <c r="G198" s="62"/>
      <c r="H198" s="62"/>
      <c r="I198" s="62"/>
      <c r="J198" s="326"/>
      <c r="K198" s="326"/>
      <c r="L198" s="326"/>
      <c r="M198" s="326"/>
      <c r="N198" s="326"/>
      <c r="O198" s="326"/>
      <c r="P198" s="326"/>
      <c r="Q198" s="326"/>
      <c r="R198" s="326"/>
      <c r="S198" s="326"/>
      <c r="T198" s="326"/>
      <c r="U198" s="326"/>
      <c r="V198" s="326"/>
      <c r="W198" s="326"/>
      <c r="X198" s="326"/>
      <c r="Y198" s="326"/>
      <c r="Z198" s="326"/>
      <c r="AA198" s="326"/>
      <c r="AB198" s="326"/>
      <c r="AC198" s="326"/>
      <c r="AD198" s="326"/>
      <c r="AE198" s="326"/>
    </row>
    <row r="199" spans="1:31">
      <c r="B199" s="62" t="str">
        <f t="shared" si="97"/>
        <v/>
      </c>
      <c r="C199" s="466" t="str">
        <f t="shared" si="96"/>
        <v/>
      </c>
      <c r="D199" s="62" t="str">
        <f t="shared" si="96"/>
        <v/>
      </c>
      <c r="E199" s="62"/>
      <c r="F199" s="62"/>
      <c r="G199" s="62"/>
      <c r="H199" s="62"/>
      <c r="I199" s="62"/>
      <c r="J199" s="326"/>
      <c r="K199" s="326"/>
      <c r="L199" s="326"/>
      <c r="M199" s="326"/>
      <c r="N199" s="326"/>
      <c r="O199" s="326"/>
      <c r="P199" s="326"/>
      <c r="Q199" s="326"/>
      <c r="R199" s="326"/>
      <c r="S199" s="326"/>
      <c r="T199" s="326"/>
      <c r="U199" s="326"/>
      <c r="V199" s="326"/>
      <c r="W199" s="326"/>
      <c r="X199" s="326"/>
      <c r="Y199" s="326"/>
      <c r="Z199" s="326"/>
      <c r="AA199" s="326"/>
      <c r="AB199" s="326"/>
      <c r="AC199" s="326"/>
      <c r="AD199" s="326"/>
      <c r="AE199" s="326"/>
    </row>
    <row r="200" spans="1:31">
      <c r="B200" s="62" t="str">
        <f t="shared" si="97"/>
        <v/>
      </c>
      <c r="C200" s="466" t="str">
        <f t="shared" si="96"/>
        <v/>
      </c>
      <c r="D200" s="62" t="str">
        <f t="shared" si="96"/>
        <v/>
      </c>
      <c r="E200" s="62"/>
      <c r="F200" s="62"/>
      <c r="G200" s="62"/>
      <c r="H200" s="62"/>
      <c r="I200" s="62"/>
      <c r="J200" s="326"/>
      <c r="K200" s="326"/>
      <c r="L200" s="326"/>
      <c r="M200" s="326"/>
      <c r="N200" s="326"/>
      <c r="O200" s="326"/>
      <c r="P200" s="326"/>
      <c r="Q200" s="326"/>
      <c r="R200" s="326"/>
      <c r="S200" s="326"/>
      <c r="T200" s="326"/>
      <c r="U200" s="326"/>
      <c r="V200" s="326"/>
      <c r="W200" s="326"/>
      <c r="X200" s="326"/>
      <c r="Y200" s="326"/>
      <c r="Z200" s="326"/>
      <c r="AA200" s="326"/>
      <c r="AB200" s="326"/>
      <c r="AC200" s="326"/>
      <c r="AD200" s="326"/>
      <c r="AE200" s="326"/>
    </row>
    <row r="201" spans="1:31">
      <c r="B201" s="62" t="str">
        <f t="shared" si="97"/>
        <v/>
      </c>
      <c r="C201" s="466" t="str">
        <f t="shared" si="96"/>
        <v/>
      </c>
      <c r="D201" s="62" t="str">
        <f t="shared" si="96"/>
        <v/>
      </c>
      <c r="E201" s="62"/>
      <c r="F201" s="62"/>
      <c r="G201" s="62"/>
      <c r="H201" s="62"/>
      <c r="I201" s="62"/>
      <c r="J201" s="326"/>
      <c r="K201" s="326"/>
      <c r="L201" s="326"/>
      <c r="M201" s="326"/>
      <c r="N201" s="326"/>
      <c r="O201" s="326"/>
      <c r="P201" s="326"/>
      <c r="Q201" s="326"/>
      <c r="R201" s="326"/>
      <c r="S201" s="326"/>
      <c r="T201" s="326"/>
      <c r="U201" s="326"/>
      <c r="V201" s="326"/>
      <c r="W201" s="326"/>
      <c r="X201" s="326"/>
      <c r="Y201" s="326"/>
      <c r="Z201" s="326"/>
      <c r="AA201" s="326"/>
      <c r="AB201" s="326"/>
      <c r="AC201" s="326"/>
      <c r="AD201" s="326"/>
      <c r="AE201" s="326"/>
    </row>
    <row r="202" spans="1:31">
      <c r="B202" s="62" t="str">
        <f t="shared" si="97"/>
        <v/>
      </c>
      <c r="C202" s="466" t="str">
        <f t="shared" si="96"/>
        <v/>
      </c>
      <c r="D202" s="62" t="str">
        <f t="shared" si="96"/>
        <v/>
      </c>
      <c r="E202" s="62"/>
      <c r="F202" s="62"/>
      <c r="G202" s="62"/>
      <c r="H202" s="62"/>
      <c r="I202" s="62"/>
      <c r="J202" s="326"/>
      <c r="K202" s="326"/>
      <c r="L202" s="326"/>
      <c r="M202" s="326"/>
      <c r="N202" s="326"/>
      <c r="O202" s="326"/>
      <c r="P202" s="326"/>
      <c r="Q202" s="326"/>
      <c r="R202" s="326"/>
      <c r="S202" s="326"/>
      <c r="T202" s="326"/>
      <c r="U202" s="326"/>
      <c r="V202" s="326"/>
      <c r="W202" s="326"/>
      <c r="X202" s="326"/>
      <c r="Y202" s="326"/>
      <c r="Z202" s="326"/>
      <c r="AA202" s="326"/>
      <c r="AB202" s="326"/>
      <c r="AC202" s="326"/>
      <c r="AD202" s="326"/>
      <c r="AE202" s="326"/>
    </row>
    <row r="203" spans="1:31">
      <c r="B203" s="62" t="str">
        <f t="shared" si="97"/>
        <v/>
      </c>
      <c r="C203" s="466" t="str">
        <f t="shared" si="96"/>
        <v/>
      </c>
      <c r="D203" s="62" t="str">
        <f t="shared" si="96"/>
        <v/>
      </c>
      <c r="E203" s="62"/>
      <c r="F203" s="62"/>
      <c r="G203" s="62"/>
      <c r="H203" s="62"/>
      <c r="I203" s="62"/>
      <c r="J203" s="326"/>
      <c r="K203" s="326"/>
      <c r="L203" s="326"/>
      <c r="M203" s="326"/>
      <c r="N203" s="326"/>
      <c r="O203" s="326"/>
      <c r="P203" s="326"/>
      <c r="Q203" s="326"/>
      <c r="R203" s="326"/>
      <c r="S203" s="326"/>
      <c r="T203" s="326"/>
      <c r="U203" s="326"/>
      <c r="V203" s="326"/>
      <c r="W203" s="326"/>
      <c r="X203" s="326"/>
      <c r="Y203" s="326"/>
      <c r="Z203" s="326"/>
      <c r="AA203" s="326"/>
      <c r="AB203" s="326"/>
      <c r="AC203" s="326"/>
      <c r="AD203" s="326"/>
      <c r="AE203" s="326"/>
    </row>
    <row r="204" spans="1:31"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spans="1:31"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spans="1:31">
      <c r="B206" s="347" t="s">
        <v>325</v>
      </c>
      <c r="C206" s="346" t="str">
        <f t="shared" ref="C206:AE206" si="98">C$114</f>
        <v>Kwalifikowalne</v>
      </c>
      <c r="D206" s="346" t="str">
        <f t="shared" si="98"/>
        <v>Koszty B+R</v>
      </c>
      <c r="E206" s="346"/>
      <c r="F206" s="346">
        <f t="shared" ca="1" si="98"/>
        <v>0</v>
      </c>
      <c r="G206" s="346">
        <f t="shared" ca="1" si="98"/>
        <v>0</v>
      </c>
      <c r="H206" s="346">
        <f t="shared" ca="1" si="98"/>
        <v>0</v>
      </c>
      <c r="I206" s="346" t="str">
        <f t="shared" si="98"/>
        <v/>
      </c>
      <c r="J206" s="346" t="str">
        <f t="shared" si="98"/>
        <v/>
      </c>
      <c r="K206" s="346" t="str">
        <f t="shared" si="98"/>
        <v>Uzupełnij dane</v>
      </c>
      <c r="L206" s="346" t="str">
        <f t="shared" si="98"/>
        <v/>
      </c>
      <c r="M206" s="346" t="str">
        <f t="shared" si="98"/>
        <v/>
      </c>
      <c r="N206" s="346" t="str">
        <f t="shared" si="98"/>
        <v/>
      </c>
      <c r="O206" s="346" t="str">
        <f t="shared" si="98"/>
        <v/>
      </c>
      <c r="P206" s="346" t="str">
        <f t="shared" si="98"/>
        <v/>
      </c>
      <c r="Q206" s="346" t="str">
        <f t="shared" si="98"/>
        <v/>
      </c>
      <c r="R206" s="346" t="str">
        <f t="shared" si="98"/>
        <v/>
      </c>
      <c r="S206" s="346" t="str">
        <f t="shared" si="98"/>
        <v/>
      </c>
      <c r="T206" s="346" t="str">
        <f t="shared" si="98"/>
        <v/>
      </c>
      <c r="U206" s="346" t="str">
        <f t="shared" si="98"/>
        <v/>
      </c>
      <c r="V206" s="346" t="str">
        <f t="shared" si="98"/>
        <v/>
      </c>
      <c r="W206" s="346" t="str">
        <f t="shared" si="98"/>
        <v/>
      </c>
      <c r="X206" s="346" t="str">
        <f t="shared" si="98"/>
        <v/>
      </c>
      <c r="Y206" s="346" t="str">
        <f t="shared" si="98"/>
        <v/>
      </c>
      <c r="Z206" s="346" t="str">
        <f t="shared" si="98"/>
        <v/>
      </c>
      <c r="AA206" s="346" t="str">
        <f t="shared" si="98"/>
        <v/>
      </c>
      <c r="AB206" s="346" t="str">
        <f t="shared" si="98"/>
        <v/>
      </c>
      <c r="AC206" s="346" t="str">
        <f t="shared" si="98"/>
        <v/>
      </c>
      <c r="AD206" s="346" t="str">
        <f t="shared" si="98"/>
        <v/>
      </c>
      <c r="AE206" s="346" t="str">
        <f t="shared" si="98"/>
        <v/>
      </c>
    </row>
    <row r="207" spans="1:31">
      <c r="A207" s="577" t="str" cm="1">
        <f t="array" ref="A207">Weryfikacja_wypelnienia_KO_Projekt</f>
        <v/>
      </c>
      <c r="B207" s="9"/>
      <c r="C207" s="305"/>
      <c r="D207" s="294"/>
      <c r="E207" s="295"/>
      <c r="F207" s="295"/>
      <c r="G207" s="295"/>
      <c r="H207" s="295"/>
      <c r="I207" s="295"/>
      <c r="J207" s="341"/>
      <c r="K207" s="341"/>
      <c r="L207" s="341"/>
      <c r="M207" s="341"/>
      <c r="N207" s="341"/>
      <c r="O207" s="341"/>
      <c r="P207" s="341"/>
      <c r="Q207" s="341"/>
      <c r="R207" s="341"/>
      <c r="S207" s="341"/>
      <c r="T207" s="341"/>
      <c r="U207" s="341"/>
      <c r="V207" s="341"/>
      <c r="W207" s="341"/>
      <c r="X207" s="341"/>
      <c r="Y207" s="341"/>
      <c r="Z207" s="341"/>
      <c r="AA207" s="341"/>
      <c r="AB207" s="341"/>
      <c r="AC207" s="341"/>
      <c r="AD207" s="341"/>
      <c r="AE207" s="341"/>
    </row>
    <row r="208" spans="1:31">
      <c r="A208" s="577" t="str" cm="1">
        <f t="array" ref="A208">Weryfikacja_wypelnienia_KO_Projekt</f>
        <v/>
      </c>
      <c r="B208" s="9"/>
      <c r="C208" s="304"/>
      <c r="D208" s="9"/>
      <c r="E208" s="55"/>
      <c r="F208" s="55"/>
      <c r="G208" s="55"/>
      <c r="H208" s="55"/>
      <c r="I208" s="55"/>
      <c r="J208" s="342"/>
      <c r="K208" s="342"/>
      <c r="L208" s="342"/>
      <c r="M208" s="342"/>
      <c r="N208" s="342"/>
      <c r="O208" s="342"/>
      <c r="P208" s="342"/>
      <c r="Q208" s="342"/>
      <c r="R208" s="342"/>
      <c r="S208" s="342"/>
      <c r="T208" s="342"/>
      <c r="U208" s="342"/>
      <c r="V208" s="342"/>
      <c r="W208" s="342"/>
      <c r="X208" s="342"/>
      <c r="Y208" s="342"/>
      <c r="Z208" s="342"/>
      <c r="AA208" s="342"/>
      <c r="AB208" s="342"/>
      <c r="AC208" s="342"/>
      <c r="AD208" s="342"/>
      <c r="AE208" s="342"/>
    </row>
    <row r="209" spans="1:31">
      <c r="A209" s="577" t="str" cm="1">
        <f t="array" ref="A209">Weryfikacja_wypelnienia_KO_Projekt</f>
        <v/>
      </c>
      <c r="B209" s="9"/>
      <c r="C209" s="304"/>
      <c r="D209" s="9"/>
      <c r="E209" s="55"/>
      <c r="F209" s="55"/>
      <c r="G209" s="55"/>
      <c r="H209" s="55"/>
      <c r="I209" s="55"/>
      <c r="J209" s="342"/>
      <c r="K209" s="342"/>
      <c r="L209" s="342"/>
      <c r="M209" s="342"/>
      <c r="N209" s="342"/>
      <c r="O209" s="342"/>
      <c r="P209" s="342"/>
      <c r="Q209" s="342"/>
      <c r="R209" s="342"/>
      <c r="S209" s="342"/>
      <c r="T209" s="342"/>
      <c r="U209" s="342"/>
      <c r="V209" s="342"/>
      <c r="W209" s="342"/>
      <c r="X209" s="342"/>
      <c r="Y209" s="342"/>
      <c r="Z209" s="342"/>
      <c r="AA209" s="342"/>
      <c r="AB209" s="342"/>
      <c r="AC209" s="342"/>
      <c r="AD209" s="342"/>
      <c r="AE209" s="342"/>
    </row>
    <row r="210" spans="1:31">
      <c r="A210" s="577" t="str" cm="1">
        <f t="array" ref="A210">Weryfikacja_wypelnienia_KO_Projekt</f>
        <v/>
      </c>
      <c r="B210" s="9"/>
      <c r="C210" s="304"/>
      <c r="D210" s="9"/>
      <c r="E210" s="55"/>
      <c r="F210" s="55"/>
      <c r="G210" s="55"/>
      <c r="H210" s="55"/>
      <c r="I210" s="55"/>
      <c r="J210" s="342"/>
      <c r="K210" s="342"/>
      <c r="L210" s="342"/>
      <c r="M210" s="342"/>
      <c r="N210" s="342"/>
      <c r="O210" s="342"/>
      <c r="P210" s="342"/>
      <c r="Q210" s="342"/>
      <c r="R210" s="342"/>
      <c r="S210" s="342"/>
      <c r="T210" s="342"/>
      <c r="U210" s="342"/>
      <c r="V210" s="342"/>
      <c r="W210" s="342"/>
      <c r="X210" s="342"/>
      <c r="Y210" s="342"/>
      <c r="Z210" s="342"/>
      <c r="AA210" s="342"/>
      <c r="AB210" s="342"/>
      <c r="AC210" s="342"/>
      <c r="AD210" s="342"/>
      <c r="AE210" s="342"/>
    </row>
    <row r="211" spans="1:31">
      <c r="A211" s="577" t="str" cm="1">
        <f t="array" ref="A211">Weryfikacja_wypelnienia_KO_Projekt</f>
        <v/>
      </c>
      <c r="B211" s="9"/>
      <c r="C211" s="304"/>
      <c r="D211" s="9"/>
      <c r="E211" s="55"/>
      <c r="F211" s="55"/>
      <c r="G211" s="55"/>
      <c r="H211" s="55"/>
      <c r="I211" s="55"/>
      <c r="J211" s="342"/>
      <c r="K211" s="342"/>
      <c r="L211" s="342"/>
      <c r="M211" s="342"/>
      <c r="N211" s="342"/>
      <c r="O211" s="342"/>
      <c r="P211" s="342"/>
      <c r="Q211" s="342"/>
      <c r="R211" s="342"/>
      <c r="S211" s="342"/>
      <c r="T211" s="342"/>
      <c r="U211" s="342"/>
      <c r="V211" s="342"/>
      <c r="W211" s="342"/>
      <c r="X211" s="342"/>
      <c r="Y211" s="342"/>
      <c r="Z211" s="342"/>
      <c r="AA211" s="342"/>
      <c r="AB211" s="342"/>
      <c r="AC211" s="342"/>
      <c r="AD211" s="342"/>
      <c r="AE211" s="342"/>
    </row>
    <row r="212" spans="1:31">
      <c r="B212" s="178" t="s">
        <v>326</v>
      </c>
      <c r="C212" s="179"/>
      <c r="D212" s="179"/>
      <c r="E212" s="179"/>
      <c r="F212" s="179"/>
      <c r="G212" s="179"/>
      <c r="H212" s="179"/>
      <c r="I212" s="179"/>
      <c r="J212" s="180">
        <f t="shared" ref="J212:W212" si="99">IF(LataProjekcji&lt;=Koniec,ROUND(SUM(J207:J211),0),0)</f>
        <v>0</v>
      </c>
      <c r="K212" s="180">
        <f t="shared" si="99"/>
        <v>0</v>
      </c>
      <c r="L212" s="180">
        <f t="shared" si="99"/>
        <v>0</v>
      </c>
      <c r="M212" s="180">
        <f t="shared" si="99"/>
        <v>0</v>
      </c>
      <c r="N212" s="180">
        <f t="shared" si="99"/>
        <v>0</v>
      </c>
      <c r="O212" s="180">
        <f t="shared" si="99"/>
        <v>0</v>
      </c>
      <c r="P212" s="180">
        <f t="shared" si="99"/>
        <v>0</v>
      </c>
      <c r="Q212" s="180">
        <f t="shared" si="99"/>
        <v>0</v>
      </c>
      <c r="R212" s="180">
        <f t="shared" si="99"/>
        <v>0</v>
      </c>
      <c r="S212" s="180">
        <f t="shared" si="99"/>
        <v>0</v>
      </c>
      <c r="T212" s="180">
        <f t="shared" si="99"/>
        <v>0</v>
      </c>
      <c r="U212" s="180">
        <f t="shared" si="99"/>
        <v>0</v>
      </c>
      <c r="V212" s="180">
        <f t="shared" si="99"/>
        <v>0</v>
      </c>
      <c r="W212" s="180">
        <f t="shared" si="99"/>
        <v>0</v>
      </c>
      <c r="X212" s="180">
        <f t="shared" ref="X212:AA212" si="100">IF(LataProjekcji&lt;=Koniec,ROUND(SUM(X207:X211),0),0)</f>
        <v>0</v>
      </c>
      <c r="Y212" s="180">
        <f t="shared" si="100"/>
        <v>0</v>
      </c>
      <c r="Z212" s="180">
        <f t="shared" si="100"/>
        <v>0</v>
      </c>
      <c r="AA212" s="180">
        <f t="shared" si="100"/>
        <v>0</v>
      </c>
      <c r="AB212" s="180">
        <f t="shared" ref="AB212:AE212" si="101">IF(LataProjekcji&lt;=Koniec,ROUND(SUM(AB207:AB211),0),0)</f>
        <v>0</v>
      </c>
      <c r="AC212" s="180">
        <f t="shared" si="101"/>
        <v>0</v>
      </c>
      <c r="AD212" s="180">
        <f t="shared" si="101"/>
        <v>0</v>
      </c>
      <c r="AE212" s="180">
        <f t="shared" si="101"/>
        <v>0</v>
      </c>
    </row>
    <row r="213" spans="1:31">
      <c r="B213" s="188" t="s">
        <v>321</v>
      </c>
      <c r="C213" s="189"/>
      <c r="D213" s="189"/>
      <c r="E213" s="190"/>
      <c r="F213" s="190"/>
      <c r="G213" s="190"/>
      <c r="H213" s="190"/>
      <c r="I213" s="190"/>
      <c r="J213" s="725" t="s">
        <v>322</v>
      </c>
      <c r="K213" s="726"/>
      <c r="L213" s="726"/>
      <c r="M213" s="726"/>
      <c r="N213" s="726"/>
      <c r="O213" s="726"/>
      <c r="P213" s="726"/>
      <c r="Q213" s="726"/>
      <c r="R213" s="726"/>
      <c r="S213" s="726"/>
      <c r="T213" s="726"/>
      <c r="U213" s="726"/>
      <c r="V213" s="726"/>
      <c r="W213" s="726"/>
      <c r="X213" s="726"/>
      <c r="Y213" s="726"/>
      <c r="Z213" s="726"/>
      <c r="AA213" s="726"/>
      <c r="AB213" s="726"/>
      <c r="AC213" s="726"/>
      <c r="AD213" s="726"/>
      <c r="AE213" s="726"/>
    </row>
    <row r="214" spans="1:31">
      <c r="B214" s="187" t="str">
        <f t="shared" ref="B214:D218" si="102">IF(ISBLANK(B207),"",B207)</f>
        <v/>
      </c>
      <c r="C214" s="187" t="str">
        <f t="shared" si="102"/>
        <v/>
      </c>
      <c r="D214" s="187" t="str">
        <f t="shared" si="102"/>
        <v/>
      </c>
      <c r="E214" s="187"/>
      <c r="F214" s="187"/>
      <c r="G214" s="187"/>
      <c r="H214" s="187"/>
      <c r="I214" s="187"/>
      <c r="J214" s="326"/>
      <c r="K214" s="326"/>
      <c r="L214" s="326"/>
      <c r="M214" s="326"/>
      <c r="N214" s="326"/>
      <c r="O214" s="326"/>
      <c r="P214" s="326"/>
      <c r="Q214" s="326"/>
      <c r="R214" s="326"/>
      <c r="S214" s="326"/>
      <c r="T214" s="326"/>
      <c r="U214" s="326"/>
      <c r="V214" s="326"/>
      <c r="W214" s="326"/>
      <c r="X214" s="326"/>
      <c r="Y214" s="326"/>
      <c r="Z214" s="326"/>
      <c r="AA214" s="326"/>
      <c r="AB214" s="326"/>
      <c r="AC214" s="326"/>
      <c r="AD214" s="326"/>
      <c r="AE214" s="326"/>
    </row>
    <row r="215" spans="1:31">
      <c r="B215" s="62" t="str">
        <f t="shared" si="102"/>
        <v/>
      </c>
      <c r="C215" s="62" t="str">
        <f t="shared" si="102"/>
        <v/>
      </c>
      <c r="D215" s="62" t="str">
        <f t="shared" si="102"/>
        <v/>
      </c>
      <c r="E215" s="62"/>
      <c r="F215" s="62"/>
      <c r="G215" s="62"/>
      <c r="H215" s="62"/>
      <c r="I215" s="62"/>
      <c r="J215" s="326"/>
      <c r="K215" s="326"/>
      <c r="L215" s="326"/>
      <c r="M215" s="326"/>
      <c r="N215" s="326"/>
      <c r="O215" s="326"/>
      <c r="P215" s="326"/>
      <c r="Q215" s="326"/>
      <c r="R215" s="326"/>
      <c r="S215" s="326"/>
      <c r="T215" s="326"/>
      <c r="U215" s="326"/>
      <c r="V215" s="326"/>
      <c r="W215" s="326"/>
      <c r="X215" s="326"/>
      <c r="Y215" s="326"/>
      <c r="Z215" s="326"/>
      <c r="AA215" s="326"/>
      <c r="AB215" s="326"/>
      <c r="AC215" s="326"/>
      <c r="AD215" s="326"/>
      <c r="AE215" s="326"/>
    </row>
    <row r="216" spans="1:31">
      <c r="B216" s="62" t="str">
        <f t="shared" si="102"/>
        <v/>
      </c>
      <c r="C216" s="62" t="str">
        <f t="shared" si="102"/>
        <v/>
      </c>
      <c r="D216" s="62" t="str">
        <f t="shared" si="102"/>
        <v/>
      </c>
      <c r="E216" s="62"/>
      <c r="F216" s="62"/>
      <c r="G216" s="62"/>
      <c r="H216" s="62"/>
      <c r="I216" s="62"/>
      <c r="J216" s="326"/>
      <c r="K216" s="326"/>
      <c r="L216" s="326"/>
      <c r="M216" s="326"/>
      <c r="N216" s="326"/>
      <c r="O216" s="326"/>
      <c r="P216" s="326"/>
      <c r="Q216" s="326"/>
      <c r="R216" s="326"/>
      <c r="S216" s="326"/>
      <c r="T216" s="326"/>
      <c r="U216" s="326"/>
      <c r="V216" s="326"/>
      <c r="W216" s="326"/>
      <c r="X216" s="326"/>
      <c r="Y216" s="326"/>
      <c r="Z216" s="326"/>
      <c r="AA216" s="326"/>
      <c r="AB216" s="326"/>
      <c r="AC216" s="326"/>
      <c r="AD216" s="326"/>
      <c r="AE216" s="326"/>
    </row>
    <row r="217" spans="1:31">
      <c r="B217" s="62" t="str">
        <f t="shared" si="102"/>
        <v/>
      </c>
      <c r="C217" s="62" t="str">
        <f t="shared" si="102"/>
        <v/>
      </c>
      <c r="D217" s="62" t="str">
        <f t="shared" si="102"/>
        <v/>
      </c>
      <c r="E217" s="62"/>
      <c r="F217" s="62"/>
      <c r="G217" s="62"/>
      <c r="H217" s="62"/>
      <c r="I217" s="62"/>
      <c r="J217" s="326"/>
      <c r="K217" s="326"/>
      <c r="L217" s="326"/>
      <c r="M217" s="326"/>
      <c r="N217" s="326"/>
      <c r="O217" s="326"/>
      <c r="P217" s="326"/>
      <c r="Q217" s="326"/>
      <c r="R217" s="326"/>
      <c r="S217" s="326"/>
      <c r="T217" s="326"/>
      <c r="U217" s="326"/>
      <c r="V217" s="326"/>
      <c r="W217" s="326"/>
      <c r="X217" s="326"/>
      <c r="Y217" s="326"/>
      <c r="Z217" s="326"/>
      <c r="AA217" s="326"/>
      <c r="AB217" s="326"/>
      <c r="AC217" s="326"/>
      <c r="AD217" s="326"/>
      <c r="AE217" s="326"/>
    </row>
    <row r="218" spans="1:31">
      <c r="B218" s="62" t="str">
        <f t="shared" si="102"/>
        <v/>
      </c>
      <c r="C218" s="62" t="str">
        <f t="shared" si="102"/>
        <v/>
      </c>
      <c r="D218" s="62" t="str">
        <f t="shared" si="102"/>
        <v/>
      </c>
      <c r="E218" s="62"/>
      <c r="F218" s="62"/>
      <c r="G218" s="62"/>
      <c r="H218" s="62"/>
      <c r="I218" s="62"/>
      <c r="J218" s="326"/>
      <c r="K218" s="326"/>
      <c r="L218" s="326"/>
      <c r="M218" s="326"/>
      <c r="N218" s="326"/>
      <c r="O218" s="326"/>
      <c r="P218" s="326"/>
      <c r="Q218" s="326"/>
      <c r="R218" s="326"/>
      <c r="S218" s="326"/>
      <c r="T218" s="326"/>
      <c r="U218" s="326"/>
      <c r="V218" s="326"/>
      <c r="W218" s="326"/>
      <c r="X218" s="326"/>
      <c r="Y218" s="326"/>
      <c r="Z218" s="326"/>
      <c r="AA218" s="326"/>
      <c r="AB218" s="326"/>
      <c r="AC218" s="326"/>
      <c r="AD218" s="326"/>
      <c r="AE218" s="326"/>
    </row>
    <row r="219" spans="1:31"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spans="1:31"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spans="1:31">
      <c r="B221" s="347" t="s">
        <v>327</v>
      </c>
      <c r="C221" s="346" t="str">
        <f t="shared" ref="C221:AE221" si="103">C$114</f>
        <v>Kwalifikowalne</v>
      </c>
      <c r="D221" s="346" t="str">
        <f t="shared" si="103"/>
        <v>Koszty B+R</v>
      </c>
      <c r="E221" s="346"/>
      <c r="F221" s="346">
        <f t="shared" ca="1" si="103"/>
        <v>0</v>
      </c>
      <c r="G221" s="346">
        <f t="shared" ca="1" si="103"/>
        <v>0</v>
      </c>
      <c r="H221" s="346">
        <f t="shared" ca="1" si="103"/>
        <v>0</v>
      </c>
      <c r="I221" s="346" t="str">
        <f t="shared" si="103"/>
        <v/>
      </c>
      <c r="J221" s="346" t="str">
        <f t="shared" si="103"/>
        <v/>
      </c>
      <c r="K221" s="346" t="str">
        <f t="shared" si="103"/>
        <v>Uzupełnij dane</v>
      </c>
      <c r="L221" s="346" t="str">
        <f t="shared" si="103"/>
        <v/>
      </c>
      <c r="M221" s="346" t="str">
        <f t="shared" si="103"/>
        <v/>
      </c>
      <c r="N221" s="346" t="str">
        <f t="shared" si="103"/>
        <v/>
      </c>
      <c r="O221" s="346" t="str">
        <f t="shared" si="103"/>
        <v/>
      </c>
      <c r="P221" s="346" t="str">
        <f t="shared" si="103"/>
        <v/>
      </c>
      <c r="Q221" s="346" t="str">
        <f t="shared" si="103"/>
        <v/>
      </c>
      <c r="R221" s="346" t="str">
        <f t="shared" si="103"/>
        <v/>
      </c>
      <c r="S221" s="346" t="str">
        <f t="shared" si="103"/>
        <v/>
      </c>
      <c r="T221" s="346" t="str">
        <f t="shared" si="103"/>
        <v/>
      </c>
      <c r="U221" s="346" t="str">
        <f t="shared" si="103"/>
        <v/>
      </c>
      <c r="V221" s="346" t="str">
        <f t="shared" si="103"/>
        <v/>
      </c>
      <c r="W221" s="346" t="str">
        <f t="shared" si="103"/>
        <v/>
      </c>
      <c r="X221" s="346" t="str">
        <f t="shared" si="103"/>
        <v/>
      </c>
      <c r="Y221" s="346" t="str">
        <f t="shared" si="103"/>
        <v/>
      </c>
      <c r="Z221" s="346" t="str">
        <f t="shared" si="103"/>
        <v/>
      </c>
      <c r="AA221" s="346" t="str">
        <f t="shared" si="103"/>
        <v/>
      </c>
      <c r="AB221" s="346" t="str">
        <f t="shared" si="103"/>
        <v/>
      </c>
      <c r="AC221" s="346" t="str">
        <f t="shared" si="103"/>
        <v/>
      </c>
      <c r="AD221" s="346" t="str">
        <f t="shared" si="103"/>
        <v/>
      </c>
      <c r="AE221" s="346" t="str">
        <f t="shared" si="103"/>
        <v/>
      </c>
    </row>
    <row r="222" spans="1:31">
      <c r="B222" s="7" t="s">
        <v>328</v>
      </c>
      <c r="C222" s="7"/>
      <c r="D222" s="7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</row>
    <row r="223" spans="1:31">
      <c r="A223" s="577" t="str" cm="1">
        <f t="array" ref="A223">Weryfikacja_wypelnienia_KO_Projekt</f>
        <v/>
      </c>
      <c r="B223" s="9"/>
      <c r="C223" s="304"/>
      <c r="D223" s="9"/>
      <c r="E223" s="55"/>
      <c r="F223" s="55"/>
      <c r="G223" s="55"/>
      <c r="H223" s="55"/>
      <c r="I223" s="55"/>
      <c r="J223" s="342"/>
      <c r="K223" s="342"/>
      <c r="L223" s="342"/>
      <c r="M223" s="342"/>
      <c r="N223" s="342"/>
      <c r="O223" s="342"/>
      <c r="P223" s="342"/>
      <c r="Q223" s="342"/>
      <c r="R223" s="342"/>
      <c r="S223" s="342"/>
      <c r="T223" s="342"/>
      <c r="U223" s="342"/>
      <c r="V223" s="342"/>
      <c r="W223" s="342"/>
      <c r="X223" s="342"/>
      <c r="Y223" s="342"/>
      <c r="Z223" s="342"/>
      <c r="AA223" s="342"/>
      <c r="AB223" s="342"/>
      <c r="AC223" s="342"/>
      <c r="AD223" s="342"/>
      <c r="AE223" s="342"/>
    </row>
    <row r="224" spans="1:31">
      <c r="A224" s="577" t="str" cm="1">
        <f t="array" ref="A224">Weryfikacja_wypelnienia_KO_Projekt</f>
        <v/>
      </c>
      <c r="B224" s="9"/>
      <c r="C224" s="304"/>
      <c r="D224" s="9"/>
      <c r="E224" s="55"/>
      <c r="F224" s="55"/>
      <c r="G224" s="55"/>
      <c r="H224" s="55"/>
      <c r="I224" s="55"/>
      <c r="J224" s="342"/>
      <c r="K224" s="342"/>
      <c r="L224" s="342"/>
      <c r="M224" s="342"/>
      <c r="N224" s="342"/>
      <c r="O224" s="342"/>
      <c r="P224" s="342"/>
      <c r="Q224" s="342"/>
      <c r="R224" s="342"/>
      <c r="S224" s="342"/>
      <c r="T224" s="342"/>
      <c r="U224" s="342"/>
      <c r="V224" s="342"/>
      <c r="W224" s="342"/>
      <c r="X224" s="342"/>
      <c r="Y224" s="342"/>
      <c r="Z224" s="342"/>
      <c r="AA224" s="342"/>
      <c r="AB224" s="342"/>
      <c r="AC224" s="342"/>
      <c r="AD224" s="342"/>
      <c r="AE224" s="342"/>
    </row>
    <row r="225" spans="1:31">
      <c r="A225" s="577" t="str" cm="1">
        <f t="array" ref="A225">Weryfikacja_wypelnienia_KO_Projekt</f>
        <v/>
      </c>
      <c r="B225" s="9"/>
      <c r="C225" s="304"/>
      <c r="D225" s="9"/>
      <c r="E225" s="55"/>
      <c r="F225" s="55"/>
      <c r="G225" s="55"/>
      <c r="H225" s="55"/>
      <c r="I225" s="55"/>
      <c r="J225" s="342"/>
      <c r="K225" s="342"/>
      <c r="L225" s="342"/>
      <c r="M225" s="342"/>
      <c r="N225" s="342"/>
      <c r="O225" s="342"/>
      <c r="P225" s="342"/>
      <c r="Q225" s="342"/>
      <c r="R225" s="342"/>
      <c r="S225" s="342"/>
      <c r="T225" s="342"/>
      <c r="U225" s="342"/>
      <c r="V225" s="342"/>
      <c r="W225" s="342"/>
      <c r="X225" s="342"/>
      <c r="Y225" s="342"/>
      <c r="Z225" s="342"/>
      <c r="AA225" s="342"/>
      <c r="AB225" s="342"/>
      <c r="AC225" s="342"/>
      <c r="AD225" s="342"/>
      <c r="AE225" s="342"/>
    </row>
    <row r="226" spans="1:31">
      <c r="A226" s="577" t="str" cm="1">
        <f t="array" ref="A226">Weryfikacja_wypelnienia_KO_Projekt</f>
        <v/>
      </c>
      <c r="B226" s="9"/>
      <c r="C226" s="304"/>
      <c r="D226" s="9"/>
      <c r="E226" s="55"/>
      <c r="F226" s="55"/>
      <c r="G226" s="55"/>
      <c r="H226" s="55"/>
      <c r="I226" s="55"/>
      <c r="J226" s="342"/>
      <c r="K226" s="342"/>
      <c r="L226" s="342"/>
      <c r="M226" s="342"/>
      <c r="N226" s="342"/>
      <c r="O226" s="342"/>
      <c r="P226" s="342"/>
      <c r="Q226" s="342"/>
      <c r="R226" s="342"/>
      <c r="S226" s="342"/>
      <c r="T226" s="342"/>
      <c r="U226" s="342"/>
      <c r="V226" s="342"/>
      <c r="W226" s="342"/>
      <c r="X226" s="342"/>
      <c r="Y226" s="342"/>
      <c r="Z226" s="342"/>
      <c r="AA226" s="342"/>
      <c r="AB226" s="342"/>
      <c r="AC226" s="342"/>
      <c r="AD226" s="342"/>
      <c r="AE226" s="342"/>
    </row>
    <row r="227" spans="1:31">
      <c r="A227" s="577" t="str" cm="1">
        <f t="array" ref="A227">Weryfikacja_wypelnienia_KO_Projekt</f>
        <v/>
      </c>
      <c r="B227" s="9"/>
      <c r="C227" s="304"/>
      <c r="D227" s="9"/>
      <c r="E227" s="55"/>
      <c r="F227" s="55"/>
      <c r="G227" s="55"/>
      <c r="H227" s="55"/>
      <c r="I227" s="55"/>
      <c r="J227" s="342"/>
      <c r="K227" s="342"/>
      <c r="L227" s="342"/>
      <c r="M227" s="342"/>
      <c r="N227" s="342"/>
      <c r="O227" s="342"/>
      <c r="P227" s="342"/>
      <c r="Q227" s="342"/>
      <c r="R227" s="342"/>
      <c r="S227" s="342"/>
      <c r="T227" s="342"/>
      <c r="U227" s="342"/>
      <c r="V227" s="342"/>
      <c r="W227" s="342"/>
      <c r="X227" s="342"/>
      <c r="Y227" s="342"/>
      <c r="Z227" s="342"/>
      <c r="AA227" s="342"/>
      <c r="AB227" s="342"/>
      <c r="AC227" s="342"/>
      <c r="AD227" s="342"/>
      <c r="AE227" s="342"/>
    </row>
    <row r="228" spans="1:31">
      <c r="A228" s="577" t="str" cm="1">
        <f t="array" ref="A228">Weryfikacja_wypelnienia_KO_Projekt</f>
        <v/>
      </c>
      <c r="B228" s="9"/>
      <c r="C228" s="304"/>
      <c r="D228" s="9"/>
      <c r="E228" s="55"/>
      <c r="F228" s="55"/>
      <c r="G228" s="55"/>
      <c r="H228" s="55"/>
      <c r="I228" s="55"/>
      <c r="J228" s="342"/>
      <c r="K228" s="342"/>
      <c r="L228" s="342"/>
      <c r="M228" s="342"/>
      <c r="N228" s="342"/>
      <c r="O228" s="342"/>
      <c r="P228" s="342"/>
      <c r="Q228" s="342"/>
      <c r="R228" s="342"/>
      <c r="S228" s="342"/>
      <c r="T228" s="342"/>
      <c r="U228" s="342"/>
      <c r="V228" s="342"/>
      <c r="W228" s="342"/>
      <c r="X228" s="342"/>
      <c r="Y228" s="342"/>
      <c r="Z228" s="342"/>
      <c r="AA228" s="342"/>
      <c r="AB228" s="342"/>
      <c r="AC228" s="342"/>
      <c r="AD228" s="342"/>
      <c r="AE228" s="342"/>
    </row>
    <row r="229" spans="1:31">
      <c r="A229" s="577" t="str" cm="1">
        <f t="array" ref="A229">Weryfikacja_wypelnienia_KO_Projekt</f>
        <v/>
      </c>
      <c r="B229" s="9"/>
      <c r="C229" s="304"/>
      <c r="D229" s="9"/>
      <c r="E229" s="55"/>
      <c r="F229" s="55"/>
      <c r="G229" s="55"/>
      <c r="H229" s="55"/>
      <c r="I229" s="55"/>
      <c r="J229" s="342"/>
      <c r="K229" s="342"/>
      <c r="L229" s="342"/>
      <c r="M229" s="342"/>
      <c r="N229" s="342"/>
      <c r="O229" s="342"/>
      <c r="P229" s="342"/>
      <c r="Q229" s="342"/>
      <c r="R229" s="342"/>
      <c r="S229" s="342"/>
      <c r="T229" s="342"/>
      <c r="U229" s="342"/>
      <c r="V229" s="342"/>
      <c r="W229" s="342"/>
      <c r="X229" s="342"/>
      <c r="Y229" s="342"/>
      <c r="Z229" s="342"/>
      <c r="AA229" s="342"/>
      <c r="AB229" s="342"/>
      <c r="AC229" s="342"/>
      <c r="AD229" s="342"/>
      <c r="AE229" s="342"/>
    </row>
    <row r="230" spans="1:31">
      <c r="A230" s="577" t="str" cm="1">
        <f t="array" ref="A230">Weryfikacja_wypelnienia_KO_Projekt</f>
        <v/>
      </c>
      <c r="B230" s="9"/>
      <c r="C230" s="304"/>
      <c r="D230" s="9"/>
      <c r="E230" s="55"/>
      <c r="F230" s="55"/>
      <c r="G230" s="55"/>
      <c r="H230" s="55"/>
      <c r="I230" s="55"/>
      <c r="J230" s="342"/>
      <c r="K230" s="342"/>
      <c r="L230" s="342"/>
      <c r="M230" s="342"/>
      <c r="N230" s="342"/>
      <c r="O230" s="342"/>
      <c r="P230" s="342"/>
      <c r="Q230" s="342"/>
      <c r="R230" s="342"/>
      <c r="S230" s="342"/>
      <c r="T230" s="342"/>
      <c r="U230" s="342"/>
      <c r="V230" s="342"/>
      <c r="W230" s="342"/>
      <c r="X230" s="342"/>
      <c r="Y230" s="342"/>
      <c r="Z230" s="342"/>
      <c r="AA230" s="342"/>
      <c r="AB230" s="342"/>
      <c r="AC230" s="342"/>
      <c r="AD230" s="342"/>
      <c r="AE230" s="342"/>
    </row>
    <row r="231" spans="1:31">
      <c r="A231" s="577" t="str" cm="1">
        <f t="array" ref="A231">Weryfikacja_wypelnienia_KO_Projekt</f>
        <v/>
      </c>
      <c r="B231" s="9"/>
      <c r="C231" s="304"/>
      <c r="D231" s="9"/>
      <c r="E231" s="55"/>
      <c r="F231" s="55"/>
      <c r="G231" s="55"/>
      <c r="H231" s="55"/>
      <c r="I231" s="55"/>
      <c r="J231" s="342"/>
      <c r="K231" s="342"/>
      <c r="L231" s="342"/>
      <c r="M231" s="342"/>
      <c r="N231" s="342"/>
      <c r="O231" s="342"/>
      <c r="P231" s="342"/>
      <c r="Q231" s="342"/>
      <c r="R231" s="342"/>
      <c r="S231" s="342"/>
      <c r="T231" s="342"/>
      <c r="U231" s="342"/>
      <c r="V231" s="342"/>
      <c r="W231" s="342"/>
      <c r="X231" s="342"/>
      <c r="Y231" s="342"/>
      <c r="Z231" s="342"/>
      <c r="AA231" s="342"/>
      <c r="AB231" s="342"/>
      <c r="AC231" s="342"/>
      <c r="AD231" s="342"/>
      <c r="AE231" s="342"/>
    </row>
    <row r="232" spans="1:31">
      <c r="A232" s="577" t="str" cm="1">
        <f t="array" ref="A232">Weryfikacja_wypelnienia_KO_Projekt</f>
        <v/>
      </c>
      <c r="B232" s="9"/>
      <c r="C232" s="304"/>
      <c r="D232" s="9"/>
      <c r="E232" s="55"/>
      <c r="F232" s="55"/>
      <c r="G232" s="55"/>
      <c r="H232" s="55"/>
      <c r="I232" s="55"/>
      <c r="J232" s="342"/>
      <c r="K232" s="342"/>
      <c r="L232" s="342"/>
      <c r="M232" s="342"/>
      <c r="N232" s="342"/>
      <c r="O232" s="342"/>
      <c r="P232" s="342"/>
      <c r="Q232" s="342"/>
      <c r="R232" s="342"/>
      <c r="S232" s="342"/>
      <c r="T232" s="342"/>
      <c r="U232" s="342"/>
      <c r="V232" s="342"/>
      <c r="W232" s="342"/>
      <c r="X232" s="342"/>
      <c r="Y232" s="342"/>
      <c r="Z232" s="342"/>
      <c r="AA232" s="342"/>
      <c r="AB232" s="342"/>
      <c r="AC232" s="342"/>
      <c r="AD232" s="342"/>
      <c r="AE232" s="342"/>
    </row>
    <row r="233" spans="1:31">
      <c r="A233" s="577" t="str" cm="1">
        <f t="array" ref="A233">Weryfikacja_wypelnienia_KO_Projekt</f>
        <v/>
      </c>
      <c r="B233" s="9"/>
      <c r="C233" s="304"/>
      <c r="D233" s="9"/>
      <c r="E233" s="55"/>
      <c r="F233" s="55"/>
      <c r="G233" s="55"/>
      <c r="H233" s="55"/>
      <c r="I233" s="55"/>
      <c r="J233" s="342"/>
      <c r="K233" s="342"/>
      <c r="L233" s="342"/>
      <c r="M233" s="342"/>
      <c r="N233" s="342"/>
      <c r="O233" s="342"/>
      <c r="P233" s="342"/>
      <c r="Q233" s="342"/>
      <c r="R233" s="342"/>
      <c r="S233" s="342"/>
      <c r="T233" s="342"/>
      <c r="U233" s="342"/>
      <c r="V233" s="342"/>
      <c r="W233" s="342"/>
      <c r="X233" s="342"/>
      <c r="Y233" s="342"/>
      <c r="Z233" s="342"/>
      <c r="AA233" s="342"/>
      <c r="AB233" s="342"/>
      <c r="AC233" s="342"/>
      <c r="AD233" s="342"/>
      <c r="AE233" s="342"/>
    </row>
    <row r="234" spans="1:31">
      <c r="A234" s="577" t="str" cm="1">
        <f t="array" ref="A234">Weryfikacja_wypelnienia_KO_Projekt</f>
        <v/>
      </c>
      <c r="B234" s="9"/>
      <c r="C234" s="304"/>
      <c r="D234" s="9"/>
      <c r="E234" s="55"/>
      <c r="F234" s="55"/>
      <c r="G234" s="55"/>
      <c r="H234" s="55"/>
      <c r="I234" s="55"/>
      <c r="J234" s="342"/>
      <c r="K234" s="342"/>
      <c r="L234" s="342"/>
      <c r="M234" s="342"/>
      <c r="N234" s="342"/>
      <c r="O234" s="342"/>
      <c r="P234" s="342"/>
      <c r="Q234" s="342"/>
      <c r="R234" s="342"/>
      <c r="S234" s="342"/>
      <c r="T234" s="342"/>
      <c r="U234" s="342"/>
      <c r="V234" s="342"/>
      <c r="W234" s="342"/>
      <c r="X234" s="342"/>
      <c r="Y234" s="342"/>
      <c r="Z234" s="342"/>
      <c r="AA234" s="342"/>
      <c r="AB234" s="342"/>
      <c r="AC234" s="342"/>
      <c r="AD234" s="342"/>
      <c r="AE234" s="342"/>
    </row>
    <row r="235" spans="1:31">
      <c r="A235" s="577" t="str" cm="1">
        <f t="array" ref="A235">Weryfikacja_wypelnienia_KO_Projekt</f>
        <v/>
      </c>
      <c r="B235" s="9"/>
      <c r="C235" s="304"/>
      <c r="D235" s="9"/>
      <c r="E235" s="55"/>
      <c r="F235" s="55"/>
      <c r="G235" s="55"/>
      <c r="H235" s="55"/>
      <c r="I235" s="55"/>
      <c r="J235" s="342"/>
      <c r="K235" s="342"/>
      <c r="L235" s="342"/>
      <c r="M235" s="342"/>
      <c r="N235" s="342"/>
      <c r="O235" s="342"/>
      <c r="P235" s="342"/>
      <c r="Q235" s="342"/>
      <c r="R235" s="342"/>
      <c r="S235" s="342"/>
      <c r="T235" s="342"/>
      <c r="U235" s="342"/>
      <c r="V235" s="342"/>
      <c r="W235" s="342"/>
      <c r="X235" s="342"/>
      <c r="Y235" s="342"/>
      <c r="Z235" s="342"/>
      <c r="AA235" s="342"/>
      <c r="AB235" s="342"/>
      <c r="AC235" s="342"/>
      <c r="AD235" s="342"/>
      <c r="AE235" s="342"/>
    </row>
    <row r="236" spans="1:31">
      <c r="A236" s="577" t="str" cm="1">
        <f t="array" ref="A236">Weryfikacja_wypelnienia_KO_Projekt</f>
        <v/>
      </c>
      <c r="B236" s="9"/>
      <c r="C236" s="304"/>
      <c r="D236" s="9"/>
      <c r="E236" s="55"/>
      <c r="F236" s="55"/>
      <c r="G236" s="55"/>
      <c r="H236" s="55"/>
      <c r="I236" s="55"/>
      <c r="J236" s="342"/>
      <c r="K236" s="342"/>
      <c r="L236" s="342"/>
      <c r="M236" s="342"/>
      <c r="N236" s="342"/>
      <c r="O236" s="342"/>
      <c r="P236" s="342"/>
      <c r="Q236" s="342"/>
      <c r="R236" s="342"/>
      <c r="S236" s="342"/>
      <c r="T236" s="342"/>
      <c r="U236" s="342"/>
      <c r="V236" s="342"/>
      <c r="W236" s="342"/>
      <c r="X236" s="342"/>
      <c r="Y236" s="342"/>
      <c r="Z236" s="342"/>
      <c r="AA236" s="342"/>
      <c r="AB236" s="342"/>
      <c r="AC236" s="342"/>
      <c r="AD236" s="342"/>
      <c r="AE236" s="342"/>
    </row>
    <row r="237" spans="1:31">
      <c r="A237" s="577" t="str" cm="1">
        <f t="array" ref="A237">Weryfikacja_wypelnienia_KO_Projekt</f>
        <v/>
      </c>
      <c r="B237" s="9"/>
      <c r="C237" s="304"/>
      <c r="D237" s="9"/>
      <c r="E237" s="55"/>
      <c r="F237" s="55"/>
      <c r="G237" s="55"/>
      <c r="H237" s="55"/>
      <c r="I237" s="55"/>
      <c r="J237" s="342"/>
      <c r="K237" s="342"/>
      <c r="L237" s="342"/>
      <c r="M237" s="342"/>
      <c r="N237" s="342"/>
      <c r="O237" s="342"/>
      <c r="P237" s="342"/>
      <c r="Q237" s="342"/>
      <c r="R237" s="342"/>
      <c r="S237" s="342"/>
      <c r="T237" s="342"/>
      <c r="U237" s="342"/>
      <c r="V237" s="342"/>
      <c r="W237" s="342"/>
      <c r="X237" s="342"/>
      <c r="Y237" s="342"/>
      <c r="Z237" s="342"/>
      <c r="AA237" s="342"/>
      <c r="AB237" s="342"/>
      <c r="AC237" s="342"/>
      <c r="AD237" s="342"/>
      <c r="AE237" s="342"/>
    </row>
    <row r="238" spans="1:31">
      <c r="A238" s="577" t="str" cm="1">
        <f t="array" ref="A238">Weryfikacja_wypelnienia_KO_Projekt</f>
        <v/>
      </c>
      <c r="B238" s="9"/>
      <c r="C238" s="304"/>
      <c r="D238" s="9"/>
      <c r="E238" s="55"/>
      <c r="F238" s="55"/>
      <c r="G238" s="55"/>
      <c r="H238" s="55"/>
      <c r="I238" s="55"/>
      <c r="J238" s="342"/>
      <c r="K238" s="342"/>
      <c r="L238" s="342"/>
      <c r="M238" s="342"/>
      <c r="N238" s="342"/>
      <c r="O238" s="342"/>
      <c r="P238" s="342"/>
      <c r="Q238" s="342"/>
      <c r="R238" s="342"/>
      <c r="S238" s="342"/>
      <c r="T238" s="342"/>
      <c r="U238" s="342"/>
      <c r="V238" s="342"/>
      <c r="W238" s="342"/>
      <c r="X238" s="342"/>
      <c r="Y238" s="342"/>
      <c r="Z238" s="342"/>
      <c r="AA238" s="342"/>
      <c r="AB238" s="342"/>
      <c r="AC238" s="342"/>
      <c r="AD238" s="342"/>
      <c r="AE238" s="342"/>
    </row>
    <row r="239" spans="1:31">
      <c r="A239" s="577" t="str" cm="1">
        <f t="array" ref="A239">Weryfikacja_wypelnienia_KO_Projekt</f>
        <v/>
      </c>
      <c r="B239" s="9"/>
      <c r="C239" s="304"/>
      <c r="D239" s="9"/>
      <c r="E239" s="55"/>
      <c r="F239" s="55"/>
      <c r="G239" s="55"/>
      <c r="H239" s="55"/>
      <c r="I239" s="55"/>
      <c r="J239" s="342"/>
      <c r="K239" s="342"/>
      <c r="L239" s="342"/>
      <c r="M239" s="342"/>
      <c r="N239" s="342"/>
      <c r="O239" s="342"/>
      <c r="P239" s="342"/>
      <c r="Q239" s="342"/>
      <c r="R239" s="342"/>
      <c r="S239" s="342"/>
      <c r="T239" s="342"/>
      <c r="U239" s="342"/>
      <c r="V239" s="342"/>
      <c r="W239" s="342"/>
      <c r="X239" s="342"/>
      <c r="Y239" s="342"/>
      <c r="Z239" s="342"/>
      <c r="AA239" s="342"/>
      <c r="AB239" s="342"/>
      <c r="AC239" s="342"/>
      <c r="AD239" s="342"/>
      <c r="AE239" s="342"/>
    </row>
    <row r="240" spans="1:31">
      <c r="A240" s="577" t="str" cm="1">
        <f t="array" ref="A240">Weryfikacja_wypelnienia_KO_Projekt</f>
        <v/>
      </c>
      <c r="B240" s="9"/>
      <c r="C240" s="304"/>
      <c r="D240" s="9"/>
      <c r="E240" s="55"/>
      <c r="F240" s="55"/>
      <c r="G240" s="55"/>
      <c r="H240" s="55"/>
      <c r="I240" s="55"/>
      <c r="J240" s="342"/>
      <c r="K240" s="342"/>
      <c r="L240" s="342"/>
      <c r="M240" s="342"/>
      <c r="N240" s="342"/>
      <c r="O240" s="342"/>
      <c r="P240" s="342"/>
      <c r="Q240" s="342"/>
      <c r="R240" s="342"/>
      <c r="S240" s="342"/>
      <c r="T240" s="342"/>
      <c r="U240" s="342"/>
      <c r="V240" s="342"/>
      <c r="W240" s="342"/>
      <c r="X240" s="342"/>
      <c r="Y240" s="342"/>
      <c r="Z240" s="342"/>
      <c r="AA240" s="342"/>
      <c r="AB240" s="342"/>
      <c r="AC240" s="342"/>
      <c r="AD240" s="342"/>
      <c r="AE240" s="342"/>
    </row>
    <row r="241" spans="1:31">
      <c r="A241" s="577" t="str" cm="1">
        <f t="array" ref="A241">Weryfikacja_wypelnienia_KO_Projekt</f>
        <v/>
      </c>
      <c r="B241" s="9"/>
      <c r="C241" s="304"/>
      <c r="D241" s="9"/>
      <c r="E241" s="55"/>
      <c r="F241" s="55"/>
      <c r="G241" s="55"/>
      <c r="H241" s="55"/>
      <c r="I241" s="55"/>
      <c r="J241" s="342"/>
      <c r="K241" s="342"/>
      <c r="L241" s="342"/>
      <c r="M241" s="342"/>
      <c r="N241" s="342"/>
      <c r="O241" s="342"/>
      <c r="P241" s="342"/>
      <c r="Q241" s="342"/>
      <c r="R241" s="342"/>
      <c r="S241" s="342"/>
      <c r="T241" s="342"/>
      <c r="U241" s="342"/>
      <c r="V241" s="342"/>
      <c r="W241" s="342"/>
      <c r="X241" s="342"/>
      <c r="Y241" s="342"/>
      <c r="Z241" s="342"/>
      <c r="AA241" s="342"/>
      <c r="AB241" s="342"/>
      <c r="AC241" s="342"/>
      <c r="AD241" s="342"/>
      <c r="AE241" s="342"/>
    </row>
    <row r="242" spans="1:31">
      <c r="A242" s="577" t="str" cm="1">
        <f t="array" ref="A242">Weryfikacja_wypelnienia_KO_Projekt</f>
        <v/>
      </c>
      <c r="B242" s="9"/>
      <c r="C242" s="304"/>
      <c r="D242" s="9"/>
      <c r="E242" s="55"/>
      <c r="F242" s="55"/>
      <c r="G242" s="55"/>
      <c r="H242" s="55"/>
      <c r="I242" s="55"/>
      <c r="J242" s="342"/>
      <c r="K242" s="342"/>
      <c r="L242" s="342"/>
      <c r="M242" s="342"/>
      <c r="N242" s="342"/>
      <c r="O242" s="342"/>
      <c r="P242" s="342"/>
      <c r="Q242" s="342"/>
      <c r="R242" s="342"/>
      <c r="S242" s="342"/>
      <c r="T242" s="342"/>
      <c r="U242" s="342"/>
      <c r="V242" s="342"/>
      <c r="W242" s="342"/>
      <c r="X242" s="342"/>
      <c r="Y242" s="342"/>
      <c r="Z242" s="342"/>
      <c r="AA242" s="342"/>
      <c r="AB242" s="342"/>
      <c r="AC242" s="342"/>
      <c r="AD242" s="342"/>
      <c r="AE242" s="342"/>
    </row>
    <row r="243" spans="1:31">
      <c r="A243" s="577" t="str" cm="1">
        <f t="array" ref="A243">Weryfikacja_wypelnienia_KO_Projekt</f>
        <v/>
      </c>
      <c r="B243" s="9"/>
      <c r="C243" s="304"/>
      <c r="D243" s="9"/>
      <c r="E243" s="55"/>
      <c r="F243" s="55"/>
      <c r="G243" s="55"/>
      <c r="H243" s="55"/>
      <c r="I243" s="55"/>
      <c r="J243" s="342"/>
      <c r="K243" s="342"/>
      <c r="L243" s="342"/>
      <c r="M243" s="342"/>
      <c r="N243" s="342"/>
      <c r="O243" s="342"/>
      <c r="P243" s="342"/>
      <c r="Q243" s="342"/>
      <c r="R243" s="342"/>
      <c r="S243" s="342"/>
      <c r="T243" s="342"/>
      <c r="U243" s="342"/>
      <c r="V243" s="342"/>
      <c r="W243" s="342"/>
      <c r="X243" s="342"/>
      <c r="Y243" s="342"/>
      <c r="Z243" s="342"/>
      <c r="AA243" s="342"/>
      <c r="AB243" s="342"/>
      <c r="AC243" s="342"/>
      <c r="AD243" s="342"/>
      <c r="AE243" s="342"/>
    </row>
    <row r="244" spans="1:31">
      <c r="A244" s="577" t="str" cm="1">
        <f t="array" ref="A244">Weryfikacja_wypelnienia_KO_Projekt</f>
        <v/>
      </c>
      <c r="B244" s="9"/>
      <c r="C244" s="304"/>
      <c r="D244" s="9"/>
      <c r="E244" s="55"/>
      <c r="F244" s="55"/>
      <c r="G244" s="55"/>
      <c r="H244" s="55"/>
      <c r="I244" s="55"/>
      <c r="J244" s="342"/>
      <c r="K244" s="342"/>
      <c r="L244" s="342"/>
      <c r="M244" s="342"/>
      <c r="N244" s="342"/>
      <c r="O244" s="342"/>
      <c r="P244" s="342"/>
      <c r="Q244" s="342"/>
      <c r="R244" s="342"/>
      <c r="S244" s="342"/>
      <c r="T244" s="342"/>
      <c r="U244" s="342"/>
      <c r="V244" s="342"/>
      <c r="W244" s="342"/>
      <c r="X244" s="342"/>
      <c r="Y244" s="342"/>
      <c r="Z244" s="342"/>
      <c r="AA244" s="342"/>
      <c r="AB244" s="342"/>
      <c r="AC244" s="342"/>
      <c r="AD244" s="342"/>
      <c r="AE244" s="342"/>
    </row>
    <row r="245" spans="1:31">
      <c r="A245" s="577" t="str" cm="1">
        <f t="array" ref="A245">Weryfikacja_wypelnienia_KO_Projekt</f>
        <v/>
      </c>
      <c r="B245" s="9"/>
      <c r="C245" s="304"/>
      <c r="D245" s="9"/>
      <c r="E245" s="55"/>
      <c r="F245" s="55"/>
      <c r="G245" s="55"/>
      <c r="H245" s="55"/>
      <c r="I245" s="55"/>
      <c r="J245" s="342"/>
      <c r="K245" s="342"/>
      <c r="L245" s="342"/>
      <c r="M245" s="342"/>
      <c r="N245" s="342"/>
      <c r="O245" s="342"/>
      <c r="P245" s="342"/>
      <c r="Q245" s="342"/>
      <c r="R245" s="342"/>
      <c r="S245" s="342"/>
      <c r="T245" s="342"/>
      <c r="U245" s="342"/>
      <c r="V245" s="342"/>
      <c r="W245" s="342"/>
      <c r="X245" s="342"/>
      <c r="Y245" s="342"/>
      <c r="Z245" s="342"/>
      <c r="AA245" s="342"/>
      <c r="AB245" s="342"/>
      <c r="AC245" s="342"/>
      <c r="AD245" s="342"/>
      <c r="AE245" s="342"/>
    </row>
    <row r="246" spans="1:31">
      <c r="A246" s="577" t="str" cm="1">
        <f t="array" ref="A246">Weryfikacja_wypelnienia_KO_Projekt</f>
        <v/>
      </c>
      <c r="B246" s="9"/>
      <c r="C246" s="304"/>
      <c r="D246" s="9"/>
      <c r="E246" s="55"/>
      <c r="F246" s="55"/>
      <c r="G246" s="55"/>
      <c r="H246" s="55"/>
      <c r="I246" s="55"/>
      <c r="J246" s="342"/>
      <c r="K246" s="342"/>
      <c r="L246" s="342"/>
      <c r="M246" s="342"/>
      <c r="N246" s="342"/>
      <c r="O246" s="342"/>
      <c r="P246" s="342"/>
      <c r="Q246" s="342"/>
      <c r="R246" s="342"/>
      <c r="S246" s="342"/>
      <c r="T246" s="342"/>
      <c r="U246" s="342"/>
      <c r="V246" s="342"/>
      <c r="W246" s="342"/>
      <c r="X246" s="342"/>
      <c r="Y246" s="342"/>
      <c r="Z246" s="342"/>
      <c r="AA246" s="342"/>
      <c r="AB246" s="342"/>
      <c r="AC246" s="342"/>
      <c r="AD246" s="342"/>
      <c r="AE246" s="342"/>
    </row>
    <row r="247" spans="1:31">
      <c r="A247" s="577" t="str" cm="1">
        <f t="array" ref="A247">Weryfikacja_wypelnienia_KO_Projekt</f>
        <v/>
      </c>
      <c r="B247" s="9"/>
      <c r="C247" s="304"/>
      <c r="D247" s="9"/>
      <c r="E247" s="55"/>
      <c r="F247" s="55"/>
      <c r="G247" s="55"/>
      <c r="H247" s="55"/>
      <c r="I247" s="55"/>
      <c r="J247" s="342"/>
      <c r="K247" s="342"/>
      <c r="L247" s="342"/>
      <c r="M247" s="342"/>
      <c r="N247" s="342"/>
      <c r="O247" s="342"/>
      <c r="P247" s="342"/>
      <c r="Q247" s="342"/>
      <c r="R247" s="342"/>
      <c r="S247" s="342"/>
      <c r="T247" s="342"/>
      <c r="U247" s="342"/>
      <c r="V247" s="342"/>
      <c r="W247" s="342"/>
      <c r="X247" s="342"/>
      <c r="Y247" s="342"/>
      <c r="Z247" s="342"/>
      <c r="AA247" s="342"/>
      <c r="AB247" s="342"/>
      <c r="AC247" s="342"/>
      <c r="AD247" s="342"/>
      <c r="AE247" s="342"/>
    </row>
    <row r="248" spans="1:31">
      <c r="A248" s="577" t="str" cm="1">
        <f t="array" ref="A248">Weryfikacja_wypelnienia_KO_Projekt</f>
        <v/>
      </c>
      <c r="B248" s="9"/>
      <c r="C248" s="304"/>
      <c r="D248" s="9"/>
      <c r="E248" s="55"/>
      <c r="F248" s="55"/>
      <c r="G248" s="55"/>
      <c r="H248" s="55"/>
      <c r="I248" s="55"/>
      <c r="J248" s="342"/>
      <c r="K248" s="342"/>
      <c r="L248" s="342"/>
      <c r="M248" s="342"/>
      <c r="N248" s="342"/>
      <c r="O248" s="342"/>
      <c r="P248" s="342"/>
      <c r="Q248" s="342"/>
      <c r="R248" s="342"/>
      <c r="S248" s="342"/>
      <c r="T248" s="342"/>
      <c r="U248" s="342"/>
      <c r="V248" s="342"/>
      <c r="W248" s="342"/>
      <c r="X248" s="342"/>
      <c r="Y248" s="342"/>
      <c r="Z248" s="342"/>
      <c r="AA248" s="342"/>
      <c r="AB248" s="342"/>
      <c r="AC248" s="342"/>
      <c r="AD248" s="342"/>
      <c r="AE248" s="342"/>
    </row>
    <row r="249" spans="1:31">
      <c r="A249" s="577" t="str" cm="1">
        <f t="array" ref="A249">Weryfikacja_wypelnienia_KO_Projekt</f>
        <v/>
      </c>
      <c r="B249" s="9"/>
      <c r="C249" s="304"/>
      <c r="D249" s="9"/>
      <c r="E249" s="55"/>
      <c r="F249" s="55"/>
      <c r="G249" s="55"/>
      <c r="H249" s="55"/>
      <c r="I249" s="55"/>
      <c r="J249" s="342"/>
      <c r="K249" s="342"/>
      <c r="L249" s="342"/>
      <c r="M249" s="342"/>
      <c r="N249" s="342"/>
      <c r="O249" s="342"/>
      <c r="P249" s="342"/>
      <c r="Q249" s="342"/>
      <c r="R249" s="342"/>
      <c r="S249" s="342"/>
      <c r="T249" s="342"/>
      <c r="U249" s="342"/>
      <c r="V249" s="342"/>
      <c r="W249" s="342"/>
      <c r="X249" s="342"/>
      <c r="Y249" s="342"/>
      <c r="Z249" s="342"/>
      <c r="AA249" s="342"/>
      <c r="AB249" s="342"/>
      <c r="AC249" s="342"/>
      <c r="AD249" s="342"/>
      <c r="AE249" s="342"/>
    </row>
    <row r="250" spans="1:31">
      <c r="A250" s="577" t="str" cm="1">
        <f t="array" ref="A250">Weryfikacja_wypelnienia_KO_Projekt</f>
        <v/>
      </c>
      <c r="B250" s="9"/>
      <c r="C250" s="304"/>
      <c r="D250" s="9"/>
      <c r="E250" s="55"/>
      <c r="F250" s="55"/>
      <c r="G250" s="55"/>
      <c r="H250" s="55"/>
      <c r="I250" s="55"/>
      <c r="J250" s="342"/>
      <c r="K250" s="342"/>
      <c r="L250" s="342"/>
      <c r="M250" s="342"/>
      <c r="N250" s="342"/>
      <c r="O250" s="342"/>
      <c r="P250" s="342"/>
      <c r="Q250" s="342"/>
      <c r="R250" s="342"/>
      <c r="S250" s="342"/>
      <c r="T250" s="342"/>
      <c r="U250" s="342"/>
      <c r="V250" s="342"/>
      <c r="W250" s="342"/>
      <c r="X250" s="342"/>
      <c r="Y250" s="342"/>
      <c r="Z250" s="342"/>
      <c r="AA250" s="342"/>
      <c r="AB250" s="342"/>
      <c r="AC250" s="342"/>
      <c r="AD250" s="342"/>
      <c r="AE250" s="342"/>
    </row>
    <row r="251" spans="1:31">
      <c r="A251" s="577" t="str" cm="1">
        <f t="array" ref="A251">Weryfikacja_wypelnienia_KO_Projekt</f>
        <v/>
      </c>
      <c r="B251" s="9"/>
      <c r="C251" s="304"/>
      <c r="D251" s="9"/>
      <c r="E251" s="55"/>
      <c r="F251" s="55"/>
      <c r="G251" s="55"/>
      <c r="H251" s="55"/>
      <c r="I251" s="55"/>
      <c r="J251" s="342"/>
      <c r="K251" s="342"/>
      <c r="L251" s="342"/>
      <c r="M251" s="342"/>
      <c r="N251" s="342"/>
      <c r="O251" s="342"/>
      <c r="P251" s="342"/>
      <c r="Q251" s="342"/>
      <c r="R251" s="342"/>
      <c r="S251" s="342"/>
      <c r="T251" s="342"/>
      <c r="U251" s="342"/>
      <c r="V251" s="342"/>
      <c r="W251" s="342"/>
      <c r="X251" s="342"/>
      <c r="Y251" s="342"/>
      <c r="Z251" s="342"/>
      <c r="AA251" s="342"/>
      <c r="AB251" s="342"/>
      <c r="AC251" s="342"/>
      <c r="AD251" s="342"/>
      <c r="AE251" s="342"/>
    </row>
    <row r="252" spans="1:31">
      <c r="A252" s="577" t="str" cm="1">
        <f t="array" ref="A252">Weryfikacja_wypelnienia_KO_Projekt</f>
        <v/>
      </c>
      <c r="B252" s="9"/>
      <c r="C252" s="304"/>
      <c r="D252" s="9"/>
      <c r="E252" s="55"/>
      <c r="F252" s="55"/>
      <c r="G252" s="55"/>
      <c r="H252" s="55"/>
      <c r="I252" s="55"/>
      <c r="J252" s="342"/>
      <c r="K252" s="342"/>
      <c r="L252" s="342"/>
      <c r="M252" s="342"/>
      <c r="N252" s="342"/>
      <c r="O252" s="342"/>
      <c r="P252" s="342"/>
      <c r="Q252" s="342"/>
      <c r="R252" s="342"/>
      <c r="S252" s="342"/>
      <c r="T252" s="342"/>
      <c r="U252" s="342"/>
      <c r="V252" s="342"/>
      <c r="W252" s="342"/>
      <c r="X252" s="342"/>
      <c r="Y252" s="342"/>
      <c r="Z252" s="342"/>
      <c r="AA252" s="342"/>
      <c r="AB252" s="342"/>
      <c r="AC252" s="342"/>
      <c r="AD252" s="342"/>
      <c r="AE252" s="342"/>
    </row>
    <row r="253" spans="1:31">
      <c r="A253" s="577" t="str" cm="1">
        <f t="array" ref="A253">Weryfikacja_wypelnienia_KO_Projekt</f>
        <v/>
      </c>
      <c r="B253" s="9"/>
      <c r="C253" s="304"/>
      <c r="D253" s="9"/>
      <c r="E253" s="55"/>
      <c r="F253" s="55"/>
      <c r="G253" s="55"/>
      <c r="H253" s="55"/>
      <c r="I253" s="55"/>
      <c r="J253" s="342"/>
      <c r="K253" s="342"/>
      <c r="L253" s="342"/>
      <c r="M253" s="342"/>
      <c r="N253" s="342"/>
      <c r="O253" s="342"/>
      <c r="P253" s="342"/>
      <c r="Q253" s="342"/>
      <c r="R253" s="342"/>
      <c r="S253" s="342"/>
      <c r="T253" s="342"/>
      <c r="U253" s="342"/>
      <c r="V253" s="342"/>
      <c r="W253" s="342"/>
      <c r="X253" s="342"/>
      <c r="Y253" s="342"/>
      <c r="Z253" s="342"/>
      <c r="AA253" s="342"/>
      <c r="AB253" s="342"/>
      <c r="AC253" s="342"/>
      <c r="AD253" s="342"/>
      <c r="AE253" s="342"/>
    </row>
    <row r="254" spans="1:31">
      <c r="A254" s="577" t="str" cm="1">
        <f t="array" ref="A254">Weryfikacja_wypelnienia_KO_Projekt</f>
        <v/>
      </c>
      <c r="B254" s="9"/>
      <c r="C254" s="304"/>
      <c r="D254" s="9"/>
      <c r="E254" s="55"/>
      <c r="F254" s="55"/>
      <c r="G254" s="55"/>
      <c r="H254" s="55"/>
      <c r="I254" s="55"/>
      <c r="J254" s="342"/>
      <c r="K254" s="342"/>
      <c r="L254" s="342"/>
      <c r="M254" s="342"/>
      <c r="N254" s="342"/>
      <c r="O254" s="342"/>
      <c r="P254" s="342"/>
      <c r="Q254" s="342"/>
      <c r="R254" s="342"/>
      <c r="S254" s="342"/>
      <c r="T254" s="342"/>
      <c r="U254" s="342"/>
      <c r="V254" s="342"/>
      <c r="W254" s="342"/>
      <c r="X254" s="342"/>
      <c r="Y254" s="342"/>
      <c r="Z254" s="342"/>
      <c r="AA254" s="342"/>
      <c r="AB254" s="342"/>
      <c r="AC254" s="342"/>
      <c r="AD254" s="342"/>
      <c r="AE254" s="342"/>
    </row>
    <row r="255" spans="1:31">
      <c r="A255" s="577" t="str" cm="1">
        <f t="array" ref="A255">Weryfikacja_wypelnienia_KO_Projekt</f>
        <v/>
      </c>
      <c r="B255" s="9"/>
      <c r="C255" s="304"/>
      <c r="D255" s="9"/>
      <c r="E255" s="55"/>
      <c r="F255" s="55"/>
      <c r="G255" s="55"/>
      <c r="H255" s="55"/>
      <c r="I255" s="55"/>
      <c r="J255" s="342"/>
      <c r="K255" s="342"/>
      <c r="L255" s="342"/>
      <c r="M255" s="342"/>
      <c r="N255" s="342"/>
      <c r="O255" s="342"/>
      <c r="P255" s="342"/>
      <c r="Q255" s="342"/>
      <c r="R255" s="342"/>
      <c r="S255" s="342"/>
      <c r="T255" s="342"/>
      <c r="U255" s="342"/>
      <c r="V255" s="342"/>
      <c r="W255" s="342"/>
      <c r="X255" s="342"/>
      <c r="Y255" s="342"/>
      <c r="Z255" s="342"/>
      <c r="AA255" s="342"/>
      <c r="AB255" s="342"/>
      <c r="AC255" s="342"/>
      <c r="AD255" s="342"/>
      <c r="AE255" s="342"/>
    </row>
    <row r="256" spans="1:31">
      <c r="A256" s="577" t="str" cm="1">
        <f t="array" ref="A256">Weryfikacja_wypelnienia_KO_Projekt</f>
        <v/>
      </c>
      <c r="B256" s="9"/>
      <c r="C256" s="304"/>
      <c r="D256" s="9"/>
      <c r="E256" s="55"/>
      <c r="F256" s="55"/>
      <c r="G256" s="55"/>
      <c r="H256" s="55"/>
      <c r="I256" s="55"/>
      <c r="J256" s="342"/>
      <c r="K256" s="342"/>
      <c r="L256" s="342"/>
      <c r="M256" s="342"/>
      <c r="N256" s="342"/>
      <c r="O256" s="342"/>
      <c r="P256" s="342"/>
      <c r="Q256" s="342"/>
      <c r="R256" s="342"/>
      <c r="S256" s="342"/>
      <c r="T256" s="342"/>
      <c r="U256" s="342"/>
      <c r="V256" s="342"/>
      <c r="W256" s="342"/>
      <c r="X256" s="342"/>
      <c r="Y256" s="342"/>
      <c r="Z256" s="342"/>
      <c r="AA256" s="342"/>
      <c r="AB256" s="342"/>
      <c r="AC256" s="342"/>
      <c r="AD256" s="342"/>
      <c r="AE256" s="342"/>
    </row>
    <row r="257" spans="1:31">
      <c r="A257" s="577" t="str" cm="1">
        <f t="array" ref="A257">Weryfikacja_wypelnienia_KO_Projekt</f>
        <v/>
      </c>
      <c r="B257" s="9"/>
      <c r="C257" s="304"/>
      <c r="D257" s="9"/>
      <c r="E257" s="55"/>
      <c r="F257" s="55"/>
      <c r="G257" s="55"/>
      <c r="H257" s="55"/>
      <c r="I257" s="55"/>
      <c r="J257" s="342"/>
      <c r="K257" s="342"/>
      <c r="L257" s="342"/>
      <c r="M257" s="342"/>
      <c r="N257" s="342"/>
      <c r="O257" s="342"/>
      <c r="P257" s="342"/>
      <c r="Q257" s="342"/>
      <c r="R257" s="342"/>
      <c r="S257" s="342"/>
      <c r="T257" s="342"/>
      <c r="U257" s="342"/>
      <c r="V257" s="342"/>
      <c r="W257" s="342"/>
      <c r="X257" s="342"/>
      <c r="Y257" s="342"/>
      <c r="Z257" s="342"/>
      <c r="AA257" s="342"/>
      <c r="AB257" s="342"/>
      <c r="AC257" s="342"/>
      <c r="AD257" s="342"/>
      <c r="AE257" s="342"/>
    </row>
    <row r="258" spans="1:31">
      <c r="A258" s="577" t="str" cm="1">
        <f t="array" ref="A258">Weryfikacja_wypelnienia_KO_Projekt</f>
        <v/>
      </c>
      <c r="B258" s="9"/>
      <c r="C258" s="304"/>
      <c r="D258" s="9"/>
      <c r="E258" s="55"/>
      <c r="F258" s="55"/>
      <c r="G258" s="55"/>
      <c r="H258" s="55"/>
      <c r="I258" s="55"/>
      <c r="J258" s="342"/>
      <c r="K258" s="342"/>
      <c r="L258" s="342"/>
      <c r="M258" s="342"/>
      <c r="N258" s="342"/>
      <c r="O258" s="342"/>
      <c r="P258" s="342"/>
      <c r="Q258" s="342"/>
      <c r="R258" s="342"/>
      <c r="S258" s="342"/>
      <c r="T258" s="342"/>
      <c r="U258" s="342"/>
      <c r="V258" s="342"/>
      <c r="W258" s="342"/>
      <c r="X258" s="342"/>
      <c r="Y258" s="342"/>
      <c r="Z258" s="342"/>
      <c r="AA258" s="342"/>
      <c r="AB258" s="342"/>
      <c r="AC258" s="342"/>
      <c r="AD258" s="342"/>
      <c r="AE258" s="342"/>
    </row>
    <row r="259" spans="1:31">
      <c r="A259" s="577" t="str" cm="1">
        <f t="array" ref="A259">Weryfikacja_wypelnienia_KO_Projekt</f>
        <v/>
      </c>
      <c r="B259" s="9"/>
      <c r="C259" s="304"/>
      <c r="D259" s="9"/>
      <c r="E259" s="55"/>
      <c r="F259" s="55"/>
      <c r="G259" s="55"/>
      <c r="H259" s="55"/>
      <c r="I259" s="55"/>
      <c r="J259" s="342"/>
      <c r="K259" s="342"/>
      <c r="L259" s="342"/>
      <c r="M259" s="342"/>
      <c r="N259" s="342"/>
      <c r="O259" s="342"/>
      <c r="P259" s="342"/>
      <c r="Q259" s="342"/>
      <c r="R259" s="342"/>
      <c r="S259" s="342"/>
      <c r="T259" s="342"/>
      <c r="U259" s="342"/>
      <c r="V259" s="342"/>
      <c r="W259" s="342"/>
      <c r="X259" s="342"/>
      <c r="Y259" s="342"/>
      <c r="Z259" s="342"/>
      <c r="AA259" s="342"/>
      <c r="AB259" s="342"/>
      <c r="AC259" s="342"/>
      <c r="AD259" s="342"/>
      <c r="AE259" s="342"/>
    </row>
    <row r="260" spans="1:31">
      <c r="A260" s="577" t="str" cm="1">
        <f t="array" ref="A260">Weryfikacja_wypelnienia_KO_Projekt</f>
        <v/>
      </c>
      <c r="B260" s="9"/>
      <c r="C260" s="304"/>
      <c r="D260" s="9"/>
      <c r="E260" s="55"/>
      <c r="F260" s="55"/>
      <c r="G260" s="55"/>
      <c r="H260" s="55"/>
      <c r="I260" s="55"/>
      <c r="J260" s="342"/>
      <c r="K260" s="342"/>
      <c r="L260" s="342"/>
      <c r="M260" s="342"/>
      <c r="N260" s="342"/>
      <c r="O260" s="342"/>
      <c r="P260" s="342"/>
      <c r="Q260" s="342"/>
      <c r="R260" s="342"/>
      <c r="S260" s="342"/>
      <c r="T260" s="342"/>
      <c r="U260" s="342"/>
      <c r="V260" s="342"/>
      <c r="W260" s="342"/>
      <c r="X260" s="342"/>
      <c r="Y260" s="342"/>
      <c r="Z260" s="342"/>
      <c r="AA260" s="342"/>
      <c r="AB260" s="342"/>
      <c r="AC260" s="342"/>
      <c r="AD260" s="342"/>
      <c r="AE260" s="342"/>
    </row>
    <row r="261" spans="1:31">
      <c r="A261" s="577" t="str" cm="1">
        <f t="array" ref="A261">Weryfikacja_wypelnienia_KO_Projekt</f>
        <v/>
      </c>
      <c r="B261" s="9"/>
      <c r="C261" s="304"/>
      <c r="D261" s="9"/>
      <c r="E261" s="55"/>
      <c r="F261" s="55"/>
      <c r="G261" s="55"/>
      <c r="H261" s="55"/>
      <c r="I261" s="55"/>
      <c r="J261" s="342"/>
      <c r="K261" s="342"/>
      <c r="L261" s="342"/>
      <c r="M261" s="342"/>
      <c r="N261" s="342"/>
      <c r="O261" s="342"/>
      <c r="P261" s="342"/>
      <c r="Q261" s="342"/>
      <c r="R261" s="342"/>
      <c r="S261" s="342"/>
      <c r="T261" s="342"/>
      <c r="U261" s="342"/>
      <c r="V261" s="342"/>
      <c r="W261" s="342"/>
      <c r="X261" s="342"/>
      <c r="Y261" s="342"/>
      <c r="Z261" s="342"/>
      <c r="AA261" s="342"/>
      <c r="AB261" s="342"/>
      <c r="AC261" s="342"/>
      <c r="AD261" s="342"/>
      <c r="AE261" s="342"/>
    </row>
    <row r="262" spans="1:31">
      <c r="A262" s="577" t="str" cm="1">
        <f t="array" ref="A262">Weryfikacja_wypelnienia_KO_Projekt</f>
        <v/>
      </c>
      <c r="B262" s="9"/>
      <c r="C262" s="304"/>
      <c r="D262" s="9"/>
      <c r="E262" s="55"/>
      <c r="F262" s="55"/>
      <c r="G262" s="55"/>
      <c r="H262" s="55"/>
      <c r="I262" s="55"/>
      <c r="J262" s="342"/>
      <c r="K262" s="342"/>
      <c r="L262" s="342"/>
      <c r="M262" s="342"/>
      <c r="N262" s="342"/>
      <c r="O262" s="342"/>
      <c r="P262" s="342"/>
      <c r="Q262" s="342"/>
      <c r="R262" s="342"/>
      <c r="S262" s="342"/>
      <c r="T262" s="342"/>
      <c r="U262" s="342"/>
      <c r="V262" s="342"/>
      <c r="W262" s="342"/>
      <c r="X262" s="342"/>
      <c r="Y262" s="342"/>
      <c r="Z262" s="342"/>
      <c r="AA262" s="342"/>
      <c r="AB262" s="342"/>
      <c r="AC262" s="342"/>
      <c r="AD262" s="342"/>
      <c r="AE262" s="342"/>
    </row>
    <row r="263" spans="1:31" customFormat="1">
      <c r="A263" s="577"/>
    </row>
    <row r="264" spans="1:31">
      <c r="B264" s="347" t="s">
        <v>640</v>
      </c>
      <c r="C264" s="346" t="str">
        <f t="shared" ref="C264:AE264" si="104">C$114</f>
        <v>Kwalifikowalne</v>
      </c>
      <c r="D264" s="346" t="str">
        <f t="shared" si="104"/>
        <v>Koszty B+R</v>
      </c>
      <c r="E264" s="346"/>
      <c r="F264" s="346">
        <f t="shared" ca="1" si="104"/>
        <v>0</v>
      </c>
      <c r="G264" s="346">
        <f t="shared" ca="1" si="104"/>
        <v>0</v>
      </c>
      <c r="H264" s="346">
        <f t="shared" ca="1" si="104"/>
        <v>0</v>
      </c>
      <c r="I264" s="346" t="str">
        <f t="shared" si="104"/>
        <v/>
      </c>
      <c r="J264" s="346" t="str">
        <f t="shared" si="104"/>
        <v/>
      </c>
      <c r="K264" s="346" t="str">
        <f t="shared" si="104"/>
        <v>Uzupełnij dane</v>
      </c>
      <c r="L264" s="346" t="str">
        <f t="shared" si="104"/>
        <v/>
      </c>
      <c r="M264" s="346" t="str">
        <f t="shared" si="104"/>
        <v/>
      </c>
      <c r="N264" s="346" t="str">
        <f t="shared" si="104"/>
        <v/>
      </c>
      <c r="O264" s="346" t="str">
        <f t="shared" si="104"/>
        <v/>
      </c>
      <c r="P264" s="346" t="str">
        <f t="shared" si="104"/>
        <v/>
      </c>
      <c r="Q264" s="346" t="str">
        <f t="shared" si="104"/>
        <v/>
      </c>
      <c r="R264" s="346" t="str">
        <f t="shared" si="104"/>
        <v/>
      </c>
      <c r="S264" s="346" t="str">
        <f t="shared" si="104"/>
        <v/>
      </c>
      <c r="T264" s="346" t="str">
        <f t="shared" si="104"/>
        <v/>
      </c>
      <c r="U264" s="346" t="str">
        <f t="shared" si="104"/>
        <v/>
      </c>
      <c r="V264" s="346" t="str">
        <f t="shared" si="104"/>
        <v/>
      </c>
      <c r="W264" s="346" t="str">
        <f t="shared" si="104"/>
        <v/>
      </c>
      <c r="X264" s="346" t="str">
        <f t="shared" si="104"/>
        <v/>
      </c>
      <c r="Y264" s="346" t="str">
        <f t="shared" si="104"/>
        <v/>
      </c>
      <c r="Z264" s="346" t="str">
        <f t="shared" si="104"/>
        <v/>
      </c>
      <c r="AA264" s="346" t="str">
        <f t="shared" si="104"/>
        <v/>
      </c>
      <c r="AB264" s="346" t="str">
        <f t="shared" si="104"/>
        <v/>
      </c>
      <c r="AC264" s="346" t="str">
        <f t="shared" si="104"/>
        <v/>
      </c>
      <c r="AD264" s="346" t="str">
        <f t="shared" si="104"/>
        <v/>
      </c>
      <c r="AE264" s="346" t="str">
        <f t="shared" si="104"/>
        <v/>
      </c>
    </row>
    <row r="265" spans="1:31">
      <c r="A265" s="577" t="str" cm="1">
        <f t="array" ref="A265">IF(OR(A223="✅",A223="⛔"),IF(AND(OR(ISNUMBER('Koszty operacyjne'!J265:AE265)),NOT(ISTEXT('Koszty operacyjne'!J265:AE265))),"✅","⛔"),IF(A223="",IF(AND(ISBLANK('Koszty operacyjne'!J265:AE265)),"","⛔")))</f>
        <v/>
      </c>
      <c r="B265" s="19" t="str">
        <f t="shared" ref="B265:D284" si="105">IF(ISBLANK(B223),"",B223)</f>
        <v/>
      </c>
      <c r="C265" s="467" t="str">
        <f t="shared" si="105"/>
        <v/>
      </c>
      <c r="D265" s="19" t="str">
        <f t="shared" si="105"/>
        <v/>
      </c>
      <c r="E265" s="19"/>
      <c r="F265" s="19"/>
      <c r="G265" s="19"/>
      <c r="H265" s="19"/>
      <c r="I265" s="19"/>
      <c r="J265" s="343"/>
      <c r="K265" s="343"/>
      <c r="L265" s="343"/>
      <c r="M265" s="343"/>
      <c r="N265" s="343"/>
      <c r="O265" s="343"/>
      <c r="P265" s="343"/>
      <c r="Q265" s="343"/>
      <c r="R265" s="343"/>
      <c r="S265" s="343"/>
      <c r="T265" s="343"/>
      <c r="U265" s="343"/>
      <c r="V265" s="343"/>
      <c r="W265" s="343"/>
      <c r="X265" s="343"/>
      <c r="Y265" s="343"/>
      <c r="Z265" s="343"/>
      <c r="AA265" s="343"/>
      <c r="AB265" s="343"/>
      <c r="AC265" s="343"/>
      <c r="AD265" s="343"/>
      <c r="AE265" s="343"/>
    </row>
    <row r="266" spans="1:31">
      <c r="A266" s="577" t="str" cm="1">
        <f t="array" ref="A266">IF(OR(A224="✅",A224="⛔"),IF(AND(OR(ISNUMBER('Koszty operacyjne'!J266:AE266)),NOT(ISTEXT('Koszty operacyjne'!J266:AE266))),"✅","⛔"),IF(A224="",IF(AND(ISBLANK('Koszty operacyjne'!J266:AE266)),"","⛔")))</f>
        <v/>
      </c>
      <c r="B266" s="52" t="str">
        <f t="shared" si="105"/>
        <v/>
      </c>
      <c r="C266" s="461" t="str">
        <f t="shared" si="105"/>
        <v/>
      </c>
      <c r="D266" s="52" t="str">
        <f t="shared" si="105"/>
        <v/>
      </c>
      <c r="E266" s="52"/>
      <c r="F266" s="52"/>
      <c r="G266" s="52"/>
      <c r="H266" s="52"/>
      <c r="I266" s="52"/>
      <c r="J266" s="343"/>
      <c r="K266" s="343"/>
      <c r="L266" s="343"/>
      <c r="M266" s="343"/>
      <c r="N266" s="343"/>
      <c r="O266" s="343"/>
      <c r="P266" s="343"/>
      <c r="Q266" s="343"/>
      <c r="R266" s="343"/>
      <c r="S266" s="343"/>
      <c r="T266" s="343"/>
      <c r="U266" s="343"/>
      <c r="V266" s="343"/>
      <c r="W266" s="343"/>
      <c r="X266" s="343"/>
      <c r="Y266" s="343"/>
      <c r="Z266" s="343"/>
      <c r="AA266" s="343"/>
      <c r="AB266" s="343"/>
      <c r="AC266" s="343"/>
      <c r="AD266" s="343"/>
      <c r="AE266" s="343"/>
    </row>
    <row r="267" spans="1:31">
      <c r="A267" s="577" t="str" cm="1">
        <f t="array" ref="A267">IF(OR(A225="✅",A225="⛔"),IF(AND(OR(ISNUMBER('Koszty operacyjne'!J267:AE267)),NOT(ISTEXT('Koszty operacyjne'!J267:AE267))),"✅","⛔"),IF(A225="",IF(AND(ISBLANK('Koszty operacyjne'!J267:AE267)),"","⛔")))</f>
        <v/>
      </c>
      <c r="B267" s="52" t="str">
        <f t="shared" si="105"/>
        <v/>
      </c>
      <c r="C267" s="461" t="str">
        <f t="shared" si="105"/>
        <v/>
      </c>
      <c r="D267" s="52" t="str">
        <f t="shared" si="105"/>
        <v/>
      </c>
      <c r="E267" s="52"/>
      <c r="F267" s="52"/>
      <c r="G267" s="52"/>
      <c r="H267" s="52"/>
      <c r="I267" s="52"/>
      <c r="J267" s="343"/>
      <c r="K267" s="343"/>
      <c r="L267" s="343"/>
      <c r="M267" s="343"/>
      <c r="N267" s="343"/>
      <c r="O267" s="343"/>
      <c r="P267" s="343"/>
      <c r="Q267" s="343"/>
      <c r="R267" s="343"/>
      <c r="S267" s="343"/>
      <c r="T267" s="343"/>
      <c r="U267" s="343"/>
      <c r="V267" s="343"/>
      <c r="W267" s="343"/>
      <c r="X267" s="343"/>
      <c r="Y267" s="343"/>
      <c r="Z267" s="343"/>
      <c r="AA267" s="343"/>
      <c r="AB267" s="343"/>
      <c r="AC267" s="343"/>
      <c r="AD267" s="343"/>
      <c r="AE267" s="343"/>
    </row>
    <row r="268" spans="1:31">
      <c r="A268" s="577" t="str" cm="1">
        <f t="array" ref="A268">IF(OR(A226="✅",A226="⛔"),IF(AND(OR(ISNUMBER('Koszty operacyjne'!J268:AE268)),NOT(ISTEXT('Koszty operacyjne'!J268:AE268))),"✅","⛔"),IF(A226="",IF(AND(ISBLANK('Koszty operacyjne'!J268:AE268)),"","⛔")))</f>
        <v/>
      </c>
      <c r="B268" s="52" t="str">
        <f t="shared" si="105"/>
        <v/>
      </c>
      <c r="C268" s="461" t="str">
        <f t="shared" si="105"/>
        <v/>
      </c>
      <c r="D268" s="52" t="str">
        <f t="shared" si="105"/>
        <v/>
      </c>
      <c r="E268" s="52"/>
      <c r="F268" s="52"/>
      <c r="G268" s="52"/>
      <c r="H268" s="52"/>
      <c r="I268" s="52"/>
      <c r="J268" s="343"/>
      <c r="K268" s="343"/>
      <c r="L268" s="343"/>
      <c r="M268" s="343"/>
      <c r="N268" s="343"/>
      <c r="O268" s="343"/>
      <c r="P268" s="343"/>
      <c r="Q268" s="343"/>
      <c r="R268" s="343"/>
      <c r="S268" s="343"/>
      <c r="T268" s="343"/>
      <c r="U268" s="343"/>
      <c r="V268" s="343"/>
      <c r="W268" s="343"/>
      <c r="X268" s="343"/>
      <c r="Y268" s="343"/>
      <c r="Z268" s="343"/>
      <c r="AA268" s="343"/>
      <c r="AB268" s="343"/>
      <c r="AC268" s="343"/>
      <c r="AD268" s="343"/>
      <c r="AE268" s="343"/>
    </row>
    <row r="269" spans="1:31">
      <c r="A269" s="577" t="str" cm="1">
        <f t="array" ref="A269">IF(OR(A227="✅",A227="⛔"),IF(AND(OR(ISNUMBER('Koszty operacyjne'!J269:AE269)),NOT(ISTEXT('Koszty operacyjne'!J269:AE269))),"✅","⛔"),IF(A227="",IF(AND(ISBLANK('Koszty operacyjne'!J269:AE269)),"","⛔")))</f>
        <v/>
      </c>
      <c r="B269" s="52" t="str">
        <f t="shared" si="105"/>
        <v/>
      </c>
      <c r="C269" s="461" t="str">
        <f t="shared" si="105"/>
        <v/>
      </c>
      <c r="D269" s="52" t="str">
        <f t="shared" si="105"/>
        <v/>
      </c>
      <c r="E269" s="52"/>
      <c r="F269" s="52"/>
      <c r="G269" s="52"/>
      <c r="H269" s="52"/>
      <c r="I269" s="52"/>
      <c r="J269" s="343"/>
      <c r="K269" s="343"/>
      <c r="L269" s="343"/>
      <c r="M269" s="343"/>
      <c r="N269" s="343"/>
      <c r="O269" s="343"/>
      <c r="P269" s="343"/>
      <c r="Q269" s="343"/>
      <c r="R269" s="343"/>
      <c r="S269" s="343"/>
      <c r="T269" s="343"/>
      <c r="U269" s="343"/>
      <c r="V269" s="343"/>
      <c r="W269" s="343"/>
      <c r="X269" s="343"/>
      <c r="Y269" s="343"/>
      <c r="Z269" s="343"/>
      <c r="AA269" s="343"/>
      <c r="AB269" s="343"/>
      <c r="AC269" s="343"/>
      <c r="AD269" s="343"/>
      <c r="AE269" s="343"/>
    </row>
    <row r="270" spans="1:31">
      <c r="A270" s="577" t="str" cm="1">
        <f t="array" ref="A270">IF(OR(A228="✅",A228="⛔"),IF(AND(OR(ISNUMBER('Koszty operacyjne'!J270:AE270)),NOT(ISTEXT('Koszty operacyjne'!J270:AE270))),"✅","⛔"),IF(A228="",IF(AND(ISBLANK('Koszty operacyjne'!J270:AE270)),"","⛔")))</f>
        <v/>
      </c>
      <c r="B270" s="52" t="str">
        <f t="shared" si="105"/>
        <v/>
      </c>
      <c r="C270" s="461" t="str">
        <f t="shared" si="105"/>
        <v/>
      </c>
      <c r="D270" s="52" t="str">
        <f t="shared" si="105"/>
        <v/>
      </c>
      <c r="E270" s="52"/>
      <c r="F270" s="52"/>
      <c r="G270" s="52"/>
      <c r="H270" s="52"/>
      <c r="I270" s="52"/>
      <c r="J270" s="343"/>
      <c r="K270" s="343"/>
      <c r="L270" s="343"/>
      <c r="M270" s="343"/>
      <c r="N270" s="343"/>
      <c r="O270" s="343"/>
      <c r="P270" s="343"/>
      <c r="Q270" s="343"/>
      <c r="R270" s="343"/>
      <c r="S270" s="343"/>
      <c r="T270" s="343"/>
      <c r="U270" s="343"/>
      <c r="V270" s="343"/>
      <c r="W270" s="343"/>
      <c r="X270" s="343"/>
      <c r="Y270" s="343"/>
      <c r="Z270" s="343"/>
      <c r="AA270" s="343"/>
      <c r="AB270" s="343"/>
      <c r="AC270" s="343"/>
      <c r="AD270" s="343"/>
      <c r="AE270" s="343"/>
    </row>
    <row r="271" spans="1:31">
      <c r="A271" s="577" t="str" cm="1">
        <f t="array" ref="A271">IF(OR(A229="✅",A229="⛔"),IF(AND(OR(ISNUMBER('Koszty operacyjne'!J271:AE271)),NOT(ISTEXT('Koszty operacyjne'!J271:AE271))),"✅","⛔"),IF(A229="",IF(AND(ISBLANK('Koszty operacyjne'!J271:AE271)),"","⛔")))</f>
        <v/>
      </c>
      <c r="B271" s="52" t="str">
        <f t="shared" si="105"/>
        <v/>
      </c>
      <c r="C271" s="461" t="str">
        <f t="shared" si="105"/>
        <v/>
      </c>
      <c r="D271" s="52" t="str">
        <f t="shared" si="105"/>
        <v/>
      </c>
      <c r="E271" s="52"/>
      <c r="F271" s="52"/>
      <c r="G271" s="52"/>
      <c r="H271" s="52"/>
      <c r="I271" s="52"/>
      <c r="J271" s="343"/>
      <c r="K271" s="343"/>
      <c r="L271" s="343"/>
      <c r="M271" s="343"/>
      <c r="N271" s="343"/>
      <c r="O271" s="343"/>
      <c r="P271" s="343"/>
      <c r="Q271" s="343"/>
      <c r="R271" s="343"/>
      <c r="S271" s="343"/>
      <c r="T271" s="343"/>
      <c r="U271" s="343"/>
      <c r="V271" s="343"/>
      <c r="W271" s="343"/>
      <c r="X271" s="343"/>
      <c r="Y271" s="343"/>
      <c r="Z271" s="343"/>
      <c r="AA271" s="343"/>
      <c r="AB271" s="343"/>
      <c r="AC271" s="343"/>
      <c r="AD271" s="343"/>
      <c r="AE271" s="343"/>
    </row>
    <row r="272" spans="1:31">
      <c r="A272" s="577" t="str" cm="1">
        <f t="array" ref="A272">IF(OR(A230="✅",A230="⛔"),IF(AND(OR(ISNUMBER('Koszty operacyjne'!J272:AE272)),NOT(ISTEXT('Koszty operacyjne'!J272:AE272))),"✅","⛔"),IF(A230="",IF(AND(ISBLANK('Koszty operacyjne'!J272:AE272)),"","⛔")))</f>
        <v/>
      </c>
      <c r="B272" s="52" t="str">
        <f t="shared" si="105"/>
        <v/>
      </c>
      <c r="C272" s="461" t="str">
        <f t="shared" si="105"/>
        <v/>
      </c>
      <c r="D272" s="52" t="str">
        <f t="shared" si="105"/>
        <v/>
      </c>
      <c r="E272" s="52"/>
      <c r="F272" s="52"/>
      <c r="G272" s="52"/>
      <c r="H272" s="52"/>
      <c r="I272" s="52"/>
      <c r="J272" s="343"/>
      <c r="K272" s="343"/>
      <c r="L272" s="343"/>
      <c r="M272" s="343"/>
      <c r="N272" s="343"/>
      <c r="O272" s="343"/>
      <c r="P272" s="343"/>
      <c r="Q272" s="343"/>
      <c r="R272" s="343"/>
      <c r="S272" s="343"/>
      <c r="T272" s="343"/>
      <c r="U272" s="343"/>
      <c r="V272" s="343"/>
      <c r="W272" s="343"/>
      <c r="X272" s="343"/>
      <c r="Y272" s="343"/>
      <c r="Z272" s="343"/>
      <c r="AA272" s="343"/>
      <c r="AB272" s="343"/>
      <c r="AC272" s="343"/>
      <c r="AD272" s="343"/>
      <c r="AE272" s="343"/>
    </row>
    <row r="273" spans="1:31">
      <c r="A273" s="577" t="str" cm="1">
        <f t="array" ref="A273">IF(OR(A231="✅",A231="⛔"),IF(AND(OR(ISNUMBER('Koszty operacyjne'!J273:AE273)),NOT(ISTEXT('Koszty operacyjne'!J273:AE273))),"✅","⛔"),IF(A231="",IF(AND(ISBLANK('Koszty operacyjne'!J273:AE273)),"","⛔")))</f>
        <v/>
      </c>
      <c r="B273" s="52" t="str">
        <f t="shared" si="105"/>
        <v/>
      </c>
      <c r="C273" s="461" t="str">
        <f t="shared" si="105"/>
        <v/>
      </c>
      <c r="D273" s="52" t="str">
        <f t="shared" si="105"/>
        <v/>
      </c>
      <c r="E273" s="52"/>
      <c r="F273" s="52"/>
      <c r="G273" s="52"/>
      <c r="H273" s="52"/>
      <c r="I273" s="52"/>
      <c r="J273" s="343"/>
      <c r="K273" s="343"/>
      <c r="L273" s="343"/>
      <c r="M273" s="343"/>
      <c r="N273" s="343"/>
      <c r="O273" s="343"/>
      <c r="P273" s="343"/>
      <c r="Q273" s="343"/>
      <c r="R273" s="343"/>
      <c r="S273" s="343"/>
      <c r="T273" s="343"/>
      <c r="U273" s="343"/>
      <c r="V273" s="343"/>
      <c r="W273" s="343"/>
      <c r="X273" s="343"/>
      <c r="Y273" s="343"/>
      <c r="Z273" s="343"/>
      <c r="AA273" s="343"/>
      <c r="AB273" s="343"/>
      <c r="AC273" s="343"/>
      <c r="AD273" s="343"/>
      <c r="AE273" s="343"/>
    </row>
    <row r="274" spans="1:31">
      <c r="A274" s="577" t="str" cm="1">
        <f t="array" ref="A274">IF(OR(A232="✅",A232="⛔"),IF(AND(OR(ISNUMBER('Koszty operacyjne'!J274:AE274)),NOT(ISTEXT('Koszty operacyjne'!J274:AE274))),"✅","⛔"),IF(A232="",IF(AND(ISBLANK('Koszty operacyjne'!J274:AE274)),"","⛔")))</f>
        <v/>
      </c>
      <c r="B274" s="52" t="str">
        <f t="shared" si="105"/>
        <v/>
      </c>
      <c r="C274" s="461" t="str">
        <f t="shared" si="105"/>
        <v/>
      </c>
      <c r="D274" s="52" t="str">
        <f t="shared" si="105"/>
        <v/>
      </c>
      <c r="E274" s="52"/>
      <c r="F274" s="52"/>
      <c r="G274" s="52"/>
      <c r="H274" s="52"/>
      <c r="I274" s="52"/>
      <c r="J274" s="343"/>
      <c r="K274" s="343"/>
      <c r="L274" s="343"/>
      <c r="M274" s="343"/>
      <c r="N274" s="343"/>
      <c r="O274" s="343"/>
      <c r="P274" s="343"/>
      <c r="Q274" s="343"/>
      <c r="R274" s="343"/>
      <c r="S274" s="343"/>
      <c r="T274" s="343"/>
      <c r="U274" s="343"/>
      <c r="V274" s="343"/>
      <c r="W274" s="343"/>
      <c r="X274" s="343"/>
      <c r="Y274" s="343"/>
      <c r="Z274" s="343"/>
      <c r="AA274" s="343"/>
      <c r="AB274" s="343"/>
      <c r="AC274" s="343"/>
      <c r="AD274" s="343"/>
      <c r="AE274" s="343"/>
    </row>
    <row r="275" spans="1:31">
      <c r="A275" s="577" t="str" cm="1">
        <f t="array" ref="A275">IF(OR(A233="✅",A233="⛔"),IF(AND(OR(ISNUMBER('Koszty operacyjne'!J275:AE275)),NOT(ISTEXT('Koszty operacyjne'!J275:AE275))),"✅","⛔"),IF(A233="",IF(AND(ISBLANK('Koszty operacyjne'!J275:AE275)),"","⛔")))</f>
        <v/>
      </c>
      <c r="B275" s="52" t="str">
        <f t="shared" si="105"/>
        <v/>
      </c>
      <c r="C275" s="461" t="str">
        <f t="shared" si="105"/>
        <v/>
      </c>
      <c r="D275" s="52" t="str">
        <f t="shared" si="105"/>
        <v/>
      </c>
      <c r="E275" s="52"/>
      <c r="F275" s="52"/>
      <c r="G275" s="52"/>
      <c r="H275" s="52"/>
      <c r="I275" s="52"/>
      <c r="J275" s="343"/>
      <c r="K275" s="343"/>
      <c r="L275" s="343"/>
      <c r="M275" s="343"/>
      <c r="N275" s="343"/>
      <c r="O275" s="343"/>
      <c r="P275" s="343"/>
      <c r="Q275" s="343"/>
      <c r="R275" s="343"/>
      <c r="S275" s="343"/>
      <c r="T275" s="343"/>
      <c r="U275" s="343"/>
      <c r="V275" s="343"/>
      <c r="W275" s="343"/>
      <c r="X275" s="343"/>
      <c r="Y275" s="343"/>
      <c r="Z275" s="343"/>
      <c r="AA275" s="343"/>
      <c r="AB275" s="343"/>
      <c r="AC275" s="343"/>
      <c r="AD275" s="343"/>
      <c r="AE275" s="343"/>
    </row>
    <row r="276" spans="1:31">
      <c r="A276" s="577" t="str" cm="1">
        <f t="array" ref="A276">IF(OR(A234="✅",A234="⛔"),IF(AND(OR(ISNUMBER('Koszty operacyjne'!J276:AE276)),NOT(ISTEXT('Koszty operacyjne'!J276:AE276))),"✅","⛔"),IF(A234="",IF(AND(ISBLANK('Koszty operacyjne'!J276:AE276)),"","⛔")))</f>
        <v/>
      </c>
      <c r="B276" s="52" t="str">
        <f t="shared" si="105"/>
        <v/>
      </c>
      <c r="C276" s="461" t="str">
        <f t="shared" si="105"/>
        <v/>
      </c>
      <c r="D276" s="52" t="str">
        <f t="shared" si="105"/>
        <v/>
      </c>
      <c r="E276" s="52"/>
      <c r="F276" s="52"/>
      <c r="G276" s="52"/>
      <c r="H276" s="52"/>
      <c r="I276" s="52"/>
      <c r="J276" s="343"/>
      <c r="K276" s="343"/>
      <c r="L276" s="343"/>
      <c r="M276" s="343"/>
      <c r="N276" s="343"/>
      <c r="O276" s="343"/>
      <c r="P276" s="343"/>
      <c r="Q276" s="343"/>
      <c r="R276" s="343"/>
      <c r="S276" s="343"/>
      <c r="T276" s="343"/>
      <c r="U276" s="343"/>
      <c r="V276" s="343"/>
      <c r="W276" s="343"/>
      <c r="X276" s="343"/>
      <c r="Y276" s="343"/>
      <c r="Z276" s="343"/>
      <c r="AA276" s="343"/>
      <c r="AB276" s="343"/>
      <c r="AC276" s="343"/>
      <c r="AD276" s="343"/>
      <c r="AE276" s="343"/>
    </row>
    <row r="277" spans="1:31">
      <c r="A277" s="577" t="str" cm="1">
        <f t="array" ref="A277">IF(OR(A235="✅",A235="⛔"),IF(AND(OR(ISNUMBER('Koszty operacyjne'!J277:AE277)),NOT(ISTEXT('Koszty operacyjne'!J277:AE277))),"✅","⛔"),IF(A235="",IF(AND(ISBLANK('Koszty operacyjne'!J277:AE277)),"","⛔")))</f>
        <v/>
      </c>
      <c r="B277" s="52" t="str">
        <f t="shared" si="105"/>
        <v/>
      </c>
      <c r="C277" s="461" t="str">
        <f t="shared" si="105"/>
        <v/>
      </c>
      <c r="D277" s="52" t="str">
        <f t="shared" si="105"/>
        <v/>
      </c>
      <c r="E277" s="52"/>
      <c r="F277" s="52"/>
      <c r="G277" s="52"/>
      <c r="H277" s="52"/>
      <c r="I277" s="52"/>
      <c r="J277" s="343"/>
      <c r="K277" s="343"/>
      <c r="L277" s="343"/>
      <c r="M277" s="343"/>
      <c r="N277" s="343"/>
      <c r="O277" s="343"/>
      <c r="P277" s="343"/>
      <c r="Q277" s="343"/>
      <c r="R277" s="343"/>
      <c r="S277" s="343"/>
      <c r="T277" s="343"/>
      <c r="U277" s="343"/>
      <c r="V277" s="343"/>
      <c r="W277" s="343"/>
      <c r="X277" s="343"/>
      <c r="Y277" s="343"/>
      <c r="Z277" s="343"/>
      <c r="AA277" s="343"/>
      <c r="AB277" s="343"/>
      <c r="AC277" s="343"/>
      <c r="AD277" s="343"/>
      <c r="AE277" s="343"/>
    </row>
    <row r="278" spans="1:31">
      <c r="A278" s="577" t="str" cm="1">
        <f t="array" ref="A278">IF(OR(A236="✅",A236="⛔"),IF(AND(OR(ISNUMBER('Koszty operacyjne'!J278:AE278)),NOT(ISTEXT('Koszty operacyjne'!J278:AE278))),"✅","⛔"),IF(A236="",IF(AND(ISBLANK('Koszty operacyjne'!J278:AE278)),"","⛔")))</f>
        <v/>
      </c>
      <c r="B278" s="52" t="str">
        <f t="shared" si="105"/>
        <v/>
      </c>
      <c r="C278" s="461" t="str">
        <f t="shared" si="105"/>
        <v/>
      </c>
      <c r="D278" s="52" t="str">
        <f t="shared" si="105"/>
        <v/>
      </c>
      <c r="E278" s="52"/>
      <c r="F278" s="52"/>
      <c r="G278" s="52"/>
      <c r="H278" s="52"/>
      <c r="I278" s="52"/>
      <c r="J278" s="343"/>
      <c r="K278" s="343"/>
      <c r="L278" s="343"/>
      <c r="M278" s="343"/>
      <c r="N278" s="343"/>
      <c r="O278" s="343"/>
      <c r="P278" s="343"/>
      <c r="Q278" s="343"/>
      <c r="R278" s="343"/>
      <c r="S278" s="343"/>
      <c r="T278" s="343"/>
      <c r="U278" s="343"/>
      <c r="V278" s="343"/>
      <c r="W278" s="343"/>
      <c r="X278" s="343"/>
      <c r="Y278" s="343"/>
      <c r="Z278" s="343"/>
      <c r="AA278" s="343"/>
      <c r="AB278" s="343"/>
      <c r="AC278" s="343"/>
      <c r="AD278" s="343"/>
      <c r="AE278" s="343"/>
    </row>
    <row r="279" spans="1:31">
      <c r="A279" s="577" t="str" cm="1">
        <f t="array" ref="A279">IF(OR(A237="✅",A237="⛔"),IF(AND(OR(ISNUMBER('Koszty operacyjne'!J279:AE279)),NOT(ISTEXT('Koszty operacyjne'!J279:AE279))),"✅","⛔"),IF(A237="",IF(AND(ISBLANK('Koszty operacyjne'!J279:AE279)),"","⛔")))</f>
        <v/>
      </c>
      <c r="B279" s="52" t="str">
        <f t="shared" si="105"/>
        <v/>
      </c>
      <c r="C279" s="461" t="str">
        <f t="shared" si="105"/>
        <v/>
      </c>
      <c r="D279" s="52" t="str">
        <f t="shared" si="105"/>
        <v/>
      </c>
      <c r="E279" s="52"/>
      <c r="F279" s="52"/>
      <c r="G279" s="52"/>
      <c r="H279" s="52"/>
      <c r="I279" s="52"/>
      <c r="J279" s="343"/>
      <c r="K279" s="343"/>
      <c r="L279" s="343"/>
      <c r="M279" s="343"/>
      <c r="N279" s="343"/>
      <c r="O279" s="343"/>
      <c r="P279" s="343"/>
      <c r="Q279" s="343"/>
      <c r="R279" s="343"/>
      <c r="S279" s="343"/>
      <c r="T279" s="343"/>
      <c r="U279" s="343"/>
      <c r="V279" s="343"/>
      <c r="W279" s="343"/>
      <c r="X279" s="343"/>
      <c r="Y279" s="343"/>
      <c r="Z279" s="343"/>
      <c r="AA279" s="343"/>
      <c r="AB279" s="343"/>
      <c r="AC279" s="343"/>
      <c r="AD279" s="343"/>
      <c r="AE279" s="343"/>
    </row>
    <row r="280" spans="1:31">
      <c r="A280" s="577" t="str" cm="1">
        <f t="array" ref="A280">IF(OR(A238="✅",A238="⛔"),IF(AND(OR(ISNUMBER('Koszty operacyjne'!J280:AE280)),NOT(ISTEXT('Koszty operacyjne'!J280:AE280))),"✅","⛔"),IF(A238="",IF(AND(ISBLANK('Koszty operacyjne'!J280:AE280)),"","⛔")))</f>
        <v/>
      </c>
      <c r="B280" s="52" t="str">
        <f t="shared" si="105"/>
        <v/>
      </c>
      <c r="C280" s="461" t="str">
        <f t="shared" si="105"/>
        <v/>
      </c>
      <c r="D280" s="52" t="str">
        <f t="shared" si="105"/>
        <v/>
      </c>
      <c r="E280" s="52"/>
      <c r="F280" s="52"/>
      <c r="G280" s="52"/>
      <c r="H280" s="52"/>
      <c r="I280" s="52"/>
      <c r="J280" s="343"/>
      <c r="K280" s="343"/>
      <c r="L280" s="343"/>
      <c r="M280" s="343"/>
      <c r="N280" s="343"/>
      <c r="O280" s="343"/>
      <c r="P280" s="343"/>
      <c r="Q280" s="343"/>
      <c r="R280" s="343"/>
      <c r="S280" s="343"/>
      <c r="T280" s="343"/>
      <c r="U280" s="343"/>
      <c r="V280" s="343"/>
      <c r="W280" s="343"/>
      <c r="X280" s="343"/>
      <c r="Y280" s="343"/>
      <c r="Z280" s="343"/>
      <c r="AA280" s="343"/>
      <c r="AB280" s="343"/>
      <c r="AC280" s="343"/>
      <c r="AD280" s="343"/>
      <c r="AE280" s="343"/>
    </row>
    <row r="281" spans="1:31">
      <c r="A281" s="577" t="str" cm="1">
        <f t="array" ref="A281">IF(OR(A239="✅",A239="⛔"),IF(AND(OR(ISNUMBER('Koszty operacyjne'!J281:AE281)),NOT(ISTEXT('Koszty operacyjne'!J281:AE281))),"✅","⛔"),IF(A239="",IF(AND(ISBLANK('Koszty operacyjne'!J281:AE281)),"","⛔")))</f>
        <v/>
      </c>
      <c r="B281" s="52" t="str">
        <f t="shared" si="105"/>
        <v/>
      </c>
      <c r="C281" s="461" t="str">
        <f t="shared" si="105"/>
        <v/>
      </c>
      <c r="D281" s="52" t="str">
        <f t="shared" si="105"/>
        <v/>
      </c>
      <c r="E281" s="52"/>
      <c r="F281" s="52"/>
      <c r="G281" s="52"/>
      <c r="H281" s="52"/>
      <c r="I281" s="52"/>
      <c r="J281" s="343"/>
      <c r="K281" s="343"/>
      <c r="L281" s="343"/>
      <c r="M281" s="343"/>
      <c r="N281" s="343"/>
      <c r="O281" s="343"/>
      <c r="P281" s="343"/>
      <c r="Q281" s="343"/>
      <c r="R281" s="343"/>
      <c r="S281" s="343"/>
      <c r="T281" s="343"/>
      <c r="U281" s="343"/>
      <c r="V281" s="343"/>
      <c r="W281" s="343"/>
      <c r="X281" s="343"/>
      <c r="Y281" s="343"/>
      <c r="Z281" s="343"/>
      <c r="AA281" s="343"/>
      <c r="AB281" s="343"/>
      <c r="AC281" s="343"/>
      <c r="AD281" s="343"/>
      <c r="AE281" s="343"/>
    </row>
    <row r="282" spans="1:31">
      <c r="A282" s="577" t="str" cm="1">
        <f t="array" ref="A282">IF(OR(A240="✅",A240="⛔"),IF(AND(OR(ISNUMBER('Koszty operacyjne'!J282:AE282)),NOT(ISTEXT('Koszty operacyjne'!J282:AE282))),"✅","⛔"),IF(A240="",IF(AND(ISBLANK('Koszty operacyjne'!J282:AE282)),"","⛔")))</f>
        <v/>
      </c>
      <c r="B282" s="52" t="str">
        <f t="shared" si="105"/>
        <v/>
      </c>
      <c r="C282" s="461" t="str">
        <f t="shared" si="105"/>
        <v/>
      </c>
      <c r="D282" s="52" t="str">
        <f t="shared" si="105"/>
        <v/>
      </c>
      <c r="E282" s="52"/>
      <c r="F282" s="52"/>
      <c r="G282" s="52"/>
      <c r="H282" s="52"/>
      <c r="I282" s="52"/>
      <c r="J282" s="343"/>
      <c r="K282" s="343"/>
      <c r="L282" s="343"/>
      <c r="M282" s="343"/>
      <c r="N282" s="343"/>
      <c r="O282" s="343"/>
      <c r="P282" s="343"/>
      <c r="Q282" s="343"/>
      <c r="R282" s="343"/>
      <c r="S282" s="343"/>
      <c r="T282" s="343"/>
      <c r="U282" s="343"/>
      <c r="V282" s="343"/>
      <c r="W282" s="343"/>
      <c r="X282" s="343"/>
      <c r="Y282" s="343"/>
      <c r="Z282" s="343"/>
      <c r="AA282" s="343"/>
      <c r="AB282" s="343"/>
      <c r="AC282" s="343"/>
      <c r="AD282" s="343"/>
      <c r="AE282" s="343"/>
    </row>
    <row r="283" spans="1:31">
      <c r="A283" s="577" t="str" cm="1">
        <f t="array" ref="A283">IF(OR(A241="✅",A241="⛔"),IF(AND(OR(ISNUMBER('Koszty operacyjne'!J283:AE283)),NOT(ISTEXT('Koszty operacyjne'!J283:AE283))),"✅","⛔"),IF(A241="",IF(AND(ISBLANK('Koszty operacyjne'!J283:AE283)),"","⛔")))</f>
        <v/>
      </c>
      <c r="B283" s="52" t="str">
        <f t="shared" si="105"/>
        <v/>
      </c>
      <c r="C283" s="461" t="str">
        <f t="shared" si="105"/>
        <v/>
      </c>
      <c r="D283" s="52" t="str">
        <f t="shared" si="105"/>
        <v/>
      </c>
      <c r="E283" s="52"/>
      <c r="F283" s="52"/>
      <c r="G283" s="52"/>
      <c r="H283" s="52"/>
      <c r="I283" s="52"/>
      <c r="J283" s="343"/>
      <c r="K283" s="343"/>
      <c r="L283" s="343"/>
      <c r="M283" s="343"/>
      <c r="N283" s="343"/>
      <c r="O283" s="343"/>
      <c r="P283" s="343"/>
      <c r="Q283" s="343"/>
      <c r="R283" s="343"/>
      <c r="S283" s="343"/>
      <c r="T283" s="343"/>
      <c r="U283" s="343"/>
      <c r="V283" s="343"/>
      <c r="W283" s="343"/>
      <c r="X283" s="343"/>
      <c r="Y283" s="343"/>
      <c r="Z283" s="343"/>
      <c r="AA283" s="343"/>
      <c r="AB283" s="343"/>
      <c r="AC283" s="343"/>
      <c r="AD283" s="343"/>
      <c r="AE283" s="343"/>
    </row>
    <row r="284" spans="1:31">
      <c r="A284" s="577" t="str" cm="1">
        <f t="array" ref="A284">IF(OR(A242="✅",A242="⛔"),IF(AND(OR(ISNUMBER('Koszty operacyjne'!J284:AE284)),NOT(ISTEXT('Koszty operacyjne'!J284:AE284))),"✅","⛔"),IF(A242="",IF(AND(ISBLANK('Koszty operacyjne'!J284:AE284)),"","⛔")))</f>
        <v/>
      </c>
      <c r="B284" s="52" t="str">
        <f t="shared" si="105"/>
        <v/>
      </c>
      <c r="C284" s="461" t="str">
        <f t="shared" si="105"/>
        <v/>
      </c>
      <c r="D284" s="52" t="str">
        <f t="shared" si="105"/>
        <v/>
      </c>
      <c r="E284" s="52"/>
      <c r="F284" s="52"/>
      <c r="G284" s="52"/>
      <c r="H284" s="52"/>
      <c r="I284" s="52"/>
      <c r="J284" s="343"/>
      <c r="K284" s="343"/>
      <c r="L284" s="343"/>
      <c r="M284" s="343"/>
      <c r="N284" s="343"/>
      <c r="O284" s="343"/>
      <c r="P284" s="343"/>
      <c r="Q284" s="343"/>
      <c r="R284" s="343"/>
      <c r="S284" s="343"/>
      <c r="T284" s="343"/>
      <c r="U284" s="343"/>
      <c r="V284" s="343"/>
      <c r="W284" s="343"/>
      <c r="X284" s="343"/>
      <c r="Y284" s="343"/>
      <c r="Z284" s="343"/>
      <c r="AA284" s="343"/>
      <c r="AB284" s="343"/>
      <c r="AC284" s="343"/>
      <c r="AD284" s="343"/>
      <c r="AE284" s="343"/>
    </row>
    <row r="285" spans="1:31">
      <c r="A285" s="577" t="str" cm="1">
        <f t="array" ref="A285">IF(OR(A243="✅",A243="⛔"),IF(AND(OR(ISNUMBER('Koszty operacyjne'!J285:AE285)),NOT(ISTEXT('Koszty operacyjne'!J285:AE285))),"✅","⛔"),IF(A243="",IF(AND(ISBLANK('Koszty operacyjne'!J285:AE285)),"","⛔")))</f>
        <v/>
      </c>
      <c r="B285" s="52" t="str">
        <f t="shared" ref="B285:D304" si="106">IF(ISBLANK(B243),"",B243)</f>
        <v/>
      </c>
      <c r="C285" s="461" t="str">
        <f t="shared" si="106"/>
        <v/>
      </c>
      <c r="D285" s="52" t="str">
        <f t="shared" si="106"/>
        <v/>
      </c>
      <c r="E285" s="52"/>
      <c r="F285" s="52"/>
      <c r="G285" s="52"/>
      <c r="H285" s="52"/>
      <c r="I285" s="52"/>
      <c r="J285" s="343"/>
      <c r="K285" s="343"/>
      <c r="L285" s="343"/>
      <c r="M285" s="343"/>
      <c r="N285" s="343"/>
      <c r="O285" s="343"/>
      <c r="P285" s="343"/>
      <c r="Q285" s="343"/>
      <c r="R285" s="343"/>
      <c r="S285" s="343"/>
      <c r="T285" s="343"/>
      <c r="U285" s="343"/>
      <c r="V285" s="343"/>
      <c r="W285" s="343"/>
      <c r="X285" s="343"/>
      <c r="Y285" s="343"/>
      <c r="Z285" s="343"/>
      <c r="AA285" s="343"/>
      <c r="AB285" s="343"/>
      <c r="AC285" s="343"/>
      <c r="AD285" s="343"/>
      <c r="AE285" s="343"/>
    </row>
    <row r="286" spans="1:31">
      <c r="A286" s="577" t="str" cm="1">
        <f t="array" ref="A286">IF(OR(A244="✅",A244="⛔"),IF(AND(OR(ISNUMBER('Koszty operacyjne'!J286:AE286)),NOT(ISTEXT('Koszty operacyjne'!J286:AE286))),"✅","⛔"),IF(A244="",IF(AND(ISBLANK('Koszty operacyjne'!J286:AE286)),"","⛔")))</f>
        <v/>
      </c>
      <c r="B286" s="52" t="str">
        <f t="shared" si="106"/>
        <v/>
      </c>
      <c r="C286" s="461" t="str">
        <f t="shared" si="106"/>
        <v/>
      </c>
      <c r="D286" s="52" t="str">
        <f t="shared" si="106"/>
        <v/>
      </c>
      <c r="E286" s="52"/>
      <c r="F286" s="52"/>
      <c r="G286" s="52"/>
      <c r="H286" s="52"/>
      <c r="I286" s="52"/>
      <c r="J286" s="343"/>
      <c r="K286" s="343"/>
      <c r="L286" s="343"/>
      <c r="M286" s="343"/>
      <c r="N286" s="343"/>
      <c r="O286" s="343"/>
      <c r="P286" s="343"/>
      <c r="Q286" s="343"/>
      <c r="R286" s="343"/>
      <c r="S286" s="343"/>
      <c r="T286" s="343"/>
      <c r="U286" s="343"/>
      <c r="V286" s="343"/>
      <c r="W286" s="343"/>
      <c r="X286" s="343"/>
      <c r="Y286" s="343"/>
      <c r="Z286" s="343"/>
      <c r="AA286" s="343"/>
      <c r="AB286" s="343"/>
      <c r="AC286" s="343"/>
      <c r="AD286" s="343"/>
      <c r="AE286" s="343"/>
    </row>
    <row r="287" spans="1:31">
      <c r="A287" s="577" t="str" cm="1">
        <f t="array" ref="A287">IF(OR(A245="✅",A245="⛔"),IF(AND(OR(ISNUMBER('Koszty operacyjne'!J287:AE287)),NOT(ISTEXT('Koszty operacyjne'!J287:AE287))),"✅","⛔"),IF(A245="",IF(AND(ISBLANK('Koszty operacyjne'!J287:AE287)),"","⛔")))</f>
        <v/>
      </c>
      <c r="B287" s="52" t="str">
        <f t="shared" si="106"/>
        <v/>
      </c>
      <c r="C287" s="461" t="str">
        <f t="shared" si="106"/>
        <v/>
      </c>
      <c r="D287" s="52" t="str">
        <f t="shared" si="106"/>
        <v/>
      </c>
      <c r="E287" s="52"/>
      <c r="F287" s="52"/>
      <c r="G287" s="52"/>
      <c r="H287" s="52"/>
      <c r="I287" s="52"/>
      <c r="J287" s="343"/>
      <c r="K287" s="343"/>
      <c r="L287" s="343"/>
      <c r="M287" s="343"/>
      <c r="N287" s="343"/>
      <c r="O287" s="343"/>
      <c r="P287" s="343"/>
      <c r="Q287" s="343"/>
      <c r="R287" s="343"/>
      <c r="S287" s="343"/>
      <c r="T287" s="343"/>
      <c r="U287" s="343"/>
      <c r="V287" s="343"/>
      <c r="W287" s="343"/>
      <c r="X287" s="343"/>
      <c r="Y287" s="343"/>
      <c r="Z287" s="343"/>
      <c r="AA287" s="343"/>
      <c r="AB287" s="343"/>
      <c r="AC287" s="343"/>
      <c r="AD287" s="343"/>
      <c r="AE287" s="343"/>
    </row>
    <row r="288" spans="1:31">
      <c r="A288" s="577" t="str" cm="1">
        <f t="array" ref="A288">IF(OR(A246="✅",A246="⛔"),IF(AND(OR(ISNUMBER('Koszty operacyjne'!J288:AE288)),NOT(ISTEXT('Koszty operacyjne'!J288:AE288))),"✅","⛔"),IF(A246="",IF(AND(ISBLANK('Koszty operacyjne'!J288:AE288)),"","⛔")))</f>
        <v/>
      </c>
      <c r="B288" s="52" t="str">
        <f t="shared" si="106"/>
        <v/>
      </c>
      <c r="C288" s="461" t="str">
        <f t="shared" si="106"/>
        <v/>
      </c>
      <c r="D288" s="52" t="str">
        <f t="shared" si="106"/>
        <v/>
      </c>
      <c r="E288" s="52"/>
      <c r="F288" s="52"/>
      <c r="G288" s="52"/>
      <c r="H288" s="52"/>
      <c r="I288" s="52"/>
      <c r="J288" s="343"/>
      <c r="K288" s="343"/>
      <c r="L288" s="343"/>
      <c r="M288" s="343"/>
      <c r="N288" s="343"/>
      <c r="O288" s="343"/>
      <c r="P288" s="343"/>
      <c r="Q288" s="343"/>
      <c r="R288" s="343"/>
      <c r="S288" s="343"/>
      <c r="T288" s="343"/>
      <c r="U288" s="343"/>
      <c r="V288" s="343"/>
      <c r="W288" s="343"/>
      <c r="X288" s="343"/>
      <c r="Y288" s="343"/>
      <c r="Z288" s="343"/>
      <c r="AA288" s="343"/>
      <c r="AB288" s="343"/>
      <c r="AC288" s="343"/>
      <c r="AD288" s="343"/>
      <c r="AE288" s="343"/>
    </row>
    <row r="289" spans="1:31">
      <c r="A289" s="577" t="str" cm="1">
        <f t="array" ref="A289">IF(OR(A247="✅",A247="⛔"),IF(AND(OR(ISNUMBER('Koszty operacyjne'!J289:AE289)),NOT(ISTEXT('Koszty operacyjne'!J289:AE289))),"✅","⛔"),IF(A247="",IF(AND(ISBLANK('Koszty operacyjne'!J289:AE289)),"","⛔")))</f>
        <v/>
      </c>
      <c r="B289" s="52" t="str">
        <f t="shared" si="106"/>
        <v/>
      </c>
      <c r="C289" s="461" t="str">
        <f t="shared" si="106"/>
        <v/>
      </c>
      <c r="D289" s="52" t="str">
        <f t="shared" si="106"/>
        <v/>
      </c>
      <c r="E289" s="52"/>
      <c r="F289" s="52"/>
      <c r="G289" s="52"/>
      <c r="H289" s="52"/>
      <c r="I289" s="52"/>
      <c r="J289" s="343"/>
      <c r="K289" s="343"/>
      <c r="L289" s="343"/>
      <c r="M289" s="343"/>
      <c r="N289" s="343"/>
      <c r="O289" s="343"/>
      <c r="P289" s="343"/>
      <c r="Q289" s="343"/>
      <c r="R289" s="343"/>
      <c r="S289" s="343"/>
      <c r="T289" s="343"/>
      <c r="U289" s="343"/>
      <c r="V289" s="343"/>
      <c r="W289" s="343"/>
      <c r="X289" s="343"/>
      <c r="Y289" s="343"/>
      <c r="Z289" s="343"/>
      <c r="AA289" s="343"/>
      <c r="AB289" s="343"/>
      <c r="AC289" s="343"/>
      <c r="AD289" s="343"/>
      <c r="AE289" s="343"/>
    </row>
    <row r="290" spans="1:31">
      <c r="A290" s="577" t="str" cm="1">
        <f t="array" ref="A290">IF(OR(A248="✅",A248="⛔"),IF(AND(OR(ISNUMBER('Koszty operacyjne'!J290:AE290)),NOT(ISTEXT('Koszty operacyjne'!J290:AE290))),"✅","⛔"),IF(A248="",IF(AND(ISBLANK('Koszty operacyjne'!J290:AE290)),"","⛔")))</f>
        <v/>
      </c>
      <c r="B290" s="52" t="str">
        <f t="shared" si="106"/>
        <v/>
      </c>
      <c r="C290" s="461" t="str">
        <f t="shared" si="106"/>
        <v/>
      </c>
      <c r="D290" s="52" t="str">
        <f t="shared" si="106"/>
        <v/>
      </c>
      <c r="E290" s="52"/>
      <c r="F290" s="52"/>
      <c r="G290" s="52"/>
      <c r="H290" s="52"/>
      <c r="I290" s="52"/>
      <c r="J290" s="343"/>
      <c r="K290" s="343"/>
      <c r="L290" s="343"/>
      <c r="M290" s="343"/>
      <c r="N290" s="343"/>
      <c r="O290" s="343"/>
      <c r="P290" s="343"/>
      <c r="Q290" s="343"/>
      <c r="R290" s="343"/>
      <c r="S290" s="343"/>
      <c r="T290" s="343"/>
      <c r="U290" s="343"/>
      <c r="V290" s="343"/>
      <c r="W290" s="343"/>
      <c r="X290" s="343"/>
      <c r="Y290" s="343"/>
      <c r="Z290" s="343"/>
      <c r="AA290" s="343"/>
      <c r="AB290" s="343"/>
      <c r="AC290" s="343"/>
      <c r="AD290" s="343"/>
      <c r="AE290" s="343"/>
    </row>
    <row r="291" spans="1:31">
      <c r="A291" s="577" t="str" cm="1">
        <f t="array" ref="A291">IF(OR(A249="✅",A249="⛔"),IF(AND(OR(ISNUMBER('Koszty operacyjne'!J291:AE291)),NOT(ISTEXT('Koszty operacyjne'!J291:AE291))),"✅","⛔"),IF(A249="",IF(AND(ISBLANK('Koszty operacyjne'!J291:AE291)),"","⛔")))</f>
        <v/>
      </c>
      <c r="B291" s="52" t="str">
        <f t="shared" si="106"/>
        <v/>
      </c>
      <c r="C291" s="461" t="str">
        <f t="shared" si="106"/>
        <v/>
      </c>
      <c r="D291" s="52" t="str">
        <f t="shared" si="106"/>
        <v/>
      </c>
      <c r="E291" s="52"/>
      <c r="F291" s="52"/>
      <c r="G291" s="52"/>
      <c r="H291" s="52"/>
      <c r="I291" s="52"/>
      <c r="J291" s="343"/>
      <c r="K291" s="343"/>
      <c r="L291" s="343"/>
      <c r="M291" s="343"/>
      <c r="N291" s="343"/>
      <c r="O291" s="343"/>
      <c r="P291" s="343"/>
      <c r="Q291" s="343"/>
      <c r="R291" s="343"/>
      <c r="S291" s="343"/>
      <c r="T291" s="343"/>
      <c r="U291" s="343"/>
      <c r="V291" s="343"/>
      <c r="W291" s="343"/>
      <c r="X291" s="343"/>
      <c r="Y291" s="343"/>
      <c r="Z291" s="343"/>
      <c r="AA291" s="343"/>
      <c r="AB291" s="343"/>
      <c r="AC291" s="343"/>
      <c r="AD291" s="343"/>
      <c r="AE291" s="343"/>
    </row>
    <row r="292" spans="1:31">
      <c r="A292" s="577" t="str" cm="1">
        <f t="array" ref="A292">IF(OR(A250="✅",A250="⛔"),IF(AND(OR(ISNUMBER('Koszty operacyjne'!J292:AE292)),NOT(ISTEXT('Koszty operacyjne'!J292:AE292))),"✅","⛔"),IF(A250="",IF(AND(ISBLANK('Koszty operacyjne'!J292:AE292)),"","⛔")))</f>
        <v/>
      </c>
      <c r="B292" s="52" t="str">
        <f t="shared" si="106"/>
        <v/>
      </c>
      <c r="C292" s="461" t="str">
        <f t="shared" si="106"/>
        <v/>
      </c>
      <c r="D292" s="52" t="str">
        <f t="shared" si="106"/>
        <v/>
      </c>
      <c r="E292" s="52"/>
      <c r="F292" s="52"/>
      <c r="G292" s="52"/>
      <c r="H292" s="52"/>
      <c r="I292" s="52"/>
      <c r="J292" s="343"/>
      <c r="K292" s="343"/>
      <c r="L292" s="343"/>
      <c r="M292" s="343"/>
      <c r="N292" s="343"/>
      <c r="O292" s="343"/>
      <c r="P292" s="343"/>
      <c r="Q292" s="343"/>
      <c r="R292" s="343"/>
      <c r="S292" s="343"/>
      <c r="T292" s="343"/>
      <c r="U292" s="343"/>
      <c r="V292" s="343"/>
      <c r="W292" s="343"/>
      <c r="X292" s="343"/>
      <c r="Y292" s="343"/>
      <c r="Z292" s="343"/>
      <c r="AA292" s="343"/>
      <c r="AB292" s="343"/>
      <c r="AC292" s="343"/>
      <c r="AD292" s="343"/>
      <c r="AE292" s="343"/>
    </row>
    <row r="293" spans="1:31">
      <c r="A293" s="577" t="str" cm="1">
        <f t="array" ref="A293">IF(OR(A251="✅",A251="⛔"),IF(AND(OR(ISNUMBER('Koszty operacyjne'!J293:AE293)),NOT(ISTEXT('Koszty operacyjne'!J293:AE293))),"✅","⛔"),IF(A251="",IF(AND(ISBLANK('Koszty operacyjne'!J293:AE293)),"","⛔")))</f>
        <v/>
      </c>
      <c r="B293" s="52" t="str">
        <f t="shared" si="106"/>
        <v/>
      </c>
      <c r="C293" s="461" t="str">
        <f t="shared" si="106"/>
        <v/>
      </c>
      <c r="D293" s="52" t="str">
        <f t="shared" si="106"/>
        <v/>
      </c>
      <c r="E293" s="52"/>
      <c r="F293" s="52"/>
      <c r="G293" s="52"/>
      <c r="H293" s="52"/>
      <c r="I293" s="52"/>
      <c r="J293" s="343"/>
      <c r="K293" s="343"/>
      <c r="L293" s="343"/>
      <c r="M293" s="343"/>
      <c r="N293" s="343"/>
      <c r="O293" s="343"/>
      <c r="P293" s="343"/>
      <c r="Q293" s="343"/>
      <c r="R293" s="343"/>
      <c r="S293" s="343"/>
      <c r="T293" s="343"/>
      <c r="U293" s="343"/>
      <c r="V293" s="343"/>
      <c r="W293" s="343"/>
      <c r="X293" s="343"/>
      <c r="Y293" s="343"/>
      <c r="Z293" s="343"/>
      <c r="AA293" s="343"/>
      <c r="AB293" s="343"/>
      <c r="AC293" s="343"/>
      <c r="AD293" s="343"/>
      <c r="AE293" s="343"/>
    </row>
    <row r="294" spans="1:31">
      <c r="A294" s="577" t="str" cm="1">
        <f t="array" ref="A294">IF(OR(A252="✅",A252="⛔"),IF(AND(OR(ISNUMBER('Koszty operacyjne'!J294:AE294)),NOT(ISTEXT('Koszty operacyjne'!J294:AE294))),"✅","⛔"),IF(A252="",IF(AND(ISBLANK('Koszty operacyjne'!J294:AE294)),"","⛔")))</f>
        <v/>
      </c>
      <c r="B294" s="52" t="str">
        <f t="shared" si="106"/>
        <v/>
      </c>
      <c r="C294" s="461" t="str">
        <f t="shared" si="106"/>
        <v/>
      </c>
      <c r="D294" s="52" t="str">
        <f t="shared" si="106"/>
        <v/>
      </c>
      <c r="E294" s="52"/>
      <c r="F294" s="52"/>
      <c r="G294" s="52"/>
      <c r="H294" s="52"/>
      <c r="I294" s="52"/>
      <c r="J294" s="343"/>
      <c r="K294" s="343"/>
      <c r="L294" s="343"/>
      <c r="M294" s="343"/>
      <c r="N294" s="343"/>
      <c r="O294" s="343"/>
      <c r="P294" s="343"/>
      <c r="Q294" s="343"/>
      <c r="R294" s="343"/>
      <c r="S294" s="343"/>
      <c r="T294" s="343"/>
      <c r="U294" s="343"/>
      <c r="V294" s="343"/>
      <c r="W294" s="343"/>
      <c r="X294" s="343"/>
      <c r="Y294" s="343"/>
      <c r="Z294" s="343"/>
      <c r="AA294" s="343"/>
      <c r="AB294" s="343"/>
      <c r="AC294" s="343"/>
      <c r="AD294" s="343"/>
      <c r="AE294" s="343"/>
    </row>
    <row r="295" spans="1:31">
      <c r="A295" s="577" t="str" cm="1">
        <f t="array" ref="A295">IF(OR(A253="✅",A253="⛔"),IF(AND(OR(ISNUMBER('Koszty operacyjne'!J295:AE295)),NOT(ISTEXT('Koszty operacyjne'!J295:AE295))),"✅","⛔"),IF(A253="",IF(AND(ISBLANK('Koszty operacyjne'!J295:AE295)),"","⛔")))</f>
        <v/>
      </c>
      <c r="B295" s="52" t="str">
        <f t="shared" si="106"/>
        <v/>
      </c>
      <c r="C295" s="461" t="str">
        <f t="shared" si="106"/>
        <v/>
      </c>
      <c r="D295" s="52" t="str">
        <f t="shared" si="106"/>
        <v/>
      </c>
      <c r="E295" s="52"/>
      <c r="F295" s="52"/>
      <c r="G295" s="52"/>
      <c r="H295" s="52"/>
      <c r="I295" s="52"/>
      <c r="J295" s="343"/>
      <c r="K295" s="343"/>
      <c r="L295" s="343"/>
      <c r="M295" s="343"/>
      <c r="N295" s="343"/>
      <c r="O295" s="343"/>
      <c r="P295" s="343"/>
      <c r="Q295" s="343"/>
      <c r="R295" s="343"/>
      <c r="S295" s="343"/>
      <c r="T295" s="343"/>
      <c r="U295" s="343"/>
      <c r="V295" s="343"/>
      <c r="W295" s="343"/>
      <c r="X295" s="343"/>
      <c r="Y295" s="343"/>
      <c r="Z295" s="343"/>
      <c r="AA295" s="343"/>
      <c r="AB295" s="343"/>
      <c r="AC295" s="343"/>
      <c r="AD295" s="343"/>
      <c r="AE295" s="343"/>
    </row>
    <row r="296" spans="1:31">
      <c r="A296" s="577" t="str" cm="1">
        <f t="array" ref="A296">IF(OR(A254="✅",A254="⛔"),IF(AND(OR(ISNUMBER('Koszty operacyjne'!J296:AE296)),NOT(ISTEXT('Koszty operacyjne'!J296:AE296))),"✅","⛔"),IF(A254="",IF(AND(ISBLANK('Koszty operacyjne'!J296:AE296)),"","⛔")))</f>
        <v/>
      </c>
      <c r="B296" s="52" t="str">
        <f t="shared" si="106"/>
        <v/>
      </c>
      <c r="C296" s="461" t="str">
        <f t="shared" si="106"/>
        <v/>
      </c>
      <c r="D296" s="52" t="str">
        <f t="shared" si="106"/>
        <v/>
      </c>
      <c r="E296" s="52"/>
      <c r="F296" s="52"/>
      <c r="G296" s="52"/>
      <c r="H296" s="52"/>
      <c r="I296" s="52"/>
      <c r="J296" s="343"/>
      <c r="K296" s="343"/>
      <c r="L296" s="343"/>
      <c r="M296" s="343"/>
      <c r="N296" s="343"/>
      <c r="O296" s="343"/>
      <c r="P296" s="343"/>
      <c r="Q296" s="343"/>
      <c r="R296" s="343"/>
      <c r="S296" s="343"/>
      <c r="T296" s="343"/>
      <c r="U296" s="343"/>
      <c r="V296" s="343"/>
      <c r="W296" s="343"/>
      <c r="X296" s="343"/>
      <c r="Y296" s="343"/>
      <c r="Z296" s="343"/>
      <c r="AA296" s="343"/>
      <c r="AB296" s="343"/>
      <c r="AC296" s="343"/>
      <c r="AD296" s="343"/>
      <c r="AE296" s="343"/>
    </row>
    <row r="297" spans="1:31">
      <c r="A297" s="577" t="str" cm="1">
        <f t="array" ref="A297">IF(OR(A255="✅",A255="⛔"),IF(AND(OR(ISNUMBER('Koszty operacyjne'!J297:AE297)),NOT(ISTEXT('Koszty operacyjne'!J297:AE297))),"✅","⛔"),IF(A255="",IF(AND(ISBLANK('Koszty operacyjne'!J297:AE297)),"","⛔")))</f>
        <v/>
      </c>
      <c r="B297" s="52" t="str">
        <f t="shared" si="106"/>
        <v/>
      </c>
      <c r="C297" s="461" t="str">
        <f t="shared" si="106"/>
        <v/>
      </c>
      <c r="D297" s="52" t="str">
        <f t="shared" si="106"/>
        <v/>
      </c>
      <c r="E297" s="52"/>
      <c r="F297" s="52"/>
      <c r="G297" s="52"/>
      <c r="H297" s="52"/>
      <c r="I297" s="52"/>
      <c r="J297" s="343"/>
      <c r="K297" s="343"/>
      <c r="L297" s="343"/>
      <c r="M297" s="343"/>
      <c r="N297" s="343"/>
      <c r="O297" s="343"/>
      <c r="P297" s="343"/>
      <c r="Q297" s="343"/>
      <c r="R297" s="343"/>
      <c r="S297" s="343"/>
      <c r="T297" s="343"/>
      <c r="U297" s="343"/>
      <c r="V297" s="343"/>
      <c r="W297" s="343"/>
      <c r="X297" s="343"/>
      <c r="Y297" s="343"/>
      <c r="Z297" s="343"/>
      <c r="AA297" s="343"/>
      <c r="AB297" s="343"/>
      <c r="AC297" s="343"/>
      <c r="AD297" s="343"/>
      <c r="AE297" s="343"/>
    </row>
    <row r="298" spans="1:31">
      <c r="A298" s="577" t="str" cm="1">
        <f t="array" ref="A298">IF(OR(A256="✅",A256="⛔"),IF(AND(OR(ISNUMBER('Koszty operacyjne'!J298:AE298)),NOT(ISTEXT('Koszty operacyjne'!J298:AE298))),"✅","⛔"),IF(A256="",IF(AND(ISBLANK('Koszty operacyjne'!J298:AE298)),"","⛔")))</f>
        <v/>
      </c>
      <c r="B298" s="52" t="str">
        <f t="shared" si="106"/>
        <v/>
      </c>
      <c r="C298" s="461" t="str">
        <f t="shared" si="106"/>
        <v/>
      </c>
      <c r="D298" s="52" t="str">
        <f t="shared" si="106"/>
        <v/>
      </c>
      <c r="E298" s="52"/>
      <c r="F298" s="52"/>
      <c r="G298" s="52"/>
      <c r="H298" s="52"/>
      <c r="I298" s="52"/>
      <c r="J298" s="343"/>
      <c r="K298" s="343"/>
      <c r="L298" s="343"/>
      <c r="M298" s="343"/>
      <c r="N298" s="343"/>
      <c r="O298" s="343"/>
      <c r="P298" s="343"/>
      <c r="Q298" s="343"/>
      <c r="R298" s="343"/>
      <c r="S298" s="343"/>
      <c r="T298" s="343"/>
      <c r="U298" s="343"/>
      <c r="V298" s="343"/>
      <c r="W298" s="343"/>
      <c r="X298" s="343"/>
      <c r="Y298" s="343"/>
      <c r="Z298" s="343"/>
      <c r="AA298" s="343"/>
      <c r="AB298" s="343"/>
      <c r="AC298" s="343"/>
      <c r="AD298" s="343"/>
      <c r="AE298" s="343"/>
    </row>
    <row r="299" spans="1:31">
      <c r="A299" s="577" t="str" cm="1">
        <f t="array" ref="A299">IF(OR(A257="✅",A257="⛔"),IF(AND(OR(ISNUMBER('Koszty operacyjne'!J299:AE299)),NOT(ISTEXT('Koszty operacyjne'!J299:AE299))),"✅","⛔"),IF(A257="",IF(AND(ISBLANK('Koszty operacyjne'!J299:AE299)),"","⛔")))</f>
        <v/>
      </c>
      <c r="B299" s="52" t="str">
        <f t="shared" si="106"/>
        <v/>
      </c>
      <c r="C299" s="461" t="str">
        <f t="shared" si="106"/>
        <v/>
      </c>
      <c r="D299" s="52" t="str">
        <f t="shared" si="106"/>
        <v/>
      </c>
      <c r="E299" s="52"/>
      <c r="F299" s="52"/>
      <c r="G299" s="52"/>
      <c r="H299" s="52"/>
      <c r="I299" s="52"/>
      <c r="J299" s="343"/>
      <c r="K299" s="343"/>
      <c r="L299" s="343"/>
      <c r="M299" s="343"/>
      <c r="N299" s="343"/>
      <c r="O299" s="343"/>
      <c r="P299" s="343"/>
      <c r="Q299" s="343"/>
      <c r="R299" s="343"/>
      <c r="S299" s="343"/>
      <c r="T299" s="343"/>
      <c r="U299" s="343"/>
      <c r="V299" s="343"/>
      <c r="W299" s="343"/>
      <c r="X299" s="343"/>
      <c r="Y299" s="343"/>
      <c r="Z299" s="343"/>
      <c r="AA299" s="343"/>
      <c r="AB299" s="343"/>
      <c r="AC299" s="343"/>
      <c r="AD299" s="343"/>
      <c r="AE299" s="343"/>
    </row>
    <row r="300" spans="1:31">
      <c r="A300" s="577" t="str" cm="1">
        <f t="array" ref="A300">IF(OR(A258="✅",A258="⛔"),IF(AND(OR(ISNUMBER('Koszty operacyjne'!J300:AE300)),NOT(ISTEXT('Koszty operacyjne'!J300:AE300))),"✅","⛔"),IF(A258="",IF(AND(ISBLANK('Koszty operacyjne'!J300:AE300)),"","⛔")))</f>
        <v/>
      </c>
      <c r="B300" s="52" t="str">
        <f t="shared" si="106"/>
        <v/>
      </c>
      <c r="C300" s="461" t="str">
        <f t="shared" si="106"/>
        <v/>
      </c>
      <c r="D300" s="52" t="str">
        <f t="shared" si="106"/>
        <v/>
      </c>
      <c r="E300" s="52"/>
      <c r="F300" s="52"/>
      <c r="G300" s="52"/>
      <c r="H300" s="52"/>
      <c r="I300" s="52"/>
      <c r="J300" s="343"/>
      <c r="K300" s="343"/>
      <c r="L300" s="343"/>
      <c r="M300" s="343"/>
      <c r="N300" s="343"/>
      <c r="O300" s="343"/>
      <c r="P300" s="343"/>
      <c r="Q300" s="343"/>
      <c r="R300" s="343"/>
      <c r="S300" s="343"/>
      <c r="T300" s="343"/>
      <c r="U300" s="343"/>
      <c r="V300" s="343"/>
      <c r="W300" s="343"/>
      <c r="X300" s="343"/>
      <c r="Y300" s="343"/>
      <c r="Z300" s="343"/>
      <c r="AA300" s="343"/>
      <c r="AB300" s="343"/>
      <c r="AC300" s="343"/>
      <c r="AD300" s="343"/>
      <c r="AE300" s="343"/>
    </row>
    <row r="301" spans="1:31">
      <c r="A301" s="577" t="str" cm="1">
        <f t="array" ref="A301">IF(OR(A259="✅",A259="⛔"),IF(AND(OR(ISNUMBER('Koszty operacyjne'!J301:AE301)),NOT(ISTEXT('Koszty operacyjne'!J301:AE301))),"✅","⛔"),IF(A259="",IF(AND(ISBLANK('Koszty operacyjne'!J301:AE301)),"","⛔")))</f>
        <v/>
      </c>
      <c r="B301" s="52" t="str">
        <f t="shared" si="106"/>
        <v/>
      </c>
      <c r="C301" s="461" t="str">
        <f t="shared" si="106"/>
        <v/>
      </c>
      <c r="D301" s="52" t="str">
        <f t="shared" si="106"/>
        <v/>
      </c>
      <c r="E301" s="52"/>
      <c r="F301" s="52"/>
      <c r="G301" s="52"/>
      <c r="H301" s="52"/>
      <c r="I301" s="52"/>
      <c r="J301" s="343"/>
      <c r="K301" s="343"/>
      <c r="L301" s="343"/>
      <c r="M301" s="343"/>
      <c r="N301" s="343"/>
      <c r="O301" s="343"/>
      <c r="P301" s="343"/>
      <c r="Q301" s="343"/>
      <c r="R301" s="343"/>
      <c r="S301" s="343"/>
      <c r="T301" s="343"/>
      <c r="U301" s="343"/>
      <c r="V301" s="343"/>
      <c r="W301" s="343"/>
      <c r="X301" s="343"/>
      <c r="Y301" s="343"/>
      <c r="Z301" s="343"/>
      <c r="AA301" s="343"/>
      <c r="AB301" s="343"/>
      <c r="AC301" s="343"/>
      <c r="AD301" s="343"/>
      <c r="AE301" s="343"/>
    </row>
    <row r="302" spans="1:31">
      <c r="A302" s="577" t="str" cm="1">
        <f t="array" ref="A302">IF(OR(A260="✅",A260="⛔"),IF(AND(OR(ISNUMBER('Koszty operacyjne'!J302:AE302)),NOT(ISTEXT('Koszty operacyjne'!J302:AE302))),"✅","⛔"),IF(A260="",IF(AND(ISBLANK('Koszty operacyjne'!J302:AE302)),"","⛔")))</f>
        <v/>
      </c>
      <c r="B302" s="52" t="str">
        <f t="shared" si="106"/>
        <v/>
      </c>
      <c r="C302" s="461" t="str">
        <f t="shared" si="106"/>
        <v/>
      </c>
      <c r="D302" s="52" t="str">
        <f t="shared" si="106"/>
        <v/>
      </c>
      <c r="E302" s="52"/>
      <c r="F302" s="52"/>
      <c r="G302" s="52"/>
      <c r="H302" s="52"/>
      <c r="I302" s="52"/>
      <c r="J302" s="343"/>
      <c r="K302" s="343"/>
      <c r="L302" s="343"/>
      <c r="M302" s="343"/>
      <c r="N302" s="343"/>
      <c r="O302" s="343"/>
      <c r="P302" s="343"/>
      <c r="Q302" s="343"/>
      <c r="R302" s="343"/>
      <c r="S302" s="343"/>
      <c r="T302" s="343"/>
      <c r="U302" s="343"/>
      <c r="V302" s="343"/>
      <c r="W302" s="343"/>
      <c r="X302" s="343"/>
      <c r="Y302" s="343"/>
      <c r="Z302" s="343"/>
      <c r="AA302" s="343"/>
      <c r="AB302" s="343"/>
      <c r="AC302" s="343"/>
      <c r="AD302" s="343"/>
      <c r="AE302" s="343"/>
    </row>
    <row r="303" spans="1:31">
      <c r="A303" s="577" t="str" cm="1">
        <f t="array" ref="A303">IF(OR(A261="✅",A261="⛔"),IF(AND(OR(ISNUMBER('Koszty operacyjne'!J303:AE303)),NOT(ISTEXT('Koszty operacyjne'!J303:AE303))),"✅","⛔"),IF(A261="",IF(AND(ISBLANK('Koszty operacyjne'!J303:AE303)),"","⛔")))</f>
        <v/>
      </c>
      <c r="B303" s="52" t="str">
        <f t="shared" si="106"/>
        <v/>
      </c>
      <c r="C303" s="461" t="str">
        <f t="shared" si="106"/>
        <v/>
      </c>
      <c r="D303" s="52" t="str">
        <f t="shared" si="106"/>
        <v/>
      </c>
      <c r="E303" s="52"/>
      <c r="F303" s="52"/>
      <c r="G303" s="52"/>
      <c r="H303" s="52"/>
      <c r="I303" s="52"/>
      <c r="J303" s="343"/>
      <c r="K303" s="343"/>
      <c r="L303" s="343"/>
      <c r="M303" s="343"/>
      <c r="N303" s="343"/>
      <c r="O303" s="343"/>
      <c r="P303" s="343"/>
      <c r="Q303" s="343"/>
      <c r="R303" s="343"/>
      <c r="S303" s="343"/>
      <c r="T303" s="343"/>
      <c r="U303" s="343"/>
      <c r="V303" s="343"/>
      <c r="W303" s="343"/>
      <c r="X303" s="343"/>
      <c r="Y303" s="343"/>
      <c r="Z303" s="343"/>
      <c r="AA303" s="343"/>
      <c r="AB303" s="343"/>
      <c r="AC303" s="343"/>
      <c r="AD303" s="343"/>
      <c r="AE303" s="343"/>
    </row>
    <row r="304" spans="1:31">
      <c r="A304" s="577" t="str" cm="1">
        <f t="array" ref="A304">IF(OR(A262="✅",A262="⛔"),IF(AND(OR(ISNUMBER('Koszty operacyjne'!J304:AE304)),NOT(ISTEXT('Koszty operacyjne'!J304:AE304))),"✅","⛔"),IF(A262="",IF(AND(ISBLANK('Koszty operacyjne'!J304:AE304)),"","⛔")))</f>
        <v/>
      </c>
      <c r="B304" s="52" t="str">
        <f t="shared" si="106"/>
        <v/>
      </c>
      <c r="C304" s="461" t="str">
        <f t="shared" si="106"/>
        <v/>
      </c>
      <c r="D304" s="52" t="str">
        <f t="shared" si="106"/>
        <v/>
      </c>
      <c r="E304" s="52"/>
      <c r="F304" s="52"/>
      <c r="G304" s="52"/>
      <c r="H304" s="52"/>
      <c r="I304" s="52"/>
      <c r="J304" s="343"/>
      <c r="K304" s="343"/>
      <c r="L304" s="343"/>
      <c r="M304" s="343"/>
      <c r="N304" s="343"/>
      <c r="O304" s="343"/>
      <c r="P304" s="343"/>
      <c r="Q304" s="343"/>
      <c r="R304" s="343"/>
      <c r="S304" s="343"/>
      <c r="T304" s="343"/>
      <c r="U304" s="343"/>
      <c r="V304" s="343"/>
      <c r="W304" s="343"/>
      <c r="X304" s="343"/>
      <c r="Y304" s="343"/>
      <c r="Z304" s="343"/>
      <c r="AA304" s="343"/>
      <c r="AB304" s="343"/>
      <c r="AC304" s="343"/>
      <c r="AD304" s="343"/>
      <c r="AE304" s="343"/>
    </row>
    <row r="305" spans="1:31" customFormat="1">
      <c r="A305" s="577"/>
    </row>
    <row r="306" spans="1:31">
      <c r="B306" s="347" t="s">
        <v>329</v>
      </c>
      <c r="C306" s="346" t="str">
        <f t="shared" ref="C306:AE306" si="107">C$114</f>
        <v>Kwalifikowalne</v>
      </c>
      <c r="D306" s="346" t="str">
        <f t="shared" si="107"/>
        <v>Koszty B+R</v>
      </c>
      <c r="E306" s="346"/>
      <c r="F306" s="346">
        <f t="shared" ca="1" si="107"/>
        <v>0</v>
      </c>
      <c r="G306" s="346">
        <f t="shared" ca="1" si="107"/>
        <v>0</v>
      </c>
      <c r="H306" s="346">
        <f t="shared" ca="1" si="107"/>
        <v>0</v>
      </c>
      <c r="I306" s="346" t="str">
        <f t="shared" si="107"/>
        <v/>
      </c>
      <c r="J306" s="346" t="str">
        <f t="shared" si="107"/>
        <v/>
      </c>
      <c r="K306" s="346" t="str">
        <f t="shared" si="107"/>
        <v>Uzupełnij dane</v>
      </c>
      <c r="L306" s="346" t="str">
        <f t="shared" si="107"/>
        <v/>
      </c>
      <c r="M306" s="346" t="str">
        <f t="shared" si="107"/>
        <v/>
      </c>
      <c r="N306" s="346" t="str">
        <f t="shared" si="107"/>
        <v/>
      </c>
      <c r="O306" s="346" t="str">
        <f t="shared" si="107"/>
        <v/>
      </c>
      <c r="P306" s="346" t="str">
        <f t="shared" si="107"/>
        <v/>
      </c>
      <c r="Q306" s="346" t="str">
        <f t="shared" si="107"/>
        <v/>
      </c>
      <c r="R306" s="346" t="str">
        <f t="shared" si="107"/>
        <v/>
      </c>
      <c r="S306" s="346" t="str">
        <f t="shared" si="107"/>
        <v/>
      </c>
      <c r="T306" s="346" t="str">
        <f t="shared" si="107"/>
        <v/>
      </c>
      <c r="U306" s="346" t="str">
        <f t="shared" si="107"/>
        <v/>
      </c>
      <c r="V306" s="346" t="str">
        <f t="shared" si="107"/>
        <v/>
      </c>
      <c r="W306" s="346" t="str">
        <f t="shared" si="107"/>
        <v/>
      </c>
      <c r="X306" s="346" t="str">
        <f t="shared" si="107"/>
        <v/>
      </c>
      <c r="Y306" s="346" t="str">
        <f t="shared" si="107"/>
        <v/>
      </c>
      <c r="Z306" s="346" t="str">
        <f t="shared" si="107"/>
        <v/>
      </c>
      <c r="AA306" s="346" t="str">
        <f t="shared" si="107"/>
        <v/>
      </c>
      <c r="AB306" s="346" t="str">
        <f t="shared" si="107"/>
        <v/>
      </c>
      <c r="AC306" s="346" t="str">
        <f t="shared" si="107"/>
        <v/>
      </c>
      <c r="AD306" s="346" t="str">
        <f t="shared" si="107"/>
        <v/>
      </c>
      <c r="AE306" s="346" t="str">
        <f t="shared" si="107"/>
        <v/>
      </c>
    </row>
    <row r="307" spans="1:31">
      <c r="A307" s="577" t="str" cm="1">
        <f t="array" ref="A307">IF(OR(A223="✅",A223="⛔"),IF(AND(OR(ISNUMBER('Koszty operacyjne'!J307:AE307)),NOT(ISTEXT('Koszty operacyjne'!J307:AE307))),"✅","⛔"),IF(A223="",IF(AND(ISBLANK('Koszty operacyjne'!J307:AE307)),"","⛔")))</f>
        <v/>
      </c>
      <c r="B307" s="52" t="str">
        <f t="shared" ref="B307:D326" si="108">IF(ISBLANK(B265),"",B265)</f>
        <v/>
      </c>
      <c r="C307" s="461" t="str">
        <f t="shared" si="108"/>
        <v/>
      </c>
      <c r="D307" s="52" t="str">
        <f t="shared" si="108"/>
        <v/>
      </c>
      <c r="E307" s="52"/>
      <c r="F307" s="52"/>
      <c r="G307" s="52"/>
      <c r="H307" s="52"/>
      <c r="I307" s="52"/>
      <c r="J307" s="343"/>
      <c r="K307" s="343"/>
      <c r="L307" s="343"/>
      <c r="M307" s="343"/>
      <c r="N307" s="343"/>
      <c r="O307" s="343"/>
      <c r="P307" s="343"/>
      <c r="Q307" s="343"/>
      <c r="R307" s="343"/>
      <c r="S307" s="343"/>
      <c r="T307" s="343"/>
      <c r="U307" s="343"/>
      <c r="V307" s="343"/>
      <c r="W307" s="343"/>
      <c r="X307" s="343"/>
      <c r="Y307" s="343"/>
      <c r="Z307" s="343"/>
      <c r="AA307" s="343"/>
      <c r="AB307" s="343"/>
      <c r="AC307" s="343"/>
      <c r="AD307" s="343"/>
      <c r="AE307" s="343"/>
    </row>
    <row r="308" spans="1:31">
      <c r="A308" s="577" t="str" cm="1">
        <f t="array" ref="A308">IF(OR(A224="✅",A224="⛔"),IF(AND(OR(ISNUMBER('Koszty operacyjne'!J308:AE308)),NOT(ISTEXT('Koszty operacyjne'!J308:AE308))),"✅","⛔"),IF(A224="",IF(AND(ISBLANK('Koszty operacyjne'!J308:AE308)),"","⛔")))</f>
        <v/>
      </c>
      <c r="B308" s="52" t="str">
        <f t="shared" si="108"/>
        <v/>
      </c>
      <c r="C308" s="461" t="str">
        <f t="shared" si="108"/>
        <v/>
      </c>
      <c r="D308" s="52" t="str">
        <f t="shared" si="108"/>
        <v/>
      </c>
      <c r="E308" s="52"/>
      <c r="F308" s="52"/>
      <c r="G308" s="52"/>
      <c r="H308" s="52"/>
      <c r="I308" s="52"/>
      <c r="J308" s="343"/>
      <c r="K308" s="343"/>
      <c r="L308" s="343"/>
      <c r="M308" s="343"/>
      <c r="N308" s="343"/>
      <c r="O308" s="343"/>
      <c r="P308" s="343"/>
      <c r="Q308" s="343"/>
      <c r="R308" s="343"/>
      <c r="S308" s="343"/>
      <c r="T308" s="343"/>
      <c r="U308" s="343"/>
      <c r="V308" s="343"/>
      <c r="W308" s="343"/>
      <c r="X308" s="343"/>
      <c r="Y308" s="343"/>
      <c r="Z308" s="343"/>
      <c r="AA308" s="343"/>
      <c r="AB308" s="343"/>
      <c r="AC308" s="343"/>
      <c r="AD308" s="343"/>
      <c r="AE308" s="343"/>
    </row>
    <row r="309" spans="1:31">
      <c r="A309" s="577" t="str" cm="1">
        <f t="array" ref="A309">IF(OR(A225="✅",A225="⛔"),IF(AND(OR(ISNUMBER('Koszty operacyjne'!J309:AE309)),NOT(ISTEXT('Koszty operacyjne'!J309:AE309))),"✅","⛔"),IF(A225="",IF(AND(ISBLANK('Koszty operacyjne'!J309:AE309)),"","⛔")))</f>
        <v/>
      </c>
      <c r="B309" s="52" t="str">
        <f t="shared" si="108"/>
        <v/>
      </c>
      <c r="C309" s="461" t="str">
        <f t="shared" ref="C309:C326" si="109">IF(ISBLANK(C267),"",C267)</f>
        <v/>
      </c>
      <c r="D309" s="52" t="str">
        <f t="shared" si="108"/>
        <v/>
      </c>
      <c r="E309" s="52"/>
      <c r="F309" s="52"/>
      <c r="G309" s="52"/>
      <c r="H309" s="52"/>
      <c r="I309" s="52"/>
      <c r="J309" s="343"/>
      <c r="K309" s="343"/>
      <c r="L309" s="343"/>
      <c r="M309" s="343"/>
      <c r="N309" s="343"/>
      <c r="O309" s="343"/>
      <c r="P309" s="343"/>
      <c r="Q309" s="343"/>
      <c r="R309" s="343"/>
      <c r="S309" s="343"/>
      <c r="T309" s="343"/>
      <c r="U309" s="343"/>
      <c r="V309" s="343"/>
      <c r="W309" s="343"/>
      <c r="X309" s="343"/>
      <c r="Y309" s="343"/>
      <c r="Z309" s="343"/>
      <c r="AA309" s="343"/>
      <c r="AB309" s="343"/>
      <c r="AC309" s="343"/>
      <c r="AD309" s="343"/>
      <c r="AE309" s="343"/>
    </row>
    <row r="310" spans="1:31">
      <c r="A310" s="577" t="str" cm="1">
        <f t="array" ref="A310">IF(OR(A226="✅",A226="⛔"),IF(AND(OR(ISNUMBER('Koszty operacyjne'!J310:AE310)),NOT(ISTEXT('Koszty operacyjne'!J310:AE310))),"✅","⛔"),IF(A226="",IF(AND(ISBLANK('Koszty operacyjne'!J310:AE310)),"","⛔")))</f>
        <v/>
      </c>
      <c r="B310" s="52" t="str">
        <f t="shared" si="108"/>
        <v/>
      </c>
      <c r="C310" s="461" t="str">
        <f t="shared" si="109"/>
        <v/>
      </c>
      <c r="D310" s="52" t="str">
        <f t="shared" si="108"/>
        <v/>
      </c>
      <c r="E310" s="52"/>
      <c r="F310" s="52"/>
      <c r="G310" s="52"/>
      <c r="H310" s="52"/>
      <c r="I310" s="52"/>
      <c r="J310" s="343"/>
      <c r="K310" s="343"/>
      <c r="L310" s="343"/>
      <c r="M310" s="343"/>
      <c r="N310" s="343"/>
      <c r="O310" s="343"/>
      <c r="P310" s="343"/>
      <c r="Q310" s="343"/>
      <c r="R310" s="343"/>
      <c r="S310" s="343"/>
      <c r="T310" s="343"/>
      <c r="U310" s="343"/>
      <c r="V310" s="343"/>
      <c r="W310" s="343"/>
      <c r="X310" s="343"/>
      <c r="Y310" s="343"/>
      <c r="Z310" s="343"/>
      <c r="AA310" s="343"/>
      <c r="AB310" s="343"/>
      <c r="AC310" s="343"/>
      <c r="AD310" s="343"/>
      <c r="AE310" s="343"/>
    </row>
    <row r="311" spans="1:31">
      <c r="A311" s="577" t="str" cm="1">
        <f t="array" ref="A311">IF(OR(A227="✅",A227="⛔"),IF(AND(OR(ISNUMBER('Koszty operacyjne'!J311:AE311)),NOT(ISTEXT('Koszty operacyjne'!J311:AE311))),"✅","⛔"),IF(A227="",IF(AND(ISBLANK('Koszty operacyjne'!J311:AE311)),"","⛔")))</f>
        <v/>
      </c>
      <c r="B311" s="52" t="str">
        <f t="shared" si="108"/>
        <v/>
      </c>
      <c r="C311" s="461" t="str">
        <f t="shared" si="109"/>
        <v/>
      </c>
      <c r="D311" s="52" t="str">
        <f t="shared" si="108"/>
        <v/>
      </c>
      <c r="E311" s="52"/>
      <c r="F311" s="52"/>
      <c r="G311" s="52"/>
      <c r="H311" s="52"/>
      <c r="I311" s="52"/>
      <c r="J311" s="343"/>
      <c r="K311" s="343"/>
      <c r="L311" s="343"/>
      <c r="M311" s="343"/>
      <c r="N311" s="343"/>
      <c r="O311" s="343"/>
      <c r="P311" s="343"/>
      <c r="Q311" s="343"/>
      <c r="R311" s="343"/>
      <c r="S311" s="343"/>
      <c r="T311" s="343"/>
      <c r="U311" s="343"/>
      <c r="V311" s="343"/>
      <c r="W311" s="343"/>
      <c r="X311" s="343"/>
      <c r="Y311" s="343"/>
      <c r="Z311" s="343"/>
      <c r="AA311" s="343"/>
      <c r="AB311" s="343"/>
      <c r="AC311" s="343"/>
      <c r="AD311" s="343"/>
      <c r="AE311" s="343"/>
    </row>
    <row r="312" spans="1:31">
      <c r="A312" s="577" t="str" cm="1">
        <f t="array" ref="A312">IF(OR(A228="✅",A228="⛔"),IF(AND(OR(ISNUMBER('Koszty operacyjne'!J312:AE312)),NOT(ISTEXT('Koszty operacyjne'!J312:AE312))),"✅","⛔"),IF(A228="",IF(AND(ISBLANK('Koszty operacyjne'!J312:AE312)),"","⛔")))</f>
        <v/>
      </c>
      <c r="B312" s="52" t="str">
        <f t="shared" si="108"/>
        <v/>
      </c>
      <c r="C312" s="461" t="str">
        <f t="shared" si="109"/>
        <v/>
      </c>
      <c r="D312" s="52" t="str">
        <f t="shared" si="108"/>
        <v/>
      </c>
      <c r="E312" s="52"/>
      <c r="F312" s="52"/>
      <c r="G312" s="52"/>
      <c r="H312" s="52"/>
      <c r="I312" s="52"/>
      <c r="J312" s="343"/>
      <c r="K312" s="343"/>
      <c r="L312" s="343"/>
      <c r="M312" s="343"/>
      <c r="N312" s="343"/>
      <c r="O312" s="343"/>
      <c r="P312" s="343"/>
      <c r="Q312" s="343"/>
      <c r="R312" s="343"/>
      <c r="S312" s="343"/>
      <c r="T312" s="343"/>
      <c r="U312" s="343"/>
      <c r="V312" s="343"/>
      <c r="W312" s="343"/>
      <c r="X312" s="343"/>
      <c r="Y312" s="343"/>
      <c r="Z312" s="343"/>
      <c r="AA312" s="343"/>
      <c r="AB312" s="343"/>
      <c r="AC312" s="343"/>
      <c r="AD312" s="343"/>
      <c r="AE312" s="343"/>
    </row>
    <row r="313" spans="1:31">
      <c r="A313" s="577" t="str" cm="1">
        <f t="array" ref="A313">IF(OR(A229="✅",A229="⛔"),IF(AND(OR(ISNUMBER('Koszty operacyjne'!J313:AE313)),NOT(ISTEXT('Koszty operacyjne'!J313:AE313))),"✅","⛔"),IF(A229="",IF(AND(ISBLANK('Koszty operacyjne'!J313:AE313)),"","⛔")))</f>
        <v/>
      </c>
      <c r="B313" s="52" t="str">
        <f t="shared" si="108"/>
        <v/>
      </c>
      <c r="C313" s="461" t="str">
        <f t="shared" si="109"/>
        <v/>
      </c>
      <c r="D313" s="52" t="str">
        <f t="shared" si="108"/>
        <v/>
      </c>
      <c r="E313" s="52"/>
      <c r="F313" s="52"/>
      <c r="G313" s="52"/>
      <c r="H313" s="52"/>
      <c r="I313" s="52"/>
      <c r="J313" s="343"/>
      <c r="K313" s="343"/>
      <c r="L313" s="343"/>
      <c r="M313" s="343"/>
      <c r="N313" s="343"/>
      <c r="O313" s="343"/>
      <c r="P313" s="343"/>
      <c r="Q313" s="343"/>
      <c r="R313" s="343"/>
      <c r="S313" s="343"/>
      <c r="T313" s="343"/>
      <c r="U313" s="343"/>
      <c r="V313" s="343"/>
      <c r="W313" s="343"/>
      <c r="X313" s="343"/>
      <c r="Y313" s="343"/>
      <c r="Z313" s="343"/>
      <c r="AA313" s="343"/>
      <c r="AB313" s="343"/>
      <c r="AC313" s="343"/>
      <c r="AD313" s="343"/>
      <c r="AE313" s="343"/>
    </row>
    <row r="314" spans="1:31">
      <c r="A314" s="577" t="str" cm="1">
        <f t="array" ref="A314">IF(OR(A230="✅",A230="⛔"),IF(AND(OR(ISNUMBER('Koszty operacyjne'!J314:AE314)),NOT(ISTEXT('Koszty operacyjne'!J314:AE314))),"✅","⛔"),IF(A230="",IF(AND(ISBLANK('Koszty operacyjne'!J314:AE314)),"","⛔")))</f>
        <v/>
      </c>
      <c r="B314" s="52" t="str">
        <f t="shared" si="108"/>
        <v/>
      </c>
      <c r="C314" s="461" t="str">
        <f t="shared" si="109"/>
        <v/>
      </c>
      <c r="D314" s="52" t="str">
        <f t="shared" si="108"/>
        <v/>
      </c>
      <c r="E314" s="52"/>
      <c r="F314" s="52"/>
      <c r="G314" s="52"/>
      <c r="H314" s="52"/>
      <c r="I314" s="52"/>
      <c r="J314" s="343"/>
      <c r="K314" s="343"/>
      <c r="L314" s="343"/>
      <c r="M314" s="343"/>
      <c r="N314" s="343"/>
      <c r="O314" s="343"/>
      <c r="P314" s="343"/>
      <c r="Q314" s="343"/>
      <c r="R314" s="343"/>
      <c r="S314" s="343"/>
      <c r="T314" s="343"/>
      <c r="U314" s="343"/>
      <c r="V314" s="343"/>
      <c r="W314" s="343"/>
      <c r="X314" s="343"/>
      <c r="Y314" s="343"/>
      <c r="Z314" s="343"/>
      <c r="AA314" s="343"/>
      <c r="AB314" s="343"/>
      <c r="AC314" s="343"/>
      <c r="AD314" s="343"/>
      <c r="AE314" s="343"/>
    </row>
    <row r="315" spans="1:31">
      <c r="A315" s="577" t="str" cm="1">
        <f t="array" ref="A315">IF(OR(A231="✅",A231="⛔"),IF(AND(OR(ISNUMBER('Koszty operacyjne'!J315:AE315)),NOT(ISTEXT('Koszty operacyjne'!J315:AE315))),"✅","⛔"),IF(A231="",IF(AND(ISBLANK('Koszty operacyjne'!J315:AE315)),"","⛔")))</f>
        <v/>
      </c>
      <c r="B315" s="52" t="str">
        <f t="shared" si="108"/>
        <v/>
      </c>
      <c r="C315" s="461" t="str">
        <f t="shared" si="109"/>
        <v/>
      </c>
      <c r="D315" s="52" t="str">
        <f t="shared" si="108"/>
        <v/>
      </c>
      <c r="E315" s="52"/>
      <c r="F315" s="52"/>
      <c r="G315" s="52"/>
      <c r="H315" s="52"/>
      <c r="I315" s="52"/>
      <c r="J315" s="343"/>
      <c r="K315" s="343"/>
      <c r="L315" s="343"/>
      <c r="M315" s="343"/>
      <c r="N315" s="343"/>
      <c r="O315" s="343"/>
      <c r="P315" s="343"/>
      <c r="Q315" s="343"/>
      <c r="R315" s="343"/>
      <c r="S315" s="343"/>
      <c r="T315" s="343"/>
      <c r="U315" s="343"/>
      <c r="V315" s="343"/>
      <c r="W315" s="343"/>
      <c r="X315" s="343"/>
      <c r="Y315" s="343"/>
      <c r="Z315" s="343"/>
      <c r="AA315" s="343"/>
      <c r="AB315" s="343"/>
      <c r="AC315" s="343"/>
      <c r="AD315" s="343"/>
      <c r="AE315" s="343"/>
    </row>
    <row r="316" spans="1:31">
      <c r="A316" s="577" t="str" cm="1">
        <f t="array" ref="A316">IF(OR(A232="✅",A232="⛔"),IF(AND(OR(ISNUMBER('Koszty operacyjne'!J316:AE316)),NOT(ISTEXT('Koszty operacyjne'!J316:AE316))),"✅","⛔"),IF(A232="",IF(AND(ISBLANK('Koszty operacyjne'!J316:AE316)),"","⛔")))</f>
        <v/>
      </c>
      <c r="B316" s="52" t="str">
        <f t="shared" si="108"/>
        <v/>
      </c>
      <c r="C316" s="461" t="str">
        <f t="shared" si="109"/>
        <v/>
      </c>
      <c r="D316" s="52" t="str">
        <f t="shared" si="108"/>
        <v/>
      </c>
      <c r="E316" s="52"/>
      <c r="F316" s="52"/>
      <c r="G316" s="52"/>
      <c r="H316" s="52"/>
      <c r="I316" s="52"/>
      <c r="J316" s="343"/>
      <c r="K316" s="343"/>
      <c r="L316" s="343"/>
      <c r="M316" s="343"/>
      <c r="N316" s="343"/>
      <c r="O316" s="343"/>
      <c r="P316" s="343"/>
      <c r="Q316" s="343"/>
      <c r="R316" s="343"/>
      <c r="S316" s="343"/>
      <c r="T316" s="343"/>
      <c r="U316" s="343"/>
      <c r="V316" s="343"/>
      <c r="W316" s="343"/>
      <c r="X316" s="343"/>
      <c r="Y316" s="343"/>
      <c r="Z316" s="343"/>
      <c r="AA316" s="343"/>
      <c r="AB316" s="343"/>
      <c r="AC316" s="343"/>
      <c r="AD316" s="343"/>
      <c r="AE316" s="343"/>
    </row>
    <row r="317" spans="1:31">
      <c r="A317" s="577" t="str" cm="1">
        <f t="array" ref="A317">IF(OR(A233="✅",A233="⛔"),IF(AND(OR(ISNUMBER('Koszty operacyjne'!J317:AE317)),NOT(ISTEXT('Koszty operacyjne'!J317:AE317))),"✅","⛔"),IF(A233="",IF(AND(ISBLANK('Koszty operacyjne'!J317:AE317)),"","⛔")))</f>
        <v/>
      </c>
      <c r="B317" s="52" t="str">
        <f t="shared" si="108"/>
        <v/>
      </c>
      <c r="C317" s="461" t="str">
        <f t="shared" si="109"/>
        <v/>
      </c>
      <c r="D317" s="52" t="str">
        <f t="shared" si="108"/>
        <v/>
      </c>
      <c r="E317" s="52"/>
      <c r="F317" s="52"/>
      <c r="G317" s="52"/>
      <c r="H317" s="52"/>
      <c r="I317" s="52"/>
      <c r="J317" s="343"/>
      <c r="K317" s="343"/>
      <c r="L317" s="343"/>
      <c r="M317" s="343"/>
      <c r="N317" s="343"/>
      <c r="O317" s="343"/>
      <c r="P317" s="343"/>
      <c r="Q317" s="343"/>
      <c r="R317" s="343"/>
      <c r="S317" s="343"/>
      <c r="T317" s="343"/>
      <c r="U317" s="343"/>
      <c r="V317" s="343"/>
      <c r="W317" s="343"/>
      <c r="X317" s="343"/>
      <c r="Y317" s="343"/>
      <c r="Z317" s="343"/>
      <c r="AA317" s="343"/>
      <c r="AB317" s="343"/>
      <c r="AC317" s="343"/>
      <c r="AD317" s="343"/>
      <c r="AE317" s="343"/>
    </row>
    <row r="318" spans="1:31">
      <c r="A318" s="577" t="str" cm="1">
        <f t="array" ref="A318">IF(OR(A234="✅",A234="⛔"),IF(AND(OR(ISNUMBER('Koszty operacyjne'!J318:AE318)),NOT(ISTEXT('Koszty operacyjne'!J318:AE318))),"✅","⛔"),IF(A234="",IF(AND(ISBLANK('Koszty operacyjne'!J318:AE318)),"","⛔")))</f>
        <v/>
      </c>
      <c r="B318" s="52" t="str">
        <f t="shared" si="108"/>
        <v/>
      </c>
      <c r="C318" s="461" t="str">
        <f t="shared" si="109"/>
        <v/>
      </c>
      <c r="D318" s="52" t="str">
        <f t="shared" si="108"/>
        <v/>
      </c>
      <c r="E318" s="52"/>
      <c r="F318" s="52"/>
      <c r="G318" s="52"/>
      <c r="H318" s="52"/>
      <c r="I318" s="52"/>
      <c r="J318" s="343"/>
      <c r="K318" s="343"/>
      <c r="L318" s="343"/>
      <c r="M318" s="343"/>
      <c r="N318" s="343"/>
      <c r="O318" s="343"/>
      <c r="P318" s="343"/>
      <c r="Q318" s="343"/>
      <c r="R318" s="343"/>
      <c r="S318" s="343"/>
      <c r="T318" s="343"/>
      <c r="U318" s="343"/>
      <c r="V318" s="343"/>
      <c r="W318" s="343"/>
      <c r="X318" s="343"/>
      <c r="Y318" s="343"/>
      <c r="Z318" s="343"/>
      <c r="AA318" s="343"/>
      <c r="AB318" s="343"/>
      <c r="AC318" s="343"/>
      <c r="AD318" s="343"/>
      <c r="AE318" s="343"/>
    </row>
    <row r="319" spans="1:31">
      <c r="A319" s="577" t="str" cm="1">
        <f t="array" ref="A319">IF(OR(A235="✅",A235="⛔"),IF(AND(OR(ISNUMBER('Koszty operacyjne'!J319:AE319)),NOT(ISTEXT('Koszty operacyjne'!J319:AE319))),"✅","⛔"),IF(A235="",IF(AND(ISBLANK('Koszty operacyjne'!J319:AE319)),"","⛔")))</f>
        <v/>
      </c>
      <c r="B319" s="52" t="str">
        <f t="shared" si="108"/>
        <v/>
      </c>
      <c r="C319" s="461" t="str">
        <f t="shared" si="109"/>
        <v/>
      </c>
      <c r="D319" s="52" t="str">
        <f t="shared" si="108"/>
        <v/>
      </c>
      <c r="E319" s="52"/>
      <c r="F319" s="52"/>
      <c r="G319" s="52"/>
      <c r="H319" s="52"/>
      <c r="I319" s="52"/>
      <c r="J319" s="343"/>
      <c r="K319" s="343"/>
      <c r="L319" s="343"/>
      <c r="M319" s="343"/>
      <c r="N319" s="343"/>
      <c r="O319" s="343"/>
      <c r="P319" s="343"/>
      <c r="Q319" s="343"/>
      <c r="R319" s="343"/>
      <c r="S319" s="343"/>
      <c r="T319" s="343"/>
      <c r="U319" s="343"/>
      <c r="V319" s="343"/>
      <c r="W319" s="343"/>
      <c r="X319" s="343"/>
      <c r="Y319" s="343"/>
      <c r="Z319" s="343"/>
      <c r="AA319" s="343"/>
      <c r="AB319" s="343"/>
      <c r="AC319" s="343"/>
      <c r="AD319" s="343"/>
      <c r="AE319" s="343"/>
    </row>
    <row r="320" spans="1:31">
      <c r="A320" s="577" t="str" cm="1">
        <f t="array" ref="A320">IF(OR(A236="✅",A236="⛔"),IF(AND(OR(ISNUMBER('Koszty operacyjne'!J320:AE320)),NOT(ISTEXT('Koszty operacyjne'!J320:AE320))),"✅","⛔"),IF(A236="",IF(AND(ISBLANK('Koszty operacyjne'!J320:AE320)),"","⛔")))</f>
        <v/>
      </c>
      <c r="B320" s="52" t="str">
        <f t="shared" si="108"/>
        <v/>
      </c>
      <c r="C320" s="461" t="str">
        <f t="shared" si="109"/>
        <v/>
      </c>
      <c r="D320" s="52" t="str">
        <f t="shared" si="108"/>
        <v/>
      </c>
      <c r="E320" s="52"/>
      <c r="F320" s="52"/>
      <c r="G320" s="52"/>
      <c r="H320" s="52"/>
      <c r="I320" s="52"/>
      <c r="J320" s="343"/>
      <c r="K320" s="343"/>
      <c r="L320" s="343"/>
      <c r="M320" s="343"/>
      <c r="N320" s="343"/>
      <c r="O320" s="343"/>
      <c r="P320" s="343"/>
      <c r="Q320" s="343"/>
      <c r="R320" s="343"/>
      <c r="S320" s="343"/>
      <c r="T320" s="343"/>
      <c r="U320" s="343"/>
      <c r="V320" s="343"/>
      <c r="W320" s="343"/>
      <c r="X320" s="343"/>
      <c r="Y320" s="343"/>
      <c r="Z320" s="343"/>
      <c r="AA320" s="343"/>
      <c r="AB320" s="343"/>
      <c r="AC320" s="343"/>
      <c r="AD320" s="343"/>
      <c r="AE320" s="343"/>
    </row>
    <row r="321" spans="1:31">
      <c r="A321" s="577" t="str" cm="1">
        <f t="array" ref="A321">IF(OR(A237="✅",A237="⛔"),IF(AND(OR(ISNUMBER('Koszty operacyjne'!J321:AE321)),NOT(ISTEXT('Koszty operacyjne'!J321:AE321))),"✅","⛔"),IF(A237="",IF(AND(ISBLANK('Koszty operacyjne'!J321:AE321)),"","⛔")))</f>
        <v/>
      </c>
      <c r="B321" s="52" t="str">
        <f t="shared" si="108"/>
        <v/>
      </c>
      <c r="C321" s="461" t="str">
        <f t="shared" si="109"/>
        <v/>
      </c>
      <c r="D321" s="52" t="str">
        <f t="shared" si="108"/>
        <v/>
      </c>
      <c r="E321" s="52"/>
      <c r="F321" s="52"/>
      <c r="G321" s="52"/>
      <c r="H321" s="52"/>
      <c r="I321" s="52"/>
      <c r="J321" s="343"/>
      <c r="K321" s="343"/>
      <c r="L321" s="343"/>
      <c r="M321" s="343"/>
      <c r="N321" s="343"/>
      <c r="O321" s="343"/>
      <c r="P321" s="343"/>
      <c r="Q321" s="343"/>
      <c r="R321" s="343"/>
      <c r="S321" s="343"/>
      <c r="T321" s="343"/>
      <c r="U321" s="343"/>
      <c r="V321" s="343"/>
      <c r="W321" s="343"/>
      <c r="X321" s="343"/>
      <c r="Y321" s="343"/>
      <c r="Z321" s="343"/>
      <c r="AA321" s="343"/>
      <c r="AB321" s="343"/>
      <c r="AC321" s="343"/>
      <c r="AD321" s="343"/>
      <c r="AE321" s="343"/>
    </row>
    <row r="322" spans="1:31">
      <c r="A322" s="577" t="str" cm="1">
        <f t="array" ref="A322">IF(OR(A238="✅",A238="⛔"),IF(AND(OR(ISNUMBER('Koszty operacyjne'!J322:AE322)),NOT(ISTEXT('Koszty operacyjne'!J322:AE322))),"✅","⛔"),IF(A238="",IF(AND(ISBLANK('Koszty operacyjne'!J322:AE322)),"","⛔")))</f>
        <v/>
      </c>
      <c r="B322" s="52" t="str">
        <f t="shared" si="108"/>
        <v/>
      </c>
      <c r="C322" s="461" t="str">
        <f t="shared" si="109"/>
        <v/>
      </c>
      <c r="D322" s="52" t="str">
        <f t="shared" si="108"/>
        <v/>
      </c>
      <c r="E322" s="52"/>
      <c r="F322" s="52"/>
      <c r="G322" s="52"/>
      <c r="H322" s="52"/>
      <c r="I322" s="52"/>
      <c r="J322" s="343"/>
      <c r="K322" s="343"/>
      <c r="L322" s="343"/>
      <c r="M322" s="343"/>
      <c r="N322" s="343"/>
      <c r="O322" s="343"/>
      <c r="P322" s="343"/>
      <c r="Q322" s="343"/>
      <c r="R322" s="343"/>
      <c r="S322" s="343"/>
      <c r="T322" s="343"/>
      <c r="U322" s="343"/>
      <c r="V322" s="343"/>
      <c r="W322" s="343"/>
      <c r="X322" s="343"/>
      <c r="Y322" s="343"/>
      <c r="Z322" s="343"/>
      <c r="AA322" s="343"/>
      <c r="AB322" s="343"/>
      <c r="AC322" s="343"/>
      <c r="AD322" s="343"/>
      <c r="AE322" s="343"/>
    </row>
    <row r="323" spans="1:31">
      <c r="A323" s="577" t="str" cm="1">
        <f t="array" ref="A323">IF(OR(A239="✅",A239="⛔"),IF(AND(OR(ISNUMBER('Koszty operacyjne'!J323:AE323)),NOT(ISTEXT('Koszty operacyjne'!J323:AE323))),"✅","⛔"),IF(A239="",IF(AND(ISBLANK('Koszty operacyjne'!J323:AE323)),"","⛔")))</f>
        <v/>
      </c>
      <c r="B323" s="52" t="str">
        <f t="shared" si="108"/>
        <v/>
      </c>
      <c r="C323" s="461" t="str">
        <f t="shared" si="109"/>
        <v/>
      </c>
      <c r="D323" s="52" t="str">
        <f t="shared" si="108"/>
        <v/>
      </c>
      <c r="E323" s="52"/>
      <c r="F323" s="52"/>
      <c r="G323" s="52"/>
      <c r="H323" s="52"/>
      <c r="I323" s="52"/>
      <c r="J323" s="343"/>
      <c r="K323" s="343"/>
      <c r="L323" s="343"/>
      <c r="M323" s="343"/>
      <c r="N323" s="343"/>
      <c r="O323" s="343"/>
      <c r="P323" s="343"/>
      <c r="Q323" s="343"/>
      <c r="R323" s="343"/>
      <c r="S323" s="343"/>
      <c r="T323" s="343"/>
      <c r="U323" s="343"/>
      <c r="V323" s="343"/>
      <c r="W323" s="343"/>
      <c r="X323" s="343"/>
      <c r="Y323" s="343"/>
      <c r="Z323" s="343"/>
      <c r="AA323" s="343"/>
      <c r="AB323" s="343"/>
      <c r="AC323" s="343"/>
      <c r="AD323" s="343"/>
      <c r="AE323" s="343"/>
    </row>
    <row r="324" spans="1:31">
      <c r="A324" s="577" t="str" cm="1">
        <f t="array" ref="A324">IF(OR(A240="✅",A240="⛔"),IF(AND(OR(ISNUMBER('Koszty operacyjne'!J324:AE324)),NOT(ISTEXT('Koszty operacyjne'!J324:AE324))),"✅","⛔"),IF(A240="",IF(AND(ISBLANK('Koszty operacyjne'!J324:AE324)),"","⛔")))</f>
        <v/>
      </c>
      <c r="B324" s="52" t="str">
        <f t="shared" si="108"/>
        <v/>
      </c>
      <c r="C324" s="461" t="str">
        <f t="shared" si="109"/>
        <v/>
      </c>
      <c r="D324" s="52" t="str">
        <f t="shared" si="108"/>
        <v/>
      </c>
      <c r="E324" s="52"/>
      <c r="F324" s="52"/>
      <c r="G324" s="52"/>
      <c r="H324" s="52"/>
      <c r="I324" s="52"/>
      <c r="J324" s="343"/>
      <c r="K324" s="343"/>
      <c r="L324" s="343"/>
      <c r="M324" s="343"/>
      <c r="N324" s="343"/>
      <c r="O324" s="343"/>
      <c r="P324" s="343"/>
      <c r="Q324" s="343"/>
      <c r="R324" s="343"/>
      <c r="S324" s="343"/>
      <c r="T324" s="343"/>
      <c r="U324" s="343"/>
      <c r="V324" s="343"/>
      <c r="W324" s="343"/>
      <c r="X324" s="343"/>
      <c r="Y324" s="343"/>
      <c r="Z324" s="343"/>
      <c r="AA324" s="343"/>
      <c r="AB324" s="343"/>
      <c r="AC324" s="343"/>
      <c r="AD324" s="343"/>
      <c r="AE324" s="343"/>
    </row>
    <row r="325" spans="1:31">
      <c r="A325" s="577" t="str" cm="1">
        <f t="array" ref="A325">IF(OR(A241="✅",A241="⛔"),IF(AND(OR(ISNUMBER('Koszty operacyjne'!J325:AE325)),NOT(ISTEXT('Koszty operacyjne'!J325:AE325))),"✅","⛔"),IF(A241="",IF(AND(ISBLANK('Koszty operacyjne'!J325:AE325)),"","⛔")))</f>
        <v/>
      </c>
      <c r="B325" s="52" t="str">
        <f t="shared" si="108"/>
        <v/>
      </c>
      <c r="C325" s="461" t="str">
        <f t="shared" si="109"/>
        <v/>
      </c>
      <c r="D325" s="52" t="str">
        <f t="shared" si="108"/>
        <v/>
      </c>
      <c r="E325" s="52"/>
      <c r="F325" s="52"/>
      <c r="G325" s="52"/>
      <c r="H325" s="52"/>
      <c r="I325" s="52"/>
      <c r="J325" s="343"/>
      <c r="K325" s="343"/>
      <c r="L325" s="343"/>
      <c r="M325" s="343"/>
      <c r="N325" s="343"/>
      <c r="O325" s="343"/>
      <c r="P325" s="343"/>
      <c r="Q325" s="343"/>
      <c r="R325" s="343"/>
      <c r="S325" s="343"/>
      <c r="T325" s="343"/>
      <c r="U325" s="343"/>
      <c r="V325" s="343"/>
      <c r="W325" s="343"/>
      <c r="X325" s="343"/>
      <c r="Y325" s="343"/>
      <c r="Z325" s="343"/>
      <c r="AA325" s="343"/>
      <c r="AB325" s="343"/>
      <c r="AC325" s="343"/>
      <c r="AD325" s="343"/>
      <c r="AE325" s="343"/>
    </row>
    <row r="326" spans="1:31">
      <c r="A326" s="577" t="str" cm="1">
        <f t="array" ref="A326">IF(OR(A242="✅",A242="⛔"),IF(AND(OR(ISNUMBER('Koszty operacyjne'!J326:AE326)),NOT(ISTEXT('Koszty operacyjne'!J326:AE326))),"✅","⛔"),IF(A242="",IF(AND(ISBLANK('Koszty operacyjne'!J326:AE326)),"","⛔")))</f>
        <v/>
      </c>
      <c r="B326" s="52" t="str">
        <f t="shared" si="108"/>
        <v/>
      </c>
      <c r="C326" s="461" t="str">
        <f t="shared" si="109"/>
        <v/>
      </c>
      <c r="D326" s="52" t="str">
        <f t="shared" si="108"/>
        <v/>
      </c>
      <c r="E326" s="52"/>
      <c r="F326" s="52"/>
      <c r="G326" s="52"/>
      <c r="H326" s="52"/>
      <c r="I326" s="52"/>
      <c r="J326" s="343"/>
      <c r="K326" s="343"/>
      <c r="L326" s="343"/>
      <c r="M326" s="343"/>
      <c r="N326" s="343"/>
      <c r="O326" s="343"/>
      <c r="P326" s="343"/>
      <c r="Q326" s="343"/>
      <c r="R326" s="343"/>
      <c r="S326" s="343"/>
      <c r="T326" s="343"/>
      <c r="U326" s="343"/>
      <c r="V326" s="343"/>
      <c r="W326" s="343"/>
      <c r="X326" s="343"/>
      <c r="Y326" s="343"/>
      <c r="Z326" s="343"/>
      <c r="AA326" s="343"/>
      <c r="AB326" s="343"/>
      <c r="AC326" s="343"/>
      <c r="AD326" s="343"/>
      <c r="AE326" s="343"/>
    </row>
    <row r="327" spans="1:31">
      <c r="A327" s="577" t="str" cm="1">
        <f t="array" ref="A327">IF(OR(A243="✅",A243="⛔"),IF(AND(OR(ISNUMBER('Koszty operacyjne'!J327:AE327)),NOT(ISTEXT('Koszty operacyjne'!J327:AE327))),"✅","⛔"),IF(A243="",IF(AND(ISBLANK('Koszty operacyjne'!J327:AE327)),"","⛔")))</f>
        <v/>
      </c>
      <c r="B327" s="52" t="str">
        <f t="shared" ref="B327:D346" si="110">IF(ISBLANK(B285),"",B285)</f>
        <v/>
      </c>
      <c r="C327" s="461" t="str">
        <f t="shared" si="110"/>
        <v/>
      </c>
      <c r="D327" s="52" t="str">
        <f t="shared" si="110"/>
        <v/>
      </c>
      <c r="E327" s="52"/>
      <c r="F327" s="52"/>
      <c r="G327" s="52"/>
      <c r="H327" s="52"/>
      <c r="I327" s="52"/>
      <c r="J327" s="343"/>
      <c r="K327" s="343"/>
      <c r="L327" s="343"/>
      <c r="M327" s="343"/>
      <c r="N327" s="343"/>
      <c r="O327" s="343"/>
      <c r="P327" s="343"/>
      <c r="Q327" s="343"/>
      <c r="R327" s="343"/>
      <c r="S327" s="343"/>
      <c r="T327" s="343"/>
      <c r="U327" s="343"/>
      <c r="V327" s="343"/>
      <c r="W327" s="343"/>
      <c r="X327" s="343"/>
      <c r="Y327" s="343"/>
      <c r="Z327" s="343"/>
      <c r="AA327" s="343"/>
      <c r="AB327" s="343"/>
      <c r="AC327" s="343"/>
      <c r="AD327" s="343"/>
      <c r="AE327" s="343"/>
    </row>
    <row r="328" spans="1:31">
      <c r="A328" s="577" t="str" cm="1">
        <f t="array" ref="A328">IF(OR(A244="✅",A244="⛔"),IF(AND(OR(ISNUMBER('Koszty operacyjne'!J328:AE328)),NOT(ISTEXT('Koszty operacyjne'!J328:AE328))),"✅","⛔"),IF(A244="",IF(AND(ISBLANK('Koszty operacyjne'!J328:AE328)),"","⛔")))</f>
        <v/>
      </c>
      <c r="B328" s="52" t="str">
        <f t="shared" si="110"/>
        <v/>
      </c>
      <c r="C328" s="461" t="str">
        <f t="shared" si="110"/>
        <v/>
      </c>
      <c r="D328" s="52" t="str">
        <f t="shared" si="110"/>
        <v/>
      </c>
      <c r="E328" s="52"/>
      <c r="F328" s="52"/>
      <c r="G328" s="52"/>
      <c r="H328" s="52"/>
      <c r="I328" s="52"/>
      <c r="J328" s="343"/>
      <c r="K328" s="343"/>
      <c r="L328" s="343"/>
      <c r="M328" s="343"/>
      <c r="N328" s="343"/>
      <c r="O328" s="343"/>
      <c r="P328" s="343"/>
      <c r="Q328" s="343"/>
      <c r="R328" s="343"/>
      <c r="S328" s="343"/>
      <c r="T328" s="343"/>
      <c r="U328" s="343"/>
      <c r="V328" s="343"/>
      <c r="W328" s="343"/>
      <c r="X328" s="343"/>
      <c r="Y328" s="343"/>
      <c r="Z328" s="343"/>
      <c r="AA328" s="343"/>
      <c r="AB328" s="343"/>
      <c r="AC328" s="343"/>
      <c r="AD328" s="343"/>
      <c r="AE328" s="343"/>
    </row>
    <row r="329" spans="1:31">
      <c r="A329" s="577" t="str" cm="1">
        <f t="array" ref="A329">IF(OR(A245="✅",A245="⛔"),IF(AND(OR(ISNUMBER('Koszty operacyjne'!J329:AE329)),NOT(ISTEXT('Koszty operacyjne'!J329:AE329))),"✅","⛔"),IF(A245="",IF(AND(ISBLANK('Koszty operacyjne'!J329:AE329)),"","⛔")))</f>
        <v/>
      </c>
      <c r="B329" s="52" t="str">
        <f t="shared" si="110"/>
        <v/>
      </c>
      <c r="C329" s="461" t="str">
        <f t="shared" si="110"/>
        <v/>
      </c>
      <c r="D329" s="52" t="str">
        <f t="shared" si="110"/>
        <v/>
      </c>
      <c r="E329" s="52"/>
      <c r="F329" s="52"/>
      <c r="G329" s="52"/>
      <c r="H329" s="52"/>
      <c r="I329" s="52"/>
      <c r="J329" s="343"/>
      <c r="K329" s="343"/>
      <c r="L329" s="343"/>
      <c r="M329" s="343"/>
      <c r="N329" s="343"/>
      <c r="O329" s="343"/>
      <c r="P329" s="343"/>
      <c r="Q329" s="343"/>
      <c r="R329" s="343"/>
      <c r="S329" s="343"/>
      <c r="T329" s="343"/>
      <c r="U329" s="343"/>
      <c r="V329" s="343"/>
      <c r="W329" s="343"/>
      <c r="X329" s="343"/>
      <c r="Y329" s="343"/>
      <c r="Z329" s="343"/>
      <c r="AA329" s="343"/>
      <c r="AB329" s="343"/>
      <c r="AC329" s="343"/>
      <c r="AD329" s="343"/>
      <c r="AE329" s="343"/>
    </row>
    <row r="330" spans="1:31">
      <c r="A330" s="577" t="str" cm="1">
        <f t="array" ref="A330">IF(OR(A246="✅",A246="⛔"),IF(AND(OR(ISNUMBER('Koszty operacyjne'!J330:AE330)),NOT(ISTEXT('Koszty operacyjne'!J330:AE330))),"✅","⛔"),IF(A246="",IF(AND(ISBLANK('Koszty operacyjne'!J330:AE330)),"","⛔")))</f>
        <v/>
      </c>
      <c r="B330" s="52" t="str">
        <f t="shared" si="110"/>
        <v/>
      </c>
      <c r="C330" s="461" t="str">
        <f t="shared" si="110"/>
        <v/>
      </c>
      <c r="D330" s="52" t="str">
        <f t="shared" si="110"/>
        <v/>
      </c>
      <c r="E330" s="52"/>
      <c r="F330" s="52"/>
      <c r="G330" s="52"/>
      <c r="H330" s="52"/>
      <c r="I330" s="52"/>
      <c r="J330" s="343"/>
      <c r="K330" s="343"/>
      <c r="L330" s="343"/>
      <c r="M330" s="343"/>
      <c r="N330" s="343"/>
      <c r="O330" s="343"/>
      <c r="P330" s="343"/>
      <c r="Q330" s="343"/>
      <c r="R330" s="343"/>
      <c r="S330" s="343"/>
      <c r="T330" s="343"/>
      <c r="U330" s="343"/>
      <c r="V330" s="343"/>
      <c r="W330" s="343"/>
      <c r="X330" s="343"/>
      <c r="Y330" s="343"/>
      <c r="Z330" s="343"/>
      <c r="AA330" s="343"/>
      <c r="AB330" s="343"/>
      <c r="AC330" s="343"/>
      <c r="AD330" s="343"/>
      <c r="AE330" s="343"/>
    </row>
    <row r="331" spans="1:31">
      <c r="A331" s="577" t="str" cm="1">
        <f t="array" ref="A331">IF(OR(A247="✅",A247="⛔"),IF(AND(OR(ISNUMBER('Koszty operacyjne'!J331:AE331)),NOT(ISTEXT('Koszty operacyjne'!J331:AE331))),"✅","⛔"),IF(A247="",IF(AND(ISBLANK('Koszty operacyjne'!J331:AE331)),"","⛔")))</f>
        <v/>
      </c>
      <c r="B331" s="52" t="str">
        <f t="shared" si="110"/>
        <v/>
      </c>
      <c r="C331" s="461" t="str">
        <f t="shared" si="110"/>
        <v/>
      </c>
      <c r="D331" s="52" t="str">
        <f t="shared" si="110"/>
        <v/>
      </c>
      <c r="E331" s="52"/>
      <c r="F331" s="52"/>
      <c r="G331" s="52"/>
      <c r="H331" s="52"/>
      <c r="I331" s="52"/>
      <c r="J331" s="343"/>
      <c r="K331" s="343"/>
      <c r="L331" s="343"/>
      <c r="M331" s="343"/>
      <c r="N331" s="343"/>
      <c r="O331" s="343"/>
      <c r="P331" s="343"/>
      <c r="Q331" s="343"/>
      <c r="R331" s="343"/>
      <c r="S331" s="343"/>
      <c r="T331" s="343"/>
      <c r="U331" s="343"/>
      <c r="V331" s="343"/>
      <c r="W331" s="343"/>
      <c r="X331" s="343"/>
      <c r="Y331" s="343"/>
      <c r="Z331" s="343"/>
      <c r="AA331" s="343"/>
      <c r="AB331" s="343"/>
      <c r="AC331" s="343"/>
      <c r="AD331" s="343"/>
      <c r="AE331" s="343"/>
    </row>
    <row r="332" spans="1:31">
      <c r="A332" s="577" t="str" cm="1">
        <f t="array" ref="A332">IF(OR(A248="✅",A248="⛔"),IF(AND(OR(ISNUMBER('Koszty operacyjne'!J332:AE332)),NOT(ISTEXT('Koszty operacyjne'!J332:AE332))),"✅","⛔"),IF(A248="",IF(AND(ISBLANK('Koszty operacyjne'!J332:AE332)),"","⛔")))</f>
        <v/>
      </c>
      <c r="B332" s="52" t="str">
        <f t="shared" si="110"/>
        <v/>
      </c>
      <c r="C332" s="461" t="str">
        <f t="shared" si="110"/>
        <v/>
      </c>
      <c r="D332" s="52" t="str">
        <f t="shared" si="110"/>
        <v/>
      </c>
      <c r="E332" s="52"/>
      <c r="F332" s="52"/>
      <c r="G332" s="52"/>
      <c r="H332" s="52"/>
      <c r="I332" s="52"/>
      <c r="J332" s="343"/>
      <c r="K332" s="343"/>
      <c r="L332" s="343"/>
      <c r="M332" s="343"/>
      <c r="N332" s="343"/>
      <c r="O332" s="343"/>
      <c r="P332" s="343"/>
      <c r="Q332" s="343"/>
      <c r="R332" s="343"/>
      <c r="S332" s="343"/>
      <c r="T332" s="343"/>
      <c r="U332" s="343"/>
      <c r="V332" s="343"/>
      <c r="W332" s="343"/>
      <c r="X332" s="343"/>
      <c r="Y332" s="343"/>
      <c r="Z332" s="343"/>
      <c r="AA332" s="343"/>
      <c r="AB332" s="343"/>
      <c r="AC332" s="343"/>
      <c r="AD332" s="343"/>
      <c r="AE332" s="343"/>
    </row>
    <row r="333" spans="1:31">
      <c r="A333" s="577" t="str" cm="1">
        <f t="array" ref="A333">IF(OR(A249="✅",A249="⛔"),IF(AND(OR(ISNUMBER('Koszty operacyjne'!J333:AE333)),NOT(ISTEXT('Koszty operacyjne'!J333:AE333))),"✅","⛔"),IF(A249="",IF(AND(ISBLANK('Koszty operacyjne'!J333:AE333)),"","⛔")))</f>
        <v/>
      </c>
      <c r="B333" s="52" t="str">
        <f t="shared" si="110"/>
        <v/>
      </c>
      <c r="C333" s="461" t="str">
        <f t="shared" si="110"/>
        <v/>
      </c>
      <c r="D333" s="52" t="str">
        <f t="shared" si="110"/>
        <v/>
      </c>
      <c r="E333" s="52"/>
      <c r="F333" s="52"/>
      <c r="G333" s="52"/>
      <c r="H333" s="52"/>
      <c r="I333" s="52"/>
      <c r="J333" s="343"/>
      <c r="K333" s="343"/>
      <c r="L333" s="343"/>
      <c r="M333" s="343"/>
      <c r="N333" s="343"/>
      <c r="O333" s="343"/>
      <c r="P333" s="343"/>
      <c r="Q333" s="343"/>
      <c r="R333" s="343"/>
      <c r="S333" s="343"/>
      <c r="T333" s="343"/>
      <c r="U333" s="343"/>
      <c r="V333" s="343"/>
      <c r="W333" s="343"/>
      <c r="X333" s="343"/>
      <c r="Y333" s="343"/>
      <c r="Z333" s="343"/>
      <c r="AA333" s="343"/>
      <c r="AB333" s="343"/>
      <c r="AC333" s="343"/>
      <c r="AD333" s="343"/>
      <c r="AE333" s="343"/>
    </row>
    <row r="334" spans="1:31">
      <c r="A334" s="577" t="str" cm="1">
        <f t="array" ref="A334">IF(OR(A250="✅",A250="⛔"),IF(AND(OR(ISNUMBER('Koszty operacyjne'!J334:AE334)),NOT(ISTEXT('Koszty operacyjne'!J334:AE334))),"✅","⛔"),IF(A250="",IF(AND(ISBLANK('Koszty operacyjne'!J334:AE334)),"","⛔")))</f>
        <v/>
      </c>
      <c r="B334" s="52" t="str">
        <f t="shared" si="110"/>
        <v/>
      </c>
      <c r="C334" s="461" t="str">
        <f t="shared" si="110"/>
        <v/>
      </c>
      <c r="D334" s="52" t="str">
        <f t="shared" si="110"/>
        <v/>
      </c>
      <c r="E334" s="52"/>
      <c r="F334" s="52"/>
      <c r="G334" s="52"/>
      <c r="H334" s="52"/>
      <c r="I334" s="52"/>
      <c r="J334" s="343"/>
      <c r="K334" s="343"/>
      <c r="L334" s="343"/>
      <c r="M334" s="343"/>
      <c r="N334" s="343"/>
      <c r="O334" s="343"/>
      <c r="P334" s="343"/>
      <c r="Q334" s="343"/>
      <c r="R334" s="343"/>
      <c r="S334" s="343"/>
      <c r="T334" s="343"/>
      <c r="U334" s="343"/>
      <c r="V334" s="343"/>
      <c r="W334" s="343"/>
      <c r="X334" s="343"/>
      <c r="Y334" s="343"/>
      <c r="Z334" s="343"/>
      <c r="AA334" s="343"/>
      <c r="AB334" s="343"/>
      <c r="AC334" s="343"/>
      <c r="AD334" s="343"/>
      <c r="AE334" s="343"/>
    </row>
    <row r="335" spans="1:31">
      <c r="A335" s="577" t="str" cm="1">
        <f t="array" ref="A335">IF(OR(A251="✅",A251="⛔"),IF(AND(OR(ISNUMBER('Koszty operacyjne'!J335:AE335)),NOT(ISTEXT('Koszty operacyjne'!J335:AE335))),"✅","⛔"),IF(A251="",IF(AND(ISBLANK('Koszty operacyjne'!J335:AE335)),"","⛔")))</f>
        <v/>
      </c>
      <c r="B335" s="52" t="str">
        <f t="shared" si="110"/>
        <v/>
      </c>
      <c r="C335" s="461" t="str">
        <f t="shared" si="110"/>
        <v/>
      </c>
      <c r="D335" s="52" t="str">
        <f t="shared" si="110"/>
        <v/>
      </c>
      <c r="E335" s="52"/>
      <c r="F335" s="52"/>
      <c r="G335" s="52"/>
      <c r="H335" s="52"/>
      <c r="I335" s="52"/>
      <c r="J335" s="343"/>
      <c r="K335" s="343"/>
      <c r="L335" s="343"/>
      <c r="M335" s="343"/>
      <c r="N335" s="343"/>
      <c r="O335" s="343"/>
      <c r="P335" s="343"/>
      <c r="Q335" s="343"/>
      <c r="R335" s="343"/>
      <c r="S335" s="343"/>
      <c r="T335" s="343"/>
      <c r="U335" s="343"/>
      <c r="V335" s="343"/>
      <c r="W335" s="343"/>
      <c r="X335" s="343"/>
      <c r="Y335" s="343"/>
      <c r="Z335" s="343"/>
      <c r="AA335" s="343"/>
      <c r="AB335" s="343"/>
      <c r="AC335" s="343"/>
      <c r="AD335" s="343"/>
      <c r="AE335" s="343"/>
    </row>
    <row r="336" spans="1:31">
      <c r="A336" s="577" t="str" cm="1">
        <f t="array" ref="A336">IF(OR(A252="✅",A252="⛔"),IF(AND(OR(ISNUMBER('Koszty operacyjne'!J336:AE336)),NOT(ISTEXT('Koszty operacyjne'!J336:AE336))),"✅","⛔"),IF(A252="",IF(AND(ISBLANK('Koszty operacyjne'!J336:AE336)),"","⛔")))</f>
        <v/>
      </c>
      <c r="B336" s="52" t="str">
        <f t="shared" si="110"/>
        <v/>
      </c>
      <c r="C336" s="461" t="str">
        <f t="shared" si="110"/>
        <v/>
      </c>
      <c r="D336" s="52" t="str">
        <f t="shared" si="110"/>
        <v/>
      </c>
      <c r="E336" s="52"/>
      <c r="F336" s="52"/>
      <c r="G336" s="52"/>
      <c r="H336" s="52"/>
      <c r="I336" s="52"/>
      <c r="J336" s="343"/>
      <c r="K336" s="343"/>
      <c r="L336" s="343"/>
      <c r="M336" s="343"/>
      <c r="N336" s="343"/>
      <c r="O336" s="343"/>
      <c r="P336" s="343"/>
      <c r="Q336" s="343"/>
      <c r="R336" s="343"/>
      <c r="S336" s="343"/>
      <c r="T336" s="343"/>
      <c r="U336" s="343"/>
      <c r="V336" s="343"/>
      <c r="W336" s="343"/>
      <c r="X336" s="343"/>
      <c r="Y336" s="343"/>
      <c r="Z336" s="343"/>
      <c r="AA336" s="343"/>
      <c r="AB336" s="343"/>
      <c r="AC336" s="343"/>
      <c r="AD336" s="343"/>
      <c r="AE336" s="343"/>
    </row>
    <row r="337" spans="1:31">
      <c r="A337" s="577" t="str" cm="1">
        <f t="array" ref="A337">IF(OR(A253="✅",A253="⛔"),IF(AND(OR(ISNUMBER('Koszty operacyjne'!J337:AE337)),NOT(ISTEXT('Koszty operacyjne'!J337:AE337))),"✅","⛔"),IF(A253="",IF(AND(ISBLANK('Koszty operacyjne'!J337:AE337)),"","⛔")))</f>
        <v/>
      </c>
      <c r="B337" s="52" t="str">
        <f t="shared" si="110"/>
        <v/>
      </c>
      <c r="C337" s="461" t="str">
        <f t="shared" si="110"/>
        <v/>
      </c>
      <c r="D337" s="52" t="str">
        <f t="shared" si="110"/>
        <v/>
      </c>
      <c r="E337" s="52"/>
      <c r="F337" s="52"/>
      <c r="G337" s="52"/>
      <c r="H337" s="52"/>
      <c r="I337" s="52"/>
      <c r="J337" s="343"/>
      <c r="K337" s="343"/>
      <c r="L337" s="343"/>
      <c r="M337" s="343"/>
      <c r="N337" s="343"/>
      <c r="O337" s="343"/>
      <c r="P337" s="343"/>
      <c r="Q337" s="343"/>
      <c r="R337" s="343"/>
      <c r="S337" s="343"/>
      <c r="T337" s="343"/>
      <c r="U337" s="343"/>
      <c r="V337" s="343"/>
      <c r="W337" s="343"/>
      <c r="X337" s="343"/>
      <c r="Y337" s="343"/>
      <c r="Z337" s="343"/>
      <c r="AA337" s="343"/>
      <c r="AB337" s="343"/>
      <c r="AC337" s="343"/>
      <c r="AD337" s="343"/>
      <c r="AE337" s="343"/>
    </row>
    <row r="338" spans="1:31">
      <c r="A338" s="577" t="str" cm="1">
        <f t="array" ref="A338">IF(OR(A254="✅",A254="⛔"),IF(AND(OR(ISNUMBER('Koszty operacyjne'!J338:AE338)),NOT(ISTEXT('Koszty operacyjne'!J338:AE338))),"✅","⛔"),IF(A254="",IF(AND(ISBLANK('Koszty operacyjne'!J338:AE338)),"","⛔")))</f>
        <v/>
      </c>
      <c r="B338" s="52" t="str">
        <f t="shared" si="110"/>
        <v/>
      </c>
      <c r="C338" s="461" t="str">
        <f t="shared" si="110"/>
        <v/>
      </c>
      <c r="D338" s="52" t="str">
        <f t="shared" si="110"/>
        <v/>
      </c>
      <c r="E338" s="52"/>
      <c r="F338" s="52"/>
      <c r="G338" s="52"/>
      <c r="H338" s="52"/>
      <c r="I338" s="52"/>
      <c r="J338" s="343"/>
      <c r="K338" s="343"/>
      <c r="L338" s="343"/>
      <c r="M338" s="343"/>
      <c r="N338" s="343"/>
      <c r="O338" s="343"/>
      <c r="P338" s="343"/>
      <c r="Q338" s="343"/>
      <c r="R338" s="343"/>
      <c r="S338" s="343"/>
      <c r="T338" s="343"/>
      <c r="U338" s="343"/>
      <c r="V338" s="343"/>
      <c r="W338" s="343"/>
      <c r="X338" s="343"/>
      <c r="Y338" s="343"/>
      <c r="Z338" s="343"/>
      <c r="AA338" s="343"/>
      <c r="AB338" s="343"/>
      <c r="AC338" s="343"/>
      <c r="AD338" s="343"/>
      <c r="AE338" s="343"/>
    </row>
    <row r="339" spans="1:31">
      <c r="A339" s="577" t="str" cm="1">
        <f t="array" ref="A339">IF(OR(A255="✅",A255="⛔"),IF(AND(OR(ISNUMBER('Koszty operacyjne'!J339:AE339)),NOT(ISTEXT('Koszty operacyjne'!J339:AE339))),"✅","⛔"),IF(A255="",IF(AND(ISBLANK('Koszty operacyjne'!J339:AE339)),"","⛔")))</f>
        <v/>
      </c>
      <c r="B339" s="52" t="str">
        <f t="shared" si="110"/>
        <v/>
      </c>
      <c r="C339" s="461" t="str">
        <f t="shared" si="110"/>
        <v/>
      </c>
      <c r="D339" s="52" t="str">
        <f t="shared" si="110"/>
        <v/>
      </c>
      <c r="E339" s="52"/>
      <c r="F339" s="52"/>
      <c r="G339" s="52"/>
      <c r="H339" s="52"/>
      <c r="I339" s="52"/>
      <c r="J339" s="343"/>
      <c r="K339" s="343"/>
      <c r="L339" s="343"/>
      <c r="M339" s="343"/>
      <c r="N339" s="343"/>
      <c r="O339" s="343"/>
      <c r="P339" s="343"/>
      <c r="Q339" s="343"/>
      <c r="R339" s="343"/>
      <c r="S339" s="343"/>
      <c r="T339" s="343"/>
      <c r="U339" s="343"/>
      <c r="V339" s="343"/>
      <c r="W339" s="343"/>
      <c r="X339" s="343"/>
      <c r="Y339" s="343"/>
      <c r="Z339" s="343"/>
      <c r="AA339" s="343"/>
      <c r="AB339" s="343"/>
      <c r="AC339" s="343"/>
      <c r="AD339" s="343"/>
      <c r="AE339" s="343"/>
    </row>
    <row r="340" spans="1:31">
      <c r="A340" s="577" t="str" cm="1">
        <f t="array" ref="A340">IF(OR(A256="✅",A256="⛔"),IF(AND(OR(ISNUMBER('Koszty operacyjne'!J340:AE340)),NOT(ISTEXT('Koszty operacyjne'!J340:AE340))),"✅","⛔"),IF(A256="",IF(AND(ISBLANK('Koszty operacyjne'!J340:AE340)),"","⛔")))</f>
        <v/>
      </c>
      <c r="B340" s="52" t="str">
        <f t="shared" si="110"/>
        <v/>
      </c>
      <c r="C340" s="461" t="str">
        <f t="shared" si="110"/>
        <v/>
      </c>
      <c r="D340" s="52" t="str">
        <f t="shared" si="110"/>
        <v/>
      </c>
      <c r="E340" s="52"/>
      <c r="F340" s="52"/>
      <c r="G340" s="52"/>
      <c r="H340" s="52"/>
      <c r="I340" s="52"/>
      <c r="J340" s="343"/>
      <c r="K340" s="343"/>
      <c r="L340" s="343"/>
      <c r="M340" s="343"/>
      <c r="N340" s="343"/>
      <c r="O340" s="343"/>
      <c r="P340" s="343"/>
      <c r="Q340" s="343"/>
      <c r="R340" s="343"/>
      <c r="S340" s="343"/>
      <c r="T340" s="343"/>
      <c r="U340" s="343"/>
      <c r="V340" s="343"/>
      <c r="W340" s="343"/>
      <c r="X340" s="343"/>
      <c r="Y340" s="343"/>
      <c r="Z340" s="343"/>
      <c r="AA340" s="343"/>
      <c r="AB340" s="343"/>
      <c r="AC340" s="343"/>
      <c r="AD340" s="343"/>
      <c r="AE340" s="343"/>
    </row>
    <row r="341" spans="1:31">
      <c r="A341" s="577" t="str" cm="1">
        <f t="array" ref="A341">IF(OR(A257="✅",A257="⛔"),IF(AND(OR(ISNUMBER('Koszty operacyjne'!J341:AE341)),NOT(ISTEXT('Koszty operacyjne'!J341:AE341))),"✅","⛔"),IF(A257="",IF(AND(ISBLANK('Koszty operacyjne'!J341:AE341)),"","⛔")))</f>
        <v/>
      </c>
      <c r="B341" s="52" t="str">
        <f t="shared" si="110"/>
        <v/>
      </c>
      <c r="C341" s="461" t="str">
        <f t="shared" si="110"/>
        <v/>
      </c>
      <c r="D341" s="52" t="str">
        <f t="shared" si="110"/>
        <v/>
      </c>
      <c r="E341" s="52"/>
      <c r="F341" s="52"/>
      <c r="G341" s="52"/>
      <c r="H341" s="52"/>
      <c r="I341" s="52"/>
      <c r="J341" s="343"/>
      <c r="K341" s="343"/>
      <c r="L341" s="343"/>
      <c r="M341" s="343"/>
      <c r="N341" s="343"/>
      <c r="O341" s="343"/>
      <c r="P341" s="343"/>
      <c r="Q341" s="343"/>
      <c r="R341" s="343"/>
      <c r="S341" s="343"/>
      <c r="T341" s="343"/>
      <c r="U341" s="343"/>
      <c r="V341" s="343"/>
      <c r="W341" s="343"/>
      <c r="X341" s="343"/>
      <c r="Y341" s="343"/>
      <c r="Z341" s="343"/>
      <c r="AA341" s="343"/>
      <c r="AB341" s="343"/>
      <c r="AC341" s="343"/>
      <c r="AD341" s="343"/>
      <c r="AE341" s="343"/>
    </row>
    <row r="342" spans="1:31">
      <c r="A342" s="577" t="str" cm="1">
        <f t="array" ref="A342">IF(OR(A258="✅",A258="⛔"),IF(AND(OR(ISNUMBER('Koszty operacyjne'!J342:AE342)),NOT(ISTEXT('Koszty operacyjne'!J342:AE342))),"✅","⛔"),IF(A258="",IF(AND(ISBLANK('Koszty operacyjne'!J342:AE342)),"","⛔")))</f>
        <v/>
      </c>
      <c r="B342" s="52" t="str">
        <f t="shared" si="110"/>
        <v/>
      </c>
      <c r="C342" s="461" t="str">
        <f t="shared" si="110"/>
        <v/>
      </c>
      <c r="D342" s="52" t="str">
        <f t="shared" si="110"/>
        <v/>
      </c>
      <c r="E342" s="52"/>
      <c r="F342" s="52"/>
      <c r="G342" s="52"/>
      <c r="H342" s="52"/>
      <c r="I342" s="52"/>
      <c r="J342" s="343"/>
      <c r="K342" s="343"/>
      <c r="L342" s="343"/>
      <c r="M342" s="343"/>
      <c r="N342" s="343"/>
      <c r="O342" s="343"/>
      <c r="P342" s="343"/>
      <c r="Q342" s="343"/>
      <c r="R342" s="343"/>
      <c r="S342" s="343"/>
      <c r="T342" s="343"/>
      <c r="U342" s="343"/>
      <c r="V342" s="343"/>
      <c r="W342" s="343"/>
      <c r="X342" s="343"/>
      <c r="Y342" s="343"/>
      <c r="Z342" s="343"/>
      <c r="AA342" s="343"/>
      <c r="AB342" s="343"/>
      <c r="AC342" s="343"/>
      <c r="AD342" s="343"/>
      <c r="AE342" s="343"/>
    </row>
    <row r="343" spans="1:31">
      <c r="A343" s="577" t="str" cm="1">
        <f t="array" ref="A343">IF(OR(A259="✅",A259="⛔"),IF(AND(OR(ISNUMBER('Koszty operacyjne'!J343:AE343)),NOT(ISTEXT('Koszty operacyjne'!J343:AE343))),"✅","⛔"),IF(A259="",IF(AND(ISBLANK('Koszty operacyjne'!J343:AE343)),"","⛔")))</f>
        <v/>
      </c>
      <c r="B343" s="52" t="str">
        <f t="shared" si="110"/>
        <v/>
      </c>
      <c r="C343" s="461" t="str">
        <f t="shared" si="110"/>
        <v/>
      </c>
      <c r="D343" s="52" t="str">
        <f t="shared" si="110"/>
        <v/>
      </c>
      <c r="E343" s="52"/>
      <c r="F343" s="52"/>
      <c r="G343" s="52"/>
      <c r="H343" s="52"/>
      <c r="I343" s="52"/>
      <c r="J343" s="343"/>
      <c r="K343" s="343"/>
      <c r="L343" s="343"/>
      <c r="M343" s="343"/>
      <c r="N343" s="343"/>
      <c r="O343" s="343"/>
      <c r="P343" s="343"/>
      <c r="Q343" s="343"/>
      <c r="R343" s="343"/>
      <c r="S343" s="343"/>
      <c r="T343" s="343"/>
      <c r="U343" s="343"/>
      <c r="V343" s="343"/>
      <c r="W343" s="343"/>
      <c r="X343" s="343"/>
      <c r="Y343" s="343"/>
      <c r="Z343" s="343"/>
      <c r="AA343" s="343"/>
      <c r="AB343" s="343"/>
      <c r="AC343" s="343"/>
      <c r="AD343" s="343"/>
      <c r="AE343" s="343"/>
    </row>
    <row r="344" spans="1:31">
      <c r="A344" s="577" t="str" cm="1">
        <f t="array" ref="A344">IF(OR(A260="✅",A260="⛔"),IF(AND(OR(ISNUMBER('Koszty operacyjne'!J344:AE344)),NOT(ISTEXT('Koszty operacyjne'!J344:AE344))),"✅","⛔"),IF(A260="",IF(AND(ISBLANK('Koszty operacyjne'!J344:AE344)),"","⛔")))</f>
        <v/>
      </c>
      <c r="B344" s="52" t="str">
        <f t="shared" si="110"/>
        <v/>
      </c>
      <c r="C344" s="461" t="str">
        <f t="shared" si="110"/>
        <v/>
      </c>
      <c r="D344" s="52" t="str">
        <f t="shared" si="110"/>
        <v/>
      </c>
      <c r="E344" s="52"/>
      <c r="F344" s="52"/>
      <c r="G344" s="52"/>
      <c r="H344" s="52"/>
      <c r="I344" s="52"/>
      <c r="J344" s="343"/>
      <c r="K344" s="343"/>
      <c r="L344" s="343"/>
      <c r="M344" s="343"/>
      <c r="N344" s="343"/>
      <c r="O344" s="343"/>
      <c r="P344" s="343"/>
      <c r="Q344" s="343"/>
      <c r="R344" s="343"/>
      <c r="S344" s="343"/>
      <c r="T344" s="343"/>
      <c r="U344" s="343"/>
      <c r="V344" s="343"/>
      <c r="W344" s="343"/>
      <c r="X344" s="343"/>
      <c r="Y344" s="343"/>
      <c r="Z344" s="343"/>
      <c r="AA344" s="343"/>
      <c r="AB344" s="343"/>
      <c r="AC344" s="343"/>
      <c r="AD344" s="343"/>
      <c r="AE344" s="343"/>
    </row>
    <row r="345" spans="1:31">
      <c r="A345" s="577" t="str" cm="1">
        <f t="array" ref="A345">IF(OR(A261="✅",A261="⛔"),IF(AND(OR(ISNUMBER('Koszty operacyjne'!J345:AE345)),NOT(ISTEXT('Koszty operacyjne'!J345:AE345))),"✅","⛔"),IF(A261="",IF(AND(ISBLANK('Koszty operacyjne'!J345:AE345)),"","⛔")))</f>
        <v/>
      </c>
      <c r="B345" s="52" t="str">
        <f t="shared" si="110"/>
        <v/>
      </c>
      <c r="C345" s="461" t="str">
        <f t="shared" si="110"/>
        <v/>
      </c>
      <c r="D345" s="52" t="str">
        <f t="shared" si="110"/>
        <v/>
      </c>
      <c r="E345" s="52"/>
      <c r="F345" s="52"/>
      <c r="G345" s="52"/>
      <c r="H345" s="52"/>
      <c r="I345" s="52"/>
      <c r="J345" s="343"/>
      <c r="K345" s="343"/>
      <c r="L345" s="343"/>
      <c r="M345" s="343"/>
      <c r="N345" s="343"/>
      <c r="O345" s="343"/>
      <c r="P345" s="343"/>
      <c r="Q345" s="343"/>
      <c r="R345" s="343"/>
      <c r="S345" s="343"/>
      <c r="T345" s="343"/>
      <c r="U345" s="343"/>
      <c r="V345" s="343"/>
      <c r="W345" s="343"/>
      <c r="X345" s="343"/>
      <c r="Y345" s="343"/>
      <c r="Z345" s="343"/>
      <c r="AA345" s="343"/>
      <c r="AB345" s="343"/>
      <c r="AC345" s="343"/>
      <c r="AD345" s="343"/>
      <c r="AE345" s="343"/>
    </row>
    <row r="346" spans="1:31">
      <c r="A346" s="577" t="str" cm="1">
        <f t="array" ref="A346">IF(OR(A262="✅",A262="⛔"),IF(AND(OR(ISNUMBER('Koszty operacyjne'!J346:AE346)),NOT(ISTEXT('Koszty operacyjne'!J346:AE346))),"✅","⛔"),IF(A262="",IF(AND(ISBLANK('Koszty operacyjne'!J346:AE346)),"","⛔")))</f>
        <v/>
      </c>
      <c r="B346" s="52" t="str">
        <f t="shared" si="110"/>
        <v/>
      </c>
      <c r="C346" s="461" t="str">
        <f t="shared" si="110"/>
        <v/>
      </c>
      <c r="D346" s="52" t="str">
        <f t="shared" si="110"/>
        <v/>
      </c>
      <c r="E346" s="52"/>
      <c r="F346" s="52"/>
      <c r="G346" s="52"/>
      <c r="H346" s="52"/>
      <c r="I346" s="52"/>
      <c r="J346" s="343"/>
      <c r="K346" s="343"/>
      <c r="L346" s="343"/>
      <c r="M346" s="343"/>
      <c r="N346" s="343"/>
      <c r="O346" s="343"/>
      <c r="P346" s="343"/>
      <c r="Q346" s="343"/>
      <c r="R346" s="343"/>
      <c r="S346" s="343"/>
      <c r="T346" s="343"/>
      <c r="U346" s="343"/>
      <c r="V346" s="343"/>
      <c r="W346" s="343"/>
      <c r="X346" s="343"/>
      <c r="Y346" s="343"/>
      <c r="Z346" s="343"/>
      <c r="AA346" s="343"/>
      <c r="AB346" s="343"/>
      <c r="AC346" s="343"/>
      <c r="AD346" s="343"/>
      <c r="AE346" s="343"/>
    </row>
    <row r="347" spans="1:31" customFormat="1">
      <c r="A347" s="577"/>
    </row>
    <row r="348" spans="1:31" ht="25.9" customHeight="1">
      <c r="B348" s="186" t="s">
        <v>302</v>
      </c>
      <c r="C348" s="29"/>
      <c r="D348" s="29"/>
      <c r="E348" s="30"/>
      <c r="F348" s="30"/>
      <c r="G348" s="30"/>
      <c r="H348" s="30"/>
      <c r="I348" s="30"/>
      <c r="J348" s="727" t="s">
        <v>330</v>
      </c>
      <c r="K348" s="727"/>
      <c r="L348" s="727"/>
      <c r="M348" s="727"/>
      <c r="N348" s="727"/>
      <c r="O348" s="727"/>
      <c r="P348" s="727"/>
      <c r="Q348" s="727"/>
      <c r="R348" s="727"/>
      <c r="S348" s="727"/>
      <c r="T348" s="727"/>
      <c r="U348" s="727"/>
      <c r="V348" s="727"/>
      <c r="W348" s="727"/>
      <c r="X348" s="727"/>
      <c r="Y348" s="727"/>
      <c r="Z348" s="727"/>
      <c r="AA348" s="727"/>
      <c r="AB348" s="727"/>
      <c r="AC348" s="727"/>
      <c r="AD348" s="727"/>
      <c r="AE348" s="727"/>
    </row>
    <row r="349" spans="1:31">
      <c r="B349" s="52" t="str">
        <f t="shared" ref="B349:D368" si="111">IF(ISBLANK(B307),"",B307)</f>
        <v/>
      </c>
      <c r="C349" s="461" t="str">
        <f t="shared" si="111"/>
        <v/>
      </c>
      <c r="D349" s="52" t="str">
        <f t="shared" si="111"/>
        <v/>
      </c>
      <c r="E349" s="19"/>
      <c r="F349" s="19"/>
      <c r="G349" s="19"/>
      <c r="H349" s="19"/>
      <c r="I349" s="19"/>
      <c r="J349" s="326"/>
      <c r="K349" s="326"/>
      <c r="L349" s="326"/>
      <c r="M349" s="326"/>
      <c r="N349" s="326"/>
      <c r="O349" s="326"/>
      <c r="P349" s="326"/>
      <c r="Q349" s="326"/>
      <c r="R349" s="326"/>
      <c r="S349" s="326"/>
      <c r="T349" s="326"/>
      <c r="U349" s="326"/>
      <c r="V349" s="326"/>
      <c r="W349" s="326"/>
      <c r="X349" s="326"/>
      <c r="Y349" s="326"/>
      <c r="Z349" s="326"/>
      <c r="AA349" s="326"/>
      <c r="AB349" s="326"/>
      <c r="AC349" s="326"/>
      <c r="AD349" s="326"/>
      <c r="AE349" s="326"/>
    </row>
    <row r="350" spans="1:31">
      <c r="B350" s="52" t="str">
        <f t="shared" si="111"/>
        <v/>
      </c>
      <c r="C350" s="461" t="str">
        <f t="shared" si="111"/>
        <v/>
      </c>
      <c r="D350" s="52" t="str">
        <f t="shared" si="111"/>
        <v/>
      </c>
      <c r="E350" s="52"/>
      <c r="F350" s="52"/>
      <c r="G350" s="52"/>
      <c r="H350" s="52"/>
      <c r="I350" s="52"/>
      <c r="J350" s="326"/>
      <c r="K350" s="326"/>
      <c r="L350" s="326"/>
      <c r="M350" s="326"/>
      <c r="N350" s="326"/>
      <c r="O350" s="326"/>
      <c r="P350" s="326"/>
      <c r="Q350" s="326"/>
      <c r="R350" s="326"/>
      <c r="S350" s="326"/>
      <c r="T350" s="326"/>
      <c r="U350" s="326"/>
      <c r="V350" s="326"/>
      <c r="W350" s="326"/>
      <c r="X350" s="326"/>
      <c r="Y350" s="326"/>
      <c r="Z350" s="326"/>
      <c r="AA350" s="326"/>
      <c r="AB350" s="326"/>
      <c r="AC350" s="326"/>
      <c r="AD350" s="326"/>
      <c r="AE350" s="326"/>
    </row>
    <row r="351" spans="1:31">
      <c r="B351" s="52" t="str">
        <f t="shared" si="111"/>
        <v/>
      </c>
      <c r="C351" s="461" t="str">
        <f t="shared" si="111"/>
        <v/>
      </c>
      <c r="D351" s="52" t="str">
        <f t="shared" si="111"/>
        <v/>
      </c>
      <c r="E351" s="52"/>
      <c r="F351" s="52"/>
      <c r="G351" s="52"/>
      <c r="H351" s="52"/>
      <c r="I351" s="52"/>
      <c r="J351" s="326"/>
      <c r="K351" s="326"/>
      <c r="L351" s="326"/>
      <c r="M351" s="326"/>
      <c r="N351" s="326"/>
      <c r="O351" s="326"/>
      <c r="P351" s="326"/>
      <c r="Q351" s="326"/>
      <c r="R351" s="326"/>
      <c r="S351" s="326"/>
      <c r="T351" s="326"/>
      <c r="U351" s="326"/>
      <c r="V351" s="326"/>
      <c r="W351" s="326"/>
      <c r="X351" s="326"/>
      <c r="Y351" s="326"/>
      <c r="Z351" s="326"/>
      <c r="AA351" s="326"/>
      <c r="AB351" s="326"/>
      <c r="AC351" s="326"/>
      <c r="AD351" s="326"/>
      <c r="AE351" s="326"/>
    </row>
    <row r="352" spans="1:31">
      <c r="B352" s="52" t="str">
        <f t="shared" si="111"/>
        <v/>
      </c>
      <c r="C352" s="461" t="str">
        <f t="shared" si="111"/>
        <v/>
      </c>
      <c r="D352" s="52" t="str">
        <f t="shared" si="111"/>
        <v/>
      </c>
      <c r="E352" s="52"/>
      <c r="F352" s="52"/>
      <c r="G352" s="52"/>
      <c r="H352" s="52"/>
      <c r="I352" s="52"/>
      <c r="J352" s="326"/>
      <c r="K352" s="326"/>
      <c r="L352" s="326"/>
      <c r="M352" s="326"/>
      <c r="N352" s="326"/>
      <c r="O352" s="326"/>
      <c r="P352" s="326"/>
      <c r="Q352" s="326"/>
      <c r="R352" s="326"/>
      <c r="S352" s="326"/>
      <c r="T352" s="326"/>
      <c r="U352" s="326"/>
      <c r="V352" s="326"/>
      <c r="W352" s="326"/>
      <c r="X352" s="326"/>
      <c r="Y352" s="326"/>
      <c r="Z352" s="326"/>
      <c r="AA352" s="326"/>
      <c r="AB352" s="326"/>
      <c r="AC352" s="326"/>
      <c r="AD352" s="326"/>
      <c r="AE352" s="326"/>
    </row>
    <row r="353" spans="2:31">
      <c r="B353" s="52" t="str">
        <f t="shared" si="111"/>
        <v/>
      </c>
      <c r="C353" s="461" t="str">
        <f t="shared" si="111"/>
        <v/>
      </c>
      <c r="D353" s="52" t="str">
        <f t="shared" si="111"/>
        <v/>
      </c>
      <c r="E353" s="52"/>
      <c r="F353" s="52"/>
      <c r="G353" s="52"/>
      <c r="H353" s="52"/>
      <c r="I353" s="52"/>
      <c r="J353" s="326"/>
      <c r="K353" s="326"/>
      <c r="L353" s="326"/>
      <c r="M353" s="326"/>
      <c r="N353" s="326"/>
      <c r="O353" s="326"/>
      <c r="P353" s="326"/>
      <c r="Q353" s="326"/>
      <c r="R353" s="326"/>
      <c r="S353" s="326"/>
      <c r="T353" s="326"/>
      <c r="U353" s="326"/>
      <c r="V353" s="326"/>
      <c r="W353" s="326"/>
      <c r="X353" s="326"/>
      <c r="Y353" s="326"/>
      <c r="Z353" s="326"/>
      <c r="AA353" s="326"/>
      <c r="AB353" s="326"/>
      <c r="AC353" s="326"/>
      <c r="AD353" s="326"/>
      <c r="AE353" s="326"/>
    </row>
    <row r="354" spans="2:31">
      <c r="B354" s="52" t="str">
        <f t="shared" si="111"/>
        <v/>
      </c>
      <c r="C354" s="461" t="str">
        <f t="shared" si="111"/>
        <v/>
      </c>
      <c r="D354" s="52" t="str">
        <f t="shared" si="111"/>
        <v/>
      </c>
      <c r="E354" s="52"/>
      <c r="F354" s="52"/>
      <c r="G354" s="52"/>
      <c r="H354" s="52"/>
      <c r="I354" s="52"/>
      <c r="J354" s="326"/>
      <c r="K354" s="326"/>
      <c r="L354" s="326"/>
      <c r="M354" s="326"/>
      <c r="N354" s="326"/>
      <c r="O354" s="326"/>
      <c r="P354" s="326"/>
      <c r="Q354" s="326"/>
      <c r="R354" s="326"/>
      <c r="S354" s="326"/>
      <c r="T354" s="326"/>
      <c r="U354" s="326"/>
      <c r="V354" s="326"/>
      <c r="W354" s="326"/>
      <c r="X354" s="326"/>
      <c r="Y354" s="326"/>
      <c r="Z354" s="326"/>
      <c r="AA354" s="326"/>
      <c r="AB354" s="326"/>
      <c r="AC354" s="326"/>
      <c r="AD354" s="326"/>
      <c r="AE354" s="326"/>
    </row>
    <row r="355" spans="2:31">
      <c r="B355" s="52" t="str">
        <f t="shared" si="111"/>
        <v/>
      </c>
      <c r="C355" s="461" t="str">
        <f t="shared" si="111"/>
        <v/>
      </c>
      <c r="D355" s="52" t="str">
        <f t="shared" si="111"/>
        <v/>
      </c>
      <c r="E355" s="52"/>
      <c r="F355" s="52"/>
      <c r="G355" s="52"/>
      <c r="H355" s="52"/>
      <c r="I355" s="52"/>
      <c r="J355" s="326"/>
      <c r="K355" s="326"/>
      <c r="L355" s="326"/>
      <c r="M355" s="326"/>
      <c r="N355" s="326"/>
      <c r="O355" s="326"/>
      <c r="P355" s="326"/>
      <c r="Q355" s="326"/>
      <c r="R355" s="326"/>
      <c r="S355" s="326"/>
      <c r="T355" s="326"/>
      <c r="U355" s="326"/>
      <c r="V355" s="326"/>
      <c r="W355" s="326"/>
      <c r="X355" s="326"/>
      <c r="Y355" s="326"/>
      <c r="Z355" s="326"/>
      <c r="AA355" s="326"/>
      <c r="AB355" s="326"/>
      <c r="AC355" s="326"/>
      <c r="AD355" s="326"/>
      <c r="AE355" s="326"/>
    </row>
    <row r="356" spans="2:31">
      <c r="B356" s="52" t="str">
        <f t="shared" si="111"/>
        <v/>
      </c>
      <c r="C356" s="461" t="str">
        <f t="shared" si="111"/>
        <v/>
      </c>
      <c r="D356" s="52" t="str">
        <f t="shared" si="111"/>
        <v/>
      </c>
      <c r="E356" s="52"/>
      <c r="F356" s="52"/>
      <c r="G356" s="52"/>
      <c r="H356" s="52"/>
      <c r="I356" s="52"/>
      <c r="J356" s="326"/>
      <c r="K356" s="326"/>
      <c r="L356" s="326"/>
      <c r="M356" s="326"/>
      <c r="N356" s="326"/>
      <c r="O356" s="326"/>
      <c r="P356" s="326"/>
      <c r="Q356" s="326"/>
      <c r="R356" s="326"/>
      <c r="S356" s="326"/>
      <c r="T356" s="326"/>
      <c r="U356" s="326"/>
      <c r="V356" s="326"/>
      <c r="W356" s="326"/>
      <c r="X356" s="326"/>
      <c r="Y356" s="326"/>
      <c r="Z356" s="326"/>
      <c r="AA356" s="326"/>
      <c r="AB356" s="326"/>
      <c r="AC356" s="326"/>
      <c r="AD356" s="326"/>
      <c r="AE356" s="326"/>
    </row>
    <row r="357" spans="2:31">
      <c r="B357" s="52" t="str">
        <f t="shared" si="111"/>
        <v/>
      </c>
      <c r="C357" s="461" t="str">
        <f t="shared" si="111"/>
        <v/>
      </c>
      <c r="D357" s="52" t="str">
        <f t="shared" si="111"/>
        <v/>
      </c>
      <c r="E357" s="52"/>
      <c r="F357" s="52"/>
      <c r="G357" s="52"/>
      <c r="H357" s="52"/>
      <c r="I357" s="52"/>
      <c r="J357" s="326"/>
      <c r="K357" s="326"/>
      <c r="L357" s="326"/>
      <c r="M357" s="326"/>
      <c r="N357" s="326"/>
      <c r="O357" s="326"/>
      <c r="P357" s="326"/>
      <c r="Q357" s="326"/>
      <c r="R357" s="326"/>
      <c r="S357" s="326"/>
      <c r="T357" s="326"/>
      <c r="U357" s="326"/>
      <c r="V357" s="326"/>
      <c r="W357" s="326"/>
      <c r="X357" s="326"/>
      <c r="Y357" s="326"/>
      <c r="Z357" s="326"/>
      <c r="AA357" s="326"/>
      <c r="AB357" s="326"/>
      <c r="AC357" s="326"/>
      <c r="AD357" s="326"/>
      <c r="AE357" s="326"/>
    </row>
    <row r="358" spans="2:31">
      <c r="B358" s="52" t="str">
        <f t="shared" si="111"/>
        <v/>
      </c>
      <c r="C358" s="461" t="str">
        <f t="shared" si="111"/>
        <v/>
      </c>
      <c r="D358" s="52" t="str">
        <f t="shared" si="111"/>
        <v/>
      </c>
      <c r="E358" s="52"/>
      <c r="F358" s="52"/>
      <c r="G358" s="52"/>
      <c r="H358" s="52"/>
      <c r="I358" s="52"/>
      <c r="J358" s="326"/>
      <c r="K358" s="326"/>
      <c r="L358" s="326"/>
      <c r="M358" s="326"/>
      <c r="N358" s="326"/>
      <c r="O358" s="326"/>
      <c r="P358" s="326"/>
      <c r="Q358" s="326"/>
      <c r="R358" s="326"/>
      <c r="S358" s="326"/>
      <c r="T358" s="326"/>
      <c r="U358" s="326"/>
      <c r="V358" s="326"/>
      <c r="W358" s="326"/>
      <c r="X358" s="326"/>
      <c r="Y358" s="326"/>
      <c r="Z358" s="326"/>
      <c r="AA358" s="326"/>
      <c r="AB358" s="326"/>
      <c r="AC358" s="326"/>
      <c r="AD358" s="326"/>
      <c r="AE358" s="326"/>
    </row>
    <row r="359" spans="2:31">
      <c r="B359" s="52" t="str">
        <f t="shared" si="111"/>
        <v/>
      </c>
      <c r="C359" s="461" t="str">
        <f t="shared" si="111"/>
        <v/>
      </c>
      <c r="D359" s="52" t="str">
        <f t="shared" si="111"/>
        <v/>
      </c>
      <c r="E359" s="52"/>
      <c r="F359" s="52"/>
      <c r="G359" s="52"/>
      <c r="H359" s="52"/>
      <c r="I359" s="52"/>
      <c r="J359" s="326"/>
      <c r="K359" s="326"/>
      <c r="L359" s="326"/>
      <c r="M359" s="326"/>
      <c r="N359" s="326"/>
      <c r="O359" s="326"/>
      <c r="P359" s="326"/>
      <c r="Q359" s="326"/>
      <c r="R359" s="326"/>
      <c r="S359" s="326"/>
      <c r="T359" s="326"/>
      <c r="U359" s="326"/>
      <c r="V359" s="326"/>
      <c r="W359" s="326"/>
      <c r="X359" s="326"/>
      <c r="Y359" s="326"/>
      <c r="Z359" s="326"/>
      <c r="AA359" s="326"/>
      <c r="AB359" s="326"/>
      <c r="AC359" s="326"/>
      <c r="AD359" s="326"/>
      <c r="AE359" s="326"/>
    </row>
    <row r="360" spans="2:31">
      <c r="B360" s="52" t="str">
        <f t="shared" si="111"/>
        <v/>
      </c>
      <c r="C360" s="461" t="str">
        <f t="shared" si="111"/>
        <v/>
      </c>
      <c r="D360" s="52" t="str">
        <f t="shared" si="111"/>
        <v/>
      </c>
      <c r="E360" s="52"/>
      <c r="F360" s="52"/>
      <c r="G360" s="52"/>
      <c r="H360" s="52"/>
      <c r="I360" s="52"/>
      <c r="J360" s="326"/>
      <c r="K360" s="326"/>
      <c r="L360" s="326"/>
      <c r="M360" s="326"/>
      <c r="N360" s="326"/>
      <c r="O360" s="326"/>
      <c r="P360" s="326"/>
      <c r="Q360" s="326"/>
      <c r="R360" s="326"/>
      <c r="S360" s="326"/>
      <c r="T360" s="326"/>
      <c r="U360" s="326"/>
      <c r="V360" s="326"/>
      <c r="W360" s="326"/>
      <c r="X360" s="326"/>
      <c r="Y360" s="326"/>
      <c r="Z360" s="326"/>
      <c r="AA360" s="326"/>
      <c r="AB360" s="326"/>
      <c r="AC360" s="326"/>
      <c r="AD360" s="326"/>
      <c r="AE360" s="326"/>
    </row>
    <row r="361" spans="2:31">
      <c r="B361" s="52" t="str">
        <f t="shared" si="111"/>
        <v/>
      </c>
      <c r="C361" s="461" t="str">
        <f t="shared" si="111"/>
        <v/>
      </c>
      <c r="D361" s="52" t="str">
        <f t="shared" si="111"/>
        <v/>
      </c>
      <c r="E361" s="52"/>
      <c r="F361" s="52"/>
      <c r="G361" s="52"/>
      <c r="H361" s="52"/>
      <c r="I361" s="52"/>
      <c r="J361" s="326"/>
      <c r="K361" s="326"/>
      <c r="L361" s="326"/>
      <c r="M361" s="326"/>
      <c r="N361" s="326"/>
      <c r="O361" s="326"/>
      <c r="P361" s="326"/>
      <c r="Q361" s="326"/>
      <c r="R361" s="326"/>
      <c r="S361" s="326"/>
      <c r="T361" s="326"/>
      <c r="U361" s="326"/>
      <c r="V361" s="326"/>
      <c r="W361" s="326"/>
      <c r="X361" s="326"/>
      <c r="Y361" s="326"/>
      <c r="Z361" s="326"/>
      <c r="AA361" s="326"/>
      <c r="AB361" s="326"/>
      <c r="AC361" s="326"/>
      <c r="AD361" s="326"/>
      <c r="AE361" s="326"/>
    </row>
    <row r="362" spans="2:31">
      <c r="B362" s="52" t="str">
        <f t="shared" si="111"/>
        <v/>
      </c>
      <c r="C362" s="461" t="str">
        <f t="shared" si="111"/>
        <v/>
      </c>
      <c r="D362" s="52" t="str">
        <f t="shared" si="111"/>
        <v/>
      </c>
      <c r="E362" s="52"/>
      <c r="F362" s="52"/>
      <c r="G362" s="52"/>
      <c r="H362" s="52"/>
      <c r="I362" s="52"/>
      <c r="J362" s="326"/>
      <c r="K362" s="326"/>
      <c r="L362" s="326"/>
      <c r="M362" s="326"/>
      <c r="N362" s="326"/>
      <c r="O362" s="326"/>
      <c r="P362" s="326"/>
      <c r="Q362" s="326"/>
      <c r="R362" s="326"/>
      <c r="S362" s="326"/>
      <c r="T362" s="326"/>
      <c r="U362" s="326"/>
      <c r="V362" s="326"/>
      <c r="W362" s="326"/>
      <c r="X362" s="326"/>
      <c r="Y362" s="326"/>
      <c r="Z362" s="326"/>
      <c r="AA362" s="326"/>
      <c r="AB362" s="326"/>
      <c r="AC362" s="326"/>
      <c r="AD362" s="326"/>
      <c r="AE362" s="326"/>
    </row>
    <row r="363" spans="2:31">
      <c r="B363" s="52" t="str">
        <f t="shared" si="111"/>
        <v/>
      </c>
      <c r="C363" s="461" t="str">
        <f t="shared" si="111"/>
        <v/>
      </c>
      <c r="D363" s="52" t="str">
        <f t="shared" si="111"/>
        <v/>
      </c>
      <c r="E363" s="52"/>
      <c r="F363" s="52"/>
      <c r="G363" s="52"/>
      <c r="H363" s="52"/>
      <c r="I363" s="52"/>
      <c r="J363" s="326"/>
      <c r="K363" s="326"/>
      <c r="L363" s="326"/>
      <c r="M363" s="326"/>
      <c r="N363" s="326"/>
      <c r="O363" s="326"/>
      <c r="P363" s="326"/>
      <c r="Q363" s="326"/>
      <c r="R363" s="326"/>
      <c r="S363" s="326"/>
      <c r="T363" s="326"/>
      <c r="U363" s="326"/>
      <c r="V363" s="326"/>
      <c r="W363" s="326"/>
      <c r="X363" s="326"/>
      <c r="Y363" s="326"/>
      <c r="Z363" s="326"/>
      <c r="AA363" s="326"/>
      <c r="AB363" s="326"/>
      <c r="AC363" s="326"/>
      <c r="AD363" s="326"/>
      <c r="AE363" s="326"/>
    </row>
    <row r="364" spans="2:31">
      <c r="B364" s="52" t="str">
        <f t="shared" si="111"/>
        <v/>
      </c>
      <c r="C364" s="461" t="str">
        <f t="shared" si="111"/>
        <v/>
      </c>
      <c r="D364" s="52" t="str">
        <f t="shared" si="111"/>
        <v/>
      </c>
      <c r="E364" s="52"/>
      <c r="F364" s="52"/>
      <c r="G364" s="52"/>
      <c r="H364" s="52"/>
      <c r="I364" s="52"/>
      <c r="J364" s="326"/>
      <c r="K364" s="326"/>
      <c r="L364" s="326"/>
      <c r="M364" s="326"/>
      <c r="N364" s="326"/>
      <c r="O364" s="326"/>
      <c r="P364" s="326"/>
      <c r="Q364" s="326"/>
      <c r="R364" s="326"/>
      <c r="S364" s="326"/>
      <c r="T364" s="326"/>
      <c r="U364" s="326"/>
      <c r="V364" s="326"/>
      <c r="W364" s="326"/>
      <c r="X364" s="326"/>
      <c r="Y364" s="326"/>
      <c r="Z364" s="326"/>
      <c r="AA364" s="326"/>
      <c r="AB364" s="326"/>
      <c r="AC364" s="326"/>
      <c r="AD364" s="326"/>
      <c r="AE364" s="326"/>
    </row>
    <row r="365" spans="2:31">
      <c r="B365" s="52" t="str">
        <f t="shared" si="111"/>
        <v/>
      </c>
      <c r="C365" s="461" t="str">
        <f t="shared" si="111"/>
        <v/>
      </c>
      <c r="D365" s="52" t="str">
        <f t="shared" si="111"/>
        <v/>
      </c>
      <c r="E365" s="52"/>
      <c r="F365" s="52"/>
      <c r="G365" s="52"/>
      <c r="H365" s="52"/>
      <c r="I365" s="52"/>
      <c r="J365" s="326"/>
      <c r="K365" s="326"/>
      <c r="L365" s="326"/>
      <c r="M365" s="326"/>
      <c r="N365" s="326"/>
      <c r="O365" s="326"/>
      <c r="P365" s="326"/>
      <c r="Q365" s="326"/>
      <c r="R365" s="326"/>
      <c r="S365" s="326"/>
      <c r="T365" s="326"/>
      <c r="U365" s="326"/>
      <c r="V365" s="326"/>
      <c r="W365" s="326"/>
      <c r="X365" s="326"/>
      <c r="Y365" s="326"/>
      <c r="Z365" s="326"/>
      <c r="AA365" s="326"/>
      <c r="AB365" s="326"/>
      <c r="AC365" s="326"/>
      <c r="AD365" s="326"/>
      <c r="AE365" s="326"/>
    </row>
    <row r="366" spans="2:31">
      <c r="B366" s="52" t="str">
        <f t="shared" si="111"/>
        <v/>
      </c>
      <c r="C366" s="461" t="str">
        <f t="shared" si="111"/>
        <v/>
      </c>
      <c r="D366" s="52" t="str">
        <f t="shared" si="111"/>
        <v/>
      </c>
      <c r="E366" s="52"/>
      <c r="F366" s="52"/>
      <c r="G366" s="52"/>
      <c r="H366" s="52"/>
      <c r="I366" s="52"/>
      <c r="J366" s="326"/>
      <c r="K366" s="326"/>
      <c r="L366" s="326"/>
      <c r="M366" s="326"/>
      <c r="N366" s="326"/>
      <c r="O366" s="326"/>
      <c r="P366" s="326"/>
      <c r="Q366" s="326"/>
      <c r="R366" s="326"/>
      <c r="S366" s="326"/>
      <c r="T366" s="326"/>
      <c r="U366" s="326"/>
      <c r="V366" s="326"/>
      <c r="W366" s="326"/>
      <c r="X366" s="326"/>
      <c r="Y366" s="326"/>
      <c r="Z366" s="326"/>
      <c r="AA366" s="326"/>
      <c r="AB366" s="326"/>
      <c r="AC366" s="326"/>
      <c r="AD366" s="326"/>
      <c r="AE366" s="326"/>
    </row>
    <row r="367" spans="2:31">
      <c r="B367" s="52" t="str">
        <f t="shared" si="111"/>
        <v/>
      </c>
      <c r="C367" s="461" t="str">
        <f t="shared" si="111"/>
        <v/>
      </c>
      <c r="D367" s="52" t="str">
        <f t="shared" si="111"/>
        <v/>
      </c>
      <c r="E367" s="52"/>
      <c r="F367" s="52"/>
      <c r="G367" s="52"/>
      <c r="H367" s="52"/>
      <c r="I367" s="52"/>
      <c r="J367" s="326"/>
      <c r="K367" s="326"/>
      <c r="L367" s="326"/>
      <c r="M367" s="326"/>
      <c r="N367" s="326"/>
      <c r="O367" s="326"/>
      <c r="P367" s="326"/>
      <c r="Q367" s="326"/>
      <c r="R367" s="326"/>
      <c r="S367" s="326"/>
      <c r="T367" s="326"/>
      <c r="U367" s="326"/>
      <c r="V367" s="326"/>
      <c r="W367" s="326"/>
      <c r="X367" s="326"/>
      <c r="Y367" s="326"/>
      <c r="Z367" s="326"/>
      <c r="AA367" s="326"/>
      <c r="AB367" s="326"/>
      <c r="AC367" s="326"/>
      <c r="AD367" s="326"/>
      <c r="AE367" s="326"/>
    </row>
    <row r="368" spans="2:31">
      <c r="B368" s="52" t="str">
        <f t="shared" si="111"/>
        <v/>
      </c>
      <c r="C368" s="461" t="str">
        <f t="shared" si="111"/>
        <v/>
      </c>
      <c r="D368" s="52" t="str">
        <f t="shared" si="111"/>
        <v/>
      </c>
      <c r="E368" s="52"/>
      <c r="F368" s="52"/>
      <c r="G368" s="52"/>
      <c r="H368" s="52"/>
      <c r="I368" s="52"/>
      <c r="J368" s="326"/>
      <c r="K368" s="326"/>
      <c r="L368" s="326"/>
      <c r="M368" s="326"/>
      <c r="N368" s="326"/>
      <c r="O368" s="326"/>
      <c r="P368" s="326"/>
      <c r="Q368" s="326"/>
      <c r="R368" s="326"/>
      <c r="S368" s="326"/>
      <c r="T368" s="326"/>
      <c r="U368" s="326"/>
      <c r="V368" s="326"/>
      <c r="W368" s="326"/>
      <c r="X368" s="326"/>
      <c r="Y368" s="326"/>
      <c r="Z368" s="326"/>
      <c r="AA368" s="326"/>
      <c r="AB368" s="326"/>
      <c r="AC368" s="326"/>
      <c r="AD368" s="326"/>
      <c r="AE368" s="326"/>
    </row>
    <row r="369" spans="2:31">
      <c r="B369" s="52" t="str">
        <f t="shared" ref="B369:D388" si="112">IF(ISBLANK(B327),"",B327)</f>
        <v/>
      </c>
      <c r="C369" s="461" t="str">
        <f t="shared" si="112"/>
        <v/>
      </c>
      <c r="D369" s="52" t="str">
        <f t="shared" si="112"/>
        <v/>
      </c>
      <c r="E369" s="52"/>
      <c r="F369" s="52"/>
      <c r="G369" s="52"/>
      <c r="H369" s="52"/>
      <c r="I369" s="52"/>
      <c r="J369" s="326"/>
      <c r="K369" s="326"/>
      <c r="L369" s="326"/>
      <c r="M369" s="326"/>
      <c r="N369" s="326"/>
      <c r="O369" s="326"/>
      <c r="P369" s="326"/>
      <c r="Q369" s="326"/>
      <c r="R369" s="326"/>
      <c r="S369" s="326"/>
      <c r="T369" s="326"/>
      <c r="U369" s="326"/>
      <c r="V369" s="326"/>
      <c r="W369" s="326"/>
      <c r="X369" s="326"/>
      <c r="Y369" s="326"/>
      <c r="Z369" s="326"/>
      <c r="AA369" s="326"/>
      <c r="AB369" s="326"/>
      <c r="AC369" s="326"/>
      <c r="AD369" s="326"/>
      <c r="AE369" s="326"/>
    </row>
    <row r="370" spans="2:31">
      <c r="B370" s="52" t="str">
        <f t="shared" si="112"/>
        <v/>
      </c>
      <c r="C370" s="461" t="str">
        <f t="shared" si="112"/>
        <v/>
      </c>
      <c r="D370" s="52" t="str">
        <f t="shared" si="112"/>
        <v/>
      </c>
      <c r="E370" s="52"/>
      <c r="F370" s="52"/>
      <c r="G370" s="52"/>
      <c r="H370" s="52"/>
      <c r="I370" s="52"/>
      <c r="J370" s="326"/>
      <c r="K370" s="326"/>
      <c r="L370" s="326"/>
      <c r="M370" s="326"/>
      <c r="N370" s="326"/>
      <c r="O370" s="326"/>
      <c r="P370" s="326"/>
      <c r="Q370" s="326"/>
      <c r="R370" s="326"/>
      <c r="S370" s="326"/>
      <c r="T370" s="326"/>
      <c r="U370" s="326"/>
      <c r="V370" s="326"/>
      <c r="W370" s="326"/>
      <c r="X370" s="326"/>
      <c r="Y370" s="326"/>
      <c r="Z370" s="326"/>
      <c r="AA370" s="326"/>
      <c r="AB370" s="326"/>
      <c r="AC370" s="326"/>
      <c r="AD370" s="326"/>
      <c r="AE370" s="326"/>
    </row>
    <row r="371" spans="2:31">
      <c r="B371" s="52" t="str">
        <f t="shared" si="112"/>
        <v/>
      </c>
      <c r="C371" s="461" t="str">
        <f t="shared" si="112"/>
        <v/>
      </c>
      <c r="D371" s="52" t="str">
        <f t="shared" si="112"/>
        <v/>
      </c>
      <c r="E371" s="52"/>
      <c r="F371" s="52"/>
      <c r="G371" s="52"/>
      <c r="H371" s="52"/>
      <c r="I371" s="52"/>
      <c r="J371" s="326"/>
      <c r="K371" s="326"/>
      <c r="L371" s="326"/>
      <c r="M371" s="326"/>
      <c r="N371" s="326"/>
      <c r="O371" s="326"/>
      <c r="P371" s="326"/>
      <c r="Q371" s="326"/>
      <c r="R371" s="326"/>
      <c r="S371" s="326"/>
      <c r="T371" s="326"/>
      <c r="U371" s="326"/>
      <c r="V371" s="326"/>
      <c r="W371" s="326"/>
      <c r="X371" s="326"/>
      <c r="Y371" s="326"/>
      <c r="Z371" s="326"/>
      <c r="AA371" s="326"/>
      <c r="AB371" s="326"/>
      <c r="AC371" s="326"/>
      <c r="AD371" s="326"/>
      <c r="AE371" s="326"/>
    </row>
    <row r="372" spans="2:31">
      <c r="B372" s="52" t="str">
        <f t="shared" si="112"/>
        <v/>
      </c>
      <c r="C372" s="461" t="str">
        <f t="shared" si="112"/>
        <v/>
      </c>
      <c r="D372" s="52" t="str">
        <f t="shared" si="112"/>
        <v/>
      </c>
      <c r="E372" s="52"/>
      <c r="F372" s="52"/>
      <c r="G372" s="52"/>
      <c r="H372" s="52"/>
      <c r="I372" s="52"/>
      <c r="J372" s="326"/>
      <c r="K372" s="326"/>
      <c r="L372" s="326"/>
      <c r="M372" s="326"/>
      <c r="N372" s="326"/>
      <c r="O372" s="326"/>
      <c r="P372" s="326"/>
      <c r="Q372" s="326"/>
      <c r="R372" s="326"/>
      <c r="S372" s="326"/>
      <c r="T372" s="326"/>
      <c r="U372" s="326"/>
      <c r="V372" s="326"/>
      <c r="W372" s="326"/>
      <c r="X372" s="326"/>
      <c r="Y372" s="326"/>
      <c r="Z372" s="326"/>
      <c r="AA372" s="326"/>
      <c r="AB372" s="326"/>
      <c r="AC372" s="326"/>
      <c r="AD372" s="326"/>
      <c r="AE372" s="326"/>
    </row>
    <row r="373" spans="2:31">
      <c r="B373" s="52" t="str">
        <f t="shared" si="112"/>
        <v/>
      </c>
      <c r="C373" s="461" t="str">
        <f t="shared" si="112"/>
        <v/>
      </c>
      <c r="D373" s="52" t="str">
        <f t="shared" si="112"/>
        <v/>
      </c>
      <c r="E373" s="52"/>
      <c r="F373" s="52"/>
      <c r="G373" s="52"/>
      <c r="H373" s="52"/>
      <c r="I373" s="52"/>
      <c r="J373" s="326"/>
      <c r="K373" s="326"/>
      <c r="L373" s="326"/>
      <c r="M373" s="326"/>
      <c r="N373" s="326"/>
      <c r="O373" s="326"/>
      <c r="P373" s="326"/>
      <c r="Q373" s="326"/>
      <c r="R373" s="326"/>
      <c r="S373" s="326"/>
      <c r="T373" s="326"/>
      <c r="U373" s="326"/>
      <c r="V373" s="326"/>
      <c r="W373" s="326"/>
      <c r="X373" s="326"/>
      <c r="Y373" s="326"/>
      <c r="Z373" s="326"/>
      <c r="AA373" s="326"/>
      <c r="AB373" s="326"/>
      <c r="AC373" s="326"/>
      <c r="AD373" s="326"/>
      <c r="AE373" s="326"/>
    </row>
    <row r="374" spans="2:31">
      <c r="B374" s="52" t="str">
        <f t="shared" si="112"/>
        <v/>
      </c>
      <c r="C374" s="461" t="str">
        <f t="shared" si="112"/>
        <v/>
      </c>
      <c r="D374" s="52" t="str">
        <f t="shared" si="112"/>
        <v/>
      </c>
      <c r="E374" s="52"/>
      <c r="F374" s="52"/>
      <c r="G374" s="52"/>
      <c r="H374" s="52"/>
      <c r="I374" s="52"/>
      <c r="J374" s="326"/>
      <c r="K374" s="326"/>
      <c r="L374" s="326"/>
      <c r="M374" s="326"/>
      <c r="N374" s="326"/>
      <c r="O374" s="326"/>
      <c r="P374" s="326"/>
      <c r="Q374" s="326"/>
      <c r="R374" s="326"/>
      <c r="S374" s="326"/>
      <c r="T374" s="326"/>
      <c r="U374" s="326"/>
      <c r="V374" s="326"/>
      <c r="W374" s="326"/>
      <c r="X374" s="326"/>
      <c r="Y374" s="326"/>
      <c r="Z374" s="326"/>
      <c r="AA374" s="326"/>
      <c r="AB374" s="326"/>
      <c r="AC374" s="326"/>
      <c r="AD374" s="326"/>
      <c r="AE374" s="326"/>
    </row>
    <row r="375" spans="2:31">
      <c r="B375" s="52" t="str">
        <f t="shared" si="112"/>
        <v/>
      </c>
      <c r="C375" s="461" t="str">
        <f t="shared" si="112"/>
        <v/>
      </c>
      <c r="D375" s="52" t="str">
        <f t="shared" si="112"/>
        <v/>
      </c>
      <c r="E375" s="52"/>
      <c r="F375" s="52"/>
      <c r="G375" s="52"/>
      <c r="H375" s="52"/>
      <c r="I375" s="52"/>
      <c r="J375" s="326"/>
      <c r="K375" s="326"/>
      <c r="L375" s="326"/>
      <c r="M375" s="326"/>
      <c r="N375" s="326"/>
      <c r="O375" s="326"/>
      <c r="P375" s="326"/>
      <c r="Q375" s="326"/>
      <c r="R375" s="326"/>
      <c r="S375" s="326"/>
      <c r="T375" s="326"/>
      <c r="U375" s="326"/>
      <c r="V375" s="326"/>
      <c r="W375" s="326"/>
      <c r="X375" s="326"/>
      <c r="Y375" s="326"/>
      <c r="Z375" s="326"/>
      <c r="AA375" s="326"/>
      <c r="AB375" s="326"/>
      <c r="AC375" s="326"/>
      <c r="AD375" s="326"/>
      <c r="AE375" s="326"/>
    </row>
    <row r="376" spans="2:31">
      <c r="B376" s="52" t="str">
        <f t="shared" si="112"/>
        <v/>
      </c>
      <c r="C376" s="461" t="str">
        <f t="shared" si="112"/>
        <v/>
      </c>
      <c r="D376" s="52" t="str">
        <f t="shared" si="112"/>
        <v/>
      </c>
      <c r="E376" s="52"/>
      <c r="F376" s="52"/>
      <c r="G376" s="52"/>
      <c r="H376" s="52"/>
      <c r="I376" s="52"/>
      <c r="J376" s="326"/>
      <c r="K376" s="326"/>
      <c r="L376" s="326"/>
      <c r="M376" s="326"/>
      <c r="N376" s="326"/>
      <c r="O376" s="326"/>
      <c r="P376" s="326"/>
      <c r="Q376" s="326"/>
      <c r="R376" s="326"/>
      <c r="S376" s="326"/>
      <c r="T376" s="326"/>
      <c r="U376" s="326"/>
      <c r="V376" s="326"/>
      <c r="W376" s="326"/>
      <c r="X376" s="326"/>
      <c r="Y376" s="326"/>
      <c r="Z376" s="326"/>
      <c r="AA376" s="326"/>
      <c r="AB376" s="326"/>
      <c r="AC376" s="326"/>
      <c r="AD376" s="326"/>
      <c r="AE376" s="326"/>
    </row>
    <row r="377" spans="2:31">
      <c r="B377" s="52" t="str">
        <f t="shared" si="112"/>
        <v/>
      </c>
      <c r="C377" s="461" t="str">
        <f t="shared" si="112"/>
        <v/>
      </c>
      <c r="D377" s="52" t="str">
        <f t="shared" si="112"/>
        <v/>
      </c>
      <c r="E377" s="52"/>
      <c r="F377" s="52"/>
      <c r="G377" s="52"/>
      <c r="H377" s="52"/>
      <c r="I377" s="52"/>
      <c r="J377" s="326"/>
      <c r="K377" s="326"/>
      <c r="L377" s="326"/>
      <c r="M377" s="326"/>
      <c r="N377" s="326"/>
      <c r="O377" s="326"/>
      <c r="P377" s="326"/>
      <c r="Q377" s="326"/>
      <c r="R377" s="326"/>
      <c r="S377" s="326"/>
      <c r="T377" s="326"/>
      <c r="U377" s="326"/>
      <c r="V377" s="326"/>
      <c r="W377" s="326"/>
      <c r="X377" s="326"/>
      <c r="Y377" s="326"/>
      <c r="Z377" s="326"/>
      <c r="AA377" s="326"/>
      <c r="AB377" s="326"/>
      <c r="AC377" s="326"/>
      <c r="AD377" s="326"/>
      <c r="AE377" s="326"/>
    </row>
    <row r="378" spans="2:31">
      <c r="B378" s="52" t="str">
        <f t="shared" si="112"/>
        <v/>
      </c>
      <c r="C378" s="461" t="str">
        <f t="shared" si="112"/>
        <v/>
      </c>
      <c r="D378" s="52" t="str">
        <f t="shared" si="112"/>
        <v/>
      </c>
      <c r="E378" s="52"/>
      <c r="F378" s="52"/>
      <c r="G378" s="52"/>
      <c r="H378" s="52"/>
      <c r="I378" s="52"/>
      <c r="J378" s="326"/>
      <c r="K378" s="326"/>
      <c r="L378" s="326"/>
      <c r="M378" s="326"/>
      <c r="N378" s="326"/>
      <c r="O378" s="326"/>
      <c r="P378" s="326"/>
      <c r="Q378" s="326"/>
      <c r="R378" s="326"/>
      <c r="S378" s="326"/>
      <c r="T378" s="326"/>
      <c r="U378" s="326"/>
      <c r="V378" s="326"/>
      <c r="W378" s="326"/>
      <c r="X378" s="326"/>
      <c r="Y378" s="326"/>
      <c r="Z378" s="326"/>
      <c r="AA378" s="326"/>
      <c r="AB378" s="326"/>
      <c r="AC378" s="326"/>
      <c r="AD378" s="326"/>
      <c r="AE378" s="326"/>
    </row>
    <row r="379" spans="2:31">
      <c r="B379" s="52" t="str">
        <f t="shared" si="112"/>
        <v/>
      </c>
      <c r="C379" s="461" t="str">
        <f t="shared" si="112"/>
        <v/>
      </c>
      <c r="D379" s="52" t="str">
        <f t="shared" si="112"/>
        <v/>
      </c>
      <c r="E379" s="52"/>
      <c r="F379" s="52"/>
      <c r="G379" s="52"/>
      <c r="H379" s="52"/>
      <c r="I379" s="52"/>
      <c r="J379" s="326"/>
      <c r="K379" s="326"/>
      <c r="L379" s="326"/>
      <c r="M379" s="326"/>
      <c r="N379" s="326"/>
      <c r="O379" s="326"/>
      <c r="P379" s="326"/>
      <c r="Q379" s="326"/>
      <c r="R379" s="326"/>
      <c r="S379" s="326"/>
      <c r="T379" s="326"/>
      <c r="U379" s="326"/>
      <c r="V379" s="326"/>
      <c r="W379" s="326"/>
      <c r="X379" s="326"/>
      <c r="Y379" s="326"/>
      <c r="Z379" s="326"/>
      <c r="AA379" s="326"/>
      <c r="AB379" s="326"/>
      <c r="AC379" s="326"/>
      <c r="AD379" s="326"/>
      <c r="AE379" s="326"/>
    </row>
    <row r="380" spans="2:31">
      <c r="B380" s="52" t="str">
        <f t="shared" si="112"/>
        <v/>
      </c>
      <c r="C380" s="461" t="str">
        <f t="shared" si="112"/>
        <v/>
      </c>
      <c r="D380" s="52" t="str">
        <f t="shared" si="112"/>
        <v/>
      </c>
      <c r="E380" s="52"/>
      <c r="F380" s="52"/>
      <c r="G380" s="52"/>
      <c r="H380" s="52"/>
      <c r="I380" s="52"/>
      <c r="J380" s="326"/>
      <c r="K380" s="326"/>
      <c r="L380" s="326"/>
      <c r="M380" s="326"/>
      <c r="N380" s="326"/>
      <c r="O380" s="326"/>
      <c r="P380" s="326"/>
      <c r="Q380" s="326"/>
      <c r="R380" s="326"/>
      <c r="S380" s="326"/>
      <c r="T380" s="326"/>
      <c r="U380" s="326"/>
      <c r="V380" s="326"/>
      <c r="W380" s="326"/>
      <c r="X380" s="326"/>
      <c r="Y380" s="326"/>
      <c r="Z380" s="326"/>
      <c r="AA380" s="326"/>
      <c r="AB380" s="326"/>
      <c r="AC380" s="326"/>
      <c r="AD380" s="326"/>
      <c r="AE380" s="326"/>
    </row>
    <row r="381" spans="2:31">
      <c r="B381" s="52" t="str">
        <f t="shared" si="112"/>
        <v/>
      </c>
      <c r="C381" s="461" t="str">
        <f t="shared" si="112"/>
        <v/>
      </c>
      <c r="D381" s="52" t="str">
        <f t="shared" si="112"/>
        <v/>
      </c>
      <c r="E381" s="52"/>
      <c r="F381" s="52"/>
      <c r="G381" s="52"/>
      <c r="H381" s="52"/>
      <c r="I381" s="52"/>
      <c r="J381" s="326"/>
      <c r="K381" s="326"/>
      <c r="L381" s="326"/>
      <c r="M381" s="326"/>
      <c r="N381" s="326"/>
      <c r="O381" s="326"/>
      <c r="P381" s="326"/>
      <c r="Q381" s="326"/>
      <c r="R381" s="326"/>
      <c r="S381" s="326"/>
      <c r="T381" s="326"/>
      <c r="U381" s="326"/>
      <c r="V381" s="326"/>
      <c r="W381" s="326"/>
      <c r="X381" s="326"/>
      <c r="Y381" s="326"/>
      <c r="Z381" s="326"/>
      <c r="AA381" s="326"/>
      <c r="AB381" s="326"/>
      <c r="AC381" s="326"/>
      <c r="AD381" s="326"/>
      <c r="AE381" s="326"/>
    </row>
    <row r="382" spans="2:31">
      <c r="B382" s="52" t="str">
        <f t="shared" si="112"/>
        <v/>
      </c>
      <c r="C382" s="461" t="str">
        <f t="shared" si="112"/>
        <v/>
      </c>
      <c r="D382" s="52" t="str">
        <f t="shared" si="112"/>
        <v/>
      </c>
      <c r="E382" s="52"/>
      <c r="F382" s="52"/>
      <c r="G382" s="52"/>
      <c r="H382" s="52"/>
      <c r="I382" s="52"/>
      <c r="J382" s="326"/>
      <c r="K382" s="326"/>
      <c r="L382" s="326"/>
      <c r="M382" s="326"/>
      <c r="N382" s="326"/>
      <c r="O382" s="326"/>
      <c r="P382" s="326"/>
      <c r="Q382" s="326"/>
      <c r="R382" s="326"/>
      <c r="S382" s="326"/>
      <c r="T382" s="326"/>
      <c r="U382" s="326"/>
      <c r="V382" s="326"/>
      <c r="W382" s="326"/>
      <c r="X382" s="326"/>
      <c r="Y382" s="326"/>
      <c r="Z382" s="326"/>
      <c r="AA382" s="326"/>
      <c r="AB382" s="326"/>
      <c r="AC382" s="326"/>
      <c r="AD382" s="326"/>
      <c r="AE382" s="326"/>
    </row>
    <row r="383" spans="2:31">
      <c r="B383" s="52" t="str">
        <f t="shared" si="112"/>
        <v/>
      </c>
      <c r="C383" s="461" t="str">
        <f t="shared" si="112"/>
        <v/>
      </c>
      <c r="D383" s="52" t="str">
        <f t="shared" si="112"/>
        <v/>
      </c>
      <c r="E383" s="52"/>
      <c r="F383" s="52"/>
      <c r="G383" s="52"/>
      <c r="H383" s="52"/>
      <c r="I383" s="52"/>
      <c r="J383" s="326"/>
      <c r="K383" s="326"/>
      <c r="L383" s="326"/>
      <c r="M383" s="326"/>
      <c r="N383" s="326"/>
      <c r="O383" s="326"/>
      <c r="P383" s="326"/>
      <c r="Q383" s="326"/>
      <c r="R383" s="326"/>
      <c r="S383" s="326"/>
      <c r="T383" s="326"/>
      <c r="U383" s="326"/>
      <c r="V383" s="326"/>
      <c r="W383" s="326"/>
      <c r="X383" s="326"/>
      <c r="Y383" s="326"/>
      <c r="Z383" s="326"/>
      <c r="AA383" s="326"/>
      <c r="AB383" s="326"/>
      <c r="AC383" s="326"/>
      <c r="AD383" s="326"/>
      <c r="AE383" s="326"/>
    </row>
    <row r="384" spans="2:31">
      <c r="B384" s="52" t="str">
        <f t="shared" si="112"/>
        <v/>
      </c>
      <c r="C384" s="461" t="str">
        <f t="shared" si="112"/>
        <v/>
      </c>
      <c r="D384" s="52" t="str">
        <f t="shared" si="112"/>
        <v/>
      </c>
      <c r="E384" s="52"/>
      <c r="F384" s="52"/>
      <c r="G384" s="52"/>
      <c r="H384" s="52"/>
      <c r="I384" s="52"/>
      <c r="J384" s="326"/>
      <c r="K384" s="326"/>
      <c r="L384" s="326"/>
      <c r="M384" s="326"/>
      <c r="N384" s="326"/>
      <c r="O384" s="326"/>
      <c r="P384" s="326"/>
      <c r="Q384" s="326"/>
      <c r="R384" s="326"/>
      <c r="S384" s="326"/>
      <c r="T384" s="326"/>
      <c r="U384" s="326"/>
      <c r="V384" s="326"/>
      <c r="W384" s="326"/>
      <c r="X384" s="326"/>
      <c r="Y384" s="326"/>
      <c r="Z384" s="326"/>
      <c r="AA384" s="326"/>
      <c r="AB384" s="326"/>
      <c r="AC384" s="326"/>
      <c r="AD384" s="326"/>
      <c r="AE384" s="326"/>
    </row>
    <row r="385" spans="1:31">
      <c r="B385" s="52" t="str">
        <f t="shared" si="112"/>
        <v/>
      </c>
      <c r="C385" s="461" t="str">
        <f t="shared" si="112"/>
        <v/>
      </c>
      <c r="D385" s="52" t="str">
        <f t="shared" si="112"/>
        <v/>
      </c>
      <c r="E385" s="52"/>
      <c r="F385" s="52"/>
      <c r="G385" s="52"/>
      <c r="H385" s="52"/>
      <c r="I385" s="52"/>
      <c r="J385" s="326"/>
      <c r="K385" s="326"/>
      <c r="L385" s="326"/>
      <c r="M385" s="326"/>
      <c r="N385" s="326"/>
      <c r="O385" s="326"/>
      <c r="P385" s="326"/>
      <c r="Q385" s="326"/>
      <c r="R385" s="326"/>
      <c r="S385" s="326"/>
      <c r="T385" s="326"/>
      <c r="U385" s="326"/>
      <c r="V385" s="326"/>
      <c r="W385" s="326"/>
      <c r="X385" s="326"/>
      <c r="Y385" s="326"/>
      <c r="Z385" s="326"/>
      <c r="AA385" s="326"/>
      <c r="AB385" s="326"/>
      <c r="AC385" s="326"/>
      <c r="AD385" s="326"/>
      <c r="AE385" s="326"/>
    </row>
    <row r="386" spans="1:31">
      <c r="B386" s="52" t="str">
        <f t="shared" si="112"/>
        <v/>
      </c>
      <c r="C386" s="461" t="str">
        <f t="shared" si="112"/>
        <v/>
      </c>
      <c r="D386" s="52" t="str">
        <f t="shared" si="112"/>
        <v/>
      </c>
      <c r="E386" s="52"/>
      <c r="F386" s="52"/>
      <c r="G386" s="52"/>
      <c r="H386" s="52"/>
      <c r="I386" s="52"/>
      <c r="J386" s="326"/>
      <c r="K386" s="326"/>
      <c r="L386" s="326"/>
      <c r="M386" s="326"/>
      <c r="N386" s="326"/>
      <c r="O386" s="326"/>
      <c r="P386" s="326"/>
      <c r="Q386" s="326"/>
      <c r="R386" s="326"/>
      <c r="S386" s="326"/>
      <c r="T386" s="326"/>
      <c r="U386" s="326"/>
      <c r="V386" s="326"/>
      <c r="W386" s="326"/>
      <c r="X386" s="326"/>
      <c r="Y386" s="326"/>
      <c r="Z386" s="326"/>
      <c r="AA386" s="326"/>
      <c r="AB386" s="326"/>
      <c r="AC386" s="326"/>
      <c r="AD386" s="326"/>
      <c r="AE386" s="326"/>
    </row>
    <row r="387" spans="1:31">
      <c r="B387" s="52" t="str">
        <f t="shared" si="112"/>
        <v/>
      </c>
      <c r="C387" s="461" t="str">
        <f t="shared" si="112"/>
        <v/>
      </c>
      <c r="D387" s="52" t="str">
        <f t="shared" si="112"/>
        <v/>
      </c>
      <c r="E387" s="52"/>
      <c r="F387" s="52"/>
      <c r="G387" s="52"/>
      <c r="H387" s="52"/>
      <c r="I387" s="52"/>
      <c r="J387" s="326"/>
      <c r="K387" s="326"/>
      <c r="L387" s="326"/>
      <c r="M387" s="326"/>
      <c r="N387" s="326"/>
      <c r="O387" s="326"/>
      <c r="P387" s="326"/>
      <c r="Q387" s="326"/>
      <c r="R387" s="326"/>
      <c r="S387" s="326"/>
      <c r="T387" s="326"/>
      <c r="U387" s="326"/>
      <c r="V387" s="326"/>
      <c r="W387" s="326"/>
      <c r="X387" s="326"/>
      <c r="Y387" s="326"/>
      <c r="Z387" s="326"/>
      <c r="AA387" s="326"/>
      <c r="AB387" s="326"/>
      <c r="AC387" s="326"/>
      <c r="AD387" s="326"/>
      <c r="AE387" s="326"/>
    </row>
    <row r="388" spans="1:31">
      <c r="B388" s="52" t="str">
        <f t="shared" si="112"/>
        <v/>
      </c>
      <c r="C388" s="461" t="str">
        <f t="shared" si="112"/>
        <v/>
      </c>
      <c r="D388" s="52" t="str">
        <f t="shared" si="112"/>
        <v/>
      </c>
      <c r="E388" s="52"/>
      <c r="F388" s="52"/>
      <c r="G388" s="52"/>
      <c r="H388" s="52"/>
      <c r="I388" s="52"/>
      <c r="J388" s="326"/>
      <c r="K388" s="326"/>
      <c r="L388" s="326"/>
      <c r="M388" s="326"/>
      <c r="N388" s="326"/>
      <c r="O388" s="326"/>
      <c r="P388" s="326"/>
      <c r="Q388" s="326"/>
      <c r="R388" s="326"/>
      <c r="S388" s="326"/>
      <c r="T388" s="326"/>
      <c r="U388" s="326"/>
      <c r="V388" s="326"/>
      <c r="W388" s="326"/>
      <c r="X388" s="326"/>
      <c r="Y388" s="326"/>
      <c r="Z388" s="326"/>
      <c r="AA388" s="326"/>
      <c r="AB388" s="326"/>
      <c r="AC388" s="326"/>
      <c r="AD388" s="326"/>
      <c r="AE388" s="326"/>
    </row>
    <row r="389" spans="1:31" customFormat="1">
      <c r="A389" s="577"/>
      <c r="B389" s="331"/>
      <c r="C389" s="331"/>
      <c r="D389" s="331"/>
      <c r="E389" s="331"/>
      <c r="F389" s="331"/>
      <c r="G389" s="331"/>
      <c r="H389" s="331"/>
      <c r="I389" s="331"/>
      <c r="J389" s="331"/>
      <c r="K389" s="331"/>
      <c r="L389" s="331"/>
      <c r="M389" s="331"/>
      <c r="N389" s="331"/>
      <c r="O389" s="331"/>
      <c r="P389" s="331"/>
      <c r="Q389" s="331"/>
      <c r="R389" s="331"/>
      <c r="S389" s="331"/>
      <c r="T389" s="331"/>
      <c r="U389" s="331"/>
      <c r="V389" s="331"/>
      <c r="W389" s="331"/>
      <c r="X389" s="331"/>
      <c r="Y389" s="331"/>
      <c r="Z389" s="331"/>
      <c r="AA389" s="331"/>
      <c r="AB389" s="331"/>
      <c r="AC389" s="331"/>
      <c r="AD389" s="331"/>
      <c r="AE389" s="331"/>
    </row>
    <row r="390" spans="1:31">
      <c r="B390" s="29" t="s">
        <v>302</v>
      </c>
      <c r="C390" s="29"/>
      <c r="D390" s="29"/>
      <c r="E390" s="30"/>
      <c r="F390" s="30"/>
      <c r="G390" s="30"/>
      <c r="H390" s="30"/>
      <c r="I390" s="30"/>
      <c r="J390" s="31" t="s">
        <v>299</v>
      </c>
      <c r="K390" s="330"/>
      <c r="L390" s="330"/>
      <c r="M390" s="330"/>
      <c r="N390" s="330"/>
      <c r="O390" s="330"/>
      <c r="P390" s="330"/>
      <c r="Q390" s="330"/>
      <c r="R390" s="330"/>
      <c r="S390" s="330"/>
      <c r="T390" s="330"/>
      <c r="U390" s="330"/>
      <c r="V390" s="330"/>
      <c r="W390" s="330"/>
      <c r="X390" s="330"/>
      <c r="Y390" s="330"/>
      <c r="Z390" s="330"/>
      <c r="AA390" s="330"/>
      <c r="AB390" s="330"/>
      <c r="AC390" s="330"/>
      <c r="AD390" s="330"/>
      <c r="AE390" s="330"/>
    </row>
    <row r="391" spans="1:31">
      <c r="A391" s="577" t="str">
        <f>IF(AND(A223="✅",A265="✅",A307="✅"),"✅",IF(AND(A223="",A265="",A307=""),"","⛔"))</f>
        <v/>
      </c>
      <c r="B391" s="19" t="str">
        <f t="shared" ref="B391:D410" si="113">IF(ISBLANK(B265),"",B265)</f>
        <v/>
      </c>
      <c r="C391" s="467" t="str">
        <f t="shared" si="113"/>
        <v/>
      </c>
      <c r="D391" s="19" t="str">
        <f t="shared" si="113"/>
        <v/>
      </c>
      <c r="E391" s="19"/>
      <c r="F391" s="19"/>
      <c r="G391" s="19"/>
      <c r="H391" s="19"/>
      <c r="I391" s="19"/>
      <c r="J391" s="94">
        <f t="shared" ref="J391:V391" si="114">ROUND(J265*J223*J307,0)</f>
        <v>0</v>
      </c>
      <c r="K391" s="94">
        <f t="shared" si="114"/>
        <v>0</v>
      </c>
      <c r="L391" s="94">
        <f t="shared" si="114"/>
        <v>0</v>
      </c>
      <c r="M391" s="94">
        <f t="shared" si="114"/>
        <v>0</v>
      </c>
      <c r="N391" s="94">
        <f t="shared" si="114"/>
        <v>0</v>
      </c>
      <c r="O391" s="94">
        <f t="shared" si="114"/>
        <v>0</v>
      </c>
      <c r="P391" s="94">
        <f t="shared" si="114"/>
        <v>0</v>
      </c>
      <c r="Q391" s="94">
        <f t="shared" si="114"/>
        <v>0</v>
      </c>
      <c r="R391" s="94">
        <f t="shared" si="114"/>
        <v>0</v>
      </c>
      <c r="S391" s="94">
        <f t="shared" si="114"/>
        <v>0</v>
      </c>
      <c r="T391" s="94">
        <f t="shared" si="114"/>
        <v>0</v>
      </c>
      <c r="U391" s="94">
        <f t="shared" si="114"/>
        <v>0</v>
      </c>
      <c r="V391" s="94">
        <f t="shared" si="114"/>
        <v>0</v>
      </c>
      <c r="W391" s="94">
        <f t="shared" ref="W391:W410" si="115">ROUND(W265*W223*W307,0)</f>
        <v>0</v>
      </c>
      <c r="X391" s="94">
        <f t="shared" ref="X391:AA391" si="116">ROUND(X265*X223*X307,0)</f>
        <v>0</v>
      </c>
      <c r="Y391" s="94">
        <f t="shared" si="116"/>
        <v>0</v>
      </c>
      <c r="Z391" s="94">
        <f t="shared" si="116"/>
        <v>0</v>
      </c>
      <c r="AA391" s="94">
        <f t="shared" si="116"/>
        <v>0</v>
      </c>
      <c r="AB391" s="94">
        <f t="shared" ref="AB391:AE391" si="117">ROUND(AB265*AB223*AB307,0)</f>
        <v>0</v>
      </c>
      <c r="AC391" s="94">
        <f t="shared" si="117"/>
        <v>0</v>
      </c>
      <c r="AD391" s="94">
        <f t="shared" si="117"/>
        <v>0</v>
      </c>
      <c r="AE391" s="94">
        <f t="shared" si="117"/>
        <v>0</v>
      </c>
    </row>
    <row r="392" spans="1:31">
      <c r="A392" s="577" t="str">
        <f t="shared" ref="A392:A430" si="118">IF(AND(A224="✅",A266="✅",A308="✅"),"✅",IF(AND(A224="",A266="",A308=""),"","⛔"))</f>
        <v/>
      </c>
      <c r="B392" s="52" t="str">
        <f t="shared" si="113"/>
        <v/>
      </c>
      <c r="C392" s="461" t="str">
        <f t="shared" si="113"/>
        <v/>
      </c>
      <c r="D392" s="52" t="str">
        <f t="shared" si="113"/>
        <v/>
      </c>
      <c r="E392" s="52"/>
      <c r="F392" s="52"/>
      <c r="G392" s="52"/>
      <c r="H392" s="52"/>
      <c r="I392" s="52"/>
      <c r="J392" s="33">
        <f t="shared" ref="J392:V392" si="119">ROUND(J266*J224*J308,0)</f>
        <v>0</v>
      </c>
      <c r="K392" s="33">
        <f t="shared" si="119"/>
        <v>0</v>
      </c>
      <c r="L392" s="33">
        <f t="shared" si="119"/>
        <v>0</v>
      </c>
      <c r="M392" s="33">
        <f t="shared" si="119"/>
        <v>0</v>
      </c>
      <c r="N392" s="33">
        <f t="shared" si="119"/>
        <v>0</v>
      </c>
      <c r="O392" s="33">
        <f t="shared" si="119"/>
        <v>0</v>
      </c>
      <c r="P392" s="33">
        <f t="shared" si="119"/>
        <v>0</v>
      </c>
      <c r="Q392" s="33">
        <f t="shared" si="119"/>
        <v>0</v>
      </c>
      <c r="R392" s="33">
        <f t="shared" si="119"/>
        <v>0</v>
      </c>
      <c r="S392" s="33">
        <f t="shared" si="119"/>
        <v>0</v>
      </c>
      <c r="T392" s="33">
        <f t="shared" si="119"/>
        <v>0</v>
      </c>
      <c r="U392" s="33">
        <f t="shared" si="119"/>
        <v>0</v>
      </c>
      <c r="V392" s="33">
        <f t="shared" si="119"/>
        <v>0</v>
      </c>
      <c r="W392" s="33">
        <f t="shared" si="115"/>
        <v>0</v>
      </c>
      <c r="X392" s="33">
        <f t="shared" ref="X392:AA392" si="120">ROUND(X266*X224*X308,0)</f>
        <v>0</v>
      </c>
      <c r="Y392" s="33">
        <f t="shared" si="120"/>
        <v>0</v>
      </c>
      <c r="Z392" s="33">
        <f t="shared" si="120"/>
        <v>0</v>
      </c>
      <c r="AA392" s="33">
        <f t="shared" si="120"/>
        <v>0</v>
      </c>
      <c r="AB392" s="33">
        <f t="shared" ref="AB392:AE392" si="121">ROUND(AB266*AB224*AB308,0)</f>
        <v>0</v>
      </c>
      <c r="AC392" s="33">
        <f t="shared" si="121"/>
        <v>0</v>
      </c>
      <c r="AD392" s="33">
        <f t="shared" si="121"/>
        <v>0</v>
      </c>
      <c r="AE392" s="33">
        <f t="shared" si="121"/>
        <v>0</v>
      </c>
    </row>
    <row r="393" spans="1:31">
      <c r="A393" s="577" t="str">
        <f t="shared" si="118"/>
        <v/>
      </c>
      <c r="B393" s="52" t="str">
        <f t="shared" si="113"/>
        <v/>
      </c>
      <c r="C393" s="461" t="str">
        <f t="shared" si="113"/>
        <v/>
      </c>
      <c r="D393" s="52" t="str">
        <f t="shared" si="113"/>
        <v/>
      </c>
      <c r="E393" s="52"/>
      <c r="F393" s="52"/>
      <c r="G393" s="52"/>
      <c r="H393" s="52"/>
      <c r="I393" s="52"/>
      <c r="J393" s="33">
        <f t="shared" ref="J393:V393" si="122">ROUND(J267*J225*J309,0)</f>
        <v>0</v>
      </c>
      <c r="K393" s="33">
        <f t="shared" si="122"/>
        <v>0</v>
      </c>
      <c r="L393" s="33">
        <f t="shared" si="122"/>
        <v>0</v>
      </c>
      <c r="M393" s="33">
        <f t="shared" si="122"/>
        <v>0</v>
      </c>
      <c r="N393" s="33">
        <f t="shared" si="122"/>
        <v>0</v>
      </c>
      <c r="O393" s="33">
        <f t="shared" si="122"/>
        <v>0</v>
      </c>
      <c r="P393" s="33">
        <f t="shared" si="122"/>
        <v>0</v>
      </c>
      <c r="Q393" s="33">
        <f t="shared" si="122"/>
        <v>0</v>
      </c>
      <c r="R393" s="33">
        <f t="shared" si="122"/>
        <v>0</v>
      </c>
      <c r="S393" s="33">
        <f t="shared" si="122"/>
        <v>0</v>
      </c>
      <c r="T393" s="33">
        <f t="shared" si="122"/>
        <v>0</v>
      </c>
      <c r="U393" s="33">
        <f t="shared" si="122"/>
        <v>0</v>
      </c>
      <c r="V393" s="33">
        <f t="shared" si="122"/>
        <v>0</v>
      </c>
      <c r="W393" s="33">
        <f t="shared" si="115"/>
        <v>0</v>
      </c>
      <c r="X393" s="33">
        <f t="shared" ref="X393:AA393" si="123">ROUND(X267*X225*X309,0)</f>
        <v>0</v>
      </c>
      <c r="Y393" s="33">
        <f t="shared" si="123"/>
        <v>0</v>
      </c>
      <c r="Z393" s="33">
        <f t="shared" si="123"/>
        <v>0</v>
      </c>
      <c r="AA393" s="33">
        <f t="shared" si="123"/>
        <v>0</v>
      </c>
      <c r="AB393" s="33">
        <f t="shared" ref="AB393:AE393" si="124">ROUND(AB267*AB225*AB309,0)</f>
        <v>0</v>
      </c>
      <c r="AC393" s="33">
        <f t="shared" si="124"/>
        <v>0</v>
      </c>
      <c r="AD393" s="33">
        <f t="shared" si="124"/>
        <v>0</v>
      </c>
      <c r="AE393" s="33">
        <f t="shared" si="124"/>
        <v>0</v>
      </c>
    </row>
    <row r="394" spans="1:31">
      <c r="A394" s="577" t="str">
        <f t="shared" si="118"/>
        <v/>
      </c>
      <c r="B394" s="52" t="str">
        <f t="shared" si="113"/>
        <v/>
      </c>
      <c r="C394" s="461" t="str">
        <f t="shared" si="113"/>
        <v/>
      </c>
      <c r="D394" s="52" t="str">
        <f t="shared" si="113"/>
        <v/>
      </c>
      <c r="E394" s="52"/>
      <c r="F394" s="52"/>
      <c r="G394" s="52"/>
      <c r="H394" s="52"/>
      <c r="I394" s="52"/>
      <c r="J394" s="33">
        <f t="shared" ref="J394:V394" si="125">ROUND(J268*J226*J310,0)</f>
        <v>0</v>
      </c>
      <c r="K394" s="33">
        <f t="shared" si="125"/>
        <v>0</v>
      </c>
      <c r="L394" s="33">
        <f t="shared" si="125"/>
        <v>0</v>
      </c>
      <c r="M394" s="33">
        <f t="shared" si="125"/>
        <v>0</v>
      </c>
      <c r="N394" s="33">
        <f t="shared" si="125"/>
        <v>0</v>
      </c>
      <c r="O394" s="33">
        <f t="shared" si="125"/>
        <v>0</v>
      </c>
      <c r="P394" s="33">
        <f t="shared" si="125"/>
        <v>0</v>
      </c>
      <c r="Q394" s="33">
        <f t="shared" si="125"/>
        <v>0</v>
      </c>
      <c r="R394" s="33">
        <f t="shared" si="125"/>
        <v>0</v>
      </c>
      <c r="S394" s="33">
        <f t="shared" si="125"/>
        <v>0</v>
      </c>
      <c r="T394" s="33">
        <f t="shared" si="125"/>
        <v>0</v>
      </c>
      <c r="U394" s="33">
        <f t="shared" si="125"/>
        <v>0</v>
      </c>
      <c r="V394" s="33">
        <f t="shared" si="125"/>
        <v>0</v>
      </c>
      <c r="W394" s="33">
        <f t="shared" si="115"/>
        <v>0</v>
      </c>
      <c r="X394" s="33">
        <f t="shared" ref="X394:AA394" si="126">ROUND(X268*X226*X310,0)</f>
        <v>0</v>
      </c>
      <c r="Y394" s="33">
        <f t="shared" si="126"/>
        <v>0</v>
      </c>
      <c r="Z394" s="33">
        <f t="shared" si="126"/>
        <v>0</v>
      </c>
      <c r="AA394" s="33">
        <f t="shared" si="126"/>
        <v>0</v>
      </c>
      <c r="AB394" s="33">
        <f t="shared" ref="AB394:AE394" si="127">ROUND(AB268*AB226*AB310,0)</f>
        <v>0</v>
      </c>
      <c r="AC394" s="33">
        <f t="shared" si="127"/>
        <v>0</v>
      </c>
      <c r="AD394" s="33">
        <f t="shared" si="127"/>
        <v>0</v>
      </c>
      <c r="AE394" s="33">
        <f t="shared" si="127"/>
        <v>0</v>
      </c>
    </row>
    <row r="395" spans="1:31">
      <c r="A395" s="577" t="str">
        <f t="shared" si="118"/>
        <v/>
      </c>
      <c r="B395" s="52" t="str">
        <f t="shared" si="113"/>
        <v/>
      </c>
      <c r="C395" s="461" t="str">
        <f t="shared" si="113"/>
        <v/>
      </c>
      <c r="D395" s="52" t="str">
        <f t="shared" si="113"/>
        <v/>
      </c>
      <c r="E395" s="52"/>
      <c r="F395" s="52"/>
      <c r="G395" s="52"/>
      <c r="H395" s="52"/>
      <c r="I395" s="52"/>
      <c r="J395" s="33">
        <f t="shared" ref="J395:V395" si="128">ROUND(J269*J227*J311,0)</f>
        <v>0</v>
      </c>
      <c r="K395" s="33">
        <f t="shared" si="128"/>
        <v>0</v>
      </c>
      <c r="L395" s="33">
        <f t="shared" si="128"/>
        <v>0</v>
      </c>
      <c r="M395" s="33">
        <f t="shared" si="128"/>
        <v>0</v>
      </c>
      <c r="N395" s="33">
        <f t="shared" si="128"/>
        <v>0</v>
      </c>
      <c r="O395" s="33">
        <f t="shared" si="128"/>
        <v>0</v>
      </c>
      <c r="P395" s="33">
        <f t="shared" si="128"/>
        <v>0</v>
      </c>
      <c r="Q395" s="33">
        <f t="shared" si="128"/>
        <v>0</v>
      </c>
      <c r="R395" s="33">
        <f t="shared" si="128"/>
        <v>0</v>
      </c>
      <c r="S395" s="33">
        <f t="shared" si="128"/>
        <v>0</v>
      </c>
      <c r="T395" s="33">
        <f t="shared" si="128"/>
        <v>0</v>
      </c>
      <c r="U395" s="33">
        <f t="shared" si="128"/>
        <v>0</v>
      </c>
      <c r="V395" s="33">
        <f t="shared" si="128"/>
        <v>0</v>
      </c>
      <c r="W395" s="33">
        <f t="shared" si="115"/>
        <v>0</v>
      </c>
      <c r="X395" s="33">
        <f t="shared" ref="X395:AA395" si="129">ROUND(X269*X227*X311,0)</f>
        <v>0</v>
      </c>
      <c r="Y395" s="33">
        <f t="shared" si="129"/>
        <v>0</v>
      </c>
      <c r="Z395" s="33">
        <f t="shared" si="129"/>
        <v>0</v>
      </c>
      <c r="AA395" s="33">
        <f t="shared" si="129"/>
        <v>0</v>
      </c>
      <c r="AB395" s="33">
        <f t="shared" ref="AB395:AE395" si="130">ROUND(AB269*AB227*AB311,0)</f>
        <v>0</v>
      </c>
      <c r="AC395" s="33">
        <f t="shared" si="130"/>
        <v>0</v>
      </c>
      <c r="AD395" s="33">
        <f t="shared" si="130"/>
        <v>0</v>
      </c>
      <c r="AE395" s="33">
        <f t="shared" si="130"/>
        <v>0</v>
      </c>
    </row>
    <row r="396" spans="1:31">
      <c r="A396" s="577" t="str">
        <f t="shared" si="118"/>
        <v/>
      </c>
      <c r="B396" s="52" t="str">
        <f t="shared" si="113"/>
        <v/>
      </c>
      <c r="C396" s="461" t="str">
        <f t="shared" si="113"/>
        <v/>
      </c>
      <c r="D396" s="52" t="str">
        <f t="shared" si="113"/>
        <v/>
      </c>
      <c r="E396" s="52"/>
      <c r="F396" s="52"/>
      <c r="G396" s="52"/>
      <c r="H396" s="52"/>
      <c r="I396" s="52"/>
      <c r="J396" s="33">
        <f t="shared" ref="J396:V396" si="131">ROUND(J270*J228*J312,0)</f>
        <v>0</v>
      </c>
      <c r="K396" s="33">
        <f t="shared" si="131"/>
        <v>0</v>
      </c>
      <c r="L396" s="33">
        <f t="shared" si="131"/>
        <v>0</v>
      </c>
      <c r="M396" s="33">
        <f t="shared" si="131"/>
        <v>0</v>
      </c>
      <c r="N396" s="33">
        <f t="shared" si="131"/>
        <v>0</v>
      </c>
      <c r="O396" s="33">
        <f t="shared" si="131"/>
        <v>0</v>
      </c>
      <c r="P396" s="33">
        <f t="shared" si="131"/>
        <v>0</v>
      </c>
      <c r="Q396" s="33">
        <f t="shared" si="131"/>
        <v>0</v>
      </c>
      <c r="R396" s="33">
        <f t="shared" si="131"/>
        <v>0</v>
      </c>
      <c r="S396" s="33">
        <f t="shared" si="131"/>
        <v>0</v>
      </c>
      <c r="T396" s="33">
        <f t="shared" si="131"/>
        <v>0</v>
      </c>
      <c r="U396" s="33">
        <f t="shared" si="131"/>
        <v>0</v>
      </c>
      <c r="V396" s="33">
        <f t="shared" si="131"/>
        <v>0</v>
      </c>
      <c r="W396" s="33">
        <f t="shared" si="115"/>
        <v>0</v>
      </c>
      <c r="X396" s="33">
        <f t="shared" ref="X396:AA396" si="132">ROUND(X270*X228*X312,0)</f>
        <v>0</v>
      </c>
      <c r="Y396" s="33">
        <f t="shared" si="132"/>
        <v>0</v>
      </c>
      <c r="Z396" s="33">
        <f t="shared" si="132"/>
        <v>0</v>
      </c>
      <c r="AA396" s="33">
        <f t="shared" si="132"/>
        <v>0</v>
      </c>
      <c r="AB396" s="33">
        <f t="shared" ref="AB396:AE396" si="133">ROUND(AB270*AB228*AB312,0)</f>
        <v>0</v>
      </c>
      <c r="AC396" s="33">
        <f t="shared" si="133"/>
        <v>0</v>
      </c>
      <c r="AD396" s="33">
        <f t="shared" si="133"/>
        <v>0</v>
      </c>
      <c r="AE396" s="33">
        <f t="shared" si="133"/>
        <v>0</v>
      </c>
    </row>
    <row r="397" spans="1:31">
      <c r="A397" s="577" t="str">
        <f t="shared" si="118"/>
        <v/>
      </c>
      <c r="B397" s="52" t="str">
        <f t="shared" si="113"/>
        <v/>
      </c>
      <c r="C397" s="461" t="str">
        <f t="shared" si="113"/>
        <v/>
      </c>
      <c r="D397" s="52" t="str">
        <f t="shared" si="113"/>
        <v/>
      </c>
      <c r="E397" s="52"/>
      <c r="F397" s="52"/>
      <c r="G397" s="52"/>
      <c r="H397" s="52"/>
      <c r="I397" s="52"/>
      <c r="J397" s="33">
        <f t="shared" ref="J397:V397" si="134">ROUND(J271*J229*J313,0)</f>
        <v>0</v>
      </c>
      <c r="K397" s="33">
        <f t="shared" si="134"/>
        <v>0</v>
      </c>
      <c r="L397" s="33">
        <f t="shared" si="134"/>
        <v>0</v>
      </c>
      <c r="M397" s="33">
        <f t="shared" si="134"/>
        <v>0</v>
      </c>
      <c r="N397" s="33">
        <f t="shared" si="134"/>
        <v>0</v>
      </c>
      <c r="O397" s="33">
        <f t="shared" si="134"/>
        <v>0</v>
      </c>
      <c r="P397" s="33">
        <f t="shared" si="134"/>
        <v>0</v>
      </c>
      <c r="Q397" s="33">
        <f t="shared" si="134"/>
        <v>0</v>
      </c>
      <c r="R397" s="33">
        <f t="shared" si="134"/>
        <v>0</v>
      </c>
      <c r="S397" s="33">
        <f t="shared" si="134"/>
        <v>0</v>
      </c>
      <c r="T397" s="33">
        <f t="shared" si="134"/>
        <v>0</v>
      </c>
      <c r="U397" s="33">
        <f t="shared" si="134"/>
        <v>0</v>
      </c>
      <c r="V397" s="33">
        <f t="shared" si="134"/>
        <v>0</v>
      </c>
      <c r="W397" s="33">
        <f t="shared" si="115"/>
        <v>0</v>
      </c>
      <c r="X397" s="33">
        <f t="shared" ref="X397:AA397" si="135">ROUND(X271*X229*X313,0)</f>
        <v>0</v>
      </c>
      <c r="Y397" s="33">
        <f t="shared" si="135"/>
        <v>0</v>
      </c>
      <c r="Z397" s="33">
        <f t="shared" si="135"/>
        <v>0</v>
      </c>
      <c r="AA397" s="33">
        <f t="shared" si="135"/>
        <v>0</v>
      </c>
      <c r="AB397" s="33">
        <f t="shared" ref="AB397:AE397" si="136">ROUND(AB271*AB229*AB313,0)</f>
        <v>0</v>
      </c>
      <c r="AC397" s="33">
        <f t="shared" si="136"/>
        <v>0</v>
      </c>
      <c r="AD397" s="33">
        <f t="shared" si="136"/>
        <v>0</v>
      </c>
      <c r="AE397" s="33">
        <f t="shared" si="136"/>
        <v>0</v>
      </c>
    </row>
    <row r="398" spans="1:31">
      <c r="A398" s="577" t="str">
        <f t="shared" si="118"/>
        <v/>
      </c>
      <c r="B398" s="52" t="str">
        <f t="shared" si="113"/>
        <v/>
      </c>
      <c r="C398" s="461" t="str">
        <f t="shared" si="113"/>
        <v/>
      </c>
      <c r="D398" s="52" t="str">
        <f t="shared" si="113"/>
        <v/>
      </c>
      <c r="E398" s="52"/>
      <c r="F398" s="52"/>
      <c r="G398" s="52"/>
      <c r="H398" s="52"/>
      <c r="I398" s="52"/>
      <c r="J398" s="33">
        <f t="shared" ref="J398:V398" si="137">ROUND(J272*J230*J314,0)</f>
        <v>0</v>
      </c>
      <c r="K398" s="33">
        <f t="shared" si="137"/>
        <v>0</v>
      </c>
      <c r="L398" s="33">
        <f t="shared" si="137"/>
        <v>0</v>
      </c>
      <c r="M398" s="33">
        <f t="shared" si="137"/>
        <v>0</v>
      </c>
      <c r="N398" s="33">
        <f t="shared" si="137"/>
        <v>0</v>
      </c>
      <c r="O398" s="33">
        <f t="shared" si="137"/>
        <v>0</v>
      </c>
      <c r="P398" s="33">
        <f t="shared" si="137"/>
        <v>0</v>
      </c>
      <c r="Q398" s="33">
        <f t="shared" si="137"/>
        <v>0</v>
      </c>
      <c r="R398" s="33">
        <f t="shared" si="137"/>
        <v>0</v>
      </c>
      <c r="S398" s="33">
        <f t="shared" si="137"/>
        <v>0</v>
      </c>
      <c r="T398" s="33">
        <f t="shared" si="137"/>
        <v>0</v>
      </c>
      <c r="U398" s="33">
        <f t="shared" si="137"/>
        <v>0</v>
      </c>
      <c r="V398" s="33">
        <f t="shared" si="137"/>
        <v>0</v>
      </c>
      <c r="W398" s="33">
        <f t="shared" si="115"/>
        <v>0</v>
      </c>
      <c r="X398" s="33">
        <f t="shared" ref="X398:AA398" si="138">ROUND(X272*X230*X314,0)</f>
        <v>0</v>
      </c>
      <c r="Y398" s="33">
        <f t="shared" si="138"/>
        <v>0</v>
      </c>
      <c r="Z398" s="33">
        <f t="shared" si="138"/>
        <v>0</v>
      </c>
      <c r="AA398" s="33">
        <f t="shared" si="138"/>
        <v>0</v>
      </c>
      <c r="AB398" s="33">
        <f t="shared" ref="AB398:AE398" si="139">ROUND(AB272*AB230*AB314,0)</f>
        <v>0</v>
      </c>
      <c r="AC398" s="33">
        <f t="shared" si="139"/>
        <v>0</v>
      </c>
      <c r="AD398" s="33">
        <f t="shared" si="139"/>
        <v>0</v>
      </c>
      <c r="AE398" s="33">
        <f t="shared" si="139"/>
        <v>0</v>
      </c>
    </row>
    <row r="399" spans="1:31">
      <c r="A399" s="577" t="str">
        <f t="shared" si="118"/>
        <v/>
      </c>
      <c r="B399" s="52" t="str">
        <f t="shared" si="113"/>
        <v/>
      </c>
      <c r="C399" s="461" t="str">
        <f t="shared" si="113"/>
        <v/>
      </c>
      <c r="D399" s="52" t="str">
        <f t="shared" si="113"/>
        <v/>
      </c>
      <c r="E399" s="52"/>
      <c r="F399" s="52"/>
      <c r="G399" s="52"/>
      <c r="H399" s="52"/>
      <c r="I399" s="52"/>
      <c r="J399" s="33">
        <f t="shared" ref="J399:V399" si="140">ROUND(J273*J231*J315,0)</f>
        <v>0</v>
      </c>
      <c r="K399" s="33">
        <f t="shared" si="140"/>
        <v>0</v>
      </c>
      <c r="L399" s="33">
        <f t="shared" si="140"/>
        <v>0</v>
      </c>
      <c r="M399" s="33">
        <f t="shared" si="140"/>
        <v>0</v>
      </c>
      <c r="N399" s="33">
        <f t="shared" si="140"/>
        <v>0</v>
      </c>
      <c r="O399" s="33">
        <f t="shared" si="140"/>
        <v>0</v>
      </c>
      <c r="P399" s="33">
        <f t="shared" si="140"/>
        <v>0</v>
      </c>
      <c r="Q399" s="33">
        <f t="shared" si="140"/>
        <v>0</v>
      </c>
      <c r="R399" s="33">
        <f t="shared" si="140"/>
        <v>0</v>
      </c>
      <c r="S399" s="33">
        <f t="shared" si="140"/>
        <v>0</v>
      </c>
      <c r="T399" s="33">
        <f t="shared" si="140"/>
        <v>0</v>
      </c>
      <c r="U399" s="33">
        <f t="shared" si="140"/>
        <v>0</v>
      </c>
      <c r="V399" s="33">
        <f t="shared" si="140"/>
        <v>0</v>
      </c>
      <c r="W399" s="33">
        <f t="shared" si="115"/>
        <v>0</v>
      </c>
      <c r="X399" s="33">
        <f t="shared" ref="X399:AA399" si="141">ROUND(X273*X231*X315,0)</f>
        <v>0</v>
      </c>
      <c r="Y399" s="33">
        <f t="shared" si="141"/>
        <v>0</v>
      </c>
      <c r="Z399" s="33">
        <f t="shared" si="141"/>
        <v>0</v>
      </c>
      <c r="AA399" s="33">
        <f t="shared" si="141"/>
        <v>0</v>
      </c>
      <c r="AB399" s="33">
        <f t="shared" ref="AB399:AE399" si="142">ROUND(AB273*AB231*AB315,0)</f>
        <v>0</v>
      </c>
      <c r="AC399" s="33">
        <f t="shared" si="142"/>
        <v>0</v>
      </c>
      <c r="AD399" s="33">
        <f t="shared" si="142"/>
        <v>0</v>
      </c>
      <c r="AE399" s="33">
        <f t="shared" si="142"/>
        <v>0</v>
      </c>
    </row>
    <row r="400" spans="1:31">
      <c r="A400" s="577" t="str">
        <f t="shared" si="118"/>
        <v/>
      </c>
      <c r="B400" s="52" t="str">
        <f t="shared" si="113"/>
        <v/>
      </c>
      <c r="C400" s="461" t="str">
        <f t="shared" si="113"/>
        <v/>
      </c>
      <c r="D400" s="52" t="str">
        <f t="shared" si="113"/>
        <v/>
      </c>
      <c r="E400" s="52"/>
      <c r="F400" s="52"/>
      <c r="G400" s="52"/>
      <c r="H400" s="52"/>
      <c r="I400" s="52"/>
      <c r="J400" s="33">
        <f t="shared" ref="J400:V400" si="143">ROUND(J274*J232*J316,0)</f>
        <v>0</v>
      </c>
      <c r="K400" s="33">
        <f t="shared" si="143"/>
        <v>0</v>
      </c>
      <c r="L400" s="33">
        <f t="shared" si="143"/>
        <v>0</v>
      </c>
      <c r="M400" s="33">
        <f t="shared" si="143"/>
        <v>0</v>
      </c>
      <c r="N400" s="33">
        <f t="shared" si="143"/>
        <v>0</v>
      </c>
      <c r="O400" s="33">
        <f t="shared" si="143"/>
        <v>0</v>
      </c>
      <c r="P400" s="33">
        <f t="shared" si="143"/>
        <v>0</v>
      </c>
      <c r="Q400" s="33">
        <f t="shared" si="143"/>
        <v>0</v>
      </c>
      <c r="R400" s="33">
        <f t="shared" si="143"/>
        <v>0</v>
      </c>
      <c r="S400" s="33">
        <f t="shared" si="143"/>
        <v>0</v>
      </c>
      <c r="T400" s="33">
        <f t="shared" si="143"/>
        <v>0</v>
      </c>
      <c r="U400" s="33">
        <f t="shared" si="143"/>
        <v>0</v>
      </c>
      <c r="V400" s="33">
        <f t="shared" si="143"/>
        <v>0</v>
      </c>
      <c r="W400" s="33">
        <f t="shared" si="115"/>
        <v>0</v>
      </c>
      <c r="X400" s="33">
        <f t="shared" ref="X400:AA400" si="144">ROUND(X274*X232*X316,0)</f>
        <v>0</v>
      </c>
      <c r="Y400" s="33">
        <f t="shared" si="144"/>
        <v>0</v>
      </c>
      <c r="Z400" s="33">
        <f t="shared" si="144"/>
        <v>0</v>
      </c>
      <c r="AA400" s="33">
        <f t="shared" si="144"/>
        <v>0</v>
      </c>
      <c r="AB400" s="33">
        <f t="shared" ref="AB400:AE400" si="145">ROUND(AB274*AB232*AB316,0)</f>
        <v>0</v>
      </c>
      <c r="AC400" s="33">
        <f t="shared" si="145"/>
        <v>0</v>
      </c>
      <c r="AD400" s="33">
        <f t="shared" si="145"/>
        <v>0</v>
      </c>
      <c r="AE400" s="33">
        <f t="shared" si="145"/>
        <v>0</v>
      </c>
    </row>
    <row r="401" spans="1:31">
      <c r="A401" s="577" t="str">
        <f t="shared" si="118"/>
        <v/>
      </c>
      <c r="B401" s="52" t="str">
        <f t="shared" si="113"/>
        <v/>
      </c>
      <c r="C401" s="461" t="str">
        <f t="shared" si="113"/>
        <v/>
      </c>
      <c r="D401" s="52" t="str">
        <f t="shared" si="113"/>
        <v/>
      </c>
      <c r="E401" s="52"/>
      <c r="F401" s="52"/>
      <c r="G401" s="52"/>
      <c r="H401" s="52"/>
      <c r="I401" s="52"/>
      <c r="J401" s="33">
        <f t="shared" ref="J401:V401" si="146">ROUND(J275*J233*J317,0)</f>
        <v>0</v>
      </c>
      <c r="K401" s="33">
        <f t="shared" si="146"/>
        <v>0</v>
      </c>
      <c r="L401" s="33">
        <f t="shared" si="146"/>
        <v>0</v>
      </c>
      <c r="M401" s="33">
        <f t="shared" si="146"/>
        <v>0</v>
      </c>
      <c r="N401" s="33">
        <f t="shared" si="146"/>
        <v>0</v>
      </c>
      <c r="O401" s="33">
        <f t="shared" si="146"/>
        <v>0</v>
      </c>
      <c r="P401" s="33">
        <f t="shared" si="146"/>
        <v>0</v>
      </c>
      <c r="Q401" s="33">
        <f t="shared" si="146"/>
        <v>0</v>
      </c>
      <c r="R401" s="33">
        <f t="shared" si="146"/>
        <v>0</v>
      </c>
      <c r="S401" s="33">
        <f t="shared" si="146"/>
        <v>0</v>
      </c>
      <c r="T401" s="33">
        <f t="shared" si="146"/>
        <v>0</v>
      </c>
      <c r="U401" s="33">
        <f t="shared" si="146"/>
        <v>0</v>
      </c>
      <c r="V401" s="33">
        <f t="shared" si="146"/>
        <v>0</v>
      </c>
      <c r="W401" s="33">
        <f t="shared" si="115"/>
        <v>0</v>
      </c>
      <c r="X401" s="33">
        <f t="shared" ref="X401:AA401" si="147">ROUND(X275*X233*X317,0)</f>
        <v>0</v>
      </c>
      <c r="Y401" s="33">
        <f t="shared" si="147"/>
        <v>0</v>
      </c>
      <c r="Z401" s="33">
        <f t="shared" si="147"/>
        <v>0</v>
      </c>
      <c r="AA401" s="33">
        <f t="shared" si="147"/>
        <v>0</v>
      </c>
      <c r="AB401" s="33">
        <f t="shared" ref="AB401:AE401" si="148">ROUND(AB275*AB233*AB317,0)</f>
        <v>0</v>
      </c>
      <c r="AC401" s="33">
        <f t="shared" si="148"/>
        <v>0</v>
      </c>
      <c r="AD401" s="33">
        <f t="shared" si="148"/>
        <v>0</v>
      </c>
      <c r="AE401" s="33">
        <f t="shared" si="148"/>
        <v>0</v>
      </c>
    </row>
    <row r="402" spans="1:31">
      <c r="A402" s="577" t="str">
        <f t="shared" si="118"/>
        <v/>
      </c>
      <c r="B402" s="52" t="str">
        <f t="shared" si="113"/>
        <v/>
      </c>
      <c r="C402" s="461" t="str">
        <f t="shared" si="113"/>
        <v/>
      </c>
      <c r="D402" s="52" t="str">
        <f t="shared" si="113"/>
        <v/>
      </c>
      <c r="E402" s="52"/>
      <c r="F402" s="52"/>
      <c r="G402" s="52"/>
      <c r="H402" s="52"/>
      <c r="I402" s="52"/>
      <c r="J402" s="33">
        <f t="shared" ref="J402:V402" si="149">ROUND(J276*J234*J318,0)</f>
        <v>0</v>
      </c>
      <c r="K402" s="33">
        <f t="shared" si="149"/>
        <v>0</v>
      </c>
      <c r="L402" s="33">
        <f t="shared" si="149"/>
        <v>0</v>
      </c>
      <c r="M402" s="33">
        <f t="shared" si="149"/>
        <v>0</v>
      </c>
      <c r="N402" s="33">
        <f t="shared" si="149"/>
        <v>0</v>
      </c>
      <c r="O402" s="33">
        <f t="shared" si="149"/>
        <v>0</v>
      </c>
      <c r="P402" s="33">
        <f t="shared" si="149"/>
        <v>0</v>
      </c>
      <c r="Q402" s="33">
        <f t="shared" si="149"/>
        <v>0</v>
      </c>
      <c r="R402" s="33">
        <f t="shared" si="149"/>
        <v>0</v>
      </c>
      <c r="S402" s="33">
        <f t="shared" si="149"/>
        <v>0</v>
      </c>
      <c r="T402" s="33">
        <f t="shared" si="149"/>
        <v>0</v>
      </c>
      <c r="U402" s="33">
        <f t="shared" si="149"/>
        <v>0</v>
      </c>
      <c r="V402" s="33">
        <f t="shared" si="149"/>
        <v>0</v>
      </c>
      <c r="W402" s="33">
        <f t="shared" si="115"/>
        <v>0</v>
      </c>
      <c r="X402" s="33">
        <f t="shared" ref="X402:AA402" si="150">ROUND(X276*X234*X318,0)</f>
        <v>0</v>
      </c>
      <c r="Y402" s="33">
        <f t="shared" si="150"/>
        <v>0</v>
      </c>
      <c r="Z402" s="33">
        <f t="shared" si="150"/>
        <v>0</v>
      </c>
      <c r="AA402" s="33">
        <f t="shared" si="150"/>
        <v>0</v>
      </c>
      <c r="AB402" s="33">
        <f t="shared" ref="AB402:AE402" si="151">ROUND(AB276*AB234*AB318,0)</f>
        <v>0</v>
      </c>
      <c r="AC402" s="33">
        <f t="shared" si="151"/>
        <v>0</v>
      </c>
      <c r="AD402" s="33">
        <f t="shared" si="151"/>
        <v>0</v>
      </c>
      <c r="AE402" s="33">
        <f t="shared" si="151"/>
        <v>0</v>
      </c>
    </row>
    <row r="403" spans="1:31">
      <c r="A403" s="577" t="str">
        <f t="shared" si="118"/>
        <v/>
      </c>
      <c r="B403" s="52" t="str">
        <f t="shared" si="113"/>
        <v/>
      </c>
      <c r="C403" s="461" t="str">
        <f t="shared" si="113"/>
        <v/>
      </c>
      <c r="D403" s="52" t="str">
        <f t="shared" si="113"/>
        <v/>
      </c>
      <c r="E403" s="52"/>
      <c r="F403" s="52"/>
      <c r="G403" s="52"/>
      <c r="H403" s="52"/>
      <c r="I403" s="52"/>
      <c r="J403" s="33">
        <f t="shared" ref="J403:V403" si="152">ROUND(J277*J235*J319,0)</f>
        <v>0</v>
      </c>
      <c r="K403" s="33">
        <f t="shared" si="152"/>
        <v>0</v>
      </c>
      <c r="L403" s="33">
        <f t="shared" si="152"/>
        <v>0</v>
      </c>
      <c r="M403" s="33">
        <f t="shared" si="152"/>
        <v>0</v>
      </c>
      <c r="N403" s="33">
        <f t="shared" si="152"/>
        <v>0</v>
      </c>
      <c r="O403" s="33">
        <f t="shared" si="152"/>
        <v>0</v>
      </c>
      <c r="P403" s="33">
        <f t="shared" si="152"/>
        <v>0</v>
      </c>
      <c r="Q403" s="33">
        <f t="shared" si="152"/>
        <v>0</v>
      </c>
      <c r="R403" s="33">
        <f t="shared" si="152"/>
        <v>0</v>
      </c>
      <c r="S403" s="33">
        <f t="shared" si="152"/>
        <v>0</v>
      </c>
      <c r="T403" s="33">
        <f t="shared" si="152"/>
        <v>0</v>
      </c>
      <c r="U403" s="33">
        <f t="shared" si="152"/>
        <v>0</v>
      </c>
      <c r="V403" s="33">
        <f t="shared" si="152"/>
        <v>0</v>
      </c>
      <c r="W403" s="33">
        <f t="shared" si="115"/>
        <v>0</v>
      </c>
      <c r="X403" s="33">
        <f t="shared" ref="X403:AA403" si="153">ROUND(X277*X235*X319,0)</f>
        <v>0</v>
      </c>
      <c r="Y403" s="33">
        <f t="shared" si="153"/>
        <v>0</v>
      </c>
      <c r="Z403" s="33">
        <f t="shared" si="153"/>
        <v>0</v>
      </c>
      <c r="AA403" s="33">
        <f t="shared" si="153"/>
        <v>0</v>
      </c>
      <c r="AB403" s="33">
        <f t="shared" ref="AB403:AE403" si="154">ROUND(AB277*AB235*AB319,0)</f>
        <v>0</v>
      </c>
      <c r="AC403" s="33">
        <f t="shared" si="154"/>
        <v>0</v>
      </c>
      <c r="AD403" s="33">
        <f t="shared" si="154"/>
        <v>0</v>
      </c>
      <c r="AE403" s="33">
        <f t="shared" si="154"/>
        <v>0</v>
      </c>
    </row>
    <row r="404" spans="1:31">
      <c r="A404" s="577" t="str">
        <f t="shared" si="118"/>
        <v/>
      </c>
      <c r="B404" s="52" t="str">
        <f t="shared" si="113"/>
        <v/>
      </c>
      <c r="C404" s="461" t="str">
        <f t="shared" si="113"/>
        <v/>
      </c>
      <c r="D404" s="52" t="str">
        <f t="shared" si="113"/>
        <v/>
      </c>
      <c r="E404" s="52"/>
      <c r="F404" s="52"/>
      <c r="G404" s="52"/>
      <c r="H404" s="52"/>
      <c r="I404" s="52"/>
      <c r="J404" s="33">
        <f t="shared" ref="J404:V404" si="155">ROUND(J278*J236*J320,0)</f>
        <v>0</v>
      </c>
      <c r="K404" s="33">
        <f t="shared" si="155"/>
        <v>0</v>
      </c>
      <c r="L404" s="33">
        <f t="shared" si="155"/>
        <v>0</v>
      </c>
      <c r="M404" s="33">
        <f t="shared" si="155"/>
        <v>0</v>
      </c>
      <c r="N404" s="33">
        <f t="shared" si="155"/>
        <v>0</v>
      </c>
      <c r="O404" s="33">
        <f t="shared" si="155"/>
        <v>0</v>
      </c>
      <c r="P404" s="33">
        <f t="shared" si="155"/>
        <v>0</v>
      </c>
      <c r="Q404" s="33">
        <f t="shared" si="155"/>
        <v>0</v>
      </c>
      <c r="R404" s="33">
        <f t="shared" si="155"/>
        <v>0</v>
      </c>
      <c r="S404" s="33">
        <f t="shared" si="155"/>
        <v>0</v>
      </c>
      <c r="T404" s="33">
        <f t="shared" si="155"/>
        <v>0</v>
      </c>
      <c r="U404" s="33">
        <f t="shared" si="155"/>
        <v>0</v>
      </c>
      <c r="V404" s="33">
        <f t="shared" si="155"/>
        <v>0</v>
      </c>
      <c r="W404" s="33">
        <f t="shared" si="115"/>
        <v>0</v>
      </c>
      <c r="X404" s="33">
        <f t="shared" ref="X404:AA404" si="156">ROUND(X278*X236*X320,0)</f>
        <v>0</v>
      </c>
      <c r="Y404" s="33">
        <f t="shared" si="156"/>
        <v>0</v>
      </c>
      <c r="Z404" s="33">
        <f t="shared" si="156"/>
        <v>0</v>
      </c>
      <c r="AA404" s="33">
        <f t="shared" si="156"/>
        <v>0</v>
      </c>
      <c r="AB404" s="33">
        <f t="shared" ref="AB404:AE404" si="157">ROUND(AB278*AB236*AB320,0)</f>
        <v>0</v>
      </c>
      <c r="AC404" s="33">
        <f t="shared" si="157"/>
        <v>0</v>
      </c>
      <c r="AD404" s="33">
        <f t="shared" si="157"/>
        <v>0</v>
      </c>
      <c r="AE404" s="33">
        <f t="shared" si="157"/>
        <v>0</v>
      </c>
    </row>
    <row r="405" spans="1:31">
      <c r="A405" s="577" t="str">
        <f t="shared" si="118"/>
        <v/>
      </c>
      <c r="B405" s="52" t="str">
        <f t="shared" si="113"/>
        <v/>
      </c>
      <c r="C405" s="461" t="str">
        <f t="shared" si="113"/>
        <v/>
      </c>
      <c r="D405" s="52" t="str">
        <f t="shared" si="113"/>
        <v/>
      </c>
      <c r="E405" s="52"/>
      <c r="F405" s="52"/>
      <c r="G405" s="52"/>
      <c r="H405" s="52"/>
      <c r="I405" s="52"/>
      <c r="J405" s="33">
        <f t="shared" ref="J405:V405" si="158">ROUND(J279*J237*J321,0)</f>
        <v>0</v>
      </c>
      <c r="K405" s="33">
        <f t="shared" si="158"/>
        <v>0</v>
      </c>
      <c r="L405" s="33">
        <f t="shared" si="158"/>
        <v>0</v>
      </c>
      <c r="M405" s="33">
        <f t="shared" si="158"/>
        <v>0</v>
      </c>
      <c r="N405" s="33">
        <f t="shared" si="158"/>
        <v>0</v>
      </c>
      <c r="O405" s="33">
        <f t="shared" si="158"/>
        <v>0</v>
      </c>
      <c r="P405" s="33">
        <f t="shared" si="158"/>
        <v>0</v>
      </c>
      <c r="Q405" s="33">
        <f t="shared" si="158"/>
        <v>0</v>
      </c>
      <c r="R405" s="33">
        <f t="shared" si="158"/>
        <v>0</v>
      </c>
      <c r="S405" s="33">
        <f t="shared" si="158"/>
        <v>0</v>
      </c>
      <c r="T405" s="33">
        <f t="shared" si="158"/>
        <v>0</v>
      </c>
      <c r="U405" s="33">
        <f t="shared" si="158"/>
        <v>0</v>
      </c>
      <c r="V405" s="33">
        <f t="shared" si="158"/>
        <v>0</v>
      </c>
      <c r="W405" s="33">
        <f t="shared" si="115"/>
        <v>0</v>
      </c>
      <c r="X405" s="33">
        <f t="shared" ref="X405:AA405" si="159">ROUND(X279*X237*X321,0)</f>
        <v>0</v>
      </c>
      <c r="Y405" s="33">
        <f t="shared" si="159"/>
        <v>0</v>
      </c>
      <c r="Z405" s="33">
        <f t="shared" si="159"/>
        <v>0</v>
      </c>
      <c r="AA405" s="33">
        <f t="shared" si="159"/>
        <v>0</v>
      </c>
      <c r="AB405" s="33">
        <f t="shared" ref="AB405:AE405" si="160">ROUND(AB279*AB237*AB321,0)</f>
        <v>0</v>
      </c>
      <c r="AC405" s="33">
        <f t="shared" si="160"/>
        <v>0</v>
      </c>
      <c r="AD405" s="33">
        <f t="shared" si="160"/>
        <v>0</v>
      </c>
      <c r="AE405" s="33">
        <f t="shared" si="160"/>
        <v>0</v>
      </c>
    </row>
    <row r="406" spans="1:31">
      <c r="A406" s="577" t="str">
        <f t="shared" si="118"/>
        <v/>
      </c>
      <c r="B406" s="52" t="str">
        <f t="shared" si="113"/>
        <v/>
      </c>
      <c r="C406" s="461" t="str">
        <f t="shared" si="113"/>
        <v/>
      </c>
      <c r="D406" s="52" t="str">
        <f t="shared" si="113"/>
        <v/>
      </c>
      <c r="E406" s="52"/>
      <c r="F406" s="52"/>
      <c r="G406" s="52"/>
      <c r="H406" s="52"/>
      <c r="I406" s="52"/>
      <c r="J406" s="33">
        <f t="shared" ref="J406:V406" si="161">ROUND(J280*J238*J322,0)</f>
        <v>0</v>
      </c>
      <c r="K406" s="33">
        <f t="shared" si="161"/>
        <v>0</v>
      </c>
      <c r="L406" s="33">
        <f t="shared" si="161"/>
        <v>0</v>
      </c>
      <c r="M406" s="33">
        <f t="shared" si="161"/>
        <v>0</v>
      </c>
      <c r="N406" s="33">
        <f t="shared" si="161"/>
        <v>0</v>
      </c>
      <c r="O406" s="33">
        <f t="shared" si="161"/>
        <v>0</v>
      </c>
      <c r="P406" s="33">
        <f t="shared" si="161"/>
        <v>0</v>
      </c>
      <c r="Q406" s="33">
        <f t="shared" si="161"/>
        <v>0</v>
      </c>
      <c r="R406" s="33">
        <f t="shared" si="161"/>
        <v>0</v>
      </c>
      <c r="S406" s="33">
        <f t="shared" si="161"/>
        <v>0</v>
      </c>
      <c r="T406" s="33">
        <f t="shared" si="161"/>
        <v>0</v>
      </c>
      <c r="U406" s="33">
        <f t="shared" si="161"/>
        <v>0</v>
      </c>
      <c r="V406" s="33">
        <f t="shared" si="161"/>
        <v>0</v>
      </c>
      <c r="W406" s="33">
        <f t="shared" si="115"/>
        <v>0</v>
      </c>
      <c r="X406" s="33">
        <f t="shared" ref="X406:AA406" si="162">ROUND(X280*X238*X322,0)</f>
        <v>0</v>
      </c>
      <c r="Y406" s="33">
        <f t="shared" si="162"/>
        <v>0</v>
      </c>
      <c r="Z406" s="33">
        <f t="shared" si="162"/>
        <v>0</v>
      </c>
      <c r="AA406" s="33">
        <f t="shared" si="162"/>
        <v>0</v>
      </c>
      <c r="AB406" s="33">
        <f t="shared" ref="AB406:AE406" si="163">ROUND(AB280*AB238*AB322,0)</f>
        <v>0</v>
      </c>
      <c r="AC406" s="33">
        <f t="shared" si="163"/>
        <v>0</v>
      </c>
      <c r="AD406" s="33">
        <f t="shared" si="163"/>
        <v>0</v>
      </c>
      <c r="AE406" s="33">
        <f t="shared" si="163"/>
        <v>0</v>
      </c>
    </row>
    <row r="407" spans="1:31">
      <c r="A407" s="577" t="str">
        <f t="shared" si="118"/>
        <v/>
      </c>
      <c r="B407" s="52" t="str">
        <f t="shared" si="113"/>
        <v/>
      </c>
      <c r="C407" s="461" t="str">
        <f t="shared" si="113"/>
        <v/>
      </c>
      <c r="D407" s="52" t="str">
        <f t="shared" si="113"/>
        <v/>
      </c>
      <c r="E407" s="52"/>
      <c r="F407" s="52"/>
      <c r="G407" s="52"/>
      <c r="H407" s="52"/>
      <c r="I407" s="52"/>
      <c r="J407" s="33">
        <f t="shared" ref="J407:V407" si="164">ROUND(J281*J239*J323,0)</f>
        <v>0</v>
      </c>
      <c r="K407" s="33">
        <f t="shared" si="164"/>
        <v>0</v>
      </c>
      <c r="L407" s="33">
        <f t="shared" si="164"/>
        <v>0</v>
      </c>
      <c r="M407" s="33">
        <f t="shared" si="164"/>
        <v>0</v>
      </c>
      <c r="N407" s="33">
        <f t="shared" si="164"/>
        <v>0</v>
      </c>
      <c r="O407" s="33">
        <f t="shared" si="164"/>
        <v>0</v>
      </c>
      <c r="P407" s="33">
        <f t="shared" si="164"/>
        <v>0</v>
      </c>
      <c r="Q407" s="33">
        <f t="shared" si="164"/>
        <v>0</v>
      </c>
      <c r="R407" s="33">
        <f t="shared" si="164"/>
        <v>0</v>
      </c>
      <c r="S407" s="33">
        <f t="shared" si="164"/>
        <v>0</v>
      </c>
      <c r="T407" s="33">
        <f t="shared" si="164"/>
        <v>0</v>
      </c>
      <c r="U407" s="33">
        <f t="shared" si="164"/>
        <v>0</v>
      </c>
      <c r="V407" s="33">
        <f t="shared" si="164"/>
        <v>0</v>
      </c>
      <c r="W407" s="33">
        <f t="shared" si="115"/>
        <v>0</v>
      </c>
      <c r="X407" s="33">
        <f t="shared" ref="X407:AA407" si="165">ROUND(X281*X239*X323,0)</f>
        <v>0</v>
      </c>
      <c r="Y407" s="33">
        <f t="shared" si="165"/>
        <v>0</v>
      </c>
      <c r="Z407" s="33">
        <f t="shared" si="165"/>
        <v>0</v>
      </c>
      <c r="AA407" s="33">
        <f t="shared" si="165"/>
        <v>0</v>
      </c>
      <c r="AB407" s="33">
        <f t="shared" ref="AB407:AE407" si="166">ROUND(AB281*AB239*AB323,0)</f>
        <v>0</v>
      </c>
      <c r="AC407" s="33">
        <f t="shared" si="166"/>
        <v>0</v>
      </c>
      <c r="AD407" s="33">
        <f t="shared" si="166"/>
        <v>0</v>
      </c>
      <c r="AE407" s="33">
        <f t="shared" si="166"/>
        <v>0</v>
      </c>
    </row>
    <row r="408" spans="1:31">
      <c r="A408" s="577" t="str">
        <f>IF(AND(A240="✅",A282="✅",A324="✅"),"✅",IF(AND(A240="",A282="",A324=""),"","⛔"))</f>
        <v/>
      </c>
      <c r="B408" s="52" t="str">
        <f t="shared" si="113"/>
        <v/>
      </c>
      <c r="C408" s="461" t="str">
        <f t="shared" si="113"/>
        <v/>
      </c>
      <c r="D408" s="52" t="str">
        <f t="shared" si="113"/>
        <v/>
      </c>
      <c r="E408" s="52"/>
      <c r="F408" s="52"/>
      <c r="G408" s="52"/>
      <c r="H408" s="52"/>
      <c r="I408" s="52"/>
      <c r="J408" s="33">
        <f t="shared" ref="J408:V408" si="167">ROUND(J282*J240*J324,0)</f>
        <v>0</v>
      </c>
      <c r="K408" s="33">
        <f t="shared" si="167"/>
        <v>0</v>
      </c>
      <c r="L408" s="33">
        <f t="shared" si="167"/>
        <v>0</v>
      </c>
      <c r="M408" s="33">
        <f t="shared" si="167"/>
        <v>0</v>
      </c>
      <c r="N408" s="33">
        <f t="shared" si="167"/>
        <v>0</v>
      </c>
      <c r="O408" s="33">
        <f t="shared" si="167"/>
        <v>0</v>
      </c>
      <c r="P408" s="33">
        <f t="shared" si="167"/>
        <v>0</v>
      </c>
      <c r="Q408" s="33">
        <f t="shared" si="167"/>
        <v>0</v>
      </c>
      <c r="R408" s="33">
        <f t="shared" si="167"/>
        <v>0</v>
      </c>
      <c r="S408" s="33">
        <f t="shared" si="167"/>
        <v>0</v>
      </c>
      <c r="T408" s="33">
        <f t="shared" si="167"/>
        <v>0</v>
      </c>
      <c r="U408" s="33">
        <f t="shared" si="167"/>
        <v>0</v>
      </c>
      <c r="V408" s="33">
        <f t="shared" si="167"/>
        <v>0</v>
      </c>
      <c r="W408" s="33">
        <f t="shared" si="115"/>
        <v>0</v>
      </c>
      <c r="X408" s="33">
        <f t="shared" ref="X408:AA408" si="168">ROUND(X282*X240*X324,0)</f>
        <v>0</v>
      </c>
      <c r="Y408" s="33">
        <f t="shared" si="168"/>
        <v>0</v>
      </c>
      <c r="Z408" s="33">
        <f t="shared" si="168"/>
        <v>0</v>
      </c>
      <c r="AA408" s="33">
        <f t="shared" si="168"/>
        <v>0</v>
      </c>
      <c r="AB408" s="33">
        <f t="shared" ref="AB408:AE408" si="169">ROUND(AB282*AB240*AB324,0)</f>
        <v>0</v>
      </c>
      <c r="AC408" s="33">
        <f t="shared" si="169"/>
        <v>0</v>
      </c>
      <c r="AD408" s="33">
        <f t="shared" si="169"/>
        <v>0</v>
      </c>
      <c r="AE408" s="33">
        <f t="shared" si="169"/>
        <v>0</v>
      </c>
    </row>
    <row r="409" spans="1:31">
      <c r="A409" s="577" t="str">
        <f t="shared" si="118"/>
        <v/>
      </c>
      <c r="B409" s="52" t="str">
        <f t="shared" si="113"/>
        <v/>
      </c>
      <c r="C409" s="461" t="str">
        <f t="shared" si="113"/>
        <v/>
      </c>
      <c r="D409" s="52" t="str">
        <f t="shared" si="113"/>
        <v/>
      </c>
      <c r="E409" s="52"/>
      <c r="F409" s="52"/>
      <c r="G409" s="52"/>
      <c r="H409" s="52"/>
      <c r="I409" s="52"/>
      <c r="J409" s="33">
        <f t="shared" ref="J409:V409" si="170">ROUND(J283*J241*J325,0)</f>
        <v>0</v>
      </c>
      <c r="K409" s="33">
        <f t="shared" si="170"/>
        <v>0</v>
      </c>
      <c r="L409" s="33">
        <f t="shared" si="170"/>
        <v>0</v>
      </c>
      <c r="M409" s="33">
        <f t="shared" si="170"/>
        <v>0</v>
      </c>
      <c r="N409" s="33">
        <f t="shared" si="170"/>
        <v>0</v>
      </c>
      <c r="O409" s="33">
        <f t="shared" si="170"/>
        <v>0</v>
      </c>
      <c r="P409" s="33">
        <f t="shared" si="170"/>
        <v>0</v>
      </c>
      <c r="Q409" s="33">
        <f t="shared" si="170"/>
        <v>0</v>
      </c>
      <c r="R409" s="33">
        <f t="shared" si="170"/>
        <v>0</v>
      </c>
      <c r="S409" s="33">
        <f t="shared" si="170"/>
        <v>0</v>
      </c>
      <c r="T409" s="33">
        <f t="shared" si="170"/>
        <v>0</v>
      </c>
      <c r="U409" s="33">
        <f t="shared" si="170"/>
        <v>0</v>
      </c>
      <c r="V409" s="33">
        <f t="shared" si="170"/>
        <v>0</v>
      </c>
      <c r="W409" s="33">
        <f t="shared" si="115"/>
        <v>0</v>
      </c>
      <c r="X409" s="33">
        <f t="shared" ref="X409:AA409" si="171">ROUND(X283*X241*X325,0)</f>
        <v>0</v>
      </c>
      <c r="Y409" s="33">
        <f t="shared" si="171"/>
        <v>0</v>
      </c>
      <c r="Z409" s="33">
        <f t="shared" si="171"/>
        <v>0</v>
      </c>
      <c r="AA409" s="33">
        <f t="shared" si="171"/>
        <v>0</v>
      </c>
      <c r="AB409" s="33">
        <f t="shared" ref="AB409:AE409" si="172">ROUND(AB283*AB241*AB325,0)</f>
        <v>0</v>
      </c>
      <c r="AC409" s="33">
        <f t="shared" si="172"/>
        <v>0</v>
      </c>
      <c r="AD409" s="33">
        <f t="shared" si="172"/>
        <v>0</v>
      </c>
      <c r="AE409" s="33">
        <f t="shared" si="172"/>
        <v>0</v>
      </c>
    </row>
    <row r="410" spans="1:31">
      <c r="A410" s="577" t="str">
        <f t="shared" si="118"/>
        <v/>
      </c>
      <c r="B410" s="52" t="str">
        <f t="shared" si="113"/>
        <v/>
      </c>
      <c r="C410" s="461" t="str">
        <f t="shared" si="113"/>
        <v/>
      </c>
      <c r="D410" s="52" t="str">
        <f t="shared" si="113"/>
        <v/>
      </c>
      <c r="E410" s="52"/>
      <c r="F410" s="52"/>
      <c r="G410" s="52"/>
      <c r="H410" s="52"/>
      <c r="I410" s="52"/>
      <c r="J410" s="33">
        <f t="shared" ref="J410:V410" si="173">ROUND(J284*J242*J326,0)</f>
        <v>0</v>
      </c>
      <c r="K410" s="33">
        <f t="shared" si="173"/>
        <v>0</v>
      </c>
      <c r="L410" s="33">
        <f t="shared" si="173"/>
        <v>0</v>
      </c>
      <c r="M410" s="33">
        <f t="shared" si="173"/>
        <v>0</v>
      </c>
      <c r="N410" s="33">
        <f t="shared" si="173"/>
        <v>0</v>
      </c>
      <c r="O410" s="33">
        <f t="shared" si="173"/>
        <v>0</v>
      </c>
      <c r="P410" s="33">
        <f t="shared" si="173"/>
        <v>0</v>
      </c>
      <c r="Q410" s="33">
        <f t="shared" si="173"/>
        <v>0</v>
      </c>
      <c r="R410" s="33">
        <f t="shared" si="173"/>
        <v>0</v>
      </c>
      <c r="S410" s="33">
        <f t="shared" si="173"/>
        <v>0</v>
      </c>
      <c r="T410" s="33">
        <f t="shared" si="173"/>
        <v>0</v>
      </c>
      <c r="U410" s="33">
        <f t="shared" si="173"/>
        <v>0</v>
      </c>
      <c r="V410" s="33">
        <f t="shared" si="173"/>
        <v>0</v>
      </c>
      <c r="W410" s="33">
        <f t="shared" si="115"/>
        <v>0</v>
      </c>
      <c r="X410" s="33">
        <f t="shared" ref="X410:AA410" si="174">ROUND(X284*X242*X326,0)</f>
        <v>0</v>
      </c>
      <c r="Y410" s="33">
        <f t="shared" si="174"/>
        <v>0</v>
      </c>
      <c r="Z410" s="33">
        <f t="shared" si="174"/>
        <v>0</v>
      </c>
      <c r="AA410" s="33">
        <f t="shared" si="174"/>
        <v>0</v>
      </c>
      <c r="AB410" s="33">
        <f t="shared" ref="AB410:AE410" si="175">ROUND(AB284*AB242*AB326,0)</f>
        <v>0</v>
      </c>
      <c r="AC410" s="33">
        <f t="shared" si="175"/>
        <v>0</v>
      </c>
      <c r="AD410" s="33">
        <f t="shared" si="175"/>
        <v>0</v>
      </c>
      <c r="AE410" s="33">
        <f t="shared" si="175"/>
        <v>0</v>
      </c>
    </row>
    <row r="411" spans="1:31">
      <c r="A411" s="577" t="str">
        <f t="shared" si="118"/>
        <v/>
      </c>
      <c r="B411" s="52" t="str">
        <f t="shared" ref="B411:D430" si="176">IF(ISBLANK(B285),"",B285)</f>
        <v/>
      </c>
      <c r="C411" s="461" t="str">
        <f t="shared" si="176"/>
        <v/>
      </c>
      <c r="D411" s="52" t="str">
        <f t="shared" si="176"/>
        <v/>
      </c>
      <c r="E411" s="52"/>
      <c r="F411" s="52"/>
      <c r="G411" s="52"/>
      <c r="H411" s="52"/>
      <c r="I411" s="52"/>
      <c r="J411" s="33">
        <f t="shared" ref="J411:V411" si="177">ROUND(J285*J243*J327,0)</f>
        <v>0</v>
      </c>
      <c r="K411" s="33">
        <f t="shared" si="177"/>
        <v>0</v>
      </c>
      <c r="L411" s="33">
        <f t="shared" si="177"/>
        <v>0</v>
      </c>
      <c r="M411" s="33">
        <f t="shared" si="177"/>
        <v>0</v>
      </c>
      <c r="N411" s="33">
        <f t="shared" si="177"/>
        <v>0</v>
      </c>
      <c r="O411" s="33">
        <f t="shared" si="177"/>
        <v>0</v>
      </c>
      <c r="P411" s="33">
        <f t="shared" si="177"/>
        <v>0</v>
      </c>
      <c r="Q411" s="33">
        <f t="shared" si="177"/>
        <v>0</v>
      </c>
      <c r="R411" s="33">
        <f t="shared" si="177"/>
        <v>0</v>
      </c>
      <c r="S411" s="33">
        <f t="shared" si="177"/>
        <v>0</v>
      </c>
      <c r="T411" s="33">
        <f t="shared" si="177"/>
        <v>0</v>
      </c>
      <c r="U411" s="33">
        <f t="shared" si="177"/>
        <v>0</v>
      </c>
      <c r="V411" s="33">
        <f t="shared" si="177"/>
        <v>0</v>
      </c>
      <c r="W411" s="33">
        <f t="shared" ref="W411:W430" si="178">ROUND(W285*W243*W327,0)</f>
        <v>0</v>
      </c>
      <c r="X411" s="33">
        <f t="shared" ref="X411:AA411" si="179">ROUND(X285*X243*X327,0)</f>
        <v>0</v>
      </c>
      <c r="Y411" s="33">
        <f t="shared" si="179"/>
        <v>0</v>
      </c>
      <c r="Z411" s="33">
        <f t="shared" si="179"/>
        <v>0</v>
      </c>
      <c r="AA411" s="33">
        <f t="shared" si="179"/>
        <v>0</v>
      </c>
      <c r="AB411" s="33">
        <f t="shared" ref="AB411:AE411" si="180">ROUND(AB285*AB243*AB327,0)</f>
        <v>0</v>
      </c>
      <c r="AC411" s="33">
        <f t="shared" si="180"/>
        <v>0</v>
      </c>
      <c r="AD411" s="33">
        <f t="shared" si="180"/>
        <v>0</v>
      </c>
      <c r="AE411" s="33">
        <f t="shared" si="180"/>
        <v>0</v>
      </c>
    </row>
    <row r="412" spans="1:31">
      <c r="A412" s="577" t="str">
        <f t="shared" si="118"/>
        <v/>
      </c>
      <c r="B412" s="52" t="str">
        <f t="shared" si="176"/>
        <v/>
      </c>
      <c r="C412" s="461" t="str">
        <f t="shared" si="176"/>
        <v/>
      </c>
      <c r="D412" s="52" t="str">
        <f t="shared" si="176"/>
        <v/>
      </c>
      <c r="E412" s="52"/>
      <c r="F412" s="52"/>
      <c r="G412" s="52"/>
      <c r="H412" s="52"/>
      <c r="I412" s="52"/>
      <c r="J412" s="33">
        <f t="shared" ref="J412:V412" si="181">ROUND(J286*J244*J328,0)</f>
        <v>0</v>
      </c>
      <c r="K412" s="33">
        <f t="shared" si="181"/>
        <v>0</v>
      </c>
      <c r="L412" s="33">
        <f t="shared" si="181"/>
        <v>0</v>
      </c>
      <c r="M412" s="33">
        <f t="shared" si="181"/>
        <v>0</v>
      </c>
      <c r="N412" s="33">
        <f t="shared" si="181"/>
        <v>0</v>
      </c>
      <c r="O412" s="33">
        <f t="shared" si="181"/>
        <v>0</v>
      </c>
      <c r="P412" s="33">
        <f t="shared" si="181"/>
        <v>0</v>
      </c>
      <c r="Q412" s="33">
        <f t="shared" si="181"/>
        <v>0</v>
      </c>
      <c r="R412" s="33">
        <f t="shared" si="181"/>
        <v>0</v>
      </c>
      <c r="S412" s="33">
        <f t="shared" si="181"/>
        <v>0</v>
      </c>
      <c r="T412" s="33">
        <f t="shared" si="181"/>
        <v>0</v>
      </c>
      <c r="U412" s="33">
        <f t="shared" si="181"/>
        <v>0</v>
      </c>
      <c r="V412" s="33">
        <f t="shared" si="181"/>
        <v>0</v>
      </c>
      <c r="W412" s="33">
        <f t="shared" si="178"/>
        <v>0</v>
      </c>
      <c r="X412" s="33">
        <f t="shared" ref="X412:AA412" si="182">ROUND(X286*X244*X328,0)</f>
        <v>0</v>
      </c>
      <c r="Y412" s="33">
        <f t="shared" si="182"/>
        <v>0</v>
      </c>
      <c r="Z412" s="33">
        <f t="shared" si="182"/>
        <v>0</v>
      </c>
      <c r="AA412" s="33">
        <f t="shared" si="182"/>
        <v>0</v>
      </c>
      <c r="AB412" s="33">
        <f t="shared" ref="AB412:AE412" si="183">ROUND(AB286*AB244*AB328,0)</f>
        <v>0</v>
      </c>
      <c r="AC412" s="33">
        <f t="shared" si="183"/>
        <v>0</v>
      </c>
      <c r="AD412" s="33">
        <f t="shared" si="183"/>
        <v>0</v>
      </c>
      <c r="AE412" s="33">
        <f t="shared" si="183"/>
        <v>0</v>
      </c>
    </row>
    <row r="413" spans="1:31">
      <c r="A413" s="577" t="str">
        <f t="shared" si="118"/>
        <v/>
      </c>
      <c r="B413" s="52" t="str">
        <f t="shared" si="176"/>
        <v/>
      </c>
      <c r="C413" s="461" t="str">
        <f t="shared" si="176"/>
        <v/>
      </c>
      <c r="D413" s="52" t="str">
        <f t="shared" si="176"/>
        <v/>
      </c>
      <c r="E413" s="52"/>
      <c r="F413" s="52"/>
      <c r="G413" s="52"/>
      <c r="H413" s="52"/>
      <c r="I413" s="52"/>
      <c r="J413" s="33">
        <f t="shared" ref="J413:V413" si="184">ROUND(J287*J245*J329,0)</f>
        <v>0</v>
      </c>
      <c r="K413" s="33">
        <f t="shared" si="184"/>
        <v>0</v>
      </c>
      <c r="L413" s="33">
        <f t="shared" si="184"/>
        <v>0</v>
      </c>
      <c r="M413" s="33">
        <f t="shared" si="184"/>
        <v>0</v>
      </c>
      <c r="N413" s="33">
        <f t="shared" si="184"/>
        <v>0</v>
      </c>
      <c r="O413" s="33">
        <f t="shared" si="184"/>
        <v>0</v>
      </c>
      <c r="P413" s="33">
        <f t="shared" si="184"/>
        <v>0</v>
      </c>
      <c r="Q413" s="33">
        <f t="shared" si="184"/>
        <v>0</v>
      </c>
      <c r="R413" s="33">
        <f t="shared" si="184"/>
        <v>0</v>
      </c>
      <c r="S413" s="33">
        <f t="shared" si="184"/>
        <v>0</v>
      </c>
      <c r="T413" s="33">
        <f t="shared" si="184"/>
        <v>0</v>
      </c>
      <c r="U413" s="33">
        <f t="shared" si="184"/>
        <v>0</v>
      </c>
      <c r="V413" s="33">
        <f t="shared" si="184"/>
        <v>0</v>
      </c>
      <c r="W413" s="33">
        <f t="shared" si="178"/>
        <v>0</v>
      </c>
      <c r="X413" s="33">
        <f t="shared" ref="X413:AA413" si="185">ROUND(X287*X245*X329,0)</f>
        <v>0</v>
      </c>
      <c r="Y413" s="33">
        <f t="shared" si="185"/>
        <v>0</v>
      </c>
      <c r="Z413" s="33">
        <f t="shared" si="185"/>
        <v>0</v>
      </c>
      <c r="AA413" s="33">
        <f t="shared" si="185"/>
        <v>0</v>
      </c>
      <c r="AB413" s="33">
        <f t="shared" ref="AB413:AE413" si="186">ROUND(AB287*AB245*AB329,0)</f>
        <v>0</v>
      </c>
      <c r="AC413" s="33">
        <f t="shared" si="186"/>
        <v>0</v>
      </c>
      <c r="AD413" s="33">
        <f t="shared" si="186"/>
        <v>0</v>
      </c>
      <c r="AE413" s="33">
        <f t="shared" si="186"/>
        <v>0</v>
      </c>
    </row>
    <row r="414" spans="1:31">
      <c r="A414" s="577" t="str">
        <f t="shared" si="118"/>
        <v/>
      </c>
      <c r="B414" s="52" t="str">
        <f t="shared" si="176"/>
        <v/>
      </c>
      <c r="C414" s="461" t="str">
        <f t="shared" si="176"/>
        <v/>
      </c>
      <c r="D414" s="52" t="str">
        <f t="shared" si="176"/>
        <v/>
      </c>
      <c r="E414" s="52"/>
      <c r="F414" s="52"/>
      <c r="G414" s="52"/>
      <c r="H414" s="52"/>
      <c r="I414" s="52"/>
      <c r="J414" s="33">
        <f t="shared" ref="J414:V414" si="187">ROUND(J288*J246*J330,0)</f>
        <v>0</v>
      </c>
      <c r="K414" s="33">
        <f t="shared" si="187"/>
        <v>0</v>
      </c>
      <c r="L414" s="33">
        <f t="shared" si="187"/>
        <v>0</v>
      </c>
      <c r="M414" s="33">
        <f t="shared" si="187"/>
        <v>0</v>
      </c>
      <c r="N414" s="33">
        <f t="shared" si="187"/>
        <v>0</v>
      </c>
      <c r="O414" s="33">
        <f t="shared" si="187"/>
        <v>0</v>
      </c>
      <c r="P414" s="33">
        <f t="shared" si="187"/>
        <v>0</v>
      </c>
      <c r="Q414" s="33">
        <f t="shared" si="187"/>
        <v>0</v>
      </c>
      <c r="R414" s="33">
        <f t="shared" si="187"/>
        <v>0</v>
      </c>
      <c r="S414" s="33">
        <f t="shared" si="187"/>
        <v>0</v>
      </c>
      <c r="T414" s="33">
        <f t="shared" si="187"/>
        <v>0</v>
      </c>
      <c r="U414" s="33">
        <f t="shared" si="187"/>
        <v>0</v>
      </c>
      <c r="V414" s="33">
        <f t="shared" si="187"/>
        <v>0</v>
      </c>
      <c r="W414" s="33">
        <f t="shared" si="178"/>
        <v>0</v>
      </c>
      <c r="X414" s="33">
        <f t="shared" ref="X414:AA414" si="188">ROUND(X288*X246*X330,0)</f>
        <v>0</v>
      </c>
      <c r="Y414" s="33">
        <f t="shared" si="188"/>
        <v>0</v>
      </c>
      <c r="Z414" s="33">
        <f t="shared" si="188"/>
        <v>0</v>
      </c>
      <c r="AA414" s="33">
        <f t="shared" si="188"/>
        <v>0</v>
      </c>
      <c r="AB414" s="33">
        <f t="shared" ref="AB414:AE414" si="189">ROUND(AB288*AB246*AB330,0)</f>
        <v>0</v>
      </c>
      <c r="AC414" s="33">
        <f t="shared" si="189"/>
        <v>0</v>
      </c>
      <c r="AD414" s="33">
        <f t="shared" si="189"/>
        <v>0</v>
      </c>
      <c r="AE414" s="33">
        <f t="shared" si="189"/>
        <v>0</v>
      </c>
    </row>
    <row r="415" spans="1:31">
      <c r="A415" s="577" t="str">
        <f t="shared" si="118"/>
        <v/>
      </c>
      <c r="B415" s="52" t="str">
        <f t="shared" si="176"/>
        <v/>
      </c>
      <c r="C415" s="461" t="str">
        <f t="shared" si="176"/>
        <v/>
      </c>
      <c r="D415" s="52" t="str">
        <f t="shared" si="176"/>
        <v/>
      </c>
      <c r="E415" s="52"/>
      <c r="F415" s="52"/>
      <c r="G415" s="52"/>
      <c r="H415" s="52"/>
      <c r="I415" s="52"/>
      <c r="J415" s="33">
        <f t="shared" ref="J415:V415" si="190">ROUND(J289*J247*J331,0)</f>
        <v>0</v>
      </c>
      <c r="K415" s="33">
        <f t="shared" si="190"/>
        <v>0</v>
      </c>
      <c r="L415" s="33">
        <f t="shared" si="190"/>
        <v>0</v>
      </c>
      <c r="M415" s="33">
        <f t="shared" si="190"/>
        <v>0</v>
      </c>
      <c r="N415" s="33">
        <f t="shared" si="190"/>
        <v>0</v>
      </c>
      <c r="O415" s="33">
        <f t="shared" si="190"/>
        <v>0</v>
      </c>
      <c r="P415" s="33">
        <f t="shared" si="190"/>
        <v>0</v>
      </c>
      <c r="Q415" s="33">
        <f t="shared" si="190"/>
        <v>0</v>
      </c>
      <c r="R415" s="33">
        <f t="shared" si="190"/>
        <v>0</v>
      </c>
      <c r="S415" s="33">
        <f t="shared" si="190"/>
        <v>0</v>
      </c>
      <c r="T415" s="33">
        <f t="shared" si="190"/>
        <v>0</v>
      </c>
      <c r="U415" s="33">
        <f t="shared" si="190"/>
        <v>0</v>
      </c>
      <c r="V415" s="33">
        <f t="shared" si="190"/>
        <v>0</v>
      </c>
      <c r="W415" s="33">
        <f t="shared" si="178"/>
        <v>0</v>
      </c>
      <c r="X415" s="33">
        <f t="shared" ref="X415:AA415" si="191">ROUND(X289*X247*X331,0)</f>
        <v>0</v>
      </c>
      <c r="Y415" s="33">
        <f t="shared" si="191"/>
        <v>0</v>
      </c>
      <c r="Z415" s="33">
        <f t="shared" si="191"/>
        <v>0</v>
      </c>
      <c r="AA415" s="33">
        <f t="shared" si="191"/>
        <v>0</v>
      </c>
      <c r="AB415" s="33">
        <f t="shared" ref="AB415:AE415" si="192">ROUND(AB289*AB247*AB331,0)</f>
        <v>0</v>
      </c>
      <c r="AC415" s="33">
        <f t="shared" si="192"/>
        <v>0</v>
      </c>
      <c r="AD415" s="33">
        <f t="shared" si="192"/>
        <v>0</v>
      </c>
      <c r="AE415" s="33">
        <f t="shared" si="192"/>
        <v>0</v>
      </c>
    </row>
    <row r="416" spans="1:31">
      <c r="A416" s="577" t="str">
        <f t="shared" si="118"/>
        <v/>
      </c>
      <c r="B416" s="52" t="str">
        <f t="shared" si="176"/>
        <v/>
      </c>
      <c r="C416" s="461" t="str">
        <f t="shared" si="176"/>
        <v/>
      </c>
      <c r="D416" s="52" t="str">
        <f t="shared" si="176"/>
        <v/>
      </c>
      <c r="E416" s="52"/>
      <c r="F416" s="52"/>
      <c r="G416" s="52"/>
      <c r="H416" s="52"/>
      <c r="I416" s="52"/>
      <c r="J416" s="33">
        <f t="shared" ref="J416:V416" si="193">ROUND(J290*J248*J332,0)</f>
        <v>0</v>
      </c>
      <c r="K416" s="33">
        <f t="shared" si="193"/>
        <v>0</v>
      </c>
      <c r="L416" s="33">
        <f t="shared" si="193"/>
        <v>0</v>
      </c>
      <c r="M416" s="33">
        <f t="shared" si="193"/>
        <v>0</v>
      </c>
      <c r="N416" s="33">
        <f t="shared" si="193"/>
        <v>0</v>
      </c>
      <c r="O416" s="33">
        <f t="shared" si="193"/>
        <v>0</v>
      </c>
      <c r="P416" s="33">
        <f t="shared" si="193"/>
        <v>0</v>
      </c>
      <c r="Q416" s="33">
        <f t="shared" si="193"/>
        <v>0</v>
      </c>
      <c r="R416" s="33">
        <f t="shared" si="193"/>
        <v>0</v>
      </c>
      <c r="S416" s="33">
        <f t="shared" si="193"/>
        <v>0</v>
      </c>
      <c r="T416" s="33">
        <f t="shared" si="193"/>
        <v>0</v>
      </c>
      <c r="U416" s="33">
        <f t="shared" si="193"/>
        <v>0</v>
      </c>
      <c r="V416" s="33">
        <f t="shared" si="193"/>
        <v>0</v>
      </c>
      <c r="W416" s="33">
        <f t="shared" si="178"/>
        <v>0</v>
      </c>
      <c r="X416" s="33">
        <f t="shared" ref="X416:AA416" si="194">ROUND(X290*X248*X332,0)</f>
        <v>0</v>
      </c>
      <c r="Y416" s="33">
        <f t="shared" si="194"/>
        <v>0</v>
      </c>
      <c r="Z416" s="33">
        <f t="shared" si="194"/>
        <v>0</v>
      </c>
      <c r="AA416" s="33">
        <f t="shared" si="194"/>
        <v>0</v>
      </c>
      <c r="AB416" s="33">
        <f t="shared" ref="AB416:AE416" si="195">ROUND(AB290*AB248*AB332,0)</f>
        <v>0</v>
      </c>
      <c r="AC416" s="33">
        <f t="shared" si="195"/>
        <v>0</v>
      </c>
      <c r="AD416" s="33">
        <f t="shared" si="195"/>
        <v>0</v>
      </c>
      <c r="AE416" s="33">
        <f t="shared" si="195"/>
        <v>0</v>
      </c>
    </row>
    <row r="417" spans="1:31">
      <c r="A417" s="577" t="str">
        <f t="shared" si="118"/>
        <v/>
      </c>
      <c r="B417" s="52" t="str">
        <f t="shared" si="176"/>
        <v/>
      </c>
      <c r="C417" s="461" t="str">
        <f t="shared" si="176"/>
        <v/>
      </c>
      <c r="D417" s="52" t="str">
        <f t="shared" si="176"/>
        <v/>
      </c>
      <c r="E417" s="52"/>
      <c r="F417" s="52"/>
      <c r="G417" s="52"/>
      <c r="H417" s="52"/>
      <c r="I417" s="52"/>
      <c r="J417" s="33">
        <f t="shared" ref="J417:V417" si="196">ROUND(J291*J249*J333,0)</f>
        <v>0</v>
      </c>
      <c r="K417" s="33">
        <f t="shared" si="196"/>
        <v>0</v>
      </c>
      <c r="L417" s="33">
        <f t="shared" si="196"/>
        <v>0</v>
      </c>
      <c r="M417" s="33">
        <f t="shared" si="196"/>
        <v>0</v>
      </c>
      <c r="N417" s="33">
        <f t="shared" si="196"/>
        <v>0</v>
      </c>
      <c r="O417" s="33">
        <f t="shared" si="196"/>
        <v>0</v>
      </c>
      <c r="P417" s="33">
        <f t="shared" si="196"/>
        <v>0</v>
      </c>
      <c r="Q417" s="33">
        <f t="shared" si="196"/>
        <v>0</v>
      </c>
      <c r="R417" s="33">
        <f t="shared" si="196"/>
        <v>0</v>
      </c>
      <c r="S417" s="33">
        <f t="shared" si="196"/>
        <v>0</v>
      </c>
      <c r="T417" s="33">
        <f t="shared" si="196"/>
        <v>0</v>
      </c>
      <c r="U417" s="33">
        <f t="shared" si="196"/>
        <v>0</v>
      </c>
      <c r="V417" s="33">
        <f t="shared" si="196"/>
        <v>0</v>
      </c>
      <c r="W417" s="33">
        <f t="shared" si="178"/>
        <v>0</v>
      </c>
      <c r="X417" s="33">
        <f t="shared" ref="X417:AA417" si="197">ROUND(X291*X249*X333,0)</f>
        <v>0</v>
      </c>
      <c r="Y417" s="33">
        <f t="shared" si="197"/>
        <v>0</v>
      </c>
      <c r="Z417" s="33">
        <f t="shared" si="197"/>
        <v>0</v>
      </c>
      <c r="AA417" s="33">
        <f t="shared" si="197"/>
        <v>0</v>
      </c>
      <c r="AB417" s="33">
        <f t="shared" ref="AB417:AE417" si="198">ROUND(AB291*AB249*AB333,0)</f>
        <v>0</v>
      </c>
      <c r="AC417" s="33">
        <f t="shared" si="198"/>
        <v>0</v>
      </c>
      <c r="AD417" s="33">
        <f t="shared" si="198"/>
        <v>0</v>
      </c>
      <c r="AE417" s="33">
        <f t="shared" si="198"/>
        <v>0</v>
      </c>
    </row>
    <row r="418" spans="1:31">
      <c r="A418" s="577" t="str">
        <f t="shared" si="118"/>
        <v/>
      </c>
      <c r="B418" s="52" t="str">
        <f t="shared" si="176"/>
        <v/>
      </c>
      <c r="C418" s="461" t="str">
        <f t="shared" si="176"/>
        <v/>
      </c>
      <c r="D418" s="52" t="str">
        <f t="shared" si="176"/>
        <v/>
      </c>
      <c r="E418" s="52"/>
      <c r="F418" s="52"/>
      <c r="G418" s="52"/>
      <c r="H418" s="52"/>
      <c r="I418" s="52"/>
      <c r="J418" s="33">
        <f t="shared" ref="J418:V418" si="199">ROUND(J292*J250*J334,0)</f>
        <v>0</v>
      </c>
      <c r="K418" s="33">
        <f t="shared" si="199"/>
        <v>0</v>
      </c>
      <c r="L418" s="33">
        <f t="shared" si="199"/>
        <v>0</v>
      </c>
      <c r="M418" s="33">
        <f t="shared" si="199"/>
        <v>0</v>
      </c>
      <c r="N418" s="33">
        <f t="shared" si="199"/>
        <v>0</v>
      </c>
      <c r="O418" s="33">
        <f t="shared" si="199"/>
        <v>0</v>
      </c>
      <c r="P418" s="33">
        <f t="shared" si="199"/>
        <v>0</v>
      </c>
      <c r="Q418" s="33">
        <f t="shared" si="199"/>
        <v>0</v>
      </c>
      <c r="R418" s="33">
        <f t="shared" si="199"/>
        <v>0</v>
      </c>
      <c r="S418" s="33">
        <f t="shared" si="199"/>
        <v>0</v>
      </c>
      <c r="T418" s="33">
        <f t="shared" si="199"/>
        <v>0</v>
      </c>
      <c r="U418" s="33">
        <f t="shared" si="199"/>
        <v>0</v>
      </c>
      <c r="V418" s="33">
        <f t="shared" si="199"/>
        <v>0</v>
      </c>
      <c r="W418" s="33">
        <f t="shared" si="178"/>
        <v>0</v>
      </c>
      <c r="X418" s="33">
        <f t="shared" ref="X418:AA418" si="200">ROUND(X292*X250*X334,0)</f>
        <v>0</v>
      </c>
      <c r="Y418" s="33">
        <f t="shared" si="200"/>
        <v>0</v>
      </c>
      <c r="Z418" s="33">
        <f t="shared" si="200"/>
        <v>0</v>
      </c>
      <c r="AA418" s="33">
        <f t="shared" si="200"/>
        <v>0</v>
      </c>
      <c r="AB418" s="33">
        <f t="shared" ref="AB418:AE418" si="201">ROUND(AB292*AB250*AB334,0)</f>
        <v>0</v>
      </c>
      <c r="AC418" s="33">
        <f t="shared" si="201"/>
        <v>0</v>
      </c>
      <c r="AD418" s="33">
        <f t="shared" si="201"/>
        <v>0</v>
      </c>
      <c r="AE418" s="33">
        <f t="shared" si="201"/>
        <v>0</v>
      </c>
    </row>
    <row r="419" spans="1:31">
      <c r="A419" s="577" t="str">
        <f t="shared" si="118"/>
        <v/>
      </c>
      <c r="B419" s="52" t="str">
        <f t="shared" si="176"/>
        <v/>
      </c>
      <c r="C419" s="461" t="str">
        <f t="shared" si="176"/>
        <v/>
      </c>
      <c r="D419" s="52" t="str">
        <f t="shared" si="176"/>
        <v/>
      </c>
      <c r="E419" s="52"/>
      <c r="F419" s="52"/>
      <c r="G419" s="52"/>
      <c r="H419" s="52"/>
      <c r="I419" s="52"/>
      <c r="J419" s="33">
        <f t="shared" ref="J419:V419" si="202">ROUND(J293*J251*J335,0)</f>
        <v>0</v>
      </c>
      <c r="K419" s="33">
        <f t="shared" si="202"/>
        <v>0</v>
      </c>
      <c r="L419" s="33">
        <f t="shared" si="202"/>
        <v>0</v>
      </c>
      <c r="M419" s="33">
        <f t="shared" si="202"/>
        <v>0</v>
      </c>
      <c r="N419" s="33">
        <f t="shared" si="202"/>
        <v>0</v>
      </c>
      <c r="O419" s="33">
        <f t="shared" si="202"/>
        <v>0</v>
      </c>
      <c r="P419" s="33">
        <f t="shared" si="202"/>
        <v>0</v>
      </c>
      <c r="Q419" s="33">
        <f t="shared" si="202"/>
        <v>0</v>
      </c>
      <c r="R419" s="33">
        <f t="shared" si="202"/>
        <v>0</v>
      </c>
      <c r="S419" s="33">
        <f t="shared" si="202"/>
        <v>0</v>
      </c>
      <c r="T419" s="33">
        <f t="shared" si="202"/>
        <v>0</v>
      </c>
      <c r="U419" s="33">
        <f t="shared" si="202"/>
        <v>0</v>
      </c>
      <c r="V419" s="33">
        <f t="shared" si="202"/>
        <v>0</v>
      </c>
      <c r="W419" s="33">
        <f t="shared" si="178"/>
        <v>0</v>
      </c>
      <c r="X419" s="33">
        <f t="shared" ref="X419:AA419" si="203">ROUND(X293*X251*X335,0)</f>
        <v>0</v>
      </c>
      <c r="Y419" s="33">
        <f t="shared" si="203"/>
        <v>0</v>
      </c>
      <c r="Z419" s="33">
        <f t="shared" si="203"/>
        <v>0</v>
      </c>
      <c r="AA419" s="33">
        <f t="shared" si="203"/>
        <v>0</v>
      </c>
      <c r="AB419" s="33">
        <f t="shared" ref="AB419:AE419" si="204">ROUND(AB293*AB251*AB335,0)</f>
        <v>0</v>
      </c>
      <c r="AC419" s="33">
        <f t="shared" si="204"/>
        <v>0</v>
      </c>
      <c r="AD419" s="33">
        <f t="shared" si="204"/>
        <v>0</v>
      </c>
      <c r="AE419" s="33">
        <f t="shared" si="204"/>
        <v>0</v>
      </c>
    </row>
    <row r="420" spans="1:31">
      <c r="A420" s="577" t="str">
        <f t="shared" si="118"/>
        <v/>
      </c>
      <c r="B420" s="52" t="str">
        <f t="shared" si="176"/>
        <v/>
      </c>
      <c r="C420" s="461" t="str">
        <f t="shared" si="176"/>
        <v/>
      </c>
      <c r="D420" s="52" t="str">
        <f t="shared" si="176"/>
        <v/>
      </c>
      <c r="E420" s="52"/>
      <c r="F420" s="52"/>
      <c r="G420" s="52"/>
      <c r="H420" s="52"/>
      <c r="I420" s="52"/>
      <c r="J420" s="33">
        <f t="shared" ref="J420:V420" si="205">ROUND(J294*J252*J336,0)</f>
        <v>0</v>
      </c>
      <c r="K420" s="33">
        <f t="shared" si="205"/>
        <v>0</v>
      </c>
      <c r="L420" s="33">
        <f t="shared" si="205"/>
        <v>0</v>
      </c>
      <c r="M420" s="33">
        <f t="shared" si="205"/>
        <v>0</v>
      </c>
      <c r="N420" s="33">
        <f t="shared" si="205"/>
        <v>0</v>
      </c>
      <c r="O420" s="33">
        <f t="shared" si="205"/>
        <v>0</v>
      </c>
      <c r="P420" s="33">
        <f t="shared" si="205"/>
        <v>0</v>
      </c>
      <c r="Q420" s="33">
        <f t="shared" si="205"/>
        <v>0</v>
      </c>
      <c r="R420" s="33">
        <f t="shared" si="205"/>
        <v>0</v>
      </c>
      <c r="S420" s="33">
        <f t="shared" si="205"/>
        <v>0</v>
      </c>
      <c r="T420" s="33">
        <f t="shared" si="205"/>
        <v>0</v>
      </c>
      <c r="U420" s="33">
        <f t="shared" si="205"/>
        <v>0</v>
      </c>
      <c r="V420" s="33">
        <f t="shared" si="205"/>
        <v>0</v>
      </c>
      <c r="W420" s="33">
        <f t="shared" si="178"/>
        <v>0</v>
      </c>
      <c r="X420" s="33">
        <f t="shared" ref="X420:AA420" si="206">ROUND(X294*X252*X336,0)</f>
        <v>0</v>
      </c>
      <c r="Y420" s="33">
        <f t="shared" si="206"/>
        <v>0</v>
      </c>
      <c r="Z420" s="33">
        <f t="shared" si="206"/>
        <v>0</v>
      </c>
      <c r="AA420" s="33">
        <f t="shared" si="206"/>
        <v>0</v>
      </c>
      <c r="AB420" s="33">
        <f t="shared" ref="AB420:AE420" si="207">ROUND(AB294*AB252*AB336,0)</f>
        <v>0</v>
      </c>
      <c r="AC420" s="33">
        <f t="shared" si="207"/>
        <v>0</v>
      </c>
      <c r="AD420" s="33">
        <f t="shared" si="207"/>
        <v>0</v>
      </c>
      <c r="AE420" s="33">
        <f t="shared" si="207"/>
        <v>0</v>
      </c>
    </row>
    <row r="421" spans="1:31">
      <c r="A421" s="577" t="str">
        <f t="shared" si="118"/>
        <v/>
      </c>
      <c r="B421" s="52" t="str">
        <f t="shared" si="176"/>
        <v/>
      </c>
      <c r="C421" s="461" t="str">
        <f t="shared" si="176"/>
        <v/>
      </c>
      <c r="D421" s="52" t="str">
        <f t="shared" si="176"/>
        <v/>
      </c>
      <c r="E421" s="52"/>
      <c r="F421" s="52"/>
      <c r="G421" s="52"/>
      <c r="H421" s="52"/>
      <c r="I421" s="52"/>
      <c r="J421" s="33">
        <f t="shared" ref="J421:V421" si="208">ROUND(J295*J253*J337,0)</f>
        <v>0</v>
      </c>
      <c r="K421" s="33">
        <f t="shared" si="208"/>
        <v>0</v>
      </c>
      <c r="L421" s="33">
        <f t="shared" si="208"/>
        <v>0</v>
      </c>
      <c r="M421" s="33">
        <f t="shared" si="208"/>
        <v>0</v>
      </c>
      <c r="N421" s="33">
        <f t="shared" si="208"/>
        <v>0</v>
      </c>
      <c r="O421" s="33">
        <f t="shared" si="208"/>
        <v>0</v>
      </c>
      <c r="P421" s="33">
        <f t="shared" si="208"/>
        <v>0</v>
      </c>
      <c r="Q421" s="33">
        <f t="shared" si="208"/>
        <v>0</v>
      </c>
      <c r="R421" s="33">
        <f t="shared" si="208"/>
        <v>0</v>
      </c>
      <c r="S421" s="33">
        <f t="shared" si="208"/>
        <v>0</v>
      </c>
      <c r="T421" s="33">
        <f t="shared" si="208"/>
        <v>0</v>
      </c>
      <c r="U421" s="33">
        <f t="shared" si="208"/>
        <v>0</v>
      </c>
      <c r="V421" s="33">
        <f t="shared" si="208"/>
        <v>0</v>
      </c>
      <c r="W421" s="33">
        <f t="shared" si="178"/>
        <v>0</v>
      </c>
      <c r="X421" s="33">
        <f t="shared" ref="X421:AA421" si="209">ROUND(X295*X253*X337,0)</f>
        <v>0</v>
      </c>
      <c r="Y421" s="33">
        <f t="shared" si="209"/>
        <v>0</v>
      </c>
      <c r="Z421" s="33">
        <f t="shared" si="209"/>
        <v>0</v>
      </c>
      <c r="AA421" s="33">
        <f t="shared" si="209"/>
        <v>0</v>
      </c>
      <c r="AB421" s="33">
        <f t="shared" ref="AB421:AE421" si="210">ROUND(AB295*AB253*AB337,0)</f>
        <v>0</v>
      </c>
      <c r="AC421" s="33">
        <f t="shared" si="210"/>
        <v>0</v>
      </c>
      <c r="AD421" s="33">
        <f t="shared" si="210"/>
        <v>0</v>
      </c>
      <c r="AE421" s="33">
        <f t="shared" si="210"/>
        <v>0</v>
      </c>
    </row>
    <row r="422" spans="1:31">
      <c r="A422" s="577" t="str">
        <f t="shared" si="118"/>
        <v/>
      </c>
      <c r="B422" s="52" t="str">
        <f t="shared" si="176"/>
        <v/>
      </c>
      <c r="C422" s="461" t="str">
        <f t="shared" si="176"/>
        <v/>
      </c>
      <c r="D422" s="52" t="str">
        <f t="shared" si="176"/>
        <v/>
      </c>
      <c r="E422" s="52"/>
      <c r="F422" s="52"/>
      <c r="G422" s="52"/>
      <c r="H422" s="52"/>
      <c r="I422" s="52"/>
      <c r="J422" s="33">
        <f t="shared" ref="J422:V422" si="211">ROUND(J296*J254*J338,0)</f>
        <v>0</v>
      </c>
      <c r="K422" s="33">
        <f t="shared" si="211"/>
        <v>0</v>
      </c>
      <c r="L422" s="33">
        <f t="shared" si="211"/>
        <v>0</v>
      </c>
      <c r="M422" s="33">
        <f t="shared" si="211"/>
        <v>0</v>
      </c>
      <c r="N422" s="33">
        <f t="shared" si="211"/>
        <v>0</v>
      </c>
      <c r="O422" s="33">
        <f t="shared" si="211"/>
        <v>0</v>
      </c>
      <c r="P422" s="33">
        <f t="shared" si="211"/>
        <v>0</v>
      </c>
      <c r="Q422" s="33">
        <f t="shared" si="211"/>
        <v>0</v>
      </c>
      <c r="R422" s="33">
        <f t="shared" si="211"/>
        <v>0</v>
      </c>
      <c r="S422" s="33">
        <f t="shared" si="211"/>
        <v>0</v>
      </c>
      <c r="T422" s="33">
        <f t="shared" si="211"/>
        <v>0</v>
      </c>
      <c r="U422" s="33">
        <f t="shared" si="211"/>
        <v>0</v>
      </c>
      <c r="V422" s="33">
        <f t="shared" si="211"/>
        <v>0</v>
      </c>
      <c r="W422" s="33">
        <f t="shared" si="178"/>
        <v>0</v>
      </c>
      <c r="X422" s="33">
        <f t="shared" ref="X422:AA422" si="212">ROUND(X296*X254*X338,0)</f>
        <v>0</v>
      </c>
      <c r="Y422" s="33">
        <f t="shared" si="212"/>
        <v>0</v>
      </c>
      <c r="Z422" s="33">
        <f t="shared" si="212"/>
        <v>0</v>
      </c>
      <c r="AA422" s="33">
        <f t="shared" si="212"/>
        <v>0</v>
      </c>
      <c r="AB422" s="33">
        <f t="shared" ref="AB422:AE422" si="213">ROUND(AB296*AB254*AB338,0)</f>
        <v>0</v>
      </c>
      <c r="AC422" s="33">
        <f t="shared" si="213"/>
        <v>0</v>
      </c>
      <c r="AD422" s="33">
        <f t="shared" si="213"/>
        <v>0</v>
      </c>
      <c r="AE422" s="33">
        <f t="shared" si="213"/>
        <v>0</v>
      </c>
    </row>
    <row r="423" spans="1:31">
      <c r="A423" s="577" t="str">
        <f t="shared" si="118"/>
        <v/>
      </c>
      <c r="B423" s="52" t="str">
        <f t="shared" si="176"/>
        <v/>
      </c>
      <c r="C423" s="461" t="str">
        <f t="shared" si="176"/>
        <v/>
      </c>
      <c r="D423" s="52" t="str">
        <f t="shared" si="176"/>
        <v/>
      </c>
      <c r="E423" s="52"/>
      <c r="F423" s="52"/>
      <c r="G423" s="52"/>
      <c r="H423" s="52"/>
      <c r="I423" s="52"/>
      <c r="J423" s="33">
        <f t="shared" ref="J423:V423" si="214">ROUND(J297*J255*J339,0)</f>
        <v>0</v>
      </c>
      <c r="K423" s="33">
        <f t="shared" si="214"/>
        <v>0</v>
      </c>
      <c r="L423" s="33">
        <f t="shared" si="214"/>
        <v>0</v>
      </c>
      <c r="M423" s="33">
        <f t="shared" si="214"/>
        <v>0</v>
      </c>
      <c r="N423" s="33">
        <f t="shared" si="214"/>
        <v>0</v>
      </c>
      <c r="O423" s="33">
        <f t="shared" si="214"/>
        <v>0</v>
      </c>
      <c r="P423" s="33">
        <f t="shared" si="214"/>
        <v>0</v>
      </c>
      <c r="Q423" s="33">
        <f t="shared" si="214"/>
        <v>0</v>
      </c>
      <c r="R423" s="33">
        <f t="shared" si="214"/>
        <v>0</v>
      </c>
      <c r="S423" s="33">
        <f t="shared" si="214"/>
        <v>0</v>
      </c>
      <c r="T423" s="33">
        <f t="shared" si="214"/>
        <v>0</v>
      </c>
      <c r="U423" s="33">
        <f t="shared" si="214"/>
        <v>0</v>
      </c>
      <c r="V423" s="33">
        <f t="shared" si="214"/>
        <v>0</v>
      </c>
      <c r="W423" s="33">
        <f t="shared" si="178"/>
        <v>0</v>
      </c>
      <c r="X423" s="33">
        <f t="shared" ref="X423:AA423" si="215">ROUND(X297*X255*X339,0)</f>
        <v>0</v>
      </c>
      <c r="Y423" s="33">
        <f t="shared" si="215"/>
        <v>0</v>
      </c>
      <c r="Z423" s="33">
        <f t="shared" si="215"/>
        <v>0</v>
      </c>
      <c r="AA423" s="33">
        <f t="shared" si="215"/>
        <v>0</v>
      </c>
      <c r="AB423" s="33">
        <f t="shared" ref="AB423:AE423" si="216">ROUND(AB297*AB255*AB339,0)</f>
        <v>0</v>
      </c>
      <c r="AC423" s="33">
        <f t="shared" si="216"/>
        <v>0</v>
      </c>
      <c r="AD423" s="33">
        <f t="shared" si="216"/>
        <v>0</v>
      </c>
      <c r="AE423" s="33">
        <f t="shared" si="216"/>
        <v>0</v>
      </c>
    </row>
    <row r="424" spans="1:31">
      <c r="A424" s="577" t="str">
        <f t="shared" si="118"/>
        <v/>
      </c>
      <c r="B424" s="52" t="str">
        <f t="shared" si="176"/>
        <v/>
      </c>
      <c r="C424" s="461" t="str">
        <f t="shared" si="176"/>
        <v/>
      </c>
      <c r="D424" s="52" t="str">
        <f t="shared" si="176"/>
        <v/>
      </c>
      <c r="E424" s="52"/>
      <c r="F424" s="52"/>
      <c r="G424" s="52"/>
      <c r="H424" s="52"/>
      <c r="I424" s="52"/>
      <c r="J424" s="33">
        <f t="shared" ref="J424:V424" si="217">ROUND(J298*J256*J340,0)</f>
        <v>0</v>
      </c>
      <c r="K424" s="33">
        <f t="shared" si="217"/>
        <v>0</v>
      </c>
      <c r="L424" s="33">
        <f t="shared" si="217"/>
        <v>0</v>
      </c>
      <c r="M424" s="33">
        <f t="shared" si="217"/>
        <v>0</v>
      </c>
      <c r="N424" s="33">
        <f t="shared" si="217"/>
        <v>0</v>
      </c>
      <c r="O424" s="33">
        <f t="shared" si="217"/>
        <v>0</v>
      </c>
      <c r="P424" s="33">
        <f t="shared" si="217"/>
        <v>0</v>
      </c>
      <c r="Q424" s="33">
        <f t="shared" si="217"/>
        <v>0</v>
      </c>
      <c r="R424" s="33">
        <f t="shared" si="217"/>
        <v>0</v>
      </c>
      <c r="S424" s="33">
        <f t="shared" si="217"/>
        <v>0</v>
      </c>
      <c r="T424" s="33">
        <f t="shared" si="217"/>
        <v>0</v>
      </c>
      <c r="U424" s="33">
        <f t="shared" si="217"/>
        <v>0</v>
      </c>
      <c r="V424" s="33">
        <f t="shared" si="217"/>
        <v>0</v>
      </c>
      <c r="W424" s="33">
        <f t="shared" si="178"/>
        <v>0</v>
      </c>
      <c r="X424" s="33">
        <f t="shared" ref="X424:AA424" si="218">ROUND(X298*X256*X340,0)</f>
        <v>0</v>
      </c>
      <c r="Y424" s="33">
        <f t="shared" si="218"/>
        <v>0</v>
      </c>
      <c r="Z424" s="33">
        <f t="shared" si="218"/>
        <v>0</v>
      </c>
      <c r="AA424" s="33">
        <f t="shared" si="218"/>
        <v>0</v>
      </c>
      <c r="AB424" s="33">
        <f t="shared" ref="AB424:AE424" si="219">ROUND(AB298*AB256*AB340,0)</f>
        <v>0</v>
      </c>
      <c r="AC424" s="33">
        <f t="shared" si="219"/>
        <v>0</v>
      </c>
      <c r="AD424" s="33">
        <f t="shared" si="219"/>
        <v>0</v>
      </c>
      <c r="AE424" s="33">
        <f t="shared" si="219"/>
        <v>0</v>
      </c>
    </row>
    <row r="425" spans="1:31">
      <c r="A425" s="577" t="str">
        <f t="shared" si="118"/>
        <v/>
      </c>
      <c r="B425" s="52" t="str">
        <f t="shared" si="176"/>
        <v/>
      </c>
      <c r="C425" s="461" t="str">
        <f t="shared" si="176"/>
        <v/>
      </c>
      <c r="D425" s="52" t="str">
        <f t="shared" si="176"/>
        <v/>
      </c>
      <c r="E425" s="52"/>
      <c r="F425" s="52"/>
      <c r="G425" s="52"/>
      <c r="H425" s="52"/>
      <c r="I425" s="52"/>
      <c r="J425" s="33">
        <f t="shared" ref="J425:V425" si="220">ROUND(J299*J257*J341,0)</f>
        <v>0</v>
      </c>
      <c r="K425" s="33">
        <f t="shared" si="220"/>
        <v>0</v>
      </c>
      <c r="L425" s="33">
        <f t="shared" si="220"/>
        <v>0</v>
      </c>
      <c r="M425" s="33">
        <f t="shared" si="220"/>
        <v>0</v>
      </c>
      <c r="N425" s="33">
        <f t="shared" si="220"/>
        <v>0</v>
      </c>
      <c r="O425" s="33">
        <f t="shared" si="220"/>
        <v>0</v>
      </c>
      <c r="P425" s="33">
        <f t="shared" si="220"/>
        <v>0</v>
      </c>
      <c r="Q425" s="33">
        <f t="shared" si="220"/>
        <v>0</v>
      </c>
      <c r="R425" s="33">
        <f t="shared" si="220"/>
        <v>0</v>
      </c>
      <c r="S425" s="33">
        <f t="shared" si="220"/>
        <v>0</v>
      </c>
      <c r="T425" s="33">
        <f t="shared" si="220"/>
        <v>0</v>
      </c>
      <c r="U425" s="33">
        <f t="shared" si="220"/>
        <v>0</v>
      </c>
      <c r="V425" s="33">
        <f t="shared" si="220"/>
        <v>0</v>
      </c>
      <c r="W425" s="33">
        <f t="shared" si="178"/>
        <v>0</v>
      </c>
      <c r="X425" s="33">
        <f t="shared" ref="X425:AA425" si="221">ROUND(X299*X257*X341,0)</f>
        <v>0</v>
      </c>
      <c r="Y425" s="33">
        <f t="shared" si="221"/>
        <v>0</v>
      </c>
      <c r="Z425" s="33">
        <f t="shared" si="221"/>
        <v>0</v>
      </c>
      <c r="AA425" s="33">
        <f t="shared" si="221"/>
        <v>0</v>
      </c>
      <c r="AB425" s="33">
        <f t="shared" ref="AB425:AE425" si="222">ROUND(AB299*AB257*AB341,0)</f>
        <v>0</v>
      </c>
      <c r="AC425" s="33">
        <f t="shared" si="222"/>
        <v>0</v>
      </c>
      <c r="AD425" s="33">
        <f t="shared" si="222"/>
        <v>0</v>
      </c>
      <c r="AE425" s="33">
        <f t="shared" si="222"/>
        <v>0</v>
      </c>
    </row>
    <row r="426" spans="1:31">
      <c r="A426" s="577" t="str">
        <f t="shared" si="118"/>
        <v/>
      </c>
      <c r="B426" s="52" t="str">
        <f t="shared" si="176"/>
        <v/>
      </c>
      <c r="C426" s="461" t="str">
        <f t="shared" si="176"/>
        <v/>
      </c>
      <c r="D426" s="52" t="str">
        <f t="shared" si="176"/>
        <v/>
      </c>
      <c r="E426" s="52"/>
      <c r="F426" s="52"/>
      <c r="G426" s="52"/>
      <c r="H426" s="52"/>
      <c r="I426" s="52"/>
      <c r="J426" s="33">
        <f t="shared" ref="J426:V426" si="223">ROUND(J300*J258*J342,0)</f>
        <v>0</v>
      </c>
      <c r="K426" s="33">
        <f t="shared" si="223"/>
        <v>0</v>
      </c>
      <c r="L426" s="33">
        <f t="shared" si="223"/>
        <v>0</v>
      </c>
      <c r="M426" s="33">
        <f t="shared" si="223"/>
        <v>0</v>
      </c>
      <c r="N426" s="33">
        <f t="shared" si="223"/>
        <v>0</v>
      </c>
      <c r="O426" s="33">
        <f t="shared" si="223"/>
        <v>0</v>
      </c>
      <c r="P426" s="33">
        <f t="shared" si="223"/>
        <v>0</v>
      </c>
      <c r="Q426" s="33">
        <f t="shared" si="223"/>
        <v>0</v>
      </c>
      <c r="R426" s="33">
        <f t="shared" si="223"/>
        <v>0</v>
      </c>
      <c r="S426" s="33">
        <f t="shared" si="223"/>
        <v>0</v>
      </c>
      <c r="T426" s="33">
        <f t="shared" si="223"/>
        <v>0</v>
      </c>
      <c r="U426" s="33">
        <f t="shared" si="223"/>
        <v>0</v>
      </c>
      <c r="V426" s="33">
        <f t="shared" si="223"/>
        <v>0</v>
      </c>
      <c r="W426" s="33">
        <f t="shared" si="178"/>
        <v>0</v>
      </c>
      <c r="X426" s="33">
        <f t="shared" ref="X426:AA426" si="224">ROUND(X300*X258*X342,0)</f>
        <v>0</v>
      </c>
      <c r="Y426" s="33">
        <f t="shared" si="224"/>
        <v>0</v>
      </c>
      <c r="Z426" s="33">
        <f t="shared" si="224"/>
        <v>0</v>
      </c>
      <c r="AA426" s="33">
        <f t="shared" si="224"/>
        <v>0</v>
      </c>
      <c r="AB426" s="33">
        <f t="shared" ref="AB426:AE426" si="225">ROUND(AB300*AB258*AB342,0)</f>
        <v>0</v>
      </c>
      <c r="AC426" s="33">
        <f t="shared" si="225"/>
        <v>0</v>
      </c>
      <c r="AD426" s="33">
        <f t="shared" si="225"/>
        <v>0</v>
      </c>
      <c r="AE426" s="33">
        <f t="shared" si="225"/>
        <v>0</v>
      </c>
    </row>
    <row r="427" spans="1:31">
      <c r="A427" s="577" t="str">
        <f t="shared" si="118"/>
        <v/>
      </c>
      <c r="B427" s="52" t="str">
        <f t="shared" si="176"/>
        <v/>
      </c>
      <c r="C427" s="461" t="str">
        <f t="shared" si="176"/>
        <v/>
      </c>
      <c r="D427" s="52" t="str">
        <f t="shared" si="176"/>
        <v/>
      </c>
      <c r="E427" s="52"/>
      <c r="F427" s="52"/>
      <c r="G427" s="52"/>
      <c r="H427" s="52"/>
      <c r="I427" s="52"/>
      <c r="J427" s="33">
        <f t="shared" ref="J427:V427" si="226">ROUND(J301*J259*J343,0)</f>
        <v>0</v>
      </c>
      <c r="K427" s="33">
        <f t="shared" si="226"/>
        <v>0</v>
      </c>
      <c r="L427" s="33">
        <f t="shared" si="226"/>
        <v>0</v>
      </c>
      <c r="M427" s="33">
        <f t="shared" si="226"/>
        <v>0</v>
      </c>
      <c r="N427" s="33">
        <f t="shared" si="226"/>
        <v>0</v>
      </c>
      <c r="O427" s="33">
        <f t="shared" si="226"/>
        <v>0</v>
      </c>
      <c r="P427" s="33">
        <f t="shared" si="226"/>
        <v>0</v>
      </c>
      <c r="Q427" s="33">
        <f t="shared" si="226"/>
        <v>0</v>
      </c>
      <c r="R427" s="33">
        <f t="shared" si="226"/>
        <v>0</v>
      </c>
      <c r="S427" s="33">
        <f t="shared" si="226"/>
        <v>0</v>
      </c>
      <c r="T427" s="33">
        <f t="shared" si="226"/>
        <v>0</v>
      </c>
      <c r="U427" s="33">
        <f t="shared" si="226"/>
        <v>0</v>
      </c>
      <c r="V427" s="33">
        <f t="shared" si="226"/>
        <v>0</v>
      </c>
      <c r="W427" s="33">
        <f t="shared" si="178"/>
        <v>0</v>
      </c>
      <c r="X427" s="33">
        <f t="shared" ref="X427:AA427" si="227">ROUND(X301*X259*X343,0)</f>
        <v>0</v>
      </c>
      <c r="Y427" s="33">
        <f t="shared" si="227"/>
        <v>0</v>
      </c>
      <c r="Z427" s="33">
        <f t="shared" si="227"/>
        <v>0</v>
      </c>
      <c r="AA427" s="33">
        <f t="shared" si="227"/>
        <v>0</v>
      </c>
      <c r="AB427" s="33">
        <f t="shared" ref="AB427:AE427" si="228">ROUND(AB301*AB259*AB343,0)</f>
        <v>0</v>
      </c>
      <c r="AC427" s="33">
        <f t="shared" si="228"/>
        <v>0</v>
      </c>
      <c r="AD427" s="33">
        <f t="shared" si="228"/>
        <v>0</v>
      </c>
      <c r="AE427" s="33">
        <f t="shared" si="228"/>
        <v>0</v>
      </c>
    </row>
    <row r="428" spans="1:31">
      <c r="A428" s="577" t="str">
        <f t="shared" si="118"/>
        <v/>
      </c>
      <c r="B428" s="52" t="str">
        <f t="shared" si="176"/>
        <v/>
      </c>
      <c r="C428" s="461" t="str">
        <f t="shared" si="176"/>
        <v/>
      </c>
      <c r="D428" s="52" t="str">
        <f t="shared" si="176"/>
        <v/>
      </c>
      <c r="E428" s="52"/>
      <c r="F428" s="52"/>
      <c r="G428" s="52"/>
      <c r="H428" s="52"/>
      <c r="I428" s="52"/>
      <c r="J428" s="33">
        <f t="shared" ref="J428:V428" si="229">ROUND(J302*J260*J344,0)</f>
        <v>0</v>
      </c>
      <c r="K428" s="33">
        <f t="shared" si="229"/>
        <v>0</v>
      </c>
      <c r="L428" s="33">
        <f t="shared" si="229"/>
        <v>0</v>
      </c>
      <c r="M428" s="33">
        <f t="shared" si="229"/>
        <v>0</v>
      </c>
      <c r="N428" s="33">
        <f t="shared" si="229"/>
        <v>0</v>
      </c>
      <c r="O428" s="33">
        <f t="shared" si="229"/>
        <v>0</v>
      </c>
      <c r="P428" s="33">
        <f t="shared" si="229"/>
        <v>0</v>
      </c>
      <c r="Q428" s="33">
        <f t="shared" si="229"/>
        <v>0</v>
      </c>
      <c r="R428" s="33">
        <f t="shared" si="229"/>
        <v>0</v>
      </c>
      <c r="S428" s="33">
        <f t="shared" si="229"/>
        <v>0</v>
      </c>
      <c r="T428" s="33">
        <f t="shared" si="229"/>
        <v>0</v>
      </c>
      <c r="U428" s="33">
        <f t="shared" si="229"/>
        <v>0</v>
      </c>
      <c r="V428" s="33">
        <f t="shared" si="229"/>
        <v>0</v>
      </c>
      <c r="W428" s="33">
        <f t="shared" si="178"/>
        <v>0</v>
      </c>
      <c r="X428" s="33">
        <f t="shared" ref="X428:AA428" si="230">ROUND(X302*X260*X344,0)</f>
        <v>0</v>
      </c>
      <c r="Y428" s="33">
        <f t="shared" si="230"/>
        <v>0</v>
      </c>
      <c r="Z428" s="33">
        <f t="shared" si="230"/>
        <v>0</v>
      </c>
      <c r="AA428" s="33">
        <f t="shared" si="230"/>
        <v>0</v>
      </c>
      <c r="AB428" s="33">
        <f t="shared" ref="AB428:AE428" si="231">ROUND(AB302*AB260*AB344,0)</f>
        <v>0</v>
      </c>
      <c r="AC428" s="33">
        <f t="shared" si="231"/>
        <v>0</v>
      </c>
      <c r="AD428" s="33">
        <f t="shared" si="231"/>
        <v>0</v>
      </c>
      <c r="AE428" s="33">
        <f t="shared" si="231"/>
        <v>0</v>
      </c>
    </row>
    <row r="429" spans="1:31">
      <c r="A429" s="577" t="str">
        <f t="shared" si="118"/>
        <v/>
      </c>
      <c r="B429" s="52" t="str">
        <f t="shared" si="176"/>
        <v/>
      </c>
      <c r="C429" s="461" t="str">
        <f t="shared" si="176"/>
        <v/>
      </c>
      <c r="D429" s="52" t="str">
        <f t="shared" si="176"/>
        <v/>
      </c>
      <c r="E429" s="52"/>
      <c r="F429" s="52"/>
      <c r="G429" s="52"/>
      <c r="H429" s="52"/>
      <c r="I429" s="52"/>
      <c r="J429" s="33">
        <f t="shared" ref="J429:V429" si="232">ROUND(J303*J261*J345,0)</f>
        <v>0</v>
      </c>
      <c r="K429" s="33">
        <f t="shared" si="232"/>
        <v>0</v>
      </c>
      <c r="L429" s="33">
        <f t="shared" si="232"/>
        <v>0</v>
      </c>
      <c r="M429" s="33">
        <f t="shared" si="232"/>
        <v>0</v>
      </c>
      <c r="N429" s="33">
        <f t="shared" si="232"/>
        <v>0</v>
      </c>
      <c r="O429" s="33">
        <f t="shared" si="232"/>
        <v>0</v>
      </c>
      <c r="P429" s="33">
        <f t="shared" si="232"/>
        <v>0</v>
      </c>
      <c r="Q429" s="33">
        <f t="shared" si="232"/>
        <v>0</v>
      </c>
      <c r="R429" s="33">
        <f t="shared" si="232"/>
        <v>0</v>
      </c>
      <c r="S429" s="33">
        <f t="shared" si="232"/>
        <v>0</v>
      </c>
      <c r="T429" s="33">
        <f t="shared" si="232"/>
        <v>0</v>
      </c>
      <c r="U429" s="33">
        <f t="shared" si="232"/>
        <v>0</v>
      </c>
      <c r="V429" s="33">
        <f t="shared" si="232"/>
        <v>0</v>
      </c>
      <c r="W429" s="33">
        <f t="shared" si="178"/>
        <v>0</v>
      </c>
      <c r="X429" s="33">
        <f t="shared" ref="X429:AA429" si="233">ROUND(X303*X261*X345,0)</f>
        <v>0</v>
      </c>
      <c r="Y429" s="33">
        <f t="shared" si="233"/>
        <v>0</v>
      </c>
      <c r="Z429" s="33">
        <f t="shared" si="233"/>
        <v>0</v>
      </c>
      <c r="AA429" s="33">
        <f t="shared" si="233"/>
        <v>0</v>
      </c>
      <c r="AB429" s="33">
        <f t="shared" ref="AB429:AE429" si="234">ROUND(AB303*AB261*AB345,0)</f>
        <v>0</v>
      </c>
      <c r="AC429" s="33">
        <f t="shared" si="234"/>
        <v>0</v>
      </c>
      <c r="AD429" s="33">
        <f t="shared" si="234"/>
        <v>0</v>
      </c>
      <c r="AE429" s="33">
        <f t="shared" si="234"/>
        <v>0</v>
      </c>
    </row>
    <row r="430" spans="1:31">
      <c r="A430" s="577" t="str">
        <f t="shared" si="118"/>
        <v/>
      </c>
      <c r="B430" s="52" t="str">
        <f t="shared" si="176"/>
        <v/>
      </c>
      <c r="C430" s="461" t="str">
        <f t="shared" si="176"/>
        <v/>
      </c>
      <c r="D430" s="52" t="str">
        <f t="shared" si="176"/>
        <v/>
      </c>
      <c r="E430" s="52"/>
      <c r="F430" s="52"/>
      <c r="G430" s="52"/>
      <c r="H430" s="52"/>
      <c r="I430" s="52"/>
      <c r="J430" s="33">
        <f t="shared" ref="J430:V430" si="235">ROUND(J304*J262*J346,0)</f>
        <v>0</v>
      </c>
      <c r="K430" s="33">
        <f t="shared" si="235"/>
        <v>0</v>
      </c>
      <c r="L430" s="33">
        <f t="shared" si="235"/>
        <v>0</v>
      </c>
      <c r="M430" s="33">
        <f t="shared" si="235"/>
        <v>0</v>
      </c>
      <c r="N430" s="33">
        <f t="shared" si="235"/>
        <v>0</v>
      </c>
      <c r="O430" s="33">
        <f t="shared" si="235"/>
        <v>0</v>
      </c>
      <c r="P430" s="33">
        <f t="shared" si="235"/>
        <v>0</v>
      </c>
      <c r="Q430" s="33">
        <f t="shared" si="235"/>
        <v>0</v>
      </c>
      <c r="R430" s="33">
        <f t="shared" si="235"/>
        <v>0</v>
      </c>
      <c r="S430" s="33">
        <f t="shared" si="235"/>
        <v>0</v>
      </c>
      <c r="T430" s="33">
        <f t="shared" si="235"/>
        <v>0</v>
      </c>
      <c r="U430" s="33">
        <f t="shared" si="235"/>
        <v>0</v>
      </c>
      <c r="V430" s="33">
        <f t="shared" si="235"/>
        <v>0</v>
      </c>
      <c r="W430" s="33">
        <f t="shared" si="178"/>
        <v>0</v>
      </c>
      <c r="X430" s="33">
        <f t="shared" ref="X430:AA430" si="236">ROUND(X304*X262*X346,0)</f>
        <v>0</v>
      </c>
      <c r="Y430" s="33">
        <f t="shared" si="236"/>
        <v>0</v>
      </c>
      <c r="Z430" s="33">
        <f t="shared" si="236"/>
        <v>0</v>
      </c>
      <c r="AA430" s="33">
        <f t="shared" si="236"/>
        <v>0</v>
      </c>
      <c r="AB430" s="33">
        <f t="shared" ref="AB430:AE430" si="237">ROUND(AB304*AB262*AB346,0)</f>
        <v>0</v>
      </c>
      <c r="AC430" s="33">
        <f t="shared" si="237"/>
        <v>0</v>
      </c>
      <c r="AD430" s="33">
        <f t="shared" si="237"/>
        <v>0</v>
      </c>
      <c r="AE430" s="33">
        <f t="shared" si="237"/>
        <v>0</v>
      </c>
    </row>
    <row r="431" spans="1:31">
      <c r="B431" s="178" t="s">
        <v>300</v>
      </c>
      <c r="C431" s="179"/>
      <c r="D431" s="179"/>
      <c r="E431" s="179"/>
      <c r="F431" s="179"/>
      <c r="G431" s="179"/>
      <c r="H431" s="179"/>
      <c r="I431" s="179"/>
      <c r="J431" s="180">
        <f t="shared" ref="J431:V431" si="238">IF(LataProjekcji&lt;=Koniec,ROUND(SUM(J391:J430),0),0)</f>
        <v>0</v>
      </c>
      <c r="K431" s="180">
        <f t="shared" si="238"/>
        <v>0</v>
      </c>
      <c r="L431" s="180">
        <f t="shared" si="238"/>
        <v>0</v>
      </c>
      <c r="M431" s="180">
        <f t="shared" si="238"/>
        <v>0</v>
      </c>
      <c r="N431" s="180">
        <f t="shared" si="238"/>
        <v>0</v>
      </c>
      <c r="O431" s="180">
        <f t="shared" si="238"/>
        <v>0</v>
      </c>
      <c r="P431" s="180">
        <f t="shared" si="238"/>
        <v>0</v>
      </c>
      <c r="Q431" s="180">
        <f t="shared" si="238"/>
        <v>0</v>
      </c>
      <c r="R431" s="180">
        <f t="shared" si="238"/>
        <v>0</v>
      </c>
      <c r="S431" s="180">
        <f t="shared" si="238"/>
        <v>0</v>
      </c>
      <c r="T431" s="180">
        <f t="shared" si="238"/>
        <v>0</v>
      </c>
      <c r="U431" s="180">
        <f t="shared" si="238"/>
        <v>0</v>
      </c>
      <c r="V431" s="180">
        <f t="shared" si="238"/>
        <v>0</v>
      </c>
      <c r="W431" s="180">
        <f t="shared" ref="W431:AA431" si="239">IF(LataProjekcji&lt;=Koniec,ROUND(SUM(W391:W430),0),0)</f>
        <v>0</v>
      </c>
      <c r="X431" s="180">
        <f t="shared" si="239"/>
        <v>0</v>
      </c>
      <c r="Y431" s="180">
        <f t="shared" si="239"/>
        <v>0</v>
      </c>
      <c r="Z431" s="180">
        <f t="shared" si="239"/>
        <v>0</v>
      </c>
      <c r="AA431" s="180">
        <f t="shared" si="239"/>
        <v>0</v>
      </c>
      <c r="AB431" s="180">
        <f t="shared" ref="AB431:AE431" si="240">IF(LataProjekcji&lt;=Koniec,ROUND(SUM(AB391:AB430),0),0)</f>
        <v>0</v>
      </c>
      <c r="AC431" s="180">
        <f t="shared" si="240"/>
        <v>0</v>
      </c>
      <c r="AD431" s="180">
        <f t="shared" si="240"/>
        <v>0</v>
      </c>
      <c r="AE431" s="180">
        <f t="shared" si="240"/>
        <v>0</v>
      </c>
    </row>
    <row r="432" spans="1:31"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spans="1:31"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spans="1:31">
      <c r="B434" s="347" t="s">
        <v>301</v>
      </c>
      <c r="C434" s="346" t="str">
        <f t="shared" ref="C434:AE434" si="241">C$114</f>
        <v>Kwalifikowalne</v>
      </c>
      <c r="D434" s="346" t="str">
        <f t="shared" si="241"/>
        <v>Koszty B+R</v>
      </c>
      <c r="E434" s="346"/>
      <c r="F434" s="346">
        <f t="shared" ca="1" si="241"/>
        <v>0</v>
      </c>
      <c r="G434" s="346">
        <f t="shared" ca="1" si="241"/>
        <v>0</v>
      </c>
      <c r="H434" s="346">
        <f t="shared" ca="1" si="241"/>
        <v>0</v>
      </c>
      <c r="I434" s="346" t="str">
        <f t="shared" si="241"/>
        <v/>
      </c>
      <c r="J434" s="346" t="str">
        <f t="shared" si="241"/>
        <v/>
      </c>
      <c r="K434" s="346" t="str">
        <f t="shared" si="241"/>
        <v>Uzupełnij dane</v>
      </c>
      <c r="L434" s="346" t="str">
        <f t="shared" si="241"/>
        <v/>
      </c>
      <c r="M434" s="346" t="str">
        <f t="shared" si="241"/>
        <v/>
      </c>
      <c r="N434" s="346" t="str">
        <f t="shared" si="241"/>
        <v/>
      </c>
      <c r="O434" s="346" t="str">
        <f t="shared" si="241"/>
        <v/>
      </c>
      <c r="P434" s="346" t="str">
        <f t="shared" si="241"/>
        <v/>
      </c>
      <c r="Q434" s="346" t="str">
        <f t="shared" si="241"/>
        <v/>
      </c>
      <c r="R434" s="346" t="str">
        <f t="shared" si="241"/>
        <v/>
      </c>
      <c r="S434" s="346" t="str">
        <f t="shared" si="241"/>
        <v/>
      </c>
      <c r="T434" s="346" t="str">
        <f t="shared" si="241"/>
        <v/>
      </c>
      <c r="U434" s="346" t="str">
        <f t="shared" si="241"/>
        <v/>
      </c>
      <c r="V434" s="346" t="str">
        <f t="shared" si="241"/>
        <v/>
      </c>
      <c r="W434" s="346" t="str">
        <f t="shared" si="241"/>
        <v/>
      </c>
      <c r="X434" s="346" t="str">
        <f t="shared" si="241"/>
        <v/>
      </c>
      <c r="Y434" s="346" t="str">
        <f t="shared" si="241"/>
        <v/>
      </c>
      <c r="Z434" s="346" t="str">
        <f t="shared" si="241"/>
        <v/>
      </c>
      <c r="AA434" s="346" t="str">
        <f t="shared" si="241"/>
        <v/>
      </c>
      <c r="AB434" s="346" t="str">
        <f t="shared" si="241"/>
        <v/>
      </c>
      <c r="AC434" s="346" t="str">
        <f t="shared" si="241"/>
        <v/>
      </c>
      <c r="AD434" s="346" t="str">
        <f t="shared" si="241"/>
        <v/>
      </c>
      <c r="AE434" s="346" t="str">
        <f t="shared" si="241"/>
        <v/>
      </c>
    </row>
    <row r="435" spans="1:31">
      <c r="B435" s="7" t="s">
        <v>302</v>
      </c>
      <c r="C435" s="7"/>
      <c r="D435" s="7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spans="1:31">
      <c r="A436" s="577" t="str">
        <f>A391</f>
        <v/>
      </c>
      <c r="B436" s="52" t="str">
        <f t="shared" ref="B436:D455" si="242">IF(ISBLANK(B223),"",B223)</f>
        <v/>
      </c>
      <c r="C436" s="461" t="str">
        <f t="shared" si="242"/>
        <v/>
      </c>
      <c r="D436" s="52" t="str">
        <f t="shared" si="242"/>
        <v/>
      </c>
      <c r="E436" s="52"/>
      <c r="F436" s="52"/>
      <c r="G436" s="52"/>
      <c r="H436" s="52"/>
      <c r="I436" s="52"/>
      <c r="J436" s="342"/>
      <c r="K436" s="342"/>
      <c r="L436" s="342"/>
      <c r="M436" s="342"/>
      <c r="N436" s="342"/>
      <c r="O436" s="342"/>
      <c r="P436" s="342"/>
      <c r="Q436" s="342"/>
      <c r="R436" s="342"/>
      <c r="S436" s="342"/>
      <c r="T436" s="342"/>
      <c r="U436" s="342"/>
      <c r="V436" s="342"/>
      <c r="W436" s="342"/>
      <c r="X436" s="342"/>
      <c r="Y436" s="342"/>
      <c r="Z436" s="342"/>
      <c r="AA436" s="342"/>
      <c r="AB436" s="342"/>
      <c r="AC436" s="342"/>
      <c r="AD436" s="342"/>
      <c r="AE436" s="342"/>
    </row>
    <row r="437" spans="1:31">
      <c r="A437" s="577" t="str">
        <f t="shared" ref="A437:A475" si="243">A392</f>
        <v/>
      </c>
      <c r="B437" s="52" t="str">
        <f t="shared" si="242"/>
        <v/>
      </c>
      <c r="C437" s="461" t="str">
        <f t="shared" si="242"/>
        <v/>
      </c>
      <c r="D437" s="52" t="str">
        <f t="shared" si="242"/>
        <v/>
      </c>
      <c r="E437" s="52"/>
      <c r="F437" s="52"/>
      <c r="G437" s="52"/>
      <c r="H437" s="52"/>
      <c r="I437" s="52"/>
      <c r="J437" s="342"/>
      <c r="K437" s="342"/>
      <c r="L437" s="342"/>
      <c r="M437" s="342"/>
      <c r="N437" s="342"/>
      <c r="O437" s="342"/>
      <c r="P437" s="342"/>
      <c r="Q437" s="342"/>
      <c r="R437" s="342"/>
      <c r="S437" s="342"/>
      <c r="T437" s="342"/>
      <c r="U437" s="342"/>
      <c r="V437" s="342"/>
      <c r="W437" s="342"/>
      <c r="X437" s="342"/>
      <c r="Y437" s="342"/>
      <c r="Z437" s="342"/>
      <c r="AA437" s="342"/>
      <c r="AB437" s="342"/>
      <c r="AC437" s="342"/>
      <c r="AD437" s="342"/>
      <c r="AE437" s="342"/>
    </row>
    <row r="438" spans="1:31">
      <c r="A438" s="577" t="str">
        <f t="shared" si="243"/>
        <v/>
      </c>
      <c r="B438" s="52" t="str">
        <f t="shared" si="242"/>
        <v/>
      </c>
      <c r="C438" s="461" t="str">
        <f t="shared" si="242"/>
        <v/>
      </c>
      <c r="D438" s="52" t="str">
        <f t="shared" si="242"/>
        <v/>
      </c>
      <c r="E438" s="52"/>
      <c r="F438" s="52"/>
      <c r="G438" s="52"/>
      <c r="H438" s="52"/>
      <c r="I438" s="52"/>
      <c r="J438" s="342"/>
      <c r="K438" s="342"/>
      <c r="L438" s="342"/>
      <c r="M438" s="342"/>
      <c r="N438" s="342"/>
      <c r="O438" s="342"/>
      <c r="P438" s="342"/>
      <c r="Q438" s="342"/>
      <c r="R438" s="342"/>
      <c r="S438" s="342"/>
      <c r="T438" s="342"/>
      <c r="U438" s="342"/>
      <c r="V438" s="342"/>
      <c r="W438" s="342"/>
      <c r="X438" s="342"/>
      <c r="Y438" s="342"/>
      <c r="Z438" s="342"/>
      <c r="AA438" s="342"/>
      <c r="AB438" s="342"/>
      <c r="AC438" s="342"/>
      <c r="AD438" s="342"/>
      <c r="AE438" s="342"/>
    </row>
    <row r="439" spans="1:31">
      <c r="A439" s="577" t="str">
        <f t="shared" si="243"/>
        <v/>
      </c>
      <c r="B439" s="52" t="str">
        <f t="shared" si="242"/>
        <v/>
      </c>
      <c r="C439" s="461" t="str">
        <f t="shared" si="242"/>
        <v/>
      </c>
      <c r="D439" s="52" t="str">
        <f t="shared" si="242"/>
        <v/>
      </c>
      <c r="E439" s="52"/>
      <c r="F439" s="52"/>
      <c r="G439" s="52"/>
      <c r="H439" s="52"/>
      <c r="I439" s="52"/>
      <c r="J439" s="342"/>
      <c r="K439" s="342"/>
      <c r="L439" s="342"/>
      <c r="M439" s="342"/>
      <c r="N439" s="342"/>
      <c r="O439" s="342"/>
      <c r="P439" s="342"/>
      <c r="Q439" s="342"/>
      <c r="R439" s="342"/>
      <c r="S439" s="342"/>
      <c r="T439" s="342"/>
      <c r="U439" s="342"/>
      <c r="V439" s="342"/>
      <c r="W439" s="342"/>
      <c r="X439" s="342"/>
      <c r="Y439" s="342"/>
      <c r="Z439" s="342"/>
      <c r="AA439" s="342"/>
      <c r="AB439" s="342"/>
      <c r="AC439" s="342"/>
      <c r="AD439" s="342"/>
      <c r="AE439" s="342"/>
    </row>
    <row r="440" spans="1:31">
      <c r="A440" s="577" t="str">
        <f t="shared" si="243"/>
        <v/>
      </c>
      <c r="B440" s="52" t="str">
        <f t="shared" si="242"/>
        <v/>
      </c>
      <c r="C440" s="461" t="str">
        <f t="shared" si="242"/>
        <v/>
      </c>
      <c r="D440" s="52" t="str">
        <f t="shared" si="242"/>
        <v/>
      </c>
      <c r="E440" s="52"/>
      <c r="F440" s="52"/>
      <c r="G440" s="52"/>
      <c r="H440" s="52"/>
      <c r="I440" s="52"/>
      <c r="J440" s="342"/>
      <c r="K440" s="342"/>
      <c r="L440" s="342"/>
      <c r="M440" s="342"/>
      <c r="N440" s="342"/>
      <c r="O440" s="342"/>
      <c r="P440" s="342"/>
      <c r="Q440" s="342"/>
      <c r="R440" s="342"/>
      <c r="S440" s="342"/>
      <c r="T440" s="342"/>
      <c r="U440" s="342"/>
      <c r="V440" s="342"/>
      <c r="W440" s="342"/>
      <c r="X440" s="342"/>
      <c r="Y440" s="342"/>
      <c r="Z440" s="342"/>
      <c r="AA440" s="342"/>
      <c r="AB440" s="342"/>
      <c r="AC440" s="342"/>
      <c r="AD440" s="342"/>
      <c r="AE440" s="342"/>
    </row>
    <row r="441" spans="1:31">
      <c r="A441" s="577" t="str">
        <f t="shared" si="243"/>
        <v/>
      </c>
      <c r="B441" s="52" t="str">
        <f t="shared" si="242"/>
        <v/>
      </c>
      <c r="C441" s="461" t="str">
        <f t="shared" si="242"/>
        <v/>
      </c>
      <c r="D441" s="52" t="str">
        <f t="shared" si="242"/>
        <v/>
      </c>
      <c r="E441" s="52"/>
      <c r="F441" s="52"/>
      <c r="G441" s="52"/>
      <c r="H441" s="52"/>
      <c r="I441" s="52"/>
      <c r="J441" s="342"/>
      <c r="K441" s="342"/>
      <c r="L441" s="342"/>
      <c r="M441" s="342"/>
      <c r="N441" s="342"/>
      <c r="O441" s="342"/>
      <c r="P441" s="342"/>
      <c r="Q441" s="342"/>
      <c r="R441" s="342"/>
      <c r="S441" s="342"/>
      <c r="T441" s="342"/>
      <c r="U441" s="342"/>
      <c r="V441" s="342"/>
      <c r="W441" s="342"/>
      <c r="X441" s="342"/>
      <c r="Y441" s="342"/>
      <c r="Z441" s="342"/>
      <c r="AA441" s="342"/>
      <c r="AB441" s="342"/>
      <c r="AC441" s="342"/>
      <c r="AD441" s="342"/>
      <c r="AE441" s="342"/>
    </row>
    <row r="442" spans="1:31">
      <c r="A442" s="577" t="str">
        <f t="shared" si="243"/>
        <v/>
      </c>
      <c r="B442" s="52" t="str">
        <f t="shared" si="242"/>
        <v/>
      </c>
      <c r="C442" s="461" t="str">
        <f t="shared" si="242"/>
        <v/>
      </c>
      <c r="D442" s="52" t="str">
        <f t="shared" si="242"/>
        <v/>
      </c>
      <c r="E442" s="52"/>
      <c r="F442" s="52"/>
      <c r="G442" s="52"/>
      <c r="H442" s="52"/>
      <c r="I442" s="52"/>
      <c r="J442" s="342"/>
      <c r="K442" s="342"/>
      <c r="L442" s="342"/>
      <c r="M442" s="342"/>
      <c r="N442" s="342"/>
      <c r="O442" s="342"/>
      <c r="P442" s="342"/>
      <c r="Q442" s="342"/>
      <c r="R442" s="342"/>
      <c r="S442" s="342"/>
      <c r="T442" s="342"/>
      <c r="U442" s="342"/>
      <c r="V442" s="342"/>
      <c r="W442" s="342"/>
      <c r="X442" s="342"/>
      <c r="Y442" s="342"/>
      <c r="Z442" s="342"/>
      <c r="AA442" s="342"/>
      <c r="AB442" s="342"/>
      <c r="AC442" s="342"/>
      <c r="AD442" s="342"/>
      <c r="AE442" s="342"/>
    </row>
    <row r="443" spans="1:31">
      <c r="A443" s="577" t="str">
        <f t="shared" si="243"/>
        <v/>
      </c>
      <c r="B443" s="52" t="str">
        <f t="shared" si="242"/>
        <v/>
      </c>
      <c r="C443" s="461" t="str">
        <f t="shared" si="242"/>
        <v/>
      </c>
      <c r="D443" s="52" t="str">
        <f t="shared" si="242"/>
        <v/>
      </c>
      <c r="E443" s="52"/>
      <c r="F443" s="52"/>
      <c r="G443" s="52"/>
      <c r="H443" s="52"/>
      <c r="I443" s="52"/>
      <c r="J443" s="342"/>
      <c r="K443" s="342"/>
      <c r="L443" s="342"/>
      <c r="M443" s="342"/>
      <c r="N443" s="342"/>
      <c r="O443" s="342"/>
      <c r="P443" s="342"/>
      <c r="Q443" s="342"/>
      <c r="R443" s="342"/>
      <c r="S443" s="342"/>
      <c r="T443" s="342"/>
      <c r="U443" s="342"/>
      <c r="V443" s="342"/>
      <c r="W443" s="342"/>
      <c r="X443" s="342"/>
      <c r="Y443" s="342"/>
      <c r="Z443" s="342"/>
      <c r="AA443" s="342"/>
      <c r="AB443" s="342"/>
      <c r="AC443" s="342"/>
      <c r="AD443" s="342"/>
      <c r="AE443" s="342"/>
    </row>
    <row r="444" spans="1:31">
      <c r="A444" s="577" t="str">
        <f t="shared" si="243"/>
        <v/>
      </c>
      <c r="B444" s="52" t="str">
        <f t="shared" si="242"/>
        <v/>
      </c>
      <c r="C444" s="461" t="str">
        <f t="shared" si="242"/>
        <v/>
      </c>
      <c r="D444" s="52" t="str">
        <f t="shared" si="242"/>
        <v/>
      </c>
      <c r="E444" s="52"/>
      <c r="F444" s="52"/>
      <c r="G444" s="52"/>
      <c r="H444" s="52"/>
      <c r="I444" s="52"/>
      <c r="J444" s="342"/>
      <c r="K444" s="342"/>
      <c r="L444" s="342"/>
      <c r="M444" s="342"/>
      <c r="N444" s="342"/>
      <c r="O444" s="342"/>
      <c r="P444" s="342"/>
      <c r="Q444" s="342"/>
      <c r="R444" s="342"/>
      <c r="S444" s="342"/>
      <c r="T444" s="342"/>
      <c r="U444" s="342"/>
      <c r="V444" s="342"/>
      <c r="W444" s="342"/>
      <c r="X444" s="342"/>
      <c r="Y444" s="342"/>
      <c r="Z444" s="342"/>
      <c r="AA444" s="342"/>
      <c r="AB444" s="342"/>
      <c r="AC444" s="342"/>
      <c r="AD444" s="342"/>
      <c r="AE444" s="342"/>
    </row>
    <row r="445" spans="1:31">
      <c r="A445" s="577" t="str">
        <f t="shared" si="243"/>
        <v/>
      </c>
      <c r="B445" s="52" t="str">
        <f t="shared" si="242"/>
        <v/>
      </c>
      <c r="C445" s="461" t="str">
        <f t="shared" si="242"/>
        <v/>
      </c>
      <c r="D445" s="52" t="str">
        <f t="shared" si="242"/>
        <v/>
      </c>
      <c r="E445" s="52"/>
      <c r="F445" s="52"/>
      <c r="G445" s="52"/>
      <c r="H445" s="52"/>
      <c r="I445" s="52"/>
      <c r="J445" s="342"/>
      <c r="K445" s="342"/>
      <c r="L445" s="342"/>
      <c r="M445" s="342"/>
      <c r="N445" s="342"/>
      <c r="O445" s="342"/>
      <c r="P445" s="342"/>
      <c r="Q445" s="342"/>
      <c r="R445" s="342"/>
      <c r="S445" s="342"/>
      <c r="T445" s="342"/>
      <c r="U445" s="342"/>
      <c r="V445" s="342"/>
      <c r="W445" s="342"/>
      <c r="X445" s="342"/>
      <c r="Y445" s="342"/>
      <c r="Z445" s="342"/>
      <c r="AA445" s="342"/>
      <c r="AB445" s="342"/>
      <c r="AC445" s="342"/>
      <c r="AD445" s="342"/>
      <c r="AE445" s="342"/>
    </row>
    <row r="446" spans="1:31">
      <c r="A446" s="577" t="str">
        <f t="shared" si="243"/>
        <v/>
      </c>
      <c r="B446" s="52" t="str">
        <f t="shared" si="242"/>
        <v/>
      </c>
      <c r="C446" s="461" t="str">
        <f t="shared" si="242"/>
        <v/>
      </c>
      <c r="D446" s="52" t="str">
        <f t="shared" si="242"/>
        <v/>
      </c>
      <c r="E446" s="52"/>
      <c r="F446" s="52"/>
      <c r="G446" s="52"/>
      <c r="H446" s="52"/>
      <c r="I446" s="52"/>
      <c r="J446" s="342"/>
      <c r="K446" s="342"/>
      <c r="L446" s="342"/>
      <c r="M446" s="342"/>
      <c r="N446" s="342"/>
      <c r="O446" s="342"/>
      <c r="P446" s="342"/>
      <c r="Q446" s="342"/>
      <c r="R446" s="342"/>
      <c r="S446" s="342"/>
      <c r="T446" s="342"/>
      <c r="U446" s="342"/>
      <c r="V446" s="342"/>
      <c r="W446" s="342"/>
      <c r="X446" s="342"/>
      <c r="Y446" s="342"/>
      <c r="Z446" s="342"/>
      <c r="AA446" s="342"/>
      <c r="AB446" s="342"/>
      <c r="AC446" s="342"/>
      <c r="AD446" s="342"/>
      <c r="AE446" s="342"/>
    </row>
    <row r="447" spans="1:31">
      <c r="A447" s="577" t="str">
        <f t="shared" si="243"/>
        <v/>
      </c>
      <c r="B447" s="52" t="str">
        <f t="shared" si="242"/>
        <v/>
      </c>
      <c r="C447" s="461" t="str">
        <f t="shared" si="242"/>
        <v/>
      </c>
      <c r="D447" s="52" t="str">
        <f t="shared" si="242"/>
        <v/>
      </c>
      <c r="E447" s="52"/>
      <c r="F447" s="52"/>
      <c r="G447" s="52"/>
      <c r="H447" s="52"/>
      <c r="I447" s="52"/>
      <c r="J447" s="342"/>
      <c r="K447" s="342"/>
      <c r="L447" s="342"/>
      <c r="M447" s="342"/>
      <c r="N447" s="342"/>
      <c r="O447" s="342"/>
      <c r="P447" s="342"/>
      <c r="Q447" s="342"/>
      <c r="R447" s="342"/>
      <c r="S447" s="342"/>
      <c r="T447" s="342"/>
      <c r="U447" s="342"/>
      <c r="V447" s="342"/>
      <c r="W447" s="342"/>
      <c r="X447" s="342"/>
      <c r="Y447" s="342"/>
      <c r="Z447" s="342"/>
      <c r="AA447" s="342"/>
      <c r="AB447" s="342"/>
      <c r="AC447" s="342"/>
      <c r="AD447" s="342"/>
      <c r="AE447" s="342"/>
    </row>
    <row r="448" spans="1:31">
      <c r="A448" s="577" t="str">
        <f t="shared" si="243"/>
        <v/>
      </c>
      <c r="B448" s="52" t="str">
        <f t="shared" si="242"/>
        <v/>
      </c>
      <c r="C448" s="461" t="str">
        <f t="shared" si="242"/>
        <v/>
      </c>
      <c r="D448" s="52" t="str">
        <f t="shared" si="242"/>
        <v/>
      </c>
      <c r="E448" s="52"/>
      <c r="F448" s="52"/>
      <c r="G448" s="52"/>
      <c r="H448" s="52"/>
      <c r="I448" s="52"/>
      <c r="J448" s="342"/>
      <c r="K448" s="342"/>
      <c r="L448" s="342"/>
      <c r="M448" s="342"/>
      <c r="N448" s="342"/>
      <c r="O448" s="342"/>
      <c r="P448" s="342"/>
      <c r="Q448" s="342"/>
      <c r="R448" s="342"/>
      <c r="S448" s="342"/>
      <c r="T448" s="342"/>
      <c r="U448" s="342"/>
      <c r="V448" s="342"/>
      <c r="W448" s="342"/>
      <c r="X448" s="342"/>
      <c r="Y448" s="342"/>
      <c r="Z448" s="342"/>
      <c r="AA448" s="342"/>
      <c r="AB448" s="342"/>
      <c r="AC448" s="342"/>
      <c r="AD448" s="342"/>
      <c r="AE448" s="342"/>
    </row>
    <row r="449" spans="1:31">
      <c r="A449" s="577" t="str">
        <f t="shared" si="243"/>
        <v/>
      </c>
      <c r="B449" s="52" t="str">
        <f t="shared" si="242"/>
        <v/>
      </c>
      <c r="C449" s="461" t="str">
        <f t="shared" si="242"/>
        <v/>
      </c>
      <c r="D449" s="52" t="str">
        <f t="shared" si="242"/>
        <v/>
      </c>
      <c r="E449" s="52"/>
      <c r="F449" s="52"/>
      <c r="G449" s="52"/>
      <c r="H449" s="52"/>
      <c r="I449" s="52"/>
      <c r="J449" s="342"/>
      <c r="K449" s="342"/>
      <c r="L449" s="342"/>
      <c r="M449" s="342"/>
      <c r="N449" s="342"/>
      <c r="O449" s="342"/>
      <c r="P449" s="342"/>
      <c r="Q449" s="342"/>
      <c r="R449" s="342"/>
      <c r="S449" s="342"/>
      <c r="T449" s="342"/>
      <c r="U449" s="342"/>
      <c r="V449" s="342"/>
      <c r="W449" s="342"/>
      <c r="X449" s="342"/>
      <c r="Y449" s="342"/>
      <c r="Z449" s="342"/>
      <c r="AA449" s="342"/>
      <c r="AB449" s="342"/>
      <c r="AC449" s="342"/>
      <c r="AD449" s="342"/>
      <c r="AE449" s="342"/>
    </row>
    <row r="450" spans="1:31">
      <c r="A450" s="577" t="str">
        <f t="shared" si="243"/>
        <v/>
      </c>
      <c r="B450" s="52" t="str">
        <f t="shared" si="242"/>
        <v/>
      </c>
      <c r="C450" s="461" t="str">
        <f t="shared" si="242"/>
        <v/>
      </c>
      <c r="D450" s="52" t="str">
        <f t="shared" si="242"/>
        <v/>
      </c>
      <c r="E450" s="52"/>
      <c r="F450" s="52"/>
      <c r="G450" s="52"/>
      <c r="H450" s="52"/>
      <c r="I450" s="52"/>
      <c r="J450" s="342"/>
      <c r="K450" s="342"/>
      <c r="L450" s="342"/>
      <c r="M450" s="342"/>
      <c r="N450" s="342"/>
      <c r="O450" s="342"/>
      <c r="P450" s="342"/>
      <c r="Q450" s="342"/>
      <c r="R450" s="342"/>
      <c r="S450" s="342"/>
      <c r="T450" s="342"/>
      <c r="U450" s="342"/>
      <c r="V450" s="342"/>
      <c r="W450" s="342"/>
      <c r="X450" s="342"/>
      <c r="Y450" s="342"/>
      <c r="Z450" s="342"/>
      <c r="AA450" s="342"/>
      <c r="AB450" s="342"/>
      <c r="AC450" s="342"/>
      <c r="AD450" s="342"/>
      <c r="AE450" s="342"/>
    </row>
    <row r="451" spans="1:31">
      <c r="A451" s="577" t="str">
        <f t="shared" si="243"/>
        <v/>
      </c>
      <c r="B451" s="52" t="str">
        <f t="shared" si="242"/>
        <v/>
      </c>
      <c r="C451" s="461" t="str">
        <f t="shared" si="242"/>
        <v/>
      </c>
      <c r="D451" s="52" t="str">
        <f t="shared" si="242"/>
        <v/>
      </c>
      <c r="E451" s="52"/>
      <c r="F451" s="52"/>
      <c r="G451" s="52"/>
      <c r="H451" s="52"/>
      <c r="I451" s="52"/>
      <c r="J451" s="342"/>
      <c r="K451" s="342"/>
      <c r="L451" s="342"/>
      <c r="M451" s="342"/>
      <c r="N451" s="342"/>
      <c r="O451" s="342"/>
      <c r="P451" s="342"/>
      <c r="Q451" s="342"/>
      <c r="R451" s="342"/>
      <c r="S451" s="342"/>
      <c r="T451" s="342"/>
      <c r="U451" s="342"/>
      <c r="V451" s="342"/>
      <c r="W451" s="342"/>
      <c r="X451" s="342"/>
      <c r="Y451" s="342"/>
      <c r="Z451" s="342"/>
      <c r="AA451" s="342"/>
      <c r="AB451" s="342"/>
      <c r="AC451" s="342"/>
      <c r="AD451" s="342"/>
      <c r="AE451" s="342"/>
    </row>
    <row r="452" spans="1:31">
      <c r="A452" s="577" t="str">
        <f t="shared" si="243"/>
        <v/>
      </c>
      <c r="B452" s="52" t="str">
        <f t="shared" si="242"/>
        <v/>
      </c>
      <c r="C452" s="461" t="str">
        <f t="shared" si="242"/>
        <v/>
      </c>
      <c r="D452" s="52" t="str">
        <f t="shared" si="242"/>
        <v/>
      </c>
      <c r="E452" s="52"/>
      <c r="F452" s="52"/>
      <c r="G452" s="52"/>
      <c r="H452" s="52"/>
      <c r="I452" s="52"/>
      <c r="J452" s="342"/>
      <c r="K452" s="342"/>
      <c r="L452" s="342"/>
      <c r="M452" s="342"/>
      <c r="N452" s="342"/>
      <c r="O452" s="342"/>
      <c r="P452" s="342"/>
      <c r="Q452" s="342"/>
      <c r="R452" s="342"/>
      <c r="S452" s="342"/>
      <c r="T452" s="342"/>
      <c r="U452" s="342"/>
      <c r="V452" s="342"/>
      <c r="W452" s="342"/>
      <c r="X452" s="342"/>
      <c r="Y452" s="342"/>
      <c r="Z452" s="342"/>
      <c r="AA452" s="342"/>
      <c r="AB452" s="342"/>
      <c r="AC452" s="342"/>
      <c r="AD452" s="342"/>
      <c r="AE452" s="342"/>
    </row>
    <row r="453" spans="1:31">
      <c r="A453" s="577" t="str">
        <f t="shared" si="243"/>
        <v/>
      </c>
      <c r="B453" s="52" t="str">
        <f t="shared" si="242"/>
        <v/>
      </c>
      <c r="C453" s="461" t="str">
        <f t="shared" si="242"/>
        <v/>
      </c>
      <c r="D453" s="52" t="str">
        <f t="shared" si="242"/>
        <v/>
      </c>
      <c r="E453" s="52"/>
      <c r="F453" s="52"/>
      <c r="G453" s="52"/>
      <c r="H453" s="52"/>
      <c r="I453" s="52"/>
      <c r="J453" s="342"/>
      <c r="K453" s="342"/>
      <c r="L453" s="342"/>
      <c r="M453" s="342"/>
      <c r="N453" s="342"/>
      <c r="O453" s="342"/>
      <c r="P453" s="342"/>
      <c r="Q453" s="342"/>
      <c r="R453" s="342"/>
      <c r="S453" s="342"/>
      <c r="T453" s="342"/>
      <c r="U453" s="342"/>
      <c r="V453" s="342"/>
      <c r="W453" s="342"/>
      <c r="X453" s="342"/>
      <c r="Y453" s="342"/>
      <c r="Z453" s="342"/>
      <c r="AA453" s="342"/>
      <c r="AB453" s="342"/>
      <c r="AC453" s="342"/>
      <c r="AD453" s="342"/>
      <c r="AE453" s="342"/>
    </row>
    <row r="454" spans="1:31">
      <c r="A454" s="577" t="str">
        <f t="shared" si="243"/>
        <v/>
      </c>
      <c r="B454" s="52" t="str">
        <f t="shared" si="242"/>
        <v/>
      </c>
      <c r="C454" s="461" t="str">
        <f t="shared" si="242"/>
        <v/>
      </c>
      <c r="D454" s="52" t="str">
        <f t="shared" si="242"/>
        <v/>
      </c>
      <c r="E454" s="52"/>
      <c r="F454" s="52"/>
      <c r="G454" s="52"/>
      <c r="H454" s="52"/>
      <c r="I454" s="52"/>
      <c r="J454" s="342"/>
      <c r="K454" s="342"/>
      <c r="L454" s="342"/>
      <c r="M454" s="342"/>
      <c r="N454" s="342"/>
      <c r="O454" s="342"/>
      <c r="P454" s="342"/>
      <c r="Q454" s="342"/>
      <c r="R454" s="342"/>
      <c r="S454" s="342"/>
      <c r="T454" s="342"/>
      <c r="U454" s="342"/>
      <c r="V454" s="342"/>
      <c r="W454" s="342"/>
      <c r="X454" s="342"/>
      <c r="Y454" s="342"/>
      <c r="Z454" s="342"/>
      <c r="AA454" s="342"/>
      <c r="AB454" s="342"/>
      <c r="AC454" s="342"/>
      <c r="AD454" s="342"/>
      <c r="AE454" s="342"/>
    </row>
    <row r="455" spans="1:31">
      <c r="A455" s="577" t="str">
        <f t="shared" si="243"/>
        <v/>
      </c>
      <c r="B455" s="52" t="str">
        <f t="shared" si="242"/>
        <v/>
      </c>
      <c r="C455" s="461" t="str">
        <f t="shared" si="242"/>
        <v/>
      </c>
      <c r="D455" s="52" t="str">
        <f t="shared" si="242"/>
        <v/>
      </c>
      <c r="E455" s="52"/>
      <c r="F455" s="52"/>
      <c r="G455" s="52"/>
      <c r="H455" s="52"/>
      <c r="I455" s="52"/>
      <c r="J455" s="342"/>
      <c r="K455" s="342"/>
      <c r="L455" s="342"/>
      <c r="M455" s="342"/>
      <c r="N455" s="342"/>
      <c r="O455" s="342"/>
      <c r="P455" s="342"/>
      <c r="Q455" s="342"/>
      <c r="R455" s="342"/>
      <c r="S455" s="342"/>
      <c r="T455" s="342"/>
      <c r="U455" s="342"/>
      <c r="V455" s="342"/>
      <c r="W455" s="342"/>
      <c r="X455" s="342"/>
      <c r="Y455" s="342"/>
      <c r="Z455" s="342"/>
      <c r="AA455" s="342"/>
      <c r="AB455" s="342"/>
      <c r="AC455" s="342"/>
      <c r="AD455" s="342"/>
      <c r="AE455" s="342"/>
    </row>
    <row r="456" spans="1:31">
      <c r="A456" s="577" t="str">
        <f t="shared" si="243"/>
        <v/>
      </c>
      <c r="B456" s="52" t="str">
        <f t="shared" ref="B456:D475" si="244">IF(ISBLANK(B243),"",B243)</f>
        <v/>
      </c>
      <c r="C456" s="461" t="str">
        <f t="shared" si="244"/>
        <v/>
      </c>
      <c r="D456" s="52" t="str">
        <f t="shared" si="244"/>
        <v/>
      </c>
      <c r="E456" s="52"/>
      <c r="F456" s="52"/>
      <c r="G456" s="52"/>
      <c r="H456" s="52"/>
      <c r="I456" s="52"/>
      <c r="J456" s="342"/>
      <c r="K456" s="342"/>
      <c r="L456" s="342"/>
      <c r="M456" s="342"/>
      <c r="N456" s="342"/>
      <c r="O456" s="342"/>
      <c r="P456" s="342"/>
      <c r="Q456" s="342"/>
      <c r="R456" s="342"/>
      <c r="S456" s="342"/>
      <c r="T456" s="342"/>
      <c r="U456" s="342"/>
      <c r="V456" s="342"/>
      <c r="W456" s="342"/>
      <c r="X456" s="342"/>
      <c r="Y456" s="342"/>
      <c r="Z456" s="342"/>
      <c r="AA456" s="342"/>
      <c r="AB456" s="342"/>
      <c r="AC456" s="342"/>
      <c r="AD456" s="342"/>
      <c r="AE456" s="342"/>
    </row>
    <row r="457" spans="1:31">
      <c r="A457" s="577" t="str">
        <f t="shared" si="243"/>
        <v/>
      </c>
      <c r="B457" s="52" t="str">
        <f t="shared" si="244"/>
        <v/>
      </c>
      <c r="C457" s="461" t="str">
        <f t="shared" si="244"/>
        <v/>
      </c>
      <c r="D457" s="52" t="str">
        <f t="shared" si="244"/>
        <v/>
      </c>
      <c r="E457" s="52"/>
      <c r="F457" s="52"/>
      <c r="G457" s="52"/>
      <c r="H457" s="52"/>
      <c r="I457" s="52"/>
      <c r="J457" s="342"/>
      <c r="K457" s="342"/>
      <c r="L457" s="342"/>
      <c r="M457" s="342"/>
      <c r="N457" s="342"/>
      <c r="O457" s="342"/>
      <c r="P457" s="342"/>
      <c r="Q457" s="342"/>
      <c r="R457" s="342"/>
      <c r="S457" s="342"/>
      <c r="T457" s="342"/>
      <c r="U457" s="342"/>
      <c r="V457" s="342"/>
      <c r="W457" s="342"/>
      <c r="X457" s="342"/>
      <c r="Y457" s="342"/>
      <c r="Z457" s="342"/>
      <c r="AA457" s="342"/>
      <c r="AB457" s="342"/>
      <c r="AC457" s="342"/>
      <c r="AD457" s="342"/>
      <c r="AE457" s="342"/>
    </row>
    <row r="458" spans="1:31">
      <c r="A458" s="577" t="str">
        <f t="shared" si="243"/>
        <v/>
      </c>
      <c r="B458" s="52" t="str">
        <f t="shared" si="244"/>
        <v/>
      </c>
      <c r="C458" s="461" t="str">
        <f t="shared" si="244"/>
        <v/>
      </c>
      <c r="D458" s="52" t="str">
        <f t="shared" si="244"/>
        <v/>
      </c>
      <c r="E458" s="52"/>
      <c r="F458" s="52"/>
      <c r="G458" s="52"/>
      <c r="H458" s="52"/>
      <c r="I458" s="52"/>
      <c r="J458" s="342"/>
      <c r="K458" s="342"/>
      <c r="L458" s="342"/>
      <c r="M458" s="342"/>
      <c r="N458" s="342"/>
      <c r="O458" s="342"/>
      <c r="P458" s="342"/>
      <c r="Q458" s="342"/>
      <c r="R458" s="342"/>
      <c r="S458" s="342"/>
      <c r="T458" s="342"/>
      <c r="U458" s="342"/>
      <c r="V458" s="342"/>
      <c r="W458" s="342"/>
      <c r="X458" s="342"/>
      <c r="Y458" s="342"/>
      <c r="Z458" s="342"/>
      <c r="AA458" s="342"/>
      <c r="AB458" s="342"/>
      <c r="AC458" s="342"/>
      <c r="AD458" s="342"/>
      <c r="AE458" s="342"/>
    </row>
    <row r="459" spans="1:31">
      <c r="A459" s="577" t="str">
        <f t="shared" si="243"/>
        <v/>
      </c>
      <c r="B459" s="52" t="str">
        <f t="shared" si="244"/>
        <v/>
      </c>
      <c r="C459" s="461" t="str">
        <f t="shared" si="244"/>
        <v/>
      </c>
      <c r="D459" s="52" t="str">
        <f t="shared" si="244"/>
        <v/>
      </c>
      <c r="E459" s="52"/>
      <c r="F459" s="52"/>
      <c r="G459" s="52"/>
      <c r="H459" s="52"/>
      <c r="I459" s="52"/>
      <c r="J459" s="342"/>
      <c r="K459" s="342"/>
      <c r="L459" s="342"/>
      <c r="M459" s="342"/>
      <c r="N459" s="342"/>
      <c r="O459" s="342"/>
      <c r="P459" s="342"/>
      <c r="Q459" s="342"/>
      <c r="R459" s="342"/>
      <c r="S459" s="342"/>
      <c r="T459" s="342"/>
      <c r="U459" s="342"/>
      <c r="V459" s="342"/>
      <c r="W459" s="342"/>
      <c r="X459" s="342"/>
      <c r="Y459" s="342"/>
      <c r="Z459" s="342"/>
      <c r="AA459" s="342"/>
      <c r="AB459" s="342"/>
      <c r="AC459" s="342"/>
      <c r="AD459" s="342"/>
      <c r="AE459" s="342"/>
    </row>
    <row r="460" spans="1:31">
      <c r="A460" s="577" t="str">
        <f t="shared" si="243"/>
        <v/>
      </c>
      <c r="B460" s="52" t="str">
        <f t="shared" si="244"/>
        <v/>
      </c>
      <c r="C460" s="461" t="str">
        <f t="shared" si="244"/>
        <v/>
      </c>
      <c r="D460" s="52" t="str">
        <f t="shared" si="244"/>
        <v/>
      </c>
      <c r="E460" s="52"/>
      <c r="F460" s="52"/>
      <c r="G460" s="52"/>
      <c r="H460" s="52"/>
      <c r="I460" s="52"/>
      <c r="J460" s="342"/>
      <c r="K460" s="342"/>
      <c r="L460" s="342"/>
      <c r="M460" s="342"/>
      <c r="N460" s="342"/>
      <c r="O460" s="342"/>
      <c r="P460" s="342"/>
      <c r="Q460" s="342"/>
      <c r="R460" s="342"/>
      <c r="S460" s="342"/>
      <c r="T460" s="342"/>
      <c r="U460" s="342"/>
      <c r="V460" s="342"/>
      <c r="W460" s="342"/>
      <c r="X460" s="342"/>
      <c r="Y460" s="342"/>
      <c r="Z460" s="342"/>
      <c r="AA460" s="342"/>
      <c r="AB460" s="342"/>
      <c r="AC460" s="342"/>
      <c r="AD460" s="342"/>
      <c r="AE460" s="342"/>
    </row>
    <row r="461" spans="1:31">
      <c r="A461" s="577" t="str">
        <f t="shared" si="243"/>
        <v/>
      </c>
      <c r="B461" s="52" t="str">
        <f t="shared" si="244"/>
        <v/>
      </c>
      <c r="C461" s="461" t="str">
        <f t="shared" si="244"/>
        <v/>
      </c>
      <c r="D461" s="52" t="str">
        <f t="shared" si="244"/>
        <v/>
      </c>
      <c r="E461" s="52"/>
      <c r="F461" s="52"/>
      <c r="G461" s="52"/>
      <c r="H461" s="52"/>
      <c r="I461" s="52"/>
      <c r="J461" s="342"/>
      <c r="K461" s="342"/>
      <c r="L461" s="342"/>
      <c r="M461" s="342"/>
      <c r="N461" s="342"/>
      <c r="O461" s="342"/>
      <c r="P461" s="342"/>
      <c r="Q461" s="342"/>
      <c r="R461" s="342"/>
      <c r="S461" s="342"/>
      <c r="T461" s="342"/>
      <c r="U461" s="342"/>
      <c r="V461" s="342"/>
      <c r="W461" s="342"/>
      <c r="X461" s="342"/>
      <c r="Y461" s="342"/>
      <c r="Z461" s="342"/>
      <c r="AA461" s="342"/>
      <c r="AB461" s="342"/>
      <c r="AC461" s="342"/>
      <c r="AD461" s="342"/>
      <c r="AE461" s="342"/>
    </row>
    <row r="462" spans="1:31">
      <c r="A462" s="577" t="str">
        <f t="shared" si="243"/>
        <v/>
      </c>
      <c r="B462" s="52" t="str">
        <f t="shared" si="244"/>
        <v/>
      </c>
      <c r="C462" s="461" t="str">
        <f t="shared" si="244"/>
        <v/>
      </c>
      <c r="D462" s="52" t="str">
        <f t="shared" si="244"/>
        <v/>
      </c>
      <c r="E462" s="52"/>
      <c r="F462" s="52"/>
      <c r="G462" s="52"/>
      <c r="H462" s="52"/>
      <c r="I462" s="52"/>
      <c r="J462" s="342"/>
      <c r="K462" s="342"/>
      <c r="L462" s="342"/>
      <c r="M462" s="342"/>
      <c r="N462" s="342"/>
      <c r="O462" s="342"/>
      <c r="P462" s="342"/>
      <c r="Q462" s="342"/>
      <c r="R462" s="342"/>
      <c r="S462" s="342"/>
      <c r="T462" s="342"/>
      <c r="U462" s="342"/>
      <c r="V462" s="342"/>
      <c r="W462" s="342"/>
      <c r="X462" s="342"/>
      <c r="Y462" s="342"/>
      <c r="Z462" s="342"/>
      <c r="AA462" s="342"/>
      <c r="AB462" s="342"/>
      <c r="AC462" s="342"/>
      <c r="AD462" s="342"/>
      <c r="AE462" s="342"/>
    </row>
    <row r="463" spans="1:31">
      <c r="A463" s="577" t="str">
        <f t="shared" si="243"/>
        <v/>
      </c>
      <c r="B463" s="52" t="str">
        <f t="shared" si="244"/>
        <v/>
      </c>
      <c r="C463" s="461" t="str">
        <f t="shared" si="244"/>
        <v/>
      </c>
      <c r="D463" s="52" t="str">
        <f t="shared" si="244"/>
        <v/>
      </c>
      <c r="E463" s="52"/>
      <c r="F463" s="52"/>
      <c r="G463" s="52"/>
      <c r="H463" s="52"/>
      <c r="I463" s="52"/>
      <c r="J463" s="342"/>
      <c r="K463" s="342"/>
      <c r="L463" s="342"/>
      <c r="M463" s="342"/>
      <c r="N463" s="342"/>
      <c r="O463" s="342"/>
      <c r="P463" s="342"/>
      <c r="Q463" s="342"/>
      <c r="R463" s="342"/>
      <c r="S463" s="342"/>
      <c r="T463" s="342"/>
      <c r="U463" s="342"/>
      <c r="V463" s="342"/>
      <c r="W463" s="342"/>
      <c r="X463" s="342"/>
      <c r="Y463" s="342"/>
      <c r="Z463" s="342"/>
      <c r="AA463" s="342"/>
      <c r="AB463" s="342"/>
      <c r="AC463" s="342"/>
      <c r="AD463" s="342"/>
      <c r="AE463" s="342"/>
    </row>
    <row r="464" spans="1:31">
      <c r="A464" s="577" t="str">
        <f t="shared" si="243"/>
        <v/>
      </c>
      <c r="B464" s="52" t="str">
        <f t="shared" si="244"/>
        <v/>
      </c>
      <c r="C464" s="461" t="str">
        <f t="shared" si="244"/>
        <v/>
      </c>
      <c r="D464" s="52" t="str">
        <f t="shared" si="244"/>
        <v/>
      </c>
      <c r="E464" s="52"/>
      <c r="F464" s="52"/>
      <c r="G464" s="52"/>
      <c r="H464" s="52"/>
      <c r="I464" s="52"/>
      <c r="J464" s="342"/>
      <c r="K464" s="342"/>
      <c r="L464" s="342"/>
      <c r="M464" s="342"/>
      <c r="N464" s="342"/>
      <c r="O464" s="342"/>
      <c r="P464" s="342"/>
      <c r="Q464" s="342"/>
      <c r="R464" s="342"/>
      <c r="S464" s="342"/>
      <c r="T464" s="342"/>
      <c r="U464" s="342"/>
      <c r="V464" s="342"/>
      <c r="W464" s="342"/>
      <c r="X464" s="342"/>
      <c r="Y464" s="342"/>
      <c r="Z464" s="342"/>
      <c r="AA464" s="342"/>
      <c r="AB464" s="342"/>
      <c r="AC464" s="342"/>
      <c r="AD464" s="342"/>
      <c r="AE464" s="342"/>
    </row>
    <row r="465" spans="1:31">
      <c r="A465" s="577" t="str">
        <f t="shared" si="243"/>
        <v/>
      </c>
      <c r="B465" s="52" t="str">
        <f t="shared" si="244"/>
        <v/>
      </c>
      <c r="C465" s="461" t="str">
        <f t="shared" si="244"/>
        <v/>
      </c>
      <c r="D465" s="52" t="str">
        <f t="shared" si="244"/>
        <v/>
      </c>
      <c r="E465" s="52"/>
      <c r="F465" s="52"/>
      <c r="G465" s="52"/>
      <c r="H465" s="52"/>
      <c r="I465" s="52"/>
      <c r="J465" s="342"/>
      <c r="K465" s="342"/>
      <c r="L465" s="342"/>
      <c r="M465" s="342"/>
      <c r="N465" s="342"/>
      <c r="O465" s="342"/>
      <c r="P465" s="342"/>
      <c r="Q465" s="342"/>
      <c r="R465" s="342"/>
      <c r="S465" s="342"/>
      <c r="T465" s="342"/>
      <c r="U465" s="342"/>
      <c r="V465" s="342"/>
      <c r="W465" s="342"/>
      <c r="X465" s="342"/>
      <c r="Y465" s="342"/>
      <c r="Z465" s="342"/>
      <c r="AA465" s="342"/>
      <c r="AB465" s="342"/>
      <c r="AC465" s="342"/>
      <c r="AD465" s="342"/>
      <c r="AE465" s="342"/>
    </row>
    <row r="466" spans="1:31">
      <c r="A466" s="577" t="str">
        <f t="shared" si="243"/>
        <v/>
      </c>
      <c r="B466" s="52" t="str">
        <f t="shared" si="244"/>
        <v/>
      </c>
      <c r="C466" s="461" t="str">
        <f t="shared" si="244"/>
        <v/>
      </c>
      <c r="D466" s="52" t="str">
        <f t="shared" si="244"/>
        <v/>
      </c>
      <c r="E466" s="52"/>
      <c r="F466" s="52"/>
      <c r="G466" s="52"/>
      <c r="H466" s="52"/>
      <c r="I466" s="52"/>
      <c r="J466" s="342"/>
      <c r="K466" s="342"/>
      <c r="L466" s="342"/>
      <c r="M466" s="342"/>
      <c r="N466" s="342"/>
      <c r="O466" s="342"/>
      <c r="P466" s="342"/>
      <c r="Q466" s="342"/>
      <c r="R466" s="342"/>
      <c r="S466" s="342"/>
      <c r="T466" s="342"/>
      <c r="U466" s="342"/>
      <c r="V466" s="342"/>
      <c r="W466" s="342"/>
      <c r="X466" s="342"/>
      <c r="Y466" s="342"/>
      <c r="Z466" s="342"/>
      <c r="AA466" s="342"/>
      <c r="AB466" s="342"/>
      <c r="AC466" s="342"/>
      <c r="AD466" s="342"/>
      <c r="AE466" s="342"/>
    </row>
    <row r="467" spans="1:31">
      <c r="A467" s="577" t="str">
        <f t="shared" si="243"/>
        <v/>
      </c>
      <c r="B467" s="52" t="str">
        <f t="shared" si="244"/>
        <v/>
      </c>
      <c r="C467" s="461" t="str">
        <f t="shared" si="244"/>
        <v/>
      </c>
      <c r="D467" s="52" t="str">
        <f t="shared" si="244"/>
        <v/>
      </c>
      <c r="E467" s="52"/>
      <c r="F467" s="52"/>
      <c r="G467" s="52"/>
      <c r="H467" s="52"/>
      <c r="I467" s="52"/>
      <c r="J467" s="342"/>
      <c r="K467" s="342"/>
      <c r="L467" s="342"/>
      <c r="M467" s="342"/>
      <c r="N467" s="342"/>
      <c r="O467" s="342"/>
      <c r="P467" s="342"/>
      <c r="Q467" s="342"/>
      <c r="R467" s="342"/>
      <c r="S467" s="342"/>
      <c r="T467" s="342"/>
      <c r="U467" s="342"/>
      <c r="V467" s="342"/>
      <c r="W467" s="342"/>
      <c r="X467" s="342"/>
      <c r="Y467" s="342"/>
      <c r="Z467" s="342"/>
      <c r="AA467" s="342"/>
      <c r="AB467" s="342"/>
      <c r="AC467" s="342"/>
      <c r="AD467" s="342"/>
      <c r="AE467" s="342"/>
    </row>
    <row r="468" spans="1:31">
      <c r="A468" s="577" t="str">
        <f t="shared" si="243"/>
        <v/>
      </c>
      <c r="B468" s="52" t="str">
        <f t="shared" si="244"/>
        <v/>
      </c>
      <c r="C468" s="461" t="str">
        <f t="shared" si="244"/>
        <v/>
      </c>
      <c r="D468" s="52" t="str">
        <f t="shared" si="244"/>
        <v/>
      </c>
      <c r="E468" s="52"/>
      <c r="F468" s="52"/>
      <c r="G468" s="52"/>
      <c r="H468" s="52"/>
      <c r="I468" s="52"/>
      <c r="J468" s="342"/>
      <c r="K468" s="342"/>
      <c r="L468" s="342"/>
      <c r="M468" s="342"/>
      <c r="N468" s="342"/>
      <c r="O468" s="342"/>
      <c r="P468" s="342"/>
      <c r="Q468" s="342"/>
      <c r="R468" s="342"/>
      <c r="S468" s="342"/>
      <c r="T468" s="342"/>
      <c r="U468" s="342"/>
      <c r="V468" s="342"/>
      <c r="W468" s="342"/>
      <c r="X468" s="342"/>
      <c r="Y468" s="342"/>
      <c r="Z468" s="342"/>
      <c r="AA468" s="342"/>
      <c r="AB468" s="342"/>
      <c r="AC468" s="342"/>
      <c r="AD468" s="342"/>
      <c r="AE468" s="342"/>
    </row>
    <row r="469" spans="1:31">
      <c r="A469" s="577" t="str">
        <f t="shared" si="243"/>
        <v/>
      </c>
      <c r="B469" s="52" t="str">
        <f t="shared" si="244"/>
        <v/>
      </c>
      <c r="C469" s="461" t="str">
        <f t="shared" si="244"/>
        <v/>
      </c>
      <c r="D469" s="52" t="str">
        <f t="shared" si="244"/>
        <v/>
      </c>
      <c r="E469" s="52"/>
      <c r="F469" s="52"/>
      <c r="G469" s="52"/>
      <c r="H469" s="52"/>
      <c r="I469" s="52"/>
      <c r="J469" s="342"/>
      <c r="K469" s="342"/>
      <c r="L469" s="342"/>
      <c r="M469" s="342"/>
      <c r="N469" s="342"/>
      <c r="O469" s="342"/>
      <c r="P469" s="342"/>
      <c r="Q469" s="342"/>
      <c r="R469" s="342"/>
      <c r="S469" s="342"/>
      <c r="T469" s="342"/>
      <c r="U469" s="342"/>
      <c r="V469" s="342"/>
      <c r="W469" s="342"/>
      <c r="X469" s="342"/>
      <c r="Y469" s="342"/>
      <c r="Z469" s="342"/>
      <c r="AA469" s="342"/>
      <c r="AB469" s="342"/>
      <c r="AC469" s="342"/>
      <c r="AD469" s="342"/>
      <c r="AE469" s="342"/>
    </row>
    <row r="470" spans="1:31">
      <c r="A470" s="577" t="str">
        <f t="shared" si="243"/>
        <v/>
      </c>
      <c r="B470" s="52" t="str">
        <f t="shared" si="244"/>
        <v/>
      </c>
      <c r="C470" s="461" t="str">
        <f t="shared" si="244"/>
        <v/>
      </c>
      <c r="D470" s="52" t="str">
        <f t="shared" si="244"/>
        <v/>
      </c>
      <c r="E470" s="52"/>
      <c r="F470" s="52"/>
      <c r="G470" s="52"/>
      <c r="H470" s="52"/>
      <c r="I470" s="52"/>
      <c r="J470" s="342"/>
      <c r="K470" s="342"/>
      <c r="L470" s="342"/>
      <c r="M470" s="342"/>
      <c r="N470" s="342"/>
      <c r="O470" s="342"/>
      <c r="P470" s="342"/>
      <c r="Q470" s="342"/>
      <c r="R470" s="342"/>
      <c r="S470" s="342"/>
      <c r="T470" s="342"/>
      <c r="U470" s="342"/>
      <c r="V470" s="342"/>
      <c r="W470" s="342"/>
      <c r="X470" s="342"/>
      <c r="Y470" s="342"/>
      <c r="Z470" s="342"/>
      <c r="AA470" s="342"/>
      <c r="AB470" s="342"/>
      <c r="AC470" s="342"/>
      <c r="AD470" s="342"/>
      <c r="AE470" s="342"/>
    </row>
    <row r="471" spans="1:31">
      <c r="A471" s="577" t="str">
        <f t="shared" si="243"/>
        <v/>
      </c>
      <c r="B471" s="52" t="str">
        <f t="shared" si="244"/>
        <v/>
      </c>
      <c r="C471" s="461" t="str">
        <f t="shared" si="244"/>
        <v/>
      </c>
      <c r="D471" s="52" t="str">
        <f t="shared" si="244"/>
        <v/>
      </c>
      <c r="E471" s="52"/>
      <c r="F471" s="52"/>
      <c r="G471" s="52"/>
      <c r="H471" s="52"/>
      <c r="I471" s="52"/>
      <c r="J471" s="342"/>
      <c r="K471" s="342"/>
      <c r="L471" s="342"/>
      <c r="M471" s="342"/>
      <c r="N471" s="342"/>
      <c r="O471" s="342"/>
      <c r="P471" s="342"/>
      <c r="Q471" s="342"/>
      <c r="R471" s="342"/>
      <c r="S471" s="342"/>
      <c r="T471" s="342"/>
      <c r="U471" s="342"/>
      <c r="V471" s="342"/>
      <c r="W471" s="342"/>
      <c r="X471" s="342"/>
      <c r="Y471" s="342"/>
      <c r="Z471" s="342"/>
      <c r="AA471" s="342"/>
      <c r="AB471" s="342"/>
      <c r="AC471" s="342"/>
      <c r="AD471" s="342"/>
      <c r="AE471" s="342"/>
    </row>
    <row r="472" spans="1:31">
      <c r="A472" s="577" t="str">
        <f t="shared" si="243"/>
        <v/>
      </c>
      <c r="B472" s="52" t="str">
        <f t="shared" si="244"/>
        <v/>
      </c>
      <c r="C472" s="461" t="str">
        <f t="shared" si="244"/>
        <v/>
      </c>
      <c r="D472" s="52" t="str">
        <f t="shared" si="244"/>
        <v/>
      </c>
      <c r="E472" s="52"/>
      <c r="F472" s="52"/>
      <c r="G472" s="52"/>
      <c r="H472" s="52"/>
      <c r="I472" s="52"/>
      <c r="J472" s="342"/>
      <c r="K472" s="342"/>
      <c r="L472" s="342"/>
      <c r="M472" s="342"/>
      <c r="N472" s="342"/>
      <c r="O472" s="342"/>
      <c r="P472" s="342"/>
      <c r="Q472" s="342"/>
      <c r="R472" s="342"/>
      <c r="S472" s="342"/>
      <c r="T472" s="342"/>
      <c r="U472" s="342"/>
      <c r="V472" s="342"/>
      <c r="W472" s="342"/>
      <c r="X472" s="342"/>
      <c r="Y472" s="342"/>
      <c r="Z472" s="342"/>
      <c r="AA472" s="342"/>
      <c r="AB472" s="342"/>
      <c r="AC472" s="342"/>
      <c r="AD472" s="342"/>
      <c r="AE472" s="342"/>
    </row>
    <row r="473" spans="1:31">
      <c r="A473" s="577" t="str">
        <f t="shared" si="243"/>
        <v/>
      </c>
      <c r="B473" s="52" t="str">
        <f t="shared" si="244"/>
        <v/>
      </c>
      <c r="C473" s="461" t="str">
        <f t="shared" si="244"/>
        <v/>
      </c>
      <c r="D473" s="52" t="str">
        <f t="shared" si="244"/>
        <v/>
      </c>
      <c r="E473" s="52"/>
      <c r="F473" s="52"/>
      <c r="G473" s="52"/>
      <c r="H473" s="52"/>
      <c r="I473" s="52"/>
      <c r="J473" s="342"/>
      <c r="K473" s="342"/>
      <c r="L473" s="342"/>
      <c r="M473" s="342"/>
      <c r="N473" s="342"/>
      <c r="O473" s="342"/>
      <c r="P473" s="342"/>
      <c r="Q473" s="342"/>
      <c r="R473" s="342"/>
      <c r="S473" s="342"/>
      <c r="T473" s="342"/>
      <c r="U473" s="342"/>
      <c r="V473" s="342"/>
      <c r="W473" s="342"/>
      <c r="X473" s="342"/>
      <c r="Y473" s="342"/>
      <c r="Z473" s="342"/>
      <c r="AA473" s="342"/>
      <c r="AB473" s="342"/>
      <c r="AC473" s="342"/>
      <c r="AD473" s="342"/>
      <c r="AE473" s="342"/>
    </row>
    <row r="474" spans="1:31">
      <c r="A474" s="577" t="str">
        <f t="shared" si="243"/>
        <v/>
      </c>
      <c r="B474" s="52" t="str">
        <f t="shared" si="244"/>
        <v/>
      </c>
      <c r="C474" s="461" t="str">
        <f t="shared" si="244"/>
        <v/>
      </c>
      <c r="D474" s="52" t="str">
        <f t="shared" si="244"/>
        <v/>
      </c>
      <c r="E474" s="52"/>
      <c r="F474" s="52"/>
      <c r="G474" s="52"/>
      <c r="H474" s="52"/>
      <c r="I474" s="52"/>
      <c r="J474" s="342"/>
      <c r="K474" s="342"/>
      <c r="L474" s="342"/>
      <c r="M474" s="342"/>
      <c r="N474" s="342"/>
      <c r="O474" s="342"/>
      <c r="P474" s="342"/>
      <c r="Q474" s="342"/>
      <c r="R474" s="342"/>
      <c r="S474" s="342"/>
      <c r="T474" s="342"/>
      <c r="U474" s="342"/>
      <c r="V474" s="342"/>
      <c r="W474" s="342"/>
      <c r="X474" s="342"/>
      <c r="Y474" s="342"/>
      <c r="Z474" s="342"/>
      <c r="AA474" s="342"/>
      <c r="AB474" s="342"/>
      <c r="AC474" s="342"/>
      <c r="AD474" s="342"/>
      <c r="AE474" s="342"/>
    </row>
    <row r="475" spans="1:31">
      <c r="A475" s="577" t="str">
        <f t="shared" si="243"/>
        <v/>
      </c>
      <c r="B475" s="52" t="str">
        <f t="shared" si="244"/>
        <v/>
      </c>
      <c r="C475" s="461" t="str">
        <f t="shared" si="244"/>
        <v/>
      </c>
      <c r="D475" s="52" t="str">
        <f t="shared" si="244"/>
        <v/>
      </c>
      <c r="E475" s="52"/>
      <c r="F475" s="52"/>
      <c r="G475" s="52"/>
      <c r="H475" s="52"/>
      <c r="I475" s="52"/>
      <c r="J475" s="342"/>
      <c r="K475" s="342"/>
      <c r="L475" s="342"/>
      <c r="M475" s="342"/>
      <c r="N475" s="342"/>
      <c r="O475" s="342"/>
      <c r="P475" s="342"/>
      <c r="Q475" s="342"/>
      <c r="R475" s="342"/>
      <c r="S475" s="342"/>
      <c r="T475" s="342"/>
      <c r="U475" s="342"/>
      <c r="V475" s="342"/>
      <c r="W475" s="342"/>
      <c r="X475" s="342"/>
      <c r="Y475" s="342"/>
      <c r="Z475" s="342"/>
      <c r="AA475" s="342"/>
      <c r="AB475" s="342"/>
      <c r="AC475" s="342"/>
      <c r="AD475" s="342"/>
      <c r="AE475" s="342"/>
    </row>
    <row r="476" spans="1:31">
      <c r="B476" s="178" t="s">
        <v>303</v>
      </c>
      <c r="C476" s="179"/>
      <c r="D476" s="179"/>
      <c r="E476" s="179"/>
      <c r="F476" s="179"/>
      <c r="G476" s="179"/>
      <c r="H476" s="179"/>
      <c r="I476" s="179"/>
      <c r="J476" s="180">
        <f t="shared" ref="J476:V476" si="245">IF(LataProjekcji&lt;=Koniec,ROUND(SUM(J436:J475),0),0)</f>
        <v>0</v>
      </c>
      <c r="K476" s="180">
        <f t="shared" si="245"/>
        <v>0</v>
      </c>
      <c r="L476" s="180">
        <f t="shared" si="245"/>
        <v>0</v>
      </c>
      <c r="M476" s="180">
        <f t="shared" si="245"/>
        <v>0</v>
      </c>
      <c r="N476" s="180">
        <f t="shared" si="245"/>
        <v>0</v>
      </c>
      <c r="O476" s="180">
        <f t="shared" si="245"/>
        <v>0</v>
      </c>
      <c r="P476" s="180">
        <f t="shared" si="245"/>
        <v>0</v>
      </c>
      <c r="Q476" s="180">
        <f t="shared" si="245"/>
        <v>0</v>
      </c>
      <c r="R476" s="180">
        <f t="shared" si="245"/>
        <v>0</v>
      </c>
      <c r="S476" s="180">
        <f t="shared" si="245"/>
        <v>0</v>
      </c>
      <c r="T476" s="180">
        <f t="shared" si="245"/>
        <v>0</v>
      </c>
      <c r="U476" s="180">
        <f t="shared" si="245"/>
        <v>0</v>
      </c>
      <c r="V476" s="180">
        <f t="shared" si="245"/>
        <v>0</v>
      </c>
      <c r="W476" s="180">
        <f t="shared" ref="W476:AA476" si="246">IF(LataProjekcji&lt;=Koniec,ROUND(SUM(W436:W475),0),0)</f>
        <v>0</v>
      </c>
      <c r="X476" s="180">
        <f t="shared" si="246"/>
        <v>0</v>
      </c>
      <c r="Y476" s="180">
        <f t="shared" si="246"/>
        <v>0</v>
      </c>
      <c r="Z476" s="180">
        <f t="shared" si="246"/>
        <v>0</v>
      </c>
      <c r="AA476" s="180">
        <f t="shared" si="246"/>
        <v>0</v>
      </c>
      <c r="AB476" s="180">
        <f t="shared" ref="AB476:AE476" si="247">IF(LataProjekcji&lt;=Koniec,ROUND(SUM(AB436:AB475),0),0)</f>
        <v>0</v>
      </c>
      <c r="AC476" s="180">
        <f t="shared" si="247"/>
        <v>0</v>
      </c>
      <c r="AD476" s="180">
        <f t="shared" si="247"/>
        <v>0</v>
      </c>
      <c r="AE476" s="180">
        <f t="shared" si="247"/>
        <v>0</v>
      </c>
    </row>
    <row r="477" spans="1:31" ht="25.9" customHeight="1">
      <c r="B477" s="186" t="s">
        <v>302</v>
      </c>
      <c r="C477" s="29"/>
      <c r="D477" s="29"/>
      <c r="E477" s="30"/>
      <c r="F477" s="30"/>
      <c r="G477" s="30"/>
      <c r="H477" s="30"/>
      <c r="I477" s="30"/>
      <c r="J477" s="727" t="s">
        <v>330</v>
      </c>
      <c r="K477" s="727"/>
      <c r="L477" s="727"/>
      <c r="M477" s="727"/>
      <c r="N477" s="727"/>
      <c r="O477" s="727"/>
      <c r="P477" s="727"/>
      <c r="Q477" s="727"/>
      <c r="R477" s="727"/>
      <c r="S477" s="727"/>
      <c r="T477" s="727"/>
      <c r="U477" s="727"/>
      <c r="V477" s="727"/>
      <c r="W477" s="727"/>
      <c r="X477" s="727"/>
      <c r="Y477" s="727"/>
      <c r="Z477" s="727"/>
      <c r="AA477" s="727"/>
      <c r="AB477" s="727"/>
      <c r="AC477" s="727"/>
      <c r="AD477" s="727"/>
      <c r="AE477" s="727"/>
    </row>
    <row r="478" spans="1:31">
      <c r="B478" s="19" t="str">
        <f t="shared" ref="B478:B517" si="248">IF(ISBLANK(B265),"",B265)</f>
        <v/>
      </c>
      <c r="C478" s="467" t="str">
        <f t="shared" ref="C478:D497" si="249">IF(ISBLANK(C265),"",C265)</f>
        <v/>
      </c>
      <c r="D478" s="19" t="str">
        <f t="shared" si="249"/>
        <v/>
      </c>
      <c r="E478" s="19"/>
      <c r="F478" s="19"/>
      <c r="G478" s="19"/>
      <c r="H478" s="19"/>
      <c r="I478" s="19"/>
      <c r="J478" s="327">
        <f t="shared" ref="J478:V478" si="250">J349</f>
        <v>0</v>
      </c>
      <c r="K478" s="327">
        <f t="shared" si="250"/>
        <v>0</v>
      </c>
      <c r="L478" s="327">
        <f t="shared" si="250"/>
        <v>0</v>
      </c>
      <c r="M478" s="327">
        <f t="shared" si="250"/>
        <v>0</v>
      </c>
      <c r="N478" s="327">
        <f t="shared" si="250"/>
        <v>0</v>
      </c>
      <c r="O478" s="327">
        <f t="shared" si="250"/>
        <v>0</v>
      </c>
      <c r="P478" s="327">
        <f t="shared" si="250"/>
        <v>0</v>
      </c>
      <c r="Q478" s="327">
        <f t="shared" si="250"/>
        <v>0</v>
      </c>
      <c r="R478" s="327">
        <f t="shared" si="250"/>
        <v>0</v>
      </c>
      <c r="S478" s="327">
        <f t="shared" si="250"/>
        <v>0</v>
      </c>
      <c r="T478" s="327">
        <f t="shared" si="250"/>
        <v>0</v>
      </c>
      <c r="U478" s="327">
        <f t="shared" si="250"/>
        <v>0</v>
      </c>
      <c r="V478" s="327">
        <f t="shared" si="250"/>
        <v>0</v>
      </c>
      <c r="W478" s="327">
        <f t="shared" ref="W478:W497" si="251">W349</f>
        <v>0</v>
      </c>
      <c r="X478" s="327">
        <f t="shared" ref="X478:AA478" si="252">X349</f>
        <v>0</v>
      </c>
      <c r="Y478" s="327">
        <f t="shared" si="252"/>
        <v>0</v>
      </c>
      <c r="Z478" s="327">
        <f t="shared" si="252"/>
        <v>0</v>
      </c>
      <c r="AA478" s="327">
        <f t="shared" si="252"/>
        <v>0</v>
      </c>
      <c r="AB478" s="327">
        <f t="shared" ref="AB478:AE478" si="253">AB349</f>
        <v>0</v>
      </c>
      <c r="AC478" s="327">
        <f t="shared" si="253"/>
        <v>0</v>
      </c>
      <c r="AD478" s="327">
        <f t="shared" si="253"/>
        <v>0</v>
      </c>
      <c r="AE478" s="327">
        <f t="shared" si="253"/>
        <v>0</v>
      </c>
    </row>
    <row r="479" spans="1:31">
      <c r="B479" s="19" t="str">
        <f t="shared" si="248"/>
        <v/>
      </c>
      <c r="C479" s="467" t="str">
        <f t="shared" si="249"/>
        <v/>
      </c>
      <c r="D479" s="19" t="str">
        <f t="shared" si="249"/>
        <v/>
      </c>
      <c r="E479" s="52"/>
      <c r="F479" s="52"/>
      <c r="G479" s="52"/>
      <c r="H479" s="52"/>
      <c r="I479" s="52"/>
      <c r="J479" s="327">
        <f t="shared" ref="J479:V479" si="254">J350</f>
        <v>0</v>
      </c>
      <c r="K479" s="327">
        <f t="shared" si="254"/>
        <v>0</v>
      </c>
      <c r="L479" s="327">
        <f t="shared" si="254"/>
        <v>0</v>
      </c>
      <c r="M479" s="327">
        <f t="shared" si="254"/>
        <v>0</v>
      </c>
      <c r="N479" s="327">
        <f t="shared" si="254"/>
        <v>0</v>
      </c>
      <c r="O479" s="327">
        <f t="shared" si="254"/>
        <v>0</v>
      </c>
      <c r="P479" s="327">
        <f t="shared" si="254"/>
        <v>0</v>
      </c>
      <c r="Q479" s="327">
        <f t="shared" si="254"/>
        <v>0</v>
      </c>
      <c r="R479" s="327">
        <f t="shared" si="254"/>
        <v>0</v>
      </c>
      <c r="S479" s="327">
        <f t="shared" si="254"/>
        <v>0</v>
      </c>
      <c r="T479" s="327">
        <f t="shared" si="254"/>
        <v>0</v>
      </c>
      <c r="U479" s="327">
        <f t="shared" si="254"/>
        <v>0</v>
      </c>
      <c r="V479" s="327">
        <f t="shared" si="254"/>
        <v>0</v>
      </c>
      <c r="W479" s="327">
        <f t="shared" si="251"/>
        <v>0</v>
      </c>
      <c r="X479" s="327">
        <f t="shared" ref="X479:AA479" si="255">X350</f>
        <v>0</v>
      </c>
      <c r="Y479" s="327">
        <f t="shared" si="255"/>
        <v>0</v>
      </c>
      <c r="Z479" s="327">
        <f t="shared" si="255"/>
        <v>0</v>
      </c>
      <c r="AA479" s="327">
        <f t="shared" si="255"/>
        <v>0</v>
      </c>
      <c r="AB479" s="327">
        <f t="shared" ref="AB479:AE479" si="256">AB350</f>
        <v>0</v>
      </c>
      <c r="AC479" s="327">
        <f t="shared" si="256"/>
        <v>0</v>
      </c>
      <c r="AD479" s="327">
        <f t="shared" si="256"/>
        <v>0</v>
      </c>
      <c r="AE479" s="327">
        <f t="shared" si="256"/>
        <v>0</v>
      </c>
    </row>
    <row r="480" spans="1:31">
      <c r="B480" s="19" t="str">
        <f t="shared" si="248"/>
        <v/>
      </c>
      <c r="C480" s="467" t="str">
        <f t="shared" si="249"/>
        <v/>
      </c>
      <c r="D480" s="19" t="str">
        <f t="shared" si="249"/>
        <v/>
      </c>
      <c r="E480" s="52"/>
      <c r="F480" s="52"/>
      <c r="G480" s="52"/>
      <c r="H480" s="52"/>
      <c r="I480" s="52"/>
      <c r="J480" s="327">
        <f t="shared" ref="J480:V480" si="257">J351</f>
        <v>0</v>
      </c>
      <c r="K480" s="327">
        <f t="shared" si="257"/>
        <v>0</v>
      </c>
      <c r="L480" s="327">
        <f t="shared" si="257"/>
        <v>0</v>
      </c>
      <c r="M480" s="327">
        <f t="shared" si="257"/>
        <v>0</v>
      </c>
      <c r="N480" s="327">
        <f t="shared" si="257"/>
        <v>0</v>
      </c>
      <c r="O480" s="327">
        <f t="shared" si="257"/>
        <v>0</v>
      </c>
      <c r="P480" s="327">
        <f t="shared" si="257"/>
        <v>0</v>
      </c>
      <c r="Q480" s="327">
        <f t="shared" si="257"/>
        <v>0</v>
      </c>
      <c r="R480" s="327">
        <f t="shared" si="257"/>
        <v>0</v>
      </c>
      <c r="S480" s="327">
        <f t="shared" si="257"/>
        <v>0</v>
      </c>
      <c r="T480" s="327">
        <f t="shared" si="257"/>
        <v>0</v>
      </c>
      <c r="U480" s="327">
        <f t="shared" si="257"/>
        <v>0</v>
      </c>
      <c r="V480" s="327">
        <f t="shared" si="257"/>
        <v>0</v>
      </c>
      <c r="W480" s="327">
        <f t="shared" si="251"/>
        <v>0</v>
      </c>
      <c r="X480" s="327">
        <f t="shared" ref="X480:AA480" si="258">X351</f>
        <v>0</v>
      </c>
      <c r="Y480" s="327">
        <f t="shared" si="258"/>
        <v>0</v>
      </c>
      <c r="Z480" s="327">
        <f t="shared" si="258"/>
        <v>0</v>
      </c>
      <c r="AA480" s="327">
        <f t="shared" si="258"/>
        <v>0</v>
      </c>
      <c r="AB480" s="327">
        <f t="shared" ref="AB480:AE480" si="259">AB351</f>
        <v>0</v>
      </c>
      <c r="AC480" s="327">
        <f t="shared" si="259"/>
        <v>0</v>
      </c>
      <c r="AD480" s="327">
        <f t="shared" si="259"/>
        <v>0</v>
      </c>
      <c r="AE480" s="327">
        <f t="shared" si="259"/>
        <v>0</v>
      </c>
    </row>
    <row r="481" spans="2:31">
      <c r="B481" s="19" t="str">
        <f t="shared" si="248"/>
        <v/>
      </c>
      <c r="C481" s="467" t="str">
        <f t="shared" si="249"/>
        <v/>
      </c>
      <c r="D481" s="19" t="str">
        <f t="shared" si="249"/>
        <v/>
      </c>
      <c r="E481" s="52"/>
      <c r="F481" s="52"/>
      <c r="G481" s="52"/>
      <c r="H481" s="52"/>
      <c r="I481" s="52"/>
      <c r="J481" s="327">
        <f t="shared" ref="J481:V481" si="260">J352</f>
        <v>0</v>
      </c>
      <c r="K481" s="327">
        <f t="shared" si="260"/>
        <v>0</v>
      </c>
      <c r="L481" s="327">
        <f t="shared" si="260"/>
        <v>0</v>
      </c>
      <c r="M481" s="327">
        <f t="shared" si="260"/>
        <v>0</v>
      </c>
      <c r="N481" s="327">
        <f t="shared" si="260"/>
        <v>0</v>
      </c>
      <c r="O481" s="327">
        <f t="shared" si="260"/>
        <v>0</v>
      </c>
      <c r="P481" s="327">
        <f t="shared" si="260"/>
        <v>0</v>
      </c>
      <c r="Q481" s="327">
        <f t="shared" si="260"/>
        <v>0</v>
      </c>
      <c r="R481" s="327">
        <f t="shared" si="260"/>
        <v>0</v>
      </c>
      <c r="S481" s="327">
        <f t="shared" si="260"/>
        <v>0</v>
      </c>
      <c r="T481" s="327">
        <f t="shared" si="260"/>
        <v>0</v>
      </c>
      <c r="U481" s="327">
        <f t="shared" si="260"/>
        <v>0</v>
      </c>
      <c r="V481" s="327">
        <f t="shared" si="260"/>
        <v>0</v>
      </c>
      <c r="W481" s="327">
        <f t="shared" si="251"/>
        <v>0</v>
      </c>
      <c r="X481" s="327">
        <f t="shared" ref="X481:AA481" si="261">X352</f>
        <v>0</v>
      </c>
      <c r="Y481" s="327">
        <f t="shared" si="261"/>
        <v>0</v>
      </c>
      <c r="Z481" s="327">
        <f t="shared" si="261"/>
        <v>0</v>
      </c>
      <c r="AA481" s="327">
        <f t="shared" si="261"/>
        <v>0</v>
      </c>
      <c r="AB481" s="327">
        <f t="shared" ref="AB481:AE481" si="262">AB352</f>
        <v>0</v>
      </c>
      <c r="AC481" s="327">
        <f t="shared" si="262"/>
        <v>0</v>
      </c>
      <c r="AD481" s="327">
        <f t="shared" si="262"/>
        <v>0</v>
      </c>
      <c r="AE481" s="327">
        <f t="shared" si="262"/>
        <v>0</v>
      </c>
    </row>
    <row r="482" spans="2:31">
      <c r="B482" s="19" t="str">
        <f t="shared" si="248"/>
        <v/>
      </c>
      <c r="C482" s="467" t="str">
        <f t="shared" si="249"/>
        <v/>
      </c>
      <c r="D482" s="19" t="str">
        <f t="shared" si="249"/>
        <v/>
      </c>
      <c r="E482" s="52"/>
      <c r="F482" s="52"/>
      <c r="G482" s="52"/>
      <c r="H482" s="52"/>
      <c r="I482" s="52"/>
      <c r="J482" s="327">
        <f t="shared" ref="J482:V482" si="263">J353</f>
        <v>0</v>
      </c>
      <c r="K482" s="327">
        <f t="shared" si="263"/>
        <v>0</v>
      </c>
      <c r="L482" s="327">
        <f t="shared" si="263"/>
        <v>0</v>
      </c>
      <c r="M482" s="327">
        <f t="shared" si="263"/>
        <v>0</v>
      </c>
      <c r="N482" s="327">
        <f t="shared" si="263"/>
        <v>0</v>
      </c>
      <c r="O482" s="327">
        <f t="shared" si="263"/>
        <v>0</v>
      </c>
      <c r="P482" s="327">
        <f t="shared" si="263"/>
        <v>0</v>
      </c>
      <c r="Q482" s="327">
        <f t="shared" si="263"/>
        <v>0</v>
      </c>
      <c r="R482" s="327">
        <f t="shared" si="263"/>
        <v>0</v>
      </c>
      <c r="S482" s="327">
        <f t="shared" si="263"/>
        <v>0</v>
      </c>
      <c r="T482" s="327">
        <f t="shared" si="263"/>
        <v>0</v>
      </c>
      <c r="U482" s="327">
        <f t="shared" si="263"/>
        <v>0</v>
      </c>
      <c r="V482" s="327">
        <f t="shared" si="263"/>
        <v>0</v>
      </c>
      <c r="W482" s="327">
        <f t="shared" si="251"/>
        <v>0</v>
      </c>
      <c r="X482" s="327">
        <f t="shared" ref="X482:AA482" si="264">X353</f>
        <v>0</v>
      </c>
      <c r="Y482" s="327">
        <f t="shared" si="264"/>
        <v>0</v>
      </c>
      <c r="Z482" s="327">
        <f t="shared" si="264"/>
        <v>0</v>
      </c>
      <c r="AA482" s="327">
        <f t="shared" si="264"/>
        <v>0</v>
      </c>
      <c r="AB482" s="327">
        <f t="shared" ref="AB482:AE482" si="265">AB353</f>
        <v>0</v>
      </c>
      <c r="AC482" s="327">
        <f t="shared" si="265"/>
        <v>0</v>
      </c>
      <c r="AD482" s="327">
        <f t="shared" si="265"/>
        <v>0</v>
      </c>
      <c r="AE482" s="327">
        <f t="shared" si="265"/>
        <v>0</v>
      </c>
    </row>
    <row r="483" spans="2:31">
      <c r="B483" s="19" t="str">
        <f t="shared" si="248"/>
        <v/>
      </c>
      <c r="C483" s="467" t="str">
        <f t="shared" si="249"/>
        <v/>
      </c>
      <c r="D483" s="19" t="str">
        <f t="shared" si="249"/>
        <v/>
      </c>
      <c r="E483" s="52"/>
      <c r="F483" s="52"/>
      <c r="G483" s="52"/>
      <c r="H483" s="52"/>
      <c r="I483" s="52"/>
      <c r="J483" s="327">
        <f t="shared" ref="J483:V483" si="266">J354</f>
        <v>0</v>
      </c>
      <c r="K483" s="327">
        <f t="shared" si="266"/>
        <v>0</v>
      </c>
      <c r="L483" s="327">
        <f t="shared" si="266"/>
        <v>0</v>
      </c>
      <c r="M483" s="327">
        <f t="shared" si="266"/>
        <v>0</v>
      </c>
      <c r="N483" s="327">
        <f t="shared" si="266"/>
        <v>0</v>
      </c>
      <c r="O483" s="327">
        <f t="shared" si="266"/>
        <v>0</v>
      </c>
      <c r="P483" s="327">
        <f t="shared" si="266"/>
        <v>0</v>
      </c>
      <c r="Q483" s="327">
        <f t="shared" si="266"/>
        <v>0</v>
      </c>
      <c r="R483" s="327">
        <f t="shared" si="266"/>
        <v>0</v>
      </c>
      <c r="S483" s="327">
        <f t="shared" si="266"/>
        <v>0</v>
      </c>
      <c r="T483" s="327">
        <f t="shared" si="266"/>
        <v>0</v>
      </c>
      <c r="U483" s="327">
        <f t="shared" si="266"/>
        <v>0</v>
      </c>
      <c r="V483" s="327">
        <f t="shared" si="266"/>
        <v>0</v>
      </c>
      <c r="W483" s="327">
        <f t="shared" si="251"/>
        <v>0</v>
      </c>
      <c r="X483" s="327">
        <f t="shared" ref="X483:AA483" si="267">X354</f>
        <v>0</v>
      </c>
      <c r="Y483" s="327">
        <f t="shared" si="267"/>
        <v>0</v>
      </c>
      <c r="Z483" s="327">
        <f t="shared" si="267"/>
        <v>0</v>
      </c>
      <c r="AA483" s="327">
        <f t="shared" si="267"/>
        <v>0</v>
      </c>
      <c r="AB483" s="327">
        <f t="shared" ref="AB483:AE483" si="268">AB354</f>
        <v>0</v>
      </c>
      <c r="AC483" s="327">
        <f t="shared" si="268"/>
        <v>0</v>
      </c>
      <c r="AD483" s="327">
        <f t="shared" si="268"/>
        <v>0</v>
      </c>
      <c r="AE483" s="327">
        <f t="shared" si="268"/>
        <v>0</v>
      </c>
    </row>
    <row r="484" spans="2:31">
      <c r="B484" s="19" t="str">
        <f t="shared" si="248"/>
        <v/>
      </c>
      <c r="C484" s="467" t="str">
        <f t="shared" si="249"/>
        <v/>
      </c>
      <c r="D484" s="19" t="str">
        <f t="shared" si="249"/>
        <v/>
      </c>
      <c r="E484" s="52"/>
      <c r="F484" s="52"/>
      <c r="G484" s="52"/>
      <c r="H484" s="52"/>
      <c r="I484" s="52"/>
      <c r="J484" s="327">
        <f t="shared" ref="J484:V484" si="269">J355</f>
        <v>0</v>
      </c>
      <c r="K484" s="327">
        <f t="shared" si="269"/>
        <v>0</v>
      </c>
      <c r="L484" s="327">
        <f t="shared" si="269"/>
        <v>0</v>
      </c>
      <c r="M484" s="327">
        <f t="shared" si="269"/>
        <v>0</v>
      </c>
      <c r="N484" s="327">
        <f t="shared" si="269"/>
        <v>0</v>
      </c>
      <c r="O484" s="327">
        <f t="shared" si="269"/>
        <v>0</v>
      </c>
      <c r="P484" s="327">
        <f t="shared" si="269"/>
        <v>0</v>
      </c>
      <c r="Q484" s="327">
        <f t="shared" si="269"/>
        <v>0</v>
      </c>
      <c r="R484" s="327">
        <f t="shared" si="269"/>
        <v>0</v>
      </c>
      <c r="S484" s="327">
        <f t="shared" si="269"/>
        <v>0</v>
      </c>
      <c r="T484" s="327">
        <f t="shared" si="269"/>
        <v>0</v>
      </c>
      <c r="U484" s="327">
        <f t="shared" si="269"/>
        <v>0</v>
      </c>
      <c r="V484" s="327">
        <f t="shared" si="269"/>
        <v>0</v>
      </c>
      <c r="W484" s="327">
        <f t="shared" si="251"/>
        <v>0</v>
      </c>
      <c r="X484" s="327">
        <f t="shared" ref="X484:AA484" si="270">X355</f>
        <v>0</v>
      </c>
      <c r="Y484" s="327">
        <f t="shared" si="270"/>
        <v>0</v>
      </c>
      <c r="Z484" s="327">
        <f t="shared" si="270"/>
        <v>0</v>
      </c>
      <c r="AA484" s="327">
        <f t="shared" si="270"/>
        <v>0</v>
      </c>
      <c r="AB484" s="327">
        <f t="shared" ref="AB484:AE484" si="271">AB355</f>
        <v>0</v>
      </c>
      <c r="AC484" s="327">
        <f t="shared" si="271"/>
        <v>0</v>
      </c>
      <c r="AD484" s="327">
        <f t="shared" si="271"/>
        <v>0</v>
      </c>
      <c r="AE484" s="327">
        <f t="shared" si="271"/>
        <v>0</v>
      </c>
    </row>
    <row r="485" spans="2:31">
      <c r="B485" s="19" t="str">
        <f t="shared" si="248"/>
        <v/>
      </c>
      <c r="C485" s="467" t="str">
        <f t="shared" si="249"/>
        <v/>
      </c>
      <c r="D485" s="19" t="str">
        <f t="shared" si="249"/>
        <v/>
      </c>
      <c r="E485" s="52"/>
      <c r="F485" s="52"/>
      <c r="G485" s="52"/>
      <c r="H485" s="52"/>
      <c r="I485" s="52"/>
      <c r="J485" s="327">
        <f t="shared" ref="J485:V485" si="272">J356</f>
        <v>0</v>
      </c>
      <c r="K485" s="327">
        <f t="shared" si="272"/>
        <v>0</v>
      </c>
      <c r="L485" s="327">
        <f t="shared" si="272"/>
        <v>0</v>
      </c>
      <c r="M485" s="327">
        <f t="shared" si="272"/>
        <v>0</v>
      </c>
      <c r="N485" s="327">
        <f t="shared" si="272"/>
        <v>0</v>
      </c>
      <c r="O485" s="327">
        <f t="shared" si="272"/>
        <v>0</v>
      </c>
      <c r="P485" s="327">
        <f t="shared" si="272"/>
        <v>0</v>
      </c>
      <c r="Q485" s="327">
        <f t="shared" si="272"/>
        <v>0</v>
      </c>
      <c r="R485" s="327">
        <f t="shared" si="272"/>
        <v>0</v>
      </c>
      <c r="S485" s="327">
        <f t="shared" si="272"/>
        <v>0</v>
      </c>
      <c r="T485" s="327">
        <f t="shared" si="272"/>
        <v>0</v>
      </c>
      <c r="U485" s="327">
        <f t="shared" si="272"/>
        <v>0</v>
      </c>
      <c r="V485" s="327">
        <f t="shared" si="272"/>
        <v>0</v>
      </c>
      <c r="W485" s="327">
        <f t="shared" si="251"/>
        <v>0</v>
      </c>
      <c r="X485" s="327">
        <f t="shared" ref="X485:AA485" si="273">X356</f>
        <v>0</v>
      </c>
      <c r="Y485" s="327">
        <f t="shared" si="273"/>
        <v>0</v>
      </c>
      <c r="Z485" s="327">
        <f t="shared" si="273"/>
        <v>0</v>
      </c>
      <c r="AA485" s="327">
        <f t="shared" si="273"/>
        <v>0</v>
      </c>
      <c r="AB485" s="327">
        <f t="shared" ref="AB485:AE485" si="274">AB356</f>
        <v>0</v>
      </c>
      <c r="AC485" s="327">
        <f t="shared" si="274"/>
        <v>0</v>
      </c>
      <c r="AD485" s="327">
        <f t="shared" si="274"/>
        <v>0</v>
      </c>
      <c r="AE485" s="327">
        <f t="shared" si="274"/>
        <v>0</v>
      </c>
    </row>
    <row r="486" spans="2:31">
      <c r="B486" s="19" t="str">
        <f t="shared" si="248"/>
        <v/>
      </c>
      <c r="C486" s="467" t="str">
        <f t="shared" si="249"/>
        <v/>
      </c>
      <c r="D486" s="19" t="str">
        <f t="shared" si="249"/>
        <v/>
      </c>
      <c r="E486" s="52"/>
      <c r="F486" s="52"/>
      <c r="G486" s="52"/>
      <c r="H486" s="52"/>
      <c r="I486" s="52"/>
      <c r="J486" s="327">
        <f t="shared" ref="J486:V486" si="275">J357</f>
        <v>0</v>
      </c>
      <c r="K486" s="327">
        <f t="shared" si="275"/>
        <v>0</v>
      </c>
      <c r="L486" s="327">
        <f t="shared" si="275"/>
        <v>0</v>
      </c>
      <c r="M486" s="327">
        <f t="shared" si="275"/>
        <v>0</v>
      </c>
      <c r="N486" s="327">
        <f t="shared" si="275"/>
        <v>0</v>
      </c>
      <c r="O486" s="327">
        <f t="shared" si="275"/>
        <v>0</v>
      </c>
      <c r="P486" s="327">
        <f t="shared" si="275"/>
        <v>0</v>
      </c>
      <c r="Q486" s="327">
        <f t="shared" si="275"/>
        <v>0</v>
      </c>
      <c r="R486" s="327">
        <f t="shared" si="275"/>
        <v>0</v>
      </c>
      <c r="S486" s="327">
        <f t="shared" si="275"/>
        <v>0</v>
      </c>
      <c r="T486" s="327">
        <f t="shared" si="275"/>
        <v>0</v>
      </c>
      <c r="U486" s="327">
        <f t="shared" si="275"/>
        <v>0</v>
      </c>
      <c r="V486" s="327">
        <f t="shared" si="275"/>
        <v>0</v>
      </c>
      <c r="W486" s="327">
        <f t="shared" si="251"/>
        <v>0</v>
      </c>
      <c r="X486" s="327">
        <f t="shared" ref="X486:AA486" si="276">X357</f>
        <v>0</v>
      </c>
      <c r="Y486" s="327">
        <f t="shared" si="276"/>
        <v>0</v>
      </c>
      <c r="Z486" s="327">
        <f t="shared" si="276"/>
        <v>0</v>
      </c>
      <c r="AA486" s="327">
        <f t="shared" si="276"/>
        <v>0</v>
      </c>
      <c r="AB486" s="327">
        <f t="shared" ref="AB486:AE486" si="277">AB357</f>
        <v>0</v>
      </c>
      <c r="AC486" s="327">
        <f t="shared" si="277"/>
        <v>0</v>
      </c>
      <c r="AD486" s="327">
        <f t="shared" si="277"/>
        <v>0</v>
      </c>
      <c r="AE486" s="327">
        <f t="shared" si="277"/>
        <v>0</v>
      </c>
    </row>
    <row r="487" spans="2:31">
      <c r="B487" s="19" t="str">
        <f t="shared" si="248"/>
        <v/>
      </c>
      <c r="C487" s="467" t="str">
        <f t="shared" si="249"/>
        <v/>
      </c>
      <c r="D487" s="19" t="str">
        <f t="shared" si="249"/>
        <v/>
      </c>
      <c r="E487" s="52"/>
      <c r="F487" s="52"/>
      <c r="G487" s="52"/>
      <c r="H487" s="52"/>
      <c r="I487" s="52"/>
      <c r="J487" s="327">
        <f t="shared" ref="J487:V487" si="278">J358</f>
        <v>0</v>
      </c>
      <c r="K487" s="327">
        <f t="shared" si="278"/>
        <v>0</v>
      </c>
      <c r="L487" s="327">
        <f t="shared" si="278"/>
        <v>0</v>
      </c>
      <c r="M487" s="327">
        <f t="shared" si="278"/>
        <v>0</v>
      </c>
      <c r="N487" s="327">
        <f t="shared" si="278"/>
        <v>0</v>
      </c>
      <c r="O487" s="327">
        <f t="shared" si="278"/>
        <v>0</v>
      </c>
      <c r="P487" s="327">
        <f t="shared" si="278"/>
        <v>0</v>
      </c>
      <c r="Q487" s="327">
        <f t="shared" si="278"/>
        <v>0</v>
      </c>
      <c r="R487" s="327">
        <f t="shared" si="278"/>
        <v>0</v>
      </c>
      <c r="S487" s="327">
        <f t="shared" si="278"/>
        <v>0</v>
      </c>
      <c r="T487" s="327">
        <f t="shared" si="278"/>
        <v>0</v>
      </c>
      <c r="U487" s="327">
        <f t="shared" si="278"/>
        <v>0</v>
      </c>
      <c r="V487" s="327">
        <f t="shared" si="278"/>
        <v>0</v>
      </c>
      <c r="W487" s="327">
        <f t="shared" si="251"/>
        <v>0</v>
      </c>
      <c r="X487" s="327">
        <f t="shared" ref="X487:AA487" si="279">X358</f>
        <v>0</v>
      </c>
      <c r="Y487" s="327">
        <f t="shared" si="279"/>
        <v>0</v>
      </c>
      <c r="Z487" s="327">
        <f t="shared" si="279"/>
        <v>0</v>
      </c>
      <c r="AA487" s="327">
        <f t="shared" si="279"/>
        <v>0</v>
      </c>
      <c r="AB487" s="327">
        <f t="shared" ref="AB487:AE487" si="280">AB358</f>
        <v>0</v>
      </c>
      <c r="AC487" s="327">
        <f t="shared" si="280"/>
        <v>0</v>
      </c>
      <c r="AD487" s="327">
        <f t="shared" si="280"/>
        <v>0</v>
      </c>
      <c r="AE487" s="327">
        <f t="shared" si="280"/>
        <v>0</v>
      </c>
    </row>
    <row r="488" spans="2:31">
      <c r="B488" s="19" t="str">
        <f t="shared" si="248"/>
        <v/>
      </c>
      <c r="C488" s="467" t="str">
        <f t="shared" si="249"/>
        <v/>
      </c>
      <c r="D488" s="19" t="str">
        <f t="shared" si="249"/>
        <v/>
      </c>
      <c r="E488" s="52"/>
      <c r="F488" s="52"/>
      <c r="G488" s="52"/>
      <c r="H488" s="52"/>
      <c r="I488" s="52"/>
      <c r="J488" s="327">
        <f t="shared" ref="J488:V488" si="281">J359</f>
        <v>0</v>
      </c>
      <c r="K488" s="327">
        <f t="shared" si="281"/>
        <v>0</v>
      </c>
      <c r="L488" s="327">
        <f t="shared" si="281"/>
        <v>0</v>
      </c>
      <c r="M488" s="327">
        <f t="shared" si="281"/>
        <v>0</v>
      </c>
      <c r="N488" s="327">
        <f t="shared" si="281"/>
        <v>0</v>
      </c>
      <c r="O488" s="327">
        <f t="shared" si="281"/>
        <v>0</v>
      </c>
      <c r="P488" s="327">
        <f t="shared" si="281"/>
        <v>0</v>
      </c>
      <c r="Q488" s="327">
        <f t="shared" si="281"/>
        <v>0</v>
      </c>
      <c r="R488" s="327">
        <f t="shared" si="281"/>
        <v>0</v>
      </c>
      <c r="S488" s="327">
        <f t="shared" si="281"/>
        <v>0</v>
      </c>
      <c r="T488" s="327">
        <f t="shared" si="281"/>
        <v>0</v>
      </c>
      <c r="U488" s="327">
        <f t="shared" si="281"/>
        <v>0</v>
      </c>
      <c r="V488" s="327">
        <f t="shared" si="281"/>
        <v>0</v>
      </c>
      <c r="W488" s="327">
        <f t="shared" si="251"/>
        <v>0</v>
      </c>
      <c r="X488" s="327">
        <f t="shared" ref="X488:AA488" si="282">X359</f>
        <v>0</v>
      </c>
      <c r="Y488" s="327">
        <f t="shared" si="282"/>
        <v>0</v>
      </c>
      <c r="Z488" s="327">
        <f t="shared" si="282"/>
        <v>0</v>
      </c>
      <c r="AA488" s="327">
        <f t="shared" si="282"/>
        <v>0</v>
      </c>
      <c r="AB488" s="327">
        <f t="shared" ref="AB488:AE488" si="283">AB359</f>
        <v>0</v>
      </c>
      <c r="AC488" s="327">
        <f t="shared" si="283"/>
        <v>0</v>
      </c>
      <c r="AD488" s="327">
        <f t="shared" si="283"/>
        <v>0</v>
      </c>
      <c r="AE488" s="327">
        <f t="shared" si="283"/>
        <v>0</v>
      </c>
    </row>
    <row r="489" spans="2:31">
      <c r="B489" s="19" t="str">
        <f t="shared" si="248"/>
        <v/>
      </c>
      <c r="C489" s="467" t="str">
        <f t="shared" si="249"/>
        <v/>
      </c>
      <c r="D489" s="19" t="str">
        <f t="shared" si="249"/>
        <v/>
      </c>
      <c r="E489" s="52"/>
      <c r="F489" s="52"/>
      <c r="G489" s="52"/>
      <c r="H489" s="52"/>
      <c r="I489" s="52"/>
      <c r="J489" s="327">
        <f t="shared" ref="J489:V489" si="284">J360</f>
        <v>0</v>
      </c>
      <c r="K489" s="327">
        <f t="shared" si="284"/>
        <v>0</v>
      </c>
      <c r="L489" s="327">
        <f t="shared" si="284"/>
        <v>0</v>
      </c>
      <c r="M489" s="327">
        <f t="shared" si="284"/>
        <v>0</v>
      </c>
      <c r="N489" s="327">
        <f t="shared" si="284"/>
        <v>0</v>
      </c>
      <c r="O489" s="327">
        <f t="shared" si="284"/>
        <v>0</v>
      </c>
      <c r="P489" s="327">
        <f t="shared" si="284"/>
        <v>0</v>
      </c>
      <c r="Q489" s="327">
        <f t="shared" si="284"/>
        <v>0</v>
      </c>
      <c r="R489" s="327">
        <f t="shared" si="284"/>
        <v>0</v>
      </c>
      <c r="S489" s="327">
        <f t="shared" si="284"/>
        <v>0</v>
      </c>
      <c r="T489" s="327">
        <f t="shared" si="284"/>
        <v>0</v>
      </c>
      <c r="U489" s="327">
        <f t="shared" si="284"/>
        <v>0</v>
      </c>
      <c r="V489" s="327">
        <f t="shared" si="284"/>
        <v>0</v>
      </c>
      <c r="W489" s="327">
        <f t="shared" si="251"/>
        <v>0</v>
      </c>
      <c r="X489" s="327">
        <f t="shared" ref="X489:AA489" si="285">X360</f>
        <v>0</v>
      </c>
      <c r="Y489" s="327">
        <f t="shared" si="285"/>
        <v>0</v>
      </c>
      <c r="Z489" s="327">
        <f t="shared" si="285"/>
        <v>0</v>
      </c>
      <c r="AA489" s="327">
        <f t="shared" si="285"/>
        <v>0</v>
      </c>
      <c r="AB489" s="327">
        <f t="shared" ref="AB489:AE489" si="286">AB360</f>
        <v>0</v>
      </c>
      <c r="AC489" s="327">
        <f t="shared" si="286"/>
        <v>0</v>
      </c>
      <c r="AD489" s="327">
        <f t="shared" si="286"/>
        <v>0</v>
      </c>
      <c r="AE489" s="327">
        <f t="shared" si="286"/>
        <v>0</v>
      </c>
    </row>
    <row r="490" spans="2:31">
      <c r="B490" s="19" t="str">
        <f t="shared" si="248"/>
        <v/>
      </c>
      <c r="C490" s="467" t="str">
        <f t="shared" si="249"/>
        <v/>
      </c>
      <c r="D490" s="19" t="str">
        <f t="shared" si="249"/>
        <v/>
      </c>
      <c r="E490" s="52"/>
      <c r="F490" s="52"/>
      <c r="G490" s="52"/>
      <c r="H490" s="52"/>
      <c r="I490" s="52"/>
      <c r="J490" s="327">
        <f t="shared" ref="J490:V490" si="287">J361</f>
        <v>0</v>
      </c>
      <c r="K490" s="327">
        <f t="shared" si="287"/>
        <v>0</v>
      </c>
      <c r="L490" s="327">
        <f t="shared" si="287"/>
        <v>0</v>
      </c>
      <c r="M490" s="327">
        <f t="shared" si="287"/>
        <v>0</v>
      </c>
      <c r="N490" s="327">
        <f t="shared" si="287"/>
        <v>0</v>
      </c>
      <c r="O490" s="327">
        <f t="shared" si="287"/>
        <v>0</v>
      </c>
      <c r="P490" s="327">
        <f t="shared" si="287"/>
        <v>0</v>
      </c>
      <c r="Q490" s="327">
        <f t="shared" si="287"/>
        <v>0</v>
      </c>
      <c r="R490" s="327">
        <f t="shared" si="287"/>
        <v>0</v>
      </c>
      <c r="S490" s="327">
        <f t="shared" si="287"/>
        <v>0</v>
      </c>
      <c r="T490" s="327">
        <f t="shared" si="287"/>
        <v>0</v>
      </c>
      <c r="U490" s="327">
        <f t="shared" si="287"/>
        <v>0</v>
      </c>
      <c r="V490" s="327">
        <f t="shared" si="287"/>
        <v>0</v>
      </c>
      <c r="W490" s="327">
        <f t="shared" si="251"/>
        <v>0</v>
      </c>
      <c r="X490" s="327">
        <f t="shared" ref="X490:AA490" si="288">X361</f>
        <v>0</v>
      </c>
      <c r="Y490" s="327">
        <f t="shared" si="288"/>
        <v>0</v>
      </c>
      <c r="Z490" s="327">
        <f t="shared" si="288"/>
        <v>0</v>
      </c>
      <c r="AA490" s="327">
        <f t="shared" si="288"/>
        <v>0</v>
      </c>
      <c r="AB490" s="327">
        <f t="shared" ref="AB490:AE490" si="289">AB361</f>
        <v>0</v>
      </c>
      <c r="AC490" s="327">
        <f t="shared" si="289"/>
        <v>0</v>
      </c>
      <c r="AD490" s="327">
        <f t="shared" si="289"/>
        <v>0</v>
      </c>
      <c r="AE490" s="327">
        <f t="shared" si="289"/>
        <v>0</v>
      </c>
    </row>
    <row r="491" spans="2:31">
      <c r="B491" s="19" t="str">
        <f t="shared" si="248"/>
        <v/>
      </c>
      <c r="C491" s="467" t="str">
        <f t="shared" si="249"/>
        <v/>
      </c>
      <c r="D491" s="19" t="str">
        <f t="shared" si="249"/>
        <v/>
      </c>
      <c r="E491" s="52"/>
      <c r="F491" s="52"/>
      <c r="G491" s="52"/>
      <c r="H491" s="52"/>
      <c r="I491" s="52"/>
      <c r="J491" s="327">
        <f t="shared" ref="J491:V491" si="290">J362</f>
        <v>0</v>
      </c>
      <c r="K491" s="327">
        <f t="shared" si="290"/>
        <v>0</v>
      </c>
      <c r="L491" s="327">
        <f t="shared" si="290"/>
        <v>0</v>
      </c>
      <c r="M491" s="327">
        <f t="shared" si="290"/>
        <v>0</v>
      </c>
      <c r="N491" s="327">
        <f t="shared" si="290"/>
        <v>0</v>
      </c>
      <c r="O491" s="327">
        <f t="shared" si="290"/>
        <v>0</v>
      </c>
      <c r="P491" s="327">
        <f t="shared" si="290"/>
        <v>0</v>
      </c>
      <c r="Q491" s="327">
        <f t="shared" si="290"/>
        <v>0</v>
      </c>
      <c r="R491" s="327">
        <f t="shared" si="290"/>
        <v>0</v>
      </c>
      <c r="S491" s="327">
        <f t="shared" si="290"/>
        <v>0</v>
      </c>
      <c r="T491" s="327">
        <f t="shared" si="290"/>
        <v>0</v>
      </c>
      <c r="U491" s="327">
        <f t="shared" si="290"/>
        <v>0</v>
      </c>
      <c r="V491" s="327">
        <f t="shared" si="290"/>
        <v>0</v>
      </c>
      <c r="W491" s="327">
        <f t="shared" si="251"/>
        <v>0</v>
      </c>
      <c r="X491" s="327">
        <f t="shared" ref="X491:AA491" si="291">X362</f>
        <v>0</v>
      </c>
      <c r="Y491" s="327">
        <f t="shared" si="291"/>
        <v>0</v>
      </c>
      <c r="Z491" s="327">
        <f t="shared" si="291"/>
        <v>0</v>
      </c>
      <c r="AA491" s="327">
        <f t="shared" si="291"/>
        <v>0</v>
      </c>
      <c r="AB491" s="327">
        <f t="shared" ref="AB491:AE491" si="292">AB362</f>
        <v>0</v>
      </c>
      <c r="AC491" s="327">
        <f t="shared" si="292"/>
        <v>0</v>
      </c>
      <c r="AD491" s="327">
        <f t="shared" si="292"/>
        <v>0</v>
      </c>
      <c r="AE491" s="327">
        <f t="shared" si="292"/>
        <v>0</v>
      </c>
    </row>
    <row r="492" spans="2:31">
      <c r="B492" s="19" t="str">
        <f t="shared" si="248"/>
        <v/>
      </c>
      <c r="C492" s="467" t="str">
        <f t="shared" si="249"/>
        <v/>
      </c>
      <c r="D492" s="19" t="str">
        <f t="shared" si="249"/>
        <v/>
      </c>
      <c r="E492" s="52"/>
      <c r="F492" s="52"/>
      <c r="G492" s="52"/>
      <c r="H492" s="52"/>
      <c r="I492" s="52"/>
      <c r="J492" s="327">
        <f t="shared" ref="J492:V492" si="293">J363</f>
        <v>0</v>
      </c>
      <c r="K492" s="327">
        <f t="shared" si="293"/>
        <v>0</v>
      </c>
      <c r="L492" s="327">
        <f t="shared" si="293"/>
        <v>0</v>
      </c>
      <c r="M492" s="327">
        <f t="shared" si="293"/>
        <v>0</v>
      </c>
      <c r="N492" s="327">
        <f t="shared" si="293"/>
        <v>0</v>
      </c>
      <c r="O492" s="327">
        <f t="shared" si="293"/>
        <v>0</v>
      </c>
      <c r="P492" s="327">
        <f t="shared" si="293"/>
        <v>0</v>
      </c>
      <c r="Q492" s="327">
        <f t="shared" si="293"/>
        <v>0</v>
      </c>
      <c r="R492" s="327">
        <f t="shared" si="293"/>
        <v>0</v>
      </c>
      <c r="S492" s="327">
        <f t="shared" si="293"/>
        <v>0</v>
      </c>
      <c r="T492" s="327">
        <f t="shared" si="293"/>
        <v>0</v>
      </c>
      <c r="U492" s="327">
        <f t="shared" si="293"/>
        <v>0</v>
      </c>
      <c r="V492" s="327">
        <f t="shared" si="293"/>
        <v>0</v>
      </c>
      <c r="W492" s="327">
        <f t="shared" si="251"/>
        <v>0</v>
      </c>
      <c r="X492" s="327">
        <f t="shared" ref="X492:AA492" si="294">X363</f>
        <v>0</v>
      </c>
      <c r="Y492" s="327">
        <f t="shared" si="294"/>
        <v>0</v>
      </c>
      <c r="Z492" s="327">
        <f t="shared" si="294"/>
        <v>0</v>
      </c>
      <c r="AA492" s="327">
        <f t="shared" si="294"/>
        <v>0</v>
      </c>
      <c r="AB492" s="327">
        <f t="shared" ref="AB492:AE492" si="295">AB363</f>
        <v>0</v>
      </c>
      <c r="AC492" s="327">
        <f t="shared" si="295"/>
        <v>0</v>
      </c>
      <c r="AD492" s="327">
        <f t="shared" si="295"/>
        <v>0</v>
      </c>
      <c r="AE492" s="327">
        <f t="shared" si="295"/>
        <v>0</v>
      </c>
    </row>
    <row r="493" spans="2:31">
      <c r="B493" s="19" t="str">
        <f t="shared" si="248"/>
        <v/>
      </c>
      <c r="C493" s="467" t="str">
        <f t="shared" si="249"/>
        <v/>
      </c>
      <c r="D493" s="19" t="str">
        <f t="shared" si="249"/>
        <v/>
      </c>
      <c r="E493" s="52"/>
      <c r="F493" s="52"/>
      <c r="G493" s="52"/>
      <c r="H493" s="52"/>
      <c r="I493" s="52"/>
      <c r="J493" s="327">
        <f t="shared" ref="J493:V493" si="296">J364</f>
        <v>0</v>
      </c>
      <c r="K493" s="327">
        <f t="shared" si="296"/>
        <v>0</v>
      </c>
      <c r="L493" s="327">
        <f t="shared" si="296"/>
        <v>0</v>
      </c>
      <c r="M493" s="327">
        <f t="shared" si="296"/>
        <v>0</v>
      </c>
      <c r="N493" s="327">
        <f t="shared" si="296"/>
        <v>0</v>
      </c>
      <c r="O493" s="327">
        <f t="shared" si="296"/>
        <v>0</v>
      </c>
      <c r="P493" s="327">
        <f t="shared" si="296"/>
        <v>0</v>
      </c>
      <c r="Q493" s="327">
        <f t="shared" si="296"/>
        <v>0</v>
      </c>
      <c r="R493" s="327">
        <f t="shared" si="296"/>
        <v>0</v>
      </c>
      <c r="S493" s="327">
        <f t="shared" si="296"/>
        <v>0</v>
      </c>
      <c r="T493" s="327">
        <f t="shared" si="296"/>
        <v>0</v>
      </c>
      <c r="U493" s="327">
        <f t="shared" si="296"/>
        <v>0</v>
      </c>
      <c r="V493" s="327">
        <f t="shared" si="296"/>
        <v>0</v>
      </c>
      <c r="W493" s="327">
        <f t="shared" si="251"/>
        <v>0</v>
      </c>
      <c r="X493" s="327">
        <f t="shared" ref="X493:AA493" si="297">X364</f>
        <v>0</v>
      </c>
      <c r="Y493" s="327">
        <f t="shared" si="297"/>
        <v>0</v>
      </c>
      <c r="Z493" s="327">
        <f t="shared" si="297"/>
        <v>0</v>
      </c>
      <c r="AA493" s="327">
        <f t="shared" si="297"/>
        <v>0</v>
      </c>
      <c r="AB493" s="327">
        <f t="shared" ref="AB493:AE493" si="298">AB364</f>
        <v>0</v>
      </c>
      <c r="AC493" s="327">
        <f t="shared" si="298"/>
        <v>0</v>
      </c>
      <c r="AD493" s="327">
        <f t="shared" si="298"/>
        <v>0</v>
      </c>
      <c r="AE493" s="327">
        <f t="shared" si="298"/>
        <v>0</v>
      </c>
    </row>
    <row r="494" spans="2:31">
      <c r="B494" s="19" t="str">
        <f t="shared" si="248"/>
        <v/>
      </c>
      <c r="C494" s="467" t="str">
        <f t="shared" si="249"/>
        <v/>
      </c>
      <c r="D494" s="19" t="str">
        <f t="shared" si="249"/>
        <v/>
      </c>
      <c r="E494" s="52"/>
      <c r="F494" s="52"/>
      <c r="G494" s="52"/>
      <c r="H494" s="52"/>
      <c r="I494" s="52"/>
      <c r="J494" s="327">
        <f t="shared" ref="J494:V494" si="299">J365</f>
        <v>0</v>
      </c>
      <c r="K494" s="327">
        <f t="shared" si="299"/>
        <v>0</v>
      </c>
      <c r="L494" s="327">
        <f t="shared" si="299"/>
        <v>0</v>
      </c>
      <c r="M494" s="327">
        <f t="shared" si="299"/>
        <v>0</v>
      </c>
      <c r="N494" s="327">
        <f t="shared" si="299"/>
        <v>0</v>
      </c>
      <c r="O494" s="327">
        <f t="shared" si="299"/>
        <v>0</v>
      </c>
      <c r="P494" s="327">
        <f t="shared" si="299"/>
        <v>0</v>
      </c>
      <c r="Q494" s="327">
        <f t="shared" si="299"/>
        <v>0</v>
      </c>
      <c r="R494" s="327">
        <f t="shared" si="299"/>
        <v>0</v>
      </c>
      <c r="S494" s="327">
        <f t="shared" si="299"/>
        <v>0</v>
      </c>
      <c r="T494" s="327">
        <f t="shared" si="299"/>
        <v>0</v>
      </c>
      <c r="U494" s="327">
        <f t="shared" si="299"/>
        <v>0</v>
      </c>
      <c r="V494" s="327">
        <f t="shared" si="299"/>
        <v>0</v>
      </c>
      <c r="W494" s="327">
        <f t="shared" si="251"/>
        <v>0</v>
      </c>
      <c r="X494" s="327">
        <f t="shared" ref="X494:AA494" si="300">X365</f>
        <v>0</v>
      </c>
      <c r="Y494" s="327">
        <f t="shared" si="300"/>
        <v>0</v>
      </c>
      <c r="Z494" s="327">
        <f t="shared" si="300"/>
        <v>0</v>
      </c>
      <c r="AA494" s="327">
        <f t="shared" si="300"/>
        <v>0</v>
      </c>
      <c r="AB494" s="327">
        <f t="shared" ref="AB494:AE494" si="301">AB365</f>
        <v>0</v>
      </c>
      <c r="AC494" s="327">
        <f t="shared" si="301"/>
        <v>0</v>
      </c>
      <c r="AD494" s="327">
        <f t="shared" si="301"/>
        <v>0</v>
      </c>
      <c r="AE494" s="327">
        <f t="shared" si="301"/>
        <v>0</v>
      </c>
    </row>
    <row r="495" spans="2:31">
      <c r="B495" s="19" t="str">
        <f t="shared" si="248"/>
        <v/>
      </c>
      <c r="C495" s="467" t="str">
        <f t="shared" si="249"/>
        <v/>
      </c>
      <c r="D495" s="19" t="str">
        <f t="shared" si="249"/>
        <v/>
      </c>
      <c r="E495" s="52"/>
      <c r="F495" s="52"/>
      <c r="G495" s="52"/>
      <c r="H495" s="52"/>
      <c r="I495" s="52"/>
      <c r="J495" s="327">
        <f t="shared" ref="J495:V495" si="302">J366</f>
        <v>0</v>
      </c>
      <c r="K495" s="327">
        <f t="shared" si="302"/>
        <v>0</v>
      </c>
      <c r="L495" s="327">
        <f t="shared" si="302"/>
        <v>0</v>
      </c>
      <c r="M495" s="327">
        <f t="shared" si="302"/>
        <v>0</v>
      </c>
      <c r="N495" s="327">
        <f t="shared" si="302"/>
        <v>0</v>
      </c>
      <c r="O495" s="327">
        <f t="shared" si="302"/>
        <v>0</v>
      </c>
      <c r="P495" s="327">
        <f t="shared" si="302"/>
        <v>0</v>
      </c>
      <c r="Q495" s="327">
        <f t="shared" si="302"/>
        <v>0</v>
      </c>
      <c r="R495" s="327">
        <f t="shared" si="302"/>
        <v>0</v>
      </c>
      <c r="S495" s="327">
        <f t="shared" si="302"/>
        <v>0</v>
      </c>
      <c r="T495" s="327">
        <f t="shared" si="302"/>
        <v>0</v>
      </c>
      <c r="U495" s="327">
        <f t="shared" si="302"/>
        <v>0</v>
      </c>
      <c r="V495" s="327">
        <f t="shared" si="302"/>
        <v>0</v>
      </c>
      <c r="W495" s="327">
        <f t="shared" si="251"/>
        <v>0</v>
      </c>
      <c r="X495" s="327">
        <f t="shared" ref="X495:AA495" si="303">X366</f>
        <v>0</v>
      </c>
      <c r="Y495" s="327">
        <f t="shared" si="303"/>
        <v>0</v>
      </c>
      <c r="Z495" s="327">
        <f t="shared" si="303"/>
        <v>0</v>
      </c>
      <c r="AA495" s="327">
        <f t="shared" si="303"/>
        <v>0</v>
      </c>
      <c r="AB495" s="327">
        <f t="shared" ref="AB495:AE495" si="304">AB366</f>
        <v>0</v>
      </c>
      <c r="AC495" s="327">
        <f t="shared" si="304"/>
        <v>0</v>
      </c>
      <c r="AD495" s="327">
        <f t="shared" si="304"/>
        <v>0</v>
      </c>
      <c r="AE495" s="327">
        <f t="shared" si="304"/>
        <v>0</v>
      </c>
    </row>
    <row r="496" spans="2:31">
      <c r="B496" s="19" t="str">
        <f t="shared" si="248"/>
        <v/>
      </c>
      <c r="C496" s="467" t="str">
        <f t="shared" si="249"/>
        <v/>
      </c>
      <c r="D496" s="19" t="str">
        <f t="shared" si="249"/>
        <v/>
      </c>
      <c r="E496" s="52"/>
      <c r="F496" s="52"/>
      <c r="G496" s="52"/>
      <c r="H496" s="52"/>
      <c r="I496" s="52"/>
      <c r="J496" s="327">
        <f t="shared" ref="J496:V496" si="305">J367</f>
        <v>0</v>
      </c>
      <c r="K496" s="327">
        <f t="shared" si="305"/>
        <v>0</v>
      </c>
      <c r="L496" s="327">
        <f t="shared" si="305"/>
        <v>0</v>
      </c>
      <c r="M496" s="327">
        <f t="shared" si="305"/>
        <v>0</v>
      </c>
      <c r="N496" s="327">
        <f t="shared" si="305"/>
        <v>0</v>
      </c>
      <c r="O496" s="327">
        <f t="shared" si="305"/>
        <v>0</v>
      </c>
      <c r="P496" s="327">
        <f t="shared" si="305"/>
        <v>0</v>
      </c>
      <c r="Q496" s="327">
        <f t="shared" si="305"/>
        <v>0</v>
      </c>
      <c r="R496" s="327">
        <f t="shared" si="305"/>
        <v>0</v>
      </c>
      <c r="S496" s="327">
        <f t="shared" si="305"/>
        <v>0</v>
      </c>
      <c r="T496" s="327">
        <f t="shared" si="305"/>
        <v>0</v>
      </c>
      <c r="U496" s="327">
        <f t="shared" si="305"/>
        <v>0</v>
      </c>
      <c r="V496" s="327">
        <f t="shared" si="305"/>
        <v>0</v>
      </c>
      <c r="W496" s="327">
        <f t="shared" si="251"/>
        <v>0</v>
      </c>
      <c r="X496" s="327">
        <f t="shared" ref="X496:AA496" si="306">X367</f>
        <v>0</v>
      </c>
      <c r="Y496" s="327">
        <f t="shared" si="306"/>
        <v>0</v>
      </c>
      <c r="Z496" s="327">
        <f t="shared" si="306"/>
        <v>0</v>
      </c>
      <c r="AA496" s="327">
        <f t="shared" si="306"/>
        <v>0</v>
      </c>
      <c r="AB496" s="327">
        <f t="shared" ref="AB496:AE496" si="307">AB367</f>
        <v>0</v>
      </c>
      <c r="AC496" s="327">
        <f t="shared" si="307"/>
        <v>0</v>
      </c>
      <c r="AD496" s="327">
        <f t="shared" si="307"/>
        <v>0</v>
      </c>
      <c r="AE496" s="327">
        <f t="shared" si="307"/>
        <v>0</v>
      </c>
    </row>
    <row r="497" spans="2:31">
      <c r="B497" s="19" t="str">
        <f t="shared" si="248"/>
        <v/>
      </c>
      <c r="C497" s="467" t="str">
        <f t="shared" si="249"/>
        <v/>
      </c>
      <c r="D497" s="19" t="str">
        <f t="shared" si="249"/>
        <v/>
      </c>
      <c r="E497" s="52"/>
      <c r="F497" s="52"/>
      <c r="G497" s="52"/>
      <c r="H497" s="52"/>
      <c r="I497" s="52"/>
      <c r="J497" s="327">
        <f t="shared" ref="J497:V497" si="308">J368</f>
        <v>0</v>
      </c>
      <c r="K497" s="327">
        <f t="shared" si="308"/>
        <v>0</v>
      </c>
      <c r="L497" s="327">
        <f t="shared" si="308"/>
        <v>0</v>
      </c>
      <c r="M497" s="327">
        <f t="shared" si="308"/>
        <v>0</v>
      </c>
      <c r="N497" s="327">
        <f t="shared" si="308"/>
        <v>0</v>
      </c>
      <c r="O497" s="327">
        <f t="shared" si="308"/>
        <v>0</v>
      </c>
      <c r="P497" s="327">
        <f t="shared" si="308"/>
        <v>0</v>
      </c>
      <c r="Q497" s="327">
        <f t="shared" si="308"/>
        <v>0</v>
      </c>
      <c r="R497" s="327">
        <f t="shared" si="308"/>
        <v>0</v>
      </c>
      <c r="S497" s="327">
        <f t="shared" si="308"/>
        <v>0</v>
      </c>
      <c r="T497" s="327">
        <f t="shared" si="308"/>
        <v>0</v>
      </c>
      <c r="U497" s="327">
        <f t="shared" si="308"/>
        <v>0</v>
      </c>
      <c r="V497" s="327">
        <f t="shared" si="308"/>
        <v>0</v>
      </c>
      <c r="W497" s="327">
        <f t="shared" si="251"/>
        <v>0</v>
      </c>
      <c r="X497" s="327">
        <f t="shared" ref="X497:AA497" si="309">X368</f>
        <v>0</v>
      </c>
      <c r="Y497" s="327">
        <f t="shared" si="309"/>
        <v>0</v>
      </c>
      <c r="Z497" s="327">
        <f t="shared" si="309"/>
        <v>0</v>
      </c>
      <c r="AA497" s="327">
        <f t="shared" si="309"/>
        <v>0</v>
      </c>
      <c r="AB497" s="327">
        <f t="shared" ref="AB497:AE497" si="310">AB368</f>
        <v>0</v>
      </c>
      <c r="AC497" s="327">
        <f t="shared" si="310"/>
        <v>0</v>
      </c>
      <c r="AD497" s="327">
        <f t="shared" si="310"/>
        <v>0</v>
      </c>
      <c r="AE497" s="327">
        <f t="shared" si="310"/>
        <v>0</v>
      </c>
    </row>
    <row r="498" spans="2:31">
      <c r="B498" s="19" t="str">
        <f t="shared" si="248"/>
        <v/>
      </c>
      <c r="C498" s="467" t="str">
        <f t="shared" ref="C498:D517" si="311">IF(ISBLANK(C285),"",C285)</f>
        <v/>
      </c>
      <c r="D498" s="19" t="str">
        <f t="shared" si="311"/>
        <v/>
      </c>
      <c r="E498" s="52"/>
      <c r="F498" s="52"/>
      <c r="G498" s="52"/>
      <c r="H498" s="52"/>
      <c r="I498" s="52"/>
      <c r="J498" s="327">
        <f t="shared" ref="J498:V498" si="312">J369</f>
        <v>0</v>
      </c>
      <c r="K498" s="327">
        <f t="shared" si="312"/>
        <v>0</v>
      </c>
      <c r="L498" s="327">
        <f t="shared" si="312"/>
        <v>0</v>
      </c>
      <c r="M498" s="327">
        <f t="shared" si="312"/>
        <v>0</v>
      </c>
      <c r="N498" s="327">
        <f t="shared" si="312"/>
        <v>0</v>
      </c>
      <c r="O498" s="327">
        <f t="shared" si="312"/>
        <v>0</v>
      </c>
      <c r="P498" s="327">
        <f t="shared" si="312"/>
        <v>0</v>
      </c>
      <c r="Q498" s="327">
        <f t="shared" si="312"/>
        <v>0</v>
      </c>
      <c r="R498" s="327">
        <f t="shared" si="312"/>
        <v>0</v>
      </c>
      <c r="S498" s="327">
        <f t="shared" si="312"/>
        <v>0</v>
      </c>
      <c r="T498" s="327">
        <f t="shared" si="312"/>
        <v>0</v>
      </c>
      <c r="U498" s="327">
        <f t="shared" si="312"/>
        <v>0</v>
      </c>
      <c r="V498" s="327">
        <f t="shared" si="312"/>
        <v>0</v>
      </c>
      <c r="W498" s="327">
        <f t="shared" ref="W498:W517" si="313">W369</f>
        <v>0</v>
      </c>
      <c r="X498" s="327">
        <f t="shared" ref="X498:AA498" si="314">X369</f>
        <v>0</v>
      </c>
      <c r="Y498" s="327">
        <f t="shared" si="314"/>
        <v>0</v>
      </c>
      <c r="Z498" s="327">
        <f t="shared" si="314"/>
        <v>0</v>
      </c>
      <c r="AA498" s="327">
        <f t="shared" si="314"/>
        <v>0</v>
      </c>
      <c r="AB498" s="327">
        <f t="shared" ref="AB498:AE498" si="315">AB369</f>
        <v>0</v>
      </c>
      <c r="AC498" s="327">
        <f t="shared" si="315"/>
        <v>0</v>
      </c>
      <c r="AD498" s="327">
        <f t="shared" si="315"/>
        <v>0</v>
      </c>
      <c r="AE498" s="327">
        <f t="shared" si="315"/>
        <v>0</v>
      </c>
    </row>
    <row r="499" spans="2:31">
      <c r="B499" s="19" t="str">
        <f t="shared" si="248"/>
        <v/>
      </c>
      <c r="C499" s="467" t="str">
        <f t="shared" si="311"/>
        <v/>
      </c>
      <c r="D499" s="19" t="str">
        <f t="shared" si="311"/>
        <v/>
      </c>
      <c r="E499" s="52"/>
      <c r="F499" s="52"/>
      <c r="G499" s="52"/>
      <c r="H499" s="52"/>
      <c r="I499" s="52"/>
      <c r="J499" s="327">
        <f t="shared" ref="J499:V499" si="316">J370</f>
        <v>0</v>
      </c>
      <c r="K499" s="327">
        <f t="shared" si="316"/>
        <v>0</v>
      </c>
      <c r="L499" s="327">
        <f t="shared" si="316"/>
        <v>0</v>
      </c>
      <c r="M499" s="327">
        <f t="shared" si="316"/>
        <v>0</v>
      </c>
      <c r="N499" s="327">
        <f t="shared" si="316"/>
        <v>0</v>
      </c>
      <c r="O499" s="327">
        <f t="shared" si="316"/>
        <v>0</v>
      </c>
      <c r="P499" s="327">
        <f t="shared" si="316"/>
        <v>0</v>
      </c>
      <c r="Q499" s="327">
        <f t="shared" si="316"/>
        <v>0</v>
      </c>
      <c r="R499" s="327">
        <f t="shared" si="316"/>
        <v>0</v>
      </c>
      <c r="S499" s="327">
        <f t="shared" si="316"/>
        <v>0</v>
      </c>
      <c r="T499" s="327">
        <f t="shared" si="316"/>
        <v>0</v>
      </c>
      <c r="U499" s="327">
        <f t="shared" si="316"/>
        <v>0</v>
      </c>
      <c r="V499" s="327">
        <f t="shared" si="316"/>
        <v>0</v>
      </c>
      <c r="W499" s="327">
        <f t="shared" si="313"/>
        <v>0</v>
      </c>
      <c r="X499" s="327">
        <f t="shared" ref="X499:AA499" si="317">X370</f>
        <v>0</v>
      </c>
      <c r="Y499" s="327">
        <f t="shared" si="317"/>
        <v>0</v>
      </c>
      <c r="Z499" s="327">
        <f t="shared" si="317"/>
        <v>0</v>
      </c>
      <c r="AA499" s="327">
        <f t="shared" si="317"/>
        <v>0</v>
      </c>
      <c r="AB499" s="327">
        <f t="shared" ref="AB499:AE499" si="318">AB370</f>
        <v>0</v>
      </c>
      <c r="AC499" s="327">
        <f t="shared" si="318"/>
        <v>0</v>
      </c>
      <c r="AD499" s="327">
        <f t="shared" si="318"/>
        <v>0</v>
      </c>
      <c r="AE499" s="327">
        <f t="shared" si="318"/>
        <v>0</v>
      </c>
    </row>
    <row r="500" spans="2:31">
      <c r="B500" s="19" t="str">
        <f t="shared" si="248"/>
        <v/>
      </c>
      <c r="C500" s="467" t="str">
        <f t="shared" si="311"/>
        <v/>
      </c>
      <c r="D500" s="19" t="str">
        <f t="shared" si="311"/>
        <v/>
      </c>
      <c r="E500" s="52"/>
      <c r="F500" s="52"/>
      <c r="G500" s="52"/>
      <c r="H500" s="52"/>
      <c r="I500" s="52"/>
      <c r="J500" s="327">
        <f t="shared" ref="J500:V500" si="319">J371</f>
        <v>0</v>
      </c>
      <c r="K500" s="327">
        <f t="shared" si="319"/>
        <v>0</v>
      </c>
      <c r="L500" s="327">
        <f t="shared" si="319"/>
        <v>0</v>
      </c>
      <c r="M500" s="327">
        <f t="shared" si="319"/>
        <v>0</v>
      </c>
      <c r="N500" s="327">
        <f t="shared" si="319"/>
        <v>0</v>
      </c>
      <c r="O500" s="327">
        <f t="shared" si="319"/>
        <v>0</v>
      </c>
      <c r="P500" s="327">
        <f t="shared" si="319"/>
        <v>0</v>
      </c>
      <c r="Q500" s="327">
        <f t="shared" si="319"/>
        <v>0</v>
      </c>
      <c r="R500" s="327">
        <f t="shared" si="319"/>
        <v>0</v>
      </c>
      <c r="S500" s="327">
        <f t="shared" si="319"/>
        <v>0</v>
      </c>
      <c r="T500" s="327">
        <f t="shared" si="319"/>
        <v>0</v>
      </c>
      <c r="U500" s="327">
        <f t="shared" si="319"/>
        <v>0</v>
      </c>
      <c r="V500" s="327">
        <f t="shared" si="319"/>
        <v>0</v>
      </c>
      <c r="W500" s="327">
        <f t="shared" si="313"/>
        <v>0</v>
      </c>
      <c r="X500" s="327">
        <f t="shared" ref="X500:AA500" si="320">X371</f>
        <v>0</v>
      </c>
      <c r="Y500" s="327">
        <f t="shared" si="320"/>
        <v>0</v>
      </c>
      <c r="Z500" s="327">
        <f t="shared" si="320"/>
        <v>0</v>
      </c>
      <c r="AA500" s="327">
        <f t="shared" si="320"/>
        <v>0</v>
      </c>
      <c r="AB500" s="327">
        <f t="shared" ref="AB500:AE500" si="321">AB371</f>
        <v>0</v>
      </c>
      <c r="AC500" s="327">
        <f t="shared" si="321"/>
        <v>0</v>
      </c>
      <c r="AD500" s="327">
        <f t="shared" si="321"/>
        <v>0</v>
      </c>
      <c r="AE500" s="327">
        <f t="shared" si="321"/>
        <v>0</v>
      </c>
    </row>
    <row r="501" spans="2:31">
      <c r="B501" s="19" t="str">
        <f t="shared" si="248"/>
        <v/>
      </c>
      <c r="C501" s="467" t="str">
        <f t="shared" si="311"/>
        <v/>
      </c>
      <c r="D501" s="19" t="str">
        <f t="shared" si="311"/>
        <v/>
      </c>
      <c r="E501" s="52"/>
      <c r="F501" s="52"/>
      <c r="G501" s="52"/>
      <c r="H501" s="52"/>
      <c r="I501" s="52"/>
      <c r="J501" s="327">
        <f t="shared" ref="J501:V501" si="322">J372</f>
        <v>0</v>
      </c>
      <c r="K501" s="327">
        <f t="shared" si="322"/>
        <v>0</v>
      </c>
      <c r="L501" s="327">
        <f t="shared" si="322"/>
        <v>0</v>
      </c>
      <c r="M501" s="327">
        <f t="shared" si="322"/>
        <v>0</v>
      </c>
      <c r="N501" s="327">
        <f t="shared" si="322"/>
        <v>0</v>
      </c>
      <c r="O501" s="327">
        <f t="shared" si="322"/>
        <v>0</v>
      </c>
      <c r="P501" s="327">
        <f t="shared" si="322"/>
        <v>0</v>
      </c>
      <c r="Q501" s="327">
        <f t="shared" si="322"/>
        <v>0</v>
      </c>
      <c r="R501" s="327">
        <f t="shared" si="322"/>
        <v>0</v>
      </c>
      <c r="S501" s="327">
        <f t="shared" si="322"/>
        <v>0</v>
      </c>
      <c r="T501" s="327">
        <f t="shared" si="322"/>
        <v>0</v>
      </c>
      <c r="U501" s="327">
        <f t="shared" si="322"/>
        <v>0</v>
      </c>
      <c r="V501" s="327">
        <f t="shared" si="322"/>
        <v>0</v>
      </c>
      <c r="W501" s="327">
        <f t="shared" si="313"/>
        <v>0</v>
      </c>
      <c r="X501" s="327">
        <f t="shared" ref="X501:AA501" si="323">X372</f>
        <v>0</v>
      </c>
      <c r="Y501" s="327">
        <f t="shared" si="323"/>
        <v>0</v>
      </c>
      <c r="Z501" s="327">
        <f t="shared" si="323"/>
        <v>0</v>
      </c>
      <c r="AA501" s="327">
        <f t="shared" si="323"/>
        <v>0</v>
      </c>
      <c r="AB501" s="327">
        <f t="shared" ref="AB501:AE501" si="324">AB372</f>
        <v>0</v>
      </c>
      <c r="AC501" s="327">
        <f t="shared" si="324"/>
        <v>0</v>
      </c>
      <c r="AD501" s="327">
        <f t="shared" si="324"/>
        <v>0</v>
      </c>
      <c r="AE501" s="327">
        <f t="shared" si="324"/>
        <v>0</v>
      </c>
    </row>
    <row r="502" spans="2:31">
      <c r="B502" s="19" t="str">
        <f t="shared" si="248"/>
        <v/>
      </c>
      <c r="C502" s="467" t="str">
        <f t="shared" si="311"/>
        <v/>
      </c>
      <c r="D502" s="19" t="str">
        <f t="shared" si="311"/>
        <v/>
      </c>
      <c r="E502" s="52"/>
      <c r="F502" s="52"/>
      <c r="G502" s="52"/>
      <c r="H502" s="52"/>
      <c r="I502" s="52"/>
      <c r="J502" s="327">
        <f t="shared" ref="J502:V502" si="325">J373</f>
        <v>0</v>
      </c>
      <c r="K502" s="327">
        <f t="shared" si="325"/>
        <v>0</v>
      </c>
      <c r="L502" s="327">
        <f t="shared" si="325"/>
        <v>0</v>
      </c>
      <c r="M502" s="327">
        <f t="shared" si="325"/>
        <v>0</v>
      </c>
      <c r="N502" s="327">
        <f t="shared" si="325"/>
        <v>0</v>
      </c>
      <c r="O502" s="327">
        <f t="shared" si="325"/>
        <v>0</v>
      </c>
      <c r="P502" s="327">
        <f t="shared" si="325"/>
        <v>0</v>
      </c>
      <c r="Q502" s="327">
        <f t="shared" si="325"/>
        <v>0</v>
      </c>
      <c r="R502" s="327">
        <f t="shared" si="325"/>
        <v>0</v>
      </c>
      <c r="S502" s="327">
        <f t="shared" si="325"/>
        <v>0</v>
      </c>
      <c r="T502" s="327">
        <f t="shared" si="325"/>
        <v>0</v>
      </c>
      <c r="U502" s="327">
        <f t="shared" si="325"/>
        <v>0</v>
      </c>
      <c r="V502" s="327">
        <f t="shared" si="325"/>
        <v>0</v>
      </c>
      <c r="W502" s="327">
        <f t="shared" si="313"/>
        <v>0</v>
      </c>
      <c r="X502" s="327">
        <f t="shared" ref="X502:AA502" si="326">X373</f>
        <v>0</v>
      </c>
      <c r="Y502" s="327">
        <f t="shared" si="326"/>
        <v>0</v>
      </c>
      <c r="Z502" s="327">
        <f t="shared" si="326"/>
        <v>0</v>
      </c>
      <c r="AA502" s="327">
        <f t="shared" si="326"/>
        <v>0</v>
      </c>
      <c r="AB502" s="327">
        <f t="shared" ref="AB502:AE502" si="327">AB373</f>
        <v>0</v>
      </c>
      <c r="AC502" s="327">
        <f t="shared" si="327"/>
        <v>0</v>
      </c>
      <c r="AD502" s="327">
        <f t="shared" si="327"/>
        <v>0</v>
      </c>
      <c r="AE502" s="327">
        <f t="shared" si="327"/>
        <v>0</v>
      </c>
    </row>
    <row r="503" spans="2:31">
      <c r="B503" s="19" t="str">
        <f t="shared" si="248"/>
        <v/>
      </c>
      <c r="C503" s="467" t="str">
        <f t="shared" si="311"/>
        <v/>
      </c>
      <c r="D503" s="19" t="str">
        <f t="shared" si="311"/>
        <v/>
      </c>
      <c r="E503" s="52"/>
      <c r="F503" s="52"/>
      <c r="G503" s="52"/>
      <c r="H503" s="52"/>
      <c r="I503" s="52"/>
      <c r="J503" s="327">
        <f t="shared" ref="J503:V503" si="328">J374</f>
        <v>0</v>
      </c>
      <c r="K503" s="327">
        <f t="shared" si="328"/>
        <v>0</v>
      </c>
      <c r="L503" s="327">
        <f t="shared" si="328"/>
        <v>0</v>
      </c>
      <c r="M503" s="327">
        <f t="shared" si="328"/>
        <v>0</v>
      </c>
      <c r="N503" s="327">
        <f t="shared" si="328"/>
        <v>0</v>
      </c>
      <c r="O503" s="327">
        <f t="shared" si="328"/>
        <v>0</v>
      </c>
      <c r="P503" s="327">
        <f t="shared" si="328"/>
        <v>0</v>
      </c>
      <c r="Q503" s="327">
        <f t="shared" si="328"/>
        <v>0</v>
      </c>
      <c r="R503" s="327">
        <f t="shared" si="328"/>
        <v>0</v>
      </c>
      <c r="S503" s="327">
        <f t="shared" si="328"/>
        <v>0</v>
      </c>
      <c r="T503" s="327">
        <f t="shared" si="328"/>
        <v>0</v>
      </c>
      <c r="U503" s="327">
        <f t="shared" si="328"/>
        <v>0</v>
      </c>
      <c r="V503" s="327">
        <f t="shared" si="328"/>
        <v>0</v>
      </c>
      <c r="W503" s="327">
        <f t="shared" si="313"/>
        <v>0</v>
      </c>
      <c r="X503" s="327">
        <f t="shared" ref="X503:AA503" si="329">X374</f>
        <v>0</v>
      </c>
      <c r="Y503" s="327">
        <f t="shared" si="329"/>
        <v>0</v>
      </c>
      <c r="Z503" s="327">
        <f t="shared" si="329"/>
        <v>0</v>
      </c>
      <c r="AA503" s="327">
        <f t="shared" si="329"/>
        <v>0</v>
      </c>
      <c r="AB503" s="327">
        <f t="shared" ref="AB503:AE503" si="330">AB374</f>
        <v>0</v>
      </c>
      <c r="AC503" s="327">
        <f t="shared" si="330"/>
        <v>0</v>
      </c>
      <c r="AD503" s="327">
        <f t="shared" si="330"/>
        <v>0</v>
      </c>
      <c r="AE503" s="327">
        <f t="shared" si="330"/>
        <v>0</v>
      </c>
    </row>
    <row r="504" spans="2:31">
      <c r="B504" s="19" t="str">
        <f t="shared" si="248"/>
        <v/>
      </c>
      <c r="C504" s="467" t="str">
        <f t="shared" si="311"/>
        <v/>
      </c>
      <c r="D504" s="19" t="str">
        <f t="shared" si="311"/>
        <v/>
      </c>
      <c r="E504" s="52"/>
      <c r="F504" s="52"/>
      <c r="G504" s="52"/>
      <c r="H504" s="52"/>
      <c r="I504" s="52"/>
      <c r="J504" s="327">
        <f t="shared" ref="J504:V504" si="331">J375</f>
        <v>0</v>
      </c>
      <c r="K504" s="327">
        <f t="shared" si="331"/>
        <v>0</v>
      </c>
      <c r="L504" s="327">
        <f t="shared" si="331"/>
        <v>0</v>
      </c>
      <c r="M504" s="327">
        <f t="shared" si="331"/>
        <v>0</v>
      </c>
      <c r="N504" s="327">
        <f t="shared" si="331"/>
        <v>0</v>
      </c>
      <c r="O504" s="327">
        <f t="shared" si="331"/>
        <v>0</v>
      </c>
      <c r="P504" s="327">
        <f t="shared" si="331"/>
        <v>0</v>
      </c>
      <c r="Q504" s="327">
        <f t="shared" si="331"/>
        <v>0</v>
      </c>
      <c r="R504" s="327">
        <f t="shared" si="331"/>
        <v>0</v>
      </c>
      <c r="S504" s="327">
        <f t="shared" si="331"/>
        <v>0</v>
      </c>
      <c r="T504" s="327">
        <f t="shared" si="331"/>
        <v>0</v>
      </c>
      <c r="U504" s="327">
        <f t="shared" si="331"/>
        <v>0</v>
      </c>
      <c r="V504" s="327">
        <f t="shared" si="331"/>
        <v>0</v>
      </c>
      <c r="W504" s="327">
        <f t="shared" si="313"/>
        <v>0</v>
      </c>
      <c r="X504" s="327">
        <f t="shared" ref="X504:AA504" si="332">X375</f>
        <v>0</v>
      </c>
      <c r="Y504" s="327">
        <f t="shared" si="332"/>
        <v>0</v>
      </c>
      <c r="Z504" s="327">
        <f t="shared" si="332"/>
        <v>0</v>
      </c>
      <c r="AA504" s="327">
        <f t="shared" si="332"/>
        <v>0</v>
      </c>
      <c r="AB504" s="327">
        <f t="shared" ref="AB504:AE504" si="333">AB375</f>
        <v>0</v>
      </c>
      <c r="AC504" s="327">
        <f t="shared" si="333"/>
        <v>0</v>
      </c>
      <c r="AD504" s="327">
        <f t="shared" si="333"/>
        <v>0</v>
      </c>
      <c r="AE504" s="327">
        <f t="shared" si="333"/>
        <v>0</v>
      </c>
    </row>
    <row r="505" spans="2:31">
      <c r="B505" s="19" t="str">
        <f t="shared" si="248"/>
        <v/>
      </c>
      <c r="C505" s="467" t="str">
        <f t="shared" si="311"/>
        <v/>
      </c>
      <c r="D505" s="19" t="str">
        <f t="shared" si="311"/>
        <v/>
      </c>
      <c r="E505" s="52"/>
      <c r="F505" s="52"/>
      <c r="G505" s="52"/>
      <c r="H505" s="52"/>
      <c r="I505" s="52"/>
      <c r="J505" s="327">
        <f t="shared" ref="J505:V505" si="334">J376</f>
        <v>0</v>
      </c>
      <c r="K505" s="327">
        <f t="shared" si="334"/>
        <v>0</v>
      </c>
      <c r="L505" s="327">
        <f t="shared" si="334"/>
        <v>0</v>
      </c>
      <c r="M505" s="327">
        <f t="shared" si="334"/>
        <v>0</v>
      </c>
      <c r="N505" s="327">
        <f t="shared" si="334"/>
        <v>0</v>
      </c>
      <c r="O505" s="327">
        <f t="shared" si="334"/>
        <v>0</v>
      </c>
      <c r="P505" s="327">
        <f t="shared" si="334"/>
        <v>0</v>
      </c>
      <c r="Q505" s="327">
        <f t="shared" si="334"/>
        <v>0</v>
      </c>
      <c r="R505" s="327">
        <f t="shared" si="334"/>
        <v>0</v>
      </c>
      <c r="S505" s="327">
        <f t="shared" si="334"/>
        <v>0</v>
      </c>
      <c r="T505" s="327">
        <f t="shared" si="334"/>
        <v>0</v>
      </c>
      <c r="U505" s="327">
        <f t="shared" si="334"/>
        <v>0</v>
      </c>
      <c r="V505" s="327">
        <f t="shared" si="334"/>
        <v>0</v>
      </c>
      <c r="W505" s="327">
        <f t="shared" si="313"/>
        <v>0</v>
      </c>
      <c r="X505" s="327">
        <f t="shared" ref="X505:AA505" si="335">X376</f>
        <v>0</v>
      </c>
      <c r="Y505" s="327">
        <f t="shared" si="335"/>
        <v>0</v>
      </c>
      <c r="Z505" s="327">
        <f t="shared" si="335"/>
        <v>0</v>
      </c>
      <c r="AA505" s="327">
        <f t="shared" si="335"/>
        <v>0</v>
      </c>
      <c r="AB505" s="327">
        <f t="shared" ref="AB505:AE505" si="336">AB376</f>
        <v>0</v>
      </c>
      <c r="AC505" s="327">
        <f t="shared" si="336"/>
        <v>0</v>
      </c>
      <c r="AD505" s="327">
        <f t="shared" si="336"/>
        <v>0</v>
      </c>
      <c r="AE505" s="327">
        <f t="shared" si="336"/>
        <v>0</v>
      </c>
    </row>
    <row r="506" spans="2:31">
      <c r="B506" s="19" t="str">
        <f t="shared" si="248"/>
        <v/>
      </c>
      <c r="C506" s="467" t="str">
        <f t="shared" si="311"/>
        <v/>
      </c>
      <c r="D506" s="19" t="str">
        <f t="shared" si="311"/>
        <v/>
      </c>
      <c r="E506" s="52"/>
      <c r="F506" s="52"/>
      <c r="G506" s="52"/>
      <c r="H506" s="52"/>
      <c r="I506" s="52"/>
      <c r="J506" s="327">
        <f t="shared" ref="J506:V506" si="337">J377</f>
        <v>0</v>
      </c>
      <c r="K506" s="327">
        <f t="shared" si="337"/>
        <v>0</v>
      </c>
      <c r="L506" s="327">
        <f t="shared" si="337"/>
        <v>0</v>
      </c>
      <c r="M506" s="327">
        <f t="shared" si="337"/>
        <v>0</v>
      </c>
      <c r="N506" s="327">
        <f t="shared" si="337"/>
        <v>0</v>
      </c>
      <c r="O506" s="327">
        <f t="shared" si="337"/>
        <v>0</v>
      </c>
      <c r="P506" s="327">
        <f t="shared" si="337"/>
        <v>0</v>
      </c>
      <c r="Q506" s="327">
        <f t="shared" si="337"/>
        <v>0</v>
      </c>
      <c r="R506" s="327">
        <f t="shared" si="337"/>
        <v>0</v>
      </c>
      <c r="S506" s="327">
        <f t="shared" si="337"/>
        <v>0</v>
      </c>
      <c r="T506" s="327">
        <f t="shared" si="337"/>
        <v>0</v>
      </c>
      <c r="U506" s="327">
        <f t="shared" si="337"/>
        <v>0</v>
      </c>
      <c r="V506" s="327">
        <f t="shared" si="337"/>
        <v>0</v>
      </c>
      <c r="W506" s="327">
        <f t="shared" si="313"/>
        <v>0</v>
      </c>
      <c r="X506" s="327">
        <f t="shared" ref="X506:AA506" si="338">X377</f>
        <v>0</v>
      </c>
      <c r="Y506" s="327">
        <f t="shared" si="338"/>
        <v>0</v>
      </c>
      <c r="Z506" s="327">
        <f t="shared" si="338"/>
        <v>0</v>
      </c>
      <c r="AA506" s="327">
        <f t="shared" si="338"/>
        <v>0</v>
      </c>
      <c r="AB506" s="327">
        <f t="shared" ref="AB506:AE506" si="339">AB377</f>
        <v>0</v>
      </c>
      <c r="AC506" s="327">
        <f t="shared" si="339"/>
        <v>0</v>
      </c>
      <c r="AD506" s="327">
        <f t="shared" si="339"/>
        <v>0</v>
      </c>
      <c r="AE506" s="327">
        <f t="shared" si="339"/>
        <v>0</v>
      </c>
    </row>
    <row r="507" spans="2:31">
      <c r="B507" s="19" t="str">
        <f t="shared" si="248"/>
        <v/>
      </c>
      <c r="C507" s="467" t="str">
        <f t="shared" si="311"/>
        <v/>
      </c>
      <c r="D507" s="19" t="str">
        <f t="shared" si="311"/>
        <v/>
      </c>
      <c r="E507" s="52"/>
      <c r="F507" s="52"/>
      <c r="G507" s="52"/>
      <c r="H507" s="52"/>
      <c r="I507" s="52"/>
      <c r="J507" s="327">
        <f t="shared" ref="J507:V507" si="340">J378</f>
        <v>0</v>
      </c>
      <c r="K507" s="327">
        <f t="shared" si="340"/>
        <v>0</v>
      </c>
      <c r="L507" s="327">
        <f t="shared" si="340"/>
        <v>0</v>
      </c>
      <c r="M507" s="327">
        <f t="shared" si="340"/>
        <v>0</v>
      </c>
      <c r="N507" s="327">
        <f t="shared" si="340"/>
        <v>0</v>
      </c>
      <c r="O507" s="327">
        <f t="shared" si="340"/>
        <v>0</v>
      </c>
      <c r="P507" s="327">
        <f t="shared" si="340"/>
        <v>0</v>
      </c>
      <c r="Q507" s="327">
        <f t="shared" si="340"/>
        <v>0</v>
      </c>
      <c r="R507" s="327">
        <f t="shared" si="340"/>
        <v>0</v>
      </c>
      <c r="S507" s="327">
        <f t="shared" si="340"/>
        <v>0</v>
      </c>
      <c r="T507" s="327">
        <f t="shared" si="340"/>
        <v>0</v>
      </c>
      <c r="U507" s="327">
        <f t="shared" si="340"/>
        <v>0</v>
      </c>
      <c r="V507" s="327">
        <f t="shared" si="340"/>
        <v>0</v>
      </c>
      <c r="W507" s="327">
        <f t="shared" si="313"/>
        <v>0</v>
      </c>
      <c r="X507" s="327">
        <f t="shared" ref="X507:AA507" si="341">X378</f>
        <v>0</v>
      </c>
      <c r="Y507" s="327">
        <f t="shared" si="341"/>
        <v>0</v>
      </c>
      <c r="Z507" s="327">
        <f t="shared" si="341"/>
        <v>0</v>
      </c>
      <c r="AA507" s="327">
        <f t="shared" si="341"/>
        <v>0</v>
      </c>
      <c r="AB507" s="327">
        <f t="shared" ref="AB507:AE507" si="342">AB378</f>
        <v>0</v>
      </c>
      <c r="AC507" s="327">
        <f t="shared" si="342"/>
        <v>0</v>
      </c>
      <c r="AD507" s="327">
        <f t="shared" si="342"/>
        <v>0</v>
      </c>
      <c r="AE507" s="327">
        <f t="shared" si="342"/>
        <v>0</v>
      </c>
    </row>
    <row r="508" spans="2:31">
      <c r="B508" s="19" t="str">
        <f t="shared" si="248"/>
        <v/>
      </c>
      <c r="C508" s="467" t="str">
        <f t="shared" si="311"/>
        <v/>
      </c>
      <c r="D508" s="19" t="str">
        <f t="shared" si="311"/>
        <v/>
      </c>
      <c r="E508" s="52"/>
      <c r="F508" s="52"/>
      <c r="G508" s="52"/>
      <c r="H508" s="52"/>
      <c r="I508" s="52"/>
      <c r="J508" s="327">
        <f t="shared" ref="J508:V508" si="343">J379</f>
        <v>0</v>
      </c>
      <c r="K508" s="327">
        <f t="shared" si="343"/>
        <v>0</v>
      </c>
      <c r="L508" s="327">
        <f t="shared" si="343"/>
        <v>0</v>
      </c>
      <c r="M508" s="327">
        <f t="shared" si="343"/>
        <v>0</v>
      </c>
      <c r="N508" s="327">
        <f t="shared" si="343"/>
        <v>0</v>
      </c>
      <c r="O508" s="327">
        <f t="shared" si="343"/>
        <v>0</v>
      </c>
      <c r="P508" s="327">
        <f t="shared" si="343"/>
        <v>0</v>
      </c>
      <c r="Q508" s="327">
        <f t="shared" si="343"/>
        <v>0</v>
      </c>
      <c r="R508" s="327">
        <f t="shared" si="343"/>
        <v>0</v>
      </c>
      <c r="S508" s="327">
        <f t="shared" si="343"/>
        <v>0</v>
      </c>
      <c r="T508" s="327">
        <f t="shared" si="343"/>
        <v>0</v>
      </c>
      <c r="U508" s="327">
        <f t="shared" si="343"/>
        <v>0</v>
      </c>
      <c r="V508" s="327">
        <f t="shared" si="343"/>
        <v>0</v>
      </c>
      <c r="W508" s="327">
        <f t="shared" si="313"/>
        <v>0</v>
      </c>
      <c r="X508" s="327">
        <f t="shared" ref="X508:AA508" si="344">X379</f>
        <v>0</v>
      </c>
      <c r="Y508" s="327">
        <f t="shared" si="344"/>
        <v>0</v>
      </c>
      <c r="Z508" s="327">
        <f t="shared" si="344"/>
        <v>0</v>
      </c>
      <c r="AA508" s="327">
        <f t="shared" si="344"/>
        <v>0</v>
      </c>
      <c r="AB508" s="327">
        <f t="shared" ref="AB508:AE508" si="345">AB379</f>
        <v>0</v>
      </c>
      <c r="AC508" s="327">
        <f t="shared" si="345"/>
        <v>0</v>
      </c>
      <c r="AD508" s="327">
        <f t="shared" si="345"/>
        <v>0</v>
      </c>
      <c r="AE508" s="327">
        <f t="shared" si="345"/>
        <v>0</v>
      </c>
    </row>
    <row r="509" spans="2:31">
      <c r="B509" s="19" t="str">
        <f t="shared" si="248"/>
        <v/>
      </c>
      <c r="C509" s="467" t="str">
        <f t="shared" si="311"/>
        <v/>
      </c>
      <c r="D509" s="19" t="str">
        <f t="shared" si="311"/>
        <v/>
      </c>
      <c r="E509" s="52"/>
      <c r="F509" s="52"/>
      <c r="G509" s="52"/>
      <c r="H509" s="52"/>
      <c r="I509" s="52"/>
      <c r="J509" s="327">
        <f t="shared" ref="J509:V509" si="346">J380</f>
        <v>0</v>
      </c>
      <c r="K509" s="327">
        <f t="shared" si="346"/>
        <v>0</v>
      </c>
      <c r="L509" s="327">
        <f t="shared" si="346"/>
        <v>0</v>
      </c>
      <c r="M509" s="327">
        <f t="shared" si="346"/>
        <v>0</v>
      </c>
      <c r="N509" s="327">
        <f t="shared" si="346"/>
        <v>0</v>
      </c>
      <c r="O509" s="327">
        <f t="shared" si="346"/>
        <v>0</v>
      </c>
      <c r="P509" s="327">
        <f t="shared" si="346"/>
        <v>0</v>
      </c>
      <c r="Q509" s="327">
        <f t="shared" si="346"/>
        <v>0</v>
      </c>
      <c r="R509" s="327">
        <f t="shared" si="346"/>
        <v>0</v>
      </c>
      <c r="S509" s="327">
        <f t="shared" si="346"/>
        <v>0</v>
      </c>
      <c r="T509" s="327">
        <f t="shared" si="346"/>
        <v>0</v>
      </c>
      <c r="U509" s="327">
        <f t="shared" si="346"/>
        <v>0</v>
      </c>
      <c r="V509" s="327">
        <f t="shared" si="346"/>
        <v>0</v>
      </c>
      <c r="W509" s="327">
        <f t="shared" si="313"/>
        <v>0</v>
      </c>
      <c r="X509" s="327">
        <f t="shared" ref="X509:AA509" si="347">X380</f>
        <v>0</v>
      </c>
      <c r="Y509" s="327">
        <f t="shared" si="347"/>
        <v>0</v>
      </c>
      <c r="Z509" s="327">
        <f t="shared" si="347"/>
        <v>0</v>
      </c>
      <c r="AA509" s="327">
        <f t="shared" si="347"/>
        <v>0</v>
      </c>
      <c r="AB509" s="327">
        <f t="shared" ref="AB509:AE509" si="348">AB380</f>
        <v>0</v>
      </c>
      <c r="AC509" s="327">
        <f t="shared" si="348"/>
        <v>0</v>
      </c>
      <c r="AD509" s="327">
        <f t="shared" si="348"/>
        <v>0</v>
      </c>
      <c r="AE509" s="327">
        <f t="shared" si="348"/>
        <v>0</v>
      </c>
    </row>
    <row r="510" spans="2:31">
      <c r="B510" s="19" t="str">
        <f t="shared" si="248"/>
        <v/>
      </c>
      <c r="C510" s="467" t="str">
        <f t="shared" si="311"/>
        <v/>
      </c>
      <c r="D510" s="19" t="str">
        <f t="shared" si="311"/>
        <v/>
      </c>
      <c r="E510" s="52"/>
      <c r="F510" s="52"/>
      <c r="G510" s="52"/>
      <c r="H510" s="52"/>
      <c r="I510" s="52"/>
      <c r="J510" s="327">
        <f t="shared" ref="J510:V510" si="349">J381</f>
        <v>0</v>
      </c>
      <c r="K510" s="327">
        <f t="shared" si="349"/>
        <v>0</v>
      </c>
      <c r="L510" s="327">
        <f t="shared" si="349"/>
        <v>0</v>
      </c>
      <c r="M510" s="327">
        <f t="shared" si="349"/>
        <v>0</v>
      </c>
      <c r="N510" s="327">
        <f t="shared" si="349"/>
        <v>0</v>
      </c>
      <c r="O510" s="327">
        <f t="shared" si="349"/>
        <v>0</v>
      </c>
      <c r="P510" s="327">
        <f t="shared" si="349"/>
        <v>0</v>
      </c>
      <c r="Q510" s="327">
        <f t="shared" si="349"/>
        <v>0</v>
      </c>
      <c r="R510" s="327">
        <f t="shared" si="349"/>
        <v>0</v>
      </c>
      <c r="S510" s="327">
        <f t="shared" si="349"/>
        <v>0</v>
      </c>
      <c r="T510" s="327">
        <f t="shared" si="349"/>
        <v>0</v>
      </c>
      <c r="U510" s="327">
        <f t="shared" si="349"/>
        <v>0</v>
      </c>
      <c r="V510" s="327">
        <f t="shared" si="349"/>
        <v>0</v>
      </c>
      <c r="W510" s="327">
        <f t="shared" si="313"/>
        <v>0</v>
      </c>
      <c r="X510" s="327">
        <f t="shared" ref="X510:AA510" si="350">X381</f>
        <v>0</v>
      </c>
      <c r="Y510" s="327">
        <f t="shared" si="350"/>
        <v>0</v>
      </c>
      <c r="Z510" s="327">
        <f t="shared" si="350"/>
        <v>0</v>
      </c>
      <c r="AA510" s="327">
        <f t="shared" si="350"/>
        <v>0</v>
      </c>
      <c r="AB510" s="327">
        <f t="shared" ref="AB510:AE510" si="351">AB381</f>
        <v>0</v>
      </c>
      <c r="AC510" s="327">
        <f t="shared" si="351"/>
        <v>0</v>
      </c>
      <c r="AD510" s="327">
        <f t="shared" si="351"/>
        <v>0</v>
      </c>
      <c r="AE510" s="327">
        <f t="shared" si="351"/>
        <v>0</v>
      </c>
    </row>
    <row r="511" spans="2:31">
      <c r="B511" s="19" t="str">
        <f t="shared" si="248"/>
        <v/>
      </c>
      <c r="C511" s="467" t="str">
        <f t="shared" si="311"/>
        <v/>
      </c>
      <c r="D511" s="19" t="str">
        <f t="shared" si="311"/>
        <v/>
      </c>
      <c r="E511" s="52"/>
      <c r="F511" s="52"/>
      <c r="G511" s="52"/>
      <c r="H511" s="52"/>
      <c r="I511" s="52"/>
      <c r="J511" s="327">
        <f t="shared" ref="J511:V511" si="352">J382</f>
        <v>0</v>
      </c>
      <c r="K511" s="327">
        <f t="shared" si="352"/>
        <v>0</v>
      </c>
      <c r="L511" s="327">
        <f t="shared" si="352"/>
        <v>0</v>
      </c>
      <c r="M511" s="327">
        <f t="shared" si="352"/>
        <v>0</v>
      </c>
      <c r="N511" s="327">
        <f t="shared" si="352"/>
        <v>0</v>
      </c>
      <c r="O511" s="327">
        <f t="shared" si="352"/>
        <v>0</v>
      </c>
      <c r="P511" s="327">
        <f t="shared" si="352"/>
        <v>0</v>
      </c>
      <c r="Q511" s="327">
        <f t="shared" si="352"/>
        <v>0</v>
      </c>
      <c r="R511" s="327">
        <f t="shared" si="352"/>
        <v>0</v>
      </c>
      <c r="S511" s="327">
        <f t="shared" si="352"/>
        <v>0</v>
      </c>
      <c r="T511" s="327">
        <f t="shared" si="352"/>
        <v>0</v>
      </c>
      <c r="U511" s="327">
        <f t="shared" si="352"/>
        <v>0</v>
      </c>
      <c r="V511" s="327">
        <f t="shared" si="352"/>
        <v>0</v>
      </c>
      <c r="W511" s="327">
        <f t="shared" si="313"/>
        <v>0</v>
      </c>
      <c r="X511" s="327">
        <f t="shared" ref="X511:AA511" si="353">X382</f>
        <v>0</v>
      </c>
      <c r="Y511" s="327">
        <f t="shared" si="353"/>
        <v>0</v>
      </c>
      <c r="Z511" s="327">
        <f t="shared" si="353"/>
        <v>0</v>
      </c>
      <c r="AA511" s="327">
        <f t="shared" si="353"/>
        <v>0</v>
      </c>
      <c r="AB511" s="327">
        <f t="shared" ref="AB511:AE511" si="354">AB382</f>
        <v>0</v>
      </c>
      <c r="AC511" s="327">
        <f t="shared" si="354"/>
        <v>0</v>
      </c>
      <c r="AD511" s="327">
        <f t="shared" si="354"/>
        <v>0</v>
      </c>
      <c r="AE511" s="327">
        <f t="shared" si="354"/>
        <v>0</v>
      </c>
    </row>
    <row r="512" spans="2:31">
      <c r="B512" s="19" t="str">
        <f t="shared" si="248"/>
        <v/>
      </c>
      <c r="C512" s="467" t="str">
        <f t="shared" si="311"/>
        <v/>
      </c>
      <c r="D512" s="19" t="str">
        <f t="shared" si="311"/>
        <v/>
      </c>
      <c r="E512" s="52"/>
      <c r="F512" s="52"/>
      <c r="G512" s="52"/>
      <c r="H512" s="52"/>
      <c r="I512" s="52"/>
      <c r="J512" s="327">
        <f t="shared" ref="J512:V512" si="355">J383</f>
        <v>0</v>
      </c>
      <c r="K512" s="327">
        <f t="shared" si="355"/>
        <v>0</v>
      </c>
      <c r="L512" s="327">
        <f t="shared" si="355"/>
        <v>0</v>
      </c>
      <c r="M512" s="327">
        <f t="shared" si="355"/>
        <v>0</v>
      </c>
      <c r="N512" s="327">
        <f t="shared" si="355"/>
        <v>0</v>
      </c>
      <c r="O512" s="327">
        <f t="shared" si="355"/>
        <v>0</v>
      </c>
      <c r="P512" s="327">
        <f t="shared" si="355"/>
        <v>0</v>
      </c>
      <c r="Q512" s="327">
        <f t="shared" si="355"/>
        <v>0</v>
      </c>
      <c r="R512" s="327">
        <f t="shared" si="355"/>
        <v>0</v>
      </c>
      <c r="S512" s="327">
        <f t="shared" si="355"/>
        <v>0</v>
      </c>
      <c r="T512" s="327">
        <f t="shared" si="355"/>
        <v>0</v>
      </c>
      <c r="U512" s="327">
        <f t="shared" si="355"/>
        <v>0</v>
      </c>
      <c r="V512" s="327">
        <f t="shared" si="355"/>
        <v>0</v>
      </c>
      <c r="W512" s="327">
        <f t="shared" si="313"/>
        <v>0</v>
      </c>
      <c r="X512" s="327">
        <f t="shared" ref="X512:AA512" si="356">X383</f>
        <v>0</v>
      </c>
      <c r="Y512" s="327">
        <f t="shared" si="356"/>
        <v>0</v>
      </c>
      <c r="Z512" s="327">
        <f t="shared" si="356"/>
        <v>0</v>
      </c>
      <c r="AA512" s="327">
        <f t="shared" si="356"/>
        <v>0</v>
      </c>
      <c r="AB512" s="327">
        <f t="shared" ref="AB512:AE512" si="357">AB383</f>
        <v>0</v>
      </c>
      <c r="AC512" s="327">
        <f t="shared" si="357"/>
        <v>0</v>
      </c>
      <c r="AD512" s="327">
        <f t="shared" si="357"/>
        <v>0</v>
      </c>
      <c r="AE512" s="327">
        <f t="shared" si="357"/>
        <v>0</v>
      </c>
    </row>
    <row r="513" spans="1:45">
      <c r="B513" s="19" t="str">
        <f t="shared" si="248"/>
        <v/>
      </c>
      <c r="C513" s="467" t="str">
        <f t="shared" si="311"/>
        <v/>
      </c>
      <c r="D513" s="19" t="str">
        <f t="shared" si="311"/>
        <v/>
      </c>
      <c r="E513" s="52"/>
      <c r="F513" s="52"/>
      <c r="G513" s="52"/>
      <c r="H513" s="52"/>
      <c r="I513" s="52"/>
      <c r="J513" s="327">
        <f t="shared" ref="J513:V513" si="358">J384</f>
        <v>0</v>
      </c>
      <c r="K513" s="327">
        <f t="shared" si="358"/>
        <v>0</v>
      </c>
      <c r="L513" s="327">
        <f t="shared" si="358"/>
        <v>0</v>
      </c>
      <c r="M513" s="327">
        <f t="shared" si="358"/>
        <v>0</v>
      </c>
      <c r="N513" s="327">
        <f t="shared" si="358"/>
        <v>0</v>
      </c>
      <c r="O513" s="327">
        <f t="shared" si="358"/>
        <v>0</v>
      </c>
      <c r="P513" s="327">
        <f t="shared" si="358"/>
        <v>0</v>
      </c>
      <c r="Q513" s="327">
        <f t="shared" si="358"/>
        <v>0</v>
      </c>
      <c r="R513" s="327">
        <f t="shared" si="358"/>
        <v>0</v>
      </c>
      <c r="S513" s="327">
        <f t="shared" si="358"/>
        <v>0</v>
      </c>
      <c r="T513" s="327">
        <f t="shared" si="358"/>
        <v>0</v>
      </c>
      <c r="U513" s="327">
        <f t="shared" si="358"/>
        <v>0</v>
      </c>
      <c r="V513" s="327">
        <f t="shared" si="358"/>
        <v>0</v>
      </c>
      <c r="W513" s="327">
        <f t="shared" si="313"/>
        <v>0</v>
      </c>
      <c r="X513" s="327">
        <f t="shared" ref="X513:AA513" si="359">X384</f>
        <v>0</v>
      </c>
      <c r="Y513" s="327">
        <f t="shared" si="359"/>
        <v>0</v>
      </c>
      <c r="Z513" s="327">
        <f t="shared" si="359"/>
        <v>0</v>
      </c>
      <c r="AA513" s="327">
        <f t="shared" si="359"/>
        <v>0</v>
      </c>
      <c r="AB513" s="327">
        <f t="shared" ref="AB513:AE513" si="360">AB384</f>
        <v>0</v>
      </c>
      <c r="AC513" s="327">
        <f t="shared" si="360"/>
        <v>0</v>
      </c>
      <c r="AD513" s="327">
        <f t="shared" si="360"/>
        <v>0</v>
      </c>
      <c r="AE513" s="327">
        <f t="shared" si="360"/>
        <v>0</v>
      </c>
    </row>
    <row r="514" spans="1:45">
      <c r="B514" s="19" t="str">
        <f t="shared" si="248"/>
        <v/>
      </c>
      <c r="C514" s="467" t="str">
        <f t="shared" si="311"/>
        <v/>
      </c>
      <c r="D514" s="19" t="str">
        <f t="shared" si="311"/>
        <v/>
      </c>
      <c r="E514" s="52"/>
      <c r="F514" s="52"/>
      <c r="G514" s="52"/>
      <c r="H514" s="52"/>
      <c r="I514" s="52"/>
      <c r="J514" s="327">
        <f t="shared" ref="J514:V514" si="361">J385</f>
        <v>0</v>
      </c>
      <c r="K514" s="327">
        <f t="shared" si="361"/>
        <v>0</v>
      </c>
      <c r="L514" s="327">
        <f t="shared" si="361"/>
        <v>0</v>
      </c>
      <c r="M514" s="327">
        <f t="shared" si="361"/>
        <v>0</v>
      </c>
      <c r="N514" s="327">
        <f t="shared" si="361"/>
        <v>0</v>
      </c>
      <c r="O514" s="327">
        <f t="shared" si="361"/>
        <v>0</v>
      </c>
      <c r="P514" s="327">
        <f t="shared" si="361"/>
        <v>0</v>
      </c>
      <c r="Q514" s="327">
        <f t="shared" si="361"/>
        <v>0</v>
      </c>
      <c r="R514" s="327">
        <f t="shared" si="361"/>
        <v>0</v>
      </c>
      <c r="S514" s="327">
        <f t="shared" si="361"/>
        <v>0</v>
      </c>
      <c r="T514" s="327">
        <f t="shared" si="361"/>
        <v>0</v>
      </c>
      <c r="U514" s="327">
        <f t="shared" si="361"/>
        <v>0</v>
      </c>
      <c r="V514" s="327">
        <f t="shared" si="361"/>
        <v>0</v>
      </c>
      <c r="W514" s="327">
        <f t="shared" si="313"/>
        <v>0</v>
      </c>
      <c r="X514" s="327">
        <f t="shared" ref="X514:AA514" si="362">X385</f>
        <v>0</v>
      </c>
      <c r="Y514" s="327">
        <f t="shared" si="362"/>
        <v>0</v>
      </c>
      <c r="Z514" s="327">
        <f t="shared" si="362"/>
        <v>0</v>
      </c>
      <c r="AA514" s="327">
        <f t="shared" si="362"/>
        <v>0</v>
      </c>
      <c r="AB514" s="327">
        <f t="shared" ref="AB514:AE514" si="363">AB385</f>
        <v>0</v>
      </c>
      <c r="AC514" s="327">
        <f t="shared" si="363"/>
        <v>0</v>
      </c>
      <c r="AD514" s="327">
        <f t="shared" si="363"/>
        <v>0</v>
      </c>
      <c r="AE514" s="327">
        <f t="shared" si="363"/>
        <v>0</v>
      </c>
    </row>
    <row r="515" spans="1:45">
      <c r="B515" s="19" t="str">
        <f t="shared" si="248"/>
        <v/>
      </c>
      <c r="C515" s="467" t="str">
        <f t="shared" si="311"/>
        <v/>
      </c>
      <c r="D515" s="19" t="str">
        <f t="shared" si="311"/>
        <v/>
      </c>
      <c r="E515" s="52"/>
      <c r="F515" s="52"/>
      <c r="G515" s="52"/>
      <c r="H515" s="52"/>
      <c r="I515" s="52"/>
      <c r="J515" s="327">
        <f t="shared" ref="J515:V515" si="364">J386</f>
        <v>0</v>
      </c>
      <c r="K515" s="327">
        <f t="shared" si="364"/>
        <v>0</v>
      </c>
      <c r="L515" s="327">
        <f t="shared" si="364"/>
        <v>0</v>
      </c>
      <c r="M515" s="327">
        <f t="shared" si="364"/>
        <v>0</v>
      </c>
      <c r="N515" s="327">
        <f t="shared" si="364"/>
        <v>0</v>
      </c>
      <c r="O515" s="327">
        <f t="shared" si="364"/>
        <v>0</v>
      </c>
      <c r="P515" s="327">
        <f t="shared" si="364"/>
        <v>0</v>
      </c>
      <c r="Q515" s="327">
        <f t="shared" si="364"/>
        <v>0</v>
      </c>
      <c r="R515" s="327">
        <f t="shared" si="364"/>
        <v>0</v>
      </c>
      <c r="S515" s="327">
        <f t="shared" si="364"/>
        <v>0</v>
      </c>
      <c r="T515" s="327">
        <f t="shared" si="364"/>
        <v>0</v>
      </c>
      <c r="U515" s="327">
        <f t="shared" si="364"/>
        <v>0</v>
      </c>
      <c r="V515" s="327">
        <f t="shared" si="364"/>
        <v>0</v>
      </c>
      <c r="W515" s="327">
        <f t="shared" si="313"/>
        <v>0</v>
      </c>
      <c r="X515" s="327">
        <f t="shared" ref="X515:AA515" si="365">X386</f>
        <v>0</v>
      </c>
      <c r="Y515" s="327">
        <f t="shared" si="365"/>
        <v>0</v>
      </c>
      <c r="Z515" s="327">
        <f t="shared" si="365"/>
        <v>0</v>
      </c>
      <c r="AA515" s="327">
        <f t="shared" si="365"/>
        <v>0</v>
      </c>
      <c r="AB515" s="327">
        <f t="shared" ref="AB515:AE515" si="366">AB386</f>
        <v>0</v>
      </c>
      <c r="AC515" s="327">
        <f t="shared" si="366"/>
        <v>0</v>
      </c>
      <c r="AD515" s="327">
        <f t="shared" si="366"/>
        <v>0</v>
      </c>
      <c r="AE515" s="327">
        <f t="shared" si="366"/>
        <v>0</v>
      </c>
    </row>
    <row r="516" spans="1:45">
      <c r="B516" s="19" t="str">
        <f t="shared" si="248"/>
        <v/>
      </c>
      <c r="C516" s="467" t="str">
        <f t="shared" si="311"/>
        <v/>
      </c>
      <c r="D516" s="19" t="str">
        <f t="shared" si="311"/>
        <v/>
      </c>
      <c r="E516" s="52"/>
      <c r="F516" s="52"/>
      <c r="G516" s="52"/>
      <c r="H516" s="52"/>
      <c r="I516" s="52"/>
      <c r="J516" s="327">
        <f t="shared" ref="J516:V516" si="367">J387</f>
        <v>0</v>
      </c>
      <c r="K516" s="327">
        <f t="shared" si="367"/>
        <v>0</v>
      </c>
      <c r="L516" s="327">
        <f t="shared" si="367"/>
        <v>0</v>
      </c>
      <c r="M516" s="327">
        <f t="shared" si="367"/>
        <v>0</v>
      </c>
      <c r="N516" s="327">
        <f t="shared" si="367"/>
        <v>0</v>
      </c>
      <c r="O516" s="327">
        <f t="shared" si="367"/>
        <v>0</v>
      </c>
      <c r="P516" s="327">
        <f t="shared" si="367"/>
        <v>0</v>
      </c>
      <c r="Q516" s="327">
        <f t="shared" si="367"/>
        <v>0</v>
      </c>
      <c r="R516" s="327">
        <f t="shared" si="367"/>
        <v>0</v>
      </c>
      <c r="S516" s="327">
        <f t="shared" si="367"/>
        <v>0</v>
      </c>
      <c r="T516" s="327">
        <f t="shared" si="367"/>
        <v>0</v>
      </c>
      <c r="U516" s="327">
        <f t="shared" si="367"/>
        <v>0</v>
      </c>
      <c r="V516" s="327">
        <f t="shared" si="367"/>
        <v>0</v>
      </c>
      <c r="W516" s="327">
        <f t="shared" si="313"/>
        <v>0</v>
      </c>
      <c r="X516" s="327">
        <f t="shared" ref="X516:AA516" si="368">X387</f>
        <v>0</v>
      </c>
      <c r="Y516" s="327">
        <f t="shared" si="368"/>
        <v>0</v>
      </c>
      <c r="Z516" s="327">
        <f t="shared" si="368"/>
        <v>0</v>
      </c>
      <c r="AA516" s="327">
        <f t="shared" si="368"/>
        <v>0</v>
      </c>
      <c r="AB516" s="327">
        <f t="shared" ref="AB516:AE516" si="369">AB387</f>
        <v>0</v>
      </c>
      <c r="AC516" s="327">
        <f t="shared" si="369"/>
        <v>0</v>
      </c>
      <c r="AD516" s="327">
        <f t="shared" si="369"/>
        <v>0</v>
      </c>
      <c r="AE516" s="327">
        <f t="shared" si="369"/>
        <v>0</v>
      </c>
    </row>
    <row r="517" spans="1:45">
      <c r="B517" s="19" t="str">
        <f t="shared" si="248"/>
        <v/>
      </c>
      <c r="C517" s="467" t="str">
        <f t="shared" si="311"/>
        <v/>
      </c>
      <c r="D517" s="19" t="str">
        <f t="shared" si="311"/>
        <v/>
      </c>
      <c r="E517" s="52"/>
      <c r="F517" s="52"/>
      <c r="G517" s="52"/>
      <c r="H517" s="52"/>
      <c r="I517" s="52"/>
      <c r="J517" s="327">
        <f t="shared" ref="J517:V517" si="370">J388</f>
        <v>0</v>
      </c>
      <c r="K517" s="327">
        <f t="shared" si="370"/>
        <v>0</v>
      </c>
      <c r="L517" s="327">
        <f t="shared" si="370"/>
        <v>0</v>
      </c>
      <c r="M517" s="327">
        <f t="shared" si="370"/>
        <v>0</v>
      </c>
      <c r="N517" s="327">
        <f t="shared" si="370"/>
        <v>0</v>
      </c>
      <c r="O517" s="327">
        <f t="shared" si="370"/>
        <v>0</v>
      </c>
      <c r="P517" s="327">
        <f t="shared" si="370"/>
        <v>0</v>
      </c>
      <c r="Q517" s="327">
        <f t="shared" si="370"/>
        <v>0</v>
      </c>
      <c r="R517" s="327">
        <f t="shared" si="370"/>
        <v>0</v>
      </c>
      <c r="S517" s="327">
        <f t="shared" si="370"/>
        <v>0</v>
      </c>
      <c r="T517" s="327">
        <f t="shared" si="370"/>
        <v>0</v>
      </c>
      <c r="U517" s="327">
        <f t="shared" si="370"/>
        <v>0</v>
      </c>
      <c r="V517" s="327">
        <f t="shared" si="370"/>
        <v>0</v>
      </c>
      <c r="W517" s="327">
        <f t="shared" si="313"/>
        <v>0</v>
      </c>
      <c r="X517" s="327">
        <f t="shared" ref="X517:AA517" si="371">X388</f>
        <v>0</v>
      </c>
      <c r="Y517" s="327">
        <f t="shared" si="371"/>
        <v>0</v>
      </c>
      <c r="Z517" s="327">
        <f t="shared" si="371"/>
        <v>0</v>
      </c>
      <c r="AA517" s="327">
        <f t="shared" si="371"/>
        <v>0</v>
      </c>
      <c r="AB517" s="327">
        <f t="shared" ref="AB517:AE517" si="372">AB388</f>
        <v>0</v>
      </c>
      <c r="AC517" s="327">
        <f t="shared" si="372"/>
        <v>0</v>
      </c>
      <c r="AD517" s="327">
        <f t="shared" si="372"/>
        <v>0</v>
      </c>
      <c r="AE517" s="327">
        <f t="shared" si="372"/>
        <v>0</v>
      </c>
    </row>
    <row r="518" spans="1:45"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spans="1:45"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spans="1:45">
      <c r="B520" s="347" t="s">
        <v>304</v>
      </c>
      <c r="C520" s="346" t="str">
        <f t="shared" ref="C520:AE520" si="373">C$114</f>
        <v>Kwalifikowalne</v>
      </c>
      <c r="D520" s="346" t="str">
        <f t="shared" si="373"/>
        <v>Koszty B+R</v>
      </c>
      <c r="E520" s="346"/>
      <c r="F520" s="346">
        <f t="shared" ca="1" si="373"/>
        <v>0</v>
      </c>
      <c r="G520" s="346">
        <f t="shared" ca="1" si="373"/>
        <v>0</v>
      </c>
      <c r="H520" s="346">
        <f t="shared" ca="1" si="373"/>
        <v>0</v>
      </c>
      <c r="I520" s="346" t="str">
        <f t="shared" si="373"/>
        <v/>
      </c>
      <c r="J520" s="346" t="str">
        <f t="shared" si="373"/>
        <v/>
      </c>
      <c r="K520" s="346" t="str">
        <f t="shared" si="373"/>
        <v>Uzupełnij dane</v>
      </c>
      <c r="L520" s="346" t="str">
        <f t="shared" si="373"/>
        <v/>
      </c>
      <c r="M520" s="346" t="str">
        <f t="shared" si="373"/>
        <v/>
      </c>
      <c r="N520" s="346" t="str">
        <f t="shared" si="373"/>
        <v/>
      </c>
      <c r="O520" s="346" t="str">
        <f t="shared" si="373"/>
        <v/>
      </c>
      <c r="P520" s="346" t="str">
        <f t="shared" si="373"/>
        <v/>
      </c>
      <c r="Q520" s="346" t="str">
        <f t="shared" si="373"/>
        <v/>
      </c>
      <c r="R520" s="346" t="str">
        <f t="shared" si="373"/>
        <v/>
      </c>
      <c r="S520" s="346" t="str">
        <f t="shared" si="373"/>
        <v/>
      </c>
      <c r="T520" s="346" t="str">
        <f t="shared" si="373"/>
        <v/>
      </c>
      <c r="U520" s="346" t="str">
        <f t="shared" si="373"/>
        <v/>
      </c>
      <c r="V520" s="346" t="str">
        <f t="shared" si="373"/>
        <v/>
      </c>
      <c r="W520" s="346" t="str">
        <f t="shared" si="373"/>
        <v/>
      </c>
      <c r="X520" s="346" t="str">
        <f t="shared" si="373"/>
        <v/>
      </c>
      <c r="Y520" s="346" t="str">
        <f t="shared" si="373"/>
        <v/>
      </c>
      <c r="Z520" s="346" t="str">
        <f t="shared" si="373"/>
        <v/>
      </c>
      <c r="AA520" s="346" t="str">
        <f t="shared" si="373"/>
        <v/>
      </c>
      <c r="AB520" s="346" t="str">
        <f t="shared" si="373"/>
        <v/>
      </c>
      <c r="AC520" s="346" t="str">
        <f t="shared" si="373"/>
        <v/>
      </c>
      <c r="AD520" s="346" t="str">
        <f t="shared" si="373"/>
        <v/>
      </c>
      <c r="AE520" s="346" t="str">
        <f t="shared" si="373"/>
        <v/>
      </c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</row>
    <row r="521" spans="1:45">
      <c r="A521" s="577" t="str" cm="1">
        <f t="array" ref="A521">Weryfikacja_wypelnienia_KO_Projekt</f>
        <v/>
      </c>
      <c r="B521" s="9"/>
      <c r="C521" s="304"/>
      <c r="D521" s="9"/>
      <c r="E521" s="55"/>
      <c r="F521" s="55"/>
      <c r="G521" s="55"/>
      <c r="H521" s="55"/>
      <c r="I521" s="55"/>
      <c r="J521" s="342"/>
      <c r="K521" s="342"/>
      <c r="L521" s="342"/>
      <c r="M521" s="342"/>
      <c r="N521" s="342"/>
      <c r="O521" s="342"/>
      <c r="P521" s="342"/>
      <c r="Q521" s="342"/>
      <c r="R521" s="342"/>
      <c r="S521" s="342"/>
      <c r="T521" s="342"/>
      <c r="U521" s="342"/>
      <c r="V521" s="342"/>
      <c r="W521" s="342"/>
      <c r="X521" s="342"/>
      <c r="Y521" s="342"/>
      <c r="Z521" s="342"/>
      <c r="AA521" s="342"/>
      <c r="AB521" s="342"/>
      <c r="AC521" s="342"/>
      <c r="AD521" s="342"/>
      <c r="AE521" s="342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</row>
    <row r="522" spans="1:45">
      <c r="A522" s="577" t="str" cm="1">
        <f t="array" ref="A522">Weryfikacja_wypelnienia_KO_Projekt</f>
        <v/>
      </c>
      <c r="B522" s="9"/>
      <c r="C522" s="304"/>
      <c r="D522" s="9"/>
      <c r="E522" s="55"/>
      <c r="F522" s="55"/>
      <c r="G522" s="55"/>
      <c r="H522" s="55"/>
      <c r="I522" s="55"/>
      <c r="J522" s="342"/>
      <c r="K522" s="342"/>
      <c r="L522" s="342"/>
      <c r="M522" s="342"/>
      <c r="N522" s="342"/>
      <c r="O522" s="342"/>
      <c r="P522" s="342"/>
      <c r="Q522" s="342"/>
      <c r="R522" s="342"/>
      <c r="S522" s="342"/>
      <c r="T522" s="342"/>
      <c r="U522" s="342"/>
      <c r="V522" s="342"/>
      <c r="W522" s="342"/>
      <c r="X522" s="342"/>
      <c r="Y522" s="342"/>
      <c r="Z522" s="342"/>
      <c r="AA522" s="342"/>
      <c r="AB522" s="342"/>
      <c r="AC522" s="342"/>
      <c r="AD522" s="342"/>
      <c r="AE522" s="342"/>
      <c r="AF522"/>
      <c r="AG522"/>
      <c r="AH522"/>
      <c r="AI522"/>
    </row>
    <row r="523" spans="1:45">
      <c r="A523" s="577" t="str" cm="1">
        <f t="array" ref="A523">Weryfikacja_wypelnienia_KO_Projekt</f>
        <v/>
      </c>
      <c r="B523" s="9"/>
      <c r="C523" s="304"/>
      <c r="D523" s="9"/>
      <c r="E523" s="55"/>
      <c r="F523" s="55"/>
      <c r="G523" s="55"/>
      <c r="H523" s="55"/>
      <c r="I523" s="55"/>
      <c r="J523" s="342"/>
      <c r="K523" s="342"/>
      <c r="L523" s="342"/>
      <c r="M523" s="342"/>
      <c r="N523" s="342"/>
      <c r="O523" s="342"/>
      <c r="P523" s="342"/>
      <c r="Q523" s="342"/>
      <c r="R523" s="342"/>
      <c r="S523" s="342"/>
      <c r="T523" s="342"/>
      <c r="U523" s="342"/>
      <c r="V523" s="342"/>
      <c r="W523" s="342"/>
      <c r="X523" s="342"/>
      <c r="Y523" s="342"/>
      <c r="Z523" s="342"/>
      <c r="AA523" s="342"/>
      <c r="AB523" s="342"/>
      <c r="AC523" s="342"/>
      <c r="AD523" s="342"/>
      <c r="AE523" s="342"/>
      <c r="AF523"/>
      <c r="AG523"/>
      <c r="AH523"/>
      <c r="AI523"/>
    </row>
    <row r="524" spans="1:45">
      <c r="A524" s="577" t="str" cm="1">
        <f t="array" ref="A524">Weryfikacja_wypelnienia_KO_Projekt</f>
        <v/>
      </c>
      <c r="B524" s="9"/>
      <c r="C524" s="304"/>
      <c r="D524" s="9"/>
      <c r="E524" s="55"/>
      <c r="F524" s="55"/>
      <c r="G524" s="55"/>
      <c r="H524" s="55"/>
      <c r="I524" s="55"/>
      <c r="J524" s="342"/>
      <c r="K524" s="342"/>
      <c r="L524" s="342"/>
      <c r="M524" s="342"/>
      <c r="N524" s="342"/>
      <c r="O524" s="342"/>
      <c r="P524" s="342"/>
      <c r="Q524" s="342"/>
      <c r="R524" s="342"/>
      <c r="S524" s="342"/>
      <c r="T524" s="342"/>
      <c r="U524" s="342"/>
      <c r="V524" s="342"/>
      <c r="W524" s="342"/>
      <c r="X524" s="342"/>
      <c r="Y524" s="342"/>
      <c r="Z524" s="342"/>
      <c r="AA524" s="342"/>
      <c r="AB524" s="342"/>
      <c r="AC524" s="342"/>
      <c r="AD524" s="342"/>
      <c r="AE524" s="342"/>
      <c r="AF524"/>
      <c r="AG524"/>
      <c r="AH524"/>
      <c r="AI524"/>
    </row>
    <row r="525" spans="1:45">
      <c r="A525" s="577" t="str" cm="1">
        <f t="array" ref="A525">Weryfikacja_wypelnienia_KO_Projekt</f>
        <v/>
      </c>
      <c r="B525" s="9"/>
      <c r="C525" s="304"/>
      <c r="D525" s="9"/>
      <c r="E525" s="55"/>
      <c r="F525" s="55"/>
      <c r="G525" s="55"/>
      <c r="H525" s="55"/>
      <c r="I525" s="55"/>
      <c r="J525" s="342"/>
      <c r="K525" s="342"/>
      <c r="L525" s="342"/>
      <c r="M525" s="342"/>
      <c r="N525" s="342"/>
      <c r="O525" s="342"/>
      <c r="P525" s="342"/>
      <c r="Q525" s="342"/>
      <c r="R525" s="342"/>
      <c r="S525" s="342"/>
      <c r="T525" s="342"/>
      <c r="U525" s="342"/>
      <c r="V525" s="342"/>
      <c r="W525" s="342"/>
      <c r="X525" s="342"/>
      <c r="Y525" s="342"/>
      <c r="Z525" s="342"/>
      <c r="AA525" s="342"/>
      <c r="AB525" s="342"/>
      <c r="AC525" s="342"/>
      <c r="AD525" s="342"/>
      <c r="AE525" s="342"/>
      <c r="AF525"/>
      <c r="AG525"/>
      <c r="AH525"/>
      <c r="AI525"/>
    </row>
    <row r="526" spans="1:45">
      <c r="A526" s="577" t="str" cm="1">
        <f t="array" ref="A526">Weryfikacja_wypelnienia_KO_Projekt</f>
        <v/>
      </c>
      <c r="B526" s="9"/>
      <c r="C526" s="304"/>
      <c r="D526" s="9"/>
      <c r="E526" s="55"/>
      <c r="F526" s="55"/>
      <c r="G526" s="55"/>
      <c r="H526" s="55"/>
      <c r="I526" s="55"/>
      <c r="J526" s="342"/>
      <c r="K526" s="342"/>
      <c r="L526" s="342"/>
      <c r="M526" s="342"/>
      <c r="N526" s="342"/>
      <c r="O526" s="342"/>
      <c r="P526" s="342"/>
      <c r="Q526" s="342"/>
      <c r="R526" s="342"/>
      <c r="S526" s="342"/>
      <c r="T526" s="342"/>
      <c r="U526" s="342"/>
      <c r="V526" s="342"/>
      <c r="W526" s="342"/>
      <c r="X526" s="342"/>
      <c r="Y526" s="342"/>
      <c r="Z526" s="342"/>
      <c r="AA526" s="342"/>
      <c r="AB526" s="342"/>
      <c r="AC526" s="342"/>
      <c r="AD526" s="342"/>
      <c r="AE526" s="342"/>
      <c r="AF526"/>
      <c r="AG526"/>
      <c r="AH526"/>
      <c r="AI526"/>
    </row>
    <row r="527" spans="1:45">
      <c r="A527" s="577" t="str" cm="1">
        <f t="array" ref="A527">Weryfikacja_wypelnienia_KO_Projekt</f>
        <v/>
      </c>
      <c r="B527" s="9"/>
      <c r="C527" s="304"/>
      <c r="D527" s="9"/>
      <c r="E527" s="55"/>
      <c r="F527" s="55"/>
      <c r="G527" s="55"/>
      <c r="H527" s="55"/>
      <c r="I527" s="55"/>
      <c r="J527" s="342"/>
      <c r="K527" s="342"/>
      <c r="L527" s="342"/>
      <c r="M527" s="342"/>
      <c r="N527" s="342"/>
      <c r="O527" s="342"/>
      <c r="P527" s="342"/>
      <c r="Q527" s="342"/>
      <c r="R527" s="342"/>
      <c r="S527" s="342"/>
      <c r="T527" s="342"/>
      <c r="U527" s="342"/>
      <c r="V527" s="342"/>
      <c r="W527" s="342"/>
      <c r="X527" s="342"/>
      <c r="Y527" s="342"/>
      <c r="Z527" s="342"/>
      <c r="AA527" s="342"/>
      <c r="AB527" s="342"/>
      <c r="AC527" s="342"/>
      <c r="AD527" s="342"/>
      <c r="AE527" s="342"/>
      <c r="AF527"/>
      <c r="AG527"/>
      <c r="AH527"/>
      <c r="AI527"/>
    </row>
    <row r="528" spans="1:45">
      <c r="A528" s="577" t="str" cm="1">
        <f t="array" ref="A528">Weryfikacja_wypelnienia_KO_Projekt</f>
        <v/>
      </c>
      <c r="B528" s="9"/>
      <c r="C528" s="304"/>
      <c r="D528" s="9"/>
      <c r="E528" s="55"/>
      <c r="F528" s="55"/>
      <c r="G528" s="55"/>
      <c r="H528" s="55"/>
      <c r="I528" s="55"/>
      <c r="J528" s="342"/>
      <c r="K528" s="342"/>
      <c r="L528" s="342"/>
      <c r="M528" s="342"/>
      <c r="N528" s="342"/>
      <c r="O528" s="342"/>
      <c r="P528" s="342"/>
      <c r="Q528" s="342"/>
      <c r="R528" s="342"/>
      <c r="S528" s="342"/>
      <c r="T528" s="342"/>
      <c r="U528" s="342"/>
      <c r="V528" s="342"/>
      <c r="W528" s="342"/>
      <c r="X528" s="342"/>
      <c r="Y528" s="342"/>
      <c r="Z528" s="342"/>
      <c r="AA528" s="342"/>
      <c r="AB528" s="342"/>
      <c r="AC528" s="342"/>
      <c r="AD528" s="342"/>
      <c r="AE528" s="342"/>
      <c r="AF528"/>
      <c r="AG528"/>
      <c r="AH528"/>
      <c r="AI528"/>
    </row>
    <row r="529" spans="1:35">
      <c r="A529" s="577" t="str" cm="1">
        <f t="array" ref="A529">Weryfikacja_wypelnienia_KO_Projekt</f>
        <v/>
      </c>
      <c r="B529" s="9"/>
      <c r="C529" s="304"/>
      <c r="D529" s="9"/>
      <c r="E529" s="55"/>
      <c r="F529" s="55"/>
      <c r="G529" s="55"/>
      <c r="H529" s="55"/>
      <c r="I529" s="55"/>
      <c r="J529" s="342"/>
      <c r="K529" s="342"/>
      <c r="L529" s="342"/>
      <c r="M529" s="342"/>
      <c r="N529" s="342"/>
      <c r="O529" s="342"/>
      <c r="P529" s="342"/>
      <c r="Q529" s="342"/>
      <c r="R529" s="342"/>
      <c r="S529" s="342"/>
      <c r="T529" s="342"/>
      <c r="U529" s="342"/>
      <c r="V529" s="342"/>
      <c r="W529" s="342"/>
      <c r="X529" s="342"/>
      <c r="Y529" s="342"/>
      <c r="Z529" s="342"/>
      <c r="AA529" s="342"/>
      <c r="AB529" s="342"/>
      <c r="AC529" s="342"/>
      <c r="AD529" s="342"/>
      <c r="AE529" s="342"/>
      <c r="AF529"/>
      <c r="AG529"/>
      <c r="AH529"/>
      <c r="AI529"/>
    </row>
    <row r="530" spans="1:35">
      <c r="A530" s="577" t="str" cm="1">
        <f t="array" ref="A530">Weryfikacja_wypelnienia_KO_Projekt</f>
        <v/>
      </c>
      <c r="B530" s="9"/>
      <c r="C530" s="304"/>
      <c r="D530" s="9"/>
      <c r="E530" s="182"/>
      <c r="F530" s="182"/>
      <c r="G530" s="182"/>
      <c r="H530" s="182"/>
      <c r="I530" s="182"/>
      <c r="J530" s="342"/>
      <c r="K530" s="342"/>
      <c r="L530" s="342"/>
      <c r="M530" s="342"/>
      <c r="N530" s="342"/>
      <c r="O530" s="342"/>
      <c r="P530" s="342"/>
      <c r="Q530" s="342"/>
      <c r="R530" s="342"/>
      <c r="S530" s="342"/>
      <c r="T530" s="342"/>
      <c r="U530" s="342"/>
      <c r="V530" s="342"/>
      <c r="W530" s="342"/>
      <c r="X530" s="342"/>
      <c r="Y530" s="342"/>
      <c r="Z530" s="342"/>
      <c r="AA530" s="342"/>
      <c r="AB530" s="342"/>
      <c r="AC530" s="342"/>
      <c r="AD530" s="342"/>
      <c r="AE530" s="342"/>
      <c r="AF530"/>
      <c r="AG530"/>
      <c r="AH530"/>
      <c r="AI530"/>
    </row>
    <row r="531" spans="1:35">
      <c r="A531" s="577" t="str" cm="1">
        <f t="array" ref="A531">Weryfikacja_wypelnienia_KO_Projekt</f>
        <v/>
      </c>
      <c r="B531" s="9"/>
      <c r="C531" s="304"/>
      <c r="D531" s="9"/>
      <c r="E531" s="182"/>
      <c r="F531" s="182"/>
      <c r="G531" s="182"/>
      <c r="H531" s="182"/>
      <c r="I531" s="182"/>
      <c r="J531" s="342"/>
      <c r="K531" s="342"/>
      <c r="L531" s="342"/>
      <c r="M531" s="342"/>
      <c r="N531" s="342"/>
      <c r="O531" s="342"/>
      <c r="P531" s="342"/>
      <c r="Q531" s="342"/>
      <c r="R531" s="342"/>
      <c r="S531" s="342"/>
      <c r="T531" s="342"/>
      <c r="U531" s="342"/>
      <c r="V531" s="342"/>
      <c r="W531" s="342"/>
      <c r="X531" s="342"/>
      <c r="Y531" s="342"/>
      <c r="Z531" s="342"/>
      <c r="AA531" s="342"/>
      <c r="AB531" s="342"/>
      <c r="AC531" s="342"/>
      <c r="AD531" s="342"/>
      <c r="AE531" s="342"/>
      <c r="AF531"/>
      <c r="AG531"/>
      <c r="AH531"/>
      <c r="AI531"/>
    </row>
    <row r="532" spans="1:35">
      <c r="A532" s="577" t="str" cm="1">
        <f t="array" ref="A532">Weryfikacja_wypelnienia_KO_Projekt</f>
        <v/>
      </c>
      <c r="B532" s="9"/>
      <c r="C532" s="304"/>
      <c r="D532" s="9"/>
      <c r="E532" s="182"/>
      <c r="F532" s="182"/>
      <c r="G532" s="182"/>
      <c r="H532" s="182"/>
      <c r="I532" s="182"/>
      <c r="J532" s="342"/>
      <c r="K532" s="342"/>
      <c r="L532" s="342"/>
      <c r="M532" s="342"/>
      <c r="N532" s="342"/>
      <c r="O532" s="342"/>
      <c r="P532" s="342"/>
      <c r="Q532" s="342"/>
      <c r="R532" s="342"/>
      <c r="S532" s="342"/>
      <c r="T532" s="342"/>
      <c r="U532" s="342"/>
      <c r="V532" s="342"/>
      <c r="W532" s="342"/>
      <c r="X532" s="342"/>
      <c r="Y532" s="342"/>
      <c r="Z532" s="342"/>
      <c r="AA532" s="342"/>
      <c r="AB532" s="342"/>
      <c r="AC532" s="342"/>
      <c r="AD532" s="342"/>
      <c r="AE532" s="342"/>
      <c r="AF532"/>
      <c r="AG532"/>
      <c r="AH532"/>
      <c r="AI532"/>
    </row>
    <row r="533" spans="1:35">
      <c r="A533" s="577" t="str" cm="1">
        <f t="array" ref="A533">Weryfikacja_wypelnienia_KO_Projekt</f>
        <v/>
      </c>
      <c r="B533" s="9"/>
      <c r="C533" s="304"/>
      <c r="D533" s="9"/>
      <c r="E533" s="182"/>
      <c r="F533" s="182"/>
      <c r="G533" s="182"/>
      <c r="H533" s="182"/>
      <c r="I533" s="182"/>
      <c r="J533" s="342"/>
      <c r="K533" s="342"/>
      <c r="L533" s="342"/>
      <c r="M533" s="342"/>
      <c r="N533" s="342"/>
      <c r="O533" s="342"/>
      <c r="P533" s="342"/>
      <c r="Q533" s="342"/>
      <c r="R533" s="342"/>
      <c r="S533" s="342"/>
      <c r="T533" s="342"/>
      <c r="U533" s="342"/>
      <c r="V533" s="342"/>
      <c r="W533" s="342"/>
      <c r="X533" s="342"/>
      <c r="Y533" s="342"/>
      <c r="Z533" s="342"/>
      <c r="AA533" s="342"/>
      <c r="AB533" s="342"/>
      <c r="AC533" s="342"/>
      <c r="AD533" s="342"/>
      <c r="AE533" s="342"/>
      <c r="AF533"/>
      <c r="AG533"/>
      <c r="AH533"/>
      <c r="AI533"/>
    </row>
    <row r="534" spans="1:35">
      <c r="A534" s="577" t="str" cm="1">
        <f t="array" ref="A534">Weryfikacja_wypelnienia_KO_Projekt</f>
        <v/>
      </c>
      <c r="B534" s="9"/>
      <c r="C534" s="304"/>
      <c r="D534" s="9"/>
      <c r="E534" s="182"/>
      <c r="F534" s="182"/>
      <c r="G534" s="182"/>
      <c r="H534" s="182"/>
      <c r="I534" s="182"/>
      <c r="J534" s="342"/>
      <c r="K534" s="342"/>
      <c r="L534" s="342"/>
      <c r="M534" s="342"/>
      <c r="N534" s="342"/>
      <c r="O534" s="342"/>
      <c r="P534" s="342"/>
      <c r="Q534" s="342"/>
      <c r="R534" s="342"/>
      <c r="S534" s="342"/>
      <c r="T534" s="342"/>
      <c r="U534" s="342"/>
      <c r="V534" s="342"/>
      <c r="W534" s="342"/>
      <c r="X534" s="342"/>
      <c r="Y534" s="342"/>
      <c r="Z534" s="342"/>
      <c r="AA534" s="342"/>
      <c r="AB534" s="342"/>
      <c r="AC534" s="342"/>
      <c r="AD534" s="342"/>
      <c r="AE534" s="342"/>
      <c r="AF534"/>
      <c r="AG534"/>
      <c r="AH534"/>
      <c r="AI534"/>
    </row>
    <row r="535" spans="1:35">
      <c r="A535" s="577" t="str" cm="1">
        <f t="array" ref="A535">Weryfikacja_wypelnienia_KO_Projekt</f>
        <v/>
      </c>
      <c r="B535" s="9"/>
      <c r="C535" s="304"/>
      <c r="D535" s="9"/>
      <c r="E535" s="182"/>
      <c r="F535" s="182"/>
      <c r="G535" s="182"/>
      <c r="H535" s="182"/>
      <c r="I535" s="182"/>
      <c r="J535" s="342"/>
      <c r="K535" s="342"/>
      <c r="L535" s="342"/>
      <c r="M535" s="342"/>
      <c r="N535" s="342"/>
      <c r="O535" s="342"/>
      <c r="P535" s="342"/>
      <c r="Q535" s="342"/>
      <c r="R535" s="342"/>
      <c r="S535" s="342"/>
      <c r="T535" s="342"/>
      <c r="U535" s="342"/>
      <c r="V535" s="342"/>
      <c r="W535" s="342"/>
      <c r="X535" s="342"/>
      <c r="Y535" s="342"/>
      <c r="Z535" s="342"/>
      <c r="AA535" s="342"/>
      <c r="AB535" s="342"/>
      <c r="AC535" s="342"/>
      <c r="AD535" s="342"/>
      <c r="AE535" s="342"/>
      <c r="AF535"/>
      <c r="AG535"/>
      <c r="AH535"/>
      <c r="AI535"/>
    </row>
    <row r="536" spans="1:35">
      <c r="A536" s="577" t="str" cm="1">
        <f t="array" ref="A536">Weryfikacja_wypelnienia_KO_Projekt</f>
        <v/>
      </c>
      <c r="B536" s="9"/>
      <c r="C536" s="304"/>
      <c r="D536" s="9"/>
      <c r="E536" s="182"/>
      <c r="F536" s="182"/>
      <c r="G536" s="182"/>
      <c r="H536" s="182"/>
      <c r="I536" s="182"/>
      <c r="J536" s="342"/>
      <c r="K536" s="342"/>
      <c r="L536" s="342"/>
      <c r="M536" s="342"/>
      <c r="N536" s="342"/>
      <c r="O536" s="342"/>
      <c r="P536" s="342"/>
      <c r="Q536" s="342"/>
      <c r="R536" s="342"/>
      <c r="S536" s="342"/>
      <c r="T536" s="342"/>
      <c r="U536" s="342"/>
      <c r="V536" s="342"/>
      <c r="W536" s="342"/>
      <c r="X536" s="342"/>
      <c r="Y536" s="342"/>
      <c r="Z536" s="342"/>
      <c r="AA536" s="342"/>
      <c r="AB536" s="342"/>
      <c r="AC536" s="342"/>
      <c r="AD536" s="342"/>
      <c r="AE536" s="342"/>
      <c r="AF536"/>
      <c r="AG536"/>
      <c r="AH536"/>
      <c r="AI536"/>
    </row>
    <row r="537" spans="1:35">
      <c r="A537" s="577" t="str" cm="1">
        <f t="array" ref="A537">Weryfikacja_wypelnienia_KO_Projekt</f>
        <v/>
      </c>
      <c r="B537" s="9"/>
      <c r="C537" s="304"/>
      <c r="D537" s="9"/>
      <c r="E537" s="182"/>
      <c r="F537" s="182"/>
      <c r="G537" s="182"/>
      <c r="H537" s="182"/>
      <c r="I537" s="182"/>
      <c r="J537" s="342"/>
      <c r="K537" s="342"/>
      <c r="L537" s="342"/>
      <c r="M537" s="342"/>
      <c r="N537" s="342"/>
      <c r="O537" s="342"/>
      <c r="P537" s="342"/>
      <c r="Q537" s="342"/>
      <c r="R537" s="342"/>
      <c r="S537" s="342"/>
      <c r="T537" s="342"/>
      <c r="U537" s="342"/>
      <c r="V537" s="342"/>
      <c r="W537" s="342"/>
      <c r="X537" s="342"/>
      <c r="Y537" s="342"/>
      <c r="Z537" s="342"/>
      <c r="AA537" s="342"/>
      <c r="AB537" s="342"/>
      <c r="AC537" s="342"/>
      <c r="AD537" s="342"/>
      <c r="AE537" s="342"/>
      <c r="AF537"/>
      <c r="AG537"/>
      <c r="AH537"/>
      <c r="AI537"/>
    </row>
    <row r="538" spans="1:35">
      <c r="A538" s="577" t="str" cm="1">
        <f t="array" ref="A538">Weryfikacja_wypelnienia_KO_Projekt</f>
        <v/>
      </c>
      <c r="B538" s="9"/>
      <c r="C538" s="304"/>
      <c r="D538" s="9"/>
      <c r="E538" s="182"/>
      <c r="F538" s="182"/>
      <c r="G538" s="182"/>
      <c r="H538" s="182"/>
      <c r="I538" s="182"/>
      <c r="J538" s="342"/>
      <c r="K538" s="342"/>
      <c r="L538" s="342"/>
      <c r="M538" s="342"/>
      <c r="N538" s="342"/>
      <c r="O538" s="342"/>
      <c r="P538" s="342"/>
      <c r="Q538" s="342"/>
      <c r="R538" s="342"/>
      <c r="S538" s="342"/>
      <c r="T538" s="342"/>
      <c r="U538" s="342"/>
      <c r="V538" s="342"/>
      <c r="W538" s="342"/>
      <c r="X538" s="342"/>
      <c r="Y538" s="342"/>
      <c r="Z538" s="342"/>
      <c r="AA538" s="342"/>
      <c r="AB538" s="342"/>
      <c r="AC538" s="342"/>
      <c r="AD538" s="342"/>
      <c r="AE538" s="342"/>
      <c r="AF538"/>
      <c r="AG538"/>
      <c r="AH538"/>
      <c r="AI538"/>
    </row>
    <row r="539" spans="1:35">
      <c r="A539" s="577" t="str" cm="1">
        <f t="array" ref="A539">Weryfikacja_wypelnienia_KO_Projekt</f>
        <v/>
      </c>
      <c r="B539" s="9"/>
      <c r="C539" s="304"/>
      <c r="D539" s="9"/>
      <c r="E539" s="182"/>
      <c r="F539" s="182"/>
      <c r="G539" s="182"/>
      <c r="H539" s="182"/>
      <c r="I539" s="182"/>
      <c r="J539" s="342"/>
      <c r="K539" s="342"/>
      <c r="L539" s="342"/>
      <c r="M539" s="342"/>
      <c r="N539" s="342"/>
      <c r="O539" s="342"/>
      <c r="P539" s="342"/>
      <c r="Q539" s="342"/>
      <c r="R539" s="342"/>
      <c r="S539" s="342"/>
      <c r="T539" s="342"/>
      <c r="U539" s="342"/>
      <c r="V539" s="342"/>
      <c r="W539" s="342"/>
      <c r="X539" s="342"/>
      <c r="Y539" s="342"/>
      <c r="Z539" s="342"/>
      <c r="AA539" s="342"/>
      <c r="AB539" s="342"/>
      <c r="AC539" s="342"/>
      <c r="AD539" s="342"/>
      <c r="AE539" s="342"/>
      <c r="AF539"/>
      <c r="AG539"/>
      <c r="AH539"/>
      <c r="AI539"/>
    </row>
    <row r="540" spans="1:35">
      <c r="A540" s="577" t="str" cm="1">
        <f t="array" ref="A540">Weryfikacja_wypelnienia_KO_Projekt</f>
        <v/>
      </c>
      <c r="B540" s="9"/>
      <c r="C540" s="304"/>
      <c r="D540" s="9"/>
      <c r="E540" s="182"/>
      <c r="F540" s="182"/>
      <c r="G540" s="182"/>
      <c r="H540" s="182"/>
      <c r="I540" s="182"/>
      <c r="J540" s="342"/>
      <c r="K540" s="342"/>
      <c r="L540" s="342"/>
      <c r="M540" s="342"/>
      <c r="N540" s="342"/>
      <c r="O540" s="342"/>
      <c r="P540" s="342"/>
      <c r="Q540" s="342"/>
      <c r="R540" s="342"/>
      <c r="S540" s="342"/>
      <c r="T540" s="342"/>
      <c r="U540" s="342"/>
      <c r="V540" s="342"/>
      <c r="W540" s="342"/>
      <c r="X540" s="342"/>
      <c r="Y540" s="342"/>
      <c r="Z540" s="342"/>
      <c r="AA540" s="342"/>
      <c r="AB540" s="342"/>
      <c r="AC540" s="342"/>
      <c r="AD540" s="342"/>
      <c r="AE540" s="342"/>
      <c r="AF540"/>
      <c r="AG540"/>
      <c r="AH540"/>
      <c r="AI540"/>
    </row>
    <row r="541" spans="1:35">
      <c r="A541" s="577" t="str" cm="1">
        <f t="array" ref="A541">Weryfikacja_wypelnienia_KO_Projekt</f>
        <v/>
      </c>
      <c r="B541" s="9"/>
      <c r="C541" s="304"/>
      <c r="D541" s="9"/>
      <c r="E541" s="182"/>
      <c r="F541" s="182"/>
      <c r="G541" s="182"/>
      <c r="H541" s="182"/>
      <c r="I541" s="182"/>
      <c r="J541" s="342"/>
      <c r="K541" s="342"/>
      <c r="L541" s="342"/>
      <c r="M541" s="342"/>
      <c r="N541" s="342"/>
      <c r="O541" s="342"/>
      <c r="P541" s="342"/>
      <c r="Q541" s="342"/>
      <c r="R541" s="342"/>
      <c r="S541" s="342"/>
      <c r="T541" s="342"/>
      <c r="U541" s="342"/>
      <c r="V541" s="342"/>
      <c r="W541" s="342"/>
      <c r="X541" s="342"/>
      <c r="Y541" s="342"/>
      <c r="Z541" s="342"/>
      <c r="AA541" s="342"/>
      <c r="AB541" s="342"/>
      <c r="AC541" s="342"/>
      <c r="AD541" s="342"/>
      <c r="AE541" s="342"/>
      <c r="AF541"/>
      <c r="AG541"/>
      <c r="AH541"/>
      <c r="AI541"/>
    </row>
    <row r="542" spans="1:35">
      <c r="A542" s="577" t="str" cm="1">
        <f t="array" ref="A542">Weryfikacja_wypelnienia_KO_Projekt</f>
        <v/>
      </c>
      <c r="B542" s="9"/>
      <c r="C542" s="304"/>
      <c r="D542" s="9"/>
      <c r="E542" s="182"/>
      <c r="F542" s="182"/>
      <c r="G542" s="182"/>
      <c r="H542" s="182"/>
      <c r="I542" s="182"/>
      <c r="J542" s="342"/>
      <c r="K542" s="342"/>
      <c r="L542" s="342"/>
      <c r="M542" s="342"/>
      <c r="N542" s="342"/>
      <c r="O542" s="342"/>
      <c r="P542" s="342"/>
      <c r="Q542" s="342"/>
      <c r="R542" s="342"/>
      <c r="S542" s="342"/>
      <c r="T542" s="342"/>
      <c r="U542" s="342"/>
      <c r="V542" s="342"/>
      <c r="W542" s="342"/>
      <c r="X542" s="342"/>
      <c r="Y542" s="342"/>
      <c r="Z542" s="342"/>
      <c r="AA542" s="342"/>
      <c r="AB542" s="342"/>
      <c r="AC542" s="342"/>
      <c r="AD542" s="342"/>
      <c r="AE542" s="342"/>
      <c r="AF542"/>
      <c r="AG542"/>
      <c r="AH542"/>
      <c r="AI542"/>
    </row>
    <row r="543" spans="1:35">
      <c r="A543" s="577" t="str" cm="1">
        <f t="array" ref="A543">Weryfikacja_wypelnienia_KO_Projekt</f>
        <v/>
      </c>
      <c r="B543" s="9"/>
      <c r="C543" s="304"/>
      <c r="D543" s="9"/>
      <c r="E543" s="182"/>
      <c r="F543" s="182"/>
      <c r="G543" s="182"/>
      <c r="H543" s="182"/>
      <c r="I543" s="182"/>
      <c r="J543" s="342"/>
      <c r="K543" s="342"/>
      <c r="L543" s="342"/>
      <c r="M543" s="342"/>
      <c r="N543" s="342"/>
      <c r="O543" s="342"/>
      <c r="P543" s="342"/>
      <c r="Q543" s="342"/>
      <c r="R543" s="342"/>
      <c r="S543" s="342"/>
      <c r="T543" s="342"/>
      <c r="U543" s="342"/>
      <c r="V543" s="342"/>
      <c r="W543" s="342"/>
      <c r="X543" s="342"/>
      <c r="Y543" s="342"/>
      <c r="Z543" s="342"/>
      <c r="AA543" s="342"/>
      <c r="AB543" s="342"/>
      <c r="AC543" s="342"/>
      <c r="AD543" s="342"/>
      <c r="AE543" s="342"/>
      <c r="AF543"/>
      <c r="AG543"/>
      <c r="AH543"/>
      <c r="AI543"/>
    </row>
    <row r="544" spans="1:35">
      <c r="A544" s="577" t="str" cm="1">
        <f t="array" ref="A544">Weryfikacja_wypelnienia_KO_Projekt</f>
        <v/>
      </c>
      <c r="B544" s="9"/>
      <c r="C544" s="304"/>
      <c r="D544" s="9"/>
      <c r="E544" s="182"/>
      <c r="F544" s="182"/>
      <c r="G544" s="182"/>
      <c r="H544" s="182"/>
      <c r="I544" s="182"/>
      <c r="J544" s="342"/>
      <c r="K544" s="342"/>
      <c r="L544" s="342"/>
      <c r="M544" s="342"/>
      <c r="N544" s="342"/>
      <c r="O544" s="342"/>
      <c r="P544" s="342"/>
      <c r="Q544" s="342"/>
      <c r="R544" s="342"/>
      <c r="S544" s="342"/>
      <c r="T544" s="342"/>
      <c r="U544" s="342"/>
      <c r="V544" s="342"/>
      <c r="W544" s="342"/>
      <c r="X544" s="342"/>
      <c r="Y544" s="342"/>
      <c r="Z544" s="342"/>
      <c r="AA544" s="342"/>
      <c r="AB544" s="342"/>
      <c r="AC544" s="342"/>
      <c r="AD544" s="342"/>
      <c r="AE544" s="342"/>
      <c r="AF544"/>
      <c r="AG544"/>
      <c r="AH544"/>
      <c r="AI544"/>
    </row>
    <row r="545" spans="1:35">
      <c r="A545" s="577" t="str" cm="1">
        <f t="array" ref="A545">Weryfikacja_wypelnienia_KO_Projekt</f>
        <v/>
      </c>
      <c r="B545" s="9"/>
      <c r="C545" s="304"/>
      <c r="D545" s="9"/>
      <c r="E545" s="182"/>
      <c r="F545" s="182"/>
      <c r="G545" s="182"/>
      <c r="H545" s="182"/>
      <c r="I545" s="182"/>
      <c r="J545" s="342"/>
      <c r="K545" s="342"/>
      <c r="L545" s="342"/>
      <c r="M545" s="342"/>
      <c r="N545" s="342"/>
      <c r="O545" s="342"/>
      <c r="P545" s="342"/>
      <c r="Q545" s="342"/>
      <c r="R545" s="342"/>
      <c r="S545" s="342"/>
      <c r="T545" s="342"/>
      <c r="U545" s="342"/>
      <c r="V545" s="342"/>
      <c r="W545" s="342"/>
      <c r="X545" s="342"/>
      <c r="Y545" s="342"/>
      <c r="Z545" s="342"/>
      <c r="AA545" s="342"/>
      <c r="AB545" s="342"/>
      <c r="AC545" s="342"/>
      <c r="AD545" s="342"/>
      <c r="AE545" s="342"/>
      <c r="AF545"/>
      <c r="AG545"/>
      <c r="AH545"/>
      <c r="AI545"/>
    </row>
    <row r="546" spans="1:35">
      <c r="A546" s="577" t="str" cm="1">
        <f t="array" ref="A546">Weryfikacja_wypelnienia_KO_Projekt</f>
        <v/>
      </c>
      <c r="B546" s="9"/>
      <c r="C546" s="304"/>
      <c r="D546" s="9"/>
      <c r="E546" s="182"/>
      <c r="F546" s="182"/>
      <c r="G546" s="182"/>
      <c r="H546" s="182"/>
      <c r="I546" s="182"/>
      <c r="J546" s="342"/>
      <c r="K546" s="342"/>
      <c r="L546" s="342"/>
      <c r="M546" s="342"/>
      <c r="N546" s="342"/>
      <c r="O546" s="342"/>
      <c r="P546" s="342"/>
      <c r="Q546" s="342"/>
      <c r="R546" s="342"/>
      <c r="S546" s="342"/>
      <c r="T546" s="342"/>
      <c r="U546" s="342"/>
      <c r="V546" s="342"/>
      <c r="W546" s="342"/>
      <c r="X546" s="342"/>
      <c r="Y546" s="342"/>
      <c r="Z546" s="342"/>
      <c r="AA546" s="342"/>
      <c r="AB546" s="342"/>
      <c r="AC546" s="342"/>
      <c r="AD546" s="342"/>
      <c r="AE546" s="342"/>
      <c r="AF546"/>
      <c r="AG546"/>
      <c r="AH546"/>
      <c r="AI546"/>
    </row>
    <row r="547" spans="1:35">
      <c r="A547" s="577" t="str" cm="1">
        <f t="array" ref="A547">Weryfikacja_wypelnienia_KO_Projekt</f>
        <v/>
      </c>
      <c r="B547" s="9"/>
      <c r="C547" s="304"/>
      <c r="D547" s="9"/>
      <c r="E547" s="182"/>
      <c r="F547" s="182"/>
      <c r="G547" s="182"/>
      <c r="H547" s="182"/>
      <c r="I547" s="182"/>
      <c r="J547" s="342"/>
      <c r="K547" s="342"/>
      <c r="L547" s="342"/>
      <c r="M547" s="342"/>
      <c r="N547" s="342"/>
      <c r="O547" s="342"/>
      <c r="P547" s="342"/>
      <c r="Q547" s="342"/>
      <c r="R547" s="342"/>
      <c r="S547" s="342"/>
      <c r="T547" s="342"/>
      <c r="U547" s="342"/>
      <c r="V547" s="342"/>
      <c r="W547" s="342"/>
      <c r="X547" s="342"/>
      <c r="Y547" s="342"/>
      <c r="Z547" s="342"/>
      <c r="AA547" s="342"/>
      <c r="AB547" s="342"/>
      <c r="AC547" s="342"/>
      <c r="AD547" s="342"/>
      <c r="AE547" s="342"/>
      <c r="AF547"/>
      <c r="AG547"/>
      <c r="AH547"/>
      <c r="AI547"/>
    </row>
    <row r="548" spans="1:35">
      <c r="A548" s="577" t="str" cm="1">
        <f t="array" ref="A548">Weryfikacja_wypelnienia_KO_Projekt</f>
        <v/>
      </c>
      <c r="B548" s="9"/>
      <c r="C548" s="304"/>
      <c r="D548" s="9"/>
      <c r="E548" s="182"/>
      <c r="F548" s="182"/>
      <c r="G548" s="182"/>
      <c r="H548" s="182"/>
      <c r="I548" s="182"/>
      <c r="J548" s="342"/>
      <c r="K548" s="342"/>
      <c r="L548" s="342"/>
      <c r="M548" s="342"/>
      <c r="N548" s="342"/>
      <c r="O548" s="342"/>
      <c r="P548" s="342"/>
      <c r="Q548" s="342"/>
      <c r="R548" s="342"/>
      <c r="S548" s="342"/>
      <c r="T548" s="342"/>
      <c r="U548" s="342"/>
      <c r="V548" s="342"/>
      <c r="W548" s="342"/>
      <c r="X548" s="342"/>
      <c r="Y548" s="342"/>
      <c r="Z548" s="342"/>
      <c r="AA548" s="342"/>
      <c r="AB548" s="342"/>
      <c r="AC548" s="342"/>
      <c r="AD548" s="342"/>
      <c r="AE548" s="342"/>
      <c r="AF548"/>
      <c r="AG548"/>
      <c r="AH548"/>
      <c r="AI548"/>
    </row>
    <row r="549" spans="1:35">
      <c r="A549" s="577" t="str" cm="1">
        <f t="array" ref="A549">Weryfikacja_wypelnienia_KO_Projekt</f>
        <v/>
      </c>
      <c r="B549" s="9"/>
      <c r="C549" s="304"/>
      <c r="D549" s="9"/>
      <c r="E549" s="182"/>
      <c r="F549" s="182"/>
      <c r="G549" s="182"/>
      <c r="H549" s="182"/>
      <c r="I549" s="182"/>
      <c r="J549" s="342"/>
      <c r="K549" s="342"/>
      <c r="L549" s="342"/>
      <c r="M549" s="342"/>
      <c r="N549" s="342"/>
      <c r="O549" s="342"/>
      <c r="P549" s="342"/>
      <c r="Q549" s="342"/>
      <c r="R549" s="342"/>
      <c r="S549" s="342"/>
      <c r="T549" s="342"/>
      <c r="U549" s="342"/>
      <c r="V549" s="342"/>
      <c r="W549" s="342"/>
      <c r="X549" s="342"/>
      <c r="Y549" s="342"/>
      <c r="Z549" s="342"/>
      <c r="AA549" s="342"/>
      <c r="AB549" s="342"/>
      <c r="AC549" s="342"/>
      <c r="AD549" s="342"/>
      <c r="AE549" s="342"/>
      <c r="AF549"/>
      <c r="AG549"/>
      <c r="AH549"/>
      <c r="AI549"/>
    </row>
    <row r="550" spans="1:35">
      <c r="A550" s="577" t="str" cm="1">
        <f t="array" ref="A550">Weryfikacja_wypelnienia_KO_Projekt</f>
        <v/>
      </c>
      <c r="B550" s="9"/>
      <c r="C550" s="304"/>
      <c r="D550" s="9"/>
      <c r="E550" s="182"/>
      <c r="F550" s="182"/>
      <c r="G550" s="182"/>
      <c r="H550" s="182"/>
      <c r="I550" s="182"/>
      <c r="J550" s="342"/>
      <c r="K550" s="342"/>
      <c r="L550" s="342"/>
      <c r="M550" s="342"/>
      <c r="N550" s="342"/>
      <c r="O550" s="342"/>
      <c r="P550" s="342"/>
      <c r="Q550" s="342"/>
      <c r="R550" s="342"/>
      <c r="S550" s="342"/>
      <c r="T550" s="342"/>
      <c r="U550" s="342"/>
      <c r="V550" s="342"/>
      <c r="W550" s="342"/>
      <c r="X550" s="342"/>
      <c r="Y550" s="342"/>
      <c r="Z550" s="342"/>
      <c r="AA550" s="342"/>
      <c r="AB550" s="342"/>
      <c r="AC550" s="342"/>
      <c r="AD550" s="342"/>
      <c r="AE550" s="342"/>
      <c r="AF550"/>
      <c r="AG550"/>
      <c r="AH550"/>
      <c r="AI550"/>
    </row>
    <row r="551" spans="1:35">
      <c r="B551" s="178" t="s">
        <v>331</v>
      </c>
      <c r="C551" s="179"/>
      <c r="D551" s="179"/>
      <c r="E551" s="179"/>
      <c r="F551" s="179"/>
      <c r="G551" s="179"/>
      <c r="H551" s="179"/>
      <c r="I551" s="179"/>
      <c r="J551" s="180">
        <f t="shared" ref="J551:W551" si="374">IF(LataProjekcji&lt;=Koniec,ROUND(SUM(J521:J550),0),0)</f>
        <v>0</v>
      </c>
      <c r="K551" s="180">
        <f t="shared" si="374"/>
        <v>0</v>
      </c>
      <c r="L551" s="180">
        <f t="shared" si="374"/>
        <v>0</v>
      </c>
      <c r="M551" s="180">
        <f t="shared" si="374"/>
        <v>0</v>
      </c>
      <c r="N551" s="180">
        <f t="shared" si="374"/>
        <v>0</v>
      </c>
      <c r="O551" s="180">
        <f t="shared" si="374"/>
        <v>0</v>
      </c>
      <c r="P551" s="180">
        <f t="shared" si="374"/>
        <v>0</v>
      </c>
      <c r="Q551" s="180">
        <f t="shared" si="374"/>
        <v>0</v>
      </c>
      <c r="R551" s="180">
        <f t="shared" si="374"/>
        <v>0</v>
      </c>
      <c r="S551" s="180">
        <f t="shared" si="374"/>
        <v>0</v>
      </c>
      <c r="T551" s="180">
        <f t="shared" si="374"/>
        <v>0</v>
      </c>
      <c r="U551" s="180">
        <f t="shared" si="374"/>
        <v>0</v>
      </c>
      <c r="V551" s="180">
        <f t="shared" si="374"/>
        <v>0</v>
      </c>
      <c r="W551" s="180">
        <f t="shared" si="374"/>
        <v>0</v>
      </c>
      <c r="X551" s="180">
        <f t="shared" ref="X551:AA551" si="375">IF(LataProjekcji&lt;=Koniec,ROUND(SUM(X521:X550),0),0)</f>
        <v>0</v>
      </c>
      <c r="Y551" s="180">
        <f t="shared" si="375"/>
        <v>0</v>
      </c>
      <c r="Z551" s="180">
        <f t="shared" si="375"/>
        <v>0</v>
      </c>
      <c r="AA551" s="180">
        <f t="shared" si="375"/>
        <v>0</v>
      </c>
      <c r="AB551" s="180">
        <f t="shared" ref="AB551:AE551" si="376">IF(LataProjekcji&lt;=Koniec,ROUND(SUM(AB521:AB550),0),0)</f>
        <v>0</v>
      </c>
      <c r="AC551" s="180">
        <f t="shared" si="376"/>
        <v>0</v>
      </c>
      <c r="AD551" s="180">
        <f t="shared" si="376"/>
        <v>0</v>
      </c>
      <c r="AE551" s="180">
        <f t="shared" si="376"/>
        <v>0</v>
      </c>
      <c r="AF551"/>
      <c r="AG551"/>
      <c r="AH551"/>
      <c r="AI551"/>
    </row>
    <row r="552" spans="1:35">
      <c r="B552" s="188" t="s">
        <v>321</v>
      </c>
      <c r="C552" s="189"/>
      <c r="D552" s="189"/>
      <c r="E552" s="190"/>
      <c r="F552" s="190"/>
      <c r="G552" s="190"/>
      <c r="H552" s="190"/>
      <c r="I552" s="190"/>
      <c r="J552" s="725" t="s">
        <v>322</v>
      </c>
      <c r="K552" s="726"/>
      <c r="L552" s="726"/>
      <c r="M552" s="726"/>
      <c r="N552" s="726"/>
      <c r="O552" s="726"/>
      <c r="P552" s="726"/>
      <c r="Q552" s="726"/>
      <c r="R552" s="726"/>
      <c r="S552" s="726"/>
      <c r="T552" s="726"/>
      <c r="U552" s="726"/>
      <c r="V552" s="726"/>
      <c r="W552" s="726"/>
      <c r="X552" s="726"/>
      <c r="Y552" s="726"/>
      <c r="Z552" s="726"/>
      <c r="AA552" s="726"/>
      <c r="AB552" s="726"/>
      <c r="AC552" s="726"/>
      <c r="AD552" s="726"/>
      <c r="AE552" s="726"/>
      <c r="AF552"/>
      <c r="AG552"/>
      <c r="AH552"/>
      <c r="AI552"/>
    </row>
    <row r="553" spans="1:35">
      <c r="B553" s="187" t="str">
        <f t="shared" ref="B553:D582" si="377">IF(ISBLANK(B521),"",B521)</f>
        <v/>
      </c>
      <c r="C553" s="468" t="str">
        <f t="shared" si="377"/>
        <v/>
      </c>
      <c r="D553" s="187" t="str">
        <f t="shared" si="377"/>
        <v/>
      </c>
      <c r="E553" s="187"/>
      <c r="F553" s="187"/>
      <c r="G553" s="187"/>
      <c r="H553" s="187"/>
      <c r="I553" s="187"/>
      <c r="J553" s="326"/>
      <c r="K553" s="326"/>
      <c r="L553" s="326"/>
      <c r="M553" s="326"/>
      <c r="N553" s="326"/>
      <c r="O553" s="326"/>
      <c r="P553" s="326"/>
      <c r="Q553" s="326"/>
      <c r="R553" s="326"/>
      <c r="S553" s="326"/>
      <c r="T553" s="326"/>
      <c r="U553" s="326"/>
      <c r="V553" s="326"/>
      <c r="W553" s="326"/>
      <c r="X553" s="326"/>
      <c r="Y553" s="326"/>
      <c r="Z553" s="326"/>
      <c r="AA553" s="326"/>
      <c r="AB553" s="326"/>
      <c r="AC553" s="326"/>
      <c r="AD553" s="326"/>
      <c r="AE553" s="326"/>
      <c r="AF553"/>
      <c r="AG553"/>
      <c r="AH553"/>
      <c r="AI553"/>
    </row>
    <row r="554" spans="1:35">
      <c r="B554" s="187" t="str">
        <f t="shared" si="377"/>
        <v/>
      </c>
      <c r="C554" s="468" t="str">
        <f t="shared" si="377"/>
        <v/>
      </c>
      <c r="D554" s="187" t="str">
        <f t="shared" si="377"/>
        <v/>
      </c>
      <c r="E554" s="62"/>
      <c r="F554" s="62"/>
      <c r="G554" s="62"/>
      <c r="H554" s="62"/>
      <c r="I554" s="62"/>
      <c r="J554" s="326"/>
      <c r="K554" s="326"/>
      <c r="L554" s="326"/>
      <c r="M554" s="326"/>
      <c r="N554" s="326"/>
      <c r="O554" s="326"/>
      <c r="P554" s="326"/>
      <c r="Q554" s="326"/>
      <c r="R554" s="326"/>
      <c r="S554" s="326"/>
      <c r="T554" s="326"/>
      <c r="U554" s="326"/>
      <c r="V554" s="326"/>
      <c r="W554" s="326"/>
      <c r="X554" s="326"/>
      <c r="Y554" s="326"/>
      <c r="Z554" s="326"/>
      <c r="AA554" s="326"/>
      <c r="AB554" s="326"/>
      <c r="AC554" s="326"/>
      <c r="AD554" s="326"/>
      <c r="AE554" s="326"/>
      <c r="AF554"/>
      <c r="AG554"/>
      <c r="AH554"/>
      <c r="AI554"/>
    </row>
    <row r="555" spans="1:35">
      <c r="B555" s="187" t="str">
        <f t="shared" si="377"/>
        <v/>
      </c>
      <c r="C555" s="468" t="str">
        <f t="shared" si="377"/>
        <v/>
      </c>
      <c r="D555" s="187" t="str">
        <f t="shared" si="377"/>
        <v/>
      </c>
      <c r="E555" s="62"/>
      <c r="F555" s="62"/>
      <c r="G555" s="62"/>
      <c r="H555" s="62"/>
      <c r="I555" s="62"/>
      <c r="J555" s="326"/>
      <c r="K555" s="326"/>
      <c r="L555" s="326"/>
      <c r="M555" s="326"/>
      <c r="N555" s="326"/>
      <c r="O555" s="326"/>
      <c r="P555" s="326"/>
      <c r="Q555" s="326"/>
      <c r="R555" s="326"/>
      <c r="S555" s="326"/>
      <c r="T555" s="326"/>
      <c r="U555" s="326"/>
      <c r="V555" s="326"/>
      <c r="W555" s="326"/>
      <c r="X555" s="326"/>
      <c r="Y555" s="326"/>
      <c r="Z555" s="326"/>
      <c r="AA555" s="326"/>
      <c r="AB555" s="326"/>
      <c r="AC555" s="326"/>
      <c r="AD555" s="326"/>
      <c r="AE555" s="326"/>
      <c r="AF555"/>
      <c r="AG555"/>
      <c r="AH555"/>
      <c r="AI555"/>
    </row>
    <row r="556" spans="1:35">
      <c r="B556" s="187" t="str">
        <f t="shared" si="377"/>
        <v/>
      </c>
      <c r="C556" s="468" t="str">
        <f t="shared" si="377"/>
        <v/>
      </c>
      <c r="D556" s="187" t="str">
        <f t="shared" si="377"/>
        <v/>
      </c>
      <c r="E556" s="62"/>
      <c r="F556" s="62"/>
      <c r="G556" s="62"/>
      <c r="H556" s="62"/>
      <c r="I556" s="62"/>
      <c r="J556" s="326"/>
      <c r="K556" s="326"/>
      <c r="L556" s="326"/>
      <c r="M556" s="326"/>
      <c r="N556" s="326"/>
      <c r="O556" s="326"/>
      <c r="P556" s="326"/>
      <c r="Q556" s="326"/>
      <c r="R556" s="326"/>
      <c r="S556" s="326"/>
      <c r="T556" s="326"/>
      <c r="U556" s="326"/>
      <c r="V556" s="326"/>
      <c r="W556" s="326"/>
      <c r="X556" s="326"/>
      <c r="Y556" s="326"/>
      <c r="Z556" s="326"/>
      <c r="AA556" s="326"/>
      <c r="AB556" s="326"/>
      <c r="AC556" s="326"/>
      <c r="AD556" s="326"/>
      <c r="AE556" s="326"/>
      <c r="AF556"/>
      <c r="AG556"/>
      <c r="AH556"/>
      <c r="AI556"/>
    </row>
    <row r="557" spans="1:35">
      <c r="B557" s="187" t="str">
        <f t="shared" si="377"/>
        <v/>
      </c>
      <c r="C557" s="468" t="str">
        <f t="shared" si="377"/>
        <v/>
      </c>
      <c r="D557" s="187" t="str">
        <f t="shared" si="377"/>
        <v/>
      </c>
      <c r="E557" s="62"/>
      <c r="F557" s="62"/>
      <c r="G557" s="62"/>
      <c r="H557" s="62"/>
      <c r="I557" s="62"/>
      <c r="J557" s="326"/>
      <c r="K557" s="326"/>
      <c r="L557" s="326"/>
      <c r="M557" s="326"/>
      <c r="N557" s="326"/>
      <c r="O557" s="326"/>
      <c r="P557" s="326"/>
      <c r="Q557" s="326"/>
      <c r="R557" s="326"/>
      <c r="S557" s="326"/>
      <c r="T557" s="326"/>
      <c r="U557" s="326"/>
      <c r="V557" s="326"/>
      <c r="W557" s="326"/>
      <c r="X557" s="326"/>
      <c r="Y557" s="326"/>
      <c r="Z557" s="326"/>
      <c r="AA557" s="326"/>
      <c r="AB557" s="326"/>
      <c r="AC557" s="326"/>
      <c r="AD557" s="326"/>
      <c r="AE557" s="326"/>
      <c r="AF557"/>
      <c r="AG557"/>
      <c r="AH557"/>
      <c r="AI557"/>
    </row>
    <row r="558" spans="1:35">
      <c r="B558" s="187" t="str">
        <f t="shared" si="377"/>
        <v/>
      </c>
      <c r="C558" s="468" t="str">
        <f t="shared" si="377"/>
        <v/>
      </c>
      <c r="D558" s="187" t="str">
        <f t="shared" si="377"/>
        <v/>
      </c>
      <c r="E558" s="62"/>
      <c r="F558" s="62"/>
      <c r="G558" s="62"/>
      <c r="H558" s="62"/>
      <c r="I558" s="62"/>
      <c r="J558" s="326"/>
      <c r="K558" s="326"/>
      <c r="L558" s="326"/>
      <c r="M558" s="326"/>
      <c r="N558" s="326"/>
      <c r="O558" s="326"/>
      <c r="P558" s="326"/>
      <c r="Q558" s="326"/>
      <c r="R558" s="326"/>
      <c r="S558" s="326"/>
      <c r="T558" s="326"/>
      <c r="U558" s="326"/>
      <c r="V558" s="326"/>
      <c r="W558" s="326"/>
      <c r="X558" s="326"/>
      <c r="Y558" s="326"/>
      <c r="Z558" s="326"/>
      <c r="AA558" s="326"/>
      <c r="AB558" s="326"/>
      <c r="AC558" s="326"/>
      <c r="AD558" s="326"/>
      <c r="AE558" s="326"/>
      <c r="AF558"/>
      <c r="AG558"/>
      <c r="AH558"/>
      <c r="AI558"/>
    </row>
    <row r="559" spans="1:35">
      <c r="B559" s="187" t="str">
        <f t="shared" si="377"/>
        <v/>
      </c>
      <c r="C559" s="468" t="str">
        <f t="shared" si="377"/>
        <v/>
      </c>
      <c r="D559" s="187" t="str">
        <f t="shared" si="377"/>
        <v/>
      </c>
      <c r="E559" s="62"/>
      <c r="F559" s="62"/>
      <c r="G559" s="62"/>
      <c r="H559" s="62"/>
      <c r="I559" s="62"/>
      <c r="J559" s="326"/>
      <c r="K559" s="326"/>
      <c r="L559" s="326"/>
      <c r="M559" s="326"/>
      <c r="N559" s="326"/>
      <c r="O559" s="326"/>
      <c r="P559" s="326"/>
      <c r="Q559" s="326"/>
      <c r="R559" s="326"/>
      <c r="S559" s="326"/>
      <c r="T559" s="326"/>
      <c r="U559" s="326"/>
      <c r="V559" s="326"/>
      <c r="W559" s="326"/>
      <c r="X559" s="326"/>
      <c r="Y559" s="326"/>
      <c r="Z559" s="326"/>
      <c r="AA559" s="326"/>
      <c r="AB559" s="326"/>
      <c r="AC559" s="326"/>
      <c r="AD559" s="326"/>
      <c r="AE559" s="326"/>
      <c r="AF559"/>
      <c r="AG559"/>
      <c r="AH559"/>
      <c r="AI559"/>
    </row>
    <row r="560" spans="1:35">
      <c r="B560" s="187" t="str">
        <f t="shared" si="377"/>
        <v/>
      </c>
      <c r="C560" s="468" t="str">
        <f t="shared" si="377"/>
        <v/>
      </c>
      <c r="D560" s="187" t="str">
        <f t="shared" si="377"/>
        <v/>
      </c>
      <c r="E560" s="62"/>
      <c r="F560" s="62"/>
      <c r="G560" s="62"/>
      <c r="H560" s="62"/>
      <c r="I560" s="62"/>
      <c r="J560" s="326"/>
      <c r="K560" s="326"/>
      <c r="L560" s="326"/>
      <c r="M560" s="326"/>
      <c r="N560" s="326"/>
      <c r="O560" s="326"/>
      <c r="P560" s="326"/>
      <c r="Q560" s="326"/>
      <c r="R560" s="326"/>
      <c r="S560" s="326"/>
      <c r="T560" s="326"/>
      <c r="U560" s="326"/>
      <c r="V560" s="326"/>
      <c r="W560" s="326"/>
      <c r="X560" s="326"/>
      <c r="Y560" s="326"/>
      <c r="Z560" s="326"/>
      <c r="AA560" s="326"/>
      <c r="AB560" s="326"/>
      <c r="AC560" s="326"/>
      <c r="AD560" s="326"/>
      <c r="AE560" s="326"/>
      <c r="AF560"/>
      <c r="AG560"/>
      <c r="AH560"/>
      <c r="AI560"/>
    </row>
    <row r="561" spans="2:35">
      <c r="B561" s="187" t="str">
        <f t="shared" si="377"/>
        <v/>
      </c>
      <c r="C561" s="468" t="str">
        <f t="shared" si="377"/>
        <v/>
      </c>
      <c r="D561" s="187" t="str">
        <f t="shared" si="377"/>
        <v/>
      </c>
      <c r="E561" s="62"/>
      <c r="F561" s="62"/>
      <c r="G561" s="62"/>
      <c r="H561" s="62"/>
      <c r="I561" s="62"/>
      <c r="J561" s="326"/>
      <c r="K561" s="326"/>
      <c r="L561" s="326"/>
      <c r="M561" s="326"/>
      <c r="N561" s="326"/>
      <c r="O561" s="326"/>
      <c r="P561" s="326"/>
      <c r="Q561" s="326"/>
      <c r="R561" s="326"/>
      <c r="S561" s="326"/>
      <c r="T561" s="326"/>
      <c r="U561" s="326"/>
      <c r="V561" s="326"/>
      <c r="W561" s="326"/>
      <c r="X561" s="326"/>
      <c r="Y561" s="326"/>
      <c r="Z561" s="326"/>
      <c r="AA561" s="326"/>
      <c r="AB561" s="326"/>
      <c r="AC561" s="326"/>
      <c r="AD561" s="326"/>
      <c r="AE561" s="326"/>
      <c r="AF561"/>
      <c r="AG561"/>
      <c r="AH561"/>
      <c r="AI561"/>
    </row>
    <row r="562" spans="2:35">
      <c r="B562" s="187" t="str">
        <f t="shared" si="377"/>
        <v/>
      </c>
      <c r="C562" s="468" t="str">
        <f t="shared" si="377"/>
        <v/>
      </c>
      <c r="D562" s="187" t="str">
        <f t="shared" si="377"/>
        <v/>
      </c>
      <c r="E562" s="62"/>
      <c r="F562" s="62"/>
      <c r="G562" s="62"/>
      <c r="H562" s="62"/>
      <c r="I562" s="62"/>
      <c r="J562" s="326"/>
      <c r="K562" s="326"/>
      <c r="L562" s="326"/>
      <c r="M562" s="326"/>
      <c r="N562" s="326"/>
      <c r="O562" s="326"/>
      <c r="P562" s="326"/>
      <c r="Q562" s="326"/>
      <c r="R562" s="326"/>
      <c r="S562" s="326"/>
      <c r="T562" s="326"/>
      <c r="U562" s="326"/>
      <c r="V562" s="326"/>
      <c r="W562" s="326"/>
      <c r="X562" s="326"/>
      <c r="Y562" s="326"/>
      <c r="Z562" s="326"/>
      <c r="AA562" s="326"/>
      <c r="AB562" s="326"/>
      <c r="AC562" s="326"/>
      <c r="AD562" s="326"/>
      <c r="AE562" s="326"/>
      <c r="AF562"/>
      <c r="AG562"/>
      <c r="AH562"/>
      <c r="AI562"/>
    </row>
    <row r="563" spans="2:35">
      <c r="B563" s="187" t="str">
        <f t="shared" si="377"/>
        <v/>
      </c>
      <c r="C563" s="468" t="str">
        <f t="shared" si="377"/>
        <v/>
      </c>
      <c r="D563" s="187" t="str">
        <f t="shared" si="377"/>
        <v/>
      </c>
      <c r="E563" s="62"/>
      <c r="F563" s="62"/>
      <c r="G563" s="62"/>
      <c r="H563" s="62"/>
      <c r="I563" s="62"/>
      <c r="J563" s="326"/>
      <c r="K563" s="326"/>
      <c r="L563" s="326"/>
      <c r="M563" s="326"/>
      <c r="N563" s="326"/>
      <c r="O563" s="326"/>
      <c r="P563" s="326"/>
      <c r="Q563" s="326"/>
      <c r="R563" s="326"/>
      <c r="S563" s="326"/>
      <c r="T563" s="326"/>
      <c r="U563" s="326"/>
      <c r="V563" s="326"/>
      <c r="W563" s="326"/>
      <c r="X563" s="326"/>
      <c r="Y563" s="326"/>
      <c r="Z563" s="326"/>
      <c r="AA563" s="326"/>
      <c r="AB563" s="326"/>
      <c r="AC563" s="326"/>
      <c r="AD563" s="326"/>
      <c r="AE563" s="326"/>
    </row>
    <row r="564" spans="2:35">
      <c r="B564" s="187" t="str">
        <f t="shared" si="377"/>
        <v/>
      </c>
      <c r="C564" s="468" t="str">
        <f t="shared" si="377"/>
        <v/>
      </c>
      <c r="D564" s="187" t="str">
        <f t="shared" si="377"/>
        <v/>
      </c>
      <c r="E564" s="62"/>
      <c r="F564" s="62"/>
      <c r="G564" s="62"/>
      <c r="H564" s="62"/>
      <c r="I564" s="62"/>
      <c r="J564" s="326"/>
      <c r="K564" s="326"/>
      <c r="L564" s="326"/>
      <c r="M564" s="326"/>
      <c r="N564" s="326"/>
      <c r="O564" s="326"/>
      <c r="P564" s="326"/>
      <c r="Q564" s="326"/>
      <c r="R564" s="326"/>
      <c r="S564" s="326"/>
      <c r="T564" s="326"/>
      <c r="U564" s="326"/>
      <c r="V564" s="326"/>
      <c r="W564" s="326"/>
      <c r="X564" s="326"/>
      <c r="Y564" s="326"/>
      <c r="Z564" s="326"/>
      <c r="AA564" s="326"/>
      <c r="AB564" s="326"/>
      <c r="AC564" s="326"/>
      <c r="AD564" s="326"/>
      <c r="AE564" s="326"/>
    </row>
    <row r="565" spans="2:35">
      <c r="B565" s="187" t="str">
        <f t="shared" si="377"/>
        <v/>
      </c>
      <c r="C565" s="468" t="str">
        <f t="shared" si="377"/>
        <v/>
      </c>
      <c r="D565" s="187" t="str">
        <f t="shared" si="377"/>
        <v/>
      </c>
      <c r="E565" s="62"/>
      <c r="F565" s="62"/>
      <c r="G565" s="62"/>
      <c r="H565" s="62"/>
      <c r="I565" s="62"/>
      <c r="J565" s="326"/>
      <c r="K565" s="326"/>
      <c r="L565" s="326"/>
      <c r="M565" s="326"/>
      <c r="N565" s="326"/>
      <c r="O565" s="326"/>
      <c r="P565" s="326"/>
      <c r="Q565" s="326"/>
      <c r="R565" s="326"/>
      <c r="S565" s="326"/>
      <c r="T565" s="326"/>
      <c r="U565" s="326"/>
      <c r="V565" s="326"/>
      <c r="W565" s="326"/>
      <c r="X565" s="326"/>
      <c r="Y565" s="326"/>
      <c r="Z565" s="326"/>
      <c r="AA565" s="326"/>
      <c r="AB565" s="326"/>
      <c r="AC565" s="326"/>
      <c r="AD565" s="326"/>
      <c r="AE565" s="326"/>
    </row>
    <row r="566" spans="2:35">
      <c r="B566" s="187" t="str">
        <f t="shared" si="377"/>
        <v/>
      </c>
      <c r="C566" s="468" t="str">
        <f t="shared" si="377"/>
        <v/>
      </c>
      <c r="D566" s="187" t="str">
        <f t="shared" si="377"/>
        <v/>
      </c>
      <c r="E566" s="62"/>
      <c r="F566" s="62"/>
      <c r="G566" s="62"/>
      <c r="H566" s="62"/>
      <c r="I566" s="62"/>
      <c r="J566" s="326"/>
      <c r="K566" s="326"/>
      <c r="L566" s="326"/>
      <c r="M566" s="326"/>
      <c r="N566" s="326"/>
      <c r="O566" s="326"/>
      <c r="P566" s="326"/>
      <c r="Q566" s="326"/>
      <c r="R566" s="326"/>
      <c r="S566" s="326"/>
      <c r="T566" s="326"/>
      <c r="U566" s="326"/>
      <c r="V566" s="326"/>
      <c r="W566" s="326"/>
      <c r="X566" s="326"/>
      <c r="Y566" s="326"/>
      <c r="Z566" s="326"/>
      <c r="AA566" s="326"/>
      <c r="AB566" s="326"/>
      <c r="AC566" s="326"/>
      <c r="AD566" s="326"/>
      <c r="AE566" s="326"/>
    </row>
    <row r="567" spans="2:35">
      <c r="B567" s="187" t="str">
        <f t="shared" si="377"/>
        <v/>
      </c>
      <c r="C567" s="468" t="str">
        <f t="shared" si="377"/>
        <v/>
      </c>
      <c r="D567" s="187" t="str">
        <f t="shared" si="377"/>
        <v/>
      </c>
      <c r="E567" s="62"/>
      <c r="F567" s="62"/>
      <c r="G567" s="62"/>
      <c r="H567" s="62"/>
      <c r="I567" s="62"/>
      <c r="J567" s="326"/>
      <c r="K567" s="326"/>
      <c r="L567" s="326"/>
      <c r="M567" s="326"/>
      <c r="N567" s="326"/>
      <c r="O567" s="326"/>
      <c r="P567" s="326"/>
      <c r="Q567" s="326"/>
      <c r="R567" s="326"/>
      <c r="S567" s="326"/>
      <c r="T567" s="326"/>
      <c r="U567" s="326"/>
      <c r="V567" s="326"/>
      <c r="W567" s="326"/>
      <c r="X567" s="326"/>
      <c r="Y567" s="326"/>
      <c r="Z567" s="326"/>
      <c r="AA567" s="326"/>
      <c r="AB567" s="326"/>
      <c r="AC567" s="326"/>
      <c r="AD567" s="326"/>
      <c r="AE567" s="326"/>
    </row>
    <row r="568" spans="2:35">
      <c r="B568" s="187" t="str">
        <f t="shared" si="377"/>
        <v/>
      </c>
      <c r="C568" s="468" t="str">
        <f t="shared" si="377"/>
        <v/>
      </c>
      <c r="D568" s="187" t="str">
        <f t="shared" si="377"/>
        <v/>
      </c>
      <c r="E568" s="62"/>
      <c r="F568" s="62"/>
      <c r="G568" s="62"/>
      <c r="H568" s="62"/>
      <c r="I568" s="62"/>
      <c r="J568" s="326"/>
      <c r="K568" s="326"/>
      <c r="L568" s="326"/>
      <c r="M568" s="326"/>
      <c r="N568" s="326"/>
      <c r="O568" s="326"/>
      <c r="P568" s="326"/>
      <c r="Q568" s="326"/>
      <c r="R568" s="326"/>
      <c r="S568" s="326"/>
      <c r="T568" s="326"/>
      <c r="U568" s="326"/>
      <c r="V568" s="326"/>
      <c r="W568" s="326"/>
      <c r="X568" s="326"/>
      <c r="Y568" s="326"/>
      <c r="Z568" s="326"/>
      <c r="AA568" s="326"/>
      <c r="AB568" s="326"/>
      <c r="AC568" s="326"/>
      <c r="AD568" s="326"/>
      <c r="AE568" s="326"/>
    </row>
    <row r="569" spans="2:35">
      <c r="B569" s="187" t="str">
        <f t="shared" si="377"/>
        <v/>
      </c>
      <c r="C569" s="468" t="str">
        <f t="shared" si="377"/>
        <v/>
      </c>
      <c r="D569" s="187" t="str">
        <f t="shared" si="377"/>
        <v/>
      </c>
      <c r="E569" s="62"/>
      <c r="F569" s="62"/>
      <c r="G569" s="62"/>
      <c r="H569" s="62"/>
      <c r="I569" s="62"/>
      <c r="J569" s="326"/>
      <c r="K569" s="326"/>
      <c r="L569" s="326"/>
      <c r="M569" s="326"/>
      <c r="N569" s="326"/>
      <c r="O569" s="326"/>
      <c r="P569" s="326"/>
      <c r="Q569" s="326"/>
      <c r="R569" s="326"/>
      <c r="S569" s="326"/>
      <c r="T569" s="326"/>
      <c r="U569" s="326"/>
      <c r="V569" s="326"/>
      <c r="W569" s="326"/>
      <c r="X569" s="326"/>
      <c r="Y569" s="326"/>
      <c r="Z569" s="326"/>
      <c r="AA569" s="326"/>
      <c r="AB569" s="326"/>
      <c r="AC569" s="326"/>
      <c r="AD569" s="326"/>
      <c r="AE569" s="326"/>
    </row>
    <row r="570" spans="2:35">
      <c r="B570" s="187" t="str">
        <f t="shared" si="377"/>
        <v/>
      </c>
      <c r="C570" s="468" t="str">
        <f t="shared" si="377"/>
        <v/>
      </c>
      <c r="D570" s="187" t="str">
        <f t="shared" si="377"/>
        <v/>
      </c>
      <c r="E570" s="62"/>
      <c r="F570" s="62"/>
      <c r="G570" s="62"/>
      <c r="H570" s="62"/>
      <c r="I570" s="62"/>
      <c r="J570" s="326"/>
      <c r="K570" s="326"/>
      <c r="L570" s="326"/>
      <c r="M570" s="326"/>
      <c r="N570" s="326"/>
      <c r="O570" s="326"/>
      <c r="P570" s="326"/>
      <c r="Q570" s="326"/>
      <c r="R570" s="326"/>
      <c r="S570" s="326"/>
      <c r="T570" s="326"/>
      <c r="U570" s="326"/>
      <c r="V570" s="326"/>
      <c r="W570" s="326"/>
      <c r="X570" s="326"/>
      <c r="Y570" s="326"/>
      <c r="Z570" s="326"/>
      <c r="AA570" s="326"/>
      <c r="AB570" s="326"/>
      <c r="AC570" s="326"/>
      <c r="AD570" s="326"/>
      <c r="AE570" s="326"/>
    </row>
    <row r="571" spans="2:35">
      <c r="B571" s="187" t="str">
        <f t="shared" si="377"/>
        <v/>
      </c>
      <c r="C571" s="468" t="str">
        <f t="shared" si="377"/>
        <v/>
      </c>
      <c r="D571" s="187" t="str">
        <f t="shared" si="377"/>
        <v/>
      </c>
      <c r="E571" s="62"/>
      <c r="F571" s="62"/>
      <c r="G571" s="62"/>
      <c r="H571" s="62"/>
      <c r="I571" s="62"/>
      <c r="J571" s="326"/>
      <c r="K571" s="326"/>
      <c r="L571" s="326"/>
      <c r="M571" s="326"/>
      <c r="N571" s="326"/>
      <c r="O571" s="326"/>
      <c r="P571" s="326"/>
      <c r="Q571" s="326"/>
      <c r="R571" s="326"/>
      <c r="S571" s="326"/>
      <c r="T571" s="326"/>
      <c r="U571" s="326"/>
      <c r="V571" s="326"/>
      <c r="W571" s="326"/>
      <c r="X571" s="326"/>
      <c r="Y571" s="326"/>
      <c r="Z571" s="326"/>
      <c r="AA571" s="326"/>
      <c r="AB571" s="326"/>
      <c r="AC571" s="326"/>
      <c r="AD571" s="326"/>
      <c r="AE571" s="326"/>
    </row>
    <row r="572" spans="2:35">
      <c r="B572" s="187" t="str">
        <f t="shared" si="377"/>
        <v/>
      </c>
      <c r="C572" s="468" t="str">
        <f t="shared" si="377"/>
        <v/>
      </c>
      <c r="D572" s="187" t="str">
        <f t="shared" si="377"/>
        <v/>
      </c>
      <c r="E572" s="62"/>
      <c r="F572" s="62"/>
      <c r="G572" s="62"/>
      <c r="H572" s="62"/>
      <c r="I572" s="62"/>
      <c r="J572" s="326"/>
      <c r="K572" s="326"/>
      <c r="L572" s="326"/>
      <c r="M572" s="326"/>
      <c r="N572" s="326"/>
      <c r="O572" s="326"/>
      <c r="P572" s="326"/>
      <c r="Q572" s="326"/>
      <c r="R572" s="326"/>
      <c r="S572" s="326"/>
      <c r="T572" s="326"/>
      <c r="U572" s="326"/>
      <c r="V572" s="326"/>
      <c r="W572" s="326"/>
      <c r="X572" s="326"/>
      <c r="Y572" s="326"/>
      <c r="Z572" s="326"/>
      <c r="AA572" s="326"/>
      <c r="AB572" s="326"/>
      <c r="AC572" s="326"/>
      <c r="AD572" s="326"/>
      <c r="AE572" s="326"/>
    </row>
    <row r="573" spans="2:35">
      <c r="B573" s="187" t="str">
        <f t="shared" si="377"/>
        <v/>
      </c>
      <c r="C573" s="468" t="str">
        <f t="shared" si="377"/>
        <v/>
      </c>
      <c r="D573" s="187" t="str">
        <f t="shared" si="377"/>
        <v/>
      </c>
      <c r="E573" s="62"/>
      <c r="F573" s="62"/>
      <c r="G573" s="62"/>
      <c r="H573" s="62"/>
      <c r="I573" s="62"/>
      <c r="J573" s="326"/>
      <c r="K573" s="326"/>
      <c r="L573" s="326"/>
      <c r="M573" s="326"/>
      <c r="N573" s="326"/>
      <c r="O573" s="326"/>
      <c r="P573" s="326"/>
      <c r="Q573" s="326"/>
      <c r="R573" s="326"/>
      <c r="S573" s="326"/>
      <c r="T573" s="326"/>
      <c r="U573" s="326"/>
      <c r="V573" s="326"/>
      <c r="W573" s="326"/>
      <c r="X573" s="326"/>
      <c r="Y573" s="326"/>
      <c r="Z573" s="326"/>
      <c r="AA573" s="326"/>
      <c r="AB573" s="326"/>
      <c r="AC573" s="326"/>
      <c r="AD573" s="326"/>
      <c r="AE573" s="326"/>
    </row>
    <row r="574" spans="2:35">
      <c r="B574" s="187" t="str">
        <f t="shared" si="377"/>
        <v/>
      </c>
      <c r="C574" s="468" t="str">
        <f t="shared" si="377"/>
        <v/>
      </c>
      <c r="D574" s="187" t="str">
        <f t="shared" si="377"/>
        <v/>
      </c>
      <c r="E574" s="62"/>
      <c r="F574" s="62"/>
      <c r="G574" s="62"/>
      <c r="H574" s="62"/>
      <c r="I574" s="62"/>
      <c r="J574" s="326"/>
      <c r="K574" s="326"/>
      <c r="L574" s="326"/>
      <c r="M574" s="326"/>
      <c r="N574" s="326"/>
      <c r="O574" s="326"/>
      <c r="P574" s="326"/>
      <c r="Q574" s="326"/>
      <c r="R574" s="326"/>
      <c r="S574" s="326"/>
      <c r="T574" s="326"/>
      <c r="U574" s="326"/>
      <c r="V574" s="326"/>
      <c r="W574" s="326"/>
      <c r="X574" s="326"/>
      <c r="Y574" s="326"/>
      <c r="Z574" s="326"/>
      <c r="AA574" s="326"/>
      <c r="AB574" s="326"/>
      <c r="AC574" s="326"/>
      <c r="AD574" s="326"/>
      <c r="AE574" s="326"/>
    </row>
    <row r="575" spans="2:35">
      <c r="B575" s="187" t="str">
        <f t="shared" si="377"/>
        <v/>
      </c>
      <c r="C575" s="468" t="str">
        <f t="shared" si="377"/>
        <v/>
      </c>
      <c r="D575" s="187" t="str">
        <f t="shared" si="377"/>
        <v/>
      </c>
      <c r="E575" s="62"/>
      <c r="F575" s="62"/>
      <c r="G575" s="62"/>
      <c r="H575" s="62"/>
      <c r="I575" s="62"/>
      <c r="J575" s="326"/>
      <c r="K575" s="326"/>
      <c r="L575" s="326"/>
      <c r="M575" s="326"/>
      <c r="N575" s="326"/>
      <c r="O575" s="326"/>
      <c r="P575" s="326"/>
      <c r="Q575" s="326"/>
      <c r="R575" s="326"/>
      <c r="S575" s="326"/>
      <c r="T575" s="326"/>
      <c r="U575" s="326"/>
      <c r="V575" s="326"/>
      <c r="W575" s="326"/>
      <c r="X575" s="326"/>
      <c r="Y575" s="326"/>
      <c r="Z575" s="326"/>
      <c r="AA575" s="326"/>
      <c r="AB575" s="326"/>
      <c r="AC575" s="326"/>
      <c r="AD575" s="326"/>
      <c r="AE575" s="326"/>
    </row>
    <row r="576" spans="2:35">
      <c r="B576" s="187" t="str">
        <f t="shared" si="377"/>
        <v/>
      </c>
      <c r="C576" s="468" t="str">
        <f t="shared" si="377"/>
        <v/>
      </c>
      <c r="D576" s="187" t="str">
        <f t="shared" si="377"/>
        <v/>
      </c>
      <c r="E576" s="62"/>
      <c r="F576" s="62"/>
      <c r="G576" s="62"/>
      <c r="H576" s="62"/>
      <c r="I576" s="62"/>
      <c r="J576" s="326"/>
      <c r="K576" s="326"/>
      <c r="L576" s="326"/>
      <c r="M576" s="326"/>
      <c r="N576" s="326"/>
      <c r="O576" s="326"/>
      <c r="P576" s="326"/>
      <c r="Q576" s="326"/>
      <c r="R576" s="326"/>
      <c r="S576" s="326"/>
      <c r="T576" s="326"/>
      <c r="U576" s="326"/>
      <c r="V576" s="326"/>
      <c r="W576" s="326"/>
      <c r="X576" s="326"/>
      <c r="Y576" s="326"/>
      <c r="Z576" s="326"/>
      <c r="AA576" s="326"/>
      <c r="AB576" s="326"/>
      <c r="AC576" s="326"/>
      <c r="AD576" s="326"/>
      <c r="AE576" s="326"/>
    </row>
    <row r="577" spans="1:31">
      <c r="B577" s="187" t="str">
        <f t="shared" si="377"/>
        <v/>
      </c>
      <c r="C577" s="468" t="str">
        <f t="shared" si="377"/>
        <v/>
      </c>
      <c r="D577" s="187" t="str">
        <f t="shared" si="377"/>
        <v/>
      </c>
      <c r="E577" s="62"/>
      <c r="F577" s="62"/>
      <c r="G577" s="62"/>
      <c r="H577" s="62"/>
      <c r="I577" s="62"/>
      <c r="J577" s="326"/>
      <c r="K577" s="326"/>
      <c r="L577" s="326"/>
      <c r="M577" s="326"/>
      <c r="N577" s="326"/>
      <c r="O577" s="326"/>
      <c r="P577" s="326"/>
      <c r="Q577" s="326"/>
      <c r="R577" s="326"/>
      <c r="S577" s="326"/>
      <c r="T577" s="326"/>
      <c r="U577" s="326"/>
      <c r="V577" s="326"/>
      <c r="W577" s="326"/>
      <c r="X577" s="326"/>
      <c r="Y577" s="326"/>
      <c r="Z577" s="326"/>
      <c r="AA577" s="326"/>
      <c r="AB577" s="326"/>
      <c r="AC577" s="326"/>
      <c r="AD577" s="326"/>
      <c r="AE577" s="326"/>
    </row>
    <row r="578" spans="1:31">
      <c r="B578" s="187" t="str">
        <f t="shared" si="377"/>
        <v/>
      </c>
      <c r="C578" s="468" t="str">
        <f t="shared" si="377"/>
        <v/>
      </c>
      <c r="D578" s="187" t="str">
        <f t="shared" si="377"/>
        <v/>
      </c>
      <c r="E578" s="62"/>
      <c r="F578" s="62"/>
      <c r="G578" s="62"/>
      <c r="H578" s="62"/>
      <c r="I578" s="62"/>
      <c r="J578" s="326"/>
      <c r="K578" s="326"/>
      <c r="L578" s="326"/>
      <c r="M578" s="326"/>
      <c r="N578" s="326"/>
      <c r="O578" s="326"/>
      <c r="P578" s="326"/>
      <c r="Q578" s="326"/>
      <c r="R578" s="326"/>
      <c r="S578" s="326"/>
      <c r="T578" s="326"/>
      <c r="U578" s="326"/>
      <c r="V578" s="326"/>
      <c r="W578" s="326"/>
      <c r="X578" s="326"/>
      <c r="Y578" s="326"/>
      <c r="Z578" s="326"/>
      <c r="AA578" s="326"/>
      <c r="AB578" s="326"/>
      <c r="AC578" s="326"/>
      <c r="AD578" s="326"/>
      <c r="AE578" s="326"/>
    </row>
    <row r="579" spans="1:31">
      <c r="B579" s="187" t="str">
        <f t="shared" si="377"/>
        <v/>
      </c>
      <c r="C579" s="468" t="str">
        <f t="shared" si="377"/>
        <v/>
      </c>
      <c r="D579" s="187" t="str">
        <f t="shared" si="377"/>
        <v/>
      </c>
      <c r="E579" s="62"/>
      <c r="F579" s="62"/>
      <c r="G579" s="62"/>
      <c r="H579" s="62"/>
      <c r="I579" s="62"/>
      <c r="J579" s="326"/>
      <c r="K579" s="326"/>
      <c r="L579" s="326"/>
      <c r="M579" s="326"/>
      <c r="N579" s="326"/>
      <c r="O579" s="326"/>
      <c r="P579" s="326"/>
      <c r="Q579" s="326"/>
      <c r="R579" s="326"/>
      <c r="S579" s="326"/>
      <c r="T579" s="326"/>
      <c r="U579" s="326"/>
      <c r="V579" s="326"/>
      <c r="W579" s="326"/>
      <c r="X579" s="326"/>
      <c r="Y579" s="326"/>
      <c r="Z579" s="326"/>
      <c r="AA579" s="326"/>
      <c r="AB579" s="326"/>
      <c r="AC579" s="326"/>
      <c r="AD579" s="326"/>
      <c r="AE579" s="326"/>
    </row>
    <row r="580" spans="1:31">
      <c r="B580" s="187" t="str">
        <f t="shared" si="377"/>
        <v/>
      </c>
      <c r="C580" s="468" t="str">
        <f t="shared" si="377"/>
        <v/>
      </c>
      <c r="D580" s="187" t="str">
        <f t="shared" si="377"/>
        <v/>
      </c>
      <c r="E580" s="62"/>
      <c r="F580" s="62"/>
      <c r="G580" s="62"/>
      <c r="H580" s="62"/>
      <c r="I580" s="62"/>
      <c r="J580" s="326"/>
      <c r="K580" s="326"/>
      <c r="L580" s="326"/>
      <c r="M580" s="326"/>
      <c r="N580" s="326"/>
      <c r="O580" s="326"/>
      <c r="P580" s="326"/>
      <c r="Q580" s="326"/>
      <c r="R580" s="326"/>
      <c r="S580" s="326"/>
      <c r="T580" s="326"/>
      <c r="U580" s="326"/>
      <c r="V580" s="326"/>
      <c r="W580" s="326"/>
      <c r="X580" s="326"/>
      <c r="Y580" s="326"/>
      <c r="Z580" s="326"/>
      <c r="AA580" s="326"/>
      <c r="AB580" s="326"/>
      <c r="AC580" s="326"/>
      <c r="AD580" s="326"/>
      <c r="AE580" s="326"/>
    </row>
    <row r="581" spans="1:31">
      <c r="B581" s="187" t="str">
        <f t="shared" si="377"/>
        <v/>
      </c>
      <c r="C581" s="468" t="str">
        <f t="shared" si="377"/>
        <v/>
      </c>
      <c r="D581" s="187" t="str">
        <f t="shared" si="377"/>
        <v/>
      </c>
      <c r="E581" s="62"/>
      <c r="F581" s="62"/>
      <c r="G581" s="62"/>
      <c r="H581" s="62"/>
      <c r="I581" s="62"/>
      <c r="J581" s="326"/>
      <c r="K581" s="326"/>
      <c r="L581" s="326"/>
      <c r="M581" s="326"/>
      <c r="N581" s="326"/>
      <c r="O581" s="326"/>
      <c r="P581" s="326"/>
      <c r="Q581" s="326"/>
      <c r="R581" s="326"/>
      <c r="S581" s="326"/>
      <c r="T581" s="326"/>
      <c r="U581" s="326"/>
      <c r="V581" s="326"/>
      <c r="W581" s="326"/>
      <c r="X581" s="326"/>
      <c r="Y581" s="326"/>
      <c r="Z581" s="326"/>
      <c r="AA581" s="326"/>
      <c r="AB581" s="326"/>
      <c r="AC581" s="326"/>
      <c r="AD581" s="326"/>
      <c r="AE581" s="326"/>
    </row>
    <row r="582" spans="1:31">
      <c r="B582" s="187" t="str">
        <f t="shared" si="377"/>
        <v/>
      </c>
      <c r="C582" s="468" t="str">
        <f t="shared" si="377"/>
        <v/>
      </c>
      <c r="D582" s="187" t="str">
        <f t="shared" si="377"/>
        <v/>
      </c>
      <c r="E582" s="62"/>
      <c r="F582" s="62"/>
      <c r="G582" s="62"/>
      <c r="H582" s="62"/>
      <c r="I582" s="62"/>
      <c r="J582" s="326"/>
      <c r="K582" s="326"/>
      <c r="L582" s="326"/>
      <c r="M582" s="326"/>
      <c r="N582" s="326"/>
      <c r="O582" s="326"/>
      <c r="P582" s="326"/>
      <c r="Q582" s="326"/>
      <c r="R582" s="326"/>
      <c r="S582" s="326"/>
      <c r="T582" s="326"/>
      <c r="U582" s="326"/>
      <c r="V582" s="326"/>
      <c r="W582" s="326"/>
      <c r="X582" s="326"/>
      <c r="Y582" s="326"/>
      <c r="Z582" s="326"/>
      <c r="AA582" s="326"/>
      <c r="AB582" s="326"/>
      <c r="AC582" s="326"/>
      <c r="AD582" s="326"/>
      <c r="AE582" s="326"/>
    </row>
    <row r="583" spans="1:31"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spans="1:31"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spans="1:31">
      <c r="B585" s="347" t="s">
        <v>306</v>
      </c>
      <c r="C585" s="346" t="str">
        <f t="shared" ref="C585:AE585" si="378">C$114</f>
        <v>Kwalifikowalne</v>
      </c>
      <c r="D585" s="346" t="str">
        <f t="shared" si="378"/>
        <v>Koszty B+R</v>
      </c>
      <c r="E585" s="346"/>
      <c r="F585" s="346">
        <f t="shared" ca="1" si="378"/>
        <v>0</v>
      </c>
      <c r="G585" s="346">
        <f t="shared" ca="1" si="378"/>
        <v>0</v>
      </c>
      <c r="H585" s="346">
        <f t="shared" ca="1" si="378"/>
        <v>0</v>
      </c>
      <c r="I585" s="346" t="str">
        <f t="shared" si="378"/>
        <v/>
      </c>
      <c r="J585" s="346" t="str">
        <f t="shared" si="378"/>
        <v/>
      </c>
      <c r="K585" s="346" t="str">
        <f t="shared" si="378"/>
        <v>Uzupełnij dane</v>
      </c>
      <c r="L585" s="346" t="str">
        <f t="shared" si="378"/>
        <v/>
      </c>
      <c r="M585" s="346" t="str">
        <f t="shared" si="378"/>
        <v/>
      </c>
      <c r="N585" s="346" t="str">
        <f t="shared" si="378"/>
        <v/>
      </c>
      <c r="O585" s="346" t="str">
        <f t="shared" si="378"/>
        <v/>
      </c>
      <c r="P585" s="346" t="str">
        <f t="shared" si="378"/>
        <v/>
      </c>
      <c r="Q585" s="346" t="str">
        <f t="shared" si="378"/>
        <v/>
      </c>
      <c r="R585" s="346" t="str">
        <f t="shared" si="378"/>
        <v/>
      </c>
      <c r="S585" s="346" t="str">
        <f t="shared" si="378"/>
        <v/>
      </c>
      <c r="T585" s="346" t="str">
        <f t="shared" si="378"/>
        <v/>
      </c>
      <c r="U585" s="346" t="str">
        <f t="shared" si="378"/>
        <v/>
      </c>
      <c r="V585" s="346" t="str">
        <f t="shared" si="378"/>
        <v/>
      </c>
      <c r="W585" s="346" t="str">
        <f t="shared" si="378"/>
        <v/>
      </c>
      <c r="X585" s="346" t="str">
        <f t="shared" si="378"/>
        <v/>
      </c>
      <c r="Y585" s="346" t="str">
        <f t="shared" si="378"/>
        <v/>
      </c>
      <c r="Z585" s="346" t="str">
        <f t="shared" si="378"/>
        <v/>
      </c>
      <c r="AA585" s="346" t="str">
        <f t="shared" si="378"/>
        <v/>
      </c>
      <c r="AB585" s="346" t="str">
        <f t="shared" si="378"/>
        <v/>
      </c>
      <c r="AC585" s="346" t="str">
        <f t="shared" si="378"/>
        <v/>
      </c>
      <c r="AD585" s="346" t="str">
        <f t="shared" si="378"/>
        <v/>
      </c>
      <c r="AE585" s="346" t="str">
        <f t="shared" si="378"/>
        <v/>
      </c>
    </row>
    <row r="586" spans="1:31">
      <c r="A586" s="577" t="str" cm="1">
        <f t="array" ref="A586">Weryfikacja_wypelnienia_KO_Projekt</f>
        <v/>
      </c>
      <c r="B586" s="9"/>
      <c r="C586" s="304"/>
      <c r="D586" s="9"/>
      <c r="E586" s="55"/>
      <c r="F586" s="55"/>
      <c r="G586" s="55"/>
      <c r="H586" s="55"/>
      <c r="I586" s="55"/>
      <c r="J586" s="342"/>
      <c r="K586" s="342"/>
      <c r="L586" s="342"/>
      <c r="M586" s="342"/>
      <c r="N586" s="342"/>
      <c r="O586" s="342"/>
      <c r="P586" s="342"/>
      <c r="Q586" s="342"/>
      <c r="R586" s="342"/>
      <c r="S586" s="342"/>
      <c r="T586" s="342"/>
      <c r="U586" s="342"/>
      <c r="V586" s="342"/>
      <c r="W586" s="342"/>
      <c r="X586" s="342"/>
      <c r="Y586" s="342"/>
      <c r="Z586" s="342"/>
      <c r="AA586" s="342"/>
      <c r="AB586" s="342"/>
      <c r="AC586" s="342"/>
      <c r="AD586" s="342"/>
      <c r="AE586" s="342"/>
    </row>
    <row r="587" spans="1:31">
      <c r="A587" s="577" t="str" cm="1">
        <f t="array" ref="A587">Weryfikacja_wypelnienia_KO_Projekt</f>
        <v/>
      </c>
      <c r="B587" s="9"/>
      <c r="C587" s="304"/>
      <c r="D587" s="9"/>
      <c r="E587" s="55"/>
      <c r="F587" s="55"/>
      <c r="G587" s="55"/>
      <c r="H587" s="55"/>
      <c r="I587" s="55"/>
      <c r="J587" s="342"/>
      <c r="K587" s="342"/>
      <c r="L587" s="342"/>
      <c r="M587" s="342"/>
      <c r="N587" s="342"/>
      <c r="O587" s="342"/>
      <c r="P587" s="342"/>
      <c r="Q587" s="342"/>
      <c r="R587" s="342"/>
      <c r="S587" s="342"/>
      <c r="T587" s="342"/>
      <c r="U587" s="342"/>
      <c r="V587" s="342"/>
      <c r="W587" s="342"/>
      <c r="X587" s="342"/>
      <c r="Y587" s="342"/>
      <c r="Z587" s="342"/>
      <c r="AA587" s="342"/>
      <c r="AB587" s="342"/>
      <c r="AC587" s="342"/>
      <c r="AD587" s="342"/>
      <c r="AE587" s="342"/>
    </row>
    <row r="588" spans="1:31">
      <c r="A588" s="577" t="str" cm="1">
        <f t="array" ref="A588">Weryfikacja_wypelnienia_KO_Projekt</f>
        <v/>
      </c>
      <c r="B588" s="9"/>
      <c r="C588" s="304"/>
      <c r="D588" s="9"/>
      <c r="E588" s="55"/>
      <c r="F588" s="55"/>
      <c r="G588" s="55"/>
      <c r="H588" s="55"/>
      <c r="I588" s="55"/>
      <c r="J588" s="342"/>
      <c r="K588" s="342"/>
      <c r="L588" s="342"/>
      <c r="M588" s="342"/>
      <c r="N588" s="342"/>
      <c r="O588" s="342"/>
      <c r="P588" s="342"/>
      <c r="Q588" s="342"/>
      <c r="R588" s="342"/>
      <c r="S588" s="342"/>
      <c r="T588" s="342"/>
      <c r="U588" s="342"/>
      <c r="V588" s="342"/>
      <c r="W588" s="342"/>
      <c r="X588" s="342"/>
      <c r="Y588" s="342"/>
      <c r="Z588" s="342"/>
      <c r="AA588" s="342"/>
      <c r="AB588" s="342"/>
      <c r="AC588" s="342"/>
      <c r="AD588" s="342"/>
      <c r="AE588" s="342"/>
    </row>
    <row r="589" spans="1:31">
      <c r="A589" s="577" t="str" cm="1">
        <f t="array" ref="A589">Weryfikacja_wypelnienia_KO_Projekt</f>
        <v/>
      </c>
      <c r="B589" s="9"/>
      <c r="C589" s="304"/>
      <c r="D589" s="9"/>
      <c r="E589" s="55"/>
      <c r="F589" s="55"/>
      <c r="G589" s="55"/>
      <c r="H589" s="55"/>
      <c r="I589" s="55"/>
      <c r="J589" s="342"/>
      <c r="K589" s="342"/>
      <c r="L589" s="342"/>
      <c r="M589" s="342"/>
      <c r="N589" s="342"/>
      <c r="O589" s="342"/>
      <c r="P589" s="342"/>
      <c r="Q589" s="342"/>
      <c r="R589" s="342"/>
      <c r="S589" s="342"/>
      <c r="T589" s="342"/>
      <c r="U589" s="342"/>
      <c r="V589" s="342"/>
      <c r="W589" s="342"/>
      <c r="X589" s="342"/>
      <c r="Y589" s="342"/>
      <c r="Z589" s="342"/>
      <c r="AA589" s="342"/>
      <c r="AB589" s="342"/>
      <c r="AC589" s="342"/>
      <c r="AD589" s="342"/>
      <c r="AE589" s="342"/>
    </row>
    <row r="590" spans="1:31">
      <c r="A590" s="577" t="str" cm="1">
        <f t="array" ref="A590">Weryfikacja_wypelnienia_KO_Projekt</f>
        <v/>
      </c>
      <c r="B590" s="9"/>
      <c r="C590" s="304"/>
      <c r="D590" s="9"/>
      <c r="E590" s="55"/>
      <c r="F590" s="55"/>
      <c r="G590" s="55"/>
      <c r="H590" s="55"/>
      <c r="I590" s="55"/>
      <c r="J590" s="342"/>
      <c r="K590" s="342"/>
      <c r="L590" s="342"/>
      <c r="M590" s="342"/>
      <c r="N590" s="342"/>
      <c r="O590" s="342"/>
      <c r="P590" s="342"/>
      <c r="Q590" s="342"/>
      <c r="R590" s="342"/>
      <c r="S590" s="342"/>
      <c r="T590" s="342"/>
      <c r="U590" s="342"/>
      <c r="V590" s="342"/>
      <c r="W590" s="342"/>
      <c r="X590" s="342"/>
      <c r="Y590" s="342"/>
      <c r="Z590" s="342"/>
      <c r="AA590" s="342"/>
      <c r="AB590" s="342"/>
      <c r="AC590" s="342"/>
      <c r="AD590" s="342"/>
      <c r="AE590" s="342"/>
    </row>
    <row r="591" spans="1:31">
      <c r="B591" s="178" t="s">
        <v>307</v>
      </c>
      <c r="C591" s="179"/>
      <c r="D591" s="179"/>
      <c r="E591" s="179"/>
      <c r="F591" s="179"/>
      <c r="G591" s="179"/>
      <c r="H591" s="179"/>
      <c r="I591" s="179"/>
      <c r="J591" s="180">
        <f t="shared" ref="J591:V591" si="379">IF(LataProjekcji&lt;=Koniec,ROUND(SUM(J586:J590),0),0)</f>
        <v>0</v>
      </c>
      <c r="K591" s="180">
        <f t="shared" si="379"/>
        <v>0</v>
      </c>
      <c r="L591" s="180">
        <f t="shared" si="379"/>
        <v>0</v>
      </c>
      <c r="M591" s="180">
        <f t="shared" si="379"/>
        <v>0</v>
      </c>
      <c r="N591" s="180">
        <f t="shared" si="379"/>
        <v>0</v>
      </c>
      <c r="O591" s="180">
        <f t="shared" si="379"/>
        <v>0</v>
      </c>
      <c r="P591" s="180">
        <f t="shared" si="379"/>
        <v>0</v>
      </c>
      <c r="Q591" s="180">
        <f t="shared" si="379"/>
        <v>0</v>
      </c>
      <c r="R591" s="180">
        <f t="shared" si="379"/>
        <v>0</v>
      </c>
      <c r="S591" s="180">
        <f t="shared" si="379"/>
        <v>0</v>
      </c>
      <c r="T591" s="180">
        <f t="shared" si="379"/>
        <v>0</v>
      </c>
      <c r="U591" s="180">
        <f t="shared" si="379"/>
        <v>0</v>
      </c>
      <c r="V591" s="180">
        <f t="shared" si="379"/>
        <v>0</v>
      </c>
      <c r="W591" s="180">
        <f t="shared" ref="W591:AA591" si="380">IF(LataProjekcji&lt;=Koniec,ROUND(SUM(W586:W590),0),0)</f>
        <v>0</v>
      </c>
      <c r="X591" s="180">
        <f t="shared" si="380"/>
        <v>0</v>
      </c>
      <c r="Y591" s="180">
        <f t="shared" si="380"/>
        <v>0</v>
      </c>
      <c r="Z591" s="180">
        <f t="shared" si="380"/>
        <v>0</v>
      </c>
      <c r="AA591" s="180">
        <f t="shared" si="380"/>
        <v>0</v>
      </c>
      <c r="AB591" s="180">
        <f t="shared" ref="AB591:AE591" si="381">IF(LataProjekcji&lt;=Koniec,ROUND(SUM(AB586:AB590),0),0)</f>
        <v>0</v>
      </c>
      <c r="AC591" s="180">
        <f t="shared" si="381"/>
        <v>0</v>
      </c>
      <c r="AD591" s="180">
        <f t="shared" si="381"/>
        <v>0</v>
      </c>
      <c r="AE591" s="180">
        <f t="shared" si="381"/>
        <v>0</v>
      </c>
    </row>
    <row r="592" spans="1:31"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spans="1:32"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spans="1:32">
      <c r="B594" s="347" t="s">
        <v>308</v>
      </c>
      <c r="C594" s="346" t="str">
        <f t="shared" ref="C594:AE594" si="382">C$114</f>
        <v>Kwalifikowalne</v>
      </c>
      <c r="D594" s="346" t="str">
        <f t="shared" si="382"/>
        <v>Koszty B+R</v>
      </c>
      <c r="E594" s="346"/>
      <c r="F594" s="346">
        <f t="shared" ca="1" si="382"/>
        <v>0</v>
      </c>
      <c r="G594" s="346">
        <f t="shared" ca="1" si="382"/>
        <v>0</v>
      </c>
      <c r="H594" s="346">
        <f t="shared" ca="1" si="382"/>
        <v>0</v>
      </c>
      <c r="I594" s="346" t="str">
        <f t="shared" si="382"/>
        <v/>
      </c>
      <c r="J594" s="346" t="str">
        <f t="shared" si="382"/>
        <v/>
      </c>
      <c r="K594" s="346" t="str">
        <f t="shared" si="382"/>
        <v>Uzupełnij dane</v>
      </c>
      <c r="L594" s="346" t="str">
        <f t="shared" si="382"/>
        <v/>
      </c>
      <c r="M594" s="346" t="str">
        <f t="shared" si="382"/>
        <v/>
      </c>
      <c r="N594" s="346" t="str">
        <f t="shared" si="382"/>
        <v/>
      </c>
      <c r="O594" s="346" t="str">
        <f t="shared" si="382"/>
        <v/>
      </c>
      <c r="P594" s="346" t="str">
        <f t="shared" si="382"/>
        <v/>
      </c>
      <c r="Q594" s="346" t="str">
        <f t="shared" si="382"/>
        <v/>
      </c>
      <c r="R594" s="346" t="str">
        <f t="shared" si="382"/>
        <v/>
      </c>
      <c r="S594" s="346" t="str">
        <f t="shared" si="382"/>
        <v/>
      </c>
      <c r="T594" s="346" t="str">
        <f t="shared" si="382"/>
        <v/>
      </c>
      <c r="U594" s="346" t="str">
        <f t="shared" si="382"/>
        <v/>
      </c>
      <c r="V594" s="346" t="str">
        <f t="shared" si="382"/>
        <v/>
      </c>
      <c r="W594" s="346" t="str">
        <f t="shared" si="382"/>
        <v/>
      </c>
      <c r="X594" s="346" t="str">
        <f t="shared" si="382"/>
        <v/>
      </c>
      <c r="Y594" s="346" t="str">
        <f t="shared" si="382"/>
        <v/>
      </c>
      <c r="Z594" s="346" t="str">
        <f t="shared" si="382"/>
        <v/>
      </c>
      <c r="AA594" s="346" t="str">
        <f t="shared" si="382"/>
        <v/>
      </c>
      <c r="AB594" s="346" t="str">
        <f t="shared" si="382"/>
        <v/>
      </c>
      <c r="AC594" s="346" t="str">
        <f t="shared" si="382"/>
        <v/>
      </c>
      <c r="AD594" s="346" t="str">
        <f t="shared" si="382"/>
        <v/>
      </c>
      <c r="AE594" s="346" t="str">
        <f t="shared" si="382"/>
        <v/>
      </c>
    </row>
    <row r="595" spans="1:32">
      <c r="B595" s="52" t="s">
        <v>309</v>
      </c>
      <c r="C595" s="461"/>
      <c r="D595" s="52"/>
      <c r="E595" s="52"/>
      <c r="F595" s="52"/>
      <c r="G595" s="52"/>
      <c r="H595" s="52"/>
      <c r="I595" s="52"/>
      <c r="J595" s="33">
        <f>IF(LataProjekcji&lt;=Koniec,Finansowanie!K112+Finansowanie!K122+Finansowanie!K131+Finansowanie!K139,0)</f>
        <v>0</v>
      </c>
      <c r="K595" s="33">
        <f>IF(LataProjekcji&lt;=Koniec,Finansowanie!K112+Finansowanie!K122+Finansowanie!K131+Finansowanie!K139,0)</f>
        <v>0</v>
      </c>
      <c r="L595" s="33">
        <f>IF(LataProjekcji&lt;=Koniec,Finansowanie!L112+Finansowanie!L122+Finansowanie!L131+Finansowanie!L139,0)</f>
        <v>0</v>
      </c>
      <c r="M595" s="33">
        <f>IF(LataProjekcji&lt;=Koniec,Finansowanie!M112+Finansowanie!M122+Finansowanie!M131+Finansowanie!M139,0)</f>
        <v>0</v>
      </c>
      <c r="N595" s="33">
        <f>IF(LataProjekcji&lt;=Koniec,Finansowanie!N112+Finansowanie!N122+Finansowanie!N131+Finansowanie!N139,0)</f>
        <v>0</v>
      </c>
      <c r="O595" s="33">
        <f>IF(LataProjekcji&lt;=Koniec,Finansowanie!O112+Finansowanie!O122+Finansowanie!O131+Finansowanie!O139,0)</f>
        <v>0</v>
      </c>
      <c r="P595" s="33">
        <f>IF(LataProjekcji&lt;=Koniec,Finansowanie!P112+Finansowanie!P122+Finansowanie!P131+Finansowanie!P139,0)</f>
        <v>0</v>
      </c>
      <c r="Q595" s="33">
        <f>IF(LataProjekcji&lt;=Koniec,Finansowanie!Q112+Finansowanie!Q122+Finansowanie!Q131+Finansowanie!Q139,0)</f>
        <v>0</v>
      </c>
      <c r="R595" s="33">
        <f>IF(LataProjekcji&lt;=Koniec,Finansowanie!R112+Finansowanie!R122+Finansowanie!R131+Finansowanie!R139,0)</f>
        <v>0</v>
      </c>
      <c r="S595" s="33">
        <f>IF(LataProjekcji&lt;=Koniec,Finansowanie!S112+Finansowanie!S122+Finansowanie!S131+Finansowanie!S139,0)</f>
        <v>0</v>
      </c>
      <c r="T595" s="33">
        <f>IF(LataProjekcji&lt;=Koniec,Finansowanie!T112+Finansowanie!T122+Finansowanie!T131+Finansowanie!T139,0)</f>
        <v>0</v>
      </c>
      <c r="U595" s="33">
        <f>IF(LataProjekcji&lt;=Koniec,Finansowanie!U112+Finansowanie!U122+Finansowanie!U131+Finansowanie!U139,0)</f>
        <v>0</v>
      </c>
      <c r="V595" s="33">
        <f>IF(LataProjekcji&lt;=Koniec,Finansowanie!V112+Finansowanie!V122+Finansowanie!V131+Finansowanie!V139,0)</f>
        <v>0</v>
      </c>
      <c r="W595" s="33">
        <f>IF(LataProjekcji&lt;=Koniec,Finansowanie!W112+Finansowanie!W122+Finansowanie!W131+Finansowanie!W139,0)</f>
        <v>0</v>
      </c>
      <c r="X595" s="33">
        <f>IF(LataProjekcji&lt;=Koniec,Finansowanie!X112+Finansowanie!X122+Finansowanie!X131+Finansowanie!X139,0)</f>
        <v>0</v>
      </c>
      <c r="Y595" s="33">
        <f>IF(LataProjekcji&lt;=Koniec,Finansowanie!Y112+Finansowanie!Y122+Finansowanie!Y131+Finansowanie!Y139,0)</f>
        <v>0</v>
      </c>
      <c r="Z595" s="33">
        <f>IF(LataProjekcji&lt;=Koniec,Finansowanie!Z112+Finansowanie!Z122+Finansowanie!Z131+Finansowanie!Z139,0)</f>
        <v>0</v>
      </c>
      <c r="AA595" s="33">
        <f>IF(LataProjekcji&lt;=Koniec,Finansowanie!AA112+Finansowanie!AA122+Finansowanie!AA131+Finansowanie!AA139,0)</f>
        <v>0</v>
      </c>
      <c r="AB595" s="33">
        <f>IF(LataProjekcji&lt;=Koniec,Finansowanie!AB112+Finansowanie!AB122+Finansowanie!AB131+Finansowanie!AB139,0)</f>
        <v>0</v>
      </c>
      <c r="AC595" s="33">
        <f>IF(LataProjekcji&lt;=Koniec,Finansowanie!AC112+Finansowanie!AC122+Finansowanie!AC131+Finansowanie!AC139,0)</f>
        <v>0</v>
      </c>
      <c r="AD595" s="33">
        <f>IF(LataProjekcji&lt;=Koniec,Finansowanie!AD112+Finansowanie!AD122+Finansowanie!AD131+Finansowanie!AD139,0)</f>
        <v>0</v>
      </c>
      <c r="AE595" s="33">
        <f>IF(LataProjekcji&lt;=Koniec,Finansowanie!AE112+Finansowanie!AE122+Finansowanie!AE131+Finansowanie!AE139,0)</f>
        <v>0</v>
      </c>
    </row>
    <row r="596" spans="1:32">
      <c r="A596" s="577" t="str" cm="1">
        <f t="array" ref="A596">Weryfikacja_wypelnienia_KO_Projekt</f>
        <v/>
      </c>
      <c r="B596" s="9"/>
      <c r="C596" s="304"/>
      <c r="D596" s="9"/>
      <c r="E596" s="55"/>
      <c r="F596" s="55"/>
      <c r="G596" s="55"/>
      <c r="H596" s="55"/>
      <c r="I596" s="55"/>
      <c r="J596" s="342"/>
      <c r="K596" s="342"/>
      <c r="L596" s="342"/>
      <c r="M596" s="342"/>
      <c r="N596" s="342"/>
      <c r="O596" s="342"/>
      <c r="P596" s="342"/>
      <c r="Q596" s="342"/>
      <c r="R596" s="342"/>
      <c r="S596" s="342"/>
      <c r="T596" s="342"/>
      <c r="U596" s="342"/>
      <c r="V596" s="342"/>
      <c r="W596" s="342"/>
      <c r="X596" s="342"/>
      <c r="Y596" s="342"/>
      <c r="Z596" s="342"/>
      <c r="AA596" s="342"/>
      <c r="AB596" s="342"/>
      <c r="AC596" s="342"/>
      <c r="AD596" s="342"/>
      <c r="AE596" s="342"/>
    </row>
    <row r="597" spans="1:32">
      <c r="A597" s="577" t="str" cm="1">
        <f t="array" ref="A597">Weryfikacja_wypelnienia_KO_Projekt</f>
        <v/>
      </c>
      <c r="B597" s="9"/>
      <c r="C597" s="304"/>
      <c r="D597" s="9"/>
      <c r="E597" s="55"/>
      <c r="F597" s="55"/>
      <c r="G597" s="55"/>
      <c r="H597" s="55"/>
      <c r="I597" s="55"/>
      <c r="J597" s="342"/>
      <c r="K597" s="342"/>
      <c r="L597" s="342"/>
      <c r="M597" s="342"/>
      <c r="N597" s="342"/>
      <c r="O597" s="342"/>
      <c r="P597" s="342"/>
      <c r="Q597" s="342"/>
      <c r="R597" s="342"/>
      <c r="S597" s="342"/>
      <c r="T597" s="342"/>
      <c r="U597" s="342"/>
      <c r="V597" s="342"/>
      <c r="W597" s="342"/>
      <c r="X597" s="342"/>
      <c r="Y597" s="342"/>
      <c r="Z597" s="342"/>
      <c r="AA597" s="342"/>
      <c r="AB597" s="342"/>
      <c r="AC597" s="342"/>
      <c r="AD597" s="342"/>
      <c r="AE597" s="342"/>
    </row>
    <row r="598" spans="1:32">
      <c r="A598" s="577" t="str" cm="1">
        <f t="array" ref="A598">Weryfikacja_wypelnienia_KO_Projekt</f>
        <v/>
      </c>
      <c r="B598" s="9"/>
      <c r="C598" s="304"/>
      <c r="D598" s="9"/>
      <c r="E598" s="55"/>
      <c r="F598" s="55"/>
      <c r="G598" s="55"/>
      <c r="H598" s="55"/>
      <c r="I598" s="55"/>
      <c r="J598" s="342"/>
      <c r="K598" s="342"/>
      <c r="L598" s="342"/>
      <c r="M598" s="342"/>
      <c r="N598" s="342"/>
      <c r="O598" s="342"/>
      <c r="P598" s="342"/>
      <c r="Q598" s="342"/>
      <c r="R598" s="342"/>
      <c r="S598" s="342"/>
      <c r="T598" s="342"/>
      <c r="U598" s="342"/>
      <c r="V598" s="342"/>
      <c r="W598" s="342"/>
      <c r="X598" s="342"/>
      <c r="Y598" s="342"/>
      <c r="Z598" s="342"/>
      <c r="AA598" s="342"/>
      <c r="AB598" s="342"/>
      <c r="AC598" s="342"/>
      <c r="AD598" s="342"/>
      <c r="AE598" s="342"/>
    </row>
    <row r="599" spans="1:32">
      <c r="A599" s="577" t="str" cm="1">
        <f t="array" ref="A599">Weryfikacja_wypelnienia_KO_Projekt</f>
        <v/>
      </c>
      <c r="B599" s="181"/>
      <c r="C599" s="304"/>
      <c r="D599" s="9"/>
      <c r="E599" s="182"/>
      <c r="F599" s="182"/>
      <c r="G599" s="182"/>
      <c r="H599" s="182"/>
      <c r="I599" s="182"/>
      <c r="J599" s="345"/>
      <c r="K599" s="345"/>
      <c r="L599" s="345"/>
      <c r="M599" s="345"/>
      <c r="N599" s="345"/>
      <c r="O599" s="345"/>
      <c r="P599" s="345"/>
      <c r="Q599" s="345"/>
      <c r="R599" s="345"/>
      <c r="S599" s="345"/>
      <c r="T599" s="345"/>
      <c r="U599" s="345"/>
      <c r="V599" s="345"/>
      <c r="W599" s="345"/>
      <c r="X599" s="345"/>
      <c r="Y599" s="345"/>
      <c r="Z599" s="345"/>
      <c r="AA599" s="345"/>
      <c r="AB599" s="345"/>
      <c r="AC599" s="345"/>
      <c r="AD599" s="345"/>
      <c r="AE599" s="345"/>
    </row>
    <row r="600" spans="1:32">
      <c r="B600" s="178" t="s">
        <v>310</v>
      </c>
      <c r="C600" s="179"/>
      <c r="D600" s="179"/>
      <c r="E600" s="179"/>
      <c r="F600" s="179"/>
      <c r="G600" s="179"/>
      <c r="H600" s="179"/>
      <c r="I600" s="179"/>
      <c r="J600" s="180">
        <f t="shared" ref="J600:V600" si="383">IF(LataProjekcji&lt;=Koniec,ROUND(SUM(J595:J599),0),0)</f>
        <v>0</v>
      </c>
      <c r="K600" s="180">
        <f t="shared" si="383"/>
        <v>0</v>
      </c>
      <c r="L600" s="180">
        <f t="shared" si="383"/>
        <v>0</v>
      </c>
      <c r="M600" s="180">
        <f t="shared" si="383"/>
        <v>0</v>
      </c>
      <c r="N600" s="180">
        <f t="shared" si="383"/>
        <v>0</v>
      </c>
      <c r="O600" s="180">
        <f t="shared" si="383"/>
        <v>0</v>
      </c>
      <c r="P600" s="180">
        <f t="shared" si="383"/>
        <v>0</v>
      </c>
      <c r="Q600" s="180">
        <f t="shared" si="383"/>
        <v>0</v>
      </c>
      <c r="R600" s="180">
        <f t="shared" si="383"/>
        <v>0</v>
      </c>
      <c r="S600" s="180">
        <f t="shared" si="383"/>
        <v>0</v>
      </c>
      <c r="T600" s="180">
        <f t="shared" si="383"/>
        <v>0</v>
      </c>
      <c r="U600" s="180">
        <f t="shared" si="383"/>
        <v>0</v>
      </c>
      <c r="V600" s="180">
        <f t="shared" si="383"/>
        <v>0</v>
      </c>
      <c r="W600" s="180">
        <f t="shared" ref="W600:AA600" si="384">IF(LataProjekcji&lt;=Koniec,ROUND(SUM(W595:W599),0),0)</f>
        <v>0</v>
      </c>
      <c r="X600" s="180">
        <f t="shared" si="384"/>
        <v>0</v>
      </c>
      <c r="Y600" s="180">
        <f t="shared" si="384"/>
        <v>0</v>
      </c>
      <c r="Z600" s="180">
        <f t="shared" si="384"/>
        <v>0</v>
      </c>
      <c r="AA600" s="180">
        <f t="shared" si="384"/>
        <v>0</v>
      </c>
      <c r="AB600" s="180">
        <f t="shared" ref="AB600:AE600" si="385">IF(LataProjekcji&lt;=Koniec,ROUND(SUM(AB595:AB599),0),0)</f>
        <v>0</v>
      </c>
      <c r="AC600" s="180">
        <f t="shared" si="385"/>
        <v>0</v>
      </c>
      <c r="AD600" s="180">
        <f t="shared" si="385"/>
        <v>0</v>
      </c>
      <c r="AE600" s="180">
        <f t="shared" si="385"/>
        <v>0</v>
      </c>
    </row>
    <row r="601" spans="1:32"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spans="1:32"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spans="1:32">
      <c r="B603" s="29" t="s">
        <v>332</v>
      </c>
      <c r="C603" s="30"/>
      <c r="D603" s="30"/>
      <c r="E603" s="30"/>
      <c r="F603" s="30"/>
      <c r="G603" s="30"/>
      <c r="H603" s="30"/>
      <c r="I603" s="30"/>
      <c r="J603" s="155" t="str">
        <f t="shared" ref="J603:AE603" si="386">LataProjekcji</f>
        <v/>
      </c>
      <c r="K603" s="155" t="str">
        <f t="shared" si="386"/>
        <v>Uzupełnij dane</v>
      </c>
      <c r="L603" s="155" t="str">
        <f t="shared" si="386"/>
        <v/>
      </c>
      <c r="M603" s="155" t="str">
        <f t="shared" si="386"/>
        <v/>
      </c>
      <c r="N603" s="155" t="str">
        <f t="shared" si="386"/>
        <v/>
      </c>
      <c r="O603" s="155" t="str">
        <f t="shared" si="386"/>
        <v/>
      </c>
      <c r="P603" s="155" t="str">
        <f t="shared" si="386"/>
        <v/>
      </c>
      <c r="Q603" s="155" t="str">
        <f t="shared" si="386"/>
        <v/>
      </c>
      <c r="R603" s="184" t="str">
        <f t="shared" si="386"/>
        <v/>
      </c>
      <c r="S603" s="184" t="str">
        <f t="shared" si="386"/>
        <v/>
      </c>
      <c r="T603" s="184" t="str">
        <f t="shared" si="386"/>
        <v/>
      </c>
      <c r="U603" s="184" t="str">
        <f t="shared" si="386"/>
        <v/>
      </c>
      <c r="V603" s="184" t="str">
        <f t="shared" si="386"/>
        <v/>
      </c>
      <c r="W603" s="184" t="str">
        <f t="shared" si="386"/>
        <v/>
      </c>
      <c r="X603" s="184" t="str">
        <f t="shared" si="386"/>
        <v/>
      </c>
      <c r="Y603" s="184" t="str">
        <f t="shared" si="386"/>
        <v/>
      </c>
      <c r="Z603" s="184" t="str">
        <f t="shared" si="386"/>
        <v/>
      </c>
      <c r="AA603" s="184" t="str">
        <f t="shared" si="386"/>
        <v/>
      </c>
      <c r="AB603" s="184" t="str">
        <f t="shared" si="386"/>
        <v/>
      </c>
      <c r="AC603" s="184" t="str">
        <f t="shared" si="386"/>
        <v/>
      </c>
      <c r="AD603" s="184" t="str">
        <f t="shared" si="386"/>
        <v/>
      </c>
      <c r="AE603" s="184" t="str">
        <f t="shared" si="386"/>
        <v/>
      </c>
      <c r="AF603" s="191"/>
    </row>
    <row r="604" spans="1:32">
      <c r="B604" s="52" t="s">
        <v>312</v>
      </c>
      <c r="C604" s="52"/>
      <c r="D604" s="52"/>
      <c r="E604" s="52"/>
      <c r="F604" s="52"/>
      <c r="G604" s="52"/>
      <c r="H604" s="52"/>
      <c r="I604" s="52"/>
      <c r="J604" s="33">
        <f>'Środki trwałe'!K847</f>
        <v>0</v>
      </c>
      <c r="K604" s="33">
        <f>'Środki trwałe'!K847</f>
        <v>0</v>
      </c>
      <c r="L604" s="33">
        <f ca="1">'Środki trwałe'!L847</f>
        <v>0</v>
      </c>
      <c r="M604" s="33">
        <f ca="1">'Środki trwałe'!M847</f>
        <v>0</v>
      </c>
      <c r="N604" s="33">
        <f ca="1">'Środki trwałe'!N847</f>
        <v>0</v>
      </c>
      <c r="O604" s="33">
        <f ca="1">'Środki trwałe'!O847</f>
        <v>0</v>
      </c>
      <c r="P604" s="33">
        <f ca="1">'Środki trwałe'!P847</f>
        <v>0</v>
      </c>
      <c r="Q604" s="33">
        <f ca="1">'Środki trwałe'!Q847</f>
        <v>0</v>
      </c>
      <c r="R604" s="33">
        <f ca="1">'Środki trwałe'!R847</f>
        <v>0</v>
      </c>
      <c r="S604" s="33">
        <f ca="1">'Środki trwałe'!S847</f>
        <v>0</v>
      </c>
      <c r="T604" s="33">
        <f ca="1">'Środki trwałe'!T847</f>
        <v>0</v>
      </c>
      <c r="U604" s="33">
        <f ca="1">'Środki trwałe'!U847</f>
        <v>0</v>
      </c>
      <c r="V604" s="33">
        <f ca="1">'Środki trwałe'!V847</f>
        <v>0</v>
      </c>
      <c r="W604" s="33">
        <f ca="1">'Środki trwałe'!W847</f>
        <v>0</v>
      </c>
      <c r="X604" s="33">
        <f ca="1">'Środki trwałe'!X847</f>
        <v>0</v>
      </c>
      <c r="Y604" s="33">
        <f ca="1">'Środki trwałe'!Y847</f>
        <v>0</v>
      </c>
      <c r="Z604" s="33">
        <f ca="1">'Środki trwałe'!Z847</f>
        <v>0</v>
      </c>
      <c r="AA604" s="33">
        <f ca="1">'Środki trwałe'!AA847</f>
        <v>0</v>
      </c>
      <c r="AB604" s="33">
        <f ca="1">'Środki trwałe'!AB847</f>
        <v>0</v>
      </c>
      <c r="AC604" s="33">
        <f ca="1">'Środki trwałe'!AC847</f>
        <v>0</v>
      </c>
      <c r="AD604" s="33">
        <f ca="1">'Środki trwałe'!AD847</f>
        <v>0</v>
      </c>
      <c r="AE604" s="33">
        <f ca="1">'Środki trwałe'!AE847</f>
        <v>0</v>
      </c>
      <c r="AF604" s="191"/>
    </row>
    <row r="605" spans="1:32">
      <c r="B605" s="52" t="s">
        <v>313</v>
      </c>
      <c r="C605" s="52"/>
      <c r="D605" s="52"/>
      <c r="E605" s="52"/>
      <c r="F605" s="52"/>
      <c r="G605" s="52"/>
      <c r="H605" s="52"/>
      <c r="I605" s="52"/>
      <c r="J605" s="33">
        <f t="shared" ref="J605:V605" si="387">IF(LataProjekcji&lt;=Koniec,ROUND(J137,0),0)</f>
        <v>0</v>
      </c>
      <c r="K605" s="33">
        <f t="shared" si="387"/>
        <v>0</v>
      </c>
      <c r="L605" s="33">
        <f t="shared" si="387"/>
        <v>0</v>
      </c>
      <c r="M605" s="33">
        <f t="shared" si="387"/>
        <v>0</v>
      </c>
      <c r="N605" s="33">
        <f t="shared" si="387"/>
        <v>0</v>
      </c>
      <c r="O605" s="33">
        <f t="shared" si="387"/>
        <v>0</v>
      </c>
      <c r="P605" s="33">
        <f t="shared" si="387"/>
        <v>0</v>
      </c>
      <c r="Q605" s="33">
        <f t="shared" si="387"/>
        <v>0</v>
      </c>
      <c r="R605" s="33">
        <f t="shared" si="387"/>
        <v>0</v>
      </c>
      <c r="S605" s="33">
        <f t="shared" si="387"/>
        <v>0</v>
      </c>
      <c r="T605" s="33">
        <f t="shared" si="387"/>
        <v>0</v>
      </c>
      <c r="U605" s="33">
        <f t="shared" si="387"/>
        <v>0</v>
      </c>
      <c r="V605" s="33">
        <f t="shared" si="387"/>
        <v>0</v>
      </c>
      <c r="W605" s="33">
        <f t="shared" ref="W605:AA605" si="388">IF(LataProjekcji&lt;=Koniec,ROUND(W137,0),0)</f>
        <v>0</v>
      </c>
      <c r="X605" s="33">
        <f t="shared" si="388"/>
        <v>0</v>
      </c>
      <c r="Y605" s="33">
        <f t="shared" si="388"/>
        <v>0</v>
      </c>
      <c r="Z605" s="33">
        <f t="shared" si="388"/>
        <v>0</v>
      </c>
      <c r="AA605" s="33">
        <f t="shared" si="388"/>
        <v>0</v>
      </c>
      <c r="AB605" s="33">
        <f t="shared" ref="AB605:AE605" si="389">IF(LataProjekcji&lt;=Koniec,ROUND(AB137,0),0)</f>
        <v>0</v>
      </c>
      <c r="AC605" s="33">
        <f t="shared" si="389"/>
        <v>0</v>
      </c>
      <c r="AD605" s="33">
        <f t="shared" si="389"/>
        <v>0</v>
      </c>
      <c r="AE605" s="33">
        <f t="shared" si="389"/>
        <v>0</v>
      </c>
      <c r="AF605" s="192"/>
    </row>
    <row r="606" spans="1:32">
      <c r="B606" s="52" t="s">
        <v>293</v>
      </c>
      <c r="C606" s="52"/>
      <c r="D606" s="52"/>
      <c r="E606" s="52"/>
      <c r="F606" s="52"/>
      <c r="G606" s="52"/>
      <c r="H606" s="52"/>
      <c r="I606" s="52"/>
      <c r="J606" s="33">
        <f t="shared" ref="J606:V606" si="390">IF(LataProjekcji&lt;=Koniec,ROUND(J182,0),0)</f>
        <v>0</v>
      </c>
      <c r="K606" s="33">
        <f t="shared" si="390"/>
        <v>0</v>
      </c>
      <c r="L606" s="33">
        <f t="shared" si="390"/>
        <v>0</v>
      </c>
      <c r="M606" s="33">
        <f t="shared" si="390"/>
        <v>0</v>
      </c>
      <c r="N606" s="33">
        <f t="shared" si="390"/>
        <v>0</v>
      </c>
      <c r="O606" s="33">
        <f t="shared" si="390"/>
        <v>0</v>
      </c>
      <c r="P606" s="33">
        <f t="shared" si="390"/>
        <v>0</v>
      </c>
      <c r="Q606" s="33">
        <f t="shared" si="390"/>
        <v>0</v>
      </c>
      <c r="R606" s="33">
        <f t="shared" si="390"/>
        <v>0</v>
      </c>
      <c r="S606" s="33">
        <f t="shared" si="390"/>
        <v>0</v>
      </c>
      <c r="T606" s="33">
        <f t="shared" si="390"/>
        <v>0</v>
      </c>
      <c r="U606" s="33">
        <f t="shared" si="390"/>
        <v>0</v>
      </c>
      <c r="V606" s="33">
        <f t="shared" si="390"/>
        <v>0</v>
      </c>
      <c r="W606" s="33">
        <f t="shared" ref="W606:AA606" si="391">IF(LataProjekcji&lt;=Koniec,ROUND(W182,0),0)</f>
        <v>0</v>
      </c>
      <c r="X606" s="33">
        <f t="shared" si="391"/>
        <v>0</v>
      </c>
      <c r="Y606" s="33">
        <f t="shared" si="391"/>
        <v>0</v>
      </c>
      <c r="Z606" s="33">
        <f t="shared" si="391"/>
        <v>0</v>
      </c>
      <c r="AA606" s="33">
        <f t="shared" si="391"/>
        <v>0</v>
      </c>
      <c r="AB606" s="33">
        <f t="shared" ref="AB606:AE606" si="392">IF(LataProjekcji&lt;=Koniec,ROUND(AB182,0),0)</f>
        <v>0</v>
      </c>
      <c r="AC606" s="33">
        <f t="shared" si="392"/>
        <v>0</v>
      </c>
      <c r="AD606" s="33">
        <f t="shared" si="392"/>
        <v>0</v>
      </c>
      <c r="AE606" s="33">
        <f t="shared" si="392"/>
        <v>0</v>
      </c>
      <c r="AF606" s="192"/>
    </row>
    <row r="607" spans="1:32">
      <c r="B607" s="52" t="s">
        <v>295</v>
      </c>
      <c r="C607" s="52"/>
      <c r="D607" s="52"/>
      <c r="E607" s="52"/>
      <c r="F607" s="52"/>
      <c r="G607" s="52"/>
      <c r="H607" s="52"/>
      <c r="I607" s="52"/>
      <c r="J607" s="33">
        <f t="shared" ref="J607:V607" si="393">IF(LataProjekcji&lt;=Koniec,ROUND(J212,0),0)</f>
        <v>0</v>
      </c>
      <c r="K607" s="33">
        <f t="shared" si="393"/>
        <v>0</v>
      </c>
      <c r="L607" s="33">
        <f>IF(LataProjekcji&lt;=Koniec,ROUND(L212,0),0)</f>
        <v>0</v>
      </c>
      <c r="M607" s="33">
        <f t="shared" si="393"/>
        <v>0</v>
      </c>
      <c r="N607" s="33">
        <f t="shared" si="393"/>
        <v>0</v>
      </c>
      <c r="O607" s="33">
        <f t="shared" si="393"/>
        <v>0</v>
      </c>
      <c r="P607" s="33">
        <f t="shared" si="393"/>
        <v>0</v>
      </c>
      <c r="Q607" s="33">
        <f t="shared" si="393"/>
        <v>0</v>
      </c>
      <c r="R607" s="33">
        <f t="shared" si="393"/>
        <v>0</v>
      </c>
      <c r="S607" s="33">
        <f t="shared" si="393"/>
        <v>0</v>
      </c>
      <c r="T607" s="33">
        <f t="shared" si="393"/>
        <v>0</v>
      </c>
      <c r="U607" s="33">
        <f t="shared" si="393"/>
        <v>0</v>
      </c>
      <c r="V607" s="33">
        <f t="shared" si="393"/>
        <v>0</v>
      </c>
      <c r="W607" s="33">
        <f t="shared" ref="W607:AA607" si="394">IF(LataProjekcji&lt;=Koniec,ROUND(W212,0),0)</f>
        <v>0</v>
      </c>
      <c r="X607" s="33">
        <f t="shared" si="394"/>
        <v>0</v>
      </c>
      <c r="Y607" s="33">
        <f t="shared" si="394"/>
        <v>0</v>
      </c>
      <c r="Z607" s="33">
        <f t="shared" si="394"/>
        <v>0</v>
      </c>
      <c r="AA607" s="33">
        <f t="shared" si="394"/>
        <v>0</v>
      </c>
      <c r="AB607" s="33">
        <f t="shared" ref="AB607:AE607" si="395">IF(LataProjekcji&lt;=Koniec,ROUND(AB212,0),0)</f>
        <v>0</v>
      </c>
      <c r="AC607" s="33">
        <f t="shared" si="395"/>
        <v>0</v>
      </c>
      <c r="AD607" s="33">
        <f t="shared" si="395"/>
        <v>0</v>
      </c>
      <c r="AE607" s="33">
        <f t="shared" si="395"/>
        <v>0</v>
      </c>
      <c r="AF607" s="5"/>
    </row>
    <row r="608" spans="1:32">
      <c r="B608" s="52" t="s">
        <v>314</v>
      </c>
      <c r="C608" s="52"/>
      <c r="D608" s="52"/>
      <c r="E608" s="52"/>
      <c r="F608" s="52"/>
      <c r="G608" s="52"/>
      <c r="H608" s="52"/>
      <c r="I608" s="52"/>
      <c r="J608" s="33">
        <f t="shared" ref="J608:V608" si="396">IF(LataProjekcji&lt;=Koniec,ROUND(J431,0),0)</f>
        <v>0</v>
      </c>
      <c r="K608" s="33">
        <f t="shared" si="396"/>
        <v>0</v>
      </c>
      <c r="L608" s="33">
        <f t="shared" si="396"/>
        <v>0</v>
      </c>
      <c r="M608" s="33">
        <f t="shared" si="396"/>
        <v>0</v>
      </c>
      <c r="N608" s="33">
        <f t="shared" si="396"/>
        <v>0</v>
      </c>
      <c r="O608" s="33">
        <f t="shared" si="396"/>
        <v>0</v>
      </c>
      <c r="P608" s="33">
        <f t="shared" si="396"/>
        <v>0</v>
      </c>
      <c r="Q608" s="33">
        <f t="shared" si="396"/>
        <v>0</v>
      </c>
      <c r="R608" s="33">
        <f t="shared" si="396"/>
        <v>0</v>
      </c>
      <c r="S608" s="33">
        <f t="shared" si="396"/>
        <v>0</v>
      </c>
      <c r="T608" s="33">
        <f t="shared" si="396"/>
        <v>0</v>
      </c>
      <c r="U608" s="33">
        <f t="shared" si="396"/>
        <v>0</v>
      </c>
      <c r="V608" s="33">
        <f t="shared" si="396"/>
        <v>0</v>
      </c>
      <c r="W608" s="33">
        <f t="shared" ref="W608:AA608" si="397">IF(LataProjekcji&lt;=Koniec,ROUND(W431,0),0)</f>
        <v>0</v>
      </c>
      <c r="X608" s="33">
        <f t="shared" si="397"/>
        <v>0</v>
      </c>
      <c r="Y608" s="33">
        <f t="shared" si="397"/>
        <v>0</v>
      </c>
      <c r="Z608" s="33">
        <f t="shared" si="397"/>
        <v>0</v>
      </c>
      <c r="AA608" s="33">
        <f t="shared" si="397"/>
        <v>0</v>
      </c>
      <c r="AB608" s="33">
        <f t="shared" ref="AB608:AE608" si="398">IF(LataProjekcji&lt;=Koniec,ROUND(AB431,0),0)</f>
        <v>0</v>
      </c>
      <c r="AC608" s="33">
        <f t="shared" si="398"/>
        <v>0</v>
      </c>
      <c r="AD608" s="33">
        <f t="shared" si="398"/>
        <v>0</v>
      </c>
      <c r="AE608" s="33">
        <f t="shared" si="398"/>
        <v>0</v>
      </c>
      <c r="AF608" s="5"/>
    </row>
    <row r="609" spans="2:32">
      <c r="B609" s="52" t="s">
        <v>301</v>
      </c>
      <c r="C609" s="52"/>
      <c r="D609" s="52"/>
      <c r="E609" s="52"/>
      <c r="F609" s="52"/>
      <c r="G609" s="52"/>
      <c r="H609" s="52"/>
      <c r="I609" s="52"/>
      <c r="J609" s="33">
        <f>IF(LataProjekcji&lt;=Koniec,ROUND(J476,0),0)</f>
        <v>0</v>
      </c>
      <c r="K609" s="33">
        <f t="shared" ref="K609:V609" si="399">IF(LataProjekcji&lt;=Koniec,ROUND(K476,0),0)</f>
        <v>0</v>
      </c>
      <c r="L609" s="33">
        <f t="shared" si="399"/>
        <v>0</v>
      </c>
      <c r="M609" s="33">
        <f t="shared" si="399"/>
        <v>0</v>
      </c>
      <c r="N609" s="33">
        <f t="shared" si="399"/>
        <v>0</v>
      </c>
      <c r="O609" s="33">
        <f t="shared" si="399"/>
        <v>0</v>
      </c>
      <c r="P609" s="33">
        <f t="shared" si="399"/>
        <v>0</v>
      </c>
      <c r="Q609" s="33">
        <f t="shared" si="399"/>
        <v>0</v>
      </c>
      <c r="R609" s="33">
        <f t="shared" si="399"/>
        <v>0</v>
      </c>
      <c r="S609" s="33">
        <f t="shared" si="399"/>
        <v>0</v>
      </c>
      <c r="T609" s="33">
        <f t="shared" si="399"/>
        <v>0</v>
      </c>
      <c r="U609" s="33">
        <f t="shared" si="399"/>
        <v>0</v>
      </c>
      <c r="V609" s="33">
        <f t="shared" si="399"/>
        <v>0</v>
      </c>
      <c r="W609" s="33">
        <f t="shared" ref="W609:AA609" si="400">IF(LataProjekcji&lt;=Koniec,ROUND(W476,0),0)</f>
        <v>0</v>
      </c>
      <c r="X609" s="33">
        <f t="shared" si="400"/>
        <v>0</v>
      </c>
      <c r="Y609" s="33">
        <f t="shared" si="400"/>
        <v>0</v>
      </c>
      <c r="Z609" s="33">
        <f t="shared" si="400"/>
        <v>0</v>
      </c>
      <c r="AA609" s="33">
        <f t="shared" si="400"/>
        <v>0</v>
      </c>
      <c r="AB609" s="33">
        <f t="shared" ref="AB609:AE609" si="401">IF(LataProjekcji&lt;=Koniec,ROUND(AB476,0),0)</f>
        <v>0</v>
      </c>
      <c r="AC609" s="33">
        <f t="shared" si="401"/>
        <v>0</v>
      </c>
      <c r="AD609" s="33">
        <f t="shared" si="401"/>
        <v>0</v>
      </c>
      <c r="AE609" s="33">
        <f t="shared" si="401"/>
        <v>0</v>
      </c>
      <c r="AF609" s="192"/>
    </row>
    <row r="610" spans="2:32">
      <c r="B610" s="52" t="s">
        <v>304</v>
      </c>
      <c r="C610" s="52"/>
      <c r="D610" s="52"/>
      <c r="E610" s="52"/>
      <c r="F610" s="52"/>
      <c r="G610" s="52"/>
      <c r="H610" s="52"/>
      <c r="I610" s="52"/>
      <c r="J610" s="33">
        <f t="shared" ref="J610:V610" si="402">IF(LataProjekcji&lt;=Koniec,ROUND(J551,0),0)</f>
        <v>0</v>
      </c>
      <c r="K610" s="33">
        <f t="shared" si="402"/>
        <v>0</v>
      </c>
      <c r="L610" s="33">
        <f t="shared" si="402"/>
        <v>0</v>
      </c>
      <c r="M610" s="33">
        <f t="shared" si="402"/>
        <v>0</v>
      </c>
      <c r="N610" s="33">
        <f t="shared" si="402"/>
        <v>0</v>
      </c>
      <c r="O610" s="33">
        <f t="shared" si="402"/>
        <v>0</v>
      </c>
      <c r="P610" s="33">
        <f t="shared" si="402"/>
        <v>0</v>
      </c>
      <c r="Q610" s="33">
        <f t="shared" si="402"/>
        <v>0</v>
      </c>
      <c r="R610" s="33">
        <f t="shared" si="402"/>
        <v>0</v>
      </c>
      <c r="S610" s="33">
        <f t="shared" si="402"/>
        <v>0</v>
      </c>
      <c r="T610" s="33">
        <f t="shared" si="402"/>
        <v>0</v>
      </c>
      <c r="U610" s="33">
        <f t="shared" si="402"/>
        <v>0</v>
      </c>
      <c r="V610" s="33">
        <f t="shared" si="402"/>
        <v>0</v>
      </c>
      <c r="W610" s="33">
        <f t="shared" ref="W610:AA610" si="403">IF(LataProjekcji&lt;=Koniec,ROUND(W551,0),0)</f>
        <v>0</v>
      </c>
      <c r="X610" s="33">
        <f t="shared" si="403"/>
        <v>0</v>
      </c>
      <c r="Y610" s="33">
        <f t="shared" si="403"/>
        <v>0</v>
      </c>
      <c r="Z610" s="33">
        <f t="shared" si="403"/>
        <v>0</v>
      </c>
      <c r="AA610" s="33">
        <f t="shared" si="403"/>
        <v>0</v>
      </c>
      <c r="AB610" s="33">
        <f t="shared" ref="AB610:AE610" si="404">IF(LataProjekcji&lt;=Koniec,ROUND(AB551,0),0)</f>
        <v>0</v>
      </c>
      <c r="AC610" s="33">
        <f t="shared" si="404"/>
        <v>0</v>
      </c>
      <c r="AD610" s="33">
        <f t="shared" si="404"/>
        <v>0</v>
      </c>
      <c r="AE610" s="33">
        <f t="shared" si="404"/>
        <v>0</v>
      </c>
      <c r="AF610" s="192"/>
    </row>
    <row r="611" spans="2:32">
      <c r="B611" s="105" t="s">
        <v>315</v>
      </c>
      <c r="C611" s="105"/>
      <c r="D611" s="105"/>
      <c r="E611" s="105"/>
      <c r="F611" s="105"/>
      <c r="G611" s="105"/>
      <c r="H611" s="105"/>
      <c r="I611" s="105"/>
      <c r="J611" s="106">
        <f>IF(LataProjekcji&lt;=Koniec,Przychody!K246,0)</f>
        <v>0</v>
      </c>
      <c r="K611" s="106">
        <f>IF(LataProjekcji&lt;=Koniec,Przychody!K246,0)</f>
        <v>0</v>
      </c>
      <c r="L611" s="106">
        <f>IF(LataProjekcji&lt;=Koniec,Przychody!L246,0)</f>
        <v>0</v>
      </c>
      <c r="M611" s="106">
        <f>IF(LataProjekcji&lt;=Koniec,Przychody!M246,0)</f>
        <v>0</v>
      </c>
      <c r="N611" s="106">
        <f>IF(LataProjekcji&lt;=Koniec,Przychody!N246,0)</f>
        <v>0</v>
      </c>
      <c r="O611" s="106">
        <f>IF(LataProjekcji&lt;=Koniec,Przychody!O246,0)</f>
        <v>0</v>
      </c>
      <c r="P611" s="106">
        <f>IF(LataProjekcji&lt;=Koniec,Przychody!P246,0)</f>
        <v>0</v>
      </c>
      <c r="Q611" s="106">
        <f>IF(LataProjekcji&lt;=Koniec,Przychody!Q246,0)</f>
        <v>0</v>
      </c>
      <c r="R611" s="106">
        <f>IF(LataProjekcji&lt;=Koniec,Przychody!R246,0)</f>
        <v>0</v>
      </c>
      <c r="S611" s="106">
        <f>IF(LataProjekcji&lt;=Koniec,Przychody!S246,0)</f>
        <v>0</v>
      </c>
      <c r="T611" s="106">
        <f>IF(LataProjekcji&lt;=Koniec,Przychody!T246,0)</f>
        <v>0</v>
      </c>
      <c r="U611" s="106">
        <f>IF(LataProjekcji&lt;=Koniec,Przychody!U246,0)</f>
        <v>0</v>
      </c>
      <c r="V611" s="106">
        <f>IF(LataProjekcji&lt;=Koniec,Przychody!V246,0)</f>
        <v>0</v>
      </c>
      <c r="W611" s="106">
        <f>IF(LataProjekcji&lt;=Koniec,Przychody!W246,0)</f>
        <v>0</v>
      </c>
      <c r="X611" s="106">
        <f>IF(LataProjekcji&lt;=Koniec,Przychody!X246,0)</f>
        <v>0</v>
      </c>
      <c r="Y611" s="106">
        <f>IF(LataProjekcji&lt;=Koniec,Przychody!Y246,0)</f>
        <v>0</v>
      </c>
      <c r="Z611" s="106">
        <f>IF(LataProjekcji&lt;=Koniec,Przychody!Z246,0)</f>
        <v>0</v>
      </c>
      <c r="AA611" s="106">
        <f>IF(LataProjekcji&lt;=Koniec,Przychody!AA246,0)</f>
        <v>0</v>
      </c>
      <c r="AB611" s="106">
        <f>IF(LataProjekcji&lt;=Koniec,Przychody!AB246,0)</f>
        <v>0</v>
      </c>
      <c r="AC611" s="106">
        <f>IF(LataProjekcji&lt;=Koniec,Przychody!AC246,0)</f>
        <v>0</v>
      </c>
      <c r="AD611" s="106">
        <f>IF(LataProjekcji&lt;=Koniec,Przychody!AD246,0)</f>
        <v>0</v>
      </c>
      <c r="AE611" s="106">
        <f>IF(LataProjekcji&lt;=Koniec,Przychody!AE246,0)</f>
        <v>0</v>
      </c>
      <c r="AF611" s="192"/>
    </row>
    <row r="612" spans="2:32">
      <c r="B612" s="194" t="s">
        <v>316</v>
      </c>
      <c r="C612" s="195"/>
      <c r="D612" s="195"/>
      <c r="E612" s="195"/>
      <c r="F612" s="195"/>
      <c r="G612" s="195"/>
      <c r="H612" s="195"/>
      <c r="I612" s="195"/>
      <c r="J612" s="196">
        <f>SUM(J604:J611)</f>
        <v>0</v>
      </c>
      <c r="K612" s="196">
        <f t="shared" ref="K612:V612" si="405">SUM(K604:K611)</f>
        <v>0</v>
      </c>
      <c r="L612" s="196">
        <f t="shared" ca="1" si="405"/>
        <v>0</v>
      </c>
      <c r="M612" s="196">
        <f t="shared" ca="1" si="405"/>
        <v>0</v>
      </c>
      <c r="N612" s="196">
        <f t="shared" ca="1" si="405"/>
        <v>0</v>
      </c>
      <c r="O612" s="196">
        <f t="shared" ca="1" si="405"/>
        <v>0</v>
      </c>
      <c r="P612" s="196">
        <f t="shared" ca="1" si="405"/>
        <v>0</v>
      </c>
      <c r="Q612" s="196">
        <f t="shared" ca="1" si="405"/>
        <v>0</v>
      </c>
      <c r="R612" s="196">
        <f t="shared" ca="1" si="405"/>
        <v>0</v>
      </c>
      <c r="S612" s="196">
        <f t="shared" ca="1" si="405"/>
        <v>0</v>
      </c>
      <c r="T612" s="196">
        <f t="shared" ca="1" si="405"/>
        <v>0</v>
      </c>
      <c r="U612" s="196">
        <f t="shared" ca="1" si="405"/>
        <v>0</v>
      </c>
      <c r="V612" s="196">
        <f t="shared" ca="1" si="405"/>
        <v>0</v>
      </c>
      <c r="W612" s="196">
        <f ca="1">SUM(W604:W611)</f>
        <v>0</v>
      </c>
      <c r="X612" s="196">
        <f t="shared" ref="X612:AA612" ca="1" si="406">SUM(X604:X611)</f>
        <v>0</v>
      </c>
      <c r="Y612" s="196">
        <f t="shared" ca="1" si="406"/>
        <v>0</v>
      </c>
      <c r="Z612" s="196">
        <f t="shared" ca="1" si="406"/>
        <v>0</v>
      </c>
      <c r="AA612" s="196">
        <f t="shared" ca="1" si="406"/>
        <v>0</v>
      </c>
      <c r="AB612" s="196">
        <f t="shared" ref="AB612:AE612" ca="1" si="407">SUM(AB604:AB611)</f>
        <v>0</v>
      </c>
      <c r="AC612" s="196">
        <f t="shared" ca="1" si="407"/>
        <v>0</v>
      </c>
      <c r="AD612" s="196">
        <f t="shared" ca="1" si="407"/>
        <v>0</v>
      </c>
      <c r="AE612" s="196">
        <f t="shared" ca="1" si="407"/>
        <v>0</v>
      </c>
      <c r="AF612" s="192"/>
    </row>
    <row r="613" spans="2:32">
      <c r="B613" s="98" t="s">
        <v>306</v>
      </c>
      <c r="C613" s="98"/>
      <c r="D613" s="98"/>
      <c r="E613" s="98"/>
      <c r="F613" s="98"/>
      <c r="G613" s="98"/>
      <c r="H613" s="98"/>
      <c r="I613" s="98"/>
      <c r="J613" s="97">
        <f t="shared" ref="J613:V613" si="408">IF(LataProjekcji&lt;=Koniec,ROUND(J591,0),0)</f>
        <v>0</v>
      </c>
      <c r="K613" s="97">
        <f t="shared" si="408"/>
        <v>0</v>
      </c>
      <c r="L613" s="97">
        <f t="shared" si="408"/>
        <v>0</v>
      </c>
      <c r="M613" s="97">
        <f t="shared" si="408"/>
        <v>0</v>
      </c>
      <c r="N613" s="97">
        <f t="shared" si="408"/>
        <v>0</v>
      </c>
      <c r="O613" s="97">
        <f t="shared" si="408"/>
        <v>0</v>
      </c>
      <c r="P613" s="97">
        <f t="shared" si="408"/>
        <v>0</v>
      </c>
      <c r="Q613" s="97">
        <f t="shared" si="408"/>
        <v>0</v>
      </c>
      <c r="R613" s="97">
        <f t="shared" si="408"/>
        <v>0</v>
      </c>
      <c r="S613" s="97">
        <f t="shared" si="408"/>
        <v>0</v>
      </c>
      <c r="T613" s="97">
        <f t="shared" si="408"/>
        <v>0</v>
      </c>
      <c r="U613" s="97">
        <f t="shared" si="408"/>
        <v>0</v>
      </c>
      <c r="V613" s="97">
        <f t="shared" si="408"/>
        <v>0</v>
      </c>
      <c r="W613" s="97">
        <f t="shared" ref="W613:AA613" si="409">IF(LataProjekcji&lt;=Koniec,ROUND(W591,0),0)</f>
        <v>0</v>
      </c>
      <c r="X613" s="97">
        <f t="shared" si="409"/>
        <v>0</v>
      </c>
      <c r="Y613" s="97">
        <f t="shared" si="409"/>
        <v>0</v>
      </c>
      <c r="Z613" s="97">
        <f t="shared" si="409"/>
        <v>0</v>
      </c>
      <c r="AA613" s="97">
        <f t="shared" si="409"/>
        <v>0</v>
      </c>
      <c r="AB613" s="97">
        <f t="shared" ref="AB613:AE613" si="410">IF(LataProjekcji&lt;=Koniec,ROUND(AB591,0),0)</f>
        <v>0</v>
      </c>
      <c r="AC613" s="97">
        <f t="shared" si="410"/>
        <v>0</v>
      </c>
      <c r="AD613" s="97">
        <f t="shared" si="410"/>
        <v>0</v>
      </c>
      <c r="AE613" s="97">
        <f t="shared" si="410"/>
        <v>0</v>
      </c>
      <c r="AF613" s="193"/>
    </row>
    <row r="614" spans="2:32">
      <c r="B614" s="98" t="s">
        <v>308</v>
      </c>
      <c r="C614" s="98"/>
      <c r="D614" s="98"/>
      <c r="E614" s="98"/>
      <c r="F614" s="98"/>
      <c r="G614" s="98"/>
      <c r="H614" s="98"/>
      <c r="I614" s="98"/>
      <c r="J614" s="97">
        <f t="shared" ref="J614:V614" si="411">IF(LataProjekcji&lt;=Koniec,ROUND(J600,0),0)</f>
        <v>0</v>
      </c>
      <c r="K614" s="97">
        <f t="shared" si="411"/>
        <v>0</v>
      </c>
      <c r="L614" s="97">
        <f t="shared" si="411"/>
        <v>0</v>
      </c>
      <c r="M614" s="97">
        <f t="shared" si="411"/>
        <v>0</v>
      </c>
      <c r="N614" s="97">
        <f t="shared" si="411"/>
        <v>0</v>
      </c>
      <c r="O614" s="97">
        <f t="shared" si="411"/>
        <v>0</v>
      </c>
      <c r="P614" s="97">
        <f t="shared" si="411"/>
        <v>0</v>
      </c>
      <c r="Q614" s="97">
        <f t="shared" si="411"/>
        <v>0</v>
      </c>
      <c r="R614" s="97">
        <f t="shared" si="411"/>
        <v>0</v>
      </c>
      <c r="S614" s="97">
        <f t="shared" si="411"/>
        <v>0</v>
      </c>
      <c r="T614" s="97">
        <f t="shared" si="411"/>
        <v>0</v>
      </c>
      <c r="U614" s="97">
        <f t="shared" si="411"/>
        <v>0</v>
      </c>
      <c r="V614" s="97">
        <f t="shared" si="411"/>
        <v>0</v>
      </c>
      <c r="W614" s="97">
        <f t="shared" ref="W614:AA614" si="412">IF(LataProjekcji&lt;=Koniec,ROUND(W600,0),0)</f>
        <v>0</v>
      </c>
      <c r="X614" s="97">
        <f t="shared" si="412"/>
        <v>0</v>
      </c>
      <c r="Y614" s="97">
        <f t="shared" si="412"/>
        <v>0</v>
      </c>
      <c r="Z614" s="97">
        <f t="shared" si="412"/>
        <v>0</v>
      </c>
      <c r="AA614" s="97">
        <f t="shared" si="412"/>
        <v>0</v>
      </c>
      <c r="AB614" s="97">
        <f t="shared" ref="AB614:AE614" si="413">IF(LataProjekcji&lt;=Koniec,ROUND(AB600,0),0)</f>
        <v>0</v>
      </c>
      <c r="AC614" s="97">
        <f t="shared" si="413"/>
        <v>0</v>
      </c>
      <c r="AD614" s="97">
        <f t="shared" si="413"/>
        <v>0</v>
      </c>
      <c r="AE614" s="97">
        <f t="shared" si="413"/>
        <v>0</v>
      </c>
      <c r="AF614" s="193"/>
    </row>
    <row r="615" spans="2:32"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spans="2:32"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spans="2:32">
      <c r="B617" s="29" t="s">
        <v>645</v>
      </c>
      <c r="C617" s="30"/>
      <c r="D617" s="30"/>
      <c r="E617" s="30"/>
      <c r="F617" s="30"/>
      <c r="G617" s="30"/>
      <c r="H617" s="30"/>
      <c r="I617" s="30"/>
      <c r="J617" s="155" t="str">
        <f t="shared" ref="J617:AE617" si="414">LataProjekcji</f>
        <v/>
      </c>
      <c r="K617" s="155" t="str">
        <f t="shared" si="414"/>
        <v>Uzupełnij dane</v>
      </c>
      <c r="L617" s="155" t="str">
        <f t="shared" si="414"/>
        <v/>
      </c>
      <c r="M617" s="155" t="str">
        <f t="shared" si="414"/>
        <v/>
      </c>
      <c r="N617" s="155" t="str">
        <f t="shared" si="414"/>
        <v/>
      </c>
      <c r="O617" s="155" t="str">
        <f t="shared" si="414"/>
        <v/>
      </c>
      <c r="P617" s="155" t="str">
        <f t="shared" si="414"/>
        <v/>
      </c>
      <c r="Q617" s="155" t="str">
        <f t="shared" si="414"/>
        <v/>
      </c>
      <c r="R617" s="184" t="str">
        <f t="shared" si="414"/>
        <v/>
      </c>
      <c r="S617" s="184" t="str">
        <f t="shared" si="414"/>
        <v/>
      </c>
      <c r="T617" s="184" t="str">
        <f t="shared" si="414"/>
        <v/>
      </c>
      <c r="U617" s="184" t="str">
        <f t="shared" si="414"/>
        <v/>
      </c>
      <c r="V617" s="184" t="str">
        <f t="shared" si="414"/>
        <v/>
      </c>
      <c r="W617" s="184" t="str">
        <f t="shared" si="414"/>
        <v/>
      </c>
      <c r="X617" s="184" t="str">
        <f t="shared" si="414"/>
        <v/>
      </c>
      <c r="Y617" s="184" t="str">
        <f t="shared" si="414"/>
        <v/>
      </c>
      <c r="Z617" s="184" t="str">
        <f t="shared" si="414"/>
        <v/>
      </c>
      <c r="AA617" s="184" t="str">
        <f t="shared" si="414"/>
        <v/>
      </c>
      <c r="AB617" s="184" t="str">
        <f t="shared" si="414"/>
        <v/>
      </c>
      <c r="AC617" s="184" t="str">
        <f t="shared" si="414"/>
        <v/>
      </c>
      <c r="AD617" s="184" t="str">
        <f t="shared" si="414"/>
        <v/>
      </c>
      <c r="AE617" s="184" t="str">
        <f t="shared" si="414"/>
        <v/>
      </c>
    </row>
    <row r="618" spans="2:32">
      <c r="B618" s="101" t="s">
        <v>313</v>
      </c>
      <c r="C618" s="101"/>
      <c r="D618" s="101"/>
      <c r="E618" s="101"/>
      <c r="F618" s="101"/>
      <c r="G618" s="101"/>
      <c r="H618" s="101"/>
      <c r="I618" s="101"/>
      <c r="J618" s="102">
        <f t="shared" ref="J618:V618" si="415">IF(LataProjekcji&lt;=Koniec,ROUND(J605-J630,0),0)</f>
        <v>0</v>
      </c>
      <c r="K618" s="102">
        <f t="shared" si="415"/>
        <v>0</v>
      </c>
      <c r="L618" s="102">
        <f t="shared" si="415"/>
        <v>0</v>
      </c>
      <c r="M618" s="102">
        <f t="shared" si="415"/>
        <v>0</v>
      </c>
      <c r="N618" s="102">
        <f t="shared" si="415"/>
        <v>0</v>
      </c>
      <c r="O618" s="102">
        <f t="shared" si="415"/>
        <v>0</v>
      </c>
      <c r="P618" s="102">
        <f t="shared" si="415"/>
        <v>0</v>
      </c>
      <c r="Q618" s="102">
        <f t="shared" si="415"/>
        <v>0</v>
      </c>
      <c r="R618" s="102">
        <f t="shared" si="415"/>
        <v>0</v>
      </c>
      <c r="S618" s="102">
        <f t="shared" si="415"/>
        <v>0</v>
      </c>
      <c r="T618" s="102">
        <f t="shared" si="415"/>
        <v>0</v>
      </c>
      <c r="U618" s="102">
        <f t="shared" si="415"/>
        <v>0</v>
      </c>
      <c r="V618" s="102">
        <f t="shared" si="415"/>
        <v>0</v>
      </c>
      <c r="W618" s="102">
        <f t="shared" ref="W618:W624" si="416">IF(LataProjekcji&lt;=Koniec,ROUND(W605-W630,0),0)</f>
        <v>0</v>
      </c>
      <c r="X618" s="102">
        <f t="shared" ref="X618:AA618" si="417">IF(LataProjekcji&lt;=Koniec,ROUND(X605-X630,0),0)</f>
        <v>0</v>
      </c>
      <c r="Y618" s="102">
        <f t="shared" si="417"/>
        <v>0</v>
      </c>
      <c r="Z618" s="102">
        <f t="shared" si="417"/>
        <v>0</v>
      </c>
      <c r="AA618" s="102">
        <f t="shared" si="417"/>
        <v>0</v>
      </c>
      <c r="AB618" s="102">
        <f t="shared" ref="AB618:AE618" si="418">IF(LataProjekcji&lt;=Koniec,ROUND(AB605-AB630,0),0)</f>
        <v>0</v>
      </c>
      <c r="AC618" s="102">
        <f t="shared" si="418"/>
        <v>0</v>
      </c>
      <c r="AD618" s="102">
        <f t="shared" si="418"/>
        <v>0</v>
      </c>
      <c r="AE618" s="102">
        <f t="shared" si="418"/>
        <v>0</v>
      </c>
    </row>
    <row r="619" spans="2:32">
      <c r="B619" s="52" t="s">
        <v>293</v>
      </c>
      <c r="C619" s="52"/>
      <c r="D619" s="52"/>
      <c r="E619" s="52"/>
      <c r="F619" s="52"/>
      <c r="G619" s="52"/>
      <c r="H619" s="52"/>
      <c r="I619" s="52"/>
      <c r="J619" s="33">
        <f t="shared" ref="J619:V619" si="419">IF(LataProjekcji&lt;=Koniec,ROUND(J606-J631,0),0)</f>
        <v>0</v>
      </c>
      <c r="K619" s="33">
        <f t="shared" si="419"/>
        <v>0</v>
      </c>
      <c r="L619" s="33">
        <f t="shared" si="419"/>
        <v>0</v>
      </c>
      <c r="M619" s="33">
        <f t="shared" si="419"/>
        <v>0</v>
      </c>
      <c r="N619" s="33">
        <f t="shared" si="419"/>
        <v>0</v>
      </c>
      <c r="O619" s="33">
        <f t="shared" si="419"/>
        <v>0</v>
      </c>
      <c r="P619" s="33">
        <f t="shared" si="419"/>
        <v>0</v>
      </c>
      <c r="Q619" s="33">
        <f t="shared" si="419"/>
        <v>0</v>
      </c>
      <c r="R619" s="33">
        <f t="shared" si="419"/>
        <v>0</v>
      </c>
      <c r="S619" s="33">
        <f t="shared" si="419"/>
        <v>0</v>
      </c>
      <c r="T619" s="33">
        <f t="shared" si="419"/>
        <v>0</v>
      </c>
      <c r="U619" s="33">
        <f t="shared" si="419"/>
        <v>0</v>
      </c>
      <c r="V619" s="33">
        <f t="shared" si="419"/>
        <v>0</v>
      </c>
      <c r="W619" s="33">
        <f t="shared" si="416"/>
        <v>0</v>
      </c>
      <c r="X619" s="33">
        <f t="shared" ref="X619:AA619" si="420">IF(LataProjekcji&lt;=Koniec,ROUND(X606-X631,0),0)</f>
        <v>0</v>
      </c>
      <c r="Y619" s="33">
        <f t="shared" si="420"/>
        <v>0</v>
      </c>
      <c r="Z619" s="33">
        <f t="shared" si="420"/>
        <v>0</v>
      </c>
      <c r="AA619" s="33">
        <f t="shared" si="420"/>
        <v>0</v>
      </c>
      <c r="AB619" s="33">
        <f t="shared" ref="AB619:AE619" si="421">IF(LataProjekcji&lt;=Koniec,ROUND(AB606-AB631,0),0)</f>
        <v>0</v>
      </c>
      <c r="AC619" s="33">
        <f t="shared" si="421"/>
        <v>0</v>
      </c>
      <c r="AD619" s="33">
        <f t="shared" si="421"/>
        <v>0</v>
      </c>
      <c r="AE619" s="33">
        <f t="shared" si="421"/>
        <v>0</v>
      </c>
    </row>
    <row r="620" spans="2:32">
      <c r="B620" s="52" t="s">
        <v>295</v>
      </c>
      <c r="C620" s="52"/>
      <c r="D620" s="52"/>
      <c r="E620" s="52"/>
      <c r="F620" s="52"/>
      <c r="G620" s="52"/>
      <c r="H620" s="52"/>
      <c r="I620" s="52"/>
      <c r="J620" s="33">
        <f t="shared" ref="J620:V620" si="422">IF(LataProjekcji&lt;=Koniec,ROUND(J607-J632,0),0)</f>
        <v>0</v>
      </c>
      <c r="K620" s="33">
        <f t="shared" si="422"/>
        <v>0</v>
      </c>
      <c r="L620" s="33">
        <f t="shared" si="422"/>
        <v>0</v>
      </c>
      <c r="M620" s="33">
        <f t="shared" si="422"/>
        <v>0</v>
      </c>
      <c r="N620" s="33">
        <f t="shared" si="422"/>
        <v>0</v>
      </c>
      <c r="O620" s="33">
        <f t="shared" si="422"/>
        <v>0</v>
      </c>
      <c r="P620" s="33">
        <f t="shared" si="422"/>
        <v>0</v>
      </c>
      <c r="Q620" s="33">
        <f t="shared" si="422"/>
        <v>0</v>
      </c>
      <c r="R620" s="33">
        <f t="shared" si="422"/>
        <v>0</v>
      </c>
      <c r="S620" s="33">
        <f t="shared" si="422"/>
        <v>0</v>
      </c>
      <c r="T620" s="33">
        <f t="shared" si="422"/>
        <v>0</v>
      </c>
      <c r="U620" s="33">
        <f t="shared" si="422"/>
        <v>0</v>
      </c>
      <c r="V620" s="33">
        <f t="shared" si="422"/>
        <v>0</v>
      </c>
      <c r="W620" s="33">
        <f t="shared" si="416"/>
        <v>0</v>
      </c>
      <c r="X620" s="33">
        <f t="shared" ref="X620:AA620" si="423">IF(LataProjekcji&lt;=Koniec,ROUND(X607-X632,0),0)</f>
        <v>0</v>
      </c>
      <c r="Y620" s="33">
        <f t="shared" si="423"/>
        <v>0</v>
      </c>
      <c r="Z620" s="33">
        <f t="shared" si="423"/>
        <v>0</v>
      </c>
      <c r="AA620" s="33">
        <f t="shared" si="423"/>
        <v>0</v>
      </c>
      <c r="AB620" s="33">
        <f t="shared" ref="AB620:AE620" si="424">IF(LataProjekcji&lt;=Koniec,ROUND(AB607-AB632,0),0)</f>
        <v>0</v>
      </c>
      <c r="AC620" s="33">
        <f t="shared" si="424"/>
        <v>0</v>
      </c>
      <c r="AD620" s="33">
        <f t="shared" si="424"/>
        <v>0</v>
      </c>
      <c r="AE620" s="33">
        <f t="shared" si="424"/>
        <v>0</v>
      </c>
    </row>
    <row r="621" spans="2:32">
      <c r="B621" s="52" t="s">
        <v>314</v>
      </c>
      <c r="C621" s="52"/>
      <c r="D621" s="52"/>
      <c r="E621" s="52"/>
      <c r="F621" s="52"/>
      <c r="G621" s="52"/>
      <c r="H621" s="52"/>
      <c r="I621" s="52"/>
      <c r="J621" s="33">
        <f t="shared" ref="J621:V621" si="425">IF(LataProjekcji&lt;=Koniec,ROUND(J608-J633,0),0)</f>
        <v>0</v>
      </c>
      <c r="K621" s="33">
        <f t="shared" si="425"/>
        <v>0</v>
      </c>
      <c r="L621" s="33">
        <f t="shared" si="425"/>
        <v>0</v>
      </c>
      <c r="M621" s="33">
        <f t="shared" si="425"/>
        <v>0</v>
      </c>
      <c r="N621" s="33">
        <f t="shared" si="425"/>
        <v>0</v>
      </c>
      <c r="O621" s="33">
        <f t="shared" si="425"/>
        <v>0</v>
      </c>
      <c r="P621" s="33">
        <f t="shared" si="425"/>
        <v>0</v>
      </c>
      <c r="Q621" s="33">
        <f t="shared" si="425"/>
        <v>0</v>
      </c>
      <c r="R621" s="33">
        <f t="shared" si="425"/>
        <v>0</v>
      </c>
      <c r="S621" s="33">
        <f t="shared" si="425"/>
        <v>0</v>
      </c>
      <c r="T621" s="33">
        <f t="shared" si="425"/>
        <v>0</v>
      </c>
      <c r="U621" s="33">
        <f t="shared" si="425"/>
        <v>0</v>
      </c>
      <c r="V621" s="33">
        <f t="shared" si="425"/>
        <v>0</v>
      </c>
      <c r="W621" s="33">
        <f t="shared" si="416"/>
        <v>0</v>
      </c>
      <c r="X621" s="33">
        <f t="shared" ref="X621:AA621" si="426">IF(LataProjekcji&lt;=Koniec,ROUND(X608-X633,0),0)</f>
        <v>0</v>
      </c>
      <c r="Y621" s="33">
        <f t="shared" si="426"/>
        <v>0</v>
      </c>
      <c r="Z621" s="33">
        <f t="shared" si="426"/>
        <v>0</v>
      </c>
      <c r="AA621" s="33">
        <f t="shared" si="426"/>
        <v>0</v>
      </c>
      <c r="AB621" s="33">
        <f t="shared" ref="AB621:AE621" si="427">IF(LataProjekcji&lt;=Koniec,ROUND(AB608-AB633,0),0)</f>
        <v>0</v>
      </c>
      <c r="AC621" s="33">
        <f t="shared" si="427"/>
        <v>0</v>
      </c>
      <c r="AD621" s="33">
        <f t="shared" si="427"/>
        <v>0</v>
      </c>
      <c r="AE621" s="33">
        <f t="shared" si="427"/>
        <v>0</v>
      </c>
    </row>
    <row r="622" spans="2:32">
      <c r="B622" s="52" t="s">
        <v>301</v>
      </c>
      <c r="C622" s="52"/>
      <c r="D622" s="52"/>
      <c r="E622" s="52"/>
      <c r="F622" s="52"/>
      <c r="G622" s="52"/>
      <c r="H622" s="52"/>
      <c r="I622" s="52"/>
      <c r="J622" s="33">
        <f t="shared" ref="J622:V622" si="428">IF(LataProjekcji&lt;=Koniec,ROUND(J609-J634,0),0)</f>
        <v>0</v>
      </c>
      <c r="K622" s="33">
        <f t="shared" si="428"/>
        <v>0</v>
      </c>
      <c r="L622" s="33">
        <f t="shared" si="428"/>
        <v>0</v>
      </c>
      <c r="M622" s="33">
        <f t="shared" si="428"/>
        <v>0</v>
      </c>
      <c r="N622" s="33">
        <f t="shared" si="428"/>
        <v>0</v>
      </c>
      <c r="O622" s="33">
        <f t="shared" si="428"/>
        <v>0</v>
      </c>
      <c r="P622" s="33">
        <f t="shared" si="428"/>
        <v>0</v>
      </c>
      <c r="Q622" s="33">
        <f t="shared" si="428"/>
        <v>0</v>
      </c>
      <c r="R622" s="33">
        <f t="shared" si="428"/>
        <v>0</v>
      </c>
      <c r="S622" s="33">
        <f t="shared" si="428"/>
        <v>0</v>
      </c>
      <c r="T622" s="33">
        <f t="shared" si="428"/>
        <v>0</v>
      </c>
      <c r="U622" s="33">
        <f t="shared" si="428"/>
        <v>0</v>
      </c>
      <c r="V622" s="33">
        <f t="shared" si="428"/>
        <v>0</v>
      </c>
      <c r="W622" s="33">
        <f t="shared" si="416"/>
        <v>0</v>
      </c>
      <c r="X622" s="33">
        <f t="shared" ref="X622:AA622" si="429">IF(LataProjekcji&lt;=Koniec,ROUND(X609-X634,0),0)</f>
        <v>0</v>
      </c>
      <c r="Y622" s="33">
        <f t="shared" si="429"/>
        <v>0</v>
      </c>
      <c r="Z622" s="33">
        <f t="shared" si="429"/>
        <v>0</v>
      </c>
      <c r="AA622" s="33">
        <f t="shared" si="429"/>
        <v>0</v>
      </c>
      <c r="AB622" s="33">
        <f t="shared" ref="AB622:AE622" si="430">IF(LataProjekcji&lt;=Koniec,ROUND(AB609-AB634,0),0)</f>
        <v>0</v>
      </c>
      <c r="AC622" s="33">
        <f t="shared" si="430"/>
        <v>0</v>
      </c>
      <c r="AD622" s="33">
        <f t="shared" si="430"/>
        <v>0</v>
      </c>
      <c r="AE622" s="33">
        <f t="shared" si="430"/>
        <v>0</v>
      </c>
    </row>
    <row r="623" spans="2:32">
      <c r="B623" s="52" t="s">
        <v>304</v>
      </c>
      <c r="C623" s="52"/>
      <c r="D623" s="52"/>
      <c r="E623" s="52"/>
      <c r="F623" s="52"/>
      <c r="G623" s="52"/>
      <c r="H623" s="52"/>
      <c r="I623" s="52"/>
      <c r="J623" s="33">
        <f t="shared" ref="J623:V623" si="431">IF(LataProjekcji&lt;=Koniec,ROUND(J610-J635,0),0)</f>
        <v>0</v>
      </c>
      <c r="K623" s="33">
        <f t="shared" si="431"/>
        <v>0</v>
      </c>
      <c r="L623" s="33">
        <f t="shared" si="431"/>
        <v>0</v>
      </c>
      <c r="M623" s="33">
        <f t="shared" si="431"/>
        <v>0</v>
      </c>
      <c r="N623" s="33">
        <f t="shared" si="431"/>
        <v>0</v>
      </c>
      <c r="O623" s="33">
        <f t="shared" si="431"/>
        <v>0</v>
      </c>
      <c r="P623" s="33">
        <f t="shared" si="431"/>
        <v>0</v>
      </c>
      <c r="Q623" s="33">
        <f t="shared" si="431"/>
        <v>0</v>
      </c>
      <c r="R623" s="33">
        <f t="shared" si="431"/>
        <v>0</v>
      </c>
      <c r="S623" s="33">
        <f t="shared" si="431"/>
        <v>0</v>
      </c>
      <c r="T623" s="33">
        <f t="shared" si="431"/>
        <v>0</v>
      </c>
      <c r="U623" s="33">
        <f t="shared" si="431"/>
        <v>0</v>
      </c>
      <c r="V623" s="33">
        <f t="shared" si="431"/>
        <v>0</v>
      </c>
      <c r="W623" s="33">
        <f t="shared" si="416"/>
        <v>0</v>
      </c>
      <c r="X623" s="33">
        <f t="shared" ref="X623:AA623" si="432">IF(LataProjekcji&lt;=Koniec,ROUND(X610-X635,0),0)</f>
        <v>0</v>
      </c>
      <c r="Y623" s="33">
        <f t="shared" si="432"/>
        <v>0</v>
      </c>
      <c r="Z623" s="33">
        <f t="shared" si="432"/>
        <v>0</v>
      </c>
      <c r="AA623" s="33">
        <f t="shared" si="432"/>
        <v>0</v>
      </c>
      <c r="AB623" s="33">
        <f t="shared" ref="AB623:AE623" si="433">IF(LataProjekcji&lt;=Koniec,ROUND(AB610-AB635,0),0)</f>
        <v>0</v>
      </c>
      <c r="AC623" s="33">
        <f t="shared" si="433"/>
        <v>0</v>
      </c>
      <c r="AD623" s="33">
        <f t="shared" si="433"/>
        <v>0</v>
      </c>
      <c r="AE623" s="33">
        <f t="shared" si="433"/>
        <v>0</v>
      </c>
    </row>
    <row r="624" spans="2:32">
      <c r="B624" s="105" t="s">
        <v>315</v>
      </c>
      <c r="C624" s="105"/>
      <c r="D624" s="105"/>
      <c r="E624" s="105"/>
      <c r="F624" s="105"/>
      <c r="G624" s="105"/>
      <c r="H624" s="105"/>
      <c r="I624" s="105"/>
      <c r="J624" s="106">
        <f t="shared" ref="J624:V624" si="434">IF(LataProjekcji&lt;=Koniec,ROUND(J611-J636,0),0)</f>
        <v>0</v>
      </c>
      <c r="K624" s="106">
        <f t="shared" si="434"/>
        <v>0</v>
      </c>
      <c r="L624" s="106">
        <f t="shared" si="434"/>
        <v>0</v>
      </c>
      <c r="M624" s="106">
        <f t="shared" si="434"/>
        <v>0</v>
      </c>
      <c r="N624" s="106">
        <f t="shared" si="434"/>
        <v>0</v>
      </c>
      <c r="O624" s="106">
        <f t="shared" si="434"/>
        <v>0</v>
      </c>
      <c r="P624" s="106">
        <f t="shared" si="434"/>
        <v>0</v>
      </c>
      <c r="Q624" s="106">
        <f t="shared" si="434"/>
        <v>0</v>
      </c>
      <c r="R624" s="106">
        <f t="shared" si="434"/>
        <v>0</v>
      </c>
      <c r="S624" s="106">
        <f t="shared" si="434"/>
        <v>0</v>
      </c>
      <c r="T624" s="106">
        <f t="shared" si="434"/>
        <v>0</v>
      </c>
      <c r="U624" s="106">
        <f t="shared" si="434"/>
        <v>0</v>
      </c>
      <c r="V624" s="106">
        <f t="shared" si="434"/>
        <v>0</v>
      </c>
      <c r="W624" s="106">
        <f t="shared" si="416"/>
        <v>0</v>
      </c>
      <c r="X624" s="106">
        <f t="shared" ref="X624:AA624" si="435">IF(LataProjekcji&lt;=Koniec,ROUND(X611-X636,0),0)</f>
        <v>0</v>
      </c>
      <c r="Y624" s="106">
        <f t="shared" si="435"/>
        <v>0</v>
      </c>
      <c r="Z624" s="106">
        <f t="shared" si="435"/>
        <v>0</v>
      </c>
      <c r="AA624" s="106">
        <f t="shared" si="435"/>
        <v>0</v>
      </c>
      <c r="AB624" s="106">
        <f t="shared" ref="AB624:AE624" si="436">IF(LataProjekcji&lt;=Koniec,ROUND(AB611-AB636,0),0)</f>
        <v>0</v>
      </c>
      <c r="AC624" s="106">
        <f t="shared" si="436"/>
        <v>0</v>
      </c>
      <c r="AD624" s="106">
        <f t="shared" si="436"/>
        <v>0</v>
      </c>
      <c r="AE624" s="106">
        <f t="shared" si="436"/>
        <v>0</v>
      </c>
    </row>
    <row r="625" spans="2:38">
      <c r="B625" s="98" t="s">
        <v>306</v>
      </c>
      <c r="C625" s="98"/>
      <c r="D625" s="98"/>
      <c r="E625" s="98"/>
      <c r="F625" s="98"/>
      <c r="G625" s="98"/>
      <c r="H625" s="98"/>
      <c r="I625" s="98"/>
      <c r="J625" s="97">
        <f t="shared" ref="J625:V625" si="437">IF(LataProjekcji&lt;=Koniec,ROUND(J613-J637,0),0)</f>
        <v>0</v>
      </c>
      <c r="K625" s="97">
        <f t="shared" si="437"/>
        <v>0</v>
      </c>
      <c r="L625" s="97">
        <f t="shared" si="437"/>
        <v>0</v>
      </c>
      <c r="M625" s="97">
        <f t="shared" si="437"/>
        <v>0</v>
      </c>
      <c r="N625" s="97">
        <f t="shared" si="437"/>
        <v>0</v>
      </c>
      <c r="O625" s="97">
        <f t="shared" si="437"/>
        <v>0</v>
      </c>
      <c r="P625" s="97">
        <f t="shared" si="437"/>
        <v>0</v>
      </c>
      <c r="Q625" s="97">
        <f t="shared" si="437"/>
        <v>0</v>
      </c>
      <c r="R625" s="97">
        <f t="shared" si="437"/>
        <v>0</v>
      </c>
      <c r="S625" s="97">
        <f t="shared" si="437"/>
        <v>0</v>
      </c>
      <c r="T625" s="97">
        <f t="shared" si="437"/>
        <v>0</v>
      </c>
      <c r="U625" s="97">
        <f t="shared" si="437"/>
        <v>0</v>
      </c>
      <c r="V625" s="97">
        <f t="shared" si="437"/>
        <v>0</v>
      </c>
      <c r="W625" s="97">
        <f t="shared" ref="W625:W626" si="438">IF(LataProjekcji&lt;=Koniec,ROUND(W613-W637,0),0)</f>
        <v>0</v>
      </c>
      <c r="X625" s="97">
        <f t="shared" ref="X625:AA625" si="439">IF(LataProjekcji&lt;=Koniec,ROUND(X613-X637,0),0)</f>
        <v>0</v>
      </c>
      <c r="Y625" s="97">
        <f t="shared" si="439"/>
        <v>0</v>
      </c>
      <c r="Z625" s="97">
        <f t="shared" si="439"/>
        <v>0</v>
      </c>
      <c r="AA625" s="97">
        <f t="shared" si="439"/>
        <v>0</v>
      </c>
      <c r="AB625" s="97">
        <f t="shared" ref="AB625:AE625" si="440">IF(LataProjekcji&lt;=Koniec,ROUND(AB613-AB637,0),0)</f>
        <v>0</v>
      </c>
      <c r="AC625" s="97">
        <f t="shared" si="440"/>
        <v>0</v>
      </c>
      <c r="AD625" s="97">
        <f t="shared" si="440"/>
        <v>0</v>
      </c>
      <c r="AE625" s="97">
        <f t="shared" si="440"/>
        <v>0</v>
      </c>
    </row>
    <row r="626" spans="2:38">
      <c r="B626" s="98" t="s">
        <v>308</v>
      </c>
      <c r="C626" s="98"/>
      <c r="D626" s="98"/>
      <c r="E626" s="98"/>
      <c r="F626" s="98"/>
      <c r="G626" s="98"/>
      <c r="H626" s="98"/>
      <c r="I626" s="98"/>
      <c r="J626" s="97">
        <f t="shared" ref="J626:V626" si="441">IF(LataProjekcji&lt;=Koniec,ROUND(J614-J638,0),0)</f>
        <v>0</v>
      </c>
      <c r="K626" s="97">
        <f t="shared" si="441"/>
        <v>0</v>
      </c>
      <c r="L626" s="97">
        <f t="shared" si="441"/>
        <v>0</v>
      </c>
      <c r="M626" s="97">
        <f t="shared" si="441"/>
        <v>0</v>
      </c>
      <c r="N626" s="97">
        <f t="shared" si="441"/>
        <v>0</v>
      </c>
      <c r="O626" s="97">
        <f t="shared" si="441"/>
        <v>0</v>
      </c>
      <c r="P626" s="97">
        <f t="shared" si="441"/>
        <v>0</v>
      </c>
      <c r="Q626" s="97">
        <f t="shared" si="441"/>
        <v>0</v>
      </c>
      <c r="R626" s="97">
        <f t="shared" si="441"/>
        <v>0</v>
      </c>
      <c r="S626" s="97">
        <f t="shared" si="441"/>
        <v>0</v>
      </c>
      <c r="T626" s="97">
        <f t="shared" si="441"/>
        <v>0</v>
      </c>
      <c r="U626" s="97">
        <f t="shared" si="441"/>
        <v>0</v>
      </c>
      <c r="V626" s="97">
        <f t="shared" si="441"/>
        <v>0</v>
      </c>
      <c r="W626" s="97">
        <f t="shared" si="438"/>
        <v>0</v>
      </c>
      <c r="X626" s="97">
        <f t="shared" ref="X626:AA626" si="442">IF(LataProjekcji&lt;=Koniec,ROUND(X614-X638,0),0)</f>
        <v>0</v>
      </c>
      <c r="Y626" s="97">
        <f t="shared" si="442"/>
        <v>0</v>
      </c>
      <c r="Z626" s="97">
        <f t="shared" si="442"/>
        <v>0</v>
      </c>
      <c r="AA626" s="97">
        <f t="shared" si="442"/>
        <v>0</v>
      </c>
      <c r="AB626" s="97">
        <f t="shared" ref="AB626:AE626" si="443">IF(LataProjekcji&lt;=Koniec,ROUND(AB614-AB638,0),0)</f>
        <v>0</v>
      </c>
      <c r="AC626" s="97">
        <f t="shared" si="443"/>
        <v>0</v>
      </c>
      <c r="AD626" s="97">
        <f t="shared" si="443"/>
        <v>0</v>
      </c>
      <c r="AE626" s="97">
        <f t="shared" si="443"/>
        <v>0</v>
      </c>
    </row>
    <row r="627" spans="2:38"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spans="2:38"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spans="2:38">
      <c r="B629" s="29" t="s">
        <v>644</v>
      </c>
      <c r="C629" s="30"/>
      <c r="D629" s="30"/>
      <c r="E629" s="30"/>
      <c r="F629" s="30"/>
      <c r="G629" s="30"/>
      <c r="H629" s="30"/>
      <c r="I629" s="30"/>
      <c r="J629" s="155" t="str">
        <f t="shared" ref="J629:AE629" si="444">LataProjekcji</f>
        <v/>
      </c>
      <c r="K629" s="155" t="str">
        <f t="shared" si="444"/>
        <v>Uzupełnij dane</v>
      </c>
      <c r="L629" s="155" t="str">
        <f t="shared" si="444"/>
        <v/>
      </c>
      <c r="M629" s="155" t="str">
        <f t="shared" si="444"/>
        <v/>
      </c>
      <c r="N629" s="155" t="str">
        <f t="shared" si="444"/>
        <v/>
      </c>
      <c r="O629" s="155" t="str">
        <f t="shared" si="444"/>
        <v/>
      </c>
      <c r="P629" s="155" t="str">
        <f t="shared" si="444"/>
        <v/>
      </c>
      <c r="Q629" s="155" t="str">
        <f t="shared" si="444"/>
        <v/>
      </c>
      <c r="R629" s="184" t="str">
        <f t="shared" si="444"/>
        <v/>
      </c>
      <c r="S629" s="184" t="str">
        <f t="shared" si="444"/>
        <v/>
      </c>
      <c r="T629" s="184" t="str">
        <f t="shared" si="444"/>
        <v/>
      </c>
      <c r="U629" s="184" t="str">
        <f t="shared" si="444"/>
        <v/>
      </c>
      <c r="V629" s="184" t="str">
        <f t="shared" si="444"/>
        <v/>
      </c>
      <c r="W629" s="184" t="str">
        <f t="shared" si="444"/>
        <v/>
      </c>
      <c r="X629" s="184" t="str">
        <f t="shared" si="444"/>
        <v/>
      </c>
      <c r="Y629" s="184" t="str">
        <f t="shared" si="444"/>
        <v/>
      </c>
      <c r="Z629" s="184" t="str">
        <f t="shared" si="444"/>
        <v/>
      </c>
      <c r="AA629" s="184" t="str">
        <f t="shared" si="444"/>
        <v/>
      </c>
      <c r="AB629" s="184" t="str">
        <f t="shared" si="444"/>
        <v/>
      </c>
      <c r="AC629" s="184" t="str">
        <f t="shared" si="444"/>
        <v/>
      </c>
      <c r="AD629" s="184" t="str">
        <f t="shared" si="444"/>
        <v/>
      </c>
      <c r="AE629" s="184" t="str">
        <f t="shared" si="444"/>
        <v/>
      </c>
    </row>
    <row r="630" spans="2:38">
      <c r="B630" s="101" t="s">
        <v>313</v>
      </c>
      <c r="C630" s="101"/>
      <c r="D630" s="101"/>
      <c r="E630" s="101"/>
      <c r="F630" s="101"/>
      <c r="G630" s="101"/>
      <c r="H630" s="101"/>
      <c r="I630" s="101"/>
      <c r="J630" s="102">
        <f t="shared" ref="J630:V630" si="445">IF(LataProjekcji&lt;=Koniec,J915,0)</f>
        <v>0</v>
      </c>
      <c r="K630" s="102">
        <f t="shared" si="445"/>
        <v>0</v>
      </c>
      <c r="L630" s="102">
        <f t="shared" si="445"/>
        <v>0</v>
      </c>
      <c r="M630" s="102">
        <f t="shared" si="445"/>
        <v>0</v>
      </c>
      <c r="N630" s="102">
        <f t="shared" si="445"/>
        <v>0</v>
      </c>
      <c r="O630" s="102">
        <f t="shared" si="445"/>
        <v>0</v>
      </c>
      <c r="P630" s="102">
        <f t="shared" si="445"/>
        <v>0</v>
      </c>
      <c r="Q630" s="102">
        <f t="shared" si="445"/>
        <v>0</v>
      </c>
      <c r="R630" s="102">
        <f t="shared" si="445"/>
        <v>0</v>
      </c>
      <c r="S630" s="102">
        <f t="shared" si="445"/>
        <v>0</v>
      </c>
      <c r="T630" s="102">
        <f t="shared" si="445"/>
        <v>0</v>
      </c>
      <c r="U630" s="102">
        <f t="shared" si="445"/>
        <v>0</v>
      </c>
      <c r="V630" s="102">
        <f t="shared" si="445"/>
        <v>0</v>
      </c>
      <c r="W630" s="102">
        <f t="shared" ref="W630:W638" si="446">IF(LataProjekcji&lt;=Koniec,W915,0)</f>
        <v>0</v>
      </c>
      <c r="X630" s="102">
        <f t="shared" ref="X630:AA630" si="447">IF(LataProjekcji&lt;=Koniec,X915,0)</f>
        <v>0</v>
      </c>
      <c r="Y630" s="102">
        <f t="shared" si="447"/>
        <v>0</v>
      </c>
      <c r="Z630" s="102">
        <f t="shared" si="447"/>
        <v>0</v>
      </c>
      <c r="AA630" s="102">
        <f t="shared" si="447"/>
        <v>0</v>
      </c>
      <c r="AB630" s="102">
        <f t="shared" ref="AB630:AE630" si="448">IF(LataProjekcji&lt;=Koniec,AB915,0)</f>
        <v>0</v>
      </c>
      <c r="AC630" s="102">
        <f t="shared" si="448"/>
        <v>0</v>
      </c>
      <c r="AD630" s="102">
        <f t="shared" si="448"/>
        <v>0</v>
      </c>
      <c r="AE630" s="102">
        <f t="shared" si="448"/>
        <v>0</v>
      </c>
    </row>
    <row r="631" spans="2:38">
      <c r="B631" s="52" t="s">
        <v>293</v>
      </c>
      <c r="C631" s="52"/>
      <c r="D631" s="52"/>
      <c r="E631" s="52"/>
      <c r="F631" s="52"/>
      <c r="G631" s="52"/>
      <c r="H631" s="52"/>
      <c r="I631" s="52"/>
      <c r="J631" s="33">
        <f t="shared" ref="J631:V631" si="449">IF(LataProjekcji&lt;=Koniec,J916,0)</f>
        <v>0</v>
      </c>
      <c r="K631" s="33">
        <f t="shared" si="449"/>
        <v>0</v>
      </c>
      <c r="L631" s="33">
        <f t="shared" si="449"/>
        <v>0</v>
      </c>
      <c r="M631" s="33">
        <f t="shared" si="449"/>
        <v>0</v>
      </c>
      <c r="N631" s="33">
        <f t="shared" si="449"/>
        <v>0</v>
      </c>
      <c r="O631" s="33">
        <f t="shared" si="449"/>
        <v>0</v>
      </c>
      <c r="P631" s="33">
        <f t="shared" si="449"/>
        <v>0</v>
      </c>
      <c r="Q631" s="33">
        <f t="shared" si="449"/>
        <v>0</v>
      </c>
      <c r="R631" s="33">
        <f t="shared" si="449"/>
        <v>0</v>
      </c>
      <c r="S631" s="33">
        <f t="shared" si="449"/>
        <v>0</v>
      </c>
      <c r="T631" s="33">
        <f t="shared" si="449"/>
        <v>0</v>
      </c>
      <c r="U631" s="33">
        <f t="shared" si="449"/>
        <v>0</v>
      </c>
      <c r="V631" s="33">
        <f t="shared" si="449"/>
        <v>0</v>
      </c>
      <c r="W631" s="33">
        <f t="shared" si="446"/>
        <v>0</v>
      </c>
      <c r="X631" s="33">
        <f t="shared" ref="X631:AA631" si="450">IF(LataProjekcji&lt;=Koniec,X916,0)</f>
        <v>0</v>
      </c>
      <c r="Y631" s="33">
        <f t="shared" si="450"/>
        <v>0</v>
      </c>
      <c r="Z631" s="33">
        <f t="shared" si="450"/>
        <v>0</v>
      </c>
      <c r="AA631" s="33">
        <f t="shared" si="450"/>
        <v>0</v>
      </c>
      <c r="AB631" s="33">
        <f t="shared" ref="AB631:AE631" si="451">IF(LataProjekcji&lt;=Koniec,AB916,0)</f>
        <v>0</v>
      </c>
      <c r="AC631" s="33">
        <f t="shared" si="451"/>
        <v>0</v>
      </c>
      <c r="AD631" s="33">
        <f t="shared" si="451"/>
        <v>0</v>
      </c>
      <c r="AE631" s="33">
        <f t="shared" si="451"/>
        <v>0</v>
      </c>
    </row>
    <row r="632" spans="2:38">
      <c r="B632" s="52" t="s">
        <v>295</v>
      </c>
      <c r="C632" s="52"/>
      <c r="D632" s="52"/>
      <c r="E632" s="52"/>
      <c r="F632" s="52"/>
      <c r="G632" s="52"/>
      <c r="H632" s="52"/>
      <c r="I632" s="52"/>
      <c r="J632" s="33">
        <f t="shared" ref="J632:V632" si="452">IF(LataProjekcji&lt;=Koniec,J917,0)</f>
        <v>0</v>
      </c>
      <c r="K632" s="33">
        <f t="shared" si="452"/>
        <v>0</v>
      </c>
      <c r="L632" s="33">
        <f t="shared" si="452"/>
        <v>0</v>
      </c>
      <c r="M632" s="33">
        <f t="shared" si="452"/>
        <v>0</v>
      </c>
      <c r="N632" s="33">
        <f t="shared" si="452"/>
        <v>0</v>
      </c>
      <c r="O632" s="33">
        <f t="shared" si="452"/>
        <v>0</v>
      </c>
      <c r="P632" s="33">
        <f t="shared" si="452"/>
        <v>0</v>
      </c>
      <c r="Q632" s="33">
        <f t="shared" si="452"/>
        <v>0</v>
      </c>
      <c r="R632" s="33">
        <f t="shared" si="452"/>
        <v>0</v>
      </c>
      <c r="S632" s="33">
        <f t="shared" si="452"/>
        <v>0</v>
      </c>
      <c r="T632" s="33">
        <f t="shared" si="452"/>
        <v>0</v>
      </c>
      <c r="U632" s="33">
        <f t="shared" si="452"/>
        <v>0</v>
      </c>
      <c r="V632" s="33">
        <f t="shared" si="452"/>
        <v>0</v>
      </c>
      <c r="W632" s="33">
        <f t="shared" si="446"/>
        <v>0</v>
      </c>
      <c r="X632" s="33">
        <f t="shared" ref="X632:AA632" si="453">IF(LataProjekcji&lt;=Koniec,X917,0)</f>
        <v>0</v>
      </c>
      <c r="Y632" s="33">
        <f t="shared" si="453"/>
        <v>0</v>
      </c>
      <c r="Z632" s="33">
        <f t="shared" si="453"/>
        <v>0</v>
      </c>
      <c r="AA632" s="33">
        <f t="shared" si="453"/>
        <v>0</v>
      </c>
      <c r="AB632" s="33">
        <f t="shared" ref="AB632:AE632" si="454">IF(LataProjekcji&lt;=Koniec,AB917,0)</f>
        <v>0</v>
      </c>
      <c r="AC632" s="33">
        <f t="shared" si="454"/>
        <v>0</v>
      </c>
      <c r="AD632" s="33">
        <f t="shared" si="454"/>
        <v>0</v>
      </c>
      <c r="AE632" s="33">
        <f t="shared" si="454"/>
        <v>0</v>
      </c>
    </row>
    <row r="633" spans="2:38">
      <c r="B633" s="52" t="s">
        <v>314</v>
      </c>
      <c r="C633" s="52"/>
      <c r="D633" s="52"/>
      <c r="E633" s="52"/>
      <c r="F633" s="52"/>
      <c r="G633" s="52"/>
      <c r="H633" s="52"/>
      <c r="I633" s="52"/>
      <c r="J633" s="33">
        <f t="shared" ref="J633:V633" si="455">IF(LataProjekcji&lt;=Koniec,J918,0)</f>
        <v>0</v>
      </c>
      <c r="K633" s="33">
        <f t="shared" si="455"/>
        <v>0</v>
      </c>
      <c r="L633" s="33">
        <f t="shared" si="455"/>
        <v>0</v>
      </c>
      <c r="M633" s="33">
        <f t="shared" si="455"/>
        <v>0</v>
      </c>
      <c r="N633" s="33">
        <f t="shared" si="455"/>
        <v>0</v>
      </c>
      <c r="O633" s="33">
        <f t="shared" si="455"/>
        <v>0</v>
      </c>
      <c r="P633" s="33">
        <f t="shared" si="455"/>
        <v>0</v>
      </c>
      <c r="Q633" s="33">
        <f t="shared" si="455"/>
        <v>0</v>
      </c>
      <c r="R633" s="33">
        <f t="shared" si="455"/>
        <v>0</v>
      </c>
      <c r="S633" s="33">
        <f t="shared" si="455"/>
        <v>0</v>
      </c>
      <c r="T633" s="33">
        <f t="shared" si="455"/>
        <v>0</v>
      </c>
      <c r="U633" s="33">
        <f t="shared" si="455"/>
        <v>0</v>
      </c>
      <c r="V633" s="33">
        <f t="shared" si="455"/>
        <v>0</v>
      </c>
      <c r="W633" s="33">
        <f t="shared" si="446"/>
        <v>0</v>
      </c>
      <c r="X633" s="33">
        <f t="shared" ref="X633:AA633" si="456">IF(LataProjekcji&lt;=Koniec,X918,0)</f>
        <v>0</v>
      </c>
      <c r="Y633" s="33">
        <f t="shared" si="456"/>
        <v>0</v>
      </c>
      <c r="Z633" s="33">
        <f t="shared" si="456"/>
        <v>0</v>
      </c>
      <c r="AA633" s="33">
        <f t="shared" si="456"/>
        <v>0</v>
      </c>
      <c r="AB633" s="33">
        <f t="shared" ref="AB633:AE633" si="457">IF(LataProjekcji&lt;=Koniec,AB918,0)</f>
        <v>0</v>
      </c>
      <c r="AC633" s="33">
        <f t="shared" si="457"/>
        <v>0</v>
      </c>
      <c r="AD633" s="33">
        <f t="shared" si="457"/>
        <v>0</v>
      </c>
      <c r="AE633" s="33">
        <f t="shared" si="457"/>
        <v>0</v>
      </c>
    </row>
    <row r="634" spans="2:38">
      <c r="B634" s="52" t="s">
        <v>301</v>
      </c>
      <c r="C634" s="52"/>
      <c r="D634" s="52"/>
      <c r="E634" s="52"/>
      <c r="F634" s="52"/>
      <c r="G634" s="52"/>
      <c r="H634" s="52"/>
      <c r="I634" s="52"/>
      <c r="J634" s="33">
        <f t="shared" ref="J634:V634" si="458">IF(LataProjekcji&lt;=Koniec,J919,0)</f>
        <v>0</v>
      </c>
      <c r="K634" s="33">
        <f t="shared" si="458"/>
        <v>0</v>
      </c>
      <c r="L634" s="33">
        <f t="shared" si="458"/>
        <v>0</v>
      </c>
      <c r="M634" s="33">
        <f t="shared" si="458"/>
        <v>0</v>
      </c>
      <c r="N634" s="33">
        <f t="shared" si="458"/>
        <v>0</v>
      </c>
      <c r="O634" s="33">
        <f t="shared" si="458"/>
        <v>0</v>
      </c>
      <c r="P634" s="33">
        <f t="shared" si="458"/>
        <v>0</v>
      </c>
      <c r="Q634" s="33">
        <f t="shared" si="458"/>
        <v>0</v>
      </c>
      <c r="R634" s="33">
        <f t="shared" si="458"/>
        <v>0</v>
      </c>
      <c r="S634" s="33">
        <f t="shared" si="458"/>
        <v>0</v>
      </c>
      <c r="T634" s="33">
        <f t="shared" si="458"/>
        <v>0</v>
      </c>
      <c r="U634" s="33">
        <f t="shared" si="458"/>
        <v>0</v>
      </c>
      <c r="V634" s="33">
        <f t="shared" si="458"/>
        <v>0</v>
      </c>
      <c r="W634" s="33">
        <f t="shared" si="446"/>
        <v>0</v>
      </c>
      <c r="X634" s="33">
        <f t="shared" ref="X634:AA634" si="459">IF(LataProjekcji&lt;=Koniec,X919,0)</f>
        <v>0</v>
      </c>
      <c r="Y634" s="33">
        <f t="shared" si="459"/>
        <v>0</v>
      </c>
      <c r="Z634" s="33">
        <f t="shared" si="459"/>
        <v>0</v>
      </c>
      <c r="AA634" s="33">
        <f t="shared" si="459"/>
        <v>0</v>
      </c>
      <c r="AB634" s="33">
        <f t="shared" ref="AB634:AE634" si="460">IF(LataProjekcji&lt;=Koniec,AB919,0)</f>
        <v>0</v>
      </c>
      <c r="AC634" s="33">
        <f t="shared" si="460"/>
        <v>0</v>
      </c>
      <c r="AD634" s="33">
        <f t="shared" si="460"/>
        <v>0</v>
      </c>
      <c r="AE634" s="33">
        <f t="shared" si="460"/>
        <v>0</v>
      </c>
      <c r="AL634" s="5"/>
    </row>
    <row r="635" spans="2:38">
      <c r="B635" s="52" t="s">
        <v>304</v>
      </c>
      <c r="C635" s="52"/>
      <c r="D635" s="52"/>
      <c r="E635" s="52"/>
      <c r="F635" s="52"/>
      <c r="G635" s="52"/>
      <c r="H635" s="52"/>
      <c r="I635" s="52"/>
      <c r="J635" s="33">
        <f>IF(LataProjekcji&lt;=Koniec,J920,0)</f>
        <v>0</v>
      </c>
      <c r="K635" s="33">
        <f t="shared" ref="K635:V635" si="461">IF(LataProjekcji&lt;=Koniec,K920,0)</f>
        <v>0</v>
      </c>
      <c r="L635" s="33">
        <f t="shared" si="461"/>
        <v>0</v>
      </c>
      <c r="M635" s="33">
        <f t="shared" si="461"/>
        <v>0</v>
      </c>
      <c r="N635" s="33">
        <f t="shared" si="461"/>
        <v>0</v>
      </c>
      <c r="O635" s="33">
        <f t="shared" si="461"/>
        <v>0</v>
      </c>
      <c r="P635" s="33">
        <f t="shared" si="461"/>
        <v>0</v>
      </c>
      <c r="Q635" s="33">
        <f t="shared" si="461"/>
        <v>0</v>
      </c>
      <c r="R635" s="33">
        <f t="shared" si="461"/>
        <v>0</v>
      </c>
      <c r="S635" s="33">
        <f t="shared" si="461"/>
        <v>0</v>
      </c>
      <c r="T635" s="33">
        <f t="shared" si="461"/>
        <v>0</v>
      </c>
      <c r="U635" s="33">
        <f t="shared" si="461"/>
        <v>0</v>
      </c>
      <c r="V635" s="33">
        <f t="shared" si="461"/>
        <v>0</v>
      </c>
      <c r="W635" s="33">
        <f t="shared" si="446"/>
        <v>0</v>
      </c>
      <c r="X635" s="33">
        <f t="shared" ref="X635:AA635" si="462">IF(LataProjekcji&lt;=Koniec,X920,0)</f>
        <v>0</v>
      </c>
      <c r="Y635" s="33">
        <f t="shared" si="462"/>
        <v>0</v>
      </c>
      <c r="Z635" s="33">
        <f t="shared" si="462"/>
        <v>0</v>
      </c>
      <c r="AA635" s="33">
        <f t="shared" si="462"/>
        <v>0</v>
      </c>
      <c r="AB635" s="33">
        <f t="shared" ref="AB635:AE635" si="463">IF(LataProjekcji&lt;=Koniec,AB920,0)</f>
        <v>0</v>
      </c>
      <c r="AC635" s="33">
        <f t="shared" si="463"/>
        <v>0</v>
      </c>
      <c r="AD635" s="33">
        <f t="shared" si="463"/>
        <v>0</v>
      </c>
      <c r="AE635" s="33">
        <f t="shared" si="463"/>
        <v>0</v>
      </c>
      <c r="AL635" s="5"/>
    </row>
    <row r="636" spans="2:38">
      <c r="B636" s="105" t="s">
        <v>315</v>
      </c>
      <c r="C636" s="105"/>
      <c r="D636" s="105"/>
      <c r="E636" s="105"/>
      <c r="F636" s="105"/>
      <c r="G636" s="105"/>
      <c r="H636" s="105"/>
      <c r="I636" s="105"/>
      <c r="J636" s="106">
        <f t="shared" ref="J636:V636" si="464">IF(LataProjekcji&lt;=Koniec,J921,0)</f>
        <v>0</v>
      </c>
      <c r="K636" s="106">
        <f t="shared" si="464"/>
        <v>0</v>
      </c>
      <c r="L636" s="106">
        <f t="shared" si="464"/>
        <v>0</v>
      </c>
      <c r="M636" s="106">
        <f t="shared" si="464"/>
        <v>0</v>
      </c>
      <c r="N636" s="106">
        <f t="shared" si="464"/>
        <v>0</v>
      </c>
      <c r="O636" s="106">
        <f t="shared" si="464"/>
        <v>0</v>
      </c>
      <c r="P636" s="106">
        <f t="shared" si="464"/>
        <v>0</v>
      </c>
      <c r="Q636" s="106">
        <f t="shared" si="464"/>
        <v>0</v>
      </c>
      <c r="R636" s="106">
        <f t="shared" si="464"/>
        <v>0</v>
      </c>
      <c r="S636" s="106">
        <f t="shared" si="464"/>
        <v>0</v>
      </c>
      <c r="T636" s="106">
        <f t="shared" si="464"/>
        <v>0</v>
      </c>
      <c r="U636" s="106">
        <f t="shared" si="464"/>
        <v>0</v>
      </c>
      <c r="V636" s="106">
        <f t="shared" si="464"/>
        <v>0</v>
      </c>
      <c r="W636" s="106">
        <f t="shared" si="446"/>
        <v>0</v>
      </c>
      <c r="X636" s="106">
        <f t="shared" ref="X636:AA636" si="465">IF(LataProjekcji&lt;=Koniec,X921,0)</f>
        <v>0</v>
      </c>
      <c r="Y636" s="106">
        <f t="shared" si="465"/>
        <v>0</v>
      </c>
      <c r="Z636" s="106">
        <f t="shared" si="465"/>
        <v>0</v>
      </c>
      <c r="AA636" s="106">
        <f t="shared" si="465"/>
        <v>0</v>
      </c>
      <c r="AB636" s="106">
        <f t="shared" ref="AB636:AE636" si="466">IF(LataProjekcji&lt;=Koniec,AB921,0)</f>
        <v>0</v>
      </c>
      <c r="AC636" s="106">
        <f t="shared" si="466"/>
        <v>0</v>
      </c>
      <c r="AD636" s="106">
        <f t="shared" si="466"/>
        <v>0</v>
      </c>
      <c r="AE636" s="106">
        <f t="shared" si="466"/>
        <v>0</v>
      </c>
    </row>
    <row r="637" spans="2:38">
      <c r="B637" s="98" t="s">
        <v>306</v>
      </c>
      <c r="C637" s="98"/>
      <c r="D637" s="98"/>
      <c r="E637" s="98"/>
      <c r="F637" s="98"/>
      <c r="G637" s="98"/>
      <c r="H637" s="98"/>
      <c r="I637" s="98"/>
      <c r="J637" s="97">
        <f t="shared" ref="J637:V637" si="467">IF(LataProjekcji&lt;=Koniec,J922,0)</f>
        <v>0</v>
      </c>
      <c r="K637" s="97">
        <f t="shared" si="467"/>
        <v>0</v>
      </c>
      <c r="L637" s="97">
        <f t="shared" si="467"/>
        <v>0</v>
      </c>
      <c r="M637" s="97">
        <f t="shared" si="467"/>
        <v>0</v>
      </c>
      <c r="N637" s="97">
        <f t="shared" si="467"/>
        <v>0</v>
      </c>
      <c r="O637" s="97">
        <f t="shared" si="467"/>
        <v>0</v>
      </c>
      <c r="P637" s="97">
        <f t="shared" si="467"/>
        <v>0</v>
      </c>
      <c r="Q637" s="97">
        <f t="shared" si="467"/>
        <v>0</v>
      </c>
      <c r="R637" s="97">
        <f t="shared" si="467"/>
        <v>0</v>
      </c>
      <c r="S637" s="97">
        <f t="shared" si="467"/>
        <v>0</v>
      </c>
      <c r="T637" s="97">
        <f t="shared" si="467"/>
        <v>0</v>
      </c>
      <c r="U637" s="97">
        <f t="shared" si="467"/>
        <v>0</v>
      </c>
      <c r="V637" s="97">
        <f t="shared" si="467"/>
        <v>0</v>
      </c>
      <c r="W637" s="97">
        <f t="shared" si="446"/>
        <v>0</v>
      </c>
      <c r="X637" s="97">
        <f t="shared" ref="X637:AA637" si="468">IF(LataProjekcji&lt;=Koniec,X922,0)</f>
        <v>0</v>
      </c>
      <c r="Y637" s="97">
        <f t="shared" si="468"/>
        <v>0</v>
      </c>
      <c r="Z637" s="97">
        <f t="shared" si="468"/>
        <v>0</v>
      </c>
      <c r="AA637" s="97">
        <f t="shared" si="468"/>
        <v>0</v>
      </c>
      <c r="AB637" s="97">
        <f t="shared" ref="AB637:AE637" si="469">IF(LataProjekcji&lt;=Koniec,AB922,0)</f>
        <v>0</v>
      </c>
      <c r="AC637" s="97">
        <f t="shared" si="469"/>
        <v>0</v>
      </c>
      <c r="AD637" s="97">
        <f t="shared" si="469"/>
        <v>0</v>
      </c>
      <c r="AE637" s="97">
        <f t="shared" si="469"/>
        <v>0</v>
      </c>
    </row>
    <row r="638" spans="2:38">
      <c r="B638" s="98" t="s">
        <v>308</v>
      </c>
      <c r="C638" s="98"/>
      <c r="D638" s="98"/>
      <c r="E638" s="98"/>
      <c r="F638" s="98"/>
      <c r="G638" s="98"/>
      <c r="H638" s="98"/>
      <c r="I638" s="98"/>
      <c r="J638" s="97">
        <f t="shared" ref="J638:V638" si="470">IF(LataProjekcji&lt;=Koniec,J923,0)</f>
        <v>0</v>
      </c>
      <c r="K638" s="97">
        <f t="shared" si="470"/>
        <v>0</v>
      </c>
      <c r="L638" s="97">
        <f t="shared" si="470"/>
        <v>0</v>
      </c>
      <c r="M638" s="97">
        <f t="shared" si="470"/>
        <v>0</v>
      </c>
      <c r="N638" s="97">
        <f t="shared" si="470"/>
        <v>0</v>
      </c>
      <c r="O638" s="97">
        <f t="shared" si="470"/>
        <v>0</v>
      </c>
      <c r="P638" s="97">
        <f t="shared" si="470"/>
        <v>0</v>
      </c>
      <c r="Q638" s="97">
        <f t="shared" si="470"/>
        <v>0</v>
      </c>
      <c r="R638" s="97">
        <f t="shared" si="470"/>
        <v>0</v>
      </c>
      <c r="S638" s="97">
        <f t="shared" si="470"/>
        <v>0</v>
      </c>
      <c r="T638" s="97">
        <f t="shared" si="470"/>
        <v>0</v>
      </c>
      <c r="U638" s="97">
        <f t="shared" si="470"/>
        <v>0</v>
      </c>
      <c r="V638" s="97">
        <f t="shared" si="470"/>
        <v>0</v>
      </c>
      <c r="W638" s="97">
        <f t="shared" si="446"/>
        <v>0</v>
      </c>
      <c r="X638" s="97">
        <f t="shared" ref="X638:AA638" si="471">IF(LataProjekcji&lt;=Koniec,X923,0)</f>
        <v>0</v>
      </c>
      <c r="Y638" s="97">
        <f t="shared" si="471"/>
        <v>0</v>
      </c>
      <c r="Z638" s="97">
        <f t="shared" si="471"/>
        <v>0</v>
      </c>
      <c r="AA638" s="97">
        <f t="shared" si="471"/>
        <v>0</v>
      </c>
      <c r="AB638" s="97">
        <f t="shared" ref="AB638:AE638" si="472">IF(LataProjekcji&lt;=Koniec,AB923,0)</f>
        <v>0</v>
      </c>
      <c r="AC638" s="97">
        <f t="shared" si="472"/>
        <v>0</v>
      </c>
      <c r="AD638" s="97">
        <f t="shared" si="472"/>
        <v>0</v>
      </c>
      <c r="AE638" s="97">
        <f t="shared" si="472"/>
        <v>0</v>
      </c>
    </row>
    <row r="639" spans="2:38"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spans="2:38"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spans="2:31" ht="14.5">
      <c r="B641" s="621" t="s">
        <v>39</v>
      </c>
      <c r="C641" s="622"/>
      <c r="D641" s="622"/>
      <c r="E641" s="623"/>
      <c r="F641" s="622"/>
      <c r="G641" s="622"/>
      <c r="H641" s="622"/>
      <c r="I641" s="622"/>
      <c r="J641" s="622"/>
      <c r="K641" s="622"/>
      <c r="L641" s="622"/>
      <c r="M641" s="622"/>
      <c r="N641" s="622"/>
      <c r="O641" s="622"/>
      <c r="P641" s="622"/>
      <c r="Q641" s="622"/>
      <c r="R641" s="622"/>
      <c r="S641" s="622"/>
      <c r="T641" s="622"/>
      <c r="U641" s="622"/>
      <c r="V641" s="622"/>
      <c r="W641" s="622"/>
      <c r="X641" s="622"/>
      <c r="Y641" s="622"/>
      <c r="Z641" s="622"/>
      <c r="AA641" s="622"/>
      <c r="AB641" s="622"/>
      <c r="AC641" s="622"/>
      <c r="AD641" s="622"/>
      <c r="AE641" s="622"/>
    </row>
    <row r="642" spans="2:31" ht="4" customHeight="1">
      <c r="E642" s="254"/>
    </row>
    <row r="643" spans="2:31" ht="13">
      <c r="B643" s="616" t="str">
        <f>IF(Okres_Prognozy&gt;10,"Uwaga! Okres prognozy przekracza 10 lat. Należy uzasadnić przyjęty okres prognozy","")</f>
        <v/>
      </c>
      <c r="E643" s="254"/>
    </row>
    <row r="644" spans="2:31" ht="4" customHeight="1">
      <c r="E644" s="254"/>
    </row>
    <row r="645" spans="2:31" ht="409.5" customHeight="1">
      <c r="B645" s="709"/>
      <c r="C645" s="709"/>
      <c r="D645" s="709"/>
      <c r="E645" s="709"/>
      <c r="F645" s="709"/>
      <c r="G645" s="709"/>
      <c r="H645" s="709"/>
      <c r="I645" s="709"/>
      <c r="J645" s="709"/>
      <c r="K645" s="709"/>
      <c r="L645" s="709"/>
      <c r="M645" s="709"/>
      <c r="N645" s="709"/>
      <c r="O645" s="709"/>
      <c r="P645" s="709"/>
      <c r="Q645" s="709"/>
      <c r="R645" s="709"/>
      <c r="S645" s="709"/>
      <c r="T645" s="709"/>
      <c r="U645" s="709"/>
      <c r="V645" s="709"/>
      <c r="W645" s="709"/>
      <c r="X645" s="709"/>
      <c r="Y645" s="709"/>
      <c r="Z645" s="709"/>
      <c r="AA645" s="709"/>
      <c r="AB645" s="709"/>
      <c r="AC645" s="709"/>
      <c r="AD645" s="709"/>
      <c r="AE645" s="709"/>
    </row>
    <row r="646" spans="2:31" ht="409.5" customHeight="1">
      <c r="B646" s="710"/>
      <c r="C646" s="710"/>
      <c r="D646" s="710"/>
      <c r="E646" s="710"/>
      <c r="F646" s="710"/>
      <c r="G646" s="710"/>
      <c r="H646" s="710"/>
      <c r="I646" s="710"/>
      <c r="J646" s="710"/>
      <c r="K646" s="710"/>
      <c r="L646" s="710"/>
      <c r="M646" s="710"/>
      <c r="N646" s="710"/>
      <c r="O646" s="710"/>
      <c r="P646" s="710"/>
      <c r="Q646" s="710"/>
      <c r="R646" s="710"/>
      <c r="S646" s="710"/>
      <c r="T646" s="710"/>
      <c r="U646" s="710"/>
      <c r="V646" s="710"/>
      <c r="W646" s="710"/>
      <c r="X646" s="710"/>
      <c r="Y646" s="710"/>
      <c r="Z646" s="710"/>
      <c r="AA646" s="710"/>
      <c r="AB646" s="710"/>
      <c r="AC646" s="710"/>
      <c r="AD646" s="710"/>
      <c r="AE646" s="710"/>
    </row>
    <row r="647" spans="2:31" ht="14.5">
      <c r="B647" s="11"/>
    </row>
    <row r="704" spans="2:31" hidden="1">
      <c r="B704" s="20" t="s">
        <v>649</v>
      </c>
      <c r="C704" s="81" t="s">
        <v>317</v>
      </c>
      <c r="D704" s="20" t="s">
        <v>318</v>
      </c>
      <c r="E704" s="21"/>
      <c r="F704" s="21"/>
      <c r="G704" s="21"/>
      <c r="H704" s="21"/>
      <c r="I704" s="430"/>
      <c r="J704" s="63" t="str">
        <f t="shared" ref="J704:AE704" si="473">LataProjekcji</f>
        <v/>
      </c>
      <c r="K704" s="63" t="str">
        <f t="shared" si="473"/>
        <v>Uzupełnij dane</v>
      </c>
      <c r="L704" s="63" t="str">
        <f t="shared" si="473"/>
        <v/>
      </c>
      <c r="M704" s="63" t="str">
        <f t="shared" si="473"/>
        <v/>
      </c>
      <c r="N704" s="63" t="str">
        <f t="shared" si="473"/>
        <v/>
      </c>
      <c r="O704" s="63" t="str">
        <f t="shared" si="473"/>
        <v/>
      </c>
      <c r="P704" s="63" t="str">
        <f t="shared" si="473"/>
        <v/>
      </c>
      <c r="Q704" s="63" t="str">
        <f t="shared" si="473"/>
        <v/>
      </c>
      <c r="R704" s="63" t="str">
        <f t="shared" si="473"/>
        <v/>
      </c>
      <c r="S704" s="63" t="str">
        <f t="shared" si="473"/>
        <v/>
      </c>
      <c r="T704" s="63" t="str">
        <f t="shared" si="473"/>
        <v/>
      </c>
      <c r="U704" s="63" t="str">
        <f t="shared" si="473"/>
        <v/>
      </c>
      <c r="V704" s="63" t="str">
        <f t="shared" si="473"/>
        <v/>
      </c>
      <c r="W704" s="63" t="str">
        <f t="shared" si="473"/>
        <v/>
      </c>
      <c r="X704" s="63" t="str">
        <f t="shared" si="473"/>
        <v/>
      </c>
      <c r="Y704" s="63" t="str">
        <f t="shared" si="473"/>
        <v/>
      </c>
      <c r="Z704" s="63" t="str">
        <f t="shared" si="473"/>
        <v/>
      </c>
      <c r="AA704" s="63" t="str">
        <f t="shared" si="473"/>
        <v/>
      </c>
      <c r="AB704" s="63" t="str">
        <f t="shared" si="473"/>
        <v/>
      </c>
      <c r="AC704" s="63" t="str">
        <f t="shared" si="473"/>
        <v/>
      </c>
      <c r="AD704" s="63" t="str">
        <f t="shared" si="473"/>
        <v/>
      </c>
      <c r="AE704" s="63" t="str">
        <f t="shared" si="473"/>
        <v/>
      </c>
    </row>
    <row r="705" spans="1:31" hidden="1">
      <c r="B705" s="57"/>
      <c r="C705" s="82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</row>
    <row r="706" spans="1:31" hidden="1">
      <c r="B706" s="20" t="s">
        <v>319</v>
      </c>
      <c r="C706" s="79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</row>
    <row r="707" spans="1:31" hidden="1">
      <c r="A707" s="579"/>
      <c r="B707" s="58" t="str">
        <f t="shared" ref="B707:D726" si="474">IF(ISBLANK(B117),"",B117)</f>
        <v/>
      </c>
      <c r="C707" s="58" t="str">
        <f t="shared" si="474"/>
        <v/>
      </c>
      <c r="D707" s="58" t="str">
        <f t="shared" si="474"/>
        <v/>
      </c>
      <c r="E707" s="58"/>
      <c r="F707" s="58"/>
      <c r="G707" s="58"/>
      <c r="H707" s="58"/>
      <c r="I707" s="431"/>
      <c r="J707" s="59">
        <f t="shared" ref="J707:AA707" si="475">IF(AND($D707="prace rozwojowe",LataProjekcji&lt;=Koniec_PR,Modul_badawczo_rozwojowy=tak),ROUND(J117,0),0)</f>
        <v>0</v>
      </c>
      <c r="K707" s="59">
        <f t="shared" si="475"/>
        <v>0</v>
      </c>
      <c r="L707" s="59">
        <f t="shared" si="475"/>
        <v>0</v>
      </c>
      <c r="M707" s="59">
        <f t="shared" si="475"/>
        <v>0</v>
      </c>
      <c r="N707" s="59">
        <f t="shared" si="475"/>
        <v>0</v>
      </c>
      <c r="O707" s="59">
        <f t="shared" si="475"/>
        <v>0</v>
      </c>
      <c r="P707" s="59">
        <f t="shared" si="475"/>
        <v>0</v>
      </c>
      <c r="Q707" s="59">
        <f t="shared" si="475"/>
        <v>0</v>
      </c>
      <c r="R707" s="59">
        <f t="shared" si="475"/>
        <v>0</v>
      </c>
      <c r="S707" s="59">
        <f t="shared" si="475"/>
        <v>0</v>
      </c>
      <c r="T707" s="59">
        <f t="shared" si="475"/>
        <v>0</v>
      </c>
      <c r="U707" s="59">
        <f t="shared" si="475"/>
        <v>0</v>
      </c>
      <c r="V707" s="59">
        <f t="shared" si="475"/>
        <v>0</v>
      </c>
      <c r="W707" s="59">
        <f t="shared" si="475"/>
        <v>0</v>
      </c>
      <c r="X707" s="59">
        <f t="shared" si="475"/>
        <v>0</v>
      </c>
      <c r="Y707" s="59">
        <f t="shared" si="475"/>
        <v>0</v>
      </c>
      <c r="Z707" s="59">
        <f t="shared" si="475"/>
        <v>0</v>
      </c>
      <c r="AA707" s="59">
        <f t="shared" si="475"/>
        <v>0</v>
      </c>
      <c r="AB707" s="59">
        <f t="shared" ref="AB707:AE707" si="476">IF(AND($D707="prace rozwojowe",LataProjekcji&lt;=Koniec_PR,Modul_badawczo_rozwojowy=tak),ROUND(AB117,0),0)</f>
        <v>0</v>
      </c>
      <c r="AC707" s="59">
        <f t="shared" si="476"/>
        <v>0</v>
      </c>
      <c r="AD707" s="59">
        <f t="shared" si="476"/>
        <v>0</v>
      </c>
      <c r="AE707" s="59">
        <f t="shared" si="476"/>
        <v>0</v>
      </c>
    </row>
    <row r="708" spans="1:31" hidden="1">
      <c r="A708" s="579"/>
      <c r="B708" s="58" t="str">
        <f t="shared" si="474"/>
        <v/>
      </c>
      <c r="C708" s="58" t="str">
        <f t="shared" si="474"/>
        <v/>
      </c>
      <c r="D708" s="58" t="str">
        <f t="shared" si="474"/>
        <v/>
      </c>
      <c r="E708" s="58"/>
      <c r="F708" s="58"/>
      <c r="G708" s="58"/>
      <c r="H708" s="58"/>
      <c r="I708" s="58"/>
      <c r="J708" s="59">
        <f t="shared" ref="J708:AA708" si="477">IF(AND($D708="prace rozwojowe",LataProjekcji&lt;=Koniec_PR,Modul_badawczo_rozwojowy=tak),ROUND(J118,0),0)</f>
        <v>0</v>
      </c>
      <c r="K708" s="59">
        <f t="shared" si="477"/>
        <v>0</v>
      </c>
      <c r="L708" s="59">
        <f t="shared" si="477"/>
        <v>0</v>
      </c>
      <c r="M708" s="59">
        <f t="shared" si="477"/>
        <v>0</v>
      </c>
      <c r="N708" s="59">
        <f t="shared" si="477"/>
        <v>0</v>
      </c>
      <c r="O708" s="59">
        <f t="shared" si="477"/>
        <v>0</v>
      </c>
      <c r="P708" s="59">
        <f t="shared" si="477"/>
        <v>0</v>
      </c>
      <c r="Q708" s="59">
        <f t="shared" si="477"/>
        <v>0</v>
      </c>
      <c r="R708" s="59">
        <f t="shared" si="477"/>
        <v>0</v>
      </c>
      <c r="S708" s="59">
        <f t="shared" si="477"/>
        <v>0</v>
      </c>
      <c r="T708" s="59">
        <f t="shared" si="477"/>
        <v>0</v>
      </c>
      <c r="U708" s="59">
        <f t="shared" si="477"/>
        <v>0</v>
      </c>
      <c r="V708" s="59">
        <f t="shared" si="477"/>
        <v>0</v>
      </c>
      <c r="W708" s="59">
        <f t="shared" si="477"/>
        <v>0</v>
      </c>
      <c r="X708" s="59">
        <f t="shared" si="477"/>
        <v>0</v>
      </c>
      <c r="Y708" s="59">
        <f t="shared" si="477"/>
        <v>0</v>
      </c>
      <c r="Z708" s="59">
        <f t="shared" si="477"/>
        <v>0</v>
      </c>
      <c r="AA708" s="59">
        <f t="shared" si="477"/>
        <v>0</v>
      </c>
      <c r="AB708" s="59">
        <f t="shared" ref="AB708:AE708" si="478">IF(AND($D708="prace rozwojowe",LataProjekcji&lt;=Koniec_PR,Modul_badawczo_rozwojowy=tak),ROUND(AB118,0),0)</f>
        <v>0</v>
      </c>
      <c r="AC708" s="59">
        <f t="shared" si="478"/>
        <v>0</v>
      </c>
      <c r="AD708" s="59">
        <f t="shared" si="478"/>
        <v>0</v>
      </c>
      <c r="AE708" s="59">
        <f t="shared" si="478"/>
        <v>0</v>
      </c>
    </row>
    <row r="709" spans="1:31" hidden="1">
      <c r="A709" s="579"/>
      <c r="B709" s="58" t="str">
        <f t="shared" si="474"/>
        <v/>
      </c>
      <c r="C709" s="58" t="str">
        <f t="shared" si="474"/>
        <v/>
      </c>
      <c r="D709" s="58" t="str">
        <f t="shared" si="474"/>
        <v/>
      </c>
      <c r="E709" s="58"/>
      <c r="F709" s="58"/>
      <c r="G709" s="58"/>
      <c r="H709" s="58"/>
      <c r="I709" s="58"/>
      <c r="J709" s="59">
        <f t="shared" ref="J709:AA709" si="479">IF(AND($D709="prace rozwojowe",LataProjekcji&lt;=Koniec_PR,Modul_badawczo_rozwojowy=tak),ROUND(J119,0),0)</f>
        <v>0</v>
      </c>
      <c r="K709" s="59">
        <f t="shared" si="479"/>
        <v>0</v>
      </c>
      <c r="L709" s="59">
        <f t="shared" si="479"/>
        <v>0</v>
      </c>
      <c r="M709" s="59">
        <f t="shared" si="479"/>
        <v>0</v>
      </c>
      <c r="N709" s="59">
        <f t="shared" si="479"/>
        <v>0</v>
      </c>
      <c r="O709" s="59">
        <f t="shared" si="479"/>
        <v>0</v>
      </c>
      <c r="P709" s="59">
        <f t="shared" si="479"/>
        <v>0</v>
      </c>
      <c r="Q709" s="59">
        <f t="shared" si="479"/>
        <v>0</v>
      </c>
      <c r="R709" s="59">
        <f t="shared" si="479"/>
        <v>0</v>
      </c>
      <c r="S709" s="59">
        <f t="shared" si="479"/>
        <v>0</v>
      </c>
      <c r="T709" s="59">
        <f t="shared" si="479"/>
        <v>0</v>
      </c>
      <c r="U709" s="59">
        <f t="shared" si="479"/>
        <v>0</v>
      </c>
      <c r="V709" s="59">
        <f t="shared" si="479"/>
        <v>0</v>
      </c>
      <c r="W709" s="59">
        <f t="shared" si="479"/>
        <v>0</v>
      </c>
      <c r="X709" s="59">
        <f t="shared" si="479"/>
        <v>0</v>
      </c>
      <c r="Y709" s="59">
        <f t="shared" si="479"/>
        <v>0</v>
      </c>
      <c r="Z709" s="59">
        <f t="shared" si="479"/>
        <v>0</v>
      </c>
      <c r="AA709" s="59">
        <f t="shared" si="479"/>
        <v>0</v>
      </c>
      <c r="AB709" s="59">
        <f t="shared" ref="AB709:AE709" si="480">IF(AND($D709="prace rozwojowe",LataProjekcji&lt;=Koniec_PR,Modul_badawczo_rozwojowy=tak),ROUND(AB119,0),0)</f>
        <v>0</v>
      </c>
      <c r="AC709" s="59">
        <f t="shared" si="480"/>
        <v>0</v>
      </c>
      <c r="AD709" s="59">
        <f t="shared" si="480"/>
        <v>0</v>
      </c>
      <c r="AE709" s="59">
        <f t="shared" si="480"/>
        <v>0</v>
      </c>
    </row>
    <row r="710" spans="1:31" hidden="1">
      <c r="A710" s="579"/>
      <c r="B710" s="58" t="str">
        <f t="shared" si="474"/>
        <v/>
      </c>
      <c r="C710" s="58" t="str">
        <f t="shared" si="474"/>
        <v/>
      </c>
      <c r="D710" s="58" t="str">
        <f t="shared" si="474"/>
        <v/>
      </c>
      <c r="E710" s="58"/>
      <c r="F710" s="58"/>
      <c r="G710" s="58"/>
      <c r="H710" s="58"/>
      <c r="I710" s="58"/>
      <c r="J710" s="59">
        <f t="shared" ref="J710:AA710" si="481">IF(AND($D710="prace rozwojowe",LataProjekcji&lt;=Koniec_PR,Modul_badawczo_rozwojowy=tak),ROUND(J120,0),0)</f>
        <v>0</v>
      </c>
      <c r="K710" s="59">
        <f t="shared" si="481"/>
        <v>0</v>
      </c>
      <c r="L710" s="59">
        <f t="shared" si="481"/>
        <v>0</v>
      </c>
      <c r="M710" s="59">
        <f t="shared" si="481"/>
        <v>0</v>
      </c>
      <c r="N710" s="59">
        <f t="shared" si="481"/>
        <v>0</v>
      </c>
      <c r="O710" s="59">
        <f t="shared" si="481"/>
        <v>0</v>
      </c>
      <c r="P710" s="59">
        <f t="shared" si="481"/>
        <v>0</v>
      </c>
      <c r="Q710" s="59">
        <f t="shared" si="481"/>
        <v>0</v>
      </c>
      <c r="R710" s="59">
        <f t="shared" si="481"/>
        <v>0</v>
      </c>
      <c r="S710" s="59">
        <f t="shared" si="481"/>
        <v>0</v>
      </c>
      <c r="T710" s="59">
        <f t="shared" si="481"/>
        <v>0</v>
      </c>
      <c r="U710" s="59">
        <f t="shared" si="481"/>
        <v>0</v>
      </c>
      <c r="V710" s="59">
        <f t="shared" si="481"/>
        <v>0</v>
      </c>
      <c r="W710" s="59">
        <f t="shared" si="481"/>
        <v>0</v>
      </c>
      <c r="X710" s="59">
        <f t="shared" si="481"/>
        <v>0</v>
      </c>
      <c r="Y710" s="59">
        <f t="shared" si="481"/>
        <v>0</v>
      </c>
      <c r="Z710" s="59">
        <f t="shared" si="481"/>
        <v>0</v>
      </c>
      <c r="AA710" s="59">
        <f t="shared" si="481"/>
        <v>0</v>
      </c>
      <c r="AB710" s="59">
        <f t="shared" ref="AB710:AE710" si="482">IF(AND($D710="prace rozwojowe",LataProjekcji&lt;=Koniec_PR,Modul_badawczo_rozwojowy=tak),ROUND(AB120,0),0)</f>
        <v>0</v>
      </c>
      <c r="AC710" s="59">
        <f t="shared" si="482"/>
        <v>0</v>
      </c>
      <c r="AD710" s="59">
        <f t="shared" si="482"/>
        <v>0</v>
      </c>
      <c r="AE710" s="59">
        <f t="shared" si="482"/>
        <v>0</v>
      </c>
    </row>
    <row r="711" spans="1:31" hidden="1">
      <c r="A711" s="579"/>
      <c r="B711" s="58" t="str">
        <f t="shared" si="474"/>
        <v/>
      </c>
      <c r="C711" s="58" t="str">
        <f t="shared" si="474"/>
        <v/>
      </c>
      <c r="D711" s="58" t="str">
        <f t="shared" si="474"/>
        <v/>
      </c>
      <c r="E711" s="58"/>
      <c r="F711" s="58"/>
      <c r="G711" s="58"/>
      <c r="H711" s="58"/>
      <c r="I711" s="58"/>
      <c r="J711" s="59">
        <f t="shared" ref="J711:AA711" si="483">IF(AND($D711="prace rozwojowe",LataProjekcji&lt;=Koniec_PR,Modul_badawczo_rozwojowy=tak),ROUND(J121,0),0)</f>
        <v>0</v>
      </c>
      <c r="K711" s="59">
        <f t="shared" si="483"/>
        <v>0</v>
      </c>
      <c r="L711" s="59">
        <f t="shared" si="483"/>
        <v>0</v>
      </c>
      <c r="M711" s="59">
        <f t="shared" si="483"/>
        <v>0</v>
      </c>
      <c r="N711" s="59">
        <f t="shared" si="483"/>
        <v>0</v>
      </c>
      <c r="O711" s="59">
        <f t="shared" si="483"/>
        <v>0</v>
      </c>
      <c r="P711" s="59">
        <f t="shared" si="483"/>
        <v>0</v>
      </c>
      <c r="Q711" s="59">
        <f t="shared" si="483"/>
        <v>0</v>
      </c>
      <c r="R711" s="59">
        <f t="shared" si="483"/>
        <v>0</v>
      </c>
      <c r="S711" s="59">
        <f t="shared" si="483"/>
        <v>0</v>
      </c>
      <c r="T711" s="59">
        <f t="shared" si="483"/>
        <v>0</v>
      </c>
      <c r="U711" s="59">
        <f t="shared" si="483"/>
        <v>0</v>
      </c>
      <c r="V711" s="59">
        <f t="shared" si="483"/>
        <v>0</v>
      </c>
      <c r="W711" s="59">
        <f t="shared" si="483"/>
        <v>0</v>
      </c>
      <c r="X711" s="59">
        <f t="shared" si="483"/>
        <v>0</v>
      </c>
      <c r="Y711" s="59">
        <f t="shared" si="483"/>
        <v>0</v>
      </c>
      <c r="Z711" s="59">
        <f t="shared" si="483"/>
        <v>0</v>
      </c>
      <c r="AA711" s="59">
        <f t="shared" si="483"/>
        <v>0</v>
      </c>
      <c r="AB711" s="59">
        <f t="shared" ref="AB711:AE711" si="484">IF(AND($D711="prace rozwojowe",LataProjekcji&lt;=Koniec_PR,Modul_badawczo_rozwojowy=tak),ROUND(AB121,0),0)</f>
        <v>0</v>
      </c>
      <c r="AC711" s="59">
        <f t="shared" si="484"/>
        <v>0</v>
      </c>
      <c r="AD711" s="59">
        <f t="shared" si="484"/>
        <v>0</v>
      </c>
      <c r="AE711" s="59">
        <f t="shared" si="484"/>
        <v>0</v>
      </c>
    </row>
    <row r="712" spans="1:31" hidden="1">
      <c r="A712" s="579"/>
      <c r="B712" s="58" t="str">
        <f t="shared" si="474"/>
        <v/>
      </c>
      <c r="C712" s="58" t="str">
        <f t="shared" si="474"/>
        <v/>
      </c>
      <c r="D712" s="58" t="str">
        <f t="shared" si="474"/>
        <v/>
      </c>
      <c r="E712" s="58"/>
      <c r="F712" s="58"/>
      <c r="G712" s="58"/>
      <c r="H712" s="58"/>
      <c r="I712" s="58"/>
      <c r="J712" s="59">
        <f t="shared" ref="J712:AA712" si="485">IF(AND($D712="prace rozwojowe",LataProjekcji&lt;=Koniec_PR,Modul_badawczo_rozwojowy=tak),ROUND(J122,0),0)</f>
        <v>0</v>
      </c>
      <c r="K712" s="59">
        <f t="shared" si="485"/>
        <v>0</v>
      </c>
      <c r="L712" s="59">
        <f t="shared" si="485"/>
        <v>0</v>
      </c>
      <c r="M712" s="59">
        <f t="shared" si="485"/>
        <v>0</v>
      </c>
      <c r="N712" s="59">
        <f t="shared" si="485"/>
        <v>0</v>
      </c>
      <c r="O712" s="59">
        <f t="shared" si="485"/>
        <v>0</v>
      </c>
      <c r="P712" s="59">
        <f t="shared" si="485"/>
        <v>0</v>
      </c>
      <c r="Q712" s="59">
        <f t="shared" si="485"/>
        <v>0</v>
      </c>
      <c r="R712" s="59">
        <f t="shared" si="485"/>
        <v>0</v>
      </c>
      <c r="S712" s="59">
        <f t="shared" si="485"/>
        <v>0</v>
      </c>
      <c r="T712" s="59">
        <f t="shared" si="485"/>
        <v>0</v>
      </c>
      <c r="U712" s="59">
        <f t="shared" si="485"/>
        <v>0</v>
      </c>
      <c r="V712" s="59">
        <f t="shared" si="485"/>
        <v>0</v>
      </c>
      <c r="W712" s="59">
        <f t="shared" si="485"/>
        <v>0</v>
      </c>
      <c r="X712" s="59">
        <f t="shared" si="485"/>
        <v>0</v>
      </c>
      <c r="Y712" s="59">
        <f t="shared" si="485"/>
        <v>0</v>
      </c>
      <c r="Z712" s="59">
        <f t="shared" si="485"/>
        <v>0</v>
      </c>
      <c r="AA712" s="59">
        <f t="shared" si="485"/>
        <v>0</v>
      </c>
      <c r="AB712" s="59">
        <f t="shared" ref="AB712:AE712" si="486">IF(AND($D712="prace rozwojowe",LataProjekcji&lt;=Koniec_PR,Modul_badawczo_rozwojowy=tak),ROUND(AB122,0),0)</f>
        <v>0</v>
      </c>
      <c r="AC712" s="59">
        <f t="shared" si="486"/>
        <v>0</v>
      </c>
      <c r="AD712" s="59">
        <f t="shared" si="486"/>
        <v>0</v>
      </c>
      <c r="AE712" s="59">
        <f t="shared" si="486"/>
        <v>0</v>
      </c>
    </row>
    <row r="713" spans="1:31" hidden="1">
      <c r="A713" s="579"/>
      <c r="B713" s="58" t="str">
        <f t="shared" si="474"/>
        <v/>
      </c>
      <c r="C713" s="58" t="str">
        <f t="shared" si="474"/>
        <v/>
      </c>
      <c r="D713" s="58" t="str">
        <f t="shared" si="474"/>
        <v/>
      </c>
      <c r="E713" s="58"/>
      <c r="F713" s="58"/>
      <c r="G713" s="58"/>
      <c r="H713" s="58"/>
      <c r="I713" s="58"/>
      <c r="J713" s="59">
        <f t="shared" ref="J713:AA713" si="487">IF(AND($D713="prace rozwojowe",LataProjekcji&lt;=Koniec_PR,Modul_badawczo_rozwojowy=tak),ROUND(J123,0),0)</f>
        <v>0</v>
      </c>
      <c r="K713" s="59">
        <f t="shared" si="487"/>
        <v>0</v>
      </c>
      <c r="L713" s="59">
        <f t="shared" si="487"/>
        <v>0</v>
      </c>
      <c r="M713" s="59">
        <f t="shared" si="487"/>
        <v>0</v>
      </c>
      <c r="N713" s="59">
        <f t="shared" si="487"/>
        <v>0</v>
      </c>
      <c r="O713" s="59">
        <f t="shared" si="487"/>
        <v>0</v>
      </c>
      <c r="P713" s="59">
        <f t="shared" si="487"/>
        <v>0</v>
      </c>
      <c r="Q713" s="59">
        <f t="shared" si="487"/>
        <v>0</v>
      </c>
      <c r="R713" s="59">
        <f t="shared" si="487"/>
        <v>0</v>
      </c>
      <c r="S713" s="59">
        <f t="shared" si="487"/>
        <v>0</v>
      </c>
      <c r="T713" s="59">
        <f t="shared" si="487"/>
        <v>0</v>
      </c>
      <c r="U713" s="59">
        <f t="shared" si="487"/>
        <v>0</v>
      </c>
      <c r="V713" s="59">
        <f t="shared" si="487"/>
        <v>0</v>
      </c>
      <c r="W713" s="59">
        <f t="shared" si="487"/>
        <v>0</v>
      </c>
      <c r="X713" s="59">
        <f t="shared" si="487"/>
        <v>0</v>
      </c>
      <c r="Y713" s="59">
        <f t="shared" si="487"/>
        <v>0</v>
      </c>
      <c r="Z713" s="59">
        <f t="shared" si="487"/>
        <v>0</v>
      </c>
      <c r="AA713" s="59">
        <f t="shared" si="487"/>
        <v>0</v>
      </c>
      <c r="AB713" s="59">
        <f t="shared" ref="AB713:AE713" si="488">IF(AND($D713="prace rozwojowe",LataProjekcji&lt;=Koniec_PR,Modul_badawczo_rozwojowy=tak),ROUND(AB123,0),0)</f>
        <v>0</v>
      </c>
      <c r="AC713" s="59">
        <f t="shared" si="488"/>
        <v>0</v>
      </c>
      <c r="AD713" s="59">
        <f t="shared" si="488"/>
        <v>0</v>
      </c>
      <c r="AE713" s="59">
        <f t="shared" si="488"/>
        <v>0</v>
      </c>
    </row>
    <row r="714" spans="1:31" hidden="1">
      <c r="A714" s="579"/>
      <c r="B714" s="58" t="str">
        <f t="shared" si="474"/>
        <v/>
      </c>
      <c r="C714" s="58" t="str">
        <f t="shared" si="474"/>
        <v/>
      </c>
      <c r="D714" s="58" t="str">
        <f t="shared" si="474"/>
        <v/>
      </c>
      <c r="E714" s="58"/>
      <c r="F714" s="58"/>
      <c r="G714" s="58"/>
      <c r="H714" s="58"/>
      <c r="I714" s="58"/>
      <c r="J714" s="59">
        <f t="shared" ref="J714:AA714" si="489">IF(AND($D714="prace rozwojowe",LataProjekcji&lt;=Koniec_PR,Modul_badawczo_rozwojowy=tak),ROUND(J124,0),0)</f>
        <v>0</v>
      </c>
      <c r="K714" s="59">
        <f t="shared" si="489"/>
        <v>0</v>
      </c>
      <c r="L714" s="59">
        <f t="shared" si="489"/>
        <v>0</v>
      </c>
      <c r="M714" s="59">
        <f t="shared" si="489"/>
        <v>0</v>
      </c>
      <c r="N714" s="59">
        <f t="shared" si="489"/>
        <v>0</v>
      </c>
      <c r="O714" s="59">
        <f t="shared" si="489"/>
        <v>0</v>
      </c>
      <c r="P714" s="59">
        <f t="shared" si="489"/>
        <v>0</v>
      </c>
      <c r="Q714" s="59">
        <f t="shared" si="489"/>
        <v>0</v>
      </c>
      <c r="R714" s="59">
        <f t="shared" si="489"/>
        <v>0</v>
      </c>
      <c r="S714" s="59">
        <f t="shared" si="489"/>
        <v>0</v>
      </c>
      <c r="T714" s="59">
        <f t="shared" si="489"/>
        <v>0</v>
      </c>
      <c r="U714" s="59">
        <f t="shared" si="489"/>
        <v>0</v>
      </c>
      <c r="V714" s="59">
        <f t="shared" si="489"/>
        <v>0</v>
      </c>
      <c r="W714" s="59">
        <f t="shared" si="489"/>
        <v>0</v>
      </c>
      <c r="X714" s="59">
        <f t="shared" si="489"/>
        <v>0</v>
      </c>
      <c r="Y714" s="59">
        <f t="shared" si="489"/>
        <v>0</v>
      </c>
      <c r="Z714" s="59">
        <f t="shared" si="489"/>
        <v>0</v>
      </c>
      <c r="AA714" s="59">
        <f t="shared" si="489"/>
        <v>0</v>
      </c>
      <c r="AB714" s="59">
        <f t="shared" ref="AB714:AE714" si="490">IF(AND($D714="prace rozwojowe",LataProjekcji&lt;=Koniec_PR,Modul_badawczo_rozwojowy=tak),ROUND(AB124,0),0)</f>
        <v>0</v>
      </c>
      <c r="AC714" s="59">
        <f t="shared" si="490"/>
        <v>0</v>
      </c>
      <c r="AD714" s="59">
        <f t="shared" si="490"/>
        <v>0</v>
      </c>
      <c r="AE714" s="59">
        <f t="shared" si="490"/>
        <v>0</v>
      </c>
    </row>
    <row r="715" spans="1:31" hidden="1">
      <c r="A715" s="579"/>
      <c r="B715" s="58" t="str">
        <f t="shared" si="474"/>
        <v/>
      </c>
      <c r="C715" s="58" t="str">
        <f t="shared" si="474"/>
        <v/>
      </c>
      <c r="D715" s="58" t="str">
        <f t="shared" si="474"/>
        <v/>
      </c>
      <c r="E715" s="58"/>
      <c r="F715" s="58"/>
      <c r="G715" s="58"/>
      <c r="H715" s="58"/>
      <c r="I715" s="58"/>
      <c r="J715" s="59">
        <f t="shared" ref="J715:AA715" si="491">IF(AND($D715="prace rozwojowe",LataProjekcji&lt;=Koniec_PR,Modul_badawczo_rozwojowy=tak),ROUND(J125,0),0)</f>
        <v>0</v>
      </c>
      <c r="K715" s="59">
        <f t="shared" si="491"/>
        <v>0</v>
      </c>
      <c r="L715" s="59">
        <f t="shared" si="491"/>
        <v>0</v>
      </c>
      <c r="M715" s="59">
        <f t="shared" si="491"/>
        <v>0</v>
      </c>
      <c r="N715" s="59">
        <f t="shared" si="491"/>
        <v>0</v>
      </c>
      <c r="O715" s="59">
        <f t="shared" si="491"/>
        <v>0</v>
      </c>
      <c r="P715" s="59">
        <f t="shared" si="491"/>
        <v>0</v>
      </c>
      <c r="Q715" s="59">
        <f t="shared" si="491"/>
        <v>0</v>
      </c>
      <c r="R715" s="59">
        <f t="shared" si="491"/>
        <v>0</v>
      </c>
      <c r="S715" s="59">
        <f t="shared" si="491"/>
        <v>0</v>
      </c>
      <c r="T715" s="59">
        <f t="shared" si="491"/>
        <v>0</v>
      </c>
      <c r="U715" s="59">
        <f t="shared" si="491"/>
        <v>0</v>
      </c>
      <c r="V715" s="59">
        <f t="shared" si="491"/>
        <v>0</v>
      </c>
      <c r="W715" s="59">
        <f t="shared" si="491"/>
        <v>0</v>
      </c>
      <c r="X715" s="59">
        <f t="shared" si="491"/>
        <v>0</v>
      </c>
      <c r="Y715" s="59">
        <f t="shared" si="491"/>
        <v>0</v>
      </c>
      <c r="Z715" s="59">
        <f t="shared" si="491"/>
        <v>0</v>
      </c>
      <c r="AA715" s="59">
        <f t="shared" si="491"/>
        <v>0</v>
      </c>
      <c r="AB715" s="59">
        <f t="shared" ref="AB715:AE715" si="492">IF(AND($D715="prace rozwojowe",LataProjekcji&lt;=Koniec_PR,Modul_badawczo_rozwojowy=tak),ROUND(AB125,0),0)</f>
        <v>0</v>
      </c>
      <c r="AC715" s="59">
        <f t="shared" si="492"/>
        <v>0</v>
      </c>
      <c r="AD715" s="59">
        <f t="shared" si="492"/>
        <v>0</v>
      </c>
      <c r="AE715" s="59">
        <f t="shared" si="492"/>
        <v>0</v>
      </c>
    </row>
    <row r="716" spans="1:31" hidden="1">
      <c r="A716" s="579"/>
      <c r="B716" s="58" t="str">
        <f t="shared" si="474"/>
        <v/>
      </c>
      <c r="C716" s="58" t="str">
        <f t="shared" si="474"/>
        <v/>
      </c>
      <c r="D716" s="58" t="str">
        <f t="shared" si="474"/>
        <v/>
      </c>
      <c r="E716" s="58"/>
      <c r="F716" s="58"/>
      <c r="G716" s="58"/>
      <c r="H716" s="58"/>
      <c r="I716" s="58"/>
      <c r="J716" s="59">
        <f t="shared" ref="J716:AA716" si="493">IF(AND($D716="prace rozwojowe",LataProjekcji&lt;=Koniec_PR,Modul_badawczo_rozwojowy=tak),ROUND(J126,0),0)</f>
        <v>0</v>
      </c>
      <c r="K716" s="59">
        <f t="shared" si="493"/>
        <v>0</v>
      </c>
      <c r="L716" s="59">
        <f t="shared" si="493"/>
        <v>0</v>
      </c>
      <c r="M716" s="59">
        <f t="shared" si="493"/>
        <v>0</v>
      </c>
      <c r="N716" s="59">
        <f t="shared" si="493"/>
        <v>0</v>
      </c>
      <c r="O716" s="59">
        <f t="shared" si="493"/>
        <v>0</v>
      </c>
      <c r="P716" s="59">
        <f t="shared" si="493"/>
        <v>0</v>
      </c>
      <c r="Q716" s="59">
        <f t="shared" si="493"/>
        <v>0</v>
      </c>
      <c r="R716" s="59">
        <f t="shared" si="493"/>
        <v>0</v>
      </c>
      <c r="S716" s="59">
        <f t="shared" si="493"/>
        <v>0</v>
      </c>
      <c r="T716" s="59">
        <f t="shared" si="493"/>
        <v>0</v>
      </c>
      <c r="U716" s="59">
        <f t="shared" si="493"/>
        <v>0</v>
      </c>
      <c r="V716" s="59">
        <f t="shared" si="493"/>
        <v>0</v>
      </c>
      <c r="W716" s="59">
        <f t="shared" si="493"/>
        <v>0</v>
      </c>
      <c r="X716" s="59">
        <f t="shared" si="493"/>
        <v>0</v>
      </c>
      <c r="Y716" s="59">
        <f t="shared" si="493"/>
        <v>0</v>
      </c>
      <c r="Z716" s="59">
        <f t="shared" si="493"/>
        <v>0</v>
      </c>
      <c r="AA716" s="59">
        <f t="shared" si="493"/>
        <v>0</v>
      </c>
      <c r="AB716" s="59">
        <f t="shared" ref="AB716:AE716" si="494">IF(AND($D716="prace rozwojowe",LataProjekcji&lt;=Koniec_PR,Modul_badawczo_rozwojowy=tak),ROUND(AB126,0),0)</f>
        <v>0</v>
      </c>
      <c r="AC716" s="59">
        <f t="shared" si="494"/>
        <v>0</v>
      </c>
      <c r="AD716" s="59">
        <f t="shared" si="494"/>
        <v>0</v>
      </c>
      <c r="AE716" s="59">
        <f t="shared" si="494"/>
        <v>0</v>
      </c>
    </row>
    <row r="717" spans="1:31" hidden="1">
      <c r="A717" s="579"/>
      <c r="B717" s="58" t="str">
        <f t="shared" si="474"/>
        <v/>
      </c>
      <c r="C717" s="58" t="str">
        <f t="shared" si="474"/>
        <v/>
      </c>
      <c r="D717" s="58" t="str">
        <f t="shared" si="474"/>
        <v/>
      </c>
      <c r="E717" s="58"/>
      <c r="F717" s="58"/>
      <c r="G717" s="58"/>
      <c r="H717" s="58"/>
      <c r="I717" s="58"/>
      <c r="J717" s="59">
        <f t="shared" ref="J717:AA717" si="495">IF(AND($D717="prace rozwojowe",LataProjekcji&lt;=Koniec_PR,Modul_badawczo_rozwojowy=tak),ROUND(J127,0),0)</f>
        <v>0</v>
      </c>
      <c r="K717" s="59">
        <f t="shared" si="495"/>
        <v>0</v>
      </c>
      <c r="L717" s="59">
        <f t="shared" si="495"/>
        <v>0</v>
      </c>
      <c r="M717" s="59">
        <f t="shared" si="495"/>
        <v>0</v>
      </c>
      <c r="N717" s="59">
        <f t="shared" si="495"/>
        <v>0</v>
      </c>
      <c r="O717" s="59">
        <f t="shared" si="495"/>
        <v>0</v>
      </c>
      <c r="P717" s="59">
        <f t="shared" si="495"/>
        <v>0</v>
      </c>
      <c r="Q717" s="59">
        <f t="shared" si="495"/>
        <v>0</v>
      </c>
      <c r="R717" s="59">
        <f t="shared" si="495"/>
        <v>0</v>
      </c>
      <c r="S717" s="59">
        <f t="shared" si="495"/>
        <v>0</v>
      </c>
      <c r="T717" s="59">
        <f t="shared" si="495"/>
        <v>0</v>
      </c>
      <c r="U717" s="59">
        <f t="shared" si="495"/>
        <v>0</v>
      </c>
      <c r="V717" s="59">
        <f t="shared" si="495"/>
        <v>0</v>
      </c>
      <c r="W717" s="59">
        <f t="shared" si="495"/>
        <v>0</v>
      </c>
      <c r="X717" s="59">
        <f t="shared" si="495"/>
        <v>0</v>
      </c>
      <c r="Y717" s="59">
        <f t="shared" si="495"/>
        <v>0</v>
      </c>
      <c r="Z717" s="59">
        <f t="shared" si="495"/>
        <v>0</v>
      </c>
      <c r="AA717" s="59">
        <f t="shared" si="495"/>
        <v>0</v>
      </c>
      <c r="AB717" s="59">
        <f t="shared" ref="AB717:AE717" si="496">IF(AND($D717="prace rozwojowe",LataProjekcji&lt;=Koniec_PR,Modul_badawczo_rozwojowy=tak),ROUND(AB127,0),0)</f>
        <v>0</v>
      </c>
      <c r="AC717" s="59">
        <f t="shared" si="496"/>
        <v>0</v>
      </c>
      <c r="AD717" s="59">
        <f t="shared" si="496"/>
        <v>0</v>
      </c>
      <c r="AE717" s="59">
        <f t="shared" si="496"/>
        <v>0</v>
      </c>
    </row>
    <row r="718" spans="1:31" hidden="1">
      <c r="A718" s="579"/>
      <c r="B718" s="58" t="str">
        <f t="shared" si="474"/>
        <v/>
      </c>
      <c r="C718" s="58" t="str">
        <f t="shared" si="474"/>
        <v/>
      </c>
      <c r="D718" s="58" t="str">
        <f t="shared" si="474"/>
        <v/>
      </c>
      <c r="E718" s="58"/>
      <c r="F718" s="58"/>
      <c r="G718" s="58"/>
      <c r="H718" s="58"/>
      <c r="I718" s="58"/>
      <c r="J718" s="59">
        <f t="shared" ref="J718:AA718" si="497">IF(AND($D718="prace rozwojowe",LataProjekcji&lt;=Koniec_PR,Modul_badawczo_rozwojowy=tak),ROUND(J128,0),0)</f>
        <v>0</v>
      </c>
      <c r="K718" s="59">
        <f t="shared" si="497"/>
        <v>0</v>
      </c>
      <c r="L718" s="59">
        <f t="shared" si="497"/>
        <v>0</v>
      </c>
      <c r="M718" s="59">
        <f t="shared" si="497"/>
        <v>0</v>
      </c>
      <c r="N718" s="59">
        <f t="shared" si="497"/>
        <v>0</v>
      </c>
      <c r="O718" s="59">
        <f t="shared" si="497"/>
        <v>0</v>
      </c>
      <c r="P718" s="59">
        <f t="shared" si="497"/>
        <v>0</v>
      </c>
      <c r="Q718" s="59">
        <f t="shared" si="497"/>
        <v>0</v>
      </c>
      <c r="R718" s="59">
        <f t="shared" si="497"/>
        <v>0</v>
      </c>
      <c r="S718" s="59">
        <f t="shared" si="497"/>
        <v>0</v>
      </c>
      <c r="T718" s="59">
        <f t="shared" si="497"/>
        <v>0</v>
      </c>
      <c r="U718" s="59">
        <f t="shared" si="497"/>
        <v>0</v>
      </c>
      <c r="V718" s="59">
        <f t="shared" si="497"/>
        <v>0</v>
      </c>
      <c r="W718" s="59">
        <f t="shared" si="497"/>
        <v>0</v>
      </c>
      <c r="X718" s="59">
        <f t="shared" si="497"/>
        <v>0</v>
      </c>
      <c r="Y718" s="59">
        <f t="shared" si="497"/>
        <v>0</v>
      </c>
      <c r="Z718" s="59">
        <f t="shared" si="497"/>
        <v>0</v>
      </c>
      <c r="AA718" s="59">
        <f t="shared" si="497"/>
        <v>0</v>
      </c>
      <c r="AB718" s="59">
        <f t="shared" ref="AB718:AE718" si="498">IF(AND($D718="prace rozwojowe",LataProjekcji&lt;=Koniec_PR,Modul_badawczo_rozwojowy=tak),ROUND(AB128,0),0)</f>
        <v>0</v>
      </c>
      <c r="AC718" s="59">
        <f t="shared" si="498"/>
        <v>0</v>
      </c>
      <c r="AD718" s="59">
        <f t="shared" si="498"/>
        <v>0</v>
      </c>
      <c r="AE718" s="59">
        <f t="shared" si="498"/>
        <v>0</v>
      </c>
    </row>
    <row r="719" spans="1:31" hidden="1">
      <c r="A719" s="579"/>
      <c r="B719" s="58" t="str">
        <f t="shared" si="474"/>
        <v/>
      </c>
      <c r="C719" s="58" t="str">
        <f t="shared" si="474"/>
        <v/>
      </c>
      <c r="D719" s="58" t="str">
        <f t="shared" si="474"/>
        <v/>
      </c>
      <c r="E719" s="58"/>
      <c r="F719" s="58"/>
      <c r="G719" s="58"/>
      <c r="H719" s="58"/>
      <c r="I719" s="58"/>
      <c r="J719" s="59">
        <f t="shared" ref="J719:AA719" si="499">IF(AND($D719="prace rozwojowe",LataProjekcji&lt;=Koniec_PR,Modul_badawczo_rozwojowy=tak),ROUND(J129,0),0)</f>
        <v>0</v>
      </c>
      <c r="K719" s="59">
        <f t="shared" si="499"/>
        <v>0</v>
      </c>
      <c r="L719" s="59">
        <f t="shared" si="499"/>
        <v>0</v>
      </c>
      <c r="M719" s="59">
        <f t="shared" si="499"/>
        <v>0</v>
      </c>
      <c r="N719" s="59">
        <f t="shared" si="499"/>
        <v>0</v>
      </c>
      <c r="O719" s="59">
        <f t="shared" si="499"/>
        <v>0</v>
      </c>
      <c r="P719" s="59">
        <f t="shared" si="499"/>
        <v>0</v>
      </c>
      <c r="Q719" s="59">
        <f t="shared" si="499"/>
        <v>0</v>
      </c>
      <c r="R719" s="59">
        <f t="shared" si="499"/>
        <v>0</v>
      </c>
      <c r="S719" s="59">
        <f t="shared" si="499"/>
        <v>0</v>
      </c>
      <c r="T719" s="59">
        <f t="shared" si="499"/>
        <v>0</v>
      </c>
      <c r="U719" s="59">
        <f t="shared" si="499"/>
        <v>0</v>
      </c>
      <c r="V719" s="59">
        <f t="shared" si="499"/>
        <v>0</v>
      </c>
      <c r="W719" s="59">
        <f t="shared" si="499"/>
        <v>0</v>
      </c>
      <c r="X719" s="59">
        <f t="shared" si="499"/>
        <v>0</v>
      </c>
      <c r="Y719" s="59">
        <f t="shared" si="499"/>
        <v>0</v>
      </c>
      <c r="Z719" s="59">
        <f t="shared" si="499"/>
        <v>0</v>
      </c>
      <c r="AA719" s="59">
        <f t="shared" si="499"/>
        <v>0</v>
      </c>
      <c r="AB719" s="59">
        <f t="shared" ref="AB719:AE719" si="500">IF(AND($D719="prace rozwojowe",LataProjekcji&lt;=Koniec_PR,Modul_badawczo_rozwojowy=tak),ROUND(AB129,0),0)</f>
        <v>0</v>
      </c>
      <c r="AC719" s="59">
        <f t="shared" si="500"/>
        <v>0</v>
      </c>
      <c r="AD719" s="59">
        <f t="shared" si="500"/>
        <v>0</v>
      </c>
      <c r="AE719" s="59">
        <f t="shared" si="500"/>
        <v>0</v>
      </c>
    </row>
    <row r="720" spans="1:31" hidden="1">
      <c r="A720" s="579"/>
      <c r="B720" s="58" t="str">
        <f t="shared" si="474"/>
        <v/>
      </c>
      <c r="C720" s="58" t="str">
        <f t="shared" si="474"/>
        <v/>
      </c>
      <c r="D720" s="58" t="str">
        <f t="shared" si="474"/>
        <v/>
      </c>
      <c r="E720" s="58"/>
      <c r="F720" s="58"/>
      <c r="G720" s="58"/>
      <c r="H720" s="58"/>
      <c r="I720" s="58"/>
      <c r="J720" s="59">
        <f t="shared" ref="J720:AA720" si="501">IF(AND($D720="prace rozwojowe",LataProjekcji&lt;=Koniec_PR,Modul_badawczo_rozwojowy=tak),ROUND(J130,0),0)</f>
        <v>0</v>
      </c>
      <c r="K720" s="59">
        <f t="shared" si="501"/>
        <v>0</v>
      </c>
      <c r="L720" s="59">
        <f t="shared" si="501"/>
        <v>0</v>
      </c>
      <c r="M720" s="59">
        <f t="shared" si="501"/>
        <v>0</v>
      </c>
      <c r="N720" s="59">
        <f t="shared" si="501"/>
        <v>0</v>
      </c>
      <c r="O720" s="59">
        <f t="shared" si="501"/>
        <v>0</v>
      </c>
      <c r="P720" s="59">
        <f t="shared" si="501"/>
        <v>0</v>
      </c>
      <c r="Q720" s="59">
        <f t="shared" si="501"/>
        <v>0</v>
      </c>
      <c r="R720" s="59">
        <f t="shared" si="501"/>
        <v>0</v>
      </c>
      <c r="S720" s="59">
        <f t="shared" si="501"/>
        <v>0</v>
      </c>
      <c r="T720" s="59">
        <f t="shared" si="501"/>
        <v>0</v>
      </c>
      <c r="U720" s="59">
        <f t="shared" si="501"/>
        <v>0</v>
      </c>
      <c r="V720" s="59">
        <f t="shared" si="501"/>
        <v>0</v>
      </c>
      <c r="W720" s="59">
        <f t="shared" si="501"/>
        <v>0</v>
      </c>
      <c r="X720" s="59">
        <f t="shared" si="501"/>
        <v>0</v>
      </c>
      <c r="Y720" s="59">
        <f t="shared" si="501"/>
        <v>0</v>
      </c>
      <c r="Z720" s="59">
        <f t="shared" si="501"/>
        <v>0</v>
      </c>
      <c r="AA720" s="59">
        <f t="shared" si="501"/>
        <v>0</v>
      </c>
      <c r="AB720" s="59">
        <f t="shared" ref="AB720:AE720" si="502">IF(AND($D720="prace rozwojowe",LataProjekcji&lt;=Koniec_PR,Modul_badawczo_rozwojowy=tak),ROUND(AB130,0),0)</f>
        <v>0</v>
      </c>
      <c r="AC720" s="59">
        <f t="shared" si="502"/>
        <v>0</v>
      </c>
      <c r="AD720" s="59">
        <f t="shared" si="502"/>
        <v>0</v>
      </c>
      <c r="AE720" s="59">
        <f t="shared" si="502"/>
        <v>0</v>
      </c>
    </row>
    <row r="721" spans="1:31" hidden="1">
      <c r="A721" s="579"/>
      <c r="B721" s="58" t="str">
        <f t="shared" si="474"/>
        <v/>
      </c>
      <c r="C721" s="58" t="str">
        <f t="shared" si="474"/>
        <v/>
      </c>
      <c r="D721" s="58" t="str">
        <f t="shared" si="474"/>
        <v/>
      </c>
      <c r="E721" s="58"/>
      <c r="F721" s="58"/>
      <c r="G721" s="58"/>
      <c r="H721" s="58"/>
      <c r="I721" s="58"/>
      <c r="J721" s="59">
        <f t="shared" ref="J721:AA721" si="503">IF(AND($D721="prace rozwojowe",LataProjekcji&lt;=Koniec_PR,Modul_badawczo_rozwojowy=tak),ROUND(J131,0),0)</f>
        <v>0</v>
      </c>
      <c r="K721" s="59">
        <f t="shared" si="503"/>
        <v>0</v>
      </c>
      <c r="L721" s="59">
        <f t="shared" si="503"/>
        <v>0</v>
      </c>
      <c r="M721" s="59">
        <f t="shared" si="503"/>
        <v>0</v>
      </c>
      <c r="N721" s="59">
        <f t="shared" si="503"/>
        <v>0</v>
      </c>
      <c r="O721" s="59">
        <f t="shared" si="503"/>
        <v>0</v>
      </c>
      <c r="P721" s="59">
        <f t="shared" si="503"/>
        <v>0</v>
      </c>
      <c r="Q721" s="59">
        <f t="shared" si="503"/>
        <v>0</v>
      </c>
      <c r="R721" s="59">
        <f t="shared" si="503"/>
        <v>0</v>
      </c>
      <c r="S721" s="59">
        <f t="shared" si="503"/>
        <v>0</v>
      </c>
      <c r="T721" s="59">
        <f t="shared" si="503"/>
        <v>0</v>
      </c>
      <c r="U721" s="59">
        <f t="shared" si="503"/>
        <v>0</v>
      </c>
      <c r="V721" s="59">
        <f t="shared" si="503"/>
        <v>0</v>
      </c>
      <c r="W721" s="59">
        <f t="shared" si="503"/>
        <v>0</v>
      </c>
      <c r="X721" s="59">
        <f t="shared" si="503"/>
        <v>0</v>
      </c>
      <c r="Y721" s="59">
        <f t="shared" si="503"/>
        <v>0</v>
      </c>
      <c r="Z721" s="59">
        <f t="shared" si="503"/>
        <v>0</v>
      </c>
      <c r="AA721" s="59">
        <f t="shared" si="503"/>
        <v>0</v>
      </c>
      <c r="AB721" s="59">
        <f t="shared" ref="AB721:AE721" si="504">IF(AND($D721="prace rozwojowe",LataProjekcji&lt;=Koniec_PR,Modul_badawczo_rozwojowy=tak),ROUND(AB131,0),0)</f>
        <v>0</v>
      </c>
      <c r="AC721" s="59">
        <f t="shared" si="504"/>
        <v>0</v>
      </c>
      <c r="AD721" s="59">
        <f t="shared" si="504"/>
        <v>0</v>
      </c>
      <c r="AE721" s="59">
        <f t="shared" si="504"/>
        <v>0</v>
      </c>
    </row>
    <row r="722" spans="1:31" hidden="1">
      <c r="A722" s="579"/>
      <c r="B722" s="58" t="str">
        <f t="shared" si="474"/>
        <v/>
      </c>
      <c r="C722" s="58" t="str">
        <f t="shared" si="474"/>
        <v/>
      </c>
      <c r="D722" s="58" t="str">
        <f t="shared" si="474"/>
        <v/>
      </c>
      <c r="E722" s="58"/>
      <c r="F722" s="58"/>
      <c r="G722" s="58"/>
      <c r="H722" s="58"/>
      <c r="I722" s="58"/>
      <c r="J722" s="59">
        <f t="shared" ref="J722:AA722" si="505">IF(AND($D722="prace rozwojowe",LataProjekcji&lt;=Koniec_PR,Modul_badawczo_rozwojowy=tak),ROUND(J132,0),0)</f>
        <v>0</v>
      </c>
      <c r="K722" s="59">
        <f t="shared" si="505"/>
        <v>0</v>
      </c>
      <c r="L722" s="59">
        <f t="shared" si="505"/>
        <v>0</v>
      </c>
      <c r="M722" s="59">
        <f t="shared" si="505"/>
        <v>0</v>
      </c>
      <c r="N722" s="59">
        <f t="shared" si="505"/>
        <v>0</v>
      </c>
      <c r="O722" s="59">
        <f t="shared" si="505"/>
        <v>0</v>
      </c>
      <c r="P722" s="59">
        <f t="shared" si="505"/>
        <v>0</v>
      </c>
      <c r="Q722" s="59">
        <f t="shared" si="505"/>
        <v>0</v>
      </c>
      <c r="R722" s="59">
        <f t="shared" si="505"/>
        <v>0</v>
      </c>
      <c r="S722" s="59">
        <f t="shared" si="505"/>
        <v>0</v>
      </c>
      <c r="T722" s="59">
        <f t="shared" si="505"/>
        <v>0</v>
      </c>
      <c r="U722" s="59">
        <f t="shared" si="505"/>
        <v>0</v>
      </c>
      <c r="V722" s="59">
        <f t="shared" si="505"/>
        <v>0</v>
      </c>
      <c r="W722" s="59">
        <f t="shared" si="505"/>
        <v>0</v>
      </c>
      <c r="X722" s="59">
        <f t="shared" si="505"/>
        <v>0</v>
      </c>
      <c r="Y722" s="59">
        <f t="shared" si="505"/>
        <v>0</v>
      </c>
      <c r="Z722" s="59">
        <f t="shared" si="505"/>
        <v>0</v>
      </c>
      <c r="AA722" s="59">
        <f t="shared" si="505"/>
        <v>0</v>
      </c>
      <c r="AB722" s="59">
        <f t="shared" ref="AB722:AE722" si="506">IF(AND($D722="prace rozwojowe",LataProjekcji&lt;=Koniec_PR,Modul_badawczo_rozwojowy=tak),ROUND(AB132,0),0)</f>
        <v>0</v>
      </c>
      <c r="AC722" s="59">
        <f t="shared" si="506"/>
        <v>0</v>
      </c>
      <c r="AD722" s="59">
        <f t="shared" si="506"/>
        <v>0</v>
      </c>
      <c r="AE722" s="59">
        <f t="shared" si="506"/>
        <v>0</v>
      </c>
    </row>
    <row r="723" spans="1:31" hidden="1">
      <c r="A723" s="579"/>
      <c r="B723" s="58" t="str">
        <f t="shared" si="474"/>
        <v/>
      </c>
      <c r="C723" s="58" t="str">
        <f t="shared" si="474"/>
        <v/>
      </c>
      <c r="D723" s="58" t="str">
        <f t="shared" si="474"/>
        <v/>
      </c>
      <c r="E723" s="58"/>
      <c r="F723" s="58"/>
      <c r="G723" s="58"/>
      <c r="H723" s="58"/>
      <c r="I723" s="58"/>
      <c r="J723" s="59">
        <f t="shared" ref="J723:AA723" si="507">IF(AND($D723="prace rozwojowe",LataProjekcji&lt;=Koniec_PR,Modul_badawczo_rozwojowy=tak),ROUND(J133,0),0)</f>
        <v>0</v>
      </c>
      <c r="K723" s="59">
        <f t="shared" si="507"/>
        <v>0</v>
      </c>
      <c r="L723" s="59">
        <f t="shared" si="507"/>
        <v>0</v>
      </c>
      <c r="M723" s="59">
        <f t="shared" si="507"/>
        <v>0</v>
      </c>
      <c r="N723" s="59">
        <f t="shared" si="507"/>
        <v>0</v>
      </c>
      <c r="O723" s="59">
        <f t="shared" si="507"/>
        <v>0</v>
      </c>
      <c r="P723" s="59">
        <f t="shared" si="507"/>
        <v>0</v>
      </c>
      <c r="Q723" s="59">
        <f t="shared" si="507"/>
        <v>0</v>
      </c>
      <c r="R723" s="59">
        <f t="shared" si="507"/>
        <v>0</v>
      </c>
      <c r="S723" s="59">
        <f t="shared" si="507"/>
        <v>0</v>
      </c>
      <c r="T723" s="59">
        <f t="shared" si="507"/>
        <v>0</v>
      </c>
      <c r="U723" s="59">
        <f t="shared" si="507"/>
        <v>0</v>
      </c>
      <c r="V723" s="59">
        <f t="shared" si="507"/>
        <v>0</v>
      </c>
      <c r="W723" s="59">
        <f t="shared" si="507"/>
        <v>0</v>
      </c>
      <c r="X723" s="59">
        <f t="shared" si="507"/>
        <v>0</v>
      </c>
      <c r="Y723" s="59">
        <f t="shared" si="507"/>
        <v>0</v>
      </c>
      <c r="Z723" s="59">
        <f t="shared" si="507"/>
        <v>0</v>
      </c>
      <c r="AA723" s="59">
        <f t="shared" si="507"/>
        <v>0</v>
      </c>
      <c r="AB723" s="59">
        <f t="shared" ref="AB723:AE723" si="508">IF(AND($D723="prace rozwojowe",LataProjekcji&lt;=Koniec_PR,Modul_badawczo_rozwojowy=tak),ROUND(AB133,0),0)</f>
        <v>0</v>
      </c>
      <c r="AC723" s="59">
        <f t="shared" si="508"/>
        <v>0</v>
      </c>
      <c r="AD723" s="59">
        <f t="shared" si="508"/>
        <v>0</v>
      </c>
      <c r="AE723" s="59">
        <f t="shared" si="508"/>
        <v>0</v>
      </c>
    </row>
    <row r="724" spans="1:31" hidden="1">
      <c r="A724" s="579"/>
      <c r="B724" s="58" t="str">
        <f t="shared" si="474"/>
        <v/>
      </c>
      <c r="C724" s="58" t="str">
        <f t="shared" si="474"/>
        <v/>
      </c>
      <c r="D724" s="58" t="str">
        <f t="shared" si="474"/>
        <v/>
      </c>
      <c r="E724" s="58"/>
      <c r="F724" s="58"/>
      <c r="G724" s="58"/>
      <c r="H724" s="58"/>
      <c r="I724" s="58"/>
      <c r="J724" s="59">
        <f t="shared" ref="J724:AA724" si="509">IF(AND($D724="prace rozwojowe",LataProjekcji&lt;=Koniec_PR,Modul_badawczo_rozwojowy=tak),ROUND(J134,0),0)</f>
        <v>0</v>
      </c>
      <c r="K724" s="59">
        <f t="shared" si="509"/>
        <v>0</v>
      </c>
      <c r="L724" s="59">
        <f t="shared" si="509"/>
        <v>0</v>
      </c>
      <c r="M724" s="59">
        <f t="shared" si="509"/>
        <v>0</v>
      </c>
      <c r="N724" s="59">
        <f t="shared" si="509"/>
        <v>0</v>
      </c>
      <c r="O724" s="59">
        <f t="shared" si="509"/>
        <v>0</v>
      </c>
      <c r="P724" s="59">
        <f t="shared" si="509"/>
        <v>0</v>
      </c>
      <c r="Q724" s="59">
        <f t="shared" si="509"/>
        <v>0</v>
      </c>
      <c r="R724" s="59">
        <f t="shared" si="509"/>
        <v>0</v>
      </c>
      <c r="S724" s="59">
        <f t="shared" si="509"/>
        <v>0</v>
      </c>
      <c r="T724" s="59">
        <f t="shared" si="509"/>
        <v>0</v>
      </c>
      <c r="U724" s="59">
        <f t="shared" si="509"/>
        <v>0</v>
      </c>
      <c r="V724" s="59">
        <f t="shared" si="509"/>
        <v>0</v>
      </c>
      <c r="W724" s="59">
        <f t="shared" si="509"/>
        <v>0</v>
      </c>
      <c r="X724" s="59">
        <f t="shared" si="509"/>
        <v>0</v>
      </c>
      <c r="Y724" s="59">
        <f t="shared" si="509"/>
        <v>0</v>
      </c>
      <c r="Z724" s="59">
        <f t="shared" si="509"/>
        <v>0</v>
      </c>
      <c r="AA724" s="59">
        <f t="shared" si="509"/>
        <v>0</v>
      </c>
      <c r="AB724" s="59">
        <f t="shared" ref="AB724:AE724" si="510">IF(AND($D724="prace rozwojowe",LataProjekcji&lt;=Koniec_PR,Modul_badawczo_rozwojowy=tak),ROUND(AB134,0),0)</f>
        <v>0</v>
      </c>
      <c r="AC724" s="59">
        <f t="shared" si="510"/>
        <v>0</v>
      </c>
      <c r="AD724" s="59">
        <f t="shared" si="510"/>
        <v>0</v>
      </c>
      <c r="AE724" s="59">
        <f t="shared" si="510"/>
        <v>0</v>
      </c>
    </row>
    <row r="725" spans="1:31" hidden="1">
      <c r="A725" s="579"/>
      <c r="B725" s="58" t="str">
        <f t="shared" si="474"/>
        <v/>
      </c>
      <c r="C725" s="58" t="str">
        <f t="shared" si="474"/>
        <v/>
      </c>
      <c r="D725" s="58" t="str">
        <f t="shared" si="474"/>
        <v/>
      </c>
      <c r="E725" s="58"/>
      <c r="F725" s="58"/>
      <c r="G725" s="58"/>
      <c r="H725" s="58"/>
      <c r="I725" s="58"/>
      <c r="J725" s="59">
        <f t="shared" ref="J725:AA725" si="511">IF(AND($D725="prace rozwojowe",LataProjekcji&lt;=Koniec_PR,Modul_badawczo_rozwojowy=tak),ROUND(J135,0),0)</f>
        <v>0</v>
      </c>
      <c r="K725" s="59">
        <f t="shared" si="511"/>
        <v>0</v>
      </c>
      <c r="L725" s="59">
        <f t="shared" si="511"/>
        <v>0</v>
      </c>
      <c r="M725" s="59">
        <f t="shared" si="511"/>
        <v>0</v>
      </c>
      <c r="N725" s="59">
        <f t="shared" si="511"/>
        <v>0</v>
      </c>
      <c r="O725" s="59">
        <f t="shared" si="511"/>
        <v>0</v>
      </c>
      <c r="P725" s="59">
        <f t="shared" si="511"/>
        <v>0</v>
      </c>
      <c r="Q725" s="59">
        <f t="shared" si="511"/>
        <v>0</v>
      </c>
      <c r="R725" s="59">
        <f t="shared" si="511"/>
        <v>0</v>
      </c>
      <c r="S725" s="59">
        <f t="shared" si="511"/>
        <v>0</v>
      </c>
      <c r="T725" s="59">
        <f t="shared" si="511"/>
        <v>0</v>
      </c>
      <c r="U725" s="59">
        <f t="shared" si="511"/>
        <v>0</v>
      </c>
      <c r="V725" s="59">
        <f t="shared" si="511"/>
        <v>0</v>
      </c>
      <c r="W725" s="59">
        <f t="shared" si="511"/>
        <v>0</v>
      </c>
      <c r="X725" s="59">
        <f t="shared" si="511"/>
        <v>0</v>
      </c>
      <c r="Y725" s="59">
        <f t="shared" si="511"/>
        <v>0</v>
      </c>
      <c r="Z725" s="59">
        <f t="shared" si="511"/>
        <v>0</v>
      </c>
      <c r="AA725" s="59">
        <f t="shared" si="511"/>
        <v>0</v>
      </c>
      <c r="AB725" s="59">
        <f t="shared" ref="AB725:AE725" si="512">IF(AND($D725="prace rozwojowe",LataProjekcji&lt;=Koniec_PR,Modul_badawczo_rozwojowy=tak),ROUND(AB135,0),0)</f>
        <v>0</v>
      </c>
      <c r="AC725" s="59">
        <f t="shared" si="512"/>
        <v>0</v>
      </c>
      <c r="AD725" s="59">
        <f t="shared" si="512"/>
        <v>0</v>
      </c>
      <c r="AE725" s="59">
        <f t="shared" si="512"/>
        <v>0</v>
      </c>
    </row>
    <row r="726" spans="1:31" hidden="1">
      <c r="A726" s="579"/>
      <c r="B726" s="58" t="str">
        <f t="shared" si="474"/>
        <v/>
      </c>
      <c r="C726" s="58" t="str">
        <f t="shared" si="474"/>
        <v/>
      </c>
      <c r="D726" s="58" t="str">
        <f t="shared" si="474"/>
        <v/>
      </c>
      <c r="E726" s="58"/>
      <c r="F726" s="58"/>
      <c r="G726" s="58"/>
      <c r="H726" s="58"/>
      <c r="I726" s="58"/>
      <c r="J726" s="59">
        <f t="shared" ref="J726:AA726" si="513">IF(AND($D726="prace rozwojowe",LataProjekcji&lt;=Koniec_PR,Modul_badawczo_rozwojowy=tak),ROUND(J136,0),0)</f>
        <v>0</v>
      </c>
      <c r="K726" s="59">
        <f t="shared" si="513"/>
        <v>0</v>
      </c>
      <c r="L726" s="59">
        <f t="shared" si="513"/>
        <v>0</v>
      </c>
      <c r="M726" s="59">
        <f t="shared" si="513"/>
        <v>0</v>
      </c>
      <c r="N726" s="59">
        <f t="shared" si="513"/>
        <v>0</v>
      </c>
      <c r="O726" s="59">
        <f t="shared" si="513"/>
        <v>0</v>
      </c>
      <c r="P726" s="59">
        <f t="shared" si="513"/>
        <v>0</v>
      </c>
      <c r="Q726" s="59">
        <f t="shared" si="513"/>
        <v>0</v>
      </c>
      <c r="R726" s="59">
        <f t="shared" si="513"/>
        <v>0</v>
      </c>
      <c r="S726" s="59">
        <f t="shared" si="513"/>
        <v>0</v>
      </c>
      <c r="T726" s="59">
        <f t="shared" si="513"/>
        <v>0</v>
      </c>
      <c r="U726" s="59">
        <f t="shared" si="513"/>
        <v>0</v>
      </c>
      <c r="V726" s="59">
        <f t="shared" si="513"/>
        <v>0</v>
      </c>
      <c r="W726" s="59">
        <f t="shared" si="513"/>
        <v>0</v>
      </c>
      <c r="X726" s="59">
        <f t="shared" si="513"/>
        <v>0</v>
      </c>
      <c r="Y726" s="59">
        <f t="shared" si="513"/>
        <v>0</v>
      </c>
      <c r="Z726" s="59">
        <f t="shared" si="513"/>
        <v>0</v>
      </c>
      <c r="AA726" s="59">
        <f t="shared" si="513"/>
        <v>0</v>
      </c>
      <c r="AB726" s="59">
        <f t="shared" ref="AB726:AE726" si="514">IF(AND($D726="prace rozwojowe",LataProjekcji&lt;=Koniec_PR,Modul_badawczo_rozwojowy=tak),ROUND(AB136,0),0)</f>
        <v>0</v>
      </c>
      <c r="AC726" s="59">
        <f t="shared" si="514"/>
        <v>0</v>
      </c>
      <c r="AD726" s="59">
        <f t="shared" si="514"/>
        <v>0</v>
      </c>
      <c r="AE726" s="59">
        <f t="shared" si="514"/>
        <v>0</v>
      </c>
    </row>
    <row r="727" spans="1:31" hidden="1">
      <c r="B727" s="20" t="s">
        <v>320</v>
      </c>
      <c r="C727" s="79"/>
      <c r="D727" s="21"/>
      <c r="E727" s="21"/>
      <c r="F727" s="21"/>
      <c r="G727" s="21"/>
      <c r="H727" s="21"/>
      <c r="I727" s="21"/>
      <c r="J727" s="60">
        <f>ROUND(SUM(J707:J726),0)</f>
        <v>0</v>
      </c>
      <c r="K727" s="60">
        <f t="shared" ref="K727:V727" si="515">ROUND(SUM(K707:K726),0)</f>
        <v>0</v>
      </c>
      <c r="L727" s="60">
        <f t="shared" si="515"/>
        <v>0</v>
      </c>
      <c r="M727" s="60">
        <f t="shared" si="515"/>
        <v>0</v>
      </c>
      <c r="N727" s="60">
        <f t="shared" si="515"/>
        <v>0</v>
      </c>
      <c r="O727" s="60">
        <f t="shared" si="515"/>
        <v>0</v>
      </c>
      <c r="P727" s="60">
        <f t="shared" si="515"/>
        <v>0</v>
      </c>
      <c r="Q727" s="60">
        <f t="shared" si="515"/>
        <v>0</v>
      </c>
      <c r="R727" s="60">
        <f t="shared" si="515"/>
        <v>0</v>
      </c>
      <c r="S727" s="60">
        <f t="shared" si="515"/>
        <v>0</v>
      </c>
      <c r="T727" s="60">
        <f t="shared" si="515"/>
        <v>0</v>
      </c>
      <c r="U727" s="60">
        <f t="shared" si="515"/>
        <v>0</v>
      </c>
      <c r="V727" s="60">
        <f t="shared" si="515"/>
        <v>0</v>
      </c>
      <c r="W727" s="60">
        <f>ROUND(SUM(W707:W726),0)</f>
        <v>0</v>
      </c>
      <c r="X727" s="60">
        <f t="shared" ref="X727:AA727" si="516">ROUND(SUM(X707:X726),0)</f>
        <v>0</v>
      </c>
      <c r="Y727" s="60">
        <f t="shared" si="516"/>
        <v>0</v>
      </c>
      <c r="Z727" s="60">
        <f t="shared" si="516"/>
        <v>0</v>
      </c>
      <c r="AA727" s="60">
        <f t="shared" si="516"/>
        <v>0</v>
      </c>
      <c r="AB727" s="60">
        <f t="shared" ref="AB727:AE727" si="517">ROUND(SUM(AB707:AB726),0)</f>
        <v>0</v>
      </c>
      <c r="AC727" s="60">
        <f t="shared" si="517"/>
        <v>0</v>
      </c>
      <c r="AD727" s="60">
        <f t="shared" si="517"/>
        <v>0</v>
      </c>
      <c r="AE727" s="60">
        <f t="shared" si="517"/>
        <v>0</v>
      </c>
    </row>
    <row r="728" spans="1:31" hidden="1">
      <c r="B728" s="21"/>
      <c r="C728" s="79"/>
      <c r="D728" s="21"/>
      <c r="E728" s="21"/>
      <c r="F728" s="21"/>
      <c r="G728" s="21"/>
      <c r="H728" s="21"/>
      <c r="I728" s="21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</row>
    <row r="729" spans="1:31" hidden="1">
      <c r="B729" s="21"/>
      <c r="C729" s="79"/>
      <c r="D729" s="21"/>
      <c r="E729" s="21"/>
      <c r="F729" s="21"/>
      <c r="G729" s="21"/>
      <c r="H729" s="21"/>
      <c r="I729" s="21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</row>
    <row r="730" spans="1:31" hidden="1">
      <c r="B730" s="20" t="s">
        <v>323</v>
      </c>
      <c r="C730" s="81" t="s">
        <v>317</v>
      </c>
      <c r="D730" s="20" t="s">
        <v>318</v>
      </c>
      <c r="E730" s="21"/>
      <c r="F730" s="21"/>
      <c r="G730" s="21"/>
      <c r="H730" s="21"/>
      <c r="I730" s="21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</row>
    <row r="731" spans="1:31" hidden="1">
      <c r="B731" s="58" t="str">
        <f t="shared" ref="B731:D750" si="518">IF(ISBLANK(B162),"",B162)</f>
        <v/>
      </c>
      <c r="C731" s="58" t="str">
        <f t="shared" si="518"/>
        <v/>
      </c>
      <c r="D731" s="58" t="str">
        <f t="shared" si="518"/>
        <v/>
      </c>
      <c r="E731" s="58"/>
      <c r="F731" s="58"/>
      <c r="G731" s="58"/>
      <c r="H731" s="58"/>
      <c r="I731" s="58" t="s">
        <v>700</v>
      </c>
      <c r="J731" s="59">
        <f t="shared" ref="J731:AA731" si="519">IF(AND($D731="prace rozwojowe",LataProjekcji&lt;=Koniec_PR,Modul_badawczo_rozwojowy=tak),ROUND(J162,0),0)</f>
        <v>0</v>
      </c>
      <c r="K731" s="59">
        <f t="shared" si="519"/>
        <v>0</v>
      </c>
      <c r="L731" s="59">
        <f t="shared" si="519"/>
        <v>0</v>
      </c>
      <c r="M731" s="59">
        <f t="shared" si="519"/>
        <v>0</v>
      </c>
      <c r="N731" s="59">
        <f t="shared" si="519"/>
        <v>0</v>
      </c>
      <c r="O731" s="59">
        <f t="shared" si="519"/>
        <v>0</v>
      </c>
      <c r="P731" s="59">
        <f t="shared" si="519"/>
        <v>0</v>
      </c>
      <c r="Q731" s="59">
        <f t="shared" si="519"/>
        <v>0</v>
      </c>
      <c r="R731" s="59">
        <f t="shared" si="519"/>
        <v>0</v>
      </c>
      <c r="S731" s="59">
        <f t="shared" si="519"/>
        <v>0</v>
      </c>
      <c r="T731" s="59">
        <f t="shared" si="519"/>
        <v>0</v>
      </c>
      <c r="U731" s="59">
        <f t="shared" si="519"/>
        <v>0</v>
      </c>
      <c r="V731" s="59">
        <f t="shared" si="519"/>
        <v>0</v>
      </c>
      <c r="W731" s="59">
        <f t="shared" si="519"/>
        <v>0</v>
      </c>
      <c r="X731" s="59">
        <f t="shared" si="519"/>
        <v>0</v>
      </c>
      <c r="Y731" s="59">
        <f t="shared" si="519"/>
        <v>0</v>
      </c>
      <c r="Z731" s="59">
        <f t="shared" si="519"/>
        <v>0</v>
      </c>
      <c r="AA731" s="59">
        <f t="shared" si="519"/>
        <v>0</v>
      </c>
      <c r="AB731" s="59">
        <f t="shared" ref="AB731:AE731" si="520">IF(AND($D731="prace rozwojowe",LataProjekcji&lt;=Koniec_PR,Modul_badawczo_rozwojowy=tak),ROUND(AB162,0),0)</f>
        <v>0</v>
      </c>
      <c r="AC731" s="59">
        <f t="shared" si="520"/>
        <v>0</v>
      </c>
      <c r="AD731" s="59">
        <f t="shared" si="520"/>
        <v>0</v>
      </c>
      <c r="AE731" s="59">
        <f t="shared" si="520"/>
        <v>0</v>
      </c>
    </row>
    <row r="732" spans="1:31" hidden="1">
      <c r="B732" s="58" t="str">
        <f t="shared" si="518"/>
        <v/>
      </c>
      <c r="C732" s="58" t="str">
        <f t="shared" si="518"/>
        <v/>
      </c>
      <c r="D732" s="58" t="str">
        <f t="shared" si="518"/>
        <v/>
      </c>
      <c r="E732" s="58"/>
      <c r="F732" s="58"/>
      <c r="G732" s="58"/>
      <c r="H732" s="58"/>
      <c r="I732" s="58"/>
      <c r="J732" s="59">
        <f t="shared" ref="J732:AA732" si="521">IF(AND($D732="prace rozwojowe",LataProjekcji&lt;=Koniec_PR,Modul_badawczo_rozwojowy=tak),ROUND(J163,0),0)</f>
        <v>0</v>
      </c>
      <c r="K732" s="59">
        <f t="shared" si="521"/>
        <v>0</v>
      </c>
      <c r="L732" s="59">
        <f t="shared" si="521"/>
        <v>0</v>
      </c>
      <c r="M732" s="59">
        <f t="shared" si="521"/>
        <v>0</v>
      </c>
      <c r="N732" s="59">
        <f t="shared" si="521"/>
        <v>0</v>
      </c>
      <c r="O732" s="59">
        <f t="shared" si="521"/>
        <v>0</v>
      </c>
      <c r="P732" s="59">
        <f t="shared" si="521"/>
        <v>0</v>
      </c>
      <c r="Q732" s="59">
        <f t="shared" si="521"/>
        <v>0</v>
      </c>
      <c r="R732" s="59">
        <f t="shared" si="521"/>
        <v>0</v>
      </c>
      <c r="S732" s="59">
        <f t="shared" si="521"/>
        <v>0</v>
      </c>
      <c r="T732" s="59">
        <f t="shared" si="521"/>
        <v>0</v>
      </c>
      <c r="U732" s="59">
        <f t="shared" si="521"/>
        <v>0</v>
      </c>
      <c r="V732" s="59">
        <f t="shared" si="521"/>
        <v>0</v>
      </c>
      <c r="W732" s="59">
        <f t="shared" si="521"/>
        <v>0</v>
      </c>
      <c r="X732" s="59">
        <f t="shared" si="521"/>
        <v>0</v>
      </c>
      <c r="Y732" s="59">
        <f t="shared" si="521"/>
        <v>0</v>
      </c>
      <c r="Z732" s="59">
        <f t="shared" si="521"/>
        <v>0</v>
      </c>
      <c r="AA732" s="59">
        <f t="shared" si="521"/>
        <v>0</v>
      </c>
      <c r="AB732" s="59">
        <f t="shared" ref="AB732:AE732" si="522">IF(AND($D732="prace rozwojowe",LataProjekcji&lt;=Koniec_PR,Modul_badawczo_rozwojowy=tak),ROUND(AB163,0),0)</f>
        <v>0</v>
      </c>
      <c r="AC732" s="59">
        <f t="shared" si="522"/>
        <v>0</v>
      </c>
      <c r="AD732" s="59">
        <f t="shared" si="522"/>
        <v>0</v>
      </c>
      <c r="AE732" s="59">
        <f t="shared" si="522"/>
        <v>0</v>
      </c>
    </row>
    <row r="733" spans="1:31" hidden="1">
      <c r="B733" s="58" t="str">
        <f t="shared" si="518"/>
        <v/>
      </c>
      <c r="C733" s="58" t="str">
        <f t="shared" si="518"/>
        <v/>
      </c>
      <c r="D733" s="58" t="str">
        <f t="shared" si="518"/>
        <v/>
      </c>
      <c r="E733" s="58"/>
      <c r="F733" s="58"/>
      <c r="G733" s="58"/>
      <c r="H733" s="58"/>
      <c r="I733" s="58"/>
      <c r="J733" s="59">
        <f t="shared" ref="J733:AA733" si="523">IF(AND($D733="prace rozwojowe",LataProjekcji&lt;=Koniec_PR,Modul_badawczo_rozwojowy=tak),ROUND(J164,0),0)</f>
        <v>0</v>
      </c>
      <c r="K733" s="59">
        <f t="shared" si="523"/>
        <v>0</v>
      </c>
      <c r="L733" s="59">
        <f t="shared" si="523"/>
        <v>0</v>
      </c>
      <c r="M733" s="59">
        <f t="shared" si="523"/>
        <v>0</v>
      </c>
      <c r="N733" s="59">
        <f t="shared" si="523"/>
        <v>0</v>
      </c>
      <c r="O733" s="59">
        <f t="shared" si="523"/>
        <v>0</v>
      </c>
      <c r="P733" s="59">
        <f t="shared" si="523"/>
        <v>0</v>
      </c>
      <c r="Q733" s="59">
        <f t="shared" si="523"/>
        <v>0</v>
      </c>
      <c r="R733" s="59">
        <f t="shared" si="523"/>
        <v>0</v>
      </c>
      <c r="S733" s="59">
        <f t="shared" si="523"/>
        <v>0</v>
      </c>
      <c r="T733" s="59">
        <f t="shared" si="523"/>
        <v>0</v>
      </c>
      <c r="U733" s="59">
        <f t="shared" si="523"/>
        <v>0</v>
      </c>
      <c r="V733" s="59">
        <f t="shared" si="523"/>
        <v>0</v>
      </c>
      <c r="W733" s="59">
        <f t="shared" si="523"/>
        <v>0</v>
      </c>
      <c r="X733" s="59">
        <f t="shared" si="523"/>
        <v>0</v>
      </c>
      <c r="Y733" s="59">
        <f t="shared" si="523"/>
        <v>0</v>
      </c>
      <c r="Z733" s="59">
        <f t="shared" si="523"/>
        <v>0</v>
      </c>
      <c r="AA733" s="59">
        <f t="shared" si="523"/>
        <v>0</v>
      </c>
      <c r="AB733" s="59">
        <f t="shared" ref="AB733:AE733" si="524">IF(AND($D733="prace rozwojowe",LataProjekcji&lt;=Koniec_PR,Modul_badawczo_rozwojowy=tak),ROUND(AB164,0),0)</f>
        <v>0</v>
      </c>
      <c r="AC733" s="59">
        <f t="shared" si="524"/>
        <v>0</v>
      </c>
      <c r="AD733" s="59">
        <f t="shared" si="524"/>
        <v>0</v>
      </c>
      <c r="AE733" s="59">
        <f t="shared" si="524"/>
        <v>0</v>
      </c>
    </row>
    <row r="734" spans="1:31" hidden="1">
      <c r="B734" s="58" t="str">
        <f t="shared" si="518"/>
        <v/>
      </c>
      <c r="C734" s="58" t="str">
        <f t="shared" si="518"/>
        <v/>
      </c>
      <c r="D734" s="58" t="str">
        <f t="shared" si="518"/>
        <v/>
      </c>
      <c r="E734" s="58"/>
      <c r="F734" s="58"/>
      <c r="G734" s="58"/>
      <c r="H734" s="58"/>
      <c r="I734" s="58"/>
      <c r="J734" s="59">
        <f t="shared" ref="J734:AA734" si="525">IF(AND($D734="prace rozwojowe",LataProjekcji&lt;=Koniec_PR,Modul_badawczo_rozwojowy=tak),ROUND(J165,0),0)</f>
        <v>0</v>
      </c>
      <c r="K734" s="59">
        <f t="shared" si="525"/>
        <v>0</v>
      </c>
      <c r="L734" s="59">
        <f t="shared" si="525"/>
        <v>0</v>
      </c>
      <c r="M734" s="59">
        <f t="shared" si="525"/>
        <v>0</v>
      </c>
      <c r="N734" s="59">
        <f t="shared" si="525"/>
        <v>0</v>
      </c>
      <c r="O734" s="59">
        <f t="shared" si="525"/>
        <v>0</v>
      </c>
      <c r="P734" s="59">
        <f t="shared" si="525"/>
        <v>0</v>
      </c>
      <c r="Q734" s="59">
        <f t="shared" si="525"/>
        <v>0</v>
      </c>
      <c r="R734" s="59">
        <f t="shared" si="525"/>
        <v>0</v>
      </c>
      <c r="S734" s="59">
        <f t="shared" si="525"/>
        <v>0</v>
      </c>
      <c r="T734" s="59">
        <f t="shared" si="525"/>
        <v>0</v>
      </c>
      <c r="U734" s="59">
        <f t="shared" si="525"/>
        <v>0</v>
      </c>
      <c r="V734" s="59">
        <f t="shared" si="525"/>
        <v>0</v>
      </c>
      <c r="W734" s="59">
        <f t="shared" si="525"/>
        <v>0</v>
      </c>
      <c r="X734" s="59">
        <f t="shared" si="525"/>
        <v>0</v>
      </c>
      <c r="Y734" s="59">
        <f t="shared" si="525"/>
        <v>0</v>
      </c>
      <c r="Z734" s="59">
        <f t="shared" si="525"/>
        <v>0</v>
      </c>
      <c r="AA734" s="59">
        <f t="shared" si="525"/>
        <v>0</v>
      </c>
      <c r="AB734" s="59">
        <f t="shared" ref="AB734:AE734" si="526">IF(AND($D734="prace rozwojowe",LataProjekcji&lt;=Koniec_PR,Modul_badawczo_rozwojowy=tak),ROUND(AB165,0),0)</f>
        <v>0</v>
      </c>
      <c r="AC734" s="59">
        <f t="shared" si="526"/>
        <v>0</v>
      </c>
      <c r="AD734" s="59">
        <f t="shared" si="526"/>
        <v>0</v>
      </c>
      <c r="AE734" s="59">
        <f t="shared" si="526"/>
        <v>0</v>
      </c>
    </row>
    <row r="735" spans="1:31" hidden="1">
      <c r="B735" s="58" t="str">
        <f t="shared" si="518"/>
        <v/>
      </c>
      <c r="C735" s="58" t="str">
        <f t="shared" si="518"/>
        <v/>
      </c>
      <c r="D735" s="58" t="str">
        <f t="shared" si="518"/>
        <v/>
      </c>
      <c r="E735" s="58"/>
      <c r="F735" s="58"/>
      <c r="G735" s="58"/>
      <c r="H735" s="58"/>
      <c r="I735" s="58"/>
      <c r="J735" s="59">
        <f t="shared" ref="J735:AA735" si="527">IF(AND($D735="prace rozwojowe",LataProjekcji&lt;=Koniec_PR,Modul_badawczo_rozwojowy=tak),ROUND(J166,0),0)</f>
        <v>0</v>
      </c>
      <c r="K735" s="59">
        <f t="shared" si="527"/>
        <v>0</v>
      </c>
      <c r="L735" s="59">
        <f t="shared" si="527"/>
        <v>0</v>
      </c>
      <c r="M735" s="59">
        <f t="shared" si="527"/>
        <v>0</v>
      </c>
      <c r="N735" s="59">
        <f t="shared" si="527"/>
        <v>0</v>
      </c>
      <c r="O735" s="59">
        <f t="shared" si="527"/>
        <v>0</v>
      </c>
      <c r="P735" s="59">
        <f t="shared" si="527"/>
        <v>0</v>
      </c>
      <c r="Q735" s="59">
        <f t="shared" si="527"/>
        <v>0</v>
      </c>
      <c r="R735" s="59">
        <f t="shared" si="527"/>
        <v>0</v>
      </c>
      <c r="S735" s="59">
        <f t="shared" si="527"/>
        <v>0</v>
      </c>
      <c r="T735" s="59">
        <f t="shared" si="527"/>
        <v>0</v>
      </c>
      <c r="U735" s="59">
        <f t="shared" si="527"/>
        <v>0</v>
      </c>
      <c r="V735" s="59">
        <f t="shared" si="527"/>
        <v>0</v>
      </c>
      <c r="W735" s="59">
        <f t="shared" si="527"/>
        <v>0</v>
      </c>
      <c r="X735" s="59">
        <f t="shared" si="527"/>
        <v>0</v>
      </c>
      <c r="Y735" s="59">
        <f t="shared" si="527"/>
        <v>0</v>
      </c>
      <c r="Z735" s="59">
        <f t="shared" si="527"/>
        <v>0</v>
      </c>
      <c r="AA735" s="59">
        <f t="shared" si="527"/>
        <v>0</v>
      </c>
      <c r="AB735" s="59">
        <f t="shared" ref="AB735:AE735" si="528">IF(AND($D735="prace rozwojowe",LataProjekcji&lt;=Koniec_PR,Modul_badawczo_rozwojowy=tak),ROUND(AB166,0),0)</f>
        <v>0</v>
      </c>
      <c r="AC735" s="59">
        <f t="shared" si="528"/>
        <v>0</v>
      </c>
      <c r="AD735" s="59">
        <f t="shared" si="528"/>
        <v>0</v>
      </c>
      <c r="AE735" s="59">
        <f t="shared" si="528"/>
        <v>0</v>
      </c>
    </row>
    <row r="736" spans="1:31" hidden="1">
      <c r="B736" s="58" t="str">
        <f t="shared" si="518"/>
        <v/>
      </c>
      <c r="C736" s="58" t="str">
        <f t="shared" si="518"/>
        <v/>
      </c>
      <c r="D736" s="58" t="str">
        <f t="shared" si="518"/>
        <v/>
      </c>
      <c r="E736" s="58"/>
      <c r="F736" s="58"/>
      <c r="G736" s="58"/>
      <c r="H736" s="58"/>
      <c r="I736" s="58"/>
      <c r="J736" s="59">
        <f t="shared" ref="J736:AA736" si="529">IF(AND($D736="prace rozwojowe",LataProjekcji&lt;=Koniec_PR,Modul_badawczo_rozwojowy=tak),ROUND(J167,0),0)</f>
        <v>0</v>
      </c>
      <c r="K736" s="59">
        <f t="shared" si="529"/>
        <v>0</v>
      </c>
      <c r="L736" s="59">
        <f t="shared" si="529"/>
        <v>0</v>
      </c>
      <c r="M736" s="59">
        <f t="shared" si="529"/>
        <v>0</v>
      </c>
      <c r="N736" s="59">
        <f t="shared" si="529"/>
        <v>0</v>
      </c>
      <c r="O736" s="59">
        <f t="shared" si="529"/>
        <v>0</v>
      </c>
      <c r="P736" s="59">
        <f t="shared" si="529"/>
        <v>0</v>
      </c>
      <c r="Q736" s="59">
        <f t="shared" si="529"/>
        <v>0</v>
      </c>
      <c r="R736" s="59">
        <f t="shared" si="529"/>
        <v>0</v>
      </c>
      <c r="S736" s="59">
        <f t="shared" si="529"/>
        <v>0</v>
      </c>
      <c r="T736" s="59">
        <f t="shared" si="529"/>
        <v>0</v>
      </c>
      <c r="U736" s="59">
        <f t="shared" si="529"/>
        <v>0</v>
      </c>
      <c r="V736" s="59">
        <f t="shared" si="529"/>
        <v>0</v>
      </c>
      <c r="W736" s="59">
        <f t="shared" si="529"/>
        <v>0</v>
      </c>
      <c r="X736" s="59">
        <f t="shared" si="529"/>
        <v>0</v>
      </c>
      <c r="Y736" s="59">
        <f t="shared" si="529"/>
        <v>0</v>
      </c>
      <c r="Z736" s="59">
        <f t="shared" si="529"/>
        <v>0</v>
      </c>
      <c r="AA736" s="59">
        <f t="shared" si="529"/>
        <v>0</v>
      </c>
      <c r="AB736" s="59">
        <f t="shared" ref="AB736:AE736" si="530">IF(AND($D736="prace rozwojowe",LataProjekcji&lt;=Koniec_PR,Modul_badawczo_rozwojowy=tak),ROUND(AB167,0),0)</f>
        <v>0</v>
      </c>
      <c r="AC736" s="59">
        <f t="shared" si="530"/>
        <v>0</v>
      </c>
      <c r="AD736" s="59">
        <f t="shared" si="530"/>
        <v>0</v>
      </c>
      <c r="AE736" s="59">
        <f t="shared" si="530"/>
        <v>0</v>
      </c>
    </row>
    <row r="737" spans="2:31" hidden="1">
      <c r="B737" s="58" t="str">
        <f t="shared" si="518"/>
        <v/>
      </c>
      <c r="C737" s="58" t="str">
        <f t="shared" si="518"/>
        <v/>
      </c>
      <c r="D737" s="58" t="str">
        <f t="shared" si="518"/>
        <v/>
      </c>
      <c r="E737" s="58"/>
      <c r="F737" s="58"/>
      <c r="G737" s="58"/>
      <c r="H737" s="58"/>
      <c r="I737" s="58"/>
      <c r="J737" s="59">
        <f t="shared" ref="J737:AA737" si="531">IF(AND($D737="prace rozwojowe",LataProjekcji&lt;=Koniec_PR,Modul_badawczo_rozwojowy=tak),ROUND(J168,0),0)</f>
        <v>0</v>
      </c>
      <c r="K737" s="59">
        <f t="shared" si="531"/>
        <v>0</v>
      </c>
      <c r="L737" s="59">
        <f t="shared" si="531"/>
        <v>0</v>
      </c>
      <c r="M737" s="59">
        <f t="shared" si="531"/>
        <v>0</v>
      </c>
      <c r="N737" s="59">
        <f t="shared" si="531"/>
        <v>0</v>
      </c>
      <c r="O737" s="59">
        <f t="shared" si="531"/>
        <v>0</v>
      </c>
      <c r="P737" s="59">
        <f t="shared" si="531"/>
        <v>0</v>
      </c>
      <c r="Q737" s="59">
        <f t="shared" si="531"/>
        <v>0</v>
      </c>
      <c r="R737" s="59">
        <f t="shared" si="531"/>
        <v>0</v>
      </c>
      <c r="S737" s="59">
        <f t="shared" si="531"/>
        <v>0</v>
      </c>
      <c r="T737" s="59">
        <f t="shared" si="531"/>
        <v>0</v>
      </c>
      <c r="U737" s="59">
        <f t="shared" si="531"/>
        <v>0</v>
      </c>
      <c r="V737" s="59">
        <f t="shared" si="531"/>
        <v>0</v>
      </c>
      <c r="W737" s="59">
        <f t="shared" si="531"/>
        <v>0</v>
      </c>
      <c r="X737" s="59">
        <f t="shared" si="531"/>
        <v>0</v>
      </c>
      <c r="Y737" s="59">
        <f t="shared" si="531"/>
        <v>0</v>
      </c>
      <c r="Z737" s="59">
        <f t="shared" si="531"/>
        <v>0</v>
      </c>
      <c r="AA737" s="59">
        <f t="shared" si="531"/>
        <v>0</v>
      </c>
      <c r="AB737" s="59">
        <f t="shared" ref="AB737:AE737" si="532">IF(AND($D737="prace rozwojowe",LataProjekcji&lt;=Koniec_PR,Modul_badawczo_rozwojowy=tak),ROUND(AB168,0),0)</f>
        <v>0</v>
      </c>
      <c r="AC737" s="59">
        <f t="shared" si="532"/>
        <v>0</v>
      </c>
      <c r="AD737" s="59">
        <f t="shared" si="532"/>
        <v>0</v>
      </c>
      <c r="AE737" s="59">
        <f t="shared" si="532"/>
        <v>0</v>
      </c>
    </row>
    <row r="738" spans="2:31" hidden="1">
      <c r="B738" s="58" t="str">
        <f t="shared" si="518"/>
        <v/>
      </c>
      <c r="C738" s="58" t="str">
        <f t="shared" si="518"/>
        <v/>
      </c>
      <c r="D738" s="58" t="str">
        <f t="shared" si="518"/>
        <v/>
      </c>
      <c r="E738" s="58"/>
      <c r="F738" s="58"/>
      <c r="G738" s="58"/>
      <c r="H738" s="58"/>
      <c r="I738" s="58"/>
      <c r="J738" s="59">
        <f t="shared" ref="J738:AA738" si="533">IF(AND($D738="prace rozwojowe",LataProjekcji&lt;=Koniec_PR,Modul_badawczo_rozwojowy=tak),ROUND(J169,0),0)</f>
        <v>0</v>
      </c>
      <c r="K738" s="59">
        <f t="shared" si="533"/>
        <v>0</v>
      </c>
      <c r="L738" s="59">
        <f t="shared" si="533"/>
        <v>0</v>
      </c>
      <c r="M738" s="59">
        <f t="shared" si="533"/>
        <v>0</v>
      </c>
      <c r="N738" s="59">
        <f t="shared" si="533"/>
        <v>0</v>
      </c>
      <c r="O738" s="59">
        <f t="shared" si="533"/>
        <v>0</v>
      </c>
      <c r="P738" s="59">
        <f t="shared" si="533"/>
        <v>0</v>
      </c>
      <c r="Q738" s="59">
        <f t="shared" si="533"/>
        <v>0</v>
      </c>
      <c r="R738" s="59">
        <f t="shared" si="533"/>
        <v>0</v>
      </c>
      <c r="S738" s="59">
        <f t="shared" si="533"/>
        <v>0</v>
      </c>
      <c r="T738" s="59">
        <f t="shared" si="533"/>
        <v>0</v>
      </c>
      <c r="U738" s="59">
        <f t="shared" si="533"/>
        <v>0</v>
      </c>
      <c r="V738" s="59">
        <f t="shared" si="533"/>
        <v>0</v>
      </c>
      <c r="W738" s="59">
        <f t="shared" si="533"/>
        <v>0</v>
      </c>
      <c r="X738" s="59">
        <f t="shared" si="533"/>
        <v>0</v>
      </c>
      <c r="Y738" s="59">
        <f t="shared" si="533"/>
        <v>0</v>
      </c>
      <c r="Z738" s="59">
        <f t="shared" si="533"/>
        <v>0</v>
      </c>
      <c r="AA738" s="59">
        <f t="shared" si="533"/>
        <v>0</v>
      </c>
      <c r="AB738" s="59">
        <f t="shared" ref="AB738:AE738" si="534">IF(AND($D738="prace rozwojowe",LataProjekcji&lt;=Koniec_PR,Modul_badawczo_rozwojowy=tak),ROUND(AB169,0),0)</f>
        <v>0</v>
      </c>
      <c r="AC738" s="59">
        <f t="shared" si="534"/>
        <v>0</v>
      </c>
      <c r="AD738" s="59">
        <f t="shared" si="534"/>
        <v>0</v>
      </c>
      <c r="AE738" s="59">
        <f t="shared" si="534"/>
        <v>0</v>
      </c>
    </row>
    <row r="739" spans="2:31" hidden="1">
      <c r="B739" s="58" t="str">
        <f t="shared" si="518"/>
        <v/>
      </c>
      <c r="C739" s="58" t="str">
        <f t="shared" si="518"/>
        <v/>
      </c>
      <c r="D739" s="58" t="str">
        <f t="shared" si="518"/>
        <v/>
      </c>
      <c r="E739" s="58"/>
      <c r="F739" s="58"/>
      <c r="G739" s="58"/>
      <c r="H739" s="58"/>
      <c r="I739" s="58"/>
      <c r="J739" s="59">
        <f t="shared" ref="J739:AA739" si="535">IF(AND($D739="prace rozwojowe",LataProjekcji&lt;=Koniec_PR,Modul_badawczo_rozwojowy=tak),ROUND(J170,0),0)</f>
        <v>0</v>
      </c>
      <c r="K739" s="59">
        <f t="shared" si="535"/>
        <v>0</v>
      </c>
      <c r="L739" s="59">
        <f t="shared" si="535"/>
        <v>0</v>
      </c>
      <c r="M739" s="59">
        <f t="shared" si="535"/>
        <v>0</v>
      </c>
      <c r="N739" s="59">
        <f t="shared" si="535"/>
        <v>0</v>
      </c>
      <c r="O739" s="59">
        <f t="shared" si="535"/>
        <v>0</v>
      </c>
      <c r="P739" s="59">
        <f t="shared" si="535"/>
        <v>0</v>
      </c>
      <c r="Q739" s="59">
        <f t="shared" si="535"/>
        <v>0</v>
      </c>
      <c r="R739" s="59">
        <f t="shared" si="535"/>
        <v>0</v>
      </c>
      <c r="S739" s="59">
        <f t="shared" si="535"/>
        <v>0</v>
      </c>
      <c r="T739" s="59">
        <f t="shared" si="535"/>
        <v>0</v>
      </c>
      <c r="U739" s="59">
        <f t="shared" si="535"/>
        <v>0</v>
      </c>
      <c r="V739" s="59">
        <f t="shared" si="535"/>
        <v>0</v>
      </c>
      <c r="W739" s="59">
        <f t="shared" si="535"/>
        <v>0</v>
      </c>
      <c r="X739" s="59">
        <f t="shared" si="535"/>
        <v>0</v>
      </c>
      <c r="Y739" s="59">
        <f t="shared" si="535"/>
        <v>0</v>
      </c>
      <c r="Z739" s="59">
        <f t="shared" si="535"/>
        <v>0</v>
      </c>
      <c r="AA739" s="59">
        <f t="shared" si="535"/>
        <v>0</v>
      </c>
      <c r="AB739" s="59">
        <f t="shared" ref="AB739:AE739" si="536">IF(AND($D739="prace rozwojowe",LataProjekcji&lt;=Koniec_PR,Modul_badawczo_rozwojowy=tak),ROUND(AB170,0),0)</f>
        <v>0</v>
      </c>
      <c r="AC739" s="59">
        <f t="shared" si="536"/>
        <v>0</v>
      </c>
      <c r="AD739" s="59">
        <f t="shared" si="536"/>
        <v>0</v>
      </c>
      <c r="AE739" s="59">
        <f t="shared" si="536"/>
        <v>0</v>
      </c>
    </row>
    <row r="740" spans="2:31" hidden="1">
      <c r="B740" s="58" t="str">
        <f t="shared" si="518"/>
        <v/>
      </c>
      <c r="C740" s="58" t="str">
        <f t="shared" si="518"/>
        <v/>
      </c>
      <c r="D740" s="58" t="str">
        <f t="shared" si="518"/>
        <v/>
      </c>
      <c r="E740" s="58"/>
      <c r="F740" s="58"/>
      <c r="G740" s="58"/>
      <c r="H740" s="58"/>
      <c r="I740" s="58"/>
      <c r="J740" s="59">
        <f t="shared" ref="J740:AA740" si="537">IF(AND($D740="prace rozwojowe",LataProjekcji&lt;=Koniec_PR,Modul_badawczo_rozwojowy=tak),ROUND(J171,0),0)</f>
        <v>0</v>
      </c>
      <c r="K740" s="59">
        <f t="shared" si="537"/>
        <v>0</v>
      </c>
      <c r="L740" s="59">
        <f t="shared" si="537"/>
        <v>0</v>
      </c>
      <c r="M740" s="59">
        <f t="shared" si="537"/>
        <v>0</v>
      </c>
      <c r="N740" s="59">
        <f t="shared" si="537"/>
        <v>0</v>
      </c>
      <c r="O740" s="59">
        <f t="shared" si="537"/>
        <v>0</v>
      </c>
      <c r="P740" s="59">
        <f t="shared" si="537"/>
        <v>0</v>
      </c>
      <c r="Q740" s="59">
        <f t="shared" si="537"/>
        <v>0</v>
      </c>
      <c r="R740" s="59">
        <f t="shared" si="537"/>
        <v>0</v>
      </c>
      <c r="S740" s="59">
        <f t="shared" si="537"/>
        <v>0</v>
      </c>
      <c r="T740" s="59">
        <f t="shared" si="537"/>
        <v>0</v>
      </c>
      <c r="U740" s="59">
        <f t="shared" si="537"/>
        <v>0</v>
      </c>
      <c r="V740" s="59">
        <f t="shared" si="537"/>
        <v>0</v>
      </c>
      <c r="W740" s="59">
        <f t="shared" si="537"/>
        <v>0</v>
      </c>
      <c r="X740" s="59">
        <f t="shared" si="537"/>
        <v>0</v>
      </c>
      <c r="Y740" s="59">
        <f t="shared" si="537"/>
        <v>0</v>
      </c>
      <c r="Z740" s="59">
        <f t="shared" si="537"/>
        <v>0</v>
      </c>
      <c r="AA740" s="59">
        <f t="shared" si="537"/>
        <v>0</v>
      </c>
      <c r="AB740" s="59">
        <f t="shared" ref="AB740:AE740" si="538">IF(AND($D740="prace rozwojowe",LataProjekcji&lt;=Koniec_PR,Modul_badawczo_rozwojowy=tak),ROUND(AB171,0),0)</f>
        <v>0</v>
      </c>
      <c r="AC740" s="59">
        <f t="shared" si="538"/>
        <v>0</v>
      </c>
      <c r="AD740" s="59">
        <f t="shared" si="538"/>
        <v>0</v>
      </c>
      <c r="AE740" s="59">
        <f t="shared" si="538"/>
        <v>0</v>
      </c>
    </row>
    <row r="741" spans="2:31" hidden="1">
      <c r="B741" s="58" t="str">
        <f t="shared" si="518"/>
        <v/>
      </c>
      <c r="C741" s="58" t="str">
        <f t="shared" si="518"/>
        <v/>
      </c>
      <c r="D741" s="58" t="str">
        <f t="shared" si="518"/>
        <v/>
      </c>
      <c r="E741" s="58"/>
      <c r="F741" s="58"/>
      <c r="G741" s="58"/>
      <c r="H741" s="58"/>
      <c r="I741" s="58"/>
      <c r="J741" s="59">
        <f t="shared" ref="J741:AA741" si="539">IF(AND($D741="prace rozwojowe",LataProjekcji&lt;=Koniec_PR,Modul_badawczo_rozwojowy=tak),ROUND(J172,0),0)</f>
        <v>0</v>
      </c>
      <c r="K741" s="59">
        <f t="shared" si="539"/>
        <v>0</v>
      </c>
      <c r="L741" s="59">
        <f t="shared" si="539"/>
        <v>0</v>
      </c>
      <c r="M741" s="59">
        <f t="shared" si="539"/>
        <v>0</v>
      </c>
      <c r="N741" s="59">
        <f t="shared" si="539"/>
        <v>0</v>
      </c>
      <c r="O741" s="59">
        <f t="shared" si="539"/>
        <v>0</v>
      </c>
      <c r="P741" s="59">
        <f t="shared" si="539"/>
        <v>0</v>
      </c>
      <c r="Q741" s="59">
        <f t="shared" si="539"/>
        <v>0</v>
      </c>
      <c r="R741" s="59">
        <f t="shared" si="539"/>
        <v>0</v>
      </c>
      <c r="S741" s="59">
        <f t="shared" si="539"/>
        <v>0</v>
      </c>
      <c r="T741" s="59">
        <f t="shared" si="539"/>
        <v>0</v>
      </c>
      <c r="U741" s="59">
        <f t="shared" si="539"/>
        <v>0</v>
      </c>
      <c r="V741" s="59">
        <f t="shared" si="539"/>
        <v>0</v>
      </c>
      <c r="W741" s="59">
        <f t="shared" si="539"/>
        <v>0</v>
      </c>
      <c r="X741" s="59">
        <f t="shared" si="539"/>
        <v>0</v>
      </c>
      <c r="Y741" s="59">
        <f t="shared" si="539"/>
        <v>0</v>
      </c>
      <c r="Z741" s="59">
        <f t="shared" si="539"/>
        <v>0</v>
      </c>
      <c r="AA741" s="59">
        <f t="shared" si="539"/>
        <v>0</v>
      </c>
      <c r="AB741" s="59">
        <f t="shared" ref="AB741:AE741" si="540">IF(AND($D741="prace rozwojowe",LataProjekcji&lt;=Koniec_PR,Modul_badawczo_rozwojowy=tak),ROUND(AB172,0),0)</f>
        <v>0</v>
      </c>
      <c r="AC741" s="59">
        <f t="shared" si="540"/>
        <v>0</v>
      </c>
      <c r="AD741" s="59">
        <f t="shared" si="540"/>
        <v>0</v>
      </c>
      <c r="AE741" s="59">
        <f t="shared" si="540"/>
        <v>0</v>
      </c>
    </row>
    <row r="742" spans="2:31" hidden="1">
      <c r="B742" s="58" t="str">
        <f t="shared" si="518"/>
        <v/>
      </c>
      <c r="C742" s="58" t="str">
        <f t="shared" si="518"/>
        <v/>
      </c>
      <c r="D742" s="58" t="str">
        <f t="shared" si="518"/>
        <v/>
      </c>
      <c r="E742" s="58"/>
      <c r="F742" s="58"/>
      <c r="G742" s="58"/>
      <c r="H742" s="58"/>
      <c r="I742" s="58"/>
      <c r="J742" s="59">
        <f t="shared" ref="J742:AA742" si="541">IF(AND($D742="prace rozwojowe",LataProjekcji&lt;=Koniec_PR,Modul_badawczo_rozwojowy=tak),ROUND(J173,0),0)</f>
        <v>0</v>
      </c>
      <c r="K742" s="59">
        <f t="shared" si="541"/>
        <v>0</v>
      </c>
      <c r="L742" s="59">
        <f t="shared" si="541"/>
        <v>0</v>
      </c>
      <c r="M742" s="59">
        <f t="shared" si="541"/>
        <v>0</v>
      </c>
      <c r="N742" s="59">
        <f t="shared" si="541"/>
        <v>0</v>
      </c>
      <c r="O742" s="59">
        <f t="shared" si="541"/>
        <v>0</v>
      </c>
      <c r="P742" s="59">
        <f t="shared" si="541"/>
        <v>0</v>
      </c>
      <c r="Q742" s="59">
        <f t="shared" si="541"/>
        <v>0</v>
      </c>
      <c r="R742" s="59">
        <f t="shared" si="541"/>
        <v>0</v>
      </c>
      <c r="S742" s="59">
        <f t="shared" si="541"/>
        <v>0</v>
      </c>
      <c r="T742" s="59">
        <f t="shared" si="541"/>
        <v>0</v>
      </c>
      <c r="U742" s="59">
        <f t="shared" si="541"/>
        <v>0</v>
      </c>
      <c r="V742" s="59">
        <f t="shared" si="541"/>
        <v>0</v>
      </c>
      <c r="W742" s="59">
        <f t="shared" si="541"/>
        <v>0</v>
      </c>
      <c r="X742" s="59">
        <f t="shared" si="541"/>
        <v>0</v>
      </c>
      <c r="Y742" s="59">
        <f t="shared" si="541"/>
        <v>0</v>
      </c>
      <c r="Z742" s="59">
        <f t="shared" si="541"/>
        <v>0</v>
      </c>
      <c r="AA742" s="59">
        <f t="shared" si="541"/>
        <v>0</v>
      </c>
      <c r="AB742" s="59">
        <f t="shared" ref="AB742:AE742" si="542">IF(AND($D742="prace rozwojowe",LataProjekcji&lt;=Koniec_PR,Modul_badawczo_rozwojowy=tak),ROUND(AB173,0),0)</f>
        <v>0</v>
      </c>
      <c r="AC742" s="59">
        <f t="shared" si="542"/>
        <v>0</v>
      </c>
      <c r="AD742" s="59">
        <f t="shared" si="542"/>
        <v>0</v>
      </c>
      <c r="AE742" s="59">
        <f t="shared" si="542"/>
        <v>0</v>
      </c>
    </row>
    <row r="743" spans="2:31" hidden="1">
      <c r="B743" s="58" t="str">
        <f t="shared" si="518"/>
        <v/>
      </c>
      <c r="C743" s="58" t="str">
        <f t="shared" si="518"/>
        <v/>
      </c>
      <c r="D743" s="58" t="str">
        <f t="shared" si="518"/>
        <v/>
      </c>
      <c r="E743" s="58"/>
      <c r="F743" s="58"/>
      <c r="G743" s="58"/>
      <c r="H743" s="58"/>
      <c r="I743" s="58"/>
      <c r="J743" s="59">
        <f t="shared" ref="J743:AA743" si="543">IF(AND($D743="prace rozwojowe",LataProjekcji&lt;=Koniec_PR,Modul_badawczo_rozwojowy=tak),ROUND(J174,0),0)</f>
        <v>0</v>
      </c>
      <c r="K743" s="59">
        <f t="shared" si="543"/>
        <v>0</v>
      </c>
      <c r="L743" s="59">
        <f t="shared" si="543"/>
        <v>0</v>
      </c>
      <c r="M743" s="59">
        <f t="shared" si="543"/>
        <v>0</v>
      </c>
      <c r="N743" s="59">
        <f t="shared" si="543"/>
        <v>0</v>
      </c>
      <c r="O743" s="59">
        <f t="shared" si="543"/>
        <v>0</v>
      </c>
      <c r="P743" s="59">
        <f t="shared" si="543"/>
        <v>0</v>
      </c>
      <c r="Q743" s="59">
        <f t="shared" si="543"/>
        <v>0</v>
      </c>
      <c r="R743" s="59">
        <f t="shared" si="543"/>
        <v>0</v>
      </c>
      <c r="S743" s="59">
        <f t="shared" si="543"/>
        <v>0</v>
      </c>
      <c r="T743" s="59">
        <f t="shared" si="543"/>
        <v>0</v>
      </c>
      <c r="U743" s="59">
        <f t="shared" si="543"/>
        <v>0</v>
      </c>
      <c r="V743" s="59">
        <f t="shared" si="543"/>
        <v>0</v>
      </c>
      <c r="W743" s="59">
        <f t="shared" si="543"/>
        <v>0</v>
      </c>
      <c r="X743" s="59">
        <f t="shared" si="543"/>
        <v>0</v>
      </c>
      <c r="Y743" s="59">
        <f t="shared" si="543"/>
        <v>0</v>
      </c>
      <c r="Z743" s="59">
        <f t="shared" si="543"/>
        <v>0</v>
      </c>
      <c r="AA743" s="59">
        <f t="shared" si="543"/>
        <v>0</v>
      </c>
      <c r="AB743" s="59">
        <f t="shared" ref="AB743:AE743" si="544">IF(AND($D743="prace rozwojowe",LataProjekcji&lt;=Koniec_PR,Modul_badawczo_rozwojowy=tak),ROUND(AB174,0),0)</f>
        <v>0</v>
      </c>
      <c r="AC743" s="59">
        <f t="shared" si="544"/>
        <v>0</v>
      </c>
      <c r="AD743" s="59">
        <f t="shared" si="544"/>
        <v>0</v>
      </c>
      <c r="AE743" s="59">
        <f t="shared" si="544"/>
        <v>0</v>
      </c>
    </row>
    <row r="744" spans="2:31" hidden="1">
      <c r="B744" s="58" t="str">
        <f t="shared" si="518"/>
        <v/>
      </c>
      <c r="C744" s="58" t="str">
        <f t="shared" si="518"/>
        <v/>
      </c>
      <c r="D744" s="58" t="str">
        <f t="shared" si="518"/>
        <v/>
      </c>
      <c r="E744" s="58"/>
      <c r="F744" s="58"/>
      <c r="G744" s="58"/>
      <c r="H744" s="58"/>
      <c r="I744" s="58"/>
      <c r="J744" s="59">
        <f t="shared" ref="J744:AA744" si="545">IF(AND($D744="prace rozwojowe",LataProjekcji&lt;=Koniec_PR,Modul_badawczo_rozwojowy=tak),ROUND(J175,0),0)</f>
        <v>0</v>
      </c>
      <c r="K744" s="59">
        <f t="shared" si="545"/>
        <v>0</v>
      </c>
      <c r="L744" s="59">
        <f t="shared" si="545"/>
        <v>0</v>
      </c>
      <c r="M744" s="59">
        <f t="shared" si="545"/>
        <v>0</v>
      </c>
      <c r="N744" s="59">
        <f t="shared" si="545"/>
        <v>0</v>
      </c>
      <c r="O744" s="59">
        <f t="shared" si="545"/>
        <v>0</v>
      </c>
      <c r="P744" s="59">
        <f t="shared" si="545"/>
        <v>0</v>
      </c>
      <c r="Q744" s="59">
        <f t="shared" si="545"/>
        <v>0</v>
      </c>
      <c r="R744" s="59">
        <f t="shared" si="545"/>
        <v>0</v>
      </c>
      <c r="S744" s="59">
        <f t="shared" si="545"/>
        <v>0</v>
      </c>
      <c r="T744" s="59">
        <f t="shared" si="545"/>
        <v>0</v>
      </c>
      <c r="U744" s="59">
        <f t="shared" si="545"/>
        <v>0</v>
      </c>
      <c r="V744" s="59">
        <f t="shared" si="545"/>
        <v>0</v>
      </c>
      <c r="W744" s="59">
        <f t="shared" si="545"/>
        <v>0</v>
      </c>
      <c r="X744" s="59">
        <f t="shared" si="545"/>
        <v>0</v>
      </c>
      <c r="Y744" s="59">
        <f t="shared" si="545"/>
        <v>0</v>
      </c>
      <c r="Z744" s="59">
        <f t="shared" si="545"/>
        <v>0</v>
      </c>
      <c r="AA744" s="59">
        <f t="shared" si="545"/>
        <v>0</v>
      </c>
      <c r="AB744" s="59">
        <f t="shared" ref="AB744:AE744" si="546">IF(AND($D744="prace rozwojowe",LataProjekcji&lt;=Koniec_PR,Modul_badawczo_rozwojowy=tak),ROUND(AB175,0),0)</f>
        <v>0</v>
      </c>
      <c r="AC744" s="59">
        <f t="shared" si="546"/>
        <v>0</v>
      </c>
      <c r="AD744" s="59">
        <f t="shared" si="546"/>
        <v>0</v>
      </c>
      <c r="AE744" s="59">
        <f t="shared" si="546"/>
        <v>0</v>
      </c>
    </row>
    <row r="745" spans="2:31" hidden="1">
      <c r="B745" s="58" t="str">
        <f t="shared" si="518"/>
        <v/>
      </c>
      <c r="C745" s="58" t="str">
        <f t="shared" si="518"/>
        <v/>
      </c>
      <c r="D745" s="58" t="str">
        <f t="shared" si="518"/>
        <v/>
      </c>
      <c r="E745" s="58"/>
      <c r="F745" s="58"/>
      <c r="G745" s="58"/>
      <c r="H745" s="58"/>
      <c r="I745" s="58"/>
      <c r="J745" s="59">
        <f t="shared" ref="J745:AA745" si="547">IF(AND($D745="prace rozwojowe",LataProjekcji&lt;=Koniec_PR,Modul_badawczo_rozwojowy=tak),ROUND(J176,0),0)</f>
        <v>0</v>
      </c>
      <c r="K745" s="59">
        <f t="shared" si="547"/>
        <v>0</v>
      </c>
      <c r="L745" s="59">
        <f t="shared" si="547"/>
        <v>0</v>
      </c>
      <c r="M745" s="59">
        <f t="shared" si="547"/>
        <v>0</v>
      </c>
      <c r="N745" s="59">
        <f t="shared" si="547"/>
        <v>0</v>
      </c>
      <c r="O745" s="59">
        <f t="shared" si="547"/>
        <v>0</v>
      </c>
      <c r="P745" s="59">
        <f t="shared" si="547"/>
        <v>0</v>
      </c>
      <c r="Q745" s="59">
        <f t="shared" si="547"/>
        <v>0</v>
      </c>
      <c r="R745" s="59">
        <f t="shared" si="547"/>
        <v>0</v>
      </c>
      <c r="S745" s="59">
        <f t="shared" si="547"/>
        <v>0</v>
      </c>
      <c r="T745" s="59">
        <f t="shared" si="547"/>
        <v>0</v>
      </c>
      <c r="U745" s="59">
        <f t="shared" si="547"/>
        <v>0</v>
      </c>
      <c r="V745" s="59">
        <f t="shared" si="547"/>
        <v>0</v>
      </c>
      <c r="W745" s="59">
        <f t="shared" si="547"/>
        <v>0</v>
      </c>
      <c r="X745" s="59">
        <f t="shared" si="547"/>
        <v>0</v>
      </c>
      <c r="Y745" s="59">
        <f t="shared" si="547"/>
        <v>0</v>
      </c>
      <c r="Z745" s="59">
        <f t="shared" si="547"/>
        <v>0</v>
      </c>
      <c r="AA745" s="59">
        <f t="shared" si="547"/>
        <v>0</v>
      </c>
      <c r="AB745" s="59">
        <f t="shared" ref="AB745:AE745" si="548">IF(AND($D745="prace rozwojowe",LataProjekcji&lt;=Koniec_PR,Modul_badawczo_rozwojowy=tak),ROUND(AB176,0),0)</f>
        <v>0</v>
      </c>
      <c r="AC745" s="59">
        <f t="shared" si="548"/>
        <v>0</v>
      </c>
      <c r="AD745" s="59">
        <f t="shared" si="548"/>
        <v>0</v>
      </c>
      <c r="AE745" s="59">
        <f t="shared" si="548"/>
        <v>0</v>
      </c>
    </row>
    <row r="746" spans="2:31" hidden="1">
      <c r="B746" s="58" t="str">
        <f t="shared" si="518"/>
        <v/>
      </c>
      <c r="C746" s="58" t="str">
        <f t="shared" si="518"/>
        <v/>
      </c>
      <c r="D746" s="58" t="str">
        <f t="shared" si="518"/>
        <v/>
      </c>
      <c r="E746" s="58"/>
      <c r="F746" s="58"/>
      <c r="G746" s="58"/>
      <c r="H746" s="58"/>
      <c r="I746" s="58"/>
      <c r="J746" s="59">
        <f t="shared" ref="J746:AA746" si="549">IF(AND($D746="prace rozwojowe",LataProjekcji&lt;=Koniec_PR,Modul_badawczo_rozwojowy=tak),ROUND(J177,0),0)</f>
        <v>0</v>
      </c>
      <c r="K746" s="59">
        <f t="shared" si="549"/>
        <v>0</v>
      </c>
      <c r="L746" s="59">
        <f t="shared" si="549"/>
        <v>0</v>
      </c>
      <c r="M746" s="59">
        <f t="shared" si="549"/>
        <v>0</v>
      </c>
      <c r="N746" s="59">
        <f t="shared" si="549"/>
        <v>0</v>
      </c>
      <c r="O746" s="59">
        <f t="shared" si="549"/>
        <v>0</v>
      </c>
      <c r="P746" s="59">
        <f t="shared" si="549"/>
        <v>0</v>
      </c>
      <c r="Q746" s="59">
        <f t="shared" si="549"/>
        <v>0</v>
      </c>
      <c r="R746" s="59">
        <f t="shared" si="549"/>
        <v>0</v>
      </c>
      <c r="S746" s="59">
        <f t="shared" si="549"/>
        <v>0</v>
      </c>
      <c r="T746" s="59">
        <f t="shared" si="549"/>
        <v>0</v>
      </c>
      <c r="U746" s="59">
        <f t="shared" si="549"/>
        <v>0</v>
      </c>
      <c r="V746" s="59">
        <f t="shared" si="549"/>
        <v>0</v>
      </c>
      <c r="W746" s="59">
        <f t="shared" si="549"/>
        <v>0</v>
      </c>
      <c r="X746" s="59">
        <f t="shared" si="549"/>
        <v>0</v>
      </c>
      <c r="Y746" s="59">
        <f t="shared" si="549"/>
        <v>0</v>
      </c>
      <c r="Z746" s="59">
        <f t="shared" si="549"/>
        <v>0</v>
      </c>
      <c r="AA746" s="59">
        <f t="shared" si="549"/>
        <v>0</v>
      </c>
      <c r="AB746" s="59">
        <f t="shared" ref="AB746:AE746" si="550">IF(AND($D746="prace rozwojowe",LataProjekcji&lt;=Koniec_PR,Modul_badawczo_rozwojowy=tak),ROUND(AB177,0),0)</f>
        <v>0</v>
      </c>
      <c r="AC746" s="59">
        <f t="shared" si="550"/>
        <v>0</v>
      </c>
      <c r="AD746" s="59">
        <f t="shared" si="550"/>
        <v>0</v>
      </c>
      <c r="AE746" s="59">
        <f t="shared" si="550"/>
        <v>0</v>
      </c>
    </row>
    <row r="747" spans="2:31" hidden="1">
      <c r="B747" s="58" t="str">
        <f t="shared" si="518"/>
        <v/>
      </c>
      <c r="C747" s="58" t="str">
        <f t="shared" si="518"/>
        <v/>
      </c>
      <c r="D747" s="58" t="str">
        <f t="shared" si="518"/>
        <v/>
      </c>
      <c r="E747" s="58"/>
      <c r="F747" s="58"/>
      <c r="G747" s="58"/>
      <c r="H747" s="58"/>
      <c r="I747" s="58"/>
      <c r="J747" s="59">
        <f t="shared" ref="J747:AA747" si="551">IF(AND($D747="prace rozwojowe",LataProjekcji&lt;=Koniec_PR,Modul_badawczo_rozwojowy=tak),ROUND(J178,0),0)</f>
        <v>0</v>
      </c>
      <c r="K747" s="59">
        <f t="shared" si="551"/>
        <v>0</v>
      </c>
      <c r="L747" s="59">
        <f t="shared" si="551"/>
        <v>0</v>
      </c>
      <c r="M747" s="59">
        <f t="shared" si="551"/>
        <v>0</v>
      </c>
      <c r="N747" s="59">
        <f t="shared" si="551"/>
        <v>0</v>
      </c>
      <c r="O747" s="59">
        <f t="shared" si="551"/>
        <v>0</v>
      </c>
      <c r="P747" s="59">
        <f t="shared" si="551"/>
        <v>0</v>
      </c>
      <c r="Q747" s="59">
        <f t="shared" si="551"/>
        <v>0</v>
      </c>
      <c r="R747" s="59">
        <f t="shared" si="551"/>
        <v>0</v>
      </c>
      <c r="S747" s="59">
        <f t="shared" si="551"/>
        <v>0</v>
      </c>
      <c r="T747" s="59">
        <f t="shared" si="551"/>
        <v>0</v>
      </c>
      <c r="U747" s="59">
        <f t="shared" si="551"/>
        <v>0</v>
      </c>
      <c r="V747" s="59">
        <f t="shared" si="551"/>
        <v>0</v>
      </c>
      <c r="W747" s="59">
        <f t="shared" si="551"/>
        <v>0</v>
      </c>
      <c r="X747" s="59">
        <f t="shared" si="551"/>
        <v>0</v>
      </c>
      <c r="Y747" s="59">
        <f t="shared" si="551"/>
        <v>0</v>
      </c>
      <c r="Z747" s="59">
        <f t="shared" si="551"/>
        <v>0</v>
      </c>
      <c r="AA747" s="59">
        <f t="shared" si="551"/>
        <v>0</v>
      </c>
      <c r="AB747" s="59">
        <f t="shared" ref="AB747:AE747" si="552">IF(AND($D747="prace rozwojowe",LataProjekcji&lt;=Koniec_PR,Modul_badawczo_rozwojowy=tak),ROUND(AB178,0),0)</f>
        <v>0</v>
      </c>
      <c r="AC747" s="59">
        <f t="shared" si="552"/>
        <v>0</v>
      </c>
      <c r="AD747" s="59">
        <f t="shared" si="552"/>
        <v>0</v>
      </c>
      <c r="AE747" s="59">
        <f t="shared" si="552"/>
        <v>0</v>
      </c>
    </row>
    <row r="748" spans="2:31" hidden="1">
      <c r="B748" s="58" t="str">
        <f t="shared" si="518"/>
        <v/>
      </c>
      <c r="C748" s="58" t="str">
        <f t="shared" si="518"/>
        <v/>
      </c>
      <c r="D748" s="58" t="str">
        <f t="shared" si="518"/>
        <v/>
      </c>
      <c r="E748" s="58"/>
      <c r="F748" s="58"/>
      <c r="G748" s="58"/>
      <c r="H748" s="58"/>
      <c r="I748" s="58"/>
      <c r="J748" s="59">
        <f t="shared" ref="J748:AA748" si="553">IF(AND($D748="prace rozwojowe",LataProjekcji&lt;=Koniec_PR,Modul_badawczo_rozwojowy=tak),ROUND(J179,0),0)</f>
        <v>0</v>
      </c>
      <c r="K748" s="59">
        <f t="shared" si="553"/>
        <v>0</v>
      </c>
      <c r="L748" s="59">
        <f t="shared" si="553"/>
        <v>0</v>
      </c>
      <c r="M748" s="59">
        <f t="shared" si="553"/>
        <v>0</v>
      </c>
      <c r="N748" s="59">
        <f t="shared" si="553"/>
        <v>0</v>
      </c>
      <c r="O748" s="59">
        <f t="shared" si="553"/>
        <v>0</v>
      </c>
      <c r="P748" s="59">
        <f t="shared" si="553"/>
        <v>0</v>
      </c>
      <c r="Q748" s="59">
        <f t="shared" si="553"/>
        <v>0</v>
      </c>
      <c r="R748" s="59">
        <f t="shared" si="553"/>
        <v>0</v>
      </c>
      <c r="S748" s="59">
        <f t="shared" si="553"/>
        <v>0</v>
      </c>
      <c r="T748" s="59">
        <f t="shared" si="553"/>
        <v>0</v>
      </c>
      <c r="U748" s="59">
        <f t="shared" si="553"/>
        <v>0</v>
      </c>
      <c r="V748" s="59">
        <f t="shared" si="553"/>
        <v>0</v>
      </c>
      <c r="W748" s="59">
        <f t="shared" si="553"/>
        <v>0</v>
      </c>
      <c r="X748" s="59">
        <f t="shared" si="553"/>
        <v>0</v>
      </c>
      <c r="Y748" s="59">
        <f t="shared" si="553"/>
        <v>0</v>
      </c>
      <c r="Z748" s="59">
        <f t="shared" si="553"/>
        <v>0</v>
      </c>
      <c r="AA748" s="59">
        <f t="shared" si="553"/>
        <v>0</v>
      </c>
      <c r="AB748" s="59">
        <f t="shared" ref="AB748:AE748" si="554">IF(AND($D748="prace rozwojowe",LataProjekcji&lt;=Koniec_PR,Modul_badawczo_rozwojowy=tak),ROUND(AB179,0),0)</f>
        <v>0</v>
      </c>
      <c r="AC748" s="59">
        <f t="shared" si="554"/>
        <v>0</v>
      </c>
      <c r="AD748" s="59">
        <f t="shared" si="554"/>
        <v>0</v>
      </c>
      <c r="AE748" s="59">
        <f t="shared" si="554"/>
        <v>0</v>
      </c>
    </row>
    <row r="749" spans="2:31" hidden="1">
      <c r="B749" s="58" t="str">
        <f t="shared" si="518"/>
        <v/>
      </c>
      <c r="C749" s="58" t="str">
        <f t="shared" si="518"/>
        <v/>
      </c>
      <c r="D749" s="58" t="str">
        <f t="shared" si="518"/>
        <v/>
      </c>
      <c r="E749" s="58"/>
      <c r="F749" s="58"/>
      <c r="G749" s="58"/>
      <c r="H749" s="58"/>
      <c r="I749" s="58"/>
      <c r="J749" s="59">
        <f t="shared" ref="J749:AA749" si="555">IF(AND($D749="prace rozwojowe",LataProjekcji&lt;=Koniec_PR,Modul_badawczo_rozwojowy=tak),ROUND(J180,0),0)</f>
        <v>0</v>
      </c>
      <c r="K749" s="59">
        <f t="shared" si="555"/>
        <v>0</v>
      </c>
      <c r="L749" s="59">
        <f t="shared" si="555"/>
        <v>0</v>
      </c>
      <c r="M749" s="59">
        <f t="shared" si="555"/>
        <v>0</v>
      </c>
      <c r="N749" s="59">
        <f t="shared" si="555"/>
        <v>0</v>
      </c>
      <c r="O749" s="59">
        <f t="shared" si="555"/>
        <v>0</v>
      </c>
      <c r="P749" s="59">
        <f t="shared" si="555"/>
        <v>0</v>
      </c>
      <c r="Q749" s="59">
        <f t="shared" si="555"/>
        <v>0</v>
      </c>
      <c r="R749" s="59">
        <f t="shared" si="555"/>
        <v>0</v>
      </c>
      <c r="S749" s="59">
        <f t="shared" si="555"/>
        <v>0</v>
      </c>
      <c r="T749" s="59">
        <f t="shared" si="555"/>
        <v>0</v>
      </c>
      <c r="U749" s="59">
        <f t="shared" si="555"/>
        <v>0</v>
      </c>
      <c r="V749" s="59">
        <f t="shared" si="555"/>
        <v>0</v>
      </c>
      <c r="W749" s="59">
        <f t="shared" si="555"/>
        <v>0</v>
      </c>
      <c r="X749" s="59">
        <f t="shared" si="555"/>
        <v>0</v>
      </c>
      <c r="Y749" s="59">
        <f t="shared" si="555"/>
        <v>0</v>
      </c>
      <c r="Z749" s="59">
        <f t="shared" si="555"/>
        <v>0</v>
      </c>
      <c r="AA749" s="59">
        <f t="shared" si="555"/>
        <v>0</v>
      </c>
      <c r="AB749" s="59">
        <f t="shared" ref="AB749:AE749" si="556">IF(AND($D749="prace rozwojowe",LataProjekcji&lt;=Koniec_PR,Modul_badawczo_rozwojowy=tak),ROUND(AB180,0),0)</f>
        <v>0</v>
      </c>
      <c r="AC749" s="59">
        <f t="shared" si="556"/>
        <v>0</v>
      </c>
      <c r="AD749" s="59">
        <f t="shared" si="556"/>
        <v>0</v>
      </c>
      <c r="AE749" s="59">
        <f t="shared" si="556"/>
        <v>0</v>
      </c>
    </row>
    <row r="750" spans="2:31" hidden="1">
      <c r="B750" s="58" t="str">
        <f t="shared" si="518"/>
        <v/>
      </c>
      <c r="C750" s="58" t="str">
        <f t="shared" si="518"/>
        <v/>
      </c>
      <c r="D750" s="58" t="str">
        <f t="shared" si="518"/>
        <v/>
      </c>
      <c r="E750" s="58"/>
      <c r="F750" s="58"/>
      <c r="G750" s="58"/>
      <c r="H750" s="58"/>
      <c r="I750" s="58"/>
      <c r="J750" s="59">
        <f t="shared" ref="J750:AA750" si="557">IF(AND($D750="prace rozwojowe",LataProjekcji&lt;=Koniec_PR,Modul_badawczo_rozwojowy=tak),ROUND(J181,0),0)</f>
        <v>0</v>
      </c>
      <c r="K750" s="59">
        <f t="shared" si="557"/>
        <v>0</v>
      </c>
      <c r="L750" s="59">
        <f t="shared" si="557"/>
        <v>0</v>
      </c>
      <c r="M750" s="59">
        <f t="shared" si="557"/>
        <v>0</v>
      </c>
      <c r="N750" s="59">
        <f t="shared" si="557"/>
        <v>0</v>
      </c>
      <c r="O750" s="59">
        <f t="shared" si="557"/>
        <v>0</v>
      </c>
      <c r="P750" s="59">
        <f t="shared" si="557"/>
        <v>0</v>
      </c>
      <c r="Q750" s="59">
        <f t="shared" si="557"/>
        <v>0</v>
      </c>
      <c r="R750" s="59">
        <f t="shared" si="557"/>
        <v>0</v>
      </c>
      <c r="S750" s="59">
        <f t="shared" si="557"/>
        <v>0</v>
      </c>
      <c r="T750" s="59">
        <f t="shared" si="557"/>
        <v>0</v>
      </c>
      <c r="U750" s="59">
        <f t="shared" si="557"/>
        <v>0</v>
      </c>
      <c r="V750" s="59">
        <f t="shared" si="557"/>
        <v>0</v>
      </c>
      <c r="W750" s="59">
        <f t="shared" si="557"/>
        <v>0</v>
      </c>
      <c r="X750" s="59">
        <f t="shared" si="557"/>
        <v>0</v>
      </c>
      <c r="Y750" s="59">
        <f t="shared" si="557"/>
        <v>0</v>
      </c>
      <c r="Z750" s="59">
        <f t="shared" si="557"/>
        <v>0</v>
      </c>
      <c r="AA750" s="59">
        <f t="shared" si="557"/>
        <v>0</v>
      </c>
      <c r="AB750" s="59">
        <f t="shared" ref="AB750:AE750" si="558">IF(AND($D750="prace rozwojowe",LataProjekcji&lt;=Koniec_PR,Modul_badawczo_rozwojowy=tak),ROUND(AB181,0),0)</f>
        <v>0</v>
      </c>
      <c r="AC750" s="59">
        <f t="shared" si="558"/>
        <v>0</v>
      </c>
      <c r="AD750" s="59">
        <f t="shared" si="558"/>
        <v>0</v>
      </c>
      <c r="AE750" s="59">
        <f t="shared" si="558"/>
        <v>0</v>
      </c>
    </row>
    <row r="751" spans="2:31" hidden="1">
      <c r="B751" s="20" t="s">
        <v>324</v>
      </c>
      <c r="C751" s="79"/>
      <c r="D751" s="21"/>
      <c r="E751" s="21"/>
      <c r="F751" s="21"/>
      <c r="G751" s="21"/>
      <c r="H751" s="21"/>
      <c r="I751" s="21"/>
      <c r="J751" s="60">
        <f>ROUND(SUM(J731:J750),0)</f>
        <v>0</v>
      </c>
      <c r="K751" s="60">
        <f t="shared" ref="K751:V751" si="559">ROUND(SUM(K731:K750),0)</f>
        <v>0</v>
      </c>
      <c r="L751" s="60">
        <f t="shared" si="559"/>
        <v>0</v>
      </c>
      <c r="M751" s="60">
        <f t="shared" si="559"/>
        <v>0</v>
      </c>
      <c r="N751" s="60">
        <f t="shared" si="559"/>
        <v>0</v>
      </c>
      <c r="O751" s="60">
        <f t="shared" si="559"/>
        <v>0</v>
      </c>
      <c r="P751" s="60">
        <f t="shared" si="559"/>
        <v>0</v>
      </c>
      <c r="Q751" s="60">
        <f t="shared" si="559"/>
        <v>0</v>
      </c>
      <c r="R751" s="60">
        <f t="shared" si="559"/>
        <v>0</v>
      </c>
      <c r="S751" s="60">
        <f t="shared" si="559"/>
        <v>0</v>
      </c>
      <c r="T751" s="60">
        <f t="shared" si="559"/>
        <v>0</v>
      </c>
      <c r="U751" s="60">
        <f t="shared" si="559"/>
        <v>0</v>
      </c>
      <c r="V751" s="60">
        <f t="shared" si="559"/>
        <v>0</v>
      </c>
      <c r="W751" s="60">
        <f>ROUND(SUM(W731:W750),0)</f>
        <v>0</v>
      </c>
      <c r="X751" s="60">
        <f t="shared" ref="X751:AA751" si="560">ROUND(SUM(X731:X750),0)</f>
        <v>0</v>
      </c>
      <c r="Y751" s="60">
        <f t="shared" si="560"/>
        <v>0</v>
      </c>
      <c r="Z751" s="60">
        <f t="shared" si="560"/>
        <v>0</v>
      </c>
      <c r="AA751" s="60">
        <f t="shared" si="560"/>
        <v>0</v>
      </c>
      <c r="AB751" s="60">
        <f t="shared" ref="AB751:AE751" si="561">ROUND(SUM(AB731:AB750),0)</f>
        <v>0</v>
      </c>
      <c r="AC751" s="60">
        <f t="shared" si="561"/>
        <v>0</v>
      </c>
      <c r="AD751" s="60">
        <f t="shared" si="561"/>
        <v>0</v>
      </c>
      <c r="AE751" s="60">
        <f t="shared" si="561"/>
        <v>0</v>
      </c>
    </row>
    <row r="752" spans="2:31" hidden="1">
      <c r="B752" s="21"/>
      <c r="C752" s="79"/>
      <c r="D752" s="21"/>
      <c r="E752" s="21"/>
      <c r="F752" s="21"/>
      <c r="G752" s="21"/>
      <c r="H752" s="21"/>
      <c r="I752" s="21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</row>
    <row r="753" spans="2:31" hidden="1">
      <c r="B753" s="21"/>
      <c r="C753" s="79"/>
      <c r="D753" s="21"/>
      <c r="E753" s="21"/>
      <c r="F753" s="21"/>
      <c r="G753" s="21"/>
      <c r="H753" s="21"/>
      <c r="I753" s="21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</row>
    <row r="754" spans="2:31" hidden="1">
      <c r="B754" s="20" t="s">
        <v>325</v>
      </c>
      <c r="C754" s="81" t="s">
        <v>317</v>
      </c>
      <c r="D754" s="20" t="s">
        <v>318</v>
      </c>
      <c r="E754" s="21"/>
      <c r="F754" s="21"/>
      <c r="G754" s="21"/>
      <c r="H754" s="21"/>
      <c r="I754" s="21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</row>
    <row r="755" spans="2:31" hidden="1">
      <c r="B755" s="58" t="str">
        <f t="shared" ref="B755:D759" si="562">IF(ISBLANK(B207),"",B207)</f>
        <v/>
      </c>
      <c r="C755" s="58" t="str">
        <f t="shared" si="562"/>
        <v/>
      </c>
      <c r="D755" s="58" t="str">
        <f t="shared" si="562"/>
        <v/>
      </c>
      <c r="E755" s="58"/>
      <c r="F755" s="58"/>
      <c r="G755" s="58"/>
      <c r="H755" s="58"/>
      <c r="I755" s="58" t="s">
        <v>701</v>
      </c>
      <c r="J755" s="59">
        <f t="shared" ref="J755:AA755" si="563">IF(AND($D755="prace rozwojowe",LataProjekcji&lt;=Koniec_PR,Modul_badawczo_rozwojowy=tak),ROUND(J207,0),0)</f>
        <v>0</v>
      </c>
      <c r="K755" s="59">
        <f t="shared" si="563"/>
        <v>0</v>
      </c>
      <c r="L755" s="59">
        <f t="shared" si="563"/>
        <v>0</v>
      </c>
      <c r="M755" s="59">
        <f t="shared" si="563"/>
        <v>0</v>
      </c>
      <c r="N755" s="59">
        <f t="shared" si="563"/>
        <v>0</v>
      </c>
      <c r="O755" s="59">
        <f t="shared" si="563"/>
        <v>0</v>
      </c>
      <c r="P755" s="59">
        <f t="shared" si="563"/>
        <v>0</v>
      </c>
      <c r="Q755" s="59">
        <f t="shared" si="563"/>
        <v>0</v>
      </c>
      <c r="R755" s="59">
        <f t="shared" si="563"/>
        <v>0</v>
      </c>
      <c r="S755" s="59">
        <f t="shared" si="563"/>
        <v>0</v>
      </c>
      <c r="T755" s="59">
        <f t="shared" si="563"/>
        <v>0</v>
      </c>
      <c r="U755" s="59">
        <f t="shared" si="563"/>
        <v>0</v>
      </c>
      <c r="V755" s="59">
        <f t="shared" si="563"/>
        <v>0</v>
      </c>
      <c r="W755" s="59">
        <f t="shared" si="563"/>
        <v>0</v>
      </c>
      <c r="X755" s="59">
        <f t="shared" si="563"/>
        <v>0</v>
      </c>
      <c r="Y755" s="59">
        <f t="shared" si="563"/>
        <v>0</v>
      </c>
      <c r="Z755" s="59">
        <f t="shared" si="563"/>
        <v>0</v>
      </c>
      <c r="AA755" s="59">
        <f t="shared" si="563"/>
        <v>0</v>
      </c>
      <c r="AB755" s="59">
        <f t="shared" ref="AB755:AE755" si="564">IF(AND($D755="prace rozwojowe",LataProjekcji&lt;=Koniec_PR,Modul_badawczo_rozwojowy=tak),ROUND(AB207,0),0)</f>
        <v>0</v>
      </c>
      <c r="AC755" s="59">
        <f t="shared" si="564"/>
        <v>0</v>
      </c>
      <c r="AD755" s="59">
        <f t="shared" si="564"/>
        <v>0</v>
      </c>
      <c r="AE755" s="59">
        <f t="shared" si="564"/>
        <v>0</v>
      </c>
    </row>
    <row r="756" spans="2:31" hidden="1">
      <c r="B756" s="58" t="str">
        <f t="shared" si="562"/>
        <v/>
      </c>
      <c r="C756" s="58" t="str">
        <f t="shared" si="562"/>
        <v/>
      </c>
      <c r="D756" s="58" t="str">
        <f t="shared" si="562"/>
        <v/>
      </c>
      <c r="E756" s="58"/>
      <c r="F756" s="58"/>
      <c r="G756" s="58"/>
      <c r="H756" s="58"/>
      <c r="I756" s="58"/>
      <c r="J756" s="59">
        <f t="shared" ref="J756:AA756" si="565">IF(AND($D756="prace rozwojowe",LataProjekcji&lt;=Koniec_PR,Modul_badawczo_rozwojowy=tak),ROUND(J208,0),0)</f>
        <v>0</v>
      </c>
      <c r="K756" s="59">
        <f t="shared" si="565"/>
        <v>0</v>
      </c>
      <c r="L756" s="59">
        <f t="shared" si="565"/>
        <v>0</v>
      </c>
      <c r="M756" s="59">
        <f t="shared" si="565"/>
        <v>0</v>
      </c>
      <c r="N756" s="59">
        <f t="shared" si="565"/>
        <v>0</v>
      </c>
      <c r="O756" s="59">
        <f t="shared" si="565"/>
        <v>0</v>
      </c>
      <c r="P756" s="59">
        <f t="shared" si="565"/>
        <v>0</v>
      </c>
      <c r="Q756" s="59">
        <f t="shared" si="565"/>
        <v>0</v>
      </c>
      <c r="R756" s="59">
        <f t="shared" si="565"/>
        <v>0</v>
      </c>
      <c r="S756" s="59">
        <f t="shared" si="565"/>
        <v>0</v>
      </c>
      <c r="T756" s="59">
        <f t="shared" si="565"/>
        <v>0</v>
      </c>
      <c r="U756" s="59">
        <f t="shared" si="565"/>
        <v>0</v>
      </c>
      <c r="V756" s="59">
        <f t="shared" si="565"/>
        <v>0</v>
      </c>
      <c r="W756" s="59">
        <f t="shared" si="565"/>
        <v>0</v>
      </c>
      <c r="X756" s="59">
        <f t="shared" si="565"/>
        <v>0</v>
      </c>
      <c r="Y756" s="59">
        <f t="shared" si="565"/>
        <v>0</v>
      </c>
      <c r="Z756" s="59">
        <f t="shared" si="565"/>
        <v>0</v>
      </c>
      <c r="AA756" s="59">
        <f t="shared" si="565"/>
        <v>0</v>
      </c>
      <c r="AB756" s="59">
        <f t="shared" ref="AB756:AE756" si="566">IF(AND($D756="prace rozwojowe",LataProjekcji&lt;=Koniec_PR,Modul_badawczo_rozwojowy=tak),ROUND(AB208,0),0)</f>
        <v>0</v>
      </c>
      <c r="AC756" s="59">
        <f t="shared" si="566"/>
        <v>0</v>
      </c>
      <c r="AD756" s="59">
        <f t="shared" si="566"/>
        <v>0</v>
      </c>
      <c r="AE756" s="59">
        <f t="shared" si="566"/>
        <v>0</v>
      </c>
    </row>
    <row r="757" spans="2:31" hidden="1">
      <c r="B757" s="58" t="str">
        <f t="shared" si="562"/>
        <v/>
      </c>
      <c r="C757" s="58" t="str">
        <f t="shared" si="562"/>
        <v/>
      </c>
      <c r="D757" s="58" t="str">
        <f t="shared" si="562"/>
        <v/>
      </c>
      <c r="E757" s="58"/>
      <c r="F757" s="58"/>
      <c r="G757" s="58"/>
      <c r="H757" s="58"/>
      <c r="I757" s="58"/>
      <c r="J757" s="59">
        <f t="shared" ref="J757:AA757" si="567">IF(AND($D757="prace rozwojowe",LataProjekcji&lt;=Koniec_PR,Modul_badawczo_rozwojowy=tak),ROUND(J209,0),0)</f>
        <v>0</v>
      </c>
      <c r="K757" s="59">
        <f t="shared" si="567"/>
        <v>0</v>
      </c>
      <c r="L757" s="59">
        <f t="shared" si="567"/>
        <v>0</v>
      </c>
      <c r="M757" s="59">
        <f t="shared" si="567"/>
        <v>0</v>
      </c>
      <c r="N757" s="59">
        <f t="shared" si="567"/>
        <v>0</v>
      </c>
      <c r="O757" s="59">
        <f t="shared" si="567"/>
        <v>0</v>
      </c>
      <c r="P757" s="59">
        <f t="shared" si="567"/>
        <v>0</v>
      </c>
      <c r="Q757" s="59">
        <f t="shared" si="567"/>
        <v>0</v>
      </c>
      <c r="R757" s="59">
        <f t="shared" si="567"/>
        <v>0</v>
      </c>
      <c r="S757" s="59">
        <f t="shared" si="567"/>
        <v>0</v>
      </c>
      <c r="T757" s="59">
        <f t="shared" si="567"/>
        <v>0</v>
      </c>
      <c r="U757" s="59">
        <f t="shared" si="567"/>
        <v>0</v>
      </c>
      <c r="V757" s="59">
        <f t="shared" si="567"/>
        <v>0</v>
      </c>
      <c r="W757" s="59">
        <f t="shared" si="567"/>
        <v>0</v>
      </c>
      <c r="X757" s="59">
        <f t="shared" si="567"/>
        <v>0</v>
      </c>
      <c r="Y757" s="59">
        <f t="shared" si="567"/>
        <v>0</v>
      </c>
      <c r="Z757" s="59">
        <f t="shared" si="567"/>
        <v>0</v>
      </c>
      <c r="AA757" s="59">
        <f t="shared" si="567"/>
        <v>0</v>
      </c>
      <c r="AB757" s="59">
        <f t="shared" ref="AB757:AE757" si="568">IF(AND($D757="prace rozwojowe",LataProjekcji&lt;=Koniec_PR,Modul_badawczo_rozwojowy=tak),ROUND(AB209,0),0)</f>
        <v>0</v>
      </c>
      <c r="AC757" s="59">
        <f t="shared" si="568"/>
        <v>0</v>
      </c>
      <c r="AD757" s="59">
        <f t="shared" si="568"/>
        <v>0</v>
      </c>
      <c r="AE757" s="59">
        <f t="shared" si="568"/>
        <v>0</v>
      </c>
    </row>
    <row r="758" spans="2:31" hidden="1">
      <c r="B758" s="58" t="str">
        <f t="shared" si="562"/>
        <v/>
      </c>
      <c r="C758" s="58" t="str">
        <f t="shared" si="562"/>
        <v/>
      </c>
      <c r="D758" s="58" t="str">
        <f t="shared" si="562"/>
        <v/>
      </c>
      <c r="E758" s="58"/>
      <c r="F758" s="58"/>
      <c r="G758" s="58"/>
      <c r="H758" s="58"/>
      <c r="I758" s="58"/>
      <c r="J758" s="59">
        <f t="shared" ref="J758:AA758" si="569">IF(AND($D758="prace rozwojowe",LataProjekcji&lt;=Koniec_PR,Modul_badawczo_rozwojowy=tak),ROUND(J210,0),0)</f>
        <v>0</v>
      </c>
      <c r="K758" s="59">
        <f t="shared" si="569"/>
        <v>0</v>
      </c>
      <c r="L758" s="59">
        <f t="shared" si="569"/>
        <v>0</v>
      </c>
      <c r="M758" s="59">
        <f t="shared" si="569"/>
        <v>0</v>
      </c>
      <c r="N758" s="59">
        <f t="shared" si="569"/>
        <v>0</v>
      </c>
      <c r="O758" s="59">
        <f t="shared" si="569"/>
        <v>0</v>
      </c>
      <c r="P758" s="59">
        <f t="shared" si="569"/>
        <v>0</v>
      </c>
      <c r="Q758" s="59">
        <f t="shared" si="569"/>
        <v>0</v>
      </c>
      <c r="R758" s="59">
        <f t="shared" si="569"/>
        <v>0</v>
      </c>
      <c r="S758" s="59">
        <f t="shared" si="569"/>
        <v>0</v>
      </c>
      <c r="T758" s="59">
        <f t="shared" si="569"/>
        <v>0</v>
      </c>
      <c r="U758" s="59">
        <f t="shared" si="569"/>
        <v>0</v>
      </c>
      <c r="V758" s="59">
        <f t="shared" si="569"/>
        <v>0</v>
      </c>
      <c r="W758" s="59">
        <f t="shared" si="569"/>
        <v>0</v>
      </c>
      <c r="X758" s="59">
        <f t="shared" si="569"/>
        <v>0</v>
      </c>
      <c r="Y758" s="59">
        <f t="shared" si="569"/>
        <v>0</v>
      </c>
      <c r="Z758" s="59">
        <f t="shared" si="569"/>
        <v>0</v>
      </c>
      <c r="AA758" s="59">
        <f t="shared" si="569"/>
        <v>0</v>
      </c>
      <c r="AB758" s="59">
        <f t="shared" ref="AB758:AE758" si="570">IF(AND($D758="prace rozwojowe",LataProjekcji&lt;=Koniec_PR,Modul_badawczo_rozwojowy=tak),ROUND(AB210,0),0)</f>
        <v>0</v>
      </c>
      <c r="AC758" s="59">
        <f t="shared" si="570"/>
        <v>0</v>
      </c>
      <c r="AD758" s="59">
        <f t="shared" si="570"/>
        <v>0</v>
      </c>
      <c r="AE758" s="59">
        <f t="shared" si="570"/>
        <v>0</v>
      </c>
    </row>
    <row r="759" spans="2:31" hidden="1">
      <c r="B759" s="58" t="str">
        <f t="shared" si="562"/>
        <v/>
      </c>
      <c r="C759" s="58" t="str">
        <f t="shared" si="562"/>
        <v/>
      </c>
      <c r="D759" s="58" t="str">
        <f t="shared" si="562"/>
        <v/>
      </c>
      <c r="E759" s="58"/>
      <c r="F759" s="58"/>
      <c r="G759" s="58"/>
      <c r="H759" s="58"/>
      <c r="I759" s="58"/>
      <c r="J759" s="59">
        <f t="shared" ref="J759:AA759" si="571">IF(AND($D759="prace rozwojowe",LataProjekcji&lt;=Koniec_PR,Modul_badawczo_rozwojowy=tak),ROUND(J211,0),0)</f>
        <v>0</v>
      </c>
      <c r="K759" s="59">
        <f t="shared" si="571"/>
        <v>0</v>
      </c>
      <c r="L759" s="59">
        <f t="shared" si="571"/>
        <v>0</v>
      </c>
      <c r="M759" s="59">
        <f t="shared" si="571"/>
        <v>0</v>
      </c>
      <c r="N759" s="59">
        <f t="shared" si="571"/>
        <v>0</v>
      </c>
      <c r="O759" s="59">
        <f t="shared" si="571"/>
        <v>0</v>
      </c>
      <c r="P759" s="59">
        <f t="shared" si="571"/>
        <v>0</v>
      </c>
      <c r="Q759" s="59">
        <f t="shared" si="571"/>
        <v>0</v>
      </c>
      <c r="R759" s="59">
        <f t="shared" si="571"/>
        <v>0</v>
      </c>
      <c r="S759" s="59">
        <f t="shared" si="571"/>
        <v>0</v>
      </c>
      <c r="T759" s="59">
        <f t="shared" si="571"/>
        <v>0</v>
      </c>
      <c r="U759" s="59">
        <f t="shared" si="571"/>
        <v>0</v>
      </c>
      <c r="V759" s="59">
        <f t="shared" si="571"/>
        <v>0</v>
      </c>
      <c r="W759" s="59">
        <f t="shared" si="571"/>
        <v>0</v>
      </c>
      <c r="X759" s="59">
        <f t="shared" si="571"/>
        <v>0</v>
      </c>
      <c r="Y759" s="59">
        <f t="shared" si="571"/>
        <v>0</v>
      </c>
      <c r="Z759" s="59">
        <f t="shared" si="571"/>
        <v>0</v>
      </c>
      <c r="AA759" s="59">
        <f t="shared" si="571"/>
        <v>0</v>
      </c>
      <c r="AB759" s="59">
        <f t="shared" ref="AB759:AE759" si="572">IF(AND($D759="prace rozwojowe",LataProjekcji&lt;=Koniec_PR,Modul_badawczo_rozwojowy=tak),ROUND(AB211,0),0)</f>
        <v>0</v>
      </c>
      <c r="AC759" s="59">
        <f t="shared" si="572"/>
        <v>0</v>
      </c>
      <c r="AD759" s="59">
        <f t="shared" si="572"/>
        <v>0</v>
      </c>
      <c r="AE759" s="59">
        <f t="shared" si="572"/>
        <v>0</v>
      </c>
    </row>
    <row r="760" spans="2:31" hidden="1">
      <c r="B760" s="20" t="s">
        <v>326</v>
      </c>
      <c r="C760" s="79"/>
      <c r="D760" s="21"/>
      <c r="E760" s="21"/>
      <c r="F760" s="21"/>
      <c r="G760" s="21"/>
      <c r="H760" s="21"/>
      <c r="I760" s="21"/>
      <c r="J760" s="60">
        <f>ROUND(SUM(J755:J759),0)</f>
        <v>0</v>
      </c>
      <c r="K760" s="60">
        <f t="shared" ref="K760:V760" si="573">ROUND(SUM(K755:K759),0)</f>
        <v>0</v>
      </c>
      <c r="L760" s="60">
        <f t="shared" si="573"/>
        <v>0</v>
      </c>
      <c r="M760" s="60">
        <f t="shared" si="573"/>
        <v>0</v>
      </c>
      <c r="N760" s="60">
        <f t="shared" si="573"/>
        <v>0</v>
      </c>
      <c r="O760" s="60">
        <f t="shared" si="573"/>
        <v>0</v>
      </c>
      <c r="P760" s="60">
        <f t="shared" si="573"/>
        <v>0</v>
      </c>
      <c r="Q760" s="60">
        <f t="shared" si="573"/>
        <v>0</v>
      </c>
      <c r="R760" s="60">
        <f t="shared" si="573"/>
        <v>0</v>
      </c>
      <c r="S760" s="60">
        <f t="shared" si="573"/>
        <v>0</v>
      </c>
      <c r="T760" s="60">
        <f t="shared" si="573"/>
        <v>0</v>
      </c>
      <c r="U760" s="60">
        <f t="shared" si="573"/>
        <v>0</v>
      </c>
      <c r="V760" s="60">
        <f t="shared" si="573"/>
        <v>0</v>
      </c>
      <c r="W760" s="60">
        <f>ROUND(SUM(W755:W759),0)</f>
        <v>0</v>
      </c>
      <c r="X760" s="60">
        <f t="shared" ref="X760:AA760" si="574">ROUND(SUM(X755:X759),0)</f>
        <v>0</v>
      </c>
      <c r="Y760" s="60">
        <f t="shared" si="574"/>
        <v>0</v>
      </c>
      <c r="Z760" s="60">
        <f t="shared" si="574"/>
        <v>0</v>
      </c>
      <c r="AA760" s="60">
        <f t="shared" si="574"/>
        <v>0</v>
      </c>
      <c r="AB760" s="60">
        <f t="shared" ref="AB760:AE760" si="575">ROUND(SUM(AB755:AB759),0)</f>
        <v>0</v>
      </c>
      <c r="AC760" s="60">
        <f t="shared" si="575"/>
        <v>0</v>
      </c>
      <c r="AD760" s="60">
        <f t="shared" si="575"/>
        <v>0</v>
      </c>
      <c r="AE760" s="60">
        <f t="shared" si="575"/>
        <v>0</v>
      </c>
    </row>
    <row r="761" spans="2:31" hidden="1">
      <c r="B761" s="21"/>
      <c r="C761" s="79"/>
      <c r="D761" s="21"/>
      <c r="E761" s="21"/>
      <c r="F761" s="21"/>
      <c r="G761" s="21"/>
      <c r="H761" s="21"/>
      <c r="I761" s="21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</row>
    <row r="762" spans="2:31" hidden="1">
      <c r="B762" s="21"/>
      <c r="C762" s="79"/>
      <c r="D762" s="21"/>
      <c r="E762" s="21"/>
      <c r="F762" s="21"/>
      <c r="G762" s="21"/>
      <c r="H762" s="21"/>
      <c r="I762" s="21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</row>
    <row r="763" spans="2:31" hidden="1">
      <c r="B763" s="20" t="s">
        <v>327</v>
      </c>
      <c r="C763" s="79"/>
      <c r="D763" s="21"/>
      <c r="E763" s="21"/>
      <c r="F763" s="21"/>
      <c r="G763" s="21"/>
      <c r="H763" s="21"/>
      <c r="I763" s="21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</row>
    <row r="764" spans="2:31" hidden="1">
      <c r="B764" s="20" t="s">
        <v>302</v>
      </c>
      <c r="C764" s="81" t="s">
        <v>317</v>
      </c>
      <c r="D764" s="20" t="s">
        <v>318</v>
      </c>
      <c r="E764" s="21"/>
      <c r="F764" s="21"/>
      <c r="G764" s="21"/>
      <c r="H764" s="21"/>
      <c r="I764" s="21"/>
      <c r="J764" s="60" t="s">
        <v>299</v>
      </c>
      <c r="K764" s="60" t="s">
        <v>299</v>
      </c>
      <c r="L764" s="60" t="s">
        <v>299</v>
      </c>
      <c r="M764" s="60" t="s">
        <v>299</v>
      </c>
      <c r="N764" s="60" t="s">
        <v>299</v>
      </c>
      <c r="O764" s="60" t="s">
        <v>299</v>
      </c>
      <c r="P764" s="60" t="s">
        <v>299</v>
      </c>
      <c r="Q764" s="60" t="s">
        <v>299</v>
      </c>
      <c r="R764" s="60" t="s">
        <v>299</v>
      </c>
      <c r="S764" s="60" t="s">
        <v>299</v>
      </c>
      <c r="T764" s="60" t="s">
        <v>299</v>
      </c>
      <c r="U764" s="60" t="s">
        <v>299</v>
      </c>
      <c r="V764" s="60" t="s">
        <v>299</v>
      </c>
      <c r="W764" s="60" t="s">
        <v>299</v>
      </c>
      <c r="X764" s="60" t="s">
        <v>299</v>
      </c>
      <c r="Y764" s="60" t="s">
        <v>299</v>
      </c>
      <c r="Z764" s="60" t="s">
        <v>299</v>
      </c>
      <c r="AA764" s="60" t="s">
        <v>299</v>
      </c>
      <c r="AB764" s="60" t="s">
        <v>299</v>
      </c>
      <c r="AC764" s="60" t="s">
        <v>299</v>
      </c>
      <c r="AD764" s="60" t="s">
        <v>299</v>
      </c>
      <c r="AE764" s="60" t="s">
        <v>299</v>
      </c>
    </row>
    <row r="765" spans="2:31" hidden="1">
      <c r="B765" s="58" t="str">
        <f t="shared" ref="B765:D784" si="576">IF(ISBLANK(B223),"",B223)</f>
        <v/>
      </c>
      <c r="C765" s="58" t="str">
        <f t="shared" si="576"/>
        <v/>
      </c>
      <c r="D765" s="58" t="str">
        <f t="shared" si="576"/>
        <v/>
      </c>
      <c r="E765" s="58"/>
      <c r="F765" s="58"/>
      <c r="G765" s="58"/>
      <c r="H765" s="58"/>
      <c r="I765" s="58" t="s">
        <v>702</v>
      </c>
      <c r="J765" s="59">
        <f t="shared" ref="J765:AA765" si="577">IF(AND($D765="prace rozwojowe",LataProjekcji&lt;=Koniec_PR,Modul_badawczo_rozwojowy=tak),ROUND(J391,0),0)</f>
        <v>0</v>
      </c>
      <c r="K765" s="59">
        <f t="shared" si="577"/>
        <v>0</v>
      </c>
      <c r="L765" s="59">
        <f t="shared" si="577"/>
        <v>0</v>
      </c>
      <c r="M765" s="59">
        <f t="shared" si="577"/>
        <v>0</v>
      </c>
      <c r="N765" s="59">
        <f t="shared" si="577"/>
        <v>0</v>
      </c>
      <c r="O765" s="59">
        <f t="shared" si="577"/>
        <v>0</v>
      </c>
      <c r="P765" s="59">
        <f t="shared" si="577"/>
        <v>0</v>
      </c>
      <c r="Q765" s="59">
        <f t="shared" si="577"/>
        <v>0</v>
      </c>
      <c r="R765" s="59">
        <f t="shared" si="577"/>
        <v>0</v>
      </c>
      <c r="S765" s="59">
        <f t="shared" si="577"/>
        <v>0</v>
      </c>
      <c r="T765" s="59">
        <f t="shared" si="577"/>
        <v>0</v>
      </c>
      <c r="U765" s="59">
        <f t="shared" si="577"/>
        <v>0</v>
      </c>
      <c r="V765" s="59">
        <f t="shared" si="577"/>
        <v>0</v>
      </c>
      <c r="W765" s="59">
        <f t="shared" si="577"/>
        <v>0</v>
      </c>
      <c r="X765" s="59">
        <f t="shared" si="577"/>
        <v>0</v>
      </c>
      <c r="Y765" s="59">
        <f t="shared" si="577"/>
        <v>0</v>
      </c>
      <c r="Z765" s="59">
        <f t="shared" si="577"/>
        <v>0</v>
      </c>
      <c r="AA765" s="59">
        <f t="shared" si="577"/>
        <v>0</v>
      </c>
      <c r="AB765" s="59">
        <f t="shared" ref="AB765:AE765" si="578">IF(AND($D765="prace rozwojowe",LataProjekcji&lt;=Koniec_PR,Modul_badawczo_rozwojowy=tak),ROUND(AB391,0),0)</f>
        <v>0</v>
      </c>
      <c r="AC765" s="59">
        <f t="shared" si="578"/>
        <v>0</v>
      </c>
      <c r="AD765" s="59">
        <f t="shared" si="578"/>
        <v>0</v>
      </c>
      <c r="AE765" s="59">
        <f t="shared" si="578"/>
        <v>0</v>
      </c>
    </row>
    <row r="766" spans="2:31" hidden="1">
      <c r="B766" s="58" t="str">
        <f t="shared" si="576"/>
        <v/>
      </c>
      <c r="C766" s="58" t="str">
        <f t="shared" si="576"/>
        <v/>
      </c>
      <c r="D766" s="58" t="str">
        <f t="shared" si="576"/>
        <v/>
      </c>
      <c r="E766" s="58"/>
      <c r="F766" s="58"/>
      <c r="G766" s="58"/>
      <c r="H766" s="58"/>
      <c r="I766" s="58"/>
      <c r="J766" s="59">
        <f t="shared" ref="J766:AA766" si="579">IF(AND($D766="prace rozwojowe",LataProjekcji&lt;=Koniec_PR,Modul_badawczo_rozwojowy=tak),ROUND(J392,0),0)</f>
        <v>0</v>
      </c>
      <c r="K766" s="59">
        <f t="shared" si="579"/>
        <v>0</v>
      </c>
      <c r="L766" s="59">
        <f t="shared" si="579"/>
        <v>0</v>
      </c>
      <c r="M766" s="59">
        <f t="shared" si="579"/>
        <v>0</v>
      </c>
      <c r="N766" s="59">
        <f t="shared" si="579"/>
        <v>0</v>
      </c>
      <c r="O766" s="59">
        <f t="shared" si="579"/>
        <v>0</v>
      </c>
      <c r="P766" s="59">
        <f t="shared" si="579"/>
        <v>0</v>
      </c>
      <c r="Q766" s="59">
        <f t="shared" si="579"/>
        <v>0</v>
      </c>
      <c r="R766" s="59">
        <f t="shared" si="579"/>
        <v>0</v>
      </c>
      <c r="S766" s="59">
        <f t="shared" si="579"/>
        <v>0</v>
      </c>
      <c r="T766" s="59">
        <f t="shared" si="579"/>
        <v>0</v>
      </c>
      <c r="U766" s="59">
        <f t="shared" si="579"/>
        <v>0</v>
      </c>
      <c r="V766" s="59">
        <f t="shared" si="579"/>
        <v>0</v>
      </c>
      <c r="W766" s="59">
        <f t="shared" si="579"/>
        <v>0</v>
      </c>
      <c r="X766" s="59">
        <f t="shared" si="579"/>
        <v>0</v>
      </c>
      <c r="Y766" s="59">
        <f t="shared" si="579"/>
        <v>0</v>
      </c>
      <c r="Z766" s="59">
        <f t="shared" si="579"/>
        <v>0</v>
      </c>
      <c r="AA766" s="59">
        <f t="shared" si="579"/>
        <v>0</v>
      </c>
      <c r="AB766" s="59">
        <f t="shared" ref="AB766:AE766" si="580">IF(AND($D766="prace rozwojowe",LataProjekcji&lt;=Koniec_PR,Modul_badawczo_rozwojowy=tak),ROUND(AB392,0),0)</f>
        <v>0</v>
      </c>
      <c r="AC766" s="59">
        <f t="shared" si="580"/>
        <v>0</v>
      </c>
      <c r="AD766" s="59">
        <f t="shared" si="580"/>
        <v>0</v>
      </c>
      <c r="AE766" s="59">
        <f t="shared" si="580"/>
        <v>0</v>
      </c>
    </row>
    <row r="767" spans="2:31" hidden="1">
      <c r="B767" s="58" t="str">
        <f t="shared" si="576"/>
        <v/>
      </c>
      <c r="C767" s="58" t="str">
        <f t="shared" si="576"/>
        <v/>
      </c>
      <c r="D767" s="58" t="str">
        <f t="shared" si="576"/>
        <v/>
      </c>
      <c r="E767" s="58"/>
      <c r="F767" s="58"/>
      <c r="G767" s="58"/>
      <c r="H767" s="58"/>
      <c r="I767" s="58"/>
      <c r="J767" s="59">
        <f t="shared" ref="J767:AA767" si="581">IF(AND($D767="prace rozwojowe",LataProjekcji&lt;=Koniec_PR,Modul_badawczo_rozwojowy=tak),ROUND(J393,0),0)</f>
        <v>0</v>
      </c>
      <c r="K767" s="59">
        <f t="shared" si="581"/>
        <v>0</v>
      </c>
      <c r="L767" s="59">
        <f t="shared" si="581"/>
        <v>0</v>
      </c>
      <c r="M767" s="59">
        <f t="shared" si="581"/>
        <v>0</v>
      </c>
      <c r="N767" s="59">
        <f t="shared" si="581"/>
        <v>0</v>
      </c>
      <c r="O767" s="59">
        <f t="shared" si="581"/>
        <v>0</v>
      </c>
      <c r="P767" s="59">
        <f t="shared" si="581"/>
        <v>0</v>
      </c>
      <c r="Q767" s="59">
        <f t="shared" si="581"/>
        <v>0</v>
      </c>
      <c r="R767" s="59">
        <f t="shared" si="581"/>
        <v>0</v>
      </c>
      <c r="S767" s="59">
        <f t="shared" si="581"/>
        <v>0</v>
      </c>
      <c r="T767" s="59">
        <f t="shared" si="581"/>
        <v>0</v>
      </c>
      <c r="U767" s="59">
        <f t="shared" si="581"/>
        <v>0</v>
      </c>
      <c r="V767" s="59">
        <f t="shared" si="581"/>
        <v>0</v>
      </c>
      <c r="W767" s="59">
        <f t="shared" si="581"/>
        <v>0</v>
      </c>
      <c r="X767" s="59">
        <f t="shared" si="581"/>
        <v>0</v>
      </c>
      <c r="Y767" s="59">
        <f t="shared" si="581"/>
        <v>0</v>
      </c>
      <c r="Z767" s="59">
        <f t="shared" si="581"/>
        <v>0</v>
      </c>
      <c r="AA767" s="59">
        <f t="shared" si="581"/>
        <v>0</v>
      </c>
      <c r="AB767" s="59">
        <f t="shared" ref="AB767:AE767" si="582">IF(AND($D767="prace rozwojowe",LataProjekcji&lt;=Koniec_PR,Modul_badawczo_rozwojowy=tak),ROUND(AB393,0),0)</f>
        <v>0</v>
      </c>
      <c r="AC767" s="59">
        <f t="shared" si="582"/>
        <v>0</v>
      </c>
      <c r="AD767" s="59">
        <f t="shared" si="582"/>
        <v>0</v>
      </c>
      <c r="AE767" s="59">
        <f t="shared" si="582"/>
        <v>0</v>
      </c>
    </row>
    <row r="768" spans="2:31" hidden="1">
      <c r="B768" s="58" t="str">
        <f t="shared" si="576"/>
        <v/>
      </c>
      <c r="C768" s="58" t="str">
        <f t="shared" si="576"/>
        <v/>
      </c>
      <c r="D768" s="58" t="str">
        <f t="shared" si="576"/>
        <v/>
      </c>
      <c r="E768" s="58"/>
      <c r="F768" s="58"/>
      <c r="G768" s="58"/>
      <c r="H768" s="58"/>
      <c r="I768" s="58"/>
      <c r="J768" s="59">
        <f t="shared" ref="J768:AA768" si="583">IF(AND($D768="prace rozwojowe",LataProjekcji&lt;=Koniec_PR,Modul_badawczo_rozwojowy=tak),ROUND(J394,0),0)</f>
        <v>0</v>
      </c>
      <c r="K768" s="59">
        <f t="shared" si="583"/>
        <v>0</v>
      </c>
      <c r="L768" s="59">
        <f t="shared" si="583"/>
        <v>0</v>
      </c>
      <c r="M768" s="59">
        <f t="shared" si="583"/>
        <v>0</v>
      </c>
      <c r="N768" s="59">
        <f t="shared" si="583"/>
        <v>0</v>
      </c>
      <c r="O768" s="59">
        <f t="shared" si="583"/>
        <v>0</v>
      </c>
      <c r="P768" s="59">
        <f t="shared" si="583"/>
        <v>0</v>
      </c>
      <c r="Q768" s="59">
        <f t="shared" si="583"/>
        <v>0</v>
      </c>
      <c r="R768" s="59">
        <f t="shared" si="583"/>
        <v>0</v>
      </c>
      <c r="S768" s="59">
        <f t="shared" si="583"/>
        <v>0</v>
      </c>
      <c r="T768" s="59">
        <f t="shared" si="583"/>
        <v>0</v>
      </c>
      <c r="U768" s="59">
        <f t="shared" si="583"/>
        <v>0</v>
      </c>
      <c r="V768" s="59">
        <f t="shared" si="583"/>
        <v>0</v>
      </c>
      <c r="W768" s="59">
        <f t="shared" si="583"/>
        <v>0</v>
      </c>
      <c r="X768" s="59">
        <f t="shared" si="583"/>
        <v>0</v>
      </c>
      <c r="Y768" s="59">
        <f t="shared" si="583"/>
        <v>0</v>
      </c>
      <c r="Z768" s="59">
        <f t="shared" si="583"/>
        <v>0</v>
      </c>
      <c r="AA768" s="59">
        <f t="shared" si="583"/>
        <v>0</v>
      </c>
      <c r="AB768" s="59">
        <f t="shared" ref="AB768:AE768" si="584">IF(AND($D768="prace rozwojowe",LataProjekcji&lt;=Koniec_PR,Modul_badawczo_rozwojowy=tak),ROUND(AB394,0),0)</f>
        <v>0</v>
      </c>
      <c r="AC768" s="59">
        <f t="shared" si="584"/>
        <v>0</v>
      </c>
      <c r="AD768" s="59">
        <f t="shared" si="584"/>
        <v>0</v>
      </c>
      <c r="AE768" s="59">
        <f t="shared" si="584"/>
        <v>0</v>
      </c>
    </row>
    <row r="769" spans="2:31" hidden="1">
      <c r="B769" s="58" t="str">
        <f t="shared" si="576"/>
        <v/>
      </c>
      <c r="C769" s="58" t="str">
        <f t="shared" si="576"/>
        <v/>
      </c>
      <c r="D769" s="58" t="str">
        <f t="shared" si="576"/>
        <v/>
      </c>
      <c r="E769" s="58"/>
      <c r="F769" s="58"/>
      <c r="G769" s="58"/>
      <c r="H769" s="58"/>
      <c r="I769" s="58"/>
      <c r="J769" s="59">
        <f t="shared" ref="J769:AA769" si="585">IF(AND($D769="prace rozwojowe",LataProjekcji&lt;=Koniec_PR,Modul_badawczo_rozwojowy=tak),ROUND(J395,0),0)</f>
        <v>0</v>
      </c>
      <c r="K769" s="59">
        <f t="shared" si="585"/>
        <v>0</v>
      </c>
      <c r="L769" s="59">
        <f t="shared" si="585"/>
        <v>0</v>
      </c>
      <c r="M769" s="59">
        <f t="shared" si="585"/>
        <v>0</v>
      </c>
      <c r="N769" s="59">
        <f t="shared" si="585"/>
        <v>0</v>
      </c>
      <c r="O769" s="59">
        <f t="shared" si="585"/>
        <v>0</v>
      </c>
      <c r="P769" s="59">
        <f t="shared" si="585"/>
        <v>0</v>
      </c>
      <c r="Q769" s="59">
        <f t="shared" si="585"/>
        <v>0</v>
      </c>
      <c r="R769" s="59">
        <f t="shared" si="585"/>
        <v>0</v>
      </c>
      <c r="S769" s="59">
        <f t="shared" si="585"/>
        <v>0</v>
      </c>
      <c r="T769" s="59">
        <f t="shared" si="585"/>
        <v>0</v>
      </c>
      <c r="U769" s="59">
        <f t="shared" si="585"/>
        <v>0</v>
      </c>
      <c r="V769" s="59">
        <f t="shared" si="585"/>
        <v>0</v>
      </c>
      <c r="W769" s="59">
        <f t="shared" si="585"/>
        <v>0</v>
      </c>
      <c r="X769" s="59">
        <f t="shared" si="585"/>
        <v>0</v>
      </c>
      <c r="Y769" s="59">
        <f t="shared" si="585"/>
        <v>0</v>
      </c>
      <c r="Z769" s="59">
        <f t="shared" si="585"/>
        <v>0</v>
      </c>
      <c r="AA769" s="59">
        <f t="shared" si="585"/>
        <v>0</v>
      </c>
      <c r="AB769" s="59">
        <f t="shared" ref="AB769:AE769" si="586">IF(AND($D769="prace rozwojowe",LataProjekcji&lt;=Koniec_PR,Modul_badawczo_rozwojowy=tak),ROUND(AB395,0),0)</f>
        <v>0</v>
      </c>
      <c r="AC769" s="59">
        <f t="shared" si="586"/>
        <v>0</v>
      </c>
      <c r="AD769" s="59">
        <f t="shared" si="586"/>
        <v>0</v>
      </c>
      <c r="AE769" s="59">
        <f t="shared" si="586"/>
        <v>0</v>
      </c>
    </row>
    <row r="770" spans="2:31" hidden="1">
      <c r="B770" s="58" t="str">
        <f t="shared" si="576"/>
        <v/>
      </c>
      <c r="C770" s="58" t="str">
        <f t="shared" si="576"/>
        <v/>
      </c>
      <c r="D770" s="58" t="str">
        <f t="shared" si="576"/>
        <v/>
      </c>
      <c r="E770" s="58"/>
      <c r="F770" s="58"/>
      <c r="G770" s="58"/>
      <c r="H770" s="58"/>
      <c r="I770" s="58"/>
      <c r="J770" s="59">
        <f t="shared" ref="J770:AA770" si="587">IF(AND($D770="prace rozwojowe",LataProjekcji&lt;=Koniec_PR,Modul_badawczo_rozwojowy=tak),ROUND(J396,0),0)</f>
        <v>0</v>
      </c>
      <c r="K770" s="59">
        <f t="shared" si="587"/>
        <v>0</v>
      </c>
      <c r="L770" s="59">
        <f t="shared" si="587"/>
        <v>0</v>
      </c>
      <c r="M770" s="59">
        <f t="shared" si="587"/>
        <v>0</v>
      </c>
      <c r="N770" s="59">
        <f t="shared" si="587"/>
        <v>0</v>
      </c>
      <c r="O770" s="59">
        <f t="shared" si="587"/>
        <v>0</v>
      </c>
      <c r="P770" s="59">
        <f t="shared" si="587"/>
        <v>0</v>
      </c>
      <c r="Q770" s="59">
        <f t="shared" si="587"/>
        <v>0</v>
      </c>
      <c r="R770" s="59">
        <f t="shared" si="587"/>
        <v>0</v>
      </c>
      <c r="S770" s="59">
        <f t="shared" si="587"/>
        <v>0</v>
      </c>
      <c r="T770" s="59">
        <f t="shared" si="587"/>
        <v>0</v>
      </c>
      <c r="U770" s="59">
        <f t="shared" si="587"/>
        <v>0</v>
      </c>
      <c r="V770" s="59">
        <f t="shared" si="587"/>
        <v>0</v>
      </c>
      <c r="W770" s="59">
        <f t="shared" si="587"/>
        <v>0</v>
      </c>
      <c r="X770" s="59">
        <f t="shared" si="587"/>
        <v>0</v>
      </c>
      <c r="Y770" s="59">
        <f t="shared" si="587"/>
        <v>0</v>
      </c>
      <c r="Z770" s="59">
        <f t="shared" si="587"/>
        <v>0</v>
      </c>
      <c r="AA770" s="59">
        <f t="shared" si="587"/>
        <v>0</v>
      </c>
      <c r="AB770" s="59">
        <f t="shared" ref="AB770:AE770" si="588">IF(AND($D770="prace rozwojowe",LataProjekcji&lt;=Koniec_PR,Modul_badawczo_rozwojowy=tak),ROUND(AB396,0),0)</f>
        <v>0</v>
      </c>
      <c r="AC770" s="59">
        <f t="shared" si="588"/>
        <v>0</v>
      </c>
      <c r="AD770" s="59">
        <f t="shared" si="588"/>
        <v>0</v>
      </c>
      <c r="AE770" s="59">
        <f t="shared" si="588"/>
        <v>0</v>
      </c>
    </row>
    <row r="771" spans="2:31" hidden="1">
      <c r="B771" s="58" t="str">
        <f t="shared" si="576"/>
        <v/>
      </c>
      <c r="C771" s="58" t="str">
        <f t="shared" si="576"/>
        <v/>
      </c>
      <c r="D771" s="58" t="str">
        <f t="shared" si="576"/>
        <v/>
      </c>
      <c r="E771" s="58"/>
      <c r="F771" s="58"/>
      <c r="G771" s="58"/>
      <c r="H771" s="58"/>
      <c r="I771" s="58"/>
      <c r="J771" s="59">
        <f t="shared" ref="J771:AA771" si="589">IF(AND($D771="prace rozwojowe",LataProjekcji&lt;=Koniec_PR,Modul_badawczo_rozwojowy=tak),ROUND(J397,0),0)</f>
        <v>0</v>
      </c>
      <c r="K771" s="59">
        <f t="shared" si="589"/>
        <v>0</v>
      </c>
      <c r="L771" s="59">
        <f t="shared" si="589"/>
        <v>0</v>
      </c>
      <c r="M771" s="59">
        <f t="shared" si="589"/>
        <v>0</v>
      </c>
      <c r="N771" s="59">
        <f t="shared" si="589"/>
        <v>0</v>
      </c>
      <c r="O771" s="59">
        <f t="shared" si="589"/>
        <v>0</v>
      </c>
      <c r="P771" s="59">
        <f t="shared" si="589"/>
        <v>0</v>
      </c>
      <c r="Q771" s="59">
        <f t="shared" si="589"/>
        <v>0</v>
      </c>
      <c r="R771" s="59">
        <f t="shared" si="589"/>
        <v>0</v>
      </c>
      <c r="S771" s="59">
        <f t="shared" si="589"/>
        <v>0</v>
      </c>
      <c r="T771" s="59">
        <f t="shared" si="589"/>
        <v>0</v>
      </c>
      <c r="U771" s="59">
        <f t="shared" si="589"/>
        <v>0</v>
      </c>
      <c r="V771" s="59">
        <f t="shared" si="589"/>
        <v>0</v>
      </c>
      <c r="W771" s="59">
        <f t="shared" si="589"/>
        <v>0</v>
      </c>
      <c r="X771" s="59">
        <f t="shared" si="589"/>
        <v>0</v>
      </c>
      <c r="Y771" s="59">
        <f t="shared" si="589"/>
        <v>0</v>
      </c>
      <c r="Z771" s="59">
        <f t="shared" si="589"/>
        <v>0</v>
      </c>
      <c r="AA771" s="59">
        <f t="shared" si="589"/>
        <v>0</v>
      </c>
      <c r="AB771" s="59">
        <f t="shared" ref="AB771:AE771" si="590">IF(AND($D771="prace rozwojowe",LataProjekcji&lt;=Koniec_PR,Modul_badawczo_rozwojowy=tak),ROUND(AB397,0),0)</f>
        <v>0</v>
      </c>
      <c r="AC771" s="59">
        <f t="shared" si="590"/>
        <v>0</v>
      </c>
      <c r="AD771" s="59">
        <f t="shared" si="590"/>
        <v>0</v>
      </c>
      <c r="AE771" s="59">
        <f t="shared" si="590"/>
        <v>0</v>
      </c>
    </row>
    <row r="772" spans="2:31" hidden="1">
      <c r="B772" s="58" t="str">
        <f t="shared" si="576"/>
        <v/>
      </c>
      <c r="C772" s="58" t="str">
        <f t="shared" si="576"/>
        <v/>
      </c>
      <c r="D772" s="58" t="str">
        <f t="shared" si="576"/>
        <v/>
      </c>
      <c r="E772" s="58"/>
      <c r="F772" s="58"/>
      <c r="G772" s="58"/>
      <c r="H772" s="58"/>
      <c r="I772" s="58"/>
      <c r="J772" s="59">
        <f t="shared" ref="J772:AA772" si="591">IF(AND($D772="prace rozwojowe",LataProjekcji&lt;=Koniec_PR,Modul_badawczo_rozwojowy=tak),ROUND(J398,0),0)</f>
        <v>0</v>
      </c>
      <c r="K772" s="59">
        <f t="shared" si="591"/>
        <v>0</v>
      </c>
      <c r="L772" s="59">
        <f t="shared" si="591"/>
        <v>0</v>
      </c>
      <c r="M772" s="59">
        <f t="shared" si="591"/>
        <v>0</v>
      </c>
      <c r="N772" s="59">
        <f t="shared" si="591"/>
        <v>0</v>
      </c>
      <c r="O772" s="59">
        <f t="shared" si="591"/>
        <v>0</v>
      </c>
      <c r="P772" s="59">
        <f t="shared" si="591"/>
        <v>0</v>
      </c>
      <c r="Q772" s="59">
        <f t="shared" si="591"/>
        <v>0</v>
      </c>
      <c r="R772" s="59">
        <f t="shared" si="591"/>
        <v>0</v>
      </c>
      <c r="S772" s="59">
        <f t="shared" si="591"/>
        <v>0</v>
      </c>
      <c r="T772" s="59">
        <f t="shared" si="591"/>
        <v>0</v>
      </c>
      <c r="U772" s="59">
        <f t="shared" si="591"/>
        <v>0</v>
      </c>
      <c r="V772" s="59">
        <f t="shared" si="591"/>
        <v>0</v>
      </c>
      <c r="W772" s="59">
        <f t="shared" si="591"/>
        <v>0</v>
      </c>
      <c r="X772" s="59">
        <f t="shared" si="591"/>
        <v>0</v>
      </c>
      <c r="Y772" s="59">
        <f t="shared" si="591"/>
        <v>0</v>
      </c>
      <c r="Z772" s="59">
        <f t="shared" si="591"/>
        <v>0</v>
      </c>
      <c r="AA772" s="59">
        <f t="shared" si="591"/>
        <v>0</v>
      </c>
      <c r="AB772" s="59">
        <f t="shared" ref="AB772:AE772" si="592">IF(AND($D772="prace rozwojowe",LataProjekcji&lt;=Koniec_PR,Modul_badawczo_rozwojowy=tak),ROUND(AB398,0),0)</f>
        <v>0</v>
      </c>
      <c r="AC772" s="59">
        <f t="shared" si="592"/>
        <v>0</v>
      </c>
      <c r="AD772" s="59">
        <f t="shared" si="592"/>
        <v>0</v>
      </c>
      <c r="AE772" s="59">
        <f t="shared" si="592"/>
        <v>0</v>
      </c>
    </row>
    <row r="773" spans="2:31" hidden="1">
      <c r="B773" s="58" t="str">
        <f t="shared" si="576"/>
        <v/>
      </c>
      <c r="C773" s="58" t="str">
        <f t="shared" si="576"/>
        <v/>
      </c>
      <c r="D773" s="58" t="str">
        <f t="shared" si="576"/>
        <v/>
      </c>
      <c r="E773" s="58"/>
      <c r="F773" s="58"/>
      <c r="G773" s="58"/>
      <c r="H773" s="58"/>
      <c r="I773" s="58"/>
      <c r="J773" s="59">
        <f t="shared" ref="J773:AA773" si="593">IF(AND($D773="prace rozwojowe",LataProjekcji&lt;=Koniec_PR,Modul_badawczo_rozwojowy=tak),ROUND(J399,0),0)</f>
        <v>0</v>
      </c>
      <c r="K773" s="59">
        <f t="shared" si="593"/>
        <v>0</v>
      </c>
      <c r="L773" s="59">
        <f t="shared" si="593"/>
        <v>0</v>
      </c>
      <c r="M773" s="59">
        <f t="shared" si="593"/>
        <v>0</v>
      </c>
      <c r="N773" s="59">
        <f t="shared" si="593"/>
        <v>0</v>
      </c>
      <c r="O773" s="59">
        <f t="shared" si="593"/>
        <v>0</v>
      </c>
      <c r="P773" s="59">
        <f t="shared" si="593"/>
        <v>0</v>
      </c>
      <c r="Q773" s="59">
        <f t="shared" si="593"/>
        <v>0</v>
      </c>
      <c r="R773" s="59">
        <f t="shared" si="593"/>
        <v>0</v>
      </c>
      <c r="S773" s="59">
        <f t="shared" si="593"/>
        <v>0</v>
      </c>
      <c r="T773" s="59">
        <f t="shared" si="593"/>
        <v>0</v>
      </c>
      <c r="U773" s="59">
        <f t="shared" si="593"/>
        <v>0</v>
      </c>
      <c r="V773" s="59">
        <f t="shared" si="593"/>
        <v>0</v>
      </c>
      <c r="W773" s="59">
        <f t="shared" si="593"/>
        <v>0</v>
      </c>
      <c r="X773" s="59">
        <f t="shared" si="593"/>
        <v>0</v>
      </c>
      <c r="Y773" s="59">
        <f t="shared" si="593"/>
        <v>0</v>
      </c>
      <c r="Z773" s="59">
        <f t="shared" si="593"/>
        <v>0</v>
      </c>
      <c r="AA773" s="59">
        <f t="shared" si="593"/>
        <v>0</v>
      </c>
      <c r="AB773" s="59">
        <f t="shared" ref="AB773:AE773" si="594">IF(AND($D773="prace rozwojowe",LataProjekcji&lt;=Koniec_PR,Modul_badawczo_rozwojowy=tak),ROUND(AB399,0),0)</f>
        <v>0</v>
      </c>
      <c r="AC773" s="59">
        <f t="shared" si="594"/>
        <v>0</v>
      </c>
      <c r="AD773" s="59">
        <f t="shared" si="594"/>
        <v>0</v>
      </c>
      <c r="AE773" s="59">
        <f t="shared" si="594"/>
        <v>0</v>
      </c>
    </row>
    <row r="774" spans="2:31" hidden="1">
      <c r="B774" s="58" t="str">
        <f t="shared" si="576"/>
        <v/>
      </c>
      <c r="C774" s="58" t="str">
        <f t="shared" si="576"/>
        <v/>
      </c>
      <c r="D774" s="58" t="str">
        <f t="shared" si="576"/>
        <v/>
      </c>
      <c r="E774" s="58"/>
      <c r="F774" s="58"/>
      <c r="G774" s="58"/>
      <c r="H774" s="58"/>
      <c r="I774" s="58"/>
      <c r="J774" s="59">
        <f t="shared" ref="J774:AA774" si="595">IF(AND($D774="prace rozwojowe",LataProjekcji&lt;=Koniec_PR,Modul_badawczo_rozwojowy=tak),ROUND(J400,0),0)</f>
        <v>0</v>
      </c>
      <c r="K774" s="59">
        <f t="shared" si="595"/>
        <v>0</v>
      </c>
      <c r="L774" s="59">
        <f t="shared" si="595"/>
        <v>0</v>
      </c>
      <c r="M774" s="59">
        <f t="shared" si="595"/>
        <v>0</v>
      </c>
      <c r="N774" s="59">
        <f t="shared" si="595"/>
        <v>0</v>
      </c>
      <c r="O774" s="59">
        <f t="shared" si="595"/>
        <v>0</v>
      </c>
      <c r="P774" s="59">
        <f t="shared" si="595"/>
        <v>0</v>
      </c>
      <c r="Q774" s="59">
        <f t="shared" si="595"/>
        <v>0</v>
      </c>
      <c r="R774" s="59">
        <f t="shared" si="595"/>
        <v>0</v>
      </c>
      <c r="S774" s="59">
        <f t="shared" si="595"/>
        <v>0</v>
      </c>
      <c r="T774" s="59">
        <f t="shared" si="595"/>
        <v>0</v>
      </c>
      <c r="U774" s="59">
        <f t="shared" si="595"/>
        <v>0</v>
      </c>
      <c r="V774" s="59">
        <f t="shared" si="595"/>
        <v>0</v>
      </c>
      <c r="W774" s="59">
        <f t="shared" si="595"/>
        <v>0</v>
      </c>
      <c r="X774" s="59">
        <f t="shared" si="595"/>
        <v>0</v>
      </c>
      <c r="Y774" s="59">
        <f t="shared" si="595"/>
        <v>0</v>
      </c>
      <c r="Z774" s="59">
        <f t="shared" si="595"/>
        <v>0</v>
      </c>
      <c r="AA774" s="59">
        <f t="shared" si="595"/>
        <v>0</v>
      </c>
      <c r="AB774" s="59">
        <f t="shared" ref="AB774:AE774" si="596">IF(AND($D774="prace rozwojowe",LataProjekcji&lt;=Koniec_PR,Modul_badawczo_rozwojowy=tak),ROUND(AB400,0),0)</f>
        <v>0</v>
      </c>
      <c r="AC774" s="59">
        <f t="shared" si="596"/>
        <v>0</v>
      </c>
      <c r="AD774" s="59">
        <f t="shared" si="596"/>
        <v>0</v>
      </c>
      <c r="AE774" s="59">
        <f t="shared" si="596"/>
        <v>0</v>
      </c>
    </row>
    <row r="775" spans="2:31" hidden="1">
      <c r="B775" s="58" t="str">
        <f t="shared" si="576"/>
        <v/>
      </c>
      <c r="C775" s="58" t="str">
        <f t="shared" si="576"/>
        <v/>
      </c>
      <c r="D775" s="58" t="str">
        <f t="shared" si="576"/>
        <v/>
      </c>
      <c r="E775" s="58"/>
      <c r="F775" s="58"/>
      <c r="G775" s="58"/>
      <c r="H775" s="58"/>
      <c r="I775" s="58"/>
      <c r="J775" s="59">
        <f t="shared" ref="J775:AA775" si="597">IF(AND($D775="prace rozwojowe",LataProjekcji&lt;=Koniec_PR,Modul_badawczo_rozwojowy=tak),ROUND(J401,0),0)</f>
        <v>0</v>
      </c>
      <c r="K775" s="59">
        <f t="shared" si="597"/>
        <v>0</v>
      </c>
      <c r="L775" s="59">
        <f t="shared" si="597"/>
        <v>0</v>
      </c>
      <c r="M775" s="59">
        <f t="shared" si="597"/>
        <v>0</v>
      </c>
      <c r="N775" s="59">
        <f t="shared" si="597"/>
        <v>0</v>
      </c>
      <c r="O775" s="59">
        <f t="shared" si="597"/>
        <v>0</v>
      </c>
      <c r="P775" s="59">
        <f t="shared" si="597"/>
        <v>0</v>
      </c>
      <c r="Q775" s="59">
        <f t="shared" si="597"/>
        <v>0</v>
      </c>
      <c r="R775" s="59">
        <f t="shared" si="597"/>
        <v>0</v>
      </c>
      <c r="S775" s="59">
        <f t="shared" si="597"/>
        <v>0</v>
      </c>
      <c r="T775" s="59">
        <f t="shared" si="597"/>
        <v>0</v>
      </c>
      <c r="U775" s="59">
        <f t="shared" si="597"/>
        <v>0</v>
      </c>
      <c r="V775" s="59">
        <f t="shared" si="597"/>
        <v>0</v>
      </c>
      <c r="W775" s="59">
        <f t="shared" si="597"/>
        <v>0</v>
      </c>
      <c r="X775" s="59">
        <f t="shared" si="597"/>
        <v>0</v>
      </c>
      <c r="Y775" s="59">
        <f t="shared" si="597"/>
        <v>0</v>
      </c>
      <c r="Z775" s="59">
        <f t="shared" si="597"/>
        <v>0</v>
      </c>
      <c r="AA775" s="59">
        <f t="shared" si="597"/>
        <v>0</v>
      </c>
      <c r="AB775" s="59">
        <f t="shared" ref="AB775:AE775" si="598">IF(AND($D775="prace rozwojowe",LataProjekcji&lt;=Koniec_PR,Modul_badawczo_rozwojowy=tak),ROUND(AB401,0),0)</f>
        <v>0</v>
      </c>
      <c r="AC775" s="59">
        <f t="shared" si="598"/>
        <v>0</v>
      </c>
      <c r="AD775" s="59">
        <f t="shared" si="598"/>
        <v>0</v>
      </c>
      <c r="AE775" s="59">
        <f t="shared" si="598"/>
        <v>0</v>
      </c>
    </row>
    <row r="776" spans="2:31" hidden="1">
      <c r="B776" s="58" t="str">
        <f t="shared" si="576"/>
        <v/>
      </c>
      <c r="C776" s="58" t="str">
        <f t="shared" si="576"/>
        <v/>
      </c>
      <c r="D776" s="58" t="str">
        <f t="shared" si="576"/>
        <v/>
      </c>
      <c r="E776" s="58"/>
      <c r="F776" s="58"/>
      <c r="G776" s="58"/>
      <c r="H776" s="58"/>
      <c r="I776" s="58"/>
      <c r="J776" s="59">
        <f t="shared" ref="J776:AA776" si="599">IF(AND($D776="prace rozwojowe",LataProjekcji&lt;=Koniec_PR,Modul_badawczo_rozwojowy=tak),ROUND(J402,0),0)</f>
        <v>0</v>
      </c>
      <c r="K776" s="59">
        <f t="shared" si="599"/>
        <v>0</v>
      </c>
      <c r="L776" s="59">
        <f t="shared" si="599"/>
        <v>0</v>
      </c>
      <c r="M776" s="59">
        <f t="shared" si="599"/>
        <v>0</v>
      </c>
      <c r="N776" s="59">
        <f t="shared" si="599"/>
        <v>0</v>
      </c>
      <c r="O776" s="59">
        <f t="shared" si="599"/>
        <v>0</v>
      </c>
      <c r="P776" s="59">
        <f t="shared" si="599"/>
        <v>0</v>
      </c>
      <c r="Q776" s="59">
        <f t="shared" si="599"/>
        <v>0</v>
      </c>
      <c r="R776" s="59">
        <f t="shared" si="599"/>
        <v>0</v>
      </c>
      <c r="S776" s="59">
        <f t="shared" si="599"/>
        <v>0</v>
      </c>
      <c r="T776" s="59">
        <f t="shared" si="599"/>
        <v>0</v>
      </c>
      <c r="U776" s="59">
        <f t="shared" si="599"/>
        <v>0</v>
      </c>
      <c r="V776" s="59">
        <f t="shared" si="599"/>
        <v>0</v>
      </c>
      <c r="W776" s="59">
        <f t="shared" si="599"/>
        <v>0</v>
      </c>
      <c r="X776" s="59">
        <f t="shared" si="599"/>
        <v>0</v>
      </c>
      <c r="Y776" s="59">
        <f t="shared" si="599"/>
        <v>0</v>
      </c>
      <c r="Z776" s="59">
        <f t="shared" si="599"/>
        <v>0</v>
      </c>
      <c r="AA776" s="59">
        <f t="shared" si="599"/>
        <v>0</v>
      </c>
      <c r="AB776" s="59">
        <f t="shared" ref="AB776:AE776" si="600">IF(AND($D776="prace rozwojowe",LataProjekcji&lt;=Koniec_PR,Modul_badawczo_rozwojowy=tak),ROUND(AB402,0),0)</f>
        <v>0</v>
      </c>
      <c r="AC776" s="59">
        <f t="shared" si="600"/>
        <v>0</v>
      </c>
      <c r="AD776" s="59">
        <f t="shared" si="600"/>
        <v>0</v>
      </c>
      <c r="AE776" s="59">
        <f t="shared" si="600"/>
        <v>0</v>
      </c>
    </row>
    <row r="777" spans="2:31" hidden="1">
      <c r="B777" s="58" t="str">
        <f t="shared" si="576"/>
        <v/>
      </c>
      <c r="C777" s="58" t="str">
        <f t="shared" si="576"/>
        <v/>
      </c>
      <c r="D777" s="58" t="str">
        <f t="shared" si="576"/>
        <v/>
      </c>
      <c r="E777" s="58"/>
      <c r="F777" s="58"/>
      <c r="G777" s="58"/>
      <c r="H777" s="58"/>
      <c r="I777" s="58"/>
      <c r="J777" s="59">
        <f t="shared" ref="J777:AA777" si="601">IF(AND($D777="prace rozwojowe",LataProjekcji&lt;=Koniec_PR,Modul_badawczo_rozwojowy=tak),ROUND(J403,0),0)</f>
        <v>0</v>
      </c>
      <c r="K777" s="59">
        <f t="shared" si="601"/>
        <v>0</v>
      </c>
      <c r="L777" s="59">
        <f t="shared" si="601"/>
        <v>0</v>
      </c>
      <c r="M777" s="59">
        <f t="shared" si="601"/>
        <v>0</v>
      </c>
      <c r="N777" s="59">
        <f t="shared" si="601"/>
        <v>0</v>
      </c>
      <c r="O777" s="59">
        <f t="shared" si="601"/>
        <v>0</v>
      </c>
      <c r="P777" s="59">
        <f t="shared" si="601"/>
        <v>0</v>
      </c>
      <c r="Q777" s="59">
        <f t="shared" si="601"/>
        <v>0</v>
      </c>
      <c r="R777" s="59">
        <f t="shared" si="601"/>
        <v>0</v>
      </c>
      <c r="S777" s="59">
        <f t="shared" si="601"/>
        <v>0</v>
      </c>
      <c r="T777" s="59">
        <f t="shared" si="601"/>
        <v>0</v>
      </c>
      <c r="U777" s="59">
        <f t="shared" si="601"/>
        <v>0</v>
      </c>
      <c r="V777" s="59">
        <f t="shared" si="601"/>
        <v>0</v>
      </c>
      <c r="W777" s="59">
        <f t="shared" si="601"/>
        <v>0</v>
      </c>
      <c r="X777" s="59">
        <f t="shared" si="601"/>
        <v>0</v>
      </c>
      <c r="Y777" s="59">
        <f t="shared" si="601"/>
        <v>0</v>
      </c>
      <c r="Z777" s="59">
        <f t="shared" si="601"/>
        <v>0</v>
      </c>
      <c r="AA777" s="59">
        <f t="shared" si="601"/>
        <v>0</v>
      </c>
      <c r="AB777" s="59">
        <f t="shared" ref="AB777:AE777" si="602">IF(AND($D777="prace rozwojowe",LataProjekcji&lt;=Koniec_PR,Modul_badawczo_rozwojowy=tak),ROUND(AB403,0),0)</f>
        <v>0</v>
      </c>
      <c r="AC777" s="59">
        <f t="shared" si="602"/>
        <v>0</v>
      </c>
      <c r="AD777" s="59">
        <f t="shared" si="602"/>
        <v>0</v>
      </c>
      <c r="AE777" s="59">
        <f t="shared" si="602"/>
        <v>0</v>
      </c>
    </row>
    <row r="778" spans="2:31" hidden="1">
      <c r="B778" s="58" t="str">
        <f t="shared" si="576"/>
        <v/>
      </c>
      <c r="C778" s="58" t="str">
        <f t="shared" si="576"/>
        <v/>
      </c>
      <c r="D778" s="58" t="str">
        <f t="shared" si="576"/>
        <v/>
      </c>
      <c r="E778" s="58"/>
      <c r="F778" s="58"/>
      <c r="G778" s="58"/>
      <c r="H778" s="58"/>
      <c r="I778" s="58"/>
      <c r="J778" s="59">
        <f t="shared" ref="J778:AA778" si="603">IF(AND($D778="prace rozwojowe",LataProjekcji&lt;=Koniec_PR,Modul_badawczo_rozwojowy=tak),ROUND(J404,0),0)</f>
        <v>0</v>
      </c>
      <c r="K778" s="59">
        <f t="shared" si="603"/>
        <v>0</v>
      </c>
      <c r="L778" s="59">
        <f t="shared" si="603"/>
        <v>0</v>
      </c>
      <c r="M778" s="59">
        <f t="shared" si="603"/>
        <v>0</v>
      </c>
      <c r="N778" s="59">
        <f t="shared" si="603"/>
        <v>0</v>
      </c>
      <c r="O778" s="59">
        <f t="shared" si="603"/>
        <v>0</v>
      </c>
      <c r="P778" s="59">
        <f t="shared" si="603"/>
        <v>0</v>
      </c>
      <c r="Q778" s="59">
        <f t="shared" si="603"/>
        <v>0</v>
      </c>
      <c r="R778" s="59">
        <f t="shared" si="603"/>
        <v>0</v>
      </c>
      <c r="S778" s="59">
        <f t="shared" si="603"/>
        <v>0</v>
      </c>
      <c r="T778" s="59">
        <f t="shared" si="603"/>
        <v>0</v>
      </c>
      <c r="U778" s="59">
        <f t="shared" si="603"/>
        <v>0</v>
      </c>
      <c r="V778" s="59">
        <f t="shared" si="603"/>
        <v>0</v>
      </c>
      <c r="W778" s="59">
        <f t="shared" si="603"/>
        <v>0</v>
      </c>
      <c r="X778" s="59">
        <f t="shared" si="603"/>
        <v>0</v>
      </c>
      <c r="Y778" s="59">
        <f t="shared" si="603"/>
        <v>0</v>
      </c>
      <c r="Z778" s="59">
        <f t="shared" si="603"/>
        <v>0</v>
      </c>
      <c r="AA778" s="59">
        <f t="shared" si="603"/>
        <v>0</v>
      </c>
      <c r="AB778" s="59">
        <f t="shared" ref="AB778:AE778" si="604">IF(AND($D778="prace rozwojowe",LataProjekcji&lt;=Koniec_PR,Modul_badawczo_rozwojowy=tak),ROUND(AB404,0),0)</f>
        <v>0</v>
      </c>
      <c r="AC778" s="59">
        <f t="shared" si="604"/>
        <v>0</v>
      </c>
      <c r="AD778" s="59">
        <f t="shared" si="604"/>
        <v>0</v>
      </c>
      <c r="AE778" s="59">
        <f t="shared" si="604"/>
        <v>0</v>
      </c>
    </row>
    <row r="779" spans="2:31" hidden="1">
      <c r="B779" s="58" t="str">
        <f t="shared" si="576"/>
        <v/>
      </c>
      <c r="C779" s="58" t="str">
        <f t="shared" si="576"/>
        <v/>
      </c>
      <c r="D779" s="58" t="str">
        <f t="shared" si="576"/>
        <v/>
      </c>
      <c r="E779" s="58"/>
      <c r="F779" s="58"/>
      <c r="G779" s="58"/>
      <c r="H779" s="58"/>
      <c r="I779" s="58"/>
      <c r="J779" s="59">
        <f t="shared" ref="J779:AA779" si="605">IF(AND($D779="prace rozwojowe",LataProjekcji&lt;=Koniec_PR,Modul_badawczo_rozwojowy=tak),ROUND(J405,0),0)</f>
        <v>0</v>
      </c>
      <c r="K779" s="59">
        <f t="shared" si="605"/>
        <v>0</v>
      </c>
      <c r="L779" s="59">
        <f t="shared" si="605"/>
        <v>0</v>
      </c>
      <c r="M779" s="59">
        <f t="shared" si="605"/>
        <v>0</v>
      </c>
      <c r="N779" s="59">
        <f t="shared" si="605"/>
        <v>0</v>
      </c>
      <c r="O779" s="59">
        <f t="shared" si="605"/>
        <v>0</v>
      </c>
      <c r="P779" s="59">
        <f t="shared" si="605"/>
        <v>0</v>
      </c>
      <c r="Q779" s="59">
        <f t="shared" si="605"/>
        <v>0</v>
      </c>
      <c r="R779" s="59">
        <f t="shared" si="605"/>
        <v>0</v>
      </c>
      <c r="S779" s="59">
        <f t="shared" si="605"/>
        <v>0</v>
      </c>
      <c r="T779" s="59">
        <f t="shared" si="605"/>
        <v>0</v>
      </c>
      <c r="U779" s="59">
        <f t="shared" si="605"/>
        <v>0</v>
      </c>
      <c r="V779" s="59">
        <f t="shared" si="605"/>
        <v>0</v>
      </c>
      <c r="W779" s="59">
        <f t="shared" si="605"/>
        <v>0</v>
      </c>
      <c r="X779" s="59">
        <f t="shared" si="605"/>
        <v>0</v>
      </c>
      <c r="Y779" s="59">
        <f t="shared" si="605"/>
        <v>0</v>
      </c>
      <c r="Z779" s="59">
        <f t="shared" si="605"/>
        <v>0</v>
      </c>
      <c r="AA779" s="59">
        <f t="shared" si="605"/>
        <v>0</v>
      </c>
      <c r="AB779" s="59">
        <f t="shared" ref="AB779:AE779" si="606">IF(AND($D779="prace rozwojowe",LataProjekcji&lt;=Koniec_PR,Modul_badawczo_rozwojowy=tak),ROUND(AB405,0),0)</f>
        <v>0</v>
      </c>
      <c r="AC779" s="59">
        <f t="shared" si="606"/>
        <v>0</v>
      </c>
      <c r="AD779" s="59">
        <f t="shared" si="606"/>
        <v>0</v>
      </c>
      <c r="AE779" s="59">
        <f t="shared" si="606"/>
        <v>0</v>
      </c>
    </row>
    <row r="780" spans="2:31" hidden="1">
      <c r="B780" s="58" t="str">
        <f t="shared" si="576"/>
        <v/>
      </c>
      <c r="C780" s="58" t="str">
        <f t="shared" si="576"/>
        <v/>
      </c>
      <c r="D780" s="58" t="str">
        <f t="shared" si="576"/>
        <v/>
      </c>
      <c r="E780" s="58"/>
      <c r="F780" s="58"/>
      <c r="G780" s="58"/>
      <c r="H780" s="58"/>
      <c r="I780" s="58"/>
      <c r="J780" s="59">
        <f t="shared" ref="J780:AA780" si="607">IF(AND($D780="prace rozwojowe",LataProjekcji&lt;=Koniec_PR,Modul_badawczo_rozwojowy=tak),ROUND(J406,0),0)</f>
        <v>0</v>
      </c>
      <c r="K780" s="59">
        <f t="shared" si="607"/>
        <v>0</v>
      </c>
      <c r="L780" s="59">
        <f t="shared" si="607"/>
        <v>0</v>
      </c>
      <c r="M780" s="59">
        <f t="shared" si="607"/>
        <v>0</v>
      </c>
      <c r="N780" s="59">
        <f t="shared" si="607"/>
        <v>0</v>
      </c>
      <c r="O780" s="59">
        <f t="shared" si="607"/>
        <v>0</v>
      </c>
      <c r="P780" s="59">
        <f t="shared" si="607"/>
        <v>0</v>
      </c>
      <c r="Q780" s="59">
        <f t="shared" si="607"/>
        <v>0</v>
      </c>
      <c r="R780" s="59">
        <f t="shared" si="607"/>
        <v>0</v>
      </c>
      <c r="S780" s="59">
        <f t="shared" si="607"/>
        <v>0</v>
      </c>
      <c r="T780" s="59">
        <f t="shared" si="607"/>
        <v>0</v>
      </c>
      <c r="U780" s="59">
        <f t="shared" si="607"/>
        <v>0</v>
      </c>
      <c r="V780" s="59">
        <f t="shared" si="607"/>
        <v>0</v>
      </c>
      <c r="W780" s="59">
        <f t="shared" si="607"/>
        <v>0</v>
      </c>
      <c r="X780" s="59">
        <f t="shared" si="607"/>
        <v>0</v>
      </c>
      <c r="Y780" s="59">
        <f t="shared" si="607"/>
        <v>0</v>
      </c>
      <c r="Z780" s="59">
        <f t="shared" si="607"/>
        <v>0</v>
      </c>
      <c r="AA780" s="59">
        <f t="shared" si="607"/>
        <v>0</v>
      </c>
      <c r="AB780" s="59">
        <f t="shared" ref="AB780:AE780" si="608">IF(AND($D780="prace rozwojowe",LataProjekcji&lt;=Koniec_PR,Modul_badawczo_rozwojowy=tak),ROUND(AB406,0),0)</f>
        <v>0</v>
      </c>
      <c r="AC780" s="59">
        <f t="shared" si="608"/>
        <v>0</v>
      </c>
      <c r="AD780" s="59">
        <f t="shared" si="608"/>
        <v>0</v>
      </c>
      <c r="AE780" s="59">
        <f t="shared" si="608"/>
        <v>0</v>
      </c>
    </row>
    <row r="781" spans="2:31" hidden="1">
      <c r="B781" s="58" t="str">
        <f t="shared" si="576"/>
        <v/>
      </c>
      <c r="C781" s="58" t="str">
        <f t="shared" si="576"/>
        <v/>
      </c>
      <c r="D781" s="58" t="str">
        <f t="shared" si="576"/>
        <v/>
      </c>
      <c r="E781" s="58"/>
      <c r="F781" s="58"/>
      <c r="G781" s="58"/>
      <c r="H781" s="58"/>
      <c r="I781" s="58"/>
      <c r="J781" s="59">
        <f t="shared" ref="J781:AA781" si="609">IF(AND($D781="prace rozwojowe",LataProjekcji&lt;=Koniec_PR,Modul_badawczo_rozwojowy=tak),ROUND(J407,0),0)</f>
        <v>0</v>
      </c>
      <c r="K781" s="59">
        <f t="shared" si="609"/>
        <v>0</v>
      </c>
      <c r="L781" s="59">
        <f t="shared" si="609"/>
        <v>0</v>
      </c>
      <c r="M781" s="59">
        <f t="shared" si="609"/>
        <v>0</v>
      </c>
      <c r="N781" s="59">
        <f t="shared" si="609"/>
        <v>0</v>
      </c>
      <c r="O781" s="59">
        <f t="shared" si="609"/>
        <v>0</v>
      </c>
      <c r="P781" s="59">
        <f t="shared" si="609"/>
        <v>0</v>
      </c>
      <c r="Q781" s="59">
        <f t="shared" si="609"/>
        <v>0</v>
      </c>
      <c r="R781" s="59">
        <f t="shared" si="609"/>
        <v>0</v>
      </c>
      <c r="S781" s="59">
        <f t="shared" si="609"/>
        <v>0</v>
      </c>
      <c r="T781" s="59">
        <f t="shared" si="609"/>
        <v>0</v>
      </c>
      <c r="U781" s="59">
        <f t="shared" si="609"/>
        <v>0</v>
      </c>
      <c r="V781" s="59">
        <f t="shared" si="609"/>
        <v>0</v>
      </c>
      <c r="W781" s="59">
        <f t="shared" si="609"/>
        <v>0</v>
      </c>
      <c r="X781" s="59">
        <f t="shared" si="609"/>
        <v>0</v>
      </c>
      <c r="Y781" s="59">
        <f t="shared" si="609"/>
        <v>0</v>
      </c>
      <c r="Z781" s="59">
        <f t="shared" si="609"/>
        <v>0</v>
      </c>
      <c r="AA781" s="59">
        <f t="shared" si="609"/>
        <v>0</v>
      </c>
      <c r="AB781" s="59">
        <f t="shared" ref="AB781:AE781" si="610">IF(AND($D781="prace rozwojowe",LataProjekcji&lt;=Koniec_PR,Modul_badawczo_rozwojowy=tak),ROUND(AB407,0),0)</f>
        <v>0</v>
      </c>
      <c r="AC781" s="59">
        <f t="shared" si="610"/>
        <v>0</v>
      </c>
      <c r="AD781" s="59">
        <f t="shared" si="610"/>
        <v>0</v>
      </c>
      <c r="AE781" s="59">
        <f t="shared" si="610"/>
        <v>0</v>
      </c>
    </row>
    <row r="782" spans="2:31" hidden="1">
      <c r="B782" s="58" t="str">
        <f t="shared" si="576"/>
        <v/>
      </c>
      <c r="C782" s="58" t="str">
        <f t="shared" si="576"/>
        <v/>
      </c>
      <c r="D782" s="58" t="str">
        <f t="shared" si="576"/>
        <v/>
      </c>
      <c r="E782" s="58"/>
      <c r="F782" s="58"/>
      <c r="G782" s="58"/>
      <c r="H782" s="58"/>
      <c r="I782" s="58"/>
      <c r="J782" s="59">
        <f t="shared" ref="J782:AA782" si="611">IF(AND($D782="prace rozwojowe",LataProjekcji&lt;=Koniec_PR,Modul_badawczo_rozwojowy=tak),ROUND(J408,0),0)</f>
        <v>0</v>
      </c>
      <c r="K782" s="59">
        <f t="shared" si="611"/>
        <v>0</v>
      </c>
      <c r="L782" s="59">
        <f t="shared" si="611"/>
        <v>0</v>
      </c>
      <c r="M782" s="59">
        <f t="shared" si="611"/>
        <v>0</v>
      </c>
      <c r="N782" s="59">
        <f t="shared" si="611"/>
        <v>0</v>
      </c>
      <c r="O782" s="59">
        <f t="shared" si="611"/>
        <v>0</v>
      </c>
      <c r="P782" s="59">
        <f t="shared" si="611"/>
        <v>0</v>
      </c>
      <c r="Q782" s="59">
        <f t="shared" si="611"/>
        <v>0</v>
      </c>
      <c r="R782" s="59">
        <f t="shared" si="611"/>
        <v>0</v>
      </c>
      <c r="S782" s="59">
        <f t="shared" si="611"/>
        <v>0</v>
      </c>
      <c r="T782" s="59">
        <f t="shared" si="611"/>
        <v>0</v>
      </c>
      <c r="U782" s="59">
        <f t="shared" si="611"/>
        <v>0</v>
      </c>
      <c r="V782" s="59">
        <f t="shared" si="611"/>
        <v>0</v>
      </c>
      <c r="W782" s="59">
        <f t="shared" si="611"/>
        <v>0</v>
      </c>
      <c r="X782" s="59">
        <f t="shared" si="611"/>
        <v>0</v>
      </c>
      <c r="Y782" s="59">
        <f t="shared" si="611"/>
        <v>0</v>
      </c>
      <c r="Z782" s="59">
        <f t="shared" si="611"/>
        <v>0</v>
      </c>
      <c r="AA782" s="59">
        <f t="shared" si="611"/>
        <v>0</v>
      </c>
      <c r="AB782" s="59">
        <f t="shared" ref="AB782:AE782" si="612">IF(AND($D782="prace rozwojowe",LataProjekcji&lt;=Koniec_PR,Modul_badawczo_rozwojowy=tak),ROUND(AB408,0),0)</f>
        <v>0</v>
      </c>
      <c r="AC782" s="59">
        <f t="shared" si="612"/>
        <v>0</v>
      </c>
      <c r="AD782" s="59">
        <f t="shared" si="612"/>
        <v>0</v>
      </c>
      <c r="AE782" s="59">
        <f t="shared" si="612"/>
        <v>0</v>
      </c>
    </row>
    <row r="783" spans="2:31" hidden="1">
      <c r="B783" s="58" t="str">
        <f t="shared" si="576"/>
        <v/>
      </c>
      <c r="C783" s="58" t="str">
        <f t="shared" si="576"/>
        <v/>
      </c>
      <c r="D783" s="58" t="str">
        <f t="shared" si="576"/>
        <v/>
      </c>
      <c r="E783" s="58"/>
      <c r="F783" s="58"/>
      <c r="G783" s="58"/>
      <c r="H783" s="58"/>
      <c r="I783" s="58"/>
      <c r="J783" s="59">
        <f t="shared" ref="J783:AA783" si="613">IF(AND($D783="prace rozwojowe",LataProjekcji&lt;=Koniec_PR,Modul_badawczo_rozwojowy=tak),ROUND(J409,0),0)</f>
        <v>0</v>
      </c>
      <c r="K783" s="59">
        <f t="shared" si="613"/>
        <v>0</v>
      </c>
      <c r="L783" s="59">
        <f t="shared" si="613"/>
        <v>0</v>
      </c>
      <c r="M783" s="59">
        <f t="shared" si="613"/>
        <v>0</v>
      </c>
      <c r="N783" s="59">
        <f t="shared" si="613"/>
        <v>0</v>
      </c>
      <c r="O783" s="59">
        <f t="shared" si="613"/>
        <v>0</v>
      </c>
      <c r="P783" s="59">
        <f t="shared" si="613"/>
        <v>0</v>
      </c>
      <c r="Q783" s="59">
        <f t="shared" si="613"/>
        <v>0</v>
      </c>
      <c r="R783" s="59">
        <f t="shared" si="613"/>
        <v>0</v>
      </c>
      <c r="S783" s="59">
        <f t="shared" si="613"/>
        <v>0</v>
      </c>
      <c r="T783" s="59">
        <f t="shared" si="613"/>
        <v>0</v>
      </c>
      <c r="U783" s="59">
        <f t="shared" si="613"/>
        <v>0</v>
      </c>
      <c r="V783" s="59">
        <f t="shared" si="613"/>
        <v>0</v>
      </c>
      <c r="W783" s="59">
        <f t="shared" si="613"/>
        <v>0</v>
      </c>
      <c r="X783" s="59">
        <f t="shared" si="613"/>
        <v>0</v>
      </c>
      <c r="Y783" s="59">
        <f t="shared" si="613"/>
        <v>0</v>
      </c>
      <c r="Z783" s="59">
        <f t="shared" si="613"/>
        <v>0</v>
      </c>
      <c r="AA783" s="59">
        <f t="shared" si="613"/>
        <v>0</v>
      </c>
      <c r="AB783" s="59">
        <f t="shared" ref="AB783:AE783" si="614">IF(AND($D783="prace rozwojowe",LataProjekcji&lt;=Koniec_PR,Modul_badawczo_rozwojowy=tak),ROUND(AB409,0),0)</f>
        <v>0</v>
      </c>
      <c r="AC783" s="59">
        <f t="shared" si="614"/>
        <v>0</v>
      </c>
      <c r="AD783" s="59">
        <f t="shared" si="614"/>
        <v>0</v>
      </c>
      <c r="AE783" s="59">
        <f t="shared" si="614"/>
        <v>0</v>
      </c>
    </row>
    <row r="784" spans="2:31" hidden="1">
      <c r="B784" s="58" t="str">
        <f t="shared" si="576"/>
        <v/>
      </c>
      <c r="C784" s="58" t="str">
        <f t="shared" si="576"/>
        <v/>
      </c>
      <c r="D784" s="58" t="str">
        <f t="shared" si="576"/>
        <v/>
      </c>
      <c r="E784" s="58"/>
      <c r="F784" s="58"/>
      <c r="G784" s="58"/>
      <c r="H784" s="58"/>
      <c r="I784" s="58"/>
      <c r="J784" s="59">
        <f t="shared" ref="J784:AA784" si="615">IF(AND($D784="prace rozwojowe",LataProjekcji&lt;=Koniec_PR,Modul_badawczo_rozwojowy=tak),ROUND(J410,0),0)</f>
        <v>0</v>
      </c>
      <c r="K784" s="59">
        <f t="shared" si="615"/>
        <v>0</v>
      </c>
      <c r="L784" s="59">
        <f t="shared" si="615"/>
        <v>0</v>
      </c>
      <c r="M784" s="59">
        <f t="shared" si="615"/>
        <v>0</v>
      </c>
      <c r="N784" s="59">
        <f t="shared" si="615"/>
        <v>0</v>
      </c>
      <c r="O784" s="59">
        <f t="shared" si="615"/>
        <v>0</v>
      </c>
      <c r="P784" s="59">
        <f t="shared" si="615"/>
        <v>0</v>
      </c>
      <c r="Q784" s="59">
        <f t="shared" si="615"/>
        <v>0</v>
      </c>
      <c r="R784" s="59">
        <f t="shared" si="615"/>
        <v>0</v>
      </c>
      <c r="S784" s="59">
        <f t="shared" si="615"/>
        <v>0</v>
      </c>
      <c r="T784" s="59">
        <f t="shared" si="615"/>
        <v>0</v>
      </c>
      <c r="U784" s="59">
        <f t="shared" si="615"/>
        <v>0</v>
      </c>
      <c r="V784" s="59">
        <f t="shared" si="615"/>
        <v>0</v>
      </c>
      <c r="W784" s="59">
        <f t="shared" si="615"/>
        <v>0</v>
      </c>
      <c r="X784" s="59">
        <f t="shared" si="615"/>
        <v>0</v>
      </c>
      <c r="Y784" s="59">
        <f t="shared" si="615"/>
        <v>0</v>
      </c>
      <c r="Z784" s="59">
        <f t="shared" si="615"/>
        <v>0</v>
      </c>
      <c r="AA784" s="59">
        <f t="shared" si="615"/>
        <v>0</v>
      </c>
      <c r="AB784" s="59">
        <f t="shared" ref="AB784:AE784" si="616">IF(AND($D784="prace rozwojowe",LataProjekcji&lt;=Koniec_PR,Modul_badawczo_rozwojowy=tak),ROUND(AB410,0),0)</f>
        <v>0</v>
      </c>
      <c r="AC784" s="59">
        <f t="shared" si="616"/>
        <v>0</v>
      </c>
      <c r="AD784" s="59">
        <f t="shared" si="616"/>
        <v>0</v>
      </c>
      <c r="AE784" s="59">
        <f t="shared" si="616"/>
        <v>0</v>
      </c>
    </row>
    <row r="785" spans="2:31" hidden="1">
      <c r="B785" s="58" t="str">
        <f t="shared" ref="B785:D804" si="617">IF(ISBLANK(B243),"",B243)</f>
        <v/>
      </c>
      <c r="C785" s="58" t="str">
        <f t="shared" si="617"/>
        <v/>
      </c>
      <c r="D785" s="58" t="str">
        <f t="shared" si="617"/>
        <v/>
      </c>
      <c r="E785" s="58"/>
      <c r="F785" s="58"/>
      <c r="G785" s="58"/>
      <c r="H785" s="58"/>
      <c r="I785" s="58"/>
      <c r="J785" s="59">
        <f t="shared" ref="J785:AA785" si="618">IF(AND($D785="prace rozwojowe",LataProjekcji&lt;=Koniec_PR,Modul_badawczo_rozwojowy=tak),ROUND(J411,0),0)</f>
        <v>0</v>
      </c>
      <c r="K785" s="59">
        <f t="shared" si="618"/>
        <v>0</v>
      </c>
      <c r="L785" s="59">
        <f t="shared" si="618"/>
        <v>0</v>
      </c>
      <c r="M785" s="59">
        <f t="shared" si="618"/>
        <v>0</v>
      </c>
      <c r="N785" s="59">
        <f t="shared" si="618"/>
        <v>0</v>
      </c>
      <c r="O785" s="59">
        <f t="shared" si="618"/>
        <v>0</v>
      </c>
      <c r="P785" s="59">
        <f t="shared" si="618"/>
        <v>0</v>
      </c>
      <c r="Q785" s="59">
        <f t="shared" si="618"/>
        <v>0</v>
      </c>
      <c r="R785" s="59">
        <f t="shared" si="618"/>
        <v>0</v>
      </c>
      <c r="S785" s="59">
        <f t="shared" si="618"/>
        <v>0</v>
      </c>
      <c r="T785" s="59">
        <f t="shared" si="618"/>
        <v>0</v>
      </c>
      <c r="U785" s="59">
        <f t="shared" si="618"/>
        <v>0</v>
      </c>
      <c r="V785" s="59">
        <f t="shared" si="618"/>
        <v>0</v>
      </c>
      <c r="W785" s="59">
        <f t="shared" si="618"/>
        <v>0</v>
      </c>
      <c r="X785" s="59">
        <f t="shared" si="618"/>
        <v>0</v>
      </c>
      <c r="Y785" s="59">
        <f t="shared" si="618"/>
        <v>0</v>
      </c>
      <c r="Z785" s="59">
        <f t="shared" si="618"/>
        <v>0</v>
      </c>
      <c r="AA785" s="59">
        <f t="shared" si="618"/>
        <v>0</v>
      </c>
      <c r="AB785" s="59">
        <f t="shared" ref="AB785:AE785" si="619">IF(AND($D785="prace rozwojowe",LataProjekcji&lt;=Koniec_PR,Modul_badawczo_rozwojowy=tak),ROUND(AB411,0),0)</f>
        <v>0</v>
      </c>
      <c r="AC785" s="59">
        <f t="shared" si="619"/>
        <v>0</v>
      </c>
      <c r="AD785" s="59">
        <f t="shared" si="619"/>
        <v>0</v>
      </c>
      <c r="AE785" s="59">
        <f t="shared" si="619"/>
        <v>0</v>
      </c>
    </row>
    <row r="786" spans="2:31" hidden="1">
      <c r="B786" s="58" t="str">
        <f t="shared" si="617"/>
        <v/>
      </c>
      <c r="C786" s="58" t="str">
        <f t="shared" si="617"/>
        <v/>
      </c>
      <c r="D786" s="58" t="str">
        <f t="shared" si="617"/>
        <v/>
      </c>
      <c r="E786" s="58"/>
      <c r="F786" s="58"/>
      <c r="G786" s="58"/>
      <c r="H786" s="58"/>
      <c r="I786" s="58"/>
      <c r="J786" s="59">
        <f t="shared" ref="J786:AA786" si="620">IF(AND($D786="prace rozwojowe",LataProjekcji&lt;=Koniec_PR,Modul_badawczo_rozwojowy=tak),ROUND(J412,0),0)</f>
        <v>0</v>
      </c>
      <c r="K786" s="59">
        <f t="shared" si="620"/>
        <v>0</v>
      </c>
      <c r="L786" s="59">
        <f t="shared" si="620"/>
        <v>0</v>
      </c>
      <c r="M786" s="59">
        <f t="shared" si="620"/>
        <v>0</v>
      </c>
      <c r="N786" s="59">
        <f t="shared" si="620"/>
        <v>0</v>
      </c>
      <c r="O786" s="59">
        <f t="shared" si="620"/>
        <v>0</v>
      </c>
      <c r="P786" s="59">
        <f t="shared" si="620"/>
        <v>0</v>
      </c>
      <c r="Q786" s="59">
        <f t="shared" si="620"/>
        <v>0</v>
      </c>
      <c r="R786" s="59">
        <f t="shared" si="620"/>
        <v>0</v>
      </c>
      <c r="S786" s="59">
        <f t="shared" si="620"/>
        <v>0</v>
      </c>
      <c r="T786" s="59">
        <f t="shared" si="620"/>
        <v>0</v>
      </c>
      <c r="U786" s="59">
        <f t="shared" si="620"/>
        <v>0</v>
      </c>
      <c r="V786" s="59">
        <f t="shared" si="620"/>
        <v>0</v>
      </c>
      <c r="W786" s="59">
        <f t="shared" si="620"/>
        <v>0</v>
      </c>
      <c r="X786" s="59">
        <f t="shared" si="620"/>
        <v>0</v>
      </c>
      <c r="Y786" s="59">
        <f t="shared" si="620"/>
        <v>0</v>
      </c>
      <c r="Z786" s="59">
        <f t="shared" si="620"/>
        <v>0</v>
      </c>
      <c r="AA786" s="59">
        <f t="shared" si="620"/>
        <v>0</v>
      </c>
      <c r="AB786" s="59">
        <f t="shared" ref="AB786:AE786" si="621">IF(AND($D786="prace rozwojowe",LataProjekcji&lt;=Koniec_PR,Modul_badawczo_rozwojowy=tak),ROUND(AB412,0),0)</f>
        <v>0</v>
      </c>
      <c r="AC786" s="59">
        <f t="shared" si="621"/>
        <v>0</v>
      </c>
      <c r="AD786" s="59">
        <f t="shared" si="621"/>
        <v>0</v>
      </c>
      <c r="AE786" s="59">
        <f t="shared" si="621"/>
        <v>0</v>
      </c>
    </row>
    <row r="787" spans="2:31" hidden="1">
      <c r="B787" s="58" t="str">
        <f t="shared" si="617"/>
        <v/>
      </c>
      <c r="C787" s="58" t="str">
        <f t="shared" si="617"/>
        <v/>
      </c>
      <c r="D787" s="58" t="str">
        <f t="shared" si="617"/>
        <v/>
      </c>
      <c r="E787" s="58"/>
      <c r="F787" s="58"/>
      <c r="G787" s="58"/>
      <c r="H787" s="58"/>
      <c r="I787" s="58"/>
      <c r="J787" s="59">
        <f t="shared" ref="J787:AA787" si="622">IF(AND($D787="prace rozwojowe",LataProjekcji&lt;=Koniec_PR,Modul_badawczo_rozwojowy=tak),ROUND(J413,0),0)</f>
        <v>0</v>
      </c>
      <c r="K787" s="59">
        <f t="shared" si="622"/>
        <v>0</v>
      </c>
      <c r="L787" s="59">
        <f t="shared" si="622"/>
        <v>0</v>
      </c>
      <c r="M787" s="59">
        <f t="shared" si="622"/>
        <v>0</v>
      </c>
      <c r="N787" s="59">
        <f t="shared" si="622"/>
        <v>0</v>
      </c>
      <c r="O787" s="59">
        <f t="shared" si="622"/>
        <v>0</v>
      </c>
      <c r="P787" s="59">
        <f t="shared" si="622"/>
        <v>0</v>
      </c>
      <c r="Q787" s="59">
        <f t="shared" si="622"/>
        <v>0</v>
      </c>
      <c r="R787" s="59">
        <f t="shared" si="622"/>
        <v>0</v>
      </c>
      <c r="S787" s="59">
        <f t="shared" si="622"/>
        <v>0</v>
      </c>
      <c r="T787" s="59">
        <f t="shared" si="622"/>
        <v>0</v>
      </c>
      <c r="U787" s="59">
        <f t="shared" si="622"/>
        <v>0</v>
      </c>
      <c r="V787" s="59">
        <f t="shared" si="622"/>
        <v>0</v>
      </c>
      <c r="W787" s="59">
        <f t="shared" si="622"/>
        <v>0</v>
      </c>
      <c r="X787" s="59">
        <f t="shared" si="622"/>
        <v>0</v>
      </c>
      <c r="Y787" s="59">
        <f t="shared" si="622"/>
        <v>0</v>
      </c>
      <c r="Z787" s="59">
        <f t="shared" si="622"/>
        <v>0</v>
      </c>
      <c r="AA787" s="59">
        <f t="shared" si="622"/>
        <v>0</v>
      </c>
      <c r="AB787" s="59">
        <f t="shared" ref="AB787:AE787" si="623">IF(AND($D787="prace rozwojowe",LataProjekcji&lt;=Koniec_PR,Modul_badawczo_rozwojowy=tak),ROUND(AB413,0),0)</f>
        <v>0</v>
      </c>
      <c r="AC787" s="59">
        <f t="shared" si="623"/>
        <v>0</v>
      </c>
      <c r="AD787" s="59">
        <f t="shared" si="623"/>
        <v>0</v>
      </c>
      <c r="AE787" s="59">
        <f t="shared" si="623"/>
        <v>0</v>
      </c>
    </row>
    <row r="788" spans="2:31" hidden="1">
      <c r="B788" s="58" t="str">
        <f t="shared" si="617"/>
        <v/>
      </c>
      <c r="C788" s="58" t="str">
        <f t="shared" si="617"/>
        <v/>
      </c>
      <c r="D788" s="58" t="str">
        <f t="shared" si="617"/>
        <v/>
      </c>
      <c r="E788" s="58"/>
      <c r="F788" s="58"/>
      <c r="G788" s="58"/>
      <c r="H788" s="58"/>
      <c r="I788" s="58"/>
      <c r="J788" s="59">
        <f t="shared" ref="J788:AA788" si="624">IF(AND($D788="prace rozwojowe",LataProjekcji&lt;=Koniec_PR,Modul_badawczo_rozwojowy=tak),ROUND(J414,0),0)</f>
        <v>0</v>
      </c>
      <c r="K788" s="59">
        <f t="shared" si="624"/>
        <v>0</v>
      </c>
      <c r="L788" s="59">
        <f t="shared" si="624"/>
        <v>0</v>
      </c>
      <c r="M788" s="59">
        <f t="shared" si="624"/>
        <v>0</v>
      </c>
      <c r="N788" s="59">
        <f t="shared" si="624"/>
        <v>0</v>
      </c>
      <c r="O788" s="59">
        <f t="shared" si="624"/>
        <v>0</v>
      </c>
      <c r="P788" s="59">
        <f t="shared" si="624"/>
        <v>0</v>
      </c>
      <c r="Q788" s="59">
        <f t="shared" si="624"/>
        <v>0</v>
      </c>
      <c r="R788" s="59">
        <f t="shared" si="624"/>
        <v>0</v>
      </c>
      <c r="S788" s="59">
        <f t="shared" si="624"/>
        <v>0</v>
      </c>
      <c r="T788" s="59">
        <f t="shared" si="624"/>
        <v>0</v>
      </c>
      <c r="U788" s="59">
        <f t="shared" si="624"/>
        <v>0</v>
      </c>
      <c r="V788" s="59">
        <f t="shared" si="624"/>
        <v>0</v>
      </c>
      <c r="W788" s="59">
        <f t="shared" si="624"/>
        <v>0</v>
      </c>
      <c r="X788" s="59">
        <f t="shared" si="624"/>
        <v>0</v>
      </c>
      <c r="Y788" s="59">
        <f t="shared" si="624"/>
        <v>0</v>
      </c>
      <c r="Z788" s="59">
        <f t="shared" si="624"/>
        <v>0</v>
      </c>
      <c r="AA788" s="59">
        <f t="shared" si="624"/>
        <v>0</v>
      </c>
      <c r="AB788" s="59">
        <f t="shared" ref="AB788:AE788" si="625">IF(AND($D788="prace rozwojowe",LataProjekcji&lt;=Koniec_PR,Modul_badawczo_rozwojowy=tak),ROUND(AB414,0),0)</f>
        <v>0</v>
      </c>
      <c r="AC788" s="59">
        <f t="shared" si="625"/>
        <v>0</v>
      </c>
      <c r="AD788" s="59">
        <f t="shared" si="625"/>
        <v>0</v>
      </c>
      <c r="AE788" s="59">
        <f t="shared" si="625"/>
        <v>0</v>
      </c>
    </row>
    <row r="789" spans="2:31" hidden="1">
      <c r="B789" s="58" t="str">
        <f t="shared" si="617"/>
        <v/>
      </c>
      <c r="C789" s="58" t="str">
        <f t="shared" si="617"/>
        <v/>
      </c>
      <c r="D789" s="58" t="str">
        <f t="shared" si="617"/>
        <v/>
      </c>
      <c r="E789" s="58"/>
      <c r="F789" s="58"/>
      <c r="G789" s="58"/>
      <c r="H789" s="58"/>
      <c r="I789" s="58"/>
      <c r="J789" s="59">
        <f t="shared" ref="J789:AA789" si="626">IF(AND($D789="prace rozwojowe",LataProjekcji&lt;=Koniec_PR,Modul_badawczo_rozwojowy=tak),ROUND(J415,0),0)</f>
        <v>0</v>
      </c>
      <c r="K789" s="59">
        <f t="shared" si="626"/>
        <v>0</v>
      </c>
      <c r="L789" s="59">
        <f t="shared" si="626"/>
        <v>0</v>
      </c>
      <c r="M789" s="59">
        <f t="shared" si="626"/>
        <v>0</v>
      </c>
      <c r="N789" s="59">
        <f t="shared" si="626"/>
        <v>0</v>
      </c>
      <c r="O789" s="59">
        <f t="shared" si="626"/>
        <v>0</v>
      </c>
      <c r="P789" s="59">
        <f t="shared" si="626"/>
        <v>0</v>
      </c>
      <c r="Q789" s="59">
        <f t="shared" si="626"/>
        <v>0</v>
      </c>
      <c r="R789" s="59">
        <f t="shared" si="626"/>
        <v>0</v>
      </c>
      <c r="S789" s="59">
        <f t="shared" si="626"/>
        <v>0</v>
      </c>
      <c r="T789" s="59">
        <f t="shared" si="626"/>
        <v>0</v>
      </c>
      <c r="U789" s="59">
        <f t="shared" si="626"/>
        <v>0</v>
      </c>
      <c r="V789" s="59">
        <f t="shared" si="626"/>
        <v>0</v>
      </c>
      <c r="W789" s="59">
        <f t="shared" si="626"/>
        <v>0</v>
      </c>
      <c r="X789" s="59">
        <f t="shared" si="626"/>
        <v>0</v>
      </c>
      <c r="Y789" s="59">
        <f t="shared" si="626"/>
        <v>0</v>
      </c>
      <c r="Z789" s="59">
        <f t="shared" si="626"/>
        <v>0</v>
      </c>
      <c r="AA789" s="59">
        <f t="shared" si="626"/>
        <v>0</v>
      </c>
      <c r="AB789" s="59">
        <f t="shared" ref="AB789:AE789" si="627">IF(AND($D789="prace rozwojowe",LataProjekcji&lt;=Koniec_PR,Modul_badawczo_rozwojowy=tak),ROUND(AB415,0),0)</f>
        <v>0</v>
      </c>
      <c r="AC789" s="59">
        <f t="shared" si="627"/>
        <v>0</v>
      </c>
      <c r="AD789" s="59">
        <f t="shared" si="627"/>
        <v>0</v>
      </c>
      <c r="AE789" s="59">
        <f t="shared" si="627"/>
        <v>0</v>
      </c>
    </row>
    <row r="790" spans="2:31" hidden="1">
      <c r="B790" s="58" t="str">
        <f t="shared" si="617"/>
        <v/>
      </c>
      <c r="C790" s="58" t="str">
        <f t="shared" si="617"/>
        <v/>
      </c>
      <c r="D790" s="58" t="str">
        <f t="shared" si="617"/>
        <v/>
      </c>
      <c r="E790" s="58"/>
      <c r="F790" s="58"/>
      <c r="G790" s="58"/>
      <c r="H790" s="58"/>
      <c r="I790" s="58"/>
      <c r="J790" s="59">
        <f t="shared" ref="J790:AA790" si="628">IF(AND($D790="prace rozwojowe",LataProjekcji&lt;=Koniec_PR,Modul_badawczo_rozwojowy=tak),ROUND(J416,0),0)</f>
        <v>0</v>
      </c>
      <c r="K790" s="59">
        <f t="shared" si="628"/>
        <v>0</v>
      </c>
      <c r="L790" s="59">
        <f t="shared" si="628"/>
        <v>0</v>
      </c>
      <c r="M790" s="59">
        <f t="shared" si="628"/>
        <v>0</v>
      </c>
      <c r="N790" s="59">
        <f t="shared" si="628"/>
        <v>0</v>
      </c>
      <c r="O790" s="59">
        <f t="shared" si="628"/>
        <v>0</v>
      </c>
      <c r="P790" s="59">
        <f t="shared" si="628"/>
        <v>0</v>
      </c>
      <c r="Q790" s="59">
        <f t="shared" si="628"/>
        <v>0</v>
      </c>
      <c r="R790" s="59">
        <f t="shared" si="628"/>
        <v>0</v>
      </c>
      <c r="S790" s="59">
        <f t="shared" si="628"/>
        <v>0</v>
      </c>
      <c r="T790" s="59">
        <f t="shared" si="628"/>
        <v>0</v>
      </c>
      <c r="U790" s="59">
        <f t="shared" si="628"/>
        <v>0</v>
      </c>
      <c r="V790" s="59">
        <f t="shared" si="628"/>
        <v>0</v>
      </c>
      <c r="W790" s="59">
        <f t="shared" si="628"/>
        <v>0</v>
      </c>
      <c r="X790" s="59">
        <f t="shared" si="628"/>
        <v>0</v>
      </c>
      <c r="Y790" s="59">
        <f t="shared" si="628"/>
        <v>0</v>
      </c>
      <c r="Z790" s="59">
        <f t="shared" si="628"/>
        <v>0</v>
      </c>
      <c r="AA790" s="59">
        <f t="shared" si="628"/>
        <v>0</v>
      </c>
      <c r="AB790" s="59">
        <f t="shared" ref="AB790:AE790" si="629">IF(AND($D790="prace rozwojowe",LataProjekcji&lt;=Koniec_PR,Modul_badawczo_rozwojowy=tak),ROUND(AB416,0),0)</f>
        <v>0</v>
      </c>
      <c r="AC790" s="59">
        <f t="shared" si="629"/>
        <v>0</v>
      </c>
      <c r="AD790" s="59">
        <f t="shared" si="629"/>
        <v>0</v>
      </c>
      <c r="AE790" s="59">
        <f t="shared" si="629"/>
        <v>0</v>
      </c>
    </row>
    <row r="791" spans="2:31" hidden="1">
      <c r="B791" s="58" t="str">
        <f t="shared" si="617"/>
        <v/>
      </c>
      <c r="C791" s="58" t="str">
        <f t="shared" si="617"/>
        <v/>
      </c>
      <c r="D791" s="58" t="str">
        <f t="shared" si="617"/>
        <v/>
      </c>
      <c r="E791" s="58"/>
      <c r="F791" s="58"/>
      <c r="G791" s="58"/>
      <c r="H791" s="58"/>
      <c r="I791" s="58"/>
      <c r="J791" s="59">
        <f t="shared" ref="J791:AA791" si="630">IF(AND($D791="prace rozwojowe",LataProjekcji&lt;=Koniec_PR,Modul_badawczo_rozwojowy=tak),ROUND(J417,0),0)</f>
        <v>0</v>
      </c>
      <c r="K791" s="59">
        <f t="shared" si="630"/>
        <v>0</v>
      </c>
      <c r="L791" s="59">
        <f t="shared" si="630"/>
        <v>0</v>
      </c>
      <c r="M791" s="59">
        <f t="shared" si="630"/>
        <v>0</v>
      </c>
      <c r="N791" s="59">
        <f t="shared" si="630"/>
        <v>0</v>
      </c>
      <c r="O791" s="59">
        <f t="shared" si="630"/>
        <v>0</v>
      </c>
      <c r="P791" s="59">
        <f t="shared" si="630"/>
        <v>0</v>
      </c>
      <c r="Q791" s="59">
        <f t="shared" si="630"/>
        <v>0</v>
      </c>
      <c r="R791" s="59">
        <f t="shared" si="630"/>
        <v>0</v>
      </c>
      <c r="S791" s="59">
        <f t="shared" si="630"/>
        <v>0</v>
      </c>
      <c r="T791" s="59">
        <f t="shared" si="630"/>
        <v>0</v>
      </c>
      <c r="U791" s="59">
        <f t="shared" si="630"/>
        <v>0</v>
      </c>
      <c r="V791" s="59">
        <f t="shared" si="630"/>
        <v>0</v>
      </c>
      <c r="W791" s="59">
        <f t="shared" si="630"/>
        <v>0</v>
      </c>
      <c r="X791" s="59">
        <f t="shared" si="630"/>
        <v>0</v>
      </c>
      <c r="Y791" s="59">
        <f t="shared" si="630"/>
        <v>0</v>
      </c>
      <c r="Z791" s="59">
        <f t="shared" si="630"/>
        <v>0</v>
      </c>
      <c r="AA791" s="59">
        <f t="shared" si="630"/>
        <v>0</v>
      </c>
      <c r="AB791" s="59">
        <f t="shared" ref="AB791:AE791" si="631">IF(AND($D791="prace rozwojowe",LataProjekcji&lt;=Koniec_PR,Modul_badawczo_rozwojowy=tak),ROUND(AB417,0),0)</f>
        <v>0</v>
      </c>
      <c r="AC791" s="59">
        <f t="shared" si="631"/>
        <v>0</v>
      </c>
      <c r="AD791" s="59">
        <f t="shared" si="631"/>
        <v>0</v>
      </c>
      <c r="AE791" s="59">
        <f t="shared" si="631"/>
        <v>0</v>
      </c>
    </row>
    <row r="792" spans="2:31" hidden="1">
      <c r="B792" s="58" t="str">
        <f t="shared" si="617"/>
        <v/>
      </c>
      <c r="C792" s="58" t="str">
        <f t="shared" si="617"/>
        <v/>
      </c>
      <c r="D792" s="58" t="str">
        <f t="shared" si="617"/>
        <v/>
      </c>
      <c r="E792" s="58"/>
      <c r="F792" s="58"/>
      <c r="G792" s="58"/>
      <c r="H792" s="58"/>
      <c r="I792" s="58"/>
      <c r="J792" s="59">
        <f t="shared" ref="J792:AA792" si="632">IF(AND($D792="prace rozwojowe",LataProjekcji&lt;=Koniec_PR,Modul_badawczo_rozwojowy=tak),ROUND(J418,0),0)</f>
        <v>0</v>
      </c>
      <c r="K792" s="59">
        <f t="shared" si="632"/>
        <v>0</v>
      </c>
      <c r="L792" s="59">
        <f t="shared" si="632"/>
        <v>0</v>
      </c>
      <c r="M792" s="59">
        <f t="shared" si="632"/>
        <v>0</v>
      </c>
      <c r="N792" s="59">
        <f t="shared" si="632"/>
        <v>0</v>
      </c>
      <c r="O792" s="59">
        <f t="shared" si="632"/>
        <v>0</v>
      </c>
      <c r="P792" s="59">
        <f t="shared" si="632"/>
        <v>0</v>
      </c>
      <c r="Q792" s="59">
        <f t="shared" si="632"/>
        <v>0</v>
      </c>
      <c r="R792" s="59">
        <f t="shared" si="632"/>
        <v>0</v>
      </c>
      <c r="S792" s="59">
        <f t="shared" si="632"/>
        <v>0</v>
      </c>
      <c r="T792" s="59">
        <f t="shared" si="632"/>
        <v>0</v>
      </c>
      <c r="U792" s="59">
        <f t="shared" si="632"/>
        <v>0</v>
      </c>
      <c r="V792" s="59">
        <f t="shared" si="632"/>
        <v>0</v>
      </c>
      <c r="W792" s="59">
        <f t="shared" si="632"/>
        <v>0</v>
      </c>
      <c r="X792" s="59">
        <f t="shared" si="632"/>
        <v>0</v>
      </c>
      <c r="Y792" s="59">
        <f t="shared" si="632"/>
        <v>0</v>
      </c>
      <c r="Z792" s="59">
        <f t="shared" si="632"/>
        <v>0</v>
      </c>
      <c r="AA792" s="59">
        <f t="shared" si="632"/>
        <v>0</v>
      </c>
      <c r="AB792" s="59">
        <f t="shared" ref="AB792:AE792" si="633">IF(AND($D792="prace rozwojowe",LataProjekcji&lt;=Koniec_PR,Modul_badawczo_rozwojowy=tak),ROUND(AB418,0),0)</f>
        <v>0</v>
      </c>
      <c r="AC792" s="59">
        <f t="shared" si="633"/>
        <v>0</v>
      </c>
      <c r="AD792" s="59">
        <f t="shared" si="633"/>
        <v>0</v>
      </c>
      <c r="AE792" s="59">
        <f t="shared" si="633"/>
        <v>0</v>
      </c>
    </row>
    <row r="793" spans="2:31" hidden="1">
      <c r="B793" s="58" t="str">
        <f t="shared" si="617"/>
        <v/>
      </c>
      <c r="C793" s="58" t="str">
        <f t="shared" si="617"/>
        <v/>
      </c>
      <c r="D793" s="58" t="str">
        <f t="shared" si="617"/>
        <v/>
      </c>
      <c r="E793" s="58"/>
      <c r="F793" s="58"/>
      <c r="G793" s="58"/>
      <c r="H793" s="58"/>
      <c r="I793" s="58"/>
      <c r="J793" s="59">
        <f t="shared" ref="J793:AA793" si="634">IF(AND($D793="prace rozwojowe",LataProjekcji&lt;=Koniec_PR,Modul_badawczo_rozwojowy=tak),ROUND(J419,0),0)</f>
        <v>0</v>
      </c>
      <c r="K793" s="59">
        <f t="shared" si="634"/>
        <v>0</v>
      </c>
      <c r="L793" s="59">
        <f t="shared" si="634"/>
        <v>0</v>
      </c>
      <c r="M793" s="59">
        <f t="shared" si="634"/>
        <v>0</v>
      </c>
      <c r="N793" s="59">
        <f t="shared" si="634"/>
        <v>0</v>
      </c>
      <c r="O793" s="59">
        <f t="shared" si="634"/>
        <v>0</v>
      </c>
      <c r="P793" s="59">
        <f t="shared" si="634"/>
        <v>0</v>
      </c>
      <c r="Q793" s="59">
        <f t="shared" si="634"/>
        <v>0</v>
      </c>
      <c r="R793" s="59">
        <f t="shared" si="634"/>
        <v>0</v>
      </c>
      <c r="S793" s="59">
        <f t="shared" si="634"/>
        <v>0</v>
      </c>
      <c r="T793" s="59">
        <f t="shared" si="634"/>
        <v>0</v>
      </c>
      <c r="U793" s="59">
        <f t="shared" si="634"/>
        <v>0</v>
      </c>
      <c r="V793" s="59">
        <f t="shared" si="634"/>
        <v>0</v>
      </c>
      <c r="W793" s="59">
        <f t="shared" si="634"/>
        <v>0</v>
      </c>
      <c r="X793" s="59">
        <f t="shared" si="634"/>
        <v>0</v>
      </c>
      <c r="Y793" s="59">
        <f t="shared" si="634"/>
        <v>0</v>
      </c>
      <c r="Z793" s="59">
        <f t="shared" si="634"/>
        <v>0</v>
      </c>
      <c r="AA793" s="59">
        <f t="shared" si="634"/>
        <v>0</v>
      </c>
      <c r="AB793" s="59">
        <f t="shared" ref="AB793:AE793" si="635">IF(AND($D793="prace rozwojowe",LataProjekcji&lt;=Koniec_PR,Modul_badawczo_rozwojowy=tak),ROUND(AB419,0),0)</f>
        <v>0</v>
      </c>
      <c r="AC793" s="59">
        <f t="shared" si="635"/>
        <v>0</v>
      </c>
      <c r="AD793" s="59">
        <f t="shared" si="635"/>
        <v>0</v>
      </c>
      <c r="AE793" s="59">
        <f t="shared" si="635"/>
        <v>0</v>
      </c>
    </row>
    <row r="794" spans="2:31" hidden="1">
      <c r="B794" s="58" t="str">
        <f t="shared" si="617"/>
        <v/>
      </c>
      <c r="C794" s="58" t="str">
        <f t="shared" si="617"/>
        <v/>
      </c>
      <c r="D794" s="58" t="str">
        <f t="shared" si="617"/>
        <v/>
      </c>
      <c r="E794" s="58"/>
      <c r="F794" s="58"/>
      <c r="G794" s="58"/>
      <c r="H794" s="58"/>
      <c r="I794" s="58"/>
      <c r="J794" s="59">
        <f t="shared" ref="J794:AA794" si="636">IF(AND($D794="prace rozwojowe",LataProjekcji&lt;=Koniec_PR,Modul_badawczo_rozwojowy=tak),ROUND(J420,0),0)</f>
        <v>0</v>
      </c>
      <c r="K794" s="59">
        <f t="shared" si="636"/>
        <v>0</v>
      </c>
      <c r="L794" s="59">
        <f t="shared" si="636"/>
        <v>0</v>
      </c>
      <c r="M794" s="59">
        <f t="shared" si="636"/>
        <v>0</v>
      </c>
      <c r="N794" s="59">
        <f t="shared" si="636"/>
        <v>0</v>
      </c>
      <c r="O794" s="59">
        <f t="shared" si="636"/>
        <v>0</v>
      </c>
      <c r="P794" s="59">
        <f t="shared" si="636"/>
        <v>0</v>
      </c>
      <c r="Q794" s="59">
        <f t="shared" si="636"/>
        <v>0</v>
      </c>
      <c r="R794" s="59">
        <f t="shared" si="636"/>
        <v>0</v>
      </c>
      <c r="S794" s="59">
        <f t="shared" si="636"/>
        <v>0</v>
      </c>
      <c r="T794" s="59">
        <f t="shared" si="636"/>
        <v>0</v>
      </c>
      <c r="U794" s="59">
        <f t="shared" si="636"/>
        <v>0</v>
      </c>
      <c r="V794" s="59">
        <f t="shared" si="636"/>
        <v>0</v>
      </c>
      <c r="W794" s="59">
        <f t="shared" si="636"/>
        <v>0</v>
      </c>
      <c r="X794" s="59">
        <f t="shared" si="636"/>
        <v>0</v>
      </c>
      <c r="Y794" s="59">
        <f t="shared" si="636"/>
        <v>0</v>
      </c>
      <c r="Z794" s="59">
        <f t="shared" si="636"/>
        <v>0</v>
      </c>
      <c r="AA794" s="59">
        <f t="shared" si="636"/>
        <v>0</v>
      </c>
      <c r="AB794" s="59">
        <f t="shared" ref="AB794:AE794" si="637">IF(AND($D794="prace rozwojowe",LataProjekcji&lt;=Koniec_PR,Modul_badawczo_rozwojowy=tak),ROUND(AB420,0),0)</f>
        <v>0</v>
      </c>
      <c r="AC794" s="59">
        <f t="shared" si="637"/>
        <v>0</v>
      </c>
      <c r="AD794" s="59">
        <f t="shared" si="637"/>
        <v>0</v>
      </c>
      <c r="AE794" s="59">
        <f t="shared" si="637"/>
        <v>0</v>
      </c>
    </row>
    <row r="795" spans="2:31" hidden="1">
      <c r="B795" s="58" t="str">
        <f t="shared" si="617"/>
        <v/>
      </c>
      <c r="C795" s="58" t="str">
        <f t="shared" si="617"/>
        <v/>
      </c>
      <c r="D795" s="58" t="str">
        <f t="shared" si="617"/>
        <v/>
      </c>
      <c r="E795" s="58"/>
      <c r="F795" s="58"/>
      <c r="G795" s="58"/>
      <c r="H795" s="58"/>
      <c r="I795" s="58"/>
      <c r="J795" s="59">
        <f t="shared" ref="J795:AA795" si="638">IF(AND($D795="prace rozwojowe",LataProjekcji&lt;=Koniec_PR,Modul_badawczo_rozwojowy=tak),ROUND(J421,0),0)</f>
        <v>0</v>
      </c>
      <c r="K795" s="59">
        <f t="shared" si="638"/>
        <v>0</v>
      </c>
      <c r="L795" s="59">
        <f t="shared" si="638"/>
        <v>0</v>
      </c>
      <c r="M795" s="59">
        <f t="shared" si="638"/>
        <v>0</v>
      </c>
      <c r="N795" s="59">
        <f t="shared" si="638"/>
        <v>0</v>
      </c>
      <c r="O795" s="59">
        <f t="shared" si="638"/>
        <v>0</v>
      </c>
      <c r="P795" s="59">
        <f t="shared" si="638"/>
        <v>0</v>
      </c>
      <c r="Q795" s="59">
        <f t="shared" si="638"/>
        <v>0</v>
      </c>
      <c r="R795" s="59">
        <f t="shared" si="638"/>
        <v>0</v>
      </c>
      <c r="S795" s="59">
        <f t="shared" si="638"/>
        <v>0</v>
      </c>
      <c r="T795" s="59">
        <f t="shared" si="638"/>
        <v>0</v>
      </c>
      <c r="U795" s="59">
        <f t="shared" si="638"/>
        <v>0</v>
      </c>
      <c r="V795" s="59">
        <f t="shared" si="638"/>
        <v>0</v>
      </c>
      <c r="W795" s="59">
        <f t="shared" si="638"/>
        <v>0</v>
      </c>
      <c r="X795" s="59">
        <f t="shared" si="638"/>
        <v>0</v>
      </c>
      <c r="Y795" s="59">
        <f t="shared" si="638"/>
        <v>0</v>
      </c>
      <c r="Z795" s="59">
        <f t="shared" si="638"/>
        <v>0</v>
      </c>
      <c r="AA795" s="59">
        <f t="shared" si="638"/>
        <v>0</v>
      </c>
      <c r="AB795" s="59">
        <f t="shared" ref="AB795:AE795" si="639">IF(AND($D795="prace rozwojowe",LataProjekcji&lt;=Koniec_PR,Modul_badawczo_rozwojowy=tak),ROUND(AB421,0),0)</f>
        <v>0</v>
      </c>
      <c r="AC795" s="59">
        <f t="shared" si="639"/>
        <v>0</v>
      </c>
      <c r="AD795" s="59">
        <f t="shared" si="639"/>
        <v>0</v>
      </c>
      <c r="AE795" s="59">
        <f t="shared" si="639"/>
        <v>0</v>
      </c>
    </row>
    <row r="796" spans="2:31" hidden="1">
      <c r="B796" s="58" t="str">
        <f t="shared" si="617"/>
        <v/>
      </c>
      <c r="C796" s="58" t="str">
        <f t="shared" si="617"/>
        <v/>
      </c>
      <c r="D796" s="58" t="str">
        <f t="shared" si="617"/>
        <v/>
      </c>
      <c r="E796" s="58"/>
      <c r="F796" s="58"/>
      <c r="G796" s="58"/>
      <c r="H796" s="58"/>
      <c r="I796" s="58"/>
      <c r="J796" s="59">
        <f t="shared" ref="J796:AA796" si="640">IF(AND($D796="prace rozwojowe",LataProjekcji&lt;=Koniec_PR,Modul_badawczo_rozwojowy=tak),ROUND(J422,0),0)</f>
        <v>0</v>
      </c>
      <c r="K796" s="59">
        <f t="shared" si="640"/>
        <v>0</v>
      </c>
      <c r="L796" s="59">
        <f t="shared" si="640"/>
        <v>0</v>
      </c>
      <c r="M796" s="59">
        <f t="shared" si="640"/>
        <v>0</v>
      </c>
      <c r="N796" s="59">
        <f t="shared" si="640"/>
        <v>0</v>
      </c>
      <c r="O796" s="59">
        <f t="shared" si="640"/>
        <v>0</v>
      </c>
      <c r="P796" s="59">
        <f t="shared" si="640"/>
        <v>0</v>
      </c>
      <c r="Q796" s="59">
        <f t="shared" si="640"/>
        <v>0</v>
      </c>
      <c r="R796" s="59">
        <f t="shared" si="640"/>
        <v>0</v>
      </c>
      <c r="S796" s="59">
        <f t="shared" si="640"/>
        <v>0</v>
      </c>
      <c r="T796" s="59">
        <f t="shared" si="640"/>
        <v>0</v>
      </c>
      <c r="U796" s="59">
        <f t="shared" si="640"/>
        <v>0</v>
      </c>
      <c r="V796" s="59">
        <f t="shared" si="640"/>
        <v>0</v>
      </c>
      <c r="W796" s="59">
        <f t="shared" si="640"/>
        <v>0</v>
      </c>
      <c r="X796" s="59">
        <f t="shared" si="640"/>
        <v>0</v>
      </c>
      <c r="Y796" s="59">
        <f t="shared" si="640"/>
        <v>0</v>
      </c>
      <c r="Z796" s="59">
        <f t="shared" si="640"/>
        <v>0</v>
      </c>
      <c r="AA796" s="59">
        <f t="shared" si="640"/>
        <v>0</v>
      </c>
      <c r="AB796" s="59">
        <f t="shared" ref="AB796:AE796" si="641">IF(AND($D796="prace rozwojowe",LataProjekcji&lt;=Koniec_PR,Modul_badawczo_rozwojowy=tak),ROUND(AB422,0),0)</f>
        <v>0</v>
      </c>
      <c r="AC796" s="59">
        <f t="shared" si="641"/>
        <v>0</v>
      </c>
      <c r="AD796" s="59">
        <f t="shared" si="641"/>
        <v>0</v>
      </c>
      <c r="AE796" s="59">
        <f t="shared" si="641"/>
        <v>0</v>
      </c>
    </row>
    <row r="797" spans="2:31" hidden="1">
      <c r="B797" s="58" t="str">
        <f t="shared" si="617"/>
        <v/>
      </c>
      <c r="C797" s="58" t="str">
        <f t="shared" si="617"/>
        <v/>
      </c>
      <c r="D797" s="58" t="str">
        <f t="shared" si="617"/>
        <v/>
      </c>
      <c r="E797" s="58"/>
      <c r="F797" s="58"/>
      <c r="G797" s="58"/>
      <c r="H797" s="58"/>
      <c r="I797" s="58"/>
      <c r="J797" s="59">
        <f t="shared" ref="J797:AA797" si="642">IF(AND($D797="prace rozwojowe",LataProjekcji&lt;=Koniec_PR,Modul_badawczo_rozwojowy=tak),ROUND(J423,0),0)</f>
        <v>0</v>
      </c>
      <c r="K797" s="59">
        <f t="shared" si="642"/>
        <v>0</v>
      </c>
      <c r="L797" s="59">
        <f t="shared" si="642"/>
        <v>0</v>
      </c>
      <c r="M797" s="59">
        <f t="shared" si="642"/>
        <v>0</v>
      </c>
      <c r="N797" s="59">
        <f t="shared" si="642"/>
        <v>0</v>
      </c>
      <c r="O797" s="59">
        <f t="shared" si="642"/>
        <v>0</v>
      </c>
      <c r="P797" s="59">
        <f t="shared" si="642"/>
        <v>0</v>
      </c>
      <c r="Q797" s="59">
        <f t="shared" si="642"/>
        <v>0</v>
      </c>
      <c r="R797" s="59">
        <f t="shared" si="642"/>
        <v>0</v>
      </c>
      <c r="S797" s="59">
        <f t="shared" si="642"/>
        <v>0</v>
      </c>
      <c r="T797" s="59">
        <f t="shared" si="642"/>
        <v>0</v>
      </c>
      <c r="U797" s="59">
        <f t="shared" si="642"/>
        <v>0</v>
      </c>
      <c r="V797" s="59">
        <f t="shared" si="642"/>
        <v>0</v>
      </c>
      <c r="W797" s="59">
        <f t="shared" si="642"/>
        <v>0</v>
      </c>
      <c r="X797" s="59">
        <f t="shared" si="642"/>
        <v>0</v>
      </c>
      <c r="Y797" s="59">
        <f t="shared" si="642"/>
        <v>0</v>
      </c>
      <c r="Z797" s="59">
        <f t="shared" si="642"/>
        <v>0</v>
      </c>
      <c r="AA797" s="59">
        <f t="shared" si="642"/>
        <v>0</v>
      </c>
      <c r="AB797" s="59">
        <f t="shared" ref="AB797:AE797" si="643">IF(AND($D797="prace rozwojowe",LataProjekcji&lt;=Koniec_PR,Modul_badawczo_rozwojowy=tak),ROUND(AB423,0),0)</f>
        <v>0</v>
      </c>
      <c r="AC797" s="59">
        <f t="shared" si="643"/>
        <v>0</v>
      </c>
      <c r="AD797" s="59">
        <f t="shared" si="643"/>
        <v>0</v>
      </c>
      <c r="AE797" s="59">
        <f t="shared" si="643"/>
        <v>0</v>
      </c>
    </row>
    <row r="798" spans="2:31" hidden="1">
      <c r="B798" s="58" t="str">
        <f t="shared" si="617"/>
        <v/>
      </c>
      <c r="C798" s="58" t="str">
        <f t="shared" si="617"/>
        <v/>
      </c>
      <c r="D798" s="58" t="str">
        <f t="shared" si="617"/>
        <v/>
      </c>
      <c r="E798" s="58"/>
      <c r="F798" s="58"/>
      <c r="G798" s="58"/>
      <c r="H798" s="58"/>
      <c r="I798" s="58"/>
      <c r="J798" s="59">
        <f t="shared" ref="J798:AA798" si="644">IF(AND($D798="prace rozwojowe",LataProjekcji&lt;=Koniec_PR,Modul_badawczo_rozwojowy=tak),ROUND(J424,0),0)</f>
        <v>0</v>
      </c>
      <c r="K798" s="59">
        <f t="shared" si="644"/>
        <v>0</v>
      </c>
      <c r="L798" s="59">
        <f t="shared" si="644"/>
        <v>0</v>
      </c>
      <c r="M798" s="59">
        <f t="shared" si="644"/>
        <v>0</v>
      </c>
      <c r="N798" s="59">
        <f t="shared" si="644"/>
        <v>0</v>
      </c>
      <c r="O798" s="59">
        <f t="shared" si="644"/>
        <v>0</v>
      </c>
      <c r="P798" s="59">
        <f t="shared" si="644"/>
        <v>0</v>
      </c>
      <c r="Q798" s="59">
        <f t="shared" si="644"/>
        <v>0</v>
      </c>
      <c r="R798" s="59">
        <f t="shared" si="644"/>
        <v>0</v>
      </c>
      <c r="S798" s="59">
        <f t="shared" si="644"/>
        <v>0</v>
      </c>
      <c r="T798" s="59">
        <f t="shared" si="644"/>
        <v>0</v>
      </c>
      <c r="U798" s="59">
        <f t="shared" si="644"/>
        <v>0</v>
      </c>
      <c r="V798" s="59">
        <f t="shared" si="644"/>
        <v>0</v>
      </c>
      <c r="W798" s="59">
        <f t="shared" si="644"/>
        <v>0</v>
      </c>
      <c r="X798" s="59">
        <f t="shared" si="644"/>
        <v>0</v>
      </c>
      <c r="Y798" s="59">
        <f t="shared" si="644"/>
        <v>0</v>
      </c>
      <c r="Z798" s="59">
        <f t="shared" si="644"/>
        <v>0</v>
      </c>
      <c r="AA798" s="59">
        <f t="shared" si="644"/>
        <v>0</v>
      </c>
      <c r="AB798" s="59">
        <f t="shared" ref="AB798:AE798" si="645">IF(AND($D798="prace rozwojowe",LataProjekcji&lt;=Koniec_PR,Modul_badawczo_rozwojowy=tak),ROUND(AB424,0),0)</f>
        <v>0</v>
      </c>
      <c r="AC798" s="59">
        <f t="shared" si="645"/>
        <v>0</v>
      </c>
      <c r="AD798" s="59">
        <f t="shared" si="645"/>
        <v>0</v>
      </c>
      <c r="AE798" s="59">
        <f t="shared" si="645"/>
        <v>0</v>
      </c>
    </row>
    <row r="799" spans="2:31" hidden="1">
      <c r="B799" s="58" t="str">
        <f t="shared" si="617"/>
        <v/>
      </c>
      <c r="C799" s="58" t="str">
        <f t="shared" si="617"/>
        <v/>
      </c>
      <c r="D799" s="58" t="str">
        <f t="shared" si="617"/>
        <v/>
      </c>
      <c r="E799" s="58"/>
      <c r="F799" s="58"/>
      <c r="G799" s="58"/>
      <c r="H799" s="58"/>
      <c r="I799" s="58"/>
      <c r="J799" s="59">
        <f t="shared" ref="J799:AA799" si="646">IF(AND($D799="prace rozwojowe",LataProjekcji&lt;=Koniec_PR,Modul_badawczo_rozwojowy=tak),ROUND(J425,0),0)</f>
        <v>0</v>
      </c>
      <c r="K799" s="59">
        <f t="shared" si="646"/>
        <v>0</v>
      </c>
      <c r="L799" s="59">
        <f t="shared" si="646"/>
        <v>0</v>
      </c>
      <c r="M799" s="59">
        <f t="shared" si="646"/>
        <v>0</v>
      </c>
      <c r="N799" s="59">
        <f t="shared" si="646"/>
        <v>0</v>
      </c>
      <c r="O799" s="59">
        <f t="shared" si="646"/>
        <v>0</v>
      </c>
      <c r="P799" s="59">
        <f t="shared" si="646"/>
        <v>0</v>
      </c>
      <c r="Q799" s="59">
        <f t="shared" si="646"/>
        <v>0</v>
      </c>
      <c r="R799" s="59">
        <f t="shared" si="646"/>
        <v>0</v>
      </c>
      <c r="S799" s="59">
        <f t="shared" si="646"/>
        <v>0</v>
      </c>
      <c r="T799" s="59">
        <f t="shared" si="646"/>
        <v>0</v>
      </c>
      <c r="U799" s="59">
        <f t="shared" si="646"/>
        <v>0</v>
      </c>
      <c r="V799" s="59">
        <f t="shared" si="646"/>
        <v>0</v>
      </c>
      <c r="W799" s="59">
        <f t="shared" si="646"/>
        <v>0</v>
      </c>
      <c r="X799" s="59">
        <f t="shared" si="646"/>
        <v>0</v>
      </c>
      <c r="Y799" s="59">
        <f t="shared" si="646"/>
        <v>0</v>
      </c>
      <c r="Z799" s="59">
        <f t="shared" si="646"/>
        <v>0</v>
      </c>
      <c r="AA799" s="59">
        <f t="shared" si="646"/>
        <v>0</v>
      </c>
      <c r="AB799" s="59">
        <f t="shared" ref="AB799:AE799" si="647">IF(AND($D799="prace rozwojowe",LataProjekcji&lt;=Koniec_PR,Modul_badawczo_rozwojowy=tak),ROUND(AB425,0),0)</f>
        <v>0</v>
      </c>
      <c r="AC799" s="59">
        <f t="shared" si="647"/>
        <v>0</v>
      </c>
      <c r="AD799" s="59">
        <f t="shared" si="647"/>
        <v>0</v>
      </c>
      <c r="AE799" s="59">
        <f t="shared" si="647"/>
        <v>0</v>
      </c>
    </row>
    <row r="800" spans="2:31" hidden="1">
      <c r="B800" s="58" t="str">
        <f t="shared" si="617"/>
        <v/>
      </c>
      <c r="C800" s="58" t="str">
        <f t="shared" si="617"/>
        <v/>
      </c>
      <c r="D800" s="58" t="str">
        <f t="shared" si="617"/>
        <v/>
      </c>
      <c r="E800" s="58"/>
      <c r="F800" s="58"/>
      <c r="G800" s="58"/>
      <c r="H800" s="58"/>
      <c r="I800" s="58"/>
      <c r="J800" s="59">
        <f t="shared" ref="J800:AA800" si="648">IF(AND($D800="prace rozwojowe",LataProjekcji&lt;=Koniec_PR,Modul_badawczo_rozwojowy=tak),ROUND(J426,0),0)</f>
        <v>0</v>
      </c>
      <c r="K800" s="59">
        <f t="shared" si="648"/>
        <v>0</v>
      </c>
      <c r="L800" s="59">
        <f t="shared" si="648"/>
        <v>0</v>
      </c>
      <c r="M800" s="59">
        <f t="shared" si="648"/>
        <v>0</v>
      </c>
      <c r="N800" s="59">
        <f t="shared" si="648"/>
        <v>0</v>
      </c>
      <c r="O800" s="59">
        <f t="shared" si="648"/>
        <v>0</v>
      </c>
      <c r="P800" s="59">
        <f t="shared" si="648"/>
        <v>0</v>
      </c>
      <c r="Q800" s="59">
        <f t="shared" si="648"/>
        <v>0</v>
      </c>
      <c r="R800" s="59">
        <f t="shared" si="648"/>
        <v>0</v>
      </c>
      <c r="S800" s="59">
        <f t="shared" si="648"/>
        <v>0</v>
      </c>
      <c r="T800" s="59">
        <f t="shared" si="648"/>
        <v>0</v>
      </c>
      <c r="U800" s="59">
        <f t="shared" si="648"/>
        <v>0</v>
      </c>
      <c r="V800" s="59">
        <f t="shared" si="648"/>
        <v>0</v>
      </c>
      <c r="W800" s="59">
        <f t="shared" si="648"/>
        <v>0</v>
      </c>
      <c r="X800" s="59">
        <f t="shared" si="648"/>
        <v>0</v>
      </c>
      <c r="Y800" s="59">
        <f t="shared" si="648"/>
        <v>0</v>
      </c>
      <c r="Z800" s="59">
        <f t="shared" si="648"/>
        <v>0</v>
      </c>
      <c r="AA800" s="59">
        <f t="shared" si="648"/>
        <v>0</v>
      </c>
      <c r="AB800" s="59">
        <f t="shared" ref="AB800:AE800" si="649">IF(AND($D800="prace rozwojowe",LataProjekcji&lt;=Koniec_PR,Modul_badawczo_rozwojowy=tak),ROUND(AB426,0),0)</f>
        <v>0</v>
      </c>
      <c r="AC800" s="59">
        <f t="shared" si="649"/>
        <v>0</v>
      </c>
      <c r="AD800" s="59">
        <f t="shared" si="649"/>
        <v>0</v>
      </c>
      <c r="AE800" s="59">
        <f t="shared" si="649"/>
        <v>0</v>
      </c>
    </row>
    <row r="801" spans="2:31" hidden="1">
      <c r="B801" s="58" t="str">
        <f t="shared" si="617"/>
        <v/>
      </c>
      <c r="C801" s="58" t="str">
        <f t="shared" si="617"/>
        <v/>
      </c>
      <c r="D801" s="58" t="str">
        <f t="shared" si="617"/>
        <v/>
      </c>
      <c r="E801" s="58"/>
      <c r="F801" s="58"/>
      <c r="G801" s="58"/>
      <c r="H801" s="58"/>
      <c r="I801" s="58"/>
      <c r="J801" s="59">
        <f t="shared" ref="J801:AA801" si="650">IF(AND($D801="prace rozwojowe",LataProjekcji&lt;=Koniec_PR,Modul_badawczo_rozwojowy=tak),ROUND(J427,0),0)</f>
        <v>0</v>
      </c>
      <c r="K801" s="59">
        <f t="shared" si="650"/>
        <v>0</v>
      </c>
      <c r="L801" s="59">
        <f t="shared" si="650"/>
        <v>0</v>
      </c>
      <c r="M801" s="59">
        <f t="shared" si="650"/>
        <v>0</v>
      </c>
      <c r="N801" s="59">
        <f t="shared" si="650"/>
        <v>0</v>
      </c>
      <c r="O801" s="59">
        <f t="shared" si="650"/>
        <v>0</v>
      </c>
      <c r="P801" s="59">
        <f t="shared" si="650"/>
        <v>0</v>
      </c>
      <c r="Q801" s="59">
        <f t="shared" si="650"/>
        <v>0</v>
      </c>
      <c r="R801" s="59">
        <f t="shared" si="650"/>
        <v>0</v>
      </c>
      <c r="S801" s="59">
        <f t="shared" si="650"/>
        <v>0</v>
      </c>
      <c r="T801" s="59">
        <f t="shared" si="650"/>
        <v>0</v>
      </c>
      <c r="U801" s="59">
        <f t="shared" si="650"/>
        <v>0</v>
      </c>
      <c r="V801" s="59">
        <f t="shared" si="650"/>
        <v>0</v>
      </c>
      <c r="W801" s="59">
        <f t="shared" si="650"/>
        <v>0</v>
      </c>
      <c r="X801" s="59">
        <f t="shared" si="650"/>
        <v>0</v>
      </c>
      <c r="Y801" s="59">
        <f t="shared" si="650"/>
        <v>0</v>
      </c>
      <c r="Z801" s="59">
        <f t="shared" si="650"/>
        <v>0</v>
      </c>
      <c r="AA801" s="59">
        <f t="shared" si="650"/>
        <v>0</v>
      </c>
      <c r="AB801" s="59">
        <f t="shared" ref="AB801:AE801" si="651">IF(AND($D801="prace rozwojowe",LataProjekcji&lt;=Koniec_PR,Modul_badawczo_rozwojowy=tak),ROUND(AB427,0),0)</f>
        <v>0</v>
      </c>
      <c r="AC801" s="59">
        <f t="shared" si="651"/>
        <v>0</v>
      </c>
      <c r="AD801" s="59">
        <f t="shared" si="651"/>
        <v>0</v>
      </c>
      <c r="AE801" s="59">
        <f t="shared" si="651"/>
        <v>0</v>
      </c>
    </row>
    <row r="802" spans="2:31" hidden="1">
      <c r="B802" s="58" t="str">
        <f t="shared" si="617"/>
        <v/>
      </c>
      <c r="C802" s="58" t="str">
        <f t="shared" si="617"/>
        <v/>
      </c>
      <c r="D802" s="58" t="str">
        <f t="shared" si="617"/>
        <v/>
      </c>
      <c r="E802" s="58"/>
      <c r="F802" s="58"/>
      <c r="G802" s="58"/>
      <c r="H802" s="58"/>
      <c r="I802" s="58"/>
      <c r="J802" s="59">
        <f t="shared" ref="J802:AA802" si="652">IF(AND($D802="prace rozwojowe",LataProjekcji&lt;=Koniec_PR,Modul_badawczo_rozwojowy=tak),ROUND(J428,0),0)</f>
        <v>0</v>
      </c>
      <c r="K802" s="59">
        <f t="shared" si="652"/>
        <v>0</v>
      </c>
      <c r="L802" s="59">
        <f t="shared" si="652"/>
        <v>0</v>
      </c>
      <c r="M802" s="59">
        <f t="shared" si="652"/>
        <v>0</v>
      </c>
      <c r="N802" s="59">
        <f t="shared" si="652"/>
        <v>0</v>
      </c>
      <c r="O802" s="59">
        <f t="shared" si="652"/>
        <v>0</v>
      </c>
      <c r="P802" s="59">
        <f t="shared" si="652"/>
        <v>0</v>
      </c>
      <c r="Q802" s="59">
        <f t="shared" si="652"/>
        <v>0</v>
      </c>
      <c r="R802" s="59">
        <f t="shared" si="652"/>
        <v>0</v>
      </c>
      <c r="S802" s="59">
        <f t="shared" si="652"/>
        <v>0</v>
      </c>
      <c r="T802" s="59">
        <f t="shared" si="652"/>
        <v>0</v>
      </c>
      <c r="U802" s="59">
        <f t="shared" si="652"/>
        <v>0</v>
      </c>
      <c r="V802" s="59">
        <f t="shared" si="652"/>
        <v>0</v>
      </c>
      <c r="W802" s="59">
        <f t="shared" si="652"/>
        <v>0</v>
      </c>
      <c r="X802" s="59">
        <f t="shared" si="652"/>
        <v>0</v>
      </c>
      <c r="Y802" s="59">
        <f t="shared" si="652"/>
        <v>0</v>
      </c>
      <c r="Z802" s="59">
        <f t="shared" si="652"/>
        <v>0</v>
      </c>
      <c r="AA802" s="59">
        <f t="shared" si="652"/>
        <v>0</v>
      </c>
      <c r="AB802" s="59">
        <f t="shared" ref="AB802:AE802" si="653">IF(AND($D802="prace rozwojowe",LataProjekcji&lt;=Koniec_PR,Modul_badawczo_rozwojowy=tak),ROUND(AB428,0),0)</f>
        <v>0</v>
      </c>
      <c r="AC802" s="59">
        <f t="shared" si="653"/>
        <v>0</v>
      </c>
      <c r="AD802" s="59">
        <f t="shared" si="653"/>
        <v>0</v>
      </c>
      <c r="AE802" s="59">
        <f t="shared" si="653"/>
        <v>0</v>
      </c>
    </row>
    <row r="803" spans="2:31" hidden="1">
      <c r="B803" s="58" t="str">
        <f t="shared" si="617"/>
        <v/>
      </c>
      <c r="C803" s="58" t="str">
        <f t="shared" si="617"/>
        <v/>
      </c>
      <c r="D803" s="58" t="str">
        <f t="shared" si="617"/>
        <v/>
      </c>
      <c r="E803" s="58"/>
      <c r="F803" s="58"/>
      <c r="G803" s="58"/>
      <c r="H803" s="58"/>
      <c r="I803" s="58"/>
      <c r="J803" s="59">
        <f t="shared" ref="J803:AA803" si="654">IF(AND($D803="prace rozwojowe",LataProjekcji&lt;=Koniec_PR,Modul_badawczo_rozwojowy=tak),ROUND(J429,0),0)</f>
        <v>0</v>
      </c>
      <c r="K803" s="59">
        <f t="shared" si="654"/>
        <v>0</v>
      </c>
      <c r="L803" s="59">
        <f t="shared" si="654"/>
        <v>0</v>
      </c>
      <c r="M803" s="59">
        <f t="shared" si="654"/>
        <v>0</v>
      </c>
      <c r="N803" s="59">
        <f t="shared" si="654"/>
        <v>0</v>
      </c>
      <c r="O803" s="59">
        <f t="shared" si="654"/>
        <v>0</v>
      </c>
      <c r="P803" s="59">
        <f t="shared" si="654"/>
        <v>0</v>
      </c>
      <c r="Q803" s="59">
        <f t="shared" si="654"/>
        <v>0</v>
      </c>
      <c r="R803" s="59">
        <f t="shared" si="654"/>
        <v>0</v>
      </c>
      <c r="S803" s="59">
        <f t="shared" si="654"/>
        <v>0</v>
      </c>
      <c r="T803" s="59">
        <f t="shared" si="654"/>
        <v>0</v>
      </c>
      <c r="U803" s="59">
        <f t="shared" si="654"/>
        <v>0</v>
      </c>
      <c r="V803" s="59">
        <f t="shared" si="654"/>
        <v>0</v>
      </c>
      <c r="W803" s="59">
        <f t="shared" si="654"/>
        <v>0</v>
      </c>
      <c r="X803" s="59">
        <f t="shared" si="654"/>
        <v>0</v>
      </c>
      <c r="Y803" s="59">
        <f t="shared" si="654"/>
        <v>0</v>
      </c>
      <c r="Z803" s="59">
        <f t="shared" si="654"/>
        <v>0</v>
      </c>
      <c r="AA803" s="59">
        <f t="shared" si="654"/>
        <v>0</v>
      </c>
      <c r="AB803" s="59">
        <f t="shared" ref="AB803:AE803" si="655">IF(AND($D803="prace rozwojowe",LataProjekcji&lt;=Koniec_PR,Modul_badawczo_rozwojowy=tak),ROUND(AB429,0),0)</f>
        <v>0</v>
      </c>
      <c r="AC803" s="59">
        <f t="shared" si="655"/>
        <v>0</v>
      </c>
      <c r="AD803" s="59">
        <f t="shared" si="655"/>
        <v>0</v>
      </c>
      <c r="AE803" s="59">
        <f t="shared" si="655"/>
        <v>0</v>
      </c>
    </row>
    <row r="804" spans="2:31" hidden="1">
      <c r="B804" s="58" t="str">
        <f t="shared" si="617"/>
        <v/>
      </c>
      <c r="C804" s="58" t="str">
        <f t="shared" si="617"/>
        <v/>
      </c>
      <c r="D804" s="58" t="str">
        <f t="shared" si="617"/>
        <v/>
      </c>
      <c r="E804" s="58"/>
      <c r="F804" s="58"/>
      <c r="G804" s="58"/>
      <c r="H804" s="58"/>
      <c r="I804" s="58"/>
      <c r="J804" s="59">
        <f t="shared" ref="J804:AA804" si="656">IF(AND($D804="prace rozwojowe",LataProjekcji&lt;=Koniec_PR,Modul_badawczo_rozwojowy=tak),ROUND(J430,0),0)</f>
        <v>0</v>
      </c>
      <c r="K804" s="59">
        <f t="shared" si="656"/>
        <v>0</v>
      </c>
      <c r="L804" s="59">
        <f t="shared" si="656"/>
        <v>0</v>
      </c>
      <c r="M804" s="59">
        <f t="shared" si="656"/>
        <v>0</v>
      </c>
      <c r="N804" s="59">
        <f t="shared" si="656"/>
        <v>0</v>
      </c>
      <c r="O804" s="59">
        <f t="shared" si="656"/>
        <v>0</v>
      </c>
      <c r="P804" s="59">
        <f t="shared" si="656"/>
        <v>0</v>
      </c>
      <c r="Q804" s="59">
        <f t="shared" si="656"/>
        <v>0</v>
      </c>
      <c r="R804" s="59">
        <f t="shared" si="656"/>
        <v>0</v>
      </c>
      <c r="S804" s="59">
        <f t="shared" si="656"/>
        <v>0</v>
      </c>
      <c r="T804" s="59">
        <f t="shared" si="656"/>
        <v>0</v>
      </c>
      <c r="U804" s="59">
        <f t="shared" si="656"/>
        <v>0</v>
      </c>
      <c r="V804" s="59">
        <f t="shared" si="656"/>
        <v>0</v>
      </c>
      <c r="W804" s="59">
        <f t="shared" si="656"/>
        <v>0</v>
      </c>
      <c r="X804" s="59">
        <f t="shared" si="656"/>
        <v>0</v>
      </c>
      <c r="Y804" s="59">
        <f t="shared" si="656"/>
        <v>0</v>
      </c>
      <c r="Z804" s="59">
        <f t="shared" si="656"/>
        <v>0</v>
      </c>
      <c r="AA804" s="59">
        <f t="shared" si="656"/>
        <v>0</v>
      </c>
      <c r="AB804" s="59">
        <f t="shared" ref="AB804:AE804" si="657">IF(AND($D804="prace rozwojowe",LataProjekcji&lt;=Koniec_PR,Modul_badawczo_rozwojowy=tak),ROUND(AB430,0),0)</f>
        <v>0</v>
      </c>
      <c r="AC804" s="59">
        <f t="shared" si="657"/>
        <v>0</v>
      </c>
      <c r="AD804" s="59">
        <f t="shared" si="657"/>
        <v>0</v>
      </c>
      <c r="AE804" s="59">
        <f t="shared" si="657"/>
        <v>0</v>
      </c>
    </row>
    <row r="805" spans="2:31" hidden="1">
      <c r="B805" s="20" t="s">
        <v>300</v>
      </c>
      <c r="C805" s="79"/>
      <c r="D805" s="21"/>
      <c r="E805" s="21"/>
      <c r="F805" s="21"/>
      <c r="G805" s="21"/>
      <c r="H805" s="21"/>
      <c r="I805" s="21"/>
      <c r="J805" s="60">
        <f>ROUND(SUM(J765:J804),0)</f>
        <v>0</v>
      </c>
      <c r="K805" s="60">
        <f t="shared" ref="K805:V805" si="658">ROUND(SUM(K765:K804),0)</f>
        <v>0</v>
      </c>
      <c r="L805" s="60">
        <f t="shared" si="658"/>
        <v>0</v>
      </c>
      <c r="M805" s="60">
        <f t="shared" si="658"/>
        <v>0</v>
      </c>
      <c r="N805" s="60">
        <f t="shared" si="658"/>
        <v>0</v>
      </c>
      <c r="O805" s="60">
        <f t="shared" si="658"/>
        <v>0</v>
      </c>
      <c r="P805" s="60">
        <f t="shared" si="658"/>
        <v>0</v>
      </c>
      <c r="Q805" s="60">
        <f t="shared" si="658"/>
        <v>0</v>
      </c>
      <c r="R805" s="60">
        <f t="shared" si="658"/>
        <v>0</v>
      </c>
      <c r="S805" s="60">
        <f t="shared" si="658"/>
        <v>0</v>
      </c>
      <c r="T805" s="60">
        <f t="shared" si="658"/>
        <v>0</v>
      </c>
      <c r="U805" s="60">
        <f t="shared" si="658"/>
        <v>0</v>
      </c>
      <c r="V805" s="60">
        <f t="shared" si="658"/>
        <v>0</v>
      </c>
      <c r="W805" s="60">
        <f>ROUND(SUM(W765:W804),0)</f>
        <v>0</v>
      </c>
      <c r="X805" s="60">
        <f t="shared" ref="X805:AA805" si="659">ROUND(SUM(X765:X804),0)</f>
        <v>0</v>
      </c>
      <c r="Y805" s="60">
        <f t="shared" si="659"/>
        <v>0</v>
      </c>
      <c r="Z805" s="60">
        <f t="shared" si="659"/>
        <v>0</v>
      </c>
      <c r="AA805" s="60">
        <f t="shared" si="659"/>
        <v>0</v>
      </c>
      <c r="AB805" s="60">
        <f t="shared" ref="AB805:AE805" si="660">ROUND(SUM(AB765:AB804),0)</f>
        <v>0</v>
      </c>
      <c r="AC805" s="60">
        <f t="shared" si="660"/>
        <v>0</v>
      </c>
      <c r="AD805" s="60">
        <f t="shared" si="660"/>
        <v>0</v>
      </c>
      <c r="AE805" s="60">
        <f t="shared" si="660"/>
        <v>0</v>
      </c>
    </row>
    <row r="806" spans="2:31" hidden="1">
      <c r="B806" s="21"/>
      <c r="C806" s="79"/>
      <c r="D806" s="21"/>
      <c r="E806" s="21"/>
      <c r="F806" s="21"/>
      <c r="G806" s="21"/>
      <c r="H806" s="21"/>
      <c r="I806" s="21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</row>
    <row r="807" spans="2:31" hidden="1">
      <c r="B807" s="21"/>
      <c r="C807" s="79"/>
      <c r="D807" s="21"/>
      <c r="E807" s="21"/>
      <c r="F807" s="21"/>
      <c r="G807" s="21"/>
      <c r="H807" s="21"/>
      <c r="I807" s="21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</row>
    <row r="808" spans="2:31" hidden="1">
      <c r="B808" s="20" t="s">
        <v>301</v>
      </c>
      <c r="C808" s="79"/>
      <c r="D808" s="21"/>
      <c r="E808" s="21"/>
      <c r="F808" s="21"/>
      <c r="G808" s="21"/>
      <c r="H808" s="21"/>
      <c r="I808" s="21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</row>
    <row r="809" spans="2:31" hidden="1">
      <c r="B809" s="20" t="s">
        <v>302</v>
      </c>
      <c r="C809" s="81" t="s">
        <v>317</v>
      </c>
      <c r="D809" s="20" t="s">
        <v>318</v>
      </c>
      <c r="E809" s="21"/>
      <c r="F809" s="21"/>
      <c r="G809" s="21"/>
      <c r="H809" s="21"/>
      <c r="I809" s="21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</row>
    <row r="810" spans="2:31" hidden="1">
      <c r="B810" s="58" t="str">
        <f t="shared" ref="B810:D829" si="661">IF(ISBLANK(B436),"",B436)</f>
        <v/>
      </c>
      <c r="C810" s="58" t="str">
        <f t="shared" si="661"/>
        <v/>
      </c>
      <c r="D810" s="58" t="str">
        <f t="shared" si="661"/>
        <v/>
      </c>
      <c r="E810" s="58"/>
      <c r="F810" s="58"/>
      <c r="G810" s="58"/>
      <c r="H810" s="58"/>
      <c r="I810" s="58" t="s">
        <v>703</v>
      </c>
      <c r="J810" s="59">
        <f t="shared" ref="J810:AA810" si="662">IF(AND($D810="prace rozwojowe",LataProjekcji&lt;=Koniec_PR,Modul_badawczo_rozwojowy=tak),ROUND(J436,0),0)</f>
        <v>0</v>
      </c>
      <c r="K810" s="59">
        <f t="shared" si="662"/>
        <v>0</v>
      </c>
      <c r="L810" s="59">
        <f t="shared" si="662"/>
        <v>0</v>
      </c>
      <c r="M810" s="59">
        <f t="shared" si="662"/>
        <v>0</v>
      </c>
      <c r="N810" s="59">
        <f t="shared" si="662"/>
        <v>0</v>
      </c>
      <c r="O810" s="59">
        <f t="shared" si="662"/>
        <v>0</v>
      </c>
      <c r="P810" s="59">
        <f t="shared" si="662"/>
        <v>0</v>
      </c>
      <c r="Q810" s="59">
        <f t="shared" si="662"/>
        <v>0</v>
      </c>
      <c r="R810" s="59">
        <f t="shared" si="662"/>
        <v>0</v>
      </c>
      <c r="S810" s="59">
        <f t="shared" si="662"/>
        <v>0</v>
      </c>
      <c r="T810" s="59">
        <f t="shared" si="662"/>
        <v>0</v>
      </c>
      <c r="U810" s="59">
        <f t="shared" si="662"/>
        <v>0</v>
      </c>
      <c r="V810" s="59">
        <f t="shared" si="662"/>
        <v>0</v>
      </c>
      <c r="W810" s="59">
        <f t="shared" si="662"/>
        <v>0</v>
      </c>
      <c r="X810" s="59">
        <f t="shared" si="662"/>
        <v>0</v>
      </c>
      <c r="Y810" s="59">
        <f t="shared" si="662"/>
        <v>0</v>
      </c>
      <c r="Z810" s="59">
        <f t="shared" si="662"/>
        <v>0</v>
      </c>
      <c r="AA810" s="59">
        <f t="shared" si="662"/>
        <v>0</v>
      </c>
      <c r="AB810" s="59">
        <f t="shared" ref="AB810:AE810" si="663">IF(AND($D810="prace rozwojowe",LataProjekcji&lt;=Koniec_PR,Modul_badawczo_rozwojowy=tak),ROUND(AB436,0),0)</f>
        <v>0</v>
      </c>
      <c r="AC810" s="59">
        <f t="shared" si="663"/>
        <v>0</v>
      </c>
      <c r="AD810" s="59">
        <f t="shared" si="663"/>
        <v>0</v>
      </c>
      <c r="AE810" s="59">
        <f t="shared" si="663"/>
        <v>0</v>
      </c>
    </row>
    <row r="811" spans="2:31" hidden="1">
      <c r="B811" s="58" t="str">
        <f t="shared" si="661"/>
        <v/>
      </c>
      <c r="C811" s="58" t="str">
        <f t="shared" si="661"/>
        <v/>
      </c>
      <c r="D811" s="58" t="str">
        <f t="shared" si="661"/>
        <v/>
      </c>
      <c r="E811" s="58"/>
      <c r="F811" s="58"/>
      <c r="G811" s="58"/>
      <c r="H811" s="58"/>
      <c r="I811" s="58"/>
      <c r="J811" s="59">
        <f t="shared" ref="J811:AA811" si="664">IF(AND($D811="prace rozwojowe",LataProjekcji&lt;=Koniec_PR,Modul_badawczo_rozwojowy=tak),ROUND(J437,0),0)</f>
        <v>0</v>
      </c>
      <c r="K811" s="59">
        <f t="shared" si="664"/>
        <v>0</v>
      </c>
      <c r="L811" s="59">
        <f t="shared" si="664"/>
        <v>0</v>
      </c>
      <c r="M811" s="59">
        <f t="shared" si="664"/>
        <v>0</v>
      </c>
      <c r="N811" s="59">
        <f t="shared" si="664"/>
        <v>0</v>
      </c>
      <c r="O811" s="59">
        <f t="shared" si="664"/>
        <v>0</v>
      </c>
      <c r="P811" s="59">
        <f t="shared" si="664"/>
        <v>0</v>
      </c>
      <c r="Q811" s="59">
        <f t="shared" si="664"/>
        <v>0</v>
      </c>
      <c r="R811" s="59">
        <f t="shared" si="664"/>
        <v>0</v>
      </c>
      <c r="S811" s="59">
        <f t="shared" si="664"/>
        <v>0</v>
      </c>
      <c r="T811" s="59">
        <f t="shared" si="664"/>
        <v>0</v>
      </c>
      <c r="U811" s="59">
        <f t="shared" si="664"/>
        <v>0</v>
      </c>
      <c r="V811" s="59">
        <f t="shared" si="664"/>
        <v>0</v>
      </c>
      <c r="W811" s="59">
        <f t="shared" si="664"/>
        <v>0</v>
      </c>
      <c r="X811" s="59">
        <f t="shared" si="664"/>
        <v>0</v>
      </c>
      <c r="Y811" s="59">
        <f t="shared" si="664"/>
        <v>0</v>
      </c>
      <c r="Z811" s="59">
        <f t="shared" si="664"/>
        <v>0</v>
      </c>
      <c r="AA811" s="59">
        <f t="shared" si="664"/>
        <v>0</v>
      </c>
      <c r="AB811" s="59">
        <f t="shared" ref="AB811:AE811" si="665">IF(AND($D811="prace rozwojowe",LataProjekcji&lt;=Koniec_PR,Modul_badawczo_rozwojowy=tak),ROUND(AB437,0),0)</f>
        <v>0</v>
      </c>
      <c r="AC811" s="59">
        <f t="shared" si="665"/>
        <v>0</v>
      </c>
      <c r="AD811" s="59">
        <f t="shared" si="665"/>
        <v>0</v>
      </c>
      <c r="AE811" s="59">
        <f t="shared" si="665"/>
        <v>0</v>
      </c>
    </row>
    <row r="812" spans="2:31" hidden="1">
      <c r="B812" s="58" t="str">
        <f t="shared" si="661"/>
        <v/>
      </c>
      <c r="C812" s="58" t="str">
        <f t="shared" si="661"/>
        <v/>
      </c>
      <c r="D812" s="58" t="str">
        <f t="shared" si="661"/>
        <v/>
      </c>
      <c r="E812" s="58"/>
      <c r="F812" s="58"/>
      <c r="G812" s="58"/>
      <c r="H812" s="58"/>
      <c r="I812" s="58"/>
      <c r="J812" s="59">
        <f t="shared" ref="J812:AA812" si="666">IF(AND($D812="prace rozwojowe",LataProjekcji&lt;=Koniec_PR,Modul_badawczo_rozwojowy=tak),ROUND(J438,0),0)</f>
        <v>0</v>
      </c>
      <c r="K812" s="59">
        <f t="shared" si="666"/>
        <v>0</v>
      </c>
      <c r="L812" s="59">
        <f t="shared" si="666"/>
        <v>0</v>
      </c>
      <c r="M812" s="59">
        <f t="shared" si="666"/>
        <v>0</v>
      </c>
      <c r="N812" s="59">
        <f t="shared" si="666"/>
        <v>0</v>
      </c>
      <c r="O812" s="59">
        <f t="shared" si="666"/>
        <v>0</v>
      </c>
      <c r="P812" s="59">
        <f t="shared" si="666"/>
        <v>0</v>
      </c>
      <c r="Q812" s="59">
        <f t="shared" si="666"/>
        <v>0</v>
      </c>
      <c r="R812" s="59">
        <f t="shared" si="666"/>
        <v>0</v>
      </c>
      <c r="S812" s="59">
        <f t="shared" si="666"/>
        <v>0</v>
      </c>
      <c r="T812" s="59">
        <f t="shared" si="666"/>
        <v>0</v>
      </c>
      <c r="U812" s="59">
        <f t="shared" si="666"/>
        <v>0</v>
      </c>
      <c r="V812" s="59">
        <f t="shared" si="666"/>
        <v>0</v>
      </c>
      <c r="W812" s="59">
        <f t="shared" si="666"/>
        <v>0</v>
      </c>
      <c r="X812" s="59">
        <f t="shared" si="666"/>
        <v>0</v>
      </c>
      <c r="Y812" s="59">
        <f t="shared" si="666"/>
        <v>0</v>
      </c>
      <c r="Z812" s="59">
        <f t="shared" si="666"/>
        <v>0</v>
      </c>
      <c r="AA812" s="59">
        <f t="shared" si="666"/>
        <v>0</v>
      </c>
      <c r="AB812" s="59">
        <f t="shared" ref="AB812:AE812" si="667">IF(AND($D812="prace rozwojowe",LataProjekcji&lt;=Koniec_PR,Modul_badawczo_rozwojowy=tak),ROUND(AB438,0),0)</f>
        <v>0</v>
      </c>
      <c r="AC812" s="59">
        <f t="shared" si="667"/>
        <v>0</v>
      </c>
      <c r="AD812" s="59">
        <f t="shared" si="667"/>
        <v>0</v>
      </c>
      <c r="AE812" s="59">
        <f t="shared" si="667"/>
        <v>0</v>
      </c>
    </row>
    <row r="813" spans="2:31" hidden="1">
      <c r="B813" s="58" t="str">
        <f t="shared" si="661"/>
        <v/>
      </c>
      <c r="C813" s="58" t="str">
        <f t="shared" si="661"/>
        <v/>
      </c>
      <c r="D813" s="58" t="str">
        <f t="shared" si="661"/>
        <v/>
      </c>
      <c r="E813" s="58"/>
      <c r="F813" s="58"/>
      <c r="G813" s="58"/>
      <c r="H813" s="58"/>
      <c r="I813" s="58"/>
      <c r="J813" s="59">
        <f t="shared" ref="J813:AA813" si="668">IF(AND($D813="prace rozwojowe",LataProjekcji&lt;=Koniec_PR,Modul_badawczo_rozwojowy=tak),ROUND(J439,0),0)</f>
        <v>0</v>
      </c>
      <c r="K813" s="59">
        <f t="shared" si="668"/>
        <v>0</v>
      </c>
      <c r="L813" s="59">
        <f t="shared" si="668"/>
        <v>0</v>
      </c>
      <c r="M813" s="59">
        <f t="shared" si="668"/>
        <v>0</v>
      </c>
      <c r="N813" s="59">
        <f t="shared" si="668"/>
        <v>0</v>
      </c>
      <c r="O813" s="59">
        <f t="shared" si="668"/>
        <v>0</v>
      </c>
      <c r="P813" s="59">
        <f t="shared" si="668"/>
        <v>0</v>
      </c>
      <c r="Q813" s="59">
        <f t="shared" si="668"/>
        <v>0</v>
      </c>
      <c r="R813" s="59">
        <f t="shared" si="668"/>
        <v>0</v>
      </c>
      <c r="S813" s="59">
        <f t="shared" si="668"/>
        <v>0</v>
      </c>
      <c r="T813" s="59">
        <f t="shared" si="668"/>
        <v>0</v>
      </c>
      <c r="U813" s="59">
        <f t="shared" si="668"/>
        <v>0</v>
      </c>
      <c r="V813" s="59">
        <f t="shared" si="668"/>
        <v>0</v>
      </c>
      <c r="W813" s="59">
        <f t="shared" si="668"/>
        <v>0</v>
      </c>
      <c r="X813" s="59">
        <f t="shared" si="668"/>
        <v>0</v>
      </c>
      <c r="Y813" s="59">
        <f t="shared" si="668"/>
        <v>0</v>
      </c>
      <c r="Z813" s="59">
        <f t="shared" si="668"/>
        <v>0</v>
      </c>
      <c r="AA813" s="59">
        <f t="shared" si="668"/>
        <v>0</v>
      </c>
      <c r="AB813" s="59">
        <f t="shared" ref="AB813:AE813" si="669">IF(AND($D813="prace rozwojowe",LataProjekcji&lt;=Koniec_PR,Modul_badawczo_rozwojowy=tak),ROUND(AB439,0),0)</f>
        <v>0</v>
      </c>
      <c r="AC813" s="59">
        <f t="shared" si="669"/>
        <v>0</v>
      </c>
      <c r="AD813" s="59">
        <f t="shared" si="669"/>
        <v>0</v>
      </c>
      <c r="AE813" s="59">
        <f t="shared" si="669"/>
        <v>0</v>
      </c>
    </row>
    <row r="814" spans="2:31" hidden="1">
      <c r="B814" s="58" t="str">
        <f t="shared" si="661"/>
        <v/>
      </c>
      <c r="C814" s="58" t="str">
        <f t="shared" si="661"/>
        <v/>
      </c>
      <c r="D814" s="58" t="str">
        <f t="shared" si="661"/>
        <v/>
      </c>
      <c r="E814" s="58"/>
      <c r="F814" s="58"/>
      <c r="G814" s="58"/>
      <c r="H814" s="58"/>
      <c r="I814" s="58"/>
      <c r="J814" s="59">
        <f t="shared" ref="J814:AA814" si="670">IF(AND($D814="prace rozwojowe",LataProjekcji&lt;=Koniec_PR,Modul_badawczo_rozwojowy=tak),ROUND(J440,0),0)</f>
        <v>0</v>
      </c>
      <c r="K814" s="59">
        <f t="shared" si="670"/>
        <v>0</v>
      </c>
      <c r="L814" s="59">
        <f t="shared" si="670"/>
        <v>0</v>
      </c>
      <c r="M814" s="59">
        <f t="shared" si="670"/>
        <v>0</v>
      </c>
      <c r="N814" s="59">
        <f t="shared" si="670"/>
        <v>0</v>
      </c>
      <c r="O814" s="59">
        <f t="shared" si="670"/>
        <v>0</v>
      </c>
      <c r="P814" s="59">
        <f t="shared" si="670"/>
        <v>0</v>
      </c>
      <c r="Q814" s="59">
        <f t="shared" si="670"/>
        <v>0</v>
      </c>
      <c r="R814" s="59">
        <f t="shared" si="670"/>
        <v>0</v>
      </c>
      <c r="S814" s="59">
        <f t="shared" si="670"/>
        <v>0</v>
      </c>
      <c r="T814" s="59">
        <f t="shared" si="670"/>
        <v>0</v>
      </c>
      <c r="U814" s="59">
        <f t="shared" si="670"/>
        <v>0</v>
      </c>
      <c r="V814" s="59">
        <f t="shared" si="670"/>
        <v>0</v>
      </c>
      <c r="W814" s="59">
        <f t="shared" si="670"/>
        <v>0</v>
      </c>
      <c r="X814" s="59">
        <f t="shared" si="670"/>
        <v>0</v>
      </c>
      <c r="Y814" s="59">
        <f t="shared" si="670"/>
        <v>0</v>
      </c>
      <c r="Z814" s="59">
        <f t="shared" si="670"/>
        <v>0</v>
      </c>
      <c r="AA814" s="59">
        <f t="shared" si="670"/>
        <v>0</v>
      </c>
      <c r="AB814" s="59">
        <f t="shared" ref="AB814:AE814" si="671">IF(AND($D814="prace rozwojowe",LataProjekcji&lt;=Koniec_PR,Modul_badawczo_rozwojowy=tak),ROUND(AB440,0),0)</f>
        <v>0</v>
      </c>
      <c r="AC814" s="59">
        <f t="shared" si="671"/>
        <v>0</v>
      </c>
      <c r="AD814" s="59">
        <f t="shared" si="671"/>
        <v>0</v>
      </c>
      <c r="AE814" s="59">
        <f t="shared" si="671"/>
        <v>0</v>
      </c>
    </row>
    <row r="815" spans="2:31" hidden="1">
      <c r="B815" s="58" t="str">
        <f t="shared" si="661"/>
        <v/>
      </c>
      <c r="C815" s="58" t="str">
        <f t="shared" si="661"/>
        <v/>
      </c>
      <c r="D815" s="58" t="str">
        <f t="shared" si="661"/>
        <v/>
      </c>
      <c r="E815" s="58"/>
      <c r="F815" s="58"/>
      <c r="G815" s="58"/>
      <c r="H815" s="58"/>
      <c r="I815" s="58"/>
      <c r="J815" s="59">
        <f t="shared" ref="J815:AA815" si="672">IF(AND($D815="prace rozwojowe",LataProjekcji&lt;=Koniec_PR,Modul_badawczo_rozwojowy=tak),ROUND(J441,0),0)</f>
        <v>0</v>
      </c>
      <c r="K815" s="59">
        <f t="shared" si="672"/>
        <v>0</v>
      </c>
      <c r="L815" s="59">
        <f t="shared" si="672"/>
        <v>0</v>
      </c>
      <c r="M815" s="59">
        <f t="shared" si="672"/>
        <v>0</v>
      </c>
      <c r="N815" s="59">
        <f t="shared" si="672"/>
        <v>0</v>
      </c>
      <c r="O815" s="59">
        <f t="shared" si="672"/>
        <v>0</v>
      </c>
      <c r="P815" s="59">
        <f t="shared" si="672"/>
        <v>0</v>
      </c>
      <c r="Q815" s="59">
        <f t="shared" si="672"/>
        <v>0</v>
      </c>
      <c r="R815" s="59">
        <f t="shared" si="672"/>
        <v>0</v>
      </c>
      <c r="S815" s="59">
        <f t="shared" si="672"/>
        <v>0</v>
      </c>
      <c r="T815" s="59">
        <f t="shared" si="672"/>
        <v>0</v>
      </c>
      <c r="U815" s="59">
        <f t="shared" si="672"/>
        <v>0</v>
      </c>
      <c r="V815" s="59">
        <f t="shared" si="672"/>
        <v>0</v>
      </c>
      <c r="W815" s="59">
        <f t="shared" si="672"/>
        <v>0</v>
      </c>
      <c r="X815" s="59">
        <f t="shared" si="672"/>
        <v>0</v>
      </c>
      <c r="Y815" s="59">
        <f t="shared" si="672"/>
        <v>0</v>
      </c>
      <c r="Z815" s="59">
        <f t="shared" si="672"/>
        <v>0</v>
      </c>
      <c r="AA815" s="59">
        <f t="shared" si="672"/>
        <v>0</v>
      </c>
      <c r="AB815" s="59">
        <f t="shared" ref="AB815:AE815" si="673">IF(AND($D815="prace rozwojowe",LataProjekcji&lt;=Koniec_PR,Modul_badawczo_rozwojowy=tak),ROUND(AB441,0),0)</f>
        <v>0</v>
      </c>
      <c r="AC815" s="59">
        <f t="shared" si="673"/>
        <v>0</v>
      </c>
      <c r="AD815" s="59">
        <f t="shared" si="673"/>
        <v>0</v>
      </c>
      <c r="AE815" s="59">
        <f t="shared" si="673"/>
        <v>0</v>
      </c>
    </row>
    <row r="816" spans="2:31" hidden="1">
      <c r="B816" s="58" t="str">
        <f t="shared" si="661"/>
        <v/>
      </c>
      <c r="C816" s="58" t="str">
        <f t="shared" si="661"/>
        <v/>
      </c>
      <c r="D816" s="58" t="str">
        <f t="shared" si="661"/>
        <v/>
      </c>
      <c r="E816" s="58"/>
      <c r="F816" s="58"/>
      <c r="G816" s="58"/>
      <c r="H816" s="58"/>
      <c r="I816" s="58"/>
      <c r="J816" s="59">
        <f t="shared" ref="J816:AA816" si="674">IF(AND($D816="prace rozwojowe",LataProjekcji&lt;=Koniec_PR,Modul_badawczo_rozwojowy=tak),ROUND(J442,0),0)</f>
        <v>0</v>
      </c>
      <c r="K816" s="59">
        <f t="shared" si="674"/>
        <v>0</v>
      </c>
      <c r="L816" s="59">
        <f t="shared" si="674"/>
        <v>0</v>
      </c>
      <c r="M816" s="59">
        <f t="shared" si="674"/>
        <v>0</v>
      </c>
      <c r="N816" s="59">
        <f t="shared" si="674"/>
        <v>0</v>
      </c>
      <c r="O816" s="59">
        <f t="shared" si="674"/>
        <v>0</v>
      </c>
      <c r="P816" s="59">
        <f t="shared" si="674"/>
        <v>0</v>
      </c>
      <c r="Q816" s="59">
        <f t="shared" si="674"/>
        <v>0</v>
      </c>
      <c r="R816" s="59">
        <f t="shared" si="674"/>
        <v>0</v>
      </c>
      <c r="S816" s="59">
        <f t="shared" si="674"/>
        <v>0</v>
      </c>
      <c r="T816" s="59">
        <f t="shared" si="674"/>
        <v>0</v>
      </c>
      <c r="U816" s="59">
        <f t="shared" si="674"/>
        <v>0</v>
      </c>
      <c r="V816" s="59">
        <f t="shared" si="674"/>
        <v>0</v>
      </c>
      <c r="W816" s="59">
        <f t="shared" si="674"/>
        <v>0</v>
      </c>
      <c r="X816" s="59">
        <f t="shared" si="674"/>
        <v>0</v>
      </c>
      <c r="Y816" s="59">
        <f t="shared" si="674"/>
        <v>0</v>
      </c>
      <c r="Z816" s="59">
        <f t="shared" si="674"/>
        <v>0</v>
      </c>
      <c r="AA816" s="59">
        <f t="shared" si="674"/>
        <v>0</v>
      </c>
      <c r="AB816" s="59">
        <f t="shared" ref="AB816:AE816" si="675">IF(AND($D816="prace rozwojowe",LataProjekcji&lt;=Koniec_PR,Modul_badawczo_rozwojowy=tak),ROUND(AB442,0),0)</f>
        <v>0</v>
      </c>
      <c r="AC816" s="59">
        <f t="shared" si="675"/>
        <v>0</v>
      </c>
      <c r="AD816" s="59">
        <f t="shared" si="675"/>
        <v>0</v>
      </c>
      <c r="AE816" s="59">
        <f t="shared" si="675"/>
        <v>0</v>
      </c>
    </row>
    <row r="817" spans="2:31" hidden="1">
      <c r="B817" s="58" t="str">
        <f t="shared" si="661"/>
        <v/>
      </c>
      <c r="C817" s="58" t="str">
        <f t="shared" si="661"/>
        <v/>
      </c>
      <c r="D817" s="58" t="str">
        <f t="shared" si="661"/>
        <v/>
      </c>
      <c r="E817" s="58"/>
      <c r="F817" s="58"/>
      <c r="G817" s="58"/>
      <c r="H817" s="58"/>
      <c r="I817" s="58"/>
      <c r="J817" s="59">
        <f t="shared" ref="J817:AA817" si="676">IF(AND($D817="prace rozwojowe",LataProjekcji&lt;=Koniec_PR,Modul_badawczo_rozwojowy=tak),ROUND(J443,0),0)</f>
        <v>0</v>
      </c>
      <c r="K817" s="59">
        <f t="shared" si="676"/>
        <v>0</v>
      </c>
      <c r="L817" s="59">
        <f t="shared" si="676"/>
        <v>0</v>
      </c>
      <c r="M817" s="59">
        <f t="shared" si="676"/>
        <v>0</v>
      </c>
      <c r="N817" s="59">
        <f t="shared" si="676"/>
        <v>0</v>
      </c>
      <c r="O817" s="59">
        <f t="shared" si="676"/>
        <v>0</v>
      </c>
      <c r="P817" s="59">
        <f t="shared" si="676"/>
        <v>0</v>
      </c>
      <c r="Q817" s="59">
        <f t="shared" si="676"/>
        <v>0</v>
      </c>
      <c r="R817" s="59">
        <f t="shared" si="676"/>
        <v>0</v>
      </c>
      <c r="S817" s="59">
        <f t="shared" si="676"/>
        <v>0</v>
      </c>
      <c r="T817" s="59">
        <f t="shared" si="676"/>
        <v>0</v>
      </c>
      <c r="U817" s="59">
        <f t="shared" si="676"/>
        <v>0</v>
      </c>
      <c r="V817" s="59">
        <f t="shared" si="676"/>
        <v>0</v>
      </c>
      <c r="W817" s="59">
        <f t="shared" si="676"/>
        <v>0</v>
      </c>
      <c r="X817" s="59">
        <f t="shared" si="676"/>
        <v>0</v>
      </c>
      <c r="Y817" s="59">
        <f t="shared" si="676"/>
        <v>0</v>
      </c>
      <c r="Z817" s="59">
        <f t="shared" si="676"/>
        <v>0</v>
      </c>
      <c r="AA817" s="59">
        <f t="shared" si="676"/>
        <v>0</v>
      </c>
      <c r="AB817" s="59">
        <f t="shared" ref="AB817:AE817" si="677">IF(AND($D817="prace rozwojowe",LataProjekcji&lt;=Koniec_PR,Modul_badawczo_rozwojowy=tak),ROUND(AB443,0),0)</f>
        <v>0</v>
      </c>
      <c r="AC817" s="59">
        <f t="shared" si="677"/>
        <v>0</v>
      </c>
      <c r="AD817" s="59">
        <f t="shared" si="677"/>
        <v>0</v>
      </c>
      <c r="AE817" s="59">
        <f t="shared" si="677"/>
        <v>0</v>
      </c>
    </row>
    <row r="818" spans="2:31" hidden="1">
      <c r="B818" s="58" t="str">
        <f t="shared" si="661"/>
        <v/>
      </c>
      <c r="C818" s="58" t="str">
        <f t="shared" si="661"/>
        <v/>
      </c>
      <c r="D818" s="58" t="str">
        <f t="shared" si="661"/>
        <v/>
      </c>
      <c r="E818" s="58"/>
      <c r="F818" s="58"/>
      <c r="G818" s="58"/>
      <c r="H818" s="58"/>
      <c r="I818" s="58"/>
      <c r="J818" s="59">
        <f t="shared" ref="J818:AA818" si="678">IF(AND($D818="prace rozwojowe",LataProjekcji&lt;=Koniec_PR,Modul_badawczo_rozwojowy=tak),ROUND(J444,0),0)</f>
        <v>0</v>
      </c>
      <c r="K818" s="59">
        <f t="shared" si="678"/>
        <v>0</v>
      </c>
      <c r="L818" s="59">
        <f t="shared" si="678"/>
        <v>0</v>
      </c>
      <c r="M818" s="59">
        <f t="shared" si="678"/>
        <v>0</v>
      </c>
      <c r="N818" s="59">
        <f t="shared" si="678"/>
        <v>0</v>
      </c>
      <c r="O818" s="59">
        <f t="shared" si="678"/>
        <v>0</v>
      </c>
      <c r="P818" s="59">
        <f t="shared" si="678"/>
        <v>0</v>
      </c>
      <c r="Q818" s="59">
        <f t="shared" si="678"/>
        <v>0</v>
      </c>
      <c r="R818" s="59">
        <f t="shared" si="678"/>
        <v>0</v>
      </c>
      <c r="S818" s="59">
        <f t="shared" si="678"/>
        <v>0</v>
      </c>
      <c r="T818" s="59">
        <f t="shared" si="678"/>
        <v>0</v>
      </c>
      <c r="U818" s="59">
        <f t="shared" si="678"/>
        <v>0</v>
      </c>
      <c r="V818" s="59">
        <f t="shared" si="678"/>
        <v>0</v>
      </c>
      <c r="W818" s="59">
        <f t="shared" si="678"/>
        <v>0</v>
      </c>
      <c r="X818" s="59">
        <f t="shared" si="678"/>
        <v>0</v>
      </c>
      <c r="Y818" s="59">
        <f t="shared" si="678"/>
        <v>0</v>
      </c>
      <c r="Z818" s="59">
        <f t="shared" si="678"/>
        <v>0</v>
      </c>
      <c r="AA818" s="59">
        <f t="shared" si="678"/>
        <v>0</v>
      </c>
      <c r="AB818" s="59">
        <f t="shared" ref="AB818:AE818" si="679">IF(AND($D818="prace rozwojowe",LataProjekcji&lt;=Koniec_PR,Modul_badawczo_rozwojowy=tak),ROUND(AB444,0),0)</f>
        <v>0</v>
      </c>
      <c r="AC818" s="59">
        <f t="shared" si="679"/>
        <v>0</v>
      </c>
      <c r="AD818" s="59">
        <f t="shared" si="679"/>
        <v>0</v>
      </c>
      <c r="AE818" s="59">
        <f t="shared" si="679"/>
        <v>0</v>
      </c>
    </row>
    <row r="819" spans="2:31" hidden="1">
      <c r="B819" s="58" t="str">
        <f t="shared" si="661"/>
        <v/>
      </c>
      <c r="C819" s="58" t="str">
        <f t="shared" si="661"/>
        <v/>
      </c>
      <c r="D819" s="58" t="str">
        <f t="shared" si="661"/>
        <v/>
      </c>
      <c r="E819" s="58"/>
      <c r="F819" s="58"/>
      <c r="G819" s="58"/>
      <c r="H819" s="58"/>
      <c r="I819" s="58"/>
      <c r="J819" s="59">
        <f t="shared" ref="J819:AA819" si="680">IF(AND($D819="prace rozwojowe",LataProjekcji&lt;=Koniec_PR,Modul_badawczo_rozwojowy=tak),ROUND(J445,0),0)</f>
        <v>0</v>
      </c>
      <c r="K819" s="59">
        <f t="shared" si="680"/>
        <v>0</v>
      </c>
      <c r="L819" s="59">
        <f t="shared" si="680"/>
        <v>0</v>
      </c>
      <c r="M819" s="59">
        <f t="shared" si="680"/>
        <v>0</v>
      </c>
      <c r="N819" s="59">
        <f t="shared" si="680"/>
        <v>0</v>
      </c>
      <c r="O819" s="59">
        <f t="shared" si="680"/>
        <v>0</v>
      </c>
      <c r="P819" s="59">
        <f t="shared" si="680"/>
        <v>0</v>
      </c>
      <c r="Q819" s="59">
        <f t="shared" si="680"/>
        <v>0</v>
      </c>
      <c r="R819" s="59">
        <f t="shared" si="680"/>
        <v>0</v>
      </c>
      <c r="S819" s="59">
        <f t="shared" si="680"/>
        <v>0</v>
      </c>
      <c r="T819" s="59">
        <f t="shared" si="680"/>
        <v>0</v>
      </c>
      <c r="U819" s="59">
        <f t="shared" si="680"/>
        <v>0</v>
      </c>
      <c r="V819" s="59">
        <f t="shared" si="680"/>
        <v>0</v>
      </c>
      <c r="W819" s="59">
        <f t="shared" si="680"/>
        <v>0</v>
      </c>
      <c r="X819" s="59">
        <f t="shared" si="680"/>
        <v>0</v>
      </c>
      <c r="Y819" s="59">
        <f t="shared" si="680"/>
        <v>0</v>
      </c>
      <c r="Z819" s="59">
        <f t="shared" si="680"/>
        <v>0</v>
      </c>
      <c r="AA819" s="59">
        <f t="shared" si="680"/>
        <v>0</v>
      </c>
      <c r="AB819" s="59">
        <f t="shared" ref="AB819:AE819" si="681">IF(AND($D819="prace rozwojowe",LataProjekcji&lt;=Koniec_PR,Modul_badawczo_rozwojowy=tak),ROUND(AB445,0),0)</f>
        <v>0</v>
      </c>
      <c r="AC819" s="59">
        <f t="shared" si="681"/>
        <v>0</v>
      </c>
      <c r="AD819" s="59">
        <f t="shared" si="681"/>
        <v>0</v>
      </c>
      <c r="AE819" s="59">
        <f t="shared" si="681"/>
        <v>0</v>
      </c>
    </row>
    <row r="820" spans="2:31" hidden="1">
      <c r="B820" s="58" t="str">
        <f t="shared" si="661"/>
        <v/>
      </c>
      <c r="C820" s="58" t="str">
        <f t="shared" si="661"/>
        <v/>
      </c>
      <c r="D820" s="58" t="str">
        <f t="shared" si="661"/>
        <v/>
      </c>
      <c r="E820" s="58"/>
      <c r="F820" s="58"/>
      <c r="G820" s="58"/>
      <c r="H820" s="58"/>
      <c r="I820" s="58"/>
      <c r="J820" s="59">
        <f t="shared" ref="J820:AA820" si="682">IF(AND($D820="prace rozwojowe",LataProjekcji&lt;=Koniec_PR,Modul_badawczo_rozwojowy=tak),ROUND(J446,0),0)</f>
        <v>0</v>
      </c>
      <c r="K820" s="59">
        <f t="shared" si="682"/>
        <v>0</v>
      </c>
      <c r="L820" s="59">
        <f t="shared" si="682"/>
        <v>0</v>
      </c>
      <c r="M820" s="59">
        <f t="shared" si="682"/>
        <v>0</v>
      </c>
      <c r="N820" s="59">
        <f t="shared" si="682"/>
        <v>0</v>
      </c>
      <c r="O820" s="59">
        <f t="shared" si="682"/>
        <v>0</v>
      </c>
      <c r="P820" s="59">
        <f t="shared" si="682"/>
        <v>0</v>
      </c>
      <c r="Q820" s="59">
        <f t="shared" si="682"/>
        <v>0</v>
      </c>
      <c r="R820" s="59">
        <f t="shared" si="682"/>
        <v>0</v>
      </c>
      <c r="S820" s="59">
        <f t="shared" si="682"/>
        <v>0</v>
      </c>
      <c r="T820" s="59">
        <f t="shared" si="682"/>
        <v>0</v>
      </c>
      <c r="U820" s="59">
        <f t="shared" si="682"/>
        <v>0</v>
      </c>
      <c r="V820" s="59">
        <f t="shared" si="682"/>
        <v>0</v>
      </c>
      <c r="W820" s="59">
        <f t="shared" si="682"/>
        <v>0</v>
      </c>
      <c r="X820" s="59">
        <f t="shared" si="682"/>
        <v>0</v>
      </c>
      <c r="Y820" s="59">
        <f t="shared" si="682"/>
        <v>0</v>
      </c>
      <c r="Z820" s="59">
        <f t="shared" si="682"/>
        <v>0</v>
      </c>
      <c r="AA820" s="59">
        <f t="shared" si="682"/>
        <v>0</v>
      </c>
      <c r="AB820" s="59">
        <f t="shared" ref="AB820:AE820" si="683">IF(AND($D820="prace rozwojowe",LataProjekcji&lt;=Koniec_PR,Modul_badawczo_rozwojowy=tak),ROUND(AB446,0),0)</f>
        <v>0</v>
      </c>
      <c r="AC820" s="59">
        <f t="shared" si="683"/>
        <v>0</v>
      </c>
      <c r="AD820" s="59">
        <f t="shared" si="683"/>
        <v>0</v>
      </c>
      <c r="AE820" s="59">
        <f t="shared" si="683"/>
        <v>0</v>
      </c>
    </row>
    <row r="821" spans="2:31" hidden="1">
      <c r="B821" s="58" t="str">
        <f t="shared" si="661"/>
        <v/>
      </c>
      <c r="C821" s="58" t="str">
        <f t="shared" si="661"/>
        <v/>
      </c>
      <c r="D821" s="58" t="str">
        <f t="shared" si="661"/>
        <v/>
      </c>
      <c r="E821" s="58"/>
      <c r="F821" s="58"/>
      <c r="G821" s="58"/>
      <c r="H821" s="58"/>
      <c r="I821" s="58"/>
      <c r="J821" s="59">
        <f t="shared" ref="J821:AA821" si="684">IF(AND($D821="prace rozwojowe",LataProjekcji&lt;=Koniec_PR,Modul_badawczo_rozwojowy=tak),ROUND(J447,0),0)</f>
        <v>0</v>
      </c>
      <c r="K821" s="59">
        <f t="shared" si="684"/>
        <v>0</v>
      </c>
      <c r="L821" s="59">
        <f t="shared" si="684"/>
        <v>0</v>
      </c>
      <c r="M821" s="59">
        <f t="shared" si="684"/>
        <v>0</v>
      </c>
      <c r="N821" s="59">
        <f t="shared" si="684"/>
        <v>0</v>
      </c>
      <c r="O821" s="59">
        <f t="shared" si="684"/>
        <v>0</v>
      </c>
      <c r="P821" s="59">
        <f t="shared" si="684"/>
        <v>0</v>
      </c>
      <c r="Q821" s="59">
        <f t="shared" si="684"/>
        <v>0</v>
      </c>
      <c r="R821" s="59">
        <f t="shared" si="684"/>
        <v>0</v>
      </c>
      <c r="S821" s="59">
        <f t="shared" si="684"/>
        <v>0</v>
      </c>
      <c r="T821" s="59">
        <f t="shared" si="684"/>
        <v>0</v>
      </c>
      <c r="U821" s="59">
        <f t="shared" si="684"/>
        <v>0</v>
      </c>
      <c r="V821" s="59">
        <f t="shared" si="684"/>
        <v>0</v>
      </c>
      <c r="W821" s="59">
        <f t="shared" si="684"/>
        <v>0</v>
      </c>
      <c r="X821" s="59">
        <f t="shared" si="684"/>
        <v>0</v>
      </c>
      <c r="Y821" s="59">
        <f t="shared" si="684"/>
        <v>0</v>
      </c>
      <c r="Z821" s="59">
        <f t="shared" si="684"/>
        <v>0</v>
      </c>
      <c r="AA821" s="59">
        <f t="shared" si="684"/>
        <v>0</v>
      </c>
      <c r="AB821" s="59">
        <f t="shared" ref="AB821:AE821" si="685">IF(AND($D821="prace rozwojowe",LataProjekcji&lt;=Koniec_PR,Modul_badawczo_rozwojowy=tak),ROUND(AB447,0),0)</f>
        <v>0</v>
      </c>
      <c r="AC821" s="59">
        <f t="shared" si="685"/>
        <v>0</v>
      </c>
      <c r="AD821" s="59">
        <f t="shared" si="685"/>
        <v>0</v>
      </c>
      <c r="AE821" s="59">
        <f t="shared" si="685"/>
        <v>0</v>
      </c>
    </row>
    <row r="822" spans="2:31" hidden="1">
      <c r="B822" s="58" t="str">
        <f t="shared" si="661"/>
        <v/>
      </c>
      <c r="C822" s="58" t="str">
        <f t="shared" si="661"/>
        <v/>
      </c>
      <c r="D822" s="58" t="str">
        <f t="shared" si="661"/>
        <v/>
      </c>
      <c r="E822" s="58"/>
      <c r="F822" s="58"/>
      <c r="G822" s="58"/>
      <c r="H822" s="58"/>
      <c r="I822" s="58"/>
      <c r="J822" s="59">
        <f t="shared" ref="J822:AA822" si="686">IF(AND($D822="prace rozwojowe",LataProjekcji&lt;=Koniec_PR,Modul_badawczo_rozwojowy=tak),ROUND(J448,0),0)</f>
        <v>0</v>
      </c>
      <c r="K822" s="59">
        <f t="shared" si="686"/>
        <v>0</v>
      </c>
      <c r="L822" s="59">
        <f t="shared" si="686"/>
        <v>0</v>
      </c>
      <c r="M822" s="59">
        <f t="shared" si="686"/>
        <v>0</v>
      </c>
      <c r="N822" s="59">
        <f t="shared" si="686"/>
        <v>0</v>
      </c>
      <c r="O822" s="59">
        <f t="shared" si="686"/>
        <v>0</v>
      </c>
      <c r="P822" s="59">
        <f t="shared" si="686"/>
        <v>0</v>
      </c>
      <c r="Q822" s="59">
        <f t="shared" si="686"/>
        <v>0</v>
      </c>
      <c r="R822" s="59">
        <f t="shared" si="686"/>
        <v>0</v>
      </c>
      <c r="S822" s="59">
        <f t="shared" si="686"/>
        <v>0</v>
      </c>
      <c r="T822" s="59">
        <f t="shared" si="686"/>
        <v>0</v>
      </c>
      <c r="U822" s="59">
        <f t="shared" si="686"/>
        <v>0</v>
      </c>
      <c r="V822" s="59">
        <f t="shared" si="686"/>
        <v>0</v>
      </c>
      <c r="W822" s="59">
        <f t="shared" si="686"/>
        <v>0</v>
      </c>
      <c r="X822" s="59">
        <f t="shared" si="686"/>
        <v>0</v>
      </c>
      <c r="Y822" s="59">
        <f t="shared" si="686"/>
        <v>0</v>
      </c>
      <c r="Z822" s="59">
        <f t="shared" si="686"/>
        <v>0</v>
      </c>
      <c r="AA822" s="59">
        <f t="shared" si="686"/>
        <v>0</v>
      </c>
      <c r="AB822" s="59">
        <f t="shared" ref="AB822:AE822" si="687">IF(AND($D822="prace rozwojowe",LataProjekcji&lt;=Koniec_PR,Modul_badawczo_rozwojowy=tak),ROUND(AB448,0),0)</f>
        <v>0</v>
      </c>
      <c r="AC822" s="59">
        <f t="shared" si="687"/>
        <v>0</v>
      </c>
      <c r="AD822" s="59">
        <f t="shared" si="687"/>
        <v>0</v>
      </c>
      <c r="AE822" s="59">
        <f t="shared" si="687"/>
        <v>0</v>
      </c>
    </row>
    <row r="823" spans="2:31" hidden="1">
      <c r="B823" s="58" t="str">
        <f t="shared" si="661"/>
        <v/>
      </c>
      <c r="C823" s="58" t="str">
        <f t="shared" si="661"/>
        <v/>
      </c>
      <c r="D823" s="58" t="str">
        <f t="shared" si="661"/>
        <v/>
      </c>
      <c r="E823" s="58"/>
      <c r="F823" s="58"/>
      <c r="G823" s="58"/>
      <c r="H823" s="58"/>
      <c r="I823" s="58"/>
      <c r="J823" s="59">
        <f t="shared" ref="J823:AA823" si="688">IF(AND($D823="prace rozwojowe",LataProjekcji&lt;=Koniec_PR,Modul_badawczo_rozwojowy=tak),ROUND(J449,0),0)</f>
        <v>0</v>
      </c>
      <c r="K823" s="59">
        <f t="shared" si="688"/>
        <v>0</v>
      </c>
      <c r="L823" s="59">
        <f t="shared" si="688"/>
        <v>0</v>
      </c>
      <c r="M823" s="59">
        <f t="shared" si="688"/>
        <v>0</v>
      </c>
      <c r="N823" s="59">
        <f t="shared" si="688"/>
        <v>0</v>
      </c>
      <c r="O823" s="59">
        <f t="shared" si="688"/>
        <v>0</v>
      </c>
      <c r="P823" s="59">
        <f t="shared" si="688"/>
        <v>0</v>
      </c>
      <c r="Q823" s="59">
        <f t="shared" si="688"/>
        <v>0</v>
      </c>
      <c r="R823" s="59">
        <f t="shared" si="688"/>
        <v>0</v>
      </c>
      <c r="S823" s="59">
        <f t="shared" si="688"/>
        <v>0</v>
      </c>
      <c r="T823" s="59">
        <f t="shared" si="688"/>
        <v>0</v>
      </c>
      <c r="U823" s="59">
        <f t="shared" si="688"/>
        <v>0</v>
      </c>
      <c r="V823" s="59">
        <f t="shared" si="688"/>
        <v>0</v>
      </c>
      <c r="W823" s="59">
        <f t="shared" si="688"/>
        <v>0</v>
      </c>
      <c r="X823" s="59">
        <f t="shared" si="688"/>
        <v>0</v>
      </c>
      <c r="Y823" s="59">
        <f t="shared" si="688"/>
        <v>0</v>
      </c>
      <c r="Z823" s="59">
        <f t="shared" si="688"/>
        <v>0</v>
      </c>
      <c r="AA823" s="59">
        <f t="shared" si="688"/>
        <v>0</v>
      </c>
      <c r="AB823" s="59">
        <f t="shared" ref="AB823:AE823" si="689">IF(AND($D823="prace rozwojowe",LataProjekcji&lt;=Koniec_PR,Modul_badawczo_rozwojowy=tak),ROUND(AB449,0),0)</f>
        <v>0</v>
      </c>
      <c r="AC823" s="59">
        <f t="shared" si="689"/>
        <v>0</v>
      </c>
      <c r="AD823" s="59">
        <f t="shared" si="689"/>
        <v>0</v>
      </c>
      <c r="AE823" s="59">
        <f t="shared" si="689"/>
        <v>0</v>
      </c>
    </row>
    <row r="824" spans="2:31" hidden="1">
      <c r="B824" s="58" t="str">
        <f t="shared" si="661"/>
        <v/>
      </c>
      <c r="C824" s="58" t="str">
        <f t="shared" si="661"/>
        <v/>
      </c>
      <c r="D824" s="58" t="str">
        <f t="shared" si="661"/>
        <v/>
      </c>
      <c r="E824" s="58"/>
      <c r="F824" s="58"/>
      <c r="G824" s="58"/>
      <c r="H824" s="58"/>
      <c r="I824" s="58"/>
      <c r="J824" s="59">
        <f t="shared" ref="J824:AA824" si="690">IF(AND($D824="prace rozwojowe",LataProjekcji&lt;=Koniec_PR,Modul_badawczo_rozwojowy=tak),ROUND(J450,0),0)</f>
        <v>0</v>
      </c>
      <c r="K824" s="59">
        <f t="shared" si="690"/>
        <v>0</v>
      </c>
      <c r="L824" s="59">
        <f t="shared" si="690"/>
        <v>0</v>
      </c>
      <c r="M824" s="59">
        <f t="shared" si="690"/>
        <v>0</v>
      </c>
      <c r="N824" s="59">
        <f t="shared" si="690"/>
        <v>0</v>
      </c>
      <c r="O824" s="59">
        <f t="shared" si="690"/>
        <v>0</v>
      </c>
      <c r="P824" s="59">
        <f t="shared" si="690"/>
        <v>0</v>
      </c>
      <c r="Q824" s="59">
        <f t="shared" si="690"/>
        <v>0</v>
      </c>
      <c r="R824" s="59">
        <f t="shared" si="690"/>
        <v>0</v>
      </c>
      <c r="S824" s="59">
        <f t="shared" si="690"/>
        <v>0</v>
      </c>
      <c r="T824" s="59">
        <f t="shared" si="690"/>
        <v>0</v>
      </c>
      <c r="U824" s="59">
        <f t="shared" si="690"/>
        <v>0</v>
      </c>
      <c r="V824" s="59">
        <f t="shared" si="690"/>
        <v>0</v>
      </c>
      <c r="W824" s="59">
        <f t="shared" si="690"/>
        <v>0</v>
      </c>
      <c r="X824" s="59">
        <f t="shared" si="690"/>
        <v>0</v>
      </c>
      <c r="Y824" s="59">
        <f t="shared" si="690"/>
        <v>0</v>
      </c>
      <c r="Z824" s="59">
        <f t="shared" si="690"/>
        <v>0</v>
      </c>
      <c r="AA824" s="59">
        <f t="shared" si="690"/>
        <v>0</v>
      </c>
      <c r="AB824" s="59">
        <f t="shared" ref="AB824:AE824" si="691">IF(AND($D824="prace rozwojowe",LataProjekcji&lt;=Koniec_PR,Modul_badawczo_rozwojowy=tak),ROUND(AB450,0),0)</f>
        <v>0</v>
      </c>
      <c r="AC824" s="59">
        <f t="shared" si="691"/>
        <v>0</v>
      </c>
      <c r="AD824" s="59">
        <f t="shared" si="691"/>
        <v>0</v>
      </c>
      <c r="AE824" s="59">
        <f t="shared" si="691"/>
        <v>0</v>
      </c>
    </row>
    <row r="825" spans="2:31" hidden="1">
      <c r="B825" s="58" t="str">
        <f t="shared" si="661"/>
        <v/>
      </c>
      <c r="C825" s="58" t="str">
        <f t="shared" si="661"/>
        <v/>
      </c>
      <c r="D825" s="58" t="str">
        <f t="shared" si="661"/>
        <v/>
      </c>
      <c r="E825" s="58"/>
      <c r="F825" s="58"/>
      <c r="G825" s="58"/>
      <c r="H825" s="58"/>
      <c r="I825" s="58"/>
      <c r="J825" s="59">
        <f t="shared" ref="J825:AA825" si="692">IF(AND($D825="prace rozwojowe",LataProjekcji&lt;=Koniec_PR,Modul_badawczo_rozwojowy=tak),ROUND(J451,0),0)</f>
        <v>0</v>
      </c>
      <c r="K825" s="59">
        <f t="shared" si="692"/>
        <v>0</v>
      </c>
      <c r="L825" s="59">
        <f t="shared" si="692"/>
        <v>0</v>
      </c>
      <c r="M825" s="59">
        <f t="shared" si="692"/>
        <v>0</v>
      </c>
      <c r="N825" s="59">
        <f t="shared" si="692"/>
        <v>0</v>
      </c>
      <c r="O825" s="59">
        <f t="shared" si="692"/>
        <v>0</v>
      </c>
      <c r="P825" s="59">
        <f t="shared" si="692"/>
        <v>0</v>
      </c>
      <c r="Q825" s="59">
        <f t="shared" si="692"/>
        <v>0</v>
      </c>
      <c r="R825" s="59">
        <f t="shared" si="692"/>
        <v>0</v>
      </c>
      <c r="S825" s="59">
        <f t="shared" si="692"/>
        <v>0</v>
      </c>
      <c r="T825" s="59">
        <f t="shared" si="692"/>
        <v>0</v>
      </c>
      <c r="U825" s="59">
        <f t="shared" si="692"/>
        <v>0</v>
      </c>
      <c r="V825" s="59">
        <f t="shared" si="692"/>
        <v>0</v>
      </c>
      <c r="W825" s="59">
        <f t="shared" si="692"/>
        <v>0</v>
      </c>
      <c r="X825" s="59">
        <f t="shared" si="692"/>
        <v>0</v>
      </c>
      <c r="Y825" s="59">
        <f t="shared" si="692"/>
        <v>0</v>
      </c>
      <c r="Z825" s="59">
        <f t="shared" si="692"/>
        <v>0</v>
      </c>
      <c r="AA825" s="59">
        <f t="shared" si="692"/>
        <v>0</v>
      </c>
      <c r="AB825" s="59">
        <f t="shared" ref="AB825:AE825" si="693">IF(AND($D825="prace rozwojowe",LataProjekcji&lt;=Koniec_PR,Modul_badawczo_rozwojowy=tak),ROUND(AB451,0),0)</f>
        <v>0</v>
      </c>
      <c r="AC825" s="59">
        <f t="shared" si="693"/>
        <v>0</v>
      </c>
      <c r="AD825" s="59">
        <f t="shared" si="693"/>
        <v>0</v>
      </c>
      <c r="AE825" s="59">
        <f t="shared" si="693"/>
        <v>0</v>
      </c>
    </row>
    <row r="826" spans="2:31" hidden="1">
      <c r="B826" s="58" t="str">
        <f t="shared" si="661"/>
        <v/>
      </c>
      <c r="C826" s="58" t="str">
        <f t="shared" si="661"/>
        <v/>
      </c>
      <c r="D826" s="58" t="str">
        <f t="shared" si="661"/>
        <v/>
      </c>
      <c r="E826" s="58"/>
      <c r="F826" s="58"/>
      <c r="G826" s="58"/>
      <c r="H826" s="58"/>
      <c r="I826" s="58"/>
      <c r="J826" s="59">
        <f t="shared" ref="J826:AA826" si="694">IF(AND($D826="prace rozwojowe",LataProjekcji&lt;=Koniec_PR,Modul_badawczo_rozwojowy=tak),ROUND(J452,0),0)</f>
        <v>0</v>
      </c>
      <c r="K826" s="59">
        <f t="shared" si="694"/>
        <v>0</v>
      </c>
      <c r="L826" s="59">
        <f t="shared" si="694"/>
        <v>0</v>
      </c>
      <c r="M826" s="59">
        <f t="shared" si="694"/>
        <v>0</v>
      </c>
      <c r="N826" s="59">
        <f t="shared" si="694"/>
        <v>0</v>
      </c>
      <c r="O826" s="59">
        <f t="shared" si="694"/>
        <v>0</v>
      </c>
      <c r="P826" s="59">
        <f t="shared" si="694"/>
        <v>0</v>
      </c>
      <c r="Q826" s="59">
        <f t="shared" si="694"/>
        <v>0</v>
      </c>
      <c r="R826" s="59">
        <f t="shared" si="694"/>
        <v>0</v>
      </c>
      <c r="S826" s="59">
        <f t="shared" si="694"/>
        <v>0</v>
      </c>
      <c r="T826" s="59">
        <f t="shared" si="694"/>
        <v>0</v>
      </c>
      <c r="U826" s="59">
        <f t="shared" si="694"/>
        <v>0</v>
      </c>
      <c r="V826" s="59">
        <f t="shared" si="694"/>
        <v>0</v>
      </c>
      <c r="W826" s="59">
        <f t="shared" si="694"/>
        <v>0</v>
      </c>
      <c r="X826" s="59">
        <f t="shared" si="694"/>
        <v>0</v>
      </c>
      <c r="Y826" s="59">
        <f t="shared" si="694"/>
        <v>0</v>
      </c>
      <c r="Z826" s="59">
        <f t="shared" si="694"/>
        <v>0</v>
      </c>
      <c r="AA826" s="59">
        <f t="shared" si="694"/>
        <v>0</v>
      </c>
      <c r="AB826" s="59">
        <f t="shared" ref="AB826:AE826" si="695">IF(AND($D826="prace rozwojowe",LataProjekcji&lt;=Koniec_PR,Modul_badawczo_rozwojowy=tak),ROUND(AB452,0),0)</f>
        <v>0</v>
      </c>
      <c r="AC826" s="59">
        <f t="shared" si="695"/>
        <v>0</v>
      </c>
      <c r="AD826" s="59">
        <f t="shared" si="695"/>
        <v>0</v>
      </c>
      <c r="AE826" s="59">
        <f t="shared" si="695"/>
        <v>0</v>
      </c>
    </row>
    <row r="827" spans="2:31" hidden="1">
      <c r="B827" s="58" t="str">
        <f t="shared" si="661"/>
        <v/>
      </c>
      <c r="C827" s="58" t="str">
        <f t="shared" si="661"/>
        <v/>
      </c>
      <c r="D827" s="58" t="str">
        <f t="shared" si="661"/>
        <v/>
      </c>
      <c r="E827" s="58"/>
      <c r="F827" s="58"/>
      <c r="G827" s="58"/>
      <c r="H827" s="58"/>
      <c r="I827" s="58"/>
      <c r="J827" s="59">
        <f t="shared" ref="J827:AA827" si="696">IF(AND($D827="prace rozwojowe",LataProjekcji&lt;=Koniec_PR,Modul_badawczo_rozwojowy=tak),ROUND(J453,0),0)</f>
        <v>0</v>
      </c>
      <c r="K827" s="59">
        <f t="shared" si="696"/>
        <v>0</v>
      </c>
      <c r="L827" s="59">
        <f t="shared" si="696"/>
        <v>0</v>
      </c>
      <c r="M827" s="59">
        <f t="shared" si="696"/>
        <v>0</v>
      </c>
      <c r="N827" s="59">
        <f t="shared" si="696"/>
        <v>0</v>
      </c>
      <c r="O827" s="59">
        <f t="shared" si="696"/>
        <v>0</v>
      </c>
      <c r="P827" s="59">
        <f t="shared" si="696"/>
        <v>0</v>
      </c>
      <c r="Q827" s="59">
        <f t="shared" si="696"/>
        <v>0</v>
      </c>
      <c r="R827" s="59">
        <f t="shared" si="696"/>
        <v>0</v>
      </c>
      <c r="S827" s="59">
        <f t="shared" si="696"/>
        <v>0</v>
      </c>
      <c r="T827" s="59">
        <f t="shared" si="696"/>
        <v>0</v>
      </c>
      <c r="U827" s="59">
        <f t="shared" si="696"/>
        <v>0</v>
      </c>
      <c r="V827" s="59">
        <f t="shared" si="696"/>
        <v>0</v>
      </c>
      <c r="W827" s="59">
        <f t="shared" si="696"/>
        <v>0</v>
      </c>
      <c r="X827" s="59">
        <f t="shared" si="696"/>
        <v>0</v>
      </c>
      <c r="Y827" s="59">
        <f t="shared" si="696"/>
        <v>0</v>
      </c>
      <c r="Z827" s="59">
        <f t="shared" si="696"/>
        <v>0</v>
      </c>
      <c r="AA827" s="59">
        <f t="shared" si="696"/>
        <v>0</v>
      </c>
      <c r="AB827" s="59">
        <f t="shared" ref="AB827:AE827" si="697">IF(AND($D827="prace rozwojowe",LataProjekcji&lt;=Koniec_PR,Modul_badawczo_rozwojowy=tak),ROUND(AB453,0),0)</f>
        <v>0</v>
      </c>
      <c r="AC827" s="59">
        <f t="shared" si="697"/>
        <v>0</v>
      </c>
      <c r="AD827" s="59">
        <f t="shared" si="697"/>
        <v>0</v>
      </c>
      <c r="AE827" s="59">
        <f t="shared" si="697"/>
        <v>0</v>
      </c>
    </row>
    <row r="828" spans="2:31" hidden="1">
      <c r="B828" s="58" t="str">
        <f t="shared" si="661"/>
        <v/>
      </c>
      <c r="C828" s="58" t="str">
        <f t="shared" si="661"/>
        <v/>
      </c>
      <c r="D828" s="58" t="str">
        <f t="shared" si="661"/>
        <v/>
      </c>
      <c r="E828" s="58"/>
      <c r="F828" s="58"/>
      <c r="G828" s="58"/>
      <c r="H828" s="58"/>
      <c r="I828" s="58"/>
      <c r="J828" s="59">
        <f t="shared" ref="J828:AA828" si="698">IF(AND($D828="prace rozwojowe",LataProjekcji&lt;=Koniec_PR,Modul_badawczo_rozwojowy=tak),ROUND(J454,0),0)</f>
        <v>0</v>
      </c>
      <c r="K828" s="59">
        <f t="shared" si="698"/>
        <v>0</v>
      </c>
      <c r="L828" s="59">
        <f t="shared" si="698"/>
        <v>0</v>
      </c>
      <c r="M828" s="59">
        <f t="shared" si="698"/>
        <v>0</v>
      </c>
      <c r="N828" s="59">
        <f t="shared" si="698"/>
        <v>0</v>
      </c>
      <c r="O828" s="59">
        <f t="shared" si="698"/>
        <v>0</v>
      </c>
      <c r="P828" s="59">
        <f t="shared" si="698"/>
        <v>0</v>
      </c>
      <c r="Q828" s="59">
        <f t="shared" si="698"/>
        <v>0</v>
      </c>
      <c r="R828" s="59">
        <f t="shared" si="698"/>
        <v>0</v>
      </c>
      <c r="S828" s="59">
        <f t="shared" si="698"/>
        <v>0</v>
      </c>
      <c r="T828" s="59">
        <f t="shared" si="698"/>
        <v>0</v>
      </c>
      <c r="U828" s="59">
        <f t="shared" si="698"/>
        <v>0</v>
      </c>
      <c r="V828" s="59">
        <f t="shared" si="698"/>
        <v>0</v>
      </c>
      <c r="W828" s="59">
        <f t="shared" si="698"/>
        <v>0</v>
      </c>
      <c r="X828" s="59">
        <f t="shared" si="698"/>
        <v>0</v>
      </c>
      <c r="Y828" s="59">
        <f t="shared" si="698"/>
        <v>0</v>
      </c>
      <c r="Z828" s="59">
        <f t="shared" si="698"/>
        <v>0</v>
      </c>
      <c r="AA828" s="59">
        <f t="shared" si="698"/>
        <v>0</v>
      </c>
      <c r="AB828" s="59">
        <f t="shared" ref="AB828:AE828" si="699">IF(AND($D828="prace rozwojowe",LataProjekcji&lt;=Koniec_PR,Modul_badawczo_rozwojowy=tak),ROUND(AB454,0),0)</f>
        <v>0</v>
      </c>
      <c r="AC828" s="59">
        <f t="shared" si="699"/>
        <v>0</v>
      </c>
      <c r="AD828" s="59">
        <f t="shared" si="699"/>
        <v>0</v>
      </c>
      <c r="AE828" s="59">
        <f t="shared" si="699"/>
        <v>0</v>
      </c>
    </row>
    <row r="829" spans="2:31" hidden="1">
      <c r="B829" s="58" t="str">
        <f t="shared" si="661"/>
        <v/>
      </c>
      <c r="C829" s="58" t="str">
        <f t="shared" si="661"/>
        <v/>
      </c>
      <c r="D829" s="58" t="str">
        <f t="shared" si="661"/>
        <v/>
      </c>
      <c r="E829" s="58"/>
      <c r="F829" s="58"/>
      <c r="G829" s="58"/>
      <c r="H829" s="58"/>
      <c r="I829" s="58"/>
      <c r="J829" s="59">
        <f t="shared" ref="J829:AA829" si="700">IF(AND($D829="prace rozwojowe",LataProjekcji&lt;=Koniec_PR,Modul_badawczo_rozwojowy=tak),ROUND(J455,0),0)</f>
        <v>0</v>
      </c>
      <c r="K829" s="59">
        <f t="shared" si="700"/>
        <v>0</v>
      </c>
      <c r="L829" s="59">
        <f t="shared" si="700"/>
        <v>0</v>
      </c>
      <c r="M829" s="59">
        <f t="shared" si="700"/>
        <v>0</v>
      </c>
      <c r="N829" s="59">
        <f t="shared" si="700"/>
        <v>0</v>
      </c>
      <c r="O829" s="59">
        <f t="shared" si="700"/>
        <v>0</v>
      </c>
      <c r="P829" s="59">
        <f t="shared" si="700"/>
        <v>0</v>
      </c>
      <c r="Q829" s="59">
        <f t="shared" si="700"/>
        <v>0</v>
      </c>
      <c r="R829" s="59">
        <f t="shared" si="700"/>
        <v>0</v>
      </c>
      <c r="S829" s="59">
        <f t="shared" si="700"/>
        <v>0</v>
      </c>
      <c r="T829" s="59">
        <f t="shared" si="700"/>
        <v>0</v>
      </c>
      <c r="U829" s="59">
        <f t="shared" si="700"/>
        <v>0</v>
      </c>
      <c r="V829" s="59">
        <f t="shared" si="700"/>
        <v>0</v>
      </c>
      <c r="W829" s="59">
        <f t="shared" si="700"/>
        <v>0</v>
      </c>
      <c r="X829" s="59">
        <f t="shared" si="700"/>
        <v>0</v>
      </c>
      <c r="Y829" s="59">
        <f t="shared" si="700"/>
        <v>0</v>
      </c>
      <c r="Z829" s="59">
        <f t="shared" si="700"/>
        <v>0</v>
      </c>
      <c r="AA829" s="59">
        <f t="shared" si="700"/>
        <v>0</v>
      </c>
      <c r="AB829" s="59">
        <f t="shared" ref="AB829:AE829" si="701">IF(AND($D829="prace rozwojowe",LataProjekcji&lt;=Koniec_PR,Modul_badawczo_rozwojowy=tak),ROUND(AB455,0),0)</f>
        <v>0</v>
      </c>
      <c r="AC829" s="59">
        <f t="shared" si="701"/>
        <v>0</v>
      </c>
      <c r="AD829" s="59">
        <f t="shared" si="701"/>
        <v>0</v>
      </c>
      <c r="AE829" s="59">
        <f t="shared" si="701"/>
        <v>0</v>
      </c>
    </row>
    <row r="830" spans="2:31" hidden="1">
      <c r="B830" s="58" t="str">
        <f t="shared" ref="B830:D849" si="702">IF(ISBLANK(B456),"",B456)</f>
        <v/>
      </c>
      <c r="C830" s="58" t="str">
        <f t="shared" si="702"/>
        <v/>
      </c>
      <c r="D830" s="58" t="str">
        <f t="shared" si="702"/>
        <v/>
      </c>
      <c r="E830" s="58"/>
      <c r="F830" s="58"/>
      <c r="G830" s="58"/>
      <c r="H830" s="58"/>
      <c r="I830" s="58"/>
      <c r="J830" s="59">
        <f t="shared" ref="J830:AA830" si="703">IF(AND($D830="prace rozwojowe",LataProjekcji&lt;=Koniec_PR,Modul_badawczo_rozwojowy=tak),ROUND(J456,0),0)</f>
        <v>0</v>
      </c>
      <c r="K830" s="59">
        <f t="shared" si="703"/>
        <v>0</v>
      </c>
      <c r="L830" s="59">
        <f t="shared" si="703"/>
        <v>0</v>
      </c>
      <c r="M830" s="59">
        <f t="shared" si="703"/>
        <v>0</v>
      </c>
      <c r="N830" s="59">
        <f t="shared" si="703"/>
        <v>0</v>
      </c>
      <c r="O830" s="59">
        <f t="shared" si="703"/>
        <v>0</v>
      </c>
      <c r="P830" s="59">
        <f t="shared" si="703"/>
        <v>0</v>
      </c>
      <c r="Q830" s="59">
        <f t="shared" si="703"/>
        <v>0</v>
      </c>
      <c r="R830" s="59">
        <f t="shared" si="703"/>
        <v>0</v>
      </c>
      <c r="S830" s="59">
        <f t="shared" si="703"/>
        <v>0</v>
      </c>
      <c r="T830" s="59">
        <f t="shared" si="703"/>
        <v>0</v>
      </c>
      <c r="U830" s="59">
        <f t="shared" si="703"/>
        <v>0</v>
      </c>
      <c r="V830" s="59">
        <f t="shared" si="703"/>
        <v>0</v>
      </c>
      <c r="W830" s="59">
        <f t="shared" si="703"/>
        <v>0</v>
      </c>
      <c r="X830" s="59">
        <f t="shared" si="703"/>
        <v>0</v>
      </c>
      <c r="Y830" s="59">
        <f t="shared" si="703"/>
        <v>0</v>
      </c>
      <c r="Z830" s="59">
        <f t="shared" si="703"/>
        <v>0</v>
      </c>
      <c r="AA830" s="59">
        <f t="shared" si="703"/>
        <v>0</v>
      </c>
      <c r="AB830" s="59">
        <f t="shared" ref="AB830:AE830" si="704">IF(AND($D830="prace rozwojowe",LataProjekcji&lt;=Koniec_PR,Modul_badawczo_rozwojowy=tak),ROUND(AB456,0),0)</f>
        <v>0</v>
      </c>
      <c r="AC830" s="59">
        <f t="shared" si="704"/>
        <v>0</v>
      </c>
      <c r="AD830" s="59">
        <f t="shared" si="704"/>
        <v>0</v>
      </c>
      <c r="AE830" s="59">
        <f t="shared" si="704"/>
        <v>0</v>
      </c>
    </row>
    <row r="831" spans="2:31" hidden="1">
      <c r="B831" s="58" t="str">
        <f t="shared" si="702"/>
        <v/>
      </c>
      <c r="C831" s="58" t="str">
        <f t="shared" si="702"/>
        <v/>
      </c>
      <c r="D831" s="58" t="str">
        <f t="shared" si="702"/>
        <v/>
      </c>
      <c r="E831" s="58"/>
      <c r="F831" s="58"/>
      <c r="G831" s="58"/>
      <c r="H831" s="58"/>
      <c r="I831" s="58"/>
      <c r="J831" s="59">
        <f t="shared" ref="J831:AA831" si="705">IF(AND($D831="prace rozwojowe",LataProjekcji&lt;=Koniec_PR,Modul_badawczo_rozwojowy=tak),ROUND(J457,0),0)</f>
        <v>0</v>
      </c>
      <c r="K831" s="59">
        <f t="shared" si="705"/>
        <v>0</v>
      </c>
      <c r="L831" s="59">
        <f t="shared" si="705"/>
        <v>0</v>
      </c>
      <c r="M831" s="59">
        <f t="shared" si="705"/>
        <v>0</v>
      </c>
      <c r="N831" s="59">
        <f t="shared" si="705"/>
        <v>0</v>
      </c>
      <c r="O831" s="59">
        <f t="shared" si="705"/>
        <v>0</v>
      </c>
      <c r="P831" s="59">
        <f t="shared" si="705"/>
        <v>0</v>
      </c>
      <c r="Q831" s="59">
        <f t="shared" si="705"/>
        <v>0</v>
      </c>
      <c r="R831" s="59">
        <f t="shared" si="705"/>
        <v>0</v>
      </c>
      <c r="S831" s="59">
        <f t="shared" si="705"/>
        <v>0</v>
      </c>
      <c r="T831" s="59">
        <f t="shared" si="705"/>
        <v>0</v>
      </c>
      <c r="U831" s="59">
        <f t="shared" si="705"/>
        <v>0</v>
      </c>
      <c r="V831" s="59">
        <f t="shared" si="705"/>
        <v>0</v>
      </c>
      <c r="W831" s="59">
        <f t="shared" si="705"/>
        <v>0</v>
      </c>
      <c r="X831" s="59">
        <f t="shared" si="705"/>
        <v>0</v>
      </c>
      <c r="Y831" s="59">
        <f t="shared" si="705"/>
        <v>0</v>
      </c>
      <c r="Z831" s="59">
        <f t="shared" si="705"/>
        <v>0</v>
      </c>
      <c r="AA831" s="59">
        <f t="shared" si="705"/>
        <v>0</v>
      </c>
      <c r="AB831" s="59">
        <f t="shared" ref="AB831:AE831" si="706">IF(AND($D831="prace rozwojowe",LataProjekcji&lt;=Koniec_PR,Modul_badawczo_rozwojowy=tak),ROUND(AB457,0),0)</f>
        <v>0</v>
      </c>
      <c r="AC831" s="59">
        <f t="shared" si="706"/>
        <v>0</v>
      </c>
      <c r="AD831" s="59">
        <f t="shared" si="706"/>
        <v>0</v>
      </c>
      <c r="AE831" s="59">
        <f t="shared" si="706"/>
        <v>0</v>
      </c>
    </row>
    <row r="832" spans="2:31" hidden="1">
      <c r="B832" s="58" t="str">
        <f t="shared" si="702"/>
        <v/>
      </c>
      <c r="C832" s="58" t="str">
        <f t="shared" si="702"/>
        <v/>
      </c>
      <c r="D832" s="58" t="str">
        <f t="shared" si="702"/>
        <v/>
      </c>
      <c r="E832" s="58"/>
      <c r="F832" s="58"/>
      <c r="G832" s="58"/>
      <c r="H832" s="58"/>
      <c r="I832" s="58"/>
      <c r="J832" s="59">
        <f t="shared" ref="J832:AA832" si="707">IF(AND($D832="prace rozwojowe",LataProjekcji&lt;=Koniec_PR,Modul_badawczo_rozwojowy=tak),ROUND(J458,0),0)</f>
        <v>0</v>
      </c>
      <c r="K832" s="59">
        <f t="shared" si="707"/>
        <v>0</v>
      </c>
      <c r="L832" s="59">
        <f t="shared" si="707"/>
        <v>0</v>
      </c>
      <c r="M832" s="59">
        <f t="shared" si="707"/>
        <v>0</v>
      </c>
      <c r="N832" s="59">
        <f t="shared" si="707"/>
        <v>0</v>
      </c>
      <c r="O832" s="59">
        <f t="shared" si="707"/>
        <v>0</v>
      </c>
      <c r="P832" s="59">
        <f t="shared" si="707"/>
        <v>0</v>
      </c>
      <c r="Q832" s="59">
        <f t="shared" si="707"/>
        <v>0</v>
      </c>
      <c r="R832" s="59">
        <f t="shared" si="707"/>
        <v>0</v>
      </c>
      <c r="S832" s="59">
        <f t="shared" si="707"/>
        <v>0</v>
      </c>
      <c r="T832" s="59">
        <f t="shared" si="707"/>
        <v>0</v>
      </c>
      <c r="U832" s="59">
        <f t="shared" si="707"/>
        <v>0</v>
      </c>
      <c r="V832" s="59">
        <f t="shared" si="707"/>
        <v>0</v>
      </c>
      <c r="W832" s="59">
        <f t="shared" si="707"/>
        <v>0</v>
      </c>
      <c r="X832" s="59">
        <f t="shared" si="707"/>
        <v>0</v>
      </c>
      <c r="Y832" s="59">
        <f t="shared" si="707"/>
        <v>0</v>
      </c>
      <c r="Z832" s="59">
        <f t="shared" si="707"/>
        <v>0</v>
      </c>
      <c r="AA832" s="59">
        <f t="shared" si="707"/>
        <v>0</v>
      </c>
      <c r="AB832" s="59">
        <f t="shared" ref="AB832:AE832" si="708">IF(AND($D832="prace rozwojowe",LataProjekcji&lt;=Koniec_PR,Modul_badawczo_rozwojowy=tak),ROUND(AB458,0),0)</f>
        <v>0</v>
      </c>
      <c r="AC832" s="59">
        <f t="shared" si="708"/>
        <v>0</v>
      </c>
      <c r="AD832" s="59">
        <f t="shared" si="708"/>
        <v>0</v>
      </c>
      <c r="AE832" s="59">
        <f t="shared" si="708"/>
        <v>0</v>
      </c>
    </row>
    <row r="833" spans="2:31" hidden="1">
      <c r="B833" s="58" t="str">
        <f t="shared" si="702"/>
        <v/>
      </c>
      <c r="C833" s="58" t="str">
        <f t="shared" si="702"/>
        <v/>
      </c>
      <c r="D833" s="58" t="str">
        <f t="shared" si="702"/>
        <v/>
      </c>
      <c r="E833" s="58"/>
      <c r="F833" s="58"/>
      <c r="G833" s="58"/>
      <c r="H833" s="58"/>
      <c r="I833" s="58"/>
      <c r="J833" s="59">
        <f t="shared" ref="J833:AA833" si="709">IF(AND($D833="prace rozwojowe",LataProjekcji&lt;=Koniec_PR,Modul_badawczo_rozwojowy=tak),ROUND(J459,0),0)</f>
        <v>0</v>
      </c>
      <c r="K833" s="59">
        <f t="shared" si="709"/>
        <v>0</v>
      </c>
      <c r="L833" s="59">
        <f t="shared" si="709"/>
        <v>0</v>
      </c>
      <c r="M833" s="59">
        <f t="shared" si="709"/>
        <v>0</v>
      </c>
      <c r="N833" s="59">
        <f t="shared" si="709"/>
        <v>0</v>
      </c>
      <c r="O833" s="59">
        <f t="shared" si="709"/>
        <v>0</v>
      </c>
      <c r="P833" s="59">
        <f t="shared" si="709"/>
        <v>0</v>
      </c>
      <c r="Q833" s="59">
        <f t="shared" si="709"/>
        <v>0</v>
      </c>
      <c r="R833" s="59">
        <f t="shared" si="709"/>
        <v>0</v>
      </c>
      <c r="S833" s="59">
        <f t="shared" si="709"/>
        <v>0</v>
      </c>
      <c r="T833" s="59">
        <f t="shared" si="709"/>
        <v>0</v>
      </c>
      <c r="U833" s="59">
        <f t="shared" si="709"/>
        <v>0</v>
      </c>
      <c r="V833" s="59">
        <f t="shared" si="709"/>
        <v>0</v>
      </c>
      <c r="W833" s="59">
        <f t="shared" si="709"/>
        <v>0</v>
      </c>
      <c r="X833" s="59">
        <f t="shared" si="709"/>
        <v>0</v>
      </c>
      <c r="Y833" s="59">
        <f t="shared" si="709"/>
        <v>0</v>
      </c>
      <c r="Z833" s="59">
        <f t="shared" si="709"/>
        <v>0</v>
      </c>
      <c r="AA833" s="59">
        <f t="shared" si="709"/>
        <v>0</v>
      </c>
      <c r="AB833" s="59">
        <f t="shared" ref="AB833:AE833" si="710">IF(AND($D833="prace rozwojowe",LataProjekcji&lt;=Koniec_PR,Modul_badawczo_rozwojowy=tak),ROUND(AB459,0),0)</f>
        <v>0</v>
      </c>
      <c r="AC833" s="59">
        <f t="shared" si="710"/>
        <v>0</v>
      </c>
      <c r="AD833" s="59">
        <f t="shared" si="710"/>
        <v>0</v>
      </c>
      <c r="AE833" s="59">
        <f t="shared" si="710"/>
        <v>0</v>
      </c>
    </row>
    <row r="834" spans="2:31" hidden="1">
      <c r="B834" s="58" t="str">
        <f t="shared" si="702"/>
        <v/>
      </c>
      <c r="C834" s="58" t="str">
        <f t="shared" si="702"/>
        <v/>
      </c>
      <c r="D834" s="58" t="str">
        <f t="shared" si="702"/>
        <v/>
      </c>
      <c r="E834" s="58"/>
      <c r="F834" s="58"/>
      <c r="G834" s="58"/>
      <c r="H834" s="58"/>
      <c r="I834" s="58"/>
      <c r="J834" s="59">
        <f t="shared" ref="J834:AA834" si="711">IF(AND($D834="prace rozwojowe",LataProjekcji&lt;=Koniec_PR,Modul_badawczo_rozwojowy=tak),ROUND(J460,0),0)</f>
        <v>0</v>
      </c>
      <c r="K834" s="59">
        <f t="shared" si="711"/>
        <v>0</v>
      </c>
      <c r="L834" s="59">
        <f t="shared" si="711"/>
        <v>0</v>
      </c>
      <c r="M834" s="59">
        <f t="shared" si="711"/>
        <v>0</v>
      </c>
      <c r="N834" s="59">
        <f t="shared" si="711"/>
        <v>0</v>
      </c>
      <c r="O834" s="59">
        <f t="shared" si="711"/>
        <v>0</v>
      </c>
      <c r="P834" s="59">
        <f t="shared" si="711"/>
        <v>0</v>
      </c>
      <c r="Q834" s="59">
        <f t="shared" si="711"/>
        <v>0</v>
      </c>
      <c r="R834" s="59">
        <f t="shared" si="711"/>
        <v>0</v>
      </c>
      <c r="S834" s="59">
        <f t="shared" si="711"/>
        <v>0</v>
      </c>
      <c r="T834" s="59">
        <f t="shared" si="711"/>
        <v>0</v>
      </c>
      <c r="U834" s="59">
        <f t="shared" si="711"/>
        <v>0</v>
      </c>
      <c r="V834" s="59">
        <f t="shared" si="711"/>
        <v>0</v>
      </c>
      <c r="W834" s="59">
        <f t="shared" si="711"/>
        <v>0</v>
      </c>
      <c r="X834" s="59">
        <f t="shared" si="711"/>
        <v>0</v>
      </c>
      <c r="Y834" s="59">
        <f t="shared" si="711"/>
        <v>0</v>
      </c>
      <c r="Z834" s="59">
        <f t="shared" si="711"/>
        <v>0</v>
      </c>
      <c r="AA834" s="59">
        <f t="shared" si="711"/>
        <v>0</v>
      </c>
      <c r="AB834" s="59">
        <f t="shared" ref="AB834:AE834" si="712">IF(AND($D834="prace rozwojowe",LataProjekcji&lt;=Koniec_PR,Modul_badawczo_rozwojowy=tak),ROUND(AB460,0),0)</f>
        <v>0</v>
      </c>
      <c r="AC834" s="59">
        <f t="shared" si="712"/>
        <v>0</v>
      </c>
      <c r="AD834" s="59">
        <f t="shared" si="712"/>
        <v>0</v>
      </c>
      <c r="AE834" s="59">
        <f t="shared" si="712"/>
        <v>0</v>
      </c>
    </row>
    <row r="835" spans="2:31" hidden="1">
      <c r="B835" s="58" t="str">
        <f t="shared" si="702"/>
        <v/>
      </c>
      <c r="C835" s="58" t="str">
        <f t="shared" si="702"/>
        <v/>
      </c>
      <c r="D835" s="58" t="str">
        <f t="shared" si="702"/>
        <v/>
      </c>
      <c r="E835" s="58"/>
      <c r="F835" s="58"/>
      <c r="G835" s="58"/>
      <c r="H835" s="58"/>
      <c r="I835" s="58"/>
      <c r="J835" s="59">
        <f t="shared" ref="J835:AA835" si="713">IF(AND($D835="prace rozwojowe",LataProjekcji&lt;=Koniec_PR,Modul_badawczo_rozwojowy=tak),ROUND(J461,0),0)</f>
        <v>0</v>
      </c>
      <c r="K835" s="59">
        <f t="shared" si="713"/>
        <v>0</v>
      </c>
      <c r="L835" s="59">
        <f t="shared" si="713"/>
        <v>0</v>
      </c>
      <c r="M835" s="59">
        <f t="shared" si="713"/>
        <v>0</v>
      </c>
      <c r="N835" s="59">
        <f t="shared" si="713"/>
        <v>0</v>
      </c>
      <c r="O835" s="59">
        <f t="shared" si="713"/>
        <v>0</v>
      </c>
      <c r="P835" s="59">
        <f t="shared" si="713"/>
        <v>0</v>
      </c>
      <c r="Q835" s="59">
        <f t="shared" si="713"/>
        <v>0</v>
      </c>
      <c r="R835" s="59">
        <f t="shared" si="713"/>
        <v>0</v>
      </c>
      <c r="S835" s="59">
        <f t="shared" si="713"/>
        <v>0</v>
      </c>
      <c r="T835" s="59">
        <f t="shared" si="713"/>
        <v>0</v>
      </c>
      <c r="U835" s="59">
        <f t="shared" si="713"/>
        <v>0</v>
      </c>
      <c r="V835" s="59">
        <f t="shared" si="713"/>
        <v>0</v>
      </c>
      <c r="W835" s="59">
        <f t="shared" si="713"/>
        <v>0</v>
      </c>
      <c r="X835" s="59">
        <f t="shared" si="713"/>
        <v>0</v>
      </c>
      <c r="Y835" s="59">
        <f t="shared" si="713"/>
        <v>0</v>
      </c>
      <c r="Z835" s="59">
        <f t="shared" si="713"/>
        <v>0</v>
      </c>
      <c r="AA835" s="59">
        <f t="shared" si="713"/>
        <v>0</v>
      </c>
      <c r="AB835" s="59">
        <f t="shared" ref="AB835:AE835" si="714">IF(AND($D835="prace rozwojowe",LataProjekcji&lt;=Koniec_PR,Modul_badawczo_rozwojowy=tak),ROUND(AB461,0),0)</f>
        <v>0</v>
      </c>
      <c r="AC835" s="59">
        <f t="shared" si="714"/>
        <v>0</v>
      </c>
      <c r="AD835" s="59">
        <f t="shared" si="714"/>
        <v>0</v>
      </c>
      <c r="AE835" s="59">
        <f t="shared" si="714"/>
        <v>0</v>
      </c>
    </row>
    <row r="836" spans="2:31" hidden="1">
      <c r="B836" s="58" t="str">
        <f t="shared" si="702"/>
        <v/>
      </c>
      <c r="C836" s="58" t="str">
        <f t="shared" si="702"/>
        <v/>
      </c>
      <c r="D836" s="58" t="str">
        <f t="shared" si="702"/>
        <v/>
      </c>
      <c r="E836" s="58"/>
      <c r="F836" s="58"/>
      <c r="G836" s="58"/>
      <c r="H836" s="58"/>
      <c r="I836" s="58"/>
      <c r="J836" s="59">
        <f t="shared" ref="J836:AA836" si="715">IF(AND($D836="prace rozwojowe",LataProjekcji&lt;=Koniec_PR,Modul_badawczo_rozwojowy=tak),ROUND(J462,0),0)</f>
        <v>0</v>
      </c>
      <c r="K836" s="59">
        <f t="shared" si="715"/>
        <v>0</v>
      </c>
      <c r="L836" s="59">
        <f t="shared" si="715"/>
        <v>0</v>
      </c>
      <c r="M836" s="59">
        <f t="shared" si="715"/>
        <v>0</v>
      </c>
      <c r="N836" s="59">
        <f t="shared" si="715"/>
        <v>0</v>
      </c>
      <c r="O836" s="59">
        <f t="shared" si="715"/>
        <v>0</v>
      </c>
      <c r="P836" s="59">
        <f t="shared" si="715"/>
        <v>0</v>
      </c>
      <c r="Q836" s="59">
        <f t="shared" si="715"/>
        <v>0</v>
      </c>
      <c r="R836" s="59">
        <f t="shared" si="715"/>
        <v>0</v>
      </c>
      <c r="S836" s="59">
        <f t="shared" si="715"/>
        <v>0</v>
      </c>
      <c r="T836" s="59">
        <f t="shared" si="715"/>
        <v>0</v>
      </c>
      <c r="U836" s="59">
        <f t="shared" si="715"/>
        <v>0</v>
      </c>
      <c r="V836" s="59">
        <f t="shared" si="715"/>
        <v>0</v>
      </c>
      <c r="W836" s="59">
        <f t="shared" si="715"/>
        <v>0</v>
      </c>
      <c r="X836" s="59">
        <f t="shared" si="715"/>
        <v>0</v>
      </c>
      <c r="Y836" s="59">
        <f t="shared" si="715"/>
        <v>0</v>
      </c>
      <c r="Z836" s="59">
        <f t="shared" si="715"/>
        <v>0</v>
      </c>
      <c r="AA836" s="59">
        <f t="shared" si="715"/>
        <v>0</v>
      </c>
      <c r="AB836" s="59">
        <f t="shared" ref="AB836:AE836" si="716">IF(AND($D836="prace rozwojowe",LataProjekcji&lt;=Koniec_PR,Modul_badawczo_rozwojowy=tak),ROUND(AB462,0),0)</f>
        <v>0</v>
      </c>
      <c r="AC836" s="59">
        <f t="shared" si="716"/>
        <v>0</v>
      </c>
      <c r="AD836" s="59">
        <f t="shared" si="716"/>
        <v>0</v>
      </c>
      <c r="AE836" s="59">
        <f t="shared" si="716"/>
        <v>0</v>
      </c>
    </row>
    <row r="837" spans="2:31" hidden="1">
      <c r="B837" s="58" t="str">
        <f t="shared" si="702"/>
        <v/>
      </c>
      <c r="C837" s="58" t="str">
        <f t="shared" si="702"/>
        <v/>
      </c>
      <c r="D837" s="58" t="str">
        <f t="shared" si="702"/>
        <v/>
      </c>
      <c r="E837" s="58"/>
      <c r="F837" s="58"/>
      <c r="G837" s="58"/>
      <c r="H837" s="58"/>
      <c r="I837" s="58"/>
      <c r="J837" s="59">
        <f t="shared" ref="J837:AA837" si="717">IF(AND($D837="prace rozwojowe",LataProjekcji&lt;=Koniec_PR,Modul_badawczo_rozwojowy=tak),ROUND(J463,0),0)</f>
        <v>0</v>
      </c>
      <c r="K837" s="59">
        <f t="shared" si="717"/>
        <v>0</v>
      </c>
      <c r="L837" s="59">
        <f t="shared" si="717"/>
        <v>0</v>
      </c>
      <c r="M837" s="59">
        <f t="shared" si="717"/>
        <v>0</v>
      </c>
      <c r="N837" s="59">
        <f t="shared" si="717"/>
        <v>0</v>
      </c>
      <c r="O837" s="59">
        <f t="shared" si="717"/>
        <v>0</v>
      </c>
      <c r="P837" s="59">
        <f t="shared" si="717"/>
        <v>0</v>
      </c>
      <c r="Q837" s="59">
        <f t="shared" si="717"/>
        <v>0</v>
      </c>
      <c r="R837" s="59">
        <f t="shared" si="717"/>
        <v>0</v>
      </c>
      <c r="S837" s="59">
        <f t="shared" si="717"/>
        <v>0</v>
      </c>
      <c r="T837" s="59">
        <f t="shared" si="717"/>
        <v>0</v>
      </c>
      <c r="U837" s="59">
        <f t="shared" si="717"/>
        <v>0</v>
      </c>
      <c r="V837" s="59">
        <f t="shared" si="717"/>
        <v>0</v>
      </c>
      <c r="W837" s="59">
        <f t="shared" si="717"/>
        <v>0</v>
      </c>
      <c r="X837" s="59">
        <f t="shared" si="717"/>
        <v>0</v>
      </c>
      <c r="Y837" s="59">
        <f t="shared" si="717"/>
        <v>0</v>
      </c>
      <c r="Z837" s="59">
        <f t="shared" si="717"/>
        <v>0</v>
      </c>
      <c r="AA837" s="59">
        <f t="shared" si="717"/>
        <v>0</v>
      </c>
      <c r="AB837" s="59">
        <f t="shared" ref="AB837:AE837" si="718">IF(AND($D837="prace rozwojowe",LataProjekcji&lt;=Koniec_PR,Modul_badawczo_rozwojowy=tak),ROUND(AB463,0),0)</f>
        <v>0</v>
      </c>
      <c r="AC837" s="59">
        <f t="shared" si="718"/>
        <v>0</v>
      </c>
      <c r="AD837" s="59">
        <f t="shared" si="718"/>
        <v>0</v>
      </c>
      <c r="AE837" s="59">
        <f t="shared" si="718"/>
        <v>0</v>
      </c>
    </row>
    <row r="838" spans="2:31" hidden="1">
      <c r="B838" s="58" t="str">
        <f t="shared" si="702"/>
        <v/>
      </c>
      <c r="C838" s="58" t="str">
        <f t="shared" si="702"/>
        <v/>
      </c>
      <c r="D838" s="58" t="str">
        <f t="shared" si="702"/>
        <v/>
      </c>
      <c r="E838" s="58"/>
      <c r="F838" s="58"/>
      <c r="G838" s="58"/>
      <c r="H838" s="58"/>
      <c r="I838" s="58"/>
      <c r="J838" s="59">
        <f t="shared" ref="J838:AA838" si="719">IF(AND($D838="prace rozwojowe",LataProjekcji&lt;=Koniec_PR,Modul_badawczo_rozwojowy=tak),ROUND(J464,0),0)</f>
        <v>0</v>
      </c>
      <c r="K838" s="59">
        <f t="shared" si="719"/>
        <v>0</v>
      </c>
      <c r="L838" s="59">
        <f t="shared" si="719"/>
        <v>0</v>
      </c>
      <c r="M838" s="59">
        <f t="shared" si="719"/>
        <v>0</v>
      </c>
      <c r="N838" s="59">
        <f t="shared" si="719"/>
        <v>0</v>
      </c>
      <c r="O838" s="59">
        <f t="shared" si="719"/>
        <v>0</v>
      </c>
      <c r="P838" s="59">
        <f t="shared" si="719"/>
        <v>0</v>
      </c>
      <c r="Q838" s="59">
        <f t="shared" si="719"/>
        <v>0</v>
      </c>
      <c r="R838" s="59">
        <f t="shared" si="719"/>
        <v>0</v>
      </c>
      <c r="S838" s="59">
        <f t="shared" si="719"/>
        <v>0</v>
      </c>
      <c r="T838" s="59">
        <f t="shared" si="719"/>
        <v>0</v>
      </c>
      <c r="U838" s="59">
        <f t="shared" si="719"/>
        <v>0</v>
      </c>
      <c r="V838" s="59">
        <f t="shared" si="719"/>
        <v>0</v>
      </c>
      <c r="W838" s="59">
        <f t="shared" si="719"/>
        <v>0</v>
      </c>
      <c r="X838" s="59">
        <f t="shared" si="719"/>
        <v>0</v>
      </c>
      <c r="Y838" s="59">
        <f t="shared" si="719"/>
        <v>0</v>
      </c>
      <c r="Z838" s="59">
        <f t="shared" si="719"/>
        <v>0</v>
      </c>
      <c r="AA838" s="59">
        <f t="shared" si="719"/>
        <v>0</v>
      </c>
      <c r="AB838" s="59">
        <f t="shared" ref="AB838:AE838" si="720">IF(AND($D838="prace rozwojowe",LataProjekcji&lt;=Koniec_PR,Modul_badawczo_rozwojowy=tak),ROUND(AB464,0),0)</f>
        <v>0</v>
      </c>
      <c r="AC838" s="59">
        <f t="shared" si="720"/>
        <v>0</v>
      </c>
      <c r="AD838" s="59">
        <f t="shared" si="720"/>
        <v>0</v>
      </c>
      <c r="AE838" s="59">
        <f t="shared" si="720"/>
        <v>0</v>
      </c>
    </row>
    <row r="839" spans="2:31" hidden="1">
      <c r="B839" s="58" t="str">
        <f t="shared" si="702"/>
        <v/>
      </c>
      <c r="C839" s="58" t="str">
        <f t="shared" si="702"/>
        <v/>
      </c>
      <c r="D839" s="58" t="str">
        <f t="shared" si="702"/>
        <v/>
      </c>
      <c r="E839" s="58"/>
      <c r="F839" s="58"/>
      <c r="G839" s="58"/>
      <c r="H839" s="58"/>
      <c r="I839" s="58"/>
      <c r="J839" s="59">
        <f t="shared" ref="J839:AA839" si="721">IF(AND($D839="prace rozwojowe",LataProjekcji&lt;=Koniec_PR,Modul_badawczo_rozwojowy=tak),ROUND(J465,0),0)</f>
        <v>0</v>
      </c>
      <c r="K839" s="59">
        <f t="shared" si="721"/>
        <v>0</v>
      </c>
      <c r="L839" s="59">
        <f t="shared" si="721"/>
        <v>0</v>
      </c>
      <c r="M839" s="59">
        <f t="shared" si="721"/>
        <v>0</v>
      </c>
      <c r="N839" s="59">
        <f t="shared" si="721"/>
        <v>0</v>
      </c>
      <c r="O839" s="59">
        <f t="shared" si="721"/>
        <v>0</v>
      </c>
      <c r="P839" s="59">
        <f t="shared" si="721"/>
        <v>0</v>
      </c>
      <c r="Q839" s="59">
        <f t="shared" si="721"/>
        <v>0</v>
      </c>
      <c r="R839" s="59">
        <f t="shared" si="721"/>
        <v>0</v>
      </c>
      <c r="S839" s="59">
        <f t="shared" si="721"/>
        <v>0</v>
      </c>
      <c r="T839" s="59">
        <f t="shared" si="721"/>
        <v>0</v>
      </c>
      <c r="U839" s="59">
        <f t="shared" si="721"/>
        <v>0</v>
      </c>
      <c r="V839" s="59">
        <f t="shared" si="721"/>
        <v>0</v>
      </c>
      <c r="W839" s="59">
        <f t="shared" si="721"/>
        <v>0</v>
      </c>
      <c r="X839" s="59">
        <f t="shared" si="721"/>
        <v>0</v>
      </c>
      <c r="Y839" s="59">
        <f t="shared" si="721"/>
        <v>0</v>
      </c>
      <c r="Z839" s="59">
        <f t="shared" si="721"/>
        <v>0</v>
      </c>
      <c r="AA839" s="59">
        <f t="shared" si="721"/>
        <v>0</v>
      </c>
      <c r="AB839" s="59">
        <f t="shared" ref="AB839:AE839" si="722">IF(AND($D839="prace rozwojowe",LataProjekcji&lt;=Koniec_PR,Modul_badawczo_rozwojowy=tak),ROUND(AB465,0),0)</f>
        <v>0</v>
      </c>
      <c r="AC839" s="59">
        <f t="shared" si="722"/>
        <v>0</v>
      </c>
      <c r="AD839" s="59">
        <f t="shared" si="722"/>
        <v>0</v>
      </c>
      <c r="AE839" s="59">
        <f t="shared" si="722"/>
        <v>0</v>
      </c>
    </row>
    <row r="840" spans="2:31" hidden="1">
      <c r="B840" s="58" t="str">
        <f t="shared" si="702"/>
        <v/>
      </c>
      <c r="C840" s="58" t="str">
        <f t="shared" si="702"/>
        <v/>
      </c>
      <c r="D840" s="58" t="str">
        <f t="shared" si="702"/>
        <v/>
      </c>
      <c r="E840" s="58"/>
      <c r="F840" s="58"/>
      <c r="G840" s="58"/>
      <c r="H840" s="58"/>
      <c r="I840" s="58"/>
      <c r="J840" s="59">
        <f t="shared" ref="J840:AA840" si="723">IF(AND($D840="prace rozwojowe",LataProjekcji&lt;=Koniec_PR,Modul_badawczo_rozwojowy=tak),ROUND(J466,0),0)</f>
        <v>0</v>
      </c>
      <c r="K840" s="59">
        <f t="shared" si="723"/>
        <v>0</v>
      </c>
      <c r="L840" s="59">
        <f t="shared" si="723"/>
        <v>0</v>
      </c>
      <c r="M840" s="59">
        <f t="shared" si="723"/>
        <v>0</v>
      </c>
      <c r="N840" s="59">
        <f t="shared" si="723"/>
        <v>0</v>
      </c>
      <c r="O840" s="59">
        <f t="shared" si="723"/>
        <v>0</v>
      </c>
      <c r="P840" s="59">
        <f t="shared" si="723"/>
        <v>0</v>
      </c>
      <c r="Q840" s="59">
        <f t="shared" si="723"/>
        <v>0</v>
      </c>
      <c r="R840" s="59">
        <f t="shared" si="723"/>
        <v>0</v>
      </c>
      <c r="S840" s="59">
        <f t="shared" si="723"/>
        <v>0</v>
      </c>
      <c r="T840" s="59">
        <f t="shared" si="723"/>
        <v>0</v>
      </c>
      <c r="U840" s="59">
        <f t="shared" si="723"/>
        <v>0</v>
      </c>
      <c r="V840" s="59">
        <f t="shared" si="723"/>
        <v>0</v>
      </c>
      <c r="W840" s="59">
        <f t="shared" si="723"/>
        <v>0</v>
      </c>
      <c r="X840" s="59">
        <f t="shared" si="723"/>
        <v>0</v>
      </c>
      <c r="Y840" s="59">
        <f t="shared" si="723"/>
        <v>0</v>
      </c>
      <c r="Z840" s="59">
        <f t="shared" si="723"/>
        <v>0</v>
      </c>
      <c r="AA840" s="59">
        <f t="shared" si="723"/>
        <v>0</v>
      </c>
      <c r="AB840" s="59">
        <f t="shared" ref="AB840:AE840" si="724">IF(AND($D840="prace rozwojowe",LataProjekcji&lt;=Koniec_PR,Modul_badawczo_rozwojowy=tak),ROUND(AB466,0),0)</f>
        <v>0</v>
      </c>
      <c r="AC840" s="59">
        <f t="shared" si="724"/>
        <v>0</v>
      </c>
      <c r="AD840" s="59">
        <f t="shared" si="724"/>
        <v>0</v>
      </c>
      <c r="AE840" s="59">
        <f t="shared" si="724"/>
        <v>0</v>
      </c>
    </row>
    <row r="841" spans="2:31" hidden="1">
      <c r="B841" s="58" t="str">
        <f t="shared" si="702"/>
        <v/>
      </c>
      <c r="C841" s="58" t="str">
        <f t="shared" si="702"/>
        <v/>
      </c>
      <c r="D841" s="58" t="str">
        <f t="shared" si="702"/>
        <v/>
      </c>
      <c r="E841" s="58"/>
      <c r="F841" s="58"/>
      <c r="G841" s="58"/>
      <c r="H841" s="58"/>
      <c r="I841" s="58"/>
      <c r="J841" s="59">
        <f t="shared" ref="J841:AA841" si="725">IF(AND($D841="prace rozwojowe",LataProjekcji&lt;=Koniec_PR,Modul_badawczo_rozwojowy=tak),ROUND(J467,0),0)</f>
        <v>0</v>
      </c>
      <c r="K841" s="59">
        <f t="shared" si="725"/>
        <v>0</v>
      </c>
      <c r="L841" s="59">
        <f t="shared" si="725"/>
        <v>0</v>
      </c>
      <c r="M841" s="59">
        <f t="shared" si="725"/>
        <v>0</v>
      </c>
      <c r="N841" s="59">
        <f t="shared" si="725"/>
        <v>0</v>
      </c>
      <c r="O841" s="59">
        <f t="shared" si="725"/>
        <v>0</v>
      </c>
      <c r="P841" s="59">
        <f t="shared" si="725"/>
        <v>0</v>
      </c>
      <c r="Q841" s="59">
        <f t="shared" si="725"/>
        <v>0</v>
      </c>
      <c r="R841" s="59">
        <f t="shared" si="725"/>
        <v>0</v>
      </c>
      <c r="S841" s="59">
        <f t="shared" si="725"/>
        <v>0</v>
      </c>
      <c r="T841" s="59">
        <f t="shared" si="725"/>
        <v>0</v>
      </c>
      <c r="U841" s="59">
        <f t="shared" si="725"/>
        <v>0</v>
      </c>
      <c r="V841" s="59">
        <f t="shared" si="725"/>
        <v>0</v>
      </c>
      <c r="W841" s="59">
        <f t="shared" si="725"/>
        <v>0</v>
      </c>
      <c r="X841" s="59">
        <f t="shared" si="725"/>
        <v>0</v>
      </c>
      <c r="Y841" s="59">
        <f t="shared" si="725"/>
        <v>0</v>
      </c>
      <c r="Z841" s="59">
        <f t="shared" si="725"/>
        <v>0</v>
      </c>
      <c r="AA841" s="59">
        <f t="shared" si="725"/>
        <v>0</v>
      </c>
      <c r="AB841" s="59">
        <f t="shared" ref="AB841:AE841" si="726">IF(AND($D841="prace rozwojowe",LataProjekcji&lt;=Koniec_PR,Modul_badawczo_rozwojowy=tak),ROUND(AB467,0),0)</f>
        <v>0</v>
      </c>
      <c r="AC841" s="59">
        <f t="shared" si="726"/>
        <v>0</v>
      </c>
      <c r="AD841" s="59">
        <f t="shared" si="726"/>
        <v>0</v>
      </c>
      <c r="AE841" s="59">
        <f t="shared" si="726"/>
        <v>0</v>
      </c>
    </row>
    <row r="842" spans="2:31" hidden="1">
      <c r="B842" s="58" t="str">
        <f t="shared" si="702"/>
        <v/>
      </c>
      <c r="C842" s="58" t="str">
        <f t="shared" si="702"/>
        <v/>
      </c>
      <c r="D842" s="58" t="str">
        <f t="shared" si="702"/>
        <v/>
      </c>
      <c r="E842" s="58"/>
      <c r="F842" s="58"/>
      <c r="G842" s="58"/>
      <c r="H842" s="58"/>
      <c r="I842" s="58"/>
      <c r="J842" s="59">
        <f t="shared" ref="J842:AA842" si="727">IF(AND($D842="prace rozwojowe",LataProjekcji&lt;=Koniec_PR,Modul_badawczo_rozwojowy=tak),ROUND(J468,0),0)</f>
        <v>0</v>
      </c>
      <c r="K842" s="59">
        <f t="shared" si="727"/>
        <v>0</v>
      </c>
      <c r="L842" s="59">
        <f t="shared" si="727"/>
        <v>0</v>
      </c>
      <c r="M842" s="59">
        <f t="shared" si="727"/>
        <v>0</v>
      </c>
      <c r="N842" s="59">
        <f t="shared" si="727"/>
        <v>0</v>
      </c>
      <c r="O842" s="59">
        <f t="shared" si="727"/>
        <v>0</v>
      </c>
      <c r="P842" s="59">
        <f t="shared" si="727"/>
        <v>0</v>
      </c>
      <c r="Q842" s="59">
        <f t="shared" si="727"/>
        <v>0</v>
      </c>
      <c r="R842" s="59">
        <f t="shared" si="727"/>
        <v>0</v>
      </c>
      <c r="S842" s="59">
        <f t="shared" si="727"/>
        <v>0</v>
      </c>
      <c r="T842" s="59">
        <f t="shared" si="727"/>
        <v>0</v>
      </c>
      <c r="U842" s="59">
        <f t="shared" si="727"/>
        <v>0</v>
      </c>
      <c r="V842" s="59">
        <f t="shared" si="727"/>
        <v>0</v>
      </c>
      <c r="W842" s="59">
        <f t="shared" si="727"/>
        <v>0</v>
      </c>
      <c r="X842" s="59">
        <f t="shared" si="727"/>
        <v>0</v>
      </c>
      <c r="Y842" s="59">
        <f t="shared" si="727"/>
        <v>0</v>
      </c>
      <c r="Z842" s="59">
        <f t="shared" si="727"/>
        <v>0</v>
      </c>
      <c r="AA842" s="59">
        <f t="shared" si="727"/>
        <v>0</v>
      </c>
      <c r="AB842" s="59">
        <f t="shared" ref="AB842:AE842" si="728">IF(AND($D842="prace rozwojowe",LataProjekcji&lt;=Koniec_PR,Modul_badawczo_rozwojowy=tak),ROUND(AB468,0),0)</f>
        <v>0</v>
      </c>
      <c r="AC842" s="59">
        <f t="shared" si="728"/>
        <v>0</v>
      </c>
      <c r="AD842" s="59">
        <f t="shared" si="728"/>
        <v>0</v>
      </c>
      <c r="AE842" s="59">
        <f t="shared" si="728"/>
        <v>0</v>
      </c>
    </row>
    <row r="843" spans="2:31" hidden="1">
      <c r="B843" s="58" t="str">
        <f t="shared" si="702"/>
        <v/>
      </c>
      <c r="C843" s="58" t="str">
        <f t="shared" si="702"/>
        <v/>
      </c>
      <c r="D843" s="58" t="str">
        <f t="shared" si="702"/>
        <v/>
      </c>
      <c r="E843" s="58"/>
      <c r="F843" s="58"/>
      <c r="G843" s="58"/>
      <c r="H843" s="58"/>
      <c r="I843" s="58"/>
      <c r="J843" s="59">
        <f t="shared" ref="J843:AA843" si="729">IF(AND($D843="prace rozwojowe",LataProjekcji&lt;=Koniec_PR,Modul_badawczo_rozwojowy=tak),ROUND(J469,0),0)</f>
        <v>0</v>
      </c>
      <c r="K843" s="59">
        <f t="shared" si="729"/>
        <v>0</v>
      </c>
      <c r="L843" s="59">
        <f t="shared" si="729"/>
        <v>0</v>
      </c>
      <c r="M843" s="59">
        <f t="shared" si="729"/>
        <v>0</v>
      </c>
      <c r="N843" s="59">
        <f t="shared" si="729"/>
        <v>0</v>
      </c>
      <c r="O843" s="59">
        <f t="shared" si="729"/>
        <v>0</v>
      </c>
      <c r="P843" s="59">
        <f t="shared" si="729"/>
        <v>0</v>
      </c>
      <c r="Q843" s="59">
        <f t="shared" si="729"/>
        <v>0</v>
      </c>
      <c r="R843" s="59">
        <f t="shared" si="729"/>
        <v>0</v>
      </c>
      <c r="S843" s="59">
        <f t="shared" si="729"/>
        <v>0</v>
      </c>
      <c r="T843" s="59">
        <f t="shared" si="729"/>
        <v>0</v>
      </c>
      <c r="U843" s="59">
        <f t="shared" si="729"/>
        <v>0</v>
      </c>
      <c r="V843" s="59">
        <f t="shared" si="729"/>
        <v>0</v>
      </c>
      <c r="W843" s="59">
        <f t="shared" si="729"/>
        <v>0</v>
      </c>
      <c r="X843" s="59">
        <f t="shared" si="729"/>
        <v>0</v>
      </c>
      <c r="Y843" s="59">
        <f t="shared" si="729"/>
        <v>0</v>
      </c>
      <c r="Z843" s="59">
        <f t="shared" si="729"/>
        <v>0</v>
      </c>
      <c r="AA843" s="59">
        <f t="shared" si="729"/>
        <v>0</v>
      </c>
      <c r="AB843" s="59">
        <f t="shared" ref="AB843:AE843" si="730">IF(AND($D843="prace rozwojowe",LataProjekcji&lt;=Koniec_PR,Modul_badawczo_rozwojowy=tak),ROUND(AB469,0),0)</f>
        <v>0</v>
      </c>
      <c r="AC843" s="59">
        <f t="shared" si="730"/>
        <v>0</v>
      </c>
      <c r="AD843" s="59">
        <f t="shared" si="730"/>
        <v>0</v>
      </c>
      <c r="AE843" s="59">
        <f t="shared" si="730"/>
        <v>0</v>
      </c>
    </row>
    <row r="844" spans="2:31" hidden="1">
      <c r="B844" s="58" t="str">
        <f t="shared" si="702"/>
        <v/>
      </c>
      <c r="C844" s="58" t="str">
        <f t="shared" si="702"/>
        <v/>
      </c>
      <c r="D844" s="58" t="str">
        <f t="shared" si="702"/>
        <v/>
      </c>
      <c r="E844" s="58"/>
      <c r="F844" s="58"/>
      <c r="G844" s="58"/>
      <c r="H844" s="58"/>
      <c r="I844" s="58"/>
      <c r="J844" s="59">
        <f t="shared" ref="J844:AA844" si="731">IF(AND($D844="prace rozwojowe",LataProjekcji&lt;=Koniec_PR,Modul_badawczo_rozwojowy=tak),ROUND(J470,0),0)</f>
        <v>0</v>
      </c>
      <c r="K844" s="59">
        <f t="shared" si="731"/>
        <v>0</v>
      </c>
      <c r="L844" s="59">
        <f t="shared" si="731"/>
        <v>0</v>
      </c>
      <c r="M844" s="59">
        <f t="shared" si="731"/>
        <v>0</v>
      </c>
      <c r="N844" s="59">
        <f t="shared" si="731"/>
        <v>0</v>
      </c>
      <c r="O844" s="59">
        <f t="shared" si="731"/>
        <v>0</v>
      </c>
      <c r="P844" s="59">
        <f t="shared" si="731"/>
        <v>0</v>
      </c>
      <c r="Q844" s="59">
        <f t="shared" si="731"/>
        <v>0</v>
      </c>
      <c r="R844" s="59">
        <f t="shared" si="731"/>
        <v>0</v>
      </c>
      <c r="S844" s="59">
        <f t="shared" si="731"/>
        <v>0</v>
      </c>
      <c r="T844" s="59">
        <f t="shared" si="731"/>
        <v>0</v>
      </c>
      <c r="U844" s="59">
        <f t="shared" si="731"/>
        <v>0</v>
      </c>
      <c r="V844" s="59">
        <f t="shared" si="731"/>
        <v>0</v>
      </c>
      <c r="W844" s="59">
        <f t="shared" si="731"/>
        <v>0</v>
      </c>
      <c r="X844" s="59">
        <f t="shared" si="731"/>
        <v>0</v>
      </c>
      <c r="Y844" s="59">
        <f t="shared" si="731"/>
        <v>0</v>
      </c>
      <c r="Z844" s="59">
        <f t="shared" si="731"/>
        <v>0</v>
      </c>
      <c r="AA844" s="59">
        <f t="shared" si="731"/>
        <v>0</v>
      </c>
      <c r="AB844" s="59">
        <f t="shared" ref="AB844:AE844" si="732">IF(AND($D844="prace rozwojowe",LataProjekcji&lt;=Koniec_PR,Modul_badawczo_rozwojowy=tak),ROUND(AB470,0),0)</f>
        <v>0</v>
      </c>
      <c r="AC844" s="59">
        <f t="shared" si="732"/>
        <v>0</v>
      </c>
      <c r="AD844" s="59">
        <f t="shared" si="732"/>
        <v>0</v>
      </c>
      <c r="AE844" s="59">
        <f t="shared" si="732"/>
        <v>0</v>
      </c>
    </row>
    <row r="845" spans="2:31" hidden="1">
      <c r="B845" s="58" t="str">
        <f t="shared" si="702"/>
        <v/>
      </c>
      <c r="C845" s="58" t="str">
        <f t="shared" si="702"/>
        <v/>
      </c>
      <c r="D845" s="58" t="str">
        <f t="shared" si="702"/>
        <v/>
      </c>
      <c r="E845" s="58"/>
      <c r="F845" s="58"/>
      <c r="G845" s="58"/>
      <c r="H845" s="58"/>
      <c r="I845" s="58"/>
      <c r="J845" s="59">
        <f t="shared" ref="J845:AA845" si="733">IF(AND($D845="prace rozwojowe",LataProjekcji&lt;=Koniec_PR,Modul_badawczo_rozwojowy=tak),ROUND(J471,0),0)</f>
        <v>0</v>
      </c>
      <c r="K845" s="59">
        <f t="shared" si="733"/>
        <v>0</v>
      </c>
      <c r="L845" s="59">
        <f t="shared" si="733"/>
        <v>0</v>
      </c>
      <c r="M845" s="59">
        <f t="shared" si="733"/>
        <v>0</v>
      </c>
      <c r="N845" s="59">
        <f t="shared" si="733"/>
        <v>0</v>
      </c>
      <c r="O845" s="59">
        <f t="shared" si="733"/>
        <v>0</v>
      </c>
      <c r="P845" s="59">
        <f t="shared" si="733"/>
        <v>0</v>
      </c>
      <c r="Q845" s="59">
        <f t="shared" si="733"/>
        <v>0</v>
      </c>
      <c r="R845" s="59">
        <f t="shared" si="733"/>
        <v>0</v>
      </c>
      <c r="S845" s="59">
        <f t="shared" si="733"/>
        <v>0</v>
      </c>
      <c r="T845" s="59">
        <f t="shared" si="733"/>
        <v>0</v>
      </c>
      <c r="U845" s="59">
        <f t="shared" si="733"/>
        <v>0</v>
      </c>
      <c r="V845" s="59">
        <f t="shared" si="733"/>
        <v>0</v>
      </c>
      <c r="W845" s="59">
        <f t="shared" si="733"/>
        <v>0</v>
      </c>
      <c r="X845" s="59">
        <f t="shared" si="733"/>
        <v>0</v>
      </c>
      <c r="Y845" s="59">
        <f t="shared" si="733"/>
        <v>0</v>
      </c>
      <c r="Z845" s="59">
        <f t="shared" si="733"/>
        <v>0</v>
      </c>
      <c r="AA845" s="59">
        <f t="shared" si="733"/>
        <v>0</v>
      </c>
      <c r="AB845" s="59">
        <f t="shared" ref="AB845:AE845" si="734">IF(AND($D845="prace rozwojowe",LataProjekcji&lt;=Koniec_PR,Modul_badawczo_rozwojowy=tak),ROUND(AB471,0),0)</f>
        <v>0</v>
      </c>
      <c r="AC845" s="59">
        <f t="shared" si="734"/>
        <v>0</v>
      </c>
      <c r="AD845" s="59">
        <f t="shared" si="734"/>
        <v>0</v>
      </c>
      <c r="AE845" s="59">
        <f t="shared" si="734"/>
        <v>0</v>
      </c>
    </row>
    <row r="846" spans="2:31" hidden="1">
      <c r="B846" s="58" t="str">
        <f t="shared" si="702"/>
        <v/>
      </c>
      <c r="C846" s="58" t="str">
        <f t="shared" si="702"/>
        <v/>
      </c>
      <c r="D846" s="58" t="str">
        <f t="shared" si="702"/>
        <v/>
      </c>
      <c r="E846" s="58"/>
      <c r="F846" s="58"/>
      <c r="G846" s="58"/>
      <c r="H846" s="58"/>
      <c r="I846" s="58"/>
      <c r="J846" s="59">
        <f t="shared" ref="J846:AA846" si="735">IF(AND($D846="prace rozwojowe",LataProjekcji&lt;=Koniec_PR,Modul_badawczo_rozwojowy=tak),ROUND(J472,0),0)</f>
        <v>0</v>
      </c>
      <c r="K846" s="59">
        <f t="shared" si="735"/>
        <v>0</v>
      </c>
      <c r="L846" s="59">
        <f t="shared" si="735"/>
        <v>0</v>
      </c>
      <c r="M846" s="59">
        <f t="shared" si="735"/>
        <v>0</v>
      </c>
      <c r="N846" s="59">
        <f t="shared" si="735"/>
        <v>0</v>
      </c>
      <c r="O846" s="59">
        <f t="shared" si="735"/>
        <v>0</v>
      </c>
      <c r="P846" s="59">
        <f t="shared" si="735"/>
        <v>0</v>
      </c>
      <c r="Q846" s="59">
        <f t="shared" si="735"/>
        <v>0</v>
      </c>
      <c r="R846" s="59">
        <f t="shared" si="735"/>
        <v>0</v>
      </c>
      <c r="S846" s="59">
        <f t="shared" si="735"/>
        <v>0</v>
      </c>
      <c r="T846" s="59">
        <f t="shared" si="735"/>
        <v>0</v>
      </c>
      <c r="U846" s="59">
        <f t="shared" si="735"/>
        <v>0</v>
      </c>
      <c r="V846" s="59">
        <f t="shared" si="735"/>
        <v>0</v>
      </c>
      <c r="W846" s="59">
        <f t="shared" si="735"/>
        <v>0</v>
      </c>
      <c r="X846" s="59">
        <f t="shared" si="735"/>
        <v>0</v>
      </c>
      <c r="Y846" s="59">
        <f t="shared" si="735"/>
        <v>0</v>
      </c>
      <c r="Z846" s="59">
        <f t="shared" si="735"/>
        <v>0</v>
      </c>
      <c r="AA846" s="59">
        <f t="shared" si="735"/>
        <v>0</v>
      </c>
      <c r="AB846" s="59">
        <f t="shared" ref="AB846:AE846" si="736">IF(AND($D846="prace rozwojowe",LataProjekcji&lt;=Koniec_PR,Modul_badawczo_rozwojowy=tak),ROUND(AB472,0),0)</f>
        <v>0</v>
      </c>
      <c r="AC846" s="59">
        <f t="shared" si="736"/>
        <v>0</v>
      </c>
      <c r="AD846" s="59">
        <f t="shared" si="736"/>
        <v>0</v>
      </c>
      <c r="AE846" s="59">
        <f t="shared" si="736"/>
        <v>0</v>
      </c>
    </row>
    <row r="847" spans="2:31" hidden="1">
      <c r="B847" s="58" t="str">
        <f t="shared" si="702"/>
        <v/>
      </c>
      <c r="C847" s="58" t="str">
        <f t="shared" si="702"/>
        <v/>
      </c>
      <c r="D847" s="58" t="str">
        <f t="shared" si="702"/>
        <v/>
      </c>
      <c r="E847" s="58"/>
      <c r="F847" s="58"/>
      <c r="G847" s="58"/>
      <c r="H847" s="58"/>
      <c r="I847" s="58"/>
      <c r="J847" s="59">
        <f t="shared" ref="J847:AA847" si="737">IF(AND($D847="prace rozwojowe",LataProjekcji&lt;=Koniec_PR,Modul_badawczo_rozwojowy=tak),ROUND(J473,0),0)</f>
        <v>0</v>
      </c>
      <c r="K847" s="59">
        <f t="shared" si="737"/>
        <v>0</v>
      </c>
      <c r="L847" s="59">
        <f t="shared" si="737"/>
        <v>0</v>
      </c>
      <c r="M847" s="59">
        <f t="shared" si="737"/>
        <v>0</v>
      </c>
      <c r="N847" s="59">
        <f t="shared" si="737"/>
        <v>0</v>
      </c>
      <c r="O847" s="59">
        <f t="shared" si="737"/>
        <v>0</v>
      </c>
      <c r="P847" s="59">
        <f t="shared" si="737"/>
        <v>0</v>
      </c>
      <c r="Q847" s="59">
        <f t="shared" si="737"/>
        <v>0</v>
      </c>
      <c r="R847" s="59">
        <f t="shared" si="737"/>
        <v>0</v>
      </c>
      <c r="S847" s="59">
        <f t="shared" si="737"/>
        <v>0</v>
      </c>
      <c r="T847" s="59">
        <f t="shared" si="737"/>
        <v>0</v>
      </c>
      <c r="U847" s="59">
        <f t="shared" si="737"/>
        <v>0</v>
      </c>
      <c r="V847" s="59">
        <f t="shared" si="737"/>
        <v>0</v>
      </c>
      <c r="W847" s="59">
        <f t="shared" si="737"/>
        <v>0</v>
      </c>
      <c r="X847" s="59">
        <f t="shared" si="737"/>
        <v>0</v>
      </c>
      <c r="Y847" s="59">
        <f t="shared" si="737"/>
        <v>0</v>
      </c>
      <c r="Z847" s="59">
        <f t="shared" si="737"/>
        <v>0</v>
      </c>
      <c r="AA847" s="59">
        <f t="shared" si="737"/>
        <v>0</v>
      </c>
      <c r="AB847" s="59">
        <f t="shared" ref="AB847:AE847" si="738">IF(AND($D847="prace rozwojowe",LataProjekcji&lt;=Koniec_PR,Modul_badawczo_rozwojowy=tak),ROUND(AB473,0),0)</f>
        <v>0</v>
      </c>
      <c r="AC847" s="59">
        <f t="shared" si="738"/>
        <v>0</v>
      </c>
      <c r="AD847" s="59">
        <f t="shared" si="738"/>
        <v>0</v>
      </c>
      <c r="AE847" s="59">
        <f t="shared" si="738"/>
        <v>0</v>
      </c>
    </row>
    <row r="848" spans="2:31" hidden="1">
      <c r="B848" s="58" t="str">
        <f t="shared" si="702"/>
        <v/>
      </c>
      <c r="C848" s="58" t="str">
        <f t="shared" si="702"/>
        <v/>
      </c>
      <c r="D848" s="58" t="str">
        <f t="shared" si="702"/>
        <v/>
      </c>
      <c r="E848" s="58"/>
      <c r="F848" s="58"/>
      <c r="G848" s="58"/>
      <c r="H848" s="58"/>
      <c r="I848" s="58"/>
      <c r="J848" s="59">
        <f t="shared" ref="J848:AA848" si="739">IF(AND($D848="prace rozwojowe",LataProjekcji&lt;=Koniec_PR,Modul_badawczo_rozwojowy=tak),ROUND(J474,0),0)</f>
        <v>0</v>
      </c>
      <c r="K848" s="59">
        <f t="shared" si="739"/>
        <v>0</v>
      </c>
      <c r="L848" s="59">
        <f t="shared" si="739"/>
        <v>0</v>
      </c>
      <c r="M848" s="59">
        <f t="shared" si="739"/>
        <v>0</v>
      </c>
      <c r="N848" s="59">
        <f t="shared" si="739"/>
        <v>0</v>
      </c>
      <c r="O848" s="59">
        <f t="shared" si="739"/>
        <v>0</v>
      </c>
      <c r="P848" s="59">
        <f t="shared" si="739"/>
        <v>0</v>
      </c>
      <c r="Q848" s="59">
        <f t="shared" si="739"/>
        <v>0</v>
      </c>
      <c r="R848" s="59">
        <f t="shared" si="739"/>
        <v>0</v>
      </c>
      <c r="S848" s="59">
        <f t="shared" si="739"/>
        <v>0</v>
      </c>
      <c r="T848" s="59">
        <f t="shared" si="739"/>
        <v>0</v>
      </c>
      <c r="U848" s="59">
        <f t="shared" si="739"/>
        <v>0</v>
      </c>
      <c r="V848" s="59">
        <f t="shared" si="739"/>
        <v>0</v>
      </c>
      <c r="W848" s="59">
        <f t="shared" si="739"/>
        <v>0</v>
      </c>
      <c r="X848" s="59">
        <f t="shared" si="739"/>
        <v>0</v>
      </c>
      <c r="Y848" s="59">
        <f t="shared" si="739"/>
        <v>0</v>
      </c>
      <c r="Z848" s="59">
        <f t="shared" si="739"/>
        <v>0</v>
      </c>
      <c r="AA848" s="59">
        <f t="shared" si="739"/>
        <v>0</v>
      </c>
      <c r="AB848" s="59">
        <f t="shared" ref="AB848:AE848" si="740">IF(AND($D848="prace rozwojowe",LataProjekcji&lt;=Koniec_PR,Modul_badawczo_rozwojowy=tak),ROUND(AB474,0),0)</f>
        <v>0</v>
      </c>
      <c r="AC848" s="59">
        <f t="shared" si="740"/>
        <v>0</v>
      </c>
      <c r="AD848" s="59">
        <f t="shared" si="740"/>
        <v>0</v>
      </c>
      <c r="AE848" s="59">
        <f t="shared" si="740"/>
        <v>0</v>
      </c>
    </row>
    <row r="849" spans="2:31" hidden="1">
      <c r="B849" s="58" t="str">
        <f t="shared" si="702"/>
        <v/>
      </c>
      <c r="C849" s="58" t="str">
        <f t="shared" si="702"/>
        <v/>
      </c>
      <c r="D849" s="58" t="str">
        <f t="shared" si="702"/>
        <v/>
      </c>
      <c r="E849" s="58"/>
      <c r="F849" s="58"/>
      <c r="G849" s="58"/>
      <c r="H849" s="58"/>
      <c r="I849" s="58"/>
      <c r="J849" s="59">
        <f t="shared" ref="J849:AA849" si="741">IF(AND($D849="prace rozwojowe",LataProjekcji&lt;=Koniec_PR,Modul_badawczo_rozwojowy=tak),ROUND(J475,0),0)</f>
        <v>0</v>
      </c>
      <c r="K849" s="59">
        <f t="shared" si="741"/>
        <v>0</v>
      </c>
      <c r="L849" s="59">
        <f t="shared" si="741"/>
        <v>0</v>
      </c>
      <c r="M849" s="59">
        <f t="shared" si="741"/>
        <v>0</v>
      </c>
      <c r="N849" s="59">
        <f t="shared" si="741"/>
        <v>0</v>
      </c>
      <c r="O849" s="59">
        <f t="shared" si="741"/>
        <v>0</v>
      </c>
      <c r="P849" s="59">
        <f t="shared" si="741"/>
        <v>0</v>
      </c>
      <c r="Q849" s="59">
        <f t="shared" si="741"/>
        <v>0</v>
      </c>
      <c r="R849" s="59">
        <f t="shared" si="741"/>
        <v>0</v>
      </c>
      <c r="S849" s="59">
        <f t="shared" si="741"/>
        <v>0</v>
      </c>
      <c r="T849" s="59">
        <f t="shared" si="741"/>
        <v>0</v>
      </c>
      <c r="U849" s="59">
        <f t="shared" si="741"/>
        <v>0</v>
      </c>
      <c r="V849" s="59">
        <f t="shared" si="741"/>
        <v>0</v>
      </c>
      <c r="W849" s="59">
        <f t="shared" si="741"/>
        <v>0</v>
      </c>
      <c r="X849" s="59">
        <f t="shared" si="741"/>
        <v>0</v>
      </c>
      <c r="Y849" s="59">
        <f t="shared" si="741"/>
        <v>0</v>
      </c>
      <c r="Z849" s="59">
        <f t="shared" si="741"/>
        <v>0</v>
      </c>
      <c r="AA849" s="59">
        <f t="shared" si="741"/>
        <v>0</v>
      </c>
      <c r="AB849" s="59">
        <f t="shared" ref="AB849:AE849" si="742">IF(AND($D849="prace rozwojowe",LataProjekcji&lt;=Koniec_PR,Modul_badawczo_rozwojowy=tak),ROUND(AB475,0),0)</f>
        <v>0</v>
      </c>
      <c r="AC849" s="59">
        <f t="shared" si="742"/>
        <v>0</v>
      </c>
      <c r="AD849" s="59">
        <f t="shared" si="742"/>
        <v>0</v>
      </c>
      <c r="AE849" s="59">
        <f t="shared" si="742"/>
        <v>0</v>
      </c>
    </row>
    <row r="850" spans="2:31" hidden="1">
      <c r="B850" s="20" t="s">
        <v>303</v>
      </c>
      <c r="C850" s="79"/>
      <c r="D850" s="21"/>
      <c r="E850" s="21"/>
      <c r="F850" s="21"/>
      <c r="G850" s="21"/>
      <c r="H850" s="21"/>
      <c r="I850" s="21"/>
      <c r="J850" s="60">
        <f>ROUND(SUM(J810:J849),0)</f>
        <v>0</v>
      </c>
      <c r="K850" s="60">
        <f t="shared" ref="K850:V850" si="743">ROUND(SUM(K810:K849),0)</f>
        <v>0</v>
      </c>
      <c r="L850" s="60">
        <f t="shared" si="743"/>
        <v>0</v>
      </c>
      <c r="M850" s="60">
        <f t="shared" si="743"/>
        <v>0</v>
      </c>
      <c r="N850" s="60">
        <f t="shared" si="743"/>
        <v>0</v>
      </c>
      <c r="O850" s="60">
        <f t="shared" si="743"/>
        <v>0</v>
      </c>
      <c r="P850" s="60">
        <f t="shared" si="743"/>
        <v>0</v>
      </c>
      <c r="Q850" s="60">
        <f t="shared" si="743"/>
        <v>0</v>
      </c>
      <c r="R850" s="60">
        <f t="shared" si="743"/>
        <v>0</v>
      </c>
      <c r="S850" s="60">
        <f t="shared" si="743"/>
        <v>0</v>
      </c>
      <c r="T850" s="60">
        <f t="shared" si="743"/>
        <v>0</v>
      </c>
      <c r="U850" s="60">
        <f t="shared" si="743"/>
        <v>0</v>
      </c>
      <c r="V850" s="60">
        <f t="shared" si="743"/>
        <v>0</v>
      </c>
      <c r="W850" s="60">
        <f>ROUND(SUM(W810:W849),0)</f>
        <v>0</v>
      </c>
      <c r="X850" s="60">
        <f t="shared" ref="X850:AA850" si="744">ROUND(SUM(X810:X849),0)</f>
        <v>0</v>
      </c>
      <c r="Y850" s="60">
        <f t="shared" si="744"/>
        <v>0</v>
      </c>
      <c r="Z850" s="60">
        <f t="shared" si="744"/>
        <v>0</v>
      </c>
      <c r="AA850" s="60">
        <f t="shared" si="744"/>
        <v>0</v>
      </c>
      <c r="AB850" s="60">
        <f t="shared" ref="AB850:AE850" si="745">ROUND(SUM(AB810:AB849),0)</f>
        <v>0</v>
      </c>
      <c r="AC850" s="60">
        <f t="shared" si="745"/>
        <v>0</v>
      </c>
      <c r="AD850" s="60">
        <f t="shared" si="745"/>
        <v>0</v>
      </c>
      <c r="AE850" s="60">
        <f t="shared" si="745"/>
        <v>0</v>
      </c>
    </row>
    <row r="851" spans="2:31" hidden="1">
      <c r="B851" s="21"/>
      <c r="C851" s="79"/>
      <c r="D851" s="21"/>
      <c r="E851" s="21"/>
      <c r="F851" s="21"/>
      <c r="G851" s="21"/>
      <c r="H851" s="21"/>
      <c r="I851" s="21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</row>
    <row r="852" spans="2:31" hidden="1">
      <c r="B852" s="21"/>
      <c r="C852" s="79"/>
      <c r="D852" s="21"/>
      <c r="E852" s="21"/>
      <c r="F852" s="21"/>
      <c r="G852" s="21"/>
      <c r="H852" s="21"/>
      <c r="I852" s="21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</row>
    <row r="853" spans="2:31" hidden="1">
      <c r="B853" s="20" t="s">
        <v>304</v>
      </c>
      <c r="C853" s="81" t="s">
        <v>317</v>
      </c>
      <c r="D853" s="20" t="s">
        <v>318</v>
      </c>
      <c r="E853" s="21"/>
      <c r="F853" s="21"/>
      <c r="G853" s="21"/>
      <c r="H853" s="21"/>
      <c r="I853" s="21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</row>
    <row r="854" spans="2:31" hidden="1">
      <c r="B854" s="58" t="str">
        <f t="shared" ref="B854:D883" si="746">IF(ISBLANK(B521),"",B521)</f>
        <v/>
      </c>
      <c r="C854" s="58" t="str">
        <f t="shared" si="746"/>
        <v/>
      </c>
      <c r="D854" s="58" t="str">
        <f t="shared" si="746"/>
        <v/>
      </c>
      <c r="E854" s="58"/>
      <c r="F854" s="58"/>
      <c r="G854" s="58"/>
      <c r="H854" s="58"/>
      <c r="I854" s="59" t="s">
        <v>704</v>
      </c>
      <c r="J854" s="59">
        <f t="shared" ref="J854:AA854" si="747">IF(AND($D854="prace rozwojowe",LataProjekcji&lt;=Koniec_PR,Modul_badawczo_rozwojowy=tak),ROUND(J521,0),0)</f>
        <v>0</v>
      </c>
      <c r="K854" s="59">
        <f t="shared" si="747"/>
        <v>0</v>
      </c>
      <c r="L854" s="59">
        <f t="shared" si="747"/>
        <v>0</v>
      </c>
      <c r="M854" s="59">
        <f t="shared" si="747"/>
        <v>0</v>
      </c>
      <c r="N854" s="59">
        <f t="shared" si="747"/>
        <v>0</v>
      </c>
      <c r="O854" s="59">
        <f t="shared" si="747"/>
        <v>0</v>
      </c>
      <c r="P854" s="59">
        <f t="shared" si="747"/>
        <v>0</v>
      </c>
      <c r="Q854" s="59">
        <f t="shared" si="747"/>
        <v>0</v>
      </c>
      <c r="R854" s="59">
        <f t="shared" si="747"/>
        <v>0</v>
      </c>
      <c r="S854" s="59">
        <f t="shared" si="747"/>
        <v>0</v>
      </c>
      <c r="T854" s="59">
        <f t="shared" si="747"/>
        <v>0</v>
      </c>
      <c r="U854" s="59">
        <f t="shared" si="747"/>
        <v>0</v>
      </c>
      <c r="V854" s="59">
        <f t="shared" si="747"/>
        <v>0</v>
      </c>
      <c r="W854" s="59">
        <f t="shared" si="747"/>
        <v>0</v>
      </c>
      <c r="X854" s="59">
        <f t="shared" si="747"/>
        <v>0</v>
      </c>
      <c r="Y854" s="59">
        <f t="shared" si="747"/>
        <v>0</v>
      </c>
      <c r="Z854" s="59">
        <f t="shared" si="747"/>
        <v>0</v>
      </c>
      <c r="AA854" s="59">
        <f t="shared" si="747"/>
        <v>0</v>
      </c>
      <c r="AB854" s="59">
        <f t="shared" ref="AB854:AE854" si="748">IF(AND($D854="prace rozwojowe",LataProjekcji&lt;=Koniec_PR,Modul_badawczo_rozwojowy=tak),ROUND(AB521,0),0)</f>
        <v>0</v>
      </c>
      <c r="AC854" s="59">
        <f t="shared" si="748"/>
        <v>0</v>
      </c>
      <c r="AD854" s="59">
        <f t="shared" si="748"/>
        <v>0</v>
      </c>
      <c r="AE854" s="59">
        <f t="shared" si="748"/>
        <v>0</v>
      </c>
    </row>
    <row r="855" spans="2:31" hidden="1">
      <c r="B855" s="58" t="str">
        <f t="shared" si="746"/>
        <v/>
      </c>
      <c r="C855" s="58" t="str">
        <f t="shared" si="746"/>
        <v/>
      </c>
      <c r="D855" s="58" t="str">
        <f t="shared" si="746"/>
        <v/>
      </c>
      <c r="E855" s="58"/>
      <c r="F855" s="58"/>
      <c r="G855" s="58"/>
      <c r="H855" s="58"/>
      <c r="I855" s="58"/>
      <c r="J855" s="59">
        <f t="shared" ref="J855:AA855" si="749">IF(AND($D855="prace rozwojowe",LataProjekcji&lt;=Koniec_PR,Modul_badawczo_rozwojowy=tak),ROUND(J522,0),0)</f>
        <v>0</v>
      </c>
      <c r="K855" s="59">
        <f t="shared" si="749"/>
        <v>0</v>
      </c>
      <c r="L855" s="59">
        <f t="shared" si="749"/>
        <v>0</v>
      </c>
      <c r="M855" s="59">
        <f t="shared" si="749"/>
        <v>0</v>
      </c>
      <c r="N855" s="59">
        <f t="shared" si="749"/>
        <v>0</v>
      </c>
      <c r="O855" s="59">
        <f t="shared" si="749"/>
        <v>0</v>
      </c>
      <c r="P855" s="59">
        <f t="shared" si="749"/>
        <v>0</v>
      </c>
      <c r="Q855" s="59">
        <f t="shared" si="749"/>
        <v>0</v>
      </c>
      <c r="R855" s="59">
        <f t="shared" si="749"/>
        <v>0</v>
      </c>
      <c r="S855" s="59">
        <f t="shared" si="749"/>
        <v>0</v>
      </c>
      <c r="T855" s="59">
        <f t="shared" si="749"/>
        <v>0</v>
      </c>
      <c r="U855" s="59">
        <f t="shared" si="749"/>
        <v>0</v>
      </c>
      <c r="V855" s="59">
        <f t="shared" si="749"/>
        <v>0</v>
      </c>
      <c r="W855" s="59">
        <f t="shared" si="749"/>
        <v>0</v>
      </c>
      <c r="X855" s="59">
        <f t="shared" si="749"/>
        <v>0</v>
      </c>
      <c r="Y855" s="59">
        <f t="shared" si="749"/>
        <v>0</v>
      </c>
      <c r="Z855" s="59">
        <f t="shared" si="749"/>
        <v>0</v>
      </c>
      <c r="AA855" s="59">
        <f t="shared" si="749"/>
        <v>0</v>
      </c>
      <c r="AB855" s="59">
        <f t="shared" ref="AB855:AE855" si="750">IF(AND($D855="prace rozwojowe",LataProjekcji&lt;=Koniec_PR,Modul_badawczo_rozwojowy=tak),ROUND(AB522,0),0)</f>
        <v>0</v>
      </c>
      <c r="AC855" s="59">
        <f t="shared" si="750"/>
        <v>0</v>
      </c>
      <c r="AD855" s="59">
        <f t="shared" si="750"/>
        <v>0</v>
      </c>
      <c r="AE855" s="59">
        <f t="shared" si="750"/>
        <v>0</v>
      </c>
    </row>
    <row r="856" spans="2:31" hidden="1">
      <c r="B856" s="58" t="str">
        <f t="shared" si="746"/>
        <v/>
      </c>
      <c r="C856" s="58" t="str">
        <f t="shared" si="746"/>
        <v/>
      </c>
      <c r="D856" s="58" t="str">
        <f t="shared" si="746"/>
        <v/>
      </c>
      <c r="E856" s="58"/>
      <c r="F856" s="58"/>
      <c r="G856" s="58"/>
      <c r="H856" s="58"/>
      <c r="I856" s="58"/>
      <c r="J856" s="59">
        <f t="shared" ref="J856:AA856" si="751">IF(AND($D856="prace rozwojowe",LataProjekcji&lt;=Koniec_PR,Modul_badawczo_rozwojowy=tak),ROUND(J523,0),0)</f>
        <v>0</v>
      </c>
      <c r="K856" s="59">
        <f t="shared" si="751"/>
        <v>0</v>
      </c>
      <c r="L856" s="59">
        <f t="shared" si="751"/>
        <v>0</v>
      </c>
      <c r="M856" s="59">
        <f t="shared" si="751"/>
        <v>0</v>
      </c>
      <c r="N856" s="59">
        <f t="shared" si="751"/>
        <v>0</v>
      </c>
      <c r="O856" s="59">
        <f t="shared" si="751"/>
        <v>0</v>
      </c>
      <c r="P856" s="59">
        <f t="shared" si="751"/>
        <v>0</v>
      </c>
      <c r="Q856" s="59">
        <f t="shared" si="751"/>
        <v>0</v>
      </c>
      <c r="R856" s="59">
        <f t="shared" si="751"/>
        <v>0</v>
      </c>
      <c r="S856" s="59">
        <f t="shared" si="751"/>
        <v>0</v>
      </c>
      <c r="T856" s="59">
        <f t="shared" si="751"/>
        <v>0</v>
      </c>
      <c r="U856" s="59">
        <f t="shared" si="751"/>
        <v>0</v>
      </c>
      <c r="V856" s="59">
        <f t="shared" si="751"/>
        <v>0</v>
      </c>
      <c r="W856" s="59">
        <f t="shared" si="751"/>
        <v>0</v>
      </c>
      <c r="X856" s="59">
        <f t="shared" si="751"/>
        <v>0</v>
      </c>
      <c r="Y856" s="59">
        <f t="shared" si="751"/>
        <v>0</v>
      </c>
      <c r="Z856" s="59">
        <f t="shared" si="751"/>
        <v>0</v>
      </c>
      <c r="AA856" s="59">
        <f t="shared" si="751"/>
        <v>0</v>
      </c>
      <c r="AB856" s="59">
        <f t="shared" ref="AB856:AE856" si="752">IF(AND($D856="prace rozwojowe",LataProjekcji&lt;=Koniec_PR,Modul_badawczo_rozwojowy=tak),ROUND(AB523,0),0)</f>
        <v>0</v>
      </c>
      <c r="AC856" s="59">
        <f t="shared" si="752"/>
        <v>0</v>
      </c>
      <c r="AD856" s="59">
        <f t="shared" si="752"/>
        <v>0</v>
      </c>
      <c r="AE856" s="59">
        <f t="shared" si="752"/>
        <v>0</v>
      </c>
    </row>
    <row r="857" spans="2:31" hidden="1">
      <c r="B857" s="58" t="str">
        <f t="shared" si="746"/>
        <v/>
      </c>
      <c r="C857" s="58" t="str">
        <f t="shared" si="746"/>
        <v/>
      </c>
      <c r="D857" s="58" t="str">
        <f t="shared" si="746"/>
        <v/>
      </c>
      <c r="E857" s="58"/>
      <c r="F857" s="58"/>
      <c r="G857" s="58"/>
      <c r="H857" s="58"/>
      <c r="I857" s="58"/>
      <c r="J857" s="59">
        <f t="shared" ref="J857:AA857" si="753">IF(AND($D857="prace rozwojowe",LataProjekcji&lt;=Koniec_PR,Modul_badawczo_rozwojowy=tak),ROUND(J524,0),0)</f>
        <v>0</v>
      </c>
      <c r="K857" s="59">
        <f t="shared" si="753"/>
        <v>0</v>
      </c>
      <c r="L857" s="59">
        <f t="shared" si="753"/>
        <v>0</v>
      </c>
      <c r="M857" s="59">
        <f t="shared" si="753"/>
        <v>0</v>
      </c>
      <c r="N857" s="59">
        <f t="shared" si="753"/>
        <v>0</v>
      </c>
      <c r="O857" s="59">
        <f t="shared" si="753"/>
        <v>0</v>
      </c>
      <c r="P857" s="59">
        <f t="shared" si="753"/>
        <v>0</v>
      </c>
      <c r="Q857" s="59">
        <f t="shared" si="753"/>
        <v>0</v>
      </c>
      <c r="R857" s="59">
        <f t="shared" si="753"/>
        <v>0</v>
      </c>
      <c r="S857" s="59">
        <f t="shared" si="753"/>
        <v>0</v>
      </c>
      <c r="T857" s="59">
        <f t="shared" si="753"/>
        <v>0</v>
      </c>
      <c r="U857" s="59">
        <f t="shared" si="753"/>
        <v>0</v>
      </c>
      <c r="V857" s="59">
        <f t="shared" si="753"/>
        <v>0</v>
      </c>
      <c r="W857" s="59">
        <f t="shared" si="753"/>
        <v>0</v>
      </c>
      <c r="X857" s="59">
        <f t="shared" si="753"/>
        <v>0</v>
      </c>
      <c r="Y857" s="59">
        <f t="shared" si="753"/>
        <v>0</v>
      </c>
      <c r="Z857" s="59">
        <f t="shared" si="753"/>
        <v>0</v>
      </c>
      <c r="AA857" s="59">
        <f t="shared" si="753"/>
        <v>0</v>
      </c>
      <c r="AB857" s="59">
        <f t="shared" ref="AB857:AE857" si="754">IF(AND($D857="prace rozwojowe",LataProjekcji&lt;=Koniec_PR,Modul_badawczo_rozwojowy=tak),ROUND(AB524,0),0)</f>
        <v>0</v>
      </c>
      <c r="AC857" s="59">
        <f t="shared" si="754"/>
        <v>0</v>
      </c>
      <c r="AD857" s="59">
        <f t="shared" si="754"/>
        <v>0</v>
      </c>
      <c r="AE857" s="59">
        <f t="shared" si="754"/>
        <v>0</v>
      </c>
    </row>
    <row r="858" spans="2:31" hidden="1">
      <c r="B858" s="58" t="str">
        <f t="shared" si="746"/>
        <v/>
      </c>
      <c r="C858" s="58" t="str">
        <f t="shared" si="746"/>
        <v/>
      </c>
      <c r="D858" s="58" t="str">
        <f t="shared" si="746"/>
        <v/>
      </c>
      <c r="E858" s="58"/>
      <c r="F858" s="58"/>
      <c r="G858" s="58"/>
      <c r="H858" s="58"/>
      <c r="I858" s="58"/>
      <c r="J858" s="59">
        <f t="shared" ref="J858:AA858" si="755">IF(AND($D858="prace rozwojowe",LataProjekcji&lt;=Koniec_PR,Modul_badawczo_rozwojowy=tak),ROUND(J525,0),0)</f>
        <v>0</v>
      </c>
      <c r="K858" s="59">
        <f t="shared" si="755"/>
        <v>0</v>
      </c>
      <c r="L858" s="59">
        <f t="shared" si="755"/>
        <v>0</v>
      </c>
      <c r="M858" s="59">
        <f t="shared" si="755"/>
        <v>0</v>
      </c>
      <c r="N858" s="59">
        <f t="shared" si="755"/>
        <v>0</v>
      </c>
      <c r="O858" s="59">
        <f t="shared" si="755"/>
        <v>0</v>
      </c>
      <c r="P858" s="59">
        <f t="shared" si="755"/>
        <v>0</v>
      </c>
      <c r="Q858" s="59">
        <f t="shared" si="755"/>
        <v>0</v>
      </c>
      <c r="R858" s="59">
        <f t="shared" si="755"/>
        <v>0</v>
      </c>
      <c r="S858" s="59">
        <f t="shared" si="755"/>
        <v>0</v>
      </c>
      <c r="T858" s="59">
        <f t="shared" si="755"/>
        <v>0</v>
      </c>
      <c r="U858" s="59">
        <f t="shared" si="755"/>
        <v>0</v>
      </c>
      <c r="V858" s="59">
        <f t="shared" si="755"/>
        <v>0</v>
      </c>
      <c r="W858" s="59">
        <f t="shared" si="755"/>
        <v>0</v>
      </c>
      <c r="X858" s="59">
        <f t="shared" si="755"/>
        <v>0</v>
      </c>
      <c r="Y858" s="59">
        <f t="shared" si="755"/>
        <v>0</v>
      </c>
      <c r="Z858" s="59">
        <f t="shared" si="755"/>
        <v>0</v>
      </c>
      <c r="AA858" s="59">
        <f t="shared" si="755"/>
        <v>0</v>
      </c>
      <c r="AB858" s="59">
        <f t="shared" ref="AB858:AE858" si="756">IF(AND($D858="prace rozwojowe",LataProjekcji&lt;=Koniec_PR,Modul_badawczo_rozwojowy=tak),ROUND(AB525,0),0)</f>
        <v>0</v>
      </c>
      <c r="AC858" s="59">
        <f t="shared" si="756"/>
        <v>0</v>
      </c>
      <c r="AD858" s="59">
        <f t="shared" si="756"/>
        <v>0</v>
      </c>
      <c r="AE858" s="59">
        <f t="shared" si="756"/>
        <v>0</v>
      </c>
    </row>
    <row r="859" spans="2:31" hidden="1">
      <c r="B859" s="58" t="str">
        <f t="shared" si="746"/>
        <v/>
      </c>
      <c r="C859" s="58" t="str">
        <f t="shared" si="746"/>
        <v/>
      </c>
      <c r="D859" s="58" t="str">
        <f t="shared" si="746"/>
        <v/>
      </c>
      <c r="E859" s="58"/>
      <c r="F859" s="58"/>
      <c r="G859" s="58"/>
      <c r="H859" s="58"/>
      <c r="I859" s="58"/>
      <c r="J859" s="59">
        <f t="shared" ref="J859:AA859" si="757">IF(AND($D859="prace rozwojowe",LataProjekcji&lt;=Koniec_PR,Modul_badawczo_rozwojowy=tak),ROUND(J526,0),0)</f>
        <v>0</v>
      </c>
      <c r="K859" s="59">
        <f t="shared" si="757"/>
        <v>0</v>
      </c>
      <c r="L859" s="59">
        <f t="shared" si="757"/>
        <v>0</v>
      </c>
      <c r="M859" s="59">
        <f t="shared" si="757"/>
        <v>0</v>
      </c>
      <c r="N859" s="59">
        <f t="shared" si="757"/>
        <v>0</v>
      </c>
      <c r="O859" s="59">
        <f t="shared" si="757"/>
        <v>0</v>
      </c>
      <c r="P859" s="59">
        <f t="shared" si="757"/>
        <v>0</v>
      </c>
      <c r="Q859" s="59">
        <f t="shared" si="757"/>
        <v>0</v>
      </c>
      <c r="R859" s="59">
        <f t="shared" si="757"/>
        <v>0</v>
      </c>
      <c r="S859" s="59">
        <f t="shared" si="757"/>
        <v>0</v>
      </c>
      <c r="T859" s="59">
        <f t="shared" si="757"/>
        <v>0</v>
      </c>
      <c r="U859" s="59">
        <f t="shared" si="757"/>
        <v>0</v>
      </c>
      <c r="V859" s="59">
        <f t="shared" si="757"/>
        <v>0</v>
      </c>
      <c r="W859" s="59">
        <f t="shared" si="757"/>
        <v>0</v>
      </c>
      <c r="X859" s="59">
        <f t="shared" si="757"/>
        <v>0</v>
      </c>
      <c r="Y859" s="59">
        <f t="shared" si="757"/>
        <v>0</v>
      </c>
      <c r="Z859" s="59">
        <f t="shared" si="757"/>
        <v>0</v>
      </c>
      <c r="AA859" s="59">
        <f t="shared" si="757"/>
        <v>0</v>
      </c>
      <c r="AB859" s="59">
        <f t="shared" ref="AB859:AE859" si="758">IF(AND($D859="prace rozwojowe",LataProjekcji&lt;=Koniec_PR,Modul_badawczo_rozwojowy=tak),ROUND(AB526,0),0)</f>
        <v>0</v>
      </c>
      <c r="AC859" s="59">
        <f t="shared" si="758"/>
        <v>0</v>
      </c>
      <c r="AD859" s="59">
        <f t="shared" si="758"/>
        <v>0</v>
      </c>
      <c r="AE859" s="59">
        <f t="shared" si="758"/>
        <v>0</v>
      </c>
    </row>
    <row r="860" spans="2:31" hidden="1">
      <c r="B860" s="58" t="str">
        <f t="shared" si="746"/>
        <v/>
      </c>
      <c r="C860" s="58" t="str">
        <f t="shared" si="746"/>
        <v/>
      </c>
      <c r="D860" s="58" t="str">
        <f t="shared" si="746"/>
        <v/>
      </c>
      <c r="E860" s="58"/>
      <c r="F860" s="58"/>
      <c r="G860" s="58"/>
      <c r="H860" s="58"/>
      <c r="I860" s="58"/>
      <c r="J860" s="59">
        <f t="shared" ref="J860:AA860" si="759">IF(AND($D860="prace rozwojowe",LataProjekcji&lt;=Koniec_PR,Modul_badawczo_rozwojowy=tak),ROUND(J527,0),0)</f>
        <v>0</v>
      </c>
      <c r="K860" s="59">
        <f t="shared" si="759"/>
        <v>0</v>
      </c>
      <c r="L860" s="59">
        <f t="shared" si="759"/>
        <v>0</v>
      </c>
      <c r="M860" s="59">
        <f t="shared" si="759"/>
        <v>0</v>
      </c>
      <c r="N860" s="59">
        <f t="shared" si="759"/>
        <v>0</v>
      </c>
      <c r="O860" s="59">
        <f t="shared" si="759"/>
        <v>0</v>
      </c>
      <c r="P860" s="59">
        <f t="shared" si="759"/>
        <v>0</v>
      </c>
      <c r="Q860" s="59">
        <f t="shared" si="759"/>
        <v>0</v>
      </c>
      <c r="R860" s="59">
        <f t="shared" si="759"/>
        <v>0</v>
      </c>
      <c r="S860" s="59">
        <f t="shared" si="759"/>
        <v>0</v>
      </c>
      <c r="T860" s="59">
        <f t="shared" si="759"/>
        <v>0</v>
      </c>
      <c r="U860" s="59">
        <f t="shared" si="759"/>
        <v>0</v>
      </c>
      <c r="V860" s="59">
        <f t="shared" si="759"/>
        <v>0</v>
      </c>
      <c r="W860" s="59">
        <f t="shared" si="759"/>
        <v>0</v>
      </c>
      <c r="X860" s="59">
        <f t="shared" si="759"/>
        <v>0</v>
      </c>
      <c r="Y860" s="59">
        <f t="shared" si="759"/>
        <v>0</v>
      </c>
      <c r="Z860" s="59">
        <f t="shared" si="759"/>
        <v>0</v>
      </c>
      <c r="AA860" s="59">
        <f t="shared" si="759"/>
        <v>0</v>
      </c>
      <c r="AB860" s="59">
        <f t="shared" ref="AB860:AE860" si="760">IF(AND($D860="prace rozwojowe",LataProjekcji&lt;=Koniec_PR,Modul_badawczo_rozwojowy=tak),ROUND(AB527,0),0)</f>
        <v>0</v>
      </c>
      <c r="AC860" s="59">
        <f t="shared" si="760"/>
        <v>0</v>
      </c>
      <c r="AD860" s="59">
        <f t="shared" si="760"/>
        <v>0</v>
      </c>
      <c r="AE860" s="59">
        <f t="shared" si="760"/>
        <v>0</v>
      </c>
    </row>
    <row r="861" spans="2:31" hidden="1">
      <c r="B861" s="58" t="str">
        <f t="shared" si="746"/>
        <v/>
      </c>
      <c r="C861" s="58" t="str">
        <f t="shared" si="746"/>
        <v/>
      </c>
      <c r="D861" s="58" t="str">
        <f t="shared" si="746"/>
        <v/>
      </c>
      <c r="E861" s="58"/>
      <c r="F861" s="58"/>
      <c r="G861" s="58"/>
      <c r="H861" s="58"/>
      <c r="I861" s="58"/>
      <c r="J861" s="59">
        <f t="shared" ref="J861:AA861" si="761">IF(AND($D861="prace rozwojowe",LataProjekcji&lt;=Koniec_PR,Modul_badawczo_rozwojowy=tak),ROUND(J528,0),0)</f>
        <v>0</v>
      </c>
      <c r="K861" s="59">
        <f t="shared" si="761"/>
        <v>0</v>
      </c>
      <c r="L861" s="59">
        <f t="shared" si="761"/>
        <v>0</v>
      </c>
      <c r="M861" s="59">
        <f t="shared" si="761"/>
        <v>0</v>
      </c>
      <c r="N861" s="59">
        <f t="shared" si="761"/>
        <v>0</v>
      </c>
      <c r="O861" s="59">
        <f t="shared" si="761"/>
        <v>0</v>
      </c>
      <c r="P861" s="59">
        <f t="shared" si="761"/>
        <v>0</v>
      </c>
      <c r="Q861" s="59">
        <f t="shared" si="761"/>
        <v>0</v>
      </c>
      <c r="R861" s="59">
        <f t="shared" si="761"/>
        <v>0</v>
      </c>
      <c r="S861" s="59">
        <f t="shared" si="761"/>
        <v>0</v>
      </c>
      <c r="T861" s="59">
        <f t="shared" si="761"/>
        <v>0</v>
      </c>
      <c r="U861" s="59">
        <f t="shared" si="761"/>
        <v>0</v>
      </c>
      <c r="V861" s="59">
        <f t="shared" si="761"/>
        <v>0</v>
      </c>
      <c r="W861" s="59">
        <f t="shared" si="761"/>
        <v>0</v>
      </c>
      <c r="X861" s="59">
        <f t="shared" si="761"/>
        <v>0</v>
      </c>
      <c r="Y861" s="59">
        <f t="shared" si="761"/>
        <v>0</v>
      </c>
      <c r="Z861" s="59">
        <f t="shared" si="761"/>
        <v>0</v>
      </c>
      <c r="AA861" s="59">
        <f t="shared" si="761"/>
        <v>0</v>
      </c>
      <c r="AB861" s="59">
        <f t="shared" ref="AB861:AE861" si="762">IF(AND($D861="prace rozwojowe",LataProjekcji&lt;=Koniec_PR,Modul_badawczo_rozwojowy=tak),ROUND(AB528,0),0)</f>
        <v>0</v>
      </c>
      <c r="AC861" s="59">
        <f t="shared" si="762"/>
        <v>0</v>
      </c>
      <c r="AD861" s="59">
        <f t="shared" si="762"/>
        <v>0</v>
      </c>
      <c r="AE861" s="59">
        <f t="shared" si="762"/>
        <v>0</v>
      </c>
    </row>
    <row r="862" spans="2:31" hidden="1">
      <c r="B862" s="58" t="str">
        <f t="shared" si="746"/>
        <v/>
      </c>
      <c r="C862" s="58" t="str">
        <f t="shared" si="746"/>
        <v/>
      </c>
      <c r="D862" s="58" t="str">
        <f t="shared" si="746"/>
        <v/>
      </c>
      <c r="E862" s="58"/>
      <c r="F862" s="58"/>
      <c r="G862" s="58"/>
      <c r="H862" s="58"/>
      <c r="I862" s="58"/>
      <c r="J862" s="59">
        <f t="shared" ref="J862:AA862" si="763">IF(AND($D862="prace rozwojowe",LataProjekcji&lt;=Koniec_PR,Modul_badawczo_rozwojowy=tak),ROUND(J529,0),0)</f>
        <v>0</v>
      </c>
      <c r="K862" s="59">
        <f t="shared" si="763"/>
        <v>0</v>
      </c>
      <c r="L862" s="59">
        <f t="shared" si="763"/>
        <v>0</v>
      </c>
      <c r="M862" s="59">
        <f t="shared" si="763"/>
        <v>0</v>
      </c>
      <c r="N862" s="59">
        <f t="shared" si="763"/>
        <v>0</v>
      </c>
      <c r="O862" s="59">
        <f t="shared" si="763"/>
        <v>0</v>
      </c>
      <c r="P862" s="59">
        <f t="shared" si="763"/>
        <v>0</v>
      </c>
      <c r="Q862" s="59">
        <f t="shared" si="763"/>
        <v>0</v>
      </c>
      <c r="R862" s="59">
        <f t="shared" si="763"/>
        <v>0</v>
      </c>
      <c r="S862" s="59">
        <f t="shared" si="763"/>
        <v>0</v>
      </c>
      <c r="T862" s="59">
        <f t="shared" si="763"/>
        <v>0</v>
      </c>
      <c r="U862" s="59">
        <f t="shared" si="763"/>
        <v>0</v>
      </c>
      <c r="V862" s="59">
        <f t="shared" si="763"/>
        <v>0</v>
      </c>
      <c r="W862" s="59">
        <f t="shared" si="763"/>
        <v>0</v>
      </c>
      <c r="X862" s="59">
        <f t="shared" si="763"/>
        <v>0</v>
      </c>
      <c r="Y862" s="59">
        <f t="shared" si="763"/>
        <v>0</v>
      </c>
      <c r="Z862" s="59">
        <f t="shared" si="763"/>
        <v>0</v>
      </c>
      <c r="AA862" s="59">
        <f t="shared" si="763"/>
        <v>0</v>
      </c>
      <c r="AB862" s="59">
        <f t="shared" ref="AB862:AE862" si="764">IF(AND($D862="prace rozwojowe",LataProjekcji&lt;=Koniec_PR,Modul_badawczo_rozwojowy=tak),ROUND(AB529,0),0)</f>
        <v>0</v>
      </c>
      <c r="AC862" s="59">
        <f t="shared" si="764"/>
        <v>0</v>
      </c>
      <c r="AD862" s="59">
        <f t="shared" si="764"/>
        <v>0</v>
      </c>
      <c r="AE862" s="59">
        <f t="shared" si="764"/>
        <v>0</v>
      </c>
    </row>
    <row r="863" spans="2:31" hidden="1">
      <c r="B863" s="58" t="str">
        <f t="shared" si="746"/>
        <v/>
      </c>
      <c r="C863" s="58" t="str">
        <f t="shared" si="746"/>
        <v/>
      </c>
      <c r="D863" s="58" t="str">
        <f t="shared" si="746"/>
        <v/>
      </c>
      <c r="E863" s="58"/>
      <c r="F863" s="58"/>
      <c r="G863" s="58"/>
      <c r="H863" s="58"/>
      <c r="I863" s="58"/>
      <c r="J863" s="59">
        <f t="shared" ref="J863:AA863" si="765">IF(AND($D863="prace rozwojowe",LataProjekcji&lt;=Koniec_PR,Modul_badawczo_rozwojowy=tak),ROUND(J530,0),0)</f>
        <v>0</v>
      </c>
      <c r="K863" s="59">
        <f t="shared" si="765"/>
        <v>0</v>
      </c>
      <c r="L863" s="59">
        <f t="shared" si="765"/>
        <v>0</v>
      </c>
      <c r="M863" s="59">
        <f t="shared" si="765"/>
        <v>0</v>
      </c>
      <c r="N863" s="59">
        <f t="shared" si="765"/>
        <v>0</v>
      </c>
      <c r="O863" s="59">
        <f t="shared" si="765"/>
        <v>0</v>
      </c>
      <c r="P863" s="59">
        <f t="shared" si="765"/>
        <v>0</v>
      </c>
      <c r="Q863" s="59">
        <f t="shared" si="765"/>
        <v>0</v>
      </c>
      <c r="R863" s="59">
        <f t="shared" si="765"/>
        <v>0</v>
      </c>
      <c r="S863" s="59">
        <f t="shared" si="765"/>
        <v>0</v>
      </c>
      <c r="T863" s="59">
        <f t="shared" si="765"/>
        <v>0</v>
      </c>
      <c r="U863" s="59">
        <f t="shared" si="765"/>
        <v>0</v>
      </c>
      <c r="V863" s="59">
        <f t="shared" si="765"/>
        <v>0</v>
      </c>
      <c r="W863" s="59">
        <f t="shared" si="765"/>
        <v>0</v>
      </c>
      <c r="X863" s="59">
        <f t="shared" si="765"/>
        <v>0</v>
      </c>
      <c r="Y863" s="59">
        <f t="shared" si="765"/>
        <v>0</v>
      </c>
      <c r="Z863" s="59">
        <f t="shared" si="765"/>
        <v>0</v>
      </c>
      <c r="AA863" s="59">
        <f t="shared" si="765"/>
        <v>0</v>
      </c>
      <c r="AB863" s="59">
        <f t="shared" ref="AB863:AE863" si="766">IF(AND($D863="prace rozwojowe",LataProjekcji&lt;=Koniec_PR,Modul_badawczo_rozwojowy=tak),ROUND(AB530,0),0)</f>
        <v>0</v>
      </c>
      <c r="AC863" s="59">
        <f t="shared" si="766"/>
        <v>0</v>
      </c>
      <c r="AD863" s="59">
        <f t="shared" si="766"/>
        <v>0</v>
      </c>
      <c r="AE863" s="59">
        <f t="shared" si="766"/>
        <v>0</v>
      </c>
    </row>
    <row r="864" spans="2:31" hidden="1">
      <c r="B864" s="58" t="str">
        <f t="shared" si="746"/>
        <v/>
      </c>
      <c r="C864" s="58" t="str">
        <f t="shared" si="746"/>
        <v/>
      </c>
      <c r="D864" s="58" t="str">
        <f t="shared" si="746"/>
        <v/>
      </c>
      <c r="E864" s="58"/>
      <c r="F864" s="58"/>
      <c r="G864" s="58"/>
      <c r="H864" s="58"/>
      <c r="I864" s="58"/>
      <c r="J864" s="59">
        <f t="shared" ref="J864:AA864" si="767">IF(AND($D864="prace rozwojowe",LataProjekcji&lt;=Koniec_PR,Modul_badawczo_rozwojowy=tak),ROUND(J531,0),0)</f>
        <v>0</v>
      </c>
      <c r="K864" s="59">
        <f t="shared" si="767"/>
        <v>0</v>
      </c>
      <c r="L864" s="59">
        <f t="shared" si="767"/>
        <v>0</v>
      </c>
      <c r="M864" s="59">
        <f t="shared" si="767"/>
        <v>0</v>
      </c>
      <c r="N864" s="59">
        <f t="shared" si="767"/>
        <v>0</v>
      </c>
      <c r="O864" s="59">
        <f t="shared" si="767"/>
        <v>0</v>
      </c>
      <c r="P864" s="59">
        <f t="shared" si="767"/>
        <v>0</v>
      </c>
      <c r="Q864" s="59">
        <f t="shared" si="767"/>
        <v>0</v>
      </c>
      <c r="R864" s="59">
        <f t="shared" si="767"/>
        <v>0</v>
      </c>
      <c r="S864" s="59">
        <f t="shared" si="767"/>
        <v>0</v>
      </c>
      <c r="T864" s="59">
        <f t="shared" si="767"/>
        <v>0</v>
      </c>
      <c r="U864" s="59">
        <f t="shared" si="767"/>
        <v>0</v>
      </c>
      <c r="V864" s="59">
        <f t="shared" si="767"/>
        <v>0</v>
      </c>
      <c r="W864" s="59">
        <f t="shared" si="767"/>
        <v>0</v>
      </c>
      <c r="X864" s="59">
        <f t="shared" si="767"/>
        <v>0</v>
      </c>
      <c r="Y864" s="59">
        <f t="shared" si="767"/>
        <v>0</v>
      </c>
      <c r="Z864" s="59">
        <f t="shared" si="767"/>
        <v>0</v>
      </c>
      <c r="AA864" s="59">
        <f t="shared" si="767"/>
        <v>0</v>
      </c>
      <c r="AB864" s="59">
        <f t="shared" ref="AB864:AE864" si="768">IF(AND($D864="prace rozwojowe",LataProjekcji&lt;=Koniec_PR,Modul_badawczo_rozwojowy=tak),ROUND(AB531,0),0)</f>
        <v>0</v>
      </c>
      <c r="AC864" s="59">
        <f t="shared" si="768"/>
        <v>0</v>
      </c>
      <c r="AD864" s="59">
        <f t="shared" si="768"/>
        <v>0</v>
      </c>
      <c r="AE864" s="59">
        <f t="shared" si="768"/>
        <v>0</v>
      </c>
    </row>
    <row r="865" spans="2:31" hidden="1">
      <c r="B865" s="58" t="str">
        <f t="shared" si="746"/>
        <v/>
      </c>
      <c r="C865" s="58" t="str">
        <f t="shared" si="746"/>
        <v/>
      </c>
      <c r="D865" s="58" t="str">
        <f t="shared" si="746"/>
        <v/>
      </c>
      <c r="E865" s="58"/>
      <c r="F865" s="58"/>
      <c r="G865" s="58"/>
      <c r="H865" s="58"/>
      <c r="I865" s="58"/>
      <c r="J865" s="59">
        <f t="shared" ref="J865:AA865" si="769">IF(AND($D865="prace rozwojowe",LataProjekcji&lt;=Koniec_PR,Modul_badawczo_rozwojowy=tak),ROUND(J532,0),0)</f>
        <v>0</v>
      </c>
      <c r="K865" s="59">
        <f t="shared" si="769"/>
        <v>0</v>
      </c>
      <c r="L865" s="59">
        <f t="shared" si="769"/>
        <v>0</v>
      </c>
      <c r="M865" s="59">
        <f t="shared" si="769"/>
        <v>0</v>
      </c>
      <c r="N865" s="59">
        <f t="shared" si="769"/>
        <v>0</v>
      </c>
      <c r="O865" s="59">
        <f t="shared" si="769"/>
        <v>0</v>
      </c>
      <c r="P865" s="59">
        <f t="shared" si="769"/>
        <v>0</v>
      </c>
      <c r="Q865" s="59">
        <f t="shared" si="769"/>
        <v>0</v>
      </c>
      <c r="R865" s="59">
        <f t="shared" si="769"/>
        <v>0</v>
      </c>
      <c r="S865" s="59">
        <f t="shared" si="769"/>
        <v>0</v>
      </c>
      <c r="T865" s="59">
        <f t="shared" si="769"/>
        <v>0</v>
      </c>
      <c r="U865" s="59">
        <f t="shared" si="769"/>
        <v>0</v>
      </c>
      <c r="V865" s="59">
        <f t="shared" si="769"/>
        <v>0</v>
      </c>
      <c r="W865" s="59">
        <f t="shared" si="769"/>
        <v>0</v>
      </c>
      <c r="X865" s="59">
        <f t="shared" si="769"/>
        <v>0</v>
      </c>
      <c r="Y865" s="59">
        <f t="shared" si="769"/>
        <v>0</v>
      </c>
      <c r="Z865" s="59">
        <f t="shared" si="769"/>
        <v>0</v>
      </c>
      <c r="AA865" s="59">
        <f t="shared" si="769"/>
        <v>0</v>
      </c>
      <c r="AB865" s="59">
        <f t="shared" ref="AB865:AE865" si="770">IF(AND($D865="prace rozwojowe",LataProjekcji&lt;=Koniec_PR,Modul_badawczo_rozwojowy=tak),ROUND(AB532,0),0)</f>
        <v>0</v>
      </c>
      <c r="AC865" s="59">
        <f t="shared" si="770"/>
        <v>0</v>
      </c>
      <c r="AD865" s="59">
        <f t="shared" si="770"/>
        <v>0</v>
      </c>
      <c r="AE865" s="59">
        <f t="shared" si="770"/>
        <v>0</v>
      </c>
    </row>
    <row r="866" spans="2:31" hidden="1">
      <c r="B866" s="58" t="str">
        <f t="shared" si="746"/>
        <v/>
      </c>
      <c r="C866" s="58" t="str">
        <f t="shared" si="746"/>
        <v/>
      </c>
      <c r="D866" s="58" t="str">
        <f t="shared" si="746"/>
        <v/>
      </c>
      <c r="E866" s="58"/>
      <c r="F866" s="58"/>
      <c r="G866" s="58"/>
      <c r="H866" s="58"/>
      <c r="I866" s="58"/>
      <c r="J866" s="59">
        <f t="shared" ref="J866:AA866" si="771">IF(AND($D866="prace rozwojowe",LataProjekcji&lt;=Koniec_PR,Modul_badawczo_rozwojowy=tak),ROUND(J533,0),0)</f>
        <v>0</v>
      </c>
      <c r="K866" s="59">
        <f t="shared" si="771"/>
        <v>0</v>
      </c>
      <c r="L866" s="59">
        <f t="shared" si="771"/>
        <v>0</v>
      </c>
      <c r="M866" s="59">
        <f t="shared" si="771"/>
        <v>0</v>
      </c>
      <c r="N866" s="59">
        <f t="shared" si="771"/>
        <v>0</v>
      </c>
      <c r="O866" s="59">
        <f t="shared" si="771"/>
        <v>0</v>
      </c>
      <c r="P866" s="59">
        <f t="shared" si="771"/>
        <v>0</v>
      </c>
      <c r="Q866" s="59">
        <f t="shared" si="771"/>
        <v>0</v>
      </c>
      <c r="R866" s="59">
        <f t="shared" si="771"/>
        <v>0</v>
      </c>
      <c r="S866" s="59">
        <f t="shared" si="771"/>
        <v>0</v>
      </c>
      <c r="T866" s="59">
        <f t="shared" si="771"/>
        <v>0</v>
      </c>
      <c r="U866" s="59">
        <f t="shared" si="771"/>
        <v>0</v>
      </c>
      <c r="V866" s="59">
        <f t="shared" si="771"/>
        <v>0</v>
      </c>
      <c r="W866" s="59">
        <f t="shared" si="771"/>
        <v>0</v>
      </c>
      <c r="X866" s="59">
        <f t="shared" si="771"/>
        <v>0</v>
      </c>
      <c r="Y866" s="59">
        <f t="shared" si="771"/>
        <v>0</v>
      </c>
      <c r="Z866" s="59">
        <f t="shared" si="771"/>
        <v>0</v>
      </c>
      <c r="AA866" s="59">
        <f t="shared" si="771"/>
        <v>0</v>
      </c>
      <c r="AB866" s="59">
        <f t="shared" ref="AB866:AE866" si="772">IF(AND($D866="prace rozwojowe",LataProjekcji&lt;=Koniec_PR,Modul_badawczo_rozwojowy=tak),ROUND(AB533,0),0)</f>
        <v>0</v>
      </c>
      <c r="AC866" s="59">
        <f t="shared" si="772"/>
        <v>0</v>
      </c>
      <c r="AD866" s="59">
        <f t="shared" si="772"/>
        <v>0</v>
      </c>
      <c r="AE866" s="59">
        <f t="shared" si="772"/>
        <v>0</v>
      </c>
    </row>
    <row r="867" spans="2:31" hidden="1">
      <c r="B867" s="58" t="str">
        <f t="shared" si="746"/>
        <v/>
      </c>
      <c r="C867" s="58" t="str">
        <f t="shared" si="746"/>
        <v/>
      </c>
      <c r="D867" s="58" t="str">
        <f t="shared" si="746"/>
        <v/>
      </c>
      <c r="E867" s="58"/>
      <c r="F867" s="58"/>
      <c r="G867" s="58"/>
      <c r="H867" s="58"/>
      <c r="I867" s="58"/>
      <c r="J867" s="59">
        <f t="shared" ref="J867:AA867" si="773">IF(AND($D867="prace rozwojowe",LataProjekcji&lt;=Koniec_PR,Modul_badawczo_rozwojowy=tak),ROUND(J534,0),0)</f>
        <v>0</v>
      </c>
      <c r="K867" s="59">
        <f t="shared" si="773"/>
        <v>0</v>
      </c>
      <c r="L867" s="59">
        <f t="shared" si="773"/>
        <v>0</v>
      </c>
      <c r="M867" s="59">
        <f t="shared" si="773"/>
        <v>0</v>
      </c>
      <c r="N867" s="59">
        <f t="shared" si="773"/>
        <v>0</v>
      </c>
      <c r="O867" s="59">
        <f t="shared" si="773"/>
        <v>0</v>
      </c>
      <c r="P867" s="59">
        <f t="shared" si="773"/>
        <v>0</v>
      </c>
      <c r="Q867" s="59">
        <f t="shared" si="773"/>
        <v>0</v>
      </c>
      <c r="R867" s="59">
        <f t="shared" si="773"/>
        <v>0</v>
      </c>
      <c r="S867" s="59">
        <f t="shared" si="773"/>
        <v>0</v>
      </c>
      <c r="T867" s="59">
        <f t="shared" si="773"/>
        <v>0</v>
      </c>
      <c r="U867" s="59">
        <f t="shared" si="773"/>
        <v>0</v>
      </c>
      <c r="V867" s="59">
        <f t="shared" si="773"/>
        <v>0</v>
      </c>
      <c r="W867" s="59">
        <f t="shared" si="773"/>
        <v>0</v>
      </c>
      <c r="X867" s="59">
        <f t="shared" si="773"/>
        <v>0</v>
      </c>
      <c r="Y867" s="59">
        <f t="shared" si="773"/>
        <v>0</v>
      </c>
      <c r="Z867" s="59">
        <f t="shared" si="773"/>
        <v>0</v>
      </c>
      <c r="AA867" s="59">
        <f t="shared" si="773"/>
        <v>0</v>
      </c>
      <c r="AB867" s="59">
        <f t="shared" ref="AB867:AE867" si="774">IF(AND($D867="prace rozwojowe",LataProjekcji&lt;=Koniec_PR,Modul_badawczo_rozwojowy=tak),ROUND(AB534,0),0)</f>
        <v>0</v>
      </c>
      <c r="AC867" s="59">
        <f t="shared" si="774"/>
        <v>0</v>
      </c>
      <c r="AD867" s="59">
        <f t="shared" si="774"/>
        <v>0</v>
      </c>
      <c r="AE867" s="59">
        <f t="shared" si="774"/>
        <v>0</v>
      </c>
    </row>
    <row r="868" spans="2:31" hidden="1">
      <c r="B868" s="58" t="str">
        <f t="shared" si="746"/>
        <v/>
      </c>
      <c r="C868" s="58" t="str">
        <f t="shared" si="746"/>
        <v/>
      </c>
      <c r="D868" s="58" t="str">
        <f t="shared" si="746"/>
        <v/>
      </c>
      <c r="E868" s="58"/>
      <c r="F868" s="58"/>
      <c r="G868" s="58"/>
      <c r="H868" s="58"/>
      <c r="I868" s="58"/>
      <c r="J868" s="59">
        <f t="shared" ref="J868:AA868" si="775">IF(AND($D868="prace rozwojowe",LataProjekcji&lt;=Koniec_PR,Modul_badawczo_rozwojowy=tak),ROUND(J535,0),0)</f>
        <v>0</v>
      </c>
      <c r="K868" s="59">
        <f t="shared" si="775"/>
        <v>0</v>
      </c>
      <c r="L868" s="59">
        <f t="shared" si="775"/>
        <v>0</v>
      </c>
      <c r="M868" s="59">
        <f t="shared" si="775"/>
        <v>0</v>
      </c>
      <c r="N868" s="59">
        <f t="shared" si="775"/>
        <v>0</v>
      </c>
      <c r="O868" s="59">
        <f t="shared" si="775"/>
        <v>0</v>
      </c>
      <c r="P868" s="59">
        <f t="shared" si="775"/>
        <v>0</v>
      </c>
      <c r="Q868" s="59">
        <f t="shared" si="775"/>
        <v>0</v>
      </c>
      <c r="R868" s="59">
        <f t="shared" si="775"/>
        <v>0</v>
      </c>
      <c r="S868" s="59">
        <f t="shared" si="775"/>
        <v>0</v>
      </c>
      <c r="T868" s="59">
        <f t="shared" si="775"/>
        <v>0</v>
      </c>
      <c r="U868" s="59">
        <f t="shared" si="775"/>
        <v>0</v>
      </c>
      <c r="V868" s="59">
        <f t="shared" si="775"/>
        <v>0</v>
      </c>
      <c r="W868" s="59">
        <f t="shared" si="775"/>
        <v>0</v>
      </c>
      <c r="X868" s="59">
        <f t="shared" si="775"/>
        <v>0</v>
      </c>
      <c r="Y868" s="59">
        <f t="shared" si="775"/>
        <v>0</v>
      </c>
      <c r="Z868" s="59">
        <f t="shared" si="775"/>
        <v>0</v>
      </c>
      <c r="AA868" s="59">
        <f t="shared" si="775"/>
        <v>0</v>
      </c>
      <c r="AB868" s="59">
        <f t="shared" ref="AB868:AE868" si="776">IF(AND($D868="prace rozwojowe",LataProjekcji&lt;=Koniec_PR,Modul_badawczo_rozwojowy=tak),ROUND(AB535,0),0)</f>
        <v>0</v>
      </c>
      <c r="AC868" s="59">
        <f t="shared" si="776"/>
        <v>0</v>
      </c>
      <c r="AD868" s="59">
        <f t="shared" si="776"/>
        <v>0</v>
      </c>
      <c r="AE868" s="59">
        <f t="shared" si="776"/>
        <v>0</v>
      </c>
    </row>
    <row r="869" spans="2:31" hidden="1">
      <c r="B869" s="58" t="str">
        <f t="shared" si="746"/>
        <v/>
      </c>
      <c r="C869" s="58" t="str">
        <f t="shared" si="746"/>
        <v/>
      </c>
      <c r="D869" s="58" t="str">
        <f t="shared" si="746"/>
        <v/>
      </c>
      <c r="E869" s="58"/>
      <c r="F869" s="58"/>
      <c r="G869" s="58"/>
      <c r="H869" s="58"/>
      <c r="I869" s="58"/>
      <c r="J869" s="59">
        <f t="shared" ref="J869:AA869" si="777">IF(AND($D869="prace rozwojowe",LataProjekcji&lt;=Koniec_PR,Modul_badawczo_rozwojowy=tak),ROUND(J536,0),0)</f>
        <v>0</v>
      </c>
      <c r="K869" s="59">
        <f t="shared" si="777"/>
        <v>0</v>
      </c>
      <c r="L869" s="59">
        <f t="shared" si="777"/>
        <v>0</v>
      </c>
      <c r="M869" s="59">
        <f t="shared" si="777"/>
        <v>0</v>
      </c>
      <c r="N869" s="59">
        <f t="shared" si="777"/>
        <v>0</v>
      </c>
      <c r="O869" s="59">
        <f t="shared" si="777"/>
        <v>0</v>
      </c>
      <c r="P869" s="59">
        <f t="shared" si="777"/>
        <v>0</v>
      </c>
      <c r="Q869" s="59">
        <f t="shared" si="777"/>
        <v>0</v>
      </c>
      <c r="R869" s="59">
        <f t="shared" si="777"/>
        <v>0</v>
      </c>
      <c r="S869" s="59">
        <f t="shared" si="777"/>
        <v>0</v>
      </c>
      <c r="T869" s="59">
        <f t="shared" si="777"/>
        <v>0</v>
      </c>
      <c r="U869" s="59">
        <f t="shared" si="777"/>
        <v>0</v>
      </c>
      <c r="V869" s="59">
        <f t="shared" si="777"/>
        <v>0</v>
      </c>
      <c r="W869" s="59">
        <f t="shared" si="777"/>
        <v>0</v>
      </c>
      <c r="X869" s="59">
        <f t="shared" si="777"/>
        <v>0</v>
      </c>
      <c r="Y869" s="59">
        <f t="shared" si="777"/>
        <v>0</v>
      </c>
      <c r="Z869" s="59">
        <f t="shared" si="777"/>
        <v>0</v>
      </c>
      <c r="AA869" s="59">
        <f t="shared" si="777"/>
        <v>0</v>
      </c>
      <c r="AB869" s="59">
        <f t="shared" ref="AB869:AE869" si="778">IF(AND($D869="prace rozwojowe",LataProjekcji&lt;=Koniec_PR,Modul_badawczo_rozwojowy=tak),ROUND(AB536,0),0)</f>
        <v>0</v>
      </c>
      <c r="AC869" s="59">
        <f t="shared" si="778"/>
        <v>0</v>
      </c>
      <c r="AD869" s="59">
        <f t="shared" si="778"/>
        <v>0</v>
      </c>
      <c r="AE869" s="59">
        <f t="shared" si="778"/>
        <v>0</v>
      </c>
    </row>
    <row r="870" spans="2:31" hidden="1">
      <c r="B870" s="58" t="str">
        <f t="shared" si="746"/>
        <v/>
      </c>
      <c r="C870" s="58" t="str">
        <f t="shared" si="746"/>
        <v/>
      </c>
      <c r="D870" s="58" t="str">
        <f t="shared" si="746"/>
        <v/>
      </c>
      <c r="E870" s="58"/>
      <c r="F870" s="58"/>
      <c r="G870" s="58"/>
      <c r="H870" s="58"/>
      <c r="I870" s="58"/>
      <c r="J870" s="59">
        <f t="shared" ref="J870:AA870" si="779">IF(AND($D870="prace rozwojowe",LataProjekcji&lt;=Koniec_PR,Modul_badawczo_rozwojowy=tak),ROUND(J537,0),0)</f>
        <v>0</v>
      </c>
      <c r="K870" s="59">
        <f t="shared" si="779"/>
        <v>0</v>
      </c>
      <c r="L870" s="59">
        <f t="shared" si="779"/>
        <v>0</v>
      </c>
      <c r="M870" s="59">
        <f t="shared" si="779"/>
        <v>0</v>
      </c>
      <c r="N870" s="59">
        <f t="shared" si="779"/>
        <v>0</v>
      </c>
      <c r="O870" s="59">
        <f t="shared" si="779"/>
        <v>0</v>
      </c>
      <c r="P870" s="59">
        <f t="shared" si="779"/>
        <v>0</v>
      </c>
      <c r="Q870" s="59">
        <f t="shared" si="779"/>
        <v>0</v>
      </c>
      <c r="R870" s="59">
        <f t="shared" si="779"/>
        <v>0</v>
      </c>
      <c r="S870" s="59">
        <f t="shared" si="779"/>
        <v>0</v>
      </c>
      <c r="T870" s="59">
        <f t="shared" si="779"/>
        <v>0</v>
      </c>
      <c r="U870" s="59">
        <f t="shared" si="779"/>
        <v>0</v>
      </c>
      <c r="V870" s="59">
        <f t="shared" si="779"/>
        <v>0</v>
      </c>
      <c r="W870" s="59">
        <f t="shared" si="779"/>
        <v>0</v>
      </c>
      <c r="X870" s="59">
        <f t="shared" si="779"/>
        <v>0</v>
      </c>
      <c r="Y870" s="59">
        <f t="shared" si="779"/>
        <v>0</v>
      </c>
      <c r="Z870" s="59">
        <f t="shared" si="779"/>
        <v>0</v>
      </c>
      <c r="AA870" s="59">
        <f t="shared" si="779"/>
        <v>0</v>
      </c>
      <c r="AB870" s="59">
        <f t="shared" ref="AB870:AE870" si="780">IF(AND($D870="prace rozwojowe",LataProjekcji&lt;=Koniec_PR,Modul_badawczo_rozwojowy=tak),ROUND(AB537,0),0)</f>
        <v>0</v>
      </c>
      <c r="AC870" s="59">
        <f t="shared" si="780"/>
        <v>0</v>
      </c>
      <c r="AD870" s="59">
        <f t="shared" si="780"/>
        <v>0</v>
      </c>
      <c r="AE870" s="59">
        <f t="shared" si="780"/>
        <v>0</v>
      </c>
    </row>
    <row r="871" spans="2:31" hidden="1">
      <c r="B871" s="58" t="str">
        <f t="shared" si="746"/>
        <v/>
      </c>
      <c r="C871" s="58" t="str">
        <f t="shared" si="746"/>
        <v/>
      </c>
      <c r="D871" s="58" t="str">
        <f t="shared" si="746"/>
        <v/>
      </c>
      <c r="E871" s="58"/>
      <c r="F871" s="58"/>
      <c r="G871" s="58"/>
      <c r="H871" s="58"/>
      <c r="I871" s="58"/>
      <c r="J871" s="59">
        <f t="shared" ref="J871:AA871" si="781">IF(AND($D871="prace rozwojowe",LataProjekcji&lt;=Koniec_PR,Modul_badawczo_rozwojowy=tak),ROUND(J538,0),0)</f>
        <v>0</v>
      </c>
      <c r="K871" s="59">
        <f t="shared" si="781"/>
        <v>0</v>
      </c>
      <c r="L871" s="59">
        <f t="shared" si="781"/>
        <v>0</v>
      </c>
      <c r="M871" s="59">
        <f t="shared" si="781"/>
        <v>0</v>
      </c>
      <c r="N871" s="59">
        <f t="shared" si="781"/>
        <v>0</v>
      </c>
      <c r="O871" s="59">
        <f t="shared" si="781"/>
        <v>0</v>
      </c>
      <c r="P871" s="59">
        <f t="shared" si="781"/>
        <v>0</v>
      </c>
      <c r="Q871" s="59">
        <f t="shared" si="781"/>
        <v>0</v>
      </c>
      <c r="R871" s="59">
        <f t="shared" si="781"/>
        <v>0</v>
      </c>
      <c r="S871" s="59">
        <f t="shared" si="781"/>
        <v>0</v>
      </c>
      <c r="T871" s="59">
        <f t="shared" si="781"/>
        <v>0</v>
      </c>
      <c r="U871" s="59">
        <f t="shared" si="781"/>
        <v>0</v>
      </c>
      <c r="V871" s="59">
        <f t="shared" si="781"/>
        <v>0</v>
      </c>
      <c r="W871" s="59">
        <f t="shared" si="781"/>
        <v>0</v>
      </c>
      <c r="X871" s="59">
        <f t="shared" si="781"/>
        <v>0</v>
      </c>
      <c r="Y871" s="59">
        <f t="shared" si="781"/>
        <v>0</v>
      </c>
      <c r="Z871" s="59">
        <f t="shared" si="781"/>
        <v>0</v>
      </c>
      <c r="AA871" s="59">
        <f t="shared" si="781"/>
        <v>0</v>
      </c>
      <c r="AB871" s="59">
        <f t="shared" ref="AB871:AE871" si="782">IF(AND($D871="prace rozwojowe",LataProjekcji&lt;=Koniec_PR,Modul_badawczo_rozwojowy=tak),ROUND(AB538,0),0)</f>
        <v>0</v>
      </c>
      <c r="AC871" s="59">
        <f t="shared" si="782"/>
        <v>0</v>
      </c>
      <c r="AD871" s="59">
        <f t="shared" si="782"/>
        <v>0</v>
      </c>
      <c r="AE871" s="59">
        <f t="shared" si="782"/>
        <v>0</v>
      </c>
    </row>
    <row r="872" spans="2:31" hidden="1">
      <c r="B872" s="58" t="str">
        <f t="shared" si="746"/>
        <v/>
      </c>
      <c r="C872" s="58" t="str">
        <f t="shared" si="746"/>
        <v/>
      </c>
      <c r="D872" s="58" t="str">
        <f t="shared" si="746"/>
        <v/>
      </c>
      <c r="E872" s="58"/>
      <c r="F872" s="58"/>
      <c r="G872" s="58"/>
      <c r="H872" s="58"/>
      <c r="I872" s="58"/>
      <c r="J872" s="59">
        <f t="shared" ref="J872:AA872" si="783">IF(AND($D872="prace rozwojowe",LataProjekcji&lt;=Koniec_PR,Modul_badawczo_rozwojowy=tak),ROUND(J539,0),0)</f>
        <v>0</v>
      </c>
      <c r="K872" s="59">
        <f t="shared" si="783"/>
        <v>0</v>
      </c>
      <c r="L872" s="59">
        <f t="shared" si="783"/>
        <v>0</v>
      </c>
      <c r="M872" s="59">
        <f t="shared" si="783"/>
        <v>0</v>
      </c>
      <c r="N872" s="59">
        <f t="shared" si="783"/>
        <v>0</v>
      </c>
      <c r="O872" s="59">
        <f t="shared" si="783"/>
        <v>0</v>
      </c>
      <c r="P872" s="59">
        <f t="shared" si="783"/>
        <v>0</v>
      </c>
      <c r="Q872" s="59">
        <f t="shared" si="783"/>
        <v>0</v>
      </c>
      <c r="R872" s="59">
        <f t="shared" si="783"/>
        <v>0</v>
      </c>
      <c r="S872" s="59">
        <f t="shared" si="783"/>
        <v>0</v>
      </c>
      <c r="T872" s="59">
        <f t="shared" si="783"/>
        <v>0</v>
      </c>
      <c r="U872" s="59">
        <f t="shared" si="783"/>
        <v>0</v>
      </c>
      <c r="V872" s="59">
        <f t="shared" si="783"/>
        <v>0</v>
      </c>
      <c r="W872" s="59">
        <f t="shared" si="783"/>
        <v>0</v>
      </c>
      <c r="X872" s="59">
        <f t="shared" si="783"/>
        <v>0</v>
      </c>
      <c r="Y872" s="59">
        <f t="shared" si="783"/>
        <v>0</v>
      </c>
      <c r="Z872" s="59">
        <f t="shared" si="783"/>
        <v>0</v>
      </c>
      <c r="AA872" s="59">
        <f t="shared" si="783"/>
        <v>0</v>
      </c>
      <c r="AB872" s="59">
        <f t="shared" ref="AB872:AE872" si="784">IF(AND($D872="prace rozwojowe",LataProjekcji&lt;=Koniec_PR,Modul_badawczo_rozwojowy=tak),ROUND(AB539,0),0)</f>
        <v>0</v>
      </c>
      <c r="AC872" s="59">
        <f t="shared" si="784"/>
        <v>0</v>
      </c>
      <c r="AD872" s="59">
        <f t="shared" si="784"/>
        <v>0</v>
      </c>
      <c r="AE872" s="59">
        <f t="shared" si="784"/>
        <v>0</v>
      </c>
    </row>
    <row r="873" spans="2:31" hidden="1">
      <c r="B873" s="58" t="str">
        <f t="shared" si="746"/>
        <v/>
      </c>
      <c r="C873" s="58" t="str">
        <f t="shared" si="746"/>
        <v/>
      </c>
      <c r="D873" s="58" t="str">
        <f t="shared" si="746"/>
        <v/>
      </c>
      <c r="E873" s="58"/>
      <c r="F873" s="58"/>
      <c r="G873" s="58"/>
      <c r="H873" s="58"/>
      <c r="I873" s="58"/>
      <c r="J873" s="59">
        <f t="shared" ref="J873:AA873" si="785">IF(AND($D873="prace rozwojowe",LataProjekcji&lt;=Koniec_PR,Modul_badawczo_rozwojowy=tak),ROUND(J540,0),0)</f>
        <v>0</v>
      </c>
      <c r="K873" s="59">
        <f t="shared" si="785"/>
        <v>0</v>
      </c>
      <c r="L873" s="59">
        <f t="shared" si="785"/>
        <v>0</v>
      </c>
      <c r="M873" s="59">
        <f t="shared" si="785"/>
        <v>0</v>
      </c>
      <c r="N873" s="59">
        <f t="shared" si="785"/>
        <v>0</v>
      </c>
      <c r="O873" s="59">
        <f t="shared" si="785"/>
        <v>0</v>
      </c>
      <c r="P873" s="59">
        <f t="shared" si="785"/>
        <v>0</v>
      </c>
      <c r="Q873" s="59">
        <f t="shared" si="785"/>
        <v>0</v>
      </c>
      <c r="R873" s="59">
        <f t="shared" si="785"/>
        <v>0</v>
      </c>
      <c r="S873" s="59">
        <f t="shared" si="785"/>
        <v>0</v>
      </c>
      <c r="T873" s="59">
        <f t="shared" si="785"/>
        <v>0</v>
      </c>
      <c r="U873" s="59">
        <f t="shared" si="785"/>
        <v>0</v>
      </c>
      <c r="V873" s="59">
        <f t="shared" si="785"/>
        <v>0</v>
      </c>
      <c r="W873" s="59">
        <f t="shared" si="785"/>
        <v>0</v>
      </c>
      <c r="X873" s="59">
        <f t="shared" si="785"/>
        <v>0</v>
      </c>
      <c r="Y873" s="59">
        <f t="shared" si="785"/>
        <v>0</v>
      </c>
      <c r="Z873" s="59">
        <f t="shared" si="785"/>
        <v>0</v>
      </c>
      <c r="AA873" s="59">
        <f t="shared" si="785"/>
        <v>0</v>
      </c>
      <c r="AB873" s="59">
        <f t="shared" ref="AB873:AE873" si="786">IF(AND($D873="prace rozwojowe",LataProjekcji&lt;=Koniec_PR,Modul_badawczo_rozwojowy=tak),ROUND(AB540,0),0)</f>
        <v>0</v>
      </c>
      <c r="AC873" s="59">
        <f t="shared" si="786"/>
        <v>0</v>
      </c>
      <c r="AD873" s="59">
        <f t="shared" si="786"/>
        <v>0</v>
      </c>
      <c r="AE873" s="59">
        <f t="shared" si="786"/>
        <v>0</v>
      </c>
    </row>
    <row r="874" spans="2:31" hidden="1">
      <c r="B874" s="58" t="str">
        <f t="shared" si="746"/>
        <v/>
      </c>
      <c r="C874" s="58" t="str">
        <f t="shared" si="746"/>
        <v/>
      </c>
      <c r="D874" s="58" t="str">
        <f t="shared" si="746"/>
        <v/>
      </c>
      <c r="E874" s="58"/>
      <c r="F874" s="58"/>
      <c r="G874" s="58"/>
      <c r="H874" s="58"/>
      <c r="I874" s="58"/>
      <c r="J874" s="59">
        <f t="shared" ref="J874:AA874" si="787">IF(AND($D874="prace rozwojowe",LataProjekcji&lt;=Koniec_PR,Modul_badawczo_rozwojowy=tak),ROUND(J541,0),0)</f>
        <v>0</v>
      </c>
      <c r="K874" s="59">
        <f t="shared" si="787"/>
        <v>0</v>
      </c>
      <c r="L874" s="59">
        <f t="shared" si="787"/>
        <v>0</v>
      </c>
      <c r="M874" s="59">
        <f t="shared" si="787"/>
        <v>0</v>
      </c>
      <c r="N874" s="59">
        <f t="shared" si="787"/>
        <v>0</v>
      </c>
      <c r="O874" s="59">
        <f t="shared" si="787"/>
        <v>0</v>
      </c>
      <c r="P874" s="59">
        <f t="shared" si="787"/>
        <v>0</v>
      </c>
      <c r="Q874" s="59">
        <f t="shared" si="787"/>
        <v>0</v>
      </c>
      <c r="R874" s="59">
        <f t="shared" si="787"/>
        <v>0</v>
      </c>
      <c r="S874" s="59">
        <f t="shared" si="787"/>
        <v>0</v>
      </c>
      <c r="T874" s="59">
        <f t="shared" si="787"/>
        <v>0</v>
      </c>
      <c r="U874" s="59">
        <f t="shared" si="787"/>
        <v>0</v>
      </c>
      <c r="V874" s="59">
        <f t="shared" si="787"/>
        <v>0</v>
      </c>
      <c r="W874" s="59">
        <f t="shared" si="787"/>
        <v>0</v>
      </c>
      <c r="X874" s="59">
        <f t="shared" si="787"/>
        <v>0</v>
      </c>
      <c r="Y874" s="59">
        <f t="shared" si="787"/>
        <v>0</v>
      </c>
      <c r="Z874" s="59">
        <f t="shared" si="787"/>
        <v>0</v>
      </c>
      <c r="AA874" s="59">
        <f t="shared" si="787"/>
        <v>0</v>
      </c>
      <c r="AB874" s="59">
        <f t="shared" ref="AB874:AE874" si="788">IF(AND($D874="prace rozwojowe",LataProjekcji&lt;=Koniec_PR,Modul_badawczo_rozwojowy=tak),ROUND(AB541,0),0)</f>
        <v>0</v>
      </c>
      <c r="AC874" s="59">
        <f t="shared" si="788"/>
        <v>0</v>
      </c>
      <c r="AD874" s="59">
        <f t="shared" si="788"/>
        <v>0</v>
      </c>
      <c r="AE874" s="59">
        <f t="shared" si="788"/>
        <v>0</v>
      </c>
    </row>
    <row r="875" spans="2:31" hidden="1">
      <c r="B875" s="58" t="str">
        <f t="shared" si="746"/>
        <v/>
      </c>
      <c r="C875" s="58" t="str">
        <f t="shared" si="746"/>
        <v/>
      </c>
      <c r="D875" s="58" t="str">
        <f t="shared" si="746"/>
        <v/>
      </c>
      <c r="E875" s="58"/>
      <c r="F875" s="58"/>
      <c r="G875" s="58"/>
      <c r="H875" s="58"/>
      <c r="I875" s="58"/>
      <c r="J875" s="59">
        <f t="shared" ref="J875:AA875" si="789">IF(AND($D875="prace rozwojowe",LataProjekcji&lt;=Koniec_PR,Modul_badawczo_rozwojowy=tak),ROUND(J542,0),0)</f>
        <v>0</v>
      </c>
      <c r="K875" s="59">
        <f t="shared" si="789"/>
        <v>0</v>
      </c>
      <c r="L875" s="59">
        <f t="shared" si="789"/>
        <v>0</v>
      </c>
      <c r="M875" s="59">
        <f t="shared" si="789"/>
        <v>0</v>
      </c>
      <c r="N875" s="59">
        <f t="shared" si="789"/>
        <v>0</v>
      </c>
      <c r="O875" s="59">
        <f t="shared" si="789"/>
        <v>0</v>
      </c>
      <c r="P875" s="59">
        <f t="shared" si="789"/>
        <v>0</v>
      </c>
      <c r="Q875" s="59">
        <f t="shared" si="789"/>
        <v>0</v>
      </c>
      <c r="R875" s="59">
        <f t="shared" si="789"/>
        <v>0</v>
      </c>
      <c r="S875" s="59">
        <f t="shared" si="789"/>
        <v>0</v>
      </c>
      <c r="T875" s="59">
        <f t="shared" si="789"/>
        <v>0</v>
      </c>
      <c r="U875" s="59">
        <f t="shared" si="789"/>
        <v>0</v>
      </c>
      <c r="V875" s="59">
        <f t="shared" si="789"/>
        <v>0</v>
      </c>
      <c r="W875" s="59">
        <f t="shared" si="789"/>
        <v>0</v>
      </c>
      <c r="X875" s="59">
        <f t="shared" si="789"/>
        <v>0</v>
      </c>
      <c r="Y875" s="59">
        <f t="shared" si="789"/>
        <v>0</v>
      </c>
      <c r="Z875" s="59">
        <f t="shared" si="789"/>
        <v>0</v>
      </c>
      <c r="AA875" s="59">
        <f t="shared" si="789"/>
        <v>0</v>
      </c>
      <c r="AB875" s="59">
        <f t="shared" ref="AB875:AE875" si="790">IF(AND($D875="prace rozwojowe",LataProjekcji&lt;=Koniec_PR,Modul_badawczo_rozwojowy=tak),ROUND(AB542,0),0)</f>
        <v>0</v>
      </c>
      <c r="AC875" s="59">
        <f t="shared" si="790"/>
        <v>0</v>
      </c>
      <c r="AD875" s="59">
        <f t="shared" si="790"/>
        <v>0</v>
      </c>
      <c r="AE875" s="59">
        <f t="shared" si="790"/>
        <v>0</v>
      </c>
    </row>
    <row r="876" spans="2:31" hidden="1">
      <c r="B876" s="58" t="str">
        <f t="shared" si="746"/>
        <v/>
      </c>
      <c r="C876" s="58" t="str">
        <f t="shared" si="746"/>
        <v/>
      </c>
      <c r="D876" s="58" t="str">
        <f t="shared" si="746"/>
        <v/>
      </c>
      <c r="E876" s="58"/>
      <c r="F876" s="58"/>
      <c r="G876" s="58"/>
      <c r="H876" s="58"/>
      <c r="I876" s="58"/>
      <c r="J876" s="59">
        <f t="shared" ref="J876:AA876" si="791">IF(AND($D876="prace rozwojowe",LataProjekcji&lt;=Koniec_PR,Modul_badawczo_rozwojowy=tak),ROUND(J543,0),0)</f>
        <v>0</v>
      </c>
      <c r="K876" s="59">
        <f t="shared" si="791"/>
        <v>0</v>
      </c>
      <c r="L876" s="59">
        <f t="shared" si="791"/>
        <v>0</v>
      </c>
      <c r="M876" s="59">
        <f t="shared" si="791"/>
        <v>0</v>
      </c>
      <c r="N876" s="59">
        <f t="shared" si="791"/>
        <v>0</v>
      </c>
      <c r="O876" s="59">
        <f t="shared" si="791"/>
        <v>0</v>
      </c>
      <c r="P876" s="59">
        <f t="shared" si="791"/>
        <v>0</v>
      </c>
      <c r="Q876" s="59">
        <f t="shared" si="791"/>
        <v>0</v>
      </c>
      <c r="R876" s="59">
        <f t="shared" si="791"/>
        <v>0</v>
      </c>
      <c r="S876" s="59">
        <f t="shared" si="791"/>
        <v>0</v>
      </c>
      <c r="T876" s="59">
        <f t="shared" si="791"/>
        <v>0</v>
      </c>
      <c r="U876" s="59">
        <f t="shared" si="791"/>
        <v>0</v>
      </c>
      <c r="V876" s="59">
        <f t="shared" si="791"/>
        <v>0</v>
      </c>
      <c r="W876" s="59">
        <f t="shared" si="791"/>
        <v>0</v>
      </c>
      <c r="X876" s="59">
        <f t="shared" si="791"/>
        <v>0</v>
      </c>
      <c r="Y876" s="59">
        <f t="shared" si="791"/>
        <v>0</v>
      </c>
      <c r="Z876" s="59">
        <f t="shared" si="791"/>
        <v>0</v>
      </c>
      <c r="AA876" s="59">
        <f t="shared" si="791"/>
        <v>0</v>
      </c>
      <c r="AB876" s="59">
        <f t="shared" ref="AB876:AE876" si="792">IF(AND($D876="prace rozwojowe",LataProjekcji&lt;=Koniec_PR,Modul_badawczo_rozwojowy=tak),ROUND(AB543,0),0)</f>
        <v>0</v>
      </c>
      <c r="AC876" s="59">
        <f t="shared" si="792"/>
        <v>0</v>
      </c>
      <c r="AD876" s="59">
        <f t="shared" si="792"/>
        <v>0</v>
      </c>
      <c r="AE876" s="59">
        <f t="shared" si="792"/>
        <v>0</v>
      </c>
    </row>
    <row r="877" spans="2:31" hidden="1">
      <c r="B877" s="58" t="str">
        <f t="shared" si="746"/>
        <v/>
      </c>
      <c r="C877" s="58" t="str">
        <f t="shared" si="746"/>
        <v/>
      </c>
      <c r="D877" s="58" t="str">
        <f t="shared" si="746"/>
        <v/>
      </c>
      <c r="E877" s="58"/>
      <c r="F877" s="58"/>
      <c r="G877" s="58"/>
      <c r="H877" s="58"/>
      <c r="I877" s="58"/>
      <c r="J877" s="59">
        <f t="shared" ref="J877:AA877" si="793">IF(AND($D877="prace rozwojowe",LataProjekcji&lt;=Koniec_PR,Modul_badawczo_rozwojowy=tak),ROUND(J544,0),0)</f>
        <v>0</v>
      </c>
      <c r="K877" s="59">
        <f t="shared" si="793"/>
        <v>0</v>
      </c>
      <c r="L877" s="59">
        <f t="shared" si="793"/>
        <v>0</v>
      </c>
      <c r="M877" s="59">
        <f t="shared" si="793"/>
        <v>0</v>
      </c>
      <c r="N877" s="59">
        <f t="shared" si="793"/>
        <v>0</v>
      </c>
      <c r="O877" s="59">
        <f t="shared" si="793"/>
        <v>0</v>
      </c>
      <c r="P877" s="59">
        <f t="shared" si="793"/>
        <v>0</v>
      </c>
      <c r="Q877" s="59">
        <f t="shared" si="793"/>
        <v>0</v>
      </c>
      <c r="R877" s="59">
        <f t="shared" si="793"/>
        <v>0</v>
      </c>
      <c r="S877" s="59">
        <f t="shared" si="793"/>
        <v>0</v>
      </c>
      <c r="T877" s="59">
        <f t="shared" si="793"/>
        <v>0</v>
      </c>
      <c r="U877" s="59">
        <f t="shared" si="793"/>
        <v>0</v>
      </c>
      <c r="V877" s="59">
        <f t="shared" si="793"/>
        <v>0</v>
      </c>
      <c r="W877" s="59">
        <f t="shared" si="793"/>
        <v>0</v>
      </c>
      <c r="X877" s="59">
        <f t="shared" si="793"/>
        <v>0</v>
      </c>
      <c r="Y877" s="59">
        <f t="shared" si="793"/>
        <v>0</v>
      </c>
      <c r="Z877" s="59">
        <f t="shared" si="793"/>
        <v>0</v>
      </c>
      <c r="AA877" s="59">
        <f t="shared" si="793"/>
        <v>0</v>
      </c>
      <c r="AB877" s="59">
        <f t="shared" ref="AB877:AE877" si="794">IF(AND($D877="prace rozwojowe",LataProjekcji&lt;=Koniec_PR,Modul_badawczo_rozwojowy=tak),ROUND(AB544,0),0)</f>
        <v>0</v>
      </c>
      <c r="AC877" s="59">
        <f t="shared" si="794"/>
        <v>0</v>
      </c>
      <c r="AD877" s="59">
        <f t="shared" si="794"/>
        <v>0</v>
      </c>
      <c r="AE877" s="59">
        <f t="shared" si="794"/>
        <v>0</v>
      </c>
    </row>
    <row r="878" spans="2:31" hidden="1">
      <c r="B878" s="58" t="str">
        <f t="shared" si="746"/>
        <v/>
      </c>
      <c r="C878" s="58" t="str">
        <f t="shared" si="746"/>
        <v/>
      </c>
      <c r="D878" s="58" t="str">
        <f t="shared" si="746"/>
        <v/>
      </c>
      <c r="E878" s="58"/>
      <c r="F878" s="58"/>
      <c r="G878" s="58"/>
      <c r="H878" s="58"/>
      <c r="I878" s="58"/>
      <c r="J878" s="59">
        <f t="shared" ref="J878:AA878" si="795">IF(AND($D878="prace rozwojowe",LataProjekcji&lt;=Koniec_PR,Modul_badawczo_rozwojowy=tak),ROUND(J545,0),0)</f>
        <v>0</v>
      </c>
      <c r="K878" s="59">
        <f t="shared" si="795"/>
        <v>0</v>
      </c>
      <c r="L878" s="59">
        <f t="shared" si="795"/>
        <v>0</v>
      </c>
      <c r="M878" s="59">
        <f t="shared" si="795"/>
        <v>0</v>
      </c>
      <c r="N878" s="59">
        <f t="shared" si="795"/>
        <v>0</v>
      </c>
      <c r="O878" s="59">
        <f t="shared" si="795"/>
        <v>0</v>
      </c>
      <c r="P878" s="59">
        <f t="shared" si="795"/>
        <v>0</v>
      </c>
      <c r="Q878" s="59">
        <f t="shared" si="795"/>
        <v>0</v>
      </c>
      <c r="R878" s="59">
        <f t="shared" si="795"/>
        <v>0</v>
      </c>
      <c r="S878" s="59">
        <f t="shared" si="795"/>
        <v>0</v>
      </c>
      <c r="T878" s="59">
        <f t="shared" si="795"/>
        <v>0</v>
      </c>
      <c r="U878" s="59">
        <f t="shared" si="795"/>
        <v>0</v>
      </c>
      <c r="V878" s="59">
        <f t="shared" si="795"/>
        <v>0</v>
      </c>
      <c r="W878" s="59">
        <f t="shared" si="795"/>
        <v>0</v>
      </c>
      <c r="X878" s="59">
        <f t="shared" si="795"/>
        <v>0</v>
      </c>
      <c r="Y878" s="59">
        <f t="shared" si="795"/>
        <v>0</v>
      </c>
      <c r="Z878" s="59">
        <f t="shared" si="795"/>
        <v>0</v>
      </c>
      <c r="AA878" s="59">
        <f t="shared" si="795"/>
        <v>0</v>
      </c>
      <c r="AB878" s="59">
        <f t="shared" ref="AB878:AE878" si="796">IF(AND($D878="prace rozwojowe",LataProjekcji&lt;=Koniec_PR,Modul_badawczo_rozwojowy=tak),ROUND(AB545,0),0)</f>
        <v>0</v>
      </c>
      <c r="AC878" s="59">
        <f t="shared" si="796"/>
        <v>0</v>
      </c>
      <c r="AD878" s="59">
        <f t="shared" si="796"/>
        <v>0</v>
      </c>
      <c r="AE878" s="59">
        <f t="shared" si="796"/>
        <v>0</v>
      </c>
    </row>
    <row r="879" spans="2:31" hidden="1">
      <c r="B879" s="58" t="str">
        <f t="shared" si="746"/>
        <v/>
      </c>
      <c r="C879" s="58" t="str">
        <f t="shared" si="746"/>
        <v/>
      </c>
      <c r="D879" s="58" t="str">
        <f t="shared" si="746"/>
        <v/>
      </c>
      <c r="E879" s="58"/>
      <c r="F879" s="58"/>
      <c r="G879" s="58"/>
      <c r="H879" s="58"/>
      <c r="I879" s="58"/>
      <c r="J879" s="59">
        <f t="shared" ref="J879:AA879" si="797">IF(AND($D879="prace rozwojowe",LataProjekcji&lt;=Koniec_PR,Modul_badawczo_rozwojowy=tak),ROUND(J546,0),0)</f>
        <v>0</v>
      </c>
      <c r="K879" s="59">
        <f t="shared" si="797"/>
        <v>0</v>
      </c>
      <c r="L879" s="59">
        <f t="shared" si="797"/>
        <v>0</v>
      </c>
      <c r="M879" s="59">
        <f t="shared" si="797"/>
        <v>0</v>
      </c>
      <c r="N879" s="59">
        <f t="shared" si="797"/>
        <v>0</v>
      </c>
      <c r="O879" s="59">
        <f t="shared" si="797"/>
        <v>0</v>
      </c>
      <c r="P879" s="59">
        <f t="shared" si="797"/>
        <v>0</v>
      </c>
      <c r="Q879" s="59">
        <f t="shared" si="797"/>
        <v>0</v>
      </c>
      <c r="R879" s="59">
        <f t="shared" si="797"/>
        <v>0</v>
      </c>
      <c r="S879" s="59">
        <f t="shared" si="797"/>
        <v>0</v>
      </c>
      <c r="T879" s="59">
        <f t="shared" si="797"/>
        <v>0</v>
      </c>
      <c r="U879" s="59">
        <f t="shared" si="797"/>
        <v>0</v>
      </c>
      <c r="V879" s="59">
        <f t="shared" si="797"/>
        <v>0</v>
      </c>
      <c r="W879" s="59">
        <f t="shared" si="797"/>
        <v>0</v>
      </c>
      <c r="X879" s="59">
        <f t="shared" si="797"/>
        <v>0</v>
      </c>
      <c r="Y879" s="59">
        <f t="shared" si="797"/>
        <v>0</v>
      </c>
      <c r="Z879" s="59">
        <f t="shared" si="797"/>
        <v>0</v>
      </c>
      <c r="AA879" s="59">
        <f t="shared" si="797"/>
        <v>0</v>
      </c>
      <c r="AB879" s="59">
        <f t="shared" ref="AB879:AE879" si="798">IF(AND($D879="prace rozwojowe",LataProjekcji&lt;=Koniec_PR,Modul_badawczo_rozwojowy=tak),ROUND(AB546,0),0)</f>
        <v>0</v>
      </c>
      <c r="AC879" s="59">
        <f t="shared" si="798"/>
        <v>0</v>
      </c>
      <c r="AD879" s="59">
        <f t="shared" si="798"/>
        <v>0</v>
      </c>
      <c r="AE879" s="59">
        <f t="shared" si="798"/>
        <v>0</v>
      </c>
    </row>
    <row r="880" spans="2:31" hidden="1">
      <c r="B880" s="58" t="str">
        <f t="shared" si="746"/>
        <v/>
      </c>
      <c r="C880" s="58" t="str">
        <f t="shared" si="746"/>
        <v/>
      </c>
      <c r="D880" s="58" t="str">
        <f t="shared" si="746"/>
        <v/>
      </c>
      <c r="E880" s="58"/>
      <c r="F880" s="58"/>
      <c r="G880" s="58"/>
      <c r="H880" s="58"/>
      <c r="I880" s="58"/>
      <c r="J880" s="59">
        <f t="shared" ref="J880:AA880" si="799">IF(AND($D880="prace rozwojowe",LataProjekcji&lt;=Koniec_PR,Modul_badawczo_rozwojowy=tak),ROUND(J547,0),0)</f>
        <v>0</v>
      </c>
      <c r="K880" s="59">
        <f t="shared" si="799"/>
        <v>0</v>
      </c>
      <c r="L880" s="59">
        <f t="shared" si="799"/>
        <v>0</v>
      </c>
      <c r="M880" s="59">
        <f t="shared" si="799"/>
        <v>0</v>
      </c>
      <c r="N880" s="59">
        <f t="shared" si="799"/>
        <v>0</v>
      </c>
      <c r="O880" s="59">
        <f t="shared" si="799"/>
        <v>0</v>
      </c>
      <c r="P880" s="59">
        <f t="shared" si="799"/>
        <v>0</v>
      </c>
      <c r="Q880" s="59">
        <f t="shared" si="799"/>
        <v>0</v>
      </c>
      <c r="R880" s="59">
        <f t="shared" si="799"/>
        <v>0</v>
      </c>
      <c r="S880" s="59">
        <f t="shared" si="799"/>
        <v>0</v>
      </c>
      <c r="T880" s="59">
        <f t="shared" si="799"/>
        <v>0</v>
      </c>
      <c r="U880" s="59">
        <f t="shared" si="799"/>
        <v>0</v>
      </c>
      <c r="V880" s="59">
        <f t="shared" si="799"/>
        <v>0</v>
      </c>
      <c r="W880" s="59">
        <f t="shared" si="799"/>
        <v>0</v>
      </c>
      <c r="X880" s="59">
        <f t="shared" si="799"/>
        <v>0</v>
      </c>
      <c r="Y880" s="59">
        <f t="shared" si="799"/>
        <v>0</v>
      </c>
      <c r="Z880" s="59">
        <f t="shared" si="799"/>
        <v>0</v>
      </c>
      <c r="AA880" s="59">
        <f t="shared" si="799"/>
        <v>0</v>
      </c>
      <c r="AB880" s="59">
        <f t="shared" ref="AB880:AE880" si="800">IF(AND($D880="prace rozwojowe",LataProjekcji&lt;=Koniec_PR,Modul_badawczo_rozwojowy=tak),ROUND(AB547,0),0)</f>
        <v>0</v>
      </c>
      <c r="AC880" s="59">
        <f t="shared" si="800"/>
        <v>0</v>
      </c>
      <c r="AD880" s="59">
        <f t="shared" si="800"/>
        <v>0</v>
      </c>
      <c r="AE880" s="59">
        <f t="shared" si="800"/>
        <v>0</v>
      </c>
    </row>
    <row r="881" spans="2:31" hidden="1">
      <c r="B881" s="58" t="str">
        <f t="shared" si="746"/>
        <v/>
      </c>
      <c r="C881" s="58" t="str">
        <f t="shared" si="746"/>
        <v/>
      </c>
      <c r="D881" s="58" t="str">
        <f t="shared" si="746"/>
        <v/>
      </c>
      <c r="E881" s="58"/>
      <c r="F881" s="58"/>
      <c r="G881" s="58"/>
      <c r="H881" s="58"/>
      <c r="I881" s="58"/>
      <c r="J881" s="59">
        <f t="shared" ref="J881:AA881" si="801">IF(AND($D881="prace rozwojowe",LataProjekcji&lt;=Koniec_PR,Modul_badawczo_rozwojowy=tak),ROUND(J548,0),0)</f>
        <v>0</v>
      </c>
      <c r="K881" s="59">
        <f t="shared" si="801"/>
        <v>0</v>
      </c>
      <c r="L881" s="59">
        <f t="shared" si="801"/>
        <v>0</v>
      </c>
      <c r="M881" s="59">
        <f t="shared" si="801"/>
        <v>0</v>
      </c>
      <c r="N881" s="59">
        <f t="shared" si="801"/>
        <v>0</v>
      </c>
      <c r="O881" s="59">
        <f t="shared" si="801"/>
        <v>0</v>
      </c>
      <c r="P881" s="59">
        <f t="shared" si="801"/>
        <v>0</v>
      </c>
      <c r="Q881" s="59">
        <f t="shared" si="801"/>
        <v>0</v>
      </c>
      <c r="R881" s="59">
        <f t="shared" si="801"/>
        <v>0</v>
      </c>
      <c r="S881" s="59">
        <f t="shared" si="801"/>
        <v>0</v>
      </c>
      <c r="T881" s="59">
        <f t="shared" si="801"/>
        <v>0</v>
      </c>
      <c r="U881" s="59">
        <f t="shared" si="801"/>
        <v>0</v>
      </c>
      <c r="V881" s="59">
        <f t="shared" si="801"/>
        <v>0</v>
      </c>
      <c r="W881" s="59">
        <f t="shared" si="801"/>
        <v>0</v>
      </c>
      <c r="X881" s="59">
        <f t="shared" si="801"/>
        <v>0</v>
      </c>
      <c r="Y881" s="59">
        <f t="shared" si="801"/>
        <v>0</v>
      </c>
      <c r="Z881" s="59">
        <f t="shared" si="801"/>
        <v>0</v>
      </c>
      <c r="AA881" s="59">
        <f t="shared" si="801"/>
        <v>0</v>
      </c>
      <c r="AB881" s="59">
        <f t="shared" ref="AB881:AE881" si="802">IF(AND($D881="prace rozwojowe",LataProjekcji&lt;=Koniec_PR,Modul_badawczo_rozwojowy=tak),ROUND(AB548,0),0)</f>
        <v>0</v>
      </c>
      <c r="AC881" s="59">
        <f t="shared" si="802"/>
        <v>0</v>
      </c>
      <c r="AD881" s="59">
        <f t="shared" si="802"/>
        <v>0</v>
      </c>
      <c r="AE881" s="59">
        <f t="shared" si="802"/>
        <v>0</v>
      </c>
    </row>
    <row r="882" spans="2:31" hidden="1">
      <c r="B882" s="58" t="str">
        <f t="shared" si="746"/>
        <v/>
      </c>
      <c r="C882" s="58" t="str">
        <f t="shared" si="746"/>
        <v/>
      </c>
      <c r="D882" s="58" t="str">
        <f t="shared" si="746"/>
        <v/>
      </c>
      <c r="E882" s="58"/>
      <c r="F882" s="58"/>
      <c r="G882" s="58"/>
      <c r="H882" s="58"/>
      <c r="I882" s="58"/>
      <c r="J882" s="59">
        <f t="shared" ref="J882:AA882" si="803">IF(AND($D882="prace rozwojowe",LataProjekcji&lt;=Koniec_PR,Modul_badawczo_rozwojowy=tak),ROUND(J549,0),0)</f>
        <v>0</v>
      </c>
      <c r="K882" s="59">
        <f t="shared" si="803"/>
        <v>0</v>
      </c>
      <c r="L882" s="59">
        <f t="shared" si="803"/>
        <v>0</v>
      </c>
      <c r="M882" s="59">
        <f t="shared" si="803"/>
        <v>0</v>
      </c>
      <c r="N882" s="59">
        <f t="shared" si="803"/>
        <v>0</v>
      </c>
      <c r="O882" s="59">
        <f t="shared" si="803"/>
        <v>0</v>
      </c>
      <c r="P882" s="59">
        <f t="shared" si="803"/>
        <v>0</v>
      </c>
      <c r="Q882" s="59">
        <f t="shared" si="803"/>
        <v>0</v>
      </c>
      <c r="R882" s="59">
        <f t="shared" si="803"/>
        <v>0</v>
      </c>
      <c r="S882" s="59">
        <f t="shared" si="803"/>
        <v>0</v>
      </c>
      <c r="T882" s="59">
        <f t="shared" si="803"/>
        <v>0</v>
      </c>
      <c r="U882" s="59">
        <f t="shared" si="803"/>
        <v>0</v>
      </c>
      <c r="V882" s="59">
        <f t="shared" si="803"/>
        <v>0</v>
      </c>
      <c r="W882" s="59">
        <f t="shared" si="803"/>
        <v>0</v>
      </c>
      <c r="X882" s="59">
        <f t="shared" si="803"/>
        <v>0</v>
      </c>
      <c r="Y882" s="59">
        <f t="shared" si="803"/>
        <v>0</v>
      </c>
      <c r="Z882" s="59">
        <f t="shared" si="803"/>
        <v>0</v>
      </c>
      <c r="AA882" s="59">
        <f t="shared" si="803"/>
        <v>0</v>
      </c>
      <c r="AB882" s="59">
        <f t="shared" ref="AB882:AE882" si="804">IF(AND($D882="prace rozwojowe",LataProjekcji&lt;=Koniec_PR,Modul_badawczo_rozwojowy=tak),ROUND(AB549,0),0)</f>
        <v>0</v>
      </c>
      <c r="AC882" s="59">
        <f t="shared" si="804"/>
        <v>0</v>
      </c>
      <c r="AD882" s="59">
        <f t="shared" si="804"/>
        <v>0</v>
      </c>
      <c r="AE882" s="59">
        <f t="shared" si="804"/>
        <v>0</v>
      </c>
    </row>
    <row r="883" spans="2:31" hidden="1">
      <c r="B883" s="58" t="str">
        <f t="shared" si="746"/>
        <v/>
      </c>
      <c r="C883" s="58" t="str">
        <f t="shared" si="746"/>
        <v/>
      </c>
      <c r="D883" s="58" t="str">
        <f t="shared" si="746"/>
        <v/>
      </c>
      <c r="E883" s="58"/>
      <c r="F883" s="58"/>
      <c r="G883" s="58"/>
      <c r="H883" s="58"/>
      <c r="I883" s="58"/>
      <c r="J883" s="59">
        <f t="shared" ref="J883:AA883" si="805">IF(AND($D883="prace rozwojowe",LataProjekcji&lt;=Koniec_PR,Modul_badawczo_rozwojowy=tak),ROUND(J550,0),0)</f>
        <v>0</v>
      </c>
      <c r="K883" s="59">
        <f t="shared" si="805"/>
        <v>0</v>
      </c>
      <c r="L883" s="59">
        <f t="shared" si="805"/>
        <v>0</v>
      </c>
      <c r="M883" s="59">
        <f t="shared" si="805"/>
        <v>0</v>
      </c>
      <c r="N883" s="59">
        <f t="shared" si="805"/>
        <v>0</v>
      </c>
      <c r="O883" s="59">
        <f t="shared" si="805"/>
        <v>0</v>
      </c>
      <c r="P883" s="59">
        <f t="shared" si="805"/>
        <v>0</v>
      </c>
      <c r="Q883" s="59">
        <f t="shared" si="805"/>
        <v>0</v>
      </c>
      <c r="R883" s="59">
        <f t="shared" si="805"/>
        <v>0</v>
      </c>
      <c r="S883" s="59">
        <f t="shared" si="805"/>
        <v>0</v>
      </c>
      <c r="T883" s="59">
        <f t="shared" si="805"/>
        <v>0</v>
      </c>
      <c r="U883" s="59">
        <f t="shared" si="805"/>
        <v>0</v>
      </c>
      <c r="V883" s="59">
        <f t="shared" si="805"/>
        <v>0</v>
      </c>
      <c r="W883" s="59">
        <f t="shared" si="805"/>
        <v>0</v>
      </c>
      <c r="X883" s="59">
        <f t="shared" si="805"/>
        <v>0</v>
      </c>
      <c r="Y883" s="59">
        <f t="shared" si="805"/>
        <v>0</v>
      </c>
      <c r="Z883" s="59">
        <f t="shared" si="805"/>
        <v>0</v>
      </c>
      <c r="AA883" s="59">
        <f t="shared" si="805"/>
        <v>0</v>
      </c>
      <c r="AB883" s="59">
        <f t="shared" ref="AB883:AE883" si="806">IF(AND($D883="prace rozwojowe",LataProjekcji&lt;=Koniec_PR,Modul_badawczo_rozwojowy=tak),ROUND(AB550,0),0)</f>
        <v>0</v>
      </c>
      <c r="AC883" s="59">
        <f t="shared" si="806"/>
        <v>0</v>
      </c>
      <c r="AD883" s="59">
        <f t="shared" si="806"/>
        <v>0</v>
      </c>
      <c r="AE883" s="59">
        <f t="shared" si="806"/>
        <v>0</v>
      </c>
    </row>
    <row r="884" spans="2:31" hidden="1">
      <c r="B884" s="20" t="s">
        <v>331</v>
      </c>
      <c r="C884" s="79"/>
      <c r="D884" s="21"/>
      <c r="E884" s="21"/>
      <c r="F884" s="21"/>
      <c r="G884" s="21"/>
      <c r="H884" s="21"/>
      <c r="I884" s="21"/>
      <c r="J884" s="60">
        <f>ROUND(SUM(J854:J883),0)</f>
        <v>0</v>
      </c>
      <c r="K884" s="60">
        <f t="shared" ref="K884:V884" si="807">ROUND(SUM(K854:K883),0)</f>
        <v>0</v>
      </c>
      <c r="L884" s="60">
        <f t="shared" si="807"/>
        <v>0</v>
      </c>
      <c r="M884" s="60">
        <f t="shared" si="807"/>
        <v>0</v>
      </c>
      <c r="N884" s="60">
        <f t="shared" si="807"/>
        <v>0</v>
      </c>
      <c r="O884" s="60">
        <f t="shared" si="807"/>
        <v>0</v>
      </c>
      <c r="P884" s="60">
        <f t="shared" si="807"/>
        <v>0</v>
      </c>
      <c r="Q884" s="60">
        <f t="shared" si="807"/>
        <v>0</v>
      </c>
      <c r="R884" s="60">
        <f t="shared" si="807"/>
        <v>0</v>
      </c>
      <c r="S884" s="60">
        <f t="shared" si="807"/>
        <v>0</v>
      </c>
      <c r="T884" s="60">
        <f t="shared" si="807"/>
        <v>0</v>
      </c>
      <c r="U884" s="60">
        <f t="shared" si="807"/>
        <v>0</v>
      </c>
      <c r="V884" s="60">
        <f t="shared" si="807"/>
        <v>0</v>
      </c>
      <c r="W884" s="60">
        <f>ROUND(SUM(W854:W883),0)</f>
        <v>0</v>
      </c>
      <c r="X884" s="60">
        <f t="shared" ref="X884:AA884" si="808">ROUND(SUM(X854:X883),0)</f>
        <v>0</v>
      </c>
      <c r="Y884" s="60">
        <f t="shared" si="808"/>
        <v>0</v>
      </c>
      <c r="Z884" s="60">
        <f t="shared" si="808"/>
        <v>0</v>
      </c>
      <c r="AA884" s="60">
        <f t="shared" si="808"/>
        <v>0</v>
      </c>
      <c r="AB884" s="60">
        <f t="shared" ref="AB884:AE884" si="809">ROUND(SUM(AB854:AB883),0)</f>
        <v>0</v>
      </c>
      <c r="AC884" s="60">
        <f t="shared" si="809"/>
        <v>0</v>
      </c>
      <c r="AD884" s="60">
        <f t="shared" si="809"/>
        <v>0</v>
      </c>
      <c r="AE884" s="60">
        <f t="shared" si="809"/>
        <v>0</v>
      </c>
    </row>
    <row r="885" spans="2:31" hidden="1">
      <c r="B885" s="21"/>
      <c r="C885" s="79"/>
      <c r="D885" s="21"/>
      <c r="E885" s="21"/>
      <c r="F885" s="21"/>
      <c r="G885" s="21"/>
      <c r="H885" s="21"/>
      <c r="I885" s="21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</row>
    <row r="886" spans="2:31" hidden="1">
      <c r="B886" s="21"/>
      <c r="C886" s="79"/>
      <c r="D886" s="21"/>
      <c r="E886" s="21"/>
      <c r="F886" s="21"/>
      <c r="G886" s="21"/>
      <c r="H886" s="21"/>
      <c r="I886" s="21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</row>
    <row r="887" spans="2:31" hidden="1">
      <c r="B887" s="20" t="s">
        <v>315</v>
      </c>
      <c r="C887" s="81" t="s">
        <v>317</v>
      </c>
      <c r="D887" s="20" t="s">
        <v>318</v>
      </c>
      <c r="E887" s="21"/>
      <c r="F887" s="21"/>
      <c r="G887" s="21"/>
      <c r="H887" s="21"/>
      <c r="I887" s="21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</row>
    <row r="888" spans="2:31" hidden="1">
      <c r="B888" s="58" t="str">
        <f>IF(ISBLANK(Przychody!B202),"",Przychody!B202)</f>
        <v/>
      </c>
      <c r="C888" s="80"/>
      <c r="D888" s="58"/>
      <c r="E888" s="58"/>
      <c r="F888" s="58"/>
      <c r="G888" s="58"/>
      <c r="H888" s="58"/>
      <c r="I888" s="58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</row>
    <row r="889" spans="2:31" hidden="1">
      <c r="B889" s="58" t="str">
        <f>IF(ISBLANK(Przychody!B203),"",Przychody!B203)</f>
        <v/>
      </c>
      <c r="C889" s="80"/>
      <c r="D889" s="58"/>
      <c r="E889" s="58"/>
      <c r="F889" s="58"/>
      <c r="G889" s="58"/>
      <c r="H889" s="58"/>
      <c r="I889" s="58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</row>
    <row r="890" spans="2:31" hidden="1">
      <c r="B890" s="58" t="str">
        <f>IF(ISBLANK(Przychody!B204),"",Przychody!B204)</f>
        <v/>
      </c>
      <c r="C890" s="80"/>
      <c r="D890" s="58"/>
      <c r="E890" s="58"/>
      <c r="F890" s="58"/>
      <c r="G890" s="58"/>
      <c r="H890" s="58"/>
      <c r="I890" s="58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</row>
    <row r="891" spans="2:31" hidden="1">
      <c r="B891" s="58" t="str">
        <f>IF(ISBLANK(Przychody!B205),"",Przychody!B205)</f>
        <v/>
      </c>
      <c r="C891" s="80"/>
      <c r="D891" s="58"/>
      <c r="E891" s="58"/>
      <c r="F891" s="58"/>
      <c r="G891" s="58"/>
      <c r="H891" s="58"/>
      <c r="I891" s="58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</row>
    <row r="892" spans="2:31" hidden="1">
      <c r="B892" s="58" t="str">
        <f>IF(ISBLANK(Przychody!B206),"",Przychody!B206)</f>
        <v/>
      </c>
      <c r="C892" s="80"/>
      <c r="D892" s="58"/>
      <c r="E892" s="58"/>
      <c r="F892" s="58"/>
      <c r="G892" s="58"/>
      <c r="H892" s="58"/>
      <c r="I892" s="58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</row>
    <row r="893" spans="2:31" hidden="1">
      <c r="B893" s="20" t="s">
        <v>263</v>
      </c>
      <c r="C893" s="79"/>
      <c r="D893" s="21"/>
      <c r="E893" s="21"/>
      <c r="F893" s="21"/>
      <c r="G893" s="21"/>
      <c r="H893" s="21"/>
      <c r="I893" s="21"/>
      <c r="J893" s="60">
        <f>ROUND(SUM(J888:J892),0)</f>
        <v>0</v>
      </c>
      <c r="K893" s="60">
        <f t="shared" ref="K893:V893" si="810">ROUND(SUM(K888:K892),0)</f>
        <v>0</v>
      </c>
      <c r="L893" s="60">
        <f t="shared" si="810"/>
        <v>0</v>
      </c>
      <c r="M893" s="60">
        <f t="shared" si="810"/>
        <v>0</v>
      </c>
      <c r="N893" s="60">
        <f t="shared" si="810"/>
        <v>0</v>
      </c>
      <c r="O893" s="60">
        <f t="shared" si="810"/>
        <v>0</v>
      </c>
      <c r="P893" s="60">
        <f t="shared" si="810"/>
        <v>0</v>
      </c>
      <c r="Q893" s="60">
        <f t="shared" si="810"/>
        <v>0</v>
      </c>
      <c r="R893" s="60">
        <f t="shared" si="810"/>
        <v>0</v>
      </c>
      <c r="S893" s="60">
        <f t="shared" si="810"/>
        <v>0</v>
      </c>
      <c r="T893" s="60">
        <f t="shared" si="810"/>
        <v>0</v>
      </c>
      <c r="U893" s="60">
        <f t="shared" si="810"/>
        <v>0</v>
      </c>
      <c r="V893" s="60">
        <f t="shared" si="810"/>
        <v>0</v>
      </c>
      <c r="W893" s="60">
        <f>ROUND(SUM(W888:W892),0)</f>
        <v>0</v>
      </c>
      <c r="X893" s="60">
        <f t="shared" ref="X893:AA893" si="811">ROUND(SUM(X888:X892),0)</f>
        <v>0</v>
      </c>
      <c r="Y893" s="60">
        <f t="shared" si="811"/>
        <v>0</v>
      </c>
      <c r="Z893" s="60">
        <f t="shared" si="811"/>
        <v>0</v>
      </c>
      <c r="AA893" s="60">
        <f t="shared" si="811"/>
        <v>0</v>
      </c>
      <c r="AB893" s="60">
        <f t="shared" ref="AB893:AE893" si="812">ROUND(SUM(AB888:AB892),0)</f>
        <v>0</v>
      </c>
      <c r="AC893" s="60">
        <f t="shared" si="812"/>
        <v>0</v>
      </c>
      <c r="AD893" s="60">
        <f t="shared" si="812"/>
        <v>0</v>
      </c>
      <c r="AE893" s="60">
        <f t="shared" si="812"/>
        <v>0</v>
      </c>
    </row>
    <row r="894" spans="2:31" hidden="1">
      <c r="B894" s="21"/>
      <c r="C894" s="79"/>
      <c r="D894" s="21"/>
      <c r="E894" s="21"/>
      <c r="F894" s="21"/>
      <c r="G894" s="21"/>
      <c r="H894" s="21"/>
      <c r="I894" s="21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</row>
    <row r="895" spans="2:31" hidden="1">
      <c r="B895" s="21"/>
      <c r="C895" s="79"/>
      <c r="D895" s="21"/>
      <c r="E895" s="21"/>
      <c r="F895" s="21"/>
      <c r="G895" s="21"/>
      <c r="H895" s="21"/>
      <c r="I895" s="21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</row>
    <row r="896" spans="2:31" hidden="1">
      <c r="B896" s="20" t="s">
        <v>306</v>
      </c>
      <c r="C896" s="81" t="s">
        <v>317</v>
      </c>
      <c r="D896" s="20" t="s">
        <v>318</v>
      </c>
      <c r="E896" s="21"/>
      <c r="F896" s="21"/>
      <c r="G896" s="21"/>
      <c r="H896" s="21"/>
      <c r="I896" s="21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</row>
    <row r="897" spans="2:31" hidden="1">
      <c r="B897" s="58" t="str">
        <f t="shared" ref="B897:D901" si="813">IF(ISBLANK(B586),"",B586)</f>
        <v/>
      </c>
      <c r="C897" s="58" t="str">
        <f t="shared" si="813"/>
        <v/>
      </c>
      <c r="D897" s="58" t="str">
        <f t="shared" si="813"/>
        <v/>
      </c>
      <c r="E897" s="58"/>
      <c r="F897" s="58"/>
      <c r="G897" s="58"/>
      <c r="H897" s="58"/>
      <c r="I897" s="58" t="s">
        <v>705</v>
      </c>
      <c r="J897" s="59">
        <f t="shared" ref="J897:AA897" si="814">IF(AND($D897="prace rozwojowe",LataProjekcji&lt;=Koniec_PR,Modul_badawczo_rozwojowy=tak),ROUND(J586,0),0)</f>
        <v>0</v>
      </c>
      <c r="K897" s="59">
        <f t="shared" si="814"/>
        <v>0</v>
      </c>
      <c r="L897" s="59">
        <f t="shared" si="814"/>
        <v>0</v>
      </c>
      <c r="M897" s="59">
        <f t="shared" si="814"/>
        <v>0</v>
      </c>
      <c r="N897" s="59">
        <f t="shared" si="814"/>
        <v>0</v>
      </c>
      <c r="O897" s="59">
        <f t="shared" si="814"/>
        <v>0</v>
      </c>
      <c r="P897" s="59">
        <f t="shared" si="814"/>
        <v>0</v>
      </c>
      <c r="Q897" s="59">
        <f t="shared" si="814"/>
        <v>0</v>
      </c>
      <c r="R897" s="59">
        <f t="shared" si="814"/>
        <v>0</v>
      </c>
      <c r="S897" s="59">
        <f t="shared" si="814"/>
        <v>0</v>
      </c>
      <c r="T897" s="59">
        <f t="shared" si="814"/>
        <v>0</v>
      </c>
      <c r="U897" s="59">
        <f t="shared" si="814"/>
        <v>0</v>
      </c>
      <c r="V897" s="59">
        <f t="shared" si="814"/>
        <v>0</v>
      </c>
      <c r="W897" s="59">
        <f t="shared" si="814"/>
        <v>0</v>
      </c>
      <c r="X897" s="59">
        <f t="shared" si="814"/>
        <v>0</v>
      </c>
      <c r="Y897" s="59">
        <f t="shared" si="814"/>
        <v>0</v>
      </c>
      <c r="Z897" s="59">
        <f t="shared" si="814"/>
        <v>0</v>
      </c>
      <c r="AA897" s="59">
        <f t="shared" si="814"/>
        <v>0</v>
      </c>
      <c r="AB897" s="59">
        <f t="shared" ref="AB897:AE897" si="815">IF(AND($D897="prace rozwojowe",LataProjekcji&lt;=Koniec_PR,Modul_badawczo_rozwojowy=tak),ROUND(AB586,0),0)</f>
        <v>0</v>
      </c>
      <c r="AC897" s="59">
        <f t="shared" si="815"/>
        <v>0</v>
      </c>
      <c r="AD897" s="59">
        <f t="shared" si="815"/>
        <v>0</v>
      </c>
      <c r="AE897" s="59">
        <f t="shared" si="815"/>
        <v>0</v>
      </c>
    </row>
    <row r="898" spans="2:31" hidden="1">
      <c r="B898" s="58" t="str">
        <f t="shared" si="813"/>
        <v/>
      </c>
      <c r="C898" s="58" t="str">
        <f t="shared" si="813"/>
        <v/>
      </c>
      <c r="D898" s="58" t="str">
        <f t="shared" si="813"/>
        <v/>
      </c>
      <c r="E898" s="58"/>
      <c r="F898" s="58"/>
      <c r="G898" s="58"/>
      <c r="H898" s="58"/>
      <c r="I898" s="58"/>
      <c r="J898" s="59">
        <f t="shared" ref="J898:AA898" si="816">IF(AND($D898="prace rozwojowe",LataProjekcji&lt;=Koniec_PR,Modul_badawczo_rozwojowy=tak),ROUND(J587,0),0)</f>
        <v>0</v>
      </c>
      <c r="K898" s="59">
        <f t="shared" si="816"/>
        <v>0</v>
      </c>
      <c r="L898" s="59">
        <f t="shared" si="816"/>
        <v>0</v>
      </c>
      <c r="M898" s="59">
        <f t="shared" si="816"/>
        <v>0</v>
      </c>
      <c r="N898" s="59">
        <f t="shared" si="816"/>
        <v>0</v>
      </c>
      <c r="O898" s="59">
        <f t="shared" si="816"/>
        <v>0</v>
      </c>
      <c r="P898" s="59">
        <f t="shared" si="816"/>
        <v>0</v>
      </c>
      <c r="Q898" s="59">
        <f t="shared" si="816"/>
        <v>0</v>
      </c>
      <c r="R898" s="59">
        <f t="shared" si="816"/>
        <v>0</v>
      </c>
      <c r="S898" s="59">
        <f t="shared" si="816"/>
        <v>0</v>
      </c>
      <c r="T898" s="59">
        <f t="shared" si="816"/>
        <v>0</v>
      </c>
      <c r="U898" s="59">
        <f t="shared" si="816"/>
        <v>0</v>
      </c>
      <c r="V898" s="59">
        <f t="shared" si="816"/>
        <v>0</v>
      </c>
      <c r="W898" s="59">
        <f t="shared" si="816"/>
        <v>0</v>
      </c>
      <c r="X898" s="59">
        <f t="shared" si="816"/>
        <v>0</v>
      </c>
      <c r="Y898" s="59">
        <f t="shared" si="816"/>
        <v>0</v>
      </c>
      <c r="Z898" s="59">
        <f t="shared" si="816"/>
        <v>0</v>
      </c>
      <c r="AA898" s="59">
        <f t="shared" si="816"/>
        <v>0</v>
      </c>
      <c r="AB898" s="59">
        <f t="shared" ref="AB898:AE898" si="817">IF(AND($D898="prace rozwojowe",LataProjekcji&lt;=Koniec_PR,Modul_badawczo_rozwojowy=tak),ROUND(AB587,0),0)</f>
        <v>0</v>
      </c>
      <c r="AC898" s="59">
        <f t="shared" si="817"/>
        <v>0</v>
      </c>
      <c r="AD898" s="59">
        <f t="shared" si="817"/>
        <v>0</v>
      </c>
      <c r="AE898" s="59">
        <f t="shared" si="817"/>
        <v>0</v>
      </c>
    </row>
    <row r="899" spans="2:31" hidden="1">
      <c r="B899" s="58" t="str">
        <f t="shared" si="813"/>
        <v/>
      </c>
      <c r="C899" s="58" t="str">
        <f t="shared" si="813"/>
        <v/>
      </c>
      <c r="D899" s="58" t="str">
        <f t="shared" si="813"/>
        <v/>
      </c>
      <c r="E899" s="58"/>
      <c r="F899" s="58"/>
      <c r="G899" s="58"/>
      <c r="H899" s="58"/>
      <c r="I899" s="58"/>
      <c r="J899" s="59">
        <f t="shared" ref="J899:AA899" si="818">IF(AND($D899="prace rozwojowe",LataProjekcji&lt;=Koniec_PR,Modul_badawczo_rozwojowy=tak),ROUND(J588,0),0)</f>
        <v>0</v>
      </c>
      <c r="K899" s="59">
        <f t="shared" si="818"/>
        <v>0</v>
      </c>
      <c r="L899" s="59">
        <f t="shared" si="818"/>
        <v>0</v>
      </c>
      <c r="M899" s="59">
        <f t="shared" si="818"/>
        <v>0</v>
      </c>
      <c r="N899" s="59">
        <f t="shared" si="818"/>
        <v>0</v>
      </c>
      <c r="O899" s="59">
        <f t="shared" si="818"/>
        <v>0</v>
      </c>
      <c r="P899" s="59">
        <f t="shared" si="818"/>
        <v>0</v>
      </c>
      <c r="Q899" s="59">
        <f t="shared" si="818"/>
        <v>0</v>
      </c>
      <c r="R899" s="59">
        <f t="shared" si="818"/>
        <v>0</v>
      </c>
      <c r="S899" s="59">
        <f t="shared" si="818"/>
        <v>0</v>
      </c>
      <c r="T899" s="59">
        <f t="shared" si="818"/>
        <v>0</v>
      </c>
      <c r="U899" s="59">
        <f t="shared" si="818"/>
        <v>0</v>
      </c>
      <c r="V899" s="59">
        <f t="shared" si="818"/>
        <v>0</v>
      </c>
      <c r="W899" s="59">
        <f t="shared" si="818"/>
        <v>0</v>
      </c>
      <c r="X899" s="59">
        <f t="shared" si="818"/>
        <v>0</v>
      </c>
      <c r="Y899" s="59">
        <f t="shared" si="818"/>
        <v>0</v>
      </c>
      <c r="Z899" s="59">
        <f t="shared" si="818"/>
        <v>0</v>
      </c>
      <c r="AA899" s="59">
        <f t="shared" si="818"/>
        <v>0</v>
      </c>
      <c r="AB899" s="59">
        <f t="shared" ref="AB899:AE899" si="819">IF(AND($D899="prace rozwojowe",LataProjekcji&lt;=Koniec_PR,Modul_badawczo_rozwojowy=tak),ROUND(AB588,0),0)</f>
        <v>0</v>
      </c>
      <c r="AC899" s="59">
        <f t="shared" si="819"/>
        <v>0</v>
      </c>
      <c r="AD899" s="59">
        <f t="shared" si="819"/>
        <v>0</v>
      </c>
      <c r="AE899" s="59">
        <f t="shared" si="819"/>
        <v>0</v>
      </c>
    </row>
    <row r="900" spans="2:31" hidden="1">
      <c r="B900" s="58" t="str">
        <f t="shared" si="813"/>
        <v/>
      </c>
      <c r="C900" s="58" t="str">
        <f t="shared" si="813"/>
        <v/>
      </c>
      <c r="D900" s="58" t="str">
        <f t="shared" si="813"/>
        <v/>
      </c>
      <c r="E900" s="58"/>
      <c r="F900" s="58"/>
      <c r="G900" s="58"/>
      <c r="H900" s="58"/>
      <c r="I900" s="58"/>
      <c r="J900" s="59">
        <f t="shared" ref="J900:AA900" si="820">IF(AND($D900="prace rozwojowe",LataProjekcji&lt;=Koniec_PR,Modul_badawczo_rozwojowy=tak),ROUND(J589,0),0)</f>
        <v>0</v>
      </c>
      <c r="K900" s="59">
        <f t="shared" si="820"/>
        <v>0</v>
      </c>
      <c r="L900" s="59">
        <f t="shared" si="820"/>
        <v>0</v>
      </c>
      <c r="M900" s="59">
        <f t="shared" si="820"/>
        <v>0</v>
      </c>
      <c r="N900" s="59">
        <f t="shared" si="820"/>
        <v>0</v>
      </c>
      <c r="O900" s="59">
        <f t="shared" si="820"/>
        <v>0</v>
      </c>
      <c r="P900" s="59">
        <f t="shared" si="820"/>
        <v>0</v>
      </c>
      <c r="Q900" s="59">
        <f t="shared" si="820"/>
        <v>0</v>
      </c>
      <c r="R900" s="59">
        <f t="shared" si="820"/>
        <v>0</v>
      </c>
      <c r="S900" s="59">
        <f t="shared" si="820"/>
        <v>0</v>
      </c>
      <c r="T900" s="59">
        <f t="shared" si="820"/>
        <v>0</v>
      </c>
      <c r="U900" s="59">
        <f t="shared" si="820"/>
        <v>0</v>
      </c>
      <c r="V900" s="59">
        <f t="shared" si="820"/>
        <v>0</v>
      </c>
      <c r="W900" s="59">
        <f t="shared" si="820"/>
        <v>0</v>
      </c>
      <c r="X900" s="59">
        <f t="shared" si="820"/>
        <v>0</v>
      </c>
      <c r="Y900" s="59">
        <f t="shared" si="820"/>
        <v>0</v>
      </c>
      <c r="Z900" s="59">
        <f t="shared" si="820"/>
        <v>0</v>
      </c>
      <c r="AA900" s="59">
        <f t="shared" si="820"/>
        <v>0</v>
      </c>
      <c r="AB900" s="59">
        <f t="shared" ref="AB900:AE900" si="821">IF(AND($D900="prace rozwojowe",LataProjekcji&lt;=Koniec_PR,Modul_badawczo_rozwojowy=tak),ROUND(AB589,0),0)</f>
        <v>0</v>
      </c>
      <c r="AC900" s="59">
        <f t="shared" si="821"/>
        <v>0</v>
      </c>
      <c r="AD900" s="59">
        <f t="shared" si="821"/>
        <v>0</v>
      </c>
      <c r="AE900" s="59">
        <f t="shared" si="821"/>
        <v>0</v>
      </c>
    </row>
    <row r="901" spans="2:31" hidden="1">
      <c r="B901" s="58" t="str">
        <f t="shared" si="813"/>
        <v/>
      </c>
      <c r="C901" s="58" t="str">
        <f t="shared" si="813"/>
        <v/>
      </c>
      <c r="D901" s="58" t="str">
        <f t="shared" si="813"/>
        <v/>
      </c>
      <c r="E901" s="58"/>
      <c r="F901" s="58"/>
      <c r="G901" s="58"/>
      <c r="H901" s="58"/>
      <c r="I901" s="58"/>
      <c r="J901" s="59">
        <f t="shared" ref="J901:AA901" si="822">IF(AND($D901="prace rozwojowe",LataProjekcji&lt;=Koniec_PR,Modul_badawczo_rozwojowy=tak),ROUND(J590,0),0)</f>
        <v>0</v>
      </c>
      <c r="K901" s="59">
        <f t="shared" si="822"/>
        <v>0</v>
      </c>
      <c r="L901" s="59">
        <f t="shared" si="822"/>
        <v>0</v>
      </c>
      <c r="M901" s="59">
        <f t="shared" si="822"/>
        <v>0</v>
      </c>
      <c r="N901" s="59">
        <f t="shared" si="822"/>
        <v>0</v>
      </c>
      <c r="O901" s="59">
        <f t="shared" si="822"/>
        <v>0</v>
      </c>
      <c r="P901" s="59">
        <f t="shared" si="822"/>
        <v>0</v>
      </c>
      <c r="Q901" s="59">
        <f t="shared" si="822"/>
        <v>0</v>
      </c>
      <c r="R901" s="59">
        <f t="shared" si="822"/>
        <v>0</v>
      </c>
      <c r="S901" s="59">
        <f t="shared" si="822"/>
        <v>0</v>
      </c>
      <c r="T901" s="59">
        <f t="shared" si="822"/>
        <v>0</v>
      </c>
      <c r="U901" s="59">
        <f t="shared" si="822"/>
        <v>0</v>
      </c>
      <c r="V901" s="59">
        <f t="shared" si="822"/>
        <v>0</v>
      </c>
      <c r="W901" s="59">
        <f t="shared" si="822"/>
        <v>0</v>
      </c>
      <c r="X901" s="59">
        <f t="shared" si="822"/>
        <v>0</v>
      </c>
      <c r="Y901" s="59">
        <f t="shared" si="822"/>
        <v>0</v>
      </c>
      <c r="Z901" s="59">
        <f t="shared" si="822"/>
        <v>0</v>
      </c>
      <c r="AA901" s="59">
        <f t="shared" si="822"/>
        <v>0</v>
      </c>
      <c r="AB901" s="59">
        <f t="shared" ref="AB901:AE901" si="823">IF(AND($D901="prace rozwojowe",LataProjekcji&lt;=Koniec_PR,Modul_badawczo_rozwojowy=tak),ROUND(AB590,0),0)</f>
        <v>0</v>
      </c>
      <c r="AC901" s="59">
        <f t="shared" si="823"/>
        <v>0</v>
      </c>
      <c r="AD901" s="59">
        <f t="shared" si="823"/>
        <v>0</v>
      </c>
      <c r="AE901" s="59">
        <f t="shared" si="823"/>
        <v>0</v>
      </c>
    </row>
    <row r="902" spans="2:31" hidden="1">
      <c r="B902" s="20" t="s">
        <v>307</v>
      </c>
      <c r="C902" s="79"/>
      <c r="D902" s="21"/>
      <c r="E902" s="21"/>
      <c r="F902" s="21"/>
      <c r="G902" s="21"/>
      <c r="H902" s="21"/>
      <c r="I902" s="21"/>
      <c r="J902" s="60">
        <f>ROUND(SUM(J897:J901),0)</f>
        <v>0</v>
      </c>
      <c r="K902" s="60">
        <f t="shared" ref="K902:V902" si="824">ROUND(SUM(K897:K901),0)</f>
        <v>0</v>
      </c>
      <c r="L902" s="60">
        <f t="shared" si="824"/>
        <v>0</v>
      </c>
      <c r="M902" s="60">
        <f t="shared" si="824"/>
        <v>0</v>
      </c>
      <c r="N902" s="60">
        <f t="shared" si="824"/>
        <v>0</v>
      </c>
      <c r="O902" s="60">
        <f t="shared" si="824"/>
        <v>0</v>
      </c>
      <c r="P902" s="60">
        <f t="shared" si="824"/>
        <v>0</v>
      </c>
      <c r="Q902" s="60">
        <f t="shared" si="824"/>
        <v>0</v>
      </c>
      <c r="R902" s="60">
        <f t="shared" si="824"/>
        <v>0</v>
      </c>
      <c r="S902" s="60">
        <f t="shared" si="824"/>
        <v>0</v>
      </c>
      <c r="T902" s="60">
        <f t="shared" si="824"/>
        <v>0</v>
      </c>
      <c r="U902" s="60">
        <f t="shared" si="824"/>
        <v>0</v>
      </c>
      <c r="V902" s="60">
        <f t="shared" si="824"/>
        <v>0</v>
      </c>
      <c r="W902" s="60">
        <f>ROUND(SUM(W897:W901),0)</f>
        <v>0</v>
      </c>
      <c r="X902" s="60">
        <f t="shared" ref="X902:AA902" si="825">ROUND(SUM(X897:X901),0)</f>
        <v>0</v>
      </c>
      <c r="Y902" s="60">
        <f t="shared" si="825"/>
        <v>0</v>
      </c>
      <c r="Z902" s="60">
        <f t="shared" si="825"/>
        <v>0</v>
      </c>
      <c r="AA902" s="60">
        <f t="shared" si="825"/>
        <v>0</v>
      </c>
      <c r="AB902" s="60">
        <f t="shared" ref="AB902:AE902" si="826">ROUND(SUM(AB897:AB901),0)</f>
        <v>0</v>
      </c>
      <c r="AC902" s="60">
        <f t="shared" si="826"/>
        <v>0</v>
      </c>
      <c r="AD902" s="60">
        <f t="shared" si="826"/>
        <v>0</v>
      </c>
      <c r="AE902" s="60">
        <f t="shared" si="826"/>
        <v>0</v>
      </c>
    </row>
    <row r="903" spans="2:31" hidden="1">
      <c r="B903" s="21"/>
      <c r="C903" s="79"/>
      <c r="D903" s="21"/>
      <c r="E903" s="21"/>
      <c r="F903" s="21"/>
      <c r="G903" s="21"/>
      <c r="H903" s="21"/>
      <c r="I903" s="21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</row>
    <row r="904" spans="2:31" hidden="1">
      <c r="B904" s="21"/>
      <c r="C904" s="79"/>
      <c r="D904" s="21"/>
      <c r="E904" s="21"/>
      <c r="F904" s="21"/>
      <c r="G904" s="21"/>
      <c r="H904" s="21"/>
      <c r="I904" s="21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</row>
    <row r="905" spans="2:31" hidden="1">
      <c r="B905" s="20" t="s">
        <v>308</v>
      </c>
      <c r="C905" s="81" t="s">
        <v>317</v>
      </c>
      <c r="D905" s="20" t="s">
        <v>318</v>
      </c>
      <c r="E905" s="21"/>
      <c r="F905" s="21"/>
      <c r="G905" s="21"/>
      <c r="H905" s="21"/>
      <c r="I905" s="21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</row>
    <row r="906" spans="2:31" hidden="1">
      <c r="B906" s="58" t="str">
        <f t="shared" ref="B906:D910" si="827">IF(ISBLANK(B595),"",B595)</f>
        <v>Koszty z tytułu oprocentowania kredytów i pożyczek</v>
      </c>
      <c r="C906" s="58" t="str">
        <f t="shared" si="827"/>
        <v/>
      </c>
      <c r="D906" s="58" t="str">
        <f t="shared" si="827"/>
        <v/>
      </c>
      <c r="E906" s="58"/>
      <c r="F906" s="58"/>
      <c r="G906" s="58"/>
      <c r="H906" s="58"/>
      <c r="I906" s="58" t="s">
        <v>706</v>
      </c>
      <c r="J906" s="59">
        <f t="shared" ref="J906:AA906" si="828">IF(AND($D906="prace rozwojowe",LataProjekcji&lt;=Koniec_PR,Modul_badawczo_rozwojowy=tak),ROUND(J595,0),0)</f>
        <v>0</v>
      </c>
      <c r="K906" s="59">
        <f t="shared" si="828"/>
        <v>0</v>
      </c>
      <c r="L906" s="59">
        <f t="shared" si="828"/>
        <v>0</v>
      </c>
      <c r="M906" s="59">
        <f t="shared" si="828"/>
        <v>0</v>
      </c>
      <c r="N906" s="59">
        <f t="shared" si="828"/>
        <v>0</v>
      </c>
      <c r="O906" s="59">
        <f t="shared" si="828"/>
        <v>0</v>
      </c>
      <c r="P906" s="59">
        <f t="shared" si="828"/>
        <v>0</v>
      </c>
      <c r="Q906" s="59">
        <f t="shared" si="828"/>
        <v>0</v>
      </c>
      <c r="R906" s="59">
        <f t="shared" si="828"/>
        <v>0</v>
      </c>
      <c r="S906" s="59">
        <f t="shared" si="828"/>
        <v>0</v>
      </c>
      <c r="T906" s="59">
        <f t="shared" si="828"/>
        <v>0</v>
      </c>
      <c r="U906" s="59">
        <f t="shared" si="828"/>
        <v>0</v>
      </c>
      <c r="V906" s="59">
        <f t="shared" si="828"/>
        <v>0</v>
      </c>
      <c r="W906" s="59">
        <f t="shared" si="828"/>
        <v>0</v>
      </c>
      <c r="X906" s="59">
        <f t="shared" si="828"/>
        <v>0</v>
      </c>
      <c r="Y906" s="59">
        <f t="shared" si="828"/>
        <v>0</v>
      </c>
      <c r="Z906" s="59">
        <f t="shared" si="828"/>
        <v>0</v>
      </c>
      <c r="AA906" s="59">
        <f t="shared" si="828"/>
        <v>0</v>
      </c>
      <c r="AB906" s="59">
        <f t="shared" ref="AB906:AE906" si="829">IF(AND($D906="prace rozwojowe",LataProjekcji&lt;=Koniec_PR,Modul_badawczo_rozwojowy=tak),ROUND(AB595,0),0)</f>
        <v>0</v>
      </c>
      <c r="AC906" s="59">
        <f t="shared" si="829"/>
        <v>0</v>
      </c>
      <c r="AD906" s="59">
        <f t="shared" si="829"/>
        <v>0</v>
      </c>
      <c r="AE906" s="59">
        <f t="shared" si="829"/>
        <v>0</v>
      </c>
    </row>
    <row r="907" spans="2:31" hidden="1">
      <c r="B907" s="58" t="str">
        <f t="shared" si="827"/>
        <v/>
      </c>
      <c r="C907" s="58" t="str">
        <f t="shared" si="827"/>
        <v/>
      </c>
      <c r="D907" s="58" t="str">
        <f t="shared" si="827"/>
        <v/>
      </c>
      <c r="E907" s="58"/>
      <c r="F907" s="58"/>
      <c r="G907" s="58"/>
      <c r="H907" s="58"/>
      <c r="I907" s="58"/>
      <c r="J907" s="59">
        <f t="shared" ref="J907:AA907" si="830">IF(AND($D907="prace rozwojowe",LataProjekcji&lt;=Koniec_PR,Modul_badawczo_rozwojowy=tak),ROUND(J596,0),0)</f>
        <v>0</v>
      </c>
      <c r="K907" s="59">
        <f t="shared" si="830"/>
        <v>0</v>
      </c>
      <c r="L907" s="59">
        <f t="shared" si="830"/>
        <v>0</v>
      </c>
      <c r="M907" s="59">
        <f t="shared" si="830"/>
        <v>0</v>
      </c>
      <c r="N907" s="59">
        <f t="shared" si="830"/>
        <v>0</v>
      </c>
      <c r="O907" s="59">
        <f t="shared" si="830"/>
        <v>0</v>
      </c>
      <c r="P907" s="59">
        <f t="shared" si="830"/>
        <v>0</v>
      </c>
      <c r="Q907" s="59">
        <f t="shared" si="830"/>
        <v>0</v>
      </c>
      <c r="R907" s="59">
        <f t="shared" si="830"/>
        <v>0</v>
      </c>
      <c r="S907" s="59">
        <f t="shared" si="830"/>
        <v>0</v>
      </c>
      <c r="T907" s="59">
        <f t="shared" si="830"/>
        <v>0</v>
      </c>
      <c r="U907" s="59">
        <f t="shared" si="830"/>
        <v>0</v>
      </c>
      <c r="V907" s="59">
        <f t="shared" si="830"/>
        <v>0</v>
      </c>
      <c r="W907" s="59">
        <f t="shared" si="830"/>
        <v>0</v>
      </c>
      <c r="X907" s="59">
        <f t="shared" si="830"/>
        <v>0</v>
      </c>
      <c r="Y907" s="59">
        <f t="shared" si="830"/>
        <v>0</v>
      </c>
      <c r="Z907" s="59">
        <f t="shared" si="830"/>
        <v>0</v>
      </c>
      <c r="AA907" s="59">
        <f t="shared" si="830"/>
        <v>0</v>
      </c>
      <c r="AB907" s="59">
        <f t="shared" ref="AB907:AE907" si="831">IF(AND($D907="prace rozwojowe",LataProjekcji&lt;=Koniec_PR,Modul_badawczo_rozwojowy=tak),ROUND(AB596,0),0)</f>
        <v>0</v>
      </c>
      <c r="AC907" s="59">
        <f t="shared" si="831"/>
        <v>0</v>
      </c>
      <c r="AD907" s="59">
        <f t="shared" si="831"/>
        <v>0</v>
      </c>
      <c r="AE907" s="59">
        <f t="shared" si="831"/>
        <v>0</v>
      </c>
    </row>
    <row r="908" spans="2:31" hidden="1">
      <c r="B908" s="58" t="str">
        <f t="shared" si="827"/>
        <v/>
      </c>
      <c r="C908" s="58" t="str">
        <f t="shared" si="827"/>
        <v/>
      </c>
      <c r="D908" s="58" t="str">
        <f t="shared" si="827"/>
        <v/>
      </c>
      <c r="E908" s="58"/>
      <c r="F908" s="58"/>
      <c r="G908" s="58"/>
      <c r="H908" s="58"/>
      <c r="I908" s="58"/>
      <c r="J908" s="59">
        <f t="shared" ref="J908:AA908" si="832">IF(AND($D908="prace rozwojowe",LataProjekcji&lt;=Koniec_PR,Modul_badawczo_rozwojowy=tak),ROUND(J597,0),0)</f>
        <v>0</v>
      </c>
      <c r="K908" s="59">
        <f t="shared" si="832"/>
        <v>0</v>
      </c>
      <c r="L908" s="59">
        <f t="shared" si="832"/>
        <v>0</v>
      </c>
      <c r="M908" s="59">
        <f t="shared" si="832"/>
        <v>0</v>
      </c>
      <c r="N908" s="59">
        <f t="shared" si="832"/>
        <v>0</v>
      </c>
      <c r="O908" s="59">
        <f t="shared" si="832"/>
        <v>0</v>
      </c>
      <c r="P908" s="59">
        <f t="shared" si="832"/>
        <v>0</v>
      </c>
      <c r="Q908" s="59">
        <f t="shared" si="832"/>
        <v>0</v>
      </c>
      <c r="R908" s="59">
        <f t="shared" si="832"/>
        <v>0</v>
      </c>
      <c r="S908" s="59">
        <f t="shared" si="832"/>
        <v>0</v>
      </c>
      <c r="T908" s="59">
        <f t="shared" si="832"/>
        <v>0</v>
      </c>
      <c r="U908" s="59">
        <f t="shared" si="832"/>
        <v>0</v>
      </c>
      <c r="V908" s="59">
        <f t="shared" si="832"/>
        <v>0</v>
      </c>
      <c r="W908" s="59">
        <f t="shared" si="832"/>
        <v>0</v>
      </c>
      <c r="X908" s="59">
        <f t="shared" si="832"/>
        <v>0</v>
      </c>
      <c r="Y908" s="59">
        <f t="shared" si="832"/>
        <v>0</v>
      </c>
      <c r="Z908" s="59">
        <f t="shared" si="832"/>
        <v>0</v>
      </c>
      <c r="AA908" s="59">
        <f t="shared" si="832"/>
        <v>0</v>
      </c>
      <c r="AB908" s="59">
        <f t="shared" ref="AB908:AE908" si="833">IF(AND($D908="prace rozwojowe",LataProjekcji&lt;=Koniec_PR,Modul_badawczo_rozwojowy=tak),ROUND(AB597,0),0)</f>
        <v>0</v>
      </c>
      <c r="AC908" s="59">
        <f t="shared" si="833"/>
        <v>0</v>
      </c>
      <c r="AD908" s="59">
        <f t="shared" si="833"/>
        <v>0</v>
      </c>
      <c r="AE908" s="59">
        <f t="shared" si="833"/>
        <v>0</v>
      </c>
    </row>
    <row r="909" spans="2:31" hidden="1">
      <c r="B909" s="58" t="str">
        <f t="shared" si="827"/>
        <v/>
      </c>
      <c r="C909" s="58" t="str">
        <f t="shared" si="827"/>
        <v/>
      </c>
      <c r="D909" s="58" t="str">
        <f t="shared" si="827"/>
        <v/>
      </c>
      <c r="E909" s="58"/>
      <c r="F909" s="58"/>
      <c r="G909" s="58"/>
      <c r="H909" s="58"/>
      <c r="I909" s="58"/>
      <c r="J909" s="59">
        <f t="shared" ref="J909:AA909" si="834">IF(AND($D909="prace rozwojowe",LataProjekcji&lt;=Koniec_PR,Modul_badawczo_rozwojowy=tak),ROUND(J598,0),0)</f>
        <v>0</v>
      </c>
      <c r="K909" s="59">
        <f t="shared" si="834"/>
        <v>0</v>
      </c>
      <c r="L909" s="59">
        <f t="shared" si="834"/>
        <v>0</v>
      </c>
      <c r="M909" s="59">
        <f t="shared" si="834"/>
        <v>0</v>
      </c>
      <c r="N909" s="59">
        <f t="shared" si="834"/>
        <v>0</v>
      </c>
      <c r="O909" s="59">
        <f t="shared" si="834"/>
        <v>0</v>
      </c>
      <c r="P909" s="59">
        <f t="shared" si="834"/>
        <v>0</v>
      </c>
      <c r="Q909" s="59">
        <f t="shared" si="834"/>
        <v>0</v>
      </c>
      <c r="R909" s="59">
        <f t="shared" si="834"/>
        <v>0</v>
      </c>
      <c r="S909" s="59">
        <f t="shared" si="834"/>
        <v>0</v>
      </c>
      <c r="T909" s="59">
        <f t="shared" si="834"/>
        <v>0</v>
      </c>
      <c r="U909" s="59">
        <f t="shared" si="834"/>
        <v>0</v>
      </c>
      <c r="V909" s="59">
        <f t="shared" si="834"/>
        <v>0</v>
      </c>
      <c r="W909" s="59">
        <f t="shared" si="834"/>
        <v>0</v>
      </c>
      <c r="X909" s="59">
        <f t="shared" si="834"/>
        <v>0</v>
      </c>
      <c r="Y909" s="59">
        <f t="shared" si="834"/>
        <v>0</v>
      </c>
      <c r="Z909" s="59">
        <f t="shared" si="834"/>
        <v>0</v>
      </c>
      <c r="AA909" s="59">
        <f t="shared" si="834"/>
        <v>0</v>
      </c>
      <c r="AB909" s="59">
        <f t="shared" ref="AB909:AE909" si="835">IF(AND($D909="prace rozwojowe",LataProjekcji&lt;=Koniec_PR,Modul_badawczo_rozwojowy=tak),ROUND(AB598,0),0)</f>
        <v>0</v>
      </c>
      <c r="AC909" s="59">
        <f t="shared" si="835"/>
        <v>0</v>
      </c>
      <c r="AD909" s="59">
        <f t="shared" si="835"/>
        <v>0</v>
      </c>
      <c r="AE909" s="59">
        <f t="shared" si="835"/>
        <v>0</v>
      </c>
    </row>
    <row r="910" spans="2:31" hidden="1">
      <c r="B910" s="58" t="str">
        <f t="shared" si="827"/>
        <v/>
      </c>
      <c r="C910" s="58" t="str">
        <f t="shared" si="827"/>
        <v/>
      </c>
      <c r="D910" s="58" t="str">
        <f t="shared" si="827"/>
        <v/>
      </c>
      <c r="E910" s="58"/>
      <c r="F910" s="58"/>
      <c r="G910" s="58"/>
      <c r="H910" s="58"/>
      <c r="I910" s="58"/>
      <c r="J910" s="59">
        <f t="shared" ref="J910:AA910" si="836">IF(AND($D910="prace rozwojowe",LataProjekcji&lt;=Koniec_PR,Modul_badawczo_rozwojowy=tak),ROUND(J599,0),0)</f>
        <v>0</v>
      </c>
      <c r="K910" s="59">
        <f t="shared" si="836"/>
        <v>0</v>
      </c>
      <c r="L910" s="59">
        <f t="shared" si="836"/>
        <v>0</v>
      </c>
      <c r="M910" s="59">
        <f t="shared" si="836"/>
        <v>0</v>
      </c>
      <c r="N910" s="59">
        <f t="shared" si="836"/>
        <v>0</v>
      </c>
      <c r="O910" s="59">
        <f t="shared" si="836"/>
        <v>0</v>
      </c>
      <c r="P910" s="59">
        <f t="shared" si="836"/>
        <v>0</v>
      </c>
      <c r="Q910" s="59">
        <f t="shared" si="836"/>
        <v>0</v>
      </c>
      <c r="R910" s="59">
        <f t="shared" si="836"/>
        <v>0</v>
      </c>
      <c r="S910" s="59">
        <f t="shared" si="836"/>
        <v>0</v>
      </c>
      <c r="T910" s="59">
        <f t="shared" si="836"/>
        <v>0</v>
      </c>
      <c r="U910" s="59">
        <f t="shared" si="836"/>
        <v>0</v>
      </c>
      <c r="V910" s="59">
        <f t="shared" si="836"/>
        <v>0</v>
      </c>
      <c r="W910" s="59">
        <f t="shared" si="836"/>
        <v>0</v>
      </c>
      <c r="X910" s="59">
        <f t="shared" si="836"/>
        <v>0</v>
      </c>
      <c r="Y910" s="59">
        <f t="shared" si="836"/>
        <v>0</v>
      </c>
      <c r="Z910" s="59">
        <f t="shared" si="836"/>
        <v>0</v>
      </c>
      <c r="AA910" s="59">
        <f t="shared" si="836"/>
        <v>0</v>
      </c>
      <c r="AB910" s="59">
        <f t="shared" ref="AB910:AE910" si="837">IF(AND($D910="prace rozwojowe",LataProjekcji&lt;=Koniec_PR,Modul_badawczo_rozwojowy=tak),ROUND(AB599,0),0)</f>
        <v>0</v>
      </c>
      <c r="AC910" s="59">
        <f t="shared" si="837"/>
        <v>0</v>
      </c>
      <c r="AD910" s="59">
        <f t="shared" si="837"/>
        <v>0</v>
      </c>
      <c r="AE910" s="59">
        <f t="shared" si="837"/>
        <v>0</v>
      </c>
    </row>
    <row r="911" spans="2:31" hidden="1">
      <c r="B911" s="20" t="s">
        <v>310</v>
      </c>
      <c r="C911" s="79"/>
      <c r="D911" s="21"/>
      <c r="E911" s="21"/>
      <c r="F911" s="21"/>
      <c r="G911" s="21"/>
      <c r="H911" s="21"/>
      <c r="I911" s="21"/>
      <c r="J911" s="60">
        <f>ROUND(SUM(J906:J910),0)</f>
        <v>0</v>
      </c>
      <c r="K911" s="60">
        <f t="shared" ref="K911:V911" si="838">ROUND(SUM(K906:K910),0)</f>
        <v>0</v>
      </c>
      <c r="L911" s="60">
        <f t="shared" si="838"/>
        <v>0</v>
      </c>
      <c r="M911" s="60">
        <f t="shared" si="838"/>
        <v>0</v>
      </c>
      <c r="N911" s="60">
        <f t="shared" si="838"/>
        <v>0</v>
      </c>
      <c r="O911" s="60">
        <f t="shared" si="838"/>
        <v>0</v>
      </c>
      <c r="P911" s="60">
        <f t="shared" si="838"/>
        <v>0</v>
      </c>
      <c r="Q911" s="60">
        <f t="shared" si="838"/>
        <v>0</v>
      </c>
      <c r="R911" s="60">
        <f t="shared" si="838"/>
        <v>0</v>
      </c>
      <c r="S911" s="60">
        <f t="shared" si="838"/>
        <v>0</v>
      </c>
      <c r="T911" s="60">
        <f t="shared" si="838"/>
        <v>0</v>
      </c>
      <c r="U911" s="60">
        <f t="shared" si="838"/>
        <v>0</v>
      </c>
      <c r="V911" s="60">
        <f t="shared" si="838"/>
        <v>0</v>
      </c>
      <c r="W911" s="60">
        <f>ROUND(SUM(W906:W910),0)</f>
        <v>0</v>
      </c>
      <c r="X911" s="60">
        <f t="shared" ref="X911:AA911" si="839">ROUND(SUM(X906:X910),0)</f>
        <v>0</v>
      </c>
      <c r="Y911" s="60">
        <f t="shared" si="839"/>
        <v>0</v>
      </c>
      <c r="Z911" s="60">
        <f t="shared" si="839"/>
        <v>0</v>
      </c>
      <c r="AA911" s="60">
        <f t="shared" si="839"/>
        <v>0</v>
      </c>
      <c r="AB911" s="60">
        <f t="shared" ref="AB911:AE911" si="840">ROUND(SUM(AB906:AB910),0)</f>
        <v>0</v>
      </c>
      <c r="AC911" s="60">
        <f t="shared" si="840"/>
        <v>0</v>
      </c>
      <c r="AD911" s="60">
        <f t="shared" si="840"/>
        <v>0</v>
      </c>
      <c r="AE911" s="60">
        <f t="shared" si="840"/>
        <v>0</v>
      </c>
    </row>
    <row r="912" spans="2:31" hidden="1">
      <c r="B912" s="20"/>
      <c r="C912" s="79"/>
      <c r="D912" s="21"/>
      <c r="E912" s="21"/>
      <c r="F912" s="21"/>
      <c r="G912" s="21"/>
      <c r="H912" s="21"/>
      <c r="I912" s="21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  <c r="AA912" s="60"/>
      <c r="AB912" s="60"/>
      <c r="AC912" s="60"/>
      <c r="AD912" s="60"/>
      <c r="AE912" s="60"/>
    </row>
    <row r="913" spans="2:31" hidden="1">
      <c r="B913" s="20"/>
      <c r="C913" s="79"/>
      <c r="D913" s="21"/>
      <c r="E913" s="21"/>
      <c r="F913" s="21"/>
      <c r="G913" s="21"/>
      <c r="H913" s="21"/>
      <c r="I913" s="21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  <c r="AA913" s="60"/>
      <c r="AB913" s="60"/>
      <c r="AC913" s="60"/>
      <c r="AD913" s="60"/>
      <c r="AE913" s="60"/>
    </row>
    <row r="914" spans="2:31" hidden="1">
      <c r="B914" s="20" t="s">
        <v>333</v>
      </c>
      <c r="C914" s="79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2:31" hidden="1">
      <c r="B915" s="21" t="s">
        <v>313</v>
      </c>
      <c r="C915" s="79"/>
      <c r="D915" s="21"/>
      <c r="E915" s="21"/>
      <c r="F915" s="21"/>
      <c r="G915" s="21"/>
      <c r="H915" s="21"/>
      <c r="I915" s="21"/>
      <c r="J915" s="22">
        <f t="shared" ref="J915:V915" si="841">IF(AND(Modul_badawczo_rozwojowy=nie,LataProjekcji&lt;=Koniec_Projekt),ROUND(J727,0),IF(AND(Modul_badawczo_rozwojowy=tak,LataProjekcji&lt;=Koniec_PR),ROUND(J727,0),0))</f>
        <v>0</v>
      </c>
      <c r="K915" s="22">
        <f t="shared" si="841"/>
        <v>0</v>
      </c>
      <c r="L915" s="22">
        <f t="shared" si="841"/>
        <v>0</v>
      </c>
      <c r="M915" s="22">
        <f t="shared" si="841"/>
        <v>0</v>
      </c>
      <c r="N915" s="22">
        <f t="shared" si="841"/>
        <v>0</v>
      </c>
      <c r="O915" s="22">
        <f t="shared" si="841"/>
        <v>0</v>
      </c>
      <c r="P915" s="22">
        <f t="shared" si="841"/>
        <v>0</v>
      </c>
      <c r="Q915" s="22">
        <f t="shared" si="841"/>
        <v>0</v>
      </c>
      <c r="R915" s="22">
        <f t="shared" si="841"/>
        <v>0</v>
      </c>
      <c r="S915" s="22">
        <f t="shared" si="841"/>
        <v>0</v>
      </c>
      <c r="T915" s="22">
        <f t="shared" si="841"/>
        <v>0</v>
      </c>
      <c r="U915" s="22">
        <f t="shared" si="841"/>
        <v>0</v>
      </c>
      <c r="V915" s="22">
        <f t="shared" si="841"/>
        <v>0</v>
      </c>
      <c r="W915" s="22">
        <f t="shared" ref="W915:AA915" si="842">IF(AND(Modul_badawczo_rozwojowy=nie,LataProjekcji&lt;=Koniec_Projekt),ROUND(W727,0),IF(AND(Modul_badawczo_rozwojowy=tak,LataProjekcji&lt;=Koniec_PR),ROUND(W727,0),0))</f>
        <v>0</v>
      </c>
      <c r="X915" s="22">
        <f t="shared" si="842"/>
        <v>0</v>
      </c>
      <c r="Y915" s="22">
        <f t="shared" si="842"/>
        <v>0</v>
      </c>
      <c r="Z915" s="22">
        <f t="shared" si="842"/>
        <v>0</v>
      </c>
      <c r="AA915" s="22">
        <f t="shared" si="842"/>
        <v>0</v>
      </c>
      <c r="AB915" s="22">
        <f t="shared" ref="AB915:AE915" si="843">IF(AND(Modul_badawczo_rozwojowy=nie,LataProjekcji&lt;=Koniec_Projekt),ROUND(AB727,0),IF(AND(Modul_badawczo_rozwojowy=tak,LataProjekcji&lt;=Koniec_PR),ROUND(AB727,0),0))</f>
        <v>0</v>
      </c>
      <c r="AC915" s="22">
        <f t="shared" si="843"/>
        <v>0</v>
      </c>
      <c r="AD915" s="22">
        <f t="shared" si="843"/>
        <v>0</v>
      </c>
      <c r="AE915" s="22">
        <f t="shared" si="843"/>
        <v>0</v>
      </c>
    </row>
    <row r="916" spans="2:31" hidden="1">
      <c r="B916" s="21" t="s">
        <v>293</v>
      </c>
      <c r="C916" s="79"/>
      <c r="D916" s="21"/>
      <c r="E916" s="21"/>
      <c r="F916" s="21"/>
      <c r="G916" s="21"/>
      <c r="H916" s="21"/>
      <c r="I916" s="21"/>
      <c r="J916" s="22">
        <f t="shared" ref="J916:V916" si="844">IF(AND(Modul_badawczo_rozwojowy=nie,LataProjekcji&lt;=Koniec_Projekt),ROUND(J751,0),IF(AND(Modul_badawczo_rozwojowy=tak,LataProjekcji&lt;=Koniec_PR),ROUND(J751,0),0))</f>
        <v>0</v>
      </c>
      <c r="K916" s="22">
        <f t="shared" si="844"/>
        <v>0</v>
      </c>
      <c r="L916" s="22">
        <f t="shared" si="844"/>
        <v>0</v>
      </c>
      <c r="M916" s="22">
        <f t="shared" si="844"/>
        <v>0</v>
      </c>
      <c r="N916" s="22">
        <f t="shared" si="844"/>
        <v>0</v>
      </c>
      <c r="O916" s="22">
        <f t="shared" si="844"/>
        <v>0</v>
      </c>
      <c r="P916" s="22">
        <f t="shared" si="844"/>
        <v>0</v>
      </c>
      <c r="Q916" s="22">
        <f t="shared" si="844"/>
        <v>0</v>
      </c>
      <c r="R916" s="22">
        <f t="shared" si="844"/>
        <v>0</v>
      </c>
      <c r="S916" s="22">
        <f t="shared" si="844"/>
        <v>0</v>
      </c>
      <c r="T916" s="22">
        <f t="shared" si="844"/>
        <v>0</v>
      </c>
      <c r="U916" s="22">
        <f t="shared" si="844"/>
        <v>0</v>
      </c>
      <c r="V916" s="22">
        <f t="shared" si="844"/>
        <v>0</v>
      </c>
      <c r="W916" s="22">
        <f t="shared" ref="W916:AA916" si="845">IF(AND(Modul_badawczo_rozwojowy=nie,LataProjekcji&lt;=Koniec_Projekt),ROUND(W751,0),IF(AND(Modul_badawczo_rozwojowy=tak,LataProjekcji&lt;=Koniec_PR),ROUND(W751,0),0))</f>
        <v>0</v>
      </c>
      <c r="X916" s="22">
        <f t="shared" si="845"/>
        <v>0</v>
      </c>
      <c r="Y916" s="22">
        <f t="shared" si="845"/>
        <v>0</v>
      </c>
      <c r="Z916" s="22">
        <f t="shared" si="845"/>
        <v>0</v>
      </c>
      <c r="AA916" s="22">
        <f t="shared" si="845"/>
        <v>0</v>
      </c>
      <c r="AB916" s="22">
        <f t="shared" ref="AB916:AE916" si="846">IF(AND(Modul_badawczo_rozwojowy=nie,LataProjekcji&lt;=Koniec_Projekt),ROUND(AB751,0),IF(AND(Modul_badawczo_rozwojowy=tak,LataProjekcji&lt;=Koniec_PR),ROUND(AB751,0),0))</f>
        <v>0</v>
      </c>
      <c r="AC916" s="22">
        <f t="shared" si="846"/>
        <v>0</v>
      </c>
      <c r="AD916" s="22">
        <f t="shared" si="846"/>
        <v>0</v>
      </c>
      <c r="AE916" s="22">
        <f t="shared" si="846"/>
        <v>0</v>
      </c>
    </row>
    <row r="917" spans="2:31" hidden="1">
      <c r="B917" s="21" t="s">
        <v>295</v>
      </c>
      <c r="C917" s="79"/>
      <c r="D917" s="21"/>
      <c r="E917" s="21"/>
      <c r="F917" s="21"/>
      <c r="G917" s="21"/>
      <c r="H917" s="21"/>
      <c r="I917" s="21"/>
      <c r="J917" s="22">
        <f t="shared" ref="J917:V917" si="847">IF(AND(Modul_badawczo_rozwojowy=nie,LataProjekcji&lt;=Koniec_Projekt),ROUND(J760,0),IF(AND(Modul_badawczo_rozwojowy=tak,LataProjekcji&lt;=Koniec_PR),ROUND(J760,0),0))</f>
        <v>0</v>
      </c>
      <c r="K917" s="22">
        <f t="shared" si="847"/>
        <v>0</v>
      </c>
      <c r="L917" s="22">
        <f t="shared" si="847"/>
        <v>0</v>
      </c>
      <c r="M917" s="22">
        <f t="shared" si="847"/>
        <v>0</v>
      </c>
      <c r="N917" s="22">
        <f t="shared" si="847"/>
        <v>0</v>
      </c>
      <c r="O917" s="22">
        <f t="shared" si="847"/>
        <v>0</v>
      </c>
      <c r="P917" s="22">
        <f t="shared" si="847"/>
        <v>0</v>
      </c>
      <c r="Q917" s="22">
        <f t="shared" si="847"/>
        <v>0</v>
      </c>
      <c r="R917" s="22">
        <f t="shared" si="847"/>
        <v>0</v>
      </c>
      <c r="S917" s="22">
        <f t="shared" si="847"/>
        <v>0</v>
      </c>
      <c r="T917" s="22">
        <f t="shared" si="847"/>
        <v>0</v>
      </c>
      <c r="U917" s="22">
        <f t="shared" si="847"/>
        <v>0</v>
      </c>
      <c r="V917" s="22">
        <f t="shared" si="847"/>
        <v>0</v>
      </c>
      <c r="W917" s="22">
        <f t="shared" ref="W917:AA917" si="848">IF(AND(Modul_badawczo_rozwojowy=nie,LataProjekcji&lt;=Koniec_Projekt),ROUND(W760,0),IF(AND(Modul_badawczo_rozwojowy=tak,LataProjekcji&lt;=Koniec_PR),ROUND(W760,0),0))</f>
        <v>0</v>
      </c>
      <c r="X917" s="22">
        <f t="shared" si="848"/>
        <v>0</v>
      </c>
      <c r="Y917" s="22">
        <f t="shared" si="848"/>
        <v>0</v>
      </c>
      <c r="Z917" s="22">
        <f t="shared" si="848"/>
        <v>0</v>
      </c>
      <c r="AA917" s="22">
        <f t="shared" si="848"/>
        <v>0</v>
      </c>
      <c r="AB917" s="22">
        <f t="shared" ref="AB917:AE917" si="849">IF(AND(Modul_badawczo_rozwojowy=nie,LataProjekcji&lt;=Koniec_Projekt),ROUND(AB760,0),IF(AND(Modul_badawczo_rozwojowy=tak,LataProjekcji&lt;=Koniec_PR),ROUND(AB760,0),0))</f>
        <v>0</v>
      </c>
      <c r="AC917" s="22">
        <f t="shared" si="849"/>
        <v>0</v>
      </c>
      <c r="AD917" s="22">
        <f t="shared" si="849"/>
        <v>0</v>
      </c>
      <c r="AE917" s="22">
        <f t="shared" si="849"/>
        <v>0</v>
      </c>
    </row>
    <row r="918" spans="2:31" hidden="1">
      <c r="B918" s="21" t="s">
        <v>314</v>
      </c>
      <c r="C918" s="79"/>
      <c r="D918" s="21"/>
      <c r="E918" s="21"/>
      <c r="F918" s="21"/>
      <c r="G918" s="21"/>
      <c r="H918" s="21"/>
      <c r="I918" s="21"/>
      <c r="J918" s="22">
        <f t="shared" ref="J918:V918" si="850">IF(AND(Modul_badawczo_rozwojowy=nie,LataProjekcji&lt;=Koniec_Projekt),ROUND(J805,0),IF(AND(Modul_badawczo_rozwojowy=tak,LataProjekcji&lt;=Koniec_PR),ROUND(J805,0),0))</f>
        <v>0</v>
      </c>
      <c r="K918" s="22">
        <f t="shared" si="850"/>
        <v>0</v>
      </c>
      <c r="L918" s="22">
        <f t="shared" si="850"/>
        <v>0</v>
      </c>
      <c r="M918" s="22">
        <f t="shared" si="850"/>
        <v>0</v>
      </c>
      <c r="N918" s="22">
        <f t="shared" si="850"/>
        <v>0</v>
      </c>
      <c r="O918" s="22">
        <f t="shared" si="850"/>
        <v>0</v>
      </c>
      <c r="P918" s="22">
        <f t="shared" si="850"/>
        <v>0</v>
      </c>
      <c r="Q918" s="22">
        <f t="shared" si="850"/>
        <v>0</v>
      </c>
      <c r="R918" s="22">
        <f t="shared" si="850"/>
        <v>0</v>
      </c>
      <c r="S918" s="22">
        <f t="shared" si="850"/>
        <v>0</v>
      </c>
      <c r="T918" s="22">
        <f t="shared" si="850"/>
        <v>0</v>
      </c>
      <c r="U918" s="22">
        <f t="shared" si="850"/>
        <v>0</v>
      </c>
      <c r="V918" s="22">
        <f t="shared" si="850"/>
        <v>0</v>
      </c>
      <c r="W918" s="22">
        <f t="shared" ref="W918:AA918" si="851">IF(AND(Modul_badawczo_rozwojowy=nie,LataProjekcji&lt;=Koniec_Projekt),ROUND(W805,0),IF(AND(Modul_badawczo_rozwojowy=tak,LataProjekcji&lt;=Koniec_PR),ROUND(W805,0),0))</f>
        <v>0</v>
      </c>
      <c r="X918" s="22">
        <f t="shared" si="851"/>
        <v>0</v>
      </c>
      <c r="Y918" s="22">
        <f t="shared" si="851"/>
        <v>0</v>
      </c>
      <c r="Z918" s="22">
        <f t="shared" si="851"/>
        <v>0</v>
      </c>
      <c r="AA918" s="22">
        <f t="shared" si="851"/>
        <v>0</v>
      </c>
      <c r="AB918" s="22">
        <f t="shared" ref="AB918:AE918" si="852">IF(AND(Modul_badawczo_rozwojowy=nie,LataProjekcji&lt;=Koniec_Projekt),ROUND(AB805,0),IF(AND(Modul_badawczo_rozwojowy=tak,LataProjekcji&lt;=Koniec_PR),ROUND(AB805,0),0))</f>
        <v>0</v>
      </c>
      <c r="AC918" s="22">
        <f t="shared" si="852"/>
        <v>0</v>
      </c>
      <c r="AD918" s="22">
        <f t="shared" si="852"/>
        <v>0</v>
      </c>
      <c r="AE918" s="22">
        <f t="shared" si="852"/>
        <v>0</v>
      </c>
    </row>
    <row r="919" spans="2:31" hidden="1">
      <c r="B919" s="21" t="s">
        <v>301</v>
      </c>
      <c r="C919" s="79"/>
      <c r="D919" s="21"/>
      <c r="E919" s="21"/>
      <c r="F919" s="21"/>
      <c r="G919" s="21"/>
      <c r="H919" s="21"/>
      <c r="I919" s="21"/>
      <c r="J919" s="22">
        <f t="shared" ref="J919:V919" si="853">IF(AND(Modul_badawczo_rozwojowy=nie,LataProjekcji&lt;=Koniec_Projekt),ROUND(J850,0),IF(AND(Modul_badawczo_rozwojowy=tak,LataProjekcji&lt;=Koniec_PR),ROUND(J850,0),0))</f>
        <v>0</v>
      </c>
      <c r="K919" s="22">
        <f t="shared" si="853"/>
        <v>0</v>
      </c>
      <c r="L919" s="22">
        <f t="shared" si="853"/>
        <v>0</v>
      </c>
      <c r="M919" s="22">
        <f t="shared" si="853"/>
        <v>0</v>
      </c>
      <c r="N919" s="22">
        <f t="shared" si="853"/>
        <v>0</v>
      </c>
      <c r="O919" s="22">
        <f t="shared" si="853"/>
        <v>0</v>
      </c>
      <c r="P919" s="22">
        <f t="shared" si="853"/>
        <v>0</v>
      </c>
      <c r="Q919" s="22">
        <f t="shared" si="853"/>
        <v>0</v>
      </c>
      <c r="R919" s="22">
        <f t="shared" si="853"/>
        <v>0</v>
      </c>
      <c r="S919" s="22">
        <f t="shared" si="853"/>
        <v>0</v>
      </c>
      <c r="T919" s="22">
        <f t="shared" si="853"/>
        <v>0</v>
      </c>
      <c r="U919" s="22">
        <f t="shared" si="853"/>
        <v>0</v>
      </c>
      <c r="V919" s="22">
        <f t="shared" si="853"/>
        <v>0</v>
      </c>
      <c r="W919" s="22">
        <f t="shared" ref="W919:AA919" si="854">IF(AND(Modul_badawczo_rozwojowy=nie,LataProjekcji&lt;=Koniec_Projekt),ROUND(W850,0),IF(AND(Modul_badawczo_rozwojowy=tak,LataProjekcji&lt;=Koniec_PR),ROUND(W850,0),0))</f>
        <v>0</v>
      </c>
      <c r="X919" s="22">
        <f t="shared" si="854"/>
        <v>0</v>
      </c>
      <c r="Y919" s="22">
        <f t="shared" si="854"/>
        <v>0</v>
      </c>
      <c r="Z919" s="22">
        <f t="shared" si="854"/>
        <v>0</v>
      </c>
      <c r="AA919" s="22">
        <f t="shared" si="854"/>
        <v>0</v>
      </c>
      <c r="AB919" s="22">
        <f t="shared" ref="AB919:AE919" si="855">IF(AND(Modul_badawczo_rozwojowy=nie,LataProjekcji&lt;=Koniec_Projekt),ROUND(AB850,0),IF(AND(Modul_badawczo_rozwojowy=tak,LataProjekcji&lt;=Koniec_PR),ROUND(AB850,0),0))</f>
        <v>0</v>
      </c>
      <c r="AC919" s="22">
        <f t="shared" si="855"/>
        <v>0</v>
      </c>
      <c r="AD919" s="22">
        <f t="shared" si="855"/>
        <v>0</v>
      </c>
      <c r="AE919" s="22">
        <f t="shared" si="855"/>
        <v>0</v>
      </c>
    </row>
    <row r="920" spans="2:31" hidden="1">
      <c r="B920" s="21" t="s">
        <v>304</v>
      </c>
      <c r="C920" s="79"/>
      <c r="D920" s="21"/>
      <c r="E920" s="21"/>
      <c r="F920" s="21"/>
      <c r="G920" s="21"/>
      <c r="H920" s="21"/>
      <c r="I920" s="21"/>
      <c r="J920" s="22">
        <f t="shared" ref="J920:V920" si="856">IF(AND(Modul_badawczo_rozwojowy=nie,LataProjekcji&lt;=Koniec_Projekt),ROUND(J884,0),IF(AND(Modul_badawczo_rozwojowy=tak,LataProjekcji&lt;=Koniec_PR),ROUND(J884,0),0))</f>
        <v>0</v>
      </c>
      <c r="K920" s="22">
        <f t="shared" si="856"/>
        <v>0</v>
      </c>
      <c r="L920" s="22">
        <f t="shared" si="856"/>
        <v>0</v>
      </c>
      <c r="M920" s="22">
        <f t="shared" si="856"/>
        <v>0</v>
      </c>
      <c r="N920" s="22">
        <f t="shared" si="856"/>
        <v>0</v>
      </c>
      <c r="O920" s="22">
        <f t="shared" si="856"/>
        <v>0</v>
      </c>
      <c r="P920" s="22">
        <f t="shared" si="856"/>
        <v>0</v>
      </c>
      <c r="Q920" s="22">
        <f t="shared" si="856"/>
        <v>0</v>
      </c>
      <c r="R920" s="22">
        <f t="shared" si="856"/>
        <v>0</v>
      </c>
      <c r="S920" s="22">
        <f t="shared" si="856"/>
        <v>0</v>
      </c>
      <c r="T920" s="22">
        <f t="shared" si="856"/>
        <v>0</v>
      </c>
      <c r="U920" s="22">
        <f t="shared" si="856"/>
        <v>0</v>
      </c>
      <c r="V920" s="22">
        <f t="shared" si="856"/>
        <v>0</v>
      </c>
      <c r="W920" s="22">
        <f t="shared" ref="W920:AA920" si="857">IF(AND(Modul_badawczo_rozwojowy=nie,LataProjekcji&lt;=Koniec_Projekt),ROUND(W884,0),IF(AND(Modul_badawczo_rozwojowy=tak,LataProjekcji&lt;=Koniec_PR),ROUND(W884,0),0))</f>
        <v>0</v>
      </c>
      <c r="X920" s="22">
        <f t="shared" si="857"/>
        <v>0</v>
      </c>
      <c r="Y920" s="22">
        <f t="shared" si="857"/>
        <v>0</v>
      </c>
      <c r="Z920" s="22">
        <f t="shared" si="857"/>
        <v>0</v>
      </c>
      <c r="AA920" s="22">
        <f t="shared" si="857"/>
        <v>0</v>
      </c>
      <c r="AB920" s="22">
        <f t="shared" ref="AB920:AE920" si="858">IF(AND(Modul_badawczo_rozwojowy=nie,LataProjekcji&lt;=Koniec_Projekt),ROUND(AB884,0),IF(AND(Modul_badawczo_rozwojowy=tak,LataProjekcji&lt;=Koniec_PR),ROUND(AB884,0),0))</f>
        <v>0</v>
      </c>
      <c r="AC920" s="22">
        <f t="shared" si="858"/>
        <v>0</v>
      </c>
      <c r="AD920" s="22">
        <f t="shared" si="858"/>
        <v>0</v>
      </c>
      <c r="AE920" s="22">
        <f t="shared" si="858"/>
        <v>0</v>
      </c>
    </row>
    <row r="921" spans="2:31" hidden="1">
      <c r="B921" s="21" t="s">
        <v>315</v>
      </c>
      <c r="C921" s="79"/>
      <c r="D921" s="21"/>
      <c r="E921" s="21"/>
      <c r="F921" s="21"/>
      <c r="G921" s="21"/>
      <c r="H921" s="21"/>
      <c r="I921" s="21"/>
      <c r="J921" s="22">
        <f t="shared" ref="J921:V921" si="859">IF(AND(Modul_badawczo_rozwojowy=nie,LataProjekcji&lt;=Koniec_Projekt),ROUND(J893,0),IF(AND(Modul_badawczo_rozwojowy=tak,LataProjekcji&lt;=Koniec_PR),ROUND(J893,0),0))</f>
        <v>0</v>
      </c>
      <c r="K921" s="22">
        <f t="shared" si="859"/>
        <v>0</v>
      </c>
      <c r="L921" s="22">
        <f t="shared" si="859"/>
        <v>0</v>
      </c>
      <c r="M921" s="22">
        <f t="shared" si="859"/>
        <v>0</v>
      </c>
      <c r="N921" s="22">
        <f t="shared" si="859"/>
        <v>0</v>
      </c>
      <c r="O921" s="22">
        <f t="shared" si="859"/>
        <v>0</v>
      </c>
      <c r="P921" s="22">
        <f t="shared" si="859"/>
        <v>0</v>
      </c>
      <c r="Q921" s="22">
        <f t="shared" si="859"/>
        <v>0</v>
      </c>
      <c r="R921" s="22">
        <f t="shared" si="859"/>
        <v>0</v>
      </c>
      <c r="S921" s="22">
        <f t="shared" si="859"/>
        <v>0</v>
      </c>
      <c r="T921" s="22">
        <f t="shared" si="859"/>
        <v>0</v>
      </c>
      <c r="U921" s="22">
        <f t="shared" si="859"/>
        <v>0</v>
      </c>
      <c r="V921" s="22">
        <f t="shared" si="859"/>
        <v>0</v>
      </c>
      <c r="W921" s="22">
        <f t="shared" ref="W921:AA921" si="860">IF(AND(Modul_badawczo_rozwojowy=nie,LataProjekcji&lt;=Koniec_Projekt),ROUND(W893,0),IF(AND(Modul_badawczo_rozwojowy=tak,LataProjekcji&lt;=Koniec_PR),ROUND(W893,0),0))</f>
        <v>0</v>
      </c>
      <c r="X921" s="22">
        <f t="shared" si="860"/>
        <v>0</v>
      </c>
      <c r="Y921" s="22">
        <f t="shared" si="860"/>
        <v>0</v>
      </c>
      <c r="Z921" s="22">
        <f t="shared" si="860"/>
        <v>0</v>
      </c>
      <c r="AA921" s="22">
        <f t="shared" si="860"/>
        <v>0</v>
      </c>
      <c r="AB921" s="22">
        <f t="shared" ref="AB921:AE921" si="861">IF(AND(Modul_badawczo_rozwojowy=nie,LataProjekcji&lt;=Koniec_Projekt),ROUND(AB893,0),IF(AND(Modul_badawczo_rozwojowy=tak,LataProjekcji&lt;=Koniec_PR),ROUND(AB893,0),0))</f>
        <v>0</v>
      </c>
      <c r="AC921" s="22">
        <f t="shared" si="861"/>
        <v>0</v>
      </c>
      <c r="AD921" s="22">
        <f t="shared" si="861"/>
        <v>0</v>
      </c>
      <c r="AE921" s="22">
        <f t="shared" si="861"/>
        <v>0</v>
      </c>
    </row>
    <row r="922" spans="2:31" hidden="1">
      <c r="B922" s="21" t="s">
        <v>306</v>
      </c>
      <c r="C922" s="79"/>
      <c r="D922" s="21"/>
      <c r="E922" s="21"/>
      <c r="F922" s="21"/>
      <c r="G922" s="21"/>
      <c r="H922" s="21"/>
      <c r="I922" s="21"/>
      <c r="J922" s="22">
        <f t="shared" ref="J922:V922" si="862">IF(AND(Modul_badawczo_rozwojowy=nie,LataProjekcji&lt;=Koniec_Projekt),ROUND(J902,0),IF(AND(Modul_badawczo_rozwojowy=tak,LataProjekcji&lt;=Koniec_PR),ROUND(J902,0),0))</f>
        <v>0</v>
      </c>
      <c r="K922" s="22">
        <f t="shared" si="862"/>
        <v>0</v>
      </c>
      <c r="L922" s="22">
        <f t="shared" si="862"/>
        <v>0</v>
      </c>
      <c r="M922" s="22">
        <f t="shared" si="862"/>
        <v>0</v>
      </c>
      <c r="N922" s="22">
        <f t="shared" si="862"/>
        <v>0</v>
      </c>
      <c r="O922" s="22">
        <f t="shared" si="862"/>
        <v>0</v>
      </c>
      <c r="P922" s="22">
        <f t="shared" si="862"/>
        <v>0</v>
      </c>
      <c r="Q922" s="22">
        <f t="shared" si="862"/>
        <v>0</v>
      </c>
      <c r="R922" s="22">
        <f t="shared" si="862"/>
        <v>0</v>
      </c>
      <c r="S922" s="22">
        <f t="shared" si="862"/>
        <v>0</v>
      </c>
      <c r="T922" s="22">
        <f t="shared" si="862"/>
        <v>0</v>
      </c>
      <c r="U922" s="22">
        <f t="shared" si="862"/>
        <v>0</v>
      </c>
      <c r="V922" s="22">
        <f t="shared" si="862"/>
        <v>0</v>
      </c>
      <c r="W922" s="22">
        <f t="shared" ref="W922:AA922" si="863">IF(AND(Modul_badawczo_rozwojowy=nie,LataProjekcji&lt;=Koniec_Projekt),ROUND(W902,0),IF(AND(Modul_badawczo_rozwojowy=tak,LataProjekcji&lt;=Koniec_PR),ROUND(W902,0),0))</f>
        <v>0</v>
      </c>
      <c r="X922" s="22">
        <f t="shared" si="863"/>
        <v>0</v>
      </c>
      <c r="Y922" s="22">
        <f t="shared" si="863"/>
        <v>0</v>
      </c>
      <c r="Z922" s="22">
        <f t="shared" si="863"/>
        <v>0</v>
      </c>
      <c r="AA922" s="22">
        <f t="shared" si="863"/>
        <v>0</v>
      </c>
      <c r="AB922" s="22">
        <f t="shared" ref="AB922:AE922" si="864">IF(AND(Modul_badawczo_rozwojowy=nie,LataProjekcji&lt;=Koniec_Projekt),ROUND(AB902,0),IF(AND(Modul_badawczo_rozwojowy=tak,LataProjekcji&lt;=Koniec_PR),ROUND(AB902,0),0))</f>
        <v>0</v>
      </c>
      <c r="AC922" s="22">
        <f t="shared" si="864"/>
        <v>0</v>
      </c>
      <c r="AD922" s="22">
        <f t="shared" si="864"/>
        <v>0</v>
      </c>
      <c r="AE922" s="22">
        <f t="shared" si="864"/>
        <v>0</v>
      </c>
    </row>
    <row r="923" spans="2:31" hidden="1">
      <c r="B923" s="21" t="s">
        <v>308</v>
      </c>
      <c r="C923" s="79"/>
      <c r="D923" s="21"/>
      <c r="E923" s="21"/>
      <c r="F923" s="21"/>
      <c r="G923" s="21"/>
      <c r="H923" s="21"/>
      <c r="I923" s="21"/>
      <c r="J923" s="22">
        <f t="shared" ref="J923:V923" si="865">IF(AND(Modul_badawczo_rozwojowy=nie,LataProjekcji&lt;=Koniec_Projekt),ROUND(J911,0),IF(AND(Modul_badawczo_rozwojowy=tak,LataProjekcji&lt;=Koniec_PR),ROUND(J911,0),0))</f>
        <v>0</v>
      </c>
      <c r="K923" s="22">
        <f t="shared" si="865"/>
        <v>0</v>
      </c>
      <c r="L923" s="22">
        <f t="shared" si="865"/>
        <v>0</v>
      </c>
      <c r="M923" s="22">
        <f t="shared" si="865"/>
        <v>0</v>
      </c>
      <c r="N923" s="22">
        <f t="shared" si="865"/>
        <v>0</v>
      </c>
      <c r="O923" s="22">
        <f t="shared" si="865"/>
        <v>0</v>
      </c>
      <c r="P923" s="22">
        <f t="shared" si="865"/>
        <v>0</v>
      </c>
      <c r="Q923" s="22">
        <f t="shared" si="865"/>
        <v>0</v>
      </c>
      <c r="R923" s="22">
        <f t="shared" si="865"/>
        <v>0</v>
      </c>
      <c r="S923" s="22">
        <f t="shared" si="865"/>
        <v>0</v>
      </c>
      <c r="T923" s="22">
        <f t="shared" si="865"/>
        <v>0</v>
      </c>
      <c r="U923" s="22">
        <f t="shared" si="865"/>
        <v>0</v>
      </c>
      <c r="V923" s="22">
        <f t="shared" si="865"/>
        <v>0</v>
      </c>
      <c r="W923" s="22">
        <f t="shared" ref="W923:AA923" si="866">IF(AND(Modul_badawczo_rozwojowy=nie,LataProjekcji&lt;=Koniec_Projekt),ROUND(W911,0),IF(AND(Modul_badawczo_rozwojowy=tak,LataProjekcji&lt;=Koniec_PR),ROUND(W911,0),0))</f>
        <v>0</v>
      </c>
      <c r="X923" s="22">
        <f t="shared" si="866"/>
        <v>0</v>
      </c>
      <c r="Y923" s="22">
        <f t="shared" si="866"/>
        <v>0</v>
      </c>
      <c r="Z923" s="22">
        <f t="shared" si="866"/>
        <v>0</v>
      </c>
      <c r="AA923" s="22">
        <f t="shared" si="866"/>
        <v>0</v>
      </c>
      <c r="AB923" s="22">
        <f t="shared" ref="AB923:AE923" si="867">IF(AND(Modul_badawczo_rozwojowy=nie,LataProjekcji&lt;=Koniec_Projekt),ROUND(AB911,0),IF(AND(Modul_badawczo_rozwojowy=tak,LataProjekcji&lt;=Koniec_PR),ROUND(AB911,0),0))</f>
        <v>0</v>
      </c>
      <c r="AC923" s="22">
        <f t="shared" si="867"/>
        <v>0</v>
      </c>
      <c r="AD923" s="22">
        <f t="shared" si="867"/>
        <v>0</v>
      </c>
      <c r="AE923" s="22">
        <f t="shared" si="867"/>
        <v>0</v>
      </c>
    </row>
    <row r="924" spans="2:31" hidden="1">
      <c r="B924" s="64" t="s">
        <v>316</v>
      </c>
      <c r="C924" s="82"/>
      <c r="D924" s="57"/>
      <c r="E924" s="57"/>
      <c r="F924" s="57"/>
      <c r="G924" s="57"/>
      <c r="H924" s="57"/>
      <c r="I924" s="57"/>
      <c r="J924" s="65">
        <f>ROUND(SUM(J915:J923),0)</f>
        <v>0</v>
      </c>
      <c r="K924" s="65">
        <f t="shared" ref="K924:V924" si="868">ROUND(SUM(K915:K923),0)</f>
        <v>0</v>
      </c>
      <c r="L924" s="65">
        <f t="shared" si="868"/>
        <v>0</v>
      </c>
      <c r="M924" s="65">
        <f t="shared" si="868"/>
        <v>0</v>
      </c>
      <c r="N924" s="65">
        <f t="shared" si="868"/>
        <v>0</v>
      </c>
      <c r="O924" s="65">
        <f t="shared" si="868"/>
        <v>0</v>
      </c>
      <c r="P924" s="65">
        <f t="shared" si="868"/>
        <v>0</v>
      </c>
      <c r="Q924" s="65">
        <f t="shared" si="868"/>
        <v>0</v>
      </c>
      <c r="R924" s="65">
        <f t="shared" si="868"/>
        <v>0</v>
      </c>
      <c r="S924" s="65">
        <f t="shared" si="868"/>
        <v>0</v>
      </c>
      <c r="T924" s="65">
        <f t="shared" si="868"/>
        <v>0</v>
      </c>
      <c r="U924" s="65">
        <f t="shared" si="868"/>
        <v>0</v>
      </c>
      <c r="V924" s="65">
        <f t="shared" si="868"/>
        <v>0</v>
      </c>
      <c r="W924" s="65">
        <f>ROUND(SUM(W915:W923),0)</f>
        <v>0</v>
      </c>
      <c r="X924" s="65">
        <f t="shared" ref="X924:AA924" si="869">ROUND(SUM(X915:X923),0)</f>
        <v>0</v>
      </c>
      <c r="Y924" s="65">
        <f t="shared" si="869"/>
        <v>0</v>
      </c>
      <c r="Z924" s="65">
        <f t="shared" si="869"/>
        <v>0</v>
      </c>
      <c r="AA924" s="65">
        <f t="shared" si="869"/>
        <v>0</v>
      </c>
      <c r="AB924" s="65">
        <f t="shared" ref="AB924:AE924" si="870">ROUND(SUM(AB915:AB923),0)</f>
        <v>0</v>
      </c>
      <c r="AC924" s="65">
        <f t="shared" si="870"/>
        <v>0</v>
      </c>
      <c r="AD924" s="65">
        <f t="shared" si="870"/>
        <v>0</v>
      </c>
      <c r="AE924" s="65">
        <f t="shared" si="870"/>
        <v>0</v>
      </c>
    </row>
    <row r="925" spans="2:31" hidden="1">
      <c r="B925" s="57"/>
      <c r="C925" s="82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</row>
    <row r="926" spans="2:31" hidden="1">
      <c r="B926" s="66"/>
      <c r="C926" s="83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</row>
    <row r="927" spans="2:31" hidden="1">
      <c r="B927" s="66"/>
      <c r="C927" s="83"/>
      <c r="D927" s="66"/>
      <c r="E927" s="66"/>
      <c r="F927" s="66"/>
      <c r="G927" s="66"/>
      <c r="H927" s="66"/>
      <c r="I927" s="66"/>
      <c r="J927" s="63" t="str">
        <f t="shared" ref="J927:AE927" si="871">LataProjekcji</f>
        <v/>
      </c>
      <c r="K927" s="63" t="str">
        <f t="shared" si="871"/>
        <v>Uzupełnij dane</v>
      </c>
      <c r="L927" s="63" t="str">
        <f t="shared" si="871"/>
        <v/>
      </c>
      <c r="M927" s="63" t="str">
        <f t="shared" si="871"/>
        <v/>
      </c>
      <c r="N927" s="63" t="str">
        <f t="shared" si="871"/>
        <v/>
      </c>
      <c r="O927" s="63" t="str">
        <f t="shared" si="871"/>
        <v/>
      </c>
      <c r="P927" s="63" t="str">
        <f t="shared" si="871"/>
        <v/>
      </c>
      <c r="Q927" s="63" t="str">
        <f t="shared" si="871"/>
        <v/>
      </c>
      <c r="R927" s="63" t="str">
        <f t="shared" si="871"/>
        <v/>
      </c>
      <c r="S927" s="63" t="str">
        <f t="shared" si="871"/>
        <v/>
      </c>
      <c r="T927" s="63" t="str">
        <f t="shared" si="871"/>
        <v/>
      </c>
      <c r="U927" s="63" t="str">
        <f t="shared" si="871"/>
        <v/>
      </c>
      <c r="V927" s="63" t="str">
        <f t="shared" si="871"/>
        <v/>
      </c>
      <c r="W927" s="63" t="str">
        <f t="shared" si="871"/>
        <v/>
      </c>
      <c r="X927" s="63" t="str">
        <f t="shared" si="871"/>
        <v/>
      </c>
      <c r="Y927" s="63" t="str">
        <f t="shared" si="871"/>
        <v/>
      </c>
      <c r="Z927" s="63" t="str">
        <f t="shared" si="871"/>
        <v/>
      </c>
      <c r="AA927" s="63" t="str">
        <f t="shared" si="871"/>
        <v/>
      </c>
      <c r="AB927" s="63" t="str">
        <f t="shared" si="871"/>
        <v/>
      </c>
      <c r="AC927" s="63" t="str">
        <f t="shared" si="871"/>
        <v/>
      </c>
      <c r="AD927" s="63" t="str">
        <f t="shared" si="871"/>
        <v/>
      </c>
      <c r="AE927" s="63" t="str">
        <f t="shared" si="871"/>
        <v/>
      </c>
    </row>
    <row r="928" spans="2:31" hidden="1">
      <c r="B928" s="66"/>
      <c r="C928" s="83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</row>
    <row r="929" spans="1:31" hidden="1">
      <c r="B929" s="67" t="s">
        <v>334</v>
      </c>
      <c r="C929" s="83"/>
      <c r="D929" s="66"/>
      <c r="E929" s="66"/>
      <c r="F929" s="66"/>
      <c r="G929" s="66"/>
      <c r="H929" s="66"/>
      <c r="I929" s="66"/>
      <c r="J929" s="65">
        <f>ROUND(J924,0)</f>
        <v>0</v>
      </c>
      <c r="K929" s="65">
        <f>ROUND(J929+K924,0)</f>
        <v>0</v>
      </c>
      <c r="L929" s="65">
        <f t="shared" ref="L929:V929" si="872">ROUND(K929+L924,0)</f>
        <v>0</v>
      </c>
      <c r="M929" s="65">
        <f t="shared" si="872"/>
        <v>0</v>
      </c>
      <c r="N929" s="65">
        <f t="shared" si="872"/>
        <v>0</v>
      </c>
      <c r="O929" s="65">
        <f t="shared" si="872"/>
        <v>0</v>
      </c>
      <c r="P929" s="65">
        <f t="shared" si="872"/>
        <v>0</v>
      </c>
      <c r="Q929" s="65">
        <f t="shared" si="872"/>
        <v>0</v>
      </c>
      <c r="R929" s="65">
        <f t="shared" si="872"/>
        <v>0</v>
      </c>
      <c r="S929" s="65">
        <f t="shared" si="872"/>
        <v>0</v>
      </c>
      <c r="T929" s="65">
        <f t="shared" si="872"/>
        <v>0</v>
      </c>
      <c r="U929" s="65">
        <f t="shared" si="872"/>
        <v>0</v>
      </c>
      <c r="V929" s="65">
        <f t="shared" si="872"/>
        <v>0</v>
      </c>
      <c r="W929" s="65">
        <f>ROUND(V929+W924,0)</f>
        <v>0</v>
      </c>
      <c r="X929" s="65">
        <f t="shared" ref="X929:AA929" si="873">ROUND(W929+X924,0)</f>
        <v>0</v>
      </c>
      <c r="Y929" s="65">
        <f t="shared" si="873"/>
        <v>0</v>
      </c>
      <c r="Z929" s="65">
        <f t="shared" si="873"/>
        <v>0</v>
      </c>
      <c r="AA929" s="65">
        <f t="shared" si="873"/>
        <v>0</v>
      </c>
      <c r="AB929" s="65">
        <f t="shared" ref="AB929" si="874">ROUND(AA929+AB924,0)</f>
        <v>0</v>
      </c>
      <c r="AC929" s="65">
        <f t="shared" ref="AC929" si="875">ROUND(AB929+AC924,0)</f>
        <v>0</v>
      </c>
      <c r="AD929" s="65">
        <f t="shared" ref="AD929" si="876">ROUND(AC929+AD924,0)</f>
        <v>0</v>
      </c>
      <c r="AE929" s="65">
        <f t="shared" ref="AE929" si="877">ROUND(AD929+AE924,0)</f>
        <v>0</v>
      </c>
    </row>
    <row r="930" spans="1:31" hidden="1">
      <c r="B930" s="66"/>
      <c r="C930" s="83"/>
      <c r="D930" s="66" t="s">
        <v>335</v>
      </c>
      <c r="E930" s="66" t="s">
        <v>336</v>
      </c>
      <c r="F930" s="66" t="s">
        <v>337</v>
      </c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</row>
    <row r="931" spans="1:31" hidden="1">
      <c r="B931" s="66" t="s">
        <v>338</v>
      </c>
      <c r="C931" s="83">
        <f>Poczatek</f>
        <v>0</v>
      </c>
      <c r="D931" s="66" t="e">
        <f>MATCH($C931,$A$927:$AE$927,0)</f>
        <v>#N/A</v>
      </c>
      <c r="E931" s="66">
        <f>ROW($J$924)</f>
        <v>924</v>
      </c>
      <c r="F931" s="66" t="e">
        <f>ADDRESS(E931,D931)</f>
        <v>#N/A</v>
      </c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</row>
    <row r="932" spans="1:31" hidden="1">
      <c r="A932" s="579"/>
      <c r="B932" s="463" t="s">
        <v>730</v>
      </c>
      <c r="C932" s="462">
        <f>Koniec_PR</f>
        <v>0</v>
      </c>
      <c r="D932" s="66" t="e">
        <f>MATCH($C932,$A$927:$AE$927,0)</f>
        <v>#N/A</v>
      </c>
      <c r="E932" s="66">
        <f>ROW($J$924)</f>
        <v>924</v>
      </c>
      <c r="F932" s="66" t="e">
        <f>ADDRESS(E932,D932)</f>
        <v>#N/A</v>
      </c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</row>
    <row r="933" spans="1:31" hidden="1">
      <c r="B933" s="66"/>
      <c r="C933" s="83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</row>
    <row r="934" spans="1:31" hidden="1">
      <c r="B934" s="66" t="s">
        <v>340</v>
      </c>
      <c r="C934" s="83"/>
      <c r="D934" s="66"/>
      <c r="E934" s="66"/>
      <c r="F934" s="66"/>
      <c r="G934" s="66"/>
      <c r="H934" s="66"/>
      <c r="I934" s="66"/>
      <c r="J934" s="68">
        <f t="shared" ref="J934:V934" si="878">IF(AND(LataProjekcji&lt;=Koniec_PR,Modul_badawczo_rozwojowy=tak),J924,0)</f>
        <v>0</v>
      </c>
      <c r="K934" s="68">
        <f t="shared" si="878"/>
        <v>0</v>
      </c>
      <c r="L934" s="68">
        <f t="shared" si="878"/>
        <v>0</v>
      </c>
      <c r="M934" s="68">
        <f t="shared" si="878"/>
        <v>0</v>
      </c>
      <c r="N934" s="68">
        <f t="shared" si="878"/>
        <v>0</v>
      </c>
      <c r="O934" s="68">
        <f t="shared" si="878"/>
        <v>0</v>
      </c>
      <c r="P934" s="68">
        <f t="shared" si="878"/>
        <v>0</v>
      </c>
      <c r="Q934" s="68">
        <f t="shared" si="878"/>
        <v>0</v>
      </c>
      <c r="R934" s="68">
        <f t="shared" si="878"/>
        <v>0</v>
      </c>
      <c r="S934" s="68">
        <f t="shared" si="878"/>
        <v>0</v>
      </c>
      <c r="T934" s="68">
        <f t="shared" si="878"/>
        <v>0</v>
      </c>
      <c r="U934" s="68">
        <f t="shared" si="878"/>
        <v>0</v>
      </c>
      <c r="V934" s="68">
        <f t="shared" si="878"/>
        <v>0</v>
      </c>
      <c r="W934" s="68">
        <f t="shared" ref="W934:AA934" si="879">IF(AND(LataProjekcji&lt;=Koniec_PR,Modul_badawczo_rozwojowy=tak),W924,0)</f>
        <v>0</v>
      </c>
      <c r="X934" s="68">
        <f t="shared" si="879"/>
        <v>0</v>
      </c>
      <c r="Y934" s="68">
        <f t="shared" si="879"/>
        <v>0</v>
      </c>
      <c r="Z934" s="68">
        <f t="shared" si="879"/>
        <v>0</v>
      </c>
      <c r="AA934" s="68">
        <f t="shared" si="879"/>
        <v>0</v>
      </c>
      <c r="AB934" s="68">
        <f t="shared" ref="AB934:AE934" si="880">IF(AND(LataProjekcji&lt;=Koniec_PR,Modul_badawczo_rozwojowy=tak),AB924,0)</f>
        <v>0</v>
      </c>
      <c r="AC934" s="68">
        <f t="shared" si="880"/>
        <v>0</v>
      </c>
      <c r="AD934" s="68">
        <f t="shared" si="880"/>
        <v>0</v>
      </c>
      <c r="AE934" s="68">
        <f t="shared" si="880"/>
        <v>0</v>
      </c>
    </row>
    <row r="935" spans="1:31" hidden="1">
      <c r="A935" s="579"/>
      <c r="B935" s="69" t="s">
        <v>696</v>
      </c>
      <c r="C935" s="84"/>
      <c r="D935" s="69"/>
      <c r="E935" s="69"/>
      <c r="F935" s="69"/>
      <c r="G935" s="69"/>
      <c r="H935" s="69"/>
      <c r="I935" s="69"/>
      <c r="J935" s="70">
        <f t="shared" ref="J935:V935" si="881">IF(AND(LataProjekcji&lt;(Koniec_PR-1),Modul_badawczo_rozwojowy=tak),(J934+I935),0)</f>
        <v>0</v>
      </c>
      <c r="K935" s="70">
        <f t="shared" si="881"/>
        <v>0</v>
      </c>
      <c r="L935" s="70">
        <f t="shared" si="881"/>
        <v>0</v>
      </c>
      <c r="M935" s="70">
        <f t="shared" si="881"/>
        <v>0</v>
      </c>
      <c r="N935" s="70">
        <f t="shared" si="881"/>
        <v>0</v>
      </c>
      <c r="O935" s="70">
        <f t="shared" si="881"/>
        <v>0</v>
      </c>
      <c r="P935" s="70">
        <f t="shared" si="881"/>
        <v>0</v>
      </c>
      <c r="Q935" s="70">
        <f t="shared" si="881"/>
        <v>0</v>
      </c>
      <c r="R935" s="70">
        <f t="shared" si="881"/>
        <v>0</v>
      </c>
      <c r="S935" s="70">
        <f t="shared" si="881"/>
        <v>0</v>
      </c>
      <c r="T935" s="70">
        <f t="shared" si="881"/>
        <v>0</v>
      </c>
      <c r="U935" s="70">
        <f t="shared" si="881"/>
        <v>0</v>
      </c>
      <c r="V935" s="70">
        <f t="shared" si="881"/>
        <v>0</v>
      </c>
      <c r="W935" s="70">
        <f t="shared" ref="W935:AA935" si="882">IF(AND(LataProjekcji&lt;(Koniec_PR-1),Modul_badawczo_rozwojowy=tak),(W934+V935),0)</f>
        <v>0</v>
      </c>
      <c r="X935" s="70">
        <f t="shared" si="882"/>
        <v>0</v>
      </c>
      <c r="Y935" s="70">
        <f t="shared" si="882"/>
        <v>0</v>
      </c>
      <c r="Z935" s="70">
        <f t="shared" si="882"/>
        <v>0</v>
      </c>
      <c r="AA935" s="70">
        <f t="shared" si="882"/>
        <v>0</v>
      </c>
      <c r="AB935" s="70">
        <f t="shared" ref="AB935" si="883">IF(AND(LataProjekcji&lt;(Koniec_PR-1),Modul_badawczo_rozwojowy=tak),(AB934+AA935),0)</f>
        <v>0</v>
      </c>
      <c r="AC935" s="70">
        <f t="shared" ref="AC935" si="884">IF(AND(LataProjekcji&lt;(Koniec_PR-1),Modul_badawczo_rozwojowy=tak),(AC934+AB935),0)</f>
        <v>0</v>
      </c>
      <c r="AD935" s="70">
        <f t="shared" ref="AD935" si="885">IF(AND(LataProjekcji&lt;(Koniec_PR-1),Modul_badawczo_rozwojowy=tak),(AD934+AC935),0)</f>
        <v>0</v>
      </c>
      <c r="AE935" s="70">
        <f t="shared" ref="AE935" si="886">IF(AND(LataProjekcji&lt;(Koniec_PR-1),Modul_badawczo_rozwojowy=tak),(AE934+AD935),0)</f>
        <v>0</v>
      </c>
    </row>
    <row r="936" spans="1:31" hidden="1">
      <c r="A936" s="579"/>
      <c r="B936" s="426" t="s">
        <v>697</v>
      </c>
      <c r="C936" s="427"/>
      <c r="D936" s="426"/>
      <c r="E936" s="426"/>
      <c r="F936" s="426"/>
      <c r="G936" s="426"/>
      <c r="H936" s="426"/>
      <c r="I936" s="426"/>
      <c r="J936" s="428">
        <f t="shared" ref="J936:V936" si="887">IF(AND(Modul_badawczo_rozwojowy=tak,J927=(Koniec_PR-1)),J929,0)</f>
        <v>0</v>
      </c>
      <c r="K936" s="428">
        <f t="shared" si="887"/>
        <v>0</v>
      </c>
      <c r="L936" s="428">
        <f t="shared" si="887"/>
        <v>0</v>
      </c>
      <c r="M936" s="428">
        <f t="shared" si="887"/>
        <v>0</v>
      </c>
      <c r="N936" s="428">
        <f t="shared" si="887"/>
        <v>0</v>
      </c>
      <c r="O936" s="428">
        <f t="shared" si="887"/>
        <v>0</v>
      </c>
      <c r="P936" s="428">
        <f t="shared" si="887"/>
        <v>0</v>
      </c>
      <c r="Q936" s="428">
        <f t="shared" si="887"/>
        <v>0</v>
      </c>
      <c r="R936" s="428">
        <f t="shared" si="887"/>
        <v>0</v>
      </c>
      <c r="S936" s="428">
        <f t="shared" si="887"/>
        <v>0</v>
      </c>
      <c r="T936" s="428">
        <f t="shared" si="887"/>
        <v>0</v>
      </c>
      <c r="U936" s="428">
        <f t="shared" si="887"/>
        <v>0</v>
      </c>
      <c r="V936" s="428">
        <f t="shared" si="887"/>
        <v>0</v>
      </c>
      <c r="W936" s="428">
        <f t="shared" ref="W936:AA936" si="888">IF(AND(Modul_badawczo_rozwojowy=tak,W927=(Koniec_PR-1)),W929,0)</f>
        <v>0</v>
      </c>
      <c r="X936" s="428">
        <f t="shared" si="888"/>
        <v>0</v>
      </c>
      <c r="Y936" s="428">
        <f t="shared" si="888"/>
        <v>0</v>
      </c>
      <c r="Z936" s="428">
        <f t="shared" si="888"/>
        <v>0</v>
      </c>
      <c r="AA936" s="428">
        <f t="shared" si="888"/>
        <v>0</v>
      </c>
      <c r="AB936" s="428">
        <f t="shared" ref="AB936:AE936" si="889">IF(AND(Modul_badawczo_rozwojowy=tak,AB927=(Koniec_PR-1)),AB929,0)</f>
        <v>0</v>
      </c>
      <c r="AC936" s="428">
        <f t="shared" si="889"/>
        <v>0</v>
      </c>
      <c r="AD936" s="428">
        <f t="shared" si="889"/>
        <v>0</v>
      </c>
      <c r="AE936" s="428">
        <f t="shared" si="889"/>
        <v>0</v>
      </c>
    </row>
    <row r="937" spans="1:31" hidden="1">
      <c r="A937" s="579"/>
      <c r="B937" s="69" t="s">
        <v>342</v>
      </c>
      <c r="C937" s="84"/>
      <c r="D937" s="69"/>
      <c r="E937" s="69"/>
      <c r="F937" s="69"/>
      <c r="G937" s="69"/>
      <c r="H937" s="69"/>
      <c r="I937" s="69"/>
      <c r="J937" s="70">
        <f t="shared" ref="J937:V937" si="890">IF(AND(Modul_badawczo_rozwojowy=tak,J927=Koniec_PR),J929,0)</f>
        <v>0</v>
      </c>
      <c r="K937" s="70">
        <f t="shared" si="890"/>
        <v>0</v>
      </c>
      <c r="L937" s="70">
        <f t="shared" si="890"/>
        <v>0</v>
      </c>
      <c r="M937" s="70">
        <f t="shared" si="890"/>
        <v>0</v>
      </c>
      <c r="N937" s="70">
        <f t="shared" si="890"/>
        <v>0</v>
      </c>
      <c r="O937" s="70">
        <f t="shared" si="890"/>
        <v>0</v>
      </c>
      <c r="P937" s="70">
        <f t="shared" si="890"/>
        <v>0</v>
      </c>
      <c r="Q937" s="70">
        <f t="shared" si="890"/>
        <v>0</v>
      </c>
      <c r="R937" s="70">
        <f t="shared" si="890"/>
        <v>0</v>
      </c>
      <c r="S937" s="70">
        <f t="shared" si="890"/>
        <v>0</v>
      </c>
      <c r="T937" s="70">
        <f t="shared" si="890"/>
        <v>0</v>
      </c>
      <c r="U937" s="70">
        <f t="shared" si="890"/>
        <v>0</v>
      </c>
      <c r="V937" s="70">
        <f t="shared" si="890"/>
        <v>0</v>
      </c>
      <c r="W937" s="70">
        <f t="shared" ref="W937:AA937" si="891">IF(AND(Modul_badawczo_rozwojowy=tak,W927=Koniec_PR),W929,0)</f>
        <v>0</v>
      </c>
      <c r="X937" s="70">
        <f t="shared" si="891"/>
        <v>0</v>
      </c>
      <c r="Y937" s="70">
        <f t="shared" si="891"/>
        <v>0</v>
      </c>
      <c r="Z937" s="70">
        <f t="shared" si="891"/>
        <v>0</v>
      </c>
      <c r="AA937" s="70">
        <f t="shared" si="891"/>
        <v>0</v>
      </c>
      <c r="AB937" s="70">
        <f t="shared" ref="AB937:AE937" si="892">IF(AND(Modul_badawczo_rozwojowy=tak,AB927=Koniec_PR),AB929,0)</f>
        <v>0</v>
      </c>
      <c r="AC937" s="70">
        <f t="shared" si="892"/>
        <v>0</v>
      </c>
      <c r="AD937" s="70">
        <f t="shared" si="892"/>
        <v>0</v>
      </c>
      <c r="AE937" s="70">
        <f t="shared" si="892"/>
        <v>0</v>
      </c>
    </row>
    <row r="938" spans="1:31" hidden="1">
      <c r="B938" s="61"/>
      <c r="C938" s="85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  <c r="AA938" s="61"/>
      <c r="AB938" s="61"/>
      <c r="AC938" s="61"/>
      <c r="AD938" s="61"/>
      <c r="AE938" s="61"/>
    </row>
    <row r="939" spans="1:31" hidden="1">
      <c r="B939" s="61"/>
      <c r="C939" s="85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  <c r="AA939" s="61"/>
      <c r="AB939" s="61"/>
      <c r="AC939" s="61"/>
      <c r="AD939" s="61"/>
      <c r="AE939" s="61"/>
    </row>
    <row r="940" spans="1:31" hidden="1">
      <c r="B940" s="61"/>
      <c r="C940" s="85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  <c r="AA940" s="61"/>
      <c r="AB940" s="61"/>
      <c r="AC940" s="61"/>
      <c r="AD940" s="61"/>
      <c r="AE940" s="61"/>
    </row>
    <row r="941" spans="1:31" hidden="1">
      <c r="B941" s="61"/>
      <c r="C941" s="85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  <c r="AA941" s="61"/>
      <c r="AB941" s="61"/>
      <c r="AC941" s="61"/>
      <c r="AD941" s="61"/>
      <c r="AE941" s="61"/>
    </row>
    <row r="942" spans="1:31" hidden="1">
      <c r="B942" s="61" t="e">
        <f ca="1">_xlfn.FORMULATEXT(J707)</f>
        <v>#N/A</v>
      </c>
      <c r="C942" s="85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  <c r="AA942" s="61"/>
      <c r="AB942" s="61"/>
      <c r="AC942" s="61"/>
      <c r="AD942" s="61"/>
      <c r="AE942" s="61"/>
    </row>
    <row r="943" spans="1:31" hidden="1">
      <c r="B943" s="61"/>
      <c r="C943" s="85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  <c r="AA943" s="61"/>
      <c r="AB943" s="61"/>
      <c r="AC943" s="61"/>
      <c r="AD943" s="61"/>
      <c r="AE943" s="61"/>
    </row>
    <row r="944" spans="1:31" hidden="1">
      <c r="B944" s="61"/>
      <c r="C944" s="85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  <c r="AA944" s="61"/>
      <c r="AB944" s="61"/>
      <c r="AC944" s="61"/>
      <c r="AD944" s="61"/>
      <c r="AE944" s="61"/>
    </row>
    <row r="945" spans="1:31" hidden="1">
      <c r="B945" s="61"/>
      <c r="C945" s="85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  <c r="AA945" s="61"/>
      <c r="AB945" s="61"/>
      <c r="AC945" s="61"/>
      <c r="AD945" s="61"/>
      <c r="AE945" s="61"/>
    </row>
    <row r="946" spans="1:31" hidden="1">
      <c r="B946" s="126" t="s">
        <v>648</v>
      </c>
      <c r="C946" s="137" t="s">
        <v>317</v>
      </c>
      <c r="D946" s="126" t="s">
        <v>318</v>
      </c>
      <c r="E946" s="128"/>
      <c r="F946" s="128"/>
      <c r="G946" s="128"/>
      <c r="H946" s="128"/>
      <c r="I946" s="128"/>
      <c r="J946" s="129" t="str">
        <f t="shared" ref="J946:AE946" si="893">LataProjekcji</f>
        <v/>
      </c>
      <c r="K946" s="129" t="str">
        <f t="shared" si="893"/>
        <v>Uzupełnij dane</v>
      </c>
      <c r="L946" s="129" t="str">
        <f t="shared" si="893"/>
        <v/>
      </c>
      <c r="M946" s="129" t="str">
        <f t="shared" si="893"/>
        <v/>
      </c>
      <c r="N946" s="129" t="str">
        <f t="shared" si="893"/>
        <v/>
      </c>
      <c r="O946" s="129" t="str">
        <f t="shared" si="893"/>
        <v/>
      </c>
      <c r="P946" s="129" t="str">
        <f t="shared" si="893"/>
        <v/>
      </c>
      <c r="Q946" s="129" t="str">
        <f t="shared" si="893"/>
        <v/>
      </c>
      <c r="R946" s="129" t="str">
        <f t="shared" si="893"/>
        <v/>
      </c>
      <c r="S946" s="129" t="str">
        <f t="shared" si="893"/>
        <v/>
      </c>
      <c r="T946" s="129" t="str">
        <f t="shared" si="893"/>
        <v/>
      </c>
      <c r="U946" s="129" t="str">
        <f t="shared" si="893"/>
        <v/>
      </c>
      <c r="V946" s="129" t="str">
        <f t="shared" si="893"/>
        <v/>
      </c>
      <c r="W946" s="129" t="str">
        <f t="shared" si="893"/>
        <v/>
      </c>
      <c r="X946" s="129" t="str">
        <f t="shared" si="893"/>
        <v/>
      </c>
      <c r="Y946" s="129" t="str">
        <f t="shared" si="893"/>
        <v/>
      </c>
      <c r="Z946" s="129" t="str">
        <f t="shared" si="893"/>
        <v/>
      </c>
      <c r="AA946" s="129" t="str">
        <f t="shared" si="893"/>
        <v/>
      </c>
      <c r="AB946" s="129" t="str">
        <f t="shared" si="893"/>
        <v/>
      </c>
      <c r="AC946" s="129" t="str">
        <f t="shared" si="893"/>
        <v/>
      </c>
      <c r="AD946" s="129" t="str">
        <f t="shared" si="893"/>
        <v/>
      </c>
      <c r="AE946" s="129" t="str">
        <f t="shared" si="893"/>
        <v/>
      </c>
    </row>
    <row r="947" spans="1:31" hidden="1">
      <c r="B947" s="130"/>
      <c r="C947" s="131"/>
      <c r="D947" s="130"/>
      <c r="E947" s="130"/>
      <c r="F947" s="130"/>
      <c r="G947" s="130"/>
      <c r="H947" s="130"/>
      <c r="I947" s="130"/>
      <c r="J947" s="130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  <c r="AA947" s="130"/>
      <c r="AB947" s="130"/>
      <c r="AC947" s="130"/>
      <c r="AD947" s="130"/>
      <c r="AE947" s="130"/>
    </row>
    <row r="948" spans="1:31" hidden="1">
      <c r="B948" s="126" t="s">
        <v>319</v>
      </c>
      <c r="C948" s="127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  <c r="AA948" s="128"/>
      <c r="AB948" s="128"/>
      <c r="AC948" s="128"/>
      <c r="AD948" s="128"/>
      <c r="AE948" s="128"/>
    </row>
    <row r="949" spans="1:31" hidden="1">
      <c r="A949" s="579"/>
      <c r="B949" s="132">
        <f t="shared" ref="B949:D968" si="894">B117</f>
        <v>0</v>
      </c>
      <c r="C949" s="132">
        <f t="shared" si="894"/>
        <v>0</v>
      </c>
      <c r="D949" s="132">
        <f t="shared" si="894"/>
        <v>0</v>
      </c>
      <c r="E949" s="132"/>
      <c r="F949" s="132"/>
      <c r="G949" s="132"/>
      <c r="H949" s="132"/>
      <c r="I949" s="132"/>
      <c r="J949" s="134">
        <f t="shared" ref="J949:AA949" si="895">IF(AND($C949="nie",$D949="prace rozwojowe",LataProjekcji&lt;=Koniec_PR,Modul_badawczo_rozwojowy=tak),ROUND(J117,0),0)</f>
        <v>0</v>
      </c>
      <c r="K949" s="134">
        <f t="shared" si="895"/>
        <v>0</v>
      </c>
      <c r="L949" s="134">
        <f t="shared" si="895"/>
        <v>0</v>
      </c>
      <c r="M949" s="134">
        <f t="shared" si="895"/>
        <v>0</v>
      </c>
      <c r="N949" s="134">
        <f t="shared" si="895"/>
        <v>0</v>
      </c>
      <c r="O949" s="134">
        <f t="shared" si="895"/>
        <v>0</v>
      </c>
      <c r="P949" s="134">
        <f t="shared" si="895"/>
        <v>0</v>
      </c>
      <c r="Q949" s="134">
        <f t="shared" si="895"/>
        <v>0</v>
      </c>
      <c r="R949" s="134">
        <f t="shared" si="895"/>
        <v>0</v>
      </c>
      <c r="S949" s="134">
        <f t="shared" si="895"/>
        <v>0</v>
      </c>
      <c r="T949" s="134">
        <f t="shared" si="895"/>
        <v>0</v>
      </c>
      <c r="U949" s="134">
        <f t="shared" si="895"/>
        <v>0</v>
      </c>
      <c r="V949" s="134">
        <f t="shared" si="895"/>
        <v>0</v>
      </c>
      <c r="W949" s="134">
        <f t="shared" si="895"/>
        <v>0</v>
      </c>
      <c r="X949" s="134">
        <f t="shared" si="895"/>
        <v>0</v>
      </c>
      <c r="Y949" s="134">
        <f t="shared" si="895"/>
        <v>0</v>
      </c>
      <c r="Z949" s="134">
        <f t="shared" si="895"/>
        <v>0</v>
      </c>
      <c r="AA949" s="134">
        <f t="shared" si="895"/>
        <v>0</v>
      </c>
      <c r="AB949" s="134">
        <f t="shared" ref="AB949:AE949" si="896">IF(AND($C949="nie",$D949="prace rozwojowe",LataProjekcji&lt;=Koniec_PR,Modul_badawczo_rozwojowy=tak),ROUND(AB117,0),0)</f>
        <v>0</v>
      </c>
      <c r="AC949" s="134">
        <f t="shared" si="896"/>
        <v>0</v>
      </c>
      <c r="AD949" s="134">
        <f t="shared" si="896"/>
        <v>0</v>
      </c>
      <c r="AE949" s="134">
        <f t="shared" si="896"/>
        <v>0</v>
      </c>
    </row>
    <row r="950" spans="1:31" hidden="1">
      <c r="A950" s="579"/>
      <c r="B950" s="132">
        <f t="shared" si="894"/>
        <v>0</v>
      </c>
      <c r="C950" s="132">
        <f t="shared" si="894"/>
        <v>0</v>
      </c>
      <c r="D950" s="132">
        <f t="shared" si="894"/>
        <v>0</v>
      </c>
      <c r="E950" s="132"/>
      <c r="F950" s="132"/>
      <c r="G950" s="132"/>
      <c r="H950" s="132"/>
      <c r="I950" s="132"/>
      <c r="J950" s="134">
        <f t="shared" ref="J950:AA950" si="897">IF(AND($C950="nie",$D950="prace rozwojowe",LataProjekcji&lt;=Koniec_PR,Modul_badawczo_rozwojowy=tak),ROUND(J118,0),0)</f>
        <v>0</v>
      </c>
      <c r="K950" s="134">
        <f t="shared" si="897"/>
        <v>0</v>
      </c>
      <c r="L950" s="134">
        <f t="shared" si="897"/>
        <v>0</v>
      </c>
      <c r="M950" s="134">
        <f t="shared" si="897"/>
        <v>0</v>
      </c>
      <c r="N950" s="134">
        <f t="shared" si="897"/>
        <v>0</v>
      </c>
      <c r="O950" s="134">
        <f t="shared" si="897"/>
        <v>0</v>
      </c>
      <c r="P950" s="134">
        <f t="shared" si="897"/>
        <v>0</v>
      </c>
      <c r="Q950" s="134">
        <f t="shared" si="897"/>
        <v>0</v>
      </c>
      <c r="R950" s="134">
        <f t="shared" si="897"/>
        <v>0</v>
      </c>
      <c r="S950" s="134">
        <f t="shared" si="897"/>
        <v>0</v>
      </c>
      <c r="T950" s="134">
        <f t="shared" si="897"/>
        <v>0</v>
      </c>
      <c r="U950" s="134">
        <f t="shared" si="897"/>
        <v>0</v>
      </c>
      <c r="V950" s="134">
        <f t="shared" si="897"/>
        <v>0</v>
      </c>
      <c r="W950" s="134">
        <f t="shared" si="897"/>
        <v>0</v>
      </c>
      <c r="X950" s="134">
        <f t="shared" si="897"/>
        <v>0</v>
      </c>
      <c r="Y950" s="134">
        <f t="shared" si="897"/>
        <v>0</v>
      </c>
      <c r="Z950" s="134">
        <f t="shared" si="897"/>
        <v>0</v>
      </c>
      <c r="AA950" s="134">
        <f t="shared" si="897"/>
        <v>0</v>
      </c>
      <c r="AB950" s="134">
        <f t="shared" ref="AB950:AE950" si="898">IF(AND($C950="nie",$D950="prace rozwojowe",LataProjekcji&lt;=Koniec_PR,Modul_badawczo_rozwojowy=tak),ROUND(AB118,0),0)</f>
        <v>0</v>
      </c>
      <c r="AC950" s="134">
        <f t="shared" si="898"/>
        <v>0</v>
      </c>
      <c r="AD950" s="134">
        <f t="shared" si="898"/>
        <v>0</v>
      </c>
      <c r="AE950" s="134">
        <f t="shared" si="898"/>
        <v>0</v>
      </c>
    </row>
    <row r="951" spans="1:31" hidden="1">
      <c r="A951" s="579"/>
      <c r="B951" s="132">
        <f t="shared" si="894"/>
        <v>0</v>
      </c>
      <c r="C951" s="132">
        <f t="shared" si="894"/>
        <v>0</v>
      </c>
      <c r="D951" s="132">
        <f t="shared" si="894"/>
        <v>0</v>
      </c>
      <c r="E951" s="132"/>
      <c r="F951" s="132"/>
      <c r="G951" s="132"/>
      <c r="H951" s="132"/>
      <c r="I951" s="132"/>
      <c r="J951" s="134">
        <f t="shared" ref="J951:AA951" si="899">IF(AND($C951="nie",$D951="prace rozwojowe",LataProjekcji&lt;=Koniec_PR,Modul_badawczo_rozwojowy=tak),ROUND(J119,0),0)</f>
        <v>0</v>
      </c>
      <c r="K951" s="134">
        <f t="shared" si="899"/>
        <v>0</v>
      </c>
      <c r="L951" s="134">
        <f t="shared" si="899"/>
        <v>0</v>
      </c>
      <c r="M951" s="134">
        <f t="shared" si="899"/>
        <v>0</v>
      </c>
      <c r="N951" s="134">
        <f t="shared" si="899"/>
        <v>0</v>
      </c>
      <c r="O951" s="134">
        <f t="shared" si="899"/>
        <v>0</v>
      </c>
      <c r="P951" s="134">
        <f t="shared" si="899"/>
        <v>0</v>
      </c>
      <c r="Q951" s="134">
        <f t="shared" si="899"/>
        <v>0</v>
      </c>
      <c r="R951" s="134">
        <f t="shared" si="899"/>
        <v>0</v>
      </c>
      <c r="S951" s="134">
        <f t="shared" si="899"/>
        <v>0</v>
      </c>
      <c r="T951" s="134">
        <f t="shared" si="899"/>
        <v>0</v>
      </c>
      <c r="U951" s="134">
        <f t="shared" si="899"/>
        <v>0</v>
      </c>
      <c r="V951" s="134">
        <f t="shared" si="899"/>
        <v>0</v>
      </c>
      <c r="W951" s="134">
        <f t="shared" si="899"/>
        <v>0</v>
      </c>
      <c r="X951" s="134">
        <f t="shared" si="899"/>
        <v>0</v>
      </c>
      <c r="Y951" s="134">
        <f t="shared" si="899"/>
        <v>0</v>
      </c>
      <c r="Z951" s="134">
        <f t="shared" si="899"/>
        <v>0</v>
      </c>
      <c r="AA951" s="134">
        <f t="shared" si="899"/>
        <v>0</v>
      </c>
      <c r="AB951" s="134">
        <f t="shared" ref="AB951:AE951" si="900">IF(AND($C951="nie",$D951="prace rozwojowe",LataProjekcji&lt;=Koniec_PR,Modul_badawczo_rozwojowy=tak),ROUND(AB119,0),0)</f>
        <v>0</v>
      </c>
      <c r="AC951" s="134">
        <f t="shared" si="900"/>
        <v>0</v>
      </c>
      <c r="AD951" s="134">
        <f t="shared" si="900"/>
        <v>0</v>
      </c>
      <c r="AE951" s="134">
        <f t="shared" si="900"/>
        <v>0</v>
      </c>
    </row>
    <row r="952" spans="1:31" hidden="1">
      <c r="A952" s="579"/>
      <c r="B952" s="132">
        <f t="shared" si="894"/>
        <v>0</v>
      </c>
      <c r="C952" s="132">
        <f t="shared" si="894"/>
        <v>0</v>
      </c>
      <c r="D952" s="132">
        <f t="shared" si="894"/>
        <v>0</v>
      </c>
      <c r="E952" s="132"/>
      <c r="F952" s="132"/>
      <c r="G952" s="132"/>
      <c r="H952" s="132"/>
      <c r="I952" s="132"/>
      <c r="J952" s="134">
        <f t="shared" ref="J952:AA952" si="901">IF(AND($C952="nie",$D952="prace rozwojowe",LataProjekcji&lt;=Koniec_PR,Modul_badawczo_rozwojowy=tak),ROUND(J120,0),0)</f>
        <v>0</v>
      </c>
      <c r="K952" s="134">
        <f t="shared" si="901"/>
        <v>0</v>
      </c>
      <c r="L952" s="134">
        <f t="shared" si="901"/>
        <v>0</v>
      </c>
      <c r="M952" s="134">
        <f t="shared" si="901"/>
        <v>0</v>
      </c>
      <c r="N952" s="134">
        <f t="shared" si="901"/>
        <v>0</v>
      </c>
      <c r="O952" s="134">
        <f t="shared" si="901"/>
        <v>0</v>
      </c>
      <c r="P952" s="134">
        <f t="shared" si="901"/>
        <v>0</v>
      </c>
      <c r="Q952" s="134">
        <f t="shared" si="901"/>
        <v>0</v>
      </c>
      <c r="R952" s="134">
        <f t="shared" si="901"/>
        <v>0</v>
      </c>
      <c r="S952" s="134">
        <f t="shared" si="901"/>
        <v>0</v>
      </c>
      <c r="T952" s="134">
        <f t="shared" si="901"/>
        <v>0</v>
      </c>
      <c r="U952" s="134">
        <f t="shared" si="901"/>
        <v>0</v>
      </c>
      <c r="V952" s="134">
        <f t="shared" si="901"/>
        <v>0</v>
      </c>
      <c r="W952" s="134">
        <f t="shared" si="901"/>
        <v>0</v>
      </c>
      <c r="X952" s="134">
        <f t="shared" si="901"/>
        <v>0</v>
      </c>
      <c r="Y952" s="134">
        <f t="shared" si="901"/>
        <v>0</v>
      </c>
      <c r="Z952" s="134">
        <f t="shared" si="901"/>
        <v>0</v>
      </c>
      <c r="AA952" s="134">
        <f t="shared" si="901"/>
        <v>0</v>
      </c>
      <c r="AB952" s="134">
        <f t="shared" ref="AB952:AE952" si="902">IF(AND($C952="nie",$D952="prace rozwojowe",LataProjekcji&lt;=Koniec_PR,Modul_badawczo_rozwojowy=tak),ROUND(AB120,0),0)</f>
        <v>0</v>
      </c>
      <c r="AC952" s="134">
        <f t="shared" si="902"/>
        <v>0</v>
      </c>
      <c r="AD952" s="134">
        <f t="shared" si="902"/>
        <v>0</v>
      </c>
      <c r="AE952" s="134">
        <f t="shared" si="902"/>
        <v>0</v>
      </c>
    </row>
    <row r="953" spans="1:31" hidden="1">
      <c r="A953" s="579"/>
      <c r="B953" s="132">
        <f t="shared" si="894"/>
        <v>0</v>
      </c>
      <c r="C953" s="132">
        <f t="shared" si="894"/>
        <v>0</v>
      </c>
      <c r="D953" s="132">
        <f t="shared" si="894"/>
        <v>0</v>
      </c>
      <c r="E953" s="132"/>
      <c r="F953" s="132"/>
      <c r="G953" s="132"/>
      <c r="H953" s="132"/>
      <c r="I953" s="132"/>
      <c r="J953" s="134">
        <f t="shared" ref="J953:AA953" si="903">IF(AND($C953="nie",$D953="prace rozwojowe",LataProjekcji&lt;=Koniec_PR,Modul_badawczo_rozwojowy=tak),ROUND(J121,0),0)</f>
        <v>0</v>
      </c>
      <c r="K953" s="134">
        <f t="shared" si="903"/>
        <v>0</v>
      </c>
      <c r="L953" s="134">
        <f t="shared" si="903"/>
        <v>0</v>
      </c>
      <c r="M953" s="134">
        <f t="shared" si="903"/>
        <v>0</v>
      </c>
      <c r="N953" s="134">
        <f t="shared" si="903"/>
        <v>0</v>
      </c>
      <c r="O953" s="134">
        <f t="shared" si="903"/>
        <v>0</v>
      </c>
      <c r="P953" s="134">
        <f t="shared" si="903"/>
        <v>0</v>
      </c>
      <c r="Q953" s="134">
        <f t="shared" si="903"/>
        <v>0</v>
      </c>
      <c r="R953" s="134">
        <f t="shared" si="903"/>
        <v>0</v>
      </c>
      <c r="S953" s="134">
        <f t="shared" si="903"/>
        <v>0</v>
      </c>
      <c r="T953" s="134">
        <f t="shared" si="903"/>
        <v>0</v>
      </c>
      <c r="U953" s="134">
        <f t="shared" si="903"/>
        <v>0</v>
      </c>
      <c r="V953" s="134">
        <f t="shared" si="903"/>
        <v>0</v>
      </c>
      <c r="W953" s="134">
        <f t="shared" si="903"/>
        <v>0</v>
      </c>
      <c r="X953" s="134">
        <f t="shared" si="903"/>
        <v>0</v>
      </c>
      <c r="Y953" s="134">
        <f t="shared" si="903"/>
        <v>0</v>
      </c>
      <c r="Z953" s="134">
        <f t="shared" si="903"/>
        <v>0</v>
      </c>
      <c r="AA953" s="134">
        <f t="shared" si="903"/>
        <v>0</v>
      </c>
      <c r="AB953" s="134">
        <f t="shared" ref="AB953:AE953" si="904">IF(AND($C953="nie",$D953="prace rozwojowe",LataProjekcji&lt;=Koniec_PR,Modul_badawczo_rozwojowy=tak),ROUND(AB121,0),0)</f>
        <v>0</v>
      </c>
      <c r="AC953" s="134">
        <f t="shared" si="904"/>
        <v>0</v>
      </c>
      <c r="AD953" s="134">
        <f t="shared" si="904"/>
        <v>0</v>
      </c>
      <c r="AE953" s="134">
        <f t="shared" si="904"/>
        <v>0</v>
      </c>
    </row>
    <row r="954" spans="1:31" hidden="1">
      <c r="A954" s="579"/>
      <c r="B954" s="132">
        <f t="shared" si="894"/>
        <v>0</v>
      </c>
      <c r="C954" s="132">
        <f t="shared" si="894"/>
        <v>0</v>
      </c>
      <c r="D954" s="132">
        <f t="shared" si="894"/>
        <v>0</v>
      </c>
      <c r="E954" s="132"/>
      <c r="F954" s="132"/>
      <c r="G954" s="132"/>
      <c r="H954" s="132"/>
      <c r="I954" s="132"/>
      <c r="J954" s="134">
        <f t="shared" ref="J954:AA954" si="905">IF(AND($C954="nie",$D954="prace rozwojowe",LataProjekcji&lt;=Koniec_PR,Modul_badawczo_rozwojowy=tak),ROUND(J122,0),0)</f>
        <v>0</v>
      </c>
      <c r="K954" s="134">
        <f t="shared" si="905"/>
        <v>0</v>
      </c>
      <c r="L954" s="134">
        <f t="shared" si="905"/>
        <v>0</v>
      </c>
      <c r="M954" s="134">
        <f t="shared" si="905"/>
        <v>0</v>
      </c>
      <c r="N954" s="134">
        <f t="shared" si="905"/>
        <v>0</v>
      </c>
      <c r="O954" s="134">
        <f t="shared" si="905"/>
        <v>0</v>
      </c>
      <c r="P954" s="134">
        <f t="shared" si="905"/>
        <v>0</v>
      </c>
      <c r="Q954" s="134">
        <f t="shared" si="905"/>
        <v>0</v>
      </c>
      <c r="R954" s="134">
        <f t="shared" si="905"/>
        <v>0</v>
      </c>
      <c r="S954" s="134">
        <f t="shared" si="905"/>
        <v>0</v>
      </c>
      <c r="T954" s="134">
        <f t="shared" si="905"/>
        <v>0</v>
      </c>
      <c r="U954" s="134">
        <f t="shared" si="905"/>
        <v>0</v>
      </c>
      <c r="V954" s="134">
        <f t="shared" si="905"/>
        <v>0</v>
      </c>
      <c r="W954" s="134">
        <f t="shared" si="905"/>
        <v>0</v>
      </c>
      <c r="X954" s="134">
        <f t="shared" si="905"/>
        <v>0</v>
      </c>
      <c r="Y954" s="134">
        <f t="shared" si="905"/>
        <v>0</v>
      </c>
      <c r="Z954" s="134">
        <f t="shared" si="905"/>
        <v>0</v>
      </c>
      <c r="AA954" s="134">
        <f t="shared" si="905"/>
        <v>0</v>
      </c>
      <c r="AB954" s="134">
        <f t="shared" ref="AB954:AE954" si="906">IF(AND($C954="nie",$D954="prace rozwojowe",LataProjekcji&lt;=Koniec_PR,Modul_badawczo_rozwojowy=tak),ROUND(AB122,0),0)</f>
        <v>0</v>
      </c>
      <c r="AC954" s="134">
        <f t="shared" si="906"/>
        <v>0</v>
      </c>
      <c r="AD954" s="134">
        <f t="shared" si="906"/>
        <v>0</v>
      </c>
      <c r="AE954" s="134">
        <f t="shared" si="906"/>
        <v>0</v>
      </c>
    </row>
    <row r="955" spans="1:31" hidden="1">
      <c r="A955" s="579"/>
      <c r="B955" s="132">
        <f t="shared" si="894"/>
        <v>0</v>
      </c>
      <c r="C955" s="132">
        <f t="shared" si="894"/>
        <v>0</v>
      </c>
      <c r="D955" s="132">
        <f t="shared" si="894"/>
        <v>0</v>
      </c>
      <c r="E955" s="132"/>
      <c r="F955" s="132"/>
      <c r="G955" s="132"/>
      <c r="H955" s="132"/>
      <c r="I955" s="132"/>
      <c r="J955" s="134">
        <f t="shared" ref="J955:AA955" si="907">IF(AND($C955="nie",$D955="prace rozwojowe",LataProjekcji&lt;=Koniec_PR,Modul_badawczo_rozwojowy=tak),ROUND(J123,0),0)</f>
        <v>0</v>
      </c>
      <c r="K955" s="134">
        <f t="shared" si="907"/>
        <v>0</v>
      </c>
      <c r="L955" s="134">
        <f t="shared" si="907"/>
        <v>0</v>
      </c>
      <c r="M955" s="134">
        <f t="shared" si="907"/>
        <v>0</v>
      </c>
      <c r="N955" s="134">
        <f t="shared" si="907"/>
        <v>0</v>
      </c>
      <c r="O955" s="134">
        <f t="shared" si="907"/>
        <v>0</v>
      </c>
      <c r="P955" s="134">
        <f t="shared" si="907"/>
        <v>0</v>
      </c>
      <c r="Q955" s="134">
        <f t="shared" si="907"/>
        <v>0</v>
      </c>
      <c r="R955" s="134">
        <f t="shared" si="907"/>
        <v>0</v>
      </c>
      <c r="S955" s="134">
        <f t="shared" si="907"/>
        <v>0</v>
      </c>
      <c r="T955" s="134">
        <f t="shared" si="907"/>
        <v>0</v>
      </c>
      <c r="U955" s="134">
        <f t="shared" si="907"/>
        <v>0</v>
      </c>
      <c r="V955" s="134">
        <f t="shared" si="907"/>
        <v>0</v>
      </c>
      <c r="W955" s="134">
        <f t="shared" si="907"/>
        <v>0</v>
      </c>
      <c r="X955" s="134">
        <f t="shared" si="907"/>
        <v>0</v>
      </c>
      <c r="Y955" s="134">
        <f t="shared" si="907"/>
        <v>0</v>
      </c>
      <c r="Z955" s="134">
        <f t="shared" si="907"/>
        <v>0</v>
      </c>
      <c r="AA955" s="134">
        <f t="shared" si="907"/>
        <v>0</v>
      </c>
      <c r="AB955" s="134">
        <f t="shared" ref="AB955:AE955" si="908">IF(AND($C955="nie",$D955="prace rozwojowe",LataProjekcji&lt;=Koniec_PR,Modul_badawczo_rozwojowy=tak),ROUND(AB123,0),0)</f>
        <v>0</v>
      </c>
      <c r="AC955" s="134">
        <f t="shared" si="908"/>
        <v>0</v>
      </c>
      <c r="AD955" s="134">
        <f t="shared" si="908"/>
        <v>0</v>
      </c>
      <c r="AE955" s="134">
        <f t="shared" si="908"/>
        <v>0</v>
      </c>
    </row>
    <row r="956" spans="1:31" hidden="1">
      <c r="A956" s="579"/>
      <c r="B956" s="132">
        <f t="shared" si="894"/>
        <v>0</v>
      </c>
      <c r="C956" s="132">
        <f t="shared" si="894"/>
        <v>0</v>
      </c>
      <c r="D956" s="132">
        <f t="shared" si="894"/>
        <v>0</v>
      </c>
      <c r="E956" s="132"/>
      <c r="F956" s="132"/>
      <c r="G956" s="132"/>
      <c r="H956" s="132"/>
      <c r="I956" s="132"/>
      <c r="J956" s="134">
        <f t="shared" ref="J956:AA956" si="909">IF(AND($C956="nie",$D956="prace rozwojowe",LataProjekcji&lt;=Koniec_PR,Modul_badawczo_rozwojowy=tak),ROUND(J124,0),0)</f>
        <v>0</v>
      </c>
      <c r="K956" s="134">
        <f t="shared" si="909"/>
        <v>0</v>
      </c>
      <c r="L956" s="134">
        <f t="shared" si="909"/>
        <v>0</v>
      </c>
      <c r="M956" s="134">
        <f t="shared" si="909"/>
        <v>0</v>
      </c>
      <c r="N956" s="134">
        <f t="shared" si="909"/>
        <v>0</v>
      </c>
      <c r="O956" s="134">
        <f t="shared" si="909"/>
        <v>0</v>
      </c>
      <c r="P956" s="134">
        <f t="shared" si="909"/>
        <v>0</v>
      </c>
      <c r="Q956" s="134">
        <f t="shared" si="909"/>
        <v>0</v>
      </c>
      <c r="R956" s="134">
        <f t="shared" si="909"/>
        <v>0</v>
      </c>
      <c r="S956" s="134">
        <f t="shared" si="909"/>
        <v>0</v>
      </c>
      <c r="T956" s="134">
        <f t="shared" si="909"/>
        <v>0</v>
      </c>
      <c r="U956" s="134">
        <f t="shared" si="909"/>
        <v>0</v>
      </c>
      <c r="V956" s="134">
        <f t="shared" si="909"/>
        <v>0</v>
      </c>
      <c r="W956" s="134">
        <f t="shared" si="909"/>
        <v>0</v>
      </c>
      <c r="X956" s="134">
        <f t="shared" si="909"/>
        <v>0</v>
      </c>
      <c r="Y956" s="134">
        <f t="shared" si="909"/>
        <v>0</v>
      </c>
      <c r="Z956" s="134">
        <f t="shared" si="909"/>
        <v>0</v>
      </c>
      <c r="AA956" s="134">
        <f t="shared" si="909"/>
        <v>0</v>
      </c>
      <c r="AB956" s="134">
        <f t="shared" ref="AB956:AE956" si="910">IF(AND($C956="nie",$D956="prace rozwojowe",LataProjekcji&lt;=Koniec_PR,Modul_badawczo_rozwojowy=tak),ROUND(AB124,0),0)</f>
        <v>0</v>
      </c>
      <c r="AC956" s="134">
        <f t="shared" si="910"/>
        <v>0</v>
      </c>
      <c r="AD956" s="134">
        <f t="shared" si="910"/>
        <v>0</v>
      </c>
      <c r="AE956" s="134">
        <f t="shared" si="910"/>
        <v>0</v>
      </c>
    </row>
    <row r="957" spans="1:31" hidden="1">
      <c r="A957" s="579"/>
      <c r="B957" s="132">
        <f t="shared" si="894"/>
        <v>0</v>
      </c>
      <c r="C957" s="132">
        <f t="shared" si="894"/>
        <v>0</v>
      </c>
      <c r="D957" s="132">
        <f t="shared" si="894"/>
        <v>0</v>
      </c>
      <c r="E957" s="132"/>
      <c r="F957" s="132"/>
      <c r="G957" s="132"/>
      <c r="H957" s="132"/>
      <c r="I957" s="132"/>
      <c r="J957" s="134">
        <f t="shared" ref="J957:AA957" si="911">IF(AND($C957="nie",$D957="prace rozwojowe",LataProjekcji&lt;=Koniec_PR,Modul_badawczo_rozwojowy=tak),ROUND(J125,0),0)</f>
        <v>0</v>
      </c>
      <c r="K957" s="134">
        <f t="shared" si="911"/>
        <v>0</v>
      </c>
      <c r="L957" s="134">
        <f t="shared" si="911"/>
        <v>0</v>
      </c>
      <c r="M957" s="134">
        <f t="shared" si="911"/>
        <v>0</v>
      </c>
      <c r="N957" s="134">
        <f t="shared" si="911"/>
        <v>0</v>
      </c>
      <c r="O957" s="134">
        <f t="shared" si="911"/>
        <v>0</v>
      </c>
      <c r="P957" s="134">
        <f t="shared" si="911"/>
        <v>0</v>
      </c>
      <c r="Q957" s="134">
        <f t="shared" si="911"/>
        <v>0</v>
      </c>
      <c r="R957" s="134">
        <f t="shared" si="911"/>
        <v>0</v>
      </c>
      <c r="S957" s="134">
        <f t="shared" si="911"/>
        <v>0</v>
      </c>
      <c r="T957" s="134">
        <f t="shared" si="911"/>
        <v>0</v>
      </c>
      <c r="U957" s="134">
        <f t="shared" si="911"/>
        <v>0</v>
      </c>
      <c r="V957" s="134">
        <f t="shared" si="911"/>
        <v>0</v>
      </c>
      <c r="W957" s="134">
        <f t="shared" si="911"/>
        <v>0</v>
      </c>
      <c r="X957" s="134">
        <f t="shared" si="911"/>
        <v>0</v>
      </c>
      <c r="Y957" s="134">
        <f t="shared" si="911"/>
        <v>0</v>
      </c>
      <c r="Z957" s="134">
        <f t="shared" si="911"/>
        <v>0</v>
      </c>
      <c r="AA957" s="134">
        <f t="shared" si="911"/>
        <v>0</v>
      </c>
      <c r="AB957" s="134">
        <f t="shared" ref="AB957:AE957" si="912">IF(AND($C957="nie",$D957="prace rozwojowe",LataProjekcji&lt;=Koniec_PR,Modul_badawczo_rozwojowy=tak),ROUND(AB125,0),0)</f>
        <v>0</v>
      </c>
      <c r="AC957" s="134">
        <f t="shared" si="912"/>
        <v>0</v>
      </c>
      <c r="AD957" s="134">
        <f t="shared" si="912"/>
        <v>0</v>
      </c>
      <c r="AE957" s="134">
        <f t="shared" si="912"/>
        <v>0</v>
      </c>
    </row>
    <row r="958" spans="1:31" hidden="1">
      <c r="A958" s="579"/>
      <c r="B958" s="132">
        <f t="shared" si="894"/>
        <v>0</v>
      </c>
      <c r="C958" s="132">
        <f t="shared" si="894"/>
        <v>0</v>
      </c>
      <c r="D958" s="132">
        <f t="shared" si="894"/>
        <v>0</v>
      </c>
      <c r="E958" s="132"/>
      <c r="F958" s="132"/>
      <c r="G958" s="132"/>
      <c r="H958" s="132"/>
      <c r="I958" s="132"/>
      <c r="J958" s="134">
        <f t="shared" ref="J958:AA958" si="913">IF(AND($C958="nie",$D958="prace rozwojowe",LataProjekcji&lt;=Koniec_PR,Modul_badawczo_rozwojowy=tak),ROUND(J126,0),0)</f>
        <v>0</v>
      </c>
      <c r="K958" s="134">
        <f t="shared" si="913"/>
        <v>0</v>
      </c>
      <c r="L958" s="134">
        <f t="shared" si="913"/>
        <v>0</v>
      </c>
      <c r="M958" s="134">
        <f t="shared" si="913"/>
        <v>0</v>
      </c>
      <c r="N958" s="134">
        <f t="shared" si="913"/>
        <v>0</v>
      </c>
      <c r="O958" s="134">
        <f t="shared" si="913"/>
        <v>0</v>
      </c>
      <c r="P958" s="134">
        <f t="shared" si="913"/>
        <v>0</v>
      </c>
      <c r="Q958" s="134">
        <f t="shared" si="913"/>
        <v>0</v>
      </c>
      <c r="R958" s="134">
        <f t="shared" si="913"/>
        <v>0</v>
      </c>
      <c r="S958" s="134">
        <f t="shared" si="913"/>
        <v>0</v>
      </c>
      <c r="T958" s="134">
        <f t="shared" si="913"/>
        <v>0</v>
      </c>
      <c r="U958" s="134">
        <f t="shared" si="913"/>
        <v>0</v>
      </c>
      <c r="V958" s="134">
        <f t="shared" si="913"/>
        <v>0</v>
      </c>
      <c r="W958" s="134">
        <f t="shared" si="913"/>
        <v>0</v>
      </c>
      <c r="X958" s="134">
        <f t="shared" si="913"/>
        <v>0</v>
      </c>
      <c r="Y958" s="134">
        <f t="shared" si="913"/>
        <v>0</v>
      </c>
      <c r="Z958" s="134">
        <f t="shared" si="913"/>
        <v>0</v>
      </c>
      <c r="AA958" s="134">
        <f t="shared" si="913"/>
        <v>0</v>
      </c>
      <c r="AB958" s="134">
        <f t="shared" ref="AB958:AE958" si="914">IF(AND($C958="nie",$D958="prace rozwojowe",LataProjekcji&lt;=Koniec_PR,Modul_badawczo_rozwojowy=tak),ROUND(AB126,0),0)</f>
        <v>0</v>
      </c>
      <c r="AC958" s="134">
        <f t="shared" si="914"/>
        <v>0</v>
      </c>
      <c r="AD958" s="134">
        <f t="shared" si="914"/>
        <v>0</v>
      </c>
      <c r="AE958" s="134">
        <f t="shared" si="914"/>
        <v>0</v>
      </c>
    </row>
    <row r="959" spans="1:31" hidden="1">
      <c r="A959" s="579"/>
      <c r="B959" s="132">
        <f t="shared" si="894"/>
        <v>0</v>
      </c>
      <c r="C959" s="132">
        <f t="shared" si="894"/>
        <v>0</v>
      </c>
      <c r="D959" s="132">
        <f t="shared" si="894"/>
        <v>0</v>
      </c>
      <c r="E959" s="132"/>
      <c r="F959" s="132"/>
      <c r="G959" s="132"/>
      <c r="H959" s="132"/>
      <c r="I959" s="132"/>
      <c r="J959" s="134">
        <f t="shared" ref="J959:AA959" si="915">IF(AND($C959="nie",$D959="prace rozwojowe",LataProjekcji&lt;=Koniec_PR,Modul_badawczo_rozwojowy=tak),ROUND(J127,0),0)</f>
        <v>0</v>
      </c>
      <c r="K959" s="134">
        <f t="shared" si="915"/>
        <v>0</v>
      </c>
      <c r="L959" s="134">
        <f t="shared" si="915"/>
        <v>0</v>
      </c>
      <c r="M959" s="134">
        <f t="shared" si="915"/>
        <v>0</v>
      </c>
      <c r="N959" s="134">
        <f t="shared" si="915"/>
        <v>0</v>
      </c>
      <c r="O959" s="134">
        <f t="shared" si="915"/>
        <v>0</v>
      </c>
      <c r="P959" s="134">
        <f t="shared" si="915"/>
        <v>0</v>
      </c>
      <c r="Q959" s="134">
        <f t="shared" si="915"/>
        <v>0</v>
      </c>
      <c r="R959" s="134">
        <f t="shared" si="915"/>
        <v>0</v>
      </c>
      <c r="S959" s="134">
        <f t="shared" si="915"/>
        <v>0</v>
      </c>
      <c r="T959" s="134">
        <f t="shared" si="915"/>
        <v>0</v>
      </c>
      <c r="U959" s="134">
        <f t="shared" si="915"/>
        <v>0</v>
      </c>
      <c r="V959" s="134">
        <f t="shared" si="915"/>
        <v>0</v>
      </c>
      <c r="W959" s="134">
        <f t="shared" si="915"/>
        <v>0</v>
      </c>
      <c r="X959" s="134">
        <f t="shared" si="915"/>
        <v>0</v>
      </c>
      <c r="Y959" s="134">
        <f t="shared" si="915"/>
        <v>0</v>
      </c>
      <c r="Z959" s="134">
        <f t="shared" si="915"/>
        <v>0</v>
      </c>
      <c r="AA959" s="134">
        <f t="shared" si="915"/>
        <v>0</v>
      </c>
      <c r="AB959" s="134">
        <f t="shared" ref="AB959:AE959" si="916">IF(AND($C959="nie",$D959="prace rozwojowe",LataProjekcji&lt;=Koniec_PR,Modul_badawczo_rozwojowy=tak),ROUND(AB127,0),0)</f>
        <v>0</v>
      </c>
      <c r="AC959" s="134">
        <f t="shared" si="916"/>
        <v>0</v>
      </c>
      <c r="AD959" s="134">
        <f t="shared" si="916"/>
        <v>0</v>
      </c>
      <c r="AE959" s="134">
        <f t="shared" si="916"/>
        <v>0</v>
      </c>
    </row>
    <row r="960" spans="1:31" hidden="1">
      <c r="A960" s="579"/>
      <c r="B960" s="132">
        <f t="shared" si="894"/>
        <v>0</v>
      </c>
      <c r="C960" s="132">
        <f t="shared" si="894"/>
        <v>0</v>
      </c>
      <c r="D960" s="132">
        <f t="shared" si="894"/>
        <v>0</v>
      </c>
      <c r="E960" s="132"/>
      <c r="F960" s="132"/>
      <c r="G960" s="132"/>
      <c r="H960" s="132"/>
      <c r="I960" s="132"/>
      <c r="J960" s="134">
        <f t="shared" ref="J960:AA960" si="917">IF(AND($C960="nie",$D960="prace rozwojowe",LataProjekcji&lt;=Koniec_PR,Modul_badawczo_rozwojowy=tak),ROUND(J128,0),0)</f>
        <v>0</v>
      </c>
      <c r="K960" s="134">
        <f t="shared" si="917"/>
        <v>0</v>
      </c>
      <c r="L960" s="134">
        <f t="shared" si="917"/>
        <v>0</v>
      </c>
      <c r="M960" s="134">
        <f t="shared" si="917"/>
        <v>0</v>
      </c>
      <c r="N960" s="134">
        <f t="shared" si="917"/>
        <v>0</v>
      </c>
      <c r="O960" s="134">
        <f t="shared" si="917"/>
        <v>0</v>
      </c>
      <c r="P960" s="134">
        <f t="shared" si="917"/>
        <v>0</v>
      </c>
      <c r="Q960" s="134">
        <f t="shared" si="917"/>
        <v>0</v>
      </c>
      <c r="R960" s="134">
        <f t="shared" si="917"/>
        <v>0</v>
      </c>
      <c r="S960" s="134">
        <f t="shared" si="917"/>
        <v>0</v>
      </c>
      <c r="T960" s="134">
        <f t="shared" si="917"/>
        <v>0</v>
      </c>
      <c r="U960" s="134">
        <f t="shared" si="917"/>
        <v>0</v>
      </c>
      <c r="V960" s="134">
        <f t="shared" si="917"/>
        <v>0</v>
      </c>
      <c r="W960" s="134">
        <f t="shared" si="917"/>
        <v>0</v>
      </c>
      <c r="X960" s="134">
        <f t="shared" si="917"/>
        <v>0</v>
      </c>
      <c r="Y960" s="134">
        <f t="shared" si="917"/>
        <v>0</v>
      </c>
      <c r="Z960" s="134">
        <f t="shared" si="917"/>
        <v>0</v>
      </c>
      <c r="AA960" s="134">
        <f t="shared" si="917"/>
        <v>0</v>
      </c>
      <c r="AB960" s="134">
        <f t="shared" ref="AB960:AE960" si="918">IF(AND($C960="nie",$D960="prace rozwojowe",LataProjekcji&lt;=Koniec_PR,Modul_badawczo_rozwojowy=tak),ROUND(AB128,0),0)</f>
        <v>0</v>
      </c>
      <c r="AC960" s="134">
        <f t="shared" si="918"/>
        <v>0</v>
      </c>
      <c r="AD960" s="134">
        <f t="shared" si="918"/>
        <v>0</v>
      </c>
      <c r="AE960" s="134">
        <f t="shared" si="918"/>
        <v>0</v>
      </c>
    </row>
    <row r="961" spans="1:31" hidden="1">
      <c r="A961" s="579"/>
      <c r="B961" s="132">
        <f t="shared" si="894"/>
        <v>0</v>
      </c>
      <c r="C961" s="132">
        <f t="shared" si="894"/>
        <v>0</v>
      </c>
      <c r="D961" s="132">
        <f t="shared" si="894"/>
        <v>0</v>
      </c>
      <c r="E961" s="132"/>
      <c r="F961" s="132"/>
      <c r="G961" s="132"/>
      <c r="H961" s="132"/>
      <c r="I961" s="132"/>
      <c r="J961" s="134">
        <f t="shared" ref="J961:AA961" si="919">IF(AND($C961="nie",$D961="prace rozwojowe",LataProjekcji&lt;=Koniec_PR,Modul_badawczo_rozwojowy=tak),ROUND(J129,0),0)</f>
        <v>0</v>
      </c>
      <c r="K961" s="134">
        <f t="shared" si="919"/>
        <v>0</v>
      </c>
      <c r="L961" s="134">
        <f t="shared" si="919"/>
        <v>0</v>
      </c>
      <c r="M961" s="134">
        <f t="shared" si="919"/>
        <v>0</v>
      </c>
      <c r="N961" s="134">
        <f t="shared" si="919"/>
        <v>0</v>
      </c>
      <c r="O961" s="134">
        <f t="shared" si="919"/>
        <v>0</v>
      </c>
      <c r="P961" s="134">
        <f t="shared" si="919"/>
        <v>0</v>
      </c>
      <c r="Q961" s="134">
        <f t="shared" si="919"/>
        <v>0</v>
      </c>
      <c r="R961" s="134">
        <f t="shared" si="919"/>
        <v>0</v>
      </c>
      <c r="S961" s="134">
        <f t="shared" si="919"/>
        <v>0</v>
      </c>
      <c r="T961" s="134">
        <f t="shared" si="919"/>
        <v>0</v>
      </c>
      <c r="U961" s="134">
        <f t="shared" si="919"/>
        <v>0</v>
      </c>
      <c r="V961" s="134">
        <f t="shared" si="919"/>
        <v>0</v>
      </c>
      <c r="W961" s="134">
        <f t="shared" si="919"/>
        <v>0</v>
      </c>
      <c r="X961" s="134">
        <f t="shared" si="919"/>
        <v>0</v>
      </c>
      <c r="Y961" s="134">
        <f t="shared" si="919"/>
        <v>0</v>
      </c>
      <c r="Z961" s="134">
        <f t="shared" si="919"/>
        <v>0</v>
      </c>
      <c r="AA961" s="134">
        <f t="shared" si="919"/>
        <v>0</v>
      </c>
      <c r="AB961" s="134">
        <f t="shared" ref="AB961:AE961" si="920">IF(AND($C961="nie",$D961="prace rozwojowe",LataProjekcji&lt;=Koniec_PR,Modul_badawczo_rozwojowy=tak),ROUND(AB129,0),0)</f>
        <v>0</v>
      </c>
      <c r="AC961" s="134">
        <f t="shared" si="920"/>
        <v>0</v>
      </c>
      <c r="AD961" s="134">
        <f t="shared" si="920"/>
        <v>0</v>
      </c>
      <c r="AE961" s="134">
        <f t="shared" si="920"/>
        <v>0</v>
      </c>
    </row>
    <row r="962" spans="1:31" hidden="1">
      <c r="A962" s="579"/>
      <c r="B962" s="132">
        <f t="shared" si="894"/>
        <v>0</v>
      </c>
      <c r="C962" s="132">
        <f t="shared" si="894"/>
        <v>0</v>
      </c>
      <c r="D962" s="132">
        <f t="shared" si="894"/>
        <v>0</v>
      </c>
      <c r="E962" s="132"/>
      <c r="F962" s="132"/>
      <c r="G962" s="132"/>
      <c r="H962" s="132"/>
      <c r="I962" s="132"/>
      <c r="J962" s="134">
        <f t="shared" ref="J962:AA962" si="921">IF(AND($C962="nie",$D962="prace rozwojowe",LataProjekcji&lt;=Koniec_PR,Modul_badawczo_rozwojowy=tak),ROUND(J130,0),0)</f>
        <v>0</v>
      </c>
      <c r="K962" s="134">
        <f t="shared" si="921"/>
        <v>0</v>
      </c>
      <c r="L962" s="134">
        <f t="shared" si="921"/>
        <v>0</v>
      </c>
      <c r="M962" s="134">
        <f t="shared" si="921"/>
        <v>0</v>
      </c>
      <c r="N962" s="134">
        <f t="shared" si="921"/>
        <v>0</v>
      </c>
      <c r="O962" s="134">
        <f t="shared" si="921"/>
        <v>0</v>
      </c>
      <c r="P962" s="134">
        <f t="shared" si="921"/>
        <v>0</v>
      </c>
      <c r="Q962" s="134">
        <f t="shared" si="921"/>
        <v>0</v>
      </c>
      <c r="R962" s="134">
        <f t="shared" si="921"/>
        <v>0</v>
      </c>
      <c r="S962" s="134">
        <f t="shared" si="921"/>
        <v>0</v>
      </c>
      <c r="T962" s="134">
        <f t="shared" si="921"/>
        <v>0</v>
      </c>
      <c r="U962" s="134">
        <f t="shared" si="921"/>
        <v>0</v>
      </c>
      <c r="V962" s="134">
        <f t="shared" si="921"/>
        <v>0</v>
      </c>
      <c r="W962" s="134">
        <f t="shared" si="921"/>
        <v>0</v>
      </c>
      <c r="X962" s="134">
        <f t="shared" si="921"/>
        <v>0</v>
      </c>
      <c r="Y962" s="134">
        <f t="shared" si="921"/>
        <v>0</v>
      </c>
      <c r="Z962" s="134">
        <f t="shared" si="921"/>
        <v>0</v>
      </c>
      <c r="AA962" s="134">
        <f t="shared" si="921"/>
        <v>0</v>
      </c>
      <c r="AB962" s="134">
        <f t="shared" ref="AB962:AE962" si="922">IF(AND($C962="nie",$D962="prace rozwojowe",LataProjekcji&lt;=Koniec_PR,Modul_badawczo_rozwojowy=tak),ROUND(AB130,0),0)</f>
        <v>0</v>
      </c>
      <c r="AC962" s="134">
        <f t="shared" si="922"/>
        <v>0</v>
      </c>
      <c r="AD962" s="134">
        <f t="shared" si="922"/>
        <v>0</v>
      </c>
      <c r="AE962" s="134">
        <f t="shared" si="922"/>
        <v>0</v>
      </c>
    </row>
    <row r="963" spans="1:31" hidden="1">
      <c r="A963" s="579"/>
      <c r="B963" s="132">
        <f t="shared" si="894"/>
        <v>0</v>
      </c>
      <c r="C963" s="132">
        <f t="shared" si="894"/>
        <v>0</v>
      </c>
      <c r="D963" s="132">
        <f t="shared" si="894"/>
        <v>0</v>
      </c>
      <c r="E963" s="132"/>
      <c r="F963" s="132"/>
      <c r="G963" s="132"/>
      <c r="H963" s="132"/>
      <c r="I963" s="132"/>
      <c r="J963" s="134">
        <f t="shared" ref="J963:AA963" si="923">IF(AND($C963="nie",$D963="prace rozwojowe",LataProjekcji&lt;=Koniec_PR,Modul_badawczo_rozwojowy=tak),ROUND(J131,0),0)</f>
        <v>0</v>
      </c>
      <c r="K963" s="134">
        <f t="shared" si="923"/>
        <v>0</v>
      </c>
      <c r="L963" s="134">
        <f t="shared" si="923"/>
        <v>0</v>
      </c>
      <c r="M963" s="134">
        <f t="shared" si="923"/>
        <v>0</v>
      </c>
      <c r="N963" s="134">
        <f t="shared" si="923"/>
        <v>0</v>
      </c>
      <c r="O963" s="134">
        <f t="shared" si="923"/>
        <v>0</v>
      </c>
      <c r="P963" s="134">
        <f t="shared" si="923"/>
        <v>0</v>
      </c>
      <c r="Q963" s="134">
        <f t="shared" si="923"/>
        <v>0</v>
      </c>
      <c r="R963" s="134">
        <f t="shared" si="923"/>
        <v>0</v>
      </c>
      <c r="S963" s="134">
        <f t="shared" si="923"/>
        <v>0</v>
      </c>
      <c r="T963" s="134">
        <f t="shared" si="923"/>
        <v>0</v>
      </c>
      <c r="U963" s="134">
        <f t="shared" si="923"/>
        <v>0</v>
      </c>
      <c r="V963" s="134">
        <f t="shared" si="923"/>
        <v>0</v>
      </c>
      <c r="W963" s="134">
        <f t="shared" si="923"/>
        <v>0</v>
      </c>
      <c r="X963" s="134">
        <f t="shared" si="923"/>
        <v>0</v>
      </c>
      <c r="Y963" s="134">
        <f t="shared" si="923"/>
        <v>0</v>
      </c>
      <c r="Z963" s="134">
        <f t="shared" si="923"/>
        <v>0</v>
      </c>
      <c r="AA963" s="134">
        <f t="shared" si="923"/>
        <v>0</v>
      </c>
      <c r="AB963" s="134">
        <f t="shared" ref="AB963:AE963" si="924">IF(AND($C963="nie",$D963="prace rozwojowe",LataProjekcji&lt;=Koniec_PR,Modul_badawczo_rozwojowy=tak),ROUND(AB131,0),0)</f>
        <v>0</v>
      </c>
      <c r="AC963" s="134">
        <f t="shared" si="924"/>
        <v>0</v>
      </c>
      <c r="AD963" s="134">
        <f t="shared" si="924"/>
        <v>0</v>
      </c>
      <c r="AE963" s="134">
        <f t="shared" si="924"/>
        <v>0</v>
      </c>
    </row>
    <row r="964" spans="1:31" hidden="1">
      <c r="A964" s="579"/>
      <c r="B964" s="132">
        <f t="shared" si="894"/>
        <v>0</v>
      </c>
      <c r="C964" s="132">
        <f t="shared" si="894"/>
        <v>0</v>
      </c>
      <c r="D964" s="132">
        <f t="shared" si="894"/>
        <v>0</v>
      </c>
      <c r="E964" s="132"/>
      <c r="F964" s="132"/>
      <c r="G964" s="132"/>
      <c r="H964" s="132"/>
      <c r="I964" s="132"/>
      <c r="J964" s="134">
        <f t="shared" ref="J964:AA964" si="925">IF(AND($C964="nie",$D964="prace rozwojowe",LataProjekcji&lt;=Koniec_PR,Modul_badawczo_rozwojowy=tak),ROUND(J132,0),0)</f>
        <v>0</v>
      </c>
      <c r="K964" s="134">
        <f t="shared" si="925"/>
        <v>0</v>
      </c>
      <c r="L964" s="134">
        <f t="shared" si="925"/>
        <v>0</v>
      </c>
      <c r="M964" s="134">
        <f t="shared" si="925"/>
        <v>0</v>
      </c>
      <c r="N964" s="134">
        <f t="shared" si="925"/>
        <v>0</v>
      </c>
      <c r="O964" s="134">
        <f t="shared" si="925"/>
        <v>0</v>
      </c>
      <c r="P964" s="134">
        <f t="shared" si="925"/>
        <v>0</v>
      </c>
      <c r="Q964" s="134">
        <f t="shared" si="925"/>
        <v>0</v>
      </c>
      <c r="R964" s="134">
        <f t="shared" si="925"/>
        <v>0</v>
      </c>
      <c r="S964" s="134">
        <f t="shared" si="925"/>
        <v>0</v>
      </c>
      <c r="T964" s="134">
        <f t="shared" si="925"/>
        <v>0</v>
      </c>
      <c r="U964" s="134">
        <f t="shared" si="925"/>
        <v>0</v>
      </c>
      <c r="V964" s="134">
        <f t="shared" si="925"/>
        <v>0</v>
      </c>
      <c r="W964" s="134">
        <f t="shared" si="925"/>
        <v>0</v>
      </c>
      <c r="X964" s="134">
        <f t="shared" si="925"/>
        <v>0</v>
      </c>
      <c r="Y964" s="134">
        <f t="shared" si="925"/>
        <v>0</v>
      </c>
      <c r="Z964" s="134">
        <f t="shared" si="925"/>
        <v>0</v>
      </c>
      <c r="AA964" s="134">
        <f t="shared" si="925"/>
        <v>0</v>
      </c>
      <c r="AB964" s="134">
        <f t="shared" ref="AB964:AE964" si="926">IF(AND($C964="nie",$D964="prace rozwojowe",LataProjekcji&lt;=Koniec_PR,Modul_badawczo_rozwojowy=tak),ROUND(AB132,0),0)</f>
        <v>0</v>
      </c>
      <c r="AC964" s="134">
        <f t="shared" si="926"/>
        <v>0</v>
      </c>
      <c r="AD964" s="134">
        <f t="shared" si="926"/>
        <v>0</v>
      </c>
      <c r="AE964" s="134">
        <f t="shared" si="926"/>
        <v>0</v>
      </c>
    </row>
    <row r="965" spans="1:31" hidden="1">
      <c r="A965" s="579"/>
      <c r="B965" s="132">
        <f t="shared" si="894"/>
        <v>0</v>
      </c>
      <c r="C965" s="132">
        <f t="shared" si="894"/>
        <v>0</v>
      </c>
      <c r="D965" s="132">
        <f t="shared" si="894"/>
        <v>0</v>
      </c>
      <c r="E965" s="132"/>
      <c r="F965" s="132"/>
      <c r="G965" s="132"/>
      <c r="H965" s="132"/>
      <c r="I965" s="132"/>
      <c r="J965" s="134">
        <f t="shared" ref="J965:AA965" si="927">IF(AND($C965="nie",$D965="prace rozwojowe",LataProjekcji&lt;=Koniec_PR,Modul_badawczo_rozwojowy=tak),ROUND(J133,0),0)</f>
        <v>0</v>
      </c>
      <c r="K965" s="134">
        <f t="shared" si="927"/>
        <v>0</v>
      </c>
      <c r="L965" s="134">
        <f t="shared" si="927"/>
        <v>0</v>
      </c>
      <c r="M965" s="134">
        <f t="shared" si="927"/>
        <v>0</v>
      </c>
      <c r="N965" s="134">
        <f t="shared" si="927"/>
        <v>0</v>
      </c>
      <c r="O965" s="134">
        <f t="shared" si="927"/>
        <v>0</v>
      </c>
      <c r="P965" s="134">
        <f t="shared" si="927"/>
        <v>0</v>
      </c>
      <c r="Q965" s="134">
        <f t="shared" si="927"/>
        <v>0</v>
      </c>
      <c r="R965" s="134">
        <f t="shared" si="927"/>
        <v>0</v>
      </c>
      <c r="S965" s="134">
        <f t="shared" si="927"/>
        <v>0</v>
      </c>
      <c r="T965" s="134">
        <f t="shared" si="927"/>
        <v>0</v>
      </c>
      <c r="U965" s="134">
        <f t="shared" si="927"/>
        <v>0</v>
      </c>
      <c r="V965" s="134">
        <f t="shared" si="927"/>
        <v>0</v>
      </c>
      <c r="W965" s="134">
        <f t="shared" si="927"/>
        <v>0</v>
      </c>
      <c r="X965" s="134">
        <f t="shared" si="927"/>
        <v>0</v>
      </c>
      <c r="Y965" s="134">
        <f t="shared" si="927"/>
        <v>0</v>
      </c>
      <c r="Z965" s="134">
        <f t="shared" si="927"/>
        <v>0</v>
      </c>
      <c r="AA965" s="134">
        <f t="shared" si="927"/>
        <v>0</v>
      </c>
      <c r="AB965" s="134">
        <f t="shared" ref="AB965:AE965" si="928">IF(AND($C965="nie",$D965="prace rozwojowe",LataProjekcji&lt;=Koniec_PR,Modul_badawczo_rozwojowy=tak),ROUND(AB133,0),0)</f>
        <v>0</v>
      </c>
      <c r="AC965" s="134">
        <f t="shared" si="928"/>
        <v>0</v>
      </c>
      <c r="AD965" s="134">
        <f t="shared" si="928"/>
        <v>0</v>
      </c>
      <c r="AE965" s="134">
        <f t="shared" si="928"/>
        <v>0</v>
      </c>
    </row>
    <row r="966" spans="1:31" hidden="1">
      <c r="A966" s="579"/>
      <c r="B966" s="132">
        <f t="shared" si="894"/>
        <v>0</v>
      </c>
      <c r="C966" s="132">
        <f t="shared" si="894"/>
        <v>0</v>
      </c>
      <c r="D966" s="132">
        <f t="shared" si="894"/>
        <v>0</v>
      </c>
      <c r="E966" s="132"/>
      <c r="F966" s="132"/>
      <c r="G966" s="132"/>
      <c r="H966" s="132"/>
      <c r="I966" s="132"/>
      <c r="J966" s="134">
        <f t="shared" ref="J966:AA966" si="929">IF(AND($C966="nie",$D966="prace rozwojowe",LataProjekcji&lt;=Koniec_PR,Modul_badawczo_rozwojowy=tak),ROUND(J134,0),0)</f>
        <v>0</v>
      </c>
      <c r="K966" s="134">
        <f t="shared" si="929"/>
        <v>0</v>
      </c>
      <c r="L966" s="134">
        <f t="shared" si="929"/>
        <v>0</v>
      </c>
      <c r="M966" s="134">
        <f t="shared" si="929"/>
        <v>0</v>
      </c>
      <c r="N966" s="134">
        <f t="shared" si="929"/>
        <v>0</v>
      </c>
      <c r="O966" s="134">
        <f t="shared" si="929"/>
        <v>0</v>
      </c>
      <c r="P966" s="134">
        <f t="shared" si="929"/>
        <v>0</v>
      </c>
      <c r="Q966" s="134">
        <f t="shared" si="929"/>
        <v>0</v>
      </c>
      <c r="R966" s="134">
        <f t="shared" si="929"/>
        <v>0</v>
      </c>
      <c r="S966" s="134">
        <f t="shared" si="929"/>
        <v>0</v>
      </c>
      <c r="T966" s="134">
        <f t="shared" si="929"/>
        <v>0</v>
      </c>
      <c r="U966" s="134">
        <f t="shared" si="929"/>
        <v>0</v>
      </c>
      <c r="V966" s="134">
        <f t="shared" si="929"/>
        <v>0</v>
      </c>
      <c r="W966" s="134">
        <f t="shared" si="929"/>
        <v>0</v>
      </c>
      <c r="X966" s="134">
        <f t="shared" si="929"/>
        <v>0</v>
      </c>
      <c r="Y966" s="134">
        <f t="shared" si="929"/>
        <v>0</v>
      </c>
      <c r="Z966" s="134">
        <f t="shared" si="929"/>
        <v>0</v>
      </c>
      <c r="AA966" s="134">
        <f t="shared" si="929"/>
        <v>0</v>
      </c>
      <c r="AB966" s="134">
        <f t="shared" ref="AB966:AE966" si="930">IF(AND($C966="nie",$D966="prace rozwojowe",LataProjekcji&lt;=Koniec_PR,Modul_badawczo_rozwojowy=tak),ROUND(AB134,0),0)</f>
        <v>0</v>
      </c>
      <c r="AC966" s="134">
        <f t="shared" si="930"/>
        <v>0</v>
      </c>
      <c r="AD966" s="134">
        <f t="shared" si="930"/>
        <v>0</v>
      </c>
      <c r="AE966" s="134">
        <f t="shared" si="930"/>
        <v>0</v>
      </c>
    </row>
    <row r="967" spans="1:31" hidden="1">
      <c r="A967" s="579"/>
      <c r="B967" s="132">
        <f t="shared" si="894"/>
        <v>0</v>
      </c>
      <c r="C967" s="132">
        <f t="shared" si="894"/>
        <v>0</v>
      </c>
      <c r="D967" s="132">
        <f t="shared" si="894"/>
        <v>0</v>
      </c>
      <c r="E967" s="132"/>
      <c r="F967" s="132"/>
      <c r="G967" s="132"/>
      <c r="H967" s="132"/>
      <c r="I967" s="132"/>
      <c r="J967" s="134">
        <f t="shared" ref="J967:AA967" si="931">IF(AND($C967="nie",$D967="prace rozwojowe",LataProjekcji&lt;=Koniec_PR,Modul_badawczo_rozwojowy=tak),ROUND(J135,0),0)</f>
        <v>0</v>
      </c>
      <c r="K967" s="134">
        <f t="shared" si="931"/>
        <v>0</v>
      </c>
      <c r="L967" s="134">
        <f t="shared" si="931"/>
        <v>0</v>
      </c>
      <c r="M967" s="134">
        <f t="shared" si="931"/>
        <v>0</v>
      </c>
      <c r="N967" s="134">
        <f t="shared" si="931"/>
        <v>0</v>
      </c>
      <c r="O967" s="134">
        <f t="shared" si="931"/>
        <v>0</v>
      </c>
      <c r="P967" s="134">
        <f t="shared" si="931"/>
        <v>0</v>
      </c>
      <c r="Q967" s="134">
        <f t="shared" si="931"/>
        <v>0</v>
      </c>
      <c r="R967" s="134">
        <f t="shared" si="931"/>
        <v>0</v>
      </c>
      <c r="S967" s="134">
        <f t="shared" si="931"/>
        <v>0</v>
      </c>
      <c r="T967" s="134">
        <f t="shared" si="931"/>
        <v>0</v>
      </c>
      <c r="U967" s="134">
        <f t="shared" si="931"/>
        <v>0</v>
      </c>
      <c r="V967" s="134">
        <f t="shared" si="931"/>
        <v>0</v>
      </c>
      <c r="W967" s="134">
        <f t="shared" si="931"/>
        <v>0</v>
      </c>
      <c r="X967" s="134">
        <f t="shared" si="931"/>
        <v>0</v>
      </c>
      <c r="Y967" s="134">
        <f t="shared" si="931"/>
        <v>0</v>
      </c>
      <c r="Z967" s="134">
        <f t="shared" si="931"/>
        <v>0</v>
      </c>
      <c r="AA967" s="134">
        <f t="shared" si="931"/>
        <v>0</v>
      </c>
      <c r="AB967" s="134">
        <f t="shared" ref="AB967:AE967" si="932">IF(AND($C967="nie",$D967="prace rozwojowe",LataProjekcji&lt;=Koniec_PR,Modul_badawczo_rozwojowy=tak),ROUND(AB135,0),0)</f>
        <v>0</v>
      </c>
      <c r="AC967" s="134">
        <f t="shared" si="932"/>
        <v>0</v>
      </c>
      <c r="AD967" s="134">
        <f t="shared" si="932"/>
        <v>0</v>
      </c>
      <c r="AE967" s="134">
        <f t="shared" si="932"/>
        <v>0</v>
      </c>
    </row>
    <row r="968" spans="1:31" hidden="1">
      <c r="A968" s="579"/>
      <c r="B968" s="132">
        <f t="shared" si="894"/>
        <v>0</v>
      </c>
      <c r="C968" s="132">
        <f t="shared" si="894"/>
        <v>0</v>
      </c>
      <c r="D968" s="132">
        <f t="shared" si="894"/>
        <v>0</v>
      </c>
      <c r="E968" s="132"/>
      <c r="F968" s="132"/>
      <c r="G968" s="132"/>
      <c r="H968" s="132"/>
      <c r="I968" s="132"/>
      <c r="J968" s="134">
        <f t="shared" ref="J968:AA968" si="933">IF(AND($C968="nie",$D968="prace rozwojowe",LataProjekcji&lt;=Koniec_PR,Modul_badawczo_rozwojowy=tak),ROUND(J136,0),0)</f>
        <v>0</v>
      </c>
      <c r="K968" s="134">
        <f t="shared" si="933"/>
        <v>0</v>
      </c>
      <c r="L968" s="134">
        <f t="shared" si="933"/>
        <v>0</v>
      </c>
      <c r="M968" s="134">
        <f t="shared" si="933"/>
        <v>0</v>
      </c>
      <c r="N968" s="134">
        <f t="shared" si="933"/>
        <v>0</v>
      </c>
      <c r="O968" s="134">
        <f t="shared" si="933"/>
        <v>0</v>
      </c>
      <c r="P968" s="134">
        <f t="shared" si="933"/>
        <v>0</v>
      </c>
      <c r="Q968" s="134">
        <f t="shared" si="933"/>
        <v>0</v>
      </c>
      <c r="R968" s="134">
        <f t="shared" si="933"/>
        <v>0</v>
      </c>
      <c r="S968" s="134">
        <f t="shared" si="933"/>
        <v>0</v>
      </c>
      <c r="T968" s="134">
        <f t="shared" si="933"/>
        <v>0</v>
      </c>
      <c r="U968" s="134">
        <f t="shared" si="933"/>
        <v>0</v>
      </c>
      <c r="V968" s="134">
        <f t="shared" si="933"/>
        <v>0</v>
      </c>
      <c r="W968" s="134">
        <f t="shared" si="933"/>
        <v>0</v>
      </c>
      <c r="X968" s="134">
        <f t="shared" si="933"/>
        <v>0</v>
      </c>
      <c r="Y968" s="134">
        <f t="shared" si="933"/>
        <v>0</v>
      </c>
      <c r="Z968" s="134">
        <f t="shared" si="933"/>
        <v>0</v>
      </c>
      <c r="AA968" s="134">
        <f t="shared" si="933"/>
        <v>0</v>
      </c>
      <c r="AB968" s="134">
        <f t="shared" ref="AB968:AE968" si="934">IF(AND($C968="nie",$D968="prace rozwojowe",LataProjekcji&lt;=Koniec_PR,Modul_badawczo_rozwojowy=tak),ROUND(AB136,0),0)</f>
        <v>0</v>
      </c>
      <c r="AC968" s="134">
        <f t="shared" si="934"/>
        <v>0</v>
      </c>
      <c r="AD968" s="134">
        <f t="shared" si="934"/>
        <v>0</v>
      </c>
      <c r="AE968" s="134">
        <f t="shared" si="934"/>
        <v>0</v>
      </c>
    </row>
    <row r="969" spans="1:31" hidden="1">
      <c r="B969" s="126" t="s">
        <v>320</v>
      </c>
      <c r="C969" s="127"/>
      <c r="D969" s="128"/>
      <c r="E969" s="128"/>
      <c r="F969" s="128"/>
      <c r="G969" s="128"/>
      <c r="H969" s="128"/>
      <c r="I969" s="128"/>
      <c r="J969" s="135">
        <f t="shared" ref="J969:V969" si="935">ROUND(SUM(J949:J968),0)</f>
        <v>0</v>
      </c>
      <c r="K969" s="135">
        <f t="shared" si="935"/>
        <v>0</v>
      </c>
      <c r="L969" s="135">
        <f t="shared" si="935"/>
        <v>0</v>
      </c>
      <c r="M969" s="135">
        <f t="shared" si="935"/>
        <v>0</v>
      </c>
      <c r="N969" s="135">
        <f t="shared" si="935"/>
        <v>0</v>
      </c>
      <c r="O969" s="135">
        <f t="shared" si="935"/>
        <v>0</v>
      </c>
      <c r="P969" s="135">
        <f t="shared" si="935"/>
        <v>0</v>
      </c>
      <c r="Q969" s="135">
        <f t="shared" si="935"/>
        <v>0</v>
      </c>
      <c r="R969" s="135">
        <f t="shared" si="935"/>
        <v>0</v>
      </c>
      <c r="S969" s="135">
        <f t="shared" si="935"/>
        <v>0</v>
      </c>
      <c r="T969" s="135">
        <f t="shared" si="935"/>
        <v>0</v>
      </c>
      <c r="U969" s="135">
        <f t="shared" si="935"/>
        <v>0</v>
      </c>
      <c r="V969" s="135">
        <f t="shared" si="935"/>
        <v>0</v>
      </c>
      <c r="W969" s="135">
        <f>ROUND(SUM(W949:W968),0)</f>
        <v>0</v>
      </c>
      <c r="X969" s="135">
        <f t="shared" ref="X969:AA969" si="936">ROUND(SUM(X949:X968),0)</f>
        <v>0</v>
      </c>
      <c r="Y969" s="135">
        <f t="shared" si="936"/>
        <v>0</v>
      </c>
      <c r="Z969" s="135">
        <f t="shared" si="936"/>
        <v>0</v>
      </c>
      <c r="AA969" s="135">
        <f t="shared" si="936"/>
        <v>0</v>
      </c>
      <c r="AB969" s="135">
        <f t="shared" ref="AB969:AE969" si="937">ROUND(SUM(AB949:AB968),0)</f>
        <v>0</v>
      </c>
      <c r="AC969" s="135">
        <f t="shared" si="937"/>
        <v>0</v>
      </c>
      <c r="AD969" s="135">
        <f t="shared" si="937"/>
        <v>0</v>
      </c>
      <c r="AE969" s="135">
        <f t="shared" si="937"/>
        <v>0</v>
      </c>
    </row>
    <row r="970" spans="1:31" hidden="1">
      <c r="B970" s="128"/>
      <c r="C970" s="127"/>
      <c r="D970" s="128"/>
      <c r="E970" s="128"/>
      <c r="F970" s="128"/>
      <c r="G970" s="128"/>
      <c r="H970" s="128"/>
      <c r="I970" s="128"/>
      <c r="J970" s="136"/>
      <c r="K970" s="136"/>
      <c r="L970" s="136"/>
      <c r="M970" s="136"/>
      <c r="N970" s="136"/>
      <c r="O970" s="136"/>
      <c r="P970" s="136"/>
      <c r="Q970" s="136"/>
      <c r="R970" s="136"/>
      <c r="S970" s="136"/>
      <c r="T970" s="136"/>
      <c r="U970" s="136"/>
      <c r="V970" s="136"/>
      <c r="W970" s="136"/>
      <c r="X970" s="136"/>
      <c r="Y970" s="136"/>
      <c r="Z970" s="136"/>
      <c r="AA970" s="136"/>
      <c r="AB970" s="136"/>
      <c r="AC970" s="136"/>
      <c r="AD970" s="136"/>
      <c r="AE970" s="136"/>
    </row>
    <row r="971" spans="1:31" hidden="1">
      <c r="B971" s="128"/>
      <c r="C971" s="127"/>
      <c r="D971" s="128"/>
      <c r="E971" s="128"/>
      <c r="F971" s="128"/>
      <c r="G971" s="128"/>
      <c r="H971" s="128"/>
      <c r="I971" s="128"/>
      <c r="J971" s="136"/>
      <c r="K971" s="136"/>
      <c r="L971" s="136"/>
      <c r="M971" s="136"/>
      <c r="N971" s="136"/>
      <c r="O971" s="136"/>
      <c r="P971" s="136"/>
      <c r="Q971" s="136"/>
      <c r="R971" s="136"/>
      <c r="S971" s="136"/>
      <c r="T971" s="136"/>
      <c r="U971" s="136"/>
      <c r="V971" s="136"/>
      <c r="W971" s="136"/>
      <c r="X971" s="136"/>
      <c r="Y971" s="136"/>
      <c r="Z971" s="136"/>
      <c r="AA971" s="136"/>
      <c r="AB971" s="136"/>
      <c r="AC971" s="136"/>
      <c r="AD971" s="136"/>
      <c r="AE971" s="136"/>
    </row>
    <row r="972" spans="1:31" hidden="1">
      <c r="B972" s="126" t="s">
        <v>323</v>
      </c>
      <c r="C972" s="137" t="s">
        <v>317</v>
      </c>
      <c r="D972" s="126" t="s">
        <v>318</v>
      </c>
      <c r="E972" s="128"/>
      <c r="F972" s="128"/>
      <c r="G972" s="128"/>
      <c r="H972" s="128"/>
      <c r="I972" s="128"/>
      <c r="J972" s="136"/>
      <c r="K972" s="136"/>
      <c r="L972" s="136"/>
      <c r="M972" s="136"/>
      <c r="N972" s="136"/>
      <c r="O972" s="136"/>
      <c r="P972" s="136"/>
      <c r="Q972" s="136"/>
      <c r="R972" s="136"/>
      <c r="S972" s="136"/>
      <c r="T972" s="136"/>
      <c r="U972" s="136"/>
      <c r="V972" s="136"/>
      <c r="W972" s="136"/>
      <c r="X972" s="136"/>
      <c r="Y972" s="136"/>
      <c r="Z972" s="136"/>
      <c r="AA972" s="136"/>
      <c r="AB972" s="136"/>
      <c r="AC972" s="136"/>
      <c r="AD972" s="136"/>
      <c r="AE972" s="136"/>
    </row>
    <row r="973" spans="1:31" hidden="1">
      <c r="B973" s="132">
        <f t="shared" ref="B973:D992" si="938">B162</f>
        <v>0</v>
      </c>
      <c r="C973" s="132">
        <f t="shared" si="938"/>
        <v>0</v>
      </c>
      <c r="D973" s="132">
        <f t="shared" si="938"/>
        <v>0</v>
      </c>
      <c r="E973" s="132"/>
      <c r="F973" s="132"/>
      <c r="G973" s="132"/>
      <c r="H973" s="132"/>
      <c r="I973" s="132"/>
      <c r="J973" s="134">
        <f t="shared" ref="J973:AA973" si="939">IF(AND($C973="nie",$D973="prace rozwojowe",LataProjekcji&lt;=Koniec_PR,Modul_badawczo_rozwojowy=tak),ROUND(J162,0),0)</f>
        <v>0</v>
      </c>
      <c r="K973" s="134">
        <f t="shared" si="939"/>
        <v>0</v>
      </c>
      <c r="L973" s="134">
        <f t="shared" si="939"/>
        <v>0</v>
      </c>
      <c r="M973" s="134">
        <f t="shared" si="939"/>
        <v>0</v>
      </c>
      <c r="N973" s="134">
        <f t="shared" si="939"/>
        <v>0</v>
      </c>
      <c r="O973" s="134">
        <f t="shared" si="939"/>
        <v>0</v>
      </c>
      <c r="P973" s="134">
        <f t="shared" si="939"/>
        <v>0</v>
      </c>
      <c r="Q973" s="134">
        <f t="shared" si="939"/>
        <v>0</v>
      </c>
      <c r="R973" s="134">
        <f t="shared" si="939"/>
        <v>0</v>
      </c>
      <c r="S973" s="134">
        <f t="shared" si="939"/>
        <v>0</v>
      </c>
      <c r="T973" s="134">
        <f t="shared" si="939"/>
        <v>0</v>
      </c>
      <c r="U973" s="134">
        <f t="shared" si="939"/>
        <v>0</v>
      </c>
      <c r="V973" s="134">
        <f t="shared" si="939"/>
        <v>0</v>
      </c>
      <c r="W973" s="134">
        <f t="shared" si="939"/>
        <v>0</v>
      </c>
      <c r="X973" s="134">
        <f t="shared" si="939"/>
        <v>0</v>
      </c>
      <c r="Y973" s="134">
        <f t="shared" si="939"/>
        <v>0</v>
      </c>
      <c r="Z973" s="134">
        <f t="shared" si="939"/>
        <v>0</v>
      </c>
      <c r="AA973" s="134">
        <f t="shared" si="939"/>
        <v>0</v>
      </c>
      <c r="AB973" s="134">
        <f t="shared" ref="AB973:AE973" si="940">IF(AND($C973="nie",$D973="prace rozwojowe",LataProjekcji&lt;=Koniec_PR,Modul_badawczo_rozwojowy=tak),ROUND(AB162,0),0)</f>
        <v>0</v>
      </c>
      <c r="AC973" s="134">
        <f t="shared" si="940"/>
        <v>0</v>
      </c>
      <c r="AD973" s="134">
        <f t="shared" si="940"/>
        <v>0</v>
      </c>
      <c r="AE973" s="134">
        <f t="shared" si="940"/>
        <v>0</v>
      </c>
    </row>
    <row r="974" spans="1:31" hidden="1">
      <c r="B974" s="132">
        <f t="shared" si="938"/>
        <v>0</v>
      </c>
      <c r="C974" s="132">
        <f t="shared" si="938"/>
        <v>0</v>
      </c>
      <c r="D974" s="132">
        <f t="shared" si="938"/>
        <v>0</v>
      </c>
      <c r="E974" s="132"/>
      <c r="F974" s="132"/>
      <c r="G974" s="132"/>
      <c r="H974" s="132"/>
      <c r="I974" s="132"/>
      <c r="J974" s="134">
        <f t="shared" ref="J974:AA974" si="941">IF(AND($C974="nie",$D974="prace rozwojowe",LataProjekcji&lt;=Koniec_PR,Modul_badawczo_rozwojowy=tak),ROUND(J163,0),0)</f>
        <v>0</v>
      </c>
      <c r="K974" s="134">
        <f t="shared" si="941"/>
        <v>0</v>
      </c>
      <c r="L974" s="134">
        <f t="shared" si="941"/>
        <v>0</v>
      </c>
      <c r="M974" s="134">
        <f t="shared" si="941"/>
        <v>0</v>
      </c>
      <c r="N974" s="134">
        <f t="shared" si="941"/>
        <v>0</v>
      </c>
      <c r="O974" s="134">
        <f t="shared" si="941"/>
        <v>0</v>
      </c>
      <c r="P974" s="134">
        <f t="shared" si="941"/>
        <v>0</v>
      </c>
      <c r="Q974" s="134">
        <f t="shared" si="941"/>
        <v>0</v>
      </c>
      <c r="R974" s="134">
        <f t="shared" si="941"/>
        <v>0</v>
      </c>
      <c r="S974" s="134">
        <f t="shared" si="941"/>
        <v>0</v>
      </c>
      <c r="T974" s="134">
        <f t="shared" si="941"/>
        <v>0</v>
      </c>
      <c r="U974" s="134">
        <f t="shared" si="941"/>
        <v>0</v>
      </c>
      <c r="V974" s="134">
        <f t="shared" si="941"/>
        <v>0</v>
      </c>
      <c r="W974" s="134">
        <f t="shared" si="941"/>
        <v>0</v>
      </c>
      <c r="X974" s="134">
        <f t="shared" si="941"/>
        <v>0</v>
      </c>
      <c r="Y974" s="134">
        <f t="shared" si="941"/>
        <v>0</v>
      </c>
      <c r="Z974" s="134">
        <f t="shared" si="941"/>
        <v>0</v>
      </c>
      <c r="AA974" s="134">
        <f t="shared" si="941"/>
        <v>0</v>
      </c>
      <c r="AB974" s="134">
        <f t="shared" ref="AB974:AE974" si="942">IF(AND($C974="nie",$D974="prace rozwojowe",LataProjekcji&lt;=Koniec_PR,Modul_badawczo_rozwojowy=tak),ROUND(AB163,0),0)</f>
        <v>0</v>
      </c>
      <c r="AC974" s="134">
        <f t="shared" si="942"/>
        <v>0</v>
      </c>
      <c r="AD974" s="134">
        <f t="shared" si="942"/>
        <v>0</v>
      </c>
      <c r="AE974" s="134">
        <f t="shared" si="942"/>
        <v>0</v>
      </c>
    </row>
    <row r="975" spans="1:31" hidden="1">
      <c r="B975" s="132">
        <f t="shared" si="938"/>
        <v>0</v>
      </c>
      <c r="C975" s="132">
        <f t="shared" si="938"/>
        <v>0</v>
      </c>
      <c r="D975" s="132">
        <f t="shared" si="938"/>
        <v>0</v>
      </c>
      <c r="E975" s="132"/>
      <c r="F975" s="132"/>
      <c r="G975" s="132"/>
      <c r="H975" s="132"/>
      <c r="I975" s="132"/>
      <c r="J975" s="134">
        <f t="shared" ref="J975:AA975" si="943">IF(AND($C975="nie",$D975="prace rozwojowe",LataProjekcji&lt;=Koniec_PR,Modul_badawczo_rozwojowy=tak),ROUND(J164,0),0)</f>
        <v>0</v>
      </c>
      <c r="K975" s="134">
        <f t="shared" si="943"/>
        <v>0</v>
      </c>
      <c r="L975" s="134">
        <f t="shared" si="943"/>
        <v>0</v>
      </c>
      <c r="M975" s="134">
        <f t="shared" si="943"/>
        <v>0</v>
      </c>
      <c r="N975" s="134">
        <f t="shared" si="943"/>
        <v>0</v>
      </c>
      <c r="O975" s="134">
        <f t="shared" si="943"/>
        <v>0</v>
      </c>
      <c r="P975" s="134">
        <f t="shared" si="943"/>
        <v>0</v>
      </c>
      <c r="Q975" s="134">
        <f t="shared" si="943"/>
        <v>0</v>
      </c>
      <c r="R975" s="134">
        <f t="shared" si="943"/>
        <v>0</v>
      </c>
      <c r="S975" s="134">
        <f t="shared" si="943"/>
        <v>0</v>
      </c>
      <c r="T975" s="134">
        <f t="shared" si="943"/>
        <v>0</v>
      </c>
      <c r="U975" s="134">
        <f t="shared" si="943"/>
        <v>0</v>
      </c>
      <c r="V975" s="134">
        <f t="shared" si="943"/>
        <v>0</v>
      </c>
      <c r="W975" s="134">
        <f t="shared" si="943"/>
        <v>0</v>
      </c>
      <c r="X975" s="134">
        <f t="shared" si="943"/>
        <v>0</v>
      </c>
      <c r="Y975" s="134">
        <f t="shared" si="943"/>
        <v>0</v>
      </c>
      <c r="Z975" s="134">
        <f t="shared" si="943"/>
        <v>0</v>
      </c>
      <c r="AA975" s="134">
        <f t="shared" si="943"/>
        <v>0</v>
      </c>
      <c r="AB975" s="134">
        <f t="shared" ref="AB975:AE975" si="944">IF(AND($C975="nie",$D975="prace rozwojowe",LataProjekcji&lt;=Koniec_PR,Modul_badawczo_rozwojowy=tak),ROUND(AB164,0),0)</f>
        <v>0</v>
      </c>
      <c r="AC975" s="134">
        <f t="shared" si="944"/>
        <v>0</v>
      </c>
      <c r="AD975" s="134">
        <f t="shared" si="944"/>
        <v>0</v>
      </c>
      <c r="AE975" s="134">
        <f t="shared" si="944"/>
        <v>0</v>
      </c>
    </row>
    <row r="976" spans="1:31" hidden="1">
      <c r="B976" s="132">
        <f t="shared" si="938"/>
        <v>0</v>
      </c>
      <c r="C976" s="132">
        <f t="shared" si="938"/>
        <v>0</v>
      </c>
      <c r="D976" s="132">
        <f t="shared" si="938"/>
        <v>0</v>
      </c>
      <c r="E976" s="132"/>
      <c r="F976" s="132"/>
      <c r="G976" s="132"/>
      <c r="H976" s="132"/>
      <c r="I976" s="132"/>
      <c r="J976" s="134">
        <f t="shared" ref="J976:AA976" si="945">IF(AND($C976="nie",$D976="prace rozwojowe",LataProjekcji&lt;=Koniec_PR,Modul_badawczo_rozwojowy=tak),ROUND(J165,0),0)</f>
        <v>0</v>
      </c>
      <c r="K976" s="134">
        <f t="shared" si="945"/>
        <v>0</v>
      </c>
      <c r="L976" s="134">
        <f t="shared" si="945"/>
        <v>0</v>
      </c>
      <c r="M976" s="134">
        <f t="shared" si="945"/>
        <v>0</v>
      </c>
      <c r="N976" s="134">
        <f t="shared" si="945"/>
        <v>0</v>
      </c>
      <c r="O976" s="134">
        <f t="shared" si="945"/>
        <v>0</v>
      </c>
      <c r="P976" s="134">
        <f t="shared" si="945"/>
        <v>0</v>
      </c>
      <c r="Q976" s="134">
        <f t="shared" si="945"/>
        <v>0</v>
      </c>
      <c r="R976" s="134">
        <f t="shared" si="945"/>
        <v>0</v>
      </c>
      <c r="S976" s="134">
        <f t="shared" si="945"/>
        <v>0</v>
      </c>
      <c r="T976" s="134">
        <f t="shared" si="945"/>
        <v>0</v>
      </c>
      <c r="U976" s="134">
        <f t="shared" si="945"/>
        <v>0</v>
      </c>
      <c r="V976" s="134">
        <f t="shared" si="945"/>
        <v>0</v>
      </c>
      <c r="W976" s="134">
        <f t="shared" si="945"/>
        <v>0</v>
      </c>
      <c r="X976" s="134">
        <f t="shared" si="945"/>
        <v>0</v>
      </c>
      <c r="Y976" s="134">
        <f t="shared" si="945"/>
        <v>0</v>
      </c>
      <c r="Z976" s="134">
        <f t="shared" si="945"/>
        <v>0</v>
      </c>
      <c r="AA976" s="134">
        <f t="shared" si="945"/>
        <v>0</v>
      </c>
      <c r="AB976" s="134">
        <f t="shared" ref="AB976:AE976" si="946">IF(AND($C976="nie",$D976="prace rozwojowe",LataProjekcji&lt;=Koniec_PR,Modul_badawczo_rozwojowy=tak),ROUND(AB165,0),0)</f>
        <v>0</v>
      </c>
      <c r="AC976" s="134">
        <f t="shared" si="946"/>
        <v>0</v>
      </c>
      <c r="AD976" s="134">
        <f t="shared" si="946"/>
        <v>0</v>
      </c>
      <c r="AE976" s="134">
        <f t="shared" si="946"/>
        <v>0</v>
      </c>
    </row>
    <row r="977" spans="2:31" hidden="1">
      <c r="B977" s="132">
        <f t="shared" si="938"/>
        <v>0</v>
      </c>
      <c r="C977" s="132">
        <f t="shared" si="938"/>
        <v>0</v>
      </c>
      <c r="D977" s="132">
        <f t="shared" si="938"/>
        <v>0</v>
      </c>
      <c r="E977" s="132"/>
      <c r="F977" s="132"/>
      <c r="G977" s="132"/>
      <c r="H977" s="132"/>
      <c r="I977" s="132"/>
      <c r="J977" s="134">
        <f t="shared" ref="J977:AA977" si="947">IF(AND($C977="nie",$D977="prace rozwojowe",LataProjekcji&lt;=Koniec_PR,Modul_badawczo_rozwojowy=tak),ROUND(J166,0),0)</f>
        <v>0</v>
      </c>
      <c r="K977" s="134">
        <f t="shared" si="947"/>
        <v>0</v>
      </c>
      <c r="L977" s="134">
        <f t="shared" si="947"/>
        <v>0</v>
      </c>
      <c r="M977" s="134">
        <f t="shared" si="947"/>
        <v>0</v>
      </c>
      <c r="N977" s="134">
        <f t="shared" si="947"/>
        <v>0</v>
      </c>
      <c r="O977" s="134">
        <f t="shared" si="947"/>
        <v>0</v>
      </c>
      <c r="P977" s="134">
        <f t="shared" si="947"/>
        <v>0</v>
      </c>
      <c r="Q977" s="134">
        <f t="shared" si="947"/>
        <v>0</v>
      </c>
      <c r="R977" s="134">
        <f t="shared" si="947"/>
        <v>0</v>
      </c>
      <c r="S977" s="134">
        <f t="shared" si="947"/>
        <v>0</v>
      </c>
      <c r="T977" s="134">
        <f t="shared" si="947"/>
        <v>0</v>
      </c>
      <c r="U977" s="134">
        <f t="shared" si="947"/>
        <v>0</v>
      </c>
      <c r="V977" s="134">
        <f t="shared" si="947"/>
        <v>0</v>
      </c>
      <c r="W977" s="134">
        <f t="shared" si="947"/>
        <v>0</v>
      </c>
      <c r="X977" s="134">
        <f t="shared" si="947"/>
        <v>0</v>
      </c>
      <c r="Y977" s="134">
        <f t="shared" si="947"/>
        <v>0</v>
      </c>
      <c r="Z977" s="134">
        <f t="shared" si="947"/>
        <v>0</v>
      </c>
      <c r="AA977" s="134">
        <f t="shared" si="947"/>
        <v>0</v>
      </c>
      <c r="AB977" s="134">
        <f t="shared" ref="AB977:AE977" si="948">IF(AND($C977="nie",$D977="prace rozwojowe",LataProjekcji&lt;=Koniec_PR,Modul_badawczo_rozwojowy=tak),ROUND(AB166,0),0)</f>
        <v>0</v>
      </c>
      <c r="AC977" s="134">
        <f t="shared" si="948"/>
        <v>0</v>
      </c>
      <c r="AD977" s="134">
        <f t="shared" si="948"/>
        <v>0</v>
      </c>
      <c r="AE977" s="134">
        <f t="shared" si="948"/>
        <v>0</v>
      </c>
    </row>
    <row r="978" spans="2:31" hidden="1">
      <c r="B978" s="132">
        <f t="shared" si="938"/>
        <v>0</v>
      </c>
      <c r="C978" s="132">
        <f t="shared" si="938"/>
        <v>0</v>
      </c>
      <c r="D978" s="132">
        <f t="shared" si="938"/>
        <v>0</v>
      </c>
      <c r="E978" s="132"/>
      <c r="F978" s="132"/>
      <c r="G978" s="132"/>
      <c r="H978" s="132"/>
      <c r="I978" s="132"/>
      <c r="J978" s="134">
        <f t="shared" ref="J978:AA978" si="949">IF(AND($C978="nie",$D978="prace rozwojowe",LataProjekcji&lt;=Koniec_PR,Modul_badawczo_rozwojowy=tak),ROUND(J167,0),0)</f>
        <v>0</v>
      </c>
      <c r="K978" s="134">
        <f t="shared" si="949"/>
        <v>0</v>
      </c>
      <c r="L978" s="134">
        <f t="shared" si="949"/>
        <v>0</v>
      </c>
      <c r="M978" s="134">
        <f t="shared" si="949"/>
        <v>0</v>
      </c>
      <c r="N978" s="134">
        <f t="shared" si="949"/>
        <v>0</v>
      </c>
      <c r="O978" s="134">
        <f t="shared" si="949"/>
        <v>0</v>
      </c>
      <c r="P978" s="134">
        <f t="shared" si="949"/>
        <v>0</v>
      </c>
      <c r="Q978" s="134">
        <f t="shared" si="949"/>
        <v>0</v>
      </c>
      <c r="R978" s="134">
        <f t="shared" si="949"/>
        <v>0</v>
      </c>
      <c r="S978" s="134">
        <f t="shared" si="949"/>
        <v>0</v>
      </c>
      <c r="T978" s="134">
        <f t="shared" si="949"/>
        <v>0</v>
      </c>
      <c r="U978" s="134">
        <f t="shared" si="949"/>
        <v>0</v>
      </c>
      <c r="V978" s="134">
        <f t="shared" si="949"/>
        <v>0</v>
      </c>
      <c r="W978" s="134">
        <f t="shared" si="949"/>
        <v>0</v>
      </c>
      <c r="X978" s="134">
        <f t="shared" si="949"/>
        <v>0</v>
      </c>
      <c r="Y978" s="134">
        <f t="shared" si="949"/>
        <v>0</v>
      </c>
      <c r="Z978" s="134">
        <f t="shared" si="949"/>
        <v>0</v>
      </c>
      <c r="AA978" s="134">
        <f t="shared" si="949"/>
        <v>0</v>
      </c>
      <c r="AB978" s="134">
        <f t="shared" ref="AB978:AE978" si="950">IF(AND($C978="nie",$D978="prace rozwojowe",LataProjekcji&lt;=Koniec_PR,Modul_badawczo_rozwojowy=tak),ROUND(AB167,0),0)</f>
        <v>0</v>
      </c>
      <c r="AC978" s="134">
        <f t="shared" si="950"/>
        <v>0</v>
      </c>
      <c r="AD978" s="134">
        <f t="shared" si="950"/>
        <v>0</v>
      </c>
      <c r="AE978" s="134">
        <f t="shared" si="950"/>
        <v>0</v>
      </c>
    </row>
    <row r="979" spans="2:31" hidden="1">
      <c r="B979" s="132">
        <f t="shared" si="938"/>
        <v>0</v>
      </c>
      <c r="C979" s="132">
        <f t="shared" si="938"/>
        <v>0</v>
      </c>
      <c r="D979" s="132">
        <f t="shared" si="938"/>
        <v>0</v>
      </c>
      <c r="E979" s="132"/>
      <c r="F979" s="132"/>
      <c r="G979" s="132"/>
      <c r="H979" s="132"/>
      <c r="I979" s="132"/>
      <c r="J979" s="134">
        <f t="shared" ref="J979:AA979" si="951">IF(AND($C979="nie",$D979="prace rozwojowe",LataProjekcji&lt;=Koniec_PR,Modul_badawczo_rozwojowy=tak),ROUND(J168,0),0)</f>
        <v>0</v>
      </c>
      <c r="K979" s="134">
        <f t="shared" si="951"/>
        <v>0</v>
      </c>
      <c r="L979" s="134">
        <f t="shared" si="951"/>
        <v>0</v>
      </c>
      <c r="M979" s="134">
        <f t="shared" si="951"/>
        <v>0</v>
      </c>
      <c r="N979" s="134">
        <f t="shared" si="951"/>
        <v>0</v>
      </c>
      <c r="O979" s="134">
        <f t="shared" si="951"/>
        <v>0</v>
      </c>
      <c r="P979" s="134">
        <f t="shared" si="951"/>
        <v>0</v>
      </c>
      <c r="Q979" s="134">
        <f t="shared" si="951"/>
        <v>0</v>
      </c>
      <c r="R979" s="134">
        <f t="shared" si="951"/>
        <v>0</v>
      </c>
      <c r="S979" s="134">
        <f t="shared" si="951"/>
        <v>0</v>
      </c>
      <c r="T979" s="134">
        <f t="shared" si="951"/>
        <v>0</v>
      </c>
      <c r="U979" s="134">
        <f t="shared" si="951"/>
        <v>0</v>
      </c>
      <c r="V979" s="134">
        <f t="shared" si="951"/>
        <v>0</v>
      </c>
      <c r="W979" s="134">
        <f t="shared" si="951"/>
        <v>0</v>
      </c>
      <c r="X979" s="134">
        <f t="shared" si="951"/>
        <v>0</v>
      </c>
      <c r="Y979" s="134">
        <f t="shared" si="951"/>
        <v>0</v>
      </c>
      <c r="Z979" s="134">
        <f t="shared" si="951"/>
        <v>0</v>
      </c>
      <c r="AA979" s="134">
        <f t="shared" si="951"/>
        <v>0</v>
      </c>
      <c r="AB979" s="134">
        <f t="shared" ref="AB979:AE979" si="952">IF(AND($C979="nie",$D979="prace rozwojowe",LataProjekcji&lt;=Koniec_PR,Modul_badawczo_rozwojowy=tak),ROUND(AB168,0),0)</f>
        <v>0</v>
      </c>
      <c r="AC979" s="134">
        <f t="shared" si="952"/>
        <v>0</v>
      </c>
      <c r="AD979" s="134">
        <f t="shared" si="952"/>
        <v>0</v>
      </c>
      <c r="AE979" s="134">
        <f t="shared" si="952"/>
        <v>0</v>
      </c>
    </row>
    <row r="980" spans="2:31" hidden="1">
      <c r="B980" s="132">
        <f t="shared" si="938"/>
        <v>0</v>
      </c>
      <c r="C980" s="132">
        <f t="shared" si="938"/>
        <v>0</v>
      </c>
      <c r="D980" s="132">
        <f t="shared" si="938"/>
        <v>0</v>
      </c>
      <c r="E980" s="132"/>
      <c r="F980" s="132"/>
      <c r="G980" s="132"/>
      <c r="H980" s="132"/>
      <c r="I980" s="132"/>
      <c r="J980" s="134">
        <f t="shared" ref="J980:AA980" si="953">IF(AND($C980="nie",$D980="prace rozwojowe",LataProjekcji&lt;=Koniec_PR,Modul_badawczo_rozwojowy=tak),ROUND(J169,0),0)</f>
        <v>0</v>
      </c>
      <c r="K980" s="134">
        <f t="shared" si="953"/>
        <v>0</v>
      </c>
      <c r="L980" s="134">
        <f t="shared" si="953"/>
        <v>0</v>
      </c>
      <c r="M980" s="134">
        <f t="shared" si="953"/>
        <v>0</v>
      </c>
      <c r="N980" s="134">
        <f t="shared" si="953"/>
        <v>0</v>
      </c>
      <c r="O980" s="134">
        <f t="shared" si="953"/>
        <v>0</v>
      </c>
      <c r="P980" s="134">
        <f t="shared" si="953"/>
        <v>0</v>
      </c>
      <c r="Q980" s="134">
        <f t="shared" si="953"/>
        <v>0</v>
      </c>
      <c r="R980" s="134">
        <f t="shared" si="953"/>
        <v>0</v>
      </c>
      <c r="S980" s="134">
        <f t="shared" si="953"/>
        <v>0</v>
      </c>
      <c r="T980" s="134">
        <f t="shared" si="953"/>
        <v>0</v>
      </c>
      <c r="U980" s="134">
        <f t="shared" si="953"/>
        <v>0</v>
      </c>
      <c r="V980" s="134">
        <f t="shared" si="953"/>
        <v>0</v>
      </c>
      <c r="W980" s="134">
        <f t="shared" si="953"/>
        <v>0</v>
      </c>
      <c r="X980" s="134">
        <f t="shared" si="953"/>
        <v>0</v>
      </c>
      <c r="Y980" s="134">
        <f t="shared" si="953"/>
        <v>0</v>
      </c>
      <c r="Z980" s="134">
        <f t="shared" si="953"/>
        <v>0</v>
      </c>
      <c r="AA980" s="134">
        <f t="shared" si="953"/>
        <v>0</v>
      </c>
      <c r="AB980" s="134">
        <f t="shared" ref="AB980:AE980" si="954">IF(AND($C980="nie",$D980="prace rozwojowe",LataProjekcji&lt;=Koniec_PR,Modul_badawczo_rozwojowy=tak),ROUND(AB169,0),0)</f>
        <v>0</v>
      </c>
      <c r="AC980" s="134">
        <f t="shared" si="954"/>
        <v>0</v>
      </c>
      <c r="AD980" s="134">
        <f t="shared" si="954"/>
        <v>0</v>
      </c>
      <c r="AE980" s="134">
        <f t="shared" si="954"/>
        <v>0</v>
      </c>
    </row>
    <row r="981" spans="2:31" hidden="1">
      <c r="B981" s="132">
        <f t="shared" si="938"/>
        <v>0</v>
      </c>
      <c r="C981" s="132">
        <f t="shared" si="938"/>
        <v>0</v>
      </c>
      <c r="D981" s="132">
        <f t="shared" si="938"/>
        <v>0</v>
      </c>
      <c r="E981" s="132"/>
      <c r="F981" s="132"/>
      <c r="G981" s="132"/>
      <c r="H981" s="132"/>
      <c r="I981" s="132"/>
      <c r="J981" s="134">
        <f t="shared" ref="J981:AA981" si="955">IF(AND($C981="nie",$D981="prace rozwojowe",LataProjekcji&lt;=Koniec_PR,Modul_badawczo_rozwojowy=tak),ROUND(J170,0),0)</f>
        <v>0</v>
      </c>
      <c r="K981" s="134">
        <f t="shared" si="955"/>
        <v>0</v>
      </c>
      <c r="L981" s="134">
        <f t="shared" si="955"/>
        <v>0</v>
      </c>
      <c r="M981" s="134">
        <f t="shared" si="955"/>
        <v>0</v>
      </c>
      <c r="N981" s="134">
        <f t="shared" si="955"/>
        <v>0</v>
      </c>
      <c r="O981" s="134">
        <f t="shared" si="955"/>
        <v>0</v>
      </c>
      <c r="P981" s="134">
        <f t="shared" si="955"/>
        <v>0</v>
      </c>
      <c r="Q981" s="134">
        <f t="shared" si="955"/>
        <v>0</v>
      </c>
      <c r="R981" s="134">
        <f t="shared" si="955"/>
        <v>0</v>
      </c>
      <c r="S981" s="134">
        <f t="shared" si="955"/>
        <v>0</v>
      </c>
      <c r="T981" s="134">
        <f t="shared" si="955"/>
        <v>0</v>
      </c>
      <c r="U981" s="134">
        <f t="shared" si="955"/>
        <v>0</v>
      </c>
      <c r="V981" s="134">
        <f t="shared" si="955"/>
        <v>0</v>
      </c>
      <c r="W981" s="134">
        <f t="shared" si="955"/>
        <v>0</v>
      </c>
      <c r="X981" s="134">
        <f t="shared" si="955"/>
        <v>0</v>
      </c>
      <c r="Y981" s="134">
        <f t="shared" si="955"/>
        <v>0</v>
      </c>
      <c r="Z981" s="134">
        <f t="shared" si="955"/>
        <v>0</v>
      </c>
      <c r="AA981" s="134">
        <f t="shared" si="955"/>
        <v>0</v>
      </c>
      <c r="AB981" s="134">
        <f t="shared" ref="AB981:AE981" si="956">IF(AND($C981="nie",$D981="prace rozwojowe",LataProjekcji&lt;=Koniec_PR,Modul_badawczo_rozwojowy=tak),ROUND(AB170,0),0)</f>
        <v>0</v>
      </c>
      <c r="AC981" s="134">
        <f t="shared" si="956"/>
        <v>0</v>
      </c>
      <c r="AD981" s="134">
        <f t="shared" si="956"/>
        <v>0</v>
      </c>
      <c r="AE981" s="134">
        <f t="shared" si="956"/>
        <v>0</v>
      </c>
    </row>
    <row r="982" spans="2:31" hidden="1">
      <c r="B982" s="132">
        <f t="shared" si="938"/>
        <v>0</v>
      </c>
      <c r="C982" s="132">
        <f t="shared" si="938"/>
        <v>0</v>
      </c>
      <c r="D982" s="132">
        <f t="shared" si="938"/>
        <v>0</v>
      </c>
      <c r="E982" s="132"/>
      <c r="F982" s="132"/>
      <c r="G982" s="132"/>
      <c r="H982" s="132"/>
      <c r="I982" s="132"/>
      <c r="J982" s="134">
        <f t="shared" ref="J982:AA982" si="957">IF(AND($C982="nie",$D982="prace rozwojowe",LataProjekcji&lt;=Koniec_PR,Modul_badawczo_rozwojowy=tak),ROUND(J171,0),0)</f>
        <v>0</v>
      </c>
      <c r="K982" s="134">
        <f t="shared" si="957"/>
        <v>0</v>
      </c>
      <c r="L982" s="134">
        <f t="shared" si="957"/>
        <v>0</v>
      </c>
      <c r="M982" s="134">
        <f t="shared" si="957"/>
        <v>0</v>
      </c>
      <c r="N982" s="134">
        <f t="shared" si="957"/>
        <v>0</v>
      </c>
      <c r="O982" s="134">
        <f t="shared" si="957"/>
        <v>0</v>
      </c>
      <c r="P982" s="134">
        <f t="shared" si="957"/>
        <v>0</v>
      </c>
      <c r="Q982" s="134">
        <f t="shared" si="957"/>
        <v>0</v>
      </c>
      <c r="R982" s="134">
        <f t="shared" si="957"/>
        <v>0</v>
      </c>
      <c r="S982" s="134">
        <f t="shared" si="957"/>
        <v>0</v>
      </c>
      <c r="T982" s="134">
        <f t="shared" si="957"/>
        <v>0</v>
      </c>
      <c r="U982" s="134">
        <f t="shared" si="957"/>
        <v>0</v>
      </c>
      <c r="V982" s="134">
        <f t="shared" si="957"/>
        <v>0</v>
      </c>
      <c r="W982" s="134">
        <f t="shared" si="957"/>
        <v>0</v>
      </c>
      <c r="X982" s="134">
        <f t="shared" si="957"/>
        <v>0</v>
      </c>
      <c r="Y982" s="134">
        <f t="shared" si="957"/>
        <v>0</v>
      </c>
      <c r="Z982" s="134">
        <f t="shared" si="957"/>
        <v>0</v>
      </c>
      <c r="AA982" s="134">
        <f t="shared" si="957"/>
        <v>0</v>
      </c>
      <c r="AB982" s="134">
        <f t="shared" ref="AB982:AE982" si="958">IF(AND($C982="nie",$D982="prace rozwojowe",LataProjekcji&lt;=Koniec_PR,Modul_badawczo_rozwojowy=tak),ROUND(AB171,0),0)</f>
        <v>0</v>
      </c>
      <c r="AC982" s="134">
        <f t="shared" si="958"/>
        <v>0</v>
      </c>
      <c r="AD982" s="134">
        <f t="shared" si="958"/>
        <v>0</v>
      </c>
      <c r="AE982" s="134">
        <f t="shared" si="958"/>
        <v>0</v>
      </c>
    </row>
    <row r="983" spans="2:31" hidden="1">
      <c r="B983" s="132">
        <f t="shared" si="938"/>
        <v>0</v>
      </c>
      <c r="C983" s="132">
        <f t="shared" si="938"/>
        <v>0</v>
      </c>
      <c r="D983" s="132">
        <f t="shared" si="938"/>
        <v>0</v>
      </c>
      <c r="E983" s="132"/>
      <c r="F983" s="132"/>
      <c r="G983" s="132"/>
      <c r="H983" s="132"/>
      <c r="I983" s="132"/>
      <c r="J983" s="134">
        <f t="shared" ref="J983:AA983" si="959">IF(AND($C983="nie",$D983="prace rozwojowe",LataProjekcji&lt;=Koniec_PR,Modul_badawczo_rozwojowy=tak),ROUND(J172,0),0)</f>
        <v>0</v>
      </c>
      <c r="K983" s="134">
        <f t="shared" si="959"/>
        <v>0</v>
      </c>
      <c r="L983" s="134">
        <f t="shared" si="959"/>
        <v>0</v>
      </c>
      <c r="M983" s="134">
        <f t="shared" si="959"/>
        <v>0</v>
      </c>
      <c r="N983" s="134">
        <f t="shared" si="959"/>
        <v>0</v>
      </c>
      <c r="O983" s="134">
        <f t="shared" si="959"/>
        <v>0</v>
      </c>
      <c r="P983" s="134">
        <f t="shared" si="959"/>
        <v>0</v>
      </c>
      <c r="Q983" s="134">
        <f t="shared" si="959"/>
        <v>0</v>
      </c>
      <c r="R983" s="134">
        <f t="shared" si="959"/>
        <v>0</v>
      </c>
      <c r="S983" s="134">
        <f t="shared" si="959"/>
        <v>0</v>
      </c>
      <c r="T983" s="134">
        <f t="shared" si="959"/>
        <v>0</v>
      </c>
      <c r="U983" s="134">
        <f t="shared" si="959"/>
        <v>0</v>
      </c>
      <c r="V983" s="134">
        <f t="shared" si="959"/>
        <v>0</v>
      </c>
      <c r="W983" s="134">
        <f t="shared" si="959"/>
        <v>0</v>
      </c>
      <c r="X983" s="134">
        <f t="shared" si="959"/>
        <v>0</v>
      </c>
      <c r="Y983" s="134">
        <f t="shared" si="959"/>
        <v>0</v>
      </c>
      <c r="Z983" s="134">
        <f t="shared" si="959"/>
        <v>0</v>
      </c>
      <c r="AA983" s="134">
        <f t="shared" si="959"/>
        <v>0</v>
      </c>
      <c r="AB983" s="134">
        <f t="shared" ref="AB983:AE983" si="960">IF(AND($C983="nie",$D983="prace rozwojowe",LataProjekcji&lt;=Koniec_PR,Modul_badawczo_rozwojowy=tak),ROUND(AB172,0),0)</f>
        <v>0</v>
      </c>
      <c r="AC983" s="134">
        <f t="shared" si="960"/>
        <v>0</v>
      </c>
      <c r="AD983" s="134">
        <f t="shared" si="960"/>
        <v>0</v>
      </c>
      <c r="AE983" s="134">
        <f t="shared" si="960"/>
        <v>0</v>
      </c>
    </row>
    <row r="984" spans="2:31" hidden="1">
      <c r="B984" s="132">
        <f t="shared" si="938"/>
        <v>0</v>
      </c>
      <c r="C984" s="132">
        <f t="shared" si="938"/>
        <v>0</v>
      </c>
      <c r="D984" s="132">
        <f t="shared" si="938"/>
        <v>0</v>
      </c>
      <c r="E984" s="132"/>
      <c r="F984" s="132"/>
      <c r="G984" s="132"/>
      <c r="H984" s="132"/>
      <c r="I984" s="132"/>
      <c r="J984" s="134">
        <f t="shared" ref="J984:AA984" si="961">IF(AND($C984="nie",$D984="prace rozwojowe",LataProjekcji&lt;=Koniec_PR,Modul_badawczo_rozwojowy=tak),ROUND(J173,0),0)</f>
        <v>0</v>
      </c>
      <c r="K984" s="134">
        <f t="shared" si="961"/>
        <v>0</v>
      </c>
      <c r="L984" s="134">
        <f t="shared" si="961"/>
        <v>0</v>
      </c>
      <c r="M984" s="134">
        <f t="shared" si="961"/>
        <v>0</v>
      </c>
      <c r="N984" s="134">
        <f t="shared" si="961"/>
        <v>0</v>
      </c>
      <c r="O984" s="134">
        <f t="shared" si="961"/>
        <v>0</v>
      </c>
      <c r="P984" s="134">
        <f t="shared" si="961"/>
        <v>0</v>
      </c>
      <c r="Q984" s="134">
        <f t="shared" si="961"/>
        <v>0</v>
      </c>
      <c r="R984" s="134">
        <f t="shared" si="961"/>
        <v>0</v>
      </c>
      <c r="S984" s="134">
        <f t="shared" si="961"/>
        <v>0</v>
      </c>
      <c r="T984" s="134">
        <f t="shared" si="961"/>
        <v>0</v>
      </c>
      <c r="U984" s="134">
        <f t="shared" si="961"/>
        <v>0</v>
      </c>
      <c r="V984" s="134">
        <f t="shared" si="961"/>
        <v>0</v>
      </c>
      <c r="W984" s="134">
        <f t="shared" si="961"/>
        <v>0</v>
      </c>
      <c r="X984" s="134">
        <f t="shared" si="961"/>
        <v>0</v>
      </c>
      <c r="Y984" s="134">
        <f t="shared" si="961"/>
        <v>0</v>
      </c>
      <c r="Z984" s="134">
        <f t="shared" si="961"/>
        <v>0</v>
      </c>
      <c r="AA984" s="134">
        <f t="shared" si="961"/>
        <v>0</v>
      </c>
      <c r="AB984" s="134">
        <f t="shared" ref="AB984:AE984" si="962">IF(AND($C984="nie",$D984="prace rozwojowe",LataProjekcji&lt;=Koniec_PR,Modul_badawczo_rozwojowy=tak),ROUND(AB173,0),0)</f>
        <v>0</v>
      </c>
      <c r="AC984" s="134">
        <f t="shared" si="962"/>
        <v>0</v>
      </c>
      <c r="AD984" s="134">
        <f t="shared" si="962"/>
        <v>0</v>
      </c>
      <c r="AE984" s="134">
        <f t="shared" si="962"/>
        <v>0</v>
      </c>
    </row>
    <row r="985" spans="2:31" hidden="1">
      <c r="B985" s="132">
        <f t="shared" si="938"/>
        <v>0</v>
      </c>
      <c r="C985" s="132">
        <f t="shared" si="938"/>
        <v>0</v>
      </c>
      <c r="D985" s="132">
        <f t="shared" si="938"/>
        <v>0</v>
      </c>
      <c r="E985" s="132"/>
      <c r="F985" s="132"/>
      <c r="G985" s="132"/>
      <c r="H985" s="132"/>
      <c r="I985" s="132"/>
      <c r="J985" s="134">
        <f t="shared" ref="J985:AA985" si="963">IF(AND($C985="nie",$D985="prace rozwojowe",LataProjekcji&lt;=Koniec_PR,Modul_badawczo_rozwojowy=tak),ROUND(J174,0),0)</f>
        <v>0</v>
      </c>
      <c r="K985" s="134">
        <f t="shared" si="963"/>
        <v>0</v>
      </c>
      <c r="L985" s="134">
        <f t="shared" si="963"/>
        <v>0</v>
      </c>
      <c r="M985" s="134">
        <f t="shared" si="963"/>
        <v>0</v>
      </c>
      <c r="N985" s="134">
        <f t="shared" si="963"/>
        <v>0</v>
      </c>
      <c r="O985" s="134">
        <f t="shared" si="963"/>
        <v>0</v>
      </c>
      <c r="P985" s="134">
        <f t="shared" si="963"/>
        <v>0</v>
      </c>
      <c r="Q985" s="134">
        <f t="shared" si="963"/>
        <v>0</v>
      </c>
      <c r="R985" s="134">
        <f t="shared" si="963"/>
        <v>0</v>
      </c>
      <c r="S985" s="134">
        <f t="shared" si="963"/>
        <v>0</v>
      </c>
      <c r="T985" s="134">
        <f t="shared" si="963"/>
        <v>0</v>
      </c>
      <c r="U985" s="134">
        <f t="shared" si="963"/>
        <v>0</v>
      </c>
      <c r="V985" s="134">
        <f t="shared" si="963"/>
        <v>0</v>
      </c>
      <c r="W985" s="134">
        <f t="shared" si="963"/>
        <v>0</v>
      </c>
      <c r="X985" s="134">
        <f t="shared" si="963"/>
        <v>0</v>
      </c>
      <c r="Y985" s="134">
        <f t="shared" si="963"/>
        <v>0</v>
      </c>
      <c r="Z985" s="134">
        <f t="shared" si="963"/>
        <v>0</v>
      </c>
      <c r="AA985" s="134">
        <f t="shared" si="963"/>
        <v>0</v>
      </c>
      <c r="AB985" s="134">
        <f t="shared" ref="AB985:AE985" si="964">IF(AND($C985="nie",$D985="prace rozwojowe",LataProjekcji&lt;=Koniec_PR,Modul_badawczo_rozwojowy=tak),ROUND(AB174,0),0)</f>
        <v>0</v>
      </c>
      <c r="AC985" s="134">
        <f t="shared" si="964"/>
        <v>0</v>
      </c>
      <c r="AD985" s="134">
        <f t="shared" si="964"/>
        <v>0</v>
      </c>
      <c r="AE985" s="134">
        <f t="shared" si="964"/>
        <v>0</v>
      </c>
    </row>
    <row r="986" spans="2:31" hidden="1">
      <c r="B986" s="132">
        <f t="shared" si="938"/>
        <v>0</v>
      </c>
      <c r="C986" s="132">
        <f t="shared" si="938"/>
        <v>0</v>
      </c>
      <c r="D986" s="132">
        <f t="shared" si="938"/>
        <v>0</v>
      </c>
      <c r="E986" s="132"/>
      <c r="F986" s="132"/>
      <c r="G986" s="132"/>
      <c r="H986" s="132"/>
      <c r="I986" s="132"/>
      <c r="J986" s="134">
        <f t="shared" ref="J986:AA986" si="965">IF(AND($C986="nie",$D986="prace rozwojowe",LataProjekcji&lt;=Koniec_PR,Modul_badawczo_rozwojowy=tak),ROUND(J175,0),0)</f>
        <v>0</v>
      </c>
      <c r="K986" s="134">
        <f t="shared" si="965"/>
        <v>0</v>
      </c>
      <c r="L986" s="134">
        <f t="shared" si="965"/>
        <v>0</v>
      </c>
      <c r="M986" s="134">
        <f t="shared" si="965"/>
        <v>0</v>
      </c>
      <c r="N986" s="134">
        <f t="shared" si="965"/>
        <v>0</v>
      </c>
      <c r="O986" s="134">
        <f t="shared" si="965"/>
        <v>0</v>
      </c>
      <c r="P986" s="134">
        <f t="shared" si="965"/>
        <v>0</v>
      </c>
      <c r="Q986" s="134">
        <f t="shared" si="965"/>
        <v>0</v>
      </c>
      <c r="R986" s="134">
        <f t="shared" si="965"/>
        <v>0</v>
      </c>
      <c r="S986" s="134">
        <f t="shared" si="965"/>
        <v>0</v>
      </c>
      <c r="T986" s="134">
        <f t="shared" si="965"/>
        <v>0</v>
      </c>
      <c r="U986" s="134">
        <f t="shared" si="965"/>
        <v>0</v>
      </c>
      <c r="V986" s="134">
        <f t="shared" si="965"/>
        <v>0</v>
      </c>
      <c r="W986" s="134">
        <f t="shared" si="965"/>
        <v>0</v>
      </c>
      <c r="X986" s="134">
        <f t="shared" si="965"/>
        <v>0</v>
      </c>
      <c r="Y986" s="134">
        <f t="shared" si="965"/>
        <v>0</v>
      </c>
      <c r="Z986" s="134">
        <f t="shared" si="965"/>
        <v>0</v>
      </c>
      <c r="AA986" s="134">
        <f t="shared" si="965"/>
        <v>0</v>
      </c>
      <c r="AB986" s="134">
        <f t="shared" ref="AB986:AE986" si="966">IF(AND($C986="nie",$D986="prace rozwojowe",LataProjekcji&lt;=Koniec_PR,Modul_badawczo_rozwojowy=tak),ROUND(AB175,0),0)</f>
        <v>0</v>
      </c>
      <c r="AC986" s="134">
        <f t="shared" si="966"/>
        <v>0</v>
      </c>
      <c r="AD986" s="134">
        <f t="shared" si="966"/>
        <v>0</v>
      </c>
      <c r="AE986" s="134">
        <f t="shared" si="966"/>
        <v>0</v>
      </c>
    </row>
    <row r="987" spans="2:31" hidden="1">
      <c r="B987" s="132">
        <f t="shared" si="938"/>
        <v>0</v>
      </c>
      <c r="C987" s="132">
        <f t="shared" si="938"/>
        <v>0</v>
      </c>
      <c r="D987" s="132">
        <f t="shared" si="938"/>
        <v>0</v>
      </c>
      <c r="E987" s="132"/>
      <c r="F987" s="132"/>
      <c r="G987" s="132"/>
      <c r="H987" s="132"/>
      <c r="I987" s="132"/>
      <c r="J987" s="134">
        <f t="shared" ref="J987:AA987" si="967">IF(AND($C987="nie",$D987="prace rozwojowe",LataProjekcji&lt;=Koniec_PR,Modul_badawczo_rozwojowy=tak),ROUND(J176,0),0)</f>
        <v>0</v>
      </c>
      <c r="K987" s="134">
        <f t="shared" si="967"/>
        <v>0</v>
      </c>
      <c r="L987" s="134">
        <f t="shared" si="967"/>
        <v>0</v>
      </c>
      <c r="M987" s="134">
        <f t="shared" si="967"/>
        <v>0</v>
      </c>
      <c r="N987" s="134">
        <f t="shared" si="967"/>
        <v>0</v>
      </c>
      <c r="O987" s="134">
        <f t="shared" si="967"/>
        <v>0</v>
      </c>
      <c r="P987" s="134">
        <f t="shared" si="967"/>
        <v>0</v>
      </c>
      <c r="Q987" s="134">
        <f t="shared" si="967"/>
        <v>0</v>
      </c>
      <c r="R987" s="134">
        <f t="shared" si="967"/>
        <v>0</v>
      </c>
      <c r="S987" s="134">
        <f t="shared" si="967"/>
        <v>0</v>
      </c>
      <c r="T987" s="134">
        <f t="shared" si="967"/>
        <v>0</v>
      </c>
      <c r="U987" s="134">
        <f t="shared" si="967"/>
        <v>0</v>
      </c>
      <c r="V987" s="134">
        <f t="shared" si="967"/>
        <v>0</v>
      </c>
      <c r="W987" s="134">
        <f t="shared" si="967"/>
        <v>0</v>
      </c>
      <c r="X987" s="134">
        <f t="shared" si="967"/>
        <v>0</v>
      </c>
      <c r="Y987" s="134">
        <f t="shared" si="967"/>
        <v>0</v>
      </c>
      <c r="Z987" s="134">
        <f t="shared" si="967"/>
        <v>0</v>
      </c>
      <c r="AA987" s="134">
        <f t="shared" si="967"/>
        <v>0</v>
      </c>
      <c r="AB987" s="134">
        <f t="shared" ref="AB987:AE987" si="968">IF(AND($C987="nie",$D987="prace rozwojowe",LataProjekcji&lt;=Koniec_PR,Modul_badawczo_rozwojowy=tak),ROUND(AB176,0),0)</f>
        <v>0</v>
      </c>
      <c r="AC987" s="134">
        <f t="shared" si="968"/>
        <v>0</v>
      </c>
      <c r="AD987" s="134">
        <f t="shared" si="968"/>
        <v>0</v>
      </c>
      <c r="AE987" s="134">
        <f t="shared" si="968"/>
        <v>0</v>
      </c>
    </row>
    <row r="988" spans="2:31" hidden="1">
      <c r="B988" s="132">
        <f t="shared" si="938"/>
        <v>0</v>
      </c>
      <c r="C988" s="132">
        <f t="shared" si="938"/>
        <v>0</v>
      </c>
      <c r="D988" s="132">
        <f t="shared" si="938"/>
        <v>0</v>
      </c>
      <c r="E988" s="132"/>
      <c r="F988" s="132"/>
      <c r="G988" s="132"/>
      <c r="H988" s="132"/>
      <c r="I988" s="132"/>
      <c r="J988" s="134">
        <f t="shared" ref="J988:AA988" si="969">IF(AND($C988="nie",$D988="prace rozwojowe",LataProjekcji&lt;=Koniec_PR,Modul_badawczo_rozwojowy=tak),ROUND(J177,0),0)</f>
        <v>0</v>
      </c>
      <c r="K988" s="134">
        <f t="shared" si="969"/>
        <v>0</v>
      </c>
      <c r="L988" s="134">
        <f t="shared" si="969"/>
        <v>0</v>
      </c>
      <c r="M988" s="134">
        <f t="shared" si="969"/>
        <v>0</v>
      </c>
      <c r="N988" s="134">
        <f t="shared" si="969"/>
        <v>0</v>
      </c>
      <c r="O988" s="134">
        <f t="shared" si="969"/>
        <v>0</v>
      </c>
      <c r="P988" s="134">
        <f t="shared" si="969"/>
        <v>0</v>
      </c>
      <c r="Q988" s="134">
        <f t="shared" si="969"/>
        <v>0</v>
      </c>
      <c r="R988" s="134">
        <f t="shared" si="969"/>
        <v>0</v>
      </c>
      <c r="S988" s="134">
        <f t="shared" si="969"/>
        <v>0</v>
      </c>
      <c r="T988" s="134">
        <f t="shared" si="969"/>
        <v>0</v>
      </c>
      <c r="U988" s="134">
        <f t="shared" si="969"/>
        <v>0</v>
      </c>
      <c r="V988" s="134">
        <f t="shared" si="969"/>
        <v>0</v>
      </c>
      <c r="W988" s="134">
        <f t="shared" si="969"/>
        <v>0</v>
      </c>
      <c r="X988" s="134">
        <f t="shared" si="969"/>
        <v>0</v>
      </c>
      <c r="Y988" s="134">
        <f t="shared" si="969"/>
        <v>0</v>
      </c>
      <c r="Z988" s="134">
        <f t="shared" si="969"/>
        <v>0</v>
      </c>
      <c r="AA988" s="134">
        <f t="shared" si="969"/>
        <v>0</v>
      </c>
      <c r="AB988" s="134">
        <f t="shared" ref="AB988:AE988" si="970">IF(AND($C988="nie",$D988="prace rozwojowe",LataProjekcji&lt;=Koniec_PR,Modul_badawczo_rozwojowy=tak),ROUND(AB177,0),0)</f>
        <v>0</v>
      </c>
      <c r="AC988" s="134">
        <f t="shared" si="970"/>
        <v>0</v>
      </c>
      <c r="AD988" s="134">
        <f t="shared" si="970"/>
        <v>0</v>
      </c>
      <c r="AE988" s="134">
        <f t="shared" si="970"/>
        <v>0</v>
      </c>
    </row>
    <row r="989" spans="2:31" hidden="1">
      <c r="B989" s="132">
        <f t="shared" si="938"/>
        <v>0</v>
      </c>
      <c r="C989" s="132">
        <f t="shared" si="938"/>
        <v>0</v>
      </c>
      <c r="D989" s="132">
        <f t="shared" si="938"/>
        <v>0</v>
      </c>
      <c r="E989" s="132"/>
      <c r="F989" s="132"/>
      <c r="G989" s="132"/>
      <c r="H989" s="132"/>
      <c r="I989" s="132"/>
      <c r="J989" s="134">
        <f t="shared" ref="J989:AA989" si="971">IF(AND($C989="nie",$D989="prace rozwojowe",LataProjekcji&lt;=Koniec_PR,Modul_badawczo_rozwojowy=tak),ROUND(J178,0),0)</f>
        <v>0</v>
      </c>
      <c r="K989" s="134">
        <f t="shared" si="971"/>
        <v>0</v>
      </c>
      <c r="L989" s="134">
        <f t="shared" si="971"/>
        <v>0</v>
      </c>
      <c r="M989" s="134">
        <f t="shared" si="971"/>
        <v>0</v>
      </c>
      <c r="N989" s="134">
        <f t="shared" si="971"/>
        <v>0</v>
      </c>
      <c r="O989" s="134">
        <f t="shared" si="971"/>
        <v>0</v>
      </c>
      <c r="P989" s="134">
        <f t="shared" si="971"/>
        <v>0</v>
      </c>
      <c r="Q989" s="134">
        <f t="shared" si="971"/>
        <v>0</v>
      </c>
      <c r="R989" s="134">
        <f t="shared" si="971"/>
        <v>0</v>
      </c>
      <c r="S989" s="134">
        <f t="shared" si="971"/>
        <v>0</v>
      </c>
      <c r="T989" s="134">
        <f t="shared" si="971"/>
        <v>0</v>
      </c>
      <c r="U989" s="134">
        <f t="shared" si="971"/>
        <v>0</v>
      </c>
      <c r="V989" s="134">
        <f t="shared" si="971"/>
        <v>0</v>
      </c>
      <c r="W989" s="134">
        <f t="shared" si="971"/>
        <v>0</v>
      </c>
      <c r="X989" s="134">
        <f t="shared" si="971"/>
        <v>0</v>
      </c>
      <c r="Y989" s="134">
        <f t="shared" si="971"/>
        <v>0</v>
      </c>
      <c r="Z989" s="134">
        <f t="shared" si="971"/>
        <v>0</v>
      </c>
      <c r="AA989" s="134">
        <f t="shared" si="971"/>
        <v>0</v>
      </c>
      <c r="AB989" s="134">
        <f t="shared" ref="AB989:AE989" si="972">IF(AND($C989="nie",$D989="prace rozwojowe",LataProjekcji&lt;=Koniec_PR,Modul_badawczo_rozwojowy=tak),ROUND(AB178,0),0)</f>
        <v>0</v>
      </c>
      <c r="AC989" s="134">
        <f t="shared" si="972"/>
        <v>0</v>
      </c>
      <c r="AD989" s="134">
        <f t="shared" si="972"/>
        <v>0</v>
      </c>
      <c r="AE989" s="134">
        <f t="shared" si="972"/>
        <v>0</v>
      </c>
    </row>
    <row r="990" spans="2:31" hidden="1">
      <c r="B990" s="132">
        <f t="shared" si="938"/>
        <v>0</v>
      </c>
      <c r="C990" s="132">
        <f t="shared" si="938"/>
        <v>0</v>
      </c>
      <c r="D990" s="132">
        <f t="shared" si="938"/>
        <v>0</v>
      </c>
      <c r="E990" s="132"/>
      <c r="F990" s="132"/>
      <c r="G990" s="132"/>
      <c r="H990" s="132"/>
      <c r="I990" s="132"/>
      <c r="J990" s="134">
        <f t="shared" ref="J990:AA990" si="973">IF(AND($C990="nie",$D990="prace rozwojowe",LataProjekcji&lt;=Koniec_PR,Modul_badawczo_rozwojowy=tak),ROUND(J179,0),0)</f>
        <v>0</v>
      </c>
      <c r="K990" s="134">
        <f t="shared" si="973"/>
        <v>0</v>
      </c>
      <c r="L990" s="134">
        <f t="shared" si="973"/>
        <v>0</v>
      </c>
      <c r="M990" s="134">
        <f t="shared" si="973"/>
        <v>0</v>
      </c>
      <c r="N990" s="134">
        <f t="shared" si="973"/>
        <v>0</v>
      </c>
      <c r="O990" s="134">
        <f t="shared" si="973"/>
        <v>0</v>
      </c>
      <c r="P990" s="134">
        <f t="shared" si="973"/>
        <v>0</v>
      </c>
      <c r="Q990" s="134">
        <f t="shared" si="973"/>
        <v>0</v>
      </c>
      <c r="R990" s="134">
        <f t="shared" si="973"/>
        <v>0</v>
      </c>
      <c r="S990" s="134">
        <f t="shared" si="973"/>
        <v>0</v>
      </c>
      <c r="T990" s="134">
        <f t="shared" si="973"/>
        <v>0</v>
      </c>
      <c r="U990" s="134">
        <f t="shared" si="973"/>
        <v>0</v>
      </c>
      <c r="V990" s="134">
        <f t="shared" si="973"/>
        <v>0</v>
      </c>
      <c r="W990" s="134">
        <f t="shared" si="973"/>
        <v>0</v>
      </c>
      <c r="X990" s="134">
        <f t="shared" si="973"/>
        <v>0</v>
      </c>
      <c r="Y990" s="134">
        <f t="shared" si="973"/>
        <v>0</v>
      </c>
      <c r="Z990" s="134">
        <f t="shared" si="973"/>
        <v>0</v>
      </c>
      <c r="AA990" s="134">
        <f t="shared" si="973"/>
        <v>0</v>
      </c>
      <c r="AB990" s="134">
        <f t="shared" ref="AB990:AE990" si="974">IF(AND($C990="nie",$D990="prace rozwojowe",LataProjekcji&lt;=Koniec_PR,Modul_badawczo_rozwojowy=tak),ROUND(AB179,0),0)</f>
        <v>0</v>
      </c>
      <c r="AC990" s="134">
        <f t="shared" si="974"/>
        <v>0</v>
      </c>
      <c r="AD990" s="134">
        <f t="shared" si="974"/>
        <v>0</v>
      </c>
      <c r="AE990" s="134">
        <f t="shared" si="974"/>
        <v>0</v>
      </c>
    </row>
    <row r="991" spans="2:31" hidden="1">
      <c r="B991" s="132">
        <f t="shared" si="938"/>
        <v>0</v>
      </c>
      <c r="C991" s="132">
        <f t="shared" si="938"/>
        <v>0</v>
      </c>
      <c r="D991" s="132">
        <f t="shared" si="938"/>
        <v>0</v>
      </c>
      <c r="E991" s="132"/>
      <c r="F991" s="132"/>
      <c r="G991" s="132"/>
      <c r="H991" s="132"/>
      <c r="I991" s="132"/>
      <c r="J991" s="134">
        <f t="shared" ref="J991:AA991" si="975">IF(AND($C991="nie",$D991="prace rozwojowe",LataProjekcji&lt;=Koniec_PR,Modul_badawczo_rozwojowy=tak),ROUND(J180,0),0)</f>
        <v>0</v>
      </c>
      <c r="K991" s="134">
        <f t="shared" si="975"/>
        <v>0</v>
      </c>
      <c r="L991" s="134">
        <f t="shared" si="975"/>
        <v>0</v>
      </c>
      <c r="M991" s="134">
        <f t="shared" si="975"/>
        <v>0</v>
      </c>
      <c r="N991" s="134">
        <f t="shared" si="975"/>
        <v>0</v>
      </c>
      <c r="O991" s="134">
        <f t="shared" si="975"/>
        <v>0</v>
      </c>
      <c r="P991" s="134">
        <f t="shared" si="975"/>
        <v>0</v>
      </c>
      <c r="Q991" s="134">
        <f t="shared" si="975"/>
        <v>0</v>
      </c>
      <c r="R991" s="134">
        <f t="shared" si="975"/>
        <v>0</v>
      </c>
      <c r="S991" s="134">
        <f t="shared" si="975"/>
        <v>0</v>
      </c>
      <c r="T991" s="134">
        <f t="shared" si="975"/>
        <v>0</v>
      </c>
      <c r="U991" s="134">
        <f t="shared" si="975"/>
        <v>0</v>
      </c>
      <c r="V991" s="134">
        <f t="shared" si="975"/>
        <v>0</v>
      </c>
      <c r="W991" s="134">
        <f t="shared" si="975"/>
        <v>0</v>
      </c>
      <c r="X991" s="134">
        <f t="shared" si="975"/>
        <v>0</v>
      </c>
      <c r="Y991" s="134">
        <f t="shared" si="975"/>
        <v>0</v>
      </c>
      <c r="Z991" s="134">
        <f t="shared" si="975"/>
        <v>0</v>
      </c>
      <c r="AA991" s="134">
        <f t="shared" si="975"/>
        <v>0</v>
      </c>
      <c r="AB991" s="134">
        <f t="shared" ref="AB991:AE991" si="976">IF(AND($C991="nie",$D991="prace rozwojowe",LataProjekcji&lt;=Koniec_PR,Modul_badawczo_rozwojowy=tak),ROUND(AB180,0),0)</f>
        <v>0</v>
      </c>
      <c r="AC991" s="134">
        <f t="shared" si="976"/>
        <v>0</v>
      </c>
      <c r="AD991" s="134">
        <f t="shared" si="976"/>
        <v>0</v>
      </c>
      <c r="AE991" s="134">
        <f t="shared" si="976"/>
        <v>0</v>
      </c>
    </row>
    <row r="992" spans="2:31" hidden="1">
      <c r="B992" s="132">
        <f t="shared" si="938"/>
        <v>0</v>
      </c>
      <c r="C992" s="132">
        <f t="shared" si="938"/>
        <v>0</v>
      </c>
      <c r="D992" s="132">
        <f t="shared" si="938"/>
        <v>0</v>
      </c>
      <c r="E992" s="132"/>
      <c r="F992" s="132"/>
      <c r="G992" s="132"/>
      <c r="H992" s="132"/>
      <c r="I992" s="132"/>
      <c r="J992" s="134">
        <f t="shared" ref="J992:AA992" si="977">IF(AND($C992="nie",$D992="prace rozwojowe",LataProjekcji&lt;=Koniec_PR,Modul_badawczo_rozwojowy=tak),ROUND(J181,0),0)</f>
        <v>0</v>
      </c>
      <c r="K992" s="134">
        <f t="shared" si="977"/>
        <v>0</v>
      </c>
      <c r="L992" s="134">
        <f t="shared" si="977"/>
        <v>0</v>
      </c>
      <c r="M992" s="134">
        <f t="shared" si="977"/>
        <v>0</v>
      </c>
      <c r="N992" s="134">
        <f t="shared" si="977"/>
        <v>0</v>
      </c>
      <c r="O992" s="134">
        <f t="shared" si="977"/>
        <v>0</v>
      </c>
      <c r="P992" s="134">
        <f t="shared" si="977"/>
        <v>0</v>
      </c>
      <c r="Q992" s="134">
        <f t="shared" si="977"/>
        <v>0</v>
      </c>
      <c r="R992" s="134">
        <f t="shared" si="977"/>
        <v>0</v>
      </c>
      <c r="S992" s="134">
        <f t="shared" si="977"/>
        <v>0</v>
      </c>
      <c r="T992" s="134">
        <f t="shared" si="977"/>
        <v>0</v>
      </c>
      <c r="U992" s="134">
        <f t="shared" si="977"/>
        <v>0</v>
      </c>
      <c r="V992" s="134">
        <f t="shared" si="977"/>
        <v>0</v>
      </c>
      <c r="W992" s="134">
        <f t="shared" si="977"/>
        <v>0</v>
      </c>
      <c r="X992" s="134">
        <f t="shared" si="977"/>
        <v>0</v>
      </c>
      <c r="Y992" s="134">
        <f t="shared" si="977"/>
        <v>0</v>
      </c>
      <c r="Z992" s="134">
        <f t="shared" si="977"/>
        <v>0</v>
      </c>
      <c r="AA992" s="134">
        <f t="shared" si="977"/>
        <v>0</v>
      </c>
      <c r="AB992" s="134">
        <f t="shared" ref="AB992:AE992" si="978">IF(AND($C992="nie",$D992="prace rozwojowe",LataProjekcji&lt;=Koniec_PR,Modul_badawczo_rozwojowy=tak),ROUND(AB181,0),0)</f>
        <v>0</v>
      </c>
      <c r="AC992" s="134">
        <f t="shared" si="978"/>
        <v>0</v>
      </c>
      <c r="AD992" s="134">
        <f t="shared" si="978"/>
        <v>0</v>
      </c>
      <c r="AE992" s="134">
        <f t="shared" si="978"/>
        <v>0</v>
      </c>
    </row>
    <row r="993" spans="2:31" hidden="1">
      <c r="B993" s="126" t="s">
        <v>324</v>
      </c>
      <c r="C993" s="127"/>
      <c r="D993" s="128"/>
      <c r="E993" s="128"/>
      <c r="F993" s="128"/>
      <c r="G993" s="128"/>
      <c r="H993" s="128"/>
      <c r="I993" s="128"/>
      <c r="J993" s="135">
        <f t="shared" ref="J993:V993" si="979">ROUND(SUM(J973:J992),0)</f>
        <v>0</v>
      </c>
      <c r="K993" s="135">
        <f t="shared" si="979"/>
        <v>0</v>
      </c>
      <c r="L993" s="135">
        <f t="shared" si="979"/>
        <v>0</v>
      </c>
      <c r="M993" s="135">
        <f t="shared" si="979"/>
        <v>0</v>
      </c>
      <c r="N993" s="135">
        <f t="shared" si="979"/>
        <v>0</v>
      </c>
      <c r="O993" s="135">
        <f t="shared" si="979"/>
        <v>0</v>
      </c>
      <c r="P993" s="135">
        <f t="shared" si="979"/>
        <v>0</v>
      </c>
      <c r="Q993" s="135">
        <f t="shared" si="979"/>
        <v>0</v>
      </c>
      <c r="R993" s="135">
        <f t="shared" si="979"/>
        <v>0</v>
      </c>
      <c r="S993" s="135">
        <f t="shared" si="979"/>
        <v>0</v>
      </c>
      <c r="T993" s="135">
        <f t="shared" si="979"/>
        <v>0</v>
      </c>
      <c r="U993" s="135">
        <f t="shared" si="979"/>
        <v>0</v>
      </c>
      <c r="V993" s="135">
        <f t="shared" si="979"/>
        <v>0</v>
      </c>
      <c r="W993" s="135">
        <f>ROUND(SUM(W973:W992),0)</f>
        <v>0</v>
      </c>
      <c r="X993" s="135">
        <f t="shared" ref="X993:AA993" si="980">ROUND(SUM(X973:X992),0)</f>
        <v>0</v>
      </c>
      <c r="Y993" s="135">
        <f t="shared" si="980"/>
        <v>0</v>
      </c>
      <c r="Z993" s="135">
        <f t="shared" si="980"/>
        <v>0</v>
      </c>
      <c r="AA993" s="135">
        <f t="shared" si="980"/>
        <v>0</v>
      </c>
      <c r="AB993" s="135">
        <f t="shared" ref="AB993:AE993" si="981">ROUND(SUM(AB973:AB992),0)</f>
        <v>0</v>
      </c>
      <c r="AC993" s="135">
        <f t="shared" si="981"/>
        <v>0</v>
      </c>
      <c r="AD993" s="135">
        <f t="shared" si="981"/>
        <v>0</v>
      </c>
      <c r="AE993" s="135">
        <f t="shared" si="981"/>
        <v>0</v>
      </c>
    </row>
    <row r="994" spans="2:31" hidden="1">
      <c r="B994" s="128"/>
      <c r="C994" s="127"/>
      <c r="D994" s="128"/>
      <c r="E994" s="128"/>
      <c r="F994" s="128"/>
      <c r="G994" s="128"/>
      <c r="H994" s="128"/>
      <c r="I994" s="128"/>
      <c r="J994" s="136"/>
      <c r="K994" s="136"/>
      <c r="L994" s="136"/>
      <c r="M994" s="136"/>
      <c r="N994" s="136"/>
      <c r="O994" s="136"/>
      <c r="P994" s="136"/>
      <c r="Q994" s="136"/>
      <c r="R994" s="136"/>
      <c r="S994" s="136"/>
      <c r="T994" s="136"/>
      <c r="U994" s="136"/>
      <c r="V994" s="136"/>
      <c r="W994" s="136"/>
      <c r="X994" s="136"/>
      <c r="Y994" s="136"/>
      <c r="Z994" s="136"/>
      <c r="AA994" s="136"/>
      <c r="AB994" s="136"/>
      <c r="AC994" s="136"/>
      <c r="AD994" s="136"/>
      <c r="AE994" s="136"/>
    </row>
    <row r="995" spans="2:31" hidden="1">
      <c r="B995" s="128"/>
      <c r="C995" s="127"/>
      <c r="D995" s="128"/>
      <c r="E995" s="128"/>
      <c r="F995" s="128"/>
      <c r="G995" s="128"/>
      <c r="H995" s="128"/>
      <c r="I995" s="128"/>
      <c r="J995" s="136"/>
      <c r="K995" s="136"/>
      <c r="L995" s="136"/>
      <c r="M995" s="136"/>
      <c r="N995" s="136"/>
      <c r="O995" s="136"/>
      <c r="P995" s="136"/>
      <c r="Q995" s="136"/>
      <c r="R995" s="136"/>
      <c r="S995" s="136"/>
      <c r="T995" s="136"/>
      <c r="U995" s="136"/>
      <c r="V995" s="136"/>
      <c r="W995" s="136"/>
      <c r="X995" s="136"/>
      <c r="Y995" s="136"/>
      <c r="Z995" s="136"/>
      <c r="AA995" s="136"/>
      <c r="AB995" s="136"/>
      <c r="AC995" s="136"/>
      <c r="AD995" s="136"/>
      <c r="AE995" s="136"/>
    </row>
    <row r="996" spans="2:31" hidden="1">
      <c r="B996" s="126" t="s">
        <v>325</v>
      </c>
      <c r="C996" s="137" t="s">
        <v>317</v>
      </c>
      <c r="D996" s="126" t="s">
        <v>318</v>
      </c>
      <c r="E996" s="128"/>
      <c r="F996" s="128"/>
      <c r="G996" s="128"/>
      <c r="H996" s="128"/>
      <c r="I996" s="128"/>
      <c r="J996" s="136"/>
      <c r="K996" s="136"/>
      <c r="L996" s="136"/>
      <c r="M996" s="136"/>
      <c r="N996" s="136"/>
      <c r="O996" s="136"/>
      <c r="P996" s="136"/>
      <c r="Q996" s="136"/>
      <c r="R996" s="136"/>
      <c r="S996" s="136"/>
      <c r="T996" s="136"/>
      <c r="U996" s="136"/>
      <c r="V996" s="136"/>
      <c r="W996" s="136"/>
      <c r="X996" s="136"/>
      <c r="Y996" s="136"/>
      <c r="Z996" s="136"/>
      <c r="AA996" s="136"/>
      <c r="AB996" s="136"/>
      <c r="AC996" s="136"/>
      <c r="AD996" s="136"/>
      <c r="AE996" s="136"/>
    </row>
    <row r="997" spans="2:31" hidden="1">
      <c r="B997" s="132" t="str">
        <f t="shared" ref="B997:D1001" si="982">B755</f>
        <v/>
      </c>
      <c r="C997" s="132" t="str">
        <f t="shared" si="982"/>
        <v/>
      </c>
      <c r="D997" s="132" t="str">
        <f t="shared" si="982"/>
        <v/>
      </c>
      <c r="E997" s="132"/>
      <c r="F997" s="132"/>
      <c r="G997" s="132"/>
      <c r="H997" s="132"/>
      <c r="I997" s="132"/>
      <c r="J997" s="134">
        <f t="shared" ref="J997:AA997" si="983">IF(AND($C997="nie",$D997="prace rozwojowe",LataProjekcji&lt;=Koniec_PR,Modul_badawczo_rozwojowy=tak),ROUND(J207,0),0)</f>
        <v>0</v>
      </c>
      <c r="K997" s="134">
        <f t="shared" si="983"/>
        <v>0</v>
      </c>
      <c r="L997" s="134">
        <f t="shared" si="983"/>
        <v>0</v>
      </c>
      <c r="M997" s="134">
        <f t="shared" si="983"/>
        <v>0</v>
      </c>
      <c r="N997" s="134">
        <f t="shared" si="983"/>
        <v>0</v>
      </c>
      <c r="O997" s="134">
        <f t="shared" si="983"/>
        <v>0</v>
      </c>
      <c r="P997" s="134">
        <f t="shared" si="983"/>
        <v>0</v>
      </c>
      <c r="Q997" s="134">
        <f t="shared" si="983"/>
        <v>0</v>
      </c>
      <c r="R997" s="134">
        <f t="shared" si="983"/>
        <v>0</v>
      </c>
      <c r="S997" s="134">
        <f t="shared" si="983"/>
        <v>0</v>
      </c>
      <c r="T997" s="134">
        <f t="shared" si="983"/>
        <v>0</v>
      </c>
      <c r="U997" s="134">
        <f t="shared" si="983"/>
        <v>0</v>
      </c>
      <c r="V997" s="134">
        <f t="shared" si="983"/>
        <v>0</v>
      </c>
      <c r="W997" s="134">
        <f t="shared" si="983"/>
        <v>0</v>
      </c>
      <c r="X997" s="134">
        <f t="shared" si="983"/>
        <v>0</v>
      </c>
      <c r="Y997" s="134">
        <f t="shared" si="983"/>
        <v>0</v>
      </c>
      <c r="Z997" s="134">
        <f t="shared" si="983"/>
        <v>0</v>
      </c>
      <c r="AA997" s="134">
        <f t="shared" si="983"/>
        <v>0</v>
      </c>
      <c r="AB997" s="134">
        <f t="shared" ref="AB997:AE997" si="984">IF(AND($C997="nie",$D997="prace rozwojowe",LataProjekcji&lt;=Koniec_PR,Modul_badawczo_rozwojowy=tak),ROUND(AB207,0),0)</f>
        <v>0</v>
      </c>
      <c r="AC997" s="134">
        <f t="shared" si="984"/>
        <v>0</v>
      </c>
      <c r="AD997" s="134">
        <f t="shared" si="984"/>
        <v>0</v>
      </c>
      <c r="AE997" s="134">
        <f t="shared" si="984"/>
        <v>0</v>
      </c>
    </row>
    <row r="998" spans="2:31" hidden="1">
      <c r="B998" s="132" t="str">
        <f t="shared" si="982"/>
        <v/>
      </c>
      <c r="C998" s="132" t="str">
        <f t="shared" si="982"/>
        <v/>
      </c>
      <c r="D998" s="132" t="str">
        <f t="shared" si="982"/>
        <v/>
      </c>
      <c r="E998" s="132"/>
      <c r="F998" s="132"/>
      <c r="G998" s="132"/>
      <c r="H998" s="132"/>
      <c r="I998" s="132"/>
      <c r="J998" s="134">
        <f t="shared" ref="J998:AA998" si="985">IF(AND($C998="nie",$D998="prace rozwojowe",LataProjekcji&lt;=Koniec_PR,Modul_badawczo_rozwojowy=tak),ROUND(J208,0),0)</f>
        <v>0</v>
      </c>
      <c r="K998" s="134">
        <f t="shared" si="985"/>
        <v>0</v>
      </c>
      <c r="L998" s="134">
        <f t="shared" si="985"/>
        <v>0</v>
      </c>
      <c r="M998" s="134">
        <f t="shared" si="985"/>
        <v>0</v>
      </c>
      <c r="N998" s="134">
        <f t="shared" si="985"/>
        <v>0</v>
      </c>
      <c r="O998" s="134">
        <f t="shared" si="985"/>
        <v>0</v>
      </c>
      <c r="P998" s="134">
        <f t="shared" si="985"/>
        <v>0</v>
      </c>
      <c r="Q998" s="134">
        <f t="shared" si="985"/>
        <v>0</v>
      </c>
      <c r="R998" s="134">
        <f t="shared" si="985"/>
        <v>0</v>
      </c>
      <c r="S998" s="134">
        <f t="shared" si="985"/>
        <v>0</v>
      </c>
      <c r="T998" s="134">
        <f t="shared" si="985"/>
        <v>0</v>
      </c>
      <c r="U998" s="134">
        <f t="shared" si="985"/>
        <v>0</v>
      </c>
      <c r="V998" s="134">
        <f t="shared" si="985"/>
        <v>0</v>
      </c>
      <c r="W998" s="134">
        <f t="shared" si="985"/>
        <v>0</v>
      </c>
      <c r="X998" s="134">
        <f t="shared" si="985"/>
        <v>0</v>
      </c>
      <c r="Y998" s="134">
        <f t="shared" si="985"/>
        <v>0</v>
      </c>
      <c r="Z998" s="134">
        <f t="shared" si="985"/>
        <v>0</v>
      </c>
      <c r="AA998" s="134">
        <f t="shared" si="985"/>
        <v>0</v>
      </c>
      <c r="AB998" s="134">
        <f t="shared" ref="AB998:AE998" si="986">IF(AND($C998="nie",$D998="prace rozwojowe",LataProjekcji&lt;=Koniec_PR,Modul_badawczo_rozwojowy=tak),ROUND(AB208,0),0)</f>
        <v>0</v>
      </c>
      <c r="AC998" s="134">
        <f t="shared" si="986"/>
        <v>0</v>
      </c>
      <c r="AD998" s="134">
        <f t="shared" si="986"/>
        <v>0</v>
      </c>
      <c r="AE998" s="134">
        <f t="shared" si="986"/>
        <v>0</v>
      </c>
    </row>
    <row r="999" spans="2:31" hidden="1">
      <c r="B999" s="132" t="str">
        <f t="shared" si="982"/>
        <v/>
      </c>
      <c r="C999" s="132" t="str">
        <f t="shared" si="982"/>
        <v/>
      </c>
      <c r="D999" s="132" t="str">
        <f t="shared" si="982"/>
        <v/>
      </c>
      <c r="E999" s="132"/>
      <c r="F999" s="132"/>
      <c r="G999" s="132"/>
      <c r="H999" s="132"/>
      <c r="I999" s="132"/>
      <c r="J999" s="134">
        <f t="shared" ref="J999:AA999" si="987">IF(AND($C999="nie",$D999="prace rozwojowe",LataProjekcji&lt;=Koniec_PR,Modul_badawczo_rozwojowy=tak),ROUND(J209,0),0)</f>
        <v>0</v>
      </c>
      <c r="K999" s="134">
        <f t="shared" si="987"/>
        <v>0</v>
      </c>
      <c r="L999" s="134">
        <f t="shared" si="987"/>
        <v>0</v>
      </c>
      <c r="M999" s="134">
        <f t="shared" si="987"/>
        <v>0</v>
      </c>
      <c r="N999" s="134">
        <f t="shared" si="987"/>
        <v>0</v>
      </c>
      <c r="O999" s="134">
        <f t="shared" si="987"/>
        <v>0</v>
      </c>
      <c r="P999" s="134">
        <f t="shared" si="987"/>
        <v>0</v>
      </c>
      <c r="Q999" s="134">
        <f t="shared" si="987"/>
        <v>0</v>
      </c>
      <c r="R999" s="134">
        <f t="shared" si="987"/>
        <v>0</v>
      </c>
      <c r="S999" s="134">
        <f t="shared" si="987"/>
        <v>0</v>
      </c>
      <c r="T999" s="134">
        <f t="shared" si="987"/>
        <v>0</v>
      </c>
      <c r="U999" s="134">
        <f t="shared" si="987"/>
        <v>0</v>
      </c>
      <c r="V999" s="134">
        <f t="shared" si="987"/>
        <v>0</v>
      </c>
      <c r="W999" s="134">
        <f t="shared" si="987"/>
        <v>0</v>
      </c>
      <c r="X999" s="134">
        <f t="shared" si="987"/>
        <v>0</v>
      </c>
      <c r="Y999" s="134">
        <f t="shared" si="987"/>
        <v>0</v>
      </c>
      <c r="Z999" s="134">
        <f t="shared" si="987"/>
        <v>0</v>
      </c>
      <c r="AA999" s="134">
        <f t="shared" si="987"/>
        <v>0</v>
      </c>
      <c r="AB999" s="134">
        <f t="shared" ref="AB999:AE999" si="988">IF(AND($C999="nie",$D999="prace rozwojowe",LataProjekcji&lt;=Koniec_PR,Modul_badawczo_rozwojowy=tak),ROUND(AB209,0),0)</f>
        <v>0</v>
      </c>
      <c r="AC999" s="134">
        <f t="shared" si="988"/>
        <v>0</v>
      </c>
      <c r="AD999" s="134">
        <f t="shared" si="988"/>
        <v>0</v>
      </c>
      <c r="AE999" s="134">
        <f t="shared" si="988"/>
        <v>0</v>
      </c>
    </row>
    <row r="1000" spans="2:31" hidden="1">
      <c r="B1000" s="132" t="str">
        <f t="shared" si="982"/>
        <v/>
      </c>
      <c r="C1000" s="132" t="str">
        <f t="shared" si="982"/>
        <v/>
      </c>
      <c r="D1000" s="132" t="str">
        <f t="shared" si="982"/>
        <v/>
      </c>
      <c r="E1000" s="132"/>
      <c r="F1000" s="132"/>
      <c r="G1000" s="132"/>
      <c r="H1000" s="132"/>
      <c r="I1000" s="132"/>
      <c r="J1000" s="134">
        <f t="shared" ref="J1000:AA1000" si="989">IF(AND($C1000="nie",$D1000="prace rozwojowe",LataProjekcji&lt;=Koniec_PR,Modul_badawczo_rozwojowy=tak),ROUND(J210,0),0)</f>
        <v>0</v>
      </c>
      <c r="K1000" s="134">
        <f t="shared" si="989"/>
        <v>0</v>
      </c>
      <c r="L1000" s="134">
        <f t="shared" si="989"/>
        <v>0</v>
      </c>
      <c r="M1000" s="134">
        <f t="shared" si="989"/>
        <v>0</v>
      </c>
      <c r="N1000" s="134">
        <f t="shared" si="989"/>
        <v>0</v>
      </c>
      <c r="O1000" s="134">
        <f t="shared" si="989"/>
        <v>0</v>
      </c>
      <c r="P1000" s="134">
        <f t="shared" si="989"/>
        <v>0</v>
      </c>
      <c r="Q1000" s="134">
        <f t="shared" si="989"/>
        <v>0</v>
      </c>
      <c r="R1000" s="134">
        <f t="shared" si="989"/>
        <v>0</v>
      </c>
      <c r="S1000" s="134">
        <f t="shared" si="989"/>
        <v>0</v>
      </c>
      <c r="T1000" s="134">
        <f t="shared" si="989"/>
        <v>0</v>
      </c>
      <c r="U1000" s="134">
        <f t="shared" si="989"/>
        <v>0</v>
      </c>
      <c r="V1000" s="134">
        <f t="shared" si="989"/>
        <v>0</v>
      </c>
      <c r="W1000" s="134">
        <f t="shared" si="989"/>
        <v>0</v>
      </c>
      <c r="X1000" s="134">
        <f t="shared" si="989"/>
        <v>0</v>
      </c>
      <c r="Y1000" s="134">
        <f t="shared" si="989"/>
        <v>0</v>
      </c>
      <c r="Z1000" s="134">
        <f t="shared" si="989"/>
        <v>0</v>
      </c>
      <c r="AA1000" s="134">
        <f t="shared" si="989"/>
        <v>0</v>
      </c>
      <c r="AB1000" s="134">
        <f t="shared" ref="AB1000:AE1000" si="990">IF(AND($C1000="nie",$D1000="prace rozwojowe",LataProjekcji&lt;=Koniec_PR,Modul_badawczo_rozwojowy=tak),ROUND(AB210,0),0)</f>
        <v>0</v>
      </c>
      <c r="AC1000" s="134">
        <f t="shared" si="990"/>
        <v>0</v>
      </c>
      <c r="AD1000" s="134">
        <f t="shared" si="990"/>
        <v>0</v>
      </c>
      <c r="AE1000" s="134">
        <f t="shared" si="990"/>
        <v>0</v>
      </c>
    </row>
    <row r="1001" spans="2:31" hidden="1">
      <c r="B1001" s="132" t="str">
        <f t="shared" si="982"/>
        <v/>
      </c>
      <c r="C1001" s="132" t="str">
        <f t="shared" si="982"/>
        <v/>
      </c>
      <c r="D1001" s="132" t="str">
        <f t="shared" si="982"/>
        <v/>
      </c>
      <c r="E1001" s="132"/>
      <c r="F1001" s="132"/>
      <c r="G1001" s="132"/>
      <c r="H1001" s="132"/>
      <c r="I1001" s="132"/>
      <c r="J1001" s="134">
        <f t="shared" ref="J1001:AA1001" si="991">IF(AND($C1001="nie",$D1001="prace rozwojowe",LataProjekcji&lt;=Koniec_PR,Modul_badawczo_rozwojowy=tak),ROUND(J211,0),0)</f>
        <v>0</v>
      </c>
      <c r="K1001" s="134">
        <f t="shared" si="991"/>
        <v>0</v>
      </c>
      <c r="L1001" s="134">
        <f t="shared" si="991"/>
        <v>0</v>
      </c>
      <c r="M1001" s="134">
        <f t="shared" si="991"/>
        <v>0</v>
      </c>
      <c r="N1001" s="134">
        <f t="shared" si="991"/>
        <v>0</v>
      </c>
      <c r="O1001" s="134">
        <f t="shared" si="991"/>
        <v>0</v>
      </c>
      <c r="P1001" s="134">
        <f t="shared" si="991"/>
        <v>0</v>
      </c>
      <c r="Q1001" s="134">
        <f t="shared" si="991"/>
        <v>0</v>
      </c>
      <c r="R1001" s="134">
        <f t="shared" si="991"/>
        <v>0</v>
      </c>
      <c r="S1001" s="134">
        <f t="shared" si="991"/>
        <v>0</v>
      </c>
      <c r="T1001" s="134">
        <f t="shared" si="991"/>
        <v>0</v>
      </c>
      <c r="U1001" s="134">
        <f t="shared" si="991"/>
        <v>0</v>
      </c>
      <c r="V1001" s="134">
        <f t="shared" si="991"/>
        <v>0</v>
      </c>
      <c r="W1001" s="134">
        <f t="shared" si="991"/>
        <v>0</v>
      </c>
      <c r="X1001" s="134">
        <f t="shared" si="991"/>
        <v>0</v>
      </c>
      <c r="Y1001" s="134">
        <f t="shared" si="991"/>
        <v>0</v>
      </c>
      <c r="Z1001" s="134">
        <f t="shared" si="991"/>
        <v>0</v>
      </c>
      <c r="AA1001" s="134">
        <f t="shared" si="991"/>
        <v>0</v>
      </c>
      <c r="AB1001" s="134">
        <f t="shared" ref="AB1001:AE1001" si="992">IF(AND($C1001="nie",$D1001="prace rozwojowe",LataProjekcji&lt;=Koniec_PR,Modul_badawczo_rozwojowy=tak),ROUND(AB211,0),0)</f>
        <v>0</v>
      </c>
      <c r="AC1001" s="134">
        <f t="shared" si="992"/>
        <v>0</v>
      </c>
      <c r="AD1001" s="134">
        <f t="shared" si="992"/>
        <v>0</v>
      </c>
      <c r="AE1001" s="134">
        <f t="shared" si="992"/>
        <v>0</v>
      </c>
    </row>
    <row r="1002" spans="2:31" hidden="1">
      <c r="B1002" s="126" t="s">
        <v>326</v>
      </c>
      <c r="C1002" s="127"/>
      <c r="D1002" s="128"/>
      <c r="E1002" s="128"/>
      <c r="F1002" s="128"/>
      <c r="G1002" s="128"/>
      <c r="H1002" s="128"/>
      <c r="I1002" s="128"/>
      <c r="J1002" s="135">
        <f>ROUND(SUM(J997:J1001),0)</f>
        <v>0</v>
      </c>
      <c r="K1002" s="135">
        <f t="shared" ref="K1002:V1002" si="993">ROUND(SUM(K997:K1001),0)</f>
        <v>0</v>
      </c>
      <c r="L1002" s="135">
        <f t="shared" si="993"/>
        <v>0</v>
      </c>
      <c r="M1002" s="135">
        <f t="shared" si="993"/>
        <v>0</v>
      </c>
      <c r="N1002" s="135">
        <f t="shared" si="993"/>
        <v>0</v>
      </c>
      <c r="O1002" s="135">
        <f t="shared" si="993"/>
        <v>0</v>
      </c>
      <c r="P1002" s="135">
        <f t="shared" si="993"/>
        <v>0</v>
      </c>
      <c r="Q1002" s="135">
        <f t="shared" si="993"/>
        <v>0</v>
      </c>
      <c r="R1002" s="135">
        <f t="shared" si="993"/>
        <v>0</v>
      </c>
      <c r="S1002" s="135">
        <f t="shared" si="993"/>
        <v>0</v>
      </c>
      <c r="T1002" s="135">
        <f t="shared" si="993"/>
        <v>0</v>
      </c>
      <c r="U1002" s="135">
        <f t="shared" si="993"/>
        <v>0</v>
      </c>
      <c r="V1002" s="135">
        <f t="shared" si="993"/>
        <v>0</v>
      </c>
      <c r="W1002" s="135">
        <f>ROUND(SUM(W997:W1001),0)</f>
        <v>0</v>
      </c>
      <c r="X1002" s="135">
        <f t="shared" ref="X1002:AA1002" si="994">ROUND(SUM(X997:X1001),0)</f>
        <v>0</v>
      </c>
      <c r="Y1002" s="135">
        <f t="shared" si="994"/>
        <v>0</v>
      </c>
      <c r="Z1002" s="135">
        <f t="shared" si="994"/>
        <v>0</v>
      </c>
      <c r="AA1002" s="135">
        <f t="shared" si="994"/>
        <v>0</v>
      </c>
      <c r="AB1002" s="135">
        <f t="shared" ref="AB1002:AE1002" si="995">ROUND(SUM(AB997:AB1001),0)</f>
        <v>0</v>
      </c>
      <c r="AC1002" s="135">
        <f t="shared" si="995"/>
        <v>0</v>
      </c>
      <c r="AD1002" s="135">
        <f t="shared" si="995"/>
        <v>0</v>
      </c>
      <c r="AE1002" s="135">
        <f t="shared" si="995"/>
        <v>0</v>
      </c>
    </row>
    <row r="1003" spans="2:31" hidden="1">
      <c r="B1003" s="128"/>
      <c r="C1003" s="127"/>
      <c r="D1003" s="128"/>
      <c r="E1003" s="128"/>
      <c r="F1003" s="128"/>
      <c r="G1003" s="128"/>
      <c r="H1003" s="128"/>
      <c r="I1003" s="128"/>
      <c r="J1003" s="136"/>
      <c r="K1003" s="136"/>
      <c r="L1003" s="136"/>
      <c r="M1003" s="136"/>
      <c r="N1003" s="136"/>
      <c r="O1003" s="136"/>
      <c r="P1003" s="136"/>
      <c r="Q1003" s="136"/>
      <c r="R1003" s="136"/>
      <c r="S1003" s="136"/>
      <c r="T1003" s="136"/>
      <c r="U1003" s="136"/>
      <c r="V1003" s="136"/>
      <c r="W1003" s="136"/>
      <c r="X1003" s="136"/>
      <c r="Y1003" s="136"/>
      <c r="Z1003" s="136"/>
      <c r="AA1003" s="136"/>
      <c r="AB1003" s="136"/>
      <c r="AC1003" s="136"/>
      <c r="AD1003" s="136"/>
      <c r="AE1003" s="136"/>
    </row>
    <row r="1004" spans="2:31" hidden="1">
      <c r="B1004" s="128"/>
      <c r="C1004" s="127"/>
      <c r="D1004" s="128"/>
      <c r="E1004" s="128"/>
      <c r="F1004" s="128"/>
      <c r="G1004" s="128"/>
      <c r="H1004" s="128"/>
      <c r="I1004" s="128"/>
      <c r="J1004" s="136"/>
      <c r="K1004" s="136"/>
      <c r="L1004" s="136"/>
      <c r="M1004" s="136"/>
      <c r="N1004" s="136"/>
      <c r="O1004" s="136"/>
      <c r="P1004" s="136"/>
      <c r="Q1004" s="136"/>
      <c r="R1004" s="136"/>
      <c r="S1004" s="136"/>
      <c r="T1004" s="136"/>
      <c r="U1004" s="136"/>
      <c r="V1004" s="136"/>
      <c r="W1004" s="136"/>
      <c r="X1004" s="136"/>
      <c r="Y1004" s="136"/>
      <c r="Z1004" s="136"/>
      <c r="AA1004" s="136"/>
      <c r="AB1004" s="136"/>
      <c r="AC1004" s="136"/>
      <c r="AD1004" s="136"/>
      <c r="AE1004" s="136"/>
    </row>
    <row r="1005" spans="2:31" hidden="1">
      <c r="B1005" s="126" t="s">
        <v>327</v>
      </c>
      <c r="C1005" s="127"/>
      <c r="D1005" s="128"/>
      <c r="E1005" s="128"/>
      <c r="F1005" s="128"/>
      <c r="G1005" s="128"/>
      <c r="H1005" s="128"/>
      <c r="I1005" s="128"/>
      <c r="J1005" s="136"/>
      <c r="K1005" s="136"/>
      <c r="L1005" s="136"/>
      <c r="M1005" s="136"/>
      <c r="N1005" s="136"/>
      <c r="O1005" s="136"/>
      <c r="P1005" s="136"/>
      <c r="Q1005" s="136"/>
      <c r="R1005" s="136"/>
      <c r="S1005" s="136"/>
      <c r="T1005" s="136"/>
      <c r="U1005" s="136"/>
      <c r="V1005" s="136"/>
      <c r="W1005" s="136"/>
      <c r="X1005" s="136"/>
      <c r="Y1005" s="136"/>
      <c r="Z1005" s="136"/>
      <c r="AA1005" s="136"/>
      <c r="AB1005" s="136"/>
      <c r="AC1005" s="136"/>
      <c r="AD1005" s="136"/>
      <c r="AE1005" s="136"/>
    </row>
    <row r="1006" spans="2:31" hidden="1">
      <c r="B1006" s="126" t="s">
        <v>302</v>
      </c>
      <c r="C1006" s="137" t="s">
        <v>317</v>
      </c>
      <c r="D1006" s="126" t="s">
        <v>318</v>
      </c>
      <c r="E1006" s="128"/>
      <c r="F1006" s="128"/>
      <c r="G1006" s="128"/>
      <c r="H1006" s="128"/>
      <c r="I1006" s="128"/>
      <c r="J1006" s="135" t="s">
        <v>299</v>
      </c>
      <c r="K1006" s="136"/>
      <c r="L1006" s="136"/>
      <c r="M1006" s="136"/>
      <c r="N1006" s="136"/>
      <c r="O1006" s="136"/>
      <c r="P1006" s="136"/>
      <c r="Q1006" s="136"/>
      <c r="R1006" s="136"/>
      <c r="S1006" s="136"/>
      <c r="T1006" s="136"/>
      <c r="U1006" s="136"/>
      <c r="V1006" s="136"/>
      <c r="W1006" s="136"/>
      <c r="X1006" s="136"/>
      <c r="Y1006" s="136"/>
      <c r="Z1006" s="136"/>
      <c r="AA1006" s="136"/>
      <c r="AB1006" s="136"/>
      <c r="AC1006" s="136"/>
      <c r="AD1006" s="136"/>
      <c r="AE1006" s="136"/>
    </row>
    <row r="1007" spans="2:31" hidden="1">
      <c r="B1007" s="132" t="str">
        <f t="shared" ref="B1007:D1026" si="996">B349</f>
        <v/>
      </c>
      <c r="C1007" s="132" t="str">
        <f t="shared" si="996"/>
        <v/>
      </c>
      <c r="D1007" s="132" t="str">
        <f t="shared" si="996"/>
        <v/>
      </c>
      <c r="E1007" s="132"/>
      <c r="F1007" s="132"/>
      <c r="G1007" s="132"/>
      <c r="H1007" s="132"/>
      <c r="I1007" s="132"/>
      <c r="J1007" s="134">
        <f t="shared" ref="J1007:AA1007" si="997">IF(AND($C1007="nie",$D1007="prace rozwojowe",LataProjekcji&lt;=Koniec_PR,Modul_badawczo_rozwojowy=tak),ROUND(J391,0),0)</f>
        <v>0</v>
      </c>
      <c r="K1007" s="134">
        <f t="shared" si="997"/>
        <v>0</v>
      </c>
      <c r="L1007" s="134">
        <f t="shared" si="997"/>
        <v>0</v>
      </c>
      <c r="M1007" s="134">
        <f t="shared" si="997"/>
        <v>0</v>
      </c>
      <c r="N1007" s="134">
        <f t="shared" si="997"/>
        <v>0</v>
      </c>
      <c r="O1007" s="134">
        <f t="shared" si="997"/>
        <v>0</v>
      </c>
      <c r="P1007" s="134">
        <f t="shared" si="997"/>
        <v>0</v>
      </c>
      <c r="Q1007" s="134">
        <f t="shared" si="997"/>
        <v>0</v>
      </c>
      <c r="R1007" s="134">
        <f t="shared" si="997"/>
        <v>0</v>
      </c>
      <c r="S1007" s="134">
        <f t="shared" si="997"/>
        <v>0</v>
      </c>
      <c r="T1007" s="134">
        <f t="shared" si="997"/>
        <v>0</v>
      </c>
      <c r="U1007" s="134">
        <f t="shared" si="997"/>
        <v>0</v>
      </c>
      <c r="V1007" s="134">
        <f t="shared" si="997"/>
        <v>0</v>
      </c>
      <c r="W1007" s="134">
        <f t="shared" si="997"/>
        <v>0</v>
      </c>
      <c r="X1007" s="134">
        <f t="shared" si="997"/>
        <v>0</v>
      </c>
      <c r="Y1007" s="134">
        <f t="shared" si="997"/>
        <v>0</v>
      </c>
      <c r="Z1007" s="134">
        <f t="shared" si="997"/>
        <v>0</v>
      </c>
      <c r="AA1007" s="134">
        <f t="shared" si="997"/>
        <v>0</v>
      </c>
      <c r="AB1007" s="134">
        <f t="shared" ref="AB1007:AE1007" si="998">IF(AND($C1007="nie",$D1007="prace rozwojowe",LataProjekcji&lt;=Koniec_PR,Modul_badawczo_rozwojowy=tak),ROUND(AB391,0),0)</f>
        <v>0</v>
      </c>
      <c r="AC1007" s="134">
        <f t="shared" si="998"/>
        <v>0</v>
      </c>
      <c r="AD1007" s="134">
        <f t="shared" si="998"/>
        <v>0</v>
      </c>
      <c r="AE1007" s="134">
        <f t="shared" si="998"/>
        <v>0</v>
      </c>
    </row>
    <row r="1008" spans="2:31" hidden="1">
      <c r="B1008" s="132" t="str">
        <f t="shared" si="996"/>
        <v/>
      </c>
      <c r="C1008" s="132" t="str">
        <f t="shared" si="996"/>
        <v/>
      </c>
      <c r="D1008" s="132" t="str">
        <f t="shared" si="996"/>
        <v/>
      </c>
      <c r="E1008" s="132"/>
      <c r="F1008" s="132"/>
      <c r="G1008" s="132"/>
      <c r="H1008" s="132"/>
      <c r="I1008" s="132"/>
      <c r="J1008" s="134">
        <f t="shared" ref="J1008:AA1008" si="999">IF(AND($C1008="nie",$D1008="prace rozwojowe",LataProjekcji&lt;=Koniec_PR,Modul_badawczo_rozwojowy=tak),ROUND(J392,0),0)</f>
        <v>0</v>
      </c>
      <c r="K1008" s="134">
        <f t="shared" si="999"/>
        <v>0</v>
      </c>
      <c r="L1008" s="134">
        <f t="shared" si="999"/>
        <v>0</v>
      </c>
      <c r="M1008" s="134">
        <f t="shared" si="999"/>
        <v>0</v>
      </c>
      <c r="N1008" s="134">
        <f t="shared" si="999"/>
        <v>0</v>
      </c>
      <c r="O1008" s="134">
        <f t="shared" si="999"/>
        <v>0</v>
      </c>
      <c r="P1008" s="134">
        <f t="shared" si="999"/>
        <v>0</v>
      </c>
      <c r="Q1008" s="134">
        <f t="shared" si="999"/>
        <v>0</v>
      </c>
      <c r="R1008" s="134">
        <f t="shared" si="999"/>
        <v>0</v>
      </c>
      <c r="S1008" s="134">
        <f t="shared" si="999"/>
        <v>0</v>
      </c>
      <c r="T1008" s="134">
        <f t="shared" si="999"/>
        <v>0</v>
      </c>
      <c r="U1008" s="134">
        <f t="shared" si="999"/>
        <v>0</v>
      </c>
      <c r="V1008" s="134">
        <f t="shared" si="999"/>
        <v>0</v>
      </c>
      <c r="W1008" s="134">
        <f t="shared" si="999"/>
        <v>0</v>
      </c>
      <c r="X1008" s="134">
        <f t="shared" si="999"/>
        <v>0</v>
      </c>
      <c r="Y1008" s="134">
        <f t="shared" si="999"/>
        <v>0</v>
      </c>
      <c r="Z1008" s="134">
        <f t="shared" si="999"/>
        <v>0</v>
      </c>
      <c r="AA1008" s="134">
        <f t="shared" si="999"/>
        <v>0</v>
      </c>
      <c r="AB1008" s="134">
        <f t="shared" ref="AB1008:AE1008" si="1000">IF(AND($C1008="nie",$D1008="prace rozwojowe",LataProjekcji&lt;=Koniec_PR,Modul_badawczo_rozwojowy=tak),ROUND(AB392,0),0)</f>
        <v>0</v>
      </c>
      <c r="AC1008" s="134">
        <f t="shared" si="1000"/>
        <v>0</v>
      </c>
      <c r="AD1008" s="134">
        <f t="shared" si="1000"/>
        <v>0</v>
      </c>
      <c r="AE1008" s="134">
        <f t="shared" si="1000"/>
        <v>0</v>
      </c>
    </row>
    <row r="1009" spans="2:31" hidden="1">
      <c r="B1009" s="132" t="str">
        <f t="shared" si="996"/>
        <v/>
      </c>
      <c r="C1009" s="132" t="str">
        <f t="shared" si="996"/>
        <v/>
      </c>
      <c r="D1009" s="132" t="str">
        <f t="shared" si="996"/>
        <v/>
      </c>
      <c r="E1009" s="132"/>
      <c r="F1009" s="132"/>
      <c r="G1009" s="132"/>
      <c r="H1009" s="132"/>
      <c r="I1009" s="132"/>
      <c r="J1009" s="134">
        <f t="shared" ref="J1009:AA1009" si="1001">IF(AND($C1009="nie",$D1009="prace rozwojowe",LataProjekcji&lt;=Koniec_PR,Modul_badawczo_rozwojowy=tak),ROUND(J393,0),0)</f>
        <v>0</v>
      </c>
      <c r="K1009" s="134">
        <f t="shared" si="1001"/>
        <v>0</v>
      </c>
      <c r="L1009" s="134">
        <f t="shared" si="1001"/>
        <v>0</v>
      </c>
      <c r="M1009" s="134">
        <f t="shared" si="1001"/>
        <v>0</v>
      </c>
      <c r="N1009" s="134">
        <f t="shared" si="1001"/>
        <v>0</v>
      </c>
      <c r="O1009" s="134">
        <f t="shared" si="1001"/>
        <v>0</v>
      </c>
      <c r="P1009" s="134">
        <f t="shared" si="1001"/>
        <v>0</v>
      </c>
      <c r="Q1009" s="134">
        <f t="shared" si="1001"/>
        <v>0</v>
      </c>
      <c r="R1009" s="134">
        <f t="shared" si="1001"/>
        <v>0</v>
      </c>
      <c r="S1009" s="134">
        <f t="shared" si="1001"/>
        <v>0</v>
      </c>
      <c r="T1009" s="134">
        <f t="shared" si="1001"/>
        <v>0</v>
      </c>
      <c r="U1009" s="134">
        <f t="shared" si="1001"/>
        <v>0</v>
      </c>
      <c r="V1009" s="134">
        <f t="shared" si="1001"/>
        <v>0</v>
      </c>
      <c r="W1009" s="134">
        <f t="shared" si="1001"/>
        <v>0</v>
      </c>
      <c r="X1009" s="134">
        <f t="shared" si="1001"/>
        <v>0</v>
      </c>
      <c r="Y1009" s="134">
        <f t="shared" si="1001"/>
        <v>0</v>
      </c>
      <c r="Z1009" s="134">
        <f t="shared" si="1001"/>
        <v>0</v>
      </c>
      <c r="AA1009" s="134">
        <f t="shared" si="1001"/>
        <v>0</v>
      </c>
      <c r="AB1009" s="134">
        <f t="shared" ref="AB1009:AE1009" si="1002">IF(AND($C1009="nie",$D1009="prace rozwojowe",LataProjekcji&lt;=Koniec_PR,Modul_badawczo_rozwojowy=tak),ROUND(AB393,0),0)</f>
        <v>0</v>
      </c>
      <c r="AC1009" s="134">
        <f t="shared" si="1002"/>
        <v>0</v>
      </c>
      <c r="AD1009" s="134">
        <f t="shared" si="1002"/>
        <v>0</v>
      </c>
      <c r="AE1009" s="134">
        <f t="shared" si="1002"/>
        <v>0</v>
      </c>
    </row>
    <row r="1010" spans="2:31" hidden="1">
      <c r="B1010" s="132" t="str">
        <f t="shared" si="996"/>
        <v/>
      </c>
      <c r="C1010" s="132" t="str">
        <f t="shared" si="996"/>
        <v/>
      </c>
      <c r="D1010" s="132" t="str">
        <f t="shared" si="996"/>
        <v/>
      </c>
      <c r="E1010" s="132"/>
      <c r="F1010" s="132"/>
      <c r="G1010" s="132"/>
      <c r="H1010" s="132"/>
      <c r="I1010" s="132"/>
      <c r="J1010" s="134">
        <f t="shared" ref="J1010:AA1010" si="1003">IF(AND($C1010="nie",$D1010="prace rozwojowe",LataProjekcji&lt;=Koniec_PR,Modul_badawczo_rozwojowy=tak),ROUND(J394,0),0)</f>
        <v>0</v>
      </c>
      <c r="K1010" s="134">
        <f t="shared" si="1003"/>
        <v>0</v>
      </c>
      <c r="L1010" s="134">
        <f t="shared" si="1003"/>
        <v>0</v>
      </c>
      <c r="M1010" s="134">
        <f t="shared" si="1003"/>
        <v>0</v>
      </c>
      <c r="N1010" s="134">
        <f t="shared" si="1003"/>
        <v>0</v>
      </c>
      <c r="O1010" s="134">
        <f t="shared" si="1003"/>
        <v>0</v>
      </c>
      <c r="P1010" s="134">
        <f t="shared" si="1003"/>
        <v>0</v>
      </c>
      <c r="Q1010" s="134">
        <f t="shared" si="1003"/>
        <v>0</v>
      </c>
      <c r="R1010" s="134">
        <f t="shared" si="1003"/>
        <v>0</v>
      </c>
      <c r="S1010" s="134">
        <f t="shared" si="1003"/>
        <v>0</v>
      </c>
      <c r="T1010" s="134">
        <f t="shared" si="1003"/>
        <v>0</v>
      </c>
      <c r="U1010" s="134">
        <f t="shared" si="1003"/>
        <v>0</v>
      </c>
      <c r="V1010" s="134">
        <f t="shared" si="1003"/>
        <v>0</v>
      </c>
      <c r="W1010" s="134">
        <f t="shared" si="1003"/>
        <v>0</v>
      </c>
      <c r="X1010" s="134">
        <f t="shared" si="1003"/>
        <v>0</v>
      </c>
      <c r="Y1010" s="134">
        <f t="shared" si="1003"/>
        <v>0</v>
      </c>
      <c r="Z1010" s="134">
        <f t="shared" si="1003"/>
        <v>0</v>
      </c>
      <c r="AA1010" s="134">
        <f t="shared" si="1003"/>
        <v>0</v>
      </c>
      <c r="AB1010" s="134">
        <f t="shared" ref="AB1010:AE1010" si="1004">IF(AND($C1010="nie",$D1010="prace rozwojowe",LataProjekcji&lt;=Koniec_PR,Modul_badawczo_rozwojowy=tak),ROUND(AB394,0),0)</f>
        <v>0</v>
      </c>
      <c r="AC1010" s="134">
        <f t="shared" si="1004"/>
        <v>0</v>
      </c>
      <c r="AD1010" s="134">
        <f t="shared" si="1004"/>
        <v>0</v>
      </c>
      <c r="AE1010" s="134">
        <f t="shared" si="1004"/>
        <v>0</v>
      </c>
    </row>
    <row r="1011" spans="2:31" hidden="1">
      <c r="B1011" s="132" t="str">
        <f t="shared" si="996"/>
        <v/>
      </c>
      <c r="C1011" s="132" t="str">
        <f t="shared" si="996"/>
        <v/>
      </c>
      <c r="D1011" s="132" t="str">
        <f t="shared" si="996"/>
        <v/>
      </c>
      <c r="E1011" s="132"/>
      <c r="F1011" s="132"/>
      <c r="G1011" s="132"/>
      <c r="H1011" s="132"/>
      <c r="I1011" s="132"/>
      <c r="J1011" s="134">
        <f t="shared" ref="J1011:AA1011" si="1005">IF(AND($C1011="nie",$D1011="prace rozwojowe",LataProjekcji&lt;=Koniec_PR,Modul_badawczo_rozwojowy=tak),ROUND(J395,0),0)</f>
        <v>0</v>
      </c>
      <c r="K1011" s="134">
        <f t="shared" si="1005"/>
        <v>0</v>
      </c>
      <c r="L1011" s="134">
        <f t="shared" si="1005"/>
        <v>0</v>
      </c>
      <c r="M1011" s="134">
        <f t="shared" si="1005"/>
        <v>0</v>
      </c>
      <c r="N1011" s="134">
        <f t="shared" si="1005"/>
        <v>0</v>
      </c>
      <c r="O1011" s="134">
        <f t="shared" si="1005"/>
        <v>0</v>
      </c>
      <c r="P1011" s="134">
        <f t="shared" si="1005"/>
        <v>0</v>
      </c>
      <c r="Q1011" s="134">
        <f t="shared" si="1005"/>
        <v>0</v>
      </c>
      <c r="R1011" s="134">
        <f t="shared" si="1005"/>
        <v>0</v>
      </c>
      <c r="S1011" s="134">
        <f t="shared" si="1005"/>
        <v>0</v>
      </c>
      <c r="T1011" s="134">
        <f t="shared" si="1005"/>
        <v>0</v>
      </c>
      <c r="U1011" s="134">
        <f t="shared" si="1005"/>
        <v>0</v>
      </c>
      <c r="V1011" s="134">
        <f t="shared" si="1005"/>
        <v>0</v>
      </c>
      <c r="W1011" s="134">
        <f t="shared" si="1005"/>
        <v>0</v>
      </c>
      <c r="X1011" s="134">
        <f t="shared" si="1005"/>
        <v>0</v>
      </c>
      <c r="Y1011" s="134">
        <f t="shared" si="1005"/>
        <v>0</v>
      </c>
      <c r="Z1011" s="134">
        <f t="shared" si="1005"/>
        <v>0</v>
      </c>
      <c r="AA1011" s="134">
        <f t="shared" si="1005"/>
        <v>0</v>
      </c>
      <c r="AB1011" s="134">
        <f t="shared" ref="AB1011:AE1011" si="1006">IF(AND($C1011="nie",$D1011="prace rozwojowe",LataProjekcji&lt;=Koniec_PR,Modul_badawczo_rozwojowy=tak),ROUND(AB395,0),0)</f>
        <v>0</v>
      </c>
      <c r="AC1011" s="134">
        <f t="shared" si="1006"/>
        <v>0</v>
      </c>
      <c r="AD1011" s="134">
        <f t="shared" si="1006"/>
        <v>0</v>
      </c>
      <c r="AE1011" s="134">
        <f t="shared" si="1006"/>
        <v>0</v>
      </c>
    </row>
    <row r="1012" spans="2:31" hidden="1">
      <c r="B1012" s="132" t="str">
        <f t="shared" si="996"/>
        <v/>
      </c>
      <c r="C1012" s="132" t="str">
        <f t="shared" si="996"/>
        <v/>
      </c>
      <c r="D1012" s="132" t="str">
        <f t="shared" si="996"/>
        <v/>
      </c>
      <c r="E1012" s="132"/>
      <c r="F1012" s="132"/>
      <c r="G1012" s="132"/>
      <c r="H1012" s="132"/>
      <c r="I1012" s="132"/>
      <c r="J1012" s="134">
        <f t="shared" ref="J1012:AA1012" si="1007">IF(AND($C1012="nie",$D1012="prace rozwojowe",LataProjekcji&lt;=Koniec_PR,Modul_badawczo_rozwojowy=tak),ROUND(J396,0),0)</f>
        <v>0</v>
      </c>
      <c r="K1012" s="134">
        <f t="shared" si="1007"/>
        <v>0</v>
      </c>
      <c r="L1012" s="134">
        <f t="shared" si="1007"/>
        <v>0</v>
      </c>
      <c r="M1012" s="134">
        <f t="shared" si="1007"/>
        <v>0</v>
      </c>
      <c r="N1012" s="134">
        <f t="shared" si="1007"/>
        <v>0</v>
      </c>
      <c r="O1012" s="134">
        <f t="shared" si="1007"/>
        <v>0</v>
      </c>
      <c r="P1012" s="134">
        <f t="shared" si="1007"/>
        <v>0</v>
      </c>
      <c r="Q1012" s="134">
        <f t="shared" si="1007"/>
        <v>0</v>
      </c>
      <c r="R1012" s="134">
        <f t="shared" si="1007"/>
        <v>0</v>
      </c>
      <c r="S1012" s="134">
        <f t="shared" si="1007"/>
        <v>0</v>
      </c>
      <c r="T1012" s="134">
        <f t="shared" si="1007"/>
        <v>0</v>
      </c>
      <c r="U1012" s="134">
        <f t="shared" si="1007"/>
        <v>0</v>
      </c>
      <c r="V1012" s="134">
        <f t="shared" si="1007"/>
        <v>0</v>
      </c>
      <c r="W1012" s="134">
        <f t="shared" si="1007"/>
        <v>0</v>
      </c>
      <c r="X1012" s="134">
        <f t="shared" si="1007"/>
        <v>0</v>
      </c>
      <c r="Y1012" s="134">
        <f t="shared" si="1007"/>
        <v>0</v>
      </c>
      <c r="Z1012" s="134">
        <f t="shared" si="1007"/>
        <v>0</v>
      </c>
      <c r="AA1012" s="134">
        <f t="shared" si="1007"/>
        <v>0</v>
      </c>
      <c r="AB1012" s="134">
        <f t="shared" ref="AB1012:AE1012" si="1008">IF(AND($C1012="nie",$D1012="prace rozwojowe",LataProjekcji&lt;=Koniec_PR,Modul_badawczo_rozwojowy=tak),ROUND(AB396,0),0)</f>
        <v>0</v>
      </c>
      <c r="AC1012" s="134">
        <f t="shared" si="1008"/>
        <v>0</v>
      </c>
      <c r="AD1012" s="134">
        <f t="shared" si="1008"/>
        <v>0</v>
      </c>
      <c r="AE1012" s="134">
        <f t="shared" si="1008"/>
        <v>0</v>
      </c>
    </row>
    <row r="1013" spans="2:31" hidden="1">
      <c r="B1013" s="132" t="str">
        <f t="shared" si="996"/>
        <v/>
      </c>
      <c r="C1013" s="132" t="str">
        <f t="shared" si="996"/>
        <v/>
      </c>
      <c r="D1013" s="132" t="str">
        <f t="shared" si="996"/>
        <v/>
      </c>
      <c r="E1013" s="132"/>
      <c r="F1013" s="132"/>
      <c r="G1013" s="132"/>
      <c r="H1013" s="132"/>
      <c r="I1013" s="132"/>
      <c r="J1013" s="134">
        <f t="shared" ref="J1013:AA1013" si="1009">IF(AND($C1013="nie",$D1013="prace rozwojowe",LataProjekcji&lt;=Koniec_PR,Modul_badawczo_rozwojowy=tak),ROUND(J397,0),0)</f>
        <v>0</v>
      </c>
      <c r="K1013" s="134">
        <f t="shared" si="1009"/>
        <v>0</v>
      </c>
      <c r="L1013" s="134">
        <f t="shared" si="1009"/>
        <v>0</v>
      </c>
      <c r="M1013" s="134">
        <f t="shared" si="1009"/>
        <v>0</v>
      </c>
      <c r="N1013" s="134">
        <f t="shared" si="1009"/>
        <v>0</v>
      </c>
      <c r="O1013" s="134">
        <f t="shared" si="1009"/>
        <v>0</v>
      </c>
      <c r="P1013" s="134">
        <f t="shared" si="1009"/>
        <v>0</v>
      </c>
      <c r="Q1013" s="134">
        <f t="shared" si="1009"/>
        <v>0</v>
      </c>
      <c r="R1013" s="134">
        <f t="shared" si="1009"/>
        <v>0</v>
      </c>
      <c r="S1013" s="134">
        <f t="shared" si="1009"/>
        <v>0</v>
      </c>
      <c r="T1013" s="134">
        <f t="shared" si="1009"/>
        <v>0</v>
      </c>
      <c r="U1013" s="134">
        <f t="shared" si="1009"/>
        <v>0</v>
      </c>
      <c r="V1013" s="134">
        <f t="shared" si="1009"/>
        <v>0</v>
      </c>
      <c r="W1013" s="134">
        <f t="shared" si="1009"/>
        <v>0</v>
      </c>
      <c r="X1013" s="134">
        <f t="shared" si="1009"/>
        <v>0</v>
      </c>
      <c r="Y1013" s="134">
        <f t="shared" si="1009"/>
        <v>0</v>
      </c>
      <c r="Z1013" s="134">
        <f t="shared" si="1009"/>
        <v>0</v>
      </c>
      <c r="AA1013" s="134">
        <f t="shared" si="1009"/>
        <v>0</v>
      </c>
      <c r="AB1013" s="134">
        <f t="shared" ref="AB1013:AE1013" si="1010">IF(AND($C1013="nie",$D1013="prace rozwojowe",LataProjekcji&lt;=Koniec_PR,Modul_badawczo_rozwojowy=tak),ROUND(AB397,0),0)</f>
        <v>0</v>
      </c>
      <c r="AC1013" s="134">
        <f t="shared" si="1010"/>
        <v>0</v>
      </c>
      <c r="AD1013" s="134">
        <f t="shared" si="1010"/>
        <v>0</v>
      </c>
      <c r="AE1013" s="134">
        <f t="shared" si="1010"/>
        <v>0</v>
      </c>
    </row>
    <row r="1014" spans="2:31" hidden="1">
      <c r="B1014" s="132" t="str">
        <f t="shared" si="996"/>
        <v/>
      </c>
      <c r="C1014" s="132" t="str">
        <f t="shared" si="996"/>
        <v/>
      </c>
      <c r="D1014" s="132" t="str">
        <f t="shared" si="996"/>
        <v/>
      </c>
      <c r="E1014" s="132"/>
      <c r="F1014" s="132"/>
      <c r="G1014" s="132"/>
      <c r="H1014" s="132"/>
      <c r="I1014" s="132"/>
      <c r="J1014" s="134">
        <f t="shared" ref="J1014:AA1014" si="1011">IF(AND($C1014="nie",$D1014="prace rozwojowe",LataProjekcji&lt;=Koniec_PR,Modul_badawczo_rozwojowy=tak),ROUND(J398,0),0)</f>
        <v>0</v>
      </c>
      <c r="K1014" s="134">
        <f t="shared" si="1011"/>
        <v>0</v>
      </c>
      <c r="L1014" s="134">
        <f t="shared" si="1011"/>
        <v>0</v>
      </c>
      <c r="M1014" s="134">
        <f t="shared" si="1011"/>
        <v>0</v>
      </c>
      <c r="N1014" s="134">
        <f t="shared" si="1011"/>
        <v>0</v>
      </c>
      <c r="O1014" s="134">
        <f t="shared" si="1011"/>
        <v>0</v>
      </c>
      <c r="P1014" s="134">
        <f t="shared" si="1011"/>
        <v>0</v>
      </c>
      <c r="Q1014" s="134">
        <f t="shared" si="1011"/>
        <v>0</v>
      </c>
      <c r="R1014" s="134">
        <f t="shared" si="1011"/>
        <v>0</v>
      </c>
      <c r="S1014" s="134">
        <f t="shared" si="1011"/>
        <v>0</v>
      </c>
      <c r="T1014" s="134">
        <f t="shared" si="1011"/>
        <v>0</v>
      </c>
      <c r="U1014" s="134">
        <f t="shared" si="1011"/>
        <v>0</v>
      </c>
      <c r="V1014" s="134">
        <f t="shared" si="1011"/>
        <v>0</v>
      </c>
      <c r="W1014" s="134">
        <f t="shared" si="1011"/>
        <v>0</v>
      </c>
      <c r="X1014" s="134">
        <f t="shared" si="1011"/>
        <v>0</v>
      </c>
      <c r="Y1014" s="134">
        <f t="shared" si="1011"/>
        <v>0</v>
      </c>
      <c r="Z1014" s="134">
        <f t="shared" si="1011"/>
        <v>0</v>
      </c>
      <c r="AA1014" s="134">
        <f t="shared" si="1011"/>
        <v>0</v>
      </c>
      <c r="AB1014" s="134">
        <f t="shared" ref="AB1014:AE1014" si="1012">IF(AND($C1014="nie",$D1014="prace rozwojowe",LataProjekcji&lt;=Koniec_PR,Modul_badawczo_rozwojowy=tak),ROUND(AB398,0),0)</f>
        <v>0</v>
      </c>
      <c r="AC1014" s="134">
        <f t="shared" si="1012"/>
        <v>0</v>
      </c>
      <c r="AD1014" s="134">
        <f t="shared" si="1012"/>
        <v>0</v>
      </c>
      <c r="AE1014" s="134">
        <f t="shared" si="1012"/>
        <v>0</v>
      </c>
    </row>
    <row r="1015" spans="2:31" hidden="1">
      <c r="B1015" s="132" t="str">
        <f t="shared" si="996"/>
        <v/>
      </c>
      <c r="C1015" s="132" t="str">
        <f t="shared" si="996"/>
        <v/>
      </c>
      <c r="D1015" s="132" t="str">
        <f t="shared" si="996"/>
        <v/>
      </c>
      <c r="E1015" s="132"/>
      <c r="F1015" s="132"/>
      <c r="G1015" s="132"/>
      <c r="H1015" s="132"/>
      <c r="I1015" s="132"/>
      <c r="J1015" s="134">
        <f t="shared" ref="J1015:AA1015" si="1013">IF(AND($C1015="nie",$D1015="prace rozwojowe",LataProjekcji&lt;=Koniec_PR,Modul_badawczo_rozwojowy=tak),ROUND(J399,0),0)</f>
        <v>0</v>
      </c>
      <c r="K1015" s="134">
        <f t="shared" si="1013"/>
        <v>0</v>
      </c>
      <c r="L1015" s="134">
        <f t="shared" si="1013"/>
        <v>0</v>
      </c>
      <c r="M1015" s="134">
        <f t="shared" si="1013"/>
        <v>0</v>
      </c>
      <c r="N1015" s="134">
        <f t="shared" si="1013"/>
        <v>0</v>
      </c>
      <c r="O1015" s="134">
        <f t="shared" si="1013"/>
        <v>0</v>
      </c>
      <c r="P1015" s="134">
        <f t="shared" si="1013"/>
        <v>0</v>
      </c>
      <c r="Q1015" s="134">
        <f t="shared" si="1013"/>
        <v>0</v>
      </c>
      <c r="R1015" s="134">
        <f t="shared" si="1013"/>
        <v>0</v>
      </c>
      <c r="S1015" s="134">
        <f t="shared" si="1013"/>
        <v>0</v>
      </c>
      <c r="T1015" s="134">
        <f t="shared" si="1013"/>
        <v>0</v>
      </c>
      <c r="U1015" s="134">
        <f t="shared" si="1013"/>
        <v>0</v>
      </c>
      <c r="V1015" s="134">
        <f t="shared" si="1013"/>
        <v>0</v>
      </c>
      <c r="W1015" s="134">
        <f t="shared" si="1013"/>
        <v>0</v>
      </c>
      <c r="X1015" s="134">
        <f t="shared" si="1013"/>
        <v>0</v>
      </c>
      <c r="Y1015" s="134">
        <f t="shared" si="1013"/>
        <v>0</v>
      </c>
      <c r="Z1015" s="134">
        <f t="shared" si="1013"/>
        <v>0</v>
      </c>
      <c r="AA1015" s="134">
        <f t="shared" si="1013"/>
        <v>0</v>
      </c>
      <c r="AB1015" s="134">
        <f t="shared" ref="AB1015:AE1015" si="1014">IF(AND($C1015="nie",$D1015="prace rozwojowe",LataProjekcji&lt;=Koniec_PR,Modul_badawczo_rozwojowy=tak),ROUND(AB399,0),0)</f>
        <v>0</v>
      </c>
      <c r="AC1015" s="134">
        <f t="shared" si="1014"/>
        <v>0</v>
      </c>
      <c r="AD1015" s="134">
        <f t="shared" si="1014"/>
        <v>0</v>
      </c>
      <c r="AE1015" s="134">
        <f t="shared" si="1014"/>
        <v>0</v>
      </c>
    </row>
    <row r="1016" spans="2:31" hidden="1">
      <c r="B1016" s="132" t="str">
        <f t="shared" si="996"/>
        <v/>
      </c>
      <c r="C1016" s="132" t="str">
        <f t="shared" si="996"/>
        <v/>
      </c>
      <c r="D1016" s="132" t="str">
        <f t="shared" si="996"/>
        <v/>
      </c>
      <c r="E1016" s="132"/>
      <c r="F1016" s="132"/>
      <c r="G1016" s="132"/>
      <c r="H1016" s="132"/>
      <c r="I1016" s="132"/>
      <c r="J1016" s="134">
        <f t="shared" ref="J1016:AA1016" si="1015">IF(AND($C1016="nie",$D1016="prace rozwojowe",LataProjekcji&lt;=Koniec_PR,Modul_badawczo_rozwojowy=tak),ROUND(J400,0),0)</f>
        <v>0</v>
      </c>
      <c r="K1016" s="134">
        <f t="shared" si="1015"/>
        <v>0</v>
      </c>
      <c r="L1016" s="134">
        <f t="shared" si="1015"/>
        <v>0</v>
      </c>
      <c r="M1016" s="134">
        <f t="shared" si="1015"/>
        <v>0</v>
      </c>
      <c r="N1016" s="134">
        <f t="shared" si="1015"/>
        <v>0</v>
      </c>
      <c r="O1016" s="134">
        <f t="shared" si="1015"/>
        <v>0</v>
      </c>
      <c r="P1016" s="134">
        <f t="shared" si="1015"/>
        <v>0</v>
      </c>
      <c r="Q1016" s="134">
        <f t="shared" si="1015"/>
        <v>0</v>
      </c>
      <c r="R1016" s="134">
        <f t="shared" si="1015"/>
        <v>0</v>
      </c>
      <c r="S1016" s="134">
        <f t="shared" si="1015"/>
        <v>0</v>
      </c>
      <c r="T1016" s="134">
        <f t="shared" si="1015"/>
        <v>0</v>
      </c>
      <c r="U1016" s="134">
        <f t="shared" si="1015"/>
        <v>0</v>
      </c>
      <c r="V1016" s="134">
        <f t="shared" si="1015"/>
        <v>0</v>
      </c>
      <c r="W1016" s="134">
        <f t="shared" si="1015"/>
        <v>0</v>
      </c>
      <c r="X1016" s="134">
        <f t="shared" si="1015"/>
        <v>0</v>
      </c>
      <c r="Y1016" s="134">
        <f t="shared" si="1015"/>
        <v>0</v>
      </c>
      <c r="Z1016" s="134">
        <f t="shared" si="1015"/>
        <v>0</v>
      </c>
      <c r="AA1016" s="134">
        <f t="shared" si="1015"/>
        <v>0</v>
      </c>
      <c r="AB1016" s="134">
        <f t="shared" ref="AB1016:AE1016" si="1016">IF(AND($C1016="nie",$D1016="prace rozwojowe",LataProjekcji&lt;=Koniec_PR,Modul_badawczo_rozwojowy=tak),ROUND(AB400,0),0)</f>
        <v>0</v>
      </c>
      <c r="AC1016" s="134">
        <f t="shared" si="1016"/>
        <v>0</v>
      </c>
      <c r="AD1016" s="134">
        <f t="shared" si="1016"/>
        <v>0</v>
      </c>
      <c r="AE1016" s="134">
        <f t="shared" si="1016"/>
        <v>0</v>
      </c>
    </row>
    <row r="1017" spans="2:31" hidden="1">
      <c r="B1017" s="132" t="str">
        <f t="shared" si="996"/>
        <v/>
      </c>
      <c r="C1017" s="132" t="str">
        <f t="shared" si="996"/>
        <v/>
      </c>
      <c r="D1017" s="132" t="str">
        <f t="shared" si="996"/>
        <v/>
      </c>
      <c r="E1017" s="132"/>
      <c r="F1017" s="132"/>
      <c r="G1017" s="132"/>
      <c r="H1017" s="132"/>
      <c r="I1017" s="132"/>
      <c r="J1017" s="134">
        <f t="shared" ref="J1017:AA1017" si="1017">IF(AND($C1017="nie",$D1017="prace rozwojowe",LataProjekcji&lt;=Koniec_PR,Modul_badawczo_rozwojowy=tak),ROUND(J401,0),0)</f>
        <v>0</v>
      </c>
      <c r="K1017" s="134">
        <f t="shared" si="1017"/>
        <v>0</v>
      </c>
      <c r="L1017" s="134">
        <f t="shared" si="1017"/>
        <v>0</v>
      </c>
      <c r="M1017" s="134">
        <f t="shared" si="1017"/>
        <v>0</v>
      </c>
      <c r="N1017" s="134">
        <f t="shared" si="1017"/>
        <v>0</v>
      </c>
      <c r="O1017" s="134">
        <f t="shared" si="1017"/>
        <v>0</v>
      </c>
      <c r="P1017" s="134">
        <f t="shared" si="1017"/>
        <v>0</v>
      </c>
      <c r="Q1017" s="134">
        <f t="shared" si="1017"/>
        <v>0</v>
      </c>
      <c r="R1017" s="134">
        <f t="shared" si="1017"/>
        <v>0</v>
      </c>
      <c r="S1017" s="134">
        <f t="shared" si="1017"/>
        <v>0</v>
      </c>
      <c r="T1017" s="134">
        <f t="shared" si="1017"/>
        <v>0</v>
      </c>
      <c r="U1017" s="134">
        <f t="shared" si="1017"/>
        <v>0</v>
      </c>
      <c r="V1017" s="134">
        <f t="shared" si="1017"/>
        <v>0</v>
      </c>
      <c r="W1017" s="134">
        <f t="shared" si="1017"/>
        <v>0</v>
      </c>
      <c r="X1017" s="134">
        <f t="shared" si="1017"/>
        <v>0</v>
      </c>
      <c r="Y1017" s="134">
        <f t="shared" si="1017"/>
        <v>0</v>
      </c>
      <c r="Z1017" s="134">
        <f t="shared" si="1017"/>
        <v>0</v>
      </c>
      <c r="AA1017" s="134">
        <f t="shared" si="1017"/>
        <v>0</v>
      </c>
      <c r="AB1017" s="134">
        <f t="shared" ref="AB1017:AE1017" si="1018">IF(AND($C1017="nie",$D1017="prace rozwojowe",LataProjekcji&lt;=Koniec_PR,Modul_badawczo_rozwojowy=tak),ROUND(AB401,0),0)</f>
        <v>0</v>
      </c>
      <c r="AC1017" s="134">
        <f t="shared" si="1018"/>
        <v>0</v>
      </c>
      <c r="AD1017" s="134">
        <f t="shared" si="1018"/>
        <v>0</v>
      </c>
      <c r="AE1017" s="134">
        <f t="shared" si="1018"/>
        <v>0</v>
      </c>
    </row>
    <row r="1018" spans="2:31" hidden="1">
      <c r="B1018" s="132" t="str">
        <f t="shared" si="996"/>
        <v/>
      </c>
      <c r="C1018" s="132" t="str">
        <f t="shared" si="996"/>
        <v/>
      </c>
      <c r="D1018" s="132" t="str">
        <f t="shared" si="996"/>
        <v/>
      </c>
      <c r="E1018" s="132"/>
      <c r="F1018" s="132"/>
      <c r="G1018" s="132"/>
      <c r="H1018" s="132"/>
      <c r="I1018" s="132"/>
      <c r="J1018" s="134">
        <f t="shared" ref="J1018:AA1018" si="1019">IF(AND($C1018="nie",$D1018="prace rozwojowe",LataProjekcji&lt;=Koniec_PR,Modul_badawczo_rozwojowy=tak),ROUND(J402,0),0)</f>
        <v>0</v>
      </c>
      <c r="K1018" s="134">
        <f t="shared" si="1019"/>
        <v>0</v>
      </c>
      <c r="L1018" s="134">
        <f t="shared" si="1019"/>
        <v>0</v>
      </c>
      <c r="M1018" s="134">
        <f t="shared" si="1019"/>
        <v>0</v>
      </c>
      <c r="N1018" s="134">
        <f t="shared" si="1019"/>
        <v>0</v>
      </c>
      <c r="O1018" s="134">
        <f t="shared" si="1019"/>
        <v>0</v>
      </c>
      <c r="P1018" s="134">
        <f t="shared" si="1019"/>
        <v>0</v>
      </c>
      <c r="Q1018" s="134">
        <f t="shared" si="1019"/>
        <v>0</v>
      </c>
      <c r="R1018" s="134">
        <f t="shared" si="1019"/>
        <v>0</v>
      </c>
      <c r="S1018" s="134">
        <f t="shared" si="1019"/>
        <v>0</v>
      </c>
      <c r="T1018" s="134">
        <f t="shared" si="1019"/>
        <v>0</v>
      </c>
      <c r="U1018" s="134">
        <f t="shared" si="1019"/>
        <v>0</v>
      </c>
      <c r="V1018" s="134">
        <f t="shared" si="1019"/>
        <v>0</v>
      </c>
      <c r="W1018" s="134">
        <f t="shared" si="1019"/>
        <v>0</v>
      </c>
      <c r="X1018" s="134">
        <f t="shared" si="1019"/>
        <v>0</v>
      </c>
      <c r="Y1018" s="134">
        <f t="shared" si="1019"/>
        <v>0</v>
      </c>
      <c r="Z1018" s="134">
        <f t="shared" si="1019"/>
        <v>0</v>
      </c>
      <c r="AA1018" s="134">
        <f t="shared" si="1019"/>
        <v>0</v>
      </c>
      <c r="AB1018" s="134">
        <f t="shared" ref="AB1018:AE1018" si="1020">IF(AND($C1018="nie",$D1018="prace rozwojowe",LataProjekcji&lt;=Koniec_PR,Modul_badawczo_rozwojowy=tak),ROUND(AB402,0),0)</f>
        <v>0</v>
      </c>
      <c r="AC1018" s="134">
        <f t="shared" si="1020"/>
        <v>0</v>
      </c>
      <c r="AD1018" s="134">
        <f t="shared" si="1020"/>
        <v>0</v>
      </c>
      <c r="AE1018" s="134">
        <f t="shared" si="1020"/>
        <v>0</v>
      </c>
    </row>
    <row r="1019" spans="2:31" hidden="1">
      <c r="B1019" s="132" t="str">
        <f t="shared" si="996"/>
        <v/>
      </c>
      <c r="C1019" s="132" t="str">
        <f t="shared" si="996"/>
        <v/>
      </c>
      <c r="D1019" s="132" t="str">
        <f t="shared" si="996"/>
        <v/>
      </c>
      <c r="E1019" s="132"/>
      <c r="F1019" s="132"/>
      <c r="G1019" s="132"/>
      <c r="H1019" s="132"/>
      <c r="I1019" s="132"/>
      <c r="J1019" s="134">
        <f t="shared" ref="J1019:AA1019" si="1021">IF(AND($C1019="nie",$D1019="prace rozwojowe",LataProjekcji&lt;=Koniec_PR,Modul_badawczo_rozwojowy=tak),ROUND(J403,0),0)</f>
        <v>0</v>
      </c>
      <c r="K1019" s="134">
        <f t="shared" si="1021"/>
        <v>0</v>
      </c>
      <c r="L1019" s="134">
        <f t="shared" si="1021"/>
        <v>0</v>
      </c>
      <c r="M1019" s="134">
        <f t="shared" si="1021"/>
        <v>0</v>
      </c>
      <c r="N1019" s="134">
        <f t="shared" si="1021"/>
        <v>0</v>
      </c>
      <c r="O1019" s="134">
        <f t="shared" si="1021"/>
        <v>0</v>
      </c>
      <c r="P1019" s="134">
        <f t="shared" si="1021"/>
        <v>0</v>
      </c>
      <c r="Q1019" s="134">
        <f t="shared" si="1021"/>
        <v>0</v>
      </c>
      <c r="R1019" s="134">
        <f t="shared" si="1021"/>
        <v>0</v>
      </c>
      <c r="S1019" s="134">
        <f t="shared" si="1021"/>
        <v>0</v>
      </c>
      <c r="T1019" s="134">
        <f t="shared" si="1021"/>
        <v>0</v>
      </c>
      <c r="U1019" s="134">
        <f t="shared" si="1021"/>
        <v>0</v>
      </c>
      <c r="V1019" s="134">
        <f t="shared" si="1021"/>
        <v>0</v>
      </c>
      <c r="W1019" s="134">
        <f t="shared" si="1021"/>
        <v>0</v>
      </c>
      <c r="X1019" s="134">
        <f t="shared" si="1021"/>
        <v>0</v>
      </c>
      <c r="Y1019" s="134">
        <f t="shared" si="1021"/>
        <v>0</v>
      </c>
      <c r="Z1019" s="134">
        <f t="shared" si="1021"/>
        <v>0</v>
      </c>
      <c r="AA1019" s="134">
        <f t="shared" si="1021"/>
        <v>0</v>
      </c>
      <c r="AB1019" s="134">
        <f t="shared" ref="AB1019:AE1019" si="1022">IF(AND($C1019="nie",$D1019="prace rozwojowe",LataProjekcji&lt;=Koniec_PR,Modul_badawczo_rozwojowy=tak),ROUND(AB403,0),0)</f>
        <v>0</v>
      </c>
      <c r="AC1019" s="134">
        <f t="shared" si="1022"/>
        <v>0</v>
      </c>
      <c r="AD1019" s="134">
        <f t="shared" si="1022"/>
        <v>0</v>
      </c>
      <c r="AE1019" s="134">
        <f t="shared" si="1022"/>
        <v>0</v>
      </c>
    </row>
    <row r="1020" spans="2:31" hidden="1">
      <c r="B1020" s="132" t="str">
        <f t="shared" si="996"/>
        <v/>
      </c>
      <c r="C1020" s="132" t="str">
        <f t="shared" si="996"/>
        <v/>
      </c>
      <c r="D1020" s="132" t="str">
        <f t="shared" si="996"/>
        <v/>
      </c>
      <c r="E1020" s="132"/>
      <c r="F1020" s="132"/>
      <c r="G1020" s="132"/>
      <c r="H1020" s="132"/>
      <c r="I1020" s="132"/>
      <c r="J1020" s="134">
        <f t="shared" ref="J1020:AA1020" si="1023">IF(AND($C1020="nie",$D1020="prace rozwojowe",LataProjekcji&lt;=Koniec_PR,Modul_badawczo_rozwojowy=tak),ROUND(J404,0),0)</f>
        <v>0</v>
      </c>
      <c r="K1020" s="134">
        <f t="shared" si="1023"/>
        <v>0</v>
      </c>
      <c r="L1020" s="134">
        <f t="shared" si="1023"/>
        <v>0</v>
      </c>
      <c r="M1020" s="134">
        <f t="shared" si="1023"/>
        <v>0</v>
      </c>
      <c r="N1020" s="134">
        <f t="shared" si="1023"/>
        <v>0</v>
      </c>
      <c r="O1020" s="134">
        <f t="shared" si="1023"/>
        <v>0</v>
      </c>
      <c r="P1020" s="134">
        <f t="shared" si="1023"/>
        <v>0</v>
      </c>
      <c r="Q1020" s="134">
        <f t="shared" si="1023"/>
        <v>0</v>
      </c>
      <c r="R1020" s="134">
        <f t="shared" si="1023"/>
        <v>0</v>
      </c>
      <c r="S1020" s="134">
        <f t="shared" si="1023"/>
        <v>0</v>
      </c>
      <c r="T1020" s="134">
        <f t="shared" si="1023"/>
        <v>0</v>
      </c>
      <c r="U1020" s="134">
        <f t="shared" si="1023"/>
        <v>0</v>
      </c>
      <c r="V1020" s="134">
        <f t="shared" si="1023"/>
        <v>0</v>
      </c>
      <c r="W1020" s="134">
        <f t="shared" si="1023"/>
        <v>0</v>
      </c>
      <c r="X1020" s="134">
        <f t="shared" si="1023"/>
        <v>0</v>
      </c>
      <c r="Y1020" s="134">
        <f t="shared" si="1023"/>
        <v>0</v>
      </c>
      <c r="Z1020" s="134">
        <f t="shared" si="1023"/>
        <v>0</v>
      </c>
      <c r="AA1020" s="134">
        <f t="shared" si="1023"/>
        <v>0</v>
      </c>
      <c r="AB1020" s="134">
        <f t="shared" ref="AB1020:AE1020" si="1024">IF(AND($C1020="nie",$D1020="prace rozwojowe",LataProjekcji&lt;=Koniec_PR,Modul_badawczo_rozwojowy=tak),ROUND(AB404,0),0)</f>
        <v>0</v>
      </c>
      <c r="AC1020" s="134">
        <f t="shared" si="1024"/>
        <v>0</v>
      </c>
      <c r="AD1020" s="134">
        <f t="shared" si="1024"/>
        <v>0</v>
      </c>
      <c r="AE1020" s="134">
        <f t="shared" si="1024"/>
        <v>0</v>
      </c>
    </row>
    <row r="1021" spans="2:31" hidden="1">
      <c r="B1021" s="132" t="str">
        <f t="shared" si="996"/>
        <v/>
      </c>
      <c r="C1021" s="132" t="str">
        <f t="shared" si="996"/>
        <v/>
      </c>
      <c r="D1021" s="132" t="str">
        <f t="shared" si="996"/>
        <v/>
      </c>
      <c r="E1021" s="132"/>
      <c r="F1021" s="132"/>
      <c r="G1021" s="132"/>
      <c r="H1021" s="132"/>
      <c r="I1021" s="132"/>
      <c r="J1021" s="134">
        <f t="shared" ref="J1021:AA1021" si="1025">IF(AND($C1021="nie",$D1021="prace rozwojowe",LataProjekcji&lt;=Koniec_PR,Modul_badawczo_rozwojowy=tak),ROUND(J405,0),0)</f>
        <v>0</v>
      </c>
      <c r="K1021" s="134">
        <f t="shared" si="1025"/>
        <v>0</v>
      </c>
      <c r="L1021" s="134">
        <f t="shared" si="1025"/>
        <v>0</v>
      </c>
      <c r="M1021" s="134">
        <f t="shared" si="1025"/>
        <v>0</v>
      </c>
      <c r="N1021" s="134">
        <f t="shared" si="1025"/>
        <v>0</v>
      </c>
      <c r="O1021" s="134">
        <f t="shared" si="1025"/>
        <v>0</v>
      </c>
      <c r="P1021" s="134">
        <f t="shared" si="1025"/>
        <v>0</v>
      </c>
      <c r="Q1021" s="134">
        <f t="shared" si="1025"/>
        <v>0</v>
      </c>
      <c r="R1021" s="134">
        <f t="shared" si="1025"/>
        <v>0</v>
      </c>
      <c r="S1021" s="134">
        <f t="shared" si="1025"/>
        <v>0</v>
      </c>
      <c r="T1021" s="134">
        <f t="shared" si="1025"/>
        <v>0</v>
      </c>
      <c r="U1021" s="134">
        <f t="shared" si="1025"/>
        <v>0</v>
      </c>
      <c r="V1021" s="134">
        <f t="shared" si="1025"/>
        <v>0</v>
      </c>
      <c r="W1021" s="134">
        <f t="shared" si="1025"/>
        <v>0</v>
      </c>
      <c r="X1021" s="134">
        <f t="shared" si="1025"/>
        <v>0</v>
      </c>
      <c r="Y1021" s="134">
        <f t="shared" si="1025"/>
        <v>0</v>
      </c>
      <c r="Z1021" s="134">
        <f t="shared" si="1025"/>
        <v>0</v>
      </c>
      <c r="AA1021" s="134">
        <f t="shared" si="1025"/>
        <v>0</v>
      </c>
      <c r="AB1021" s="134">
        <f t="shared" ref="AB1021:AE1021" si="1026">IF(AND($C1021="nie",$D1021="prace rozwojowe",LataProjekcji&lt;=Koniec_PR,Modul_badawczo_rozwojowy=tak),ROUND(AB405,0),0)</f>
        <v>0</v>
      </c>
      <c r="AC1021" s="134">
        <f t="shared" si="1026"/>
        <v>0</v>
      </c>
      <c r="AD1021" s="134">
        <f t="shared" si="1026"/>
        <v>0</v>
      </c>
      <c r="AE1021" s="134">
        <f t="shared" si="1026"/>
        <v>0</v>
      </c>
    </row>
    <row r="1022" spans="2:31" hidden="1">
      <c r="B1022" s="132" t="str">
        <f t="shared" si="996"/>
        <v/>
      </c>
      <c r="C1022" s="132" t="str">
        <f t="shared" si="996"/>
        <v/>
      </c>
      <c r="D1022" s="132" t="str">
        <f t="shared" si="996"/>
        <v/>
      </c>
      <c r="E1022" s="132"/>
      <c r="F1022" s="132"/>
      <c r="G1022" s="132"/>
      <c r="H1022" s="132"/>
      <c r="I1022" s="132"/>
      <c r="J1022" s="134">
        <f t="shared" ref="J1022:AA1022" si="1027">IF(AND($C1022="nie",$D1022="prace rozwojowe",LataProjekcji&lt;=Koniec_PR,Modul_badawczo_rozwojowy=tak),ROUND(J406,0),0)</f>
        <v>0</v>
      </c>
      <c r="K1022" s="134">
        <f t="shared" si="1027"/>
        <v>0</v>
      </c>
      <c r="L1022" s="134">
        <f t="shared" si="1027"/>
        <v>0</v>
      </c>
      <c r="M1022" s="134">
        <f t="shared" si="1027"/>
        <v>0</v>
      </c>
      <c r="N1022" s="134">
        <f t="shared" si="1027"/>
        <v>0</v>
      </c>
      <c r="O1022" s="134">
        <f t="shared" si="1027"/>
        <v>0</v>
      </c>
      <c r="P1022" s="134">
        <f t="shared" si="1027"/>
        <v>0</v>
      </c>
      <c r="Q1022" s="134">
        <f t="shared" si="1027"/>
        <v>0</v>
      </c>
      <c r="R1022" s="134">
        <f t="shared" si="1027"/>
        <v>0</v>
      </c>
      <c r="S1022" s="134">
        <f t="shared" si="1027"/>
        <v>0</v>
      </c>
      <c r="T1022" s="134">
        <f t="shared" si="1027"/>
        <v>0</v>
      </c>
      <c r="U1022" s="134">
        <f t="shared" si="1027"/>
        <v>0</v>
      </c>
      <c r="V1022" s="134">
        <f t="shared" si="1027"/>
        <v>0</v>
      </c>
      <c r="W1022" s="134">
        <f t="shared" si="1027"/>
        <v>0</v>
      </c>
      <c r="X1022" s="134">
        <f t="shared" si="1027"/>
        <v>0</v>
      </c>
      <c r="Y1022" s="134">
        <f t="shared" si="1027"/>
        <v>0</v>
      </c>
      <c r="Z1022" s="134">
        <f t="shared" si="1027"/>
        <v>0</v>
      </c>
      <c r="AA1022" s="134">
        <f t="shared" si="1027"/>
        <v>0</v>
      </c>
      <c r="AB1022" s="134">
        <f t="shared" ref="AB1022:AE1022" si="1028">IF(AND($C1022="nie",$D1022="prace rozwojowe",LataProjekcji&lt;=Koniec_PR,Modul_badawczo_rozwojowy=tak),ROUND(AB406,0),0)</f>
        <v>0</v>
      </c>
      <c r="AC1022" s="134">
        <f t="shared" si="1028"/>
        <v>0</v>
      </c>
      <c r="AD1022" s="134">
        <f t="shared" si="1028"/>
        <v>0</v>
      </c>
      <c r="AE1022" s="134">
        <f t="shared" si="1028"/>
        <v>0</v>
      </c>
    </row>
    <row r="1023" spans="2:31" hidden="1">
      <c r="B1023" s="132" t="str">
        <f t="shared" si="996"/>
        <v/>
      </c>
      <c r="C1023" s="132" t="str">
        <f t="shared" si="996"/>
        <v/>
      </c>
      <c r="D1023" s="132" t="str">
        <f t="shared" si="996"/>
        <v/>
      </c>
      <c r="E1023" s="132"/>
      <c r="F1023" s="132"/>
      <c r="G1023" s="132"/>
      <c r="H1023" s="132"/>
      <c r="I1023" s="132"/>
      <c r="J1023" s="134">
        <f t="shared" ref="J1023:AA1023" si="1029">IF(AND($C1023="nie",$D1023="prace rozwojowe",LataProjekcji&lt;=Koniec_PR,Modul_badawczo_rozwojowy=tak),ROUND(J407,0),0)</f>
        <v>0</v>
      </c>
      <c r="K1023" s="134">
        <f t="shared" si="1029"/>
        <v>0</v>
      </c>
      <c r="L1023" s="134">
        <f t="shared" si="1029"/>
        <v>0</v>
      </c>
      <c r="M1023" s="134">
        <f t="shared" si="1029"/>
        <v>0</v>
      </c>
      <c r="N1023" s="134">
        <f t="shared" si="1029"/>
        <v>0</v>
      </c>
      <c r="O1023" s="134">
        <f t="shared" si="1029"/>
        <v>0</v>
      </c>
      <c r="P1023" s="134">
        <f t="shared" si="1029"/>
        <v>0</v>
      </c>
      <c r="Q1023" s="134">
        <f t="shared" si="1029"/>
        <v>0</v>
      </c>
      <c r="R1023" s="134">
        <f t="shared" si="1029"/>
        <v>0</v>
      </c>
      <c r="S1023" s="134">
        <f t="shared" si="1029"/>
        <v>0</v>
      </c>
      <c r="T1023" s="134">
        <f t="shared" si="1029"/>
        <v>0</v>
      </c>
      <c r="U1023" s="134">
        <f t="shared" si="1029"/>
        <v>0</v>
      </c>
      <c r="V1023" s="134">
        <f t="shared" si="1029"/>
        <v>0</v>
      </c>
      <c r="W1023" s="134">
        <f t="shared" si="1029"/>
        <v>0</v>
      </c>
      <c r="X1023" s="134">
        <f t="shared" si="1029"/>
        <v>0</v>
      </c>
      <c r="Y1023" s="134">
        <f t="shared" si="1029"/>
        <v>0</v>
      </c>
      <c r="Z1023" s="134">
        <f t="shared" si="1029"/>
        <v>0</v>
      </c>
      <c r="AA1023" s="134">
        <f t="shared" si="1029"/>
        <v>0</v>
      </c>
      <c r="AB1023" s="134">
        <f t="shared" ref="AB1023:AE1023" si="1030">IF(AND($C1023="nie",$D1023="prace rozwojowe",LataProjekcji&lt;=Koniec_PR,Modul_badawczo_rozwojowy=tak),ROUND(AB407,0),0)</f>
        <v>0</v>
      </c>
      <c r="AC1023" s="134">
        <f t="shared" si="1030"/>
        <v>0</v>
      </c>
      <c r="AD1023" s="134">
        <f t="shared" si="1030"/>
        <v>0</v>
      </c>
      <c r="AE1023" s="134">
        <f t="shared" si="1030"/>
        <v>0</v>
      </c>
    </row>
    <row r="1024" spans="2:31" hidden="1">
      <c r="B1024" s="132" t="str">
        <f t="shared" si="996"/>
        <v/>
      </c>
      <c r="C1024" s="132" t="str">
        <f t="shared" si="996"/>
        <v/>
      </c>
      <c r="D1024" s="132" t="str">
        <f t="shared" si="996"/>
        <v/>
      </c>
      <c r="E1024" s="132"/>
      <c r="F1024" s="132"/>
      <c r="G1024" s="132"/>
      <c r="H1024" s="132"/>
      <c r="I1024" s="132"/>
      <c r="J1024" s="134">
        <f t="shared" ref="J1024:AA1024" si="1031">IF(AND($C1024="nie",$D1024="prace rozwojowe",LataProjekcji&lt;=Koniec_PR,Modul_badawczo_rozwojowy=tak),ROUND(J408,0),0)</f>
        <v>0</v>
      </c>
      <c r="K1024" s="134">
        <f t="shared" si="1031"/>
        <v>0</v>
      </c>
      <c r="L1024" s="134">
        <f t="shared" si="1031"/>
        <v>0</v>
      </c>
      <c r="M1024" s="134">
        <f t="shared" si="1031"/>
        <v>0</v>
      </c>
      <c r="N1024" s="134">
        <f t="shared" si="1031"/>
        <v>0</v>
      </c>
      <c r="O1024" s="134">
        <f t="shared" si="1031"/>
        <v>0</v>
      </c>
      <c r="P1024" s="134">
        <f t="shared" si="1031"/>
        <v>0</v>
      </c>
      <c r="Q1024" s="134">
        <f t="shared" si="1031"/>
        <v>0</v>
      </c>
      <c r="R1024" s="134">
        <f t="shared" si="1031"/>
        <v>0</v>
      </c>
      <c r="S1024" s="134">
        <f t="shared" si="1031"/>
        <v>0</v>
      </c>
      <c r="T1024" s="134">
        <f t="shared" si="1031"/>
        <v>0</v>
      </c>
      <c r="U1024" s="134">
        <f t="shared" si="1031"/>
        <v>0</v>
      </c>
      <c r="V1024" s="134">
        <f t="shared" si="1031"/>
        <v>0</v>
      </c>
      <c r="W1024" s="134">
        <f t="shared" si="1031"/>
        <v>0</v>
      </c>
      <c r="X1024" s="134">
        <f t="shared" si="1031"/>
        <v>0</v>
      </c>
      <c r="Y1024" s="134">
        <f t="shared" si="1031"/>
        <v>0</v>
      </c>
      <c r="Z1024" s="134">
        <f t="shared" si="1031"/>
        <v>0</v>
      </c>
      <c r="AA1024" s="134">
        <f t="shared" si="1031"/>
        <v>0</v>
      </c>
      <c r="AB1024" s="134">
        <f t="shared" ref="AB1024:AE1024" si="1032">IF(AND($C1024="nie",$D1024="prace rozwojowe",LataProjekcji&lt;=Koniec_PR,Modul_badawczo_rozwojowy=tak),ROUND(AB408,0),0)</f>
        <v>0</v>
      </c>
      <c r="AC1024" s="134">
        <f t="shared" si="1032"/>
        <v>0</v>
      </c>
      <c r="AD1024" s="134">
        <f t="shared" si="1032"/>
        <v>0</v>
      </c>
      <c r="AE1024" s="134">
        <f t="shared" si="1032"/>
        <v>0</v>
      </c>
    </row>
    <row r="1025" spans="2:31" hidden="1">
      <c r="B1025" s="132" t="str">
        <f t="shared" si="996"/>
        <v/>
      </c>
      <c r="C1025" s="132" t="str">
        <f t="shared" si="996"/>
        <v/>
      </c>
      <c r="D1025" s="132" t="str">
        <f t="shared" si="996"/>
        <v/>
      </c>
      <c r="E1025" s="132"/>
      <c r="F1025" s="132"/>
      <c r="G1025" s="132"/>
      <c r="H1025" s="132"/>
      <c r="I1025" s="132"/>
      <c r="J1025" s="134">
        <f t="shared" ref="J1025:AA1025" si="1033">IF(AND($C1025="nie",$D1025="prace rozwojowe",LataProjekcji&lt;=Koniec_PR,Modul_badawczo_rozwojowy=tak),ROUND(J409,0),0)</f>
        <v>0</v>
      </c>
      <c r="K1025" s="134">
        <f t="shared" si="1033"/>
        <v>0</v>
      </c>
      <c r="L1025" s="134">
        <f t="shared" si="1033"/>
        <v>0</v>
      </c>
      <c r="M1025" s="134">
        <f t="shared" si="1033"/>
        <v>0</v>
      </c>
      <c r="N1025" s="134">
        <f t="shared" si="1033"/>
        <v>0</v>
      </c>
      <c r="O1025" s="134">
        <f t="shared" si="1033"/>
        <v>0</v>
      </c>
      <c r="P1025" s="134">
        <f t="shared" si="1033"/>
        <v>0</v>
      </c>
      <c r="Q1025" s="134">
        <f t="shared" si="1033"/>
        <v>0</v>
      </c>
      <c r="R1025" s="134">
        <f t="shared" si="1033"/>
        <v>0</v>
      </c>
      <c r="S1025" s="134">
        <f t="shared" si="1033"/>
        <v>0</v>
      </c>
      <c r="T1025" s="134">
        <f t="shared" si="1033"/>
        <v>0</v>
      </c>
      <c r="U1025" s="134">
        <f t="shared" si="1033"/>
        <v>0</v>
      </c>
      <c r="V1025" s="134">
        <f t="shared" si="1033"/>
        <v>0</v>
      </c>
      <c r="W1025" s="134">
        <f t="shared" si="1033"/>
        <v>0</v>
      </c>
      <c r="X1025" s="134">
        <f t="shared" si="1033"/>
        <v>0</v>
      </c>
      <c r="Y1025" s="134">
        <f t="shared" si="1033"/>
        <v>0</v>
      </c>
      <c r="Z1025" s="134">
        <f t="shared" si="1033"/>
        <v>0</v>
      </c>
      <c r="AA1025" s="134">
        <f t="shared" si="1033"/>
        <v>0</v>
      </c>
      <c r="AB1025" s="134">
        <f t="shared" ref="AB1025:AE1025" si="1034">IF(AND($C1025="nie",$D1025="prace rozwojowe",LataProjekcji&lt;=Koniec_PR,Modul_badawczo_rozwojowy=tak),ROUND(AB409,0),0)</f>
        <v>0</v>
      </c>
      <c r="AC1025" s="134">
        <f t="shared" si="1034"/>
        <v>0</v>
      </c>
      <c r="AD1025" s="134">
        <f t="shared" si="1034"/>
        <v>0</v>
      </c>
      <c r="AE1025" s="134">
        <f t="shared" si="1034"/>
        <v>0</v>
      </c>
    </row>
    <row r="1026" spans="2:31" hidden="1">
      <c r="B1026" s="132" t="str">
        <f t="shared" si="996"/>
        <v/>
      </c>
      <c r="C1026" s="132" t="str">
        <f t="shared" si="996"/>
        <v/>
      </c>
      <c r="D1026" s="132" t="str">
        <f t="shared" si="996"/>
        <v/>
      </c>
      <c r="E1026" s="132"/>
      <c r="F1026" s="132"/>
      <c r="G1026" s="132"/>
      <c r="H1026" s="132"/>
      <c r="I1026" s="132"/>
      <c r="J1026" s="134">
        <f t="shared" ref="J1026:AA1026" si="1035">IF(AND($C1026="nie",$D1026="prace rozwojowe",LataProjekcji&lt;=Koniec_PR,Modul_badawczo_rozwojowy=tak),ROUND(J410,0),0)</f>
        <v>0</v>
      </c>
      <c r="K1026" s="134">
        <f t="shared" si="1035"/>
        <v>0</v>
      </c>
      <c r="L1026" s="134">
        <f t="shared" si="1035"/>
        <v>0</v>
      </c>
      <c r="M1026" s="134">
        <f t="shared" si="1035"/>
        <v>0</v>
      </c>
      <c r="N1026" s="134">
        <f t="shared" si="1035"/>
        <v>0</v>
      </c>
      <c r="O1026" s="134">
        <f t="shared" si="1035"/>
        <v>0</v>
      </c>
      <c r="P1026" s="134">
        <f t="shared" si="1035"/>
        <v>0</v>
      </c>
      <c r="Q1026" s="134">
        <f t="shared" si="1035"/>
        <v>0</v>
      </c>
      <c r="R1026" s="134">
        <f t="shared" si="1035"/>
        <v>0</v>
      </c>
      <c r="S1026" s="134">
        <f t="shared" si="1035"/>
        <v>0</v>
      </c>
      <c r="T1026" s="134">
        <f t="shared" si="1035"/>
        <v>0</v>
      </c>
      <c r="U1026" s="134">
        <f t="shared" si="1035"/>
        <v>0</v>
      </c>
      <c r="V1026" s="134">
        <f t="shared" si="1035"/>
        <v>0</v>
      </c>
      <c r="W1026" s="134">
        <f t="shared" si="1035"/>
        <v>0</v>
      </c>
      <c r="X1026" s="134">
        <f t="shared" si="1035"/>
        <v>0</v>
      </c>
      <c r="Y1026" s="134">
        <f t="shared" si="1035"/>
        <v>0</v>
      </c>
      <c r="Z1026" s="134">
        <f t="shared" si="1035"/>
        <v>0</v>
      </c>
      <c r="AA1026" s="134">
        <f t="shared" si="1035"/>
        <v>0</v>
      </c>
      <c r="AB1026" s="134">
        <f t="shared" ref="AB1026:AE1026" si="1036">IF(AND($C1026="nie",$D1026="prace rozwojowe",LataProjekcji&lt;=Koniec_PR,Modul_badawczo_rozwojowy=tak),ROUND(AB410,0),0)</f>
        <v>0</v>
      </c>
      <c r="AC1026" s="134">
        <f t="shared" si="1036"/>
        <v>0</v>
      </c>
      <c r="AD1026" s="134">
        <f t="shared" si="1036"/>
        <v>0</v>
      </c>
      <c r="AE1026" s="134">
        <f t="shared" si="1036"/>
        <v>0</v>
      </c>
    </row>
    <row r="1027" spans="2:31" hidden="1">
      <c r="B1027" s="132" t="str">
        <f t="shared" ref="B1027:D1046" si="1037">B369</f>
        <v/>
      </c>
      <c r="C1027" s="132" t="str">
        <f t="shared" si="1037"/>
        <v/>
      </c>
      <c r="D1027" s="132" t="str">
        <f t="shared" si="1037"/>
        <v/>
      </c>
      <c r="E1027" s="132"/>
      <c r="F1027" s="132"/>
      <c r="G1027" s="132"/>
      <c r="H1027" s="132"/>
      <c r="I1027" s="132"/>
      <c r="J1027" s="134">
        <f t="shared" ref="J1027:AA1027" si="1038">IF(AND($C1027="nie",$D1027="prace rozwojowe",LataProjekcji&lt;=Koniec_PR,Modul_badawczo_rozwojowy=tak),ROUND(J411,0),0)</f>
        <v>0</v>
      </c>
      <c r="K1027" s="134">
        <f t="shared" si="1038"/>
        <v>0</v>
      </c>
      <c r="L1027" s="134">
        <f t="shared" si="1038"/>
        <v>0</v>
      </c>
      <c r="M1027" s="134">
        <f t="shared" si="1038"/>
        <v>0</v>
      </c>
      <c r="N1027" s="134">
        <f t="shared" si="1038"/>
        <v>0</v>
      </c>
      <c r="O1027" s="134">
        <f t="shared" si="1038"/>
        <v>0</v>
      </c>
      <c r="P1027" s="134">
        <f t="shared" si="1038"/>
        <v>0</v>
      </c>
      <c r="Q1027" s="134">
        <f t="shared" si="1038"/>
        <v>0</v>
      </c>
      <c r="R1027" s="134">
        <f t="shared" si="1038"/>
        <v>0</v>
      </c>
      <c r="S1027" s="134">
        <f t="shared" si="1038"/>
        <v>0</v>
      </c>
      <c r="T1027" s="134">
        <f t="shared" si="1038"/>
        <v>0</v>
      </c>
      <c r="U1027" s="134">
        <f t="shared" si="1038"/>
        <v>0</v>
      </c>
      <c r="V1027" s="134">
        <f t="shared" si="1038"/>
        <v>0</v>
      </c>
      <c r="W1027" s="134">
        <f t="shared" si="1038"/>
        <v>0</v>
      </c>
      <c r="X1027" s="134">
        <f t="shared" si="1038"/>
        <v>0</v>
      </c>
      <c r="Y1027" s="134">
        <f t="shared" si="1038"/>
        <v>0</v>
      </c>
      <c r="Z1027" s="134">
        <f t="shared" si="1038"/>
        <v>0</v>
      </c>
      <c r="AA1027" s="134">
        <f t="shared" si="1038"/>
        <v>0</v>
      </c>
      <c r="AB1027" s="134">
        <f t="shared" ref="AB1027:AE1027" si="1039">IF(AND($C1027="nie",$D1027="prace rozwojowe",LataProjekcji&lt;=Koniec_PR,Modul_badawczo_rozwojowy=tak),ROUND(AB411,0),0)</f>
        <v>0</v>
      </c>
      <c r="AC1027" s="134">
        <f t="shared" si="1039"/>
        <v>0</v>
      </c>
      <c r="AD1027" s="134">
        <f t="shared" si="1039"/>
        <v>0</v>
      </c>
      <c r="AE1027" s="134">
        <f t="shared" si="1039"/>
        <v>0</v>
      </c>
    </row>
    <row r="1028" spans="2:31" hidden="1">
      <c r="B1028" s="132" t="str">
        <f t="shared" si="1037"/>
        <v/>
      </c>
      <c r="C1028" s="132" t="str">
        <f t="shared" si="1037"/>
        <v/>
      </c>
      <c r="D1028" s="132" t="str">
        <f t="shared" si="1037"/>
        <v/>
      </c>
      <c r="E1028" s="132"/>
      <c r="F1028" s="132"/>
      <c r="G1028" s="132"/>
      <c r="H1028" s="132"/>
      <c r="I1028" s="132"/>
      <c r="J1028" s="134">
        <f t="shared" ref="J1028:AA1028" si="1040">IF(AND($C1028="nie",$D1028="prace rozwojowe",LataProjekcji&lt;=Koniec_PR,Modul_badawczo_rozwojowy=tak),ROUND(J412,0),0)</f>
        <v>0</v>
      </c>
      <c r="K1028" s="134">
        <f t="shared" si="1040"/>
        <v>0</v>
      </c>
      <c r="L1028" s="134">
        <f t="shared" si="1040"/>
        <v>0</v>
      </c>
      <c r="M1028" s="134">
        <f t="shared" si="1040"/>
        <v>0</v>
      </c>
      <c r="N1028" s="134">
        <f t="shared" si="1040"/>
        <v>0</v>
      </c>
      <c r="O1028" s="134">
        <f t="shared" si="1040"/>
        <v>0</v>
      </c>
      <c r="P1028" s="134">
        <f t="shared" si="1040"/>
        <v>0</v>
      </c>
      <c r="Q1028" s="134">
        <f t="shared" si="1040"/>
        <v>0</v>
      </c>
      <c r="R1028" s="134">
        <f t="shared" si="1040"/>
        <v>0</v>
      </c>
      <c r="S1028" s="134">
        <f t="shared" si="1040"/>
        <v>0</v>
      </c>
      <c r="T1028" s="134">
        <f t="shared" si="1040"/>
        <v>0</v>
      </c>
      <c r="U1028" s="134">
        <f t="shared" si="1040"/>
        <v>0</v>
      </c>
      <c r="V1028" s="134">
        <f t="shared" si="1040"/>
        <v>0</v>
      </c>
      <c r="W1028" s="134">
        <f t="shared" si="1040"/>
        <v>0</v>
      </c>
      <c r="X1028" s="134">
        <f t="shared" si="1040"/>
        <v>0</v>
      </c>
      <c r="Y1028" s="134">
        <f t="shared" si="1040"/>
        <v>0</v>
      </c>
      <c r="Z1028" s="134">
        <f t="shared" si="1040"/>
        <v>0</v>
      </c>
      <c r="AA1028" s="134">
        <f t="shared" si="1040"/>
        <v>0</v>
      </c>
      <c r="AB1028" s="134">
        <f t="shared" ref="AB1028:AE1028" si="1041">IF(AND($C1028="nie",$D1028="prace rozwojowe",LataProjekcji&lt;=Koniec_PR,Modul_badawczo_rozwojowy=tak),ROUND(AB412,0),0)</f>
        <v>0</v>
      </c>
      <c r="AC1028" s="134">
        <f t="shared" si="1041"/>
        <v>0</v>
      </c>
      <c r="AD1028" s="134">
        <f t="shared" si="1041"/>
        <v>0</v>
      </c>
      <c r="AE1028" s="134">
        <f t="shared" si="1041"/>
        <v>0</v>
      </c>
    </row>
    <row r="1029" spans="2:31" hidden="1">
      <c r="B1029" s="132" t="str">
        <f t="shared" si="1037"/>
        <v/>
      </c>
      <c r="C1029" s="132" t="str">
        <f t="shared" si="1037"/>
        <v/>
      </c>
      <c r="D1029" s="132" t="str">
        <f t="shared" si="1037"/>
        <v/>
      </c>
      <c r="E1029" s="132"/>
      <c r="F1029" s="132"/>
      <c r="G1029" s="132"/>
      <c r="H1029" s="132"/>
      <c r="I1029" s="132"/>
      <c r="J1029" s="134">
        <f t="shared" ref="J1029:AA1029" si="1042">IF(AND($C1029="nie",$D1029="prace rozwojowe",LataProjekcji&lt;=Koniec_PR,Modul_badawczo_rozwojowy=tak),ROUND(J413,0),0)</f>
        <v>0</v>
      </c>
      <c r="K1029" s="134">
        <f t="shared" si="1042"/>
        <v>0</v>
      </c>
      <c r="L1029" s="134">
        <f t="shared" si="1042"/>
        <v>0</v>
      </c>
      <c r="M1029" s="134">
        <f t="shared" si="1042"/>
        <v>0</v>
      </c>
      <c r="N1029" s="134">
        <f t="shared" si="1042"/>
        <v>0</v>
      </c>
      <c r="O1029" s="134">
        <f t="shared" si="1042"/>
        <v>0</v>
      </c>
      <c r="P1029" s="134">
        <f t="shared" si="1042"/>
        <v>0</v>
      </c>
      <c r="Q1029" s="134">
        <f t="shared" si="1042"/>
        <v>0</v>
      </c>
      <c r="R1029" s="134">
        <f t="shared" si="1042"/>
        <v>0</v>
      </c>
      <c r="S1029" s="134">
        <f t="shared" si="1042"/>
        <v>0</v>
      </c>
      <c r="T1029" s="134">
        <f t="shared" si="1042"/>
        <v>0</v>
      </c>
      <c r="U1029" s="134">
        <f t="shared" si="1042"/>
        <v>0</v>
      </c>
      <c r="V1029" s="134">
        <f t="shared" si="1042"/>
        <v>0</v>
      </c>
      <c r="W1029" s="134">
        <f t="shared" si="1042"/>
        <v>0</v>
      </c>
      <c r="X1029" s="134">
        <f t="shared" si="1042"/>
        <v>0</v>
      </c>
      <c r="Y1029" s="134">
        <f t="shared" si="1042"/>
        <v>0</v>
      </c>
      <c r="Z1029" s="134">
        <f t="shared" si="1042"/>
        <v>0</v>
      </c>
      <c r="AA1029" s="134">
        <f t="shared" si="1042"/>
        <v>0</v>
      </c>
      <c r="AB1029" s="134">
        <f t="shared" ref="AB1029:AE1029" si="1043">IF(AND($C1029="nie",$D1029="prace rozwojowe",LataProjekcji&lt;=Koniec_PR,Modul_badawczo_rozwojowy=tak),ROUND(AB413,0),0)</f>
        <v>0</v>
      </c>
      <c r="AC1029" s="134">
        <f t="shared" si="1043"/>
        <v>0</v>
      </c>
      <c r="AD1029" s="134">
        <f t="shared" si="1043"/>
        <v>0</v>
      </c>
      <c r="AE1029" s="134">
        <f t="shared" si="1043"/>
        <v>0</v>
      </c>
    </row>
    <row r="1030" spans="2:31" hidden="1">
      <c r="B1030" s="132" t="str">
        <f t="shared" si="1037"/>
        <v/>
      </c>
      <c r="C1030" s="132" t="str">
        <f t="shared" si="1037"/>
        <v/>
      </c>
      <c r="D1030" s="132" t="str">
        <f t="shared" si="1037"/>
        <v/>
      </c>
      <c r="E1030" s="132"/>
      <c r="F1030" s="132"/>
      <c r="G1030" s="132"/>
      <c r="H1030" s="132"/>
      <c r="I1030" s="132"/>
      <c r="J1030" s="134">
        <f t="shared" ref="J1030:AA1030" si="1044">IF(AND($C1030="nie",$D1030="prace rozwojowe",LataProjekcji&lt;=Koniec_PR,Modul_badawczo_rozwojowy=tak),ROUND(J414,0),0)</f>
        <v>0</v>
      </c>
      <c r="K1030" s="134">
        <f t="shared" si="1044"/>
        <v>0</v>
      </c>
      <c r="L1030" s="134">
        <f t="shared" si="1044"/>
        <v>0</v>
      </c>
      <c r="M1030" s="134">
        <f t="shared" si="1044"/>
        <v>0</v>
      </c>
      <c r="N1030" s="134">
        <f t="shared" si="1044"/>
        <v>0</v>
      </c>
      <c r="O1030" s="134">
        <f t="shared" si="1044"/>
        <v>0</v>
      </c>
      <c r="P1030" s="134">
        <f t="shared" si="1044"/>
        <v>0</v>
      </c>
      <c r="Q1030" s="134">
        <f t="shared" si="1044"/>
        <v>0</v>
      </c>
      <c r="R1030" s="134">
        <f t="shared" si="1044"/>
        <v>0</v>
      </c>
      <c r="S1030" s="134">
        <f t="shared" si="1044"/>
        <v>0</v>
      </c>
      <c r="T1030" s="134">
        <f t="shared" si="1044"/>
        <v>0</v>
      </c>
      <c r="U1030" s="134">
        <f t="shared" si="1044"/>
        <v>0</v>
      </c>
      <c r="V1030" s="134">
        <f t="shared" si="1044"/>
        <v>0</v>
      </c>
      <c r="W1030" s="134">
        <f t="shared" si="1044"/>
        <v>0</v>
      </c>
      <c r="X1030" s="134">
        <f t="shared" si="1044"/>
        <v>0</v>
      </c>
      <c r="Y1030" s="134">
        <f t="shared" si="1044"/>
        <v>0</v>
      </c>
      <c r="Z1030" s="134">
        <f t="shared" si="1044"/>
        <v>0</v>
      </c>
      <c r="AA1030" s="134">
        <f t="shared" si="1044"/>
        <v>0</v>
      </c>
      <c r="AB1030" s="134">
        <f t="shared" ref="AB1030:AE1030" si="1045">IF(AND($C1030="nie",$D1030="prace rozwojowe",LataProjekcji&lt;=Koniec_PR,Modul_badawczo_rozwojowy=tak),ROUND(AB414,0),0)</f>
        <v>0</v>
      </c>
      <c r="AC1030" s="134">
        <f t="shared" si="1045"/>
        <v>0</v>
      </c>
      <c r="AD1030" s="134">
        <f t="shared" si="1045"/>
        <v>0</v>
      </c>
      <c r="AE1030" s="134">
        <f t="shared" si="1045"/>
        <v>0</v>
      </c>
    </row>
    <row r="1031" spans="2:31" hidden="1">
      <c r="B1031" s="132" t="str">
        <f t="shared" si="1037"/>
        <v/>
      </c>
      <c r="C1031" s="132" t="str">
        <f t="shared" si="1037"/>
        <v/>
      </c>
      <c r="D1031" s="132" t="str">
        <f t="shared" si="1037"/>
        <v/>
      </c>
      <c r="E1031" s="132"/>
      <c r="F1031" s="132"/>
      <c r="G1031" s="132"/>
      <c r="H1031" s="132"/>
      <c r="I1031" s="132"/>
      <c r="J1031" s="134">
        <f t="shared" ref="J1031:AA1031" si="1046">IF(AND($C1031="nie",$D1031="prace rozwojowe",LataProjekcji&lt;=Koniec_PR,Modul_badawczo_rozwojowy=tak),ROUND(J415,0),0)</f>
        <v>0</v>
      </c>
      <c r="K1031" s="134">
        <f t="shared" si="1046"/>
        <v>0</v>
      </c>
      <c r="L1031" s="134">
        <f t="shared" si="1046"/>
        <v>0</v>
      </c>
      <c r="M1031" s="134">
        <f t="shared" si="1046"/>
        <v>0</v>
      </c>
      <c r="N1031" s="134">
        <f t="shared" si="1046"/>
        <v>0</v>
      </c>
      <c r="O1031" s="134">
        <f t="shared" si="1046"/>
        <v>0</v>
      </c>
      <c r="P1031" s="134">
        <f t="shared" si="1046"/>
        <v>0</v>
      </c>
      <c r="Q1031" s="134">
        <f t="shared" si="1046"/>
        <v>0</v>
      </c>
      <c r="R1031" s="134">
        <f t="shared" si="1046"/>
        <v>0</v>
      </c>
      <c r="S1031" s="134">
        <f t="shared" si="1046"/>
        <v>0</v>
      </c>
      <c r="T1031" s="134">
        <f t="shared" si="1046"/>
        <v>0</v>
      </c>
      <c r="U1031" s="134">
        <f t="shared" si="1046"/>
        <v>0</v>
      </c>
      <c r="V1031" s="134">
        <f t="shared" si="1046"/>
        <v>0</v>
      </c>
      <c r="W1031" s="134">
        <f t="shared" si="1046"/>
        <v>0</v>
      </c>
      <c r="X1031" s="134">
        <f t="shared" si="1046"/>
        <v>0</v>
      </c>
      <c r="Y1031" s="134">
        <f t="shared" si="1046"/>
        <v>0</v>
      </c>
      <c r="Z1031" s="134">
        <f t="shared" si="1046"/>
        <v>0</v>
      </c>
      <c r="AA1031" s="134">
        <f t="shared" si="1046"/>
        <v>0</v>
      </c>
      <c r="AB1031" s="134">
        <f t="shared" ref="AB1031:AE1031" si="1047">IF(AND($C1031="nie",$D1031="prace rozwojowe",LataProjekcji&lt;=Koniec_PR,Modul_badawczo_rozwojowy=tak),ROUND(AB415,0),0)</f>
        <v>0</v>
      </c>
      <c r="AC1031" s="134">
        <f t="shared" si="1047"/>
        <v>0</v>
      </c>
      <c r="AD1031" s="134">
        <f t="shared" si="1047"/>
        <v>0</v>
      </c>
      <c r="AE1031" s="134">
        <f t="shared" si="1047"/>
        <v>0</v>
      </c>
    </row>
    <row r="1032" spans="2:31" hidden="1">
      <c r="B1032" s="132" t="str">
        <f t="shared" si="1037"/>
        <v/>
      </c>
      <c r="C1032" s="132" t="str">
        <f t="shared" si="1037"/>
        <v/>
      </c>
      <c r="D1032" s="132" t="str">
        <f t="shared" si="1037"/>
        <v/>
      </c>
      <c r="E1032" s="132"/>
      <c r="F1032" s="132"/>
      <c r="G1032" s="132"/>
      <c r="H1032" s="132"/>
      <c r="I1032" s="132"/>
      <c r="J1032" s="134">
        <f t="shared" ref="J1032:AA1032" si="1048">IF(AND($C1032="nie",$D1032="prace rozwojowe",LataProjekcji&lt;=Koniec_PR,Modul_badawczo_rozwojowy=tak),ROUND(J416,0),0)</f>
        <v>0</v>
      </c>
      <c r="K1032" s="134">
        <f t="shared" si="1048"/>
        <v>0</v>
      </c>
      <c r="L1032" s="134">
        <f t="shared" si="1048"/>
        <v>0</v>
      </c>
      <c r="M1032" s="134">
        <f t="shared" si="1048"/>
        <v>0</v>
      </c>
      <c r="N1032" s="134">
        <f t="shared" si="1048"/>
        <v>0</v>
      </c>
      <c r="O1032" s="134">
        <f t="shared" si="1048"/>
        <v>0</v>
      </c>
      <c r="P1032" s="134">
        <f t="shared" si="1048"/>
        <v>0</v>
      </c>
      <c r="Q1032" s="134">
        <f t="shared" si="1048"/>
        <v>0</v>
      </c>
      <c r="R1032" s="134">
        <f t="shared" si="1048"/>
        <v>0</v>
      </c>
      <c r="S1032" s="134">
        <f t="shared" si="1048"/>
        <v>0</v>
      </c>
      <c r="T1032" s="134">
        <f t="shared" si="1048"/>
        <v>0</v>
      </c>
      <c r="U1032" s="134">
        <f t="shared" si="1048"/>
        <v>0</v>
      </c>
      <c r="V1032" s="134">
        <f t="shared" si="1048"/>
        <v>0</v>
      </c>
      <c r="W1032" s="134">
        <f t="shared" si="1048"/>
        <v>0</v>
      </c>
      <c r="X1032" s="134">
        <f t="shared" si="1048"/>
        <v>0</v>
      </c>
      <c r="Y1032" s="134">
        <f t="shared" si="1048"/>
        <v>0</v>
      </c>
      <c r="Z1032" s="134">
        <f t="shared" si="1048"/>
        <v>0</v>
      </c>
      <c r="AA1032" s="134">
        <f t="shared" si="1048"/>
        <v>0</v>
      </c>
      <c r="AB1032" s="134">
        <f t="shared" ref="AB1032:AE1032" si="1049">IF(AND($C1032="nie",$D1032="prace rozwojowe",LataProjekcji&lt;=Koniec_PR,Modul_badawczo_rozwojowy=tak),ROUND(AB416,0),0)</f>
        <v>0</v>
      </c>
      <c r="AC1032" s="134">
        <f t="shared" si="1049"/>
        <v>0</v>
      </c>
      <c r="AD1032" s="134">
        <f t="shared" si="1049"/>
        <v>0</v>
      </c>
      <c r="AE1032" s="134">
        <f t="shared" si="1049"/>
        <v>0</v>
      </c>
    </row>
    <row r="1033" spans="2:31" hidden="1">
      <c r="B1033" s="132" t="str">
        <f t="shared" si="1037"/>
        <v/>
      </c>
      <c r="C1033" s="132" t="str">
        <f t="shared" si="1037"/>
        <v/>
      </c>
      <c r="D1033" s="132" t="str">
        <f t="shared" si="1037"/>
        <v/>
      </c>
      <c r="E1033" s="132"/>
      <c r="F1033" s="132"/>
      <c r="G1033" s="132"/>
      <c r="H1033" s="132"/>
      <c r="I1033" s="132"/>
      <c r="J1033" s="134">
        <f t="shared" ref="J1033:AA1033" si="1050">IF(AND($C1033="nie",$D1033="prace rozwojowe",LataProjekcji&lt;=Koniec_PR,Modul_badawczo_rozwojowy=tak),ROUND(J417,0),0)</f>
        <v>0</v>
      </c>
      <c r="K1033" s="134">
        <f t="shared" si="1050"/>
        <v>0</v>
      </c>
      <c r="L1033" s="134">
        <f t="shared" si="1050"/>
        <v>0</v>
      </c>
      <c r="M1033" s="134">
        <f t="shared" si="1050"/>
        <v>0</v>
      </c>
      <c r="N1033" s="134">
        <f t="shared" si="1050"/>
        <v>0</v>
      </c>
      <c r="O1033" s="134">
        <f t="shared" si="1050"/>
        <v>0</v>
      </c>
      <c r="P1033" s="134">
        <f t="shared" si="1050"/>
        <v>0</v>
      </c>
      <c r="Q1033" s="134">
        <f t="shared" si="1050"/>
        <v>0</v>
      </c>
      <c r="R1033" s="134">
        <f t="shared" si="1050"/>
        <v>0</v>
      </c>
      <c r="S1033" s="134">
        <f t="shared" si="1050"/>
        <v>0</v>
      </c>
      <c r="T1033" s="134">
        <f t="shared" si="1050"/>
        <v>0</v>
      </c>
      <c r="U1033" s="134">
        <f t="shared" si="1050"/>
        <v>0</v>
      </c>
      <c r="V1033" s="134">
        <f t="shared" si="1050"/>
        <v>0</v>
      </c>
      <c r="W1033" s="134">
        <f t="shared" si="1050"/>
        <v>0</v>
      </c>
      <c r="X1033" s="134">
        <f t="shared" si="1050"/>
        <v>0</v>
      </c>
      <c r="Y1033" s="134">
        <f t="shared" si="1050"/>
        <v>0</v>
      </c>
      <c r="Z1033" s="134">
        <f t="shared" si="1050"/>
        <v>0</v>
      </c>
      <c r="AA1033" s="134">
        <f t="shared" si="1050"/>
        <v>0</v>
      </c>
      <c r="AB1033" s="134">
        <f t="shared" ref="AB1033:AE1033" si="1051">IF(AND($C1033="nie",$D1033="prace rozwojowe",LataProjekcji&lt;=Koniec_PR,Modul_badawczo_rozwojowy=tak),ROUND(AB417,0),0)</f>
        <v>0</v>
      </c>
      <c r="AC1033" s="134">
        <f t="shared" si="1051"/>
        <v>0</v>
      </c>
      <c r="AD1033" s="134">
        <f t="shared" si="1051"/>
        <v>0</v>
      </c>
      <c r="AE1033" s="134">
        <f t="shared" si="1051"/>
        <v>0</v>
      </c>
    </row>
    <row r="1034" spans="2:31" hidden="1">
      <c r="B1034" s="132" t="str">
        <f t="shared" si="1037"/>
        <v/>
      </c>
      <c r="C1034" s="132" t="str">
        <f t="shared" si="1037"/>
        <v/>
      </c>
      <c r="D1034" s="132" t="str">
        <f t="shared" si="1037"/>
        <v/>
      </c>
      <c r="E1034" s="132"/>
      <c r="F1034" s="132"/>
      <c r="G1034" s="132"/>
      <c r="H1034" s="132"/>
      <c r="I1034" s="132"/>
      <c r="J1034" s="134">
        <f t="shared" ref="J1034:AA1034" si="1052">IF(AND($C1034="nie",$D1034="prace rozwojowe",LataProjekcji&lt;=Koniec_PR,Modul_badawczo_rozwojowy=tak),ROUND(J418,0),0)</f>
        <v>0</v>
      </c>
      <c r="K1034" s="134">
        <f t="shared" si="1052"/>
        <v>0</v>
      </c>
      <c r="L1034" s="134">
        <f t="shared" si="1052"/>
        <v>0</v>
      </c>
      <c r="M1034" s="134">
        <f t="shared" si="1052"/>
        <v>0</v>
      </c>
      <c r="N1034" s="134">
        <f t="shared" si="1052"/>
        <v>0</v>
      </c>
      <c r="O1034" s="134">
        <f t="shared" si="1052"/>
        <v>0</v>
      </c>
      <c r="P1034" s="134">
        <f t="shared" si="1052"/>
        <v>0</v>
      </c>
      <c r="Q1034" s="134">
        <f t="shared" si="1052"/>
        <v>0</v>
      </c>
      <c r="R1034" s="134">
        <f t="shared" si="1052"/>
        <v>0</v>
      </c>
      <c r="S1034" s="134">
        <f t="shared" si="1052"/>
        <v>0</v>
      </c>
      <c r="T1034" s="134">
        <f t="shared" si="1052"/>
        <v>0</v>
      </c>
      <c r="U1034" s="134">
        <f t="shared" si="1052"/>
        <v>0</v>
      </c>
      <c r="V1034" s="134">
        <f t="shared" si="1052"/>
        <v>0</v>
      </c>
      <c r="W1034" s="134">
        <f t="shared" si="1052"/>
        <v>0</v>
      </c>
      <c r="X1034" s="134">
        <f t="shared" si="1052"/>
        <v>0</v>
      </c>
      <c r="Y1034" s="134">
        <f t="shared" si="1052"/>
        <v>0</v>
      </c>
      <c r="Z1034" s="134">
        <f t="shared" si="1052"/>
        <v>0</v>
      </c>
      <c r="AA1034" s="134">
        <f t="shared" si="1052"/>
        <v>0</v>
      </c>
      <c r="AB1034" s="134">
        <f t="shared" ref="AB1034:AE1034" si="1053">IF(AND($C1034="nie",$D1034="prace rozwojowe",LataProjekcji&lt;=Koniec_PR,Modul_badawczo_rozwojowy=tak),ROUND(AB418,0),0)</f>
        <v>0</v>
      </c>
      <c r="AC1034" s="134">
        <f t="shared" si="1053"/>
        <v>0</v>
      </c>
      <c r="AD1034" s="134">
        <f t="shared" si="1053"/>
        <v>0</v>
      </c>
      <c r="AE1034" s="134">
        <f t="shared" si="1053"/>
        <v>0</v>
      </c>
    </row>
    <row r="1035" spans="2:31" hidden="1">
      <c r="B1035" s="132" t="str">
        <f t="shared" si="1037"/>
        <v/>
      </c>
      <c r="C1035" s="132" t="str">
        <f t="shared" si="1037"/>
        <v/>
      </c>
      <c r="D1035" s="132" t="str">
        <f t="shared" si="1037"/>
        <v/>
      </c>
      <c r="E1035" s="132"/>
      <c r="F1035" s="132"/>
      <c r="G1035" s="132"/>
      <c r="H1035" s="132"/>
      <c r="I1035" s="132"/>
      <c r="J1035" s="134">
        <f t="shared" ref="J1035:AA1035" si="1054">IF(AND($C1035="nie",$D1035="prace rozwojowe",LataProjekcji&lt;=Koniec_PR,Modul_badawczo_rozwojowy=tak),ROUND(J419,0),0)</f>
        <v>0</v>
      </c>
      <c r="K1035" s="134">
        <f t="shared" si="1054"/>
        <v>0</v>
      </c>
      <c r="L1035" s="134">
        <f t="shared" si="1054"/>
        <v>0</v>
      </c>
      <c r="M1035" s="134">
        <f t="shared" si="1054"/>
        <v>0</v>
      </c>
      <c r="N1035" s="134">
        <f t="shared" si="1054"/>
        <v>0</v>
      </c>
      <c r="O1035" s="134">
        <f t="shared" si="1054"/>
        <v>0</v>
      </c>
      <c r="P1035" s="134">
        <f t="shared" si="1054"/>
        <v>0</v>
      </c>
      <c r="Q1035" s="134">
        <f t="shared" si="1054"/>
        <v>0</v>
      </c>
      <c r="R1035" s="134">
        <f t="shared" si="1054"/>
        <v>0</v>
      </c>
      <c r="S1035" s="134">
        <f t="shared" si="1054"/>
        <v>0</v>
      </c>
      <c r="T1035" s="134">
        <f t="shared" si="1054"/>
        <v>0</v>
      </c>
      <c r="U1035" s="134">
        <f t="shared" si="1054"/>
        <v>0</v>
      </c>
      <c r="V1035" s="134">
        <f t="shared" si="1054"/>
        <v>0</v>
      </c>
      <c r="W1035" s="134">
        <f t="shared" si="1054"/>
        <v>0</v>
      </c>
      <c r="X1035" s="134">
        <f t="shared" si="1054"/>
        <v>0</v>
      </c>
      <c r="Y1035" s="134">
        <f t="shared" si="1054"/>
        <v>0</v>
      </c>
      <c r="Z1035" s="134">
        <f t="shared" si="1054"/>
        <v>0</v>
      </c>
      <c r="AA1035" s="134">
        <f t="shared" si="1054"/>
        <v>0</v>
      </c>
      <c r="AB1035" s="134">
        <f t="shared" ref="AB1035:AE1035" si="1055">IF(AND($C1035="nie",$D1035="prace rozwojowe",LataProjekcji&lt;=Koniec_PR,Modul_badawczo_rozwojowy=tak),ROUND(AB419,0),0)</f>
        <v>0</v>
      </c>
      <c r="AC1035" s="134">
        <f t="shared" si="1055"/>
        <v>0</v>
      </c>
      <c r="AD1035" s="134">
        <f t="shared" si="1055"/>
        <v>0</v>
      </c>
      <c r="AE1035" s="134">
        <f t="shared" si="1055"/>
        <v>0</v>
      </c>
    </row>
    <row r="1036" spans="2:31" hidden="1">
      <c r="B1036" s="132" t="str">
        <f t="shared" si="1037"/>
        <v/>
      </c>
      <c r="C1036" s="132" t="str">
        <f t="shared" si="1037"/>
        <v/>
      </c>
      <c r="D1036" s="132" t="str">
        <f t="shared" si="1037"/>
        <v/>
      </c>
      <c r="E1036" s="132"/>
      <c r="F1036" s="132"/>
      <c r="G1036" s="132"/>
      <c r="H1036" s="132"/>
      <c r="I1036" s="132"/>
      <c r="J1036" s="134">
        <f t="shared" ref="J1036:AA1036" si="1056">IF(AND($C1036="nie",$D1036="prace rozwojowe",LataProjekcji&lt;=Koniec_PR,Modul_badawczo_rozwojowy=tak),ROUND(J420,0),0)</f>
        <v>0</v>
      </c>
      <c r="K1036" s="134">
        <f t="shared" si="1056"/>
        <v>0</v>
      </c>
      <c r="L1036" s="134">
        <f t="shared" si="1056"/>
        <v>0</v>
      </c>
      <c r="M1036" s="134">
        <f t="shared" si="1056"/>
        <v>0</v>
      </c>
      <c r="N1036" s="134">
        <f t="shared" si="1056"/>
        <v>0</v>
      </c>
      <c r="O1036" s="134">
        <f t="shared" si="1056"/>
        <v>0</v>
      </c>
      <c r="P1036" s="134">
        <f t="shared" si="1056"/>
        <v>0</v>
      </c>
      <c r="Q1036" s="134">
        <f t="shared" si="1056"/>
        <v>0</v>
      </c>
      <c r="R1036" s="134">
        <f t="shared" si="1056"/>
        <v>0</v>
      </c>
      <c r="S1036" s="134">
        <f t="shared" si="1056"/>
        <v>0</v>
      </c>
      <c r="T1036" s="134">
        <f t="shared" si="1056"/>
        <v>0</v>
      </c>
      <c r="U1036" s="134">
        <f t="shared" si="1056"/>
        <v>0</v>
      </c>
      <c r="V1036" s="134">
        <f t="shared" si="1056"/>
        <v>0</v>
      </c>
      <c r="W1036" s="134">
        <f t="shared" si="1056"/>
        <v>0</v>
      </c>
      <c r="X1036" s="134">
        <f t="shared" si="1056"/>
        <v>0</v>
      </c>
      <c r="Y1036" s="134">
        <f t="shared" si="1056"/>
        <v>0</v>
      </c>
      <c r="Z1036" s="134">
        <f t="shared" si="1056"/>
        <v>0</v>
      </c>
      <c r="AA1036" s="134">
        <f t="shared" si="1056"/>
        <v>0</v>
      </c>
      <c r="AB1036" s="134">
        <f t="shared" ref="AB1036:AE1036" si="1057">IF(AND($C1036="nie",$D1036="prace rozwojowe",LataProjekcji&lt;=Koniec_PR,Modul_badawczo_rozwojowy=tak),ROUND(AB420,0),0)</f>
        <v>0</v>
      </c>
      <c r="AC1036" s="134">
        <f t="shared" si="1057"/>
        <v>0</v>
      </c>
      <c r="AD1036" s="134">
        <f t="shared" si="1057"/>
        <v>0</v>
      </c>
      <c r="AE1036" s="134">
        <f t="shared" si="1057"/>
        <v>0</v>
      </c>
    </row>
    <row r="1037" spans="2:31" hidden="1">
      <c r="B1037" s="132" t="str">
        <f t="shared" si="1037"/>
        <v/>
      </c>
      <c r="C1037" s="132" t="str">
        <f t="shared" si="1037"/>
        <v/>
      </c>
      <c r="D1037" s="132" t="str">
        <f t="shared" si="1037"/>
        <v/>
      </c>
      <c r="E1037" s="132"/>
      <c r="F1037" s="132"/>
      <c r="G1037" s="132"/>
      <c r="H1037" s="132"/>
      <c r="I1037" s="132"/>
      <c r="J1037" s="134">
        <f t="shared" ref="J1037:AA1037" si="1058">IF(AND($C1037="nie",$D1037="prace rozwojowe",LataProjekcji&lt;=Koniec_PR,Modul_badawczo_rozwojowy=tak),ROUND(J421,0),0)</f>
        <v>0</v>
      </c>
      <c r="K1037" s="134">
        <f t="shared" si="1058"/>
        <v>0</v>
      </c>
      <c r="L1037" s="134">
        <f t="shared" si="1058"/>
        <v>0</v>
      </c>
      <c r="M1037" s="134">
        <f t="shared" si="1058"/>
        <v>0</v>
      </c>
      <c r="N1037" s="134">
        <f t="shared" si="1058"/>
        <v>0</v>
      </c>
      <c r="O1037" s="134">
        <f t="shared" si="1058"/>
        <v>0</v>
      </c>
      <c r="P1037" s="134">
        <f t="shared" si="1058"/>
        <v>0</v>
      </c>
      <c r="Q1037" s="134">
        <f t="shared" si="1058"/>
        <v>0</v>
      </c>
      <c r="R1037" s="134">
        <f t="shared" si="1058"/>
        <v>0</v>
      </c>
      <c r="S1037" s="134">
        <f t="shared" si="1058"/>
        <v>0</v>
      </c>
      <c r="T1037" s="134">
        <f t="shared" si="1058"/>
        <v>0</v>
      </c>
      <c r="U1037" s="134">
        <f t="shared" si="1058"/>
        <v>0</v>
      </c>
      <c r="V1037" s="134">
        <f t="shared" si="1058"/>
        <v>0</v>
      </c>
      <c r="W1037" s="134">
        <f t="shared" si="1058"/>
        <v>0</v>
      </c>
      <c r="X1037" s="134">
        <f t="shared" si="1058"/>
        <v>0</v>
      </c>
      <c r="Y1037" s="134">
        <f t="shared" si="1058"/>
        <v>0</v>
      </c>
      <c r="Z1037" s="134">
        <f t="shared" si="1058"/>
        <v>0</v>
      </c>
      <c r="AA1037" s="134">
        <f t="shared" si="1058"/>
        <v>0</v>
      </c>
      <c r="AB1037" s="134">
        <f t="shared" ref="AB1037:AE1037" si="1059">IF(AND($C1037="nie",$D1037="prace rozwojowe",LataProjekcji&lt;=Koniec_PR,Modul_badawczo_rozwojowy=tak),ROUND(AB421,0),0)</f>
        <v>0</v>
      </c>
      <c r="AC1037" s="134">
        <f t="shared" si="1059"/>
        <v>0</v>
      </c>
      <c r="AD1037" s="134">
        <f t="shared" si="1059"/>
        <v>0</v>
      </c>
      <c r="AE1037" s="134">
        <f t="shared" si="1059"/>
        <v>0</v>
      </c>
    </row>
    <row r="1038" spans="2:31" hidden="1">
      <c r="B1038" s="132" t="str">
        <f t="shared" si="1037"/>
        <v/>
      </c>
      <c r="C1038" s="132" t="str">
        <f t="shared" si="1037"/>
        <v/>
      </c>
      <c r="D1038" s="132" t="str">
        <f t="shared" si="1037"/>
        <v/>
      </c>
      <c r="E1038" s="132"/>
      <c r="F1038" s="132"/>
      <c r="G1038" s="132"/>
      <c r="H1038" s="132"/>
      <c r="I1038" s="132"/>
      <c r="J1038" s="134">
        <f t="shared" ref="J1038:AA1038" si="1060">IF(AND($C1038="nie",$D1038="prace rozwojowe",LataProjekcji&lt;=Koniec_PR,Modul_badawczo_rozwojowy=tak),ROUND(J422,0),0)</f>
        <v>0</v>
      </c>
      <c r="K1038" s="134">
        <f t="shared" si="1060"/>
        <v>0</v>
      </c>
      <c r="L1038" s="134">
        <f t="shared" si="1060"/>
        <v>0</v>
      </c>
      <c r="M1038" s="134">
        <f t="shared" si="1060"/>
        <v>0</v>
      </c>
      <c r="N1038" s="134">
        <f t="shared" si="1060"/>
        <v>0</v>
      </c>
      <c r="O1038" s="134">
        <f t="shared" si="1060"/>
        <v>0</v>
      </c>
      <c r="P1038" s="134">
        <f t="shared" si="1060"/>
        <v>0</v>
      </c>
      <c r="Q1038" s="134">
        <f t="shared" si="1060"/>
        <v>0</v>
      </c>
      <c r="R1038" s="134">
        <f t="shared" si="1060"/>
        <v>0</v>
      </c>
      <c r="S1038" s="134">
        <f t="shared" si="1060"/>
        <v>0</v>
      </c>
      <c r="T1038" s="134">
        <f t="shared" si="1060"/>
        <v>0</v>
      </c>
      <c r="U1038" s="134">
        <f t="shared" si="1060"/>
        <v>0</v>
      </c>
      <c r="V1038" s="134">
        <f t="shared" si="1060"/>
        <v>0</v>
      </c>
      <c r="W1038" s="134">
        <f t="shared" si="1060"/>
        <v>0</v>
      </c>
      <c r="X1038" s="134">
        <f t="shared" si="1060"/>
        <v>0</v>
      </c>
      <c r="Y1038" s="134">
        <f t="shared" si="1060"/>
        <v>0</v>
      </c>
      <c r="Z1038" s="134">
        <f t="shared" si="1060"/>
        <v>0</v>
      </c>
      <c r="AA1038" s="134">
        <f t="shared" si="1060"/>
        <v>0</v>
      </c>
      <c r="AB1038" s="134">
        <f t="shared" ref="AB1038:AE1038" si="1061">IF(AND($C1038="nie",$D1038="prace rozwojowe",LataProjekcji&lt;=Koniec_PR,Modul_badawczo_rozwojowy=tak),ROUND(AB422,0),0)</f>
        <v>0</v>
      </c>
      <c r="AC1038" s="134">
        <f t="shared" si="1061"/>
        <v>0</v>
      </c>
      <c r="AD1038" s="134">
        <f t="shared" si="1061"/>
        <v>0</v>
      </c>
      <c r="AE1038" s="134">
        <f t="shared" si="1061"/>
        <v>0</v>
      </c>
    </row>
    <row r="1039" spans="2:31" hidden="1">
      <c r="B1039" s="132" t="str">
        <f t="shared" si="1037"/>
        <v/>
      </c>
      <c r="C1039" s="132" t="str">
        <f t="shared" si="1037"/>
        <v/>
      </c>
      <c r="D1039" s="132" t="str">
        <f t="shared" si="1037"/>
        <v/>
      </c>
      <c r="E1039" s="132"/>
      <c r="F1039" s="132"/>
      <c r="G1039" s="132"/>
      <c r="H1039" s="132"/>
      <c r="I1039" s="132"/>
      <c r="J1039" s="134">
        <f t="shared" ref="J1039:AA1039" si="1062">IF(AND($C1039="nie",$D1039="prace rozwojowe",LataProjekcji&lt;=Koniec_PR,Modul_badawczo_rozwojowy=tak),ROUND(J423,0),0)</f>
        <v>0</v>
      </c>
      <c r="K1039" s="134">
        <f t="shared" si="1062"/>
        <v>0</v>
      </c>
      <c r="L1039" s="134">
        <f t="shared" si="1062"/>
        <v>0</v>
      </c>
      <c r="M1039" s="134">
        <f t="shared" si="1062"/>
        <v>0</v>
      </c>
      <c r="N1039" s="134">
        <f t="shared" si="1062"/>
        <v>0</v>
      </c>
      <c r="O1039" s="134">
        <f t="shared" si="1062"/>
        <v>0</v>
      </c>
      <c r="P1039" s="134">
        <f t="shared" si="1062"/>
        <v>0</v>
      </c>
      <c r="Q1039" s="134">
        <f t="shared" si="1062"/>
        <v>0</v>
      </c>
      <c r="R1039" s="134">
        <f t="shared" si="1062"/>
        <v>0</v>
      </c>
      <c r="S1039" s="134">
        <f t="shared" si="1062"/>
        <v>0</v>
      </c>
      <c r="T1039" s="134">
        <f t="shared" si="1062"/>
        <v>0</v>
      </c>
      <c r="U1039" s="134">
        <f t="shared" si="1062"/>
        <v>0</v>
      </c>
      <c r="V1039" s="134">
        <f t="shared" si="1062"/>
        <v>0</v>
      </c>
      <c r="W1039" s="134">
        <f t="shared" si="1062"/>
        <v>0</v>
      </c>
      <c r="X1039" s="134">
        <f t="shared" si="1062"/>
        <v>0</v>
      </c>
      <c r="Y1039" s="134">
        <f t="shared" si="1062"/>
        <v>0</v>
      </c>
      <c r="Z1039" s="134">
        <f t="shared" si="1062"/>
        <v>0</v>
      </c>
      <c r="AA1039" s="134">
        <f t="shared" si="1062"/>
        <v>0</v>
      </c>
      <c r="AB1039" s="134">
        <f t="shared" ref="AB1039:AE1039" si="1063">IF(AND($C1039="nie",$D1039="prace rozwojowe",LataProjekcji&lt;=Koniec_PR,Modul_badawczo_rozwojowy=tak),ROUND(AB423,0),0)</f>
        <v>0</v>
      </c>
      <c r="AC1039" s="134">
        <f t="shared" si="1063"/>
        <v>0</v>
      </c>
      <c r="AD1039" s="134">
        <f t="shared" si="1063"/>
        <v>0</v>
      </c>
      <c r="AE1039" s="134">
        <f t="shared" si="1063"/>
        <v>0</v>
      </c>
    </row>
    <row r="1040" spans="2:31" hidden="1">
      <c r="B1040" s="132" t="str">
        <f t="shared" si="1037"/>
        <v/>
      </c>
      <c r="C1040" s="132" t="str">
        <f t="shared" si="1037"/>
        <v/>
      </c>
      <c r="D1040" s="132" t="str">
        <f t="shared" si="1037"/>
        <v/>
      </c>
      <c r="E1040" s="132"/>
      <c r="F1040" s="132"/>
      <c r="G1040" s="132"/>
      <c r="H1040" s="132"/>
      <c r="I1040" s="132"/>
      <c r="J1040" s="134">
        <f t="shared" ref="J1040:AA1040" si="1064">IF(AND($C1040="nie",$D1040="prace rozwojowe",LataProjekcji&lt;=Koniec_PR,Modul_badawczo_rozwojowy=tak),ROUND(J424,0),0)</f>
        <v>0</v>
      </c>
      <c r="K1040" s="134">
        <f t="shared" si="1064"/>
        <v>0</v>
      </c>
      <c r="L1040" s="134">
        <f t="shared" si="1064"/>
        <v>0</v>
      </c>
      <c r="M1040" s="134">
        <f t="shared" si="1064"/>
        <v>0</v>
      </c>
      <c r="N1040" s="134">
        <f t="shared" si="1064"/>
        <v>0</v>
      </c>
      <c r="O1040" s="134">
        <f t="shared" si="1064"/>
        <v>0</v>
      </c>
      <c r="P1040" s="134">
        <f t="shared" si="1064"/>
        <v>0</v>
      </c>
      <c r="Q1040" s="134">
        <f t="shared" si="1064"/>
        <v>0</v>
      </c>
      <c r="R1040" s="134">
        <f t="shared" si="1064"/>
        <v>0</v>
      </c>
      <c r="S1040" s="134">
        <f t="shared" si="1064"/>
        <v>0</v>
      </c>
      <c r="T1040" s="134">
        <f t="shared" si="1064"/>
        <v>0</v>
      </c>
      <c r="U1040" s="134">
        <f t="shared" si="1064"/>
        <v>0</v>
      </c>
      <c r="V1040" s="134">
        <f t="shared" si="1064"/>
        <v>0</v>
      </c>
      <c r="W1040" s="134">
        <f t="shared" si="1064"/>
        <v>0</v>
      </c>
      <c r="X1040" s="134">
        <f t="shared" si="1064"/>
        <v>0</v>
      </c>
      <c r="Y1040" s="134">
        <f t="shared" si="1064"/>
        <v>0</v>
      </c>
      <c r="Z1040" s="134">
        <f t="shared" si="1064"/>
        <v>0</v>
      </c>
      <c r="AA1040" s="134">
        <f t="shared" si="1064"/>
        <v>0</v>
      </c>
      <c r="AB1040" s="134">
        <f t="shared" ref="AB1040:AE1040" si="1065">IF(AND($C1040="nie",$D1040="prace rozwojowe",LataProjekcji&lt;=Koniec_PR,Modul_badawczo_rozwojowy=tak),ROUND(AB424,0),0)</f>
        <v>0</v>
      </c>
      <c r="AC1040" s="134">
        <f t="shared" si="1065"/>
        <v>0</v>
      </c>
      <c r="AD1040" s="134">
        <f t="shared" si="1065"/>
        <v>0</v>
      </c>
      <c r="AE1040" s="134">
        <f t="shared" si="1065"/>
        <v>0</v>
      </c>
    </row>
    <row r="1041" spans="2:31" hidden="1">
      <c r="B1041" s="132" t="str">
        <f t="shared" si="1037"/>
        <v/>
      </c>
      <c r="C1041" s="132" t="str">
        <f t="shared" si="1037"/>
        <v/>
      </c>
      <c r="D1041" s="132" t="str">
        <f t="shared" si="1037"/>
        <v/>
      </c>
      <c r="E1041" s="132"/>
      <c r="F1041" s="132"/>
      <c r="G1041" s="132"/>
      <c r="H1041" s="132"/>
      <c r="I1041" s="132"/>
      <c r="J1041" s="134">
        <f t="shared" ref="J1041:AA1041" si="1066">IF(AND($C1041="nie",$D1041="prace rozwojowe",LataProjekcji&lt;=Koniec_PR,Modul_badawczo_rozwojowy=tak),ROUND(J425,0),0)</f>
        <v>0</v>
      </c>
      <c r="K1041" s="134">
        <f t="shared" si="1066"/>
        <v>0</v>
      </c>
      <c r="L1041" s="134">
        <f t="shared" si="1066"/>
        <v>0</v>
      </c>
      <c r="M1041" s="134">
        <f t="shared" si="1066"/>
        <v>0</v>
      </c>
      <c r="N1041" s="134">
        <f t="shared" si="1066"/>
        <v>0</v>
      </c>
      <c r="O1041" s="134">
        <f t="shared" si="1066"/>
        <v>0</v>
      </c>
      <c r="P1041" s="134">
        <f t="shared" si="1066"/>
        <v>0</v>
      </c>
      <c r="Q1041" s="134">
        <f t="shared" si="1066"/>
        <v>0</v>
      </c>
      <c r="R1041" s="134">
        <f t="shared" si="1066"/>
        <v>0</v>
      </c>
      <c r="S1041" s="134">
        <f t="shared" si="1066"/>
        <v>0</v>
      </c>
      <c r="T1041" s="134">
        <f t="shared" si="1066"/>
        <v>0</v>
      </c>
      <c r="U1041" s="134">
        <f t="shared" si="1066"/>
        <v>0</v>
      </c>
      <c r="V1041" s="134">
        <f t="shared" si="1066"/>
        <v>0</v>
      </c>
      <c r="W1041" s="134">
        <f t="shared" si="1066"/>
        <v>0</v>
      </c>
      <c r="X1041" s="134">
        <f t="shared" si="1066"/>
        <v>0</v>
      </c>
      <c r="Y1041" s="134">
        <f t="shared" si="1066"/>
        <v>0</v>
      </c>
      <c r="Z1041" s="134">
        <f t="shared" si="1066"/>
        <v>0</v>
      </c>
      <c r="AA1041" s="134">
        <f t="shared" si="1066"/>
        <v>0</v>
      </c>
      <c r="AB1041" s="134">
        <f t="shared" ref="AB1041:AE1041" si="1067">IF(AND($C1041="nie",$D1041="prace rozwojowe",LataProjekcji&lt;=Koniec_PR,Modul_badawczo_rozwojowy=tak),ROUND(AB425,0),0)</f>
        <v>0</v>
      </c>
      <c r="AC1041" s="134">
        <f t="shared" si="1067"/>
        <v>0</v>
      </c>
      <c r="AD1041" s="134">
        <f t="shared" si="1067"/>
        <v>0</v>
      </c>
      <c r="AE1041" s="134">
        <f t="shared" si="1067"/>
        <v>0</v>
      </c>
    </row>
    <row r="1042" spans="2:31" hidden="1">
      <c r="B1042" s="132" t="str">
        <f t="shared" si="1037"/>
        <v/>
      </c>
      <c r="C1042" s="132" t="str">
        <f t="shared" si="1037"/>
        <v/>
      </c>
      <c r="D1042" s="132" t="str">
        <f t="shared" si="1037"/>
        <v/>
      </c>
      <c r="E1042" s="132"/>
      <c r="F1042" s="132"/>
      <c r="G1042" s="132"/>
      <c r="H1042" s="132"/>
      <c r="I1042" s="132"/>
      <c r="J1042" s="134">
        <f t="shared" ref="J1042:AA1042" si="1068">IF(AND($C1042="nie",$D1042="prace rozwojowe",LataProjekcji&lt;=Koniec_PR,Modul_badawczo_rozwojowy=tak),ROUND(J426,0),0)</f>
        <v>0</v>
      </c>
      <c r="K1042" s="134">
        <f t="shared" si="1068"/>
        <v>0</v>
      </c>
      <c r="L1042" s="134">
        <f t="shared" si="1068"/>
        <v>0</v>
      </c>
      <c r="M1042" s="134">
        <f t="shared" si="1068"/>
        <v>0</v>
      </c>
      <c r="N1042" s="134">
        <f t="shared" si="1068"/>
        <v>0</v>
      </c>
      <c r="O1042" s="134">
        <f t="shared" si="1068"/>
        <v>0</v>
      </c>
      <c r="P1042" s="134">
        <f t="shared" si="1068"/>
        <v>0</v>
      </c>
      <c r="Q1042" s="134">
        <f t="shared" si="1068"/>
        <v>0</v>
      </c>
      <c r="R1042" s="134">
        <f t="shared" si="1068"/>
        <v>0</v>
      </c>
      <c r="S1042" s="134">
        <f t="shared" si="1068"/>
        <v>0</v>
      </c>
      <c r="T1042" s="134">
        <f t="shared" si="1068"/>
        <v>0</v>
      </c>
      <c r="U1042" s="134">
        <f t="shared" si="1068"/>
        <v>0</v>
      </c>
      <c r="V1042" s="134">
        <f t="shared" si="1068"/>
        <v>0</v>
      </c>
      <c r="W1042" s="134">
        <f t="shared" si="1068"/>
        <v>0</v>
      </c>
      <c r="X1042" s="134">
        <f t="shared" si="1068"/>
        <v>0</v>
      </c>
      <c r="Y1042" s="134">
        <f t="shared" si="1068"/>
        <v>0</v>
      </c>
      <c r="Z1042" s="134">
        <f t="shared" si="1068"/>
        <v>0</v>
      </c>
      <c r="AA1042" s="134">
        <f t="shared" si="1068"/>
        <v>0</v>
      </c>
      <c r="AB1042" s="134">
        <f t="shared" ref="AB1042:AE1042" si="1069">IF(AND($C1042="nie",$D1042="prace rozwojowe",LataProjekcji&lt;=Koniec_PR,Modul_badawczo_rozwojowy=tak),ROUND(AB426,0),0)</f>
        <v>0</v>
      </c>
      <c r="AC1042" s="134">
        <f t="shared" si="1069"/>
        <v>0</v>
      </c>
      <c r="AD1042" s="134">
        <f t="shared" si="1069"/>
        <v>0</v>
      </c>
      <c r="AE1042" s="134">
        <f t="shared" si="1069"/>
        <v>0</v>
      </c>
    </row>
    <row r="1043" spans="2:31" hidden="1">
      <c r="B1043" s="132" t="str">
        <f t="shared" si="1037"/>
        <v/>
      </c>
      <c r="C1043" s="132" t="str">
        <f t="shared" si="1037"/>
        <v/>
      </c>
      <c r="D1043" s="132" t="str">
        <f t="shared" si="1037"/>
        <v/>
      </c>
      <c r="E1043" s="132"/>
      <c r="F1043" s="132"/>
      <c r="G1043" s="132"/>
      <c r="H1043" s="132"/>
      <c r="I1043" s="132"/>
      <c r="J1043" s="134">
        <f t="shared" ref="J1043:AA1043" si="1070">IF(AND($C1043="nie",$D1043="prace rozwojowe",LataProjekcji&lt;=Koniec_PR,Modul_badawczo_rozwojowy=tak),ROUND(J427,0),0)</f>
        <v>0</v>
      </c>
      <c r="K1043" s="134">
        <f t="shared" si="1070"/>
        <v>0</v>
      </c>
      <c r="L1043" s="134">
        <f t="shared" si="1070"/>
        <v>0</v>
      </c>
      <c r="M1043" s="134">
        <f t="shared" si="1070"/>
        <v>0</v>
      </c>
      <c r="N1043" s="134">
        <f t="shared" si="1070"/>
        <v>0</v>
      </c>
      <c r="O1043" s="134">
        <f t="shared" si="1070"/>
        <v>0</v>
      </c>
      <c r="P1043" s="134">
        <f t="shared" si="1070"/>
        <v>0</v>
      </c>
      <c r="Q1043" s="134">
        <f t="shared" si="1070"/>
        <v>0</v>
      </c>
      <c r="R1043" s="134">
        <f t="shared" si="1070"/>
        <v>0</v>
      </c>
      <c r="S1043" s="134">
        <f t="shared" si="1070"/>
        <v>0</v>
      </c>
      <c r="T1043" s="134">
        <f t="shared" si="1070"/>
        <v>0</v>
      </c>
      <c r="U1043" s="134">
        <f t="shared" si="1070"/>
        <v>0</v>
      </c>
      <c r="V1043" s="134">
        <f t="shared" si="1070"/>
        <v>0</v>
      </c>
      <c r="W1043" s="134">
        <f t="shared" si="1070"/>
        <v>0</v>
      </c>
      <c r="X1043" s="134">
        <f t="shared" si="1070"/>
        <v>0</v>
      </c>
      <c r="Y1043" s="134">
        <f t="shared" si="1070"/>
        <v>0</v>
      </c>
      <c r="Z1043" s="134">
        <f t="shared" si="1070"/>
        <v>0</v>
      </c>
      <c r="AA1043" s="134">
        <f t="shared" si="1070"/>
        <v>0</v>
      </c>
      <c r="AB1043" s="134">
        <f t="shared" ref="AB1043:AE1043" si="1071">IF(AND($C1043="nie",$D1043="prace rozwojowe",LataProjekcji&lt;=Koniec_PR,Modul_badawczo_rozwojowy=tak),ROUND(AB427,0),0)</f>
        <v>0</v>
      </c>
      <c r="AC1043" s="134">
        <f t="shared" si="1071"/>
        <v>0</v>
      </c>
      <c r="AD1043" s="134">
        <f t="shared" si="1071"/>
        <v>0</v>
      </c>
      <c r="AE1043" s="134">
        <f t="shared" si="1071"/>
        <v>0</v>
      </c>
    </row>
    <row r="1044" spans="2:31" hidden="1">
      <c r="B1044" s="132" t="str">
        <f t="shared" si="1037"/>
        <v/>
      </c>
      <c r="C1044" s="132" t="str">
        <f t="shared" si="1037"/>
        <v/>
      </c>
      <c r="D1044" s="132" t="str">
        <f t="shared" si="1037"/>
        <v/>
      </c>
      <c r="E1044" s="132"/>
      <c r="F1044" s="132"/>
      <c r="G1044" s="132"/>
      <c r="H1044" s="132"/>
      <c r="I1044" s="132"/>
      <c r="J1044" s="134">
        <f t="shared" ref="J1044:AA1044" si="1072">IF(AND($C1044="nie",$D1044="prace rozwojowe",LataProjekcji&lt;=Koniec_PR,Modul_badawczo_rozwojowy=tak),ROUND(J428,0),0)</f>
        <v>0</v>
      </c>
      <c r="K1044" s="134">
        <f t="shared" si="1072"/>
        <v>0</v>
      </c>
      <c r="L1044" s="134">
        <f t="shared" si="1072"/>
        <v>0</v>
      </c>
      <c r="M1044" s="134">
        <f t="shared" si="1072"/>
        <v>0</v>
      </c>
      <c r="N1044" s="134">
        <f t="shared" si="1072"/>
        <v>0</v>
      </c>
      <c r="O1044" s="134">
        <f t="shared" si="1072"/>
        <v>0</v>
      </c>
      <c r="P1044" s="134">
        <f t="shared" si="1072"/>
        <v>0</v>
      </c>
      <c r="Q1044" s="134">
        <f t="shared" si="1072"/>
        <v>0</v>
      </c>
      <c r="R1044" s="134">
        <f t="shared" si="1072"/>
        <v>0</v>
      </c>
      <c r="S1044" s="134">
        <f t="shared" si="1072"/>
        <v>0</v>
      </c>
      <c r="T1044" s="134">
        <f t="shared" si="1072"/>
        <v>0</v>
      </c>
      <c r="U1044" s="134">
        <f t="shared" si="1072"/>
        <v>0</v>
      </c>
      <c r="V1044" s="134">
        <f t="shared" si="1072"/>
        <v>0</v>
      </c>
      <c r="W1044" s="134">
        <f t="shared" si="1072"/>
        <v>0</v>
      </c>
      <c r="X1044" s="134">
        <f t="shared" si="1072"/>
        <v>0</v>
      </c>
      <c r="Y1044" s="134">
        <f t="shared" si="1072"/>
        <v>0</v>
      </c>
      <c r="Z1044" s="134">
        <f t="shared" si="1072"/>
        <v>0</v>
      </c>
      <c r="AA1044" s="134">
        <f t="shared" si="1072"/>
        <v>0</v>
      </c>
      <c r="AB1044" s="134">
        <f t="shared" ref="AB1044:AE1044" si="1073">IF(AND($C1044="nie",$D1044="prace rozwojowe",LataProjekcji&lt;=Koniec_PR,Modul_badawczo_rozwojowy=tak),ROUND(AB428,0),0)</f>
        <v>0</v>
      </c>
      <c r="AC1044" s="134">
        <f t="shared" si="1073"/>
        <v>0</v>
      </c>
      <c r="AD1044" s="134">
        <f t="shared" si="1073"/>
        <v>0</v>
      </c>
      <c r="AE1044" s="134">
        <f t="shared" si="1073"/>
        <v>0</v>
      </c>
    </row>
    <row r="1045" spans="2:31" hidden="1">
      <c r="B1045" s="132" t="str">
        <f t="shared" si="1037"/>
        <v/>
      </c>
      <c r="C1045" s="132" t="str">
        <f t="shared" si="1037"/>
        <v/>
      </c>
      <c r="D1045" s="132" t="str">
        <f t="shared" si="1037"/>
        <v/>
      </c>
      <c r="E1045" s="132"/>
      <c r="F1045" s="132"/>
      <c r="G1045" s="132"/>
      <c r="H1045" s="132"/>
      <c r="I1045" s="132"/>
      <c r="J1045" s="134">
        <f t="shared" ref="J1045:AA1045" si="1074">IF(AND($C1045="nie",$D1045="prace rozwojowe",LataProjekcji&lt;=Koniec_PR,Modul_badawczo_rozwojowy=tak),ROUND(J429,0),0)</f>
        <v>0</v>
      </c>
      <c r="K1045" s="134">
        <f t="shared" si="1074"/>
        <v>0</v>
      </c>
      <c r="L1045" s="134">
        <f t="shared" si="1074"/>
        <v>0</v>
      </c>
      <c r="M1045" s="134">
        <f t="shared" si="1074"/>
        <v>0</v>
      </c>
      <c r="N1045" s="134">
        <f t="shared" si="1074"/>
        <v>0</v>
      </c>
      <c r="O1045" s="134">
        <f t="shared" si="1074"/>
        <v>0</v>
      </c>
      <c r="P1045" s="134">
        <f t="shared" si="1074"/>
        <v>0</v>
      </c>
      <c r="Q1045" s="134">
        <f t="shared" si="1074"/>
        <v>0</v>
      </c>
      <c r="R1045" s="134">
        <f t="shared" si="1074"/>
        <v>0</v>
      </c>
      <c r="S1045" s="134">
        <f t="shared" si="1074"/>
        <v>0</v>
      </c>
      <c r="T1045" s="134">
        <f t="shared" si="1074"/>
        <v>0</v>
      </c>
      <c r="U1045" s="134">
        <f t="shared" si="1074"/>
        <v>0</v>
      </c>
      <c r="V1045" s="134">
        <f t="shared" si="1074"/>
        <v>0</v>
      </c>
      <c r="W1045" s="134">
        <f t="shared" si="1074"/>
        <v>0</v>
      </c>
      <c r="X1045" s="134">
        <f t="shared" si="1074"/>
        <v>0</v>
      </c>
      <c r="Y1045" s="134">
        <f t="shared" si="1074"/>
        <v>0</v>
      </c>
      <c r="Z1045" s="134">
        <f t="shared" si="1074"/>
        <v>0</v>
      </c>
      <c r="AA1045" s="134">
        <f t="shared" si="1074"/>
        <v>0</v>
      </c>
      <c r="AB1045" s="134">
        <f t="shared" ref="AB1045:AE1045" si="1075">IF(AND($C1045="nie",$D1045="prace rozwojowe",LataProjekcji&lt;=Koniec_PR,Modul_badawczo_rozwojowy=tak),ROUND(AB429,0),0)</f>
        <v>0</v>
      </c>
      <c r="AC1045" s="134">
        <f t="shared" si="1075"/>
        <v>0</v>
      </c>
      <c r="AD1045" s="134">
        <f t="shared" si="1075"/>
        <v>0</v>
      </c>
      <c r="AE1045" s="134">
        <f t="shared" si="1075"/>
        <v>0</v>
      </c>
    </row>
    <row r="1046" spans="2:31" hidden="1">
      <c r="B1046" s="132" t="str">
        <f t="shared" si="1037"/>
        <v/>
      </c>
      <c r="C1046" s="132" t="str">
        <f t="shared" si="1037"/>
        <v/>
      </c>
      <c r="D1046" s="132" t="str">
        <f t="shared" si="1037"/>
        <v/>
      </c>
      <c r="E1046" s="132"/>
      <c r="F1046" s="132"/>
      <c r="G1046" s="132"/>
      <c r="H1046" s="132"/>
      <c r="I1046" s="132"/>
      <c r="J1046" s="134">
        <f t="shared" ref="J1046:AA1046" si="1076">IF(AND($C1046="nie",$D1046="prace rozwojowe",LataProjekcji&lt;=Koniec_PR,Modul_badawczo_rozwojowy=tak),ROUND(J430,0),0)</f>
        <v>0</v>
      </c>
      <c r="K1046" s="134">
        <f t="shared" si="1076"/>
        <v>0</v>
      </c>
      <c r="L1046" s="134">
        <f t="shared" si="1076"/>
        <v>0</v>
      </c>
      <c r="M1046" s="134">
        <f t="shared" si="1076"/>
        <v>0</v>
      </c>
      <c r="N1046" s="134">
        <f t="shared" si="1076"/>
        <v>0</v>
      </c>
      <c r="O1046" s="134">
        <f t="shared" si="1076"/>
        <v>0</v>
      </c>
      <c r="P1046" s="134">
        <f t="shared" si="1076"/>
        <v>0</v>
      </c>
      <c r="Q1046" s="134">
        <f t="shared" si="1076"/>
        <v>0</v>
      </c>
      <c r="R1046" s="134">
        <f t="shared" si="1076"/>
        <v>0</v>
      </c>
      <c r="S1046" s="134">
        <f t="shared" si="1076"/>
        <v>0</v>
      </c>
      <c r="T1046" s="134">
        <f t="shared" si="1076"/>
        <v>0</v>
      </c>
      <c r="U1046" s="134">
        <f t="shared" si="1076"/>
        <v>0</v>
      </c>
      <c r="V1046" s="134">
        <f t="shared" si="1076"/>
        <v>0</v>
      </c>
      <c r="W1046" s="134">
        <f t="shared" si="1076"/>
        <v>0</v>
      </c>
      <c r="X1046" s="134">
        <f t="shared" si="1076"/>
        <v>0</v>
      </c>
      <c r="Y1046" s="134">
        <f t="shared" si="1076"/>
        <v>0</v>
      </c>
      <c r="Z1046" s="134">
        <f t="shared" si="1076"/>
        <v>0</v>
      </c>
      <c r="AA1046" s="134">
        <f t="shared" si="1076"/>
        <v>0</v>
      </c>
      <c r="AB1046" s="134">
        <f t="shared" ref="AB1046:AE1046" si="1077">IF(AND($C1046="nie",$D1046="prace rozwojowe",LataProjekcji&lt;=Koniec_PR,Modul_badawczo_rozwojowy=tak),ROUND(AB430,0),0)</f>
        <v>0</v>
      </c>
      <c r="AC1046" s="134">
        <f t="shared" si="1077"/>
        <v>0</v>
      </c>
      <c r="AD1046" s="134">
        <f t="shared" si="1077"/>
        <v>0</v>
      </c>
      <c r="AE1046" s="134">
        <f t="shared" si="1077"/>
        <v>0</v>
      </c>
    </row>
    <row r="1047" spans="2:31" hidden="1">
      <c r="B1047" s="126" t="s">
        <v>300</v>
      </c>
      <c r="C1047" s="127"/>
      <c r="D1047" s="128"/>
      <c r="E1047" s="128"/>
      <c r="F1047" s="128"/>
      <c r="G1047" s="128"/>
      <c r="H1047" s="128"/>
      <c r="I1047" s="128"/>
      <c r="J1047" s="135">
        <f t="shared" ref="J1047:V1047" si="1078">ROUND(SUM(J1007:J1046),0)</f>
        <v>0</v>
      </c>
      <c r="K1047" s="135">
        <f t="shared" si="1078"/>
        <v>0</v>
      </c>
      <c r="L1047" s="135">
        <f t="shared" si="1078"/>
        <v>0</v>
      </c>
      <c r="M1047" s="135">
        <f t="shared" si="1078"/>
        <v>0</v>
      </c>
      <c r="N1047" s="135">
        <f t="shared" si="1078"/>
        <v>0</v>
      </c>
      <c r="O1047" s="135">
        <f t="shared" si="1078"/>
        <v>0</v>
      </c>
      <c r="P1047" s="135">
        <f t="shared" si="1078"/>
        <v>0</v>
      </c>
      <c r="Q1047" s="135">
        <f t="shared" si="1078"/>
        <v>0</v>
      </c>
      <c r="R1047" s="135">
        <f t="shared" si="1078"/>
        <v>0</v>
      </c>
      <c r="S1047" s="135">
        <f t="shared" si="1078"/>
        <v>0</v>
      </c>
      <c r="T1047" s="135">
        <f t="shared" si="1078"/>
        <v>0</v>
      </c>
      <c r="U1047" s="135">
        <f t="shared" si="1078"/>
        <v>0</v>
      </c>
      <c r="V1047" s="135">
        <f t="shared" si="1078"/>
        <v>0</v>
      </c>
      <c r="W1047" s="135">
        <f>ROUND(SUM(W1007:W1046),0)</f>
        <v>0</v>
      </c>
      <c r="X1047" s="135">
        <f t="shared" ref="X1047:AA1047" si="1079">ROUND(SUM(X1007:X1046),0)</f>
        <v>0</v>
      </c>
      <c r="Y1047" s="135">
        <f t="shared" si="1079"/>
        <v>0</v>
      </c>
      <c r="Z1047" s="135">
        <f t="shared" si="1079"/>
        <v>0</v>
      </c>
      <c r="AA1047" s="135">
        <f t="shared" si="1079"/>
        <v>0</v>
      </c>
      <c r="AB1047" s="135">
        <f t="shared" ref="AB1047:AE1047" si="1080">ROUND(SUM(AB1007:AB1046),0)</f>
        <v>0</v>
      </c>
      <c r="AC1047" s="135">
        <f t="shared" si="1080"/>
        <v>0</v>
      </c>
      <c r="AD1047" s="135">
        <f t="shared" si="1080"/>
        <v>0</v>
      </c>
      <c r="AE1047" s="135">
        <f t="shared" si="1080"/>
        <v>0</v>
      </c>
    </row>
    <row r="1048" spans="2:31" hidden="1">
      <c r="B1048" s="128"/>
      <c r="C1048" s="127"/>
      <c r="D1048" s="128"/>
      <c r="E1048" s="128"/>
      <c r="F1048" s="128"/>
      <c r="G1048" s="128"/>
      <c r="H1048" s="128"/>
      <c r="I1048" s="128"/>
      <c r="J1048" s="136"/>
      <c r="K1048" s="136"/>
      <c r="L1048" s="136"/>
      <c r="M1048" s="136"/>
      <c r="N1048" s="136"/>
      <c r="O1048" s="136"/>
      <c r="P1048" s="136"/>
      <c r="Q1048" s="136"/>
      <c r="R1048" s="136"/>
      <c r="S1048" s="136"/>
      <c r="T1048" s="136"/>
      <c r="U1048" s="136"/>
      <c r="V1048" s="136"/>
      <c r="W1048" s="136"/>
      <c r="X1048" s="136"/>
      <c r="Y1048" s="136"/>
      <c r="Z1048" s="136"/>
      <c r="AA1048" s="136"/>
      <c r="AB1048" s="136"/>
      <c r="AC1048" s="136"/>
      <c r="AD1048" s="136"/>
      <c r="AE1048" s="136"/>
    </row>
    <row r="1049" spans="2:31" hidden="1">
      <c r="B1049" s="128"/>
      <c r="C1049" s="127"/>
      <c r="D1049" s="128"/>
      <c r="E1049" s="128"/>
      <c r="F1049" s="128"/>
      <c r="G1049" s="128"/>
      <c r="H1049" s="128"/>
      <c r="I1049" s="128"/>
      <c r="J1049" s="136"/>
      <c r="K1049" s="136"/>
      <c r="L1049" s="136"/>
      <c r="M1049" s="136"/>
      <c r="N1049" s="136"/>
      <c r="O1049" s="136"/>
      <c r="P1049" s="136"/>
      <c r="Q1049" s="136"/>
      <c r="R1049" s="136"/>
      <c r="S1049" s="136"/>
      <c r="T1049" s="136"/>
      <c r="U1049" s="136"/>
      <c r="V1049" s="136"/>
      <c r="W1049" s="136"/>
      <c r="X1049" s="136"/>
      <c r="Y1049" s="136"/>
      <c r="Z1049" s="136"/>
      <c r="AA1049" s="136"/>
      <c r="AB1049" s="136"/>
      <c r="AC1049" s="136"/>
      <c r="AD1049" s="136"/>
      <c r="AE1049" s="136"/>
    </row>
    <row r="1050" spans="2:31" hidden="1">
      <c r="B1050" s="126" t="s">
        <v>301</v>
      </c>
      <c r="C1050" s="127"/>
      <c r="D1050" s="128"/>
      <c r="E1050" s="128"/>
      <c r="F1050" s="128"/>
      <c r="G1050" s="128"/>
      <c r="H1050" s="128"/>
      <c r="I1050" s="128"/>
      <c r="J1050" s="136"/>
      <c r="K1050" s="136"/>
      <c r="L1050" s="136"/>
      <c r="M1050" s="136"/>
      <c r="N1050" s="136"/>
      <c r="O1050" s="136"/>
      <c r="P1050" s="136"/>
      <c r="Q1050" s="136"/>
      <c r="R1050" s="136"/>
      <c r="S1050" s="136"/>
      <c r="T1050" s="136"/>
      <c r="U1050" s="136"/>
      <c r="V1050" s="136"/>
      <c r="W1050" s="136"/>
      <c r="X1050" s="136"/>
      <c r="Y1050" s="136"/>
      <c r="Z1050" s="136"/>
      <c r="AA1050" s="136"/>
      <c r="AB1050" s="136"/>
      <c r="AC1050" s="136"/>
      <c r="AD1050" s="136"/>
      <c r="AE1050" s="136"/>
    </row>
    <row r="1051" spans="2:31" hidden="1">
      <c r="B1051" s="126" t="s">
        <v>302</v>
      </c>
      <c r="C1051" s="137" t="s">
        <v>317</v>
      </c>
      <c r="D1051" s="126" t="s">
        <v>318</v>
      </c>
      <c r="E1051" s="128"/>
      <c r="F1051" s="128"/>
      <c r="G1051" s="128"/>
      <c r="H1051" s="128"/>
      <c r="I1051" s="128"/>
      <c r="J1051" s="136"/>
      <c r="K1051" s="136"/>
      <c r="L1051" s="136"/>
      <c r="M1051" s="136"/>
      <c r="N1051" s="136"/>
      <c r="O1051" s="136"/>
      <c r="P1051" s="136"/>
      <c r="Q1051" s="136"/>
      <c r="R1051" s="136"/>
      <c r="S1051" s="136"/>
      <c r="T1051" s="136"/>
      <c r="U1051" s="136"/>
      <c r="V1051" s="136"/>
      <c r="W1051" s="136"/>
      <c r="X1051" s="136"/>
      <c r="Y1051" s="136"/>
      <c r="Z1051" s="136"/>
      <c r="AA1051" s="136"/>
      <c r="AB1051" s="136"/>
      <c r="AC1051" s="136"/>
      <c r="AD1051" s="136"/>
      <c r="AE1051" s="136"/>
    </row>
    <row r="1052" spans="2:31" hidden="1">
      <c r="B1052" s="132" t="str">
        <f t="shared" ref="B1052:D1071" si="1081">IF(ISBLANK(B1007),"",B1007)</f>
        <v/>
      </c>
      <c r="C1052" s="132" t="str">
        <f t="shared" si="1081"/>
        <v/>
      </c>
      <c r="D1052" s="132" t="str">
        <f t="shared" si="1081"/>
        <v/>
      </c>
      <c r="E1052" s="132"/>
      <c r="F1052" s="132"/>
      <c r="G1052" s="132"/>
      <c r="H1052" s="132"/>
      <c r="I1052" s="132"/>
      <c r="J1052" s="134">
        <f t="shared" ref="J1052:AA1052" si="1082">IF(AND($C1052="nie",$D1052="prace rozwojowe",LataProjekcji&lt;=Koniec_PR,Modul_badawczo_rozwojowy=tak),ROUND(J436,0),0)</f>
        <v>0</v>
      </c>
      <c r="K1052" s="134">
        <f t="shared" si="1082"/>
        <v>0</v>
      </c>
      <c r="L1052" s="134">
        <f t="shared" si="1082"/>
        <v>0</v>
      </c>
      <c r="M1052" s="134">
        <f t="shared" si="1082"/>
        <v>0</v>
      </c>
      <c r="N1052" s="134">
        <f t="shared" si="1082"/>
        <v>0</v>
      </c>
      <c r="O1052" s="134">
        <f t="shared" si="1082"/>
        <v>0</v>
      </c>
      <c r="P1052" s="134">
        <f t="shared" si="1082"/>
        <v>0</v>
      </c>
      <c r="Q1052" s="134">
        <f t="shared" si="1082"/>
        <v>0</v>
      </c>
      <c r="R1052" s="134">
        <f t="shared" si="1082"/>
        <v>0</v>
      </c>
      <c r="S1052" s="134">
        <f t="shared" si="1082"/>
        <v>0</v>
      </c>
      <c r="T1052" s="134">
        <f t="shared" si="1082"/>
        <v>0</v>
      </c>
      <c r="U1052" s="134">
        <f t="shared" si="1082"/>
        <v>0</v>
      </c>
      <c r="V1052" s="134">
        <f t="shared" si="1082"/>
        <v>0</v>
      </c>
      <c r="W1052" s="134">
        <f t="shared" si="1082"/>
        <v>0</v>
      </c>
      <c r="X1052" s="134">
        <f t="shared" si="1082"/>
        <v>0</v>
      </c>
      <c r="Y1052" s="134">
        <f t="shared" si="1082"/>
        <v>0</v>
      </c>
      <c r="Z1052" s="134">
        <f t="shared" si="1082"/>
        <v>0</v>
      </c>
      <c r="AA1052" s="134">
        <f t="shared" si="1082"/>
        <v>0</v>
      </c>
      <c r="AB1052" s="134">
        <f t="shared" ref="AB1052:AE1052" si="1083">IF(AND($C1052="nie",$D1052="prace rozwojowe",LataProjekcji&lt;=Koniec_PR,Modul_badawczo_rozwojowy=tak),ROUND(AB436,0),0)</f>
        <v>0</v>
      </c>
      <c r="AC1052" s="134">
        <f t="shared" si="1083"/>
        <v>0</v>
      </c>
      <c r="AD1052" s="134">
        <f t="shared" si="1083"/>
        <v>0</v>
      </c>
      <c r="AE1052" s="134">
        <f t="shared" si="1083"/>
        <v>0</v>
      </c>
    </row>
    <row r="1053" spans="2:31" hidden="1">
      <c r="B1053" s="132" t="str">
        <f t="shared" si="1081"/>
        <v/>
      </c>
      <c r="C1053" s="132" t="str">
        <f t="shared" si="1081"/>
        <v/>
      </c>
      <c r="D1053" s="132" t="str">
        <f t="shared" si="1081"/>
        <v/>
      </c>
      <c r="E1053" s="132"/>
      <c r="F1053" s="132"/>
      <c r="G1053" s="132"/>
      <c r="H1053" s="132"/>
      <c r="I1053" s="132"/>
      <c r="J1053" s="134">
        <f t="shared" ref="J1053:AA1053" si="1084">IF(AND($C1053="nie",$D1053="prace rozwojowe",LataProjekcji&lt;=Koniec_PR,Modul_badawczo_rozwojowy=tak),ROUND(J437,0),0)</f>
        <v>0</v>
      </c>
      <c r="K1053" s="134">
        <f t="shared" si="1084"/>
        <v>0</v>
      </c>
      <c r="L1053" s="134">
        <f t="shared" si="1084"/>
        <v>0</v>
      </c>
      <c r="M1053" s="134">
        <f t="shared" si="1084"/>
        <v>0</v>
      </c>
      <c r="N1053" s="134">
        <f t="shared" si="1084"/>
        <v>0</v>
      </c>
      <c r="O1053" s="134">
        <f t="shared" si="1084"/>
        <v>0</v>
      </c>
      <c r="P1053" s="134">
        <f t="shared" si="1084"/>
        <v>0</v>
      </c>
      <c r="Q1053" s="134">
        <f t="shared" si="1084"/>
        <v>0</v>
      </c>
      <c r="R1053" s="134">
        <f t="shared" si="1084"/>
        <v>0</v>
      </c>
      <c r="S1053" s="134">
        <f t="shared" si="1084"/>
        <v>0</v>
      </c>
      <c r="T1053" s="134">
        <f t="shared" si="1084"/>
        <v>0</v>
      </c>
      <c r="U1053" s="134">
        <f t="shared" si="1084"/>
        <v>0</v>
      </c>
      <c r="V1053" s="134">
        <f t="shared" si="1084"/>
        <v>0</v>
      </c>
      <c r="W1053" s="134">
        <f t="shared" si="1084"/>
        <v>0</v>
      </c>
      <c r="X1053" s="134">
        <f t="shared" si="1084"/>
        <v>0</v>
      </c>
      <c r="Y1053" s="134">
        <f t="shared" si="1084"/>
        <v>0</v>
      </c>
      <c r="Z1053" s="134">
        <f t="shared" si="1084"/>
        <v>0</v>
      </c>
      <c r="AA1053" s="134">
        <f t="shared" si="1084"/>
        <v>0</v>
      </c>
      <c r="AB1053" s="134">
        <f t="shared" ref="AB1053:AE1053" si="1085">IF(AND($C1053="nie",$D1053="prace rozwojowe",LataProjekcji&lt;=Koniec_PR,Modul_badawczo_rozwojowy=tak),ROUND(AB437,0),0)</f>
        <v>0</v>
      </c>
      <c r="AC1053" s="134">
        <f t="shared" si="1085"/>
        <v>0</v>
      </c>
      <c r="AD1053" s="134">
        <f t="shared" si="1085"/>
        <v>0</v>
      </c>
      <c r="AE1053" s="134">
        <f t="shared" si="1085"/>
        <v>0</v>
      </c>
    </row>
    <row r="1054" spans="2:31" hidden="1">
      <c r="B1054" s="132" t="str">
        <f t="shared" si="1081"/>
        <v/>
      </c>
      <c r="C1054" s="132" t="str">
        <f t="shared" si="1081"/>
        <v/>
      </c>
      <c r="D1054" s="132" t="str">
        <f t="shared" si="1081"/>
        <v/>
      </c>
      <c r="E1054" s="132"/>
      <c r="F1054" s="132"/>
      <c r="G1054" s="132"/>
      <c r="H1054" s="132"/>
      <c r="I1054" s="132"/>
      <c r="J1054" s="134">
        <f t="shared" ref="J1054:AA1054" si="1086">IF(AND($C1054="nie",$D1054="prace rozwojowe",LataProjekcji&lt;=Koniec_PR,Modul_badawczo_rozwojowy=tak),ROUND(J438,0),0)</f>
        <v>0</v>
      </c>
      <c r="K1054" s="134">
        <f t="shared" si="1086"/>
        <v>0</v>
      </c>
      <c r="L1054" s="134">
        <f t="shared" si="1086"/>
        <v>0</v>
      </c>
      <c r="M1054" s="134">
        <f t="shared" si="1086"/>
        <v>0</v>
      </c>
      <c r="N1054" s="134">
        <f t="shared" si="1086"/>
        <v>0</v>
      </c>
      <c r="O1054" s="134">
        <f t="shared" si="1086"/>
        <v>0</v>
      </c>
      <c r="P1054" s="134">
        <f t="shared" si="1086"/>
        <v>0</v>
      </c>
      <c r="Q1054" s="134">
        <f t="shared" si="1086"/>
        <v>0</v>
      </c>
      <c r="R1054" s="134">
        <f t="shared" si="1086"/>
        <v>0</v>
      </c>
      <c r="S1054" s="134">
        <f t="shared" si="1086"/>
        <v>0</v>
      </c>
      <c r="T1054" s="134">
        <f t="shared" si="1086"/>
        <v>0</v>
      </c>
      <c r="U1054" s="134">
        <f t="shared" si="1086"/>
        <v>0</v>
      </c>
      <c r="V1054" s="134">
        <f t="shared" si="1086"/>
        <v>0</v>
      </c>
      <c r="W1054" s="134">
        <f t="shared" si="1086"/>
        <v>0</v>
      </c>
      <c r="X1054" s="134">
        <f t="shared" si="1086"/>
        <v>0</v>
      </c>
      <c r="Y1054" s="134">
        <f t="shared" si="1086"/>
        <v>0</v>
      </c>
      <c r="Z1054" s="134">
        <f t="shared" si="1086"/>
        <v>0</v>
      </c>
      <c r="AA1054" s="134">
        <f t="shared" si="1086"/>
        <v>0</v>
      </c>
      <c r="AB1054" s="134">
        <f t="shared" ref="AB1054:AE1054" si="1087">IF(AND($C1054="nie",$D1054="prace rozwojowe",LataProjekcji&lt;=Koniec_PR,Modul_badawczo_rozwojowy=tak),ROUND(AB438,0),0)</f>
        <v>0</v>
      </c>
      <c r="AC1054" s="134">
        <f t="shared" si="1087"/>
        <v>0</v>
      </c>
      <c r="AD1054" s="134">
        <f t="shared" si="1087"/>
        <v>0</v>
      </c>
      <c r="AE1054" s="134">
        <f t="shared" si="1087"/>
        <v>0</v>
      </c>
    </row>
    <row r="1055" spans="2:31" hidden="1">
      <c r="B1055" s="132" t="str">
        <f t="shared" si="1081"/>
        <v/>
      </c>
      <c r="C1055" s="132" t="str">
        <f t="shared" si="1081"/>
        <v/>
      </c>
      <c r="D1055" s="132" t="str">
        <f t="shared" si="1081"/>
        <v/>
      </c>
      <c r="E1055" s="132"/>
      <c r="F1055" s="132"/>
      <c r="G1055" s="132"/>
      <c r="H1055" s="132"/>
      <c r="I1055" s="132"/>
      <c r="J1055" s="134">
        <f t="shared" ref="J1055:AA1055" si="1088">IF(AND($C1055="nie",$D1055="prace rozwojowe",LataProjekcji&lt;=Koniec_PR,Modul_badawczo_rozwojowy=tak),ROUND(J439,0),0)</f>
        <v>0</v>
      </c>
      <c r="K1055" s="134">
        <f t="shared" si="1088"/>
        <v>0</v>
      </c>
      <c r="L1055" s="134">
        <f t="shared" si="1088"/>
        <v>0</v>
      </c>
      <c r="M1055" s="134">
        <f t="shared" si="1088"/>
        <v>0</v>
      </c>
      <c r="N1055" s="134">
        <f t="shared" si="1088"/>
        <v>0</v>
      </c>
      <c r="O1055" s="134">
        <f t="shared" si="1088"/>
        <v>0</v>
      </c>
      <c r="P1055" s="134">
        <f t="shared" si="1088"/>
        <v>0</v>
      </c>
      <c r="Q1055" s="134">
        <f t="shared" si="1088"/>
        <v>0</v>
      </c>
      <c r="R1055" s="134">
        <f t="shared" si="1088"/>
        <v>0</v>
      </c>
      <c r="S1055" s="134">
        <f t="shared" si="1088"/>
        <v>0</v>
      </c>
      <c r="T1055" s="134">
        <f t="shared" si="1088"/>
        <v>0</v>
      </c>
      <c r="U1055" s="134">
        <f t="shared" si="1088"/>
        <v>0</v>
      </c>
      <c r="V1055" s="134">
        <f t="shared" si="1088"/>
        <v>0</v>
      </c>
      <c r="W1055" s="134">
        <f t="shared" si="1088"/>
        <v>0</v>
      </c>
      <c r="X1055" s="134">
        <f t="shared" si="1088"/>
        <v>0</v>
      </c>
      <c r="Y1055" s="134">
        <f t="shared" si="1088"/>
        <v>0</v>
      </c>
      <c r="Z1055" s="134">
        <f t="shared" si="1088"/>
        <v>0</v>
      </c>
      <c r="AA1055" s="134">
        <f t="shared" si="1088"/>
        <v>0</v>
      </c>
      <c r="AB1055" s="134">
        <f t="shared" ref="AB1055:AE1055" si="1089">IF(AND($C1055="nie",$D1055="prace rozwojowe",LataProjekcji&lt;=Koniec_PR,Modul_badawczo_rozwojowy=tak),ROUND(AB439,0),0)</f>
        <v>0</v>
      </c>
      <c r="AC1055" s="134">
        <f t="shared" si="1089"/>
        <v>0</v>
      </c>
      <c r="AD1055" s="134">
        <f t="shared" si="1089"/>
        <v>0</v>
      </c>
      <c r="AE1055" s="134">
        <f t="shared" si="1089"/>
        <v>0</v>
      </c>
    </row>
    <row r="1056" spans="2:31" hidden="1">
      <c r="B1056" s="132" t="str">
        <f t="shared" si="1081"/>
        <v/>
      </c>
      <c r="C1056" s="132" t="str">
        <f t="shared" si="1081"/>
        <v/>
      </c>
      <c r="D1056" s="132" t="str">
        <f t="shared" si="1081"/>
        <v/>
      </c>
      <c r="E1056" s="132"/>
      <c r="F1056" s="132"/>
      <c r="G1056" s="132"/>
      <c r="H1056" s="132"/>
      <c r="I1056" s="132"/>
      <c r="J1056" s="134">
        <f t="shared" ref="J1056:AA1056" si="1090">IF(AND($C1056="nie",$D1056="prace rozwojowe",LataProjekcji&lt;=Koniec_PR,Modul_badawczo_rozwojowy=tak),ROUND(J440,0),0)</f>
        <v>0</v>
      </c>
      <c r="K1056" s="134">
        <f t="shared" si="1090"/>
        <v>0</v>
      </c>
      <c r="L1056" s="134">
        <f t="shared" si="1090"/>
        <v>0</v>
      </c>
      <c r="M1056" s="134">
        <f t="shared" si="1090"/>
        <v>0</v>
      </c>
      <c r="N1056" s="134">
        <f t="shared" si="1090"/>
        <v>0</v>
      </c>
      <c r="O1056" s="134">
        <f t="shared" si="1090"/>
        <v>0</v>
      </c>
      <c r="P1056" s="134">
        <f t="shared" si="1090"/>
        <v>0</v>
      </c>
      <c r="Q1056" s="134">
        <f t="shared" si="1090"/>
        <v>0</v>
      </c>
      <c r="R1056" s="134">
        <f t="shared" si="1090"/>
        <v>0</v>
      </c>
      <c r="S1056" s="134">
        <f t="shared" si="1090"/>
        <v>0</v>
      </c>
      <c r="T1056" s="134">
        <f t="shared" si="1090"/>
        <v>0</v>
      </c>
      <c r="U1056" s="134">
        <f t="shared" si="1090"/>
        <v>0</v>
      </c>
      <c r="V1056" s="134">
        <f t="shared" si="1090"/>
        <v>0</v>
      </c>
      <c r="W1056" s="134">
        <f t="shared" si="1090"/>
        <v>0</v>
      </c>
      <c r="X1056" s="134">
        <f t="shared" si="1090"/>
        <v>0</v>
      </c>
      <c r="Y1056" s="134">
        <f t="shared" si="1090"/>
        <v>0</v>
      </c>
      <c r="Z1056" s="134">
        <f t="shared" si="1090"/>
        <v>0</v>
      </c>
      <c r="AA1056" s="134">
        <f t="shared" si="1090"/>
        <v>0</v>
      </c>
      <c r="AB1056" s="134">
        <f t="shared" ref="AB1056:AE1056" si="1091">IF(AND($C1056="nie",$D1056="prace rozwojowe",LataProjekcji&lt;=Koniec_PR,Modul_badawczo_rozwojowy=tak),ROUND(AB440,0),0)</f>
        <v>0</v>
      </c>
      <c r="AC1056" s="134">
        <f t="shared" si="1091"/>
        <v>0</v>
      </c>
      <c r="AD1056" s="134">
        <f t="shared" si="1091"/>
        <v>0</v>
      </c>
      <c r="AE1056" s="134">
        <f t="shared" si="1091"/>
        <v>0</v>
      </c>
    </row>
    <row r="1057" spans="2:31" hidden="1">
      <c r="B1057" s="132" t="str">
        <f t="shared" si="1081"/>
        <v/>
      </c>
      <c r="C1057" s="132" t="str">
        <f t="shared" si="1081"/>
        <v/>
      </c>
      <c r="D1057" s="132" t="str">
        <f t="shared" si="1081"/>
        <v/>
      </c>
      <c r="E1057" s="132"/>
      <c r="F1057" s="132"/>
      <c r="G1057" s="132"/>
      <c r="H1057" s="132"/>
      <c r="I1057" s="132"/>
      <c r="J1057" s="134">
        <f t="shared" ref="J1057:AA1057" si="1092">IF(AND($C1057="nie",$D1057="prace rozwojowe",LataProjekcji&lt;=Koniec_PR,Modul_badawczo_rozwojowy=tak),ROUND(J441,0),0)</f>
        <v>0</v>
      </c>
      <c r="K1057" s="134">
        <f t="shared" si="1092"/>
        <v>0</v>
      </c>
      <c r="L1057" s="134">
        <f t="shared" si="1092"/>
        <v>0</v>
      </c>
      <c r="M1057" s="134">
        <f t="shared" si="1092"/>
        <v>0</v>
      </c>
      <c r="N1057" s="134">
        <f t="shared" si="1092"/>
        <v>0</v>
      </c>
      <c r="O1057" s="134">
        <f t="shared" si="1092"/>
        <v>0</v>
      </c>
      <c r="P1057" s="134">
        <f t="shared" si="1092"/>
        <v>0</v>
      </c>
      <c r="Q1057" s="134">
        <f t="shared" si="1092"/>
        <v>0</v>
      </c>
      <c r="R1057" s="134">
        <f t="shared" si="1092"/>
        <v>0</v>
      </c>
      <c r="S1057" s="134">
        <f t="shared" si="1092"/>
        <v>0</v>
      </c>
      <c r="T1057" s="134">
        <f t="shared" si="1092"/>
        <v>0</v>
      </c>
      <c r="U1057" s="134">
        <f t="shared" si="1092"/>
        <v>0</v>
      </c>
      <c r="V1057" s="134">
        <f t="shared" si="1092"/>
        <v>0</v>
      </c>
      <c r="W1057" s="134">
        <f t="shared" si="1092"/>
        <v>0</v>
      </c>
      <c r="X1057" s="134">
        <f t="shared" si="1092"/>
        <v>0</v>
      </c>
      <c r="Y1057" s="134">
        <f t="shared" si="1092"/>
        <v>0</v>
      </c>
      <c r="Z1057" s="134">
        <f t="shared" si="1092"/>
        <v>0</v>
      </c>
      <c r="AA1057" s="134">
        <f t="shared" si="1092"/>
        <v>0</v>
      </c>
      <c r="AB1057" s="134">
        <f t="shared" ref="AB1057:AE1057" si="1093">IF(AND($C1057="nie",$D1057="prace rozwojowe",LataProjekcji&lt;=Koniec_PR,Modul_badawczo_rozwojowy=tak),ROUND(AB441,0),0)</f>
        <v>0</v>
      </c>
      <c r="AC1057" s="134">
        <f t="shared" si="1093"/>
        <v>0</v>
      </c>
      <c r="AD1057" s="134">
        <f t="shared" si="1093"/>
        <v>0</v>
      </c>
      <c r="AE1057" s="134">
        <f t="shared" si="1093"/>
        <v>0</v>
      </c>
    </row>
    <row r="1058" spans="2:31" hidden="1">
      <c r="B1058" s="132" t="str">
        <f t="shared" si="1081"/>
        <v/>
      </c>
      <c r="C1058" s="132" t="str">
        <f t="shared" si="1081"/>
        <v/>
      </c>
      <c r="D1058" s="132" t="str">
        <f t="shared" si="1081"/>
        <v/>
      </c>
      <c r="E1058" s="132"/>
      <c r="F1058" s="132"/>
      <c r="G1058" s="132"/>
      <c r="H1058" s="132"/>
      <c r="I1058" s="132"/>
      <c r="J1058" s="134">
        <f t="shared" ref="J1058:AA1058" si="1094">IF(AND($C1058="nie",$D1058="prace rozwojowe",LataProjekcji&lt;=Koniec_PR,Modul_badawczo_rozwojowy=tak),ROUND(J442,0),0)</f>
        <v>0</v>
      </c>
      <c r="K1058" s="134">
        <f t="shared" si="1094"/>
        <v>0</v>
      </c>
      <c r="L1058" s="134">
        <f t="shared" si="1094"/>
        <v>0</v>
      </c>
      <c r="M1058" s="134">
        <f t="shared" si="1094"/>
        <v>0</v>
      </c>
      <c r="N1058" s="134">
        <f t="shared" si="1094"/>
        <v>0</v>
      </c>
      <c r="O1058" s="134">
        <f t="shared" si="1094"/>
        <v>0</v>
      </c>
      <c r="P1058" s="134">
        <f t="shared" si="1094"/>
        <v>0</v>
      </c>
      <c r="Q1058" s="134">
        <f t="shared" si="1094"/>
        <v>0</v>
      </c>
      <c r="R1058" s="134">
        <f t="shared" si="1094"/>
        <v>0</v>
      </c>
      <c r="S1058" s="134">
        <f t="shared" si="1094"/>
        <v>0</v>
      </c>
      <c r="T1058" s="134">
        <f t="shared" si="1094"/>
        <v>0</v>
      </c>
      <c r="U1058" s="134">
        <f t="shared" si="1094"/>
        <v>0</v>
      </c>
      <c r="V1058" s="134">
        <f t="shared" si="1094"/>
        <v>0</v>
      </c>
      <c r="W1058" s="134">
        <f t="shared" si="1094"/>
        <v>0</v>
      </c>
      <c r="X1058" s="134">
        <f t="shared" si="1094"/>
        <v>0</v>
      </c>
      <c r="Y1058" s="134">
        <f t="shared" si="1094"/>
        <v>0</v>
      </c>
      <c r="Z1058" s="134">
        <f t="shared" si="1094"/>
        <v>0</v>
      </c>
      <c r="AA1058" s="134">
        <f t="shared" si="1094"/>
        <v>0</v>
      </c>
      <c r="AB1058" s="134">
        <f t="shared" ref="AB1058:AE1058" si="1095">IF(AND($C1058="nie",$D1058="prace rozwojowe",LataProjekcji&lt;=Koniec_PR,Modul_badawczo_rozwojowy=tak),ROUND(AB442,0),0)</f>
        <v>0</v>
      </c>
      <c r="AC1058" s="134">
        <f t="shared" si="1095"/>
        <v>0</v>
      </c>
      <c r="AD1058" s="134">
        <f t="shared" si="1095"/>
        <v>0</v>
      </c>
      <c r="AE1058" s="134">
        <f t="shared" si="1095"/>
        <v>0</v>
      </c>
    </row>
    <row r="1059" spans="2:31" hidden="1">
      <c r="B1059" s="132" t="str">
        <f t="shared" si="1081"/>
        <v/>
      </c>
      <c r="C1059" s="132" t="str">
        <f t="shared" si="1081"/>
        <v/>
      </c>
      <c r="D1059" s="132" t="str">
        <f t="shared" si="1081"/>
        <v/>
      </c>
      <c r="E1059" s="132"/>
      <c r="F1059" s="132"/>
      <c r="G1059" s="132"/>
      <c r="H1059" s="132"/>
      <c r="I1059" s="132"/>
      <c r="J1059" s="134">
        <f t="shared" ref="J1059:AA1059" si="1096">IF(AND($C1059="nie",$D1059="prace rozwojowe",LataProjekcji&lt;=Koniec_PR,Modul_badawczo_rozwojowy=tak),ROUND(J443,0),0)</f>
        <v>0</v>
      </c>
      <c r="K1059" s="134">
        <f t="shared" si="1096"/>
        <v>0</v>
      </c>
      <c r="L1059" s="134">
        <f t="shared" si="1096"/>
        <v>0</v>
      </c>
      <c r="M1059" s="134">
        <f t="shared" si="1096"/>
        <v>0</v>
      </c>
      <c r="N1059" s="134">
        <f t="shared" si="1096"/>
        <v>0</v>
      </c>
      <c r="O1059" s="134">
        <f t="shared" si="1096"/>
        <v>0</v>
      </c>
      <c r="P1059" s="134">
        <f t="shared" si="1096"/>
        <v>0</v>
      </c>
      <c r="Q1059" s="134">
        <f t="shared" si="1096"/>
        <v>0</v>
      </c>
      <c r="R1059" s="134">
        <f t="shared" si="1096"/>
        <v>0</v>
      </c>
      <c r="S1059" s="134">
        <f t="shared" si="1096"/>
        <v>0</v>
      </c>
      <c r="T1059" s="134">
        <f t="shared" si="1096"/>
        <v>0</v>
      </c>
      <c r="U1059" s="134">
        <f t="shared" si="1096"/>
        <v>0</v>
      </c>
      <c r="V1059" s="134">
        <f t="shared" si="1096"/>
        <v>0</v>
      </c>
      <c r="W1059" s="134">
        <f t="shared" si="1096"/>
        <v>0</v>
      </c>
      <c r="X1059" s="134">
        <f t="shared" si="1096"/>
        <v>0</v>
      </c>
      <c r="Y1059" s="134">
        <f t="shared" si="1096"/>
        <v>0</v>
      </c>
      <c r="Z1059" s="134">
        <f t="shared" si="1096"/>
        <v>0</v>
      </c>
      <c r="AA1059" s="134">
        <f t="shared" si="1096"/>
        <v>0</v>
      </c>
      <c r="AB1059" s="134">
        <f t="shared" ref="AB1059:AE1059" si="1097">IF(AND($C1059="nie",$D1059="prace rozwojowe",LataProjekcji&lt;=Koniec_PR,Modul_badawczo_rozwojowy=tak),ROUND(AB443,0),0)</f>
        <v>0</v>
      </c>
      <c r="AC1059" s="134">
        <f t="shared" si="1097"/>
        <v>0</v>
      </c>
      <c r="AD1059" s="134">
        <f t="shared" si="1097"/>
        <v>0</v>
      </c>
      <c r="AE1059" s="134">
        <f t="shared" si="1097"/>
        <v>0</v>
      </c>
    </row>
    <row r="1060" spans="2:31" hidden="1">
      <c r="B1060" s="132" t="str">
        <f t="shared" si="1081"/>
        <v/>
      </c>
      <c r="C1060" s="132" t="str">
        <f t="shared" si="1081"/>
        <v/>
      </c>
      <c r="D1060" s="132" t="str">
        <f t="shared" si="1081"/>
        <v/>
      </c>
      <c r="E1060" s="132"/>
      <c r="F1060" s="132"/>
      <c r="G1060" s="132"/>
      <c r="H1060" s="132"/>
      <c r="I1060" s="132"/>
      <c r="J1060" s="134">
        <f t="shared" ref="J1060:AA1060" si="1098">IF(AND($C1060="nie",$D1060="prace rozwojowe",LataProjekcji&lt;=Koniec_PR,Modul_badawczo_rozwojowy=tak),ROUND(J444,0),0)</f>
        <v>0</v>
      </c>
      <c r="K1060" s="134">
        <f t="shared" si="1098"/>
        <v>0</v>
      </c>
      <c r="L1060" s="134">
        <f t="shared" si="1098"/>
        <v>0</v>
      </c>
      <c r="M1060" s="134">
        <f t="shared" si="1098"/>
        <v>0</v>
      </c>
      <c r="N1060" s="134">
        <f t="shared" si="1098"/>
        <v>0</v>
      </c>
      <c r="O1060" s="134">
        <f t="shared" si="1098"/>
        <v>0</v>
      </c>
      <c r="P1060" s="134">
        <f t="shared" si="1098"/>
        <v>0</v>
      </c>
      <c r="Q1060" s="134">
        <f t="shared" si="1098"/>
        <v>0</v>
      </c>
      <c r="R1060" s="134">
        <f t="shared" si="1098"/>
        <v>0</v>
      </c>
      <c r="S1060" s="134">
        <f t="shared" si="1098"/>
        <v>0</v>
      </c>
      <c r="T1060" s="134">
        <f t="shared" si="1098"/>
        <v>0</v>
      </c>
      <c r="U1060" s="134">
        <f t="shared" si="1098"/>
        <v>0</v>
      </c>
      <c r="V1060" s="134">
        <f t="shared" si="1098"/>
        <v>0</v>
      </c>
      <c r="W1060" s="134">
        <f t="shared" si="1098"/>
        <v>0</v>
      </c>
      <c r="X1060" s="134">
        <f t="shared" si="1098"/>
        <v>0</v>
      </c>
      <c r="Y1060" s="134">
        <f t="shared" si="1098"/>
        <v>0</v>
      </c>
      <c r="Z1060" s="134">
        <f t="shared" si="1098"/>
        <v>0</v>
      </c>
      <c r="AA1060" s="134">
        <f t="shared" si="1098"/>
        <v>0</v>
      </c>
      <c r="AB1060" s="134">
        <f t="shared" ref="AB1060:AE1060" si="1099">IF(AND($C1060="nie",$D1060="prace rozwojowe",LataProjekcji&lt;=Koniec_PR,Modul_badawczo_rozwojowy=tak),ROUND(AB444,0),0)</f>
        <v>0</v>
      </c>
      <c r="AC1060" s="134">
        <f t="shared" si="1099"/>
        <v>0</v>
      </c>
      <c r="AD1060" s="134">
        <f t="shared" si="1099"/>
        <v>0</v>
      </c>
      <c r="AE1060" s="134">
        <f t="shared" si="1099"/>
        <v>0</v>
      </c>
    </row>
    <row r="1061" spans="2:31" hidden="1">
      <c r="B1061" s="132" t="str">
        <f t="shared" si="1081"/>
        <v/>
      </c>
      <c r="C1061" s="132" t="str">
        <f t="shared" si="1081"/>
        <v/>
      </c>
      <c r="D1061" s="132" t="str">
        <f t="shared" si="1081"/>
        <v/>
      </c>
      <c r="E1061" s="132"/>
      <c r="F1061" s="132"/>
      <c r="G1061" s="132"/>
      <c r="H1061" s="132"/>
      <c r="I1061" s="132"/>
      <c r="J1061" s="134">
        <f t="shared" ref="J1061:AA1061" si="1100">IF(AND($C1061="nie",$D1061="prace rozwojowe",LataProjekcji&lt;=Koniec_PR,Modul_badawczo_rozwojowy=tak),ROUND(J445,0),0)</f>
        <v>0</v>
      </c>
      <c r="K1061" s="134">
        <f t="shared" si="1100"/>
        <v>0</v>
      </c>
      <c r="L1061" s="134">
        <f t="shared" si="1100"/>
        <v>0</v>
      </c>
      <c r="M1061" s="134">
        <f t="shared" si="1100"/>
        <v>0</v>
      </c>
      <c r="N1061" s="134">
        <f t="shared" si="1100"/>
        <v>0</v>
      </c>
      <c r="O1061" s="134">
        <f t="shared" si="1100"/>
        <v>0</v>
      </c>
      <c r="P1061" s="134">
        <f t="shared" si="1100"/>
        <v>0</v>
      </c>
      <c r="Q1061" s="134">
        <f t="shared" si="1100"/>
        <v>0</v>
      </c>
      <c r="R1061" s="134">
        <f t="shared" si="1100"/>
        <v>0</v>
      </c>
      <c r="S1061" s="134">
        <f t="shared" si="1100"/>
        <v>0</v>
      </c>
      <c r="T1061" s="134">
        <f t="shared" si="1100"/>
        <v>0</v>
      </c>
      <c r="U1061" s="134">
        <f t="shared" si="1100"/>
        <v>0</v>
      </c>
      <c r="V1061" s="134">
        <f t="shared" si="1100"/>
        <v>0</v>
      </c>
      <c r="W1061" s="134">
        <f t="shared" si="1100"/>
        <v>0</v>
      </c>
      <c r="X1061" s="134">
        <f t="shared" si="1100"/>
        <v>0</v>
      </c>
      <c r="Y1061" s="134">
        <f t="shared" si="1100"/>
        <v>0</v>
      </c>
      <c r="Z1061" s="134">
        <f t="shared" si="1100"/>
        <v>0</v>
      </c>
      <c r="AA1061" s="134">
        <f t="shared" si="1100"/>
        <v>0</v>
      </c>
      <c r="AB1061" s="134">
        <f t="shared" ref="AB1061:AE1061" si="1101">IF(AND($C1061="nie",$D1061="prace rozwojowe",LataProjekcji&lt;=Koniec_PR,Modul_badawczo_rozwojowy=tak),ROUND(AB445,0),0)</f>
        <v>0</v>
      </c>
      <c r="AC1061" s="134">
        <f t="shared" si="1101"/>
        <v>0</v>
      </c>
      <c r="AD1061" s="134">
        <f t="shared" si="1101"/>
        <v>0</v>
      </c>
      <c r="AE1061" s="134">
        <f t="shared" si="1101"/>
        <v>0</v>
      </c>
    </row>
    <row r="1062" spans="2:31" hidden="1">
      <c r="B1062" s="132" t="str">
        <f t="shared" si="1081"/>
        <v/>
      </c>
      <c r="C1062" s="132" t="str">
        <f t="shared" si="1081"/>
        <v/>
      </c>
      <c r="D1062" s="132" t="str">
        <f t="shared" si="1081"/>
        <v/>
      </c>
      <c r="E1062" s="132"/>
      <c r="F1062" s="132"/>
      <c r="G1062" s="132"/>
      <c r="H1062" s="132"/>
      <c r="I1062" s="132"/>
      <c r="J1062" s="134">
        <f t="shared" ref="J1062:AA1062" si="1102">IF(AND($C1062="nie",$D1062="prace rozwojowe",LataProjekcji&lt;=Koniec_PR,Modul_badawczo_rozwojowy=tak),ROUND(J446,0),0)</f>
        <v>0</v>
      </c>
      <c r="K1062" s="134">
        <f t="shared" si="1102"/>
        <v>0</v>
      </c>
      <c r="L1062" s="134">
        <f t="shared" si="1102"/>
        <v>0</v>
      </c>
      <c r="M1062" s="134">
        <f t="shared" si="1102"/>
        <v>0</v>
      </c>
      <c r="N1062" s="134">
        <f t="shared" si="1102"/>
        <v>0</v>
      </c>
      <c r="O1062" s="134">
        <f t="shared" si="1102"/>
        <v>0</v>
      </c>
      <c r="P1062" s="134">
        <f t="shared" si="1102"/>
        <v>0</v>
      </c>
      <c r="Q1062" s="134">
        <f t="shared" si="1102"/>
        <v>0</v>
      </c>
      <c r="R1062" s="134">
        <f t="shared" si="1102"/>
        <v>0</v>
      </c>
      <c r="S1062" s="134">
        <f t="shared" si="1102"/>
        <v>0</v>
      </c>
      <c r="T1062" s="134">
        <f t="shared" si="1102"/>
        <v>0</v>
      </c>
      <c r="U1062" s="134">
        <f t="shared" si="1102"/>
        <v>0</v>
      </c>
      <c r="V1062" s="134">
        <f t="shared" si="1102"/>
        <v>0</v>
      </c>
      <c r="W1062" s="134">
        <f t="shared" si="1102"/>
        <v>0</v>
      </c>
      <c r="X1062" s="134">
        <f t="shared" si="1102"/>
        <v>0</v>
      </c>
      <c r="Y1062" s="134">
        <f t="shared" si="1102"/>
        <v>0</v>
      </c>
      <c r="Z1062" s="134">
        <f t="shared" si="1102"/>
        <v>0</v>
      </c>
      <c r="AA1062" s="134">
        <f t="shared" si="1102"/>
        <v>0</v>
      </c>
      <c r="AB1062" s="134">
        <f t="shared" ref="AB1062:AE1062" si="1103">IF(AND($C1062="nie",$D1062="prace rozwojowe",LataProjekcji&lt;=Koniec_PR,Modul_badawczo_rozwojowy=tak),ROUND(AB446,0),0)</f>
        <v>0</v>
      </c>
      <c r="AC1062" s="134">
        <f t="shared" si="1103"/>
        <v>0</v>
      </c>
      <c r="AD1062" s="134">
        <f t="shared" si="1103"/>
        <v>0</v>
      </c>
      <c r="AE1062" s="134">
        <f t="shared" si="1103"/>
        <v>0</v>
      </c>
    </row>
    <row r="1063" spans="2:31" hidden="1">
      <c r="B1063" s="132" t="str">
        <f t="shared" si="1081"/>
        <v/>
      </c>
      <c r="C1063" s="132" t="str">
        <f t="shared" si="1081"/>
        <v/>
      </c>
      <c r="D1063" s="132" t="str">
        <f t="shared" si="1081"/>
        <v/>
      </c>
      <c r="E1063" s="132"/>
      <c r="F1063" s="132"/>
      <c r="G1063" s="132"/>
      <c r="H1063" s="132"/>
      <c r="I1063" s="132"/>
      <c r="J1063" s="134">
        <f t="shared" ref="J1063:AA1063" si="1104">IF(AND($C1063="nie",$D1063="prace rozwojowe",LataProjekcji&lt;=Koniec_PR,Modul_badawczo_rozwojowy=tak),ROUND(J447,0),0)</f>
        <v>0</v>
      </c>
      <c r="K1063" s="134">
        <f t="shared" si="1104"/>
        <v>0</v>
      </c>
      <c r="L1063" s="134">
        <f t="shared" si="1104"/>
        <v>0</v>
      </c>
      <c r="M1063" s="134">
        <f t="shared" si="1104"/>
        <v>0</v>
      </c>
      <c r="N1063" s="134">
        <f t="shared" si="1104"/>
        <v>0</v>
      </c>
      <c r="O1063" s="134">
        <f t="shared" si="1104"/>
        <v>0</v>
      </c>
      <c r="P1063" s="134">
        <f t="shared" si="1104"/>
        <v>0</v>
      </c>
      <c r="Q1063" s="134">
        <f t="shared" si="1104"/>
        <v>0</v>
      </c>
      <c r="R1063" s="134">
        <f t="shared" si="1104"/>
        <v>0</v>
      </c>
      <c r="S1063" s="134">
        <f t="shared" si="1104"/>
        <v>0</v>
      </c>
      <c r="T1063" s="134">
        <f t="shared" si="1104"/>
        <v>0</v>
      </c>
      <c r="U1063" s="134">
        <f t="shared" si="1104"/>
        <v>0</v>
      </c>
      <c r="V1063" s="134">
        <f t="shared" si="1104"/>
        <v>0</v>
      </c>
      <c r="W1063" s="134">
        <f t="shared" si="1104"/>
        <v>0</v>
      </c>
      <c r="X1063" s="134">
        <f t="shared" si="1104"/>
        <v>0</v>
      </c>
      <c r="Y1063" s="134">
        <f t="shared" si="1104"/>
        <v>0</v>
      </c>
      <c r="Z1063" s="134">
        <f t="shared" si="1104"/>
        <v>0</v>
      </c>
      <c r="AA1063" s="134">
        <f t="shared" si="1104"/>
        <v>0</v>
      </c>
      <c r="AB1063" s="134">
        <f t="shared" ref="AB1063:AE1063" si="1105">IF(AND($C1063="nie",$D1063="prace rozwojowe",LataProjekcji&lt;=Koniec_PR,Modul_badawczo_rozwojowy=tak),ROUND(AB447,0),0)</f>
        <v>0</v>
      </c>
      <c r="AC1063" s="134">
        <f t="shared" si="1105"/>
        <v>0</v>
      </c>
      <c r="AD1063" s="134">
        <f t="shared" si="1105"/>
        <v>0</v>
      </c>
      <c r="AE1063" s="134">
        <f t="shared" si="1105"/>
        <v>0</v>
      </c>
    </row>
    <row r="1064" spans="2:31" hidden="1">
      <c r="B1064" s="132" t="str">
        <f t="shared" si="1081"/>
        <v/>
      </c>
      <c r="C1064" s="132" t="str">
        <f t="shared" si="1081"/>
        <v/>
      </c>
      <c r="D1064" s="132" t="str">
        <f t="shared" si="1081"/>
        <v/>
      </c>
      <c r="E1064" s="132"/>
      <c r="F1064" s="132"/>
      <c r="G1064" s="132"/>
      <c r="H1064" s="132"/>
      <c r="I1064" s="132"/>
      <c r="J1064" s="134">
        <f t="shared" ref="J1064:AA1064" si="1106">IF(AND($C1064="nie",$D1064="prace rozwojowe",LataProjekcji&lt;=Koniec_PR,Modul_badawczo_rozwojowy=tak),ROUND(J448,0),0)</f>
        <v>0</v>
      </c>
      <c r="K1064" s="134">
        <f t="shared" si="1106"/>
        <v>0</v>
      </c>
      <c r="L1064" s="134">
        <f t="shared" si="1106"/>
        <v>0</v>
      </c>
      <c r="M1064" s="134">
        <f t="shared" si="1106"/>
        <v>0</v>
      </c>
      <c r="N1064" s="134">
        <f t="shared" si="1106"/>
        <v>0</v>
      </c>
      <c r="O1064" s="134">
        <f t="shared" si="1106"/>
        <v>0</v>
      </c>
      <c r="P1064" s="134">
        <f t="shared" si="1106"/>
        <v>0</v>
      </c>
      <c r="Q1064" s="134">
        <f t="shared" si="1106"/>
        <v>0</v>
      </c>
      <c r="R1064" s="134">
        <f t="shared" si="1106"/>
        <v>0</v>
      </c>
      <c r="S1064" s="134">
        <f t="shared" si="1106"/>
        <v>0</v>
      </c>
      <c r="T1064" s="134">
        <f t="shared" si="1106"/>
        <v>0</v>
      </c>
      <c r="U1064" s="134">
        <f t="shared" si="1106"/>
        <v>0</v>
      </c>
      <c r="V1064" s="134">
        <f t="shared" si="1106"/>
        <v>0</v>
      </c>
      <c r="W1064" s="134">
        <f t="shared" si="1106"/>
        <v>0</v>
      </c>
      <c r="X1064" s="134">
        <f t="shared" si="1106"/>
        <v>0</v>
      </c>
      <c r="Y1064" s="134">
        <f t="shared" si="1106"/>
        <v>0</v>
      </c>
      <c r="Z1064" s="134">
        <f t="shared" si="1106"/>
        <v>0</v>
      </c>
      <c r="AA1064" s="134">
        <f t="shared" si="1106"/>
        <v>0</v>
      </c>
      <c r="AB1064" s="134">
        <f t="shared" ref="AB1064:AE1064" si="1107">IF(AND($C1064="nie",$D1064="prace rozwojowe",LataProjekcji&lt;=Koniec_PR,Modul_badawczo_rozwojowy=tak),ROUND(AB448,0),0)</f>
        <v>0</v>
      </c>
      <c r="AC1064" s="134">
        <f t="shared" si="1107"/>
        <v>0</v>
      </c>
      <c r="AD1064" s="134">
        <f t="shared" si="1107"/>
        <v>0</v>
      </c>
      <c r="AE1064" s="134">
        <f t="shared" si="1107"/>
        <v>0</v>
      </c>
    </row>
    <row r="1065" spans="2:31" hidden="1">
      <c r="B1065" s="132" t="str">
        <f t="shared" si="1081"/>
        <v/>
      </c>
      <c r="C1065" s="132" t="str">
        <f t="shared" si="1081"/>
        <v/>
      </c>
      <c r="D1065" s="132" t="str">
        <f t="shared" si="1081"/>
        <v/>
      </c>
      <c r="E1065" s="132"/>
      <c r="F1065" s="132"/>
      <c r="G1065" s="132"/>
      <c r="H1065" s="132"/>
      <c r="I1065" s="132"/>
      <c r="J1065" s="134">
        <f t="shared" ref="J1065:AA1065" si="1108">IF(AND($C1065="nie",$D1065="prace rozwojowe",LataProjekcji&lt;=Koniec_PR,Modul_badawczo_rozwojowy=tak),ROUND(J449,0),0)</f>
        <v>0</v>
      </c>
      <c r="K1065" s="134">
        <f t="shared" si="1108"/>
        <v>0</v>
      </c>
      <c r="L1065" s="134">
        <f t="shared" si="1108"/>
        <v>0</v>
      </c>
      <c r="M1065" s="134">
        <f t="shared" si="1108"/>
        <v>0</v>
      </c>
      <c r="N1065" s="134">
        <f t="shared" si="1108"/>
        <v>0</v>
      </c>
      <c r="O1065" s="134">
        <f t="shared" si="1108"/>
        <v>0</v>
      </c>
      <c r="P1065" s="134">
        <f t="shared" si="1108"/>
        <v>0</v>
      </c>
      <c r="Q1065" s="134">
        <f t="shared" si="1108"/>
        <v>0</v>
      </c>
      <c r="R1065" s="134">
        <f t="shared" si="1108"/>
        <v>0</v>
      </c>
      <c r="S1065" s="134">
        <f t="shared" si="1108"/>
        <v>0</v>
      </c>
      <c r="T1065" s="134">
        <f t="shared" si="1108"/>
        <v>0</v>
      </c>
      <c r="U1065" s="134">
        <f t="shared" si="1108"/>
        <v>0</v>
      </c>
      <c r="V1065" s="134">
        <f t="shared" si="1108"/>
        <v>0</v>
      </c>
      <c r="W1065" s="134">
        <f t="shared" si="1108"/>
        <v>0</v>
      </c>
      <c r="X1065" s="134">
        <f t="shared" si="1108"/>
        <v>0</v>
      </c>
      <c r="Y1065" s="134">
        <f t="shared" si="1108"/>
        <v>0</v>
      </c>
      <c r="Z1065" s="134">
        <f t="shared" si="1108"/>
        <v>0</v>
      </c>
      <c r="AA1065" s="134">
        <f t="shared" si="1108"/>
        <v>0</v>
      </c>
      <c r="AB1065" s="134">
        <f t="shared" ref="AB1065:AE1065" si="1109">IF(AND($C1065="nie",$D1065="prace rozwojowe",LataProjekcji&lt;=Koniec_PR,Modul_badawczo_rozwojowy=tak),ROUND(AB449,0),0)</f>
        <v>0</v>
      </c>
      <c r="AC1065" s="134">
        <f t="shared" si="1109"/>
        <v>0</v>
      </c>
      <c r="AD1065" s="134">
        <f t="shared" si="1109"/>
        <v>0</v>
      </c>
      <c r="AE1065" s="134">
        <f t="shared" si="1109"/>
        <v>0</v>
      </c>
    </row>
    <row r="1066" spans="2:31" hidden="1">
      <c r="B1066" s="132" t="str">
        <f t="shared" si="1081"/>
        <v/>
      </c>
      <c r="C1066" s="132" t="str">
        <f t="shared" si="1081"/>
        <v/>
      </c>
      <c r="D1066" s="132" t="str">
        <f t="shared" si="1081"/>
        <v/>
      </c>
      <c r="E1066" s="132"/>
      <c r="F1066" s="132"/>
      <c r="G1066" s="132"/>
      <c r="H1066" s="132"/>
      <c r="I1066" s="132"/>
      <c r="J1066" s="134">
        <f t="shared" ref="J1066:AA1066" si="1110">IF(AND($C1066="nie",$D1066="prace rozwojowe",LataProjekcji&lt;=Koniec_PR,Modul_badawczo_rozwojowy=tak),ROUND(J450,0),0)</f>
        <v>0</v>
      </c>
      <c r="K1066" s="134">
        <f t="shared" si="1110"/>
        <v>0</v>
      </c>
      <c r="L1066" s="134">
        <f t="shared" si="1110"/>
        <v>0</v>
      </c>
      <c r="M1066" s="134">
        <f t="shared" si="1110"/>
        <v>0</v>
      </c>
      <c r="N1066" s="134">
        <f t="shared" si="1110"/>
        <v>0</v>
      </c>
      <c r="O1066" s="134">
        <f t="shared" si="1110"/>
        <v>0</v>
      </c>
      <c r="P1066" s="134">
        <f t="shared" si="1110"/>
        <v>0</v>
      </c>
      <c r="Q1066" s="134">
        <f t="shared" si="1110"/>
        <v>0</v>
      </c>
      <c r="R1066" s="134">
        <f t="shared" si="1110"/>
        <v>0</v>
      </c>
      <c r="S1066" s="134">
        <f t="shared" si="1110"/>
        <v>0</v>
      </c>
      <c r="T1066" s="134">
        <f t="shared" si="1110"/>
        <v>0</v>
      </c>
      <c r="U1066" s="134">
        <f t="shared" si="1110"/>
        <v>0</v>
      </c>
      <c r="V1066" s="134">
        <f t="shared" si="1110"/>
        <v>0</v>
      </c>
      <c r="W1066" s="134">
        <f t="shared" si="1110"/>
        <v>0</v>
      </c>
      <c r="X1066" s="134">
        <f t="shared" si="1110"/>
        <v>0</v>
      </c>
      <c r="Y1066" s="134">
        <f t="shared" si="1110"/>
        <v>0</v>
      </c>
      <c r="Z1066" s="134">
        <f t="shared" si="1110"/>
        <v>0</v>
      </c>
      <c r="AA1066" s="134">
        <f t="shared" si="1110"/>
        <v>0</v>
      </c>
      <c r="AB1066" s="134">
        <f t="shared" ref="AB1066:AE1066" si="1111">IF(AND($C1066="nie",$D1066="prace rozwojowe",LataProjekcji&lt;=Koniec_PR,Modul_badawczo_rozwojowy=tak),ROUND(AB450,0),0)</f>
        <v>0</v>
      </c>
      <c r="AC1066" s="134">
        <f t="shared" si="1111"/>
        <v>0</v>
      </c>
      <c r="AD1066" s="134">
        <f t="shared" si="1111"/>
        <v>0</v>
      </c>
      <c r="AE1066" s="134">
        <f t="shared" si="1111"/>
        <v>0</v>
      </c>
    </row>
    <row r="1067" spans="2:31" hidden="1">
      <c r="B1067" s="132" t="str">
        <f t="shared" si="1081"/>
        <v/>
      </c>
      <c r="C1067" s="132" t="str">
        <f t="shared" si="1081"/>
        <v/>
      </c>
      <c r="D1067" s="132" t="str">
        <f t="shared" si="1081"/>
        <v/>
      </c>
      <c r="E1067" s="132"/>
      <c r="F1067" s="132"/>
      <c r="G1067" s="132"/>
      <c r="H1067" s="132"/>
      <c r="I1067" s="132"/>
      <c r="J1067" s="134">
        <f t="shared" ref="J1067:AA1067" si="1112">IF(AND($C1067="nie",$D1067="prace rozwojowe",LataProjekcji&lt;=Koniec_PR,Modul_badawczo_rozwojowy=tak),ROUND(J451,0),0)</f>
        <v>0</v>
      </c>
      <c r="K1067" s="134">
        <f t="shared" si="1112"/>
        <v>0</v>
      </c>
      <c r="L1067" s="134">
        <f t="shared" si="1112"/>
        <v>0</v>
      </c>
      <c r="M1067" s="134">
        <f t="shared" si="1112"/>
        <v>0</v>
      </c>
      <c r="N1067" s="134">
        <f t="shared" si="1112"/>
        <v>0</v>
      </c>
      <c r="O1067" s="134">
        <f t="shared" si="1112"/>
        <v>0</v>
      </c>
      <c r="P1067" s="134">
        <f t="shared" si="1112"/>
        <v>0</v>
      </c>
      <c r="Q1067" s="134">
        <f t="shared" si="1112"/>
        <v>0</v>
      </c>
      <c r="R1067" s="134">
        <f t="shared" si="1112"/>
        <v>0</v>
      </c>
      <c r="S1067" s="134">
        <f t="shared" si="1112"/>
        <v>0</v>
      </c>
      <c r="T1067" s="134">
        <f t="shared" si="1112"/>
        <v>0</v>
      </c>
      <c r="U1067" s="134">
        <f t="shared" si="1112"/>
        <v>0</v>
      </c>
      <c r="V1067" s="134">
        <f t="shared" si="1112"/>
        <v>0</v>
      </c>
      <c r="W1067" s="134">
        <f t="shared" si="1112"/>
        <v>0</v>
      </c>
      <c r="X1067" s="134">
        <f t="shared" si="1112"/>
        <v>0</v>
      </c>
      <c r="Y1067" s="134">
        <f t="shared" si="1112"/>
        <v>0</v>
      </c>
      <c r="Z1067" s="134">
        <f t="shared" si="1112"/>
        <v>0</v>
      </c>
      <c r="AA1067" s="134">
        <f t="shared" si="1112"/>
        <v>0</v>
      </c>
      <c r="AB1067" s="134">
        <f t="shared" ref="AB1067:AE1067" si="1113">IF(AND($C1067="nie",$D1067="prace rozwojowe",LataProjekcji&lt;=Koniec_PR,Modul_badawczo_rozwojowy=tak),ROUND(AB451,0),0)</f>
        <v>0</v>
      </c>
      <c r="AC1067" s="134">
        <f t="shared" si="1113"/>
        <v>0</v>
      </c>
      <c r="AD1067" s="134">
        <f t="shared" si="1113"/>
        <v>0</v>
      </c>
      <c r="AE1067" s="134">
        <f t="shared" si="1113"/>
        <v>0</v>
      </c>
    </row>
    <row r="1068" spans="2:31" hidden="1">
      <c r="B1068" s="132" t="str">
        <f t="shared" si="1081"/>
        <v/>
      </c>
      <c r="C1068" s="132" t="str">
        <f t="shared" si="1081"/>
        <v/>
      </c>
      <c r="D1068" s="132" t="str">
        <f t="shared" si="1081"/>
        <v/>
      </c>
      <c r="E1068" s="132"/>
      <c r="F1068" s="132"/>
      <c r="G1068" s="132"/>
      <c r="H1068" s="132"/>
      <c r="I1068" s="132"/>
      <c r="J1068" s="134">
        <f t="shared" ref="J1068:AA1068" si="1114">IF(AND($C1068="nie",$D1068="prace rozwojowe",LataProjekcji&lt;=Koniec_PR,Modul_badawczo_rozwojowy=tak),ROUND(J452,0),0)</f>
        <v>0</v>
      </c>
      <c r="K1068" s="134">
        <f t="shared" si="1114"/>
        <v>0</v>
      </c>
      <c r="L1068" s="134">
        <f t="shared" si="1114"/>
        <v>0</v>
      </c>
      <c r="M1068" s="134">
        <f t="shared" si="1114"/>
        <v>0</v>
      </c>
      <c r="N1068" s="134">
        <f t="shared" si="1114"/>
        <v>0</v>
      </c>
      <c r="O1068" s="134">
        <f t="shared" si="1114"/>
        <v>0</v>
      </c>
      <c r="P1068" s="134">
        <f t="shared" si="1114"/>
        <v>0</v>
      </c>
      <c r="Q1068" s="134">
        <f t="shared" si="1114"/>
        <v>0</v>
      </c>
      <c r="R1068" s="134">
        <f t="shared" si="1114"/>
        <v>0</v>
      </c>
      <c r="S1068" s="134">
        <f t="shared" si="1114"/>
        <v>0</v>
      </c>
      <c r="T1068" s="134">
        <f t="shared" si="1114"/>
        <v>0</v>
      </c>
      <c r="U1068" s="134">
        <f t="shared" si="1114"/>
        <v>0</v>
      </c>
      <c r="V1068" s="134">
        <f t="shared" si="1114"/>
        <v>0</v>
      </c>
      <c r="W1068" s="134">
        <f t="shared" si="1114"/>
        <v>0</v>
      </c>
      <c r="X1068" s="134">
        <f t="shared" si="1114"/>
        <v>0</v>
      </c>
      <c r="Y1068" s="134">
        <f t="shared" si="1114"/>
        <v>0</v>
      </c>
      <c r="Z1068" s="134">
        <f t="shared" si="1114"/>
        <v>0</v>
      </c>
      <c r="AA1068" s="134">
        <f t="shared" si="1114"/>
        <v>0</v>
      </c>
      <c r="AB1068" s="134">
        <f t="shared" ref="AB1068:AE1068" si="1115">IF(AND($C1068="nie",$D1068="prace rozwojowe",LataProjekcji&lt;=Koniec_PR,Modul_badawczo_rozwojowy=tak),ROUND(AB452,0),0)</f>
        <v>0</v>
      </c>
      <c r="AC1068" s="134">
        <f t="shared" si="1115"/>
        <v>0</v>
      </c>
      <c r="AD1068" s="134">
        <f t="shared" si="1115"/>
        <v>0</v>
      </c>
      <c r="AE1068" s="134">
        <f t="shared" si="1115"/>
        <v>0</v>
      </c>
    </row>
    <row r="1069" spans="2:31" hidden="1">
      <c r="B1069" s="132" t="str">
        <f t="shared" si="1081"/>
        <v/>
      </c>
      <c r="C1069" s="132" t="str">
        <f t="shared" si="1081"/>
        <v/>
      </c>
      <c r="D1069" s="132" t="str">
        <f t="shared" si="1081"/>
        <v/>
      </c>
      <c r="E1069" s="132"/>
      <c r="F1069" s="132"/>
      <c r="G1069" s="132"/>
      <c r="H1069" s="132"/>
      <c r="I1069" s="132"/>
      <c r="J1069" s="134">
        <f t="shared" ref="J1069:AA1069" si="1116">IF(AND($C1069="nie",$D1069="prace rozwojowe",LataProjekcji&lt;=Koniec_PR,Modul_badawczo_rozwojowy=tak),ROUND(J453,0),0)</f>
        <v>0</v>
      </c>
      <c r="K1069" s="134">
        <f t="shared" si="1116"/>
        <v>0</v>
      </c>
      <c r="L1069" s="134">
        <f t="shared" si="1116"/>
        <v>0</v>
      </c>
      <c r="M1069" s="134">
        <f t="shared" si="1116"/>
        <v>0</v>
      </c>
      <c r="N1069" s="134">
        <f t="shared" si="1116"/>
        <v>0</v>
      </c>
      <c r="O1069" s="134">
        <f t="shared" si="1116"/>
        <v>0</v>
      </c>
      <c r="P1069" s="134">
        <f t="shared" si="1116"/>
        <v>0</v>
      </c>
      <c r="Q1069" s="134">
        <f t="shared" si="1116"/>
        <v>0</v>
      </c>
      <c r="R1069" s="134">
        <f t="shared" si="1116"/>
        <v>0</v>
      </c>
      <c r="S1069" s="134">
        <f t="shared" si="1116"/>
        <v>0</v>
      </c>
      <c r="T1069" s="134">
        <f t="shared" si="1116"/>
        <v>0</v>
      </c>
      <c r="U1069" s="134">
        <f t="shared" si="1116"/>
        <v>0</v>
      </c>
      <c r="V1069" s="134">
        <f t="shared" si="1116"/>
        <v>0</v>
      </c>
      <c r="W1069" s="134">
        <f t="shared" si="1116"/>
        <v>0</v>
      </c>
      <c r="X1069" s="134">
        <f t="shared" si="1116"/>
        <v>0</v>
      </c>
      <c r="Y1069" s="134">
        <f t="shared" si="1116"/>
        <v>0</v>
      </c>
      <c r="Z1069" s="134">
        <f t="shared" si="1116"/>
        <v>0</v>
      </c>
      <c r="AA1069" s="134">
        <f t="shared" si="1116"/>
        <v>0</v>
      </c>
      <c r="AB1069" s="134">
        <f t="shared" ref="AB1069:AE1069" si="1117">IF(AND($C1069="nie",$D1069="prace rozwojowe",LataProjekcji&lt;=Koniec_PR,Modul_badawczo_rozwojowy=tak),ROUND(AB453,0),0)</f>
        <v>0</v>
      </c>
      <c r="AC1069" s="134">
        <f t="shared" si="1117"/>
        <v>0</v>
      </c>
      <c r="AD1069" s="134">
        <f t="shared" si="1117"/>
        <v>0</v>
      </c>
      <c r="AE1069" s="134">
        <f t="shared" si="1117"/>
        <v>0</v>
      </c>
    </row>
    <row r="1070" spans="2:31" hidden="1">
      <c r="B1070" s="132" t="str">
        <f t="shared" si="1081"/>
        <v/>
      </c>
      <c r="C1070" s="132" t="str">
        <f t="shared" si="1081"/>
        <v/>
      </c>
      <c r="D1070" s="132" t="str">
        <f t="shared" si="1081"/>
        <v/>
      </c>
      <c r="E1070" s="132"/>
      <c r="F1070" s="132"/>
      <c r="G1070" s="132"/>
      <c r="H1070" s="132"/>
      <c r="I1070" s="132"/>
      <c r="J1070" s="134">
        <f t="shared" ref="J1070:AA1070" si="1118">IF(AND($C1070="nie",$D1070="prace rozwojowe",LataProjekcji&lt;=Koniec_PR,Modul_badawczo_rozwojowy=tak),ROUND(J454,0),0)</f>
        <v>0</v>
      </c>
      <c r="K1070" s="134">
        <f t="shared" si="1118"/>
        <v>0</v>
      </c>
      <c r="L1070" s="134">
        <f t="shared" si="1118"/>
        <v>0</v>
      </c>
      <c r="M1070" s="134">
        <f t="shared" si="1118"/>
        <v>0</v>
      </c>
      <c r="N1070" s="134">
        <f t="shared" si="1118"/>
        <v>0</v>
      </c>
      <c r="O1070" s="134">
        <f t="shared" si="1118"/>
        <v>0</v>
      </c>
      <c r="P1070" s="134">
        <f t="shared" si="1118"/>
        <v>0</v>
      </c>
      <c r="Q1070" s="134">
        <f t="shared" si="1118"/>
        <v>0</v>
      </c>
      <c r="R1070" s="134">
        <f t="shared" si="1118"/>
        <v>0</v>
      </c>
      <c r="S1070" s="134">
        <f t="shared" si="1118"/>
        <v>0</v>
      </c>
      <c r="T1070" s="134">
        <f t="shared" si="1118"/>
        <v>0</v>
      </c>
      <c r="U1070" s="134">
        <f t="shared" si="1118"/>
        <v>0</v>
      </c>
      <c r="V1070" s="134">
        <f t="shared" si="1118"/>
        <v>0</v>
      </c>
      <c r="W1070" s="134">
        <f t="shared" si="1118"/>
        <v>0</v>
      </c>
      <c r="X1070" s="134">
        <f t="shared" si="1118"/>
        <v>0</v>
      </c>
      <c r="Y1070" s="134">
        <f t="shared" si="1118"/>
        <v>0</v>
      </c>
      <c r="Z1070" s="134">
        <f t="shared" si="1118"/>
        <v>0</v>
      </c>
      <c r="AA1070" s="134">
        <f t="shared" si="1118"/>
        <v>0</v>
      </c>
      <c r="AB1070" s="134">
        <f t="shared" ref="AB1070:AE1070" si="1119">IF(AND($C1070="nie",$D1070="prace rozwojowe",LataProjekcji&lt;=Koniec_PR,Modul_badawczo_rozwojowy=tak),ROUND(AB454,0),0)</f>
        <v>0</v>
      </c>
      <c r="AC1070" s="134">
        <f t="shared" si="1119"/>
        <v>0</v>
      </c>
      <c r="AD1070" s="134">
        <f t="shared" si="1119"/>
        <v>0</v>
      </c>
      <c r="AE1070" s="134">
        <f t="shared" si="1119"/>
        <v>0</v>
      </c>
    </row>
    <row r="1071" spans="2:31" hidden="1">
      <c r="B1071" s="132" t="str">
        <f t="shared" si="1081"/>
        <v/>
      </c>
      <c r="C1071" s="132" t="str">
        <f t="shared" si="1081"/>
        <v/>
      </c>
      <c r="D1071" s="132" t="str">
        <f t="shared" si="1081"/>
        <v/>
      </c>
      <c r="E1071" s="132"/>
      <c r="F1071" s="132"/>
      <c r="G1071" s="132"/>
      <c r="H1071" s="132"/>
      <c r="I1071" s="132"/>
      <c r="J1071" s="134">
        <f t="shared" ref="J1071:AA1071" si="1120">IF(AND($C1071="nie",$D1071="prace rozwojowe",LataProjekcji&lt;=Koniec_PR,Modul_badawczo_rozwojowy=tak),ROUND(J455,0),0)</f>
        <v>0</v>
      </c>
      <c r="K1071" s="134">
        <f t="shared" si="1120"/>
        <v>0</v>
      </c>
      <c r="L1071" s="134">
        <f t="shared" si="1120"/>
        <v>0</v>
      </c>
      <c r="M1071" s="134">
        <f t="shared" si="1120"/>
        <v>0</v>
      </c>
      <c r="N1071" s="134">
        <f t="shared" si="1120"/>
        <v>0</v>
      </c>
      <c r="O1071" s="134">
        <f t="shared" si="1120"/>
        <v>0</v>
      </c>
      <c r="P1071" s="134">
        <f t="shared" si="1120"/>
        <v>0</v>
      </c>
      <c r="Q1071" s="134">
        <f t="shared" si="1120"/>
        <v>0</v>
      </c>
      <c r="R1071" s="134">
        <f t="shared" si="1120"/>
        <v>0</v>
      </c>
      <c r="S1071" s="134">
        <f t="shared" si="1120"/>
        <v>0</v>
      </c>
      <c r="T1071" s="134">
        <f t="shared" si="1120"/>
        <v>0</v>
      </c>
      <c r="U1071" s="134">
        <f t="shared" si="1120"/>
        <v>0</v>
      </c>
      <c r="V1071" s="134">
        <f t="shared" si="1120"/>
        <v>0</v>
      </c>
      <c r="W1071" s="134">
        <f t="shared" si="1120"/>
        <v>0</v>
      </c>
      <c r="X1071" s="134">
        <f t="shared" si="1120"/>
        <v>0</v>
      </c>
      <c r="Y1071" s="134">
        <f t="shared" si="1120"/>
        <v>0</v>
      </c>
      <c r="Z1071" s="134">
        <f t="shared" si="1120"/>
        <v>0</v>
      </c>
      <c r="AA1071" s="134">
        <f t="shared" si="1120"/>
        <v>0</v>
      </c>
      <c r="AB1071" s="134">
        <f t="shared" ref="AB1071:AE1071" si="1121">IF(AND($C1071="nie",$D1071="prace rozwojowe",LataProjekcji&lt;=Koniec_PR,Modul_badawczo_rozwojowy=tak),ROUND(AB455,0),0)</f>
        <v>0</v>
      </c>
      <c r="AC1071" s="134">
        <f t="shared" si="1121"/>
        <v>0</v>
      </c>
      <c r="AD1071" s="134">
        <f t="shared" si="1121"/>
        <v>0</v>
      </c>
      <c r="AE1071" s="134">
        <f t="shared" si="1121"/>
        <v>0</v>
      </c>
    </row>
    <row r="1072" spans="2:31" hidden="1">
      <c r="B1072" s="132" t="str">
        <f t="shared" ref="B1072:D1091" si="1122">IF(ISBLANK(B1027),"",B1027)</f>
        <v/>
      </c>
      <c r="C1072" s="132" t="str">
        <f t="shared" si="1122"/>
        <v/>
      </c>
      <c r="D1072" s="132" t="str">
        <f t="shared" si="1122"/>
        <v/>
      </c>
      <c r="E1072" s="132"/>
      <c r="F1072" s="132"/>
      <c r="G1072" s="132"/>
      <c r="H1072" s="132"/>
      <c r="I1072" s="132"/>
      <c r="J1072" s="134">
        <f t="shared" ref="J1072:AA1072" si="1123">IF(AND($C1072="nie",$D1072="prace rozwojowe",LataProjekcji&lt;=Koniec_PR,Modul_badawczo_rozwojowy=tak),ROUND(J456,0),0)</f>
        <v>0</v>
      </c>
      <c r="K1072" s="134">
        <f t="shared" si="1123"/>
        <v>0</v>
      </c>
      <c r="L1072" s="134">
        <f t="shared" si="1123"/>
        <v>0</v>
      </c>
      <c r="M1072" s="134">
        <f t="shared" si="1123"/>
        <v>0</v>
      </c>
      <c r="N1072" s="134">
        <f t="shared" si="1123"/>
        <v>0</v>
      </c>
      <c r="O1072" s="134">
        <f t="shared" si="1123"/>
        <v>0</v>
      </c>
      <c r="P1072" s="134">
        <f t="shared" si="1123"/>
        <v>0</v>
      </c>
      <c r="Q1072" s="134">
        <f t="shared" si="1123"/>
        <v>0</v>
      </c>
      <c r="R1072" s="134">
        <f t="shared" si="1123"/>
        <v>0</v>
      </c>
      <c r="S1072" s="134">
        <f t="shared" si="1123"/>
        <v>0</v>
      </c>
      <c r="T1072" s="134">
        <f t="shared" si="1123"/>
        <v>0</v>
      </c>
      <c r="U1072" s="134">
        <f t="shared" si="1123"/>
        <v>0</v>
      </c>
      <c r="V1072" s="134">
        <f t="shared" si="1123"/>
        <v>0</v>
      </c>
      <c r="W1072" s="134">
        <f t="shared" si="1123"/>
        <v>0</v>
      </c>
      <c r="X1072" s="134">
        <f t="shared" si="1123"/>
        <v>0</v>
      </c>
      <c r="Y1072" s="134">
        <f t="shared" si="1123"/>
        <v>0</v>
      </c>
      <c r="Z1072" s="134">
        <f t="shared" si="1123"/>
        <v>0</v>
      </c>
      <c r="AA1072" s="134">
        <f t="shared" si="1123"/>
        <v>0</v>
      </c>
      <c r="AB1072" s="134">
        <f t="shared" ref="AB1072:AE1072" si="1124">IF(AND($C1072="nie",$D1072="prace rozwojowe",LataProjekcji&lt;=Koniec_PR,Modul_badawczo_rozwojowy=tak),ROUND(AB456,0),0)</f>
        <v>0</v>
      </c>
      <c r="AC1072" s="134">
        <f t="shared" si="1124"/>
        <v>0</v>
      </c>
      <c r="AD1072" s="134">
        <f t="shared" si="1124"/>
        <v>0</v>
      </c>
      <c r="AE1072" s="134">
        <f t="shared" si="1124"/>
        <v>0</v>
      </c>
    </row>
    <row r="1073" spans="2:31" hidden="1">
      <c r="B1073" s="132" t="str">
        <f t="shared" si="1122"/>
        <v/>
      </c>
      <c r="C1073" s="132" t="str">
        <f t="shared" si="1122"/>
        <v/>
      </c>
      <c r="D1073" s="132" t="str">
        <f t="shared" si="1122"/>
        <v/>
      </c>
      <c r="E1073" s="132"/>
      <c r="F1073" s="132"/>
      <c r="G1073" s="132"/>
      <c r="H1073" s="132"/>
      <c r="I1073" s="132"/>
      <c r="J1073" s="134">
        <f t="shared" ref="J1073:AA1073" si="1125">IF(AND($C1073="nie",$D1073="prace rozwojowe",LataProjekcji&lt;=Koniec_PR,Modul_badawczo_rozwojowy=tak),ROUND(J457,0),0)</f>
        <v>0</v>
      </c>
      <c r="K1073" s="134">
        <f t="shared" si="1125"/>
        <v>0</v>
      </c>
      <c r="L1073" s="134">
        <f t="shared" si="1125"/>
        <v>0</v>
      </c>
      <c r="M1073" s="134">
        <f t="shared" si="1125"/>
        <v>0</v>
      </c>
      <c r="N1073" s="134">
        <f t="shared" si="1125"/>
        <v>0</v>
      </c>
      <c r="O1073" s="134">
        <f t="shared" si="1125"/>
        <v>0</v>
      </c>
      <c r="P1073" s="134">
        <f t="shared" si="1125"/>
        <v>0</v>
      </c>
      <c r="Q1073" s="134">
        <f t="shared" si="1125"/>
        <v>0</v>
      </c>
      <c r="R1073" s="134">
        <f t="shared" si="1125"/>
        <v>0</v>
      </c>
      <c r="S1073" s="134">
        <f t="shared" si="1125"/>
        <v>0</v>
      </c>
      <c r="T1073" s="134">
        <f t="shared" si="1125"/>
        <v>0</v>
      </c>
      <c r="U1073" s="134">
        <f t="shared" si="1125"/>
        <v>0</v>
      </c>
      <c r="V1073" s="134">
        <f t="shared" si="1125"/>
        <v>0</v>
      </c>
      <c r="W1073" s="134">
        <f t="shared" si="1125"/>
        <v>0</v>
      </c>
      <c r="X1073" s="134">
        <f t="shared" si="1125"/>
        <v>0</v>
      </c>
      <c r="Y1073" s="134">
        <f t="shared" si="1125"/>
        <v>0</v>
      </c>
      <c r="Z1073" s="134">
        <f t="shared" si="1125"/>
        <v>0</v>
      </c>
      <c r="AA1073" s="134">
        <f t="shared" si="1125"/>
        <v>0</v>
      </c>
      <c r="AB1073" s="134">
        <f t="shared" ref="AB1073:AE1073" si="1126">IF(AND($C1073="nie",$D1073="prace rozwojowe",LataProjekcji&lt;=Koniec_PR,Modul_badawczo_rozwojowy=tak),ROUND(AB457,0),0)</f>
        <v>0</v>
      </c>
      <c r="AC1073" s="134">
        <f t="shared" si="1126"/>
        <v>0</v>
      </c>
      <c r="AD1073" s="134">
        <f t="shared" si="1126"/>
        <v>0</v>
      </c>
      <c r="AE1073" s="134">
        <f t="shared" si="1126"/>
        <v>0</v>
      </c>
    </row>
    <row r="1074" spans="2:31" hidden="1">
      <c r="B1074" s="132" t="str">
        <f t="shared" si="1122"/>
        <v/>
      </c>
      <c r="C1074" s="132" t="str">
        <f t="shared" si="1122"/>
        <v/>
      </c>
      <c r="D1074" s="132" t="str">
        <f t="shared" si="1122"/>
        <v/>
      </c>
      <c r="E1074" s="132"/>
      <c r="F1074" s="132"/>
      <c r="G1074" s="132"/>
      <c r="H1074" s="132"/>
      <c r="I1074" s="132"/>
      <c r="J1074" s="134">
        <f t="shared" ref="J1074:AA1074" si="1127">IF(AND($C1074="nie",$D1074="prace rozwojowe",LataProjekcji&lt;=Koniec_PR,Modul_badawczo_rozwojowy=tak),ROUND(J458,0),0)</f>
        <v>0</v>
      </c>
      <c r="K1074" s="134">
        <f t="shared" si="1127"/>
        <v>0</v>
      </c>
      <c r="L1074" s="134">
        <f t="shared" si="1127"/>
        <v>0</v>
      </c>
      <c r="M1074" s="134">
        <f t="shared" si="1127"/>
        <v>0</v>
      </c>
      <c r="N1074" s="134">
        <f t="shared" si="1127"/>
        <v>0</v>
      </c>
      <c r="O1074" s="134">
        <f t="shared" si="1127"/>
        <v>0</v>
      </c>
      <c r="P1074" s="134">
        <f t="shared" si="1127"/>
        <v>0</v>
      </c>
      <c r="Q1074" s="134">
        <f t="shared" si="1127"/>
        <v>0</v>
      </c>
      <c r="R1074" s="134">
        <f t="shared" si="1127"/>
        <v>0</v>
      </c>
      <c r="S1074" s="134">
        <f t="shared" si="1127"/>
        <v>0</v>
      </c>
      <c r="T1074" s="134">
        <f t="shared" si="1127"/>
        <v>0</v>
      </c>
      <c r="U1074" s="134">
        <f t="shared" si="1127"/>
        <v>0</v>
      </c>
      <c r="V1074" s="134">
        <f t="shared" si="1127"/>
        <v>0</v>
      </c>
      <c r="W1074" s="134">
        <f t="shared" si="1127"/>
        <v>0</v>
      </c>
      <c r="X1074" s="134">
        <f t="shared" si="1127"/>
        <v>0</v>
      </c>
      <c r="Y1074" s="134">
        <f t="shared" si="1127"/>
        <v>0</v>
      </c>
      <c r="Z1074" s="134">
        <f t="shared" si="1127"/>
        <v>0</v>
      </c>
      <c r="AA1074" s="134">
        <f t="shared" si="1127"/>
        <v>0</v>
      </c>
      <c r="AB1074" s="134">
        <f t="shared" ref="AB1074:AE1074" si="1128">IF(AND($C1074="nie",$D1074="prace rozwojowe",LataProjekcji&lt;=Koniec_PR,Modul_badawczo_rozwojowy=tak),ROUND(AB458,0),0)</f>
        <v>0</v>
      </c>
      <c r="AC1074" s="134">
        <f t="shared" si="1128"/>
        <v>0</v>
      </c>
      <c r="AD1074" s="134">
        <f t="shared" si="1128"/>
        <v>0</v>
      </c>
      <c r="AE1074" s="134">
        <f t="shared" si="1128"/>
        <v>0</v>
      </c>
    </row>
    <row r="1075" spans="2:31" hidden="1">
      <c r="B1075" s="132" t="str">
        <f t="shared" si="1122"/>
        <v/>
      </c>
      <c r="C1075" s="132" t="str">
        <f t="shared" si="1122"/>
        <v/>
      </c>
      <c r="D1075" s="132" t="str">
        <f t="shared" si="1122"/>
        <v/>
      </c>
      <c r="E1075" s="132"/>
      <c r="F1075" s="132"/>
      <c r="G1075" s="132"/>
      <c r="H1075" s="132"/>
      <c r="I1075" s="132"/>
      <c r="J1075" s="134">
        <f t="shared" ref="J1075:AA1075" si="1129">IF(AND($C1075="nie",$D1075="prace rozwojowe",LataProjekcji&lt;=Koniec_PR,Modul_badawczo_rozwojowy=tak),ROUND(J459,0),0)</f>
        <v>0</v>
      </c>
      <c r="K1075" s="134">
        <f t="shared" si="1129"/>
        <v>0</v>
      </c>
      <c r="L1075" s="134">
        <f t="shared" si="1129"/>
        <v>0</v>
      </c>
      <c r="M1075" s="134">
        <f t="shared" si="1129"/>
        <v>0</v>
      </c>
      <c r="N1075" s="134">
        <f t="shared" si="1129"/>
        <v>0</v>
      </c>
      <c r="O1075" s="134">
        <f t="shared" si="1129"/>
        <v>0</v>
      </c>
      <c r="P1075" s="134">
        <f t="shared" si="1129"/>
        <v>0</v>
      </c>
      <c r="Q1075" s="134">
        <f t="shared" si="1129"/>
        <v>0</v>
      </c>
      <c r="R1075" s="134">
        <f t="shared" si="1129"/>
        <v>0</v>
      </c>
      <c r="S1075" s="134">
        <f t="shared" si="1129"/>
        <v>0</v>
      </c>
      <c r="T1075" s="134">
        <f t="shared" si="1129"/>
        <v>0</v>
      </c>
      <c r="U1075" s="134">
        <f t="shared" si="1129"/>
        <v>0</v>
      </c>
      <c r="V1075" s="134">
        <f t="shared" si="1129"/>
        <v>0</v>
      </c>
      <c r="W1075" s="134">
        <f t="shared" si="1129"/>
        <v>0</v>
      </c>
      <c r="X1075" s="134">
        <f t="shared" si="1129"/>
        <v>0</v>
      </c>
      <c r="Y1075" s="134">
        <f t="shared" si="1129"/>
        <v>0</v>
      </c>
      <c r="Z1075" s="134">
        <f t="shared" si="1129"/>
        <v>0</v>
      </c>
      <c r="AA1075" s="134">
        <f t="shared" si="1129"/>
        <v>0</v>
      </c>
      <c r="AB1075" s="134">
        <f t="shared" ref="AB1075:AE1075" si="1130">IF(AND($C1075="nie",$D1075="prace rozwojowe",LataProjekcji&lt;=Koniec_PR,Modul_badawczo_rozwojowy=tak),ROUND(AB459,0),0)</f>
        <v>0</v>
      </c>
      <c r="AC1075" s="134">
        <f t="shared" si="1130"/>
        <v>0</v>
      </c>
      <c r="AD1075" s="134">
        <f t="shared" si="1130"/>
        <v>0</v>
      </c>
      <c r="AE1075" s="134">
        <f t="shared" si="1130"/>
        <v>0</v>
      </c>
    </row>
    <row r="1076" spans="2:31" hidden="1">
      <c r="B1076" s="132" t="str">
        <f t="shared" si="1122"/>
        <v/>
      </c>
      <c r="C1076" s="132" t="str">
        <f t="shared" si="1122"/>
        <v/>
      </c>
      <c r="D1076" s="132" t="str">
        <f t="shared" si="1122"/>
        <v/>
      </c>
      <c r="E1076" s="132"/>
      <c r="F1076" s="132"/>
      <c r="G1076" s="132"/>
      <c r="H1076" s="132"/>
      <c r="I1076" s="132"/>
      <c r="J1076" s="134">
        <f t="shared" ref="J1076:AA1076" si="1131">IF(AND($C1076="nie",$D1076="prace rozwojowe",LataProjekcji&lt;=Koniec_PR,Modul_badawczo_rozwojowy=tak),ROUND(J460,0),0)</f>
        <v>0</v>
      </c>
      <c r="K1076" s="134">
        <f t="shared" si="1131"/>
        <v>0</v>
      </c>
      <c r="L1076" s="134">
        <f t="shared" si="1131"/>
        <v>0</v>
      </c>
      <c r="M1076" s="134">
        <f t="shared" si="1131"/>
        <v>0</v>
      </c>
      <c r="N1076" s="134">
        <f t="shared" si="1131"/>
        <v>0</v>
      </c>
      <c r="O1076" s="134">
        <f t="shared" si="1131"/>
        <v>0</v>
      </c>
      <c r="P1076" s="134">
        <f t="shared" si="1131"/>
        <v>0</v>
      </c>
      <c r="Q1076" s="134">
        <f t="shared" si="1131"/>
        <v>0</v>
      </c>
      <c r="R1076" s="134">
        <f t="shared" si="1131"/>
        <v>0</v>
      </c>
      <c r="S1076" s="134">
        <f t="shared" si="1131"/>
        <v>0</v>
      </c>
      <c r="T1076" s="134">
        <f t="shared" si="1131"/>
        <v>0</v>
      </c>
      <c r="U1076" s="134">
        <f t="shared" si="1131"/>
        <v>0</v>
      </c>
      <c r="V1076" s="134">
        <f t="shared" si="1131"/>
        <v>0</v>
      </c>
      <c r="W1076" s="134">
        <f t="shared" si="1131"/>
        <v>0</v>
      </c>
      <c r="X1076" s="134">
        <f t="shared" si="1131"/>
        <v>0</v>
      </c>
      <c r="Y1076" s="134">
        <f t="shared" si="1131"/>
        <v>0</v>
      </c>
      <c r="Z1076" s="134">
        <f t="shared" si="1131"/>
        <v>0</v>
      </c>
      <c r="AA1076" s="134">
        <f t="shared" si="1131"/>
        <v>0</v>
      </c>
      <c r="AB1076" s="134">
        <f t="shared" ref="AB1076:AE1076" si="1132">IF(AND($C1076="nie",$D1076="prace rozwojowe",LataProjekcji&lt;=Koniec_PR,Modul_badawczo_rozwojowy=tak),ROUND(AB460,0),0)</f>
        <v>0</v>
      </c>
      <c r="AC1076" s="134">
        <f t="shared" si="1132"/>
        <v>0</v>
      </c>
      <c r="AD1076" s="134">
        <f t="shared" si="1132"/>
        <v>0</v>
      </c>
      <c r="AE1076" s="134">
        <f t="shared" si="1132"/>
        <v>0</v>
      </c>
    </row>
    <row r="1077" spans="2:31" hidden="1">
      <c r="B1077" s="132" t="str">
        <f t="shared" si="1122"/>
        <v/>
      </c>
      <c r="C1077" s="132" t="str">
        <f t="shared" si="1122"/>
        <v/>
      </c>
      <c r="D1077" s="132" t="str">
        <f t="shared" si="1122"/>
        <v/>
      </c>
      <c r="E1077" s="132"/>
      <c r="F1077" s="132"/>
      <c r="G1077" s="132"/>
      <c r="H1077" s="132"/>
      <c r="I1077" s="132"/>
      <c r="J1077" s="134">
        <f t="shared" ref="J1077:AA1077" si="1133">IF(AND($C1077="nie",$D1077="prace rozwojowe",LataProjekcji&lt;=Koniec_PR,Modul_badawczo_rozwojowy=tak),ROUND(J461,0),0)</f>
        <v>0</v>
      </c>
      <c r="K1077" s="134">
        <f t="shared" si="1133"/>
        <v>0</v>
      </c>
      <c r="L1077" s="134">
        <f t="shared" si="1133"/>
        <v>0</v>
      </c>
      <c r="M1077" s="134">
        <f t="shared" si="1133"/>
        <v>0</v>
      </c>
      <c r="N1077" s="134">
        <f t="shared" si="1133"/>
        <v>0</v>
      </c>
      <c r="O1077" s="134">
        <f t="shared" si="1133"/>
        <v>0</v>
      </c>
      <c r="P1077" s="134">
        <f t="shared" si="1133"/>
        <v>0</v>
      </c>
      <c r="Q1077" s="134">
        <f t="shared" si="1133"/>
        <v>0</v>
      </c>
      <c r="R1077" s="134">
        <f t="shared" si="1133"/>
        <v>0</v>
      </c>
      <c r="S1077" s="134">
        <f t="shared" si="1133"/>
        <v>0</v>
      </c>
      <c r="T1077" s="134">
        <f t="shared" si="1133"/>
        <v>0</v>
      </c>
      <c r="U1077" s="134">
        <f t="shared" si="1133"/>
        <v>0</v>
      </c>
      <c r="V1077" s="134">
        <f t="shared" si="1133"/>
        <v>0</v>
      </c>
      <c r="W1077" s="134">
        <f t="shared" si="1133"/>
        <v>0</v>
      </c>
      <c r="X1077" s="134">
        <f t="shared" si="1133"/>
        <v>0</v>
      </c>
      <c r="Y1077" s="134">
        <f t="shared" si="1133"/>
        <v>0</v>
      </c>
      <c r="Z1077" s="134">
        <f t="shared" si="1133"/>
        <v>0</v>
      </c>
      <c r="AA1077" s="134">
        <f t="shared" si="1133"/>
        <v>0</v>
      </c>
      <c r="AB1077" s="134">
        <f t="shared" ref="AB1077:AE1077" si="1134">IF(AND($C1077="nie",$D1077="prace rozwojowe",LataProjekcji&lt;=Koniec_PR,Modul_badawczo_rozwojowy=tak),ROUND(AB461,0),0)</f>
        <v>0</v>
      </c>
      <c r="AC1077" s="134">
        <f t="shared" si="1134"/>
        <v>0</v>
      </c>
      <c r="AD1077" s="134">
        <f t="shared" si="1134"/>
        <v>0</v>
      </c>
      <c r="AE1077" s="134">
        <f t="shared" si="1134"/>
        <v>0</v>
      </c>
    </row>
    <row r="1078" spans="2:31" hidden="1">
      <c r="B1078" s="132" t="str">
        <f t="shared" si="1122"/>
        <v/>
      </c>
      <c r="C1078" s="132" t="str">
        <f t="shared" si="1122"/>
        <v/>
      </c>
      <c r="D1078" s="132" t="str">
        <f t="shared" si="1122"/>
        <v/>
      </c>
      <c r="E1078" s="132"/>
      <c r="F1078" s="132"/>
      <c r="G1078" s="132"/>
      <c r="H1078" s="132"/>
      <c r="I1078" s="132"/>
      <c r="J1078" s="134">
        <f t="shared" ref="J1078:AA1078" si="1135">IF(AND($C1078="nie",$D1078="prace rozwojowe",LataProjekcji&lt;=Koniec_PR,Modul_badawczo_rozwojowy=tak),ROUND(J462,0),0)</f>
        <v>0</v>
      </c>
      <c r="K1078" s="134">
        <f t="shared" si="1135"/>
        <v>0</v>
      </c>
      <c r="L1078" s="134">
        <f t="shared" si="1135"/>
        <v>0</v>
      </c>
      <c r="M1078" s="134">
        <f t="shared" si="1135"/>
        <v>0</v>
      </c>
      <c r="N1078" s="134">
        <f t="shared" si="1135"/>
        <v>0</v>
      </c>
      <c r="O1078" s="134">
        <f t="shared" si="1135"/>
        <v>0</v>
      </c>
      <c r="P1078" s="134">
        <f t="shared" si="1135"/>
        <v>0</v>
      </c>
      <c r="Q1078" s="134">
        <f t="shared" si="1135"/>
        <v>0</v>
      </c>
      <c r="R1078" s="134">
        <f t="shared" si="1135"/>
        <v>0</v>
      </c>
      <c r="S1078" s="134">
        <f t="shared" si="1135"/>
        <v>0</v>
      </c>
      <c r="T1078" s="134">
        <f t="shared" si="1135"/>
        <v>0</v>
      </c>
      <c r="U1078" s="134">
        <f t="shared" si="1135"/>
        <v>0</v>
      </c>
      <c r="V1078" s="134">
        <f t="shared" si="1135"/>
        <v>0</v>
      </c>
      <c r="W1078" s="134">
        <f t="shared" si="1135"/>
        <v>0</v>
      </c>
      <c r="X1078" s="134">
        <f t="shared" si="1135"/>
        <v>0</v>
      </c>
      <c r="Y1078" s="134">
        <f t="shared" si="1135"/>
        <v>0</v>
      </c>
      <c r="Z1078" s="134">
        <f t="shared" si="1135"/>
        <v>0</v>
      </c>
      <c r="AA1078" s="134">
        <f t="shared" si="1135"/>
        <v>0</v>
      </c>
      <c r="AB1078" s="134">
        <f t="shared" ref="AB1078:AE1078" si="1136">IF(AND($C1078="nie",$D1078="prace rozwojowe",LataProjekcji&lt;=Koniec_PR,Modul_badawczo_rozwojowy=tak),ROUND(AB462,0),0)</f>
        <v>0</v>
      </c>
      <c r="AC1078" s="134">
        <f t="shared" si="1136"/>
        <v>0</v>
      </c>
      <c r="AD1078" s="134">
        <f t="shared" si="1136"/>
        <v>0</v>
      </c>
      <c r="AE1078" s="134">
        <f t="shared" si="1136"/>
        <v>0</v>
      </c>
    </row>
    <row r="1079" spans="2:31" hidden="1">
      <c r="B1079" s="132" t="str">
        <f t="shared" si="1122"/>
        <v/>
      </c>
      <c r="C1079" s="132" t="str">
        <f t="shared" si="1122"/>
        <v/>
      </c>
      <c r="D1079" s="132" t="str">
        <f t="shared" si="1122"/>
        <v/>
      </c>
      <c r="E1079" s="132"/>
      <c r="F1079" s="132"/>
      <c r="G1079" s="132"/>
      <c r="H1079" s="132"/>
      <c r="I1079" s="132"/>
      <c r="J1079" s="134">
        <f t="shared" ref="J1079:AA1079" si="1137">IF(AND($C1079="nie",$D1079="prace rozwojowe",LataProjekcji&lt;=Koniec_PR,Modul_badawczo_rozwojowy=tak),ROUND(J463,0),0)</f>
        <v>0</v>
      </c>
      <c r="K1079" s="134">
        <f t="shared" si="1137"/>
        <v>0</v>
      </c>
      <c r="L1079" s="134">
        <f t="shared" si="1137"/>
        <v>0</v>
      </c>
      <c r="M1079" s="134">
        <f t="shared" si="1137"/>
        <v>0</v>
      </c>
      <c r="N1079" s="134">
        <f t="shared" si="1137"/>
        <v>0</v>
      </c>
      <c r="O1079" s="134">
        <f t="shared" si="1137"/>
        <v>0</v>
      </c>
      <c r="P1079" s="134">
        <f t="shared" si="1137"/>
        <v>0</v>
      </c>
      <c r="Q1079" s="134">
        <f t="shared" si="1137"/>
        <v>0</v>
      </c>
      <c r="R1079" s="134">
        <f t="shared" si="1137"/>
        <v>0</v>
      </c>
      <c r="S1079" s="134">
        <f t="shared" si="1137"/>
        <v>0</v>
      </c>
      <c r="T1079" s="134">
        <f t="shared" si="1137"/>
        <v>0</v>
      </c>
      <c r="U1079" s="134">
        <f t="shared" si="1137"/>
        <v>0</v>
      </c>
      <c r="V1079" s="134">
        <f t="shared" si="1137"/>
        <v>0</v>
      </c>
      <c r="W1079" s="134">
        <f t="shared" si="1137"/>
        <v>0</v>
      </c>
      <c r="X1079" s="134">
        <f t="shared" si="1137"/>
        <v>0</v>
      </c>
      <c r="Y1079" s="134">
        <f t="shared" si="1137"/>
        <v>0</v>
      </c>
      <c r="Z1079" s="134">
        <f t="shared" si="1137"/>
        <v>0</v>
      </c>
      <c r="AA1079" s="134">
        <f t="shared" si="1137"/>
        <v>0</v>
      </c>
      <c r="AB1079" s="134">
        <f t="shared" ref="AB1079:AE1079" si="1138">IF(AND($C1079="nie",$D1079="prace rozwojowe",LataProjekcji&lt;=Koniec_PR,Modul_badawczo_rozwojowy=tak),ROUND(AB463,0),0)</f>
        <v>0</v>
      </c>
      <c r="AC1079" s="134">
        <f t="shared" si="1138"/>
        <v>0</v>
      </c>
      <c r="AD1079" s="134">
        <f t="shared" si="1138"/>
        <v>0</v>
      </c>
      <c r="AE1079" s="134">
        <f t="shared" si="1138"/>
        <v>0</v>
      </c>
    </row>
    <row r="1080" spans="2:31" hidden="1">
      <c r="B1080" s="132" t="str">
        <f t="shared" si="1122"/>
        <v/>
      </c>
      <c r="C1080" s="132" t="str">
        <f t="shared" si="1122"/>
        <v/>
      </c>
      <c r="D1080" s="132" t="str">
        <f t="shared" si="1122"/>
        <v/>
      </c>
      <c r="E1080" s="132"/>
      <c r="F1080" s="132"/>
      <c r="G1080" s="132"/>
      <c r="H1080" s="132"/>
      <c r="I1080" s="132"/>
      <c r="J1080" s="134">
        <f t="shared" ref="J1080:AA1080" si="1139">IF(AND($C1080="nie",$D1080="prace rozwojowe",LataProjekcji&lt;=Koniec_PR,Modul_badawczo_rozwojowy=tak),ROUND(J464,0),0)</f>
        <v>0</v>
      </c>
      <c r="K1080" s="134">
        <f t="shared" si="1139"/>
        <v>0</v>
      </c>
      <c r="L1080" s="134">
        <f t="shared" si="1139"/>
        <v>0</v>
      </c>
      <c r="M1080" s="134">
        <f t="shared" si="1139"/>
        <v>0</v>
      </c>
      <c r="N1080" s="134">
        <f t="shared" si="1139"/>
        <v>0</v>
      </c>
      <c r="O1080" s="134">
        <f t="shared" si="1139"/>
        <v>0</v>
      </c>
      <c r="P1080" s="134">
        <f t="shared" si="1139"/>
        <v>0</v>
      </c>
      <c r="Q1080" s="134">
        <f t="shared" si="1139"/>
        <v>0</v>
      </c>
      <c r="R1080" s="134">
        <f t="shared" si="1139"/>
        <v>0</v>
      </c>
      <c r="S1080" s="134">
        <f t="shared" si="1139"/>
        <v>0</v>
      </c>
      <c r="T1080" s="134">
        <f t="shared" si="1139"/>
        <v>0</v>
      </c>
      <c r="U1080" s="134">
        <f t="shared" si="1139"/>
        <v>0</v>
      </c>
      <c r="V1080" s="134">
        <f t="shared" si="1139"/>
        <v>0</v>
      </c>
      <c r="W1080" s="134">
        <f t="shared" si="1139"/>
        <v>0</v>
      </c>
      <c r="X1080" s="134">
        <f t="shared" si="1139"/>
        <v>0</v>
      </c>
      <c r="Y1080" s="134">
        <f t="shared" si="1139"/>
        <v>0</v>
      </c>
      <c r="Z1080" s="134">
        <f t="shared" si="1139"/>
        <v>0</v>
      </c>
      <c r="AA1080" s="134">
        <f t="shared" si="1139"/>
        <v>0</v>
      </c>
      <c r="AB1080" s="134">
        <f t="shared" ref="AB1080:AE1080" si="1140">IF(AND($C1080="nie",$D1080="prace rozwojowe",LataProjekcji&lt;=Koniec_PR,Modul_badawczo_rozwojowy=tak),ROUND(AB464,0),0)</f>
        <v>0</v>
      </c>
      <c r="AC1080" s="134">
        <f t="shared" si="1140"/>
        <v>0</v>
      </c>
      <c r="AD1080" s="134">
        <f t="shared" si="1140"/>
        <v>0</v>
      </c>
      <c r="AE1080" s="134">
        <f t="shared" si="1140"/>
        <v>0</v>
      </c>
    </row>
    <row r="1081" spans="2:31" hidden="1">
      <c r="B1081" s="132" t="str">
        <f t="shared" si="1122"/>
        <v/>
      </c>
      <c r="C1081" s="132" t="str">
        <f t="shared" si="1122"/>
        <v/>
      </c>
      <c r="D1081" s="132" t="str">
        <f t="shared" si="1122"/>
        <v/>
      </c>
      <c r="E1081" s="132"/>
      <c r="F1081" s="132"/>
      <c r="G1081" s="132"/>
      <c r="H1081" s="132"/>
      <c r="I1081" s="132"/>
      <c r="J1081" s="134">
        <f t="shared" ref="J1081:AA1081" si="1141">IF(AND($C1081="nie",$D1081="prace rozwojowe",LataProjekcji&lt;=Koniec_PR,Modul_badawczo_rozwojowy=tak),ROUND(J465,0),0)</f>
        <v>0</v>
      </c>
      <c r="K1081" s="134">
        <f t="shared" si="1141"/>
        <v>0</v>
      </c>
      <c r="L1081" s="134">
        <f t="shared" si="1141"/>
        <v>0</v>
      </c>
      <c r="M1081" s="134">
        <f t="shared" si="1141"/>
        <v>0</v>
      </c>
      <c r="N1081" s="134">
        <f t="shared" si="1141"/>
        <v>0</v>
      </c>
      <c r="O1081" s="134">
        <f t="shared" si="1141"/>
        <v>0</v>
      </c>
      <c r="P1081" s="134">
        <f t="shared" si="1141"/>
        <v>0</v>
      </c>
      <c r="Q1081" s="134">
        <f t="shared" si="1141"/>
        <v>0</v>
      </c>
      <c r="R1081" s="134">
        <f t="shared" si="1141"/>
        <v>0</v>
      </c>
      <c r="S1081" s="134">
        <f t="shared" si="1141"/>
        <v>0</v>
      </c>
      <c r="T1081" s="134">
        <f t="shared" si="1141"/>
        <v>0</v>
      </c>
      <c r="U1081" s="134">
        <f t="shared" si="1141"/>
        <v>0</v>
      </c>
      <c r="V1081" s="134">
        <f t="shared" si="1141"/>
        <v>0</v>
      </c>
      <c r="W1081" s="134">
        <f t="shared" si="1141"/>
        <v>0</v>
      </c>
      <c r="X1081" s="134">
        <f t="shared" si="1141"/>
        <v>0</v>
      </c>
      <c r="Y1081" s="134">
        <f t="shared" si="1141"/>
        <v>0</v>
      </c>
      <c r="Z1081" s="134">
        <f t="shared" si="1141"/>
        <v>0</v>
      </c>
      <c r="AA1081" s="134">
        <f t="shared" si="1141"/>
        <v>0</v>
      </c>
      <c r="AB1081" s="134">
        <f t="shared" ref="AB1081:AE1081" si="1142">IF(AND($C1081="nie",$D1081="prace rozwojowe",LataProjekcji&lt;=Koniec_PR,Modul_badawczo_rozwojowy=tak),ROUND(AB465,0),0)</f>
        <v>0</v>
      </c>
      <c r="AC1081" s="134">
        <f t="shared" si="1142"/>
        <v>0</v>
      </c>
      <c r="AD1081" s="134">
        <f t="shared" si="1142"/>
        <v>0</v>
      </c>
      <c r="AE1081" s="134">
        <f t="shared" si="1142"/>
        <v>0</v>
      </c>
    </row>
    <row r="1082" spans="2:31" hidden="1">
      <c r="B1082" s="132" t="str">
        <f t="shared" si="1122"/>
        <v/>
      </c>
      <c r="C1082" s="132" t="str">
        <f t="shared" si="1122"/>
        <v/>
      </c>
      <c r="D1082" s="132" t="str">
        <f t="shared" si="1122"/>
        <v/>
      </c>
      <c r="E1082" s="132"/>
      <c r="F1082" s="132"/>
      <c r="G1082" s="132"/>
      <c r="H1082" s="132"/>
      <c r="I1082" s="132"/>
      <c r="J1082" s="134">
        <f t="shared" ref="J1082:AA1082" si="1143">IF(AND($C1082="nie",$D1082="prace rozwojowe",LataProjekcji&lt;=Koniec_PR,Modul_badawczo_rozwojowy=tak),ROUND(J466,0),0)</f>
        <v>0</v>
      </c>
      <c r="K1082" s="134">
        <f t="shared" si="1143"/>
        <v>0</v>
      </c>
      <c r="L1082" s="134">
        <f t="shared" si="1143"/>
        <v>0</v>
      </c>
      <c r="M1082" s="134">
        <f t="shared" si="1143"/>
        <v>0</v>
      </c>
      <c r="N1082" s="134">
        <f t="shared" si="1143"/>
        <v>0</v>
      </c>
      <c r="O1082" s="134">
        <f t="shared" si="1143"/>
        <v>0</v>
      </c>
      <c r="P1082" s="134">
        <f t="shared" si="1143"/>
        <v>0</v>
      </c>
      <c r="Q1082" s="134">
        <f t="shared" si="1143"/>
        <v>0</v>
      </c>
      <c r="R1082" s="134">
        <f t="shared" si="1143"/>
        <v>0</v>
      </c>
      <c r="S1082" s="134">
        <f t="shared" si="1143"/>
        <v>0</v>
      </c>
      <c r="T1082" s="134">
        <f t="shared" si="1143"/>
        <v>0</v>
      </c>
      <c r="U1082" s="134">
        <f t="shared" si="1143"/>
        <v>0</v>
      </c>
      <c r="V1082" s="134">
        <f t="shared" si="1143"/>
        <v>0</v>
      </c>
      <c r="W1082" s="134">
        <f t="shared" si="1143"/>
        <v>0</v>
      </c>
      <c r="X1082" s="134">
        <f t="shared" si="1143"/>
        <v>0</v>
      </c>
      <c r="Y1082" s="134">
        <f t="shared" si="1143"/>
        <v>0</v>
      </c>
      <c r="Z1082" s="134">
        <f t="shared" si="1143"/>
        <v>0</v>
      </c>
      <c r="AA1082" s="134">
        <f t="shared" si="1143"/>
        <v>0</v>
      </c>
      <c r="AB1082" s="134">
        <f t="shared" ref="AB1082:AE1082" si="1144">IF(AND($C1082="nie",$D1082="prace rozwojowe",LataProjekcji&lt;=Koniec_PR,Modul_badawczo_rozwojowy=tak),ROUND(AB466,0),0)</f>
        <v>0</v>
      </c>
      <c r="AC1082" s="134">
        <f t="shared" si="1144"/>
        <v>0</v>
      </c>
      <c r="AD1082" s="134">
        <f t="shared" si="1144"/>
        <v>0</v>
      </c>
      <c r="AE1082" s="134">
        <f t="shared" si="1144"/>
        <v>0</v>
      </c>
    </row>
    <row r="1083" spans="2:31" hidden="1">
      <c r="B1083" s="132" t="str">
        <f t="shared" si="1122"/>
        <v/>
      </c>
      <c r="C1083" s="132" t="str">
        <f t="shared" si="1122"/>
        <v/>
      </c>
      <c r="D1083" s="132" t="str">
        <f t="shared" si="1122"/>
        <v/>
      </c>
      <c r="E1083" s="132"/>
      <c r="F1083" s="132"/>
      <c r="G1083" s="132"/>
      <c r="H1083" s="132"/>
      <c r="I1083" s="132"/>
      <c r="J1083" s="134">
        <f t="shared" ref="J1083:AA1083" si="1145">IF(AND($C1083="nie",$D1083="prace rozwojowe",LataProjekcji&lt;=Koniec_PR,Modul_badawczo_rozwojowy=tak),ROUND(J467,0),0)</f>
        <v>0</v>
      </c>
      <c r="K1083" s="134">
        <f t="shared" si="1145"/>
        <v>0</v>
      </c>
      <c r="L1083" s="134">
        <f t="shared" si="1145"/>
        <v>0</v>
      </c>
      <c r="M1083" s="134">
        <f t="shared" si="1145"/>
        <v>0</v>
      </c>
      <c r="N1083" s="134">
        <f t="shared" si="1145"/>
        <v>0</v>
      </c>
      <c r="O1083" s="134">
        <f t="shared" si="1145"/>
        <v>0</v>
      </c>
      <c r="P1083" s="134">
        <f t="shared" si="1145"/>
        <v>0</v>
      </c>
      <c r="Q1083" s="134">
        <f t="shared" si="1145"/>
        <v>0</v>
      </c>
      <c r="R1083" s="134">
        <f t="shared" si="1145"/>
        <v>0</v>
      </c>
      <c r="S1083" s="134">
        <f t="shared" si="1145"/>
        <v>0</v>
      </c>
      <c r="T1083" s="134">
        <f t="shared" si="1145"/>
        <v>0</v>
      </c>
      <c r="U1083" s="134">
        <f t="shared" si="1145"/>
        <v>0</v>
      </c>
      <c r="V1083" s="134">
        <f t="shared" si="1145"/>
        <v>0</v>
      </c>
      <c r="W1083" s="134">
        <f t="shared" si="1145"/>
        <v>0</v>
      </c>
      <c r="X1083" s="134">
        <f t="shared" si="1145"/>
        <v>0</v>
      </c>
      <c r="Y1083" s="134">
        <f t="shared" si="1145"/>
        <v>0</v>
      </c>
      <c r="Z1083" s="134">
        <f t="shared" si="1145"/>
        <v>0</v>
      </c>
      <c r="AA1083" s="134">
        <f t="shared" si="1145"/>
        <v>0</v>
      </c>
      <c r="AB1083" s="134">
        <f t="shared" ref="AB1083:AE1083" si="1146">IF(AND($C1083="nie",$D1083="prace rozwojowe",LataProjekcji&lt;=Koniec_PR,Modul_badawczo_rozwojowy=tak),ROUND(AB467,0),0)</f>
        <v>0</v>
      </c>
      <c r="AC1083" s="134">
        <f t="shared" si="1146"/>
        <v>0</v>
      </c>
      <c r="AD1083" s="134">
        <f t="shared" si="1146"/>
        <v>0</v>
      </c>
      <c r="AE1083" s="134">
        <f t="shared" si="1146"/>
        <v>0</v>
      </c>
    </row>
    <row r="1084" spans="2:31" hidden="1">
      <c r="B1084" s="132" t="str">
        <f t="shared" si="1122"/>
        <v/>
      </c>
      <c r="C1084" s="132" t="str">
        <f t="shared" si="1122"/>
        <v/>
      </c>
      <c r="D1084" s="132" t="str">
        <f t="shared" si="1122"/>
        <v/>
      </c>
      <c r="E1084" s="132"/>
      <c r="F1084" s="132"/>
      <c r="G1084" s="132"/>
      <c r="H1084" s="132"/>
      <c r="I1084" s="132"/>
      <c r="J1084" s="134">
        <f t="shared" ref="J1084:AA1084" si="1147">IF(AND($C1084="nie",$D1084="prace rozwojowe",LataProjekcji&lt;=Koniec_PR,Modul_badawczo_rozwojowy=tak),ROUND(J468,0),0)</f>
        <v>0</v>
      </c>
      <c r="K1084" s="134">
        <f t="shared" si="1147"/>
        <v>0</v>
      </c>
      <c r="L1084" s="134">
        <f t="shared" si="1147"/>
        <v>0</v>
      </c>
      <c r="M1084" s="134">
        <f t="shared" si="1147"/>
        <v>0</v>
      </c>
      <c r="N1084" s="134">
        <f t="shared" si="1147"/>
        <v>0</v>
      </c>
      <c r="O1084" s="134">
        <f t="shared" si="1147"/>
        <v>0</v>
      </c>
      <c r="P1084" s="134">
        <f t="shared" si="1147"/>
        <v>0</v>
      </c>
      <c r="Q1084" s="134">
        <f t="shared" si="1147"/>
        <v>0</v>
      </c>
      <c r="R1084" s="134">
        <f t="shared" si="1147"/>
        <v>0</v>
      </c>
      <c r="S1084" s="134">
        <f t="shared" si="1147"/>
        <v>0</v>
      </c>
      <c r="T1084" s="134">
        <f t="shared" si="1147"/>
        <v>0</v>
      </c>
      <c r="U1084" s="134">
        <f t="shared" si="1147"/>
        <v>0</v>
      </c>
      <c r="V1084" s="134">
        <f t="shared" si="1147"/>
        <v>0</v>
      </c>
      <c r="W1084" s="134">
        <f t="shared" si="1147"/>
        <v>0</v>
      </c>
      <c r="X1084" s="134">
        <f t="shared" si="1147"/>
        <v>0</v>
      </c>
      <c r="Y1084" s="134">
        <f t="shared" si="1147"/>
        <v>0</v>
      </c>
      <c r="Z1084" s="134">
        <f t="shared" si="1147"/>
        <v>0</v>
      </c>
      <c r="AA1084" s="134">
        <f t="shared" si="1147"/>
        <v>0</v>
      </c>
      <c r="AB1084" s="134">
        <f t="shared" ref="AB1084:AE1084" si="1148">IF(AND($C1084="nie",$D1084="prace rozwojowe",LataProjekcji&lt;=Koniec_PR,Modul_badawczo_rozwojowy=tak),ROUND(AB468,0),0)</f>
        <v>0</v>
      </c>
      <c r="AC1084" s="134">
        <f t="shared" si="1148"/>
        <v>0</v>
      </c>
      <c r="AD1084" s="134">
        <f t="shared" si="1148"/>
        <v>0</v>
      </c>
      <c r="AE1084" s="134">
        <f t="shared" si="1148"/>
        <v>0</v>
      </c>
    </row>
    <row r="1085" spans="2:31" hidden="1">
      <c r="B1085" s="132" t="str">
        <f t="shared" si="1122"/>
        <v/>
      </c>
      <c r="C1085" s="132" t="str">
        <f t="shared" si="1122"/>
        <v/>
      </c>
      <c r="D1085" s="132" t="str">
        <f t="shared" si="1122"/>
        <v/>
      </c>
      <c r="E1085" s="132"/>
      <c r="F1085" s="132"/>
      <c r="G1085" s="132"/>
      <c r="H1085" s="132"/>
      <c r="I1085" s="132"/>
      <c r="J1085" s="134">
        <f t="shared" ref="J1085:AA1085" si="1149">IF(AND($C1085="nie",$D1085="prace rozwojowe",LataProjekcji&lt;=Koniec_PR,Modul_badawczo_rozwojowy=tak),ROUND(J469,0),0)</f>
        <v>0</v>
      </c>
      <c r="K1085" s="134">
        <f t="shared" si="1149"/>
        <v>0</v>
      </c>
      <c r="L1085" s="134">
        <f t="shared" si="1149"/>
        <v>0</v>
      </c>
      <c r="M1085" s="134">
        <f t="shared" si="1149"/>
        <v>0</v>
      </c>
      <c r="N1085" s="134">
        <f t="shared" si="1149"/>
        <v>0</v>
      </c>
      <c r="O1085" s="134">
        <f t="shared" si="1149"/>
        <v>0</v>
      </c>
      <c r="P1085" s="134">
        <f t="shared" si="1149"/>
        <v>0</v>
      </c>
      <c r="Q1085" s="134">
        <f t="shared" si="1149"/>
        <v>0</v>
      </c>
      <c r="R1085" s="134">
        <f t="shared" si="1149"/>
        <v>0</v>
      </c>
      <c r="S1085" s="134">
        <f t="shared" si="1149"/>
        <v>0</v>
      </c>
      <c r="T1085" s="134">
        <f t="shared" si="1149"/>
        <v>0</v>
      </c>
      <c r="U1085" s="134">
        <f t="shared" si="1149"/>
        <v>0</v>
      </c>
      <c r="V1085" s="134">
        <f t="shared" si="1149"/>
        <v>0</v>
      </c>
      <c r="W1085" s="134">
        <f t="shared" si="1149"/>
        <v>0</v>
      </c>
      <c r="X1085" s="134">
        <f t="shared" si="1149"/>
        <v>0</v>
      </c>
      <c r="Y1085" s="134">
        <f t="shared" si="1149"/>
        <v>0</v>
      </c>
      <c r="Z1085" s="134">
        <f t="shared" si="1149"/>
        <v>0</v>
      </c>
      <c r="AA1085" s="134">
        <f t="shared" si="1149"/>
        <v>0</v>
      </c>
      <c r="AB1085" s="134">
        <f t="shared" ref="AB1085:AE1085" si="1150">IF(AND($C1085="nie",$D1085="prace rozwojowe",LataProjekcji&lt;=Koniec_PR,Modul_badawczo_rozwojowy=tak),ROUND(AB469,0),0)</f>
        <v>0</v>
      </c>
      <c r="AC1085" s="134">
        <f t="shared" si="1150"/>
        <v>0</v>
      </c>
      <c r="AD1085" s="134">
        <f t="shared" si="1150"/>
        <v>0</v>
      </c>
      <c r="AE1085" s="134">
        <f t="shared" si="1150"/>
        <v>0</v>
      </c>
    </row>
    <row r="1086" spans="2:31" hidden="1">
      <c r="B1086" s="132" t="str">
        <f t="shared" si="1122"/>
        <v/>
      </c>
      <c r="C1086" s="132" t="str">
        <f t="shared" si="1122"/>
        <v/>
      </c>
      <c r="D1086" s="132" t="str">
        <f t="shared" si="1122"/>
        <v/>
      </c>
      <c r="E1086" s="132"/>
      <c r="F1086" s="132"/>
      <c r="G1086" s="132"/>
      <c r="H1086" s="132"/>
      <c r="I1086" s="132"/>
      <c r="J1086" s="134">
        <f t="shared" ref="J1086:AA1086" si="1151">IF(AND($C1086="nie",$D1086="prace rozwojowe",LataProjekcji&lt;=Koniec_PR,Modul_badawczo_rozwojowy=tak),ROUND(J470,0),0)</f>
        <v>0</v>
      </c>
      <c r="K1086" s="134">
        <f t="shared" si="1151"/>
        <v>0</v>
      </c>
      <c r="L1086" s="134">
        <f t="shared" si="1151"/>
        <v>0</v>
      </c>
      <c r="M1086" s="134">
        <f t="shared" si="1151"/>
        <v>0</v>
      </c>
      <c r="N1086" s="134">
        <f t="shared" si="1151"/>
        <v>0</v>
      </c>
      <c r="O1086" s="134">
        <f t="shared" si="1151"/>
        <v>0</v>
      </c>
      <c r="P1086" s="134">
        <f t="shared" si="1151"/>
        <v>0</v>
      </c>
      <c r="Q1086" s="134">
        <f t="shared" si="1151"/>
        <v>0</v>
      </c>
      <c r="R1086" s="134">
        <f t="shared" si="1151"/>
        <v>0</v>
      </c>
      <c r="S1086" s="134">
        <f t="shared" si="1151"/>
        <v>0</v>
      </c>
      <c r="T1086" s="134">
        <f t="shared" si="1151"/>
        <v>0</v>
      </c>
      <c r="U1086" s="134">
        <f t="shared" si="1151"/>
        <v>0</v>
      </c>
      <c r="V1086" s="134">
        <f t="shared" si="1151"/>
        <v>0</v>
      </c>
      <c r="W1086" s="134">
        <f t="shared" si="1151"/>
        <v>0</v>
      </c>
      <c r="X1086" s="134">
        <f t="shared" si="1151"/>
        <v>0</v>
      </c>
      <c r="Y1086" s="134">
        <f t="shared" si="1151"/>
        <v>0</v>
      </c>
      <c r="Z1086" s="134">
        <f t="shared" si="1151"/>
        <v>0</v>
      </c>
      <c r="AA1086" s="134">
        <f t="shared" si="1151"/>
        <v>0</v>
      </c>
      <c r="AB1086" s="134">
        <f t="shared" ref="AB1086:AE1086" si="1152">IF(AND($C1086="nie",$D1086="prace rozwojowe",LataProjekcji&lt;=Koniec_PR,Modul_badawczo_rozwojowy=tak),ROUND(AB470,0),0)</f>
        <v>0</v>
      </c>
      <c r="AC1086" s="134">
        <f t="shared" si="1152"/>
        <v>0</v>
      </c>
      <c r="AD1086" s="134">
        <f t="shared" si="1152"/>
        <v>0</v>
      </c>
      <c r="AE1086" s="134">
        <f t="shared" si="1152"/>
        <v>0</v>
      </c>
    </row>
    <row r="1087" spans="2:31" hidden="1">
      <c r="B1087" s="132" t="str">
        <f t="shared" si="1122"/>
        <v/>
      </c>
      <c r="C1087" s="132" t="str">
        <f t="shared" si="1122"/>
        <v/>
      </c>
      <c r="D1087" s="132" t="str">
        <f t="shared" si="1122"/>
        <v/>
      </c>
      <c r="E1087" s="132"/>
      <c r="F1087" s="132"/>
      <c r="G1087" s="132"/>
      <c r="H1087" s="132"/>
      <c r="I1087" s="132"/>
      <c r="J1087" s="134">
        <f t="shared" ref="J1087:AA1087" si="1153">IF(AND($C1087="nie",$D1087="prace rozwojowe",LataProjekcji&lt;=Koniec_PR,Modul_badawczo_rozwojowy=tak),ROUND(J471,0),0)</f>
        <v>0</v>
      </c>
      <c r="K1087" s="134">
        <f t="shared" si="1153"/>
        <v>0</v>
      </c>
      <c r="L1087" s="134">
        <f t="shared" si="1153"/>
        <v>0</v>
      </c>
      <c r="M1087" s="134">
        <f t="shared" si="1153"/>
        <v>0</v>
      </c>
      <c r="N1087" s="134">
        <f t="shared" si="1153"/>
        <v>0</v>
      </c>
      <c r="O1087" s="134">
        <f t="shared" si="1153"/>
        <v>0</v>
      </c>
      <c r="P1087" s="134">
        <f t="shared" si="1153"/>
        <v>0</v>
      </c>
      <c r="Q1087" s="134">
        <f t="shared" si="1153"/>
        <v>0</v>
      </c>
      <c r="R1087" s="134">
        <f t="shared" si="1153"/>
        <v>0</v>
      </c>
      <c r="S1087" s="134">
        <f t="shared" si="1153"/>
        <v>0</v>
      </c>
      <c r="T1087" s="134">
        <f t="shared" si="1153"/>
        <v>0</v>
      </c>
      <c r="U1087" s="134">
        <f t="shared" si="1153"/>
        <v>0</v>
      </c>
      <c r="V1087" s="134">
        <f t="shared" si="1153"/>
        <v>0</v>
      </c>
      <c r="W1087" s="134">
        <f t="shared" si="1153"/>
        <v>0</v>
      </c>
      <c r="X1087" s="134">
        <f t="shared" si="1153"/>
        <v>0</v>
      </c>
      <c r="Y1087" s="134">
        <f t="shared" si="1153"/>
        <v>0</v>
      </c>
      <c r="Z1087" s="134">
        <f t="shared" si="1153"/>
        <v>0</v>
      </c>
      <c r="AA1087" s="134">
        <f t="shared" si="1153"/>
        <v>0</v>
      </c>
      <c r="AB1087" s="134">
        <f t="shared" ref="AB1087:AE1087" si="1154">IF(AND($C1087="nie",$D1087="prace rozwojowe",LataProjekcji&lt;=Koniec_PR,Modul_badawczo_rozwojowy=tak),ROUND(AB471,0),0)</f>
        <v>0</v>
      </c>
      <c r="AC1087" s="134">
        <f t="shared" si="1154"/>
        <v>0</v>
      </c>
      <c r="AD1087" s="134">
        <f t="shared" si="1154"/>
        <v>0</v>
      </c>
      <c r="AE1087" s="134">
        <f t="shared" si="1154"/>
        <v>0</v>
      </c>
    </row>
    <row r="1088" spans="2:31" hidden="1">
      <c r="B1088" s="132" t="str">
        <f t="shared" si="1122"/>
        <v/>
      </c>
      <c r="C1088" s="132" t="str">
        <f t="shared" si="1122"/>
        <v/>
      </c>
      <c r="D1088" s="132" t="str">
        <f t="shared" si="1122"/>
        <v/>
      </c>
      <c r="E1088" s="132"/>
      <c r="F1088" s="132"/>
      <c r="G1088" s="132"/>
      <c r="H1088" s="132"/>
      <c r="I1088" s="132"/>
      <c r="J1088" s="134">
        <f t="shared" ref="J1088:AA1088" si="1155">IF(AND($C1088="nie",$D1088="prace rozwojowe",LataProjekcji&lt;=Koniec_PR,Modul_badawczo_rozwojowy=tak),ROUND(J472,0),0)</f>
        <v>0</v>
      </c>
      <c r="K1088" s="134">
        <f t="shared" si="1155"/>
        <v>0</v>
      </c>
      <c r="L1088" s="134">
        <f t="shared" si="1155"/>
        <v>0</v>
      </c>
      <c r="M1088" s="134">
        <f t="shared" si="1155"/>
        <v>0</v>
      </c>
      <c r="N1088" s="134">
        <f t="shared" si="1155"/>
        <v>0</v>
      </c>
      <c r="O1088" s="134">
        <f t="shared" si="1155"/>
        <v>0</v>
      </c>
      <c r="P1088" s="134">
        <f t="shared" si="1155"/>
        <v>0</v>
      </c>
      <c r="Q1088" s="134">
        <f t="shared" si="1155"/>
        <v>0</v>
      </c>
      <c r="R1088" s="134">
        <f t="shared" si="1155"/>
        <v>0</v>
      </c>
      <c r="S1088" s="134">
        <f t="shared" si="1155"/>
        <v>0</v>
      </c>
      <c r="T1088" s="134">
        <f t="shared" si="1155"/>
        <v>0</v>
      </c>
      <c r="U1088" s="134">
        <f t="shared" si="1155"/>
        <v>0</v>
      </c>
      <c r="V1088" s="134">
        <f t="shared" si="1155"/>
        <v>0</v>
      </c>
      <c r="W1088" s="134">
        <f t="shared" si="1155"/>
        <v>0</v>
      </c>
      <c r="X1088" s="134">
        <f t="shared" si="1155"/>
        <v>0</v>
      </c>
      <c r="Y1088" s="134">
        <f t="shared" si="1155"/>
        <v>0</v>
      </c>
      <c r="Z1088" s="134">
        <f t="shared" si="1155"/>
        <v>0</v>
      </c>
      <c r="AA1088" s="134">
        <f t="shared" si="1155"/>
        <v>0</v>
      </c>
      <c r="AB1088" s="134">
        <f t="shared" ref="AB1088:AE1088" si="1156">IF(AND($C1088="nie",$D1088="prace rozwojowe",LataProjekcji&lt;=Koniec_PR,Modul_badawczo_rozwojowy=tak),ROUND(AB472,0),0)</f>
        <v>0</v>
      </c>
      <c r="AC1088" s="134">
        <f t="shared" si="1156"/>
        <v>0</v>
      </c>
      <c r="AD1088" s="134">
        <f t="shared" si="1156"/>
        <v>0</v>
      </c>
      <c r="AE1088" s="134">
        <f t="shared" si="1156"/>
        <v>0</v>
      </c>
    </row>
    <row r="1089" spans="2:31" hidden="1">
      <c r="B1089" s="132" t="str">
        <f t="shared" si="1122"/>
        <v/>
      </c>
      <c r="C1089" s="132" t="str">
        <f t="shared" si="1122"/>
        <v/>
      </c>
      <c r="D1089" s="132" t="str">
        <f t="shared" si="1122"/>
        <v/>
      </c>
      <c r="E1089" s="132"/>
      <c r="F1089" s="132"/>
      <c r="G1089" s="132"/>
      <c r="H1089" s="132"/>
      <c r="I1089" s="132"/>
      <c r="J1089" s="134">
        <f t="shared" ref="J1089:AA1089" si="1157">IF(AND($C1089="nie",$D1089="prace rozwojowe",LataProjekcji&lt;=Koniec_PR,Modul_badawczo_rozwojowy=tak),ROUND(J473,0),0)</f>
        <v>0</v>
      </c>
      <c r="K1089" s="134">
        <f t="shared" si="1157"/>
        <v>0</v>
      </c>
      <c r="L1089" s="134">
        <f t="shared" si="1157"/>
        <v>0</v>
      </c>
      <c r="M1089" s="134">
        <f t="shared" si="1157"/>
        <v>0</v>
      </c>
      <c r="N1089" s="134">
        <f t="shared" si="1157"/>
        <v>0</v>
      </c>
      <c r="O1089" s="134">
        <f t="shared" si="1157"/>
        <v>0</v>
      </c>
      <c r="P1089" s="134">
        <f t="shared" si="1157"/>
        <v>0</v>
      </c>
      <c r="Q1089" s="134">
        <f t="shared" si="1157"/>
        <v>0</v>
      </c>
      <c r="R1089" s="134">
        <f t="shared" si="1157"/>
        <v>0</v>
      </c>
      <c r="S1089" s="134">
        <f t="shared" si="1157"/>
        <v>0</v>
      </c>
      <c r="T1089" s="134">
        <f t="shared" si="1157"/>
        <v>0</v>
      </c>
      <c r="U1089" s="134">
        <f t="shared" si="1157"/>
        <v>0</v>
      </c>
      <c r="V1089" s="134">
        <f t="shared" si="1157"/>
        <v>0</v>
      </c>
      <c r="W1089" s="134">
        <f t="shared" si="1157"/>
        <v>0</v>
      </c>
      <c r="X1089" s="134">
        <f t="shared" si="1157"/>
        <v>0</v>
      </c>
      <c r="Y1089" s="134">
        <f t="shared" si="1157"/>
        <v>0</v>
      </c>
      <c r="Z1089" s="134">
        <f t="shared" si="1157"/>
        <v>0</v>
      </c>
      <c r="AA1089" s="134">
        <f t="shared" si="1157"/>
        <v>0</v>
      </c>
      <c r="AB1089" s="134">
        <f t="shared" ref="AB1089:AE1089" si="1158">IF(AND($C1089="nie",$D1089="prace rozwojowe",LataProjekcji&lt;=Koniec_PR,Modul_badawczo_rozwojowy=tak),ROUND(AB473,0),0)</f>
        <v>0</v>
      </c>
      <c r="AC1089" s="134">
        <f t="shared" si="1158"/>
        <v>0</v>
      </c>
      <c r="AD1089" s="134">
        <f t="shared" si="1158"/>
        <v>0</v>
      </c>
      <c r="AE1089" s="134">
        <f t="shared" si="1158"/>
        <v>0</v>
      </c>
    </row>
    <row r="1090" spans="2:31" hidden="1">
      <c r="B1090" s="132" t="str">
        <f t="shared" si="1122"/>
        <v/>
      </c>
      <c r="C1090" s="132" t="str">
        <f t="shared" si="1122"/>
        <v/>
      </c>
      <c r="D1090" s="132" t="str">
        <f t="shared" si="1122"/>
        <v/>
      </c>
      <c r="E1090" s="132"/>
      <c r="F1090" s="132"/>
      <c r="G1090" s="132"/>
      <c r="H1090" s="132"/>
      <c r="I1090" s="132"/>
      <c r="J1090" s="134">
        <f t="shared" ref="J1090:AA1090" si="1159">IF(AND($C1090="nie",$D1090="prace rozwojowe",LataProjekcji&lt;=Koniec_PR,Modul_badawczo_rozwojowy=tak),ROUND(J474,0),0)</f>
        <v>0</v>
      </c>
      <c r="K1090" s="134">
        <f t="shared" si="1159"/>
        <v>0</v>
      </c>
      <c r="L1090" s="134">
        <f t="shared" si="1159"/>
        <v>0</v>
      </c>
      <c r="M1090" s="134">
        <f t="shared" si="1159"/>
        <v>0</v>
      </c>
      <c r="N1090" s="134">
        <f t="shared" si="1159"/>
        <v>0</v>
      </c>
      <c r="O1090" s="134">
        <f t="shared" si="1159"/>
        <v>0</v>
      </c>
      <c r="P1090" s="134">
        <f t="shared" si="1159"/>
        <v>0</v>
      </c>
      <c r="Q1090" s="134">
        <f t="shared" si="1159"/>
        <v>0</v>
      </c>
      <c r="R1090" s="134">
        <f t="shared" si="1159"/>
        <v>0</v>
      </c>
      <c r="S1090" s="134">
        <f t="shared" si="1159"/>
        <v>0</v>
      </c>
      <c r="T1090" s="134">
        <f t="shared" si="1159"/>
        <v>0</v>
      </c>
      <c r="U1090" s="134">
        <f t="shared" si="1159"/>
        <v>0</v>
      </c>
      <c r="V1090" s="134">
        <f t="shared" si="1159"/>
        <v>0</v>
      </c>
      <c r="W1090" s="134">
        <f t="shared" si="1159"/>
        <v>0</v>
      </c>
      <c r="X1090" s="134">
        <f t="shared" si="1159"/>
        <v>0</v>
      </c>
      <c r="Y1090" s="134">
        <f t="shared" si="1159"/>
        <v>0</v>
      </c>
      <c r="Z1090" s="134">
        <f t="shared" si="1159"/>
        <v>0</v>
      </c>
      <c r="AA1090" s="134">
        <f t="shared" si="1159"/>
        <v>0</v>
      </c>
      <c r="AB1090" s="134">
        <f t="shared" ref="AB1090:AE1090" si="1160">IF(AND($C1090="nie",$D1090="prace rozwojowe",LataProjekcji&lt;=Koniec_PR,Modul_badawczo_rozwojowy=tak),ROUND(AB474,0),0)</f>
        <v>0</v>
      </c>
      <c r="AC1090" s="134">
        <f t="shared" si="1160"/>
        <v>0</v>
      </c>
      <c r="AD1090" s="134">
        <f t="shared" si="1160"/>
        <v>0</v>
      </c>
      <c r="AE1090" s="134">
        <f t="shared" si="1160"/>
        <v>0</v>
      </c>
    </row>
    <row r="1091" spans="2:31" hidden="1">
      <c r="B1091" s="132" t="str">
        <f t="shared" si="1122"/>
        <v/>
      </c>
      <c r="C1091" s="132" t="str">
        <f t="shared" si="1122"/>
        <v/>
      </c>
      <c r="D1091" s="132" t="str">
        <f t="shared" si="1122"/>
        <v/>
      </c>
      <c r="E1091" s="132"/>
      <c r="F1091" s="132"/>
      <c r="G1091" s="132"/>
      <c r="H1091" s="132"/>
      <c r="I1091" s="132"/>
      <c r="J1091" s="134">
        <f t="shared" ref="J1091:AA1091" si="1161">IF(AND($C1091="nie",$D1091="prace rozwojowe",LataProjekcji&lt;=Koniec_PR,Modul_badawczo_rozwojowy=tak),ROUND(J475,0),0)</f>
        <v>0</v>
      </c>
      <c r="K1091" s="134">
        <f t="shared" si="1161"/>
        <v>0</v>
      </c>
      <c r="L1091" s="134">
        <f t="shared" si="1161"/>
        <v>0</v>
      </c>
      <c r="M1091" s="134">
        <f t="shared" si="1161"/>
        <v>0</v>
      </c>
      <c r="N1091" s="134">
        <f t="shared" si="1161"/>
        <v>0</v>
      </c>
      <c r="O1091" s="134">
        <f t="shared" si="1161"/>
        <v>0</v>
      </c>
      <c r="P1091" s="134">
        <f t="shared" si="1161"/>
        <v>0</v>
      </c>
      <c r="Q1091" s="134">
        <f t="shared" si="1161"/>
        <v>0</v>
      </c>
      <c r="R1091" s="134">
        <f t="shared" si="1161"/>
        <v>0</v>
      </c>
      <c r="S1091" s="134">
        <f t="shared" si="1161"/>
        <v>0</v>
      </c>
      <c r="T1091" s="134">
        <f t="shared" si="1161"/>
        <v>0</v>
      </c>
      <c r="U1091" s="134">
        <f t="shared" si="1161"/>
        <v>0</v>
      </c>
      <c r="V1091" s="134">
        <f t="shared" si="1161"/>
        <v>0</v>
      </c>
      <c r="W1091" s="134">
        <f t="shared" si="1161"/>
        <v>0</v>
      </c>
      <c r="X1091" s="134">
        <f t="shared" si="1161"/>
        <v>0</v>
      </c>
      <c r="Y1091" s="134">
        <f t="shared" si="1161"/>
        <v>0</v>
      </c>
      <c r="Z1091" s="134">
        <f t="shared" si="1161"/>
        <v>0</v>
      </c>
      <c r="AA1091" s="134">
        <f t="shared" si="1161"/>
        <v>0</v>
      </c>
      <c r="AB1091" s="134">
        <f t="shared" ref="AB1091:AE1091" si="1162">IF(AND($C1091="nie",$D1091="prace rozwojowe",LataProjekcji&lt;=Koniec_PR,Modul_badawczo_rozwojowy=tak),ROUND(AB475,0),0)</f>
        <v>0</v>
      </c>
      <c r="AC1091" s="134">
        <f t="shared" si="1162"/>
        <v>0</v>
      </c>
      <c r="AD1091" s="134">
        <f t="shared" si="1162"/>
        <v>0</v>
      </c>
      <c r="AE1091" s="134">
        <f t="shared" si="1162"/>
        <v>0</v>
      </c>
    </row>
    <row r="1092" spans="2:31" hidden="1">
      <c r="B1092" s="126" t="s">
        <v>303</v>
      </c>
      <c r="C1092" s="127"/>
      <c r="D1092" s="128"/>
      <c r="E1092" s="128"/>
      <c r="F1092" s="128"/>
      <c r="G1092" s="128"/>
      <c r="H1092" s="128"/>
      <c r="I1092" s="128"/>
      <c r="J1092" s="135">
        <f t="shared" ref="J1092:V1092" si="1163">ROUND(SUM(J1052:J1091),0)</f>
        <v>0</v>
      </c>
      <c r="K1092" s="135">
        <f t="shared" si="1163"/>
        <v>0</v>
      </c>
      <c r="L1092" s="135">
        <f t="shared" si="1163"/>
        <v>0</v>
      </c>
      <c r="M1092" s="135">
        <f t="shared" si="1163"/>
        <v>0</v>
      </c>
      <c r="N1092" s="135">
        <f t="shared" si="1163"/>
        <v>0</v>
      </c>
      <c r="O1092" s="135">
        <f t="shared" si="1163"/>
        <v>0</v>
      </c>
      <c r="P1092" s="135">
        <f t="shared" si="1163"/>
        <v>0</v>
      </c>
      <c r="Q1092" s="135">
        <f t="shared" si="1163"/>
        <v>0</v>
      </c>
      <c r="R1092" s="135">
        <f t="shared" si="1163"/>
        <v>0</v>
      </c>
      <c r="S1092" s="135">
        <f t="shared" si="1163"/>
        <v>0</v>
      </c>
      <c r="T1092" s="135">
        <f t="shared" si="1163"/>
        <v>0</v>
      </c>
      <c r="U1092" s="135">
        <f t="shared" si="1163"/>
        <v>0</v>
      </c>
      <c r="V1092" s="135">
        <f t="shared" si="1163"/>
        <v>0</v>
      </c>
      <c r="W1092" s="135">
        <f>ROUND(SUM(W1052:W1091),0)</f>
        <v>0</v>
      </c>
      <c r="X1092" s="135">
        <f t="shared" ref="X1092:AA1092" si="1164">ROUND(SUM(X1052:X1091),0)</f>
        <v>0</v>
      </c>
      <c r="Y1092" s="135">
        <f t="shared" si="1164"/>
        <v>0</v>
      </c>
      <c r="Z1092" s="135">
        <f t="shared" si="1164"/>
        <v>0</v>
      </c>
      <c r="AA1092" s="135">
        <f t="shared" si="1164"/>
        <v>0</v>
      </c>
      <c r="AB1092" s="135">
        <f t="shared" ref="AB1092:AE1092" si="1165">ROUND(SUM(AB1052:AB1091),0)</f>
        <v>0</v>
      </c>
      <c r="AC1092" s="135">
        <f t="shared" si="1165"/>
        <v>0</v>
      </c>
      <c r="AD1092" s="135">
        <f t="shared" si="1165"/>
        <v>0</v>
      </c>
      <c r="AE1092" s="135">
        <f t="shared" si="1165"/>
        <v>0</v>
      </c>
    </row>
    <row r="1093" spans="2:31" hidden="1">
      <c r="B1093" s="128"/>
      <c r="C1093" s="127"/>
      <c r="D1093" s="128"/>
      <c r="E1093" s="128"/>
      <c r="F1093" s="128"/>
      <c r="G1093" s="128"/>
      <c r="H1093" s="128"/>
      <c r="I1093" s="128"/>
      <c r="J1093" s="136"/>
      <c r="K1093" s="136"/>
      <c r="L1093" s="136"/>
      <c r="M1093" s="136"/>
      <c r="N1093" s="136"/>
      <c r="O1093" s="136"/>
      <c r="P1093" s="136"/>
      <c r="Q1093" s="136"/>
      <c r="R1093" s="136"/>
      <c r="S1093" s="136"/>
      <c r="T1093" s="136"/>
      <c r="U1093" s="136"/>
      <c r="V1093" s="136"/>
      <c r="W1093" s="136"/>
      <c r="X1093" s="136"/>
      <c r="Y1093" s="136"/>
      <c r="Z1093" s="136"/>
      <c r="AA1093" s="136"/>
      <c r="AB1093" s="136"/>
      <c r="AC1093" s="136"/>
      <c r="AD1093" s="136"/>
      <c r="AE1093" s="136"/>
    </row>
    <row r="1094" spans="2:31" hidden="1">
      <c r="B1094" s="128"/>
      <c r="C1094" s="127"/>
      <c r="D1094" s="128"/>
      <c r="E1094" s="128"/>
      <c r="F1094" s="128"/>
      <c r="G1094" s="128"/>
      <c r="H1094" s="128"/>
      <c r="I1094" s="128"/>
      <c r="J1094" s="136"/>
      <c r="K1094" s="136"/>
      <c r="L1094" s="136"/>
      <c r="M1094" s="136"/>
      <c r="N1094" s="136"/>
      <c r="O1094" s="136"/>
      <c r="P1094" s="136"/>
      <c r="Q1094" s="136"/>
      <c r="R1094" s="136"/>
      <c r="S1094" s="136"/>
      <c r="T1094" s="136"/>
      <c r="U1094" s="136"/>
      <c r="V1094" s="136"/>
      <c r="W1094" s="136"/>
      <c r="X1094" s="136"/>
      <c r="Y1094" s="136"/>
      <c r="Z1094" s="136"/>
      <c r="AA1094" s="136"/>
      <c r="AB1094" s="136"/>
      <c r="AC1094" s="136"/>
      <c r="AD1094" s="136"/>
      <c r="AE1094" s="136"/>
    </row>
    <row r="1095" spans="2:31" hidden="1">
      <c r="B1095" s="126" t="s">
        <v>304</v>
      </c>
      <c r="C1095" s="137" t="s">
        <v>317</v>
      </c>
      <c r="D1095" s="126" t="s">
        <v>318</v>
      </c>
      <c r="E1095" s="128"/>
      <c r="F1095" s="128"/>
      <c r="G1095" s="128"/>
      <c r="H1095" s="128"/>
      <c r="I1095" s="128"/>
      <c r="J1095" s="136"/>
      <c r="K1095" s="136"/>
      <c r="L1095" s="136"/>
      <c r="M1095" s="136"/>
      <c r="N1095" s="136"/>
      <c r="O1095" s="136"/>
      <c r="P1095" s="136"/>
      <c r="Q1095" s="136"/>
      <c r="R1095" s="136"/>
      <c r="S1095" s="136"/>
      <c r="T1095" s="136"/>
      <c r="U1095" s="136"/>
      <c r="V1095" s="136"/>
      <c r="W1095" s="136"/>
      <c r="X1095" s="136"/>
      <c r="Y1095" s="136"/>
      <c r="Z1095" s="136"/>
      <c r="AA1095" s="136"/>
      <c r="AB1095" s="136"/>
      <c r="AC1095" s="136"/>
      <c r="AD1095" s="136"/>
      <c r="AE1095" s="136"/>
    </row>
    <row r="1096" spans="2:31" hidden="1">
      <c r="B1096" s="132" t="str">
        <f t="shared" ref="B1096:D1125" si="1166">B854</f>
        <v/>
      </c>
      <c r="C1096" s="132" t="str">
        <f t="shared" si="1166"/>
        <v/>
      </c>
      <c r="D1096" s="132" t="str">
        <f t="shared" si="1166"/>
        <v/>
      </c>
      <c r="E1096" s="132"/>
      <c r="F1096" s="132"/>
      <c r="G1096" s="132"/>
      <c r="H1096" s="132"/>
      <c r="I1096" s="132"/>
      <c r="J1096" s="134">
        <f t="shared" ref="J1096:AA1096" si="1167">IF(AND($C1096="nie",$D1096="prace rozwojowe",LataProjekcji&lt;=Koniec_PR,Modul_badawczo_rozwojowy=tak),ROUND(J521,0),0)</f>
        <v>0</v>
      </c>
      <c r="K1096" s="134">
        <f t="shared" si="1167"/>
        <v>0</v>
      </c>
      <c r="L1096" s="134">
        <f t="shared" si="1167"/>
        <v>0</v>
      </c>
      <c r="M1096" s="134">
        <f t="shared" si="1167"/>
        <v>0</v>
      </c>
      <c r="N1096" s="134">
        <f t="shared" si="1167"/>
        <v>0</v>
      </c>
      <c r="O1096" s="134">
        <f t="shared" si="1167"/>
        <v>0</v>
      </c>
      <c r="P1096" s="134">
        <f t="shared" si="1167"/>
        <v>0</v>
      </c>
      <c r="Q1096" s="134">
        <f t="shared" si="1167"/>
        <v>0</v>
      </c>
      <c r="R1096" s="134">
        <f t="shared" si="1167"/>
        <v>0</v>
      </c>
      <c r="S1096" s="134">
        <f t="shared" si="1167"/>
        <v>0</v>
      </c>
      <c r="T1096" s="134">
        <f t="shared" si="1167"/>
        <v>0</v>
      </c>
      <c r="U1096" s="134">
        <f t="shared" si="1167"/>
        <v>0</v>
      </c>
      <c r="V1096" s="134">
        <f t="shared" si="1167"/>
        <v>0</v>
      </c>
      <c r="W1096" s="134">
        <f t="shared" si="1167"/>
        <v>0</v>
      </c>
      <c r="X1096" s="134">
        <f t="shared" si="1167"/>
        <v>0</v>
      </c>
      <c r="Y1096" s="134">
        <f t="shared" si="1167"/>
        <v>0</v>
      </c>
      <c r="Z1096" s="134">
        <f t="shared" si="1167"/>
        <v>0</v>
      </c>
      <c r="AA1096" s="134">
        <f t="shared" si="1167"/>
        <v>0</v>
      </c>
      <c r="AB1096" s="134">
        <f t="shared" ref="AB1096:AE1096" si="1168">IF(AND($C1096="nie",$D1096="prace rozwojowe",LataProjekcji&lt;=Koniec_PR,Modul_badawczo_rozwojowy=tak),ROUND(AB521,0),0)</f>
        <v>0</v>
      </c>
      <c r="AC1096" s="134">
        <f t="shared" si="1168"/>
        <v>0</v>
      </c>
      <c r="AD1096" s="134">
        <f t="shared" si="1168"/>
        <v>0</v>
      </c>
      <c r="AE1096" s="134">
        <f t="shared" si="1168"/>
        <v>0</v>
      </c>
    </row>
    <row r="1097" spans="2:31" hidden="1">
      <c r="B1097" s="132" t="str">
        <f t="shared" si="1166"/>
        <v/>
      </c>
      <c r="C1097" s="132" t="str">
        <f t="shared" si="1166"/>
        <v/>
      </c>
      <c r="D1097" s="132" t="str">
        <f t="shared" si="1166"/>
        <v/>
      </c>
      <c r="E1097" s="132"/>
      <c r="F1097" s="132"/>
      <c r="G1097" s="132"/>
      <c r="H1097" s="132"/>
      <c r="I1097" s="132"/>
      <c r="J1097" s="134">
        <f t="shared" ref="J1097:AA1097" si="1169">IF(AND($C1097="nie",$D1097="prace rozwojowe",LataProjekcji&lt;=Koniec_PR,Modul_badawczo_rozwojowy=tak),ROUND(J522,0),0)</f>
        <v>0</v>
      </c>
      <c r="K1097" s="134">
        <f t="shared" si="1169"/>
        <v>0</v>
      </c>
      <c r="L1097" s="134">
        <f t="shared" si="1169"/>
        <v>0</v>
      </c>
      <c r="M1097" s="134">
        <f t="shared" si="1169"/>
        <v>0</v>
      </c>
      <c r="N1097" s="134">
        <f t="shared" si="1169"/>
        <v>0</v>
      </c>
      <c r="O1097" s="134">
        <f t="shared" si="1169"/>
        <v>0</v>
      </c>
      <c r="P1097" s="134">
        <f t="shared" si="1169"/>
        <v>0</v>
      </c>
      <c r="Q1097" s="134">
        <f t="shared" si="1169"/>
        <v>0</v>
      </c>
      <c r="R1097" s="134">
        <f t="shared" si="1169"/>
        <v>0</v>
      </c>
      <c r="S1097" s="134">
        <f t="shared" si="1169"/>
        <v>0</v>
      </c>
      <c r="T1097" s="134">
        <f t="shared" si="1169"/>
        <v>0</v>
      </c>
      <c r="U1097" s="134">
        <f t="shared" si="1169"/>
        <v>0</v>
      </c>
      <c r="V1097" s="134">
        <f t="shared" si="1169"/>
        <v>0</v>
      </c>
      <c r="W1097" s="134">
        <f t="shared" si="1169"/>
        <v>0</v>
      </c>
      <c r="X1097" s="134">
        <f t="shared" si="1169"/>
        <v>0</v>
      </c>
      <c r="Y1097" s="134">
        <f t="shared" si="1169"/>
        <v>0</v>
      </c>
      <c r="Z1097" s="134">
        <f t="shared" si="1169"/>
        <v>0</v>
      </c>
      <c r="AA1097" s="134">
        <f t="shared" si="1169"/>
        <v>0</v>
      </c>
      <c r="AB1097" s="134">
        <f t="shared" ref="AB1097:AE1097" si="1170">IF(AND($C1097="nie",$D1097="prace rozwojowe",LataProjekcji&lt;=Koniec_PR,Modul_badawczo_rozwojowy=tak),ROUND(AB522,0),0)</f>
        <v>0</v>
      </c>
      <c r="AC1097" s="134">
        <f t="shared" si="1170"/>
        <v>0</v>
      </c>
      <c r="AD1097" s="134">
        <f t="shared" si="1170"/>
        <v>0</v>
      </c>
      <c r="AE1097" s="134">
        <f t="shared" si="1170"/>
        <v>0</v>
      </c>
    </row>
    <row r="1098" spans="2:31" hidden="1">
      <c r="B1098" s="132" t="str">
        <f t="shared" si="1166"/>
        <v/>
      </c>
      <c r="C1098" s="132" t="str">
        <f t="shared" si="1166"/>
        <v/>
      </c>
      <c r="D1098" s="132" t="str">
        <f t="shared" si="1166"/>
        <v/>
      </c>
      <c r="E1098" s="132"/>
      <c r="F1098" s="132"/>
      <c r="G1098" s="132"/>
      <c r="H1098" s="132"/>
      <c r="I1098" s="132"/>
      <c r="J1098" s="134">
        <f t="shared" ref="J1098:AA1098" si="1171">IF(AND($C1098="nie",$D1098="prace rozwojowe",LataProjekcji&lt;=Koniec_PR,Modul_badawczo_rozwojowy=tak),ROUND(J523,0),0)</f>
        <v>0</v>
      </c>
      <c r="K1098" s="134">
        <f t="shared" si="1171"/>
        <v>0</v>
      </c>
      <c r="L1098" s="134">
        <f t="shared" si="1171"/>
        <v>0</v>
      </c>
      <c r="M1098" s="134">
        <f t="shared" si="1171"/>
        <v>0</v>
      </c>
      <c r="N1098" s="134">
        <f t="shared" si="1171"/>
        <v>0</v>
      </c>
      <c r="O1098" s="134">
        <f t="shared" si="1171"/>
        <v>0</v>
      </c>
      <c r="P1098" s="134">
        <f t="shared" si="1171"/>
        <v>0</v>
      </c>
      <c r="Q1098" s="134">
        <f t="shared" si="1171"/>
        <v>0</v>
      </c>
      <c r="R1098" s="134">
        <f t="shared" si="1171"/>
        <v>0</v>
      </c>
      <c r="S1098" s="134">
        <f t="shared" si="1171"/>
        <v>0</v>
      </c>
      <c r="T1098" s="134">
        <f t="shared" si="1171"/>
        <v>0</v>
      </c>
      <c r="U1098" s="134">
        <f t="shared" si="1171"/>
        <v>0</v>
      </c>
      <c r="V1098" s="134">
        <f t="shared" si="1171"/>
        <v>0</v>
      </c>
      <c r="W1098" s="134">
        <f t="shared" si="1171"/>
        <v>0</v>
      </c>
      <c r="X1098" s="134">
        <f t="shared" si="1171"/>
        <v>0</v>
      </c>
      <c r="Y1098" s="134">
        <f t="shared" si="1171"/>
        <v>0</v>
      </c>
      <c r="Z1098" s="134">
        <f t="shared" si="1171"/>
        <v>0</v>
      </c>
      <c r="AA1098" s="134">
        <f t="shared" si="1171"/>
        <v>0</v>
      </c>
      <c r="AB1098" s="134">
        <f t="shared" ref="AB1098:AE1098" si="1172">IF(AND($C1098="nie",$D1098="prace rozwojowe",LataProjekcji&lt;=Koniec_PR,Modul_badawczo_rozwojowy=tak),ROUND(AB523,0),0)</f>
        <v>0</v>
      </c>
      <c r="AC1098" s="134">
        <f t="shared" si="1172"/>
        <v>0</v>
      </c>
      <c r="AD1098" s="134">
        <f t="shared" si="1172"/>
        <v>0</v>
      </c>
      <c r="AE1098" s="134">
        <f t="shared" si="1172"/>
        <v>0</v>
      </c>
    </row>
    <row r="1099" spans="2:31" hidden="1">
      <c r="B1099" s="132" t="str">
        <f t="shared" si="1166"/>
        <v/>
      </c>
      <c r="C1099" s="132" t="str">
        <f t="shared" si="1166"/>
        <v/>
      </c>
      <c r="D1099" s="132" t="str">
        <f t="shared" si="1166"/>
        <v/>
      </c>
      <c r="E1099" s="132"/>
      <c r="F1099" s="132"/>
      <c r="G1099" s="132"/>
      <c r="H1099" s="132"/>
      <c r="I1099" s="132"/>
      <c r="J1099" s="134">
        <f t="shared" ref="J1099:AA1099" si="1173">IF(AND($C1099="nie",$D1099="prace rozwojowe",LataProjekcji&lt;=Koniec_PR,Modul_badawczo_rozwojowy=tak),ROUND(J524,0),0)</f>
        <v>0</v>
      </c>
      <c r="K1099" s="134">
        <f t="shared" si="1173"/>
        <v>0</v>
      </c>
      <c r="L1099" s="134">
        <f t="shared" si="1173"/>
        <v>0</v>
      </c>
      <c r="M1099" s="134">
        <f t="shared" si="1173"/>
        <v>0</v>
      </c>
      <c r="N1099" s="134">
        <f t="shared" si="1173"/>
        <v>0</v>
      </c>
      <c r="O1099" s="134">
        <f t="shared" si="1173"/>
        <v>0</v>
      </c>
      <c r="P1099" s="134">
        <f t="shared" si="1173"/>
        <v>0</v>
      </c>
      <c r="Q1099" s="134">
        <f t="shared" si="1173"/>
        <v>0</v>
      </c>
      <c r="R1099" s="134">
        <f t="shared" si="1173"/>
        <v>0</v>
      </c>
      <c r="S1099" s="134">
        <f t="shared" si="1173"/>
        <v>0</v>
      </c>
      <c r="T1099" s="134">
        <f t="shared" si="1173"/>
        <v>0</v>
      </c>
      <c r="U1099" s="134">
        <f t="shared" si="1173"/>
        <v>0</v>
      </c>
      <c r="V1099" s="134">
        <f t="shared" si="1173"/>
        <v>0</v>
      </c>
      <c r="W1099" s="134">
        <f t="shared" si="1173"/>
        <v>0</v>
      </c>
      <c r="X1099" s="134">
        <f t="shared" si="1173"/>
        <v>0</v>
      </c>
      <c r="Y1099" s="134">
        <f t="shared" si="1173"/>
        <v>0</v>
      </c>
      <c r="Z1099" s="134">
        <f t="shared" si="1173"/>
        <v>0</v>
      </c>
      <c r="AA1099" s="134">
        <f t="shared" si="1173"/>
        <v>0</v>
      </c>
      <c r="AB1099" s="134">
        <f t="shared" ref="AB1099:AE1099" si="1174">IF(AND($C1099="nie",$D1099="prace rozwojowe",LataProjekcji&lt;=Koniec_PR,Modul_badawczo_rozwojowy=tak),ROUND(AB524,0),0)</f>
        <v>0</v>
      </c>
      <c r="AC1099" s="134">
        <f t="shared" si="1174"/>
        <v>0</v>
      </c>
      <c r="AD1099" s="134">
        <f t="shared" si="1174"/>
        <v>0</v>
      </c>
      <c r="AE1099" s="134">
        <f t="shared" si="1174"/>
        <v>0</v>
      </c>
    </row>
    <row r="1100" spans="2:31" hidden="1">
      <c r="B1100" s="132" t="str">
        <f t="shared" si="1166"/>
        <v/>
      </c>
      <c r="C1100" s="132" t="str">
        <f t="shared" si="1166"/>
        <v/>
      </c>
      <c r="D1100" s="132" t="str">
        <f t="shared" si="1166"/>
        <v/>
      </c>
      <c r="E1100" s="132"/>
      <c r="F1100" s="132"/>
      <c r="G1100" s="132"/>
      <c r="H1100" s="132"/>
      <c r="I1100" s="132"/>
      <c r="J1100" s="134">
        <f t="shared" ref="J1100:AA1100" si="1175">IF(AND($C1100="nie",$D1100="prace rozwojowe",LataProjekcji&lt;=Koniec_PR,Modul_badawczo_rozwojowy=tak),ROUND(J525,0),0)</f>
        <v>0</v>
      </c>
      <c r="K1100" s="134">
        <f t="shared" si="1175"/>
        <v>0</v>
      </c>
      <c r="L1100" s="134">
        <f t="shared" si="1175"/>
        <v>0</v>
      </c>
      <c r="M1100" s="134">
        <f t="shared" si="1175"/>
        <v>0</v>
      </c>
      <c r="N1100" s="134">
        <f t="shared" si="1175"/>
        <v>0</v>
      </c>
      <c r="O1100" s="134">
        <f t="shared" si="1175"/>
        <v>0</v>
      </c>
      <c r="P1100" s="134">
        <f t="shared" si="1175"/>
        <v>0</v>
      </c>
      <c r="Q1100" s="134">
        <f t="shared" si="1175"/>
        <v>0</v>
      </c>
      <c r="R1100" s="134">
        <f t="shared" si="1175"/>
        <v>0</v>
      </c>
      <c r="S1100" s="134">
        <f t="shared" si="1175"/>
        <v>0</v>
      </c>
      <c r="T1100" s="134">
        <f t="shared" si="1175"/>
        <v>0</v>
      </c>
      <c r="U1100" s="134">
        <f t="shared" si="1175"/>
        <v>0</v>
      </c>
      <c r="V1100" s="134">
        <f t="shared" si="1175"/>
        <v>0</v>
      </c>
      <c r="W1100" s="134">
        <f t="shared" si="1175"/>
        <v>0</v>
      </c>
      <c r="X1100" s="134">
        <f t="shared" si="1175"/>
        <v>0</v>
      </c>
      <c r="Y1100" s="134">
        <f t="shared" si="1175"/>
        <v>0</v>
      </c>
      <c r="Z1100" s="134">
        <f t="shared" si="1175"/>
        <v>0</v>
      </c>
      <c r="AA1100" s="134">
        <f t="shared" si="1175"/>
        <v>0</v>
      </c>
      <c r="AB1100" s="134">
        <f t="shared" ref="AB1100:AE1100" si="1176">IF(AND($C1100="nie",$D1100="prace rozwojowe",LataProjekcji&lt;=Koniec_PR,Modul_badawczo_rozwojowy=tak),ROUND(AB525,0),0)</f>
        <v>0</v>
      </c>
      <c r="AC1100" s="134">
        <f t="shared" si="1176"/>
        <v>0</v>
      </c>
      <c r="AD1100" s="134">
        <f t="shared" si="1176"/>
        <v>0</v>
      </c>
      <c r="AE1100" s="134">
        <f t="shared" si="1176"/>
        <v>0</v>
      </c>
    </row>
    <row r="1101" spans="2:31" hidden="1">
      <c r="B1101" s="132" t="str">
        <f t="shared" si="1166"/>
        <v/>
      </c>
      <c r="C1101" s="132" t="str">
        <f t="shared" si="1166"/>
        <v/>
      </c>
      <c r="D1101" s="132" t="str">
        <f t="shared" si="1166"/>
        <v/>
      </c>
      <c r="E1101" s="132"/>
      <c r="F1101" s="132"/>
      <c r="G1101" s="132"/>
      <c r="H1101" s="132"/>
      <c r="I1101" s="132"/>
      <c r="J1101" s="134">
        <f t="shared" ref="J1101:AA1101" si="1177">IF(AND($C1101="nie",$D1101="prace rozwojowe",LataProjekcji&lt;=Koniec_PR,Modul_badawczo_rozwojowy=tak),ROUND(J526,0),0)</f>
        <v>0</v>
      </c>
      <c r="K1101" s="134">
        <f t="shared" si="1177"/>
        <v>0</v>
      </c>
      <c r="L1101" s="134">
        <f t="shared" si="1177"/>
        <v>0</v>
      </c>
      <c r="M1101" s="134">
        <f t="shared" si="1177"/>
        <v>0</v>
      </c>
      <c r="N1101" s="134">
        <f t="shared" si="1177"/>
        <v>0</v>
      </c>
      <c r="O1101" s="134">
        <f t="shared" si="1177"/>
        <v>0</v>
      </c>
      <c r="P1101" s="134">
        <f t="shared" si="1177"/>
        <v>0</v>
      </c>
      <c r="Q1101" s="134">
        <f t="shared" si="1177"/>
        <v>0</v>
      </c>
      <c r="R1101" s="134">
        <f t="shared" si="1177"/>
        <v>0</v>
      </c>
      <c r="S1101" s="134">
        <f t="shared" si="1177"/>
        <v>0</v>
      </c>
      <c r="T1101" s="134">
        <f t="shared" si="1177"/>
        <v>0</v>
      </c>
      <c r="U1101" s="134">
        <f t="shared" si="1177"/>
        <v>0</v>
      </c>
      <c r="V1101" s="134">
        <f t="shared" si="1177"/>
        <v>0</v>
      </c>
      <c r="W1101" s="134">
        <f t="shared" si="1177"/>
        <v>0</v>
      </c>
      <c r="X1101" s="134">
        <f t="shared" si="1177"/>
        <v>0</v>
      </c>
      <c r="Y1101" s="134">
        <f t="shared" si="1177"/>
        <v>0</v>
      </c>
      <c r="Z1101" s="134">
        <f t="shared" si="1177"/>
        <v>0</v>
      </c>
      <c r="AA1101" s="134">
        <f t="shared" si="1177"/>
        <v>0</v>
      </c>
      <c r="AB1101" s="134">
        <f t="shared" ref="AB1101:AE1101" si="1178">IF(AND($C1101="nie",$D1101="prace rozwojowe",LataProjekcji&lt;=Koniec_PR,Modul_badawczo_rozwojowy=tak),ROUND(AB526,0),0)</f>
        <v>0</v>
      </c>
      <c r="AC1101" s="134">
        <f t="shared" si="1178"/>
        <v>0</v>
      </c>
      <c r="AD1101" s="134">
        <f t="shared" si="1178"/>
        <v>0</v>
      </c>
      <c r="AE1101" s="134">
        <f t="shared" si="1178"/>
        <v>0</v>
      </c>
    </row>
    <row r="1102" spans="2:31" hidden="1">
      <c r="B1102" s="132" t="str">
        <f t="shared" si="1166"/>
        <v/>
      </c>
      <c r="C1102" s="132" t="str">
        <f t="shared" si="1166"/>
        <v/>
      </c>
      <c r="D1102" s="132" t="str">
        <f t="shared" si="1166"/>
        <v/>
      </c>
      <c r="E1102" s="132"/>
      <c r="F1102" s="132"/>
      <c r="G1102" s="132"/>
      <c r="H1102" s="132"/>
      <c r="I1102" s="132"/>
      <c r="J1102" s="134">
        <f t="shared" ref="J1102:AA1102" si="1179">IF(AND($C1102="nie",$D1102="prace rozwojowe",LataProjekcji&lt;=Koniec_PR,Modul_badawczo_rozwojowy=tak),ROUND(J527,0),0)</f>
        <v>0</v>
      </c>
      <c r="K1102" s="134">
        <f t="shared" si="1179"/>
        <v>0</v>
      </c>
      <c r="L1102" s="134">
        <f t="shared" si="1179"/>
        <v>0</v>
      </c>
      <c r="M1102" s="134">
        <f t="shared" si="1179"/>
        <v>0</v>
      </c>
      <c r="N1102" s="134">
        <f t="shared" si="1179"/>
        <v>0</v>
      </c>
      <c r="O1102" s="134">
        <f t="shared" si="1179"/>
        <v>0</v>
      </c>
      <c r="P1102" s="134">
        <f t="shared" si="1179"/>
        <v>0</v>
      </c>
      <c r="Q1102" s="134">
        <f t="shared" si="1179"/>
        <v>0</v>
      </c>
      <c r="R1102" s="134">
        <f t="shared" si="1179"/>
        <v>0</v>
      </c>
      <c r="S1102" s="134">
        <f t="shared" si="1179"/>
        <v>0</v>
      </c>
      <c r="T1102" s="134">
        <f t="shared" si="1179"/>
        <v>0</v>
      </c>
      <c r="U1102" s="134">
        <f t="shared" si="1179"/>
        <v>0</v>
      </c>
      <c r="V1102" s="134">
        <f t="shared" si="1179"/>
        <v>0</v>
      </c>
      <c r="W1102" s="134">
        <f t="shared" si="1179"/>
        <v>0</v>
      </c>
      <c r="X1102" s="134">
        <f t="shared" si="1179"/>
        <v>0</v>
      </c>
      <c r="Y1102" s="134">
        <f t="shared" si="1179"/>
        <v>0</v>
      </c>
      <c r="Z1102" s="134">
        <f t="shared" si="1179"/>
        <v>0</v>
      </c>
      <c r="AA1102" s="134">
        <f t="shared" si="1179"/>
        <v>0</v>
      </c>
      <c r="AB1102" s="134">
        <f t="shared" ref="AB1102:AE1102" si="1180">IF(AND($C1102="nie",$D1102="prace rozwojowe",LataProjekcji&lt;=Koniec_PR,Modul_badawczo_rozwojowy=tak),ROUND(AB527,0),0)</f>
        <v>0</v>
      </c>
      <c r="AC1102" s="134">
        <f t="shared" si="1180"/>
        <v>0</v>
      </c>
      <c r="AD1102" s="134">
        <f t="shared" si="1180"/>
        <v>0</v>
      </c>
      <c r="AE1102" s="134">
        <f t="shared" si="1180"/>
        <v>0</v>
      </c>
    </row>
    <row r="1103" spans="2:31" hidden="1">
      <c r="B1103" s="132" t="str">
        <f t="shared" si="1166"/>
        <v/>
      </c>
      <c r="C1103" s="132" t="str">
        <f t="shared" si="1166"/>
        <v/>
      </c>
      <c r="D1103" s="132" t="str">
        <f t="shared" si="1166"/>
        <v/>
      </c>
      <c r="E1103" s="132"/>
      <c r="F1103" s="132"/>
      <c r="G1103" s="132"/>
      <c r="H1103" s="132"/>
      <c r="I1103" s="132"/>
      <c r="J1103" s="134">
        <f t="shared" ref="J1103:AA1103" si="1181">IF(AND($C1103="nie",$D1103="prace rozwojowe",LataProjekcji&lt;=Koniec_PR,Modul_badawczo_rozwojowy=tak),ROUND(J528,0),0)</f>
        <v>0</v>
      </c>
      <c r="K1103" s="134">
        <f t="shared" si="1181"/>
        <v>0</v>
      </c>
      <c r="L1103" s="134">
        <f t="shared" si="1181"/>
        <v>0</v>
      </c>
      <c r="M1103" s="134">
        <f t="shared" si="1181"/>
        <v>0</v>
      </c>
      <c r="N1103" s="134">
        <f t="shared" si="1181"/>
        <v>0</v>
      </c>
      <c r="O1103" s="134">
        <f t="shared" si="1181"/>
        <v>0</v>
      </c>
      <c r="P1103" s="134">
        <f t="shared" si="1181"/>
        <v>0</v>
      </c>
      <c r="Q1103" s="134">
        <f t="shared" si="1181"/>
        <v>0</v>
      </c>
      <c r="R1103" s="134">
        <f t="shared" si="1181"/>
        <v>0</v>
      </c>
      <c r="S1103" s="134">
        <f t="shared" si="1181"/>
        <v>0</v>
      </c>
      <c r="T1103" s="134">
        <f t="shared" si="1181"/>
        <v>0</v>
      </c>
      <c r="U1103" s="134">
        <f t="shared" si="1181"/>
        <v>0</v>
      </c>
      <c r="V1103" s="134">
        <f t="shared" si="1181"/>
        <v>0</v>
      </c>
      <c r="W1103" s="134">
        <f t="shared" si="1181"/>
        <v>0</v>
      </c>
      <c r="X1103" s="134">
        <f t="shared" si="1181"/>
        <v>0</v>
      </c>
      <c r="Y1103" s="134">
        <f t="shared" si="1181"/>
        <v>0</v>
      </c>
      <c r="Z1103" s="134">
        <f t="shared" si="1181"/>
        <v>0</v>
      </c>
      <c r="AA1103" s="134">
        <f t="shared" si="1181"/>
        <v>0</v>
      </c>
      <c r="AB1103" s="134">
        <f t="shared" ref="AB1103:AE1103" si="1182">IF(AND($C1103="nie",$D1103="prace rozwojowe",LataProjekcji&lt;=Koniec_PR,Modul_badawczo_rozwojowy=tak),ROUND(AB528,0),0)</f>
        <v>0</v>
      </c>
      <c r="AC1103" s="134">
        <f t="shared" si="1182"/>
        <v>0</v>
      </c>
      <c r="AD1103" s="134">
        <f t="shared" si="1182"/>
        <v>0</v>
      </c>
      <c r="AE1103" s="134">
        <f t="shared" si="1182"/>
        <v>0</v>
      </c>
    </row>
    <row r="1104" spans="2:31" hidden="1">
      <c r="B1104" s="132" t="str">
        <f t="shared" si="1166"/>
        <v/>
      </c>
      <c r="C1104" s="132" t="str">
        <f t="shared" si="1166"/>
        <v/>
      </c>
      <c r="D1104" s="132" t="str">
        <f t="shared" si="1166"/>
        <v/>
      </c>
      <c r="E1104" s="132"/>
      <c r="F1104" s="132"/>
      <c r="G1104" s="132"/>
      <c r="H1104" s="132"/>
      <c r="I1104" s="132"/>
      <c r="J1104" s="134">
        <f t="shared" ref="J1104:AA1104" si="1183">IF(AND($C1104="nie",$D1104="prace rozwojowe",LataProjekcji&lt;=Koniec_PR,Modul_badawczo_rozwojowy=tak),ROUND(J529,0),0)</f>
        <v>0</v>
      </c>
      <c r="K1104" s="134">
        <f t="shared" si="1183"/>
        <v>0</v>
      </c>
      <c r="L1104" s="134">
        <f t="shared" si="1183"/>
        <v>0</v>
      </c>
      <c r="M1104" s="134">
        <f t="shared" si="1183"/>
        <v>0</v>
      </c>
      <c r="N1104" s="134">
        <f t="shared" si="1183"/>
        <v>0</v>
      </c>
      <c r="O1104" s="134">
        <f t="shared" si="1183"/>
        <v>0</v>
      </c>
      <c r="P1104" s="134">
        <f t="shared" si="1183"/>
        <v>0</v>
      </c>
      <c r="Q1104" s="134">
        <f t="shared" si="1183"/>
        <v>0</v>
      </c>
      <c r="R1104" s="134">
        <f t="shared" si="1183"/>
        <v>0</v>
      </c>
      <c r="S1104" s="134">
        <f t="shared" si="1183"/>
        <v>0</v>
      </c>
      <c r="T1104" s="134">
        <f t="shared" si="1183"/>
        <v>0</v>
      </c>
      <c r="U1104" s="134">
        <f t="shared" si="1183"/>
        <v>0</v>
      </c>
      <c r="V1104" s="134">
        <f t="shared" si="1183"/>
        <v>0</v>
      </c>
      <c r="W1104" s="134">
        <f t="shared" si="1183"/>
        <v>0</v>
      </c>
      <c r="X1104" s="134">
        <f t="shared" si="1183"/>
        <v>0</v>
      </c>
      <c r="Y1104" s="134">
        <f t="shared" si="1183"/>
        <v>0</v>
      </c>
      <c r="Z1104" s="134">
        <f t="shared" si="1183"/>
        <v>0</v>
      </c>
      <c r="AA1104" s="134">
        <f t="shared" si="1183"/>
        <v>0</v>
      </c>
      <c r="AB1104" s="134">
        <f t="shared" ref="AB1104:AE1104" si="1184">IF(AND($C1104="nie",$D1104="prace rozwojowe",LataProjekcji&lt;=Koniec_PR,Modul_badawczo_rozwojowy=tak),ROUND(AB529,0),0)</f>
        <v>0</v>
      </c>
      <c r="AC1104" s="134">
        <f t="shared" si="1184"/>
        <v>0</v>
      </c>
      <c r="AD1104" s="134">
        <f t="shared" si="1184"/>
        <v>0</v>
      </c>
      <c r="AE1104" s="134">
        <f t="shared" si="1184"/>
        <v>0</v>
      </c>
    </row>
    <row r="1105" spans="2:31" hidden="1">
      <c r="B1105" s="132" t="str">
        <f t="shared" si="1166"/>
        <v/>
      </c>
      <c r="C1105" s="132" t="str">
        <f t="shared" si="1166"/>
        <v/>
      </c>
      <c r="D1105" s="132" t="str">
        <f t="shared" si="1166"/>
        <v/>
      </c>
      <c r="E1105" s="132"/>
      <c r="F1105" s="132"/>
      <c r="G1105" s="132"/>
      <c r="H1105" s="132"/>
      <c r="I1105" s="132"/>
      <c r="J1105" s="134">
        <f t="shared" ref="J1105:AA1105" si="1185">IF(AND($C1105="nie",$D1105="prace rozwojowe",LataProjekcji&lt;=Koniec_PR,Modul_badawczo_rozwojowy=tak),ROUND(J530,0),0)</f>
        <v>0</v>
      </c>
      <c r="K1105" s="134">
        <f t="shared" si="1185"/>
        <v>0</v>
      </c>
      <c r="L1105" s="134">
        <f t="shared" si="1185"/>
        <v>0</v>
      </c>
      <c r="M1105" s="134">
        <f t="shared" si="1185"/>
        <v>0</v>
      </c>
      <c r="N1105" s="134">
        <f t="shared" si="1185"/>
        <v>0</v>
      </c>
      <c r="O1105" s="134">
        <f t="shared" si="1185"/>
        <v>0</v>
      </c>
      <c r="P1105" s="134">
        <f t="shared" si="1185"/>
        <v>0</v>
      </c>
      <c r="Q1105" s="134">
        <f t="shared" si="1185"/>
        <v>0</v>
      </c>
      <c r="R1105" s="134">
        <f t="shared" si="1185"/>
        <v>0</v>
      </c>
      <c r="S1105" s="134">
        <f t="shared" si="1185"/>
        <v>0</v>
      </c>
      <c r="T1105" s="134">
        <f t="shared" si="1185"/>
        <v>0</v>
      </c>
      <c r="U1105" s="134">
        <f t="shared" si="1185"/>
        <v>0</v>
      </c>
      <c r="V1105" s="134">
        <f t="shared" si="1185"/>
        <v>0</v>
      </c>
      <c r="W1105" s="134">
        <f t="shared" si="1185"/>
        <v>0</v>
      </c>
      <c r="X1105" s="134">
        <f t="shared" si="1185"/>
        <v>0</v>
      </c>
      <c r="Y1105" s="134">
        <f t="shared" si="1185"/>
        <v>0</v>
      </c>
      <c r="Z1105" s="134">
        <f t="shared" si="1185"/>
        <v>0</v>
      </c>
      <c r="AA1105" s="134">
        <f t="shared" si="1185"/>
        <v>0</v>
      </c>
      <c r="AB1105" s="134">
        <f t="shared" ref="AB1105:AE1105" si="1186">IF(AND($C1105="nie",$D1105="prace rozwojowe",LataProjekcji&lt;=Koniec_PR,Modul_badawczo_rozwojowy=tak),ROUND(AB530,0),0)</f>
        <v>0</v>
      </c>
      <c r="AC1105" s="134">
        <f t="shared" si="1186"/>
        <v>0</v>
      </c>
      <c r="AD1105" s="134">
        <f t="shared" si="1186"/>
        <v>0</v>
      </c>
      <c r="AE1105" s="134">
        <f t="shared" si="1186"/>
        <v>0</v>
      </c>
    </row>
    <row r="1106" spans="2:31" hidden="1">
      <c r="B1106" s="132" t="str">
        <f t="shared" si="1166"/>
        <v/>
      </c>
      <c r="C1106" s="132" t="str">
        <f t="shared" si="1166"/>
        <v/>
      </c>
      <c r="D1106" s="132" t="str">
        <f t="shared" si="1166"/>
        <v/>
      </c>
      <c r="E1106" s="132"/>
      <c r="F1106" s="132"/>
      <c r="G1106" s="132"/>
      <c r="H1106" s="132"/>
      <c r="I1106" s="132"/>
      <c r="J1106" s="134">
        <f t="shared" ref="J1106:AA1106" si="1187">IF(AND($C1106="nie",$D1106="prace rozwojowe",LataProjekcji&lt;=Koniec_PR,Modul_badawczo_rozwojowy=tak),ROUND(J531,0),0)</f>
        <v>0</v>
      </c>
      <c r="K1106" s="134">
        <f t="shared" si="1187"/>
        <v>0</v>
      </c>
      <c r="L1106" s="134">
        <f t="shared" si="1187"/>
        <v>0</v>
      </c>
      <c r="M1106" s="134">
        <f t="shared" si="1187"/>
        <v>0</v>
      </c>
      <c r="N1106" s="134">
        <f t="shared" si="1187"/>
        <v>0</v>
      </c>
      <c r="O1106" s="134">
        <f t="shared" si="1187"/>
        <v>0</v>
      </c>
      <c r="P1106" s="134">
        <f t="shared" si="1187"/>
        <v>0</v>
      </c>
      <c r="Q1106" s="134">
        <f t="shared" si="1187"/>
        <v>0</v>
      </c>
      <c r="R1106" s="134">
        <f t="shared" si="1187"/>
        <v>0</v>
      </c>
      <c r="S1106" s="134">
        <f t="shared" si="1187"/>
        <v>0</v>
      </c>
      <c r="T1106" s="134">
        <f t="shared" si="1187"/>
        <v>0</v>
      </c>
      <c r="U1106" s="134">
        <f t="shared" si="1187"/>
        <v>0</v>
      </c>
      <c r="V1106" s="134">
        <f t="shared" si="1187"/>
        <v>0</v>
      </c>
      <c r="W1106" s="134">
        <f t="shared" si="1187"/>
        <v>0</v>
      </c>
      <c r="X1106" s="134">
        <f t="shared" si="1187"/>
        <v>0</v>
      </c>
      <c r="Y1106" s="134">
        <f t="shared" si="1187"/>
        <v>0</v>
      </c>
      <c r="Z1106" s="134">
        <f t="shared" si="1187"/>
        <v>0</v>
      </c>
      <c r="AA1106" s="134">
        <f t="shared" si="1187"/>
        <v>0</v>
      </c>
      <c r="AB1106" s="134">
        <f t="shared" ref="AB1106:AE1106" si="1188">IF(AND($C1106="nie",$D1106="prace rozwojowe",LataProjekcji&lt;=Koniec_PR,Modul_badawczo_rozwojowy=tak),ROUND(AB531,0),0)</f>
        <v>0</v>
      </c>
      <c r="AC1106" s="134">
        <f t="shared" si="1188"/>
        <v>0</v>
      </c>
      <c r="AD1106" s="134">
        <f t="shared" si="1188"/>
        <v>0</v>
      </c>
      <c r="AE1106" s="134">
        <f t="shared" si="1188"/>
        <v>0</v>
      </c>
    </row>
    <row r="1107" spans="2:31" hidden="1">
      <c r="B1107" s="132" t="str">
        <f t="shared" si="1166"/>
        <v/>
      </c>
      <c r="C1107" s="132" t="str">
        <f t="shared" si="1166"/>
        <v/>
      </c>
      <c r="D1107" s="132" t="str">
        <f t="shared" si="1166"/>
        <v/>
      </c>
      <c r="E1107" s="132"/>
      <c r="F1107" s="132"/>
      <c r="G1107" s="132"/>
      <c r="H1107" s="132"/>
      <c r="I1107" s="132"/>
      <c r="J1107" s="134">
        <f t="shared" ref="J1107:AA1107" si="1189">IF(AND($C1107="nie",$D1107="prace rozwojowe",LataProjekcji&lt;=Koniec_PR,Modul_badawczo_rozwojowy=tak),ROUND(J532,0),0)</f>
        <v>0</v>
      </c>
      <c r="K1107" s="134">
        <f t="shared" si="1189"/>
        <v>0</v>
      </c>
      <c r="L1107" s="134">
        <f t="shared" si="1189"/>
        <v>0</v>
      </c>
      <c r="M1107" s="134">
        <f t="shared" si="1189"/>
        <v>0</v>
      </c>
      <c r="N1107" s="134">
        <f t="shared" si="1189"/>
        <v>0</v>
      </c>
      <c r="O1107" s="134">
        <f t="shared" si="1189"/>
        <v>0</v>
      </c>
      <c r="P1107" s="134">
        <f t="shared" si="1189"/>
        <v>0</v>
      </c>
      <c r="Q1107" s="134">
        <f t="shared" si="1189"/>
        <v>0</v>
      </c>
      <c r="R1107" s="134">
        <f t="shared" si="1189"/>
        <v>0</v>
      </c>
      <c r="S1107" s="134">
        <f t="shared" si="1189"/>
        <v>0</v>
      </c>
      <c r="T1107" s="134">
        <f t="shared" si="1189"/>
        <v>0</v>
      </c>
      <c r="U1107" s="134">
        <f t="shared" si="1189"/>
        <v>0</v>
      </c>
      <c r="V1107" s="134">
        <f t="shared" si="1189"/>
        <v>0</v>
      </c>
      <c r="W1107" s="134">
        <f t="shared" si="1189"/>
        <v>0</v>
      </c>
      <c r="X1107" s="134">
        <f t="shared" si="1189"/>
        <v>0</v>
      </c>
      <c r="Y1107" s="134">
        <f t="shared" si="1189"/>
        <v>0</v>
      </c>
      <c r="Z1107" s="134">
        <f t="shared" si="1189"/>
        <v>0</v>
      </c>
      <c r="AA1107" s="134">
        <f t="shared" si="1189"/>
        <v>0</v>
      </c>
      <c r="AB1107" s="134">
        <f t="shared" ref="AB1107:AE1107" si="1190">IF(AND($C1107="nie",$D1107="prace rozwojowe",LataProjekcji&lt;=Koniec_PR,Modul_badawczo_rozwojowy=tak),ROUND(AB532,0),0)</f>
        <v>0</v>
      </c>
      <c r="AC1107" s="134">
        <f t="shared" si="1190"/>
        <v>0</v>
      </c>
      <c r="AD1107" s="134">
        <f t="shared" si="1190"/>
        <v>0</v>
      </c>
      <c r="AE1107" s="134">
        <f t="shared" si="1190"/>
        <v>0</v>
      </c>
    </row>
    <row r="1108" spans="2:31" hidden="1">
      <c r="B1108" s="132" t="str">
        <f t="shared" si="1166"/>
        <v/>
      </c>
      <c r="C1108" s="132" t="str">
        <f t="shared" si="1166"/>
        <v/>
      </c>
      <c r="D1108" s="132" t="str">
        <f t="shared" si="1166"/>
        <v/>
      </c>
      <c r="E1108" s="132"/>
      <c r="F1108" s="132"/>
      <c r="G1108" s="132"/>
      <c r="H1108" s="132"/>
      <c r="I1108" s="132"/>
      <c r="J1108" s="134">
        <f t="shared" ref="J1108:AA1108" si="1191">IF(AND($C1108="nie",$D1108="prace rozwojowe",LataProjekcji&lt;=Koniec_PR,Modul_badawczo_rozwojowy=tak),ROUND(J533,0),0)</f>
        <v>0</v>
      </c>
      <c r="K1108" s="134">
        <f t="shared" si="1191"/>
        <v>0</v>
      </c>
      <c r="L1108" s="134">
        <f t="shared" si="1191"/>
        <v>0</v>
      </c>
      <c r="M1108" s="134">
        <f t="shared" si="1191"/>
        <v>0</v>
      </c>
      <c r="N1108" s="134">
        <f t="shared" si="1191"/>
        <v>0</v>
      </c>
      <c r="O1108" s="134">
        <f t="shared" si="1191"/>
        <v>0</v>
      </c>
      <c r="P1108" s="134">
        <f t="shared" si="1191"/>
        <v>0</v>
      </c>
      <c r="Q1108" s="134">
        <f t="shared" si="1191"/>
        <v>0</v>
      </c>
      <c r="R1108" s="134">
        <f t="shared" si="1191"/>
        <v>0</v>
      </c>
      <c r="S1108" s="134">
        <f t="shared" si="1191"/>
        <v>0</v>
      </c>
      <c r="T1108" s="134">
        <f t="shared" si="1191"/>
        <v>0</v>
      </c>
      <c r="U1108" s="134">
        <f t="shared" si="1191"/>
        <v>0</v>
      </c>
      <c r="V1108" s="134">
        <f t="shared" si="1191"/>
        <v>0</v>
      </c>
      <c r="W1108" s="134">
        <f t="shared" si="1191"/>
        <v>0</v>
      </c>
      <c r="X1108" s="134">
        <f t="shared" si="1191"/>
        <v>0</v>
      </c>
      <c r="Y1108" s="134">
        <f t="shared" si="1191"/>
        <v>0</v>
      </c>
      <c r="Z1108" s="134">
        <f t="shared" si="1191"/>
        <v>0</v>
      </c>
      <c r="AA1108" s="134">
        <f t="shared" si="1191"/>
        <v>0</v>
      </c>
      <c r="AB1108" s="134">
        <f t="shared" ref="AB1108:AE1108" si="1192">IF(AND($C1108="nie",$D1108="prace rozwojowe",LataProjekcji&lt;=Koniec_PR,Modul_badawczo_rozwojowy=tak),ROUND(AB533,0),0)</f>
        <v>0</v>
      </c>
      <c r="AC1108" s="134">
        <f t="shared" si="1192"/>
        <v>0</v>
      </c>
      <c r="AD1108" s="134">
        <f t="shared" si="1192"/>
        <v>0</v>
      </c>
      <c r="AE1108" s="134">
        <f t="shared" si="1192"/>
        <v>0</v>
      </c>
    </row>
    <row r="1109" spans="2:31" hidden="1">
      <c r="B1109" s="132" t="str">
        <f t="shared" si="1166"/>
        <v/>
      </c>
      <c r="C1109" s="132" t="str">
        <f t="shared" si="1166"/>
        <v/>
      </c>
      <c r="D1109" s="132" t="str">
        <f t="shared" si="1166"/>
        <v/>
      </c>
      <c r="E1109" s="132"/>
      <c r="F1109" s="132"/>
      <c r="G1109" s="132"/>
      <c r="H1109" s="132"/>
      <c r="I1109" s="132"/>
      <c r="J1109" s="134">
        <f t="shared" ref="J1109:AA1109" si="1193">IF(AND($C1109="nie",$D1109="prace rozwojowe",LataProjekcji&lt;=Koniec_PR,Modul_badawczo_rozwojowy=tak),ROUND(J534,0),0)</f>
        <v>0</v>
      </c>
      <c r="K1109" s="134">
        <f t="shared" si="1193"/>
        <v>0</v>
      </c>
      <c r="L1109" s="134">
        <f t="shared" si="1193"/>
        <v>0</v>
      </c>
      <c r="M1109" s="134">
        <f t="shared" si="1193"/>
        <v>0</v>
      </c>
      <c r="N1109" s="134">
        <f t="shared" si="1193"/>
        <v>0</v>
      </c>
      <c r="O1109" s="134">
        <f t="shared" si="1193"/>
        <v>0</v>
      </c>
      <c r="P1109" s="134">
        <f t="shared" si="1193"/>
        <v>0</v>
      </c>
      <c r="Q1109" s="134">
        <f t="shared" si="1193"/>
        <v>0</v>
      </c>
      <c r="R1109" s="134">
        <f t="shared" si="1193"/>
        <v>0</v>
      </c>
      <c r="S1109" s="134">
        <f t="shared" si="1193"/>
        <v>0</v>
      </c>
      <c r="T1109" s="134">
        <f t="shared" si="1193"/>
        <v>0</v>
      </c>
      <c r="U1109" s="134">
        <f t="shared" si="1193"/>
        <v>0</v>
      </c>
      <c r="V1109" s="134">
        <f t="shared" si="1193"/>
        <v>0</v>
      </c>
      <c r="W1109" s="134">
        <f t="shared" si="1193"/>
        <v>0</v>
      </c>
      <c r="X1109" s="134">
        <f t="shared" si="1193"/>
        <v>0</v>
      </c>
      <c r="Y1109" s="134">
        <f t="shared" si="1193"/>
        <v>0</v>
      </c>
      <c r="Z1109" s="134">
        <f t="shared" si="1193"/>
        <v>0</v>
      </c>
      <c r="AA1109" s="134">
        <f t="shared" si="1193"/>
        <v>0</v>
      </c>
      <c r="AB1109" s="134">
        <f t="shared" ref="AB1109:AE1109" si="1194">IF(AND($C1109="nie",$D1109="prace rozwojowe",LataProjekcji&lt;=Koniec_PR,Modul_badawczo_rozwojowy=tak),ROUND(AB534,0),0)</f>
        <v>0</v>
      </c>
      <c r="AC1109" s="134">
        <f t="shared" si="1194"/>
        <v>0</v>
      </c>
      <c r="AD1109" s="134">
        <f t="shared" si="1194"/>
        <v>0</v>
      </c>
      <c r="AE1109" s="134">
        <f t="shared" si="1194"/>
        <v>0</v>
      </c>
    </row>
    <row r="1110" spans="2:31" hidden="1">
      <c r="B1110" s="132" t="str">
        <f t="shared" si="1166"/>
        <v/>
      </c>
      <c r="C1110" s="132" t="str">
        <f t="shared" si="1166"/>
        <v/>
      </c>
      <c r="D1110" s="132" t="str">
        <f t="shared" si="1166"/>
        <v/>
      </c>
      <c r="E1110" s="132"/>
      <c r="F1110" s="132"/>
      <c r="G1110" s="132"/>
      <c r="H1110" s="132"/>
      <c r="I1110" s="132"/>
      <c r="J1110" s="134">
        <f t="shared" ref="J1110:AA1110" si="1195">IF(AND($C1110="nie",$D1110="prace rozwojowe",LataProjekcji&lt;=Koniec_PR,Modul_badawczo_rozwojowy=tak),ROUND(J535,0),0)</f>
        <v>0</v>
      </c>
      <c r="K1110" s="134">
        <f t="shared" si="1195"/>
        <v>0</v>
      </c>
      <c r="L1110" s="134">
        <f t="shared" si="1195"/>
        <v>0</v>
      </c>
      <c r="M1110" s="134">
        <f t="shared" si="1195"/>
        <v>0</v>
      </c>
      <c r="N1110" s="134">
        <f t="shared" si="1195"/>
        <v>0</v>
      </c>
      <c r="O1110" s="134">
        <f t="shared" si="1195"/>
        <v>0</v>
      </c>
      <c r="P1110" s="134">
        <f t="shared" si="1195"/>
        <v>0</v>
      </c>
      <c r="Q1110" s="134">
        <f t="shared" si="1195"/>
        <v>0</v>
      </c>
      <c r="R1110" s="134">
        <f t="shared" si="1195"/>
        <v>0</v>
      </c>
      <c r="S1110" s="134">
        <f t="shared" si="1195"/>
        <v>0</v>
      </c>
      <c r="T1110" s="134">
        <f t="shared" si="1195"/>
        <v>0</v>
      </c>
      <c r="U1110" s="134">
        <f t="shared" si="1195"/>
        <v>0</v>
      </c>
      <c r="V1110" s="134">
        <f t="shared" si="1195"/>
        <v>0</v>
      </c>
      <c r="W1110" s="134">
        <f t="shared" si="1195"/>
        <v>0</v>
      </c>
      <c r="X1110" s="134">
        <f t="shared" si="1195"/>
        <v>0</v>
      </c>
      <c r="Y1110" s="134">
        <f t="shared" si="1195"/>
        <v>0</v>
      </c>
      <c r="Z1110" s="134">
        <f t="shared" si="1195"/>
        <v>0</v>
      </c>
      <c r="AA1110" s="134">
        <f t="shared" si="1195"/>
        <v>0</v>
      </c>
      <c r="AB1110" s="134">
        <f t="shared" ref="AB1110:AE1110" si="1196">IF(AND($C1110="nie",$D1110="prace rozwojowe",LataProjekcji&lt;=Koniec_PR,Modul_badawczo_rozwojowy=tak),ROUND(AB535,0),0)</f>
        <v>0</v>
      </c>
      <c r="AC1110" s="134">
        <f t="shared" si="1196"/>
        <v>0</v>
      </c>
      <c r="AD1110" s="134">
        <f t="shared" si="1196"/>
        <v>0</v>
      </c>
      <c r="AE1110" s="134">
        <f t="shared" si="1196"/>
        <v>0</v>
      </c>
    </row>
    <row r="1111" spans="2:31" hidden="1">
      <c r="B1111" s="132" t="str">
        <f t="shared" si="1166"/>
        <v/>
      </c>
      <c r="C1111" s="132" t="str">
        <f t="shared" si="1166"/>
        <v/>
      </c>
      <c r="D1111" s="132" t="str">
        <f t="shared" si="1166"/>
        <v/>
      </c>
      <c r="E1111" s="132"/>
      <c r="F1111" s="132"/>
      <c r="G1111" s="132"/>
      <c r="H1111" s="132"/>
      <c r="I1111" s="132"/>
      <c r="J1111" s="134">
        <f t="shared" ref="J1111:AA1111" si="1197">IF(AND($C1111="nie",$D1111="prace rozwojowe",LataProjekcji&lt;=Koniec_PR,Modul_badawczo_rozwojowy=tak),ROUND(J536,0),0)</f>
        <v>0</v>
      </c>
      <c r="K1111" s="134">
        <f t="shared" si="1197"/>
        <v>0</v>
      </c>
      <c r="L1111" s="134">
        <f t="shared" si="1197"/>
        <v>0</v>
      </c>
      <c r="M1111" s="134">
        <f t="shared" si="1197"/>
        <v>0</v>
      </c>
      <c r="N1111" s="134">
        <f t="shared" si="1197"/>
        <v>0</v>
      </c>
      <c r="O1111" s="134">
        <f t="shared" si="1197"/>
        <v>0</v>
      </c>
      <c r="P1111" s="134">
        <f t="shared" si="1197"/>
        <v>0</v>
      </c>
      <c r="Q1111" s="134">
        <f t="shared" si="1197"/>
        <v>0</v>
      </c>
      <c r="R1111" s="134">
        <f t="shared" si="1197"/>
        <v>0</v>
      </c>
      <c r="S1111" s="134">
        <f t="shared" si="1197"/>
        <v>0</v>
      </c>
      <c r="T1111" s="134">
        <f t="shared" si="1197"/>
        <v>0</v>
      </c>
      <c r="U1111" s="134">
        <f t="shared" si="1197"/>
        <v>0</v>
      </c>
      <c r="V1111" s="134">
        <f t="shared" si="1197"/>
        <v>0</v>
      </c>
      <c r="W1111" s="134">
        <f t="shared" si="1197"/>
        <v>0</v>
      </c>
      <c r="X1111" s="134">
        <f t="shared" si="1197"/>
        <v>0</v>
      </c>
      <c r="Y1111" s="134">
        <f t="shared" si="1197"/>
        <v>0</v>
      </c>
      <c r="Z1111" s="134">
        <f t="shared" si="1197"/>
        <v>0</v>
      </c>
      <c r="AA1111" s="134">
        <f t="shared" si="1197"/>
        <v>0</v>
      </c>
      <c r="AB1111" s="134">
        <f t="shared" ref="AB1111:AE1111" si="1198">IF(AND($C1111="nie",$D1111="prace rozwojowe",LataProjekcji&lt;=Koniec_PR,Modul_badawczo_rozwojowy=tak),ROUND(AB536,0),0)</f>
        <v>0</v>
      </c>
      <c r="AC1111" s="134">
        <f t="shared" si="1198"/>
        <v>0</v>
      </c>
      <c r="AD1111" s="134">
        <f t="shared" si="1198"/>
        <v>0</v>
      </c>
      <c r="AE1111" s="134">
        <f t="shared" si="1198"/>
        <v>0</v>
      </c>
    </row>
    <row r="1112" spans="2:31" hidden="1">
      <c r="B1112" s="132" t="str">
        <f t="shared" si="1166"/>
        <v/>
      </c>
      <c r="C1112" s="132" t="str">
        <f t="shared" si="1166"/>
        <v/>
      </c>
      <c r="D1112" s="132" t="str">
        <f t="shared" si="1166"/>
        <v/>
      </c>
      <c r="E1112" s="132"/>
      <c r="F1112" s="132"/>
      <c r="G1112" s="132"/>
      <c r="H1112" s="132"/>
      <c r="I1112" s="132"/>
      <c r="J1112" s="134">
        <f t="shared" ref="J1112:AA1112" si="1199">IF(AND($C1112="nie",$D1112="prace rozwojowe",LataProjekcji&lt;=Koniec_PR,Modul_badawczo_rozwojowy=tak),ROUND(J537,0),0)</f>
        <v>0</v>
      </c>
      <c r="K1112" s="134">
        <f t="shared" si="1199"/>
        <v>0</v>
      </c>
      <c r="L1112" s="134">
        <f t="shared" si="1199"/>
        <v>0</v>
      </c>
      <c r="M1112" s="134">
        <f t="shared" si="1199"/>
        <v>0</v>
      </c>
      <c r="N1112" s="134">
        <f t="shared" si="1199"/>
        <v>0</v>
      </c>
      <c r="O1112" s="134">
        <f t="shared" si="1199"/>
        <v>0</v>
      </c>
      <c r="P1112" s="134">
        <f t="shared" si="1199"/>
        <v>0</v>
      </c>
      <c r="Q1112" s="134">
        <f t="shared" si="1199"/>
        <v>0</v>
      </c>
      <c r="R1112" s="134">
        <f t="shared" si="1199"/>
        <v>0</v>
      </c>
      <c r="S1112" s="134">
        <f t="shared" si="1199"/>
        <v>0</v>
      </c>
      <c r="T1112" s="134">
        <f t="shared" si="1199"/>
        <v>0</v>
      </c>
      <c r="U1112" s="134">
        <f t="shared" si="1199"/>
        <v>0</v>
      </c>
      <c r="V1112" s="134">
        <f t="shared" si="1199"/>
        <v>0</v>
      </c>
      <c r="W1112" s="134">
        <f t="shared" si="1199"/>
        <v>0</v>
      </c>
      <c r="X1112" s="134">
        <f t="shared" si="1199"/>
        <v>0</v>
      </c>
      <c r="Y1112" s="134">
        <f t="shared" si="1199"/>
        <v>0</v>
      </c>
      <c r="Z1112" s="134">
        <f t="shared" si="1199"/>
        <v>0</v>
      </c>
      <c r="AA1112" s="134">
        <f t="shared" si="1199"/>
        <v>0</v>
      </c>
      <c r="AB1112" s="134">
        <f t="shared" ref="AB1112:AE1112" si="1200">IF(AND($C1112="nie",$D1112="prace rozwojowe",LataProjekcji&lt;=Koniec_PR,Modul_badawczo_rozwojowy=tak),ROUND(AB537,0),0)</f>
        <v>0</v>
      </c>
      <c r="AC1112" s="134">
        <f t="shared" si="1200"/>
        <v>0</v>
      </c>
      <c r="AD1112" s="134">
        <f t="shared" si="1200"/>
        <v>0</v>
      </c>
      <c r="AE1112" s="134">
        <f t="shared" si="1200"/>
        <v>0</v>
      </c>
    </row>
    <row r="1113" spans="2:31" hidden="1">
      <c r="B1113" s="132" t="str">
        <f t="shared" si="1166"/>
        <v/>
      </c>
      <c r="C1113" s="132" t="str">
        <f t="shared" si="1166"/>
        <v/>
      </c>
      <c r="D1113" s="132" t="str">
        <f t="shared" si="1166"/>
        <v/>
      </c>
      <c r="E1113" s="132"/>
      <c r="F1113" s="132"/>
      <c r="G1113" s="132"/>
      <c r="H1113" s="132"/>
      <c r="I1113" s="132"/>
      <c r="J1113" s="134">
        <f t="shared" ref="J1113:AA1113" si="1201">IF(AND($C1113="nie",$D1113="prace rozwojowe",LataProjekcji&lt;=Koniec_PR,Modul_badawczo_rozwojowy=tak),ROUND(J538,0),0)</f>
        <v>0</v>
      </c>
      <c r="K1113" s="134">
        <f t="shared" si="1201"/>
        <v>0</v>
      </c>
      <c r="L1113" s="134">
        <f t="shared" si="1201"/>
        <v>0</v>
      </c>
      <c r="M1113" s="134">
        <f t="shared" si="1201"/>
        <v>0</v>
      </c>
      <c r="N1113" s="134">
        <f t="shared" si="1201"/>
        <v>0</v>
      </c>
      <c r="O1113" s="134">
        <f t="shared" si="1201"/>
        <v>0</v>
      </c>
      <c r="P1113" s="134">
        <f t="shared" si="1201"/>
        <v>0</v>
      </c>
      <c r="Q1113" s="134">
        <f t="shared" si="1201"/>
        <v>0</v>
      </c>
      <c r="R1113" s="134">
        <f t="shared" si="1201"/>
        <v>0</v>
      </c>
      <c r="S1113" s="134">
        <f t="shared" si="1201"/>
        <v>0</v>
      </c>
      <c r="T1113" s="134">
        <f t="shared" si="1201"/>
        <v>0</v>
      </c>
      <c r="U1113" s="134">
        <f t="shared" si="1201"/>
        <v>0</v>
      </c>
      <c r="V1113" s="134">
        <f t="shared" si="1201"/>
        <v>0</v>
      </c>
      <c r="W1113" s="134">
        <f t="shared" si="1201"/>
        <v>0</v>
      </c>
      <c r="X1113" s="134">
        <f t="shared" si="1201"/>
        <v>0</v>
      </c>
      <c r="Y1113" s="134">
        <f t="shared" si="1201"/>
        <v>0</v>
      </c>
      <c r="Z1113" s="134">
        <f t="shared" si="1201"/>
        <v>0</v>
      </c>
      <c r="AA1113" s="134">
        <f t="shared" si="1201"/>
        <v>0</v>
      </c>
      <c r="AB1113" s="134">
        <f t="shared" ref="AB1113:AE1113" si="1202">IF(AND($C1113="nie",$D1113="prace rozwojowe",LataProjekcji&lt;=Koniec_PR,Modul_badawczo_rozwojowy=tak),ROUND(AB538,0),0)</f>
        <v>0</v>
      </c>
      <c r="AC1113" s="134">
        <f t="shared" si="1202"/>
        <v>0</v>
      </c>
      <c r="AD1113" s="134">
        <f t="shared" si="1202"/>
        <v>0</v>
      </c>
      <c r="AE1113" s="134">
        <f t="shared" si="1202"/>
        <v>0</v>
      </c>
    </row>
    <row r="1114" spans="2:31" hidden="1">
      <c r="B1114" s="132" t="str">
        <f t="shared" si="1166"/>
        <v/>
      </c>
      <c r="C1114" s="132" t="str">
        <f t="shared" si="1166"/>
        <v/>
      </c>
      <c r="D1114" s="132" t="str">
        <f t="shared" si="1166"/>
        <v/>
      </c>
      <c r="E1114" s="132"/>
      <c r="F1114" s="132"/>
      <c r="G1114" s="132"/>
      <c r="H1114" s="132"/>
      <c r="I1114" s="132"/>
      <c r="J1114" s="134">
        <f t="shared" ref="J1114:AA1114" si="1203">IF(AND($C1114="nie",$D1114="prace rozwojowe",LataProjekcji&lt;=Koniec_PR,Modul_badawczo_rozwojowy=tak),ROUND(J539,0),0)</f>
        <v>0</v>
      </c>
      <c r="K1114" s="134">
        <f t="shared" si="1203"/>
        <v>0</v>
      </c>
      <c r="L1114" s="134">
        <f t="shared" si="1203"/>
        <v>0</v>
      </c>
      <c r="M1114" s="134">
        <f t="shared" si="1203"/>
        <v>0</v>
      </c>
      <c r="N1114" s="134">
        <f t="shared" si="1203"/>
        <v>0</v>
      </c>
      <c r="O1114" s="134">
        <f t="shared" si="1203"/>
        <v>0</v>
      </c>
      <c r="P1114" s="134">
        <f t="shared" si="1203"/>
        <v>0</v>
      </c>
      <c r="Q1114" s="134">
        <f t="shared" si="1203"/>
        <v>0</v>
      </c>
      <c r="R1114" s="134">
        <f t="shared" si="1203"/>
        <v>0</v>
      </c>
      <c r="S1114" s="134">
        <f t="shared" si="1203"/>
        <v>0</v>
      </c>
      <c r="T1114" s="134">
        <f t="shared" si="1203"/>
        <v>0</v>
      </c>
      <c r="U1114" s="134">
        <f t="shared" si="1203"/>
        <v>0</v>
      </c>
      <c r="V1114" s="134">
        <f t="shared" si="1203"/>
        <v>0</v>
      </c>
      <c r="W1114" s="134">
        <f t="shared" si="1203"/>
        <v>0</v>
      </c>
      <c r="X1114" s="134">
        <f t="shared" si="1203"/>
        <v>0</v>
      </c>
      <c r="Y1114" s="134">
        <f t="shared" si="1203"/>
        <v>0</v>
      </c>
      <c r="Z1114" s="134">
        <f t="shared" si="1203"/>
        <v>0</v>
      </c>
      <c r="AA1114" s="134">
        <f t="shared" si="1203"/>
        <v>0</v>
      </c>
      <c r="AB1114" s="134">
        <f t="shared" ref="AB1114:AE1114" si="1204">IF(AND($C1114="nie",$D1114="prace rozwojowe",LataProjekcji&lt;=Koniec_PR,Modul_badawczo_rozwojowy=tak),ROUND(AB539,0),0)</f>
        <v>0</v>
      </c>
      <c r="AC1114" s="134">
        <f t="shared" si="1204"/>
        <v>0</v>
      </c>
      <c r="AD1114" s="134">
        <f t="shared" si="1204"/>
        <v>0</v>
      </c>
      <c r="AE1114" s="134">
        <f t="shared" si="1204"/>
        <v>0</v>
      </c>
    </row>
    <row r="1115" spans="2:31" hidden="1">
      <c r="B1115" s="132" t="str">
        <f t="shared" si="1166"/>
        <v/>
      </c>
      <c r="C1115" s="132" t="str">
        <f t="shared" si="1166"/>
        <v/>
      </c>
      <c r="D1115" s="132" t="str">
        <f t="shared" si="1166"/>
        <v/>
      </c>
      <c r="E1115" s="132"/>
      <c r="F1115" s="132"/>
      <c r="G1115" s="132"/>
      <c r="H1115" s="132"/>
      <c r="I1115" s="132"/>
      <c r="J1115" s="134">
        <f t="shared" ref="J1115:AA1115" si="1205">IF(AND($C1115="nie",$D1115="prace rozwojowe",LataProjekcji&lt;=Koniec_PR,Modul_badawczo_rozwojowy=tak),ROUND(J540,0),0)</f>
        <v>0</v>
      </c>
      <c r="K1115" s="134">
        <f t="shared" si="1205"/>
        <v>0</v>
      </c>
      <c r="L1115" s="134">
        <f t="shared" si="1205"/>
        <v>0</v>
      </c>
      <c r="M1115" s="134">
        <f t="shared" si="1205"/>
        <v>0</v>
      </c>
      <c r="N1115" s="134">
        <f t="shared" si="1205"/>
        <v>0</v>
      </c>
      <c r="O1115" s="134">
        <f t="shared" si="1205"/>
        <v>0</v>
      </c>
      <c r="P1115" s="134">
        <f t="shared" si="1205"/>
        <v>0</v>
      </c>
      <c r="Q1115" s="134">
        <f t="shared" si="1205"/>
        <v>0</v>
      </c>
      <c r="R1115" s="134">
        <f t="shared" si="1205"/>
        <v>0</v>
      </c>
      <c r="S1115" s="134">
        <f t="shared" si="1205"/>
        <v>0</v>
      </c>
      <c r="T1115" s="134">
        <f t="shared" si="1205"/>
        <v>0</v>
      </c>
      <c r="U1115" s="134">
        <f t="shared" si="1205"/>
        <v>0</v>
      </c>
      <c r="V1115" s="134">
        <f t="shared" si="1205"/>
        <v>0</v>
      </c>
      <c r="W1115" s="134">
        <f t="shared" si="1205"/>
        <v>0</v>
      </c>
      <c r="X1115" s="134">
        <f t="shared" si="1205"/>
        <v>0</v>
      </c>
      <c r="Y1115" s="134">
        <f t="shared" si="1205"/>
        <v>0</v>
      </c>
      <c r="Z1115" s="134">
        <f t="shared" si="1205"/>
        <v>0</v>
      </c>
      <c r="AA1115" s="134">
        <f t="shared" si="1205"/>
        <v>0</v>
      </c>
      <c r="AB1115" s="134">
        <f t="shared" ref="AB1115:AE1115" si="1206">IF(AND($C1115="nie",$D1115="prace rozwojowe",LataProjekcji&lt;=Koniec_PR,Modul_badawczo_rozwojowy=tak),ROUND(AB540,0),0)</f>
        <v>0</v>
      </c>
      <c r="AC1115" s="134">
        <f t="shared" si="1206"/>
        <v>0</v>
      </c>
      <c r="AD1115" s="134">
        <f t="shared" si="1206"/>
        <v>0</v>
      </c>
      <c r="AE1115" s="134">
        <f t="shared" si="1206"/>
        <v>0</v>
      </c>
    </row>
    <row r="1116" spans="2:31" hidden="1">
      <c r="B1116" s="132" t="str">
        <f t="shared" si="1166"/>
        <v/>
      </c>
      <c r="C1116" s="132" t="str">
        <f t="shared" si="1166"/>
        <v/>
      </c>
      <c r="D1116" s="132" t="str">
        <f t="shared" si="1166"/>
        <v/>
      </c>
      <c r="E1116" s="132"/>
      <c r="F1116" s="132"/>
      <c r="G1116" s="132"/>
      <c r="H1116" s="132"/>
      <c r="I1116" s="132"/>
      <c r="J1116" s="134">
        <f t="shared" ref="J1116:AA1116" si="1207">IF(AND($C1116="nie",$D1116="prace rozwojowe",LataProjekcji&lt;=Koniec_PR,Modul_badawczo_rozwojowy=tak),ROUND(J541,0),0)</f>
        <v>0</v>
      </c>
      <c r="K1116" s="134">
        <f t="shared" si="1207"/>
        <v>0</v>
      </c>
      <c r="L1116" s="134">
        <f t="shared" si="1207"/>
        <v>0</v>
      </c>
      <c r="M1116" s="134">
        <f t="shared" si="1207"/>
        <v>0</v>
      </c>
      <c r="N1116" s="134">
        <f t="shared" si="1207"/>
        <v>0</v>
      </c>
      <c r="O1116" s="134">
        <f t="shared" si="1207"/>
        <v>0</v>
      </c>
      <c r="P1116" s="134">
        <f t="shared" si="1207"/>
        <v>0</v>
      </c>
      <c r="Q1116" s="134">
        <f t="shared" si="1207"/>
        <v>0</v>
      </c>
      <c r="R1116" s="134">
        <f t="shared" si="1207"/>
        <v>0</v>
      </c>
      <c r="S1116" s="134">
        <f t="shared" si="1207"/>
        <v>0</v>
      </c>
      <c r="T1116" s="134">
        <f t="shared" si="1207"/>
        <v>0</v>
      </c>
      <c r="U1116" s="134">
        <f t="shared" si="1207"/>
        <v>0</v>
      </c>
      <c r="V1116" s="134">
        <f t="shared" si="1207"/>
        <v>0</v>
      </c>
      <c r="W1116" s="134">
        <f t="shared" si="1207"/>
        <v>0</v>
      </c>
      <c r="X1116" s="134">
        <f t="shared" si="1207"/>
        <v>0</v>
      </c>
      <c r="Y1116" s="134">
        <f t="shared" si="1207"/>
        <v>0</v>
      </c>
      <c r="Z1116" s="134">
        <f t="shared" si="1207"/>
        <v>0</v>
      </c>
      <c r="AA1116" s="134">
        <f t="shared" si="1207"/>
        <v>0</v>
      </c>
      <c r="AB1116" s="134">
        <f t="shared" ref="AB1116:AE1116" si="1208">IF(AND($C1116="nie",$D1116="prace rozwojowe",LataProjekcji&lt;=Koniec_PR,Modul_badawczo_rozwojowy=tak),ROUND(AB541,0),0)</f>
        <v>0</v>
      </c>
      <c r="AC1116" s="134">
        <f t="shared" si="1208"/>
        <v>0</v>
      </c>
      <c r="AD1116" s="134">
        <f t="shared" si="1208"/>
        <v>0</v>
      </c>
      <c r="AE1116" s="134">
        <f t="shared" si="1208"/>
        <v>0</v>
      </c>
    </row>
    <row r="1117" spans="2:31" hidden="1">
      <c r="B1117" s="132" t="str">
        <f t="shared" si="1166"/>
        <v/>
      </c>
      <c r="C1117" s="132" t="str">
        <f t="shared" si="1166"/>
        <v/>
      </c>
      <c r="D1117" s="132" t="str">
        <f t="shared" si="1166"/>
        <v/>
      </c>
      <c r="E1117" s="132"/>
      <c r="F1117" s="132"/>
      <c r="G1117" s="132"/>
      <c r="H1117" s="132"/>
      <c r="I1117" s="132"/>
      <c r="J1117" s="134">
        <f t="shared" ref="J1117:AA1117" si="1209">IF(AND($C1117="nie",$D1117="prace rozwojowe",LataProjekcji&lt;=Koniec_PR,Modul_badawczo_rozwojowy=tak),ROUND(J542,0),0)</f>
        <v>0</v>
      </c>
      <c r="K1117" s="134">
        <f t="shared" si="1209"/>
        <v>0</v>
      </c>
      <c r="L1117" s="134">
        <f t="shared" si="1209"/>
        <v>0</v>
      </c>
      <c r="M1117" s="134">
        <f t="shared" si="1209"/>
        <v>0</v>
      </c>
      <c r="N1117" s="134">
        <f t="shared" si="1209"/>
        <v>0</v>
      </c>
      <c r="O1117" s="134">
        <f t="shared" si="1209"/>
        <v>0</v>
      </c>
      <c r="P1117" s="134">
        <f t="shared" si="1209"/>
        <v>0</v>
      </c>
      <c r="Q1117" s="134">
        <f t="shared" si="1209"/>
        <v>0</v>
      </c>
      <c r="R1117" s="134">
        <f t="shared" si="1209"/>
        <v>0</v>
      </c>
      <c r="S1117" s="134">
        <f t="shared" si="1209"/>
        <v>0</v>
      </c>
      <c r="T1117" s="134">
        <f t="shared" si="1209"/>
        <v>0</v>
      </c>
      <c r="U1117" s="134">
        <f t="shared" si="1209"/>
        <v>0</v>
      </c>
      <c r="V1117" s="134">
        <f t="shared" si="1209"/>
        <v>0</v>
      </c>
      <c r="W1117" s="134">
        <f t="shared" si="1209"/>
        <v>0</v>
      </c>
      <c r="X1117" s="134">
        <f t="shared" si="1209"/>
        <v>0</v>
      </c>
      <c r="Y1117" s="134">
        <f t="shared" si="1209"/>
        <v>0</v>
      </c>
      <c r="Z1117" s="134">
        <f t="shared" si="1209"/>
        <v>0</v>
      </c>
      <c r="AA1117" s="134">
        <f t="shared" si="1209"/>
        <v>0</v>
      </c>
      <c r="AB1117" s="134">
        <f t="shared" ref="AB1117:AE1117" si="1210">IF(AND($C1117="nie",$D1117="prace rozwojowe",LataProjekcji&lt;=Koniec_PR,Modul_badawczo_rozwojowy=tak),ROUND(AB542,0),0)</f>
        <v>0</v>
      </c>
      <c r="AC1117" s="134">
        <f t="shared" si="1210"/>
        <v>0</v>
      </c>
      <c r="AD1117" s="134">
        <f t="shared" si="1210"/>
        <v>0</v>
      </c>
      <c r="AE1117" s="134">
        <f t="shared" si="1210"/>
        <v>0</v>
      </c>
    </row>
    <row r="1118" spans="2:31" hidden="1">
      <c r="B1118" s="132" t="str">
        <f t="shared" si="1166"/>
        <v/>
      </c>
      <c r="C1118" s="132" t="str">
        <f t="shared" si="1166"/>
        <v/>
      </c>
      <c r="D1118" s="132" t="str">
        <f t="shared" si="1166"/>
        <v/>
      </c>
      <c r="E1118" s="132"/>
      <c r="F1118" s="132"/>
      <c r="G1118" s="132"/>
      <c r="H1118" s="132"/>
      <c r="I1118" s="132"/>
      <c r="J1118" s="134">
        <f t="shared" ref="J1118:AA1118" si="1211">IF(AND($C1118="nie",$D1118="prace rozwojowe",LataProjekcji&lt;=Koniec_PR,Modul_badawczo_rozwojowy=tak),ROUND(J543,0),0)</f>
        <v>0</v>
      </c>
      <c r="K1118" s="134">
        <f t="shared" si="1211"/>
        <v>0</v>
      </c>
      <c r="L1118" s="134">
        <f t="shared" si="1211"/>
        <v>0</v>
      </c>
      <c r="M1118" s="134">
        <f t="shared" si="1211"/>
        <v>0</v>
      </c>
      <c r="N1118" s="134">
        <f t="shared" si="1211"/>
        <v>0</v>
      </c>
      <c r="O1118" s="134">
        <f t="shared" si="1211"/>
        <v>0</v>
      </c>
      <c r="P1118" s="134">
        <f t="shared" si="1211"/>
        <v>0</v>
      </c>
      <c r="Q1118" s="134">
        <f t="shared" si="1211"/>
        <v>0</v>
      </c>
      <c r="R1118" s="134">
        <f t="shared" si="1211"/>
        <v>0</v>
      </c>
      <c r="S1118" s="134">
        <f t="shared" si="1211"/>
        <v>0</v>
      </c>
      <c r="T1118" s="134">
        <f t="shared" si="1211"/>
        <v>0</v>
      </c>
      <c r="U1118" s="134">
        <f t="shared" si="1211"/>
        <v>0</v>
      </c>
      <c r="V1118" s="134">
        <f t="shared" si="1211"/>
        <v>0</v>
      </c>
      <c r="W1118" s="134">
        <f t="shared" si="1211"/>
        <v>0</v>
      </c>
      <c r="X1118" s="134">
        <f t="shared" si="1211"/>
        <v>0</v>
      </c>
      <c r="Y1118" s="134">
        <f t="shared" si="1211"/>
        <v>0</v>
      </c>
      <c r="Z1118" s="134">
        <f t="shared" si="1211"/>
        <v>0</v>
      </c>
      <c r="AA1118" s="134">
        <f t="shared" si="1211"/>
        <v>0</v>
      </c>
      <c r="AB1118" s="134">
        <f t="shared" ref="AB1118:AE1118" si="1212">IF(AND($C1118="nie",$D1118="prace rozwojowe",LataProjekcji&lt;=Koniec_PR,Modul_badawczo_rozwojowy=tak),ROUND(AB543,0),0)</f>
        <v>0</v>
      </c>
      <c r="AC1118" s="134">
        <f t="shared" si="1212"/>
        <v>0</v>
      </c>
      <c r="AD1118" s="134">
        <f t="shared" si="1212"/>
        <v>0</v>
      </c>
      <c r="AE1118" s="134">
        <f t="shared" si="1212"/>
        <v>0</v>
      </c>
    </row>
    <row r="1119" spans="2:31" hidden="1">
      <c r="B1119" s="132" t="str">
        <f t="shared" si="1166"/>
        <v/>
      </c>
      <c r="C1119" s="132" t="str">
        <f t="shared" si="1166"/>
        <v/>
      </c>
      <c r="D1119" s="132" t="str">
        <f t="shared" si="1166"/>
        <v/>
      </c>
      <c r="E1119" s="132"/>
      <c r="F1119" s="132"/>
      <c r="G1119" s="132"/>
      <c r="H1119" s="132"/>
      <c r="I1119" s="132"/>
      <c r="J1119" s="134">
        <f t="shared" ref="J1119:AA1119" si="1213">IF(AND($C1119="nie",$D1119="prace rozwojowe",LataProjekcji&lt;=Koniec_PR,Modul_badawczo_rozwojowy=tak),ROUND(J544,0),0)</f>
        <v>0</v>
      </c>
      <c r="K1119" s="134">
        <f t="shared" si="1213"/>
        <v>0</v>
      </c>
      <c r="L1119" s="134">
        <f t="shared" si="1213"/>
        <v>0</v>
      </c>
      <c r="M1119" s="134">
        <f t="shared" si="1213"/>
        <v>0</v>
      </c>
      <c r="N1119" s="134">
        <f t="shared" si="1213"/>
        <v>0</v>
      </c>
      <c r="O1119" s="134">
        <f t="shared" si="1213"/>
        <v>0</v>
      </c>
      <c r="P1119" s="134">
        <f t="shared" si="1213"/>
        <v>0</v>
      </c>
      <c r="Q1119" s="134">
        <f t="shared" si="1213"/>
        <v>0</v>
      </c>
      <c r="R1119" s="134">
        <f t="shared" si="1213"/>
        <v>0</v>
      </c>
      <c r="S1119" s="134">
        <f t="shared" si="1213"/>
        <v>0</v>
      </c>
      <c r="T1119" s="134">
        <f t="shared" si="1213"/>
        <v>0</v>
      </c>
      <c r="U1119" s="134">
        <f t="shared" si="1213"/>
        <v>0</v>
      </c>
      <c r="V1119" s="134">
        <f t="shared" si="1213"/>
        <v>0</v>
      </c>
      <c r="W1119" s="134">
        <f t="shared" si="1213"/>
        <v>0</v>
      </c>
      <c r="X1119" s="134">
        <f t="shared" si="1213"/>
        <v>0</v>
      </c>
      <c r="Y1119" s="134">
        <f t="shared" si="1213"/>
        <v>0</v>
      </c>
      <c r="Z1119" s="134">
        <f t="shared" si="1213"/>
        <v>0</v>
      </c>
      <c r="AA1119" s="134">
        <f t="shared" si="1213"/>
        <v>0</v>
      </c>
      <c r="AB1119" s="134">
        <f t="shared" ref="AB1119:AE1119" si="1214">IF(AND($C1119="nie",$D1119="prace rozwojowe",LataProjekcji&lt;=Koniec_PR,Modul_badawczo_rozwojowy=tak),ROUND(AB544,0),0)</f>
        <v>0</v>
      </c>
      <c r="AC1119" s="134">
        <f t="shared" si="1214"/>
        <v>0</v>
      </c>
      <c r="AD1119" s="134">
        <f t="shared" si="1214"/>
        <v>0</v>
      </c>
      <c r="AE1119" s="134">
        <f t="shared" si="1214"/>
        <v>0</v>
      </c>
    </row>
    <row r="1120" spans="2:31" hidden="1">
      <c r="B1120" s="132" t="str">
        <f t="shared" si="1166"/>
        <v/>
      </c>
      <c r="C1120" s="132" t="str">
        <f t="shared" si="1166"/>
        <v/>
      </c>
      <c r="D1120" s="132" t="str">
        <f t="shared" si="1166"/>
        <v/>
      </c>
      <c r="E1120" s="132"/>
      <c r="F1120" s="132"/>
      <c r="G1120" s="132"/>
      <c r="H1120" s="132"/>
      <c r="I1120" s="132"/>
      <c r="J1120" s="134">
        <f t="shared" ref="J1120:AA1120" si="1215">IF(AND($C1120="nie",$D1120="prace rozwojowe",LataProjekcji&lt;=Koniec_PR,Modul_badawczo_rozwojowy=tak),ROUND(J545,0),0)</f>
        <v>0</v>
      </c>
      <c r="K1120" s="134">
        <f t="shared" si="1215"/>
        <v>0</v>
      </c>
      <c r="L1120" s="134">
        <f t="shared" si="1215"/>
        <v>0</v>
      </c>
      <c r="M1120" s="134">
        <f t="shared" si="1215"/>
        <v>0</v>
      </c>
      <c r="N1120" s="134">
        <f t="shared" si="1215"/>
        <v>0</v>
      </c>
      <c r="O1120" s="134">
        <f t="shared" si="1215"/>
        <v>0</v>
      </c>
      <c r="P1120" s="134">
        <f t="shared" si="1215"/>
        <v>0</v>
      </c>
      <c r="Q1120" s="134">
        <f t="shared" si="1215"/>
        <v>0</v>
      </c>
      <c r="R1120" s="134">
        <f t="shared" si="1215"/>
        <v>0</v>
      </c>
      <c r="S1120" s="134">
        <f t="shared" si="1215"/>
        <v>0</v>
      </c>
      <c r="T1120" s="134">
        <f t="shared" si="1215"/>
        <v>0</v>
      </c>
      <c r="U1120" s="134">
        <f t="shared" si="1215"/>
        <v>0</v>
      </c>
      <c r="V1120" s="134">
        <f t="shared" si="1215"/>
        <v>0</v>
      </c>
      <c r="W1120" s="134">
        <f t="shared" si="1215"/>
        <v>0</v>
      </c>
      <c r="X1120" s="134">
        <f t="shared" si="1215"/>
        <v>0</v>
      </c>
      <c r="Y1120" s="134">
        <f t="shared" si="1215"/>
        <v>0</v>
      </c>
      <c r="Z1120" s="134">
        <f t="shared" si="1215"/>
        <v>0</v>
      </c>
      <c r="AA1120" s="134">
        <f t="shared" si="1215"/>
        <v>0</v>
      </c>
      <c r="AB1120" s="134">
        <f t="shared" ref="AB1120:AE1120" si="1216">IF(AND($C1120="nie",$D1120="prace rozwojowe",LataProjekcji&lt;=Koniec_PR,Modul_badawczo_rozwojowy=tak),ROUND(AB545,0),0)</f>
        <v>0</v>
      </c>
      <c r="AC1120" s="134">
        <f t="shared" si="1216"/>
        <v>0</v>
      </c>
      <c r="AD1120" s="134">
        <f t="shared" si="1216"/>
        <v>0</v>
      </c>
      <c r="AE1120" s="134">
        <f t="shared" si="1216"/>
        <v>0</v>
      </c>
    </row>
    <row r="1121" spans="2:31" hidden="1">
      <c r="B1121" s="132" t="str">
        <f t="shared" si="1166"/>
        <v/>
      </c>
      <c r="C1121" s="132" t="str">
        <f t="shared" si="1166"/>
        <v/>
      </c>
      <c r="D1121" s="132" t="str">
        <f t="shared" si="1166"/>
        <v/>
      </c>
      <c r="E1121" s="132"/>
      <c r="F1121" s="132"/>
      <c r="G1121" s="132"/>
      <c r="H1121" s="132"/>
      <c r="I1121" s="132"/>
      <c r="J1121" s="134">
        <f t="shared" ref="J1121:AA1121" si="1217">IF(AND($C1121="nie",$D1121="prace rozwojowe",LataProjekcji&lt;=Koniec_PR,Modul_badawczo_rozwojowy=tak),ROUND(J546,0),0)</f>
        <v>0</v>
      </c>
      <c r="K1121" s="134">
        <f t="shared" si="1217"/>
        <v>0</v>
      </c>
      <c r="L1121" s="134">
        <f t="shared" si="1217"/>
        <v>0</v>
      </c>
      <c r="M1121" s="134">
        <f t="shared" si="1217"/>
        <v>0</v>
      </c>
      <c r="N1121" s="134">
        <f t="shared" si="1217"/>
        <v>0</v>
      </c>
      <c r="O1121" s="134">
        <f t="shared" si="1217"/>
        <v>0</v>
      </c>
      <c r="P1121" s="134">
        <f t="shared" si="1217"/>
        <v>0</v>
      </c>
      <c r="Q1121" s="134">
        <f t="shared" si="1217"/>
        <v>0</v>
      </c>
      <c r="R1121" s="134">
        <f t="shared" si="1217"/>
        <v>0</v>
      </c>
      <c r="S1121" s="134">
        <f t="shared" si="1217"/>
        <v>0</v>
      </c>
      <c r="T1121" s="134">
        <f t="shared" si="1217"/>
        <v>0</v>
      </c>
      <c r="U1121" s="134">
        <f t="shared" si="1217"/>
        <v>0</v>
      </c>
      <c r="V1121" s="134">
        <f t="shared" si="1217"/>
        <v>0</v>
      </c>
      <c r="W1121" s="134">
        <f t="shared" si="1217"/>
        <v>0</v>
      </c>
      <c r="X1121" s="134">
        <f t="shared" si="1217"/>
        <v>0</v>
      </c>
      <c r="Y1121" s="134">
        <f t="shared" si="1217"/>
        <v>0</v>
      </c>
      <c r="Z1121" s="134">
        <f t="shared" si="1217"/>
        <v>0</v>
      </c>
      <c r="AA1121" s="134">
        <f t="shared" si="1217"/>
        <v>0</v>
      </c>
      <c r="AB1121" s="134">
        <f t="shared" ref="AB1121:AE1121" si="1218">IF(AND($C1121="nie",$D1121="prace rozwojowe",LataProjekcji&lt;=Koniec_PR,Modul_badawczo_rozwojowy=tak),ROUND(AB546,0),0)</f>
        <v>0</v>
      </c>
      <c r="AC1121" s="134">
        <f t="shared" si="1218"/>
        <v>0</v>
      </c>
      <c r="AD1121" s="134">
        <f t="shared" si="1218"/>
        <v>0</v>
      </c>
      <c r="AE1121" s="134">
        <f t="shared" si="1218"/>
        <v>0</v>
      </c>
    </row>
    <row r="1122" spans="2:31" hidden="1">
      <c r="B1122" s="132" t="str">
        <f t="shared" si="1166"/>
        <v/>
      </c>
      <c r="C1122" s="132" t="str">
        <f t="shared" si="1166"/>
        <v/>
      </c>
      <c r="D1122" s="132" t="str">
        <f t="shared" si="1166"/>
        <v/>
      </c>
      <c r="E1122" s="132"/>
      <c r="F1122" s="132"/>
      <c r="G1122" s="132"/>
      <c r="H1122" s="132"/>
      <c r="I1122" s="132"/>
      <c r="J1122" s="134">
        <f t="shared" ref="J1122:AA1122" si="1219">IF(AND($C1122="nie",$D1122="prace rozwojowe",LataProjekcji&lt;=Koniec_PR,Modul_badawczo_rozwojowy=tak),ROUND(J547,0),0)</f>
        <v>0</v>
      </c>
      <c r="K1122" s="134">
        <f t="shared" si="1219"/>
        <v>0</v>
      </c>
      <c r="L1122" s="134">
        <f t="shared" si="1219"/>
        <v>0</v>
      </c>
      <c r="M1122" s="134">
        <f t="shared" si="1219"/>
        <v>0</v>
      </c>
      <c r="N1122" s="134">
        <f t="shared" si="1219"/>
        <v>0</v>
      </c>
      <c r="O1122" s="134">
        <f t="shared" si="1219"/>
        <v>0</v>
      </c>
      <c r="P1122" s="134">
        <f t="shared" si="1219"/>
        <v>0</v>
      </c>
      <c r="Q1122" s="134">
        <f t="shared" si="1219"/>
        <v>0</v>
      </c>
      <c r="R1122" s="134">
        <f t="shared" si="1219"/>
        <v>0</v>
      </c>
      <c r="S1122" s="134">
        <f t="shared" si="1219"/>
        <v>0</v>
      </c>
      <c r="T1122" s="134">
        <f t="shared" si="1219"/>
        <v>0</v>
      </c>
      <c r="U1122" s="134">
        <f t="shared" si="1219"/>
        <v>0</v>
      </c>
      <c r="V1122" s="134">
        <f t="shared" si="1219"/>
        <v>0</v>
      </c>
      <c r="W1122" s="134">
        <f t="shared" si="1219"/>
        <v>0</v>
      </c>
      <c r="X1122" s="134">
        <f t="shared" si="1219"/>
        <v>0</v>
      </c>
      <c r="Y1122" s="134">
        <f t="shared" si="1219"/>
        <v>0</v>
      </c>
      <c r="Z1122" s="134">
        <f t="shared" si="1219"/>
        <v>0</v>
      </c>
      <c r="AA1122" s="134">
        <f t="shared" si="1219"/>
        <v>0</v>
      </c>
      <c r="AB1122" s="134">
        <f t="shared" ref="AB1122:AE1122" si="1220">IF(AND($C1122="nie",$D1122="prace rozwojowe",LataProjekcji&lt;=Koniec_PR,Modul_badawczo_rozwojowy=tak),ROUND(AB547,0),0)</f>
        <v>0</v>
      </c>
      <c r="AC1122" s="134">
        <f t="shared" si="1220"/>
        <v>0</v>
      </c>
      <c r="AD1122" s="134">
        <f t="shared" si="1220"/>
        <v>0</v>
      </c>
      <c r="AE1122" s="134">
        <f t="shared" si="1220"/>
        <v>0</v>
      </c>
    </row>
    <row r="1123" spans="2:31" hidden="1">
      <c r="B1123" s="132" t="str">
        <f t="shared" si="1166"/>
        <v/>
      </c>
      <c r="C1123" s="132" t="str">
        <f t="shared" si="1166"/>
        <v/>
      </c>
      <c r="D1123" s="132" t="str">
        <f t="shared" si="1166"/>
        <v/>
      </c>
      <c r="E1123" s="132"/>
      <c r="F1123" s="132"/>
      <c r="G1123" s="132"/>
      <c r="H1123" s="132"/>
      <c r="I1123" s="132"/>
      <c r="J1123" s="134">
        <f t="shared" ref="J1123:AA1123" si="1221">IF(AND($C1123="nie",$D1123="prace rozwojowe",LataProjekcji&lt;=Koniec_PR,Modul_badawczo_rozwojowy=tak),ROUND(J548,0),0)</f>
        <v>0</v>
      </c>
      <c r="K1123" s="134">
        <f t="shared" si="1221"/>
        <v>0</v>
      </c>
      <c r="L1123" s="134">
        <f t="shared" si="1221"/>
        <v>0</v>
      </c>
      <c r="M1123" s="134">
        <f t="shared" si="1221"/>
        <v>0</v>
      </c>
      <c r="N1123" s="134">
        <f t="shared" si="1221"/>
        <v>0</v>
      </c>
      <c r="O1123" s="134">
        <f t="shared" si="1221"/>
        <v>0</v>
      </c>
      <c r="P1123" s="134">
        <f t="shared" si="1221"/>
        <v>0</v>
      </c>
      <c r="Q1123" s="134">
        <f t="shared" si="1221"/>
        <v>0</v>
      </c>
      <c r="R1123" s="134">
        <f t="shared" si="1221"/>
        <v>0</v>
      </c>
      <c r="S1123" s="134">
        <f t="shared" si="1221"/>
        <v>0</v>
      </c>
      <c r="T1123" s="134">
        <f t="shared" si="1221"/>
        <v>0</v>
      </c>
      <c r="U1123" s="134">
        <f t="shared" si="1221"/>
        <v>0</v>
      </c>
      <c r="V1123" s="134">
        <f t="shared" si="1221"/>
        <v>0</v>
      </c>
      <c r="W1123" s="134">
        <f t="shared" si="1221"/>
        <v>0</v>
      </c>
      <c r="X1123" s="134">
        <f t="shared" si="1221"/>
        <v>0</v>
      </c>
      <c r="Y1123" s="134">
        <f t="shared" si="1221"/>
        <v>0</v>
      </c>
      <c r="Z1123" s="134">
        <f t="shared" si="1221"/>
        <v>0</v>
      </c>
      <c r="AA1123" s="134">
        <f t="shared" si="1221"/>
        <v>0</v>
      </c>
      <c r="AB1123" s="134">
        <f t="shared" ref="AB1123:AE1123" si="1222">IF(AND($C1123="nie",$D1123="prace rozwojowe",LataProjekcji&lt;=Koniec_PR,Modul_badawczo_rozwojowy=tak),ROUND(AB548,0),0)</f>
        <v>0</v>
      </c>
      <c r="AC1123" s="134">
        <f t="shared" si="1222"/>
        <v>0</v>
      </c>
      <c r="AD1123" s="134">
        <f t="shared" si="1222"/>
        <v>0</v>
      </c>
      <c r="AE1123" s="134">
        <f t="shared" si="1222"/>
        <v>0</v>
      </c>
    </row>
    <row r="1124" spans="2:31" hidden="1">
      <c r="B1124" s="132" t="str">
        <f t="shared" si="1166"/>
        <v/>
      </c>
      <c r="C1124" s="132" t="str">
        <f t="shared" si="1166"/>
        <v/>
      </c>
      <c r="D1124" s="132" t="str">
        <f t="shared" si="1166"/>
        <v/>
      </c>
      <c r="E1124" s="132"/>
      <c r="F1124" s="132"/>
      <c r="G1124" s="132"/>
      <c r="H1124" s="132"/>
      <c r="I1124" s="132"/>
      <c r="J1124" s="134">
        <f t="shared" ref="J1124:AA1124" si="1223">IF(AND($C1124="nie",$D1124="prace rozwojowe",LataProjekcji&lt;=Koniec_PR,Modul_badawczo_rozwojowy=tak),ROUND(J549,0),0)</f>
        <v>0</v>
      </c>
      <c r="K1124" s="134">
        <f t="shared" si="1223"/>
        <v>0</v>
      </c>
      <c r="L1124" s="134">
        <f t="shared" si="1223"/>
        <v>0</v>
      </c>
      <c r="M1124" s="134">
        <f t="shared" si="1223"/>
        <v>0</v>
      </c>
      <c r="N1124" s="134">
        <f t="shared" si="1223"/>
        <v>0</v>
      </c>
      <c r="O1124" s="134">
        <f t="shared" si="1223"/>
        <v>0</v>
      </c>
      <c r="P1124" s="134">
        <f t="shared" si="1223"/>
        <v>0</v>
      </c>
      <c r="Q1124" s="134">
        <f t="shared" si="1223"/>
        <v>0</v>
      </c>
      <c r="R1124" s="134">
        <f t="shared" si="1223"/>
        <v>0</v>
      </c>
      <c r="S1124" s="134">
        <f t="shared" si="1223"/>
        <v>0</v>
      </c>
      <c r="T1124" s="134">
        <f t="shared" si="1223"/>
        <v>0</v>
      </c>
      <c r="U1124" s="134">
        <f t="shared" si="1223"/>
        <v>0</v>
      </c>
      <c r="V1124" s="134">
        <f t="shared" si="1223"/>
        <v>0</v>
      </c>
      <c r="W1124" s="134">
        <f t="shared" si="1223"/>
        <v>0</v>
      </c>
      <c r="X1124" s="134">
        <f t="shared" si="1223"/>
        <v>0</v>
      </c>
      <c r="Y1124" s="134">
        <f t="shared" si="1223"/>
        <v>0</v>
      </c>
      <c r="Z1124" s="134">
        <f t="shared" si="1223"/>
        <v>0</v>
      </c>
      <c r="AA1124" s="134">
        <f t="shared" si="1223"/>
        <v>0</v>
      </c>
      <c r="AB1124" s="134">
        <f t="shared" ref="AB1124:AE1124" si="1224">IF(AND($C1124="nie",$D1124="prace rozwojowe",LataProjekcji&lt;=Koniec_PR,Modul_badawczo_rozwojowy=tak),ROUND(AB549,0),0)</f>
        <v>0</v>
      </c>
      <c r="AC1124" s="134">
        <f t="shared" si="1224"/>
        <v>0</v>
      </c>
      <c r="AD1124" s="134">
        <f t="shared" si="1224"/>
        <v>0</v>
      </c>
      <c r="AE1124" s="134">
        <f t="shared" si="1224"/>
        <v>0</v>
      </c>
    </row>
    <row r="1125" spans="2:31" hidden="1">
      <c r="B1125" s="132" t="str">
        <f t="shared" si="1166"/>
        <v/>
      </c>
      <c r="C1125" s="132" t="str">
        <f t="shared" si="1166"/>
        <v/>
      </c>
      <c r="D1125" s="132" t="str">
        <f t="shared" si="1166"/>
        <v/>
      </c>
      <c r="E1125" s="132"/>
      <c r="F1125" s="132"/>
      <c r="G1125" s="132"/>
      <c r="H1125" s="132"/>
      <c r="I1125" s="132"/>
      <c r="J1125" s="134">
        <f t="shared" ref="J1125:AA1125" si="1225">IF(AND($C1125="nie",$D1125="prace rozwojowe",LataProjekcji&lt;=Koniec_PR,Modul_badawczo_rozwojowy=tak),ROUND(J550,0),0)</f>
        <v>0</v>
      </c>
      <c r="K1125" s="134">
        <f t="shared" si="1225"/>
        <v>0</v>
      </c>
      <c r="L1125" s="134">
        <f t="shared" si="1225"/>
        <v>0</v>
      </c>
      <c r="M1125" s="134">
        <f t="shared" si="1225"/>
        <v>0</v>
      </c>
      <c r="N1125" s="134">
        <f t="shared" si="1225"/>
        <v>0</v>
      </c>
      <c r="O1125" s="134">
        <f t="shared" si="1225"/>
        <v>0</v>
      </c>
      <c r="P1125" s="134">
        <f t="shared" si="1225"/>
        <v>0</v>
      </c>
      <c r="Q1125" s="134">
        <f t="shared" si="1225"/>
        <v>0</v>
      </c>
      <c r="R1125" s="134">
        <f t="shared" si="1225"/>
        <v>0</v>
      </c>
      <c r="S1125" s="134">
        <f t="shared" si="1225"/>
        <v>0</v>
      </c>
      <c r="T1125" s="134">
        <f t="shared" si="1225"/>
        <v>0</v>
      </c>
      <c r="U1125" s="134">
        <f t="shared" si="1225"/>
        <v>0</v>
      </c>
      <c r="V1125" s="134">
        <f t="shared" si="1225"/>
        <v>0</v>
      </c>
      <c r="W1125" s="134">
        <f t="shared" si="1225"/>
        <v>0</v>
      </c>
      <c r="X1125" s="134">
        <f t="shared" si="1225"/>
        <v>0</v>
      </c>
      <c r="Y1125" s="134">
        <f t="shared" si="1225"/>
        <v>0</v>
      </c>
      <c r="Z1125" s="134">
        <f t="shared" si="1225"/>
        <v>0</v>
      </c>
      <c r="AA1125" s="134">
        <f t="shared" si="1225"/>
        <v>0</v>
      </c>
      <c r="AB1125" s="134">
        <f t="shared" ref="AB1125:AE1125" si="1226">IF(AND($C1125="nie",$D1125="prace rozwojowe",LataProjekcji&lt;=Koniec_PR,Modul_badawczo_rozwojowy=tak),ROUND(AB550,0),0)</f>
        <v>0</v>
      </c>
      <c r="AC1125" s="134">
        <f t="shared" si="1226"/>
        <v>0</v>
      </c>
      <c r="AD1125" s="134">
        <f t="shared" si="1226"/>
        <v>0</v>
      </c>
      <c r="AE1125" s="134">
        <f t="shared" si="1226"/>
        <v>0</v>
      </c>
    </row>
    <row r="1126" spans="2:31" hidden="1">
      <c r="B1126" s="126" t="s">
        <v>331</v>
      </c>
      <c r="C1126" s="127"/>
      <c r="D1126" s="128"/>
      <c r="E1126" s="128"/>
      <c r="F1126" s="128"/>
      <c r="G1126" s="128"/>
      <c r="H1126" s="128"/>
      <c r="I1126" s="128"/>
      <c r="J1126" s="135">
        <f t="shared" ref="J1126:V1126" si="1227">ROUND(SUM(J1096:J1125),0)</f>
        <v>0</v>
      </c>
      <c r="K1126" s="135">
        <f t="shared" si="1227"/>
        <v>0</v>
      </c>
      <c r="L1126" s="135">
        <f t="shared" si="1227"/>
        <v>0</v>
      </c>
      <c r="M1126" s="135">
        <f t="shared" si="1227"/>
        <v>0</v>
      </c>
      <c r="N1126" s="135">
        <f t="shared" si="1227"/>
        <v>0</v>
      </c>
      <c r="O1126" s="135">
        <f t="shared" si="1227"/>
        <v>0</v>
      </c>
      <c r="P1126" s="135">
        <f t="shared" si="1227"/>
        <v>0</v>
      </c>
      <c r="Q1126" s="135">
        <f t="shared" si="1227"/>
        <v>0</v>
      </c>
      <c r="R1126" s="135">
        <f t="shared" si="1227"/>
        <v>0</v>
      </c>
      <c r="S1126" s="135">
        <f t="shared" si="1227"/>
        <v>0</v>
      </c>
      <c r="T1126" s="135">
        <f t="shared" si="1227"/>
        <v>0</v>
      </c>
      <c r="U1126" s="135">
        <f t="shared" si="1227"/>
        <v>0</v>
      </c>
      <c r="V1126" s="135">
        <f t="shared" si="1227"/>
        <v>0</v>
      </c>
      <c r="W1126" s="135">
        <f>ROUND(SUM(W1096:W1125),0)</f>
        <v>0</v>
      </c>
      <c r="X1126" s="135">
        <f t="shared" ref="X1126:AA1126" si="1228">ROUND(SUM(X1096:X1125),0)</f>
        <v>0</v>
      </c>
      <c r="Y1126" s="135">
        <f t="shared" si="1228"/>
        <v>0</v>
      </c>
      <c r="Z1126" s="135">
        <f t="shared" si="1228"/>
        <v>0</v>
      </c>
      <c r="AA1126" s="135">
        <f t="shared" si="1228"/>
        <v>0</v>
      </c>
      <c r="AB1126" s="135">
        <f t="shared" ref="AB1126:AE1126" si="1229">ROUND(SUM(AB1096:AB1125),0)</f>
        <v>0</v>
      </c>
      <c r="AC1126" s="135">
        <f t="shared" si="1229"/>
        <v>0</v>
      </c>
      <c r="AD1126" s="135">
        <f t="shared" si="1229"/>
        <v>0</v>
      </c>
      <c r="AE1126" s="135">
        <f t="shared" si="1229"/>
        <v>0</v>
      </c>
    </row>
    <row r="1127" spans="2:31" hidden="1">
      <c r="B1127" s="128"/>
      <c r="C1127" s="127"/>
      <c r="D1127" s="128"/>
      <c r="E1127" s="128"/>
      <c r="F1127" s="128"/>
      <c r="G1127" s="128"/>
      <c r="H1127" s="128"/>
      <c r="I1127" s="128"/>
      <c r="J1127" s="136"/>
      <c r="K1127" s="136"/>
      <c r="L1127" s="136"/>
      <c r="M1127" s="136"/>
      <c r="N1127" s="136"/>
      <c r="O1127" s="136"/>
      <c r="P1127" s="136"/>
      <c r="Q1127" s="136"/>
      <c r="R1127" s="136"/>
      <c r="S1127" s="136"/>
      <c r="T1127" s="136"/>
      <c r="U1127" s="136"/>
      <c r="V1127" s="136"/>
      <c r="W1127" s="136"/>
      <c r="X1127" s="136"/>
      <c r="Y1127" s="136"/>
      <c r="Z1127" s="136"/>
      <c r="AA1127" s="136"/>
      <c r="AB1127" s="136"/>
      <c r="AC1127" s="136"/>
      <c r="AD1127" s="136"/>
      <c r="AE1127" s="136"/>
    </row>
    <row r="1128" spans="2:31" hidden="1">
      <c r="B1128" s="128"/>
      <c r="C1128" s="127"/>
      <c r="D1128" s="128"/>
      <c r="E1128" s="128"/>
      <c r="F1128" s="128"/>
      <c r="G1128" s="128"/>
      <c r="H1128" s="128"/>
      <c r="I1128" s="128"/>
      <c r="J1128" s="136"/>
      <c r="K1128" s="136"/>
      <c r="L1128" s="136"/>
      <c r="M1128" s="136"/>
      <c r="N1128" s="136"/>
      <c r="O1128" s="136"/>
      <c r="P1128" s="136"/>
      <c r="Q1128" s="136"/>
      <c r="R1128" s="136"/>
      <c r="S1128" s="136"/>
      <c r="T1128" s="136"/>
      <c r="U1128" s="136"/>
      <c r="V1128" s="136"/>
      <c r="W1128" s="136"/>
      <c r="X1128" s="136"/>
      <c r="Y1128" s="136"/>
      <c r="Z1128" s="136"/>
      <c r="AA1128" s="136"/>
      <c r="AB1128" s="136"/>
      <c r="AC1128" s="136"/>
      <c r="AD1128" s="136"/>
      <c r="AE1128" s="136"/>
    </row>
    <row r="1129" spans="2:31" hidden="1">
      <c r="B1129" s="126" t="s">
        <v>315</v>
      </c>
      <c r="C1129" s="137" t="s">
        <v>317</v>
      </c>
      <c r="D1129" s="126" t="s">
        <v>318</v>
      </c>
      <c r="E1129" s="128"/>
      <c r="F1129" s="128"/>
      <c r="G1129" s="128"/>
      <c r="H1129" s="128"/>
      <c r="I1129" s="128"/>
      <c r="J1129" s="136"/>
      <c r="K1129" s="136"/>
      <c r="L1129" s="136"/>
      <c r="M1129" s="136"/>
      <c r="N1129" s="136"/>
      <c r="O1129" s="136"/>
      <c r="P1129" s="136"/>
      <c r="Q1129" s="136"/>
      <c r="R1129" s="136"/>
      <c r="S1129" s="136"/>
      <c r="T1129" s="136"/>
      <c r="U1129" s="136"/>
      <c r="V1129" s="136"/>
      <c r="W1129" s="136"/>
      <c r="X1129" s="136"/>
      <c r="Y1129" s="136"/>
      <c r="Z1129" s="136"/>
      <c r="AA1129" s="136"/>
      <c r="AB1129" s="136"/>
      <c r="AC1129" s="136"/>
      <c r="AD1129" s="136"/>
      <c r="AE1129" s="136"/>
    </row>
    <row r="1130" spans="2:31" hidden="1">
      <c r="B1130" s="132" t="str">
        <f>IF(ISBLANK(Przychody!B331),"",Przychody!B331)</f>
        <v/>
      </c>
      <c r="C1130" s="133">
        <f t="shared" ref="C1130:D1134" si="1230">C888</f>
        <v>0</v>
      </c>
      <c r="D1130" s="133">
        <f t="shared" si="1230"/>
        <v>0</v>
      </c>
      <c r="E1130" s="132"/>
      <c r="F1130" s="132"/>
      <c r="G1130" s="132"/>
      <c r="H1130" s="132"/>
      <c r="I1130" s="132"/>
      <c r="J1130" s="134"/>
      <c r="K1130" s="134"/>
      <c r="L1130" s="134"/>
      <c r="M1130" s="134"/>
      <c r="N1130" s="134"/>
      <c r="O1130" s="134"/>
      <c r="P1130" s="134"/>
      <c r="Q1130" s="134"/>
      <c r="R1130" s="134"/>
      <c r="S1130" s="134"/>
      <c r="T1130" s="134"/>
      <c r="U1130" s="134"/>
      <c r="V1130" s="134"/>
      <c r="W1130" s="134"/>
      <c r="X1130" s="134"/>
      <c r="Y1130" s="134"/>
      <c r="Z1130" s="134"/>
      <c r="AA1130" s="134"/>
      <c r="AB1130" s="134"/>
      <c r="AC1130" s="134"/>
      <c r="AD1130" s="134"/>
      <c r="AE1130" s="134"/>
    </row>
    <row r="1131" spans="2:31" hidden="1">
      <c r="B1131" s="132" t="str">
        <f>IF(ISBLANK(Przychody!B332),"",Przychody!B332)</f>
        <v/>
      </c>
      <c r="C1131" s="133">
        <f t="shared" si="1230"/>
        <v>0</v>
      </c>
      <c r="D1131" s="133">
        <f t="shared" si="1230"/>
        <v>0</v>
      </c>
      <c r="E1131" s="132"/>
      <c r="F1131" s="132"/>
      <c r="G1131" s="132"/>
      <c r="H1131" s="132"/>
      <c r="I1131" s="132"/>
      <c r="J1131" s="134"/>
      <c r="K1131" s="134"/>
      <c r="L1131" s="134"/>
      <c r="M1131" s="134"/>
      <c r="N1131" s="134"/>
      <c r="O1131" s="134"/>
      <c r="P1131" s="134"/>
      <c r="Q1131" s="134"/>
      <c r="R1131" s="134"/>
      <c r="S1131" s="134"/>
      <c r="T1131" s="134"/>
      <c r="U1131" s="134"/>
      <c r="V1131" s="134"/>
      <c r="W1131" s="134"/>
      <c r="X1131" s="134"/>
      <c r="Y1131" s="134"/>
      <c r="Z1131" s="134"/>
      <c r="AA1131" s="134"/>
      <c r="AB1131" s="134"/>
      <c r="AC1131" s="134"/>
      <c r="AD1131" s="134"/>
      <c r="AE1131" s="134"/>
    </row>
    <row r="1132" spans="2:31" hidden="1">
      <c r="B1132" s="132" t="str">
        <f>IF(ISBLANK(Przychody!B333),"",Przychody!B333)</f>
        <v/>
      </c>
      <c r="C1132" s="133">
        <f t="shared" si="1230"/>
        <v>0</v>
      </c>
      <c r="D1132" s="133">
        <f t="shared" si="1230"/>
        <v>0</v>
      </c>
      <c r="E1132" s="132"/>
      <c r="F1132" s="132"/>
      <c r="G1132" s="132"/>
      <c r="H1132" s="132"/>
      <c r="I1132" s="132"/>
      <c r="J1132" s="134"/>
      <c r="K1132" s="134"/>
      <c r="L1132" s="134"/>
      <c r="M1132" s="134"/>
      <c r="N1132" s="134"/>
      <c r="O1132" s="134"/>
      <c r="P1132" s="134"/>
      <c r="Q1132" s="134"/>
      <c r="R1132" s="134"/>
      <c r="S1132" s="134"/>
      <c r="T1132" s="134"/>
      <c r="U1132" s="134"/>
      <c r="V1132" s="134"/>
      <c r="W1132" s="134"/>
      <c r="X1132" s="134"/>
      <c r="Y1132" s="134"/>
      <c r="Z1132" s="134"/>
      <c r="AA1132" s="134"/>
      <c r="AB1132" s="134"/>
      <c r="AC1132" s="134"/>
      <c r="AD1132" s="134"/>
      <c r="AE1132" s="134"/>
    </row>
    <row r="1133" spans="2:31" hidden="1">
      <c r="B1133" s="132" t="str">
        <f>IF(ISBLANK(Przychody!B334),"",Przychody!B334)</f>
        <v/>
      </c>
      <c r="C1133" s="133">
        <f t="shared" si="1230"/>
        <v>0</v>
      </c>
      <c r="D1133" s="133">
        <f t="shared" si="1230"/>
        <v>0</v>
      </c>
      <c r="E1133" s="132"/>
      <c r="F1133" s="132"/>
      <c r="G1133" s="132"/>
      <c r="H1133" s="132"/>
      <c r="I1133" s="132"/>
      <c r="J1133" s="134"/>
      <c r="K1133" s="134"/>
      <c r="L1133" s="134"/>
      <c r="M1133" s="134"/>
      <c r="N1133" s="134"/>
      <c r="O1133" s="134"/>
      <c r="P1133" s="134"/>
      <c r="Q1133" s="134"/>
      <c r="R1133" s="134"/>
      <c r="S1133" s="134"/>
      <c r="T1133" s="134"/>
      <c r="U1133" s="134"/>
      <c r="V1133" s="134"/>
      <c r="W1133" s="134"/>
      <c r="X1133" s="134"/>
      <c r="Y1133" s="134"/>
      <c r="Z1133" s="134"/>
      <c r="AA1133" s="134"/>
      <c r="AB1133" s="134"/>
      <c r="AC1133" s="134"/>
      <c r="AD1133" s="134"/>
      <c r="AE1133" s="134"/>
    </row>
    <row r="1134" spans="2:31" hidden="1">
      <c r="B1134" s="132" t="str">
        <f>IF(ISBLANK(Przychody!B335),"",Przychody!B335)</f>
        <v/>
      </c>
      <c r="C1134" s="133">
        <f t="shared" si="1230"/>
        <v>0</v>
      </c>
      <c r="D1134" s="133">
        <f t="shared" si="1230"/>
        <v>0</v>
      </c>
      <c r="E1134" s="132"/>
      <c r="F1134" s="132"/>
      <c r="G1134" s="132"/>
      <c r="H1134" s="132"/>
      <c r="I1134" s="132"/>
      <c r="J1134" s="134"/>
      <c r="K1134" s="134"/>
      <c r="L1134" s="134"/>
      <c r="M1134" s="134"/>
      <c r="N1134" s="134"/>
      <c r="O1134" s="134"/>
      <c r="P1134" s="134"/>
      <c r="Q1134" s="134"/>
      <c r="R1134" s="134"/>
      <c r="S1134" s="134"/>
      <c r="T1134" s="134"/>
      <c r="U1134" s="134"/>
      <c r="V1134" s="134"/>
      <c r="W1134" s="134"/>
      <c r="X1134" s="134"/>
      <c r="Y1134" s="134"/>
      <c r="Z1134" s="134"/>
      <c r="AA1134" s="134"/>
      <c r="AB1134" s="134"/>
      <c r="AC1134" s="134"/>
      <c r="AD1134" s="134"/>
      <c r="AE1134" s="134"/>
    </row>
    <row r="1135" spans="2:31" hidden="1">
      <c r="B1135" s="126" t="s">
        <v>263</v>
      </c>
      <c r="C1135" s="127"/>
      <c r="D1135" s="128"/>
      <c r="E1135" s="128"/>
      <c r="F1135" s="128"/>
      <c r="G1135" s="128"/>
      <c r="H1135" s="128"/>
      <c r="I1135" s="128"/>
      <c r="J1135" s="135">
        <f>ROUND(SUM(J1130:J1134),0)</f>
        <v>0</v>
      </c>
      <c r="K1135" s="135">
        <f t="shared" ref="K1135:V1135" si="1231">ROUND(SUM(K1130:K1134),0)</f>
        <v>0</v>
      </c>
      <c r="L1135" s="135">
        <f t="shared" si="1231"/>
        <v>0</v>
      </c>
      <c r="M1135" s="135">
        <f t="shared" si="1231"/>
        <v>0</v>
      </c>
      <c r="N1135" s="135">
        <f t="shared" si="1231"/>
        <v>0</v>
      </c>
      <c r="O1135" s="135">
        <f t="shared" si="1231"/>
        <v>0</v>
      </c>
      <c r="P1135" s="135">
        <f t="shared" si="1231"/>
        <v>0</v>
      </c>
      <c r="Q1135" s="135">
        <f t="shared" si="1231"/>
        <v>0</v>
      </c>
      <c r="R1135" s="135">
        <f t="shared" si="1231"/>
        <v>0</v>
      </c>
      <c r="S1135" s="135">
        <f t="shared" si="1231"/>
        <v>0</v>
      </c>
      <c r="T1135" s="135">
        <f t="shared" si="1231"/>
        <v>0</v>
      </c>
      <c r="U1135" s="135">
        <f t="shared" si="1231"/>
        <v>0</v>
      </c>
      <c r="V1135" s="135">
        <f t="shared" si="1231"/>
        <v>0</v>
      </c>
      <c r="W1135" s="135">
        <f>ROUND(SUM(W1130:W1134),0)</f>
        <v>0</v>
      </c>
      <c r="X1135" s="135">
        <f t="shared" ref="X1135:AA1135" si="1232">ROUND(SUM(X1130:X1134),0)</f>
        <v>0</v>
      </c>
      <c r="Y1135" s="135">
        <f t="shared" si="1232"/>
        <v>0</v>
      </c>
      <c r="Z1135" s="135">
        <f t="shared" si="1232"/>
        <v>0</v>
      </c>
      <c r="AA1135" s="135">
        <f t="shared" si="1232"/>
        <v>0</v>
      </c>
      <c r="AB1135" s="135">
        <f t="shared" ref="AB1135:AE1135" si="1233">ROUND(SUM(AB1130:AB1134),0)</f>
        <v>0</v>
      </c>
      <c r="AC1135" s="135">
        <f t="shared" si="1233"/>
        <v>0</v>
      </c>
      <c r="AD1135" s="135">
        <f t="shared" si="1233"/>
        <v>0</v>
      </c>
      <c r="AE1135" s="135">
        <f t="shared" si="1233"/>
        <v>0</v>
      </c>
    </row>
    <row r="1136" spans="2:31" hidden="1">
      <c r="B1136" s="128"/>
      <c r="C1136" s="127"/>
      <c r="D1136" s="128"/>
      <c r="E1136" s="128"/>
      <c r="F1136" s="128"/>
      <c r="G1136" s="128"/>
      <c r="H1136" s="128"/>
      <c r="I1136" s="128"/>
      <c r="J1136" s="136"/>
      <c r="K1136" s="136"/>
      <c r="L1136" s="136"/>
      <c r="M1136" s="136"/>
      <c r="N1136" s="136"/>
      <c r="O1136" s="136"/>
      <c r="P1136" s="136"/>
      <c r="Q1136" s="136"/>
      <c r="R1136" s="136"/>
      <c r="S1136" s="136"/>
      <c r="T1136" s="136"/>
      <c r="U1136" s="136"/>
      <c r="V1136" s="136"/>
      <c r="W1136" s="136"/>
      <c r="X1136" s="136"/>
      <c r="Y1136" s="136"/>
      <c r="Z1136" s="136"/>
      <c r="AA1136" s="136"/>
      <c r="AB1136" s="136"/>
      <c r="AC1136" s="136"/>
      <c r="AD1136" s="136"/>
      <c r="AE1136" s="136"/>
    </row>
    <row r="1137" spans="2:31" hidden="1">
      <c r="B1137" s="128"/>
      <c r="C1137" s="127"/>
      <c r="D1137" s="128"/>
      <c r="E1137" s="128"/>
      <c r="F1137" s="128"/>
      <c r="G1137" s="128"/>
      <c r="H1137" s="128"/>
      <c r="I1137" s="128"/>
      <c r="J1137" s="136"/>
      <c r="K1137" s="136"/>
      <c r="L1137" s="136"/>
      <c r="M1137" s="136"/>
      <c r="N1137" s="136"/>
      <c r="O1137" s="136"/>
      <c r="P1137" s="136"/>
      <c r="Q1137" s="136"/>
      <c r="R1137" s="136"/>
      <c r="S1137" s="136"/>
      <c r="T1137" s="136"/>
      <c r="U1137" s="136"/>
      <c r="V1137" s="136"/>
      <c r="W1137" s="136"/>
      <c r="X1137" s="136"/>
      <c r="Y1137" s="136"/>
      <c r="Z1137" s="136"/>
      <c r="AA1137" s="136"/>
      <c r="AB1137" s="136"/>
      <c r="AC1137" s="136"/>
      <c r="AD1137" s="136"/>
      <c r="AE1137" s="136"/>
    </row>
    <row r="1138" spans="2:31" hidden="1">
      <c r="B1138" s="126" t="s">
        <v>306</v>
      </c>
      <c r="C1138" s="137" t="s">
        <v>317</v>
      </c>
      <c r="D1138" s="126" t="s">
        <v>318</v>
      </c>
      <c r="E1138" s="128"/>
      <c r="F1138" s="128"/>
      <c r="G1138" s="128"/>
      <c r="H1138" s="128"/>
      <c r="I1138" s="128"/>
      <c r="J1138" s="136"/>
      <c r="K1138" s="136"/>
      <c r="L1138" s="136"/>
      <c r="M1138" s="136"/>
      <c r="N1138" s="136"/>
      <c r="O1138" s="136"/>
      <c r="P1138" s="136"/>
      <c r="Q1138" s="136"/>
      <c r="R1138" s="136"/>
      <c r="S1138" s="136"/>
      <c r="T1138" s="136"/>
      <c r="U1138" s="136"/>
      <c r="V1138" s="136"/>
      <c r="W1138" s="136"/>
      <c r="X1138" s="136"/>
      <c r="Y1138" s="136"/>
      <c r="Z1138" s="136"/>
      <c r="AA1138" s="136"/>
      <c r="AB1138" s="136"/>
      <c r="AC1138" s="136"/>
      <c r="AD1138" s="136"/>
      <c r="AE1138" s="136"/>
    </row>
    <row r="1139" spans="2:31" hidden="1">
      <c r="B1139" s="132" t="str">
        <f t="shared" ref="B1139:D1143" si="1234">B897</f>
        <v/>
      </c>
      <c r="C1139" s="132" t="str">
        <f t="shared" si="1234"/>
        <v/>
      </c>
      <c r="D1139" s="132" t="str">
        <f t="shared" si="1234"/>
        <v/>
      </c>
      <c r="E1139" s="132"/>
      <c r="F1139" s="132"/>
      <c r="G1139" s="132"/>
      <c r="H1139" s="132"/>
      <c r="I1139" s="132"/>
      <c r="J1139" s="134">
        <f t="shared" ref="J1139:AA1139" si="1235">IF(AND($C1139="nie",$D1139="prace rozwojowe",LataProjekcji&lt;=Koniec_PR,Modul_badawczo_rozwojowy=tak),ROUND(J586,0),0)</f>
        <v>0</v>
      </c>
      <c r="K1139" s="134">
        <f t="shared" si="1235"/>
        <v>0</v>
      </c>
      <c r="L1139" s="134">
        <f t="shared" si="1235"/>
        <v>0</v>
      </c>
      <c r="M1139" s="134">
        <f t="shared" si="1235"/>
        <v>0</v>
      </c>
      <c r="N1139" s="134">
        <f t="shared" si="1235"/>
        <v>0</v>
      </c>
      <c r="O1139" s="134">
        <f t="shared" si="1235"/>
        <v>0</v>
      </c>
      <c r="P1139" s="134">
        <f t="shared" si="1235"/>
        <v>0</v>
      </c>
      <c r="Q1139" s="134">
        <f t="shared" si="1235"/>
        <v>0</v>
      </c>
      <c r="R1139" s="134">
        <f t="shared" si="1235"/>
        <v>0</v>
      </c>
      <c r="S1139" s="134">
        <f t="shared" si="1235"/>
        <v>0</v>
      </c>
      <c r="T1139" s="134">
        <f t="shared" si="1235"/>
        <v>0</v>
      </c>
      <c r="U1139" s="134">
        <f t="shared" si="1235"/>
        <v>0</v>
      </c>
      <c r="V1139" s="134">
        <f t="shared" si="1235"/>
        <v>0</v>
      </c>
      <c r="W1139" s="134">
        <f t="shared" si="1235"/>
        <v>0</v>
      </c>
      <c r="X1139" s="134">
        <f t="shared" si="1235"/>
        <v>0</v>
      </c>
      <c r="Y1139" s="134">
        <f t="shared" si="1235"/>
        <v>0</v>
      </c>
      <c r="Z1139" s="134">
        <f t="shared" si="1235"/>
        <v>0</v>
      </c>
      <c r="AA1139" s="134">
        <f t="shared" si="1235"/>
        <v>0</v>
      </c>
      <c r="AB1139" s="134">
        <f t="shared" ref="AB1139:AE1139" si="1236">IF(AND($C1139="nie",$D1139="prace rozwojowe",LataProjekcji&lt;=Koniec_PR,Modul_badawczo_rozwojowy=tak),ROUND(AB586,0),0)</f>
        <v>0</v>
      </c>
      <c r="AC1139" s="134">
        <f t="shared" si="1236"/>
        <v>0</v>
      </c>
      <c r="AD1139" s="134">
        <f t="shared" si="1236"/>
        <v>0</v>
      </c>
      <c r="AE1139" s="134">
        <f t="shared" si="1236"/>
        <v>0</v>
      </c>
    </row>
    <row r="1140" spans="2:31" hidden="1">
      <c r="B1140" s="132" t="str">
        <f t="shared" si="1234"/>
        <v/>
      </c>
      <c r="C1140" s="132" t="str">
        <f t="shared" si="1234"/>
        <v/>
      </c>
      <c r="D1140" s="132" t="str">
        <f t="shared" si="1234"/>
        <v/>
      </c>
      <c r="E1140" s="132"/>
      <c r="F1140" s="132"/>
      <c r="G1140" s="132"/>
      <c r="H1140" s="132"/>
      <c r="I1140" s="132"/>
      <c r="J1140" s="134">
        <f t="shared" ref="J1140:AA1140" si="1237">IF(AND($C1140="nie",$D1140="prace rozwojowe",LataProjekcji&lt;=Koniec_PR,Modul_badawczo_rozwojowy=tak),ROUND(J587,0),0)</f>
        <v>0</v>
      </c>
      <c r="K1140" s="134">
        <f t="shared" si="1237"/>
        <v>0</v>
      </c>
      <c r="L1140" s="134">
        <f t="shared" si="1237"/>
        <v>0</v>
      </c>
      <c r="M1140" s="134">
        <f t="shared" si="1237"/>
        <v>0</v>
      </c>
      <c r="N1140" s="134">
        <f t="shared" si="1237"/>
        <v>0</v>
      </c>
      <c r="O1140" s="134">
        <f t="shared" si="1237"/>
        <v>0</v>
      </c>
      <c r="P1140" s="134">
        <f t="shared" si="1237"/>
        <v>0</v>
      </c>
      <c r="Q1140" s="134">
        <f t="shared" si="1237"/>
        <v>0</v>
      </c>
      <c r="R1140" s="134">
        <f t="shared" si="1237"/>
        <v>0</v>
      </c>
      <c r="S1140" s="134">
        <f t="shared" si="1237"/>
        <v>0</v>
      </c>
      <c r="T1140" s="134">
        <f t="shared" si="1237"/>
        <v>0</v>
      </c>
      <c r="U1140" s="134">
        <f t="shared" si="1237"/>
        <v>0</v>
      </c>
      <c r="V1140" s="134">
        <f t="shared" si="1237"/>
        <v>0</v>
      </c>
      <c r="W1140" s="134">
        <f t="shared" si="1237"/>
        <v>0</v>
      </c>
      <c r="X1140" s="134">
        <f t="shared" si="1237"/>
        <v>0</v>
      </c>
      <c r="Y1140" s="134">
        <f t="shared" si="1237"/>
        <v>0</v>
      </c>
      <c r="Z1140" s="134">
        <f t="shared" si="1237"/>
        <v>0</v>
      </c>
      <c r="AA1140" s="134">
        <f t="shared" si="1237"/>
        <v>0</v>
      </c>
      <c r="AB1140" s="134">
        <f t="shared" ref="AB1140:AE1140" si="1238">IF(AND($C1140="nie",$D1140="prace rozwojowe",LataProjekcji&lt;=Koniec_PR,Modul_badawczo_rozwojowy=tak),ROUND(AB587,0),0)</f>
        <v>0</v>
      </c>
      <c r="AC1140" s="134">
        <f t="shared" si="1238"/>
        <v>0</v>
      </c>
      <c r="AD1140" s="134">
        <f t="shared" si="1238"/>
        <v>0</v>
      </c>
      <c r="AE1140" s="134">
        <f t="shared" si="1238"/>
        <v>0</v>
      </c>
    </row>
    <row r="1141" spans="2:31" hidden="1">
      <c r="B1141" s="132" t="str">
        <f t="shared" si="1234"/>
        <v/>
      </c>
      <c r="C1141" s="132" t="str">
        <f t="shared" si="1234"/>
        <v/>
      </c>
      <c r="D1141" s="132" t="str">
        <f t="shared" si="1234"/>
        <v/>
      </c>
      <c r="E1141" s="132"/>
      <c r="F1141" s="132"/>
      <c r="G1141" s="132"/>
      <c r="H1141" s="132"/>
      <c r="I1141" s="132"/>
      <c r="J1141" s="134">
        <f t="shared" ref="J1141:AA1141" si="1239">IF(AND($C1141="nie",$D1141="prace rozwojowe",LataProjekcji&lt;=Koniec_PR,Modul_badawczo_rozwojowy=tak),ROUND(J588,0),0)</f>
        <v>0</v>
      </c>
      <c r="K1141" s="134">
        <f t="shared" si="1239"/>
        <v>0</v>
      </c>
      <c r="L1141" s="134">
        <f t="shared" si="1239"/>
        <v>0</v>
      </c>
      <c r="M1141" s="134">
        <f t="shared" si="1239"/>
        <v>0</v>
      </c>
      <c r="N1141" s="134">
        <f t="shared" si="1239"/>
        <v>0</v>
      </c>
      <c r="O1141" s="134">
        <f t="shared" si="1239"/>
        <v>0</v>
      </c>
      <c r="P1141" s="134">
        <f t="shared" si="1239"/>
        <v>0</v>
      </c>
      <c r="Q1141" s="134">
        <f t="shared" si="1239"/>
        <v>0</v>
      </c>
      <c r="R1141" s="134">
        <f t="shared" si="1239"/>
        <v>0</v>
      </c>
      <c r="S1141" s="134">
        <f t="shared" si="1239"/>
        <v>0</v>
      </c>
      <c r="T1141" s="134">
        <f t="shared" si="1239"/>
        <v>0</v>
      </c>
      <c r="U1141" s="134">
        <f t="shared" si="1239"/>
        <v>0</v>
      </c>
      <c r="V1141" s="134">
        <f t="shared" si="1239"/>
        <v>0</v>
      </c>
      <c r="W1141" s="134">
        <f t="shared" si="1239"/>
        <v>0</v>
      </c>
      <c r="X1141" s="134">
        <f t="shared" si="1239"/>
        <v>0</v>
      </c>
      <c r="Y1141" s="134">
        <f t="shared" si="1239"/>
        <v>0</v>
      </c>
      <c r="Z1141" s="134">
        <f t="shared" si="1239"/>
        <v>0</v>
      </c>
      <c r="AA1141" s="134">
        <f t="shared" si="1239"/>
        <v>0</v>
      </c>
      <c r="AB1141" s="134">
        <f t="shared" ref="AB1141:AE1141" si="1240">IF(AND($C1141="nie",$D1141="prace rozwojowe",LataProjekcji&lt;=Koniec_PR,Modul_badawczo_rozwojowy=tak),ROUND(AB588,0),0)</f>
        <v>0</v>
      </c>
      <c r="AC1141" s="134">
        <f t="shared" si="1240"/>
        <v>0</v>
      </c>
      <c r="AD1141" s="134">
        <f t="shared" si="1240"/>
        <v>0</v>
      </c>
      <c r="AE1141" s="134">
        <f t="shared" si="1240"/>
        <v>0</v>
      </c>
    </row>
    <row r="1142" spans="2:31" hidden="1">
      <c r="B1142" s="132" t="str">
        <f t="shared" si="1234"/>
        <v/>
      </c>
      <c r="C1142" s="132" t="str">
        <f t="shared" si="1234"/>
        <v/>
      </c>
      <c r="D1142" s="132" t="str">
        <f t="shared" si="1234"/>
        <v/>
      </c>
      <c r="E1142" s="132"/>
      <c r="F1142" s="132"/>
      <c r="G1142" s="132"/>
      <c r="H1142" s="132"/>
      <c r="I1142" s="132"/>
      <c r="J1142" s="134">
        <f t="shared" ref="J1142:AA1142" si="1241">IF(AND($C1142="nie",$D1142="prace rozwojowe",LataProjekcji&lt;=Koniec_PR,Modul_badawczo_rozwojowy=tak),ROUND(J589,0),0)</f>
        <v>0</v>
      </c>
      <c r="K1142" s="134">
        <f t="shared" si="1241"/>
        <v>0</v>
      </c>
      <c r="L1142" s="134">
        <f t="shared" si="1241"/>
        <v>0</v>
      </c>
      <c r="M1142" s="134">
        <f t="shared" si="1241"/>
        <v>0</v>
      </c>
      <c r="N1142" s="134">
        <f t="shared" si="1241"/>
        <v>0</v>
      </c>
      <c r="O1142" s="134">
        <f t="shared" si="1241"/>
        <v>0</v>
      </c>
      <c r="P1142" s="134">
        <f t="shared" si="1241"/>
        <v>0</v>
      </c>
      <c r="Q1142" s="134">
        <f t="shared" si="1241"/>
        <v>0</v>
      </c>
      <c r="R1142" s="134">
        <f t="shared" si="1241"/>
        <v>0</v>
      </c>
      <c r="S1142" s="134">
        <f t="shared" si="1241"/>
        <v>0</v>
      </c>
      <c r="T1142" s="134">
        <f t="shared" si="1241"/>
        <v>0</v>
      </c>
      <c r="U1142" s="134">
        <f t="shared" si="1241"/>
        <v>0</v>
      </c>
      <c r="V1142" s="134">
        <f t="shared" si="1241"/>
        <v>0</v>
      </c>
      <c r="W1142" s="134">
        <f t="shared" si="1241"/>
        <v>0</v>
      </c>
      <c r="X1142" s="134">
        <f t="shared" si="1241"/>
        <v>0</v>
      </c>
      <c r="Y1142" s="134">
        <f t="shared" si="1241"/>
        <v>0</v>
      </c>
      <c r="Z1142" s="134">
        <f t="shared" si="1241"/>
        <v>0</v>
      </c>
      <c r="AA1142" s="134">
        <f t="shared" si="1241"/>
        <v>0</v>
      </c>
      <c r="AB1142" s="134">
        <f t="shared" ref="AB1142:AE1142" si="1242">IF(AND($C1142="nie",$D1142="prace rozwojowe",LataProjekcji&lt;=Koniec_PR,Modul_badawczo_rozwojowy=tak),ROUND(AB589,0),0)</f>
        <v>0</v>
      </c>
      <c r="AC1142" s="134">
        <f t="shared" si="1242"/>
        <v>0</v>
      </c>
      <c r="AD1142" s="134">
        <f t="shared" si="1242"/>
        <v>0</v>
      </c>
      <c r="AE1142" s="134">
        <f t="shared" si="1242"/>
        <v>0</v>
      </c>
    </row>
    <row r="1143" spans="2:31" hidden="1">
      <c r="B1143" s="132" t="str">
        <f t="shared" si="1234"/>
        <v/>
      </c>
      <c r="C1143" s="132" t="str">
        <f t="shared" si="1234"/>
        <v/>
      </c>
      <c r="D1143" s="132" t="str">
        <f t="shared" si="1234"/>
        <v/>
      </c>
      <c r="E1143" s="132"/>
      <c r="F1143" s="132"/>
      <c r="G1143" s="132"/>
      <c r="H1143" s="132"/>
      <c r="I1143" s="132"/>
      <c r="J1143" s="134">
        <f t="shared" ref="J1143:AA1143" si="1243">IF(AND($C1143="nie",$D1143="prace rozwojowe",LataProjekcji&lt;=Koniec_PR,Modul_badawczo_rozwojowy=tak),ROUND(J590,0),0)</f>
        <v>0</v>
      </c>
      <c r="K1143" s="134">
        <f t="shared" si="1243"/>
        <v>0</v>
      </c>
      <c r="L1143" s="134">
        <f t="shared" si="1243"/>
        <v>0</v>
      </c>
      <c r="M1143" s="134">
        <f t="shared" si="1243"/>
        <v>0</v>
      </c>
      <c r="N1143" s="134">
        <f t="shared" si="1243"/>
        <v>0</v>
      </c>
      <c r="O1143" s="134">
        <f t="shared" si="1243"/>
        <v>0</v>
      </c>
      <c r="P1143" s="134">
        <f t="shared" si="1243"/>
        <v>0</v>
      </c>
      <c r="Q1143" s="134">
        <f t="shared" si="1243"/>
        <v>0</v>
      </c>
      <c r="R1143" s="134">
        <f t="shared" si="1243"/>
        <v>0</v>
      </c>
      <c r="S1143" s="134">
        <f t="shared" si="1243"/>
        <v>0</v>
      </c>
      <c r="T1143" s="134">
        <f t="shared" si="1243"/>
        <v>0</v>
      </c>
      <c r="U1143" s="134">
        <f t="shared" si="1243"/>
        <v>0</v>
      </c>
      <c r="V1143" s="134">
        <f t="shared" si="1243"/>
        <v>0</v>
      </c>
      <c r="W1143" s="134">
        <f t="shared" si="1243"/>
        <v>0</v>
      </c>
      <c r="X1143" s="134">
        <f t="shared" si="1243"/>
        <v>0</v>
      </c>
      <c r="Y1143" s="134">
        <f t="shared" si="1243"/>
        <v>0</v>
      </c>
      <c r="Z1143" s="134">
        <f t="shared" si="1243"/>
        <v>0</v>
      </c>
      <c r="AA1143" s="134">
        <f t="shared" si="1243"/>
        <v>0</v>
      </c>
      <c r="AB1143" s="134">
        <f t="shared" ref="AB1143:AE1143" si="1244">IF(AND($C1143="nie",$D1143="prace rozwojowe",LataProjekcji&lt;=Koniec_PR,Modul_badawczo_rozwojowy=tak),ROUND(AB590,0),0)</f>
        <v>0</v>
      </c>
      <c r="AC1143" s="134">
        <f t="shared" si="1244"/>
        <v>0</v>
      </c>
      <c r="AD1143" s="134">
        <f t="shared" si="1244"/>
        <v>0</v>
      </c>
      <c r="AE1143" s="134">
        <f t="shared" si="1244"/>
        <v>0</v>
      </c>
    </row>
    <row r="1144" spans="2:31" hidden="1">
      <c r="B1144" s="126" t="s">
        <v>307</v>
      </c>
      <c r="C1144" s="127"/>
      <c r="D1144" s="128"/>
      <c r="E1144" s="128"/>
      <c r="F1144" s="128"/>
      <c r="G1144" s="128"/>
      <c r="H1144" s="128"/>
      <c r="I1144" s="128"/>
      <c r="J1144" s="135">
        <f>ROUND(SUM(J1139:J1143),0)</f>
        <v>0</v>
      </c>
      <c r="K1144" s="135">
        <f t="shared" ref="K1144:V1144" si="1245">ROUND(SUM(K1139:K1143),0)</f>
        <v>0</v>
      </c>
      <c r="L1144" s="135">
        <f t="shared" si="1245"/>
        <v>0</v>
      </c>
      <c r="M1144" s="135">
        <f t="shared" si="1245"/>
        <v>0</v>
      </c>
      <c r="N1144" s="135">
        <f t="shared" si="1245"/>
        <v>0</v>
      </c>
      <c r="O1144" s="135">
        <f t="shared" si="1245"/>
        <v>0</v>
      </c>
      <c r="P1144" s="135">
        <f t="shared" si="1245"/>
        <v>0</v>
      </c>
      <c r="Q1144" s="135">
        <f t="shared" si="1245"/>
        <v>0</v>
      </c>
      <c r="R1144" s="135">
        <f t="shared" si="1245"/>
        <v>0</v>
      </c>
      <c r="S1144" s="135">
        <f t="shared" si="1245"/>
        <v>0</v>
      </c>
      <c r="T1144" s="135">
        <f t="shared" si="1245"/>
        <v>0</v>
      </c>
      <c r="U1144" s="135">
        <f t="shared" si="1245"/>
        <v>0</v>
      </c>
      <c r="V1144" s="135">
        <f t="shared" si="1245"/>
        <v>0</v>
      </c>
      <c r="W1144" s="135">
        <f>ROUND(SUM(W1139:W1143),0)</f>
        <v>0</v>
      </c>
      <c r="X1144" s="135">
        <f t="shared" ref="X1144:AA1144" si="1246">ROUND(SUM(X1139:X1143),0)</f>
        <v>0</v>
      </c>
      <c r="Y1144" s="135">
        <f t="shared" si="1246"/>
        <v>0</v>
      </c>
      <c r="Z1144" s="135">
        <f t="shared" si="1246"/>
        <v>0</v>
      </c>
      <c r="AA1144" s="135">
        <f t="shared" si="1246"/>
        <v>0</v>
      </c>
      <c r="AB1144" s="135">
        <f t="shared" ref="AB1144:AE1144" si="1247">ROUND(SUM(AB1139:AB1143),0)</f>
        <v>0</v>
      </c>
      <c r="AC1144" s="135">
        <f t="shared" si="1247"/>
        <v>0</v>
      </c>
      <c r="AD1144" s="135">
        <f t="shared" si="1247"/>
        <v>0</v>
      </c>
      <c r="AE1144" s="135">
        <f t="shared" si="1247"/>
        <v>0</v>
      </c>
    </row>
    <row r="1145" spans="2:31" hidden="1">
      <c r="B1145" s="128"/>
      <c r="C1145" s="127"/>
      <c r="D1145" s="128"/>
      <c r="E1145" s="128"/>
      <c r="F1145" s="128"/>
      <c r="G1145" s="128"/>
      <c r="H1145" s="128"/>
      <c r="I1145" s="128"/>
      <c r="J1145" s="136"/>
      <c r="K1145" s="136"/>
      <c r="L1145" s="136"/>
      <c r="M1145" s="136"/>
      <c r="N1145" s="136"/>
      <c r="O1145" s="136"/>
      <c r="P1145" s="136"/>
      <c r="Q1145" s="136"/>
      <c r="R1145" s="136"/>
      <c r="S1145" s="136"/>
      <c r="T1145" s="136"/>
      <c r="U1145" s="136"/>
      <c r="V1145" s="136"/>
      <c r="W1145" s="136"/>
      <c r="X1145" s="136"/>
      <c r="Y1145" s="136"/>
      <c r="Z1145" s="136"/>
      <c r="AA1145" s="136"/>
      <c r="AB1145" s="136"/>
      <c r="AC1145" s="136"/>
      <c r="AD1145" s="136"/>
      <c r="AE1145" s="136"/>
    </row>
    <row r="1146" spans="2:31" hidden="1">
      <c r="B1146" s="128"/>
      <c r="C1146" s="127"/>
      <c r="D1146" s="128"/>
      <c r="E1146" s="128"/>
      <c r="F1146" s="128"/>
      <c r="G1146" s="128"/>
      <c r="H1146" s="128"/>
      <c r="I1146" s="128"/>
      <c r="J1146" s="136"/>
      <c r="K1146" s="136"/>
      <c r="L1146" s="136"/>
      <c r="M1146" s="136"/>
      <c r="N1146" s="136"/>
      <c r="O1146" s="136"/>
      <c r="P1146" s="136"/>
      <c r="Q1146" s="136"/>
      <c r="R1146" s="136"/>
      <c r="S1146" s="136"/>
      <c r="T1146" s="136"/>
      <c r="U1146" s="136"/>
      <c r="V1146" s="136"/>
      <c r="W1146" s="136"/>
      <c r="X1146" s="136"/>
      <c r="Y1146" s="136"/>
      <c r="Z1146" s="136"/>
      <c r="AA1146" s="136"/>
      <c r="AB1146" s="136"/>
      <c r="AC1146" s="136"/>
      <c r="AD1146" s="136"/>
      <c r="AE1146" s="136"/>
    </row>
    <row r="1147" spans="2:31" hidden="1">
      <c r="B1147" s="126" t="s">
        <v>308</v>
      </c>
      <c r="C1147" s="137" t="s">
        <v>317</v>
      </c>
      <c r="D1147" s="126" t="s">
        <v>318</v>
      </c>
      <c r="E1147" s="128"/>
      <c r="F1147" s="128"/>
      <c r="G1147" s="128"/>
      <c r="H1147" s="128"/>
      <c r="I1147" s="128"/>
      <c r="J1147" s="136"/>
      <c r="K1147" s="136"/>
      <c r="L1147" s="136"/>
      <c r="M1147" s="136"/>
      <c r="N1147" s="136"/>
      <c r="O1147" s="136"/>
      <c r="P1147" s="136"/>
      <c r="Q1147" s="136"/>
      <c r="R1147" s="136"/>
      <c r="S1147" s="136"/>
      <c r="T1147" s="136"/>
      <c r="U1147" s="136"/>
      <c r="V1147" s="136"/>
      <c r="W1147" s="136"/>
      <c r="X1147" s="136"/>
      <c r="Y1147" s="136"/>
      <c r="Z1147" s="136"/>
      <c r="AA1147" s="136"/>
      <c r="AB1147" s="136"/>
      <c r="AC1147" s="136"/>
      <c r="AD1147" s="136"/>
      <c r="AE1147" s="136"/>
    </row>
    <row r="1148" spans="2:31" hidden="1">
      <c r="B1148" s="132" t="str">
        <f t="shared" ref="B1148:D1152" si="1248">B906</f>
        <v>Koszty z tytułu oprocentowania kredytów i pożyczek</v>
      </c>
      <c r="C1148" s="132" t="str">
        <f t="shared" si="1248"/>
        <v/>
      </c>
      <c r="D1148" s="132" t="str">
        <f t="shared" si="1248"/>
        <v/>
      </c>
      <c r="E1148" s="132"/>
      <c r="F1148" s="132"/>
      <c r="G1148" s="132"/>
      <c r="H1148" s="132"/>
      <c r="I1148" s="132"/>
      <c r="J1148" s="134">
        <f t="shared" ref="J1148:AA1148" si="1249">IF(AND($C1148="nie",$D1148="prace rozwojowe",LataProjekcji&lt;=Koniec_PR,Modul_badawczo_rozwojowy=tak),ROUND(J595,0),0)</f>
        <v>0</v>
      </c>
      <c r="K1148" s="134">
        <f t="shared" si="1249"/>
        <v>0</v>
      </c>
      <c r="L1148" s="134">
        <f t="shared" si="1249"/>
        <v>0</v>
      </c>
      <c r="M1148" s="134">
        <f t="shared" si="1249"/>
        <v>0</v>
      </c>
      <c r="N1148" s="134">
        <f t="shared" si="1249"/>
        <v>0</v>
      </c>
      <c r="O1148" s="134">
        <f t="shared" si="1249"/>
        <v>0</v>
      </c>
      <c r="P1148" s="134">
        <f t="shared" si="1249"/>
        <v>0</v>
      </c>
      <c r="Q1148" s="134">
        <f t="shared" si="1249"/>
        <v>0</v>
      </c>
      <c r="R1148" s="134">
        <f t="shared" si="1249"/>
        <v>0</v>
      </c>
      <c r="S1148" s="134">
        <f t="shared" si="1249"/>
        <v>0</v>
      </c>
      <c r="T1148" s="134">
        <f t="shared" si="1249"/>
        <v>0</v>
      </c>
      <c r="U1148" s="134">
        <f t="shared" si="1249"/>
        <v>0</v>
      </c>
      <c r="V1148" s="134">
        <f t="shared" si="1249"/>
        <v>0</v>
      </c>
      <c r="W1148" s="134">
        <f t="shared" si="1249"/>
        <v>0</v>
      </c>
      <c r="X1148" s="134">
        <f t="shared" si="1249"/>
        <v>0</v>
      </c>
      <c r="Y1148" s="134">
        <f t="shared" si="1249"/>
        <v>0</v>
      </c>
      <c r="Z1148" s="134">
        <f t="shared" si="1249"/>
        <v>0</v>
      </c>
      <c r="AA1148" s="134">
        <f t="shared" si="1249"/>
        <v>0</v>
      </c>
      <c r="AB1148" s="134">
        <f t="shared" ref="AB1148:AE1148" si="1250">IF(AND($C1148="nie",$D1148="prace rozwojowe",LataProjekcji&lt;=Koniec_PR,Modul_badawczo_rozwojowy=tak),ROUND(AB595,0),0)</f>
        <v>0</v>
      </c>
      <c r="AC1148" s="134">
        <f t="shared" si="1250"/>
        <v>0</v>
      </c>
      <c r="AD1148" s="134">
        <f t="shared" si="1250"/>
        <v>0</v>
      </c>
      <c r="AE1148" s="134">
        <f t="shared" si="1250"/>
        <v>0</v>
      </c>
    </row>
    <row r="1149" spans="2:31" hidden="1">
      <c r="B1149" s="132" t="str">
        <f t="shared" si="1248"/>
        <v/>
      </c>
      <c r="C1149" s="132" t="str">
        <f t="shared" si="1248"/>
        <v/>
      </c>
      <c r="D1149" s="132" t="str">
        <f t="shared" si="1248"/>
        <v/>
      </c>
      <c r="E1149" s="132"/>
      <c r="F1149" s="132"/>
      <c r="G1149" s="132"/>
      <c r="H1149" s="132"/>
      <c r="I1149" s="132"/>
      <c r="J1149" s="134">
        <f t="shared" ref="J1149:AA1149" si="1251">IF(AND($C1149="nie",$D1149="prace rozwojowe",LataProjekcji&lt;=Koniec_PR,Modul_badawczo_rozwojowy=tak),ROUND(J596,0),0)</f>
        <v>0</v>
      </c>
      <c r="K1149" s="134">
        <f t="shared" si="1251"/>
        <v>0</v>
      </c>
      <c r="L1149" s="134">
        <f t="shared" si="1251"/>
        <v>0</v>
      </c>
      <c r="M1149" s="134">
        <f t="shared" si="1251"/>
        <v>0</v>
      </c>
      <c r="N1149" s="134">
        <f t="shared" si="1251"/>
        <v>0</v>
      </c>
      <c r="O1149" s="134">
        <f t="shared" si="1251"/>
        <v>0</v>
      </c>
      <c r="P1149" s="134">
        <f t="shared" si="1251"/>
        <v>0</v>
      </c>
      <c r="Q1149" s="134">
        <f t="shared" si="1251"/>
        <v>0</v>
      </c>
      <c r="R1149" s="134">
        <f t="shared" si="1251"/>
        <v>0</v>
      </c>
      <c r="S1149" s="134">
        <f t="shared" si="1251"/>
        <v>0</v>
      </c>
      <c r="T1149" s="134">
        <f t="shared" si="1251"/>
        <v>0</v>
      </c>
      <c r="U1149" s="134">
        <f t="shared" si="1251"/>
        <v>0</v>
      </c>
      <c r="V1149" s="134">
        <f t="shared" si="1251"/>
        <v>0</v>
      </c>
      <c r="W1149" s="134">
        <f t="shared" si="1251"/>
        <v>0</v>
      </c>
      <c r="X1149" s="134">
        <f t="shared" si="1251"/>
        <v>0</v>
      </c>
      <c r="Y1149" s="134">
        <f t="shared" si="1251"/>
        <v>0</v>
      </c>
      <c r="Z1149" s="134">
        <f t="shared" si="1251"/>
        <v>0</v>
      </c>
      <c r="AA1149" s="134">
        <f t="shared" si="1251"/>
        <v>0</v>
      </c>
      <c r="AB1149" s="134">
        <f t="shared" ref="AB1149:AE1149" si="1252">IF(AND($C1149="nie",$D1149="prace rozwojowe",LataProjekcji&lt;=Koniec_PR,Modul_badawczo_rozwojowy=tak),ROUND(AB596,0),0)</f>
        <v>0</v>
      </c>
      <c r="AC1149" s="134">
        <f t="shared" si="1252"/>
        <v>0</v>
      </c>
      <c r="AD1149" s="134">
        <f t="shared" si="1252"/>
        <v>0</v>
      </c>
      <c r="AE1149" s="134">
        <f t="shared" si="1252"/>
        <v>0</v>
      </c>
    </row>
    <row r="1150" spans="2:31" hidden="1">
      <c r="B1150" s="132" t="str">
        <f t="shared" si="1248"/>
        <v/>
      </c>
      <c r="C1150" s="132" t="str">
        <f t="shared" si="1248"/>
        <v/>
      </c>
      <c r="D1150" s="132" t="str">
        <f t="shared" si="1248"/>
        <v/>
      </c>
      <c r="E1150" s="132"/>
      <c r="F1150" s="132"/>
      <c r="G1150" s="132"/>
      <c r="H1150" s="132"/>
      <c r="I1150" s="132"/>
      <c r="J1150" s="134">
        <f t="shared" ref="J1150:AA1150" si="1253">IF(AND($C1150="nie",$D1150="prace rozwojowe",LataProjekcji&lt;=Koniec_PR,Modul_badawczo_rozwojowy=tak),ROUND(J597,0),0)</f>
        <v>0</v>
      </c>
      <c r="K1150" s="134">
        <f t="shared" si="1253"/>
        <v>0</v>
      </c>
      <c r="L1150" s="134">
        <f t="shared" si="1253"/>
        <v>0</v>
      </c>
      <c r="M1150" s="134">
        <f t="shared" si="1253"/>
        <v>0</v>
      </c>
      <c r="N1150" s="134">
        <f t="shared" si="1253"/>
        <v>0</v>
      </c>
      <c r="O1150" s="134">
        <f t="shared" si="1253"/>
        <v>0</v>
      </c>
      <c r="P1150" s="134">
        <f t="shared" si="1253"/>
        <v>0</v>
      </c>
      <c r="Q1150" s="134">
        <f t="shared" si="1253"/>
        <v>0</v>
      </c>
      <c r="R1150" s="134">
        <f t="shared" si="1253"/>
        <v>0</v>
      </c>
      <c r="S1150" s="134">
        <f t="shared" si="1253"/>
        <v>0</v>
      </c>
      <c r="T1150" s="134">
        <f t="shared" si="1253"/>
        <v>0</v>
      </c>
      <c r="U1150" s="134">
        <f t="shared" si="1253"/>
        <v>0</v>
      </c>
      <c r="V1150" s="134">
        <f t="shared" si="1253"/>
        <v>0</v>
      </c>
      <c r="W1150" s="134">
        <f t="shared" si="1253"/>
        <v>0</v>
      </c>
      <c r="X1150" s="134">
        <f t="shared" si="1253"/>
        <v>0</v>
      </c>
      <c r="Y1150" s="134">
        <f t="shared" si="1253"/>
        <v>0</v>
      </c>
      <c r="Z1150" s="134">
        <f t="shared" si="1253"/>
        <v>0</v>
      </c>
      <c r="AA1150" s="134">
        <f t="shared" si="1253"/>
        <v>0</v>
      </c>
      <c r="AB1150" s="134">
        <f t="shared" ref="AB1150:AE1150" si="1254">IF(AND($C1150="nie",$D1150="prace rozwojowe",LataProjekcji&lt;=Koniec_PR,Modul_badawczo_rozwojowy=tak),ROUND(AB597,0),0)</f>
        <v>0</v>
      </c>
      <c r="AC1150" s="134">
        <f t="shared" si="1254"/>
        <v>0</v>
      </c>
      <c r="AD1150" s="134">
        <f t="shared" si="1254"/>
        <v>0</v>
      </c>
      <c r="AE1150" s="134">
        <f t="shared" si="1254"/>
        <v>0</v>
      </c>
    </row>
    <row r="1151" spans="2:31" hidden="1">
      <c r="B1151" s="132" t="str">
        <f t="shared" si="1248"/>
        <v/>
      </c>
      <c r="C1151" s="132" t="str">
        <f t="shared" si="1248"/>
        <v/>
      </c>
      <c r="D1151" s="132" t="str">
        <f t="shared" si="1248"/>
        <v/>
      </c>
      <c r="E1151" s="132"/>
      <c r="F1151" s="132"/>
      <c r="G1151" s="132"/>
      <c r="H1151" s="132"/>
      <c r="I1151" s="132"/>
      <c r="J1151" s="134">
        <f t="shared" ref="J1151:AA1151" si="1255">IF(AND($C1151="nie",$D1151="prace rozwojowe",LataProjekcji&lt;=Koniec_PR,Modul_badawczo_rozwojowy=tak),ROUND(J598,0),0)</f>
        <v>0</v>
      </c>
      <c r="K1151" s="134">
        <f t="shared" si="1255"/>
        <v>0</v>
      </c>
      <c r="L1151" s="134">
        <f t="shared" si="1255"/>
        <v>0</v>
      </c>
      <c r="M1151" s="134">
        <f t="shared" si="1255"/>
        <v>0</v>
      </c>
      <c r="N1151" s="134">
        <f t="shared" si="1255"/>
        <v>0</v>
      </c>
      <c r="O1151" s="134">
        <f t="shared" si="1255"/>
        <v>0</v>
      </c>
      <c r="P1151" s="134">
        <f t="shared" si="1255"/>
        <v>0</v>
      </c>
      <c r="Q1151" s="134">
        <f t="shared" si="1255"/>
        <v>0</v>
      </c>
      <c r="R1151" s="134">
        <f t="shared" si="1255"/>
        <v>0</v>
      </c>
      <c r="S1151" s="134">
        <f t="shared" si="1255"/>
        <v>0</v>
      </c>
      <c r="T1151" s="134">
        <f t="shared" si="1255"/>
        <v>0</v>
      </c>
      <c r="U1151" s="134">
        <f t="shared" si="1255"/>
        <v>0</v>
      </c>
      <c r="V1151" s="134">
        <f t="shared" si="1255"/>
        <v>0</v>
      </c>
      <c r="W1151" s="134">
        <f t="shared" si="1255"/>
        <v>0</v>
      </c>
      <c r="X1151" s="134">
        <f t="shared" si="1255"/>
        <v>0</v>
      </c>
      <c r="Y1151" s="134">
        <f t="shared" si="1255"/>
        <v>0</v>
      </c>
      <c r="Z1151" s="134">
        <f t="shared" si="1255"/>
        <v>0</v>
      </c>
      <c r="AA1151" s="134">
        <f t="shared" si="1255"/>
        <v>0</v>
      </c>
      <c r="AB1151" s="134">
        <f t="shared" ref="AB1151:AE1151" si="1256">IF(AND($C1151="nie",$D1151="prace rozwojowe",LataProjekcji&lt;=Koniec_PR,Modul_badawczo_rozwojowy=tak),ROUND(AB598,0),0)</f>
        <v>0</v>
      </c>
      <c r="AC1151" s="134">
        <f t="shared" si="1256"/>
        <v>0</v>
      </c>
      <c r="AD1151" s="134">
        <f t="shared" si="1256"/>
        <v>0</v>
      </c>
      <c r="AE1151" s="134">
        <f t="shared" si="1256"/>
        <v>0</v>
      </c>
    </row>
    <row r="1152" spans="2:31" hidden="1">
      <c r="B1152" s="132" t="str">
        <f t="shared" si="1248"/>
        <v/>
      </c>
      <c r="C1152" s="132" t="str">
        <f t="shared" si="1248"/>
        <v/>
      </c>
      <c r="D1152" s="132" t="str">
        <f t="shared" si="1248"/>
        <v/>
      </c>
      <c r="E1152" s="132"/>
      <c r="F1152" s="132"/>
      <c r="G1152" s="132"/>
      <c r="H1152" s="132"/>
      <c r="I1152" s="132"/>
      <c r="J1152" s="134">
        <f t="shared" ref="J1152:AA1152" si="1257">IF(AND($C1152="nie",$D1152="prace rozwojowe",LataProjekcji&lt;=Koniec_PR,Modul_badawczo_rozwojowy=tak),ROUND(J599,0),0)</f>
        <v>0</v>
      </c>
      <c r="K1152" s="134">
        <f t="shared" si="1257"/>
        <v>0</v>
      </c>
      <c r="L1152" s="134">
        <f t="shared" si="1257"/>
        <v>0</v>
      </c>
      <c r="M1152" s="134">
        <f t="shared" si="1257"/>
        <v>0</v>
      </c>
      <c r="N1152" s="134">
        <f t="shared" si="1257"/>
        <v>0</v>
      </c>
      <c r="O1152" s="134">
        <f t="shared" si="1257"/>
        <v>0</v>
      </c>
      <c r="P1152" s="134">
        <f t="shared" si="1257"/>
        <v>0</v>
      </c>
      <c r="Q1152" s="134">
        <f t="shared" si="1257"/>
        <v>0</v>
      </c>
      <c r="R1152" s="134">
        <f t="shared" si="1257"/>
        <v>0</v>
      </c>
      <c r="S1152" s="134">
        <f t="shared" si="1257"/>
        <v>0</v>
      </c>
      <c r="T1152" s="134">
        <f t="shared" si="1257"/>
        <v>0</v>
      </c>
      <c r="U1152" s="134">
        <f t="shared" si="1257"/>
        <v>0</v>
      </c>
      <c r="V1152" s="134">
        <f t="shared" si="1257"/>
        <v>0</v>
      </c>
      <c r="W1152" s="134">
        <f t="shared" si="1257"/>
        <v>0</v>
      </c>
      <c r="X1152" s="134">
        <f t="shared" si="1257"/>
        <v>0</v>
      </c>
      <c r="Y1152" s="134">
        <f t="shared" si="1257"/>
        <v>0</v>
      </c>
      <c r="Z1152" s="134">
        <f t="shared" si="1257"/>
        <v>0</v>
      </c>
      <c r="AA1152" s="134">
        <f t="shared" si="1257"/>
        <v>0</v>
      </c>
      <c r="AB1152" s="134">
        <f t="shared" ref="AB1152:AE1152" si="1258">IF(AND($C1152="nie",$D1152="prace rozwojowe",LataProjekcji&lt;=Koniec_PR,Modul_badawczo_rozwojowy=tak),ROUND(AB599,0),0)</f>
        <v>0</v>
      </c>
      <c r="AC1152" s="134">
        <f t="shared" si="1258"/>
        <v>0</v>
      </c>
      <c r="AD1152" s="134">
        <f t="shared" si="1258"/>
        <v>0</v>
      </c>
      <c r="AE1152" s="134">
        <f t="shared" si="1258"/>
        <v>0</v>
      </c>
    </row>
    <row r="1153" spans="2:31" hidden="1">
      <c r="B1153" s="126" t="s">
        <v>310</v>
      </c>
      <c r="C1153" s="127"/>
      <c r="D1153" s="128"/>
      <c r="E1153" s="128"/>
      <c r="F1153" s="128"/>
      <c r="G1153" s="128"/>
      <c r="H1153" s="128"/>
      <c r="I1153" s="128"/>
      <c r="J1153" s="135">
        <f>ROUND(SUM(J1148:J1152),0)</f>
        <v>0</v>
      </c>
      <c r="K1153" s="135">
        <f t="shared" ref="K1153:V1153" si="1259">ROUND(SUM(K1148:K1152),0)</f>
        <v>0</v>
      </c>
      <c r="L1153" s="135">
        <f t="shared" si="1259"/>
        <v>0</v>
      </c>
      <c r="M1153" s="135">
        <f t="shared" si="1259"/>
        <v>0</v>
      </c>
      <c r="N1153" s="135">
        <f t="shared" si="1259"/>
        <v>0</v>
      </c>
      <c r="O1153" s="135">
        <f t="shared" si="1259"/>
        <v>0</v>
      </c>
      <c r="P1153" s="135">
        <f t="shared" si="1259"/>
        <v>0</v>
      </c>
      <c r="Q1153" s="135">
        <f t="shared" si="1259"/>
        <v>0</v>
      </c>
      <c r="R1153" s="135">
        <f t="shared" si="1259"/>
        <v>0</v>
      </c>
      <c r="S1153" s="135">
        <f t="shared" si="1259"/>
        <v>0</v>
      </c>
      <c r="T1153" s="135">
        <f t="shared" si="1259"/>
        <v>0</v>
      </c>
      <c r="U1153" s="135">
        <f t="shared" si="1259"/>
        <v>0</v>
      </c>
      <c r="V1153" s="135">
        <f t="shared" si="1259"/>
        <v>0</v>
      </c>
      <c r="W1153" s="135">
        <f>ROUND(SUM(W1148:W1152),0)</f>
        <v>0</v>
      </c>
      <c r="X1153" s="135">
        <f t="shared" ref="X1153:AA1153" si="1260">ROUND(SUM(X1148:X1152),0)</f>
        <v>0</v>
      </c>
      <c r="Y1153" s="135">
        <f t="shared" si="1260"/>
        <v>0</v>
      </c>
      <c r="Z1153" s="135">
        <f t="shared" si="1260"/>
        <v>0</v>
      </c>
      <c r="AA1153" s="135">
        <f t="shared" si="1260"/>
        <v>0</v>
      </c>
      <c r="AB1153" s="135">
        <f t="shared" ref="AB1153:AE1153" si="1261">ROUND(SUM(AB1148:AB1152),0)</f>
        <v>0</v>
      </c>
      <c r="AC1153" s="135">
        <f t="shared" si="1261"/>
        <v>0</v>
      </c>
      <c r="AD1153" s="135">
        <f t="shared" si="1261"/>
        <v>0</v>
      </c>
      <c r="AE1153" s="135">
        <f t="shared" si="1261"/>
        <v>0</v>
      </c>
    </row>
    <row r="1154" spans="2:31" hidden="1">
      <c r="B1154" s="126"/>
      <c r="C1154" s="127"/>
      <c r="D1154" s="128"/>
      <c r="E1154" s="128"/>
      <c r="F1154" s="128"/>
      <c r="G1154" s="128"/>
      <c r="H1154" s="128"/>
      <c r="I1154" s="128"/>
      <c r="J1154" s="135"/>
      <c r="K1154" s="135"/>
      <c r="L1154" s="135"/>
      <c r="M1154" s="135"/>
      <c r="N1154" s="135"/>
      <c r="O1154" s="135"/>
      <c r="P1154" s="135"/>
      <c r="Q1154" s="135"/>
      <c r="R1154" s="135"/>
      <c r="S1154" s="135"/>
      <c r="T1154" s="135"/>
      <c r="U1154" s="135"/>
      <c r="V1154" s="135"/>
      <c r="W1154" s="135"/>
      <c r="X1154" s="135"/>
      <c r="Y1154" s="135"/>
      <c r="Z1154" s="135"/>
      <c r="AA1154" s="135"/>
      <c r="AB1154" s="135"/>
      <c r="AC1154" s="135"/>
      <c r="AD1154" s="135"/>
      <c r="AE1154" s="135"/>
    </row>
    <row r="1155" spans="2:31" hidden="1">
      <c r="B1155" s="126"/>
      <c r="C1155" s="127"/>
      <c r="D1155" s="128"/>
      <c r="E1155" s="128"/>
      <c r="F1155" s="128"/>
      <c r="G1155" s="128"/>
      <c r="H1155" s="128"/>
      <c r="I1155" s="128"/>
      <c r="J1155" s="135"/>
      <c r="K1155" s="135"/>
      <c r="L1155" s="135"/>
      <c r="M1155" s="135"/>
      <c r="N1155" s="135"/>
      <c r="O1155" s="135"/>
      <c r="P1155" s="135"/>
      <c r="Q1155" s="135"/>
      <c r="R1155" s="135"/>
      <c r="S1155" s="135"/>
      <c r="T1155" s="135"/>
      <c r="U1155" s="135"/>
      <c r="V1155" s="135"/>
      <c r="W1155" s="135"/>
      <c r="X1155" s="135"/>
      <c r="Y1155" s="135"/>
      <c r="Z1155" s="135"/>
      <c r="AA1155" s="135"/>
      <c r="AB1155" s="135"/>
      <c r="AC1155" s="135"/>
      <c r="AD1155" s="135"/>
      <c r="AE1155" s="135"/>
    </row>
    <row r="1156" spans="2:31" hidden="1">
      <c r="B1156" s="126" t="s">
        <v>333</v>
      </c>
      <c r="C1156" s="127"/>
      <c r="D1156" s="128"/>
      <c r="E1156" s="128"/>
      <c r="F1156" s="128"/>
      <c r="G1156" s="128"/>
      <c r="H1156" s="128"/>
      <c r="I1156" s="128"/>
      <c r="J1156" s="128"/>
      <c r="K1156" s="128"/>
      <c r="L1156" s="128"/>
      <c r="M1156" s="128"/>
      <c r="N1156" s="128"/>
      <c r="O1156" s="128"/>
      <c r="P1156" s="128"/>
      <c r="Q1156" s="128"/>
      <c r="R1156" s="128"/>
      <c r="S1156" s="128"/>
      <c r="T1156" s="128"/>
      <c r="U1156" s="128"/>
      <c r="V1156" s="128"/>
      <c r="W1156" s="128"/>
      <c r="X1156" s="128"/>
      <c r="Y1156" s="128"/>
      <c r="Z1156" s="128"/>
      <c r="AA1156" s="128"/>
      <c r="AB1156" s="128"/>
      <c r="AC1156" s="128"/>
      <c r="AD1156" s="128"/>
      <c r="AE1156" s="128"/>
    </row>
    <row r="1157" spans="2:31" hidden="1">
      <c r="B1157" s="128" t="s">
        <v>313</v>
      </c>
      <c r="C1157" s="127"/>
      <c r="D1157" s="128"/>
      <c r="E1157" s="128"/>
      <c r="F1157" s="128"/>
      <c r="G1157" s="128"/>
      <c r="H1157" s="128"/>
      <c r="I1157" s="128"/>
      <c r="J1157" s="136">
        <f t="shared" ref="J1157:V1157" si="1262">IF(LataProjekcji&lt;=Koniec_Projekt,ROUND(J969,0),0)</f>
        <v>0</v>
      </c>
      <c r="K1157" s="136">
        <f t="shared" si="1262"/>
        <v>0</v>
      </c>
      <c r="L1157" s="136">
        <f t="shared" si="1262"/>
        <v>0</v>
      </c>
      <c r="M1157" s="136">
        <f t="shared" si="1262"/>
        <v>0</v>
      </c>
      <c r="N1157" s="136">
        <f t="shared" si="1262"/>
        <v>0</v>
      </c>
      <c r="O1157" s="136">
        <f t="shared" si="1262"/>
        <v>0</v>
      </c>
      <c r="P1157" s="136">
        <f t="shared" si="1262"/>
        <v>0</v>
      </c>
      <c r="Q1157" s="136">
        <f t="shared" si="1262"/>
        <v>0</v>
      </c>
      <c r="R1157" s="136">
        <f t="shared" si="1262"/>
        <v>0</v>
      </c>
      <c r="S1157" s="136">
        <f t="shared" si="1262"/>
        <v>0</v>
      </c>
      <c r="T1157" s="136">
        <f t="shared" si="1262"/>
        <v>0</v>
      </c>
      <c r="U1157" s="136">
        <f t="shared" si="1262"/>
        <v>0</v>
      </c>
      <c r="V1157" s="136">
        <f t="shared" si="1262"/>
        <v>0</v>
      </c>
      <c r="W1157" s="136">
        <f t="shared" ref="W1157:AA1157" si="1263">IF(LataProjekcji&lt;=Koniec_Projekt,ROUND(W969,0),0)</f>
        <v>0</v>
      </c>
      <c r="X1157" s="136">
        <f t="shared" si="1263"/>
        <v>0</v>
      </c>
      <c r="Y1157" s="136">
        <f t="shared" si="1263"/>
        <v>0</v>
      </c>
      <c r="Z1157" s="136">
        <f t="shared" si="1263"/>
        <v>0</v>
      </c>
      <c r="AA1157" s="136">
        <f t="shared" si="1263"/>
        <v>0</v>
      </c>
      <c r="AB1157" s="136">
        <f t="shared" ref="AB1157:AE1157" si="1264">IF(LataProjekcji&lt;=Koniec_Projekt,ROUND(AB969,0),0)</f>
        <v>0</v>
      </c>
      <c r="AC1157" s="136">
        <f t="shared" si="1264"/>
        <v>0</v>
      </c>
      <c r="AD1157" s="136">
        <f t="shared" si="1264"/>
        <v>0</v>
      </c>
      <c r="AE1157" s="136">
        <f t="shared" si="1264"/>
        <v>0</v>
      </c>
    </row>
    <row r="1158" spans="2:31" hidden="1">
      <c r="B1158" s="128" t="s">
        <v>293</v>
      </c>
      <c r="C1158" s="127"/>
      <c r="D1158" s="128"/>
      <c r="E1158" s="128"/>
      <c r="F1158" s="128"/>
      <c r="G1158" s="128"/>
      <c r="H1158" s="128"/>
      <c r="I1158" s="128"/>
      <c r="J1158" s="136">
        <f t="shared" ref="J1158:V1158" si="1265">IF(LataProjekcji&lt;=Koniec_Projekt,ROUND(J993,0),0)</f>
        <v>0</v>
      </c>
      <c r="K1158" s="136">
        <f t="shared" si="1265"/>
        <v>0</v>
      </c>
      <c r="L1158" s="136">
        <f t="shared" si="1265"/>
        <v>0</v>
      </c>
      <c r="M1158" s="136">
        <f t="shared" si="1265"/>
        <v>0</v>
      </c>
      <c r="N1158" s="136">
        <f t="shared" si="1265"/>
        <v>0</v>
      </c>
      <c r="O1158" s="136">
        <f t="shared" si="1265"/>
        <v>0</v>
      </c>
      <c r="P1158" s="136">
        <f t="shared" si="1265"/>
        <v>0</v>
      </c>
      <c r="Q1158" s="136">
        <f t="shared" si="1265"/>
        <v>0</v>
      </c>
      <c r="R1158" s="136">
        <f t="shared" si="1265"/>
        <v>0</v>
      </c>
      <c r="S1158" s="136">
        <f t="shared" si="1265"/>
        <v>0</v>
      </c>
      <c r="T1158" s="136">
        <f t="shared" si="1265"/>
        <v>0</v>
      </c>
      <c r="U1158" s="136">
        <f t="shared" si="1265"/>
        <v>0</v>
      </c>
      <c r="V1158" s="136">
        <f t="shared" si="1265"/>
        <v>0</v>
      </c>
      <c r="W1158" s="136">
        <f t="shared" ref="W1158:AA1158" si="1266">IF(LataProjekcji&lt;=Koniec_Projekt,ROUND(W993,0),0)</f>
        <v>0</v>
      </c>
      <c r="X1158" s="136">
        <f t="shared" si="1266"/>
        <v>0</v>
      </c>
      <c r="Y1158" s="136">
        <f t="shared" si="1266"/>
        <v>0</v>
      </c>
      <c r="Z1158" s="136">
        <f t="shared" si="1266"/>
        <v>0</v>
      </c>
      <c r="AA1158" s="136">
        <f t="shared" si="1266"/>
        <v>0</v>
      </c>
      <c r="AB1158" s="136">
        <f t="shared" ref="AB1158:AE1158" si="1267">IF(LataProjekcji&lt;=Koniec_Projekt,ROUND(AB993,0),0)</f>
        <v>0</v>
      </c>
      <c r="AC1158" s="136">
        <f t="shared" si="1267"/>
        <v>0</v>
      </c>
      <c r="AD1158" s="136">
        <f t="shared" si="1267"/>
        <v>0</v>
      </c>
      <c r="AE1158" s="136">
        <f t="shared" si="1267"/>
        <v>0</v>
      </c>
    </row>
    <row r="1159" spans="2:31" hidden="1">
      <c r="B1159" s="128" t="s">
        <v>295</v>
      </c>
      <c r="C1159" s="127"/>
      <c r="D1159" s="128"/>
      <c r="E1159" s="128"/>
      <c r="F1159" s="128"/>
      <c r="G1159" s="128"/>
      <c r="H1159" s="128"/>
      <c r="I1159" s="128"/>
      <c r="J1159" s="136">
        <f t="shared" ref="J1159:V1159" si="1268">IF(LataProjekcji&lt;=Koniec_Projekt,ROUND(J1002,0),0)</f>
        <v>0</v>
      </c>
      <c r="K1159" s="136">
        <f t="shared" si="1268"/>
        <v>0</v>
      </c>
      <c r="L1159" s="136">
        <f t="shared" si="1268"/>
        <v>0</v>
      </c>
      <c r="M1159" s="136">
        <f t="shared" si="1268"/>
        <v>0</v>
      </c>
      <c r="N1159" s="136">
        <f t="shared" si="1268"/>
        <v>0</v>
      </c>
      <c r="O1159" s="136">
        <f t="shared" si="1268"/>
        <v>0</v>
      </c>
      <c r="P1159" s="136">
        <f t="shared" si="1268"/>
        <v>0</v>
      </c>
      <c r="Q1159" s="136">
        <f t="shared" si="1268"/>
        <v>0</v>
      </c>
      <c r="R1159" s="136">
        <f t="shared" si="1268"/>
        <v>0</v>
      </c>
      <c r="S1159" s="136">
        <f t="shared" si="1268"/>
        <v>0</v>
      </c>
      <c r="T1159" s="136">
        <f t="shared" si="1268"/>
        <v>0</v>
      </c>
      <c r="U1159" s="136">
        <f t="shared" si="1268"/>
        <v>0</v>
      </c>
      <c r="V1159" s="136">
        <f t="shared" si="1268"/>
        <v>0</v>
      </c>
      <c r="W1159" s="136">
        <f t="shared" ref="W1159:AA1159" si="1269">IF(LataProjekcji&lt;=Koniec_Projekt,ROUND(W1002,0),0)</f>
        <v>0</v>
      </c>
      <c r="X1159" s="136">
        <f t="shared" si="1269"/>
        <v>0</v>
      </c>
      <c r="Y1159" s="136">
        <f t="shared" si="1269"/>
        <v>0</v>
      </c>
      <c r="Z1159" s="136">
        <f t="shared" si="1269"/>
        <v>0</v>
      </c>
      <c r="AA1159" s="136">
        <f t="shared" si="1269"/>
        <v>0</v>
      </c>
      <c r="AB1159" s="136">
        <f t="shared" ref="AB1159:AE1159" si="1270">IF(LataProjekcji&lt;=Koniec_Projekt,ROUND(AB1002,0),0)</f>
        <v>0</v>
      </c>
      <c r="AC1159" s="136">
        <f t="shared" si="1270"/>
        <v>0</v>
      </c>
      <c r="AD1159" s="136">
        <f t="shared" si="1270"/>
        <v>0</v>
      </c>
      <c r="AE1159" s="136">
        <f t="shared" si="1270"/>
        <v>0</v>
      </c>
    </row>
    <row r="1160" spans="2:31" hidden="1">
      <c r="B1160" s="128" t="s">
        <v>314</v>
      </c>
      <c r="C1160" s="127"/>
      <c r="D1160" s="128"/>
      <c r="E1160" s="128"/>
      <c r="F1160" s="128"/>
      <c r="G1160" s="128"/>
      <c r="H1160" s="128"/>
      <c r="I1160" s="128"/>
      <c r="J1160" s="136">
        <f t="shared" ref="J1160:V1160" si="1271">IF(LataProjekcji&lt;=Koniec_Projekt,ROUND(J1047,0),0)</f>
        <v>0</v>
      </c>
      <c r="K1160" s="136">
        <f t="shared" si="1271"/>
        <v>0</v>
      </c>
      <c r="L1160" s="136">
        <f t="shared" si="1271"/>
        <v>0</v>
      </c>
      <c r="M1160" s="136">
        <f t="shared" si="1271"/>
        <v>0</v>
      </c>
      <c r="N1160" s="136">
        <f t="shared" si="1271"/>
        <v>0</v>
      </c>
      <c r="O1160" s="136">
        <f t="shared" si="1271"/>
        <v>0</v>
      </c>
      <c r="P1160" s="136">
        <f t="shared" si="1271"/>
        <v>0</v>
      </c>
      <c r="Q1160" s="136">
        <f t="shared" si="1271"/>
        <v>0</v>
      </c>
      <c r="R1160" s="136">
        <f t="shared" si="1271"/>
        <v>0</v>
      </c>
      <c r="S1160" s="136">
        <f t="shared" si="1271"/>
        <v>0</v>
      </c>
      <c r="T1160" s="136">
        <f t="shared" si="1271"/>
        <v>0</v>
      </c>
      <c r="U1160" s="136">
        <f t="shared" si="1271"/>
        <v>0</v>
      </c>
      <c r="V1160" s="136">
        <f t="shared" si="1271"/>
        <v>0</v>
      </c>
      <c r="W1160" s="136">
        <f t="shared" ref="W1160:AA1160" si="1272">IF(LataProjekcji&lt;=Koniec_Projekt,ROUND(W1047,0),0)</f>
        <v>0</v>
      </c>
      <c r="X1160" s="136">
        <f t="shared" si="1272"/>
        <v>0</v>
      </c>
      <c r="Y1160" s="136">
        <f t="shared" si="1272"/>
        <v>0</v>
      </c>
      <c r="Z1160" s="136">
        <f t="shared" si="1272"/>
        <v>0</v>
      </c>
      <c r="AA1160" s="136">
        <f t="shared" si="1272"/>
        <v>0</v>
      </c>
      <c r="AB1160" s="136">
        <f t="shared" ref="AB1160:AE1160" si="1273">IF(LataProjekcji&lt;=Koniec_Projekt,ROUND(AB1047,0),0)</f>
        <v>0</v>
      </c>
      <c r="AC1160" s="136">
        <f t="shared" si="1273"/>
        <v>0</v>
      </c>
      <c r="AD1160" s="136">
        <f t="shared" si="1273"/>
        <v>0</v>
      </c>
      <c r="AE1160" s="136">
        <f t="shared" si="1273"/>
        <v>0</v>
      </c>
    </row>
    <row r="1161" spans="2:31" hidden="1">
      <c r="B1161" s="128" t="s">
        <v>301</v>
      </c>
      <c r="C1161" s="127"/>
      <c r="D1161" s="128"/>
      <c r="E1161" s="128"/>
      <c r="F1161" s="128"/>
      <c r="G1161" s="128"/>
      <c r="H1161" s="128"/>
      <c r="I1161" s="128"/>
      <c r="J1161" s="136">
        <f t="shared" ref="J1161:V1161" si="1274">IF(LataProjekcji&lt;=Koniec_Projekt,ROUND(J1092,0),0)</f>
        <v>0</v>
      </c>
      <c r="K1161" s="136">
        <f t="shared" si="1274"/>
        <v>0</v>
      </c>
      <c r="L1161" s="136">
        <f t="shared" si="1274"/>
        <v>0</v>
      </c>
      <c r="M1161" s="136">
        <f t="shared" si="1274"/>
        <v>0</v>
      </c>
      <c r="N1161" s="136">
        <f t="shared" si="1274"/>
        <v>0</v>
      </c>
      <c r="O1161" s="136">
        <f t="shared" si="1274"/>
        <v>0</v>
      </c>
      <c r="P1161" s="136">
        <f t="shared" si="1274"/>
        <v>0</v>
      </c>
      <c r="Q1161" s="136">
        <f t="shared" si="1274"/>
        <v>0</v>
      </c>
      <c r="R1161" s="136">
        <f t="shared" si="1274"/>
        <v>0</v>
      </c>
      <c r="S1161" s="136">
        <f t="shared" si="1274"/>
        <v>0</v>
      </c>
      <c r="T1161" s="136">
        <f t="shared" si="1274"/>
        <v>0</v>
      </c>
      <c r="U1161" s="136">
        <f t="shared" si="1274"/>
        <v>0</v>
      </c>
      <c r="V1161" s="136">
        <f t="shared" si="1274"/>
        <v>0</v>
      </c>
      <c r="W1161" s="136">
        <f t="shared" ref="W1161:AA1161" si="1275">IF(LataProjekcji&lt;=Koniec_Projekt,ROUND(W1092,0),0)</f>
        <v>0</v>
      </c>
      <c r="X1161" s="136">
        <f t="shared" si="1275"/>
        <v>0</v>
      </c>
      <c r="Y1161" s="136">
        <f t="shared" si="1275"/>
        <v>0</v>
      </c>
      <c r="Z1161" s="136">
        <f t="shared" si="1275"/>
        <v>0</v>
      </c>
      <c r="AA1161" s="136">
        <f t="shared" si="1275"/>
        <v>0</v>
      </c>
      <c r="AB1161" s="136">
        <f t="shared" ref="AB1161:AE1161" si="1276">IF(LataProjekcji&lt;=Koniec_Projekt,ROUND(AB1092,0),0)</f>
        <v>0</v>
      </c>
      <c r="AC1161" s="136">
        <f t="shared" si="1276"/>
        <v>0</v>
      </c>
      <c r="AD1161" s="136">
        <f t="shared" si="1276"/>
        <v>0</v>
      </c>
      <c r="AE1161" s="136">
        <f t="shared" si="1276"/>
        <v>0</v>
      </c>
    </row>
    <row r="1162" spans="2:31" hidden="1">
      <c r="B1162" s="128" t="s">
        <v>304</v>
      </c>
      <c r="C1162" s="127"/>
      <c r="D1162" s="128"/>
      <c r="E1162" s="128"/>
      <c r="F1162" s="128"/>
      <c r="G1162" s="128"/>
      <c r="H1162" s="128"/>
      <c r="I1162" s="128"/>
      <c r="J1162" s="136">
        <f t="shared" ref="J1162:V1162" si="1277">IF(LataProjekcji&lt;=Koniec_Projekt,ROUND(J1126,0),0)</f>
        <v>0</v>
      </c>
      <c r="K1162" s="136">
        <f t="shared" si="1277"/>
        <v>0</v>
      </c>
      <c r="L1162" s="136">
        <f t="shared" si="1277"/>
        <v>0</v>
      </c>
      <c r="M1162" s="136">
        <f t="shared" si="1277"/>
        <v>0</v>
      </c>
      <c r="N1162" s="136">
        <f t="shared" si="1277"/>
        <v>0</v>
      </c>
      <c r="O1162" s="136">
        <f t="shared" si="1277"/>
        <v>0</v>
      </c>
      <c r="P1162" s="136">
        <f t="shared" si="1277"/>
        <v>0</v>
      </c>
      <c r="Q1162" s="136">
        <f t="shared" si="1277"/>
        <v>0</v>
      </c>
      <c r="R1162" s="136">
        <f t="shared" si="1277"/>
        <v>0</v>
      </c>
      <c r="S1162" s="136">
        <f t="shared" si="1277"/>
        <v>0</v>
      </c>
      <c r="T1162" s="136">
        <f t="shared" si="1277"/>
        <v>0</v>
      </c>
      <c r="U1162" s="136">
        <f t="shared" si="1277"/>
        <v>0</v>
      </c>
      <c r="V1162" s="136">
        <f t="shared" si="1277"/>
        <v>0</v>
      </c>
      <c r="W1162" s="136">
        <f t="shared" ref="W1162:AA1162" si="1278">IF(LataProjekcji&lt;=Koniec_Projekt,ROUND(W1126,0),0)</f>
        <v>0</v>
      </c>
      <c r="X1162" s="136">
        <f t="shared" si="1278"/>
        <v>0</v>
      </c>
      <c r="Y1162" s="136">
        <f t="shared" si="1278"/>
        <v>0</v>
      </c>
      <c r="Z1162" s="136">
        <f t="shared" si="1278"/>
        <v>0</v>
      </c>
      <c r="AA1162" s="136">
        <f t="shared" si="1278"/>
        <v>0</v>
      </c>
      <c r="AB1162" s="136">
        <f t="shared" ref="AB1162:AE1162" si="1279">IF(LataProjekcji&lt;=Koniec_Projekt,ROUND(AB1126,0),0)</f>
        <v>0</v>
      </c>
      <c r="AC1162" s="136">
        <f t="shared" si="1279"/>
        <v>0</v>
      </c>
      <c r="AD1162" s="136">
        <f t="shared" si="1279"/>
        <v>0</v>
      </c>
      <c r="AE1162" s="136">
        <f t="shared" si="1279"/>
        <v>0</v>
      </c>
    </row>
    <row r="1163" spans="2:31" hidden="1">
      <c r="B1163" s="128" t="s">
        <v>315</v>
      </c>
      <c r="C1163" s="127"/>
      <c r="D1163" s="128"/>
      <c r="E1163" s="128"/>
      <c r="F1163" s="128"/>
      <c r="G1163" s="128"/>
      <c r="H1163" s="128"/>
      <c r="I1163" s="128"/>
      <c r="J1163" s="136">
        <f t="shared" ref="J1163:V1163" si="1280">IF(LataProjekcji&lt;=Koniec_Projekt,J1135,0)</f>
        <v>0</v>
      </c>
      <c r="K1163" s="136">
        <f t="shared" si="1280"/>
        <v>0</v>
      </c>
      <c r="L1163" s="136">
        <f t="shared" si="1280"/>
        <v>0</v>
      </c>
      <c r="M1163" s="136">
        <f t="shared" si="1280"/>
        <v>0</v>
      </c>
      <c r="N1163" s="136">
        <f t="shared" si="1280"/>
        <v>0</v>
      </c>
      <c r="O1163" s="136">
        <f t="shared" si="1280"/>
        <v>0</v>
      </c>
      <c r="P1163" s="136">
        <f t="shared" si="1280"/>
        <v>0</v>
      </c>
      <c r="Q1163" s="136">
        <f t="shared" si="1280"/>
        <v>0</v>
      </c>
      <c r="R1163" s="136">
        <f t="shared" si="1280"/>
        <v>0</v>
      </c>
      <c r="S1163" s="136">
        <f t="shared" si="1280"/>
        <v>0</v>
      </c>
      <c r="T1163" s="136">
        <f t="shared" si="1280"/>
        <v>0</v>
      </c>
      <c r="U1163" s="136">
        <f t="shared" si="1280"/>
        <v>0</v>
      </c>
      <c r="V1163" s="136">
        <f t="shared" si="1280"/>
        <v>0</v>
      </c>
      <c r="W1163" s="136">
        <f t="shared" ref="W1163:AA1163" si="1281">IF(LataProjekcji&lt;=Koniec_Projekt,W1135,0)</f>
        <v>0</v>
      </c>
      <c r="X1163" s="136">
        <f t="shared" si="1281"/>
        <v>0</v>
      </c>
      <c r="Y1163" s="136">
        <f t="shared" si="1281"/>
        <v>0</v>
      </c>
      <c r="Z1163" s="136">
        <f t="shared" si="1281"/>
        <v>0</v>
      </c>
      <c r="AA1163" s="136">
        <f t="shared" si="1281"/>
        <v>0</v>
      </c>
      <c r="AB1163" s="136">
        <f t="shared" ref="AB1163:AE1163" si="1282">IF(LataProjekcji&lt;=Koniec_Projekt,AB1135,0)</f>
        <v>0</v>
      </c>
      <c r="AC1163" s="136">
        <f t="shared" si="1282"/>
        <v>0</v>
      </c>
      <c r="AD1163" s="136">
        <f t="shared" si="1282"/>
        <v>0</v>
      </c>
      <c r="AE1163" s="136">
        <f t="shared" si="1282"/>
        <v>0</v>
      </c>
    </row>
    <row r="1164" spans="2:31" hidden="1">
      <c r="B1164" s="128" t="s">
        <v>306</v>
      </c>
      <c r="C1164" s="127"/>
      <c r="D1164" s="128"/>
      <c r="E1164" s="128"/>
      <c r="F1164" s="128"/>
      <c r="G1164" s="128"/>
      <c r="H1164" s="128"/>
      <c r="I1164" s="128"/>
      <c r="J1164" s="136">
        <f t="shared" ref="J1164:V1164" si="1283">IF(LataProjekcji&lt;=Koniec_Projekt,ROUND(J1144,0),0)</f>
        <v>0</v>
      </c>
      <c r="K1164" s="136">
        <f t="shared" si="1283"/>
        <v>0</v>
      </c>
      <c r="L1164" s="136">
        <f t="shared" si="1283"/>
        <v>0</v>
      </c>
      <c r="M1164" s="136">
        <f t="shared" si="1283"/>
        <v>0</v>
      </c>
      <c r="N1164" s="136">
        <f t="shared" si="1283"/>
        <v>0</v>
      </c>
      <c r="O1164" s="136">
        <f t="shared" si="1283"/>
        <v>0</v>
      </c>
      <c r="P1164" s="136">
        <f t="shared" si="1283"/>
        <v>0</v>
      </c>
      <c r="Q1164" s="136">
        <f t="shared" si="1283"/>
        <v>0</v>
      </c>
      <c r="R1164" s="136">
        <f t="shared" si="1283"/>
        <v>0</v>
      </c>
      <c r="S1164" s="136">
        <f t="shared" si="1283"/>
        <v>0</v>
      </c>
      <c r="T1164" s="136">
        <f t="shared" si="1283"/>
        <v>0</v>
      </c>
      <c r="U1164" s="136">
        <f t="shared" si="1283"/>
        <v>0</v>
      </c>
      <c r="V1164" s="136">
        <f t="shared" si="1283"/>
        <v>0</v>
      </c>
      <c r="W1164" s="136">
        <f t="shared" ref="W1164:AA1164" si="1284">IF(LataProjekcji&lt;=Koniec_Projekt,ROUND(W1144,0),0)</f>
        <v>0</v>
      </c>
      <c r="X1164" s="136">
        <f t="shared" si="1284"/>
        <v>0</v>
      </c>
      <c r="Y1164" s="136">
        <f t="shared" si="1284"/>
        <v>0</v>
      </c>
      <c r="Z1164" s="136">
        <f t="shared" si="1284"/>
        <v>0</v>
      </c>
      <c r="AA1164" s="136">
        <f t="shared" si="1284"/>
        <v>0</v>
      </c>
      <c r="AB1164" s="136">
        <f t="shared" ref="AB1164:AE1164" si="1285">IF(LataProjekcji&lt;=Koniec_Projekt,ROUND(AB1144,0),0)</f>
        <v>0</v>
      </c>
      <c r="AC1164" s="136">
        <f t="shared" si="1285"/>
        <v>0</v>
      </c>
      <c r="AD1164" s="136">
        <f t="shared" si="1285"/>
        <v>0</v>
      </c>
      <c r="AE1164" s="136">
        <f t="shared" si="1285"/>
        <v>0</v>
      </c>
    </row>
    <row r="1165" spans="2:31" hidden="1">
      <c r="B1165" s="128" t="s">
        <v>308</v>
      </c>
      <c r="C1165" s="127"/>
      <c r="D1165" s="128"/>
      <c r="E1165" s="128"/>
      <c r="F1165" s="128"/>
      <c r="G1165" s="128"/>
      <c r="H1165" s="128"/>
      <c r="I1165" s="128"/>
      <c r="J1165" s="136">
        <f t="shared" ref="J1165:V1165" si="1286">IF(LataProjekcji&lt;=Koniec_Projekt,ROUND(J1153,0),0)</f>
        <v>0</v>
      </c>
      <c r="K1165" s="136">
        <f t="shared" si="1286"/>
        <v>0</v>
      </c>
      <c r="L1165" s="136">
        <f t="shared" si="1286"/>
        <v>0</v>
      </c>
      <c r="M1165" s="136">
        <f t="shared" si="1286"/>
        <v>0</v>
      </c>
      <c r="N1165" s="136">
        <f t="shared" si="1286"/>
        <v>0</v>
      </c>
      <c r="O1165" s="136">
        <f t="shared" si="1286"/>
        <v>0</v>
      </c>
      <c r="P1165" s="136">
        <f t="shared" si="1286"/>
        <v>0</v>
      </c>
      <c r="Q1165" s="136">
        <f t="shared" si="1286"/>
        <v>0</v>
      </c>
      <c r="R1165" s="136">
        <f t="shared" si="1286"/>
        <v>0</v>
      </c>
      <c r="S1165" s="136">
        <f t="shared" si="1286"/>
        <v>0</v>
      </c>
      <c r="T1165" s="136">
        <f t="shared" si="1286"/>
        <v>0</v>
      </c>
      <c r="U1165" s="136">
        <f t="shared" si="1286"/>
        <v>0</v>
      </c>
      <c r="V1165" s="136">
        <f t="shared" si="1286"/>
        <v>0</v>
      </c>
      <c r="W1165" s="136">
        <f t="shared" ref="W1165:AA1165" si="1287">IF(LataProjekcji&lt;=Koniec_Projekt,ROUND(W1153,0),0)</f>
        <v>0</v>
      </c>
      <c r="X1165" s="136">
        <f t="shared" si="1287"/>
        <v>0</v>
      </c>
      <c r="Y1165" s="136">
        <f t="shared" si="1287"/>
        <v>0</v>
      </c>
      <c r="Z1165" s="136">
        <f t="shared" si="1287"/>
        <v>0</v>
      </c>
      <c r="AA1165" s="136">
        <f t="shared" si="1287"/>
        <v>0</v>
      </c>
      <c r="AB1165" s="136">
        <f t="shared" ref="AB1165:AE1165" si="1288">IF(LataProjekcji&lt;=Koniec_Projekt,ROUND(AB1153,0),0)</f>
        <v>0</v>
      </c>
      <c r="AC1165" s="136">
        <f t="shared" si="1288"/>
        <v>0</v>
      </c>
      <c r="AD1165" s="136">
        <f t="shared" si="1288"/>
        <v>0</v>
      </c>
      <c r="AE1165" s="136">
        <f t="shared" si="1288"/>
        <v>0</v>
      </c>
    </row>
    <row r="1166" spans="2:31" hidden="1">
      <c r="B1166" s="138" t="s">
        <v>316</v>
      </c>
      <c r="C1166" s="131"/>
      <c r="D1166" s="130"/>
      <c r="E1166" s="130"/>
      <c r="F1166" s="130"/>
      <c r="G1166" s="130"/>
      <c r="H1166" s="130"/>
      <c r="I1166" s="130"/>
      <c r="J1166" s="139">
        <f>ROUND(SUM(J1157:J1165),0)</f>
        <v>0</v>
      </c>
      <c r="K1166" s="139">
        <f t="shared" ref="K1166:V1166" si="1289">ROUND(SUM(K1157:K1165),0)</f>
        <v>0</v>
      </c>
      <c r="L1166" s="139">
        <f t="shared" si="1289"/>
        <v>0</v>
      </c>
      <c r="M1166" s="139">
        <f t="shared" si="1289"/>
        <v>0</v>
      </c>
      <c r="N1166" s="139">
        <f t="shared" si="1289"/>
        <v>0</v>
      </c>
      <c r="O1166" s="139">
        <f t="shared" si="1289"/>
        <v>0</v>
      </c>
      <c r="P1166" s="139">
        <f t="shared" si="1289"/>
        <v>0</v>
      </c>
      <c r="Q1166" s="139">
        <f t="shared" si="1289"/>
        <v>0</v>
      </c>
      <c r="R1166" s="139">
        <f t="shared" si="1289"/>
        <v>0</v>
      </c>
      <c r="S1166" s="139">
        <f t="shared" si="1289"/>
        <v>0</v>
      </c>
      <c r="T1166" s="139">
        <f t="shared" si="1289"/>
        <v>0</v>
      </c>
      <c r="U1166" s="139">
        <f t="shared" si="1289"/>
        <v>0</v>
      </c>
      <c r="V1166" s="139">
        <f t="shared" si="1289"/>
        <v>0</v>
      </c>
      <c r="W1166" s="139">
        <f>ROUND(SUM(W1157:W1165),0)</f>
        <v>0</v>
      </c>
      <c r="X1166" s="139">
        <f t="shared" ref="X1166:AA1166" si="1290">ROUND(SUM(X1157:X1165),0)</f>
        <v>0</v>
      </c>
      <c r="Y1166" s="139">
        <f t="shared" si="1290"/>
        <v>0</v>
      </c>
      <c r="Z1166" s="139">
        <f t="shared" si="1290"/>
        <v>0</v>
      </c>
      <c r="AA1166" s="139">
        <f t="shared" si="1290"/>
        <v>0</v>
      </c>
      <c r="AB1166" s="139">
        <f t="shared" ref="AB1166:AE1166" si="1291">ROUND(SUM(AB1157:AB1165),0)</f>
        <v>0</v>
      </c>
      <c r="AC1166" s="139">
        <f t="shared" si="1291"/>
        <v>0</v>
      </c>
      <c r="AD1166" s="139">
        <f t="shared" si="1291"/>
        <v>0</v>
      </c>
      <c r="AE1166" s="139">
        <f t="shared" si="1291"/>
        <v>0</v>
      </c>
    </row>
    <row r="1167" spans="2:31" hidden="1">
      <c r="B1167" s="130"/>
      <c r="C1167" s="131"/>
      <c r="D1167" s="130"/>
      <c r="E1167" s="130"/>
      <c r="F1167" s="130"/>
      <c r="G1167" s="130"/>
      <c r="H1167" s="130"/>
      <c r="I1167" s="130"/>
      <c r="J1167" s="130"/>
      <c r="K1167" s="130"/>
      <c r="L1167" s="130"/>
      <c r="M1167" s="130"/>
      <c r="N1167" s="130"/>
      <c r="O1167" s="130"/>
      <c r="P1167" s="130"/>
      <c r="Q1167" s="130"/>
      <c r="R1167" s="130"/>
      <c r="S1167" s="130"/>
      <c r="T1167" s="130"/>
      <c r="U1167" s="130"/>
      <c r="V1167" s="130"/>
      <c r="W1167" s="130"/>
      <c r="X1167" s="130"/>
      <c r="Y1167" s="130"/>
      <c r="Z1167" s="130"/>
      <c r="AA1167" s="130"/>
      <c r="AB1167" s="130"/>
      <c r="AC1167" s="130"/>
      <c r="AD1167" s="130"/>
      <c r="AE1167" s="130"/>
    </row>
    <row r="1168" spans="2:31" hidden="1">
      <c r="B1168" s="140"/>
      <c r="C1168" s="141"/>
      <c r="D1168" s="140"/>
      <c r="E1168" s="140"/>
      <c r="F1168" s="140"/>
      <c r="G1168" s="140"/>
      <c r="H1168" s="140"/>
      <c r="I1168" s="140"/>
      <c r="J1168" s="140"/>
      <c r="K1168" s="140"/>
      <c r="L1168" s="140"/>
      <c r="M1168" s="140"/>
      <c r="N1168" s="140"/>
      <c r="O1168" s="140"/>
      <c r="P1168" s="140"/>
      <c r="Q1168" s="140"/>
      <c r="R1168" s="140"/>
      <c r="S1168" s="140"/>
      <c r="T1168" s="140"/>
      <c r="U1168" s="140"/>
      <c r="V1168" s="140"/>
      <c r="W1168" s="140"/>
      <c r="X1168" s="140"/>
      <c r="Y1168" s="140"/>
      <c r="Z1168" s="140"/>
      <c r="AA1168" s="140"/>
      <c r="AB1168" s="140"/>
      <c r="AC1168" s="140"/>
      <c r="AD1168" s="140"/>
      <c r="AE1168" s="140"/>
    </row>
    <row r="1169" spans="1:31" hidden="1">
      <c r="B1169" s="140"/>
      <c r="C1169" s="141"/>
      <c r="D1169" s="140"/>
      <c r="E1169" s="140"/>
      <c r="F1169" s="140"/>
      <c r="G1169" s="140"/>
      <c r="H1169" s="140"/>
      <c r="I1169" s="140"/>
      <c r="J1169" s="129" t="str">
        <f t="shared" ref="J1169:AE1169" si="1292">LataProjekcji</f>
        <v/>
      </c>
      <c r="K1169" s="129" t="str">
        <f t="shared" si="1292"/>
        <v>Uzupełnij dane</v>
      </c>
      <c r="L1169" s="129" t="str">
        <f t="shared" si="1292"/>
        <v/>
      </c>
      <c r="M1169" s="129" t="str">
        <f t="shared" si="1292"/>
        <v/>
      </c>
      <c r="N1169" s="129" t="str">
        <f t="shared" si="1292"/>
        <v/>
      </c>
      <c r="O1169" s="129" t="str">
        <f t="shared" si="1292"/>
        <v/>
      </c>
      <c r="P1169" s="129" t="str">
        <f t="shared" si="1292"/>
        <v/>
      </c>
      <c r="Q1169" s="129" t="str">
        <f t="shared" si="1292"/>
        <v/>
      </c>
      <c r="R1169" s="129" t="str">
        <f t="shared" si="1292"/>
        <v/>
      </c>
      <c r="S1169" s="129" t="str">
        <f t="shared" si="1292"/>
        <v/>
      </c>
      <c r="T1169" s="129" t="str">
        <f t="shared" si="1292"/>
        <v/>
      </c>
      <c r="U1169" s="129" t="str">
        <f t="shared" si="1292"/>
        <v/>
      </c>
      <c r="V1169" s="129" t="str">
        <f t="shared" si="1292"/>
        <v/>
      </c>
      <c r="W1169" s="129" t="str">
        <f t="shared" si="1292"/>
        <v/>
      </c>
      <c r="X1169" s="129" t="str">
        <f t="shared" si="1292"/>
        <v/>
      </c>
      <c r="Y1169" s="129" t="str">
        <f t="shared" si="1292"/>
        <v/>
      </c>
      <c r="Z1169" s="129" t="str">
        <f t="shared" si="1292"/>
        <v/>
      </c>
      <c r="AA1169" s="129" t="str">
        <f t="shared" si="1292"/>
        <v/>
      </c>
      <c r="AB1169" s="129" t="str">
        <f t="shared" si="1292"/>
        <v/>
      </c>
      <c r="AC1169" s="129" t="str">
        <f t="shared" si="1292"/>
        <v/>
      </c>
      <c r="AD1169" s="129" t="str">
        <f t="shared" si="1292"/>
        <v/>
      </c>
      <c r="AE1169" s="129" t="str">
        <f t="shared" si="1292"/>
        <v/>
      </c>
    </row>
    <row r="1170" spans="1:31" hidden="1">
      <c r="B1170" s="140"/>
      <c r="C1170" s="141"/>
      <c r="D1170" s="140"/>
      <c r="E1170" s="140"/>
      <c r="F1170" s="140"/>
      <c r="G1170" s="140"/>
      <c r="H1170" s="140"/>
      <c r="I1170" s="140"/>
      <c r="J1170" s="140"/>
      <c r="K1170" s="140"/>
      <c r="L1170" s="140"/>
      <c r="M1170" s="140"/>
      <c r="N1170" s="140"/>
      <c r="O1170" s="140"/>
      <c r="P1170" s="140"/>
      <c r="Q1170" s="140"/>
      <c r="R1170" s="140"/>
      <c r="S1170" s="140"/>
      <c r="T1170" s="140"/>
      <c r="U1170" s="140"/>
      <c r="V1170" s="140"/>
      <c r="W1170" s="140"/>
      <c r="X1170" s="140"/>
      <c r="Y1170" s="140"/>
      <c r="Z1170" s="140"/>
      <c r="AA1170" s="140"/>
      <c r="AB1170" s="140"/>
      <c r="AC1170" s="140"/>
      <c r="AD1170" s="140"/>
      <c r="AE1170" s="140"/>
    </row>
    <row r="1171" spans="1:31" hidden="1">
      <c r="B1171" s="142" t="s">
        <v>334</v>
      </c>
      <c r="C1171" s="141"/>
      <c r="D1171" s="140"/>
      <c r="E1171" s="140"/>
      <c r="F1171" s="140"/>
      <c r="G1171" s="140"/>
      <c r="H1171" s="140"/>
      <c r="I1171" s="140"/>
      <c r="J1171" s="139">
        <f>ROUND(J1166,0)</f>
        <v>0</v>
      </c>
      <c r="K1171" s="139">
        <f t="shared" ref="K1171:V1171" si="1293">ROUND(J1171+K1166,0)</f>
        <v>0</v>
      </c>
      <c r="L1171" s="139">
        <f t="shared" si="1293"/>
        <v>0</v>
      </c>
      <c r="M1171" s="139">
        <f t="shared" si="1293"/>
        <v>0</v>
      </c>
      <c r="N1171" s="139">
        <f t="shared" si="1293"/>
        <v>0</v>
      </c>
      <c r="O1171" s="139">
        <f t="shared" si="1293"/>
        <v>0</v>
      </c>
      <c r="P1171" s="139">
        <f t="shared" si="1293"/>
        <v>0</v>
      </c>
      <c r="Q1171" s="139">
        <f t="shared" si="1293"/>
        <v>0</v>
      </c>
      <c r="R1171" s="139">
        <f t="shared" si="1293"/>
        <v>0</v>
      </c>
      <c r="S1171" s="139">
        <f t="shared" si="1293"/>
        <v>0</v>
      </c>
      <c r="T1171" s="139">
        <f t="shared" si="1293"/>
        <v>0</v>
      </c>
      <c r="U1171" s="139">
        <f t="shared" si="1293"/>
        <v>0</v>
      </c>
      <c r="V1171" s="139">
        <f t="shared" si="1293"/>
        <v>0</v>
      </c>
      <c r="W1171" s="139">
        <f>ROUND(V1171+W1166,0)</f>
        <v>0</v>
      </c>
      <c r="X1171" s="139">
        <f t="shared" ref="X1171:AA1171" si="1294">ROUND(W1171+X1166,0)</f>
        <v>0</v>
      </c>
      <c r="Y1171" s="139">
        <f t="shared" si="1294"/>
        <v>0</v>
      </c>
      <c r="Z1171" s="139">
        <f t="shared" si="1294"/>
        <v>0</v>
      </c>
      <c r="AA1171" s="139">
        <f t="shared" si="1294"/>
        <v>0</v>
      </c>
      <c r="AB1171" s="139">
        <f t="shared" ref="AB1171" si="1295">ROUND(AA1171+AB1166,0)</f>
        <v>0</v>
      </c>
      <c r="AC1171" s="139">
        <f t="shared" ref="AC1171" si="1296">ROUND(AB1171+AC1166,0)</f>
        <v>0</v>
      </c>
      <c r="AD1171" s="139">
        <f t="shared" ref="AD1171" si="1297">ROUND(AC1171+AD1166,0)</f>
        <v>0</v>
      </c>
      <c r="AE1171" s="139">
        <f t="shared" ref="AE1171" si="1298">ROUND(AD1171+AE1166,0)</f>
        <v>0</v>
      </c>
    </row>
    <row r="1172" spans="1:31" hidden="1">
      <c r="B1172" s="140"/>
      <c r="C1172" s="141"/>
      <c r="D1172" s="140" t="s">
        <v>335</v>
      </c>
      <c r="E1172" s="140" t="s">
        <v>336</v>
      </c>
      <c r="F1172" s="140" t="s">
        <v>337</v>
      </c>
      <c r="G1172" s="140"/>
      <c r="H1172" s="140"/>
      <c r="I1172" s="140"/>
      <c r="J1172" s="140"/>
      <c r="K1172" s="140"/>
      <c r="L1172" s="140"/>
      <c r="M1172" s="140"/>
      <c r="N1172" s="140"/>
      <c r="O1172" s="140"/>
      <c r="P1172" s="140"/>
      <c r="Q1172" s="140"/>
      <c r="R1172" s="140"/>
      <c r="S1172" s="140"/>
      <c r="T1172" s="140"/>
      <c r="U1172" s="140"/>
      <c r="V1172" s="140"/>
      <c r="W1172" s="140"/>
      <c r="X1172" s="140"/>
      <c r="Y1172" s="140"/>
      <c r="Z1172" s="140"/>
      <c r="AA1172" s="140"/>
      <c r="AB1172" s="140"/>
      <c r="AC1172" s="140"/>
      <c r="AD1172" s="140"/>
      <c r="AE1172" s="140"/>
    </row>
    <row r="1173" spans="1:31" hidden="1">
      <c r="B1173" s="140" t="s">
        <v>338</v>
      </c>
      <c r="C1173" s="141">
        <f>Poczatek</f>
        <v>0</v>
      </c>
      <c r="D1173" s="140" t="e">
        <f>MATCH($C1173,$A$927:$AE$927,0)</f>
        <v>#N/A</v>
      </c>
      <c r="E1173" s="140">
        <f>ROW($J$924)</f>
        <v>924</v>
      </c>
      <c r="F1173" s="140" t="e">
        <f>ADDRESS(E1173,D1173)</f>
        <v>#N/A</v>
      </c>
      <c r="G1173" s="140"/>
      <c r="H1173" s="140"/>
      <c r="I1173" s="140"/>
      <c r="J1173" s="140"/>
      <c r="K1173" s="140"/>
      <c r="L1173" s="140"/>
      <c r="M1173" s="140"/>
      <c r="N1173" s="140"/>
      <c r="O1173" s="140"/>
      <c r="P1173" s="140"/>
      <c r="Q1173" s="140"/>
      <c r="R1173" s="140"/>
      <c r="S1173" s="140"/>
      <c r="T1173" s="140"/>
      <c r="U1173" s="140"/>
      <c r="V1173" s="140"/>
      <c r="W1173" s="140"/>
      <c r="X1173" s="140"/>
      <c r="Y1173" s="140"/>
      <c r="Z1173" s="140"/>
      <c r="AA1173" s="140"/>
      <c r="AB1173" s="140"/>
      <c r="AC1173" s="140"/>
      <c r="AD1173" s="140"/>
      <c r="AE1173" s="140"/>
    </row>
    <row r="1174" spans="1:31" hidden="1">
      <c r="A1174" s="579"/>
      <c r="B1174" s="140" t="s">
        <v>730</v>
      </c>
      <c r="C1174" s="462">
        <f>Koniec_PR</f>
        <v>0</v>
      </c>
      <c r="D1174" s="140" t="e">
        <f>MATCH($C1174,$A$927:$AE$927,0)</f>
        <v>#N/A</v>
      </c>
      <c r="E1174" s="140">
        <f>ROW($J$924)</f>
        <v>924</v>
      </c>
      <c r="F1174" s="140" t="e">
        <f>ADDRESS(E1174,D1174)</f>
        <v>#N/A</v>
      </c>
      <c r="G1174" s="140"/>
      <c r="H1174" s="140"/>
      <c r="I1174" s="140"/>
      <c r="J1174" s="140"/>
      <c r="K1174" s="140"/>
      <c r="L1174" s="140"/>
      <c r="M1174" s="140"/>
      <c r="N1174" s="140"/>
      <c r="O1174" s="140"/>
      <c r="P1174" s="140"/>
      <c r="Q1174" s="140"/>
      <c r="R1174" s="140"/>
      <c r="S1174" s="140"/>
      <c r="T1174" s="140"/>
      <c r="U1174" s="140"/>
      <c r="V1174" s="140"/>
      <c r="W1174" s="140"/>
      <c r="X1174" s="140"/>
      <c r="Y1174" s="140"/>
      <c r="Z1174" s="140"/>
      <c r="AA1174" s="140"/>
      <c r="AB1174" s="140"/>
      <c r="AC1174" s="140"/>
      <c r="AD1174" s="140"/>
      <c r="AE1174" s="140"/>
    </row>
    <row r="1175" spans="1:31" hidden="1">
      <c r="B1175" s="140"/>
      <c r="C1175" s="141"/>
      <c r="D1175" s="140"/>
      <c r="E1175" s="140"/>
      <c r="F1175" s="140"/>
      <c r="G1175" s="140"/>
      <c r="H1175" s="140"/>
      <c r="I1175" s="140"/>
      <c r="J1175" s="140"/>
      <c r="K1175" s="140"/>
      <c r="L1175" s="140"/>
      <c r="M1175" s="140"/>
      <c r="N1175" s="140"/>
      <c r="O1175" s="140"/>
      <c r="P1175" s="140"/>
      <c r="Q1175" s="140"/>
      <c r="R1175" s="140"/>
      <c r="S1175" s="140"/>
      <c r="T1175" s="140"/>
      <c r="U1175" s="140"/>
      <c r="V1175" s="140"/>
      <c r="W1175" s="140"/>
      <c r="X1175" s="140"/>
      <c r="Y1175" s="140"/>
      <c r="Z1175" s="140"/>
      <c r="AA1175" s="140"/>
      <c r="AB1175" s="140"/>
      <c r="AC1175" s="140"/>
      <c r="AD1175" s="140"/>
      <c r="AE1175" s="140"/>
    </row>
    <row r="1176" spans="1:31" hidden="1">
      <c r="A1176" s="579"/>
      <c r="B1176" s="140" t="s">
        <v>340</v>
      </c>
      <c r="C1176" s="141"/>
      <c r="D1176" s="140"/>
      <c r="E1176" s="140"/>
      <c r="F1176" s="140"/>
      <c r="G1176" s="140"/>
      <c r="H1176" s="140"/>
      <c r="I1176" s="140"/>
      <c r="J1176" s="143">
        <f t="shared" ref="J1176:V1176" si="1299">IF(LataProjekcji&lt;=Koniec_PR,J1166,0)</f>
        <v>0</v>
      </c>
      <c r="K1176" s="143">
        <f t="shared" si="1299"/>
        <v>0</v>
      </c>
      <c r="L1176" s="143">
        <f t="shared" si="1299"/>
        <v>0</v>
      </c>
      <c r="M1176" s="143">
        <f t="shared" si="1299"/>
        <v>0</v>
      </c>
      <c r="N1176" s="143">
        <f t="shared" si="1299"/>
        <v>0</v>
      </c>
      <c r="O1176" s="143">
        <f t="shared" si="1299"/>
        <v>0</v>
      </c>
      <c r="P1176" s="143">
        <f t="shared" si="1299"/>
        <v>0</v>
      </c>
      <c r="Q1176" s="143">
        <f t="shared" si="1299"/>
        <v>0</v>
      </c>
      <c r="R1176" s="143">
        <f t="shared" si="1299"/>
        <v>0</v>
      </c>
      <c r="S1176" s="143">
        <f t="shared" si="1299"/>
        <v>0</v>
      </c>
      <c r="T1176" s="143">
        <f t="shared" si="1299"/>
        <v>0</v>
      </c>
      <c r="U1176" s="143">
        <f t="shared" si="1299"/>
        <v>0</v>
      </c>
      <c r="V1176" s="143">
        <f t="shared" si="1299"/>
        <v>0</v>
      </c>
      <c r="W1176" s="143">
        <f t="shared" ref="W1176:AA1176" si="1300">IF(LataProjekcji&lt;=Koniec_PR,W1166,0)</f>
        <v>0</v>
      </c>
      <c r="X1176" s="143">
        <f t="shared" si="1300"/>
        <v>0</v>
      </c>
      <c r="Y1176" s="143">
        <f t="shared" si="1300"/>
        <v>0</v>
      </c>
      <c r="Z1176" s="143">
        <f t="shared" si="1300"/>
        <v>0</v>
      </c>
      <c r="AA1176" s="143">
        <f t="shared" si="1300"/>
        <v>0</v>
      </c>
      <c r="AB1176" s="143">
        <f t="shared" ref="AB1176:AE1176" si="1301">IF(LataProjekcji&lt;=Koniec_PR,AB1166,0)</f>
        <v>0</v>
      </c>
      <c r="AC1176" s="143">
        <f t="shared" si="1301"/>
        <v>0</v>
      </c>
      <c r="AD1176" s="143">
        <f t="shared" si="1301"/>
        <v>0</v>
      </c>
      <c r="AE1176" s="143">
        <f t="shared" si="1301"/>
        <v>0</v>
      </c>
    </row>
    <row r="1177" spans="1:31" hidden="1">
      <c r="A1177" s="579"/>
      <c r="B1177" s="144" t="s">
        <v>341</v>
      </c>
      <c r="C1177" s="145"/>
      <c r="D1177" s="144"/>
      <c r="E1177" s="144"/>
      <c r="F1177" s="144"/>
      <c r="G1177" s="144"/>
      <c r="H1177" s="144"/>
      <c r="I1177" s="144"/>
      <c r="J1177" s="146">
        <f t="shared" ref="J1177:V1177" si="1302">IF(LataProjekcji&lt;Koniec_PR,J1176,0)</f>
        <v>0</v>
      </c>
      <c r="K1177" s="146">
        <f t="shared" si="1302"/>
        <v>0</v>
      </c>
      <c r="L1177" s="146">
        <f t="shared" si="1302"/>
        <v>0</v>
      </c>
      <c r="M1177" s="146">
        <f t="shared" si="1302"/>
        <v>0</v>
      </c>
      <c r="N1177" s="146">
        <f t="shared" si="1302"/>
        <v>0</v>
      </c>
      <c r="O1177" s="146">
        <f t="shared" si="1302"/>
        <v>0</v>
      </c>
      <c r="P1177" s="146">
        <f t="shared" si="1302"/>
        <v>0</v>
      </c>
      <c r="Q1177" s="146">
        <f t="shared" si="1302"/>
        <v>0</v>
      </c>
      <c r="R1177" s="146">
        <f t="shared" si="1302"/>
        <v>0</v>
      </c>
      <c r="S1177" s="146">
        <f t="shared" si="1302"/>
        <v>0</v>
      </c>
      <c r="T1177" s="146">
        <f t="shared" si="1302"/>
        <v>0</v>
      </c>
      <c r="U1177" s="146">
        <f t="shared" si="1302"/>
        <v>0</v>
      </c>
      <c r="V1177" s="146">
        <f t="shared" si="1302"/>
        <v>0</v>
      </c>
      <c r="W1177" s="146">
        <f t="shared" ref="W1177:AA1177" si="1303">IF(LataProjekcji&lt;Koniec_PR,W1176,0)</f>
        <v>0</v>
      </c>
      <c r="X1177" s="146">
        <f t="shared" si="1303"/>
        <v>0</v>
      </c>
      <c r="Y1177" s="146">
        <f t="shared" si="1303"/>
        <v>0</v>
      </c>
      <c r="Z1177" s="146">
        <f t="shared" si="1303"/>
        <v>0</v>
      </c>
      <c r="AA1177" s="146">
        <f t="shared" si="1303"/>
        <v>0</v>
      </c>
      <c r="AB1177" s="146">
        <f t="shared" ref="AB1177:AE1177" si="1304">IF(LataProjekcji&lt;Koniec_PR,AB1176,0)</f>
        <v>0</v>
      </c>
      <c r="AC1177" s="146">
        <f t="shared" si="1304"/>
        <v>0</v>
      </c>
      <c r="AD1177" s="146">
        <f t="shared" si="1304"/>
        <v>0</v>
      </c>
      <c r="AE1177" s="146">
        <f t="shared" si="1304"/>
        <v>0</v>
      </c>
    </row>
    <row r="1178" spans="1:31" hidden="1">
      <c r="A1178" s="579"/>
      <c r="B1178" s="144" t="s">
        <v>342</v>
      </c>
      <c r="C1178" s="145"/>
      <c r="D1178" s="144"/>
      <c r="E1178" s="144"/>
      <c r="F1178" s="144"/>
      <c r="G1178" s="144"/>
      <c r="H1178" s="144"/>
      <c r="I1178" s="144"/>
      <c r="J1178" s="146">
        <f t="shared" ref="J1178:V1178" si="1305">IF(J1169=Koniec_PR,J1171,0)</f>
        <v>0</v>
      </c>
      <c r="K1178" s="146">
        <f t="shared" si="1305"/>
        <v>0</v>
      </c>
      <c r="L1178" s="146">
        <f t="shared" si="1305"/>
        <v>0</v>
      </c>
      <c r="M1178" s="146">
        <f t="shared" si="1305"/>
        <v>0</v>
      </c>
      <c r="N1178" s="146">
        <f t="shared" si="1305"/>
        <v>0</v>
      </c>
      <c r="O1178" s="146">
        <f t="shared" si="1305"/>
        <v>0</v>
      </c>
      <c r="P1178" s="146">
        <f t="shared" si="1305"/>
        <v>0</v>
      </c>
      <c r="Q1178" s="146">
        <f t="shared" si="1305"/>
        <v>0</v>
      </c>
      <c r="R1178" s="146">
        <f t="shared" si="1305"/>
        <v>0</v>
      </c>
      <c r="S1178" s="146">
        <f t="shared" si="1305"/>
        <v>0</v>
      </c>
      <c r="T1178" s="146">
        <f t="shared" si="1305"/>
        <v>0</v>
      </c>
      <c r="U1178" s="146">
        <f t="shared" si="1305"/>
        <v>0</v>
      </c>
      <c r="V1178" s="146">
        <f t="shared" si="1305"/>
        <v>0</v>
      </c>
      <c r="W1178" s="146">
        <f t="shared" ref="W1178:AA1178" si="1306">IF(W1169=Koniec_PR,W1171,0)</f>
        <v>0</v>
      </c>
      <c r="X1178" s="146">
        <f t="shared" si="1306"/>
        <v>0</v>
      </c>
      <c r="Y1178" s="146">
        <f t="shared" si="1306"/>
        <v>0</v>
      </c>
      <c r="Z1178" s="146">
        <f t="shared" si="1306"/>
        <v>0</v>
      </c>
      <c r="AA1178" s="146">
        <f t="shared" si="1306"/>
        <v>0</v>
      </c>
      <c r="AB1178" s="146">
        <f t="shared" ref="AB1178:AE1178" si="1307">IF(AB1169=Koniec_PR,AB1171,0)</f>
        <v>0</v>
      </c>
      <c r="AC1178" s="146">
        <f t="shared" si="1307"/>
        <v>0</v>
      </c>
      <c r="AD1178" s="146">
        <f t="shared" si="1307"/>
        <v>0</v>
      </c>
      <c r="AE1178" s="146">
        <f t="shared" si="1307"/>
        <v>0</v>
      </c>
    </row>
    <row r="1179" spans="1:31" hidden="1">
      <c r="B1179" s="61"/>
      <c r="C1179" s="85"/>
      <c r="D1179" s="61"/>
      <c r="E1179" s="61"/>
      <c r="F1179" s="61"/>
      <c r="G1179" s="61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  <c r="AA1179" s="61"/>
      <c r="AB1179" s="61"/>
      <c r="AC1179" s="61"/>
      <c r="AD1179" s="61"/>
      <c r="AE1179" s="61"/>
    </row>
    <row r="1180" spans="1:31" hidden="1">
      <c r="B1180" s="61"/>
      <c r="C1180" s="85"/>
      <c r="D1180" s="61"/>
      <c r="E1180" s="61"/>
      <c r="F1180" s="61"/>
      <c r="G1180" s="61"/>
      <c r="H1180" s="61"/>
      <c r="I1180" s="61"/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  <c r="AA1180" s="61"/>
      <c r="AB1180" s="61"/>
      <c r="AC1180" s="61"/>
      <c r="AD1180" s="61"/>
      <c r="AE1180" s="61"/>
    </row>
    <row r="1181" spans="1:31" hidden="1">
      <c r="B1181" s="61"/>
      <c r="C1181" s="85"/>
      <c r="D1181" s="61"/>
      <c r="E1181" s="61"/>
      <c r="F1181" s="61"/>
      <c r="G1181" s="61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  <c r="AA1181" s="61"/>
      <c r="AB1181" s="61"/>
      <c r="AC1181" s="61"/>
      <c r="AD1181" s="61"/>
      <c r="AE1181" s="61"/>
    </row>
    <row r="1182" spans="1:31" hidden="1">
      <c r="B1182" s="61"/>
      <c r="C1182" s="85"/>
      <c r="D1182" s="61"/>
      <c r="E1182" s="61"/>
      <c r="F1182" s="61"/>
      <c r="G1182" s="61"/>
      <c r="H1182" s="61"/>
      <c r="I1182" s="61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  <c r="AA1182" s="61"/>
      <c r="AB1182" s="61"/>
      <c r="AC1182" s="61"/>
      <c r="AD1182" s="61"/>
      <c r="AE1182" s="61"/>
    </row>
    <row r="1183" spans="1:31" hidden="1">
      <c r="B1183" s="61"/>
      <c r="C1183" s="85"/>
      <c r="D1183" s="61"/>
      <c r="E1183" s="61"/>
      <c r="F1183" s="61"/>
      <c r="G1183" s="61"/>
      <c r="H1183" s="61"/>
      <c r="I1183" s="61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  <c r="AA1183" s="61"/>
      <c r="AB1183" s="61"/>
      <c r="AC1183" s="61"/>
      <c r="AD1183" s="61"/>
      <c r="AE1183" s="61"/>
    </row>
    <row r="1184" spans="1:31" hidden="1">
      <c r="B1184" s="61"/>
      <c r="C1184" s="85"/>
      <c r="D1184" s="61"/>
      <c r="E1184" s="61"/>
      <c r="F1184" s="61"/>
      <c r="G1184" s="61"/>
      <c r="H1184" s="61"/>
      <c r="I1184" s="61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  <c r="AA1184" s="61"/>
      <c r="AB1184" s="61"/>
      <c r="AC1184" s="61"/>
      <c r="AD1184" s="61"/>
      <c r="AE1184" s="61"/>
    </row>
    <row r="1185" spans="1:31" hidden="1">
      <c r="B1185" s="61"/>
      <c r="C1185" s="85"/>
      <c r="D1185" s="61"/>
      <c r="E1185" s="61"/>
      <c r="F1185" s="61"/>
      <c r="G1185" s="61"/>
      <c r="H1185" s="61"/>
      <c r="I1185" s="61"/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  <c r="AA1185" s="61"/>
      <c r="AB1185" s="61"/>
      <c r="AC1185" s="61"/>
      <c r="AD1185" s="61"/>
      <c r="AE1185" s="61"/>
    </row>
    <row r="1186" spans="1:31" hidden="1">
      <c r="B1186" s="61"/>
      <c r="C1186" s="85"/>
      <c r="D1186" s="61"/>
      <c r="E1186" s="61"/>
      <c r="F1186" s="61"/>
      <c r="G1186" s="61"/>
      <c r="H1186" s="61"/>
      <c r="I1186" s="61"/>
      <c r="J1186" s="61"/>
      <c r="K1186" s="61"/>
      <c r="L1186" s="61"/>
      <c r="M1186" s="61"/>
      <c r="N1186" s="61"/>
      <c r="O1186" s="61"/>
      <c r="P1186" s="61"/>
      <c r="Q1186" s="61"/>
      <c r="R1186" s="61"/>
      <c r="S1186" s="61"/>
      <c r="T1186" s="61"/>
      <c r="U1186" s="61"/>
      <c r="V1186" s="61"/>
      <c r="W1186" s="61"/>
      <c r="X1186" s="61"/>
      <c r="Y1186" s="61"/>
      <c r="Z1186" s="61"/>
      <c r="AA1186" s="61"/>
      <c r="AB1186" s="61"/>
      <c r="AC1186" s="61"/>
      <c r="AD1186" s="61"/>
      <c r="AE1186" s="61"/>
    </row>
    <row r="1187" spans="1:31" hidden="1">
      <c r="B1187" s="20" t="s">
        <v>647</v>
      </c>
      <c r="C1187" s="79"/>
      <c r="D1187" s="21"/>
      <c r="E1187" s="21"/>
      <c r="F1187" s="21"/>
      <c r="G1187" s="21"/>
      <c r="H1187" s="21"/>
      <c r="I1187" s="21"/>
      <c r="J1187" s="63" t="str">
        <f t="shared" ref="J1187:AE1187" si="1308">LataProjekcji</f>
        <v/>
      </c>
      <c r="K1187" s="63" t="str">
        <f t="shared" si="1308"/>
        <v>Uzupełnij dane</v>
      </c>
      <c r="L1187" s="63" t="str">
        <f t="shared" si="1308"/>
        <v/>
      </c>
      <c r="M1187" s="63" t="str">
        <f t="shared" si="1308"/>
        <v/>
      </c>
      <c r="N1187" s="63" t="str">
        <f t="shared" si="1308"/>
        <v/>
      </c>
      <c r="O1187" s="63" t="str">
        <f t="shared" si="1308"/>
        <v/>
      </c>
      <c r="P1187" s="63" t="str">
        <f t="shared" si="1308"/>
        <v/>
      </c>
      <c r="Q1187" s="63" t="str">
        <f t="shared" si="1308"/>
        <v/>
      </c>
      <c r="R1187" s="63" t="str">
        <f t="shared" si="1308"/>
        <v/>
      </c>
      <c r="S1187" s="63" t="str">
        <f t="shared" si="1308"/>
        <v/>
      </c>
      <c r="T1187" s="63" t="str">
        <f t="shared" si="1308"/>
        <v/>
      </c>
      <c r="U1187" s="63" t="str">
        <f t="shared" si="1308"/>
        <v/>
      </c>
      <c r="V1187" s="63" t="str">
        <f t="shared" si="1308"/>
        <v/>
      </c>
      <c r="W1187" s="63" t="str">
        <f t="shared" si="1308"/>
        <v/>
      </c>
      <c r="X1187" s="63" t="str">
        <f t="shared" si="1308"/>
        <v/>
      </c>
      <c r="Y1187" s="63" t="str">
        <f t="shared" si="1308"/>
        <v/>
      </c>
      <c r="Z1187" s="63" t="str">
        <f t="shared" si="1308"/>
        <v/>
      </c>
      <c r="AA1187" s="63" t="str">
        <f t="shared" si="1308"/>
        <v/>
      </c>
      <c r="AB1187" s="63" t="str">
        <f t="shared" si="1308"/>
        <v/>
      </c>
      <c r="AC1187" s="63" t="str">
        <f t="shared" si="1308"/>
        <v/>
      </c>
      <c r="AD1187" s="63" t="str">
        <f t="shared" si="1308"/>
        <v/>
      </c>
      <c r="AE1187" s="63" t="str">
        <f t="shared" si="1308"/>
        <v/>
      </c>
    </row>
    <row r="1188" spans="1:31" hidden="1">
      <c r="B1188" s="57"/>
      <c r="C1188" s="82"/>
      <c r="D1188" s="57"/>
      <c r="E1188" s="57"/>
      <c r="F1188" s="57"/>
      <c r="G1188" s="57"/>
      <c r="H1188" s="57"/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57"/>
      <c r="X1188" s="57"/>
      <c r="Y1188" s="57"/>
      <c r="Z1188" s="57"/>
      <c r="AA1188" s="57"/>
      <c r="AB1188" s="57"/>
      <c r="AC1188" s="57"/>
      <c r="AD1188" s="57"/>
      <c r="AE1188" s="57"/>
    </row>
    <row r="1189" spans="1:31" hidden="1">
      <c r="B1189" s="20" t="s">
        <v>319</v>
      </c>
      <c r="C1189" s="81" t="s">
        <v>317</v>
      </c>
      <c r="D1189" s="20" t="s">
        <v>318</v>
      </c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579"/>
      <c r="B1190" s="58" t="str">
        <f t="shared" ref="B1190:D1209" si="1309">IF(ISBLANK(B707),"",B707)</f>
        <v/>
      </c>
      <c r="C1190" s="58" t="str">
        <f t="shared" si="1309"/>
        <v/>
      </c>
      <c r="D1190" s="58" t="str">
        <f t="shared" si="1309"/>
        <v/>
      </c>
      <c r="E1190" s="58"/>
      <c r="F1190" s="58"/>
      <c r="G1190" s="58"/>
      <c r="H1190" s="58"/>
      <c r="I1190" s="58"/>
      <c r="J1190" s="59">
        <f t="shared" ref="J1190:V1190" si="1310">IF(AND($C1190="tak",$D1190="prace rozwojowe",Modul_badawczo_rozwojowy=tak),ROUND(J707*J139,0),0)</f>
        <v>0</v>
      </c>
      <c r="K1190" s="59">
        <f t="shared" si="1310"/>
        <v>0</v>
      </c>
      <c r="L1190" s="59">
        <f t="shared" si="1310"/>
        <v>0</v>
      </c>
      <c r="M1190" s="59">
        <f t="shared" si="1310"/>
        <v>0</v>
      </c>
      <c r="N1190" s="59">
        <f t="shared" si="1310"/>
        <v>0</v>
      </c>
      <c r="O1190" s="59">
        <f t="shared" si="1310"/>
        <v>0</v>
      </c>
      <c r="P1190" s="59">
        <f t="shared" si="1310"/>
        <v>0</v>
      </c>
      <c r="Q1190" s="59">
        <f t="shared" si="1310"/>
        <v>0</v>
      </c>
      <c r="R1190" s="59">
        <f t="shared" si="1310"/>
        <v>0</v>
      </c>
      <c r="S1190" s="59">
        <f t="shared" si="1310"/>
        <v>0</v>
      </c>
      <c r="T1190" s="59">
        <f t="shared" si="1310"/>
        <v>0</v>
      </c>
      <c r="U1190" s="59">
        <f t="shared" si="1310"/>
        <v>0</v>
      </c>
      <c r="V1190" s="59">
        <f t="shared" si="1310"/>
        <v>0</v>
      </c>
      <c r="W1190" s="59">
        <f t="shared" ref="W1190:W1209" si="1311">IF(AND($C1190="tak",$D1190="prace rozwojowe",Modul_badawczo_rozwojowy=tak),ROUND(W707*W139,0),0)</f>
        <v>0</v>
      </c>
      <c r="X1190" s="59">
        <f t="shared" ref="X1190:AA1190" si="1312">IF(AND($C1190="tak",$D1190="prace rozwojowe",Modul_badawczo_rozwojowy=tak),ROUND(X707*X139,0),0)</f>
        <v>0</v>
      </c>
      <c r="Y1190" s="59">
        <f t="shared" si="1312"/>
        <v>0</v>
      </c>
      <c r="Z1190" s="59">
        <f t="shared" si="1312"/>
        <v>0</v>
      </c>
      <c r="AA1190" s="59">
        <f t="shared" si="1312"/>
        <v>0</v>
      </c>
      <c r="AB1190" s="59">
        <f t="shared" ref="AB1190:AE1190" si="1313">IF(AND($C1190="tak",$D1190="prace rozwojowe",Modul_badawczo_rozwojowy=tak),ROUND(AB707*AB139,0),0)</f>
        <v>0</v>
      </c>
      <c r="AC1190" s="59">
        <f t="shared" si="1313"/>
        <v>0</v>
      </c>
      <c r="AD1190" s="59">
        <f t="shared" si="1313"/>
        <v>0</v>
      </c>
      <c r="AE1190" s="59">
        <f t="shared" si="1313"/>
        <v>0</v>
      </c>
    </row>
    <row r="1191" spans="1:31" hidden="1">
      <c r="A1191" s="579"/>
      <c r="B1191" s="58" t="str">
        <f t="shared" si="1309"/>
        <v/>
      </c>
      <c r="C1191" s="58" t="str">
        <f t="shared" si="1309"/>
        <v/>
      </c>
      <c r="D1191" s="58" t="str">
        <f t="shared" si="1309"/>
        <v/>
      </c>
      <c r="E1191" s="58"/>
      <c r="F1191" s="58"/>
      <c r="G1191" s="58"/>
      <c r="H1191" s="58"/>
      <c r="I1191" s="58"/>
      <c r="J1191" s="59">
        <f t="shared" ref="J1191:V1191" si="1314">IF(AND($C1191="tak",$D1191="prace rozwojowe",Modul_badawczo_rozwojowy=tak),ROUND(J708*J140,0),0)</f>
        <v>0</v>
      </c>
      <c r="K1191" s="59">
        <f t="shared" si="1314"/>
        <v>0</v>
      </c>
      <c r="L1191" s="59">
        <f t="shared" si="1314"/>
        <v>0</v>
      </c>
      <c r="M1191" s="59">
        <f t="shared" si="1314"/>
        <v>0</v>
      </c>
      <c r="N1191" s="59">
        <f t="shared" si="1314"/>
        <v>0</v>
      </c>
      <c r="O1191" s="59">
        <f t="shared" si="1314"/>
        <v>0</v>
      </c>
      <c r="P1191" s="59">
        <f t="shared" si="1314"/>
        <v>0</v>
      </c>
      <c r="Q1191" s="59">
        <f t="shared" si="1314"/>
        <v>0</v>
      </c>
      <c r="R1191" s="59">
        <f t="shared" si="1314"/>
        <v>0</v>
      </c>
      <c r="S1191" s="59">
        <f t="shared" si="1314"/>
        <v>0</v>
      </c>
      <c r="T1191" s="59">
        <f t="shared" si="1314"/>
        <v>0</v>
      </c>
      <c r="U1191" s="59">
        <f t="shared" si="1314"/>
        <v>0</v>
      </c>
      <c r="V1191" s="59">
        <f t="shared" si="1314"/>
        <v>0</v>
      </c>
      <c r="W1191" s="59">
        <f t="shared" si="1311"/>
        <v>0</v>
      </c>
      <c r="X1191" s="59">
        <f t="shared" ref="X1191:AA1191" si="1315">IF(AND($C1191="tak",$D1191="prace rozwojowe",Modul_badawczo_rozwojowy=tak),ROUND(X708*X140,0),0)</f>
        <v>0</v>
      </c>
      <c r="Y1191" s="59">
        <f t="shared" si="1315"/>
        <v>0</v>
      </c>
      <c r="Z1191" s="59">
        <f t="shared" si="1315"/>
        <v>0</v>
      </c>
      <c r="AA1191" s="59">
        <f t="shared" si="1315"/>
        <v>0</v>
      </c>
      <c r="AB1191" s="59">
        <f t="shared" ref="AB1191:AE1191" si="1316">IF(AND($C1191="tak",$D1191="prace rozwojowe",Modul_badawczo_rozwojowy=tak),ROUND(AB708*AB140,0),0)</f>
        <v>0</v>
      </c>
      <c r="AC1191" s="59">
        <f t="shared" si="1316"/>
        <v>0</v>
      </c>
      <c r="AD1191" s="59">
        <f t="shared" si="1316"/>
        <v>0</v>
      </c>
      <c r="AE1191" s="59">
        <f t="shared" si="1316"/>
        <v>0</v>
      </c>
    </row>
    <row r="1192" spans="1:31" hidden="1">
      <c r="A1192" s="579"/>
      <c r="B1192" s="58" t="str">
        <f t="shared" si="1309"/>
        <v/>
      </c>
      <c r="C1192" s="58" t="str">
        <f t="shared" si="1309"/>
        <v/>
      </c>
      <c r="D1192" s="58" t="str">
        <f t="shared" si="1309"/>
        <v/>
      </c>
      <c r="E1192" s="58"/>
      <c r="F1192" s="58"/>
      <c r="G1192" s="58"/>
      <c r="H1192" s="58"/>
      <c r="I1192" s="58"/>
      <c r="J1192" s="59">
        <f t="shared" ref="J1192:V1192" si="1317">IF(AND($C1192="tak",$D1192="prace rozwojowe",Modul_badawczo_rozwojowy=tak),ROUND(J709*J141,0),0)</f>
        <v>0</v>
      </c>
      <c r="K1192" s="59">
        <f t="shared" si="1317"/>
        <v>0</v>
      </c>
      <c r="L1192" s="59">
        <f t="shared" si="1317"/>
        <v>0</v>
      </c>
      <c r="M1192" s="59">
        <f t="shared" si="1317"/>
        <v>0</v>
      </c>
      <c r="N1192" s="59">
        <f t="shared" si="1317"/>
        <v>0</v>
      </c>
      <c r="O1192" s="59">
        <f t="shared" si="1317"/>
        <v>0</v>
      </c>
      <c r="P1192" s="59">
        <f t="shared" si="1317"/>
        <v>0</v>
      </c>
      <c r="Q1192" s="59">
        <f t="shared" si="1317"/>
        <v>0</v>
      </c>
      <c r="R1192" s="59">
        <f t="shared" si="1317"/>
        <v>0</v>
      </c>
      <c r="S1192" s="59">
        <f t="shared" si="1317"/>
        <v>0</v>
      </c>
      <c r="T1192" s="59">
        <f t="shared" si="1317"/>
        <v>0</v>
      </c>
      <c r="U1192" s="59">
        <f t="shared" si="1317"/>
        <v>0</v>
      </c>
      <c r="V1192" s="59">
        <f t="shared" si="1317"/>
        <v>0</v>
      </c>
      <c r="W1192" s="59">
        <f t="shared" si="1311"/>
        <v>0</v>
      </c>
      <c r="X1192" s="59">
        <f t="shared" ref="X1192:AA1192" si="1318">IF(AND($C1192="tak",$D1192="prace rozwojowe",Modul_badawczo_rozwojowy=tak),ROUND(X709*X141,0),0)</f>
        <v>0</v>
      </c>
      <c r="Y1192" s="59">
        <f t="shared" si="1318"/>
        <v>0</v>
      </c>
      <c r="Z1192" s="59">
        <f t="shared" si="1318"/>
        <v>0</v>
      </c>
      <c r="AA1192" s="59">
        <f t="shared" si="1318"/>
        <v>0</v>
      </c>
      <c r="AB1192" s="59">
        <f t="shared" ref="AB1192:AE1192" si="1319">IF(AND($C1192="tak",$D1192="prace rozwojowe",Modul_badawczo_rozwojowy=tak),ROUND(AB709*AB141,0),0)</f>
        <v>0</v>
      </c>
      <c r="AC1192" s="59">
        <f t="shared" si="1319"/>
        <v>0</v>
      </c>
      <c r="AD1192" s="59">
        <f t="shared" si="1319"/>
        <v>0</v>
      </c>
      <c r="AE1192" s="59">
        <f t="shared" si="1319"/>
        <v>0</v>
      </c>
    </row>
    <row r="1193" spans="1:31" hidden="1">
      <c r="A1193" s="579"/>
      <c r="B1193" s="58" t="str">
        <f t="shared" si="1309"/>
        <v/>
      </c>
      <c r="C1193" s="58" t="str">
        <f t="shared" si="1309"/>
        <v/>
      </c>
      <c r="D1193" s="58" t="str">
        <f t="shared" si="1309"/>
        <v/>
      </c>
      <c r="E1193" s="58"/>
      <c r="F1193" s="58"/>
      <c r="G1193" s="58"/>
      <c r="H1193" s="58"/>
      <c r="I1193" s="58"/>
      <c r="J1193" s="59">
        <f t="shared" ref="J1193:V1193" si="1320">IF(AND($C1193="tak",$D1193="prace rozwojowe",Modul_badawczo_rozwojowy=tak),ROUND(J710*J142,0),0)</f>
        <v>0</v>
      </c>
      <c r="K1193" s="59">
        <f t="shared" si="1320"/>
        <v>0</v>
      </c>
      <c r="L1193" s="59">
        <f t="shared" si="1320"/>
        <v>0</v>
      </c>
      <c r="M1193" s="59">
        <f t="shared" si="1320"/>
        <v>0</v>
      </c>
      <c r="N1193" s="59">
        <f t="shared" si="1320"/>
        <v>0</v>
      </c>
      <c r="O1193" s="59">
        <f t="shared" si="1320"/>
        <v>0</v>
      </c>
      <c r="P1193" s="59">
        <f t="shared" si="1320"/>
        <v>0</v>
      </c>
      <c r="Q1193" s="59">
        <f t="shared" si="1320"/>
        <v>0</v>
      </c>
      <c r="R1193" s="59">
        <f t="shared" si="1320"/>
        <v>0</v>
      </c>
      <c r="S1193" s="59">
        <f t="shared" si="1320"/>
        <v>0</v>
      </c>
      <c r="T1193" s="59">
        <f t="shared" si="1320"/>
        <v>0</v>
      </c>
      <c r="U1193" s="59">
        <f t="shared" si="1320"/>
        <v>0</v>
      </c>
      <c r="V1193" s="59">
        <f t="shared" si="1320"/>
        <v>0</v>
      </c>
      <c r="W1193" s="59">
        <f t="shared" si="1311"/>
        <v>0</v>
      </c>
      <c r="X1193" s="59">
        <f t="shared" ref="X1193:AA1193" si="1321">IF(AND($C1193="tak",$D1193="prace rozwojowe",Modul_badawczo_rozwojowy=tak),ROUND(X710*X142,0),0)</f>
        <v>0</v>
      </c>
      <c r="Y1193" s="59">
        <f t="shared" si="1321"/>
        <v>0</v>
      </c>
      <c r="Z1193" s="59">
        <f t="shared" si="1321"/>
        <v>0</v>
      </c>
      <c r="AA1193" s="59">
        <f t="shared" si="1321"/>
        <v>0</v>
      </c>
      <c r="AB1193" s="59">
        <f t="shared" ref="AB1193:AE1193" si="1322">IF(AND($C1193="tak",$D1193="prace rozwojowe",Modul_badawczo_rozwojowy=tak),ROUND(AB710*AB142,0),0)</f>
        <v>0</v>
      </c>
      <c r="AC1193" s="59">
        <f t="shared" si="1322"/>
        <v>0</v>
      </c>
      <c r="AD1193" s="59">
        <f t="shared" si="1322"/>
        <v>0</v>
      </c>
      <c r="AE1193" s="59">
        <f t="shared" si="1322"/>
        <v>0</v>
      </c>
    </row>
    <row r="1194" spans="1:31" hidden="1">
      <c r="A1194" s="579"/>
      <c r="B1194" s="58" t="str">
        <f t="shared" si="1309"/>
        <v/>
      </c>
      <c r="C1194" s="58" t="str">
        <f t="shared" si="1309"/>
        <v/>
      </c>
      <c r="D1194" s="58" t="str">
        <f t="shared" si="1309"/>
        <v/>
      </c>
      <c r="E1194" s="58"/>
      <c r="F1194" s="58"/>
      <c r="G1194" s="58"/>
      <c r="H1194" s="58"/>
      <c r="I1194" s="58"/>
      <c r="J1194" s="59">
        <f t="shared" ref="J1194:V1194" si="1323">IF(AND($C1194="tak",$D1194="prace rozwojowe",Modul_badawczo_rozwojowy=tak),ROUND(J711*J143,0),0)</f>
        <v>0</v>
      </c>
      <c r="K1194" s="59">
        <f t="shared" si="1323"/>
        <v>0</v>
      </c>
      <c r="L1194" s="59">
        <f t="shared" si="1323"/>
        <v>0</v>
      </c>
      <c r="M1194" s="59">
        <f t="shared" si="1323"/>
        <v>0</v>
      </c>
      <c r="N1194" s="59">
        <f t="shared" si="1323"/>
        <v>0</v>
      </c>
      <c r="O1194" s="59">
        <f t="shared" si="1323"/>
        <v>0</v>
      </c>
      <c r="P1194" s="59">
        <f t="shared" si="1323"/>
        <v>0</v>
      </c>
      <c r="Q1194" s="59">
        <f t="shared" si="1323"/>
        <v>0</v>
      </c>
      <c r="R1194" s="59">
        <f t="shared" si="1323"/>
        <v>0</v>
      </c>
      <c r="S1194" s="59">
        <f t="shared" si="1323"/>
        <v>0</v>
      </c>
      <c r="T1194" s="59">
        <f t="shared" si="1323"/>
        <v>0</v>
      </c>
      <c r="U1194" s="59">
        <f t="shared" si="1323"/>
        <v>0</v>
      </c>
      <c r="V1194" s="59">
        <f t="shared" si="1323"/>
        <v>0</v>
      </c>
      <c r="W1194" s="59">
        <f t="shared" si="1311"/>
        <v>0</v>
      </c>
      <c r="X1194" s="59">
        <f t="shared" ref="X1194:AA1194" si="1324">IF(AND($C1194="tak",$D1194="prace rozwojowe",Modul_badawczo_rozwojowy=tak),ROUND(X711*X143,0),0)</f>
        <v>0</v>
      </c>
      <c r="Y1194" s="59">
        <f t="shared" si="1324"/>
        <v>0</v>
      </c>
      <c r="Z1194" s="59">
        <f t="shared" si="1324"/>
        <v>0</v>
      </c>
      <c r="AA1194" s="59">
        <f t="shared" si="1324"/>
        <v>0</v>
      </c>
      <c r="AB1194" s="59">
        <f t="shared" ref="AB1194:AE1194" si="1325">IF(AND($C1194="tak",$D1194="prace rozwojowe",Modul_badawczo_rozwojowy=tak),ROUND(AB711*AB143,0),0)</f>
        <v>0</v>
      </c>
      <c r="AC1194" s="59">
        <f t="shared" si="1325"/>
        <v>0</v>
      </c>
      <c r="AD1194" s="59">
        <f t="shared" si="1325"/>
        <v>0</v>
      </c>
      <c r="AE1194" s="59">
        <f t="shared" si="1325"/>
        <v>0</v>
      </c>
    </row>
    <row r="1195" spans="1:31" hidden="1">
      <c r="A1195" s="579"/>
      <c r="B1195" s="58" t="str">
        <f t="shared" si="1309"/>
        <v/>
      </c>
      <c r="C1195" s="58" t="str">
        <f t="shared" si="1309"/>
        <v/>
      </c>
      <c r="D1195" s="58" t="str">
        <f t="shared" si="1309"/>
        <v/>
      </c>
      <c r="E1195" s="58"/>
      <c r="F1195" s="58"/>
      <c r="G1195" s="58"/>
      <c r="H1195" s="58"/>
      <c r="I1195" s="58"/>
      <c r="J1195" s="59">
        <f t="shared" ref="J1195:V1195" si="1326">IF(AND($C1195="tak",$D1195="prace rozwojowe",Modul_badawczo_rozwojowy=tak),ROUND(J712*J144,0),0)</f>
        <v>0</v>
      </c>
      <c r="K1195" s="59">
        <f t="shared" si="1326"/>
        <v>0</v>
      </c>
      <c r="L1195" s="59">
        <f t="shared" si="1326"/>
        <v>0</v>
      </c>
      <c r="M1195" s="59">
        <f t="shared" si="1326"/>
        <v>0</v>
      </c>
      <c r="N1195" s="59">
        <f t="shared" si="1326"/>
        <v>0</v>
      </c>
      <c r="O1195" s="59">
        <f t="shared" si="1326"/>
        <v>0</v>
      </c>
      <c r="P1195" s="59">
        <f t="shared" si="1326"/>
        <v>0</v>
      </c>
      <c r="Q1195" s="59">
        <f t="shared" si="1326"/>
        <v>0</v>
      </c>
      <c r="R1195" s="59">
        <f t="shared" si="1326"/>
        <v>0</v>
      </c>
      <c r="S1195" s="59">
        <f t="shared" si="1326"/>
        <v>0</v>
      </c>
      <c r="T1195" s="59">
        <f t="shared" si="1326"/>
        <v>0</v>
      </c>
      <c r="U1195" s="59">
        <f t="shared" si="1326"/>
        <v>0</v>
      </c>
      <c r="V1195" s="59">
        <f t="shared" si="1326"/>
        <v>0</v>
      </c>
      <c r="W1195" s="59">
        <f t="shared" si="1311"/>
        <v>0</v>
      </c>
      <c r="X1195" s="59">
        <f t="shared" ref="X1195:AA1195" si="1327">IF(AND($C1195="tak",$D1195="prace rozwojowe",Modul_badawczo_rozwojowy=tak),ROUND(X712*X144,0),0)</f>
        <v>0</v>
      </c>
      <c r="Y1195" s="59">
        <f t="shared" si="1327"/>
        <v>0</v>
      </c>
      <c r="Z1195" s="59">
        <f t="shared" si="1327"/>
        <v>0</v>
      </c>
      <c r="AA1195" s="59">
        <f t="shared" si="1327"/>
        <v>0</v>
      </c>
      <c r="AB1195" s="59">
        <f t="shared" ref="AB1195:AE1195" si="1328">IF(AND($C1195="tak",$D1195="prace rozwojowe",Modul_badawczo_rozwojowy=tak),ROUND(AB712*AB144,0),0)</f>
        <v>0</v>
      </c>
      <c r="AC1195" s="59">
        <f t="shared" si="1328"/>
        <v>0</v>
      </c>
      <c r="AD1195" s="59">
        <f t="shared" si="1328"/>
        <v>0</v>
      </c>
      <c r="AE1195" s="59">
        <f t="shared" si="1328"/>
        <v>0</v>
      </c>
    </row>
    <row r="1196" spans="1:31" hidden="1">
      <c r="A1196" s="579"/>
      <c r="B1196" s="58" t="str">
        <f t="shared" si="1309"/>
        <v/>
      </c>
      <c r="C1196" s="58" t="str">
        <f t="shared" si="1309"/>
        <v/>
      </c>
      <c r="D1196" s="58" t="str">
        <f t="shared" si="1309"/>
        <v/>
      </c>
      <c r="E1196" s="58"/>
      <c r="F1196" s="58"/>
      <c r="G1196" s="58"/>
      <c r="H1196" s="58"/>
      <c r="I1196" s="58"/>
      <c r="J1196" s="59">
        <f t="shared" ref="J1196:V1196" si="1329">IF(AND($C1196="tak",$D1196="prace rozwojowe",Modul_badawczo_rozwojowy=tak),ROUND(J713*J145,0),0)</f>
        <v>0</v>
      </c>
      <c r="K1196" s="59">
        <f t="shared" si="1329"/>
        <v>0</v>
      </c>
      <c r="L1196" s="59">
        <f t="shared" si="1329"/>
        <v>0</v>
      </c>
      <c r="M1196" s="59">
        <f t="shared" si="1329"/>
        <v>0</v>
      </c>
      <c r="N1196" s="59">
        <f t="shared" si="1329"/>
        <v>0</v>
      </c>
      <c r="O1196" s="59">
        <f t="shared" si="1329"/>
        <v>0</v>
      </c>
      <c r="P1196" s="59">
        <f t="shared" si="1329"/>
        <v>0</v>
      </c>
      <c r="Q1196" s="59">
        <f t="shared" si="1329"/>
        <v>0</v>
      </c>
      <c r="R1196" s="59">
        <f t="shared" si="1329"/>
        <v>0</v>
      </c>
      <c r="S1196" s="59">
        <f t="shared" si="1329"/>
        <v>0</v>
      </c>
      <c r="T1196" s="59">
        <f t="shared" si="1329"/>
        <v>0</v>
      </c>
      <c r="U1196" s="59">
        <f t="shared" si="1329"/>
        <v>0</v>
      </c>
      <c r="V1196" s="59">
        <f t="shared" si="1329"/>
        <v>0</v>
      </c>
      <c r="W1196" s="59">
        <f t="shared" si="1311"/>
        <v>0</v>
      </c>
      <c r="X1196" s="59">
        <f t="shared" ref="X1196:AA1196" si="1330">IF(AND($C1196="tak",$D1196="prace rozwojowe",Modul_badawczo_rozwojowy=tak),ROUND(X713*X145,0),0)</f>
        <v>0</v>
      </c>
      <c r="Y1196" s="59">
        <f t="shared" si="1330"/>
        <v>0</v>
      </c>
      <c r="Z1196" s="59">
        <f t="shared" si="1330"/>
        <v>0</v>
      </c>
      <c r="AA1196" s="59">
        <f t="shared" si="1330"/>
        <v>0</v>
      </c>
      <c r="AB1196" s="59">
        <f t="shared" ref="AB1196:AE1196" si="1331">IF(AND($C1196="tak",$D1196="prace rozwojowe",Modul_badawczo_rozwojowy=tak),ROUND(AB713*AB145,0),0)</f>
        <v>0</v>
      </c>
      <c r="AC1196" s="59">
        <f t="shared" si="1331"/>
        <v>0</v>
      </c>
      <c r="AD1196" s="59">
        <f t="shared" si="1331"/>
        <v>0</v>
      </c>
      <c r="AE1196" s="59">
        <f t="shared" si="1331"/>
        <v>0</v>
      </c>
    </row>
    <row r="1197" spans="1:31" hidden="1">
      <c r="A1197" s="579"/>
      <c r="B1197" s="58" t="str">
        <f t="shared" si="1309"/>
        <v/>
      </c>
      <c r="C1197" s="58" t="str">
        <f t="shared" si="1309"/>
        <v/>
      </c>
      <c r="D1197" s="58" t="str">
        <f t="shared" si="1309"/>
        <v/>
      </c>
      <c r="E1197" s="58"/>
      <c r="F1197" s="58"/>
      <c r="G1197" s="58"/>
      <c r="H1197" s="58"/>
      <c r="I1197" s="58"/>
      <c r="J1197" s="59">
        <f t="shared" ref="J1197:V1197" si="1332">IF(AND($C1197="tak",$D1197="prace rozwojowe",Modul_badawczo_rozwojowy=tak),ROUND(J714*J146,0),0)</f>
        <v>0</v>
      </c>
      <c r="K1197" s="59">
        <f t="shared" si="1332"/>
        <v>0</v>
      </c>
      <c r="L1197" s="59">
        <f t="shared" si="1332"/>
        <v>0</v>
      </c>
      <c r="M1197" s="59">
        <f t="shared" si="1332"/>
        <v>0</v>
      </c>
      <c r="N1197" s="59">
        <f t="shared" si="1332"/>
        <v>0</v>
      </c>
      <c r="O1197" s="59">
        <f t="shared" si="1332"/>
        <v>0</v>
      </c>
      <c r="P1197" s="59">
        <f t="shared" si="1332"/>
        <v>0</v>
      </c>
      <c r="Q1197" s="59">
        <f t="shared" si="1332"/>
        <v>0</v>
      </c>
      <c r="R1197" s="59">
        <f t="shared" si="1332"/>
        <v>0</v>
      </c>
      <c r="S1197" s="59">
        <f t="shared" si="1332"/>
        <v>0</v>
      </c>
      <c r="T1197" s="59">
        <f t="shared" si="1332"/>
        <v>0</v>
      </c>
      <c r="U1197" s="59">
        <f t="shared" si="1332"/>
        <v>0</v>
      </c>
      <c r="V1197" s="59">
        <f t="shared" si="1332"/>
        <v>0</v>
      </c>
      <c r="W1197" s="59">
        <f t="shared" si="1311"/>
        <v>0</v>
      </c>
      <c r="X1197" s="59">
        <f t="shared" ref="X1197:AA1197" si="1333">IF(AND($C1197="tak",$D1197="prace rozwojowe",Modul_badawczo_rozwojowy=tak),ROUND(X714*X146,0),0)</f>
        <v>0</v>
      </c>
      <c r="Y1197" s="59">
        <f t="shared" si="1333"/>
        <v>0</v>
      </c>
      <c r="Z1197" s="59">
        <f t="shared" si="1333"/>
        <v>0</v>
      </c>
      <c r="AA1197" s="59">
        <f t="shared" si="1333"/>
        <v>0</v>
      </c>
      <c r="AB1197" s="59">
        <f t="shared" ref="AB1197:AE1197" si="1334">IF(AND($C1197="tak",$D1197="prace rozwojowe",Modul_badawczo_rozwojowy=tak),ROUND(AB714*AB146,0),0)</f>
        <v>0</v>
      </c>
      <c r="AC1197" s="59">
        <f t="shared" si="1334"/>
        <v>0</v>
      </c>
      <c r="AD1197" s="59">
        <f t="shared" si="1334"/>
        <v>0</v>
      </c>
      <c r="AE1197" s="59">
        <f t="shared" si="1334"/>
        <v>0</v>
      </c>
    </row>
    <row r="1198" spans="1:31" hidden="1">
      <c r="A1198" s="579"/>
      <c r="B1198" s="58" t="str">
        <f t="shared" si="1309"/>
        <v/>
      </c>
      <c r="C1198" s="58" t="str">
        <f t="shared" si="1309"/>
        <v/>
      </c>
      <c r="D1198" s="58" t="str">
        <f t="shared" si="1309"/>
        <v/>
      </c>
      <c r="E1198" s="58"/>
      <c r="F1198" s="58"/>
      <c r="G1198" s="58"/>
      <c r="H1198" s="58"/>
      <c r="I1198" s="58"/>
      <c r="J1198" s="59">
        <f t="shared" ref="J1198:V1198" si="1335">IF(AND($C1198="tak",$D1198="prace rozwojowe",Modul_badawczo_rozwojowy=tak),ROUND(J715*J147,0),0)</f>
        <v>0</v>
      </c>
      <c r="K1198" s="59">
        <f t="shared" si="1335"/>
        <v>0</v>
      </c>
      <c r="L1198" s="59">
        <f t="shared" si="1335"/>
        <v>0</v>
      </c>
      <c r="M1198" s="59">
        <f t="shared" si="1335"/>
        <v>0</v>
      </c>
      <c r="N1198" s="59">
        <f t="shared" si="1335"/>
        <v>0</v>
      </c>
      <c r="O1198" s="59">
        <f t="shared" si="1335"/>
        <v>0</v>
      </c>
      <c r="P1198" s="59">
        <f t="shared" si="1335"/>
        <v>0</v>
      </c>
      <c r="Q1198" s="59">
        <f t="shared" si="1335"/>
        <v>0</v>
      </c>
      <c r="R1198" s="59">
        <f t="shared" si="1335"/>
        <v>0</v>
      </c>
      <c r="S1198" s="59">
        <f t="shared" si="1335"/>
        <v>0</v>
      </c>
      <c r="T1198" s="59">
        <f t="shared" si="1335"/>
        <v>0</v>
      </c>
      <c r="U1198" s="59">
        <f t="shared" si="1335"/>
        <v>0</v>
      </c>
      <c r="V1198" s="59">
        <f t="shared" si="1335"/>
        <v>0</v>
      </c>
      <c r="W1198" s="59">
        <f t="shared" si="1311"/>
        <v>0</v>
      </c>
      <c r="X1198" s="59">
        <f t="shared" ref="X1198:AA1198" si="1336">IF(AND($C1198="tak",$D1198="prace rozwojowe",Modul_badawczo_rozwojowy=tak),ROUND(X715*X147,0),0)</f>
        <v>0</v>
      </c>
      <c r="Y1198" s="59">
        <f t="shared" si="1336"/>
        <v>0</v>
      </c>
      <c r="Z1198" s="59">
        <f t="shared" si="1336"/>
        <v>0</v>
      </c>
      <c r="AA1198" s="59">
        <f t="shared" si="1336"/>
        <v>0</v>
      </c>
      <c r="AB1198" s="59">
        <f t="shared" ref="AB1198:AE1198" si="1337">IF(AND($C1198="tak",$D1198="prace rozwojowe",Modul_badawczo_rozwojowy=tak),ROUND(AB715*AB147,0),0)</f>
        <v>0</v>
      </c>
      <c r="AC1198" s="59">
        <f t="shared" si="1337"/>
        <v>0</v>
      </c>
      <c r="AD1198" s="59">
        <f t="shared" si="1337"/>
        <v>0</v>
      </c>
      <c r="AE1198" s="59">
        <f t="shared" si="1337"/>
        <v>0</v>
      </c>
    </row>
    <row r="1199" spans="1:31" hidden="1">
      <c r="A1199" s="579"/>
      <c r="B1199" s="58" t="str">
        <f t="shared" si="1309"/>
        <v/>
      </c>
      <c r="C1199" s="58" t="str">
        <f t="shared" si="1309"/>
        <v/>
      </c>
      <c r="D1199" s="58" t="str">
        <f t="shared" si="1309"/>
        <v/>
      </c>
      <c r="E1199" s="58"/>
      <c r="F1199" s="58"/>
      <c r="G1199" s="58"/>
      <c r="H1199" s="58"/>
      <c r="I1199" s="58"/>
      <c r="J1199" s="59">
        <f t="shared" ref="J1199:V1199" si="1338">IF(AND($C1199="tak",$D1199="prace rozwojowe",Modul_badawczo_rozwojowy=tak),ROUND(J716*J148,0),0)</f>
        <v>0</v>
      </c>
      <c r="K1199" s="59">
        <f t="shared" si="1338"/>
        <v>0</v>
      </c>
      <c r="L1199" s="59">
        <f t="shared" si="1338"/>
        <v>0</v>
      </c>
      <c r="M1199" s="59">
        <f t="shared" si="1338"/>
        <v>0</v>
      </c>
      <c r="N1199" s="59">
        <f t="shared" si="1338"/>
        <v>0</v>
      </c>
      <c r="O1199" s="59">
        <f t="shared" si="1338"/>
        <v>0</v>
      </c>
      <c r="P1199" s="59">
        <f t="shared" si="1338"/>
        <v>0</v>
      </c>
      <c r="Q1199" s="59">
        <f t="shared" si="1338"/>
        <v>0</v>
      </c>
      <c r="R1199" s="59">
        <f t="shared" si="1338"/>
        <v>0</v>
      </c>
      <c r="S1199" s="59">
        <f t="shared" si="1338"/>
        <v>0</v>
      </c>
      <c r="T1199" s="59">
        <f t="shared" si="1338"/>
        <v>0</v>
      </c>
      <c r="U1199" s="59">
        <f t="shared" si="1338"/>
        <v>0</v>
      </c>
      <c r="V1199" s="59">
        <f t="shared" si="1338"/>
        <v>0</v>
      </c>
      <c r="W1199" s="59">
        <f t="shared" si="1311"/>
        <v>0</v>
      </c>
      <c r="X1199" s="59">
        <f t="shared" ref="X1199:AA1199" si="1339">IF(AND($C1199="tak",$D1199="prace rozwojowe",Modul_badawczo_rozwojowy=tak),ROUND(X716*X148,0),0)</f>
        <v>0</v>
      </c>
      <c r="Y1199" s="59">
        <f t="shared" si="1339"/>
        <v>0</v>
      </c>
      <c r="Z1199" s="59">
        <f t="shared" si="1339"/>
        <v>0</v>
      </c>
      <c r="AA1199" s="59">
        <f t="shared" si="1339"/>
        <v>0</v>
      </c>
      <c r="AB1199" s="59">
        <f t="shared" ref="AB1199:AE1199" si="1340">IF(AND($C1199="tak",$D1199="prace rozwojowe",Modul_badawczo_rozwojowy=tak),ROUND(AB716*AB148,0),0)</f>
        <v>0</v>
      </c>
      <c r="AC1199" s="59">
        <f t="shared" si="1340"/>
        <v>0</v>
      </c>
      <c r="AD1199" s="59">
        <f t="shared" si="1340"/>
        <v>0</v>
      </c>
      <c r="AE1199" s="59">
        <f t="shared" si="1340"/>
        <v>0</v>
      </c>
    </row>
    <row r="1200" spans="1:31" hidden="1">
      <c r="A1200" s="579"/>
      <c r="B1200" s="58" t="str">
        <f t="shared" si="1309"/>
        <v/>
      </c>
      <c r="C1200" s="58" t="str">
        <f t="shared" si="1309"/>
        <v/>
      </c>
      <c r="D1200" s="58" t="str">
        <f t="shared" si="1309"/>
        <v/>
      </c>
      <c r="E1200" s="58"/>
      <c r="F1200" s="58"/>
      <c r="G1200" s="58"/>
      <c r="H1200" s="58"/>
      <c r="I1200" s="58"/>
      <c r="J1200" s="59">
        <f t="shared" ref="J1200:V1200" si="1341">IF(AND($C1200="tak",$D1200="prace rozwojowe",Modul_badawczo_rozwojowy=tak),ROUND(J717*J149,0),0)</f>
        <v>0</v>
      </c>
      <c r="K1200" s="59">
        <f t="shared" si="1341"/>
        <v>0</v>
      </c>
      <c r="L1200" s="59">
        <f t="shared" si="1341"/>
        <v>0</v>
      </c>
      <c r="M1200" s="59">
        <f t="shared" si="1341"/>
        <v>0</v>
      </c>
      <c r="N1200" s="59">
        <f t="shared" si="1341"/>
        <v>0</v>
      </c>
      <c r="O1200" s="59">
        <f t="shared" si="1341"/>
        <v>0</v>
      </c>
      <c r="P1200" s="59">
        <f t="shared" si="1341"/>
        <v>0</v>
      </c>
      <c r="Q1200" s="59">
        <f t="shared" si="1341"/>
        <v>0</v>
      </c>
      <c r="R1200" s="59">
        <f t="shared" si="1341"/>
        <v>0</v>
      </c>
      <c r="S1200" s="59">
        <f t="shared" si="1341"/>
        <v>0</v>
      </c>
      <c r="T1200" s="59">
        <f t="shared" si="1341"/>
        <v>0</v>
      </c>
      <c r="U1200" s="59">
        <f t="shared" si="1341"/>
        <v>0</v>
      </c>
      <c r="V1200" s="59">
        <f t="shared" si="1341"/>
        <v>0</v>
      </c>
      <c r="W1200" s="59">
        <f t="shared" si="1311"/>
        <v>0</v>
      </c>
      <c r="X1200" s="59">
        <f t="shared" ref="X1200:AA1200" si="1342">IF(AND($C1200="tak",$D1200="prace rozwojowe",Modul_badawczo_rozwojowy=tak),ROUND(X717*X149,0),0)</f>
        <v>0</v>
      </c>
      <c r="Y1200" s="59">
        <f t="shared" si="1342"/>
        <v>0</v>
      </c>
      <c r="Z1200" s="59">
        <f t="shared" si="1342"/>
        <v>0</v>
      </c>
      <c r="AA1200" s="59">
        <f t="shared" si="1342"/>
        <v>0</v>
      </c>
      <c r="AB1200" s="59">
        <f t="shared" ref="AB1200:AE1200" si="1343">IF(AND($C1200="tak",$D1200="prace rozwojowe",Modul_badawczo_rozwojowy=tak),ROUND(AB717*AB149,0),0)</f>
        <v>0</v>
      </c>
      <c r="AC1200" s="59">
        <f t="shared" si="1343"/>
        <v>0</v>
      </c>
      <c r="AD1200" s="59">
        <f t="shared" si="1343"/>
        <v>0</v>
      </c>
      <c r="AE1200" s="59">
        <f t="shared" si="1343"/>
        <v>0</v>
      </c>
    </row>
    <row r="1201" spans="1:31" hidden="1">
      <c r="A1201" s="579"/>
      <c r="B1201" s="58" t="str">
        <f t="shared" si="1309"/>
        <v/>
      </c>
      <c r="C1201" s="58" t="str">
        <f t="shared" si="1309"/>
        <v/>
      </c>
      <c r="D1201" s="58" t="str">
        <f t="shared" si="1309"/>
        <v/>
      </c>
      <c r="E1201" s="58"/>
      <c r="F1201" s="58"/>
      <c r="G1201" s="58"/>
      <c r="H1201" s="58"/>
      <c r="I1201" s="58"/>
      <c r="J1201" s="59">
        <f t="shared" ref="J1201:V1201" si="1344">IF(AND($C1201="tak",$D1201="prace rozwojowe",Modul_badawczo_rozwojowy=tak),ROUND(J718*J150,0),0)</f>
        <v>0</v>
      </c>
      <c r="K1201" s="59">
        <f t="shared" si="1344"/>
        <v>0</v>
      </c>
      <c r="L1201" s="59">
        <f t="shared" si="1344"/>
        <v>0</v>
      </c>
      <c r="M1201" s="59">
        <f t="shared" si="1344"/>
        <v>0</v>
      </c>
      <c r="N1201" s="59">
        <f t="shared" si="1344"/>
        <v>0</v>
      </c>
      <c r="O1201" s="59">
        <f t="shared" si="1344"/>
        <v>0</v>
      </c>
      <c r="P1201" s="59">
        <f t="shared" si="1344"/>
        <v>0</v>
      </c>
      <c r="Q1201" s="59">
        <f t="shared" si="1344"/>
        <v>0</v>
      </c>
      <c r="R1201" s="59">
        <f t="shared" si="1344"/>
        <v>0</v>
      </c>
      <c r="S1201" s="59">
        <f t="shared" si="1344"/>
        <v>0</v>
      </c>
      <c r="T1201" s="59">
        <f t="shared" si="1344"/>
        <v>0</v>
      </c>
      <c r="U1201" s="59">
        <f t="shared" si="1344"/>
        <v>0</v>
      </c>
      <c r="V1201" s="59">
        <f t="shared" si="1344"/>
        <v>0</v>
      </c>
      <c r="W1201" s="59">
        <f t="shared" si="1311"/>
        <v>0</v>
      </c>
      <c r="X1201" s="59">
        <f t="shared" ref="X1201:AA1201" si="1345">IF(AND($C1201="tak",$D1201="prace rozwojowe",Modul_badawczo_rozwojowy=tak),ROUND(X718*X150,0),0)</f>
        <v>0</v>
      </c>
      <c r="Y1201" s="59">
        <f t="shared" si="1345"/>
        <v>0</v>
      </c>
      <c r="Z1201" s="59">
        <f t="shared" si="1345"/>
        <v>0</v>
      </c>
      <c r="AA1201" s="59">
        <f t="shared" si="1345"/>
        <v>0</v>
      </c>
      <c r="AB1201" s="59">
        <f t="shared" ref="AB1201:AE1201" si="1346">IF(AND($C1201="tak",$D1201="prace rozwojowe",Modul_badawczo_rozwojowy=tak),ROUND(AB718*AB150,0),0)</f>
        <v>0</v>
      </c>
      <c r="AC1201" s="59">
        <f t="shared" si="1346"/>
        <v>0</v>
      </c>
      <c r="AD1201" s="59">
        <f t="shared" si="1346"/>
        <v>0</v>
      </c>
      <c r="AE1201" s="59">
        <f t="shared" si="1346"/>
        <v>0</v>
      </c>
    </row>
    <row r="1202" spans="1:31" hidden="1">
      <c r="A1202" s="579"/>
      <c r="B1202" s="58" t="str">
        <f t="shared" si="1309"/>
        <v/>
      </c>
      <c r="C1202" s="58" t="str">
        <f t="shared" si="1309"/>
        <v/>
      </c>
      <c r="D1202" s="58" t="str">
        <f t="shared" si="1309"/>
        <v/>
      </c>
      <c r="E1202" s="58"/>
      <c r="F1202" s="58"/>
      <c r="G1202" s="58"/>
      <c r="H1202" s="58"/>
      <c r="I1202" s="58"/>
      <c r="J1202" s="59">
        <f t="shared" ref="J1202:V1202" si="1347">IF(AND($C1202="tak",$D1202="prace rozwojowe",Modul_badawczo_rozwojowy=tak),ROUND(J719*J151,0),0)</f>
        <v>0</v>
      </c>
      <c r="K1202" s="59">
        <f t="shared" si="1347"/>
        <v>0</v>
      </c>
      <c r="L1202" s="59">
        <f t="shared" si="1347"/>
        <v>0</v>
      </c>
      <c r="M1202" s="59">
        <f t="shared" si="1347"/>
        <v>0</v>
      </c>
      <c r="N1202" s="59">
        <f t="shared" si="1347"/>
        <v>0</v>
      </c>
      <c r="O1202" s="59">
        <f t="shared" si="1347"/>
        <v>0</v>
      </c>
      <c r="P1202" s="59">
        <f t="shared" si="1347"/>
        <v>0</v>
      </c>
      <c r="Q1202" s="59">
        <f t="shared" si="1347"/>
        <v>0</v>
      </c>
      <c r="R1202" s="59">
        <f t="shared" si="1347"/>
        <v>0</v>
      </c>
      <c r="S1202" s="59">
        <f t="shared" si="1347"/>
        <v>0</v>
      </c>
      <c r="T1202" s="59">
        <f t="shared" si="1347"/>
        <v>0</v>
      </c>
      <c r="U1202" s="59">
        <f t="shared" si="1347"/>
        <v>0</v>
      </c>
      <c r="V1202" s="59">
        <f t="shared" si="1347"/>
        <v>0</v>
      </c>
      <c r="W1202" s="59">
        <f t="shared" si="1311"/>
        <v>0</v>
      </c>
      <c r="X1202" s="59">
        <f t="shared" ref="X1202:AA1202" si="1348">IF(AND($C1202="tak",$D1202="prace rozwojowe",Modul_badawczo_rozwojowy=tak),ROUND(X719*X151,0),0)</f>
        <v>0</v>
      </c>
      <c r="Y1202" s="59">
        <f t="shared" si="1348"/>
        <v>0</v>
      </c>
      <c r="Z1202" s="59">
        <f t="shared" si="1348"/>
        <v>0</v>
      </c>
      <c r="AA1202" s="59">
        <f t="shared" si="1348"/>
        <v>0</v>
      </c>
      <c r="AB1202" s="59">
        <f t="shared" ref="AB1202:AE1202" si="1349">IF(AND($C1202="tak",$D1202="prace rozwojowe",Modul_badawczo_rozwojowy=tak),ROUND(AB719*AB151,0),0)</f>
        <v>0</v>
      </c>
      <c r="AC1202" s="59">
        <f t="shared" si="1349"/>
        <v>0</v>
      </c>
      <c r="AD1202" s="59">
        <f t="shared" si="1349"/>
        <v>0</v>
      </c>
      <c r="AE1202" s="59">
        <f t="shared" si="1349"/>
        <v>0</v>
      </c>
    </row>
    <row r="1203" spans="1:31" hidden="1">
      <c r="A1203" s="579"/>
      <c r="B1203" s="58" t="str">
        <f t="shared" si="1309"/>
        <v/>
      </c>
      <c r="C1203" s="58" t="str">
        <f t="shared" si="1309"/>
        <v/>
      </c>
      <c r="D1203" s="58" t="str">
        <f t="shared" si="1309"/>
        <v/>
      </c>
      <c r="E1203" s="58"/>
      <c r="F1203" s="58"/>
      <c r="G1203" s="58"/>
      <c r="H1203" s="58"/>
      <c r="I1203" s="58"/>
      <c r="J1203" s="59">
        <f t="shared" ref="J1203:V1203" si="1350">IF(AND($C1203="tak",$D1203="prace rozwojowe",Modul_badawczo_rozwojowy=tak),ROUND(J720*J152,0),0)</f>
        <v>0</v>
      </c>
      <c r="K1203" s="59">
        <f t="shared" si="1350"/>
        <v>0</v>
      </c>
      <c r="L1203" s="59">
        <f t="shared" si="1350"/>
        <v>0</v>
      </c>
      <c r="M1203" s="59">
        <f t="shared" si="1350"/>
        <v>0</v>
      </c>
      <c r="N1203" s="59">
        <f t="shared" si="1350"/>
        <v>0</v>
      </c>
      <c r="O1203" s="59">
        <f t="shared" si="1350"/>
        <v>0</v>
      </c>
      <c r="P1203" s="59">
        <f t="shared" si="1350"/>
        <v>0</v>
      </c>
      <c r="Q1203" s="59">
        <f t="shared" si="1350"/>
        <v>0</v>
      </c>
      <c r="R1203" s="59">
        <f t="shared" si="1350"/>
        <v>0</v>
      </c>
      <c r="S1203" s="59">
        <f t="shared" si="1350"/>
        <v>0</v>
      </c>
      <c r="T1203" s="59">
        <f t="shared" si="1350"/>
        <v>0</v>
      </c>
      <c r="U1203" s="59">
        <f t="shared" si="1350"/>
        <v>0</v>
      </c>
      <c r="V1203" s="59">
        <f t="shared" si="1350"/>
        <v>0</v>
      </c>
      <c r="W1203" s="59">
        <f t="shared" si="1311"/>
        <v>0</v>
      </c>
      <c r="X1203" s="59">
        <f t="shared" ref="X1203:AA1203" si="1351">IF(AND($C1203="tak",$D1203="prace rozwojowe",Modul_badawczo_rozwojowy=tak),ROUND(X720*X152,0),0)</f>
        <v>0</v>
      </c>
      <c r="Y1203" s="59">
        <f t="shared" si="1351"/>
        <v>0</v>
      </c>
      <c r="Z1203" s="59">
        <f t="shared" si="1351"/>
        <v>0</v>
      </c>
      <c r="AA1203" s="59">
        <f t="shared" si="1351"/>
        <v>0</v>
      </c>
      <c r="AB1203" s="59">
        <f t="shared" ref="AB1203:AE1203" si="1352">IF(AND($C1203="tak",$D1203="prace rozwojowe",Modul_badawczo_rozwojowy=tak),ROUND(AB720*AB152,0),0)</f>
        <v>0</v>
      </c>
      <c r="AC1203" s="59">
        <f t="shared" si="1352"/>
        <v>0</v>
      </c>
      <c r="AD1203" s="59">
        <f t="shared" si="1352"/>
        <v>0</v>
      </c>
      <c r="AE1203" s="59">
        <f t="shared" si="1352"/>
        <v>0</v>
      </c>
    </row>
    <row r="1204" spans="1:31" hidden="1">
      <c r="A1204" s="579"/>
      <c r="B1204" s="58" t="str">
        <f t="shared" si="1309"/>
        <v/>
      </c>
      <c r="C1204" s="58" t="str">
        <f t="shared" si="1309"/>
        <v/>
      </c>
      <c r="D1204" s="58" t="str">
        <f t="shared" si="1309"/>
        <v/>
      </c>
      <c r="E1204" s="58"/>
      <c r="F1204" s="58"/>
      <c r="G1204" s="58"/>
      <c r="H1204" s="58"/>
      <c r="I1204" s="58"/>
      <c r="J1204" s="59">
        <f t="shared" ref="J1204:V1204" si="1353">IF(AND($C1204="tak",$D1204="prace rozwojowe",Modul_badawczo_rozwojowy=tak),ROUND(J721*J153,0),0)</f>
        <v>0</v>
      </c>
      <c r="K1204" s="59">
        <f t="shared" si="1353"/>
        <v>0</v>
      </c>
      <c r="L1204" s="59">
        <f t="shared" si="1353"/>
        <v>0</v>
      </c>
      <c r="M1204" s="59">
        <f t="shared" si="1353"/>
        <v>0</v>
      </c>
      <c r="N1204" s="59">
        <f t="shared" si="1353"/>
        <v>0</v>
      </c>
      <c r="O1204" s="59">
        <f t="shared" si="1353"/>
        <v>0</v>
      </c>
      <c r="P1204" s="59">
        <f t="shared" si="1353"/>
        <v>0</v>
      </c>
      <c r="Q1204" s="59">
        <f t="shared" si="1353"/>
        <v>0</v>
      </c>
      <c r="R1204" s="59">
        <f t="shared" si="1353"/>
        <v>0</v>
      </c>
      <c r="S1204" s="59">
        <f t="shared" si="1353"/>
        <v>0</v>
      </c>
      <c r="T1204" s="59">
        <f t="shared" si="1353"/>
        <v>0</v>
      </c>
      <c r="U1204" s="59">
        <f t="shared" si="1353"/>
        <v>0</v>
      </c>
      <c r="V1204" s="59">
        <f t="shared" si="1353"/>
        <v>0</v>
      </c>
      <c r="W1204" s="59">
        <f t="shared" si="1311"/>
        <v>0</v>
      </c>
      <c r="X1204" s="59">
        <f t="shared" ref="X1204:AA1204" si="1354">IF(AND($C1204="tak",$D1204="prace rozwojowe",Modul_badawczo_rozwojowy=tak),ROUND(X721*X153,0),0)</f>
        <v>0</v>
      </c>
      <c r="Y1204" s="59">
        <f t="shared" si="1354"/>
        <v>0</v>
      </c>
      <c r="Z1204" s="59">
        <f t="shared" si="1354"/>
        <v>0</v>
      </c>
      <c r="AA1204" s="59">
        <f t="shared" si="1354"/>
        <v>0</v>
      </c>
      <c r="AB1204" s="59">
        <f t="shared" ref="AB1204:AE1204" si="1355">IF(AND($C1204="tak",$D1204="prace rozwojowe",Modul_badawczo_rozwojowy=tak),ROUND(AB721*AB153,0),0)</f>
        <v>0</v>
      </c>
      <c r="AC1204" s="59">
        <f t="shared" si="1355"/>
        <v>0</v>
      </c>
      <c r="AD1204" s="59">
        <f t="shared" si="1355"/>
        <v>0</v>
      </c>
      <c r="AE1204" s="59">
        <f t="shared" si="1355"/>
        <v>0</v>
      </c>
    </row>
    <row r="1205" spans="1:31" hidden="1">
      <c r="A1205" s="579"/>
      <c r="B1205" s="58" t="str">
        <f t="shared" si="1309"/>
        <v/>
      </c>
      <c r="C1205" s="58" t="str">
        <f t="shared" si="1309"/>
        <v/>
      </c>
      <c r="D1205" s="58" t="str">
        <f t="shared" si="1309"/>
        <v/>
      </c>
      <c r="E1205" s="58"/>
      <c r="F1205" s="58"/>
      <c r="G1205" s="58"/>
      <c r="H1205" s="58"/>
      <c r="I1205" s="58"/>
      <c r="J1205" s="59">
        <f t="shared" ref="J1205:V1205" si="1356">IF(AND($C1205="tak",$D1205="prace rozwojowe",Modul_badawczo_rozwojowy=tak),ROUND(J722*J154,0),0)</f>
        <v>0</v>
      </c>
      <c r="K1205" s="59">
        <f t="shared" si="1356"/>
        <v>0</v>
      </c>
      <c r="L1205" s="59">
        <f t="shared" si="1356"/>
        <v>0</v>
      </c>
      <c r="M1205" s="59">
        <f t="shared" si="1356"/>
        <v>0</v>
      </c>
      <c r="N1205" s="59">
        <f t="shared" si="1356"/>
        <v>0</v>
      </c>
      <c r="O1205" s="59">
        <f t="shared" si="1356"/>
        <v>0</v>
      </c>
      <c r="P1205" s="59">
        <f t="shared" si="1356"/>
        <v>0</v>
      </c>
      <c r="Q1205" s="59">
        <f t="shared" si="1356"/>
        <v>0</v>
      </c>
      <c r="R1205" s="59">
        <f t="shared" si="1356"/>
        <v>0</v>
      </c>
      <c r="S1205" s="59">
        <f t="shared" si="1356"/>
        <v>0</v>
      </c>
      <c r="T1205" s="59">
        <f t="shared" si="1356"/>
        <v>0</v>
      </c>
      <c r="U1205" s="59">
        <f t="shared" si="1356"/>
        <v>0</v>
      </c>
      <c r="V1205" s="59">
        <f t="shared" si="1356"/>
        <v>0</v>
      </c>
      <c r="W1205" s="59">
        <f t="shared" si="1311"/>
        <v>0</v>
      </c>
      <c r="X1205" s="59">
        <f t="shared" ref="X1205:AA1205" si="1357">IF(AND($C1205="tak",$D1205="prace rozwojowe",Modul_badawczo_rozwojowy=tak),ROUND(X722*X154,0),0)</f>
        <v>0</v>
      </c>
      <c r="Y1205" s="59">
        <f t="shared" si="1357"/>
        <v>0</v>
      </c>
      <c r="Z1205" s="59">
        <f t="shared" si="1357"/>
        <v>0</v>
      </c>
      <c r="AA1205" s="59">
        <f t="shared" si="1357"/>
        <v>0</v>
      </c>
      <c r="AB1205" s="59">
        <f t="shared" ref="AB1205:AE1205" si="1358">IF(AND($C1205="tak",$D1205="prace rozwojowe",Modul_badawczo_rozwojowy=tak),ROUND(AB722*AB154,0),0)</f>
        <v>0</v>
      </c>
      <c r="AC1205" s="59">
        <f t="shared" si="1358"/>
        <v>0</v>
      </c>
      <c r="AD1205" s="59">
        <f t="shared" si="1358"/>
        <v>0</v>
      </c>
      <c r="AE1205" s="59">
        <f t="shared" si="1358"/>
        <v>0</v>
      </c>
    </row>
    <row r="1206" spans="1:31" hidden="1">
      <c r="A1206" s="579"/>
      <c r="B1206" s="58" t="str">
        <f t="shared" si="1309"/>
        <v/>
      </c>
      <c r="C1206" s="58" t="str">
        <f t="shared" si="1309"/>
        <v/>
      </c>
      <c r="D1206" s="58" t="str">
        <f t="shared" si="1309"/>
        <v/>
      </c>
      <c r="E1206" s="58"/>
      <c r="F1206" s="58"/>
      <c r="G1206" s="58"/>
      <c r="H1206" s="58"/>
      <c r="I1206" s="58"/>
      <c r="J1206" s="59">
        <f t="shared" ref="J1206:V1206" si="1359">IF(AND($C1206="tak",$D1206="prace rozwojowe",Modul_badawczo_rozwojowy=tak),ROUND(J723*J155,0),0)</f>
        <v>0</v>
      </c>
      <c r="K1206" s="59">
        <f t="shared" si="1359"/>
        <v>0</v>
      </c>
      <c r="L1206" s="59">
        <f t="shared" si="1359"/>
        <v>0</v>
      </c>
      <c r="M1206" s="59">
        <f t="shared" si="1359"/>
        <v>0</v>
      </c>
      <c r="N1206" s="59">
        <f t="shared" si="1359"/>
        <v>0</v>
      </c>
      <c r="O1206" s="59">
        <f t="shared" si="1359"/>
        <v>0</v>
      </c>
      <c r="P1206" s="59">
        <f t="shared" si="1359"/>
        <v>0</v>
      </c>
      <c r="Q1206" s="59">
        <f t="shared" si="1359"/>
        <v>0</v>
      </c>
      <c r="R1206" s="59">
        <f t="shared" si="1359"/>
        <v>0</v>
      </c>
      <c r="S1206" s="59">
        <f t="shared" si="1359"/>
        <v>0</v>
      </c>
      <c r="T1206" s="59">
        <f t="shared" si="1359"/>
        <v>0</v>
      </c>
      <c r="U1206" s="59">
        <f t="shared" si="1359"/>
        <v>0</v>
      </c>
      <c r="V1206" s="59">
        <f t="shared" si="1359"/>
        <v>0</v>
      </c>
      <c r="W1206" s="59">
        <f t="shared" si="1311"/>
        <v>0</v>
      </c>
      <c r="X1206" s="59">
        <f t="shared" ref="X1206:AA1206" si="1360">IF(AND($C1206="tak",$D1206="prace rozwojowe",Modul_badawczo_rozwojowy=tak),ROUND(X723*X155,0),0)</f>
        <v>0</v>
      </c>
      <c r="Y1206" s="59">
        <f t="shared" si="1360"/>
        <v>0</v>
      </c>
      <c r="Z1206" s="59">
        <f t="shared" si="1360"/>
        <v>0</v>
      </c>
      <c r="AA1206" s="59">
        <f t="shared" si="1360"/>
        <v>0</v>
      </c>
      <c r="AB1206" s="59">
        <f t="shared" ref="AB1206:AE1206" si="1361">IF(AND($C1206="tak",$D1206="prace rozwojowe",Modul_badawczo_rozwojowy=tak),ROUND(AB723*AB155,0),0)</f>
        <v>0</v>
      </c>
      <c r="AC1206" s="59">
        <f t="shared" si="1361"/>
        <v>0</v>
      </c>
      <c r="AD1206" s="59">
        <f t="shared" si="1361"/>
        <v>0</v>
      </c>
      <c r="AE1206" s="59">
        <f t="shared" si="1361"/>
        <v>0</v>
      </c>
    </row>
    <row r="1207" spans="1:31" hidden="1">
      <c r="A1207" s="579"/>
      <c r="B1207" s="58" t="str">
        <f t="shared" si="1309"/>
        <v/>
      </c>
      <c r="C1207" s="58" t="str">
        <f t="shared" si="1309"/>
        <v/>
      </c>
      <c r="D1207" s="58" t="str">
        <f t="shared" si="1309"/>
        <v/>
      </c>
      <c r="E1207" s="58"/>
      <c r="F1207" s="58"/>
      <c r="G1207" s="58"/>
      <c r="H1207" s="58"/>
      <c r="I1207" s="58"/>
      <c r="J1207" s="59">
        <f t="shared" ref="J1207:V1207" si="1362">IF(AND($C1207="tak",$D1207="prace rozwojowe",Modul_badawczo_rozwojowy=tak),ROUND(J724*J156,0),0)</f>
        <v>0</v>
      </c>
      <c r="K1207" s="59">
        <f t="shared" si="1362"/>
        <v>0</v>
      </c>
      <c r="L1207" s="59">
        <f t="shared" si="1362"/>
        <v>0</v>
      </c>
      <c r="M1207" s="59">
        <f t="shared" si="1362"/>
        <v>0</v>
      </c>
      <c r="N1207" s="59">
        <f t="shared" si="1362"/>
        <v>0</v>
      </c>
      <c r="O1207" s="59">
        <f t="shared" si="1362"/>
        <v>0</v>
      </c>
      <c r="P1207" s="59">
        <f t="shared" si="1362"/>
        <v>0</v>
      </c>
      <c r="Q1207" s="59">
        <f t="shared" si="1362"/>
        <v>0</v>
      </c>
      <c r="R1207" s="59">
        <f t="shared" si="1362"/>
        <v>0</v>
      </c>
      <c r="S1207" s="59">
        <f t="shared" si="1362"/>
        <v>0</v>
      </c>
      <c r="T1207" s="59">
        <f t="shared" si="1362"/>
        <v>0</v>
      </c>
      <c r="U1207" s="59">
        <f t="shared" si="1362"/>
        <v>0</v>
      </c>
      <c r="V1207" s="59">
        <f t="shared" si="1362"/>
        <v>0</v>
      </c>
      <c r="W1207" s="59">
        <f t="shared" si="1311"/>
        <v>0</v>
      </c>
      <c r="X1207" s="59">
        <f t="shared" ref="X1207:AA1207" si="1363">IF(AND($C1207="tak",$D1207="prace rozwojowe",Modul_badawczo_rozwojowy=tak),ROUND(X724*X156,0),0)</f>
        <v>0</v>
      </c>
      <c r="Y1207" s="59">
        <f t="shared" si="1363"/>
        <v>0</v>
      </c>
      <c r="Z1207" s="59">
        <f t="shared" si="1363"/>
        <v>0</v>
      </c>
      <c r="AA1207" s="59">
        <f t="shared" si="1363"/>
        <v>0</v>
      </c>
      <c r="AB1207" s="59">
        <f t="shared" ref="AB1207:AE1207" si="1364">IF(AND($C1207="tak",$D1207="prace rozwojowe",Modul_badawczo_rozwojowy=tak),ROUND(AB724*AB156,0),0)</f>
        <v>0</v>
      </c>
      <c r="AC1207" s="59">
        <f t="shared" si="1364"/>
        <v>0</v>
      </c>
      <c r="AD1207" s="59">
        <f t="shared" si="1364"/>
        <v>0</v>
      </c>
      <c r="AE1207" s="59">
        <f t="shared" si="1364"/>
        <v>0</v>
      </c>
    </row>
    <row r="1208" spans="1:31" hidden="1">
      <c r="A1208" s="579"/>
      <c r="B1208" s="58" t="str">
        <f t="shared" si="1309"/>
        <v/>
      </c>
      <c r="C1208" s="58" t="str">
        <f t="shared" si="1309"/>
        <v/>
      </c>
      <c r="D1208" s="58" t="str">
        <f t="shared" si="1309"/>
        <v/>
      </c>
      <c r="E1208" s="58"/>
      <c r="F1208" s="58"/>
      <c r="G1208" s="58"/>
      <c r="H1208" s="58"/>
      <c r="I1208" s="58"/>
      <c r="J1208" s="59">
        <f t="shared" ref="J1208:V1208" si="1365">IF(AND($C1208="tak",$D1208="prace rozwojowe",Modul_badawczo_rozwojowy=tak),ROUND(J725*J157,0),0)</f>
        <v>0</v>
      </c>
      <c r="K1208" s="59">
        <f t="shared" si="1365"/>
        <v>0</v>
      </c>
      <c r="L1208" s="59">
        <f t="shared" si="1365"/>
        <v>0</v>
      </c>
      <c r="M1208" s="59">
        <f t="shared" si="1365"/>
        <v>0</v>
      </c>
      <c r="N1208" s="59">
        <f t="shared" si="1365"/>
        <v>0</v>
      </c>
      <c r="O1208" s="59">
        <f t="shared" si="1365"/>
        <v>0</v>
      </c>
      <c r="P1208" s="59">
        <f t="shared" si="1365"/>
        <v>0</v>
      </c>
      <c r="Q1208" s="59">
        <f t="shared" si="1365"/>
        <v>0</v>
      </c>
      <c r="R1208" s="59">
        <f t="shared" si="1365"/>
        <v>0</v>
      </c>
      <c r="S1208" s="59">
        <f t="shared" si="1365"/>
        <v>0</v>
      </c>
      <c r="T1208" s="59">
        <f t="shared" si="1365"/>
        <v>0</v>
      </c>
      <c r="U1208" s="59">
        <f t="shared" si="1365"/>
        <v>0</v>
      </c>
      <c r="V1208" s="59">
        <f t="shared" si="1365"/>
        <v>0</v>
      </c>
      <c r="W1208" s="59">
        <f t="shared" si="1311"/>
        <v>0</v>
      </c>
      <c r="X1208" s="59">
        <f t="shared" ref="X1208:AA1208" si="1366">IF(AND($C1208="tak",$D1208="prace rozwojowe",Modul_badawczo_rozwojowy=tak),ROUND(X725*X157,0),0)</f>
        <v>0</v>
      </c>
      <c r="Y1208" s="59">
        <f t="shared" si="1366"/>
        <v>0</v>
      </c>
      <c r="Z1208" s="59">
        <f t="shared" si="1366"/>
        <v>0</v>
      </c>
      <c r="AA1208" s="59">
        <f t="shared" si="1366"/>
        <v>0</v>
      </c>
      <c r="AB1208" s="59">
        <f t="shared" ref="AB1208:AE1208" si="1367">IF(AND($C1208="tak",$D1208="prace rozwojowe",Modul_badawczo_rozwojowy=tak),ROUND(AB725*AB157,0),0)</f>
        <v>0</v>
      </c>
      <c r="AC1208" s="59">
        <f t="shared" si="1367"/>
        <v>0</v>
      </c>
      <c r="AD1208" s="59">
        <f t="shared" si="1367"/>
        <v>0</v>
      </c>
      <c r="AE1208" s="59">
        <f t="shared" si="1367"/>
        <v>0</v>
      </c>
    </row>
    <row r="1209" spans="1:31" hidden="1">
      <c r="A1209" s="579"/>
      <c r="B1209" s="58" t="str">
        <f t="shared" si="1309"/>
        <v/>
      </c>
      <c r="C1209" s="58" t="str">
        <f t="shared" si="1309"/>
        <v/>
      </c>
      <c r="D1209" s="58" t="str">
        <f t="shared" si="1309"/>
        <v/>
      </c>
      <c r="E1209" s="58"/>
      <c r="F1209" s="58"/>
      <c r="G1209" s="58"/>
      <c r="H1209" s="58"/>
      <c r="I1209" s="58"/>
      <c r="J1209" s="59">
        <f t="shared" ref="J1209:V1209" si="1368">IF(AND($C1209="tak",$D1209="prace rozwojowe",Modul_badawczo_rozwojowy=tak),ROUND(J726*J158,0),0)</f>
        <v>0</v>
      </c>
      <c r="K1209" s="59">
        <f t="shared" si="1368"/>
        <v>0</v>
      </c>
      <c r="L1209" s="59">
        <f t="shared" si="1368"/>
        <v>0</v>
      </c>
      <c r="M1209" s="59">
        <f t="shared" si="1368"/>
        <v>0</v>
      </c>
      <c r="N1209" s="59">
        <f t="shared" si="1368"/>
        <v>0</v>
      </c>
      <c r="O1209" s="59">
        <f t="shared" si="1368"/>
        <v>0</v>
      </c>
      <c r="P1209" s="59">
        <f t="shared" si="1368"/>
        <v>0</v>
      </c>
      <c r="Q1209" s="59">
        <f t="shared" si="1368"/>
        <v>0</v>
      </c>
      <c r="R1209" s="59">
        <f t="shared" si="1368"/>
        <v>0</v>
      </c>
      <c r="S1209" s="59">
        <f t="shared" si="1368"/>
        <v>0</v>
      </c>
      <c r="T1209" s="59">
        <f t="shared" si="1368"/>
        <v>0</v>
      </c>
      <c r="U1209" s="59">
        <f t="shared" si="1368"/>
        <v>0</v>
      </c>
      <c r="V1209" s="59">
        <f t="shared" si="1368"/>
        <v>0</v>
      </c>
      <c r="W1209" s="59">
        <f t="shared" si="1311"/>
        <v>0</v>
      </c>
      <c r="X1209" s="59">
        <f t="shared" ref="X1209:AA1209" si="1369">IF(AND($C1209="tak",$D1209="prace rozwojowe",Modul_badawczo_rozwojowy=tak),ROUND(X726*X158,0),0)</f>
        <v>0</v>
      </c>
      <c r="Y1209" s="59">
        <f t="shared" si="1369"/>
        <v>0</v>
      </c>
      <c r="Z1209" s="59">
        <f t="shared" si="1369"/>
        <v>0</v>
      </c>
      <c r="AA1209" s="59">
        <f t="shared" si="1369"/>
        <v>0</v>
      </c>
      <c r="AB1209" s="59">
        <f t="shared" ref="AB1209:AE1209" si="1370">IF(AND($C1209="tak",$D1209="prace rozwojowe",Modul_badawczo_rozwojowy=tak),ROUND(AB726*AB158,0),0)</f>
        <v>0</v>
      </c>
      <c r="AC1209" s="59">
        <f t="shared" si="1370"/>
        <v>0</v>
      </c>
      <c r="AD1209" s="59">
        <f t="shared" si="1370"/>
        <v>0</v>
      </c>
      <c r="AE1209" s="59">
        <f t="shared" si="1370"/>
        <v>0</v>
      </c>
    </row>
    <row r="1210" spans="1:31" hidden="1">
      <c r="B1210" s="20" t="s">
        <v>320</v>
      </c>
      <c r="C1210" s="79"/>
      <c r="D1210" s="21"/>
      <c r="E1210" s="21"/>
      <c r="F1210" s="21"/>
      <c r="G1210" s="21"/>
      <c r="H1210" s="21"/>
      <c r="I1210" s="21"/>
      <c r="J1210" s="60">
        <f t="shared" ref="J1210:V1210" si="1371">ROUND(SUM(J1190:J1209),0)</f>
        <v>0</v>
      </c>
      <c r="K1210" s="60">
        <f t="shared" si="1371"/>
        <v>0</v>
      </c>
      <c r="L1210" s="60">
        <f t="shared" si="1371"/>
        <v>0</v>
      </c>
      <c r="M1210" s="60">
        <f t="shared" si="1371"/>
        <v>0</v>
      </c>
      <c r="N1210" s="60">
        <f t="shared" si="1371"/>
        <v>0</v>
      </c>
      <c r="O1210" s="60">
        <f t="shared" si="1371"/>
        <v>0</v>
      </c>
      <c r="P1210" s="60">
        <f t="shared" si="1371"/>
        <v>0</v>
      </c>
      <c r="Q1210" s="60">
        <f t="shared" si="1371"/>
        <v>0</v>
      </c>
      <c r="R1210" s="60">
        <f t="shared" si="1371"/>
        <v>0</v>
      </c>
      <c r="S1210" s="60">
        <f t="shared" si="1371"/>
        <v>0</v>
      </c>
      <c r="T1210" s="60">
        <f t="shared" si="1371"/>
        <v>0</v>
      </c>
      <c r="U1210" s="60">
        <f t="shared" si="1371"/>
        <v>0</v>
      </c>
      <c r="V1210" s="60">
        <f t="shared" si="1371"/>
        <v>0</v>
      </c>
      <c r="W1210" s="60">
        <f>ROUND(SUM(W1190:W1209),0)</f>
        <v>0</v>
      </c>
      <c r="X1210" s="60">
        <f t="shared" ref="X1210:AA1210" si="1372">ROUND(SUM(X1190:X1209),0)</f>
        <v>0</v>
      </c>
      <c r="Y1210" s="60">
        <f t="shared" si="1372"/>
        <v>0</v>
      </c>
      <c r="Z1210" s="60">
        <f t="shared" si="1372"/>
        <v>0</v>
      </c>
      <c r="AA1210" s="60">
        <f t="shared" si="1372"/>
        <v>0</v>
      </c>
      <c r="AB1210" s="60">
        <f t="shared" ref="AB1210:AE1210" si="1373">ROUND(SUM(AB1190:AB1209),0)</f>
        <v>0</v>
      </c>
      <c r="AC1210" s="60">
        <f t="shared" si="1373"/>
        <v>0</v>
      </c>
      <c r="AD1210" s="60">
        <f t="shared" si="1373"/>
        <v>0</v>
      </c>
      <c r="AE1210" s="60">
        <f t="shared" si="1373"/>
        <v>0</v>
      </c>
    </row>
    <row r="1211" spans="1:31" hidden="1">
      <c r="B1211" s="21"/>
      <c r="C1211" s="79"/>
      <c r="D1211" s="21"/>
      <c r="E1211" s="21"/>
      <c r="F1211" s="21"/>
      <c r="G1211" s="21"/>
      <c r="H1211" s="21"/>
      <c r="I1211" s="21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22"/>
      <c r="AB1211" s="22"/>
      <c r="AC1211" s="22"/>
      <c r="AD1211" s="22"/>
      <c r="AE1211" s="22"/>
    </row>
    <row r="1212" spans="1:31" hidden="1">
      <c r="B1212" s="21"/>
      <c r="C1212" s="79"/>
      <c r="D1212" s="21"/>
      <c r="E1212" s="21"/>
      <c r="F1212" s="21"/>
      <c r="G1212" s="21"/>
      <c r="H1212" s="21"/>
      <c r="I1212" s="21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  <c r="Z1212" s="22"/>
      <c r="AA1212" s="22"/>
      <c r="AB1212" s="22"/>
      <c r="AC1212" s="22"/>
      <c r="AD1212" s="22"/>
      <c r="AE1212" s="22"/>
    </row>
    <row r="1213" spans="1:31" hidden="1">
      <c r="B1213" s="20" t="s">
        <v>323</v>
      </c>
      <c r="C1213" s="81" t="s">
        <v>317</v>
      </c>
      <c r="D1213" s="20" t="s">
        <v>318</v>
      </c>
      <c r="E1213" s="21"/>
      <c r="F1213" s="21"/>
      <c r="G1213" s="21"/>
      <c r="H1213" s="21"/>
      <c r="I1213" s="21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/>
      <c r="AD1213" s="22"/>
      <c r="AE1213" s="22"/>
    </row>
    <row r="1214" spans="1:31" hidden="1">
      <c r="B1214" s="58" t="str">
        <f t="shared" ref="B1214:D1233" si="1374">IF(ISBLANK(B731),"",B731)</f>
        <v/>
      </c>
      <c r="C1214" s="58" t="str">
        <f t="shared" si="1374"/>
        <v/>
      </c>
      <c r="D1214" s="58" t="str">
        <f t="shared" si="1374"/>
        <v/>
      </c>
      <c r="E1214" s="58"/>
      <c r="F1214" s="58"/>
      <c r="G1214" s="58"/>
      <c r="H1214" s="58"/>
      <c r="I1214" s="58"/>
      <c r="J1214" s="59">
        <f t="shared" ref="J1214:V1214" si="1375">IF(AND($C1214="tak",$D1214="prace rozwojowe",Modul_badawczo_rozwojowy=tak),ROUND(J731*J184,0),0)</f>
        <v>0</v>
      </c>
      <c r="K1214" s="59">
        <f t="shared" si="1375"/>
        <v>0</v>
      </c>
      <c r="L1214" s="59">
        <f t="shared" si="1375"/>
        <v>0</v>
      </c>
      <c r="M1214" s="59">
        <f t="shared" si="1375"/>
        <v>0</v>
      </c>
      <c r="N1214" s="59">
        <f t="shared" si="1375"/>
        <v>0</v>
      </c>
      <c r="O1214" s="59">
        <f t="shared" si="1375"/>
        <v>0</v>
      </c>
      <c r="P1214" s="59">
        <f t="shared" si="1375"/>
        <v>0</v>
      </c>
      <c r="Q1214" s="59">
        <f t="shared" si="1375"/>
        <v>0</v>
      </c>
      <c r="R1214" s="59">
        <f t="shared" si="1375"/>
        <v>0</v>
      </c>
      <c r="S1214" s="59">
        <f t="shared" si="1375"/>
        <v>0</v>
      </c>
      <c r="T1214" s="59">
        <f t="shared" si="1375"/>
        <v>0</v>
      </c>
      <c r="U1214" s="59">
        <f t="shared" si="1375"/>
        <v>0</v>
      </c>
      <c r="V1214" s="59">
        <f t="shared" si="1375"/>
        <v>0</v>
      </c>
      <c r="W1214" s="59">
        <f t="shared" ref="W1214:W1233" si="1376">IF(AND($C1214="tak",$D1214="prace rozwojowe",Modul_badawczo_rozwojowy=tak),ROUND(W731*W184,0),0)</f>
        <v>0</v>
      </c>
      <c r="X1214" s="59">
        <f t="shared" ref="X1214:AA1214" si="1377">IF(AND($C1214="tak",$D1214="prace rozwojowe",Modul_badawczo_rozwojowy=tak),ROUND(X731*X184,0),0)</f>
        <v>0</v>
      </c>
      <c r="Y1214" s="59">
        <f t="shared" si="1377"/>
        <v>0</v>
      </c>
      <c r="Z1214" s="59">
        <f t="shared" si="1377"/>
        <v>0</v>
      </c>
      <c r="AA1214" s="59">
        <f t="shared" si="1377"/>
        <v>0</v>
      </c>
      <c r="AB1214" s="59">
        <f t="shared" ref="AB1214:AE1214" si="1378">IF(AND($C1214="tak",$D1214="prace rozwojowe",Modul_badawczo_rozwojowy=tak),ROUND(AB731*AB184,0),0)</f>
        <v>0</v>
      </c>
      <c r="AC1214" s="59">
        <f t="shared" si="1378"/>
        <v>0</v>
      </c>
      <c r="AD1214" s="59">
        <f t="shared" si="1378"/>
        <v>0</v>
      </c>
      <c r="AE1214" s="59">
        <f t="shared" si="1378"/>
        <v>0</v>
      </c>
    </row>
    <row r="1215" spans="1:31" hidden="1">
      <c r="B1215" s="58" t="str">
        <f t="shared" si="1374"/>
        <v/>
      </c>
      <c r="C1215" s="58" t="str">
        <f t="shared" si="1374"/>
        <v/>
      </c>
      <c r="D1215" s="58" t="str">
        <f t="shared" si="1374"/>
        <v/>
      </c>
      <c r="E1215" s="58"/>
      <c r="F1215" s="58"/>
      <c r="G1215" s="58"/>
      <c r="H1215" s="58"/>
      <c r="I1215" s="58"/>
      <c r="J1215" s="59">
        <f t="shared" ref="J1215:V1215" si="1379">IF(AND($C1215="tak",$D1215="prace rozwojowe",Modul_badawczo_rozwojowy=tak),ROUND(J732*J185,0),0)</f>
        <v>0</v>
      </c>
      <c r="K1215" s="59">
        <f t="shared" si="1379"/>
        <v>0</v>
      </c>
      <c r="L1215" s="59">
        <f t="shared" si="1379"/>
        <v>0</v>
      </c>
      <c r="M1215" s="59">
        <f t="shared" si="1379"/>
        <v>0</v>
      </c>
      <c r="N1215" s="59">
        <f t="shared" si="1379"/>
        <v>0</v>
      </c>
      <c r="O1215" s="59">
        <f t="shared" si="1379"/>
        <v>0</v>
      </c>
      <c r="P1215" s="59">
        <f t="shared" si="1379"/>
        <v>0</v>
      </c>
      <c r="Q1215" s="59">
        <f t="shared" si="1379"/>
        <v>0</v>
      </c>
      <c r="R1215" s="59">
        <f t="shared" si="1379"/>
        <v>0</v>
      </c>
      <c r="S1215" s="59">
        <f t="shared" si="1379"/>
        <v>0</v>
      </c>
      <c r="T1215" s="59">
        <f t="shared" si="1379"/>
        <v>0</v>
      </c>
      <c r="U1215" s="59">
        <f t="shared" si="1379"/>
        <v>0</v>
      </c>
      <c r="V1215" s="59">
        <f t="shared" si="1379"/>
        <v>0</v>
      </c>
      <c r="W1215" s="59">
        <f t="shared" si="1376"/>
        <v>0</v>
      </c>
      <c r="X1215" s="59">
        <f t="shared" ref="X1215:AA1215" si="1380">IF(AND($C1215="tak",$D1215="prace rozwojowe",Modul_badawczo_rozwojowy=tak),ROUND(X732*X185,0),0)</f>
        <v>0</v>
      </c>
      <c r="Y1215" s="59">
        <f t="shared" si="1380"/>
        <v>0</v>
      </c>
      <c r="Z1215" s="59">
        <f t="shared" si="1380"/>
        <v>0</v>
      </c>
      <c r="AA1215" s="59">
        <f t="shared" si="1380"/>
        <v>0</v>
      </c>
      <c r="AB1215" s="59">
        <f t="shared" ref="AB1215:AE1215" si="1381">IF(AND($C1215="tak",$D1215="prace rozwojowe",Modul_badawczo_rozwojowy=tak),ROUND(AB732*AB185,0),0)</f>
        <v>0</v>
      </c>
      <c r="AC1215" s="59">
        <f t="shared" si="1381"/>
        <v>0</v>
      </c>
      <c r="AD1215" s="59">
        <f t="shared" si="1381"/>
        <v>0</v>
      </c>
      <c r="AE1215" s="59">
        <f t="shared" si="1381"/>
        <v>0</v>
      </c>
    </row>
    <row r="1216" spans="1:31" hidden="1">
      <c r="B1216" s="58" t="str">
        <f t="shared" si="1374"/>
        <v/>
      </c>
      <c r="C1216" s="58" t="str">
        <f t="shared" si="1374"/>
        <v/>
      </c>
      <c r="D1216" s="58" t="str">
        <f t="shared" si="1374"/>
        <v/>
      </c>
      <c r="E1216" s="58"/>
      <c r="F1216" s="58"/>
      <c r="G1216" s="58"/>
      <c r="H1216" s="58"/>
      <c r="I1216" s="58"/>
      <c r="J1216" s="59">
        <f t="shared" ref="J1216:V1216" si="1382">IF(AND($C1216="tak",$D1216="prace rozwojowe",Modul_badawczo_rozwojowy=tak),ROUND(J733*J186,0),0)</f>
        <v>0</v>
      </c>
      <c r="K1216" s="59">
        <f t="shared" si="1382"/>
        <v>0</v>
      </c>
      <c r="L1216" s="59">
        <f t="shared" si="1382"/>
        <v>0</v>
      </c>
      <c r="M1216" s="59">
        <f t="shared" si="1382"/>
        <v>0</v>
      </c>
      <c r="N1216" s="59">
        <f t="shared" si="1382"/>
        <v>0</v>
      </c>
      <c r="O1216" s="59">
        <f t="shared" si="1382"/>
        <v>0</v>
      </c>
      <c r="P1216" s="59">
        <f t="shared" si="1382"/>
        <v>0</v>
      </c>
      <c r="Q1216" s="59">
        <f t="shared" si="1382"/>
        <v>0</v>
      </c>
      <c r="R1216" s="59">
        <f t="shared" si="1382"/>
        <v>0</v>
      </c>
      <c r="S1216" s="59">
        <f t="shared" si="1382"/>
        <v>0</v>
      </c>
      <c r="T1216" s="59">
        <f t="shared" si="1382"/>
        <v>0</v>
      </c>
      <c r="U1216" s="59">
        <f t="shared" si="1382"/>
        <v>0</v>
      </c>
      <c r="V1216" s="59">
        <f t="shared" si="1382"/>
        <v>0</v>
      </c>
      <c r="W1216" s="59">
        <f t="shared" si="1376"/>
        <v>0</v>
      </c>
      <c r="X1216" s="59">
        <f t="shared" ref="X1216:AA1216" si="1383">IF(AND($C1216="tak",$D1216="prace rozwojowe",Modul_badawczo_rozwojowy=tak),ROUND(X733*X186,0),0)</f>
        <v>0</v>
      </c>
      <c r="Y1216" s="59">
        <f t="shared" si="1383"/>
        <v>0</v>
      </c>
      <c r="Z1216" s="59">
        <f t="shared" si="1383"/>
        <v>0</v>
      </c>
      <c r="AA1216" s="59">
        <f t="shared" si="1383"/>
        <v>0</v>
      </c>
      <c r="AB1216" s="59">
        <f t="shared" ref="AB1216:AE1216" si="1384">IF(AND($C1216="tak",$D1216="prace rozwojowe",Modul_badawczo_rozwojowy=tak),ROUND(AB733*AB186,0),0)</f>
        <v>0</v>
      </c>
      <c r="AC1216" s="59">
        <f t="shared" si="1384"/>
        <v>0</v>
      </c>
      <c r="AD1216" s="59">
        <f t="shared" si="1384"/>
        <v>0</v>
      </c>
      <c r="AE1216" s="59">
        <f t="shared" si="1384"/>
        <v>0</v>
      </c>
    </row>
    <row r="1217" spans="2:31" hidden="1">
      <c r="B1217" s="58" t="str">
        <f t="shared" si="1374"/>
        <v/>
      </c>
      <c r="C1217" s="58" t="str">
        <f t="shared" si="1374"/>
        <v/>
      </c>
      <c r="D1217" s="58" t="str">
        <f t="shared" si="1374"/>
        <v/>
      </c>
      <c r="E1217" s="58"/>
      <c r="F1217" s="58"/>
      <c r="G1217" s="58"/>
      <c r="H1217" s="58"/>
      <c r="I1217" s="58"/>
      <c r="J1217" s="59">
        <f t="shared" ref="J1217:V1217" si="1385">IF(AND($C1217="tak",$D1217="prace rozwojowe",Modul_badawczo_rozwojowy=tak),ROUND(J734*J187,0),0)</f>
        <v>0</v>
      </c>
      <c r="K1217" s="59">
        <f t="shared" si="1385"/>
        <v>0</v>
      </c>
      <c r="L1217" s="59">
        <f t="shared" si="1385"/>
        <v>0</v>
      </c>
      <c r="M1217" s="59">
        <f t="shared" si="1385"/>
        <v>0</v>
      </c>
      <c r="N1217" s="59">
        <f t="shared" si="1385"/>
        <v>0</v>
      </c>
      <c r="O1217" s="59">
        <f t="shared" si="1385"/>
        <v>0</v>
      </c>
      <c r="P1217" s="59">
        <f t="shared" si="1385"/>
        <v>0</v>
      </c>
      <c r="Q1217" s="59">
        <f t="shared" si="1385"/>
        <v>0</v>
      </c>
      <c r="R1217" s="59">
        <f t="shared" si="1385"/>
        <v>0</v>
      </c>
      <c r="S1217" s="59">
        <f t="shared" si="1385"/>
        <v>0</v>
      </c>
      <c r="T1217" s="59">
        <f t="shared" si="1385"/>
        <v>0</v>
      </c>
      <c r="U1217" s="59">
        <f t="shared" si="1385"/>
        <v>0</v>
      </c>
      <c r="V1217" s="59">
        <f t="shared" si="1385"/>
        <v>0</v>
      </c>
      <c r="W1217" s="59">
        <f t="shared" si="1376"/>
        <v>0</v>
      </c>
      <c r="X1217" s="59">
        <f t="shared" ref="X1217:AA1217" si="1386">IF(AND($C1217="tak",$D1217="prace rozwojowe",Modul_badawczo_rozwojowy=tak),ROUND(X734*X187,0),0)</f>
        <v>0</v>
      </c>
      <c r="Y1217" s="59">
        <f t="shared" si="1386"/>
        <v>0</v>
      </c>
      <c r="Z1217" s="59">
        <f t="shared" si="1386"/>
        <v>0</v>
      </c>
      <c r="AA1217" s="59">
        <f t="shared" si="1386"/>
        <v>0</v>
      </c>
      <c r="AB1217" s="59">
        <f t="shared" ref="AB1217:AE1217" si="1387">IF(AND($C1217="tak",$D1217="prace rozwojowe",Modul_badawczo_rozwojowy=tak),ROUND(AB734*AB187,0),0)</f>
        <v>0</v>
      </c>
      <c r="AC1217" s="59">
        <f t="shared" si="1387"/>
        <v>0</v>
      </c>
      <c r="AD1217" s="59">
        <f t="shared" si="1387"/>
        <v>0</v>
      </c>
      <c r="AE1217" s="59">
        <f t="shared" si="1387"/>
        <v>0</v>
      </c>
    </row>
    <row r="1218" spans="2:31" hidden="1">
      <c r="B1218" s="58" t="str">
        <f t="shared" si="1374"/>
        <v/>
      </c>
      <c r="C1218" s="58" t="str">
        <f t="shared" si="1374"/>
        <v/>
      </c>
      <c r="D1218" s="58" t="str">
        <f t="shared" si="1374"/>
        <v/>
      </c>
      <c r="E1218" s="58"/>
      <c r="F1218" s="58"/>
      <c r="G1218" s="58"/>
      <c r="H1218" s="58"/>
      <c r="I1218" s="58"/>
      <c r="J1218" s="59">
        <f t="shared" ref="J1218:V1218" si="1388">IF(AND($C1218="tak",$D1218="prace rozwojowe",Modul_badawczo_rozwojowy=tak),ROUND(J735*J188,0),0)</f>
        <v>0</v>
      </c>
      <c r="K1218" s="59">
        <f t="shared" si="1388"/>
        <v>0</v>
      </c>
      <c r="L1218" s="59">
        <f t="shared" si="1388"/>
        <v>0</v>
      </c>
      <c r="M1218" s="59">
        <f t="shared" si="1388"/>
        <v>0</v>
      </c>
      <c r="N1218" s="59">
        <f t="shared" si="1388"/>
        <v>0</v>
      </c>
      <c r="O1218" s="59">
        <f t="shared" si="1388"/>
        <v>0</v>
      </c>
      <c r="P1218" s="59">
        <f t="shared" si="1388"/>
        <v>0</v>
      </c>
      <c r="Q1218" s="59">
        <f t="shared" si="1388"/>
        <v>0</v>
      </c>
      <c r="R1218" s="59">
        <f t="shared" si="1388"/>
        <v>0</v>
      </c>
      <c r="S1218" s="59">
        <f t="shared" si="1388"/>
        <v>0</v>
      </c>
      <c r="T1218" s="59">
        <f t="shared" si="1388"/>
        <v>0</v>
      </c>
      <c r="U1218" s="59">
        <f t="shared" si="1388"/>
        <v>0</v>
      </c>
      <c r="V1218" s="59">
        <f t="shared" si="1388"/>
        <v>0</v>
      </c>
      <c r="W1218" s="59">
        <f t="shared" si="1376"/>
        <v>0</v>
      </c>
      <c r="X1218" s="59">
        <f t="shared" ref="X1218:AA1218" si="1389">IF(AND($C1218="tak",$D1218="prace rozwojowe",Modul_badawczo_rozwojowy=tak),ROUND(X735*X188,0),0)</f>
        <v>0</v>
      </c>
      <c r="Y1218" s="59">
        <f t="shared" si="1389"/>
        <v>0</v>
      </c>
      <c r="Z1218" s="59">
        <f t="shared" si="1389"/>
        <v>0</v>
      </c>
      <c r="AA1218" s="59">
        <f t="shared" si="1389"/>
        <v>0</v>
      </c>
      <c r="AB1218" s="59">
        <f t="shared" ref="AB1218:AE1218" si="1390">IF(AND($C1218="tak",$D1218="prace rozwojowe",Modul_badawczo_rozwojowy=tak),ROUND(AB735*AB188,0),0)</f>
        <v>0</v>
      </c>
      <c r="AC1218" s="59">
        <f t="shared" si="1390"/>
        <v>0</v>
      </c>
      <c r="AD1218" s="59">
        <f t="shared" si="1390"/>
        <v>0</v>
      </c>
      <c r="AE1218" s="59">
        <f t="shared" si="1390"/>
        <v>0</v>
      </c>
    </row>
    <row r="1219" spans="2:31" hidden="1">
      <c r="B1219" s="58" t="str">
        <f t="shared" si="1374"/>
        <v/>
      </c>
      <c r="C1219" s="58" t="str">
        <f t="shared" si="1374"/>
        <v/>
      </c>
      <c r="D1219" s="58" t="str">
        <f t="shared" si="1374"/>
        <v/>
      </c>
      <c r="E1219" s="58"/>
      <c r="F1219" s="58"/>
      <c r="G1219" s="58"/>
      <c r="H1219" s="58"/>
      <c r="I1219" s="58"/>
      <c r="J1219" s="59">
        <f t="shared" ref="J1219:V1219" si="1391">IF(AND($C1219="tak",$D1219="prace rozwojowe",Modul_badawczo_rozwojowy=tak),ROUND(J736*J189,0),0)</f>
        <v>0</v>
      </c>
      <c r="K1219" s="59">
        <f t="shared" si="1391"/>
        <v>0</v>
      </c>
      <c r="L1219" s="59">
        <f t="shared" si="1391"/>
        <v>0</v>
      </c>
      <c r="M1219" s="59">
        <f t="shared" si="1391"/>
        <v>0</v>
      </c>
      <c r="N1219" s="59">
        <f t="shared" si="1391"/>
        <v>0</v>
      </c>
      <c r="O1219" s="59">
        <f t="shared" si="1391"/>
        <v>0</v>
      </c>
      <c r="P1219" s="59">
        <f t="shared" si="1391"/>
        <v>0</v>
      </c>
      <c r="Q1219" s="59">
        <f t="shared" si="1391"/>
        <v>0</v>
      </c>
      <c r="R1219" s="59">
        <f t="shared" si="1391"/>
        <v>0</v>
      </c>
      <c r="S1219" s="59">
        <f t="shared" si="1391"/>
        <v>0</v>
      </c>
      <c r="T1219" s="59">
        <f t="shared" si="1391"/>
        <v>0</v>
      </c>
      <c r="U1219" s="59">
        <f t="shared" si="1391"/>
        <v>0</v>
      </c>
      <c r="V1219" s="59">
        <f t="shared" si="1391"/>
        <v>0</v>
      </c>
      <c r="W1219" s="59">
        <f t="shared" si="1376"/>
        <v>0</v>
      </c>
      <c r="X1219" s="59">
        <f t="shared" ref="X1219:AA1219" si="1392">IF(AND($C1219="tak",$D1219="prace rozwojowe",Modul_badawczo_rozwojowy=tak),ROUND(X736*X189,0),0)</f>
        <v>0</v>
      </c>
      <c r="Y1219" s="59">
        <f t="shared" si="1392"/>
        <v>0</v>
      </c>
      <c r="Z1219" s="59">
        <f t="shared" si="1392"/>
        <v>0</v>
      </c>
      <c r="AA1219" s="59">
        <f t="shared" si="1392"/>
        <v>0</v>
      </c>
      <c r="AB1219" s="59">
        <f t="shared" ref="AB1219:AE1219" si="1393">IF(AND($C1219="tak",$D1219="prace rozwojowe",Modul_badawczo_rozwojowy=tak),ROUND(AB736*AB189,0),0)</f>
        <v>0</v>
      </c>
      <c r="AC1219" s="59">
        <f t="shared" si="1393"/>
        <v>0</v>
      </c>
      <c r="AD1219" s="59">
        <f t="shared" si="1393"/>
        <v>0</v>
      </c>
      <c r="AE1219" s="59">
        <f t="shared" si="1393"/>
        <v>0</v>
      </c>
    </row>
    <row r="1220" spans="2:31" hidden="1">
      <c r="B1220" s="58" t="str">
        <f t="shared" si="1374"/>
        <v/>
      </c>
      <c r="C1220" s="58" t="str">
        <f t="shared" si="1374"/>
        <v/>
      </c>
      <c r="D1220" s="58" t="str">
        <f t="shared" si="1374"/>
        <v/>
      </c>
      <c r="E1220" s="58"/>
      <c r="F1220" s="58"/>
      <c r="G1220" s="58"/>
      <c r="H1220" s="58"/>
      <c r="I1220" s="58"/>
      <c r="J1220" s="59">
        <f t="shared" ref="J1220:V1220" si="1394">IF(AND($C1220="tak",$D1220="prace rozwojowe",Modul_badawczo_rozwojowy=tak),ROUND(J737*J190,0),0)</f>
        <v>0</v>
      </c>
      <c r="K1220" s="59">
        <f t="shared" si="1394"/>
        <v>0</v>
      </c>
      <c r="L1220" s="59">
        <f t="shared" si="1394"/>
        <v>0</v>
      </c>
      <c r="M1220" s="59">
        <f t="shared" si="1394"/>
        <v>0</v>
      </c>
      <c r="N1220" s="59">
        <f t="shared" si="1394"/>
        <v>0</v>
      </c>
      <c r="O1220" s="59">
        <f t="shared" si="1394"/>
        <v>0</v>
      </c>
      <c r="P1220" s="59">
        <f t="shared" si="1394"/>
        <v>0</v>
      </c>
      <c r="Q1220" s="59">
        <f t="shared" si="1394"/>
        <v>0</v>
      </c>
      <c r="R1220" s="59">
        <f t="shared" si="1394"/>
        <v>0</v>
      </c>
      <c r="S1220" s="59">
        <f t="shared" si="1394"/>
        <v>0</v>
      </c>
      <c r="T1220" s="59">
        <f t="shared" si="1394"/>
        <v>0</v>
      </c>
      <c r="U1220" s="59">
        <f t="shared" si="1394"/>
        <v>0</v>
      </c>
      <c r="V1220" s="59">
        <f t="shared" si="1394"/>
        <v>0</v>
      </c>
      <c r="W1220" s="59">
        <f t="shared" si="1376"/>
        <v>0</v>
      </c>
      <c r="X1220" s="59">
        <f t="shared" ref="X1220:AA1220" si="1395">IF(AND($C1220="tak",$D1220="prace rozwojowe",Modul_badawczo_rozwojowy=tak),ROUND(X737*X190,0),0)</f>
        <v>0</v>
      </c>
      <c r="Y1220" s="59">
        <f t="shared" si="1395"/>
        <v>0</v>
      </c>
      <c r="Z1220" s="59">
        <f t="shared" si="1395"/>
        <v>0</v>
      </c>
      <c r="AA1220" s="59">
        <f t="shared" si="1395"/>
        <v>0</v>
      </c>
      <c r="AB1220" s="59">
        <f t="shared" ref="AB1220:AE1220" si="1396">IF(AND($C1220="tak",$D1220="prace rozwojowe",Modul_badawczo_rozwojowy=tak),ROUND(AB737*AB190,0),0)</f>
        <v>0</v>
      </c>
      <c r="AC1220" s="59">
        <f t="shared" si="1396"/>
        <v>0</v>
      </c>
      <c r="AD1220" s="59">
        <f t="shared" si="1396"/>
        <v>0</v>
      </c>
      <c r="AE1220" s="59">
        <f t="shared" si="1396"/>
        <v>0</v>
      </c>
    </row>
    <row r="1221" spans="2:31" hidden="1">
      <c r="B1221" s="58" t="str">
        <f t="shared" si="1374"/>
        <v/>
      </c>
      <c r="C1221" s="58" t="str">
        <f t="shared" si="1374"/>
        <v/>
      </c>
      <c r="D1221" s="58" t="str">
        <f t="shared" si="1374"/>
        <v/>
      </c>
      <c r="E1221" s="58"/>
      <c r="F1221" s="58"/>
      <c r="G1221" s="58"/>
      <c r="H1221" s="58"/>
      <c r="I1221" s="58"/>
      <c r="J1221" s="59">
        <f t="shared" ref="J1221:V1221" si="1397">IF(AND($C1221="tak",$D1221="prace rozwojowe",Modul_badawczo_rozwojowy=tak),ROUND(J738*J191,0),0)</f>
        <v>0</v>
      </c>
      <c r="K1221" s="59">
        <f t="shared" si="1397"/>
        <v>0</v>
      </c>
      <c r="L1221" s="59">
        <f t="shared" si="1397"/>
        <v>0</v>
      </c>
      <c r="M1221" s="59">
        <f t="shared" si="1397"/>
        <v>0</v>
      </c>
      <c r="N1221" s="59">
        <f t="shared" si="1397"/>
        <v>0</v>
      </c>
      <c r="O1221" s="59">
        <f t="shared" si="1397"/>
        <v>0</v>
      </c>
      <c r="P1221" s="59">
        <f t="shared" si="1397"/>
        <v>0</v>
      </c>
      <c r="Q1221" s="59">
        <f t="shared" si="1397"/>
        <v>0</v>
      </c>
      <c r="R1221" s="59">
        <f t="shared" si="1397"/>
        <v>0</v>
      </c>
      <c r="S1221" s="59">
        <f t="shared" si="1397"/>
        <v>0</v>
      </c>
      <c r="T1221" s="59">
        <f t="shared" si="1397"/>
        <v>0</v>
      </c>
      <c r="U1221" s="59">
        <f t="shared" si="1397"/>
        <v>0</v>
      </c>
      <c r="V1221" s="59">
        <f t="shared" si="1397"/>
        <v>0</v>
      </c>
      <c r="W1221" s="59">
        <f t="shared" si="1376"/>
        <v>0</v>
      </c>
      <c r="X1221" s="59">
        <f t="shared" ref="X1221:AA1221" si="1398">IF(AND($C1221="tak",$D1221="prace rozwojowe",Modul_badawczo_rozwojowy=tak),ROUND(X738*X191,0),0)</f>
        <v>0</v>
      </c>
      <c r="Y1221" s="59">
        <f t="shared" si="1398"/>
        <v>0</v>
      </c>
      <c r="Z1221" s="59">
        <f t="shared" si="1398"/>
        <v>0</v>
      </c>
      <c r="AA1221" s="59">
        <f t="shared" si="1398"/>
        <v>0</v>
      </c>
      <c r="AB1221" s="59">
        <f t="shared" ref="AB1221:AE1221" si="1399">IF(AND($C1221="tak",$D1221="prace rozwojowe",Modul_badawczo_rozwojowy=tak),ROUND(AB738*AB191,0),0)</f>
        <v>0</v>
      </c>
      <c r="AC1221" s="59">
        <f t="shared" si="1399"/>
        <v>0</v>
      </c>
      <c r="AD1221" s="59">
        <f t="shared" si="1399"/>
        <v>0</v>
      </c>
      <c r="AE1221" s="59">
        <f t="shared" si="1399"/>
        <v>0</v>
      </c>
    </row>
    <row r="1222" spans="2:31" hidden="1">
      <c r="B1222" s="58" t="str">
        <f t="shared" si="1374"/>
        <v/>
      </c>
      <c r="C1222" s="58" t="str">
        <f t="shared" si="1374"/>
        <v/>
      </c>
      <c r="D1222" s="58" t="str">
        <f t="shared" si="1374"/>
        <v/>
      </c>
      <c r="E1222" s="58"/>
      <c r="F1222" s="58"/>
      <c r="G1222" s="58"/>
      <c r="H1222" s="58"/>
      <c r="I1222" s="58"/>
      <c r="J1222" s="59">
        <f t="shared" ref="J1222:V1222" si="1400">IF(AND($C1222="tak",$D1222="prace rozwojowe",Modul_badawczo_rozwojowy=tak),ROUND(J739*J192,0),0)</f>
        <v>0</v>
      </c>
      <c r="K1222" s="59">
        <f t="shared" si="1400"/>
        <v>0</v>
      </c>
      <c r="L1222" s="59">
        <f t="shared" si="1400"/>
        <v>0</v>
      </c>
      <c r="M1222" s="59">
        <f t="shared" si="1400"/>
        <v>0</v>
      </c>
      <c r="N1222" s="59">
        <f t="shared" si="1400"/>
        <v>0</v>
      </c>
      <c r="O1222" s="59">
        <f t="shared" si="1400"/>
        <v>0</v>
      </c>
      <c r="P1222" s="59">
        <f t="shared" si="1400"/>
        <v>0</v>
      </c>
      <c r="Q1222" s="59">
        <f t="shared" si="1400"/>
        <v>0</v>
      </c>
      <c r="R1222" s="59">
        <f t="shared" si="1400"/>
        <v>0</v>
      </c>
      <c r="S1222" s="59">
        <f t="shared" si="1400"/>
        <v>0</v>
      </c>
      <c r="T1222" s="59">
        <f t="shared" si="1400"/>
        <v>0</v>
      </c>
      <c r="U1222" s="59">
        <f t="shared" si="1400"/>
        <v>0</v>
      </c>
      <c r="V1222" s="59">
        <f t="shared" si="1400"/>
        <v>0</v>
      </c>
      <c r="W1222" s="59">
        <f t="shared" si="1376"/>
        <v>0</v>
      </c>
      <c r="X1222" s="59">
        <f t="shared" ref="X1222:AA1222" si="1401">IF(AND($C1222="tak",$D1222="prace rozwojowe",Modul_badawczo_rozwojowy=tak),ROUND(X739*X192,0),0)</f>
        <v>0</v>
      </c>
      <c r="Y1222" s="59">
        <f t="shared" si="1401"/>
        <v>0</v>
      </c>
      <c r="Z1222" s="59">
        <f t="shared" si="1401"/>
        <v>0</v>
      </c>
      <c r="AA1222" s="59">
        <f t="shared" si="1401"/>
        <v>0</v>
      </c>
      <c r="AB1222" s="59">
        <f t="shared" ref="AB1222:AE1222" si="1402">IF(AND($C1222="tak",$D1222="prace rozwojowe",Modul_badawczo_rozwojowy=tak),ROUND(AB739*AB192,0),0)</f>
        <v>0</v>
      </c>
      <c r="AC1222" s="59">
        <f t="shared" si="1402"/>
        <v>0</v>
      </c>
      <c r="AD1222" s="59">
        <f t="shared" si="1402"/>
        <v>0</v>
      </c>
      <c r="AE1222" s="59">
        <f t="shared" si="1402"/>
        <v>0</v>
      </c>
    </row>
    <row r="1223" spans="2:31" hidden="1">
      <c r="B1223" s="58" t="str">
        <f t="shared" si="1374"/>
        <v/>
      </c>
      <c r="C1223" s="58" t="str">
        <f t="shared" si="1374"/>
        <v/>
      </c>
      <c r="D1223" s="58" t="str">
        <f t="shared" si="1374"/>
        <v/>
      </c>
      <c r="E1223" s="58"/>
      <c r="F1223" s="58"/>
      <c r="G1223" s="58"/>
      <c r="H1223" s="58"/>
      <c r="I1223" s="58"/>
      <c r="J1223" s="59">
        <f t="shared" ref="J1223:V1223" si="1403">IF(AND($C1223="tak",$D1223="prace rozwojowe",Modul_badawczo_rozwojowy=tak),ROUND(J740*J193,0),0)</f>
        <v>0</v>
      </c>
      <c r="K1223" s="59">
        <f t="shared" si="1403"/>
        <v>0</v>
      </c>
      <c r="L1223" s="59">
        <f t="shared" si="1403"/>
        <v>0</v>
      </c>
      <c r="M1223" s="59">
        <f t="shared" si="1403"/>
        <v>0</v>
      </c>
      <c r="N1223" s="59">
        <f t="shared" si="1403"/>
        <v>0</v>
      </c>
      <c r="O1223" s="59">
        <f t="shared" si="1403"/>
        <v>0</v>
      </c>
      <c r="P1223" s="59">
        <f t="shared" si="1403"/>
        <v>0</v>
      </c>
      <c r="Q1223" s="59">
        <f t="shared" si="1403"/>
        <v>0</v>
      </c>
      <c r="R1223" s="59">
        <f t="shared" si="1403"/>
        <v>0</v>
      </c>
      <c r="S1223" s="59">
        <f t="shared" si="1403"/>
        <v>0</v>
      </c>
      <c r="T1223" s="59">
        <f t="shared" si="1403"/>
        <v>0</v>
      </c>
      <c r="U1223" s="59">
        <f t="shared" si="1403"/>
        <v>0</v>
      </c>
      <c r="V1223" s="59">
        <f t="shared" si="1403"/>
        <v>0</v>
      </c>
      <c r="W1223" s="59">
        <f t="shared" si="1376"/>
        <v>0</v>
      </c>
      <c r="X1223" s="59">
        <f t="shared" ref="X1223:AA1223" si="1404">IF(AND($C1223="tak",$D1223="prace rozwojowe",Modul_badawczo_rozwojowy=tak),ROUND(X740*X193,0),0)</f>
        <v>0</v>
      </c>
      <c r="Y1223" s="59">
        <f t="shared" si="1404"/>
        <v>0</v>
      </c>
      <c r="Z1223" s="59">
        <f t="shared" si="1404"/>
        <v>0</v>
      </c>
      <c r="AA1223" s="59">
        <f t="shared" si="1404"/>
        <v>0</v>
      </c>
      <c r="AB1223" s="59">
        <f t="shared" ref="AB1223:AE1223" si="1405">IF(AND($C1223="tak",$D1223="prace rozwojowe",Modul_badawczo_rozwojowy=tak),ROUND(AB740*AB193,0),0)</f>
        <v>0</v>
      </c>
      <c r="AC1223" s="59">
        <f t="shared" si="1405"/>
        <v>0</v>
      </c>
      <c r="AD1223" s="59">
        <f t="shared" si="1405"/>
        <v>0</v>
      </c>
      <c r="AE1223" s="59">
        <f t="shared" si="1405"/>
        <v>0</v>
      </c>
    </row>
    <row r="1224" spans="2:31" hidden="1">
      <c r="B1224" s="58" t="str">
        <f t="shared" si="1374"/>
        <v/>
      </c>
      <c r="C1224" s="58" t="str">
        <f t="shared" si="1374"/>
        <v/>
      </c>
      <c r="D1224" s="58" t="str">
        <f t="shared" si="1374"/>
        <v/>
      </c>
      <c r="E1224" s="58"/>
      <c r="F1224" s="58"/>
      <c r="G1224" s="58"/>
      <c r="H1224" s="58"/>
      <c r="I1224" s="58"/>
      <c r="J1224" s="59">
        <f t="shared" ref="J1224:V1224" si="1406">IF(AND($C1224="tak",$D1224="prace rozwojowe",Modul_badawczo_rozwojowy=tak),ROUND(J741*J194,0),0)</f>
        <v>0</v>
      </c>
      <c r="K1224" s="59">
        <f t="shared" si="1406"/>
        <v>0</v>
      </c>
      <c r="L1224" s="59">
        <f t="shared" si="1406"/>
        <v>0</v>
      </c>
      <c r="M1224" s="59">
        <f t="shared" si="1406"/>
        <v>0</v>
      </c>
      <c r="N1224" s="59">
        <f t="shared" si="1406"/>
        <v>0</v>
      </c>
      <c r="O1224" s="59">
        <f t="shared" si="1406"/>
        <v>0</v>
      </c>
      <c r="P1224" s="59">
        <f t="shared" si="1406"/>
        <v>0</v>
      </c>
      <c r="Q1224" s="59">
        <f t="shared" si="1406"/>
        <v>0</v>
      </c>
      <c r="R1224" s="59">
        <f t="shared" si="1406"/>
        <v>0</v>
      </c>
      <c r="S1224" s="59">
        <f t="shared" si="1406"/>
        <v>0</v>
      </c>
      <c r="T1224" s="59">
        <f t="shared" si="1406"/>
        <v>0</v>
      </c>
      <c r="U1224" s="59">
        <f t="shared" si="1406"/>
        <v>0</v>
      </c>
      <c r="V1224" s="59">
        <f t="shared" si="1406"/>
        <v>0</v>
      </c>
      <c r="W1224" s="59">
        <f t="shared" si="1376"/>
        <v>0</v>
      </c>
      <c r="X1224" s="59">
        <f t="shared" ref="X1224:AA1224" si="1407">IF(AND($C1224="tak",$D1224="prace rozwojowe",Modul_badawczo_rozwojowy=tak),ROUND(X741*X194,0),0)</f>
        <v>0</v>
      </c>
      <c r="Y1224" s="59">
        <f t="shared" si="1407"/>
        <v>0</v>
      </c>
      <c r="Z1224" s="59">
        <f t="shared" si="1407"/>
        <v>0</v>
      </c>
      <c r="AA1224" s="59">
        <f t="shared" si="1407"/>
        <v>0</v>
      </c>
      <c r="AB1224" s="59">
        <f t="shared" ref="AB1224:AE1224" si="1408">IF(AND($C1224="tak",$D1224="prace rozwojowe",Modul_badawczo_rozwojowy=tak),ROUND(AB741*AB194,0),0)</f>
        <v>0</v>
      </c>
      <c r="AC1224" s="59">
        <f t="shared" si="1408"/>
        <v>0</v>
      </c>
      <c r="AD1224" s="59">
        <f t="shared" si="1408"/>
        <v>0</v>
      </c>
      <c r="AE1224" s="59">
        <f t="shared" si="1408"/>
        <v>0</v>
      </c>
    </row>
    <row r="1225" spans="2:31" hidden="1">
      <c r="B1225" s="58" t="str">
        <f t="shared" si="1374"/>
        <v/>
      </c>
      <c r="C1225" s="58" t="str">
        <f t="shared" si="1374"/>
        <v/>
      </c>
      <c r="D1225" s="58" t="str">
        <f t="shared" si="1374"/>
        <v/>
      </c>
      <c r="E1225" s="58"/>
      <c r="F1225" s="58"/>
      <c r="G1225" s="58"/>
      <c r="H1225" s="58"/>
      <c r="I1225" s="58"/>
      <c r="J1225" s="59">
        <f t="shared" ref="J1225:V1225" si="1409">IF(AND($C1225="tak",$D1225="prace rozwojowe",Modul_badawczo_rozwojowy=tak),ROUND(J742*J195,0),0)</f>
        <v>0</v>
      </c>
      <c r="K1225" s="59">
        <f t="shared" si="1409"/>
        <v>0</v>
      </c>
      <c r="L1225" s="59">
        <f t="shared" si="1409"/>
        <v>0</v>
      </c>
      <c r="M1225" s="59">
        <f t="shared" si="1409"/>
        <v>0</v>
      </c>
      <c r="N1225" s="59">
        <f t="shared" si="1409"/>
        <v>0</v>
      </c>
      <c r="O1225" s="59">
        <f t="shared" si="1409"/>
        <v>0</v>
      </c>
      <c r="P1225" s="59">
        <f t="shared" si="1409"/>
        <v>0</v>
      </c>
      <c r="Q1225" s="59">
        <f t="shared" si="1409"/>
        <v>0</v>
      </c>
      <c r="R1225" s="59">
        <f t="shared" si="1409"/>
        <v>0</v>
      </c>
      <c r="S1225" s="59">
        <f t="shared" si="1409"/>
        <v>0</v>
      </c>
      <c r="T1225" s="59">
        <f t="shared" si="1409"/>
        <v>0</v>
      </c>
      <c r="U1225" s="59">
        <f t="shared" si="1409"/>
        <v>0</v>
      </c>
      <c r="V1225" s="59">
        <f t="shared" si="1409"/>
        <v>0</v>
      </c>
      <c r="W1225" s="59">
        <f t="shared" si="1376"/>
        <v>0</v>
      </c>
      <c r="X1225" s="59">
        <f t="shared" ref="X1225:AA1225" si="1410">IF(AND($C1225="tak",$D1225="prace rozwojowe",Modul_badawczo_rozwojowy=tak),ROUND(X742*X195,0),0)</f>
        <v>0</v>
      </c>
      <c r="Y1225" s="59">
        <f t="shared" si="1410"/>
        <v>0</v>
      </c>
      <c r="Z1225" s="59">
        <f t="shared" si="1410"/>
        <v>0</v>
      </c>
      <c r="AA1225" s="59">
        <f t="shared" si="1410"/>
        <v>0</v>
      </c>
      <c r="AB1225" s="59">
        <f t="shared" ref="AB1225:AE1225" si="1411">IF(AND($C1225="tak",$D1225="prace rozwojowe",Modul_badawczo_rozwojowy=tak),ROUND(AB742*AB195,0),0)</f>
        <v>0</v>
      </c>
      <c r="AC1225" s="59">
        <f t="shared" si="1411"/>
        <v>0</v>
      </c>
      <c r="AD1225" s="59">
        <f t="shared" si="1411"/>
        <v>0</v>
      </c>
      <c r="AE1225" s="59">
        <f t="shared" si="1411"/>
        <v>0</v>
      </c>
    </row>
    <row r="1226" spans="2:31" hidden="1">
      <c r="B1226" s="58" t="str">
        <f t="shared" si="1374"/>
        <v/>
      </c>
      <c r="C1226" s="58" t="str">
        <f t="shared" si="1374"/>
        <v/>
      </c>
      <c r="D1226" s="58" t="str">
        <f t="shared" si="1374"/>
        <v/>
      </c>
      <c r="E1226" s="58"/>
      <c r="F1226" s="58"/>
      <c r="G1226" s="58"/>
      <c r="H1226" s="58"/>
      <c r="I1226" s="58"/>
      <c r="J1226" s="59">
        <f t="shared" ref="J1226:V1226" si="1412">IF(AND($C1226="tak",$D1226="prace rozwojowe",Modul_badawczo_rozwojowy=tak),ROUND(J743*J196,0),0)</f>
        <v>0</v>
      </c>
      <c r="K1226" s="59">
        <f t="shared" si="1412"/>
        <v>0</v>
      </c>
      <c r="L1226" s="59">
        <f t="shared" si="1412"/>
        <v>0</v>
      </c>
      <c r="M1226" s="59">
        <f t="shared" si="1412"/>
        <v>0</v>
      </c>
      <c r="N1226" s="59">
        <f t="shared" si="1412"/>
        <v>0</v>
      </c>
      <c r="O1226" s="59">
        <f t="shared" si="1412"/>
        <v>0</v>
      </c>
      <c r="P1226" s="59">
        <f t="shared" si="1412"/>
        <v>0</v>
      </c>
      <c r="Q1226" s="59">
        <f t="shared" si="1412"/>
        <v>0</v>
      </c>
      <c r="R1226" s="59">
        <f t="shared" si="1412"/>
        <v>0</v>
      </c>
      <c r="S1226" s="59">
        <f t="shared" si="1412"/>
        <v>0</v>
      </c>
      <c r="T1226" s="59">
        <f t="shared" si="1412"/>
        <v>0</v>
      </c>
      <c r="U1226" s="59">
        <f t="shared" si="1412"/>
        <v>0</v>
      </c>
      <c r="V1226" s="59">
        <f t="shared" si="1412"/>
        <v>0</v>
      </c>
      <c r="W1226" s="59">
        <f t="shared" si="1376"/>
        <v>0</v>
      </c>
      <c r="X1226" s="59">
        <f t="shared" ref="X1226:AA1226" si="1413">IF(AND($C1226="tak",$D1226="prace rozwojowe",Modul_badawczo_rozwojowy=tak),ROUND(X743*X196,0),0)</f>
        <v>0</v>
      </c>
      <c r="Y1226" s="59">
        <f t="shared" si="1413"/>
        <v>0</v>
      </c>
      <c r="Z1226" s="59">
        <f t="shared" si="1413"/>
        <v>0</v>
      </c>
      <c r="AA1226" s="59">
        <f t="shared" si="1413"/>
        <v>0</v>
      </c>
      <c r="AB1226" s="59">
        <f t="shared" ref="AB1226:AE1226" si="1414">IF(AND($C1226="tak",$D1226="prace rozwojowe",Modul_badawczo_rozwojowy=tak),ROUND(AB743*AB196,0),0)</f>
        <v>0</v>
      </c>
      <c r="AC1226" s="59">
        <f t="shared" si="1414"/>
        <v>0</v>
      </c>
      <c r="AD1226" s="59">
        <f t="shared" si="1414"/>
        <v>0</v>
      </c>
      <c r="AE1226" s="59">
        <f t="shared" si="1414"/>
        <v>0</v>
      </c>
    </row>
    <row r="1227" spans="2:31" hidden="1">
      <c r="B1227" s="58" t="str">
        <f t="shared" si="1374"/>
        <v/>
      </c>
      <c r="C1227" s="58" t="str">
        <f t="shared" si="1374"/>
        <v/>
      </c>
      <c r="D1227" s="58" t="str">
        <f t="shared" si="1374"/>
        <v/>
      </c>
      <c r="E1227" s="58"/>
      <c r="F1227" s="58"/>
      <c r="G1227" s="58"/>
      <c r="H1227" s="58"/>
      <c r="I1227" s="58"/>
      <c r="J1227" s="59">
        <f t="shared" ref="J1227:V1227" si="1415">IF(AND($C1227="tak",$D1227="prace rozwojowe",Modul_badawczo_rozwojowy=tak),ROUND(J744*J197,0),0)</f>
        <v>0</v>
      </c>
      <c r="K1227" s="59">
        <f t="shared" si="1415"/>
        <v>0</v>
      </c>
      <c r="L1227" s="59">
        <f t="shared" si="1415"/>
        <v>0</v>
      </c>
      <c r="M1227" s="59">
        <f t="shared" si="1415"/>
        <v>0</v>
      </c>
      <c r="N1227" s="59">
        <f t="shared" si="1415"/>
        <v>0</v>
      </c>
      <c r="O1227" s="59">
        <f t="shared" si="1415"/>
        <v>0</v>
      </c>
      <c r="P1227" s="59">
        <f t="shared" si="1415"/>
        <v>0</v>
      </c>
      <c r="Q1227" s="59">
        <f t="shared" si="1415"/>
        <v>0</v>
      </c>
      <c r="R1227" s="59">
        <f t="shared" si="1415"/>
        <v>0</v>
      </c>
      <c r="S1227" s="59">
        <f t="shared" si="1415"/>
        <v>0</v>
      </c>
      <c r="T1227" s="59">
        <f t="shared" si="1415"/>
        <v>0</v>
      </c>
      <c r="U1227" s="59">
        <f t="shared" si="1415"/>
        <v>0</v>
      </c>
      <c r="V1227" s="59">
        <f t="shared" si="1415"/>
        <v>0</v>
      </c>
      <c r="W1227" s="59">
        <f t="shared" si="1376"/>
        <v>0</v>
      </c>
      <c r="X1227" s="59">
        <f t="shared" ref="X1227:AA1227" si="1416">IF(AND($C1227="tak",$D1227="prace rozwojowe",Modul_badawczo_rozwojowy=tak),ROUND(X744*X197,0),0)</f>
        <v>0</v>
      </c>
      <c r="Y1227" s="59">
        <f t="shared" si="1416"/>
        <v>0</v>
      </c>
      <c r="Z1227" s="59">
        <f t="shared" si="1416"/>
        <v>0</v>
      </c>
      <c r="AA1227" s="59">
        <f t="shared" si="1416"/>
        <v>0</v>
      </c>
      <c r="AB1227" s="59">
        <f t="shared" ref="AB1227:AE1227" si="1417">IF(AND($C1227="tak",$D1227="prace rozwojowe",Modul_badawczo_rozwojowy=tak),ROUND(AB744*AB197,0),0)</f>
        <v>0</v>
      </c>
      <c r="AC1227" s="59">
        <f t="shared" si="1417"/>
        <v>0</v>
      </c>
      <c r="AD1227" s="59">
        <f t="shared" si="1417"/>
        <v>0</v>
      </c>
      <c r="AE1227" s="59">
        <f t="shared" si="1417"/>
        <v>0</v>
      </c>
    </row>
    <row r="1228" spans="2:31" hidden="1">
      <c r="B1228" s="58" t="str">
        <f t="shared" si="1374"/>
        <v/>
      </c>
      <c r="C1228" s="58" t="str">
        <f t="shared" si="1374"/>
        <v/>
      </c>
      <c r="D1228" s="58" t="str">
        <f t="shared" si="1374"/>
        <v/>
      </c>
      <c r="E1228" s="58"/>
      <c r="F1228" s="58"/>
      <c r="G1228" s="58"/>
      <c r="H1228" s="58"/>
      <c r="I1228" s="58"/>
      <c r="J1228" s="59">
        <f t="shared" ref="J1228:V1228" si="1418">IF(AND($C1228="tak",$D1228="prace rozwojowe",Modul_badawczo_rozwojowy=tak),ROUND(J745*J198,0),0)</f>
        <v>0</v>
      </c>
      <c r="K1228" s="59">
        <f t="shared" si="1418"/>
        <v>0</v>
      </c>
      <c r="L1228" s="59">
        <f t="shared" si="1418"/>
        <v>0</v>
      </c>
      <c r="M1228" s="59">
        <f t="shared" si="1418"/>
        <v>0</v>
      </c>
      <c r="N1228" s="59">
        <f t="shared" si="1418"/>
        <v>0</v>
      </c>
      <c r="O1228" s="59">
        <f t="shared" si="1418"/>
        <v>0</v>
      </c>
      <c r="P1228" s="59">
        <f t="shared" si="1418"/>
        <v>0</v>
      </c>
      <c r="Q1228" s="59">
        <f t="shared" si="1418"/>
        <v>0</v>
      </c>
      <c r="R1228" s="59">
        <f t="shared" si="1418"/>
        <v>0</v>
      </c>
      <c r="S1228" s="59">
        <f t="shared" si="1418"/>
        <v>0</v>
      </c>
      <c r="T1228" s="59">
        <f t="shared" si="1418"/>
        <v>0</v>
      </c>
      <c r="U1228" s="59">
        <f t="shared" si="1418"/>
        <v>0</v>
      </c>
      <c r="V1228" s="59">
        <f t="shared" si="1418"/>
        <v>0</v>
      </c>
      <c r="W1228" s="59">
        <f t="shared" si="1376"/>
        <v>0</v>
      </c>
      <c r="X1228" s="59">
        <f t="shared" ref="X1228:AA1228" si="1419">IF(AND($C1228="tak",$D1228="prace rozwojowe",Modul_badawczo_rozwojowy=tak),ROUND(X745*X198,0),0)</f>
        <v>0</v>
      </c>
      <c r="Y1228" s="59">
        <f t="shared" si="1419"/>
        <v>0</v>
      </c>
      <c r="Z1228" s="59">
        <f t="shared" si="1419"/>
        <v>0</v>
      </c>
      <c r="AA1228" s="59">
        <f t="shared" si="1419"/>
        <v>0</v>
      </c>
      <c r="AB1228" s="59">
        <f t="shared" ref="AB1228:AE1228" si="1420">IF(AND($C1228="tak",$D1228="prace rozwojowe",Modul_badawczo_rozwojowy=tak),ROUND(AB745*AB198,0),0)</f>
        <v>0</v>
      </c>
      <c r="AC1228" s="59">
        <f t="shared" si="1420"/>
        <v>0</v>
      </c>
      <c r="AD1228" s="59">
        <f t="shared" si="1420"/>
        <v>0</v>
      </c>
      <c r="AE1228" s="59">
        <f t="shared" si="1420"/>
        <v>0</v>
      </c>
    </row>
    <row r="1229" spans="2:31" hidden="1">
      <c r="B1229" s="58" t="str">
        <f t="shared" si="1374"/>
        <v/>
      </c>
      <c r="C1229" s="58" t="str">
        <f t="shared" si="1374"/>
        <v/>
      </c>
      <c r="D1229" s="58" t="str">
        <f t="shared" si="1374"/>
        <v/>
      </c>
      <c r="E1229" s="58"/>
      <c r="F1229" s="58"/>
      <c r="G1229" s="58"/>
      <c r="H1229" s="58"/>
      <c r="I1229" s="58"/>
      <c r="J1229" s="59">
        <f t="shared" ref="J1229:V1229" si="1421">IF(AND($C1229="tak",$D1229="prace rozwojowe",Modul_badawczo_rozwojowy=tak),ROUND(J746*J199,0),0)</f>
        <v>0</v>
      </c>
      <c r="K1229" s="59">
        <f t="shared" si="1421"/>
        <v>0</v>
      </c>
      <c r="L1229" s="59">
        <f t="shared" si="1421"/>
        <v>0</v>
      </c>
      <c r="M1229" s="59">
        <f t="shared" si="1421"/>
        <v>0</v>
      </c>
      <c r="N1229" s="59">
        <f t="shared" si="1421"/>
        <v>0</v>
      </c>
      <c r="O1229" s="59">
        <f t="shared" si="1421"/>
        <v>0</v>
      </c>
      <c r="P1229" s="59">
        <f t="shared" si="1421"/>
        <v>0</v>
      </c>
      <c r="Q1229" s="59">
        <f t="shared" si="1421"/>
        <v>0</v>
      </c>
      <c r="R1229" s="59">
        <f t="shared" si="1421"/>
        <v>0</v>
      </c>
      <c r="S1229" s="59">
        <f t="shared" si="1421"/>
        <v>0</v>
      </c>
      <c r="T1229" s="59">
        <f t="shared" si="1421"/>
        <v>0</v>
      </c>
      <c r="U1229" s="59">
        <f t="shared" si="1421"/>
        <v>0</v>
      </c>
      <c r="V1229" s="59">
        <f t="shared" si="1421"/>
        <v>0</v>
      </c>
      <c r="W1229" s="59">
        <f t="shared" si="1376"/>
        <v>0</v>
      </c>
      <c r="X1229" s="59">
        <f t="shared" ref="X1229:AA1229" si="1422">IF(AND($C1229="tak",$D1229="prace rozwojowe",Modul_badawczo_rozwojowy=tak),ROUND(X746*X199,0),0)</f>
        <v>0</v>
      </c>
      <c r="Y1229" s="59">
        <f t="shared" si="1422"/>
        <v>0</v>
      </c>
      <c r="Z1229" s="59">
        <f t="shared" si="1422"/>
        <v>0</v>
      </c>
      <c r="AA1229" s="59">
        <f t="shared" si="1422"/>
        <v>0</v>
      </c>
      <c r="AB1229" s="59">
        <f t="shared" ref="AB1229:AE1229" si="1423">IF(AND($C1229="tak",$D1229="prace rozwojowe",Modul_badawczo_rozwojowy=tak),ROUND(AB746*AB199,0),0)</f>
        <v>0</v>
      </c>
      <c r="AC1229" s="59">
        <f t="shared" si="1423"/>
        <v>0</v>
      </c>
      <c r="AD1229" s="59">
        <f t="shared" si="1423"/>
        <v>0</v>
      </c>
      <c r="AE1229" s="59">
        <f t="shared" si="1423"/>
        <v>0</v>
      </c>
    </row>
    <row r="1230" spans="2:31" hidden="1">
      <c r="B1230" s="58" t="str">
        <f t="shared" si="1374"/>
        <v/>
      </c>
      <c r="C1230" s="58" t="str">
        <f t="shared" si="1374"/>
        <v/>
      </c>
      <c r="D1230" s="58" t="str">
        <f t="shared" si="1374"/>
        <v/>
      </c>
      <c r="E1230" s="58"/>
      <c r="F1230" s="58"/>
      <c r="G1230" s="58"/>
      <c r="H1230" s="58"/>
      <c r="I1230" s="58"/>
      <c r="J1230" s="59">
        <f t="shared" ref="J1230:V1230" si="1424">IF(AND($C1230="tak",$D1230="prace rozwojowe",Modul_badawczo_rozwojowy=tak),ROUND(J747*J200,0),0)</f>
        <v>0</v>
      </c>
      <c r="K1230" s="59">
        <f t="shared" si="1424"/>
        <v>0</v>
      </c>
      <c r="L1230" s="59">
        <f t="shared" si="1424"/>
        <v>0</v>
      </c>
      <c r="M1230" s="59">
        <f t="shared" si="1424"/>
        <v>0</v>
      </c>
      <c r="N1230" s="59">
        <f t="shared" si="1424"/>
        <v>0</v>
      </c>
      <c r="O1230" s="59">
        <f t="shared" si="1424"/>
        <v>0</v>
      </c>
      <c r="P1230" s="59">
        <f t="shared" si="1424"/>
        <v>0</v>
      </c>
      <c r="Q1230" s="59">
        <f t="shared" si="1424"/>
        <v>0</v>
      </c>
      <c r="R1230" s="59">
        <f t="shared" si="1424"/>
        <v>0</v>
      </c>
      <c r="S1230" s="59">
        <f t="shared" si="1424"/>
        <v>0</v>
      </c>
      <c r="T1230" s="59">
        <f t="shared" si="1424"/>
        <v>0</v>
      </c>
      <c r="U1230" s="59">
        <f t="shared" si="1424"/>
        <v>0</v>
      </c>
      <c r="V1230" s="59">
        <f t="shared" si="1424"/>
        <v>0</v>
      </c>
      <c r="W1230" s="59">
        <f t="shared" si="1376"/>
        <v>0</v>
      </c>
      <c r="X1230" s="59">
        <f t="shared" ref="X1230:AA1230" si="1425">IF(AND($C1230="tak",$D1230="prace rozwojowe",Modul_badawczo_rozwojowy=tak),ROUND(X747*X200,0),0)</f>
        <v>0</v>
      </c>
      <c r="Y1230" s="59">
        <f t="shared" si="1425"/>
        <v>0</v>
      </c>
      <c r="Z1230" s="59">
        <f t="shared" si="1425"/>
        <v>0</v>
      </c>
      <c r="AA1230" s="59">
        <f t="shared" si="1425"/>
        <v>0</v>
      </c>
      <c r="AB1230" s="59">
        <f t="shared" ref="AB1230:AE1230" si="1426">IF(AND($C1230="tak",$D1230="prace rozwojowe",Modul_badawczo_rozwojowy=tak),ROUND(AB747*AB200,0),0)</f>
        <v>0</v>
      </c>
      <c r="AC1230" s="59">
        <f t="shared" si="1426"/>
        <v>0</v>
      </c>
      <c r="AD1230" s="59">
        <f t="shared" si="1426"/>
        <v>0</v>
      </c>
      <c r="AE1230" s="59">
        <f t="shared" si="1426"/>
        <v>0</v>
      </c>
    </row>
    <row r="1231" spans="2:31" hidden="1">
      <c r="B1231" s="58" t="str">
        <f t="shared" si="1374"/>
        <v/>
      </c>
      <c r="C1231" s="58" t="str">
        <f t="shared" si="1374"/>
        <v/>
      </c>
      <c r="D1231" s="58" t="str">
        <f t="shared" si="1374"/>
        <v/>
      </c>
      <c r="E1231" s="58"/>
      <c r="F1231" s="58"/>
      <c r="G1231" s="58"/>
      <c r="H1231" s="58"/>
      <c r="I1231" s="58"/>
      <c r="J1231" s="59">
        <f t="shared" ref="J1231:V1231" si="1427">IF(AND($C1231="tak",$D1231="prace rozwojowe",Modul_badawczo_rozwojowy=tak),ROUND(J748*J201,0),0)</f>
        <v>0</v>
      </c>
      <c r="K1231" s="59">
        <f t="shared" si="1427"/>
        <v>0</v>
      </c>
      <c r="L1231" s="59">
        <f t="shared" si="1427"/>
        <v>0</v>
      </c>
      <c r="M1231" s="59">
        <f t="shared" si="1427"/>
        <v>0</v>
      </c>
      <c r="N1231" s="59">
        <f t="shared" si="1427"/>
        <v>0</v>
      </c>
      <c r="O1231" s="59">
        <f t="shared" si="1427"/>
        <v>0</v>
      </c>
      <c r="P1231" s="59">
        <f t="shared" si="1427"/>
        <v>0</v>
      </c>
      <c r="Q1231" s="59">
        <f t="shared" si="1427"/>
        <v>0</v>
      </c>
      <c r="R1231" s="59">
        <f t="shared" si="1427"/>
        <v>0</v>
      </c>
      <c r="S1231" s="59">
        <f t="shared" si="1427"/>
        <v>0</v>
      </c>
      <c r="T1231" s="59">
        <f t="shared" si="1427"/>
        <v>0</v>
      </c>
      <c r="U1231" s="59">
        <f t="shared" si="1427"/>
        <v>0</v>
      </c>
      <c r="V1231" s="59">
        <f t="shared" si="1427"/>
        <v>0</v>
      </c>
      <c r="W1231" s="59">
        <f t="shared" si="1376"/>
        <v>0</v>
      </c>
      <c r="X1231" s="59">
        <f t="shared" ref="X1231:AA1231" si="1428">IF(AND($C1231="tak",$D1231="prace rozwojowe",Modul_badawczo_rozwojowy=tak),ROUND(X748*X201,0),0)</f>
        <v>0</v>
      </c>
      <c r="Y1231" s="59">
        <f t="shared" si="1428"/>
        <v>0</v>
      </c>
      <c r="Z1231" s="59">
        <f t="shared" si="1428"/>
        <v>0</v>
      </c>
      <c r="AA1231" s="59">
        <f t="shared" si="1428"/>
        <v>0</v>
      </c>
      <c r="AB1231" s="59">
        <f t="shared" ref="AB1231:AE1231" si="1429">IF(AND($C1231="tak",$D1231="prace rozwojowe",Modul_badawczo_rozwojowy=tak),ROUND(AB748*AB201,0),0)</f>
        <v>0</v>
      </c>
      <c r="AC1231" s="59">
        <f t="shared" si="1429"/>
        <v>0</v>
      </c>
      <c r="AD1231" s="59">
        <f t="shared" si="1429"/>
        <v>0</v>
      </c>
      <c r="AE1231" s="59">
        <f t="shared" si="1429"/>
        <v>0</v>
      </c>
    </row>
    <row r="1232" spans="2:31" hidden="1">
      <c r="B1232" s="58" t="str">
        <f t="shared" si="1374"/>
        <v/>
      </c>
      <c r="C1232" s="58" t="str">
        <f t="shared" si="1374"/>
        <v/>
      </c>
      <c r="D1232" s="58" t="str">
        <f t="shared" si="1374"/>
        <v/>
      </c>
      <c r="E1232" s="58"/>
      <c r="F1232" s="58"/>
      <c r="G1232" s="58"/>
      <c r="H1232" s="58"/>
      <c r="I1232" s="58"/>
      <c r="J1232" s="59">
        <f t="shared" ref="J1232:V1232" si="1430">IF(AND($C1232="tak",$D1232="prace rozwojowe",Modul_badawczo_rozwojowy=tak),ROUND(J749*J202,0),0)</f>
        <v>0</v>
      </c>
      <c r="K1232" s="59">
        <f t="shared" si="1430"/>
        <v>0</v>
      </c>
      <c r="L1232" s="59">
        <f t="shared" si="1430"/>
        <v>0</v>
      </c>
      <c r="M1232" s="59">
        <f t="shared" si="1430"/>
        <v>0</v>
      </c>
      <c r="N1232" s="59">
        <f t="shared" si="1430"/>
        <v>0</v>
      </c>
      <c r="O1232" s="59">
        <f t="shared" si="1430"/>
        <v>0</v>
      </c>
      <c r="P1232" s="59">
        <f t="shared" si="1430"/>
        <v>0</v>
      </c>
      <c r="Q1232" s="59">
        <f t="shared" si="1430"/>
        <v>0</v>
      </c>
      <c r="R1232" s="59">
        <f t="shared" si="1430"/>
        <v>0</v>
      </c>
      <c r="S1232" s="59">
        <f t="shared" si="1430"/>
        <v>0</v>
      </c>
      <c r="T1232" s="59">
        <f t="shared" si="1430"/>
        <v>0</v>
      </c>
      <c r="U1232" s="59">
        <f t="shared" si="1430"/>
        <v>0</v>
      </c>
      <c r="V1232" s="59">
        <f t="shared" si="1430"/>
        <v>0</v>
      </c>
      <c r="W1232" s="59">
        <f t="shared" si="1376"/>
        <v>0</v>
      </c>
      <c r="X1232" s="59">
        <f t="shared" ref="X1232:AA1232" si="1431">IF(AND($C1232="tak",$D1232="prace rozwojowe",Modul_badawczo_rozwojowy=tak),ROUND(X749*X202,0),0)</f>
        <v>0</v>
      </c>
      <c r="Y1232" s="59">
        <f t="shared" si="1431"/>
        <v>0</v>
      </c>
      <c r="Z1232" s="59">
        <f t="shared" si="1431"/>
        <v>0</v>
      </c>
      <c r="AA1232" s="59">
        <f t="shared" si="1431"/>
        <v>0</v>
      </c>
      <c r="AB1232" s="59">
        <f t="shared" ref="AB1232:AE1232" si="1432">IF(AND($C1232="tak",$D1232="prace rozwojowe",Modul_badawczo_rozwojowy=tak),ROUND(AB749*AB202,0),0)</f>
        <v>0</v>
      </c>
      <c r="AC1232" s="59">
        <f t="shared" si="1432"/>
        <v>0</v>
      </c>
      <c r="AD1232" s="59">
        <f t="shared" si="1432"/>
        <v>0</v>
      </c>
      <c r="AE1232" s="59">
        <f t="shared" si="1432"/>
        <v>0</v>
      </c>
    </row>
    <row r="1233" spans="2:31" hidden="1">
      <c r="B1233" s="58" t="str">
        <f t="shared" si="1374"/>
        <v/>
      </c>
      <c r="C1233" s="58" t="str">
        <f t="shared" si="1374"/>
        <v/>
      </c>
      <c r="D1233" s="58" t="str">
        <f t="shared" si="1374"/>
        <v/>
      </c>
      <c r="E1233" s="58"/>
      <c r="F1233" s="58"/>
      <c r="G1233" s="58"/>
      <c r="H1233" s="58"/>
      <c r="I1233" s="58"/>
      <c r="J1233" s="59">
        <f t="shared" ref="J1233:V1233" si="1433">IF(AND($C1233="tak",$D1233="prace rozwojowe",Modul_badawczo_rozwojowy=tak),ROUND(J750*J203,0),0)</f>
        <v>0</v>
      </c>
      <c r="K1233" s="59">
        <f t="shared" si="1433"/>
        <v>0</v>
      </c>
      <c r="L1233" s="59">
        <f t="shared" si="1433"/>
        <v>0</v>
      </c>
      <c r="M1233" s="59">
        <f t="shared" si="1433"/>
        <v>0</v>
      </c>
      <c r="N1233" s="59">
        <f t="shared" si="1433"/>
        <v>0</v>
      </c>
      <c r="O1233" s="59">
        <f t="shared" si="1433"/>
        <v>0</v>
      </c>
      <c r="P1233" s="59">
        <f t="shared" si="1433"/>
        <v>0</v>
      </c>
      <c r="Q1233" s="59">
        <f t="shared" si="1433"/>
        <v>0</v>
      </c>
      <c r="R1233" s="59">
        <f t="shared" si="1433"/>
        <v>0</v>
      </c>
      <c r="S1233" s="59">
        <f t="shared" si="1433"/>
        <v>0</v>
      </c>
      <c r="T1233" s="59">
        <f t="shared" si="1433"/>
        <v>0</v>
      </c>
      <c r="U1233" s="59">
        <f t="shared" si="1433"/>
        <v>0</v>
      </c>
      <c r="V1233" s="59">
        <f t="shared" si="1433"/>
        <v>0</v>
      </c>
      <c r="W1233" s="59">
        <f t="shared" si="1376"/>
        <v>0</v>
      </c>
      <c r="X1233" s="59">
        <f t="shared" ref="X1233:AA1233" si="1434">IF(AND($C1233="tak",$D1233="prace rozwojowe",Modul_badawczo_rozwojowy=tak),ROUND(X750*X203,0),0)</f>
        <v>0</v>
      </c>
      <c r="Y1233" s="59">
        <f t="shared" si="1434"/>
        <v>0</v>
      </c>
      <c r="Z1233" s="59">
        <f t="shared" si="1434"/>
        <v>0</v>
      </c>
      <c r="AA1233" s="59">
        <f t="shared" si="1434"/>
        <v>0</v>
      </c>
      <c r="AB1233" s="59">
        <f t="shared" ref="AB1233:AE1233" si="1435">IF(AND($C1233="tak",$D1233="prace rozwojowe",Modul_badawczo_rozwojowy=tak),ROUND(AB750*AB203,0),0)</f>
        <v>0</v>
      </c>
      <c r="AC1233" s="59">
        <f t="shared" si="1435"/>
        <v>0</v>
      </c>
      <c r="AD1233" s="59">
        <f t="shared" si="1435"/>
        <v>0</v>
      </c>
      <c r="AE1233" s="59">
        <f t="shared" si="1435"/>
        <v>0</v>
      </c>
    </row>
    <row r="1234" spans="2:31" hidden="1">
      <c r="B1234" s="20" t="s">
        <v>324</v>
      </c>
      <c r="C1234" s="79"/>
      <c r="D1234" s="21"/>
      <c r="E1234" s="21"/>
      <c r="F1234" s="21"/>
      <c r="G1234" s="21"/>
      <c r="H1234" s="21"/>
      <c r="I1234" s="21"/>
      <c r="J1234" s="60">
        <f t="shared" ref="J1234:V1234" si="1436">ROUND(SUM(J1214:J1233),0)</f>
        <v>0</v>
      </c>
      <c r="K1234" s="60">
        <f t="shared" si="1436"/>
        <v>0</v>
      </c>
      <c r="L1234" s="60">
        <f t="shared" si="1436"/>
        <v>0</v>
      </c>
      <c r="M1234" s="60">
        <f t="shared" si="1436"/>
        <v>0</v>
      </c>
      <c r="N1234" s="60">
        <f t="shared" si="1436"/>
        <v>0</v>
      </c>
      <c r="O1234" s="60">
        <f t="shared" si="1436"/>
        <v>0</v>
      </c>
      <c r="P1234" s="60">
        <f t="shared" si="1436"/>
        <v>0</v>
      </c>
      <c r="Q1234" s="60">
        <f t="shared" si="1436"/>
        <v>0</v>
      </c>
      <c r="R1234" s="60">
        <f t="shared" si="1436"/>
        <v>0</v>
      </c>
      <c r="S1234" s="60">
        <f t="shared" si="1436"/>
        <v>0</v>
      </c>
      <c r="T1234" s="60">
        <f t="shared" si="1436"/>
        <v>0</v>
      </c>
      <c r="U1234" s="60">
        <f t="shared" si="1436"/>
        <v>0</v>
      </c>
      <c r="V1234" s="60">
        <f t="shared" si="1436"/>
        <v>0</v>
      </c>
      <c r="W1234" s="60">
        <f>ROUND(SUM(W1214:W1233),0)</f>
        <v>0</v>
      </c>
      <c r="X1234" s="60">
        <f t="shared" ref="X1234:AA1234" si="1437">ROUND(SUM(X1214:X1233),0)</f>
        <v>0</v>
      </c>
      <c r="Y1234" s="60">
        <f t="shared" si="1437"/>
        <v>0</v>
      </c>
      <c r="Z1234" s="60">
        <f t="shared" si="1437"/>
        <v>0</v>
      </c>
      <c r="AA1234" s="60">
        <f t="shared" si="1437"/>
        <v>0</v>
      </c>
      <c r="AB1234" s="60">
        <f t="shared" ref="AB1234:AE1234" si="1438">ROUND(SUM(AB1214:AB1233),0)</f>
        <v>0</v>
      </c>
      <c r="AC1234" s="60">
        <f t="shared" si="1438"/>
        <v>0</v>
      </c>
      <c r="AD1234" s="60">
        <f t="shared" si="1438"/>
        <v>0</v>
      </c>
      <c r="AE1234" s="60">
        <f t="shared" si="1438"/>
        <v>0</v>
      </c>
    </row>
    <row r="1235" spans="2:31" hidden="1">
      <c r="B1235" s="21"/>
      <c r="C1235" s="79"/>
      <c r="D1235" s="21"/>
      <c r="E1235" s="21"/>
      <c r="F1235" s="21"/>
      <c r="G1235" s="21"/>
      <c r="H1235" s="21"/>
      <c r="I1235" s="21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/>
      <c r="AA1235" s="22"/>
      <c r="AB1235" s="22"/>
      <c r="AC1235" s="22"/>
      <c r="AD1235" s="22"/>
      <c r="AE1235" s="22"/>
    </row>
    <row r="1236" spans="2:31" hidden="1">
      <c r="B1236" s="21"/>
      <c r="C1236" s="79"/>
      <c r="D1236" s="21"/>
      <c r="E1236" s="21"/>
      <c r="F1236" s="21"/>
      <c r="G1236" s="21"/>
      <c r="H1236" s="21"/>
      <c r="I1236" s="21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  <c r="Z1236" s="22"/>
      <c r="AA1236" s="22"/>
      <c r="AB1236" s="22"/>
      <c r="AC1236" s="22"/>
      <c r="AD1236" s="22"/>
      <c r="AE1236" s="22"/>
    </row>
    <row r="1237" spans="2:31" hidden="1">
      <c r="B1237" s="20" t="s">
        <v>325</v>
      </c>
      <c r="C1237" s="81" t="s">
        <v>317</v>
      </c>
      <c r="D1237" s="20" t="s">
        <v>318</v>
      </c>
      <c r="E1237" s="21"/>
      <c r="F1237" s="21"/>
      <c r="G1237" s="21"/>
      <c r="H1237" s="21"/>
      <c r="I1237" s="21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22"/>
      <c r="AB1237" s="22"/>
      <c r="AC1237" s="22"/>
      <c r="AD1237" s="22"/>
      <c r="AE1237" s="22"/>
    </row>
    <row r="1238" spans="2:31" hidden="1">
      <c r="B1238" s="58" t="str">
        <f t="shared" ref="B1238:D1242" si="1439">IF(ISBLANK(B755),"",B755)</f>
        <v/>
      </c>
      <c r="C1238" s="58" t="str">
        <f t="shared" si="1439"/>
        <v/>
      </c>
      <c r="D1238" s="58" t="str">
        <f t="shared" si="1439"/>
        <v/>
      </c>
      <c r="E1238" s="58"/>
      <c r="F1238" s="58"/>
      <c r="G1238" s="58"/>
      <c r="H1238" s="58"/>
      <c r="I1238" s="58"/>
      <c r="J1238" s="59">
        <f t="shared" ref="J1238:V1238" si="1440">IF(AND($C1238="tak",$D1238="prace rozwojowe",Modul_badawczo_rozwojowy=tak),ROUND(J755*J214,0),0)</f>
        <v>0</v>
      </c>
      <c r="K1238" s="59">
        <f t="shared" si="1440"/>
        <v>0</v>
      </c>
      <c r="L1238" s="59">
        <f t="shared" si="1440"/>
        <v>0</v>
      </c>
      <c r="M1238" s="59">
        <f t="shared" si="1440"/>
        <v>0</v>
      </c>
      <c r="N1238" s="59">
        <f t="shared" si="1440"/>
        <v>0</v>
      </c>
      <c r="O1238" s="59">
        <f t="shared" si="1440"/>
        <v>0</v>
      </c>
      <c r="P1238" s="59">
        <f t="shared" si="1440"/>
        <v>0</v>
      </c>
      <c r="Q1238" s="59">
        <f t="shared" si="1440"/>
        <v>0</v>
      </c>
      <c r="R1238" s="59">
        <f t="shared" si="1440"/>
        <v>0</v>
      </c>
      <c r="S1238" s="59">
        <f t="shared" si="1440"/>
        <v>0</v>
      </c>
      <c r="T1238" s="59">
        <f t="shared" si="1440"/>
        <v>0</v>
      </c>
      <c r="U1238" s="59">
        <f t="shared" si="1440"/>
        <v>0</v>
      </c>
      <c r="V1238" s="59">
        <f t="shared" si="1440"/>
        <v>0</v>
      </c>
      <c r="W1238" s="59">
        <f>IF(AND($C1238="tak",$D1238="prace rozwojowe",Modul_badawczo_rozwojowy=tak),ROUND(W755*W214,0),0)</f>
        <v>0</v>
      </c>
      <c r="X1238" s="59">
        <f t="shared" ref="X1238:AA1238" si="1441">IF(AND($C1238="tak",$D1238="prace rozwojowe",Modul_badawczo_rozwojowy=tak),ROUND(X755*X214,0),0)</f>
        <v>0</v>
      </c>
      <c r="Y1238" s="59">
        <f t="shared" si="1441"/>
        <v>0</v>
      </c>
      <c r="Z1238" s="59">
        <f t="shared" si="1441"/>
        <v>0</v>
      </c>
      <c r="AA1238" s="59">
        <f t="shared" si="1441"/>
        <v>0</v>
      </c>
      <c r="AB1238" s="59">
        <f t="shared" ref="AB1238:AE1238" si="1442">IF(AND($C1238="tak",$D1238="prace rozwojowe",Modul_badawczo_rozwojowy=tak),ROUND(AB755*AB214,0),0)</f>
        <v>0</v>
      </c>
      <c r="AC1238" s="59">
        <f t="shared" si="1442"/>
        <v>0</v>
      </c>
      <c r="AD1238" s="59">
        <f t="shared" si="1442"/>
        <v>0</v>
      </c>
      <c r="AE1238" s="59">
        <f t="shared" si="1442"/>
        <v>0</v>
      </c>
    </row>
    <row r="1239" spans="2:31" hidden="1">
      <c r="B1239" s="58" t="str">
        <f t="shared" si="1439"/>
        <v/>
      </c>
      <c r="C1239" s="58" t="str">
        <f t="shared" si="1439"/>
        <v/>
      </c>
      <c r="D1239" s="58" t="str">
        <f t="shared" si="1439"/>
        <v/>
      </c>
      <c r="E1239" s="58"/>
      <c r="F1239" s="58"/>
      <c r="G1239" s="58"/>
      <c r="H1239" s="58"/>
      <c r="I1239" s="58"/>
      <c r="J1239" s="59">
        <f t="shared" ref="J1239:V1239" si="1443">IF(AND($C1239="tak",$D1239="prace rozwojowe",Modul_badawczo_rozwojowy=tak),ROUND(J756*J215,0),0)</f>
        <v>0</v>
      </c>
      <c r="K1239" s="59">
        <f t="shared" si="1443"/>
        <v>0</v>
      </c>
      <c r="L1239" s="59">
        <f t="shared" si="1443"/>
        <v>0</v>
      </c>
      <c r="M1239" s="59">
        <f t="shared" si="1443"/>
        <v>0</v>
      </c>
      <c r="N1239" s="59">
        <f t="shared" si="1443"/>
        <v>0</v>
      </c>
      <c r="O1239" s="59">
        <f t="shared" si="1443"/>
        <v>0</v>
      </c>
      <c r="P1239" s="59">
        <f t="shared" si="1443"/>
        <v>0</v>
      </c>
      <c r="Q1239" s="59">
        <f t="shared" si="1443"/>
        <v>0</v>
      </c>
      <c r="R1239" s="59">
        <f t="shared" si="1443"/>
        <v>0</v>
      </c>
      <c r="S1239" s="59">
        <f t="shared" si="1443"/>
        <v>0</v>
      </c>
      <c r="T1239" s="59">
        <f t="shared" si="1443"/>
        <v>0</v>
      </c>
      <c r="U1239" s="59">
        <f t="shared" si="1443"/>
        <v>0</v>
      </c>
      <c r="V1239" s="59">
        <f t="shared" si="1443"/>
        <v>0</v>
      </c>
      <c r="W1239" s="59">
        <f>IF(AND($C1239="tak",$D1239="prace rozwojowe",Modul_badawczo_rozwojowy=tak),ROUND(W756*W215,0),0)</f>
        <v>0</v>
      </c>
      <c r="X1239" s="59">
        <f t="shared" ref="X1239:AA1239" si="1444">IF(AND($C1239="tak",$D1239="prace rozwojowe",Modul_badawczo_rozwojowy=tak),ROUND(X756*X215,0),0)</f>
        <v>0</v>
      </c>
      <c r="Y1239" s="59">
        <f t="shared" si="1444"/>
        <v>0</v>
      </c>
      <c r="Z1239" s="59">
        <f t="shared" si="1444"/>
        <v>0</v>
      </c>
      <c r="AA1239" s="59">
        <f t="shared" si="1444"/>
        <v>0</v>
      </c>
      <c r="AB1239" s="59">
        <f t="shared" ref="AB1239:AE1239" si="1445">IF(AND($C1239="tak",$D1239="prace rozwojowe",Modul_badawczo_rozwojowy=tak),ROUND(AB756*AB215,0),0)</f>
        <v>0</v>
      </c>
      <c r="AC1239" s="59">
        <f t="shared" si="1445"/>
        <v>0</v>
      </c>
      <c r="AD1239" s="59">
        <f t="shared" si="1445"/>
        <v>0</v>
      </c>
      <c r="AE1239" s="59">
        <f t="shared" si="1445"/>
        <v>0</v>
      </c>
    </row>
    <row r="1240" spans="2:31" hidden="1">
      <c r="B1240" s="58" t="str">
        <f t="shared" si="1439"/>
        <v/>
      </c>
      <c r="C1240" s="58" t="str">
        <f t="shared" si="1439"/>
        <v/>
      </c>
      <c r="D1240" s="58" t="str">
        <f t="shared" si="1439"/>
        <v/>
      </c>
      <c r="E1240" s="58"/>
      <c r="F1240" s="58"/>
      <c r="G1240" s="58"/>
      <c r="H1240" s="58"/>
      <c r="I1240" s="58"/>
      <c r="J1240" s="59">
        <f t="shared" ref="J1240:V1240" si="1446">IF(AND($C1240="tak",$D1240="prace rozwojowe",Modul_badawczo_rozwojowy=tak),ROUND(J757*J216,0),0)</f>
        <v>0</v>
      </c>
      <c r="K1240" s="59">
        <f t="shared" si="1446"/>
        <v>0</v>
      </c>
      <c r="L1240" s="59">
        <f t="shared" si="1446"/>
        <v>0</v>
      </c>
      <c r="M1240" s="59">
        <f t="shared" si="1446"/>
        <v>0</v>
      </c>
      <c r="N1240" s="59">
        <f t="shared" si="1446"/>
        <v>0</v>
      </c>
      <c r="O1240" s="59">
        <f t="shared" si="1446"/>
        <v>0</v>
      </c>
      <c r="P1240" s="59">
        <f t="shared" si="1446"/>
        <v>0</v>
      </c>
      <c r="Q1240" s="59">
        <f t="shared" si="1446"/>
        <v>0</v>
      </c>
      <c r="R1240" s="59">
        <f t="shared" si="1446"/>
        <v>0</v>
      </c>
      <c r="S1240" s="59">
        <f t="shared" si="1446"/>
        <v>0</v>
      </c>
      <c r="T1240" s="59">
        <f t="shared" si="1446"/>
        <v>0</v>
      </c>
      <c r="U1240" s="59">
        <f t="shared" si="1446"/>
        <v>0</v>
      </c>
      <c r="V1240" s="59">
        <f t="shared" si="1446"/>
        <v>0</v>
      </c>
      <c r="W1240" s="59">
        <f>IF(AND($C1240="tak",$D1240="prace rozwojowe",Modul_badawczo_rozwojowy=tak),ROUND(W757*W216,0),0)</f>
        <v>0</v>
      </c>
      <c r="X1240" s="59">
        <f t="shared" ref="X1240:AA1240" si="1447">IF(AND($C1240="tak",$D1240="prace rozwojowe",Modul_badawczo_rozwojowy=tak),ROUND(X757*X216,0),0)</f>
        <v>0</v>
      </c>
      <c r="Y1240" s="59">
        <f t="shared" si="1447"/>
        <v>0</v>
      </c>
      <c r="Z1240" s="59">
        <f t="shared" si="1447"/>
        <v>0</v>
      </c>
      <c r="AA1240" s="59">
        <f t="shared" si="1447"/>
        <v>0</v>
      </c>
      <c r="AB1240" s="59">
        <f t="shared" ref="AB1240:AE1240" si="1448">IF(AND($C1240="tak",$D1240="prace rozwojowe",Modul_badawczo_rozwojowy=tak),ROUND(AB757*AB216,0),0)</f>
        <v>0</v>
      </c>
      <c r="AC1240" s="59">
        <f t="shared" si="1448"/>
        <v>0</v>
      </c>
      <c r="AD1240" s="59">
        <f t="shared" si="1448"/>
        <v>0</v>
      </c>
      <c r="AE1240" s="59">
        <f t="shared" si="1448"/>
        <v>0</v>
      </c>
    </row>
    <row r="1241" spans="2:31" hidden="1">
      <c r="B1241" s="58" t="str">
        <f t="shared" si="1439"/>
        <v/>
      </c>
      <c r="C1241" s="58" t="str">
        <f t="shared" si="1439"/>
        <v/>
      </c>
      <c r="D1241" s="58" t="str">
        <f t="shared" si="1439"/>
        <v/>
      </c>
      <c r="E1241" s="58"/>
      <c r="F1241" s="58"/>
      <c r="G1241" s="58"/>
      <c r="H1241" s="58"/>
      <c r="I1241" s="58"/>
      <c r="J1241" s="59">
        <f t="shared" ref="J1241:V1241" si="1449">IF(AND($C1241="tak",$D1241="prace rozwojowe",Modul_badawczo_rozwojowy=tak),ROUND(J758*J217,0),0)</f>
        <v>0</v>
      </c>
      <c r="K1241" s="59">
        <f t="shared" si="1449"/>
        <v>0</v>
      </c>
      <c r="L1241" s="59">
        <f t="shared" si="1449"/>
        <v>0</v>
      </c>
      <c r="M1241" s="59">
        <f t="shared" si="1449"/>
        <v>0</v>
      </c>
      <c r="N1241" s="59">
        <f t="shared" si="1449"/>
        <v>0</v>
      </c>
      <c r="O1241" s="59">
        <f t="shared" si="1449"/>
        <v>0</v>
      </c>
      <c r="P1241" s="59">
        <f t="shared" si="1449"/>
        <v>0</v>
      </c>
      <c r="Q1241" s="59">
        <f t="shared" si="1449"/>
        <v>0</v>
      </c>
      <c r="R1241" s="59">
        <f t="shared" si="1449"/>
        <v>0</v>
      </c>
      <c r="S1241" s="59">
        <f t="shared" si="1449"/>
        <v>0</v>
      </c>
      <c r="T1241" s="59">
        <f t="shared" si="1449"/>
        <v>0</v>
      </c>
      <c r="U1241" s="59">
        <f t="shared" si="1449"/>
        <v>0</v>
      </c>
      <c r="V1241" s="59">
        <f t="shared" si="1449"/>
        <v>0</v>
      </c>
      <c r="W1241" s="59">
        <f>IF(AND($C1241="tak",$D1241="prace rozwojowe",Modul_badawczo_rozwojowy=tak),ROUND(W758*W217,0),0)</f>
        <v>0</v>
      </c>
      <c r="X1241" s="59">
        <f t="shared" ref="X1241:AA1241" si="1450">IF(AND($C1241="tak",$D1241="prace rozwojowe",Modul_badawczo_rozwojowy=tak),ROUND(X758*X217,0),0)</f>
        <v>0</v>
      </c>
      <c r="Y1241" s="59">
        <f t="shared" si="1450"/>
        <v>0</v>
      </c>
      <c r="Z1241" s="59">
        <f t="shared" si="1450"/>
        <v>0</v>
      </c>
      <c r="AA1241" s="59">
        <f t="shared" si="1450"/>
        <v>0</v>
      </c>
      <c r="AB1241" s="59">
        <f t="shared" ref="AB1241:AE1241" si="1451">IF(AND($C1241="tak",$D1241="prace rozwojowe",Modul_badawczo_rozwojowy=tak),ROUND(AB758*AB217,0),0)</f>
        <v>0</v>
      </c>
      <c r="AC1241" s="59">
        <f t="shared" si="1451"/>
        <v>0</v>
      </c>
      <c r="AD1241" s="59">
        <f t="shared" si="1451"/>
        <v>0</v>
      </c>
      <c r="AE1241" s="59">
        <f t="shared" si="1451"/>
        <v>0</v>
      </c>
    </row>
    <row r="1242" spans="2:31" hidden="1">
      <c r="B1242" s="58" t="str">
        <f t="shared" si="1439"/>
        <v/>
      </c>
      <c r="C1242" s="58" t="str">
        <f t="shared" si="1439"/>
        <v/>
      </c>
      <c r="D1242" s="58" t="str">
        <f t="shared" si="1439"/>
        <v/>
      </c>
      <c r="E1242" s="58"/>
      <c r="F1242" s="58"/>
      <c r="G1242" s="58"/>
      <c r="H1242" s="58"/>
      <c r="I1242" s="58"/>
      <c r="J1242" s="59">
        <f t="shared" ref="J1242:V1242" si="1452">IF(AND($C1242="tak",$D1242="prace rozwojowe",Modul_badawczo_rozwojowy=tak),ROUND(J759*J218,0),0)</f>
        <v>0</v>
      </c>
      <c r="K1242" s="59">
        <f t="shared" si="1452"/>
        <v>0</v>
      </c>
      <c r="L1242" s="59">
        <f t="shared" si="1452"/>
        <v>0</v>
      </c>
      <c r="M1242" s="59">
        <f t="shared" si="1452"/>
        <v>0</v>
      </c>
      <c r="N1242" s="59">
        <f t="shared" si="1452"/>
        <v>0</v>
      </c>
      <c r="O1242" s="59">
        <f t="shared" si="1452"/>
        <v>0</v>
      </c>
      <c r="P1242" s="59">
        <f t="shared" si="1452"/>
        <v>0</v>
      </c>
      <c r="Q1242" s="59">
        <f t="shared" si="1452"/>
        <v>0</v>
      </c>
      <c r="R1242" s="59">
        <f t="shared" si="1452"/>
        <v>0</v>
      </c>
      <c r="S1242" s="59">
        <f t="shared" si="1452"/>
        <v>0</v>
      </c>
      <c r="T1242" s="59">
        <f t="shared" si="1452"/>
        <v>0</v>
      </c>
      <c r="U1242" s="59">
        <f t="shared" si="1452"/>
        <v>0</v>
      </c>
      <c r="V1242" s="59">
        <f t="shared" si="1452"/>
        <v>0</v>
      </c>
      <c r="W1242" s="59">
        <f>IF(AND($C1242="tak",$D1242="prace rozwojowe",Modul_badawczo_rozwojowy=tak),ROUND(W759*W218,0),0)</f>
        <v>0</v>
      </c>
      <c r="X1242" s="59">
        <f t="shared" ref="X1242:AA1242" si="1453">IF(AND($C1242="tak",$D1242="prace rozwojowe",Modul_badawczo_rozwojowy=tak),ROUND(X759*X218,0),0)</f>
        <v>0</v>
      </c>
      <c r="Y1242" s="59">
        <f t="shared" si="1453"/>
        <v>0</v>
      </c>
      <c r="Z1242" s="59">
        <f t="shared" si="1453"/>
        <v>0</v>
      </c>
      <c r="AA1242" s="59">
        <f t="shared" si="1453"/>
        <v>0</v>
      </c>
      <c r="AB1242" s="59">
        <f t="shared" ref="AB1242:AE1242" si="1454">IF(AND($C1242="tak",$D1242="prace rozwojowe",Modul_badawczo_rozwojowy=tak),ROUND(AB759*AB218,0),0)</f>
        <v>0</v>
      </c>
      <c r="AC1242" s="59">
        <f t="shared" si="1454"/>
        <v>0</v>
      </c>
      <c r="AD1242" s="59">
        <f t="shared" si="1454"/>
        <v>0</v>
      </c>
      <c r="AE1242" s="59">
        <f t="shared" si="1454"/>
        <v>0</v>
      </c>
    </row>
    <row r="1243" spans="2:31" hidden="1">
      <c r="B1243" s="20" t="s">
        <v>326</v>
      </c>
      <c r="C1243" s="79"/>
      <c r="D1243" s="21"/>
      <c r="E1243" s="21"/>
      <c r="F1243" s="21"/>
      <c r="G1243" s="21"/>
      <c r="H1243" s="21"/>
      <c r="I1243" s="21"/>
      <c r="J1243" s="60">
        <f t="shared" ref="J1243:V1243" si="1455">ROUND(SUM(J1238:J1242),0)</f>
        <v>0</v>
      </c>
      <c r="K1243" s="60">
        <f t="shared" si="1455"/>
        <v>0</v>
      </c>
      <c r="L1243" s="60">
        <f t="shared" si="1455"/>
        <v>0</v>
      </c>
      <c r="M1243" s="60">
        <f t="shared" si="1455"/>
        <v>0</v>
      </c>
      <c r="N1243" s="60">
        <f t="shared" si="1455"/>
        <v>0</v>
      </c>
      <c r="O1243" s="60">
        <f t="shared" si="1455"/>
        <v>0</v>
      </c>
      <c r="P1243" s="60">
        <f t="shared" si="1455"/>
        <v>0</v>
      </c>
      <c r="Q1243" s="60">
        <f t="shared" si="1455"/>
        <v>0</v>
      </c>
      <c r="R1243" s="60">
        <f t="shared" si="1455"/>
        <v>0</v>
      </c>
      <c r="S1243" s="60">
        <f t="shared" si="1455"/>
        <v>0</v>
      </c>
      <c r="T1243" s="60">
        <f t="shared" si="1455"/>
        <v>0</v>
      </c>
      <c r="U1243" s="60">
        <f t="shared" si="1455"/>
        <v>0</v>
      </c>
      <c r="V1243" s="60">
        <f t="shared" si="1455"/>
        <v>0</v>
      </c>
      <c r="W1243" s="60">
        <f>ROUND(SUM(W1238:W1242),0)</f>
        <v>0</v>
      </c>
      <c r="X1243" s="60">
        <f t="shared" ref="X1243:AA1243" si="1456">ROUND(SUM(X1238:X1242),0)</f>
        <v>0</v>
      </c>
      <c r="Y1243" s="60">
        <f t="shared" si="1456"/>
        <v>0</v>
      </c>
      <c r="Z1243" s="60">
        <f t="shared" si="1456"/>
        <v>0</v>
      </c>
      <c r="AA1243" s="60">
        <f t="shared" si="1456"/>
        <v>0</v>
      </c>
      <c r="AB1243" s="60">
        <f t="shared" ref="AB1243:AE1243" si="1457">ROUND(SUM(AB1238:AB1242),0)</f>
        <v>0</v>
      </c>
      <c r="AC1243" s="60">
        <f t="shared" si="1457"/>
        <v>0</v>
      </c>
      <c r="AD1243" s="60">
        <f t="shared" si="1457"/>
        <v>0</v>
      </c>
      <c r="AE1243" s="60">
        <f t="shared" si="1457"/>
        <v>0</v>
      </c>
    </row>
    <row r="1244" spans="2:31" hidden="1">
      <c r="B1244" s="21"/>
      <c r="C1244" s="79"/>
      <c r="D1244" s="21"/>
      <c r="E1244" s="21"/>
      <c r="F1244" s="21"/>
      <c r="G1244" s="21"/>
      <c r="H1244" s="21"/>
      <c r="I1244" s="21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  <c r="Z1244" s="22"/>
      <c r="AA1244" s="22"/>
      <c r="AB1244" s="22"/>
      <c r="AC1244" s="22"/>
      <c r="AD1244" s="22"/>
      <c r="AE1244" s="22"/>
    </row>
    <row r="1245" spans="2:31" hidden="1">
      <c r="B1245" s="21"/>
      <c r="C1245" s="79"/>
      <c r="D1245" s="21"/>
      <c r="E1245" s="21"/>
      <c r="F1245" s="21"/>
      <c r="G1245" s="21"/>
      <c r="H1245" s="21"/>
      <c r="I1245" s="21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Z1245" s="22"/>
      <c r="AA1245" s="22"/>
      <c r="AB1245" s="22"/>
      <c r="AC1245" s="22"/>
      <c r="AD1245" s="22"/>
      <c r="AE1245" s="22"/>
    </row>
    <row r="1246" spans="2:31" hidden="1">
      <c r="B1246" s="20" t="s">
        <v>327</v>
      </c>
      <c r="C1246" s="79"/>
      <c r="D1246" s="21"/>
      <c r="E1246" s="21"/>
      <c r="F1246" s="21"/>
      <c r="G1246" s="21"/>
      <c r="H1246" s="21"/>
      <c r="I1246" s="21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2"/>
      <c r="AA1246" s="22"/>
      <c r="AB1246" s="22"/>
      <c r="AC1246" s="22"/>
      <c r="AD1246" s="22"/>
      <c r="AE1246" s="22"/>
    </row>
    <row r="1247" spans="2:31" hidden="1">
      <c r="B1247" s="20" t="s">
        <v>302</v>
      </c>
      <c r="C1247" s="81" t="s">
        <v>317</v>
      </c>
      <c r="D1247" s="20" t="s">
        <v>318</v>
      </c>
      <c r="E1247" s="21"/>
      <c r="F1247" s="21"/>
      <c r="G1247" s="21"/>
      <c r="H1247" s="21"/>
      <c r="I1247" s="21"/>
      <c r="J1247" s="60" t="s">
        <v>299</v>
      </c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/>
      <c r="AD1247" s="22"/>
      <c r="AE1247" s="22"/>
    </row>
    <row r="1248" spans="2:31" hidden="1">
      <c r="B1248" s="58" t="str">
        <f t="shared" ref="B1248:D1267" si="1458">IF(ISBLANK(B765),"",B765)</f>
        <v/>
      </c>
      <c r="C1248" s="58" t="str">
        <f t="shared" si="1458"/>
        <v/>
      </c>
      <c r="D1248" s="58" t="str">
        <f t="shared" si="1458"/>
        <v/>
      </c>
      <c r="E1248" s="58"/>
      <c r="F1248" s="58"/>
      <c r="G1248" s="58"/>
      <c r="H1248" s="58"/>
      <c r="I1248" s="58"/>
      <c r="J1248" s="59">
        <f t="shared" ref="J1248:V1248" si="1459">IF(AND($C1248="tak",$D1248="prace rozwojowe",Modul_badawczo_rozwojowy=tak),ROUND(J765*J349,0),0)</f>
        <v>0</v>
      </c>
      <c r="K1248" s="59">
        <f t="shared" si="1459"/>
        <v>0</v>
      </c>
      <c r="L1248" s="59">
        <f t="shared" si="1459"/>
        <v>0</v>
      </c>
      <c r="M1248" s="59">
        <f t="shared" si="1459"/>
        <v>0</v>
      </c>
      <c r="N1248" s="59">
        <f t="shared" si="1459"/>
        <v>0</v>
      </c>
      <c r="O1248" s="59">
        <f t="shared" si="1459"/>
        <v>0</v>
      </c>
      <c r="P1248" s="59">
        <f t="shared" si="1459"/>
        <v>0</v>
      </c>
      <c r="Q1248" s="59">
        <f t="shared" si="1459"/>
        <v>0</v>
      </c>
      <c r="R1248" s="59">
        <f t="shared" si="1459"/>
        <v>0</v>
      </c>
      <c r="S1248" s="59">
        <f t="shared" si="1459"/>
        <v>0</v>
      </c>
      <c r="T1248" s="59">
        <f t="shared" si="1459"/>
        <v>0</v>
      </c>
      <c r="U1248" s="59">
        <f t="shared" si="1459"/>
        <v>0</v>
      </c>
      <c r="V1248" s="59">
        <f t="shared" si="1459"/>
        <v>0</v>
      </c>
      <c r="W1248" s="59">
        <f t="shared" ref="W1248:W1287" si="1460">IF(AND($C1248="tak",$D1248="prace rozwojowe",Modul_badawczo_rozwojowy=tak),ROUND(W765*W349,0),0)</f>
        <v>0</v>
      </c>
      <c r="X1248" s="59">
        <f t="shared" ref="X1248:AA1248" si="1461">IF(AND($C1248="tak",$D1248="prace rozwojowe",Modul_badawczo_rozwojowy=tak),ROUND(X765*X349,0),0)</f>
        <v>0</v>
      </c>
      <c r="Y1248" s="59">
        <f t="shared" si="1461"/>
        <v>0</v>
      </c>
      <c r="Z1248" s="59">
        <f t="shared" si="1461"/>
        <v>0</v>
      </c>
      <c r="AA1248" s="59">
        <f t="shared" si="1461"/>
        <v>0</v>
      </c>
      <c r="AB1248" s="59">
        <f t="shared" ref="AB1248:AE1248" si="1462">IF(AND($C1248="tak",$D1248="prace rozwojowe",Modul_badawczo_rozwojowy=tak),ROUND(AB765*AB349,0),0)</f>
        <v>0</v>
      </c>
      <c r="AC1248" s="59">
        <f t="shared" si="1462"/>
        <v>0</v>
      </c>
      <c r="AD1248" s="59">
        <f t="shared" si="1462"/>
        <v>0</v>
      </c>
      <c r="AE1248" s="59">
        <f t="shared" si="1462"/>
        <v>0</v>
      </c>
    </row>
    <row r="1249" spans="2:31" hidden="1">
      <c r="B1249" s="58" t="str">
        <f t="shared" si="1458"/>
        <v/>
      </c>
      <c r="C1249" s="58" t="str">
        <f t="shared" si="1458"/>
        <v/>
      </c>
      <c r="D1249" s="58" t="str">
        <f t="shared" si="1458"/>
        <v/>
      </c>
      <c r="E1249" s="58"/>
      <c r="F1249" s="58"/>
      <c r="G1249" s="58"/>
      <c r="H1249" s="58"/>
      <c r="I1249" s="58"/>
      <c r="J1249" s="59">
        <f t="shared" ref="J1249:V1249" si="1463">IF(AND($C1249="tak",$D1249="prace rozwojowe",Modul_badawczo_rozwojowy=tak),ROUND(J766*J350,0),0)</f>
        <v>0</v>
      </c>
      <c r="K1249" s="59">
        <f t="shared" si="1463"/>
        <v>0</v>
      </c>
      <c r="L1249" s="59">
        <f t="shared" si="1463"/>
        <v>0</v>
      </c>
      <c r="M1249" s="59">
        <f t="shared" si="1463"/>
        <v>0</v>
      </c>
      <c r="N1249" s="59">
        <f t="shared" si="1463"/>
        <v>0</v>
      </c>
      <c r="O1249" s="59">
        <f t="shared" si="1463"/>
        <v>0</v>
      </c>
      <c r="P1249" s="59">
        <f t="shared" si="1463"/>
        <v>0</v>
      </c>
      <c r="Q1249" s="59">
        <f t="shared" si="1463"/>
        <v>0</v>
      </c>
      <c r="R1249" s="59">
        <f t="shared" si="1463"/>
        <v>0</v>
      </c>
      <c r="S1249" s="59">
        <f t="shared" si="1463"/>
        <v>0</v>
      </c>
      <c r="T1249" s="59">
        <f t="shared" si="1463"/>
        <v>0</v>
      </c>
      <c r="U1249" s="59">
        <f t="shared" si="1463"/>
        <v>0</v>
      </c>
      <c r="V1249" s="59">
        <f t="shared" si="1463"/>
        <v>0</v>
      </c>
      <c r="W1249" s="59">
        <f t="shared" si="1460"/>
        <v>0</v>
      </c>
      <c r="X1249" s="59">
        <f t="shared" ref="X1249:AA1249" si="1464">IF(AND($C1249="tak",$D1249="prace rozwojowe",Modul_badawczo_rozwojowy=tak),ROUND(X766*X350,0),0)</f>
        <v>0</v>
      </c>
      <c r="Y1249" s="59">
        <f t="shared" si="1464"/>
        <v>0</v>
      </c>
      <c r="Z1249" s="59">
        <f t="shared" si="1464"/>
        <v>0</v>
      </c>
      <c r="AA1249" s="59">
        <f t="shared" si="1464"/>
        <v>0</v>
      </c>
      <c r="AB1249" s="59">
        <f t="shared" ref="AB1249:AE1249" si="1465">IF(AND($C1249="tak",$D1249="prace rozwojowe",Modul_badawczo_rozwojowy=tak),ROUND(AB766*AB350,0),0)</f>
        <v>0</v>
      </c>
      <c r="AC1249" s="59">
        <f t="shared" si="1465"/>
        <v>0</v>
      </c>
      <c r="AD1249" s="59">
        <f t="shared" si="1465"/>
        <v>0</v>
      </c>
      <c r="AE1249" s="59">
        <f t="shared" si="1465"/>
        <v>0</v>
      </c>
    </row>
    <row r="1250" spans="2:31" hidden="1">
      <c r="B1250" s="58" t="str">
        <f t="shared" si="1458"/>
        <v/>
      </c>
      <c r="C1250" s="58" t="str">
        <f t="shared" si="1458"/>
        <v/>
      </c>
      <c r="D1250" s="58" t="str">
        <f t="shared" si="1458"/>
        <v/>
      </c>
      <c r="E1250" s="58"/>
      <c r="F1250" s="58"/>
      <c r="G1250" s="58"/>
      <c r="H1250" s="58"/>
      <c r="I1250" s="58"/>
      <c r="J1250" s="59">
        <f t="shared" ref="J1250:V1250" si="1466">IF(AND($C1250="tak",$D1250="prace rozwojowe",Modul_badawczo_rozwojowy=tak),ROUND(J767*J351,0),0)</f>
        <v>0</v>
      </c>
      <c r="K1250" s="59">
        <f t="shared" si="1466"/>
        <v>0</v>
      </c>
      <c r="L1250" s="59">
        <f t="shared" si="1466"/>
        <v>0</v>
      </c>
      <c r="M1250" s="59">
        <f t="shared" si="1466"/>
        <v>0</v>
      </c>
      <c r="N1250" s="59">
        <f t="shared" si="1466"/>
        <v>0</v>
      </c>
      <c r="O1250" s="59">
        <f t="shared" si="1466"/>
        <v>0</v>
      </c>
      <c r="P1250" s="59">
        <f t="shared" si="1466"/>
        <v>0</v>
      </c>
      <c r="Q1250" s="59">
        <f t="shared" si="1466"/>
        <v>0</v>
      </c>
      <c r="R1250" s="59">
        <f t="shared" si="1466"/>
        <v>0</v>
      </c>
      <c r="S1250" s="59">
        <f t="shared" si="1466"/>
        <v>0</v>
      </c>
      <c r="T1250" s="59">
        <f t="shared" si="1466"/>
        <v>0</v>
      </c>
      <c r="U1250" s="59">
        <f t="shared" si="1466"/>
        <v>0</v>
      </c>
      <c r="V1250" s="59">
        <f t="shared" si="1466"/>
        <v>0</v>
      </c>
      <c r="W1250" s="59">
        <f t="shared" si="1460"/>
        <v>0</v>
      </c>
      <c r="X1250" s="59">
        <f t="shared" ref="X1250:AA1250" si="1467">IF(AND($C1250="tak",$D1250="prace rozwojowe",Modul_badawczo_rozwojowy=tak),ROUND(X767*X351,0),0)</f>
        <v>0</v>
      </c>
      <c r="Y1250" s="59">
        <f t="shared" si="1467"/>
        <v>0</v>
      </c>
      <c r="Z1250" s="59">
        <f t="shared" si="1467"/>
        <v>0</v>
      </c>
      <c r="AA1250" s="59">
        <f t="shared" si="1467"/>
        <v>0</v>
      </c>
      <c r="AB1250" s="59">
        <f t="shared" ref="AB1250:AE1250" si="1468">IF(AND($C1250="tak",$D1250="prace rozwojowe",Modul_badawczo_rozwojowy=tak),ROUND(AB767*AB351,0),0)</f>
        <v>0</v>
      </c>
      <c r="AC1250" s="59">
        <f t="shared" si="1468"/>
        <v>0</v>
      </c>
      <c r="AD1250" s="59">
        <f t="shared" si="1468"/>
        <v>0</v>
      </c>
      <c r="AE1250" s="59">
        <f t="shared" si="1468"/>
        <v>0</v>
      </c>
    </row>
    <row r="1251" spans="2:31" hidden="1">
      <c r="B1251" s="58" t="str">
        <f t="shared" si="1458"/>
        <v/>
      </c>
      <c r="C1251" s="58" t="str">
        <f t="shared" si="1458"/>
        <v/>
      </c>
      <c r="D1251" s="58" t="str">
        <f t="shared" si="1458"/>
        <v/>
      </c>
      <c r="E1251" s="58"/>
      <c r="F1251" s="58"/>
      <c r="G1251" s="58"/>
      <c r="H1251" s="58"/>
      <c r="I1251" s="58"/>
      <c r="J1251" s="59">
        <f t="shared" ref="J1251:V1251" si="1469">IF(AND($C1251="tak",$D1251="prace rozwojowe",Modul_badawczo_rozwojowy=tak),ROUND(J768*J352,0),0)</f>
        <v>0</v>
      </c>
      <c r="K1251" s="59">
        <f t="shared" si="1469"/>
        <v>0</v>
      </c>
      <c r="L1251" s="59">
        <f t="shared" si="1469"/>
        <v>0</v>
      </c>
      <c r="M1251" s="59">
        <f t="shared" si="1469"/>
        <v>0</v>
      </c>
      <c r="N1251" s="59">
        <f t="shared" si="1469"/>
        <v>0</v>
      </c>
      <c r="O1251" s="59">
        <f t="shared" si="1469"/>
        <v>0</v>
      </c>
      <c r="P1251" s="59">
        <f t="shared" si="1469"/>
        <v>0</v>
      </c>
      <c r="Q1251" s="59">
        <f t="shared" si="1469"/>
        <v>0</v>
      </c>
      <c r="R1251" s="59">
        <f t="shared" si="1469"/>
        <v>0</v>
      </c>
      <c r="S1251" s="59">
        <f t="shared" si="1469"/>
        <v>0</v>
      </c>
      <c r="T1251" s="59">
        <f t="shared" si="1469"/>
        <v>0</v>
      </c>
      <c r="U1251" s="59">
        <f t="shared" si="1469"/>
        <v>0</v>
      </c>
      <c r="V1251" s="59">
        <f t="shared" si="1469"/>
        <v>0</v>
      </c>
      <c r="W1251" s="59">
        <f t="shared" si="1460"/>
        <v>0</v>
      </c>
      <c r="X1251" s="59">
        <f t="shared" ref="X1251:AA1251" si="1470">IF(AND($C1251="tak",$D1251="prace rozwojowe",Modul_badawczo_rozwojowy=tak),ROUND(X768*X352,0),0)</f>
        <v>0</v>
      </c>
      <c r="Y1251" s="59">
        <f t="shared" si="1470"/>
        <v>0</v>
      </c>
      <c r="Z1251" s="59">
        <f t="shared" si="1470"/>
        <v>0</v>
      </c>
      <c r="AA1251" s="59">
        <f t="shared" si="1470"/>
        <v>0</v>
      </c>
      <c r="AB1251" s="59">
        <f t="shared" ref="AB1251:AE1251" si="1471">IF(AND($C1251="tak",$D1251="prace rozwojowe",Modul_badawczo_rozwojowy=tak),ROUND(AB768*AB352,0),0)</f>
        <v>0</v>
      </c>
      <c r="AC1251" s="59">
        <f t="shared" si="1471"/>
        <v>0</v>
      </c>
      <c r="AD1251" s="59">
        <f t="shared" si="1471"/>
        <v>0</v>
      </c>
      <c r="AE1251" s="59">
        <f t="shared" si="1471"/>
        <v>0</v>
      </c>
    </row>
    <row r="1252" spans="2:31" hidden="1">
      <c r="B1252" s="58" t="str">
        <f t="shared" si="1458"/>
        <v/>
      </c>
      <c r="C1252" s="58" t="str">
        <f t="shared" si="1458"/>
        <v/>
      </c>
      <c r="D1252" s="58" t="str">
        <f t="shared" si="1458"/>
        <v/>
      </c>
      <c r="E1252" s="58"/>
      <c r="F1252" s="58"/>
      <c r="G1252" s="58"/>
      <c r="H1252" s="58"/>
      <c r="I1252" s="58"/>
      <c r="J1252" s="59">
        <f t="shared" ref="J1252:V1252" si="1472">IF(AND($C1252="tak",$D1252="prace rozwojowe",Modul_badawczo_rozwojowy=tak),ROUND(J769*J353,0),0)</f>
        <v>0</v>
      </c>
      <c r="K1252" s="59">
        <f t="shared" si="1472"/>
        <v>0</v>
      </c>
      <c r="L1252" s="59">
        <f t="shared" si="1472"/>
        <v>0</v>
      </c>
      <c r="M1252" s="59">
        <f t="shared" si="1472"/>
        <v>0</v>
      </c>
      <c r="N1252" s="59">
        <f t="shared" si="1472"/>
        <v>0</v>
      </c>
      <c r="O1252" s="59">
        <f t="shared" si="1472"/>
        <v>0</v>
      </c>
      <c r="P1252" s="59">
        <f t="shared" si="1472"/>
        <v>0</v>
      </c>
      <c r="Q1252" s="59">
        <f t="shared" si="1472"/>
        <v>0</v>
      </c>
      <c r="R1252" s="59">
        <f t="shared" si="1472"/>
        <v>0</v>
      </c>
      <c r="S1252" s="59">
        <f t="shared" si="1472"/>
        <v>0</v>
      </c>
      <c r="T1252" s="59">
        <f t="shared" si="1472"/>
        <v>0</v>
      </c>
      <c r="U1252" s="59">
        <f t="shared" si="1472"/>
        <v>0</v>
      </c>
      <c r="V1252" s="59">
        <f t="shared" si="1472"/>
        <v>0</v>
      </c>
      <c r="W1252" s="59">
        <f t="shared" si="1460"/>
        <v>0</v>
      </c>
      <c r="X1252" s="59">
        <f t="shared" ref="X1252:AA1252" si="1473">IF(AND($C1252="tak",$D1252="prace rozwojowe",Modul_badawczo_rozwojowy=tak),ROUND(X769*X353,0),0)</f>
        <v>0</v>
      </c>
      <c r="Y1252" s="59">
        <f t="shared" si="1473"/>
        <v>0</v>
      </c>
      <c r="Z1252" s="59">
        <f t="shared" si="1473"/>
        <v>0</v>
      </c>
      <c r="AA1252" s="59">
        <f t="shared" si="1473"/>
        <v>0</v>
      </c>
      <c r="AB1252" s="59">
        <f t="shared" ref="AB1252:AE1252" si="1474">IF(AND($C1252="tak",$D1252="prace rozwojowe",Modul_badawczo_rozwojowy=tak),ROUND(AB769*AB353,0),0)</f>
        <v>0</v>
      </c>
      <c r="AC1252" s="59">
        <f t="shared" si="1474"/>
        <v>0</v>
      </c>
      <c r="AD1252" s="59">
        <f t="shared" si="1474"/>
        <v>0</v>
      </c>
      <c r="AE1252" s="59">
        <f t="shared" si="1474"/>
        <v>0</v>
      </c>
    </row>
    <row r="1253" spans="2:31" hidden="1">
      <c r="B1253" s="58" t="str">
        <f t="shared" si="1458"/>
        <v/>
      </c>
      <c r="C1253" s="58" t="str">
        <f t="shared" si="1458"/>
        <v/>
      </c>
      <c r="D1253" s="58" t="str">
        <f t="shared" si="1458"/>
        <v/>
      </c>
      <c r="E1253" s="58"/>
      <c r="F1253" s="58"/>
      <c r="G1253" s="58"/>
      <c r="H1253" s="58"/>
      <c r="I1253" s="58"/>
      <c r="J1253" s="59">
        <f t="shared" ref="J1253:V1253" si="1475">IF(AND($C1253="tak",$D1253="prace rozwojowe",Modul_badawczo_rozwojowy=tak),ROUND(J770*J354,0),0)</f>
        <v>0</v>
      </c>
      <c r="K1253" s="59">
        <f t="shared" si="1475"/>
        <v>0</v>
      </c>
      <c r="L1253" s="59">
        <f t="shared" si="1475"/>
        <v>0</v>
      </c>
      <c r="M1253" s="59">
        <f t="shared" si="1475"/>
        <v>0</v>
      </c>
      <c r="N1253" s="59">
        <f t="shared" si="1475"/>
        <v>0</v>
      </c>
      <c r="O1253" s="59">
        <f t="shared" si="1475"/>
        <v>0</v>
      </c>
      <c r="P1253" s="59">
        <f t="shared" si="1475"/>
        <v>0</v>
      </c>
      <c r="Q1253" s="59">
        <f t="shared" si="1475"/>
        <v>0</v>
      </c>
      <c r="R1253" s="59">
        <f t="shared" si="1475"/>
        <v>0</v>
      </c>
      <c r="S1253" s="59">
        <f t="shared" si="1475"/>
        <v>0</v>
      </c>
      <c r="T1253" s="59">
        <f t="shared" si="1475"/>
        <v>0</v>
      </c>
      <c r="U1253" s="59">
        <f t="shared" si="1475"/>
        <v>0</v>
      </c>
      <c r="V1253" s="59">
        <f t="shared" si="1475"/>
        <v>0</v>
      </c>
      <c r="W1253" s="59">
        <f t="shared" si="1460"/>
        <v>0</v>
      </c>
      <c r="X1253" s="59">
        <f t="shared" ref="X1253:AA1253" si="1476">IF(AND($C1253="tak",$D1253="prace rozwojowe",Modul_badawczo_rozwojowy=tak),ROUND(X770*X354,0),0)</f>
        <v>0</v>
      </c>
      <c r="Y1253" s="59">
        <f t="shared" si="1476"/>
        <v>0</v>
      </c>
      <c r="Z1253" s="59">
        <f t="shared" si="1476"/>
        <v>0</v>
      </c>
      <c r="AA1253" s="59">
        <f t="shared" si="1476"/>
        <v>0</v>
      </c>
      <c r="AB1253" s="59">
        <f t="shared" ref="AB1253:AE1253" si="1477">IF(AND($C1253="tak",$D1253="prace rozwojowe",Modul_badawczo_rozwojowy=tak),ROUND(AB770*AB354,0),0)</f>
        <v>0</v>
      </c>
      <c r="AC1253" s="59">
        <f t="shared" si="1477"/>
        <v>0</v>
      </c>
      <c r="AD1253" s="59">
        <f t="shared" si="1477"/>
        <v>0</v>
      </c>
      <c r="AE1253" s="59">
        <f t="shared" si="1477"/>
        <v>0</v>
      </c>
    </row>
    <row r="1254" spans="2:31" hidden="1">
      <c r="B1254" s="58" t="str">
        <f t="shared" si="1458"/>
        <v/>
      </c>
      <c r="C1254" s="58" t="str">
        <f t="shared" si="1458"/>
        <v/>
      </c>
      <c r="D1254" s="58" t="str">
        <f t="shared" si="1458"/>
        <v/>
      </c>
      <c r="E1254" s="58"/>
      <c r="F1254" s="58"/>
      <c r="G1254" s="58"/>
      <c r="H1254" s="58"/>
      <c r="I1254" s="58"/>
      <c r="J1254" s="59">
        <f t="shared" ref="J1254:V1254" si="1478">IF(AND($C1254="tak",$D1254="prace rozwojowe",Modul_badawczo_rozwojowy=tak),ROUND(J771*J355,0),0)</f>
        <v>0</v>
      </c>
      <c r="K1254" s="59">
        <f t="shared" si="1478"/>
        <v>0</v>
      </c>
      <c r="L1254" s="59">
        <f t="shared" si="1478"/>
        <v>0</v>
      </c>
      <c r="M1254" s="59">
        <f t="shared" si="1478"/>
        <v>0</v>
      </c>
      <c r="N1254" s="59">
        <f t="shared" si="1478"/>
        <v>0</v>
      </c>
      <c r="O1254" s="59">
        <f t="shared" si="1478"/>
        <v>0</v>
      </c>
      <c r="P1254" s="59">
        <f t="shared" si="1478"/>
        <v>0</v>
      </c>
      <c r="Q1254" s="59">
        <f t="shared" si="1478"/>
        <v>0</v>
      </c>
      <c r="R1254" s="59">
        <f t="shared" si="1478"/>
        <v>0</v>
      </c>
      <c r="S1254" s="59">
        <f t="shared" si="1478"/>
        <v>0</v>
      </c>
      <c r="T1254" s="59">
        <f t="shared" si="1478"/>
        <v>0</v>
      </c>
      <c r="U1254" s="59">
        <f t="shared" si="1478"/>
        <v>0</v>
      </c>
      <c r="V1254" s="59">
        <f t="shared" si="1478"/>
        <v>0</v>
      </c>
      <c r="W1254" s="59">
        <f t="shared" si="1460"/>
        <v>0</v>
      </c>
      <c r="X1254" s="59">
        <f t="shared" ref="X1254:AA1254" si="1479">IF(AND($C1254="tak",$D1254="prace rozwojowe",Modul_badawczo_rozwojowy=tak),ROUND(X771*X355,0),0)</f>
        <v>0</v>
      </c>
      <c r="Y1254" s="59">
        <f t="shared" si="1479"/>
        <v>0</v>
      </c>
      <c r="Z1254" s="59">
        <f t="shared" si="1479"/>
        <v>0</v>
      </c>
      <c r="AA1254" s="59">
        <f t="shared" si="1479"/>
        <v>0</v>
      </c>
      <c r="AB1254" s="59">
        <f t="shared" ref="AB1254:AE1254" si="1480">IF(AND($C1254="tak",$D1254="prace rozwojowe",Modul_badawczo_rozwojowy=tak),ROUND(AB771*AB355,0),0)</f>
        <v>0</v>
      </c>
      <c r="AC1254" s="59">
        <f t="shared" si="1480"/>
        <v>0</v>
      </c>
      <c r="AD1254" s="59">
        <f t="shared" si="1480"/>
        <v>0</v>
      </c>
      <c r="AE1254" s="59">
        <f t="shared" si="1480"/>
        <v>0</v>
      </c>
    </row>
    <row r="1255" spans="2:31" hidden="1">
      <c r="B1255" s="58" t="str">
        <f t="shared" si="1458"/>
        <v/>
      </c>
      <c r="C1255" s="58" t="str">
        <f t="shared" si="1458"/>
        <v/>
      </c>
      <c r="D1255" s="58" t="str">
        <f t="shared" si="1458"/>
        <v/>
      </c>
      <c r="E1255" s="58"/>
      <c r="F1255" s="58"/>
      <c r="G1255" s="58"/>
      <c r="H1255" s="58"/>
      <c r="I1255" s="58"/>
      <c r="J1255" s="59">
        <f t="shared" ref="J1255:V1255" si="1481">IF(AND($C1255="tak",$D1255="prace rozwojowe",Modul_badawczo_rozwojowy=tak),ROUND(J772*J356,0),0)</f>
        <v>0</v>
      </c>
      <c r="K1255" s="59">
        <f t="shared" si="1481"/>
        <v>0</v>
      </c>
      <c r="L1255" s="59">
        <f t="shared" si="1481"/>
        <v>0</v>
      </c>
      <c r="M1255" s="59">
        <f t="shared" si="1481"/>
        <v>0</v>
      </c>
      <c r="N1255" s="59">
        <f t="shared" si="1481"/>
        <v>0</v>
      </c>
      <c r="O1255" s="59">
        <f t="shared" si="1481"/>
        <v>0</v>
      </c>
      <c r="P1255" s="59">
        <f t="shared" si="1481"/>
        <v>0</v>
      </c>
      <c r="Q1255" s="59">
        <f t="shared" si="1481"/>
        <v>0</v>
      </c>
      <c r="R1255" s="59">
        <f t="shared" si="1481"/>
        <v>0</v>
      </c>
      <c r="S1255" s="59">
        <f t="shared" si="1481"/>
        <v>0</v>
      </c>
      <c r="T1255" s="59">
        <f t="shared" si="1481"/>
        <v>0</v>
      </c>
      <c r="U1255" s="59">
        <f t="shared" si="1481"/>
        <v>0</v>
      </c>
      <c r="V1255" s="59">
        <f t="shared" si="1481"/>
        <v>0</v>
      </c>
      <c r="W1255" s="59">
        <f t="shared" si="1460"/>
        <v>0</v>
      </c>
      <c r="X1255" s="59">
        <f t="shared" ref="X1255:AA1255" si="1482">IF(AND($C1255="tak",$D1255="prace rozwojowe",Modul_badawczo_rozwojowy=tak),ROUND(X772*X356,0),0)</f>
        <v>0</v>
      </c>
      <c r="Y1255" s="59">
        <f t="shared" si="1482"/>
        <v>0</v>
      </c>
      <c r="Z1255" s="59">
        <f t="shared" si="1482"/>
        <v>0</v>
      </c>
      <c r="AA1255" s="59">
        <f t="shared" si="1482"/>
        <v>0</v>
      </c>
      <c r="AB1255" s="59">
        <f t="shared" ref="AB1255:AE1255" si="1483">IF(AND($C1255="tak",$D1255="prace rozwojowe",Modul_badawczo_rozwojowy=tak),ROUND(AB772*AB356,0),0)</f>
        <v>0</v>
      </c>
      <c r="AC1255" s="59">
        <f t="shared" si="1483"/>
        <v>0</v>
      </c>
      <c r="AD1255" s="59">
        <f t="shared" si="1483"/>
        <v>0</v>
      </c>
      <c r="AE1255" s="59">
        <f t="shared" si="1483"/>
        <v>0</v>
      </c>
    </row>
    <row r="1256" spans="2:31" hidden="1">
      <c r="B1256" s="58" t="str">
        <f t="shared" si="1458"/>
        <v/>
      </c>
      <c r="C1256" s="58" t="str">
        <f t="shared" si="1458"/>
        <v/>
      </c>
      <c r="D1256" s="58" t="str">
        <f t="shared" si="1458"/>
        <v/>
      </c>
      <c r="E1256" s="58"/>
      <c r="F1256" s="58"/>
      <c r="G1256" s="58"/>
      <c r="H1256" s="58"/>
      <c r="I1256" s="58"/>
      <c r="J1256" s="59">
        <f t="shared" ref="J1256:V1256" si="1484">IF(AND($C1256="tak",$D1256="prace rozwojowe",Modul_badawczo_rozwojowy=tak),ROUND(J773*J357,0),0)</f>
        <v>0</v>
      </c>
      <c r="K1256" s="59">
        <f t="shared" si="1484"/>
        <v>0</v>
      </c>
      <c r="L1256" s="59">
        <f t="shared" si="1484"/>
        <v>0</v>
      </c>
      <c r="M1256" s="59">
        <f t="shared" si="1484"/>
        <v>0</v>
      </c>
      <c r="N1256" s="59">
        <f t="shared" si="1484"/>
        <v>0</v>
      </c>
      <c r="O1256" s="59">
        <f t="shared" si="1484"/>
        <v>0</v>
      </c>
      <c r="P1256" s="59">
        <f t="shared" si="1484"/>
        <v>0</v>
      </c>
      <c r="Q1256" s="59">
        <f t="shared" si="1484"/>
        <v>0</v>
      </c>
      <c r="R1256" s="59">
        <f t="shared" si="1484"/>
        <v>0</v>
      </c>
      <c r="S1256" s="59">
        <f t="shared" si="1484"/>
        <v>0</v>
      </c>
      <c r="T1256" s="59">
        <f t="shared" si="1484"/>
        <v>0</v>
      </c>
      <c r="U1256" s="59">
        <f t="shared" si="1484"/>
        <v>0</v>
      </c>
      <c r="V1256" s="59">
        <f t="shared" si="1484"/>
        <v>0</v>
      </c>
      <c r="W1256" s="59">
        <f t="shared" si="1460"/>
        <v>0</v>
      </c>
      <c r="X1256" s="59">
        <f t="shared" ref="X1256:AA1256" si="1485">IF(AND($C1256="tak",$D1256="prace rozwojowe",Modul_badawczo_rozwojowy=tak),ROUND(X773*X357,0),0)</f>
        <v>0</v>
      </c>
      <c r="Y1256" s="59">
        <f t="shared" si="1485"/>
        <v>0</v>
      </c>
      <c r="Z1256" s="59">
        <f t="shared" si="1485"/>
        <v>0</v>
      </c>
      <c r="AA1256" s="59">
        <f t="shared" si="1485"/>
        <v>0</v>
      </c>
      <c r="AB1256" s="59">
        <f t="shared" ref="AB1256:AE1256" si="1486">IF(AND($C1256="tak",$D1256="prace rozwojowe",Modul_badawczo_rozwojowy=tak),ROUND(AB773*AB357,0),0)</f>
        <v>0</v>
      </c>
      <c r="AC1256" s="59">
        <f t="shared" si="1486"/>
        <v>0</v>
      </c>
      <c r="AD1256" s="59">
        <f t="shared" si="1486"/>
        <v>0</v>
      </c>
      <c r="AE1256" s="59">
        <f t="shared" si="1486"/>
        <v>0</v>
      </c>
    </row>
    <row r="1257" spans="2:31" hidden="1">
      <c r="B1257" s="58" t="str">
        <f t="shared" si="1458"/>
        <v/>
      </c>
      <c r="C1257" s="58" t="str">
        <f t="shared" si="1458"/>
        <v/>
      </c>
      <c r="D1257" s="58" t="str">
        <f t="shared" si="1458"/>
        <v/>
      </c>
      <c r="E1257" s="58"/>
      <c r="F1257" s="58"/>
      <c r="G1257" s="58"/>
      <c r="H1257" s="58"/>
      <c r="I1257" s="58"/>
      <c r="J1257" s="59">
        <f t="shared" ref="J1257:V1257" si="1487">IF(AND($C1257="tak",$D1257="prace rozwojowe",Modul_badawczo_rozwojowy=tak),ROUND(J774*J358,0),0)</f>
        <v>0</v>
      </c>
      <c r="K1257" s="59">
        <f t="shared" si="1487"/>
        <v>0</v>
      </c>
      <c r="L1257" s="59">
        <f t="shared" si="1487"/>
        <v>0</v>
      </c>
      <c r="M1257" s="59">
        <f t="shared" si="1487"/>
        <v>0</v>
      </c>
      <c r="N1257" s="59">
        <f t="shared" si="1487"/>
        <v>0</v>
      </c>
      <c r="O1257" s="59">
        <f t="shared" si="1487"/>
        <v>0</v>
      </c>
      <c r="P1257" s="59">
        <f t="shared" si="1487"/>
        <v>0</v>
      </c>
      <c r="Q1257" s="59">
        <f t="shared" si="1487"/>
        <v>0</v>
      </c>
      <c r="R1257" s="59">
        <f t="shared" si="1487"/>
        <v>0</v>
      </c>
      <c r="S1257" s="59">
        <f t="shared" si="1487"/>
        <v>0</v>
      </c>
      <c r="T1257" s="59">
        <f t="shared" si="1487"/>
        <v>0</v>
      </c>
      <c r="U1257" s="59">
        <f t="shared" si="1487"/>
        <v>0</v>
      </c>
      <c r="V1257" s="59">
        <f t="shared" si="1487"/>
        <v>0</v>
      </c>
      <c r="W1257" s="59">
        <f t="shared" si="1460"/>
        <v>0</v>
      </c>
      <c r="X1257" s="59">
        <f t="shared" ref="X1257:AA1257" si="1488">IF(AND($C1257="tak",$D1257="prace rozwojowe",Modul_badawczo_rozwojowy=tak),ROUND(X774*X358,0),0)</f>
        <v>0</v>
      </c>
      <c r="Y1257" s="59">
        <f t="shared" si="1488"/>
        <v>0</v>
      </c>
      <c r="Z1257" s="59">
        <f t="shared" si="1488"/>
        <v>0</v>
      </c>
      <c r="AA1257" s="59">
        <f t="shared" si="1488"/>
        <v>0</v>
      </c>
      <c r="AB1257" s="59">
        <f t="shared" ref="AB1257:AE1257" si="1489">IF(AND($C1257="tak",$D1257="prace rozwojowe",Modul_badawczo_rozwojowy=tak),ROUND(AB774*AB358,0),0)</f>
        <v>0</v>
      </c>
      <c r="AC1257" s="59">
        <f t="shared" si="1489"/>
        <v>0</v>
      </c>
      <c r="AD1257" s="59">
        <f t="shared" si="1489"/>
        <v>0</v>
      </c>
      <c r="AE1257" s="59">
        <f t="shared" si="1489"/>
        <v>0</v>
      </c>
    </row>
    <row r="1258" spans="2:31" hidden="1">
      <c r="B1258" s="58" t="str">
        <f t="shared" si="1458"/>
        <v/>
      </c>
      <c r="C1258" s="58" t="str">
        <f t="shared" si="1458"/>
        <v/>
      </c>
      <c r="D1258" s="58" t="str">
        <f t="shared" si="1458"/>
        <v/>
      </c>
      <c r="E1258" s="58"/>
      <c r="F1258" s="58"/>
      <c r="G1258" s="58"/>
      <c r="H1258" s="58"/>
      <c r="I1258" s="58"/>
      <c r="J1258" s="59">
        <f t="shared" ref="J1258:V1258" si="1490">IF(AND($C1258="tak",$D1258="prace rozwojowe",Modul_badawczo_rozwojowy=tak),ROUND(J775*J359,0),0)</f>
        <v>0</v>
      </c>
      <c r="K1258" s="59">
        <f t="shared" si="1490"/>
        <v>0</v>
      </c>
      <c r="L1258" s="59">
        <f t="shared" si="1490"/>
        <v>0</v>
      </c>
      <c r="M1258" s="59">
        <f t="shared" si="1490"/>
        <v>0</v>
      </c>
      <c r="N1258" s="59">
        <f t="shared" si="1490"/>
        <v>0</v>
      </c>
      <c r="O1258" s="59">
        <f t="shared" si="1490"/>
        <v>0</v>
      </c>
      <c r="P1258" s="59">
        <f t="shared" si="1490"/>
        <v>0</v>
      </c>
      <c r="Q1258" s="59">
        <f t="shared" si="1490"/>
        <v>0</v>
      </c>
      <c r="R1258" s="59">
        <f t="shared" si="1490"/>
        <v>0</v>
      </c>
      <c r="S1258" s="59">
        <f t="shared" si="1490"/>
        <v>0</v>
      </c>
      <c r="T1258" s="59">
        <f t="shared" si="1490"/>
        <v>0</v>
      </c>
      <c r="U1258" s="59">
        <f t="shared" si="1490"/>
        <v>0</v>
      </c>
      <c r="V1258" s="59">
        <f t="shared" si="1490"/>
        <v>0</v>
      </c>
      <c r="W1258" s="59">
        <f t="shared" si="1460"/>
        <v>0</v>
      </c>
      <c r="X1258" s="59">
        <f t="shared" ref="X1258:AA1258" si="1491">IF(AND($C1258="tak",$D1258="prace rozwojowe",Modul_badawczo_rozwojowy=tak),ROUND(X775*X359,0),0)</f>
        <v>0</v>
      </c>
      <c r="Y1258" s="59">
        <f t="shared" si="1491"/>
        <v>0</v>
      </c>
      <c r="Z1258" s="59">
        <f t="shared" si="1491"/>
        <v>0</v>
      </c>
      <c r="AA1258" s="59">
        <f t="shared" si="1491"/>
        <v>0</v>
      </c>
      <c r="AB1258" s="59">
        <f t="shared" ref="AB1258:AE1258" si="1492">IF(AND($C1258="tak",$D1258="prace rozwojowe",Modul_badawczo_rozwojowy=tak),ROUND(AB775*AB359,0),0)</f>
        <v>0</v>
      </c>
      <c r="AC1258" s="59">
        <f t="shared" si="1492"/>
        <v>0</v>
      </c>
      <c r="AD1258" s="59">
        <f t="shared" si="1492"/>
        <v>0</v>
      </c>
      <c r="AE1258" s="59">
        <f t="shared" si="1492"/>
        <v>0</v>
      </c>
    </row>
    <row r="1259" spans="2:31" hidden="1">
      <c r="B1259" s="58" t="str">
        <f t="shared" si="1458"/>
        <v/>
      </c>
      <c r="C1259" s="58" t="str">
        <f t="shared" si="1458"/>
        <v/>
      </c>
      <c r="D1259" s="58" t="str">
        <f t="shared" si="1458"/>
        <v/>
      </c>
      <c r="E1259" s="58"/>
      <c r="F1259" s="58"/>
      <c r="G1259" s="58"/>
      <c r="H1259" s="58"/>
      <c r="I1259" s="58"/>
      <c r="J1259" s="59">
        <f t="shared" ref="J1259:V1259" si="1493">IF(AND($C1259="tak",$D1259="prace rozwojowe",Modul_badawczo_rozwojowy=tak),ROUND(J776*J360,0),0)</f>
        <v>0</v>
      </c>
      <c r="K1259" s="59">
        <f t="shared" si="1493"/>
        <v>0</v>
      </c>
      <c r="L1259" s="59">
        <f t="shared" si="1493"/>
        <v>0</v>
      </c>
      <c r="M1259" s="59">
        <f t="shared" si="1493"/>
        <v>0</v>
      </c>
      <c r="N1259" s="59">
        <f t="shared" si="1493"/>
        <v>0</v>
      </c>
      <c r="O1259" s="59">
        <f t="shared" si="1493"/>
        <v>0</v>
      </c>
      <c r="P1259" s="59">
        <f t="shared" si="1493"/>
        <v>0</v>
      </c>
      <c r="Q1259" s="59">
        <f t="shared" si="1493"/>
        <v>0</v>
      </c>
      <c r="R1259" s="59">
        <f t="shared" si="1493"/>
        <v>0</v>
      </c>
      <c r="S1259" s="59">
        <f t="shared" si="1493"/>
        <v>0</v>
      </c>
      <c r="T1259" s="59">
        <f t="shared" si="1493"/>
        <v>0</v>
      </c>
      <c r="U1259" s="59">
        <f t="shared" si="1493"/>
        <v>0</v>
      </c>
      <c r="V1259" s="59">
        <f t="shared" si="1493"/>
        <v>0</v>
      </c>
      <c r="W1259" s="59">
        <f t="shared" si="1460"/>
        <v>0</v>
      </c>
      <c r="X1259" s="59">
        <f t="shared" ref="X1259:AA1259" si="1494">IF(AND($C1259="tak",$D1259="prace rozwojowe",Modul_badawczo_rozwojowy=tak),ROUND(X776*X360,0),0)</f>
        <v>0</v>
      </c>
      <c r="Y1259" s="59">
        <f t="shared" si="1494"/>
        <v>0</v>
      </c>
      <c r="Z1259" s="59">
        <f t="shared" si="1494"/>
        <v>0</v>
      </c>
      <c r="AA1259" s="59">
        <f t="shared" si="1494"/>
        <v>0</v>
      </c>
      <c r="AB1259" s="59">
        <f t="shared" ref="AB1259:AE1259" si="1495">IF(AND($C1259="tak",$D1259="prace rozwojowe",Modul_badawczo_rozwojowy=tak),ROUND(AB776*AB360,0),0)</f>
        <v>0</v>
      </c>
      <c r="AC1259" s="59">
        <f t="shared" si="1495"/>
        <v>0</v>
      </c>
      <c r="AD1259" s="59">
        <f t="shared" si="1495"/>
        <v>0</v>
      </c>
      <c r="AE1259" s="59">
        <f t="shared" si="1495"/>
        <v>0</v>
      </c>
    </row>
    <row r="1260" spans="2:31" hidden="1">
      <c r="B1260" s="58" t="str">
        <f t="shared" si="1458"/>
        <v/>
      </c>
      <c r="C1260" s="58" t="str">
        <f t="shared" si="1458"/>
        <v/>
      </c>
      <c r="D1260" s="58" t="str">
        <f t="shared" si="1458"/>
        <v/>
      </c>
      <c r="E1260" s="58"/>
      <c r="F1260" s="58"/>
      <c r="G1260" s="58"/>
      <c r="H1260" s="58"/>
      <c r="I1260" s="58"/>
      <c r="J1260" s="59">
        <f t="shared" ref="J1260:V1260" si="1496">IF(AND($C1260="tak",$D1260="prace rozwojowe",Modul_badawczo_rozwojowy=tak),ROUND(J777*J361,0),0)</f>
        <v>0</v>
      </c>
      <c r="K1260" s="59">
        <f t="shared" si="1496"/>
        <v>0</v>
      </c>
      <c r="L1260" s="59">
        <f t="shared" si="1496"/>
        <v>0</v>
      </c>
      <c r="M1260" s="59">
        <f t="shared" si="1496"/>
        <v>0</v>
      </c>
      <c r="N1260" s="59">
        <f t="shared" si="1496"/>
        <v>0</v>
      </c>
      <c r="O1260" s="59">
        <f t="shared" si="1496"/>
        <v>0</v>
      </c>
      <c r="P1260" s="59">
        <f t="shared" si="1496"/>
        <v>0</v>
      </c>
      <c r="Q1260" s="59">
        <f t="shared" si="1496"/>
        <v>0</v>
      </c>
      <c r="R1260" s="59">
        <f t="shared" si="1496"/>
        <v>0</v>
      </c>
      <c r="S1260" s="59">
        <f t="shared" si="1496"/>
        <v>0</v>
      </c>
      <c r="T1260" s="59">
        <f t="shared" si="1496"/>
        <v>0</v>
      </c>
      <c r="U1260" s="59">
        <f t="shared" si="1496"/>
        <v>0</v>
      </c>
      <c r="V1260" s="59">
        <f t="shared" si="1496"/>
        <v>0</v>
      </c>
      <c r="W1260" s="59">
        <f t="shared" si="1460"/>
        <v>0</v>
      </c>
      <c r="X1260" s="59">
        <f t="shared" ref="X1260:AA1260" si="1497">IF(AND($C1260="tak",$D1260="prace rozwojowe",Modul_badawczo_rozwojowy=tak),ROUND(X777*X361,0),0)</f>
        <v>0</v>
      </c>
      <c r="Y1260" s="59">
        <f t="shared" si="1497"/>
        <v>0</v>
      </c>
      <c r="Z1260" s="59">
        <f t="shared" si="1497"/>
        <v>0</v>
      </c>
      <c r="AA1260" s="59">
        <f t="shared" si="1497"/>
        <v>0</v>
      </c>
      <c r="AB1260" s="59">
        <f t="shared" ref="AB1260:AE1260" si="1498">IF(AND($C1260="tak",$D1260="prace rozwojowe",Modul_badawczo_rozwojowy=tak),ROUND(AB777*AB361,0),0)</f>
        <v>0</v>
      </c>
      <c r="AC1260" s="59">
        <f t="shared" si="1498"/>
        <v>0</v>
      </c>
      <c r="AD1260" s="59">
        <f t="shared" si="1498"/>
        <v>0</v>
      </c>
      <c r="AE1260" s="59">
        <f t="shared" si="1498"/>
        <v>0</v>
      </c>
    </row>
    <row r="1261" spans="2:31" hidden="1">
      <c r="B1261" s="58" t="str">
        <f t="shared" si="1458"/>
        <v/>
      </c>
      <c r="C1261" s="58" t="str">
        <f t="shared" si="1458"/>
        <v/>
      </c>
      <c r="D1261" s="58" t="str">
        <f t="shared" si="1458"/>
        <v/>
      </c>
      <c r="E1261" s="58"/>
      <c r="F1261" s="58"/>
      <c r="G1261" s="58"/>
      <c r="H1261" s="58"/>
      <c r="I1261" s="58"/>
      <c r="J1261" s="59">
        <f t="shared" ref="J1261:V1261" si="1499">IF(AND($C1261="tak",$D1261="prace rozwojowe",Modul_badawczo_rozwojowy=tak),ROUND(J778*J362,0),0)</f>
        <v>0</v>
      </c>
      <c r="K1261" s="59">
        <f t="shared" si="1499"/>
        <v>0</v>
      </c>
      <c r="L1261" s="59">
        <f t="shared" si="1499"/>
        <v>0</v>
      </c>
      <c r="M1261" s="59">
        <f t="shared" si="1499"/>
        <v>0</v>
      </c>
      <c r="N1261" s="59">
        <f t="shared" si="1499"/>
        <v>0</v>
      </c>
      <c r="O1261" s="59">
        <f t="shared" si="1499"/>
        <v>0</v>
      </c>
      <c r="P1261" s="59">
        <f t="shared" si="1499"/>
        <v>0</v>
      </c>
      <c r="Q1261" s="59">
        <f t="shared" si="1499"/>
        <v>0</v>
      </c>
      <c r="R1261" s="59">
        <f t="shared" si="1499"/>
        <v>0</v>
      </c>
      <c r="S1261" s="59">
        <f t="shared" si="1499"/>
        <v>0</v>
      </c>
      <c r="T1261" s="59">
        <f t="shared" si="1499"/>
        <v>0</v>
      </c>
      <c r="U1261" s="59">
        <f t="shared" si="1499"/>
        <v>0</v>
      </c>
      <c r="V1261" s="59">
        <f t="shared" si="1499"/>
        <v>0</v>
      </c>
      <c r="W1261" s="59">
        <f t="shared" si="1460"/>
        <v>0</v>
      </c>
      <c r="X1261" s="59">
        <f t="shared" ref="X1261:AA1261" si="1500">IF(AND($C1261="tak",$D1261="prace rozwojowe",Modul_badawczo_rozwojowy=tak),ROUND(X778*X362,0),0)</f>
        <v>0</v>
      </c>
      <c r="Y1261" s="59">
        <f t="shared" si="1500"/>
        <v>0</v>
      </c>
      <c r="Z1261" s="59">
        <f t="shared" si="1500"/>
        <v>0</v>
      </c>
      <c r="AA1261" s="59">
        <f t="shared" si="1500"/>
        <v>0</v>
      </c>
      <c r="AB1261" s="59">
        <f t="shared" ref="AB1261:AE1261" si="1501">IF(AND($C1261="tak",$D1261="prace rozwojowe",Modul_badawczo_rozwojowy=tak),ROUND(AB778*AB362,0),0)</f>
        <v>0</v>
      </c>
      <c r="AC1261" s="59">
        <f t="shared" si="1501"/>
        <v>0</v>
      </c>
      <c r="AD1261" s="59">
        <f t="shared" si="1501"/>
        <v>0</v>
      </c>
      <c r="AE1261" s="59">
        <f t="shared" si="1501"/>
        <v>0</v>
      </c>
    </row>
    <row r="1262" spans="2:31" hidden="1">
      <c r="B1262" s="58" t="str">
        <f t="shared" si="1458"/>
        <v/>
      </c>
      <c r="C1262" s="58" t="str">
        <f t="shared" si="1458"/>
        <v/>
      </c>
      <c r="D1262" s="58" t="str">
        <f t="shared" si="1458"/>
        <v/>
      </c>
      <c r="E1262" s="58"/>
      <c r="F1262" s="58"/>
      <c r="G1262" s="58"/>
      <c r="H1262" s="58"/>
      <c r="I1262" s="58"/>
      <c r="J1262" s="59">
        <f t="shared" ref="J1262:V1262" si="1502">IF(AND($C1262="tak",$D1262="prace rozwojowe",Modul_badawczo_rozwojowy=tak),ROUND(J779*J363,0),0)</f>
        <v>0</v>
      </c>
      <c r="K1262" s="59">
        <f t="shared" si="1502"/>
        <v>0</v>
      </c>
      <c r="L1262" s="59">
        <f t="shared" si="1502"/>
        <v>0</v>
      </c>
      <c r="M1262" s="59">
        <f t="shared" si="1502"/>
        <v>0</v>
      </c>
      <c r="N1262" s="59">
        <f t="shared" si="1502"/>
        <v>0</v>
      </c>
      <c r="O1262" s="59">
        <f t="shared" si="1502"/>
        <v>0</v>
      </c>
      <c r="P1262" s="59">
        <f t="shared" si="1502"/>
        <v>0</v>
      </c>
      <c r="Q1262" s="59">
        <f t="shared" si="1502"/>
        <v>0</v>
      </c>
      <c r="R1262" s="59">
        <f t="shared" si="1502"/>
        <v>0</v>
      </c>
      <c r="S1262" s="59">
        <f t="shared" si="1502"/>
        <v>0</v>
      </c>
      <c r="T1262" s="59">
        <f t="shared" si="1502"/>
        <v>0</v>
      </c>
      <c r="U1262" s="59">
        <f t="shared" si="1502"/>
        <v>0</v>
      </c>
      <c r="V1262" s="59">
        <f t="shared" si="1502"/>
        <v>0</v>
      </c>
      <c r="W1262" s="59">
        <f t="shared" si="1460"/>
        <v>0</v>
      </c>
      <c r="X1262" s="59">
        <f t="shared" ref="X1262:AA1262" si="1503">IF(AND($C1262="tak",$D1262="prace rozwojowe",Modul_badawczo_rozwojowy=tak),ROUND(X779*X363,0),0)</f>
        <v>0</v>
      </c>
      <c r="Y1262" s="59">
        <f t="shared" si="1503"/>
        <v>0</v>
      </c>
      <c r="Z1262" s="59">
        <f t="shared" si="1503"/>
        <v>0</v>
      </c>
      <c r="AA1262" s="59">
        <f t="shared" si="1503"/>
        <v>0</v>
      </c>
      <c r="AB1262" s="59">
        <f t="shared" ref="AB1262:AE1262" si="1504">IF(AND($C1262="tak",$D1262="prace rozwojowe",Modul_badawczo_rozwojowy=tak),ROUND(AB779*AB363,0),0)</f>
        <v>0</v>
      </c>
      <c r="AC1262" s="59">
        <f t="shared" si="1504"/>
        <v>0</v>
      </c>
      <c r="AD1262" s="59">
        <f t="shared" si="1504"/>
        <v>0</v>
      </c>
      <c r="AE1262" s="59">
        <f t="shared" si="1504"/>
        <v>0</v>
      </c>
    </row>
    <row r="1263" spans="2:31" hidden="1">
      <c r="B1263" s="58" t="str">
        <f t="shared" si="1458"/>
        <v/>
      </c>
      <c r="C1263" s="58" t="str">
        <f t="shared" si="1458"/>
        <v/>
      </c>
      <c r="D1263" s="58" t="str">
        <f t="shared" si="1458"/>
        <v/>
      </c>
      <c r="E1263" s="58"/>
      <c r="F1263" s="58"/>
      <c r="G1263" s="58"/>
      <c r="H1263" s="58"/>
      <c r="I1263" s="58"/>
      <c r="J1263" s="59">
        <f t="shared" ref="J1263:V1263" si="1505">IF(AND($C1263="tak",$D1263="prace rozwojowe",Modul_badawczo_rozwojowy=tak),ROUND(J780*J364,0),0)</f>
        <v>0</v>
      </c>
      <c r="K1263" s="59">
        <f t="shared" si="1505"/>
        <v>0</v>
      </c>
      <c r="L1263" s="59">
        <f t="shared" si="1505"/>
        <v>0</v>
      </c>
      <c r="M1263" s="59">
        <f t="shared" si="1505"/>
        <v>0</v>
      </c>
      <c r="N1263" s="59">
        <f t="shared" si="1505"/>
        <v>0</v>
      </c>
      <c r="O1263" s="59">
        <f t="shared" si="1505"/>
        <v>0</v>
      </c>
      <c r="P1263" s="59">
        <f t="shared" si="1505"/>
        <v>0</v>
      </c>
      <c r="Q1263" s="59">
        <f t="shared" si="1505"/>
        <v>0</v>
      </c>
      <c r="R1263" s="59">
        <f t="shared" si="1505"/>
        <v>0</v>
      </c>
      <c r="S1263" s="59">
        <f t="shared" si="1505"/>
        <v>0</v>
      </c>
      <c r="T1263" s="59">
        <f t="shared" si="1505"/>
        <v>0</v>
      </c>
      <c r="U1263" s="59">
        <f t="shared" si="1505"/>
        <v>0</v>
      </c>
      <c r="V1263" s="59">
        <f t="shared" si="1505"/>
        <v>0</v>
      </c>
      <c r="W1263" s="59">
        <f t="shared" si="1460"/>
        <v>0</v>
      </c>
      <c r="X1263" s="59">
        <f t="shared" ref="X1263:AA1263" si="1506">IF(AND($C1263="tak",$D1263="prace rozwojowe",Modul_badawczo_rozwojowy=tak),ROUND(X780*X364,0),0)</f>
        <v>0</v>
      </c>
      <c r="Y1263" s="59">
        <f t="shared" si="1506"/>
        <v>0</v>
      </c>
      <c r="Z1263" s="59">
        <f t="shared" si="1506"/>
        <v>0</v>
      </c>
      <c r="AA1263" s="59">
        <f t="shared" si="1506"/>
        <v>0</v>
      </c>
      <c r="AB1263" s="59">
        <f t="shared" ref="AB1263:AE1263" si="1507">IF(AND($C1263="tak",$D1263="prace rozwojowe",Modul_badawczo_rozwojowy=tak),ROUND(AB780*AB364,0),0)</f>
        <v>0</v>
      </c>
      <c r="AC1263" s="59">
        <f t="shared" si="1507"/>
        <v>0</v>
      </c>
      <c r="AD1263" s="59">
        <f t="shared" si="1507"/>
        <v>0</v>
      </c>
      <c r="AE1263" s="59">
        <f t="shared" si="1507"/>
        <v>0</v>
      </c>
    </row>
    <row r="1264" spans="2:31" hidden="1">
      <c r="B1264" s="58" t="str">
        <f t="shared" si="1458"/>
        <v/>
      </c>
      <c r="C1264" s="58" t="str">
        <f t="shared" si="1458"/>
        <v/>
      </c>
      <c r="D1264" s="58" t="str">
        <f t="shared" si="1458"/>
        <v/>
      </c>
      <c r="E1264" s="58"/>
      <c r="F1264" s="58"/>
      <c r="G1264" s="58"/>
      <c r="H1264" s="58"/>
      <c r="I1264" s="58"/>
      <c r="J1264" s="59">
        <f t="shared" ref="J1264:V1264" si="1508">IF(AND($C1264="tak",$D1264="prace rozwojowe",Modul_badawczo_rozwojowy=tak),ROUND(J781*J365,0),0)</f>
        <v>0</v>
      </c>
      <c r="K1264" s="59">
        <f t="shared" si="1508"/>
        <v>0</v>
      </c>
      <c r="L1264" s="59">
        <f t="shared" si="1508"/>
        <v>0</v>
      </c>
      <c r="M1264" s="59">
        <f t="shared" si="1508"/>
        <v>0</v>
      </c>
      <c r="N1264" s="59">
        <f t="shared" si="1508"/>
        <v>0</v>
      </c>
      <c r="O1264" s="59">
        <f t="shared" si="1508"/>
        <v>0</v>
      </c>
      <c r="P1264" s="59">
        <f t="shared" si="1508"/>
        <v>0</v>
      </c>
      <c r="Q1264" s="59">
        <f t="shared" si="1508"/>
        <v>0</v>
      </c>
      <c r="R1264" s="59">
        <f t="shared" si="1508"/>
        <v>0</v>
      </c>
      <c r="S1264" s="59">
        <f t="shared" si="1508"/>
        <v>0</v>
      </c>
      <c r="T1264" s="59">
        <f t="shared" si="1508"/>
        <v>0</v>
      </c>
      <c r="U1264" s="59">
        <f t="shared" si="1508"/>
        <v>0</v>
      </c>
      <c r="V1264" s="59">
        <f t="shared" si="1508"/>
        <v>0</v>
      </c>
      <c r="W1264" s="59">
        <f t="shared" si="1460"/>
        <v>0</v>
      </c>
      <c r="X1264" s="59">
        <f t="shared" ref="X1264:AA1264" si="1509">IF(AND($C1264="tak",$D1264="prace rozwojowe",Modul_badawczo_rozwojowy=tak),ROUND(X781*X365,0),0)</f>
        <v>0</v>
      </c>
      <c r="Y1264" s="59">
        <f t="shared" si="1509"/>
        <v>0</v>
      </c>
      <c r="Z1264" s="59">
        <f t="shared" si="1509"/>
        <v>0</v>
      </c>
      <c r="AA1264" s="59">
        <f t="shared" si="1509"/>
        <v>0</v>
      </c>
      <c r="AB1264" s="59">
        <f t="shared" ref="AB1264:AE1264" si="1510">IF(AND($C1264="tak",$D1264="prace rozwojowe",Modul_badawczo_rozwojowy=tak),ROUND(AB781*AB365,0),0)</f>
        <v>0</v>
      </c>
      <c r="AC1264" s="59">
        <f t="shared" si="1510"/>
        <v>0</v>
      </c>
      <c r="AD1264" s="59">
        <f t="shared" si="1510"/>
        <v>0</v>
      </c>
      <c r="AE1264" s="59">
        <f t="shared" si="1510"/>
        <v>0</v>
      </c>
    </row>
    <row r="1265" spans="2:31" hidden="1">
      <c r="B1265" s="58" t="str">
        <f t="shared" si="1458"/>
        <v/>
      </c>
      <c r="C1265" s="58" t="str">
        <f t="shared" si="1458"/>
        <v/>
      </c>
      <c r="D1265" s="58" t="str">
        <f t="shared" si="1458"/>
        <v/>
      </c>
      <c r="E1265" s="58"/>
      <c r="F1265" s="58"/>
      <c r="G1265" s="58"/>
      <c r="H1265" s="58"/>
      <c r="I1265" s="58"/>
      <c r="J1265" s="59">
        <f t="shared" ref="J1265:V1265" si="1511">IF(AND($C1265="tak",$D1265="prace rozwojowe",Modul_badawczo_rozwojowy=tak),ROUND(J782*J366,0),0)</f>
        <v>0</v>
      </c>
      <c r="K1265" s="59">
        <f t="shared" si="1511"/>
        <v>0</v>
      </c>
      <c r="L1265" s="59">
        <f t="shared" si="1511"/>
        <v>0</v>
      </c>
      <c r="M1265" s="59">
        <f t="shared" si="1511"/>
        <v>0</v>
      </c>
      <c r="N1265" s="59">
        <f t="shared" si="1511"/>
        <v>0</v>
      </c>
      <c r="O1265" s="59">
        <f t="shared" si="1511"/>
        <v>0</v>
      </c>
      <c r="P1265" s="59">
        <f t="shared" si="1511"/>
        <v>0</v>
      </c>
      <c r="Q1265" s="59">
        <f t="shared" si="1511"/>
        <v>0</v>
      </c>
      <c r="R1265" s="59">
        <f t="shared" si="1511"/>
        <v>0</v>
      </c>
      <c r="S1265" s="59">
        <f t="shared" si="1511"/>
        <v>0</v>
      </c>
      <c r="T1265" s="59">
        <f t="shared" si="1511"/>
        <v>0</v>
      </c>
      <c r="U1265" s="59">
        <f t="shared" si="1511"/>
        <v>0</v>
      </c>
      <c r="V1265" s="59">
        <f t="shared" si="1511"/>
        <v>0</v>
      </c>
      <c r="W1265" s="59">
        <f t="shared" si="1460"/>
        <v>0</v>
      </c>
      <c r="X1265" s="59">
        <f t="shared" ref="X1265:AA1265" si="1512">IF(AND($C1265="tak",$D1265="prace rozwojowe",Modul_badawczo_rozwojowy=tak),ROUND(X782*X366,0),0)</f>
        <v>0</v>
      </c>
      <c r="Y1265" s="59">
        <f t="shared" si="1512"/>
        <v>0</v>
      </c>
      <c r="Z1265" s="59">
        <f t="shared" si="1512"/>
        <v>0</v>
      </c>
      <c r="AA1265" s="59">
        <f t="shared" si="1512"/>
        <v>0</v>
      </c>
      <c r="AB1265" s="59">
        <f t="shared" ref="AB1265:AE1265" si="1513">IF(AND($C1265="tak",$D1265="prace rozwojowe",Modul_badawczo_rozwojowy=tak),ROUND(AB782*AB366,0),0)</f>
        <v>0</v>
      </c>
      <c r="AC1265" s="59">
        <f t="shared" si="1513"/>
        <v>0</v>
      </c>
      <c r="AD1265" s="59">
        <f t="shared" si="1513"/>
        <v>0</v>
      </c>
      <c r="AE1265" s="59">
        <f t="shared" si="1513"/>
        <v>0</v>
      </c>
    </row>
    <row r="1266" spans="2:31" hidden="1">
      <c r="B1266" s="58" t="str">
        <f t="shared" si="1458"/>
        <v/>
      </c>
      <c r="C1266" s="58" t="str">
        <f t="shared" si="1458"/>
        <v/>
      </c>
      <c r="D1266" s="58" t="str">
        <f t="shared" si="1458"/>
        <v/>
      </c>
      <c r="E1266" s="58"/>
      <c r="F1266" s="58"/>
      <c r="G1266" s="58"/>
      <c r="H1266" s="58"/>
      <c r="I1266" s="58"/>
      <c r="J1266" s="59">
        <f t="shared" ref="J1266:V1266" si="1514">IF(AND($C1266="tak",$D1266="prace rozwojowe",Modul_badawczo_rozwojowy=tak),ROUND(J783*J367,0),0)</f>
        <v>0</v>
      </c>
      <c r="K1266" s="59">
        <f t="shared" si="1514"/>
        <v>0</v>
      </c>
      <c r="L1266" s="59">
        <f t="shared" si="1514"/>
        <v>0</v>
      </c>
      <c r="M1266" s="59">
        <f t="shared" si="1514"/>
        <v>0</v>
      </c>
      <c r="N1266" s="59">
        <f t="shared" si="1514"/>
        <v>0</v>
      </c>
      <c r="O1266" s="59">
        <f t="shared" si="1514"/>
        <v>0</v>
      </c>
      <c r="P1266" s="59">
        <f t="shared" si="1514"/>
        <v>0</v>
      </c>
      <c r="Q1266" s="59">
        <f t="shared" si="1514"/>
        <v>0</v>
      </c>
      <c r="R1266" s="59">
        <f t="shared" si="1514"/>
        <v>0</v>
      </c>
      <c r="S1266" s="59">
        <f t="shared" si="1514"/>
        <v>0</v>
      </c>
      <c r="T1266" s="59">
        <f t="shared" si="1514"/>
        <v>0</v>
      </c>
      <c r="U1266" s="59">
        <f t="shared" si="1514"/>
        <v>0</v>
      </c>
      <c r="V1266" s="59">
        <f t="shared" si="1514"/>
        <v>0</v>
      </c>
      <c r="W1266" s="59">
        <f t="shared" si="1460"/>
        <v>0</v>
      </c>
      <c r="X1266" s="59">
        <f t="shared" ref="X1266:AA1266" si="1515">IF(AND($C1266="tak",$D1266="prace rozwojowe",Modul_badawczo_rozwojowy=tak),ROUND(X783*X367,0),0)</f>
        <v>0</v>
      </c>
      <c r="Y1266" s="59">
        <f t="shared" si="1515"/>
        <v>0</v>
      </c>
      <c r="Z1266" s="59">
        <f t="shared" si="1515"/>
        <v>0</v>
      </c>
      <c r="AA1266" s="59">
        <f t="shared" si="1515"/>
        <v>0</v>
      </c>
      <c r="AB1266" s="59">
        <f t="shared" ref="AB1266:AE1266" si="1516">IF(AND($C1266="tak",$D1266="prace rozwojowe",Modul_badawczo_rozwojowy=tak),ROUND(AB783*AB367,0),0)</f>
        <v>0</v>
      </c>
      <c r="AC1266" s="59">
        <f t="shared" si="1516"/>
        <v>0</v>
      </c>
      <c r="AD1266" s="59">
        <f t="shared" si="1516"/>
        <v>0</v>
      </c>
      <c r="AE1266" s="59">
        <f t="shared" si="1516"/>
        <v>0</v>
      </c>
    </row>
    <row r="1267" spans="2:31" hidden="1">
      <c r="B1267" s="58" t="str">
        <f t="shared" si="1458"/>
        <v/>
      </c>
      <c r="C1267" s="58" t="str">
        <f t="shared" si="1458"/>
        <v/>
      </c>
      <c r="D1267" s="58" t="str">
        <f t="shared" si="1458"/>
        <v/>
      </c>
      <c r="E1267" s="58"/>
      <c r="F1267" s="58"/>
      <c r="G1267" s="58"/>
      <c r="H1267" s="58"/>
      <c r="I1267" s="58"/>
      <c r="J1267" s="59">
        <f t="shared" ref="J1267:V1267" si="1517">IF(AND($C1267="tak",$D1267="prace rozwojowe",Modul_badawczo_rozwojowy=tak),ROUND(J784*J368,0),0)</f>
        <v>0</v>
      </c>
      <c r="K1267" s="59">
        <f t="shared" si="1517"/>
        <v>0</v>
      </c>
      <c r="L1267" s="59">
        <f t="shared" si="1517"/>
        <v>0</v>
      </c>
      <c r="M1267" s="59">
        <f t="shared" si="1517"/>
        <v>0</v>
      </c>
      <c r="N1267" s="59">
        <f t="shared" si="1517"/>
        <v>0</v>
      </c>
      <c r="O1267" s="59">
        <f t="shared" si="1517"/>
        <v>0</v>
      </c>
      <c r="P1267" s="59">
        <f t="shared" si="1517"/>
        <v>0</v>
      </c>
      <c r="Q1267" s="59">
        <f t="shared" si="1517"/>
        <v>0</v>
      </c>
      <c r="R1267" s="59">
        <f t="shared" si="1517"/>
        <v>0</v>
      </c>
      <c r="S1267" s="59">
        <f t="shared" si="1517"/>
        <v>0</v>
      </c>
      <c r="T1267" s="59">
        <f t="shared" si="1517"/>
        <v>0</v>
      </c>
      <c r="U1267" s="59">
        <f t="shared" si="1517"/>
        <v>0</v>
      </c>
      <c r="V1267" s="59">
        <f t="shared" si="1517"/>
        <v>0</v>
      </c>
      <c r="W1267" s="59">
        <f t="shared" si="1460"/>
        <v>0</v>
      </c>
      <c r="X1267" s="59">
        <f t="shared" ref="X1267:AA1267" si="1518">IF(AND($C1267="tak",$D1267="prace rozwojowe",Modul_badawczo_rozwojowy=tak),ROUND(X784*X368,0),0)</f>
        <v>0</v>
      </c>
      <c r="Y1267" s="59">
        <f t="shared" si="1518"/>
        <v>0</v>
      </c>
      <c r="Z1267" s="59">
        <f t="shared" si="1518"/>
        <v>0</v>
      </c>
      <c r="AA1267" s="59">
        <f t="shared" si="1518"/>
        <v>0</v>
      </c>
      <c r="AB1267" s="59">
        <f t="shared" ref="AB1267:AE1267" si="1519">IF(AND($C1267="tak",$D1267="prace rozwojowe",Modul_badawczo_rozwojowy=tak),ROUND(AB784*AB368,0),0)</f>
        <v>0</v>
      </c>
      <c r="AC1267" s="59">
        <f t="shared" si="1519"/>
        <v>0</v>
      </c>
      <c r="AD1267" s="59">
        <f t="shared" si="1519"/>
        <v>0</v>
      </c>
      <c r="AE1267" s="59">
        <f t="shared" si="1519"/>
        <v>0</v>
      </c>
    </row>
    <row r="1268" spans="2:31" hidden="1">
      <c r="B1268" s="58" t="str">
        <f t="shared" ref="B1268:D1287" si="1520">IF(ISBLANK(B785),"",B785)</f>
        <v/>
      </c>
      <c r="C1268" s="58" t="str">
        <f t="shared" si="1520"/>
        <v/>
      </c>
      <c r="D1268" s="58" t="str">
        <f t="shared" si="1520"/>
        <v/>
      </c>
      <c r="E1268" s="58"/>
      <c r="F1268" s="58"/>
      <c r="G1268" s="58"/>
      <c r="H1268" s="58"/>
      <c r="I1268" s="58"/>
      <c r="J1268" s="59">
        <f t="shared" ref="J1268:V1268" si="1521">IF(AND($C1268="tak",$D1268="prace rozwojowe",Modul_badawczo_rozwojowy=tak),ROUND(J785*J369,0),0)</f>
        <v>0</v>
      </c>
      <c r="K1268" s="59">
        <f t="shared" si="1521"/>
        <v>0</v>
      </c>
      <c r="L1268" s="59">
        <f t="shared" si="1521"/>
        <v>0</v>
      </c>
      <c r="M1268" s="59">
        <f t="shared" si="1521"/>
        <v>0</v>
      </c>
      <c r="N1268" s="59">
        <f t="shared" si="1521"/>
        <v>0</v>
      </c>
      <c r="O1268" s="59">
        <f t="shared" si="1521"/>
        <v>0</v>
      </c>
      <c r="P1268" s="59">
        <f t="shared" si="1521"/>
        <v>0</v>
      </c>
      <c r="Q1268" s="59">
        <f t="shared" si="1521"/>
        <v>0</v>
      </c>
      <c r="R1268" s="59">
        <f t="shared" si="1521"/>
        <v>0</v>
      </c>
      <c r="S1268" s="59">
        <f t="shared" si="1521"/>
        <v>0</v>
      </c>
      <c r="T1268" s="59">
        <f t="shared" si="1521"/>
        <v>0</v>
      </c>
      <c r="U1268" s="59">
        <f t="shared" si="1521"/>
        <v>0</v>
      </c>
      <c r="V1268" s="59">
        <f t="shared" si="1521"/>
        <v>0</v>
      </c>
      <c r="W1268" s="59">
        <f t="shared" si="1460"/>
        <v>0</v>
      </c>
      <c r="X1268" s="59">
        <f t="shared" ref="X1268:AA1268" si="1522">IF(AND($C1268="tak",$D1268="prace rozwojowe",Modul_badawczo_rozwojowy=tak),ROUND(X785*X369,0),0)</f>
        <v>0</v>
      </c>
      <c r="Y1268" s="59">
        <f t="shared" si="1522"/>
        <v>0</v>
      </c>
      <c r="Z1268" s="59">
        <f t="shared" si="1522"/>
        <v>0</v>
      </c>
      <c r="AA1268" s="59">
        <f t="shared" si="1522"/>
        <v>0</v>
      </c>
      <c r="AB1268" s="59">
        <f t="shared" ref="AB1268:AE1268" si="1523">IF(AND($C1268="tak",$D1268="prace rozwojowe",Modul_badawczo_rozwojowy=tak),ROUND(AB785*AB369,0),0)</f>
        <v>0</v>
      </c>
      <c r="AC1268" s="59">
        <f t="shared" si="1523"/>
        <v>0</v>
      </c>
      <c r="AD1268" s="59">
        <f t="shared" si="1523"/>
        <v>0</v>
      </c>
      <c r="AE1268" s="59">
        <f t="shared" si="1523"/>
        <v>0</v>
      </c>
    </row>
    <row r="1269" spans="2:31" hidden="1">
      <c r="B1269" s="58" t="str">
        <f t="shared" si="1520"/>
        <v/>
      </c>
      <c r="C1269" s="58" t="str">
        <f t="shared" si="1520"/>
        <v/>
      </c>
      <c r="D1269" s="58" t="str">
        <f t="shared" si="1520"/>
        <v/>
      </c>
      <c r="E1269" s="58"/>
      <c r="F1269" s="58"/>
      <c r="G1269" s="58"/>
      <c r="H1269" s="58"/>
      <c r="I1269" s="58"/>
      <c r="J1269" s="59">
        <f t="shared" ref="J1269:V1269" si="1524">IF(AND($C1269="tak",$D1269="prace rozwojowe",Modul_badawczo_rozwojowy=tak),ROUND(J786*J370,0),0)</f>
        <v>0</v>
      </c>
      <c r="K1269" s="59">
        <f t="shared" si="1524"/>
        <v>0</v>
      </c>
      <c r="L1269" s="59">
        <f t="shared" si="1524"/>
        <v>0</v>
      </c>
      <c r="M1269" s="59">
        <f t="shared" si="1524"/>
        <v>0</v>
      </c>
      <c r="N1269" s="59">
        <f t="shared" si="1524"/>
        <v>0</v>
      </c>
      <c r="O1269" s="59">
        <f t="shared" si="1524"/>
        <v>0</v>
      </c>
      <c r="P1269" s="59">
        <f t="shared" si="1524"/>
        <v>0</v>
      </c>
      <c r="Q1269" s="59">
        <f t="shared" si="1524"/>
        <v>0</v>
      </c>
      <c r="R1269" s="59">
        <f t="shared" si="1524"/>
        <v>0</v>
      </c>
      <c r="S1269" s="59">
        <f t="shared" si="1524"/>
        <v>0</v>
      </c>
      <c r="T1269" s="59">
        <f t="shared" si="1524"/>
        <v>0</v>
      </c>
      <c r="U1269" s="59">
        <f t="shared" si="1524"/>
        <v>0</v>
      </c>
      <c r="V1269" s="59">
        <f t="shared" si="1524"/>
        <v>0</v>
      </c>
      <c r="W1269" s="59">
        <f t="shared" si="1460"/>
        <v>0</v>
      </c>
      <c r="X1269" s="59">
        <f t="shared" ref="X1269:AA1269" si="1525">IF(AND($C1269="tak",$D1269="prace rozwojowe",Modul_badawczo_rozwojowy=tak),ROUND(X786*X370,0),0)</f>
        <v>0</v>
      </c>
      <c r="Y1269" s="59">
        <f t="shared" si="1525"/>
        <v>0</v>
      </c>
      <c r="Z1269" s="59">
        <f t="shared" si="1525"/>
        <v>0</v>
      </c>
      <c r="AA1269" s="59">
        <f t="shared" si="1525"/>
        <v>0</v>
      </c>
      <c r="AB1269" s="59">
        <f t="shared" ref="AB1269:AE1269" si="1526">IF(AND($C1269="tak",$D1269="prace rozwojowe",Modul_badawczo_rozwojowy=tak),ROUND(AB786*AB370,0),0)</f>
        <v>0</v>
      </c>
      <c r="AC1269" s="59">
        <f t="shared" si="1526"/>
        <v>0</v>
      </c>
      <c r="AD1269" s="59">
        <f t="shared" si="1526"/>
        <v>0</v>
      </c>
      <c r="AE1269" s="59">
        <f t="shared" si="1526"/>
        <v>0</v>
      </c>
    </row>
    <row r="1270" spans="2:31" hidden="1">
      <c r="B1270" s="58" t="str">
        <f t="shared" si="1520"/>
        <v/>
      </c>
      <c r="C1270" s="58" t="str">
        <f t="shared" si="1520"/>
        <v/>
      </c>
      <c r="D1270" s="58" t="str">
        <f t="shared" si="1520"/>
        <v/>
      </c>
      <c r="E1270" s="58"/>
      <c r="F1270" s="58"/>
      <c r="G1270" s="58"/>
      <c r="H1270" s="58"/>
      <c r="I1270" s="58"/>
      <c r="J1270" s="59">
        <f t="shared" ref="J1270:V1270" si="1527">IF(AND($C1270="tak",$D1270="prace rozwojowe",Modul_badawczo_rozwojowy=tak),ROUND(J787*J371,0),0)</f>
        <v>0</v>
      </c>
      <c r="K1270" s="59">
        <f t="shared" si="1527"/>
        <v>0</v>
      </c>
      <c r="L1270" s="59">
        <f t="shared" si="1527"/>
        <v>0</v>
      </c>
      <c r="M1270" s="59">
        <f t="shared" si="1527"/>
        <v>0</v>
      </c>
      <c r="N1270" s="59">
        <f t="shared" si="1527"/>
        <v>0</v>
      </c>
      <c r="O1270" s="59">
        <f t="shared" si="1527"/>
        <v>0</v>
      </c>
      <c r="P1270" s="59">
        <f t="shared" si="1527"/>
        <v>0</v>
      </c>
      <c r="Q1270" s="59">
        <f t="shared" si="1527"/>
        <v>0</v>
      </c>
      <c r="R1270" s="59">
        <f t="shared" si="1527"/>
        <v>0</v>
      </c>
      <c r="S1270" s="59">
        <f t="shared" si="1527"/>
        <v>0</v>
      </c>
      <c r="T1270" s="59">
        <f t="shared" si="1527"/>
        <v>0</v>
      </c>
      <c r="U1270" s="59">
        <f t="shared" si="1527"/>
        <v>0</v>
      </c>
      <c r="V1270" s="59">
        <f t="shared" si="1527"/>
        <v>0</v>
      </c>
      <c r="W1270" s="59">
        <f t="shared" si="1460"/>
        <v>0</v>
      </c>
      <c r="X1270" s="59">
        <f t="shared" ref="X1270:AA1270" si="1528">IF(AND($C1270="tak",$D1270="prace rozwojowe",Modul_badawczo_rozwojowy=tak),ROUND(X787*X371,0),0)</f>
        <v>0</v>
      </c>
      <c r="Y1270" s="59">
        <f t="shared" si="1528"/>
        <v>0</v>
      </c>
      <c r="Z1270" s="59">
        <f t="shared" si="1528"/>
        <v>0</v>
      </c>
      <c r="AA1270" s="59">
        <f t="shared" si="1528"/>
        <v>0</v>
      </c>
      <c r="AB1270" s="59">
        <f t="shared" ref="AB1270:AE1270" si="1529">IF(AND($C1270="tak",$D1270="prace rozwojowe",Modul_badawczo_rozwojowy=tak),ROUND(AB787*AB371,0),0)</f>
        <v>0</v>
      </c>
      <c r="AC1270" s="59">
        <f t="shared" si="1529"/>
        <v>0</v>
      </c>
      <c r="AD1270" s="59">
        <f t="shared" si="1529"/>
        <v>0</v>
      </c>
      <c r="AE1270" s="59">
        <f t="shared" si="1529"/>
        <v>0</v>
      </c>
    </row>
    <row r="1271" spans="2:31" hidden="1">
      <c r="B1271" s="58" t="str">
        <f t="shared" si="1520"/>
        <v/>
      </c>
      <c r="C1271" s="58" t="str">
        <f t="shared" si="1520"/>
        <v/>
      </c>
      <c r="D1271" s="58" t="str">
        <f t="shared" si="1520"/>
        <v/>
      </c>
      <c r="E1271" s="58"/>
      <c r="F1271" s="58"/>
      <c r="G1271" s="58"/>
      <c r="H1271" s="58"/>
      <c r="I1271" s="58"/>
      <c r="J1271" s="59">
        <f t="shared" ref="J1271:V1271" si="1530">IF(AND($C1271="tak",$D1271="prace rozwojowe",Modul_badawczo_rozwojowy=tak),ROUND(J788*J372,0),0)</f>
        <v>0</v>
      </c>
      <c r="K1271" s="59">
        <f t="shared" si="1530"/>
        <v>0</v>
      </c>
      <c r="L1271" s="59">
        <f t="shared" si="1530"/>
        <v>0</v>
      </c>
      <c r="M1271" s="59">
        <f t="shared" si="1530"/>
        <v>0</v>
      </c>
      <c r="N1271" s="59">
        <f t="shared" si="1530"/>
        <v>0</v>
      </c>
      <c r="O1271" s="59">
        <f t="shared" si="1530"/>
        <v>0</v>
      </c>
      <c r="P1271" s="59">
        <f t="shared" si="1530"/>
        <v>0</v>
      </c>
      <c r="Q1271" s="59">
        <f t="shared" si="1530"/>
        <v>0</v>
      </c>
      <c r="R1271" s="59">
        <f t="shared" si="1530"/>
        <v>0</v>
      </c>
      <c r="S1271" s="59">
        <f t="shared" si="1530"/>
        <v>0</v>
      </c>
      <c r="T1271" s="59">
        <f t="shared" si="1530"/>
        <v>0</v>
      </c>
      <c r="U1271" s="59">
        <f t="shared" si="1530"/>
        <v>0</v>
      </c>
      <c r="V1271" s="59">
        <f t="shared" si="1530"/>
        <v>0</v>
      </c>
      <c r="W1271" s="59">
        <f t="shared" si="1460"/>
        <v>0</v>
      </c>
      <c r="X1271" s="59">
        <f t="shared" ref="X1271:AA1271" si="1531">IF(AND($C1271="tak",$D1271="prace rozwojowe",Modul_badawczo_rozwojowy=tak),ROUND(X788*X372,0),0)</f>
        <v>0</v>
      </c>
      <c r="Y1271" s="59">
        <f t="shared" si="1531"/>
        <v>0</v>
      </c>
      <c r="Z1271" s="59">
        <f t="shared" si="1531"/>
        <v>0</v>
      </c>
      <c r="AA1271" s="59">
        <f t="shared" si="1531"/>
        <v>0</v>
      </c>
      <c r="AB1271" s="59">
        <f t="shared" ref="AB1271:AE1271" si="1532">IF(AND($C1271="tak",$D1271="prace rozwojowe",Modul_badawczo_rozwojowy=tak),ROUND(AB788*AB372,0),0)</f>
        <v>0</v>
      </c>
      <c r="AC1271" s="59">
        <f t="shared" si="1532"/>
        <v>0</v>
      </c>
      <c r="AD1271" s="59">
        <f t="shared" si="1532"/>
        <v>0</v>
      </c>
      <c r="AE1271" s="59">
        <f t="shared" si="1532"/>
        <v>0</v>
      </c>
    </row>
    <row r="1272" spans="2:31" hidden="1">
      <c r="B1272" s="58" t="str">
        <f t="shared" si="1520"/>
        <v/>
      </c>
      <c r="C1272" s="58" t="str">
        <f t="shared" si="1520"/>
        <v/>
      </c>
      <c r="D1272" s="58" t="str">
        <f t="shared" si="1520"/>
        <v/>
      </c>
      <c r="E1272" s="58"/>
      <c r="F1272" s="58"/>
      <c r="G1272" s="58"/>
      <c r="H1272" s="58"/>
      <c r="I1272" s="58"/>
      <c r="J1272" s="59">
        <f t="shared" ref="J1272:V1272" si="1533">IF(AND($C1272="tak",$D1272="prace rozwojowe",Modul_badawczo_rozwojowy=tak),ROUND(J789*J373,0),0)</f>
        <v>0</v>
      </c>
      <c r="K1272" s="59">
        <f t="shared" si="1533"/>
        <v>0</v>
      </c>
      <c r="L1272" s="59">
        <f t="shared" si="1533"/>
        <v>0</v>
      </c>
      <c r="M1272" s="59">
        <f t="shared" si="1533"/>
        <v>0</v>
      </c>
      <c r="N1272" s="59">
        <f t="shared" si="1533"/>
        <v>0</v>
      </c>
      <c r="O1272" s="59">
        <f t="shared" si="1533"/>
        <v>0</v>
      </c>
      <c r="P1272" s="59">
        <f t="shared" si="1533"/>
        <v>0</v>
      </c>
      <c r="Q1272" s="59">
        <f t="shared" si="1533"/>
        <v>0</v>
      </c>
      <c r="R1272" s="59">
        <f t="shared" si="1533"/>
        <v>0</v>
      </c>
      <c r="S1272" s="59">
        <f t="shared" si="1533"/>
        <v>0</v>
      </c>
      <c r="T1272" s="59">
        <f t="shared" si="1533"/>
        <v>0</v>
      </c>
      <c r="U1272" s="59">
        <f t="shared" si="1533"/>
        <v>0</v>
      </c>
      <c r="V1272" s="59">
        <f t="shared" si="1533"/>
        <v>0</v>
      </c>
      <c r="W1272" s="59">
        <f t="shared" si="1460"/>
        <v>0</v>
      </c>
      <c r="X1272" s="59">
        <f t="shared" ref="X1272:AA1272" si="1534">IF(AND($C1272="tak",$D1272="prace rozwojowe",Modul_badawczo_rozwojowy=tak),ROUND(X789*X373,0),0)</f>
        <v>0</v>
      </c>
      <c r="Y1272" s="59">
        <f t="shared" si="1534"/>
        <v>0</v>
      </c>
      <c r="Z1272" s="59">
        <f t="shared" si="1534"/>
        <v>0</v>
      </c>
      <c r="AA1272" s="59">
        <f t="shared" si="1534"/>
        <v>0</v>
      </c>
      <c r="AB1272" s="59">
        <f t="shared" ref="AB1272:AE1272" si="1535">IF(AND($C1272="tak",$D1272="prace rozwojowe",Modul_badawczo_rozwojowy=tak),ROUND(AB789*AB373,0),0)</f>
        <v>0</v>
      </c>
      <c r="AC1272" s="59">
        <f t="shared" si="1535"/>
        <v>0</v>
      </c>
      <c r="AD1272" s="59">
        <f t="shared" si="1535"/>
        <v>0</v>
      </c>
      <c r="AE1272" s="59">
        <f t="shared" si="1535"/>
        <v>0</v>
      </c>
    </row>
    <row r="1273" spans="2:31" hidden="1">
      <c r="B1273" s="58" t="str">
        <f t="shared" si="1520"/>
        <v/>
      </c>
      <c r="C1273" s="58" t="str">
        <f t="shared" si="1520"/>
        <v/>
      </c>
      <c r="D1273" s="58" t="str">
        <f t="shared" si="1520"/>
        <v/>
      </c>
      <c r="E1273" s="58"/>
      <c r="F1273" s="58"/>
      <c r="G1273" s="58"/>
      <c r="H1273" s="58"/>
      <c r="I1273" s="58"/>
      <c r="J1273" s="59">
        <f t="shared" ref="J1273:V1273" si="1536">IF(AND($C1273="tak",$D1273="prace rozwojowe",Modul_badawczo_rozwojowy=tak),ROUND(J790*J374,0),0)</f>
        <v>0</v>
      </c>
      <c r="K1273" s="59">
        <f t="shared" si="1536"/>
        <v>0</v>
      </c>
      <c r="L1273" s="59">
        <f t="shared" si="1536"/>
        <v>0</v>
      </c>
      <c r="M1273" s="59">
        <f t="shared" si="1536"/>
        <v>0</v>
      </c>
      <c r="N1273" s="59">
        <f t="shared" si="1536"/>
        <v>0</v>
      </c>
      <c r="O1273" s="59">
        <f t="shared" si="1536"/>
        <v>0</v>
      </c>
      <c r="P1273" s="59">
        <f t="shared" si="1536"/>
        <v>0</v>
      </c>
      <c r="Q1273" s="59">
        <f t="shared" si="1536"/>
        <v>0</v>
      </c>
      <c r="R1273" s="59">
        <f t="shared" si="1536"/>
        <v>0</v>
      </c>
      <c r="S1273" s="59">
        <f t="shared" si="1536"/>
        <v>0</v>
      </c>
      <c r="T1273" s="59">
        <f t="shared" si="1536"/>
        <v>0</v>
      </c>
      <c r="U1273" s="59">
        <f t="shared" si="1536"/>
        <v>0</v>
      </c>
      <c r="V1273" s="59">
        <f t="shared" si="1536"/>
        <v>0</v>
      </c>
      <c r="W1273" s="59">
        <f t="shared" si="1460"/>
        <v>0</v>
      </c>
      <c r="X1273" s="59">
        <f t="shared" ref="X1273:AA1273" si="1537">IF(AND($C1273="tak",$D1273="prace rozwojowe",Modul_badawczo_rozwojowy=tak),ROUND(X790*X374,0),0)</f>
        <v>0</v>
      </c>
      <c r="Y1273" s="59">
        <f t="shared" si="1537"/>
        <v>0</v>
      </c>
      <c r="Z1273" s="59">
        <f t="shared" si="1537"/>
        <v>0</v>
      </c>
      <c r="AA1273" s="59">
        <f t="shared" si="1537"/>
        <v>0</v>
      </c>
      <c r="AB1273" s="59">
        <f t="shared" ref="AB1273:AE1273" si="1538">IF(AND($C1273="tak",$D1273="prace rozwojowe",Modul_badawczo_rozwojowy=tak),ROUND(AB790*AB374,0),0)</f>
        <v>0</v>
      </c>
      <c r="AC1273" s="59">
        <f t="shared" si="1538"/>
        <v>0</v>
      </c>
      <c r="AD1273" s="59">
        <f t="shared" si="1538"/>
        <v>0</v>
      </c>
      <c r="AE1273" s="59">
        <f t="shared" si="1538"/>
        <v>0</v>
      </c>
    </row>
    <row r="1274" spans="2:31" hidden="1">
      <c r="B1274" s="58" t="str">
        <f t="shared" si="1520"/>
        <v/>
      </c>
      <c r="C1274" s="58" t="str">
        <f t="shared" si="1520"/>
        <v/>
      </c>
      <c r="D1274" s="58" t="str">
        <f t="shared" si="1520"/>
        <v/>
      </c>
      <c r="E1274" s="58"/>
      <c r="F1274" s="58"/>
      <c r="G1274" s="58"/>
      <c r="H1274" s="58"/>
      <c r="I1274" s="58"/>
      <c r="J1274" s="59">
        <f t="shared" ref="J1274:V1274" si="1539">IF(AND($C1274="tak",$D1274="prace rozwojowe",Modul_badawczo_rozwojowy=tak),ROUND(J791*J375,0),0)</f>
        <v>0</v>
      </c>
      <c r="K1274" s="59">
        <f t="shared" si="1539"/>
        <v>0</v>
      </c>
      <c r="L1274" s="59">
        <f t="shared" si="1539"/>
        <v>0</v>
      </c>
      <c r="M1274" s="59">
        <f t="shared" si="1539"/>
        <v>0</v>
      </c>
      <c r="N1274" s="59">
        <f t="shared" si="1539"/>
        <v>0</v>
      </c>
      <c r="O1274" s="59">
        <f t="shared" si="1539"/>
        <v>0</v>
      </c>
      <c r="P1274" s="59">
        <f t="shared" si="1539"/>
        <v>0</v>
      </c>
      <c r="Q1274" s="59">
        <f t="shared" si="1539"/>
        <v>0</v>
      </c>
      <c r="R1274" s="59">
        <f t="shared" si="1539"/>
        <v>0</v>
      </c>
      <c r="S1274" s="59">
        <f t="shared" si="1539"/>
        <v>0</v>
      </c>
      <c r="T1274" s="59">
        <f t="shared" si="1539"/>
        <v>0</v>
      </c>
      <c r="U1274" s="59">
        <f t="shared" si="1539"/>
        <v>0</v>
      </c>
      <c r="V1274" s="59">
        <f t="shared" si="1539"/>
        <v>0</v>
      </c>
      <c r="W1274" s="59">
        <f t="shared" si="1460"/>
        <v>0</v>
      </c>
      <c r="X1274" s="59">
        <f t="shared" ref="X1274:AA1274" si="1540">IF(AND($C1274="tak",$D1274="prace rozwojowe",Modul_badawczo_rozwojowy=tak),ROUND(X791*X375,0),0)</f>
        <v>0</v>
      </c>
      <c r="Y1274" s="59">
        <f t="shared" si="1540"/>
        <v>0</v>
      </c>
      <c r="Z1274" s="59">
        <f t="shared" si="1540"/>
        <v>0</v>
      </c>
      <c r="AA1274" s="59">
        <f t="shared" si="1540"/>
        <v>0</v>
      </c>
      <c r="AB1274" s="59">
        <f t="shared" ref="AB1274:AE1274" si="1541">IF(AND($C1274="tak",$D1274="prace rozwojowe",Modul_badawczo_rozwojowy=tak),ROUND(AB791*AB375,0),0)</f>
        <v>0</v>
      </c>
      <c r="AC1274" s="59">
        <f t="shared" si="1541"/>
        <v>0</v>
      </c>
      <c r="AD1274" s="59">
        <f t="shared" si="1541"/>
        <v>0</v>
      </c>
      <c r="AE1274" s="59">
        <f t="shared" si="1541"/>
        <v>0</v>
      </c>
    </row>
    <row r="1275" spans="2:31" hidden="1">
      <c r="B1275" s="58" t="str">
        <f t="shared" si="1520"/>
        <v/>
      </c>
      <c r="C1275" s="58" t="str">
        <f t="shared" si="1520"/>
        <v/>
      </c>
      <c r="D1275" s="58" t="str">
        <f t="shared" si="1520"/>
        <v/>
      </c>
      <c r="E1275" s="58"/>
      <c r="F1275" s="58"/>
      <c r="G1275" s="58"/>
      <c r="H1275" s="58"/>
      <c r="I1275" s="58"/>
      <c r="J1275" s="59">
        <f t="shared" ref="J1275:V1275" si="1542">IF(AND($C1275="tak",$D1275="prace rozwojowe",Modul_badawczo_rozwojowy=tak),ROUND(J792*J376,0),0)</f>
        <v>0</v>
      </c>
      <c r="K1275" s="59">
        <f t="shared" si="1542"/>
        <v>0</v>
      </c>
      <c r="L1275" s="59">
        <f t="shared" si="1542"/>
        <v>0</v>
      </c>
      <c r="M1275" s="59">
        <f t="shared" si="1542"/>
        <v>0</v>
      </c>
      <c r="N1275" s="59">
        <f t="shared" si="1542"/>
        <v>0</v>
      </c>
      <c r="O1275" s="59">
        <f t="shared" si="1542"/>
        <v>0</v>
      </c>
      <c r="P1275" s="59">
        <f t="shared" si="1542"/>
        <v>0</v>
      </c>
      <c r="Q1275" s="59">
        <f t="shared" si="1542"/>
        <v>0</v>
      </c>
      <c r="R1275" s="59">
        <f t="shared" si="1542"/>
        <v>0</v>
      </c>
      <c r="S1275" s="59">
        <f t="shared" si="1542"/>
        <v>0</v>
      </c>
      <c r="T1275" s="59">
        <f t="shared" si="1542"/>
        <v>0</v>
      </c>
      <c r="U1275" s="59">
        <f t="shared" si="1542"/>
        <v>0</v>
      </c>
      <c r="V1275" s="59">
        <f t="shared" si="1542"/>
        <v>0</v>
      </c>
      <c r="W1275" s="59">
        <f t="shared" si="1460"/>
        <v>0</v>
      </c>
      <c r="X1275" s="59">
        <f t="shared" ref="X1275:AA1275" si="1543">IF(AND($C1275="tak",$D1275="prace rozwojowe",Modul_badawczo_rozwojowy=tak),ROUND(X792*X376,0),0)</f>
        <v>0</v>
      </c>
      <c r="Y1275" s="59">
        <f t="shared" si="1543"/>
        <v>0</v>
      </c>
      <c r="Z1275" s="59">
        <f t="shared" si="1543"/>
        <v>0</v>
      </c>
      <c r="AA1275" s="59">
        <f t="shared" si="1543"/>
        <v>0</v>
      </c>
      <c r="AB1275" s="59">
        <f t="shared" ref="AB1275:AE1275" si="1544">IF(AND($C1275="tak",$D1275="prace rozwojowe",Modul_badawczo_rozwojowy=tak),ROUND(AB792*AB376,0),0)</f>
        <v>0</v>
      </c>
      <c r="AC1275" s="59">
        <f t="shared" si="1544"/>
        <v>0</v>
      </c>
      <c r="AD1275" s="59">
        <f t="shared" si="1544"/>
        <v>0</v>
      </c>
      <c r="AE1275" s="59">
        <f t="shared" si="1544"/>
        <v>0</v>
      </c>
    </row>
    <row r="1276" spans="2:31" hidden="1">
      <c r="B1276" s="58" t="str">
        <f t="shared" si="1520"/>
        <v/>
      </c>
      <c r="C1276" s="58" t="str">
        <f t="shared" si="1520"/>
        <v/>
      </c>
      <c r="D1276" s="58" t="str">
        <f t="shared" si="1520"/>
        <v/>
      </c>
      <c r="E1276" s="58"/>
      <c r="F1276" s="58"/>
      <c r="G1276" s="58"/>
      <c r="H1276" s="58"/>
      <c r="I1276" s="58"/>
      <c r="J1276" s="59">
        <f t="shared" ref="J1276:V1276" si="1545">IF(AND($C1276="tak",$D1276="prace rozwojowe",Modul_badawczo_rozwojowy=tak),ROUND(J793*J377,0),0)</f>
        <v>0</v>
      </c>
      <c r="K1276" s="59">
        <f t="shared" si="1545"/>
        <v>0</v>
      </c>
      <c r="L1276" s="59">
        <f t="shared" si="1545"/>
        <v>0</v>
      </c>
      <c r="M1276" s="59">
        <f t="shared" si="1545"/>
        <v>0</v>
      </c>
      <c r="N1276" s="59">
        <f t="shared" si="1545"/>
        <v>0</v>
      </c>
      <c r="O1276" s="59">
        <f t="shared" si="1545"/>
        <v>0</v>
      </c>
      <c r="P1276" s="59">
        <f t="shared" si="1545"/>
        <v>0</v>
      </c>
      <c r="Q1276" s="59">
        <f t="shared" si="1545"/>
        <v>0</v>
      </c>
      <c r="R1276" s="59">
        <f t="shared" si="1545"/>
        <v>0</v>
      </c>
      <c r="S1276" s="59">
        <f t="shared" si="1545"/>
        <v>0</v>
      </c>
      <c r="T1276" s="59">
        <f t="shared" si="1545"/>
        <v>0</v>
      </c>
      <c r="U1276" s="59">
        <f t="shared" si="1545"/>
        <v>0</v>
      </c>
      <c r="V1276" s="59">
        <f t="shared" si="1545"/>
        <v>0</v>
      </c>
      <c r="W1276" s="59">
        <f t="shared" si="1460"/>
        <v>0</v>
      </c>
      <c r="X1276" s="59">
        <f t="shared" ref="X1276:AA1276" si="1546">IF(AND($C1276="tak",$D1276="prace rozwojowe",Modul_badawczo_rozwojowy=tak),ROUND(X793*X377,0),0)</f>
        <v>0</v>
      </c>
      <c r="Y1276" s="59">
        <f t="shared" si="1546"/>
        <v>0</v>
      </c>
      <c r="Z1276" s="59">
        <f t="shared" si="1546"/>
        <v>0</v>
      </c>
      <c r="AA1276" s="59">
        <f t="shared" si="1546"/>
        <v>0</v>
      </c>
      <c r="AB1276" s="59">
        <f t="shared" ref="AB1276:AE1276" si="1547">IF(AND($C1276="tak",$D1276="prace rozwojowe",Modul_badawczo_rozwojowy=tak),ROUND(AB793*AB377,0),0)</f>
        <v>0</v>
      </c>
      <c r="AC1276" s="59">
        <f t="shared" si="1547"/>
        <v>0</v>
      </c>
      <c r="AD1276" s="59">
        <f t="shared" si="1547"/>
        <v>0</v>
      </c>
      <c r="AE1276" s="59">
        <f t="shared" si="1547"/>
        <v>0</v>
      </c>
    </row>
    <row r="1277" spans="2:31" hidden="1">
      <c r="B1277" s="58" t="str">
        <f t="shared" si="1520"/>
        <v/>
      </c>
      <c r="C1277" s="58" t="str">
        <f t="shared" si="1520"/>
        <v/>
      </c>
      <c r="D1277" s="58" t="str">
        <f t="shared" si="1520"/>
        <v/>
      </c>
      <c r="E1277" s="58"/>
      <c r="F1277" s="58"/>
      <c r="G1277" s="58"/>
      <c r="H1277" s="58"/>
      <c r="I1277" s="58"/>
      <c r="J1277" s="59">
        <f t="shared" ref="J1277:V1277" si="1548">IF(AND($C1277="tak",$D1277="prace rozwojowe",Modul_badawczo_rozwojowy=tak),ROUND(J794*J378,0),0)</f>
        <v>0</v>
      </c>
      <c r="K1277" s="59">
        <f t="shared" si="1548"/>
        <v>0</v>
      </c>
      <c r="L1277" s="59">
        <f t="shared" si="1548"/>
        <v>0</v>
      </c>
      <c r="M1277" s="59">
        <f t="shared" si="1548"/>
        <v>0</v>
      </c>
      <c r="N1277" s="59">
        <f t="shared" si="1548"/>
        <v>0</v>
      </c>
      <c r="O1277" s="59">
        <f t="shared" si="1548"/>
        <v>0</v>
      </c>
      <c r="P1277" s="59">
        <f t="shared" si="1548"/>
        <v>0</v>
      </c>
      <c r="Q1277" s="59">
        <f t="shared" si="1548"/>
        <v>0</v>
      </c>
      <c r="R1277" s="59">
        <f t="shared" si="1548"/>
        <v>0</v>
      </c>
      <c r="S1277" s="59">
        <f t="shared" si="1548"/>
        <v>0</v>
      </c>
      <c r="T1277" s="59">
        <f t="shared" si="1548"/>
        <v>0</v>
      </c>
      <c r="U1277" s="59">
        <f t="shared" si="1548"/>
        <v>0</v>
      </c>
      <c r="V1277" s="59">
        <f t="shared" si="1548"/>
        <v>0</v>
      </c>
      <c r="W1277" s="59">
        <f t="shared" si="1460"/>
        <v>0</v>
      </c>
      <c r="X1277" s="59">
        <f t="shared" ref="X1277:AA1277" si="1549">IF(AND($C1277="tak",$D1277="prace rozwojowe",Modul_badawczo_rozwojowy=tak),ROUND(X794*X378,0),0)</f>
        <v>0</v>
      </c>
      <c r="Y1277" s="59">
        <f t="shared" si="1549"/>
        <v>0</v>
      </c>
      <c r="Z1277" s="59">
        <f t="shared" si="1549"/>
        <v>0</v>
      </c>
      <c r="AA1277" s="59">
        <f t="shared" si="1549"/>
        <v>0</v>
      </c>
      <c r="AB1277" s="59">
        <f t="shared" ref="AB1277:AE1277" si="1550">IF(AND($C1277="tak",$D1277="prace rozwojowe",Modul_badawczo_rozwojowy=tak),ROUND(AB794*AB378,0),0)</f>
        <v>0</v>
      </c>
      <c r="AC1277" s="59">
        <f t="shared" si="1550"/>
        <v>0</v>
      </c>
      <c r="AD1277" s="59">
        <f t="shared" si="1550"/>
        <v>0</v>
      </c>
      <c r="AE1277" s="59">
        <f t="shared" si="1550"/>
        <v>0</v>
      </c>
    </row>
    <row r="1278" spans="2:31" hidden="1">
      <c r="B1278" s="58" t="str">
        <f t="shared" si="1520"/>
        <v/>
      </c>
      <c r="C1278" s="58" t="str">
        <f t="shared" si="1520"/>
        <v/>
      </c>
      <c r="D1278" s="58" t="str">
        <f t="shared" si="1520"/>
        <v/>
      </c>
      <c r="E1278" s="58"/>
      <c r="F1278" s="58"/>
      <c r="G1278" s="58"/>
      <c r="H1278" s="58"/>
      <c r="I1278" s="58"/>
      <c r="J1278" s="59">
        <f t="shared" ref="J1278:V1278" si="1551">IF(AND($C1278="tak",$D1278="prace rozwojowe",Modul_badawczo_rozwojowy=tak),ROUND(J795*J379,0),0)</f>
        <v>0</v>
      </c>
      <c r="K1278" s="59">
        <f t="shared" si="1551"/>
        <v>0</v>
      </c>
      <c r="L1278" s="59">
        <f t="shared" si="1551"/>
        <v>0</v>
      </c>
      <c r="M1278" s="59">
        <f t="shared" si="1551"/>
        <v>0</v>
      </c>
      <c r="N1278" s="59">
        <f t="shared" si="1551"/>
        <v>0</v>
      </c>
      <c r="O1278" s="59">
        <f t="shared" si="1551"/>
        <v>0</v>
      </c>
      <c r="P1278" s="59">
        <f t="shared" si="1551"/>
        <v>0</v>
      </c>
      <c r="Q1278" s="59">
        <f t="shared" si="1551"/>
        <v>0</v>
      </c>
      <c r="R1278" s="59">
        <f t="shared" si="1551"/>
        <v>0</v>
      </c>
      <c r="S1278" s="59">
        <f t="shared" si="1551"/>
        <v>0</v>
      </c>
      <c r="T1278" s="59">
        <f t="shared" si="1551"/>
        <v>0</v>
      </c>
      <c r="U1278" s="59">
        <f t="shared" si="1551"/>
        <v>0</v>
      </c>
      <c r="V1278" s="59">
        <f t="shared" si="1551"/>
        <v>0</v>
      </c>
      <c r="W1278" s="59">
        <f t="shared" si="1460"/>
        <v>0</v>
      </c>
      <c r="X1278" s="59">
        <f t="shared" ref="X1278:AA1278" si="1552">IF(AND($C1278="tak",$D1278="prace rozwojowe",Modul_badawczo_rozwojowy=tak),ROUND(X795*X379,0),0)</f>
        <v>0</v>
      </c>
      <c r="Y1278" s="59">
        <f t="shared" si="1552"/>
        <v>0</v>
      </c>
      <c r="Z1278" s="59">
        <f t="shared" si="1552"/>
        <v>0</v>
      </c>
      <c r="AA1278" s="59">
        <f t="shared" si="1552"/>
        <v>0</v>
      </c>
      <c r="AB1278" s="59">
        <f t="shared" ref="AB1278:AE1278" si="1553">IF(AND($C1278="tak",$D1278="prace rozwojowe",Modul_badawczo_rozwojowy=tak),ROUND(AB795*AB379,0),0)</f>
        <v>0</v>
      </c>
      <c r="AC1278" s="59">
        <f t="shared" si="1553"/>
        <v>0</v>
      </c>
      <c r="AD1278" s="59">
        <f t="shared" si="1553"/>
        <v>0</v>
      </c>
      <c r="AE1278" s="59">
        <f t="shared" si="1553"/>
        <v>0</v>
      </c>
    </row>
    <row r="1279" spans="2:31" hidden="1">
      <c r="B1279" s="58" t="str">
        <f t="shared" si="1520"/>
        <v/>
      </c>
      <c r="C1279" s="58" t="str">
        <f t="shared" si="1520"/>
        <v/>
      </c>
      <c r="D1279" s="58" t="str">
        <f t="shared" si="1520"/>
        <v/>
      </c>
      <c r="E1279" s="58"/>
      <c r="F1279" s="58"/>
      <c r="G1279" s="58"/>
      <c r="H1279" s="58"/>
      <c r="I1279" s="58"/>
      <c r="J1279" s="59">
        <f t="shared" ref="J1279:V1279" si="1554">IF(AND($C1279="tak",$D1279="prace rozwojowe",Modul_badawczo_rozwojowy=tak),ROUND(J796*J380,0),0)</f>
        <v>0</v>
      </c>
      <c r="K1279" s="59">
        <f t="shared" si="1554"/>
        <v>0</v>
      </c>
      <c r="L1279" s="59">
        <f t="shared" si="1554"/>
        <v>0</v>
      </c>
      <c r="M1279" s="59">
        <f t="shared" si="1554"/>
        <v>0</v>
      </c>
      <c r="N1279" s="59">
        <f t="shared" si="1554"/>
        <v>0</v>
      </c>
      <c r="O1279" s="59">
        <f t="shared" si="1554"/>
        <v>0</v>
      </c>
      <c r="P1279" s="59">
        <f t="shared" si="1554"/>
        <v>0</v>
      </c>
      <c r="Q1279" s="59">
        <f t="shared" si="1554"/>
        <v>0</v>
      </c>
      <c r="R1279" s="59">
        <f t="shared" si="1554"/>
        <v>0</v>
      </c>
      <c r="S1279" s="59">
        <f t="shared" si="1554"/>
        <v>0</v>
      </c>
      <c r="T1279" s="59">
        <f t="shared" si="1554"/>
        <v>0</v>
      </c>
      <c r="U1279" s="59">
        <f t="shared" si="1554"/>
        <v>0</v>
      </c>
      <c r="V1279" s="59">
        <f t="shared" si="1554"/>
        <v>0</v>
      </c>
      <c r="W1279" s="59">
        <f t="shared" si="1460"/>
        <v>0</v>
      </c>
      <c r="X1279" s="59">
        <f t="shared" ref="X1279:AA1279" si="1555">IF(AND($C1279="tak",$D1279="prace rozwojowe",Modul_badawczo_rozwojowy=tak),ROUND(X796*X380,0),0)</f>
        <v>0</v>
      </c>
      <c r="Y1279" s="59">
        <f t="shared" si="1555"/>
        <v>0</v>
      </c>
      <c r="Z1279" s="59">
        <f t="shared" si="1555"/>
        <v>0</v>
      </c>
      <c r="AA1279" s="59">
        <f t="shared" si="1555"/>
        <v>0</v>
      </c>
      <c r="AB1279" s="59">
        <f t="shared" ref="AB1279:AE1279" si="1556">IF(AND($C1279="tak",$D1279="prace rozwojowe",Modul_badawczo_rozwojowy=tak),ROUND(AB796*AB380,0),0)</f>
        <v>0</v>
      </c>
      <c r="AC1279" s="59">
        <f t="shared" si="1556"/>
        <v>0</v>
      </c>
      <c r="AD1279" s="59">
        <f t="shared" si="1556"/>
        <v>0</v>
      </c>
      <c r="AE1279" s="59">
        <f t="shared" si="1556"/>
        <v>0</v>
      </c>
    </row>
    <row r="1280" spans="2:31" hidden="1">
      <c r="B1280" s="58" t="str">
        <f t="shared" si="1520"/>
        <v/>
      </c>
      <c r="C1280" s="58" t="str">
        <f t="shared" si="1520"/>
        <v/>
      </c>
      <c r="D1280" s="58" t="str">
        <f t="shared" si="1520"/>
        <v/>
      </c>
      <c r="E1280" s="58"/>
      <c r="F1280" s="58"/>
      <c r="G1280" s="58"/>
      <c r="H1280" s="58"/>
      <c r="I1280" s="58"/>
      <c r="J1280" s="59">
        <f t="shared" ref="J1280:V1280" si="1557">IF(AND($C1280="tak",$D1280="prace rozwojowe",Modul_badawczo_rozwojowy=tak),ROUND(J797*J381,0),0)</f>
        <v>0</v>
      </c>
      <c r="K1280" s="59">
        <f t="shared" si="1557"/>
        <v>0</v>
      </c>
      <c r="L1280" s="59">
        <f t="shared" si="1557"/>
        <v>0</v>
      </c>
      <c r="M1280" s="59">
        <f t="shared" si="1557"/>
        <v>0</v>
      </c>
      <c r="N1280" s="59">
        <f t="shared" si="1557"/>
        <v>0</v>
      </c>
      <c r="O1280" s="59">
        <f t="shared" si="1557"/>
        <v>0</v>
      </c>
      <c r="P1280" s="59">
        <f t="shared" si="1557"/>
        <v>0</v>
      </c>
      <c r="Q1280" s="59">
        <f t="shared" si="1557"/>
        <v>0</v>
      </c>
      <c r="R1280" s="59">
        <f t="shared" si="1557"/>
        <v>0</v>
      </c>
      <c r="S1280" s="59">
        <f t="shared" si="1557"/>
        <v>0</v>
      </c>
      <c r="T1280" s="59">
        <f t="shared" si="1557"/>
        <v>0</v>
      </c>
      <c r="U1280" s="59">
        <f t="shared" si="1557"/>
        <v>0</v>
      </c>
      <c r="V1280" s="59">
        <f t="shared" si="1557"/>
        <v>0</v>
      </c>
      <c r="W1280" s="59">
        <f t="shared" si="1460"/>
        <v>0</v>
      </c>
      <c r="X1280" s="59">
        <f t="shared" ref="X1280:AA1280" si="1558">IF(AND($C1280="tak",$D1280="prace rozwojowe",Modul_badawczo_rozwojowy=tak),ROUND(X797*X381,0),0)</f>
        <v>0</v>
      </c>
      <c r="Y1280" s="59">
        <f t="shared" si="1558"/>
        <v>0</v>
      </c>
      <c r="Z1280" s="59">
        <f t="shared" si="1558"/>
        <v>0</v>
      </c>
      <c r="AA1280" s="59">
        <f t="shared" si="1558"/>
        <v>0</v>
      </c>
      <c r="AB1280" s="59">
        <f t="shared" ref="AB1280:AE1280" si="1559">IF(AND($C1280="tak",$D1280="prace rozwojowe",Modul_badawczo_rozwojowy=tak),ROUND(AB797*AB381,0),0)</f>
        <v>0</v>
      </c>
      <c r="AC1280" s="59">
        <f t="shared" si="1559"/>
        <v>0</v>
      </c>
      <c r="AD1280" s="59">
        <f t="shared" si="1559"/>
        <v>0</v>
      </c>
      <c r="AE1280" s="59">
        <f t="shared" si="1559"/>
        <v>0</v>
      </c>
    </row>
    <row r="1281" spans="2:31" hidden="1">
      <c r="B1281" s="58" t="str">
        <f t="shared" si="1520"/>
        <v/>
      </c>
      <c r="C1281" s="58" t="str">
        <f t="shared" si="1520"/>
        <v/>
      </c>
      <c r="D1281" s="58" t="str">
        <f t="shared" si="1520"/>
        <v/>
      </c>
      <c r="E1281" s="58"/>
      <c r="F1281" s="58"/>
      <c r="G1281" s="58"/>
      <c r="H1281" s="58"/>
      <c r="I1281" s="58"/>
      <c r="J1281" s="59">
        <f t="shared" ref="J1281:V1281" si="1560">IF(AND($C1281="tak",$D1281="prace rozwojowe",Modul_badawczo_rozwojowy=tak),ROUND(J798*J382,0),0)</f>
        <v>0</v>
      </c>
      <c r="K1281" s="59">
        <f t="shared" si="1560"/>
        <v>0</v>
      </c>
      <c r="L1281" s="59">
        <f t="shared" si="1560"/>
        <v>0</v>
      </c>
      <c r="M1281" s="59">
        <f t="shared" si="1560"/>
        <v>0</v>
      </c>
      <c r="N1281" s="59">
        <f t="shared" si="1560"/>
        <v>0</v>
      </c>
      <c r="O1281" s="59">
        <f t="shared" si="1560"/>
        <v>0</v>
      </c>
      <c r="P1281" s="59">
        <f t="shared" si="1560"/>
        <v>0</v>
      </c>
      <c r="Q1281" s="59">
        <f t="shared" si="1560"/>
        <v>0</v>
      </c>
      <c r="R1281" s="59">
        <f t="shared" si="1560"/>
        <v>0</v>
      </c>
      <c r="S1281" s="59">
        <f t="shared" si="1560"/>
        <v>0</v>
      </c>
      <c r="T1281" s="59">
        <f t="shared" si="1560"/>
        <v>0</v>
      </c>
      <c r="U1281" s="59">
        <f t="shared" si="1560"/>
        <v>0</v>
      </c>
      <c r="V1281" s="59">
        <f t="shared" si="1560"/>
        <v>0</v>
      </c>
      <c r="W1281" s="59">
        <f t="shared" si="1460"/>
        <v>0</v>
      </c>
      <c r="X1281" s="59">
        <f t="shared" ref="X1281:AA1281" si="1561">IF(AND($C1281="tak",$D1281="prace rozwojowe",Modul_badawczo_rozwojowy=tak),ROUND(X798*X382,0),0)</f>
        <v>0</v>
      </c>
      <c r="Y1281" s="59">
        <f t="shared" si="1561"/>
        <v>0</v>
      </c>
      <c r="Z1281" s="59">
        <f t="shared" si="1561"/>
        <v>0</v>
      </c>
      <c r="AA1281" s="59">
        <f t="shared" si="1561"/>
        <v>0</v>
      </c>
      <c r="AB1281" s="59">
        <f t="shared" ref="AB1281:AE1281" si="1562">IF(AND($C1281="tak",$D1281="prace rozwojowe",Modul_badawczo_rozwojowy=tak),ROUND(AB798*AB382,0),0)</f>
        <v>0</v>
      </c>
      <c r="AC1281" s="59">
        <f t="shared" si="1562"/>
        <v>0</v>
      </c>
      <c r="AD1281" s="59">
        <f t="shared" si="1562"/>
        <v>0</v>
      </c>
      <c r="AE1281" s="59">
        <f t="shared" si="1562"/>
        <v>0</v>
      </c>
    </row>
    <row r="1282" spans="2:31" hidden="1">
      <c r="B1282" s="58" t="str">
        <f t="shared" si="1520"/>
        <v/>
      </c>
      <c r="C1282" s="58" t="str">
        <f t="shared" si="1520"/>
        <v/>
      </c>
      <c r="D1282" s="58" t="str">
        <f t="shared" si="1520"/>
        <v/>
      </c>
      <c r="E1282" s="58"/>
      <c r="F1282" s="58"/>
      <c r="G1282" s="58"/>
      <c r="H1282" s="58"/>
      <c r="I1282" s="58"/>
      <c r="J1282" s="59">
        <f t="shared" ref="J1282:V1282" si="1563">IF(AND($C1282="tak",$D1282="prace rozwojowe",Modul_badawczo_rozwojowy=tak),ROUND(J799*J383,0),0)</f>
        <v>0</v>
      </c>
      <c r="K1282" s="59">
        <f t="shared" si="1563"/>
        <v>0</v>
      </c>
      <c r="L1282" s="59">
        <f t="shared" si="1563"/>
        <v>0</v>
      </c>
      <c r="M1282" s="59">
        <f t="shared" si="1563"/>
        <v>0</v>
      </c>
      <c r="N1282" s="59">
        <f t="shared" si="1563"/>
        <v>0</v>
      </c>
      <c r="O1282" s="59">
        <f t="shared" si="1563"/>
        <v>0</v>
      </c>
      <c r="P1282" s="59">
        <f t="shared" si="1563"/>
        <v>0</v>
      </c>
      <c r="Q1282" s="59">
        <f t="shared" si="1563"/>
        <v>0</v>
      </c>
      <c r="R1282" s="59">
        <f t="shared" si="1563"/>
        <v>0</v>
      </c>
      <c r="S1282" s="59">
        <f t="shared" si="1563"/>
        <v>0</v>
      </c>
      <c r="T1282" s="59">
        <f t="shared" si="1563"/>
        <v>0</v>
      </c>
      <c r="U1282" s="59">
        <f t="shared" si="1563"/>
        <v>0</v>
      </c>
      <c r="V1282" s="59">
        <f t="shared" si="1563"/>
        <v>0</v>
      </c>
      <c r="W1282" s="59">
        <f t="shared" si="1460"/>
        <v>0</v>
      </c>
      <c r="X1282" s="59">
        <f t="shared" ref="X1282:AA1282" si="1564">IF(AND($C1282="tak",$D1282="prace rozwojowe",Modul_badawczo_rozwojowy=tak),ROUND(X799*X383,0),0)</f>
        <v>0</v>
      </c>
      <c r="Y1282" s="59">
        <f t="shared" si="1564"/>
        <v>0</v>
      </c>
      <c r="Z1282" s="59">
        <f t="shared" si="1564"/>
        <v>0</v>
      </c>
      <c r="AA1282" s="59">
        <f t="shared" si="1564"/>
        <v>0</v>
      </c>
      <c r="AB1282" s="59">
        <f t="shared" ref="AB1282:AE1282" si="1565">IF(AND($C1282="tak",$D1282="prace rozwojowe",Modul_badawczo_rozwojowy=tak),ROUND(AB799*AB383,0),0)</f>
        <v>0</v>
      </c>
      <c r="AC1282" s="59">
        <f t="shared" si="1565"/>
        <v>0</v>
      </c>
      <c r="AD1282" s="59">
        <f t="shared" si="1565"/>
        <v>0</v>
      </c>
      <c r="AE1282" s="59">
        <f t="shared" si="1565"/>
        <v>0</v>
      </c>
    </row>
    <row r="1283" spans="2:31" hidden="1">
      <c r="B1283" s="58" t="str">
        <f t="shared" si="1520"/>
        <v/>
      </c>
      <c r="C1283" s="58" t="str">
        <f t="shared" si="1520"/>
        <v/>
      </c>
      <c r="D1283" s="58" t="str">
        <f t="shared" si="1520"/>
        <v/>
      </c>
      <c r="E1283" s="58"/>
      <c r="F1283" s="58"/>
      <c r="G1283" s="58"/>
      <c r="H1283" s="58"/>
      <c r="I1283" s="58"/>
      <c r="J1283" s="59">
        <f t="shared" ref="J1283:V1283" si="1566">IF(AND($C1283="tak",$D1283="prace rozwojowe",Modul_badawczo_rozwojowy=tak),ROUND(J800*J384,0),0)</f>
        <v>0</v>
      </c>
      <c r="K1283" s="59">
        <f t="shared" si="1566"/>
        <v>0</v>
      </c>
      <c r="L1283" s="59">
        <f t="shared" si="1566"/>
        <v>0</v>
      </c>
      <c r="M1283" s="59">
        <f t="shared" si="1566"/>
        <v>0</v>
      </c>
      <c r="N1283" s="59">
        <f t="shared" si="1566"/>
        <v>0</v>
      </c>
      <c r="O1283" s="59">
        <f t="shared" si="1566"/>
        <v>0</v>
      </c>
      <c r="P1283" s="59">
        <f t="shared" si="1566"/>
        <v>0</v>
      </c>
      <c r="Q1283" s="59">
        <f t="shared" si="1566"/>
        <v>0</v>
      </c>
      <c r="R1283" s="59">
        <f t="shared" si="1566"/>
        <v>0</v>
      </c>
      <c r="S1283" s="59">
        <f t="shared" si="1566"/>
        <v>0</v>
      </c>
      <c r="T1283" s="59">
        <f t="shared" si="1566"/>
        <v>0</v>
      </c>
      <c r="U1283" s="59">
        <f t="shared" si="1566"/>
        <v>0</v>
      </c>
      <c r="V1283" s="59">
        <f t="shared" si="1566"/>
        <v>0</v>
      </c>
      <c r="W1283" s="59">
        <f t="shared" si="1460"/>
        <v>0</v>
      </c>
      <c r="X1283" s="59">
        <f t="shared" ref="X1283:AA1283" si="1567">IF(AND($C1283="tak",$D1283="prace rozwojowe",Modul_badawczo_rozwojowy=tak),ROUND(X800*X384,0),0)</f>
        <v>0</v>
      </c>
      <c r="Y1283" s="59">
        <f t="shared" si="1567"/>
        <v>0</v>
      </c>
      <c r="Z1283" s="59">
        <f t="shared" si="1567"/>
        <v>0</v>
      </c>
      <c r="AA1283" s="59">
        <f t="shared" si="1567"/>
        <v>0</v>
      </c>
      <c r="AB1283" s="59">
        <f t="shared" ref="AB1283:AE1283" si="1568">IF(AND($C1283="tak",$D1283="prace rozwojowe",Modul_badawczo_rozwojowy=tak),ROUND(AB800*AB384,0),0)</f>
        <v>0</v>
      </c>
      <c r="AC1283" s="59">
        <f t="shared" si="1568"/>
        <v>0</v>
      </c>
      <c r="AD1283" s="59">
        <f t="shared" si="1568"/>
        <v>0</v>
      </c>
      <c r="AE1283" s="59">
        <f t="shared" si="1568"/>
        <v>0</v>
      </c>
    </row>
    <row r="1284" spans="2:31" hidden="1">
      <c r="B1284" s="58" t="str">
        <f t="shared" si="1520"/>
        <v/>
      </c>
      <c r="C1284" s="58" t="str">
        <f t="shared" si="1520"/>
        <v/>
      </c>
      <c r="D1284" s="58" t="str">
        <f t="shared" si="1520"/>
        <v/>
      </c>
      <c r="E1284" s="58"/>
      <c r="F1284" s="58"/>
      <c r="G1284" s="58"/>
      <c r="H1284" s="58"/>
      <c r="I1284" s="58"/>
      <c r="J1284" s="59">
        <f t="shared" ref="J1284:V1284" si="1569">IF(AND($C1284="tak",$D1284="prace rozwojowe",Modul_badawczo_rozwojowy=tak),ROUND(J801*J385,0),0)</f>
        <v>0</v>
      </c>
      <c r="K1284" s="59">
        <f t="shared" si="1569"/>
        <v>0</v>
      </c>
      <c r="L1284" s="59">
        <f t="shared" si="1569"/>
        <v>0</v>
      </c>
      <c r="M1284" s="59">
        <f t="shared" si="1569"/>
        <v>0</v>
      </c>
      <c r="N1284" s="59">
        <f t="shared" si="1569"/>
        <v>0</v>
      </c>
      <c r="O1284" s="59">
        <f t="shared" si="1569"/>
        <v>0</v>
      </c>
      <c r="P1284" s="59">
        <f t="shared" si="1569"/>
        <v>0</v>
      </c>
      <c r="Q1284" s="59">
        <f t="shared" si="1569"/>
        <v>0</v>
      </c>
      <c r="R1284" s="59">
        <f t="shared" si="1569"/>
        <v>0</v>
      </c>
      <c r="S1284" s="59">
        <f t="shared" si="1569"/>
        <v>0</v>
      </c>
      <c r="T1284" s="59">
        <f t="shared" si="1569"/>
        <v>0</v>
      </c>
      <c r="U1284" s="59">
        <f t="shared" si="1569"/>
        <v>0</v>
      </c>
      <c r="V1284" s="59">
        <f t="shared" si="1569"/>
        <v>0</v>
      </c>
      <c r="W1284" s="59">
        <f t="shared" si="1460"/>
        <v>0</v>
      </c>
      <c r="X1284" s="59">
        <f t="shared" ref="X1284:AA1284" si="1570">IF(AND($C1284="tak",$D1284="prace rozwojowe",Modul_badawczo_rozwojowy=tak),ROUND(X801*X385,0),0)</f>
        <v>0</v>
      </c>
      <c r="Y1284" s="59">
        <f t="shared" si="1570"/>
        <v>0</v>
      </c>
      <c r="Z1284" s="59">
        <f t="shared" si="1570"/>
        <v>0</v>
      </c>
      <c r="AA1284" s="59">
        <f t="shared" si="1570"/>
        <v>0</v>
      </c>
      <c r="AB1284" s="59">
        <f t="shared" ref="AB1284:AE1284" si="1571">IF(AND($C1284="tak",$D1284="prace rozwojowe",Modul_badawczo_rozwojowy=tak),ROUND(AB801*AB385,0),0)</f>
        <v>0</v>
      </c>
      <c r="AC1284" s="59">
        <f t="shared" si="1571"/>
        <v>0</v>
      </c>
      <c r="AD1284" s="59">
        <f t="shared" si="1571"/>
        <v>0</v>
      </c>
      <c r="AE1284" s="59">
        <f t="shared" si="1571"/>
        <v>0</v>
      </c>
    </row>
    <row r="1285" spans="2:31" hidden="1">
      <c r="B1285" s="58" t="str">
        <f t="shared" si="1520"/>
        <v/>
      </c>
      <c r="C1285" s="58" t="str">
        <f t="shared" si="1520"/>
        <v/>
      </c>
      <c r="D1285" s="58" t="str">
        <f t="shared" si="1520"/>
        <v/>
      </c>
      <c r="E1285" s="58"/>
      <c r="F1285" s="58"/>
      <c r="G1285" s="58"/>
      <c r="H1285" s="58"/>
      <c r="I1285" s="58"/>
      <c r="J1285" s="59">
        <f t="shared" ref="J1285:V1285" si="1572">IF(AND($C1285="tak",$D1285="prace rozwojowe",Modul_badawczo_rozwojowy=tak),ROUND(J802*J386,0),0)</f>
        <v>0</v>
      </c>
      <c r="K1285" s="59">
        <f t="shared" si="1572"/>
        <v>0</v>
      </c>
      <c r="L1285" s="59">
        <f t="shared" si="1572"/>
        <v>0</v>
      </c>
      <c r="M1285" s="59">
        <f t="shared" si="1572"/>
        <v>0</v>
      </c>
      <c r="N1285" s="59">
        <f t="shared" si="1572"/>
        <v>0</v>
      </c>
      <c r="O1285" s="59">
        <f t="shared" si="1572"/>
        <v>0</v>
      </c>
      <c r="P1285" s="59">
        <f t="shared" si="1572"/>
        <v>0</v>
      </c>
      <c r="Q1285" s="59">
        <f t="shared" si="1572"/>
        <v>0</v>
      </c>
      <c r="R1285" s="59">
        <f t="shared" si="1572"/>
        <v>0</v>
      </c>
      <c r="S1285" s="59">
        <f t="shared" si="1572"/>
        <v>0</v>
      </c>
      <c r="T1285" s="59">
        <f t="shared" si="1572"/>
        <v>0</v>
      </c>
      <c r="U1285" s="59">
        <f t="shared" si="1572"/>
        <v>0</v>
      </c>
      <c r="V1285" s="59">
        <f t="shared" si="1572"/>
        <v>0</v>
      </c>
      <c r="W1285" s="59">
        <f t="shared" si="1460"/>
        <v>0</v>
      </c>
      <c r="X1285" s="59">
        <f t="shared" ref="X1285:AA1285" si="1573">IF(AND($C1285="tak",$D1285="prace rozwojowe",Modul_badawczo_rozwojowy=tak),ROUND(X802*X386,0),0)</f>
        <v>0</v>
      </c>
      <c r="Y1285" s="59">
        <f t="shared" si="1573"/>
        <v>0</v>
      </c>
      <c r="Z1285" s="59">
        <f t="shared" si="1573"/>
        <v>0</v>
      </c>
      <c r="AA1285" s="59">
        <f t="shared" si="1573"/>
        <v>0</v>
      </c>
      <c r="AB1285" s="59">
        <f t="shared" ref="AB1285:AE1285" si="1574">IF(AND($C1285="tak",$D1285="prace rozwojowe",Modul_badawczo_rozwojowy=tak),ROUND(AB802*AB386,0),0)</f>
        <v>0</v>
      </c>
      <c r="AC1285" s="59">
        <f t="shared" si="1574"/>
        <v>0</v>
      </c>
      <c r="AD1285" s="59">
        <f t="shared" si="1574"/>
        <v>0</v>
      </c>
      <c r="AE1285" s="59">
        <f t="shared" si="1574"/>
        <v>0</v>
      </c>
    </row>
    <row r="1286" spans="2:31" hidden="1">
      <c r="B1286" s="58" t="str">
        <f t="shared" si="1520"/>
        <v/>
      </c>
      <c r="C1286" s="58" t="str">
        <f t="shared" si="1520"/>
        <v/>
      </c>
      <c r="D1286" s="58" t="str">
        <f t="shared" si="1520"/>
        <v/>
      </c>
      <c r="E1286" s="58"/>
      <c r="F1286" s="58"/>
      <c r="G1286" s="58"/>
      <c r="H1286" s="58"/>
      <c r="I1286" s="58"/>
      <c r="J1286" s="59">
        <f t="shared" ref="J1286:V1286" si="1575">IF(AND($C1286="tak",$D1286="prace rozwojowe",Modul_badawczo_rozwojowy=tak),ROUND(J803*J387,0),0)</f>
        <v>0</v>
      </c>
      <c r="K1286" s="59">
        <f t="shared" si="1575"/>
        <v>0</v>
      </c>
      <c r="L1286" s="59">
        <f t="shared" si="1575"/>
        <v>0</v>
      </c>
      <c r="M1286" s="59">
        <f t="shared" si="1575"/>
        <v>0</v>
      </c>
      <c r="N1286" s="59">
        <f t="shared" si="1575"/>
        <v>0</v>
      </c>
      <c r="O1286" s="59">
        <f t="shared" si="1575"/>
        <v>0</v>
      </c>
      <c r="P1286" s="59">
        <f t="shared" si="1575"/>
        <v>0</v>
      </c>
      <c r="Q1286" s="59">
        <f t="shared" si="1575"/>
        <v>0</v>
      </c>
      <c r="R1286" s="59">
        <f t="shared" si="1575"/>
        <v>0</v>
      </c>
      <c r="S1286" s="59">
        <f t="shared" si="1575"/>
        <v>0</v>
      </c>
      <c r="T1286" s="59">
        <f t="shared" si="1575"/>
        <v>0</v>
      </c>
      <c r="U1286" s="59">
        <f t="shared" si="1575"/>
        <v>0</v>
      </c>
      <c r="V1286" s="59">
        <f t="shared" si="1575"/>
        <v>0</v>
      </c>
      <c r="W1286" s="59">
        <f t="shared" si="1460"/>
        <v>0</v>
      </c>
      <c r="X1286" s="59">
        <f t="shared" ref="X1286:AA1286" si="1576">IF(AND($C1286="tak",$D1286="prace rozwojowe",Modul_badawczo_rozwojowy=tak),ROUND(X803*X387,0),0)</f>
        <v>0</v>
      </c>
      <c r="Y1286" s="59">
        <f t="shared" si="1576"/>
        <v>0</v>
      </c>
      <c r="Z1286" s="59">
        <f t="shared" si="1576"/>
        <v>0</v>
      </c>
      <c r="AA1286" s="59">
        <f t="shared" si="1576"/>
        <v>0</v>
      </c>
      <c r="AB1286" s="59">
        <f t="shared" ref="AB1286:AE1286" si="1577">IF(AND($C1286="tak",$D1286="prace rozwojowe",Modul_badawczo_rozwojowy=tak),ROUND(AB803*AB387,0),0)</f>
        <v>0</v>
      </c>
      <c r="AC1286" s="59">
        <f t="shared" si="1577"/>
        <v>0</v>
      </c>
      <c r="AD1286" s="59">
        <f t="shared" si="1577"/>
        <v>0</v>
      </c>
      <c r="AE1286" s="59">
        <f t="shared" si="1577"/>
        <v>0</v>
      </c>
    </row>
    <row r="1287" spans="2:31" hidden="1">
      <c r="B1287" s="58" t="str">
        <f t="shared" si="1520"/>
        <v/>
      </c>
      <c r="C1287" s="58" t="str">
        <f t="shared" si="1520"/>
        <v/>
      </c>
      <c r="D1287" s="58" t="str">
        <f t="shared" si="1520"/>
        <v/>
      </c>
      <c r="E1287" s="58"/>
      <c r="F1287" s="58"/>
      <c r="G1287" s="58"/>
      <c r="H1287" s="58"/>
      <c r="I1287" s="58"/>
      <c r="J1287" s="59">
        <f t="shared" ref="J1287:V1287" si="1578">IF(AND($C1287="tak",$D1287="prace rozwojowe",Modul_badawczo_rozwojowy=tak),ROUND(J804*J388,0),0)</f>
        <v>0</v>
      </c>
      <c r="K1287" s="59">
        <f t="shared" si="1578"/>
        <v>0</v>
      </c>
      <c r="L1287" s="59">
        <f t="shared" si="1578"/>
        <v>0</v>
      </c>
      <c r="M1287" s="59">
        <f t="shared" si="1578"/>
        <v>0</v>
      </c>
      <c r="N1287" s="59">
        <f t="shared" si="1578"/>
        <v>0</v>
      </c>
      <c r="O1287" s="59">
        <f t="shared" si="1578"/>
        <v>0</v>
      </c>
      <c r="P1287" s="59">
        <f t="shared" si="1578"/>
        <v>0</v>
      </c>
      <c r="Q1287" s="59">
        <f t="shared" si="1578"/>
        <v>0</v>
      </c>
      <c r="R1287" s="59">
        <f t="shared" si="1578"/>
        <v>0</v>
      </c>
      <c r="S1287" s="59">
        <f t="shared" si="1578"/>
        <v>0</v>
      </c>
      <c r="T1287" s="59">
        <f t="shared" si="1578"/>
        <v>0</v>
      </c>
      <c r="U1287" s="59">
        <f t="shared" si="1578"/>
        <v>0</v>
      </c>
      <c r="V1287" s="59">
        <f t="shared" si="1578"/>
        <v>0</v>
      </c>
      <c r="W1287" s="59">
        <f t="shared" si="1460"/>
        <v>0</v>
      </c>
      <c r="X1287" s="59">
        <f t="shared" ref="X1287:AA1287" si="1579">IF(AND($C1287="tak",$D1287="prace rozwojowe",Modul_badawczo_rozwojowy=tak),ROUND(X804*X388,0),0)</f>
        <v>0</v>
      </c>
      <c r="Y1287" s="59">
        <f t="shared" si="1579"/>
        <v>0</v>
      </c>
      <c r="Z1287" s="59">
        <f t="shared" si="1579"/>
        <v>0</v>
      </c>
      <c r="AA1287" s="59">
        <f t="shared" si="1579"/>
        <v>0</v>
      </c>
      <c r="AB1287" s="59">
        <f t="shared" ref="AB1287:AE1287" si="1580">IF(AND($C1287="tak",$D1287="prace rozwojowe",Modul_badawczo_rozwojowy=tak),ROUND(AB804*AB388,0),0)</f>
        <v>0</v>
      </c>
      <c r="AC1287" s="59">
        <f t="shared" si="1580"/>
        <v>0</v>
      </c>
      <c r="AD1287" s="59">
        <f t="shared" si="1580"/>
        <v>0</v>
      </c>
      <c r="AE1287" s="59">
        <f t="shared" si="1580"/>
        <v>0</v>
      </c>
    </row>
    <row r="1288" spans="2:31" hidden="1">
      <c r="B1288" s="20" t="s">
        <v>300</v>
      </c>
      <c r="C1288" s="79"/>
      <c r="D1288" s="21"/>
      <c r="E1288" s="21"/>
      <c r="F1288" s="21"/>
      <c r="G1288" s="21"/>
      <c r="H1288" s="21"/>
      <c r="I1288" s="21"/>
      <c r="J1288" s="60">
        <f t="shared" ref="J1288:V1288" si="1581">ROUND(SUM(J1248:J1287),0)</f>
        <v>0</v>
      </c>
      <c r="K1288" s="60">
        <f t="shared" si="1581"/>
        <v>0</v>
      </c>
      <c r="L1288" s="60">
        <f t="shared" si="1581"/>
        <v>0</v>
      </c>
      <c r="M1288" s="60">
        <f t="shared" si="1581"/>
        <v>0</v>
      </c>
      <c r="N1288" s="60">
        <f t="shared" si="1581"/>
        <v>0</v>
      </c>
      <c r="O1288" s="60">
        <f t="shared" si="1581"/>
        <v>0</v>
      </c>
      <c r="P1288" s="60">
        <f t="shared" si="1581"/>
        <v>0</v>
      </c>
      <c r="Q1288" s="60">
        <f t="shared" si="1581"/>
        <v>0</v>
      </c>
      <c r="R1288" s="60">
        <f t="shared" si="1581"/>
        <v>0</v>
      </c>
      <c r="S1288" s="60">
        <f t="shared" si="1581"/>
        <v>0</v>
      </c>
      <c r="T1288" s="60">
        <f t="shared" si="1581"/>
        <v>0</v>
      </c>
      <c r="U1288" s="60">
        <f t="shared" si="1581"/>
        <v>0</v>
      </c>
      <c r="V1288" s="60">
        <f t="shared" si="1581"/>
        <v>0</v>
      </c>
      <c r="W1288" s="60">
        <f>ROUND(SUM(W1248:W1287),0)</f>
        <v>0</v>
      </c>
      <c r="X1288" s="60">
        <f t="shared" ref="X1288:AA1288" si="1582">ROUND(SUM(X1248:X1287),0)</f>
        <v>0</v>
      </c>
      <c r="Y1288" s="60">
        <f t="shared" si="1582"/>
        <v>0</v>
      </c>
      <c r="Z1288" s="60">
        <f t="shared" si="1582"/>
        <v>0</v>
      </c>
      <c r="AA1288" s="60">
        <f t="shared" si="1582"/>
        <v>0</v>
      </c>
      <c r="AB1288" s="60">
        <f t="shared" ref="AB1288:AE1288" si="1583">ROUND(SUM(AB1248:AB1287),0)</f>
        <v>0</v>
      </c>
      <c r="AC1288" s="60">
        <f t="shared" si="1583"/>
        <v>0</v>
      </c>
      <c r="AD1288" s="60">
        <f t="shared" si="1583"/>
        <v>0</v>
      </c>
      <c r="AE1288" s="60">
        <f t="shared" si="1583"/>
        <v>0</v>
      </c>
    </row>
    <row r="1289" spans="2:31" hidden="1">
      <c r="B1289" s="21"/>
      <c r="C1289" s="79"/>
      <c r="D1289" s="21"/>
      <c r="E1289" s="21"/>
      <c r="F1289" s="21"/>
      <c r="G1289" s="21"/>
      <c r="H1289" s="21"/>
      <c r="I1289" s="21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  <c r="Z1289" s="22"/>
      <c r="AA1289" s="22"/>
      <c r="AB1289" s="22"/>
      <c r="AC1289" s="22"/>
      <c r="AD1289" s="22"/>
      <c r="AE1289" s="22"/>
    </row>
    <row r="1290" spans="2:31" hidden="1">
      <c r="B1290" s="21"/>
      <c r="C1290" s="79"/>
      <c r="D1290" s="21"/>
      <c r="E1290" s="21"/>
      <c r="F1290" s="21"/>
      <c r="G1290" s="21"/>
      <c r="H1290" s="21"/>
      <c r="I1290" s="21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/>
      <c r="AD1290" s="22"/>
      <c r="AE1290" s="22"/>
    </row>
    <row r="1291" spans="2:31" hidden="1">
      <c r="B1291" s="20" t="s">
        <v>301</v>
      </c>
      <c r="C1291" s="79"/>
      <c r="D1291" s="21"/>
      <c r="E1291" s="21"/>
      <c r="F1291" s="21"/>
      <c r="G1291" s="21"/>
      <c r="H1291" s="21"/>
      <c r="I1291" s="21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  <c r="Z1291" s="22"/>
      <c r="AA1291" s="22"/>
      <c r="AB1291" s="22"/>
      <c r="AC1291" s="22"/>
      <c r="AD1291" s="22"/>
      <c r="AE1291" s="22"/>
    </row>
    <row r="1292" spans="2:31" hidden="1">
      <c r="B1292" s="20" t="s">
        <v>302</v>
      </c>
      <c r="C1292" s="81" t="s">
        <v>317</v>
      </c>
      <c r="D1292" s="20" t="s">
        <v>318</v>
      </c>
      <c r="E1292" s="21"/>
      <c r="F1292" s="21"/>
      <c r="G1292" s="21"/>
      <c r="H1292" s="21"/>
      <c r="I1292" s="21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Z1292" s="22"/>
      <c r="AA1292" s="22"/>
      <c r="AB1292" s="22"/>
      <c r="AC1292" s="22"/>
      <c r="AD1292" s="22"/>
      <c r="AE1292" s="22"/>
    </row>
    <row r="1293" spans="2:31" hidden="1">
      <c r="B1293" s="58" t="str">
        <f t="shared" ref="B1293:D1312" si="1584">IF(ISBLANK(B810),"",B810)</f>
        <v/>
      </c>
      <c r="C1293" s="58" t="str">
        <f t="shared" si="1584"/>
        <v/>
      </c>
      <c r="D1293" s="58" t="str">
        <f t="shared" si="1584"/>
        <v/>
      </c>
      <c r="E1293" s="58"/>
      <c r="F1293" s="58"/>
      <c r="G1293" s="58"/>
      <c r="H1293" s="58"/>
      <c r="I1293" s="58"/>
      <c r="J1293" s="59">
        <f t="shared" ref="J1293:V1293" si="1585">IF(AND($C1293="tak",$D1293="prace rozwojowe",Modul_badawczo_rozwojowy=tak),ROUND(J810*J478,0),0)</f>
        <v>0</v>
      </c>
      <c r="K1293" s="59">
        <f t="shared" si="1585"/>
        <v>0</v>
      </c>
      <c r="L1293" s="59">
        <f t="shared" si="1585"/>
        <v>0</v>
      </c>
      <c r="M1293" s="59">
        <f t="shared" si="1585"/>
        <v>0</v>
      </c>
      <c r="N1293" s="59">
        <f t="shared" si="1585"/>
        <v>0</v>
      </c>
      <c r="O1293" s="59">
        <f t="shared" si="1585"/>
        <v>0</v>
      </c>
      <c r="P1293" s="59">
        <f t="shared" si="1585"/>
        <v>0</v>
      </c>
      <c r="Q1293" s="59">
        <f t="shared" si="1585"/>
        <v>0</v>
      </c>
      <c r="R1293" s="59">
        <f t="shared" si="1585"/>
        <v>0</v>
      </c>
      <c r="S1293" s="59">
        <f t="shared" si="1585"/>
        <v>0</v>
      </c>
      <c r="T1293" s="59">
        <f t="shared" si="1585"/>
        <v>0</v>
      </c>
      <c r="U1293" s="59">
        <f t="shared" si="1585"/>
        <v>0</v>
      </c>
      <c r="V1293" s="59">
        <f t="shared" si="1585"/>
        <v>0</v>
      </c>
      <c r="W1293" s="59">
        <f t="shared" ref="W1293:W1332" si="1586">IF(AND($C1293="tak",$D1293="prace rozwojowe",Modul_badawczo_rozwojowy=tak),ROUND(W810*W478,0),0)</f>
        <v>0</v>
      </c>
      <c r="X1293" s="59">
        <f t="shared" ref="X1293:AA1293" si="1587">IF(AND($C1293="tak",$D1293="prace rozwojowe",Modul_badawczo_rozwojowy=tak),ROUND(X810*X478,0),0)</f>
        <v>0</v>
      </c>
      <c r="Y1293" s="59">
        <f t="shared" si="1587"/>
        <v>0</v>
      </c>
      <c r="Z1293" s="59">
        <f t="shared" si="1587"/>
        <v>0</v>
      </c>
      <c r="AA1293" s="59">
        <f t="shared" si="1587"/>
        <v>0</v>
      </c>
      <c r="AB1293" s="59">
        <f t="shared" ref="AB1293:AE1293" si="1588">IF(AND($C1293="tak",$D1293="prace rozwojowe",Modul_badawczo_rozwojowy=tak),ROUND(AB810*AB478,0),0)</f>
        <v>0</v>
      </c>
      <c r="AC1293" s="59">
        <f t="shared" si="1588"/>
        <v>0</v>
      </c>
      <c r="AD1293" s="59">
        <f t="shared" si="1588"/>
        <v>0</v>
      </c>
      <c r="AE1293" s="59">
        <f t="shared" si="1588"/>
        <v>0</v>
      </c>
    </row>
    <row r="1294" spans="2:31" hidden="1">
      <c r="B1294" s="58" t="str">
        <f t="shared" si="1584"/>
        <v/>
      </c>
      <c r="C1294" s="58" t="str">
        <f t="shared" si="1584"/>
        <v/>
      </c>
      <c r="D1294" s="58" t="str">
        <f t="shared" si="1584"/>
        <v/>
      </c>
      <c r="E1294" s="58"/>
      <c r="F1294" s="58"/>
      <c r="G1294" s="58"/>
      <c r="H1294" s="58"/>
      <c r="I1294" s="58"/>
      <c r="J1294" s="59">
        <f t="shared" ref="J1294:V1294" si="1589">IF(AND($C1294="tak",$D1294="prace rozwojowe",Modul_badawczo_rozwojowy=tak),ROUND(J811*J479,0),0)</f>
        <v>0</v>
      </c>
      <c r="K1294" s="59">
        <f t="shared" si="1589"/>
        <v>0</v>
      </c>
      <c r="L1294" s="59">
        <f t="shared" si="1589"/>
        <v>0</v>
      </c>
      <c r="M1294" s="59">
        <f t="shared" si="1589"/>
        <v>0</v>
      </c>
      <c r="N1294" s="59">
        <f t="shared" si="1589"/>
        <v>0</v>
      </c>
      <c r="O1294" s="59">
        <f t="shared" si="1589"/>
        <v>0</v>
      </c>
      <c r="P1294" s="59">
        <f t="shared" si="1589"/>
        <v>0</v>
      </c>
      <c r="Q1294" s="59">
        <f t="shared" si="1589"/>
        <v>0</v>
      </c>
      <c r="R1294" s="59">
        <f t="shared" si="1589"/>
        <v>0</v>
      </c>
      <c r="S1294" s="59">
        <f t="shared" si="1589"/>
        <v>0</v>
      </c>
      <c r="T1294" s="59">
        <f t="shared" si="1589"/>
        <v>0</v>
      </c>
      <c r="U1294" s="59">
        <f t="shared" si="1589"/>
        <v>0</v>
      </c>
      <c r="V1294" s="59">
        <f t="shared" si="1589"/>
        <v>0</v>
      </c>
      <c r="W1294" s="59">
        <f t="shared" si="1586"/>
        <v>0</v>
      </c>
      <c r="X1294" s="59">
        <f t="shared" ref="X1294:AA1294" si="1590">IF(AND($C1294="tak",$D1294="prace rozwojowe",Modul_badawczo_rozwojowy=tak),ROUND(X811*X479,0),0)</f>
        <v>0</v>
      </c>
      <c r="Y1294" s="59">
        <f t="shared" si="1590"/>
        <v>0</v>
      </c>
      <c r="Z1294" s="59">
        <f t="shared" si="1590"/>
        <v>0</v>
      </c>
      <c r="AA1294" s="59">
        <f t="shared" si="1590"/>
        <v>0</v>
      </c>
      <c r="AB1294" s="59">
        <f t="shared" ref="AB1294:AE1294" si="1591">IF(AND($C1294="tak",$D1294="prace rozwojowe",Modul_badawczo_rozwojowy=tak),ROUND(AB811*AB479,0),0)</f>
        <v>0</v>
      </c>
      <c r="AC1294" s="59">
        <f t="shared" si="1591"/>
        <v>0</v>
      </c>
      <c r="AD1294" s="59">
        <f t="shared" si="1591"/>
        <v>0</v>
      </c>
      <c r="AE1294" s="59">
        <f t="shared" si="1591"/>
        <v>0</v>
      </c>
    </row>
    <row r="1295" spans="2:31" hidden="1">
      <c r="B1295" s="58" t="str">
        <f t="shared" si="1584"/>
        <v/>
      </c>
      <c r="C1295" s="58" t="str">
        <f t="shared" si="1584"/>
        <v/>
      </c>
      <c r="D1295" s="58" t="str">
        <f t="shared" si="1584"/>
        <v/>
      </c>
      <c r="E1295" s="58"/>
      <c r="F1295" s="58"/>
      <c r="G1295" s="58"/>
      <c r="H1295" s="58"/>
      <c r="I1295" s="58"/>
      <c r="J1295" s="59">
        <f t="shared" ref="J1295:V1295" si="1592">IF(AND($C1295="tak",$D1295="prace rozwojowe",Modul_badawczo_rozwojowy=tak),ROUND(J812*J480,0),0)</f>
        <v>0</v>
      </c>
      <c r="K1295" s="59">
        <f t="shared" si="1592"/>
        <v>0</v>
      </c>
      <c r="L1295" s="59">
        <f t="shared" si="1592"/>
        <v>0</v>
      </c>
      <c r="M1295" s="59">
        <f t="shared" si="1592"/>
        <v>0</v>
      </c>
      <c r="N1295" s="59">
        <f t="shared" si="1592"/>
        <v>0</v>
      </c>
      <c r="O1295" s="59">
        <f t="shared" si="1592"/>
        <v>0</v>
      </c>
      <c r="P1295" s="59">
        <f t="shared" si="1592"/>
        <v>0</v>
      </c>
      <c r="Q1295" s="59">
        <f t="shared" si="1592"/>
        <v>0</v>
      </c>
      <c r="R1295" s="59">
        <f t="shared" si="1592"/>
        <v>0</v>
      </c>
      <c r="S1295" s="59">
        <f t="shared" si="1592"/>
        <v>0</v>
      </c>
      <c r="T1295" s="59">
        <f t="shared" si="1592"/>
        <v>0</v>
      </c>
      <c r="U1295" s="59">
        <f t="shared" si="1592"/>
        <v>0</v>
      </c>
      <c r="V1295" s="59">
        <f t="shared" si="1592"/>
        <v>0</v>
      </c>
      <c r="W1295" s="59">
        <f t="shared" si="1586"/>
        <v>0</v>
      </c>
      <c r="X1295" s="59">
        <f t="shared" ref="X1295:AA1295" si="1593">IF(AND($C1295="tak",$D1295="prace rozwojowe",Modul_badawczo_rozwojowy=tak),ROUND(X812*X480,0),0)</f>
        <v>0</v>
      </c>
      <c r="Y1295" s="59">
        <f t="shared" si="1593"/>
        <v>0</v>
      </c>
      <c r="Z1295" s="59">
        <f t="shared" si="1593"/>
        <v>0</v>
      </c>
      <c r="AA1295" s="59">
        <f t="shared" si="1593"/>
        <v>0</v>
      </c>
      <c r="AB1295" s="59">
        <f t="shared" ref="AB1295:AE1295" si="1594">IF(AND($C1295="tak",$D1295="prace rozwojowe",Modul_badawczo_rozwojowy=tak),ROUND(AB812*AB480,0),0)</f>
        <v>0</v>
      </c>
      <c r="AC1295" s="59">
        <f t="shared" si="1594"/>
        <v>0</v>
      </c>
      <c r="AD1295" s="59">
        <f t="shared" si="1594"/>
        <v>0</v>
      </c>
      <c r="AE1295" s="59">
        <f t="shared" si="1594"/>
        <v>0</v>
      </c>
    </row>
    <row r="1296" spans="2:31" hidden="1">
      <c r="B1296" s="58" t="str">
        <f t="shared" si="1584"/>
        <v/>
      </c>
      <c r="C1296" s="58" t="str">
        <f t="shared" si="1584"/>
        <v/>
      </c>
      <c r="D1296" s="58" t="str">
        <f t="shared" si="1584"/>
        <v/>
      </c>
      <c r="E1296" s="58"/>
      <c r="F1296" s="58"/>
      <c r="G1296" s="58"/>
      <c r="H1296" s="58"/>
      <c r="I1296" s="58"/>
      <c r="J1296" s="59">
        <f t="shared" ref="J1296:V1296" si="1595">IF(AND($C1296="tak",$D1296="prace rozwojowe",Modul_badawczo_rozwojowy=tak),ROUND(J813*J481,0),0)</f>
        <v>0</v>
      </c>
      <c r="K1296" s="59">
        <f t="shared" si="1595"/>
        <v>0</v>
      </c>
      <c r="L1296" s="59">
        <f t="shared" si="1595"/>
        <v>0</v>
      </c>
      <c r="M1296" s="59">
        <f t="shared" si="1595"/>
        <v>0</v>
      </c>
      <c r="N1296" s="59">
        <f t="shared" si="1595"/>
        <v>0</v>
      </c>
      <c r="O1296" s="59">
        <f t="shared" si="1595"/>
        <v>0</v>
      </c>
      <c r="P1296" s="59">
        <f t="shared" si="1595"/>
        <v>0</v>
      </c>
      <c r="Q1296" s="59">
        <f t="shared" si="1595"/>
        <v>0</v>
      </c>
      <c r="R1296" s="59">
        <f t="shared" si="1595"/>
        <v>0</v>
      </c>
      <c r="S1296" s="59">
        <f t="shared" si="1595"/>
        <v>0</v>
      </c>
      <c r="T1296" s="59">
        <f t="shared" si="1595"/>
        <v>0</v>
      </c>
      <c r="U1296" s="59">
        <f t="shared" si="1595"/>
        <v>0</v>
      </c>
      <c r="V1296" s="59">
        <f t="shared" si="1595"/>
        <v>0</v>
      </c>
      <c r="W1296" s="59">
        <f t="shared" si="1586"/>
        <v>0</v>
      </c>
      <c r="X1296" s="59">
        <f t="shared" ref="X1296:AA1296" si="1596">IF(AND($C1296="tak",$D1296="prace rozwojowe",Modul_badawczo_rozwojowy=tak),ROUND(X813*X481,0),0)</f>
        <v>0</v>
      </c>
      <c r="Y1296" s="59">
        <f t="shared" si="1596"/>
        <v>0</v>
      </c>
      <c r="Z1296" s="59">
        <f t="shared" si="1596"/>
        <v>0</v>
      </c>
      <c r="AA1296" s="59">
        <f t="shared" si="1596"/>
        <v>0</v>
      </c>
      <c r="AB1296" s="59">
        <f t="shared" ref="AB1296:AE1296" si="1597">IF(AND($C1296="tak",$D1296="prace rozwojowe",Modul_badawczo_rozwojowy=tak),ROUND(AB813*AB481,0),0)</f>
        <v>0</v>
      </c>
      <c r="AC1296" s="59">
        <f t="shared" si="1597"/>
        <v>0</v>
      </c>
      <c r="AD1296" s="59">
        <f t="shared" si="1597"/>
        <v>0</v>
      </c>
      <c r="AE1296" s="59">
        <f t="shared" si="1597"/>
        <v>0</v>
      </c>
    </row>
    <row r="1297" spans="2:31" hidden="1">
      <c r="B1297" s="58" t="str">
        <f t="shared" si="1584"/>
        <v/>
      </c>
      <c r="C1297" s="58" t="str">
        <f t="shared" si="1584"/>
        <v/>
      </c>
      <c r="D1297" s="58" t="str">
        <f t="shared" si="1584"/>
        <v/>
      </c>
      <c r="E1297" s="58"/>
      <c r="F1297" s="58"/>
      <c r="G1297" s="58"/>
      <c r="H1297" s="58"/>
      <c r="I1297" s="58"/>
      <c r="J1297" s="59">
        <f t="shared" ref="J1297:V1297" si="1598">IF(AND($C1297="tak",$D1297="prace rozwojowe",Modul_badawczo_rozwojowy=tak),ROUND(J814*J482,0),0)</f>
        <v>0</v>
      </c>
      <c r="K1297" s="59">
        <f t="shared" si="1598"/>
        <v>0</v>
      </c>
      <c r="L1297" s="59">
        <f t="shared" si="1598"/>
        <v>0</v>
      </c>
      <c r="M1297" s="59">
        <f t="shared" si="1598"/>
        <v>0</v>
      </c>
      <c r="N1297" s="59">
        <f t="shared" si="1598"/>
        <v>0</v>
      </c>
      <c r="O1297" s="59">
        <f t="shared" si="1598"/>
        <v>0</v>
      </c>
      <c r="P1297" s="59">
        <f t="shared" si="1598"/>
        <v>0</v>
      </c>
      <c r="Q1297" s="59">
        <f t="shared" si="1598"/>
        <v>0</v>
      </c>
      <c r="R1297" s="59">
        <f t="shared" si="1598"/>
        <v>0</v>
      </c>
      <c r="S1297" s="59">
        <f t="shared" si="1598"/>
        <v>0</v>
      </c>
      <c r="T1297" s="59">
        <f t="shared" si="1598"/>
        <v>0</v>
      </c>
      <c r="U1297" s="59">
        <f t="shared" si="1598"/>
        <v>0</v>
      </c>
      <c r="V1297" s="59">
        <f t="shared" si="1598"/>
        <v>0</v>
      </c>
      <c r="W1297" s="59">
        <f t="shared" si="1586"/>
        <v>0</v>
      </c>
      <c r="X1297" s="59">
        <f t="shared" ref="X1297:AA1297" si="1599">IF(AND($C1297="tak",$D1297="prace rozwojowe",Modul_badawczo_rozwojowy=tak),ROUND(X814*X482,0),0)</f>
        <v>0</v>
      </c>
      <c r="Y1297" s="59">
        <f t="shared" si="1599"/>
        <v>0</v>
      </c>
      <c r="Z1297" s="59">
        <f t="shared" si="1599"/>
        <v>0</v>
      </c>
      <c r="AA1297" s="59">
        <f t="shared" si="1599"/>
        <v>0</v>
      </c>
      <c r="AB1297" s="59">
        <f t="shared" ref="AB1297:AE1297" si="1600">IF(AND($C1297="tak",$D1297="prace rozwojowe",Modul_badawczo_rozwojowy=tak),ROUND(AB814*AB482,0),0)</f>
        <v>0</v>
      </c>
      <c r="AC1297" s="59">
        <f t="shared" si="1600"/>
        <v>0</v>
      </c>
      <c r="AD1297" s="59">
        <f t="shared" si="1600"/>
        <v>0</v>
      </c>
      <c r="AE1297" s="59">
        <f t="shared" si="1600"/>
        <v>0</v>
      </c>
    </row>
    <row r="1298" spans="2:31" hidden="1">
      <c r="B1298" s="58" t="str">
        <f t="shared" si="1584"/>
        <v/>
      </c>
      <c r="C1298" s="58" t="str">
        <f t="shared" si="1584"/>
        <v/>
      </c>
      <c r="D1298" s="58" t="str">
        <f t="shared" si="1584"/>
        <v/>
      </c>
      <c r="E1298" s="58"/>
      <c r="F1298" s="58"/>
      <c r="G1298" s="58"/>
      <c r="H1298" s="58"/>
      <c r="I1298" s="58"/>
      <c r="J1298" s="59">
        <f t="shared" ref="J1298:V1298" si="1601">IF(AND($C1298="tak",$D1298="prace rozwojowe",Modul_badawczo_rozwojowy=tak),ROUND(J815*J483,0),0)</f>
        <v>0</v>
      </c>
      <c r="K1298" s="59">
        <f t="shared" si="1601"/>
        <v>0</v>
      </c>
      <c r="L1298" s="59">
        <f t="shared" si="1601"/>
        <v>0</v>
      </c>
      <c r="M1298" s="59">
        <f t="shared" si="1601"/>
        <v>0</v>
      </c>
      <c r="N1298" s="59">
        <f t="shared" si="1601"/>
        <v>0</v>
      </c>
      <c r="O1298" s="59">
        <f t="shared" si="1601"/>
        <v>0</v>
      </c>
      <c r="P1298" s="59">
        <f t="shared" si="1601"/>
        <v>0</v>
      </c>
      <c r="Q1298" s="59">
        <f t="shared" si="1601"/>
        <v>0</v>
      </c>
      <c r="R1298" s="59">
        <f t="shared" si="1601"/>
        <v>0</v>
      </c>
      <c r="S1298" s="59">
        <f t="shared" si="1601"/>
        <v>0</v>
      </c>
      <c r="T1298" s="59">
        <f t="shared" si="1601"/>
        <v>0</v>
      </c>
      <c r="U1298" s="59">
        <f t="shared" si="1601"/>
        <v>0</v>
      </c>
      <c r="V1298" s="59">
        <f t="shared" si="1601"/>
        <v>0</v>
      </c>
      <c r="W1298" s="59">
        <f t="shared" si="1586"/>
        <v>0</v>
      </c>
      <c r="X1298" s="59">
        <f t="shared" ref="X1298:AA1298" si="1602">IF(AND($C1298="tak",$D1298="prace rozwojowe",Modul_badawczo_rozwojowy=tak),ROUND(X815*X483,0),0)</f>
        <v>0</v>
      </c>
      <c r="Y1298" s="59">
        <f t="shared" si="1602"/>
        <v>0</v>
      </c>
      <c r="Z1298" s="59">
        <f t="shared" si="1602"/>
        <v>0</v>
      </c>
      <c r="AA1298" s="59">
        <f t="shared" si="1602"/>
        <v>0</v>
      </c>
      <c r="AB1298" s="59">
        <f t="shared" ref="AB1298:AE1298" si="1603">IF(AND($C1298="tak",$D1298="prace rozwojowe",Modul_badawczo_rozwojowy=tak),ROUND(AB815*AB483,0),0)</f>
        <v>0</v>
      </c>
      <c r="AC1298" s="59">
        <f t="shared" si="1603"/>
        <v>0</v>
      </c>
      <c r="AD1298" s="59">
        <f t="shared" si="1603"/>
        <v>0</v>
      </c>
      <c r="AE1298" s="59">
        <f t="shared" si="1603"/>
        <v>0</v>
      </c>
    </row>
    <row r="1299" spans="2:31" hidden="1">
      <c r="B1299" s="58" t="str">
        <f t="shared" si="1584"/>
        <v/>
      </c>
      <c r="C1299" s="58" t="str">
        <f t="shared" si="1584"/>
        <v/>
      </c>
      <c r="D1299" s="58" t="str">
        <f t="shared" si="1584"/>
        <v/>
      </c>
      <c r="E1299" s="58"/>
      <c r="F1299" s="58"/>
      <c r="G1299" s="58"/>
      <c r="H1299" s="58"/>
      <c r="I1299" s="58"/>
      <c r="J1299" s="59">
        <f t="shared" ref="J1299:V1299" si="1604">IF(AND($C1299="tak",$D1299="prace rozwojowe",Modul_badawczo_rozwojowy=tak),ROUND(J816*J484,0),0)</f>
        <v>0</v>
      </c>
      <c r="K1299" s="59">
        <f t="shared" si="1604"/>
        <v>0</v>
      </c>
      <c r="L1299" s="59">
        <f t="shared" si="1604"/>
        <v>0</v>
      </c>
      <c r="M1299" s="59">
        <f t="shared" si="1604"/>
        <v>0</v>
      </c>
      <c r="N1299" s="59">
        <f t="shared" si="1604"/>
        <v>0</v>
      </c>
      <c r="O1299" s="59">
        <f t="shared" si="1604"/>
        <v>0</v>
      </c>
      <c r="P1299" s="59">
        <f t="shared" si="1604"/>
        <v>0</v>
      </c>
      <c r="Q1299" s="59">
        <f t="shared" si="1604"/>
        <v>0</v>
      </c>
      <c r="R1299" s="59">
        <f t="shared" si="1604"/>
        <v>0</v>
      </c>
      <c r="S1299" s="59">
        <f t="shared" si="1604"/>
        <v>0</v>
      </c>
      <c r="T1299" s="59">
        <f t="shared" si="1604"/>
        <v>0</v>
      </c>
      <c r="U1299" s="59">
        <f t="shared" si="1604"/>
        <v>0</v>
      </c>
      <c r="V1299" s="59">
        <f t="shared" si="1604"/>
        <v>0</v>
      </c>
      <c r="W1299" s="59">
        <f t="shared" si="1586"/>
        <v>0</v>
      </c>
      <c r="X1299" s="59">
        <f t="shared" ref="X1299:AA1299" si="1605">IF(AND($C1299="tak",$D1299="prace rozwojowe",Modul_badawczo_rozwojowy=tak),ROUND(X816*X484,0),0)</f>
        <v>0</v>
      </c>
      <c r="Y1299" s="59">
        <f t="shared" si="1605"/>
        <v>0</v>
      </c>
      <c r="Z1299" s="59">
        <f t="shared" si="1605"/>
        <v>0</v>
      </c>
      <c r="AA1299" s="59">
        <f t="shared" si="1605"/>
        <v>0</v>
      </c>
      <c r="AB1299" s="59">
        <f t="shared" ref="AB1299:AE1299" si="1606">IF(AND($C1299="tak",$D1299="prace rozwojowe",Modul_badawczo_rozwojowy=tak),ROUND(AB816*AB484,0),0)</f>
        <v>0</v>
      </c>
      <c r="AC1299" s="59">
        <f t="shared" si="1606"/>
        <v>0</v>
      </c>
      <c r="AD1299" s="59">
        <f t="shared" si="1606"/>
        <v>0</v>
      </c>
      <c r="AE1299" s="59">
        <f t="shared" si="1606"/>
        <v>0</v>
      </c>
    </row>
    <row r="1300" spans="2:31" hidden="1">
      <c r="B1300" s="58" t="str">
        <f t="shared" si="1584"/>
        <v/>
      </c>
      <c r="C1300" s="58" t="str">
        <f t="shared" si="1584"/>
        <v/>
      </c>
      <c r="D1300" s="58" t="str">
        <f t="shared" si="1584"/>
        <v/>
      </c>
      <c r="E1300" s="58"/>
      <c r="F1300" s="58"/>
      <c r="G1300" s="58"/>
      <c r="H1300" s="58"/>
      <c r="I1300" s="58"/>
      <c r="J1300" s="59">
        <f t="shared" ref="J1300:V1300" si="1607">IF(AND($C1300="tak",$D1300="prace rozwojowe",Modul_badawczo_rozwojowy=tak),ROUND(J817*J485,0),0)</f>
        <v>0</v>
      </c>
      <c r="K1300" s="59">
        <f t="shared" si="1607"/>
        <v>0</v>
      </c>
      <c r="L1300" s="59">
        <f t="shared" si="1607"/>
        <v>0</v>
      </c>
      <c r="M1300" s="59">
        <f t="shared" si="1607"/>
        <v>0</v>
      </c>
      <c r="N1300" s="59">
        <f t="shared" si="1607"/>
        <v>0</v>
      </c>
      <c r="O1300" s="59">
        <f t="shared" si="1607"/>
        <v>0</v>
      </c>
      <c r="P1300" s="59">
        <f t="shared" si="1607"/>
        <v>0</v>
      </c>
      <c r="Q1300" s="59">
        <f t="shared" si="1607"/>
        <v>0</v>
      </c>
      <c r="R1300" s="59">
        <f t="shared" si="1607"/>
        <v>0</v>
      </c>
      <c r="S1300" s="59">
        <f t="shared" si="1607"/>
        <v>0</v>
      </c>
      <c r="T1300" s="59">
        <f t="shared" si="1607"/>
        <v>0</v>
      </c>
      <c r="U1300" s="59">
        <f t="shared" si="1607"/>
        <v>0</v>
      </c>
      <c r="V1300" s="59">
        <f t="shared" si="1607"/>
        <v>0</v>
      </c>
      <c r="W1300" s="59">
        <f t="shared" si="1586"/>
        <v>0</v>
      </c>
      <c r="X1300" s="59">
        <f t="shared" ref="X1300:AA1300" si="1608">IF(AND($C1300="tak",$D1300="prace rozwojowe",Modul_badawczo_rozwojowy=tak),ROUND(X817*X485,0),0)</f>
        <v>0</v>
      </c>
      <c r="Y1300" s="59">
        <f t="shared" si="1608"/>
        <v>0</v>
      </c>
      <c r="Z1300" s="59">
        <f t="shared" si="1608"/>
        <v>0</v>
      </c>
      <c r="AA1300" s="59">
        <f t="shared" si="1608"/>
        <v>0</v>
      </c>
      <c r="AB1300" s="59">
        <f t="shared" ref="AB1300:AE1300" si="1609">IF(AND($C1300="tak",$D1300="prace rozwojowe",Modul_badawczo_rozwojowy=tak),ROUND(AB817*AB485,0),0)</f>
        <v>0</v>
      </c>
      <c r="AC1300" s="59">
        <f t="shared" si="1609"/>
        <v>0</v>
      </c>
      <c r="AD1300" s="59">
        <f t="shared" si="1609"/>
        <v>0</v>
      </c>
      <c r="AE1300" s="59">
        <f t="shared" si="1609"/>
        <v>0</v>
      </c>
    </row>
    <row r="1301" spans="2:31" hidden="1">
      <c r="B1301" s="58" t="str">
        <f t="shared" si="1584"/>
        <v/>
      </c>
      <c r="C1301" s="58" t="str">
        <f t="shared" si="1584"/>
        <v/>
      </c>
      <c r="D1301" s="58" t="str">
        <f t="shared" si="1584"/>
        <v/>
      </c>
      <c r="E1301" s="58"/>
      <c r="F1301" s="58"/>
      <c r="G1301" s="58"/>
      <c r="H1301" s="58"/>
      <c r="I1301" s="58"/>
      <c r="J1301" s="59">
        <f t="shared" ref="J1301:V1301" si="1610">IF(AND($C1301="tak",$D1301="prace rozwojowe",Modul_badawczo_rozwojowy=tak),ROUND(J818*J486,0),0)</f>
        <v>0</v>
      </c>
      <c r="K1301" s="59">
        <f t="shared" si="1610"/>
        <v>0</v>
      </c>
      <c r="L1301" s="59">
        <f t="shared" si="1610"/>
        <v>0</v>
      </c>
      <c r="M1301" s="59">
        <f t="shared" si="1610"/>
        <v>0</v>
      </c>
      <c r="N1301" s="59">
        <f t="shared" si="1610"/>
        <v>0</v>
      </c>
      <c r="O1301" s="59">
        <f t="shared" si="1610"/>
        <v>0</v>
      </c>
      <c r="P1301" s="59">
        <f t="shared" si="1610"/>
        <v>0</v>
      </c>
      <c r="Q1301" s="59">
        <f t="shared" si="1610"/>
        <v>0</v>
      </c>
      <c r="R1301" s="59">
        <f t="shared" si="1610"/>
        <v>0</v>
      </c>
      <c r="S1301" s="59">
        <f t="shared" si="1610"/>
        <v>0</v>
      </c>
      <c r="T1301" s="59">
        <f t="shared" si="1610"/>
        <v>0</v>
      </c>
      <c r="U1301" s="59">
        <f t="shared" si="1610"/>
        <v>0</v>
      </c>
      <c r="V1301" s="59">
        <f t="shared" si="1610"/>
        <v>0</v>
      </c>
      <c r="W1301" s="59">
        <f t="shared" si="1586"/>
        <v>0</v>
      </c>
      <c r="X1301" s="59">
        <f t="shared" ref="X1301:AA1301" si="1611">IF(AND($C1301="tak",$D1301="prace rozwojowe",Modul_badawczo_rozwojowy=tak),ROUND(X818*X486,0),0)</f>
        <v>0</v>
      </c>
      <c r="Y1301" s="59">
        <f t="shared" si="1611"/>
        <v>0</v>
      </c>
      <c r="Z1301" s="59">
        <f t="shared" si="1611"/>
        <v>0</v>
      </c>
      <c r="AA1301" s="59">
        <f t="shared" si="1611"/>
        <v>0</v>
      </c>
      <c r="AB1301" s="59">
        <f t="shared" ref="AB1301:AE1301" si="1612">IF(AND($C1301="tak",$D1301="prace rozwojowe",Modul_badawczo_rozwojowy=tak),ROUND(AB818*AB486,0),0)</f>
        <v>0</v>
      </c>
      <c r="AC1301" s="59">
        <f t="shared" si="1612"/>
        <v>0</v>
      </c>
      <c r="AD1301" s="59">
        <f t="shared" si="1612"/>
        <v>0</v>
      </c>
      <c r="AE1301" s="59">
        <f t="shared" si="1612"/>
        <v>0</v>
      </c>
    </row>
    <row r="1302" spans="2:31" hidden="1">
      <c r="B1302" s="58" t="str">
        <f t="shared" si="1584"/>
        <v/>
      </c>
      <c r="C1302" s="58" t="str">
        <f t="shared" si="1584"/>
        <v/>
      </c>
      <c r="D1302" s="58" t="str">
        <f t="shared" si="1584"/>
        <v/>
      </c>
      <c r="E1302" s="58"/>
      <c r="F1302" s="58"/>
      <c r="G1302" s="58"/>
      <c r="H1302" s="58"/>
      <c r="I1302" s="58"/>
      <c r="J1302" s="59">
        <f t="shared" ref="J1302:V1302" si="1613">IF(AND($C1302="tak",$D1302="prace rozwojowe",Modul_badawczo_rozwojowy=tak),ROUND(J819*J487,0),0)</f>
        <v>0</v>
      </c>
      <c r="K1302" s="59">
        <f t="shared" si="1613"/>
        <v>0</v>
      </c>
      <c r="L1302" s="59">
        <f t="shared" si="1613"/>
        <v>0</v>
      </c>
      <c r="M1302" s="59">
        <f t="shared" si="1613"/>
        <v>0</v>
      </c>
      <c r="N1302" s="59">
        <f t="shared" si="1613"/>
        <v>0</v>
      </c>
      <c r="O1302" s="59">
        <f t="shared" si="1613"/>
        <v>0</v>
      </c>
      <c r="P1302" s="59">
        <f t="shared" si="1613"/>
        <v>0</v>
      </c>
      <c r="Q1302" s="59">
        <f t="shared" si="1613"/>
        <v>0</v>
      </c>
      <c r="R1302" s="59">
        <f t="shared" si="1613"/>
        <v>0</v>
      </c>
      <c r="S1302" s="59">
        <f t="shared" si="1613"/>
        <v>0</v>
      </c>
      <c r="T1302" s="59">
        <f t="shared" si="1613"/>
        <v>0</v>
      </c>
      <c r="U1302" s="59">
        <f t="shared" si="1613"/>
        <v>0</v>
      </c>
      <c r="V1302" s="59">
        <f t="shared" si="1613"/>
        <v>0</v>
      </c>
      <c r="W1302" s="59">
        <f t="shared" si="1586"/>
        <v>0</v>
      </c>
      <c r="X1302" s="59">
        <f t="shared" ref="X1302:AA1302" si="1614">IF(AND($C1302="tak",$D1302="prace rozwojowe",Modul_badawczo_rozwojowy=tak),ROUND(X819*X487,0),0)</f>
        <v>0</v>
      </c>
      <c r="Y1302" s="59">
        <f t="shared" si="1614"/>
        <v>0</v>
      </c>
      <c r="Z1302" s="59">
        <f t="shared" si="1614"/>
        <v>0</v>
      </c>
      <c r="AA1302" s="59">
        <f t="shared" si="1614"/>
        <v>0</v>
      </c>
      <c r="AB1302" s="59">
        <f t="shared" ref="AB1302:AE1302" si="1615">IF(AND($C1302="tak",$D1302="prace rozwojowe",Modul_badawczo_rozwojowy=tak),ROUND(AB819*AB487,0),0)</f>
        <v>0</v>
      </c>
      <c r="AC1302" s="59">
        <f t="shared" si="1615"/>
        <v>0</v>
      </c>
      <c r="AD1302" s="59">
        <f t="shared" si="1615"/>
        <v>0</v>
      </c>
      <c r="AE1302" s="59">
        <f t="shared" si="1615"/>
        <v>0</v>
      </c>
    </row>
    <row r="1303" spans="2:31" hidden="1">
      <c r="B1303" s="58" t="str">
        <f t="shared" si="1584"/>
        <v/>
      </c>
      <c r="C1303" s="58" t="str">
        <f t="shared" si="1584"/>
        <v/>
      </c>
      <c r="D1303" s="58" t="str">
        <f t="shared" si="1584"/>
        <v/>
      </c>
      <c r="E1303" s="58"/>
      <c r="F1303" s="58"/>
      <c r="G1303" s="58"/>
      <c r="H1303" s="58"/>
      <c r="I1303" s="58"/>
      <c r="J1303" s="59">
        <f t="shared" ref="J1303:V1303" si="1616">IF(AND($C1303="tak",$D1303="prace rozwojowe",Modul_badawczo_rozwojowy=tak),ROUND(J820*J488,0),0)</f>
        <v>0</v>
      </c>
      <c r="K1303" s="59">
        <f t="shared" si="1616"/>
        <v>0</v>
      </c>
      <c r="L1303" s="59">
        <f t="shared" si="1616"/>
        <v>0</v>
      </c>
      <c r="M1303" s="59">
        <f t="shared" si="1616"/>
        <v>0</v>
      </c>
      <c r="N1303" s="59">
        <f t="shared" si="1616"/>
        <v>0</v>
      </c>
      <c r="O1303" s="59">
        <f t="shared" si="1616"/>
        <v>0</v>
      </c>
      <c r="P1303" s="59">
        <f t="shared" si="1616"/>
        <v>0</v>
      </c>
      <c r="Q1303" s="59">
        <f t="shared" si="1616"/>
        <v>0</v>
      </c>
      <c r="R1303" s="59">
        <f t="shared" si="1616"/>
        <v>0</v>
      </c>
      <c r="S1303" s="59">
        <f t="shared" si="1616"/>
        <v>0</v>
      </c>
      <c r="T1303" s="59">
        <f t="shared" si="1616"/>
        <v>0</v>
      </c>
      <c r="U1303" s="59">
        <f t="shared" si="1616"/>
        <v>0</v>
      </c>
      <c r="V1303" s="59">
        <f t="shared" si="1616"/>
        <v>0</v>
      </c>
      <c r="W1303" s="59">
        <f t="shared" si="1586"/>
        <v>0</v>
      </c>
      <c r="X1303" s="59">
        <f t="shared" ref="X1303:AA1303" si="1617">IF(AND($C1303="tak",$D1303="prace rozwojowe",Modul_badawczo_rozwojowy=tak),ROUND(X820*X488,0),0)</f>
        <v>0</v>
      </c>
      <c r="Y1303" s="59">
        <f t="shared" si="1617"/>
        <v>0</v>
      </c>
      <c r="Z1303" s="59">
        <f t="shared" si="1617"/>
        <v>0</v>
      </c>
      <c r="AA1303" s="59">
        <f t="shared" si="1617"/>
        <v>0</v>
      </c>
      <c r="AB1303" s="59">
        <f t="shared" ref="AB1303:AE1303" si="1618">IF(AND($C1303="tak",$D1303="prace rozwojowe",Modul_badawczo_rozwojowy=tak),ROUND(AB820*AB488,0),0)</f>
        <v>0</v>
      </c>
      <c r="AC1303" s="59">
        <f t="shared" si="1618"/>
        <v>0</v>
      </c>
      <c r="AD1303" s="59">
        <f t="shared" si="1618"/>
        <v>0</v>
      </c>
      <c r="AE1303" s="59">
        <f t="shared" si="1618"/>
        <v>0</v>
      </c>
    </row>
    <row r="1304" spans="2:31" hidden="1">
      <c r="B1304" s="58" t="str">
        <f t="shared" si="1584"/>
        <v/>
      </c>
      <c r="C1304" s="58" t="str">
        <f t="shared" si="1584"/>
        <v/>
      </c>
      <c r="D1304" s="58" t="str">
        <f t="shared" si="1584"/>
        <v/>
      </c>
      <c r="E1304" s="58"/>
      <c r="F1304" s="58"/>
      <c r="G1304" s="58"/>
      <c r="H1304" s="58"/>
      <c r="I1304" s="58"/>
      <c r="J1304" s="59">
        <f t="shared" ref="J1304:V1304" si="1619">IF(AND($C1304="tak",$D1304="prace rozwojowe",Modul_badawczo_rozwojowy=tak),ROUND(J821*J489,0),0)</f>
        <v>0</v>
      </c>
      <c r="K1304" s="59">
        <f t="shared" si="1619"/>
        <v>0</v>
      </c>
      <c r="L1304" s="59">
        <f t="shared" si="1619"/>
        <v>0</v>
      </c>
      <c r="M1304" s="59">
        <f t="shared" si="1619"/>
        <v>0</v>
      </c>
      <c r="N1304" s="59">
        <f t="shared" si="1619"/>
        <v>0</v>
      </c>
      <c r="O1304" s="59">
        <f t="shared" si="1619"/>
        <v>0</v>
      </c>
      <c r="P1304" s="59">
        <f t="shared" si="1619"/>
        <v>0</v>
      </c>
      <c r="Q1304" s="59">
        <f t="shared" si="1619"/>
        <v>0</v>
      </c>
      <c r="R1304" s="59">
        <f t="shared" si="1619"/>
        <v>0</v>
      </c>
      <c r="S1304" s="59">
        <f t="shared" si="1619"/>
        <v>0</v>
      </c>
      <c r="T1304" s="59">
        <f t="shared" si="1619"/>
        <v>0</v>
      </c>
      <c r="U1304" s="59">
        <f t="shared" si="1619"/>
        <v>0</v>
      </c>
      <c r="V1304" s="59">
        <f t="shared" si="1619"/>
        <v>0</v>
      </c>
      <c r="W1304" s="59">
        <f t="shared" si="1586"/>
        <v>0</v>
      </c>
      <c r="X1304" s="59">
        <f t="shared" ref="X1304:AA1304" si="1620">IF(AND($C1304="tak",$D1304="prace rozwojowe",Modul_badawczo_rozwojowy=tak),ROUND(X821*X489,0),0)</f>
        <v>0</v>
      </c>
      <c r="Y1304" s="59">
        <f t="shared" si="1620"/>
        <v>0</v>
      </c>
      <c r="Z1304" s="59">
        <f t="shared" si="1620"/>
        <v>0</v>
      </c>
      <c r="AA1304" s="59">
        <f t="shared" si="1620"/>
        <v>0</v>
      </c>
      <c r="AB1304" s="59">
        <f t="shared" ref="AB1304:AE1304" si="1621">IF(AND($C1304="tak",$D1304="prace rozwojowe",Modul_badawczo_rozwojowy=tak),ROUND(AB821*AB489,0),0)</f>
        <v>0</v>
      </c>
      <c r="AC1304" s="59">
        <f t="shared" si="1621"/>
        <v>0</v>
      </c>
      <c r="AD1304" s="59">
        <f t="shared" si="1621"/>
        <v>0</v>
      </c>
      <c r="AE1304" s="59">
        <f t="shared" si="1621"/>
        <v>0</v>
      </c>
    </row>
    <row r="1305" spans="2:31" hidden="1">
      <c r="B1305" s="58" t="str">
        <f t="shared" si="1584"/>
        <v/>
      </c>
      <c r="C1305" s="58" t="str">
        <f t="shared" si="1584"/>
        <v/>
      </c>
      <c r="D1305" s="58" t="str">
        <f t="shared" si="1584"/>
        <v/>
      </c>
      <c r="E1305" s="58"/>
      <c r="F1305" s="58"/>
      <c r="G1305" s="58"/>
      <c r="H1305" s="58"/>
      <c r="I1305" s="58"/>
      <c r="J1305" s="59">
        <f t="shared" ref="J1305:V1305" si="1622">IF(AND($C1305="tak",$D1305="prace rozwojowe",Modul_badawczo_rozwojowy=tak),ROUND(J822*J490,0),0)</f>
        <v>0</v>
      </c>
      <c r="K1305" s="59">
        <f t="shared" si="1622"/>
        <v>0</v>
      </c>
      <c r="L1305" s="59">
        <f t="shared" si="1622"/>
        <v>0</v>
      </c>
      <c r="M1305" s="59">
        <f t="shared" si="1622"/>
        <v>0</v>
      </c>
      <c r="N1305" s="59">
        <f t="shared" si="1622"/>
        <v>0</v>
      </c>
      <c r="O1305" s="59">
        <f t="shared" si="1622"/>
        <v>0</v>
      </c>
      <c r="P1305" s="59">
        <f t="shared" si="1622"/>
        <v>0</v>
      </c>
      <c r="Q1305" s="59">
        <f t="shared" si="1622"/>
        <v>0</v>
      </c>
      <c r="R1305" s="59">
        <f t="shared" si="1622"/>
        <v>0</v>
      </c>
      <c r="S1305" s="59">
        <f t="shared" si="1622"/>
        <v>0</v>
      </c>
      <c r="T1305" s="59">
        <f t="shared" si="1622"/>
        <v>0</v>
      </c>
      <c r="U1305" s="59">
        <f t="shared" si="1622"/>
        <v>0</v>
      </c>
      <c r="V1305" s="59">
        <f t="shared" si="1622"/>
        <v>0</v>
      </c>
      <c r="W1305" s="59">
        <f t="shared" si="1586"/>
        <v>0</v>
      </c>
      <c r="X1305" s="59">
        <f t="shared" ref="X1305:AA1305" si="1623">IF(AND($C1305="tak",$D1305="prace rozwojowe",Modul_badawczo_rozwojowy=tak),ROUND(X822*X490,0),0)</f>
        <v>0</v>
      </c>
      <c r="Y1305" s="59">
        <f t="shared" si="1623"/>
        <v>0</v>
      </c>
      <c r="Z1305" s="59">
        <f t="shared" si="1623"/>
        <v>0</v>
      </c>
      <c r="AA1305" s="59">
        <f t="shared" si="1623"/>
        <v>0</v>
      </c>
      <c r="AB1305" s="59">
        <f t="shared" ref="AB1305:AE1305" si="1624">IF(AND($C1305="tak",$D1305="prace rozwojowe",Modul_badawczo_rozwojowy=tak),ROUND(AB822*AB490,0),0)</f>
        <v>0</v>
      </c>
      <c r="AC1305" s="59">
        <f t="shared" si="1624"/>
        <v>0</v>
      </c>
      <c r="AD1305" s="59">
        <f t="shared" si="1624"/>
        <v>0</v>
      </c>
      <c r="AE1305" s="59">
        <f t="shared" si="1624"/>
        <v>0</v>
      </c>
    </row>
    <row r="1306" spans="2:31" hidden="1">
      <c r="B1306" s="58" t="str">
        <f t="shared" si="1584"/>
        <v/>
      </c>
      <c r="C1306" s="58" t="str">
        <f t="shared" si="1584"/>
        <v/>
      </c>
      <c r="D1306" s="58" t="str">
        <f t="shared" si="1584"/>
        <v/>
      </c>
      <c r="E1306" s="58"/>
      <c r="F1306" s="58"/>
      <c r="G1306" s="58"/>
      <c r="H1306" s="58"/>
      <c r="I1306" s="58"/>
      <c r="J1306" s="59">
        <f t="shared" ref="J1306:V1306" si="1625">IF(AND($C1306="tak",$D1306="prace rozwojowe",Modul_badawczo_rozwojowy=tak),ROUND(J823*J491,0),0)</f>
        <v>0</v>
      </c>
      <c r="K1306" s="59">
        <f t="shared" si="1625"/>
        <v>0</v>
      </c>
      <c r="L1306" s="59">
        <f t="shared" si="1625"/>
        <v>0</v>
      </c>
      <c r="M1306" s="59">
        <f t="shared" si="1625"/>
        <v>0</v>
      </c>
      <c r="N1306" s="59">
        <f t="shared" si="1625"/>
        <v>0</v>
      </c>
      <c r="O1306" s="59">
        <f t="shared" si="1625"/>
        <v>0</v>
      </c>
      <c r="P1306" s="59">
        <f t="shared" si="1625"/>
        <v>0</v>
      </c>
      <c r="Q1306" s="59">
        <f t="shared" si="1625"/>
        <v>0</v>
      </c>
      <c r="R1306" s="59">
        <f t="shared" si="1625"/>
        <v>0</v>
      </c>
      <c r="S1306" s="59">
        <f t="shared" si="1625"/>
        <v>0</v>
      </c>
      <c r="T1306" s="59">
        <f t="shared" si="1625"/>
        <v>0</v>
      </c>
      <c r="U1306" s="59">
        <f t="shared" si="1625"/>
        <v>0</v>
      </c>
      <c r="V1306" s="59">
        <f t="shared" si="1625"/>
        <v>0</v>
      </c>
      <c r="W1306" s="59">
        <f t="shared" si="1586"/>
        <v>0</v>
      </c>
      <c r="X1306" s="59">
        <f t="shared" ref="X1306:AA1306" si="1626">IF(AND($C1306="tak",$D1306="prace rozwojowe",Modul_badawczo_rozwojowy=tak),ROUND(X823*X491,0),0)</f>
        <v>0</v>
      </c>
      <c r="Y1306" s="59">
        <f t="shared" si="1626"/>
        <v>0</v>
      </c>
      <c r="Z1306" s="59">
        <f t="shared" si="1626"/>
        <v>0</v>
      </c>
      <c r="AA1306" s="59">
        <f t="shared" si="1626"/>
        <v>0</v>
      </c>
      <c r="AB1306" s="59">
        <f t="shared" ref="AB1306:AE1306" si="1627">IF(AND($C1306="tak",$D1306="prace rozwojowe",Modul_badawczo_rozwojowy=tak),ROUND(AB823*AB491,0),0)</f>
        <v>0</v>
      </c>
      <c r="AC1306" s="59">
        <f t="shared" si="1627"/>
        <v>0</v>
      </c>
      <c r="AD1306" s="59">
        <f t="shared" si="1627"/>
        <v>0</v>
      </c>
      <c r="AE1306" s="59">
        <f t="shared" si="1627"/>
        <v>0</v>
      </c>
    </row>
    <row r="1307" spans="2:31" hidden="1">
      <c r="B1307" s="58" t="str">
        <f t="shared" si="1584"/>
        <v/>
      </c>
      <c r="C1307" s="58" t="str">
        <f t="shared" si="1584"/>
        <v/>
      </c>
      <c r="D1307" s="58" t="str">
        <f t="shared" si="1584"/>
        <v/>
      </c>
      <c r="E1307" s="58"/>
      <c r="F1307" s="58"/>
      <c r="G1307" s="58"/>
      <c r="H1307" s="58"/>
      <c r="I1307" s="58"/>
      <c r="J1307" s="59">
        <f t="shared" ref="J1307:V1307" si="1628">IF(AND($C1307="tak",$D1307="prace rozwojowe",Modul_badawczo_rozwojowy=tak),ROUND(J824*J492,0),0)</f>
        <v>0</v>
      </c>
      <c r="K1307" s="59">
        <f t="shared" si="1628"/>
        <v>0</v>
      </c>
      <c r="L1307" s="59">
        <f t="shared" si="1628"/>
        <v>0</v>
      </c>
      <c r="M1307" s="59">
        <f t="shared" si="1628"/>
        <v>0</v>
      </c>
      <c r="N1307" s="59">
        <f t="shared" si="1628"/>
        <v>0</v>
      </c>
      <c r="O1307" s="59">
        <f t="shared" si="1628"/>
        <v>0</v>
      </c>
      <c r="P1307" s="59">
        <f t="shared" si="1628"/>
        <v>0</v>
      </c>
      <c r="Q1307" s="59">
        <f t="shared" si="1628"/>
        <v>0</v>
      </c>
      <c r="R1307" s="59">
        <f t="shared" si="1628"/>
        <v>0</v>
      </c>
      <c r="S1307" s="59">
        <f t="shared" si="1628"/>
        <v>0</v>
      </c>
      <c r="T1307" s="59">
        <f t="shared" si="1628"/>
        <v>0</v>
      </c>
      <c r="U1307" s="59">
        <f t="shared" si="1628"/>
        <v>0</v>
      </c>
      <c r="V1307" s="59">
        <f t="shared" si="1628"/>
        <v>0</v>
      </c>
      <c r="W1307" s="59">
        <f t="shared" si="1586"/>
        <v>0</v>
      </c>
      <c r="X1307" s="59">
        <f t="shared" ref="X1307:AA1307" si="1629">IF(AND($C1307="tak",$D1307="prace rozwojowe",Modul_badawczo_rozwojowy=tak),ROUND(X824*X492,0),0)</f>
        <v>0</v>
      </c>
      <c r="Y1307" s="59">
        <f t="shared" si="1629"/>
        <v>0</v>
      </c>
      <c r="Z1307" s="59">
        <f t="shared" si="1629"/>
        <v>0</v>
      </c>
      <c r="AA1307" s="59">
        <f t="shared" si="1629"/>
        <v>0</v>
      </c>
      <c r="AB1307" s="59">
        <f t="shared" ref="AB1307:AE1307" si="1630">IF(AND($C1307="tak",$D1307="prace rozwojowe",Modul_badawczo_rozwojowy=tak),ROUND(AB824*AB492,0),0)</f>
        <v>0</v>
      </c>
      <c r="AC1307" s="59">
        <f t="shared" si="1630"/>
        <v>0</v>
      </c>
      <c r="AD1307" s="59">
        <f t="shared" si="1630"/>
        <v>0</v>
      </c>
      <c r="AE1307" s="59">
        <f t="shared" si="1630"/>
        <v>0</v>
      </c>
    </row>
    <row r="1308" spans="2:31" hidden="1">
      <c r="B1308" s="58" t="str">
        <f t="shared" si="1584"/>
        <v/>
      </c>
      <c r="C1308" s="58" t="str">
        <f t="shared" si="1584"/>
        <v/>
      </c>
      <c r="D1308" s="58" t="str">
        <f t="shared" si="1584"/>
        <v/>
      </c>
      <c r="E1308" s="58"/>
      <c r="F1308" s="58"/>
      <c r="G1308" s="58"/>
      <c r="H1308" s="58"/>
      <c r="I1308" s="58"/>
      <c r="J1308" s="59">
        <f t="shared" ref="J1308:V1308" si="1631">IF(AND($C1308="tak",$D1308="prace rozwojowe",Modul_badawczo_rozwojowy=tak),ROUND(J825*J493,0),0)</f>
        <v>0</v>
      </c>
      <c r="K1308" s="59">
        <f t="shared" si="1631"/>
        <v>0</v>
      </c>
      <c r="L1308" s="59">
        <f t="shared" si="1631"/>
        <v>0</v>
      </c>
      <c r="M1308" s="59">
        <f t="shared" si="1631"/>
        <v>0</v>
      </c>
      <c r="N1308" s="59">
        <f t="shared" si="1631"/>
        <v>0</v>
      </c>
      <c r="O1308" s="59">
        <f t="shared" si="1631"/>
        <v>0</v>
      </c>
      <c r="P1308" s="59">
        <f t="shared" si="1631"/>
        <v>0</v>
      </c>
      <c r="Q1308" s="59">
        <f t="shared" si="1631"/>
        <v>0</v>
      </c>
      <c r="R1308" s="59">
        <f t="shared" si="1631"/>
        <v>0</v>
      </c>
      <c r="S1308" s="59">
        <f t="shared" si="1631"/>
        <v>0</v>
      </c>
      <c r="T1308" s="59">
        <f t="shared" si="1631"/>
        <v>0</v>
      </c>
      <c r="U1308" s="59">
        <f t="shared" si="1631"/>
        <v>0</v>
      </c>
      <c r="V1308" s="59">
        <f t="shared" si="1631"/>
        <v>0</v>
      </c>
      <c r="W1308" s="59">
        <f t="shared" si="1586"/>
        <v>0</v>
      </c>
      <c r="X1308" s="59">
        <f t="shared" ref="X1308:AA1308" si="1632">IF(AND($C1308="tak",$D1308="prace rozwojowe",Modul_badawczo_rozwojowy=tak),ROUND(X825*X493,0),0)</f>
        <v>0</v>
      </c>
      <c r="Y1308" s="59">
        <f t="shared" si="1632"/>
        <v>0</v>
      </c>
      <c r="Z1308" s="59">
        <f t="shared" si="1632"/>
        <v>0</v>
      </c>
      <c r="AA1308" s="59">
        <f t="shared" si="1632"/>
        <v>0</v>
      </c>
      <c r="AB1308" s="59">
        <f t="shared" ref="AB1308:AE1308" si="1633">IF(AND($C1308="tak",$D1308="prace rozwojowe",Modul_badawczo_rozwojowy=tak),ROUND(AB825*AB493,0),0)</f>
        <v>0</v>
      </c>
      <c r="AC1308" s="59">
        <f t="shared" si="1633"/>
        <v>0</v>
      </c>
      <c r="AD1308" s="59">
        <f t="shared" si="1633"/>
        <v>0</v>
      </c>
      <c r="AE1308" s="59">
        <f t="shared" si="1633"/>
        <v>0</v>
      </c>
    </row>
    <row r="1309" spans="2:31" hidden="1">
      <c r="B1309" s="58" t="str">
        <f t="shared" si="1584"/>
        <v/>
      </c>
      <c r="C1309" s="58" t="str">
        <f t="shared" si="1584"/>
        <v/>
      </c>
      <c r="D1309" s="58" t="str">
        <f t="shared" si="1584"/>
        <v/>
      </c>
      <c r="E1309" s="58"/>
      <c r="F1309" s="58"/>
      <c r="G1309" s="58"/>
      <c r="H1309" s="58"/>
      <c r="I1309" s="58"/>
      <c r="J1309" s="59">
        <f t="shared" ref="J1309:V1309" si="1634">IF(AND($C1309="tak",$D1309="prace rozwojowe",Modul_badawczo_rozwojowy=tak),ROUND(J826*J494,0),0)</f>
        <v>0</v>
      </c>
      <c r="K1309" s="59">
        <f t="shared" si="1634"/>
        <v>0</v>
      </c>
      <c r="L1309" s="59">
        <f t="shared" si="1634"/>
        <v>0</v>
      </c>
      <c r="M1309" s="59">
        <f t="shared" si="1634"/>
        <v>0</v>
      </c>
      <c r="N1309" s="59">
        <f t="shared" si="1634"/>
        <v>0</v>
      </c>
      <c r="O1309" s="59">
        <f t="shared" si="1634"/>
        <v>0</v>
      </c>
      <c r="P1309" s="59">
        <f t="shared" si="1634"/>
        <v>0</v>
      </c>
      <c r="Q1309" s="59">
        <f t="shared" si="1634"/>
        <v>0</v>
      </c>
      <c r="R1309" s="59">
        <f t="shared" si="1634"/>
        <v>0</v>
      </c>
      <c r="S1309" s="59">
        <f t="shared" si="1634"/>
        <v>0</v>
      </c>
      <c r="T1309" s="59">
        <f t="shared" si="1634"/>
        <v>0</v>
      </c>
      <c r="U1309" s="59">
        <f t="shared" si="1634"/>
        <v>0</v>
      </c>
      <c r="V1309" s="59">
        <f t="shared" si="1634"/>
        <v>0</v>
      </c>
      <c r="W1309" s="59">
        <f t="shared" si="1586"/>
        <v>0</v>
      </c>
      <c r="X1309" s="59">
        <f t="shared" ref="X1309:AA1309" si="1635">IF(AND($C1309="tak",$D1309="prace rozwojowe",Modul_badawczo_rozwojowy=tak),ROUND(X826*X494,0),0)</f>
        <v>0</v>
      </c>
      <c r="Y1309" s="59">
        <f t="shared" si="1635"/>
        <v>0</v>
      </c>
      <c r="Z1309" s="59">
        <f t="shared" si="1635"/>
        <v>0</v>
      </c>
      <c r="AA1309" s="59">
        <f t="shared" si="1635"/>
        <v>0</v>
      </c>
      <c r="AB1309" s="59">
        <f t="shared" ref="AB1309:AE1309" si="1636">IF(AND($C1309="tak",$D1309="prace rozwojowe",Modul_badawczo_rozwojowy=tak),ROUND(AB826*AB494,0),0)</f>
        <v>0</v>
      </c>
      <c r="AC1309" s="59">
        <f t="shared" si="1636"/>
        <v>0</v>
      </c>
      <c r="AD1309" s="59">
        <f t="shared" si="1636"/>
        <v>0</v>
      </c>
      <c r="AE1309" s="59">
        <f t="shared" si="1636"/>
        <v>0</v>
      </c>
    </row>
    <row r="1310" spans="2:31" hidden="1">
      <c r="B1310" s="58" t="str">
        <f t="shared" si="1584"/>
        <v/>
      </c>
      <c r="C1310" s="58" t="str">
        <f t="shared" si="1584"/>
        <v/>
      </c>
      <c r="D1310" s="58" t="str">
        <f t="shared" si="1584"/>
        <v/>
      </c>
      <c r="E1310" s="58"/>
      <c r="F1310" s="58"/>
      <c r="G1310" s="58"/>
      <c r="H1310" s="58"/>
      <c r="I1310" s="58"/>
      <c r="J1310" s="59">
        <f t="shared" ref="J1310:V1310" si="1637">IF(AND($C1310="tak",$D1310="prace rozwojowe",Modul_badawczo_rozwojowy=tak),ROUND(J827*J495,0),0)</f>
        <v>0</v>
      </c>
      <c r="K1310" s="59">
        <f t="shared" si="1637"/>
        <v>0</v>
      </c>
      <c r="L1310" s="59">
        <f t="shared" si="1637"/>
        <v>0</v>
      </c>
      <c r="M1310" s="59">
        <f t="shared" si="1637"/>
        <v>0</v>
      </c>
      <c r="N1310" s="59">
        <f t="shared" si="1637"/>
        <v>0</v>
      </c>
      <c r="O1310" s="59">
        <f t="shared" si="1637"/>
        <v>0</v>
      </c>
      <c r="P1310" s="59">
        <f t="shared" si="1637"/>
        <v>0</v>
      </c>
      <c r="Q1310" s="59">
        <f t="shared" si="1637"/>
        <v>0</v>
      </c>
      <c r="R1310" s="59">
        <f t="shared" si="1637"/>
        <v>0</v>
      </c>
      <c r="S1310" s="59">
        <f t="shared" si="1637"/>
        <v>0</v>
      </c>
      <c r="T1310" s="59">
        <f t="shared" si="1637"/>
        <v>0</v>
      </c>
      <c r="U1310" s="59">
        <f t="shared" si="1637"/>
        <v>0</v>
      </c>
      <c r="V1310" s="59">
        <f t="shared" si="1637"/>
        <v>0</v>
      </c>
      <c r="W1310" s="59">
        <f t="shared" si="1586"/>
        <v>0</v>
      </c>
      <c r="X1310" s="59">
        <f t="shared" ref="X1310:AA1310" si="1638">IF(AND($C1310="tak",$D1310="prace rozwojowe",Modul_badawczo_rozwojowy=tak),ROUND(X827*X495,0),0)</f>
        <v>0</v>
      </c>
      <c r="Y1310" s="59">
        <f t="shared" si="1638"/>
        <v>0</v>
      </c>
      <c r="Z1310" s="59">
        <f t="shared" si="1638"/>
        <v>0</v>
      </c>
      <c r="AA1310" s="59">
        <f t="shared" si="1638"/>
        <v>0</v>
      </c>
      <c r="AB1310" s="59">
        <f t="shared" ref="AB1310:AE1310" si="1639">IF(AND($C1310="tak",$D1310="prace rozwojowe",Modul_badawczo_rozwojowy=tak),ROUND(AB827*AB495,0),0)</f>
        <v>0</v>
      </c>
      <c r="AC1310" s="59">
        <f t="shared" si="1639"/>
        <v>0</v>
      </c>
      <c r="AD1310" s="59">
        <f t="shared" si="1639"/>
        <v>0</v>
      </c>
      <c r="AE1310" s="59">
        <f t="shared" si="1639"/>
        <v>0</v>
      </c>
    </row>
    <row r="1311" spans="2:31" hidden="1">
      <c r="B1311" s="58" t="str">
        <f t="shared" si="1584"/>
        <v/>
      </c>
      <c r="C1311" s="58" t="str">
        <f t="shared" si="1584"/>
        <v/>
      </c>
      <c r="D1311" s="58" t="str">
        <f t="shared" si="1584"/>
        <v/>
      </c>
      <c r="E1311" s="58"/>
      <c r="F1311" s="58"/>
      <c r="G1311" s="58"/>
      <c r="H1311" s="58"/>
      <c r="I1311" s="58"/>
      <c r="J1311" s="59">
        <f t="shared" ref="J1311:V1311" si="1640">IF(AND($C1311="tak",$D1311="prace rozwojowe",Modul_badawczo_rozwojowy=tak),ROUND(J828*J496,0),0)</f>
        <v>0</v>
      </c>
      <c r="K1311" s="59">
        <f t="shared" si="1640"/>
        <v>0</v>
      </c>
      <c r="L1311" s="59">
        <f t="shared" si="1640"/>
        <v>0</v>
      </c>
      <c r="M1311" s="59">
        <f t="shared" si="1640"/>
        <v>0</v>
      </c>
      <c r="N1311" s="59">
        <f t="shared" si="1640"/>
        <v>0</v>
      </c>
      <c r="O1311" s="59">
        <f t="shared" si="1640"/>
        <v>0</v>
      </c>
      <c r="P1311" s="59">
        <f t="shared" si="1640"/>
        <v>0</v>
      </c>
      <c r="Q1311" s="59">
        <f t="shared" si="1640"/>
        <v>0</v>
      </c>
      <c r="R1311" s="59">
        <f t="shared" si="1640"/>
        <v>0</v>
      </c>
      <c r="S1311" s="59">
        <f t="shared" si="1640"/>
        <v>0</v>
      </c>
      <c r="T1311" s="59">
        <f t="shared" si="1640"/>
        <v>0</v>
      </c>
      <c r="U1311" s="59">
        <f t="shared" si="1640"/>
        <v>0</v>
      </c>
      <c r="V1311" s="59">
        <f t="shared" si="1640"/>
        <v>0</v>
      </c>
      <c r="W1311" s="59">
        <f t="shared" si="1586"/>
        <v>0</v>
      </c>
      <c r="X1311" s="59">
        <f t="shared" ref="X1311:AA1311" si="1641">IF(AND($C1311="tak",$D1311="prace rozwojowe",Modul_badawczo_rozwojowy=tak),ROUND(X828*X496,0),0)</f>
        <v>0</v>
      </c>
      <c r="Y1311" s="59">
        <f t="shared" si="1641"/>
        <v>0</v>
      </c>
      <c r="Z1311" s="59">
        <f t="shared" si="1641"/>
        <v>0</v>
      </c>
      <c r="AA1311" s="59">
        <f t="shared" si="1641"/>
        <v>0</v>
      </c>
      <c r="AB1311" s="59">
        <f t="shared" ref="AB1311:AE1311" si="1642">IF(AND($C1311="tak",$D1311="prace rozwojowe",Modul_badawczo_rozwojowy=tak),ROUND(AB828*AB496,0),0)</f>
        <v>0</v>
      </c>
      <c r="AC1311" s="59">
        <f t="shared" si="1642"/>
        <v>0</v>
      </c>
      <c r="AD1311" s="59">
        <f t="shared" si="1642"/>
        <v>0</v>
      </c>
      <c r="AE1311" s="59">
        <f t="shared" si="1642"/>
        <v>0</v>
      </c>
    </row>
    <row r="1312" spans="2:31" hidden="1">
      <c r="B1312" s="58" t="str">
        <f t="shared" si="1584"/>
        <v/>
      </c>
      <c r="C1312" s="58" t="str">
        <f t="shared" si="1584"/>
        <v/>
      </c>
      <c r="D1312" s="58" t="str">
        <f t="shared" si="1584"/>
        <v/>
      </c>
      <c r="E1312" s="58"/>
      <c r="F1312" s="58"/>
      <c r="G1312" s="58"/>
      <c r="H1312" s="58"/>
      <c r="I1312" s="58"/>
      <c r="J1312" s="59">
        <f t="shared" ref="J1312:V1312" si="1643">IF(AND($C1312="tak",$D1312="prace rozwojowe",Modul_badawczo_rozwojowy=tak),ROUND(J829*J497,0),0)</f>
        <v>0</v>
      </c>
      <c r="K1312" s="59">
        <f t="shared" si="1643"/>
        <v>0</v>
      </c>
      <c r="L1312" s="59">
        <f t="shared" si="1643"/>
        <v>0</v>
      </c>
      <c r="M1312" s="59">
        <f t="shared" si="1643"/>
        <v>0</v>
      </c>
      <c r="N1312" s="59">
        <f t="shared" si="1643"/>
        <v>0</v>
      </c>
      <c r="O1312" s="59">
        <f t="shared" si="1643"/>
        <v>0</v>
      </c>
      <c r="P1312" s="59">
        <f t="shared" si="1643"/>
        <v>0</v>
      </c>
      <c r="Q1312" s="59">
        <f t="shared" si="1643"/>
        <v>0</v>
      </c>
      <c r="R1312" s="59">
        <f t="shared" si="1643"/>
        <v>0</v>
      </c>
      <c r="S1312" s="59">
        <f t="shared" si="1643"/>
        <v>0</v>
      </c>
      <c r="T1312" s="59">
        <f t="shared" si="1643"/>
        <v>0</v>
      </c>
      <c r="U1312" s="59">
        <f t="shared" si="1643"/>
        <v>0</v>
      </c>
      <c r="V1312" s="59">
        <f t="shared" si="1643"/>
        <v>0</v>
      </c>
      <c r="W1312" s="59">
        <f t="shared" si="1586"/>
        <v>0</v>
      </c>
      <c r="X1312" s="59">
        <f t="shared" ref="X1312:AA1312" si="1644">IF(AND($C1312="tak",$D1312="prace rozwojowe",Modul_badawczo_rozwojowy=tak),ROUND(X829*X497,0),0)</f>
        <v>0</v>
      </c>
      <c r="Y1312" s="59">
        <f t="shared" si="1644"/>
        <v>0</v>
      </c>
      <c r="Z1312" s="59">
        <f t="shared" si="1644"/>
        <v>0</v>
      </c>
      <c r="AA1312" s="59">
        <f t="shared" si="1644"/>
        <v>0</v>
      </c>
      <c r="AB1312" s="59">
        <f t="shared" ref="AB1312:AE1312" si="1645">IF(AND($C1312="tak",$D1312="prace rozwojowe",Modul_badawczo_rozwojowy=tak),ROUND(AB829*AB497,0),0)</f>
        <v>0</v>
      </c>
      <c r="AC1312" s="59">
        <f t="shared" si="1645"/>
        <v>0</v>
      </c>
      <c r="AD1312" s="59">
        <f t="shared" si="1645"/>
        <v>0</v>
      </c>
      <c r="AE1312" s="59">
        <f t="shared" si="1645"/>
        <v>0</v>
      </c>
    </row>
    <row r="1313" spans="2:31" hidden="1">
      <c r="B1313" s="58" t="str">
        <f t="shared" ref="B1313:D1332" si="1646">IF(ISBLANK(B830),"",B830)</f>
        <v/>
      </c>
      <c r="C1313" s="58" t="str">
        <f t="shared" si="1646"/>
        <v/>
      </c>
      <c r="D1313" s="58" t="str">
        <f t="shared" si="1646"/>
        <v/>
      </c>
      <c r="E1313" s="58"/>
      <c r="F1313" s="58"/>
      <c r="G1313" s="58"/>
      <c r="H1313" s="58"/>
      <c r="I1313" s="58"/>
      <c r="J1313" s="59">
        <f t="shared" ref="J1313:V1313" si="1647">IF(AND($C1313="tak",$D1313="prace rozwojowe",Modul_badawczo_rozwojowy=tak),ROUND(J830*J498,0),0)</f>
        <v>0</v>
      </c>
      <c r="K1313" s="59">
        <f t="shared" si="1647"/>
        <v>0</v>
      </c>
      <c r="L1313" s="59">
        <f t="shared" si="1647"/>
        <v>0</v>
      </c>
      <c r="M1313" s="59">
        <f t="shared" si="1647"/>
        <v>0</v>
      </c>
      <c r="N1313" s="59">
        <f t="shared" si="1647"/>
        <v>0</v>
      </c>
      <c r="O1313" s="59">
        <f t="shared" si="1647"/>
        <v>0</v>
      </c>
      <c r="P1313" s="59">
        <f t="shared" si="1647"/>
        <v>0</v>
      </c>
      <c r="Q1313" s="59">
        <f t="shared" si="1647"/>
        <v>0</v>
      </c>
      <c r="R1313" s="59">
        <f t="shared" si="1647"/>
        <v>0</v>
      </c>
      <c r="S1313" s="59">
        <f t="shared" si="1647"/>
        <v>0</v>
      </c>
      <c r="T1313" s="59">
        <f t="shared" si="1647"/>
        <v>0</v>
      </c>
      <c r="U1313" s="59">
        <f t="shared" si="1647"/>
        <v>0</v>
      </c>
      <c r="V1313" s="59">
        <f t="shared" si="1647"/>
        <v>0</v>
      </c>
      <c r="W1313" s="59">
        <f t="shared" si="1586"/>
        <v>0</v>
      </c>
      <c r="X1313" s="59">
        <f t="shared" ref="X1313:AA1313" si="1648">IF(AND($C1313="tak",$D1313="prace rozwojowe",Modul_badawczo_rozwojowy=tak),ROUND(X830*X498,0),0)</f>
        <v>0</v>
      </c>
      <c r="Y1313" s="59">
        <f t="shared" si="1648"/>
        <v>0</v>
      </c>
      <c r="Z1313" s="59">
        <f t="shared" si="1648"/>
        <v>0</v>
      </c>
      <c r="AA1313" s="59">
        <f t="shared" si="1648"/>
        <v>0</v>
      </c>
      <c r="AB1313" s="59">
        <f t="shared" ref="AB1313:AE1313" si="1649">IF(AND($C1313="tak",$D1313="prace rozwojowe",Modul_badawczo_rozwojowy=tak),ROUND(AB830*AB498,0),0)</f>
        <v>0</v>
      </c>
      <c r="AC1313" s="59">
        <f t="shared" si="1649"/>
        <v>0</v>
      </c>
      <c r="AD1313" s="59">
        <f t="shared" si="1649"/>
        <v>0</v>
      </c>
      <c r="AE1313" s="59">
        <f t="shared" si="1649"/>
        <v>0</v>
      </c>
    </row>
    <row r="1314" spans="2:31" hidden="1">
      <c r="B1314" s="58" t="str">
        <f t="shared" si="1646"/>
        <v/>
      </c>
      <c r="C1314" s="58" t="str">
        <f t="shared" si="1646"/>
        <v/>
      </c>
      <c r="D1314" s="58" t="str">
        <f t="shared" si="1646"/>
        <v/>
      </c>
      <c r="E1314" s="58"/>
      <c r="F1314" s="58"/>
      <c r="G1314" s="58"/>
      <c r="H1314" s="58"/>
      <c r="I1314" s="58"/>
      <c r="J1314" s="59">
        <f t="shared" ref="J1314:V1314" si="1650">IF(AND($C1314="tak",$D1314="prace rozwojowe",Modul_badawczo_rozwojowy=tak),ROUND(J831*J499,0),0)</f>
        <v>0</v>
      </c>
      <c r="K1314" s="59">
        <f t="shared" si="1650"/>
        <v>0</v>
      </c>
      <c r="L1314" s="59">
        <f t="shared" si="1650"/>
        <v>0</v>
      </c>
      <c r="M1314" s="59">
        <f t="shared" si="1650"/>
        <v>0</v>
      </c>
      <c r="N1314" s="59">
        <f t="shared" si="1650"/>
        <v>0</v>
      </c>
      <c r="O1314" s="59">
        <f t="shared" si="1650"/>
        <v>0</v>
      </c>
      <c r="P1314" s="59">
        <f t="shared" si="1650"/>
        <v>0</v>
      </c>
      <c r="Q1314" s="59">
        <f t="shared" si="1650"/>
        <v>0</v>
      </c>
      <c r="R1314" s="59">
        <f t="shared" si="1650"/>
        <v>0</v>
      </c>
      <c r="S1314" s="59">
        <f t="shared" si="1650"/>
        <v>0</v>
      </c>
      <c r="T1314" s="59">
        <f t="shared" si="1650"/>
        <v>0</v>
      </c>
      <c r="U1314" s="59">
        <f t="shared" si="1650"/>
        <v>0</v>
      </c>
      <c r="V1314" s="59">
        <f t="shared" si="1650"/>
        <v>0</v>
      </c>
      <c r="W1314" s="59">
        <f t="shared" si="1586"/>
        <v>0</v>
      </c>
      <c r="X1314" s="59">
        <f t="shared" ref="X1314:AA1314" si="1651">IF(AND($C1314="tak",$D1314="prace rozwojowe",Modul_badawczo_rozwojowy=tak),ROUND(X831*X499,0),0)</f>
        <v>0</v>
      </c>
      <c r="Y1314" s="59">
        <f t="shared" si="1651"/>
        <v>0</v>
      </c>
      <c r="Z1314" s="59">
        <f t="shared" si="1651"/>
        <v>0</v>
      </c>
      <c r="AA1314" s="59">
        <f t="shared" si="1651"/>
        <v>0</v>
      </c>
      <c r="AB1314" s="59">
        <f t="shared" ref="AB1314:AE1314" si="1652">IF(AND($C1314="tak",$D1314="prace rozwojowe",Modul_badawczo_rozwojowy=tak),ROUND(AB831*AB499,0),0)</f>
        <v>0</v>
      </c>
      <c r="AC1314" s="59">
        <f t="shared" si="1652"/>
        <v>0</v>
      </c>
      <c r="AD1314" s="59">
        <f t="shared" si="1652"/>
        <v>0</v>
      </c>
      <c r="AE1314" s="59">
        <f t="shared" si="1652"/>
        <v>0</v>
      </c>
    </row>
    <row r="1315" spans="2:31" hidden="1">
      <c r="B1315" s="58" t="str">
        <f t="shared" si="1646"/>
        <v/>
      </c>
      <c r="C1315" s="58" t="str">
        <f t="shared" si="1646"/>
        <v/>
      </c>
      <c r="D1315" s="58" t="str">
        <f t="shared" si="1646"/>
        <v/>
      </c>
      <c r="E1315" s="58"/>
      <c r="F1315" s="58"/>
      <c r="G1315" s="58"/>
      <c r="H1315" s="58"/>
      <c r="I1315" s="58"/>
      <c r="J1315" s="59">
        <f t="shared" ref="J1315:V1315" si="1653">IF(AND($C1315="tak",$D1315="prace rozwojowe",Modul_badawczo_rozwojowy=tak),ROUND(J832*J500,0),0)</f>
        <v>0</v>
      </c>
      <c r="K1315" s="59">
        <f t="shared" si="1653"/>
        <v>0</v>
      </c>
      <c r="L1315" s="59">
        <f t="shared" si="1653"/>
        <v>0</v>
      </c>
      <c r="M1315" s="59">
        <f t="shared" si="1653"/>
        <v>0</v>
      </c>
      <c r="N1315" s="59">
        <f t="shared" si="1653"/>
        <v>0</v>
      </c>
      <c r="O1315" s="59">
        <f t="shared" si="1653"/>
        <v>0</v>
      </c>
      <c r="P1315" s="59">
        <f t="shared" si="1653"/>
        <v>0</v>
      </c>
      <c r="Q1315" s="59">
        <f t="shared" si="1653"/>
        <v>0</v>
      </c>
      <c r="R1315" s="59">
        <f t="shared" si="1653"/>
        <v>0</v>
      </c>
      <c r="S1315" s="59">
        <f t="shared" si="1653"/>
        <v>0</v>
      </c>
      <c r="T1315" s="59">
        <f t="shared" si="1653"/>
        <v>0</v>
      </c>
      <c r="U1315" s="59">
        <f t="shared" si="1653"/>
        <v>0</v>
      </c>
      <c r="V1315" s="59">
        <f t="shared" si="1653"/>
        <v>0</v>
      </c>
      <c r="W1315" s="59">
        <f t="shared" si="1586"/>
        <v>0</v>
      </c>
      <c r="X1315" s="59">
        <f t="shared" ref="X1315:AA1315" si="1654">IF(AND($C1315="tak",$D1315="prace rozwojowe",Modul_badawczo_rozwojowy=tak),ROUND(X832*X500,0),0)</f>
        <v>0</v>
      </c>
      <c r="Y1315" s="59">
        <f t="shared" si="1654"/>
        <v>0</v>
      </c>
      <c r="Z1315" s="59">
        <f t="shared" si="1654"/>
        <v>0</v>
      </c>
      <c r="AA1315" s="59">
        <f t="shared" si="1654"/>
        <v>0</v>
      </c>
      <c r="AB1315" s="59">
        <f t="shared" ref="AB1315:AE1315" si="1655">IF(AND($C1315="tak",$D1315="prace rozwojowe",Modul_badawczo_rozwojowy=tak),ROUND(AB832*AB500,0),0)</f>
        <v>0</v>
      </c>
      <c r="AC1315" s="59">
        <f t="shared" si="1655"/>
        <v>0</v>
      </c>
      <c r="AD1315" s="59">
        <f t="shared" si="1655"/>
        <v>0</v>
      </c>
      <c r="AE1315" s="59">
        <f t="shared" si="1655"/>
        <v>0</v>
      </c>
    </row>
    <row r="1316" spans="2:31" hidden="1">
      <c r="B1316" s="58" t="str">
        <f t="shared" si="1646"/>
        <v/>
      </c>
      <c r="C1316" s="58" t="str">
        <f t="shared" si="1646"/>
        <v/>
      </c>
      <c r="D1316" s="58" t="str">
        <f t="shared" si="1646"/>
        <v/>
      </c>
      <c r="E1316" s="58"/>
      <c r="F1316" s="58"/>
      <c r="G1316" s="58"/>
      <c r="H1316" s="58"/>
      <c r="I1316" s="58"/>
      <c r="J1316" s="59">
        <f t="shared" ref="J1316:V1316" si="1656">IF(AND($C1316="tak",$D1316="prace rozwojowe",Modul_badawczo_rozwojowy=tak),ROUND(J833*J501,0),0)</f>
        <v>0</v>
      </c>
      <c r="K1316" s="59">
        <f t="shared" si="1656"/>
        <v>0</v>
      </c>
      <c r="L1316" s="59">
        <f t="shared" si="1656"/>
        <v>0</v>
      </c>
      <c r="M1316" s="59">
        <f t="shared" si="1656"/>
        <v>0</v>
      </c>
      <c r="N1316" s="59">
        <f t="shared" si="1656"/>
        <v>0</v>
      </c>
      <c r="O1316" s="59">
        <f t="shared" si="1656"/>
        <v>0</v>
      </c>
      <c r="P1316" s="59">
        <f t="shared" si="1656"/>
        <v>0</v>
      </c>
      <c r="Q1316" s="59">
        <f t="shared" si="1656"/>
        <v>0</v>
      </c>
      <c r="R1316" s="59">
        <f t="shared" si="1656"/>
        <v>0</v>
      </c>
      <c r="S1316" s="59">
        <f t="shared" si="1656"/>
        <v>0</v>
      </c>
      <c r="T1316" s="59">
        <f t="shared" si="1656"/>
        <v>0</v>
      </c>
      <c r="U1316" s="59">
        <f t="shared" si="1656"/>
        <v>0</v>
      </c>
      <c r="V1316" s="59">
        <f t="shared" si="1656"/>
        <v>0</v>
      </c>
      <c r="W1316" s="59">
        <f t="shared" si="1586"/>
        <v>0</v>
      </c>
      <c r="X1316" s="59">
        <f t="shared" ref="X1316:AA1316" si="1657">IF(AND($C1316="tak",$D1316="prace rozwojowe",Modul_badawczo_rozwojowy=tak),ROUND(X833*X501,0),0)</f>
        <v>0</v>
      </c>
      <c r="Y1316" s="59">
        <f t="shared" si="1657"/>
        <v>0</v>
      </c>
      <c r="Z1316" s="59">
        <f t="shared" si="1657"/>
        <v>0</v>
      </c>
      <c r="AA1316" s="59">
        <f t="shared" si="1657"/>
        <v>0</v>
      </c>
      <c r="AB1316" s="59">
        <f t="shared" ref="AB1316:AE1316" si="1658">IF(AND($C1316="tak",$D1316="prace rozwojowe",Modul_badawczo_rozwojowy=tak),ROUND(AB833*AB501,0),0)</f>
        <v>0</v>
      </c>
      <c r="AC1316" s="59">
        <f t="shared" si="1658"/>
        <v>0</v>
      </c>
      <c r="AD1316" s="59">
        <f t="shared" si="1658"/>
        <v>0</v>
      </c>
      <c r="AE1316" s="59">
        <f t="shared" si="1658"/>
        <v>0</v>
      </c>
    </row>
    <row r="1317" spans="2:31" hidden="1">
      <c r="B1317" s="58" t="str">
        <f t="shared" si="1646"/>
        <v/>
      </c>
      <c r="C1317" s="58" t="str">
        <f t="shared" si="1646"/>
        <v/>
      </c>
      <c r="D1317" s="58" t="str">
        <f t="shared" si="1646"/>
        <v/>
      </c>
      <c r="E1317" s="58"/>
      <c r="F1317" s="58"/>
      <c r="G1317" s="58"/>
      <c r="H1317" s="58"/>
      <c r="I1317" s="58"/>
      <c r="J1317" s="59">
        <f t="shared" ref="J1317:V1317" si="1659">IF(AND($C1317="tak",$D1317="prace rozwojowe",Modul_badawczo_rozwojowy=tak),ROUND(J834*J502,0),0)</f>
        <v>0</v>
      </c>
      <c r="K1317" s="59">
        <f t="shared" si="1659"/>
        <v>0</v>
      </c>
      <c r="L1317" s="59">
        <f t="shared" si="1659"/>
        <v>0</v>
      </c>
      <c r="M1317" s="59">
        <f t="shared" si="1659"/>
        <v>0</v>
      </c>
      <c r="N1317" s="59">
        <f t="shared" si="1659"/>
        <v>0</v>
      </c>
      <c r="O1317" s="59">
        <f t="shared" si="1659"/>
        <v>0</v>
      </c>
      <c r="P1317" s="59">
        <f t="shared" si="1659"/>
        <v>0</v>
      </c>
      <c r="Q1317" s="59">
        <f t="shared" si="1659"/>
        <v>0</v>
      </c>
      <c r="R1317" s="59">
        <f t="shared" si="1659"/>
        <v>0</v>
      </c>
      <c r="S1317" s="59">
        <f t="shared" si="1659"/>
        <v>0</v>
      </c>
      <c r="T1317" s="59">
        <f t="shared" si="1659"/>
        <v>0</v>
      </c>
      <c r="U1317" s="59">
        <f t="shared" si="1659"/>
        <v>0</v>
      </c>
      <c r="V1317" s="59">
        <f t="shared" si="1659"/>
        <v>0</v>
      </c>
      <c r="W1317" s="59">
        <f t="shared" si="1586"/>
        <v>0</v>
      </c>
      <c r="X1317" s="59">
        <f t="shared" ref="X1317:AA1317" si="1660">IF(AND($C1317="tak",$D1317="prace rozwojowe",Modul_badawczo_rozwojowy=tak),ROUND(X834*X502,0),0)</f>
        <v>0</v>
      </c>
      <c r="Y1317" s="59">
        <f t="shared" si="1660"/>
        <v>0</v>
      </c>
      <c r="Z1317" s="59">
        <f t="shared" si="1660"/>
        <v>0</v>
      </c>
      <c r="AA1317" s="59">
        <f t="shared" si="1660"/>
        <v>0</v>
      </c>
      <c r="AB1317" s="59">
        <f t="shared" ref="AB1317:AE1317" si="1661">IF(AND($C1317="tak",$D1317="prace rozwojowe",Modul_badawczo_rozwojowy=tak),ROUND(AB834*AB502,0),0)</f>
        <v>0</v>
      </c>
      <c r="AC1317" s="59">
        <f t="shared" si="1661"/>
        <v>0</v>
      </c>
      <c r="AD1317" s="59">
        <f t="shared" si="1661"/>
        <v>0</v>
      </c>
      <c r="AE1317" s="59">
        <f t="shared" si="1661"/>
        <v>0</v>
      </c>
    </row>
    <row r="1318" spans="2:31" hidden="1">
      <c r="B1318" s="58" t="str">
        <f t="shared" si="1646"/>
        <v/>
      </c>
      <c r="C1318" s="58" t="str">
        <f t="shared" si="1646"/>
        <v/>
      </c>
      <c r="D1318" s="58" t="str">
        <f t="shared" si="1646"/>
        <v/>
      </c>
      <c r="E1318" s="58"/>
      <c r="F1318" s="58"/>
      <c r="G1318" s="58"/>
      <c r="H1318" s="58"/>
      <c r="I1318" s="58"/>
      <c r="J1318" s="59">
        <f t="shared" ref="J1318:V1318" si="1662">IF(AND($C1318="tak",$D1318="prace rozwojowe",Modul_badawczo_rozwojowy=tak),ROUND(J835*J503,0),0)</f>
        <v>0</v>
      </c>
      <c r="K1318" s="59">
        <f t="shared" si="1662"/>
        <v>0</v>
      </c>
      <c r="L1318" s="59">
        <f t="shared" si="1662"/>
        <v>0</v>
      </c>
      <c r="M1318" s="59">
        <f t="shared" si="1662"/>
        <v>0</v>
      </c>
      <c r="N1318" s="59">
        <f t="shared" si="1662"/>
        <v>0</v>
      </c>
      <c r="O1318" s="59">
        <f t="shared" si="1662"/>
        <v>0</v>
      </c>
      <c r="P1318" s="59">
        <f t="shared" si="1662"/>
        <v>0</v>
      </c>
      <c r="Q1318" s="59">
        <f t="shared" si="1662"/>
        <v>0</v>
      </c>
      <c r="R1318" s="59">
        <f t="shared" si="1662"/>
        <v>0</v>
      </c>
      <c r="S1318" s="59">
        <f t="shared" si="1662"/>
        <v>0</v>
      </c>
      <c r="T1318" s="59">
        <f t="shared" si="1662"/>
        <v>0</v>
      </c>
      <c r="U1318" s="59">
        <f t="shared" si="1662"/>
        <v>0</v>
      </c>
      <c r="V1318" s="59">
        <f t="shared" si="1662"/>
        <v>0</v>
      </c>
      <c r="W1318" s="59">
        <f t="shared" si="1586"/>
        <v>0</v>
      </c>
      <c r="X1318" s="59">
        <f t="shared" ref="X1318:AA1318" si="1663">IF(AND($C1318="tak",$D1318="prace rozwojowe",Modul_badawczo_rozwojowy=tak),ROUND(X835*X503,0),0)</f>
        <v>0</v>
      </c>
      <c r="Y1318" s="59">
        <f t="shared" si="1663"/>
        <v>0</v>
      </c>
      <c r="Z1318" s="59">
        <f t="shared" si="1663"/>
        <v>0</v>
      </c>
      <c r="AA1318" s="59">
        <f t="shared" si="1663"/>
        <v>0</v>
      </c>
      <c r="AB1318" s="59">
        <f t="shared" ref="AB1318:AE1318" si="1664">IF(AND($C1318="tak",$D1318="prace rozwojowe",Modul_badawczo_rozwojowy=tak),ROUND(AB835*AB503,0),0)</f>
        <v>0</v>
      </c>
      <c r="AC1318" s="59">
        <f t="shared" si="1664"/>
        <v>0</v>
      </c>
      <c r="AD1318" s="59">
        <f t="shared" si="1664"/>
        <v>0</v>
      </c>
      <c r="AE1318" s="59">
        <f t="shared" si="1664"/>
        <v>0</v>
      </c>
    </row>
    <row r="1319" spans="2:31" hidden="1">
      <c r="B1319" s="58" t="str">
        <f t="shared" si="1646"/>
        <v/>
      </c>
      <c r="C1319" s="58" t="str">
        <f t="shared" si="1646"/>
        <v/>
      </c>
      <c r="D1319" s="58" t="str">
        <f t="shared" si="1646"/>
        <v/>
      </c>
      <c r="E1319" s="58"/>
      <c r="F1319" s="58"/>
      <c r="G1319" s="58"/>
      <c r="H1319" s="58"/>
      <c r="I1319" s="58"/>
      <c r="J1319" s="59">
        <f t="shared" ref="J1319:V1319" si="1665">IF(AND($C1319="tak",$D1319="prace rozwojowe",Modul_badawczo_rozwojowy=tak),ROUND(J836*J504,0),0)</f>
        <v>0</v>
      </c>
      <c r="K1319" s="59">
        <f t="shared" si="1665"/>
        <v>0</v>
      </c>
      <c r="L1319" s="59">
        <f t="shared" si="1665"/>
        <v>0</v>
      </c>
      <c r="M1319" s="59">
        <f t="shared" si="1665"/>
        <v>0</v>
      </c>
      <c r="N1319" s="59">
        <f t="shared" si="1665"/>
        <v>0</v>
      </c>
      <c r="O1319" s="59">
        <f t="shared" si="1665"/>
        <v>0</v>
      </c>
      <c r="P1319" s="59">
        <f t="shared" si="1665"/>
        <v>0</v>
      </c>
      <c r="Q1319" s="59">
        <f t="shared" si="1665"/>
        <v>0</v>
      </c>
      <c r="R1319" s="59">
        <f t="shared" si="1665"/>
        <v>0</v>
      </c>
      <c r="S1319" s="59">
        <f t="shared" si="1665"/>
        <v>0</v>
      </c>
      <c r="T1319" s="59">
        <f t="shared" si="1665"/>
        <v>0</v>
      </c>
      <c r="U1319" s="59">
        <f t="shared" si="1665"/>
        <v>0</v>
      </c>
      <c r="V1319" s="59">
        <f t="shared" si="1665"/>
        <v>0</v>
      </c>
      <c r="W1319" s="59">
        <f t="shared" si="1586"/>
        <v>0</v>
      </c>
      <c r="X1319" s="59">
        <f t="shared" ref="X1319:AA1319" si="1666">IF(AND($C1319="tak",$D1319="prace rozwojowe",Modul_badawczo_rozwojowy=tak),ROUND(X836*X504,0),0)</f>
        <v>0</v>
      </c>
      <c r="Y1319" s="59">
        <f t="shared" si="1666"/>
        <v>0</v>
      </c>
      <c r="Z1319" s="59">
        <f t="shared" si="1666"/>
        <v>0</v>
      </c>
      <c r="AA1319" s="59">
        <f t="shared" si="1666"/>
        <v>0</v>
      </c>
      <c r="AB1319" s="59">
        <f t="shared" ref="AB1319:AE1319" si="1667">IF(AND($C1319="tak",$D1319="prace rozwojowe",Modul_badawczo_rozwojowy=tak),ROUND(AB836*AB504,0),0)</f>
        <v>0</v>
      </c>
      <c r="AC1319" s="59">
        <f t="shared" si="1667"/>
        <v>0</v>
      </c>
      <c r="AD1319" s="59">
        <f t="shared" si="1667"/>
        <v>0</v>
      </c>
      <c r="AE1319" s="59">
        <f t="shared" si="1667"/>
        <v>0</v>
      </c>
    </row>
    <row r="1320" spans="2:31" hidden="1">
      <c r="B1320" s="58" t="str">
        <f t="shared" si="1646"/>
        <v/>
      </c>
      <c r="C1320" s="58" t="str">
        <f t="shared" si="1646"/>
        <v/>
      </c>
      <c r="D1320" s="58" t="str">
        <f t="shared" si="1646"/>
        <v/>
      </c>
      <c r="E1320" s="58"/>
      <c r="F1320" s="58"/>
      <c r="G1320" s="58"/>
      <c r="H1320" s="58"/>
      <c r="I1320" s="58"/>
      <c r="J1320" s="59">
        <f t="shared" ref="J1320:V1320" si="1668">IF(AND($C1320="tak",$D1320="prace rozwojowe",Modul_badawczo_rozwojowy=tak),ROUND(J837*J505,0),0)</f>
        <v>0</v>
      </c>
      <c r="K1320" s="59">
        <f t="shared" si="1668"/>
        <v>0</v>
      </c>
      <c r="L1320" s="59">
        <f t="shared" si="1668"/>
        <v>0</v>
      </c>
      <c r="M1320" s="59">
        <f t="shared" si="1668"/>
        <v>0</v>
      </c>
      <c r="N1320" s="59">
        <f t="shared" si="1668"/>
        <v>0</v>
      </c>
      <c r="O1320" s="59">
        <f t="shared" si="1668"/>
        <v>0</v>
      </c>
      <c r="P1320" s="59">
        <f t="shared" si="1668"/>
        <v>0</v>
      </c>
      <c r="Q1320" s="59">
        <f t="shared" si="1668"/>
        <v>0</v>
      </c>
      <c r="R1320" s="59">
        <f t="shared" si="1668"/>
        <v>0</v>
      </c>
      <c r="S1320" s="59">
        <f t="shared" si="1668"/>
        <v>0</v>
      </c>
      <c r="T1320" s="59">
        <f t="shared" si="1668"/>
        <v>0</v>
      </c>
      <c r="U1320" s="59">
        <f t="shared" si="1668"/>
        <v>0</v>
      </c>
      <c r="V1320" s="59">
        <f t="shared" si="1668"/>
        <v>0</v>
      </c>
      <c r="W1320" s="59">
        <f t="shared" si="1586"/>
        <v>0</v>
      </c>
      <c r="X1320" s="59">
        <f t="shared" ref="X1320:AA1320" si="1669">IF(AND($C1320="tak",$D1320="prace rozwojowe",Modul_badawczo_rozwojowy=tak),ROUND(X837*X505,0),0)</f>
        <v>0</v>
      </c>
      <c r="Y1320" s="59">
        <f t="shared" si="1669"/>
        <v>0</v>
      </c>
      <c r="Z1320" s="59">
        <f t="shared" si="1669"/>
        <v>0</v>
      </c>
      <c r="AA1320" s="59">
        <f t="shared" si="1669"/>
        <v>0</v>
      </c>
      <c r="AB1320" s="59">
        <f t="shared" ref="AB1320:AE1320" si="1670">IF(AND($C1320="tak",$D1320="prace rozwojowe",Modul_badawczo_rozwojowy=tak),ROUND(AB837*AB505,0),0)</f>
        <v>0</v>
      </c>
      <c r="AC1320" s="59">
        <f t="shared" si="1670"/>
        <v>0</v>
      </c>
      <c r="AD1320" s="59">
        <f t="shared" si="1670"/>
        <v>0</v>
      </c>
      <c r="AE1320" s="59">
        <f t="shared" si="1670"/>
        <v>0</v>
      </c>
    </row>
    <row r="1321" spans="2:31" hidden="1">
      <c r="B1321" s="58" t="str">
        <f t="shared" si="1646"/>
        <v/>
      </c>
      <c r="C1321" s="58" t="str">
        <f t="shared" si="1646"/>
        <v/>
      </c>
      <c r="D1321" s="58" t="str">
        <f t="shared" si="1646"/>
        <v/>
      </c>
      <c r="E1321" s="58"/>
      <c r="F1321" s="58"/>
      <c r="G1321" s="58"/>
      <c r="H1321" s="58"/>
      <c r="I1321" s="58"/>
      <c r="J1321" s="59">
        <f t="shared" ref="J1321:V1321" si="1671">IF(AND($C1321="tak",$D1321="prace rozwojowe",Modul_badawczo_rozwojowy=tak),ROUND(J838*J506,0),0)</f>
        <v>0</v>
      </c>
      <c r="K1321" s="59">
        <f t="shared" si="1671"/>
        <v>0</v>
      </c>
      <c r="L1321" s="59">
        <f t="shared" si="1671"/>
        <v>0</v>
      </c>
      <c r="M1321" s="59">
        <f t="shared" si="1671"/>
        <v>0</v>
      </c>
      <c r="N1321" s="59">
        <f t="shared" si="1671"/>
        <v>0</v>
      </c>
      <c r="O1321" s="59">
        <f t="shared" si="1671"/>
        <v>0</v>
      </c>
      <c r="P1321" s="59">
        <f t="shared" si="1671"/>
        <v>0</v>
      </c>
      <c r="Q1321" s="59">
        <f t="shared" si="1671"/>
        <v>0</v>
      </c>
      <c r="R1321" s="59">
        <f t="shared" si="1671"/>
        <v>0</v>
      </c>
      <c r="S1321" s="59">
        <f t="shared" si="1671"/>
        <v>0</v>
      </c>
      <c r="T1321" s="59">
        <f t="shared" si="1671"/>
        <v>0</v>
      </c>
      <c r="U1321" s="59">
        <f t="shared" si="1671"/>
        <v>0</v>
      </c>
      <c r="V1321" s="59">
        <f t="shared" si="1671"/>
        <v>0</v>
      </c>
      <c r="W1321" s="59">
        <f t="shared" si="1586"/>
        <v>0</v>
      </c>
      <c r="X1321" s="59">
        <f t="shared" ref="X1321:AA1321" si="1672">IF(AND($C1321="tak",$D1321="prace rozwojowe",Modul_badawczo_rozwojowy=tak),ROUND(X838*X506,0),0)</f>
        <v>0</v>
      </c>
      <c r="Y1321" s="59">
        <f t="shared" si="1672"/>
        <v>0</v>
      </c>
      <c r="Z1321" s="59">
        <f t="shared" si="1672"/>
        <v>0</v>
      </c>
      <c r="AA1321" s="59">
        <f t="shared" si="1672"/>
        <v>0</v>
      </c>
      <c r="AB1321" s="59">
        <f t="shared" ref="AB1321:AE1321" si="1673">IF(AND($C1321="tak",$D1321="prace rozwojowe",Modul_badawczo_rozwojowy=tak),ROUND(AB838*AB506,0),0)</f>
        <v>0</v>
      </c>
      <c r="AC1321" s="59">
        <f t="shared" si="1673"/>
        <v>0</v>
      </c>
      <c r="AD1321" s="59">
        <f t="shared" si="1673"/>
        <v>0</v>
      </c>
      <c r="AE1321" s="59">
        <f t="shared" si="1673"/>
        <v>0</v>
      </c>
    </row>
    <row r="1322" spans="2:31" hidden="1">
      <c r="B1322" s="58" t="str">
        <f t="shared" si="1646"/>
        <v/>
      </c>
      <c r="C1322" s="58" t="str">
        <f t="shared" si="1646"/>
        <v/>
      </c>
      <c r="D1322" s="58" t="str">
        <f t="shared" si="1646"/>
        <v/>
      </c>
      <c r="E1322" s="58"/>
      <c r="F1322" s="58"/>
      <c r="G1322" s="58"/>
      <c r="H1322" s="58"/>
      <c r="I1322" s="58"/>
      <c r="J1322" s="59">
        <f t="shared" ref="J1322:V1322" si="1674">IF(AND($C1322="tak",$D1322="prace rozwojowe",Modul_badawczo_rozwojowy=tak),ROUND(J839*J507,0),0)</f>
        <v>0</v>
      </c>
      <c r="K1322" s="59">
        <f t="shared" si="1674"/>
        <v>0</v>
      </c>
      <c r="L1322" s="59">
        <f t="shared" si="1674"/>
        <v>0</v>
      </c>
      <c r="M1322" s="59">
        <f t="shared" si="1674"/>
        <v>0</v>
      </c>
      <c r="N1322" s="59">
        <f t="shared" si="1674"/>
        <v>0</v>
      </c>
      <c r="O1322" s="59">
        <f t="shared" si="1674"/>
        <v>0</v>
      </c>
      <c r="P1322" s="59">
        <f t="shared" si="1674"/>
        <v>0</v>
      </c>
      <c r="Q1322" s="59">
        <f t="shared" si="1674"/>
        <v>0</v>
      </c>
      <c r="R1322" s="59">
        <f t="shared" si="1674"/>
        <v>0</v>
      </c>
      <c r="S1322" s="59">
        <f t="shared" si="1674"/>
        <v>0</v>
      </c>
      <c r="T1322" s="59">
        <f t="shared" si="1674"/>
        <v>0</v>
      </c>
      <c r="U1322" s="59">
        <f t="shared" si="1674"/>
        <v>0</v>
      </c>
      <c r="V1322" s="59">
        <f t="shared" si="1674"/>
        <v>0</v>
      </c>
      <c r="W1322" s="59">
        <f t="shared" si="1586"/>
        <v>0</v>
      </c>
      <c r="X1322" s="59">
        <f t="shared" ref="X1322:AA1322" si="1675">IF(AND($C1322="tak",$D1322="prace rozwojowe",Modul_badawczo_rozwojowy=tak),ROUND(X839*X507,0),0)</f>
        <v>0</v>
      </c>
      <c r="Y1322" s="59">
        <f t="shared" si="1675"/>
        <v>0</v>
      </c>
      <c r="Z1322" s="59">
        <f t="shared" si="1675"/>
        <v>0</v>
      </c>
      <c r="AA1322" s="59">
        <f t="shared" si="1675"/>
        <v>0</v>
      </c>
      <c r="AB1322" s="59">
        <f t="shared" ref="AB1322:AE1322" si="1676">IF(AND($C1322="tak",$D1322="prace rozwojowe",Modul_badawczo_rozwojowy=tak),ROUND(AB839*AB507,0),0)</f>
        <v>0</v>
      </c>
      <c r="AC1322" s="59">
        <f t="shared" si="1676"/>
        <v>0</v>
      </c>
      <c r="AD1322" s="59">
        <f t="shared" si="1676"/>
        <v>0</v>
      </c>
      <c r="AE1322" s="59">
        <f t="shared" si="1676"/>
        <v>0</v>
      </c>
    </row>
    <row r="1323" spans="2:31" hidden="1">
      <c r="B1323" s="58" t="str">
        <f t="shared" si="1646"/>
        <v/>
      </c>
      <c r="C1323" s="58" t="str">
        <f t="shared" si="1646"/>
        <v/>
      </c>
      <c r="D1323" s="58" t="str">
        <f t="shared" si="1646"/>
        <v/>
      </c>
      <c r="E1323" s="58"/>
      <c r="F1323" s="58"/>
      <c r="G1323" s="58"/>
      <c r="H1323" s="58"/>
      <c r="I1323" s="58"/>
      <c r="J1323" s="59">
        <f t="shared" ref="J1323:V1323" si="1677">IF(AND($C1323="tak",$D1323="prace rozwojowe",Modul_badawczo_rozwojowy=tak),ROUND(J840*J508,0),0)</f>
        <v>0</v>
      </c>
      <c r="K1323" s="59">
        <f t="shared" si="1677"/>
        <v>0</v>
      </c>
      <c r="L1323" s="59">
        <f t="shared" si="1677"/>
        <v>0</v>
      </c>
      <c r="M1323" s="59">
        <f t="shared" si="1677"/>
        <v>0</v>
      </c>
      <c r="N1323" s="59">
        <f t="shared" si="1677"/>
        <v>0</v>
      </c>
      <c r="O1323" s="59">
        <f t="shared" si="1677"/>
        <v>0</v>
      </c>
      <c r="P1323" s="59">
        <f t="shared" si="1677"/>
        <v>0</v>
      </c>
      <c r="Q1323" s="59">
        <f t="shared" si="1677"/>
        <v>0</v>
      </c>
      <c r="R1323" s="59">
        <f t="shared" si="1677"/>
        <v>0</v>
      </c>
      <c r="S1323" s="59">
        <f t="shared" si="1677"/>
        <v>0</v>
      </c>
      <c r="T1323" s="59">
        <f t="shared" si="1677"/>
        <v>0</v>
      </c>
      <c r="U1323" s="59">
        <f t="shared" si="1677"/>
        <v>0</v>
      </c>
      <c r="V1323" s="59">
        <f t="shared" si="1677"/>
        <v>0</v>
      </c>
      <c r="W1323" s="59">
        <f t="shared" si="1586"/>
        <v>0</v>
      </c>
      <c r="X1323" s="59">
        <f t="shared" ref="X1323:AA1323" si="1678">IF(AND($C1323="tak",$D1323="prace rozwojowe",Modul_badawczo_rozwojowy=tak),ROUND(X840*X508,0),0)</f>
        <v>0</v>
      </c>
      <c r="Y1323" s="59">
        <f t="shared" si="1678"/>
        <v>0</v>
      </c>
      <c r="Z1323" s="59">
        <f t="shared" si="1678"/>
        <v>0</v>
      </c>
      <c r="AA1323" s="59">
        <f t="shared" si="1678"/>
        <v>0</v>
      </c>
      <c r="AB1323" s="59">
        <f t="shared" ref="AB1323:AE1323" si="1679">IF(AND($C1323="tak",$D1323="prace rozwojowe",Modul_badawczo_rozwojowy=tak),ROUND(AB840*AB508,0),0)</f>
        <v>0</v>
      </c>
      <c r="AC1323" s="59">
        <f t="shared" si="1679"/>
        <v>0</v>
      </c>
      <c r="AD1323" s="59">
        <f t="shared" si="1679"/>
        <v>0</v>
      </c>
      <c r="AE1323" s="59">
        <f t="shared" si="1679"/>
        <v>0</v>
      </c>
    </row>
    <row r="1324" spans="2:31" hidden="1">
      <c r="B1324" s="58" t="str">
        <f t="shared" si="1646"/>
        <v/>
      </c>
      <c r="C1324" s="58" t="str">
        <f t="shared" si="1646"/>
        <v/>
      </c>
      <c r="D1324" s="58" t="str">
        <f t="shared" si="1646"/>
        <v/>
      </c>
      <c r="E1324" s="58"/>
      <c r="F1324" s="58"/>
      <c r="G1324" s="58"/>
      <c r="H1324" s="58"/>
      <c r="I1324" s="58"/>
      <c r="J1324" s="59">
        <f t="shared" ref="J1324:V1324" si="1680">IF(AND($C1324="tak",$D1324="prace rozwojowe",Modul_badawczo_rozwojowy=tak),ROUND(J841*J509,0),0)</f>
        <v>0</v>
      </c>
      <c r="K1324" s="59">
        <f t="shared" si="1680"/>
        <v>0</v>
      </c>
      <c r="L1324" s="59">
        <f t="shared" si="1680"/>
        <v>0</v>
      </c>
      <c r="M1324" s="59">
        <f t="shared" si="1680"/>
        <v>0</v>
      </c>
      <c r="N1324" s="59">
        <f t="shared" si="1680"/>
        <v>0</v>
      </c>
      <c r="O1324" s="59">
        <f t="shared" si="1680"/>
        <v>0</v>
      </c>
      <c r="P1324" s="59">
        <f t="shared" si="1680"/>
        <v>0</v>
      </c>
      <c r="Q1324" s="59">
        <f t="shared" si="1680"/>
        <v>0</v>
      </c>
      <c r="R1324" s="59">
        <f t="shared" si="1680"/>
        <v>0</v>
      </c>
      <c r="S1324" s="59">
        <f t="shared" si="1680"/>
        <v>0</v>
      </c>
      <c r="T1324" s="59">
        <f t="shared" si="1680"/>
        <v>0</v>
      </c>
      <c r="U1324" s="59">
        <f t="shared" si="1680"/>
        <v>0</v>
      </c>
      <c r="V1324" s="59">
        <f t="shared" si="1680"/>
        <v>0</v>
      </c>
      <c r="W1324" s="59">
        <f t="shared" si="1586"/>
        <v>0</v>
      </c>
      <c r="X1324" s="59">
        <f t="shared" ref="X1324:AA1324" si="1681">IF(AND($C1324="tak",$D1324="prace rozwojowe",Modul_badawczo_rozwojowy=tak),ROUND(X841*X509,0),0)</f>
        <v>0</v>
      </c>
      <c r="Y1324" s="59">
        <f t="shared" si="1681"/>
        <v>0</v>
      </c>
      <c r="Z1324" s="59">
        <f t="shared" si="1681"/>
        <v>0</v>
      </c>
      <c r="AA1324" s="59">
        <f t="shared" si="1681"/>
        <v>0</v>
      </c>
      <c r="AB1324" s="59">
        <f t="shared" ref="AB1324:AE1324" si="1682">IF(AND($C1324="tak",$D1324="prace rozwojowe",Modul_badawczo_rozwojowy=tak),ROUND(AB841*AB509,0),0)</f>
        <v>0</v>
      </c>
      <c r="AC1324" s="59">
        <f t="shared" si="1682"/>
        <v>0</v>
      </c>
      <c r="AD1324" s="59">
        <f t="shared" si="1682"/>
        <v>0</v>
      </c>
      <c r="AE1324" s="59">
        <f t="shared" si="1682"/>
        <v>0</v>
      </c>
    </row>
    <row r="1325" spans="2:31" hidden="1">
      <c r="B1325" s="58" t="str">
        <f t="shared" si="1646"/>
        <v/>
      </c>
      <c r="C1325" s="58" t="str">
        <f t="shared" si="1646"/>
        <v/>
      </c>
      <c r="D1325" s="58" t="str">
        <f t="shared" si="1646"/>
        <v/>
      </c>
      <c r="E1325" s="58"/>
      <c r="F1325" s="58"/>
      <c r="G1325" s="58"/>
      <c r="H1325" s="58"/>
      <c r="I1325" s="58"/>
      <c r="J1325" s="59">
        <f t="shared" ref="J1325:V1325" si="1683">IF(AND($C1325="tak",$D1325="prace rozwojowe",Modul_badawczo_rozwojowy=tak),ROUND(J842*J510,0),0)</f>
        <v>0</v>
      </c>
      <c r="K1325" s="59">
        <f t="shared" si="1683"/>
        <v>0</v>
      </c>
      <c r="L1325" s="59">
        <f t="shared" si="1683"/>
        <v>0</v>
      </c>
      <c r="M1325" s="59">
        <f t="shared" si="1683"/>
        <v>0</v>
      </c>
      <c r="N1325" s="59">
        <f t="shared" si="1683"/>
        <v>0</v>
      </c>
      <c r="O1325" s="59">
        <f t="shared" si="1683"/>
        <v>0</v>
      </c>
      <c r="P1325" s="59">
        <f t="shared" si="1683"/>
        <v>0</v>
      </c>
      <c r="Q1325" s="59">
        <f t="shared" si="1683"/>
        <v>0</v>
      </c>
      <c r="R1325" s="59">
        <f t="shared" si="1683"/>
        <v>0</v>
      </c>
      <c r="S1325" s="59">
        <f t="shared" si="1683"/>
        <v>0</v>
      </c>
      <c r="T1325" s="59">
        <f t="shared" si="1683"/>
        <v>0</v>
      </c>
      <c r="U1325" s="59">
        <f t="shared" si="1683"/>
        <v>0</v>
      </c>
      <c r="V1325" s="59">
        <f t="shared" si="1683"/>
        <v>0</v>
      </c>
      <c r="W1325" s="59">
        <f t="shared" si="1586"/>
        <v>0</v>
      </c>
      <c r="X1325" s="59">
        <f t="shared" ref="X1325:AA1325" si="1684">IF(AND($C1325="tak",$D1325="prace rozwojowe",Modul_badawczo_rozwojowy=tak),ROUND(X842*X510,0),0)</f>
        <v>0</v>
      </c>
      <c r="Y1325" s="59">
        <f t="shared" si="1684"/>
        <v>0</v>
      </c>
      <c r="Z1325" s="59">
        <f t="shared" si="1684"/>
        <v>0</v>
      </c>
      <c r="AA1325" s="59">
        <f t="shared" si="1684"/>
        <v>0</v>
      </c>
      <c r="AB1325" s="59">
        <f t="shared" ref="AB1325:AE1325" si="1685">IF(AND($C1325="tak",$D1325="prace rozwojowe",Modul_badawczo_rozwojowy=tak),ROUND(AB842*AB510,0),0)</f>
        <v>0</v>
      </c>
      <c r="AC1325" s="59">
        <f t="shared" si="1685"/>
        <v>0</v>
      </c>
      <c r="AD1325" s="59">
        <f t="shared" si="1685"/>
        <v>0</v>
      </c>
      <c r="AE1325" s="59">
        <f t="shared" si="1685"/>
        <v>0</v>
      </c>
    </row>
    <row r="1326" spans="2:31" hidden="1">
      <c r="B1326" s="58" t="str">
        <f t="shared" si="1646"/>
        <v/>
      </c>
      <c r="C1326" s="58" t="str">
        <f t="shared" si="1646"/>
        <v/>
      </c>
      <c r="D1326" s="58" t="str">
        <f t="shared" si="1646"/>
        <v/>
      </c>
      <c r="E1326" s="58"/>
      <c r="F1326" s="58"/>
      <c r="G1326" s="58"/>
      <c r="H1326" s="58"/>
      <c r="I1326" s="58"/>
      <c r="J1326" s="59">
        <f t="shared" ref="J1326:V1326" si="1686">IF(AND($C1326="tak",$D1326="prace rozwojowe",Modul_badawczo_rozwojowy=tak),ROUND(J843*J511,0),0)</f>
        <v>0</v>
      </c>
      <c r="K1326" s="59">
        <f t="shared" si="1686"/>
        <v>0</v>
      </c>
      <c r="L1326" s="59">
        <f t="shared" si="1686"/>
        <v>0</v>
      </c>
      <c r="M1326" s="59">
        <f t="shared" si="1686"/>
        <v>0</v>
      </c>
      <c r="N1326" s="59">
        <f t="shared" si="1686"/>
        <v>0</v>
      </c>
      <c r="O1326" s="59">
        <f t="shared" si="1686"/>
        <v>0</v>
      </c>
      <c r="P1326" s="59">
        <f t="shared" si="1686"/>
        <v>0</v>
      </c>
      <c r="Q1326" s="59">
        <f t="shared" si="1686"/>
        <v>0</v>
      </c>
      <c r="R1326" s="59">
        <f t="shared" si="1686"/>
        <v>0</v>
      </c>
      <c r="S1326" s="59">
        <f t="shared" si="1686"/>
        <v>0</v>
      </c>
      <c r="T1326" s="59">
        <f t="shared" si="1686"/>
        <v>0</v>
      </c>
      <c r="U1326" s="59">
        <f t="shared" si="1686"/>
        <v>0</v>
      </c>
      <c r="V1326" s="59">
        <f t="shared" si="1686"/>
        <v>0</v>
      </c>
      <c r="W1326" s="59">
        <f t="shared" si="1586"/>
        <v>0</v>
      </c>
      <c r="X1326" s="59">
        <f t="shared" ref="X1326:AA1326" si="1687">IF(AND($C1326="tak",$D1326="prace rozwojowe",Modul_badawczo_rozwojowy=tak),ROUND(X843*X511,0),0)</f>
        <v>0</v>
      </c>
      <c r="Y1326" s="59">
        <f t="shared" si="1687"/>
        <v>0</v>
      </c>
      <c r="Z1326" s="59">
        <f t="shared" si="1687"/>
        <v>0</v>
      </c>
      <c r="AA1326" s="59">
        <f t="shared" si="1687"/>
        <v>0</v>
      </c>
      <c r="AB1326" s="59">
        <f t="shared" ref="AB1326:AE1326" si="1688">IF(AND($C1326="tak",$D1326="prace rozwojowe",Modul_badawczo_rozwojowy=tak),ROUND(AB843*AB511,0),0)</f>
        <v>0</v>
      </c>
      <c r="AC1326" s="59">
        <f t="shared" si="1688"/>
        <v>0</v>
      </c>
      <c r="AD1326" s="59">
        <f t="shared" si="1688"/>
        <v>0</v>
      </c>
      <c r="AE1326" s="59">
        <f t="shared" si="1688"/>
        <v>0</v>
      </c>
    </row>
    <row r="1327" spans="2:31" hidden="1">
      <c r="B1327" s="58" t="str">
        <f t="shared" si="1646"/>
        <v/>
      </c>
      <c r="C1327" s="58" t="str">
        <f t="shared" si="1646"/>
        <v/>
      </c>
      <c r="D1327" s="58" t="str">
        <f t="shared" si="1646"/>
        <v/>
      </c>
      <c r="E1327" s="58"/>
      <c r="F1327" s="58"/>
      <c r="G1327" s="58"/>
      <c r="H1327" s="58"/>
      <c r="I1327" s="58"/>
      <c r="J1327" s="59">
        <f t="shared" ref="J1327:V1327" si="1689">IF(AND($C1327="tak",$D1327="prace rozwojowe",Modul_badawczo_rozwojowy=tak),ROUND(J844*J512,0),0)</f>
        <v>0</v>
      </c>
      <c r="K1327" s="59">
        <f t="shared" si="1689"/>
        <v>0</v>
      </c>
      <c r="L1327" s="59">
        <f t="shared" si="1689"/>
        <v>0</v>
      </c>
      <c r="M1327" s="59">
        <f t="shared" si="1689"/>
        <v>0</v>
      </c>
      <c r="N1327" s="59">
        <f t="shared" si="1689"/>
        <v>0</v>
      </c>
      <c r="O1327" s="59">
        <f t="shared" si="1689"/>
        <v>0</v>
      </c>
      <c r="P1327" s="59">
        <f t="shared" si="1689"/>
        <v>0</v>
      </c>
      <c r="Q1327" s="59">
        <f t="shared" si="1689"/>
        <v>0</v>
      </c>
      <c r="R1327" s="59">
        <f t="shared" si="1689"/>
        <v>0</v>
      </c>
      <c r="S1327" s="59">
        <f t="shared" si="1689"/>
        <v>0</v>
      </c>
      <c r="T1327" s="59">
        <f t="shared" si="1689"/>
        <v>0</v>
      </c>
      <c r="U1327" s="59">
        <f t="shared" si="1689"/>
        <v>0</v>
      </c>
      <c r="V1327" s="59">
        <f t="shared" si="1689"/>
        <v>0</v>
      </c>
      <c r="W1327" s="59">
        <f t="shared" si="1586"/>
        <v>0</v>
      </c>
      <c r="X1327" s="59">
        <f t="shared" ref="X1327:AA1327" si="1690">IF(AND($C1327="tak",$D1327="prace rozwojowe",Modul_badawczo_rozwojowy=tak),ROUND(X844*X512,0),0)</f>
        <v>0</v>
      </c>
      <c r="Y1327" s="59">
        <f t="shared" si="1690"/>
        <v>0</v>
      </c>
      <c r="Z1327" s="59">
        <f t="shared" si="1690"/>
        <v>0</v>
      </c>
      <c r="AA1327" s="59">
        <f t="shared" si="1690"/>
        <v>0</v>
      </c>
      <c r="AB1327" s="59">
        <f t="shared" ref="AB1327:AE1327" si="1691">IF(AND($C1327="tak",$D1327="prace rozwojowe",Modul_badawczo_rozwojowy=tak),ROUND(AB844*AB512,0),0)</f>
        <v>0</v>
      </c>
      <c r="AC1327" s="59">
        <f t="shared" si="1691"/>
        <v>0</v>
      </c>
      <c r="AD1327" s="59">
        <f t="shared" si="1691"/>
        <v>0</v>
      </c>
      <c r="AE1327" s="59">
        <f t="shared" si="1691"/>
        <v>0</v>
      </c>
    </row>
    <row r="1328" spans="2:31" hidden="1">
      <c r="B1328" s="58" t="str">
        <f t="shared" si="1646"/>
        <v/>
      </c>
      <c r="C1328" s="58" t="str">
        <f t="shared" si="1646"/>
        <v/>
      </c>
      <c r="D1328" s="58" t="str">
        <f t="shared" si="1646"/>
        <v/>
      </c>
      <c r="E1328" s="58"/>
      <c r="F1328" s="58"/>
      <c r="G1328" s="58"/>
      <c r="H1328" s="58"/>
      <c r="I1328" s="58"/>
      <c r="J1328" s="59">
        <f t="shared" ref="J1328:V1328" si="1692">IF(AND($C1328="tak",$D1328="prace rozwojowe",Modul_badawczo_rozwojowy=tak),ROUND(J845*J513,0),0)</f>
        <v>0</v>
      </c>
      <c r="K1328" s="59">
        <f t="shared" si="1692"/>
        <v>0</v>
      </c>
      <c r="L1328" s="59">
        <f t="shared" si="1692"/>
        <v>0</v>
      </c>
      <c r="M1328" s="59">
        <f t="shared" si="1692"/>
        <v>0</v>
      </c>
      <c r="N1328" s="59">
        <f t="shared" si="1692"/>
        <v>0</v>
      </c>
      <c r="O1328" s="59">
        <f t="shared" si="1692"/>
        <v>0</v>
      </c>
      <c r="P1328" s="59">
        <f t="shared" si="1692"/>
        <v>0</v>
      </c>
      <c r="Q1328" s="59">
        <f t="shared" si="1692"/>
        <v>0</v>
      </c>
      <c r="R1328" s="59">
        <f t="shared" si="1692"/>
        <v>0</v>
      </c>
      <c r="S1328" s="59">
        <f t="shared" si="1692"/>
        <v>0</v>
      </c>
      <c r="T1328" s="59">
        <f t="shared" si="1692"/>
        <v>0</v>
      </c>
      <c r="U1328" s="59">
        <f t="shared" si="1692"/>
        <v>0</v>
      </c>
      <c r="V1328" s="59">
        <f t="shared" si="1692"/>
        <v>0</v>
      </c>
      <c r="W1328" s="59">
        <f t="shared" si="1586"/>
        <v>0</v>
      </c>
      <c r="X1328" s="59">
        <f t="shared" ref="X1328:AA1328" si="1693">IF(AND($C1328="tak",$D1328="prace rozwojowe",Modul_badawczo_rozwojowy=tak),ROUND(X845*X513,0),0)</f>
        <v>0</v>
      </c>
      <c r="Y1328" s="59">
        <f t="shared" si="1693"/>
        <v>0</v>
      </c>
      <c r="Z1328" s="59">
        <f t="shared" si="1693"/>
        <v>0</v>
      </c>
      <c r="AA1328" s="59">
        <f t="shared" si="1693"/>
        <v>0</v>
      </c>
      <c r="AB1328" s="59">
        <f t="shared" ref="AB1328:AE1328" si="1694">IF(AND($C1328="tak",$D1328="prace rozwojowe",Modul_badawczo_rozwojowy=tak),ROUND(AB845*AB513,0),0)</f>
        <v>0</v>
      </c>
      <c r="AC1328" s="59">
        <f t="shared" si="1694"/>
        <v>0</v>
      </c>
      <c r="AD1328" s="59">
        <f t="shared" si="1694"/>
        <v>0</v>
      </c>
      <c r="AE1328" s="59">
        <f t="shared" si="1694"/>
        <v>0</v>
      </c>
    </row>
    <row r="1329" spans="2:31" hidden="1">
      <c r="B1329" s="58" t="str">
        <f t="shared" si="1646"/>
        <v/>
      </c>
      <c r="C1329" s="58" t="str">
        <f t="shared" si="1646"/>
        <v/>
      </c>
      <c r="D1329" s="58" t="str">
        <f t="shared" si="1646"/>
        <v/>
      </c>
      <c r="E1329" s="58"/>
      <c r="F1329" s="58"/>
      <c r="G1329" s="58"/>
      <c r="H1329" s="58"/>
      <c r="I1329" s="58"/>
      <c r="J1329" s="59">
        <f t="shared" ref="J1329:V1329" si="1695">IF(AND($C1329="tak",$D1329="prace rozwojowe",Modul_badawczo_rozwojowy=tak),ROUND(J846*J514,0),0)</f>
        <v>0</v>
      </c>
      <c r="K1329" s="59">
        <f t="shared" si="1695"/>
        <v>0</v>
      </c>
      <c r="L1329" s="59">
        <f t="shared" si="1695"/>
        <v>0</v>
      </c>
      <c r="M1329" s="59">
        <f t="shared" si="1695"/>
        <v>0</v>
      </c>
      <c r="N1329" s="59">
        <f t="shared" si="1695"/>
        <v>0</v>
      </c>
      <c r="O1329" s="59">
        <f t="shared" si="1695"/>
        <v>0</v>
      </c>
      <c r="P1329" s="59">
        <f t="shared" si="1695"/>
        <v>0</v>
      </c>
      <c r="Q1329" s="59">
        <f t="shared" si="1695"/>
        <v>0</v>
      </c>
      <c r="R1329" s="59">
        <f t="shared" si="1695"/>
        <v>0</v>
      </c>
      <c r="S1329" s="59">
        <f t="shared" si="1695"/>
        <v>0</v>
      </c>
      <c r="T1329" s="59">
        <f t="shared" si="1695"/>
        <v>0</v>
      </c>
      <c r="U1329" s="59">
        <f t="shared" si="1695"/>
        <v>0</v>
      </c>
      <c r="V1329" s="59">
        <f t="shared" si="1695"/>
        <v>0</v>
      </c>
      <c r="W1329" s="59">
        <f t="shared" si="1586"/>
        <v>0</v>
      </c>
      <c r="X1329" s="59">
        <f t="shared" ref="X1329:AA1329" si="1696">IF(AND($C1329="tak",$D1329="prace rozwojowe",Modul_badawczo_rozwojowy=tak),ROUND(X846*X514,0),0)</f>
        <v>0</v>
      </c>
      <c r="Y1329" s="59">
        <f t="shared" si="1696"/>
        <v>0</v>
      </c>
      <c r="Z1329" s="59">
        <f t="shared" si="1696"/>
        <v>0</v>
      </c>
      <c r="AA1329" s="59">
        <f t="shared" si="1696"/>
        <v>0</v>
      </c>
      <c r="AB1329" s="59">
        <f t="shared" ref="AB1329:AE1329" si="1697">IF(AND($C1329="tak",$D1329="prace rozwojowe",Modul_badawczo_rozwojowy=tak),ROUND(AB846*AB514,0),0)</f>
        <v>0</v>
      </c>
      <c r="AC1329" s="59">
        <f t="shared" si="1697"/>
        <v>0</v>
      </c>
      <c r="AD1329" s="59">
        <f t="shared" si="1697"/>
        <v>0</v>
      </c>
      <c r="AE1329" s="59">
        <f t="shared" si="1697"/>
        <v>0</v>
      </c>
    </row>
    <row r="1330" spans="2:31" hidden="1">
      <c r="B1330" s="58" t="str">
        <f t="shared" si="1646"/>
        <v/>
      </c>
      <c r="C1330" s="58" t="str">
        <f t="shared" si="1646"/>
        <v/>
      </c>
      <c r="D1330" s="58" t="str">
        <f t="shared" si="1646"/>
        <v/>
      </c>
      <c r="E1330" s="58"/>
      <c r="F1330" s="58"/>
      <c r="G1330" s="58"/>
      <c r="H1330" s="58"/>
      <c r="I1330" s="58"/>
      <c r="J1330" s="59">
        <f t="shared" ref="J1330:V1330" si="1698">IF(AND($C1330="tak",$D1330="prace rozwojowe",Modul_badawczo_rozwojowy=tak),ROUND(J847*J515,0),0)</f>
        <v>0</v>
      </c>
      <c r="K1330" s="59">
        <f t="shared" si="1698"/>
        <v>0</v>
      </c>
      <c r="L1330" s="59">
        <f t="shared" si="1698"/>
        <v>0</v>
      </c>
      <c r="M1330" s="59">
        <f t="shared" si="1698"/>
        <v>0</v>
      </c>
      <c r="N1330" s="59">
        <f t="shared" si="1698"/>
        <v>0</v>
      </c>
      <c r="O1330" s="59">
        <f t="shared" si="1698"/>
        <v>0</v>
      </c>
      <c r="P1330" s="59">
        <f t="shared" si="1698"/>
        <v>0</v>
      </c>
      <c r="Q1330" s="59">
        <f t="shared" si="1698"/>
        <v>0</v>
      </c>
      <c r="R1330" s="59">
        <f t="shared" si="1698"/>
        <v>0</v>
      </c>
      <c r="S1330" s="59">
        <f t="shared" si="1698"/>
        <v>0</v>
      </c>
      <c r="T1330" s="59">
        <f t="shared" si="1698"/>
        <v>0</v>
      </c>
      <c r="U1330" s="59">
        <f t="shared" si="1698"/>
        <v>0</v>
      </c>
      <c r="V1330" s="59">
        <f t="shared" si="1698"/>
        <v>0</v>
      </c>
      <c r="W1330" s="59">
        <f t="shared" si="1586"/>
        <v>0</v>
      </c>
      <c r="X1330" s="59">
        <f t="shared" ref="X1330:AA1330" si="1699">IF(AND($C1330="tak",$D1330="prace rozwojowe",Modul_badawczo_rozwojowy=tak),ROUND(X847*X515,0),0)</f>
        <v>0</v>
      </c>
      <c r="Y1330" s="59">
        <f t="shared" si="1699"/>
        <v>0</v>
      </c>
      <c r="Z1330" s="59">
        <f t="shared" si="1699"/>
        <v>0</v>
      </c>
      <c r="AA1330" s="59">
        <f t="shared" si="1699"/>
        <v>0</v>
      </c>
      <c r="AB1330" s="59">
        <f t="shared" ref="AB1330:AE1330" si="1700">IF(AND($C1330="tak",$D1330="prace rozwojowe",Modul_badawczo_rozwojowy=tak),ROUND(AB847*AB515,0),0)</f>
        <v>0</v>
      </c>
      <c r="AC1330" s="59">
        <f t="shared" si="1700"/>
        <v>0</v>
      </c>
      <c r="AD1330" s="59">
        <f t="shared" si="1700"/>
        <v>0</v>
      </c>
      <c r="AE1330" s="59">
        <f t="shared" si="1700"/>
        <v>0</v>
      </c>
    </row>
    <row r="1331" spans="2:31" hidden="1">
      <c r="B1331" s="58" t="str">
        <f t="shared" si="1646"/>
        <v/>
      </c>
      <c r="C1331" s="58" t="str">
        <f t="shared" si="1646"/>
        <v/>
      </c>
      <c r="D1331" s="58" t="str">
        <f t="shared" si="1646"/>
        <v/>
      </c>
      <c r="E1331" s="58"/>
      <c r="F1331" s="58"/>
      <c r="G1331" s="58"/>
      <c r="H1331" s="58"/>
      <c r="I1331" s="58"/>
      <c r="J1331" s="59">
        <f t="shared" ref="J1331:V1331" si="1701">IF(AND($C1331="tak",$D1331="prace rozwojowe",Modul_badawczo_rozwojowy=tak),ROUND(J848*J516,0),0)</f>
        <v>0</v>
      </c>
      <c r="K1331" s="59">
        <f t="shared" si="1701"/>
        <v>0</v>
      </c>
      <c r="L1331" s="59">
        <f t="shared" si="1701"/>
        <v>0</v>
      </c>
      <c r="M1331" s="59">
        <f t="shared" si="1701"/>
        <v>0</v>
      </c>
      <c r="N1331" s="59">
        <f t="shared" si="1701"/>
        <v>0</v>
      </c>
      <c r="O1331" s="59">
        <f t="shared" si="1701"/>
        <v>0</v>
      </c>
      <c r="P1331" s="59">
        <f t="shared" si="1701"/>
        <v>0</v>
      </c>
      <c r="Q1331" s="59">
        <f t="shared" si="1701"/>
        <v>0</v>
      </c>
      <c r="R1331" s="59">
        <f t="shared" si="1701"/>
        <v>0</v>
      </c>
      <c r="S1331" s="59">
        <f t="shared" si="1701"/>
        <v>0</v>
      </c>
      <c r="T1331" s="59">
        <f t="shared" si="1701"/>
        <v>0</v>
      </c>
      <c r="U1331" s="59">
        <f t="shared" si="1701"/>
        <v>0</v>
      </c>
      <c r="V1331" s="59">
        <f t="shared" si="1701"/>
        <v>0</v>
      </c>
      <c r="W1331" s="59">
        <f t="shared" si="1586"/>
        <v>0</v>
      </c>
      <c r="X1331" s="59">
        <f t="shared" ref="X1331:AA1331" si="1702">IF(AND($C1331="tak",$D1331="prace rozwojowe",Modul_badawczo_rozwojowy=tak),ROUND(X848*X516,0),0)</f>
        <v>0</v>
      </c>
      <c r="Y1331" s="59">
        <f t="shared" si="1702"/>
        <v>0</v>
      </c>
      <c r="Z1331" s="59">
        <f t="shared" si="1702"/>
        <v>0</v>
      </c>
      <c r="AA1331" s="59">
        <f t="shared" si="1702"/>
        <v>0</v>
      </c>
      <c r="AB1331" s="59">
        <f t="shared" ref="AB1331:AE1331" si="1703">IF(AND($C1331="tak",$D1331="prace rozwojowe",Modul_badawczo_rozwojowy=tak),ROUND(AB848*AB516,0),0)</f>
        <v>0</v>
      </c>
      <c r="AC1331" s="59">
        <f t="shared" si="1703"/>
        <v>0</v>
      </c>
      <c r="AD1331" s="59">
        <f t="shared" si="1703"/>
        <v>0</v>
      </c>
      <c r="AE1331" s="59">
        <f t="shared" si="1703"/>
        <v>0</v>
      </c>
    </row>
    <row r="1332" spans="2:31" hidden="1">
      <c r="B1332" s="58" t="str">
        <f t="shared" si="1646"/>
        <v/>
      </c>
      <c r="C1332" s="58" t="str">
        <f t="shared" si="1646"/>
        <v/>
      </c>
      <c r="D1332" s="58" t="str">
        <f t="shared" si="1646"/>
        <v/>
      </c>
      <c r="E1332" s="58"/>
      <c r="F1332" s="58"/>
      <c r="G1332" s="58"/>
      <c r="H1332" s="58"/>
      <c r="I1332" s="58"/>
      <c r="J1332" s="59">
        <f t="shared" ref="J1332:V1332" si="1704">IF(AND($C1332="tak",$D1332="prace rozwojowe",Modul_badawczo_rozwojowy=tak),ROUND(J849*J517,0),0)</f>
        <v>0</v>
      </c>
      <c r="K1332" s="59">
        <f t="shared" si="1704"/>
        <v>0</v>
      </c>
      <c r="L1332" s="59">
        <f t="shared" si="1704"/>
        <v>0</v>
      </c>
      <c r="M1332" s="59">
        <f t="shared" si="1704"/>
        <v>0</v>
      </c>
      <c r="N1332" s="59">
        <f t="shared" si="1704"/>
        <v>0</v>
      </c>
      <c r="O1332" s="59">
        <f t="shared" si="1704"/>
        <v>0</v>
      </c>
      <c r="P1332" s="59">
        <f t="shared" si="1704"/>
        <v>0</v>
      </c>
      <c r="Q1332" s="59">
        <f t="shared" si="1704"/>
        <v>0</v>
      </c>
      <c r="R1332" s="59">
        <f t="shared" si="1704"/>
        <v>0</v>
      </c>
      <c r="S1332" s="59">
        <f t="shared" si="1704"/>
        <v>0</v>
      </c>
      <c r="T1332" s="59">
        <f t="shared" si="1704"/>
        <v>0</v>
      </c>
      <c r="U1332" s="59">
        <f t="shared" si="1704"/>
        <v>0</v>
      </c>
      <c r="V1332" s="59">
        <f t="shared" si="1704"/>
        <v>0</v>
      </c>
      <c r="W1332" s="59">
        <f t="shared" si="1586"/>
        <v>0</v>
      </c>
      <c r="X1332" s="59">
        <f t="shared" ref="X1332:AA1332" si="1705">IF(AND($C1332="tak",$D1332="prace rozwojowe",Modul_badawczo_rozwojowy=tak),ROUND(X849*X517,0),0)</f>
        <v>0</v>
      </c>
      <c r="Y1332" s="59">
        <f t="shared" si="1705"/>
        <v>0</v>
      </c>
      <c r="Z1332" s="59">
        <f t="shared" si="1705"/>
        <v>0</v>
      </c>
      <c r="AA1332" s="59">
        <f t="shared" si="1705"/>
        <v>0</v>
      </c>
      <c r="AB1332" s="59">
        <f t="shared" ref="AB1332:AE1332" si="1706">IF(AND($C1332="tak",$D1332="prace rozwojowe",Modul_badawczo_rozwojowy=tak),ROUND(AB849*AB517,0),0)</f>
        <v>0</v>
      </c>
      <c r="AC1332" s="59">
        <f t="shared" si="1706"/>
        <v>0</v>
      </c>
      <c r="AD1332" s="59">
        <f t="shared" si="1706"/>
        <v>0</v>
      </c>
      <c r="AE1332" s="59">
        <f t="shared" si="1706"/>
        <v>0</v>
      </c>
    </row>
    <row r="1333" spans="2:31" hidden="1">
      <c r="B1333" s="20" t="s">
        <v>303</v>
      </c>
      <c r="C1333" s="79"/>
      <c r="D1333" s="21"/>
      <c r="E1333" s="21"/>
      <c r="F1333" s="21"/>
      <c r="G1333" s="21"/>
      <c r="H1333" s="21"/>
      <c r="I1333" s="21"/>
      <c r="J1333" s="60">
        <f t="shared" ref="J1333:V1333" si="1707">ROUND(SUM(J1293:J1332),0)</f>
        <v>0</v>
      </c>
      <c r="K1333" s="60">
        <f t="shared" si="1707"/>
        <v>0</v>
      </c>
      <c r="L1333" s="60">
        <f t="shared" si="1707"/>
        <v>0</v>
      </c>
      <c r="M1333" s="60">
        <f t="shared" si="1707"/>
        <v>0</v>
      </c>
      <c r="N1333" s="60">
        <f t="shared" si="1707"/>
        <v>0</v>
      </c>
      <c r="O1333" s="60">
        <f t="shared" si="1707"/>
        <v>0</v>
      </c>
      <c r="P1333" s="60">
        <f t="shared" si="1707"/>
        <v>0</v>
      </c>
      <c r="Q1333" s="60">
        <f t="shared" si="1707"/>
        <v>0</v>
      </c>
      <c r="R1333" s="60">
        <f t="shared" si="1707"/>
        <v>0</v>
      </c>
      <c r="S1333" s="60">
        <f t="shared" si="1707"/>
        <v>0</v>
      </c>
      <c r="T1333" s="60">
        <f t="shared" si="1707"/>
        <v>0</v>
      </c>
      <c r="U1333" s="60">
        <f t="shared" si="1707"/>
        <v>0</v>
      </c>
      <c r="V1333" s="60">
        <f t="shared" si="1707"/>
        <v>0</v>
      </c>
      <c r="W1333" s="60">
        <f>ROUND(SUM(W1293:W1332),0)</f>
        <v>0</v>
      </c>
      <c r="X1333" s="60">
        <f t="shared" ref="X1333:AA1333" si="1708">ROUND(SUM(X1293:X1332),0)</f>
        <v>0</v>
      </c>
      <c r="Y1333" s="60">
        <f t="shared" si="1708"/>
        <v>0</v>
      </c>
      <c r="Z1333" s="60">
        <f t="shared" si="1708"/>
        <v>0</v>
      </c>
      <c r="AA1333" s="60">
        <f t="shared" si="1708"/>
        <v>0</v>
      </c>
      <c r="AB1333" s="60">
        <f t="shared" ref="AB1333:AE1333" si="1709">ROUND(SUM(AB1293:AB1332),0)</f>
        <v>0</v>
      </c>
      <c r="AC1333" s="60">
        <f t="shared" si="1709"/>
        <v>0</v>
      </c>
      <c r="AD1333" s="60">
        <f t="shared" si="1709"/>
        <v>0</v>
      </c>
      <c r="AE1333" s="60">
        <f t="shared" si="1709"/>
        <v>0</v>
      </c>
    </row>
    <row r="1334" spans="2:31" hidden="1">
      <c r="B1334" s="21"/>
      <c r="C1334" s="79"/>
      <c r="D1334" s="21"/>
      <c r="E1334" s="21"/>
      <c r="F1334" s="21"/>
      <c r="G1334" s="21"/>
      <c r="H1334" s="21"/>
      <c r="I1334" s="21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  <c r="AA1334" s="22"/>
      <c r="AB1334" s="22"/>
      <c r="AC1334" s="22"/>
      <c r="AD1334" s="22"/>
      <c r="AE1334" s="22"/>
    </row>
    <row r="1335" spans="2:31" hidden="1">
      <c r="B1335" s="21"/>
      <c r="C1335" s="79"/>
      <c r="D1335" s="21"/>
      <c r="E1335" s="21"/>
      <c r="F1335" s="21"/>
      <c r="G1335" s="21"/>
      <c r="H1335" s="21"/>
      <c r="I1335" s="21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  <c r="Z1335" s="22"/>
      <c r="AA1335" s="22"/>
      <c r="AB1335" s="22"/>
      <c r="AC1335" s="22"/>
      <c r="AD1335" s="22"/>
      <c r="AE1335" s="22"/>
    </row>
    <row r="1336" spans="2:31" hidden="1">
      <c r="B1336" s="20" t="s">
        <v>304</v>
      </c>
      <c r="C1336" s="81" t="s">
        <v>317</v>
      </c>
      <c r="D1336" s="20" t="s">
        <v>318</v>
      </c>
      <c r="E1336" s="21"/>
      <c r="F1336" s="21"/>
      <c r="G1336" s="21"/>
      <c r="H1336" s="21"/>
      <c r="I1336" s="21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  <c r="Z1336" s="22"/>
      <c r="AA1336" s="22"/>
      <c r="AB1336" s="22"/>
      <c r="AC1336" s="22"/>
      <c r="AD1336" s="22"/>
      <c r="AE1336" s="22"/>
    </row>
    <row r="1337" spans="2:31" hidden="1">
      <c r="B1337" s="58" t="str">
        <f t="shared" ref="B1337:D1366" si="1710">IF(ISBLANK(B854),"",B854)</f>
        <v/>
      </c>
      <c r="C1337" s="58" t="str">
        <f t="shared" si="1710"/>
        <v/>
      </c>
      <c r="D1337" s="58" t="str">
        <f t="shared" si="1710"/>
        <v/>
      </c>
      <c r="E1337" s="58"/>
      <c r="F1337" s="58"/>
      <c r="G1337" s="58"/>
      <c r="H1337" s="58"/>
      <c r="I1337" s="58"/>
      <c r="J1337" s="59">
        <f t="shared" ref="J1337:V1337" si="1711">IF(AND($C1337="tak",$D1337="prace rozwojowe",Modul_badawczo_rozwojowy=tak),ROUND(J854*J553,0),0)</f>
        <v>0</v>
      </c>
      <c r="K1337" s="59">
        <f t="shared" si="1711"/>
        <v>0</v>
      </c>
      <c r="L1337" s="59">
        <f t="shared" si="1711"/>
        <v>0</v>
      </c>
      <c r="M1337" s="59">
        <f t="shared" si="1711"/>
        <v>0</v>
      </c>
      <c r="N1337" s="59">
        <f t="shared" si="1711"/>
        <v>0</v>
      </c>
      <c r="O1337" s="59">
        <f t="shared" si="1711"/>
        <v>0</v>
      </c>
      <c r="P1337" s="59">
        <f t="shared" si="1711"/>
        <v>0</v>
      </c>
      <c r="Q1337" s="59">
        <f t="shared" si="1711"/>
        <v>0</v>
      </c>
      <c r="R1337" s="59">
        <f t="shared" si="1711"/>
        <v>0</v>
      </c>
      <c r="S1337" s="59">
        <f t="shared" si="1711"/>
        <v>0</v>
      </c>
      <c r="T1337" s="59">
        <f t="shared" si="1711"/>
        <v>0</v>
      </c>
      <c r="U1337" s="59">
        <f t="shared" si="1711"/>
        <v>0</v>
      </c>
      <c r="V1337" s="59">
        <f t="shared" si="1711"/>
        <v>0</v>
      </c>
      <c r="W1337" s="59">
        <f t="shared" ref="W1337:W1366" si="1712">IF(AND($C1337="tak",$D1337="prace rozwojowe",Modul_badawczo_rozwojowy=tak),ROUND(W854*W553,0),0)</f>
        <v>0</v>
      </c>
      <c r="X1337" s="59">
        <f t="shared" ref="X1337:AA1337" si="1713">IF(AND($C1337="tak",$D1337="prace rozwojowe",Modul_badawczo_rozwojowy=tak),ROUND(X854*X553,0),0)</f>
        <v>0</v>
      </c>
      <c r="Y1337" s="59">
        <f t="shared" si="1713"/>
        <v>0</v>
      </c>
      <c r="Z1337" s="59">
        <f t="shared" si="1713"/>
        <v>0</v>
      </c>
      <c r="AA1337" s="59">
        <f t="shared" si="1713"/>
        <v>0</v>
      </c>
      <c r="AB1337" s="59">
        <f t="shared" ref="AB1337:AE1337" si="1714">IF(AND($C1337="tak",$D1337="prace rozwojowe",Modul_badawczo_rozwojowy=tak),ROUND(AB854*AB553,0),0)</f>
        <v>0</v>
      </c>
      <c r="AC1337" s="59">
        <f t="shared" si="1714"/>
        <v>0</v>
      </c>
      <c r="AD1337" s="59">
        <f t="shared" si="1714"/>
        <v>0</v>
      </c>
      <c r="AE1337" s="59">
        <f t="shared" si="1714"/>
        <v>0</v>
      </c>
    </row>
    <row r="1338" spans="2:31" hidden="1">
      <c r="B1338" s="58" t="str">
        <f t="shared" si="1710"/>
        <v/>
      </c>
      <c r="C1338" s="58" t="str">
        <f t="shared" si="1710"/>
        <v/>
      </c>
      <c r="D1338" s="58" t="str">
        <f t="shared" si="1710"/>
        <v/>
      </c>
      <c r="E1338" s="58"/>
      <c r="F1338" s="58"/>
      <c r="G1338" s="58"/>
      <c r="H1338" s="58"/>
      <c r="I1338" s="58"/>
      <c r="J1338" s="59">
        <f t="shared" ref="J1338:V1338" si="1715">IF(AND($C1338="tak",$D1338="prace rozwojowe",Modul_badawczo_rozwojowy=tak),ROUND(J855*J554,0),0)</f>
        <v>0</v>
      </c>
      <c r="K1338" s="59">
        <f t="shared" si="1715"/>
        <v>0</v>
      </c>
      <c r="L1338" s="59">
        <f t="shared" si="1715"/>
        <v>0</v>
      </c>
      <c r="M1338" s="59">
        <f t="shared" si="1715"/>
        <v>0</v>
      </c>
      <c r="N1338" s="59">
        <f t="shared" si="1715"/>
        <v>0</v>
      </c>
      <c r="O1338" s="59">
        <f t="shared" si="1715"/>
        <v>0</v>
      </c>
      <c r="P1338" s="59">
        <f t="shared" si="1715"/>
        <v>0</v>
      </c>
      <c r="Q1338" s="59">
        <f t="shared" si="1715"/>
        <v>0</v>
      </c>
      <c r="R1338" s="59">
        <f t="shared" si="1715"/>
        <v>0</v>
      </c>
      <c r="S1338" s="59">
        <f t="shared" si="1715"/>
        <v>0</v>
      </c>
      <c r="T1338" s="59">
        <f t="shared" si="1715"/>
        <v>0</v>
      </c>
      <c r="U1338" s="59">
        <f t="shared" si="1715"/>
        <v>0</v>
      </c>
      <c r="V1338" s="59">
        <f t="shared" si="1715"/>
        <v>0</v>
      </c>
      <c r="W1338" s="59">
        <f t="shared" si="1712"/>
        <v>0</v>
      </c>
      <c r="X1338" s="59">
        <f t="shared" ref="X1338:AA1338" si="1716">IF(AND($C1338="tak",$D1338="prace rozwojowe",Modul_badawczo_rozwojowy=tak),ROUND(X855*X554,0),0)</f>
        <v>0</v>
      </c>
      <c r="Y1338" s="59">
        <f t="shared" si="1716"/>
        <v>0</v>
      </c>
      <c r="Z1338" s="59">
        <f t="shared" si="1716"/>
        <v>0</v>
      </c>
      <c r="AA1338" s="59">
        <f t="shared" si="1716"/>
        <v>0</v>
      </c>
      <c r="AB1338" s="59">
        <f t="shared" ref="AB1338:AE1338" si="1717">IF(AND($C1338="tak",$D1338="prace rozwojowe",Modul_badawczo_rozwojowy=tak),ROUND(AB855*AB554,0),0)</f>
        <v>0</v>
      </c>
      <c r="AC1338" s="59">
        <f t="shared" si="1717"/>
        <v>0</v>
      </c>
      <c r="AD1338" s="59">
        <f t="shared" si="1717"/>
        <v>0</v>
      </c>
      <c r="AE1338" s="59">
        <f t="shared" si="1717"/>
        <v>0</v>
      </c>
    </row>
    <row r="1339" spans="2:31" hidden="1">
      <c r="B1339" s="58" t="str">
        <f t="shared" si="1710"/>
        <v/>
      </c>
      <c r="C1339" s="58" t="str">
        <f t="shared" si="1710"/>
        <v/>
      </c>
      <c r="D1339" s="58" t="str">
        <f t="shared" si="1710"/>
        <v/>
      </c>
      <c r="E1339" s="58"/>
      <c r="F1339" s="58"/>
      <c r="G1339" s="58"/>
      <c r="H1339" s="58"/>
      <c r="I1339" s="58"/>
      <c r="J1339" s="59">
        <f t="shared" ref="J1339:V1339" si="1718">IF(AND($C1339="tak",$D1339="prace rozwojowe",Modul_badawczo_rozwojowy=tak),ROUND(J856*J555,0),0)</f>
        <v>0</v>
      </c>
      <c r="K1339" s="59">
        <f t="shared" si="1718"/>
        <v>0</v>
      </c>
      <c r="L1339" s="59">
        <f t="shared" si="1718"/>
        <v>0</v>
      </c>
      <c r="M1339" s="59">
        <f t="shared" si="1718"/>
        <v>0</v>
      </c>
      <c r="N1339" s="59">
        <f t="shared" si="1718"/>
        <v>0</v>
      </c>
      <c r="O1339" s="59">
        <f t="shared" si="1718"/>
        <v>0</v>
      </c>
      <c r="P1339" s="59">
        <f t="shared" si="1718"/>
        <v>0</v>
      </c>
      <c r="Q1339" s="59">
        <f t="shared" si="1718"/>
        <v>0</v>
      </c>
      <c r="R1339" s="59">
        <f t="shared" si="1718"/>
        <v>0</v>
      </c>
      <c r="S1339" s="59">
        <f t="shared" si="1718"/>
        <v>0</v>
      </c>
      <c r="T1339" s="59">
        <f t="shared" si="1718"/>
        <v>0</v>
      </c>
      <c r="U1339" s="59">
        <f t="shared" si="1718"/>
        <v>0</v>
      </c>
      <c r="V1339" s="59">
        <f t="shared" si="1718"/>
        <v>0</v>
      </c>
      <c r="W1339" s="59">
        <f t="shared" si="1712"/>
        <v>0</v>
      </c>
      <c r="X1339" s="59">
        <f t="shared" ref="X1339:AA1339" si="1719">IF(AND($C1339="tak",$D1339="prace rozwojowe",Modul_badawczo_rozwojowy=tak),ROUND(X856*X555,0),0)</f>
        <v>0</v>
      </c>
      <c r="Y1339" s="59">
        <f t="shared" si="1719"/>
        <v>0</v>
      </c>
      <c r="Z1339" s="59">
        <f t="shared" si="1719"/>
        <v>0</v>
      </c>
      <c r="AA1339" s="59">
        <f t="shared" si="1719"/>
        <v>0</v>
      </c>
      <c r="AB1339" s="59">
        <f t="shared" ref="AB1339:AE1339" si="1720">IF(AND($C1339="tak",$D1339="prace rozwojowe",Modul_badawczo_rozwojowy=tak),ROUND(AB856*AB555,0),0)</f>
        <v>0</v>
      </c>
      <c r="AC1339" s="59">
        <f t="shared" si="1720"/>
        <v>0</v>
      </c>
      <c r="AD1339" s="59">
        <f t="shared" si="1720"/>
        <v>0</v>
      </c>
      <c r="AE1339" s="59">
        <f t="shared" si="1720"/>
        <v>0</v>
      </c>
    </row>
    <row r="1340" spans="2:31" hidden="1">
      <c r="B1340" s="58" t="str">
        <f t="shared" si="1710"/>
        <v/>
      </c>
      <c r="C1340" s="58" t="str">
        <f t="shared" si="1710"/>
        <v/>
      </c>
      <c r="D1340" s="58" t="str">
        <f t="shared" si="1710"/>
        <v/>
      </c>
      <c r="E1340" s="58"/>
      <c r="F1340" s="58"/>
      <c r="G1340" s="58"/>
      <c r="H1340" s="58"/>
      <c r="I1340" s="58"/>
      <c r="J1340" s="59">
        <f t="shared" ref="J1340:V1340" si="1721">IF(AND($C1340="tak",$D1340="prace rozwojowe",Modul_badawczo_rozwojowy=tak),ROUND(J857*J556,0),0)</f>
        <v>0</v>
      </c>
      <c r="K1340" s="59">
        <f t="shared" si="1721"/>
        <v>0</v>
      </c>
      <c r="L1340" s="59">
        <f t="shared" si="1721"/>
        <v>0</v>
      </c>
      <c r="M1340" s="59">
        <f t="shared" si="1721"/>
        <v>0</v>
      </c>
      <c r="N1340" s="59">
        <f t="shared" si="1721"/>
        <v>0</v>
      </c>
      <c r="O1340" s="59">
        <f t="shared" si="1721"/>
        <v>0</v>
      </c>
      <c r="P1340" s="59">
        <f t="shared" si="1721"/>
        <v>0</v>
      </c>
      <c r="Q1340" s="59">
        <f t="shared" si="1721"/>
        <v>0</v>
      </c>
      <c r="R1340" s="59">
        <f t="shared" si="1721"/>
        <v>0</v>
      </c>
      <c r="S1340" s="59">
        <f t="shared" si="1721"/>
        <v>0</v>
      </c>
      <c r="T1340" s="59">
        <f t="shared" si="1721"/>
        <v>0</v>
      </c>
      <c r="U1340" s="59">
        <f t="shared" si="1721"/>
        <v>0</v>
      </c>
      <c r="V1340" s="59">
        <f t="shared" si="1721"/>
        <v>0</v>
      </c>
      <c r="W1340" s="59">
        <f t="shared" si="1712"/>
        <v>0</v>
      </c>
      <c r="X1340" s="59">
        <f t="shared" ref="X1340:AA1340" si="1722">IF(AND($C1340="tak",$D1340="prace rozwojowe",Modul_badawczo_rozwojowy=tak),ROUND(X857*X556,0),0)</f>
        <v>0</v>
      </c>
      <c r="Y1340" s="59">
        <f t="shared" si="1722"/>
        <v>0</v>
      </c>
      <c r="Z1340" s="59">
        <f t="shared" si="1722"/>
        <v>0</v>
      </c>
      <c r="AA1340" s="59">
        <f t="shared" si="1722"/>
        <v>0</v>
      </c>
      <c r="AB1340" s="59">
        <f t="shared" ref="AB1340:AE1340" si="1723">IF(AND($C1340="tak",$D1340="prace rozwojowe",Modul_badawczo_rozwojowy=tak),ROUND(AB857*AB556,0),0)</f>
        <v>0</v>
      </c>
      <c r="AC1340" s="59">
        <f t="shared" si="1723"/>
        <v>0</v>
      </c>
      <c r="AD1340" s="59">
        <f t="shared" si="1723"/>
        <v>0</v>
      </c>
      <c r="AE1340" s="59">
        <f t="shared" si="1723"/>
        <v>0</v>
      </c>
    </row>
    <row r="1341" spans="2:31" hidden="1">
      <c r="B1341" s="58" t="str">
        <f t="shared" si="1710"/>
        <v/>
      </c>
      <c r="C1341" s="58" t="str">
        <f t="shared" si="1710"/>
        <v/>
      </c>
      <c r="D1341" s="58" t="str">
        <f t="shared" si="1710"/>
        <v/>
      </c>
      <c r="E1341" s="58"/>
      <c r="F1341" s="58"/>
      <c r="G1341" s="58"/>
      <c r="H1341" s="58"/>
      <c r="I1341" s="58"/>
      <c r="J1341" s="59">
        <f t="shared" ref="J1341:V1341" si="1724">IF(AND($C1341="tak",$D1341="prace rozwojowe",Modul_badawczo_rozwojowy=tak),ROUND(J858*J557,0),0)</f>
        <v>0</v>
      </c>
      <c r="K1341" s="59">
        <f t="shared" si="1724"/>
        <v>0</v>
      </c>
      <c r="L1341" s="59">
        <f t="shared" si="1724"/>
        <v>0</v>
      </c>
      <c r="M1341" s="59">
        <f t="shared" si="1724"/>
        <v>0</v>
      </c>
      <c r="N1341" s="59">
        <f t="shared" si="1724"/>
        <v>0</v>
      </c>
      <c r="O1341" s="59">
        <f t="shared" si="1724"/>
        <v>0</v>
      </c>
      <c r="P1341" s="59">
        <f t="shared" si="1724"/>
        <v>0</v>
      </c>
      <c r="Q1341" s="59">
        <f t="shared" si="1724"/>
        <v>0</v>
      </c>
      <c r="R1341" s="59">
        <f t="shared" si="1724"/>
        <v>0</v>
      </c>
      <c r="S1341" s="59">
        <f t="shared" si="1724"/>
        <v>0</v>
      </c>
      <c r="T1341" s="59">
        <f t="shared" si="1724"/>
        <v>0</v>
      </c>
      <c r="U1341" s="59">
        <f t="shared" si="1724"/>
        <v>0</v>
      </c>
      <c r="V1341" s="59">
        <f t="shared" si="1724"/>
        <v>0</v>
      </c>
      <c r="W1341" s="59">
        <f t="shared" si="1712"/>
        <v>0</v>
      </c>
      <c r="X1341" s="59">
        <f t="shared" ref="X1341:AA1341" si="1725">IF(AND($C1341="tak",$D1341="prace rozwojowe",Modul_badawczo_rozwojowy=tak),ROUND(X858*X557,0),0)</f>
        <v>0</v>
      </c>
      <c r="Y1341" s="59">
        <f t="shared" si="1725"/>
        <v>0</v>
      </c>
      <c r="Z1341" s="59">
        <f t="shared" si="1725"/>
        <v>0</v>
      </c>
      <c r="AA1341" s="59">
        <f t="shared" si="1725"/>
        <v>0</v>
      </c>
      <c r="AB1341" s="59">
        <f t="shared" ref="AB1341:AE1341" si="1726">IF(AND($C1341="tak",$D1341="prace rozwojowe",Modul_badawczo_rozwojowy=tak),ROUND(AB858*AB557,0),0)</f>
        <v>0</v>
      </c>
      <c r="AC1341" s="59">
        <f t="shared" si="1726"/>
        <v>0</v>
      </c>
      <c r="AD1341" s="59">
        <f t="shared" si="1726"/>
        <v>0</v>
      </c>
      <c r="AE1341" s="59">
        <f t="shared" si="1726"/>
        <v>0</v>
      </c>
    </row>
    <row r="1342" spans="2:31" hidden="1">
      <c r="B1342" s="58" t="str">
        <f t="shared" si="1710"/>
        <v/>
      </c>
      <c r="C1342" s="58" t="str">
        <f t="shared" si="1710"/>
        <v/>
      </c>
      <c r="D1342" s="58" t="str">
        <f t="shared" si="1710"/>
        <v/>
      </c>
      <c r="E1342" s="58"/>
      <c r="F1342" s="58"/>
      <c r="G1342" s="58"/>
      <c r="H1342" s="58"/>
      <c r="I1342" s="58"/>
      <c r="J1342" s="59">
        <f t="shared" ref="J1342:V1342" si="1727">IF(AND($C1342="tak",$D1342="prace rozwojowe",Modul_badawczo_rozwojowy=tak),ROUND(J859*J558,0),0)</f>
        <v>0</v>
      </c>
      <c r="K1342" s="59">
        <f t="shared" si="1727"/>
        <v>0</v>
      </c>
      <c r="L1342" s="59">
        <f t="shared" si="1727"/>
        <v>0</v>
      </c>
      <c r="M1342" s="59">
        <f t="shared" si="1727"/>
        <v>0</v>
      </c>
      <c r="N1342" s="59">
        <f t="shared" si="1727"/>
        <v>0</v>
      </c>
      <c r="O1342" s="59">
        <f t="shared" si="1727"/>
        <v>0</v>
      </c>
      <c r="P1342" s="59">
        <f t="shared" si="1727"/>
        <v>0</v>
      </c>
      <c r="Q1342" s="59">
        <f t="shared" si="1727"/>
        <v>0</v>
      </c>
      <c r="R1342" s="59">
        <f t="shared" si="1727"/>
        <v>0</v>
      </c>
      <c r="S1342" s="59">
        <f t="shared" si="1727"/>
        <v>0</v>
      </c>
      <c r="T1342" s="59">
        <f t="shared" si="1727"/>
        <v>0</v>
      </c>
      <c r="U1342" s="59">
        <f t="shared" si="1727"/>
        <v>0</v>
      </c>
      <c r="V1342" s="59">
        <f t="shared" si="1727"/>
        <v>0</v>
      </c>
      <c r="W1342" s="59">
        <f t="shared" si="1712"/>
        <v>0</v>
      </c>
      <c r="X1342" s="59">
        <f t="shared" ref="X1342:AA1342" si="1728">IF(AND($C1342="tak",$D1342="prace rozwojowe",Modul_badawczo_rozwojowy=tak),ROUND(X859*X558,0),0)</f>
        <v>0</v>
      </c>
      <c r="Y1342" s="59">
        <f t="shared" si="1728"/>
        <v>0</v>
      </c>
      <c r="Z1342" s="59">
        <f t="shared" si="1728"/>
        <v>0</v>
      </c>
      <c r="AA1342" s="59">
        <f t="shared" si="1728"/>
        <v>0</v>
      </c>
      <c r="AB1342" s="59">
        <f t="shared" ref="AB1342:AE1342" si="1729">IF(AND($C1342="tak",$D1342="prace rozwojowe",Modul_badawczo_rozwojowy=tak),ROUND(AB859*AB558,0),0)</f>
        <v>0</v>
      </c>
      <c r="AC1342" s="59">
        <f t="shared" si="1729"/>
        <v>0</v>
      </c>
      <c r="AD1342" s="59">
        <f t="shared" si="1729"/>
        <v>0</v>
      </c>
      <c r="AE1342" s="59">
        <f t="shared" si="1729"/>
        <v>0</v>
      </c>
    </row>
    <row r="1343" spans="2:31" hidden="1">
      <c r="B1343" s="58" t="str">
        <f t="shared" si="1710"/>
        <v/>
      </c>
      <c r="C1343" s="58" t="str">
        <f t="shared" si="1710"/>
        <v/>
      </c>
      <c r="D1343" s="58" t="str">
        <f t="shared" si="1710"/>
        <v/>
      </c>
      <c r="E1343" s="58"/>
      <c r="F1343" s="58"/>
      <c r="G1343" s="58"/>
      <c r="H1343" s="58"/>
      <c r="I1343" s="58"/>
      <c r="J1343" s="59">
        <f t="shared" ref="J1343:V1343" si="1730">IF(AND($C1343="tak",$D1343="prace rozwojowe",Modul_badawczo_rozwojowy=tak),ROUND(J860*J559,0),0)</f>
        <v>0</v>
      </c>
      <c r="K1343" s="59">
        <f t="shared" si="1730"/>
        <v>0</v>
      </c>
      <c r="L1343" s="59">
        <f t="shared" si="1730"/>
        <v>0</v>
      </c>
      <c r="M1343" s="59">
        <f t="shared" si="1730"/>
        <v>0</v>
      </c>
      <c r="N1343" s="59">
        <f t="shared" si="1730"/>
        <v>0</v>
      </c>
      <c r="O1343" s="59">
        <f t="shared" si="1730"/>
        <v>0</v>
      </c>
      <c r="P1343" s="59">
        <f t="shared" si="1730"/>
        <v>0</v>
      </c>
      <c r="Q1343" s="59">
        <f t="shared" si="1730"/>
        <v>0</v>
      </c>
      <c r="R1343" s="59">
        <f t="shared" si="1730"/>
        <v>0</v>
      </c>
      <c r="S1343" s="59">
        <f t="shared" si="1730"/>
        <v>0</v>
      </c>
      <c r="T1343" s="59">
        <f t="shared" si="1730"/>
        <v>0</v>
      </c>
      <c r="U1343" s="59">
        <f t="shared" si="1730"/>
        <v>0</v>
      </c>
      <c r="V1343" s="59">
        <f t="shared" si="1730"/>
        <v>0</v>
      </c>
      <c r="W1343" s="59">
        <f t="shared" si="1712"/>
        <v>0</v>
      </c>
      <c r="X1343" s="59">
        <f t="shared" ref="X1343:AA1343" si="1731">IF(AND($C1343="tak",$D1343="prace rozwojowe",Modul_badawczo_rozwojowy=tak),ROUND(X860*X559,0),0)</f>
        <v>0</v>
      </c>
      <c r="Y1343" s="59">
        <f t="shared" si="1731"/>
        <v>0</v>
      </c>
      <c r="Z1343" s="59">
        <f t="shared" si="1731"/>
        <v>0</v>
      </c>
      <c r="AA1343" s="59">
        <f t="shared" si="1731"/>
        <v>0</v>
      </c>
      <c r="AB1343" s="59">
        <f t="shared" ref="AB1343:AE1343" si="1732">IF(AND($C1343="tak",$D1343="prace rozwojowe",Modul_badawczo_rozwojowy=tak),ROUND(AB860*AB559,0),0)</f>
        <v>0</v>
      </c>
      <c r="AC1343" s="59">
        <f t="shared" si="1732"/>
        <v>0</v>
      </c>
      <c r="AD1343" s="59">
        <f t="shared" si="1732"/>
        <v>0</v>
      </c>
      <c r="AE1343" s="59">
        <f t="shared" si="1732"/>
        <v>0</v>
      </c>
    </row>
    <row r="1344" spans="2:31" hidden="1">
      <c r="B1344" s="58" t="str">
        <f t="shared" si="1710"/>
        <v/>
      </c>
      <c r="C1344" s="58" t="str">
        <f t="shared" si="1710"/>
        <v/>
      </c>
      <c r="D1344" s="58" t="str">
        <f t="shared" si="1710"/>
        <v/>
      </c>
      <c r="E1344" s="58"/>
      <c r="F1344" s="58"/>
      <c r="G1344" s="58"/>
      <c r="H1344" s="58"/>
      <c r="I1344" s="58"/>
      <c r="J1344" s="59">
        <f t="shared" ref="J1344:V1344" si="1733">IF(AND($C1344="tak",$D1344="prace rozwojowe",Modul_badawczo_rozwojowy=tak),ROUND(J861*J560,0),0)</f>
        <v>0</v>
      </c>
      <c r="K1344" s="59">
        <f t="shared" si="1733"/>
        <v>0</v>
      </c>
      <c r="L1344" s="59">
        <f t="shared" si="1733"/>
        <v>0</v>
      </c>
      <c r="M1344" s="59">
        <f t="shared" si="1733"/>
        <v>0</v>
      </c>
      <c r="N1344" s="59">
        <f t="shared" si="1733"/>
        <v>0</v>
      </c>
      <c r="O1344" s="59">
        <f t="shared" si="1733"/>
        <v>0</v>
      </c>
      <c r="P1344" s="59">
        <f t="shared" si="1733"/>
        <v>0</v>
      </c>
      <c r="Q1344" s="59">
        <f t="shared" si="1733"/>
        <v>0</v>
      </c>
      <c r="R1344" s="59">
        <f t="shared" si="1733"/>
        <v>0</v>
      </c>
      <c r="S1344" s="59">
        <f t="shared" si="1733"/>
        <v>0</v>
      </c>
      <c r="T1344" s="59">
        <f t="shared" si="1733"/>
        <v>0</v>
      </c>
      <c r="U1344" s="59">
        <f t="shared" si="1733"/>
        <v>0</v>
      </c>
      <c r="V1344" s="59">
        <f t="shared" si="1733"/>
        <v>0</v>
      </c>
      <c r="W1344" s="59">
        <f t="shared" si="1712"/>
        <v>0</v>
      </c>
      <c r="X1344" s="59">
        <f t="shared" ref="X1344:AA1344" si="1734">IF(AND($C1344="tak",$D1344="prace rozwojowe",Modul_badawczo_rozwojowy=tak),ROUND(X861*X560,0),0)</f>
        <v>0</v>
      </c>
      <c r="Y1344" s="59">
        <f t="shared" si="1734"/>
        <v>0</v>
      </c>
      <c r="Z1344" s="59">
        <f t="shared" si="1734"/>
        <v>0</v>
      </c>
      <c r="AA1344" s="59">
        <f t="shared" si="1734"/>
        <v>0</v>
      </c>
      <c r="AB1344" s="59">
        <f t="shared" ref="AB1344:AE1344" si="1735">IF(AND($C1344="tak",$D1344="prace rozwojowe",Modul_badawczo_rozwojowy=tak),ROUND(AB861*AB560,0),0)</f>
        <v>0</v>
      </c>
      <c r="AC1344" s="59">
        <f t="shared" si="1735"/>
        <v>0</v>
      </c>
      <c r="AD1344" s="59">
        <f t="shared" si="1735"/>
        <v>0</v>
      </c>
      <c r="AE1344" s="59">
        <f t="shared" si="1735"/>
        <v>0</v>
      </c>
    </row>
    <row r="1345" spans="2:31" hidden="1">
      <c r="B1345" s="58" t="str">
        <f t="shared" si="1710"/>
        <v/>
      </c>
      <c r="C1345" s="58" t="str">
        <f t="shared" si="1710"/>
        <v/>
      </c>
      <c r="D1345" s="58" t="str">
        <f t="shared" si="1710"/>
        <v/>
      </c>
      <c r="E1345" s="58"/>
      <c r="F1345" s="58"/>
      <c r="G1345" s="58"/>
      <c r="H1345" s="58"/>
      <c r="I1345" s="58"/>
      <c r="J1345" s="59">
        <f t="shared" ref="J1345:V1345" si="1736">IF(AND($C1345="tak",$D1345="prace rozwojowe",Modul_badawczo_rozwojowy=tak),ROUND(J862*J561,0),0)</f>
        <v>0</v>
      </c>
      <c r="K1345" s="59">
        <f t="shared" si="1736"/>
        <v>0</v>
      </c>
      <c r="L1345" s="59">
        <f t="shared" si="1736"/>
        <v>0</v>
      </c>
      <c r="M1345" s="59">
        <f t="shared" si="1736"/>
        <v>0</v>
      </c>
      <c r="N1345" s="59">
        <f t="shared" si="1736"/>
        <v>0</v>
      </c>
      <c r="O1345" s="59">
        <f t="shared" si="1736"/>
        <v>0</v>
      </c>
      <c r="P1345" s="59">
        <f t="shared" si="1736"/>
        <v>0</v>
      </c>
      <c r="Q1345" s="59">
        <f t="shared" si="1736"/>
        <v>0</v>
      </c>
      <c r="R1345" s="59">
        <f t="shared" si="1736"/>
        <v>0</v>
      </c>
      <c r="S1345" s="59">
        <f t="shared" si="1736"/>
        <v>0</v>
      </c>
      <c r="T1345" s="59">
        <f t="shared" si="1736"/>
        <v>0</v>
      </c>
      <c r="U1345" s="59">
        <f t="shared" si="1736"/>
        <v>0</v>
      </c>
      <c r="V1345" s="59">
        <f t="shared" si="1736"/>
        <v>0</v>
      </c>
      <c r="W1345" s="59">
        <f t="shared" si="1712"/>
        <v>0</v>
      </c>
      <c r="X1345" s="59">
        <f t="shared" ref="X1345:AA1345" si="1737">IF(AND($C1345="tak",$D1345="prace rozwojowe",Modul_badawczo_rozwojowy=tak),ROUND(X862*X561,0),0)</f>
        <v>0</v>
      </c>
      <c r="Y1345" s="59">
        <f t="shared" si="1737"/>
        <v>0</v>
      </c>
      <c r="Z1345" s="59">
        <f t="shared" si="1737"/>
        <v>0</v>
      </c>
      <c r="AA1345" s="59">
        <f t="shared" si="1737"/>
        <v>0</v>
      </c>
      <c r="AB1345" s="59">
        <f t="shared" ref="AB1345:AE1345" si="1738">IF(AND($C1345="tak",$D1345="prace rozwojowe",Modul_badawczo_rozwojowy=tak),ROUND(AB862*AB561,0),0)</f>
        <v>0</v>
      </c>
      <c r="AC1345" s="59">
        <f t="shared" si="1738"/>
        <v>0</v>
      </c>
      <c r="AD1345" s="59">
        <f t="shared" si="1738"/>
        <v>0</v>
      </c>
      <c r="AE1345" s="59">
        <f t="shared" si="1738"/>
        <v>0</v>
      </c>
    </row>
    <row r="1346" spans="2:31" hidden="1">
      <c r="B1346" s="58" t="str">
        <f t="shared" si="1710"/>
        <v/>
      </c>
      <c r="C1346" s="58" t="str">
        <f t="shared" si="1710"/>
        <v/>
      </c>
      <c r="D1346" s="58" t="str">
        <f t="shared" si="1710"/>
        <v/>
      </c>
      <c r="E1346" s="58"/>
      <c r="F1346" s="58"/>
      <c r="G1346" s="58"/>
      <c r="H1346" s="58"/>
      <c r="I1346" s="58"/>
      <c r="J1346" s="59">
        <f t="shared" ref="J1346:V1346" si="1739">IF(AND($C1346="tak",$D1346="prace rozwojowe",Modul_badawczo_rozwojowy=tak),ROUND(J863*J562,0),0)</f>
        <v>0</v>
      </c>
      <c r="K1346" s="59">
        <f t="shared" si="1739"/>
        <v>0</v>
      </c>
      <c r="L1346" s="59">
        <f t="shared" si="1739"/>
        <v>0</v>
      </c>
      <c r="M1346" s="59">
        <f t="shared" si="1739"/>
        <v>0</v>
      </c>
      <c r="N1346" s="59">
        <f t="shared" si="1739"/>
        <v>0</v>
      </c>
      <c r="O1346" s="59">
        <f t="shared" si="1739"/>
        <v>0</v>
      </c>
      <c r="P1346" s="59">
        <f t="shared" si="1739"/>
        <v>0</v>
      </c>
      <c r="Q1346" s="59">
        <f t="shared" si="1739"/>
        <v>0</v>
      </c>
      <c r="R1346" s="59">
        <f t="shared" si="1739"/>
        <v>0</v>
      </c>
      <c r="S1346" s="59">
        <f t="shared" si="1739"/>
        <v>0</v>
      </c>
      <c r="T1346" s="59">
        <f t="shared" si="1739"/>
        <v>0</v>
      </c>
      <c r="U1346" s="59">
        <f t="shared" si="1739"/>
        <v>0</v>
      </c>
      <c r="V1346" s="59">
        <f t="shared" si="1739"/>
        <v>0</v>
      </c>
      <c r="W1346" s="59">
        <f t="shared" si="1712"/>
        <v>0</v>
      </c>
      <c r="X1346" s="59">
        <f t="shared" ref="X1346:AA1346" si="1740">IF(AND($C1346="tak",$D1346="prace rozwojowe",Modul_badawczo_rozwojowy=tak),ROUND(X863*X562,0),0)</f>
        <v>0</v>
      </c>
      <c r="Y1346" s="59">
        <f t="shared" si="1740"/>
        <v>0</v>
      </c>
      <c r="Z1346" s="59">
        <f t="shared" si="1740"/>
        <v>0</v>
      </c>
      <c r="AA1346" s="59">
        <f t="shared" si="1740"/>
        <v>0</v>
      </c>
      <c r="AB1346" s="59">
        <f t="shared" ref="AB1346:AE1346" si="1741">IF(AND($C1346="tak",$D1346="prace rozwojowe",Modul_badawczo_rozwojowy=tak),ROUND(AB863*AB562,0),0)</f>
        <v>0</v>
      </c>
      <c r="AC1346" s="59">
        <f t="shared" si="1741"/>
        <v>0</v>
      </c>
      <c r="AD1346" s="59">
        <f t="shared" si="1741"/>
        <v>0</v>
      </c>
      <c r="AE1346" s="59">
        <f t="shared" si="1741"/>
        <v>0</v>
      </c>
    </row>
    <row r="1347" spans="2:31" hidden="1">
      <c r="B1347" s="58" t="str">
        <f t="shared" si="1710"/>
        <v/>
      </c>
      <c r="C1347" s="58" t="str">
        <f t="shared" si="1710"/>
        <v/>
      </c>
      <c r="D1347" s="58" t="str">
        <f t="shared" si="1710"/>
        <v/>
      </c>
      <c r="E1347" s="58"/>
      <c r="F1347" s="58"/>
      <c r="G1347" s="58"/>
      <c r="H1347" s="58"/>
      <c r="I1347" s="58"/>
      <c r="J1347" s="59">
        <f t="shared" ref="J1347:V1347" si="1742">IF(AND($C1347="tak",$D1347="prace rozwojowe",Modul_badawczo_rozwojowy=tak),ROUND(J864*J563,0),0)</f>
        <v>0</v>
      </c>
      <c r="K1347" s="59">
        <f t="shared" si="1742"/>
        <v>0</v>
      </c>
      <c r="L1347" s="59">
        <f t="shared" si="1742"/>
        <v>0</v>
      </c>
      <c r="M1347" s="59">
        <f t="shared" si="1742"/>
        <v>0</v>
      </c>
      <c r="N1347" s="59">
        <f t="shared" si="1742"/>
        <v>0</v>
      </c>
      <c r="O1347" s="59">
        <f t="shared" si="1742"/>
        <v>0</v>
      </c>
      <c r="P1347" s="59">
        <f t="shared" si="1742"/>
        <v>0</v>
      </c>
      <c r="Q1347" s="59">
        <f t="shared" si="1742"/>
        <v>0</v>
      </c>
      <c r="R1347" s="59">
        <f t="shared" si="1742"/>
        <v>0</v>
      </c>
      <c r="S1347" s="59">
        <f t="shared" si="1742"/>
        <v>0</v>
      </c>
      <c r="T1347" s="59">
        <f t="shared" si="1742"/>
        <v>0</v>
      </c>
      <c r="U1347" s="59">
        <f t="shared" si="1742"/>
        <v>0</v>
      </c>
      <c r="V1347" s="59">
        <f t="shared" si="1742"/>
        <v>0</v>
      </c>
      <c r="W1347" s="59">
        <f t="shared" si="1712"/>
        <v>0</v>
      </c>
      <c r="X1347" s="59">
        <f t="shared" ref="X1347:AA1347" si="1743">IF(AND($C1347="tak",$D1347="prace rozwojowe",Modul_badawczo_rozwojowy=tak),ROUND(X864*X563,0),0)</f>
        <v>0</v>
      </c>
      <c r="Y1347" s="59">
        <f t="shared" si="1743"/>
        <v>0</v>
      </c>
      <c r="Z1347" s="59">
        <f t="shared" si="1743"/>
        <v>0</v>
      </c>
      <c r="AA1347" s="59">
        <f t="shared" si="1743"/>
        <v>0</v>
      </c>
      <c r="AB1347" s="59">
        <f t="shared" ref="AB1347:AE1347" si="1744">IF(AND($C1347="tak",$D1347="prace rozwojowe",Modul_badawczo_rozwojowy=tak),ROUND(AB864*AB563,0),0)</f>
        <v>0</v>
      </c>
      <c r="AC1347" s="59">
        <f t="shared" si="1744"/>
        <v>0</v>
      </c>
      <c r="AD1347" s="59">
        <f t="shared" si="1744"/>
        <v>0</v>
      </c>
      <c r="AE1347" s="59">
        <f t="shared" si="1744"/>
        <v>0</v>
      </c>
    </row>
    <row r="1348" spans="2:31" hidden="1">
      <c r="B1348" s="58" t="str">
        <f t="shared" si="1710"/>
        <v/>
      </c>
      <c r="C1348" s="58" t="str">
        <f t="shared" si="1710"/>
        <v/>
      </c>
      <c r="D1348" s="58" t="str">
        <f t="shared" si="1710"/>
        <v/>
      </c>
      <c r="E1348" s="58"/>
      <c r="F1348" s="58"/>
      <c r="G1348" s="58"/>
      <c r="H1348" s="58"/>
      <c r="I1348" s="58"/>
      <c r="J1348" s="59">
        <f t="shared" ref="J1348:V1348" si="1745">IF(AND($C1348="tak",$D1348="prace rozwojowe",Modul_badawczo_rozwojowy=tak),ROUND(J865*J564,0),0)</f>
        <v>0</v>
      </c>
      <c r="K1348" s="59">
        <f t="shared" si="1745"/>
        <v>0</v>
      </c>
      <c r="L1348" s="59">
        <f t="shared" si="1745"/>
        <v>0</v>
      </c>
      <c r="M1348" s="59">
        <f t="shared" si="1745"/>
        <v>0</v>
      </c>
      <c r="N1348" s="59">
        <f t="shared" si="1745"/>
        <v>0</v>
      </c>
      <c r="O1348" s="59">
        <f t="shared" si="1745"/>
        <v>0</v>
      </c>
      <c r="P1348" s="59">
        <f t="shared" si="1745"/>
        <v>0</v>
      </c>
      <c r="Q1348" s="59">
        <f t="shared" si="1745"/>
        <v>0</v>
      </c>
      <c r="R1348" s="59">
        <f t="shared" si="1745"/>
        <v>0</v>
      </c>
      <c r="S1348" s="59">
        <f t="shared" si="1745"/>
        <v>0</v>
      </c>
      <c r="T1348" s="59">
        <f t="shared" si="1745"/>
        <v>0</v>
      </c>
      <c r="U1348" s="59">
        <f t="shared" si="1745"/>
        <v>0</v>
      </c>
      <c r="V1348" s="59">
        <f t="shared" si="1745"/>
        <v>0</v>
      </c>
      <c r="W1348" s="59">
        <f t="shared" si="1712"/>
        <v>0</v>
      </c>
      <c r="X1348" s="59">
        <f t="shared" ref="X1348:AA1348" si="1746">IF(AND($C1348="tak",$D1348="prace rozwojowe",Modul_badawczo_rozwojowy=tak),ROUND(X865*X564,0),0)</f>
        <v>0</v>
      </c>
      <c r="Y1348" s="59">
        <f t="shared" si="1746"/>
        <v>0</v>
      </c>
      <c r="Z1348" s="59">
        <f t="shared" si="1746"/>
        <v>0</v>
      </c>
      <c r="AA1348" s="59">
        <f t="shared" si="1746"/>
        <v>0</v>
      </c>
      <c r="AB1348" s="59">
        <f t="shared" ref="AB1348:AE1348" si="1747">IF(AND($C1348="tak",$D1348="prace rozwojowe",Modul_badawczo_rozwojowy=tak),ROUND(AB865*AB564,0),0)</f>
        <v>0</v>
      </c>
      <c r="AC1348" s="59">
        <f t="shared" si="1747"/>
        <v>0</v>
      </c>
      <c r="AD1348" s="59">
        <f t="shared" si="1747"/>
        <v>0</v>
      </c>
      <c r="AE1348" s="59">
        <f t="shared" si="1747"/>
        <v>0</v>
      </c>
    </row>
    <row r="1349" spans="2:31" hidden="1">
      <c r="B1349" s="58" t="str">
        <f t="shared" si="1710"/>
        <v/>
      </c>
      <c r="C1349" s="58" t="str">
        <f t="shared" si="1710"/>
        <v/>
      </c>
      <c r="D1349" s="58" t="str">
        <f t="shared" si="1710"/>
        <v/>
      </c>
      <c r="E1349" s="58"/>
      <c r="F1349" s="58"/>
      <c r="G1349" s="58"/>
      <c r="H1349" s="58"/>
      <c r="I1349" s="58"/>
      <c r="J1349" s="59">
        <f t="shared" ref="J1349:V1349" si="1748">IF(AND($C1349="tak",$D1349="prace rozwojowe",Modul_badawczo_rozwojowy=tak),ROUND(J866*J565,0),0)</f>
        <v>0</v>
      </c>
      <c r="K1349" s="59">
        <f t="shared" si="1748"/>
        <v>0</v>
      </c>
      <c r="L1349" s="59">
        <f t="shared" si="1748"/>
        <v>0</v>
      </c>
      <c r="M1349" s="59">
        <f t="shared" si="1748"/>
        <v>0</v>
      </c>
      <c r="N1349" s="59">
        <f t="shared" si="1748"/>
        <v>0</v>
      </c>
      <c r="O1349" s="59">
        <f t="shared" si="1748"/>
        <v>0</v>
      </c>
      <c r="P1349" s="59">
        <f t="shared" si="1748"/>
        <v>0</v>
      </c>
      <c r="Q1349" s="59">
        <f t="shared" si="1748"/>
        <v>0</v>
      </c>
      <c r="R1349" s="59">
        <f t="shared" si="1748"/>
        <v>0</v>
      </c>
      <c r="S1349" s="59">
        <f t="shared" si="1748"/>
        <v>0</v>
      </c>
      <c r="T1349" s="59">
        <f t="shared" si="1748"/>
        <v>0</v>
      </c>
      <c r="U1349" s="59">
        <f t="shared" si="1748"/>
        <v>0</v>
      </c>
      <c r="V1349" s="59">
        <f t="shared" si="1748"/>
        <v>0</v>
      </c>
      <c r="W1349" s="59">
        <f t="shared" si="1712"/>
        <v>0</v>
      </c>
      <c r="X1349" s="59">
        <f t="shared" ref="X1349:AA1349" si="1749">IF(AND($C1349="tak",$D1349="prace rozwojowe",Modul_badawczo_rozwojowy=tak),ROUND(X866*X565,0),0)</f>
        <v>0</v>
      </c>
      <c r="Y1349" s="59">
        <f t="shared" si="1749"/>
        <v>0</v>
      </c>
      <c r="Z1349" s="59">
        <f t="shared" si="1749"/>
        <v>0</v>
      </c>
      <c r="AA1349" s="59">
        <f t="shared" si="1749"/>
        <v>0</v>
      </c>
      <c r="AB1349" s="59">
        <f t="shared" ref="AB1349:AE1349" si="1750">IF(AND($C1349="tak",$D1349="prace rozwojowe",Modul_badawczo_rozwojowy=tak),ROUND(AB866*AB565,0),0)</f>
        <v>0</v>
      </c>
      <c r="AC1349" s="59">
        <f t="shared" si="1750"/>
        <v>0</v>
      </c>
      <c r="AD1349" s="59">
        <f t="shared" si="1750"/>
        <v>0</v>
      </c>
      <c r="AE1349" s="59">
        <f t="shared" si="1750"/>
        <v>0</v>
      </c>
    </row>
    <row r="1350" spans="2:31" hidden="1">
      <c r="B1350" s="58" t="str">
        <f t="shared" si="1710"/>
        <v/>
      </c>
      <c r="C1350" s="58" t="str">
        <f t="shared" si="1710"/>
        <v/>
      </c>
      <c r="D1350" s="58" t="str">
        <f t="shared" si="1710"/>
        <v/>
      </c>
      <c r="E1350" s="58"/>
      <c r="F1350" s="58"/>
      <c r="G1350" s="58"/>
      <c r="H1350" s="58"/>
      <c r="I1350" s="58"/>
      <c r="J1350" s="59">
        <f t="shared" ref="J1350:V1350" si="1751">IF(AND($C1350="tak",$D1350="prace rozwojowe",Modul_badawczo_rozwojowy=tak),ROUND(J867*J566,0),0)</f>
        <v>0</v>
      </c>
      <c r="K1350" s="59">
        <f t="shared" si="1751"/>
        <v>0</v>
      </c>
      <c r="L1350" s="59">
        <f t="shared" si="1751"/>
        <v>0</v>
      </c>
      <c r="M1350" s="59">
        <f t="shared" si="1751"/>
        <v>0</v>
      </c>
      <c r="N1350" s="59">
        <f t="shared" si="1751"/>
        <v>0</v>
      </c>
      <c r="O1350" s="59">
        <f t="shared" si="1751"/>
        <v>0</v>
      </c>
      <c r="P1350" s="59">
        <f t="shared" si="1751"/>
        <v>0</v>
      </c>
      <c r="Q1350" s="59">
        <f t="shared" si="1751"/>
        <v>0</v>
      </c>
      <c r="R1350" s="59">
        <f t="shared" si="1751"/>
        <v>0</v>
      </c>
      <c r="S1350" s="59">
        <f t="shared" si="1751"/>
        <v>0</v>
      </c>
      <c r="T1350" s="59">
        <f t="shared" si="1751"/>
        <v>0</v>
      </c>
      <c r="U1350" s="59">
        <f t="shared" si="1751"/>
        <v>0</v>
      </c>
      <c r="V1350" s="59">
        <f t="shared" si="1751"/>
        <v>0</v>
      </c>
      <c r="W1350" s="59">
        <f t="shared" si="1712"/>
        <v>0</v>
      </c>
      <c r="X1350" s="59">
        <f t="shared" ref="X1350:AA1350" si="1752">IF(AND($C1350="tak",$D1350="prace rozwojowe",Modul_badawczo_rozwojowy=tak),ROUND(X867*X566,0),0)</f>
        <v>0</v>
      </c>
      <c r="Y1350" s="59">
        <f t="shared" si="1752"/>
        <v>0</v>
      </c>
      <c r="Z1350" s="59">
        <f t="shared" si="1752"/>
        <v>0</v>
      </c>
      <c r="AA1350" s="59">
        <f t="shared" si="1752"/>
        <v>0</v>
      </c>
      <c r="AB1350" s="59">
        <f t="shared" ref="AB1350:AE1350" si="1753">IF(AND($C1350="tak",$D1350="prace rozwojowe",Modul_badawczo_rozwojowy=tak),ROUND(AB867*AB566,0),0)</f>
        <v>0</v>
      </c>
      <c r="AC1350" s="59">
        <f t="shared" si="1753"/>
        <v>0</v>
      </c>
      <c r="AD1350" s="59">
        <f t="shared" si="1753"/>
        <v>0</v>
      </c>
      <c r="AE1350" s="59">
        <f t="shared" si="1753"/>
        <v>0</v>
      </c>
    </row>
    <row r="1351" spans="2:31" hidden="1">
      <c r="B1351" s="58" t="str">
        <f t="shared" si="1710"/>
        <v/>
      </c>
      <c r="C1351" s="58" t="str">
        <f t="shared" si="1710"/>
        <v/>
      </c>
      <c r="D1351" s="58" t="str">
        <f t="shared" si="1710"/>
        <v/>
      </c>
      <c r="E1351" s="58"/>
      <c r="F1351" s="58"/>
      <c r="G1351" s="58"/>
      <c r="H1351" s="58"/>
      <c r="I1351" s="58"/>
      <c r="J1351" s="59">
        <f t="shared" ref="J1351:V1351" si="1754">IF(AND($C1351="tak",$D1351="prace rozwojowe",Modul_badawczo_rozwojowy=tak),ROUND(J868*J567,0),0)</f>
        <v>0</v>
      </c>
      <c r="K1351" s="59">
        <f t="shared" si="1754"/>
        <v>0</v>
      </c>
      <c r="L1351" s="59">
        <f t="shared" si="1754"/>
        <v>0</v>
      </c>
      <c r="M1351" s="59">
        <f t="shared" si="1754"/>
        <v>0</v>
      </c>
      <c r="N1351" s="59">
        <f t="shared" si="1754"/>
        <v>0</v>
      </c>
      <c r="O1351" s="59">
        <f t="shared" si="1754"/>
        <v>0</v>
      </c>
      <c r="P1351" s="59">
        <f t="shared" si="1754"/>
        <v>0</v>
      </c>
      <c r="Q1351" s="59">
        <f t="shared" si="1754"/>
        <v>0</v>
      </c>
      <c r="R1351" s="59">
        <f t="shared" si="1754"/>
        <v>0</v>
      </c>
      <c r="S1351" s="59">
        <f t="shared" si="1754"/>
        <v>0</v>
      </c>
      <c r="T1351" s="59">
        <f t="shared" si="1754"/>
        <v>0</v>
      </c>
      <c r="U1351" s="59">
        <f t="shared" si="1754"/>
        <v>0</v>
      </c>
      <c r="V1351" s="59">
        <f t="shared" si="1754"/>
        <v>0</v>
      </c>
      <c r="W1351" s="59">
        <f t="shared" si="1712"/>
        <v>0</v>
      </c>
      <c r="X1351" s="59">
        <f t="shared" ref="X1351:AA1351" si="1755">IF(AND($C1351="tak",$D1351="prace rozwojowe",Modul_badawczo_rozwojowy=tak),ROUND(X868*X567,0),0)</f>
        <v>0</v>
      </c>
      <c r="Y1351" s="59">
        <f t="shared" si="1755"/>
        <v>0</v>
      </c>
      <c r="Z1351" s="59">
        <f t="shared" si="1755"/>
        <v>0</v>
      </c>
      <c r="AA1351" s="59">
        <f t="shared" si="1755"/>
        <v>0</v>
      </c>
      <c r="AB1351" s="59">
        <f t="shared" ref="AB1351:AE1351" si="1756">IF(AND($C1351="tak",$D1351="prace rozwojowe",Modul_badawczo_rozwojowy=tak),ROUND(AB868*AB567,0),0)</f>
        <v>0</v>
      </c>
      <c r="AC1351" s="59">
        <f t="shared" si="1756"/>
        <v>0</v>
      </c>
      <c r="AD1351" s="59">
        <f t="shared" si="1756"/>
        <v>0</v>
      </c>
      <c r="AE1351" s="59">
        <f t="shared" si="1756"/>
        <v>0</v>
      </c>
    </row>
    <row r="1352" spans="2:31" hidden="1">
      <c r="B1352" s="58" t="str">
        <f t="shared" si="1710"/>
        <v/>
      </c>
      <c r="C1352" s="58" t="str">
        <f t="shared" si="1710"/>
        <v/>
      </c>
      <c r="D1352" s="58" t="str">
        <f t="shared" si="1710"/>
        <v/>
      </c>
      <c r="E1352" s="58"/>
      <c r="F1352" s="58"/>
      <c r="G1352" s="58"/>
      <c r="H1352" s="58"/>
      <c r="I1352" s="58"/>
      <c r="J1352" s="59">
        <f t="shared" ref="J1352:V1352" si="1757">IF(AND($C1352="tak",$D1352="prace rozwojowe",Modul_badawczo_rozwojowy=tak),ROUND(J869*J568,0),0)</f>
        <v>0</v>
      </c>
      <c r="K1352" s="59">
        <f t="shared" si="1757"/>
        <v>0</v>
      </c>
      <c r="L1352" s="59">
        <f t="shared" si="1757"/>
        <v>0</v>
      </c>
      <c r="M1352" s="59">
        <f t="shared" si="1757"/>
        <v>0</v>
      </c>
      <c r="N1352" s="59">
        <f t="shared" si="1757"/>
        <v>0</v>
      </c>
      <c r="O1352" s="59">
        <f t="shared" si="1757"/>
        <v>0</v>
      </c>
      <c r="P1352" s="59">
        <f t="shared" si="1757"/>
        <v>0</v>
      </c>
      <c r="Q1352" s="59">
        <f t="shared" si="1757"/>
        <v>0</v>
      </c>
      <c r="R1352" s="59">
        <f t="shared" si="1757"/>
        <v>0</v>
      </c>
      <c r="S1352" s="59">
        <f t="shared" si="1757"/>
        <v>0</v>
      </c>
      <c r="T1352" s="59">
        <f t="shared" si="1757"/>
        <v>0</v>
      </c>
      <c r="U1352" s="59">
        <f t="shared" si="1757"/>
        <v>0</v>
      </c>
      <c r="V1352" s="59">
        <f t="shared" si="1757"/>
        <v>0</v>
      </c>
      <c r="W1352" s="59">
        <f t="shared" si="1712"/>
        <v>0</v>
      </c>
      <c r="X1352" s="59">
        <f t="shared" ref="X1352:AA1352" si="1758">IF(AND($C1352="tak",$D1352="prace rozwojowe",Modul_badawczo_rozwojowy=tak),ROUND(X869*X568,0),0)</f>
        <v>0</v>
      </c>
      <c r="Y1352" s="59">
        <f t="shared" si="1758"/>
        <v>0</v>
      </c>
      <c r="Z1352" s="59">
        <f t="shared" si="1758"/>
        <v>0</v>
      </c>
      <c r="AA1352" s="59">
        <f t="shared" si="1758"/>
        <v>0</v>
      </c>
      <c r="AB1352" s="59">
        <f t="shared" ref="AB1352:AE1352" si="1759">IF(AND($C1352="tak",$D1352="prace rozwojowe",Modul_badawczo_rozwojowy=tak),ROUND(AB869*AB568,0),0)</f>
        <v>0</v>
      </c>
      <c r="AC1352" s="59">
        <f t="shared" si="1759"/>
        <v>0</v>
      </c>
      <c r="AD1352" s="59">
        <f t="shared" si="1759"/>
        <v>0</v>
      </c>
      <c r="AE1352" s="59">
        <f t="shared" si="1759"/>
        <v>0</v>
      </c>
    </row>
    <row r="1353" spans="2:31" hidden="1">
      <c r="B1353" s="58" t="str">
        <f t="shared" si="1710"/>
        <v/>
      </c>
      <c r="C1353" s="58" t="str">
        <f t="shared" si="1710"/>
        <v/>
      </c>
      <c r="D1353" s="58" t="str">
        <f t="shared" si="1710"/>
        <v/>
      </c>
      <c r="E1353" s="58"/>
      <c r="F1353" s="58"/>
      <c r="G1353" s="58"/>
      <c r="H1353" s="58"/>
      <c r="I1353" s="58"/>
      <c r="J1353" s="59">
        <f t="shared" ref="J1353:V1353" si="1760">IF(AND($C1353="tak",$D1353="prace rozwojowe",Modul_badawczo_rozwojowy=tak),ROUND(J870*J569,0),0)</f>
        <v>0</v>
      </c>
      <c r="K1353" s="59">
        <f t="shared" si="1760"/>
        <v>0</v>
      </c>
      <c r="L1353" s="59">
        <f t="shared" si="1760"/>
        <v>0</v>
      </c>
      <c r="M1353" s="59">
        <f t="shared" si="1760"/>
        <v>0</v>
      </c>
      <c r="N1353" s="59">
        <f t="shared" si="1760"/>
        <v>0</v>
      </c>
      <c r="O1353" s="59">
        <f t="shared" si="1760"/>
        <v>0</v>
      </c>
      <c r="P1353" s="59">
        <f t="shared" si="1760"/>
        <v>0</v>
      </c>
      <c r="Q1353" s="59">
        <f t="shared" si="1760"/>
        <v>0</v>
      </c>
      <c r="R1353" s="59">
        <f t="shared" si="1760"/>
        <v>0</v>
      </c>
      <c r="S1353" s="59">
        <f t="shared" si="1760"/>
        <v>0</v>
      </c>
      <c r="T1353" s="59">
        <f t="shared" si="1760"/>
        <v>0</v>
      </c>
      <c r="U1353" s="59">
        <f t="shared" si="1760"/>
        <v>0</v>
      </c>
      <c r="V1353" s="59">
        <f t="shared" si="1760"/>
        <v>0</v>
      </c>
      <c r="W1353" s="59">
        <f t="shared" si="1712"/>
        <v>0</v>
      </c>
      <c r="X1353" s="59">
        <f t="shared" ref="X1353:AA1353" si="1761">IF(AND($C1353="tak",$D1353="prace rozwojowe",Modul_badawczo_rozwojowy=tak),ROUND(X870*X569,0),0)</f>
        <v>0</v>
      </c>
      <c r="Y1353" s="59">
        <f t="shared" si="1761"/>
        <v>0</v>
      </c>
      <c r="Z1353" s="59">
        <f t="shared" si="1761"/>
        <v>0</v>
      </c>
      <c r="AA1353" s="59">
        <f t="shared" si="1761"/>
        <v>0</v>
      </c>
      <c r="AB1353" s="59">
        <f t="shared" ref="AB1353:AE1353" si="1762">IF(AND($C1353="tak",$D1353="prace rozwojowe",Modul_badawczo_rozwojowy=tak),ROUND(AB870*AB569,0),0)</f>
        <v>0</v>
      </c>
      <c r="AC1353" s="59">
        <f t="shared" si="1762"/>
        <v>0</v>
      </c>
      <c r="AD1353" s="59">
        <f t="shared" si="1762"/>
        <v>0</v>
      </c>
      <c r="AE1353" s="59">
        <f t="shared" si="1762"/>
        <v>0</v>
      </c>
    </row>
    <row r="1354" spans="2:31" hidden="1">
      <c r="B1354" s="58" t="str">
        <f t="shared" si="1710"/>
        <v/>
      </c>
      <c r="C1354" s="58" t="str">
        <f t="shared" si="1710"/>
        <v/>
      </c>
      <c r="D1354" s="58" t="str">
        <f t="shared" si="1710"/>
        <v/>
      </c>
      <c r="E1354" s="58"/>
      <c r="F1354" s="58"/>
      <c r="G1354" s="58"/>
      <c r="H1354" s="58"/>
      <c r="I1354" s="58"/>
      <c r="J1354" s="59">
        <f t="shared" ref="J1354:V1354" si="1763">IF(AND($C1354="tak",$D1354="prace rozwojowe",Modul_badawczo_rozwojowy=tak),ROUND(J871*J570,0),0)</f>
        <v>0</v>
      </c>
      <c r="K1354" s="59">
        <f t="shared" si="1763"/>
        <v>0</v>
      </c>
      <c r="L1354" s="59">
        <f t="shared" si="1763"/>
        <v>0</v>
      </c>
      <c r="M1354" s="59">
        <f t="shared" si="1763"/>
        <v>0</v>
      </c>
      <c r="N1354" s="59">
        <f t="shared" si="1763"/>
        <v>0</v>
      </c>
      <c r="O1354" s="59">
        <f t="shared" si="1763"/>
        <v>0</v>
      </c>
      <c r="P1354" s="59">
        <f t="shared" si="1763"/>
        <v>0</v>
      </c>
      <c r="Q1354" s="59">
        <f t="shared" si="1763"/>
        <v>0</v>
      </c>
      <c r="R1354" s="59">
        <f t="shared" si="1763"/>
        <v>0</v>
      </c>
      <c r="S1354" s="59">
        <f t="shared" si="1763"/>
        <v>0</v>
      </c>
      <c r="T1354" s="59">
        <f t="shared" si="1763"/>
        <v>0</v>
      </c>
      <c r="U1354" s="59">
        <f t="shared" si="1763"/>
        <v>0</v>
      </c>
      <c r="V1354" s="59">
        <f t="shared" si="1763"/>
        <v>0</v>
      </c>
      <c r="W1354" s="59">
        <f t="shared" si="1712"/>
        <v>0</v>
      </c>
      <c r="X1354" s="59">
        <f t="shared" ref="X1354:AA1354" si="1764">IF(AND($C1354="tak",$D1354="prace rozwojowe",Modul_badawczo_rozwojowy=tak),ROUND(X871*X570,0),0)</f>
        <v>0</v>
      </c>
      <c r="Y1354" s="59">
        <f t="shared" si="1764"/>
        <v>0</v>
      </c>
      <c r="Z1354" s="59">
        <f t="shared" si="1764"/>
        <v>0</v>
      </c>
      <c r="AA1354" s="59">
        <f t="shared" si="1764"/>
        <v>0</v>
      </c>
      <c r="AB1354" s="59">
        <f t="shared" ref="AB1354:AE1354" si="1765">IF(AND($C1354="tak",$D1354="prace rozwojowe",Modul_badawczo_rozwojowy=tak),ROUND(AB871*AB570,0),0)</f>
        <v>0</v>
      </c>
      <c r="AC1354" s="59">
        <f t="shared" si="1765"/>
        <v>0</v>
      </c>
      <c r="AD1354" s="59">
        <f t="shared" si="1765"/>
        <v>0</v>
      </c>
      <c r="AE1354" s="59">
        <f t="shared" si="1765"/>
        <v>0</v>
      </c>
    </row>
    <row r="1355" spans="2:31" hidden="1">
      <c r="B1355" s="58" t="str">
        <f t="shared" si="1710"/>
        <v/>
      </c>
      <c r="C1355" s="58" t="str">
        <f t="shared" si="1710"/>
        <v/>
      </c>
      <c r="D1355" s="58" t="str">
        <f t="shared" si="1710"/>
        <v/>
      </c>
      <c r="E1355" s="58"/>
      <c r="F1355" s="58"/>
      <c r="G1355" s="58"/>
      <c r="H1355" s="58"/>
      <c r="I1355" s="58"/>
      <c r="J1355" s="59">
        <f t="shared" ref="J1355:V1355" si="1766">IF(AND($C1355="tak",$D1355="prace rozwojowe",Modul_badawczo_rozwojowy=tak),ROUND(J872*J571,0),0)</f>
        <v>0</v>
      </c>
      <c r="K1355" s="59">
        <f t="shared" si="1766"/>
        <v>0</v>
      </c>
      <c r="L1355" s="59">
        <f t="shared" si="1766"/>
        <v>0</v>
      </c>
      <c r="M1355" s="59">
        <f t="shared" si="1766"/>
        <v>0</v>
      </c>
      <c r="N1355" s="59">
        <f t="shared" si="1766"/>
        <v>0</v>
      </c>
      <c r="O1355" s="59">
        <f t="shared" si="1766"/>
        <v>0</v>
      </c>
      <c r="P1355" s="59">
        <f t="shared" si="1766"/>
        <v>0</v>
      </c>
      <c r="Q1355" s="59">
        <f t="shared" si="1766"/>
        <v>0</v>
      </c>
      <c r="R1355" s="59">
        <f t="shared" si="1766"/>
        <v>0</v>
      </c>
      <c r="S1355" s="59">
        <f t="shared" si="1766"/>
        <v>0</v>
      </c>
      <c r="T1355" s="59">
        <f t="shared" si="1766"/>
        <v>0</v>
      </c>
      <c r="U1355" s="59">
        <f t="shared" si="1766"/>
        <v>0</v>
      </c>
      <c r="V1355" s="59">
        <f t="shared" si="1766"/>
        <v>0</v>
      </c>
      <c r="W1355" s="59">
        <f t="shared" si="1712"/>
        <v>0</v>
      </c>
      <c r="X1355" s="59">
        <f t="shared" ref="X1355:AA1355" si="1767">IF(AND($C1355="tak",$D1355="prace rozwojowe",Modul_badawczo_rozwojowy=tak),ROUND(X872*X571,0),0)</f>
        <v>0</v>
      </c>
      <c r="Y1355" s="59">
        <f t="shared" si="1767"/>
        <v>0</v>
      </c>
      <c r="Z1355" s="59">
        <f t="shared" si="1767"/>
        <v>0</v>
      </c>
      <c r="AA1355" s="59">
        <f t="shared" si="1767"/>
        <v>0</v>
      </c>
      <c r="AB1355" s="59">
        <f t="shared" ref="AB1355:AE1355" si="1768">IF(AND($C1355="tak",$D1355="prace rozwojowe",Modul_badawczo_rozwojowy=tak),ROUND(AB872*AB571,0),0)</f>
        <v>0</v>
      </c>
      <c r="AC1355" s="59">
        <f t="shared" si="1768"/>
        <v>0</v>
      </c>
      <c r="AD1355" s="59">
        <f t="shared" si="1768"/>
        <v>0</v>
      </c>
      <c r="AE1355" s="59">
        <f t="shared" si="1768"/>
        <v>0</v>
      </c>
    </row>
    <row r="1356" spans="2:31" hidden="1">
      <c r="B1356" s="58" t="str">
        <f t="shared" si="1710"/>
        <v/>
      </c>
      <c r="C1356" s="58" t="str">
        <f t="shared" si="1710"/>
        <v/>
      </c>
      <c r="D1356" s="58" t="str">
        <f t="shared" si="1710"/>
        <v/>
      </c>
      <c r="E1356" s="58"/>
      <c r="F1356" s="58"/>
      <c r="G1356" s="58"/>
      <c r="H1356" s="58"/>
      <c r="I1356" s="58"/>
      <c r="J1356" s="59">
        <f t="shared" ref="J1356:V1356" si="1769">IF(AND($C1356="tak",$D1356="prace rozwojowe",Modul_badawczo_rozwojowy=tak),ROUND(J873*J572,0),0)</f>
        <v>0</v>
      </c>
      <c r="K1356" s="59">
        <f t="shared" si="1769"/>
        <v>0</v>
      </c>
      <c r="L1356" s="59">
        <f t="shared" si="1769"/>
        <v>0</v>
      </c>
      <c r="M1356" s="59">
        <f t="shared" si="1769"/>
        <v>0</v>
      </c>
      <c r="N1356" s="59">
        <f t="shared" si="1769"/>
        <v>0</v>
      </c>
      <c r="O1356" s="59">
        <f t="shared" si="1769"/>
        <v>0</v>
      </c>
      <c r="P1356" s="59">
        <f t="shared" si="1769"/>
        <v>0</v>
      </c>
      <c r="Q1356" s="59">
        <f t="shared" si="1769"/>
        <v>0</v>
      </c>
      <c r="R1356" s="59">
        <f t="shared" si="1769"/>
        <v>0</v>
      </c>
      <c r="S1356" s="59">
        <f t="shared" si="1769"/>
        <v>0</v>
      </c>
      <c r="T1356" s="59">
        <f t="shared" si="1769"/>
        <v>0</v>
      </c>
      <c r="U1356" s="59">
        <f t="shared" si="1769"/>
        <v>0</v>
      </c>
      <c r="V1356" s="59">
        <f t="shared" si="1769"/>
        <v>0</v>
      </c>
      <c r="W1356" s="59">
        <f t="shared" si="1712"/>
        <v>0</v>
      </c>
      <c r="X1356" s="59">
        <f t="shared" ref="X1356:AA1356" si="1770">IF(AND($C1356="tak",$D1356="prace rozwojowe",Modul_badawczo_rozwojowy=tak),ROUND(X873*X572,0),0)</f>
        <v>0</v>
      </c>
      <c r="Y1356" s="59">
        <f t="shared" si="1770"/>
        <v>0</v>
      </c>
      <c r="Z1356" s="59">
        <f t="shared" si="1770"/>
        <v>0</v>
      </c>
      <c r="AA1356" s="59">
        <f t="shared" si="1770"/>
        <v>0</v>
      </c>
      <c r="AB1356" s="59">
        <f t="shared" ref="AB1356:AE1356" si="1771">IF(AND($C1356="tak",$D1356="prace rozwojowe",Modul_badawczo_rozwojowy=tak),ROUND(AB873*AB572,0),0)</f>
        <v>0</v>
      </c>
      <c r="AC1356" s="59">
        <f t="shared" si="1771"/>
        <v>0</v>
      </c>
      <c r="AD1356" s="59">
        <f t="shared" si="1771"/>
        <v>0</v>
      </c>
      <c r="AE1356" s="59">
        <f t="shared" si="1771"/>
        <v>0</v>
      </c>
    </row>
    <row r="1357" spans="2:31" hidden="1">
      <c r="B1357" s="58" t="str">
        <f t="shared" si="1710"/>
        <v/>
      </c>
      <c r="C1357" s="58" t="str">
        <f t="shared" si="1710"/>
        <v/>
      </c>
      <c r="D1357" s="58" t="str">
        <f t="shared" si="1710"/>
        <v/>
      </c>
      <c r="E1357" s="58"/>
      <c r="F1357" s="58"/>
      <c r="G1357" s="58"/>
      <c r="H1357" s="58"/>
      <c r="I1357" s="58"/>
      <c r="J1357" s="59">
        <f t="shared" ref="J1357:V1357" si="1772">IF(AND($C1357="tak",$D1357="prace rozwojowe",Modul_badawczo_rozwojowy=tak),ROUND(J874*J573,0),0)</f>
        <v>0</v>
      </c>
      <c r="K1357" s="59">
        <f t="shared" si="1772"/>
        <v>0</v>
      </c>
      <c r="L1357" s="59">
        <f t="shared" si="1772"/>
        <v>0</v>
      </c>
      <c r="M1357" s="59">
        <f t="shared" si="1772"/>
        <v>0</v>
      </c>
      <c r="N1357" s="59">
        <f t="shared" si="1772"/>
        <v>0</v>
      </c>
      <c r="O1357" s="59">
        <f t="shared" si="1772"/>
        <v>0</v>
      </c>
      <c r="P1357" s="59">
        <f t="shared" si="1772"/>
        <v>0</v>
      </c>
      <c r="Q1357" s="59">
        <f t="shared" si="1772"/>
        <v>0</v>
      </c>
      <c r="R1357" s="59">
        <f t="shared" si="1772"/>
        <v>0</v>
      </c>
      <c r="S1357" s="59">
        <f t="shared" si="1772"/>
        <v>0</v>
      </c>
      <c r="T1357" s="59">
        <f t="shared" si="1772"/>
        <v>0</v>
      </c>
      <c r="U1357" s="59">
        <f t="shared" si="1772"/>
        <v>0</v>
      </c>
      <c r="V1357" s="59">
        <f t="shared" si="1772"/>
        <v>0</v>
      </c>
      <c r="W1357" s="59">
        <f t="shared" si="1712"/>
        <v>0</v>
      </c>
      <c r="X1357" s="59">
        <f t="shared" ref="X1357:AA1357" si="1773">IF(AND($C1357="tak",$D1357="prace rozwojowe",Modul_badawczo_rozwojowy=tak),ROUND(X874*X573,0),0)</f>
        <v>0</v>
      </c>
      <c r="Y1357" s="59">
        <f t="shared" si="1773"/>
        <v>0</v>
      </c>
      <c r="Z1357" s="59">
        <f t="shared" si="1773"/>
        <v>0</v>
      </c>
      <c r="AA1357" s="59">
        <f t="shared" si="1773"/>
        <v>0</v>
      </c>
      <c r="AB1357" s="59">
        <f t="shared" ref="AB1357:AE1357" si="1774">IF(AND($C1357="tak",$D1357="prace rozwojowe",Modul_badawczo_rozwojowy=tak),ROUND(AB874*AB573,0),0)</f>
        <v>0</v>
      </c>
      <c r="AC1357" s="59">
        <f t="shared" si="1774"/>
        <v>0</v>
      </c>
      <c r="AD1357" s="59">
        <f t="shared" si="1774"/>
        <v>0</v>
      </c>
      <c r="AE1357" s="59">
        <f t="shared" si="1774"/>
        <v>0</v>
      </c>
    </row>
    <row r="1358" spans="2:31" hidden="1">
      <c r="B1358" s="58" t="str">
        <f t="shared" si="1710"/>
        <v/>
      </c>
      <c r="C1358" s="58" t="str">
        <f t="shared" si="1710"/>
        <v/>
      </c>
      <c r="D1358" s="58" t="str">
        <f t="shared" si="1710"/>
        <v/>
      </c>
      <c r="E1358" s="58"/>
      <c r="F1358" s="58"/>
      <c r="G1358" s="58"/>
      <c r="H1358" s="58"/>
      <c r="I1358" s="58"/>
      <c r="J1358" s="59">
        <f t="shared" ref="J1358:V1358" si="1775">IF(AND($C1358="tak",$D1358="prace rozwojowe",Modul_badawczo_rozwojowy=tak),ROUND(J875*J574,0),0)</f>
        <v>0</v>
      </c>
      <c r="K1358" s="59">
        <f t="shared" si="1775"/>
        <v>0</v>
      </c>
      <c r="L1358" s="59">
        <f t="shared" si="1775"/>
        <v>0</v>
      </c>
      <c r="M1358" s="59">
        <f t="shared" si="1775"/>
        <v>0</v>
      </c>
      <c r="N1358" s="59">
        <f t="shared" si="1775"/>
        <v>0</v>
      </c>
      <c r="O1358" s="59">
        <f t="shared" si="1775"/>
        <v>0</v>
      </c>
      <c r="P1358" s="59">
        <f t="shared" si="1775"/>
        <v>0</v>
      </c>
      <c r="Q1358" s="59">
        <f t="shared" si="1775"/>
        <v>0</v>
      </c>
      <c r="R1358" s="59">
        <f t="shared" si="1775"/>
        <v>0</v>
      </c>
      <c r="S1358" s="59">
        <f t="shared" si="1775"/>
        <v>0</v>
      </c>
      <c r="T1358" s="59">
        <f t="shared" si="1775"/>
        <v>0</v>
      </c>
      <c r="U1358" s="59">
        <f t="shared" si="1775"/>
        <v>0</v>
      </c>
      <c r="V1358" s="59">
        <f t="shared" si="1775"/>
        <v>0</v>
      </c>
      <c r="W1358" s="59">
        <f t="shared" si="1712"/>
        <v>0</v>
      </c>
      <c r="X1358" s="59">
        <f t="shared" ref="X1358:AA1358" si="1776">IF(AND($C1358="tak",$D1358="prace rozwojowe",Modul_badawczo_rozwojowy=tak),ROUND(X875*X574,0),0)</f>
        <v>0</v>
      </c>
      <c r="Y1358" s="59">
        <f t="shared" si="1776"/>
        <v>0</v>
      </c>
      <c r="Z1358" s="59">
        <f t="shared" si="1776"/>
        <v>0</v>
      </c>
      <c r="AA1358" s="59">
        <f t="shared" si="1776"/>
        <v>0</v>
      </c>
      <c r="AB1358" s="59">
        <f t="shared" ref="AB1358:AE1358" si="1777">IF(AND($C1358="tak",$D1358="prace rozwojowe",Modul_badawczo_rozwojowy=tak),ROUND(AB875*AB574,0),0)</f>
        <v>0</v>
      </c>
      <c r="AC1358" s="59">
        <f t="shared" si="1777"/>
        <v>0</v>
      </c>
      <c r="AD1358" s="59">
        <f t="shared" si="1777"/>
        <v>0</v>
      </c>
      <c r="AE1358" s="59">
        <f t="shared" si="1777"/>
        <v>0</v>
      </c>
    </row>
    <row r="1359" spans="2:31" hidden="1">
      <c r="B1359" s="58" t="str">
        <f t="shared" si="1710"/>
        <v/>
      </c>
      <c r="C1359" s="58" t="str">
        <f t="shared" si="1710"/>
        <v/>
      </c>
      <c r="D1359" s="58" t="str">
        <f t="shared" si="1710"/>
        <v/>
      </c>
      <c r="E1359" s="58"/>
      <c r="F1359" s="58"/>
      <c r="G1359" s="58"/>
      <c r="H1359" s="58"/>
      <c r="I1359" s="58"/>
      <c r="J1359" s="59">
        <f t="shared" ref="J1359:V1359" si="1778">IF(AND($C1359="tak",$D1359="prace rozwojowe",Modul_badawczo_rozwojowy=tak),ROUND(J876*J575,0),0)</f>
        <v>0</v>
      </c>
      <c r="K1359" s="59">
        <f t="shared" si="1778"/>
        <v>0</v>
      </c>
      <c r="L1359" s="59">
        <f t="shared" si="1778"/>
        <v>0</v>
      </c>
      <c r="M1359" s="59">
        <f t="shared" si="1778"/>
        <v>0</v>
      </c>
      <c r="N1359" s="59">
        <f t="shared" si="1778"/>
        <v>0</v>
      </c>
      <c r="O1359" s="59">
        <f t="shared" si="1778"/>
        <v>0</v>
      </c>
      <c r="P1359" s="59">
        <f t="shared" si="1778"/>
        <v>0</v>
      </c>
      <c r="Q1359" s="59">
        <f t="shared" si="1778"/>
        <v>0</v>
      </c>
      <c r="R1359" s="59">
        <f t="shared" si="1778"/>
        <v>0</v>
      </c>
      <c r="S1359" s="59">
        <f t="shared" si="1778"/>
        <v>0</v>
      </c>
      <c r="T1359" s="59">
        <f t="shared" si="1778"/>
        <v>0</v>
      </c>
      <c r="U1359" s="59">
        <f t="shared" si="1778"/>
        <v>0</v>
      </c>
      <c r="V1359" s="59">
        <f t="shared" si="1778"/>
        <v>0</v>
      </c>
      <c r="W1359" s="59">
        <f t="shared" si="1712"/>
        <v>0</v>
      </c>
      <c r="X1359" s="59">
        <f t="shared" ref="X1359:AA1359" si="1779">IF(AND($C1359="tak",$D1359="prace rozwojowe",Modul_badawczo_rozwojowy=tak),ROUND(X876*X575,0),0)</f>
        <v>0</v>
      </c>
      <c r="Y1359" s="59">
        <f t="shared" si="1779"/>
        <v>0</v>
      </c>
      <c r="Z1359" s="59">
        <f t="shared" si="1779"/>
        <v>0</v>
      </c>
      <c r="AA1359" s="59">
        <f t="shared" si="1779"/>
        <v>0</v>
      </c>
      <c r="AB1359" s="59">
        <f t="shared" ref="AB1359:AE1359" si="1780">IF(AND($C1359="tak",$D1359="prace rozwojowe",Modul_badawczo_rozwojowy=tak),ROUND(AB876*AB575,0),0)</f>
        <v>0</v>
      </c>
      <c r="AC1359" s="59">
        <f t="shared" si="1780"/>
        <v>0</v>
      </c>
      <c r="AD1359" s="59">
        <f t="shared" si="1780"/>
        <v>0</v>
      </c>
      <c r="AE1359" s="59">
        <f t="shared" si="1780"/>
        <v>0</v>
      </c>
    </row>
    <row r="1360" spans="2:31" hidden="1">
      <c r="B1360" s="58" t="str">
        <f t="shared" si="1710"/>
        <v/>
      </c>
      <c r="C1360" s="58" t="str">
        <f t="shared" si="1710"/>
        <v/>
      </c>
      <c r="D1360" s="58" t="str">
        <f t="shared" si="1710"/>
        <v/>
      </c>
      <c r="E1360" s="58"/>
      <c r="F1360" s="58"/>
      <c r="G1360" s="58"/>
      <c r="H1360" s="58"/>
      <c r="I1360" s="58"/>
      <c r="J1360" s="59">
        <f t="shared" ref="J1360:V1360" si="1781">IF(AND($C1360="tak",$D1360="prace rozwojowe",Modul_badawczo_rozwojowy=tak),ROUND(J877*J576,0),0)</f>
        <v>0</v>
      </c>
      <c r="K1360" s="59">
        <f t="shared" si="1781"/>
        <v>0</v>
      </c>
      <c r="L1360" s="59">
        <f t="shared" si="1781"/>
        <v>0</v>
      </c>
      <c r="M1360" s="59">
        <f t="shared" si="1781"/>
        <v>0</v>
      </c>
      <c r="N1360" s="59">
        <f t="shared" si="1781"/>
        <v>0</v>
      </c>
      <c r="O1360" s="59">
        <f t="shared" si="1781"/>
        <v>0</v>
      </c>
      <c r="P1360" s="59">
        <f t="shared" si="1781"/>
        <v>0</v>
      </c>
      <c r="Q1360" s="59">
        <f t="shared" si="1781"/>
        <v>0</v>
      </c>
      <c r="R1360" s="59">
        <f t="shared" si="1781"/>
        <v>0</v>
      </c>
      <c r="S1360" s="59">
        <f t="shared" si="1781"/>
        <v>0</v>
      </c>
      <c r="T1360" s="59">
        <f t="shared" si="1781"/>
        <v>0</v>
      </c>
      <c r="U1360" s="59">
        <f t="shared" si="1781"/>
        <v>0</v>
      </c>
      <c r="V1360" s="59">
        <f t="shared" si="1781"/>
        <v>0</v>
      </c>
      <c r="W1360" s="59">
        <f t="shared" si="1712"/>
        <v>0</v>
      </c>
      <c r="X1360" s="59">
        <f t="shared" ref="X1360:AA1360" si="1782">IF(AND($C1360="tak",$D1360="prace rozwojowe",Modul_badawczo_rozwojowy=tak),ROUND(X877*X576,0),0)</f>
        <v>0</v>
      </c>
      <c r="Y1360" s="59">
        <f t="shared" si="1782"/>
        <v>0</v>
      </c>
      <c r="Z1360" s="59">
        <f t="shared" si="1782"/>
        <v>0</v>
      </c>
      <c r="AA1360" s="59">
        <f t="shared" si="1782"/>
        <v>0</v>
      </c>
      <c r="AB1360" s="59">
        <f t="shared" ref="AB1360:AE1360" si="1783">IF(AND($C1360="tak",$D1360="prace rozwojowe",Modul_badawczo_rozwojowy=tak),ROUND(AB877*AB576,0),0)</f>
        <v>0</v>
      </c>
      <c r="AC1360" s="59">
        <f t="shared" si="1783"/>
        <v>0</v>
      </c>
      <c r="AD1360" s="59">
        <f t="shared" si="1783"/>
        <v>0</v>
      </c>
      <c r="AE1360" s="59">
        <f t="shared" si="1783"/>
        <v>0</v>
      </c>
    </row>
    <row r="1361" spans="2:31" hidden="1">
      <c r="B1361" s="58" t="str">
        <f t="shared" si="1710"/>
        <v/>
      </c>
      <c r="C1361" s="58" t="str">
        <f t="shared" si="1710"/>
        <v/>
      </c>
      <c r="D1361" s="58" t="str">
        <f t="shared" si="1710"/>
        <v/>
      </c>
      <c r="E1361" s="58"/>
      <c r="F1361" s="58"/>
      <c r="G1361" s="58"/>
      <c r="H1361" s="58"/>
      <c r="I1361" s="58"/>
      <c r="J1361" s="59">
        <f t="shared" ref="J1361:V1361" si="1784">IF(AND($C1361="tak",$D1361="prace rozwojowe",Modul_badawczo_rozwojowy=tak),ROUND(J878*J577,0),0)</f>
        <v>0</v>
      </c>
      <c r="K1361" s="59">
        <f t="shared" si="1784"/>
        <v>0</v>
      </c>
      <c r="L1361" s="59">
        <f t="shared" si="1784"/>
        <v>0</v>
      </c>
      <c r="M1361" s="59">
        <f t="shared" si="1784"/>
        <v>0</v>
      </c>
      <c r="N1361" s="59">
        <f t="shared" si="1784"/>
        <v>0</v>
      </c>
      <c r="O1361" s="59">
        <f t="shared" si="1784"/>
        <v>0</v>
      </c>
      <c r="P1361" s="59">
        <f t="shared" si="1784"/>
        <v>0</v>
      </c>
      <c r="Q1361" s="59">
        <f t="shared" si="1784"/>
        <v>0</v>
      </c>
      <c r="R1361" s="59">
        <f t="shared" si="1784"/>
        <v>0</v>
      </c>
      <c r="S1361" s="59">
        <f t="shared" si="1784"/>
        <v>0</v>
      </c>
      <c r="T1361" s="59">
        <f t="shared" si="1784"/>
        <v>0</v>
      </c>
      <c r="U1361" s="59">
        <f t="shared" si="1784"/>
        <v>0</v>
      </c>
      <c r="V1361" s="59">
        <f t="shared" si="1784"/>
        <v>0</v>
      </c>
      <c r="W1361" s="59">
        <f t="shared" si="1712"/>
        <v>0</v>
      </c>
      <c r="X1361" s="59">
        <f t="shared" ref="X1361:AA1361" si="1785">IF(AND($C1361="tak",$D1361="prace rozwojowe",Modul_badawczo_rozwojowy=tak),ROUND(X878*X577,0),0)</f>
        <v>0</v>
      </c>
      <c r="Y1361" s="59">
        <f t="shared" si="1785"/>
        <v>0</v>
      </c>
      <c r="Z1361" s="59">
        <f t="shared" si="1785"/>
        <v>0</v>
      </c>
      <c r="AA1361" s="59">
        <f t="shared" si="1785"/>
        <v>0</v>
      </c>
      <c r="AB1361" s="59">
        <f t="shared" ref="AB1361:AE1361" si="1786">IF(AND($C1361="tak",$D1361="prace rozwojowe",Modul_badawczo_rozwojowy=tak),ROUND(AB878*AB577,0),0)</f>
        <v>0</v>
      </c>
      <c r="AC1361" s="59">
        <f t="shared" si="1786"/>
        <v>0</v>
      </c>
      <c r="AD1361" s="59">
        <f t="shared" si="1786"/>
        <v>0</v>
      </c>
      <c r="AE1361" s="59">
        <f t="shared" si="1786"/>
        <v>0</v>
      </c>
    </row>
    <row r="1362" spans="2:31" hidden="1">
      <c r="B1362" s="58" t="str">
        <f t="shared" si="1710"/>
        <v/>
      </c>
      <c r="C1362" s="58" t="str">
        <f t="shared" si="1710"/>
        <v/>
      </c>
      <c r="D1362" s="58" t="str">
        <f t="shared" si="1710"/>
        <v/>
      </c>
      <c r="E1362" s="58"/>
      <c r="F1362" s="58"/>
      <c r="G1362" s="58"/>
      <c r="H1362" s="58"/>
      <c r="I1362" s="58"/>
      <c r="J1362" s="59">
        <f t="shared" ref="J1362:V1362" si="1787">IF(AND($C1362="tak",$D1362="prace rozwojowe",Modul_badawczo_rozwojowy=tak),ROUND(J879*J578,0),0)</f>
        <v>0</v>
      </c>
      <c r="K1362" s="59">
        <f t="shared" si="1787"/>
        <v>0</v>
      </c>
      <c r="L1362" s="59">
        <f t="shared" si="1787"/>
        <v>0</v>
      </c>
      <c r="M1362" s="59">
        <f t="shared" si="1787"/>
        <v>0</v>
      </c>
      <c r="N1362" s="59">
        <f t="shared" si="1787"/>
        <v>0</v>
      </c>
      <c r="O1362" s="59">
        <f t="shared" si="1787"/>
        <v>0</v>
      </c>
      <c r="P1362" s="59">
        <f t="shared" si="1787"/>
        <v>0</v>
      </c>
      <c r="Q1362" s="59">
        <f t="shared" si="1787"/>
        <v>0</v>
      </c>
      <c r="R1362" s="59">
        <f t="shared" si="1787"/>
        <v>0</v>
      </c>
      <c r="S1362" s="59">
        <f t="shared" si="1787"/>
        <v>0</v>
      </c>
      <c r="T1362" s="59">
        <f t="shared" si="1787"/>
        <v>0</v>
      </c>
      <c r="U1362" s="59">
        <f t="shared" si="1787"/>
        <v>0</v>
      </c>
      <c r="V1362" s="59">
        <f t="shared" si="1787"/>
        <v>0</v>
      </c>
      <c r="W1362" s="59">
        <f t="shared" si="1712"/>
        <v>0</v>
      </c>
      <c r="X1362" s="59">
        <f t="shared" ref="X1362:AA1362" si="1788">IF(AND($C1362="tak",$D1362="prace rozwojowe",Modul_badawczo_rozwojowy=tak),ROUND(X879*X578,0),0)</f>
        <v>0</v>
      </c>
      <c r="Y1362" s="59">
        <f t="shared" si="1788"/>
        <v>0</v>
      </c>
      <c r="Z1362" s="59">
        <f t="shared" si="1788"/>
        <v>0</v>
      </c>
      <c r="AA1362" s="59">
        <f t="shared" si="1788"/>
        <v>0</v>
      </c>
      <c r="AB1362" s="59">
        <f t="shared" ref="AB1362:AE1362" si="1789">IF(AND($C1362="tak",$D1362="prace rozwojowe",Modul_badawczo_rozwojowy=tak),ROUND(AB879*AB578,0),0)</f>
        <v>0</v>
      </c>
      <c r="AC1362" s="59">
        <f t="shared" si="1789"/>
        <v>0</v>
      </c>
      <c r="AD1362" s="59">
        <f t="shared" si="1789"/>
        <v>0</v>
      </c>
      <c r="AE1362" s="59">
        <f t="shared" si="1789"/>
        <v>0</v>
      </c>
    </row>
    <row r="1363" spans="2:31" hidden="1">
      <c r="B1363" s="58" t="str">
        <f t="shared" si="1710"/>
        <v/>
      </c>
      <c r="C1363" s="58" t="str">
        <f t="shared" si="1710"/>
        <v/>
      </c>
      <c r="D1363" s="58" t="str">
        <f t="shared" si="1710"/>
        <v/>
      </c>
      <c r="E1363" s="58"/>
      <c r="F1363" s="58"/>
      <c r="G1363" s="58"/>
      <c r="H1363" s="58"/>
      <c r="I1363" s="58"/>
      <c r="J1363" s="59">
        <f t="shared" ref="J1363:V1363" si="1790">IF(AND($C1363="tak",$D1363="prace rozwojowe",Modul_badawczo_rozwojowy=tak),ROUND(J880*J579,0),0)</f>
        <v>0</v>
      </c>
      <c r="K1363" s="59">
        <f t="shared" si="1790"/>
        <v>0</v>
      </c>
      <c r="L1363" s="59">
        <f t="shared" si="1790"/>
        <v>0</v>
      </c>
      <c r="M1363" s="59">
        <f t="shared" si="1790"/>
        <v>0</v>
      </c>
      <c r="N1363" s="59">
        <f t="shared" si="1790"/>
        <v>0</v>
      </c>
      <c r="O1363" s="59">
        <f t="shared" si="1790"/>
        <v>0</v>
      </c>
      <c r="P1363" s="59">
        <f t="shared" si="1790"/>
        <v>0</v>
      </c>
      <c r="Q1363" s="59">
        <f t="shared" si="1790"/>
        <v>0</v>
      </c>
      <c r="R1363" s="59">
        <f t="shared" si="1790"/>
        <v>0</v>
      </c>
      <c r="S1363" s="59">
        <f t="shared" si="1790"/>
        <v>0</v>
      </c>
      <c r="T1363" s="59">
        <f t="shared" si="1790"/>
        <v>0</v>
      </c>
      <c r="U1363" s="59">
        <f t="shared" si="1790"/>
        <v>0</v>
      </c>
      <c r="V1363" s="59">
        <f t="shared" si="1790"/>
        <v>0</v>
      </c>
      <c r="W1363" s="59">
        <f t="shared" si="1712"/>
        <v>0</v>
      </c>
      <c r="X1363" s="59">
        <f t="shared" ref="X1363:AA1363" si="1791">IF(AND($C1363="tak",$D1363="prace rozwojowe",Modul_badawczo_rozwojowy=tak),ROUND(X880*X579,0),0)</f>
        <v>0</v>
      </c>
      <c r="Y1363" s="59">
        <f t="shared" si="1791"/>
        <v>0</v>
      </c>
      <c r="Z1363" s="59">
        <f t="shared" si="1791"/>
        <v>0</v>
      </c>
      <c r="AA1363" s="59">
        <f t="shared" si="1791"/>
        <v>0</v>
      </c>
      <c r="AB1363" s="59">
        <f t="shared" ref="AB1363:AE1363" si="1792">IF(AND($C1363="tak",$D1363="prace rozwojowe",Modul_badawczo_rozwojowy=tak),ROUND(AB880*AB579,0),0)</f>
        <v>0</v>
      </c>
      <c r="AC1363" s="59">
        <f t="shared" si="1792"/>
        <v>0</v>
      </c>
      <c r="AD1363" s="59">
        <f t="shared" si="1792"/>
        <v>0</v>
      </c>
      <c r="AE1363" s="59">
        <f t="shared" si="1792"/>
        <v>0</v>
      </c>
    </row>
    <row r="1364" spans="2:31" hidden="1">
      <c r="B1364" s="58" t="str">
        <f t="shared" si="1710"/>
        <v/>
      </c>
      <c r="C1364" s="58" t="str">
        <f t="shared" si="1710"/>
        <v/>
      </c>
      <c r="D1364" s="58" t="str">
        <f t="shared" si="1710"/>
        <v/>
      </c>
      <c r="E1364" s="58"/>
      <c r="F1364" s="58"/>
      <c r="G1364" s="58"/>
      <c r="H1364" s="58"/>
      <c r="I1364" s="58"/>
      <c r="J1364" s="59">
        <f t="shared" ref="J1364:V1364" si="1793">IF(AND($C1364="tak",$D1364="prace rozwojowe",Modul_badawczo_rozwojowy=tak),ROUND(J881*J580,0),0)</f>
        <v>0</v>
      </c>
      <c r="K1364" s="59">
        <f t="shared" si="1793"/>
        <v>0</v>
      </c>
      <c r="L1364" s="59">
        <f t="shared" si="1793"/>
        <v>0</v>
      </c>
      <c r="M1364" s="59">
        <f t="shared" si="1793"/>
        <v>0</v>
      </c>
      <c r="N1364" s="59">
        <f t="shared" si="1793"/>
        <v>0</v>
      </c>
      <c r="O1364" s="59">
        <f t="shared" si="1793"/>
        <v>0</v>
      </c>
      <c r="P1364" s="59">
        <f t="shared" si="1793"/>
        <v>0</v>
      </c>
      <c r="Q1364" s="59">
        <f t="shared" si="1793"/>
        <v>0</v>
      </c>
      <c r="R1364" s="59">
        <f t="shared" si="1793"/>
        <v>0</v>
      </c>
      <c r="S1364" s="59">
        <f t="shared" si="1793"/>
        <v>0</v>
      </c>
      <c r="T1364" s="59">
        <f t="shared" si="1793"/>
        <v>0</v>
      </c>
      <c r="U1364" s="59">
        <f t="shared" si="1793"/>
        <v>0</v>
      </c>
      <c r="V1364" s="59">
        <f t="shared" si="1793"/>
        <v>0</v>
      </c>
      <c r="W1364" s="59">
        <f t="shared" si="1712"/>
        <v>0</v>
      </c>
      <c r="X1364" s="59">
        <f t="shared" ref="X1364:AA1364" si="1794">IF(AND($C1364="tak",$D1364="prace rozwojowe",Modul_badawczo_rozwojowy=tak),ROUND(X881*X580,0),0)</f>
        <v>0</v>
      </c>
      <c r="Y1364" s="59">
        <f t="shared" si="1794"/>
        <v>0</v>
      </c>
      <c r="Z1364" s="59">
        <f t="shared" si="1794"/>
        <v>0</v>
      </c>
      <c r="AA1364" s="59">
        <f t="shared" si="1794"/>
        <v>0</v>
      </c>
      <c r="AB1364" s="59">
        <f t="shared" ref="AB1364:AE1364" si="1795">IF(AND($C1364="tak",$D1364="prace rozwojowe",Modul_badawczo_rozwojowy=tak),ROUND(AB881*AB580,0),0)</f>
        <v>0</v>
      </c>
      <c r="AC1364" s="59">
        <f t="shared" si="1795"/>
        <v>0</v>
      </c>
      <c r="AD1364" s="59">
        <f t="shared" si="1795"/>
        <v>0</v>
      </c>
      <c r="AE1364" s="59">
        <f t="shared" si="1795"/>
        <v>0</v>
      </c>
    </row>
    <row r="1365" spans="2:31" hidden="1">
      <c r="B1365" s="58" t="str">
        <f t="shared" si="1710"/>
        <v/>
      </c>
      <c r="C1365" s="58" t="str">
        <f t="shared" si="1710"/>
        <v/>
      </c>
      <c r="D1365" s="58" t="str">
        <f t="shared" si="1710"/>
        <v/>
      </c>
      <c r="E1365" s="58"/>
      <c r="F1365" s="58"/>
      <c r="G1365" s="58"/>
      <c r="H1365" s="58"/>
      <c r="I1365" s="58"/>
      <c r="J1365" s="59">
        <f t="shared" ref="J1365:V1365" si="1796">IF(AND($C1365="tak",$D1365="prace rozwojowe",Modul_badawczo_rozwojowy=tak),ROUND(J882*J581,0),0)</f>
        <v>0</v>
      </c>
      <c r="K1365" s="59">
        <f t="shared" si="1796"/>
        <v>0</v>
      </c>
      <c r="L1365" s="59">
        <f t="shared" si="1796"/>
        <v>0</v>
      </c>
      <c r="M1365" s="59">
        <f t="shared" si="1796"/>
        <v>0</v>
      </c>
      <c r="N1365" s="59">
        <f t="shared" si="1796"/>
        <v>0</v>
      </c>
      <c r="O1365" s="59">
        <f t="shared" si="1796"/>
        <v>0</v>
      </c>
      <c r="P1365" s="59">
        <f t="shared" si="1796"/>
        <v>0</v>
      </c>
      <c r="Q1365" s="59">
        <f t="shared" si="1796"/>
        <v>0</v>
      </c>
      <c r="R1365" s="59">
        <f t="shared" si="1796"/>
        <v>0</v>
      </c>
      <c r="S1365" s="59">
        <f t="shared" si="1796"/>
        <v>0</v>
      </c>
      <c r="T1365" s="59">
        <f t="shared" si="1796"/>
        <v>0</v>
      </c>
      <c r="U1365" s="59">
        <f t="shared" si="1796"/>
        <v>0</v>
      </c>
      <c r="V1365" s="59">
        <f t="shared" si="1796"/>
        <v>0</v>
      </c>
      <c r="W1365" s="59">
        <f t="shared" si="1712"/>
        <v>0</v>
      </c>
      <c r="X1365" s="59">
        <f t="shared" ref="X1365:AA1365" si="1797">IF(AND($C1365="tak",$D1365="prace rozwojowe",Modul_badawczo_rozwojowy=tak),ROUND(X882*X581,0),0)</f>
        <v>0</v>
      </c>
      <c r="Y1365" s="59">
        <f t="shared" si="1797"/>
        <v>0</v>
      </c>
      <c r="Z1365" s="59">
        <f t="shared" si="1797"/>
        <v>0</v>
      </c>
      <c r="AA1365" s="59">
        <f t="shared" si="1797"/>
        <v>0</v>
      </c>
      <c r="AB1365" s="59">
        <f t="shared" ref="AB1365:AE1365" si="1798">IF(AND($C1365="tak",$D1365="prace rozwojowe",Modul_badawczo_rozwojowy=tak),ROUND(AB882*AB581,0),0)</f>
        <v>0</v>
      </c>
      <c r="AC1365" s="59">
        <f t="shared" si="1798"/>
        <v>0</v>
      </c>
      <c r="AD1365" s="59">
        <f t="shared" si="1798"/>
        <v>0</v>
      </c>
      <c r="AE1365" s="59">
        <f t="shared" si="1798"/>
        <v>0</v>
      </c>
    </row>
    <row r="1366" spans="2:31" hidden="1">
      <c r="B1366" s="58" t="str">
        <f t="shared" si="1710"/>
        <v/>
      </c>
      <c r="C1366" s="58" t="str">
        <f t="shared" si="1710"/>
        <v/>
      </c>
      <c r="D1366" s="58" t="str">
        <f t="shared" si="1710"/>
        <v/>
      </c>
      <c r="E1366" s="58"/>
      <c r="F1366" s="58"/>
      <c r="G1366" s="58"/>
      <c r="H1366" s="58"/>
      <c r="I1366" s="58"/>
      <c r="J1366" s="59">
        <f t="shared" ref="J1366:V1366" si="1799">IF(AND($C1366="tak",$D1366="prace rozwojowe",Modul_badawczo_rozwojowy=tak),ROUND(J883*J582,0),0)</f>
        <v>0</v>
      </c>
      <c r="K1366" s="59">
        <f t="shared" si="1799"/>
        <v>0</v>
      </c>
      <c r="L1366" s="59">
        <f t="shared" si="1799"/>
        <v>0</v>
      </c>
      <c r="M1366" s="59">
        <f t="shared" si="1799"/>
        <v>0</v>
      </c>
      <c r="N1366" s="59">
        <f t="shared" si="1799"/>
        <v>0</v>
      </c>
      <c r="O1366" s="59">
        <f t="shared" si="1799"/>
        <v>0</v>
      </c>
      <c r="P1366" s="59">
        <f t="shared" si="1799"/>
        <v>0</v>
      </c>
      <c r="Q1366" s="59">
        <f t="shared" si="1799"/>
        <v>0</v>
      </c>
      <c r="R1366" s="59">
        <f t="shared" si="1799"/>
        <v>0</v>
      </c>
      <c r="S1366" s="59">
        <f t="shared" si="1799"/>
        <v>0</v>
      </c>
      <c r="T1366" s="59">
        <f t="shared" si="1799"/>
        <v>0</v>
      </c>
      <c r="U1366" s="59">
        <f t="shared" si="1799"/>
        <v>0</v>
      </c>
      <c r="V1366" s="59">
        <f t="shared" si="1799"/>
        <v>0</v>
      </c>
      <c r="W1366" s="59">
        <f t="shared" si="1712"/>
        <v>0</v>
      </c>
      <c r="X1366" s="59">
        <f t="shared" ref="X1366:AA1366" si="1800">IF(AND($C1366="tak",$D1366="prace rozwojowe",Modul_badawczo_rozwojowy=tak),ROUND(X883*X582,0),0)</f>
        <v>0</v>
      </c>
      <c r="Y1366" s="59">
        <f t="shared" si="1800"/>
        <v>0</v>
      </c>
      <c r="Z1366" s="59">
        <f t="shared" si="1800"/>
        <v>0</v>
      </c>
      <c r="AA1366" s="59">
        <f t="shared" si="1800"/>
        <v>0</v>
      </c>
      <c r="AB1366" s="59">
        <f t="shared" ref="AB1366:AE1366" si="1801">IF(AND($C1366="tak",$D1366="prace rozwojowe",Modul_badawczo_rozwojowy=tak),ROUND(AB883*AB582,0),0)</f>
        <v>0</v>
      </c>
      <c r="AC1366" s="59">
        <f t="shared" si="1801"/>
        <v>0</v>
      </c>
      <c r="AD1366" s="59">
        <f t="shared" si="1801"/>
        <v>0</v>
      </c>
      <c r="AE1366" s="59">
        <f t="shared" si="1801"/>
        <v>0</v>
      </c>
    </row>
    <row r="1367" spans="2:31" hidden="1">
      <c r="B1367" s="20" t="s">
        <v>331</v>
      </c>
      <c r="C1367" s="79"/>
      <c r="D1367" s="21"/>
      <c r="E1367" s="21"/>
      <c r="F1367" s="21"/>
      <c r="G1367" s="21"/>
      <c r="H1367" s="21"/>
      <c r="I1367" s="21"/>
      <c r="J1367" s="60">
        <f t="shared" ref="J1367:V1367" si="1802">ROUND(SUM(J1337:J1366),0)</f>
        <v>0</v>
      </c>
      <c r="K1367" s="60">
        <f t="shared" si="1802"/>
        <v>0</v>
      </c>
      <c r="L1367" s="60">
        <f t="shared" si="1802"/>
        <v>0</v>
      </c>
      <c r="M1367" s="60">
        <f t="shared" si="1802"/>
        <v>0</v>
      </c>
      <c r="N1367" s="60">
        <f t="shared" si="1802"/>
        <v>0</v>
      </c>
      <c r="O1367" s="60">
        <f t="shared" si="1802"/>
        <v>0</v>
      </c>
      <c r="P1367" s="60">
        <f t="shared" si="1802"/>
        <v>0</v>
      </c>
      <c r="Q1367" s="60">
        <f t="shared" si="1802"/>
        <v>0</v>
      </c>
      <c r="R1367" s="60">
        <f t="shared" si="1802"/>
        <v>0</v>
      </c>
      <c r="S1367" s="60">
        <f t="shared" si="1802"/>
        <v>0</v>
      </c>
      <c r="T1367" s="60">
        <f t="shared" si="1802"/>
        <v>0</v>
      </c>
      <c r="U1367" s="60">
        <f t="shared" si="1802"/>
        <v>0</v>
      </c>
      <c r="V1367" s="60">
        <f t="shared" si="1802"/>
        <v>0</v>
      </c>
      <c r="W1367" s="60">
        <f>ROUND(SUM(W1337:W1366),0)</f>
        <v>0</v>
      </c>
      <c r="X1367" s="60">
        <f t="shared" ref="X1367:AA1367" si="1803">ROUND(SUM(X1337:X1366),0)</f>
        <v>0</v>
      </c>
      <c r="Y1367" s="60">
        <f t="shared" si="1803"/>
        <v>0</v>
      </c>
      <c r="Z1367" s="60">
        <f t="shared" si="1803"/>
        <v>0</v>
      </c>
      <c r="AA1367" s="60">
        <f t="shared" si="1803"/>
        <v>0</v>
      </c>
      <c r="AB1367" s="60">
        <f t="shared" ref="AB1367:AE1367" si="1804">ROUND(SUM(AB1337:AB1366),0)</f>
        <v>0</v>
      </c>
      <c r="AC1367" s="60">
        <f t="shared" si="1804"/>
        <v>0</v>
      </c>
      <c r="AD1367" s="60">
        <f t="shared" si="1804"/>
        <v>0</v>
      </c>
      <c r="AE1367" s="60">
        <f t="shared" si="1804"/>
        <v>0</v>
      </c>
    </row>
    <row r="1368" spans="2:31" hidden="1">
      <c r="B1368" s="21"/>
      <c r="C1368" s="79"/>
      <c r="D1368" s="21"/>
      <c r="E1368" s="21"/>
      <c r="F1368" s="21"/>
      <c r="G1368" s="21"/>
      <c r="H1368" s="21"/>
      <c r="I1368" s="21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Z1368" s="22"/>
      <c r="AA1368" s="22"/>
      <c r="AB1368" s="22"/>
      <c r="AC1368" s="22"/>
      <c r="AD1368" s="22"/>
      <c r="AE1368" s="22"/>
    </row>
    <row r="1369" spans="2:31" hidden="1">
      <c r="B1369" s="21"/>
      <c r="C1369" s="79"/>
      <c r="D1369" s="21"/>
      <c r="E1369" s="21"/>
      <c r="F1369" s="21"/>
      <c r="G1369" s="21"/>
      <c r="H1369" s="21"/>
      <c r="I1369" s="21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/>
      <c r="AD1369" s="22"/>
      <c r="AE1369" s="22"/>
    </row>
    <row r="1370" spans="2:31" hidden="1">
      <c r="B1370" s="20" t="s">
        <v>315</v>
      </c>
      <c r="C1370" s="81" t="s">
        <v>317</v>
      </c>
      <c r="D1370" s="20" t="s">
        <v>318</v>
      </c>
      <c r="E1370" s="21"/>
      <c r="F1370" s="21"/>
      <c r="G1370" s="21"/>
      <c r="H1370" s="21"/>
      <c r="I1370" s="21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</row>
    <row r="1371" spans="2:31" hidden="1">
      <c r="B1371" s="58" t="str">
        <f>IF(ISBLANK(B888),"",B888)</f>
        <v/>
      </c>
      <c r="C1371" s="80"/>
      <c r="D1371" s="58"/>
      <c r="E1371" s="58"/>
      <c r="F1371" s="58"/>
      <c r="G1371" s="58"/>
      <c r="H1371" s="58"/>
      <c r="I1371" s="58"/>
      <c r="J1371" s="59"/>
      <c r="K1371" s="59"/>
      <c r="L1371" s="59"/>
      <c r="M1371" s="59"/>
      <c r="N1371" s="59"/>
      <c r="O1371" s="59"/>
      <c r="P1371" s="59"/>
      <c r="Q1371" s="59"/>
      <c r="R1371" s="59"/>
      <c r="S1371" s="59"/>
      <c r="T1371" s="59"/>
      <c r="U1371" s="59"/>
      <c r="V1371" s="59"/>
      <c r="W1371" s="59"/>
      <c r="X1371" s="59"/>
      <c r="Y1371" s="59"/>
      <c r="Z1371" s="59"/>
      <c r="AA1371" s="59"/>
      <c r="AB1371" s="59"/>
      <c r="AC1371" s="59"/>
      <c r="AD1371" s="59"/>
      <c r="AE1371" s="59"/>
    </row>
    <row r="1372" spans="2:31" hidden="1">
      <c r="B1372" s="58" t="str">
        <f>IF(ISBLANK(B889),"",B889)</f>
        <v/>
      </c>
      <c r="C1372" s="80"/>
      <c r="D1372" s="58"/>
      <c r="E1372" s="58"/>
      <c r="F1372" s="58"/>
      <c r="G1372" s="58"/>
      <c r="H1372" s="58"/>
      <c r="I1372" s="58"/>
      <c r="J1372" s="59"/>
      <c r="K1372" s="59"/>
      <c r="L1372" s="59"/>
      <c r="M1372" s="59"/>
      <c r="N1372" s="59"/>
      <c r="O1372" s="59"/>
      <c r="P1372" s="59"/>
      <c r="Q1372" s="59"/>
      <c r="R1372" s="59"/>
      <c r="S1372" s="59"/>
      <c r="T1372" s="59"/>
      <c r="U1372" s="59"/>
      <c r="V1372" s="59"/>
      <c r="W1372" s="59"/>
      <c r="X1372" s="59"/>
      <c r="Y1372" s="59"/>
      <c r="Z1372" s="59"/>
      <c r="AA1372" s="59"/>
      <c r="AB1372" s="59"/>
      <c r="AC1372" s="59"/>
      <c r="AD1372" s="59"/>
      <c r="AE1372" s="59"/>
    </row>
    <row r="1373" spans="2:31" hidden="1">
      <c r="B1373" s="58" t="str">
        <f>IF(ISBLANK(B890),"",B890)</f>
        <v/>
      </c>
      <c r="C1373" s="80"/>
      <c r="D1373" s="58"/>
      <c r="E1373" s="58"/>
      <c r="F1373" s="58"/>
      <c r="G1373" s="58"/>
      <c r="H1373" s="58"/>
      <c r="I1373" s="58"/>
      <c r="J1373" s="59"/>
      <c r="K1373" s="59"/>
      <c r="L1373" s="59"/>
      <c r="M1373" s="59"/>
      <c r="N1373" s="59"/>
      <c r="O1373" s="59"/>
      <c r="P1373" s="59"/>
      <c r="Q1373" s="59"/>
      <c r="R1373" s="59"/>
      <c r="S1373" s="59"/>
      <c r="T1373" s="59"/>
      <c r="U1373" s="59"/>
      <c r="V1373" s="59"/>
      <c r="W1373" s="59"/>
      <c r="X1373" s="59"/>
      <c r="Y1373" s="59"/>
      <c r="Z1373" s="59"/>
      <c r="AA1373" s="59"/>
      <c r="AB1373" s="59"/>
      <c r="AC1373" s="59"/>
      <c r="AD1373" s="59"/>
      <c r="AE1373" s="59"/>
    </row>
    <row r="1374" spans="2:31" hidden="1">
      <c r="B1374" s="58" t="str">
        <f>IF(ISBLANK(B891),"",B891)</f>
        <v/>
      </c>
      <c r="C1374" s="80"/>
      <c r="D1374" s="58"/>
      <c r="E1374" s="58"/>
      <c r="F1374" s="58"/>
      <c r="G1374" s="58"/>
      <c r="H1374" s="58"/>
      <c r="I1374" s="58"/>
      <c r="J1374" s="59"/>
      <c r="K1374" s="59"/>
      <c r="L1374" s="59"/>
      <c r="M1374" s="59"/>
      <c r="N1374" s="59"/>
      <c r="O1374" s="59"/>
      <c r="P1374" s="59"/>
      <c r="Q1374" s="59"/>
      <c r="R1374" s="59"/>
      <c r="S1374" s="59"/>
      <c r="T1374" s="59"/>
      <c r="U1374" s="59"/>
      <c r="V1374" s="59"/>
      <c r="W1374" s="59"/>
      <c r="X1374" s="59"/>
      <c r="Y1374" s="59"/>
      <c r="Z1374" s="59"/>
      <c r="AA1374" s="59"/>
      <c r="AB1374" s="59"/>
      <c r="AC1374" s="59"/>
      <c r="AD1374" s="59"/>
      <c r="AE1374" s="59"/>
    </row>
    <row r="1375" spans="2:31" hidden="1">
      <c r="B1375" s="58" t="str">
        <f>IF(ISBLANK(B892),"",B892)</f>
        <v/>
      </c>
      <c r="C1375" s="80"/>
      <c r="D1375" s="58"/>
      <c r="E1375" s="58"/>
      <c r="F1375" s="58"/>
      <c r="G1375" s="58"/>
      <c r="H1375" s="58"/>
      <c r="I1375" s="58"/>
      <c r="J1375" s="59"/>
      <c r="K1375" s="59"/>
      <c r="L1375" s="59"/>
      <c r="M1375" s="59"/>
      <c r="N1375" s="59"/>
      <c r="O1375" s="59"/>
      <c r="P1375" s="59"/>
      <c r="Q1375" s="59"/>
      <c r="R1375" s="59"/>
      <c r="S1375" s="59"/>
      <c r="T1375" s="59"/>
      <c r="U1375" s="59"/>
      <c r="V1375" s="59"/>
      <c r="W1375" s="59"/>
      <c r="X1375" s="59"/>
      <c r="Y1375" s="59"/>
      <c r="Z1375" s="59"/>
      <c r="AA1375" s="59"/>
      <c r="AB1375" s="59"/>
      <c r="AC1375" s="59"/>
      <c r="AD1375" s="59"/>
      <c r="AE1375" s="59"/>
    </row>
    <row r="1376" spans="2:31" hidden="1">
      <c r="B1376" s="20" t="s">
        <v>263</v>
      </c>
      <c r="C1376" s="79"/>
      <c r="D1376" s="21"/>
      <c r="E1376" s="21"/>
      <c r="F1376" s="21"/>
      <c r="G1376" s="21"/>
      <c r="H1376" s="21"/>
      <c r="I1376" s="21"/>
      <c r="J1376" s="60">
        <f t="shared" ref="J1376:V1376" si="1805">ROUND(SUM(J1371:J1375),0)</f>
        <v>0</v>
      </c>
      <c r="K1376" s="60">
        <f t="shared" si="1805"/>
        <v>0</v>
      </c>
      <c r="L1376" s="60">
        <f t="shared" si="1805"/>
        <v>0</v>
      </c>
      <c r="M1376" s="60">
        <f t="shared" si="1805"/>
        <v>0</v>
      </c>
      <c r="N1376" s="60">
        <f t="shared" si="1805"/>
        <v>0</v>
      </c>
      <c r="O1376" s="60">
        <f t="shared" si="1805"/>
        <v>0</v>
      </c>
      <c r="P1376" s="60">
        <f t="shared" si="1805"/>
        <v>0</v>
      </c>
      <c r="Q1376" s="60">
        <f t="shared" si="1805"/>
        <v>0</v>
      </c>
      <c r="R1376" s="60">
        <f t="shared" si="1805"/>
        <v>0</v>
      </c>
      <c r="S1376" s="60">
        <f t="shared" si="1805"/>
        <v>0</v>
      </c>
      <c r="T1376" s="60">
        <f t="shared" si="1805"/>
        <v>0</v>
      </c>
      <c r="U1376" s="60">
        <f t="shared" si="1805"/>
        <v>0</v>
      </c>
      <c r="V1376" s="60">
        <f t="shared" si="1805"/>
        <v>0</v>
      </c>
      <c r="W1376" s="60">
        <f>ROUND(SUM(W1371:W1375),0)</f>
        <v>0</v>
      </c>
      <c r="X1376" s="60">
        <f t="shared" ref="X1376:AA1376" si="1806">ROUND(SUM(X1371:X1375),0)</f>
        <v>0</v>
      </c>
      <c r="Y1376" s="60">
        <f t="shared" si="1806"/>
        <v>0</v>
      </c>
      <c r="Z1376" s="60">
        <f t="shared" si="1806"/>
        <v>0</v>
      </c>
      <c r="AA1376" s="60">
        <f t="shared" si="1806"/>
        <v>0</v>
      </c>
      <c r="AB1376" s="60">
        <f t="shared" ref="AB1376:AE1376" si="1807">ROUND(SUM(AB1371:AB1375),0)</f>
        <v>0</v>
      </c>
      <c r="AC1376" s="60">
        <f t="shared" si="1807"/>
        <v>0</v>
      </c>
      <c r="AD1376" s="60">
        <f t="shared" si="1807"/>
        <v>0</v>
      </c>
      <c r="AE1376" s="60">
        <f t="shared" si="1807"/>
        <v>0</v>
      </c>
    </row>
    <row r="1377" spans="2:31" hidden="1">
      <c r="B1377" s="21"/>
      <c r="C1377" s="79"/>
      <c r="D1377" s="21"/>
      <c r="E1377" s="21"/>
      <c r="F1377" s="21"/>
      <c r="G1377" s="21"/>
      <c r="H1377" s="21"/>
      <c r="I1377" s="21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/>
      <c r="AD1377" s="22"/>
      <c r="AE1377" s="22"/>
    </row>
    <row r="1378" spans="2:31" hidden="1">
      <c r="B1378" s="21"/>
      <c r="C1378" s="79"/>
      <c r="D1378" s="21"/>
      <c r="E1378" s="21"/>
      <c r="F1378" s="21"/>
      <c r="G1378" s="21"/>
      <c r="H1378" s="21"/>
      <c r="I1378" s="21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  <c r="Z1378" s="22"/>
      <c r="AA1378" s="22"/>
      <c r="AB1378" s="22"/>
      <c r="AC1378" s="22"/>
      <c r="AD1378" s="22"/>
      <c r="AE1378" s="22"/>
    </row>
    <row r="1379" spans="2:31" hidden="1">
      <c r="B1379" s="20" t="s">
        <v>306</v>
      </c>
      <c r="C1379" s="81" t="s">
        <v>317</v>
      </c>
      <c r="D1379" s="20" t="s">
        <v>318</v>
      </c>
      <c r="E1379" s="21"/>
      <c r="F1379" s="21"/>
      <c r="G1379" s="21"/>
      <c r="H1379" s="21"/>
      <c r="I1379" s="21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  <c r="Z1379" s="22"/>
      <c r="AA1379" s="22"/>
      <c r="AB1379" s="22"/>
      <c r="AC1379" s="22"/>
      <c r="AD1379" s="22"/>
      <c r="AE1379" s="22"/>
    </row>
    <row r="1380" spans="2:31" hidden="1">
      <c r="B1380" s="58" t="str">
        <f t="shared" ref="B1380:D1384" si="1808">IF(ISBLANK(B897),"",B897)</f>
        <v/>
      </c>
      <c r="C1380" s="58" t="str">
        <f t="shared" si="1808"/>
        <v/>
      </c>
      <c r="D1380" s="58" t="str">
        <f t="shared" si="1808"/>
        <v/>
      </c>
      <c r="E1380" s="58"/>
      <c r="F1380" s="58"/>
      <c r="G1380" s="58"/>
      <c r="H1380" s="58"/>
      <c r="I1380" s="58"/>
      <c r="J1380" s="59"/>
      <c r="K1380" s="59"/>
      <c r="L1380" s="59"/>
      <c r="M1380" s="59"/>
      <c r="N1380" s="59"/>
      <c r="O1380" s="59"/>
      <c r="P1380" s="59"/>
      <c r="Q1380" s="59"/>
      <c r="R1380" s="59"/>
      <c r="S1380" s="59"/>
      <c r="T1380" s="59"/>
      <c r="U1380" s="59"/>
      <c r="V1380" s="59"/>
      <c r="W1380" s="59"/>
      <c r="X1380" s="59"/>
      <c r="Y1380" s="59"/>
      <c r="Z1380" s="59"/>
      <c r="AA1380" s="59"/>
      <c r="AB1380" s="59"/>
      <c r="AC1380" s="59"/>
      <c r="AD1380" s="59"/>
      <c r="AE1380" s="59"/>
    </row>
    <row r="1381" spans="2:31" hidden="1">
      <c r="B1381" s="58" t="str">
        <f t="shared" si="1808"/>
        <v/>
      </c>
      <c r="C1381" s="58" t="str">
        <f t="shared" si="1808"/>
        <v/>
      </c>
      <c r="D1381" s="58" t="str">
        <f t="shared" si="1808"/>
        <v/>
      </c>
      <c r="E1381" s="58"/>
      <c r="F1381" s="58"/>
      <c r="G1381" s="58"/>
      <c r="H1381" s="58"/>
      <c r="I1381" s="58"/>
      <c r="J1381" s="59"/>
      <c r="K1381" s="59"/>
      <c r="L1381" s="59"/>
      <c r="M1381" s="59"/>
      <c r="N1381" s="59"/>
      <c r="O1381" s="59"/>
      <c r="P1381" s="59"/>
      <c r="Q1381" s="59"/>
      <c r="R1381" s="59"/>
      <c r="S1381" s="59"/>
      <c r="T1381" s="59"/>
      <c r="U1381" s="59"/>
      <c r="V1381" s="59"/>
      <c r="W1381" s="59"/>
      <c r="X1381" s="59"/>
      <c r="Y1381" s="59"/>
      <c r="Z1381" s="59"/>
      <c r="AA1381" s="59"/>
      <c r="AB1381" s="59"/>
      <c r="AC1381" s="59"/>
      <c r="AD1381" s="59"/>
      <c r="AE1381" s="59"/>
    </row>
    <row r="1382" spans="2:31" hidden="1">
      <c r="B1382" s="58" t="str">
        <f t="shared" si="1808"/>
        <v/>
      </c>
      <c r="C1382" s="58" t="str">
        <f t="shared" si="1808"/>
        <v/>
      </c>
      <c r="D1382" s="58" t="str">
        <f t="shared" si="1808"/>
        <v/>
      </c>
      <c r="E1382" s="58"/>
      <c r="F1382" s="58"/>
      <c r="G1382" s="58"/>
      <c r="H1382" s="58"/>
      <c r="I1382" s="58"/>
      <c r="J1382" s="59"/>
      <c r="K1382" s="59"/>
      <c r="L1382" s="59"/>
      <c r="M1382" s="59"/>
      <c r="N1382" s="59"/>
      <c r="O1382" s="59"/>
      <c r="P1382" s="59"/>
      <c r="Q1382" s="59"/>
      <c r="R1382" s="59"/>
      <c r="S1382" s="59"/>
      <c r="T1382" s="59"/>
      <c r="U1382" s="59"/>
      <c r="V1382" s="59"/>
      <c r="W1382" s="59"/>
      <c r="X1382" s="59"/>
      <c r="Y1382" s="59"/>
      <c r="Z1382" s="59"/>
      <c r="AA1382" s="59"/>
      <c r="AB1382" s="59"/>
      <c r="AC1382" s="59"/>
      <c r="AD1382" s="59"/>
      <c r="AE1382" s="59"/>
    </row>
    <row r="1383" spans="2:31" hidden="1">
      <c r="B1383" s="58" t="str">
        <f t="shared" si="1808"/>
        <v/>
      </c>
      <c r="C1383" s="58" t="str">
        <f t="shared" si="1808"/>
        <v/>
      </c>
      <c r="D1383" s="58" t="str">
        <f t="shared" si="1808"/>
        <v/>
      </c>
      <c r="E1383" s="58"/>
      <c r="F1383" s="58"/>
      <c r="G1383" s="58"/>
      <c r="H1383" s="58"/>
      <c r="I1383" s="58"/>
      <c r="J1383" s="59"/>
      <c r="K1383" s="59"/>
      <c r="L1383" s="59"/>
      <c r="M1383" s="59"/>
      <c r="N1383" s="59"/>
      <c r="O1383" s="59"/>
      <c r="P1383" s="59"/>
      <c r="Q1383" s="59"/>
      <c r="R1383" s="59"/>
      <c r="S1383" s="59"/>
      <c r="T1383" s="59"/>
      <c r="U1383" s="59"/>
      <c r="V1383" s="59"/>
      <c r="W1383" s="59"/>
      <c r="X1383" s="59"/>
      <c r="Y1383" s="59"/>
      <c r="Z1383" s="59"/>
      <c r="AA1383" s="59"/>
      <c r="AB1383" s="59"/>
      <c r="AC1383" s="59"/>
      <c r="AD1383" s="59"/>
      <c r="AE1383" s="59"/>
    </row>
    <row r="1384" spans="2:31" hidden="1">
      <c r="B1384" s="58" t="str">
        <f t="shared" si="1808"/>
        <v/>
      </c>
      <c r="C1384" s="58" t="str">
        <f t="shared" si="1808"/>
        <v/>
      </c>
      <c r="D1384" s="58" t="str">
        <f t="shared" si="1808"/>
        <v/>
      </c>
      <c r="E1384" s="58"/>
      <c r="F1384" s="58"/>
      <c r="G1384" s="58"/>
      <c r="H1384" s="58"/>
      <c r="I1384" s="58"/>
      <c r="J1384" s="59"/>
      <c r="K1384" s="59"/>
      <c r="L1384" s="59"/>
      <c r="M1384" s="59"/>
      <c r="N1384" s="59"/>
      <c r="O1384" s="59"/>
      <c r="P1384" s="59"/>
      <c r="Q1384" s="59"/>
      <c r="R1384" s="59"/>
      <c r="S1384" s="59"/>
      <c r="T1384" s="59"/>
      <c r="U1384" s="59"/>
      <c r="V1384" s="59"/>
      <c r="W1384" s="59"/>
      <c r="X1384" s="59"/>
      <c r="Y1384" s="59"/>
      <c r="Z1384" s="59"/>
      <c r="AA1384" s="59"/>
      <c r="AB1384" s="59"/>
      <c r="AC1384" s="59"/>
      <c r="AD1384" s="59"/>
      <c r="AE1384" s="59"/>
    </row>
    <row r="1385" spans="2:31" hidden="1">
      <c r="B1385" s="20" t="s">
        <v>307</v>
      </c>
      <c r="C1385" s="21"/>
      <c r="D1385" s="21"/>
      <c r="E1385" s="21"/>
      <c r="F1385" s="21"/>
      <c r="G1385" s="21"/>
      <c r="H1385" s="21"/>
      <c r="I1385" s="21"/>
      <c r="J1385" s="60">
        <f t="shared" ref="J1385:V1385" si="1809">ROUND(SUM(J1380:J1384),0)</f>
        <v>0</v>
      </c>
      <c r="K1385" s="60">
        <f t="shared" si="1809"/>
        <v>0</v>
      </c>
      <c r="L1385" s="60">
        <f t="shared" si="1809"/>
        <v>0</v>
      </c>
      <c r="M1385" s="60">
        <f t="shared" si="1809"/>
        <v>0</v>
      </c>
      <c r="N1385" s="60">
        <f t="shared" si="1809"/>
        <v>0</v>
      </c>
      <c r="O1385" s="60">
        <f t="shared" si="1809"/>
        <v>0</v>
      </c>
      <c r="P1385" s="60">
        <f t="shared" si="1809"/>
        <v>0</v>
      </c>
      <c r="Q1385" s="60">
        <f t="shared" si="1809"/>
        <v>0</v>
      </c>
      <c r="R1385" s="60">
        <f t="shared" si="1809"/>
        <v>0</v>
      </c>
      <c r="S1385" s="60">
        <f t="shared" si="1809"/>
        <v>0</v>
      </c>
      <c r="T1385" s="60">
        <f t="shared" si="1809"/>
        <v>0</v>
      </c>
      <c r="U1385" s="60">
        <f t="shared" si="1809"/>
        <v>0</v>
      </c>
      <c r="V1385" s="60">
        <f t="shared" si="1809"/>
        <v>0</v>
      </c>
      <c r="W1385" s="60">
        <f>ROUND(SUM(W1380:W1384),0)</f>
        <v>0</v>
      </c>
      <c r="X1385" s="60">
        <f t="shared" ref="X1385:AA1385" si="1810">ROUND(SUM(X1380:X1384),0)</f>
        <v>0</v>
      </c>
      <c r="Y1385" s="60">
        <f t="shared" si="1810"/>
        <v>0</v>
      </c>
      <c r="Z1385" s="60">
        <f t="shared" si="1810"/>
        <v>0</v>
      </c>
      <c r="AA1385" s="60">
        <f t="shared" si="1810"/>
        <v>0</v>
      </c>
      <c r="AB1385" s="60">
        <f t="shared" ref="AB1385:AE1385" si="1811">ROUND(SUM(AB1380:AB1384),0)</f>
        <v>0</v>
      </c>
      <c r="AC1385" s="60">
        <f t="shared" si="1811"/>
        <v>0</v>
      </c>
      <c r="AD1385" s="60">
        <f t="shared" si="1811"/>
        <v>0</v>
      </c>
      <c r="AE1385" s="60">
        <f t="shared" si="1811"/>
        <v>0</v>
      </c>
    </row>
    <row r="1386" spans="2:31" hidden="1">
      <c r="B1386" s="21"/>
      <c r="C1386" s="79"/>
      <c r="D1386" s="21"/>
      <c r="E1386" s="21"/>
      <c r="F1386" s="21"/>
      <c r="G1386" s="21"/>
      <c r="H1386" s="21"/>
      <c r="I1386" s="21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  <c r="Z1386" s="22"/>
      <c r="AA1386" s="22"/>
      <c r="AB1386" s="22"/>
      <c r="AC1386" s="22"/>
      <c r="AD1386" s="22"/>
      <c r="AE1386" s="22"/>
    </row>
    <row r="1387" spans="2:31" hidden="1">
      <c r="B1387" s="21"/>
      <c r="C1387" s="79"/>
      <c r="D1387" s="21"/>
      <c r="E1387" s="21"/>
      <c r="F1387" s="21"/>
      <c r="G1387" s="21"/>
      <c r="H1387" s="21"/>
      <c r="I1387" s="21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</row>
    <row r="1388" spans="2:31" hidden="1">
      <c r="B1388" s="20" t="s">
        <v>308</v>
      </c>
      <c r="C1388" s="81" t="s">
        <v>317</v>
      </c>
      <c r="D1388" s="20" t="s">
        <v>318</v>
      </c>
      <c r="E1388" s="21"/>
      <c r="F1388" s="21"/>
      <c r="G1388" s="21"/>
      <c r="H1388" s="21"/>
      <c r="I1388" s="21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  <c r="Z1388" s="22"/>
      <c r="AA1388" s="22"/>
      <c r="AB1388" s="22"/>
      <c r="AC1388" s="22"/>
      <c r="AD1388" s="22"/>
      <c r="AE1388" s="22"/>
    </row>
    <row r="1389" spans="2:31" hidden="1">
      <c r="B1389" s="58" t="str">
        <f t="shared" ref="B1389:D1393" si="1812">IF(ISBLANK(B906),"",B906)</f>
        <v>Koszty z tytułu oprocentowania kredytów i pożyczek</v>
      </c>
      <c r="C1389" s="58" t="str">
        <f t="shared" si="1812"/>
        <v/>
      </c>
      <c r="D1389" s="58" t="str">
        <f t="shared" si="1812"/>
        <v/>
      </c>
      <c r="E1389" s="58"/>
      <c r="F1389" s="58"/>
      <c r="G1389" s="58"/>
      <c r="H1389" s="58"/>
      <c r="I1389" s="58"/>
      <c r="J1389" s="59"/>
      <c r="K1389" s="59"/>
      <c r="L1389" s="59"/>
      <c r="M1389" s="59"/>
      <c r="N1389" s="59"/>
      <c r="O1389" s="59"/>
      <c r="P1389" s="59"/>
      <c r="Q1389" s="59"/>
      <c r="R1389" s="59"/>
      <c r="S1389" s="59"/>
      <c r="T1389" s="59"/>
      <c r="U1389" s="59"/>
      <c r="V1389" s="59"/>
      <c r="W1389" s="59"/>
      <c r="X1389" s="59"/>
      <c r="Y1389" s="59"/>
      <c r="Z1389" s="59"/>
      <c r="AA1389" s="59"/>
      <c r="AB1389" s="59"/>
      <c r="AC1389" s="59"/>
      <c r="AD1389" s="59"/>
      <c r="AE1389" s="59"/>
    </row>
    <row r="1390" spans="2:31" hidden="1">
      <c r="B1390" s="58" t="str">
        <f t="shared" si="1812"/>
        <v/>
      </c>
      <c r="C1390" s="58" t="str">
        <f t="shared" si="1812"/>
        <v/>
      </c>
      <c r="D1390" s="58" t="str">
        <f t="shared" si="1812"/>
        <v/>
      </c>
      <c r="E1390" s="58"/>
      <c r="F1390" s="58"/>
      <c r="G1390" s="58"/>
      <c r="H1390" s="58"/>
      <c r="I1390" s="58"/>
      <c r="J1390" s="59"/>
      <c r="K1390" s="59"/>
      <c r="L1390" s="59"/>
      <c r="M1390" s="59"/>
      <c r="N1390" s="59"/>
      <c r="O1390" s="59"/>
      <c r="P1390" s="59"/>
      <c r="Q1390" s="59"/>
      <c r="R1390" s="59"/>
      <c r="S1390" s="59"/>
      <c r="T1390" s="59"/>
      <c r="U1390" s="59"/>
      <c r="V1390" s="59"/>
      <c r="W1390" s="59"/>
      <c r="X1390" s="59"/>
      <c r="Y1390" s="59"/>
      <c r="Z1390" s="59"/>
      <c r="AA1390" s="59"/>
      <c r="AB1390" s="59"/>
      <c r="AC1390" s="59"/>
      <c r="AD1390" s="59"/>
      <c r="AE1390" s="59"/>
    </row>
    <row r="1391" spans="2:31" hidden="1">
      <c r="B1391" s="58" t="str">
        <f t="shared" si="1812"/>
        <v/>
      </c>
      <c r="C1391" s="58" t="str">
        <f t="shared" si="1812"/>
        <v/>
      </c>
      <c r="D1391" s="58" t="str">
        <f t="shared" si="1812"/>
        <v/>
      </c>
      <c r="E1391" s="58"/>
      <c r="F1391" s="58"/>
      <c r="G1391" s="58"/>
      <c r="H1391" s="58"/>
      <c r="I1391" s="58"/>
      <c r="J1391" s="59"/>
      <c r="K1391" s="59"/>
      <c r="L1391" s="59"/>
      <c r="M1391" s="59"/>
      <c r="N1391" s="59"/>
      <c r="O1391" s="59"/>
      <c r="P1391" s="59"/>
      <c r="Q1391" s="59"/>
      <c r="R1391" s="59"/>
      <c r="S1391" s="59"/>
      <c r="T1391" s="59"/>
      <c r="U1391" s="59"/>
      <c r="V1391" s="59"/>
      <c r="W1391" s="59"/>
      <c r="X1391" s="59"/>
      <c r="Y1391" s="59"/>
      <c r="Z1391" s="59"/>
      <c r="AA1391" s="59"/>
      <c r="AB1391" s="59"/>
      <c r="AC1391" s="59"/>
      <c r="AD1391" s="59"/>
      <c r="AE1391" s="59"/>
    </row>
    <row r="1392" spans="2:31" hidden="1">
      <c r="B1392" s="58" t="str">
        <f t="shared" si="1812"/>
        <v/>
      </c>
      <c r="C1392" s="58" t="str">
        <f t="shared" si="1812"/>
        <v/>
      </c>
      <c r="D1392" s="58" t="str">
        <f t="shared" si="1812"/>
        <v/>
      </c>
      <c r="E1392" s="58"/>
      <c r="F1392" s="58"/>
      <c r="G1392" s="58"/>
      <c r="H1392" s="58"/>
      <c r="I1392" s="58"/>
      <c r="J1392" s="59"/>
      <c r="K1392" s="59"/>
      <c r="L1392" s="59"/>
      <c r="M1392" s="59"/>
      <c r="N1392" s="59"/>
      <c r="O1392" s="59"/>
      <c r="P1392" s="59"/>
      <c r="Q1392" s="59"/>
      <c r="R1392" s="59"/>
      <c r="S1392" s="59"/>
      <c r="T1392" s="59"/>
      <c r="U1392" s="59"/>
      <c r="V1392" s="59"/>
      <c r="W1392" s="59"/>
      <c r="X1392" s="59"/>
      <c r="Y1392" s="59"/>
      <c r="Z1392" s="59"/>
      <c r="AA1392" s="59"/>
      <c r="AB1392" s="59"/>
      <c r="AC1392" s="59"/>
      <c r="AD1392" s="59"/>
      <c r="AE1392" s="59"/>
    </row>
    <row r="1393" spans="2:31" hidden="1">
      <c r="B1393" s="58" t="str">
        <f t="shared" si="1812"/>
        <v/>
      </c>
      <c r="C1393" s="58" t="str">
        <f t="shared" si="1812"/>
        <v/>
      </c>
      <c r="D1393" s="58" t="str">
        <f t="shared" si="1812"/>
        <v/>
      </c>
      <c r="E1393" s="58"/>
      <c r="F1393" s="58"/>
      <c r="G1393" s="58"/>
      <c r="H1393" s="58"/>
      <c r="I1393" s="58"/>
      <c r="J1393" s="59"/>
      <c r="K1393" s="59"/>
      <c r="L1393" s="59"/>
      <c r="M1393" s="59"/>
      <c r="N1393" s="59"/>
      <c r="O1393" s="59"/>
      <c r="P1393" s="59"/>
      <c r="Q1393" s="59"/>
      <c r="R1393" s="59"/>
      <c r="S1393" s="59"/>
      <c r="T1393" s="59"/>
      <c r="U1393" s="59"/>
      <c r="V1393" s="59"/>
      <c r="W1393" s="59"/>
      <c r="X1393" s="59"/>
      <c r="Y1393" s="59"/>
      <c r="Z1393" s="59"/>
      <c r="AA1393" s="59"/>
      <c r="AB1393" s="59"/>
      <c r="AC1393" s="59"/>
      <c r="AD1393" s="59"/>
      <c r="AE1393" s="59"/>
    </row>
    <row r="1394" spans="2:31" hidden="1">
      <c r="B1394" s="20" t="s">
        <v>310</v>
      </c>
      <c r="C1394" s="21"/>
      <c r="D1394" s="21"/>
      <c r="E1394" s="21"/>
      <c r="F1394" s="21"/>
      <c r="G1394" s="21"/>
      <c r="H1394" s="21"/>
      <c r="I1394" s="21"/>
      <c r="J1394" s="60">
        <f>ROUND(SUM(J1389:J1393),0)</f>
        <v>0</v>
      </c>
      <c r="K1394" s="60">
        <f t="shared" ref="K1394:V1394" si="1813">ROUND(SUM(K1389:K1393),0)</f>
        <v>0</v>
      </c>
      <c r="L1394" s="60">
        <f t="shared" si="1813"/>
        <v>0</v>
      </c>
      <c r="M1394" s="60">
        <f t="shared" si="1813"/>
        <v>0</v>
      </c>
      <c r="N1394" s="60">
        <f t="shared" si="1813"/>
        <v>0</v>
      </c>
      <c r="O1394" s="60">
        <f t="shared" si="1813"/>
        <v>0</v>
      </c>
      <c r="P1394" s="60">
        <f t="shared" si="1813"/>
        <v>0</v>
      </c>
      <c r="Q1394" s="60">
        <f t="shared" si="1813"/>
        <v>0</v>
      </c>
      <c r="R1394" s="60">
        <f t="shared" si="1813"/>
        <v>0</v>
      </c>
      <c r="S1394" s="60">
        <f t="shared" si="1813"/>
        <v>0</v>
      </c>
      <c r="T1394" s="60">
        <f t="shared" si="1813"/>
        <v>0</v>
      </c>
      <c r="U1394" s="60">
        <f t="shared" si="1813"/>
        <v>0</v>
      </c>
      <c r="V1394" s="60">
        <f t="shared" si="1813"/>
        <v>0</v>
      </c>
      <c r="W1394" s="60">
        <f>ROUND(SUM(W1389:W1393),0)</f>
        <v>0</v>
      </c>
      <c r="X1394" s="60">
        <f t="shared" ref="X1394:AA1394" si="1814">ROUND(SUM(X1389:X1393),0)</f>
        <v>0</v>
      </c>
      <c r="Y1394" s="60">
        <f t="shared" si="1814"/>
        <v>0</v>
      </c>
      <c r="Z1394" s="60">
        <f t="shared" si="1814"/>
        <v>0</v>
      </c>
      <c r="AA1394" s="60">
        <f t="shared" si="1814"/>
        <v>0</v>
      </c>
      <c r="AB1394" s="60">
        <f t="shared" ref="AB1394:AE1394" si="1815">ROUND(SUM(AB1389:AB1393),0)</f>
        <v>0</v>
      </c>
      <c r="AC1394" s="60">
        <f t="shared" si="1815"/>
        <v>0</v>
      </c>
      <c r="AD1394" s="60">
        <f t="shared" si="1815"/>
        <v>0</v>
      </c>
      <c r="AE1394" s="60">
        <f t="shared" si="1815"/>
        <v>0</v>
      </c>
    </row>
    <row r="1395" spans="2:31" hidden="1">
      <c r="B1395" s="20"/>
      <c r="C1395" s="21"/>
      <c r="D1395" s="21"/>
      <c r="E1395" s="21"/>
      <c r="F1395" s="21"/>
      <c r="G1395" s="21"/>
      <c r="H1395" s="21"/>
      <c r="I1395" s="21"/>
      <c r="J1395" s="60"/>
      <c r="K1395" s="60"/>
      <c r="L1395" s="60"/>
      <c r="M1395" s="60"/>
      <c r="N1395" s="60"/>
      <c r="O1395" s="60"/>
      <c r="P1395" s="60"/>
      <c r="Q1395" s="60"/>
      <c r="R1395" s="60"/>
      <c r="S1395" s="60"/>
      <c r="T1395" s="60"/>
      <c r="U1395" s="60"/>
      <c r="V1395" s="60"/>
      <c r="W1395" s="60"/>
      <c r="X1395" s="60"/>
      <c r="Y1395" s="60"/>
      <c r="Z1395" s="60"/>
      <c r="AA1395" s="60"/>
      <c r="AB1395" s="60"/>
      <c r="AC1395" s="60"/>
      <c r="AD1395" s="60"/>
      <c r="AE1395" s="60"/>
    </row>
    <row r="1396" spans="2:31" hidden="1">
      <c r="B1396" s="20"/>
      <c r="C1396" s="21"/>
      <c r="D1396" s="21"/>
      <c r="E1396" s="21"/>
      <c r="F1396" s="21"/>
      <c r="G1396" s="21"/>
      <c r="H1396" s="21"/>
      <c r="I1396" s="21"/>
      <c r="J1396" s="60"/>
      <c r="K1396" s="60"/>
      <c r="L1396" s="60"/>
      <c r="M1396" s="60"/>
      <c r="N1396" s="60"/>
      <c r="O1396" s="60"/>
      <c r="P1396" s="60"/>
      <c r="Q1396" s="60"/>
      <c r="R1396" s="60"/>
      <c r="S1396" s="60"/>
      <c r="T1396" s="60"/>
      <c r="U1396" s="60"/>
      <c r="V1396" s="60"/>
      <c r="W1396" s="60"/>
      <c r="X1396" s="60"/>
      <c r="Y1396" s="60"/>
      <c r="Z1396" s="60"/>
      <c r="AA1396" s="60"/>
      <c r="AB1396" s="60"/>
      <c r="AC1396" s="60"/>
      <c r="AD1396" s="60"/>
      <c r="AE1396" s="60"/>
    </row>
    <row r="1397" spans="2:31" hidden="1">
      <c r="B1397" s="20" t="s">
        <v>333</v>
      </c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2:31" hidden="1">
      <c r="B1398" s="21" t="s">
        <v>313</v>
      </c>
      <c r="C1398" s="21"/>
      <c r="D1398" s="21"/>
      <c r="E1398" s="21"/>
      <c r="F1398" s="21"/>
      <c r="G1398" s="21"/>
      <c r="H1398" s="21"/>
      <c r="I1398" s="21"/>
      <c r="J1398" s="22">
        <f>IF(LataProjekcji&lt;=Koniec_Projekt,ROUND(J1210,0),0)</f>
        <v>0</v>
      </c>
      <c r="K1398" s="22">
        <f>IF(LataProjekcji&lt;=Koniec_Projekt,ROUND(K1210,0),0)</f>
        <v>0</v>
      </c>
      <c r="L1398" s="22">
        <f t="shared" ref="L1398:V1398" si="1816">IF(LataProjekcji&lt;=Koniec_Projekt,ROUND(L1210,0),0)</f>
        <v>0</v>
      </c>
      <c r="M1398" s="22">
        <f t="shared" si="1816"/>
        <v>0</v>
      </c>
      <c r="N1398" s="22">
        <f t="shared" si="1816"/>
        <v>0</v>
      </c>
      <c r="O1398" s="22">
        <f t="shared" si="1816"/>
        <v>0</v>
      </c>
      <c r="P1398" s="22">
        <f t="shared" si="1816"/>
        <v>0</v>
      </c>
      <c r="Q1398" s="22">
        <f t="shared" si="1816"/>
        <v>0</v>
      </c>
      <c r="R1398" s="22">
        <f t="shared" si="1816"/>
        <v>0</v>
      </c>
      <c r="S1398" s="22">
        <f t="shared" si="1816"/>
        <v>0</v>
      </c>
      <c r="T1398" s="22">
        <f t="shared" si="1816"/>
        <v>0</v>
      </c>
      <c r="U1398" s="22">
        <f t="shared" si="1816"/>
        <v>0</v>
      </c>
      <c r="V1398" s="22">
        <f t="shared" si="1816"/>
        <v>0</v>
      </c>
      <c r="W1398" s="22">
        <f t="shared" ref="W1398:AA1398" si="1817">IF(LataProjekcji&lt;=Koniec_Projekt,ROUND(W1210,0),0)</f>
        <v>0</v>
      </c>
      <c r="X1398" s="22">
        <f t="shared" si="1817"/>
        <v>0</v>
      </c>
      <c r="Y1398" s="22">
        <f t="shared" si="1817"/>
        <v>0</v>
      </c>
      <c r="Z1398" s="22">
        <f t="shared" si="1817"/>
        <v>0</v>
      </c>
      <c r="AA1398" s="22">
        <f t="shared" si="1817"/>
        <v>0</v>
      </c>
      <c r="AB1398" s="22">
        <f t="shared" ref="AB1398:AE1398" si="1818">IF(LataProjekcji&lt;=Koniec_Projekt,ROUND(AB1210,0),0)</f>
        <v>0</v>
      </c>
      <c r="AC1398" s="22">
        <f t="shared" si="1818"/>
        <v>0</v>
      </c>
      <c r="AD1398" s="22">
        <f t="shared" si="1818"/>
        <v>0</v>
      </c>
      <c r="AE1398" s="22">
        <f t="shared" si="1818"/>
        <v>0</v>
      </c>
    </row>
    <row r="1399" spans="2:31" hidden="1">
      <c r="B1399" s="21" t="s">
        <v>293</v>
      </c>
      <c r="C1399" s="21"/>
      <c r="D1399" s="21"/>
      <c r="E1399" s="21"/>
      <c r="F1399" s="21"/>
      <c r="G1399" s="21"/>
      <c r="H1399" s="21"/>
      <c r="I1399" s="21"/>
      <c r="J1399" s="22">
        <f t="shared" ref="J1399:V1399" si="1819">IF(LataProjekcji&lt;=Koniec_Projekt,ROUND(J1234,0),0)</f>
        <v>0</v>
      </c>
      <c r="K1399" s="22">
        <f t="shared" si="1819"/>
        <v>0</v>
      </c>
      <c r="L1399" s="22">
        <f t="shared" si="1819"/>
        <v>0</v>
      </c>
      <c r="M1399" s="22">
        <f t="shared" si="1819"/>
        <v>0</v>
      </c>
      <c r="N1399" s="22">
        <f t="shared" si="1819"/>
        <v>0</v>
      </c>
      <c r="O1399" s="22">
        <f t="shared" si="1819"/>
        <v>0</v>
      </c>
      <c r="P1399" s="22">
        <f t="shared" si="1819"/>
        <v>0</v>
      </c>
      <c r="Q1399" s="22">
        <f t="shared" si="1819"/>
        <v>0</v>
      </c>
      <c r="R1399" s="22">
        <f t="shared" si="1819"/>
        <v>0</v>
      </c>
      <c r="S1399" s="22">
        <f t="shared" si="1819"/>
        <v>0</v>
      </c>
      <c r="T1399" s="22">
        <f t="shared" si="1819"/>
        <v>0</v>
      </c>
      <c r="U1399" s="22">
        <f t="shared" si="1819"/>
        <v>0</v>
      </c>
      <c r="V1399" s="22">
        <f t="shared" si="1819"/>
        <v>0</v>
      </c>
      <c r="W1399" s="22">
        <f t="shared" ref="W1399:AA1399" si="1820">IF(LataProjekcji&lt;=Koniec_Projekt,ROUND(W1234,0),0)</f>
        <v>0</v>
      </c>
      <c r="X1399" s="22">
        <f t="shared" si="1820"/>
        <v>0</v>
      </c>
      <c r="Y1399" s="22">
        <f t="shared" si="1820"/>
        <v>0</v>
      </c>
      <c r="Z1399" s="22">
        <f t="shared" si="1820"/>
        <v>0</v>
      </c>
      <c r="AA1399" s="22">
        <f t="shared" si="1820"/>
        <v>0</v>
      </c>
      <c r="AB1399" s="22">
        <f t="shared" ref="AB1399:AE1399" si="1821">IF(LataProjekcji&lt;=Koniec_Projekt,ROUND(AB1234,0),0)</f>
        <v>0</v>
      </c>
      <c r="AC1399" s="22">
        <f t="shared" si="1821"/>
        <v>0</v>
      </c>
      <c r="AD1399" s="22">
        <f t="shared" si="1821"/>
        <v>0</v>
      </c>
      <c r="AE1399" s="22">
        <f t="shared" si="1821"/>
        <v>0</v>
      </c>
    </row>
    <row r="1400" spans="2:31" hidden="1">
      <c r="B1400" s="21" t="s">
        <v>295</v>
      </c>
      <c r="C1400" s="21"/>
      <c r="D1400" s="21"/>
      <c r="E1400" s="21"/>
      <c r="F1400" s="21"/>
      <c r="G1400" s="21"/>
      <c r="H1400" s="21"/>
      <c r="I1400" s="21"/>
      <c r="J1400" s="22">
        <f t="shared" ref="J1400:V1400" si="1822">IF(LataProjekcji&lt;=Koniec_Projekt,ROUND(J1243,0),0)</f>
        <v>0</v>
      </c>
      <c r="K1400" s="22">
        <f t="shared" si="1822"/>
        <v>0</v>
      </c>
      <c r="L1400" s="22">
        <f t="shared" si="1822"/>
        <v>0</v>
      </c>
      <c r="M1400" s="22">
        <f t="shared" si="1822"/>
        <v>0</v>
      </c>
      <c r="N1400" s="22">
        <f t="shared" si="1822"/>
        <v>0</v>
      </c>
      <c r="O1400" s="22">
        <f t="shared" si="1822"/>
        <v>0</v>
      </c>
      <c r="P1400" s="22">
        <f t="shared" si="1822"/>
        <v>0</v>
      </c>
      <c r="Q1400" s="22">
        <f t="shared" si="1822"/>
        <v>0</v>
      </c>
      <c r="R1400" s="22">
        <f t="shared" si="1822"/>
        <v>0</v>
      </c>
      <c r="S1400" s="22">
        <f t="shared" si="1822"/>
        <v>0</v>
      </c>
      <c r="T1400" s="22">
        <f t="shared" si="1822"/>
        <v>0</v>
      </c>
      <c r="U1400" s="22">
        <f t="shared" si="1822"/>
        <v>0</v>
      </c>
      <c r="V1400" s="22">
        <f t="shared" si="1822"/>
        <v>0</v>
      </c>
      <c r="W1400" s="22">
        <f t="shared" ref="W1400:AA1400" si="1823">IF(LataProjekcji&lt;=Koniec_Projekt,ROUND(W1243,0),0)</f>
        <v>0</v>
      </c>
      <c r="X1400" s="22">
        <f t="shared" si="1823"/>
        <v>0</v>
      </c>
      <c r="Y1400" s="22">
        <f t="shared" si="1823"/>
        <v>0</v>
      </c>
      <c r="Z1400" s="22">
        <f t="shared" si="1823"/>
        <v>0</v>
      </c>
      <c r="AA1400" s="22">
        <f t="shared" si="1823"/>
        <v>0</v>
      </c>
      <c r="AB1400" s="22">
        <f t="shared" ref="AB1400:AE1400" si="1824">IF(LataProjekcji&lt;=Koniec_Projekt,ROUND(AB1243,0),0)</f>
        <v>0</v>
      </c>
      <c r="AC1400" s="22">
        <f t="shared" si="1824"/>
        <v>0</v>
      </c>
      <c r="AD1400" s="22">
        <f t="shared" si="1824"/>
        <v>0</v>
      </c>
      <c r="AE1400" s="22">
        <f t="shared" si="1824"/>
        <v>0</v>
      </c>
    </row>
    <row r="1401" spans="2:31" hidden="1">
      <c r="B1401" s="21" t="s">
        <v>314</v>
      </c>
      <c r="C1401" s="21"/>
      <c r="D1401" s="21"/>
      <c r="E1401" s="21"/>
      <c r="F1401" s="21"/>
      <c r="G1401" s="21"/>
      <c r="H1401" s="21"/>
      <c r="I1401" s="21"/>
      <c r="J1401" s="22">
        <f t="shared" ref="J1401:V1401" si="1825">IF(LataProjekcji&lt;=Koniec_Projekt,ROUND(J1288,0),0)</f>
        <v>0</v>
      </c>
      <c r="K1401" s="22">
        <f t="shared" si="1825"/>
        <v>0</v>
      </c>
      <c r="L1401" s="22">
        <f t="shared" si="1825"/>
        <v>0</v>
      </c>
      <c r="M1401" s="22">
        <f t="shared" si="1825"/>
        <v>0</v>
      </c>
      <c r="N1401" s="22">
        <f t="shared" si="1825"/>
        <v>0</v>
      </c>
      <c r="O1401" s="22">
        <f t="shared" si="1825"/>
        <v>0</v>
      </c>
      <c r="P1401" s="22">
        <f t="shared" si="1825"/>
        <v>0</v>
      </c>
      <c r="Q1401" s="22">
        <f t="shared" si="1825"/>
        <v>0</v>
      </c>
      <c r="R1401" s="22">
        <f t="shared" si="1825"/>
        <v>0</v>
      </c>
      <c r="S1401" s="22">
        <f t="shared" si="1825"/>
        <v>0</v>
      </c>
      <c r="T1401" s="22">
        <f t="shared" si="1825"/>
        <v>0</v>
      </c>
      <c r="U1401" s="22">
        <f t="shared" si="1825"/>
        <v>0</v>
      </c>
      <c r="V1401" s="22">
        <f t="shared" si="1825"/>
        <v>0</v>
      </c>
      <c r="W1401" s="22">
        <f t="shared" ref="W1401:AA1401" si="1826">IF(LataProjekcji&lt;=Koniec_Projekt,ROUND(W1288,0),0)</f>
        <v>0</v>
      </c>
      <c r="X1401" s="22">
        <f t="shared" si="1826"/>
        <v>0</v>
      </c>
      <c r="Y1401" s="22">
        <f t="shared" si="1826"/>
        <v>0</v>
      </c>
      <c r="Z1401" s="22">
        <f t="shared" si="1826"/>
        <v>0</v>
      </c>
      <c r="AA1401" s="22">
        <f t="shared" si="1826"/>
        <v>0</v>
      </c>
      <c r="AB1401" s="22">
        <f t="shared" ref="AB1401:AE1401" si="1827">IF(LataProjekcji&lt;=Koniec_Projekt,ROUND(AB1288,0),0)</f>
        <v>0</v>
      </c>
      <c r="AC1401" s="22">
        <f t="shared" si="1827"/>
        <v>0</v>
      </c>
      <c r="AD1401" s="22">
        <f t="shared" si="1827"/>
        <v>0</v>
      </c>
      <c r="AE1401" s="22">
        <f t="shared" si="1827"/>
        <v>0</v>
      </c>
    </row>
    <row r="1402" spans="2:31" hidden="1">
      <c r="B1402" s="21" t="s">
        <v>301</v>
      </c>
      <c r="C1402" s="21"/>
      <c r="D1402" s="21"/>
      <c r="E1402" s="21"/>
      <c r="F1402" s="21"/>
      <c r="G1402" s="21"/>
      <c r="H1402" s="21"/>
      <c r="I1402" s="21"/>
      <c r="J1402" s="22">
        <f t="shared" ref="J1402:V1402" si="1828">IF(LataProjekcji&lt;=Koniec_Projekt,ROUND(J1333,0),0)</f>
        <v>0</v>
      </c>
      <c r="K1402" s="22">
        <f t="shared" si="1828"/>
        <v>0</v>
      </c>
      <c r="L1402" s="22">
        <f t="shared" si="1828"/>
        <v>0</v>
      </c>
      <c r="M1402" s="22">
        <f t="shared" si="1828"/>
        <v>0</v>
      </c>
      <c r="N1402" s="22">
        <f t="shared" si="1828"/>
        <v>0</v>
      </c>
      <c r="O1402" s="22">
        <f t="shared" si="1828"/>
        <v>0</v>
      </c>
      <c r="P1402" s="22">
        <f t="shared" si="1828"/>
        <v>0</v>
      </c>
      <c r="Q1402" s="22">
        <f t="shared" si="1828"/>
        <v>0</v>
      </c>
      <c r="R1402" s="22">
        <f t="shared" si="1828"/>
        <v>0</v>
      </c>
      <c r="S1402" s="22">
        <f t="shared" si="1828"/>
        <v>0</v>
      </c>
      <c r="T1402" s="22">
        <f t="shared" si="1828"/>
        <v>0</v>
      </c>
      <c r="U1402" s="22">
        <f t="shared" si="1828"/>
        <v>0</v>
      </c>
      <c r="V1402" s="22">
        <f t="shared" si="1828"/>
        <v>0</v>
      </c>
      <c r="W1402" s="22">
        <f t="shared" ref="W1402:AA1402" si="1829">IF(LataProjekcji&lt;=Koniec_Projekt,ROUND(W1333,0),0)</f>
        <v>0</v>
      </c>
      <c r="X1402" s="22">
        <f t="shared" si="1829"/>
        <v>0</v>
      </c>
      <c r="Y1402" s="22">
        <f t="shared" si="1829"/>
        <v>0</v>
      </c>
      <c r="Z1402" s="22">
        <f t="shared" si="1829"/>
        <v>0</v>
      </c>
      <c r="AA1402" s="22">
        <f t="shared" si="1829"/>
        <v>0</v>
      </c>
      <c r="AB1402" s="22">
        <f t="shared" ref="AB1402:AE1402" si="1830">IF(LataProjekcji&lt;=Koniec_Projekt,ROUND(AB1333,0),0)</f>
        <v>0</v>
      </c>
      <c r="AC1402" s="22">
        <f t="shared" si="1830"/>
        <v>0</v>
      </c>
      <c r="AD1402" s="22">
        <f t="shared" si="1830"/>
        <v>0</v>
      </c>
      <c r="AE1402" s="22">
        <f t="shared" si="1830"/>
        <v>0</v>
      </c>
    </row>
    <row r="1403" spans="2:31" hidden="1">
      <c r="B1403" s="21" t="s">
        <v>304</v>
      </c>
      <c r="C1403" s="21"/>
      <c r="D1403" s="21"/>
      <c r="E1403" s="21"/>
      <c r="F1403" s="21"/>
      <c r="G1403" s="21"/>
      <c r="H1403" s="21"/>
      <c r="I1403" s="21"/>
      <c r="J1403" s="22">
        <f t="shared" ref="J1403:V1403" si="1831">IF(LataProjekcji&lt;=Koniec_Projekt,ROUND(J1367,0),0)</f>
        <v>0</v>
      </c>
      <c r="K1403" s="22">
        <f t="shared" si="1831"/>
        <v>0</v>
      </c>
      <c r="L1403" s="22">
        <f t="shared" si="1831"/>
        <v>0</v>
      </c>
      <c r="M1403" s="22">
        <f t="shared" si="1831"/>
        <v>0</v>
      </c>
      <c r="N1403" s="22">
        <f t="shared" si="1831"/>
        <v>0</v>
      </c>
      <c r="O1403" s="22">
        <f t="shared" si="1831"/>
        <v>0</v>
      </c>
      <c r="P1403" s="22">
        <f t="shared" si="1831"/>
        <v>0</v>
      </c>
      <c r="Q1403" s="22">
        <f t="shared" si="1831"/>
        <v>0</v>
      </c>
      <c r="R1403" s="22">
        <f t="shared" si="1831"/>
        <v>0</v>
      </c>
      <c r="S1403" s="22">
        <f t="shared" si="1831"/>
        <v>0</v>
      </c>
      <c r="T1403" s="22">
        <f t="shared" si="1831"/>
        <v>0</v>
      </c>
      <c r="U1403" s="22">
        <f t="shared" si="1831"/>
        <v>0</v>
      </c>
      <c r="V1403" s="22">
        <f t="shared" si="1831"/>
        <v>0</v>
      </c>
      <c r="W1403" s="22">
        <f t="shared" ref="W1403:AA1403" si="1832">IF(LataProjekcji&lt;=Koniec_Projekt,ROUND(W1367,0),0)</f>
        <v>0</v>
      </c>
      <c r="X1403" s="22">
        <f t="shared" si="1832"/>
        <v>0</v>
      </c>
      <c r="Y1403" s="22">
        <f t="shared" si="1832"/>
        <v>0</v>
      </c>
      <c r="Z1403" s="22">
        <f t="shared" si="1832"/>
        <v>0</v>
      </c>
      <c r="AA1403" s="22">
        <f t="shared" si="1832"/>
        <v>0</v>
      </c>
      <c r="AB1403" s="22">
        <f t="shared" ref="AB1403:AE1403" si="1833">IF(LataProjekcji&lt;=Koniec_Projekt,ROUND(AB1367,0),0)</f>
        <v>0</v>
      </c>
      <c r="AC1403" s="22">
        <f t="shared" si="1833"/>
        <v>0</v>
      </c>
      <c r="AD1403" s="22">
        <f t="shared" si="1833"/>
        <v>0</v>
      </c>
      <c r="AE1403" s="22">
        <f t="shared" si="1833"/>
        <v>0</v>
      </c>
    </row>
    <row r="1404" spans="2:31" hidden="1">
      <c r="B1404" s="21" t="s">
        <v>315</v>
      </c>
      <c r="C1404" s="21"/>
      <c r="D1404" s="21"/>
      <c r="E1404" s="21"/>
      <c r="F1404" s="21"/>
      <c r="G1404" s="21"/>
      <c r="H1404" s="21"/>
      <c r="I1404" s="21"/>
      <c r="J1404" s="22">
        <f t="shared" ref="J1404:V1404" si="1834">IF(LataProjekcji&lt;=Koniec_Projekt,J1376,0)</f>
        <v>0</v>
      </c>
      <c r="K1404" s="22">
        <f t="shared" si="1834"/>
        <v>0</v>
      </c>
      <c r="L1404" s="22">
        <f t="shared" si="1834"/>
        <v>0</v>
      </c>
      <c r="M1404" s="22">
        <f t="shared" si="1834"/>
        <v>0</v>
      </c>
      <c r="N1404" s="22">
        <f t="shared" si="1834"/>
        <v>0</v>
      </c>
      <c r="O1404" s="22">
        <f t="shared" si="1834"/>
        <v>0</v>
      </c>
      <c r="P1404" s="22">
        <f t="shared" si="1834"/>
        <v>0</v>
      </c>
      <c r="Q1404" s="22">
        <f t="shared" si="1834"/>
        <v>0</v>
      </c>
      <c r="R1404" s="22">
        <f t="shared" si="1834"/>
        <v>0</v>
      </c>
      <c r="S1404" s="22">
        <f t="shared" si="1834"/>
        <v>0</v>
      </c>
      <c r="T1404" s="22">
        <f t="shared" si="1834"/>
        <v>0</v>
      </c>
      <c r="U1404" s="22">
        <f t="shared" si="1834"/>
        <v>0</v>
      </c>
      <c r="V1404" s="22">
        <f t="shared" si="1834"/>
        <v>0</v>
      </c>
      <c r="W1404" s="22">
        <f t="shared" ref="W1404:AA1404" si="1835">IF(LataProjekcji&lt;=Koniec_Projekt,W1376,0)</f>
        <v>0</v>
      </c>
      <c r="X1404" s="22">
        <f t="shared" si="1835"/>
        <v>0</v>
      </c>
      <c r="Y1404" s="22">
        <f t="shared" si="1835"/>
        <v>0</v>
      </c>
      <c r="Z1404" s="22">
        <f t="shared" si="1835"/>
        <v>0</v>
      </c>
      <c r="AA1404" s="22">
        <f t="shared" si="1835"/>
        <v>0</v>
      </c>
      <c r="AB1404" s="22">
        <f t="shared" ref="AB1404:AE1404" si="1836">IF(LataProjekcji&lt;=Koniec_Projekt,AB1376,0)</f>
        <v>0</v>
      </c>
      <c r="AC1404" s="22">
        <f t="shared" si="1836"/>
        <v>0</v>
      </c>
      <c r="AD1404" s="22">
        <f t="shared" si="1836"/>
        <v>0</v>
      </c>
      <c r="AE1404" s="22">
        <f t="shared" si="1836"/>
        <v>0</v>
      </c>
    </row>
    <row r="1405" spans="2:31" hidden="1">
      <c r="B1405" s="21" t="s">
        <v>306</v>
      </c>
      <c r="C1405" s="21"/>
      <c r="D1405" s="21"/>
      <c r="E1405" s="21"/>
      <c r="F1405" s="21"/>
      <c r="G1405" s="21"/>
      <c r="H1405" s="21"/>
      <c r="I1405" s="21"/>
      <c r="J1405" s="22">
        <f t="shared" ref="J1405:V1405" si="1837">IF(LataProjekcji&lt;=Koniec_Projekt,ROUND(J1385,0),0)</f>
        <v>0</v>
      </c>
      <c r="K1405" s="22">
        <f t="shared" si="1837"/>
        <v>0</v>
      </c>
      <c r="L1405" s="22">
        <f t="shared" si="1837"/>
        <v>0</v>
      </c>
      <c r="M1405" s="22">
        <f t="shared" si="1837"/>
        <v>0</v>
      </c>
      <c r="N1405" s="22">
        <f t="shared" si="1837"/>
        <v>0</v>
      </c>
      <c r="O1405" s="22">
        <f t="shared" si="1837"/>
        <v>0</v>
      </c>
      <c r="P1405" s="22">
        <f t="shared" si="1837"/>
        <v>0</v>
      </c>
      <c r="Q1405" s="22">
        <f t="shared" si="1837"/>
        <v>0</v>
      </c>
      <c r="R1405" s="22">
        <f t="shared" si="1837"/>
        <v>0</v>
      </c>
      <c r="S1405" s="22">
        <f t="shared" si="1837"/>
        <v>0</v>
      </c>
      <c r="T1405" s="22">
        <f t="shared" si="1837"/>
        <v>0</v>
      </c>
      <c r="U1405" s="22">
        <f t="shared" si="1837"/>
        <v>0</v>
      </c>
      <c r="V1405" s="22">
        <f t="shared" si="1837"/>
        <v>0</v>
      </c>
      <c r="W1405" s="22">
        <f t="shared" ref="W1405:AA1405" si="1838">IF(LataProjekcji&lt;=Koniec_Projekt,ROUND(W1385,0),0)</f>
        <v>0</v>
      </c>
      <c r="X1405" s="22">
        <f t="shared" si="1838"/>
        <v>0</v>
      </c>
      <c r="Y1405" s="22">
        <f t="shared" si="1838"/>
        <v>0</v>
      </c>
      <c r="Z1405" s="22">
        <f t="shared" si="1838"/>
        <v>0</v>
      </c>
      <c r="AA1405" s="22">
        <f t="shared" si="1838"/>
        <v>0</v>
      </c>
      <c r="AB1405" s="22">
        <f t="shared" ref="AB1405:AE1405" si="1839">IF(LataProjekcji&lt;=Koniec_Projekt,ROUND(AB1385,0),0)</f>
        <v>0</v>
      </c>
      <c r="AC1405" s="22">
        <f t="shared" si="1839"/>
        <v>0</v>
      </c>
      <c r="AD1405" s="22">
        <f t="shared" si="1839"/>
        <v>0</v>
      </c>
      <c r="AE1405" s="22">
        <f t="shared" si="1839"/>
        <v>0</v>
      </c>
    </row>
    <row r="1406" spans="2:31" hidden="1">
      <c r="B1406" s="21" t="s">
        <v>308</v>
      </c>
      <c r="C1406" s="21"/>
      <c r="D1406" s="21"/>
      <c r="E1406" s="21"/>
      <c r="F1406" s="21"/>
      <c r="G1406" s="21"/>
      <c r="H1406" s="21"/>
      <c r="I1406" s="21"/>
      <c r="J1406" s="22">
        <f t="shared" ref="J1406:V1406" si="1840">IF(LataProjekcji&lt;=Koniec_Projekt,ROUND(J1394,0),0)</f>
        <v>0</v>
      </c>
      <c r="K1406" s="22">
        <f t="shared" si="1840"/>
        <v>0</v>
      </c>
      <c r="L1406" s="22">
        <f t="shared" si="1840"/>
        <v>0</v>
      </c>
      <c r="M1406" s="22">
        <f t="shared" si="1840"/>
        <v>0</v>
      </c>
      <c r="N1406" s="22">
        <f t="shared" si="1840"/>
        <v>0</v>
      </c>
      <c r="O1406" s="22">
        <f t="shared" si="1840"/>
        <v>0</v>
      </c>
      <c r="P1406" s="22">
        <f t="shared" si="1840"/>
        <v>0</v>
      </c>
      <c r="Q1406" s="22">
        <f t="shared" si="1840"/>
        <v>0</v>
      </c>
      <c r="R1406" s="22">
        <f t="shared" si="1840"/>
        <v>0</v>
      </c>
      <c r="S1406" s="22">
        <f t="shared" si="1840"/>
        <v>0</v>
      </c>
      <c r="T1406" s="22">
        <f t="shared" si="1840"/>
        <v>0</v>
      </c>
      <c r="U1406" s="22">
        <f t="shared" si="1840"/>
        <v>0</v>
      </c>
      <c r="V1406" s="22">
        <f t="shared" si="1840"/>
        <v>0</v>
      </c>
      <c r="W1406" s="22">
        <f t="shared" ref="W1406:AA1406" si="1841">IF(LataProjekcji&lt;=Koniec_Projekt,ROUND(W1394,0),0)</f>
        <v>0</v>
      </c>
      <c r="X1406" s="22">
        <f t="shared" si="1841"/>
        <v>0</v>
      </c>
      <c r="Y1406" s="22">
        <f t="shared" si="1841"/>
        <v>0</v>
      </c>
      <c r="Z1406" s="22">
        <f t="shared" si="1841"/>
        <v>0</v>
      </c>
      <c r="AA1406" s="22">
        <f t="shared" si="1841"/>
        <v>0</v>
      </c>
      <c r="AB1406" s="22">
        <f t="shared" ref="AB1406:AE1406" si="1842">IF(LataProjekcji&lt;=Koniec_Projekt,ROUND(AB1394,0),0)</f>
        <v>0</v>
      </c>
      <c r="AC1406" s="22">
        <f t="shared" si="1842"/>
        <v>0</v>
      </c>
      <c r="AD1406" s="22">
        <f t="shared" si="1842"/>
        <v>0</v>
      </c>
      <c r="AE1406" s="22">
        <f t="shared" si="1842"/>
        <v>0</v>
      </c>
    </row>
    <row r="1407" spans="2:31" hidden="1">
      <c r="B1407" s="64" t="s">
        <v>316</v>
      </c>
      <c r="C1407" s="57"/>
      <c r="D1407" s="57"/>
      <c r="E1407" s="57"/>
      <c r="F1407" s="57"/>
      <c r="G1407" s="57"/>
      <c r="H1407" s="57"/>
      <c r="I1407" s="57"/>
      <c r="J1407" s="65">
        <f>ROUND(SUM(J1398:J1406),0)</f>
        <v>0</v>
      </c>
      <c r="K1407" s="65">
        <f t="shared" ref="K1407:V1407" si="1843">ROUND(SUM(K1398:K1406),0)</f>
        <v>0</v>
      </c>
      <c r="L1407" s="65">
        <f t="shared" si="1843"/>
        <v>0</v>
      </c>
      <c r="M1407" s="65">
        <f t="shared" si="1843"/>
        <v>0</v>
      </c>
      <c r="N1407" s="65">
        <f t="shared" si="1843"/>
        <v>0</v>
      </c>
      <c r="O1407" s="65">
        <f t="shared" si="1843"/>
        <v>0</v>
      </c>
      <c r="P1407" s="65">
        <f t="shared" si="1843"/>
        <v>0</v>
      </c>
      <c r="Q1407" s="65">
        <f t="shared" si="1843"/>
        <v>0</v>
      </c>
      <c r="R1407" s="65">
        <f t="shared" si="1843"/>
        <v>0</v>
      </c>
      <c r="S1407" s="65">
        <f t="shared" si="1843"/>
        <v>0</v>
      </c>
      <c r="T1407" s="65">
        <f t="shared" si="1843"/>
        <v>0</v>
      </c>
      <c r="U1407" s="65">
        <f t="shared" si="1843"/>
        <v>0</v>
      </c>
      <c r="V1407" s="65">
        <f t="shared" si="1843"/>
        <v>0</v>
      </c>
      <c r="W1407" s="65">
        <f>ROUND(SUM(W1398:W1406),0)</f>
        <v>0</v>
      </c>
      <c r="X1407" s="65">
        <f t="shared" ref="X1407:AA1407" si="1844">ROUND(SUM(X1398:X1406),0)</f>
        <v>0</v>
      </c>
      <c r="Y1407" s="65">
        <f t="shared" si="1844"/>
        <v>0</v>
      </c>
      <c r="Z1407" s="65">
        <f t="shared" si="1844"/>
        <v>0</v>
      </c>
      <c r="AA1407" s="65">
        <f t="shared" si="1844"/>
        <v>0</v>
      </c>
      <c r="AB1407" s="65">
        <f t="shared" ref="AB1407:AE1407" si="1845">ROUND(SUM(AB1398:AB1406),0)</f>
        <v>0</v>
      </c>
      <c r="AC1407" s="65">
        <f t="shared" si="1845"/>
        <v>0</v>
      </c>
      <c r="AD1407" s="65">
        <f t="shared" si="1845"/>
        <v>0</v>
      </c>
      <c r="AE1407" s="65">
        <f t="shared" si="1845"/>
        <v>0</v>
      </c>
    </row>
    <row r="1408" spans="2:31" hidden="1">
      <c r="B1408" s="57"/>
      <c r="C1408" s="57"/>
      <c r="D1408" s="57"/>
      <c r="E1408" s="57"/>
      <c r="F1408" s="57"/>
      <c r="G1408" s="57"/>
      <c r="H1408" s="57"/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</row>
    <row r="1409" spans="2:31" hidden="1">
      <c r="B1409" s="66"/>
      <c r="C1409" s="66"/>
      <c r="D1409" s="66"/>
      <c r="E1409" s="66"/>
      <c r="F1409" s="66"/>
      <c r="G1409" s="66"/>
      <c r="H1409" s="66"/>
      <c r="I1409" s="66"/>
      <c r="J1409" s="66"/>
      <c r="K1409" s="66"/>
      <c r="L1409" s="66"/>
      <c r="M1409" s="66"/>
      <c r="N1409" s="66"/>
      <c r="O1409" s="66"/>
      <c r="P1409" s="66"/>
      <c r="Q1409" s="66"/>
      <c r="R1409" s="66"/>
      <c r="S1409" s="66"/>
      <c r="T1409" s="66"/>
      <c r="U1409" s="66"/>
      <c r="V1409" s="66"/>
      <c r="W1409" s="66"/>
      <c r="X1409" s="66"/>
      <c r="Y1409" s="66"/>
      <c r="Z1409" s="66"/>
      <c r="AA1409" s="66"/>
      <c r="AB1409" s="66"/>
      <c r="AC1409" s="66"/>
      <c r="AD1409" s="66"/>
      <c r="AE1409" s="66"/>
    </row>
    <row r="1410" spans="2:31" hidden="1">
      <c r="B1410" s="66"/>
      <c r="C1410" s="66"/>
      <c r="D1410" s="66"/>
      <c r="E1410" s="66"/>
      <c r="F1410" s="66"/>
      <c r="G1410" s="66"/>
      <c r="H1410" s="66"/>
      <c r="I1410" s="66"/>
      <c r="J1410" s="63" t="str">
        <f t="shared" ref="J1410:AE1410" si="1846">LataProjekcji</f>
        <v/>
      </c>
      <c r="K1410" s="63" t="str">
        <f t="shared" si="1846"/>
        <v>Uzupełnij dane</v>
      </c>
      <c r="L1410" s="63" t="str">
        <f t="shared" si="1846"/>
        <v/>
      </c>
      <c r="M1410" s="63" t="str">
        <f t="shared" si="1846"/>
        <v/>
      </c>
      <c r="N1410" s="63" t="str">
        <f t="shared" si="1846"/>
        <v/>
      </c>
      <c r="O1410" s="63" t="str">
        <f t="shared" si="1846"/>
        <v/>
      </c>
      <c r="P1410" s="63" t="str">
        <f t="shared" si="1846"/>
        <v/>
      </c>
      <c r="Q1410" s="63" t="str">
        <f t="shared" si="1846"/>
        <v/>
      </c>
      <c r="R1410" s="63" t="str">
        <f t="shared" si="1846"/>
        <v/>
      </c>
      <c r="S1410" s="63" t="str">
        <f t="shared" si="1846"/>
        <v/>
      </c>
      <c r="T1410" s="63" t="str">
        <f t="shared" si="1846"/>
        <v/>
      </c>
      <c r="U1410" s="63" t="str">
        <f t="shared" si="1846"/>
        <v/>
      </c>
      <c r="V1410" s="63" t="str">
        <f t="shared" si="1846"/>
        <v/>
      </c>
      <c r="W1410" s="63" t="str">
        <f t="shared" si="1846"/>
        <v/>
      </c>
      <c r="X1410" s="63" t="str">
        <f t="shared" si="1846"/>
        <v/>
      </c>
      <c r="Y1410" s="63" t="str">
        <f t="shared" si="1846"/>
        <v/>
      </c>
      <c r="Z1410" s="63" t="str">
        <f t="shared" si="1846"/>
        <v/>
      </c>
      <c r="AA1410" s="63" t="str">
        <f t="shared" si="1846"/>
        <v/>
      </c>
      <c r="AB1410" s="63" t="str">
        <f t="shared" si="1846"/>
        <v/>
      </c>
      <c r="AC1410" s="63" t="str">
        <f t="shared" si="1846"/>
        <v/>
      </c>
      <c r="AD1410" s="63" t="str">
        <f t="shared" si="1846"/>
        <v/>
      </c>
      <c r="AE1410" s="63" t="str">
        <f t="shared" si="1846"/>
        <v/>
      </c>
    </row>
    <row r="1411" spans="2:31" hidden="1">
      <c r="B1411" s="66"/>
      <c r="C1411" s="66"/>
      <c r="D1411" s="66"/>
      <c r="E1411" s="66"/>
      <c r="F1411" s="66"/>
      <c r="G1411" s="66"/>
      <c r="H1411" s="66"/>
      <c r="I1411" s="66"/>
      <c r="J1411" s="66"/>
      <c r="K1411" s="66"/>
      <c r="L1411" s="66"/>
      <c r="M1411" s="66"/>
      <c r="N1411" s="66"/>
      <c r="O1411" s="66"/>
      <c r="P1411" s="66"/>
      <c r="Q1411" s="66"/>
      <c r="R1411" s="66"/>
      <c r="S1411" s="66"/>
      <c r="T1411" s="66"/>
      <c r="U1411" s="66"/>
      <c r="V1411" s="66"/>
      <c r="W1411" s="66"/>
      <c r="X1411" s="66"/>
      <c r="Y1411" s="66"/>
      <c r="Z1411" s="66"/>
      <c r="AA1411" s="66"/>
      <c r="AB1411" s="66"/>
      <c r="AC1411" s="66"/>
      <c r="AD1411" s="66"/>
      <c r="AE1411" s="66"/>
    </row>
    <row r="1412" spans="2:31" hidden="1">
      <c r="B1412" s="67" t="s">
        <v>343</v>
      </c>
      <c r="C1412" s="66"/>
      <c r="D1412" s="66"/>
      <c r="E1412" s="66"/>
      <c r="F1412" s="66"/>
      <c r="G1412" s="66"/>
      <c r="H1412" s="66"/>
      <c r="I1412" s="66"/>
      <c r="J1412" s="65">
        <f>ROUND(J1407,0)</f>
        <v>0</v>
      </c>
      <c r="K1412" s="65">
        <f>ROUND(J1412+K1407,0)</f>
        <v>0</v>
      </c>
      <c r="L1412" s="65">
        <f t="shared" ref="L1412:V1412" si="1847">ROUND(K1412+L1407,0)</f>
        <v>0</v>
      </c>
      <c r="M1412" s="65">
        <f t="shared" si="1847"/>
        <v>0</v>
      </c>
      <c r="N1412" s="65">
        <f t="shared" si="1847"/>
        <v>0</v>
      </c>
      <c r="O1412" s="65">
        <f t="shared" si="1847"/>
        <v>0</v>
      </c>
      <c r="P1412" s="65">
        <f t="shared" si="1847"/>
        <v>0</v>
      </c>
      <c r="Q1412" s="65">
        <f t="shared" si="1847"/>
        <v>0</v>
      </c>
      <c r="R1412" s="65">
        <f t="shared" si="1847"/>
        <v>0</v>
      </c>
      <c r="S1412" s="65">
        <f t="shared" si="1847"/>
        <v>0</v>
      </c>
      <c r="T1412" s="65">
        <f t="shared" si="1847"/>
        <v>0</v>
      </c>
      <c r="U1412" s="65">
        <f t="shared" si="1847"/>
        <v>0</v>
      </c>
      <c r="V1412" s="65">
        <f t="shared" si="1847"/>
        <v>0</v>
      </c>
      <c r="W1412" s="65">
        <f>ROUND(V1412+W1407,0)</f>
        <v>0</v>
      </c>
      <c r="X1412" s="65">
        <f t="shared" ref="X1412:AA1412" si="1848">ROUND(W1412+X1407,0)</f>
        <v>0</v>
      </c>
      <c r="Y1412" s="65">
        <f t="shared" si="1848"/>
        <v>0</v>
      </c>
      <c r="Z1412" s="65">
        <f t="shared" si="1848"/>
        <v>0</v>
      </c>
      <c r="AA1412" s="65">
        <f t="shared" si="1848"/>
        <v>0</v>
      </c>
      <c r="AB1412" s="65">
        <f t="shared" ref="AB1412" si="1849">ROUND(AA1412+AB1407,0)</f>
        <v>0</v>
      </c>
      <c r="AC1412" s="65">
        <f t="shared" ref="AC1412" si="1850">ROUND(AB1412+AC1407,0)</f>
        <v>0</v>
      </c>
      <c r="AD1412" s="65">
        <f t="shared" ref="AD1412" si="1851">ROUND(AC1412+AD1407,0)</f>
        <v>0</v>
      </c>
      <c r="AE1412" s="65">
        <f t="shared" ref="AE1412" si="1852">ROUND(AD1412+AE1407,0)</f>
        <v>0</v>
      </c>
    </row>
    <row r="1413" spans="2:31" hidden="1">
      <c r="B1413" s="66"/>
      <c r="C1413" s="66"/>
      <c r="D1413" s="66" t="s">
        <v>335</v>
      </c>
      <c r="E1413" s="66" t="s">
        <v>336</v>
      </c>
      <c r="F1413" s="66" t="s">
        <v>337</v>
      </c>
      <c r="G1413" s="66"/>
      <c r="H1413" s="66"/>
      <c r="I1413" s="66"/>
      <c r="J1413" s="66"/>
      <c r="K1413" s="66"/>
      <c r="L1413" s="66"/>
      <c r="M1413" s="66"/>
      <c r="N1413" s="66"/>
      <c r="O1413" s="66"/>
      <c r="P1413" s="66"/>
      <c r="Q1413" s="66"/>
      <c r="R1413" s="66"/>
      <c r="S1413" s="66"/>
      <c r="T1413" s="66"/>
      <c r="U1413" s="66"/>
      <c r="V1413" s="66"/>
      <c r="W1413" s="66"/>
      <c r="X1413" s="66"/>
      <c r="Y1413" s="66"/>
      <c r="Z1413" s="66"/>
      <c r="AA1413" s="66"/>
      <c r="AB1413" s="66"/>
      <c r="AC1413" s="66"/>
      <c r="AD1413" s="66"/>
      <c r="AE1413" s="66"/>
    </row>
    <row r="1414" spans="2:31" hidden="1">
      <c r="B1414" s="66" t="s">
        <v>338</v>
      </c>
      <c r="C1414" s="66">
        <f>Poczatek</f>
        <v>0</v>
      </c>
      <c r="D1414" s="66" t="e">
        <f>MATCH($C1414,$A$927:$AE$927,0)</f>
        <v>#N/A</v>
      </c>
      <c r="E1414" s="66">
        <f>ROW($J$1407)</f>
        <v>1407</v>
      </c>
      <c r="F1414" s="66" t="e">
        <f>ADDRESS(E1414,D1414)</f>
        <v>#N/A</v>
      </c>
      <c r="G1414" s="66"/>
      <c r="H1414" s="66"/>
      <c r="I1414" s="66"/>
      <c r="J1414" s="66"/>
      <c r="K1414" s="66"/>
      <c r="L1414" s="66"/>
      <c r="M1414" s="66"/>
      <c r="N1414" s="66"/>
      <c r="O1414" s="66"/>
      <c r="P1414" s="66"/>
      <c r="Q1414" s="66"/>
      <c r="R1414" s="66"/>
      <c r="S1414" s="66"/>
      <c r="T1414" s="66"/>
      <c r="U1414" s="66"/>
      <c r="V1414" s="66"/>
      <c r="W1414" s="66"/>
      <c r="X1414" s="66"/>
      <c r="Y1414" s="66"/>
      <c r="Z1414" s="66"/>
      <c r="AA1414" s="66"/>
      <c r="AB1414" s="66"/>
      <c r="AC1414" s="66"/>
      <c r="AD1414" s="66"/>
      <c r="AE1414" s="66"/>
    </row>
    <row r="1415" spans="2:31" hidden="1">
      <c r="B1415" s="66" t="s">
        <v>730</v>
      </c>
      <c r="C1415" s="66">
        <f>Koniec_PR</f>
        <v>0</v>
      </c>
      <c r="D1415" s="66" t="e">
        <f>MATCH($C1415,$A$927:$AE$927,0)</f>
        <v>#N/A</v>
      </c>
      <c r="E1415" s="66">
        <f>ROW($J$1407)</f>
        <v>1407</v>
      </c>
      <c r="F1415" s="66" t="e">
        <f>ADDRESS(E1415,D1415)</f>
        <v>#N/A</v>
      </c>
      <c r="G1415" s="66"/>
      <c r="H1415" s="66"/>
      <c r="I1415" s="66"/>
      <c r="J1415" s="66"/>
      <c r="K1415" s="66"/>
      <c r="L1415" s="66"/>
      <c r="M1415" s="66"/>
      <c r="N1415" s="66"/>
      <c r="O1415" s="66"/>
      <c r="P1415" s="66"/>
      <c r="Q1415" s="66"/>
      <c r="R1415" s="66"/>
      <c r="S1415" s="66"/>
      <c r="T1415" s="66"/>
      <c r="U1415" s="66"/>
      <c r="V1415" s="66"/>
      <c r="W1415" s="66"/>
      <c r="X1415" s="66"/>
      <c r="Y1415" s="66"/>
      <c r="Z1415" s="66"/>
      <c r="AA1415" s="66"/>
      <c r="AB1415" s="66"/>
      <c r="AC1415" s="66"/>
      <c r="AD1415" s="66"/>
      <c r="AE1415" s="66"/>
    </row>
    <row r="1416" spans="2:31" hidden="1">
      <c r="B1416" s="66"/>
      <c r="C1416" s="66"/>
      <c r="D1416" s="66"/>
      <c r="E1416" s="66"/>
      <c r="F1416" s="66"/>
      <c r="G1416" s="66"/>
      <c r="H1416" s="66"/>
      <c r="I1416" s="66"/>
      <c r="J1416" s="66"/>
      <c r="K1416" s="66"/>
      <c r="L1416" s="66"/>
      <c r="M1416" s="66"/>
      <c r="N1416" s="66"/>
      <c r="O1416" s="66"/>
      <c r="P1416" s="66"/>
      <c r="Q1416" s="66"/>
      <c r="R1416" s="66"/>
      <c r="S1416" s="66"/>
      <c r="T1416" s="66"/>
      <c r="U1416" s="66"/>
      <c r="V1416" s="66"/>
      <c r="W1416" s="66"/>
      <c r="X1416" s="66"/>
      <c r="Y1416" s="66"/>
      <c r="Z1416" s="66"/>
      <c r="AA1416" s="66"/>
      <c r="AB1416" s="66"/>
      <c r="AC1416" s="66"/>
      <c r="AD1416" s="66"/>
      <c r="AE1416" s="66"/>
    </row>
    <row r="1417" spans="2:31" hidden="1">
      <c r="B1417" s="66" t="s">
        <v>344</v>
      </c>
      <c r="C1417" s="66"/>
      <c r="D1417" s="66"/>
      <c r="E1417" s="66"/>
      <c r="F1417" s="66"/>
      <c r="G1417" s="66"/>
      <c r="H1417" s="66"/>
      <c r="I1417" s="66"/>
      <c r="J1417" s="68">
        <f t="shared" ref="J1417:V1417" si="1853">IF(LataProjekcji&lt;=Koniec_Projekt,J1407,0)</f>
        <v>0</v>
      </c>
      <c r="K1417" s="68">
        <f t="shared" si="1853"/>
        <v>0</v>
      </c>
      <c r="L1417" s="68">
        <f t="shared" si="1853"/>
        <v>0</v>
      </c>
      <c r="M1417" s="68">
        <f t="shared" si="1853"/>
        <v>0</v>
      </c>
      <c r="N1417" s="68">
        <f t="shared" si="1853"/>
        <v>0</v>
      </c>
      <c r="O1417" s="68">
        <f t="shared" si="1853"/>
        <v>0</v>
      </c>
      <c r="P1417" s="68">
        <f t="shared" si="1853"/>
        <v>0</v>
      </c>
      <c r="Q1417" s="68">
        <f t="shared" si="1853"/>
        <v>0</v>
      </c>
      <c r="R1417" s="68">
        <f t="shared" si="1853"/>
        <v>0</v>
      </c>
      <c r="S1417" s="68">
        <f t="shared" si="1853"/>
        <v>0</v>
      </c>
      <c r="T1417" s="68">
        <f t="shared" si="1853"/>
        <v>0</v>
      </c>
      <c r="U1417" s="68">
        <f t="shared" si="1853"/>
        <v>0</v>
      </c>
      <c r="V1417" s="68">
        <f t="shared" si="1853"/>
        <v>0</v>
      </c>
      <c r="W1417" s="68">
        <f t="shared" ref="W1417:AA1417" si="1854">IF(LataProjekcji&lt;=Koniec_Projekt,W1407,0)</f>
        <v>0</v>
      </c>
      <c r="X1417" s="68">
        <f t="shared" si="1854"/>
        <v>0</v>
      </c>
      <c r="Y1417" s="68">
        <f t="shared" si="1854"/>
        <v>0</v>
      </c>
      <c r="Z1417" s="68">
        <f t="shared" si="1854"/>
        <v>0</v>
      </c>
      <c r="AA1417" s="68">
        <f t="shared" si="1854"/>
        <v>0</v>
      </c>
      <c r="AB1417" s="68">
        <f t="shared" ref="AB1417:AE1417" si="1855">IF(LataProjekcji&lt;=Koniec_Projekt,AB1407,0)</f>
        <v>0</v>
      </c>
      <c r="AC1417" s="68">
        <f t="shared" si="1855"/>
        <v>0</v>
      </c>
      <c r="AD1417" s="68">
        <f t="shared" si="1855"/>
        <v>0</v>
      </c>
      <c r="AE1417" s="68">
        <f t="shared" si="1855"/>
        <v>0</v>
      </c>
    </row>
    <row r="1418" spans="2:31" hidden="1">
      <c r="B1418" s="71" t="s">
        <v>345</v>
      </c>
      <c r="C1418" s="71"/>
      <c r="D1418" s="71"/>
      <c r="E1418" s="71"/>
      <c r="F1418" s="71"/>
      <c r="G1418" s="71"/>
      <c r="H1418" s="71"/>
      <c r="I1418" s="71"/>
      <c r="J1418" s="72">
        <f t="shared" ref="J1418:V1418" si="1856">IF(LataProjekcji&lt;=Koniec_Projekt,(J1417+I1418),0)</f>
        <v>0</v>
      </c>
      <c r="K1418" s="72">
        <f t="shared" si="1856"/>
        <v>0</v>
      </c>
      <c r="L1418" s="72">
        <f t="shared" si="1856"/>
        <v>0</v>
      </c>
      <c r="M1418" s="72">
        <f t="shared" si="1856"/>
        <v>0</v>
      </c>
      <c r="N1418" s="72">
        <f t="shared" si="1856"/>
        <v>0</v>
      </c>
      <c r="O1418" s="72">
        <f t="shared" si="1856"/>
        <v>0</v>
      </c>
      <c r="P1418" s="72">
        <f t="shared" si="1856"/>
        <v>0</v>
      </c>
      <c r="Q1418" s="72">
        <f t="shared" si="1856"/>
        <v>0</v>
      </c>
      <c r="R1418" s="72">
        <f t="shared" si="1856"/>
        <v>0</v>
      </c>
      <c r="S1418" s="72">
        <f t="shared" si="1856"/>
        <v>0</v>
      </c>
      <c r="T1418" s="72">
        <f t="shared" si="1856"/>
        <v>0</v>
      </c>
      <c r="U1418" s="72">
        <f t="shared" si="1856"/>
        <v>0</v>
      </c>
      <c r="V1418" s="72">
        <f t="shared" si="1856"/>
        <v>0</v>
      </c>
      <c r="W1418" s="72">
        <f t="shared" ref="W1418:AA1418" si="1857">IF(LataProjekcji&lt;=Koniec_Projekt,(W1417+V1418),0)</f>
        <v>0</v>
      </c>
      <c r="X1418" s="72">
        <f t="shared" si="1857"/>
        <v>0</v>
      </c>
      <c r="Y1418" s="72">
        <f t="shared" si="1857"/>
        <v>0</v>
      </c>
      <c r="Z1418" s="72">
        <f t="shared" si="1857"/>
        <v>0</v>
      </c>
      <c r="AA1418" s="72">
        <f t="shared" si="1857"/>
        <v>0</v>
      </c>
      <c r="AB1418" s="72">
        <f t="shared" ref="AB1418" si="1858">IF(LataProjekcji&lt;=Koniec_Projekt,(AB1417+AA1418),0)</f>
        <v>0</v>
      </c>
      <c r="AC1418" s="72">
        <f t="shared" ref="AC1418" si="1859">IF(LataProjekcji&lt;=Koniec_Projekt,(AC1417+AB1418),0)</f>
        <v>0</v>
      </c>
      <c r="AD1418" s="72">
        <f t="shared" ref="AD1418" si="1860">IF(LataProjekcji&lt;=Koniec_Projekt,(AD1417+AC1418),0)</f>
        <v>0</v>
      </c>
      <c r="AE1418" s="72">
        <f t="shared" ref="AE1418" si="1861">IF(LataProjekcji&lt;=Koniec_Projekt,(AE1417+AD1418),0)</f>
        <v>0</v>
      </c>
    </row>
    <row r="1419" spans="2:31" hidden="1">
      <c r="B1419" s="61"/>
      <c r="C1419" s="85"/>
      <c r="D1419" s="61"/>
      <c r="E1419" s="61"/>
      <c r="F1419" s="61"/>
      <c r="G1419" s="61"/>
      <c r="H1419" s="61"/>
      <c r="I1419" s="61"/>
      <c r="J1419" s="61"/>
      <c r="K1419" s="61"/>
      <c r="L1419" s="61"/>
      <c r="M1419" s="61"/>
      <c r="N1419" s="61"/>
      <c r="O1419" s="61"/>
      <c r="P1419" s="61"/>
      <c r="Q1419" s="61"/>
      <c r="R1419" s="61"/>
      <c r="S1419" s="61"/>
      <c r="T1419" s="61"/>
      <c r="U1419" s="61"/>
      <c r="V1419" s="61"/>
      <c r="W1419" s="61"/>
      <c r="X1419" s="61"/>
      <c r="Y1419" s="61"/>
      <c r="Z1419" s="61"/>
      <c r="AA1419" s="61"/>
      <c r="AB1419" s="61"/>
      <c r="AC1419" s="61"/>
      <c r="AD1419" s="61"/>
      <c r="AE1419" s="61"/>
    </row>
    <row r="1420" spans="2:31" hidden="1">
      <c r="B1420" s="61"/>
      <c r="C1420" s="85"/>
      <c r="D1420" s="61"/>
      <c r="E1420" s="61"/>
      <c r="F1420" s="61"/>
      <c r="G1420" s="61"/>
      <c r="H1420" s="61"/>
      <c r="I1420" s="61"/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61"/>
      <c r="U1420" s="61"/>
      <c r="V1420" s="61"/>
      <c r="W1420" s="61"/>
      <c r="X1420" s="61"/>
      <c r="Y1420" s="61"/>
      <c r="Z1420" s="61"/>
      <c r="AA1420" s="61"/>
      <c r="AB1420" s="61"/>
      <c r="AC1420" s="61"/>
      <c r="AD1420" s="61"/>
      <c r="AE1420" s="61"/>
    </row>
    <row r="1421" spans="2:31" hidden="1">
      <c r="B1421" s="61"/>
      <c r="C1421" s="85"/>
      <c r="D1421" s="61"/>
      <c r="E1421" s="61"/>
      <c r="F1421" s="61"/>
      <c r="G1421" s="61"/>
      <c r="H1421" s="61"/>
      <c r="I1421" s="61"/>
      <c r="J1421" s="61"/>
      <c r="K1421" s="61"/>
      <c r="L1421" s="61"/>
      <c r="M1421" s="61"/>
      <c r="N1421" s="61"/>
      <c r="O1421" s="61"/>
      <c r="P1421" s="61"/>
      <c r="Q1421" s="61"/>
      <c r="R1421" s="61"/>
      <c r="S1421" s="61"/>
      <c r="T1421" s="61"/>
      <c r="U1421" s="61"/>
      <c r="V1421" s="61"/>
      <c r="W1421" s="61"/>
      <c r="X1421" s="61"/>
      <c r="Y1421" s="61"/>
      <c r="Z1421" s="61"/>
      <c r="AA1421" s="61"/>
      <c r="AB1421" s="61"/>
      <c r="AC1421" s="61"/>
      <c r="AD1421" s="61"/>
      <c r="AE1421" s="61"/>
    </row>
    <row r="1422" spans="2:31" hidden="1">
      <c r="B1422" s="61"/>
      <c r="C1422" s="85"/>
      <c r="D1422" s="61"/>
      <c r="E1422" s="61"/>
      <c r="F1422" s="61"/>
      <c r="G1422" s="61"/>
      <c r="H1422" s="61"/>
      <c r="I1422" s="61"/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61"/>
    </row>
    <row r="1423" spans="2:31" hidden="1">
      <c r="B1423" s="61"/>
      <c r="C1423" s="85"/>
      <c r="D1423" s="61"/>
      <c r="E1423" s="61"/>
      <c r="F1423" s="61"/>
      <c r="G1423" s="61"/>
      <c r="H1423" s="61"/>
      <c r="I1423" s="61"/>
      <c r="J1423" s="61"/>
      <c r="K1423" s="61"/>
      <c r="L1423" s="61"/>
      <c r="M1423" s="61"/>
      <c r="N1423" s="61"/>
      <c r="O1423" s="61"/>
      <c r="P1423" s="61"/>
      <c r="Q1423" s="61"/>
      <c r="R1423" s="61"/>
      <c r="S1423" s="61"/>
      <c r="T1423" s="61"/>
      <c r="U1423" s="61"/>
      <c r="V1423" s="61"/>
      <c r="W1423" s="61"/>
      <c r="X1423" s="61"/>
      <c r="Y1423" s="61"/>
      <c r="Z1423" s="61"/>
      <c r="AA1423" s="61"/>
      <c r="AB1423" s="61"/>
      <c r="AC1423" s="61"/>
      <c r="AD1423" s="61"/>
      <c r="AE1423" s="61"/>
    </row>
    <row r="1424" spans="2:31" hidden="1">
      <c r="B1424" s="61"/>
      <c r="C1424" s="85"/>
      <c r="D1424" s="61"/>
      <c r="E1424" s="61"/>
      <c r="F1424" s="61"/>
      <c r="G1424" s="61"/>
      <c r="H1424" s="61"/>
      <c r="I1424" s="61"/>
      <c r="J1424" s="61"/>
      <c r="K1424" s="61"/>
      <c r="L1424" s="61"/>
      <c r="M1424" s="61"/>
      <c r="N1424" s="61"/>
      <c r="O1424" s="61"/>
      <c r="P1424" s="61"/>
      <c r="Q1424" s="61"/>
      <c r="R1424" s="61"/>
      <c r="S1424" s="61"/>
      <c r="T1424" s="61"/>
      <c r="U1424" s="61"/>
      <c r="V1424" s="61"/>
      <c r="W1424" s="61"/>
      <c r="X1424" s="61"/>
      <c r="Y1424" s="61"/>
      <c r="Z1424" s="61"/>
      <c r="AA1424" s="61"/>
      <c r="AB1424" s="61"/>
      <c r="AC1424" s="61"/>
      <c r="AD1424" s="61"/>
      <c r="AE1424" s="61"/>
    </row>
    <row r="1425" spans="2:31" hidden="1">
      <c r="B1425" s="61"/>
      <c r="C1425" s="85"/>
      <c r="D1425" s="61"/>
      <c r="E1425" s="61"/>
      <c r="F1425" s="61"/>
      <c r="G1425" s="61"/>
      <c r="H1425" s="61"/>
      <c r="I1425" s="61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61"/>
    </row>
    <row r="1426" spans="2:31" hidden="1">
      <c r="B1426" s="61"/>
      <c r="C1426" s="85"/>
      <c r="D1426" s="61"/>
      <c r="E1426" s="61"/>
      <c r="F1426" s="61"/>
      <c r="G1426" s="61"/>
      <c r="H1426" s="61"/>
      <c r="I1426" s="61"/>
      <c r="J1426" s="61"/>
      <c r="K1426" s="61"/>
      <c r="L1426" s="61"/>
      <c r="M1426" s="61"/>
      <c r="N1426" s="61"/>
      <c r="O1426" s="61"/>
      <c r="P1426" s="61"/>
      <c r="Q1426" s="61"/>
      <c r="R1426" s="61"/>
      <c r="S1426" s="61"/>
      <c r="T1426" s="61"/>
      <c r="U1426" s="61"/>
      <c r="V1426" s="61"/>
      <c r="W1426" s="61"/>
      <c r="X1426" s="61"/>
      <c r="Y1426" s="61"/>
      <c r="Z1426" s="61"/>
      <c r="AA1426" s="61"/>
      <c r="AB1426" s="61"/>
      <c r="AC1426" s="61"/>
      <c r="AD1426" s="61"/>
      <c r="AE1426" s="61"/>
    </row>
    <row r="1427" spans="2:31" hidden="1">
      <c r="B1427" s="20" t="s">
        <v>646</v>
      </c>
      <c r="C1427" s="79"/>
      <c r="D1427" s="21"/>
      <c r="E1427" s="21"/>
      <c r="F1427" s="21"/>
      <c r="G1427" s="21"/>
      <c r="H1427" s="21"/>
      <c r="I1427" s="21"/>
      <c r="J1427" s="63" t="str">
        <f t="shared" ref="J1427:AE1427" si="1862">LataProjekcji</f>
        <v/>
      </c>
      <c r="K1427" s="63" t="str">
        <f t="shared" si="1862"/>
        <v>Uzupełnij dane</v>
      </c>
      <c r="L1427" s="63" t="str">
        <f t="shared" si="1862"/>
        <v/>
      </c>
      <c r="M1427" s="63" t="str">
        <f t="shared" si="1862"/>
        <v/>
      </c>
      <c r="N1427" s="63" t="str">
        <f t="shared" si="1862"/>
        <v/>
      </c>
      <c r="O1427" s="63" t="str">
        <f t="shared" si="1862"/>
        <v/>
      </c>
      <c r="P1427" s="63" t="str">
        <f t="shared" si="1862"/>
        <v/>
      </c>
      <c r="Q1427" s="63" t="str">
        <f t="shared" si="1862"/>
        <v/>
      </c>
      <c r="R1427" s="63" t="str">
        <f t="shared" si="1862"/>
        <v/>
      </c>
      <c r="S1427" s="63" t="str">
        <f t="shared" si="1862"/>
        <v/>
      </c>
      <c r="T1427" s="63" t="str">
        <f t="shared" si="1862"/>
        <v/>
      </c>
      <c r="U1427" s="63" t="str">
        <f t="shared" si="1862"/>
        <v/>
      </c>
      <c r="V1427" s="63" t="str">
        <f t="shared" si="1862"/>
        <v/>
      </c>
      <c r="W1427" s="63" t="str">
        <f t="shared" si="1862"/>
        <v/>
      </c>
      <c r="X1427" s="63" t="str">
        <f t="shared" si="1862"/>
        <v/>
      </c>
      <c r="Y1427" s="63" t="str">
        <f t="shared" si="1862"/>
        <v/>
      </c>
      <c r="Z1427" s="63" t="str">
        <f t="shared" si="1862"/>
        <v/>
      </c>
      <c r="AA1427" s="63" t="str">
        <f t="shared" si="1862"/>
        <v/>
      </c>
      <c r="AB1427" s="63" t="str">
        <f t="shared" si="1862"/>
        <v/>
      </c>
      <c r="AC1427" s="63" t="str">
        <f t="shared" si="1862"/>
        <v/>
      </c>
      <c r="AD1427" s="63" t="str">
        <f t="shared" si="1862"/>
        <v/>
      </c>
      <c r="AE1427" s="63" t="str">
        <f t="shared" si="1862"/>
        <v/>
      </c>
    </row>
    <row r="1428" spans="2:31" hidden="1">
      <c r="B1428" s="57"/>
      <c r="C1428" s="82"/>
      <c r="D1428" s="57"/>
      <c r="E1428" s="57"/>
      <c r="F1428" s="57"/>
      <c r="G1428" s="57"/>
      <c r="H1428" s="57"/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57"/>
      <c r="X1428" s="57"/>
      <c r="Y1428" s="57"/>
      <c r="Z1428" s="57"/>
      <c r="AA1428" s="57"/>
      <c r="AB1428" s="57"/>
      <c r="AC1428" s="57"/>
      <c r="AD1428" s="57"/>
      <c r="AE1428" s="57"/>
    </row>
    <row r="1429" spans="2:31" hidden="1">
      <c r="B1429" s="20" t="s">
        <v>319</v>
      </c>
      <c r="C1429" s="81" t="s">
        <v>317</v>
      </c>
      <c r="D1429" s="20" t="s">
        <v>318</v>
      </c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</row>
    <row r="1430" spans="2:31" hidden="1">
      <c r="B1430" s="58" t="str">
        <f t="shared" ref="B1430:E1439" si="1863">IF(ISBLANK(B1190),"",B1190)</f>
        <v/>
      </c>
      <c r="C1430" s="58" t="str">
        <f t="shared" si="1863"/>
        <v/>
      </c>
      <c r="D1430" s="58" t="str">
        <f t="shared" si="1863"/>
        <v/>
      </c>
      <c r="E1430" s="58" t="str">
        <f t="shared" si="1863"/>
        <v/>
      </c>
      <c r="F1430" s="58"/>
      <c r="G1430" s="58"/>
      <c r="H1430" s="58"/>
      <c r="I1430" s="58"/>
      <c r="J1430" s="59">
        <f t="shared" ref="J1430:V1430" si="1864">IF(AND($C1430="tak",OR($D1430="nie dotyczy",$D1430="badania przemysłowe"),J$1427&lt;=Koniec_Projekt),ROUND(J117*J139,0),0)</f>
        <v>0</v>
      </c>
      <c r="K1430" s="59">
        <f t="shared" si="1864"/>
        <v>0</v>
      </c>
      <c r="L1430" s="59">
        <f t="shared" si="1864"/>
        <v>0</v>
      </c>
      <c r="M1430" s="59">
        <f t="shared" si="1864"/>
        <v>0</v>
      </c>
      <c r="N1430" s="59">
        <f t="shared" si="1864"/>
        <v>0</v>
      </c>
      <c r="O1430" s="59">
        <f t="shared" si="1864"/>
        <v>0</v>
      </c>
      <c r="P1430" s="59">
        <f t="shared" si="1864"/>
        <v>0</v>
      </c>
      <c r="Q1430" s="59">
        <f t="shared" si="1864"/>
        <v>0</v>
      </c>
      <c r="R1430" s="59">
        <f t="shared" si="1864"/>
        <v>0</v>
      </c>
      <c r="S1430" s="59">
        <f t="shared" si="1864"/>
        <v>0</v>
      </c>
      <c r="T1430" s="59">
        <f t="shared" si="1864"/>
        <v>0</v>
      </c>
      <c r="U1430" s="59">
        <f t="shared" si="1864"/>
        <v>0</v>
      </c>
      <c r="V1430" s="59">
        <f t="shared" si="1864"/>
        <v>0</v>
      </c>
      <c r="W1430" s="59">
        <f t="shared" ref="W1430:W1449" si="1865">IF(AND($C1430="tak",OR($D1430="nie dotyczy",$D1430="badania przemysłowe"),W$1427&lt;=Koniec_Projekt),ROUND(W117*W139,0),0)</f>
        <v>0</v>
      </c>
      <c r="X1430" s="59">
        <f t="shared" ref="X1430:AA1430" si="1866">IF(AND($C1430="tak",OR($D1430="nie dotyczy",$D1430="badania przemysłowe"),X$1427&lt;=Koniec_Projekt),ROUND(X117*X139,0),0)</f>
        <v>0</v>
      </c>
      <c r="Y1430" s="59">
        <f t="shared" si="1866"/>
        <v>0</v>
      </c>
      <c r="Z1430" s="59">
        <f t="shared" si="1866"/>
        <v>0</v>
      </c>
      <c r="AA1430" s="59">
        <f t="shared" si="1866"/>
        <v>0</v>
      </c>
      <c r="AB1430" s="59">
        <f t="shared" ref="AB1430:AE1430" si="1867">IF(AND($C1430="tak",OR($D1430="nie dotyczy",$D1430="badania przemysłowe"),AB$1427&lt;=Koniec_Projekt),ROUND(AB117*AB139,0),0)</f>
        <v>0</v>
      </c>
      <c r="AC1430" s="59">
        <f t="shared" si="1867"/>
        <v>0</v>
      </c>
      <c r="AD1430" s="59">
        <f t="shared" si="1867"/>
        <v>0</v>
      </c>
      <c r="AE1430" s="59">
        <f t="shared" si="1867"/>
        <v>0</v>
      </c>
    </row>
    <row r="1431" spans="2:31" hidden="1">
      <c r="B1431" s="58" t="str">
        <f t="shared" si="1863"/>
        <v/>
      </c>
      <c r="C1431" s="58" t="str">
        <f t="shared" si="1863"/>
        <v/>
      </c>
      <c r="D1431" s="58" t="str">
        <f t="shared" si="1863"/>
        <v/>
      </c>
      <c r="E1431" s="58" t="str">
        <f t="shared" si="1863"/>
        <v/>
      </c>
      <c r="F1431" s="58"/>
      <c r="G1431" s="58"/>
      <c r="H1431" s="58"/>
      <c r="I1431" s="58"/>
      <c r="J1431" s="59">
        <f t="shared" ref="J1431:V1431" si="1868">IF(AND($C1431="tak",OR($D1431="nie dotyczy",$D1431="badania przemysłowe"),J$1427&lt;=Koniec_Projekt),ROUND(J118*J140,0),0)</f>
        <v>0</v>
      </c>
      <c r="K1431" s="59">
        <f t="shared" si="1868"/>
        <v>0</v>
      </c>
      <c r="L1431" s="59">
        <f t="shared" si="1868"/>
        <v>0</v>
      </c>
      <c r="M1431" s="59">
        <f t="shared" si="1868"/>
        <v>0</v>
      </c>
      <c r="N1431" s="59">
        <f t="shared" si="1868"/>
        <v>0</v>
      </c>
      <c r="O1431" s="59">
        <f t="shared" si="1868"/>
        <v>0</v>
      </c>
      <c r="P1431" s="59">
        <f t="shared" si="1868"/>
        <v>0</v>
      </c>
      <c r="Q1431" s="59">
        <f t="shared" si="1868"/>
        <v>0</v>
      </c>
      <c r="R1431" s="59">
        <f t="shared" si="1868"/>
        <v>0</v>
      </c>
      <c r="S1431" s="59">
        <f t="shared" si="1868"/>
        <v>0</v>
      </c>
      <c r="T1431" s="59">
        <f t="shared" si="1868"/>
        <v>0</v>
      </c>
      <c r="U1431" s="59">
        <f t="shared" si="1868"/>
        <v>0</v>
      </c>
      <c r="V1431" s="59">
        <f t="shared" si="1868"/>
        <v>0</v>
      </c>
      <c r="W1431" s="59">
        <f t="shared" si="1865"/>
        <v>0</v>
      </c>
      <c r="X1431" s="59">
        <f t="shared" ref="X1431:AA1431" si="1869">IF(AND($C1431="tak",OR($D1431="nie dotyczy",$D1431="badania przemysłowe"),X$1427&lt;=Koniec_Projekt),ROUND(X118*X140,0),0)</f>
        <v>0</v>
      </c>
      <c r="Y1431" s="59">
        <f t="shared" si="1869"/>
        <v>0</v>
      </c>
      <c r="Z1431" s="59">
        <f t="shared" si="1869"/>
        <v>0</v>
      </c>
      <c r="AA1431" s="59">
        <f t="shared" si="1869"/>
        <v>0</v>
      </c>
      <c r="AB1431" s="59">
        <f t="shared" ref="AB1431:AE1431" si="1870">IF(AND($C1431="tak",OR($D1431="nie dotyczy",$D1431="badania przemysłowe"),AB$1427&lt;=Koniec_Projekt),ROUND(AB118*AB140,0),0)</f>
        <v>0</v>
      </c>
      <c r="AC1431" s="59">
        <f t="shared" si="1870"/>
        <v>0</v>
      </c>
      <c r="AD1431" s="59">
        <f t="shared" si="1870"/>
        <v>0</v>
      </c>
      <c r="AE1431" s="59">
        <f t="shared" si="1870"/>
        <v>0</v>
      </c>
    </row>
    <row r="1432" spans="2:31" hidden="1">
      <c r="B1432" s="58" t="str">
        <f t="shared" si="1863"/>
        <v/>
      </c>
      <c r="C1432" s="58" t="str">
        <f t="shared" si="1863"/>
        <v/>
      </c>
      <c r="D1432" s="58" t="str">
        <f t="shared" si="1863"/>
        <v/>
      </c>
      <c r="E1432" s="58" t="str">
        <f t="shared" si="1863"/>
        <v/>
      </c>
      <c r="F1432" s="58"/>
      <c r="G1432" s="58"/>
      <c r="H1432" s="58"/>
      <c r="I1432" s="58"/>
      <c r="J1432" s="59">
        <f t="shared" ref="J1432:V1432" si="1871">IF(AND($C1432="tak",OR($D1432="nie dotyczy",$D1432="badania przemysłowe"),J$1427&lt;=Koniec_Projekt),ROUND(J119*J141,0),0)</f>
        <v>0</v>
      </c>
      <c r="K1432" s="59">
        <f t="shared" si="1871"/>
        <v>0</v>
      </c>
      <c r="L1432" s="59">
        <f t="shared" si="1871"/>
        <v>0</v>
      </c>
      <c r="M1432" s="59">
        <f t="shared" si="1871"/>
        <v>0</v>
      </c>
      <c r="N1432" s="59">
        <f t="shared" si="1871"/>
        <v>0</v>
      </c>
      <c r="O1432" s="59">
        <f t="shared" si="1871"/>
        <v>0</v>
      </c>
      <c r="P1432" s="59">
        <f t="shared" si="1871"/>
        <v>0</v>
      </c>
      <c r="Q1432" s="59">
        <f t="shared" si="1871"/>
        <v>0</v>
      </c>
      <c r="R1432" s="59">
        <f t="shared" si="1871"/>
        <v>0</v>
      </c>
      <c r="S1432" s="59">
        <f t="shared" si="1871"/>
        <v>0</v>
      </c>
      <c r="T1432" s="59">
        <f t="shared" si="1871"/>
        <v>0</v>
      </c>
      <c r="U1432" s="59">
        <f t="shared" si="1871"/>
        <v>0</v>
      </c>
      <c r="V1432" s="59">
        <f t="shared" si="1871"/>
        <v>0</v>
      </c>
      <c r="W1432" s="59">
        <f t="shared" si="1865"/>
        <v>0</v>
      </c>
      <c r="X1432" s="59">
        <f t="shared" ref="X1432:AA1432" si="1872">IF(AND($C1432="tak",OR($D1432="nie dotyczy",$D1432="badania przemysłowe"),X$1427&lt;=Koniec_Projekt),ROUND(X119*X141,0),0)</f>
        <v>0</v>
      </c>
      <c r="Y1432" s="59">
        <f t="shared" si="1872"/>
        <v>0</v>
      </c>
      <c r="Z1432" s="59">
        <f t="shared" si="1872"/>
        <v>0</v>
      </c>
      <c r="AA1432" s="59">
        <f t="shared" si="1872"/>
        <v>0</v>
      </c>
      <c r="AB1432" s="59">
        <f t="shared" ref="AB1432:AE1432" si="1873">IF(AND($C1432="tak",OR($D1432="nie dotyczy",$D1432="badania przemysłowe"),AB$1427&lt;=Koniec_Projekt),ROUND(AB119*AB141,0),0)</f>
        <v>0</v>
      </c>
      <c r="AC1432" s="59">
        <f t="shared" si="1873"/>
        <v>0</v>
      </c>
      <c r="AD1432" s="59">
        <f t="shared" si="1873"/>
        <v>0</v>
      </c>
      <c r="AE1432" s="59">
        <f t="shared" si="1873"/>
        <v>0</v>
      </c>
    </row>
    <row r="1433" spans="2:31" hidden="1">
      <c r="B1433" s="58" t="str">
        <f t="shared" si="1863"/>
        <v/>
      </c>
      <c r="C1433" s="58" t="str">
        <f t="shared" si="1863"/>
        <v/>
      </c>
      <c r="D1433" s="58" t="str">
        <f t="shared" si="1863"/>
        <v/>
      </c>
      <c r="E1433" s="58" t="str">
        <f t="shared" si="1863"/>
        <v/>
      </c>
      <c r="F1433" s="58"/>
      <c r="G1433" s="58"/>
      <c r="H1433" s="58"/>
      <c r="I1433" s="58"/>
      <c r="J1433" s="59">
        <f t="shared" ref="J1433:V1433" si="1874">IF(AND($C1433="tak",OR($D1433="nie dotyczy",$D1433="badania przemysłowe"),J$1427&lt;=Koniec_Projekt),ROUND(J120*J142,0),0)</f>
        <v>0</v>
      </c>
      <c r="K1433" s="59">
        <f t="shared" si="1874"/>
        <v>0</v>
      </c>
      <c r="L1433" s="59">
        <f t="shared" si="1874"/>
        <v>0</v>
      </c>
      <c r="M1433" s="59">
        <f t="shared" si="1874"/>
        <v>0</v>
      </c>
      <c r="N1433" s="59">
        <f t="shared" si="1874"/>
        <v>0</v>
      </c>
      <c r="O1433" s="59">
        <f t="shared" si="1874"/>
        <v>0</v>
      </c>
      <c r="P1433" s="59">
        <f t="shared" si="1874"/>
        <v>0</v>
      </c>
      <c r="Q1433" s="59">
        <f t="shared" si="1874"/>
        <v>0</v>
      </c>
      <c r="R1433" s="59">
        <f t="shared" si="1874"/>
        <v>0</v>
      </c>
      <c r="S1433" s="59">
        <f t="shared" si="1874"/>
        <v>0</v>
      </c>
      <c r="T1433" s="59">
        <f t="shared" si="1874"/>
        <v>0</v>
      </c>
      <c r="U1433" s="59">
        <f t="shared" si="1874"/>
        <v>0</v>
      </c>
      <c r="V1433" s="59">
        <f t="shared" si="1874"/>
        <v>0</v>
      </c>
      <c r="W1433" s="59">
        <f t="shared" si="1865"/>
        <v>0</v>
      </c>
      <c r="X1433" s="59">
        <f t="shared" ref="X1433:AA1433" si="1875">IF(AND($C1433="tak",OR($D1433="nie dotyczy",$D1433="badania przemysłowe"),X$1427&lt;=Koniec_Projekt),ROUND(X120*X142,0),0)</f>
        <v>0</v>
      </c>
      <c r="Y1433" s="59">
        <f t="shared" si="1875"/>
        <v>0</v>
      </c>
      <c r="Z1433" s="59">
        <f t="shared" si="1875"/>
        <v>0</v>
      </c>
      <c r="AA1433" s="59">
        <f t="shared" si="1875"/>
        <v>0</v>
      </c>
      <c r="AB1433" s="59">
        <f t="shared" ref="AB1433:AE1433" si="1876">IF(AND($C1433="tak",OR($D1433="nie dotyczy",$D1433="badania przemysłowe"),AB$1427&lt;=Koniec_Projekt),ROUND(AB120*AB142,0),0)</f>
        <v>0</v>
      </c>
      <c r="AC1433" s="59">
        <f t="shared" si="1876"/>
        <v>0</v>
      </c>
      <c r="AD1433" s="59">
        <f t="shared" si="1876"/>
        <v>0</v>
      </c>
      <c r="AE1433" s="59">
        <f t="shared" si="1876"/>
        <v>0</v>
      </c>
    </row>
    <row r="1434" spans="2:31" hidden="1">
      <c r="B1434" s="58" t="str">
        <f t="shared" si="1863"/>
        <v/>
      </c>
      <c r="C1434" s="58" t="str">
        <f t="shared" si="1863"/>
        <v/>
      </c>
      <c r="D1434" s="58" t="str">
        <f t="shared" si="1863"/>
        <v/>
      </c>
      <c r="E1434" s="58" t="str">
        <f t="shared" si="1863"/>
        <v/>
      </c>
      <c r="F1434" s="58"/>
      <c r="G1434" s="58"/>
      <c r="H1434" s="58"/>
      <c r="I1434" s="58"/>
      <c r="J1434" s="59">
        <f t="shared" ref="J1434:V1434" si="1877">IF(AND($C1434="tak",OR($D1434="nie dotyczy",$D1434="badania przemysłowe"),J$1427&lt;=Koniec_Projekt),ROUND(J121*J143,0),0)</f>
        <v>0</v>
      </c>
      <c r="K1434" s="59">
        <f t="shared" si="1877"/>
        <v>0</v>
      </c>
      <c r="L1434" s="59">
        <f t="shared" si="1877"/>
        <v>0</v>
      </c>
      <c r="M1434" s="59">
        <f t="shared" si="1877"/>
        <v>0</v>
      </c>
      <c r="N1434" s="59">
        <f t="shared" si="1877"/>
        <v>0</v>
      </c>
      <c r="O1434" s="59">
        <f t="shared" si="1877"/>
        <v>0</v>
      </c>
      <c r="P1434" s="59">
        <f t="shared" si="1877"/>
        <v>0</v>
      </c>
      <c r="Q1434" s="59">
        <f t="shared" si="1877"/>
        <v>0</v>
      </c>
      <c r="R1434" s="59">
        <f t="shared" si="1877"/>
        <v>0</v>
      </c>
      <c r="S1434" s="59">
        <f t="shared" si="1877"/>
        <v>0</v>
      </c>
      <c r="T1434" s="59">
        <f t="shared" si="1877"/>
        <v>0</v>
      </c>
      <c r="U1434" s="59">
        <f t="shared" si="1877"/>
        <v>0</v>
      </c>
      <c r="V1434" s="59">
        <f t="shared" si="1877"/>
        <v>0</v>
      </c>
      <c r="W1434" s="59">
        <f t="shared" si="1865"/>
        <v>0</v>
      </c>
      <c r="X1434" s="59">
        <f t="shared" ref="X1434:AA1434" si="1878">IF(AND($C1434="tak",OR($D1434="nie dotyczy",$D1434="badania przemysłowe"),X$1427&lt;=Koniec_Projekt),ROUND(X121*X143,0),0)</f>
        <v>0</v>
      </c>
      <c r="Y1434" s="59">
        <f t="shared" si="1878"/>
        <v>0</v>
      </c>
      <c r="Z1434" s="59">
        <f t="shared" si="1878"/>
        <v>0</v>
      </c>
      <c r="AA1434" s="59">
        <f t="shared" si="1878"/>
        <v>0</v>
      </c>
      <c r="AB1434" s="59">
        <f t="shared" ref="AB1434:AE1434" si="1879">IF(AND($C1434="tak",OR($D1434="nie dotyczy",$D1434="badania przemysłowe"),AB$1427&lt;=Koniec_Projekt),ROUND(AB121*AB143,0),0)</f>
        <v>0</v>
      </c>
      <c r="AC1434" s="59">
        <f t="shared" si="1879"/>
        <v>0</v>
      </c>
      <c r="AD1434" s="59">
        <f t="shared" si="1879"/>
        <v>0</v>
      </c>
      <c r="AE1434" s="59">
        <f t="shared" si="1879"/>
        <v>0</v>
      </c>
    </row>
    <row r="1435" spans="2:31" hidden="1">
      <c r="B1435" s="58" t="str">
        <f t="shared" si="1863"/>
        <v/>
      </c>
      <c r="C1435" s="58" t="str">
        <f t="shared" si="1863"/>
        <v/>
      </c>
      <c r="D1435" s="58" t="str">
        <f t="shared" si="1863"/>
        <v/>
      </c>
      <c r="E1435" s="58" t="str">
        <f t="shared" si="1863"/>
        <v/>
      </c>
      <c r="F1435" s="58"/>
      <c r="G1435" s="58"/>
      <c r="H1435" s="58"/>
      <c r="I1435" s="58"/>
      <c r="J1435" s="59">
        <f t="shared" ref="J1435:V1435" si="1880">IF(AND($C1435="tak",OR($D1435="nie dotyczy",$D1435="badania przemysłowe"),J$1427&lt;=Koniec_Projekt),ROUND(J122*J144,0),0)</f>
        <v>0</v>
      </c>
      <c r="K1435" s="59">
        <f t="shared" si="1880"/>
        <v>0</v>
      </c>
      <c r="L1435" s="59">
        <f t="shared" si="1880"/>
        <v>0</v>
      </c>
      <c r="M1435" s="59">
        <f t="shared" si="1880"/>
        <v>0</v>
      </c>
      <c r="N1435" s="59">
        <f t="shared" si="1880"/>
        <v>0</v>
      </c>
      <c r="O1435" s="59">
        <f t="shared" si="1880"/>
        <v>0</v>
      </c>
      <c r="P1435" s="59">
        <f t="shared" si="1880"/>
        <v>0</v>
      </c>
      <c r="Q1435" s="59">
        <f t="shared" si="1880"/>
        <v>0</v>
      </c>
      <c r="R1435" s="59">
        <f t="shared" si="1880"/>
        <v>0</v>
      </c>
      <c r="S1435" s="59">
        <f t="shared" si="1880"/>
        <v>0</v>
      </c>
      <c r="T1435" s="59">
        <f t="shared" si="1880"/>
        <v>0</v>
      </c>
      <c r="U1435" s="59">
        <f t="shared" si="1880"/>
        <v>0</v>
      </c>
      <c r="V1435" s="59">
        <f t="shared" si="1880"/>
        <v>0</v>
      </c>
      <c r="W1435" s="59">
        <f t="shared" si="1865"/>
        <v>0</v>
      </c>
      <c r="X1435" s="59">
        <f t="shared" ref="X1435:AA1435" si="1881">IF(AND($C1435="tak",OR($D1435="nie dotyczy",$D1435="badania przemysłowe"),X$1427&lt;=Koniec_Projekt),ROUND(X122*X144,0),0)</f>
        <v>0</v>
      </c>
      <c r="Y1435" s="59">
        <f t="shared" si="1881"/>
        <v>0</v>
      </c>
      <c r="Z1435" s="59">
        <f t="shared" si="1881"/>
        <v>0</v>
      </c>
      <c r="AA1435" s="59">
        <f t="shared" si="1881"/>
        <v>0</v>
      </c>
      <c r="AB1435" s="59">
        <f t="shared" ref="AB1435:AE1435" si="1882">IF(AND($C1435="tak",OR($D1435="nie dotyczy",$D1435="badania przemysłowe"),AB$1427&lt;=Koniec_Projekt),ROUND(AB122*AB144,0),0)</f>
        <v>0</v>
      </c>
      <c r="AC1435" s="59">
        <f t="shared" si="1882"/>
        <v>0</v>
      </c>
      <c r="AD1435" s="59">
        <f t="shared" si="1882"/>
        <v>0</v>
      </c>
      <c r="AE1435" s="59">
        <f t="shared" si="1882"/>
        <v>0</v>
      </c>
    </row>
    <row r="1436" spans="2:31" hidden="1">
      <c r="B1436" s="58" t="str">
        <f t="shared" si="1863"/>
        <v/>
      </c>
      <c r="C1436" s="58" t="str">
        <f t="shared" si="1863"/>
        <v/>
      </c>
      <c r="D1436" s="58" t="str">
        <f t="shared" si="1863"/>
        <v/>
      </c>
      <c r="E1436" s="58" t="str">
        <f t="shared" si="1863"/>
        <v/>
      </c>
      <c r="F1436" s="58"/>
      <c r="G1436" s="58"/>
      <c r="H1436" s="58"/>
      <c r="I1436" s="58"/>
      <c r="J1436" s="59">
        <f t="shared" ref="J1436:V1436" si="1883">IF(AND($C1436="tak",OR($D1436="nie dotyczy",$D1436="badania przemysłowe"),J$1427&lt;=Koniec_Projekt),ROUND(J123*J145,0),0)</f>
        <v>0</v>
      </c>
      <c r="K1436" s="59">
        <f t="shared" si="1883"/>
        <v>0</v>
      </c>
      <c r="L1436" s="59">
        <f t="shared" si="1883"/>
        <v>0</v>
      </c>
      <c r="M1436" s="59">
        <f t="shared" si="1883"/>
        <v>0</v>
      </c>
      <c r="N1436" s="59">
        <f t="shared" si="1883"/>
        <v>0</v>
      </c>
      <c r="O1436" s="59">
        <f t="shared" si="1883"/>
        <v>0</v>
      </c>
      <c r="P1436" s="59">
        <f t="shared" si="1883"/>
        <v>0</v>
      </c>
      <c r="Q1436" s="59">
        <f t="shared" si="1883"/>
        <v>0</v>
      </c>
      <c r="R1436" s="59">
        <f t="shared" si="1883"/>
        <v>0</v>
      </c>
      <c r="S1436" s="59">
        <f t="shared" si="1883"/>
        <v>0</v>
      </c>
      <c r="T1436" s="59">
        <f t="shared" si="1883"/>
        <v>0</v>
      </c>
      <c r="U1436" s="59">
        <f t="shared" si="1883"/>
        <v>0</v>
      </c>
      <c r="V1436" s="59">
        <f t="shared" si="1883"/>
        <v>0</v>
      </c>
      <c r="W1436" s="59">
        <f t="shared" si="1865"/>
        <v>0</v>
      </c>
      <c r="X1436" s="59">
        <f t="shared" ref="X1436:AA1436" si="1884">IF(AND($C1436="tak",OR($D1436="nie dotyczy",$D1436="badania przemysłowe"),X$1427&lt;=Koniec_Projekt),ROUND(X123*X145,0),0)</f>
        <v>0</v>
      </c>
      <c r="Y1436" s="59">
        <f t="shared" si="1884"/>
        <v>0</v>
      </c>
      <c r="Z1436" s="59">
        <f t="shared" si="1884"/>
        <v>0</v>
      </c>
      <c r="AA1436" s="59">
        <f t="shared" si="1884"/>
        <v>0</v>
      </c>
      <c r="AB1436" s="59">
        <f t="shared" ref="AB1436:AE1436" si="1885">IF(AND($C1436="tak",OR($D1436="nie dotyczy",$D1436="badania przemysłowe"),AB$1427&lt;=Koniec_Projekt),ROUND(AB123*AB145,0),0)</f>
        <v>0</v>
      </c>
      <c r="AC1436" s="59">
        <f t="shared" si="1885"/>
        <v>0</v>
      </c>
      <c r="AD1436" s="59">
        <f t="shared" si="1885"/>
        <v>0</v>
      </c>
      <c r="AE1436" s="59">
        <f t="shared" si="1885"/>
        <v>0</v>
      </c>
    </row>
    <row r="1437" spans="2:31" hidden="1">
      <c r="B1437" s="58" t="str">
        <f t="shared" si="1863"/>
        <v/>
      </c>
      <c r="C1437" s="58" t="str">
        <f t="shared" si="1863"/>
        <v/>
      </c>
      <c r="D1437" s="58" t="str">
        <f t="shared" si="1863"/>
        <v/>
      </c>
      <c r="E1437" s="58" t="str">
        <f t="shared" si="1863"/>
        <v/>
      </c>
      <c r="F1437" s="58"/>
      <c r="G1437" s="58"/>
      <c r="H1437" s="58"/>
      <c r="I1437" s="58"/>
      <c r="J1437" s="59">
        <f t="shared" ref="J1437:V1437" si="1886">IF(AND($C1437="tak",OR($D1437="nie dotyczy",$D1437="badania przemysłowe"),J$1427&lt;=Koniec_Projekt),ROUND(J124*J146,0),0)</f>
        <v>0</v>
      </c>
      <c r="K1437" s="59">
        <f t="shared" si="1886"/>
        <v>0</v>
      </c>
      <c r="L1437" s="59">
        <f t="shared" si="1886"/>
        <v>0</v>
      </c>
      <c r="M1437" s="59">
        <f t="shared" si="1886"/>
        <v>0</v>
      </c>
      <c r="N1437" s="59">
        <f t="shared" si="1886"/>
        <v>0</v>
      </c>
      <c r="O1437" s="59">
        <f t="shared" si="1886"/>
        <v>0</v>
      </c>
      <c r="P1437" s="59">
        <f t="shared" si="1886"/>
        <v>0</v>
      </c>
      <c r="Q1437" s="59">
        <f t="shared" si="1886"/>
        <v>0</v>
      </c>
      <c r="R1437" s="59">
        <f t="shared" si="1886"/>
        <v>0</v>
      </c>
      <c r="S1437" s="59">
        <f t="shared" si="1886"/>
        <v>0</v>
      </c>
      <c r="T1437" s="59">
        <f t="shared" si="1886"/>
        <v>0</v>
      </c>
      <c r="U1437" s="59">
        <f t="shared" si="1886"/>
        <v>0</v>
      </c>
      <c r="V1437" s="59">
        <f t="shared" si="1886"/>
        <v>0</v>
      </c>
      <c r="W1437" s="59">
        <f t="shared" si="1865"/>
        <v>0</v>
      </c>
      <c r="X1437" s="59">
        <f t="shared" ref="X1437:AA1437" si="1887">IF(AND($C1437="tak",OR($D1437="nie dotyczy",$D1437="badania przemysłowe"),X$1427&lt;=Koniec_Projekt),ROUND(X124*X146,0),0)</f>
        <v>0</v>
      </c>
      <c r="Y1437" s="59">
        <f t="shared" si="1887"/>
        <v>0</v>
      </c>
      <c r="Z1437" s="59">
        <f t="shared" si="1887"/>
        <v>0</v>
      </c>
      <c r="AA1437" s="59">
        <f t="shared" si="1887"/>
        <v>0</v>
      </c>
      <c r="AB1437" s="59">
        <f t="shared" ref="AB1437:AE1437" si="1888">IF(AND($C1437="tak",OR($D1437="nie dotyczy",$D1437="badania przemysłowe"),AB$1427&lt;=Koniec_Projekt),ROUND(AB124*AB146,0),0)</f>
        <v>0</v>
      </c>
      <c r="AC1437" s="59">
        <f t="shared" si="1888"/>
        <v>0</v>
      </c>
      <c r="AD1437" s="59">
        <f t="shared" si="1888"/>
        <v>0</v>
      </c>
      <c r="AE1437" s="59">
        <f t="shared" si="1888"/>
        <v>0</v>
      </c>
    </row>
    <row r="1438" spans="2:31" hidden="1">
      <c r="B1438" s="58" t="str">
        <f t="shared" si="1863"/>
        <v/>
      </c>
      <c r="C1438" s="58" t="str">
        <f t="shared" si="1863"/>
        <v/>
      </c>
      <c r="D1438" s="58" t="str">
        <f t="shared" si="1863"/>
        <v/>
      </c>
      <c r="E1438" s="58" t="str">
        <f t="shared" si="1863"/>
        <v/>
      </c>
      <c r="F1438" s="58"/>
      <c r="G1438" s="58"/>
      <c r="H1438" s="58"/>
      <c r="I1438" s="58"/>
      <c r="J1438" s="59">
        <f t="shared" ref="J1438:V1438" si="1889">IF(AND($C1438="tak",OR($D1438="nie dotyczy",$D1438="badania przemysłowe"),J$1427&lt;=Koniec_Projekt),ROUND(J125*J147,0),0)</f>
        <v>0</v>
      </c>
      <c r="K1438" s="59">
        <f t="shared" si="1889"/>
        <v>0</v>
      </c>
      <c r="L1438" s="59">
        <f t="shared" si="1889"/>
        <v>0</v>
      </c>
      <c r="M1438" s="59">
        <f t="shared" si="1889"/>
        <v>0</v>
      </c>
      <c r="N1438" s="59">
        <f t="shared" si="1889"/>
        <v>0</v>
      </c>
      <c r="O1438" s="59">
        <f t="shared" si="1889"/>
        <v>0</v>
      </c>
      <c r="P1438" s="59">
        <f t="shared" si="1889"/>
        <v>0</v>
      </c>
      <c r="Q1438" s="59">
        <f t="shared" si="1889"/>
        <v>0</v>
      </c>
      <c r="R1438" s="59">
        <f t="shared" si="1889"/>
        <v>0</v>
      </c>
      <c r="S1438" s="59">
        <f t="shared" si="1889"/>
        <v>0</v>
      </c>
      <c r="T1438" s="59">
        <f t="shared" si="1889"/>
        <v>0</v>
      </c>
      <c r="U1438" s="59">
        <f t="shared" si="1889"/>
        <v>0</v>
      </c>
      <c r="V1438" s="59">
        <f t="shared" si="1889"/>
        <v>0</v>
      </c>
      <c r="W1438" s="59">
        <f t="shared" si="1865"/>
        <v>0</v>
      </c>
      <c r="X1438" s="59">
        <f t="shared" ref="X1438:AA1438" si="1890">IF(AND($C1438="tak",OR($D1438="nie dotyczy",$D1438="badania przemysłowe"),X$1427&lt;=Koniec_Projekt),ROUND(X125*X147,0),0)</f>
        <v>0</v>
      </c>
      <c r="Y1438" s="59">
        <f t="shared" si="1890"/>
        <v>0</v>
      </c>
      <c r="Z1438" s="59">
        <f t="shared" si="1890"/>
        <v>0</v>
      </c>
      <c r="AA1438" s="59">
        <f t="shared" si="1890"/>
        <v>0</v>
      </c>
      <c r="AB1438" s="59">
        <f t="shared" ref="AB1438:AE1438" si="1891">IF(AND($C1438="tak",OR($D1438="nie dotyczy",$D1438="badania przemysłowe"),AB$1427&lt;=Koniec_Projekt),ROUND(AB125*AB147,0),0)</f>
        <v>0</v>
      </c>
      <c r="AC1438" s="59">
        <f t="shared" si="1891"/>
        <v>0</v>
      </c>
      <c r="AD1438" s="59">
        <f t="shared" si="1891"/>
        <v>0</v>
      </c>
      <c r="AE1438" s="59">
        <f t="shared" si="1891"/>
        <v>0</v>
      </c>
    </row>
    <row r="1439" spans="2:31" hidden="1">
      <c r="B1439" s="58" t="str">
        <f t="shared" si="1863"/>
        <v/>
      </c>
      <c r="C1439" s="58" t="str">
        <f t="shared" si="1863"/>
        <v/>
      </c>
      <c r="D1439" s="58" t="str">
        <f t="shared" si="1863"/>
        <v/>
      </c>
      <c r="E1439" s="58" t="str">
        <f t="shared" si="1863"/>
        <v/>
      </c>
      <c r="F1439" s="58"/>
      <c r="G1439" s="58"/>
      <c r="H1439" s="58"/>
      <c r="I1439" s="58"/>
      <c r="J1439" s="59">
        <f t="shared" ref="J1439:V1439" si="1892">IF(AND($C1439="tak",OR($D1439="nie dotyczy",$D1439="badania przemysłowe"),J$1427&lt;=Koniec_Projekt),ROUND(J126*J148,0),0)</f>
        <v>0</v>
      </c>
      <c r="K1439" s="59">
        <f t="shared" si="1892"/>
        <v>0</v>
      </c>
      <c r="L1439" s="59">
        <f t="shared" si="1892"/>
        <v>0</v>
      </c>
      <c r="M1439" s="59">
        <f t="shared" si="1892"/>
        <v>0</v>
      </c>
      <c r="N1439" s="59">
        <f t="shared" si="1892"/>
        <v>0</v>
      </c>
      <c r="O1439" s="59">
        <f t="shared" si="1892"/>
        <v>0</v>
      </c>
      <c r="P1439" s="59">
        <f t="shared" si="1892"/>
        <v>0</v>
      </c>
      <c r="Q1439" s="59">
        <f t="shared" si="1892"/>
        <v>0</v>
      </c>
      <c r="R1439" s="59">
        <f t="shared" si="1892"/>
        <v>0</v>
      </c>
      <c r="S1439" s="59">
        <f t="shared" si="1892"/>
        <v>0</v>
      </c>
      <c r="T1439" s="59">
        <f t="shared" si="1892"/>
        <v>0</v>
      </c>
      <c r="U1439" s="59">
        <f t="shared" si="1892"/>
        <v>0</v>
      </c>
      <c r="V1439" s="59">
        <f t="shared" si="1892"/>
        <v>0</v>
      </c>
      <c r="W1439" s="59">
        <f t="shared" si="1865"/>
        <v>0</v>
      </c>
      <c r="X1439" s="59">
        <f t="shared" ref="X1439:AA1439" si="1893">IF(AND($C1439="tak",OR($D1439="nie dotyczy",$D1439="badania przemysłowe"),X$1427&lt;=Koniec_Projekt),ROUND(X126*X148,0),0)</f>
        <v>0</v>
      </c>
      <c r="Y1439" s="59">
        <f t="shared" si="1893"/>
        <v>0</v>
      </c>
      <c r="Z1439" s="59">
        <f t="shared" si="1893"/>
        <v>0</v>
      </c>
      <c r="AA1439" s="59">
        <f t="shared" si="1893"/>
        <v>0</v>
      </c>
      <c r="AB1439" s="59">
        <f t="shared" ref="AB1439:AE1439" si="1894">IF(AND($C1439="tak",OR($D1439="nie dotyczy",$D1439="badania przemysłowe"),AB$1427&lt;=Koniec_Projekt),ROUND(AB126*AB148,0),0)</f>
        <v>0</v>
      </c>
      <c r="AC1439" s="59">
        <f t="shared" si="1894"/>
        <v>0</v>
      </c>
      <c r="AD1439" s="59">
        <f t="shared" si="1894"/>
        <v>0</v>
      </c>
      <c r="AE1439" s="59">
        <f t="shared" si="1894"/>
        <v>0</v>
      </c>
    </row>
    <row r="1440" spans="2:31" hidden="1">
      <c r="B1440" s="58" t="str">
        <f t="shared" ref="B1440:E1449" si="1895">IF(ISBLANK(B1200),"",B1200)</f>
        <v/>
      </c>
      <c r="C1440" s="58" t="str">
        <f t="shared" si="1895"/>
        <v/>
      </c>
      <c r="D1440" s="58" t="str">
        <f t="shared" si="1895"/>
        <v/>
      </c>
      <c r="E1440" s="58" t="str">
        <f t="shared" si="1895"/>
        <v/>
      </c>
      <c r="F1440" s="58"/>
      <c r="G1440" s="58"/>
      <c r="H1440" s="58"/>
      <c r="I1440" s="58"/>
      <c r="J1440" s="59">
        <f t="shared" ref="J1440:V1440" si="1896">IF(AND($C1440="tak",OR($D1440="nie dotyczy",$D1440="badania przemysłowe"),J$1427&lt;=Koniec_Projekt),ROUND(J127*J149,0),0)</f>
        <v>0</v>
      </c>
      <c r="K1440" s="59">
        <f t="shared" si="1896"/>
        <v>0</v>
      </c>
      <c r="L1440" s="59">
        <f t="shared" si="1896"/>
        <v>0</v>
      </c>
      <c r="M1440" s="59">
        <f t="shared" si="1896"/>
        <v>0</v>
      </c>
      <c r="N1440" s="59">
        <f t="shared" si="1896"/>
        <v>0</v>
      </c>
      <c r="O1440" s="59">
        <f t="shared" si="1896"/>
        <v>0</v>
      </c>
      <c r="P1440" s="59">
        <f t="shared" si="1896"/>
        <v>0</v>
      </c>
      <c r="Q1440" s="59">
        <f t="shared" si="1896"/>
        <v>0</v>
      </c>
      <c r="R1440" s="59">
        <f t="shared" si="1896"/>
        <v>0</v>
      </c>
      <c r="S1440" s="59">
        <f t="shared" si="1896"/>
        <v>0</v>
      </c>
      <c r="T1440" s="59">
        <f t="shared" si="1896"/>
        <v>0</v>
      </c>
      <c r="U1440" s="59">
        <f t="shared" si="1896"/>
        <v>0</v>
      </c>
      <c r="V1440" s="59">
        <f t="shared" si="1896"/>
        <v>0</v>
      </c>
      <c r="W1440" s="59">
        <f t="shared" si="1865"/>
        <v>0</v>
      </c>
      <c r="X1440" s="59">
        <f t="shared" ref="X1440:AA1440" si="1897">IF(AND($C1440="tak",OR($D1440="nie dotyczy",$D1440="badania przemysłowe"),X$1427&lt;=Koniec_Projekt),ROUND(X127*X149,0),0)</f>
        <v>0</v>
      </c>
      <c r="Y1440" s="59">
        <f t="shared" si="1897"/>
        <v>0</v>
      </c>
      <c r="Z1440" s="59">
        <f t="shared" si="1897"/>
        <v>0</v>
      </c>
      <c r="AA1440" s="59">
        <f t="shared" si="1897"/>
        <v>0</v>
      </c>
      <c r="AB1440" s="59">
        <f t="shared" ref="AB1440:AE1440" si="1898">IF(AND($C1440="tak",OR($D1440="nie dotyczy",$D1440="badania przemysłowe"),AB$1427&lt;=Koniec_Projekt),ROUND(AB127*AB149,0),0)</f>
        <v>0</v>
      </c>
      <c r="AC1440" s="59">
        <f t="shared" si="1898"/>
        <v>0</v>
      </c>
      <c r="AD1440" s="59">
        <f t="shared" si="1898"/>
        <v>0</v>
      </c>
      <c r="AE1440" s="59">
        <f t="shared" si="1898"/>
        <v>0</v>
      </c>
    </row>
    <row r="1441" spans="2:31" hidden="1">
      <c r="B1441" s="58" t="str">
        <f t="shared" si="1895"/>
        <v/>
      </c>
      <c r="C1441" s="58" t="str">
        <f t="shared" si="1895"/>
        <v/>
      </c>
      <c r="D1441" s="58" t="str">
        <f t="shared" si="1895"/>
        <v/>
      </c>
      <c r="E1441" s="58" t="str">
        <f t="shared" si="1895"/>
        <v/>
      </c>
      <c r="F1441" s="58"/>
      <c r="G1441" s="58"/>
      <c r="H1441" s="58"/>
      <c r="I1441" s="58"/>
      <c r="J1441" s="59">
        <f t="shared" ref="J1441:V1441" si="1899">IF(AND($C1441="tak",OR($D1441="nie dotyczy",$D1441="badania przemysłowe"),J$1427&lt;=Koniec_Projekt),ROUND(J128*J150,0),0)</f>
        <v>0</v>
      </c>
      <c r="K1441" s="59">
        <f t="shared" si="1899"/>
        <v>0</v>
      </c>
      <c r="L1441" s="59">
        <f t="shared" si="1899"/>
        <v>0</v>
      </c>
      <c r="M1441" s="59">
        <f t="shared" si="1899"/>
        <v>0</v>
      </c>
      <c r="N1441" s="59">
        <f t="shared" si="1899"/>
        <v>0</v>
      </c>
      <c r="O1441" s="59">
        <f t="shared" si="1899"/>
        <v>0</v>
      </c>
      <c r="P1441" s="59">
        <f t="shared" si="1899"/>
        <v>0</v>
      </c>
      <c r="Q1441" s="59">
        <f t="shared" si="1899"/>
        <v>0</v>
      </c>
      <c r="R1441" s="59">
        <f t="shared" si="1899"/>
        <v>0</v>
      </c>
      <c r="S1441" s="59">
        <f t="shared" si="1899"/>
        <v>0</v>
      </c>
      <c r="T1441" s="59">
        <f t="shared" si="1899"/>
        <v>0</v>
      </c>
      <c r="U1441" s="59">
        <f t="shared" si="1899"/>
        <v>0</v>
      </c>
      <c r="V1441" s="59">
        <f t="shared" si="1899"/>
        <v>0</v>
      </c>
      <c r="W1441" s="59">
        <f t="shared" si="1865"/>
        <v>0</v>
      </c>
      <c r="X1441" s="59">
        <f t="shared" ref="X1441:AA1441" si="1900">IF(AND($C1441="tak",OR($D1441="nie dotyczy",$D1441="badania przemysłowe"),X$1427&lt;=Koniec_Projekt),ROUND(X128*X150,0),0)</f>
        <v>0</v>
      </c>
      <c r="Y1441" s="59">
        <f t="shared" si="1900"/>
        <v>0</v>
      </c>
      <c r="Z1441" s="59">
        <f t="shared" si="1900"/>
        <v>0</v>
      </c>
      <c r="AA1441" s="59">
        <f t="shared" si="1900"/>
        <v>0</v>
      </c>
      <c r="AB1441" s="59">
        <f t="shared" ref="AB1441:AE1441" si="1901">IF(AND($C1441="tak",OR($D1441="nie dotyczy",$D1441="badania przemysłowe"),AB$1427&lt;=Koniec_Projekt),ROUND(AB128*AB150,0),0)</f>
        <v>0</v>
      </c>
      <c r="AC1441" s="59">
        <f t="shared" si="1901"/>
        <v>0</v>
      </c>
      <c r="AD1441" s="59">
        <f t="shared" si="1901"/>
        <v>0</v>
      </c>
      <c r="AE1441" s="59">
        <f t="shared" si="1901"/>
        <v>0</v>
      </c>
    </row>
    <row r="1442" spans="2:31" hidden="1">
      <c r="B1442" s="58" t="str">
        <f t="shared" si="1895"/>
        <v/>
      </c>
      <c r="C1442" s="58" t="str">
        <f t="shared" si="1895"/>
        <v/>
      </c>
      <c r="D1442" s="58" t="str">
        <f t="shared" si="1895"/>
        <v/>
      </c>
      <c r="E1442" s="58" t="str">
        <f t="shared" si="1895"/>
        <v/>
      </c>
      <c r="F1442" s="58"/>
      <c r="G1442" s="58"/>
      <c r="H1442" s="58"/>
      <c r="I1442" s="58"/>
      <c r="J1442" s="59">
        <f t="shared" ref="J1442:V1442" si="1902">IF(AND($C1442="tak",OR($D1442="nie dotyczy",$D1442="badania przemysłowe"),J$1427&lt;=Koniec_Projekt),ROUND(J129*J151,0),0)</f>
        <v>0</v>
      </c>
      <c r="K1442" s="59">
        <f t="shared" si="1902"/>
        <v>0</v>
      </c>
      <c r="L1442" s="59">
        <f t="shared" si="1902"/>
        <v>0</v>
      </c>
      <c r="M1442" s="59">
        <f t="shared" si="1902"/>
        <v>0</v>
      </c>
      <c r="N1442" s="59">
        <f t="shared" si="1902"/>
        <v>0</v>
      </c>
      <c r="O1442" s="59">
        <f t="shared" si="1902"/>
        <v>0</v>
      </c>
      <c r="P1442" s="59">
        <f t="shared" si="1902"/>
        <v>0</v>
      </c>
      <c r="Q1442" s="59">
        <f t="shared" si="1902"/>
        <v>0</v>
      </c>
      <c r="R1442" s="59">
        <f t="shared" si="1902"/>
        <v>0</v>
      </c>
      <c r="S1442" s="59">
        <f t="shared" si="1902"/>
        <v>0</v>
      </c>
      <c r="T1442" s="59">
        <f t="shared" si="1902"/>
        <v>0</v>
      </c>
      <c r="U1442" s="59">
        <f t="shared" si="1902"/>
        <v>0</v>
      </c>
      <c r="V1442" s="59">
        <f t="shared" si="1902"/>
        <v>0</v>
      </c>
      <c r="W1442" s="59">
        <f t="shared" si="1865"/>
        <v>0</v>
      </c>
      <c r="X1442" s="59">
        <f t="shared" ref="X1442:AA1442" si="1903">IF(AND($C1442="tak",OR($D1442="nie dotyczy",$D1442="badania przemysłowe"),X$1427&lt;=Koniec_Projekt),ROUND(X129*X151,0),0)</f>
        <v>0</v>
      </c>
      <c r="Y1442" s="59">
        <f t="shared" si="1903"/>
        <v>0</v>
      </c>
      <c r="Z1442" s="59">
        <f t="shared" si="1903"/>
        <v>0</v>
      </c>
      <c r="AA1442" s="59">
        <f t="shared" si="1903"/>
        <v>0</v>
      </c>
      <c r="AB1442" s="59">
        <f t="shared" ref="AB1442:AE1442" si="1904">IF(AND($C1442="tak",OR($D1442="nie dotyczy",$D1442="badania przemysłowe"),AB$1427&lt;=Koniec_Projekt),ROUND(AB129*AB151,0),0)</f>
        <v>0</v>
      </c>
      <c r="AC1442" s="59">
        <f t="shared" si="1904"/>
        <v>0</v>
      </c>
      <c r="AD1442" s="59">
        <f t="shared" si="1904"/>
        <v>0</v>
      </c>
      <c r="AE1442" s="59">
        <f t="shared" si="1904"/>
        <v>0</v>
      </c>
    </row>
    <row r="1443" spans="2:31" hidden="1">
      <c r="B1443" s="58" t="str">
        <f t="shared" si="1895"/>
        <v/>
      </c>
      <c r="C1443" s="58" t="str">
        <f t="shared" si="1895"/>
        <v/>
      </c>
      <c r="D1443" s="58" t="str">
        <f t="shared" si="1895"/>
        <v/>
      </c>
      <c r="E1443" s="58" t="str">
        <f t="shared" si="1895"/>
        <v/>
      </c>
      <c r="F1443" s="58"/>
      <c r="G1443" s="58"/>
      <c r="H1443" s="58"/>
      <c r="I1443" s="58"/>
      <c r="J1443" s="59">
        <f t="shared" ref="J1443:V1443" si="1905">IF(AND($C1443="tak",OR($D1443="nie dotyczy",$D1443="badania przemysłowe"),J$1427&lt;=Koniec_Projekt),ROUND(J130*J152,0),0)</f>
        <v>0</v>
      </c>
      <c r="K1443" s="59">
        <f t="shared" si="1905"/>
        <v>0</v>
      </c>
      <c r="L1443" s="59">
        <f t="shared" si="1905"/>
        <v>0</v>
      </c>
      <c r="M1443" s="59">
        <f t="shared" si="1905"/>
        <v>0</v>
      </c>
      <c r="N1443" s="59">
        <f t="shared" si="1905"/>
        <v>0</v>
      </c>
      <c r="O1443" s="59">
        <f t="shared" si="1905"/>
        <v>0</v>
      </c>
      <c r="P1443" s="59">
        <f t="shared" si="1905"/>
        <v>0</v>
      </c>
      <c r="Q1443" s="59">
        <f t="shared" si="1905"/>
        <v>0</v>
      </c>
      <c r="R1443" s="59">
        <f t="shared" si="1905"/>
        <v>0</v>
      </c>
      <c r="S1443" s="59">
        <f t="shared" si="1905"/>
        <v>0</v>
      </c>
      <c r="T1443" s="59">
        <f t="shared" si="1905"/>
        <v>0</v>
      </c>
      <c r="U1443" s="59">
        <f t="shared" si="1905"/>
        <v>0</v>
      </c>
      <c r="V1443" s="59">
        <f t="shared" si="1905"/>
        <v>0</v>
      </c>
      <c r="W1443" s="59">
        <f t="shared" si="1865"/>
        <v>0</v>
      </c>
      <c r="X1443" s="59">
        <f t="shared" ref="X1443:AA1443" si="1906">IF(AND($C1443="tak",OR($D1443="nie dotyczy",$D1443="badania przemysłowe"),X$1427&lt;=Koniec_Projekt),ROUND(X130*X152,0),0)</f>
        <v>0</v>
      </c>
      <c r="Y1443" s="59">
        <f t="shared" si="1906"/>
        <v>0</v>
      </c>
      <c r="Z1443" s="59">
        <f t="shared" si="1906"/>
        <v>0</v>
      </c>
      <c r="AA1443" s="59">
        <f t="shared" si="1906"/>
        <v>0</v>
      </c>
      <c r="AB1443" s="59">
        <f t="shared" ref="AB1443:AE1443" si="1907">IF(AND($C1443="tak",OR($D1443="nie dotyczy",$D1443="badania przemysłowe"),AB$1427&lt;=Koniec_Projekt),ROUND(AB130*AB152,0),0)</f>
        <v>0</v>
      </c>
      <c r="AC1443" s="59">
        <f t="shared" si="1907"/>
        <v>0</v>
      </c>
      <c r="AD1443" s="59">
        <f t="shared" si="1907"/>
        <v>0</v>
      </c>
      <c r="AE1443" s="59">
        <f t="shared" si="1907"/>
        <v>0</v>
      </c>
    </row>
    <row r="1444" spans="2:31" hidden="1">
      <c r="B1444" s="58" t="str">
        <f t="shared" si="1895"/>
        <v/>
      </c>
      <c r="C1444" s="58" t="str">
        <f t="shared" si="1895"/>
        <v/>
      </c>
      <c r="D1444" s="58" t="str">
        <f t="shared" si="1895"/>
        <v/>
      </c>
      <c r="E1444" s="58" t="str">
        <f t="shared" si="1895"/>
        <v/>
      </c>
      <c r="F1444" s="58"/>
      <c r="G1444" s="58"/>
      <c r="H1444" s="58"/>
      <c r="I1444" s="58"/>
      <c r="J1444" s="59">
        <f t="shared" ref="J1444:V1444" si="1908">IF(AND($C1444="tak",OR($D1444="nie dotyczy",$D1444="badania przemysłowe"),J$1427&lt;=Koniec_Projekt),ROUND(J131*J153,0),0)</f>
        <v>0</v>
      </c>
      <c r="K1444" s="59">
        <f t="shared" si="1908"/>
        <v>0</v>
      </c>
      <c r="L1444" s="59">
        <f t="shared" si="1908"/>
        <v>0</v>
      </c>
      <c r="M1444" s="59">
        <f t="shared" si="1908"/>
        <v>0</v>
      </c>
      <c r="N1444" s="59">
        <f t="shared" si="1908"/>
        <v>0</v>
      </c>
      <c r="O1444" s="59">
        <f t="shared" si="1908"/>
        <v>0</v>
      </c>
      <c r="P1444" s="59">
        <f t="shared" si="1908"/>
        <v>0</v>
      </c>
      <c r="Q1444" s="59">
        <f t="shared" si="1908"/>
        <v>0</v>
      </c>
      <c r="R1444" s="59">
        <f t="shared" si="1908"/>
        <v>0</v>
      </c>
      <c r="S1444" s="59">
        <f t="shared" si="1908"/>
        <v>0</v>
      </c>
      <c r="T1444" s="59">
        <f t="shared" si="1908"/>
        <v>0</v>
      </c>
      <c r="U1444" s="59">
        <f t="shared" si="1908"/>
        <v>0</v>
      </c>
      <c r="V1444" s="59">
        <f t="shared" si="1908"/>
        <v>0</v>
      </c>
      <c r="W1444" s="59">
        <f t="shared" si="1865"/>
        <v>0</v>
      </c>
      <c r="X1444" s="59">
        <f t="shared" ref="X1444:AA1444" si="1909">IF(AND($C1444="tak",OR($D1444="nie dotyczy",$D1444="badania przemysłowe"),X$1427&lt;=Koniec_Projekt),ROUND(X131*X153,0),0)</f>
        <v>0</v>
      </c>
      <c r="Y1444" s="59">
        <f t="shared" si="1909"/>
        <v>0</v>
      </c>
      <c r="Z1444" s="59">
        <f t="shared" si="1909"/>
        <v>0</v>
      </c>
      <c r="AA1444" s="59">
        <f t="shared" si="1909"/>
        <v>0</v>
      </c>
      <c r="AB1444" s="59">
        <f t="shared" ref="AB1444:AE1444" si="1910">IF(AND($C1444="tak",OR($D1444="nie dotyczy",$D1444="badania przemysłowe"),AB$1427&lt;=Koniec_Projekt),ROUND(AB131*AB153,0),0)</f>
        <v>0</v>
      </c>
      <c r="AC1444" s="59">
        <f t="shared" si="1910"/>
        <v>0</v>
      </c>
      <c r="AD1444" s="59">
        <f t="shared" si="1910"/>
        <v>0</v>
      </c>
      <c r="AE1444" s="59">
        <f t="shared" si="1910"/>
        <v>0</v>
      </c>
    </row>
    <row r="1445" spans="2:31" hidden="1">
      <c r="B1445" s="58" t="str">
        <f t="shared" si="1895"/>
        <v/>
      </c>
      <c r="C1445" s="58" t="str">
        <f t="shared" si="1895"/>
        <v/>
      </c>
      <c r="D1445" s="58" t="str">
        <f t="shared" si="1895"/>
        <v/>
      </c>
      <c r="E1445" s="58" t="str">
        <f t="shared" si="1895"/>
        <v/>
      </c>
      <c r="F1445" s="58"/>
      <c r="G1445" s="58"/>
      <c r="H1445" s="58"/>
      <c r="I1445" s="58"/>
      <c r="J1445" s="59">
        <f t="shared" ref="J1445:V1445" si="1911">IF(AND($C1445="tak",OR($D1445="nie dotyczy",$D1445="badania przemysłowe"),J$1427&lt;=Koniec_Projekt),ROUND(J132*J154,0),0)</f>
        <v>0</v>
      </c>
      <c r="K1445" s="59">
        <f t="shared" si="1911"/>
        <v>0</v>
      </c>
      <c r="L1445" s="59">
        <f t="shared" si="1911"/>
        <v>0</v>
      </c>
      <c r="M1445" s="59">
        <f t="shared" si="1911"/>
        <v>0</v>
      </c>
      <c r="N1445" s="59">
        <f t="shared" si="1911"/>
        <v>0</v>
      </c>
      <c r="O1445" s="59">
        <f t="shared" si="1911"/>
        <v>0</v>
      </c>
      <c r="P1445" s="59">
        <f t="shared" si="1911"/>
        <v>0</v>
      </c>
      <c r="Q1445" s="59">
        <f t="shared" si="1911"/>
        <v>0</v>
      </c>
      <c r="R1445" s="59">
        <f t="shared" si="1911"/>
        <v>0</v>
      </c>
      <c r="S1445" s="59">
        <f t="shared" si="1911"/>
        <v>0</v>
      </c>
      <c r="T1445" s="59">
        <f t="shared" si="1911"/>
        <v>0</v>
      </c>
      <c r="U1445" s="59">
        <f t="shared" si="1911"/>
        <v>0</v>
      </c>
      <c r="V1445" s="59">
        <f t="shared" si="1911"/>
        <v>0</v>
      </c>
      <c r="W1445" s="59">
        <f t="shared" si="1865"/>
        <v>0</v>
      </c>
      <c r="X1445" s="59">
        <f t="shared" ref="X1445:AA1445" si="1912">IF(AND($C1445="tak",OR($D1445="nie dotyczy",$D1445="badania przemysłowe"),X$1427&lt;=Koniec_Projekt),ROUND(X132*X154,0),0)</f>
        <v>0</v>
      </c>
      <c r="Y1445" s="59">
        <f t="shared" si="1912"/>
        <v>0</v>
      </c>
      <c r="Z1445" s="59">
        <f t="shared" si="1912"/>
        <v>0</v>
      </c>
      <c r="AA1445" s="59">
        <f t="shared" si="1912"/>
        <v>0</v>
      </c>
      <c r="AB1445" s="59">
        <f t="shared" ref="AB1445:AE1445" si="1913">IF(AND($C1445="tak",OR($D1445="nie dotyczy",$D1445="badania przemysłowe"),AB$1427&lt;=Koniec_Projekt),ROUND(AB132*AB154,0),0)</f>
        <v>0</v>
      </c>
      <c r="AC1445" s="59">
        <f t="shared" si="1913"/>
        <v>0</v>
      </c>
      <c r="AD1445" s="59">
        <f t="shared" si="1913"/>
        <v>0</v>
      </c>
      <c r="AE1445" s="59">
        <f t="shared" si="1913"/>
        <v>0</v>
      </c>
    </row>
    <row r="1446" spans="2:31" hidden="1">
      <c r="B1446" s="58" t="str">
        <f t="shared" si="1895"/>
        <v/>
      </c>
      <c r="C1446" s="58" t="str">
        <f t="shared" si="1895"/>
        <v/>
      </c>
      <c r="D1446" s="58" t="str">
        <f t="shared" si="1895"/>
        <v/>
      </c>
      <c r="E1446" s="58" t="str">
        <f t="shared" si="1895"/>
        <v/>
      </c>
      <c r="F1446" s="58"/>
      <c r="G1446" s="58"/>
      <c r="H1446" s="58"/>
      <c r="I1446" s="58"/>
      <c r="J1446" s="59">
        <f t="shared" ref="J1446:V1446" si="1914">IF(AND($C1446="tak",OR($D1446="nie dotyczy",$D1446="badania przemysłowe"),J$1427&lt;=Koniec_Projekt),ROUND(J133*J155,0),0)</f>
        <v>0</v>
      </c>
      <c r="K1446" s="59">
        <f t="shared" si="1914"/>
        <v>0</v>
      </c>
      <c r="L1446" s="59">
        <f t="shared" si="1914"/>
        <v>0</v>
      </c>
      <c r="M1446" s="59">
        <f t="shared" si="1914"/>
        <v>0</v>
      </c>
      <c r="N1446" s="59">
        <f t="shared" si="1914"/>
        <v>0</v>
      </c>
      <c r="O1446" s="59">
        <f t="shared" si="1914"/>
        <v>0</v>
      </c>
      <c r="P1446" s="59">
        <f t="shared" si="1914"/>
        <v>0</v>
      </c>
      <c r="Q1446" s="59">
        <f t="shared" si="1914"/>
        <v>0</v>
      </c>
      <c r="R1446" s="59">
        <f t="shared" si="1914"/>
        <v>0</v>
      </c>
      <c r="S1446" s="59">
        <f t="shared" si="1914"/>
        <v>0</v>
      </c>
      <c r="T1446" s="59">
        <f t="shared" si="1914"/>
        <v>0</v>
      </c>
      <c r="U1446" s="59">
        <f t="shared" si="1914"/>
        <v>0</v>
      </c>
      <c r="V1446" s="59">
        <f t="shared" si="1914"/>
        <v>0</v>
      </c>
      <c r="W1446" s="59">
        <f t="shared" si="1865"/>
        <v>0</v>
      </c>
      <c r="X1446" s="59">
        <f t="shared" ref="X1446:AA1446" si="1915">IF(AND($C1446="tak",OR($D1446="nie dotyczy",$D1446="badania przemysłowe"),X$1427&lt;=Koniec_Projekt),ROUND(X133*X155,0),0)</f>
        <v>0</v>
      </c>
      <c r="Y1446" s="59">
        <f t="shared" si="1915"/>
        <v>0</v>
      </c>
      <c r="Z1446" s="59">
        <f t="shared" si="1915"/>
        <v>0</v>
      </c>
      <c r="AA1446" s="59">
        <f t="shared" si="1915"/>
        <v>0</v>
      </c>
      <c r="AB1446" s="59">
        <f t="shared" ref="AB1446:AE1446" si="1916">IF(AND($C1446="tak",OR($D1446="nie dotyczy",$D1446="badania przemysłowe"),AB$1427&lt;=Koniec_Projekt),ROUND(AB133*AB155,0),0)</f>
        <v>0</v>
      </c>
      <c r="AC1446" s="59">
        <f t="shared" si="1916"/>
        <v>0</v>
      </c>
      <c r="AD1446" s="59">
        <f t="shared" si="1916"/>
        <v>0</v>
      </c>
      <c r="AE1446" s="59">
        <f t="shared" si="1916"/>
        <v>0</v>
      </c>
    </row>
    <row r="1447" spans="2:31" hidden="1">
      <c r="B1447" s="58" t="str">
        <f t="shared" si="1895"/>
        <v/>
      </c>
      <c r="C1447" s="58" t="str">
        <f t="shared" si="1895"/>
        <v/>
      </c>
      <c r="D1447" s="58" t="str">
        <f t="shared" si="1895"/>
        <v/>
      </c>
      <c r="E1447" s="58" t="str">
        <f t="shared" si="1895"/>
        <v/>
      </c>
      <c r="F1447" s="58"/>
      <c r="G1447" s="58"/>
      <c r="H1447" s="58"/>
      <c r="I1447" s="58"/>
      <c r="J1447" s="59">
        <f t="shared" ref="J1447:V1447" si="1917">IF(AND($C1447="tak",OR($D1447="nie dotyczy",$D1447="badania przemysłowe"),J$1427&lt;=Koniec_Projekt),ROUND(J134*J156,0),0)</f>
        <v>0</v>
      </c>
      <c r="K1447" s="59">
        <f t="shared" si="1917"/>
        <v>0</v>
      </c>
      <c r="L1447" s="59">
        <f t="shared" si="1917"/>
        <v>0</v>
      </c>
      <c r="M1447" s="59">
        <f t="shared" si="1917"/>
        <v>0</v>
      </c>
      <c r="N1447" s="59">
        <f t="shared" si="1917"/>
        <v>0</v>
      </c>
      <c r="O1447" s="59">
        <f t="shared" si="1917"/>
        <v>0</v>
      </c>
      <c r="P1447" s="59">
        <f t="shared" si="1917"/>
        <v>0</v>
      </c>
      <c r="Q1447" s="59">
        <f t="shared" si="1917"/>
        <v>0</v>
      </c>
      <c r="R1447" s="59">
        <f t="shared" si="1917"/>
        <v>0</v>
      </c>
      <c r="S1447" s="59">
        <f t="shared" si="1917"/>
        <v>0</v>
      </c>
      <c r="T1447" s="59">
        <f t="shared" si="1917"/>
        <v>0</v>
      </c>
      <c r="U1447" s="59">
        <f t="shared" si="1917"/>
        <v>0</v>
      </c>
      <c r="V1447" s="59">
        <f t="shared" si="1917"/>
        <v>0</v>
      </c>
      <c r="W1447" s="59">
        <f t="shared" si="1865"/>
        <v>0</v>
      </c>
      <c r="X1447" s="59">
        <f t="shared" ref="X1447:AA1447" si="1918">IF(AND($C1447="tak",OR($D1447="nie dotyczy",$D1447="badania przemysłowe"),X$1427&lt;=Koniec_Projekt),ROUND(X134*X156,0),0)</f>
        <v>0</v>
      </c>
      <c r="Y1447" s="59">
        <f t="shared" si="1918"/>
        <v>0</v>
      </c>
      <c r="Z1447" s="59">
        <f t="shared" si="1918"/>
        <v>0</v>
      </c>
      <c r="AA1447" s="59">
        <f t="shared" si="1918"/>
        <v>0</v>
      </c>
      <c r="AB1447" s="59">
        <f t="shared" ref="AB1447:AE1447" si="1919">IF(AND($C1447="tak",OR($D1447="nie dotyczy",$D1447="badania przemysłowe"),AB$1427&lt;=Koniec_Projekt),ROUND(AB134*AB156,0),0)</f>
        <v>0</v>
      </c>
      <c r="AC1447" s="59">
        <f t="shared" si="1919"/>
        <v>0</v>
      </c>
      <c r="AD1447" s="59">
        <f t="shared" si="1919"/>
        <v>0</v>
      </c>
      <c r="AE1447" s="59">
        <f t="shared" si="1919"/>
        <v>0</v>
      </c>
    </row>
    <row r="1448" spans="2:31" hidden="1">
      <c r="B1448" s="58" t="str">
        <f t="shared" si="1895"/>
        <v/>
      </c>
      <c r="C1448" s="58" t="str">
        <f t="shared" si="1895"/>
        <v/>
      </c>
      <c r="D1448" s="58" t="str">
        <f t="shared" si="1895"/>
        <v/>
      </c>
      <c r="E1448" s="58" t="str">
        <f t="shared" si="1895"/>
        <v/>
      </c>
      <c r="F1448" s="58"/>
      <c r="G1448" s="58"/>
      <c r="H1448" s="58"/>
      <c r="I1448" s="58"/>
      <c r="J1448" s="59">
        <f t="shared" ref="J1448:V1448" si="1920">IF(AND($C1448="tak",OR($D1448="nie dotyczy",$D1448="badania przemysłowe"),J$1427&lt;=Koniec_Projekt),ROUND(J135*J157,0),0)</f>
        <v>0</v>
      </c>
      <c r="K1448" s="59">
        <f t="shared" si="1920"/>
        <v>0</v>
      </c>
      <c r="L1448" s="59">
        <f t="shared" si="1920"/>
        <v>0</v>
      </c>
      <c r="M1448" s="59">
        <f t="shared" si="1920"/>
        <v>0</v>
      </c>
      <c r="N1448" s="59">
        <f t="shared" si="1920"/>
        <v>0</v>
      </c>
      <c r="O1448" s="59">
        <f t="shared" si="1920"/>
        <v>0</v>
      </c>
      <c r="P1448" s="59">
        <f t="shared" si="1920"/>
        <v>0</v>
      </c>
      <c r="Q1448" s="59">
        <f t="shared" si="1920"/>
        <v>0</v>
      </c>
      <c r="R1448" s="59">
        <f t="shared" si="1920"/>
        <v>0</v>
      </c>
      <c r="S1448" s="59">
        <f t="shared" si="1920"/>
        <v>0</v>
      </c>
      <c r="T1448" s="59">
        <f t="shared" si="1920"/>
        <v>0</v>
      </c>
      <c r="U1448" s="59">
        <f t="shared" si="1920"/>
        <v>0</v>
      </c>
      <c r="V1448" s="59">
        <f t="shared" si="1920"/>
        <v>0</v>
      </c>
      <c r="W1448" s="59">
        <f t="shared" si="1865"/>
        <v>0</v>
      </c>
      <c r="X1448" s="59">
        <f t="shared" ref="X1448:AA1448" si="1921">IF(AND($C1448="tak",OR($D1448="nie dotyczy",$D1448="badania przemysłowe"),X$1427&lt;=Koniec_Projekt),ROUND(X135*X157,0),0)</f>
        <v>0</v>
      </c>
      <c r="Y1448" s="59">
        <f t="shared" si="1921"/>
        <v>0</v>
      </c>
      <c r="Z1448" s="59">
        <f t="shared" si="1921"/>
        <v>0</v>
      </c>
      <c r="AA1448" s="59">
        <f t="shared" si="1921"/>
        <v>0</v>
      </c>
      <c r="AB1448" s="59">
        <f t="shared" ref="AB1448:AE1448" si="1922">IF(AND($C1448="tak",OR($D1448="nie dotyczy",$D1448="badania przemysłowe"),AB$1427&lt;=Koniec_Projekt),ROUND(AB135*AB157,0),0)</f>
        <v>0</v>
      </c>
      <c r="AC1448" s="59">
        <f t="shared" si="1922"/>
        <v>0</v>
      </c>
      <c r="AD1448" s="59">
        <f t="shared" si="1922"/>
        <v>0</v>
      </c>
      <c r="AE1448" s="59">
        <f t="shared" si="1922"/>
        <v>0</v>
      </c>
    </row>
    <row r="1449" spans="2:31" hidden="1">
      <c r="B1449" s="58" t="str">
        <f t="shared" si="1895"/>
        <v/>
      </c>
      <c r="C1449" s="58" t="str">
        <f t="shared" si="1895"/>
        <v/>
      </c>
      <c r="D1449" s="58" t="str">
        <f t="shared" si="1895"/>
        <v/>
      </c>
      <c r="E1449" s="58" t="str">
        <f t="shared" si="1895"/>
        <v/>
      </c>
      <c r="F1449" s="58"/>
      <c r="G1449" s="58"/>
      <c r="H1449" s="58"/>
      <c r="I1449" s="58"/>
      <c r="J1449" s="59">
        <f t="shared" ref="J1449:V1449" si="1923">IF(AND($C1449="tak",OR($D1449="nie dotyczy",$D1449="badania przemysłowe"),J$1427&lt;=Koniec_Projekt),ROUND(J136*J158,0),0)</f>
        <v>0</v>
      </c>
      <c r="K1449" s="59">
        <f t="shared" si="1923"/>
        <v>0</v>
      </c>
      <c r="L1449" s="59">
        <f t="shared" si="1923"/>
        <v>0</v>
      </c>
      <c r="M1449" s="59">
        <f t="shared" si="1923"/>
        <v>0</v>
      </c>
      <c r="N1449" s="59">
        <f t="shared" si="1923"/>
        <v>0</v>
      </c>
      <c r="O1449" s="59">
        <f t="shared" si="1923"/>
        <v>0</v>
      </c>
      <c r="P1449" s="59">
        <f t="shared" si="1923"/>
        <v>0</v>
      </c>
      <c r="Q1449" s="59">
        <f t="shared" si="1923"/>
        <v>0</v>
      </c>
      <c r="R1449" s="59">
        <f t="shared" si="1923"/>
        <v>0</v>
      </c>
      <c r="S1449" s="59">
        <f t="shared" si="1923"/>
        <v>0</v>
      </c>
      <c r="T1449" s="59">
        <f t="shared" si="1923"/>
        <v>0</v>
      </c>
      <c r="U1449" s="59">
        <f t="shared" si="1923"/>
        <v>0</v>
      </c>
      <c r="V1449" s="59">
        <f t="shared" si="1923"/>
        <v>0</v>
      </c>
      <c r="W1449" s="59">
        <f t="shared" si="1865"/>
        <v>0</v>
      </c>
      <c r="X1449" s="59">
        <f t="shared" ref="X1449:AA1449" si="1924">IF(AND($C1449="tak",OR($D1449="nie dotyczy",$D1449="badania przemysłowe"),X$1427&lt;=Koniec_Projekt),ROUND(X136*X158,0),0)</f>
        <v>0</v>
      </c>
      <c r="Y1449" s="59">
        <f t="shared" si="1924"/>
        <v>0</v>
      </c>
      <c r="Z1449" s="59">
        <f t="shared" si="1924"/>
        <v>0</v>
      </c>
      <c r="AA1449" s="59">
        <f t="shared" si="1924"/>
        <v>0</v>
      </c>
      <c r="AB1449" s="59">
        <f t="shared" ref="AB1449:AE1449" si="1925">IF(AND($C1449="tak",OR($D1449="nie dotyczy",$D1449="badania przemysłowe"),AB$1427&lt;=Koniec_Projekt),ROUND(AB136*AB158,0),0)</f>
        <v>0</v>
      </c>
      <c r="AC1449" s="59">
        <f t="shared" si="1925"/>
        <v>0</v>
      </c>
      <c r="AD1449" s="59">
        <f t="shared" si="1925"/>
        <v>0</v>
      </c>
      <c r="AE1449" s="59">
        <f t="shared" si="1925"/>
        <v>0</v>
      </c>
    </row>
    <row r="1450" spans="2:31" hidden="1">
      <c r="B1450" s="20" t="s">
        <v>320</v>
      </c>
      <c r="C1450" s="79"/>
      <c r="D1450" s="21"/>
      <c r="E1450" s="21"/>
      <c r="F1450" s="21"/>
      <c r="G1450" s="21"/>
      <c r="H1450" s="21"/>
      <c r="I1450" s="21"/>
      <c r="J1450" s="60">
        <f t="shared" ref="J1450:V1450" si="1926">ROUND(SUM(J1430:J1449),0)</f>
        <v>0</v>
      </c>
      <c r="K1450" s="60">
        <f t="shared" si="1926"/>
        <v>0</v>
      </c>
      <c r="L1450" s="60">
        <f t="shared" si="1926"/>
        <v>0</v>
      </c>
      <c r="M1450" s="60">
        <f t="shared" si="1926"/>
        <v>0</v>
      </c>
      <c r="N1450" s="60">
        <f t="shared" si="1926"/>
        <v>0</v>
      </c>
      <c r="O1450" s="60">
        <f t="shared" si="1926"/>
        <v>0</v>
      </c>
      <c r="P1450" s="60">
        <f t="shared" si="1926"/>
        <v>0</v>
      </c>
      <c r="Q1450" s="60">
        <f t="shared" si="1926"/>
        <v>0</v>
      </c>
      <c r="R1450" s="60">
        <f t="shared" si="1926"/>
        <v>0</v>
      </c>
      <c r="S1450" s="60">
        <f t="shared" si="1926"/>
        <v>0</v>
      </c>
      <c r="T1450" s="60">
        <f t="shared" si="1926"/>
        <v>0</v>
      </c>
      <c r="U1450" s="60">
        <f t="shared" si="1926"/>
        <v>0</v>
      </c>
      <c r="V1450" s="60">
        <f t="shared" si="1926"/>
        <v>0</v>
      </c>
      <c r="W1450" s="60">
        <f>ROUND(SUM(W1430:W1449),0)</f>
        <v>0</v>
      </c>
      <c r="X1450" s="60">
        <f t="shared" ref="X1450:AA1450" si="1927">ROUND(SUM(X1430:X1449),0)</f>
        <v>0</v>
      </c>
      <c r="Y1450" s="60">
        <f t="shared" si="1927"/>
        <v>0</v>
      </c>
      <c r="Z1450" s="60">
        <f t="shared" si="1927"/>
        <v>0</v>
      </c>
      <c r="AA1450" s="60">
        <f t="shared" si="1927"/>
        <v>0</v>
      </c>
      <c r="AB1450" s="60">
        <f t="shared" ref="AB1450:AE1450" si="1928">ROUND(SUM(AB1430:AB1449),0)</f>
        <v>0</v>
      </c>
      <c r="AC1450" s="60">
        <f t="shared" si="1928"/>
        <v>0</v>
      </c>
      <c r="AD1450" s="60">
        <f t="shared" si="1928"/>
        <v>0</v>
      </c>
      <c r="AE1450" s="60">
        <f t="shared" si="1928"/>
        <v>0</v>
      </c>
    </row>
    <row r="1451" spans="2:31" hidden="1">
      <c r="B1451" s="21"/>
      <c r="C1451" s="79"/>
      <c r="D1451" s="21"/>
      <c r="E1451" s="21"/>
      <c r="F1451" s="21"/>
      <c r="G1451" s="21"/>
      <c r="H1451" s="21"/>
      <c r="I1451" s="21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  <c r="Z1451" s="22"/>
      <c r="AA1451" s="22"/>
      <c r="AB1451" s="22"/>
      <c r="AC1451" s="22"/>
      <c r="AD1451" s="22"/>
      <c r="AE1451" s="22"/>
    </row>
    <row r="1452" spans="2:31" hidden="1">
      <c r="B1452" s="21"/>
      <c r="C1452" s="79"/>
      <c r="D1452" s="21"/>
      <c r="E1452" s="21"/>
      <c r="F1452" s="21"/>
      <c r="G1452" s="21"/>
      <c r="H1452" s="21"/>
      <c r="I1452" s="21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  <c r="Z1452" s="22"/>
      <c r="AA1452" s="22"/>
      <c r="AB1452" s="22"/>
      <c r="AC1452" s="22"/>
      <c r="AD1452" s="22"/>
      <c r="AE1452" s="22"/>
    </row>
    <row r="1453" spans="2:31" hidden="1">
      <c r="B1453" s="20" t="s">
        <v>323</v>
      </c>
      <c r="C1453" s="81" t="s">
        <v>317</v>
      </c>
      <c r="D1453" s="20" t="s">
        <v>318</v>
      </c>
      <c r="E1453" s="21"/>
      <c r="F1453" s="21"/>
      <c r="G1453" s="21"/>
      <c r="H1453" s="21"/>
      <c r="I1453" s="21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Z1453" s="22"/>
      <c r="AA1453" s="22"/>
      <c r="AB1453" s="22"/>
      <c r="AC1453" s="22"/>
      <c r="AD1453" s="22"/>
      <c r="AE1453" s="22"/>
    </row>
    <row r="1454" spans="2:31" hidden="1">
      <c r="B1454" s="58" t="str">
        <f t="shared" ref="B1454:D1473" si="1929">IF(ISBLANK(B1214),"",B1214)</f>
        <v/>
      </c>
      <c r="C1454" s="58" t="str">
        <f t="shared" si="1929"/>
        <v/>
      </c>
      <c r="D1454" s="58" t="str">
        <f t="shared" si="1929"/>
        <v/>
      </c>
      <c r="E1454" s="58"/>
      <c r="F1454" s="58"/>
      <c r="G1454" s="58"/>
      <c r="H1454" s="58"/>
      <c r="I1454" s="58"/>
      <c r="J1454" s="59">
        <f t="shared" ref="J1454:V1454" si="1930">IF(AND($C1454="tak",OR($D1454="nie dotyczy",$D1454="badania przemysłowe"),J$1427&lt;=Koniec_Projekt),ROUND(J162*J184,0),0)</f>
        <v>0</v>
      </c>
      <c r="K1454" s="59">
        <f t="shared" si="1930"/>
        <v>0</v>
      </c>
      <c r="L1454" s="59">
        <f t="shared" si="1930"/>
        <v>0</v>
      </c>
      <c r="M1454" s="59">
        <f t="shared" si="1930"/>
        <v>0</v>
      </c>
      <c r="N1454" s="59">
        <f t="shared" si="1930"/>
        <v>0</v>
      </c>
      <c r="O1454" s="59">
        <f t="shared" si="1930"/>
        <v>0</v>
      </c>
      <c r="P1454" s="59">
        <f t="shared" si="1930"/>
        <v>0</v>
      </c>
      <c r="Q1454" s="59">
        <f t="shared" si="1930"/>
        <v>0</v>
      </c>
      <c r="R1454" s="59">
        <f t="shared" si="1930"/>
        <v>0</v>
      </c>
      <c r="S1454" s="59">
        <f t="shared" si="1930"/>
        <v>0</v>
      </c>
      <c r="T1454" s="59">
        <f t="shared" si="1930"/>
        <v>0</v>
      </c>
      <c r="U1454" s="59">
        <f t="shared" si="1930"/>
        <v>0</v>
      </c>
      <c r="V1454" s="59">
        <f t="shared" si="1930"/>
        <v>0</v>
      </c>
      <c r="W1454" s="59">
        <f t="shared" ref="W1454:W1473" si="1931">IF(AND($C1454="tak",OR($D1454="nie dotyczy",$D1454="badania przemysłowe"),W$1427&lt;=Koniec_Projekt),ROUND(W162*W184,0),0)</f>
        <v>0</v>
      </c>
      <c r="X1454" s="59">
        <f t="shared" ref="X1454:AA1454" si="1932">IF(AND($C1454="tak",OR($D1454="nie dotyczy",$D1454="badania przemysłowe"),X$1427&lt;=Koniec_Projekt),ROUND(X162*X184,0),0)</f>
        <v>0</v>
      </c>
      <c r="Y1454" s="59">
        <f t="shared" si="1932"/>
        <v>0</v>
      </c>
      <c r="Z1454" s="59">
        <f t="shared" si="1932"/>
        <v>0</v>
      </c>
      <c r="AA1454" s="59">
        <f t="shared" si="1932"/>
        <v>0</v>
      </c>
      <c r="AB1454" s="59">
        <f t="shared" ref="AB1454:AE1454" si="1933">IF(AND($C1454="tak",OR($D1454="nie dotyczy",$D1454="badania przemysłowe"),AB$1427&lt;=Koniec_Projekt),ROUND(AB162*AB184,0),0)</f>
        <v>0</v>
      </c>
      <c r="AC1454" s="59">
        <f t="shared" si="1933"/>
        <v>0</v>
      </c>
      <c r="AD1454" s="59">
        <f t="shared" si="1933"/>
        <v>0</v>
      </c>
      <c r="AE1454" s="59">
        <f t="shared" si="1933"/>
        <v>0</v>
      </c>
    </row>
    <row r="1455" spans="2:31" hidden="1">
      <c r="B1455" s="58" t="str">
        <f t="shared" si="1929"/>
        <v/>
      </c>
      <c r="C1455" s="58" t="str">
        <f t="shared" si="1929"/>
        <v/>
      </c>
      <c r="D1455" s="58" t="str">
        <f t="shared" si="1929"/>
        <v/>
      </c>
      <c r="E1455" s="58"/>
      <c r="F1455" s="58"/>
      <c r="G1455" s="58"/>
      <c r="H1455" s="58"/>
      <c r="I1455" s="58"/>
      <c r="J1455" s="59">
        <f t="shared" ref="J1455:V1455" si="1934">IF(AND($C1455="tak",OR($D1455="nie dotyczy",$D1455="badania przemysłowe"),J$1427&lt;=Koniec_Projekt),ROUND(J163*J185,0),0)</f>
        <v>0</v>
      </c>
      <c r="K1455" s="59">
        <f t="shared" si="1934"/>
        <v>0</v>
      </c>
      <c r="L1455" s="59">
        <f t="shared" si="1934"/>
        <v>0</v>
      </c>
      <c r="M1455" s="59">
        <f t="shared" si="1934"/>
        <v>0</v>
      </c>
      <c r="N1455" s="59">
        <f t="shared" si="1934"/>
        <v>0</v>
      </c>
      <c r="O1455" s="59">
        <f t="shared" si="1934"/>
        <v>0</v>
      </c>
      <c r="P1455" s="59">
        <f t="shared" si="1934"/>
        <v>0</v>
      </c>
      <c r="Q1455" s="59">
        <f t="shared" si="1934"/>
        <v>0</v>
      </c>
      <c r="R1455" s="59">
        <f t="shared" si="1934"/>
        <v>0</v>
      </c>
      <c r="S1455" s="59">
        <f t="shared" si="1934"/>
        <v>0</v>
      </c>
      <c r="T1455" s="59">
        <f t="shared" si="1934"/>
        <v>0</v>
      </c>
      <c r="U1455" s="59">
        <f t="shared" si="1934"/>
        <v>0</v>
      </c>
      <c r="V1455" s="59">
        <f t="shared" si="1934"/>
        <v>0</v>
      </c>
      <c r="W1455" s="59">
        <f t="shared" si="1931"/>
        <v>0</v>
      </c>
      <c r="X1455" s="59">
        <f t="shared" ref="X1455:AA1455" si="1935">IF(AND($C1455="tak",OR($D1455="nie dotyczy",$D1455="badania przemysłowe"),X$1427&lt;=Koniec_Projekt),ROUND(X163*X185,0),0)</f>
        <v>0</v>
      </c>
      <c r="Y1455" s="59">
        <f t="shared" si="1935"/>
        <v>0</v>
      </c>
      <c r="Z1455" s="59">
        <f t="shared" si="1935"/>
        <v>0</v>
      </c>
      <c r="AA1455" s="59">
        <f t="shared" si="1935"/>
        <v>0</v>
      </c>
      <c r="AB1455" s="59">
        <f t="shared" ref="AB1455:AE1455" si="1936">IF(AND($C1455="tak",OR($D1455="nie dotyczy",$D1455="badania przemysłowe"),AB$1427&lt;=Koniec_Projekt),ROUND(AB163*AB185,0),0)</f>
        <v>0</v>
      </c>
      <c r="AC1455" s="59">
        <f t="shared" si="1936"/>
        <v>0</v>
      </c>
      <c r="AD1455" s="59">
        <f t="shared" si="1936"/>
        <v>0</v>
      </c>
      <c r="AE1455" s="59">
        <f t="shared" si="1936"/>
        <v>0</v>
      </c>
    </row>
    <row r="1456" spans="2:31" hidden="1">
      <c r="B1456" s="58" t="str">
        <f t="shared" si="1929"/>
        <v/>
      </c>
      <c r="C1456" s="58" t="str">
        <f t="shared" si="1929"/>
        <v/>
      </c>
      <c r="D1456" s="58" t="str">
        <f t="shared" si="1929"/>
        <v/>
      </c>
      <c r="E1456" s="58"/>
      <c r="F1456" s="58"/>
      <c r="G1456" s="58"/>
      <c r="H1456" s="58"/>
      <c r="I1456" s="58"/>
      <c r="J1456" s="59">
        <f t="shared" ref="J1456:V1456" si="1937">IF(AND($C1456="tak",OR($D1456="nie dotyczy",$D1456="badania przemysłowe"),J$1427&lt;=Koniec_Projekt),ROUND(J164*J186,0),0)</f>
        <v>0</v>
      </c>
      <c r="K1456" s="59">
        <f t="shared" si="1937"/>
        <v>0</v>
      </c>
      <c r="L1456" s="59">
        <f t="shared" si="1937"/>
        <v>0</v>
      </c>
      <c r="M1456" s="59">
        <f t="shared" si="1937"/>
        <v>0</v>
      </c>
      <c r="N1456" s="59">
        <f t="shared" si="1937"/>
        <v>0</v>
      </c>
      <c r="O1456" s="59">
        <f t="shared" si="1937"/>
        <v>0</v>
      </c>
      <c r="P1456" s="59">
        <f t="shared" si="1937"/>
        <v>0</v>
      </c>
      <c r="Q1456" s="59">
        <f t="shared" si="1937"/>
        <v>0</v>
      </c>
      <c r="R1456" s="59">
        <f t="shared" si="1937"/>
        <v>0</v>
      </c>
      <c r="S1456" s="59">
        <f t="shared" si="1937"/>
        <v>0</v>
      </c>
      <c r="T1456" s="59">
        <f t="shared" si="1937"/>
        <v>0</v>
      </c>
      <c r="U1456" s="59">
        <f t="shared" si="1937"/>
        <v>0</v>
      </c>
      <c r="V1456" s="59">
        <f t="shared" si="1937"/>
        <v>0</v>
      </c>
      <c r="W1456" s="59">
        <f t="shared" si="1931"/>
        <v>0</v>
      </c>
      <c r="X1456" s="59">
        <f t="shared" ref="X1456:AA1456" si="1938">IF(AND($C1456="tak",OR($D1456="nie dotyczy",$D1456="badania przemysłowe"),X$1427&lt;=Koniec_Projekt),ROUND(X164*X186,0),0)</f>
        <v>0</v>
      </c>
      <c r="Y1456" s="59">
        <f t="shared" si="1938"/>
        <v>0</v>
      </c>
      <c r="Z1456" s="59">
        <f t="shared" si="1938"/>
        <v>0</v>
      </c>
      <c r="AA1456" s="59">
        <f t="shared" si="1938"/>
        <v>0</v>
      </c>
      <c r="AB1456" s="59">
        <f t="shared" ref="AB1456:AE1456" si="1939">IF(AND($C1456="tak",OR($D1456="nie dotyczy",$D1456="badania przemysłowe"),AB$1427&lt;=Koniec_Projekt),ROUND(AB164*AB186,0),0)</f>
        <v>0</v>
      </c>
      <c r="AC1456" s="59">
        <f t="shared" si="1939"/>
        <v>0</v>
      </c>
      <c r="AD1456" s="59">
        <f t="shared" si="1939"/>
        <v>0</v>
      </c>
      <c r="AE1456" s="59">
        <f t="shared" si="1939"/>
        <v>0</v>
      </c>
    </row>
    <row r="1457" spans="2:31" hidden="1">
      <c r="B1457" s="58" t="str">
        <f t="shared" si="1929"/>
        <v/>
      </c>
      <c r="C1457" s="58" t="str">
        <f t="shared" si="1929"/>
        <v/>
      </c>
      <c r="D1457" s="58" t="str">
        <f t="shared" si="1929"/>
        <v/>
      </c>
      <c r="E1457" s="58"/>
      <c r="F1457" s="58"/>
      <c r="G1457" s="58"/>
      <c r="H1457" s="58"/>
      <c r="I1457" s="58"/>
      <c r="J1457" s="59">
        <f t="shared" ref="J1457:V1457" si="1940">IF(AND($C1457="tak",OR($D1457="nie dotyczy",$D1457="badania przemysłowe"),J$1427&lt;=Koniec_Projekt),ROUND(J165*J187,0),0)</f>
        <v>0</v>
      </c>
      <c r="K1457" s="59">
        <f t="shared" si="1940"/>
        <v>0</v>
      </c>
      <c r="L1457" s="59">
        <f t="shared" si="1940"/>
        <v>0</v>
      </c>
      <c r="M1457" s="59">
        <f t="shared" si="1940"/>
        <v>0</v>
      </c>
      <c r="N1457" s="59">
        <f t="shared" si="1940"/>
        <v>0</v>
      </c>
      <c r="O1457" s="59">
        <f t="shared" si="1940"/>
        <v>0</v>
      </c>
      <c r="P1457" s="59">
        <f t="shared" si="1940"/>
        <v>0</v>
      </c>
      <c r="Q1457" s="59">
        <f t="shared" si="1940"/>
        <v>0</v>
      </c>
      <c r="R1457" s="59">
        <f t="shared" si="1940"/>
        <v>0</v>
      </c>
      <c r="S1457" s="59">
        <f t="shared" si="1940"/>
        <v>0</v>
      </c>
      <c r="T1457" s="59">
        <f t="shared" si="1940"/>
        <v>0</v>
      </c>
      <c r="U1457" s="59">
        <f t="shared" si="1940"/>
        <v>0</v>
      </c>
      <c r="V1457" s="59">
        <f t="shared" si="1940"/>
        <v>0</v>
      </c>
      <c r="W1457" s="59">
        <f t="shared" si="1931"/>
        <v>0</v>
      </c>
      <c r="X1457" s="59">
        <f t="shared" ref="X1457:AA1457" si="1941">IF(AND($C1457="tak",OR($D1457="nie dotyczy",$D1457="badania przemysłowe"),X$1427&lt;=Koniec_Projekt),ROUND(X165*X187,0),0)</f>
        <v>0</v>
      </c>
      <c r="Y1457" s="59">
        <f t="shared" si="1941"/>
        <v>0</v>
      </c>
      <c r="Z1457" s="59">
        <f t="shared" si="1941"/>
        <v>0</v>
      </c>
      <c r="AA1457" s="59">
        <f t="shared" si="1941"/>
        <v>0</v>
      </c>
      <c r="AB1457" s="59">
        <f t="shared" ref="AB1457:AE1457" si="1942">IF(AND($C1457="tak",OR($D1457="nie dotyczy",$D1457="badania przemysłowe"),AB$1427&lt;=Koniec_Projekt),ROUND(AB165*AB187,0),0)</f>
        <v>0</v>
      </c>
      <c r="AC1457" s="59">
        <f t="shared" si="1942"/>
        <v>0</v>
      </c>
      <c r="AD1457" s="59">
        <f t="shared" si="1942"/>
        <v>0</v>
      </c>
      <c r="AE1457" s="59">
        <f t="shared" si="1942"/>
        <v>0</v>
      </c>
    </row>
    <row r="1458" spans="2:31" hidden="1">
      <c r="B1458" s="58" t="str">
        <f t="shared" si="1929"/>
        <v/>
      </c>
      <c r="C1458" s="58" t="str">
        <f t="shared" si="1929"/>
        <v/>
      </c>
      <c r="D1458" s="58" t="str">
        <f t="shared" si="1929"/>
        <v/>
      </c>
      <c r="E1458" s="58"/>
      <c r="F1458" s="58"/>
      <c r="G1458" s="58"/>
      <c r="H1458" s="58"/>
      <c r="I1458" s="58"/>
      <c r="J1458" s="59">
        <f t="shared" ref="J1458:V1458" si="1943">IF(AND($C1458="tak",OR($D1458="nie dotyczy",$D1458="badania przemysłowe"),J$1427&lt;=Koniec_Projekt),ROUND(J166*J188,0),0)</f>
        <v>0</v>
      </c>
      <c r="K1458" s="59">
        <f t="shared" si="1943"/>
        <v>0</v>
      </c>
      <c r="L1458" s="59">
        <f t="shared" si="1943"/>
        <v>0</v>
      </c>
      <c r="M1458" s="59">
        <f t="shared" si="1943"/>
        <v>0</v>
      </c>
      <c r="N1458" s="59">
        <f t="shared" si="1943"/>
        <v>0</v>
      </c>
      <c r="O1458" s="59">
        <f t="shared" si="1943"/>
        <v>0</v>
      </c>
      <c r="P1458" s="59">
        <f t="shared" si="1943"/>
        <v>0</v>
      </c>
      <c r="Q1458" s="59">
        <f t="shared" si="1943"/>
        <v>0</v>
      </c>
      <c r="R1458" s="59">
        <f t="shared" si="1943"/>
        <v>0</v>
      </c>
      <c r="S1458" s="59">
        <f t="shared" si="1943"/>
        <v>0</v>
      </c>
      <c r="T1458" s="59">
        <f t="shared" si="1943"/>
        <v>0</v>
      </c>
      <c r="U1458" s="59">
        <f t="shared" si="1943"/>
        <v>0</v>
      </c>
      <c r="V1458" s="59">
        <f t="shared" si="1943"/>
        <v>0</v>
      </c>
      <c r="W1458" s="59">
        <f t="shared" si="1931"/>
        <v>0</v>
      </c>
      <c r="X1458" s="59">
        <f t="shared" ref="X1458:AA1458" si="1944">IF(AND($C1458="tak",OR($D1458="nie dotyczy",$D1458="badania przemysłowe"),X$1427&lt;=Koniec_Projekt),ROUND(X166*X188,0),0)</f>
        <v>0</v>
      </c>
      <c r="Y1458" s="59">
        <f t="shared" si="1944"/>
        <v>0</v>
      </c>
      <c r="Z1458" s="59">
        <f t="shared" si="1944"/>
        <v>0</v>
      </c>
      <c r="AA1458" s="59">
        <f t="shared" si="1944"/>
        <v>0</v>
      </c>
      <c r="AB1458" s="59">
        <f t="shared" ref="AB1458:AE1458" si="1945">IF(AND($C1458="tak",OR($D1458="nie dotyczy",$D1458="badania przemysłowe"),AB$1427&lt;=Koniec_Projekt),ROUND(AB166*AB188,0),0)</f>
        <v>0</v>
      </c>
      <c r="AC1458" s="59">
        <f t="shared" si="1945"/>
        <v>0</v>
      </c>
      <c r="AD1458" s="59">
        <f t="shared" si="1945"/>
        <v>0</v>
      </c>
      <c r="AE1458" s="59">
        <f t="shared" si="1945"/>
        <v>0</v>
      </c>
    </row>
    <row r="1459" spans="2:31" hidden="1">
      <c r="B1459" s="58" t="str">
        <f t="shared" si="1929"/>
        <v/>
      </c>
      <c r="C1459" s="58" t="str">
        <f t="shared" si="1929"/>
        <v/>
      </c>
      <c r="D1459" s="58" t="str">
        <f t="shared" si="1929"/>
        <v/>
      </c>
      <c r="E1459" s="58"/>
      <c r="F1459" s="58"/>
      <c r="G1459" s="58"/>
      <c r="H1459" s="58"/>
      <c r="I1459" s="58"/>
      <c r="J1459" s="59">
        <f t="shared" ref="J1459:V1459" si="1946">IF(AND($C1459="tak",OR($D1459="nie dotyczy",$D1459="badania przemysłowe"),J$1427&lt;=Koniec_Projekt),ROUND(J167*J189,0),0)</f>
        <v>0</v>
      </c>
      <c r="K1459" s="59">
        <f t="shared" si="1946"/>
        <v>0</v>
      </c>
      <c r="L1459" s="59">
        <f t="shared" si="1946"/>
        <v>0</v>
      </c>
      <c r="M1459" s="59">
        <f t="shared" si="1946"/>
        <v>0</v>
      </c>
      <c r="N1459" s="59">
        <f t="shared" si="1946"/>
        <v>0</v>
      </c>
      <c r="O1459" s="59">
        <f t="shared" si="1946"/>
        <v>0</v>
      </c>
      <c r="P1459" s="59">
        <f t="shared" si="1946"/>
        <v>0</v>
      </c>
      <c r="Q1459" s="59">
        <f t="shared" si="1946"/>
        <v>0</v>
      </c>
      <c r="R1459" s="59">
        <f t="shared" si="1946"/>
        <v>0</v>
      </c>
      <c r="S1459" s="59">
        <f t="shared" si="1946"/>
        <v>0</v>
      </c>
      <c r="T1459" s="59">
        <f t="shared" si="1946"/>
        <v>0</v>
      </c>
      <c r="U1459" s="59">
        <f t="shared" si="1946"/>
        <v>0</v>
      </c>
      <c r="V1459" s="59">
        <f t="shared" si="1946"/>
        <v>0</v>
      </c>
      <c r="W1459" s="59">
        <f t="shared" si="1931"/>
        <v>0</v>
      </c>
      <c r="X1459" s="59">
        <f t="shared" ref="X1459:AA1459" si="1947">IF(AND($C1459="tak",OR($D1459="nie dotyczy",$D1459="badania przemysłowe"),X$1427&lt;=Koniec_Projekt),ROUND(X167*X189,0),0)</f>
        <v>0</v>
      </c>
      <c r="Y1459" s="59">
        <f t="shared" si="1947"/>
        <v>0</v>
      </c>
      <c r="Z1459" s="59">
        <f t="shared" si="1947"/>
        <v>0</v>
      </c>
      <c r="AA1459" s="59">
        <f t="shared" si="1947"/>
        <v>0</v>
      </c>
      <c r="AB1459" s="59">
        <f t="shared" ref="AB1459:AE1459" si="1948">IF(AND($C1459="tak",OR($D1459="nie dotyczy",$D1459="badania przemysłowe"),AB$1427&lt;=Koniec_Projekt),ROUND(AB167*AB189,0),0)</f>
        <v>0</v>
      </c>
      <c r="AC1459" s="59">
        <f t="shared" si="1948"/>
        <v>0</v>
      </c>
      <c r="AD1459" s="59">
        <f t="shared" si="1948"/>
        <v>0</v>
      </c>
      <c r="AE1459" s="59">
        <f t="shared" si="1948"/>
        <v>0</v>
      </c>
    </row>
    <row r="1460" spans="2:31" hidden="1">
      <c r="B1460" s="58" t="str">
        <f t="shared" si="1929"/>
        <v/>
      </c>
      <c r="C1460" s="58" t="str">
        <f t="shared" si="1929"/>
        <v/>
      </c>
      <c r="D1460" s="58" t="str">
        <f t="shared" si="1929"/>
        <v/>
      </c>
      <c r="E1460" s="58"/>
      <c r="F1460" s="58"/>
      <c r="G1460" s="58"/>
      <c r="H1460" s="58"/>
      <c r="I1460" s="58"/>
      <c r="J1460" s="59">
        <f t="shared" ref="J1460:V1460" si="1949">IF(AND($C1460="tak",OR($D1460="nie dotyczy",$D1460="badania przemysłowe"),J$1427&lt;=Koniec_Projekt),ROUND(J168*J190,0),0)</f>
        <v>0</v>
      </c>
      <c r="K1460" s="59">
        <f t="shared" si="1949"/>
        <v>0</v>
      </c>
      <c r="L1460" s="59">
        <f t="shared" si="1949"/>
        <v>0</v>
      </c>
      <c r="M1460" s="59">
        <f t="shared" si="1949"/>
        <v>0</v>
      </c>
      <c r="N1460" s="59">
        <f t="shared" si="1949"/>
        <v>0</v>
      </c>
      <c r="O1460" s="59">
        <f t="shared" si="1949"/>
        <v>0</v>
      </c>
      <c r="P1460" s="59">
        <f t="shared" si="1949"/>
        <v>0</v>
      </c>
      <c r="Q1460" s="59">
        <f t="shared" si="1949"/>
        <v>0</v>
      </c>
      <c r="R1460" s="59">
        <f t="shared" si="1949"/>
        <v>0</v>
      </c>
      <c r="S1460" s="59">
        <f t="shared" si="1949"/>
        <v>0</v>
      </c>
      <c r="T1460" s="59">
        <f t="shared" si="1949"/>
        <v>0</v>
      </c>
      <c r="U1460" s="59">
        <f t="shared" si="1949"/>
        <v>0</v>
      </c>
      <c r="V1460" s="59">
        <f t="shared" si="1949"/>
        <v>0</v>
      </c>
      <c r="W1460" s="59">
        <f t="shared" si="1931"/>
        <v>0</v>
      </c>
      <c r="X1460" s="59">
        <f t="shared" ref="X1460:AA1460" si="1950">IF(AND($C1460="tak",OR($D1460="nie dotyczy",$D1460="badania przemysłowe"),X$1427&lt;=Koniec_Projekt),ROUND(X168*X190,0),0)</f>
        <v>0</v>
      </c>
      <c r="Y1460" s="59">
        <f t="shared" si="1950"/>
        <v>0</v>
      </c>
      <c r="Z1460" s="59">
        <f t="shared" si="1950"/>
        <v>0</v>
      </c>
      <c r="AA1460" s="59">
        <f t="shared" si="1950"/>
        <v>0</v>
      </c>
      <c r="AB1460" s="59">
        <f t="shared" ref="AB1460:AE1460" si="1951">IF(AND($C1460="tak",OR($D1460="nie dotyczy",$D1460="badania przemysłowe"),AB$1427&lt;=Koniec_Projekt),ROUND(AB168*AB190,0),0)</f>
        <v>0</v>
      </c>
      <c r="AC1460" s="59">
        <f t="shared" si="1951"/>
        <v>0</v>
      </c>
      <c r="AD1460" s="59">
        <f t="shared" si="1951"/>
        <v>0</v>
      </c>
      <c r="AE1460" s="59">
        <f t="shared" si="1951"/>
        <v>0</v>
      </c>
    </row>
    <row r="1461" spans="2:31" hidden="1">
      <c r="B1461" s="58" t="str">
        <f t="shared" si="1929"/>
        <v/>
      </c>
      <c r="C1461" s="58" t="str">
        <f t="shared" si="1929"/>
        <v/>
      </c>
      <c r="D1461" s="58" t="str">
        <f t="shared" si="1929"/>
        <v/>
      </c>
      <c r="E1461" s="58"/>
      <c r="F1461" s="58"/>
      <c r="G1461" s="58"/>
      <c r="H1461" s="58"/>
      <c r="I1461" s="58"/>
      <c r="J1461" s="59">
        <f t="shared" ref="J1461:V1461" si="1952">IF(AND($C1461="tak",OR($D1461="nie dotyczy",$D1461="badania przemysłowe"),J$1427&lt;=Koniec_Projekt),ROUND(J169*J191,0),0)</f>
        <v>0</v>
      </c>
      <c r="K1461" s="59">
        <f t="shared" si="1952"/>
        <v>0</v>
      </c>
      <c r="L1461" s="59">
        <f t="shared" si="1952"/>
        <v>0</v>
      </c>
      <c r="M1461" s="59">
        <f t="shared" si="1952"/>
        <v>0</v>
      </c>
      <c r="N1461" s="59">
        <f t="shared" si="1952"/>
        <v>0</v>
      </c>
      <c r="O1461" s="59">
        <f t="shared" si="1952"/>
        <v>0</v>
      </c>
      <c r="P1461" s="59">
        <f t="shared" si="1952"/>
        <v>0</v>
      </c>
      <c r="Q1461" s="59">
        <f t="shared" si="1952"/>
        <v>0</v>
      </c>
      <c r="R1461" s="59">
        <f t="shared" si="1952"/>
        <v>0</v>
      </c>
      <c r="S1461" s="59">
        <f t="shared" si="1952"/>
        <v>0</v>
      </c>
      <c r="T1461" s="59">
        <f t="shared" si="1952"/>
        <v>0</v>
      </c>
      <c r="U1461" s="59">
        <f t="shared" si="1952"/>
        <v>0</v>
      </c>
      <c r="V1461" s="59">
        <f t="shared" si="1952"/>
        <v>0</v>
      </c>
      <c r="W1461" s="59">
        <f t="shared" si="1931"/>
        <v>0</v>
      </c>
      <c r="X1461" s="59">
        <f t="shared" ref="X1461:AA1461" si="1953">IF(AND($C1461="tak",OR($D1461="nie dotyczy",$D1461="badania przemysłowe"),X$1427&lt;=Koniec_Projekt),ROUND(X169*X191,0),0)</f>
        <v>0</v>
      </c>
      <c r="Y1461" s="59">
        <f t="shared" si="1953"/>
        <v>0</v>
      </c>
      <c r="Z1461" s="59">
        <f t="shared" si="1953"/>
        <v>0</v>
      </c>
      <c r="AA1461" s="59">
        <f t="shared" si="1953"/>
        <v>0</v>
      </c>
      <c r="AB1461" s="59">
        <f t="shared" ref="AB1461:AE1461" si="1954">IF(AND($C1461="tak",OR($D1461="nie dotyczy",$D1461="badania przemysłowe"),AB$1427&lt;=Koniec_Projekt),ROUND(AB169*AB191,0),0)</f>
        <v>0</v>
      </c>
      <c r="AC1461" s="59">
        <f t="shared" si="1954"/>
        <v>0</v>
      </c>
      <c r="AD1461" s="59">
        <f t="shared" si="1954"/>
        <v>0</v>
      </c>
      <c r="AE1461" s="59">
        <f t="shared" si="1954"/>
        <v>0</v>
      </c>
    </row>
    <row r="1462" spans="2:31" hidden="1">
      <c r="B1462" s="58" t="str">
        <f t="shared" si="1929"/>
        <v/>
      </c>
      <c r="C1462" s="58" t="str">
        <f t="shared" si="1929"/>
        <v/>
      </c>
      <c r="D1462" s="58" t="str">
        <f t="shared" si="1929"/>
        <v/>
      </c>
      <c r="E1462" s="58"/>
      <c r="F1462" s="58"/>
      <c r="G1462" s="58"/>
      <c r="H1462" s="58"/>
      <c r="I1462" s="58"/>
      <c r="J1462" s="59">
        <f t="shared" ref="J1462:V1462" si="1955">IF(AND($C1462="tak",OR($D1462="nie dotyczy",$D1462="badania przemysłowe"),J$1427&lt;=Koniec_Projekt),ROUND(J170*J192,0),0)</f>
        <v>0</v>
      </c>
      <c r="K1462" s="59">
        <f t="shared" si="1955"/>
        <v>0</v>
      </c>
      <c r="L1462" s="59">
        <f t="shared" si="1955"/>
        <v>0</v>
      </c>
      <c r="M1462" s="59">
        <f t="shared" si="1955"/>
        <v>0</v>
      </c>
      <c r="N1462" s="59">
        <f t="shared" si="1955"/>
        <v>0</v>
      </c>
      <c r="O1462" s="59">
        <f t="shared" si="1955"/>
        <v>0</v>
      </c>
      <c r="P1462" s="59">
        <f t="shared" si="1955"/>
        <v>0</v>
      </c>
      <c r="Q1462" s="59">
        <f t="shared" si="1955"/>
        <v>0</v>
      </c>
      <c r="R1462" s="59">
        <f t="shared" si="1955"/>
        <v>0</v>
      </c>
      <c r="S1462" s="59">
        <f t="shared" si="1955"/>
        <v>0</v>
      </c>
      <c r="T1462" s="59">
        <f t="shared" si="1955"/>
        <v>0</v>
      </c>
      <c r="U1462" s="59">
        <f t="shared" si="1955"/>
        <v>0</v>
      </c>
      <c r="V1462" s="59">
        <f t="shared" si="1955"/>
        <v>0</v>
      </c>
      <c r="W1462" s="59">
        <f t="shared" si="1931"/>
        <v>0</v>
      </c>
      <c r="X1462" s="59">
        <f t="shared" ref="X1462:AA1462" si="1956">IF(AND($C1462="tak",OR($D1462="nie dotyczy",$D1462="badania przemysłowe"),X$1427&lt;=Koniec_Projekt),ROUND(X170*X192,0),0)</f>
        <v>0</v>
      </c>
      <c r="Y1462" s="59">
        <f t="shared" si="1956"/>
        <v>0</v>
      </c>
      <c r="Z1462" s="59">
        <f t="shared" si="1956"/>
        <v>0</v>
      </c>
      <c r="AA1462" s="59">
        <f t="shared" si="1956"/>
        <v>0</v>
      </c>
      <c r="AB1462" s="59">
        <f t="shared" ref="AB1462:AE1462" si="1957">IF(AND($C1462="tak",OR($D1462="nie dotyczy",$D1462="badania przemysłowe"),AB$1427&lt;=Koniec_Projekt),ROUND(AB170*AB192,0),0)</f>
        <v>0</v>
      </c>
      <c r="AC1462" s="59">
        <f t="shared" si="1957"/>
        <v>0</v>
      </c>
      <c r="AD1462" s="59">
        <f t="shared" si="1957"/>
        <v>0</v>
      </c>
      <c r="AE1462" s="59">
        <f t="shared" si="1957"/>
        <v>0</v>
      </c>
    </row>
    <row r="1463" spans="2:31" hidden="1">
      <c r="B1463" s="58" t="str">
        <f t="shared" si="1929"/>
        <v/>
      </c>
      <c r="C1463" s="58" t="str">
        <f t="shared" si="1929"/>
        <v/>
      </c>
      <c r="D1463" s="58" t="str">
        <f t="shared" si="1929"/>
        <v/>
      </c>
      <c r="E1463" s="58"/>
      <c r="F1463" s="58"/>
      <c r="G1463" s="58"/>
      <c r="H1463" s="58"/>
      <c r="I1463" s="58"/>
      <c r="J1463" s="59">
        <f t="shared" ref="J1463:V1463" si="1958">IF(AND($C1463="tak",OR($D1463="nie dotyczy",$D1463="badania przemysłowe"),J$1427&lt;=Koniec_Projekt),ROUND(J171*J193,0),0)</f>
        <v>0</v>
      </c>
      <c r="K1463" s="59">
        <f t="shared" si="1958"/>
        <v>0</v>
      </c>
      <c r="L1463" s="59">
        <f t="shared" si="1958"/>
        <v>0</v>
      </c>
      <c r="M1463" s="59">
        <f t="shared" si="1958"/>
        <v>0</v>
      </c>
      <c r="N1463" s="59">
        <f t="shared" si="1958"/>
        <v>0</v>
      </c>
      <c r="O1463" s="59">
        <f t="shared" si="1958"/>
        <v>0</v>
      </c>
      <c r="P1463" s="59">
        <f t="shared" si="1958"/>
        <v>0</v>
      </c>
      <c r="Q1463" s="59">
        <f t="shared" si="1958"/>
        <v>0</v>
      </c>
      <c r="R1463" s="59">
        <f t="shared" si="1958"/>
        <v>0</v>
      </c>
      <c r="S1463" s="59">
        <f t="shared" si="1958"/>
        <v>0</v>
      </c>
      <c r="T1463" s="59">
        <f t="shared" si="1958"/>
        <v>0</v>
      </c>
      <c r="U1463" s="59">
        <f t="shared" si="1958"/>
        <v>0</v>
      </c>
      <c r="V1463" s="59">
        <f t="shared" si="1958"/>
        <v>0</v>
      </c>
      <c r="W1463" s="59">
        <f t="shared" si="1931"/>
        <v>0</v>
      </c>
      <c r="X1463" s="59">
        <f t="shared" ref="X1463:AA1463" si="1959">IF(AND($C1463="tak",OR($D1463="nie dotyczy",$D1463="badania przemysłowe"),X$1427&lt;=Koniec_Projekt),ROUND(X171*X193,0),0)</f>
        <v>0</v>
      </c>
      <c r="Y1463" s="59">
        <f t="shared" si="1959"/>
        <v>0</v>
      </c>
      <c r="Z1463" s="59">
        <f t="shared" si="1959"/>
        <v>0</v>
      </c>
      <c r="AA1463" s="59">
        <f t="shared" si="1959"/>
        <v>0</v>
      </c>
      <c r="AB1463" s="59">
        <f t="shared" ref="AB1463:AE1463" si="1960">IF(AND($C1463="tak",OR($D1463="nie dotyczy",$D1463="badania przemysłowe"),AB$1427&lt;=Koniec_Projekt),ROUND(AB171*AB193,0),0)</f>
        <v>0</v>
      </c>
      <c r="AC1463" s="59">
        <f t="shared" si="1960"/>
        <v>0</v>
      </c>
      <c r="AD1463" s="59">
        <f t="shared" si="1960"/>
        <v>0</v>
      </c>
      <c r="AE1463" s="59">
        <f t="shared" si="1960"/>
        <v>0</v>
      </c>
    </row>
    <row r="1464" spans="2:31" hidden="1">
      <c r="B1464" s="58" t="str">
        <f t="shared" si="1929"/>
        <v/>
      </c>
      <c r="C1464" s="58" t="str">
        <f t="shared" si="1929"/>
        <v/>
      </c>
      <c r="D1464" s="58" t="str">
        <f t="shared" si="1929"/>
        <v/>
      </c>
      <c r="E1464" s="58"/>
      <c r="F1464" s="58"/>
      <c r="G1464" s="58"/>
      <c r="H1464" s="58"/>
      <c r="I1464" s="58"/>
      <c r="J1464" s="59">
        <f t="shared" ref="J1464:V1464" si="1961">IF(AND($C1464="tak",OR($D1464="nie dotyczy",$D1464="badania przemysłowe"),J$1427&lt;=Koniec_Projekt),ROUND(J172*J194,0),0)</f>
        <v>0</v>
      </c>
      <c r="K1464" s="59">
        <f t="shared" si="1961"/>
        <v>0</v>
      </c>
      <c r="L1464" s="59">
        <f t="shared" si="1961"/>
        <v>0</v>
      </c>
      <c r="M1464" s="59">
        <f t="shared" si="1961"/>
        <v>0</v>
      </c>
      <c r="N1464" s="59">
        <f t="shared" si="1961"/>
        <v>0</v>
      </c>
      <c r="O1464" s="59">
        <f t="shared" si="1961"/>
        <v>0</v>
      </c>
      <c r="P1464" s="59">
        <f t="shared" si="1961"/>
        <v>0</v>
      </c>
      <c r="Q1464" s="59">
        <f t="shared" si="1961"/>
        <v>0</v>
      </c>
      <c r="R1464" s="59">
        <f t="shared" si="1961"/>
        <v>0</v>
      </c>
      <c r="S1464" s="59">
        <f t="shared" si="1961"/>
        <v>0</v>
      </c>
      <c r="T1464" s="59">
        <f t="shared" si="1961"/>
        <v>0</v>
      </c>
      <c r="U1464" s="59">
        <f t="shared" si="1961"/>
        <v>0</v>
      </c>
      <c r="V1464" s="59">
        <f t="shared" si="1961"/>
        <v>0</v>
      </c>
      <c r="W1464" s="59">
        <f t="shared" si="1931"/>
        <v>0</v>
      </c>
      <c r="X1464" s="59">
        <f t="shared" ref="X1464:AA1464" si="1962">IF(AND($C1464="tak",OR($D1464="nie dotyczy",$D1464="badania przemysłowe"),X$1427&lt;=Koniec_Projekt),ROUND(X172*X194,0),0)</f>
        <v>0</v>
      </c>
      <c r="Y1464" s="59">
        <f t="shared" si="1962"/>
        <v>0</v>
      </c>
      <c r="Z1464" s="59">
        <f t="shared" si="1962"/>
        <v>0</v>
      </c>
      <c r="AA1464" s="59">
        <f t="shared" si="1962"/>
        <v>0</v>
      </c>
      <c r="AB1464" s="59">
        <f t="shared" ref="AB1464:AE1464" si="1963">IF(AND($C1464="tak",OR($D1464="nie dotyczy",$D1464="badania przemysłowe"),AB$1427&lt;=Koniec_Projekt),ROUND(AB172*AB194,0),0)</f>
        <v>0</v>
      </c>
      <c r="AC1464" s="59">
        <f t="shared" si="1963"/>
        <v>0</v>
      </c>
      <c r="AD1464" s="59">
        <f t="shared" si="1963"/>
        <v>0</v>
      </c>
      <c r="AE1464" s="59">
        <f t="shared" si="1963"/>
        <v>0</v>
      </c>
    </row>
    <row r="1465" spans="2:31" hidden="1">
      <c r="B1465" s="58" t="str">
        <f t="shared" si="1929"/>
        <v/>
      </c>
      <c r="C1465" s="58" t="str">
        <f t="shared" si="1929"/>
        <v/>
      </c>
      <c r="D1465" s="58" t="str">
        <f t="shared" si="1929"/>
        <v/>
      </c>
      <c r="E1465" s="58"/>
      <c r="F1465" s="58"/>
      <c r="G1465" s="58"/>
      <c r="H1465" s="58"/>
      <c r="I1465" s="58"/>
      <c r="J1465" s="59">
        <f t="shared" ref="J1465:V1465" si="1964">IF(AND($C1465="tak",OR($D1465="nie dotyczy",$D1465="badania przemysłowe"),J$1427&lt;=Koniec_Projekt),ROUND(J173*J195,0),0)</f>
        <v>0</v>
      </c>
      <c r="K1465" s="59">
        <f t="shared" si="1964"/>
        <v>0</v>
      </c>
      <c r="L1465" s="59">
        <f t="shared" si="1964"/>
        <v>0</v>
      </c>
      <c r="M1465" s="59">
        <f t="shared" si="1964"/>
        <v>0</v>
      </c>
      <c r="N1465" s="59">
        <f t="shared" si="1964"/>
        <v>0</v>
      </c>
      <c r="O1465" s="59">
        <f t="shared" si="1964"/>
        <v>0</v>
      </c>
      <c r="P1465" s="59">
        <f t="shared" si="1964"/>
        <v>0</v>
      </c>
      <c r="Q1465" s="59">
        <f t="shared" si="1964"/>
        <v>0</v>
      </c>
      <c r="R1465" s="59">
        <f t="shared" si="1964"/>
        <v>0</v>
      </c>
      <c r="S1465" s="59">
        <f t="shared" si="1964"/>
        <v>0</v>
      </c>
      <c r="T1465" s="59">
        <f t="shared" si="1964"/>
        <v>0</v>
      </c>
      <c r="U1465" s="59">
        <f t="shared" si="1964"/>
        <v>0</v>
      </c>
      <c r="V1465" s="59">
        <f t="shared" si="1964"/>
        <v>0</v>
      </c>
      <c r="W1465" s="59">
        <f t="shared" si="1931"/>
        <v>0</v>
      </c>
      <c r="X1465" s="59">
        <f t="shared" ref="X1465:AA1465" si="1965">IF(AND($C1465="tak",OR($D1465="nie dotyczy",$D1465="badania przemysłowe"),X$1427&lt;=Koniec_Projekt),ROUND(X173*X195,0),0)</f>
        <v>0</v>
      </c>
      <c r="Y1465" s="59">
        <f t="shared" si="1965"/>
        <v>0</v>
      </c>
      <c r="Z1465" s="59">
        <f t="shared" si="1965"/>
        <v>0</v>
      </c>
      <c r="AA1465" s="59">
        <f t="shared" si="1965"/>
        <v>0</v>
      </c>
      <c r="AB1465" s="59">
        <f t="shared" ref="AB1465:AE1465" si="1966">IF(AND($C1465="tak",OR($D1465="nie dotyczy",$D1465="badania przemysłowe"),AB$1427&lt;=Koniec_Projekt),ROUND(AB173*AB195,0),0)</f>
        <v>0</v>
      </c>
      <c r="AC1465" s="59">
        <f t="shared" si="1966"/>
        <v>0</v>
      </c>
      <c r="AD1465" s="59">
        <f t="shared" si="1966"/>
        <v>0</v>
      </c>
      <c r="AE1465" s="59">
        <f t="shared" si="1966"/>
        <v>0</v>
      </c>
    </row>
    <row r="1466" spans="2:31" hidden="1">
      <c r="B1466" s="58" t="str">
        <f t="shared" si="1929"/>
        <v/>
      </c>
      <c r="C1466" s="58" t="str">
        <f t="shared" si="1929"/>
        <v/>
      </c>
      <c r="D1466" s="58" t="str">
        <f t="shared" si="1929"/>
        <v/>
      </c>
      <c r="E1466" s="58"/>
      <c r="F1466" s="58"/>
      <c r="G1466" s="58"/>
      <c r="H1466" s="58"/>
      <c r="I1466" s="58"/>
      <c r="J1466" s="59">
        <f t="shared" ref="J1466:V1466" si="1967">IF(AND($C1466="tak",OR($D1466="nie dotyczy",$D1466="badania przemysłowe"),J$1427&lt;=Koniec_Projekt),ROUND(J174*J196,0),0)</f>
        <v>0</v>
      </c>
      <c r="K1466" s="59">
        <f t="shared" si="1967"/>
        <v>0</v>
      </c>
      <c r="L1466" s="59">
        <f t="shared" si="1967"/>
        <v>0</v>
      </c>
      <c r="M1466" s="59">
        <f t="shared" si="1967"/>
        <v>0</v>
      </c>
      <c r="N1466" s="59">
        <f t="shared" si="1967"/>
        <v>0</v>
      </c>
      <c r="O1466" s="59">
        <f t="shared" si="1967"/>
        <v>0</v>
      </c>
      <c r="P1466" s="59">
        <f t="shared" si="1967"/>
        <v>0</v>
      </c>
      <c r="Q1466" s="59">
        <f t="shared" si="1967"/>
        <v>0</v>
      </c>
      <c r="R1466" s="59">
        <f t="shared" si="1967"/>
        <v>0</v>
      </c>
      <c r="S1466" s="59">
        <f t="shared" si="1967"/>
        <v>0</v>
      </c>
      <c r="T1466" s="59">
        <f t="shared" si="1967"/>
        <v>0</v>
      </c>
      <c r="U1466" s="59">
        <f t="shared" si="1967"/>
        <v>0</v>
      </c>
      <c r="V1466" s="59">
        <f t="shared" si="1967"/>
        <v>0</v>
      </c>
      <c r="W1466" s="59">
        <f t="shared" si="1931"/>
        <v>0</v>
      </c>
      <c r="X1466" s="59">
        <f t="shared" ref="X1466:AA1466" si="1968">IF(AND($C1466="tak",OR($D1466="nie dotyczy",$D1466="badania przemysłowe"),X$1427&lt;=Koniec_Projekt),ROUND(X174*X196,0),0)</f>
        <v>0</v>
      </c>
      <c r="Y1466" s="59">
        <f t="shared" si="1968"/>
        <v>0</v>
      </c>
      <c r="Z1466" s="59">
        <f t="shared" si="1968"/>
        <v>0</v>
      </c>
      <c r="AA1466" s="59">
        <f t="shared" si="1968"/>
        <v>0</v>
      </c>
      <c r="AB1466" s="59">
        <f t="shared" ref="AB1466:AE1466" si="1969">IF(AND($C1466="tak",OR($D1466="nie dotyczy",$D1466="badania przemysłowe"),AB$1427&lt;=Koniec_Projekt),ROUND(AB174*AB196,0),0)</f>
        <v>0</v>
      </c>
      <c r="AC1466" s="59">
        <f t="shared" si="1969"/>
        <v>0</v>
      </c>
      <c r="AD1466" s="59">
        <f t="shared" si="1969"/>
        <v>0</v>
      </c>
      <c r="AE1466" s="59">
        <f t="shared" si="1969"/>
        <v>0</v>
      </c>
    </row>
    <row r="1467" spans="2:31" hidden="1">
      <c r="B1467" s="58" t="str">
        <f t="shared" si="1929"/>
        <v/>
      </c>
      <c r="C1467" s="58" t="str">
        <f t="shared" si="1929"/>
        <v/>
      </c>
      <c r="D1467" s="58" t="str">
        <f t="shared" si="1929"/>
        <v/>
      </c>
      <c r="E1467" s="58"/>
      <c r="F1467" s="58"/>
      <c r="G1467" s="58"/>
      <c r="H1467" s="58"/>
      <c r="I1467" s="58"/>
      <c r="J1467" s="59">
        <f t="shared" ref="J1467:V1467" si="1970">IF(AND($C1467="tak",OR($D1467="nie dotyczy",$D1467="badania przemysłowe"),J$1427&lt;=Koniec_Projekt),ROUND(J175*J197,0),0)</f>
        <v>0</v>
      </c>
      <c r="K1467" s="59">
        <f t="shared" si="1970"/>
        <v>0</v>
      </c>
      <c r="L1467" s="59">
        <f t="shared" si="1970"/>
        <v>0</v>
      </c>
      <c r="M1467" s="59">
        <f t="shared" si="1970"/>
        <v>0</v>
      </c>
      <c r="N1467" s="59">
        <f t="shared" si="1970"/>
        <v>0</v>
      </c>
      <c r="O1467" s="59">
        <f t="shared" si="1970"/>
        <v>0</v>
      </c>
      <c r="P1467" s="59">
        <f t="shared" si="1970"/>
        <v>0</v>
      </c>
      <c r="Q1467" s="59">
        <f t="shared" si="1970"/>
        <v>0</v>
      </c>
      <c r="R1467" s="59">
        <f t="shared" si="1970"/>
        <v>0</v>
      </c>
      <c r="S1467" s="59">
        <f t="shared" si="1970"/>
        <v>0</v>
      </c>
      <c r="T1467" s="59">
        <f t="shared" si="1970"/>
        <v>0</v>
      </c>
      <c r="U1467" s="59">
        <f t="shared" si="1970"/>
        <v>0</v>
      </c>
      <c r="V1467" s="59">
        <f t="shared" si="1970"/>
        <v>0</v>
      </c>
      <c r="W1467" s="59">
        <f t="shared" si="1931"/>
        <v>0</v>
      </c>
      <c r="X1467" s="59">
        <f t="shared" ref="X1467:AA1467" si="1971">IF(AND($C1467="tak",OR($D1467="nie dotyczy",$D1467="badania przemysłowe"),X$1427&lt;=Koniec_Projekt),ROUND(X175*X197,0),0)</f>
        <v>0</v>
      </c>
      <c r="Y1467" s="59">
        <f t="shared" si="1971"/>
        <v>0</v>
      </c>
      <c r="Z1467" s="59">
        <f t="shared" si="1971"/>
        <v>0</v>
      </c>
      <c r="AA1467" s="59">
        <f t="shared" si="1971"/>
        <v>0</v>
      </c>
      <c r="AB1467" s="59">
        <f t="shared" ref="AB1467:AE1467" si="1972">IF(AND($C1467="tak",OR($D1467="nie dotyczy",$D1467="badania przemysłowe"),AB$1427&lt;=Koniec_Projekt),ROUND(AB175*AB197,0),0)</f>
        <v>0</v>
      </c>
      <c r="AC1467" s="59">
        <f t="shared" si="1972"/>
        <v>0</v>
      </c>
      <c r="AD1467" s="59">
        <f t="shared" si="1972"/>
        <v>0</v>
      </c>
      <c r="AE1467" s="59">
        <f t="shared" si="1972"/>
        <v>0</v>
      </c>
    </row>
    <row r="1468" spans="2:31" hidden="1">
      <c r="B1468" s="58" t="str">
        <f t="shared" si="1929"/>
        <v/>
      </c>
      <c r="C1468" s="58" t="str">
        <f t="shared" si="1929"/>
        <v/>
      </c>
      <c r="D1468" s="58" t="str">
        <f t="shared" si="1929"/>
        <v/>
      </c>
      <c r="E1468" s="58"/>
      <c r="F1468" s="58"/>
      <c r="G1468" s="58"/>
      <c r="H1468" s="58"/>
      <c r="I1468" s="58"/>
      <c r="J1468" s="59">
        <f t="shared" ref="J1468:V1468" si="1973">IF(AND($C1468="tak",OR($D1468="nie dotyczy",$D1468="badania przemysłowe"),J$1427&lt;=Koniec_Projekt),ROUND(J176*J198,0),0)</f>
        <v>0</v>
      </c>
      <c r="K1468" s="59">
        <f t="shared" si="1973"/>
        <v>0</v>
      </c>
      <c r="L1468" s="59">
        <f t="shared" si="1973"/>
        <v>0</v>
      </c>
      <c r="M1468" s="59">
        <f t="shared" si="1973"/>
        <v>0</v>
      </c>
      <c r="N1468" s="59">
        <f t="shared" si="1973"/>
        <v>0</v>
      </c>
      <c r="O1468" s="59">
        <f t="shared" si="1973"/>
        <v>0</v>
      </c>
      <c r="P1468" s="59">
        <f t="shared" si="1973"/>
        <v>0</v>
      </c>
      <c r="Q1468" s="59">
        <f t="shared" si="1973"/>
        <v>0</v>
      </c>
      <c r="R1468" s="59">
        <f t="shared" si="1973"/>
        <v>0</v>
      </c>
      <c r="S1468" s="59">
        <f t="shared" si="1973"/>
        <v>0</v>
      </c>
      <c r="T1468" s="59">
        <f t="shared" si="1973"/>
        <v>0</v>
      </c>
      <c r="U1468" s="59">
        <f t="shared" si="1973"/>
        <v>0</v>
      </c>
      <c r="V1468" s="59">
        <f t="shared" si="1973"/>
        <v>0</v>
      </c>
      <c r="W1468" s="59">
        <f t="shared" si="1931"/>
        <v>0</v>
      </c>
      <c r="X1468" s="59">
        <f t="shared" ref="X1468:AA1468" si="1974">IF(AND($C1468="tak",OR($D1468="nie dotyczy",$D1468="badania przemysłowe"),X$1427&lt;=Koniec_Projekt),ROUND(X176*X198,0),0)</f>
        <v>0</v>
      </c>
      <c r="Y1468" s="59">
        <f t="shared" si="1974"/>
        <v>0</v>
      </c>
      <c r="Z1468" s="59">
        <f t="shared" si="1974"/>
        <v>0</v>
      </c>
      <c r="AA1468" s="59">
        <f t="shared" si="1974"/>
        <v>0</v>
      </c>
      <c r="AB1468" s="59">
        <f t="shared" ref="AB1468:AE1468" si="1975">IF(AND($C1468="tak",OR($D1468="nie dotyczy",$D1468="badania przemysłowe"),AB$1427&lt;=Koniec_Projekt),ROUND(AB176*AB198,0),0)</f>
        <v>0</v>
      </c>
      <c r="AC1468" s="59">
        <f t="shared" si="1975"/>
        <v>0</v>
      </c>
      <c r="AD1468" s="59">
        <f t="shared" si="1975"/>
        <v>0</v>
      </c>
      <c r="AE1468" s="59">
        <f t="shared" si="1975"/>
        <v>0</v>
      </c>
    </row>
    <row r="1469" spans="2:31" hidden="1">
      <c r="B1469" s="58" t="str">
        <f t="shared" si="1929"/>
        <v/>
      </c>
      <c r="C1469" s="58" t="str">
        <f t="shared" si="1929"/>
        <v/>
      </c>
      <c r="D1469" s="58" t="str">
        <f t="shared" si="1929"/>
        <v/>
      </c>
      <c r="E1469" s="58"/>
      <c r="F1469" s="58"/>
      <c r="G1469" s="58"/>
      <c r="H1469" s="58"/>
      <c r="I1469" s="58"/>
      <c r="J1469" s="59">
        <f t="shared" ref="J1469:V1469" si="1976">IF(AND($C1469="tak",OR($D1469="nie dotyczy",$D1469="badania przemysłowe"),J$1427&lt;=Koniec_Projekt),ROUND(J177*J199,0),0)</f>
        <v>0</v>
      </c>
      <c r="K1469" s="59">
        <f t="shared" si="1976"/>
        <v>0</v>
      </c>
      <c r="L1469" s="59">
        <f t="shared" si="1976"/>
        <v>0</v>
      </c>
      <c r="M1469" s="59">
        <f t="shared" si="1976"/>
        <v>0</v>
      </c>
      <c r="N1469" s="59">
        <f t="shared" si="1976"/>
        <v>0</v>
      </c>
      <c r="O1469" s="59">
        <f t="shared" si="1976"/>
        <v>0</v>
      </c>
      <c r="P1469" s="59">
        <f t="shared" si="1976"/>
        <v>0</v>
      </c>
      <c r="Q1469" s="59">
        <f t="shared" si="1976"/>
        <v>0</v>
      </c>
      <c r="R1469" s="59">
        <f t="shared" si="1976"/>
        <v>0</v>
      </c>
      <c r="S1469" s="59">
        <f t="shared" si="1976"/>
        <v>0</v>
      </c>
      <c r="T1469" s="59">
        <f t="shared" si="1976"/>
        <v>0</v>
      </c>
      <c r="U1469" s="59">
        <f t="shared" si="1976"/>
        <v>0</v>
      </c>
      <c r="V1469" s="59">
        <f t="shared" si="1976"/>
        <v>0</v>
      </c>
      <c r="W1469" s="59">
        <f t="shared" si="1931"/>
        <v>0</v>
      </c>
      <c r="X1469" s="59">
        <f t="shared" ref="X1469:AA1469" si="1977">IF(AND($C1469="tak",OR($D1469="nie dotyczy",$D1469="badania przemysłowe"),X$1427&lt;=Koniec_Projekt),ROUND(X177*X199,0),0)</f>
        <v>0</v>
      </c>
      <c r="Y1469" s="59">
        <f t="shared" si="1977"/>
        <v>0</v>
      </c>
      <c r="Z1469" s="59">
        <f t="shared" si="1977"/>
        <v>0</v>
      </c>
      <c r="AA1469" s="59">
        <f t="shared" si="1977"/>
        <v>0</v>
      </c>
      <c r="AB1469" s="59">
        <f t="shared" ref="AB1469:AE1469" si="1978">IF(AND($C1469="tak",OR($D1469="nie dotyczy",$D1469="badania przemysłowe"),AB$1427&lt;=Koniec_Projekt),ROUND(AB177*AB199,0),0)</f>
        <v>0</v>
      </c>
      <c r="AC1469" s="59">
        <f t="shared" si="1978"/>
        <v>0</v>
      </c>
      <c r="AD1469" s="59">
        <f t="shared" si="1978"/>
        <v>0</v>
      </c>
      <c r="AE1469" s="59">
        <f t="shared" si="1978"/>
        <v>0</v>
      </c>
    </row>
    <row r="1470" spans="2:31" hidden="1">
      <c r="B1470" s="58" t="str">
        <f t="shared" si="1929"/>
        <v/>
      </c>
      <c r="C1470" s="58" t="str">
        <f t="shared" si="1929"/>
        <v/>
      </c>
      <c r="D1470" s="58" t="str">
        <f t="shared" si="1929"/>
        <v/>
      </c>
      <c r="E1470" s="58"/>
      <c r="F1470" s="58"/>
      <c r="G1470" s="58"/>
      <c r="H1470" s="58"/>
      <c r="I1470" s="58"/>
      <c r="J1470" s="59">
        <f t="shared" ref="J1470:V1470" si="1979">IF(AND($C1470="tak",OR($D1470="nie dotyczy",$D1470="badania przemysłowe"),J$1427&lt;=Koniec_Projekt),ROUND(J178*J200,0),0)</f>
        <v>0</v>
      </c>
      <c r="K1470" s="59">
        <f t="shared" si="1979"/>
        <v>0</v>
      </c>
      <c r="L1470" s="59">
        <f t="shared" si="1979"/>
        <v>0</v>
      </c>
      <c r="M1470" s="59">
        <f t="shared" si="1979"/>
        <v>0</v>
      </c>
      <c r="N1470" s="59">
        <f t="shared" si="1979"/>
        <v>0</v>
      </c>
      <c r="O1470" s="59">
        <f t="shared" si="1979"/>
        <v>0</v>
      </c>
      <c r="P1470" s="59">
        <f t="shared" si="1979"/>
        <v>0</v>
      </c>
      <c r="Q1470" s="59">
        <f t="shared" si="1979"/>
        <v>0</v>
      </c>
      <c r="R1470" s="59">
        <f t="shared" si="1979"/>
        <v>0</v>
      </c>
      <c r="S1470" s="59">
        <f t="shared" si="1979"/>
        <v>0</v>
      </c>
      <c r="T1470" s="59">
        <f t="shared" si="1979"/>
        <v>0</v>
      </c>
      <c r="U1470" s="59">
        <f t="shared" si="1979"/>
        <v>0</v>
      </c>
      <c r="V1470" s="59">
        <f t="shared" si="1979"/>
        <v>0</v>
      </c>
      <c r="W1470" s="59">
        <f t="shared" si="1931"/>
        <v>0</v>
      </c>
      <c r="X1470" s="59">
        <f t="shared" ref="X1470:AA1470" si="1980">IF(AND($C1470="tak",OR($D1470="nie dotyczy",$D1470="badania przemysłowe"),X$1427&lt;=Koniec_Projekt),ROUND(X178*X200,0),0)</f>
        <v>0</v>
      </c>
      <c r="Y1470" s="59">
        <f t="shared" si="1980"/>
        <v>0</v>
      </c>
      <c r="Z1470" s="59">
        <f t="shared" si="1980"/>
        <v>0</v>
      </c>
      <c r="AA1470" s="59">
        <f t="shared" si="1980"/>
        <v>0</v>
      </c>
      <c r="AB1470" s="59">
        <f t="shared" ref="AB1470:AE1470" si="1981">IF(AND($C1470="tak",OR($D1470="nie dotyczy",$D1470="badania przemysłowe"),AB$1427&lt;=Koniec_Projekt),ROUND(AB178*AB200,0),0)</f>
        <v>0</v>
      </c>
      <c r="AC1470" s="59">
        <f t="shared" si="1981"/>
        <v>0</v>
      </c>
      <c r="AD1470" s="59">
        <f t="shared" si="1981"/>
        <v>0</v>
      </c>
      <c r="AE1470" s="59">
        <f t="shared" si="1981"/>
        <v>0</v>
      </c>
    </row>
    <row r="1471" spans="2:31" hidden="1">
      <c r="B1471" s="58" t="str">
        <f t="shared" si="1929"/>
        <v/>
      </c>
      <c r="C1471" s="58" t="str">
        <f t="shared" si="1929"/>
        <v/>
      </c>
      <c r="D1471" s="58" t="str">
        <f t="shared" si="1929"/>
        <v/>
      </c>
      <c r="E1471" s="58"/>
      <c r="F1471" s="58"/>
      <c r="G1471" s="58"/>
      <c r="H1471" s="58"/>
      <c r="I1471" s="58"/>
      <c r="J1471" s="59">
        <f t="shared" ref="J1471:V1471" si="1982">IF(AND($C1471="tak",OR($D1471="nie dotyczy",$D1471="badania przemysłowe"),J$1427&lt;=Koniec_Projekt),ROUND(J179*J201,0),0)</f>
        <v>0</v>
      </c>
      <c r="K1471" s="59">
        <f t="shared" si="1982"/>
        <v>0</v>
      </c>
      <c r="L1471" s="59">
        <f t="shared" si="1982"/>
        <v>0</v>
      </c>
      <c r="M1471" s="59">
        <f t="shared" si="1982"/>
        <v>0</v>
      </c>
      <c r="N1471" s="59">
        <f t="shared" si="1982"/>
        <v>0</v>
      </c>
      <c r="O1471" s="59">
        <f t="shared" si="1982"/>
        <v>0</v>
      </c>
      <c r="P1471" s="59">
        <f t="shared" si="1982"/>
        <v>0</v>
      </c>
      <c r="Q1471" s="59">
        <f t="shared" si="1982"/>
        <v>0</v>
      </c>
      <c r="R1471" s="59">
        <f t="shared" si="1982"/>
        <v>0</v>
      </c>
      <c r="S1471" s="59">
        <f t="shared" si="1982"/>
        <v>0</v>
      </c>
      <c r="T1471" s="59">
        <f t="shared" si="1982"/>
        <v>0</v>
      </c>
      <c r="U1471" s="59">
        <f t="shared" si="1982"/>
        <v>0</v>
      </c>
      <c r="V1471" s="59">
        <f t="shared" si="1982"/>
        <v>0</v>
      </c>
      <c r="W1471" s="59">
        <f t="shared" si="1931"/>
        <v>0</v>
      </c>
      <c r="X1471" s="59">
        <f t="shared" ref="X1471:AA1471" si="1983">IF(AND($C1471="tak",OR($D1471="nie dotyczy",$D1471="badania przemysłowe"),X$1427&lt;=Koniec_Projekt),ROUND(X179*X201,0),0)</f>
        <v>0</v>
      </c>
      <c r="Y1471" s="59">
        <f t="shared" si="1983"/>
        <v>0</v>
      </c>
      <c r="Z1471" s="59">
        <f t="shared" si="1983"/>
        <v>0</v>
      </c>
      <c r="AA1471" s="59">
        <f t="shared" si="1983"/>
        <v>0</v>
      </c>
      <c r="AB1471" s="59">
        <f t="shared" ref="AB1471:AE1471" si="1984">IF(AND($C1471="tak",OR($D1471="nie dotyczy",$D1471="badania przemysłowe"),AB$1427&lt;=Koniec_Projekt),ROUND(AB179*AB201,0),0)</f>
        <v>0</v>
      </c>
      <c r="AC1471" s="59">
        <f t="shared" si="1984"/>
        <v>0</v>
      </c>
      <c r="AD1471" s="59">
        <f t="shared" si="1984"/>
        <v>0</v>
      </c>
      <c r="AE1471" s="59">
        <f t="shared" si="1984"/>
        <v>0</v>
      </c>
    </row>
    <row r="1472" spans="2:31" hidden="1">
      <c r="B1472" s="58" t="str">
        <f t="shared" si="1929"/>
        <v/>
      </c>
      <c r="C1472" s="58" t="str">
        <f t="shared" si="1929"/>
        <v/>
      </c>
      <c r="D1472" s="58" t="str">
        <f t="shared" si="1929"/>
        <v/>
      </c>
      <c r="E1472" s="58"/>
      <c r="F1472" s="58"/>
      <c r="G1472" s="58"/>
      <c r="H1472" s="58"/>
      <c r="I1472" s="58"/>
      <c r="J1472" s="59">
        <f t="shared" ref="J1472:V1472" si="1985">IF(AND($C1472="tak",OR($D1472="nie dotyczy",$D1472="badania przemysłowe"),J$1427&lt;=Koniec_Projekt),ROUND(J180*J202,0),0)</f>
        <v>0</v>
      </c>
      <c r="K1472" s="59">
        <f t="shared" si="1985"/>
        <v>0</v>
      </c>
      <c r="L1472" s="59">
        <f t="shared" si="1985"/>
        <v>0</v>
      </c>
      <c r="M1472" s="59">
        <f t="shared" si="1985"/>
        <v>0</v>
      </c>
      <c r="N1472" s="59">
        <f t="shared" si="1985"/>
        <v>0</v>
      </c>
      <c r="O1472" s="59">
        <f t="shared" si="1985"/>
        <v>0</v>
      </c>
      <c r="P1472" s="59">
        <f t="shared" si="1985"/>
        <v>0</v>
      </c>
      <c r="Q1472" s="59">
        <f t="shared" si="1985"/>
        <v>0</v>
      </c>
      <c r="R1472" s="59">
        <f t="shared" si="1985"/>
        <v>0</v>
      </c>
      <c r="S1472" s="59">
        <f t="shared" si="1985"/>
        <v>0</v>
      </c>
      <c r="T1472" s="59">
        <f t="shared" si="1985"/>
        <v>0</v>
      </c>
      <c r="U1472" s="59">
        <f t="shared" si="1985"/>
        <v>0</v>
      </c>
      <c r="V1472" s="59">
        <f t="shared" si="1985"/>
        <v>0</v>
      </c>
      <c r="W1472" s="59">
        <f t="shared" si="1931"/>
        <v>0</v>
      </c>
      <c r="X1472" s="59">
        <f t="shared" ref="X1472:AA1472" si="1986">IF(AND($C1472="tak",OR($D1472="nie dotyczy",$D1472="badania przemysłowe"),X$1427&lt;=Koniec_Projekt),ROUND(X180*X202,0),0)</f>
        <v>0</v>
      </c>
      <c r="Y1472" s="59">
        <f t="shared" si="1986"/>
        <v>0</v>
      </c>
      <c r="Z1472" s="59">
        <f t="shared" si="1986"/>
        <v>0</v>
      </c>
      <c r="AA1472" s="59">
        <f t="shared" si="1986"/>
        <v>0</v>
      </c>
      <c r="AB1472" s="59">
        <f t="shared" ref="AB1472:AE1472" si="1987">IF(AND($C1472="tak",OR($D1472="nie dotyczy",$D1472="badania przemysłowe"),AB$1427&lt;=Koniec_Projekt),ROUND(AB180*AB202,0),0)</f>
        <v>0</v>
      </c>
      <c r="AC1472" s="59">
        <f t="shared" si="1987"/>
        <v>0</v>
      </c>
      <c r="AD1472" s="59">
        <f t="shared" si="1987"/>
        <v>0</v>
      </c>
      <c r="AE1472" s="59">
        <f t="shared" si="1987"/>
        <v>0</v>
      </c>
    </row>
    <row r="1473" spans="2:31" hidden="1">
      <c r="B1473" s="58" t="str">
        <f t="shared" si="1929"/>
        <v/>
      </c>
      <c r="C1473" s="58" t="str">
        <f t="shared" si="1929"/>
        <v/>
      </c>
      <c r="D1473" s="58" t="str">
        <f t="shared" si="1929"/>
        <v/>
      </c>
      <c r="E1473" s="58"/>
      <c r="F1473" s="58"/>
      <c r="G1473" s="58"/>
      <c r="H1473" s="58"/>
      <c r="I1473" s="58"/>
      <c r="J1473" s="59">
        <f t="shared" ref="J1473:V1473" si="1988">IF(AND($C1473="tak",OR($D1473="nie dotyczy",$D1473="badania przemysłowe"),J$1427&lt;=Koniec_Projekt),ROUND(J181*J203,0),0)</f>
        <v>0</v>
      </c>
      <c r="K1473" s="59">
        <f t="shared" si="1988"/>
        <v>0</v>
      </c>
      <c r="L1473" s="59">
        <f t="shared" si="1988"/>
        <v>0</v>
      </c>
      <c r="M1473" s="59">
        <f t="shared" si="1988"/>
        <v>0</v>
      </c>
      <c r="N1473" s="59">
        <f t="shared" si="1988"/>
        <v>0</v>
      </c>
      <c r="O1473" s="59">
        <f t="shared" si="1988"/>
        <v>0</v>
      </c>
      <c r="P1473" s="59">
        <f t="shared" si="1988"/>
        <v>0</v>
      </c>
      <c r="Q1473" s="59">
        <f t="shared" si="1988"/>
        <v>0</v>
      </c>
      <c r="R1473" s="59">
        <f t="shared" si="1988"/>
        <v>0</v>
      </c>
      <c r="S1473" s="59">
        <f t="shared" si="1988"/>
        <v>0</v>
      </c>
      <c r="T1473" s="59">
        <f t="shared" si="1988"/>
        <v>0</v>
      </c>
      <c r="U1473" s="59">
        <f t="shared" si="1988"/>
        <v>0</v>
      </c>
      <c r="V1473" s="59">
        <f t="shared" si="1988"/>
        <v>0</v>
      </c>
      <c r="W1473" s="59">
        <f t="shared" si="1931"/>
        <v>0</v>
      </c>
      <c r="X1473" s="59">
        <f t="shared" ref="X1473:AA1473" si="1989">IF(AND($C1473="tak",OR($D1473="nie dotyczy",$D1473="badania przemysłowe"),X$1427&lt;=Koniec_Projekt),ROUND(X181*X203,0),0)</f>
        <v>0</v>
      </c>
      <c r="Y1473" s="59">
        <f t="shared" si="1989"/>
        <v>0</v>
      </c>
      <c r="Z1473" s="59">
        <f t="shared" si="1989"/>
        <v>0</v>
      </c>
      <c r="AA1473" s="59">
        <f t="shared" si="1989"/>
        <v>0</v>
      </c>
      <c r="AB1473" s="59">
        <f t="shared" ref="AB1473:AE1473" si="1990">IF(AND($C1473="tak",OR($D1473="nie dotyczy",$D1473="badania przemysłowe"),AB$1427&lt;=Koniec_Projekt),ROUND(AB181*AB203,0),0)</f>
        <v>0</v>
      </c>
      <c r="AC1473" s="59">
        <f t="shared" si="1990"/>
        <v>0</v>
      </c>
      <c r="AD1473" s="59">
        <f t="shared" si="1990"/>
        <v>0</v>
      </c>
      <c r="AE1473" s="59">
        <f t="shared" si="1990"/>
        <v>0</v>
      </c>
    </row>
    <row r="1474" spans="2:31" hidden="1">
      <c r="B1474" s="20" t="s">
        <v>324</v>
      </c>
      <c r="C1474" s="79"/>
      <c r="D1474" s="21"/>
      <c r="E1474" s="21"/>
      <c r="F1474" s="21"/>
      <c r="G1474" s="21"/>
      <c r="H1474" s="21"/>
      <c r="I1474" s="21"/>
      <c r="J1474" s="60">
        <f t="shared" ref="J1474:V1474" si="1991">ROUND(SUM(J1454:J1473),0)</f>
        <v>0</v>
      </c>
      <c r="K1474" s="60">
        <f t="shared" si="1991"/>
        <v>0</v>
      </c>
      <c r="L1474" s="60">
        <f t="shared" si="1991"/>
        <v>0</v>
      </c>
      <c r="M1474" s="60">
        <f t="shared" si="1991"/>
        <v>0</v>
      </c>
      <c r="N1474" s="60">
        <f t="shared" si="1991"/>
        <v>0</v>
      </c>
      <c r="O1474" s="60">
        <f t="shared" si="1991"/>
        <v>0</v>
      </c>
      <c r="P1474" s="60">
        <f t="shared" si="1991"/>
        <v>0</v>
      </c>
      <c r="Q1474" s="60">
        <f t="shared" si="1991"/>
        <v>0</v>
      </c>
      <c r="R1474" s="60">
        <f t="shared" si="1991"/>
        <v>0</v>
      </c>
      <c r="S1474" s="60">
        <f t="shared" si="1991"/>
        <v>0</v>
      </c>
      <c r="T1474" s="60">
        <f t="shared" si="1991"/>
        <v>0</v>
      </c>
      <c r="U1474" s="60">
        <f t="shared" si="1991"/>
        <v>0</v>
      </c>
      <c r="V1474" s="60">
        <f t="shared" si="1991"/>
        <v>0</v>
      </c>
      <c r="W1474" s="60">
        <f>ROUND(SUM(W1454:W1473),0)</f>
        <v>0</v>
      </c>
      <c r="X1474" s="60">
        <f t="shared" ref="X1474:AA1474" si="1992">ROUND(SUM(X1454:X1473),0)</f>
        <v>0</v>
      </c>
      <c r="Y1474" s="60">
        <f t="shared" si="1992"/>
        <v>0</v>
      </c>
      <c r="Z1474" s="60">
        <f t="shared" si="1992"/>
        <v>0</v>
      </c>
      <c r="AA1474" s="60">
        <f t="shared" si="1992"/>
        <v>0</v>
      </c>
      <c r="AB1474" s="60">
        <f t="shared" ref="AB1474:AE1474" si="1993">ROUND(SUM(AB1454:AB1473),0)</f>
        <v>0</v>
      </c>
      <c r="AC1474" s="60">
        <f t="shared" si="1993"/>
        <v>0</v>
      </c>
      <c r="AD1474" s="60">
        <f t="shared" si="1993"/>
        <v>0</v>
      </c>
      <c r="AE1474" s="60">
        <f t="shared" si="1993"/>
        <v>0</v>
      </c>
    </row>
    <row r="1475" spans="2:31" hidden="1">
      <c r="B1475" s="21"/>
      <c r="C1475" s="79"/>
      <c r="D1475" s="21"/>
      <c r="E1475" s="21"/>
      <c r="F1475" s="21"/>
      <c r="G1475" s="21"/>
      <c r="H1475" s="21"/>
      <c r="I1475" s="21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  <c r="Z1475" s="22"/>
      <c r="AA1475" s="22"/>
      <c r="AB1475" s="22"/>
      <c r="AC1475" s="22"/>
      <c r="AD1475" s="22"/>
      <c r="AE1475" s="22"/>
    </row>
    <row r="1476" spans="2:31" hidden="1">
      <c r="B1476" s="21"/>
      <c r="C1476" s="79"/>
      <c r="D1476" s="21"/>
      <c r="E1476" s="21"/>
      <c r="F1476" s="21"/>
      <c r="G1476" s="21"/>
      <c r="H1476" s="21"/>
      <c r="I1476" s="21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  <c r="Z1476" s="22"/>
      <c r="AA1476" s="22"/>
      <c r="AB1476" s="22"/>
      <c r="AC1476" s="22"/>
      <c r="AD1476" s="22"/>
      <c r="AE1476" s="22"/>
    </row>
    <row r="1477" spans="2:31" hidden="1">
      <c r="B1477" s="20" t="s">
        <v>325</v>
      </c>
      <c r="C1477" s="81" t="s">
        <v>317</v>
      </c>
      <c r="D1477" s="20" t="s">
        <v>318</v>
      </c>
      <c r="E1477" s="21"/>
      <c r="F1477" s="21"/>
      <c r="G1477" s="21"/>
      <c r="H1477" s="21"/>
      <c r="I1477" s="21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  <c r="Z1477" s="22"/>
      <c r="AA1477" s="22"/>
      <c r="AB1477" s="22"/>
      <c r="AC1477" s="22"/>
      <c r="AD1477" s="22"/>
      <c r="AE1477" s="22"/>
    </row>
    <row r="1478" spans="2:31" hidden="1">
      <c r="B1478" s="58" t="str">
        <f t="shared" ref="B1478:D1482" si="1994">IF(ISBLANK(B1238),"",B1238)</f>
        <v/>
      </c>
      <c r="C1478" s="58" t="str">
        <f t="shared" si="1994"/>
        <v/>
      </c>
      <c r="D1478" s="58" t="str">
        <f t="shared" si="1994"/>
        <v/>
      </c>
      <c r="E1478" s="58"/>
      <c r="F1478" s="58"/>
      <c r="G1478" s="58"/>
      <c r="H1478" s="58"/>
      <c r="I1478" s="58"/>
      <c r="J1478" s="59">
        <f t="shared" ref="J1478:V1478" si="1995">IF(AND($C1478="tak",OR($D1478="nie dotyczy",$D1478="badania przemysłowe"),J$1427&lt;=Koniec_Projekt),ROUND(J207*J214,0),0)</f>
        <v>0</v>
      </c>
      <c r="K1478" s="59">
        <f t="shared" si="1995"/>
        <v>0</v>
      </c>
      <c r="L1478" s="59">
        <f t="shared" si="1995"/>
        <v>0</v>
      </c>
      <c r="M1478" s="59">
        <f t="shared" si="1995"/>
        <v>0</v>
      </c>
      <c r="N1478" s="59">
        <f t="shared" si="1995"/>
        <v>0</v>
      </c>
      <c r="O1478" s="59">
        <f t="shared" si="1995"/>
        <v>0</v>
      </c>
      <c r="P1478" s="59">
        <f t="shared" si="1995"/>
        <v>0</v>
      </c>
      <c r="Q1478" s="59">
        <f t="shared" si="1995"/>
        <v>0</v>
      </c>
      <c r="R1478" s="59">
        <f t="shared" si="1995"/>
        <v>0</v>
      </c>
      <c r="S1478" s="59">
        <f t="shared" si="1995"/>
        <v>0</v>
      </c>
      <c r="T1478" s="59">
        <f t="shared" si="1995"/>
        <v>0</v>
      </c>
      <c r="U1478" s="59">
        <f t="shared" si="1995"/>
        <v>0</v>
      </c>
      <c r="V1478" s="59">
        <f t="shared" si="1995"/>
        <v>0</v>
      </c>
      <c r="W1478" s="59">
        <f>IF(AND($C1478="tak",OR($D1478="nie dotyczy",$D1478="badania przemysłowe"),W$1427&lt;=Koniec_Projekt),ROUND(W207*W214,0),0)</f>
        <v>0</v>
      </c>
      <c r="X1478" s="59">
        <f t="shared" ref="X1478:AA1478" si="1996">IF(AND($C1478="tak",OR($D1478="nie dotyczy",$D1478="badania przemysłowe"),X$1427&lt;=Koniec_Projekt),ROUND(X207*X214,0),0)</f>
        <v>0</v>
      </c>
      <c r="Y1478" s="59">
        <f t="shared" si="1996"/>
        <v>0</v>
      </c>
      <c r="Z1478" s="59">
        <f t="shared" si="1996"/>
        <v>0</v>
      </c>
      <c r="AA1478" s="59">
        <f t="shared" si="1996"/>
        <v>0</v>
      </c>
      <c r="AB1478" s="59">
        <f t="shared" ref="AB1478:AE1478" si="1997">IF(AND($C1478="tak",OR($D1478="nie dotyczy",$D1478="badania przemysłowe"),AB$1427&lt;=Koniec_Projekt),ROUND(AB207*AB214,0),0)</f>
        <v>0</v>
      </c>
      <c r="AC1478" s="59">
        <f t="shared" si="1997"/>
        <v>0</v>
      </c>
      <c r="AD1478" s="59">
        <f t="shared" si="1997"/>
        <v>0</v>
      </c>
      <c r="AE1478" s="59">
        <f t="shared" si="1997"/>
        <v>0</v>
      </c>
    </row>
    <row r="1479" spans="2:31" hidden="1">
      <c r="B1479" s="58" t="str">
        <f t="shared" si="1994"/>
        <v/>
      </c>
      <c r="C1479" s="58" t="str">
        <f t="shared" si="1994"/>
        <v/>
      </c>
      <c r="D1479" s="58" t="str">
        <f t="shared" si="1994"/>
        <v/>
      </c>
      <c r="E1479" s="58"/>
      <c r="F1479" s="58"/>
      <c r="G1479" s="58"/>
      <c r="H1479" s="58"/>
      <c r="I1479" s="58"/>
      <c r="J1479" s="59">
        <f t="shared" ref="J1479:V1479" si="1998">IF(AND($C1479="tak",OR($D1479="nie dotyczy",$D1479="badania przemysłowe"),J$1427&lt;=Koniec_Projekt),ROUND(J208*J215,0),0)</f>
        <v>0</v>
      </c>
      <c r="K1479" s="59">
        <f t="shared" si="1998"/>
        <v>0</v>
      </c>
      <c r="L1479" s="59">
        <f t="shared" si="1998"/>
        <v>0</v>
      </c>
      <c r="M1479" s="59">
        <f t="shared" si="1998"/>
        <v>0</v>
      </c>
      <c r="N1479" s="59">
        <f t="shared" si="1998"/>
        <v>0</v>
      </c>
      <c r="O1479" s="59">
        <f t="shared" si="1998"/>
        <v>0</v>
      </c>
      <c r="P1479" s="59">
        <f t="shared" si="1998"/>
        <v>0</v>
      </c>
      <c r="Q1479" s="59">
        <f t="shared" si="1998"/>
        <v>0</v>
      </c>
      <c r="R1479" s="59">
        <f t="shared" si="1998"/>
        <v>0</v>
      </c>
      <c r="S1479" s="59">
        <f t="shared" si="1998"/>
        <v>0</v>
      </c>
      <c r="T1479" s="59">
        <f t="shared" si="1998"/>
        <v>0</v>
      </c>
      <c r="U1479" s="59">
        <f t="shared" si="1998"/>
        <v>0</v>
      </c>
      <c r="V1479" s="59">
        <f t="shared" si="1998"/>
        <v>0</v>
      </c>
      <c r="W1479" s="59">
        <f>IF(AND($C1479="tak",OR($D1479="nie dotyczy",$D1479="badania przemysłowe"),W$1427&lt;=Koniec_Projekt),ROUND(W208*W215,0),0)</f>
        <v>0</v>
      </c>
      <c r="X1479" s="59">
        <f t="shared" ref="X1479:AA1479" si="1999">IF(AND($C1479="tak",OR($D1479="nie dotyczy",$D1479="badania przemysłowe"),X$1427&lt;=Koniec_Projekt),ROUND(X208*X215,0),0)</f>
        <v>0</v>
      </c>
      <c r="Y1479" s="59">
        <f t="shared" si="1999"/>
        <v>0</v>
      </c>
      <c r="Z1479" s="59">
        <f t="shared" si="1999"/>
        <v>0</v>
      </c>
      <c r="AA1479" s="59">
        <f t="shared" si="1999"/>
        <v>0</v>
      </c>
      <c r="AB1479" s="59">
        <f t="shared" ref="AB1479:AE1479" si="2000">IF(AND($C1479="tak",OR($D1479="nie dotyczy",$D1479="badania przemysłowe"),AB$1427&lt;=Koniec_Projekt),ROUND(AB208*AB215,0),0)</f>
        <v>0</v>
      </c>
      <c r="AC1479" s="59">
        <f t="shared" si="2000"/>
        <v>0</v>
      </c>
      <c r="AD1479" s="59">
        <f t="shared" si="2000"/>
        <v>0</v>
      </c>
      <c r="AE1479" s="59">
        <f t="shared" si="2000"/>
        <v>0</v>
      </c>
    </row>
    <row r="1480" spans="2:31" hidden="1">
      <c r="B1480" s="58" t="str">
        <f t="shared" si="1994"/>
        <v/>
      </c>
      <c r="C1480" s="58" t="str">
        <f t="shared" si="1994"/>
        <v/>
      </c>
      <c r="D1480" s="58" t="str">
        <f t="shared" si="1994"/>
        <v/>
      </c>
      <c r="E1480" s="58"/>
      <c r="F1480" s="58"/>
      <c r="G1480" s="58"/>
      <c r="H1480" s="58"/>
      <c r="I1480" s="58"/>
      <c r="J1480" s="59">
        <f t="shared" ref="J1480:V1480" si="2001">IF(AND($C1480="tak",OR($D1480="nie dotyczy",$D1480="badania przemysłowe"),J$1427&lt;=Koniec_Projekt),ROUND(J209*J216,0),0)</f>
        <v>0</v>
      </c>
      <c r="K1480" s="59">
        <f t="shared" si="2001"/>
        <v>0</v>
      </c>
      <c r="L1480" s="59">
        <f t="shared" si="2001"/>
        <v>0</v>
      </c>
      <c r="M1480" s="59">
        <f t="shared" si="2001"/>
        <v>0</v>
      </c>
      <c r="N1480" s="59">
        <f t="shared" si="2001"/>
        <v>0</v>
      </c>
      <c r="O1480" s="59">
        <f t="shared" si="2001"/>
        <v>0</v>
      </c>
      <c r="P1480" s="59">
        <f t="shared" si="2001"/>
        <v>0</v>
      </c>
      <c r="Q1480" s="59">
        <f t="shared" si="2001"/>
        <v>0</v>
      </c>
      <c r="R1480" s="59">
        <f t="shared" si="2001"/>
        <v>0</v>
      </c>
      <c r="S1480" s="59">
        <f t="shared" si="2001"/>
        <v>0</v>
      </c>
      <c r="T1480" s="59">
        <f t="shared" si="2001"/>
        <v>0</v>
      </c>
      <c r="U1480" s="59">
        <f t="shared" si="2001"/>
        <v>0</v>
      </c>
      <c r="V1480" s="59">
        <f t="shared" si="2001"/>
        <v>0</v>
      </c>
      <c r="W1480" s="59">
        <f>IF(AND($C1480="tak",OR($D1480="nie dotyczy",$D1480="badania przemysłowe"),W$1427&lt;=Koniec_Projekt),ROUND(W209*W216,0),0)</f>
        <v>0</v>
      </c>
      <c r="X1480" s="59">
        <f t="shared" ref="X1480:AA1480" si="2002">IF(AND($C1480="tak",OR($D1480="nie dotyczy",$D1480="badania przemysłowe"),X$1427&lt;=Koniec_Projekt),ROUND(X209*X216,0),0)</f>
        <v>0</v>
      </c>
      <c r="Y1480" s="59">
        <f t="shared" si="2002"/>
        <v>0</v>
      </c>
      <c r="Z1480" s="59">
        <f t="shared" si="2002"/>
        <v>0</v>
      </c>
      <c r="AA1480" s="59">
        <f t="shared" si="2002"/>
        <v>0</v>
      </c>
      <c r="AB1480" s="59">
        <f t="shared" ref="AB1480:AE1480" si="2003">IF(AND($C1480="tak",OR($D1480="nie dotyczy",$D1480="badania przemysłowe"),AB$1427&lt;=Koniec_Projekt),ROUND(AB209*AB216,0),0)</f>
        <v>0</v>
      </c>
      <c r="AC1480" s="59">
        <f t="shared" si="2003"/>
        <v>0</v>
      </c>
      <c r="AD1480" s="59">
        <f t="shared" si="2003"/>
        <v>0</v>
      </c>
      <c r="AE1480" s="59">
        <f t="shared" si="2003"/>
        <v>0</v>
      </c>
    </row>
    <row r="1481" spans="2:31" hidden="1">
      <c r="B1481" s="58" t="str">
        <f t="shared" si="1994"/>
        <v/>
      </c>
      <c r="C1481" s="58" t="str">
        <f t="shared" si="1994"/>
        <v/>
      </c>
      <c r="D1481" s="58" t="str">
        <f t="shared" si="1994"/>
        <v/>
      </c>
      <c r="E1481" s="58"/>
      <c r="F1481" s="58"/>
      <c r="G1481" s="58"/>
      <c r="H1481" s="58"/>
      <c r="I1481" s="58"/>
      <c r="J1481" s="59">
        <f t="shared" ref="J1481:V1481" si="2004">IF(AND($C1481="tak",OR($D1481="nie dotyczy",$D1481="badania przemysłowe"),J$1427&lt;=Koniec_Projekt),ROUND(J210*J217,0),0)</f>
        <v>0</v>
      </c>
      <c r="K1481" s="59">
        <f t="shared" si="2004"/>
        <v>0</v>
      </c>
      <c r="L1481" s="59">
        <f t="shared" si="2004"/>
        <v>0</v>
      </c>
      <c r="M1481" s="59">
        <f t="shared" si="2004"/>
        <v>0</v>
      </c>
      <c r="N1481" s="59">
        <f t="shared" si="2004"/>
        <v>0</v>
      </c>
      <c r="O1481" s="59">
        <f t="shared" si="2004"/>
        <v>0</v>
      </c>
      <c r="P1481" s="59">
        <f t="shared" si="2004"/>
        <v>0</v>
      </c>
      <c r="Q1481" s="59">
        <f t="shared" si="2004"/>
        <v>0</v>
      </c>
      <c r="R1481" s="59">
        <f t="shared" si="2004"/>
        <v>0</v>
      </c>
      <c r="S1481" s="59">
        <f t="shared" si="2004"/>
        <v>0</v>
      </c>
      <c r="T1481" s="59">
        <f t="shared" si="2004"/>
        <v>0</v>
      </c>
      <c r="U1481" s="59">
        <f t="shared" si="2004"/>
        <v>0</v>
      </c>
      <c r="V1481" s="59">
        <f t="shared" si="2004"/>
        <v>0</v>
      </c>
      <c r="W1481" s="59">
        <f>IF(AND($C1481="tak",OR($D1481="nie dotyczy",$D1481="badania przemysłowe"),W$1427&lt;=Koniec_Projekt),ROUND(W210*W217,0),0)</f>
        <v>0</v>
      </c>
      <c r="X1481" s="59">
        <f t="shared" ref="X1481:AA1481" si="2005">IF(AND($C1481="tak",OR($D1481="nie dotyczy",$D1481="badania przemysłowe"),X$1427&lt;=Koniec_Projekt),ROUND(X210*X217,0),0)</f>
        <v>0</v>
      </c>
      <c r="Y1481" s="59">
        <f t="shared" si="2005"/>
        <v>0</v>
      </c>
      <c r="Z1481" s="59">
        <f t="shared" si="2005"/>
        <v>0</v>
      </c>
      <c r="AA1481" s="59">
        <f t="shared" si="2005"/>
        <v>0</v>
      </c>
      <c r="AB1481" s="59">
        <f t="shared" ref="AB1481:AE1481" si="2006">IF(AND($C1481="tak",OR($D1481="nie dotyczy",$D1481="badania przemysłowe"),AB$1427&lt;=Koniec_Projekt),ROUND(AB210*AB217,0),0)</f>
        <v>0</v>
      </c>
      <c r="AC1481" s="59">
        <f t="shared" si="2006"/>
        <v>0</v>
      </c>
      <c r="AD1481" s="59">
        <f t="shared" si="2006"/>
        <v>0</v>
      </c>
      <c r="AE1481" s="59">
        <f t="shared" si="2006"/>
        <v>0</v>
      </c>
    </row>
    <row r="1482" spans="2:31" hidden="1">
      <c r="B1482" s="58" t="str">
        <f t="shared" si="1994"/>
        <v/>
      </c>
      <c r="C1482" s="58" t="str">
        <f t="shared" si="1994"/>
        <v/>
      </c>
      <c r="D1482" s="58" t="str">
        <f t="shared" si="1994"/>
        <v/>
      </c>
      <c r="E1482" s="58"/>
      <c r="F1482" s="58"/>
      <c r="G1482" s="58"/>
      <c r="H1482" s="58"/>
      <c r="I1482" s="58"/>
      <c r="J1482" s="59">
        <f t="shared" ref="J1482:V1482" si="2007">IF(AND($C1482="tak",OR($D1482="nie dotyczy",$D1482="badania przemysłowe"),J$1427&lt;=Koniec_Projekt),ROUND(J211*J218,0),0)</f>
        <v>0</v>
      </c>
      <c r="K1482" s="59">
        <f t="shared" si="2007"/>
        <v>0</v>
      </c>
      <c r="L1482" s="59">
        <f t="shared" si="2007"/>
        <v>0</v>
      </c>
      <c r="M1482" s="59">
        <f t="shared" si="2007"/>
        <v>0</v>
      </c>
      <c r="N1482" s="59">
        <f t="shared" si="2007"/>
        <v>0</v>
      </c>
      <c r="O1482" s="59">
        <f t="shared" si="2007"/>
        <v>0</v>
      </c>
      <c r="P1482" s="59">
        <f t="shared" si="2007"/>
        <v>0</v>
      </c>
      <c r="Q1482" s="59">
        <f t="shared" si="2007"/>
        <v>0</v>
      </c>
      <c r="R1482" s="59">
        <f t="shared" si="2007"/>
        <v>0</v>
      </c>
      <c r="S1482" s="59">
        <f t="shared" si="2007"/>
        <v>0</v>
      </c>
      <c r="T1482" s="59">
        <f t="shared" si="2007"/>
        <v>0</v>
      </c>
      <c r="U1482" s="59">
        <f t="shared" si="2007"/>
        <v>0</v>
      </c>
      <c r="V1482" s="59">
        <f t="shared" si="2007"/>
        <v>0</v>
      </c>
      <c r="W1482" s="59">
        <f>IF(AND($C1482="tak",OR($D1482="nie dotyczy",$D1482="badania przemysłowe"),W$1427&lt;=Koniec_Projekt),ROUND(W211*W218,0),0)</f>
        <v>0</v>
      </c>
      <c r="X1482" s="59">
        <f t="shared" ref="X1482:AA1482" si="2008">IF(AND($C1482="tak",OR($D1482="nie dotyczy",$D1482="badania przemysłowe"),X$1427&lt;=Koniec_Projekt),ROUND(X211*X218,0),0)</f>
        <v>0</v>
      </c>
      <c r="Y1482" s="59">
        <f t="shared" si="2008"/>
        <v>0</v>
      </c>
      <c r="Z1482" s="59">
        <f t="shared" si="2008"/>
        <v>0</v>
      </c>
      <c r="AA1482" s="59">
        <f t="shared" si="2008"/>
        <v>0</v>
      </c>
      <c r="AB1482" s="59">
        <f t="shared" ref="AB1482:AE1482" si="2009">IF(AND($C1482="tak",OR($D1482="nie dotyczy",$D1482="badania przemysłowe"),AB$1427&lt;=Koniec_Projekt),ROUND(AB211*AB218,0),0)</f>
        <v>0</v>
      </c>
      <c r="AC1482" s="59">
        <f t="shared" si="2009"/>
        <v>0</v>
      </c>
      <c r="AD1482" s="59">
        <f t="shared" si="2009"/>
        <v>0</v>
      </c>
      <c r="AE1482" s="59">
        <f t="shared" si="2009"/>
        <v>0</v>
      </c>
    </row>
    <row r="1483" spans="2:31" hidden="1">
      <c r="B1483" s="20" t="s">
        <v>326</v>
      </c>
      <c r="C1483" s="79"/>
      <c r="D1483" s="21"/>
      <c r="E1483" s="21"/>
      <c r="F1483" s="21"/>
      <c r="G1483" s="21"/>
      <c r="H1483" s="21"/>
      <c r="I1483" s="21"/>
      <c r="J1483" s="60">
        <f>ROUND(SUM(J1478:J1482),0)</f>
        <v>0</v>
      </c>
      <c r="K1483" s="60">
        <f t="shared" ref="K1483:V1483" si="2010">ROUND(SUM(K1478:K1482),0)</f>
        <v>0</v>
      </c>
      <c r="L1483" s="60">
        <f t="shared" si="2010"/>
        <v>0</v>
      </c>
      <c r="M1483" s="60">
        <f t="shared" si="2010"/>
        <v>0</v>
      </c>
      <c r="N1483" s="60">
        <f t="shared" si="2010"/>
        <v>0</v>
      </c>
      <c r="O1483" s="60">
        <f t="shared" si="2010"/>
        <v>0</v>
      </c>
      <c r="P1483" s="60">
        <f t="shared" si="2010"/>
        <v>0</v>
      </c>
      <c r="Q1483" s="60">
        <f t="shared" si="2010"/>
        <v>0</v>
      </c>
      <c r="R1483" s="60">
        <f t="shared" si="2010"/>
        <v>0</v>
      </c>
      <c r="S1483" s="60">
        <f t="shared" si="2010"/>
        <v>0</v>
      </c>
      <c r="T1483" s="60">
        <f t="shared" si="2010"/>
        <v>0</v>
      </c>
      <c r="U1483" s="60">
        <f t="shared" si="2010"/>
        <v>0</v>
      </c>
      <c r="V1483" s="60">
        <f t="shared" si="2010"/>
        <v>0</v>
      </c>
      <c r="W1483" s="60">
        <f>ROUND(SUM(W1478:W1482),0)</f>
        <v>0</v>
      </c>
      <c r="X1483" s="60">
        <f t="shared" ref="X1483:AA1483" si="2011">ROUND(SUM(X1478:X1482),0)</f>
        <v>0</v>
      </c>
      <c r="Y1483" s="60">
        <f t="shared" si="2011"/>
        <v>0</v>
      </c>
      <c r="Z1483" s="60">
        <f t="shared" si="2011"/>
        <v>0</v>
      </c>
      <c r="AA1483" s="60">
        <f t="shared" si="2011"/>
        <v>0</v>
      </c>
      <c r="AB1483" s="60">
        <f t="shared" ref="AB1483:AE1483" si="2012">ROUND(SUM(AB1478:AB1482),0)</f>
        <v>0</v>
      </c>
      <c r="AC1483" s="60">
        <f t="shared" si="2012"/>
        <v>0</v>
      </c>
      <c r="AD1483" s="60">
        <f t="shared" si="2012"/>
        <v>0</v>
      </c>
      <c r="AE1483" s="60">
        <f t="shared" si="2012"/>
        <v>0</v>
      </c>
    </row>
    <row r="1484" spans="2:31" hidden="1">
      <c r="B1484" s="21"/>
      <c r="C1484" s="79"/>
      <c r="D1484" s="21"/>
      <c r="E1484" s="21"/>
      <c r="F1484" s="21"/>
      <c r="G1484" s="21"/>
      <c r="H1484" s="21"/>
      <c r="I1484" s="21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/>
      <c r="AD1484" s="22"/>
      <c r="AE1484" s="22"/>
    </row>
    <row r="1485" spans="2:31" hidden="1">
      <c r="B1485" s="21"/>
      <c r="C1485" s="79"/>
      <c r="D1485" s="21"/>
      <c r="E1485" s="21"/>
      <c r="F1485" s="21"/>
      <c r="G1485" s="21"/>
      <c r="H1485" s="21"/>
      <c r="I1485" s="21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/>
      <c r="AD1485" s="22"/>
      <c r="AE1485" s="22"/>
    </row>
    <row r="1486" spans="2:31" hidden="1">
      <c r="B1486" s="20" t="s">
        <v>327</v>
      </c>
      <c r="C1486" s="79"/>
      <c r="D1486" s="21"/>
      <c r="E1486" s="21"/>
      <c r="F1486" s="21"/>
      <c r="G1486" s="21"/>
      <c r="H1486" s="21"/>
      <c r="I1486" s="21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/>
      <c r="AD1486" s="22"/>
      <c r="AE1486" s="22"/>
    </row>
    <row r="1487" spans="2:31" hidden="1">
      <c r="B1487" s="20" t="s">
        <v>302</v>
      </c>
      <c r="C1487" s="81" t="s">
        <v>317</v>
      </c>
      <c r="D1487" s="20" t="s">
        <v>318</v>
      </c>
      <c r="E1487" s="21"/>
      <c r="F1487" s="21"/>
      <c r="G1487" s="21"/>
      <c r="H1487" s="21"/>
      <c r="I1487" s="21"/>
      <c r="J1487" s="60" t="s">
        <v>299</v>
      </c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/>
      <c r="AD1487" s="22"/>
      <c r="AE1487" s="22"/>
    </row>
    <row r="1488" spans="2:31" hidden="1">
      <c r="B1488" s="58" t="str">
        <f t="shared" ref="B1488:D1507" si="2013">IF(ISBLANK(B1248),"",B1248)</f>
        <v/>
      </c>
      <c r="C1488" s="58" t="str">
        <f t="shared" si="2013"/>
        <v/>
      </c>
      <c r="D1488" s="58" t="str">
        <f t="shared" si="2013"/>
        <v/>
      </c>
      <c r="E1488" s="58"/>
      <c r="F1488" s="58"/>
      <c r="G1488" s="58"/>
      <c r="H1488" s="58"/>
      <c r="I1488" s="58"/>
      <c r="J1488" s="59">
        <f t="shared" ref="J1488:V1488" si="2014">IF(AND($C1488="tak",OR($D1488="nie dotyczy",$D1488="badania przemysłowe"),J$1427&lt;=Koniec_Projekt),ROUND(J391*J349,0),0)</f>
        <v>0</v>
      </c>
      <c r="K1488" s="59">
        <f t="shared" si="2014"/>
        <v>0</v>
      </c>
      <c r="L1488" s="59">
        <f t="shared" si="2014"/>
        <v>0</v>
      </c>
      <c r="M1488" s="59">
        <f t="shared" si="2014"/>
        <v>0</v>
      </c>
      <c r="N1488" s="59">
        <f t="shared" si="2014"/>
        <v>0</v>
      </c>
      <c r="O1488" s="59">
        <f t="shared" si="2014"/>
        <v>0</v>
      </c>
      <c r="P1488" s="59">
        <f t="shared" si="2014"/>
        <v>0</v>
      </c>
      <c r="Q1488" s="59">
        <f t="shared" si="2014"/>
        <v>0</v>
      </c>
      <c r="R1488" s="59">
        <f t="shared" si="2014"/>
        <v>0</v>
      </c>
      <c r="S1488" s="59">
        <f t="shared" si="2014"/>
        <v>0</v>
      </c>
      <c r="T1488" s="59">
        <f t="shared" si="2014"/>
        <v>0</v>
      </c>
      <c r="U1488" s="59">
        <f t="shared" si="2014"/>
        <v>0</v>
      </c>
      <c r="V1488" s="59">
        <f t="shared" si="2014"/>
        <v>0</v>
      </c>
      <c r="W1488" s="59">
        <f t="shared" ref="W1488:W1527" si="2015">IF(AND($C1488="tak",OR($D1488="nie dotyczy",$D1488="badania przemysłowe"),W$1427&lt;=Koniec_Projekt),ROUND(W391*W349,0),0)</f>
        <v>0</v>
      </c>
      <c r="X1488" s="59">
        <f t="shared" ref="X1488:AA1488" si="2016">IF(AND($C1488="tak",OR($D1488="nie dotyczy",$D1488="badania przemysłowe"),X$1427&lt;=Koniec_Projekt),ROUND(X391*X349,0),0)</f>
        <v>0</v>
      </c>
      <c r="Y1488" s="59">
        <f t="shared" si="2016"/>
        <v>0</v>
      </c>
      <c r="Z1488" s="59">
        <f t="shared" si="2016"/>
        <v>0</v>
      </c>
      <c r="AA1488" s="59">
        <f t="shared" si="2016"/>
        <v>0</v>
      </c>
      <c r="AB1488" s="59">
        <f t="shared" ref="AB1488:AE1488" si="2017">IF(AND($C1488="tak",OR($D1488="nie dotyczy",$D1488="badania przemysłowe"),AB$1427&lt;=Koniec_Projekt),ROUND(AB391*AB349,0),0)</f>
        <v>0</v>
      </c>
      <c r="AC1488" s="59">
        <f t="shared" si="2017"/>
        <v>0</v>
      </c>
      <c r="AD1488" s="59">
        <f t="shared" si="2017"/>
        <v>0</v>
      </c>
      <c r="AE1488" s="59">
        <f t="shared" si="2017"/>
        <v>0</v>
      </c>
    </row>
    <row r="1489" spans="2:31" hidden="1">
      <c r="B1489" s="58" t="str">
        <f t="shared" si="2013"/>
        <v/>
      </c>
      <c r="C1489" s="58" t="str">
        <f t="shared" si="2013"/>
        <v/>
      </c>
      <c r="D1489" s="58" t="str">
        <f t="shared" si="2013"/>
        <v/>
      </c>
      <c r="E1489" s="58"/>
      <c r="F1489" s="58"/>
      <c r="G1489" s="58"/>
      <c r="H1489" s="58"/>
      <c r="I1489" s="58"/>
      <c r="J1489" s="59">
        <f t="shared" ref="J1489:V1489" si="2018">IF(AND($C1489="tak",OR($D1489="nie dotyczy",$D1489="badania przemysłowe"),J$1427&lt;=Koniec_Projekt),ROUND(J392*J350,0),0)</f>
        <v>0</v>
      </c>
      <c r="K1489" s="59">
        <f t="shared" si="2018"/>
        <v>0</v>
      </c>
      <c r="L1489" s="59">
        <f t="shared" si="2018"/>
        <v>0</v>
      </c>
      <c r="M1489" s="59">
        <f t="shared" si="2018"/>
        <v>0</v>
      </c>
      <c r="N1489" s="59">
        <f t="shared" si="2018"/>
        <v>0</v>
      </c>
      <c r="O1489" s="59">
        <f t="shared" si="2018"/>
        <v>0</v>
      </c>
      <c r="P1489" s="59">
        <f t="shared" si="2018"/>
        <v>0</v>
      </c>
      <c r="Q1489" s="59">
        <f t="shared" si="2018"/>
        <v>0</v>
      </c>
      <c r="R1489" s="59">
        <f t="shared" si="2018"/>
        <v>0</v>
      </c>
      <c r="S1489" s="59">
        <f t="shared" si="2018"/>
        <v>0</v>
      </c>
      <c r="T1489" s="59">
        <f t="shared" si="2018"/>
        <v>0</v>
      </c>
      <c r="U1489" s="59">
        <f t="shared" si="2018"/>
        <v>0</v>
      </c>
      <c r="V1489" s="59">
        <f t="shared" si="2018"/>
        <v>0</v>
      </c>
      <c r="W1489" s="59">
        <f t="shared" si="2015"/>
        <v>0</v>
      </c>
      <c r="X1489" s="59">
        <f t="shared" ref="X1489:AA1489" si="2019">IF(AND($C1489="tak",OR($D1489="nie dotyczy",$D1489="badania przemysłowe"),X$1427&lt;=Koniec_Projekt),ROUND(X392*X350,0),0)</f>
        <v>0</v>
      </c>
      <c r="Y1489" s="59">
        <f t="shared" si="2019"/>
        <v>0</v>
      </c>
      <c r="Z1489" s="59">
        <f t="shared" si="2019"/>
        <v>0</v>
      </c>
      <c r="AA1489" s="59">
        <f t="shared" si="2019"/>
        <v>0</v>
      </c>
      <c r="AB1489" s="59">
        <f t="shared" ref="AB1489:AE1489" si="2020">IF(AND($C1489="tak",OR($D1489="nie dotyczy",$D1489="badania przemysłowe"),AB$1427&lt;=Koniec_Projekt),ROUND(AB392*AB350,0),0)</f>
        <v>0</v>
      </c>
      <c r="AC1489" s="59">
        <f t="shared" si="2020"/>
        <v>0</v>
      </c>
      <c r="AD1489" s="59">
        <f t="shared" si="2020"/>
        <v>0</v>
      </c>
      <c r="AE1489" s="59">
        <f t="shared" si="2020"/>
        <v>0</v>
      </c>
    </row>
    <row r="1490" spans="2:31" hidden="1">
      <c r="B1490" s="58" t="str">
        <f t="shared" si="2013"/>
        <v/>
      </c>
      <c r="C1490" s="58" t="str">
        <f t="shared" si="2013"/>
        <v/>
      </c>
      <c r="D1490" s="58" t="str">
        <f t="shared" si="2013"/>
        <v/>
      </c>
      <c r="E1490" s="58"/>
      <c r="F1490" s="58"/>
      <c r="G1490" s="58"/>
      <c r="H1490" s="58"/>
      <c r="I1490" s="58"/>
      <c r="J1490" s="59">
        <f t="shared" ref="J1490:V1490" si="2021">IF(AND($C1490="tak",OR($D1490="nie dotyczy",$D1490="badania przemysłowe"),J$1427&lt;=Koniec_Projekt),ROUND(J393*J351,0),0)</f>
        <v>0</v>
      </c>
      <c r="K1490" s="59">
        <f t="shared" si="2021"/>
        <v>0</v>
      </c>
      <c r="L1490" s="59">
        <f t="shared" si="2021"/>
        <v>0</v>
      </c>
      <c r="M1490" s="59">
        <f t="shared" si="2021"/>
        <v>0</v>
      </c>
      <c r="N1490" s="59">
        <f t="shared" si="2021"/>
        <v>0</v>
      </c>
      <c r="O1490" s="59">
        <f t="shared" si="2021"/>
        <v>0</v>
      </c>
      <c r="P1490" s="59">
        <f t="shared" si="2021"/>
        <v>0</v>
      </c>
      <c r="Q1490" s="59">
        <f t="shared" si="2021"/>
        <v>0</v>
      </c>
      <c r="R1490" s="59">
        <f t="shared" si="2021"/>
        <v>0</v>
      </c>
      <c r="S1490" s="59">
        <f t="shared" si="2021"/>
        <v>0</v>
      </c>
      <c r="T1490" s="59">
        <f t="shared" si="2021"/>
        <v>0</v>
      </c>
      <c r="U1490" s="59">
        <f t="shared" si="2021"/>
        <v>0</v>
      </c>
      <c r="V1490" s="59">
        <f t="shared" si="2021"/>
        <v>0</v>
      </c>
      <c r="W1490" s="59">
        <f t="shared" si="2015"/>
        <v>0</v>
      </c>
      <c r="X1490" s="59">
        <f t="shared" ref="X1490:AA1490" si="2022">IF(AND($C1490="tak",OR($D1490="nie dotyczy",$D1490="badania przemysłowe"),X$1427&lt;=Koniec_Projekt),ROUND(X393*X351,0),0)</f>
        <v>0</v>
      </c>
      <c r="Y1490" s="59">
        <f t="shared" si="2022"/>
        <v>0</v>
      </c>
      <c r="Z1490" s="59">
        <f t="shared" si="2022"/>
        <v>0</v>
      </c>
      <c r="AA1490" s="59">
        <f t="shared" si="2022"/>
        <v>0</v>
      </c>
      <c r="AB1490" s="59">
        <f t="shared" ref="AB1490:AE1490" si="2023">IF(AND($C1490="tak",OR($D1490="nie dotyczy",$D1490="badania przemysłowe"),AB$1427&lt;=Koniec_Projekt),ROUND(AB393*AB351,0),0)</f>
        <v>0</v>
      </c>
      <c r="AC1490" s="59">
        <f t="shared" si="2023"/>
        <v>0</v>
      </c>
      <c r="AD1490" s="59">
        <f t="shared" si="2023"/>
        <v>0</v>
      </c>
      <c r="AE1490" s="59">
        <f t="shared" si="2023"/>
        <v>0</v>
      </c>
    </row>
    <row r="1491" spans="2:31" hidden="1">
      <c r="B1491" s="58" t="str">
        <f t="shared" si="2013"/>
        <v/>
      </c>
      <c r="C1491" s="58" t="str">
        <f t="shared" si="2013"/>
        <v/>
      </c>
      <c r="D1491" s="58" t="str">
        <f t="shared" si="2013"/>
        <v/>
      </c>
      <c r="E1491" s="58"/>
      <c r="F1491" s="58"/>
      <c r="G1491" s="58"/>
      <c r="H1491" s="58"/>
      <c r="I1491" s="58"/>
      <c r="J1491" s="59">
        <f t="shared" ref="J1491:V1491" si="2024">IF(AND($C1491="tak",OR($D1491="nie dotyczy",$D1491="badania przemysłowe"),J$1427&lt;=Koniec_Projekt),ROUND(J394*J352,0),0)</f>
        <v>0</v>
      </c>
      <c r="K1491" s="59">
        <f t="shared" si="2024"/>
        <v>0</v>
      </c>
      <c r="L1491" s="59">
        <f t="shared" si="2024"/>
        <v>0</v>
      </c>
      <c r="M1491" s="59">
        <f t="shared" si="2024"/>
        <v>0</v>
      </c>
      <c r="N1491" s="59">
        <f t="shared" si="2024"/>
        <v>0</v>
      </c>
      <c r="O1491" s="59">
        <f t="shared" si="2024"/>
        <v>0</v>
      </c>
      <c r="P1491" s="59">
        <f t="shared" si="2024"/>
        <v>0</v>
      </c>
      <c r="Q1491" s="59">
        <f t="shared" si="2024"/>
        <v>0</v>
      </c>
      <c r="R1491" s="59">
        <f t="shared" si="2024"/>
        <v>0</v>
      </c>
      <c r="S1491" s="59">
        <f t="shared" si="2024"/>
        <v>0</v>
      </c>
      <c r="T1491" s="59">
        <f t="shared" si="2024"/>
        <v>0</v>
      </c>
      <c r="U1491" s="59">
        <f t="shared" si="2024"/>
        <v>0</v>
      </c>
      <c r="V1491" s="59">
        <f t="shared" si="2024"/>
        <v>0</v>
      </c>
      <c r="W1491" s="59">
        <f t="shared" si="2015"/>
        <v>0</v>
      </c>
      <c r="X1491" s="59">
        <f t="shared" ref="X1491:AA1491" si="2025">IF(AND($C1491="tak",OR($D1491="nie dotyczy",$D1491="badania przemysłowe"),X$1427&lt;=Koniec_Projekt),ROUND(X394*X352,0),0)</f>
        <v>0</v>
      </c>
      <c r="Y1491" s="59">
        <f t="shared" si="2025"/>
        <v>0</v>
      </c>
      <c r="Z1491" s="59">
        <f t="shared" si="2025"/>
        <v>0</v>
      </c>
      <c r="AA1491" s="59">
        <f t="shared" si="2025"/>
        <v>0</v>
      </c>
      <c r="AB1491" s="59">
        <f t="shared" ref="AB1491:AE1491" si="2026">IF(AND($C1491="tak",OR($D1491="nie dotyczy",$D1491="badania przemysłowe"),AB$1427&lt;=Koniec_Projekt),ROUND(AB394*AB352,0),0)</f>
        <v>0</v>
      </c>
      <c r="AC1491" s="59">
        <f t="shared" si="2026"/>
        <v>0</v>
      </c>
      <c r="AD1491" s="59">
        <f t="shared" si="2026"/>
        <v>0</v>
      </c>
      <c r="AE1491" s="59">
        <f t="shared" si="2026"/>
        <v>0</v>
      </c>
    </row>
    <row r="1492" spans="2:31" hidden="1">
      <c r="B1492" s="58" t="str">
        <f t="shared" si="2013"/>
        <v/>
      </c>
      <c r="C1492" s="58" t="str">
        <f t="shared" si="2013"/>
        <v/>
      </c>
      <c r="D1492" s="58" t="str">
        <f t="shared" si="2013"/>
        <v/>
      </c>
      <c r="E1492" s="58"/>
      <c r="F1492" s="58"/>
      <c r="G1492" s="58"/>
      <c r="H1492" s="58"/>
      <c r="I1492" s="58"/>
      <c r="J1492" s="59">
        <f t="shared" ref="J1492:V1492" si="2027">IF(AND($C1492="tak",OR($D1492="nie dotyczy",$D1492="badania przemysłowe"),J$1427&lt;=Koniec_Projekt),ROUND(J395*J353,0),0)</f>
        <v>0</v>
      </c>
      <c r="K1492" s="59">
        <f t="shared" si="2027"/>
        <v>0</v>
      </c>
      <c r="L1492" s="59">
        <f t="shared" si="2027"/>
        <v>0</v>
      </c>
      <c r="M1492" s="59">
        <f t="shared" si="2027"/>
        <v>0</v>
      </c>
      <c r="N1492" s="59">
        <f t="shared" si="2027"/>
        <v>0</v>
      </c>
      <c r="O1492" s="59">
        <f t="shared" si="2027"/>
        <v>0</v>
      </c>
      <c r="P1492" s="59">
        <f t="shared" si="2027"/>
        <v>0</v>
      </c>
      <c r="Q1492" s="59">
        <f t="shared" si="2027"/>
        <v>0</v>
      </c>
      <c r="R1492" s="59">
        <f t="shared" si="2027"/>
        <v>0</v>
      </c>
      <c r="S1492" s="59">
        <f t="shared" si="2027"/>
        <v>0</v>
      </c>
      <c r="T1492" s="59">
        <f t="shared" si="2027"/>
        <v>0</v>
      </c>
      <c r="U1492" s="59">
        <f t="shared" si="2027"/>
        <v>0</v>
      </c>
      <c r="V1492" s="59">
        <f t="shared" si="2027"/>
        <v>0</v>
      </c>
      <c r="W1492" s="59">
        <f t="shared" si="2015"/>
        <v>0</v>
      </c>
      <c r="X1492" s="59">
        <f t="shared" ref="X1492:AA1492" si="2028">IF(AND($C1492="tak",OR($D1492="nie dotyczy",$D1492="badania przemysłowe"),X$1427&lt;=Koniec_Projekt),ROUND(X395*X353,0),0)</f>
        <v>0</v>
      </c>
      <c r="Y1492" s="59">
        <f t="shared" si="2028"/>
        <v>0</v>
      </c>
      <c r="Z1492" s="59">
        <f t="shared" si="2028"/>
        <v>0</v>
      </c>
      <c r="AA1492" s="59">
        <f t="shared" si="2028"/>
        <v>0</v>
      </c>
      <c r="AB1492" s="59">
        <f t="shared" ref="AB1492:AE1492" si="2029">IF(AND($C1492="tak",OR($D1492="nie dotyczy",$D1492="badania przemysłowe"),AB$1427&lt;=Koniec_Projekt),ROUND(AB395*AB353,0),0)</f>
        <v>0</v>
      </c>
      <c r="AC1492" s="59">
        <f t="shared" si="2029"/>
        <v>0</v>
      </c>
      <c r="AD1492" s="59">
        <f t="shared" si="2029"/>
        <v>0</v>
      </c>
      <c r="AE1492" s="59">
        <f t="shared" si="2029"/>
        <v>0</v>
      </c>
    </row>
    <row r="1493" spans="2:31" hidden="1">
      <c r="B1493" s="58" t="str">
        <f t="shared" si="2013"/>
        <v/>
      </c>
      <c r="C1493" s="58" t="str">
        <f t="shared" si="2013"/>
        <v/>
      </c>
      <c r="D1493" s="58" t="str">
        <f t="shared" si="2013"/>
        <v/>
      </c>
      <c r="E1493" s="58"/>
      <c r="F1493" s="58"/>
      <c r="G1493" s="58"/>
      <c r="H1493" s="58"/>
      <c r="I1493" s="58"/>
      <c r="J1493" s="59">
        <f t="shared" ref="J1493:V1493" si="2030">IF(AND($C1493="tak",OR($D1493="nie dotyczy",$D1493="badania przemysłowe"),J$1427&lt;=Koniec_Projekt),ROUND(J396*J354,0),0)</f>
        <v>0</v>
      </c>
      <c r="K1493" s="59">
        <f t="shared" si="2030"/>
        <v>0</v>
      </c>
      <c r="L1493" s="59">
        <f t="shared" si="2030"/>
        <v>0</v>
      </c>
      <c r="M1493" s="59">
        <f t="shared" si="2030"/>
        <v>0</v>
      </c>
      <c r="N1493" s="59">
        <f t="shared" si="2030"/>
        <v>0</v>
      </c>
      <c r="O1493" s="59">
        <f t="shared" si="2030"/>
        <v>0</v>
      </c>
      <c r="P1493" s="59">
        <f t="shared" si="2030"/>
        <v>0</v>
      </c>
      <c r="Q1493" s="59">
        <f t="shared" si="2030"/>
        <v>0</v>
      </c>
      <c r="R1493" s="59">
        <f t="shared" si="2030"/>
        <v>0</v>
      </c>
      <c r="S1493" s="59">
        <f t="shared" si="2030"/>
        <v>0</v>
      </c>
      <c r="T1493" s="59">
        <f t="shared" si="2030"/>
        <v>0</v>
      </c>
      <c r="U1493" s="59">
        <f t="shared" si="2030"/>
        <v>0</v>
      </c>
      <c r="V1493" s="59">
        <f t="shared" si="2030"/>
        <v>0</v>
      </c>
      <c r="W1493" s="59">
        <f t="shared" si="2015"/>
        <v>0</v>
      </c>
      <c r="X1493" s="59">
        <f t="shared" ref="X1493:AA1493" si="2031">IF(AND($C1493="tak",OR($D1493="nie dotyczy",$D1493="badania przemysłowe"),X$1427&lt;=Koniec_Projekt),ROUND(X396*X354,0),0)</f>
        <v>0</v>
      </c>
      <c r="Y1493" s="59">
        <f t="shared" si="2031"/>
        <v>0</v>
      </c>
      <c r="Z1493" s="59">
        <f t="shared" si="2031"/>
        <v>0</v>
      </c>
      <c r="AA1493" s="59">
        <f t="shared" si="2031"/>
        <v>0</v>
      </c>
      <c r="AB1493" s="59">
        <f t="shared" ref="AB1493:AE1493" si="2032">IF(AND($C1493="tak",OR($D1493="nie dotyczy",$D1493="badania przemysłowe"),AB$1427&lt;=Koniec_Projekt),ROUND(AB396*AB354,0),0)</f>
        <v>0</v>
      </c>
      <c r="AC1493" s="59">
        <f t="shared" si="2032"/>
        <v>0</v>
      </c>
      <c r="AD1493" s="59">
        <f t="shared" si="2032"/>
        <v>0</v>
      </c>
      <c r="AE1493" s="59">
        <f t="shared" si="2032"/>
        <v>0</v>
      </c>
    </row>
    <row r="1494" spans="2:31" hidden="1">
      <c r="B1494" s="58" t="str">
        <f t="shared" si="2013"/>
        <v/>
      </c>
      <c r="C1494" s="58" t="str">
        <f t="shared" si="2013"/>
        <v/>
      </c>
      <c r="D1494" s="58" t="str">
        <f t="shared" si="2013"/>
        <v/>
      </c>
      <c r="E1494" s="58"/>
      <c r="F1494" s="58"/>
      <c r="G1494" s="58"/>
      <c r="H1494" s="58"/>
      <c r="I1494" s="58"/>
      <c r="J1494" s="59">
        <f t="shared" ref="J1494:V1494" si="2033">IF(AND($C1494="tak",OR($D1494="nie dotyczy",$D1494="badania przemysłowe"),J$1427&lt;=Koniec_Projekt),ROUND(J397*J355,0),0)</f>
        <v>0</v>
      </c>
      <c r="K1494" s="59">
        <f t="shared" si="2033"/>
        <v>0</v>
      </c>
      <c r="L1494" s="59">
        <f t="shared" si="2033"/>
        <v>0</v>
      </c>
      <c r="M1494" s="59">
        <f t="shared" si="2033"/>
        <v>0</v>
      </c>
      <c r="N1494" s="59">
        <f t="shared" si="2033"/>
        <v>0</v>
      </c>
      <c r="O1494" s="59">
        <f t="shared" si="2033"/>
        <v>0</v>
      </c>
      <c r="P1494" s="59">
        <f t="shared" si="2033"/>
        <v>0</v>
      </c>
      <c r="Q1494" s="59">
        <f t="shared" si="2033"/>
        <v>0</v>
      </c>
      <c r="R1494" s="59">
        <f t="shared" si="2033"/>
        <v>0</v>
      </c>
      <c r="S1494" s="59">
        <f t="shared" si="2033"/>
        <v>0</v>
      </c>
      <c r="T1494" s="59">
        <f t="shared" si="2033"/>
        <v>0</v>
      </c>
      <c r="U1494" s="59">
        <f t="shared" si="2033"/>
        <v>0</v>
      </c>
      <c r="V1494" s="59">
        <f t="shared" si="2033"/>
        <v>0</v>
      </c>
      <c r="W1494" s="59">
        <f t="shared" si="2015"/>
        <v>0</v>
      </c>
      <c r="X1494" s="59">
        <f t="shared" ref="X1494:AA1494" si="2034">IF(AND($C1494="tak",OR($D1494="nie dotyczy",$D1494="badania przemysłowe"),X$1427&lt;=Koniec_Projekt),ROUND(X397*X355,0),0)</f>
        <v>0</v>
      </c>
      <c r="Y1494" s="59">
        <f t="shared" si="2034"/>
        <v>0</v>
      </c>
      <c r="Z1494" s="59">
        <f t="shared" si="2034"/>
        <v>0</v>
      </c>
      <c r="AA1494" s="59">
        <f t="shared" si="2034"/>
        <v>0</v>
      </c>
      <c r="AB1494" s="59">
        <f t="shared" ref="AB1494:AE1494" si="2035">IF(AND($C1494="tak",OR($D1494="nie dotyczy",$D1494="badania przemysłowe"),AB$1427&lt;=Koniec_Projekt),ROUND(AB397*AB355,0),0)</f>
        <v>0</v>
      </c>
      <c r="AC1494" s="59">
        <f t="shared" si="2035"/>
        <v>0</v>
      </c>
      <c r="AD1494" s="59">
        <f t="shared" si="2035"/>
        <v>0</v>
      </c>
      <c r="AE1494" s="59">
        <f t="shared" si="2035"/>
        <v>0</v>
      </c>
    </row>
    <row r="1495" spans="2:31" hidden="1">
      <c r="B1495" s="58" t="str">
        <f t="shared" si="2013"/>
        <v/>
      </c>
      <c r="C1495" s="58" t="str">
        <f t="shared" si="2013"/>
        <v/>
      </c>
      <c r="D1495" s="58" t="str">
        <f t="shared" si="2013"/>
        <v/>
      </c>
      <c r="E1495" s="58"/>
      <c r="F1495" s="58"/>
      <c r="G1495" s="58"/>
      <c r="H1495" s="58"/>
      <c r="I1495" s="58"/>
      <c r="J1495" s="59">
        <f t="shared" ref="J1495:V1495" si="2036">IF(AND($C1495="tak",OR($D1495="nie dotyczy",$D1495="badania przemysłowe"),J$1427&lt;=Koniec_Projekt),ROUND(J398*J356,0),0)</f>
        <v>0</v>
      </c>
      <c r="K1495" s="59">
        <f t="shared" si="2036"/>
        <v>0</v>
      </c>
      <c r="L1495" s="59">
        <f t="shared" si="2036"/>
        <v>0</v>
      </c>
      <c r="M1495" s="59">
        <f t="shared" si="2036"/>
        <v>0</v>
      </c>
      <c r="N1495" s="59">
        <f t="shared" si="2036"/>
        <v>0</v>
      </c>
      <c r="O1495" s="59">
        <f t="shared" si="2036"/>
        <v>0</v>
      </c>
      <c r="P1495" s="59">
        <f t="shared" si="2036"/>
        <v>0</v>
      </c>
      <c r="Q1495" s="59">
        <f t="shared" si="2036"/>
        <v>0</v>
      </c>
      <c r="R1495" s="59">
        <f t="shared" si="2036"/>
        <v>0</v>
      </c>
      <c r="S1495" s="59">
        <f t="shared" si="2036"/>
        <v>0</v>
      </c>
      <c r="T1495" s="59">
        <f t="shared" si="2036"/>
        <v>0</v>
      </c>
      <c r="U1495" s="59">
        <f t="shared" si="2036"/>
        <v>0</v>
      </c>
      <c r="V1495" s="59">
        <f t="shared" si="2036"/>
        <v>0</v>
      </c>
      <c r="W1495" s="59">
        <f t="shared" si="2015"/>
        <v>0</v>
      </c>
      <c r="X1495" s="59">
        <f t="shared" ref="X1495:AA1495" si="2037">IF(AND($C1495="tak",OR($D1495="nie dotyczy",$D1495="badania przemysłowe"),X$1427&lt;=Koniec_Projekt),ROUND(X398*X356,0),0)</f>
        <v>0</v>
      </c>
      <c r="Y1495" s="59">
        <f t="shared" si="2037"/>
        <v>0</v>
      </c>
      <c r="Z1495" s="59">
        <f t="shared" si="2037"/>
        <v>0</v>
      </c>
      <c r="AA1495" s="59">
        <f t="shared" si="2037"/>
        <v>0</v>
      </c>
      <c r="AB1495" s="59">
        <f t="shared" ref="AB1495:AE1495" si="2038">IF(AND($C1495="tak",OR($D1495="nie dotyczy",$D1495="badania przemysłowe"),AB$1427&lt;=Koniec_Projekt),ROUND(AB398*AB356,0),0)</f>
        <v>0</v>
      </c>
      <c r="AC1495" s="59">
        <f t="shared" si="2038"/>
        <v>0</v>
      </c>
      <c r="AD1495" s="59">
        <f t="shared" si="2038"/>
        <v>0</v>
      </c>
      <c r="AE1495" s="59">
        <f t="shared" si="2038"/>
        <v>0</v>
      </c>
    </row>
    <row r="1496" spans="2:31" hidden="1">
      <c r="B1496" s="58" t="str">
        <f t="shared" si="2013"/>
        <v/>
      </c>
      <c r="C1496" s="58" t="str">
        <f t="shared" si="2013"/>
        <v/>
      </c>
      <c r="D1496" s="58" t="str">
        <f t="shared" si="2013"/>
        <v/>
      </c>
      <c r="E1496" s="58"/>
      <c r="F1496" s="58"/>
      <c r="G1496" s="58"/>
      <c r="H1496" s="58"/>
      <c r="I1496" s="58"/>
      <c r="J1496" s="59">
        <f t="shared" ref="J1496:V1496" si="2039">IF(AND($C1496="tak",OR($D1496="nie dotyczy",$D1496="badania przemysłowe"),J$1427&lt;=Koniec_Projekt),ROUND(J399*J357,0),0)</f>
        <v>0</v>
      </c>
      <c r="K1496" s="59">
        <f t="shared" si="2039"/>
        <v>0</v>
      </c>
      <c r="L1496" s="59">
        <f t="shared" si="2039"/>
        <v>0</v>
      </c>
      <c r="M1496" s="59">
        <f t="shared" si="2039"/>
        <v>0</v>
      </c>
      <c r="N1496" s="59">
        <f t="shared" si="2039"/>
        <v>0</v>
      </c>
      <c r="O1496" s="59">
        <f t="shared" si="2039"/>
        <v>0</v>
      </c>
      <c r="P1496" s="59">
        <f t="shared" si="2039"/>
        <v>0</v>
      </c>
      <c r="Q1496" s="59">
        <f t="shared" si="2039"/>
        <v>0</v>
      </c>
      <c r="R1496" s="59">
        <f t="shared" si="2039"/>
        <v>0</v>
      </c>
      <c r="S1496" s="59">
        <f t="shared" si="2039"/>
        <v>0</v>
      </c>
      <c r="T1496" s="59">
        <f t="shared" si="2039"/>
        <v>0</v>
      </c>
      <c r="U1496" s="59">
        <f t="shared" si="2039"/>
        <v>0</v>
      </c>
      <c r="V1496" s="59">
        <f t="shared" si="2039"/>
        <v>0</v>
      </c>
      <c r="W1496" s="59">
        <f t="shared" si="2015"/>
        <v>0</v>
      </c>
      <c r="X1496" s="59">
        <f t="shared" ref="X1496:AA1496" si="2040">IF(AND($C1496="tak",OR($D1496="nie dotyczy",$D1496="badania przemysłowe"),X$1427&lt;=Koniec_Projekt),ROUND(X399*X357,0),0)</f>
        <v>0</v>
      </c>
      <c r="Y1496" s="59">
        <f t="shared" si="2040"/>
        <v>0</v>
      </c>
      <c r="Z1496" s="59">
        <f t="shared" si="2040"/>
        <v>0</v>
      </c>
      <c r="AA1496" s="59">
        <f t="shared" si="2040"/>
        <v>0</v>
      </c>
      <c r="AB1496" s="59">
        <f t="shared" ref="AB1496:AE1496" si="2041">IF(AND($C1496="tak",OR($D1496="nie dotyczy",$D1496="badania przemysłowe"),AB$1427&lt;=Koniec_Projekt),ROUND(AB399*AB357,0),0)</f>
        <v>0</v>
      </c>
      <c r="AC1496" s="59">
        <f t="shared" si="2041"/>
        <v>0</v>
      </c>
      <c r="AD1496" s="59">
        <f t="shared" si="2041"/>
        <v>0</v>
      </c>
      <c r="AE1496" s="59">
        <f t="shared" si="2041"/>
        <v>0</v>
      </c>
    </row>
    <row r="1497" spans="2:31" hidden="1">
      <c r="B1497" s="58" t="str">
        <f t="shared" si="2013"/>
        <v/>
      </c>
      <c r="C1497" s="58" t="str">
        <f t="shared" si="2013"/>
        <v/>
      </c>
      <c r="D1497" s="58" t="str">
        <f t="shared" si="2013"/>
        <v/>
      </c>
      <c r="E1497" s="58"/>
      <c r="F1497" s="58"/>
      <c r="G1497" s="58"/>
      <c r="H1497" s="58"/>
      <c r="I1497" s="58"/>
      <c r="J1497" s="59">
        <f t="shared" ref="J1497:V1497" si="2042">IF(AND($C1497="tak",OR($D1497="nie dotyczy",$D1497="badania przemysłowe"),J$1427&lt;=Koniec_Projekt),ROUND(J400*J358,0),0)</f>
        <v>0</v>
      </c>
      <c r="K1497" s="59">
        <f t="shared" si="2042"/>
        <v>0</v>
      </c>
      <c r="L1497" s="59">
        <f t="shared" si="2042"/>
        <v>0</v>
      </c>
      <c r="M1497" s="59">
        <f t="shared" si="2042"/>
        <v>0</v>
      </c>
      <c r="N1497" s="59">
        <f t="shared" si="2042"/>
        <v>0</v>
      </c>
      <c r="O1497" s="59">
        <f t="shared" si="2042"/>
        <v>0</v>
      </c>
      <c r="P1497" s="59">
        <f t="shared" si="2042"/>
        <v>0</v>
      </c>
      <c r="Q1497" s="59">
        <f t="shared" si="2042"/>
        <v>0</v>
      </c>
      <c r="R1497" s="59">
        <f t="shared" si="2042"/>
        <v>0</v>
      </c>
      <c r="S1497" s="59">
        <f t="shared" si="2042"/>
        <v>0</v>
      </c>
      <c r="T1497" s="59">
        <f t="shared" si="2042"/>
        <v>0</v>
      </c>
      <c r="U1497" s="59">
        <f t="shared" si="2042"/>
        <v>0</v>
      </c>
      <c r="V1497" s="59">
        <f t="shared" si="2042"/>
        <v>0</v>
      </c>
      <c r="W1497" s="59">
        <f t="shared" si="2015"/>
        <v>0</v>
      </c>
      <c r="X1497" s="59">
        <f t="shared" ref="X1497:AA1497" si="2043">IF(AND($C1497="tak",OR($D1497="nie dotyczy",$D1497="badania przemysłowe"),X$1427&lt;=Koniec_Projekt),ROUND(X400*X358,0),0)</f>
        <v>0</v>
      </c>
      <c r="Y1497" s="59">
        <f t="shared" si="2043"/>
        <v>0</v>
      </c>
      <c r="Z1497" s="59">
        <f t="shared" si="2043"/>
        <v>0</v>
      </c>
      <c r="AA1497" s="59">
        <f t="shared" si="2043"/>
        <v>0</v>
      </c>
      <c r="AB1497" s="59">
        <f t="shared" ref="AB1497:AE1497" si="2044">IF(AND($C1497="tak",OR($D1497="nie dotyczy",$D1497="badania przemysłowe"),AB$1427&lt;=Koniec_Projekt),ROUND(AB400*AB358,0),0)</f>
        <v>0</v>
      </c>
      <c r="AC1497" s="59">
        <f t="shared" si="2044"/>
        <v>0</v>
      </c>
      <c r="AD1497" s="59">
        <f t="shared" si="2044"/>
        <v>0</v>
      </c>
      <c r="AE1497" s="59">
        <f t="shared" si="2044"/>
        <v>0</v>
      </c>
    </row>
    <row r="1498" spans="2:31" hidden="1">
      <c r="B1498" s="58" t="str">
        <f t="shared" si="2013"/>
        <v/>
      </c>
      <c r="C1498" s="58" t="str">
        <f t="shared" si="2013"/>
        <v/>
      </c>
      <c r="D1498" s="58" t="str">
        <f t="shared" si="2013"/>
        <v/>
      </c>
      <c r="E1498" s="58"/>
      <c r="F1498" s="58"/>
      <c r="G1498" s="58"/>
      <c r="H1498" s="58"/>
      <c r="I1498" s="58"/>
      <c r="J1498" s="59">
        <f t="shared" ref="J1498:V1498" si="2045">IF(AND($C1498="tak",OR($D1498="nie dotyczy",$D1498="badania przemysłowe"),J$1427&lt;=Koniec_Projekt),ROUND(J401*J359,0),0)</f>
        <v>0</v>
      </c>
      <c r="K1498" s="59">
        <f t="shared" si="2045"/>
        <v>0</v>
      </c>
      <c r="L1498" s="59">
        <f t="shared" si="2045"/>
        <v>0</v>
      </c>
      <c r="M1498" s="59">
        <f t="shared" si="2045"/>
        <v>0</v>
      </c>
      <c r="N1498" s="59">
        <f t="shared" si="2045"/>
        <v>0</v>
      </c>
      <c r="O1498" s="59">
        <f t="shared" si="2045"/>
        <v>0</v>
      </c>
      <c r="P1498" s="59">
        <f t="shared" si="2045"/>
        <v>0</v>
      </c>
      <c r="Q1498" s="59">
        <f t="shared" si="2045"/>
        <v>0</v>
      </c>
      <c r="R1498" s="59">
        <f t="shared" si="2045"/>
        <v>0</v>
      </c>
      <c r="S1498" s="59">
        <f t="shared" si="2045"/>
        <v>0</v>
      </c>
      <c r="T1498" s="59">
        <f t="shared" si="2045"/>
        <v>0</v>
      </c>
      <c r="U1498" s="59">
        <f t="shared" si="2045"/>
        <v>0</v>
      </c>
      <c r="V1498" s="59">
        <f t="shared" si="2045"/>
        <v>0</v>
      </c>
      <c r="W1498" s="59">
        <f t="shared" si="2015"/>
        <v>0</v>
      </c>
      <c r="X1498" s="59">
        <f t="shared" ref="X1498:AA1498" si="2046">IF(AND($C1498="tak",OR($D1498="nie dotyczy",$D1498="badania przemysłowe"),X$1427&lt;=Koniec_Projekt),ROUND(X401*X359,0),0)</f>
        <v>0</v>
      </c>
      <c r="Y1498" s="59">
        <f t="shared" si="2046"/>
        <v>0</v>
      </c>
      <c r="Z1498" s="59">
        <f t="shared" si="2046"/>
        <v>0</v>
      </c>
      <c r="AA1498" s="59">
        <f t="shared" si="2046"/>
        <v>0</v>
      </c>
      <c r="AB1498" s="59">
        <f t="shared" ref="AB1498:AE1498" si="2047">IF(AND($C1498="tak",OR($D1498="nie dotyczy",$D1498="badania przemysłowe"),AB$1427&lt;=Koniec_Projekt),ROUND(AB401*AB359,0),0)</f>
        <v>0</v>
      </c>
      <c r="AC1498" s="59">
        <f t="shared" si="2047"/>
        <v>0</v>
      </c>
      <c r="AD1498" s="59">
        <f t="shared" si="2047"/>
        <v>0</v>
      </c>
      <c r="AE1498" s="59">
        <f t="shared" si="2047"/>
        <v>0</v>
      </c>
    </row>
    <row r="1499" spans="2:31" hidden="1">
      <c r="B1499" s="58" t="str">
        <f t="shared" si="2013"/>
        <v/>
      </c>
      <c r="C1499" s="58" t="str">
        <f t="shared" si="2013"/>
        <v/>
      </c>
      <c r="D1499" s="58" t="str">
        <f t="shared" si="2013"/>
        <v/>
      </c>
      <c r="E1499" s="58"/>
      <c r="F1499" s="58"/>
      <c r="G1499" s="58"/>
      <c r="H1499" s="58"/>
      <c r="I1499" s="58"/>
      <c r="J1499" s="59">
        <f t="shared" ref="J1499:V1499" si="2048">IF(AND($C1499="tak",OR($D1499="nie dotyczy",$D1499="badania przemysłowe"),J$1427&lt;=Koniec_Projekt),ROUND(J402*J360,0),0)</f>
        <v>0</v>
      </c>
      <c r="K1499" s="59">
        <f t="shared" si="2048"/>
        <v>0</v>
      </c>
      <c r="L1499" s="59">
        <f t="shared" si="2048"/>
        <v>0</v>
      </c>
      <c r="M1499" s="59">
        <f t="shared" si="2048"/>
        <v>0</v>
      </c>
      <c r="N1499" s="59">
        <f t="shared" si="2048"/>
        <v>0</v>
      </c>
      <c r="O1499" s="59">
        <f t="shared" si="2048"/>
        <v>0</v>
      </c>
      <c r="P1499" s="59">
        <f t="shared" si="2048"/>
        <v>0</v>
      </c>
      <c r="Q1499" s="59">
        <f t="shared" si="2048"/>
        <v>0</v>
      </c>
      <c r="R1499" s="59">
        <f t="shared" si="2048"/>
        <v>0</v>
      </c>
      <c r="S1499" s="59">
        <f t="shared" si="2048"/>
        <v>0</v>
      </c>
      <c r="T1499" s="59">
        <f t="shared" si="2048"/>
        <v>0</v>
      </c>
      <c r="U1499" s="59">
        <f t="shared" si="2048"/>
        <v>0</v>
      </c>
      <c r="V1499" s="59">
        <f t="shared" si="2048"/>
        <v>0</v>
      </c>
      <c r="W1499" s="59">
        <f t="shared" si="2015"/>
        <v>0</v>
      </c>
      <c r="X1499" s="59">
        <f t="shared" ref="X1499:AA1499" si="2049">IF(AND($C1499="tak",OR($D1499="nie dotyczy",$D1499="badania przemysłowe"),X$1427&lt;=Koniec_Projekt),ROUND(X402*X360,0),0)</f>
        <v>0</v>
      </c>
      <c r="Y1499" s="59">
        <f t="shared" si="2049"/>
        <v>0</v>
      </c>
      <c r="Z1499" s="59">
        <f t="shared" si="2049"/>
        <v>0</v>
      </c>
      <c r="AA1499" s="59">
        <f t="shared" si="2049"/>
        <v>0</v>
      </c>
      <c r="AB1499" s="59">
        <f t="shared" ref="AB1499:AE1499" si="2050">IF(AND($C1499="tak",OR($D1499="nie dotyczy",$D1499="badania przemysłowe"),AB$1427&lt;=Koniec_Projekt),ROUND(AB402*AB360,0),0)</f>
        <v>0</v>
      </c>
      <c r="AC1499" s="59">
        <f t="shared" si="2050"/>
        <v>0</v>
      </c>
      <c r="AD1499" s="59">
        <f t="shared" si="2050"/>
        <v>0</v>
      </c>
      <c r="AE1499" s="59">
        <f t="shared" si="2050"/>
        <v>0</v>
      </c>
    </row>
    <row r="1500" spans="2:31" hidden="1">
      <c r="B1500" s="58" t="str">
        <f t="shared" si="2013"/>
        <v/>
      </c>
      <c r="C1500" s="58" t="str">
        <f t="shared" si="2013"/>
        <v/>
      </c>
      <c r="D1500" s="58" t="str">
        <f t="shared" si="2013"/>
        <v/>
      </c>
      <c r="E1500" s="58"/>
      <c r="F1500" s="58"/>
      <c r="G1500" s="58"/>
      <c r="H1500" s="58"/>
      <c r="I1500" s="58"/>
      <c r="J1500" s="59">
        <f t="shared" ref="J1500:V1500" si="2051">IF(AND($C1500="tak",OR($D1500="nie dotyczy",$D1500="badania przemysłowe"),J$1427&lt;=Koniec_Projekt),ROUND(J403*J361,0),0)</f>
        <v>0</v>
      </c>
      <c r="K1500" s="59">
        <f t="shared" si="2051"/>
        <v>0</v>
      </c>
      <c r="L1500" s="59">
        <f t="shared" si="2051"/>
        <v>0</v>
      </c>
      <c r="M1500" s="59">
        <f t="shared" si="2051"/>
        <v>0</v>
      </c>
      <c r="N1500" s="59">
        <f t="shared" si="2051"/>
        <v>0</v>
      </c>
      <c r="O1500" s="59">
        <f t="shared" si="2051"/>
        <v>0</v>
      </c>
      <c r="P1500" s="59">
        <f t="shared" si="2051"/>
        <v>0</v>
      </c>
      <c r="Q1500" s="59">
        <f t="shared" si="2051"/>
        <v>0</v>
      </c>
      <c r="R1500" s="59">
        <f t="shared" si="2051"/>
        <v>0</v>
      </c>
      <c r="S1500" s="59">
        <f t="shared" si="2051"/>
        <v>0</v>
      </c>
      <c r="T1500" s="59">
        <f t="shared" si="2051"/>
        <v>0</v>
      </c>
      <c r="U1500" s="59">
        <f t="shared" si="2051"/>
        <v>0</v>
      </c>
      <c r="V1500" s="59">
        <f t="shared" si="2051"/>
        <v>0</v>
      </c>
      <c r="W1500" s="59">
        <f t="shared" si="2015"/>
        <v>0</v>
      </c>
      <c r="X1500" s="59">
        <f t="shared" ref="X1500:AA1500" si="2052">IF(AND($C1500="tak",OR($D1500="nie dotyczy",$D1500="badania przemysłowe"),X$1427&lt;=Koniec_Projekt),ROUND(X403*X361,0),0)</f>
        <v>0</v>
      </c>
      <c r="Y1500" s="59">
        <f t="shared" si="2052"/>
        <v>0</v>
      </c>
      <c r="Z1500" s="59">
        <f t="shared" si="2052"/>
        <v>0</v>
      </c>
      <c r="AA1500" s="59">
        <f t="shared" si="2052"/>
        <v>0</v>
      </c>
      <c r="AB1500" s="59">
        <f t="shared" ref="AB1500:AE1500" si="2053">IF(AND($C1500="tak",OR($D1500="nie dotyczy",$D1500="badania przemysłowe"),AB$1427&lt;=Koniec_Projekt),ROUND(AB403*AB361,0),0)</f>
        <v>0</v>
      </c>
      <c r="AC1500" s="59">
        <f t="shared" si="2053"/>
        <v>0</v>
      </c>
      <c r="AD1500" s="59">
        <f t="shared" si="2053"/>
        <v>0</v>
      </c>
      <c r="AE1500" s="59">
        <f t="shared" si="2053"/>
        <v>0</v>
      </c>
    </row>
    <row r="1501" spans="2:31" hidden="1">
      <c r="B1501" s="58" t="str">
        <f t="shared" si="2013"/>
        <v/>
      </c>
      <c r="C1501" s="58" t="str">
        <f t="shared" si="2013"/>
        <v/>
      </c>
      <c r="D1501" s="58" t="str">
        <f t="shared" si="2013"/>
        <v/>
      </c>
      <c r="E1501" s="58"/>
      <c r="F1501" s="58"/>
      <c r="G1501" s="58"/>
      <c r="H1501" s="58"/>
      <c r="I1501" s="58"/>
      <c r="J1501" s="59">
        <f t="shared" ref="J1501:V1501" si="2054">IF(AND($C1501="tak",OR($D1501="nie dotyczy",$D1501="badania przemysłowe"),J$1427&lt;=Koniec_Projekt),ROUND(J404*J362,0),0)</f>
        <v>0</v>
      </c>
      <c r="K1501" s="59">
        <f t="shared" si="2054"/>
        <v>0</v>
      </c>
      <c r="L1501" s="59">
        <f t="shared" si="2054"/>
        <v>0</v>
      </c>
      <c r="M1501" s="59">
        <f t="shared" si="2054"/>
        <v>0</v>
      </c>
      <c r="N1501" s="59">
        <f t="shared" si="2054"/>
        <v>0</v>
      </c>
      <c r="O1501" s="59">
        <f t="shared" si="2054"/>
        <v>0</v>
      </c>
      <c r="P1501" s="59">
        <f t="shared" si="2054"/>
        <v>0</v>
      </c>
      <c r="Q1501" s="59">
        <f t="shared" si="2054"/>
        <v>0</v>
      </c>
      <c r="R1501" s="59">
        <f t="shared" si="2054"/>
        <v>0</v>
      </c>
      <c r="S1501" s="59">
        <f t="shared" si="2054"/>
        <v>0</v>
      </c>
      <c r="T1501" s="59">
        <f t="shared" si="2054"/>
        <v>0</v>
      </c>
      <c r="U1501" s="59">
        <f t="shared" si="2054"/>
        <v>0</v>
      </c>
      <c r="V1501" s="59">
        <f t="shared" si="2054"/>
        <v>0</v>
      </c>
      <c r="W1501" s="59">
        <f t="shared" si="2015"/>
        <v>0</v>
      </c>
      <c r="X1501" s="59">
        <f t="shared" ref="X1501:AA1501" si="2055">IF(AND($C1501="tak",OR($D1501="nie dotyczy",$D1501="badania przemysłowe"),X$1427&lt;=Koniec_Projekt),ROUND(X404*X362,0),0)</f>
        <v>0</v>
      </c>
      <c r="Y1501" s="59">
        <f t="shared" si="2055"/>
        <v>0</v>
      </c>
      <c r="Z1501" s="59">
        <f t="shared" si="2055"/>
        <v>0</v>
      </c>
      <c r="AA1501" s="59">
        <f t="shared" si="2055"/>
        <v>0</v>
      </c>
      <c r="AB1501" s="59">
        <f t="shared" ref="AB1501:AE1501" si="2056">IF(AND($C1501="tak",OR($D1501="nie dotyczy",$D1501="badania przemysłowe"),AB$1427&lt;=Koniec_Projekt),ROUND(AB404*AB362,0),0)</f>
        <v>0</v>
      </c>
      <c r="AC1501" s="59">
        <f t="shared" si="2056"/>
        <v>0</v>
      </c>
      <c r="AD1501" s="59">
        <f t="shared" si="2056"/>
        <v>0</v>
      </c>
      <c r="AE1501" s="59">
        <f t="shared" si="2056"/>
        <v>0</v>
      </c>
    </row>
    <row r="1502" spans="2:31" hidden="1">
      <c r="B1502" s="58" t="str">
        <f t="shared" si="2013"/>
        <v/>
      </c>
      <c r="C1502" s="58" t="str">
        <f t="shared" si="2013"/>
        <v/>
      </c>
      <c r="D1502" s="58" t="str">
        <f t="shared" si="2013"/>
        <v/>
      </c>
      <c r="E1502" s="58"/>
      <c r="F1502" s="58"/>
      <c r="G1502" s="58"/>
      <c r="H1502" s="58"/>
      <c r="I1502" s="58"/>
      <c r="J1502" s="59">
        <f t="shared" ref="J1502:V1502" si="2057">IF(AND($C1502="tak",OR($D1502="nie dotyczy",$D1502="badania przemysłowe"),J$1427&lt;=Koniec_Projekt),ROUND(J405*J363,0),0)</f>
        <v>0</v>
      </c>
      <c r="K1502" s="59">
        <f t="shared" si="2057"/>
        <v>0</v>
      </c>
      <c r="L1502" s="59">
        <f t="shared" si="2057"/>
        <v>0</v>
      </c>
      <c r="M1502" s="59">
        <f t="shared" si="2057"/>
        <v>0</v>
      </c>
      <c r="N1502" s="59">
        <f t="shared" si="2057"/>
        <v>0</v>
      </c>
      <c r="O1502" s="59">
        <f t="shared" si="2057"/>
        <v>0</v>
      </c>
      <c r="P1502" s="59">
        <f t="shared" si="2057"/>
        <v>0</v>
      </c>
      <c r="Q1502" s="59">
        <f t="shared" si="2057"/>
        <v>0</v>
      </c>
      <c r="R1502" s="59">
        <f t="shared" si="2057"/>
        <v>0</v>
      </c>
      <c r="S1502" s="59">
        <f t="shared" si="2057"/>
        <v>0</v>
      </c>
      <c r="T1502" s="59">
        <f t="shared" si="2057"/>
        <v>0</v>
      </c>
      <c r="U1502" s="59">
        <f t="shared" si="2057"/>
        <v>0</v>
      </c>
      <c r="V1502" s="59">
        <f t="shared" si="2057"/>
        <v>0</v>
      </c>
      <c r="W1502" s="59">
        <f t="shared" si="2015"/>
        <v>0</v>
      </c>
      <c r="X1502" s="59">
        <f t="shared" ref="X1502:AA1502" si="2058">IF(AND($C1502="tak",OR($D1502="nie dotyczy",$D1502="badania przemysłowe"),X$1427&lt;=Koniec_Projekt),ROUND(X405*X363,0),0)</f>
        <v>0</v>
      </c>
      <c r="Y1502" s="59">
        <f t="shared" si="2058"/>
        <v>0</v>
      </c>
      <c r="Z1502" s="59">
        <f t="shared" si="2058"/>
        <v>0</v>
      </c>
      <c r="AA1502" s="59">
        <f t="shared" si="2058"/>
        <v>0</v>
      </c>
      <c r="AB1502" s="59">
        <f t="shared" ref="AB1502:AE1502" si="2059">IF(AND($C1502="tak",OR($D1502="nie dotyczy",$D1502="badania przemysłowe"),AB$1427&lt;=Koniec_Projekt),ROUND(AB405*AB363,0),0)</f>
        <v>0</v>
      </c>
      <c r="AC1502" s="59">
        <f t="shared" si="2059"/>
        <v>0</v>
      </c>
      <c r="AD1502" s="59">
        <f t="shared" si="2059"/>
        <v>0</v>
      </c>
      <c r="AE1502" s="59">
        <f t="shared" si="2059"/>
        <v>0</v>
      </c>
    </row>
    <row r="1503" spans="2:31" hidden="1">
      <c r="B1503" s="58" t="str">
        <f t="shared" si="2013"/>
        <v/>
      </c>
      <c r="C1503" s="58" t="str">
        <f t="shared" si="2013"/>
        <v/>
      </c>
      <c r="D1503" s="58" t="str">
        <f t="shared" si="2013"/>
        <v/>
      </c>
      <c r="E1503" s="58"/>
      <c r="F1503" s="58"/>
      <c r="G1503" s="58"/>
      <c r="H1503" s="58"/>
      <c r="I1503" s="58"/>
      <c r="J1503" s="59">
        <f t="shared" ref="J1503:V1503" si="2060">IF(AND($C1503="tak",OR($D1503="nie dotyczy",$D1503="badania przemysłowe"),J$1427&lt;=Koniec_Projekt),ROUND(J406*J364,0),0)</f>
        <v>0</v>
      </c>
      <c r="K1503" s="59">
        <f t="shared" si="2060"/>
        <v>0</v>
      </c>
      <c r="L1503" s="59">
        <f t="shared" si="2060"/>
        <v>0</v>
      </c>
      <c r="M1503" s="59">
        <f t="shared" si="2060"/>
        <v>0</v>
      </c>
      <c r="N1503" s="59">
        <f t="shared" si="2060"/>
        <v>0</v>
      </c>
      <c r="O1503" s="59">
        <f t="shared" si="2060"/>
        <v>0</v>
      </c>
      <c r="P1503" s="59">
        <f t="shared" si="2060"/>
        <v>0</v>
      </c>
      <c r="Q1503" s="59">
        <f t="shared" si="2060"/>
        <v>0</v>
      </c>
      <c r="R1503" s="59">
        <f t="shared" si="2060"/>
        <v>0</v>
      </c>
      <c r="S1503" s="59">
        <f t="shared" si="2060"/>
        <v>0</v>
      </c>
      <c r="T1503" s="59">
        <f t="shared" si="2060"/>
        <v>0</v>
      </c>
      <c r="U1503" s="59">
        <f t="shared" si="2060"/>
        <v>0</v>
      </c>
      <c r="V1503" s="59">
        <f t="shared" si="2060"/>
        <v>0</v>
      </c>
      <c r="W1503" s="59">
        <f t="shared" si="2015"/>
        <v>0</v>
      </c>
      <c r="X1503" s="59">
        <f t="shared" ref="X1503:AA1503" si="2061">IF(AND($C1503="tak",OR($D1503="nie dotyczy",$D1503="badania przemysłowe"),X$1427&lt;=Koniec_Projekt),ROUND(X406*X364,0),0)</f>
        <v>0</v>
      </c>
      <c r="Y1503" s="59">
        <f t="shared" si="2061"/>
        <v>0</v>
      </c>
      <c r="Z1503" s="59">
        <f t="shared" si="2061"/>
        <v>0</v>
      </c>
      <c r="AA1503" s="59">
        <f t="shared" si="2061"/>
        <v>0</v>
      </c>
      <c r="AB1503" s="59">
        <f t="shared" ref="AB1503:AE1503" si="2062">IF(AND($C1503="tak",OR($D1503="nie dotyczy",$D1503="badania przemysłowe"),AB$1427&lt;=Koniec_Projekt),ROUND(AB406*AB364,0),0)</f>
        <v>0</v>
      </c>
      <c r="AC1503" s="59">
        <f t="shared" si="2062"/>
        <v>0</v>
      </c>
      <c r="AD1503" s="59">
        <f t="shared" si="2062"/>
        <v>0</v>
      </c>
      <c r="AE1503" s="59">
        <f t="shared" si="2062"/>
        <v>0</v>
      </c>
    </row>
    <row r="1504" spans="2:31" hidden="1">
      <c r="B1504" s="58" t="str">
        <f t="shared" si="2013"/>
        <v/>
      </c>
      <c r="C1504" s="58" t="str">
        <f t="shared" si="2013"/>
        <v/>
      </c>
      <c r="D1504" s="58" t="str">
        <f t="shared" si="2013"/>
        <v/>
      </c>
      <c r="E1504" s="58"/>
      <c r="F1504" s="58"/>
      <c r="G1504" s="58"/>
      <c r="H1504" s="58"/>
      <c r="I1504" s="58"/>
      <c r="J1504" s="59">
        <f t="shared" ref="J1504:V1504" si="2063">IF(AND($C1504="tak",OR($D1504="nie dotyczy",$D1504="badania przemysłowe"),J$1427&lt;=Koniec_Projekt),ROUND(J407*J365,0),0)</f>
        <v>0</v>
      </c>
      <c r="K1504" s="59">
        <f t="shared" si="2063"/>
        <v>0</v>
      </c>
      <c r="L1504" s="59">
        <f t="shared" si="2063"/>
        <v>0</v>
      </c>
      <c r="M1504" s="59">
        <f t="shared" si="2063"/>
        <v>0</v>
      </c>
      <c r="N1504" s="59">
        <f t="shared" si="2063"/>
        <v>0</v>
      </c>
      <c r="O1504" s="59">
        <f t="shared" si="2063"/>
        <v>0</v>
      </c>
      <c r="P1504" s="59">
        <f t="shared" si="2063"/>
        <v>0</v>
      </c>
      <c r="Q1504" s="59">
        <f t="shared" si="2063"/>
        <v>0</v>
      </c>
      <c r="R1504" s="59">
        <f t="shared" si="2063"/>
        <v>0</v>
      </c>
      <c r="S1504" s="59">
        <f t="shared" si="2063"/>
        <v>0</v>
      </c>
      <c r="T1504" s="59">
        <f t="shared" si="2063"/>
        <v>0</v>
      </c>
      <c r="U1504" s="59">
        <f t="shared" si="2063"/>
        <v>0</v>
      </c>
      <c r="V1504" s="59">
        <f t="shared" si="2063"/>
        <v>0</v>
      </c>
      <c r="W1504" s="59">
        <f t="shared" si="2015"/>
        <v>0</v>
      </c>
      <c r="X1504" s="59">
        <f t="shared" ref="X1504:AA1504" si="2064">IF(AND($C1504="tak",OR($D1504="nie dotyczy",$D1504="badania przemysłowe"),X$1427&lt;=Koniec_Projekt),ROUND(X407*X365,0),0)</f>
        <v>0</v>
      </c>
      <c r="Y1504" s="59">
        <f t="shared" si="2064"/>
        <v>0</v>
      </c>
      <c r="Z1504" s="59">
        <f t="shared" si="2064"/>
        <v>0</v>
      </c>
      <c r="AA1504" s="59">
        <f t="shared" si="2064"/>
        <v>0</v>
      </c>
      <c r="AB1504" s="59">
        <f t="shared" ref="AB1504:AE1504" si="2065">IF(AND($C1504="tak",OR($D1504="nie dotyczy",$D1504="badania przemysłowe"),AB$1427&lt;=Koniec_Projekt),ROUND(AB407*AB365,0),0)</f>
        <v>0</v>
      </c>
      <c r="AC1504" s="59">
        <f t="shared" si="2065"/>
        <v>0</v>
      </c>
      <c r="AD1504" s="59">
        <f t="shared" si="2065"/>
        <v>0</v>
      </c>
      <c r="AE1504" s="59">
        <f t="shared" si="2065"/>
        <v>0</v>
      </c>
    </row>
    <row r="1505" spans="2:31" hidden="1">
      <c r="B1505" s="58" t="str">
        <f t="shared" si="2013"/>
        <v/>
      </c>
      <c r="C1505" s="58" t="str">
        <f t="shared" si="2013"/>
        <v/>
      </c>
      <c r="D1505" s="58" t="str">
        <f t="shared" si="2013"/>
        <v/>
      </c>
      <c r="E1505" s="58"/>
      <c r="F1505" s="58"/>
      <c r="G1505" s="58"/>
      <c r="H1505" s="58"/>
      <c r="I1505" s="58"/>
      <c r="J1505" s="59">
        <f t="shared" ref="J1505:V1505" si="2066">IF(AND($C1505="tak",OR($D1505="nie dotyczy",$D1505="badania przemysłowe"),J$1427&lt;=Koniec_Projekt),ROUND(J408*J366,0),0)</f>
        <v>0</v>
      </c>
      <c r="K1505" s="59">
        <f t="shared" si="2066"/>
        <v>0</v>
      </c>
      <c r="L1505" s="59">
        <f t="shared" si="2066"/>
        <v>0</v>
      </c>
      <c r="M1505" s="59">
        <f t="shared" si="2066"/>
        <v>0</v>
      </c>
      <c r="N1505" s="59">
        <f t="shared" si="2066"/>
        <v>0</v>
      </c>
      <c r="O1505" s="59">
        <f t="shared" si="2066"/>
        <v>0</v>
      </c>
      <c r="P1505" s="59">
        <f t="shared" si="2066"/>
        <v>0</v>
      </c>
      <c r="Q1505" s="59">
        <f t="shared" si="2066"/>
        <v>0</v>
      </c>
      <c r="R1505" s="59">
        <f t="shared" si="2066"/>
        <v>0</v>
      </c>
      <c r="S1505" s="59">
        <f t="shared" si="2066"/>
        <v>0</v>
      </c>
      <c r="T1505" s="59">
        <f t="shared" si="2066"/>
        <v>0</v>
      </c>
      <c r="U1505" s="59">
        <f t="shared" si="2066"/>
        <v>0</v>
      </c>
      <c r="V1505" s="59">
        <f t="shared" si="2066"/>
        <v>0</v>
      </c>
      <c r="W1505" s="59">
        <f t="shared" si="2015"/>
        <v>0</v>
      </c>
      <c r="X1505" s="59">
        <f t="shared" ref="X1505:AA1505" si="2067">IF(AND($C1505="tak",OR($D1505="nie dotyczy",$D1505="badania przemysłowe"),X$1427&lt;=Koniec_Projekt),ROUND(X408*X366,0),0)</f>
        <v>0</v>
      </c>
      <c r="Y1505" s="59">
        <f t="shared" si="2067"/>
        <v>0</v>
      </c>
      <c r="Z1505" s="59">
        <f t="shared" si="2067"/>
        <v>0</v>
      </c>
      <c r="AA1505" s="59">
        <f t="shared" si="2067"/>
        <v>0</v>
      </c>
      <c r="AB1505" s="59">
        <f t="shared" ref="AB1505:AE1505" si="2068">IF(AND($C1505="tak",OR($D1505="nie dotyczy",$D1505="badania przemysłowe"),AB$1427&lt;=Koniec_Projekt),ROUND(AB408*AB366,0),0)</f>
        <v>0</v>
      </c>
      <c r="AC1505" s="59">
        <f t="shared" si="2068"/>
        <v>0</v>
      </c>
      <c r="AD1505" s="59">
        <f t="shared" si="2068"/>
        <v>0</v>
      </c>
      <c r="AE1505" s="59">
        <f t="shared" si="2068"/>
        <v>0</v>
      </c>
    </row>
    <row r="1506" spans="2:31" hidden="1">
      <c r="B1506" s="58" t="str">
        <f t="shared" si="2013"/>
        <v/>
      </c>
      <c r="C1506" s="58" t="str">
        <f t="shared" si="2013"/>
        <v/>
      </c>
      <c r="D1506" s="58" t="str">
        <f t="shared" si="2013"/>
        <v/>
      </c>
      <c r="E1506" s="58"/>
      <c r="F1506" s="58"/>
      <c r="G1506" s="58"/>
      <c r="H1506" s="58"/>
      <c r="I1506" s="58"/>
      <c r="J1506" s="59">
        <f t="shared" ref="J1506:V1506" si="2069">IF(AND($C1506="tak",OR($D1506="nie dotyczy",$D1506="badania przemysłowe"),J$1427&lt;=Koniec_Projekt),ROUND(J409*J367,0),0)</f>
        <v>0</v>
      </c>
      <c r="K1506" s="59">
        <f t="shared" si="2069"/>
        <v>0</v>
      </c>
      <c r="L1506" s="59">
        <f t="shared" si="2069"/>
        <v>0</v>
      </c>
      <c r="M1506" s="59">
        <f t="shared" si="2069"/>
        <v>0</v>
      </c>
      <c r="N1506" s="59">
        <f t="shared" si="2069"/>
        <v>0</v>
      </c>
      <c r="O1506" s="59">
        <f t="shared" si="2069"/>
        <v>0</v>
      </c>
      <c r="P1506" s="59">
        <f t="shared" si="2069"/>
        <v>0</v>
      </c>
      <c r="Q1506" s="59">
        <f t="shared" si="2069"/>
        <v>0</v>
      </c>
      <c r="R1506" s="59">
        <f t="shared" si="2069"/>
        <v>0</v>
      </c>
      <c r="S1506" s="59">
        <f t="shared" si="2069"/>
        <v>0</v>
      </c>
      <c r="T1506" s="59">
        <f t="shared" si="2069"/>
        <v>0</v>
      </c>
      <c r="U1506" s="59">
        <f t="shared" si="2069"/>
        <v>0</v>
      </c>
      <c r="V1506" s="59">
        <f t="shared" si="2069"/>
        <v>0</v>
      </c>
      <c r="W1506" s="59">
        <f t="shared" si="2015"/>
        <v>0</v>
      </c>
      <c r="X1506" s="59">
        <f t="shared" ref="X1506:AA1506" si="2070">IF(AND($C1506="tak",OR($D1506="nie dotyczy",$D1506="badania przemysłowe"),X$1427&lt;=Koniec_Projekt),ROUND(X409*X367,0),0)</f>
        <v>0</v>
      </c>
      <c r="Y1506" s="59">
        <f t="shared" si="2070"/>
        <v>0</v>
      </c>
      <c r="Z1506" s="59">
        <f t="shared" si="2070"/>
        <v>0</v>
      </c>
      <c r="AA1506" s="59">
        <f t="shared" si="2070"/>
        <v>0</v>
      </c>
      <c r="AB1506" s="59">
        <f t="shared" ref="AB1506:AE1506" si="2071">IF(AND($C1506="tak",OR($D1506="nie dotyczy",$D1506="badania przemysłowe"),AB$1427&lt;=Koniec_Projekt),ROUND(AB409*AB367,0),0)</f>
        <v>0</v>
      </c>
      <c r="AC1506" s="59">
        <f t="shared" si="2071"/>
        <v>0</v>
      </c>
      <c r="AD1506" s="59">
        <f t="shared" si="2071"/>
        <v>0</v>
      </c>
      <c r="AE1506" s="59">
        <f t="shared" si="2071"/>
        <v>0</v>
      </c>
    </row>
    <row r="1507" spans="2:31" hidden="1">
      <c r="B1507" s="58" t="str">
        <f t="shared" si="2013"/>
        <v/>
      </c>
      <c r="C1507" s="58" t="str">
        <f t="shared" si="2013"/>
        <v/>
      </c>
      <c r="D1507" s="58" t="str">
        <f t="shared" si="2013"/>
        <v/>
      </c>
      <c r="E1507" s="58"/>
      <c r="F1507" s="58"/>
      <c r="G1507" s="58"/>
      <c r="H1507" s="58"/>
      <c r="I1507" s="58"/>
      <c r="J1507" s="59">
        <f t="shared" ref="J1507:V1507" si="2072">IF(AND($C1507="tak",OR($D1507="nie dotyczy",$D1507="badania przemysłowe"),J$1427&lt;=Koniec_Projekt),ROUND(J410*J368,0),0)</f>
        <v>0</v>
      </c>
      <c r="K1507" s="59">
        <f t="shared" si="2072"/>
        <v>0</v>
      </c>
      <c r="L1507" s="59">
        <f t="shared" si="2072"/>
        <v>0</v>
      </c>
      <c r="M1507" s="59">
        <f t="shared" si="2072"/>
        <v>0</v>
      </c>
      <c r="N1507" s="59">
        <f t="shared" si="2072"/>
        <v>0</v>
      </c>
      <c r="O1507" s="59">
        <f t="shared" si="2072"/>
        <v>0</v>
      </c>
      <c r="P1507" s="59">
        <f t="shared" si="2072"/>
        <v>0</v>
      </c>
      <c r="Q1507" s="59">
        <f t="shared" si="2072"/>
        <v>0</v>
      </c>
      <c r="R1507" s="59">
        <f t="shared" si="2072"/>
        <v>0</v>
      </c>
      <c r="S1507" s="59">
        <f t="shared" si="2072"/>
        <v>0</v>
      </c>
      <c r="T1507" s="59">
        <f t="shared" si="2072"/>
        <v>0</v>
      </c>
      <c r="U1507" s="59">
        <f t="shared" si="2072"/>
        <v>0</v>
      </c>
      <c r="V1507" s="59">
        <f t="shared" si="2072"/>
        <v>0</v>
      </c>
      <c r="W1507" s="59">
        <f t="shared" si="2015"/>
        <v>0</v>
      </c>
      <c r="X1507" s="59">
        <f t="shared" ref="X1507:AA1507" si="2073">IF(AND($C1507="tak",OR($D1507="nie dotyczy",$D1507="badania przemysłowe"),X$1427&lt;=Koniec_Projekt),ROUND(X410*X368,0),0)</f>
        <v>0</v>
      </c>
      <c r="Y1507" s="59">
        <f t="shared" si="2073"/>
        <v>0</v>
      </c>
      <c r="Z1507" s="59">
        <f t="shared" si="2073"/>
        <v>0</v>
      </c>
      <c r="AA1507" s="59">
        <f t="shared" si="2073"/>
        <v>0</v>
      </c>
      <c r="AB1507" s="59">
        <f t="shared" ref="AB1507:AE1507" si="2074">IF(AND($C1507="tak",OR($D1507="nie dotyczy",$D1507="badania przemysłowe"),AB$1427&lt;=Koniec_Projekt),ROUND(AB410*AB368,0),0)</f>
        <v>0</v>
      </c>
      <c r="AC1507" s="59">
        <f t="shared" si="2074"/>
        <v>0</v>
      </c>
      <c r="AD1507" s="59">
        <f t="shared" si="2074"/>
        <v>0</v>
      </c>
      <c r="AE1507" s="59">
        <f t="shared" si="2074"/>
        <v>0</v>
      </c>
    </row>
    <row r="1508" spans="2:31" hidden="1">
      <c r="B1508" s="58" t="str">
        <f t="shared" ref="B1508:D1527" si="2075">IF(ISBLANK(B1268),"",B1268)</f>
        <v/>
      </c>
      <c r="C1508" s="58" t="str">
        <f t="shared" si="2075"/>
        <v/>
      </c>
      <c r="D1508" s="58" t="str">
        <f t="shared" si="2075"/>
        <v/>
      </c>
      <c r="E1508" s="58"/>
      <c r="F1508" s="58"/>
      <c r="G1508" s="58"/>
      <c r="H1508" s="58"/>
      <c r="I1508" s="58"/>
      <c r="J1508" s="59">
        <f t="shared" ref="J1508:V1508" si="2076">IF(AND($C1508="tak",OR($D1508="nie dotyczy",$D1508="badania przemysłowe"),J$1427&lt;=Koniec_Projekt),ROUND(J411*J369,0),0)</f>
        <v>0</v>
      </c>
      <c r="K1508" s="59">
        <f t="shared" si="2076"/>
        <v>0</v>
      </c>
      <c r="L1508" s="59">
        <f t="shared" si="2076"/>
        <v>0</v>
      </c>
      <c r="M1508" s="59">
        <f t="shared" si="2076"/>
        <v>0</v>
      </c>
      <c r="N1508" s="59">
        <f t="shared" si="2076"/>
        <v>0</v>
      </c>
      <c r="O1508" s="59">
        <f t="shared" si="2076"/>
        <v>0</v>
      </c>
      <c r="P1508" s="59">
        <f t="shared" si="2076"/>
        <v>0</v>
      </c>
      <c r="Q1508" s="59">
        <f t="shared" si="2076"/>
        <v>0</v>
      </c>
      <c r="R1508" s="59">
        <f t="shared" si="2076"/>
        <v>0</v>
      </c>
      <c r="S1508" s="59">
        <f t="shared" si="2076"/>
        <v>0</v>
      </c>
      <c r="T1508" s="59">
        <f t="shared" si="2076"/>
        <v>0</v>
      </c>
      <c r="U1508" s="59">
        <f t="shared" si="2076"/>
        <v>0</v>
      </c>
      <c r="V1508" s="59">
        <f t="shared" si="2076"/>
        <v>0</v>
      </c>
      <c r="W1508" s="59">
        <f t="shared" si="2015"/>
        <v>0</v>
      </c>
      <c r="X1508" s="59">
        <f t="shared" ref="X1508:AA1508" si="2077">IF(AND($C1508="tak",OR($D1508="nie dotyczy",$D1508="badania przemysłowe"),X$1427&lt;=Koniec_Projekt),ROUND(X411*X369,0),0)</f>
        <v>0</v>
      </c>
      <c r="Y1508" s="59">
        <f t="shared" si="2077"/>
        <v>0</v>
      </c>
      <c r="Z1508" s="59">
        <f t="shared" si="2077"/>
        <v>0</v>
      </c>
      <c r="AA1508" s="59">
        <f t="shared" si="2077"/>
        <v>0</v>
      </c>
      <c r="AB1508" s="59">
        <f t="shared" ref="AB1508:AE1508" si="2078">IF(AND($C1508="tak",OR($D1508="nie dotyczy",$D1508="badania przemysłowe"),AB$1427&lt;=Koniec_Projekt),ROUND(AB411*AB369,0),0)</f>
        <v>0</v>
      </c>
      <c r="AC1508" s="59">
        <f t="shared" si="2078"/>
        <v>0</v>
      </c>
      <c r="AD1508" s="59">
        <f t="shared" si="2078"/>
        <v>0</v>
      </c>
      <c r="AE1508" s="59">
        <f t="shared" si="2078"/>
        <v>0</v>
      </c>
    </row>
    <row r="1509" spans="2:31" hidden="1">
      <c r="B1509" s="58" t="str">
        <f t="shared" si="2075"/>
        <v/>
      </c>
      <c r="C1509" s="58" t="str">
        <f t="shared" si="2075"/>
        <v/>
      </c>
      <c r="D1509" s="58" t="str">
        <f t="shared" si="2075"/>
        <v/>
      </c>
      <c r="E1509" s="58"/>
      <c r="F1509" s="58"/>
      <c r="G1509" s="58"/>
      <c r="H1509" s="58"/>
      <c r="I1509" s="58"/>
      <c r="J1509" s="59">
        <f t="shared" ref="J1509:V1509" si="2079">IF(AND($C1509="tak",OR($D1509="nie dotyczy",$D1509="badania przemysłowe"),J$1427&lt;=Koniec_Projekt),ROUND(J412*J370,0),0)</f>
        <v>0</v>
      </c>
      <c r="K1509" s="59">
        <f t="shared" si="2079"/>
        <v>0</v>
      </c>
      <c r="L1509" s="59">
        <f t="shared" si="2079"/>
        <v>0</v>
      </c>
      <c r="M1509" s="59">
        <f t="shared" si="2079"/>
        <v>0</v>
      </c>
      <c r="N1509" s="59">
        <f t="shared" si="2079"/>
        <v>0</v>
      </c>
      <c r="O1509" s="59">
        <f t="shared" si="2079"/>
        <v>0</v>
      </c>
      <c r="P1509" s="59">
        <f t="shared" si="2079"/>
        <v>0</v>
      </c>
      <c r="Q1509" s="59">
        <f t="shared" si="2079"/>
        <v>0</v>
      </c>
      <c r="R1509" s="59">
        <f t="shared" si="2079"/>
        <v>0</v>
      </c>
      <c r="S1509" s="59">
        <f t="shared" si="2079"/>
        <v>0</v>
      </c>
      <c r="T1509" s="59">
        <f t="shared" si="2079"/>
        <v>0</v>
      </c>
      <c r="U1509" s="59">
        <f t="shared" si="2079"/>
        <v>0</v>
      </c>
      <c r="V1509" s="59">
        <f t="shared" si="2079"/>
        <v>0</v>
      </c>
      <c r="W1509" s="59">
        <f t="shared" si="2015"/>
        <v>0</v>
      </c>
      <c r="X1509" s="59">
        <f t="shared" ref="X1509:AA1509" si="2080">IF(AND($C1509="tak",OR($D1509="nie dotyczy",$D1509="badania przemysłowe"),X$1427&lt;=Koniec_Projekt),ROUND(X412*X370,0),0)</f>
        <v>0</v>
      </c>
      <c r="Y1509" s="59">
        <f t="shared" si="2080"/>
        <v>0</v>
      </c>
      <c r="Z1509" s="59">
        <f t="shared" si="2080"/>
        <v>0</v>
      </c>
      <c r="AA1509" s="59">
        <f t="shared" si="2080"/>
        <v>0</v>
      </c>
      <c r="AB1509" s="59">
        <f t="shared" ref="AB1509:AE1509" si="2081">IF(AND($C1509="tak",OR($D1509="nie dotyczy",$D1509="badania przemysłowe"),AB$1427&lt;=Koniec_Projekt),ROUND(AB412*AB370,0),0)</f>
        <v>0</v>
      </c>
      <c r="AC1509" s="59">
        <f t="shared" si="2081"/>
        <v>0</v>
      </c>
      <c r="AD1509" s="59">
        <f t="shared" si="2081"/>
        <v>0</v>
      </c>
      <c r="AE1509" s="59">
        <f t="shared" si="2081"/>
        <v>0</v>
      </c>
    </row>
    <row r="1510" spans="2:31" hidden="1">
      <c r="B1510" s="58" t="str">
        <f t="shared" si="2075"/>
        <v/>
      </c>
      <c r="C1510" s="58" t="str">
        <f t="shared" si="2075"/>
        <v/>
      </c>
      <c r="D1510" s="58" t="str">
        <f t="shared" si="2075"/>
        <v/>
      </c>
      <c r="E1510" s="58"/>
      <c r="F1510" s="58"/>
      <c r="G1510" s="58"/>
      <c r="H1510" s="58"/>
      <c r="I1510" s="58"/>
      <c r="J1510" s="59">
        <f t="shared" ref="J1510:V1510" si="2082">IF(AND($C1510="tak",OR($D1510="nie dotyczy",$D1510="badania przemysłowe"),J$1427&lt;=Koniec_Projekt),ROUND(J413*J371,0),0)</f>
        <v>0</v>
      </c>
      <c r="K1510" s="59">
        <f t="shared" si="2082"/>
        <v>0</v>
      </c>
      <c r="L1510" s="59">
        <f t="shared" si="2082"/>
        <v>0</v>
      </c>
      <c r="M1510" s="59">
        <f t="shared" si="2082"/>
        <v>0</v>
      </c>
      <c r="N1510" s="59">
        <f t="shared" si="2082"/>
        <v>0</v>
      </c>
      <c r="O1510" s="59">
        <f t="shared" si="2082"/>
        <v>0</v>
      </c>
      <c r="P1510" s="59">
        <f t="shared" si="2082"/>
        <v>0</v>
      </c>
      <c r="Q1510" s="59">
        <f t="shared" si="2082"/>
        <v>0</v>
      </c>
      <c r="R1510" s="59">
        <f t="shared" si="2082"/>
        <v>0</v>
      </c>
      <c r="S1510" s="59">
        <f t="shared" si="2082"/>
        <v>0</v>
      </c>
      <c r="T1510" s="59">
        <f t="shared" si="2082"/>
        <v>0</v>
      </c>
      <c r="U1510" s="59">
        <f t="shared" si="2082"/>
        <v>0</v>
      </c>
      <c r="V1510" s="59">
        <f t="shared" si="2082"/>
        <v>0</v>
      </c>
      <c r="W1510" s="59">
        <f t="shared" si="2015"/>
        <v>0</v>
      </c>
      <c r="X1510" s="59">
        <f t="shared" ref="X1510:AA1510" si="2083">IF(AND($C1510="tak",OR($D1510="nie dotyczy",$D1510="badania przemysłowe"),X$1427&lt;=Koniec_Projekt),ROUND(X413*X371,0),0)</f>
        <v>0</v>
      </c>
      <c r="Y1510" s="59">
        <f t="shared" si="2083"/>
        <v>0</v>
      </c>
      <c r="Z1510" s="59">
        <f t="shared" si="2083"/>
        <v>0</v>
      </c>
      <c r="AA1510" s="59">
        <f t="shared" si="2083"/>
        <v>0</v>
      </c>
      <c r="AB1510" s="59">
        <f t="shared" ref="AB1510:AE1510" si="2084">IF(AND($C1510="tak",OR($D1510="nie dotyczy",$D1510="badania przemysłowe"),AB$1427&lt;=Koniec_Projekt),ROUND(AB413*AB371,0),0)</f>
        <v>0</v>
      </c>
      <c r="AC1510" s="59">
        <f t="shared" si="2084"/>
        <v>0</v>
      </c>
      <c r="AD1510" s="59">
        <f t="shared" si="2084"/>
        <v>0</v>
      </c>
      <c r="AE1510" s="59">
        <f t="shared" si="2084"/>
        <v>0</v>
      </c>
    </row>
    <row r="1511" spans="2:31" hidden="1">
      <c r="B1511" s="58" t="str">
        <f t="shared" si="2075"/>
        <v/>
      </c>
      <c r="C1511" s="58" t="str">
        <f t="shared" si="2075"/>
        <v/>
      </c>
      <c r="D1511" s="58" t="str">
        <f t="shared" si="2075"/>
        <v/>
      </c>
      <c r="E1511" s="58"/>
      <c r="F1511" s="58"/>
      <c r="G1511" s="58"/>
      <c r="H1511" s="58"/>
      <c r="I1511" s="58"/>
      <c r="J1511" s="59">
        <f t="shared" ref="J1511:V1511" si="2085">IF(AND($C1511="tak",OR($D1511="nie dotyczy",$D1511="badania przemysłowe"),J$1427&lt;=Koniec_Projekt),ROUND(J414*J372,0),0)</f>
        <v>0</v>
      </c>
      <c r="K1511" s="59">
        <f t="shared" si="2085"/>
        <v>0</v>
      </c>
      <c r="L1511" s="59">
        <f t="shared" si="2085"/>
        <v>0</v>
      </c>
      <c r="M1511" s="59">
        <f t="shared" si="2085"/>
        <v>0</v>
      </c>
      <c r="N1511" s="59">
        <f t="shared" si="2085"/>
        <v>0</v>
      </c>
      <c r="O1511" s="59">
        <f t="shared" si="2085"/>
        <v>0</v>
      </c>
      <c r="P1511" s="59">
        <f t="shared" si="2085"/>
        <v>0</v>
      </c>
      <c r="Q1511" s="59">
        <f t="shared" si="2085"/>
        <v>0</v>
      </c>
      <c r="R1511" s="59">
        <f t="shared" si="2085"/>
        <v>0</v>
      </c>
      <c r="S1511" s="59">
        <f t="shared" si="2085"/>
        <v>0</v>
      </c>
      <c r="T1511" s="59">
        <f t="shared" si="2085"/>
        <v>0</v>
      </c>
      <c r="U1511" s="59">
        <f t="shared" si="2085"/>
        <v>0</v>
      </c>
      <c r="V1511" s="59">
        <f t="shared" si="2085"/>
        <v>0</v>
      </c>
      <c r="W1511" s="59">
        <f t="shared" si="2015"/>
        <v>0</v>
      </c>
      <c r="X1511" s="59">
        <f t="shared" ref="X1511:AA1511" si="2086">IF(AND($C1511="tak",OR($D1511="nie dotyczy",$D1511="badania przemysłowe"),X$1427&lt;=Koniec_Projekt),ROUND(X414*X372,0),0)</f>
        <v>0</v>
      </c>
      <c r="Y1511" s="59">
        <f t="shared" si="2086"/>
        <v>0</v>
      </c>
      <c r="Z1511" s="59">
        <f t="shared" si="2086"/>
        <v>0</v>
      </c>
      <c r="AA1511" s="59">
        <f t="shared" si="2086"/>
        <v>0</v>
      </c>
      <c r="AB1511" s="59">
        <f t="shared" ref="AB1511:AE1511" si="2087">IF(AND($C1511="tak",OR($D1511="nie dotyczy",$D1511="badania przemysłowe"),AB$1427&lt;=Koniec_Projekt),ROUND(AB414*AB372,0),0)</f>
        <v>0</v>
      </c>
      <c r="AC1511" s="59">
        <f t="shared" si="2087"/>
        <v>0</v>
      </c>
      <c r="AD1511" s="59">
        <f t="shared" si="2087"/>
        <v>0</v>
      </c>
      <c r="AE1511" s="59">
        <f t="shared" si="2087"/>
        <v>0</v>
      </c>
    </row>
    <row r="1512" spans="2:31" hidden="1">
      <c r="B1512" s="58" t="str">
        <f t="shared" si="2075"/>
        <v/>
      </c>
      <c r="C1512" s="58" t="str">
        <f t="shared" si="2075"/>
        <v/>
      </c>
      <c r="D1512" s="58" t="str">
        <f t="shared" si="2075"/>
        <v/>
      </c>
      <c r="E1512" s="58"/>
      <c r="F1512" s="58"/>
      <c r="G1512" s="58"/>
      <c r="H1512" s="58"/>
      <c r="I1512" s="58"/>
      <c r="J1512" s="59">
        <f t="shared" ref="J1512:V1512" si="2088">IF(AND($C1512="tak",OR($D1512="nie dotyczy",$D1512="badania przemysłowe"),J$1427&lt;=Koniec_Projekt),ROUND(J415*J373,0),0)</f>
        <v>0</v>
      </c>
      <c r="K1512" s="59">
        <f t="shared" si="2088"/>
        <v>0</v>
      </c>
      <c r="L1512" s="59">
        <f t="shared" si="2088"/>
        <v>0</v>
      </c>
      <c r="M1512" s="59">
        <f t="shared" si="2088"/>
        <v>0</v>
      </c>
      <c r="N1512" s="59">
        <f t="shared" si="2088"/>
        <v>0</v>
      </c>
      <c r="O1512" s="59">
        <f t="shared" si="2088"/>
        <v>0</v>
      </c>
      <c r="P1512" s="59">
        <f t="shared" si="2088"/>
        <v>0</v>
      </c>
      <c r="Q1512" s="59">
        <f t="shared" si="2088"/>
        <v>0</v>
      </c>
      <c r="R1512" s="59">
        <f t="shared" si="2088"/>
        <v>0</v>
      </c>
      <c r="S1512" s="59">
        <f t="shared" si="2088"/>
        <v>0</v>
      </c>
      <c r="T1512" s="59">
        <f t="shared" si="2088"/>
        <v>0</v>
      </c>
      <c r="U1512" s="59">
        <f t="shared" si="2088"/>
        <v>0</v>
      </c>
      <c r="V1512" s="59">
        <f t="shared" si="2088"/>
        <v>0</v>
      </c>
      <c r="W1512" s="59">
        <f t="shared" si="2015"/>
        <v>0</v>
      </c>
      <c r="X1512" s="59">
        <f t="shared" ref="X1512:AA1512" si="2089">IF(AND($C1512="tak",OR($D1512="nie dotyczy",$D1512="badania przemysłowe"),X$1427&lt;=Koniec_Projekt),ROUND(X415*X373,0),0)</f>
        <v>0</v>
      </c>
      <c r="Y1512" s="59">
        <f t="shared" si="2089"/>
        <v>0</v>
      </c>
      <c r="Z1512" s="59">
        <f t="shared" si="2089"/>
        <v>0</v>
      </c>
      <c r="AA1512" s="59">
        <f t="shared" si="2089"/>
        <v>0</v>
      </c>
      <c r="AB1512" s="59">
        <f t="shared" ref="AB1512:AE1512" si="2090">IF(AND($C1512="tak",OR($D1512="nie dotyczy",$D1512="badania przemysłowe"),AB$1427&lt;=Koniec_Projekt),ROUND(AB415*AB373,0),0)</f>
        <v>0</v>
      </c>
      <c r="AC1512" s="59">
        <f t="shared" si="2090"/>
        <v>0</v>
      </c>
      <c r="AD1512" s="59">
        <f t="shared" si="2090"/>
        <v>0</v>
      </c>
      <c r="AE1512" s="59">
        <f t="shared" si="2090"/>
        <v>0</v>
      </c>
    </row>
    <row r="1513" spans="2:31" hidden="1">
      <c r="B1513" s="58" t="str">
        <f t="shared" si="2075"/>
        <v/>
      </c>
      <c r="C1513" s="58" t="str">
        <f t="shared" si="2075"/>
        <v/>
      </c>
      <c r="D1513" s="58" t="str">
        <f t="shared" si="2075"/>
        <v/>
      </c>
      <c r="E1513" s="58"/>
      <c r="F1513" s="58"/>
      <c r="G1513" s="58"/>
      <c r="H1513" s="58"/>
      <c r="I1513" s="58"/>
      <c r="J1513" s="59">
        <f t="shared" ref="J1513:V1513" si="2091">IF(AND($C1513="tak",OR($D1513="nie dotyczy",$D1513="badania przemysłowe"),J$1427&lt;=Koniec_Projekt),ROUND(J416*J374,0),0)</f>
        <v>0</v>
      </c>
      <c r="K1513" s="59">
        <f t="shared" si="2091"/>
        <v>0</v>
      </c>
      <c r="L1513" s="59">
        <f t="shared" si="2091"/>
        <v>0</v>
      </c>
      <c r="M1513" s="59">
        <f t="shared" si="2091"/>
        <v>0</v>
      </c>
      <c r="N1513" s="59">
        <f t="shared" si="2091"/>
        <v>0</v>
      </c>
      <c r="O1513" s="59">
        <f t="shared" si="2091"/>
        <v>0</v>
      </c>
      <c r="P1513" s="59">
        <f t="shared" si="2091"/>
        <v>0</v>
      </c>
      <c r="Q1513" s="59">
        <f t="shared" si="2091"/>
        <v>0</v>
      </c>
      <c r="R1513" s="59">
        <f t="shared" si="2091"/>
        <v>0</v>
      </c>
      <c r="S1513" s="59">
        <f t="shared" si="2091"/>
        <v>0</v>
      </c>
      <c r="T1513" s="59">
        <f t="shared" si="2091"/>
        <v>0</v>
      </c>
      <c r="U1513" s="59">
        <f t="shared" si="2091"/>
        <v>0</v>
      </c>
      <c r="V1513" s="59">
        <f t="shared" si="2091"/>
        <v>0</v>
      </c>
      <c r="W1513" s="59">
        <f t="shared" si="2015"/>
        <v>0</v>
      </c>
      <c r="X1513" s="59">
        <f t="shared" ref="X1513:AA1513" si="2092">IF(AND($C1513="tak",OR($D1513="nie dotyczy",$D1513="badania przemysłowe"),X$1427&lt;=Koniec_Projekt),ROUND(X416*X374,0),0)</f>
        <v>0</v>
      </c>
      <c r="Y1513" s="59">
        <f t="shared" si="2092"/>
        <v>0</v>
      </c>
      <c r="Z1513" s="59">
        <f t="shared" si="2092"/>
        <v>0</v>
      </c>
      <c r="AA1513" s="59">
        <f t="shared" si="2092"/>
        <v>0</v>
      </c>
      <c r="AB1513" s="59">
        <f t="shared" ref="AB1513:AE1513" si="2093">IF(AND($C1513="tak",OR($D1513="nie dotyczy",$D1513="badania przemysłowe"),AB$1427&lt;=Koniec_Projekt),ROUND(AB416*AB374,0),0)</f>
        <v>0</v>
      </c>
      <c r="AC1513" s="59">
        <f t="shared" si="2093"/>
        <v>0</v>
      </c>
      <c r="AD1513" s="59">
        <f t="shared" si="2093"/>
        <v>0</v>
      </c>
      <c r="AE1513" s="59">
        <f t="shared" si="2093"/>
        <v>0</v>
      </c>
    </row>
    <row r="1514" spans="2:31" hidden="1">
      <c r="B1514" s="58" t="str">
        <f t="shared" si="2075"/>
        <v/>
      </c>
      <c r="C1514" s="58" t="str">
        <f t="shared" si="2075"/>
        <v/>
      </c>
      <c r="D1514" s="58" t="str">
        <f t="shared" si="2075"/>
        <v/>
      </c>
      <c r="E1514" s="58"/>
      <c r="F1514" s="58"/>
      <c r="G1514" s="58"/>
      <c r="H1514" s="58"/>
      <c r="I1514" s="58"/>
      <c r="J1514" s="59">
        <f t="shared" ref="J1514:V1514" si="2094">IF(AND($C1514="tak",OR($D1514="nie dotyczy",$D1514="badania przemysłowe"),J$1427&lt;=Koniec_Projekt),ROUND(J417*J375,0),0)</f>
        <v>0</v>
      </c>
      <c r="K1514" s="59">
        <f t="shared" si="2094"/>
        <v>0</v>
      </c>
      <c r="L1514" s="59">
        <f t="shared" si="2094"/>
        <v>0</v>
      </c>
      <c r="M1514" s="59">
        <f t="shared" si="2094"/>
        <v>0</v>
      </c>
      <c r="N1514" s="59">
        <f t="shared" si="2094"/>
        <v>0</v>
      </c>
      <c r="O1514" s="59">
        <f t="shared" si="2094"/>
        <v>0</v>
      </c>
      <c r="P1514" s="59">
        <f t="shared" si="2094"/>
        <v>0</v>
      </c>
      <c r="Q1514" s="59">
        <f t="shared" si="2094"/>
        <v>0</v>
      </c>
      <c r="R1514" s="59">
        <f t="shared" si="2094"/>
        <v>0</v>
      </c>
      <c r="S1514" s="59">
        <f t="shared" si="2094"/>
        <v>0</v>
      </c>
      <c r="T1514" s="59">
        <f t="shared" si="2094"/>
        <v>0</v>
      </c>
      <c r="U1514" s="59">
        <f t="shared" si="2094"/>
        <v>0</v>
      </c>
      <c r="V1514" s="59">
        <f t="shared" si="2094"/>
        <v>0</v>
      </c>
      <c r="W1514" s="59">
        <f t="shared" si="2015"/>
        <v>0</v>
      </c>
      <c r="X1514" s="59">
        <f t="shared" ref="X1514:AA1514" si="2095">IF(AND($C1514="tak",OR($D1514="nie dotyczy",$D1514="badania przemysłowe"),X$1427&lt;=Koniec_Projekt),ROUND(X417*X375,0),0)</f>
        <v>0</v>
      </c>
      <c r="Y1514" s="59">
        <f t="shared" si="2095"/>
        <v>0</v>
      </c>
      <c r="Z1514" s="59">
        <f t="shared" si="2095"/>
        <v>0</v>
      </c>
      <c r="AA1514" s="59">
        <f t="shared" si="2095"/>
        <v>0</v>
      </c>
      <c r="AB1514" s="59">
        <f t="shared" ref="AB1514:AE1514" si="2096">IF(AND($C1514="tak",OR($D1514="nie dotyczy",$D1514="badania przemysłowe"),AB$1427&lt;=Koniec_Projekt),ROUND(AB417*AB375,0),0)</f>
        <v>0</v>
      </c>
      <c r="AC1514" s="59">
        <f t="shared" si="2096"/>
        <v>0</v>
      </c>
      <c r="AD1514" s="59">
        <f t="shared" si="2096"/>
        <v>0</v>
      </c>
      <c r="AE1514" s="59">
        <f t="shared" si="2096"/>
        <v>0</v>
      </c>
    </row>
    <row r="1515" spans="2:31" hidden="1">
      <c r="B1515" s="58" t="str">
        <f t="shared" si="2075"/>
        <v/>
      </c>
      <c r="C1515" s="58" t="str">
        <f t="shared" si="2075"/>
        <v/>
      </c>
      <c r="D1515" s="58" t="str">
        <f t="shared" si="2075"/>
        <v/>
      </c>
      <c r="E1515" s="58"/>
      <c r="F1515" s="58"/>
      <c r="G1515" s="58"/>
      <c r="H1515" s="58"/>
      <c r="I1515" s="58"/>
      <c r="J1515" s="59">
        <f t="shared" ref="J1515:V1515" si="2097">IF(AND($C1515="tak",OR($D1515="nie dotyczy",$D1515="badania przemysłowe"),J$1427&lt;=Koniec_Projekt),ROUND(J418*J376,0),0)</f>
        <v>0</v>
      </c>
      <c r="K1515" s="59">
        <f t="shared" si="2097"/>
        <v>0</v>
      </c>
      <c r="L1515" s="59">
        <f t="shared" si="2097"/>
        <v>0</v>
      </c>
      <c r="M1515" s="59">
        <f t="shared" si="2097"/>
        <v>0</v>
      </c>
      <c r="N1515" s="59">
        <f t="shared" si="2097"/>
        <v>0</v>
      </c>
      <c r="O1515" s="59">
        <f t="shared" si="2097"/>
        <v>0</v>
      </c>
      <c r="P1515" s="59">
        <f t="shared" si="2097"/>
        <v>0</v>
      </c>
      <c r="Q1515" s="59">
        <f t="shared" si="2097"/>
        <v>0</v>
      </c>
      <c r="R1515" s="59">
        <f t="shared" si="2097"/>
        <v>0</v>
      </c>
      <c r="S1515" s="59">
        <f t="shared" si="2097"/>
        <v>0</v>
      </c>
      <c r="T1515" s="59">
        <f t="shared" si="2097"/>
        <v>0</v>
      </c>
      <c r="U1515" s="59">
        <f t="shared" si="2097"/>
        <v>0</v>
      </c>
      <c r="V1515" s="59">
        <f t="shared" si="2097"/>
        <v>0</v>
      </c>
      <c r="W1515" s="59">
        <f t="shared" si="2015"/>
        <v>0</v>
      </c>
      <c r="X1515" s="59">
        <f t="shared" ref="X1515:AA1515" si="2098">IF(AND($C1515="tak",OR($D1515="nie dotyczy",$D1515="badania przemysłowe"),X$1427&lt;=Koniec_Projekt),ROUND(X418*X376,0),0)</f>
        <v>0</v>
      </c>
      <c r="Y1515" s="59">
        <f t="shared" si="2098"/>
        <v>0</v>
      </c>
      <c r="Z1515" s="59">
        <f t="shared" si="2098"/>
        <v>0</v>
      </c>
      <c r="AA1515" s="59">
        <f t="shared" si="2098"/>
        <v>0</v>
      </c>
      <c r="AB1515" s="59">
        <f t="shared" ref="AB1515:AE1515" si="2099">IF(AND($C1515="tak",OR($D1515="nie dotyczy",$D1515="badania przemysłowe"),AB$1427&lt;=Koniec_Projekt),ROUND(AB418*AB376,0),0)</f>
        <v>0</v>
      </c>
      <c r="AC1515" s="59">
        <f t="shared" si="2099"/>
        <v>0</v>
      </c>
      <c r="AD1515" s="59">
        <f t="shared" si="2099"/>
        <v>0</v>
      </c>
      <c r="AE1515" s="59">
        <f t="shared" si="2099"/>
        <v>0</v>
      </c>
    </row>
    <row r="1516" spans="2:31" hidden="1">
      <c r="B1516" s="58" t="str">
        <f t="shared" si="2075"/>
        <v/>
      </c>
      <c r="C1516" s="58" t="str">
        <f t="shared" si="2075"/>
        <v/>
      </c>
      <c r="D1516" s="58" t="str">
        <f t="shared" si="2075"/>
        <v/>
      </c>
      <c r="E1516" s="58"/>
      <c r="F1516" s="58"/>
      <c r="G1516" s="58"/>
      <c r="H1516" s="58"/>
      <c r="I1516" s="58"/>
      <c r="J1516" s="59">
        <f t="shared" ref="J1516:V1516" si="2100">IF(AND($C1516="tak",OR($D1516="nie dotyczy",$D1516="badania przemysłowe"),J$1427&lt;=Koniec_Projekt),ROUND(J419*J377,0),0)</f>
        <v>0</v>
      </c>
      <c r="K1516" s="59">
        <f t="shared" si="2100"/>
        <v>0</v>
      </c>
      <c r="L1516" s="59">
        <f t="shared" si="2100"/>
        <v>0</v>
      </c>
      <c r="M1516" s="59">
        <f t="shared" si="2100"/>
        <v>0</v>
      </c>
      <c r="N1516" s="59">
        <f t="shared" si="2100"/>
        <v>0</v>
      </c>
      <c r="O1516" s="59">
        <f t="shared" si="2100"/>
        <v>0</v>
      </c>
      <c r="P1516" s="59">
        <f t="shared" si="2100"/>
        <v>0</v>
      </c>
      <c r="Q1516" s="59">
        <f t="shared" si="2100"/>
        <v>0</v>
      </c>
      <c r="R1516" s="59">
        <f t="shared" si="2100"/>
        <v>0</v>
      </c>
      <c r="S1516" s="59">
        <f t="shared" si="2100"/>
        <v>0</v>
      </c>
      <c r="T1516" s="59">
        <f t="shared" si="2100"/>
        <v>0</v>
      </c>
      <c r="U1516" s="59">
        <f t="shared" si="2100"/>
        <v>0</v>
      </c>
      <c r="V1516" s="59">
        <f t="shared" si="2100"/>
        <v>0</v>
      </c>
      <c r="W1516" s="59">
        <f t="shared" si="2015"/>
        <v>0</v>
      </c>
      <c r="X1516" s="59">
        <f t="shared" ref="X1516:AA1516" si="2101">IF(AND($C1516="tak",OR($D1516="nie dotyczy",$D1516="badania przemysłowe"),X$1427&lt;=Koniec_Projekt),ROUND(X419*X377,0),0)</f>
        <v>0</v>
      </c>
      <c r="Y1516" s="59">
        <f t="shared" si="2101"/>
        <v>0</v>
      </c>
      <c r="Z1516" s="59">
        <f t="shared" si="2101"/>
        <v>0</v>
      </c>
      <c r="AA1516" s="59">
        <f t="shared" si="2101"/>
        <v>0</v>
      </c>
      <c r="AB1516" s="59">
        <f t="shared" ref="AB1516:AE1516" si="2102">IF(AND($C1516="tak",OR($D1516="nie dotyczy",$D1516="badania przemysłowe"),AB$1427&lt;=Koniec_Projekt),ROUND(AB419*AB377,0),0)</f>
        <v>0</v>
      </c>
      <c r="AC1516" s="59">
        <f t="shared" si="2102"/>
        <v>0</v>
      </c>
      <c r="AD1516" s="59">
        <f t="shared" si="2102"/>
        <v>0</v>
      </c>
      <c r="AE1516" s="59">
        <f t="shared" si="2102"/>
        <v>0</v>
      </c>
    </row>
    <row r="1517" spans="2:31" hidden="1">
      <c r="B1517" s="58" t="str">
        <f t="shared" si="2075"/>
        <v/>
      </c>
      <c r="C1517" s="58" t="str">
        <f t="shared" si="2075"/>
        <v/>
      </c>
      <c r="D1517" s="58" t="str">
        <f t="shared" si="2075"/>
        <v/>
      </c>
      <c r="E1517" s="58"/>
      <c r="F1517" s="58"/>
      <c r="G1517" s="58"/>
      <c r="H1517" s="58"/>
      <c r="I1517" s="58"/>
      <c r="J1517" s="59">
        <f t="shared" ref="J1517:V1517" si="2103">IF(AND($C1517="tak",OR($D1517="nie dotyczy",$D1517="badania przemysłowe"),J$1427&lt;=Koniec_Projekt),ROUND(J420*J378,0),0)</f>
        <v>0</v>
      </c>
      <c r="K1517" s="59">
        <f t="shared" si="2103"/>
        <v>0</v>
      </c>
      <c r="L1517" s="59">
        <f t="shared" si="2103"/>
        <v>0</v>
      </c>
      <c r="M1517" s="59">
        <f t="shared" si="2103"/>
        <v>0</v>
      </c>
      <c r="N1517" s="59">
        <f t="shared" si="2103"/>
        <v>0</v>
      </c>
      <c r="O1517" s="59">
        <f t="shared" si="2103"/>
        <v>0</v>
      </c>
      <c r="P1517" s="59">
        <f t="shared" si="2103"/>
        <v>0</v>
      </c>
      <c r="Q1517" s="59">
        <f t="shared" si="2103"/>
        <v>0</v>
      </c>
      <c r="R1517" s="59">
        <f t="shared" si="2103"/>
        <v>0</v>
      </c>
      <c r="S1517" s="59">
        <f t="shared" si="2103"/>
        <v>0</v>
      </c>
      <c r="T1517" s="59">
        <f t="shared" si="2103"/>
        <v>0</v>
      </c>
      <c r="U1517" s="59">
        <f t="shared" si="2103"/>
        <v>0</v>
      </c>
      <c r="V1517" s="59">
        <f t="shared" si="2103"/>
        <v>0</v>
      </c>
      <c r="W1517" s="59">
        <f t="shared" si="2015"/>
        <v>0</v>
      </c>
      <c r="X1517" s="59">
        <f t="shared" ref="X1517:AA1517" si="2104">IF(AND($C1517="tak",OR($D1517="nie dotyczy",$D1517="badania przemysłowe"),X$1427&lt;=Koniec_Projekt),ROUND(X420*X378,0),0)</f>
        <v>0</v>
      </c>
      <c r="Y1517" s="59">
        <f t="shared" si="2104"/>
        <v>0</v>
      </c>
      <c r="Z1517" s="59">
        <f t="shared" si="2104"/>
        <v>0</v>
      </c>
      <c r="AA1517" s="59">
        <f t="shared" si="2104"/>
        <v>0</v>
      </c>
      <c r="AB1517" s="59">
        <f t="shared" ref="AB1517:AE1517" si="2105">IF(AND($C1517="tak",OR($D1517="nie dotyczy",$D1517="badania przemysłowe"),AB$1427&lt;=Koniec_Projekt),ROUND(AB420*AB378,0),0)</f>
        <v>0</v>
      </c>
      <c r="AC1517" s="59">
        <f t="shared" si="2105"/>
        <v>0</v>
      </c>
      <c r="AD1517" s="59">
        <f t="shared" si="2105"/>
        <v>0</v>
      </c>
      <c r="AE1517" s="59">
        <f t="shared" si="2105"/>
        <v>0</v>
      </c>
    </row>
    <row r="1518" spans="2:31" hidden="1">
      <c r="B1518" s="58" t="str">
        <f t="shared" si="2075"/>
        <v/>
      </c>
      <c r="C1518" s="58" t="str">
        <f t="shared" si="2075"/>
        <v/>
      </c>
      <c r="D1518" s="58" t="str">
        <f t="shared" si="2075"/>
        <v/>
      </c>
      <c r="E1518" s="58"/>
      <c r="F1518" s="58"/>
      <c r="G1518" s="58"/>
      <c r="H1518" s="58"/>
      <c r="I1518" s="58"/>
      <c r="J1518" s="59">
        <f t="shared" ref="J1518:V1518" si="2106">IF(AND($C1518="tak",OR($D1518="nie dotyczy",$D1518="badania przemysłowe"),J$1427&lt;=Koniec_Projekt),ROUND(J421*J379,0),0)</f>
        <v>0</v>
      </c>
      <c r="K1518" s="59">
        <f t="shared" si="2106"/>
        <v>0</v>
      </c>
      <c r="L1518" s="59">
        <f t="shared" si="2106"/>
        <v>0</v>
      </c>
      <c r="M1518" s="59">
        <f t="shared" si="2106"/>
        <v>0</v>
      </c>
      <c r="N1518" s="59">
        <f t="shared" si="2106"/>
        <v>0</v>
      </c>
      <c r="O1518" s="59">
        <f t="shared" si="2106"/>
        <v>0</v>
      </c>
      <c r="P1518" s="59">
        <f t="shared" si="2106"/>
        <v>0</v>
      </c>
      <c r="Q1518" s="59">
        <f t="shared" si="2106"/>
        <v>0</v>
      </c>
      <c r="R1518" s="59">
        <f t="shared" si="2106"/>
        <v>0</v>
      </c>
      <c r="S1518" s="59">
        <f t="shared" si="2106"/>
        <v>0</v>
      </c>
      <c r="T1518" s="59">
        <f t="shared" si="2106"/>
        <v>0</v>
      </c>
      <c r="U1518" s="59">
        <f t="shared" si="2106"/>
        <v>0</v>
      </c>
      <c r="V1518" s="59">
        <f t="shared" si="2106"/>
        <v>0</v>
      </c>
      <c r="W1518" s="59">
        <f t="shared" si="2015"/>
        <v>0</v>
      </c>
      <c r="X1518" s="59">
        <f t="shared" ref="X1518:AA1518" si="2107">IF(AND($C1518="tak",OR($D1518="nie dotyczy",$D1518="badania przemysłowe"),X$1427&lt;=Koniec_Projekt),ROUND(X421*X379,0),0)</f>
        <v>0</v>
      </c>
      <c r="Y1518" s="59">
        <f t="shared" si="2107"/>
        <v>0</v>
      </c>
      <c r="Z1518" s="59">
        <f t="shared" si="2107"/>
        <v>0</v>
      </c>
      <c r="AA1518" s="59">
        <f t="shared" si="2107"/>
        <v>0</v>
      </c>
      <c r="AB1518" s="59">
        <f t="shared" ref="AB1518:AE1518" si="2108">IF(AND($C1518="tak",OR($D1518="nie dotyczy",$D1518="badania przemysłowe"),AB$1427&lt;=Koniec_Projekt),ROUND(AB421*AB379,0),0)</f>
        <v>0</v>
      </c>
      <c r="AC1518" s="59">
        <f t="shared" si="2108"/>
        <v>0</v>
      </c>
      <c r="AD1518" s="59">
        <f t="shared" si="2108"/>
        <v>0</v>
      </c>
      <c r="AE1518" s="59">
        <f t="shared" si="2108"/>
        <v>0</v>
      </c>
    </row>
    <row r="1519" spans="2:31" hidden="1">
      <c r="B1519" s="58" t="str">
        <f t="shared" si="2075"/>
        <v/>
      </c>
      <c r="C1519" s="58" t="str">
        <f t="shared" si="2075"/>
        <v/>
      </c>
      <c r="D1519" s="58" t="str">
        <f t="shared" si="2075"/>
        <v/>
      </c>
      <c r="E1519" s="58"/>
      <c r="F1519" s="58"/>
      <c r="G1519" s="58"/>
      <c r="H1519" s="58"/>
      <c r="I1519" s="58"/>
      <c r="J1519" s="59">
        <f t="shared" ref="J1519:V1519" si="2109">IF(AND($C1519="tak",OR($D1519="nie dotyczy",$D1519="badania przemysłowe"),J$1427&lt;=Koniec_Projekt),ROUND(J422*J380,0),0)</f>
        <v>0</v>
      </c>
      <c r="K1519" s="59">
        <f t="shared" si="2109"/>
        <v>0</v>
      </c>
      <c r="L1519" s="59">
        <f t="shared" si="2109"/>
        <v>0</v>
      </c>
      <c r="M1519" s="59">
        <f t="shared" si="2109"/>
        <v>0</v>
      </c>
      <c r="N1519" s="59">
        <f t="shared" si="2109"/>
        <v>0</v>
      </c>
      <c r="O1519" s="59">
        <f t="shared" si="2109"/>
        <v>0</v>
      </c>
      <c r="P1519" s="59">
        <f t="shared" si="2109"/>
        <v>0</v>
      </c>
      <c r="Q1519" s="59">
        <f t="shared" si="2109"/>
        <v>0</v>
      </c>
      <c r="R1519" s="59">
        <f t="shared" si="2109"/>
        <v>0</v>
      </c>
      <c r="S1519" s="59">
        <f t="shared" si="2109"/>
        <v>0</v>
      </c>
      <c r="T1519" s="59">
        <f t="shared" si="2109"/>
        <v>0</v>
      </c>
      <c r="U1519" s="59">
        <f t="shared" si="2109"/>
        <v>0</v>
      </c>
      <c r="V1519" s="59">
        <f t="shared" si="2109"/>
        <v>0</v>
      </c>
      <c r="W1519" s="59">
        <f t="shared" si="2015"/>
        <v>0</v>
      </c>
      <c r="X1519" s="59">
        <f t="shared" ref="X1519:AA1519" si="2110">IF(AND($C1519="tak",OR($D1519="nie dotyczy",$D1519="badania przemysłowe"),X$1427&lt;=Koniec_Projekt),ROUND(X422*X380,0),0)</f>
        <v>0</v>
      </c>
      <c r="Y1519" s="59">
        <f t="shared" si="2110"/>
        <v>0</v>
      </c>
      <c r="Z1519" s="59">
        <f t="shared" si="2110"/>
        <v>0</v>
      </c>
      <c r="AA1519" s="59">
        <f t="shared" si="2110"/>
        <v>0</v>
      </c>
      <c r="AB1519" s="59">
        <f t="shared" ref="AB1519:AE1519" si="2111">IF(AND($C1519="tak",OR($D1519="nie dotyczy",$D1519="badania przemysłowe"),AB$1427&lt;=Koniec_Projekt),ROUND(AB422*AB380,0),0)</f>
        <v>0</v>
      </c>
      <c r="AC1519" s="59">
        <f t="shared" si="2111"/>
        <v>0</v>
      </c>
      <c r="AD1519" s="59">
        <f t="shared" si="2111"/>
        <v>0</v>
      </c>
      <c r="AE1519" s="59">
        <f t="shared" si="2111"/>
        <v>0</v>
      </c>
    </row>
    <row r="1520" spans="2:31" hidden="1">
      <c r="B1520" s="58" t="str">
        <f t="shared" si="2075"/>
        <v/>
      </c>
      <c r="C1520" s="58" t="str">
        <f t="shared" si="2075"/>
        <v/>
      </c>
      <c r="D1520" s="58" t="str">
        <f t="shared" si="2075"/>
        <v/>
      </c>
      <c r="E1520" s="58"/>
      <c r="F1520" s="58"/>
      <c r="G1520" s="58"/>
      <c r="H1520" s="58"/>
      <c r="I1520" s="58"/>
      <c r="J1520" s="59">
        <f t="shared" ref="J1520:V1520" si="2112">IF(AND($C1520="tak",OR($D1520="nie dotyczy",$D1520="badania przemysłowe"),J$1427&lt;=Koniec_Projekt),ROUND(J423*J381,0),0)</f>
        <v>0</v>
      </c>
      <c r="K1520" s="59">
        <f t="shared" si="2112"/>
        <v>0</v>
      </c>
      <c r="L1520" s="59">
        <f t="shared" si="2112"/>
        <v>0</v>
      </c>
      <c r="M1520" s="59">
        <f t="shared" si="2112"/>
        <v>0</v>
      </c>
      <c r="N1520" s="59">
        <f t="shared" si="2112"/>
        <v>0</v>
      </c>
      <c r="O1520" s="59">
        <f t="shared" si="2112"/>
        <v>0</v>
      </c>
      <c r="P1520" s="59">
        <f t="shared" si="2112"/>
        <v>0</v>
      </c>
      <c r="Q1520" s="59">
        <f t="shared" si="2112"/>
        <v>0</v>
      </c>
      <c r="R1520" s="59">
        <f t="shared" si="2112"/>
        <v>0</v>
      </c>
      <c r="S1520" s="59">
        <f t="shared" si="2112"/>
        <v>0</v>
      </c>
      <c r="T1520" s="59">
        <f t="shared" si="2112"/>
        <v>0</v>
      </c>
      <c r="U1520" s="59">
        <f t="shared" si="2112"/>
        <v>0</v>
      </c>
      <c r="V1520" s="59">
        <f t="shared" si="2112"/>
        <v>0</v>
      </c>
      <c r="W1520" s="59">
        <f t="shared" si="2015"/>
        <v>0</v>
      </c>
      <c r="X1520" s="59">
        <f t="shared" ref="X1520:AA1520" si="2113">IF(AND($C1520="tak",OR($D1520="nie dotyczy",$D1520="badania przemysłowe"),X$1427&lt;=Koniec_Projekt),ROUND(X423*X381,0),0)</f>
        <v>0</v>
      </c>
      <c r="Y1520" s="59">
        <f t="shared" si="2113"/>
        <v>0</v>
      </c>
      <c r="Z1520" s="59">
        <f t="shared" si="2113"/>
        <v>0</v>
      </c>
      <c r="AA1520" s="59">
        <f t="shared" si="2113"/>
        <v>0</v>
      </c>
      <c r="AB1520" s="59">
        <f t="shared" ref="AB1520:AE1520" si="2114">IF(AND($C1520="tak",OR($D1520="nie dotyczy",$D1520="badania przemysłowe"),AB$1427&lt;=Koniec_Projekt),ROUND(AB423*AB381,0),0)</f>
        <v>0</v>
      </c>
      <c r="AC1520" s="59">
        <f t="shared" si="2114"/>
        <v>0</v>
      </c>
      <c r="AD1520" s="59">
        <f t="shared" si="2114"/>
        <v>0</v>
      </c>
      <c r="AE1520" s="59">
        <f t="shared" si="2114"/>
        <v>0</v>
      </c>
    </row>
    <row r="1521" spans="2:31" hidden="1">
      <c r="B1521" s="58" t="str">
        <f t="shared" si="2075"/>
        <v/>
      </c>
      <c r="C1521" s="58" t="str">
        <f t="shared" si="2075"/>
        <v/>
      </c>
      <c r="D1521" s="58" t="str">
        <f t="shared" si="2075"/>
        <v/>
      </c>
      <c r="E1521" s="58"/>
      <c r="F1521" s="58"/>
      <c r="G1521" s="58"/>
      <c r="H1521" s="58"/>
      <c r="I1521" s="58"/>
      <c r="J1521" s="59">
        <f t="shared" ref="J1521:V1521" si="2115">IF(AND($C1521="tak",OR($D1521="nie dotyczy",$D1521="badania przemysłowe"),J$1427&lt;=Koniec_Projekt),ROUND(J424*J382,0),0)</f>
        <v>0</v>
      </c>
      <c r="K1521" s="59">
        <f t="shared" si="2115"/>
        <v>0</v>
      </c>
      <c r="L1521" s="59">
        <f t="shared" si="2115"/>
        <v>0</v>
      </c>
      <c r="M1521" s="59">
        <f t="shared" si="2115"/>
        <v>0</v>
      </c>
      <c r="N1521" s="59">
        <f t="shared" si="2115"/>
        <v>0</v>
      </c>
      <c r="O1521" s="59">
        <f t="shared" si="2115"/>
        <v>0</v>
      </c>
      <c r="P1521" s="59">
        <f t="shared" si="2115"/>
        <v>0</v>
      </c>
      <c r="Q1521" s="59">
        <f t="shared" si="2115"/>
        <v>0</v>
      </c>
      <c r="R1521" s="59">
        <f t="shared" si="2115"/>
        <v>0</v>
      </c>
      <c r="S1521" s="59">
        <f t="shared" si="2115"/>
        <v>0</v>
      </c>
      <c r="T1521" s="59">
        <f t="shared" si="2115"/>
        <v>0</v>
      </c>
      <c r="U1521" s="59">
        <f t="shared" si="2115"/>
        <v>0</v>
      </c>
      <c r="V1521" s="59">
        <f t="shared" si="2115"/>
        <v>0</v>
      </c>
      <c r="W1521" s="59">
        <f t="shared" si="2015"/>
        <v>0</v>
      </c>
      <c r="X1521" s="59">
        <f t="shared" ref="X1521:AA1521" si="2116">IF(AND($C1521="tak",OR($D1521="nie dotyczy",$D1521="badania przemysłowe"),X$1427&lt;=Koniec_Projekt),ROUND(X424*X382,0),0)</f>
        <v>0</v>
      </c>
      <c r="Y1521" s="59">
        <f t="shared" si="2116"/>
        <v>0</v>
      </c>
      <c r="Z1521" s="59">
        <f t="shared" si="2116"/>
        <v>0</v>
      </c>
      <c r="AA1521" s="59">
        <f t="shared" si="2116"/>
        <v>0</v>
      </c>
      <c r="AB1521" s="59">
        <f t="shared" ref="AB1521:AE1521" si="2117">IF(AND($C1521="tak",OR($D1521="nie dotyczy",$D1521="badania przemysłowe"),AB$1427&lt;=Koniec_Projekt),ROUND(AB424*AB382,0),0)</f>
        <v>0</v>
      </c>
      <c r="AC1521" s="59">
        <f t="shared" si="2117"/>
        <v>0</v>
      </c>
      <c r="AD1521" s="59">
        <f t="shared" si="2117"/>
        <v>0</v>
      </c>
      <c r="AE1521" s="59">
        <f t="shared" si="2117"/>
        <v>0</v>
      </c>
    </row>
    <row r="1522" spans="2:31" hidden="1">
      <c r="B1522" s="58" t="str">
        <f t="shared" si="2075"/>
        <v/>
      </c>
      <c r="C1522" s="58" t="str">
        <f t="shared" si="2075"/>
        <v/>
      </c>
      <c r="D1522" s="58" t="str">
        <f t="shared" si="2075"/>
        <v/>
      </c>
      <c r="E1522" s="58"/>
      <c r="F1522" s="58"/>
      <c r="G1522" s="58"/>
      <c r="H1522" s="58"/>
      <c r="I1522" s="58"/>
      <c r="J1522" s="59">
        <f t="shared" ref="J1522:V1522" si="2118">IF(AND($C1522="tak",OR($D1522="nie dotyczy",$D1522="badania przemysłowe"),J$1427&lt;=Koniec_Projekt),ROUND(J425*J383,0),0)</f>
        <v>0</v>
      </c>
      <c r="K1522" s="59">
        <f t="shared" si="2118"/>
        <v>0</v>
      </c>
      <c r="L1522" s="59">
        <f t="shared" si="2118"/>
        <v>0</v>
      </c>
      <c r="M1522" s="59">
        <f t="shared" si="2118"/>
        <v>0</v>
      </c>
      <c r="N1522" s="59">
        <f t="shared" si="2118"/>
        <v>0</v>
      </c>
      <c r="O1522" s="59">
        <f t="shared" si="2118"/>
        <v>0</v>
      </c>
      <c r="P1522" s="59">
        <f t="shared" si="2118"/>
        <v>0</v>
      </c>
      <c r="Q1522" s="59">
        <f t="shared" si="2118"/>
        <v>0</v>
      </c>
      <c r="R1522" s="59">
        <f t="shared" si="2118"/>
        <v>0</v>
      </c>
      <c r="S1522" s="59">
        <f t="shared" si="2118"/>
        <v>0</v>
      </c>
      <c r="T1522" s="59">
        <f t="shared" si="2118"/>
        <v>0</v>
      </c>
      <c r="U1522" s="59">
        <f t="shared" si="2118"/>
        <v>0</v>
      </c>
      <c r="V1522" s="59">
        <f t="shared" si="2118"/>
        <v>0</v>
      </c>
      <c r="W1522" s="59">
        <f t="shared" si="2015"/>
        <v>0</v>
      </c>
      <c r="X1522" s="59">
        <f t="shared" ref="X1522:AA1522" si="2119">IF(AND($C1522="tak",OR($D1522="nie dotyczy",$D1522="badania przemysłowe"),X$1427&lt;=Koniec_Projekt),ROUND(X425*X383,0),0)</f>
        <v>0</v>
      </c>
      <c r="Y1522" s="59">
        <f t="shared" si="2119"/>
        <v>0</v>
      </c>
      <c r="Z1522" s="59">
        <f t="shared" si="2119"/>
        <v>0</v>
      </c>
      <c r="AA1522" s="59">
        <f t="shared" si="2119"/>
        <v>0</v>
      </c>
      <c r="AB1522" s="59">
        <f t="shared" ref="AB1522:AE1522" si="2120">IF(AND($C1522="tak",OR($D1522="nie dotyczy",$D1522="badania przemysłowe"),AB$1427&lt;=Koniec_Projekt),ROUND(AB425*AB383,0),0)</f>
        <v>0</v>
      </c>
      <c r="AC1522" s="59">
        <f t="shared" si="2120"/>
        <v>0</v>
      </c>
      <c r="AD1522" s="59">
        <f t="shared" si="2120"/>
        <v>0</v>
      </c>
      <c r="AE1522" s="59">
        <f t="shared" si="2120"/>
        <v>0</v>
      </c>
    </row>
    <row r="1523" spans="2:31" hidden="1">
      <c r="B1523" s="58" t="str">
        <f t="shared" si="2075"/>
        <v/>
      </c>
      <c r="C1523" s="58" t="str">
        <f t="shared" si="2075"/>
        <v/>
      </c>
      <c r="D1523" s="58" t="str">
        <f t="shared" si="2075"/>
        <v/>
      </c>
      <c r="E1523" s="58"/>
      <c r="F1523" s="58"/>
      <c r="G1523" s="58"/>
      <c r="H1523" s="58"/>
      <c r="I1523" s="58"/>
      <c r="J1523" s="59">
        <f t="shared" ref="J1523:V1523" si="2121">IF(AND($C1523="tak",OR($D1523="nie dotyczy",$D1523="badania przemysłowe"),J$1427&lt;=Koniec_Projekt),ROUND(J426*J384,0),0)</f>
        <v>0</v>
      </c>
      <c r="K1523" s="59">
        <f t="shared" si="2121"/>
        <v>0</v>
      </c>
      <c r="L1523" s="59">
        <f t="shared" si="2121"/>
        <v>0</v>
      </c>
      <c r="M1523" s="59">
        <f t="shared" si="2121"/>
        <v>0</v>
      </c>
      <c r="N1523" s="59">
        <f t="shared" si="2121"/>
        <v>0</v>
      </c>
      <c r="O1523" s="59">
        <f t="shared" si="2121"/>
        <v>0</v>
      </c>
      <c r="P1523" s="59">
        <f t="shared" si="2121"/>
        <v>0</v>
      </c>
      <c r="Q1523" s="59">
        <f t="shared" si="2121"/>
        <v>0</v>
      </c>
      <c r="R1523" s="59">
        <f t="shared" si="2121"/>
        <v>0</v>
      </c>
      <c r="S1523" s="59">
        <f t="shared" si="2121"/>
        <v>0</v>
      </c>
      <c r="T1523" s="59">
        <f t="shared" si="2121"/>
        <v>0</v>
      </c>
      <c r="U1523" s="59">
        <f t="shared" si="2121"/>
        <v>0</v>
      </c>
      <c r="V1523" s="59">
        <f t="shared" si="2121"/>
        <v>0</v>
      </c>
      <c r="W1523" s="59">
        <f t="shared" si="2015"/>
        <v>0</v>
      </c>
      <c r="X1523" s="59">
        <f t="shared" ref="X1523:AA1523" si="2122">IF(AND($C1523="tak",OR($D1523="nie dotyczy",$D1523="badania przemysłowe"),X$1427&lt;=Koniec_Projekt),ROUND(X426*X384,0),0)</f>
        <v>0</v>
      </c>
      <c r="Y1523" s="59">
        <f t="shared" si="2122"/>
        <v>0</v>
      </c>
      <c r="Z1523" s="59">
        <f t="shared" si="2122"/>
        <v>0</v>
      </c>
      <c r="AA1523" s="59">
        <f t="shared" si="2122"/>
        <v>0</v>
      </c>
      <c r="AB1523" s="59">
        <f t="shared" ref="AB1523:AE1523" si="2123">IF(AND($C1523="tak",OR($D1523="nie dotyczy",$D1523="badania przemysłowe"),AB$1427&lt;=Koniec_Projekt),ROUND(AB426*AB384,0),0)</f>
        <v>0</v>
      </c>
      <c r="AC1523" s="59">
        <f t="shared" si="2123"/>
        <v>0</v>
      </c>
      <c r="AD1523" s="59">
        <f t="shared" si="2123"/>
        <v>0</v>
      </c>
      <c r="AE1523" s="59">
        <f t="shared" si="2123"/>
        <v>0</v>
      </c>
    </row>
    <row r="1524" spans="2:31" hidden="1">
      <c r="B1524" s="58" t="str">
        <f t="shared" si="2075"/>
        <v/>
      </c>
      <c r="C1524" s="58" t="str">
        <f t="shared" si="2075"/>
        <v/>
      </c>
      <c r="D1524" s="58" t="str">
        <f t="shared" si="2075"/>
        <v/>
      </c>
      <c r="E1524" s="58"/>
      <c r="F1524" s="58"/>
      <c r="G1524" s="58"/>
      <c r="H1524" s="58"/>
      <c r="I1524" s="58"/>
      <c r="J1524" s="59">
        <f t="shared" ref="J1524:V1524" si="2124">IF(AND($C1524="tak",OR($D1524="nie dotyczy",$D1524="badania przemysłowe"),J$1427&lt;=Koniec_Projekt),ROUND(J427*J385,0),0)</f>
        <v>0</v>
      </c>
      <c r="K1524" s="59">
        <f t="shared" si="2124"/>
        <v>0</v>
      </c>
      <c r="L1524" s="59">
        <f t="shared" si="2124"/>
        <v>0</v>
      </c>
      <c r="M1524" s="59">
        <f t="shared" si="2124"/>
        <v>0</v>
      </c>
      <c r="N1524" s="59">
        <f t="shared" si="2124"/>
        <v>0</v>
      </c>
      <c r="O1524" s="59">
        <f t="shared" si="2124"/>
        <v>0</v>
      </c>
      <c r="P1524" s="59">
        <f t="shared" si="2124"/>
        <v>0</v>
      </c>
      <c r="Q1524" s="59">
        <f t="shared" si="2124"/>
        <v>0</v>
      </c>
      <c r="R1524" s="59">
        <f t="shared" si="2124"/>
        <v>0</v>
      </c>
      <c r="S1524" s="59">
        <f t="shared" si="2124"/>
        <v>0</v>
      </c>
      <c r="T1524" s="59">
        <f t="shared" si="2124"/>
        <v>0</v>
      </c>
      <c r="U1524" s="59">
        <f t="shared" si="2124"/>
        <v>0</v>
      </c>
      <c r="V1524" s="59">
        <f t="shared" si="2124"/>
        <v>0</v>
      </c>
      <c r="W1524" s="59">
        <f t="shared" si="2015"/>
        <v>0</v>
      </c>
      <c r="X1524" s="59">
        <f t="shared" ref="X1524:AA1524" si="2125">IF(AND($C1524="tak",OR($D1524="nie dotyczy",$D1524="badania przemysłowe"),X$1427&lt;=Koniec_Projekt),ROUND(X427*X385,0),0)</f>
        <v>0</v>
      </c>
      <c r="Y1524" s="59">
        <f t="shared" si="2125"/>
        <v>0</v>
      </c>
      <c r="Z1524" s="59">
        <f t="shared" si="2125"/>
        <v>0</v>
      </c>
      <c r="AA1524" s="59">
        <f t="shared" si="2125"/>
        <v>0</v>
      </c>
      <c r="AB1524" s="59">
        <f t="shared" ref="AB1524:AE1524" si="2126">IF(AND($C1524="tak",OR($D1524="nie dotyczy",$D1524="badania przemysłowe"),AB$1427&lt;=Koniec_Projekt),ROUND(AB427*AB385,0),0)</f>
        <v>0</v>
      </c>
      <c r="AC1524" s="59">
        <f t="shared" si="2126"/>
        <v>0</v>
      </c>
      <c r="AD1524" s="59">
        <f t="shared" si="2126"/>
        <v>0</v>
      </c>
      <c r="AE1524" s="59">
        <f t="shared" si="2126"/>
        <v>0</v>
      </c>
    </row>
    <row r="1525" spans="2:31" hidden="1">
      <c r="B1525" s="58" t="str">
        <f t="shared" si="2075"/>
        <v/>
      </c>
      <c r="C1525" s="58" t="str">
        <f t="shared" si="2075"/>
        <v/>
      </c>
      <c r="D1525" s="58" t="str">
        <f t="shared" si="2075"/>
        <v/>
      </c>
      <c r="E1525" s="58"/>
      <c r="F1525" s="58"/>
      <c r="G1525" s="58"/>
      <c r="H1525" s="58"/>
      <c r="I1525" s="58"/>
      <c r="J1525" s="59">
        <f t="shared" ref="J1525:V1525" si="2127">IF(AND($C1525="tak",OR($D1525="nie dotyczy",$D1525="badania przemysłowe"),J$1427&lt;=Koniec_Projekt),ROUND(J428*J386,0),0)</f>
        <v>0</v>
      </c>
      <c r="K1525" s="59">
        <f t="shared" si="2127"/>
        <v>0</v>
      </c>
      <c r="L1525" s="59">
        <f t="shared" si="2127"/>
        <v>0</v>
      </c>
      <c r="M1525" s="59">
        <f t="shared" si="2127"/>
        <v>0</v>
      </c>
      <c r="N1525" s="59">
        <f t="shared" si="2127"/>
        <v>0</v>
      </c>
      <c r="O1525" s="59">
        <f t="shared" si="2127"/>
        <v>0</v>
      </c>
      <c r="P1525" s="59">
        <f t="shared" si="2127"/>
        <v>0</v>
      </c>
      <c r="Q1525" s="59">
        <f t="shared" si="2127"/>
        <v>0</v>
      </c>
      <c r="R1525" s="59">
        <f t="shared" si="2127"/>
        <v>0</v>
      </c>
      <c r="S1525" s="59">
        <f t="shared" si="2127"/>
        <v>0</v>
      </c>
      <c r="T1525" s="59">
        <f t="shared" si="2127"/>
        <v>0</v>
      </c>
      <c r="U1525" s="59">
        <f t="shared" si="2127"/>
        <v>0</v>
      </c>
      <c r="V1525" s="59">
        <f t="shared" si="2127"/>
        <v>0</v>
      </c>
      <c r="W1525" s="59">
        <f t="shared" si="2015"/>
        <v>0</v>
      </c>
      <c r="X1525" s="59">
        <f t="shared" ref="X1525:AA1525" si="2128">IF(AND($C1525="tak",OR($D1525="nie dotyczy",$D1525="badania przemysłowe"),X$1427&lt;=Koniec_Projekt),ROUND(X428*X386,0),0)</f>
        <v>0</v>
      </c>
      <c r="Y1525" s="59">
        <f t="shared" si="2128"/>
        <v>0</v>
      </c>
      <c r="Z1525" s="59">
        <f t="shared" si="2128"/>
        <v>0</v>
      </c>
      <c r="AA1525" s="59">
        <f t="shared" si="2128"/>
        <v>0</v>
      </c>
      <c r="AB1525" s="59">
        <f t="shared" ref="AB1525:AE1525" si="2129">IF(AND($C1525="tak",OR($D1525="nie dotyczy",$D1525="badania przemysłowe"),AB$1427&lt;=Koniec_Projekt),ROUND(AB428*AB386,0),0)</f>
        <v>0</v>
      </c>
      <c r="AC1525" s="59">
        <f t="shared" si="2129"/>
        <v>0</v>
      </c>
      <c r="AD1525" s="59">
        <f t="shared" si="2129"/>
        <v>0</v>
      </c>
      <c r="AE1525" s="59">
        <f t="shared" si="2129"/>
        <v>0</v>
      </c>
    </row>
    <row r="1526" spans="2:31" hidden="1">
      <c r="B1526" s="58" t="str">
        <f t="shared" si="2075"/>
        <v/>
      </c>
      <c r="C1526" s="58" t="str">
        <f t="shared" si="2075"/>
        <v/>
      </c>
      <c r="D1526" s="58" t="str">
        <f t="shared" si="2075"/>
        <v/>
      </c>
      <c r="E1526" s="58"/>
      <c r="F1526" s="58"/>
      <c r="G1526" s="58"/>
      <c r="H1526" s="58"/>
      <c r="I1526" s="58"/>
      <c r="J1526" s="59">
        <f t="shared" ref="J1526:V1526" si="2130">IF(AND($C1526="tak",OR($D1526="nie dotyczy",$D1526="badania przemysłowe"),J$1427&lt;=Koniec_Projekt),ROUND(J429*J387,0),0)</f>
        <v>0</v>
      </c>
      <c r="K1526" s="59">
        <f t="shared" si="2130"/>
        <v>0</v>
      </c>
      <c r="L1526" s="59">
        <f t="shared" si="2130"/>
        <v>0</v>
      </c>
      <c r="M1526" s="59">
        <f t="shared" si="2130"/>
        <v>0</v>
      </c>
      <c r="N1526" s="59">
        <f t="shared" si="2130"/>
        <v>0</v>
      </c>
      <c r="O1526" s="59">
        <f t="shared" si="2130"/>
        <v>0</v>
      </c>
      <c r="P1526" s="59">
        <f t="shared" si="2130"/>
        <v>0</v>
      </c>
      <c r="Q1526" s="59">
        <f t="shared" si="2130"/>
        <v>0</v>
      </c>
      <c r="R1526" s="59">
        <f t="shared" si="2130"/>
        <v>0</v>
      </c>
      <c r="S1526" s="59">
        <f t="shared" si="2130"/>
        <v>0</v>
      </c>
      <c r="T1526" s="59">
        <f t="shared" si="2130"/>
        <v>0</v>
      </c>
      <c r="U1526" s="59">
        <f t="shared" si="2130"/>
        <v>0</v>
      </c>
      <c r="V1526" s="59">
        <f t="shared" si="2130"/>
        <v>0</v>
      </c>
      <c r="W1526" s="59">
        <f t="shared" si="2015"/>
        <v>0</v>
      </c>
      <c r="X1526" s="59">
        <f t="shared" ref="X1526:AA1526" si="2131">IF(AND($C1526="tak",OR($D1526="nie dotyczy",$D1526="badania przemysłowe"),X$1427&lt;=Koniec_Projekt),ROUND(X429*X387,0),0)</f>
        <v>0</v>
      </c>
      <c r="Y1526" s="59">
        <f t="shared" si="2131"/>
        <v>0</v>
      </c>
      <c r="Z1526" s="59">
        <f t="shared" si="2131"/>
        <v>0</v>
      </c>
      <c r="AA1526" s="59">
        <f t="shared" si="2131"/>
        <v>0</v>
      </c>
      <c r="AB1526" s="59">
        <f t="shared" ref="AB1526:AE1526" si="2132">IF(AND($C1526="tak",OR($D1526="nie dotyczy",$D1526="badania przemysłowe"),AB$1427&lt;=Koniec_Projekt),ROUND(AB429*AB387,0),0)</f>
        <v>0</v>
      </c>
      <c r="AC1526" s="59">
        <f t="shared" si="2132"/>
        <v>0</v>
      </c>
      <c r="AD1526" s="59">
        <f t="shared" si="2132"/>
        <v>0</v>
      </c>
      <c r="AE1526" s="59">
        <f t="shared" si="2132"/>
        <v>0</v>
      </c>
    </row>
    <row r="1527" spans="2:31" hidden="1">
      <c r="B1527" s="58" t="str">
        <f t="shared" si="2075"/>
        <v/>
      </c>
      <c r="C1527" s="58" t="str">
        <f t="shared" si="2075"/>
        <v/>
      </c>
      <c r="D1527" s="58" t="str">
        <f t="shared" si="2075"/>
        <v/>
      </c>
      <c r="E1527" s="58"/>
      <c r="F1527" s="58"/>
      <c r="G1527" s="58"/>
      <c r="H1527" s="58"/>
      <c r="I1527" s="58"/>
      <c r="J1527" s="59">
        <f t="shared" ref="J1527:V1527" si="2133">IF(AND($C1527="tak",OR($D1527="nie dotyczy",$D1527="badania przemysłowe"),J$1427&lt;=Koniec_Projekt),ROUND(J430*J388,0),0)</f>
        <v>0</v>
      </c>
      <c r="K1527" s="59">
        <f t="shared" si="2133"/>
        <v>0</v>
      </c>
      <c r="L1527" s="59">
        <f t="shared" si="2133"/>
        <v>0</v>
      </c>
      <c r="M1527" s="59">
        <f t="shared" si="2133"/>
        <v>0</v>
      </c>
      <c r="N1527" s="59">
        <f t="shared" si="2133"/>
        <v>0</v>
      </c>
      <c r="O1527" s="59">
        <f t="shared" si="2133"/>
        <v>0</v>
      </c>
      <c r="P1527" s="59">
        <f t="shared" si="2133"/>
        <v>0</v>
      </c>
      <c r="Q1527" s="59">
        <f t="shared" si="2133"/>
        <v>0</v>
      </c>
      <c r="R1527" s="59">
        <f t="shared" si="2133"/>
        <v>0</v>
      </c>
      <c r="S1527" s="59">
        <f t="shared" si="2133"/>
        <v>0</v>
      </c>
      <c r="T1527" s="59">
        <f t="shared" si="2133"/>
        <v>0</v>
      </c>
      <c r="U1527" s="59">
        <f t="shared" si="2133"/>
        <v>0</v>
      </c>
      <c r="V1527" s="59">
        <f t="shared" si="2133"/>
        <v>0</v>
      </c>
      <c r="W1527" s="59">
        <f t="shared" si="2015"/>
        <v>0</v>
      </c>
      <c r="X1527" s="59">
        <f t="shared" ref="X1527:AA1527" si="2134">IF(AND($C1527="tak",OR($D1527="nie dotyczy",$D1527="badania przemysłowe"),X$1427&lt;=Koniec_Projekt),ROUND(X430*X388,0),0)</f>
        <v>0</v>
      </c>
      <c r="Y1527" s="59">
        <f t="shared" si="2134"/>
        <v>0</v>
      </c>
      <c r="Z1527" s="59">
        <f t="shared" si="2134"/>
        <v>0</v>
      </c>
      <c r="AA1527" s="59">
        <f t="shared" si="2134"/>
        <v>0</v>
      </c>
      <c r="AB1527" s="59">
        <f t="shared" ref="AB1527:AE1527" si="2135">IF(AND($C1527="tak",OR($D1527="nie dotyczy",$D1527="badania przemysłowe"),AB$1427&lt;=Koniec_Projekt),ROUND(AB430*AB388,0),0)</f>
        <v>0</v>
      </c>
      <c r="AC1527" s="59">
        <f t="shared" si="2135"/>
        <v>0</v>
      </c>
      <c r="AD1527" s="59">
        <f t="shared" si="2135"/>
        <v>0</v>
      </c>
      <c r="AE1527" s="59">
        <f t="shared" si="2135"/>
        <v>0</v>
      </c>
    </row>
    <row r="1528" spans="2:31" hidden="1">
      <c r="B1528" s="20" t="s">
        <v>300</v>
      </c>
      <c r="C1528" s="79"/>
      <c r="D1528" s="21"/>
      <c r="E1528" s="21"/>
      <c r="F1528" s="21"/>
      <c r="G1528" s="21"/>
      <c r="H1528" s="21"/>
      <c r="I1528" s="21"/>
      <c r="J1528" s="60">
        <f t="shared" ref="J1528:V1528" si="2136">ROUND(SUM(J1488:J1527),0)</f>
        <v>0</v>
      </c>
      <c r="K1528" s="60">
        <f t="shared" si="2136"/>
        <v>0</v>
      </c>
      <c r="L1528" s="60">
        <f t="shared" si="2136"/>
        <v>0</v>
      </c>
      <c r="M1528" s="60">
        <f t="shared" si="2136"/>
        <v>0</v>
      </c>
      <c r="N1528" s="60">
        <f t="shared" si="2136"/>
        <v>0</v>
      </c>
      <c r="O1528" s="60">
        <f t="shared" si="2136"/>
        <v>0</v>
      </c>
      <c r="P1528" s="60">
        <f t="shared" si="2136"/>
        <v>0</v>
      </c>
      <c r="Q1528" s="60">
        <f t="shared" si="2136"/>
        <v>0</v>
      </c>
      <c r="R1528" s="60">
        <f t="shared" si="2136"/>
        <v>0</v>
      </c>
      <c r="S1528" s="60">
        <f t="shared" si="2136"/>
        <v>0</v>
      </c>
      <c r="T1528" s="60">
        <f t="shared" si="2136"/>
        <v>0</v>
      </c>
      <c r="U1528" s="60">
        <f t="shared" si="2136"/>
        <v>0</v>
      </c>
      <c r="V1528" s="60">
        <f t="shared" si="2136"/>
        <v>0</v>
      </c>
      <c r="W1528" s="60">
        <f>ROUND(SUM(W1488:W1527),0)</f>
        <v>0</v>
      </c>
      <c r="X1528" s="60">
        <f t="shared" ref="X1528:AA1528" si="2137">ROUND(SUM(X1488:X1527),0)</f>
        <v>0</v>
      </c>
      <c r="Y1528" s="60">
        <f t="shared" si="2137"/>
        <v>0</v>
      </c>
      <c r="Z1528" s="60">
        <f t="shared" si="2137"/>
        <v>0</v>
      </c>
      <c r="AA1528" s="60">
        <f t="shared" si="2137"/>
        <v>0</v>
      </c>
      <c r="AB1528" s="60">
        <f t="shared" ref="AB1528:AE1528" si="2138">ROUND(SUM(AB1488:AB1527),0)</f>
        <v>0</v>
      </c>
      <c r="AC1528" s="60">
        <f t="shared" si="2138"/>
        <v>0</v>
      </c>
      <c r="AD1528" s="60">
        <f t="shared" si="2138"/>
        <v>0</v>
      </c>
      <c r="AE1528" s="60">
        <f t="shared" si="2138"/>
        <v>0</v>
      </c>
    </row>
    <row r="1529" spans="2:31" hidden="1">
      <c r="B1529" s="21"/>
      <c r="C1529" s="79"/>
      <c r="D1529" s="21"/>
      <c r="E1529" s="21"/>
      <c r="F1529" s="21"/>
      <c r="G1529" s="21"/>
      <c r="H1529" s="21"/>
      <c r="I1529" s="21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</row>
    <row r="1530" spans="2:31" hidden="1">
      <c r="B1530" s="21"/>
      <c r="C1530" s="79"/>
      <c r="D1530" s="21"/>
      <c r="E1530" s="21"/>
      <c r="F1530" s="21"/>
      <c r="G1530" s="21"/>
      <c r="H1530" s="21"/>
      <c r="I1530" s="21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Z1530" s="22"/>
      <c r="AA1530" s="22"/>
      <c r="AB1530" s="22"/>
      <c r="AC1530" s="22"/>
      <c r="AD1530" s="22"/>
      <c r="AE1530" s="22"/>
    </row>
    <row r="1531" spans="2:31" hidden="1">
      <c r="B1531" s="20" t="s">
        <v>301</v>
      </c>
      <c r="C1531" s="79"/>
      <c r="D1531" s="21"/>
      <c r="E1531" s="21"/>
      <c r="F1531" s="21"/>
      <c r="G1531" s="21"/>
      <c r="H1531" s="21"/>
      <c r="I1531" s="21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Z1531" s="22"/>
      <c r="AA1531" s="22"/>
      <c r="AB1531" s="22"/>
      <c r="AC1531" s="22"/>
      <c r="AD1531" s="22"/>
      <c r="AE1531" s="22"/>
    </row>
    <row r="1532" spans="2:31" hidden="1">
      <c r="B1532" s="20" t="s">
        <v>302</v>
      </c>
      <c r="C1532" s="81" t="s">
        <v>317</v>
      </c>
      <c r="D1532" s="20" t="s">
        <v>318</v>
      </c>
      <c r="E1532" s="21"/>
      <c r="F1532" s="21"/>
      <c r="G1532" s="21"/>
      <c r="H1532" s="21"/>
      <c r="I1532" s="21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/>
      <c r="AD1532" s="22"/>
      <c r="AE1532" s="22"/>
    </row>
    <row r="1533" spans="2:31" hidden="1">
      <c r="B1533" s="58" t="str">
        <f t="shared" ref="B1533:D1552" si="2139">IF(ISBLANK(B1293),"",B1293)</f>
        <v/>
      </c>
      <c r="C1533" s="58" t="str">
        <f t="shared" si="2139"/>
        <v/>
      </c>
      <c r="D1533" s="58" t="str">
        <f t="shared" si="2139"/>
        <v/>
      </c>
      <c r="E1533" s="58"/>
      <c r="F1533" s="58"/>
      <c r="G1533" s="58"/>
      <c r="H1533" s="58"/>
      <c r="I1533" s="58"/>
      <c r="J1533" s="59">
        <f t="shared" ref="J1533:V1533" si="2140">IF(AND($C1533="tak",OR($D1533="nie dotyczy",$D1533="badania przemysłowe"),J$1427&lt;=Koniec_Projekt),ROUND(J436*J478,0),0)</f>
        <v>0</v>
      </c>
      <c r="K1533" s="59">
        <f t="shared" si="2140"/>
        <v>0</v>
      </c>
      <c r="L1533" s="59">
        <f t="shared" si="2140"/>
        <v>0</v>
      </c>
      <c r="M1533" s="59">
        <f t="shared" si="2140"/>
        <v>0</v>
      </c>
      <c r="N1533" s="59">
        <f t="shared" si="2140"/>
        <v>0</v>
      </c>
      <c r="O1533" s="59">
        <f t="shared" si="2140"/>
        <v>0</v>
      </c>
      <c r="P1533" s="59">
        <f t="shared" si="2140"/>
        <v>0</v>
      </c>
      <c r="Q1533" s="59">
        <f t="shared" si="2140"/>
        <v>0</v>
      </c>
      <c r="R1533" s="59">
        <f t="shared" si="2140"/>
        <v>0</v>
      </c>
      <c r="S1533" s="59">
        <f t="shared" si="2140"/>
        <v>0</v>
      </c>
      <c r="T1533" s="59">
        <f t="shared" si="2140"/>
        <v>0</v>
      </c>
      <c r="U1533" s="59">
        <f t="shared" si="2140"/>
        <v>0</v>
      </c>
      <c r="V1533" s="59">
        <f t="shared" si="2140"/>
        <v>0</v>
      </c>
      <c r="W1533" s="59">
        <f t="shared" ref="W1533:W1572" si="2141">IF(AND($C1533="tak",OR($D1533="nie dotyczy",$D1533="badania przemysłowe"),W$1427&lt;=Koniec_Projekt),ROUND(W436*W478,0),0)</f>
        <v>0</v>
      </c>
      <c r="X1533" s="59">
        <f t="shared" ref="X1533:AA1533" si="2142">IF(AND($C1533="tak",OR($D1533="nie dotyczy",$D1533="badania przemysłowe"),X$1427&lt;=Koniec_Projekt),ROUND(X436*X478,0),0)</f>
        <v>0</v>
      </c>
      <c r="Y1533" s="59">
        <f t="shared" si="2142"/>
        <v>0</v>
      </c>
      <c r="Z1533" s="59">
        <f t="shared" si="2142"/>
        <v>0</v>
      </c>
      <c r="AA1533" s="59">
        <f t="shared" si="2142"/>
        <v>0</v>
      </c>
      <c r="AB1533" s="59">
        <f t="shared" ref="AB1533:AE1533" si="2143">IF(AND($C1533="tak",OR($D1533="nie dotyczy",$D1533="badania przemysłowe"),AB$1427&lt;=Koniec_Projekt),ROUND(AB436*AB478,0),0)</f>
        <v>0</v>
      </c>
      <c r="AC1533" s="59">
        <f t="shared" si="2143"/>
        <v>0</v>
      </c>
      <c r="AD1533" s="59">
        <f t="shared" si="2143"/>
        <v>0</v>
      </c>
      <c r="AE1533" s="59">
        <f t="shared" si="2143"/>
        <v>0</v>
      </c>
    </row>
    <row r="1534" spans="2:31" hidden="1">
      <c r="B1534" s="58" t="str">
        <f t="shared" si="2139"/>
        <v/>
      </c>
      <c r="C1534" s="58" t="str">
        <f t="shared" si="2139"/>
        <v/>
      </c>
      <c r="D1534" s="58" t="str">
        <f t="shared" si="2139"/>
        <v/>
      </c>
      <c r="E1534" s="58"/>
      <c r="F1534" s="58"/>
      <c r="G1534" s="58"/>
      <c r="H1534" s="58"/>
      <c r="I1534" s="58"/>
      <c r="J1534" s="59">
        <f t="shared" ref="J1534:V1534" si="2144">IF(AND($C1534="tak",OR($D1534="nie dotyczy",$D1534="badania przemysłowe"),J$1427&lt;=Koniec_Projekt),ROUND(J437*J479,0),0)</f>
        <v>0</v>
      </c>
      <c r="K1534" s="59">
        <f t="shared" si="2144"/>
        <v>0</v>
      </c>
      <c r="L1534" s="59">
        <f t="shared" si="2144"/>
        <v>0</v>
      </c>
      <c r="M1534" s="59">
        <f t="shared" si="2144"/>
        <v>0</v>
      </c>
      <c r="N1534" s="59">
        <f t="shared" si="2144"/>
        <v>0</v>
      </c>
      <c r="O1534" s="59">
        <f t="shared" si="2144"/>
        <v>0</v>
      </c>
      <c r="P1534" s="59">
        <f t="shared" si="2144"/>
        <v>0</v>
      </c>
      <c r="Q1534" s="59">
        <f t="shared" si="2144"/>
        <v>0</v>
      </c>
      <c r="R1534" s="59">
        <f t="shared" si="2144"/>
        <v>0</v>
      </c>
      <c r="S1534" s="59">
        <f t="shared" si="2144"/>
        <v>0</v>
      </c>
      <c r="T1534" s="59">
        <f t="shared" si="2144"/>
        <v>0</v>
      </c>
      <c r="U1534" s="59">
        <f t="shared" si="2144"/>
        <v>0</v>
      </c>
      <c r="V1534" s="59">
        <f t="shared" si="2144"/>
        <v>0</v>
      </c>
      <c r="W1534" s="59">
        <f t="shared" si="2141"/>
        <v>0</v>
      </c>
      <c r="X1534" s="59">
        <f t="shared" ref="X1534:AA1534" si="2145">IF(AND($C1534="tak",OR($D1534="nie dotyczy",$D1534="badania przemysłowe"),X$1427&lt;=Koniec_Projekt),ROUND(X437*X479,0),0)</f>
        <v>0</v>
      </c>
      <c r="Y1534" s="59">
        <f t="shared" si="2145"/>
        <v>0</v>
      </c>
      <c r="Z1534" s="59">
        <f t="shared" si="2145"/>
        <v>0</v>
      </c>
      <c r="AA1534" s="59">
        <f t="shared" si="2145"/>
        <v>0</v>
      </c>
      <c r="AB1534" s="59">
        <f t="shared" ref="AB1534:AE1534" si="2146">IF(AND($C1534="tak",OR($D1534="nie dotyczy",$D1534="badania przemysłowe"),AB$1427&lt;=Koniec_Projekt),ROUND(AB437*AB479,0),0)</f>
        <v>0</v>
      </c>
      <c r="AC1534" s="59">
        <f t="shared" si="2146"/>
        <v>0</v>
      </c>
      <c r="AD1534" s="59">
        <f t="shared" si="2146"/>
        <v>0</v>
      </c>
      <c r="AE1534" s="59">
        <f t="shared" si="2146"/>
        <v>0</v>
      </c>
    </row>
    <row r="1535" spans="2:31" hidden="1">
      <c r="B1535" s="58" t="str">
        <f t="shared" si="2139"/>
        <v/>
      </c>
      <c r="C1535" s="58" t="str">
        <f t="shared" si="2139"/>
        <v/>
      </c>
      <c r="D1535" s="58" t="str">
        <f t="shared" si="2139"/>
        <v/>
      </c>
      <c r="E1535" s="58"/>
      <c r="F1535" s="58"/>
      <c r="G1535" s="58"/>
      <c r="H1535" s="58"/>
      <c r="I1535" s="58"/>
      <c r="J1535" s="59">
        <f t="shared" ref="J1535:V1535" si="2147">IF(AND($C1535="tak",OR($D1535="nie dotyczy",$D1535="badania przemysłowe"),J$1427&lt;=Koniec_Projekt),ROUND(J438*J480,0),0)</f>
        <v>0</v>
      </c>
      <c r="K1535" s="59">
        <f t="shared" si="2147"/>
        <v>0</v>
      </c>
      <c r="L1535" s="59">
        <f t="shared" si="2147"/>
        <v>0</v>
      </c>
      <c r="M1535" s="59">
        <f t="shared" si="2147"/>
        <v>0</v>
      </c>
      <c r="N1535" s="59">
        <f t="shared" si="2147"/>
        <v>0</v>
      </c>
      <c r="O1535" s="59">
        <f t="shared" si="2147"/>
        <v>0</v>
      </c>
      <c r="P1535" s="59">
        <f t="shared" si="2147"/>
        <v>0</v>
      </c>
      <c r="Q1535" s="59">
        <f t="shared" si="2147"/>
        <v>0</v>
      </c>
      <c r="R1535" s="59">
        <f t="shared" si="2147"/>
        <v>0</v>
      </c>
      <c r="S1535" s="59">
        <f t="shared" si="2147"/>
        <v>0</v>
      </c>
      <c r="T1535" s="59">
        <f t="shared" si="2147"/>
        <v>0</v>
      </c>
      <c r="U1535" s="59">
        <f t="shared" si="2147"/>
        <v>0</v>
      </c>
      <c r="V1535" s="59">
        <f t="shared" si="2147"/>
        <v>0</v>
      </c>
      <c r="W1535" s="59">
        <f t="shared" si="2141"/>
        <v>0</v>
      </c>
      <c r="X1535" s="59">
        <f t="shared" ref="X1535:AA1535" si="2148">IF(AND($C1535="tak",OR($D1535="nie dotyczy",$D1535="badania przemysłowe"),X$1427&lt;=Koniec_Projekt),ROUND(X438*X480,0),0)</f>
        <v>0</v>
      </c>
      <c r="Y1535" s="59">
        <f t="shared" si="2148"/>
        <v>0</v>
      </c>
      <c r="Z1535" s="59">
        <f t="shared" si="2148"/>
        <v>0</v>
      </c>
      <c r="AA1535" s="59">
        <f t="shared" si="2148"/>
        <v>0</v>
      </c>
      <c r="AB1535" s="59">
        <f t="shared" ref="AB1535:AE1535" si="2149">IF(AND($C1535="tak",OR($D1535="nie dotyczy",$D1535="badania przemysłowe"),AB$1427&lt;=Koniec_Projekt),ROUND(AB438*AB480,0),0)</f>
        <v>0</v>
      </c>
      <c r="AC1535" s="59">
        <f t="shared" si="2149"/>
        <v>0</v>
      </c>
      <c r="AD1535" s="59">
        <f t="shared" si="2149"/>
        <v>0</v>
      </c>
      <c r="AE1535" s="59">
        <f t="shared" si="2149"/>
        <v>0</v>
      </c>
    </row>
    <row r="1536" spans="2:31" hidden="1">
      <c r="B1536" s="58" t="str">
        <f t="shared" si="2139"/>
        <v/>
      </c>
      <c r="C1536" s="58" t="str">
        <f t="shared" si="2139"/>
        <v/>
      </c>
      <c r="D1536" s="58" t="str">
        <f t="shared" si="2139"/>
        <v/>
      </c>
      <c r="E1536" s="58"/>
      <c r="F1536" s="58"/>
      <c r="G1536" s="58"/>
      <c r="H1536" s="58"/>
      <c r="I1536" s="58"/>
      <c r="J1536" s="59">
        <f t="shared" ref="J1536:V1536" si="2150">IF(AND($C1536="tak",OR($D1536="nie dotyczy",$D1536="badania przemysłowe"),J$1427&lt;=Koniec_Projekt),ROUND(J439*J481,0),0)</f>
        <v>0</v>
      </c>
      <c r="K1536" s="59">
        <f t="shared" si="2150"/>
        <v>0</v>
      </c>
      <c r="L1536" s="59">
        <f t="shared" si="2150"/>
        <v>0</v>
      </c>
      <c r="M1536" s="59">
        <f t="shared" si="2150"/>
        <v>0</v>
      </c>
      <c r="N1536" s="59">
        <f t="shared" si="2150"/>
        <v>0</v>
      </c>
      <c r="O1536" s="59">
        <f t="shared" si="2150"/>
        <v>0</v>
      </c>
      <c r="P1536" s="59">
        <f t="shared" si="2150"/>
        <v>0</v>
      </c>
      <c r="Q1536" s="59">
        <f t="shared" si="2150"/>
        <v>0</v>
      </c>
      <c r="R1536" s="59">
        <f t="shared" si="2150"/>
        <v>0</v>
      </c>
      <c r="S1536" s="59">
        <f t="shared" si="2150"/>
        <v>0</v>
      </c>
      <c r="T1536" s="59">
        <f t="shared" si="2150"/>
        <v>0</v>
      </c>
      <c r="U1536" s="59">
        <f t="shared" si="2150"/>
        <v>0</v>
      </c>
      <c r="V1536" s="59">
        <f t="shared" si="2150"/>
        <v>0</v>
      </c>
      <c r="W1536" s="59">
        <f t="shared" si="2141"/>
        <v>0</v>
      </c>
      <c r="X1536" s="59">
        <f t="shared" ref="X1536:AA1536" si="2151">IF(AND($C1536="tak",OR($D1536="nie dotyczy",$D1536="badania przemysłowe"),X$1427&lt;=Koniec_Projekt),ROUND(X439*X481,0),0)</f>
        <v>0</v>
      </c>
      <c r="Y1536" s="59">
        <f t="shared" si="2151"/>
        <v>0</v>
      </c>
      <c r="Z1536" s="59">
        <f t="shared" si="2151"/>
        <v>0</v>
      </c>
      <c r="AA1536" s="59">
        <f t="shared" si="2151"/>
        <v>0</v>
      </c>
      <c r="AB1536" s="59">
        <f t="shared" ref="AB1536:AE1536" si="2152">IF(AND($C1536="tak",OR($D1536="nie dotyczy",$D1536="badania przemysłowe"),AB$1427&lt;=Koniec_Projekt),ROUND(AB439*AB481,0),0)</f>
        <v>0</v>
      </c>
      <c r="AC1536" s="59">
        <f t="shared" si="2152"/>
        <v>0</v>
      </c>
      <c r="AD1536" s="59">
        <f t="shared" si="2152"/>
        <v>0</v>
      </c>
      <c r="AE1536" s="59">
        <f t="shared" si="2152"/>
        <v>0</v>
      </c>
    </row>
    <row r="1537" spans="2:31" hidden="1">
      <c r="B1537" s="58" t="str">
        <f t="shared" si="2139"/>
        <v/>
      </c>
      <c r="C1537" s="58" t="str">
        <f t="shared" si="2139"/>
        <v/>
      </c>
      <c r="D1537" s="58" t="str">
        <f t="shared" si="2139"/>
        <v/>
      </c>
      <c r="E1537" s="58"/>
      <c r="F1537" s="58"/>
      <c r="G1537" s="58"/>
      <c r="H1537" s="58"/>
      <c r="I1537" s="58"/>
      <c r="J1537" s="59">
        <f t="shared" ref="J1537:V1537" si="2153">IF(AND($C1537="tak",OR($D1537="nie dotyczy",$D1537="badania przemysłowe"),J$1427&lt;=Koniec_Projekt),ROUND(J440*J482,0),0)</f>
        <v>0</v>
      </c>
      <c r="K1537" s="59">
        <f t="shared" si="2153"/>
        <v>0</v>
      </c>
      <c r="L1537" s="59">
        <f t="shared" si="2153"/>
        <v>0</v>
      </c>
      <c r="M1537" s="59">
        <f t="shared" si="2153"/>
        <v>0</v>
      </c>
      <c r="N1537" s="59">
        <f t="shared" si="2153"/>
        <v>0</v>
      </c>
      <c r="O1537" s="59">
        <f t="shared" si="2153"/>
        <v>0</v>
      </c>
      <c r="P1537" s="59">
        <f t="shared" si="2153"/>
        <v>0</v>
      </c>
      <c r="Q1537" s="59">
        <f t="shared" si="2153"/>
        <v>0</v>
      </c>
      <c r="R1537" s="59">
        <f t="shared" si="2153"/>
        <v>0</v>
      </c>
      <c r="S1537" s="59">
        <f t="shared" si="2153"/>
        <v>0</v>
      </c>
      <c r="T1537" s="59">
        <f t="shared" si="2153"/>
        <v>0</v>
      </c>
      <c r="U1537" s="59">
        <f t="shared" si="2153"/>
        <v>0</v>
      </c>
      <c r="V1537" s="59">
        <f t="shared" si="2153"/>
        <v>0</v>
      </c>
      <c r="W1537" s="59">
        <f t="shared" si="2141"/>
        <v>0</v>
      </c>
      <c r="X1537" s="59">
        <f t="shared" ref="X1537:AA1537" si="2154">IF(AND($C1537="tak",OR($D1537="nie dotyczy",$D1537="badania przemysłowe"),X$1427&lt;=Koniec_Projekt),ROUND(X440*X482,0),0)</f>
        <v>0</v>
      </c>
      <c r="Y1537" s="59">
        <f t="shared" si="2154"/>
        <v>0</v>
      </c>
      <c r="Z1537" s="59">
        <f t="shared" si="2154"/>
        <v>0</v>
      </c>
      <c r="AA1537" s="59">
        <f t="shared" si="2154"/>
        <v>0</v>
      </c>
      <c r="AB1537" s="59">
        <f t="shared" ref="AB1537:AE1537" si="2155">IF(AND($C1537="tak",OR($D1537="nie dotyczy",$D1537="badania przemysłowe"),AB$1427&lt;=Koniec_Projekt),ROUND(AB440*AB482,0),0)</f>
        <v>0</v>
      </c>
      <c r="AC1537" s="59">
        <f t="shared" si="2155"/>
        <v>0</v>
      </c>
      <c r="AD1537" s="59">
        <f t="shared" si="2155"/>
        <v>0</v>
      </c>
      <c r="AE1537" s="59">
        <f t="shared" si="2155"/>
        <v>0</v>
      </c>
    </row>
    <row r="1538" spans="2:31" hidden="1">
      <c r="B1538" s="58" t="str">
        <f t="shared" si="2139"/>
        <v/>
      </c>
      <c r="C1538" s="58" t="str">
        <f t="shared" si="2139"/>
        <v/>
      </c>
      <c r="D1538" s="58" t="str">
        <f t="shared" si="2139"/>
        <v/>
      </c>
      <c r="E1538" s="58"/>
      <c r="F1538" s="58"/>
      <c r="G1538" s="58"/>
      <c r="H1538" s="58"/>
      <c r="I1538" s="58"/>
      <c r="J1538" s="59">
        <f t="shared" ref="J1538:V1538" si="2156">IF(AND($C1538="tak",OR($D1538="nie dotyczy",$D1538="badania przemysłowe"),J$1427&lt;=Koniec_Projekt),ROUND(J441*J483,0),0)</f>
        <v>0</v>
      </c>
      <c r="K1538" s="59">
        <f t="shared" si="2156"/>
        <v>0</v>
      </c>
      <c r="L1538" s="59">
        <f t="shared" si="2156"/>
        <v>0</v>
      </c>
      <c r="M1538" s="59">
        <f t="shared" si="2156"/>
        <v>0</v>
      </c>
      <c r="N1538" s="59">
        <f t="shared" si="2156"/>
        <v>0</v>
      </c>
      <c r="O1538" s="59">
        <f t="shared" si="2156"/>
        <v>0</v>
      </c>
      <c r="P1538" s="59">
        <f t="shared" si="2156"/>
        <v>0</v>
      </c>
      <c r="Q1538" s="59">
        <f t="shared" si="2156"/>
        <v>0</v>
      </c>
      <c r="R1538" s="59">
        <f t="shared" si="2156"/>
        <v>0</v>
      </c>
      <c r="S1538" s="59">
        <f t="shared" si="2156"/>
        <v>0</v>
      </c>
      <c r="T1538" s="59">
        <f t="shared" si="2156"/>
        <v>0</v>
      </c>
      <c r="U1538" s="59">
        <f t="shared" si="2156"/>
        <v>0</v>
      </c>
      <c r="V1538" s="59">
        <f t="shared" si="2156"/>
        <v>0</v>
      </c>
      <c r="W1538" s="59">
        <f t="shared" si="2141"/>
        <v>0</v>
      </c>
      <c r="X1538" s="59">
        <f t="shared" ref="X1538:AA1538" si="2157">IF(AND($C1538="tak",OR($D1538="nie dotyczy",$D1538="badania przemysłowe"),X$1427&lt;=Koniec_Projekt),ROUND(X441*X483,0),0)</f>
        <v>0</v>
      </c>
      <c r="Y1538" s="59">
        <f t="shared" si="2157"/>
        <v>0</v>
      </c>
      <c r="Z1538" s="59">
        <f t="shared" si="2157"/>
        <v>0</v>
      </c>
      <c r="AA1538" s="59">
        <f t="shared" si="2157"/>
        <v>0</v>
      </c>
      <c r="AB1538" s="59">
        <f t="shared" ref="AB1538:AE1538" si="2158">IF(AND($C1538="tak",OR($D1538="nie dotyczy",$D1538="badania przemysłowe"),AB$1427&lt;=Koniec_Projekt),ROUND(AB441*AB483,0),0)</f>
        <v>0</v>
      </c>
      <c r="AC1538" s="59">
        <f t="shared" si="2158"/>
        <v>0</v>
      </c>
      <c r="AD1538" s="59">
        <f t="shared" si="2158"/>
        <v>0</v>
      </c>
      <c r="AE1538" s="59">
        <f t="shared" si="2158"/>
        <v>0</v>
      </c>
    </row>
    <row r="1539" spans="2:31" hidden="1">
      <c r="B1539" s="58" t="str">
        <f t="shared" si="2139"/>
        <v/>
      </c>
      <c r="C1539" s="58" t="str">
        <f t="shared" si="2139"/>
        <v/>
      </c>
      <c r="D1539" s="58" t="str">
        <f t="shared" si="2139"/>
        <v/>
      </c>
      <c r="E1539" s="58"/>
      <c r="F1539" s="58"/>
      <c r="G1539" s="58"/>
      <c r="H1539" s="58"/>
      <c r="I1539" s="58"/>
      <c r="J1539" s="59">
        <f t="shared" ref="J1539:V1539" si="2159">IF(AND($C1539="tak",OR($D1539="nie dotyczy",$D1539="badania przemysłowe"),J$1427&lt;=Koniec_Projekt),ROUND(J442*J484,0),0)</f>
        <v>0</v>
      </c>
      <c r="K1539" s="59">
        <f t="shared" si="2159"/>
        <v>0</v>
      </c>
      <c r="L1539" s="59">
        <f t="shared" si="2159"/>
        <v>0</v>
      </c>
      <c r="M1539" s="59">
        <f t="shared" si="2159"/>
        <v>0</v>
      </c>
      <c r="N1539" s="59">
        <f t="shared" si="2159"/>
        <v>0</v>
      </c>
      <c r="O1539" s="59">
        <f t="shared" si="2159"/>
        <v>0</v>
      </c>
      <c r="P1539" s="59">
        <f t="shared" si="2159"/>
        <v>0</v>
      </c>
      <c r="Q1539" s="59">
        <f t="shared" si="2159"/>
        <v>0</v>
      </c>
      <c r="R1539" s="59">
        <f t="shared" si="2159"/>
        <v>0</v>
      </c>
      <c r="S1539" s="59">
        <f t="shared" si="2159"/>
        <v>0</v>
      </c>
      <c r="T1539" s="59">
        <f t="shared" si="2159"/>
        <v>0</v>
      </c>
      <c r="U1539" s="59">
        <f t="shared" si="2159"/>
        <v>0</v>
      </c>
      <c r="V1539" s="59">
        <f t="shared" si="2159"/>
        <v>0</v>
      </c>
      <c r="W1539" s="59">
        <f t="shared" si="2141"/>
        <v>0</v>
      </c>
      <c r="X1539" s="59">
        <f t="shared" ref="X1539:AA1539" si="2160">IF(AND($C1539="tak",OR($D1539="nie dotyczy",$D1539="badania przemysłowe"),X$1427&lt;=Koniec_Projekt),ROUND(X442*X484,0),0)</f>
        <v>0</v>
      </c>
      <c r="Y1539" s="59">
        <f t="shared" si="2160"/>
        <v>0</v>
      </c>
      <c r="Z1539" s="59">
        <f t="shared" si="2160"/>
        <v>0</v>
      </c>
      <c r="AA1539" s="59">
        <f t="shared" si="2160"/>
        <v>0</v>
      </c>
      <c r="AB1539" s="59">
        <f t="shared" ref="AB1539:AE1539" si="2161">IF(AND($C1539="tak",OR($D1539="nie dotyczy",$D1539="badania przemysłowe"),AB$1427&lt;=Koniec_Projekt),ROUND(AB442*AB484,0),0)</f>
        <v>0</v>
      </c>
      <c r="AC1539" s="59">
        <f t="shared" si="2161"/>
        <v>0</v>
      </c>
      <c r="AD1539" s="59">
        <f t="shared" si="2161"/>
        <v>0</v>
      </c>
      <c r="AE1539" s="59">
        <f t="shared" si="2161"/>
        <v>0</v>
      </c>
    </row>
    <row r="1540" spans="2:31" hidden="1">
      <c r="B1540" s="58" t="str">
        <f t="shared" si="2139"/>
        <v/>
      </c>
      <c r="C1540" s="58" t="str">
        <f t="shared" si="2139"/>
        <v/>
      </c>
      <c r="D1540" s="58" t="str">
        <f t="shared" si="2139"/>
        <v/>
      </c>
      <c r="E1540" s="58"/>
      <c r="F1540" s="58"/>
      <c r="G1540" s="58"/>
      <c r="H1540" s="58"/>
      <c r="I1540" s="58"/>
      <c r="J1540" s="59">
        <f t="shared" ref="J1540:V1540" si="2162">IF(AND($C1540="tak",OR($D1540="nie dotyczy",$D1540="badania przemysłowe"),J$1427&lt;=Koniec_Projekt),ROUND(J443*J485,0),0)</f>
        <v>0</v>
      </c>
      <c r="K1540" s="59">
        <f t="shared" si="2162"/>
        <v>0</v>
      </c>
      <c r="L1540" s="59">
        <f t="shared" si="2162"/>
        <v>0</v>
      </c>
      <c r="M1540" s="59">
        <f t="shared" si="2162"/>
        <v>0</v>
      </c>
      <c r="N1540" s="59">
        <f t="shared" si="2162"/>
        <v>0</v>
      </c>
      <c r="O1540" s="59">
        <f t="shared" si="2162"/>
        <v>0</v>
      </c>
      <c r="P1540" s="59">
        <f t="shared" si="2162"/>
        <v>0</v>
      </c>
      <c r="Q1540" s="59">
        <f t="shared" si="2162"/>
        <v>0</v>
      </c>
      <c r="R1540" s="59">
        <f t="shared" si="2162"/>
        <v>0</v>
      </c>
      <c r="S1540" s="59">
        <f t="shared" si="2162"/>
        <v>0</v>
      </c>
      <c r="T1540" s="59">
        <f t="shared" si="2162"/>
        <v>0</v>
      </c>
      <c r="U1540" s="59">
        <f t="shared" si="2162"/>
        <v>0</v>
      </c>
      <c r="V1540" s="59">
        <f t="shared" si="2162"/>
        <v>0</v>
      </c>
      <c r="W1540" s="59">
        <f t="shared" si="2141"/>
        <v>0</v>
      </c>
      <c r="X1540" s="59">
        <f t="shared" ref="X1540:AA1540" si="2163">IF(AND($C1540="tak",OR($D1540="nie dotyczy",$D1540="badania przemysłowe"),X$1427&lt;=Koniec_Projekt),ROUND(X443*X485,0),0)</f>
        <v>0</v>
      </c>
      <c r="Y1540" s="59">
        <f t="shared" si="2163"/>
        <v>0</v>
      </c>
      <c r="Z1540" s="59">
        <f t="shared" si="2163"/>
        <v>0</v>
      </c>
      <c r="AA1540" s="59">
        <f t="shared" si="2163"/>
        <v>0</v>
      </c>
      <c r="AB1540" s="59">
        <f t="shared" ref="AB1540:AE1540" si="2164">IF(AND($C1540="tak",OR($D1540="nie dotyczy",$D1540="badania przemysłowe"),AB$1427&lt;=Koniec_Projekt),ROUND(AB443*AB485,0),0)</f>
        <v>0</v>
      </c>
      <c r="AC1540" s="59">
        <f t="shared" si="2164"/>
        <v>0</v>
      </c>
      <c r="AD1540" s="59">
        <f t="shared" si="2164"/>
        <v>0</v>
      </c>
      <c r="AE1540" s="59">
        <f t="shared" si="2164"/>
        <v>0</v>
      </c>
    </row>
    <row r="1541" spans="2:31" hidden="1">
      <c r="B1541" s="58" t="str">
        <f t="shared" si="2139"/>
        <v/>
      </c>
      <c r="C1541" s="58" t="str">
        <f t="shared" si="2139"/>
        <v/>
      </c>
      <c r="D1541" s="58" t="str">
        <f t="shared" si="2139"/>
        <v/>
      </c>
      <c r="E1541" s="58"/>
      <c r="F1541" s="58"/>
      <c r="G1541" s="58"/>
      <c r="H1541" s="58"/>
      <c r="I1541" s="58"/>
      <c r="J1541" s="59">
        <f t="shared" ref="J1541:V1541" si="2165">IF(AND($C1541="tak",OR($D1541="nie dotyczy",$D1541="badania przemysłowe"),J$1427&lt;=Koniec_Projekt),ROUND(J444*J486,0),0)</f>
        <v>0</v>
      </c>
      <c r="K1541" s="59">
        <f t="shared" si="2165"/>
        <v>0</v>
      </c>
      <c r="L1541" s="59">
        <f t="shared" si="2165"/>
        <v>0</v>
      </c>
      <c r="M1541" s="59">
        <f t="shared" si="2165"/>
        <v>0</v>
      </c>
      <c r="N1541" s="59">
        <f t="shared" si="2165"/>
        <v>0</v>
      </c>
      <c r="O1541" s="59">
        <f t="shared" si="2165"/>
        <v>0</v>
      </c>
      <c r="P1541" s="59">
        <f t="shared" si="2165"/>
        <v>0</v>
      </c>
      <c r="Q1541" s="59">
        <f t="shared" si="2165"/>
        <v>0</v>
      </c>
      <c r="R1541" s="59">
        <f t="shared" si="2165"/>
        <v>0</v>
      </c>
      <c r="S1541" s="59">
        <f t="shared" si="2165"/>
        <v>0</v>
      </c>
      <c r="T1541" s="59">
        <f t="shared" si="2165"/>
        <v>0</v>
      </c>
      <c r="U1541" s="59">
        <f t="shared" si="2165"/>
        <v>0</v>
      </c>
      <c r="V1541" s="59">
        <f t="shared" si="2165"/>
        <v>0</v>
      </c>
      <c r="W1541" s="59">
        <f t="shared" si="2141"/>
        <v>0</v>
      </c>
      <c r="X1541" s="59">
        <f t="shared" ref="X1541:AA1541" si="2166">IF(AND($C1541="tak",OR($D1541="nie dotyczy",$D1541="badania przemysłowe"),X$1427&lt;=Koniec_Projekt),ROUND(X444*X486,0),0)</f>
        <v>0</v>
      </c>
      <c r="Y1541" s="59">
        <f t="shared" si="2166"/>
        <v>0</v>
      </c>
      <c r="Z1541" s="59">
        <f t="shared" si="2166"/>
        <v>0</v>
      </c>
      <c r="AA1541" s="59">
        <f t="shared" si="2166"/>
        <v>0</v>
      </c>
      <c r="AB1541" s="59">
        <f t="shared" ref="AB1541:AE1541" si="2167">IF(AND($C1541="tak",OR($D1541="nie dotyczy",$D1541="badania przemysłowe"),AB$1427&lt;=Koniec_Projekt),ROUND(AB444*AB486,0),0)</f>
        <v>0</v>
      </c>
      <c r="AC1541" s="59">
        <f t="shared" si="2167"/>
        <v>0</v>
      </c>
      <c r="AD1541" s="59">
        <f t="shared" si="2167"/>
        <v>0</v>
      </c>
      <c r="AE1541" s="59">
        <f t="shared" si="2167"/>
        <v>0</v>
      </c>
    </row>
    <row r="1542" spans="2:31" hidden="1">
      <c r="B1542" s="58" t="str">
        <f t="shared" si="2139"/>
        <v/>
      </c>
      <c r="C1542" s="58" t="str">
        <f t="shared" si="2139"/>
        <v/>
      </c>
      <c r="D1542" s="58" t="str">
        <f t="shared" si="2139"/>
        <v/>
      </c>
      <c r="E1542" s="58"/>
      <c r="F1542" s="58"/>
      <c r="G1542" s="58"/>
      <c r="H1542" s="58"/>
      <c r="I1542" s="58"/>
      <c r="J1542" s="59">
        <f t="shared" ref="J1542:V1542" si="2168">IF(AND($C1542="tak",OR($D1542="nie dotyczy",$D1542="badania przemysłowe"),J$1427&lt;=Koniec_Projekt),ROUND(J445*J487,0),0)</f>
        <v>0</v>
      </c>
      <c r="K1542" s="59">
        <f t="shared" si="2168"/>
        <v>0</v>
      </c>
      <c r="L1542" s="59">
        <f t="shared" si="2168"/>
        <v>0</v>
      </c>
      <c r="M1542" s="59">
        <f t="shared" si="2168"/>
        <v>0</v>
      </c>
      <c r="N1542" s="59">
        <f t="shared" si="2168"/>
        <v>0</v>
      </c>
      <c r="O1542" s="59">
        <f t="shared" si="2168"/>
        <v>0</v>
      </c>
      <c r="P1542" s="59">
        <f t="shared" si="2168"/>
        <v>0</v>
      </c>
      <c r="Q1542" s="59">
        <f t="shared" si="2168"/>
        <v>0</v>
      </c>
      <c r="R1542" s="59">
        <f t="shared" si="2168"/>
        <v>0</v>
      </c>
      <c r="S1542" s="59">
        <f t="shared" si="2168"/>
        <v>0</v>
      </c>
      <c r="T1542" s="59">
        <f t="shared" si="2168"/>
        <v>0</v>
      </c>
      <c r="U1542" s="59">
        <f t="shared" si="2168"/>
        <v>0</v>
      </c>
      <c r="V1542" s="59">
        <f t="shared" si="2168"/>
        <v>0</v>
      </c>
      <c r="W1542" s="59">
        <f t="shared" si="2141"/>
        <v>0</v>
      </c>
      <c r="X1542" s="59">
        <f t="shared" ref="X1542:AA1542" si="2169">IF(AND($C1542="tak",OR($D1542="nie dotyczy",$D1542="badania przemysłowe"),X$1427&lt;=Koniec_Projekt),ROUND(X445*X487,0),0)</f>
        <v>0</v>
      </c>
      <c r="Y1542" s="59">
        <f t="shared" si="2169"/>
        <v>0</v>
      </c>
      <c r="Z1542" s="59">
        <f t="shared" si="2169"/>
        <v>0</v>
      </c>
      <c r="AA1542" s="59">
        <f t="shared" si="2169"/>
        <v>0</v>
      </c>
      <c r="AB1542" s="59">
        <f t="shared" ref="AB1542:AE1542" si="2170">IF(AND($C1542="tak",OR($D1542="nie dotyczy",$D1542="badania przemysłowe"),AB$1427&lt;=Koniec_Projekt),ROUND(AB445*AB487,0),0)</f>
        <v>0</v>
      </c>
      <c r="AC1542" s="59">
        <f t="shared" si="2170"/>
        <v>0</v>
      </c>
      <c r="AD1542" s="59">
        <f t="shared" si="2170"/>
        <v>0</v>
      </c>
      <c r="AE1542" s="59">
        <f t="shared" si="2170"/>
        <v>0</v>
      </c>
    </row>
    <row r="1543" spans="2:31" hidden="1">
      <c r="B1543" s="58" t="str">
        <f t="shared" si="2139"/>
        <v/>
      </c>
      <c r="C1543" s="58" t="str">
        <f t="shared" si="2139"/>
        <v/>
      </c>
      <c r="D1543" s="58" t="str">
        <f t="shared" si="2139"/>
        <v/>
      </c>
      <c r="E1543" s="58"/>
      <c r="F1543" s="58"/>
      <c r="G1543" s="58"/>
      <c r="H1543" s="58"/>
      <c r="I1543" s="58"/>
      <c r="J1543" s="59">
        <f t="shared" ref="J1543:V1543" si="2171">IF(AND($C1543="tak",OR($D1543="nie dotyczy",$D1543="badania przemysłowe"),J$1427&lt;=Koniec_Projekt),ROUND(J446*J488,0),0)</f>
        <v>0</v>
      </c>
      <c r="K1543" s="59">
        <f t="shared" si="2171"/>
        <v>0</v>
      </c>
      <c r="L1543" s="59">
        <f t="shared" si="2171"/>
        <v>0</v>
      </c>
      <c r="M1543" s="59">
        <f t="shared" si="2171"/>
        <v>0</v>
      </c>
      <c r="N1543" s="59">
        <f t="shared" si="2171"/>
        <v>0</v>
      </c>
      <c r="O1543" s="59">
        <f t="shared" si="2171"/>
        <v>0</v>
      </c>
      <c r="P1543" s="59">
        <f t="shared" si="2171"/>
        <v>0</v>
      </c>
      <c r="Q1543" s="59">
        <f t="shared" si="2171"/>
        <v>0</v>
      </c>
      <c r="R1543" s="59">
        <f t="shared" si="2171"/>
        <v>0</v>
      </c>
      <c r="S1543" s="59">
        <f t="shared" si="2171"/>
        <v>0</v>
      </c>
      <c r="T1543" s="59">
        <f t="shared" si="2171"/>
        <v>0</v>
      </c>
      <c r="U1543" s="59">
        <f t="shared" si="2171"/>
        <v>0</v>
      </c>
      <c r="V1543" s="59">
        <f t="shared" si="2171"/>
        <v>0</v>
      </c>
      <c r="W1543" s="59">
        <f t="shared" si="2141"/>
        <v>0</v>
      </c>
      <c r="X1543" s="59">
        <f t="shared" ref="X1543:AA1543" si="2172">IF(AND($C1543="tak",OR($D1543="nie dotyczy",$D1543="badania przemysłowe"),X$1427&lt;=Koniec_Projekt),ROUND(X446*X488,0),0)</f>
        <v>0</v>
      </c>
      <c r="Y1543" s="59">
        <f t="shared" si="2172"/>
        <v>0</v>
      </c>
      <c r="Z1543" s="59">
        <f t="shared" si="2172"/>
        <v>0</v>
      </c>
      <c r="AA1543" s="59">
        <f t="shared" si="2172"/>
        <v>0</v>
      </c>
      <c r="AB1543" s="59">
        <f t="shared" ref="AB1543:AE1543" si="2173">IF(AND($C1543="tak",OR($D1543="nie dotyczy",$D1543="badania przemysłowe"),AB$1427&lt;=Koniec_Projekt),ROUND(AB446*AB488,0),0)</f>
        <v>0</v>
      </c>
      <c r="AC1543" s="59">
        <f t="shared" si="2173"/>
        <v>0</v>
      </c>
      <c r="AD1543" s="59">
        <f t="shared" si="2173"/>
        <v>0</v>
      </c>
      <c r="AE1543" s="59">
        <f t="shared" si="2173"/>
        <v>0</v>
      </c>
    </row>
    <row r="1544" spans="2:31" hidden="1">
      <c r="B1544" s="58" t="str">
        <f t="shared" si="2139"/>
        <v/>
      </c>
      <c r="C1544" s="58" t="str">
        <f t="shared" si="2139"/>
        <v/>
      </c>
      <c r="D1544" s="58" t="str">
        <f t="shared" si="2139"/>
        <v/>
      </c>
      <c r="E1544" s="58"/>
      <c r="F1544" s="58"/>
      <c r="G1544" s="58"/>
      <c r="H1544" s="58"/>
      <c r="I1544" s="58"/>
      <c r="J1544" s="59">
        <f t="shared" ref="J1544:V1544" si="2174">IF(AND($C1544="tak",OR($D1544="nie dotyczy",$D1544="badania przemysłowe"),J$1427&lt;=Koniec_Projekt),ROUND(J447*J489,0),0)</f>
        <v>0</v>
      </c>
      <c r="K1544" s="59">
        <f t="shared" si="2174"/>
        <v>0</v>
      </c>
      <c r="L1544" s="59">
        <f t="shared" si="2174"/>
        <v>0</v>
      </c>
      <c r="M1544" s="59">
        <f t="shared" si="2174"/>
        <v>0</v>
      </c>
      <c r="N1544" s="59">
        <f t="shared" si="2174"/>
        <v>0</v>
      </c>
      <c r="O1544" s="59">
        <f t="shared" si="2174"/>
        <v>0</v>
      </c>
      <c r="P1544" s="59">
        <f t="shared" si="2174"/>
        <v>0</v>
      </c>
      <c r="Q1544" s="59">
        <f t="shared" si="2174"/>
        <v>0</v>
      </c>
      <c r="R1544" s="59">
        <f t="shared" si="2174"/>
        <v>0</v>
      </c>
      <c r="S1544" s="59">
        <f t="shared" si="2174"/>
        <v>0</v>
      </c>
      <c r="T1544" s="59">
        <f t="shared" si="2174"/>
        <v>0</v>
      </c>
      <c r="U1544" s="59">
        <f t="shared" si="2174"/>
        <v>0</v>
      </c>
      <c r="V1544" s="59">
        <f t="shared" si="2174"/>
        <v>0</v>
      </c>
      <c r="W1544" s="59">
        <f t="shared" si="2141"/>
        <v>0</v>
      </c>
      <c r="X1544" s="59">
        <f t="shared" ref="X1544:AA1544" si="2175">IF(AND($C1544="tak",OR($D1544="nie dotyczy",$D1544="badania przemysłowe"),X$1427&lt;=Koniec_Projekt),ROUND(X447*X489,0),0)</f>
        <v>0</v>
      </c>
      <c r="Y1544" s="59">
        <f t="shared" si="2175"/>
        <v>0</v>
      </c>
      <c r="Z1544" s="59">
        <f t="shared" si="2175"/>
        <v>0</v>
      </c>
      <c r="AA1544" s="59">
        <f t="shared" si="2175"/>
        <v>0</v>
      </c>
      <c r="AB1544" s="59">
        <f t="shared" ref="AB1544:AE1544" si="2176">IF(AND($C1544="tak",OR($D1544="nie dotyczy",$D1544="badania przemysłowe"),AB$1427&lt;=Koniec_Projekt),ROUND(AB447*AB489,0),0)</f>
        <v>0</v>
      </c>
      <c r="AC1544" s="59">
        <f t="shared" si="2176"/>
        <v>0</v>
      </c>
      <c r="AD1544" s="59">
        <f t="shared" si="2176"/>
        <v>0</v>
      </c>
      <c r="AE1544" s="59">
        <f t="shared" si="2176"/>
        <v>0</v>
      </c>
    </row>
    <row r="1545" spans="2:31" hidden="1">
      <c r="B1545" s="58" t="str">
        <f t="shared" si="2139"/>
        <v/>
      </c>
      <c r="C1545" s="58" t="str">
        <f t="shared" si="2139"/>
        <v/>
      </c>
      <c r="D1545" s="58" t="str">
        <f t="shared" si="2139"/>
        <v/>
      </c>
      <c r="E1545" s="58"/>
      <c r="F1545" s="58"/>
      <c r="G1545" s="58"/>
      <c r="H1545" s="58"/>
      <c r="I1545" s="58"/>
      <c r="J1545" s="59">
        <f t="shared" ref="J1545:V1545" si="2177">IF(AND($C1545="tak",OR($D1545="nie dotyczy",$D1545="badania przemysłowe"),J$1427&lt;=Koniec_Projekt),ROUND(J448*J490,0),0)</f>
        <v>0</v>
      </c>
      <c r="K1545" s="59">
        <f t="shared" si="2177"/>
        <v>0</v>
      </c>
      <c r="L1545" s="59">
        <f t="shared" si="2177"/>
        <v>0</v>
      </c>
      <c r="M1545" s="59">
        <f t="shared" si="2177"/>
        <v>0</v>
      </c>
      <c r="N1545" s="59">
        <f t="shared" si="2177"/>
        <v>0</v>
      </c>
      <c r="O1545" s="59">
        <f t="shared" si="2177"/>
        <v>0</v>
      </c>
      <c r="P1545" s="59">
        <f t="shared" si="2177"/>
        <v>0</v>
      </c>
      <c r="Q1545" s="59">
        <f t="shared" si="2177"/>
        <v>0</v>
      </c>
      <c r="R1545" s="59">
        <f t="shared" si="2177"/>
        <v>0</v>
      </c>
      <c r="S1545" s="59">
        <f t="shared" si="2177"/>
        <v>0</v>
      </c>
      <c r="T1545" s="59">
        <f t="shared" si="2177"/>
        <v>0</v>
      </c>
      <c r="U1545" s="59">
        <f t="shared" si="2177"/>
        <v>0</v>
      </c>
      <c r="V1545" s="59">
        <f t="shared" si="2177"/>
        <v>0</v>
      </c>
      <c r="W1545" s="59">
        <f t="shared" si="2141"/>
        <v>0</v>
      </c>
      <c r="X1545" s="59">
        <f t="shared" ref="X1545:AA1545" si="2178">IF(AND($C1545="tak",OR($D1545="nie dotyczy",$D1545="badania przemysłowe"),X$1427&lt;=Koniec_Projekt),ROUND(X448*X490,0),0)</f>
        <v>0</v>
      </c>
      <c r="Y1545" s="59">
        <f t="shared" si="2178"/>
        <v>0</v>
      </c>
      <c r="Z1545" s="59">
        <f t="shared" si="2178"/>
        <v>0</v>
      </c>
      <c r="AA1545" s="59">
        <f t="shared" si="2178"/>
        <v>0</v>
      </c>
      <c r="AB1545" s="59">
        <f t="shared" ref="AB1545:AE1545" si="2179">IF(AND($C1545="tak",OR($D1545="nie dotyczy",$D1545="badania przemysłowe"),AB$1427&lt;=Koniec_Projekt),ROUND(AB448*AB490,0),0)</f>
        <v>0</v>
      </c>
      <c r="AC1545" s="59">
        <f t="shared" si="2179"/>
        <v>0</v>
      </c>
      <c r="AD1545" s="59">
        <f t="shared" si="2179"/>
        <v>0</v>
      </c>
      <c r="AE1545" s="59">
        <f t="shared" si="2179"/>
        <v>0</v>
      </c>
    </row>
    <row r="1546" spans="2:31" hidden="1">
      <c r="B1546" s="58" t="str">
        <f t="shared" si="2139"/>
        <v/>
      </c>
      <c r="C1546" s="58" t="str">
        <f t="shared" si="2139"/>
        <v/>
      </c>
      <c r="D1546" s="58" t="str">
        <f t="shared" si="2139"/>
        <v/>
      </c>
      <c r="E1546" s="58"/>
      <c r="F1546" s="58"/>
      <c r="G1546" s="58"/>
      <c r="H1546" s="58"/>
      <c r="I1546" s="58"/>
      <c r="J1546" s="59">
        <f t="shared" ref="J1546:V1546" si="2180">IF(AND($C1546="tak",OR($D1546="nie dotyczy",$D1546="badania przemysłowe"),J$1427&lt;=Koniec_Projekt),ROUND(J449*J491,0),0)</f>
        <v>0</v>
      </c>
      <c r="K1546" s="59">
        <f t="shared" si="2180"/>
        <v>0</v>
      </c>
      <c r="L1546" s="59">
        <f t="shared" si="2180"/>
        <v>0</v>
      </c>
      <c r="M1546" s="59">
        <f t="shared" si="2180"/>
        <v>0</v>
      </c>
      <c r="N1546" s="59">
        <f t="shared" si="2180"/>
        <v>0</v>
      </c>
      <c r="O1546" s="59">
        <f t="shared" si="2180"/>
        <v>0</v>
      </c>
      <c r="P1546" s="59">
        <f t="shared" si="2180"/>
        <v>0</v>
      </c>
      <c r="Q1546" s="59">
        <f t="shared" si="2180"/>
        <v>0</v>
      </c>
      <c r="R1546" s="59">
        <f t="shared" si="2180"/>
        <v>0</v>
      </c>
      <c r="S1546" s="59">
        <f t="shared" si="2180"/>
        <v>0</v>
      </c>
      <c r="T1546" s="59">
        <f t="shared" si="2180"/>
        <v>0</v>
      </c>
      <c r="U1546" s="59">
        <f t="shared" si="2180"/>
        <v>0</v>
      </c>
      <c r="V1546" s="59">
        <f t="shared" si="2180"/>
        <v>0</v>
      </c>
      <c r="W1546" s="59">
        <f t="shared" si="2141"/>
        <v>0</v>
      </c>
      <c r="X1546" s="59">
        <f t="shared" ref="X1546:AA1546" si="2181">IF(AND($C1546="tak",OR($D1546="nie dotyczy",$D1546="badania przemysłowe"),X$1427&lt;=Koniec_Projekt),ROUND(X449*X491,0),0)</f>
        <v>0</v>
      </c>
      <c r="Y1546" s="59">
        <f t="shared" si="2181"/>
        <v>0</v>
      </c>
      <c r="Z1546" s="59">
        <f t="shared" si="2181"/>
        <v>0</v>
      </c>
      <c r="AA1546" s="59">
        <f t="shared" si="2181"/>
        <v>0</v>
      </c>
      <c r="AB1546" s="59">
        <f t="shared" ref="AB1546:AE1546" si="2182">IF(AND($C1546="tak",OR($D1546="nie dotyczy",$D1546="badania przemysłowe"),AB$1427&lt;=Koniec_Projekt),ROUND(AB449*AB491,0),0)</f>
        <v>0</v>
      </c>
      <c r="AC1546" s="59">
        <f t="shared" si="2182"/>
        <v>0</v>
      </c>
      <c r="AD1546" s="59">
        <f t="shared" si="2182"/>
        <v>0</v>
      </c>
      <c r="AE1546" s="59">
        <f t="shared" si="2182"/>
        <v>0</v>
      </c>
    </row>
    <row r="1547" spans="2:31" hidden="1">
      <c r="B1547" s="58" t="str">
        <f t="shared" si="2139"/>
        <v/>
      </c>
      <c r="C1547" s="58" t="str">
        <f t="shared" si="2139"/>
        <v/>
      </c>
      <c r="D1547" s="58" t="str">
        <f t="shared" si="2139"/>
        <v/>
      </c>
      <c r="E1547" s="58"/>
      <c r="F1547" s="58"/>
      <c r="G1547" s="58"/>
      <c r="H1547" s="58"/>
      <c r="I1547" s="58"/>
      <c r="J1547" s="59">
        <f t="shared" ref="J1547:V1547" si="2183">IF(AND($C1547="tak",OR($D1547="nie dotyczy",$D1547="badania przemysłowe"),J$1427&lt;=Koniec_Projekt),ROUND(J450*J492,0),0)</f>
        <v>0</v>
      </c>
      <c r="K1547" s="59">
        <f t="shared" si="2183"/>
        <v>0</v>
      </c>
      <c r="L1547" s="59">
        <f t="shared" si="2183"/>
        <v>0</v>
      </c>
      <c r="M1547" s="59">
        <f t="shared" si="2183"/>
        <v>0</v>
      </c>
      <c r="N1547" s="59">
        <f t="shared" si="2183"/>
        <v>0</v>
      </c>
      <c r="O1547" s="59">
        <f t="shared" si="2183"/>
        <v>0</v>
      </c>
      <c r="P1547" s="59">
        <f t="shared" si="2183"/>
        <v>0</v>
      </c>
      <c r="Q1547" s="59">
        <f t="shared" si="2183"/>
        <v>0</v>
      </c>
      <c r="R1547" s="59">
        <f t="shared" si="2183"/>
        <v>0</v>
      </c>
      <c r="S1547" s="59">
        <f t="shared" si="2183"/>
        <v>0</v>
      </c>
      <c r="T1547" s="59">
        <f t="shared" si="2183"/>
        <v>0</v>
      </c>
      <c r="U1547" s="59">
        <f t="shared" si="2183"/>
        <v>0</v>
      </c>
      <c r="V1547" s="59">
        <f t="shared" si="2183"/>
        <v>0</v>
      </c>
      <c r="W1547" s="59">
        <f t="shared" si="2141"/>
        <v>0</v>
      </c>
      <c r="X1547" s="59">
        <f t="shared" ref="X1547:AA1547" si="2184">IF(AND($C1547="tak",OR($D1547="nie dotyczy",$D1547="badania przemysłowe"),X$1427&lt;=Koniec_Projekt),ROUND(X450*X492,0),0)</f>
        <v>0</v>
      </c>
      <c r="Y1547" s="59">
        <f t="shared" si="2184"/>
        <v>0</v>
      </c>
      <c r="Z1547" s="59">
        <f t="shared" si="2184"/>
        <v>0</v>
      </c>
      <c r="AA1547" s="59">
        <f t="shared" si="2184"/>
        <v>0</v>
      </c>
      <c r="AB1547" s="59">
        <f t="shared" ref="AB1547:AE1547" si="2185">IF(AND($C1547="tak",OR($D1547="nie dotyczy",$D1547="badania przemysłowe"),AB$1427&lt;=Koniec_Projekt),ROUND(AB450*AB492,0),0)</f>
        <v>0</v>
      </c>
      <c r="AC1547" s="59">
        <f t="shared" si="2185"/>
        <v>0</v>
      </c>
      <c r="AD1547" s="59">
        <f t="shared" si="2185"/>
        <v>0</v>
      </c>
      <c r="AE1547" s="59">
        <f t="shared" si="2185"/>
        <v>0</v>
      </c>
    </row>
    <row r="1548" spans="2:31" hidden="1">
      <c r="B1548" s="58" t="str">
        <f t="shared" si="2139"/>
        <v/>
      </c>
      <c r="C1548" s="58" t="str">
        <f t="shared" si="2139"/>
        <v/>
      </c>
      <c r="D1548" s="58" t="str">
        <f t="shared" si="2139"/>
        <v/>
      </c>
      <c r="E1548" s="58"/>
      <c r="F1548" s="58"/>
      <c r="G1548" s="58"/>
      <c r="H1548" s="58"/>
      <c r="I1548" s="58"/>
      <c r="J1548" s="59">
        <f t="shared" ref="J1548:V1548" si="2186">IF(AND($C1548="tak",OR($D1548="nie dotyczy",$D1548="badania przemysłowe"),J$1427&lt;=Koniec_Projekt),ROUND(J451*J493,0),0)</f>
        <v>0</v>
      </c>
      <c r="K1548" s="59">
        <f t="shared" si="2186"/>
        <v>0</v>
      </c>
      <c r="L1548" s="59">
        <f t="shared" si="2186"/>
        <v>0</v>
      </c>
      <c r="M1548" s="59">
        <f t="shared" si="2186"/>
        <v>0</v>
      </c>
      <c r="N1548" s="59">
        <f t="shared" si="2186"/>
        <v>0</v>
      </c>
      <c r="O1548" s="59">
        <f t="shared" si="2186"/>
        <v>0</v>
      </c>
      <c r="P1548" s="59">
        <f t="shared" si="2186"/>
        <v>0</v>
      </c>
      <c r="Q1548" s="59">
        <f t="shared" si="2186"/>
        <v>0</v>
      </c>
      <c r="R1548" s="59">
        <f t="shared" si="2186"/>
        <v>0</v>
      </c>
      <c r="S1548" s="59">
        <f t="shared" si="2186"/>
        <v>0</v>
      </c>
      <c r="T1548" s="59">
        <f t="shared" si="2186"/>
        <v>0</v>
      </c>
      <c r="U1548" s="59">
        <f t="shared" si="2186"/>
        <v>0</v>
      </c>
      <c r="V1548" s="59">
        <f t="shared" si="2186"/>
        <v>0</v>
      </c>
      <c r="W1548" s="59">
        <f t="shared" si="2141"/>
        <v>0</v>
      </c>
      <c r="X1548" s="59">
        <f t="shared" ref="X1548:AA1548" si="2187">IF(AND($C1548="tak",OR($D1548="nie dotyczy",$D1548="badania przemysłowe"),X$1427&lt;=Koniec_Projekt),ROUND(X451*X493,0),0)</f>
        <v>0</v>
      </c>
      <c r="Y1548" s="59">
        <f t="shared" si="2187"/>
        <v>0</v>
      </c>
      <c r="Z1548" s="59">
        <f t="shared" si="2187"/>
        <v>0</v>
      </c>
      <c r="AA1548" s="59">
        <f t="shared" si="2187"/>
        <v>0</v>
      </c>
      <c r="AB1548" s="59">
        <f t="shared" ref="AB1548:AE1548" si="2188">IF(AND($C1548="tak",OR($D1548="nie dotyczy",$D1548="badania przemysłowe"),AB$1427&lt;=Koniec_Projekt),ROUND(AB451*AB493,0),0)</f>
        <v>0</v>
      </c>
      <c r="AC1548" s="59">
        <f t="shared" si="2188"/>
        <v>0</v>
      </c>
      <c r="AD1548" s="59">
        <f t="shared" si="2188"/>
        <v>0</v>
      </c>
      <c r="AE1548" s="59">
        <f t="shared" si="2188"/>
        <v>0</v>
      </c>
    </row>
    <row r="1549" spans="2:31" hidden="1">
      <c r="B1549" s="58" t="str">
        <f t="shared" si="2139"/>
        <v/>
      </c>
      <c r="C1549" s="58" t="str">
        <f t="shared" si="2139"/>
        <v/>
      </c>
      <c r="D1549" s="58" t="str">
        <f t="shared" si="2139"/>
        <v/>
      </c>
      <c r="E1549" s="58"/>
      <c r="F1549" s="58"/>
      <c r="G1549" s="58"/>
      <c r="H1549" s="58"/>
      <c r="I1549" s="58"/>
      <c r="J1549" s="59">
        <f t="shared" ref="J1549:V1549" si="2189">IF(AND($C1549="tak",OR($D1549="nie dotyczy",$D1549="badania przemysłowe"),J$1427&lt;=Koniec_Projekt),ROUND(J452*J494,0),0)</f>
        <v>0</v>
      </c>
      <c r="K1549" s="59">
        <f t="shared" si="2189"/>
        <v>0</v>
      </c>
      <c r="L1549" s="59">
        <f t="shared" si="2189"/>
        <v>0</v>
      </c>
      <c r="M1549" s="59">
        <f t="shared" si="2189"/>
        <v>0</v>
      </c>
      <c r="N1549" s="59">
        <f t="shared" si="2189"/>
        <v>0</v>
      </c>
      <c r="O1549" s="59">
        <f t="shared" si="2189"/>
        <v>0</v>
      </c>
      <c r="P1549" s="59">
        <f t="shared" si="2189"/>
        <v>0</v>
      </c>
      <c r="Q1549" s="59">
        <f t="shared" si="2189"/>
        <v>0</v>
      </c>
      <c r="R1549" s="59">
        <f t="shared" si="2189"/>
        <v>0</v>
      </c>
      <c r="S1549" s="59">
        <f t="shared" si="2189"/>
        <v>0</v>
      </c>
      <c r="T1549" s="59">
        <f t="shared" si="2189"/>
        <v>0</v>
      </c>
      <c r="U1549" s="59">
        <f t="shared" si="2189"/>
        <v>0</v>
      </c>
      <c r="V1549" s="59">
        <f t="shared" si="2189"/>
        <v>0</v>
      </c>
      <c r="W1549" s="59">
        <f t="shared" si="2141"/>
        <v>0</v>
      </c>
      <c r="X1549" s="59">
        <f t="shared" ref="X1549:AA1549" si="2190">IF(AND($C1549="tak",OR($D1549="nie dotyczy",$D1549="badania przemysłowe"),X$1427&lt;=Koniec_Projekt),ROUND(X452*X494,0),0)</f>
        <v>0</v>
      </c>
      <c r="Y1549" s="59">
        <f t="shared" si="2190"/>
        <v>0</v>
      </c>
      <c r="Z1549" s="59">
        <f t="shared" si="2190"/>
        <v>0</v>
      </c>
      <c r="AA1549" s="59">
        <f t="shared" si="2190"/>
        <v>0</v>
      </c>
      <c r="AB1549" s="59">
        <f t="shared" ref="AB1549:AE1549" si="2191">IF(AND($C1549="tak",OR($D1549="nie dotyczy",$D1549="badania przemysłowe"),AB$1427&lt;=Koniec_Projekt),ROUND(AB452*AB494,0),0)</f>
        <v>0</v>
      </c>
      <c r="AC1549" s="59">
        <f t="shared" si="2191"/>
        <v>0</v>
      </c>
      <c r="AD1549" s="59">
        <f t="shared" si="2191"/>
        <v>0</v>
      </c>
      <c r="AE1549" s="59">
        <f t="shared" si="2191"/>
        <v>0</v>
      </c>
    </row>
    <row r="1550" spans="2:31" hidden="1">
      <c r="B1550" s="58" t="str">
        <f t="shared" si="2139"/>
        <v/>
      </c>
      <c r="C1550" s="58" t="str">
        <f t="shared" si="2139"/>
        <v/>
      </c>
      <c r="D1550" s="58" t="str">
        <f t="shared" si="2139"/>
        <v/>
      </c>
      <c r="E1550" s="58"/>
      <c r="F1550" s="58"/>
      <c r="G1550" s="58"/>
      <c r="H1550" s="58"/>
      <c r="I1550" s="58"/>
      <c r="J1550" s="59">
        <f t="shared" ref="J1550:V1550" si="2192">IF(AND($C1550="tak",OR($D1550="nie dotyczy",$D1550="badania przemysłowe"),J$1427&lt;=Koniec_Projekt),ROUND(J453*J495,0),0)</f>
        <v>0</v>
      </c>
      <c r="K1550" s="59">
        <f t="shared" si="2192"/>
        <v>0</v>
      </c>
      <c r="L1550" s="59">
        <f t="shared" si="2192"/>
        <v>0</v>
      </c>
      <c r="M1550" s="59">
        <f t="shared" si="2192"/>
        <v>0</v>
      </c>
      <c r="N1550" s="59">
        <f t="shared" si="2192"/>
        <v>0</v>
      </c>
      <c r="O1550" s="59">
        <f t="shared" si="2192"/>
        <v>0</v>
      </c>
      <c r="P1550" s="59">
        <f t="shared" si="2192"/>
        <v>0</v>
      </c>
      <c r="Q1550" s="59">
        <f t="shared" si="2192"/>
        <v>0</v>
      </c>
      <c r="R1550" s="59">
        <f t="shared" si="2192"/>
        <v>0</v>
      </c>
      <c r="S1550" s="59">
        <f t="shared" si="2192"/>
        <v>0</v>
      </c>
      <c r="T1550" s="59">
        <f t="shared" si="2192"/>
        <v>0</v>
      </c>
      <c r="U1550" s="59">
        <f t="shared" si="2192"/>
        <v>0</v>
      </c>
      <c r="V1550" s="59">
        <f t="shared" si="2192"/>
        <v>0</v>
      </c>
      <c r="W1550" s="59">
        <f t="shared" si="2141"/>
        <v>0</v>
      </c>
      <c r="X1550" s="59">
        <f t="shared" ref="X1550:AA1550" si="2193">IF(AND($C1550="tak",OR($D1550="nie dotyczy",$D1550="badania przemysłowe"),X$1427&lt;=Koniec_Projekt),ROUND(X453*X495,0),0)</f>
        <v>0</v>
      </c>
      <c r="Y1550" s="59">
        <f t="shared" si="2193"/>
        <v>0</v>
      </c>
      <c r="Z1550" s="59">
        <f t="shared" si="2193"/>
        <v>0</v>
      </c>
      <c r="AA1550" s="59">
        <f t="shared" si="2193"/>
        <v>0</v>
      </c>
      <c r="AB1550" s="59">
        <f t="shared" ref="AB1550:AE1550" si="2194">IF(AND($C1550="tak",OR($D1550="nie dotyczy",$D1550="badania przemysłowe"),AB$1427&lt;=Koniec_Projekt),ROUND(AB453*AB495,0),0)</f>
        <v>0</v>
      </c>
      <c r="AC1550" s="59">
        <f t="shared" si="2194"/>
        <v>0</v>
      </c>
      <c r="AD1550" s="59">
        <f t="shared" si="2194"/>
        <v>0</v>
      </c>
      <c r="AE1550" s="59">
        <f t="shared" si="2194"/>
        <v>0</v>
      </c>
    </row>
    <row r="1551" spans="2:31" hidden="1">
      <c r="B1551" s="58" t="str">
        <f t="shared" si="2139"/>
        <v/>
      </c>
      <c r="C1551" s="58" t="str">
        <f t="shared" si="2139"/>
        <v/>
      </c>
      <c r="D1551" s="58" t="str">
        <f t="shared" si="2139"/>
        <v/>
      </c>
      <c r="E1551" s="58"/>
      <c r="F1551" s="58"/>
      <c r="G1551" s="58"/>
      <c r="H1551" s="58"/>
      <c r="I1551" s="58"/>
      <c r="J1551" s="59">
        <f t="shared" ref="J1551:V1551" si="2195">IF(AND($C1551="tak",OR($D1551="nie dotyczy",$D1551="badania przemysłowe"),J$1427&lt;=Koniec_Projekt),ROUND(J454*J496,0),0)</f>
        <v>0</v>
      </c>
      <c r="K1551" s="59">
        <f t="shared" si="2195"/>
        <v>0</v>
      </c>
      <c r="L1551" s="59">
        <f t="shared" si="2195"/>
        <v>0</v>
      </c>
      <c r="M1551" s="59">
        <f t="shared" si="2195"/>
        <v>0</v>
      </c>
      <c r="N1551" s="59">
        <f t="shared" si="2195"/>
        <v>0</v>
      </c>
      <c r="O1551" s="59">
        <f t="shared" si="2195"/>
        <v>0</v>
      </c>
      <c r="P1551" s="59">
        <f t="shared" si="2195"/>
        <v>0</v>
      </c>
      <c r="Q1551" s="59">
        <f t="shared" si="2195"/>
        <v>0</v>
      </c>
      <c r="R1551" s="59">
        <f t="shared" si="2195"/>
        <v>0</v>
      </c>
      <c r="S1551" s="59">
        <f t="shared" si="2195"/>
        <v>0</v>
      </c>
      <c r="T1551" s="59">
        <f t="shared" si="2195"/>
        <v>0</v>
      </c>
      <c r="U1551" s="59">
        <f t="shared" si="2195"/>
        <v>0</v>
      </c>
      <c r="V1551" s="59">
        <f t="shared" si="2195"/>
        <v>0</v>
      </c>
      <c r="W1551" s="59">
        <f t="shared" si="2141"/>
        <v>0</v>
      </c>
      <c r="X1551" s="59">
        <f t="shared" ref="X1551:AA1551" si="2196">IF(AND($C1551="tak",OR($D1551="nie dotyczy",$D1551="badania przemysłowe"),X$1427&lt;=Koniec_Projekt),ROUND(X454*X496,0),0)</f>
        <v>0</v>
      </c>
      <c r="Y1551" s="59">
        <f t="shared" si="2196"/>
        <v>0</v>
      </c>
      <c r="Z1551" s="59">
        <f t="shared" si="2196"/>
        <v>0</v>
      </c>
      <c r="AA1551" s="59">
        <f t="shared" si="2196"/>
        <v>0</v>
      </c>
      <c r="AB1551" s="59">
        <f t="shared" ref="AB1551:AE1551" si="2197">IF(AND($C1551="tak",OR($D1551="nie dotyczy",$D1551="badania przemysłowe"),AB$1427&lt;=Koniec_Projekt),ROUND(AB454*AB496,0),0)</f>
        <v>0</v>
      </c>
      <c r="AC1551" s="59">
        <f t="shared" si="2197"/>
        <v>0</v>
      </c>
      <c r="AD1551" s="59">
        <f t="shared" si="2197"/>
        <v>0</v>
      </c>
      <c r="AE1551" s="59">
        <f t="shared" si="2197"/>
        <v>0</v>
      </c>
    </row>
    <row r="1552" spans="2:31" hidden="1">
      <c r="B1552" s="58" t="str">
        <f t="shared" si="2139"/>
        <v/>
      </c>
      <c r="C1552" s="58" t="str">
        <f t="shared" si="2139"/>
        <v/>
      </c>
      <c r="D1552" s="58" t="str">
        <f t="shared" si="2139"/>
        <v/>
      </c>
      <c r="E1552" s="58"/>
      <c r="F1552" s="58"/>
      <c r="G1552" s="58"/>
      <c r="H1552" s="58"/>
      <c r="I1552" s="58"/>
      <c r="J1552" s="59">
        <f t="shared" ref="J1552:V1552" si="2198">IF(AND($C1552="tak",OR($D1552="nie dotyczy",$D1552="badania przemysłowe"),J$1427&lt;=Koniec_Projekt),ROUND(J455*J497,0),0)</f>
        <v>0</v>
      </c>
      <c r="K1552" s="59">
        <f t="shared" si="2198"/>
        <v>0</v>
      </c>
      <c r="L1552" s="59">
        <f t="shared" si="2198"/>
        <v>0</v>
      </c>
      <c r="M1552" s="59">
        <f t="shared" si="2198"/>
        <v>0</v>
      </c>
      <c r="N1552" s="59">
        <f t="shared" si="2198"/>
        <v>0</v>
      </c>
      <c r="O1552" s="59">
        <f t="shared" si="2198"/>
        <v>0</v>
      </c>
      <c r="P1552" s="59">
        <f t="shared" si="2198"/>
        <v>0</v>
      </c>
      <c r="Q1552" s="59">
        <f t="shared" si="2198"/>
        <v>0</v>
      </c>
      <c r="R1552" s="59">
        <f t="shared" si="2198"/>
        <v>0</v>
      </c>
      <c r="S1552" s="59">
        <f t="shared" si="2198"/>
        <v>0</v>
      </c>
      <c r="T1552" s="59">
        <f t="shared" si="2198"/>
        <v>0</v>
      </c>
      <c r="U1552" s="59">
        <f t="shared" si="2198"/>
        <v>0</v>
      </c>
      <c r="V1552" s="59">
        <f t="shared" si="2198"/>
        <v>0</v>
      </c>
      <c r="W1552" s="59">
        <f t="shared" si="2141"/>
        <v>0</v>
      </c>
      <c r="X1552" s="59">
        <f t="shared" ref="X1552:AA1552" si="2199">IF(AND($C1552="tak",OR($D1552="nie dotyczy",$D1552="badania przemysłowe"),X$1427&lt;=Koniec_Projekt),ROUND(X455*X497,0),0)</f>
        <v>0</v>
      </c>
      <c r="Y1552" s="59">
        <f t="shared" si="2199"/>
        <v>0</v>
      </c>
      <c r="Z1552" s="59">
        <f t="shared" si="2199"/>
        <v>0</v>
      </c>
      <c r="AA1552" s="59">
        <f t="shared" si="2199"/>
        <v>0</v>
      </c>
      <c r="AB1552" s="59">
        <f t="shared" ref="AB1552:AE1552" si="2200">IF(AND($C1552="tak",OR($D1552="nie dotyczy",$D1552="badania przemysłowe"),AB$1427&lt;=Koniec_Projekt),ROUND(AB455*AB497,0),0)</f>
        <v>0</v>
      </c>
      <c r="AC1552" s="59">
        <f t="shared" si="2200"/>
        <v>0</v>
      </c>
      <c r="AD1552" s="59">
        <f t="shared" si="2200"/>
        <v>0</v>
      </c>
      <c r="AE1552" s="59">
        <f t="shared" si="2200"/>
        <v>0</v>
      </c>
    </row>
    <row r="1553" spans="2:31" hidden="1">
      <c r="B1553" s="58" t="str">
        <f t="shared" ref="B1553:D1572" si="2201">IF(ISBLANK(B1313),"",B1313)</f>
        <v/>
      </c>
      <c r="C1553" s="58" t="str">
        <f t="shared" si="2201"/>
        <v/>
      </c>
      <c r="D1553" s="58" t="str">
        <f t="shared" si="2201"/>
        <v/>
      </c>
      <c r="E1553" s="58"/>
      <c r="F1553" s="58"/>
      <c r="G1553" s="58"/>
      <c r="H1553" s="58"/>
      <c r="I1553" s="58"/>
      <c r="J1553" s="59">
        <f t="shared" ref="J1553:V1553" si="2202">IF(AND($C1553="tak",OR($D1553="nie dotyczy",$D1553="badania przemysłowe"),J$1427&lt;=Koniec_Projekt),ROUND(J456*J498,0),0)</f>
        <v>0</v>
      </c>
      <c r="K1553" s="59">
        <f t="shared" si="2202"/>
        <v>0</v>
      </c>
      <c r="L1553" s="59">
        <f t="shared" si="2202"/>
        <v>0</v>
      </c>
      <c r="M1553" s="59">
        <f t="shared" si="2202"/>
        <v>0</v>
      </c>
      <c r="N1553" s="59">
        <f t="shared" si="2202"/>
        <v>0</v>
      </c>
      <c r="O1553" s="59">
        <f t="shared" si="2202"/>
        <v>0</v>
      </c>
      <c r="P1553" s="59">
        <f t="shared" si="2202"/>
        <v>0</v>
      </c>
      <c r="Q1553" s="59">
        <f t="shared" si="2202"/>
        <v>0</v>
      </c>
      <c r="R1553" s="59">
        <f t="shared" si="2202"/>
        <v>0</v>
      </c>
      <c r="S1553" s="59">
        <f t="shared" si="2202"/>
        <v>0</v>
      </c>
      <c r="T1553" s="59">
        <f t="shared" si="2202"/>
        <v>0</v>
      </c>
      <c r="U1553" s="59">
        <f t="shared" si="2202"/>
        <v>0</v>
      </c>
      <c r="V1553" s="59">
        <f t="shared" si="2202"/>
        <v>0</v>
      </c>
      <c r="W1553" s="59">
        <f t="shared" si="2141"/>
        <v>0</v>
      </c>
      <c r="X1553" s="59">
        <f t="shared" ref="X1553:AA1553" si="2203">IF(AND($C1553="tak",OR($D1553="nie dotyczy",$D1553="badania przemysłowe"),X$1427&lt;=Koniec_Projekt),ROUND(X456*X498,0),0)</f>
        <v>0</v>
      </c>
      <c r="Y1553" s="59">
        <f t="shared" si="2203"/>
        <v>0</v>
      </c>
      <c r="Z1553" s="59">
        <f t="shared" si="2203"/>
        <v>0</v>
      </c>
      <c r="AA1553" s="59">
        <f t="shared" si="2203"/>
        <v>0</v>
      </c>
      <c r="AB1553" s="59">
        <f t="shared" ref="AB1553:AE1553" si="2204">IF(AND($C1553="tak",OR($D1553="nie dotyczy",$D1553="badania przemysłowe"),AB$1427&lt;=Koniec_Projekt),ROUND(AB456*AB498,0),0)</f>
        <v>0</v>
      </c>
      <c r="AC1553" s="59">
        <f t="shared" si="2204"/>
        <v>0</v>
      </c>
      <c r="AD1553" s="59">
        <f t="shared" si="2204"/>
        <v>0</v>
      </c>
      <c r="AE1553" s="59">
        <f t="shared" si="2204"/>
        <v>0</v>
      </c>
    </row>
    <row r="1554" spans="2:31" hidden="1">
      <c r="B1554" s="58" t="str">
        <f t="shared" si="2201"/>
        <v/>
      </c>
      <c r="C1554" s="58" t="str">
        <f t="shared" si="2201"/>
        <v/>
      </c>
      <c r="D1554" s="58" t="str">
        <f t="shared" si="2201"/>
        <v/>
      </c>
      <c r="E1554" s="58"/>
      <c r="F1554" s="58"/>
      <c r="G1554" s="58"/>
      <c r="H1554" s="58"/>
      <c r="I1554" s="58"/>
      <c r="J1554" s="59">
        <f t="shared" ref="J1554:V1554" si="2205">IF(AND($C1554="tak",OR($D1554="nie dotyczy",$D1554="badania przemysłowe"),J$1427&lt;=Koniec_Projekt),ROUND(J457*J499,0),0)</f>
        <v>0</v>
      </c>
      <c r="K1554" s="59">
        <f t="shared" si="2205"/>
        <v>0</v>
      </c>
      <c r="L1554" s="59">
        <f t="shared" si="2205"/>
        <v>0</v>
      </c>
      <c r="M1554" s="59">
        <f t="shared" si="2205"/>
        <v>0</v>
      </c>
      <c r="N1554" s="59">
        <f t="shared" si="2205"/>
        <v>0</v>
      </c>
      <c r="O1554" s="59">
        <f t="shared" si="2205"/>
        <v>0</v>
      </c>
      <c r="P1554" s="59">
        <f t="shared" si="2205"/>
        <v>0</v>
      </c>
      <c r="Q1554" s="59">
        <f t="shared" si="2205"/>
        <v>0</v>
      </c>
      <c r="R1554" s="59">
        <f t="shared" si="2205"/>
        <v>0</v>
      </c>
      <c r="S1554" s="59">
        <f t="shared" si="2205"/>
        <v>0</v>
      </c>
      <c r="T1554" s="59">
        <f t="shared" si="2205"/>
        <v>0</v>
      </c>
      <c r="U1554" s="59">
        <f t="shared" si="2205"/>
        <v>0</v>
      </c>
      <c r="V1554" s="59">
        <f t="shared" si="2205"/>
        <v>0</v>
      </c>
      <c r="W1554" s="59">
        <f t="shared" si="2141"/>
        <v>0</v>
      </c>
      <c r="X1554" s="59">
        <f t="shared" ref="X1554:AA1554" si="2206">IF(AND($C1554="tak",OR($D1554="nie dotyczy",$D1554="badania przemysłowe"),X$1427&lt;=Koniec_Projekt),ROUND(X457*X499,0),0)</f>
        <v>0</v>
      </c>
      <c r="Y1554" s="59">
        <f t="shared" si="2206"/>
        <v>0</v>
      </c>
      <c r="Z1554" s="59">
        <f t="shared" si="2206"/>
        <v>0</v>
      </c>
      <c r="AA1554" s="59">
        <f t="shared" si="2206"/>
        <v>0</v>
      </c>
      <c r="AB1554" s="59">
        <f t="shared" ref="AB1554:AE1554" si="2207">IF(AND($C1554="tak",OR($D1554="nie dotyczy",$D1554="badania przemysłowe"),AB$1427&lt;=Koniec_Projekt),ROUND(AB457*AB499,0),0)</f>
        <v>0</v>
      </c>
      <c r="AC1554" s="59">
        <f t="shared" si="2207"/>
        <v>0</v>
      </c>
      <c r="AD1554" s="59">
        <f t="shared" si="2207"/>
        <v>0</v>
      </c>
      <c r="AE1554" s="59">
        <f t="shared" si="2207"/>
        <v>0</v>
      </c>
    </row>
    <row r="1555" spans="2:31" hidden="1">
      <c r="B1555" s="58" t="str">
        <f t="shared" si="2201"/>
        <v/>
      </c>
      <c r="C1555" s="58" t="str">
        <f t="shared" si="2201"/>
        <v/>
      </c>
      <c r="D1555" s="58" t="str">
        <f t="shared" si="2201"/>
        <v/>
      </c>
      <c r="E1555" s="58"/>
      <c r="F1555" s="58"/>
      <c r="G1555" s="58"/>
      <c r="H1555" s="58"/>
      <c r="I1555" s="58"/>
      <c r="J1555" s="59">
        <f t="shared" ref="J1555:V1555" si="2208">IF(AND($C1555="tak",OR($D1555="nie dotyczy",$D1555="badania przemysłowe"),J$1427&lt;=Koniec_Projekt),ROUND(J458*J500,0),0)</f>
        <v>0</v>
      </c>
      <c r="K1555" s="59">
        <f t="shared" si="2208"/>
        <v>0</v>
      </c>
      <c r="L1555" s="59">
        <f t="shared" si="2208"/>
        <v>0</v>
      </c>
      <c r="M1555" s="59">
        <f t="shared" si="2208"/>
        <v>0</v>
      </c>
      <c r="N1555" s="59">
        <f t="shared" si="2208"/>
        <v>0</v>
      </c>
      <c r="O1555" s="59">
        <f t="shared" si="2208"/>
        <v>0</v>
      </c>
      <c r="P1555" s="59">
        <f t="shared" si="2208"/>
        <v>0</v>
      </c>
      <c r="Q1555" s="59">
        <f t="shared" si="2208"/>
        <v>0</v>
      </c>
      <c r="R1555" s="59">
        <f t="shared" si="2208"/>
        <v>0</v>
      </c>
      <c r="S1555" s="59">
        <f t="shared" si="2208"/>
        <v>0</v>
      </c>
      <c r="T1555" s="59">
        <f t="shared" si="2208"/>
        <v>0</v>
      </c>
      <c r="U1555" s="59">
        <f t="shared" si="2208"/>
        <v>0</v>
      </c>
      <c r="V1555" s="59">
        <f t="shared" si="2208"/>
        <v>0</v>
      </c>
      <c r="W1555" s="59">
        <f t="shared" si="2141"/>
        <v>0</v>
      </c>
      <c r="X1555" s="59">
        <f t="shared" ref="X1555:AA1555" si="2209">IF(AND($C1555="tak",OR($D1555="nie dotyczy",$D1555="badania przemysłowe"),X$1427&lt;=Koniec_Projekt),ROUND(X458*X500,0),0)</f>
        <v>0</v>
      </c>
      <c r="Y1555" s="59">
        <f t="shared" si="2209"/>
        <v>0</v>
      </c>
      <c r="Z1555" s="59">
        <f t="shared" si="2209"/>
        <v>0</v>
      </c>
      <c r="AA1555" s="59">
        <f t="shared" si="2209"/>
        <v>0</v>
      </c>
      <c r="AB1555" s="59">
        <f t="shared" ref="AB1555:AE1555" si="2210">IF(AND($C1555="tak",OR($D1555="nie dotyczy",$D1555="badania przemysłowe"),AB$1427&lt;=Koniec_Projekt),ROUND(AB458*AB500,0),0)</f>
        <v>0</v>
      </c>
      <c r="AC1555" s="59">
        <f t="shared" si="2210"/>
        <v>0</v>
      </c>
      <c r="AD1555" s="59">
        <f t="shared" si="2210"/>
        <v>0</v>
      </c>
      <c r="AE1555" s="59">
        <f t="shared" si="2210"/>
        <v>0</v>
      </c>
    </row>
    <row r="1556" spans="2:31" hidden="1">
      <c r="B1556" s="58" t="str">
        <f t="shared" si="2201"/>
        <v/>
      </c>
      <c r="C1556" s="58" t="str">
        <f t="shared" si="2201"/>
        <v/>
      </c>
      <c r="D1556" s="58" t="str">
        <f t="shared" si="2201"/>
        <v/>
      </c>
      <c r="E1556" s="58"/>
      <c r="F1556" s="58"/>
      <c r="G1556" s="58"/>
      <c r="H1556" s="58"/>
      <c r="I1556" s="58"/>
      <c r="J1556" s="59">
        <f t="shared" ref="J1556:V1556" si="2211">IF(AND($C1556="tak",OR($D1556="nie dotyczy",$D1556="badania przemysłowe"),J$1427&lt;=Koniec_Projekt),ROUND(J459*J501,0),0)</f>
        <v>0</v>
      </c>
      <c r="K1556" s="59">
        <f t="shared" si="2211"/>
        <v>0</v>
      </c>
      <c r="L1556" s="59">
        <f t="shared" si="2211"/>
        <v>0</v>
      </c>
      <c r="M1556" s="59">
        <f t="shared" si="2211"/>
        <v>0</v>
      </c>
      <c r="N1556" s="59">
        <f t="shared" si="2211"/>
        <v>0</v>
      </c>
      <c r="O1556" s="59">
        <f t="shared" si="2211"/>
        <v>0</v>
      </c>
      <c r="P1556" s="59">
        <f t="shared" si="2211"/>
        <v>0</v>
      </c>
      <c r="Q1556" s="59">
        <f t="shared" si="2211"/>
        <v>0</v>
      </c>
      <c r="R1556" s="59">
        <f t="shared" si="2211"/>
        <v>0</v>
      </c>
      <c r="S1556" s="59">
        <f t="shared" si="2211"/>
        <v>0</v>
      </c>
      <c r="T1556" s="59">
        <f t="shared" si="2211"/>
        <v>0</v>
      </c>
      <c r="U1556" s="59">
        <f t="shared" si="2211"/>
        <v>0</v>
      </c>
      <c r="V1556" s="59">
        <f t="shared" si="2211"/>
        <v>0</v>
      </c>
      <c r="W1556" s="59">
        <f t="shared" si="2141"/>
        <v>0</v>
      </c>
      <c r="X1556" s="59">
        <f t="shared" ref="X1556:AA1556" si="2212">IF(AND($C1556="tak",OR($D1556="nie dotyczy",$D1556="badania przemysłowe"),X$1427&lt;=Koniec_Projekt),ROUND(X459*X501,0),0)</f>
        <v>0</v>
      </c>
      <c r="Y1556" s="59">
        <f t="shared" si="2212"/>
        <v>0</v>
      </c>
      <c r="Z1556" s="59">
        <f t="shared" si="2212"/>
        <v>0</v>
      </c>
      <c r="AA1556" s="59">
        <f t="shared" si="2212"/>
        <v>0</v>
      </c>
      <c r="AB1556" s="59">
        <f t="shared" ref="AB1556:AE1556" si="2213">IF(AND($C1556="tak",OR($D1556="nie dotyczy",$D1556="badania przemysłowe"),AB$1427&lt;=Koniec_Projekt),ROUND(AB459*AB501,0),0)</f>
        <v>0</v>
      </c>
      <c r="AC1556" s="59">
        <f t="shared" si="2213"/>
        <v>0</v>
      </c>
      <c r="AD1556" s="59">
        <f t="shared" si="2213"/>
        <v>0</v>
      </c>
      <c r="AE1556" s="59">
        <f t="shared" si="2213"/>
        <v>0</v>
      </c>
    </row>
    <row r="1557" spans="2:31" hidden="1">
      <c r="B1557" s="58" t="str">
        <f t="shared" si="2201"/>
        <v/>
      </c>
      <c r="C1557" s="58" t="str">
        <f t="shared" si="2201"/>
        <v/>
      </c>
      <c r="D1557" s="58" t="str">
        <f t="shared" si="2201"/>
        <v/>
      </c>
      <c r="E1557" s="58"/>
      <c r="F1557" s="58"/>
      <c r="G1557" s="58"/>
      <c r="H1557" s="58"/>
      <c r="I1557" s="58"/>
      <c r="J1557" s="59">
        <f t="shared" ref="J1557:V1557" si="2214">IF(AND($C1557="tak",OR($D1557="nie dotyczy",$D1557="badania przemysłowe"),J$1427&lt;=Koniec_Projekt),ROUND(J460*J502,0),0)</f>
        <v>0</v>
      </c>
      <c r="K1557" s="59">
        <f t="shared" si="2214"/>
        <v>0</v>
      </c>
      <c r="L1557" s="59">
        <f t="shared" si="2214"/>
        <v>0</v>
      </c>
      <c r="M1557" s="59">
        <f t="shared" si="2214"/>
        <v>0</v>
      </c>
      <c r="N1557" s="59">
        <f t="shared" si="2214"/>
        <v>0</v>
      </c>
      <c r="O1557" s="59">
        <f t="shared" si="2214"/>
        <v>0</v>
      </c>
      <c r="P1557" s="59">
        <f t="shared" si="2214"/>
        <v>0</v>
      </c>
      <c r="Q1557" s="59">
        <f t="shared" si="2214"/>
        <v>0</v>
      </c>
      <c r="R1557" s="59">
        <f t="shared" si="2214"/>
        <v>0</v>
      </c>
      <c r="S1557" s="59">
        <f t="shared" si="2214"/>
        <v>0</v>
      </c>
      <c r="T1557" s="59">
        <f t="shared" si="2214"/>
        <v>0</v>
      </c>
      <c r="U1557" s="59">
        <f t="shared" si="2214"/>
        <v>0</v>
      </c>
      <c r="V1557" s="59">
        <f t="shared" si="2214"/>
        <v>0</v>
      </c>
      <c r="W1557" s="59">
        <f t="shared" si="2141"/>
        <v>0</v>
      </c>
      <c r="X1557" s="59">
        <f t="shared" ref="X1557:AA1557" si="2215">IF(AND($C1557="tak",OR($D1557="nie dotyczy",$D1557="badania przemysłowe"),X$1427&lt;=Koniec_Projekt),ROUND(X460*X502,0),0)</f>
        <v>0</v>
      </c>
      <c r="Y1557" s="59">
        <f t="shared" si="2215"/>
        <v>0</v>
      </c>
      <c r="Z1557" s="59">
        <f t="shared" si="2215"/>
        <v>0</v>
      </c>
      <c r="AA1557" s="59">
        <f t="shared" si="2215"/>
        <v>0</v>
      </c>
      <c r="AB1557" s="59">
        <f t="shared" ref="AB1557:AE1557" si="2216">IF(AND($C1557="tak",OR($D1557="nie dotyczy",$D1557="badania przemysłowe"),AB$1427&lt;=Koniec_Projekt),ROUND(AB460*AB502,0),0)</f>
        <v>0</v>
      </c>
      <c r="AC1557" s="59">
        <f t="shared" si="2216"/>
        <v>0</v>
      </c>
      <c r="AD1557" s="59">
        <f t="shared" si="2216"/>
        <v>0</v>
      </c>
      <c r="AE1557" s="59">
        <f t="shared" si="2216"/>
        <v>0</v>
      </c>
    </row>
    <row r="1558" spans="2:31" hidden="1">
      <c r="B1558" s="58" t="str">
        <f t="shared" si="2201"/>
        <v/>
      </c>
      <c r="C1558" s="58" t="str">
        <f t="shared" si="2201"/>
        <v/>
      </c>
      <c r="D1558" s="58" t="str">
        <f t="shared" si="2201"/>
        <v/>
      </c>
      <c r="E1558" s="58"/>
      <c r="F1558" s="58"/>
      <c r="G1558" s="58"/>
      <c r="H1558" s="58"/>
      <c r="I1558" s="58"/>
      <c r="J1558" s="59">
        <f t="shared" ref="J1558:V1558" si="2217">IF(AND($C1558="tak",OR($D1558="nie dotyczy",$D1558="badania przemysłowe"),J$1427&lt;=Koniec_Projekt),ROUND(J461*J503,0),0)</f>
        <v>0</v>
      </c>
      <c r="K1558" s="59">
        <f t="shared" si="2217"/>
        <v>0</v>
      </c>
      <c r="L1558" s="59">
        <f t="shared" si="2217"/>
        <v>0</v>
      </c>
      <c r="M1558" s="59">
        <f t="shared" si="2217"/>
        <v>0</v>
      </c>
      <c r="N1558" s="59">
        <f t="shared" si="2217"/>
        <v>0</v>
      </c>
      <c r="O1558" s="59">
        <f t="shared" si="2217"/>
        <v>0</v>
      </c>
      <c r="P1558" s="59">
        <f t="shared" si="2217"/>
        <v>0</v>
      </c>
      <c r="Q1558" s="59">
        <f t="shared" si="2217"/>
        <v>0</v>
      </c>
      <c r="R1558" s="59">
        <f t="shared" si="2217"/>
        <v>0</v>
      </c>
      <c r="S1558" s="59">
        <f t="shared" si="2217"/>
        <v>0</v>
      </c>
      <c r="T1558" s="59">
        <f t="shared" si="2217"/>
        <v>0</v>
      </c>
      <c r="U1558" s="59">
        <f t="shared" si="2217"/>
        <v>0</v>
      </c>
      <c r="V1558" s="59">
        <f t="shared" si="2217"/>
        <v>0</v>
      </c>
      <c r="W1558" s="59">
        <f t="shared" si="2141"/>
        <v>0</v>
      </c>
      <c r="X1558" s="59">
        <f t="shared" ref="X1558:AA1558" si="2218">IF(AND($C1558="tak",OR($D1558="nie dotyczy",$D1558="badania przemysłowe"),X$1427&lt;=Koniec_Projekt),ROUND(X461*X503,0),0)</f>
        <v>0</v>
      </c>
      <c r="Y1558" s="59">
        <f t="shared" si="2218"/>
        <v>0</v>
      </c>
      <c r="Z1558" s="59">
        <f t="shared" si="2218"/>
        <v>0</v>
      </c>
      <c r="AA1558" s="59">
        <f t="shared" si="2218"/>
        <v>0</v>
      </c>
      <c r="AB1558" s="59">
        <f t="shared" ref="AB1558:AE1558" si="2219">IF(AND($C1558="tak",OR($D1558="nie dotyczy",$D1558="badania przemysłowe"),AB$1427&lt;=Koniec_Projekt),ROUND(AB461*AB503,0),0)</f>
        <v>0</v>
      </c>
      <c r="AC1558" s="59">
        <f t="shared" si="2219"/>
        <v>0</v>
      </c>
      <c r="AD1558" s="59">
        <f t="shared" si="2219"/>
        <v>0</v>
      </c>
      <c r="AE1558" s="59">
        <f t="shared" si="2219"/>
        <v>0</v>
      </c>
    </row>
    <row r="1559" spans="2:31" hidden="1">
      <c r="B1559" s="58" t="str">
        <f t="shared" si="2201"/>
        <v/>
      </c>
      <c r="C1559" s="58" t="str">
        <f t="shared" si="2201"/>
        <v/>
      </c>
      <c r="D1559" s="58" t="str">
        <f t="shared" si="2201"/>
        <v/>
      </c>
      <c r="E1559" s="58"/>
      <c r="F1559" s="58"/>
      <c r="G1559" s="58"/>
      <c r="H1559" s="58"/>
      <c r="I1559" s="58"/>
      <c r="J1559" s="59">
        <f t="shared" ref="J1559:V1559" si="2220">IF(AND($C1559="tak",OR($D1559="nie dotyczy",$D1559="badania przemysłowe"),J$1427&lt;=Koniec_Projekt),ROUND(J462*J504,0),0)</f>
        <v>0</v>
      </c>
      <c r="K1559" s="59">
        <f t="shared" si="2220"/>
        <v>0</v>
      </c>
      <c r="L1559" s="59">
        <f t="shared" si="2220"/>
        <v>0</v>
      </c>
      <c r="M1559" s="59">
        <f t="shared" si="2220"/>
        <v>0</v>
      </c>
      <c r="N1559" s="59">
        <f t="shared" si="2220"/>
        <v>0</v>
      </c>
      <c r="O1559" s="59">
        <f t="shared" si="2220"/>
        <v>0</v>
      </c>
      <c r="P1559" s="59">
        <f t="shared" si="2220"/>
        <v>0</v>
      </c>
      <c r="Q1559" s="59">
        <f t="shared" si="2220"/>
        <v>0</v>
      </c>
      <c r="R1559" s="59">
        <f t="shared" si="2220"/>
        <v>0</v>
      </c>
      <c r="S1559" s="59">
        <f t="shared" si="2220"/>
        <v>0</v>
      </c>
      <c r="T1559" s="59">
        <f t="shared" si="2220"/>
        <v>0</v>
      </c>
      <c r="U1559" s="59">
        <f t="shared" si="2220"/>
        <v>0</v>
      </c>
      <c r="V1559" s="59">
        <f t="shared" si="2220"/>
        <v>0</v>
      </c>
      <c r="W1559" s="59">
        <f t="shared" si="2141"/>
        <v>0</v>
      </c>
      <c r="X1559" s="59">
        <f t="shared" ref="X1559:AA1559" si="2221">IF(AND($C1559="tak",OR($D1559="nie dotyczy",$D1559="badania przemysłowe"),X$1427&lt;=Koniec_Projekt),ROUND(X462*X504,0),0)</f>
        <v>0</v>
      </c>
      <c r="Y1559" s="59">
        <f t="shared" si="2221"/>
        <v>0</v>
      </c>
      <c r="Z1559" s="59">
        <f t="shared" si="2221"/>
        <v>0</v>
      </c>
      <c r="AA1559" s="59">
        <f t="shared" si="2221"/>
        <v>0</v>
      </c>
      <c r="AB1559" s="59">
        <f t="shared" ref="AB1559:AE1559" si="2222">IF(AND($C1559="tak",OR($D1559="nie dotyczy",$D1559="badania przemysłowe"),AB$1427&lt;=Koniec_Projekt),ROUND(AB462*AB504,0),0)</f>
        <v>0</v>
      </c>
      <c r="AC1559" s="59">
        <f t="shared" si="2222"/>
        <v>0</v>
      </c>
      <c r="AD1559" s="59">
        <f t="shared" si="2222"/>
        <v>0</v>
      </c>
      <c r="AE1559" s="59">
        <f t="shared" si="2222"/>
        <v>0</v>
      </c>
    </row>
    <row r="1560" spans="2:31" hidden="1">
      <c r="B1560" s="58" t="str">
        <f t="shared" si="2201"/>
        <v/>
      </c>
      <c r="C1560" s="58" t="str">
        <f t="shared" si="2201"/>
        <v/>
      </c>
      <c r="D1560" s="58" t="str">
        <f t="shared" si="2201"/>
        <v/>
      </c>
      <c r="E1560" s="58"/>
      <c r="F1560" s="58"/>
      <c r="G1560" s="58"/>
      <c r="H1560" s="58"/>
      <c r="I1560" s="58"/>
      <c r="J1560" s="59">
        <f t="shared" ref="J1560:V1560" si="2223">IF(AND($C1560="tak",OR($D1560="nie dotyczy",$D1560="badania przemysłowe"),J$1427&lt;=Koniec_Projekt),ROUND(J463*J505,0),0)</f>
        <v>0</v>
      </c>
      <c r="K1560" s="59">
        <f t="shared" si="2223"/>
        <v>0</v>
      </c>
      <c r="L1560" s="59">
        <f t="shared" si="2223"/>
        <v>0</v>
      </c>
      <c r="M1560" s="59">
        <f t="shared" si="2223"/>
        <v>0</v>
      </c>
      <c r="N1560" s="59">
        <f t="shared" si="2223"/>
        <v>0</v>
      </c>
      <c r="O1560" s="59">
        <f t="shared" si="2223"/>
        <v>0</v>
      </c>
      <c r="P1560" s="59">
        <f t="shared" si="2223"/>
        <v>0</v>
      </c>
      <c r="Q1560" s="59">
        <f t="shared" si="2223"/>
        <v>0</v>
      </c>
      <c r="R1560" s="59">
        <f t="shared" si="2223"/>
        <v>0</v>
      </c>
      <c r="S1560" s="59">
        <f t="shared" si="2223"/>
        <v>0</v>
      </c>
      <c r="T1560" s="59">
        <f t="shared" si="2223"/>
        <v>0</v>
      </c>
      <c r="U1560" s="59">
        <f t="shared" si="2223"/>
        <v>0</v>
      </c>
      <c r="V1560" s="59">
        <f t="shared" si="2223"/>
        <v>0</v>
      </c>
      <c r="W1560" s="59">
        <f t="shared" si="2141"/>
        <v>0</v>
      </c>
      <c r="X1560" s="59">
        <f t="shared" ref="X1560:AA1560" si="2224">IF(AND($C1560="tak",OR($D1560="nie dotyczy",$D1560="badania przemysłowe"),X$1427&lt;=Koniec_Projekt),ROUND(X463*X505,0),0)</f>
        <v>0</v>
      </c>
      <c r="Y1560" s="59">
        <f t="shared" si="2224"/>
        <v>0</v>
      </c>
      <c r="Z1560" s="59">
        <f t="shared" si="2224"/>
        <v>0</v>
      </c>
      <c r="AA1560" s="59">
        <f t="shared" si="2224"/>
        <v>0</v>
      </c>
      <c r="AB1560" s="59">
        <f t="shared" ref="AB1560:AE1560" si="2225">IF(AND($C1560="tak",OR($D1560="nie dotyczy",$D1560="badania przemysłowe"),AB$1427&lt;=Koniec_Projekt),ROUND(AB463*AB505,0),0)</f>
        <v>0</v>
      </c>
      <c r="AC1560" s="59">
        <f t="shared" si="2225"/>
        <v>0</v>
      </c>
      <c r="AD1560" s="59">
        <f t="shared" si="2225"/>
        <v>0</v>
      </c>
      <c r="AE1560" s="59">
        <f t="shared" si="2225"/>
        <v>0</v>
      </c>
    </row>
    <row r="1561" spans="2:31" hidden="1">
      <c r="B1561" s="58" t="str">
        <f t="shared" si="2201"/>
        <v/>
      </c>
      <c r="C1561" s="58" t="str">
        <f t="shared" si="2201"/>
        <v/>
      </c>
      <c r="D1561" s="58" t="str">
        <f t="shared" si="2201"/>
        <v/>
      </c>
      <c r="E1561" s="58"/>
      <c r="F1561" s="58"/>
      <c r="G1561" s="58"/>
      <c r="H1561" s="58"/>
      <c r="I1561" s="58"/>
      <c r="J1561" s="59">
        <f t="shared" ref="J1561:V1561" si="2226">IF(AND($C1561="tak",OR($D1561="nie dotyczy",$D1561="badania przemysłowe"),J$1427&lt;=Koniec_Projekt),ROUND(J464*J506,0),0)</f>
        <v>0</v>
      </c>
      <c r="K1561" s="59">
        <f t="shared" si="2226"/>
        <v>0</v>
      </c>
      <c r="L1561" s="59">
        <f t="shared" si="2226"/>
        <v>0</v>
      </c>
      <c r="M1561" s="59">
        <f t="shared" si="2226"/>
        <v>0</v>
      </c>
      <c r="N1561" s="59">
        <f t="shared" si="2226"/>
        <v>0</v>
      </c>
      <c r="O1561" s="59">
        <f t="shared" si="2226"/>
        <v>0</v>
      </c>
      <c r="P1561" s="59">
        <f t="shared" si="2226"/>
        <v>0</v>
      </c>
      <c r="Q1561" s="59">
        <f t="shared" si="2226"/>
        <v>0</v>
      </c>
      <c r="R1561" s="59">
        <f t="shared" si="2226"/>
        <v>0</v>
      </c>
      <c r="S1561" s="59">
        <f t="shared" si="2226"/>
        <v>0</v>
      </c>
      <c r="T1561" s="59">
        <f t="shared" si="2226"/>
        <v>0</v>
      </c>
      <c r="U1561" s="59">
        <f t="shared" si="2226"/>
        <v>0</v>
      </c>
      <c r="V1561" s="59">
        <f t="shared" si="2226"/>
        <v>0</v>
      </c>
      <c r="W1561" s="59">
        <f t="shared" si="2141"/>
        <v>0</v>
      </c>
      <c r="X1561" s="59">
        <f t="shared" ref="X1561:AA1561" si="2227">IF(AND($C1561="tak",OR($D1561="nie dotyczy",$D1561="badania przemysłowe"),X$1427&lt;=Koniec_Projekt),ROUND(X464*X506,0),0)</f>
        <v>0</v>
      </c>
      <c r="Y1561" s="59">
        <f t="shared" si="2227"/>
        <v>0</v>
      </c>
      <c r="Z1561" s="59">
        <f t="shared" si="2227"/>
        <v>0</v>
      </c>
      <c r="AA1561" s="59">
        <f t="shared" si="2227"/>
        <v>0</v>
      </c>
      <c r="AB1561" s="59">
        <f t="shared" ref="AB1561:AE1561" si="2228">IF(AND($C1561="tak",OR($D1561="nie dotyczy",$D1561="badania przemysłowe"),AB$1427&lt;=Koniec_Projekt),ROUND(AB464*AB506,0),0)</f>
        <v>0</v>
      </c>
      <c r="AC1561" s="59">
        <f t="shared" si="2228"/>
        <v>0</v>
      </c>
      <c r="AD1561" s="59">
        <f t="shared" si="2228"/>
        <v>0</v>
      </c>
      <c r="AE1561" s="59">
        <f t="shared" si="2228"/>
        <v>0</v>
      </c>
    </row>
    <row r="1562" spans="2:31" hidden="1">
      <c r="B1562" s="58" t="str">
        <f t="shared" si="2201"/>
        <v/>
      </c>
      <c r="C1562" s="58" t="str">
        <f t="shared" si="2201"/>
        <v/>
      </c>
      <c r="D1562" s="58" t="str">
        <f t="shared" si="2201"/>
        <v/>
      </c>
      <c r="E1562" s="58"/>
      <c r="F1562" s="58"/>
      <c r="G1562" s="58"/>
      <c r="H1562" s="58"/>
      <c r="I1562" s="58"/>
      <c r="J1562" s="59">
        <f t="shared" ref="J1562:V1562" si="2229">IF(AND($C1562="tak",OR($D1562="nie dotyczy",$D1562="badania przemysłowe"),J$1427&lt;=Koniec_Projekt),ROUND(J465*J507,0),0)</f>
        <v>0</v>
      </c>
      <c r="K1562" s="59">
        <f t="shared" si="2229"/>
        <v>0</v>
      </c>
      <c r="L1562" s="59">
        <f t="shared" si="2229"/>
        <v>0</v>
      </c>
      <c r="M1562" s="59">
        <f t="shared" si="2229"/>
        <v>0</v>
      </c>
      <c r="N1562" s="59">
        <f t="shared" si="2229"/>
        <v>0</v>
      </c>
      <c r="O1562" s="59">
        <f t="shared" si="2229"/>
        <v>0</v>
      </c>
      <c r="P1562" s="59">
        <f t="shared" si="2229"/>
        <v>0</v>
      </c>
      <c r="Q1562" s="59">
        <f t="shared" si="2229"/>
        <v>0</v>
      </c>
      <c r="R1562" s="59">
        <f t="shared" si="2229"/>
        <v>0</v>
      </c>
      <c r="S1562" s="59">
        <f t="shared" si="2229"/>
        <v>0</v>
      </c>
      <c r="T1562" s="59">
        <f t="shared" si="2229"/>
        <v>0</v>
      </c>
      <c r="U1562" s="59">
        <f t="shared" si="2229"/>
        <v>0</v>
      </c>
      <c r="V1562" s="59">
        <f t="shared" si="2229"/>
        <v>0</v>
      </c>
      <c r="W1562" s="59">
        <f t="shared" si="2141"/>
        <v>0</v>
      </c>
      <c r="X1562" s="59">
        <f t="shared" ref="X1562:AA1562" si="2230">IF(AND($C1562="tak",OR($D1562="nie dotyczy",$D1562="badania przemysłowe"),X$1427&lt;=Koniec_Projekt),ROUND(X465*X507,0),0)</f>
        <v>0</v>
      </c>
      <c r="Y1562" s="59">
        <f t="shared" si="2230"/>
        <v>0</v>
      </c>
      <c r="Z1562" s="59">
        <f t="shared" si="2230"/>
        <v>0</v>
      </c>
      <c r="AA1562" s="59">
        <f t="shared" si="2230"/>
        <v>0</v>
      </c>
      <c r="AB1562" s="59">
        <f t="shared" ref="AB1562:AE1562" si="2231">IF(AND($C1562="tak",OR($D1562="nie dotyczy",$D1562="badania przemysłowe"),AB$1427&lt;=Koniec_Projekt),ROUND(AB465*AB507,0),0)</f>
        <v>0</v>
      </c>
      <c r="AC1562" s="59">
        <f t="shared" si="2231"/>
        <v>0</v>
      </c>
      <c r="AD1562" s="59">
        <f t="shared" si="2231"/>
        <v>0</v>
      </c>
      <c r="AE1562" s="59">
        <f t="shared" si="2231"/>
        <v>0</v>
      </c>
    </row>
    <row r="1563" spans="2:31" hidden="1">
      <c r="B1563" s="58" t="str">
        <f t="shared" si="2201"/>
        <v/>
      </c>
      <c r="C1563" s="58" t="str">
        <f t="shared" si="2201"/>
        <v/>
      </c>
      <c r="D1563" s="58" t="str">
        <f t="shared" si="2201"/>
        <v/>
      </c>
      <c r="E1563" s="58"/>
      <c r="F1563" s="58"/>
      <c r="G1563" s="58"/>
      <c r="H1563" s="58"/>
      <c r="I1563" s="58"/>
      <c r="J1563" s="59">
        <f t="shared" ref="J1563:V1563" si="2232">IF(AND($C1563="tak",OR($D1563="nie dotyczy",$D1563="badania przemysłowe"),J$1427&lt;=Koniec_Projekt),ROUND(J466*J508,0),0)</f>
        <v>0</v>
      </c>
      <c r="K1563" s="59">
        <f t="shared" si="2232"/>
        <v>0</v>
      </c>
      <c r="L1563" s="59">
        <f t="shared" si="2232"/>
        <v>0</v>
      </c>
      <c r="M1563" s="59">
        <f t="shared" si="2232"/>
        <v>0</v>
      </c>
      <c r="N1563" s="59">
        <f t="shared" si="2232"/>
        <v>0</v>
      </c>
      <c r="O1563" s="59">
        <f t="shared" si="2232"/>
        <v>0</v>
      </c>
      <c r="P1563" s="59">
        <f t="shared" si="2232"/>
        <v>0</v>
      </c>
      <c r="Q1563" s="59">
        <f t="shared" si="2232"/>
        <v>0</v>
      </c>
      <c r="R1563" s="59">
        <f t="shared" si="2232"/>
        <v>0</v>
      </c>
      <c r="S1563" s="59">
        <f t="shared" si="2232"/>
        <v>0</v>
      </c>
      <c r="T1563" s="59">
        <f t="shared" si="2232"/>
        <v>0</v>
      </c>
      <c r="U1563" s="59">
        <f t="shared" si="2232"/>
        <v>0</v>
      </c>
      <c r="V1563" s="59">
        <f t="shared" si="2232"/>
        <v>0</v>
      </c>
      <c r="W1563" s="59">
        <f t="shared" si="2141"/>
        <v>0</v>
      </c>
      <c r="X1563" s="59">
        <f t="shared" ref="X1563:AA1563" si="2233">IF(AND($C1563="tak",OR($D1563="nie dotyczy",$D1563="badania przemysłowe"),X$1427&lt;=Koniec_Projekt),ROUND(X466*X508,0),0)</f>
        <v>0</v>
      </c>
      <c r="Y1563" s="59">
        <f t="shared" si="2233"/>
        <v>0</v>
      </c>
      <c r="Z1563" s="59">
        <f t="shared" si="2233"/>
        <v>0</v>
      </c>
      <c r="AA1563" s="59">
        <f t="shared" si="2233"/>
        <v>0</v>
      </c>
      <c r="AB1563" s="59">
        <f t="shared" ref="AB1563:AE1563" si="2234">IF(AND($C1563="tak",OR($D1563="nie dotyczy",$D1563="badania przemysłowe"),AB$1427&lt;=Koniec_Projekt),ROUND(AB466*AB508,0),0)</f>
        <v>0</v>
      </c>
      <c r="AC1563" s="59">
        <f t="shared" si="2234"/>
        <v>0</v>
      </c>
      <c r="AD1563" s="59">
        <f t="shared" si="2234"/>
        <v>0</v>
      </c>
      <c r="AE1563" s="59">
        <f t="shared" si="2234"/>
        <v>0</v>
      </c>
    </row>
    <row r="1564" spans="2:31" hidden="1">
      <c r="B1564" s="58" t="str">
        <f t="shared" si="2201"/>
        <v/>
      </c>
      <c r="C1564" s="58" t="str">
        <f t="shared" si="2201"/>
        <v/>
      </c>
      <c r="D1564" s="58" t="str">
        <f t="shared" si="2201"/>
        <v/>
      </c>
      <c r="E1564" s="58"/>
      <c r="F1564" s="58"/>
      <c r="G1564" s="58"/>
      <c r="H1564" s="58"/>
      <c r="I1564" s="58"/>
      <c r="J1564" s="59">
        <f t="shared" ref="J1564:V1564" si="2235">IF(AND($C1564="tak",OR($D1564="nie dotyczy",$D1564="badania przemysłowe"),J$1427&lt;=Koniec_Projekt),ROUND(J467*J509,0),0)</f>
        <v>0</v>
      </c>
      <c r="K1564" s="59">
        <f t="shared" si="2235"/>
        <v>0</v>
      </c>
      <c r="L1564" s="59">
        <f t="shared" si="2235"/>
        <v>0</v>
      </c>
      <c r="M1564" s="59">
        <f t="shared" si="2235"/>
        <v>0</v>
      </c>
      <c r="N1564" s="59">
        <f t="shared" si="2235"/>
        <v>0</v>
      </c>
      <c r="O1564" s="59">
        <f t="shared" si="2235"/>
        <v>0</v>
      </c>
      <c r="P1564" s="59">
        <f t="shared" si="2235"/>
        <v>0</v>
      </c>
      <c r="Q1564" s="59">
        <f t="shared" si="2235"/>
        <v>0</v>
      </c>
      <c r="R1564" s="59">
        <f t="shared" si="2235"/>
        <v>0</v>
      </c>
      <c r="S1564" s="59">
        <f t="shared" si="2235"/>
        <v>0</v>
      </c>
      <c r="T1564" s="59">
        <f t="shared" si="2235"/>
        <v>0</v>
      </c>
      <c r="U1564" s="59">
        <f t="shared" si="2235"/>
        <v>0</v>
      </c>
      <c r="V1564" s="59">
        <f t="shared" si="2235"/>
        <v>0</v>
      </c>
      <c r="W1564" s="59">
        <f t="shared" si="2141"/>
        <v>0</v>
      </c>
      <c r="X1564" s="59">
        <f t="shared" ref="X1564:AA1564" si="2236">IF(AND($C1564="tak",OR($D1564="nie dotyczy",$D1564="badania przemysłowe"),X$1427&lt;=Koniec_Projekt),ROUND(X467*X509,0),0)</f>
        <v>0</v>
      </c>
      <c r="Y1564" s="59">
        <f t="shared" si="2236"/>
        <v>0</v>
      </c>
      <c r="Z1564" s="59">
        <f t="shared" si="2236"/>
        <v>0</v>
      </c>
      <c r="AA1564" s="59">
        <f t="shared" si="2236"/>
        <v>0</v>
      </c>
      <c r="AB1564" s="59">
        <f t="shared" ref="AB1564:AE1564" si="2237">IF(AND($C1564="tak",OR($D1564="nie dotyczy",$D1564="badania przemysłowe"),AB$1427&lt;=Koniec_Projekt),ROUND(AB467*AB509,0),0)</f>
        <v>0</v>
      </c>
      <c r="AC1564" s="59">
        <f t="shared" si="2237"/>
        <v>0</v>
      </c>
      <c r="AD1564" s="59">
        <f t="shared" si="2237"/>
        <v>0</v>
      </c>
      <c r="AE1564" s="59">
        <f t="shared" si="2237"/>
        <v>0</v>
      </c>
    </row>
    <row r="1565" spans="2:31" hidden="1">
      <c r="B1565" s="58" t="str">
        <f t="shared" si="2201"/>
        <v/>
      </c>
      <c r="C1565" s="58" t="str">
        <f t="shared" si="2201"/>
        <v/>
      </c>
      <c r="D1565" s="58" t="str">
        <f t="shared" si="2201"/>
        <v/>
      </c>
      <c r="E1565" s="58"/>
      <c r="F1565" s="58"/>
      <c r="G1565" s="58"/>
      <c r="H1565" s="58"/>
      <c r="I1565" s="58"/>
      <c r="J1565" s="59">
        <f t="shared" ref="J1565:V1565" si="2238">IF(AND($C1565="tak",OR($D1565="nie dotyczy",$D1565="badania przemysłowe"),J$1427&lt;=Koniec_Projekt),ROUND(J468*J510,0),0)</f>
        <v>0</v>
      </c>
      <c r="K1565" s="59">
        <f t="shared" si="2238"/>
        <v>0</v>
      </c>
      <c r="L1565" s="59">
        <f t="shared" si="2238"/>
        <v>0</v>
      </c>
      <c r="M1565" s="59">
        <f t="shared" si="2238"/>
        <v>0</v>
      </c>
      <c r="N1565" s="59">
        <f t="shared" si="2238"/>
        <v>0</v>
      </c>
      <c r="O1565" s="59">
        <f t="shared" si="2238"/>
        <v>0</v>
      </c>
      <c r="P1565" s="59">
        <f t="shared" si="2238"/>
        <v>0</v>
      </c>
      <c r="Q1565" s="59">
        <f t="shared" si="2238"/>
        <v>0</v>
      </c>
      <c r="R1565" s="59">
        <f t="shared" si="2238"/>
        <v>0</v>
      </c>
      <c r="S1565" s="59">
        <f t="shared" si="2238"/>
        <v>0</v>
      </c>
      <c r="T1565" s="59">
        <f t="shared" si="2238"/>
        <v>0</v>
      </c>
      <c r="U1565" s="59">
        <f t="shared" si="2238"/>
        <v>0</v>
      </c>
      <c r="V1565" s="59">
        <f t="shared" si="2238"/>
        <v>0</v>
      </c>
      <c r="W1565" s="59">
        <f t="shared" si="2141"/>
        <v>0</v>
      </c>
      <c r="X1565" s="59">
        <f t="shared" ref="X1565:AA1565" si="2239">IF(AND($C1565="tak",OR($D1565="nie dotyczy",$D1565="badania przemysłowe"),X$1427&lt;=Koniec_Projekt),ROUND(X468*X510,0),0)</f>
        <v>0</v>
      </c>
      <c r="Y1565" s="59">
        <f t="shared" si="2239"/>
        <v>0</v>
      </c>
      <c r="Z1565" s="59">
        <f t="shared" si="2239"/>
        <v>0</v>
      </c>
      <c r="AA1565" s="59">
        <f t="shared" si="2239"/>
        <v>0</v>
      </c>
      <c r="AB1565" s="59">
        <f t="shared" ref="AB1565:AE1565" si="2240">IF(AND($C1565="tak",OR($D1565="nie dotyczy",$D1565="badania przemysłowe"),AB$1427&lt;=Koniec_Projekt),ROUND(AB468*AB510,0),0)</f>
        <v>0</v>
      </c>
      <c r="AC1565" s="59">
        <f t="shared" si="2240"/>
        <v>0</v>
      </c>
      <c r="AD1565" s="59">
        <f t="shared" si="2240"/>
        <v>0</v>
      </c>
      <c r="AE1565" s="59">
        <f t="shared" si="2240"/>
        <v>0</v>
      </c>
    </row>
    <row r="1566" spans="2:31" hidden="1">
      <c r="B1566" s="58" t="str">
        <f t="shared" si="2201"/>
        <v/>
      </c>
      <c r="C1566" s="58" t="str">
        <f t="shared" si="2201"/>
        <v/>
      </c>
      <c r="D1566" s="58" t="str">
        <f t="shared" si="2201"/>
        <v/>
      </c>
      <c r="E1566" s="58"/>
      <c r="F1566" s="58"/>
      <c r="G1566" s="58"/>
      <c r="H1566" s="58"/>
      <c r="I1566" s="58"/>
      <c r="J1566" s="59">
        <f t="shared" ref="J1566:V1566" si="2241">IF(AND($C1566="tak",OR($D1566="nie dotyczy",$D1566="badania przemysłowe"),J$1427&lt;=Koniec_Projekt),ROUND(J469*J511,0),0)</f>
        <v>0</v>
      </c>
      <c r="K1566" s="59">
        <f t="shared" si="2241"/>
        <v>0</v>
      </c>
      <c r="L1566" s="59">
        <f t="shared" si="2241"/>
        <v>0</v>
      </c>
      <c r="M1566" s="59">
        <f t="shared" si="2241"/>
        <v>0</v>
      </c>
      <c r="N1566" s="59">
        <f t="shared" si="2241"/>
        <v>0</v>
      </c>
      <c r="O1566" s="59">
        <f t="shared" si="2241"/>
        <v>0</v>
      </c>
      <c r="P1566" s="59">
        <f t="shared" si="2241"/>
        <v>0</v>
      </c>
      <c r="Q1566" s="59">
        <f t="shared" si="2241"/>
        <v>0</v>
      </c>
      <c r="R1566" s="59">
        <f t="shared" si="2241"/>
        <v>0</v>
      </c>
      <c r="S1566" s="59">
        <f t="shared" si="2241"/>
        <v>0</v>
      </c>
      <c r="T1566" s="59">
        <f t="shared" si="2241"/>
        <v>0</v>
      </c>
      <c r="U1566" s="59">
        <f t="shared" si="2241"/>
        <v>0</v>
      </c>
      <c r="V1566" s="59">
        <f t="shared" si="2241"/>
        <v>0</v>
      </c>
      <c r="W1566" s="59">
        <f t="shared" si="2141"/>
        <v>0</v>
      </c>
      <c r="X1566" s="59">
        <f t="shared" ref="X1566:AA1566" si="2242">IF(AND($C1566="tak",OR($D1566="nie dotyczy",$D1566="badania przemysłowe"),X$1427&lt;=Koniec_Projekt),ROUND(X469*X511,0),0)</f>
        <v>0</v>
      </c>
      <c r="Y1566" s="59">
        <f t="shared" si="2242"/>
        <v>0</v>
      </c>
      <c r="Z1566" s="59">
        <f t="shared" si="2242"/>
        <v>0</v>
      </c>
      <c r="AA1566" s="59">
        <f t="shared" si="2242"/>
        <v>0</v>
      </c>
      <c r="AB1566" s="59">
        <f t="shared" ref="AB1566:AE1566" si="2243">IF(AND($C1566="tak",OR($D1566="nie dotyczy",$D1566="badania przemysłowe"),AB$1427&lt;=Koniec_Projekt),ROUND(AB469*AB511,0),0)</f>
        <v>0</v>
      </c>
      <c r="AC1566" s="59">
        <f t="shared" si="2243"/>
        <v>0</v>
      </c>
      <c r="AD1566" s="59">
        <f t="shared" si="2243"/>
        <v>0</v>
      </c>
      <c r="AE1566" s="59">
        <f t="shared" si="2243"/>
        <v>0</v>
      </c>
    </row>
    <row r="1567" spans="2:31" hidden="1">
      <c r="B1567" s="58" t="str">
        <f t="shared" si="2201"/>
        <v/>
      </c>
      <c r="C1567" s="58" t="str">
        <f t="shared" si="2201"/>
        <v/>
      </c>
      <c r="D1567" s="58" t="str">
        <f t="shared" si="2201"/>
        <v/>
      </c>
      <c r="E1567" s="58"/>
      <c r="F1567" s="58"/>
      <c r="G1567" s="58"/>
      <c r="H1567" s="58"/>
      <c r="I1567" s="58"/>
      <c r="J1567" s="59">
        <f t="shared" ref="J1567:V1567" si="2244">IF(AND($C1567="tak",OR($D1567="nie dotyczy",$D1567="badania przemysłowe"),J$1427&lt;=Koniec_Projekt),ROUND(J470*J512,0),0)</f>
        <v>0</v>
      </c>
      <c r="K1567" s="59">
        <f t="shared" si="2244"/>
        <v>0</v>
      </c>
      <c r="L1567" s="59">
        <f t="shared" si="2244"/>
        <v>0</v>
      </c>
      <c r="M1567" s="59">
        <f t="shared" si="2244"/>
        <v>0</v>
      </c>
      <c r="N1567" s="59">
        <f t="shared" si="2244"/>
        <v>0</v>
      </c>
      <c r="O1567" s="59">
        <f t="shared" si="2244"/>
        <v>0</v>
      </c>
      <c r="P1567" s="59">
        <f t="shared" si="2244"/>
        <v>0</v>
      </c>
      <c r="Q1567" s="59">
        <f t="shared" si="2244"/>
        <v>0</v>
      </c>
      <c r="R1567" s="59">
        <f t="shared" si="2244"/>
        <v>0</v>
      </c>
      <c r="S1567" s="59">
        <f t="shared" si="2244"/>
        <v>0</v>
      </c>
      <c r="T1567" s="59">
        <f t="shared" si="2244"/>
        <v>0</v>
      </c>
      <c r="U1567" s="59">
        <f t="shared" si="2244"/>
        <v>0</v>
      </c>
      <c r="V1567" s="59">
        <f t="shared" si="2244"/>
        <v>0</v>
      </c>
      <c r="W1567" s="59">
        <f t="shared" si="2141"/>
        <v>0</v>
      </c>
      <c r="X1567" s="59">
        <f t="shared" ref="X1567:AA1567" si="2245">IF(AND($C1567="tak",OR($D1567="nie dotyczy",$D1567="badania przemysłowe"),X$1427&lt;=Koniec_Projekt),ROUND(X470*X512,0),0)</f>
        <v>0</v>
      </c>
      <c r="Y1567" s="59">
        <f t="shared" si="2245"/>
        <v>0</v>
      </c>
      <c r="Z1567" s="59">
        <f t="shared" si="2245"/>
        <v>0</v>
      </c>
      <c r="AA1567" s="59">
        <f t="shared" si="2245"/>
        <v>0</v>
      </c>
      <c r="AB1567" s="59">
        <f t="shared" ref="AB1567:AE1567" si="2246">IF(AND($C1567="tak",OR($D1567="nie dotyczy",$D1567="badania przemysłowe"),AB$1427&lt;=Koniec_Projekt),ROUND(AB470*AB512,0),0)</f>
        <v>0</v>
      </c>
      <c r="AC1567" s="59">
        <f t="shared" si="2246"/>
        <v>0</v>
      </c>
      <c r="AD1567" s="59">
        <f t="shared" si="2246"/>
        <v>0</v>
      </c>
      <c r="AE1567" s="59">
        <f t="shared" si="2246"/>
        <v>0</v>
      </c>
    </row>
    <row r="1568" spans="2:31" hidden="1">
      <c r="B1568" s="58" t="str">
        <f t="shared" si="2201"/>
        <v/>
      </c>
      <c r="C1568" s="58" t="str">
        <f t="shared" si="2201"/>
        <v/>
      </c>
      <c r="D1568" s="58" t="str">
        <f t="shared" si="2201"/>
        <v/>
      </c>
      <c r="E1568" s="58"/>
      <c r="F1568" s="58"/>
      <c r="G1568" s="58"/>
      <c r="H1568" s="58"/>
      <c r="I1568" s="58"/>
      <c r="J1568" s="59">
        <f t="shared" ref="J1568:V1568" si="2247">IF(AND($C1568="tak",OR($D1568="nie dotyczy",$D1568="badania przemysłowe"),J$1427&lt;=Koniec_Projekt),ROUND(J471*J513,0),0)</f>
        <v>0</v>
      </c>
      <c r="K1568" s="59">
        <f t="shared" si="2247"/>
        <v>0</v>
      </c>
      <c r="L1568" s="59">
        <f t="shared" si="2247"/>
        <v>0</v>
      </c>
      <c r="M1568" s="59">
        <f t="shared" si="2247"/>
        <v>0</v>
      </c>
      <c r="N1568" s="59">
        <f t="shared" si="2247"/>
        <v>0</v>
      </c>
      <c r="O1568" s="59">
        <f t="shared" si="2247"/>
        <v>0</v>
      </c>
      <c r="P1568" s="59">
        <f t="shared" si="2247"/>
        <v>0</v>
      </c>
      <c r="Q1568" s="59">
        <f t="shared" si="2247"/>
        <v>0</v>
      </c>
      <c r="R1568" s="59">
        <f t="shared" si="2247"/>
        <v>0</v>
      </c>
      <c r="S1568" s="59">
        <f t="shared" si="2247"/>
        <v>0</v>
      </c>
      <c r="T1568" s="59">
        <f t="shared" si="2247"/>
        <v>0</v>
      </c>
      <c r="U1568" s="59">
        <f t="shared" si="2247"/>
        <v>0</v>
      </c>
      <c r="V1568" s="59">
        <f t="shared" si="2247"/>
        <v>0</v>
      </c>
      <c r="W1568" s="59">
        <f t="shared" si="2141"/>
        <v>0</v>
      </c>
      <c r="X1568" s="59">
        <f t="shared" ref="X1568:AA1568" si="2248">IF(AND($C1568="tak",OR($D1568="nie dotyczy",$D1568="badania przemysłowe"),X$1427&lt;=Koniec_Projekt),ROUND(X471*X513,0),0)</f>
        <v>0</v>
      </c>
      <c r="Y1568" s="59">
        <f t="shared" si="2248"/>
        <v>0</v>
      </c>
      <c r="Z1568" s="59">
        <f t="shared" si="2248"/>
        <v>0</v>
      </c>
      <c r="AA1568" s="59">
        <f t="shared" si="2248"/>
        <v>0</v>
      </c>
      <c r="AB1568" s="59">
        <f t="shared" ref="AB1568:AE1568" si="2249">IF(AND($C1568="tak",OR($D1568="nie dotyczy",$D1568="badania przemysłowe"),AB$1427&lt;=Koniec_Projekt),ROUND(AB471*AB513,0),0)</f>
        <v>0</v>
      </c>
      <c r="AC1568" s="59">
        <f t="shared" si="2249"/>
        <v>0</v>
      </c>
      <c r="AD1568" s="59">
        <f t="shared" si="2249"/>
        <v>0</v>
      </c>
      <c r="AE1568" s="59">
        <f t="shared" si="2249"/>
        <v>0</v>
      </c>
    </row>
    <row r="1569" spans="2:31" hidden="1">
      <c r="B1569" s="58" t="str">
        <f t="shared" si="2201"/>
        <v/>
      </c>
      <c r="C1569" s="58" t="str">
        <f t="shared" si="2201"/>
        <v/>
      </c>
      <c r="D1569" s="58" t="str">
        <f t="shared" si="2201"/>
        <v/>
      </c>
      <c r="E1569" s="58"/>
      <c r="F1569" s="58"/>
      <c r="G1569" s="58"/>
      <c r="H1569" s="58"/>
      <c r="I1569" s="58"/>
      <c r="J1569" s="59">
        <f t="shared" ref="J1569:V1569" si="2250">IF(AND($C1569="tak",OR($D1569="nie dotyczy",$D1569="badania przemysłowe"),J$1427&lt;=Koniec_Projekt),ROUND(J472*J514,0),0)</f>
        <v>0</v>
      </c>
      <c r="K1569" s="59">
        <f t="shared" si="2250"/>
        <v>0</v>
      </c>
      <c r="L1569" s="59">
        <f t="shared" si="2250"/>
        <v>0</v>
      </c>
      <c r="M1569" s="59">
        <f t="shared" si="2250"/>
        <v>0</v>
      </c>
      <c r="N1569" s="59">
        <f t="shared" si="2250"/>
        <v>0</v>
      </c>
      <c r="O1569" s="59">
        <f t="shared" si="2250"/>
        <v>0</v>
      </c>
      <c r="P1569" s="59">
        <f t="shared" si="2250"/>
        <v>0</v>
      </c>
      <c r="Q1569" s="59">
        <f t="shared" si="2250"/>
        <v>0</v>
      </c>
      <c r="R1569" s="59">
        <f t="shared" si="2250"/>
        <v>0</v>
      </c>
      <c r="S1569" s="59">
        <f t="shared" si="2250"/>
        <v>0</v>
      </c>
      <c r="T1569" s="59">
        <f t="shared" si="2250"/>
        <v>0</v>
      </c>
      <c r="U1569" s="59">
        <f t="shared" si="2250"/>
        <v>0</v>
      </c>
      <c r="V1569" s="59">
        <f t="shared" si="2250"/>
        <v>0</v>
      </c>
      <c r="W1569" s="59">
        <f t="shared" si="2141"/>
        <v>0</v>
      </c>
      <c r="X1569" s="59">
        <f t="shared" ref="X1569:AA1569" si="2251">IF(AND($C1569="tak",OR($D1569="nie dotyczy",$D1569="badania przemysłowe"),X$1427&lt;=Koniec_Projekt),ROUND(X472*X514,0),0)</f>
        <v>0</v>
      </c>
      <c r="Y1569" s="59">
        <f t="shared" si="2251"/>
        <v>0</v>
      </c>
      <c r="Z1569" s="59">
        <f t="shared" si="2251"/>
        <v>0</v>
      </c>
      <c r="AA1569" s="59">
        <f t="shared" si="2251"/>
        <v>0</v>
      </c>
      <c r="AB1569" s="59">
        <f t="shared" ref="AB1569:AE1569" si="2252">IF(AND($C1569="tak",OR($D1569="nie dotyczy",$D1569="badania przemysłowe"),AB$1427&lt;=Koniec_Projekt),ROUND(AB472*AB514,0),0)</f>
        <v>0</v>
      </c>
      <c r="AC1569" s="59">
        <f t="shared" si="2252"/>
        <v>0</v>
      </c>
      <c r="AD1569" s="59">
        <f t="shared" si="2252"/>
        <v>0</v>
      </c>
      <c r="AE1569" s="59">
        <f t="shared" si="2252"/>
        <v>0</v>
      </c>
    </row>
    <row r="1570" spans="2:31" hidden="1">
      <c r="B1570" s="58" t="str">
        <f t="shared" si="2201"/>
        <v/>
      </c>
      <c r="C1570" s="58" t="str">
        <f t="shared" si="2201"/>
        <v/>
      </c>
      <c r="D1570" s="58" t="str">
        <f t="shared" si="2201"/>
        <v/>
      </c>
      <c r="E1570" s="58"/>
      <c r="F1570" s="58"/>
      <c r="G1570" s="58"/>
      <c r="H1570" s="58"/>
      <c r="I1570" s="58"/>
      <c r="J1570" s="59">
        <f t="shared" ref="J1570:V1570" si="2253">IF(AND($C1570="tak",OR($D1570="nie dotyczy",$D1570="badania przemysłowe"),J$1427&lt;=Koniec_Projekt),ROUND(J473*J515,0),0)</f>
        <v>0</v>
      </c>
      <c r="K1570" s="59">
        <f t="shared" si="2253"/>
        <v>0</v>
      </c>
      <c r="L1570" s="59">
        <f t="shared" si="2253"/>
        <v>0</v>
      </c>
      <c r="M1570" s="59">
        <f t="shared" si="2253"/>
        <v>0</v>
      </c>
      <c r="N1570" s="59">
        <f t="shared" si="2253"/>
        <v>0</v>
      </c>
      <c r="O1570" s="59">
        <f t="shared" si="2253"/>
        <v>0</v>
      </c>
      <c r="P1570" s="59">
        <f t="shared" si="2253"/>
        <v>0</v>
      </c>
      <c r="Q1570" s="59">
        <f t="shared" si="2253"/>
        <v>0</v>
      </c>
      <c r="R1570" s="59">
        <f t="shared" si="2253"/>
        <v>0</v>
      </c>
      <c r="S1570" s="59">
        <f t="shared" si="2253"/>
        <v>0</v>
      </c>
      <c r="T1570" s="59">
        <f t="shared" si="2253"/>
        <v>0</v>
      </c>
      <c r="U1570" s="59">
        <f t="shared" si="2253"/>
        <v>0</v>
      </c>
      <c r="V1570" s="59">
        <f t="shared" si="2253"/>
        <v>0</v>
      </c>
      <c r="W1570" s="59">
        <f t="shared" si="2141"/>
        <v>0</v>
      </c>
      <c r="X1570" s="59">
        <f t="shared" ref="X1570:AA1570" si="2254">IF(AND($C1570="tak",OR($D1570="nie dotyczy",$D1570="badania przemysłowe"),X$1427&lt;=Koniec_Projekt),ROUND(X473*X515,0),0)</f>
        <v>0</v>
      </c>
      <c r="Y1570" s="59">
        <f t="shared" si="2254"/>
        <v>0</v>
      </c>
      <c r="Z1570" s="59">
        <f t="shared" si="2254"/>
        <v>0</v>
      </c>
      <c r="AA1570" s="59">
        <f t="shared" si="2254"/>
        <v>0</v>
      </c>
      <c r="AB1570" s="59">
        <f t="shared" ref="AB1570:AE1570" si="2255">IF(AND($C1570="tak",OR($D1570="nie dotyczy",$D1570="badania przemysłowe"),AB$1427&lt;=Koniec_Projekt),ROUND(AB473*AB515,0),0)</f>
        <v>0</v>
      </c>
      <c r="AC1570" s="59">
        <f t="shared" si="2255"/>
        <v>0</v>
      </c>
      <c r="AD1570" s="59">
        <f t="shared" si="2255"/>
        <v>0</v>
      </c>
      <c r="AE1570" s="59">
        <f t="shared" si="2255"/>
        <v>0</v>
      </c>
    </row>
    <row r="1571" spans="2:31" hidden="1">
      <c r="B1571" s="58" t="str">
        <f t="shared" si="2201"/>
        <v/>
      </c>
      <c r="C1571" s="58" t="str">
        <f t="shared" si="2201"/>
        <v/>
      </c>
      <c r="D1571" s="58" t="str">
        <f t="shared" si="2201"/>
        <v/>
      </c>
      <c r="E1571" s="58"/>
      <c r="F1571" s="58"/>
      <c r="G1571" s="58"/>
      <c r="H1571" s="58"/>
      <c r="I1571" s="58"/>
      <c r="J1571" s="59">
        <f t="shared" ref="J1571:V1571" si="2256">IF(AND($C1571="tak",OR($D1571="nie dotyczy",$D1571="badania przemysłowe"),J$1427&lt;=Koniec_Projekt),ROUND(J474*J516,0),0)</f>
        <v>0</v>
      </c>
      <c r="K1571" s="59">
        <f t="shared" si="2256"/>
        <v>0</v>
      </c>
      <c r="L1571" s="59">
        <f t="shared" si="2256"/>
        <v>0</v>
      </c>
      <c r="M1571" s="59">
        <f t="shared" si="2256"/>
        <v>0</v>
      </c>
      <c r="N1571" s="59">
        <f t="shared" si="2256"/>
        <v>0</v>
      </c>
      <c r="O1571" s="59">
        <f t="shared" si="2256"/>
        <v>0</v>
      </c>
      <c r="P1571" s="59">
        <f t="shared" si="2256"/>
        <v>0</v>
      </c>
      <c r="Q1571" s="59">
        <f t="shared" si="2256"/>
        <v>0</v>
      </c>
      <c r="R1571" s="59">
        <f t="shared" si="2256"/>
        <v>0</v>
      </c>
      <c r="S1571" s="59">
        <f t="shared" si="2256"/>
        <v>0</v>
      </c>
      <c r="T1571" s="59">
        <f t="shared" si="2256"/>
        <v>0</v>
      </c>
      <c r="U1571" s="59">
        <f t="shared" si="2256"/>
        <v>0</v>
      </c>
      <c r="V1571" s="59">
        <f t="shared" si="2256"/>
        <v>0</v>
      </c>
      <c r="W1571" s="59">
        <f t="shared" si="2141"/>
        <v>0</v>
      </c>
      <c r="X1571" s="59">
        <f t="shared" ref="X1571:AA1571" si="2257">IF(AND($C1571="tak",OR($D1571="nie dotyczy",$D1571="badania przemysłowe"),X$1427&lt;=Koniec_Projekt),ROUND(X474*X516,0),0)</f>
        <v>0</v>
      </c>
      <c r="Y1571" s="59">
        <f t="shared" si="2257"/>
        <v>0</v>
      </c>
      <c r="Z1571" s="59">
        <f t="shared" si="2257"/>
        <v>0</v>
      </c>
      <c r="AA1571" s="59">
        <f t="shared" si="2257"/>
        <v>0</v>
      </c>
      <c r="AB1571" s="59">
        <f t="shared" ref="AB1571:AE1571" si="2258">IF(AND($C1571="tak",OR($D1571="nie dotyczy",$D1571="badania przemysłowe"),AB$1427&lt;=Koniec_Projekt),ROUND(AB474*AB516,0),0)</f>
        <v>0</v>
      </c>
      <c r="AC1571" s="59">
        <f t="shared" si="2258"/>
        <v>0</v>
      </c>
      <c r="AD1571" s="59">
        <f t="shared" si="2258"/>
        <v>0</v>
      </c>
      <c r="AE1571" s="59">
        <f t="shared" si="2258"/>
        <v>0</v>
      </c>
    </row>
    <row r="1572" spans="2:31" hidden="1">
      <c r="B1572" s="58" t="str">
        <f t="shared" si="2201"/>
        <v/>
      </c>
      <c r="C1572" s="58" t="str">
        <f t="shared" si="2201"/>
        <v/>
      </c>
      <c r="D1572" s="58" t="str">
        <f t="shared" si="2201"/>
        <v/>
      </c>
      <c r="E1572" s="58"/>
      <c r="F1572" s="58"/>
      <c r="G1572" s="58"/>
      <c r="H1572" s="58"/>
      <c r="I1572" s="58"/>
      <c r="J1572" s="59">
        <f t="shared" ref="J1572:V1572" si="2259">IF(AND($C1572="tak",OR($D1572="nie dotyczy",$D1572="badania przemysłowe"),J$1427&lt;=Koniec_Projekt),ROUND(J475*J517,0),0)</f>
        <v>0</v>
      </c>
      <c r="K1572" s="59">
        <f t="shared" si="2259"/>
        <v>0</v>
      </c>
      <c r="L1572" s="59">
        <f t="shared" si="2259"/>
        <v>0</v>
      </c>
      <c r="M1572" s="59">
        <f t="shared" si="2259"/>
        <v>0</v>
      </c>
      <c r="N1572" s="59">
        <f t="shared" si="2259"/>
        <v>0</v>
      </c>
      <c r="O1572" s="59">
        <f t="shared" si="2259"/>
        <v>0</v>
      </c>
      <c r="P1572" s="59">
        <f t="shared" si="2259"/>
        <v>0</v>
      </c>
      <c r="Q1572" s="59">
        <f t="shared" si="2259"/>
        <v>0</v>
      </c>
      <c r="R1572" s="59">
        <f t="shared" si="2259"/>
        <v>0</v>
      </c>
      <c r="S1572" s="59">
        <f t="shared" si="2259"/>
        <v>0</v>
      </c>
      <c r="T1572" s="59">
        <f t="shared" si="2259"/>
        <v>0</v>
      </c>
      <c r="U1572" s="59">
        <f t="shared" si="2259"/>
        <v>0</v>
      </c>
      <c r="V1572" s="59">
        <f t="shared" si="2259"/>
        <v>0</v>
      </c>
      <c r="W1572" s="59">
        <f t="shared" si="2141"/>
        <v>0</v>
      </c>
      <c r="X1572" s="59">
        <f t="shared" ref="X1572:AA1572" si="2260">IF(AND($C1572="tak",OR($D1572="nie dotyczy",$D1572="badania przemysłowe"),X$1427&lt;=Koniec_Projekt),ROUND(X475*X517,0),0)</f>
        <v>0</v>
      </c>
      <c r="Y1572" s="59">
        <f t="shared" si="2260"/>
        <v>0</v>
      </c>
      <c r="Z1572" s="59">
        <f t="shared" si="2260"/>
        <v>0</v>
      </c>
      <c r="AA1572" s="59">
        <f t="shared" si="2260"/>
        <v>0</v>
      </c>
      <c r="AB1572" s="59">
        <f t="shared" ref="AB1572:AE1572" si="2261">IF(AND($C1572="tak",OR($D1572="nie dotyczy",$D1572="badania przemysłowe"),AB$1427&lt;=Koniec_Projekt),ROUND(AB475*AB517,0),0)</f>
        <v>0</v>
      </c>
      <c r="AC1572" s="59">
        <f t="shared" si="2261"/>
        <v>0</v>
      </c>
      <c r="AD1572" s="59">
        <f t="shared" si="2261"/>
        <v>0</v>
      </c>
      <c r="AE1572" s="59">
        <f t="shared" si="2261"/>
        <v>0</v>
      </c>
    </row>
    <row r="1573" spans="2:31" hidden="1">
      <c r="B1573" s="20" t="s">
        <v>303</v>
      </c>
      <c r="C1573" s="79"/>
      <c r="D1573" s="21"/>
      <c r="E1573" s="21"/>
      <c r="F1573" s="21"/>
      <c r="G1573" s="21"/>
      <c r="H1573" s="21"/>
      <c r="I1573" s="21"/>
      <c r="J1573" s="60">
        <f t="shared" ref="J1573:V1573" si="2262">ROUND(SUM(J1533:J1572),0)</f>
        <v>0</v>
      </c>
      <c r="K1573" s="60">
        <f t="shared" si="2262"/>
        <v>0</v>
      </c>
      <c r="L1573" s="60">
        <f t="shared" si="2262"/>
        <v>0</v>
      </c>
      <c r="M1573" s="60">
        <f t="shared" si="2262"/>
        <v>0</v>
      </c>
      <c r="N1573" s="60">
        <f t="shared" si="2262"/>
        <v>0</v>
      </c>
      <c r="O1573" s="60">
        <f t="shared" si="2262"/>
        <v>0</v>
      </c>
      <c r="P1573" s="60">
        <f t="shared" si="2262"/>
        <v>0</v>
      </c>
      <c r="Q1573" s="60">
        <f t="shared" si="2262"/>
        <v>0</v>
      </c>
      <c r="R1573" s="60">
        <f t="shared" si="2262"/>
        <v>0</v>
      </c>
      <c r="S1573" s="60">
        <f t="shared" si="2262"/>
        <v>0</v>
      </c>
      <c r="T1573" s="60">
        <f t="shared" si="2262"/>
        <v>0</v>
      </c>
      <c r="U1573" s="60">
        <f t="shared" si="2262"/>
        <v>0</v>
      </c>
      <c r="V1573" s="60">
        <f t="shared" si="2262"/>
        <v>0</v>
      </c>
      <c r="W1573" s="60">
        <f>ROUND(SUM(W1533:W1572),0)</f>
        <v>0</v>
      </c>
      <c r="X1573" s="60">
        <f t="shared" ref="X1573:AA1573" si="2263">ROUND(SUM(X1533:X1572),0)</f>
        <v>0</v>
      </c>
      <c r="Y1573" s="60">
        <f t="shared" si="2263"/>
        <v>0</v>
      </c>
      <c r="Z1573" s="60">
        <f t="shared" si="2263"/>
        <v>0</v>
      </c>
      <c r="AA1573" s="60">
        <f t="shared" si="2263"/>
        <v>0</v>
      </c>
      <c r="AB1573" s="60">
        <f t="shared" ref="AB1573:AE1573" si="2264">ROUND(SUM(AB1533:AB1572),0)</f>
        <v>0</v>
      </c>
      <c r="AC1573" s="60">
        <f t="shared" si="2264"/>
        <v>0</v>
      </c>
      <c r="AD1573" s="60">
        <f t="shared" si="2264"/>
        <v>0</v>
      </c>
      <c r="AE1573" s="60">
        <f t="shared" si="2264"/>
        <v>0</v>
      </c>
    </row>
    <row r="1574" spans="2:31" hidden="1">
      <c r="B1574" s="21"/>
      <c r="C1574" s="79"/>
      <c r="D1574" s="21"/>
      <c r="E1574" s="21"/>
      <c r="F1574" s="21"/>
      <c r="G1574" s="21"/>
      <c r="H1574" s="21"/>
      <c r="I1574" s="21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22"/>
      <c r="X1574" s="22"/>
      <c r="Y1574" s="22"/>
      <c r="Z1574" s="22"/>
      <c r="AA1574" s="22"/>
      <c r="AB1574" s="22"/>
      <c r="AC1574" s="22"/>
      <c r="AD1574" s="22"/>
      <c r="AE1574" s="22"/>
    </row>
    <row r="1575" spans="2:31" hidden="1">
      <c r="B1575" s="21"/>
      <c r="C1575" s="79"/>
      <c r="D1575" s="21"/>
      <c r="E1575" s="21"/>
      <c r="F1575" s="21"/>
      <c r="G1575" s="21"/>
      <c r="H1575" s="21"/>
      <c r="I1575" s="21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/>
      <c r="Y1575" s="22"/>
      <c r="Z1575" s="22"/>
      <c r="AA1575" s="22"/>
      <c r="AB1575" s="22"/>
      <c r="AC1575" s="22"/>
      <c r="AD1575" s="22"/>
      <c r="AE1575" s="22"/>
    </row>
    <row r="1576" spans="2:31" hidden="1">
      <c r="B1576" s="20" t="s">
        <v>304</v>
      </c>
      <c r="C1576" s="81" t="s">
        <v>317</v>
      </c>
      <c r="D1576" s="20" t="s">
        <v>318</v>
      </c>
      <c r="E1576" s="21"/>
      <c r="F1576" s="21"/>
      <c r="G1576" s="21"/>
      <c r="H1576" s="21"/>
      <c r="I1576" s="21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</row>
    <row r="1577" spans="2:31" hidden="1">
      <c r="B1577" s="58" t="str">
        <f t="shared" ref="B1577:D1606" si="2265">IF(ISBLANK(B1337),"",B1337)</f>
        <v/>
      </c>
      <c r="C1577" s="58" t="str">
        <f t="shared" si="2265"/>
        <v/>
      </c>
      <c r="D1577" s="58" t="str">
        <f t="shared" si="2265"/>
        <v/>
      </c>
      <c r="E1577" s="58"/>
      <c r="F1577" s="58"/>
      <c r="G1577" s="58"/>
      <c r="H1577" s="58"/>
      <c r="I1577" s="58"/>
      <c r="J1577" s="59">
        <f t="shared" ref="J1577:V1577" si="2266">IF(AND($C1577="tak",OR($D1577="nie dotyczy",$D1577="badania przemysłowe"),J$1427&lt;=Koniec_Projekt),ROUND(J521*J553,0),0)</f>
        <v>0</v>
      </c>
      <c r="K1577" s="59">
        <f t="shared" si="2266"/>
        <v>0</v>
      </c>
      <c r="L1577" s="59">
        <f t="shared" si="2266"/>
        <v>0</v>
      </c>
      <c r="M1577" s="59">
        <f t="shared" si="2266"/>
        <v>0</v>
      </c>
      <c r="N1577" s="59">
        <f t="shared" si="2266"/>
        <v>0</v>
      </c>
      <c r="O1577" s="59">
        <f t="shared" si="2266"/>
        <v>0</v>
      </c>
      <c r="P1577" s="59">
        <f t="shared" si="2266"/>
        <v>0</v>
      </c>
      <c r="Q1577" s="59">
        <f t="shared" si="2266"/>
        <v>0</v>
      </c>
      <c r="R1577" s="59">
        <f t="shared" si="2266"/>
        <v>0</v>
      </c>
      <c r="S1577" s="59">
        <f t="shared" si="2266"/>
        <v>0</v>
      </c>
      <c r="T1577" s="59">
        <f t="shared" si="2266"/>
        <v>0</v>
      </c>
      <c r="U1577" s="59">
        <f t="shared" si="2266"/>
        <v>0</v>
      </c>
      <c r="V1577" s="59">
        <f t="shared" si="2266"/>
        <v>0</v>
      </c>
      <c r="W1577" s="59">
        <f t="shared" ref="W1577:W1606" si="2267">IF(AND($C1577="tak",OR($D1577="nie dotyczy",$D1577="badania przemysłowe"),W$1427&lt;=Koniec_Projekt),ROUND(W521*W553,0),0)</f>
        <v>0</v>
      </c>
      <c r="X1577" s="59">
        <f t="shared" ref="X1577:AA1577" si="2268">IF(AND($C1577="tak",OR($D1577="nie dotyczy",$D1577="badania przemysłowe"),X$1427&lt;=Koniec_Projekt),ROUND(X521*X553,0),0)</f>
        <v>0</v>
      </c>
      <c r="Y1577" s="59">
        <f t="shared" si="2268"/>
        <v>0</v>
      </c>
      <c r="Z1577" s="59">
        <f t="shared" si="2268"/>
        <v>0</v>
      </c>
      <c r="AA1577" s="59">
        <f t="shared" si="2268"/>
        <v>0</v>
      </c>
      <c r="AB1577" s="59">
        <f t="shared" ref="AB1577:AE1577" si="2269">IF(AND($C1577="tak",OR($D1577="nie dotyczy",$D1577="badania przemysłowe"),AB$1427&lt;=Koniec_Projekt),ROUND(AB521*AB553,0),0)</f>
        <v>0</v>
      </c>
      <c r="AC1577" s="59">
        <f t="shared" si="2269"/>
        <v>0</v>
      </c>
      <c r="AD1577" s="59">
        <f t="shared" si="2269"/>
        <v>0</v>
      </c>
      <c r="AE1577" s="59">
        <f t="shared" si="2269"/>
        <v>0</v>
      </c>
    </row>
    <row r="1578" spans="2:31" hidden="1">
      <c r="B1578" s="58" t="str">
        <f t="shared" si="2265"/>
        <v/>
      </c>
      <c r="C1578" s="58" t="str">
        <f t="shared" si="2265"/>
        <v/>
      </c>
      <c r="D1578" s="58" t="str">
        <f t="shared" si="2265"/>
        <v/>
      </c>
      <c r="E1578" s="58"/>
      <c r="F1578" s="58"/>
      <c r="G1578" s="58"/>
      <c r="H1578" s="58"/>
      <c r="I1578" s="58"/>
      <c r="J1578" s="59">
        <f t="shared" ref="J1578:V1578" si="2270">IF(AND($C1578="tak",OR($D1578="nie dotyczy",$D1578="badania przemysłowe"),J$1427&lt;=Koniec_Projekt),ROUND(J522*J554,0),0)</f>
        <v>0</v>
      </c>
      <c r="K1578" s="59">
        <f t="shared" si="2270"/>
        <v>0</v>
      </c>
      <c r="L1578" s="59">
        <f t="shared" si="2270"/>
        <v>0</v>
      </c>
      <c r="M1578" s="59">
        <f t="shared" si="2270"/>
        <v>0</v>
      </c>
      <c r="N1578" s="59">
        <f t="shared" si="2270"/>
        <v>0</v>
      </c>
      <c r="O1578" s="59">
        <f t="shared" si="2270"/>
        <v>0</v>
      </c>
      <c r="P1578" s="59">
        <f t="shared" si="2270"/>
        <v>0</v>
      </c>
      <c r="Q1578" s="59">
        <f t="shared" si="2270"/>
        <v>0</v>
      </c>
      <c r="R1578" s="59">
        <f t="shared" si="2270"/>
        <v>0</v>
      </c>
      <c r="S1578" s="59">
        <f t="shared" si="2270"/>
        <v>0</v>
      </c>
      <c r="T1578" s="59">
        <f t="shared" si="2270"/>
        <v>0</v>
      </c>
      <c r="U1578" s="59">
        <f t="shared" si="2270"/>
        <v>0</v>
      </c>
      <c r="V1578" s="59">
        <f t="shared" si="2270"/>
        <v>0</v>
      </c>
      <c r="W1578" s="59">
        <f t="shared" si="2267"/>
        <v>0</v>
      </c>
      <c r="X1578" s="59">
        <f t="shared" ref="X1578:AA1578" si="2271">IF(AND($C1578="tak",OR($D1578="nie dotyczy",$D1578="badania przemysłowe"),X$1427&lt;=Koniec_Projekt),ROUND(X522*X554,0),0)</f>
        <v>0</v>
      </c>
      <c r="Y1578" s="59">
        <f t="shared" si="2271"/>
        <v>0</v>
      </c>
      <c r="Z1578" s="59">
        <f t="shared" si="2271"/>
        <v>0</v>
      </c>
      <c r="AA1578" s="59">
        <f t="shared" si="2271"/>
        <v>0</v>
      </c>
      <c r="AB1578" s="59">
        <f t="shared" ref="AB1578:AE1578" si="2272">IF(AND($C1578="tak",OR($D1578="nie dotyczy",$D1578="badania przemysłowe"),AB$1427&lt;=Koniec_Projekt),ROUND(AB522*AB554,0),0)</f>
        <v>0</v>
      </c>
      <c r="AC1578" s="59">
        <f t="shared" si="2272"/>
        <v>0</v>
      </c>
      <c r="AD1578" s="59">
        <f t="shared" si="2272"/>
        <v>0</v>
      </c>
      <c r="AE1578" s="59">
        <f t="shared" si="2272"/>
        <v>0</v>
      </c>
    </row>
    <row r="1579" spans="2:31" hidden="1">
      <c r="B1579" s="58" t="str">
        <f t="shared" si="2265"/>
        <v/>
      </c>
      <c r="C1579" s="58" t="str">
        <f t="shared" si="2265"/>
        <v/>
      </c>
      <c r="D1579" s="58" t="str">
        <f t="shared" si="2265"/>
        <v/>
      </c>
      <c r="E1579" s="58"/>
      <c r="F1579" s="58"/>
      <c r="G1579" s="58"/>
      <c r="H1579" s="58"/>
      <c r="I1579" s="58"/>
      <c r="J1579" s="59">
        <f t="shared" ref="J1579:V1579" si="2273">IF(AND($C1579="tak",OR($D1579="nie dotyczy",$D1579="badania przemysłowe"),J$1427&lt;=Koniec_Projekt),ROUND(J523*J555,0),0)</f>
        <v>0</v>
      </c>
      <c r="K1579" s="59">
        <f t="shared" si="2273"/>
        <v>0</v>
      </c>
      <c r="L1579" s="59">
        <f t="shared" si="2273"/>
        <v>0</v>
      </c>
      <c r="M1579" s="59">
        <f t="shared" si="2273"/>
        <v>0</v>
      </c>
      <c r="N1579" s="59">
        <f t="shared" si="2273"/>
        <v>0</v>
      </c>
      <c r="O1579" s="59">
        <f t="shared" si="2273"/>
        <v>0</v>
      </c>
      <c r="P1579" s="59">
        <f t="shared" si="2273"/>
        <v>0</v>
      </c>
      <c r="Q1579" s="59">
        <f t="shared" si="2273"/>
        <v>0</v>
      </c>
      <c r="R1579" s="59">
        <f t="shared" si="2273"/>
        <v>0</v>
      </c>
      <c r="S1579" s="59">
        <f t="shared" si="2273"/>
        <v>0</v>
      </c>
      <c r="T1579" s="59">
        <f t="shared" si="2273"/>
        <v>0</v>
      </c>
      <c r="U1579" s="59">
        <f t="shared" si="2273"/>
        <v>0</v>
      </c>
      <c r="V1579" s="59">
        <f t="shared" si="2273"/>
        <v>0</v>
      </c>
      <c r="W1579" s="59">
        <f t="shared" si="2267"/>
        <v>0</v>
      </c>
      <c r="X1579" s="59">
        <f t="shared" ref="X1579:AA1579" si="2274">IF(AND($C1579="tak",OR($D1579="nie dotyczy",$D1579="badania przemysłowe"),X$1427&lt;=Koniec_Projekt),ROUND(X523*X555,0),0)</f>
        <v>0</v>
      </c>
      <c r="Y1579" s="59">
        <f t="shared" si="2274"/>
        <v>0</v>
      </c>
      <c r="Z1579" s="59">
        <f t="shared" si="2274"/>
        <v>0</v>
      </c>
      <c r="AA1579" s="59">
        <f t="shared" si="2274"/>
        <v>0</v>
      </c>
      <c r="AB1579" s="59">
        <f t="shared" ref="AB1579:AE1579" si="2275">IF(AND($C1579="tak",OR($D1579="nie dotyczy",$D1579="badania przemysłowe"),AB$1427&lt;=Koniec_Projekt),ROUND(AB523*AB555,0),0)</f>
        <v>0</v>
      </c>
      <c r="AC1579" s="59">
        <f t="shared" si="2275"/>
        <v>0</v>
      </c>
      <c r="AD1579" s="59">
        <f t="shared" si="2275"/>
        <v>0</v>
      </c>
      <c r="AE1579" s="59">
        <f t="shared" si="2275"/>
        <v>0</v>
      </c>
    </row>
    <row r="1580" spans="2:31" hidden="1">
      <c r="B1580" s="58" t="str">
        <f t="shared" si="2265"/>
        <v/>
      </c>
      <c r="C1580" s="58" t="str">
        <f t="shared" si="2265"/>
        <v/>
      </c>
      <c r="D1580" s="58" t="str">
        <f t="shared" si="2265"/>
        <v/>
      </c>
      <c r="E1580" s="58"/>
      <c r="F1580" s="58"/>
      <c r="G1580" s="58"/>
      <c r="H1580" s="58"/>
      <c r="I1580" s="58"/>
      <c r="J1580" s="59">
        <f t="shared" ref="J1580:V1580" si="2276">IF(AND($C1580="tak",OR($D1580="nie dotyczy",$D1580="badania przemysłowe"),J$1427&lt;=Koniec_Projekt),ROUND(J524*J556,0),0)</f>
        <v>0</v>
      </c>
      <c r="K1580" s="59">
        <f t="shared" si="2276"/>
        <v>0</v>
      </c>
      <c r="L1580" s="59">
        <f t="shared" si="2276"/>
        <v>0</v>
      </c>
      <c r="M1580" s="59">
        <f t="shared" si="2276"/>
        <v>0</v>
      </c>
      <c r="N1580" s="59">
        <f t="shared" si="2276"/>
        <v>0</v>
      </c>
      <c r="O1580" s="59">
        <f t="shared" si="2276"/>
        <v>0</v>
      </c>
      <c r="P1580" s="59">
        <f t="shared" si="2276"/>
        <v>0</v>
      </c>
      <c r="Q1580" s="59">
        <f t="shared" si="2276"/>
        <v>0</v>
      </c>
      <c r="R1580" s="59">
        <f t="shared" si="2276"/>
        <v>0</v>
      </c>
      <c r="S1580" s="59">
        <f t="shared" si="2276"/>
        <v>0</v>
      </c>
      <c r="T1580" s="59">
        <f t="shared" si="2276"/>
        <v>0</v>
      </c>
      <c r="U1580" s="59">
        <f t="shared" si="2276"/>
        <v>0</v>
      </c>
      <c r="V1580" s="59">
        <f t="shared" si="2276"/>
        <v>0</v>
      </c>
      <c r="W1580" s="59">
        <f t="shared" si="2267"/>
        <v>0</v>
      </c>
      <c r="X1580" s="59">
        <f t="shared" ref="X1580:AA1580" si="2277">IF(AND($C1580="tak",OR($D1580="nie dotyczy",$D1580="badania przemysłowe"),X$1427&lt;=Koniec_Projekt),ROUND(X524*X556,0),0)</f>
        <v>0</v>
      </c>
      <c r="Y1580" s="59">
        <f t="shared" si="2277"/>
        <v>0</v>
      </c>
      <c r="Z1580" s="59">
        <f t="shared" si="2277"/>
        <v>0</v>
      </c>
      <c r="AA1580" s="59">
        <f t="shared" si="2277"/>
        <v>0</v>
      </c>
      <c r="AB1580" s="59">
        <f t="shared" ref="AB1580:AE1580" si="2278">IF(AND($C1580="tak",OR($D1580="nie dotyczy",$D1580="badania przemysłowe"),AB$1427&lt;=Koniec_Projekt),ROUND(AB524*AB556,0),0)</f>
        <v>0</v>
      </c>
      <c r="AC1580" s="59">
        <f t="shared" si="2278"/>
        <v>0</v>
      </c>
      <c r="AD1580" s="59">
        <f t="shared" si="2278"/>
        <v>0</v>
      </c>
      <c r="AE1580" s="59">
        <f t="shared" si="2278"/>
        <v>0</v>
      </c>
    </row>
    <row r="1581" spans="2:31" hidden="1">
      <c r="B1581" s="58" t="str">
        <f t="shared" si="2265"/>
        <v/>
      </c>
      <c r="C1581" s="58" t="str">
        <f t="shared" si="2265"/>
        <v/>
      </c>
      <c r="D1581" s="58" t="str">
        <f t="shared" si="2265"/>
        <v/>
      </c>
      <c r="E1581" s="58"/>
      <c r="F1581" s="58"/>
      <c r="G1581" s="58"/>
      <c r="H1581" s="58"/>
      <c r="I1581" s="58"/>
      <c r="J1581" s="59">
        <f t="shared" ref="J1581:V1581" si="2279">IF(AND($C1581="tak",OR($D1581="nie dotyczy",$D1581="badania przemysłowe"),J$1427&lt;=Koniec_Projekt),ROUND(J525*J557,0),0)</f>
        <v>0</v>
      </c>
      <c r="K1581" s="59">
        <f t="shared" si="2279"/>
        <v>0</v>
      </c>
      <c r="L1581" s="59">
        <f t="shared" si="2279"/>
        <v>0</v>
      </c>
      <c r="M1581" s="59">
        <f t="shared" si="2279"/>
        <v>0</v>
      </c>
      <c r="N1581" s="59">
        <f t="shared" si="2279"/>
        <v>0</v>
      </c>
      <c r="O1581" s="59">
        <f t="shared" si="2279"/>
        <v>0</v>
      </c>
      <c r="P1581" s="59">
        <f t="shared" si="2279"/>
        <v>0</v>
      </c>
      <c r="Q1581" s="59">
        <f t="shared" si="2279"/>
        <v>0</v>
      </c>
      <c r="R1581" s="59">
        <f t="shared" si="2279"/>
        <v>0</v>
      </c>
      <c r="S1581" s="59">
        <f t="shared" si="2279"/>
        <v>0</v>
      </c>
      <c r="T1581" s="59">
        <f t="shared" si="2279"/>
        <v>0</v>
      </c>
      <c r="U1581" s="59">
        <f t="shared" si="2279"/>
        <v>0</v>
      </c>
      <c r="V1581" s="59">
        <f t="shared" si="2279"/>
        <v>0</v>
      </c>
      <c r="W1581" s="59">
        <f t="shared" si="2267"/>
        <v>0</v>
      </c>
      <c r="X1581" s="59">
        <f t="shared" ref="X1581:AA1581" si="2280">IF(AND($C1581="tak",OR($D1581="nie dotyczy",$D1581="badania przemysłowe"),X$1427&lt;=Koniec_Projekt),ROUND(X525*X557,0),0)</f>
        <v>0</v>
      </c>
      <c r="Y1581" s="59">
        <f t="shared" si="2280"/>
        <v>0</v>
      </c>
      <c r="Z1581" s="59">
        <f t="shared" si="2280"/>
        <v>0</v>
      </c>
      <c r="AA1581" s="59">
        <f t="shared" si="2280"/>
        <v>0</v>
      </c>
      <c r="AB1581" s="59">
        <f t="shared" ref="AB1581:AE1581" si="2281">IF(AND($C1581="tak",OR($D1581="nie dotyczy",$D1581="badania przemysłowe"),AB$1427&lt;=Koniec_Projekt),ROUND(AB525*AB557,0),0)</f>
        <v>0</v>
      </c>
      <c r="AC1581" s="59">
        <f t="shared" si="2281"/>
        <v>0</v>
      </c>
      <c r="AD1581" s="59">
        <f t="shared" si="2281"/>
        <v>0</v>
      </c>
      <c r="AE1581" s="59">
        <f t="shared" si="2281"/>
        <v>0</v>
      </c>
    </row>
    <row r="1582" spans="2:31" hidden="1">
      <c r="B1582" s="58" t="str">
        <f t="shared" si="2265"/>
        <v/>
      </c>
      <c r="C1582" s="58" t="str">
        <f t="shared" si="2265"/>
        <v/>
      </c>
      <c r="D1582" s="58" t="str">
        <f t="shared" si="2265"/>
        <v/>
      </c>
      <c r="E1582" s="58"/>
      <c r="F1582" s="58"/>
      <c r="G1582" s="58"/>
      <c r="H1582" s="58"/>
      <c r="I1582" s="58"/>
      <c r="J1582" s="59">
        <f t="shared" ref="J1582:V1582" si="2282">IF(AND($C1582="tak",OR($D1582="nie dotyczy",$D1582="badania przemysłowe"),J$1427&lt;=Koniec_Projekt),ROUND(J526*J558,0),0)</f>
        <v>0</v>
      </c>
      <c r="K1582" s="59">
        <f t="shared" si="2282"/>
        <v>0</v>
      </c>
      <c r="L1582" s="59">
        <f t="shared" si="2282"/>
        <v>0</v>
      </c>
      <c r="M1582" s="59">
        <f t="shared" si="2282"/>
        <v>0</v>
      </c>
      <c r="N1582" s="59">
        <f t="shared" si="2282"/>
        <v>0</v>
      </c>
      <c r="O1582" s="59">
        <f t="shared" si="2282"/>
        <v>0</v>
      </c>
      <c r="P1582" s="59">
        <f t="shared" si="2282"/>
        <v>0</v>
      </c>
      <c r="Q1582" s="59">
        <f t="shared" si="2282"/>
        <v>0</v>
      </c>
      <c r="R1582" s="59">
        <f t="shared" si="2282"/>
        <v>0</v>
      </c>
      <c r="S1582" s="59">
        <f t="shared" si="2282"/>
        <v>0</v>
      </c>
      <c r="T1582" s="59">
        <f t="shared" si="2282"/>
        <v>0</v>
      </c>
      <c r="U1582" s="59">
        <f t="shared" si="2282"/>
        <v>0</v>
      </c>
      <c r="V1582" s="59">
        <f t="shared" si="2282"/>
        <v>0</v>
      </c>
      <c r="W1582" s="59">
        <f t="shared" si="2267"/>
        <v>0</v>
      </c>
      <c r="X1582" s="59">
        <f t="shared" ref="X1582:AA1582" si="2283">IF(AND($C1582="tak",OR($D1582="nie dotyczy",$D1582="badania przemysłowe"),X$1427&lt;=Koniec_Projekt),ROUND(X526*X558,0),0)</f>
        <v>0</v>
      </c>
      <c r="Y1582" s="59">
        <f t="shared" si="2283"/>
        <v>0</v>
      </c>
      <c r="Z1582" s="59">
        <f t="shared" si="2283"/>
        <v>0</v>
      </c>
      <c r="AA1582" s="59">
        <f t="shared" si="2283"/>
        <v>0</v>
      </c>
      <c r="AB1582" s="59">
        <f t="shared" ref="AB1582:AE1582" si="2284">IF(AND($C1582="tak",OR($D1582="nie dotyczy",$D1582="badania przemysłowe"),AB$1427&lt;=Koniec_Projekt),ROUND(AB526*AB558,0),0)</f>
        <v>0</v>
      </c>
      <c r="AC1582" s="59">
        <f t="shared" si="2284"/>
        <v>0</v>
      </c>
      <c r="AD1582" s="59">
        <f t="shared" si="2284"/>
        <v>0</v>
      </c>
      <c r="AE1582" s="59">
        <f t="shared" si="2284"/>
        <v>0</v>
      </c>
    </row>
    <row r="1583" spans="2:31" hidden="1">
      <c r="B1583" s="58" t="str">
        <f t="shared" si="2265"/>
        <v/>
      </c>
      <c r="C1583" s="58" t="str">
        <f t="shared" si="2265"/>
        <v/>
      </c>
      <c r="D1583" s="58" t="str">
        <f t="shared" si="2265"/>
        <v/>
      </c>
      <c r="E1583" s="58"/>
      <c r="F1583" s="58"/>
      <c r="G1583" s="58"/>
      <c r="H1583" s="58"/>
      <c r="I1583" s="58"/>
      <c r="J1583" s="59">
        <f t="shared" ref="J1583:V1583" si="2285">IF(AND($C1583="tak",OR($D1583="nie dotyczy",$D1583="badania przemysłowe"),J$1427&lt;=Koniec_Projekt),ROUND(J527*J559,0),0)</f>
        <v>0</v>
      </c>
      <c r="K1583" s="59">
        <f t="shared" si="2285"/>
        <v>0</v>
      </c>
      <c r="L1583" s="59">
        <f t="shared" si="2285"/>
        <v>0</v>
      </c>
      <c r="M1583" s="59">
        <f t="shared" si="2285"/>
        <v>0</v>
      </c>
      <c r="N1583" s="59">
        <f t="shared" si="2285"/>
        <v>0</v>
      </c>
      <c r="O1583" s="59">
        <f t="shared" si="2285"/>
        <v>0</v>
      </c>
      <c r="P1583" s="59">
        <f t="shared" si="2285"/>
        <v>0</v>
      </c>
      <c r="Q1583" s="59">
        <f t="shared" si="2285"/>
        <v>0</v>
      </c>
      <c r="R1583" s="59">
        <f t="shared" si="2285"/>
        <v>0</v>
      </c>
      <c r="S1583" s="59">
        <f t="shared" si="2285"/>
        <v>0</v>
      </c>
      <c r="T1583" s="59">
        <f t="shared" si="2285"/>
        <v>0</v>
      </c>
      <c r="U1583" s="59">
        <f t="shared" si="2285"/>
        <v>0</v>
      </c>
      <c r="V1583" s="59">
        <f t="shared" si="2285"/>
        <v>0</v>
      </c>
      <c r="W1583" s="59">
        <f t="shared" si="2267"/>
        <v>0</v>
      </c>
      <c r="X1583" s="59">
        <f t="shared" ref="X1583:AA1583" si="2286">IF(AND($C1583="tak",OR($D1583="nie dotyczy",$D1583="badania przemysłowe"),X$1427&lt;=Koniec_Projekt),ROUND(X527*X559,0),0)</f>
        <v>0</v>
      </c>
      <c r="Y1583" s="59">
        <f t="shared" si="2286"/>
        <v>0</v>
      </c>
      <c r="Z1583" s="59">
        <f t="shared" si="2286"/>
        <v>0</v>
      </c>
      <c r="AA1583" s="59">
        <f t="shared" si="2286"/>
        <v>0</v>
      </c>
      <c r="AB1583" s="59">
        <f t="shared" ref="AB1583:AE1583" si="2287">IF(AND($C1583="tak",OR($D1583="nie dotyczy",$D1583="badania przemysłowe"),AB$1427&lt;=Koniec_Projekt),ROUND(AB527*AB559,0),0)</f>
        <v>0</v>
      </c>
      <c r="AC1583" s="59">
        <f t="shared" si="2287"/>
        <v>0</v>
      </c>
      <c r="AD1583" s="59">
        <f t="shared" si="2287"/>
        <v>0</v>
      </c>
      <c r="AE1583" s="59">
        <f t="shared" si="2287"/>
        <v>0</v>
      </c>
    </row>
    <row r="1584" spans="2:31" hidden="1">
      <c r="B1584" s="58" t="str">
        <f t="shared" si="2265"/>
        <v/>
      </c>
      <c r="C1584" s="58" t="str">
        <f t="shared" si="2265"/>
        <v/>
      </c>
      <c r="D1584" s="58" t="str">
        <f t="shared" si="2265"/>
        <v/>
      </c>
      <c r="E1584" s="58"/>
      <c r="F1584" s="58"/>
      <c r="G1584" s="58"/>
      <c r="H1584" s="58"/>
      <c r="I1584" s="58"/>
      <c r="J1584" s="59">
        <f t="shared" ref="J1584:V1584" si="2288">IF(AND($C1584="tak",OR($D1584="nie dotyczy",$D1584="badania przemysłowe"),J$1427&lt;=Koniec_Projekt),ROUND(J528*J560,0),0)</f>
        <v>0</v>
      </c>
      <c r="K1584" s="59">
        <f t="shared" si="2288"/>
        <v>0</v>
      </c>
      <c r="L1584" s="59">
        <f t="shared" si="2288"/>
        <v>0</v>
      </c>
      <c r="M1584" s="59">
        <f t="shared" si="2288"/>
        <v>0</v>
      </c>
      <c r="N1584" s="59">
        <f t="shared" si="2288"/>
        <v>0</v>
      </c>
      <c r="O1584" s="59">
        <f t="shared" si="2288"/>
        <v>0</v>
      </c>
      <c r="P1584" s="59">
        <f t="shared" si="2288"/>
        <v>0</v>
      </c>
      <c r="Q1584" s="59">
        <f t="shared" si="2288"/>
        <v>0</v>
      </c>
      <c r="R1584" s="59">
        <f t="shared" si="2288"/>
        <v>0</v>
      </c>
      <c r="S1584" s="59">
        <f t="shared" si="2288"/>
        <v>0</v>
      </c>
      <c r="T1584" s="59">
        <f t="shared" si="2288"/>
        <v>0</v>
      </c>
      <c r="U1584" s="59">
        <f t="shared" si="2288"/>
        <v>0</v>
      </c>
      <c r="V1584" s="59">
        <f t="shared" si="2288"/>
        <v>0</v>
      </c>
      <c r="W1584" s="59">
        <f t="shared" si="2267"/>
        <v>0</v>
      </c>
      <c r="X1584" s="59">
        <f t="shared" ref="X1584:AA1584" si="2289">IF(AND($C1584="tak",OR($D1584="nie dotyczy",$D1584="badania przemysłowe"),X$1427&lt;=Koniec_Projekt),ROUND(X528*X560,0),0)</f>
        <v>0</v>
      </c>
      <c r="Y1584" s="59">
        <f t="shared" si="2289"/>
        <v>0</v>
      </c>
      <c r="Z1584" s="59">
        <f t="shared" si="2289"/>
        <v>0</v>
      </c>
      <c r="AA1584" s="59">
        <f t="shared" si="2289"/>
        <v>0</v>
      </c>
      <c r="AB1584" s="59">
        <f t="shared" ref="AB1584:AE1584" si="2290">IF(AND($C1584="tak",OR($D1584="nie dotyczy",$D1584="badania przemysłowe"),AB$1427&lt;=Koniec_Projekt),ROUND(AB528*AB560,0),0)</f>
        <v>0</v>
      </c>
      <c r="AC1584" s="59">
        <f t="shared" si="2290"/>
        <v>0</v>
      </c>
      <c r="AD1584" s="59">
        <f t="shared" si="2290"/>
        <v>0</v>
      </c>
      <c r="AE1584" s="59">
        <f t="shared" si="2290"/>
        <v>0</v>
      </c>
    </row>
    <row r="1585" spans="2:31" hidden="1">
      <c r="B1585" s="58" t="str">
        <f t="shared" si="2265"/>
        <v/>
      </c>
      <c r="C1585" s="58" t="str">
        <f t="shared" si="2265"/>
        <v/>
      </c>
      <c r="D1585" s="58" t="str">
        <f t="shared" si="2265"/>
        <v/>
      </c>
      <c r="E1585" s="58"/>
      <c r="F1585" s="58"/>
      <c r="G1585" s="58"/>
      <c r="H1585" s="58"/>
      <c r="I1585" s="58"/>
      <c r="J1585" s="59">
        <f t="shared" ref="J1585:V1585" si="2291">IF(AND($C1585="tak",OR($D1585="nie dotyczy",$D1585="badania przemysłowe"),J$1427&lt;=Koniec_Projekt),ROUND(J529*J561,0),0)</f>
        <v>0</v>
      </c>
      <c r="K1585" s="59">
        <f t="shared" si="2291"/>
        <v>0</v>
      </c>
      <c r="L1585" s="59">
        <f t="shared" si="2291"/>
        <v>0</v>
      </c>
      <c r="M1585" s="59">
        <f t="shared" si="2291"/>
        <v>0</v>
      </c>
      <c r="N1585" s="59">
        <f t="shared" si="2291"/>
        <v>0</v>
      </c>
      <c r="O1585" s="59">
        <f t="shared" si="2291"/>
        <v>0</v>
      </c>
      <c r="P1585" s="59">
        <f t="shared" si="2291"/>
        <v>0</v>
      </c>
      <c r="Q1585" s="59">
        <f t="shared" si="2291"/>
        <v>0</v>
      </c>
      <c r="R1585" s="59">
        <f t="shared" si="2291"/>
        <v>0</v>
      </c>
      <c r="S1585" s="59">
        <f t="shared" si="2291"/>
        <v>0</v>
      </c>
      <c r="T1585" s="59">
        <f t="shared" si="2291"/>
        <v>0</v>
      </c>
      <c r="U1585" s="59">
        <f t="shared" si="2291"/>
        <v>0</v>
      </c>
      <c r="V1585" s="59">
        <f t="shared" si="2291"/>
        <v>0</v>
      </c>
      <c r="W1585" s="59">
        <f t="shared" si="2267"/>
        <v>0</v>
      </c>
      <c r="X1585" s="59">
        <f t="shared" ref="X1585:AA1585" si="2292">IF(AND($C1585="tak",OR($D1585="nie dotyczy",$D1585="badania przemysłowe"),X$1427&lt;=Koniec_Projekt),ROUND(X529*X561,0),0)</f>
        <v>0</v>
      </c>
      <c r="Y1585" s="59">
        <f t="shared" si="2292"/>
        <v>0</v>
      </c>
      <c r="Z1585" s="59">
        <f t="shared" si="2292"/>
        <v>0</v>
      </c>
      <c r="AA1585" s="59">
        <f t="shared" si="2292"/>
        <v>0</v>
      </c>
      <c r="AB1585" s="59">
        <f t="shared" ref="AB1585:AE1585" si="2293">IF(AND($C1585="tak",OR($D1585="nie dotyczy",$D1585="badania przemysłowe"),AB$1427&lt;=Koniec_Projekt),ROUND(AB529*AB561,0),0)</f>
        <v>0</v>
      </c>
      <c r="AC1585" s="59">
        <f t="shared" si="2293"/>
        <v>0</v>
      </c>
      <c r="AD1585" s="59">
        <f t="shared" si="2293"/>
        <v>0</v>
      </c>
      <c r="AE1585" s="59">
        <f t="shared" si="2293"/>
        <v>0</v>
      </c>
    </row>
    <row r="1586" spans="2:31" hidden="1">
      <c r="B1586" s="58" t="str">
        <f t="shared" si="2265"/>
        <v/>
      </c>
      <c r="C1586" s="58" t="str">
        <f t="shared" si="2265"/>
        <v/>
      </c>
      <c r="D1586" s="58" t="str">
        <f t="shared" si="2265"/>
        <v/>
      </c>
      <c r="E1586" s="58"/>
      <c r="F1586" s="58"/>
      <c r="G1586" s="58"/>
      <c r="H1586" s="58"/>
      <c r="I1586" s="58"/>
      <c r="J1586" s="59">
        <f t="shared" ref="J1586:V1586" si="2294">IF(AND($C1586="tak",OR($D1586="nie dotyczy",$D1586="badania przemysłowe"),J$1427&lt;=Koniec_Projekt),ROUND(J530*J562,0),0)</f>
        <v>0</v>
      </c>
      <c r="K1586" s="59">
        <f t="shared" si="2294"/>
        <v>0</v>
      </c>
      <c r="L1586" s="59">
        <f t="shared" si="2294"/>
        <v>0</v>
      </c>
      <c r="M1586" s="59">
        <f t="shared" si="2294"/>
        <v>0</v>
      </c>
      <c r="N1586" s="59">
        <f t="shared" si="2294"/>
        <v>0</v>
      </c>
      <c r="O1586" s="59">
        <f t="shared" si="2294"/>
        <v>0</v>
      </c>
      <c r="P1586" s="59">
        <f t="shared" si="2294"/>
        <v>0</v>
      </c>
      <c r="Q1586" s="59">
        <f t="shared" si="2294"/>
        <v>0</v>
      </c>
      <c r="R1586" s="59">
        <f t="shared" si="2294"/>
        <v>0</v>
      </c>
      <c r="S1586" s="59">
        <f t="shared" si="2294"/>
        <v>0</v>
      </c>
      <c r="T1586" s="59">
        <f t="shared" si="2294"/>
        <v>0</v>
      </c>
      <c r="U1586" s="59">
        <f t="shared" si="2294"/>
        <v>0</v>
      </c>
      <c r="V1586" s="59">
        <f t="shared" si="2294"/>
        <v>0</v>
      </c>
      <c r="W1586" s="59">
        <f t="shared" si="2267"/>
        <v>0</v>
      </c>
      <c r="X1586" s="59">
        <f t="shared" ref="X1586:AA1586" si="2295">IF(AND($C1586="tak",OR($D1586="nie dotyczy",$D1586="badania przemysłowe"),X$1427&lt;=Koniec_Projekt),ROUND(X530*X562,0),0)</f>
        <v>0</v>
      </c>
      <c r="Y1586" s="59">
        <f t="shared" si="2295"/>
        <v>0</v>
      </c>
      <c r="Z1586" s="59">
        <f t="shared" si="2295"/>
        <v>0</v>
      </c>
      <c r="AA1586" s="59">
        <f t="shared" si="2295"/>
        <v>0</v>
      </c>
      <c r="AB1586" s="59">
        <f t="shared" ref="AB1586:AE1586" si="2296">IF(AND($C1586="tak",OR($D1586="nie dotyczy",$D1586="badania przemysłowe"),AB$1427&lt;=Koniec_Projekt),ROUND(AB530*AB562,0),0)</f>
        <v>0</v>
      </c>
      <c r="AC1586" s="59">
        <f t="shared" si="2296"/>
        <v>0</v>
      </c>
      <c r="AD1586" s="59">
        <f t="shared" si="2296"/>
        <v>0</v>
      </c>
      <c r="AE1586" s="59">
        <f t="shared" si="2296"/>
        <v>0</v>
      </c>
    </row>
    <row r="1587" spans="2:31" hidden="1">
      <c r="B1587" s="58" t="str">
        <f t="shared" si="2265"/>
        <v/>
      </c>
      <c r="C1587" s="58" t="str">
        <f t="shared" si="2265"/>
        <v/>
      </c>
      <c r="D1587" s="58" t="str">
        <f t="shared" si="2265"/>
        <v/>
      </c>
      <c r="E1587" s="58"/>
      <c r="F1587" s="58"/>
      <c r="G1587" s="58"/>
      <c r="H1587" s="58"/>
      <c r="I1587" s="58"/>
      <c r="J1587" s="59">
        <f t="shared" ref="J1587:V1587" si="2297">IF(AND($C1587="tak",OR($D1587="nie dotyczy",$D1587="badania przemysłowe"),J$1427&lt;=Koniec_Projekt),ROUND(J531*J563,0),0)</f>
        <v>0</v>
      </c>
      <c r="K1587" s="59">
        <f t="shared" si="2297"/>
        <v>0</v>
      </c>
      <c r="L1587" s="59">
        <f t="shared" si="2297"/>
        <v>0</v>
      </c>
      <c r="M1587" s="59">
        <f t="shared" si="2297"/>
        <v>0</v>
      </c>
      <c r="N1587" s="59">
        <f t="shared" si="2297"/>
        <v>0</v>
      </c>
      <c r="O1587" s="59">
        <f t="shared" si="2297"/>
        <v>0</v>
      </c>
      <c r="P1587" s="59">
        <f t="shared" si="2297"/>
        <v>0</v>
      </c>
      <c r="Q1587" s="59">
        <f t="shared" si="2297"/>
        <v>0</v>
      </c>
      <c r="R1587" s="59">
        <f t="shared" si="2297"/>
        <v>0</v>
      </c>
      <c r="S1587" s="59">
        <f t="shared" si="2297"/>
        <v>0</v>
      </c>
      <c r="T1587" s="59">
        <f t="shared" si="2297"/>
        <v>0</v>
      </c>
      <c r="U1587" s="59">
        <f t="shared" si="2297"/>
        <v>0</v>
      </c>
      <c r="V1587" s="59">
        <f t="shared" si="2297"/>
        <v>0</v>
      </c>
      <c r="W1587" s="59">
        <f t="shared" si="2267"/>
        <v>0</v>
      </c>
      <c r="X1587" s="59">
        <f t="shared" ref="X1587:AA1587" si="2298">IF(AND($C1587="tak",OR($D1587="nie dotyczy",$D1587="badania przemysłowe"),X$1427&lt;=Koniec_Projekt),ROUND(X531*X563,0),0)</f>
        <v>0</v>
      </c>
      <c r="Y1587" s="59">
        <f t="shared" si="2298"/>
        <v>0</v>
      </c>
      <c r="Z1587" s="59">
        <f t="shared" si="2298"/>
        <v>0</v>
      </c>
      <c r="AA1587" s="59">
        <f t="shared" si="2298"/>
        <v>0</v>
      </c>
      <c r="AB1587" s="59">
        <f t="shared" ref="AB1587:AE1587" si="2299">IF(AND($C1587="tak",OR($D1587="nie dotyczy",$D1587="badania przemysłowe"),AB$1427&lt;=Koniec_Projekt),ROUND(AB531*AB563,0),0)</f>
        <v>0</v>
      </c>
      <c r="AC1587" s="59">
        <f t="shared" si="2299"/>
        <v>0</v>
      </c>
      <c r="AD1587" s="59">
        <f t="shared" si="2299"/>
        <v>0</v>
      </c>
      <c r="AE1587" s="59">
        <f t="shared" si="2299"/>
        <v>0</v>
      </c>
    </row>
    <row r="1588" spans="2:31" hidden="1">
      <c r="B1588" s="58" t="str">
        <f t="shared" si="2265"/>
        <v/>
      </c>
      <c r="C1588" s="58" t="str">
        <f t="shared" si="2265"/>
        <v/>
      </c>
      <c r="D1588" s="58" t="str">
        <f t="shared" si="2265"/>
        <v/>
      </c>
      <c r="E1588" s="58"/>
      <c r="F1588" s="58"/>
      <c r="G1588" s="58"/>
      <c r="H1588" s="58"/>
      <c r="I1588" s="58"/>
      <c r="J1588" s="59">
        <f t="shared" ref="J1588:V1588" si="2300">IF(AND($C1588="tak",OR($D1588="nie dotyczy",$D1588="badania przemysłowe"),J$1427&lt;=Koniec_Projekt),ROUND(J532*J564,0),0)</f>
        <v>0</v>
      </c>
      <c r="K1588" s="59">
        <f t="shared" si="2300"/>
        <v>0</v>
      </c>
      <c r="L1588" s="59">
        <f t="shared" si="2300"/>
        <v>0</v>
      </c>
      <c r="M1588" s="59">
        <f t="shared" si="2300"/>
        <v>0</v>
      </c>
      <c r="N1588" s="59">
        <f t="shared" si="2300"/>
        <v>0</v>
      </c>
      <c r="O1588" s="59">
        <f t="shared" si="2300"/>
        <v>0</v>
      </c>
      <c r="P1588" s="59">
        <f t="shared" si="2300"/>
        <v>0</v>
      </c>
      <c r="Q1588" s="59">
        <f t="shared" si="2300"/>
        <v>0</v>
      </c>
      <c r="R1588" s="59">
        <f t="shared" si="2300"/>
        <v>0</v>
      </c>
      <c r="S1588" s="59">
        <f t="shared" si="2300"/>
        <v>0</v>
      </c>
      <c r="T1588" s="59">
        <f t="shared" si="2300"/>
        <v>0</v>
      </c>
      <c r="U1588" s="59">
        <f t="shared" si="2300"/>
        <v>0</v>
      </c>
      <c r="V1588" s="59">
        <f t="shared" si="2300"/>
        <v>0</v>
      </c>
      <c r="W1588" s="59">
        <f t="shared" si="2267"/>
        <v>0</v>
      </c>
      <c r="X1588" s="59">
        <f t="shared" ref="X1588:AA1588" si="2301">IF(AND($C1588="tak",OR($D1588="nie dotyczy",$D1588="badania przemysłowe"),X$1427&lt;=Koniec_Projekt),ROUND(X532*X564,0),0)</f>
        <v>0</v>
      </c>
      <c r="Y1588" s="59">
        <f t="shared" si="2301"/>
        <v>0</v>
      </c>
      <c r="Z1588" s="59">
        <f t="shared" si="2301"/>
        <v>0</v>
      </c>
      <c r="AA1588" s="59">
        <f t="shared" si="2301"/>
        <v>0</v>
      </c>
      <c r="AB1588" s="59">
        <f t="shared" ref="AB1588:AE1588" si="2302">IF(AND($C1588="tak",OR($D1588="nie dotyczy",$D1588="badania przemysłowe"),AB$1427&lt;=Koniec_Projekt),ROUND(AB532*AB564,0),0)</f>
        <v>0</v>
      </c>
      <c r="AC1588" s="59">
        <f t="shared" si="2302"/>
        <v>0</v>
      </c>
      <c r="AD1588" s="59">
        <f t="shared" si="2302"/>
        <v>0</v>
      </c>
      <c r="AE1588" s="59">
        <f t="shared" si="2302"/>
        <v>0</v>
      </c>
    </row>
    <row r="1589" spans="2:31" hidden="1">
      <c r="B1589" s="58" t="str">
        <f t="shared" si="2265"/>
        <v/>
      </c>
      <c r="C1589" s="58" t="str">
        <f t="shared" si="2265"/>
        <v/>
      </c>
      <c r="D1589" s="58" t="str">
        <f t="shared" si="2265"/>
        <v/>
      </c>
      <c r="E1589" s="58"/>
      <c r="F1589" s="58"/>
      <c r="G1589" s="58"/>
      <c r="H1589" s="58"/>
      <c r="I1589" s="58"/>
      <c r="J1589" s="59">
        <f t="shared" ref="J1589:V1589" si="2303">IF(AND($C1589="tak",OR($D1589="nie dotyczy",$D1589="badania przemysłowe"),J$1427&lt;=Koniec_Projekt),ROUND(J533*J565,0),0)</f>
        <v>0</v>
      </c>
      <c r="K1589" s="59">
        <f t="shared" si="2303"/>
        <v>0</v>
      </c>
      <c r="L1589" s="59">
        <f t="shared" si="2303"/>
        <v>0</v>
      </c>
      <c r="M1589" s="59">
        <f t="shared" si="2303"/>
        <v>0</v>
      </c>
      <c r="N1589" s="59">
        <f t="shared" si="2303"/>
        <v>0</v>
      </c>
      <c r="O1589" s="59">
        <f t="shared" si="2303"/>
        <v>0</v>
      </c>
      <c r="P1589" s="59">
        <f t="shared" si="2303"/>
        <v>0</v>
      </c>
      <c r="Q1589" s="59">
        <f t="shared" si="2303"/>
        <v>0</v>
      </c>
      <c r="R1589" s="59">
        <f t="shared" si="2303"/>
        <v>0</v>
      </c>
      <c r="S1589" s="59">
        <f t="shared" si="2303"/>
        <v>0</v>
      </c>
      <c r="T1589" s="59">
        <f t="shared" si="2303"/>
        <v>0</v>
      </c>
      <c r="U1589" s="59">
        <f t="shared" si="2303"/>
        <v>0</v>
      </c>
      <c r="V1589" s="59">
        <f t="shared" si="2303"/>
        <v>0</v>
      </c>
      <c r="W1589" s="59">
        <f t="shared" si="2267"/>
        <v>0</v>
      </c>
      <c r="X1589" s="59">
        <f t="shared" ref="X1589:AA1589" si="2304">IF(AND($C1589="tak",OR($D1589="nie dotyczy",$D1589="badania przemysłowe"),X$1427&lt;=Koniec_Projekt),ROUND(X533*X565,0),0)</f>
        <v>0</v>
      </c>
      <c r="Y1589" s="59">
        <f t="shared" si="2304"/>
        <v>0</v>
      </c>
      <c r="Z1589" s="59">
        <f t="shared" si="2304"/>
        <v>0</v>
      </c>
      <c r="AA1589" s="59">
        <f t="shared" si="2304"/>
        <v>0</v>
      </c>
      <c r="AB1589" s="59">
        <f t="shared" ref="AB1589:AE1589" si="2305">IF(AND($C1589="tak",OR($D1589="nie dotyczy",$D1589="badania przemysłowe"),AB$1427&lt;=Koniec_Projekt),ROUND(AB533*AB565,0),0)</f>
        <v>0</v>
      </c>
      <c r="AC1589" s="59">
        <f t="shared" si="2305"/>
        <v>0</v>
      </c>
      <c r="AD1589" s="59">
        <f t="shared" si="2305"/>
        <v>0</v>
      </c>
      <c r="AE1589" s="59">
        <f t="shared" si="2305"/>
        <v>0</v>
      </c>
    </row>
    <row r="1590" spans="2:31" hidden="1">
      <c r="B1590" s="58" t="str">
        <f t="shared" si="2265"/>
        <v/>
      </c>
      <c r="C1590" s="58" t="str">
        <f t="shared" si="2265"/>
        <v/>
      </c>
      <c r="D1590" s="58" t="str">
        <f t="shared" si="2265"/>
        <v/>
      </c>
      <c r="E1590" s="58"/>
      <c r="F1590" s="58"/>
      <c r="G1590" s="58"/>
      <c r="H1590" s="58"/>
      <c r="I1590" s="58"/>
      <c r="J1590" s="59">
        <f t="shared" ref="J1590:V1590" si="2306">IF(AND($C1590="tak",OR($D1590="nie dotyczy",$D1590="badania przemysłowe"),J$1427&lt;=Koniec_Projekt),ROUND(J534*J566,0),0)</f>
        <v>0</v>
      </c>
      <c r="K1590" s="59">
        <f t="shared" si="2306"/>
        <v>0</v>
      </c>
      <c r="L1590" s="59">
        <f t="shared" si="2306"/>
        <v>0</v>
      </c>
      <c r="M1590" s="59">
        <f t="shared" si="2306"/>
        <v>0</v>
      </c>
      <c r="N1590" s="59">
        <f t="shared" si="2306"/>
        <v>0</v>
      </c>
      <c r="O1590" s="59">
        <f t="shared" si="2306"/>
        <v>0</v>
      </c>
      <c r="P1590" s="59">
        <f t="shared" si="2306"/>
        <v>0</v>
      </c>
      <c r="Q1590" s="59">
        <f t="shared" si="2306"/>
        <v>0</v>
      </c>
      <c r="R1590" s="59">
        <f t="shared" si="2306"/>
        <v>0</v>
      </c>
      <c r="S1590" s="59">
        <f t="shared" si="2306"/>
        <v>0</v>
      </c>
      <c r="T1590" s="59">
        <f t="shared" si="2306"/>
        <v>0</v>
      </c>
      <c r="U1590" s="59">
        <f t="shared" si="2306"/>
        <v>0</v>
      </c>
      <c r="V1590" s="59">
        <f t="shared" si="2306"/>
        <v>0</v>
      </c>
      <c r="W1590" s="59">
        <f t="shared" si="2267"/>
        <v>0</v>
      </c>
      <c r="X1590" s="59">
        <f t="shared" ref="X1590:AA1590" si="2307">IF(AND($C1590="tak",OR($D1590="nie dotyczy",$D1590="badania przemysłowe"),X$1427&lt;=Koniec_Projekt),ROUND(X534*X566,0),0)</f>
        <v>0</v>
      </c>
      <c r="Y1590" s="59">
        <f t="shared" si="2307"/>
        <v>0</v>
      </c>
      <c r="Z1590" s="59">
        <f t="shared" si="2307"/>
        <v>0</v>
      </c>
      <c r="AA1590" s="59">
        <f t="shared" si="2307"/>
        <v>0</v>
      </c>
      <c r="AB1590" s="59">
        <f t="shared" ref="AB1590:AE1590" si="2308">IF(AND($C1590="tak",OR($D1590="nie dotyczy",$D1590="badania przemysłowe"),AB$1427&lt;=Koniec_Projekt),ROUND(AB534*AB566,0),0)</f>
        <v>0</v>
      </c>
      <c r="AC1590" s="59">
        <f t="shared" si="2308"/>
        <v>0</v>
      </c>
      <c r="AD1590" s="59">
        <f t="shared" si="2308"/>
        <v>0</v>
      </c>
      <c r="AE1590" s="59">
        <f t="shared" si="2308"/>
        <v>0</v>
      </c>
    </row>
    <row r="1591" spans="2:31" hidden="1">
      <c r="B1591" s="58" t="str">
        <f t="shared" si="2265"/>
        <v/>
      </c>
      <c r="C1591" s="58" t="str">
        <f t="shared" si="2265"/>
        <v/>
      </c>
      <c r="D1591" s="58" t="str">
        <f t="shared" si="2265"/>
        <v/>
      </c>
      <c r="E1591" s="58"/>
      <c r="F1591" s="58"/>
      <c r="G1591" s="58"/>
      <c r="H1591" s="58"/>
      <c r="I1591" s="58"/>
      <c r="J1591" s="59">
        <f t="shared" ref="J1591:V1591" si="2309">IF(AND($C1591="tak",OR($D1591="nie dotyczy",$D1591="badania przemysłowe"),J$1427&lt;=Koniec_Projekt),ROUND(J535*J567,0),0)</f>
        <v>0</v>
      </c>
      <c r="K1591" s="59">
        <f t="shared" si="2309"/>
        <v>0</v>
      </c>
      <c r="L1591" s="59">
        <f t="shared" si="2309"/>
        <v>0</v>
      </c>
      <c r="M1591" s="59">
        <f t="shared" si="2309"/>
        <v>0</v>
      </c>
      <c r="N1591" s="59">
        <f t="shared" si="2309"/>
        <v>0</v>
      </c>
      <c r="O1591" s="59">
        <f t="shared" si="2309"/>
        <v>0</v>
      </c>
      <c r="P1591" s="59">
        <f t="shared" si="2309"/>
        <v>0</v>
      </c>
      <c r="Q1591" s="59">
        <f t="shared" si="2309"/>
        <v>0</v>
      </c>
      <c r="R1591" s="59">
        <f t="shared" si="2309"/>
        <v>0</v>
      </c>
      <c r="S1591" s="59">
        <f t="shared" si="2309"/>
        <v>0</v>
      </c>
      <c r="T1591" s="59">
        <f t="shared" si="2309"/>
        <v>0</v>
      </c>
      <c r="U1591" s="59">
        <f t="shared" si="2309"/>
        <v>0</v>
      </c>
      <c r="V1591" s="59">
        <f t="shared" si="2309"/>
        <v>0</v>
      </c>
      <c r="W1591" s="59">
        <f t="shared" si="2267"/>
        <v>0</v>
      </c>
      <c r="X1591" s="59">
        <f t="shared" ref="X1591:AA1591" si="2310">IF(AND($C1591="tak",OR($D1591="nie dotyczy",$D1591="badania przemysłowe"),X$1427&lt;=Koniec_Projekt),ROUND(X535*X567,0),0)</f>
        <v>0</v>
      </c>
      <c r="Y1591" s="59">
        <f t="shared" si="2310"/>
        <v>0</v>
      </c>
      <c r="Z1591" s="59">
        <f t="shared" si="2310"/>
        <v>0</v>
      </c>
      <c r="AA1591" s="59">
        <f t="shared" si="2310"/>
        <v>0</v>
      </c>
      <c r="AB1591" s="59">
        <f t="shared" ref="AB1591:AE1591" si="2311">IF(AND($C1591="tak",OR($D1591="nie dotyczy",$D1591="badania przemysłowe"),AB$1427&lt;=Koniec_Projekt),ROUND(AB535*AB567,0),0)</f>
        <v>0</v>
      </c>
      <c r="AC1591" s="59">
        <f t="shared" si="2311"/>
        <v>0</v>
      </c>
      <c r="AD1591" s="59">
        <f t="shared" si="2311"/>
        <v>0</v>
      </c>
      <c r="AE1591" s="59">
        <f t="shared" si="2311"/>
        <v>0</v>
      </c>
    </row>
    <row r="1592" spans="2:31" hidden="1">
      <c r="B1592" s="58" t="str">
        <f t="shared" si="2265"/>
        <v/>
      </c>
      <c r="C1592" s="58" t="str">
        <f t="shared" si="2265"/>
        <v/>
      </c>
      <c r="D1592" s="58" t="str">
        <f t="shared" si="2265"/>
        <v/>
      </c>
      <c r="E1592" s="58"/>
      <c r="F1592" s="58"/>
      <c r="G1592" s="58"/>
      <c r="H1592" s="58"/>
      <c r="I1592" s="58"/>
      <c r="J1592" s="59">
        <f t="shared" ref="J1592:V1592" si="2312">IF(AND($C1592="tak",OR($D1592="nie dotyczy",$D1592="badania przemysłowe"),J$1427&lt;=Koniec_Projekt),ROUND(J536*J568,0),0)</f>
        <v>0</v>
      </c>
      <c r="K1592" s="59">
        <f t="shared" si="2312"/>
        <v>0</v>
      </c>
      <c r="L1592" s="59">
        <f t="shared" si="2312"/>
        <v>0</v>
      </c>
      <c r="M1592" s="59">
        <f t="shared" si="2312"/>
        <v>0</v>
      </c>
      <c r="N1592" s="59">
        <f t="shared" si="2312"/>
        <v>0</v>
      </c>
      <c r="O1592" s="59">
        <f t="shared" si="2312"/>
        <v>0</v>
      </c>
      <c r="P1592" s="59">
        <f t="shared" si="2312"/>
        <v>0</v>
      </c>
      <c r="Q1592" s="59">
        <f t="shared" si="2312"/>
        <v>0</v>
      </c>
      <c r="R1592" s="59">
        <f t="shared" si="2312"/>
        <v>0</v>
      </c>
      <c r="S1592" s="59">
        <f t="shared" si="2312"/>
        <v>0</v>
      </c>
      <c r="T1592" s="59">
        <f t="shared" si="2312"/>
        <v>0</v>
      </c>
      <c r="U1592" s="59">
        <f t="shared" si="2312"/>
        <v>0</v>
      </c>
      <c r="V1592" s="59">
        <f t="shared" si="2312"/>
        <v>0</v>
      </c>
      <c r="W1592" s="59">
        <f t="shared" si="2267"/>
        <v>0</v>
      </c>
      <c r="X1592" s="59">
        <f t="shared" ref="X1592:AA1592" si="2313">IF(AND($C1592="tak",OR($D1592="nie dotyczy",$D1592="badania przemysłowe"),X$1427&lt;=Koniec_Projekt),ROUND(X536*X568,0),0)</f>
        <v>0</v>
      </c>
      <c r="Y1592" s="59">
        <f t="shared" si="2313"/>
        <v>0</v>
      </c>
      <c r="Z1592" s="59">
        <f t="shared" si="2313"/>
        <v>0</v>
      </c>
      <c r="AA1592" s="59">
        <f t="shared" si="2313"/>
        <v>0</v>
      </c>
      <c r="AB1592" s="59">
        <f t="shared" ref="AB1592:AE1592" si="2314">IF(AND($C1592="tak",OR($D1592="nie dotyczy",$D1592="badania przemysłowe"),AB$1427&lt;=Koniec_Projekt),ROUND(AB536*AB568,0),0)</f>
        <v>0</v>
      </c>
      <c r="AC1592" s="59">
        <f t="shared" si="2314"/>
        <v>0</v>
      </c>
      <c r="AD1592" s="59">
        <f t="shared" si="2314"/>
        <v>0</v>
      </c>
      <c r="AE1592" s="59">
        <f t="shared" si="2314"/>
        <v>0</v>
      </c>
    </row>
    <row r="1593" spans="2:31" hidden="1">
      <c r="B1593" s="58" t="str">
        <f t="shared" si="2265"/>
        <v/>
      </c>
      <c r="C1593" s="58" t="str">
        <f t="shared" si="2265"/>
        <v/>
      </c>
      <c r="D1593" s="58" t="str">
        <f t="shared" si="2265"/>
        <v/>
      </c>
      <c r="E1593" s="58"/>
      <c r="F1593" s="58"/>
      <c r="G1593" s="58"/>
      <c r="H1593" s="58"/>
      <c r="I1593" s="58"/>
      <c r="J1593" s="59">
        <f t="shared" ref="J1593:V1593" si="2315">IF(AND($C1593="tak",OR($D1593="nie dotyczy",$D1593="badania przemysłowe"),J$1427&lt;=Koniec_Projekt),ROUND(J537*J569,0),0)</f>
        <v>0</v>
      </c>
      <c r="K1593" s="59">
        <f t="shared" si="2315"/>
        <v>0</v>
      </c>
      <c r="L1593" s="59">
        <f t="shared" si="2315"/>
        <v>0</v>
      </c>
      <c r="M1593" s="59">
        <f t="shared" si="2315"/>
        <v>0</v>
      </c>
      <c r="N1593" s="59">
        <f t="shared" si="2315"/>
        <v>0</v>
      </c>
      <c r="O1593" s="59">
        <f t="shared" si="2315"/>
        <v>0</v>
      </c>
      <c r="P1593" s="59">
        <f t="shared" si="2315"/>
        <v>0</v>
      </c>
      <c r="Q1593" s="59">
        <f t="shared" si="2315"/>
        <v>0</v>
      </c>
      <c r="R1593" s="59">
        <f t="shared" si="2315"/>
        <v>0</v>
      </c>
      <c r="S1593" s="59">
        <f t="shared" si="2315"/>
        <v>0</v>
      </c>
      <c r="T1593" s="59">
        <f t="shared" si="2315"/>
        <v>0</v>
      </c>
      <c r="U1593" s="59">
        <f t="shared" si="2315"/>
        <v>0</v>
      </c>
      <c r="V1593" s="59">
        <f t="shared" si="2315"/>
        <v>0</v>
      </c>
      <c r="W1593" s="59">
        <f t="shared" si="2267"/>
        <v>0</v>
      </c>
      <c r="X1593" s="59">
        <f t="shared" ref="X1593:AA1593" si="2316">IF(AND($C1593="tak",OR($D1593="nie dotyczy",$D1593="badania przemysłowe"),X$1427&lt;=Koniec_Projekt),ROUND(X537*X569,0),0)</f>
        <v>0</v>
      </c>
      <c r="Y1593" s="59">
        <f t="shared" si="2316"/>
        <v>0</v>
      </c>
      <c r="Z1593" s="59">
        <f t="shared" si="2316"/>
        <v>0</v>
      </c>
      <c r="AA1593" s="59">
        <f t="shared" si="2316"/>
        <v>0</v>
      </c>
      <c r="AB1593" s="59">
        <f t="shared" ref="AB1593:AE1593" si="2317">IF(AND($C1593="tak",OR($D1593="nie dotyczy",$D1593="badania przemysłowe"),AB$1427&lt;=Koniec_Projekt),ROUND(AB537*AB569,0),0)</f>
        <v>0</v>
      </c>
      <c r="AC1593" s="59">
        <f t="shared" si="2317"/>
        <v>0</v>
      </c>
      <c r="AD1593" s="59">
        <f t="shared" si="2317"/>
        <v>0</v>
      </c>
      <c r="AE1593" s="59">
        <f t="shared" si="2317"/>
        <v>0</v>
      </c>
    </row>
    <row r="1594" spans="2:31" hidden="1">
      <c r="B1594" s="58" t="str">
        <f t="shared" si="2265"/>
        <v/>
      </c>
      <c r="C1594" s="58" t="str">
        <f t="shared" si="2265"/>
        <v/>
      </c>
      <c r="D1594" s="58" t="str">
        <f t="shared" si="2265"/>
        <v/>
      </c>
      <c r="E1594" s="58"/>
      <c r="F1594" s="58"/>
      <c r="G1594" s="58"/>
      <c r="H1594" s="58"/>
      <c r="I1594" s="58"/>
      <c r="J1594" s="59">
        <f t="shared" ref="J1594:V1594" si="2318">IF(AND($C1594="tak",OR($D1594="nie dotyczy",$D1594="badania przemysłowe"),J$1427&lt;=Koniec_Projekt),ROUND(J538*J570,0),0)</f>
        <v>0</v>
      </c>
      <c r="K1594" s="59">
        <f t="shared" si="2318"/>
        <v>0</v>
      </c>
      <c r="L1594" s="59">
        <f t="shared" si="2318"/>
        <v>0</v>
      </c>
      <c r="M1594" s="59">
        <f t="shared" si="2318"/>
        <v>0</v>
      </c>
      <c r="N1594" s="59">
        <f t="shared" si="2318"/>
        <v>0</v>
      </c>
      <c r="O1594" s="59">
        <f t="shared" si="2318"/>
        <v>0</v>
      </c>
      <c r="P1594" s="59">
        <f t="shared" si="2318"/>
        <v>0</v>
      </c>
      <c r="Q1594" s="59">
        <f t="shared" si="2318"/>
        <v>0</v>
      </c>
      <c r="R1594" s="59">
        <f t="shared" si="2318"/>
        <v>0</v>
      </c>
      <c r="S1594" s="59">
        <f t="shared" si="2318"/>
        <v>0</v>
      </c>
      <c r="T1594" s="59">
        <f t="shared" si="2318"/>
        <v>0</v>
      </c>
      <c r="U1594" s="59">
        <f t="shared" si="2318"/>
        <v>0</v>
      </c>
      <c r="V1594" s="59">
        <f t="shared" si="2318"/>
        <v>0</v>
      </c>
      <c r="W1594" s="59">
        <f t="shared" si="2267"/>
        <v>0</v>
      </c>
      <c r="X1594" s="59">
        <f t="shared" ref="X1594:AA1594" si="2319">IF(AND($C1594="tak",OR($D1594="nie dotyczy",$D1594="badania przemysłowe"),X$1427&lt;=Koniec_Projekt),ROUND(X538*X570,0),0)</f>
        <v>0</v>
      </c>
      <c r="Y1594" s="59">
        <f t="shared" si="2319"/>
        <v>0</v>
      </c>
      <c r="Z1594" s="59">
        <f t="shared" si="2319"/>
        <v>0</v>
      </c>
      <c r="AA1594" s="59">
        <f t="shared" si="2319"/>
        <v>0</v>
      </c>
      <c r="AB1594" s="59">
        <f t="shared" ref="AB1594:AE1594" si="2320">IF(AND($C1594="tak",OR($D1594="nie dotyczy",$D1594="badania przemysłowe"),AB$1427&lt;=Koniec_Projekt),ROUND(AB538*AB570,0),0)</f>
        <v>0</v>
      </c>
      <c r="AC1594" s="59">
        <f t="shared" si="2320"/>
        <v>0</v>
      </c>
      <c r="AD1594" s="59">
        <f t="shared" si="2320"/>
        <v>0</v>
      </c>
      <c r="AE1594" s="59">
        <f t="shared" si="2320"/>
        <v>0</v>
      </c>
    </row>
    <row r="1595" spans="2:31" hidden="1">
      <c r="B1595" s="58" t="str">
        <f t="shared" si="2265"/>
        <v/>
      </c>
      <c r="C1595" s="58" t="str">
        <f t="shared" si="2265"/>
        <v/>
      </c>
      <c r="D1595" s="58" t="str">
        <f t="shared" si="2265"/>
        <v/>
      </c>
      <c r="E1595" s="58"/>
      <c r="F1595" s="58"/>
      <c r="G1595" s="58"/>
      <c r="H1595" s="58"/>
      <c r="I1595" s="58"/>
      <c r="J1595" s="59">
        <f t="shared" ref="J1595:V1595" si="2321">IF(AND($C1595="tak",OR($D1595="nie dotyczy",$D1595="badania przemysłowe"),J$1427&lt;=Koniec_Projekt),ROUND(J539*J571,0),0)</f>
        <v>0</v>
      </c>
      <c r="K1595" s="59">
        <f t="shared" si="2321"/>
        <v>0</v>
      </c>
      <c r="L1595" s="59">
        <f t="shared" si="2321"/>
        <v>0</v>
      </c>
      <c r="M1595" s="59">
        <f t="shared" si="2321"/>
        <v>0</v>
      </c>
      <c r="N1595" s="59">
        <f t="shared" si="2321"/>
        <v>0</v>
      </c>
      <c r="O1595" s="59">
        <f t="shared" si="2321"/>
        <v>0</v>
      </c>
      <c r="P1595" s="59">
        <f t="shared" si="2321"/>
        <v>0</v>
      </c>
      <c r="Q1595" s="59">
        <f t="shared" si="2321"/>
        <v>0</v>
      </c>
      <c r="R1595" s="59">
        <f t="shared" si="2321"/>
        <v>0</v>
      </c>
      <c r="S1595" s="59">
        <f t="shared" si="2321"/>
        <v>0</v>
      </c>
      <c r="T1595" s="59">
        <f t="shared" si="2321"/>
        <v>0</v>
      </c>
      <c r="U1595" s="59">
        <f t="shared" si="2321"/>
        <v>0</v>
      </c>
      <c r="V1595" s="59">
        <f t="shared" si="2321"/>
        <v>0</v>
      </c>
      <c r="W1595" s="59">
        <f t="shared" si="2267"/>
        <v>0</v>
      </c>
      <c r="X1595" s="59">
        <f t="shared" ref="X1595:AA1595" si="2322">IF(AND($C1595="tak",OR($D1595="nie dotyczy",$D1595="badania przemysłowe"),X$1427&lt;=Koniec_Projekt),ROUND(X539*X571,0),0)</f>
        <v>0</v>
      </c>
      <c r="Y1595" s="59">
        <f t="shared" si="2322"/>
        <v>0</v>
      </c>
      <c r="Z1595" s="59">
        <f t="shared" si="2322"/>
        <v>0</v>
      </c>
      <c r="AA1595" s="59">
        <f t="shared" si="2322"/>
        <v>0</v>
      </c>
      <c r="AB1595" s="59">
        <f t="shared" ref="AB1595:AE1595" si="2323">IF(AND($C1595="tak",OR($D1595="nie dotyczy",$D1595="badania przemysłowe"),AB$1427&lt;=Koniec_Projekt),ROUND(AB539*AB571,0),0)</f>
        <v>0</v>
      </c>
      <c r="AC1595" s="59">
        <f t="shared" si="2323"/>
        <v>0</v>
      </c>
      <c r="AD1595" s="59">
        <f t="shared" si="2323"/>
        <v>0</v>
      </c>
      <c r="AE1595" s="59">
        <f t="shared" si="2323"/>
        <v>0</v>
      </c>
    </row>
    <row r="1596" spans="2:31" hidden="1">
      <c r="B1596" s="58" t="str">
        <f t="shared" si="2265"/>
        <v/>
      </c>
      <c r="C1596" s="58" t="str">
        <f t="shared" si="2265"/>
        <v/>
      </c>
      <c r="D1596" s="58" t="str">
        <f t="shared" si="2265"/>
        <v/>
      </c>
      <c r="E1596" s="58"/>
      <c r="F1596" s="58"/>
      <c r="G1596" s="58"/>
      <c r="H1596" s="58"/>
      <c r="I1596" s="58"/>
      <c r="J1596" s="59">
        <f t="shared" ref="J1596:V1596" si="2324">IF(AND($C1596="tak",OR($D1596="nie dotyczy",$D1596="badania przemysłowe"),J$1427&lt;=Koniec_Projekt),ROUND(J540*J572,0),0)</f>
        <v>0</v>
      </c>
      <c r="K1596" s="59">
        <f t="shared" si="2324"/>
        <v>0</v>
      </c>
      <c r="L1596" s="59">
        <f t="shared" si="2324"/>
        <v>0</v>
      </c>
      <c r="M1596" s="59">
        <f t="shared" si="2324"/>
        <v>0</v>
      </c>
      <c r="N1596" s="59">
        <f t="shared" si="2324"/>
        <v>0</v>
      </c>
      <c r="O1596" s="59">
        <f t="shared" si="2324"/>
        <v>0</v>
      </c>
      <c r="P1596" s="59">
        <f t="shared" si="2324"/>
        <v>0</v>
      </c>
      <c r="Q1596" s="59">
        <f t="shared" si="2324"/>
        <v>0</v>
      </c>
      <c r="R1596" s="59">
        <f t="shared" si="2324"/>
        <v>0</v>
      </c>
      <c r="S1596" s="59">
        <f t="shared" si="2324"/>
        <v>0</v>
      </c>
      <c r="T1596" s="59">
        <f t="shared" si="2324"/>
        <v>0</v>
      </c>
      <c r="U1596" s="59">
        <f t="shared" si="2324"/>
        <v>0</v>
      </c>
      <c r="V1596" s="59">
        <f t="shared" si="2324"/>
        <v>0</v>
      </c>
      <c r="W1596" s="59">
        <f t="shared" si="2267"/>
        <v>0</v>
      </c>
      <c r="X1596" s="59">
        <f t="shared" ref="X1596:AA1596" si="2325">IF(AND($C1596="tak",OR($D1596="nie dotyczy",$D1596="badania przemysłowe"),X$1427&lt;=Koniec_Projekt),ROUND(X540*X572,0),0)</f>
        <v>0</v>
      </c>
      <c r="Y1596" s="59">
        <f t="shared" si="2325"/>
        <v>0</v>
      </c>
      <c r="Z1596" s="59">
        <f t="shared" si="2325"/>
        <v>0</v>
      </c>
      <c r="AA1596" s="59">
        <f t="shared" si="2325"/>
        <v>0</v>
      </c>
      <c r="AB1596" s="59">
        <f t="shared" ref="AB1596:AE1596" si="2326">IF(AND($C1596="tak",OR($D1596="nie dotyczy",$D1596="badania przemysłowe"),AB$1427&lt;=Koniec_Projekt),ROUND(AB540*AB572,0),0)</f>
        <v>0</v>
      </c>
      <c r="AC1596" s="59">
        <f t="shared" si="2326"/>
        <v>0</v>
      </c>
      <c r="AD1596" s="59">
        <f t="shared" si="2326"/>
        <v>0</v>
      </c>
      <c r="AE1596" s="59">
        <f t="shared" si="2326"/>
        <v>0</v>
      </c>
    </row>
    <row r="1597" spans="2:31" hidden="1">
      <c r="B1597" s="58" t="str">
        <f t="shared" si="2265"/>
        <v/>
      </c>
      <c r="C1597" s="58" t="str">
        <f t="shared" si="2265"/>
        <v/>
      </c>
      <c r="D1597" s="58" t="str">
        <f t="shared" si="2265"/>
        <v/>
      </c>
      <c r="E1597" s="58"/>
      <c r="F1597" s="58"/>
      <c r="G1597" s="58"/>
      <c r="H1597" s="58"/>
      <c r="I1597" s="58"/>
      <c r="J1597" s="59">
        <f t="shared" ref="J1597:V1597" si="2327">IF(AND($C1597="tak",OR($D1597="nie dotyczy",$D1597="badania przemysłowe"),J$1427&lt;=Koniec_Projekt),ROUND(J541*J573,0),0)</f>
        <v>0</v>
      </c>
      <c r="K1597" s="59">
        <f t="shared" si="2327"/>
        <v>0</v>
      </c>
      <c r="L1597" s="59">
        <f t="shared" si="2327"/>
        <v>0</v>
      </c>
      <c r="M1597" s="59">
        <f t="shared" si="2327"/>
        <v>0</v>
      </c>
      <c r="N1597" s="59">
        <f t="shared" si="2327"/>
        <v>0</v>
      </c>
      <c r="O1597" s="59">
        <f t="shared" si="2327"/>
        <v>0</v>
      </c>
      <c r="P1597" s="59">
        <f t="shared" si="2327"/>
        <v>0</v>
      </c>
      <c r="Q1597" s="59">
        <f t="shared" si="2327"/>
        <v>0</v>
      </c>
      <c r="R1597" s="59">
        <f t="shared" si="2327"/>
        <v>0</v>
      </c>
      <c r="S1597" s="59">
        <f t="shared" si="2327"/>
        <v>0</v>
      </c>
      <c r="T1597" s="59">
        <f t="shared" si="2327"/>
        <v>0</v>
      </c>
      <c r="U1597" s="59">
        <f t="shared" si="2327"/>
        <v>0</v>
      </c>
      <c r="V1597" s="59">
        <f t="shared" si="2327"/>
        <v>0</v>
      </c>
      <c r="W1597" s="59">
        <f t="shared" si="2267"/>
        <v>0</v>
      </c>
      <c r="X1597" s="59">
        <f t="shared" ref="X1597:AA1597" si="2328">IF(AND($C1597="tak",OR($D1597="nie dotyczy",$D1597="badania przemysłowe"),X$1427&lt;=Koniec_Projekt),ROUND(X541*X573,0),0)</f>
        <v>0</v>
      </c>
      <c r="Y1597" s="59">
        <f t="shared" si="2328"/>
        <v>0</v>
      </c>
      <c r="Z1597" s="59">
        <f t="shared" si="2328"/>
        <v>0</v>
      </c>
      <c r="AA1597" s="59">
        <f t="shared" si="2328"/>
        <v>0</v>
      </c>
      <c r="AB1597" s="59">
        <f t="shared" ref="AB1597:AE1597" si="2329">IF(AND($C1597="tak",OR($D1597="nie dotyczy",$D1597="badania przemysłowe"),AB$1427&lt;=Koniec_Projekt),ROUND(AB541*AB573,0),0)</f>
        <v>0</v>
      </c>
      <c r="AC1597" s="59">
        <f t="shared" si="2329"/>
        <v>0</v>
      </c>
      <c r="AD1597" s="59">
        <f t="shared" si="2329"/>
        <v>0</v>
      </c>
      <c r="AE1597" s="59">
        <f t="shared" si="2329"/>
        <v>0</v>
      </c>
    </row>
    <row r="1598" spans="2:31" hidden="1">
      <c r="B1598" s="58" t="str">
        <f t="shared" si="2265"/>
        <v/>
      </c>
      <c r="C1598" s="58" t="str">
        <f t="shared" si="2265"/>
        <v/>
      </c>
      <c r="D1598" s="58" t="str">
        <f t="shared" si="2265"/>
        <v/>
      </c>
      <c r="E1598" s="58"/>
      <c r="F1598" s="58"/>
      <c r="G1598" s="58"/>
      <c r="H1598" s="58"/>
      <c r="I1598" s="58"/>
      <c r="J1598" s="59">
        <f t="shared" ref="J1598:V1598" si="2330">IF(AND($C1598="tak",OR($D1598="nie dotyczy",$D1598="badania przemysłowe"),J$1427&lt;=Koniec_Projekt),ROUND(J542*J574,0),0)</f>
        <v>0</v>
      </c>
      <c r="K1598" s="59">
        <f t="shared" si="2330"/>
        <v>0</v>
      </c>
      <c r="L1598" s="59">
        <f t="shared" si="2330"/>
        <v>0</v>
      </c>
      <c r="M1598" s="59">
        <f t="shared" si="2330"/>
        <v>0</v>
      </c>
      <c r="N1598" s="59">
        <f t="shared" si="2330"/>
        <v>0</v>
      </c>
      <c r="O1598" s="59">
        <f t="shared" si="2330"/>
        <v>0</v>
      </c>
      <c r="P1598" s="59">
        <f t="shared" si="2330"/>
        <v>0</v>
      </c>
      <c r="Q1598" s="59">
        <f t="shared" si="2330"/>
        <v>0</v>
      </c>
      <c r="R1598" s="59">
        <f t="shared" si="2330"/>
        <v>0</v>
      </c>
      <c r="S1598" s="59">
        <f t="shared" si="2330"/>
        <v>0</v>
      </c>
      <c r="T1598" s="59">
        <f t="shared" si="2330"/>
        <v>0</v>
      </c>
      <c r="U1598" s="59">
        <f t="shared" si="2330"/>
        <v>0</v>
      </c>
      <c r="V1598" s="59">
        <f t="shared" si="2330"/>
        <v>0</v>
      </c>
      <c r="W1598" s="59">
        <f t="shared" si="2267"/>
        <v>0</v>
      </c>
      <c r="X1598" s="59">
        <f t="shared" ref="X1598:AA1598" si="2331">IF(AND($C1598="tak",OR($D1598="nie dotyczy",$D1598="badania przemysłowe"),X$1427&lt;=Koniec_Projekt),ROUND(X542*X574,0),0)</f>
        <v>0</v>
      </c>
      <c r="Y1598" s="59">
        <f t="shared" si="2331"/>
        <v>0</v>
      </c>
      <c r="Z1598" s="59">
        <f t="shared" si="2331"/>
        <v>0</v>
      </c>
      <c r="AA1598" s="59">
        <f t="shared" si="2331"/>
        <v>0</v>
      </c>
      <c r="AB1598" s="59">
        <f t="shared" ref="AB1598:AE1598" si="2332">IF(AND($C1598="tak",OR($D1598="nie dotyczy",$D1598="badania przemysłowe"),AB$1427&lt;=Koniec_Projekt),ROUND(AB542*AB574,0),0)</f>
        <v>0</v>
      </c>
      <c r="AC1598" s="59">
        <f t="shared" si="2332"/>
        <v>0</v>
      </c>
      <c r="AD1598" s="59">
        <f t="shared" si="2332"/>
        <v>0</v>
      </c>
      <c r="AE1598" s="59">
        <f t="shared" si="2332"/>
        <v>0</v>
      </c>
    </row>
    <row r="1599" spans="2:31" hidden="1">
      <c r="B1599" s="58" t="str">
        <f t="shared" si="2265"/>
        <v/>
      </c>
      <c r="C1599" s="58" t="str">
        <f t="shared" si="2265"/>
        <v/>
      </c>
      <c r="D1599" s="58" t="str">
        <f t="shared" si="2265"/>
        <v/>
      </c>
      <c r="E1599" s="58"/>
      <c r="F1599" s="58"/>
      <c r="G1599" s="58"/>
      <c r="H1599" s="58"/>
      <c r="I1599" s="58"/>
      <c r="J1599" s="59">
        <f t="shared" ref="J1599:V1599" si="2333">IF(AND($C1599="tak",OR($D1599="nie dotyczy",$D1599="badania przemysłowe"),J$1427&lt;=Koniec_Projekt),ROUND(J543*J575,0),0)</f>
        <v>0</v>
      </c>
      <c r="K1599" s="59">
        <f t="shared" si="2333"/>
        <v>0</v>
      </c>
      <c r="L1599" s="59">
        <f t="shared" si="2333"/>
        <v>0</v>
      </c>
      <c r="M1599" s="59">
        <f t="shared" si="2333"/>
        <v>0</v>
      </c>
      <c r="N1599" s="59">
        <f t="shared" si="2333"/>
        <v>0</v>
      </c>
      <c r="O1599" s="59">
        <f t="shared" si="2333"/>
        <v>0</v>
      </c>
      <c r="P1599" s="59">
        <f t="shared" si="2333"/>
        <v>0</v>
      </c>
      <c r="Q1599" s="59">
        <f t="shared" si="2333"/>
        <v>0</v>
      </c>
      <c r="R1599" s="59">
        <f t="shared" si="2333"/>
        <v>0</v>
      </c>
      <c r="S1599" s="59">
        <f t="shared" si="2333"/>
        <v>0</v>
      </c>
      <c r="T1599" s="59">
        <f t="shared" si="2333"/>
        <v>0</v>
      </c>
      <c r="U1599" s="59">
        <f t="shared" si="2333"/>
        <v>0</v>
      </c>
      <c r="V1599" s="59">
        <f t="shared" si="2333"/>
        <v>0</v>
      </c>
      <c r="W1599" s="59">
        <f t="shared" si="2267"/>
        <v>0</v>
      </c>
      <c r="X1599" s="59">
        <f t="shared" ref="X1599:AA1599" si="2334">IF(AND($C1599="tak",OR($D1599="nie dotyczy",$D1599="badania przemysłowe"),X$1427&lt;=Koniec_Projekt),ROUND(X543*X575,0),0)</f>
        <v>0</v>
      </c>
      <c r="Y1599" s="59">
        <f t="shared" si="2334"/>
        <v>0</v>
      </c>
      <c r="Z1599" s="59">
        <f t="shared" si="2334"/>
        <v>0</v>
      </c>
      <c r="AA1599" s="59">
        <f t="shared" si="2334"/>
        <v>0</v>
      </c>
      <c r="AB1599" s="59">
        <f t="shared" ref="AB1599:AE1599" si="2335">IF(AND($C1599="tak",OR($D1599="nie dotyczy",$D1599="badania przemysłowe"),AB$1427&lt;=Koniec_Projekt),ROUND(AB543*AB575,0),0)</f>
        <v>0</v>
      </c>
      <c r="AC1599" s="59">
        <f t="shared" si="2335"/>
        <v>0</v>
      </c>
      <c r="AD1599" s="59">
        <f t="shared" si="2335"/>
        <v>0</v>
      </c>
      <c r="AE1599" s="59">
        <f t="shared" si="2335"/>
        <v>0</v>
      </c>
    </row>
    <row r="1600" spans="2:31" hidden="1">
      <c r="B1600" s="58" t="str">
        <f t="shared" si="2265"/>
        <v/>
      </c>
      <c r="C1600" s="58" t="str">
        <f t="shared" si="2265"/>
        <v/>
      </c>
      <c r="D1600" s="58" t="str">
        <f t="shared" si="2265"/>
        <v/>
      </c>
      <c r="E1600" s="58"/>
      <c r="F1600" s="58"/>
      <c r="G1600" s="58"/>
      <c r="H1600" s="58"/>
      <c r="I1600" s="58"/>
      <c r="J1600" s="59">
        <f t="shared" ref="J1600:V1600" si="2336">IF(AND($C1600="tak",OR($D1600="nie dotyczy",$D1600="badania przemysłowe"),J$1427&lt;=Koniec_Projekt),ROUND(J544*J576,0),0)</f>
        <v>0</v>
      </c>
      <c r="K1600" s="59">
        <f t="shared" si="2336"/>
        <v>0</v>
      </c>
      <c r="L1600" s="59">
        <f t="shared" si="2336"/>
        <v>0</v>
      </c>
      <c r="M1600" s="59">
        <f t="shared" si="2336"/>
        <v>0</v>
      </c>
      <c r="N1600" s="59">
        <f t="shared" si="2336"/>
        <v>0</v>
      </c>
      <c r="O1600" s="59">
        <f t="shared" si="2336"/>
        <v>0</v>
      </c>
      <c r="P1600" s="59">
        <f t="shared" si="2336"/>
        <v>0</v>
      </c>
      <c r="Q1600" s="59">
        <f t="shared" si="2336"/>
        <v>0</v>
      </c>
      <c r="R1600" s="59">
        <f t="shared" si="2336"/>
        <v>0</v>
      </c>
      <c r="S1600" s="59">
        <f t="shared" si="2336"/>
        <v>0</v>
      </c>
      <c r="T1600" s="59">
        <f t="shared" si="2336"/>
        <v>0</v>
      </c>
      <c r="U1600" s="59">
        <f t="shared" si="2336"/>
        <v>0</v>
      </c>
      <c r="V1600" s="59">
        <f t="shared" si="2336"/>
        <v>0</v>
      </c>
      <c r="W1600" s="59">
        <f t="shared" si="2267"/>
        <v>0</v>
      </c>
      <c r="X1600" s="59">
        <f t="shared" ref="X1600:AA1600" si="2337">IF(AND($C1600="tak",OR($D1600="nie dotyczy",$D1600="badania przemysłowe"),X$1427&lt;=Koniec_Projekt),ROUND(X544*X576,0),0)</f>
        <v>0</v>
      </c>
      <c r="Y1600" s="59">
        <f t="shared" si="2337"/>
        <v>0</v>
      </c>
      <c r="Z1600" s="59">
        <f t="shared" si="2337"/>
        <v>0</v>
      </c>
      <c r="AA1600" s="59">
        <f t="shared" si="2337"/>
        <v>0</v>
      </c>
      <c r="AB1600" s="59">
        <f t="shared" ref="AB1600:AE1600" si="2338">IF(AND($C1600="tak",OR($D1600="nie dotyczy",$D1600="badania przemysłowe"),AB$1427&lt;=Koniec_Projekt),ROUND(AB544*AB576,0),0)</f>
        <v>0</v>
      </c>
      <c r="AC1600" s="59">
        <f t="shared" si="2338"/>
        <v>0</v>
      </c>
      <c r="AD1600" s="59">
        <f t="shared" si="2338"/>
        <v>0</v>
      </c>
      <c r="AE1600" s="59">
        <f t="shared" si="2338"/>
        <v>0</v>
      </c>
    </row>
    <row r="1601" spans="2:31" hidden="1">
      <c r="B1601" s="58" t="str">
        <f t="shared" si="2265"/>
        <v/>
      </c>
      <c r="C1601" s="58" t="str">
        <f t="shared" si="2265"/>
        <v/>
      </c>
      <c r="D1601" s="58" t="str">
        <f t="shared" si="2265"/>
        <v/>
      </c>
      <c r="E1601" s="58"/>
      <c r="F1601" s="58"/>
      <c r="G1601" s="58"/>
      <c r="H1601" s="58"/>
      <c r="I1601" s="58"/>
      <c r="J1601" s="59">
        <f t="shared" ref="J1601:V1601" si="2339">IF(AND($C1601="tak",OR($D1601="nie dotyczy",$D1601="badania przemysłowe"),J$1427&lt;=Koniec_Projekt),ROUND(J545*J577,0),0)</f>
        <v>0</v>
      </c>
      <c r="K1601" s="59">
        <f t="shared" si="2339"/>
        <v>0</v>
      </c>
      <c r="L1601" s="59">
        <f t="shared" si="2339"/>
        <v>0</v>
      </c>
      <c r="M1601" s="59">
        <f t="shared" si="2339"/>
        <v>0</v>
      </c>
      <c r="N1601" s="59">
        <f t="shared" si="2339"/>
        <v>0</v>
      </c>
      <c r="O1601" s="59">
        <f t="shared" si="2339"/>
        <v>0</v>
      </c>
      <c r="P1601" s="59">
        <f t="shared" si="2339"/>
        <v>0</v>
      </c>
      <c r="Q1601" s="59">
        <f t="shared" si="2339"/>
        <v>0</v>
      </c>
      <c r="R1601" s="59">
        <f t="shared" si="2339"/>
        <v>0</v>
      </c>
      <c r="S1601" s="59">
        <f t="shared" si="2339"/>
        <v>0</v>
      </c>
      <c r="T1601" s="59">
        <f t="shared" si="2339"/>
        <v>0</v>
      </c>
      <c r="U1601" s="59">
        <f t="shared" si="2339"/>
        <v>0</v>
      </c>
      <c r="V1601" s="59">
        <f t="shared" si="2339"/>
        <v>0</v>
      </c>
      <c r="W1601" s="59">
        <f t="shared" si="2267"/>
        <v>0</v>
      </c>
      <c r="X1601" s="59">
        <f t="shared" ref="X1601:AA1601" si="2340">IF(AND($C1601="tak",OR($D1601="nie dotyczy",$D1601="badania przemysłowe"),X$1427&lt;=Koniec_Projekt),ROUND(X545*X577,0),0)</f>
        <v>0</v>
      </c>
      <c r="Y1601" s="59">
        <f t="shared" si="2340"/>
        <v>0</v>
      </c>
      <c r="Z1601" s="59">
        <f t="shared" si="2340"/>
        <v>0</v>
      </c>
      <c r="AA1601" s="59">
        <f t="shared" si="2340"/>
        <v>0</v>
      </c>
      <c r="AB1601" s="59">
        <f t="shared" ref="AB1601:AE1601" si="2341">IF(AND($C1601="tak",OR($D1601="nie dotyczy",$D1601="badania przemysłowe"),AB$1427&lt;=Koniec_Projekt),ROUND(AB545*AB577,0),0)</f>
        <v>0</v>
      </c>
      <c r="AC1601" s="59">
        <f t="shared" si="2341"/>
        <v>0</v>
      </c>
      <c r="AD1601" s="59">
        <f t="shared" si="2341"/>
        <v>0</v>
      </c>
      <c r="AE1601" s="59">
        <f t="shared" si="2341"/>
        <v>0</v>
      </c>
    </row>
    <row r="1602" spans="2:31" hidden="1">
      <c r="B1602" s="58" t="str">
        <f t="shared" si="2265"/>
        <v/>
      </c>
      <c r="C1602" s="58" t="str">
        <f t="shared" si="2265"/>
        <v/>
      </c>
      <c r="D1602" s="58" t="str">
        <f t="shared" si="2265"/>
        <v/>
      </c>
      <c r="E1602" s="58"/>
      <c r="F1602" s="58"/>
      <c r="G1602" s="58"/>
      <c r="H1602" s="58"/>
      <c r="I1602" s="58"/>
      <c r="J1602" s="59">
        <f t="shared" ref="J1602:V1602" si="2342">IF(AND($C1602="tak",OR($D1602="nie dotyczy",$D1602="badania przemysłowe"),J$1427&lt;=Koniec_Projekt),ROUND(J546*J578,0),0)</f>
        <v>0</v>
      </c>
      <c r="K1602" s="59">
        <f t="shared" si="2342"/>
        <v>0</v>
      </c>
      <c r="L1602" s="59">
        <f t="shared" si="2342"/>
        <v>0</v>
      </c>
      <c r="M1602" s="59">
        <f t="shared" si="2342"/>
        <v>0</v>
      </c>
      <c r="N1602" s="59">
        <f t="shared" si="2342"/>
        <v>0</v>
      </c>
      <c r="O1602" s="59">
        <f t="shared" si="2342"/>
        <v>0</v>
      </c>
      <c r="P1602" s="59">
        <f t="shared" si="2342"/>
        <v>0</v>
      </c>
      <c r="Q1602" s="59">
        <f t="shared" si="2342"/>
        <v>0</v>
      </c>
      <c r="R1602" s="59">
        <f t="shared" si="2342"/>
        <v>0</v>
      </c>
      <c r="S1602" s="59">
        <f t="shared" si="2342"/>
        <v>0</v>
      </c>
      <c r="T1602" s="59">
        <f t="shared" si="2342"/>
        <v>0</v>
      </c>
      <c r="U1602" s="59">
        <f t="shared" si="2342"/>
        <v>0</v>
      </c>
      <c r="V1602" s="59">
        <f t="shared" si="2342"/>
        <v>0</v>
      </c>
      <c r="W1602" s="59">
        <f t="shared" si="2267"/>
        <v>0</v>
      </c>
      <c r="X1602" s="59">
        <f t="shared" ref="X1602:AA1602" si="2343">IF(AND($C1602="tak",OR($D1602="nie dotyczy",$D1602="badania przemysłowe"),X$1427&lt;=Koniec_Projekt),ROUND(X546*X578,0),0)</f>
        <v>0</v>
      </c>
      <c r="Y1602" s="59">
        <f t="shared" si="2343"/>
        <v>0</v>
      </c>
      <c r="Z1602" s="59">
        <f t="shared" si="2343"/>
        <v>0</v>
      </c>
      <c r="AA1602" s="59">
        <f t="shared" si="2343"/>
        <v>0</v>
      </c>
      <c r="AB1602" s="59">
        <f t="shared" ref="AB1602:AE1602" si="2344">IF(AND($C1602="tak",OR($D1602="nie dotyczy",$D1602="badania przemysłowe"),AB$1427&lt;=Koniec_Projekt),ROUND(AB546*AB578,0),0)</f>
        <v>0</v>
      </c>
      <c r="AC1602" s="59">
        <f t="shared" si="2344"/>
        <v>0</v>
      </c>
      <c r="AD1602" s="59">
        <f t="shared" si="2344"/>
        <v>0</v>
      </c>
      <c r="AE1602" s="59">
        <f t="shared" si="2344"/>
        <v>0</v>
      </c>
    </row>
    <row r="1603" spans="2:31" hidden="1">
      <c r="B1603" s="58" t="str">
        <f t="shared" si="2265"/>
        <v/>
      </c>
      <c r="C1603" s="58" t="str">
        <f t="shared" si="2265"/>
        <v/>
      </c>
      <c r="D1603" s="58" t="str">
        <f t="shared" si="2265"/>
        <v/>
      </c>
      <c r="E1603" s="58"/>
      <c r="F1603" s="58"/>
      <c r="G1603" s="58"/>
      <c r="H1603" s="58"/>
      <c r="I1603" s="58"/>
      <c r="J1603" s="59">
        <f t="shared" ref="J1603:V1603" si="2345">IF(AND($C1603="tak",OR($D1603="nie dotyczy",$D1603="badania przemysłowe"),J$1427&lt;=Koniec_Projekt),ROUND(J547*J579,0),0)</f>
        <v>0</v>
      </c>
      <c r="K1603" s="59">
        <f t="shared" si="2345"/>
        <v>0</v>
      </c>
      <c r="L1603" s="59">
        <f t="shared" si="2345"/>
        <v>0</v>
      </c>
      <c r="M1603" s="59">
        <f t="shared" si="2345"/>
        <v>0</v>
      </c>
      <c r="N1603" s="59">
        <f t="shared" si="2345"/>
        <v>0</v>
      </c>
      <c r="O1603" s="59">
        <f t="shared" si="2345"/>
        <v>0</v>
      </c>
      <c r="P1603" s="59">
        <f t="shared" si="2345"/>
        <v>0</v>
      </c>
      <c r="Q1603" s="59">
        <f t="shared" si="2345"/>
        <v>0</v>
      </c>
      <c r="R1603" s="59">
        <f t="shared" si="2345"/>
        <v>0</v>
      </c>
      <c r="S1603" s="59">
        <f t="shared" si="2345"/>
        <v>0</v>
      </c>
      <c r="T1603" s="59">
        <f t="shared" si="2345"/>
        <v>0</v>
      </c>
      <c r="U1603" s="59">
        <f t="shared" si="2345"/>
        <v>0</v>
      </c>
      <c r="V1603" s="59">
        <f t="shared" si="2345"/>
        <v>0</v>
      </c>
      <c r="W1603" s="59">
        <f t="shared" si="2267"/>
        <v>0</v>
      </c>
      <c r="X1603" s="59">
        <f t="shared" ref="X1603:AA1603" si="2346">IF(AND($C1603="tak",OR($D1603="nie dotyczy",$D1603="badania przemysłowe"),X$1427&lt;=Koniec_Projekt),ROUND(X547*X579,0),0)</f>
        <v>0</v>
      </c>
      <c r="Y1603" s="59">
        <f t="shared" si="2346"/>
        <v>0</v>
      </c>
      <c r="Z1603" s="59">
        <f t="shared" si="2346"/>
        <v>0</v>
      </c>
      <c r="AA1603" s="59">
        <f t="shared" si="2346"/>
        <v>0</v>
      </c>
      <c r="AB1603" s="59">
        <f t="shared" ref="AB1603:AE1603" si="2347">IF(AND($C1603="tak",OR($D1603="nie dotyczy",$D1603="badania przemysłowe"),AB$1427&lt;=Koniec_Projekt),ROUND(AB547*AB579,0),0)</f>
        <v>0</v>
      </c>
      <c r="AC1603" s="59">
        <f t="shared" si="2347"/>
        <v>0</v>
      </c>
      <c r="AD1603" s="59">
        <f t="shared" si="2347"/>
        <v>0</v>
      </c>
      <c r="AE1603" s="59">
        <f t="shared" si="2347"/>
        <v>0</v>
      </c>
    </row>
    <row r="1604" spans="2:31" hidden="1">
      <c r="B1604" s="58" t="str">
        <f t="shared" si="2265"/>
        <v/>
      </c>
      <c r="C1604" s="58" t="str">
        <f t="shared" si="2265"/>
        <v/>
      </c>
      <c r="D1604" s="58" t="str">
        <f t="shared" si="2265"/>
        <v/>
      </c>
      <c r="E1604" s="58"/>
      <c r="F1604" s="58"/>
      <c r="G1604" s="58"/>
      <c r="H1604" s="58"/>
      <c r="I1604" s="58"/>
      <c r="J1604" s="59">
        <f t="shared" ref="J1604:V1604" si="2348">IF(AND($C1604="tak",OR($D1604="nie dotyczy",$D1604="badania przemysłowe"),J$1427&lt;=Koniec_Projekt),ROUND(J548*J580,0),0)</f>
        <v>0</v>
      </c>
      <c r="K1604" s="59">
        <f t="shared" si="2348"/>
        <v>0</v>
      </c>
      <c r="L1604" s="59">
        <f t="shared" si="2348"/>
        <v>0</v>
      </c>
      <c r="M1604" s="59">
        <f t="shared" si="2348"/>
        <v>0</v>
      </c>
      <c r="N1604" s="59">
        <f t="shared" si="2348"/>
        <v>0</v>
      </c>
      <c r="O1604" s="59">
        <f t="shared" si="2348"/>
        <v>0</v>
      </c>
      <c r="P1604" s="59">
        <f t="shared" si="2348"/>
        <v>0</v>
      </c>
      <c r="Q1604" s="59">
        <f t="shared" si="2348"/>
        <v>0</v>
      </c>
      <c r="R1604" s="59">
        <f t="shared" si="2348"/>
        <v>0</v>
      </c>
      <c r="S1604" s="59">
        <f t="shared" si="2348"/>
        <v>0</v>
      </c>
      <c r="T1604" s="59">
        <f t="shared" si="2348"/>
        <v>0</v>
      </c>
      <c r="U1604" s="59">
        <f t="shared" si="2348"/>
        <v>0</v>
      </c>
      <c r="V1604" s="59">
        <f t="shared" si="2348"/>
        <v>0</v>
      </c>
      <c r="W1604" s="59">
        <f t="shared" si="2267"/>
        <v>0</v>
      </c>
      <c r="X1604" s="59">
        <f t="shared" ref="X1604:AA1604" si="2349">IF(AND($C1604="tak",OR($D1604="nie dotyczy",$D1604="badania przemysłowe"),X$1427&lt;=Koniec_Projekt),ROUND(X548*X580,0),0)</f>
        <v>0</v>
      </c>
      <c r="Y1604" s="59">
        <f t="shared" si="2349"/>
        <v>0</v>
      </c>
      <c r="Z1604" s="59">
        <f t="shared" si="2349"/>
        <v>0</v>
      </c>
      <c r="AA1604" s="59">
        <f t="shared" si="2349"/>
        <v>0</v>
      </c>
      <c r="AB1604" s="59">
        <f t="shared" ref="AB1604:AE1604" si="2350">IF(AND($C1604="tak",OR($D1604="nie dotyczy",$D1604="badania przemysłowe"),AB$1427&lt;=Koniec_Projekt),ROUND(AB548*AB580,0),0)</f>
        <v>0</v>
      </c>
      <c r="AC1604" s="59">
        <f t="shared" si="2350"/>
        <v>0</v>
      </c>
      <c r="AD1604" s="59">
        <f t="shared" si="2350"/>
        <v>0</v>
      </c>
      <c r="AE1604" s="59">
        <f t="shared" si="2350"/>
        <v>0</v>
      </c>
    </row>
    <row r="1605" spans="2:31" hidden="1">
      <c r="B1605" s="58" t="str">
        <f t="shared" si="2265"/>
        <v/>
      </c>
      <c r="C1605" s="58" t="str">
        <f t="shared" si="2265"/>
        <v/>
      </c>
      <c r="D1605" s="58" t="str">
        <f t="shared" si="2265"/>
        <v/>
      </c>
      <c r="E1605" s="58"/>
      <c r="F1605" s="58"/>
      <c r="G1605" s="58"/>
      <c r="H1605" s="58"/>
      <c r="I1605" s="58"/>
      <c r="J1605" s="59">
        <f t="shared" ref="J1605:V1605" si="2351">IF(AND($C1605="tak",OR($D1605="nie dotyczy",$D1605="badania przemysłowe"),J$1427&lt;=Koniec_Projekt),ROUND(J549*J581,0),0)</f>
        <v>0</v>
      </c>
      <c r="K1605" s="59">
        <f t="shared" si="2351"/>
        <v>0</v>
      </c>
      <c r="L1605" s="59">
        <f t="shared" si="2351"/>
        <v>0</v>
      </c>
      <c r="M1605" s="59">
        <f t="shared" si="2351"/>
        <v>0</v>
      </c>
      <c r="N1605" s="59">
        <f t="shared" si="2351"/>
        <v>0</v>
      </c>
      <c r="O1605" s="59">
        <f t="shared" si="2351"/>
        <v>0</v>
      </c>
      <c r="P1605" s="59">
        <f t="shared" si="2351"/>
        <v>0</v>
      </c>
      <c r="Q1605" s="59">
        <f t="shared" si="2351"/>
        <v>0</v>
      </c>
      <c r="R1605" s="59">
        <f t="shared" si="2351"/>
        <v>0</v>
      </c>
      <c r="S1605" s="59">
        <f t="shared" si="2351"/>
        <v>0</v>
      </c>
      <c r="T1605" s="59">
        <f t="shared" si="2351"/>
        <v>0</v>
      </c>
      <c r="U1605" s="59">
        <f t="shared" si="2351"/>
        <v>0</v>
      </c>
      <c r="V1605" s="59">
        <f t="shared" si="2351"/>
        <v>0</v>
      </c>
      <c r="W1605" s="59">
        <f t="shared" si="2267"/>
        <v>0</v>
      </c>
      <c r="X1605" s="59">
        <f t="shared" ref="X1605:AA1605" si="2352">IF(AND($C1605="tak",OR($D1605="nie dotyczy",$D1605="badania przemysłowe"),X$1427&lt;=Koniec_Projekt),ROUND(X549*X581,0),0)</f>
        <v>0</v>
      </c>
      <c r="Y1605" s="59">
        <f t="shared" si="2352"/>
        <v>0</v>
      </c>
      <c r="Z1605" s="59">
        <f t="shared" si="2352"/>
        <v>0</v>
      </c>
      <c r="AA1605" s="59">
        <f t="shared" si="2352"/>
        <v>0</v>
      </c>
      <c r="AB1605" s="59">
        <f t="shared" ref="AB1605:AE1605" si="2353">IF(AND($C1605="tak",OR($D1605="nie dotyczy",$D1605="badania przemysłowe"),AB$1427&lt;=Koniec_Projekt),ROUND(AB549*AB581,0),0)</f>
        <v>0</v>
      </c>
      <c r="AC1605" s="59">
        <f t="shared" si="2353"/>
        <v>0</v>
      </c>
      <c r="AD1605" s="59">
        <f t="shared" si="2353"/>
        <v>0</v>
      </c>
      <c r="AE1605" s="59">
        <f t="shared" si="2353"/>
        <v>0</v>
      </c>
    </row>
    <row r="1606" spans="2:31" hidden="1">
      <c r="B1606" s="58" t="str">
        <f t="shared" si="2265"/>
        <v/>
      </c>
      <c r="C1606" s="58" t="str">
        <f t="shared" si="2265"/>
        <v/>
      </c>
      <c r="D1606" s="58" t="str">
        <f t="shared" si="2265"/>
        <v/>
      </c>
      <c r="E1606" s="58"/>
      <c r="F1606" s="58"/>
      <c r="G1606" s="58"/>
      <c r="H1606" s="58"/>
      <c r="I1606" s="58"/>
      <c r="J1606" s="59">
        <f t="shared" ref="J1606:V1606" si="2354">IF(AND($C1606="tak",OR($D1606="nie dotyczy",$D1606="badania przemysłowe"),J$1427&lt;=Koniec_Projekt),ROUND(J550*J582,0),0)</f>
        <v>0</v>
      </c>
      <c r="K1606" s="59">
        <f t="shared" si="2354"/>
        <v>0</v>
      </c>
      <c r="L1606" s="59">
        <f t="shared" si="2354"/>
        <v>0</v>
      </c>
      <c r="M1606" s="59">
        <f t="shared" si="2354"/>
        <v>0</v>
      </c>
      <c r="N1606" s="59">
        <f t="shared" si="2354"/>
        <v>0</v>
      </c>
      <c r="O1606" s="59">
        <f t="shared" si="2354"/>
        <v>0</v>
      </c>
      <c r="P1606" s="59">
        <f t="shared" si="2354"/>
        <v>0</v>
      </c>
      <c r="Q1606" s="59">
        <f t="shared" si="2354"/>
        <v>0</v>
      </c>
      <c r="R1606" s="59">
        <f t="shared" si="2354"/>
        <v>0</v>
      </c>
      <c r="S1606" s="59">
        <f t="shared" si="2354"/>
        <v>0</v>
      </c>
      <c r="T1606" s="59">
        <f t="shared" si="2354"/>
        <v>0</v>
      </c>
      <c r="U1606" s="59">
        <f t="shared" si="2354"/>
        <v>0</v>
      </c>
      <c r="V1606" s="59">
        <f t="shared" si="2354"/>
        <v>0</v>
      </c>
      <c r="W1606" s="59">
        <f t="shared" si="2267"/>
        <v>0</v>
      </c>
      <c r="X1606" s="59">
        <f t="shared" ref="X1606:AA1606" si="2355">IF(AND($C1606="tak",OR($D1606="nie dotyczy",$D1606="badania przemysłowe"),X$1427&lt;=Koniec_Projekt),ROUND(X550*X582,0),0)</f>
        <v>0</v>
      </c>
      <c r="Y1606" s="59">
        <f t="shared" si="2355"/>
        <v>0</v>
      </c>
      <c r="Z1606" s="59">
        <f t="shared" si="2355"/>
        <v>0</v>
      </c>
      <c r="AA1606" s="59">
        <f t="shared" si="2355"/>
        <v>0</v>
      </c>
      <c r="AB1606" s="59">
        <f t="shared" ref="AB1606:AE1606" si="2356">IF(AND($C1606="tak",OR($D1606="nie dotyczy",$D1606="badania przemysłowe"),AB$1427&lt;=Koniec_Projekt),ROUND(AB550*AB582,0),0)</f>
        <v>0</v>
      </c>
      <c r="AC1606" s="59">
        <f t="shared" si="2356"/>
        <v>0</v>
      </c>
      <c r="AD1606" s="59">
        <f t="shared" si="2356"/>
        <v>0</v>
      </c>
      <c r="AE1606" s="59">
        <f t="shared" si="2356"/>
        <v>0</v>
      </c>
    </row>
    <row r="1607" spans="2:31" hidden="1">
      <c r="B1607" s="20" t="s">
        <v>331</v>
      </c>
      <c r="C1607" s="79"/>
      <c r="D1607" s="21"/>
      <c r="E1607" s="21"/>
      <c r="F1607" s="21"/>
      <c r="G1607" s="21"/>
      <c r="H1607" s="21"/>
      <c r="I1607" s="21"/>
      <c r="J1607" s="60">
        <f t="shared" ref="J1607:V1607" si="2357">ROUND(SUM(J1577:J1606),0)</f>
        <v>0</v>
      </c>
      <c r="K1607" s="60">
        <f t="shared" si="2357"/>
        <v>0</v>
      </c>
      <c r="L1607" s="60">
        <f t="shared" si="2357"/>
        <v>0</v>
      </c>
      <c r="M1607" s="60">
        <f t="shared" si="2357"/>
        <v>0</v>
      </c>
      <c r="N1607" s="60">
        <f t="shared" si="2357"/>
        <v>0</v>
      </c>
      <c r="O1607" s="60">
        <f t="shared" si="2357"/>
        <v>0</v>
      </c>
      <c r="P1607" s="60">
        <f t="shared" si="2357"/>
        <v>0</v>
      </c>
      <c r="Q1607" s="60">
        <f t="shared" si="2357"/>
        <v>0</v>
      </c>
      <c r="R1607" s="60">
        <f t="shared" si="2357"/>
        <v>0</v>
      </c>
      <c r="S1607" s="60">
        <f t="shared" si="2357"/>
        <v>0</v>
      </c>
      <c r="T1607" s="60">
        <f t="shared" si="2357"/>
        <v>0</v>
      </c>
      <c r="U1607" s="60">
        <f t="shared" si="2357"/>
        <v>0</v>
      </c>
      <c r="V1607" s="60">
        <f t="shared" si="2357"/>
        <v>0</v>
      </c>
      <c r="W1607" s="60">
        <f>ROUND(SUM(W1577:W1606),0)</f>
        <v>0</v>
      </c>
      <c r="X1607" s="60">
        <f t="shared" ref="X1607:AA1607" si="2358">ROUND(SUM(X1577:X1606),0)</f>
        <v>0</v>
      </c>
      <c r="Y1607" s="60">
        <f t="shared" si="2358"/>
        <v>0</v>
      </c>
      <c r="Z1607" s="60">
        <f t="shared" si="2358"/>
        <v>0</v>
      </c>
      <c r="AA1607" s="60">
        <f t="shared" si="2358"/>
        <v>0</v>
      </c>
      <c r="AB1607" s="60">
        <f t="shared" ref="AB1607:AE1607" si="2359">ROUND(SUM(AB1577:AB1606),0)</f>
        <v>0</v>
      </c>
      <c r="AC1607" s="60">
        <f t="shared" si="2359"/>
        <v>0</v>
      </c>
      <c r="AD1607" s="60">
        <f t="shared" si="2359"/>
        <v>0</v>
      </c>
      <c r="AE1607" s="60">
        <f t="shared" si="2359"/>
        <v>0</v>
      </c>
    </row>
    <row r="1608" spans="2:31" hidden="1">
      <c r="B1608" s="21"/>
      <c r="C1608" s="79"/>
      <c r="D1608" s="21"/>
      <c r="E1608" s="21"/>
      <c r="F1608" s="21"/>
      <c r="G1608" s="21"/>
      <c r="H1608" s="21"/>
      <c r="I1608" s="21"/>
      <c r="J1608" s="22"/>
      <c r="K1608" s="22"/>
      <c r="L1608" s="22"/>
      <c r="M1608" s="22"/>
      <c r="N1608" s="22"/>
      <c r="O1608" s="22"/>
      <c r="P1608" s="22"/>
      <c r="Q1608" s="22"/>
      <c r="R1608" s="22"/>
      <c r="S1608" s="22"/>
      <c r="T1608" s="22"/>
      <c r="U1608" s="22"/>
      <c r="V1608" s="22"/>
      <c r="W1608" s="22"/>
      <c r="X1608" s="22"/>
      <c r="Y1608" s="22"/>
      <c r="Z1608" s="22"/>
      <c r="AA1608" s="22"/>
      <c r="AB1608" s="22"/>
      <c r="AC1608" s="22"/>
      <c r="AD1608" s="22"/>
      <c r="AE1608" s="22"/>
    </row>
    <row r="1609" spans="2:31" hidden="1">
      <c r="B1609" s="20"/>
      <c r="C1609" s="79"/>
      <c r="D1609" s="21"/>
      <c r="E1609" s="21"/>
      <c r="F1609" s="21"/>
      <c r="G1609" s="21"/>
      <c r="H1609" s="21"/>
      <c r="I1609" s="21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22"/>
      <c r="X1609" s="22"/>
      <c r="Y1609" s="22"/>
      <c r="Z1609" s="22"/>
      <c r="AA1609" s="22"/>
      <c r="AB1609" s="22"/>
      <c r="AC1609" s="22"/>
      <c r="AD1609" s="22"/>
      <c r="AE1609" s="22"/>
    </row>
    <row r="1610" spans="2:31" hidden="1">
      <c r="B1610" s="20" t="s">
        <v>315</v>
      </c>
      <c r="C1610" s="81" t="s">
        <v>317</v>
      </c>
      <c r="D1610" s="20" t="s">
        <v>318</v>
      </c>
      <c r="E1610" s="21"/>
      <c r="F1610" s="21"/>
      <c r="G1610" s="21"/>
      <c r="H1610" s="21"/>
      <c r="I1610" s="21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22"/>
      <c r="X1610" s="22"/>
      <c r="Y1610" s="22"/>
      <c r="Z1610" s="22"/>
      <c r="AA1610" s="22"/>
      <c r="AB1610" s="22"/>
      <c r="AC1610" s="22"/>
      <c r="AD1610" s="22"/>
      <c r="AE1610" s="22"/>
    </row>
    <row r="1611" spans="2:31" hidden="1">
      <c r="B1611" s="58" t="str">
        <f>IF(ISBLANK(B1371),"",B1371)</f>
        <v/>
      </c>
      <c r="C1611" s="80"/>
      <c r="D1611" s="58"/>
      <c r="E1611" s="58"/>
      <c r="F1611" s="58"/>
      <c r="G1611" s="58"/>
      <c r="H1611" s="58"/>
      <c r="I1611" s="58"/>
      <c r="J1611" s="59"/>
      <c r="K1611" s="59"/>
      <c r="L1611" s="59"/>
      <c r="M1611" s="59"/>
      <c r="N1611" s="59"/>
      <c r="O1611" s="59"/>
      <c r="P1611" s="59"/>
      <c r="Q1611" s="59"/>
      <c r="R1611" s="59"/>
      <c r="S1611" s="59"/>
      <c r="T1611" s="59"/>
      <c r="U1611" s="59"/>
      <c r="V1611" s="59"/>
      <c r="W1611" s="59"/>
      <c r="X1611" s="59"/>
      <c r="Y1611" s="59"/>
      <c r="Z1611" s="59"/>
      <c r="AA1611" s="59"/>
      <c r="AB1611" s="59"/>
      <c r="AC1611" s="59"/>
      <c r="AD1611" s="59"/>
      <c r="AE1611" s="59"/>
    </row>
    <row r="1612" spans="2:31" hidden="1">
      <c r="B1612" s="58" t="str">
        <f>IF(ISBLANK(B1372),"",B1372)</f>
        <v/>
      </c>
      <c r="C1612" s="80"/>
      <c r="D1612" s="58"/>
      <c r="E1612" s="58"/>
      <c r="F1612" s="58"/>
      <c r="G1612" s="58"/>
      <c r="H1612" s="58"/>
      <c r="I1612" s="58"/>
      <c r="J1612" s="59"/>
      <c r="K1612" s="59"/>
      <c r="L1612" s="59"/>
      <c r="M1612" s="59"/>
      <c r="N1612" s="59"/>
      <c r="O1612" s="59"/>
      <c r="P1612" s="59"/>
      <c r="Q1612" s="59"/>
      <c r="R1612" s="59"/>
      <c r="S1612" s="59"/>
      <c r="T1612" s="59"/>
      <c r="U1612" s="59"/>
      <c r="V1612" s="59"/>
      <c r="W1612" s="59"/>
      <c r="X1612" s="59"/>
      <c r="Y1612" s="59"/>
      <c r="Z1612" s="59"/>
      <c r="AA1612" s="59"/>
      <c r="AB1612" s="59"/>
      <c r="AC1612" s="59"/>
      <c r="AD1612" s="59"/>
      <c r="AE1612" s="59"/>
    </row>
    <row r="1613" spans="2:31" hidden="1">
      <c r="B1613" s="58" t="str">
        <f>IF(ISBLANK(B1373),"",B1373)</f>
        <v/>
      </c>
      <c r="C1613" s="80"/>
      <c r="D1613" s="58"/>
      <c r="E1613" s="58"/>
      <c r="F1613" s="58"/>
      <c r="G1613" s="58"/>
      <c r="H1613" s="58"/>
      <c r="I1613" s="58"/>
      <c r="J1613" s="59"/>
      <c r="K1613" s="59"/>
      <c r="L1613" s="59"/>
      <c r="M1613" s="59"/>
      <c r="N1613" s="59"/>
      <c r="O1613" s="59"/>
      <c r="P1613" s="59"/>
      <c r="Q1613" s="59"/>
      <c r="R1613" s="59"/>
      <c r="S1613" s="59"/>
      <c r="T1613" s="59"/>
      <c r="U1613" s="59"/>
      <c r="V1613" s="59"/>
      <c r="W1613" s="59"/>
      <c r="X1613" s="59"/>
      <c r="Y1613" s="59"/>
      <c r="Z1613" s="59"/>
      <c r="AA1613" s="59"/>
      <c r="AB1613" s="59"/>
      <c r="AC1613" s="59"/>
      <c r="AD1613" s="59"/>
      <c r="AE1613" s="59"/>
    </row>
    <row r="1614" spans="2:31" hidden="1">
      <c r="B1614" s="58" t="str">
        <f>IF(ISBLANK(B1374),"",B1374)</f>
        <v/>
      </c>
      <c r="C1614" s="80"/>
      <c r="D1614" s="58"/>
      <c r="E1614" s="58"/>
      <c r="F1614" s="58"/>
      <c r="G1614" s="58"/>
      <c r="H1614" s="58"/>
      <c r="I1614" s="58"/>
      <c r="J1614" s="59"/>
      <c r="K1614" s="59"/>
      <c r="L1614" s="59"/>
      <c r="M1614" s="59"/>
      <c r="N1614" s="59"/>
      <c r="O1614" s="59"/>
      <c r="P1614" s="59"/>
      <c r="Q1614" s="59"/>
      <c r="R1614" s="59"/>
      <c r="S1614" s="59"/>
      <c r="T1614" s="59"/>
      <c r="U1614" s="59"/>
      <c r="V1614" s="59"/>
      <c r="W1614" s="59"/>
      <c r="X1614" s="59"/>
      <c r="Y1614" s="59"/>
      <c r="Z1614" s="59"/>
      <c r="AA1614" s="59"/>
      <c r="AB1614" s="59"/>
      <c r="AC1614" s="59"/>
      <c r="AD1614" s="59"/>
      <c r="AE1614" s="59"/>
    </row>
    <row r="1615" spans="2:31" hidden="1">
      <c r="B1615" s="58" t="str">
        <f>IF(ISBLANK(B1375),"",B1375)</f>
        <v/>
      </c>
      <c r="C1615" s="80"/>
      <c r="D1615" s="58"/>
      <c r="E1615" s="58"/>
      <c r="F1615" s="58"/>
      <c r="G1615" s="58"/>
      <c r="H1615" s="58"/>
      <c r="I1615" s="58"/>
      <c r="J1615" s="59"/>
      <c r="K1615" s="59"/>
      <c r="L1615" s="59"/>
      <c r="M1615" s="59"/>
      <c r="N1615" s="59"/>
      <c r="O1615" s="59"/>
      <c r="P1615" s="59"/>
      <c r="Q1615" s="59"/>
      <c r="R1615" s="59"/>
      <c r="S1615" s="59"/>
      <c r="T1615" s="59"/>
      <c r="U1615" s="59"/>
      <c r="V1615" s="59"/>
      <c r="W1615" s="59"/>
      <c r="X1615" s="59"/>
      <c r="Y1615" s="59"/>
      <c r="Z1615" s="59"/>
      <c r="AA1615" s="59"/>
      <c r="AB1615" s="59"/>
      <c r="AC1615" s="59"/>
      <c r="AD1615" s="59"/>
      <c r="AE1615" s="59"/>
    </row>
    <row r="1616" spans="2:31" hidden="1">
      <c r="B1616" s="20" t="s">
        <v>263</v>
      </c>
      <c r="C1616" s="79"/>
      <c r="D1616" s="21"/>
      <c r="E1616" s="21"/>
      <c r="F1616" s="21"/>
      <c r="G1616" s="21"/>
      <c r="H1616" s="21"/>
      <c r="I1616" s="21"/>
      <c r="J1616" s="60">
        <f>ROUND(SUM(J1611:J1615),0)</f>
        <v>0</v>
      </c>
      <c r="K1616" s="60">
        <f t="shared" ref="K1616:V1616" si="2360">ROUND(SUM(K1611:K1615),0)</f>
        <v>0</v>
      </c>
      <c r="L1616" s="60">
        <f t="shared" si="2360"/>
        <v>0</v>
      </c>
      <c r="M1616" s="60">
        <f t="shared" si="2360"/>
        <v>0</v>
      </c>
      <c r="N1616" s="60">
        <f t="shared" si="2360"/>
        <v>0</v>
      </c>
      <c r="O1616" s="60">
        <f t="shared" si="2360"/>
        <v>0</v>
      </c>
      <c r="P1616" s="60">
        <f t="shared" si="2360"/>
        <v>0</v>
      </c>
      <c r="Q1616" s="60">
        <f t="shared" si="2360"/>
        <v>0</v>
      </c>
      <c r="R1616" s="60">
        <f t="shared" si="2360"/>
        <v>0</v>
      </c>
      <c r="S1616" s="60">
        <f t="shared" si="2360"/>
        <v>0</v>
      </c>
      <c r="T1616" s="60">
        <f t="shared" si="2360"/>
        <v>0</v>
      </c>
      <c r="U1616" s="60">
        <f t="shared" si="2360"/>
        <v>0</v>
      </c>
      <c r="V1616" s="60">
        <f t="shared" si="2360"/>
        <v>0</v>
      </c>
      <c r="W1616" s="60">
        <f>ROUND(SUM(W1611:W1615),0)</f>
        <v>0</v>
      </c>
      <c r="X1616" s="60">
        <f t="shared" ref="X1616:AA1616" si="2361">ROUND(SUM(X1611:X1615),0)</f>
        <v>0</v>
      </c>
      <c r="Y1616" s="60">
        <f t="shared" si="2361"/>
        <v>0</v>
      </c>
      <c r="Z1616" s="60">
        <f t="shared" si="2361"/>
        <v>0</v>
      </c>
      <c r="AA1616" s="60">
        <f t="shared" si="2361"/>
        <v>0</v>
      </c>
      <c r="AB1616" s="60">
        <f t="shared" ref="AB1616:AE1616" si="2362">ROUND(SUM(AB1611:AB1615),0)</f>
        <v>0</v>
      </c>
      <c r="AC1616" s="60">
        <f t="shared" si="2362"/>
        <v>0</v>
      </c>
      <c r="AD1616" s="60">
        <f t="shared" si="2362"/>
        <v>0</v>
      </c>
      <c r="AE1616" s="60">
        <f t="shared" si="2362"/>
        <v>0</v>
      </c>
    </row>
    <row r="1617" spans="2:31" hidden="1">
      <c r="B1617" s="21"/>
      <c r="C1617" s="79"/>
      <c r="D1617" s="21"/>
      <c r="E1617" s="21"/>
      <c r="F1617" s="21"/>
      <c r="G1617" s="21"/>
      <c r="H1617" s="21"/>
      <c r="I1617" s="21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22"/>
      <c r="X1617" s="22"/>
      <c r="Y1617" s="22"/>
      <c r="Z1617" s="22"/>
      <c r="AA1617" s="22"/>
      <c r="AB1617" s="22"/>
      <c r="AC1617" s="22"/>
      <c r="AD1617" s="22"/>
      <c r="AE1617" s="22"/>
    </row>
    <row r="1618" spans="2:31" hidden="1">
      <c r="B1618" s="21"/>
      <c r="C1618" s="79"/>
      <c r="D1618" s="21"/>
      <c r="E1618" s="21"/>
      <c r="F1618" s="21"/>
      <c r="G1618" s="21"/>
      <c r="H1618" s="21"/>
      <c r="I1618" s="21"/>
      <c r="J1618" s="22"/>
      <c r="K1618" s="22"/>
      <c r="L1618" s="22"/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22"/>
      <c r="X1618" s="22"/>
      <c r="Y1618" s="22"/>
      <c r="Z1618" s="22"/>
      <c r="AA1618" s="22"/>
      <c r="AB1618" s="22"/>
      <c r="AC1618" s="22"/>
      <c r="AD1618" s="22"/>
      <c r="AE1618" s="22"/>
    </row>
    <row r="1619" spans="2:31" hidden="1">
      <c r="B1619" s="20" t="s">
        <v>306</v>
      </c>
      <c r="C1619" s="81" t="s">
        <v>317</v>
      </c>
      <c r="D1619" s="20" t="s">
        <v>318</v>
      </c>
      <c r="E1619" s="21"/>
      <c r="F1619" s="21"/>
      <c r="G1619" s="21"/>
      <c r="H1619" s="21"/>
      <c r="I1619" s="21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/>
      <c r="U1619" s="22"/>
      <c r="V1619" s="22"/>
      <c r="W1619" s="22"/>
      <c r="X1619" s="22"/>
      <c r="Y1619" s="22"/>
      <c r="Z1619" s="22"/>
      <c r="AA1619" s="22"/>
      <c r="AB1619" s="22"/>
      <c r="AC1619" s="22"/>
      <c r="AD1619" s="22"/>
      <c r="AE1619" s="22"/>
    </row>
    <row r="1620" spans="2:31" hidden="1">
      <c r="B1620" s="58" t="str">
        <f>IF(ISBLANK(B1380),"",B1380)</f>
        <v/>
      </c>
      <c r="C1620" s="80" t="str">
        <f>C1139</f>
        <v/>
      </c>
      <c r="D1620" s="58"/>
      <c r="E1620" s="58"/>
      <c r="F1620" s="58"/>
      <c r="G1620" s="58"/>
      <c r="H1620" s="58"/>
      <c r="I1620" s="58"/>
      <c r="J1620" s="59"/>
      <c r="K1620" s="59"/>
      <c r="L1620" s="59"/>
      <c r="M1620" s="59"/>
      <c r="N1620" s="59"/>
      <c r="O1620" s="59"/>
      <c r="P1620" s="59"/>
      <c r="Q1620" s="59"/>
      <c r="R1620" s="59"/>
      <c r="S1620" s="59"/>
      <c r="T1620" s="59"/>
      <c r="U1620" s="59"/>
      <c r="V1620" s="59"/>
      <c r="W1620" s="59"/>
      <c r="X1620" s="59"/>
      <c r="Y1620" s="59"/>
      <c r="Z1620" s="59"/>
      <c r="AA1620" s="59"/>
      <c r="AB1620" s="59"/>
      <c r="AC1620" s="59"/>
      <c r="AD1620" s="59"/>
      <c r="AE1620" s="59"/>
    </row>
    <row r="1621" spans="2:31" hidden="1">
      <c r="B1621" s="58" t="str">
        <f>IF(ISBLANK(B1381),"",B1381)</f>
        <v/>
      </c>
      <c r="C1621" s="80" t="str">
        <f>C1140</f>
        <v/>
      </c>
      <c r="D1621" s="58"/>
      <c r="E1621" s="58"/>
      <c r="F1621" s="58"/>
      <c r="G1621" s="58"/>
      <c r="H1621" s="58"/>
      <c r="I1621" s="58"/>
      <c r="J1621" s="59"/>
      <c r="K1621" s="59"/>
      <c r="L1621" s="59"/>
      <c r="M1621" s="59"/>
      <c r="N1621" s="59"/>
      <c r="O1621" s="59"/>
      <c r="P1621" s="59"/>
      <c r="Q1621" s="59"/>
      <c r="R1621" s="59"/>
      <c r="S1621" s="59"/>
      <c r="T1621" s="59"/>
      <c r="U1621" s="59"/>
      <c r="V1621" s="59"/>
      <c r="W1621" s="59"/>
      <c r="X1621" s="59"/>
      <c r="Y1621" s="59"/>
      <c r="Z1621" s="59"/>
      <c r="AA1621" s="59"/>
      <c r="AB1621" s="59"/>
      <c r="AC1621" s="59"/>
      <c r="AD1621" s="59"/>
      <c r="AE1621" s="59"/>
    </row>
    <row r="1622" spans="2:31" hidden="1">
      <c r="B1622" s="58" t="str">
        <f>IF(ISBLANK(B1382),"",B1382)</f>
        <v/>
      </c>
      <c r="C1622" s="80" t="str">
        <f>C1141</f>
        <v/>
      </c>
      <c r="D1622" s="58"/>
      <c r="E1622" s="58"/>
      <c r="F1622" s="58"/>
      <c r="G1622" s="58"/>
      <c r="H1622" s="58"/>
      <c r="I1622" s="58"/>
      <c r="J1622" s="59"/>
      <c r="K1622" s="59"/>
      <c r="L1622" s="59"/>
      <c r="M1622" s="59"/>
      <c r="N1622" s="59"/>
      <c r="O1622" s="59"/>
      <c r="P1622" s="59"/>
      <c r="Q1622" s="59"/>
      <c r="R1622" s="59"/>
      <c r="S1622" s="59"/>
      <c r="T1622" s="59"/>
      <c r="U1622" s="59"/>
      <c r="V1622" s="59"/>
      <c r="W1622" s="59"/>
      <c r="X1622" s="59"/>
      <c r="Y1622" s="59"/>
      <c r="Z1622" s="59"/>
      <c r="AA1622" s="59"/>
      <c r="AB1622" s="59"/>
      <c r="AC1622" s="59"/>
      <c r="AD1622" s="59"/>
      <c r="AE1622" s="59"/>
    </row>
    <row r="1623" spans="2:31" hidden="1">
      <c r="B1623" s="58" t="str">
        <f>IF(ISBLANK(B1383),"",B1383)</f>
        <v/>
      </c>
      <c r="C1623" s="80" t="str">
        <f>C1142</f>
        <v/>
      </c>
      <c r="D1623" s="58"/>
      <c r="E1623" s="58"/>
      <c r="F1623" s="58"/>
      <c r="G1623" s="58"/>
      <c r="H1623" s="58"/>
      <c r="I1623" s="58"/>
      <c r="J1623" s="59"/>
      <c r="K1623" s="59"/>
      <c r="L1623" s="59"/>
      <c r="M1623" s="59"/>
      <c r="N1623" s="59"/>
      <c r="O1623" s="59"/>
      <c r="P1623" s="59"/>
      <c r="Q1623" s="59"/>
      <c r="R1623" s="59"/>
      <c r="S1623" s="59"/>
      <c r="T1623" s="59"/>
      <c r="U1623" s="59"/>
      <c r="V1623" s="59"/>
      <c r="W1623" s="59"/>
      <c r="X1623" s="59"/>
      <c r="Y1623" s="59"/>
      <c r="Z1623" s="59"/>
      <c r="AA1623" s="59"/>
      <c r="AB1623" s="59"/>
      <c r="AC1623" s="59"/>
      <c r="AD1623" s="59"/>
      <c r="AE1623" s="59"/>
    </row>
    <row r="1624" spans="2:31" hidden="1">
      <c r="B1624" s="58" t="str">
        <f>IF(ISBLANK(B1384),"",B1384)</f>
        <v/>
      </c>
      <c r="C1624" s="80" t="str">
        <f>C1143</f>
        <v/>
      </c>
      <c r="D1624" s="58"/>
      <c r="E1624" s="58"/>
      <c r="F1624" s="58"/>
      <c r="G1624" s="58"/>
      <c r="H1624" s="58"/>
      <c r="I1624" s="58"/>
      <c r="J1624" s="59"/>
      <c r="K1624" s="59"/>
      <c r="L1624" s="59"/>
      <c r="M1624" s="59"/>
      <c r="N1624" s="59"/>
      <c r="O1624" s="59"/>
      <c r="P1624" s="59"/>
      <c r="Q1624" s="59"/>
      <c r="R1624" s="59"/>
      <c r="S1624" s="59"/>
      <c r="T1624" s="59"/>
      <c r="U1624" s="59"/>
      <c r="V1624" s="59"/>
      <c r="W1624" s="59"/>
      <c r="X1624" s="59"/>
      <c r="Y1624" s="59"/>
      <c r="Z1624" s="59"/>
      <c r="AA1624" s="59"/>
      <c r="AB1624" s="59"/>
      <c r="AC1624" s="59"/>
      <c r="AD1624" s="59"/>
      <c r="AE1624" s="59"/>
    </row>
    <row r="1625" spans="2:31" hidden="1">
      <c r="B1625" s="20" t="s">
        <v>307</v>
      </c>
      <c r="C1625" s="79"/>
      <c r="D1625" s="21"/>
      <c r="E1625" s="21"/>
      <c r="F1625" s="21"/>
      <c r="G1625" s="21"/>
      <c r="H1625" s="21"/>
      <c r="I1625" s="21"/>
      <c r="J1625" s="60">
        <f>ROUND(SUM(J1620:J1624),0)</f>
        <v>0</v>
      </c>
      <c r="K1625" s="60">
        <f t="shared" ref="K1625:V1625" si="2363">ROUND(SUM(K1620:K1624),0)</f>
        <v>0</v>
      </c>
      <c r="L1625" s="60">
        <f t="shared" si="2363"/>
        <v>0</v>
      </c>
      <c r="M1625" s="60">
        <f t="shared" si="2363"/>
        <v>0</v>
      </c>
      <c r="N1625" s="60">
        <f t="shared" si="2363"/>
        <v>0</v>
      </c>
      <c r="O1625" s="60">
        <f t="shared" si="2363"/>
        <v>0</v>
      </c>
      <c r="P1625" s="60">
        <f t="shared" si="2363"/>
        <v>0</v>
      </c>
      <c r="Q1625" s="60">
        <f t="shared" si="2363"/>
        <v>0</v>
      </c>
      <c r="R1625" s="60">
        <f t="shared" si="2363"/>
        <v>0</v>
      </c>
      <c r="S1625" s="60">
        <f t="shared" si="2363"/>
        <v>0</v>
      </c>
      <c r="T1625" s="60">
        <f t="shared" si="2363"/>
        <v>0</v>
      </c>
      <c r="U1625" s="60">
        <f t="shared" si="2363"/>
        <v>0</v>
      </c>
      <c r="V1625" s="60">
        <f t="shared" si="2363"/>
        <v>0</v>
      </c>
      <c r="W1625" s="60">
        <f>ROUND(SUM(W1620:W1624),0)</f>
        <v>0</v>
      </c>
      <c r="X1625" s="60">
        <f t="shared" ref="X1625:AA1625" si="2364">ROUND(SUM(X1620:X1624),0)</f>
        <v>0</v>
      </c>
      <c r="Y1625" s="60">
        <f t="shared" si="2364"/>
        <v>0</v>
      </c>
      <c r="Z1625" s="60">
        <f t="shared" si="2364"/>
        <v>0</v>
      </c>
      <c r="AA1625" s="60">
        <f t="shared" si="2364"/>
        <v>0</v>
      </c>
      <c r="AB1625" s="60">
        <f t="shared" ref="AB1625:AE1625" si="2365">ROUND(SUM(AB1620:AB1624),0)</f>
        <v>0</v>
      </c>
      <c r="AC1625" s="60">
        <f t="shared" si="2365"/>
        <v>0</v>
      </c>
      <c r="AD1625" s="60">
        <f t="shared" si="2365"/>
        <v>0</v>
      </c>
      <c r="AE1625" s="60">
        <f t="shared" si="2365"/>
        <v>0</v>
      </c>
    </row>
    <row r="1626" spans="2:31" hidden="1">
      <c r="B1626" s="21"/>
      <c r="C1626" s="79"/>
      <c r="D1626" s="21"/>
      <c r="E1626" s="21"/>
      <c r="F1626" s="21"/>
      <c r="G1626" s="21"/>
      <c r="H1626" s="21"/>
      <c r="I1626" s="21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22"/>
      <c r="X1626" s="22"/>
      <c r="Y1626" s="22"/>
      <c r="Z1626" s="22"/>
      <c r="AA1626" s="22"/>
      <c r="AB1626" s="22"/>
      <c r="AC1626" s="22"/>
      <c r="AD1626" s="22"/>
      <c r="AE1626" s="22"/>
    </row>
    <row r="1627" spans="2:31" hidden="1">
      <c r="B1627" s="21"/>
      <c r="C1627" s="79"/>
      <c r="D1627" s="21"/>
      <c r="E1627" s="21"/>
      <c r="F1627" s="21"/>
      <c r="G1627" s="21"/>
      <c r="H1627" s="21"/>
      <c r="I1627" s="21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/>
      <c r="V1627" s="22"/>
      <c r="W1627" s="22"/>
      <c r="X1627" s="22"/>
      <c r="Y1627" s="22"/>
      <c r="Z1627" s="22"/>
      <c r="AA1627" s="22"/>
      <c r="AB1627" s="22"/>
      <c r="AC1627" s="22"/>
      <c r="AD1627" s="22"/>
      <c r="AE1627" s="22"/>
    </row>
    <row r="1628" spans="2:31" hidden="1">
      <c r="B1628" s="20" t="s">
        <v>308</v>
      </c>
      <c r="C1628" s="81" t="s">
        <v>317</v>
      </c>
      <c r="D1628" s="20" t="s">
        <v>318</v>
      </c>
      <c r="E1628" s="21"/>
      <c r="F1628" s="21"/>
      <c r="G1628" s="21"/>
      <c r="H1628" s="21"/>
      <c r="I1628" s="21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/>
      <c r="U1628" s="22"/>
      <c r="V1628" s="22"/>
      <c r="W1628" s="22"/>
      <c r="X1628" s="22"/>
      <c r="Y1628" s="22"/>
      <c r="Z1628" s="22"/>
      <c r="AA1628" s="22"/>
      <c r="AB1628" s="22"/>
      <c r="AC1628" s="22"/>
      <c r="AD1628" s="22"/>
      <c r="AE1628" s="22"/>
    </row>
    <row r="1629" spans="2:31" hidden="1">
      <c r="B1629" s="58" t="str">
        <f>IF(ISBLANK(B1389),"",B1389)</f>
        <v>Koszty z tytułu oprocentowania kredytów i pożyczek</v>
      </c>
      <c r="C1629" s="80" t="str">
        <f>C1148</f>
        <v/>
      </c>
      <c r="D1629" s="58"/>
      <c r="E1629" s="58"/>
      <c r="F1629" s="58"/>
      <c r="G1629" s="58"/>
      <c r="H1629" s="58"/>
      <c r="I1629" s="58"/>
      <c r="J1629" s="59"/>
      <c r="K1629" s="59"/>
      <c r="L1629" s="59"/>
      <c r="M1629" s="59"/>
      <c r="N1629" s="59"/>
      <c r="O1629" s="59"/>
      <c r="P1629" s="59"/>
      <c r="Q1629" s="59"/>
      <c r="R1629" s="59"/>
      <c r="S1629" s="59"/>
      <c r="T1629" s="59"/>
      <c r="U1629" s="59"/>
      <c r="V1629" s="59"/>
      <c r="W1629" s="59"/>
      <c r="X1629" s="59"/>
      <c r="Y1629" s="59"/>
      <c r="Z1629" s="59"/>
      <c r="AA1629" s="59"/>
      <c r="AB1629" s="59"/>
      <c r="AC1629" s="59"/>
      <c r="AD1629" s="59"/>
      <c r="AE1629" s="59"/>
    </row>
    <row r="1630" spans="2:31" hidden="1">
      <c r="B1630" s="58" t="str">
        <f>IF(ISBLANK(B1390),"",B1390)</f>
        <v/>
      </c>
      <c r="C1630" s="80" t="str">
        <f>C1149</f>
        <v/>
      </c>
      <c r="D1630" s="58"/>
      <c r="E1630" s="58"/>
      <c r="F1630" s="58"/>
      <c r="G1630" s="58"/>
      <c r="H1630" s="58"/>
      <c r="I1630" s="58"/>
      <c r="J1630" s="59"/>
      <c r="K1630" s="59"/>
      <c r="L1630" s="59"/>
      <c r="M1630" s="59"/>
      <c r="N1630" s="59"/>
      <c r="O1630" s="59"/>
      <c r="P1630" s="59"/>
      <c r="Q1630" s="59"/>
      <c r="R1630" s="59"/>
      <c r="S1630" s="59"/>
      <c r="T1630" s="59"/>
      <c r="U1630" s="59"/>
      <c r="V1630" s="59"/>
      <c r="W1630" s="59"/>
      <c r="X1630" s="59"/>
      <c r="Y1630" s="59"/>
      <c r="Z1630" s="59"/>
      <c r="AA1630" s="59"/>
      <c r="AB1630" s="59"/>
      <c r="AC1630" s="59"/>
      <c r="AD1630" s="59"/>
      <c r="AE1630" s="59"/>
    </row>
    <row r="1631" spans="2:31" hidden="1">
      <c r="B1631" s="58" t="str">
        <f>IF(ISBLANK(B1391),"",B1391)</f>
        <v/>
      </c>
      <c r="C1631" s="80" t="str">
        <f>C1150</f>
        <v/>
      </c>
      <c r="D1631" s="58"/>
      <c r="E1631" s="58"/>
      <c r="F1631" s="58"/>
      <c r="G1631" s="58"/>
      <c r="H1631" s="58"/>
      <c r="I1631" s="58"/>
      <c r="J1631" s="59"/>
      <c r="K1631" s="59"/>
      <c r="L1631" s="59"/>
      <c r="M1631" s="59"/>
      <c r="N1631" s="59"/>
      <c r="O1631" s="59"/>
      <c r="P1631" s="59"/>
      <c r="Q1631" s="59"/>
      <c r="R1631" s="59"/>
      <c r="S1631" s="59"/>
      <c r="T1631" s="59"/>
      <c r="U1631" s="59"/>
      <c r="V1631" s="59"/>
      <c r="W1631" s="59"/>
      <c r="X1631" s="59"/>
      <c r="Y1631" s="59"/>
      <c r="Z1631" s="59"/>
      <c r="AA1631" s="59"/>
      <c r="AB1631" s="59"/>
      <c r="AC1631" s="59"/>
      <c r="AD1631" s="59"/>
      <c r="AE1631" s="59"/>
    </row>
    <row r="1632" spans="2:31" hidden="1">
      <c r="B1632" s="58" t="str">
        <f>IF(ISBLANK(B1392),"",B1392)</f>
        <v/>
      </c>
      <c r="C1632" s="80" t="str">
        <f>C1151</f>
        <v/>
      </c>
      <c r="D1632" s="58"/>
      <c r="E1632" s="58"/>
      <c r="F1632" s="58"/>
      <c r="G1632" s="58"/>
      <c r="H1632" s="58"/>
      <c r="I1632" s="58"/>
      <c r="J1632" s="59"/>
      <c r="K1632" s="59"/>
      <c r="L1632" s="59"/>
      <c r="M1632" s="59"/>
      <c r="N1632" s="59"/>
      <c r="O1632" s="59"/>
      <c r="P1632" s="59"/>
      <c r="Q1632" s="59"/>
      <c r="R1632" s="59"/>
      <c r="S1632" s="59"/>
      <c r="T1632" s="59"/>
      <c r="U1632" s="59"/>
      <c r="V1632" s="59"/>
      <c r="W1632" s="59"/>
      <c r="X1632" s="59"/>
      <c r="Y1632" s="59"/>
      <c r="Z1632" s="59"/>
      <c r="AA1632" s="59"/>
      <c r="AB1632" s="59"/>
      <c r="AC1632" s="59"/>
      <c r="AD1632" s="59"/>
      <c r="AE1632" s="59"/>
    </row>
    <row r="1633" spans="2:31" hidden="1">
      <c r="B1633" s="58" t="str">
        <f>IF(ISBLANK(B1393),"",B1393)</f>
        <v/>
      </c>
      <c r="C1633" s="80" t="str">
        <f>C1152</f>
        <v/>
      </c>
      <c r="D1633" s="58"/>
      <c r="E1633" s="58"/>
      <c r="F1633" s="58"/>
      <c r="G1633" s="58"/>
      <c r="H1633" s="58"/>
      <c r="I1633" s="58"/>
      <c r="J1633" s="59"/>
      <c r="K1633" s="59"/>
      <c r="L1633" s="59"/>
      <c r="M1633" s="59"/>
      <c r="N1633" s="59"/>
      <c r="O1633" s="59"/>
      <c r="P1633" s="59"/>
      <c r="Q1633" s="59"/>
      <c r="R1633" s="59"/>
      <c r="S1633" s="59"/>
      <c r="T1633" s="59"/>
      <c r="U1633" s="59"/>
      <c r="V1633" s="59"/>
      <c r="W1633" s="59"/>
      <c r="X1633" s="59"/>
      <c r="Y1633" s="59"/>
      <c r="Z1633" s="59"/>
      <c r="AA1633" s="59"/>
      <c r="AB1633" s="59"/>
      <c r="AC1633" s="59"/>
      <c r="AD1633" s="59"/>
      <c r="AE1633" s="59"/>
    </row>
    <row r="1634" spans="2:31" hidden="1">
      <c r="B1634" s="20" t="s">
        <v>310</v>
      </c>
      <c r="C1634" s="21"/>
      <c r="D1634" s="21"/>
      <c r="E1634" s="21"/>
      <c r="F1634" s="21"/>
      <c r="G1634" s="21"/>
      <c r="H1634" s="21"/>
      <c r="I1634" s="21"/>
      <c r="J1634" s="60">
        <f>ROUND(SUM(J1629:J1633),0)</f>
        <v>0</v>
      </c>
      <c r="K1634" s="60">
        <f t="shared" ref="K1634:V1634" si="2366">ROUND(SUM(K1629:K1633),0)</f>
        <v>0</v>
      </c>
      <c r="L1634" s="60">
        <f t="shared" si="2366"/>
        <v>0</v>
      </c>
      <c r="M1634" s="60">
        <f t="shared" si="2366"/>
        <v>0</v>
      </c>
      <c r="N1634" s="60">
        <f t="shared" si="2366"/>
        <v>0</v>
      </c>
      <c r="O1634" s="60">
        <f t="shared" si="2366"/>
        <v>0</v>
      </c>
      <c r="P1634" s="60">
        <f t="shared" si="2366"/>
        <v>0</v>
      </c>
      <c r="Q1634" s="60">
        <f t="shared" si="2366"/>
        <v>0</v>
      </c>
      <c r="R1634" s="60">
        <f t="shared" si="2366"/>
        <v>0</v>
      </c>
      <c r="S1634" s="60">
        <f t="shared" si="2366"/>
        <v>0</v>
      </c>
      <c r="T1634" s="60">
        <f t="shared" si="2366"/>
        <v>0</v>
      </c>
      <c r="U1634" s="60">
        <f t="shared" si="2366"/>
        <v>0</v>
      </c>
      <c r="V1634" s="60">
        <f t="shared" si="2366"/>
        <v>0</v>
      </c>
      <c r="W1634" s="60">
        <f>ROUND(SUM(W1629:W1633),0)</f>
        <v>0</v>
      </c>
      <c r="X1634" s="60">
        <f t="shared" ref="X1634:AA1634" si="2367">ROUND(SUM(X1629:X1633),0)</f>
        <v>0</v>
      </c>
      <c r="Y1634" s="60">
        <f t="shared" si="2367"/>
        <v>0</v>
      </c>
      <c r="Z1634" s="60">
        <f t="shared" si="2367"/>
        <v>0</v>
      </c>
      <c r="AA1634" s="60">
        <f t="shared" si="2367"/>
        <v>0</v>
      </c>
      <c r="AB1634" s="60">
        <f t="shared" ref="AB1634:AE1634" si="2368">ROUND(SUM(AB1629:AB1633),0)</f>
        <v>0</v>
      </c>
      <c r="AC1634" s="60">
        <f t="shared" si="2368"/>
        <v>0</v>
      </c>
      <c r="AD1634" s="60">
        <f t="shared" si="2368"/>
        <v>0</v>
      </c>
      <c r="AE1634" s="60">
        <f t="shared" si="2368"/>
        <v>0</v>
      </c>
    </row>
    <row r="1635" spans="2:31" hidden="1">
      <c r="B1635" s="20"/>
      <c r="C1635" s="21"/>
      <c r="D1635" s="21"/>
      <c r="E1635" s="21"/>
      <c r="F1635" s="21"/>
      <c r="G1635" s="21"/>
      <c r="H1635" s="21"/>
      <c r="I1635" s="21"/>
      <c r="J1635" s="60"/>
      <c r="K1635" s="60"/>
      <c r="L1635" s="60"/>
      <c r="M1635" s="60"/>
      <c r="N1635" s="60"/>
      <c r="O1635" s="60"/>
      <c r="P1635" s="60"/>
      <c r="Q1635" s="60"/>
      <c r="R1635" s="60"/>
      <c r="S1635" s="60"/>
      <c r="T1635" s="60"/>
      <c r="U1635" s="60"/>
      <c r="V1635" s="60"/>
      <c r="W1635" s="60"/>
      <c r="X1635" s="60"/>
      <c r="Y1635" s="60"/>
      <c r="Z1635" s="60"/>
      <c r="AA1635" s="60"/>
      <c r="AB1635" s="60"/>
      <c r="AC1635" s="60"/>
      <c r="AD1635" s="60"/>
      <c r="AE1635" s="60"/>
    </row>
    <row r="1636" spans="2:31" hidden="1">
      <c r="B1636" s="20"/>
      <c r="C1636" s="21"/>
      <c r="D1636" s="21"/>
      <c r="E1636" s="21"/>
      <c r="F1636" s="21"/>
      <c r="G1636" s="21"/>
      <c r="H1636" s="21"/>
      <c r="I1636" s="21"/>
      <c r="J1636" s="60"/>
      <c r="K1636" s="60"/>
      <c r="L1636" s="60"/>
      <c r="M1636" s="60"/>
      <c r="N1636" s="60"/>
      <c r="O1636" s="60"/>
      <c r="P1636" s="60"/>
      <c r="Q1636" s="60"/>
      <c r="R1636" s="60"/>
      <c r="S1636" s="60"/>
      <c r="T1636" s="60"/>
      <c r="U1636" s="60"/>
      <c r="V1636" s="60"/>
      <c r="W1636" s="60"/>
      <c r="X1636" s="60"/>
      <c r="Y1636" s="60"/>
      <c r="Z1636" s="60"/>
      <c r="AA1636" s="60"/>
      <c r="AB1636" s="60"/>
      <c r="AC1636" s="60"/>
      <c r="AD1636" s="60"/>
      <c r="AE1636" s="60"/>
    </row>
    <row r="1637" spans="2:31" hidden="1">
      <c r="B1637" s="20" t="s">
        <v>333</v>
      </c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2:31" hidden="1">
      <c r="B1638" s="21" t="s">
        <v>313</v>
      </c>
      <c r="C1638" s="21"/>
      <c r="D1638" s="21"/>
      <c r="E1638" s="21"/>
      <c r="F1638" s="21"/>
      <c r="G1638" s="21"/>
      <c r="H1638" s="21"/>
      <c r="I1638" s="21"/>
      <c r="J1638" s="22">
        <f t="shared" ref="J1638:V1638" si="2369">IF(LataProjekcji&lt;=Koniec_Projekt,ROUND(J1450,0),0)</f>
        <v>0</v>
      </c>
      <c r="K1638" s="22">
        <f t="shared" si="2369"/>
        <v>0</v>
      </c>
      <c r="L1638" s="22">
        <f t="shared" si="2369"/>
        <v>0</v>
      </c>
      <c r="M1638" s="22">
        <f t="shared" si="2369"/>
        <v>0</v>
      </c>
      <c r="N1638" s="22">
        <f t="shared" si="2369"/>
        <v>0</v>
      </c>
      <c r="O1638" s="22">
        <f t="shared" si="2369"/>
        <v>0</v>
      </c>
      <c r="P1638" s="22">
        <f t="shared" si="2369"/>
        <v>0</v>
      </c>
      <c r="Q1638" s="22">
        <f t="shared" si="2369"/>
        <v>0</v>
      </c>
      <c r="R1638" s="22">
        <f t="shared" si="2369"/>
        <v>0</v>
      </c>
      <c r="S1638" s="22">
        <f t="shared" si="2369"/>
        <v>0</v>
      </c>
      <c r="T1638" s="22">
        <f t="shared" si="2369"/>
        <v>0</v>
      </c>
      <c r="U1638" s="22">
        <f t="shared" si="2369"/>
        <v>0</v>
      </c>
      <c r="V1638" s="22">
        <f t="shared" si="2369"/>
        <v>0</v>
      </c>
      <c r="W1638" s="22">
        <f t="shared" ref="W1638:AA1638" si="2370">IF(LataProjekcji&lt;=Koniec_Projekt,ROUND(W1450,0),0)</f>
        <v>0</v>
      </c>
      <c r="X1638" s="22">
        <f t="shared" si="2370"/>
        <v>0</v>
      </c>
      <c r="Y1638" s="22">
        <f t="shared" si="2370"/>
        <v>0</v>
      </c>
      <c r="Z1638" s="22">
        <f t="shared" si="2370"/>
        <v>0</v>
      </c>
      <c r="AA1638" s="22">
        <f t="shared" si="2370"/>
        <v>0</v>
      </c>
      <c r="AB1638" s="22">
        <f t="shared" ref="AB1638:AE1638" si="2371">IF(LataProjekcji&lt;=Koniec_Projekt,ROUND(AB1450,0),0)</f>
        <v>0</v>
      </c>
      <c r="AC1638" s="22">
        <f t="shared" si="2371"/>
        <v>0</v>
      </c>
      <c r="AD1638" s="22">
        <f t="shared" si="2371"/>
        <v>0</v>
      </c>
      <c r="AE1638" s="22">
        <f t="shared" si="2371"/>
        <v>0</v>
      </c>
    </row>
    <row r="1639" spans="2:31" hidden="1">
      <c r="B1639" s="21" t="s">
        <v>293</v>
      </c>
      <c r="C1639" s="21"/>
      <c r="D1639" s="21"/>
      <c r="E1639" s="21"/>
      <c r="F1639" s="21"/>
      <c r="G1639" s="21"/>
      <c r="H1639" s="21"/>
      <c r="I1639" s="21"/>
      <c r="J1639" s="22">
        <f t="shared" ref="J1639:V1639" si="2372">IF(LataProjekcji&lt;=Koniec_Projekt,ROUND(J1474,0),0)</f>
        <v>0</v>
      </c>
      <c r="K1639" s="22">
        <f t="shared" si="2372"/>
        <v>0</v>
      </c>
      <c r="L1639" s="22">
        <f t="shared" si="2372"/>
        <v>0</v>
      </c>
      <c r="M1639" s="22">
        <f t="shared" si="2372"/>
        <v>0</v>
      </c>
      <c r="N1639" s="22">
        <f t="shared" si="2372"/>
        <v>0</v>
      </c>
      <c r="O1639" s="22">
        <f t="shared" si="2372"/>
        <v>0</v>
      </c>
      <c r="P1639" s="22">
        <f t="shared" si="2372"/>
        <v>0</v>
      </c>
      <c r="Q1639" s="22">
        <f t="shared" si="2372"/>
        <v>0</v>
      </c>
      <c r="R1639" s="22">
        <f t="shared" si="2372"/>
        <v>0</v>
      </c>
      <c r="S1639" s="22">
        <f t="shared" si="2372"/>
        <v>0</v>
      </c>
      <c r="T1639" s="22">
        <f t="shared" si="2372"/>
        <v>0</v>
      </c>
      <c r="U1639" s="22">
        <f t="shared" si="2372"/>
        <v>0</v>
      </c>
      <c r="V1639" s="22">
        <f t="shared" si="2372"/>
        <v>0</v>
      </c>
      <c r="W1639" s="22">
        <f t="shared" ref="W1639:AA1639" si="2373">IF(LataProjekcji&lt;=Koniec_Projekt,ROUND(W1474,0),0)</f>
        <v>0</v>
      </c>
      <c r="X1639" s="22">
        <f t="shared" si="2373"/>
        <v>0</v>
      </c>
      <c r="Y1639" s="22">
        <f t="shared" si="2373"/>
        <v>0</v>
      </c>
      <c r="Z1639" s="22">
        <f t="shared" si="2373"/>
        <v>0</v>
      </c>
      <c r="AA1639" s="22">
        <f t="shared" si="2373"/>
        <v>0</v>
      </c>
      <c r="AB1639" s="22">
        <f t="shared" ref="AB1639:AE1639" si="2374">IF(LataProjekcji&lt;=Koniec_Projekt,ROUND(AB1474,0),0)</f>
        <v>0</v>
      </c>
      <c r="AC1639" s="22">
        <f t="shared" si="2374"/>
        <v>0</v>
      </c>
      <c r="AD1639" s="22">
        <f t="shared" si="2374"/>
        <v>0</v>
      </c>
      <c r="AE1639" s="22">
        <f t="shared" si="2374"/>
        <v>0</v>
      </c>
    </row>
    <row r="1640" spans="2:31" hidden="1">
      <c r="B1640" s="21" t="s">
        <v>295</v>
      </c>
      <c r="C1640" s="21"/>
      <c r="D1640" s="21"/>
      <c r="E1640" s="21"/>
      <c r="F1640" s="21"/>
      <c r="G1640" s="21"/>
      <c r="H1640" s="21"/>
      <c r="I1640" s="21"/>
      <c r="J1640" s="22">
        <f t="shared" ref="J1640:V1640" si="2375">IF(LataProjekcji&lt;=Koniec_Projekt,ROUND(J1483,0),0)</f>
        <v>0</v>
      </c>
      <c r="K1640" s="22">
        <f t="shared" si="2375"/>
        <v>0</v>
      </c>
      <c r="L1640" s="22">
        <f t="shared" si="2375"/>
        <v>0</v>
      </c>
      <c r="M1640" s="22">
        <f t="shared" si="2375"/>
        <v>0</v>
      </c>
      <c r="N1640" s="22">
        <f t="shared" si="2375"/>
        <v>0</v>
      </c>
      <c r="O1640" s="22">
        <f t="shared" si="2375"/>
        <v>0</v>
      </c>
      <c r="P1640" s="22">
        <f t="shared" si="2375"/>
        <v>0</v>
      </c>
      <c r="Q1640" s="22">
        <f t="shared" si="2375"/>
        <v>0</v>
      </c>
      <c r="R1640" s="22">
        <f t="shared" si="2375"/>
        <v>0</v>
      </c>
      <c r="S1640" s="22">
        <f t="shared" si="2375"/>
        <v>0</v>
      </c>
      <c r="T1640" s="22">
        <f t="shared" si="2375"/>
        <v>0</v>
      </c>
      <c r="U1640" s="22">
        <f t="shared" si="2375"/>
        <v>0</v>
      </c>
      <c r="V1640" s="22">
        <f t="shared" si="2375"/>
        <v>0</v>
      </c>
      <c r="W1640" s="22">
        <f t="shared" ref="W1640:AA1640" si="2376">IF(LataProjekcji&lt;=Koniec_Projekt,ROUND(W1483,0),0)</f>
        <v>0</v>
      </c>
      <c r="X1640" s="22">
        <f t="shared" si="2376"/>
        <v>0</v>
      </c>
      <c r="Y1640" s="22">
        <f t="shared" si="2376"/>
        <v>0</v>
      </c>
      <c r="Z1640" s="22">
        <f t="shared" si="2376"/>
        <v>0</v>
      </c>
      <c r="AA1640" s="22">
        <f t="shared" si="2376"/>
        <v>0</v>
      </c>
      <c r="AB1640" s="22">
        <f t="shared" ref="AB1640:AE1640" si="2377">IF(LataProjekcji&lt;=Koniec_Projekt,ROUND(AB1483,0),0)</f>
        <v>0</v>
      </c>
      <c r="AC1640" s="22">
        <f t="shared" si="2377"/>
        <v>0</v>
      </c>
      <c r="AD1640" s="22">
        <f t="shared" si="2377"/>
        <v>0</v>
      </c>
      <c r="AE1640" s="22">
        <f t="shared" si="2377"/>
        <v>0</v>
      </c>
    </row>
    <row r="1641" spans="2:31" hidden="1">
      <c r="B1641" s="21" t="s">
        <v>314</v>
      </c>
      <c r="C1641" s="21"/>
      <c r="D1641" s="21"/>
      <c r="E1641" s="21"/>
      <c r="F1641" s="21"/>
      <c r="G1641" s="21"/>
      <c r="H1641" s="21"/>
      <c r="I1641" s="21"/>
      <c r="J1641" s="22">
        <f t="shared" ref="J1641:V1641" si="2378">IF(LataProjekcji&lt;=Koniec_Projekt,ROUND(J1528,0),0)</f>
        <v>0</v>
      </c>
      <c r="K1641" s="22">
        <f t="shared" si="2378"/>
        <v>0</v>
      </c>
      <c r="L1641" s="22">
        <f t="shared" si="2378"/>
        <v>0</v>
      </c>
      <c r="M1641" s="22">
        <f t="shared" si="2378"/>
        <v>0</v>
      </c>
      <c r="N1641" s="22">
        <f t="shared" si="2378"/>
        <v>0</v>
      </c>
      <c r="O1641" s="22">
        <f t="shared" si="2378"/>
        <v>0</v>
      </c>
      <c r="P1641" s="22">
        <f t="shared" si="2378"/>
        <v>0</v>
      </c>
      <c r="Q1641" s="22">
        <f t="shared" si="2378"/>
        <v>0</v>
      </c>
      <c r="R1641" s="22">
        <f t="shared" si="2378"/>
        <v>0</v>
      </c>
      <c r="S1641" s="22">
        <f t="shared" si="2378"/>
        <v>0</v>
      </c>
      <c r="T1641" s="22">
        <f t="shared" si="2378"/>
        <v>0</v>
      </c>
      <c r="U1641" s="22">
        <f t="shared" si="2378"/>
        <v>0</v>
      </c>
      <c r="V1641" s="22">
        <f t="shared" si="2378"/>
        <v>0</v>
      </c>
      <c r="W1641" s="22">
        <f t="shared" ref="W1641:AA1641" si="2379">IF(LataProjekcji&lt;=Koniec_Projekt,ROUND(W1528,0),0)</f>
        <v>0</v>
      </c>
      <c r="X1641" s="22">
        <f t="shared" si="2379"/>
        <v>0</v>
      </c>
      <c r="Y1641" s="22">
        <f t="shared" si="2379"/>
        <v>0</v>
      </c>
      <c r="Z1641" s="22">
        <f t="shared" si="2379"/>
        <v>0</v>
      </c>
      <c r="AA1641" s="22">
        <f t="shared" si="2379"/>
        <v>0</v>
      </c>
      <c r="AB1641" s="22">
        <f t="shared" ref="AB1641:AE1641" si="2380">IF(LataProjekcji&lt;=Koniec_Projekt,ROUND(AB1528,0),0)</f>
        <v>0</v>
      </c>
      <c r="AC1641" s="22">
        <f t="shared" si="2380"/>
        <v>0</v>
      </c>
      <c r="AD1641" s="22">
        <f t="shared" si="2380"/>
        <v>0</v>
      </c>
      <c r="AE1641" s="22">
        <f t="shared" si="2380"/>
        <v>0</v>
      </c>
    </row>
    <row r="1642" spans="2:31" hidden="1">
      <c r="B1642" s="21" t="s">
        <v>301</v>
      </c>
      <c r="C1642" s="21"/>
      <c r="D1642" s="21"/>
      <c r="E1642" s="21"/>
      <c r="F1642" s="21"/>
      <c r="G1642" s="21"/>
      <c r="H1642" s="21"/>
      <c r="I1642" s="21"/>
      <c r="J1642" s="22">
        <f t="shared" ref="J1642:V1642" si="2381">IF(LataProjekcji&lt;=Koniec_Projekt,ROUND(J1573,0),0)</f>
        <v>0</v>
      </c>
      <c r="K1642" s="22">
        <f t="shared" si="2381"/>
        <v>0</v>
      </c>
      <c r="L1642" s="22">
        <f t="shared" si="2381"/>
        <v>0</v>
      </c>
      <c r="M1642" s="22">
        <f t="shared" si="2381"/>
        <v>0</v>
      </c>
      <c r="N1642" s="22">
        <f t="shared" si="2381"/>
        <v>0</v>
      </c>
      <c r="O1642" s="22">
        <f t="shared" si="2381"/>
        <v>0</v>
      </c>
      <c r="P1642" s="22">
        <f t="shared" si="2381"/>
        <v>0</v>
      </c>
      <c r="Q1642" s="22">
        <f t="shared" si="2381"/>
        <v>0</v>
      </c>
      <c r="R1642" s="22">
        <f t="shared" si="2381"/>
        <v>0</v>
      </c>
      <c r="S1642" s="22">
        <f t="shared" si="2381"/>
        <v>0</v>
      </c>
      <c r="T1642" s="22">
        <f t="shared" si="2381"/>
        <v>0</v>
      </c>
      <c r="U1642" s="22">
        <f t="shared" si="2381"/>
        <v>0</v>
      </c>
      <c r="V1642" s="22">
        <f t="shared" si="2381"/>
        <v>0</v>
      </c>
      <c r="W1642" s="22">
        <f t="shared" ref="W1642:AA1642" si="2382">IF(LataProjekcji&lt;=Koniec_Projekt,ROUND(W1573,0),0)</f>
        <v>0</v>
      </c>
      <c r="X1642" s="22">
        <f t="shared" si="2382"/>
        <v>0</v>
      </c>
      <c r="Y1642" s="22">
        <f t="shared" si="2382"/>
        <v>0</v>
      </c>
      <c r="Z1642" s="22">
        <f t="shared" si="2382"/>
        <v>0</v>
      </c>
      <c r="AA1642" s="22">
        <f t="shared" si="2382"/>
        <v>0</v>
      </c>
      <c r="AB1642" s="22">
        <f t="shared" ref="AB1642:AE1642" si="2383">IF(LataProjekcji&lt;=Koniec_Projekt,ROUND(AB1573,0),0)</f>
        <v>0</v>
      </c>
      <c r="AC1642" s="22">
        <f t="shared" si="2383"/>
        <v>0</v>
      </c>
      <c r="AD1642" s="22">
        <f t="shared" si="2383"/>
        <v>0</v>
      </c>
      <c r="AE1642" s="22">
        <f t="shared" si="2383"/>
        <v>0</v>
      </c>
    </row>
    <row r="1643" spans="2:31" hidden="1">
      <c r="B1643" s="21" t="s">
        <v>304</v>
      </c>
      <c r="C1643" s="21"/>
      <c r="D1643" s="21"/>
      <c r="E1643" s="21"/>
      <c r="F1643" s="21"/>
      <c r="G1643" s="21"/>
      <c r="H1643" s="21"/>
      <c r="I1643" s="21"/>
      <c r="J1643" s="22">
        <f t="shared" ref="J1643:V1643" si="2384">IF(LataProjekcji&lt;=Koniec_Projekt,ROUND(J1607,0),0)</f>
        <v>0</v>
      </c>
      <c r="K1643" s="22">
        <f t="shared" si="2384"/>
        <v>0</v>
      </c>
      <c r="L1643" s="22">
        <f t="shared" si="2384"/>
        <v>0</v>
      </c>
      <c r="M1643" s="22">
        <f t="shared" si="2384"/>
        <v>0</v>
      </c>
      <c r="N1643" s="22">
        <f t="shared" si="2384"/>
        <v>0</v>
      </c>
      <c r="O1643" s="22">
        <f t="shared" si="2384"/>
        <v>0</v>
      </c>
      <c r="P1643" s="22">
        <f t="shared" si="2384"/>
        <v>0</v>
      </c>
      <c r="Q1643" s="22">
        <f t="shared" si="2384"/>
        <v>0</v>
      </c>
      <c r="R1643" s="22">
        <f t="shared" si="2384"/>
        <v>0</v>
      </c>
      <c r="S1643" s="22">
        <f t="shared" si="2384"/>
        <v>0</v>
      </c>
      <c r="T1643" s="22">
        <f t="shared" si="2384"/>
        <v>0</v>
      </c>
      <c r="U1643" s="22">
        <f t="shared" si="2384"/>
        <v>0</v>
      </c>
      <c r="V1643" s="22">
        <f t="shared" si="2384"/>
        <v>0</v>
      </c>
      <c r="W1643" s="22">
        <f t="shared" ref="W1643:AA1643" si="2385">IF(LataProjekcji&lt;=Koniec_Projekt,ROUND(W1607,0),0)</f>
        <v>0</v>
      </c>
      <c r="X1643" s="22">
        <f t="shared" si="2385"/>
        <v>0</v>
      </c>
      <c r="Y1643" s="22">
        <f t="shared" si="2385"/>
        <v>0</v>
      </c>
      <c r="Z1643" s="22">
        <f t="shared" si="2385"/>
        <v>0</v>
      </c>
      <c r="AA1643" s="22">
        <f t="shared" si="2385"/>
        <v>0</v>
      </c>
      <c r="AB1643" s="22">
        <f t="shared" ref="AB1643:AE1643" si="2386">IF(LataProjekcji&lt;=Koniec_Projekt,ROUND(AB1607,0),0)</f>
        <v>0</v>
      </c>
      <c r="AC1643" s="22">
        <f t="shared" si="2386"/>
        <v>0</v>
      </c>
      <c r="AD1643" s="22">
        <f t="shared" si="2386"/>
        <v>0</v>
      </c>
      <c r="AE1643" s="22">
        <f t="shared" si="2386"/>
        <v>0</v>
      </c>
    </row>
    <row r="1644" spans="2:31" hidden="1">
      <c r="B1644" s="21" t="s">
        <v>315</v>
      </c>
      <c r="C1644" s="21"/>
      <c r="D1644" s="21"/>
      <c r="E1644" s="21"/>
      <c r="F1644" s="21"/>
      <c r="G1644" s="21"/>
      <c r="H1644" s="21"/>
      <c r="I1644" s="21"/>
      <c r="J1644" s="22">
        <f t="shared" ref="J1644:V1644" si="2387">IF(LataProjekcji&lt;=Koniec_Projekt,J1616,0)</f>
        <v>0</v>
      </c>
      <c r="K1644" s="22">
        <f t="shared" si="2387"/>
        <v>0</v>
      </c>
      <c r="L1644" s="22">
        <f t="shared" si="2387"/>
        <v>0</v>
      </c>
      <c r="M1644" s="22">
        <f t="shared" si="2387"/>
        <v>0</v>
      </c>
      <c r="N1644" s="22">
        <f t="shared" si="2387"/>
        <v>0</v>
      </c>
      <c r="O1644" s="22">
        <f t="shared" si="2387"/>
        <v>0</v>
      </c>
      <c r="P1644" s="22">
        <f t="shared" si="2387"/>
        <v>0</v>
      </c>
      <c r="Q1644" s="22">
        <f t="shared" si="2387"/>
        <v>0</v>
      </c>
      <c r="R1644" s="22">
        <f t="shared" si="2387"/>
        <v>0</v>
      </c>
      <c r="S1644" s="22">
        <f t="shared" si="2387"/>
        <v>0</v>
      </c>
      <c r="T1644" s="22">
        <f t="shared" si="2387"/>
        <v>0</v>
      </c>
      <c r="U1644" s="22">
        <f t="shared" si="2387"/>
        <v>0</v>
      </c>
      <c r="V1644" s="22">
        <f t="shared" si="2387"/>
        <v>0</v>
      </c>
      <c r="W1644" s="22">
        <f t="shared" ref="W1644:AA1644" si="2388">IF(LataProjekcji&lt;=Koniec_Projekt,W1616,0)</f>
        <v>0</v>
      </c>
      <c r="X1644" s="22">
        <f t="shared" si="2388"/>
        <v>0</v>
      </c>
      <c r="Y1644" s="22">
        <f t="shared" si="2388"/>
        <v>0</v>
      </c>
      <c r="Z1644" s="22">
        <f t="shared" si="2388"/>
        <v>0</v>
      </c>
      <c r="AA1644" s="22">
        <f t="shared" si="2388"/>
        <v>0</v>
      </c>
      <c r="AB1644" s="22">
        <f t="shared" ref="AB1644:AE1644" si="2389">IF(LataProjekcji&lt;=Koniec_Projekt,AB1616,0)</f>
        <v>0</v>
      </c>
      <c r="AC1644" s="22">
        <f t="shared" si="2389"/>
        <v>0</v>
      </c>
      <c r="AD1644" s="22">
        <f t="shared" si="2389"/>
        <v>0</v>
      </c>
      <c r="AE1644" s="22">
        <f t="shared" si="2389"/>
        <v>0</v>
      </c>
    </row>
    <row r="1645" spans="2:31" hidden="1">
      <c r="B1645" s="21" t="s">
        <v>306</v>
      </c>
      <c r="C1645" s="21"/>
      <c r="D1645" s="21"/>
      <c r="E1645" s="21"/>
      <c r="F1645" s="21"/>
      <c r="G1645" s="21"/>
      <c r="H1645" s="21"/>
      <c r="I1645" s="21"/>
      <c r="J1645" s="22">
        <f t="shared" ref="J1645:V1645" si="2390">IF(LataProjekcji&lt;=Koniec_Projekt,ROUND(J1625,0),0)</f>
        <v>0</v>
      </c>
      <c r="K1645" s="22">
        <f t="shared" si="2390"/>
        <v>0</v>
      </c>
      <c r="L1645" s="22">
        <f t="shared" si="2390"/>
        <v>0</v>
      </c>
      <c r="M1645" s="22">
        <f t="shared" si="2390"/>
        <v>0</v>
      </c>
      <c r="N1645" s="22">
        <f t="shared" si="2390"/>
        <v>0</v>
      </c>
      <c r="O1645" s="22">
        <f t="shared" si="2390"/>
        <v>0</v>
      </c>
      <c r="P1645" s="22">
        <f t="shared" si="2390"/>
        <v>0</v>
      </c>
      <c r="Q1645" s="22">
        <f t="shared" si="2390"/>
        <v>0</v>
      </c>
      <c r="R1645" s="22">
        <f t="shared" si="2390"/>
        <v>0</v>
      </c>
      <c r="S1645" s="22">
        <f t="shared" si="2390"/>
        <v>0</v>
      </c>
      <c r="T1645" s="22">
        <f t="shared" si="2390"/>
        <v>0</v>
      </c>
      <c r="U1645" s="22">
        <f t="shared" si="2390"/>
        <v>0</v>
      </c>
      <c r="V1645" s="22">
        <f t="shared" si="2390"/>
        <v>0</v>
      </c>
      <c r="W1645" s="22">
        <f t="shared" ref="W1645:AA1645" si="2391">IF(LataProjekcji&lt;=Koniec_Projekt,ROUND(W1625,0),0)</f>
        <v>0</v>
      </c>
      <c r="X1645" s="22">
        <f t="shared" si="2391"/>
        <v>0</v>
      </c>
      <c r="Y1645" s="22">
        <f t="shared" si="2391"/>
        <v>0</v>
      </c>
      <c r="Z1645" s="22">
        <f t="shared" si="2391"/>
        <v>0</v>
      </c>
      <c r="AA1645" s="22">
        <f t="shared" si="2391"/>
        <v>0</v>
      </c>
      <c r="AB1645" s="22">
        <f t="shared" ref="AB1645:AE1645" si="2392">IF(LataProjekcji&lt;=Koniec_Projekt,ROUND(AB1625,0),0)</f>
        <v>0</v>
      </c>
      <c r="AC1645" s="22">
        <f t="shared" si="2392"/>
        <v>0</v>
      </c>
      <c r="AD1645" s="22">
        <f t="shared" si="2392"/>
        <v>0</v>
      </c>
      <c r="AE1645" s="22">
        <f t="shared" si="2392"/>
        <v>0</v>
      </c>
    </row>
    <row r="1646" spans="2:31" hidden="1">
      <c r="B1646" s="21" t="s">
        <v>308</v>
      </c>
      <c r="C1646" s="21"/>
      <c r="D1646" s="21"/>
      <c r="E1646" s="21"/>
      <c r="F1646" s="21"/>
      <c r="G1646" s="21"/>
      <c r="H1646" s="21"/>
      <c r="I1646" s="21"/>
      <c r="J1646" s="22">
        <f t="shared" ref="J1646:V1646" si="2393">IF(LataProjekcji&lt;=Koniec_Projekt,ROUND(J1634,0),0)</f>
        <v>0</v>
      </c>
      <c r="K1646" s="22">
        <f t="shared" si="2393"/>
        <v>0</v>
      </c>
      <c r="L1646" s="22">
        <f t="shared" si="2393"/>
        <v>0</v>
      </c>
      <c r="M1646" s="22">
        <f t="shared" si="2393"/>
        <v>0</v>
      </c>
      <c r="N1646" s="22">
        <f t="shared" si="2393"/>
        <v>0</v>
      </c>
      <c r="O1646" s="22">
        <f t="shared" si="2393"/>
        <v>0</v>
      </c>
      <c r="P1646" s="22">
        <f t="shared" si="2393"/>
        <v>0</v>
      </c>
      <c r="Q1646" s="22">
        <f t="shared" si="2393"/>
        <v>0</v>
      </c>
      <c r="R1646" s="22">
        <f t="shared" si="2393"/>
        <v>0</v>
      </c>
      <c r="S1646" s="22">
        <f t="shared" si="2393"/>
        <v>0</v>
      </c>
      <c r="T1646" s="22">
        <f t="shared" si="2393"/>
        <v>0</v>
      </c>
      <c r="U1646" s="22">
        <f t="shared" si="2393"/>
        <v>0</v>
      </c>
      <c r="V1646" s="22">
        <f t="shared" si="2393"/>
        <v>0</v>
      </c>
      <c r="W1646" s="22">
        <f t="shared" ref="W1646:AA1646" si="2394">IF(LataProjekcji&lt;=Koniec_Projekt,ROUND(W1634,0),0)</f>
        <v>0</v>
      </c>
      <c r="X1646" s="22">
        <f t="shared" si="2394"/>
        <v>0</v>
      </c>
      <c r="Y1646" s="22">
        <f t="shared" si="2394"/>
        <v>0</v>
      </c>
      <c r="Z1646" s="22">
        <f t="shared" si="2394"/>
        <v>0</v>
      </c>
      <c r="AA1646" s="22">
        <f t="shared" si="2394"/>
        <v>0</v>
      </c>
      <c r="AB1646" s="22">
        <f t="shared" ref="AB1646:AE1646" si="2395">IF(LataProjekcji&lt;=Koniec_Projekt,ROUND(AB1634,0),0)</f>
        <v>0</v>
      </c>
      <c r="AC1646" s="22">
        <f t="shared" si="2395"/>
        <v>0</v>
      </c>
      <c r="AD1646" s="22">
        <f t="shared" si="2395"/>
        <v>0</v>
      </c>
      <c r="AE1646" s="22">
        <f t="shared" si="2395"/>
        <v>0</v>
      </c>
    </row>
    <row r="1647" spans="2:31" hidden="1">
      <c r="B1647" s="64" t="s">
        <v>316</v>
      </c>
      <c r="C1647" s="57"/>
      <c r="D1647" s="57"/>
      <c r="E1647" s="57"/>
      <c r="F1647" s="57"/>
      <c r="G1647" s="57"/>
      <c r="H1647" s="57"/>
      <c r="I1647" s="57"/>
      <c r="J1647" s="65">
        <f>ROUND(SUM(J1638:J1646),0)</f>
        <v>0</v>
      </c>
      <c r="K1647" s="65">
        <f t="shared" ref="K1647:V1647" si="2396">ROUND(SUM(K1638:K1646),0)</f>
        <v>0</v>
      </c>
      <c r="L1647" s="65">
        <f t="shared" si="2396"/>
        <v>0</v>
      </c>
      <c r="M1647" s="65">
        <f t="shared" si="2396"/>
        <v>0</v>
      </c>
      <c r="N1647" s="65">
        <f t="shared" si="2396"/>
        <v>0</v>
      </c>
      <c r="O1647" s="65">
        <f t="shared" si="2396"/>
        <v>0</v>
      </c>
      <c r="P1647" s="65">
        <f t="shared" si="2396"/>
        <v>0</v>
      </c>
      <c r="Q1647" s="65">
        <f t="shared" si="2396"/>
        <v>0</v>
      </c>
      <c r="R1647" s="65">
        <f t="shared" si="2396"/>
        <v>0</v>
      </c>
      <c r="S1647" s="65">
        <f t="shared" si="2396"/>
        <v>0</v>
      </c>
      <c r="T1647" s="65">
        <f t="shared" si="2396"/>
        <v>0</v>
      </c>
      <c r="U1647" s="65">
        <f t="shared" si="2396"/>
        <v>0</v>
      </c>
      <c r="V1647" s="65">
        <f t="shared" si="2396"/>
        <v>0</v>
      </c>
      <c r="W1647" s="65">
        <f>ROUND(SUM(W1638:W1646),0)</f>
        <v>0</v>
      </c>
      <c r="X1647" s="65">
        <f t="shared" ref="X1647:AA1647" si="2397">ROUND(SUM(X1638:X1646),0)</f>
        <v>0</v>
      </c>
      <c r="Y1647" s="65">
        <f t="shared" si="2397"/>
        <v>0</v>
      </c>
      <c r="Z1647" s="65">
        <f t="shared" si="2397"/>
        <v>0</v>
      </c>
      <c r="AA1647" s="65">
        <f t="shared" si="2397"/>
        <v>0</v>
      </c>
      <c r="AB1647" s="65">
        <f t="shared" ref="AB1647:AE1647" si="2398">ROUND(SUM(AB1638:AB1646),0)</f>
        <v>0</v>
      </c>
      <c r="AC1647" s="65">
        <f t="shared" si="2398"/>
        <v>0</v>
      </c>
      <c r="AD1647" s="65">
        <f t="shared" si="2398"/>
        <v>0</v>
      </c>
      <c r="AE1647" s="65">
        <f t="shared" si="2398"/>
        <v>0</v>
      </c>
    </row>
    <row r="1648" spans="2:31" hidden="1">
      <c r="B1648" s="57"/>
      <c r="C1648" s="57"/>
      <c r="D1648" s="57"/>
      <c r="E1648" s="57"/>
      <c r="F1648" s="57"/>
      <c r="G1648" s="57"/>
      <c r="H1648" s="57"/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57"/>
      <c r="X1648" s="57"/>
      <c r="Y1648" s="57"/>
      <c r="Z1648" s="57"/>
      <c r="AA1648" s="57"/>
      <c r="AB1648" s="57"/>
      <c r="AC1648" s="57"/>
      <c r="AD1648" s="57"/>
      <c r="AE1648" s="57"/>
    </row>
    <row r="1649" spans="2:31" hidden="1">
      <c r="B1649" s="66"/>
      <c r="C1649" s="66"/>
      <c r="D1649" s="66"/>
      <c r="E1649" s="66"/>
      <c r="F1649" s="66"/>
      <c r="G1649" s="66"/>
      <c r="H1649" s="66"/>
      <c r="I1649" s="66"/>
      <c r="J1649" s="66"/>
      <c r="K1649" s="66"/>
      <c r="L1649" s="66"/>
      <c r="M1649" s="66"/>
      <c r="N1649" s="66"/>
      <c r="O1649" s="66"/>
      <c r="P1649" s="66"/>
      <c r="Q1649" s="66"/>
      <c r="R1649" s="66"/>
      <c r="S1649" s="66"/>
      <c r="T1649" s="66"/>
      <c r="U1649" s="66"/>
      <c r="V1649" s="66"/>
      <c r="W1649" s="66"/>
      <c r="X1649" s="66"/>
      <c r="Y1649" s="66"/>
      <c r="Z1649" s="66"/>
      <c r="AA1649" s="66"/>
      <c r="AB1649" s="66"/>
      <c r="AC1649" s="66"/>
      <c r="AD1649" s="66"/>
      <c r="AE1649" s="66"/>
    </row>
    <row r="1650" spans="2:31" hidden="1">
      <c r="B1650" s="66"/>
      <c r="C1650" s="66"/>
      <c r="D1650" s="66"/>
      <c r="E1650" s="66"/>
      <c r="F1650" s="66"/>
      <c r="G1650" s="66"/>
      <c r="H1650" s="66"/>
      <c r="I1650" s="66"/>
      <c r="J1650" s="63" t="str">
        <f t="shared" ref="J1650:AE1650" si="2399">LataProjekcji</f>
        <v/>
      </c>
      <c r="K1650" s="63" t="str">
        <f t="shared" si="2399"/>
        <v>Uzupełnij dane</v>
      </c>
      <c r="L1650" s="63" t="str">
        <f t="shared" si="2399"/>
        <v/>
      </c>
      <c r="M1650" s="63" t="str">
        <f t="shared" si="2399"/>
        <v/>
      </c>
      <c r="N1650" s="63" t="str">
        <f t="shared" si="2399"/>
        <v/>
      </c>
      <c r="O1650" s="63" t="str">
        <f t="shared" si="2399"/>
        <v/>
      </c>
      <c r="P1650" s="63" t="str">
        <f t="shared" si="2399"/>
        <v/>
      </c>
      <c r="Q1650" s="63" t="str">
        <f t="shared" si="2399"/>
        <v/>
      </c>
      <c r="R1650" s="63" t="str">
        <f t="shared" si="2399"/>
        <v/>
      </c>
      <c r="S1650" s="63" t="str">
        <f t="shared" si="2399"/>
        <v/>
      </c>
      <c r="T1650" s="63" t="str">
        <f t="shared" si="2399"/>
        <v/>
      </c>
      <c r="U1650" s="63" t="str">
        <f t="shared" si="2399"/>
        <v/>
      </c>
      <c r="V1650" s="63" t="str">
        <f t="shared" si="2399"/>
        <v/>
      </c>
      <c r="W1650" s="63" t="str">
        <f t="shared" si="2399"/>
        <v/>
      </c>
      <c r="X1650" s="63" t="str">
        <f t="shared" si="2399"/>
        <v/>
      </c>
      <c r="Y1650" s="63" t="str">
        <f t="shared" si="2399"/>
        <v/>
      </c>
      <c r="Z1650" s="63" t="str">
        <f t="shared" si="2399"/>
        <v/>
      </c>
      <c r="AA1650" s="63" t="str">
        <f t="shared" si="2399"/>
        <v/>
      </c>
      <c r="AB1650" s="63" t="str">
        <f t="shared" si="2399"/>
        <v/>
      </c>
      <c r="AC1650" s="63" t="str">
        <f t="shared" si="2399"/>
        <v/>
      </c>
      <c r="AD1650" s="63" t="str">
        <f t="shared" si="2399"/>
        <v/>
      </c>
      <c r="AE1650" s="63" t="str">
        <f t="shared" si="2399"/>
        <v/>
      </c>
    </row>
    <row r="1651" spans="2:31" hidden="1">
      <c r="B1651" s="66"/>
      <c r="C1651" s="66"/>
      <c r="D1651" s="66"/>
      <c r="E1651" s="66"/>
      <c r="F1651" s="66"/>
      <c r="G1651" s="66"/>
      <c r="H1651" s="66"/>
      <c r="I1651" s="66"/>
      <c r="J1651" s="66"/>
      <c r="K1651" s="66"/>
      <c r="L1651" s="66"/>
      <c r="M1651" s="66"/>
      <c r="N1651" s="66"/>
      <c r="O1651" s="66"/>
      <c r="P1651" s="66"/>
      <c r="Q1651" s="66"/>
      <c r="R1651" s="66"/>
      <c r="S1651" s="66"/>
      <c r="T1651" s="66"/>
      <c r="U1651" s="66"/>
      <c r="V1651" s="66"/>
      <c r="W1651" s="66"/>
      <c r="X1651" s="66"/>
      <c r="Y1651" s="66"/>
      <c r="Z1651" s="66"/>
      <c r="AA1651" s="66"/>
      <c r="AB1651" s="66"/>
      <c r="AC1651" s="66"/>
      <c r="AD1651" s="66"/>
      <c r="AE1651" s="66"/>
    </row>
    <row r="1652" spans="2:31" hidden="1">
      <c r="B1652" s="67" t="s">
        <v>346</v>
      </c>
      <c r="C1652" s="66"/>
      <c r="D1652" s="66"/>
      <c r="E1652" s="66"/>
      <c r="F1652" s="66"/>
      <c r="G1652" s="66"/>
      <c r="H1652" s="66"/>
      <c r="I1652" s="66"/>
      <c r="J1652" s="65">
        <f>ROUND(J1647,0)</f>
        <v>0</v>
      </c>
      <c r="K1652" s="65">
        <f t="shared" ref="K1652:V1652" si="2400">ROUND(J1652+K1647,0)</f>
        <v>0</v>
      </c>
      <c r="L1652" s="65">
        <f t="shared" si="2400"/>
        <v>0</v>
      </c>
      <c r="M1652" s="65">
        <f t="shared" si="2400"/>
        <v>0</v>
      </c>
      <c r="N1652" s="65">
        <f t="shared" si="2400"/>
        <v>0</v>
      </c>
      <c r="O1652" s="65">
        <f t="shared" si="2400"/>
        <v>0</v>
      </c>
      <c r="P1652" s="65">
        <f t="shared" si="2400"/>
        <v>0</v>
      </c>
      <c r="Q1652" s="65">
        <f t="shared" si="2400"/>
        <v>0</v>
      </c>
      <c r="R1652" s="65">
        <f t="shared" si="2400"/>
        <v>0</v>
      </c>
      <c r="S1652" s="65">
        <f t="shared" si="2400"/>
        <v>0</v>
      </c>
      <c r="T1652" s="65">
        <f t="shared" si="2400"/>
        <v>0</v>
      </c>
      <c r="U1652" s="65">
        <f t="shared" si="2400"/>
        <v>0</v>
      </c>
      <c r="V1652" s="65">
        <f t="shared" si="2400"/>
        <v>0</v>
      </c>
      <c r="W1652" s="65">
        <f>ROUND(V1652+W1647,0)</f>
        <v>0</v>
      </c>
      <c r="X1652" s="65">
        <f t="shared" ref="X1652:AA1652" si="2401">ROUND(W1652+X1647,0)</f>
        <v>0</v>
      </c>
      <c r="Y1652" s="65">
        <f t="shared" si="2401"/>
        <v>0</v>
      </c>
      <c r="Z1652" s="65">
        <f t="shared" si="2401"/>
        <v>0</v>
      </c>
      <c r="AA1652" s="65">
        <f t="shared" si="2401"/>
        <v>0</v>
      </c>
      <c r="AB1652" s="65">
        <f t="shared" ref="AB1652" si="2402">ROUND(AA1652+AB1647,0)</f>
        <v>0</v>
      </c>
      <c r="AC1652" s="65">
        <f t="shared" ref="AC1652" si="2403">ROUND(AB1652+AC1647,0)</f>
        <v>0</v>
      </c>
      <c r="AD1652" s="65">
        <f t="shared" ref="AD1652" si="2404">ROUND(AC1652+AD1647,0)</f>
        <v>0</v>
      </c>
      <c r="AE1652" s="65">
        <f t="shared" ref="AE1652" si="2405">ROUND(AD1652+AE1647,0)</f>
        <v>0</v>
      </c>
    </row>
    <row r="1653" spans="2:31" hidden="1">
      <c r="B1653" s="66"/>
      <c r="C1653" s="66"/>
      <c r="D1653" s="66" t="s">
        <v>335</v>
      </c>
      <c r="E1653" s="66" t="s">
        <v>336</v>
      </c>
      <c r="F1653" s="66" t="s">
        <v>337</v>
      </c>
      <c r="G1653" s="66"/>
      <c r="H1653" s="66"/>
      <c r="I1653" s="66"/>
      <c r="J1653" s="66"/>
      <c r="K1653" s="66"/>
      <c r="L1653" s="66"/>
      <c r="M1653" s="66"/>
      <c r="N1653" s="66"/>
      <c r="O1653" s="66"/>
      <c r="P1653" s="66"/>
      <c r="Q1653" s="66"/>
      <c r="R1653" s="66"/>
      <c r="S1653" s="66"/>
      <c r="T1653" s="66"/>
      <c r="U1653" s="66"/>
      <c r="V1653" s="66"/>
      <c r="W1653" s="66"/>
      <c r="X1653" s="66"/>
      <c r="Y1653" s="66"/>
      <c r="Z1653" s="66"/>
      <c r="AA1653" s="66"/>
      <c r="AB1653" s="66"/>
      <c r="AC1653" s="66"/>
      <c r="AD1653" s="66"/>
      <c r="AE1653" s="66"/>
    </row>
    <row r="1654" spans="2:31" hidden="1">
      <c r="B1654" s="66" t="s">
        <v>338</v>
      </c>
      <c r="C1654" s="66">
        <f>Poczatek</f>
        <v>0</v>
      </c>
      <c r="D1654" s="66" t="e">
        <f>MATCH($C1654,$A$927:$AE$927,0)</f>
        <v>#N/A</v>
      </c>
      <c r="E1654" s="66">
        <f>ROW($J$1407)</f>
        <v>1407</v>
      </c>
      <c r="F1654" s="66" t="e">
        <f>ADDRESS(E1654,D1654)</f>
        <v>#N/A</v>
      </c>
      <c r="G1654" s="66"/>
      <c r="H1654" s="66"/>
      <c r="I1654" s="66"/>
      <c r="J1654" s="66"/>
      <c r="K1654" s="66"/>
      <c r="L1654" s="66"/>
      <c r="M1654" s="66"/>
      <c r="N1654" s="66"/>
      <c r="O1654" s="66"/>
      <c r="P1654" s="66"/>
      <c r="Q1654" s="66"/>
      <c r="R1654" s="66"/>
      <c r="S1654" s="66"/>
      <c r="T1654" s="66"/>
      <c r="U1654" s="66"/>
      <c r="V1654" s="66"/>
      <c r="W1654" s="66"/>
      <c r="X1654" s="66"/>
      <c r="Y1654" s="66"/>
      <c r="Z1654" s="66"/>
      <c r="AA1654" s="66"/>
      <c r="AB1654" s="66"/>
      <c r="AC1654" s="66"/>
      <c r="AD1654" s="66"/>
      <c r="AE1654" s="66"/>
    </row>
    <row r="1655" spans="2:31" hidden="1">
      <c r="B1655" s="66" t="s">
        <v>339</v>
      </c>
      <c r="C1655" s="66">
        <f>Koniec_Projekt</f>
        <v>0</v>
      </c>
      <c r="D1655" s="66" t="e">
        <f>MATCH($C1655,$A$927:$AE$927,0)</f>
        <v>#N/A</v>
      </c>
      <c r="E1655" s="66">
        <f>ROW($J$1407)</f>
        <v>1407</v>
      </c>
      <c r="F1655" s="66" t="e">
        <f>ADDRESS(E1655,D1655)</f>
        <v>#N/A</v>
      </c>
      <c r="G1655" s="66"/>
      <c r="H1655" s="66"/>
      <c r="I1655" s="66"/>
      <c r="J1655" s="66"/>
      <c r="K1655" s="66"/>
      <c r="L1655" s="66"/>
      <c r="M1655" s="66"/>
      <c r="N1655" s="66"/>
      <c r="O1655" s="66"/>
      <c r="P1655" s="66"/>
      <c r="Q1655" s="66"/>
      <c r="R1655" s="66"/>
      <c r="S1655" s="66"/>
      <c r="T1655" s="66"/>
      <c r="U1655" s="66"/>
      <c r="V1655" s="66"/>
      <c r="W1655" s="66"/>
      <c r="X1655" s="66"/>
      <c r="Y1655" s="66"/>
      <c r="Z1655" s="66"/>
      <c r="AA1655" s="66"/>
      <c r="AB1655" s="66"/>
      <c r="AC1655" s="66"/>
      <c r="AD1655" s="66"/>
      <c r="AE1655" s="66"/>
    </row>
    <row r="1656" spans="2:31" hidden="1">
      <c r="B1656" s="66"/>
      <c r="C1656" s="66"/>
      <c r="D1656" s="66"/>
      <c r="E1656" s="66"/>
      <c r="F1656" s="66"/>
      <c r="G1656" s="66"/>
      <c r="H1656" s="66"/>
      <c r="I1656" s="66"/>
      <c r="J1656" s="66"/>
      <c r="K1656" s="66"/>
      <c r="L1656" s="66"/>
      <c r="M1656" s="66"/>
      <c r="N1656" s="66"/>
      <c r="O1656" s="66"/>
      <c r="P1656" s="66"/>
      <c r="Q1656" s="66"/>
      <c r="R1656" s="66"/>
      <c r="S1656" s="66"/>
      <c r="T1656" s="66"/>
      <c r="U1656" s="66"/>
      <c r="V1656" s="66"/>
      <c r="W1656" s="66"/>
      <c r="X1656" s="66"/>
      <c r="Y1656" s="66"/>
      <c r="Z1656" s="66"/>
      <c r="AA1656" s="66"/>
      <c r="AB1656" s="66"/>
      <c r="AC1656" s="66"/>
      <c r="AD1656" s="66"/>
      <c r="AE1656" s="66"/>
    </row>
    <row r="1657" spans="2:31" hidden="1">
      <c r="B1657" s="67" t="s">
        <v>347</v>
      </c>
      <c r="C1657" s="67"/>
      <c r="D1657" s="67"/>
      <c r="E1657" s="67"/>
      <c r="F1657" s="67"/>
      <c r="G1657" s="67"/>
      <c r="H1657" s="67"/>
      <c r="I1657" s="67"/>
      <c r="J1657" s="65">
        <f t="shared" ref="J1657:V1657" si="2406">IF(LataProjekcji&lt;=Koniec_Projekt,J1647,0)</f>
        <v>0</v>
      </c>
      <c r="K1657" s="65">
        <f t="shared" si="2406"/>
        <v>0</v>
      </c>
      <c r="L1657" s="65">
        <f t="shared" si="2406"/>
        <v>0</v>
      </c>
      <c r="M1657" s="65">
        <f t="shared" si="2406"/>
        <v>0</v>
      </c>
      <c r="N1657" s="65">
        <f t="shared" si="2406"/>
        <v>0</v>
      </c>
      <c r="O1657" s="65">
        <f t="shared" si="2406"/>
        <v>0</v>
      </c>
      <c r="P1657" s="65">
        <f t="shared" si="2406"/>
        <v>0</v>
      </c>
      <c r="Q1657" s="65">
        <f t="shared" si="2406"/>
        <v>0</v>
      </c>
      <c r="R1657" s="65">
        <f t="shared" si="2406"/>
        <v>0</v>
      </c>
      <c r="S1657" s="65">
        <f t="shared" si="2406"/>
        <v>0</v>
      </c>
      <c r="T1657" s="65">
        <f t="shared" si="2406"/>
        <v>0</v>
      </c>
      <c r="U1657" s="65">
        <f t="shared" si="2406"/>
        <v>0</v>
      </c>
      <c r="V1657" s="65">
        <f t="shared" si="2406"/>
        <v>0</v>
      </c>
      <c r="W1657" s="65">
        <f t="shared" ref="W1657:AA1657" si="2407">IF(LataProjekcji&lt;=Koniec_Projekt,W1647,0)</f>
        <v>0</v>
      </c>
      <c r="X1657" s="65">
        <f t="shared" si="2407"/>
        <v>0</v>
      </c>
      <c r="Y1657" s="65">
        <f t="shared" si="2407"/>
        <v>0</v>
      </c>
      <c r="Z1657" s="65">
        <f t="shared" si="2407"/>
        <v>0</v>
      </c>
      <c r="AA1657" s="65">
        <f t="shared" si="2407"/>
        <v>0</v>
      </c>
      <c r="AB1657" s="65">
        <f t="shared" ref="AB1657:AE1657" si="2408">IF(LataProjekcji&lt;=Koniec_Projekt,AB1647,0)</f>
        <v>0</v>
      </c>
      <c r="AC1657" s="65">
        <f t="shared" si="2408"/>
        <v>0</v>
      </c>
      <c r="AD1657" s="65">
        <f t="shared" si="2408"/>
        <v>0</v>
      </c>
      <c r="AE1657" s="65">
        <f t="shared" si="2408"/>
        <v>0</v>
      </c>
    </row>
    <row r="1667" spans="2:31" hidden="1">
      <c r="B1667" s="110" t="s">
        <v>650</v>
      </c>
      <c r="C1667" s="111"/>
      <c r="D1667" s="112"/>
      <c r="E1667" s="112"/>
      <c r="F1667" s="112"/>
      <c r="G1667" s="112"/>
      <c r="H1667" s="112"/>
      <c r="I1667" s="112"/>
      <c r="J1667" s="113" t="str">
        <f t="shared" ref="J1667:AE1667" si="2409">LataProjekcji</f>
        <v/>
      </c>
      <c r="K1667" s="113" t="str">
        <f t="shared" si="2409"/>
        <v>Uzupełnij dane</v>
      </c>
      <c r="L1667" s="113" t="str">
        <f t="shared" si="2409"/>
        <v/>
      </c>
      <c r="M1667" s="113" t="str">
        <f t="shared" si="2409"/>
        <v/>
      </c>
      <c r="N1667" s="113" t="str">
        <f t="shared" si="2409"/>
        <v/>
      </c>
      <c r="O1667" s="113" t="str">
        <f t="shared" si="2409"/>
        <v/>
      </c>
      <c r="P1667" s="113" t="str">
        <f t="shared" si="2409"/>
        <v/>
      </c>
      <c r="Q1667" s="113" t="str">
        <f t="shared" si="2409"/>
        <v/>
      </c>
      <c r="R1667" s="113" t="str">
        <f t="shared" si="2409"/>
        <v/>
      </c>
      <c r="S1667" s="113" t="str">
        <f t="shared" si="2409"/>
        <v/>
      </c>
      <c r="T1667" s="113" t="str">
        <f t="shared" si="2409"/>
        <v/>
      </c>
      <c r="U1667" s="113" t="str">
        <f t="shared" si="2409"/>
        <v/>
      </c>
      <c r="V1667" s="113" t="str">
        <f t="shared" si="2409"/>
        <v/>
      </c>
      <c r="W1667" s="113" t="str">
        <f t="shared" si="2409"/>
        <v/>
      </c>
      <c r="X1667" s="113" t="str">
        <f t="shared" si="2409"/>
        <v/>
      </c>
      <c r="Y1667" s="113" t="str">
        <f t="shared" si="2409"/>
        <v/>
      </c>
      <c r="Z1667" s="113" t="str">
        <f t="shared" si="2409"/>
        <v/>
      </c>
      <c r="AA1667" s="113" t="str">
        <f t="shared" si="2409"/>
        <v/>
      </c>
      <c r="AB1667" s="113" t="str">
        <f t="shared" si="2409"/>
        <v/>
      </c>
      <c r="AC1667" s="113" t="str">
        <f t="shared" si="2409"/>
        <v/>
      </c>
      <c r="AD1667" s="113" t="str">
        <f t="shared" si="2409"/>
        <v/>
      </c>
      <c r="AE1667" s="113" t="str">
        <f t="shared" si="2409"/>
        <v/>
      </c>
    </row>
    <row r="1668" spans="2:31" hidden="1">
      <c r="B1668" s="114"/>
      <c r="C1668" s="115"/>
      <c r="D1668" s="114"/>
      <c r="E1668" s="114"/>
      <c r="F1668" s="114"/>
      <c r="G1668" s="114"/>
      <c r="H1668" s="114"/>
      <c r="I1668" s="114"/>
      <c r="J1668" s="114"/>
      <c r="K1668" s="114"/>
      <c r="L1668" s="114"/>
      <c r="M1668" s="114"/>
      <c r="N1668" s="114"/>
      <c r="O1668" s="114"/>
      <c r="P1668" s="114"/>
      <c r="Q1668" s="114"/>
      <c r="R1668" s="114"/>
      <c r="S1668" s="114"/>
      <c r="T1668" s="114"/>
      <c r="U1668" s="114"/>
      <c r="V1668" s="114"/>
      <c r="W1668" s="114"/>
      <c r="X1668" s="114"/>
      <c r="Y1668" s="114"/>
      <c r="Z1668" s="114"/>
      <c r="AA1668" s="114"/>
      <c r="AB1668" s="114"/>
      <c r="AC1668" s="114"/>
      <c r="AD1668" s="114"/>
      <c r="AE1668" s="114"/>
    </row>
    <row r="1669" spans="2:31" hidden="1">
      <c r="B1669" s="110" t="s">
        <v>319</v>
      </c>
      <c r="C1669" s="121" t="s">
        <v>317</v>
      </c>
      <c r="D1669" s="110" t="s">
        <v>318</v>
      </c>
      <c r="E1669" s="112"/>
      <c r="F1669" s="112"/>
      <c r="G1669" s="112"/>
      <c r="H1669" s="112"/>
      <c r="I1669" s="112"/>
      <c r="J1669" s="112"/>
      <c r="K1669" s="112"/>
      <c r="L1669" s="112"/>
      <c r="M1669" s="112"/>
      <c r="N1669" s="112"/>
      <c r="O1669" s="112"/>
      <c r="P1669" s="112"/>
      <c r="Q1669" s="112"/>
      <c r="R1669" s="112"/>
      <c r="S1669" s="112"/>
      <c r="T1669" s="112"/>
      <c r="U1669" s="112"/>
      <c r="V1669" s="112"/>
      <c r="W1669" s="112"/>
      <c r="X1669" s="112"/>
      <c r="Y1669" s="112"/>
      <c r="Z1669" s="112"/>
      <c r="AA1669" s="112"/>
      <c r="AB1669" s="112"/>
      <c r="AC1669" s="112"/>
      <c r="AD1669" s="112"/>
      <c r="AE1669" s="112"/>
    </row>
    <row r="1670" spans="2:31" hidden="1">
      <c r="B1670" s="116" t="str">
        <f t="shared" ref="B1670:D1689" si="2410">IF(ISBLANK(B1430),"",B1430)</f>
        <v/>
      </c>
      <c r="C1670" s="116" t="str">
        <f t="shared" si="2410"/>
        <v/>
      </c>
      <c r="D1670" s="116" t="str">
        <f t="shared" si="2410"/>
        <v/>
      </c>
      <c r="E1670" s="116"/>
      <c r="F1670" s="116"/>
      <c r="G1670" s="116"/>
      <c r="H1670" s="116"/>
      <c r="I1670" s="116"/>
      <c r="J1670" s="118">
        <f t="shared" ref="J1670:V1670" si="2411">IF(AND($C1670="tak",OR($D1670="nie dotyczy",$D1670="badania przemysłowe"),LataProjekcji&lt;=Koniec_Projekt),J117,0)</f>
        <v>0</v>
      </c>
      <c r="K1670" s="118">
        <f t="shared" si="2411"/>
        <v>0</v>
      </c>
      <c r="L1670" s="118">
        <f t="shared" si="2411"/>
        <v>0</v>
      </c>
      <c r="M1670" s="118">
        <f t="shared" si="2411"/>
        <v>0</v>
      </c>
      <c r="N1670" s="118">
        <f t="shared" si="2411"/>
        <v>0</v>
      </c>
      <c r="O1670" s="118">
        <f t="shared" si="2411"/>
        <v>0</v>
      </c>
      <c r="P1670" s="118">
        <f t="shared" si="2411"/>
        <v>0</v>
      </c>
      <c r="Q1670" s="118">
        <f t="shared" si="2411"/>
        <v>0</v>
      </c>
      <c r="R1670" s="118">
        <f t="shared" si="2411"/>
        <v>0</v>
      </c>
      <c r="S1670" s="118">
        <f t="shared" si="2411"/>
        <v>0</v>
      </c>
      <c r="T1670" s="118">
        <f t="shared" si="2411"/>
        <v>0</v>
      </c>
      <c r="U1670" s="118">
        <f t="shared" si="2411"/>
        <v>0</v>
      </c>
      <c r="V1670" s="118">
        <f t="shared" si="2411"/>
        <v>0</v>
      </c>
      <c r="W1670" s="118">
        <f t="shared" ref="W1670:W1689" si="2412">IF(AND($C1670="tak",OR($D1670="nie dotyczy",$D1670="badania przemysłowe"),LataProjekcji&lt;=Koniec_Projekt),W117,0)</f>
        <v>0</v>
      </c>
      <c r="X1670" s="118">
        <f t="shared" ref="X1670:AA1670" si="2413">IF(AND($C1670="tak",OR($D1670="nie dotyczy",$D1670="badania przemysłowe"),LataProjekcji&lt;=Koniec_Projekt),X117,0)</f>
        <v>0</v>
      </c>
      <c r="Y1670" s="118">
        <f t="shared" si="2413"/>
        <v>0</v>
      </c>
      <c r="Z1670" s="118">
        <f t="shared" si="2413"/>
        <v>0</v>
      </c>
      <c r="AA1670" s="118">
        <f t="shared" si="2413"/>
        <v>0</v>
      </c>
      <c r="AB1670" s="118">
        <f t="shared" ref="AB1670:AE1670" si="2414">IF(AND($C1670="tak",OR($D1670="nie dotyczy",$D1670="badania przemysłowe"),LataProjekcji&lt;=Koniec_Projekt),AB117,0)</f>
        <v>0</v>
      </c>
      <c r="AC1670" s="118">
        <f t="shared" si="2414"/>
        <v>0</v>
      </c>
      <c r="AD1670" s="118">
        <f t="shared" si="2414"/>
        <v>0</v>
      </c>
      <c r="AE1670" s="118">
        <f t="shared" si="2414"/>
        <v>0</v>
      </c>
    </row>
    <row r="1671" spans="2:31" hidden="1">
      <c r="B1671" s="116" t="str">
        <f t="shared" si="2410"/>
        <v/>
      </c>
      <c r="C1671" s="116" t="str">
        <f t="shared" si="2410"/>
        <v/>
      </c>
      <c r="D1671" s="116" t="str">
        <f t="shared" si="2410"/>
        <v/>
      </c>
      <c r="E1671" s="116"/>
      <c r="F1671" s="116"/>
      <c r="G1671" s="116"/>
      <c r="H1671" s="116"/>
      <c r="I1671" s="116"/>
      <c r="J1671" s="118">
        <f t="shared" ref="J1671:V1671" si="2415">IF(AND($C1671="tak",OR($D1671="nie dotyczy",$D1671="badania przemysłowe"),LataProjekcji&lt;=Koniec_Projekt),J118,0)</f>
        <v>0</v>
      </c>
      <c r="K1671" s="118">
        <f t="shared" si="2415"/>
        <v>0</v>
      </c>
      <c r="L1671" s="118">
        <f t="shared" si="2415"/>
        <v>0</v>
      </c>
      <c r="M1671" s="118">
        <f t="shared" si="2415"/>
        <v>0</v>
      </c>
      <c r="N1671" s="118">
        <f t="shared" si="2415"/>
        <v>0</v>
      </c>
      <c r="O1671" s="118">
        <f t="shared" si="2415"/>
        <v>0</v>
      </c>
      <c r="P1671" s="118">
        <f t="shared" si="2415"/>
        <v>0</v>
      </c>
      <c r="Q1671" s="118">
        <f t="shared" si="2415"/>
        <v>0</v>
      </c>
      <c r="R1671" s="118">
        <f t="shared" si="2415"/>
        <v>0</v>
      </c>
      <c r="S1671" s="118">
        <f t="shared" si="2415"/>
        <v>0</v>
      </c>
      <c r="T1671" s="118">
        <f t="shared" si="2415"/>
        <v>0</v>
      </c>
      <c r="U1671" s="118">
        <f t="shared" si="2415"/>
        <v>0</v>
      </c>
      <c r="V1671" s="118">
        <f t="shared" si="2415"/>
        <v>0</v>
      </c>
      <c r="W1671" s="118">
        <f t="shared" si="2412"/>
        <v>0</v>
      </c>
      <c r="X1671" s="118">
        <f t="shared" ref="X1671:AA1671" si="2416">IF(AND($C1671="tak",OR($D1671="nie dotyczy",$D1671="badania przemysłowe"),LataProjekcji&lt;=Koniec_Projekt),X118,0)</f>
        <v>0</v>
      </c>
      <c r="Y1671" s="118">
        <f t="shared" si="2416"/>
        <v>0</v>
      </c>
      <c r="Z1671" s="118">
        <f t="shared" si="2416"/>
        <v>0</v>
      </c>
      <c r="AA1671" s="118">
        <f t="shared" si="2416"/>
        <v>0</v>
      </c>
      <c r="AB1671" s="118">
        <f t="shared" ref="AB1671:AE1671" si="2417">IF(AND($C1671="tak",OR($D1671="nie dotyczy",$D1671="badania przemysłowe"),LataProjekcji&lt;=Koniec_Projekt),AB118,0)</f>
        <v>0</v>
      </c>
      <c r="AC1671" s="118">
        <f t="shared" si="2417"/>
        <v>0</v>
      </c>
      <c r="AD1671" s="118">
        <f t="shared" si="2417"/>
        <v>0</v>
      </c>
      <c r="AE1671" s="118">
        <f t="shared" si="2417"/>
        <v>0</v>
      </c>
    </row>
    <row r="1672" spans="2:31" hidden="1">
      <c r="B1672" s="116" t="str">
        <f t="shared" si="2410"/>
        <v/>
      </c>
      <c r="C1672" s="116" t="str">
        <f t="shared" si="2410"/>
        <v/>
      </c>
      <c r="D1672" s="116" t="str">
        <f t="shared" si="2410"/>
        <v/>
      </c>
      <c r="E1672" s="116"/>
      <c r="F1672" s="116"/>
      <c r="G1672" s="116"/>
      <c r="H1672" s="116"/>
      <c r="I1672" s="116"/>
      <c r="J1672" s="118">
        <f t="shared" ref="J1672:V1672" si="2418">IF(AND($C1672="tak",OR($D1672="nie dotyczy",$D1672="badania przemysłowe"),LataProjekcji&lt;=Koniec_Projekt),J119,0)</f>
        <v>0</v>
      </c>
      <c r="K1672" s="118">
        <f t="shared" si="2418"/>
        <v>0</v>
      </c>
      <c r="L1672" s="118">
        <f t="shared" si="2418"/>
        <v>0</v>
      </c>
      <c r="M1672" s="118">
        <f t="shared" si="2418"/>
        <v>0</v>
      </c>
      <c r="N1672" s="118">
        <f t="shared" si="2418"/>
        <v>0</v>
      </c>
      <c r="O1672" s="118">
        <f t="shared" si="2418"/>
        <v>0</v>
      </c>
      <c r="P1672" s="118">
        <f t="shared" si="2418"/>
        <v>0</v>
      </c>
      <c r="Q1672" s="118">
        <f t="shared" si="2418"/>
        <v>0</v>
      </c>
      <c r="R1672" s="118">
        <f t="shared" si="2418"/>
        <v>0</v>
      </c>
      <c r="S1672" s="118">
        <f t="shared" si="2418"/>
        <v>0</v>
      </c>
      <c r="T1672" s="118">
        <f t="shared" si="2418"/>
        <v>0</v>
      </c>
      <c r="U1672" s="118">
        <f t="shared" si="2418"/>
        <v>0</v>
      </c>
      <c r="V1672" s="118">
        <f t="shared" si="2418"/>
        <v>0</v>
      </c>
      <c r="W1672" s="118">
        <f t="shared" si="2412"/>
        <v>0</v>
      </c>
      <c r="X1672" s="118">
        <f t="shared" ref="X1672:AA1672" si="2419">IF(AND($C1672="tak",OR($D1672="nie dotyczy",$D1672="badania przemysłowe"),LataProjekcji&lt;=Koniec_Projekt),X119,0)</f>
        <v>0</v>
      </c>
      <c r="Y1672" s="118">
        <f t="shared" si="2419"/>
        <v>0</v>
      </c>
      <c r="Z1672" s="118">
        <f t="shared" si="2419"/>
        <v>0</v>
      </c>
      <c r="AA1672" s="118">
        <f t="shared" si="2419"/>
        <v>0</v>
      </c>
      <c r="AB1672" s="118">
        <f t="shared" ref="AB1672:AE1672" si="2420">IF(AND($C1672="tak",OR($D1672="nie dotyczy",$D1672="badania przemysłowe"),LataProjekcji&lt;=Koniec_Projekt),AB119,0)</f>
        <v>0</v>
      </c>
      <c r="AC1672" s="118">
        <f t="shared" si="2420"/>
        <v>0</v>
      </c>
      <c r="AD1672" s="118">
        <f t="shared" si="2420"/>
        <v>0</v>
      </c>
      <c r="AE1672" s="118">
        <f t="shared" si="2420"/>
        <v>0</v>
      </c>
    </row>
    <row r="1673" spans="2:31" hidden="1">
      <c r="B1673" s="116" t="str">
        <f t="shared" si="2410"/>
        <v/>
      </c>
      <c r="C1673" s="116" t="str">
        <f t="shared" si="2410"/>
        <v/>
      </c>
      <c r="D1673" s="116" t="str">
        <f t="shared" si="2410"/>
        <v/>
      </c>
      <c r="E1673" s="116"/>
      <c r="F1673" s="116"/>
      <c r="G1673" s="116"/>
      <c r="H1673" s="116"/>
      <c r="I1673" s="116"/>
      <c r="J1673" s="118">
        <f t="shared" ref="J1673:V1673" si="2421">IF(AND($C1673="tak",OR($D1673="nie dotyczy",$D1673="badania przemysłowe"),LataProjekcji&lt;=Koniec_Projekt),J120,0)</f>
        <v>0</v>
      </c>
      <c r="K1673" s="118">
        <f t="shared" si="2421"/>
        <v>0</v>
      </c>
      <c r="L1673" s="118">
        <f t="shared" si="2421"/>
        <v>0</v>
      </c>
      <c r="M1673" s="118">
        <f t="shared" si="2421"/>
        <v>0</v>
      </c>
      <c r="N1673" s="118">
        <f t="shared" si="2421"/>
        <v>0</v>
      </c>
      <c r="O1673" s="118">
        <f t="shared" si="2421"/>
        <v>0</v>
      </c>
      <c r="P1673" s="118">
        <f t="shared" si="2421"/>
        <v>0</v>
      </c>
      <c r="Q1673" s="118">
        <f t="shared" si="2421"/>
        <v>0</v>
      </c>
      <c r="R1673" s="118">
        <f t="shared" si="2421"/>
        <v>0</v>
      </c>
      <c r="S1673" s="118">
        <f t="shared" si="2421"/>
        <v>0</v>
      </c>
      <c r="T1673" s="118">
        <f t="shared" si="2421"/>
        <v>0</v>
      </c>
      <c r="U1673" s="118">
        <f t="shared" si="2421"/>
        <v>0</v>
      </c>
      <c r="V1673" s="118">
        <f t="shared" si="2421"/>
        <v>0</v>
      </c>
      <c r="W1673" s="118">
        <f t="shared" si="2412"/>
        <v>0</v>
      </c>
      <c r="X1673" s="118">
        <f t="shared" ref="X1673:AA1673" si="2422">IF(AND($C1673="tak",OR($D1673="nie dotyczy",$D1673="badania przemysłowe"),LataProjekcji&lt;=Koniec_Projekt),X120,0)</f>
        <v>0</v>
      </c>
      <c r="Y1673" s="118">
        <f t="shared" si="2422"/>
        <v>0</v>
      </c>
      <c r="Z1673" s="118">
        <f t="shared" si="2422"/>
        <v>0</v>
      </c>
      <c r="AA1673" s="118">
        <f t="shared" si="2422"/>
        <v>0</v>
      </c>
      <c r="AB1673" s="118">
        <f t="shared" ref="AB1673:AE1673" si="2423">IF(AND($C1673="tak",OR($D1673="nie dotyczy",$D1673="badania przemysłowe"),LataProjekcji&lt;=Koniec_Projekt),AB120,0)</f>
        <v>0</v>
      </c>
      <c r="AC1673" s="118">
        <f t="shared" si="2423"/>
        <v>0</v>
      </c>
      <c r="AD1673" s="118">
        <f t="shared" si="2423"/>
        <v>0</v>
      </c>
      <c r="AE1673" s="118">
        <f t="shared" si="2423"/>
        <v>0</v>
      </c>
    </row>
    <row r="1674" spans="2:31" hidden="1">
      <c r="B1674" s="116" t="str">
        <f t="shared" si="2410"/>
        <v/>
      </c>
      <c r="C1674" s="116" t="str">
        <f t="shared" si="2410"/>
        <v/>
      </c>
      <c r="D1674" s="116" t="str">
        <f t="shared" si="2410"/>
        <v/>
      </c>
      <c r="E1674" s="116"/>
      <c r="F1674" s="116"/>
      <c r="G1674" s="116"/>
      <c r="H1674" s="116"/>
      <c r="I1674" s="116"/>
      <c r="J1674" s="118">
        <f t="shared" ref="J1674:V1674" si="2424">IF(AND($C1674="tak",OR($D1674="nie dotyczy",$D1674="badania przemysłowe"),LataProjekcji&lt;=Koniec_Projekt),J121,0)</f>
        <v>0</v>
      </c>
      <c r="K1674" s="118">
        <f t="shared" si="2424"/>
        <v>0</v>
      </c>
      <c r="L1674" s="118">
        <f t="shared" si="2424"/>
        <v>0</v>
      </c>
      <c r="M1674" s="118">
        <f t="shared" si="2424"/>
        <v>0</v>
      </c>
      <c r="N1674" s="118">
        <f t="shared" si="2424"/>
        <v>0</v>
      </c>
      <c r="O1674" s="118">
        <f t="shared" si="2424"/>
        <v>0</v>
      </c>
      <c r="P1674" s="118">
        <f t="shared" si="2424"/>
        <v>0</v>
      </c>
      <c r="Q1674" s="118">
        <f t="shared" si="2424"/>
        <v>0</v>
      </c>
      <c r="R1674" s="118">
        <f t="shared" si="2424"/>
        <v>0</v>
      </c>
      <c r="S1674" s="118">
        <f t="shared" si="2424"/>
        <v>0</v>
      </c>
      <c r="T1674" s="118">
        <f t="shared" si="2424"/>
        <v>0</v>
      </c>
      <c r="U1674" s="118">
        <f t="shared" si="2424"/>
        <v>0</v>
      </c>
      <c r="V1674" s="118">
        <f t="shared" si="2424"/>
        <v>0</v>
      </c>
      <c r="W1674" s="118">
        <f t="shared" si="2412"/>
        <v>0</v>
      </c>
      <c r="X1674" s="118">
        <f t="shared" ref="X1674:AA1674" si="2425">IF(AND($C1674="tak",OR($D1674="nie dotyczy",$D1674="badania przemysłowe"),LataProjekcji&lt;=Koniec_Projekt),X121,0)</f>
        <v>0</v>
      </c>
      <c r="Y1674" s="118">
        <f t="shared" si="2425"/>
        <v>0</v>
      </c>
      <c r="Z1674" s="118">
        <f t="shared" si="2425"/>
        <v>0</v>
      </c>
      <c r="AA1674" s="118">
        <f t="shared" si="2425"/>
        <v>0</v>
      </c>
      <c r="AB1674" s="118">
        <f t="shared" ref="AB1674:AE1674" si="2426">IF(AND($C1674="tak",OR($D1674="nie dotyczy",$D1674="badania przemysłowe"),LataProjekcji&lt;=Koniec_Projekt),AB121,0)</f>
        <v>0</v>
      </c>
      <c r="AC1674" s="118">
        <f t="shared" si="2426"/>
        <v>0</v>
      </c>
      <c r="AD1674" s="118">
        <f t="shared" si="2426"/>
        <v>0</v>
      </c>
      <c r="AE1674" s="118">
        <f t="shared" si="2426"/>
        <v>0</v>
      </c>
    </row>
    <row r="1675" spans="2:31" hidden="1">
      <c r="B1675" s="116" t="str">
        <f t="shared" si="2410"/>
        <v/>
      </c>
      <c r="C1675" s="116" t="str">
        <f t="shared" si="2410"/>
        <v/>
      </c>
      <c r="D1675" s="116" t="str">
        <f t="shared" si="2410"/>
        <v/>
      </c>
      <c r="E1675" s="116"/>
      <c r="F1675" s="116"/>
      <c r="G1675" s="116"/>
      <c r="H1675" s="116"/>
      <c r="I1675" s="116"/>
      <c r="J1675" s="118">
        <f t="shared" ref="J1675:V1675" si="2427">IF(AND($C1675="tak",OR($D1675="nie dotyczy",$D1675="badania przemysłowe"),LataProjekcji&lt;=Koniec_Projekt),J122,0)</f>
        <v>0</v>
      </c>
      <c r="K1675" s="118">
        <f t="shared" si="2427"/>
        <v>0</v>
      </c>
      <c r="L1675" s="118">
        <f t="shared" si="2427"/>
        <v>0</v>
      </c>
      <c r="M1675" s="118">
        <f t="shared" si="2427"/>
        <v>0</v>
      </c>
      <c r="N1675" s="118">
        <f t="shared" si="2427"/>
        <v>0</v>
      </c>
      <c r="O1675" s="118">
        <f t="shared" si="2427"/>
        <v>0</v>
      </c>
      <c r="P1675" s="118">
        <f t="shared" si="2427"/>
        <v>0</v>
      </c>
      <c r="Q1675" s="118">
        <f t="shared" si="2427"/>
        <v>0</v>
      </c>
      <c r="R1675" s="118">
        <f t="shared" si="2427"/>
        <v>0</v>
      </c>
      <c r="S1675" s="118">
        <f t="shared" si="2427"/>
        <v>0</v>
      </c>
      <c r="T1675" s="118">
        <f t="shared" si="2427"/>
        <v>0</v>
      </c>
      <c r="U1675" s="118">
        <f t="shared" si="2427"/>
        <v>0</v>
      </c>
      <c r="V1675" s="118">
        <f t="shared" si="2427"/>
        <v>0</v>
      </c>
      <c r="W1675" s="118">
        <f t="shared" si="2412"/>
        <v>0</v>
      </c>
      <c r="X1675" s="118">
        <f t="shared" ref="X1675:AA1675" si="2428">IF(AND($C1675="tak",OR($D1675="nie dotyczy",$D1675="badania przemysłowe"),LataProjekcji&lt;=Koniec_Projekt),X122,0)</f>
        <v>0</v>
      </c>
      <c r="Y1675" s="118">
        <f t="shared" si="2428"/>
        <v>0</v>
      </c>
      <c r="Z1675" s="118">
        <f t="shared" si="2428"/>
        <v>0</v>
      </c>
      <c r="AA1675" s="118">
        <f t="shared" si="2428"/>
        <v>0</v>
      </c>
      <c r="AB1675" s="118">
        <f t="shared" ref="AB1675:AE1675" si="2429">IF(AND($C1675="tak",OR($D1675="nie dotyczy",$D1675="badania przemysłowe"),LataProjekcji&lt;=Koniec_Projekt),AB122,0)</f>
        <v>0</v>
      </c>
      <c r="AC1675" s="118">
        <f t="shared" si="2429"/>
        <v>0</v>
      </c>
      <c r="AD1675" s="118">
        <f t="shared" si="2429"/>
        <v>0</v>
      </c>
      <c r="AE1675" s="118">
        <f t="shared" si="2429"/>
        <v>0</v>
      </c>
    </row>
    <row r="1676" spans="2:31" hidden="1">
      <c r="B1676" s="116" t="str">
        <f t="shared" si="2410"/>
        <v/>
      </c>
      <c r="C1676" s="116" t="str">
        <f t="shared" si="2410"/>
        <v/>
      </c>
      <c r="D1676" s="116" t="str">
        <f t="shared" si="2410"/>
        <v/>
      </c>
      <c r="E1676" s="116"/>
      <c r="F1676" s="116"/>
      <c r="G1676" s="116"/>
      <c r="H1676" s="116"/>
      <c r="I1676" s="116"/>
      <c r="J1676" s="118">
        <f t="shared" ref="J1676:V1676" si="2430">IF(AND($C1676="tak",OR($D1676="nie dotyczy",$D1676="badania przemysłowe"),LataProjekcji&lt;=Koniec_Projekt),J123,0)</f>
        <v>0</v>
      </c>
      <c r="K1676" s="118">
        <f t="shared" si="2430"/>
        <v>0</v>
      </c>
      <c r="L1676" s="118">
        <f t="shared" si="2430"/>
        <v>0</v>
      </c>
      <c r="M1676" s="118">
        <f t="shared" si="2430"/>
        <v>0</v>
      </c>
      <c r="N1676" s="118">
        <f t="shared" si="2430"/>
        <v>0</v>
      </c>
      <c r="O1676" s="118">
        <f t="shared" si="2430"/>
        <v>0</v>
      </c>
      <c r="P1676" s="118">
        <f t="shared" si="2430"/>
        <v>0</v>
      </c>
      <c r="Q1676" s="118">
        <f t="shared" si="2430"/>
        <v>0</v>
      </c>
      <c r="R1676" s="118">
        <f t="shared" si="2430"/>
        <v>0</v>
      </c>
      <c r="S1676" s="118">
        <f t="shared" si="2430"/>
        <v>0</v>
      </c>
      <c r="T1676" s="118">
        <f t="shared" si="2430"/>
        <v>0</v>
      </c>
      <c r="U1676" s="118">
        <f t="shared" si="2430"/>
        <v>0</v>
      </c>
      <c r="V1676" s="118">
        <f t="shared" si="2430"/>
        <v>0</v>
      </c>
      <c r="W1676" s="118">
        <f t="shared" si="2412"/>
        <v>0</v>
      </c>
      <c r="X1676" s="118">
        <f t="shared" ref="X1676:AA1676" si="2431">IF(AND($C1676="tak",OR($D1676="nie dotyczy",$D1676="badania przemysłowe"),LataProjekcji&lt;=Koniec_Projekt),X123,0)</f>
        <v>0</v>
      </c>
      <c r="Y1676" s="118">
        <f t="shared" si="2431"/>
        <v>0</v>
      </c>
      <c r="Z1676" s="118">
        <f t="shared" si="2431"/>
        <v>0</v>
      </c>
      <c r="AA1676" s="118">
        <f t="shared" si="2431"/>
        <v>0</v>
      </c>
      <c r="AB1676" s="118">
        <f t="shared" ref="AB1676:AE1676" si="2432">IF(AND($C1676="tak",OR($D1676="nie dotyczy",$D1676="badania przemysłowe"),LataProjekcji&lt;=Koniec_Projekt),AB123,0)</f>
        <v>0</v>
      </c>
      <c r="AC1676" s="118">
        <f t="shared" si="2432"/>
        <v>0</v>
      </c>
      <c r="AD1676" s="118">
        <f t="shared" si="2432"/>
        <v>0</v>
      </c>
      <c r="AE1676" s="118">
        <f t="shared" si="2432"/>
        <v>0</v>
      </c>
    </row>
    <row r="1677" spans="2:31" hidden="1">
      <c r="B1677" s="116" t="str">
        <f t="shared" si="2410"/>
        <v/>
      </c>
      <c r="C1677" s="116" t="str">
        <f t="shared" si="2410"/>
        <v/>
      </c>
      <c r="D1677" s="116" t="str">
        <f t="shared" si="2410"/>
        <v/>
      </c>
      <c r="E1677" s="116"/>
      <c r="F1677" s="116"/>
      <c r="G1677" s="116"/>
      <c r="H1677" s="116"/>
      <c r="I1677" s="116"/>
      <c r="J1677" s="118">
        <f t="shared" ref="J1677:V1677" si="2433">IF(AND($C1677="tak",OR($D1677="nie dotyczy",$D1677="badania przemysłowe"),LataProjekcji&lt;=Koniec_Projekt),J124,0)</f>
        <v>0</v>
      </c>
      <c r="K1677" s="118">
        <f t="shared" si="2433"/>
        <v>0</v>
      </c>
      <c r="L1677" s="118">
        <f t="shared" si="2433"/>
        <v>0</v>
      </c>
      <c r="M1677" s="118">
        <f t="shared" si="2433"/>
        <v>0</v>
      </c>
      <c r="N1677" s="118">
        <f t="shared" si="2433"/>
        <v>0</v>
      </c>
      <c r="O1677" s="118">
        <f t="shared" si="2433"/>
        <v>0</v>
      </c>
      <c r="P1677" s="118">
        <f t="shared" si="2433"/>
        <v>0</v>
      </c>
      <c r="Q1677" s="118">
        <f t="shared" si="2433"/>
        <v>0</v>
      </c>
      <c r="R1677" s="118">
        <f t="shared" si="2433"/>
        <v>0</v>
      </c>
      <c r="S1677" s="118">
        <f t="shared" si="2433"/>
        <v>0</v>
      </c>
      <c r="T1677" s="118">
        <f t="shared" si="2433"/>
        <v>0</v>
      </c>
      <c r="U1677" s="118">
        <f t="shared" si="2433"/>
        <v>0</v>
      </c>
      <c r="V1677" s="118">
        <f t="shared" si="2433"/>
        <v>0</v>
      </c>
      <c r="W1677" s="118">
        <f t="shared" si="2412"/>
        <v>0</v>
      </c>
      <c r="X1677" s="118">
        <f t="shared" ref="X1677:AA1677" si="2434">IF(AND($C1677="tak",OR($D1677="nie dotyczy",$D1677="badania przemysłowe"),LataProjekcji&lt;=Koniec_Projekt),X124,0)</f>
        <v>0</v>
      </c>
      <c r="Y1677" s="118">
        <f t="shared" si="2434"/>
        <v>0</v>
      </c>
      <c r="Z1677" s="118">
        <f t="shared" si="2434"/>
        <v>0</v>
      </c>
      <c r="AA1677" s="118">
        <f t="shared" si="2434"/>
        <v>0</v>
      </c>
      <c r="AB1677" s="118">
        <f t="shared" ref="AB1677:AE1677" si="2435">IF(AND($C1677="tak",OR($D1677="nie dotyczy",$D1677="badania przemysłowe"),LataProjekcji&lt;=Koniec_Projekt),AB124,0)</f>
        <v>0</v>
      </c>
      <c r="AC1677" s="118">
        <f t="shared" si="2435"/>
        <v>0</v>
      </c>
      <c r="AD1677" s="118">
        <f t="shared" si="2435"/>
        <v>0</v>
      </c>
      <c r="AE1677" s="118">
        <f t="shared" si="2435"/>
        <v>0</v>
      </c>
    </row>
    <row r="1678" spans="2:31" hidden="1">
      <c r="B1678" s="116" t="str">
        <f t="shared" si="2410"/>
        <v/>
      </c>
      <c r="C1678" s="116" t="str">
        <f t="shared" si="2410"/>
        <v/>
      </c>
      <c r="D1678" s="116" t="str">
        <f t="shared" si="2410"/>
        <v/>
      </c>
      <c r="E1678" s="116"/>
      <c r="F1678" s="116"/>
      <c r="G1678" s="116"/>
      <c r="H1678" s="116"/>
      <c r="I1678" s="116"/>
      <c r="J1678" s="118">
        <f t="shared" ref="J1678:V1678" si="2436">IF(AND($C1678="tak",OR($D1678="nie dotyczy",$D1678="badania przemysłowe"),LataProjekcji&lt;=Koniec_Projekt),J125,0)</f>
        <v>0</v>
      </c>
      <c r="K1678" s="118">
        <f t="shared" si="2436"/>
        <v>0</v>
      </c>
      <c r="L1678" s="118">
        <f t="shared" si="2436"/>
        <v>0</v>
      </c>
      <c r="M1678" s="118">
        <f t="shared" si="2436"/>
        <v>0</v>
      </c>
      <c r="N1678" s="118">
        <f t="shared" si="2436"/>
        <v>0</v>
      </c>
      <c r="O1678" s="118">
        <f t="shared" si="2436"/>
        <v>0</v>
      </c>
      <c r="P1678" s="118">
        <f t="shared" si="2436"/>
        <v>0</v>
      </c>
      <c r="Q1678" s="118">
        <f t="shared" si="2436"/>
        <v>0</v>
      </c>
      <c r="R1678" s="118">
        <f t="shared" si="2436"/>
        <v>0</v>
      </c>
      <c r="S1678" s="118">
        <f t="shared" si="2436"/>
        <v>0</v>
      </c>
      <c r="T1678" s="118">
        <f t="shared" si="2436"/>
        <v>0</v>
      </c>
      <c r="U1678" s="118">
        <f t="shared" si="2436"/>
        <v>0</v>
      </c>
      <c r="V1678" s="118">
        <f t="shared" si="2436"/>
        <v>0</v>
      </c>
      <c r="W1678" s="118">
        <f t="shared" si="2412"/>
        <v>0</v>
      </c>
      <c r="X1678" s="118">
        <f t="shared" ref="X1678:AA1678" si="2437">IF(AND($C1678="tak",OR($D1678="nie dotyczy",$D1678="badania przemysłowe"),LataProjekcji&lt;=Koniec_Projekt),X125,0)</f>
        <v>0</v>
      </c>
      <c r="Y1678" s="118">
        <f t="shared" si="2437"/>
        <v>0</v>
      </c>
      <c r="Z1678" s="118">
        <f t="shared" si="2437"/>
        <v>0</v>
      </c>
      <c r="AA1678" s="118">
        <f t="shared" si="2437"/>
        <v>0</v>
      </c>
      <c r="AB1678" s="118">
        <f t="shared" ref="AB1678:AE1678" si="2438">IF(AND($C1678="tak",OR($D1678="nie dotyczy",$D1678="badania przemysłowe"),LataProjekcji&lt;=Koniec_Projekt),AB125,0)</f>
        <v>0</v>
      </c>
      <c r="AC1678" s="118">
        <f t="shared" si="2438"/>
        <v>0</v>
      </c>
      <c r="AD1678" s="118">
        <f t="shared" si="2438"/>
        <v>0</v>
      </c>
      <c r="AE1678" s="118">
        <f t="shared" si="2438"/>
        <v>0</v>
      </c>
    </row>
    <row r="1679" spans="2:31" hidden="1">
      <c r="B1679" s="116" t="str">
        <f t="shared" si="2410"/>
        <v/>
      </c>
      <c r="C1679" s="116" t="str">
        <f t="shared" si="2410"/>
        <v/>
      </c>
      <c r="D1679" s="116" t="str">
        <f t="shared" si="2410"/>
        <v/>
      </c>
      <c r="E1679" s="116"/>
      <c r="F1679" s="116"/>
      <c r="G1679" s="116"/>
      <c r="H1679" s="116"/>
      <c r="I1679" s="116"/>
      <c r="J1679" s="118">
        <f t="shared" ref="J1679:V1679" si="2439">IF(AND($C1679="tak",OR($D1679="nie dotyczy",$D1679="badania przemysłowe"),LataProjekcji&lt;=Koniec_Projekt),J126,0)</f>
        <v>0</v>
      </c>
      <c r="K1679" s="118">
        <f t="shared" si="2439"/>
        <v>0</v>
      </c>
      <c r="L1679" s="118">
        <f t="shared" si="2439"/>
        <v>0</v>
      </c>
      <c r="M1679" s="118">
        <f t="shared" si="2439"/>
        <v>0</v>
      </c>
      <c r="N1679" s="118">
        <f t="shared" si="2439"/>
        <v>0</v>
      </c>
      <c r="O1679" s="118">
        <f t="shared" si="2439"/>
        <v>0</v>
      </c>
      <c r="P1679" s="118">
        <f t="shared" si="2439"/>
        <v>0</v>
      </c>
      <c r="Q1679" s="118">
        <f t="shared" si="2439"/>
        <v>0</v>
      </c>
      <c r="R1679" s="118">
        <f t="shared" si="2439"/>
        <v>0</v>
      </c>
      <c r="S1679" s="118">
        <f t="shared" si="2439"/>
        <v>0</v>
      </c>
      <c r="T1679" s="118">
        <f t="shared" si="2439"/>
        <v>0</v>
      </c>
      <c r="U1679" s="118">
        <f t="shared" si="2439"/>
        <v>0</v>
      </c>
      <c r="V1679" s="118">
        <f t="shared" si="2439"/>
        <v>0</v>
      </c>
      <c r="W1679" s="118">
        <f t="shared" si="2412"/>
        <v>0</v>
      </c>
      <c r="X1679" s="118">
        <f t="shared" ref="X1679:AA1679" si="2440">IF(AND($C1679="tak",OR($D1679="nie dotyczy",$D1679="badania przemysłowe"),LataProjekcji&lt;=Koniec_Projekt),X126,0)</f>
        <v>0</v>
      </c>
      <c r="Y1679" s="118">
        <f t="shared" si="2440"/>
        <v>0</v>
      </c>
      <c r="Z1679" s="118">
        <f t="shared" si="2440"/>
        <v>0</v>
      </c>
      <c r="AA1679" s="118">
        <f t="shared" si="2440"/>
        <v>0</v>
      </c>
      <c r="AB1679" s="118">
        <f t="shared" ref="AB1679:AE1679" si="2441">IF(AND($C1679="tak",OR($D1679="nie dotyczy",$D1679="badania przemysłowe"),LataProjekcji&lt;=Koniec_Projekt),AB126,0)</f>
        <v>0</v>
      </c>
      <c r="AC1679" s="118">
        <f t="shared" si="2441"/>
        <v>0</v>
      </c>
      <c r="AD1679" s="118">
        <f t="shared" si="2441"/>
        <v>0</v>
      </c>
      <c r="AE1679" s="118">
        <f t="shared" si="2441"/>
        <v>0</v>
      </c>
    </row>
    <row r="1680" spans="2:31" hidden="1">
      <c r="B1680" s="116" t="str">
        <f t="shared" si="2410"/>
        <v/>
      </c>
      <c r="C1680" s="116" t="str">
        <f t="shared" si="2410"/>
        <v/>
      </c>
      <c r="D1680" s="116" t="str">
        <f t="shared" si="2410"/>
        <v/>
      </c>
      <c r="E1680" s="116"/>
      <c r="F1680" s="116"/>
      <c r="G1680" s="116"/>
      <c r="H1680" s="116"/>
      <c r="I1680" s="116"/>
      <c r="J1680" s="118">
        <f t="shared" ref="J1680:V1680" si="2442">IF(AND($C1680="tak",OR($D1680="nie dotyczy",$D1680="badania przemysłowe"),LataProjekcji&lt;=Koniec_Projekt),J127,0)</f>
        <v>0</v>
      </c>
      <c r="K1680" s="118">
        <f t="shared" si="2442"/>
        <v>0</v>
      </c>
      <c r="L1680" s="118">
        <f t="shared" si="2442"/>
        <v>0</v>
      </c>
      <c r="M1680" s="118">
        <f t="shared" si="2442"/>
        <v>0</v>
      </c>
      <c r="N1680" s="118">
        <f t="shared" si="2442"/>
        <v>0</v>
      </c>
      <c r="O1680" s="118">
        <f t="shared" si="2442"/>
        <v>0</v>
      </c>
      <c r="P1680" s="118">
        <f t="shared" si="2442"/>
        <v>0</v>
      </c>
      <c r="Q1680" s="118">
        <f t="shared" si="2442"/>
        <v>0</v>
      </c>
      <c r="R1680" s="118">
        <f t="shared" si="2442"/>
        <v>0</v>
      </c>
      <c r="S1680" s="118">
        <f t="shared" si="2442"/>
        <v>0</v>
      </c>
      <c r="T1680" s="118">
        <f t="shared" si="2442"/>
        <v>0</v>
      </c>
      <c r="U1680" s="118">
        <f t="shared" si="2442"/>
        <v>0</v>
      </c>
      <c r="V1680" s="118">
        <f t="shared" si="2442"/>
        <v>0</v>
      </c>
      <c r="W1680" s="118">
        <f t="shared" si="2412"/>
        <v>0</v>
      </c>
      <c r="X1680" s="118">
        <f t="shared" ref="X1680:AA1680" si="2443">IF(AND($C1680="tak",OR($D1680="nie dotyczy",$D1680="badania przemysłowe"),LataProjekcji&lt;=Koniec_Projekt),X127,0)</f>
        <v>0</v>
      </c>
      <c r="Y1680" s="118">
        <f t="shared" si="2443"/>
        <v>0</v>
      </c>
      <c r="Z1680" s="118">
        <f t="shared" si="2443"/>
        <v>0</v>
      </c>
      <c r="AA1680" s="118">
        <f t="shared" si="2443"/>
        <v>0</v>
      </c>
      <c r="AB1680" s="118">
        <f t="shared" ref="AB1680:AE1680" si="2444">IF(AND($C1680="tak",OR($D1680="nie dotyczy",$D1680="badania przemysłowe"),LataProjekcji&lt;=Koniec_Projekt),AB127,0)</f>
        <v>0</v>
      </c>
      <c r="AC1680" s="118">
        <f t="shared" si="2444"/>
        <v>0</v>
      </c>
      <c r="AD1680" s="118">
        <f t="shared" si="2444"/>
        <v>0</v>
      </c>
      <c r="AE1680" s="118">
        <f t="shared" si="2444"/>
        <v>0</v>
      </c>
    </row>
    <row r="1681" spans="2:31" hidden="1">
      <c r="B1681" s="116" t="str">
        <f t="shared" si="2410"/>
        <v/>
      </c>
      <c r="C1681" s="116" t="str">
        <f t="shared" si="2410"/>
        <v/>
      </c>
      <c r="D1681" s="116" t="str">
        <f t="shared" si="2410"/>
        <v/>
      </c>
      <c r="E1681" s="116"/>
      <c r="F1681" s="116"/>
      <c r="G1681" s="116"/>
      <c r="H1681" s="116"/>
      <c r="I1681" s="116"/>
      <c r="J1681" s="118">
        <f t="shared" ref="J1681:V1681" si="2445">IF(AND($C1681="tak",OR($D1681="nie dotyczy",$D1681="badania przemysłowe"),LataProjekcji&lt;=Koniec_Projekt),J128,0)</f>
        <v>0</v>
      </c>
      <c r="K1681" s="118">
        <f t="shared" si="2445"/>
        <v>0</v>
      </c>
      <c r="L1681" s="118">
        <f t="shared" si="2445"/>
        <v>0</v>
      </c>
      <c r="M1681" s="118">
        <f t="shared" si="2445"/>
        <v>0</v>
      </c>
      <c r="N1681" s="118">
        <f t="shared" si="2445"/>
        <v>0</v>
      </c>
      <c r="O1681" s="118">
        <f t="shared" si="2445"/>
        <v>0</v>
      </c>
      <c r="P1681" s="118">
        <f t="shared" si="2445"/>
        <v>0</v>
      </c>
      <c r="Q1681" s="118">
        <f t="shared" si="2445"/>
        <v>0</v>
      </c>
      <c r="R1681" s="118">
        <f t="shared" si="2445"/>
        <v>0</v>
      </c>
      <c r="S1681" s="118">
        <f t="shared" si="2445"/>
        <v>0</v>
      </c>
      <c r="T1681" s="118">
        <f t="shared" si="2445"/>
        <v>0</v>
      </c>
      <c r="U1681" s="118">
        <f t="shared" si="2445"/>
        <v>0</v>
      </c>
      <c r="V1681" s="118">
        <f t="shared" si="2445"/>
        <v>0</v>
      </c>
      <c r="W1681" s="118">
        <f t="shared" si="2412"/>
        <v>0</v>
      </c>
      <c r="X1681" s="118">
        <f t="shared" ref="X1681:AA1681" si="2446">IF(AND($C1681="tak",OR($D1681="nie dotyczy",$D1681="badania przemysłowe"),LataProjekcji&lt;=Koniec_Projekt),X128,0)</f>
        <v>0</v>
      </c>
      <c r="Y1681" s="118">
        <f t="shared" si="2446"/>
        <v>0</v>
      </c>
      <c r="Z1681" s="118">
        <f t="shared" si="2446"/>
        <v>0</v>
      </c>
      <c r="AA1681" s="118">
        <f t="shared" si="2446"/>
        <v>0</v>
      </c>
      <c r="AB1681" s="118">
        <f t="shared" ref="AB1681:AE1681" si="2447">IF(AND($C1681="tak",OR($D1681="nie dotyczy",$D1681="badania przemysłowe"),LataProjekcji&lt;=Koniec_Projekt),AB128,0)</f>
        <v>0</v>
      </c>
      <c r="AC1681" s="118">
        <f t="shared" si="2447"/>
        <v>0</v>
      </c>
      <c r="AD1681" s="118">
        <f t="shared" si="2447"/>
        <v>0</v>
      </c>
      <c r="AE1681" s="118">
        <f t="shared" si="2447"/>
        <v>0</v>
      </c>
    </row>
    <row r="1682" spans="2:31" hidden="1">
      <c r="B1682" s="116" t="str">
        <f t="shared" si="2410"/>
        <v/>
      </c>
      <c r="C1682" s="116" t="str">
        <f t="shared" si="2410"/>
        <v/>
      </c>
      <c r="D1682" s="116" t="str">
        <f t="shared" si="2410"/>
        <v/>
      </c>
      <c r="E1682" s="116"/>
      <c r="F1682" s="116"/>
      <c r="G1682" s="116"/>
      <c r="H1682" s="116"/>
      <c r="I1682" s="116"/>
      <c r="J1682" s="118">
        <f t="shared" ref="J1682:V1682" si="2448">IF(AND($C1682="tak",OR($D1682="nie dotyczy",$D1682="badania przemysłowe"),LataProjekcji&lt;=Koniec_Projekt),J129,0)</f>
        <v>0</v>
      </c>
      <c r="K1682" s="118">
        <f t="shared" si="2448"/>
        <v>0</v>
      </c>
      <c r="L1682" s="118">
        <f t="shared" si="2448"/>
        <v>0</v>
      </c>
      <c r="M1682" s="118">
        <f t="shared" si="2448"/>
        <v>0</v>
      </c>
      <c r="N1682" s="118">
        <f t="shared" si="2448"/>
        <v>0</v>
      </c>
      <c r="O1682" s="118">
        <f t="shared" si="2448"/>
        <v>0</v>
      </c>
      <c r="P1682" s="118">
        <f t="shared" si="2448"/>
        <v>0</v>
      </c>
      <c r="Q1682" s="118">
        <f t="shared" si="2448"/>
        <v>0</v>
      </c>
      <c r="R1682" s="118">
        <f t="shared" si="2448"/>
        <v>0</v>
      </c>
      <c r="S1682" s="118">
        <f t="shared" si="2448"/>
        <v>0</v>
      </c>
      <c r="T1682" s="118">
        <f t="shared" si="2448"/>
        <v>0</v>
      </c>
      <c r="U1682" s="118">
        <f t="shared" si="2448"/>
        <v>0</v>
      </c>
      <c r="V1682" s="118">
        <f t="shared" si="2448"/>
        <v>0</v>
      </c>
      <c r="W1682" s="118">
        <f t="shared" si="2412"/>
        <v>0</v>
      </c>
      <c r="X1682" s="118">
        <f t="shared" ref="X1682:AA1682" si="2449">IF(AND($C1682="tak",OR($D1682="nie dotyczy",$D1682="badania przemysłowe"),LataProjekcji&lt;=Koniec_Projekt),X129,0)</f>
        <v>0</v>
      </c>
      <c r="Y1682" s="118">
        <f t="shared" si="2449"/>
        <v>0</v>
      </c>
      <c r="Z1682" s="118">
        <f t="shared" si="2449"/>
        <v>0</v>
      </c>
      <c r="AA1682" s="118">
        <f t="shared" si="2449"/>
        <v>0</v>
      </c>
      <c r="AB1682" s="118">
        <f t="shared" ref="AB1682:AE1682" si="2450">IF(AND($C1682="tak",OR($D1682="nie dotyczy",$D1682="badania przemysłowe"),LataProjekcji&lt;=Koniec_Projekt),AB129,0)</f>
        <v>0</v>
      </c>
      <c r="AC1682" s="118">
        <f t="shared" si="2450"/>
        <v>0</v>
      </c>
      <c r="AD1682" s="118">
        <f t="shared" si="2450"/>
        <v>0</v>
      </c>
      <c r="AE1682" s="118">
        <f t="shared" si="2450"/>
        <v>0</v>
      </c>
    </row>
    <row r="1683" spans="2:31" hidden="1">
      <c r="B1683" s="116" t="str">
        <f t="shared" si="2410"/>
        <v/>
      </c>
      <c r="C1683" s="116" t="str">
        <f t="shared" si="2410"/>
        <v/>
      </c>
      <c r="D1683" s="116" t="str">
        <f t="shared" si="2410"/>
        <v/>
      </c>
      <c r="E1683" s="116"/>
      <c r="F1683" s="116"/>
      <c r="G1683" s="116"/>
      <c r="H1683" s="116"/>
      <c r="I1683" s="116"/>
      <c r="J1683" s="118">
        <f t="shared" ref="J1683:V1683" si="2451">IF(AND($C1683="tak",OR($D1683="nie dotyczy",$D1683="badania przemysłowe"),LataProjekcji&lt;=Koniec_Projekt),J130,0)</f>
        <v>0</v>
      </c>
      <c r="K1683" s="118">
        <f t="shared" si="2451"/>
        <v>0</v>
      </c>
      <c r="L1683" s="118">
        <f t="shared" si="2451"/>
        <v>0</v>
      </c>
      <c r="M1683" s="118">
        <f t="shared" si="2451"/>
        <v>0</v>
      </c>
      <c r="N1683" s="118">
        <f t="shared" si="2451"/>
        <v>0</v>
      </c>
      <c r="O1683" s="118">
        <f t="shared" si="2451"/>
        <v>0</v>
      </c>
      <c r="P1683" s="118">
        <f t="shared" si="2451"/>
        <v>0</v>
      </c>
      <c r="Q1683" s="118">
        <f t="shared" si="2451"/>
        <v>0</v>
      </c>
      <c r="R1683" s="118">
        <f t="shared" si="2451"/>
        <v>0</v>
      </c>
      <c r="S1683" s="118">
        <f t="shared" si="2451"/>
        <v>0</v>
      </c>
      <c r="T1683" s="118">
        <f t="shared" si="2451"/>
        <v>0</v>
      </c>
      <c r="U1683" s="118">
        <f t="shared" si="2451"/>
        <v>0</v>
      </c>
      <c r="V1683" s="118">
        <f t="shared" si="2451"/>
        <v>0</v>
      </c>
      <c r="W1683" s="118">
        <f t="shared" si="2412"/>
        <v>0</v>
      </c>
      <c r="X1683" s="118">
        <f t="shared" ref="X1683:AA1683" si="2452">IF(AND($C1683="tak",OR($D1683="nie dotyczy",$D1683="badania przemysłowe"),LataProjekcji&lt;=Koniec_Projekt),X130,0)</f>
        <v>0</v>
      </c>
      <c r="Y1683" s="118">
        <f t="shared" si="2452"/>
        <v>0</v>
      </c>
      <c r="Z1683" s="118">
        <f t="shared" si="2452"/>
        <v>0</v>
      </c>
      <c r="AA1683" s="118">
        <f t="shared" si="2452"/>
        <v>0</v>
      </c>
      <c r="AB1683" s="118">
        <f t="shared" ref="AB1683:AE1683" si="2453">IF(AND($C1683="tak",OR($D1683="nie dotyczy",$D1683="badania przemysłowe"),LataProjekcji&lt;=Koniec_Projekt),AB130,0)</f>
        <v>0</v>
      </c>
      <c r="AC1683" s="118">
        <f t="shared" si="2453"/>
        <v>0</v>
      </c>
      <c r="AD1683" s="118">
        <f t="shared" si="2453"/>
        <v>0</v>
      </c>
      <c r="AE1683" s="118">
        <f t="shared" si="2453"/>
        <v>0</v>
      </c>
    </row>
    <row r="1684" spans="2:31" hidden="1">
      <c r="B1684" s="116" t="str">
        <f t="shared" si="2410"/>
        <v/>
      </c>
      <c r="C1684" s="116" t="str">
        <f t="shared" si="2410"/>
        <v/>
      </c>
      <c r="D1684" s="116" t="str">
        <f t="shared" si="2410"/>
        <v/>
      </c>
      <c r="E1684" s="116"/>
      <c r="F1684" s="116"/>
      <c r="G1684" s="116"/>
      <c r="H1684" s="116"/>
      <c r="I1684" s="116"/>
      <c r="J1684" s="118">
        <f t="shared" ref="J1684:V1684" si="2454">IF(AND($C1684="tak",OR($D1684="nie dotyczy",$D1684="badania przemysłowe"),LataProjekcji&lt;=Koniec_Projekt),J131,0)</f>
        <v>0</v>
      </c>
      <c r="K1684" s="118">
        <f t="shared" si="2454"/>
        <v>0</v>
      </c>
      <c r="L1684" s="118">
        <f t="shared" si="2454"/>
        <v>0</v>
      </c>
      <c r="M1684" s="118">
        <f t="shared" si="2454"/>
        <v>0</v>
      </c>
      <c r="N1684" s="118">
        <f t="shared" si="2454"/>
        <v>0</v>
      </c>
      <c r="O1684" s="118">
        <f t="shared" si="2454"/>
        <v>0</v>
      </c>
      <c r="P1684" s="118">
        <f t="shared" si="2454"/>
        <v>0</v>
      </c>
      <c r="Q1684" s="118">
        <f t="shared" si="2454"/>
        <v>0</v>
      </c>
      <c r="R1684" s="118">
        <f t="shared" si="2454"/>
        <v>0</v>
      </c>
      <c r="S1684" s="118">
        <f t="shared" si="2454"/>
        <v>0</v>
      </c>
      <c r="T1684" s="118">
        <f t="shared" si="2454"/>
        <v>0</v>
      </c>
      <c r="U1684" s="118">
        <f t="shared" si="2454"/>
        <v>0</v>
      </c>
      <c r="V1684" s="118">
        <f t="shared" si="2454"/>
        <v>0</v>
      </c>
      <c r="W1684" s="118">
        <f t="shared" si="2412"/>
        <v>0</v>
      </c>
      <c r="X1684" s="118">
        <f t="shared" ref="X1684:AA1684" si="2455">IF(AND($C1684="tak",OR($D1684="nie dotyczy",$D1684="badania przemysłowe"),LataProjekcji&lt;=Koniec_Projekt),X131,0)</f>
        <v>0</v>
      </c>
      <c r="Y1684" s="118">
        <f t="shared" si="2455"/>
        <v>0</v>
      </c>
      <c r="Z1684" s="118">
        <f t="shared" si="2455"/>
        <v>0</v>
      </c>
      <c r="AA1684" s="118">
        <f t="shared" si="2455"/>
        <v>0</v>
      </c>
      <c r="AB1684" s="118">
        <f t="shared" ref="AB1684:AE1684" si="2456">IF(AND($C1684="tak",OR($D1684="nie dotyczy",$D1684="badania przemysłowe"),LataProjekcji&lt;=Koniec_Projekt),AB131,0)</f>
        <v>0</v>
      </c>
      <c r="AC1684" s="118">
        <f t="shared" si="2456"/>
        <v>0</v>
      </c>
      <c r="AD1684" s="118">
        <f t="shared" si="2456"/>
        <v>0</v>
      </c>
      <c r="AE1684" s="118">
        <f t="shared" si="2456"/>
        <v>0</v>
      </c>
    </row>
    <row r="1685" spans="2:31" hidden="1">
      <c r="B1685" s="116" t="str">
        <f t="shared" si="2410"/>
        <v/>
      </c>
      <c r="C1685" s="116" t="str">
        <f t="shared" si="2410"/>
        <v/>
      </c>
      <c r="D1685" s="116" t="str">
        <f t="shared" si="2410"/>
        <v/>
      </c>
      <c r="E1685" s="116"/>
      <c r="F1685" s="116"/>
      <c r="G1685" s="116"/>
      <c r="H1685" s="116"/>
      <c r="I1685" s="116"/>
      <c r="J1685" s="118">
        <f t="shared" ref="J1685:V1685" si="2457">IF(AND($C1685="tak",OR($D1685="nie dotyczy",$D1685="badania przemysłowe"),LataProjekcji&lt;=Koniec_Projekt),J132,0)</f>
        <v>0</v>
      </c>
      <c r="K1685" s="118">
        <f t="shared" si="2457"/>
        <v>0</v>
      </c>
      <c r="L1685" s="118">
        <f t="shared" si="2457"/>
        <v>0</v>
      </c>
      <c r="M1685" s="118">
        <f t="shared" si="2457"/>
        <v>0</v>
      </c>
      <c r="N1685" s="118">
        <f t="shared" si="2457"/>
        <v>0</v>
      </c>
      <c r="O1685" s="118">
        <f t="shared" si="2457"/>
        <v>0</v>
      </c>
      <c r="P1685" s="118">
        <f t="shared" si="2457"/>
        <v>0</v>
      </c>
      <c r="Q1685" s="118">
        <f t="shared" si="2457"/>
        <v>0</v>
      </c>
      <c r="R1685" s="118">
        <f t="shared" si="2457"/>
        <v>0</v>
      </c>
      <c r="S1685" s="118">
        <f t="shared" si="2457"/>
        <v>0</v>
      </c>
      <c r="T1685" s="118">
        <f t="shared" si="2457"/>
        <v>0</v>
      </c>
      <c r="U1685" s="118">
        <f t="shared" si="2457"/>
        <v>0</v>
      </c>
      <c r="V1685" s="118">
        <f t="shared" si="2457"/>
        <v>0</v>
      </c>
      <c r="W1685" s="118">
        <f t="shared" si="2412"/>
        <v>0</v>
      </c>
      <c r="X1685" s="118">
        <f t="shared" ref="X1685:AA1685" si="2458">IF(AND($C1685="tak",OR($D1685="nie dotyczy",$D1685="badania przemysłowe"),LataProjekcji&lt;=Koniec_Projekt),X132,0)</f>
        <v>0</v>
      </c>
      <c r="Y1685" s="118">
        <f t="shared" si="2458"/>
        <v>0</v>
      </c>
      <c r="Z1685" s="118">
        <f t="shared" si="2458"/>
        <v>0</v>
      </c>
      <c r="AA1685" s="118">
        <f t="shared" si="2458"/>
        <v>0</v>
      </c>
      <c r="AB1685" s="118">
        <f t="shared" ref="AB1685:AE1685" si="2459">IF(AND($C1685="tak",OR($D1685="nie dotyczy",$D1685="badania przemysłowe"),LataProjekcji&lt;=Koniec_Projekt),AB132,0)</f>
        <v>0</v>
      </c>
      <c r="AC1685" s="118">
        <f t="shared" si="2459"/>
        <v>0</v>
      </c>
      <c r="AD1685" s="118">
        <f t="shared" si="2459"/>
        <v>0</v>
      </c>
      <c r="AE1685" s="118">
        <f t="shared" si="2459"/>
        <v>0</v>
      </c>
    </row>
    <row r="1686" spans="2:31" hidden="1">
      <c r="B1686" s="116" t="str">
        <f t="shared" si="2410"/>
        <v/>
      </c>
      <c r="C1686" s="116" t="str">
        <f t="shared" si="2410"/>
        <v/>
      </c>
      <c r="D1686" s="116" t="str">
        <f t="shared" si="2410"/>
        <v/>
      </c>
      <c r="E1686" s="116"/>
      <c r="F1686" s="116"/>
      <c r="G1686" s="116"/>
      <c r="H1686" s="116"/>
      <c r="I1686" s="116"/>
      <c r="J1686" s="118">
        <f t="shared" ref="J1686:V1686" si="2460">IF(AND($C1686="tak",OR($D1686="nie dotyczy",$D1686="badania przemysłowe"),LataProjekcji&lt;=Koniec_Projekt),J133,0)</f>
        <v>0</v>
      </c>
      <c r="K1686" s="118">
        <f t="shared" si="2460"/>
        <v>0</v>
      </c>
      <c r="L1686" s="118">
        <f t="shared" si="2460"/>
        <v>0</v>
      </c>
      <c r="M1686" s="118">
        <f t="shared" si="2460"/>
        <v>0</v>
      </c>
      <c r="N1686" s="118">
        <f t="shared" si="2460"/>
        <v>0</v>
      </c>
      <c r="O1686" s="118">
        <f t="shared" si="2460"/>
        <v>0</v>
      </c>
      <c r="P1686" s="118">
        <f t="shared" si="2460"/>
        <v>0</v>
      </c>
      <c r="Q1686" s="118">
        <f t="shared" si="2460"/>
        <v>0</v>
      </c>
      <c r="R1686" s="118">
        <f t="shared" si="2460"/>
        <v>0</v>
      </c>
      <c r="S1686" s="118">
        <f t="shared" si="2460"/>
        <v>0</v>
      </c>
      <c r="T1686" s="118">
        <f t="shared" si="2460"/>
        <v>0</v>
      </c>
      <c r="U1686" s="118">
        <f t="shared" si="2460"/>
        <v>0</v>
      </c>
      <c r="V1686" s="118">
        <f t="shared" si="2460"/>
        <v>0</v>
      </c>
      <c r="W1686" s="118">
        <f t="shared" si="2412"/>
        <v>0</v>
      </c>
      <c r="X1686" s="118">
        <f t="shared" ref="X1686:AA1686" si="2461">IF(AND($C1686="tak",OR($D1686="nie dotyczy",$D1686="badania przemysłowe"),LataProjekcji&lt;=Koniec_Projekt),X133,0)</f>
        <v>0</v>
      </c>
      <c r="Y1686" s="118">
        <f t="shared" si="2461"/>
        <v>0</v>
      </c>
      <c r="Z1686" s="118">
        <f t="shared" si="2461"/>
        <v>0</v>
      </c>
      <c r="AA1686" s="118">
        <f t="shared" si="2461"/>
        <v>0</v>
      </c>
      <c r="AB1686" s="118">
        <f t="shared" ref="AB1686:AE1686" si="2462">IF(AND($C1686="tak",OR($D1686="nie dotyczy",$D1686="badania przemysłowe"),LataProjekcji&lt;=Koniec_Projekt),AB133,0)</f>
        <v>0</v>
      </c>
      <c r="AC1686" s="118">
        <f t="shared" si="2462"/>
        <v>0</v>
      </c>
      <c r="AD1686" s="118">
        <f t="shared" si="2462"/>
        <v>0</v>
      </c>
      <c r="AE1686" s="118">
        <f t="shared" si="2462"/>
        <v>0</v>
      </c>
    </row>
    <row r="1687" spans="2:31" hidden="1">
      <c r="B1687" s="116" t="str">
        <f t="shared" si="2410"/>
        <v/>
      </c>
      <c r="C1687" s="116" t="str">
        <f t="shared" si="2410"/>
        <v/>
      </c>
      <c r="D1687" s="116" t="str">
        <f t="shared" si="2410"/>
        <v/>
      </c>
      <c r="E1687" s="116"/>
      <c r="F1687" s="116"/>
      <c r="G1687" s="116"/>
      <c r="H1687" s="116"/>
      <c r="I1687" s="116"/>
      <c r="J1687" s="118">
        <f t="shared" ref="J1687:V1687" si="2463">IF(AND($C1687="tak",OR($D1687="nie dotyczy",$D1687="badania przemysłowe"),LataProjekcji&lt;=Koniec_Projekt),J134,0)</f>
        <v>0</v>
      </c>
      <c r="K1687" s="118">
        <f t="shared" si="2463"/>
        <v>0</v>
      </c>
      <c r="L1687" s="118">
        <f t="shared" si="2463"/>
        <v>0</v>
      </c>
      <c r="M1687" s="118">
        <f t="shared" si="2463"/>
        <v>0</v>
      </c>
      <c r="N1687" s="118">
        <f t="shared" si="2463"/>
        <v>0</v>
      </c>
      <c r="O1687" s="118">
        <f t="shared" si="2463"/>
        <v>0</v>
      </c>
      <c r="P1687" s="118">
        <f t="shared" si="2463"/>
        <v>0</v>
      </c>
      <c r="Q1687" s="118">
        <f t="shared" si="2463"/>
        <v>0</v>
      </c>
      <c r="R1687" s="118">
        <f t="shared" si="2463"/>
        <v>0</v>
      </c>
      <c r="S1687" s="118">
        <f t="shared" si="2463"/>
        <v>0</v>
      </c>
      <c r="T1687" s="118">
        <f t="shared" si="2463"/>
        <v>0</v>
      </c>
      <c r="U1687" s="118">
        <f t="shared" si="2463"/>
        <v>0</v>
      </c>
      <c r="V1687" s="118">
        <f t="shared" si="2463"/>
        <v>0</v>
      </c>
      <c r="W1687" s="118">
        <f t="shared" si="2412"/>
        <v>0</v>
      </c>
      <c r="X1687" s="118">
        <f t="shared" ref="X1687:AA1687" si="2464">IF(AND($C1687="tak",OR($D1687="nie dotyczy",$D1687="badania przemysłowe"),LataProjekcji&lt;=Koniec_Projekt),X134,0)</f>
        <v>0</v>
      </c>
      <c r="Y1687" s="118">
        <f t="shared" si="2464"/>
        <v>0</v>
      </c>
      <c r="Z1687" s="118">
        <f t="shared" si="2464"/>
        <v>0</v>
      </c>
      <c r="AA1687" s="118">
        <f t="shared" si="2464"/>
        <v>0</v>
      </c>
      <c r="AB1687" s="118">
        <f t="shared" ref="AB1687:AE1687" si="2465">IF(AND($C1687="tak",OR($D1687="nie dotyczy",$D1687="badania przemysłowe"),LataProjekcji&lt;=Koniec_Projekt),AB134,0)</f>
        <v>0</v>
      </c>
      <c r="AC1687" s="118">
        <f t="shared" si="2465"/>
        <v>0</v>
      </c>
      <c r="AD1687" s="118">
        <f t="shared" si="2465"/>
        <v>0</v>
      </c>
      <c r="AE1687" s="118">
        <f t="shared" si="2465"/>
        <v>0</v>
      </c>
    </row>
    <row r="1688" spans="2:31" hidden="1">
      <c r="B1688" s="116" t="str">
        <f t="shared" si="2410"/>
        <v/>
      </c>
      <c r="C1688" s="116" t="str">
        <f t="shared" si="2410"/>
        <v/>
      </c>
      <c r="D1688" s="116" t="str">
        <f t="shared" si="2410"/>
        <v/>
      </c>
      <c r="E1688" s="116"/>
      <c r="F1688" s="116"/>
      <c r="G1688" s="116"/>
      <c r="H1688" s="116"/>
      <c r="I1688" s="116"/>
      <c r="J1688" s="118">
        <f t="shared" ref="J1688:V1688" si="2466">IF(AND($C1688="tak",OR($D1688="nie dotyczy",$D1688="badania przemysłowe"),LataProjekcji&lt;=Koniec_Projekt),J135,0)</f>
        <v>0</v>
      </c>
      <c r="K1688" s="118">
        <f t="shared" si="2466"/>
        <v>0</v>
      </c>
      <c r="L1688" s="118">
        <f t="shared" si="2466"/>
        <v>0</v>
      </c>
      <c r="M1688" s="118">
        <f t="shared" si="2466"/>
        <v>0</v>
      </c>
      <c r="N1688" s="118">
        <f t="shared" si="2466"/>
        <v>0</v>
      </c>
      <c r="O1688" s="118">
        <f t="shared" si="2466"/>
        <v>0</v>
      </c>
      <c r="P1688" s="118">
        <f t="shared" si="2466"/>
        <v>0</v>
      </c>
      <c r="Q1688" s="118">
        <f t="shared" si="2466"/>
        <v>0</v>
      </c>
      <c r="R1688" s="118">
        <f t="shared" si="2466"/>
        <v>0</v>
      </c>
      <c r="S1688" s="118">
        <f t="shared" si="2466"/>
        <v>0</v>
      </c>
      <c r="T1688" s="118">
        <f t="shared" si="2466"/>
        <v>0</v>
      </c>
      <c r="U1688" s="118">
        <f t="shared" si="2466"/>
        <v>0</v>
      </c>
      <c r="V1688" s="118">
        <f t="shared" si="2466"/>
        <v>0</v>
      </c>
      <c r="W1688" s="118">
        <f t="shared" si="2412"/>
        <v>0</v>
      </c>
      <c r="X1688" s="118">
        <f t="shared" ref="X1688:AA1688" si="2467">IF(AND($C1688="tak",OR($D1688="nie dotyczy",$D1688="badania przemysłowe"),LataProjekcji&lt;=Koniec_Projekt),X135,0)</f>
        <v>0</v>
      </c>
      <c r="Y1688" s="118">
        <f t="shared" si="2467"/>
        <v>0</v>
      </c>
      <c r="Z1688" s="118">
        <f t="shared" si="2467"/>
        <v>0</v>
      </c>
      <c r="AA1688" s="118">
        <f t="shared" si="2467"/>
        <v>0</v>
      </c>
      <c r="AB1688" s="118">
        <f t="shared" ref="AB1688:AE1688" si="2468">IF(AND($C1688="tak",OR($D1688="nie dotyczy",$D1688="badania przemysłowe"),LataProjekcji&lt;=Koniec_Projekt),AB135,0)</f>
        <v>0</v>
      </c>
      <c r="AC1688" s="118">
        <f t="shared" si="2468"/>
        <v>0</v>
      </c>
      <c r="AD1688" s="118">
        <f t="shared" si="2468"/>
        <v>0</v>
      </c>
      <c r="AE1688" s="118">
        <f t="shared" si="2468"/>
        <v>0</v>
      </c>
    </row>
    <row r="1689" spans="2:31" hidden="1">
      <c r="B1689" s="116" t="str">
        <f t="shared" si="2410"/>
        <v/>
      </c>
      <c r="C1689" s="116" t="str">
        <f t="shared" si="2410"/>
        <v/>
      </c>
      <c r="D1689" s="116" t="str">
        <f t="shared" si="2410"/>
        <v/>
      </c>
      <c r="E1689" s="116"/>
      <c r="F1689" s="116"/>
      <c r="G1689" s="116"/>
      <c r="H1689" s="116"/>
      <c r="I1689" s="116"/>
      <c r="J1689" s="118">
        <f t="shared" ref="J1689:V1689" si="2469">IF(AND($C1689="tak",OR($D1689="nie dotyczy",$D1689="badania przemysłowe"),LataProjekcji&lt;=Koniec_Projekt),J136,0)</f>
        <v>0</v>
      </c>
      <c r="K1689" s="118">
        <f t="shared" si="2469"/>
        <v>0</v>
      </c>
      <c r="L1689" s="118">
        <f t="shared" si="2469"/>
        <v>0</v>
      </c>
      <c r="M1689" s="118">
        <f t="shared" si="2469"/>
        <v>0</v>
      </c>
      <c r="N1689" s="118">
        <f t="shared" si="2469"/>
        <v>0</v>
      </c>
      <c r="O1689" s="118">
        <f t="shared" si="2469"/>
        <v>0</v>
      </c>
      <c r="P1689" s="118">
        <f t="shared" si="2469"/>
        <v>0</v>
      </c>
      <c r="Q1689" s="118">
        <f t="shared" si="2469"/>
        <v>0</v>
      </c>
      <c r="R1689" s="118">
        <f t="shared" si="2469"/>
        <v>0</v>
      </c>
      <c r="S1689" s="118">
        <f t="shared" si="2469"/>
        <v>0</v>
      </c>
      <c r="T1689" s="118">
        <f t="shared" si="2469"/>
        <v>0</v>
      </c>
      <c r="U1689" s="118">
        <f t="shared" si="2469"/>
        <v>0</v>
      </c>
      <c r="V1689" s="118">
        <f t="shared" si="2469"/>
        <v>0</v>
      </c>
      <c r="W1689" s="118">
        <f t="shared" si="2412"/>
        <v>0</v>
      </c>
      <c r="X1689" s="118">
        <f t="shared" ref="X1689:AA1689" si="2470">IF(AND($C1689="tak",OR($D1689="nie dotyczy",$D1689="badania przemysłowe"),LataProjekcji&lt;=Koniec_Projekt),X136,0)</f>
        <v>0</v>
      </c>
      <c r="Y1689" s="118">
        <f t="shared" si="2470"/>
        <v>0</v>
      </c>
      <c r="Z1689" s="118">
        <f t="shared" si="2470"/>
        <v>0</v>
      </c>
      <c r="AA1689" s="118">
        <f t="shared" si="2470"/>
        <v>0</v>
      </c>
      <c r="AB1689" s="118">
        <f t="shared" ref="AB1689:AE1689" si="2471">IF(AND($C1689="tak",OR($D1689="nie dotyczy",$D1689="badania przemysłowe"),LataProjekcji&lt;=Koniec_Projekt),AB136,0)</f>
        <v>0</v>
      </c>
      <c r="AC1689" s="118">
        <f t="shared" si="2471"/>
        <v>0</v>
      </c>
      <c r="AD1689" s="118">
        <f t="shared" si="2471"/>
        <v>0</v>
      </c>
      <c r="AE1689" s="118">
        <f t="shared" si="2471"/>
        <v>0</v>
      </c>
    </row>
    <row r="1690" spans="2:31" hidden="1">
      <c r="B1690" s="110" t="s">
        <v>320</v>
      </c>
      <c r="C1690" s="111"/>
      <c r="D1690" s="112"/>
      <c r="E1690" s="112"/>
      <c r="F1690" s="112"/>
      <c r="G1690" s="112"/>
      <c r="H1690" s="112"/>
      <c r="I1690" s="112"/>
      <c r="J1690" s="119">
        <f t="shared" ref="J1690:V1690" si="2472">ROUND(SUM(J1670:J1689),0)</f>
        <v>0</v>
      </c>
      <c r="K1690" s="119">
        <f t="shared" si="2472"/>
        <v>0</v>
      </c>
      <c r="L1690" s="119">
        <f t="shared" si="2472"/>
        <v>0</v>
      </c>
      <c r="M1690" s="119">
        <f t="shared" si="2472"/>
        <v>0</v>
      </c>
      <c r="N1690" s="119">
        <f t="shared" si="2472"/>
        <v>0</v>
      </c>
      <c r="O1690" s="119">
        <f t="shared" si="2472"/>
        <v>0</v>
      </c>
      <c r="P1690" s="119">
        <f t="shared" si="2472"/>
        <v>0</v>
      </c>
      <c r="Q1690" s="119">
        <f t="shared" si="2472"/>
        <v>0</v>
      </c>
      <c r="R1690" s="119">
        <f t="shared" si="2472"/>
        <v>0</v>
      </c>
      <c r="S1690" s="119">
        <f t="shared" si="2472"/>
        <v>0</v>
      </c>
      <c r="T1690" s="119">
        <f t="shared" si="2472"/>
        <v>0</v>
      </c>
      <c r="U1690" s="119">
        <f t="shared" si="2472"/>
        <v>0</v>
      </c>
      <c r="V1690" s="119">
        <f t="shared" si="2472"/>
        <v>0</v>
      </c>
      <c r="W1690" s="119">
        <f>ROUND(SUM(W1670:W1689),0)</f>
        <v>0</v>
      </c>
      <c r="X1690" s="119">
        <f t="shared" ref="X1690:AA1690" si="2473">ROUND(SUM(X1670:X1689),0)</f>
        <v>0</v>
      </c>
      <c r="Y1690" s="119">
        <f t="shared" si="2473"/>
        <v>0</v>
      </c>
      <c r="Z1690" s="119">
        <f t="shared" si="2473"/>
        <v>0</v>
      </c>
      <c r="AA1690" s="119">
        <f t="shared" si="2473"/>
        <v>0</v>
      </c>
      <c r="AB1690" s="119">
        <f t="shared" ref="AB1690:AE1690" si="2474">ROUND(SUM(AB1670:AB1689),0)</f>
        <v>0</v>
      </c>
      <c r="AC1690" s="119">
        <f t="shared" si="2474"/>
        <v>0</v>
      </c>
      <c r="AD1690" s="119">
        <f t="shared" si="2474"/>
        <v>0</v>
      </c>
      <c r="AE1690" s="119">
        <f t="shared" si="2474"/>
        <v>0</v>
      </c>
    </row>
    <row r="1691" spans="2:31" hidden="1">
      <c r="B1691" s="112"/>
      <c r="C1691" s="111"/>
      <c r="D1691" s="112"/>
      <c r="E1691" s="112"/>
      <c r="F1691" s="112"/>
      <c r="G1691" s="112"/>
      <c r="H1691" s="112"/>
      <c r="I1691" s="112"/>
      <c r="J1691" s="120"/>
      <c r="K1691" s="120"/>
      <c r="L1691" s="120"/>
      <c r="M1691" s="120"/>
      <c r="N1691" s="120"/>
      <c r="O1691" s="120"/>
      <c r="P1691" s="120"/>
      <c r="Q1691" s="120"/>
      <c r="R1691" s="120"/>
      <c r="S1691" s="120"/>
      <c r="T1691" s="120"/>
      <c r="U1691" s="120"/>
      <c r="V1691" s="120"/>
      <c r="W1691" s="120"/>
      <c r="X1691" s="120"/>
      <c r="Y1691" s="120"/>
      <c r="Z1691" s="120"/>
      <c r="AA1691" s="120"/>
      <c r="AB1691" s="120"/>
      <c r="AC1691" s="120"/>
      <c r="AD1691" s="120"/>
      <c r="AE1691" s="120"/>
    </row>
    <row r="1692" spans="2:31" hidden="1">
      <c r="B1692" s="112"/>
      <c r="C1692" s="111"/>
      <c r="D1692" s="112"/>
      <c r="E1692" s="112"/>
      <c r="F1692" s="112"/>
      <c r="G1692" s="112"/>
      <c r="H1692" s="112"/>
      <c r="I1692" s="112"/>
      <c r="J1692" s="120"/>
      <c r="K1692" s="120"/>
      <c r="L1692" s="120"/>
      <c r="M1692" s="120"/>
      <c r="N1692" s="120"/>
      <c r="O1692" s="120"/>
      <c r="P1692" s="120"/>
      <c r="Q1692" s="120"/>
      <c r="R1692" s="120"/>
      <c r="S1692" s="120"/>
      <c r="T1692" s="120"/>
      <c r="U1692" s="120"/>
      <c r="V1692" s="120"/>
      <c r="W1692" s="120"/>
      <c r="X1692" s="120"/>
      <c r="Y1692" s="120"/>
      <c r="Z1692" s="120"/>
      <c r="AA1692" s="120"/>
      <c r="AB1692" s="120"/>
      <c r="AC1692" s="120"/>
      <c r="AD1692" s="120"/>
      <c r="AE1692" s="120"/>
    </row>
    <row r="1693" spans="2:31" hidden="1">
      <c r="B1693" s="110" t="s">
        <v>323</v>
      </c>
      <c r="C1693" s="121" t="s">
        <v>317</v>
      </c>
      <c r="D1693" s="110" t="s">
        <v>318</v>
      </c>
      <c r="E1693" s="112"/>
      <c r="F1693" s="112"/>
      <c r="G1693" s="112"/>
      <c r="H1693" s="112"/>
      <c r="I1693" s="112"/>
      <c r="J1693" s="120"/>
      <c r="K1693" s="120"/>
      <c r="L1693" s="120"/>
      <c r="M1693" s="120"/>
      <c r="N1693" s="120"/>
      <c r="O1693" s="120"/>
      <c r="P1693" s="120"/>
      <c r="Q1693" s="120"/>
      <c r="R1693" s="120"/>
      <c r="S1693" s="120"/>
      <c r="T1693" s="120"/>
      <c r="U1693" s="120"/>
      <c r="V1693" s="120"/>
      <c r="W1693" s="120"/>
      <c r="X1693" s="120"/>
      <c r="Y1693" s="120"/>
      <c r="Z1693" s="120"/>
      <c r="AA1693" s="120"/>
      <c r="AB1693" s="120"/>
      <c r="AC1693" s="120"/>
      <c r="AD1693" s="120"/>
      <c r="AE1693" s="120"/>
    </row>
    <row r="1694" spans="2:31" hidden="1">
      <c r="B1694" s="116" t="str">
        <f t="shared" ref="B1694:D1713" si="2475">IF(ISBLANK(B1454),"",B1454)</f>
        <v/>
      </c>
      <c r="C1694" s="116" t="str">
        <f t="shared" si="2475"/>
        <v/>
      </c>
      <c r="D1694" s="116" t="str">
        <f t="shared" si="2475"/>
        <v/>
      </c>
      <c r="E1694" s="116"/>
      <c r="F1694" s="116"/>
      <c r="G1694" s="116"/>
      <c r="H1694" s="116"/>
      <c r="I1694" s="116"/>
      <c r="J1694" s="118">
        <f t="shared" ref="J1694:V1694" si="2476">IF(AND($C1694="tak",OR($D1694="nie dotyczy",$D1694="badania przemysłowe"),LataProjekcji&lt;=Koniec_Projekt),J162,0)</f>
        <v>0</v>
      </c>
      <c r="K1694" s="118">
        <f t="shared" si="2476"/>
        <v>0</v>
      </c>
      <c r="L1694" s="118">
        <f t="shared" si="2476"/>
        <v>0</v>
      </c>
      <c r="M1694" s="118">
        <f t="shared" si="2476"/>
        <v>0</v>
      </c>
      <c r="N1694" s="118">
        <f t="shared" si="2476"/>
        <v>0</v>
      </c>
      <c r="O1694" s="118">
        <f t="shared" si="2476"/>
        <v>0</v>
      </c>
      <c r="P1694" s="118">
        <f t="shared" si="2476"/>
        <v>0</v>
      </c>
      <c r="Q1694" s="118">
        <f t="shared" si="2476"/>
        <v>0</v>
      </c>
      <c r="R1694" s="118">
        <f t="shared" si="2476"/>
        <v>0</v>
      </c>
      <c r="S1694" s="118">
        <f t="shared" si="2476"/>
        <v>0</v>
      </c>
      <c r="T1694" s="118">
        <f t="shared" si="2476"/>
        <v>0</v>
      </c>
      <c r="U1694" s="118">
        <f t="shared" si="2476"/>
        <v>0</v>
      </c>
      <c r="V1694" s="118">
        <f t="shared" si="2476"/>
        <v>0</v>
      </c>
      <c r="W1694" s="118">
        <f t="shared" ref="W1694:W1713" si="2477">IF(AND($C1694="tak",OR($D1694="nie dotyczy",$D1694="badania przemysłowe"),LataProjekcji&lt;=Koniec_Projekt),W162,0)</f>
        <v>0</v>
      </c>
      <c r="X1694" s="118">
        <f t="shared" ref="X1694:AA1694" si="2478">IF(AND($C1694="tak",OR($D1694="nie dotyczy",$D1694="badania przemysłowe"),LataProjekcji&lt;=Koniec_Projekt),X162,0)</f>
        <v>0</v>
      </c>
      <c r="Y1694" s="118">
        <f t="shared" si="2478"/>
        <v>0</v>
      </c>
      <c r="Z1694" s="118">
        <f t="shared" si="2478"/>
        <v>0</v>
      </c>
      <c r="AA1694" s="118">
        <f t="shared" si="2478"/>
        <v>0</v>
      </c>
      <c r="AB1694" s="118">
        <f t="shared" ref="AB1694:AE1694" si="2479">IF(AND($C1694="tak",OR($D1694="nie dotyczy",$D1694="badania przemysłowe"),LataProjekcji&lt;=Koniec_Projekt),AB162,0)</f>
        <v>0</v>
      </c>
      <c r="AC1694" s="118">
        <f t="shared" si="2479"/>
        <v>0</v>
      </c>
      <c r="AD1694" s="118">
        <f t="shared" si="2479"/>
        <v>0</v>
      </c>
      <c r="AE1694" s="118">
        <f t="shared" si="2479"/>
        <v>0</v>
      </c>
    </row>
    <row r="1695" spans="2:31" hidden="1">
      <c r="B1695" s="116" t="str">
        <f t="shared" si="2475"/>
        <v/>
      </c>
      <c r="C1695" s="116" t="str">
        <f t="shared" si="2475"/>
        <v/>
      </c>
      <c r="D1695" s="116" t="str">
        <f t="shared" si="2475"/>
        <v/>
      </c>
      <c r="E1695" s="116"/>
      <c r="F1695" s="116"/>
      <c r="G1695" s="116"/>
      <c r="H1695" s="116"/>
      <c r="I1695" s="116"/>
      <c r="J1695" s="118">
        <f t="shared" ref="J1695:V1695" si="2480">IF(AND($C1695="tak",OR($D1695="nie dotyczy",$D1695="badania przemysłowe"),LataProjekcji&lt;=Koniec_Projekt),J163,0)</f>
        <v>0</v>
      </c>
      <c r="K1695" s="118">
        <f t="shared" si="2480"/>
        <v>0</v>
      </c>
      <c r="L1695" s="118">
        <f t="shared" si="2480"/>
        <v>0</v>
      </c>
      <c r="M1695" s="118">
        <f t="shared" si="2480"/>
        <v>0</v>
      </c>
      <c r="N1695" s="118">
        <f t="shared" si="2480"/>
        <v>0</v>
      </c>
      <c r="O1695" s="118">
        <f t="shared" si="2480"/>
        <v>0</v>
      </c>
      <c r="P1695" s="118">
        <f t="shared" si="2480"/>
        <v>0</v>
      </c>
      <c r="Q1695" s="118">
        <f t="shared" si="2480"/>
        <v>0</v>
      </c>
      <c r="R1695" s="118">
        <f t="shared" si="2480"/>
        <v>0</v>
      </c>
      <c r="S1695" s="118">
        <f t="shared" si="2480"/>
        <v>0</v>
      </c>
      <c r="T1695" s="118">
        <f t="shared" si="2480"/>
        <v>0</v>
      </c>
      <c r="U1695" s="118">
        <f t="shared" si="2480"/>
        <v>0</v>
      </c>
      <c r="V1695" s="118">
        <f t="shared" si="2480"/>
        <v>0</v>
      </c>
      <c r="W1695" s="118">
        <f t="shared" si="2477"/>
        <v>0</v>
      </c>
      <c r="X1695" s="118">
        <f t="shared" ref="X1695:AA1695" si="2481">IF(AND($C1695="tak",OR($D1695="nie dotyczy",$D1695="badania przemysłowe"),LataProjekcji&lt;=Koniec_Projekt),X163,0)</f>
        <v>0</v>
      </c>
      <c r="Y1695" s="118">
        <f t="shared" si="2481"/>
        <v>0</v>
      </c>
      <c r="Z1695" s="118">
        <f t="shared" si="2481"/>
        <v>0</v>
      </c>
      <c r="AA1695" s="118">
        <f t="shared" si="2481"/>
        <v>0</v>
      </c>
      <c r="AB1695" s="118">
        <f t="shared" ref="AB1695:AE1695" si="2482">IF(AND($C1695="tak",OR($D1695="nie dotyczy",$D1695="badania przemysłowe"),LataProjekcji&lt;=Koniec_Projekt),AB163,0)</f>
        <v>0</v>
      </c>
      <c r="AC1695" s="118">
        <f t="shared" si="2482"/>
        <v>0</v>
      </c>
      <c r="AD1695" s="118">
        <f t="shared" si="2482"/>
        <v>0</v>
      </c>
      <c r="AE1695" s="118">
        <f t="shared" si="2482"/>
        <v>0</v>
      </c>
    </row>
    <row r="1696" spans="2:31" hidden="1">
      <c r="B1696" s="116" t="str">
        <f t="shared" si="2475"/>
        <v/>
      </c>
      <c r="C1696" s="116" t="str">
        <f t="shared" si="2475"/>
        <v/>
      </c>
      <c r="D1696" s="116" t="str">
        <f t="shared" si="2475"/>
        <v/>
      </c>
      <c r="E1696" s="116"/>
      <c r="F1696" s="116"/>
      <c r="G1696" s="116"/>
      <c r="H1696" s="116"/>
      <c r="I1696" s="116"/>
      <c r="J1696" s="118">
        <f t="shared" ref="J1696:V1696" si="2483">IF(AND($C1696="tak",OR($D1696="nie dotyczy",$D1696="badania przemysłowe"),LataProjekcji&lt;=Koniec_Projekt),J164,0)</f>
        <v>0</v>
      </c>
      <c r="K1696" s="118">
        <f t="shared" si="2483"/>
        <v>0</v>
      </c>
      <c r="L1696" s="118">
        <f t="shared" si="2483"/>
        <v>0</v>
      </c>
      <c r="M1696" s="118">
        <f t="shared" si="2483"/>
        <v>0</v>
      </c>
      <c r="N1696" s="118">
        <f t="shared" si="2483"/>
        <v>0</v>
      </c>
      <c r="O1696" s="118">
        <f t="shared" si="2483"/>
        <v>0</v>
      </c>
      <c r="P1696" s="118">
        <f t="shared" si="2483"/>
        <v>0</v>
      </c>
      <c r="Q1696" s="118">
        <f t="shared" si="2483"/>
        <v>0</v>
      </c>
      <c r="R1696" s="118">
        <f t="shared" si="2483"/>
        <v>0</v>
      </c>
      <c r="S1696" s="118">
        <f t="shared" si="2483"/>
        <v>0</v>
      </c>
      <c r="T1696" s="118">
        <f t="shared" si="2483"/>
        <v>0</v>
      </c>
      <c r="U1696" s="118">
        <f t="shared" si="2483"/>
        <v>0</v>
      </c>
      <c r="V1696" s="118">
        <f t="shared" si="2483"/>
        <v>0</v>
      </c>
      <c r="W1696" s="118">
        <f t="shared" si="2477"/>
        <v>0</v>
      </c>
      <c r="X1696" s="118">
        <f t="shared" ref="X1696:AA1696" si="2484">IF(AND($C1696="tak",OR($D1696="nie dotyczy",$D1696="badania przemysłowe"),LataProjekcji&lt;=Koniec_Projekt),X164,0)</f>
        <v>0</v>
      </c>
      <c r="Y1696" s="118">
        <f t="shared" si="2484"/>
        <v>0</v>
      </c>
      <c r="Z1696" s="118">
        <f t="shared" si="2484"/>
        <v>0</v>
      </c>
      <c r="AA1696" s="118">
        <f t="shared" si="2484"/>
        <v>0</v>
      </c>
      <c r="AB1696" s="118">
        <f t="shared" ref="AB1696:AE1696" si="2485">IF(AND($C1696="tak",OR($D1696="nie dotyczy",$D1696="badania przemysłowe"),LataProjekcji&lt;=Koniec_Projekt),AB164,0)</f>
        <v>0</v>
      </c>
      <c r="AC1696" s="118">
        <f t="shared" si="2485"/>
        <v>0</v>
      </c>
      <c r="AD1696" s="118">
        <f t="shared" si="2485"/>
        <v>0</v>
      </c>
      <c r="AE1696" s="118">
        <f t="shared" si="2485"/>
        <v>0</v>
      </c>
    </row>
    <row r="1697" spans="2:31" hidden="1">
      <c r="B1697" s="116" t="str">
        <f t="shared" si="2475"/>
        <v/>
      </c>
      <c r="C1697" s="116" t="str">
        <f t="shared" si="2475"/>
        <v/>
      </c>
      <c r="D1697" s="116" t="str">
        <f t="shared" si="2475"/>
        <v/>
      </c>
      <c r="E1697" s="116"/>
      <c r="F1697" s="116"/>
      <c r="G1697" s="116"/>
      <c r="H1697" s="116"/>
      <c r="I1697" s="116"/>
      <c r="J1697" s="118">
        <f t="shared" ref="J1697:V1697" si="2486">IF(AND($C1697="tak",OR($D1697="nie dotyczy",$D1697="badania przemysłowe"),LataProjekcji&lt;=Koniec_Projekt),J165,0)</f>
        <v>0</v>
      </c>
      <c r="K1697" s="118">
        <f t="shared" si="2486"/>
        <v>0</v>
      </c>
      <c r="L1697" s="118">
        <f t="shared" si="2486"/>
        <v>0</v>
      </c>
      <c r="M1697" s="118">
        <f t="shared" si="2486"/>
        <v>0</v>
      </c>
      <c r="N1697" s="118">
        <f t="shared" si="2486"/>
        <v>0</v>
      </c>
      <c r="O1697" s="118">
        <f t="shared" si="2486"/>
        <v>0</v>
      </c>
      <c r="P1697" s="118">
        <f t="shared" si="2486"/>
        <v>0</v>
      </c>
      <c r="Q1697" s="118">
        <f t="shared" si="2486"/>
        <v>0</v>
      </c>
      <c r="R1697" s="118">
        <f t="shared" si="2486"/>
        <v>0</v>
      </c>
      <c r="S1697" s="118">
        <f t="shared" si="2486"/>
        <v>0</v>
      </c>
      <c r="T1697" s="118">
        <f t="shared" si="2486"/>
        <v>0</v>
      </c>
      <c r="U1697" s="118">
        <f t="shared" si="2486"/>
        <v>0</v>
      </c>
      <c r="V1697" s="118">
        <f t="shared" si="2486"/>
        <v>0</v>
      </c>
      <c r="W1697" s="118">
        <f t="shared" si="2477"/>
        <v>0</v>
      </c>
      <c r="X1697" s="118">
        <f t="shared" ref="X1697:AA1697" si="2487">IF(AND($C1697="tak",OR($D1697="nie dotyczy",$D1697="badania przemysłowe"),LataProjekcji&lt;=Koniec_Projekt),X165,0)</f>
        <v>0</v>
      </c>
      <c r="Y1697" s="118">
        <f t="shared" si="2487"/>
        <v>0</v>
      </c>
      <c r="Z1697" s="118">
        <f t="shared" si="2487"/>
        <v>0</v>
      </c>
      <c r="AA1697" s="118">
        <f t="shared" si="2487"/>
        <v>0</v>
      </c>
      <c r="AB1697" s="118">
        <f t="shared" ref="AB1697:AE1697" si="2488">IF(AND($C1697="tak",OR($D1697="nie dotyczy",$D1697="badania przemysłowe"),LataProjekcji&lt;=Koniec_Projekt),AB165,0)</f>
        <v>0</v>
      </c>
      <c r="AC1697" s="118">
        <f t="shared" si="2488"/>
        <v>0</v>
      </c>
      <c r="AD1697" s="118">
        <f t="shared" si="2488"/>
        <v>0</v>
      </c>
      <c r="AE1697" s="118">
        <f t="shared" si="2488"/>
        <v>0</v>
      </c>
    </row>
    <row r="1698" spans="2:31" hidden="1">
      <c r="B1698" s="116" t="str">
        <f t="shared" si="2475"/>
        <v/>
      </c>
      <c r="C1698" s="116" t="str">
        <f t="shared" si="2475"/>
        <v/>
      </c>
      <c r="D1698" s="116" t="str">
        <f t="shared" si="2475"/>
        <v/>
      </c>
      <c r="E1698" s="116"/>
      <c r="F1698" s="116"/>
      <c r="G1698" s="116"/>
      <c r="H1698" s="116"/>
      <c r="I1698" s="116"/>
      <c r="J1698" s="118">
        <f t="shared" ref="J1698:V1698" si="2489">IF(AND($C1698="tak",OR($D1698="nie dotyczy",$D1698="badania przemysłowe"),LataProjekcji&lt;=Koniec_Projekt),J166,0)</f>
        <v>0</v>
      </c>
      <c r="K1698" s="118">
        <f t="shared" si="2489"/>
        <v>0</v>
      </c>
      <c r="L1698" s="118">
        <f t="shared" si="2489"/>
        <v>0</v>
      </c>
      <c r="M1698" s="118">
        <f t="shared" si="2489"/>
        <v>0</v>
      </c>
      <c r="N1698" s="118">
        <f t="shared" si="2489"/>
        <v>0</v>
      </c>
      <c r="O1698" s="118">
        <f t="shared" si="2489"/>
        <v>0</v>
      </c>
      <c r="P1698" s="118">
        <f t="shared" si="2489"/>
        <v>0</v>
      </c>
      <c r="Q1698" s="118">
        <f t="shared" si="2489"/>
        <v>0</v>
      </c>
      <c r="R1698" s="118">
        <f t="shared" si="2489"/>
        <v>0</v>
      </c>
      <c r="S1698" s="118">
        <f t="shared" si="2489"/>
        <v>0</v>
      </c>
      <c r="T1698" s="118">
        <f t="shared" si="2489"/>
        <v>0</v>
      </c>
      <c r="U1698" s="118">
        <f t="shared" si="2489"/>
        <v>0</v>
      </c>
      <c r="V1698" s="118">
        <f t="shared" si="2489"/>
        <v>0</v>
      </c>
      <c r="W1698" s="118">
        <f t="shared" si="2477"/>
        <v>0</v>
      </c>
      <c r="X1698" s="118">
        <f t="shared" ref="X1698:AA1698" si="2490">IF(AND($C1698="tak",OR($D1698="nie dotyczy",$D1698="badania przemysłowe"),LataProjekcji&lt;=Koniec_Projekt),X166,0)</f>
        <v>0</v>
      </c>
      <c r="Y1698" s="118">
        <f t="shared" si="2490"/>
        <v>0</v>
      </c>
      <c r="Z1698" s="118">
        <f t="shared" si="2490"/>
        <v>0</v>
      </c>
      <c r="AA1698" s="118">
        <f t="shared" si="2490"/>
        <v>0</v>
      </c>
      <c r="AB1698" s="118">
        <f t="shared" ref="AB1698:AE1698" si="2491">IF(AND($C1698="tak",OR($D1698="nie dotyczy",$D1698="badania przemysłowe"),LataProjekcji&lt;=Koniec_Projekt),AB166,0)</f>
        <v>0</v>
      </c>
      <c r="AC1698" s="118">
        <f t="shared" si="2491"/>
        <v>0</v>
      </c>
      <c r="AD1698" s="118">
        <f t="shared" si="2491"/>
        <v>0</v>
      </c>
      <c r="AE1698" s="118">
        <f t="shared" si="2491"/>
        <v>0</v>
      </c>
    </row>
    <row r="1699" spans="2:31" hidden="1">
      <c r="B1699" s="116" t="str">
        <f t="shared" si="2475"/>
        <v/>
      </c>
      <c r="C1699" s="116" t="str">
        <f t="shared" si="2475"/>
        <v/>
      </c>
      <c r="D1699" s="116" t="str">
        <f t="shared" si="2475"/>
        <v/>
      </c>
      <c r="E1699" s="116"/>
      <c r="F1699" s="116"/>
      <c r="G1699" s="116"/>
      <c r="H1699" s="116"/>
      <c r="I1699" s="116"/>
      <c r="J1699" s="118">
        <f t="shared" ref="J1699:V1699" si="2492">IF(AND($C1699="tak",OR($D1699="nie dotyczy",$D1699="badania przemysłowe"),LataProjekcji&lt;=Koniec_Projekt),J167,0)</f>
        <v>0</v>
      </c>
      <c r="K1699" s="118">
        <f t="shared" si="2492"/>
        <v>0</v>
      </c>
      <c r="L1699" s="118">
        <f t="shared" si="2492"/>
        <v>0</v>
      </c>
      <c r="M1699" s="118">
        <f t="shared" si="2492"/>
        <v>0</v>
      </c>
      <c r="N1699" s="118">
        <f t="shared" si="2492"/>
        <v>0</v>
      </c>
      <c r="O1699" s="118">
        <f t="shared" si="2492"/>
        <v>0</v>
      </c>
      <c r="P1699" s="118">
        <f t="shared" si="2492"/>
        <v>0</v>
      </c>
      <c r="Q1699" s="118">
        <f t="shared" si="2492"/>
        <v>0</v>
      </c>
      <c r="R1699" s="118">
        <f t="shared" si="2492"/>
        <v>0</v>
      </c>
      <c r="S1699" s="118">
        <f t="shared" si="2492"/>
        <v>0</v>
      </c>
      <c r="T1699" s="118">
        <f t="shared" si="2492"/>
        <v>0</v>
      </c>
      <c r="U1699" s="118">
        <f t="shared" si="2492"/>
        <v>0</v>
      </c>
      <c r="V1699" s="118">
        <f t="shared" si="2492"/>
        <v>0</v>
      </c>
      <c r="W1699" s="118">
        <f t="shared" si="2477"/>
        <v>0</v>
      </c>
      <c r="X1699" s="118">
        <f t="shared" ref="X1699:AA1699" si="2493">IF(AND($C1699="tak",OR($D1699="nie dotyczy",$D1699="badania przemysłowe"),LataProjekcji&lt;=Koniec_Projekt),X167,0)</f>
        <v>0</v>
      </c>
      <c r="Y1699" s="118">
        <f t="shared" si="2493"/>
        <v>0</v>
      </c>
      <c r="Z1699" s="118">
        <f t="shared" si="2493"/>
        <v>0</v>
      </c>
      <c r="AA1699" s="118">
        <f t="shared" si="2493"/>
        <v>0</v>
      </c>
      <c r="AB1699" s="118">
        <f t="shared" ref="AB1699:AE1699" si="2494">IF(AND($C1699="tak",OR($D1699="nie dotyczy",$D1699="badania przemysłowe"),LataProjekcji&lt;=Koniec_Projekt),AB167,0)</f>
        <v>0</v>
      </c>
      <c r="AC1699" s="118">
        <f t="shared" si="2494"/>
        <v>0</v>
      </c>
      <c r="AD1699" s="118">
        <f t="shared" si="2494"/>
        <v>0</v>
      </c>
      <c r="AE1699" s="118">
        <f t="shared" si="2494"/>
        <v>0</v>
      </c>
    </row>
    <row r="1700" spans="2:31" hidden="1">
      <c r="B1700" s="116" t="str">
        <f t="shared" si="2475"/>
        <v/>
      </c>
      <c r="C1700" s="116" t="str">
        <f t="shared" si="2475"/>
        <v/>
      </c>
      <c r="D1700" s="116" t="str">
        <f t="shared" si="2475"/>
        <v/>
      </c>
      <c r="E1700" s="116"/>
      <c r="F1700" s="116"/>
      <c r="G1700" s="116"/>
      <c r="H1700" s="116"/>
      <c r="I1700" s="116"/>
      <c r="J1700" s="118">
        <f t="shared" ref="J1700:V1700" si="2495">IF(AND($C1700="tak",OR($D1700="nie dotyczy",$D1700="badania przemysłowe"),LataProjekcji&lt;=Koniec_Projekt),J168,0)</f>
        <v>0</v>
      </c>
      <c r="K1700" s="118">
        <f t="shared" si="2495"/>
        <v>0</v>
      </c>
      <c r="L1700" s="118">
        <f t="shared" si="2495"/>
        <v>0</v>
      </c>
      <c r="M1700" s="118">
        <f t="shared" si="2495"/>
        <v>0</v>
      </c>
      <c r="N1700" s="118">
        <f t="shared" si="2495"/>
        <v>0</v>
      </c>
      <c r="O1700" s="118">
        <f t="shared" si="2495"/>
        <v>0</v>
      </c>
      <c r="P1700" s="118">
        <f t="shared" si="2495"/>
        <v>0</v>
      </c>
      <c r="Q1700" s="118">
        <f t="shared" si="2495"/>
        <v>0</v>
      </c>
      <c r="R1700" s="118">
        <f t="shared" si="2495"/>
        <v>0</v>
      </c>
      <c r="S1700" s="118">
        <f t="shared" si="2495"/>
        <v>0</v>
      </c>
      <c r="T1700" s="118">
        <f t="shared" si="2495"/>
        <v>0</v>
      </c>
      <c r="U1700" s="118">
        <f t="shared" si="2495"/>
        <v>0</v>
      </c>
      <c r="V1700" s="118">
        <f t="shared" si="2495"/>
        <v>0</v>
      </c>
      <c r="W1700" s="118">
        <f t="shared" si="2477"/>
        <v>0</v>
      </c>
      <c r="X1700" s="118">
        <f t="shared" ref="X1700:AA1700" si="2496">IF(AND($C1700="tak",OR($D1700="nie dotyczy",$D1700="badania przemysłowe"),LataProjekcji&lt;=Koniec_Projekt),X168,0)</f>
        <v>0</v>
      </c>
      <c r="Y1700" s="118">
        <f t="shared" si="2496"/>
        <v>0</v>
      </c>
      <c r="Z1700" s="118">
        <f t="shared" si="2496"/>
        <v>0</v>
      </c>
      <c r="AA1700" s="118">
        <f t="shared" si="2496"/>
        <v>0</v>
      </c>
      <c r="AB1700" s="118">
        <f t="shared" ref="AB1700:AE1700" si="2497">IF(AND($C1700="tak",OR($D1700="nie dotyczy",$D1700="badania przemysłowe"),LataProjekcji&lt;=Koniec_Projekt),AB168,0)</f>
        <v>0</v>
      </c>
      <c r="AC1700" s="118">
        <f t="shared" si="2497"/>
        <v>0</v>
      </c>
      <c r="AD1700" s="118">
        <f t="shared" si="2497"/>
        <v>0</v>
      </c>
      <c r="AE1700" s="118">
        <f t="shared" si="2497"/>
        <v>0</v>
      </c>
    </row>
    <row r="1701" spans="2:31" hidden="1">
      <c r="B1701" s="116" t="str">
        <f t="shared" si="2475"/>
        <v/>
      </c>
      <c r="C1701" s="116" t="str">
        <f t="shared" si="2475"/>
        <v/>
      </c>
      <c r="D1701" s="116" t="str">
        <f t="shared" si="2475"/>
        <v/>
      </c>
      <c r="E1701" s="116"/>
      <c r="F1701" s="116"/>
      <c r="G1701" s="116"/>
      <c r="H1701" s="116"/>
      <c r="I1701" s="116"/>
      <c r="J1701" s="118">
        <f t="shared" ref="J1701:V1701" si="2498">IF(AND($C1701="tak",OR($D1701="nie dotyczy",$D1701="badania przemysłowe"),LataProjekcji&lt;=Koniec_Projekt),J169,0)</f>
        <v>0</v>
      </c>
      <c r="K1701" s="118">
        <f t="shared" si="2498"/>
        <v>0</v>
      </c>
      <c r="L1701" s="118">
        <f t="shared" si="2498"/>
        <v>0</v>
      </c>
      <c r="M1701" s="118">
        <f t="shared" si="2498"/>
        <v>0</v>
      </c>
      <c r="N1701" s="118">
        <f t="shared" si="2498"/>
        <v>0</v>
      </c>
      <c r="O1701" s="118">
        <f t="shared" si="2498"/>
        <v>0</v>
      </c>
      <c r="P1701" s="118">
        <f t="shared" si="2498"/>
        <v>0</v>
      </c>
      <c r="Q1701" s="118">
        <f t="shared" si="2498"/>
        <v>0</v>
      </c>
      <c r="R1701" s="118">
        <f t="shared" si="2498"/>
        <v>0</v>
      </c>
      <c r="S1701" s="118">
        <f t="shared" si="2498"/>
        <v>0</v>
      </c>
      <c r="T1701" s="118">
        <f t="shared" si="2498"/>
        <v>0</v>
      </c>
      <c r="U1701" s="118">
        <f t="shared" si="2498"/>
        <v>0</v>
      </c>
      <c r="V1701" s="118">
        <f t="shared" si="2498"/>
        <v>0</v>
      </c>
      <c r="W1701" s="118">
        <f t="shared" si="2477"/>
        <v>0</v>
      </c>
      <c r="X1701" s="118">
        <f t="shared" ref="X1701:AA1701" si="2499">IF(AND($C1701="tak",OR($D1701="nie dotyczy",$D1701="badania przemysłowe"),LataProjekcji&lt;=Koniec_Projekt),X169,0)</f>
        <v>0</v>
      </c>
      <c r="Y1701" s="118">
        <f t="shared" si="2499"/>
        <v>0</v>
      </c>
      <c r="Z1701" s="118">
        <f t="shared" si="2499"/>
        <v>0</v>
      </c>
      <c r="AA1701" s="118">
        <f t="shared" si="2499"/>
        <v>0</v>
      </c>
      <c r="AB1701" s="118">
        <f t="shared" ref="AB1701:AE1701" si="2500">IF(AND($C1701="tak",OR($D1701="nie dotyczy",$D1701="badania przemysłowe"),LataProjekcji&lt;=Koniec_Projekt),AB169,0)</f>
        <v>0</v>
      </c>
      <c r="AC1701" s="118">
        <f t="shared" si="2500"/>
        <v>0</v>
      </c>
      <c r="AD1701" s="118">
        <f t="shared" si="2500"/>
        <v>0</v>
      </c>
      <c r="AE1701" s="118">
        <f t="shared" si="2500"/>
        <v>0</v>
      </c>
    </row>
    <row r="1702" spans="2:31" hidden="1">
      <c r="B1702" s="116" t="str">
        <f t="shared" si="2475"/>
        <v/>
      </c>
      <c r="C1702" s="116" t="str">
        <f t="shared" si="2475"/>
        <v/>
      </c>
      <c r="D1702" s="116" t="str">
        <f t="shared" si="2475"/>
        <v/>
      </c>
      <c r="E1702" s="116"/>
      <c r="F1702" s="116"/>
      <c r="G1702" s="116"/>
      <c r="H1702" s="116"/>
      <c r="I1702" s="116"/>
      <c r="J1702" s="118">
        <f t="shared" ref="J1702:V1702" si="2501">IF(AND($C1702="tak",OR($D1702="nie dotyczy",$D1702="badania przemysłowe"),LataProjekcji&lt;=Koniec_Projekt),J170,0)</f>
        <v>0</v>
      </c>
      <c r="K1702" s="118">
        <f t="shared" si="2501"/>
        <v>0</v>
      </c>
      <c r="L1702" s="118">
        <f t="shared" si="2501"/>
        <v>0</v>
      </c>
      <c r="M1702" s="118">
        <f t="shared" si="2501"/>
        <v>0</v>
      </c>
      <c r="N1702" s="118">
        <f t="shared" si="2501"/>
        <v>0</v>
      </c>
      <c r="O1702" s="118">
        <f t="shared" si="2501"/>
        <v>0</v>
      </c>
      <c r="P1702" s="118">
        <f t="shared" si="2501"/>
        <v>0</v>
      </c>
      <c r="Q1702" s="118">
        <f t="shared" si="2501"/>
        <v>0</v>
      </c>
      <c r="R1702" s="118">
        <f t="shared" si="2501"/>
        <v>0</v>
      </c>
      <c r="S1702" s="118">
        <f t="shared" si="2501"/>
        <v>0</v>
      </c>
      <c r="T1702" s="118">
        <f t="shared" si="2501"/>
        <v>0</v>
      </c>
      <c r="U1702" s="118">
        <f t="shared" si="2501"/>
        <v>0</v>
      </c>
      <c r="V1702" s="118">
        <f t="shared" si="2501"/>
        <v>0</v>
      </c>
      <c r="W1702" s="118">
        <f t="shared" si="2477"/>
        <v>0</v>
      </c>
      <c r="X1702" s="118">
        <f t="shared" ref="X1702:AA1702" si="2502">IF(AND($C1702="tak",OR($D1702="nie dotyczy",$D1702="badania przemysłowe"),LataProjekcji&lt;=Koniec_Projekt),X170,0)</f>
        <v>0</v>
      </c>
      <c r="Y1702" s="118">
        <f t="shared" si="2502"/>
        <v>0</v>
      </c>
      <c r="Z1702" s="118">
        <f t="shared" si="2502"/>
        <v>0</v>
      </c>
      <c r="AA1702" s="118">
        <f t="shared" si="2502"/>
        <v>0</v>
      </c>
      <c r="AB1702" s="118">
        <f t="shared" ref="AB1702:AE1702" si="2503">IF(AND($C1702="tak",OR($D1702="nie dotyczy",$D1702="badania przemysłowe"),LataProjekcji&lt;=Koniec_Projekt),AB170,0)</f>
        <v>0</v>
      </c>
      <c r="AC1702" s="118">
        <f t="shared" si="2503"/>
        <v>0</v>
      </c>
      <c r="AD1702" s="118">
        <f t="shared" si="2503"/>
        <v>0</v>
      </c>
      <c r="AE1702" s="118">
        <f t="shared" si="2503"/>
        <v>0</v>
      </c>
    </row>
    <row r="1703" spans="2:31" hidden="1">
      <c r="B1703" s="116" t="str">
        <f t="shared" si="2475"/>
        <v/>
      </c>
      <c r="C1703" s="116" t="str">
        <f t="shared" si="2475"/>
        <v/>
      </c>
      <c r="D1703" s="116" t="str">
        <f t="shared" si="2475"/>
        <v/>
      </c>
      <c r="E1703" s="116"/>
      <c r="F1703" s="116"/>
      <c r="G1703" s="116"/>
      <c r="H1703" s="116"/>
      <c r="I1703" s="116"/>
      <c r="J1703" s="118">
        <f t="shared" ref="J1703:V1703" si="2504">IF(AND($C1703="tak",OR($D1703="nie dotyczy",$D1703="badania przemysłowe"),LataProjekcji&lt;=Koniec_Projekt),J171,0)</f>
        <v>0</v>
      </c>
      <c r="K1703" s="118">
        <f t="shared" si="2504"/>
        <v>0</v>
      </c>
      <c r="L1703" s="118">
        <f t="shared" si="2504"/>
        <v>0</v>
      </c>
      <c r="M1703" s="118">
        <f t="shared" si="2504"/>
        <v>0</v>
      </c>
      <c r="N1703" s="118">
        <f t="shared" si="2504"/>
        <v>0</v>
      </c>
      <c r="O1703" s="118">
        <f t="shared" si="2504"/>
        <v>0</v>
      </c>
      <c r="P1703" s="118">
        <f t="shared" si="2504"/>
        <v>0</v>
      </c>
      <c r="Q1703" s="118">
        <f t="shared" si="2504"/>
        <v>0</v>
      </c>
      <c r="R1703" s="118">
        <f t="shared" si="2504"/>
        <v>0</v>
      </c>
      <c r="S1703" s="118">
        <f t="shared" si="2504"/>
        <v>0</v>
      </c>
      <c r="T1703" s="118">
        <f t="shared" si="2504"/>
        <v>0</v>
      </c>
      <c r="U1703" s="118">
        <f t="shared" si="2504"/>
        <v>0</v>
      </c>
      <c r="V1703" s="118">
        <f t="shared" si="2504"/>
        <v>0</v>
      </c>
      <c r="W1703" s="118">
        <f t="shared" si="2477"/>
        <v>0</v>
      </c>
      <c r="X1703" s="118">
        <f t="shared" ref="X1703:AA1703" si="2505">IF(AND($C1703="tak",OR($D1703="nie dotyczy",$D1703="badania przemysłowe"),LataProjekcji&lt;=Koniec_Projekt),X171,0)</f>
        <v>0</v>
      </c>
      <c r="Y1703" s="118">
        <f t="shared" si="2505"/>
        <v>0</v>
      </c>
      <c r="Z1703" s="118">
        <f t="shared" si="2505"/>
        <v>0</v>
      </c>
      <c r="AA1703" s="118">
        <f t="shared" si="2505"/>
        <v>0</v>
      </c>
      <c r="AB1703" s="118">
        <f t="shared" ref="AB1703:AE1703" si="2506">IF(AND($C1703="tak",OR($D1703="nie dotyczy",$D1703="badania przemysłowe"),LataProjekcji&lt;=Koniec_Projekt),AB171,0)</f>
        <v>0</v>
      </c>
      <c r="AC1703" s="118">
        <f t="shared" si="2506"/>
        <v>0</v>
      </c>
      <c r="AD1703" s="118">
        <f t="shared" si="2506"/>
        <v>0</v>
      </c>
      <c r="AE1703" s="118">
        <f t="shared" si="2506"/>
        <v>0</v>
      </c>
    </row>
    <row r="1704" spans="2:31" hidden="1">
      <c r="B1704" s="116" t="str">
        <f t="shared" si="2475"/>
        <v/>
      </c>
      <c r="C1704" s="116" t="str">
        <f t="shared" si="2475"/>
        <v/>
      </c>
      <c r="D1704" s="116" t="str">
        <f t="shared" si="2475"/>
        <v/>
      </c>
      <c r="E1704" s="116"/>
      <c r="F1704" s="116"/>
      <c r="G1704" s="116"/>
      <c r="H1704" s="116"/>
      <c r="I1704" s="116"/>
      <c r="J1704" s="118">
        <f t="shared" ref="J1704:V1704" si="2507">IF(AND($C1704="tak",OR($D1704="nie dotyczy",$D1704="badania przemysłowe"),LataProjekcji&lt;=Koniec_Projekt),J172,0)</f>
        <v>0</v>
      </c>
      <c r="K1704" s="118">
        <f t="shared" si="2507"/>
        <v>0</v>
      </c>
      <c r="L1704" s="118">
        <f t="shared" si="2507"/>
        <v>0</v>
      </c>
      <c r="M1704" s="118">
        <f t="shared" si="2507"/>
        <v>0</v>
      </c>
      <c r="N1704" s="118">
        <f t="shared" si="2507"/>
        <v>0</v>
      </c>
      <c r="O1704" s="118">
        <f t="shared" si="2507"/>
        <v>0</v>
      </c>
      <c r="P1704" s="118">
        <f t="shared" si="2507"/>
        <v>0</v>
      </c>
      <c r="Q1704" s="118">
        <f t="shared" si="2507"/>
        <v>0</v>
      </c>
      <c r="R1704" s="118">
        <f t="shared" si="2507"/>
        <v>0</v>
      </c>
      <c r="S1704" s="118">
        <f t="shared" si="2507"/>
        <v>0</v>
      </c>
      <c r="T1704" s="118">
        <f t="shared" si="2507"/>
        <v>0</v>
      </c>
      <c r="U1704" s="118">
        <f t="shared" si="2507"/>
        <v>0</v>
      </c>
      <c r="V1704" s="118">
        <f t="shared" si="2507"/>
        <v>0</v>
      </c>
      <c r="W1704" s="118">
        <f t="shared" si="2477"/>
        <v>0</v>
      </c>
      <c r="X1704" s="118">
        <f t="shared" ref="X1704:AA1704" si="2508">IF(AND($C1704="tak",OR($D1704="nie dotyczy",$D1704="badania przemysłowe"),LataProjekcji&lt;=Koniec_Projekt),X172,0)</f>
        <v>0</v>
      </c>
      <c r="Y1704" s="118">
        <f t="shared" si="2508"/>
        <v>0</v>
      </c>
      <c r="Z1704" s="118">
        <f t="shared" si="2508"/>
        <v>0</v>
      </c>
      <c r="AA1704" s="118">
        <f t="shared" si="2508"/>
        <v>0</v>
      </c>
      <c r="AB1704" s="118">
        <f t="shared" ref="AB1704:AE1704" si="2509">IF(AND($C1704="tak",OR($D1704="nie dotyczy",$D1704="badania przemysłowe"),LataProjekcji&lt;=Koniec_Projekt),AB172,0)</f>
        <v>0</v>
      </c>
      <c r="AC1704" s="118">
        <f t="shared" si="2509"/>
        <v>0</v>
      </c>
      <c r="AD1704" s="118">
        <f t="shared" si="2509"/>
        <v>0</v>
      </c>
      <c r="AE1704" s="118">
        <f t="shared" si="2509"/>
        <v>0</v>
      </c>
    </row>
    <row r="1705" spans="2:31" hidden="1">
      <c r="B1705" s="116" t="str">
        <f t="shared" si="2475"/>
        <v/>
      </c>
      <c r="C1705" s="116" t="str">
        <f t="shared" si="2475"/>
        <v/>
      </c>
      <c r="D1705" s="116" t="str">
        <f t="shared" si="2475"/>
        <v/>
      </c>
      <c r="E1705" s="116"/>
      <c r="F1705" s="116"/>
      <c r="G1705" s="116"/>
      <c r="H1705" s="116"/>
      <c r="I1705" s="116"/>
      <c r="J1705" s="118">
        <f t="shared" ref="J1705:V1705" si="2510">IF(AND($C1705="tak",OR($D1705="nie dotyczy",$D1705="badania przemysłowe"),LataProjekcji&lt;=Koniec_Projekt),J173,0)</f>
        <v>0</v>
      </c>
      <c r="K1705" s="118">
        <f t="shared" si="2510"/>
        <v>0</v>
      </c>
      <c r="L1705" s="118">
        <f t="shared" si="2510"/>
        <v>0</v>
      </c>
      <c r="M1705" s="118">
        <f t="shared" si="2510"/>
        <v>0</v>
      </c>
      <c r="N1705" s="118">
        <f t="shared" si="2510"/>
        <v>0</v>
      </c>
      <c r="O1705" s="118">
        <f t="shared" si="2510"/>
        <v>0</v>
      </c>
      <c r="P1705" s="118">
        <f t="shared" si="2510"/>
        <v>0</v>
      </c>
      <c r="Q1705" s="118">
        <f t="shared" si="2510"/>
        <v>0</v>
      </c>
      <c r="R1705" s="118">
        <f t="shared" si="2510"/>
        <v>0</v>
      </c>
      <c r="S1705" s="118">
        <f t="shared" si="2510"/>
        <v>0</v>
      </c>
      <c r="T1705" s="118">
        <f t="shared" si="2510"/>
        <v>0</v>
      </c>
      <c r="U1705" s="118">
        <f t="shared" si="2510"/>
        <v>0</v>
      </c>
      <c r="V1705" s="118">
        <f t="shared" si="2510"/>
        <v>0</v>
      </c>
      <c r="W1705" s="118">
        <f t="shared" si="2477"/>
        <v>0</v>
      </c>
      <c r="X1705" s="118">
        <f t="shared" ref="X1705:AA1705" si="2511">IF(AND($C1705="tak",OR($D1705="nie dotyczy",$D1705="badania przemysłowe"),LataProjekcji&lt;=Koniec_Projekt),X173,0)</f>
        <v>0</v>
      </c>
      <c r="Y1705" s="118">
        <f t="shared" si="2511"/>
        <v>0</v>
      </c>
      <c r="Z1705" s="118">
        <f t="shared" si="2511"/>
        <v>0</v>
      </c>
      <c r="AA1705" s="118">
        <f t="shared" si="2511"/>
        <v>0</v>
      </c>
      <c r="AB1705" s="118">
        <f t="shared" ref="AB1705:AE1705" si="2512">IF(AND($C1705="tak",OR($D1705="nie dotyczy",$D1705="badania przemysłowe"),LataProjekcji&lt;=Koniec_Projekt),AB173,0)</f>
        <v>0</v>
      </c>
      <c r="AC1705" s="118">
        <f t="shared" si="2512"/>
        <v>0</v>
      </c>
      <c r="AD1705" s="118">
        <f t="shared" si="2512"/>
        <v>0</v>
      </c>
      <c r="AE1705" s="118">
        <f t="shared" si="2512"/>
        <v>0</v>
      </c>
    </row>
    <row r="1706" spans="2:31" hidden="1">
      <c r="B1706" s="116" t="str">
        <f t="shared" si="2475"/>
        <v/>
      </c>
      <c r="C1706" s="116" t="str">
        <f t="shared" si="2475"/>
        <v/>
      </c>
      <c r="D1706" s="116" t="str">
        <f t="shared" si="2475"/>
        <v/>
      </c>
      <c r="E1706" s="116"/>
      <c r="F1706" s="116"/>
      <c r="G1706" s="116"/>
      <c r="H1706" s="116"/>
      <c r="I1706" s="116"/>
      <c r="J1706" s="118">
        <f t="shared" ref="J1706:V1706" si="2513">IF(AND($C1706="tak",OR($D1706="nie dotyczy",$D1706="badania przemysłowe"),LataProjekcji&lt;=Koniec_Projekt),J174,0)</f>
        <v>0</v>
      </c>
      <c r="K1706" s="118">
        <f t="shared" si="2513"/>
        <v>0</v>
      </c>
      <c r="L1706" s="118">
        <f t="shared" si="2513"/>
        <v>0</v>
      </c>
      <c r="M1706" s="118">
        <f t="shared" si="2513"/>
        <v>0</v>
      </c>
      <c r="N1706" s="118">
        <f t="shared" si="2513"/>
        <v>0</v>
      </c>
      <c r="O1706" s="118">
        <f t="shared" si="2513"/>
        <v>0</v>
      </c>
      <c r="P1706" s="118">
        <f t="shared" si="2513"/>
        <v>0</v>
      </c>
      <c r="Q1706" s="118">
        <f t="shared" si="2513"/>
        <v>0</v>
      </c>
      <c r="R1706" s="118">
        <f t="shared" si="2513"/>
        <v>0</v>
      </c>
      <c r="S1706" s="118">
        <f t="shared" si="2513"/>
        <v>0</v>
      </c>
      <c r="T1706" s="118">
        <f t="shared" si="2513"/>
        <v>0</v>
      </c>
      <c r="U1706" s="118">
        <f t="shared" si="2513"/>
        <v>0</v>
      </c>
      <c r="V1706" s="118">
        <f t="shared" si="2513"/>
        <v>0</v>
      </c>
      <c r="W1706" s="118">
        <f t="shared" si="2477"/>
        <v>0</v>
      </c>
      <c r="X1706" s="118">
        <f t="shared" ref="X1706:AA1706" si="2514">IF(AND($C1706="tak",OR($D1706="nie dotyczy",$D1706="badania przemysłowe"),LataProjekcji&lt;=Koniec_Projekt),X174,0)</f>
        <v>0</v>
      </c>
      <c r="Y1706" s="118">
        <f t="shared" si="2514"/>
        <v>0</v>
      </c>
      <c r="Z1706" s="118">
        <f t="shared" si="2514"/>
        <v>0</v>
      </c>
      <c r="AA1706" s="118">
        <f t="shared" si="2514"/>
        <v>0</v>
      </c>
      <c r="AB1706" s="118">
        <f t="shared" ref="AB1706:AE1706" si="2515">IF(AND($C1706="tak",OR($D1706="nie dotyczy",$D1706="badania przemysłowe"),LataProjekcji&lt;=Koniec_Projekt),AB174,0)</f>
        <v>0</v>
      </c>
      <c r="AC1706" s="118">
        <f t="shared" si="2515"/>
        <v>0</v>
      </c>
      <c r="AD1706" s="118">
        <f t="shared" si="2515"/>
        <v>0</v>
      </c>
      <c r="AE1706" s="118">
        <f t="shared" si="2515"/>
        <v>0</v>
      </c>
    </row>
    <row r="1707" spans="2:31" hidden="1">
      <c r="B1707" s="116" t="str">
        <f t="shared" si="2475"/>
        <v/>
      </c>
      <c r="C1707" s="116" t="str">
        <f t="shared" si="2475"/>
        <v/>
      </c>
      <c r="D1707" s="116" t="str">
        <f t="shared" si="2475"/>
        <v/>
      </c>
      <c r="E1707" s="116"/>
      <c r="F1707" s="116"/>
      <c r="G1707" s="116"/>
      <c r="H1707" s="116"/>
      <c r="I1707" s="116"/>
      <c r="J1707" s="118">
        <f t="shared" ref="J1707:V1707" si="2516">IF(AND($C1707="tak",OR($D1707="nie dotyczy",$D1707="badania przemysłowe"),LataProjekcji&lt;=Koniec_Projekt),J175,0)</f>
        <v>0</v>
      </c>
      <c r="K1707" s="118">
        <f t="shared" si="2516"/>
        <v>0</v>
      </c>
      <c r="L1707" s="118">
        <f t="shared" si="2516"/>
        <v>0</v>
      </c>
      <c r="M1707" s="118">
        <f t="shared" si="2516"/>
        <v>0</v>
      </c>
      <c r="N1707" s="118">
        <f t="shared" si="2516"/>
        <v>0</v>
      </c>
      <c r="O1707" s="118">
        <f t="shared" si="2516"/>
        <v>0</v>
      </c>
      <c r="P1707" s="118">
        <f t="shared" si="2516"/>
        <v>0</v>
      </c>
      <c r="Q1707" s="118">
        <f t="shared" si="2516"/>
        <v>0</v>
      </c>
      <c r="R1707" s="118">
        <f t="shared" si="2516"/>
        <v>0</v>
      </c>
      <c r="S1707" s="118">
        <f t="shared" si="2516"/>
        <v>0</v>
      </c>
      <c r="T1707" s="118">
        <f t="shared" si="2516"/>
        <v>0</v>
      </c>
      <c r="U1707" s="118">
        <f t="shared" si="2516"/>
        <v>0</v>
      </c>
      <c r="V1707" s="118">
        <f t="shared" si="2516"/>
        <v>0</v>
      </c>
      <c r="W1707" s="118">
        <f t="shared" si="2477"/>
        <v>0</v>
      </c>
      <c r="X1707" s="118">
        <f t="shared" ref="X1707:AA1707" si="2517">IF(AND($C1707="tak",OR($D1707="nie dotyczy",$D1707="badania przemysłowe"),LataProjekcji&lt;=Koniec_Projekt),X175,0)</f>
        <v>0</v>
      </c>
      <c r="Y1707" s="118">
        <f t="shared" si="2517"/>
        <v>0</v>
      </c>
      <c r="Z1707" s="118">
        <f t="shared" si="2517"/>
        <v>0</v>
      </c>
      <c r="AA1707" s="118">
        <f t="shared" si="2517"/>
        <v>0</v>
      </c>
      <c r="AB1707" s="118">
        <f t="shared" ref="AB1707:AE1707" si="2518">IF(AND($C1707="tak",OR($D1707="nie dotyczy",$D1707="badania przemysłowe"),LataProjekcji&lt;=Koniec_Projekt),AB175,0)</f>
        <v>0</v>
      </c>
      <c r="AC1707" s="118">
        <f t="shared" si="2518"/>
        <v>0</v>
      </c>
      <c r="AD1707" s="118">
        <f t="shared" si="2518"/>
        <v>0</v>
      </c>
      <c r="AE1707" s="118">
        <f t="shared" si="2518"/>
        <v>0</v>
      </c>
    </row>
    <row r="1708" spans="2:31" hidden="1">
      <c r="B1708" s="116" t="str">
        <f t="shared" si="2475"/>
        <v/>
      </c>
      <c r="C1708" s="116" t="str">
        <f t="shared" si="2475"/>
        <v/>
      </c>
      <c r="D1708" s="116" t="str">
        <f t="shared" si="2475"/>
        <v/>
      </c>
      <c r="E1708" s="116"/>
      <c r="F1708" s="116"/>
      <c r="G1708" s="116"/>
      <c r="H1708" s="116"/>
      <c r="I1708" s="116"/>
      <c r="J1708" s="118">
        <f t="shared" ref="J1708:V1708" si="2519">IF(AND($C1708="tak",OR($D1708="nie dotyczy",$D1708="badania przemysłowe"),LataProjekcji&lt;=Koniec_Projekt),J176,0)</f>
        <v>0</v>
      </c>
      <c r="K1708" s="118">
        <f t="shared" si="2519"/>
        <v>0</v>
      </c>
      <c r="L1708" s="118">
        <f t="shared" si="2519"/>
        <v>0</v>
      </c>
      <c r="M1708" s="118">
        <f t="shared" si="2519"/>
        <v>0</v>
      </c>
      <c r="N1708" s="118">
        <f t="shared" si="2519"/>
        <v>0</v>
      </c>
      <c r="O1708" s="118">
        <f t="shared" si="2519"/>
        <v>0</v>
      </c>
      <c r="P1708" s="118">
        <f t="shared" si="2519"/>
        <v>0</v>
      </c>
      <c r="Q1708" s="118">
        <f t="shared" si="2519"/>
        <v>0</v>
      </c>
      <c r="R1708" s="118">
        <f t="shared" si="2519"/>
        <v>0</v>
      </c>
      <c r="S1708" s="118">
        <f t="shared" si="2519"/>
        <v>0</v>
      </c>
      <c r="T1708" s="118">
        <f t="shared" si="2519"/>
        <v>0</v>
      </c>
      <c r="U1708" s="118">
        <f t="shared" si="2519"/>
        <v>0</v>
      </c>
      <c r="V1708" s="118">
        <f t="shared" si="2519"/>
        <v>0</v>
      </c>
      <c r="W1708" s="118">
        <f t="shared" si="2477"/>
        <v>0</v>
      </c>
      <c r="X1708" s="118">
        <f t="shared" ref="X1708:AA1708" si="2520">IF(AND($C1708="tak",OR($D1708="nie dotyczy",$D1708="badania przemysłowe"),LataProjekcji&lt;=Koniec_Projekt),X176,0)</f>
        <v>0</v>
      </c>
      <c r="Y1708" s="118">
        <f t="shared" si="2520"/>
        <v>0</v>
      </c>
      <c r="Z1708" s="118">
        <f t="shared" si="2520"/>
        <v>0</v>
      </c>
      <c r="AA1708" s="118">
        <f t="shared" si="2520"/>
        <v>0</v>
      </c>
      <c r="AB1708" s="118">
        <f t="shared" ref="AB1708:AE1708" si="2521">IF(AND($C1708="tak",OR($D1708="nie dotyczy",$D1708="badania przemysłowe"),LataProjekcji&lt;=Koniec_Projekt),AB176,0)</f>
        <v>0</v>
      </c>
      <c r="AC1708" s="118">
        <f t="shared" si="2521"/>
        <v>0</v>
      </c>
      <c r="AD1708" s="118">
        <f t="shared" si="2521"/>
        <v>0</v>
      </c>
      <c r="AE1708" s="118">
        <f t="shared" si="2521"/>
        <v>0</v>
      </c>
    </row>
    <row r="1709" spans="2:31" hidden="1">
      <c r="B1709" s="116" t="str">
        <f t="shared" si="2475"/>
        <v/>
      </c>
      <c r="C1709" s="116" t="str">
        <f t="shared" si="2475"/>
        <v/>
      </c>
      <c r="D1709" s="116" t="str">
        <f t="shared" si="2475"/>
        <v/>
      </c>
      <c r="E1709" s="116"/>
      <c r="F1709" s="116"/>
      <c r="G1709" s="116"/>
      <c r="H1709" s="116"/>
      <c r="I1709" s="116"/>
      <c r="J1709" s="118">
        <f t="shared" ref="J1709:V1709" si="2522">IF(AND($C1709="tak",OR($D1709="nie dotyczy",$D1709="badania przemysłowe"),LataProjekcji&lt;=Koniec_Projekt),J177,0)</f>
        <v>0</v>
      </c>
      <c r="K1709" s="118">
        <f t="shared" si="2522"/>
        <v>0</v>
      </c>
      <c r="L1709" s="118">
        <f t="shared" si="2522"/>
        <v>0</v>
      </c>
      <c r="M1709" s="118">
        <f t="shared" si="2522"/>
        <v>0</v>
      </c>
      <c r="N1709" s="118">
        <f t="shared" si="2522"/>
        <v>0</v>
      </c>
      <c r="O1709" s="118">
        <f t="shared" si="2522"/>
        <v>0</v>
      </c>
      <c r="P1709" s="118">
        <f t="shared" si="2522"/>
        <v>0</v>
      </c>
      <c r="Q1709" s="118">
        <f t="shared" si="2522"/>
        <v>0</v>
      </c>
      <c r="R1709" s="118">
        <f t="shared" si="2522"/>
        <v>0</v>
      </c>
      <c r="S1709" s="118">
        <f t="shared" si="2522"/>
        <v>0</v>
      </c>
      <c r="T1709" s="118">
        <f t="shared" si="2522"/>
        <v>0</v>
      </c>
      <c r="U1709" s="118">
        <f t="shared" si="2522"/>
        <v>0</v>
      </c>
      <c r="V1709" s="118">
        <f t="shared" si="2522"/>
        <v>0</v>
      </c>
      <c r="W1709" s="118">
        <f t="shared" si="2477"/>
        <v>0</v>
      </c>
      <c r="X1709" s="118">
        <f t="shared" ref="X1709:AA1709" si="2523">IF(AND($C1709="tak",OR($D1709="nie dotyczy",$D1709="badania przemysłowe"),LataProjekcji&lt;=Koniec_Projekt),X177,0)</f>
        <v>0</v>
      </c>
      <c r="Y1709" s="118">
        <f t="shared" si="2523"/>
        <v>0</v>
      </c>
      <c r="Z1709" s="118">
        <f t="shared" si="2523"/>
        <v>0</v>
      </c>
      <c r="AA1709" s="118">
        <f t="shared" si="2523"/>
        <v>0</v>
      </c>
      <c r="AB1709" s="118">
        <f t="shared" ref="AB1709:AE1709" si="2524">IF(AND($C1709="tak",OR($D1709="nie dotyczy",$D1709="badania przemysłowe"),LataProjekcji&lt;=Koniec_Projekt),AB177,0)</f>
        <v>0</v>
      </c>
      <c r="AC1709" s="118">
        <f t="shared" si="2524"/>
        <v>0</v>
      </c>
      <c r="AD1709" s="118">
        <f t="shared" si="2524"/>
        <v>0</v>
      </c>
      <c r="AE1709" s="118">
        <f t="shared" si="2524"/>
        <v>0</v>
      </c>
    </row>
    <row r="1710" spans="2:31" hidden="1">
      <c r="B1710" s="116" t="str">
        <f t="shared" si="2475"/>
        <v/>
      </c>
      <c r="C1710" s="116" t="str">
        <f t="shared" si="2475"/>
        <v/>
      </c>
      <c r="D1710" s="116" t="str">
        <f t="shared" si="2475"/>
        <v/>
      </c>
      <c r="E1710" s="116"/>
      <c r="F1710" s="116"/>
      <c r="G1710" s="116"/>
      <c r="H1710" s="116"/>
      <c r="I1710" s="116"/>
      <c r="J1710" s="118">
        <f t="shared" ref="J1710:V1710" si="2525">IF(AND($C1710="tak",OR($D1710="nie dotyczy",$D1710="badania przemysłowe"),LataProjekcji&lt;=Koniec_Projekt),J178,0)</f>
        <v>0</v>
      </c>
      <c r="K1710" s="118">
        <f t="shared" si="2525"/>
        <v>0</v>
      </c>
      <c r="L1710" s="118">
        <f t="shared" si="2525"/>
        <v>0</v>
      </c>
      <c r="M1710" s="118">
        <f t="shared" si="2525"/>
        <v>0</v>
      </c>
      <c r="N1710" s="118">
        <f t="shared" si="2525"/>
        <v>0</v>
      </c>
      <c r="O1710" s="118">
        <f t="shared" si="2525"/>
        <v>0</v>
      </c>
      <c r="P1710" s="118">
        <f t="shared" si="2525"/>
        <v>0</v>
      </c>
      <c r="Q1710" s="118">
        <f t="shared" si="2525"/>
        <v>0</v>
      </c>
      <c r="R1710" s="118">
        <f t="shared" si="2525"/>
        <v>0</v>
      </c>
      <c r="S1710" s="118">
        <f t="shared" si="2525"/>
        <v>0</v>
      </c>
      <c r="T1710" s="118">
        <f t="shared" si="2525"/>
        <v>0</v>
      </c>
      <c r="U1710" s="118">
        <f t="shared" si="2525"/>
        <v>0</v>
      </c>
      <c r="V1710" s="118">
        <f t="shared" si="2525"/>
        <v>0</v>
      </c>
      <c r="W1710" s="118">
        <f t="shared" si="2477"/>
        <v>0</v>
      </c>
      <c r="X1710" s="118">
        <f t="shared" ref="X1710:AA1710" si="2526">IF(AND($C1710="tak",OR($D1710="nie dotyczy",$D1710="badania przemysłowe"),LataProjekcji&lt;=Koniec_Projekt),X178,0)</f>
        <v>0</v>
      </c>
      <c r="Y1710" s="118">
        <f t="shared" si="2526"/>
        <v>0</v>
      </c>
      <c r="Z1710" s="118">
        <f t="shared" si="2526"/>
        <v>0</v>
      </c>
      <c r="AA1710" s="118">
        <f t="shared" si="2526"/>
        <v>0</v>
      </c>
      <c r="AB1710" s="118">
        <f t="shared" ref="AB1710:AE1710" si="2527">IF(AND($C1710="tak",OR($D1710="nie dotyczy",$D1710="badania przemysłowe"),LataProjekcji&lt;=Koniec_Projekt),AB178,0)</f>
        <v>0</v>
      </c>
      <c r="AC1710" s="118">
        <f t="shared" si="2527"/>
        <v>0</v>
      </c>
      <c r="AD1710" s="118">
        <f t="shared" si="2527"/>
        <v>0</v>
      </c>
      <c r="AE1710" s="118">
        <f t="shared" si="2527"/>
        <v>0</v>
      </c>
    </row>
    <row r="1711" spans="2:31" hidden="1">
      <c r="B1711" s="116" t="str">
        <f t="shared" si="2475"/>
        <v/>
      </c>
      <c r="C1711" s="116" t="str">
        <f t="shared" si="2475"/>
        <v/>
      </c>
      <c r="D1711" s="116" t="str">
        <f t="shared" si="2475"/>
        <v/>
      </c>
      <c r="E1711" s="116"/>
      <c r="F1711" s="116"/>
      <c r="G1711" s="116"/>
      <c r="H1711" s="116"/>
      <c r="I1711" s="116"/>
      <c r="J1711" s="118">
        <f t="shared" ref="J1711:V1711" si="2528">IF(AND($C1711="tak",OR($D1711="nie dotyczy",$D1711="badania przemysłowe"),LataProjekcji&lt;=Koniec_Projekt),J179,0)</f>
        <v>0</v>
      </c>
      <c r="K1711" s="118">
        <f t="shared" si="2528"/>
        <v>0</v>
      </c>
      <c r="L1711" s="118">
        <f t="shared" si="2528"/>
        <v>0</v>
      </c>
      <c r="M1711" s="118">
        <f t="shared" si="2528"/>
        <v>0</v>
      </c>
      <c r="N1711" s="118">
        <f t="shared" si="2528"/>
        <v>0</v>
      </c>
      <c r="O1711" s="118">
        <f t="shared" si="2528"/>
        <v>0</v>
      </c>
      <c r="P1711" s="118">
        <f t="shared" si="2528"/>
        <v>0</v>
      </c>
      <c r="Q1711" s="118">
        <f t="shared" si="2528"/>
        <v>0</v>
      </c>
      <c r="R1711" s="118">
        <f t="shared" si="2528"/>
        <v>0</v>
      </c>
      <c r="S1711" s="118">
        <f t="shared" si="2528"/>
        <v>0</v>
      </c>
      <c r="T1711" s="118">
        <f t="shared" si="2528"/>
        <v>0</v>
      </c>
      <c r="U1711" s="118">
        <f t="shared" si="2528"/>
        <v>0</v>
      </c>
      <c r="V1711" s="118">
        <f t="shared" si="2528"/>
        <v>0</v>
      </c>
      <c r="W1711" s="118">
        <f t="shared" si="2477"/>
        <v>0</v>
      </c>
      <c r="X1711" s="118">
        <f t="shared" ref="X1711:AA1711" si="2529">IF(AND($C1711="tak",OR($D1711="nie dotyczy",$D1711="badania przemysłowe"),LataProjekcji&lt;=Koniec_Projekt),X179,0)</f>
        <v>0</v>
      </c>
      <c r="Y1711" s="118">
        <f t="shared" si="2529"/>
        <v>0</v>
      </c>
      <c r="Z1711" s="118">
        <f t="shared" si="2529"/>
        <v>0</v>
      </c>
      <c r="AA1711" s="118">
        <f t="shared" si="2529"/>
        <v>0</v>
      </c>
      <c r="AB1711" s="118">
        <f t="shared" ref="AB1711:AE1711" si="2530">IF(AND($C1711="tak",OR($D1711="nie dotyczy",$D1711="badania przemysłowe"),LataProjekcji&lt;=Koniec_Projekt),AB179,0)</f>
        <v>0</v>
      </c>
      <c r="AC1711" s="118">
        <f t="shared" si="2530"/>
        <v>0</v>
      </c>
      <c r="AD1711" s="118">
        <f t="shared" si="2530"/>
        <v>0</v>
      </c>
      <c r="AE1711" s="118">
        <f t="shared" si="2530"/>
        <v>0</v>
      </c>
    </row>
    <row r="1712" spans="2:31" hidden="1">
      <c r="B1712" s="116" t="str">
        <f t="shared" si="2475"/>
        <v/>
      </c>
      <c r="C1712" s="116" t="str">
        <f t="shared" si="2475"/>
        <v/>
      </c>
      <c r="D1712" s="116" t="str">
        <f t="shared" si="2475"/>
        <v/>
      </c>
      <c r="E1712" s="116"/>
      <c r="F1712" s="116"/>
      <c r="G1712" s="116"/>
      <c r="H1712" s="116"/>
      <c r="I1712" s="116"/>
      <c r="J1712" s="118">
        <f t="shared" ref="J1712:V1712" si="2531">IF(AND($C1712="tak",OR($D1712="nie dotyczy",$D1712="badania przemysłowe"),LataProjekcji&lt;=Koniec_Projekt),J180,0)</f>
        <v>0</v>
      </c>
      <c r="K1712" s="118">
        <f t="shared" si="2531"/>
        <v>0</v>
      </c>
      <c r="L1712" s="118">
        <f t="shared" si="2531"/>
        <v>0</v>
      </c>
      <c r="M1712" s="118">
        <f t="shared" si="2531"/>
        <v>0</v>
      </c>
      <c r="N1712" s="118">
        <f t="shared" si="2531"/>
        <v>0</v>
      </c>
      <c r="O1712" s="118">
        <f t="shared" si="2531"/>
        <v>0</v>
      </c>
      <c r="P1712" s="118">
        <f t="shared" si="2531"/>
        <v>0</v>
      </c>
      <c r="Q1712" s="118">
        <f t="shared" si="2531"/>
        <v>0</v>
      </c>
      <c r="R1712" s="118">
        <f t="shared" si="2531"/>
        <v>0</v>
      </c>
      <c r="S1712" s="118">
        <f t="shared" si="2531"/>
        <v>0</v>
      </c>
      <c r="T1712" s="118">
        <f t="shared" si="2531"/>
        <v>0</v>
      </c>
      <c r="U1712" s="118">
        <f t="shared" si="2531"/>
        <v>0</v>
      </c>
      <c r="V1712" s="118">
        <f t="shared" si="2531"/>
        <v>0</v>
      </c>
      <c r="W1712" s="118">
        <f t="shared" si="2477"/>
        <v>0</v>
      </c>
      <c r="X1712" s="118">
        <f t="shared" ref="X1712:AA1712" si="2532">IF(AND($C1712="tak",OR($D1712="nie dotyczy",$D1712="badania przemysłowe"),LataProjekcji&lt;=Koniec_Projekt),X180,0)</f>
        <v>0</v>
      </c>
      <c r="Y1712" s="118">
        <f t="shared" si="2532"/>
        <v>0</v>
      </c>
      <c r="Z1712" s="118">
        <f t="shared" si="2532"/>
        <v>0</v>
      </c>
      <c r="AA1712" s="118">
        <f t="shared" si="2532"/>
        <v>0</v>
      </c>
      <c r="AB1712" s="118">
        <f t="shared" ref="AB1712:AE1712" si="2533">IF(AND($C1712="tak",OR($D1712="nie dotyczy",$D1712="badania przemysłowe"),LataProjekcji&lt;=Koniec_Projekt),AB180,0)</f>
        <v>0</v>
      </c>
      <c r="AC1712" s="118">
        <f t="shared" si="2533"/>
        <v>0</v>
      </c>
      <c r="AD1712" s="118">
        <f t="shared" si="2533"/>
        <v>0</v>
      </c>
      <c r="AE1712" s="118">
        <f t="shared" si="2533"/>
        <v>0</v>
      </c>
    </row>
    <row r="1713" spans="2:31" hidden="1">
      <c r="B1713" s="116" t="str">
        <f t="shared" si="2475"/>
        <v/>
      </c>
      <c r="C1713" s="116" t="str">
        <f t="shared" si="2475"/>
        <v/>
      </c>
      <c r="D1713" s="116" t="str">
        <f t="shared" si="2475"/>
        <v/>
      </c>
      <c r="E1713" s="116"/>
      <c r="F1713" s="116"/>
      <c r="G1713" s="116"/>
      <c r="H1713" s="116"/>
      <c r="I1713" s="116"/>
      <c r="J1713" s="118">
        <f t="shared" ref="J1713:V1713" si="2534">IF(AND($C1713="tak",OR($D1713="nie dotyczy",$D1713="badania przemysłowe"),LataProjekcji&lt;=Koniec_Projekt),J181,0)</f>
        <v>0</v>
      </c>
      <c r="K1713" s="118">
        <f t="shared" si="2534"/>
        <v>0</v>
      </c>
      <c r="L1713" s="118">
        <f t="shared" si="2534"/>
        <v>0</v>
      </c>
      <c r="M1713" s="118">
        <f t="shared" si="2534"/>
        <v>0</v>
      </c>
      <c r="N1713" s="118">
        <f t="shared" si="2534"/>
        <v>0</v>
      </c>
      <c r="O1713" s="118">
        <f t="shared" si="2534"/>
        <v>0</v>
      </c>
      <c r="P1713" s="118">
        <f t="shared" si="2534"/>
        <v>0</v>
      </c>
      <c r="Q1713" s="118">
        <f t="shared" si="2534"/>
        <v>0</v>
      </c>
      <c r="R1713" s="118">
        <f t="shared" si="2534"/>
        <v>0</v>
      </c>
      <c r="S1713" s="118">
        <f t="shared" si="2534"/>
        <v>0</v>
      </c>
      <c r="T1713" s="118">
        <f t="shared" si="2534"/>
        <v>0</v>
      </c>
      <c r="U1713" s="118">
        <f t="shared" si="2534"/>
        <v>0</v>
      </c>
      <c r="V1713" s="118">
        <f t="shared" si="2534"/>
        <v>0</v>
      </c>
      <c r="W1713" s="118">
        <f t="shared" si="2477"/>
        <v>0</v>
      </c>
      <c r="X1713" s="118">
        <f t="shared" ref="X1713:AA1713" si="2535">IF(AND($C1713="tak",OR($D1713="nie dotyczy",$D1713="badania przemysłowe"),LataProjekcji&lt;=Koniec_Projekt),X181,0)</f>
        <v>0</v>
      </c>
      <c r="Y1713" s="118">
        <f t="shared" si="2535"/>
        <v>0</v>
      </c>
      <c r="Z1713" s="118">
        <f t="shared" si="2535"/>
        <v>0</v>
      </c>
      <c r="AA1713" s="118">
        <f t="shared" si="2535"/>
        <v>0</v>
      </c>
      <c r="AB1713" s="118">
        <f t="shared" ref="AB1713:AE1713" si="2536">IF(AND($C1713="tak",OR($D1713="nie dotyczy",$D1713="badania przemysłowe"),LataProjekcji&lt;=Koniec_Projekt),AB181,0)</f>
        <v>0</v>
      </c>
      <c r="AC1713" s="118">
        <f t="shared" si="2536"/>
        <v>0</v>
      </c>
      <c r="AD1713" s="118">
        <f t="shared" si="2536"/>
        <v>0</v>
      </c>
      <c r="AE1713" s="118">
        <f t="shared" si="2536"/>
        <v>0</v>
      </c>
    </row>
    <row r="1714" spans="2:31" hidden="1">
      <c r="B1714" s="110" t="s">
        <v>324</v>
      </c>
      <c r="C1714" s="111"/>
      <c r="D1714" s="112"/>
      <c r="E1714" s="112"/>
      <c r="F1714" s="112"/>
      <c r="G1714" s="112"/>
      <c r="H1714" s="112"/>
      <c r="I1714" s="112"/>
      <c r="J1714" s="119">
        <f t="shared" ref="J1714:V1714" si="2537">ROUND(SUM(J1694:J1713),0)</f>
        <v>0</v>
      </c>
      <c r="K1714" s="119">
        <f t="shared" si="2537"/>
        <v>0</v>
      </c>
      <c r="L1714" s="119">
        <f t="shared" si="2537"/>
        <v>0</v>
      </c>
      <c r="M1714" s="119">
        <f t="shared" si="2537"/>
        <v>0</v>
      </c>
      <c r="N1714" s="119">
        <f t="shared" si="2537"/>
        <v>0</v>
      </c>
      <c r="O1714" s="119">
        <f t="shared" si="2537"/>
        <v>0</v>
      </c>
      <c r="P1714" s="119">
        <f t="shared" si="2537"/>
        <v>0</v>
      </c>
      <c r="Q1714" s="119">
        <f t="shared" si="2537"/>
        <v>0</v>
      </c>
      <c r="R1714" s="119">
        <f t="shared" si="2537"/>
        <v>0</v>
      </c>
      <c r="S1714" s="119">
        <f t="shared" si="2537"/>
        <v>0</v>
      </c>
      <c r="T1714" s="119">
        <f t="shared" si="2537"/>
        <v>0</v>
      </c>
      <c r="U1714" s="119">
        <f t="shared" si="2537"/>
        <v>0</v>
      </c>
      <c r="V1714" s="119">
        <f t="shared" si="2537"/>
        <v>0</v>
      </c>
      <c r="W1714" s="119">
        <f>ROUND(SUM(W1694:W1713),0)</f>
        <v>0</v>
      </c>
      <c r="X1714" s="119">
        <f t="shared" ref="X1714:AA1714" si="2538">ROUND(SUM(X1694:X1713),0)</f>
        <v>0</v>
      </c>
      <c r="Y1714" s="119">
        <f t="shared" si="2538"/>
        <v>0</v>
      </c>
      <c r="Z1714" s="119">
        <f t="shared" si="2538"/>
        <v>0</v>
      </c>
      <c r="AA1714" s="119">
        <f t="shared" si="2538"/>
        <v>0</v>
      </c>
      <c r="AB1714" s="119">
        <f t="shared" ref="AB1714:AE1714" si="2539">ROUND(SUM(AB1694:AB1713),0)</f>
        <v>0</v>
      </c>
      <c r="AC1714" s="119">
        <f t="shared" si="2539"/>
        <v>0</v>
      </c>
      <c r="AD1714" s="119">
        <f t="shared" si="2539"/>
        <v>0</v>
      </c>
      <c r="AE1714" s="119">
        <f t="shared" si="2539"/>
        <v>0</v>
      </c>
    </row>
    <row r="1715" spans="2:31" hidden="1">
      <c r="B1715" s="112"/>
      <c r="C1715" s="111"/>
      <c r="D1715" s="112"/>
      <c r="E1715" s="112"/>
      <c r="F1715" s="112"/>
      <c r="G1715" s="112"/>
      <c r="H1715" s="112"/>
      <c r="I1715" s="112"/>
      <c r="J1715" s="120"/>
      <c r="K1715" s="120"/>
      <c r="L1715" s="120"/>
      <c r="M1715" s="120"/>
      <c r="N1715" s="120"/>
      <c r="O1715" s="120"/>
      <c r="P1715" s="120"/>
      <c r="Q1715" s="120"/>
      <c r="R1715" s="120"/>
      <c r="S1715" s="120"/>
      <c r="T1715" s="120"/>
      <c r="U1715" s="120"/>
      <c r="V1715" s="120"/>
      <c r="W1715" s="120"/>
      <c r="X1715" s="120"/>
      <c r="Y1715" s="120"/>
      <c r="Z1715" s="120"/>
      <c r="AA1715" s="120"/>
      <c r="AB1715" s="120"/>
      <c r="AC1715" s="120"/>
      <c r="AD1715" s="120"/>
      <c r="AE1715" s="120"/>
    </row>
    <row r="1716" spans="2:31" hidden="1">
      <c r="B1716" s="112"/>
      <c r="C1716" s="111"/>
      <c r="D1716" s="112"/>
      <c r="E1716" s="112"/>
      <c r="F1716" s="112"/>
      <c r="G1716" s="112"/>
      <c r="H1716" s="112"/>
      <c r="I1716" s="112"/>
      <c r="J1716" s="120"/>
      <c r="K1716" s="120"/>
      <c r="L1716" s="120"/>
      <c r="M1716" s="120"/>
      <c r="N1716" s="120"/>
      <c r="O1716" s="120"/>
      <c r="P1716" s="120"/>
      <c r="Q1716" s="120"/>
      <c r="R1716" s="120"/>
      <c r="S1716" s="120"/>
      <c r="T1716" s="120"/>
      <c r="U1716" s="120"/>
      <c r="V1716" s="120"/>
      <c r="W1716" s="120"/>
      <c r="X1716" s="120"/>
      <c r="Y1716" s="120"/>
      <c r="Z1716" s="120"/>
      <c r="AA1716" s="120"/>
      <c r="AB1716" s="120"/>
      <c r="AC1716" s="120"/>
      <c r="AD1716" s="120"/>
      <c r="AE1716" s="120"/>
    </row>
    <row r="1717" spans="2:31" hidden="1">
      <c r="B1717" s="110" t="s">
        <v>325</v>
      </c>
      <c r="C1717" s="121" t="s">
        <v>317</v>
      </c>
      <c r="D1717" s="110" t="s">
        <v>318</v>
      </c>
      <c r="E1717" s="112"/>
      <c r="F1717" s="112"/>
      <c r="G1717" s="112"/>
      <c r="H1717" s="112"/>
      <c r="I1717" s="112"/>
      <c r="J1717" s="120"/>
      <c r="K1717" s="120"/>
      <c r="L1717" s="120"/>
      <c r="M1717" s="120"/>
      <c r="N1717" s="120"/>
      <c r="O1717" s="120"/>
      <c r="P1717" s="120"/>
      <c r="Q1717" s="120"/>
      <c r="R1717" s="120"/>
      <c r="S1717" s="120"/>
      <c r="T1717" s="120"/>
      <c r="U1717" s="120"/>
      <c r="V1717" s="120"/>
      <c r="W1717" s="120"/>
      <c r="X1717" s="120"/>
      <c r="Y1717" s="120"/>
      <c r="Z1717" s="120"/>
      <c r="AA1717" s="120"/>
      <c r="AB1717" s="120"/>
      <c r="AC1717" s="120"/>
      <c r="AD1717" s="120"/>
      <c r="AE1717" s="120"/>
    </row>
    <row r="1718" spans="2:31" hidden="1">
      <c r="B1718" s="116" t="str">
        <f t="shared" ref="B1718:D1722" si="2540">IF(ISBLANK(B1478),"",B1478)</f>
        <v/>
      </c>
      <c r="C1718" s="116" t="str">
        <f t="shared" si="2540"/>
        <v/>
      </c>
      <c r="D1718" s="116" t="str">
        <f t="shared" si="2540"/>
        <v/>
      </c>
      <c r="E1718" s="116"/>
      <c r="F1718" s="116"/>
      <c r="G1718" s="116"/>
      <c r="H1718" s="116"/>
      <c r="I1718" s="116"/>
      <c r="J1718" s="118">
        <f t="shared" ref="J1718:V1718" si="2541">IF(AND($C1718="tak",OR($D1718="nie dotyczy",$D1718="badania przemysłowe"),LataProjekcji&lt;=Koniec_Projekt),J207,0)</f>
        <v>0</v>
      </c>
      <c r="K1718" s="118">
        <f t="shared" si="2541"/>
        <v>0</v>
      </c>
      <c r="L1718" s="118">
        <f t="shared" si="2541"/>
        <v>0</v>
      </c>
      <c r="M1718" s="118">
        <f t="shared" si="2541"/>
        <v>0</v>
      </c>
      <c r="N1718" s="118">
        <f t="shared" si="2541"/>
        <v>0</v>
      </c>
      <c r="O1718" s="118">
        <f t="shared" si="2541"/>
        <v>0</v>
      </c>
      <c r="P1718" s="118">
        <f t="shared" si="2541"/>
        <v>0</v>
      </c>
      <c r="Q1718" s="118">
        <f t="shared" si="2541"/>
        <v>0</v>
      </c>
      <c r="R1718" s="118">
        <f t="shared" si="2541"/>
        <v>0</v>
      </c>
      <c r="S1718" s="118">
        <f t="shared" si="2541"/>
        <v>0</v>
      </c>
      <c r="T1718" s="118">
        <f t="shared" si="2541"/>
        <v>0</v>
      </c>
      <c r="U1718" s="118">
        <f t="shared" si="2541"/>
        <v>0</v>
      </c>
      <c r="V1718" s="118">
        <f t="shared" si="2541"/>
        <v>0</v>
      </c>
      <c r="W1718" s="118">
        <f>IF(AND($C1718="tak",OR($D1718="nie dotyczy",$D1718="badania przemysłowe"),LataProjekcji&lt;=Koniec_Projekt),W207,0)</f>
        <v>0</v>
      </c>
      <c r="X1718" s="118">
        <f t="shared" ref="X1718:AA1718" si="2542">IF(AND($C1718="tak",OR($D1718="nie dotyczy",$D1718="badania przemysłowe"),LataProjekcji&lt;=Koniec_Projekt),X207,0)</f>
        <v>0</v>
      </c>
      <c r="Y1718" s="118">
        <f t="shared" si="2542"/>
        <v>0</v>
      </c>
      <c r="Z1718" s="118">
        <f t="shared" si="2542"/>
        <v>0</v>
      </c>
      <c r="AA1718" s="118">
        <f t="shared" si="2542"/>
        <v>0</v>
      </c>
      <c r="AB1718" s="118">
        <f t="shared" ref="AB1718:AE1718" si="2543">IF(AND($C1718="tak",OR($D1718="nie dotyczy",$D1718="badania przemysłowe"),LataProjekcji&lt;=Koniec_Projekt),AB207,0)</f>
        <v>0</v>
      </c>
      <c r="AC1718" s="118">
        <f t="shared" si="2543"/>
        <v>0</v>
      </c>
      <c r="AD1718" s="118">
        <f t="shared" si="2543"/>
        <v>0</v>
      </c>
      <c r="AE1718" s="118">
        <f t="shared" si="2543"/>
        <v>0</v>
      </c>
    </row>
    <row r="1719" spans="2:31" hidden="1">
      <c r="B1719" s="116" t="str">
        <f t="shared" si="2540"/>
        <v/>
      </c>
      <c r="C1719" s="116" t="str">
        <f t="shared" si="2540"/>
        <v/>
      </c>
      <c r="D1719" s="116" t="str">
        <f t="shared" si="2540"/>
        <v/>
      </c>
      <c r="E1719" s="116"/>
      <c r="F1719" s="116"/>
      <c r="G1719" s="116"/>
      <c r="H1719" s="116"/>
      <c r="I1719" s="116"/>
      <c r="J1719" s="118">
        <f t="shared" ref="J1719:V1719" si="2544">IF(AND($C1719="tak",OR($D1719="nie dotyczy",$D1719="badania przemysłowe"),LataProjekcji&lt;=Koniec_Projekt),J208,0)</f>
        <v>0</v>
      </c>
      <c r="K1719" s="118">
        <f t="shared" si="2544"/>
        <v>0</v>
      </c>
      <c r="L1719" s="118">
        <f t="shared" si="2544"/>
        <v>0</v>
      </c>
      <c r="M1719" s="118">
        <f t="shared" si="2544"/>
        <v>0</v>
      </c>
      <c r="N1719" s="118">
        <f t="shared" si="2544"/>
        <v>0</v>
      </c>
      <c r="O1719" s="118">
        <f t="shared" si="2544"/>
        <v>0</v>
      </c>
      <c r="P1719" s="118">
        <f t="shared" si="2544"/>
        <v>0</v>
      </c>
      <c r="Q1719" s="118">
        <f t="shared" si="2544"/>
        <v>0</v>
      </c>
      <c r="R1719" s="118">
        <f t="shared" si="2544"/>
        <v>0</v>
      </c>
      <c r="S1719" s="118">
        <f t="shared" si="2544"/>
        <v>0</v>
      </c>
      <c r="T1719" s="118">
        <f t="shared" si="2544"/>
        <v>0</v>
      </c>
      <c r="U1719" s="118">
        <f t="shared" si="2544"/>
        <v>0</v>
      </c>
      <c r="V1719" s="118">
        <f t="shared" si="2544"/>
        <v>0</v>
      </c>
      <c r="W1719" s="118">
        <f>IF(AND($C1719="tak",OR($D1719="nie dotyczy",$D1719="badania przemysłowe"),LataProjekcji&lt;=Koniec_Projekt),W208,0)</f>
        <v>0</v>
      </c>
      <c r="X1719" s="118">
        <f t="shared" ref="X1719:AA1719" si="2545">IF(AND($C1719="tak",OR($D1719="nie dotyczy",$D1719="badania przemysłowe"),LataProjekcji&lt;=Koniec_Projekt),X208,0)</f>
        <v>0</v>
      </c>
      <c r="Y1719" s="118">
        <f t="shared" si="2545"/>
        <v>0</v>
      </c>
      <c r="Z1719" s="118">
        <f t="shared" si="2545"/>
        <v>0</v>
      </c>
      <c r="AA1719" s="118">
        <f t="shared" si="2545"/>
        <v>0</v>
      </c>
      <c r="AB1719" s="118">
        <f t="shared" ref="AB1719:AE1719" si="2546">IF(AND($C1719="tak",OR($D1719="nie dotyczy",$D1719="badania przemysłowe"),LataProjekcji&lt;=Koniec_Projekt),AB208,0)</f>
        <v>0</v>
      </c>
      <c r="AC1719" s="118">
        <f t="shared" si="2546"/>
        <v>0</v>
      </c>
      <c r="AD1719" s="118">
        <f t="shared" si="2546"/>
        <v>0</v>
      </c>
      <c r="AE1719" s="118">
        <f t="shared" si="2546"/>
        <v>0</v>
      </c>
    </row>
    <row r="1720" spans="2:31" hidden="1">
      <c r="B1720" s="116" t="str">
        <f t="shared" si="2540"/>
        <v/>
      </c>
      <c r="C1720" s="116" t="str">
        <f t="shared" si="2540"/>
        <v/>
      </c>
      <c r="D1720" s="116" t="str">
        <f t="shared" si="2540"/>
        <v/>
      </c>
      <c r="E1720" s="116"/>
      <c r="F1720" s="116"/>
      <c r="G1720" s="116"/>
      <c r="H1720" s="116"/>
      <c r="I1720" s="116"/>
      <c r="J1720" s="118">
        <f t="shared" ref="J1720:V1720" si="2547">IF(AND($C1720="tak",OR($D1720="nie dotyczy",$D1720="badania przemysłowe"),LataProjekcji&lt;=Koniec_Projekt),J209,0)</f>
        <v>0</v>
      </c>
      <c r="K1720" s="118">
        <f t="shared" si="2547"/>
        <v>0</v>
      </c>
      <c r="L1720" s="118">
        <f t="shared" si="2547"/>
        <v>0</v>
      </c>
      <c r="M1720" s="118">
        <f t="shared" si="2547"/>
        <v>0</v>
      </c>
      <c r="N1720" s="118">
        <f t="shared" si="2547"/>
        <v>0</v>
      </c>
      <c r="O1720" s="118">
        <f t="shared" si="2547"/>
        <v>0</v>
      </c>
      <c r="P1720" s="118">
        <f t="shared" si="2547"/>
        <v>0</v>
      </c>
      <c r="Q1720" s="118">
        <f t="shared" si="2547"/>
        <v>0</v>
      </c>
      <c r="R1720" s="118">
        <f t="shared" si="2547"/>
        <v>0</v>
      </c>
      <c r="S1720" s="118">
        <f t="shared" si="2547"/>
        <v>0</v>
      </c>
      <c r="T1720" s="118">
        <f t="shared" si="2547"/>
        <v>0</v>
      </c>
      <c r="U1720" s="118">
        <f t="shared" si="2547"/>
        <v>0</v>
      </c>
      <c r="V1720" s="118">
        <f t="shared" si="2547"/>
        <v>0</v>
      </c>
      <c r="W1720" s="118">
        <f>IF(AND($C1720="tak",OR($D1720="nie dotyczy",$D1720="badania przemysłowe"),LataProjekcji&lt;=Koniec_Projekt),W209,0)</f>
        <v>0</v>
      </c>
      <c r="X1720" s="118">
        <f t="shared" ref="X1720:AA1720" si="2548">IF(AND($C1720="tak",OR($D1720="nie dotyczy",$D1720="badania przemysłowe"),LataProjekcji&lt;=Koniec_Projekt),X209,0)</f>
        <v>0</v>
      </c>
      <c r="Y1720" s="118">
        <f t="shared" si="2548"/>
        <v>0</v>
      </c>
      <c r="Z1720" s="118">
        <f t="shared" si="2548"/>
        <v>0</v>
      </c>
      <c r="AA1720" s="118">
        <f t="shared" si="2548"/>
        <v>0</v>
      </c>
      <c r="AB1720" s="118">
        <f t="shared" ref="AB1720:AE1720" si="2549">IF(AND($C1720="tak",OR($D1720="nie dotyczy",$D1720="badania przemysłowe"),LataProjekcji&lt;=Koniec_Projekt),AB209,0)</f>
        <v>0</v>
      </c>
      <c r="AC1720" s="118">
        <f t="shared" si="2549"/>
        <v>0</v>
      </c>
      <c r="AD1720" s="118">
        <f t="shared" si="2549"/>
        <v>0</v>
      </c>
      <c r="AE1720" s="118">
        <f t="shared" si="2549"/>
        <v>0</v>
      </c>
    </row>
    <row r="1721" spans="2:31" hidden="1">
      <c r="B1721" s="116" t="str">
        <f t="shared" si="2540"/>
        <v/>
      </c>
      <c r="C1721" s="116" t="str">
        <f t="shared" si="2540"/>
        <v/>
      </c>
      <c r="D1721" s="116" t="str">
        <f t="shared" si="2540"/>
        <v/>
      </c>
      <c r="E1721" s="116"/>
      <c r="F1721" s="116"/>
      <c r="G1721" s="116"/>
      <c r="H1721" s="116"/>
      <c r="I1721" s="116"/>
      <c r="J1721" s="118">
        <f t="shared" ref="J1721:V1721" si="2550">IF(AND($C1721="tak",OR($D1721="nie dotyczy",$D1721="badania przemysłowe"),LataProjekcji&lt;=Koniec_Projekt),J210,0)</f>
        <v>0</v>
      </c>
      <c r="K1721" s="118">
        <f t="shared" si="2550"/>
        <v>0</v>
      </c>
      <c r="L1721" s="118">
        <f t="shared" si="2550"/>
        <v>0</v>
      </c>
      <c r="M1721" s="118">
        <f t="shared" si="2550"/>
        <v>0</v>
      </c>
      <c r="N1721" s="118">
        <f t="shared" si="2550"/>
        <v>0</v>
      </c>
      <c r="O1721" s="118">
        <f t="shared" si="2550"/>
        <v>0</v>
      </c>
      <c r="P1721" s="118">
        <f t="shared" si="2550"/>
        <v>0</v>
      </c>
      <c r="Q1721" s="118">
        <f t="shared" si="2550"/>
        <v>0</v>
      </c>
      <c r="R1721" s="118">
        <f t="shared" si="2550"/>
        <v>0</v>
      </c>
      <c r="S1721" s="118">
        <f t="shared" si="2550"/>
        <v>0</v>
      </c>
      <c r="T1721" s="118">
        <f t="shared" si="2550"/>
        <v>0</v>
      </c>
      <c r="U1721" s="118">
        <f t="shared" si="2550"/>
        <v>0</v>
      </c>
      <c r="V1721" s="118">
        <f t="shared" si="2550"/>
        <v>0</v>
      </c>
      <c r="W1721" s="118">
        <f>IF(AND($C1721="tak",OR($D1721="nie dotyczy",$D1721="badania przemysłowe"),LataProjekcji&lt;=Koniec_Projekt),W210,0)</f>
        <v>0</v>
      </c>
      <c r="X1721" s="118">
        <f t="shared" ref="X1721:AA1721" si="2551">IF(AND($C1721="tak",OR($D1721="nie dotyczy",$D1721="badania przemysłowe"),LataProjekcji&lt;=Koniec_Projekt),X210,0)</f>
        <v>0</v>
      </c>
      <c r="Y1721" s="118">
        <f t="shared" si="2551"/>
        <v>0</v>
      </c>
      <c r="Z1721" s="118">
        <f t="shared" si="2551"/>
        <v>0</v>
      </c>
      <c r="AA1721" s="118">
        <f t="shared" si="2551"/>
        <v>0</v>
      </c>
      <c r="AB1721" s="118">
        <f t="shared" ref="AB1721:AE1721" si="2552">IF(AND($C1721="tak",OR($D1721="nie dotyczy",$D1721="badania przemysłowe"),LataProjekcji&lt;=Koniec_Projekt),AB210,0)</f>
        <v>0</v>
      </c>
      <c r="AC1721" s="118">
        <f t="shared" si="2552"/>
        <v>0</v>
      </c>
      <c r="AD1721" s="118">
        <f t="shared" si="2552"/>
        <v>0</v>
      </c>
      <c r="AE1721" s="118">
        <f t="shared" si="2552"/>
        <v>0</v>
      </c>
    </row>
    <row r="1722" spans="2:31" hidden="1">
      <c r="B1722" s="116" t="str">
        <f t="shared" si="2540"/>
        <v/>
      </c>
      <c r="C1722" s="116" t="str">
        <f t="shared" si="2540"/>
        <v/>
      </c>
      <c r="D1722" s="116" t="str">
        <f t="shared" si="2540"/>
        <v/>
      </c>
      <c r="E1722" s="116"/>
      <c r="F1722" s="116"/>
      <c r="G1722" s="116"/>
      <c r="H1722" s="116"/>
      <c r="I1722" s="116"/>
      <c r="J1722" s="118">
        <f t="shared" ref="J1722:V1722" si="2553">IF(AND($C1722="tak",OR($D1722="nie dotyczy",$D1722="badania przemysłowe"),LataProjekcji&lt;=Koniec_Projekt),J211,0)</f>
        <v>0</v>
      </c>
      <c r="K1722" s="118">
        <f t="shared" si="2553"/>
        <v>0</v>
      </c>
      <c r="L1722" s="118">
        <f t="shared" si="2553"/>
        <v>0</v>
      </c>
      <c r="M1722" s="118">
        <f t="shared" si="2553"/>
        <v>0</v>
      </c>
      <c r="N1722" s="118">
        <f t="shared" si="2553"/>
        <v>0</v>
      </c>
      <c r="O1722" s="118">
        <f t="shared" si="2553"/>
        <v>0</v>
      </c>
      <c r="P1722" s="118">
        <f t="shared" si="2553"/>
        <v>0</v>
      </c>
      <c r="Q1722" s="118">
        <f t="shared" si="2553"/>
        <v>0</v>
      </c>
      <c r="R1722" s="118">
        <f t="shared" si="2553"/>
        <v>0</v>
      </c>
      <c r="S1722" s="118">
        <f t="shared" si="2553"/>
        <v>0</v>
      </c>
      <c r="T1722" s="118">
        <f t="shared" si="2553"/>
        <v>0</v>
      </c>
      <c r="U1722" s="118">
        <f t="shared" si="2553"/>
        <v>0</v>
      </c>
      <c r="V1722" s="118">
        <f t="shared" si="2553"/>
        <v>0</v>
      </c>
      <c r="W1722" s="118">
        <f>IF(AND($C1722="tak",OR($D1722="nie dotyczy",$D1722="badania przemysłowe"),LataProjekcji&lt;=Koniec_Projekt),W211,0)</f>
        <v>0</v>
      </c>
      <c r="X1722" s="118">
        <f t="shared" ref="X1722:AA1722" si="2554">IF(AND($C1722="tak",OR($D1722="nie dotyczy",$D1722="badania przemysłowe"),LataProjekcji&lt;=Koniec_Projekt),X211,0)</f>
        <v>0</v>
      </c>
      <c r="Y1722" s="118">
        <f t="shared" si="2554"/>
        <v>0</v>
      </c>
      <c r="Z1722" s="118">
        <f t="shared" si="2554"/>
        <v>0</v>
      </c>
      <c r="AA1722" s="118">
        <f t="shared" si="2554"/>
        <v>0</v>
      </c>
      <c r="AB1722" s="118">
        <f t="shared" ref="AB1722:AE1722" si="2555">IF(AND($C1722="tak",OR($D1722="nie dotyczy",$D1722="badania przemysłowe"),LataProjekcji&lt;=Koniec_Projekt),AB211,0)</f>
        <v>0</v>
      </c>
      <c r="AC1722" s="118">
        <f t="shared" si="2555"/>
        <v>0</v>
      </c>
      <c r="AD1722" s="118">
        <f t="shared" si="2555"/>
        <v>0</v>
      </c>
      <c r="AE1722" s="118">
        <f t="shared" si="2555"/>
        <v>0</v>
      </c>
    </row>
    <row r="1723" spans="2:31" hidden="1">
      <c r="B1723" s="110" t="s">
        <v>326</v>
      </c>
      <c r="C1723" s="111"/>
      <c r="D1723" s="112"/>
      <c r="E1723" s="112"/>
      <c r="F1723" s="112"/>
      <c r="G1723" s="112"/>
      <c r="H1723" s="112"/>
      <c r="I1723" s="112"/>
      <c r="J1723" s="119">
        <f>ROUND(SUM(J1718:J1722),0)</f>
        <v>0</v>
      </c>
      <c r="K1723" s="119">
        <f t="shared" ref="K1723:V1723" si="2556">ROUND(SUM(K1718:K1722),0)</f>
        <v>0</v>
      </c>
      <c r="L1723" s="119">
        <f t="shared" si="2556"/>
        <v>0</v>
      </c>
      <c r="M1723" s="119">
        <f t="shared" si="2556"/>
        <v>0</v>
      </c>
      <c r="N1723" s="119">
        <f t="shared" si="2556"/>
        <v>0</v>
      </c>
      <c r="O1723" s="119">
        <f t="shared" si="2556"/>
        <v>0</v>
      </c>
      <c r="P1723" s="119">
        <f t="shared" si="2556"/>
        <v>0</v>
      </c>
      <c r="Q1723" s="119">
        <f t="shared" si="2556"/>
        <v>0</v>
      </c>
      <c r="R1723" s="119">
        <f t="shared" si="2556"/>
        <v>0</v>
      </c>
      <c r="S1723" s="119">
        <f t="shared" si="2556"/>
        <v>0</v>
      </c>
      <c r="T1723" s="119">
        <f t="shared" si="2556"/>
        <v>0</v>
      </c>
      <c r="U1723" s="119">
        <f t="shared" si="2556"/>
        <v>0</v>
      </c>
      <c r="V1723" s="119">
        <f t="shared" si="2556"/>
        <v>0</v>
      </c>
      <c r="W1723" s="119">
        <f>ROUND(SUM(W1718:W1722),0)</f>
        <v>0</v>
      </c>
      <c r="X1723" s="119">
        <f t="shared" ref="X1723:AA1723" si="2557">ROUND(SUM(X1718:X1722),0)</f>
        <v>0</v>
      </c>
      <c r="Y1723" s="119">
        <f t="shared" si="2557"/>
        <v>0</v>
      </c>
      <c r="Z1723" s="119">
        <f t="shared" si="2557"/>
        <v>0</v>
      </c>
      <c r="AA1723" s="119">
        <f t="shared" si="2557"/>
        <v>0</v>
      </c>
      <c r="AB1723" s="119">
        <f t="shared" ref="AB1723:AE1723" si="2558">ROUND(SUM(AB1718:AB1722),0)</f>
        <v>0</v>
      </c>
      <c r="AC1723" s="119">
        <f t="shared" si="2558"/>
        <v>0</v>
      </c>
      <c r="AD1723" s="119">
        <f t="shared" si="2558"/>
        <v>0</v>
      </c>
      <c r="AE1723" s="119">
        <f t="shared" si="2558"/>
        <v>0</v>
      </c>
    </row>
    <row r="1724" spans="2:31" hidden="1">
      <c r="B1724" s="112"/>
      <c r="C1724" s="111"/>
      <c r="D1724" s="112"/>
      <c r="E1724" s="112"/>
      <c r="F1724" s="112"/>
      <c r="G1724" s="112"/>
      <c r="H1724" s="112"/>
      <c r="I1724" s="112"/>
      <c r="J1724" s="120"/>
      <c r="K1724" s="120"/>
      <c r="L1724" s="120"/>
      <c r="M1724" s="120"/>
      <c r="N1724" s="120"/>
      <c r="O1724" s="120"/>
      <c r="P1724" s="120"/>
      <c r="Q1724" s="120"/>
      <c r="R1724" s="120"/>
      <c r="S1724" s="120"/>
      <c r="T1724" s="120"/>
      <c r="U1724" s="120"/>
      <c r="V1724" s="120"/>
      <c r="W1724" s="120"/>
      <c r="X1724" s="120"/>
      <c r="Y1724" s="120"/>
      <c r="Z1724" s="120"/>
      <c r="AA1724" s="120"/>
      <c r="AB1724" s="120"/>
      <c r="AC1724" s="120"/>
      <c r="AD1724" s="120"/>
      <c r="AE1724" s="120"/>
    </row>
    <row r="1725" spans="2:31" hidden="1">
      <c r="B1725" s="112"/>
      <c r="C1725" s="111"/>
      <c r="D1725" s="112"/>
      <c r="E1725" s="112"/>
      <c r="F1725" s="112"/>
      <c r="G1725" s="112"/>
      <c r="H1725" s="112"/>
      <c r="I1725" s="112"/>
      <c r="J1725" s="120"/>
      <c r="K1725" s="120"/>
      <c r="L1725" s="120"/>
      <c r="M1725" s="120"/>
      <c r="N1725" s="120"/>
      <c r="O1725" s="120"/>
      <c r="P1725" s="120"/>
      <c r="Q1725" s="120"/>
      <c r="R1725" s="120"/>
      <c r="S1725" s="120"/>
      <c r="T1725" s="120"/>
      <c r="U1725" s="120"/>
      <c r="V1725" s="120"/>
      <c r="W1725" s="120"/>
      <c r="X1725" s="120"/>
      <c r="Y1725" s="120"/>
      <c r="Z1725" s="120"/>
      <c r="AA1725" s="120"/>
      <c r="AB1725" s="120"/>
      <c r="AC1725" s="120"/>
      <c r="AD1725" s="120"/>
      <c r="AE1725" s="120"/>
    </row>
    <row r="1726" spans="2:31" hidden="1">
      <c r="B1726" s="110" t="s">
        <v>327</v>
      </c>
      <c r="C1726" s="111"/>
      <c r="D1726" s="112"/>
      <c r="E1726" s="112"/>
      <c r="F1726" s="112"/>
      <c r="G1726" s="112"/>
      <c r="H1726" s="112"/>
      <c r="I1726" s="112"/>
      <c r="J1726" s="120"/>
      <c r="K1726" s="120"/>
      <c r="L1726" s="120"/>
      <c r="M1726" s="120"/>
      <c r="N1726" s="120"/>
      <c r="O1726" s="120"/>
      <c r="P1726" s="120"/>
      <c r="Q1726" s="120"/>
      <c r="R1726" s="120"/>
      <c r="S1726" s="120"/>
      <c r="T1726" s="120"/>
      <c r="U1726" s="120"/>
      <c r="V1726" s="120"/>
      <c r="W1726" s="120"/>
      <c r="X1726" s="120"/>
      <c r="Y1726" s="120"/>
      <c r="Z1726" s="120"/>
      <c r="AA1726" s="120"/>
      <c r="AB1726" s="120"/>
      <c r="AC1726" s="120"/>
      <c r="AD1726" s="120"/>
      <c r="AE1726" s="120"/>
    </row>
    <row r="1727" spans="2:31" hidden="1">
      <c r="B1727" s="110" t="s">
        <v>302</v>
      </c>
      <c r="C1727" s="121" t="s">
        <v>317</v>
      </c>
      <c r="D1727" s="110" t="s">
        <v>318</v>
      </c>
      <c r="E1727" s="112"/>
      <c r="F1727" s="112"/>
      <c r="G1727" s="112"/>
      <c r="H1727" s="112"/>
      <c r="I1727" s="112"/>
      <c r="J1727" s="119" t="s">
        <v>299</v>
      </c>
      <c r="K1727" s="120"/>
      <c r="L1727" s="120"/>
      <c r="M1727" s="120"/>
      <c r="N1727" s="120"/>
      <c r="O1727" s="120"/>
      <c r="P1727" s="120"/>
      <c r="Q1727" s="120"/>
      <c r="R1727" s="120"/>
      <c r="S1727" s="120"/>
      <c r="T1727" s="120"/>
      <c r="U1727" s="120"/>
      <c r="V1727" s="120"/>
      <c r="W1727" s="120"/>
      <c r="X1727" s="120"/>
      <c r="Y1727" s="120"/>
      <c r="Z1727" s="120"/>
      <c r="AA1727" s="120"/>
      <c r="AB1727" s="120"/>
      <c r="AC1727" s="120"/>
      <c r="AD1727" s="120"/>
      <c r="AE1727" s="120"/>
    </row>
    <row r="1728" spans="2:31" hidden="1">
      <c r="B1728" s="116" t="str">
        <f t="shared" ref="B1728:D1747" si="2559">IF(ISBLANK(B1488),"",B1488)</f>
        <v/>
      </c>
      <c r="C1728" s="116" t="str">
        <f t="shared" si="2559"/>
        <v/>
      </c>
      <c r="D1728" s="116" t="str">
        <f t="shared" si="2559"/>
        <v/>
      </c>
      <c r="E1728" s="116"/>
      <c r="F1728" s="116"/>
      <c r="G1728" s="116"/>
      <c r="H1728" s="116"/>
      <c r="I1728" s="116"/>
      <c r="J1728" s="118">
        <f t="shared" ref="J1728:V1728" si="2560">IF(AND($C1728="tak",OR($D1728="nie dotyczy",$D1728="badania przemysłowe"),LataProjekcji&lt;=Koniec_Projekt),J391,0)</f>
        <v>0</v>
      </c>
      <c r="K1728" s="118">
        <f t="shared" si="2560"/>
        <v>0</v>
      </c>
      <c r="L1728" s="118">
        <f t="shared" si="2560"/>
        <v>0</v>
      </c>
      <c r="M1728" s="118">
        <f t="shared" si="2560"/>
        <v>0</v>
      </c>
      <c r="N1728" s="118">
        <f t="shared" si="2560"/>
        <v>0</v>
      </c>
      <c r="O1728" s="118">
        <f t="shared" si="2560"/>
        <v>0</v>
      </c>
      <c r="P1728" s="118">
        <f t="shared" si="2560"/>
        <v>0</v>
      </c>
      <c r="Q1728" s="118">
        <f t="shared" si="2560"/>
        <v>0</v>
      </c>
      <c r="R1728" s="118">
        <f t="shared" si="2560"/>
        <v>0</v>
      </c>
      <c r="S1728" s="118">
        <f t="shared" si="2560"/>
        <v>0</v>
      </c>
      <c r="T1728" s="118">
        <f t="shared" si="2560"/>
        <v>0</v>
      </c>
      <c r="U1728" s="118">
        <f t="shared" si="2560"/>
        <v>0</v>
      </c>
      <c r="V1728" s="118">
        <f t="shared" si="2560"/>
        <v>0</v>
      </c>
      <c r="W1728" s="118">
        <f t="shared" ref="W1728:W1767" si="2561">IF(AND($C1728="tak",OR($D1728="nie dotyczy",$D1728="badania przemysłowe"),LataProjekcji&lt;=Koniec_Projekt),W391,0)</f>
        <v>0</v>
      </c>
      <c r="X1728" s="118">
        <f t="shared" ref="X1728:AA1728" si="2562">IF(AND($C1728="tak",OR($D1728="nie dotyczy",$D1728="badania przemysłowe"),LataProjekcji&lt;=Koniec_Projekt),X391,0)</f>
        <v>0</v>
      </c>
      <c r="Y1728" s="118">
        <f t="shared" si="2562"/>
        <v>0</v>
      </c>
      <c r="Z1728" s="118">
        <f t="shared" si="2562"/>
        <v>0</v>
      </c>
      <c r="AA1728" s="118">
        <f t="shared" si="2562"/>
        <v>0</v>
      </c>
      <c r="AB1728" s="118">
        <f t="shared" ref="AB1728:AE1728" si="2563">IF(AND($C1728="tak",OR($D1728="nie dotyczy",$D1728="badania przemysłowe"),LataProjekcji&lt;=Koniec_Projekt),AB391,0)</f>
        <v>0</v>
      </c>
      <c r="AC1728" s="118">
        <f t="shared" si="2563"/>
        <v>0</v>
      </c>
      <c r="AD1728" s="118">
        <f t="shared" si="2563"/>
        <v>0</v>
      </c>
      <c r="AE1728" s="118">
        <f t="shared" si="2563"/>
        <v>0</v>
      </c>
    </row>
    <row r="1729" spans="2:31" hidden="1">
      <c r="B1729" s="116" t="str">
        <f t="shared" si="2559"/>
        <v/>
      </c>
      <c r="C1729" s="116" t="str">
        <f t="shared" si="2559"/>
        <v/>
      </c>
      <c r="D1729" s="116" t="str">
        <f t="shared" si="2559"/>
        <v/>
      </c>
      <c r="E1729" s="116"/>
      <c r="F1729" s="116"/>
      <c r="G1729" s="116"/>
      <c r="H1729" s="116"/>
      <c r="I1729" s="116"/>
      <c r="J1729" s="118">
        <f t="shared" ref="J1729:V1729" si="2564">IF(AND($C1729="tak",OR($D1729="nie dotyczy",$D1729="badania przemysłowe"),LataProjekcji&lt;=Koniec_Projekt),J392,0)</f>
        <v>0</v>
      </c>
      <c r="K1729" s="118">
        <f t="shared" si="2564"/>
        <v>0</v>
      </c>
      <c r="L1729" s="118">
        <f t="shared" si="2564"/>
        <v>0</v>
      </c>
      <c r="M1729" s="118">
        <f t="shared" si="2564"/>
        <v>0</v>
      </c>
      <c r="N1729" s="118">
        <f t="shared" si="2564"/>
        <v>0</v>
      </c>
      <c r="O1729" s="118">
        <f t="shared" si="2564"/>
        <v>0</v>
      </c>
      <c r="P1729" s="118">
        <f t="shared" si="2564"/>
        <v>0</v>
      </c>
      <c r="Q1729" s="118">
        <f t="shared" si="2564"/>
        <v>0</v>
      </c>
      <c r="R1729" s="118">
        <f t="shared" si="2564"/>
        <v>0</v>
      </c>
      <c r="S1729" s="118">
        <f t="shared" si="2564"/>
        <v>0</v>
      </c>
      <c r="T1729" s="118">
        <f t="shared" si="2564"/>
        <v>0</v>
      </c>
      <c r="U1729" s="118">
        <f t="shared" si="2564"/>
        <v>0</v>
      </c>
      <c r="V1729" s="118">
        <f t="shared" si="2564"/>
        <v>0</v>
      </c>
      <c r="W1729" s="118">
        <f t="shared" si="2561"/>
        <v>0</v>
      </c>
      <c r="X1729" s="118">
        <f t="shared" ref="X1729:AA1729" si="2565">IF(AND($C1729="tak",OR($D1729="nie dotyczy",$D1729="badania przemysłowe"),LataProjekcji&lt;=Koniec_Projekt),X392,0)</f>
        <v>0</v>
      </c>
      <c r="Y1729" s="118">
        <f t="shared" si="2565"/>
        <v>0</v>
      </c>
      <c r="Z1729" s="118">
        <f t="shared" si="2565"/>
        <v>0</v>
      </c>
      <c r="AA1729" s="118">
        <f t="shared" si="2565"/>
        <v>0</v>
      </c>
      <c r="AB1729" s="118">
        <f t="shared" ref="AB1729:AE1729" si="2566">IF(AND($C1729="tak",OR($D1729="nie dotyczy",$D1729="badania przemysłowe"),LataProjekcji&lt;=Koniec_Projekt),AB392,0)</f>
        <v>0</v>
      </c>
      <c r="AC1729" s="118">
        <f t="shared" si="2566"/>
        <v>0</v>
      </c>
      <c r="AD1729" s="118">
        <f t="shared" si="2566"/>
        <v>0</v>
      </c>
      <c r="AE1729" s="118">
        <f t="shared" si="2566"/>
        <v>0</v>
      </c>
    </row>
    <row r="1730" spans="2:31" hidden="1">
      <c r="B1730" s="116" t="str">
        <f t="shared" si="2559"/>
        <v/>
      </c>
      <c r="C1730" s="116" t="str">
        <f t="shared" si="2559"/>
        <v/>
      </c>
      <c r="D1730" s="116" t="str">
        <f t="shared" si="2559"/>
        <v/>
      </c>
      <c r="E1730" s="116"/>
      <c r="F1730" s="116"/>
      <c r="G1730" s="116"/>
      <c r="H1730" s="116"/>
      <c r="I1730" s="116"/>
      <c r="J1730" s="118">
        <f t="shared" ref="J1730:V1730" si="2567">IF(AND($C1730="tak",OR($D1730="nie dotyczy",$D1730="badania przemysłowe"),LataProjekcji&lt;=Koniec_Projekt),J393,0)</f>
        <v>0</v>
      </c>
      <c r="K1730" s="118">
        <f t="shared" si="2567"/>
        <v>0</v>
      </c>
      <c r="L1730" s="118">
        <f t="shared" si="2567"/>
        <v>0</v>
      </c>
      <c r="M1730" s="118">
        <f t="shared" si="2567"/>
        <v>0</v>
      </c>
      <c r="N1730" s="118">
        <f t="shared" si="2567"/>
        <v>0</v>
      </c>
      <c r="O1730" s="118">
        <f t="shared" si="2567"/>
        <v>0</v>
      </c>
      <c r="P1730" s="118">
        <f t="shared" si="2567"/>
        <v>0</v>
      </c>
      <c r="Q1730" s="118">
        <f t="shared" si="2567"/>
        <v>0</v>
      </c>
      <c r="R1730" s="118">
        <f t="shared" si="2567"/>
        <v>0</v>
      </c>
      <c r="S1730" s="118">
        <f t="shared" si="2567"/>
        <v>0</v>
      </c>
      <c r="T1730" s="118">
        <f t="shared" si="2567"/>
        <v>0</v>
      </c>
      <c r="U1730" s="118">
        <f t="shared" si="2567"/>
        <v>0</v>
      </c>
      <c r="V1730" s="118">
        <f t="shared" si="2567"/>
        <v>0</v>
      </c>
      <c r="W1730" s="118">
        <f t="shared" si="2561"/>
        <v>0</v>
      </c>
      <c r="X1730" s="118">
        <f t="shared" ref="X1730:AA1730" si="2568">IF(AND($C1730="tak",OR($D1730="nie dotyczy",$D1730="badania przemysłowe"),LataProjekcji&lt;=Koniec_Projekt),X393,0)</f>
        <v>0</v>
      </c>
      <c r="Y1730" s="118">
        <f t="shared" si="2568"/>
        <v>0</v>
      </c>
      <c r="Z1730" s="118">
        <f t="shared" si="2568"/>
        <v>0</v>
      </c>
      <c r="AA1730" s="118">
        <f t="shared" si="2568"/>
        <v>0</v>
      </c>
      <c r="AB1730" s="118">
        <f t="shared" ref="AB1730:AE1730" si="2569">IF(AND($C1730="tak",OR($D1730="nie dotyczy",$D1730="badania przemysłowe"),LataProjekcji&lt;=Koniec_Projekt),AB393,0)</f>
        <v>0</v>
      </c>
      <c r="AC1730" s="118">
        <f t="shared" si="2569"/>
        <v>0</v>
      </c>
      <c r="AD1730" s="118">
        <f t="shared" si="2569"/>
        <v>0</v>
      </c>
      <c r="AE1730" s="118">
        <f t="shared" si="2569"/>
        <v>0</v>
      </c>
    </row>
    <row r="1731" spans="2:31" hidden="1">
      <c r="B1731" s="116" t="str">
        <f t="shared" si="2559"/>
        <v/>
      </c>
      <c r="C1731" s="116" t="str">
        <f t="shared" si="2559"/>
        <v/>
      </c>
      <c r="D1731" s="116" t="str">
        <f t="shared" si="2559"/>
        <v/>
      </c>
      <c r="E1731" s="116"/>
      <c r="F1731" s="116"/>
      <c r="G1731" s="116"/>
      <c r="H1731" s="116"/>
      <c r="I1731" s="116"/>
      <c r="J1731" s="118">
        <f t="shared" ref="J1731:V1731" si="2570">IF(AND($C1731="tak",OR($D1731="nie dotyczy",$D1731="badania przemysłowe"),LataProjekcji&lt;=Koniec_Projekt),J394,0)</f>
        <v>0</v>
      </c>
      <c r="K1731" s="118">
        <f t="shared" si="2570"/>
        <v>0</v>
      </c>
      <c r="L1731" s="118">
        <f t="shared" si="2570"/>
        <v>0</v>
      </c>
      <c r="M1731" s="118">
        <f t="shared" si="2570"/>
        <v>0</v>
      </c>
      <c r="N1731" s="118">
        <f t="shared" si="2570"/>
        <v>0</v>
      </c>
      <c r="O1731" s="118">
        <f t="shared" si="2570"/>
        <v>0</v>
      </c>
      <c r="P1731" s="118">
        <f t="shared" si="2570"/>
        <v>0</v>
      </c>
      <c r="Q1731" s="118">
        <f t="shared" si="2570"/>
        <v>0</v>
      </c>
      <c r="R1731" s="118">
        <f t="shared" si="2570"/>
        <v>0</v>
      </c>
      <c r="S1731" s="118">
        <f t="shared" si="2570"/>
        <v>0</v>
      </c>
      <c r="T1731" s="118">
        <f t="shared" si="2570"/>
        <v>0</v>
      </c>
      <c r="U1731" s="118">
        <f t="shared" si="2570"/>
        <v>0</v>
      </c>
      <c r="V1731" s="118">
        <f t="shared" si="2570"/>
        <v>0</v>
      </c>
      <c r="W1731" s="118">
        <f t="shared" si="2561"/>
        <v>0</v>
      </c>
      <c r="X1731" s="118">
        <f t="shared" ref="X1731:AA1731" si="2571">IF(AND($C1731="tak",OR($D1731="nie dotyczy",$D1731="badania przemysłowe"),LataProjekcji&lt;=Koniec_Projekt),X394,0)</f>
        <v>0</v>
      </c>
      <c r="Y1731" s="118">
        <f t="shared" si="2571"/>
        <v>0</v>
      </c>
      <c r="Z1731" s="118">
        <f t="shared" si="2571"/>
        <v>0</v>
      </c>
      <c r="AA1731" s="118">
        <f t="shared" si="2571"/>
        <v>0</v>
      </c>
      <c r="AB1731" s="118">
        <f t="shared" ref="AB1731:AE1731" si="2572">IF(AND($C1731="tak",OR($D1731="nie dotyczy",$D1731="badania przemysłowe"),LataProjekcji&lt;=Koniec_Projekt),AB394,0)</f>
        <v>0</v>
      </c>
      <c r="AC1731" s="118">
        <f t="shared" si="2572"/>
        <v>0</v>
      </c>
      <c r="AD1731" s="118">
        <f t="shared" si="2572"/>
        <v>0</v>
      </c>
      <c r="AE1731" s="118">
        <f t="shared" si="2572"/>
        <v>0</v>
      </c>
    </row>
    <row r="1732" spans="2:31" hidden="1">
      <c r="B1732" s="116" t="str">
        <f t="shared" si="2559"/>
        <v/>
      </c>
      <c r="C1732" s="116" t="str">
        <f t="shared" si="2559"/>
        <v/>
      </c>
      <c r="D1732" s="116" t="str">
        <f t="shared" si="2559"/>
        <v/>
      </c>
      <c r="E1732" s="116"/>
      <c r="F1732" s="116"/>
      <c r="G1732" s="116"/>
      <c r="H1732" s="116"/>
      <c r="I1732" s="116"/>
      <c r="J1732" s="118">
        <f t="shared" ref="J1732:V1732" si="2573">IF(AND($C1732="tak",OR($D1732="nie dotyczy",$D1732="badania przemysłowe"),LataProjekcji&lt;=Koniec_Projekt),J395,0)</f>
        <v>0</v>
      </c>
      <c r="K1732" s="118">
        <f t="shared" si="2573"/>
        <v>0</v>
      </c>
      <c r="L1732" s="118">
        <f t="shared" si="2573"/>
        <v>0</v>
      </c>
      <c r="M1732" s="118">
        <f t="shared" si="2573"/>
        <v>0</v>
      </c>
      <c r="N1732" s="118">
        <f t="shared" si="2573"/>
        <v>0</v>
      </c>
      <c r="O1732" s="118">
        <f t="shared" si="2573"/>
        <v>0</v>
      </c>
      <c r="P1732" s="118">
        <f t="shared" si="2573"/>
        <v>0</v>
      </c>
      <c r="Q1732" s="118">
        <f t="shared" si="2573"/>
        <v>0</v>
      </c>
      <c r="R1732" s="118">
        <f t="shared" si="2573"/>
        <v>0</v>
      </c>
      <c r="S1732" s="118">
        <f t="shared" si="2573"/>
        <v>0</v>
      </c>
      <c r="T1732" s="118">
        <f t="shared" si="2573"/>
        <v>0</v>
      </c>
      <c r="U1732" s="118">
        <f t="shared" si="2573"/>
        <v>0</v>
      </c>
      <c r="V1732" s="118">
        <f t="shared" si="2573"/>
        <v>0</v>
      </c>
      <c r="W1732" s="118">
        <f t="shared" si="2561"/>
        <v>0</v>
      </c>
      <c r="X1732" s="118">
        <f t="shared" ref="X1732:AA1732" si="2574">IF(AND($C1732="tak",OR($D1732="nie dotyczy",$D1732="badania przemysłowe"),LataProjekcji&lt;=Koniec_Projekt),X395,0)</f>
        <v>0</v>
      </c>
      <c r="Y1732" s="118">
        <f t="shared" si="2574"/>
        <v>0</v>
      </c>
      <c r="Z1732" s="118">
        <f t="shared" si="2574"/>
        <v>0</v>
      </c>
      <c r="AA1732" s="118">
        <f t="shared" si="2574"/>
        <v>0</v>
      </c>
      <c r="AB1732" s="118">
        <f t="shared" ref="AB1732:AE1732" si="2575">IF(AND($C1732="tak",OR($D1732="nie dotyczy",$D1732="badania przemysłowe"),LataProjekcji&lt;=Koniec_Projekt),AB395,0)</f>
        <v>0</v>
      </c>
      <c r="AC1732" s="118">
        <f t="shared" si="2575"/>
        <v>0</v>
      </c>
      <c r="AD1732" s="118">
        <f t="shared" si="2575"/>
        <v>0</v>
      </c>
      <c r="AE1732" s="118">
        <f t="shared" si="2575"/>
        <v>0</v>
      </c>
    </row>
    <row r="1733" spans="2:31" hidden="1">
      <c r="B1733" s="116" t="str">
        <f t="shared" si="2559"/>
        <v/>
      </c>
      <c r="C1733" s="116" t="str">
        <f t="shared" si="2559"/>
        <v/>
      </c>
      <c r="D1733" s="116" t="str">
        <f t="shared" si="2559"/>
        <v/>
      </c>
      <c r="E1733" s="116"/>
      <c r="F1733" s="116"/>
      <c r="G1733" s="116"/>
      <c r="H1733" s="116"/>
      <c r="I1733" s="116"/>
      <c r="J1733" s="118">
        <f t="shared" ref="J1733:V1733" si="2576">IF(AND($C1733="tak",OR($D1733="nie dotyczy",$D1733="badania przemysłowe"),LataProjekcji&lt;=Koniec_Projekt),J396,0)</f>
        <v>0</v>
      </c>
      <c r="K1733" s="118">
        <f t="shared" si="2576"/>
        <v>0</v>
      </c>
      <c r="L1733" s="118">
        <f t="shared" si="2576"/>
        <v>0</v>
      </c>
      <c r="M1733" s="118">
        <f t="shared" si="2576"/>
        <v>0</v>
      </c>
      <c r="N1733" s="118">
        <f t="shared" si="2576"/>
        <v>0</v>
      </c>
      <c r="O1733" s="118">
        <f t="shared" si="2576"/>
        <v>0</v>
      </c>
      <c r="P1733" s="118">
        <f t="shared" si="2576"/>
        <v>0</v>
      </c>
      <c r="Q1733" s="118">
        <f t="shared" si="2576"/>
        <v>0</v>
      </c>
      <c r="R1733" s="118">
        <f t="shared" si="2576"/>
        <v>0</v>
      </c>
      <c r="S1733" s="118">
        <f t="shared" si="2576"/>
        <v>0</v>
      </c>
      <c r="T1733" s="118">
        <f t="shared" si="2576"/>
        <v>0</v>
      </c>
      <c r="U1733" s="118">
        <f t="shared" si="2576"/>
        <v>0</v>
      </c>
      <c r="V1733" s="118">
        <f t="shared" si="2576"/>
        <v>0</v>
      </c>
      <c r="W1733" s="118">
        <f t="shared" si="2561"/>
        <v>0</v>
      </c>
      <c r="X1733" s="118">
        <f t="shared" ref="X1733:AA1733" si="2577">IF(AND($C1733="tak",OR($D1733="nie dotyczy",$D1733="badania przemysłowe"),LataProjekcji&lt;=Koniec_Projekt),X396,0)</f>
        <v>0</v>
      </c>
      <c r="Y1733" s="118">
        <f t="shared" si="2577"/>
        <v>0</v>
      </c>
      <c r="Z1733" s="118">
        <f t="shared" si="2577"/>
        <v>0</v>
      </c>
      <c r="AA1733" s="118">
        <f t="shared" si="2577"/>
        <v>0</v>
      </c>
      <c r="AB1733" s="118">
        <f t="shared" ref="AB1733:AE1733" si="2578">IF(AND($C1733="tak",OR($D1733="nie dotyczy",$D1733="badania przemysłowe"),LataProjekcji&lt;=Koniec_Projekt),AB396,0)</f>
        <v>0</v>
      </c>
      <c r="AC1733" s="118">
        <f t="shared" si="2578"/>
        <v>0</v>
      </c>
      <c r="AD1733" s="118">
        <f t="shared" si="2578"/>
        <v>0</v>
      </c>
      <c r="AE1733" s="118">
        <f t="shared" si="2578"/>
        <v>0</v>
      </c>
    </row>
    <row r="1734" spans="2:31" hidden="1">
      <c r="B1734" s="116" t="str">
        <f t="shared" si="2559"/>
        <v/>
      </c>
      <c r="C1734" s="116" t="str">
        <f t="shared" si="2559"/>
        <v/>
      </c>
      <c r="D1734" s="116" t="str">
        <f t="shared" si="2559"/>
        <v/>
      </c>
      <c r="E1734" s="116"/>
      <c r="F1734" s="116"/>
      <c r="G1734" s="116"/>
      <c r="H1734" s="116"/>
      <c r="I1734" s="116"/>
      <c r="J1734" s="118">
        <f t="shared" ref="J1734:V1734" si="2579">IF(AND($C1734="tak",OR($D1734="nie dotyczy",$D1734="badania przemysłowe"),LataProjekcji&lt;=Koniec_Projekt),J397,0)</f>
        <v>0</v>
      </c>
      <c r="K1734" s="118">
        <f t="shared" si="2579"/>
        <v>0</v>
      </c>
      <c r="L1734" s="118">
        <f t="shared" si="2579"/>
        <v>0</v>
      </c>
      <c r="M1734" s="118">
        <f t="shared" si="2579"/>
        <v>0</v>
      </c>
      <c r="N1734" s="118">
        <f t="shared" si="2579"/>
        <v>0</v>
      </c>
      <c r="O1734" s="118">
        <f t="shared" si="2579"/>
        <v>0</v>
      </c>
      <c r="P1734" s="118">
        <f t="shared" si="2579"/>
        <v>0</v>
      </c>
      <c r="Q1734" s="118">
        <f t="shared" si="2579"/>
        <v>0</v>
      </c>
      <c r="R1734" s="118">
        <f t="shared" si="2579"/>
        <v>0</v>
      </c>
      <c r="S1734" s="118">
        <f t="shared" si="2579"/>
        <v>0</v>
      </c>
      <c r="T1734" s="118">
        <f t="shared" si="2579"/>
        <v>0</v>
      </c>
      <c r="U1734" s="118">
        <f t="shared" si="2579"/>
        <v>0</v>
      </c>
      <c r="V1734" s="118">
        <f t="shared" si="2579"/>
        <v>0</v>
      </c>
      <c r="W1734" s="118">
        <f t="shared" si="2561"/>
        <v>0</v>
      </c>
      <c r="X1734" s="118">
        <f t="shared" ref="X1734:AA1734" si="2580">IF(AND($C1734="tak",OR($D1734="nie dotyczy",$D1734="badania przemysłowe"),LataProjekcji&lt;=Koniec_Projekt),X397,0)</f>
        <v>0</v>
      </c>
      <c r="Y1734" s="118">
        <f t="shared" si="2580"/>
        <v>0</v>
      </c>
      <c r="Z1734" s="118">
        <f t="shared" si="2580"/>
        <v>0</v>
      </c>
      <c r="AA1734" s="118">
        <f t="shared" si="2580"/>
        <v>0</v>
      </c>
      <c r="AB1734" s="118">
        <f t="shared" ref="AB1734:AE1734" si="2581">IF(AND($C1734="tak",OR($D1734="nie dotyczy",$D1734="badania przemysłowe"),LataProjekcji&lt;=Koniec_Projekt),AB397,0)</f>
        <v>0</v>
      </c>
      <c r="AC1734" s="118">
        <f t="shared" si="2581"/>
        <v>0</v>
      </c>
      <c r="AD1734" s="118">
        <f t="shared" si="2581"/>
        <v>0</v>
      </c>
      <c r="AE1734" s="118">
        <f t="shared" si="2581"/>
        <v>0</v>
      </c>
    </row>
    <row r="1735" spans="2:31" hidden="1">
      <c r="B1735" s="116" t="str">
        <f t="shared" si="2559"/>
        <v/>
      </c>
      <c r="C1735" s="116" t="str">
        <f t="shared" si="2559"/>
        <v/>
      </c>
      <c r="D1735" s="116" t="str">
        <f t="shared" si="2559"/>
        <v/>
      </c>
      <c r="E1735" s="116"/>
      <c r="F1735" s="116"/>
      <c r="G1735" s="116"/>
      <c r="H1735" s="116"/>
      <c r="I1735" s="116"/>
      <c r="J1735" s="118">
        <f t="shared" ref="J1735:V1735" si="2582">IF(AND($C1735="tak",OR($D1735="nie dotyczy",$D1735="badania przemysłowe"),LataProjekcji&lt;=Koniec_Projekt),J398,0)</f>
        <v>0</v>
      </c>
      <c r="K1735" s="118">
        <f t="shared" si="2582"/>
        <v>0</v>
      </c>
      <c r="L1735" s="118">
        <f t="shared" si="2582"/>
        <v>0</v>
      </c>
      <c r="M1735" s="118">
        <f t="shared" si="2582"/>
        <v>0</v>
      </c>
      <c r="N1735" s="118">
        <f t="shared" si="2582"/>
        <v>0</v>
      </c>
      <c r="O1735" s="118">
        <f t="shared" si="2582"/>
        <v>0</v>
      </c>
      <c r="P1735" s="118">
        <f t="shared" si="2582"/>
        <v>0</v>
      </c>
      <c r="Q1735" s="118">
        <f t="shared" si="2582"/>
        <v>0</v>
      </c>
      <c r="R1735" s="118">
        <f t="shared" si="2582"/>
        <v>0</v>
      </c>
      <c r="S1735" s="118">
        <f t="shared" si="2582"/>
        <v>0</v>
      </c>
      <c r="T1735" s="118">
        <f t="shared" si="2582"/>
        <v>0</v>
      </c>
      <c r="U1735" s="118">
        <f t="shared" si="2582"/>
        <v>0</v>
      </c>
      <c r="V1735" s="118">
        <f t="shared" si="2582"/>
        <v>0</v>
      </c>
      <c r="W1735" s="118">
        <f t="shared" si="2561"/>
        <v>0</v>
      </c>
      <c r="X1735" s="118">
        <f t="shared" ref="X1735:AA1735" si="2583">IF(AND($C1735="tak",OR($D1735="nie dotyczy",$D1735="badania przemysłowe"),LataProjekcji&lt;=Koniec_Projekt),X398,0)</f>
        <v>0</v>
      </c>
      <c r="Y1735" s="118">
        <f t="shared" si="2583"/>
        <v>0</v>
      </c>
      <c r="Z1735" s="118">
        <f t="shared" si="2583"/>
        <v>0</v>
      </c>
      <c r="AA1735" s="118">
        <f t="shared" si="2583"/>
        <v>0</v>
      </c>
      <c r="AB1735" s="118">
        <f t="shared" ref="AB1735:AE1735" si="2584">IF(AND($C1735="tak",OR($D1735="nie dotyczy",$D1735="badania przemysłowe"),LataProjekcji&lt;=Koniec_Projekt),AB398,0)</f>
        <v>0</v>
      </c>
      <c r="AC1735" s="118">
        <f t="shared" si="2584"/>
        <v>0</v>
      </c>
      <c r="AD1735" s="118">
        <f t="shared" si="2584"/>
        <v>0</v>
      </c>
      <c r="AE1735" s="118">
        <f t="shared" si="2584"/>
        <v>0</v>
      </c>
    </row>
    <row r="1736" spans="2:31" hidden="1">
      <c r="B1736" s="116" t="str">
        <f t="shared" si="2559"/>
        <v/>
      </c>
      <c r="C1736" s="116" t="str">
        <f t="shared" si="2559"/>
        <v/>
      </c>
      <c r="D1736" s="116" t="str">
        <f t="shared" si="2559"/>
        <v/>
      </c>
      <c r="E1736" s="116"/>
      <c r="F1736" s="116"/>
      <c r="G1736" s="116"/>
      <c r="H1736" s="116"/>
      <c r="I1736" s="116"/>
      <c r="J1736" s="118">
        <f t="shared" ref="J1736:V1736" si="2585">IF(AND($C1736="tak",OR($D1736="nie dotyczy",$D1736="badania przemysłowe"),LataProjekcji&lt;=Koniec_Projekt),J399,0)</f>
        <v>0</v>
      </c>
      <c r="K1736" s="118">
        <f t="shared" si="2585"/>
        <v>0</v>
      </c>
      <c r="L1736" s="118">
        <f t="shared" si="2585"/>
        <v>0</v>
      </c>
      <c r="M1736" s="118">
        <f t="shared" si="2585"/>
        <v>0</v>
      </c>
      <c r="N1736" s="118">
        <f t="shared" si="2585"/>
        <v>0</v>
      </c>
      <c r="O1736" s="118">
        <f t="shared" si="2585"/>
        <v>0</v>
      </c>
      <c r="P1736" s="118">
        <f t="shared" si="2585"/>
        <v>0</v>
      </c>
      <c r="Q1736" s="118">
        <f t="shared" si="2585"/>
        <v>0</v>
      </c>
      <c r="R1736" s="118">
        <f t="shared" si="2585"/>
        <v>0</v>
      </c>
      <c r="S1736" s="118">
        <f t="shared" si="2585"/>
        <v>0</v>
      </c>
      <c r="T1736" s="118">
        <f t="shared" si="2585"/>
        <v>0</v>
      </c>
      <c r="U1736" s="118">
        <f t="shared" si="2585"/>
        <v>0</v>
      </c>
      <c r="V1736" s="118">
        <f t="shared" si="2585"/>
        <v>0</v>
      </c>
      <c r="W1736" s="118">
        <f t="shared" si="2561"/>
        <v>0</v>
      </c>
      <c r="X1736" s="118">
        <f t="shared" ref="X1736:AA1736" si="2586">IF(AND($C1736="tak",OR($D1736="nie dotyczy",$D1736="badania przemysłowe"),LataProjekcji&lt;=Koniec_Projekt),X399,0)</f>
        <v>0</v>
      </c>
      <c r="Y1736" s="118">
        <f t="shared" si="2586"/>
        <v>0</v>
      </c>
      <c r="Z1736" s="118">
        <f t="shared" si="2586"/>
        <v>0</v>
      </c>
      <c r="AA1736" s="118">
        <f t="shared" si="2586"/>
        <v>0</v>
      </c>
      <c r="AB1736" s="118">
        <f t="shared" ref="AB1736:AE1736" si="2587">IF(AND($C1736="tak",OR($D1736="nie dotyczy",$D1736="badania przemysłowe"),LataProjekcji&lt;=Koniec_Projekt),AB399,0)</f>
        <v>0</v>
      </c>
      <c r="AC1736" s="118">
        <f t="shared" si="2587"/>
        <v>0</v>
      </c>
      <c r="AD1736" s="118">
        <f t="shared" si="2587"/>
        <v>0</v>
      </c>
      <c r="AE1736" s="118">
        <f t="shared" si="2587"/>
        <v>0</v>
      </c>
    </row>
    <row r="1737" spans="2:31" hidden="1">
      <c r="B1737" s="116" t="str">
        <f t="shared" si="2559"/>
        <v/>
      </c>
      <c r="C1737" s="116" t="str">
        <f t="shared" si="2559"/>
        <v/>
      </c>
      <c r="D1737" s="116" t="str">
        <f t="shared" si="2559"/>
        <v/>
      </c>
      <c r="E1737" s="116"/>
      <c r="F1737" s="116"/>
      <c r="G1737" s="116"/>
      <c r="H1737" s="116"/>
      <c r="I1737" s="116"/>
      <c r="J1737" s="118">
        <f t="shared" ref="J1737:V1737" si="2588">IF(AND($C1737="tak",OR($D1737="nie dotyczy",$D1737="badania przemysłowe"),LataProjekcji&lt;=Koniec_Projekt),J400,0)</f>
        <v>0</v>
      </c>
      <c r="K1737" s="118">
        <f t="shared" si="2588"/>
        <v>0</v>
      </c>
      <c r="L1737" s="118">
        <f t="shared" si="2588"/>
        <v>0</v>
      </c>
      <c r="M1737" s="118">
        <f t="shared" si="2588"/>
        <v>0</v>
      </c>
      <c r="N1737" s="118">
        <f t="shared" si="2588"/>
        <v>0</v>
      </c>
      <c r="O1737" s="118">
        <f t="shared" si="2588"/>
        <v>0</v>
      </c>
      <c r="P1737" s="118">
        <f t="shared" si="2588"/>
        <v>0</v>
      </c>
      <c r="Q1737" s="118">
        <f t="shared" si="2588"/>
        <v>0</v>
      </c>
      <c r="R1737" s="118">
        <f t="shared" si="2588"/>
        <v>0</v>
      </c>
      <c r="S1737" s="118">
        <f t="shared" si="2588"/>
        <v>0</v>
      </c>
      <c r="T1737" s="118">
        <f t="shared" si="2588"/>
        <v>0</v>
      </c>
      <c r="U1737" s="118">
        <f t="shared" si="2588"/>
        <v>0</v>
      </c>
      <c r="V1737" s="118">
        <f t="shared" si="2588"/>
        <v>0</v>
      </c>
      <c r="W1737" s="118">
        <f t="shared" si="2561"/>
        <v>0</v>
      </c>
      <c r="X1737" s="118">
        <f t="shared" ref="X1737:AA1737" si="2589">IF(AND($C1737="tak",OR($D1737="nie dotyczy",$D1737="badania przemysłowe"),LataProjekcji&lt;=Koniec_Projekt),X400,0)</f>
        <v>0</v>
      </c>
      <c r="Y1737" s="118">
        <f t="shared" si="2589"/>
        <v>0</v>
      </c>
      <c r="Z1737" s="118">
        <f t="shared" si="2589"/>
        <v>0</v>
      </c>
      <c r="AA1737" s="118">
        <f t="shared" si="2589"/>
        <v>0</v>
      </c>
      <c r="AB1737" s="118">
        <f t="shared" ref="AB1737:AE1737" si="2590">IF(AND($C1737="tak",OR($D1737="nie dotyczy",$D1737="badania przemysłowe"),LataProjekcji&lt;=Koniec_Projekt),AB400,0)</f>
        <v>0</v>
      </c>
      <c r="AC1737" s="118">
        <f t="shared" si="2590"/>
        <v>0</v>
      </c>
      <c r="AD1737" s="118">
        <f t="shared" si="2590"/>
        <v>0</v>
      </c>
      <c r="AE1737" s="118">
        <f t="shared" si="2590"/>
        <v>0</v>
      </c>
    </row>
    <row r="1738" spans="2:31" hidden="1">
      <c r="B1738" s="116" t="str">
        <f t="shared" si="2559"/>
        <v/>
      </c>
      <c r="C1738" s="116" t="str">
        <f t="shared" si="2559"/>
        <v/>
      </c>
      <c r="D1738" s="116" t="str">
        <f t="shared" si="2559"/>
        <v/>
      </c>
      <c r="E1738" s="116"/>
      <c r="F1738" s="116"/>
      <c r="G1738" s="116"/>
      <c r="H1738" s="116"/>
      <c r="I1738" s="116"/>
      <c r="J1738" s="118">
        <f t="shared" ref="J1738:V1738" si="2591">IF(AND($C1738="tak",OR($D1738="nie dotyczy",$D1738="badania przemysłowe"),LataProjekcji&lt;=Koniec_Projekt),J401,0)</f>
        <v>0</v>
      </c>
      <c r="K1738" s="118">
        <f t="shared" si="2591"/>
        <v>0</v>
      </c>
      <c r="L1738" s="118">
        <f t="shared" si="2591"/>
        <v>0</v>
      </c>
      <c r="M1738" s="118">
        <f t="shared" si="2591"/>
        <v>0</v>
      </c>
      <c r="N1738" s="118">
        <f t="shared" si="2591"/>
        <v>0</v>
      </c>
      <c r="O1738" s="118">
        <f t="shared" si="2591"/>
        <v>0</v>
      </c>
      <c r="P1738" s="118">
        <f t="shared" si="2591"/>
        <v>0</v>
      </c>
      <c r="Q1738" s="118">
        <f t="shared" si="2591"/>
        <v>0</v>
      </c>
      <c r="R1738" s="118">
        <f t="shared" si="2591"/>
        <v>0</v>
      </c>
      <c r="S1738" s="118">
        <f t="shared" si="2591"/>
        <v>0</v>
      </c>
      <c r="T1738" s="118">
        <f t="shared" si="2591"/>
        <v>0</v>
      </c>
      <c r="U1738" s="118">
        <f t="shared" si="2591"/>
        <v>0</v>
      </c>
      <c r="V1738" s="118">
        <f t="shared" si="2591"/>
        <v>0</v>
      </c>
      <c r="W1738" s="118">
        <f t="shared" si="2561"/>
        <v>0</v>
      </c>
      <c r="X1738" s="118">
        <f t="shared" ref="X1738:AA1738" si="2592">IF(AND($C1738="tak",OR($D1738="nie dotyczy",$D1738="badania przemysłowe"),LataProjekcji&lt;=Koniec_Projekt),X401,0)</f>
        <v>0</v>
      </c>
      <c r="Y1738" s="118">
        <f t="shared" si="2592"/>
        <v>0</v>
      </c>
      <c r="Z1738" s="118">
        <f t="shared" si="2592"/>
        <v>0</v>
      </c>
      <c r="AA1738" s="118">
        <f t="shared" si="2592"/>
        <v>0</v>
      </c>
      <c r="AB1738" s="118">
        <f t="shared" ref="AB1738:AE1738" si="2593">IF(AND($C1738="tak",OR($D1738="nie dotyczy",$D1738="badania przemysłowe"),LataProjekcji&lt;=Koniec_Projekt),AB401,0)</f>
        <v>0</v>
      </c>
      <c r="AC1738" s="118">
        <f t="shared" si="2593"/>
        <v>0</v>
      </c>
      <c r="AD1738" s="118">
        <f t="shared" si="2593"/>
        <v>0</v>
      </c>
      <c r="AE1738" s="118">
        <f t="shared" si="2593"/>
        <v>0</v>
      </c>
    </row>
    <row r="1739" spans="2:31" hidden="1">
      <c r="B1739" s="116" t="str">
        <f t="shared" si="2559"/>
        <v/>
      </c>
      <c r="C1739" s="116" t="str">
        <f t="shared" si="2559"/>
        <v/>
      </c>
      <c r="D1739" s="116" t="str">
        <f t="shared" si="2559"/>
        <v/>
      </c>
      <c r="E1739" s="116"/>
      <c r="F1739" s="116"/>
      <c r="G1739" s="116"/>
      <c r="H1739" s="116"/>
      <c r="I1739" s="116"/>
      <c r="J1739" s="118">
        <f t="shared" ref="J1739:V1739" si="2594">IF(AND($C1739="tak",OR($D1739="nie dotyczy",$D1739="badania przemysłowe"),LataProjekcji&lt;=Koniec_Projekt),J402,0)</f>
        <v>0</v>
      </c>
      <c r="K1739" s="118">
        <f t="shared" si="2594"/>
        <v>0</v>
      </c>
      <c r="L1739" s="118">
        <f t="shared" si="2594"/>
        <v>0</v>
      </c>
      <c r="M1739" s="118">
        <f t="shared" si="2594"/>
        <v>0</v>
      </c>
      <c r="N1739" s="118">
        <f t="shared" si="2594"/>
        <v>0</v>
      </c>
      <c r="O1739" s="118">
        <f t="shared" si="2594"/>
        <v>0</v>
      </c>
      <c r="P1739" s="118">
        <f t="shared" si="2594"/>
        <v>0</v>
      </c>
      <c r="Q1739" s="118">
        <f t="shared" si="2594"/>
        <v>0</v>
      </c>
      <c r="R1739" s="118">
        <f t="shared" si="2594"/>
        <v>0</v>
      </c>
      <c r="S1739" s="118">
        <f t="shared" si="2594"/>
        <v>0</v>
      </c>
      <c r="T1739" s="118">
        <f t="shared" si="2594"/>
        <v>0</v>
      </c>
      <c r="U1739" s="118">
        <f t="shared" si="2594"/>
        <v>0</v>
      </c>
      <c r="V1739" s="118">
        <f t="shared" si="2594"/>
        <v>0</v>
      </c>
      <c r="W1739" s="118">
        <f t="shared" si="2561"/>
        <v>0</v>
      </c>
      <c r="X1739" s="118">
        <f t="shared" ref="X1739:AA1739" si="2595">IF(AND($C1739="tak",OR($D1739="nie dotyczy",$D1739="badania przemysłowe"),LataProjekcji&lt;=Koniec_Projekt),X402,0)</f>
        <v>0</v>
      </c>
      <c r="Y1739" s="118">
        <f t="shared" si="2595"/>
        <v>0</v>
      </c>
      <c r="Z1739" s="118">
        <f t="shared" si="2595"/>
        <v>0</v>
      </c>
      <c r="AA1739" s="118">
        <f t="shared" si="2595"/>
        <v>0</v>
      </c>
      <c r="AB1739" s="118">
        <f t="shared" ref="AB1739:AE1739" si="2596">IF(AND($C1739="tak",OR($D1739="nie dotyczy",$D1739="badania przemysłowe"),LataProjekcji&lt;=Koniec_Projekt),AB402,0)</f>
        <v>0</v>
      </c>
      <c r="AC1739" s="118">
        <f t="shared" si="2596"/>
        <v>0</v>
      </c>
      <c r="AD1739" s="118">
        <f t="shared" si="2596"/>
        <v>0</v>
      </c>
      <c r="AE1739" s="118">
        <f t="shared" si="2596"/>
        <v>0</v>
      </c>
    </row>
    <row r="1740" spans="2:31" hidden="1">
      <c r="B1740" s="116" t="str">
        <f t="shared" si="2559"/>
        <v/>
      </c>
      <c r="C1740" s="116" t="str">
        <f t="shared" si="2559"/>
        <v/>
      </c>
      <c r="D1740" s="116" t="str">
        <f t="shared" si="2559"/>
        <v/>
      </c>
      <c r="E1740" s="116"/>
      <c r="F1740" s="116"/>
      <c r="G1740" s="116"/>
      <c r="H1740" s="116"/>
      <c r="I1740" s="116"/>
      <c r="J1740" s="118">
        <f t="shared" ref="J1740:V1740" si="2597">IF(AND($C1740="tak",OR($D1740="nie dotyczy",$D1740="badania przemysłowe"),LataProjekcji&lt;=Koniec_Projekt),J403,0)</f>
        <v>0</v>
      </c>
      <c r="K1740" s="118">
        <f t="shared" si="2597"/>
        <v>0</v>
      </c>
      <c r="L1740" s="118">
        <f t="shared" si="2597"/>
        <v>0</v>
      </c>
      <c r="M1740" s="118">
        <f t="shared" si="2597"/>
        <v>0</v>
      </c>
      <c r="N1740" s="118">
        <f t="shared" si="2597"/>
        <v>0</v>
      </c>
      <c r="O1740" s="118">
        <f t="shared" si="2597"/>
        <v>0</v>
      </c>
      <c r="P1740" s="118">
        <f t="shared" si="2597"/>
        <v>0</v>
      </c>
      <c r="Q1740" s="118">
        <f t="shared" si="2597"/>
        <v>0</v>
      </c>
      <c r="R1740" s="118">
        <f t="shared" si="2597"/>
        <v>0</v>
      </c>
      <c r="S1740" s="118">
        <f t="shared" si="2597"/>
        <v>0</v>
      </c>
      <c r="T1740" s="118">
        <f t="shared" si="2597"/>
        <v>0</v>
      </c>
      <c r="U1740" s="118">
        <f t="shared" si="2597"/>
        <v>0</v>
      </c>
      <c r="V1740" s="118">
        <f t="shared" si="2597"/>
        <v>0</v>
      </c>
      <c r="W1740" s="118">
        <f t="shared" si="2561"/>
        <v>0</v>
      </c>
      <c r="X1740" s="118">
        <f t="shared" ref="X1740:AA1740" si="2598">IF(AND($C1740="tak",OR($D1740="nie dotyczy",$D1740="badania przemysłowe"),LataProjekcji&lt;=Koniec_Projekt),X403,0)</f>
        <v>0</v>
      </c>
      <c r="Y1740" s="118">
        <f t="shared" si="2598"/>
        <v>0</v>
      </c>
      <c r="Z1740" s="118">
        <f t="shared" si="2598"/>
        <v>0</v>
      </c>
      <c r="AA1740" s="118">
        <f t="shared" si="2598"/>
        <v>0</v>
      </c>
      <c r="AB1740" s="118">
        <f t="shared" ref="AB1740:AE1740" si="2599">IF(AND($C1740="tak",OR($D1740="nie dotyczy",$D1740="badania przemysłowe"),LataProjekcji&lt;=Koniec_Projekt),AB403,0)</f>
        <v>0</v>
      </c>
      <c r="AC1740" s="118">
        <f t="shared" si="2599"/>
        <v>0</v>
      </c>
      <c r="AD1740" s="118">
        <f t="shared" si="2599"/>
        <v>0</v>
      </c>
      <c r="AE1740" s="118">
        <f t="shared" si="2599"/>
        <v>0</v>
      </c>
    </row>
    <row r="1741" spans="2:31" hidden="1">
      <c r="B1741" s="116" t="str">
        <f t="shared" si="2559"/>
        <v/>
      </c>
      <c r="C1741" s="116" t="str">
        <f t="shared" si="2559"/>
        <v/>
      </c>
      <c r="D1741" s="116" t="str">
        <f t="shared" si="2559"/>
        <v/>
      </c>
      <c r="E1741" s="116"/>
      <c r="F1741" s="116"/>
      <c r="G1741" s="116"/>
      <c r="H1741" s="116"/>
      <c r="I1741" s="116"/>
      <c r="J1741" s="118">
        <f t="shared" ref="J1741:V1741" si="2600">IF(AND($C1741="tak",OR($D1741="nie dotyczy",$D1741="badania przemysłowe"),LataProjekcji&lt;=Koniec_Projekt),J404,0)</f>
        <v>0</v>
      </c>
      <c r="K1741" s="118">
        <f t="shared" si="2600"/>
        <v>0</v>
      </c>
      <c r="L1741" s="118">
        <f t="shared" si="2600"/>
        <v>0</v>
      </c>
      <c r="M1741" s="118">
        <f t="shared" si="2600"/>
        <v>0</v>
      </c>
      <c r="N1741" s="118">
        <f t="shared" si="2600"/>
        <v>0</v>
      </c>
      <c r="O1741" s="118">
        <f t="shared" si="2600"/>
        <v>0</v>
      </c>
      <c r="P1741" s="118">
        <f t="shared" si="2600"/>
        <v>0</v>
      </c>
      <c r="Q1741" s="118">
        <f t="shared" si="2600"/>
        <v>0</v>
      </c>
      <c r="R1741" s="118">
        <f t="shared" si="2600"/>
        <v>0</v>
      </c>
      <c r="S1741" s="118">
        <f t="shared" si="2600"/>
        <v>0</v>
      </c>
      <c r="T1741" s="118">
        <f t="shared" si="2600"/>
        <v>0</v>
      </c>
      <c r="U1741" s="118">
        <f t="shared" si="2600"/>
        <v>0</v>
      </c>
      <c r="V1741" s="118">
        <f t="shared" si="2600"/>
        <v>0</v>
      </c>
      <c r="W1741" s="118">
        <f t="shared" si="2561"/>
        <v>0</v>
      </c>
      <c r="X1741" s="118">
        <f t="shared" ref="X1741:AA1741" si="2601">IF(AND($C1741="tak",OR($D1741="nie dotyczy",$D1741="badania przemysłowe"),LataProjekcji&lt;=Koniec_Projekt),X404,0)</f>
        <v>0</v>
      </c>
      <c r="Y1741" s="118">
        <f t="shared" si="2601"/>
        <v>0</v>
      </c>
      <c r="Z1741" s="118">
        <f t="shared" si="2601"/>
        <v>0</v>
      </c>
      <c r="AA1741" s="118">
        <f t="shared" si="2601"/>
        <v>0</v>
      </c>
      <c r="AB1741" s="118">
        <f t="shared" ref="AB1741:AE1741" si="2602">IF(AND($C1741="tak",OR($D1741="nie dotyczy",$D1741="badania przemysłowe"),LataProjekcji&lt;=Koniec_Projekt),AB404,0)</f>
        <v>0</v>
      </c>
      <c r="AC1741" s="118">
        <f t="shared" si="2602"/>
        <v>0</v>
      </c>
      <c r="AD1741" s="118">
        <f t="shared" si="2602"/>
        <v>0</v>
      </c>
      <c r="AE1741" s="118">
        <f t="shared" si="2602"/>
        <v>0</v>
      </c>
    </row>
    <row r="1742" spans="2:31" hidden="1">
      <c r="B1742" s="116" t="str">
        <f t="shared" si="2559"/>
        <v/>
      </c>
      <c r="C1742" s="116" t="str">
        <f t="shared" si="2559"/>
        <v/>
      </c>
      <c r="D1742" s="116" t="str">
        <f t="shared" si="2559"/>
        <v/>
      </c>
      <c r="E1742" s="116"/>
      <c r="F1742" s="116"/>
      <c r="G1742" s="116"/>
      <c r="H1742" s="116"/>
      <c r="I1742" s="116"/>
      <c r="J1742" s="118">
        <f t="shared" ref="J1742:V1742" si="2603">IF(AND($C1742="tak",OR($D1742="nie dotyczy",$D1742="badania przemysłowe"),LataProjekcji&lt;=Koniec_Projekt),J405,0)</f>
        <v>0</v>
      </c>
      <c r="K1742" s="118">
        <f t="shared" si="2603"/>
        <v>0</v>
      </c>
      <c r="L1742" s="118">
        <f t="shared" si="2603"/>
        <v>0</v>
      </c>
      <c r="M1742" s="118">
        <f t="shared" si="2603"/>
        <v>0</v>
      </c>
      <c r="N1742" s="118">
        <f t="shared" si="2603"/>
        <v>0</v>
      </c>
      <c r="O1742" s="118">
        <f t="shared" si="2603"/>
        <v>0</v>
      </c>
      <c r="P1742" s="118">
        <f t="shared" si="2603"/>
        <v>0</v>
      </c>
      <c r="Q1742" s="118">
        <f t="shared" si="2603"/>
        <v>0</v>
      </c>
      <c r="R1742" s="118">
        <f t="shared" si="2603"/>
        <v>0</v>
      </c>
      <c r="S1742" s="118">
        <f t="shared" si="2603"/>
        <v>0</v>
      </c>
      <c r="T1742" s="118">
        <f t="shared" si="2603"/>
        <v>0</v>
      </c>
      <c r="U1742" s="118">
        <f t="shared" si="2603"/>
        <v>0</v>
      </c>
      <c r="V1742" s="118">
        <f t="shared" si="2603"/>
        <v>0</v>
      </c>
      <c r="W1742" s="118">
        <f t="shared" si="2561"/>
        <v>0</v>
      </c>
      <c r="X1742" s="118">
        <f t="shared" ref="X1742:AA1742" si="2604">IF(AND($C1742="tak",OR($D1742="nie dotyczy",$D1742="badania przemysłowe"),LataProjekcji&lt;=Koniec_Projekt),X405,0)</f>
        <v>0</v>
      </c>
      <c r="Y1742" s="118">
        <f t="shared" si="2604"/>
        <v>0</v>
      </c>
      <c r="Z1742" s="118">
        <f t="shared" si="2604"/>
        <v>0</v>
      </c>
      <c r="AA1742" s="118">
        <f t="shared" si="2604"/>
        <v>0</v>
      </c>
      <c r="AB1742" s="118">
        <f t="shared" ref="AB1742:AE1742" si="2605">IF(AND($C1742="tak",OR($D1742="nie dotyczy",$D1742="badania przemysłowe"),LataProjekcji&lt;=Koniec_Projekt),AB405,0)</f>
        <v>0</v>
      </c>
      <c r="AC1742" s="118">
        <f t="shared" si="2605"/>
        <v>0</v>
      </c>
      <c r="AD1742" s="118">
        <f t="shared" si="2605"/>
        <v>0</v>
      </c>
      <c r="AE1742" s="118">
        <f t="shared" si="2605"/>
        <v>0</v>
      </c>
    </row>
    <row r="1743" spans="2:31" hidden="1">
      <c r="B1743" s="116" t="str">
        <f t="shared" si="2559"/>
        <v/>
      </c>
      <c r="C1743" s="116" t="str">
        <f t="shared" si="2559"/>
        <v/>
      </c>
      <c r="D1743" s="116" t="str">
        <f t="shared" si="2559"/>
        <v/>
      </c>
      <c r="E1743" s="116"/>
      <c r="F1743" s="116"/>
      <c r="G1743" s="116"/>
      <c r="H1743" s="116"/>
      <c r="I1743" s="116"/>
      <c r="J1743" s="118">
        <f t="shared" ref="J1743:V1743" si="2606">IF(AND($C1743="tak",OR($D1743="nie dotyczy",$D1743="badania przemysłowe"),LataProjekcji&lt;=Koniec_Projekt),J406,0)</f>
        <v>0</v>
      </c>
      <c r="K1743" s="118">
        <f t="shared" si="2606"/>
        <v>0</v>
      </c>
      <c r="L1743" s="118">
        <f t="shared" si="2606"/>
        <v>0</v>
      </c>
      <c r="M1743" s="118">
        <f t="shared" si="2606"/>
        <v>0</v>
      </c>
      <c r="N1743" s="118">
        <f t="shared" si="2606"/>
        <v>0</v>
      </c>
      <c r="O1743" s="118">
        <f t="shared" si="2606"/>
        <v>0</v>
      </c>
      <c r="P1743" s="118">
        <f t="shared" si="2606"/>
        <v>0</v>
      </c>
      <c r="Q1743" s="118">
        <f t="shared" si="2606"/>
        <v>0</v>
      </c>
      <c r="R1743" s="118">
        <f t="shared" si="2606"/>
        <v>0</v>
      </c>
      <c r="S1743" s="118">
        <f t="shared" si="2606"/>
        <v>0</v>
      </c>
      <c r="T1743" s="118">
        <f t="shared" si="2606"/>
        <v>0</v>
      </c>
      <c r="U1743" s="118">
        <f t="shared" si="2606"/>
        <v>0</v>
      </c>
      <c r="V1743" s="118">
        <f t="shared" si="2606"/>
        <v>0</v>
      </c>
      <c r="W1743" s="118">
        <f t="shared" si="2561"/>
        <v>0</v>
      </c>
      <c r="X1743" s="118">
        <f t="shared" ref="X1743:AA1743" si="2607">IF(AND($C1743="tak",OR($D1743="nie dotyczy",$D1743="badania przemysłowe"),LataProjekcji&lt;=Koniec_Projekt),X406,0)</f>
        <v>0</v>
      </c>
      <c r="Y1743" s="118">
        <f t="shared" si="2607"/>
        <v>0</v>
      </c>
      <c r="Z1743" s="118">
        <f t="shared" si="2607"/>
        <v>0</v>
      </c>
      <c r="AA1743" s="118">
        <f t="shared" si="2607"/>
        <v>0</v>
      </c>
      <c r="AB1743" s="118">
        <f t="shared" ref="AB1743:AE1743" si="2608">IF(AND($C1743="tak",OR($D1743="nie dotyczy",$D1743="badania przemysłowe"),LataProjekcji&lt;=Koniec_Projekt),AB406,0)</f>
        <v>0</v>
      </c>
      <c r="AC1743" s="118">
        <f t="shared" si="2608"/>
        <v>0</v>
      </c>
      <c r="AD1743" s="118">
        <f t="shared" si="2608"/>
        <v>0</v>
      </c>
      <c r="AE1743" s="118">
        <f t="shared" si="2608"/>
        <v>0</v>
      </c>
    </row>
    <row r="1744" spans="2:31" hidden="1">
      <c r="B1744" s="116" t="str">
        <f t="shared" si="2559"/>
        <v/>
      </c>
      <c r="C1744" s="116" t="str">
        <f t="shared" si="2559"/>
        <v/>
      </c>
      <c r="D1744" s="116" t="str">
        <f t="shared" si="2559"/>
        <v/>
      </c>
      <c r="E1744" s="116"/>
      <c r="F1744" s="116"/>
      <c r="G1744" s="116"/>
      <c r="H1744" s="116"/>
      <c r="I1744" s="116"/>
      <c r="J1744" s="118">
        <f t="shared" ref="J1744:V1744" si="2609">IF(AND($C1744="tak",OR($D1744="nie dotyczy",$D1744="badania przemysłowe"),LataProjekcji&lt;=Koniec_Projekt),J407,0)</f>
        <v>0</v>
      </c>
      <c r="K1744" s="118">
        <f t="shared" si="2609"/>
        <v>0</v>
      </c>
      <c r="L1744" s="118">
        <f t="shared" si="2609"/>
        <v>0</v>
      </c>
      <c r="M1744" s="118">
        <f t="shared" si="2609"/>
        <v>0</v>
      </c>
      <c r="N1744" s="118">
        <f t="shared" si="2609"/>
        <v>0</v>
      </c>
      <c r="O1744" s="118">
        <f t="shared" si="2609"/>
        <v>0</v>
      </c>
      <c r="P1744" s="118">
        <f t="shared" si="2609"/>
        <v>0</v>
      </c>
      <c r="Q1744" s="118">
        <f t="shared" si="2609"/>
        <v>0</v>
      </c>
      <c r="R1744" s="118">
        <f t="shared" si="2609"/>
        <v>0</v>
      </c>
      <c r="S1744" s="118">
        <f t="shared" si="2609"/>
        <v>0</v>
      </c>
      <c r="T1744" s="118">
        <f t="shared" si="2609"/>
        <v>0</v>
      </c>
      <c r="U1744" s="118">
        <f t="shared" si="2609"/>
        <v>0</v>
      </c>
      <c r="V1744" s="118">
        <f t="shared" si="2609"/>
        <v>0</v>
      </c>
      <c r="W1744" s="118">
        <f t="shared" si="2561"/>
        <v>0</v>
      </c>
      <c r="X1744" s="118">
        <f t="shared" ref="X1744:AA1744" si="2610">IF(AND($C1744="tak",OR($D1744="nie dotyczy",$D1744="badania przemysłowe"),LataProjekcji&lt;=Koniec_Projekt),X407,0)</f>
        <v>0</v>
      </c>
      <c r="Y1744" s="118">
        <f t="shared" si="2610"/>
        <v>0</v>
      </c>
      <c r="Z1744" s="118">
        <f t="shared" si="2610"/>
        <v>0</v>
      </c>
      <c r="AA1744" s="118">
        <f t="shared" si="2610"/>
        <v>0</v>
      </c>
      <c r="AB1744" s="118">
        <f t="shared" ref="AB1744:AE1744" si="2611">IF(AND($C1744="tak",OR($D1744="nie dotyczy",$D1744="badania przemysłowe"),LataProjekcji&lt;=Koniec_Projekt),AB407,0)</f>
        <v>0</v>
      </c>
      <c r="AC1744" s="118">
        <f t="shared" si="2611"/>
        <v>0</v>
      </c>
      <c r="AD1744" s="118">
        <f t="shared" si="2611"/>
        <v>0</v>
      </c>
      <c r="AE1744" s="118">
        <f t="shared" si="2611"/>
        <v>0</v>
      </c>
    </row>
    <row r="1745" spans="2:31" hidden="1">
      <c r="B1745" s="116" t="str">
        <f t="shared" si="2559"/>
        <v/>
      </c>
      <c r="C1745" s="116" t="str">
        <f t="shared" si="2559"/>
        <v/>
      </c>
      <c r="D1745" s="116" t="str">
        <f t="shared" si="2559"/>
        <v/>
      </c>
      <c r="E1745" s="116"/>
      <c r="F1745" s="116"/>
      <c r="G1745" s="116"/>
      <c r="H1745" s="116"/>
      <c r="I1745" s="116"/>
      <c r="J1745" s="118">
        <f t="shared" ref="J1745:V1745" si="2612">IF(AND($C1745="tak",OR($D1745="nie dotyczy",$D1745="badania przemysłowe"),LataProjekcji&lt;=Koniec_Projekt),J408,0)</f>
        <v>0</v>
      </c>
      <c r="K1745" s="118">
        <f t="shared" si="2612"/>
        <v>0</v>
      </c>
      <c r="L1745" s="118">
        <f t="shared" si="2612"/>
        <v>0</v>
      </c>
      <c r="M1745" s="118">
        <f t="shared" si="2612"/>
        <v>0</v>
      </c>
      <c r="N1745" s="118">
        <f t="shared" si="2612"/>
        <v>0</v>
      </c>
      <c r="O1745" s="118">
        <f t="shared" si="2612"/>
        <v>0</v>
      </c>
      <c r="P1745" s="118">
        <f t="shared" si="2612"/>
        <v>0</v>
      </c>
      <c r="Q1745" s="118">
        <f t="shared" si="2612"/>
        <v>0</v>
      </c>
      <c r="R1745" s="118">
        <f t="shared" si="2612"/>
        <v>0</v>
      </c>
      <c r="S1745" s="118">
        <f t="shared" si="2612"/>
        <v>0</v>
      </c>
      <c r="T1745" s="118">
        <f t="shared" si="2612"/>
        <v>0</v>
      </c>
      <c r="U1745" s="118">
        <f t="shared" si="2612"/>
        <v>0</v>
      </c>
      <c r="V1745" s="118">
        <f t="shared" si="2612"/>
        <v>0</v>
      </c>
      <c r="W1745" s="118">
        <f t="shared" si="2561"/>
        <v>0</v>
      </c>
      <c r="X1745" s="118">
        <f t="shared" ref="X1745:AA1745" si="2613">IF(AND($C1745="tak",OR($D1745="nie dotyczy",$D1745="badania przemysłowe"),LataProjekcji&lt;=Koniec_Projekt),X408,0)</f>
        <v>0</v>
      </c>
      <c r="Y1745" s="118">
        <f t="shared" si="2613"/>
        <v>0</v>
      </c>
      <c r="Z1745" s="118">
        <f t="shared" si="2613"/>
        <v>0</v>
      </c>
      <c r="AA1745" s="118">
        <f t="shared" si="2613"/>
        <v>0</v>
      </c>
      <c r="AB1745" s="118">
        <f t="shared" ref="AB1745:AE1745" si="2614">IF(AND($C1745="tak",OR($D1745="nie dotyczy",$D1745="badania przemysłowe"),LataProjekcji&lt;=Koniec_Projekt),AB408,0)</f>
        <v>0</v>
      </c>
      <c r="AC1745" s="118">
        <f t="shared" si="2614"/>
        <v>0</v>
      </c>
      <c r="AD1745" s="118">
        <f t="shared" si="2614"/>
        <v>0</v>
      </c>
      <c r="AE1745" s="118">
        <f t="shared" si="2614"/>
        <v>0</v>
      </c>
    </row>
    <row r="1746" spans="2:31" hidden="1">
      <c r="B1746" s="116" t="str">
        <f t="shared" si="2559"/>
        <v/>
      </c>
      <c r="C1746" s="116" t="str">
        <f t="shared" si="2559"/>
        <v/>
      </c>
      <c r="D1746" s="116" t="str">
        <f t="shared" si="2559"/>
        <v/>
      </c>
      <c r="E1746" s="116"/>
      <c r="F1746" s="116"/>
      <c r="G1746" s="116"/>
      <c r="H1746" s="116"/>
      <c r="I1746" s="116"/>
      <c r="J1746" s="118">
        <f t="shared" ref="J1746:V1746" si="2615">IF(AND($C1746="tak",OR($D1746="nie dotyczy",$D1746="badania przemysłowe"),LataProjekcji&lt;=Koniec_Projekt),J409,0)</f>
        <v>0</v>
      </c>
      <c r="K1746" s="118">
        <f t="shared" si="2615"/>
        <v>0</v>
      </c>
      <c r="L1746" s="118">
        <f t="shared" si="2615"/>
        <v>0</v>
      </c>
      <c r="M1746" s="118">
        <f t="shared" si="2615"/>
        <v>0</v>
      </c>
      <c r="N1746" s="118">
        <f t="shared" si="2615"/>
        <v>0</v>
      </c>
      <c r="O1746" s="118">
        <f t="shared" si="2615"/>
        <v>0</v>
      </c>
      <c r="P1746" s="118">
        <f t="shared" si="2615"/>
        <v>0</v>
      </c>
      <c r="Q1746" s="118">
        <f t="shared" si="2615"/>
        <v>0</v>
      </c>
      <c r="R1746" s="118">
        <f t="shared" si="2615"/>
        <v>0</v>
      </c>
      <c r="S1746" s="118">
        <f t="shared" si="2615"/>
        <v>0</v>
      </c>
      <c r="T1746" s="118">
        <f t="shared" si="2615"/>
        <v>0</v>
      </c>
      <c r="U1746" s="118">
        <f t="shared" si="2615"/>
        <v>0</v>
      </c>
      <c r="V1746" s="118">
        <f t="shared" si="2615"/>
        <v>0</v>
      </c>
      <c r="W1746" s="118">
        <f t="shared" si="2561"/>
        <v>0</v>
      </c>
      <c r="X1746" s="118">
        <f t="shared" ref="X1746:AA1746" si="2616">IF(AND($C1746="tak",OR($D1746="nie dotyczy",$D1746="badania przemysłowe"),LataProjekcji&lt;=Koniec_Projekt),X409,0)</f>
        <v>0</v>
      </c>
      <c r="Y1746" s="118">
        <f t="shared" si="2616"/>
        <v>0</v>
      </c>
      <c r="Z1746" s="118">
        <f t="shared" si="2616"/>
        <v>0</v>
      </c>
      <c r="AA1746" s="118">
        <f t="shared" si="2616"/>
        <v>0</v>
      </c>
      <c r="AB1746" s="118">
        <f t="shared" ref="AB1746:AE1746" si="2617">IF(AND($C1746="tak",OR($D1746="nie dotyczy",$D1746="badania przemysłowe"),LataProjekcji&lt;=Koniec_Projekt),AB409,0)</f>
        <v>0</v>
      </c>
      <c r="AC1746" s="118">
        <f t="shared" si="2617"/>
        <v>0</v>
      </c>
      <c r="AD1746" s="118">
        <f t="shared" si="2617"/>
        <v>0</v>
      </c>
      <c r="AE1746" s="118">
        <f t="shared" si="2617"/>
        <v>0</v>
      </c>
    </row>
    <row r="1747" spans="2:31" hidden="1">
      <c r="B1747" s="116" t="str">
        <f t="shared" si="2559"/>
        <v/>
      </c>
      <c r="C1747" s="116" t="str">
        <f t="shared" si="2559"/>
        <v/>
      </c>
      <c r="D1747" s="116" t="str">
        <f t="shared" si="2559"/>
        <v/>
      </c>
      <c r="E1747" s="116"/>
      <c r="F1747" s="116"/>
      <c r="G1747" s="116"/>
      <c r="H1747" s="116"/>
      <c r="I1747" s="116"/>
      <c r="J1747" s="118">
        <f t="shared" ref="J1747:V1747" si="2618">IF(AND($C1747="tak",OR($D1747="nie dotyczy",$D1747="badania przemysłowe"),LataProjekcji&lt;=Koniec_Projekt),J410,0)</f>
        <v>0</v>
      </c>
      <c r="K1747" s="118">
        <f t="shared" si="2618"/>
        <v>0</v>
      </c>
      <c r="L1747" s="118">
        <f t="shared" si="2618"/>
        <v>0</v>
      </c>
      <c r="M1747" s="118">
        <f t="shared" si="2618"/>
        <v>0</v>
      </c>
      <c r="N1747" s="118">
        <f t="shared" si="2618"/>
        <v>0</v>
      </c>
      <c r="O1747" s="118">
        <f t="shared" si="2618"/>
        <v>0</v>
      </c>
      <c r="P1747" s="118">
        <f t="shared" si="2618"/>
        <v>0</v>
      </c>
      <c r="Q1747" s="118">
        <f t="shared" si="2618"/>
        <v>0</v>
      </c>
      <c r="R1747" s="118">
        <f t="shared" si="2618"/>
        <v>0</v>
      </c>
      <c r="S1747" s="118">
        <f t="shared" si="2618"/>
        <v>0</v>
      </c>
      <c r="T1747" s="118">
        <f t="shared" si="2618"/>
        <v>0</v>
      </c>
      <c r="U1747" s="118">
        <f t="shared" si="2618"/>
        <v>0</v>
      </c>
      <c r="V1747" s="118">
        <f t="shared" si="2618"/>
        <v>0</v>
      </c>
      <c r="W1747" s="118">
        <f t="shared" si="2561"/>
        <v>0</v>
      </c>
      <c r="X1747" s="118">
        <f t="shared" ref="X1747:AA1747" si="2619">IF(AND($C1747="tak",OR($D1747="nie dotyczy",$D1747="badania przemysłowe"),LataProjekcji&lt;=Koniec_Projekt),X410,0)</f>
        <v>0</v>
      </c>
      <c r="Y1747" s="118">
        <f t="shared" si="2619"/>
        <v>0</v>
      </c>
      <c r="Z1747" s="118">
        <f t="shared" si="2619"/>
        <v>0</v>
      </c>
      <c r="AA1747" s="118">
        <f t="shared" si="2619"/>
        <v>0</v>
      </c>
      <c r="AB1747" s="118">
        <f t="shared" ref="AB1747:AE1747" si="2620">IF(AND($C1747="tak",OR($D1747="nie dotyczy",$D1747="badania przemysłowe"),LataProjekcji&lt;=Koniec_Projekt),AB410,0)</f>
        <v>0</v>
      </c>
      <c r="AC1747" s="118">
        <f t="shared" si="2620"/>
        <v>0</v>
      </c>
      <c r="AD1747" s="118">
        <f t="shared" si="2620"/>
        <v>0</v>
      </c>
      <c r="AE1747" s="118">
        <f t="shared" si="2620"/>
        <v>0</v>
      </c>
    </row>
    <row r="1748" spans="2:31" hidden="1">
      <c r="B1748" s="116" t="str">
        <f t="shared" ref="B1748:D1767" si="2621">IF(ISBLANK(B1508),"",B1508)</f>
        <v/>
      </c>
      <c r="C1748" s="116" t="str">
        <f t="shared" si="2621"/>
        <v/>
      </c>
      <c r="D1748" s="116" t="str">
        <f t="shared" si="2621"/>
        <v/>
      </c>
      <c r="E1748" s="116"/>
      <c r="F1748" s="116"/>
      <c r="G1748" s="116"/>
      <c r="H1748" s="116"/>
      <c r="I1748" s="116"/>
      <c r="J1748" s="118">
        <f t="shared" ref="J1748:V1748" si="2622">IF(AND($C1748="tak",OR($D1748="nie dotyczy",$D1748="badania przemysłowe"),LataProjekcji&lt;=Koniec_Projekt),J411,0)</f>
        <v>0</v>
      </c>
      <c r="K1748" s="118">
        <f t="shared" si="2622"/>
        <v>0</v>
      </c>
      <c r="L1748" s="118">
        <f t="shared" si="2622"/>
        <v>0</v>
      </c>
      <c r="M1748" s="118">
        <f t="shared" si="2622"/>
        <v>0</v>
      </c>
      <c r="N1748" s="118">
        <f t="shared" si="2622"/>
        <v>0</v>
      </c>
      <c r="O1748" s="118">
        <f t="shared" si="2622"/>
        <v>0</v>
      </c>
      <c r="P1748" s="118">
        <f t="shared" si="2622"/>
        <v>0</v>
      </c>
      <c r="Q1748" s="118">
        <f t="shared" si="2622"/>
        <v>0</v>
      </c>
      <c r="R1748" s="118">
        <f t="shared" si="2622"/>
        <v>0</v>
      </c>
      <c r="S1748" s="118">
        <f t="shared" si="2622"/>
        <v>0</v>
      </c>
      <c r="T1748" s="118">
        <f t="shared" si="2622"/>
        <v>0</v>
      </c>
      <c r="U1748" s="118">
        <f t="shared" si="2622"/>
        <v>0</v>
      </c>
      <c r="V1748" s="118">
        <f t="shared" si="2622"/>
        <v>0</v>
      </c>
      <c r="W1748" s="118">
        <f t="shared" si="2561"/>
        <v>0</v>
      </c>
      <c r="X1748" s="118">
        <f t="shared" ref="X1748:AA1748" si="2623">IF(AND($C1748="tak",OR($D1748="nie dotyczy",$D1748="badania przemysłowe"),LataProjekcji&lt;=Koniec_Projekt),X411,0)</f>
        <v>0</v>
      </c>
      <c r="Y1748" s="118">
        <f t="shared" si="2623"/>
        <v>0</v>
      </c>
      <c r="Z1748" s="118">
        <f t="shared" si="2623"/>
        <v>0</v>
      </c>
      <c r="AA1748" s="118">
        <f t="shared" si="2623"/>
        <v>0</v>
      </c>
      <c r="AB1748" s="118">
        <f t="shared" ref="AB1748:AE1748" si="2624">IF(AND($C1748="tak",OR($D1748="nie dotyczy",$D1748="badania przemysłowe"),LataProjekcji&lt;=Koniec_Projekt),AB411,0)</f>
        <v>0</v>
      </c>
      <c r="AC1748" s="118">
        <f t="shared" si="2624"/>
        <v>0</v>
      </c>
      <c r="AD1748" s="118">
        <f t="shared" si="2624"/>
        <v>0</v>
      </c>
      <c r="AE1748" s="118">
        <f t="shared" si="2624"/>
        <v>0</v>
      </c>
    </row>
    <row r="1749" spans="2:31" hidden="1">
      <c r="B1749" s="116" t="str">
        <f t="shared" si="2621"/>
        <v/>
      </c>
      <c r="C1749" s="116" t="str">
        <f t="shared" si="2621"/>
        <v/>
      </c>
      <c r="D1749" s="116" t="str">
        <f t="shared" si="2621"/>
        <v/>
      </c>
      <c r="E1749" s="116"/>
      <c r="F1749" s="116"/>
      <c r="G1749" s="116"/>
      <c r="H1749" s="116"/>
      <c r="I1749" s="116"/>
      <c r="J1749" s="118">
        <f t="shared" ref="J1749:V1749" si="2625">IF(AND($C1749="tak",OR($D1749="nie dotyczy",$D1749="badania przemysłowe"),LataProjekcji&lt;=Koniec_Projekt),J412,0)</f>
        <v>0</v>
      </c>
      <c r="K1749" s="118">
        <f t="shared" si="2625"/>
        <v>0</v>
      </c>
      <c r="L1749" s="118">
        <f t="shared" si="2625"/>
        <v>0</v>
      </c>
      <c r="M1749" s="118">
        <f t="shared" si="2625"/>
        <v>0</v>
      </c>
      <c r="N1749" s="118">
        <f t="shared" si="2625"/>
        <v>0</v>
      </c>
      <c r="O1749" s="118">
        <f t="shared" si="2625"/>
        <v>0</v>
      </c>
      <c r="P1749" s="118">
        <f t="shared" si="2625"/>
        <v>0</v>
      </c>
      <c r="Q1749" s="118">
        <f t="shared" si="2625"/>
        <v>0</v>
      </c>
      <c r="R1749" s="118">
        <f t="shared" si="2625"/>
        <v>0</v>
      </c>
      <c r="S1749" s="118">
        <f t="shared" si="2625"/>
        <v>0</v>
      </c>
      <c r="T1749" s="118">
        <f t="shared" si="2625"/>
        <v>0</v>
      </c>
      <c r="U1749" s="118">
        <f t="shared" si="2625"/>
        <v>0</v>
      </c>
      <c r="V1749" s="118">
        <f t="shared" si="2625"/>
        <v>0</v>
      </c>
      <c r="W1749" s="118">
        <f t="shared" si="2561"/>
        <v>0</v>
      </c>
      <c r="X1749" s="118">
        <f t="shared" ref="X1749:AA1749" si="2626">IF(AND($C1749="tak",OR($D1749="nie dotyczy",$D1749="badania przemysłowe"),LataProjekcji&lt;=Koniec_Projekt),X412,0)</f>
        <v>0</v>
      </c>
      <c r="Y1749" s="118">
        <f t="shared" si="2626"/>
        <v>0</v>
      </c>
      <c r="Z1749" s="118">
        <f t="shared" si="2626"/>
        <v>0</v>
      </c>
      <c r="AA1749" s="118">
        <f t="shared" si="2626"/>
        <v>0</v>
      </c>
      <c r="AB1749" s="118">
        <f t="shared" ref="AB1749:AE1749" si="2627">IF(AND($C1749="tak",OR($D1749="nie dotyczy",$D1749="badania przemysłowe"),LataProjekcji&lt;=Koniec_Projekt),AB412,0)</f>
        <v>0</v>
      </c>
      <c r="AC1749" s="118">
        <f t="shared" si="2627"/>
        <v>0</v>
      </c>
      <c r="AD1749" s="118">
        <f t="shared" si="2627"/>
        <v>0</v>
      </c>
      <c r="AE1749" s="118">
        <f t="shared" si="2627"/>
        <v>0</v>
      </c>
    </row>
    <row r="1750" spans="2:31" hidden="1">
      <c r="B1750" s="116" t="str">
        <f t="shared" si="2621"/>
        <v/>
      </c>
      <c r="C1750" s="116" t="str">
        <f t="shared" si="2621"/>
        <v/>
      </c>
      <c r="D1750" s="116" t="str">
        <f t="shared" si="2621"/>
        <v/>
      </c>
      <c r="E1750" s="116"/>
      <c r="F1750" s="116"/>
      <c r="G1750" s="116"/>
      <c r="H1750" s="116"/>
      <c r="I1750" s="116"/>
      <c r="J1750" s="118">
        <f t="shared" ref="J1750:V1750" si="2628">IF(AND($C1750="tak",OR($D1750="nie dotyczy",$D1750="badania przemysłowe"),LataProjekcji&lt;=Koniec_Projekt),J413,0)</f>
        <v>0</v>
      </c>
      <c r="K1750" s="118">
        <f t="shared" si="2628"/>
        <v>0</v>
      </c>
      <c r="L1750" s="118">
        <f t="shared" si="2628"/>
        <v>0</v>
      </c>
      <c r="M1750" s="118">
        <f t="shared" si="2628"/>
        <v>0</v>
      </c>
      <c r="N1750" s="118">
        <f t="shared" si="2628"/>
        <v>0</v>
      </c>
      <c r="O1750" s="118">
        <f t="shared" si="2628"/>
        <v>0</v>
      </c>
      <c r="P1750" s="118">
        <f t="shared" si="2628"/>
        <v>0</v>
      </c>
      <c r="Q1750" s="118">
        <f t="shared" si="2628"/>
        <v>0</v>
      </c>
      <c r="R1750" s="118">
        <f t="shared" si="2628"/>
        <v>0</v>
      </c>
      <c r="S1750" s="118">
        <f t="shared" si="2628"/>
        <v>0</v>
      </c>
      <c r="T1750" s="118">
        <f t="shared" si="2628"/>
        <v>0</v>
      </c>
      <c r="U1750" s="118">
        <f t="shared" si="2628"/>
        <v>0</v>
      </c>
      <c r="V1750" s="118">
        <f t="shared" si="2628"/>
        <v>0</v>
      </c>
      <c r="W1750" s="118">
        <f t="shared" si="2561"/>
        <v>0</v>
      </c>
      <c r="X1750" s="118">
        <f t="shared" ref="X1750:AA1750" si="2629">IF(AND($C1750="tak",OR($D1750="nie dotyczy",$D1750="badania przemysłowe"),LataProjekcji&lt;=Koniec_Projekt),X413,0)</f>
        <v>0</v>
      </c>
      <c r="Y1750" s="118">
        <f t="shared" si="2629"/>
        <v>0</v>
      </c>
      <c r="Z1750" s="118">
        <f t="shared" si="2629"/>
        <v>0</v>
      </c>
      <c r="AA1750" s="118">
        <f t="shared" si="2629"/>
        <v>0</v>
      </c>
      <c r="AB1750" s="118">
        <f t="shared" ref="AB1750:AE1750" si="2630">IF(AND($C1750="tak",OR($D1750="nie dotyczy",$D1750="badania przemysłowe"),LataProjekcji&lt;=Koniec_Projekt),AB413,0)</f>
        <v>0</v>
      </c>
      <c r="AC1750" s="118">
        <f t="shared" si="2630"/>
        <v>0</v>
      </c>
      <c r="AD1750" s="118">
        <f t="shared" si="2630"/>
        <v>0</v>
      </c>
      <c r="AE1750" s="118">
        <f t="shared" si="2630"/>
        <v>0</v>
      </c>
    </row>
    <row r="1751" spans="2:31" hidden="1">
      <c r="B1751" s="116" t="str">
        <f t="shared" si="2621"/>
        <v/>
      </c>
      <c r="C1751" s="116" t="str">
        <f t="shared" si="2621"/>
        <v/>
      </c>
      <c r="D1751" s="116" t="str">
        <f t="shared" si="2621"/>
        <v/>
      </c>
      <c r="E1751" s="116"/>
      <c r="F1751" s="116"/>
      <c r="G1751" s="116"/>
      <c r="H1751" s="116"/>
      <c r="I1751" s="116"/>
      <c r="J1751" s="118">
        <f t="shared" ref="J1751:V1751" si="2631">IF(AND($C1751="tak",OR($D1751="nie dotyczy",$D1751="badania przemysłowe"),LataProjekcji&lt;=Koniec_Projekt),J414,0)</f>
        <v>0</v>
      </c>
      <c r="K1751" s="118">
        <f t="shared" si="2631"/>
        <v>0</v>
      </c>
      <c r="L1751" s="118">
        <f t="shared" si="2631"/>
        <v>0</v>
      </c>
      <c r="M1751" s="118">
        <f t="shared" si="2631"/>
        <v>0</v>
      </c>
      <c r="N1751" s="118">
        <f t="shared" si="2631"/>
        <v>0</v>
      </c>
      <c r="O1751" s="118">
        <f t="shared" si="2631"/>
        <v>0</v>
      </c>
      <c r="P1751" s="118">
        <f t="shared" si="2631"/>
        <v>0</v>
      </c>
      <c r="Q1751" s="118">
        <f t="shared" si="2631"/>
        <v>0</v>
      </c>
      <c r="R1751" s="118">
        <f t="shared" si="2631"/>
        <v>0</v>
      </c>
      <c r="S1751" s="118">
        <f t="shared" si="2631"/>
        <v>0</v>
      </c>
      <c r="T1751" s="118">
        <f t="shared" si="2631"/>
        <v>0</v>
      </c>
      <c r="U1751" s="118">
        <f t="shared" si="2631"/>
        <v>0</v>
      </c>
      <c r="V1751" s="118">
        <f t="shared" si="2631"/>
        <v>0</v>
      </c>
      <c r="W1751" s="118">
        <f t="shared" si="2561"/>
        <v>0</v>
      </c>
      <c r="X1751" s="118">
        <f t="shared" ref="X1751:AA1751" si="2632">IF(AND($C1751="tak",OR($D1751="nie dotyczy",$D1751="badania przemysłowe"),LataProjekcji&lt;=Koniec_Projekt),X414,0)</f>
        <v>0</v>
      </c>
      <c r="Y1751" s="118">
        <f t="shared" si="2632"/>
        <v>0</v>
      </c>
      <c r="Z1751" s="118">
        <f t="shared" si="2632"/>
        <v>0</v>
      </c>
      <c r="AA1751" s="118">
        <f t="shared" si="2632"/>
        <v>0</v>
      </c>
      <c r="AB1751" s="118">
        <f t="shared" ref="AB1751:AE1751" si="2633">IF(AND($C1751="tak",OR($D1751="nie dotyczy",$D1751="badania przemysłowe"),LataProjekcji&lt;=Koniec_Projekt),AB414,0)</f>
        <v>0</v>
      </c>
      <c r="AC1751" s="118">
        <f t="shared" si="2633"/>
        <v>0</v>
      </c>
      <c r="AD1751" s="118">
        <f t="shared" si="2633"/>
        <v>0</v>
      </c>
      <c r="AE1751" s="118">
        <f t="shared" si="2633"/>
        <v>0</v>
      </c>
    </row>
    <row r="1752" spans="2:31" hidden="1">
      <c r="B1752" s="116" t="str">
        <f t="shared" si="2621"/>
        <v/>
      </c>
      <c r="C1752" s="116" t="str">
        <f t="shared" si="2621"/>
        <v/>
      </c>
      <c r="D1752" s="116" t="str">
        <f t="shared" si="2621"/>
        <v/>
      </c>
      <c r="E1752" s="116"/>
      <c r="F1752" s="116"/>
      <c r="G1752" s="116"/>
      <c r="H1752" s="116"/>
      <c r="I1752" s="116"/>
      <c r="J1752" s="118">
        <f t="shared" ref="J1752:V1752" si="2634">IF(AND($C1752="tak",OR($D1752="nie dotyczy",$D1752="badania przemysłowe"),LataProjekcji&lt;=Koniec_Projekt),J415,0)</f>
        <v>0</v>
      </c>
      <c r="K1752" s="118">
        <f t="shared" si="2634"/>
        <v>0</v>
      </c>
      <c r="L1752" s="118">
        <f t="shared" si="2634"/>
        <v>0</v>
      </c>
      <c r="M1752" s="118">
        <f t="shared" si="2634"/>
        <v>0</v>
      </c>
      <c r="N1752" s="118">
        <f t="shared" si="2634"/>
        <v>0</v>
      </c>
      <c r="O1752" s="118">
        <f t="shared" si="2634"/>
        <v>0</v>
      </c>
      <c r="P1752" s="118">
        <f t="shared" si="2634"/>
        <v>0</v>
      </c>
      <c r="Q1752" s="118">
        <f t="shared" si="2634"/>
        <v>0</v>
      </c>
      <c r="R1752" s="118">
        <f t="shared" si="2634"/>
        <v>0</v>
      </c>
      <c r="S1752" s="118">
        <f t="shared" si="2634"/>
        <v>0</v>
      </c>
      <c r="T1752" s="118">
        <f t="shared" si="2634"/>
        <v>0</v>
      </c>
      <c r="U1752" s="118">
        <f t="shared" si="2634"/>
        <v>0</v>
      </c>
      <c r="V1752" s="118">
        <f t="shared" si="2634"/>
        <v>0</v>
      </c>
      <c r="W1752" s="118">
        <f t="shared" si="2561"/>
        <v>0</v>
      </c>
      <c r="X1752" s="118">
        <f t="shared" ref="X1752:AA1752" si="2635">IF(AND($C1752="tak",OR($D1752="nie dotyczy",$D1752="badania przemysłowe"),LataProjekcji&lt;=Koniec_Projekt),X415,0)</f>
        <v>0</v>
      </c>
      <c r="Y1752" s="118">
        <f t="shared" si="2635"/>
        <v>0</v>
      </c>
      <c r="Z1752" s="118">
        <f t="shared" si="2635"/>
        <v>0</v>
      </c>
      <c r="AA1752" s="118">
        <f t="shared" si="2635"/>
        <v>0</v>
      </c>
      <c r="AB1752" s="118">
        <f t="shared" ref="AB1752:AE1752" si="2636">IF(AND($C1752="tak",OR($D1752="nie dotyczy",$D1752="badania przemysłowe"),LataProjekcji&lt;=Koniec_Projekt),AB415,0)</f>
        <v>0</v>
      </c>
      <c r="AC1752" s="118">
        <f t="shared" si="2636"/>
        <v>0</v>
      </c>
      <c r="AD1752" s="118">
        <f t="shared" si="2636"/>
        <v>0</v>
      </c>
      <c r="AE1752" s="118">
        <f t="shared" si="2636"/>
        <v>0</v>
      </c>
    </row>
    <row r="1753" spans="2:31" hidden="1">
      <c r="B1753" s="116" t="str">
        <f t="shared" si="2621"/>
        <v/>
      </c>
      <c r="C1753" s="116" t="str">
        <f t="shared" si="2621"/>
        <v/>
      </c>
      <c r="D1753" s="116" t="str">
        <f t="shared" si="2621"/>
        <v/>
      </c>
      <c r="E1753" s="116"/>
      <c r="F1753" s="116"/>
      <c r="G1753" s="116"/>
      <c r="H1753" s="116"/>
      <c r="I1753" s="116"/>
      <c r="J1753" s="118">
        <f t="shared" ref="J1753:V1753" si="2637">IF(AND($C1753="tak",OR($D1753="nie dotyczy",$D1753="badania przemysłowe"),LataProjekcji&lt;=Koniec_Projekt),J416,0)</f>
        <v>0</v>
      </c>
      <c r="K1753" s="118">
        <f t="shared" si="2637"/>
        <v>0</v>
      </c>
      <c r="L1753" s="118">
        <f t="shared" si="2637"/>
        <v>0</v>
      </c>
      <c r="M1753" s="118">
        <f t="shared" si="2637"/>
        <v>0</v>
      </c>
      <c r="N1753" s="118">
        <f t="shared" si="2637"/>
        <v>0</v>
      </c>
      <c r="O1753" s="118">
        <f t="shared" si="2637"/>
        <v>0</v>
      </c>
      <c r="P1753" s="118">
        <f t="shared" si="2637"/>
        <v>0</v>
      </c>
      <c r="Q1753" s="118">
        <f t="shared" si="2637"/>
        <v>0</v>
      </c>
      <c r="R1753" s="118">
        <f t="shared" si="2637"/>
        <v>0</v>
      </c>
      <c r="S1753" s="118">
        <f t="shared" si="2637"/>
        <v>0</v>
      </c>
      <c r="T1753" s="118">
        <f t="shared" si="2637"/>
        <v>0</v>
      </c>
      <c r="U1753" s="118">
        <f t="shared" si="2637"/>
        <v>0</v>
      </c>
      <c r="V1753" s="118">
        <f t="shared" si="2637"/>
        <v>0</v>
      </c>
      <c r="W1753" s="118">
        <f t="shared" si="2561"/>
        <v>0</v>
      </c>
      <c r="X1753" s="118">
        <f t="shared" ref="X1753:AA1753" si="2638">IF(AND($C1753="tak",OR($D1753="nie dotyczy",$D1753="badania przemysłowe"),LataProjekcji&lt;=Koniec_Projekt),X416,0)</f>
        <v>0</v>
      </c>
      <c r="Y1753" s="118">
        <f t="shared" si="2638"/>
        <v>0</v>
      </c>
      <c r="Z1753" s="118">
        <f t="shared" si="2638"/>
        <v>0</v>
      </c>
      <c r="AA1753" s="118">
        <f t="shared" si="2638"/>
        <v>0</v>
      </c>
      <c r="AB1753" s="118">
        <f t="shared" ref="AB1753:AE1753" si="2639">IF(AND($C1753="tak",OR($D1753="nie dotyczy",$D1753="badania przemysłowe"),LataProjekcji&lt;=Koniec_Projekt),AB416,0)</f>
        <v>0</v>
      </c>
      <c r="AC1753" s="118">
        <f t="shared" si="2639"/>
        <v>0</v>
      </c>
      <c r="AD1753" s="118">
        <f t="shared" si="2639"/>
        <v>0</v>
      </c>
      <c r="AE1753" s="118">
        <f t="shared" si="2639"/>
        <v>0</v>
      </c>
    </row>
    <row r="1754" spans="2:31" hidden="1">
      <c r="B1754" s="116" t="str">
        <f t="shared" si="2621"/>
        <v/>
      </c>
      <c r="C1754" s="116" t="str">
        <f t="shared" si="2621"/>
        <v/>
      </c>
      <c r="D1754" s="116" t="str">
        <f t="shared" si="2621"/>
        <v/>
      </c>
      <c r="E1754" s="116"/>
      <c r="F1754" s="116"/>
      <c r="G1754" s="116"/>
      <c r="H1754" s="116"/>
      <c r="I1754" s="116"/>
      <c r="J1754" s="118">
        <f t="shared" ref="J1754:V1754" si="2640">IF(AND($C1754="tak",OR($D1754="nie dotyczy",$D1754="badania przemysłowe"),LataProjekcji&lt;=Koniec_Projekt),J417,0)</f>
        <v>0</v>
      </c>
      <c r="K1754" s="118">
        <f t="shared" si="2640"/>
        <v>0</v>
      </c>
      <c r="L1754" s="118">
        <f t="shared" si="2640"/>
        <v>0</v>
      </c>
      <c r="M1754" s="118">
        <f t="shared" si="2640"/>
        <v>0</v>
      </c>
      <c r="N1754" s="118">
        <f t="shared" si="2640"/>
        <v>0</v>
      </c>
      <c r="O1754" s="118">
        <f t="shared" si="2640"/>
        <v>0</v>
      </c>
      <c r="P1754" s="118">
        <f t="shared" si="2640"/>
        <v>0</v>
      </c>
      <c r="Q1754" s="118">
        <f t="shared" si="2640"/>
        <v>0</v>
      </c>
      <c r="R1754" s="118">
        <f t="shared" si="2640"/>
        <v>0</v>
      </c>
      <c r="S1754" s="118">
        <f t="shared" si="2640"/>
        <v>0</v>
      </c>
      <c r="T1754" s="118">
        <f t="shared" si="2640"/>
        <v>0</v>
      </c>
      <c r="U1754" s="118">
        <f t="shared" si="2640"/>
        <v>0</v>
      </c>
      <c r="V1754" s="118">
        <f t="shared" si="2640"/>
        <v>0</v>
      </c>
      <c r="W1754" s="118">
        <f t="shared" si="2561"/>
        <v>0</v>
      </c>
      <c r="X1754" s="118">
        <f t="shared" ref="X1754:AA1754" si="2641">IF(AND($C1754="tak",OR($D1754="nie dotyczy",$D1754="badania przemysłowe"),LataProjekcji&lt;=Koniec_Projekt),X417,0)</f>
        <v>0</v>
      </c>
      <c r="Y1754" s="118">
        <f t="shared" si="2641"/>
        <v>0</v>
      </c>
      <c r="Z1754" s="118">
        <f t="shared" si="2641"/>
        <v>0</v>
      </c>
      <c r="AA1754" s="118">
        <f t="shared" si="2641"/>
        <v>0</v>
      </c>
      <c r="AB1754" s="118">
        <f t="shared" ref="AB1754:AE1754" si="2642">IF(AND($C1754="tak",OR($D1754="nie dotyczy",$D1754="badania przemysłowe"),LataProjekcji&lt;=Koniec_Projekt),AB417,0)</f>
        <v>0</v>
      </c>
      <c r="AC1754" s="118">
        <f t="shared" si="2642"/>
        <v>0</v>
      </c>
      <c r="AD1754" s="118">
        <f t="shared" si="2642"/>
        <v>0</v>
      </c>
      <c r="AE1754" s="118">
        <f t="shared" si="2642"/>
        <v>0</v>
      </c>
    </row>
    <row r="1755" spans="2:31" hidden="1">
      <c r="B1755" s="116" t="str">
        <f t="shared" si="2621"/>
        <v/>
      </c>
      <c r="C1755" s="116" t="str">
        <f t="shared" si="2621"/>
        <v/>
      </c>
      <c r="D1755" s="116" t="str">
        <f t="shared" si="2621"/>
        <v/>
      </c>
      <c r="E1755" s="116"/>
      <c r="F1755" s="116"/>
      <c r="G1755" s="116"/>
      <c r="H1755" s="116"/>
      <c r="I1755" s="116"/>
      <c r="J1755" s="118">
        <f t="shared" ref="J1755:V1755" si="2643">IF(AND($C1755="tak",OR($D1755="nie dotyczy",$D1755="badania przemysłowe"),LataProjekcji&lt;=Koniec_Projekt),J418,0)</f>
        <v>0</v>
      </c>
      <c r="K1755" s="118">
        <f t="shared" si="2643"/>
        <v>0</v>
      </c>
      <c r="L1755" s="118">
        <f t="shared" si="2643"/>
        <v>0</v>
      </c>
      <c r="M1755" s="118">
        <f t="shared" si="2643"/>
        <v>0</v>
      </c>
      <c r="N1755" s="118">
        <f t="shared" si="2643"/>
        <v>0</v>
      </c>
      <c r="O1755" s="118">
        <f t="shared" si="2643"/>
        <v>0</v>
      </c>
      <c r="P1755" s="118">
        <f t="shared" si="2643"/>
        <v>0</v>
      </c>
      <c r="Q1755" s="118">
        <f t="shared" si="2643"/>
        <v>0</v>
      </c>
      <c r="R1755" s="118">
        <f t="shared" si="2643"/>
        <v>0</v>
      </c>
      <c r="S1755" s="118">
        <f t="shared" si="2643"/>
        <v>0</v>
      </c>
      <c r="T1755" s="118">
        <f t="shared" si="2643"/>
        <v>0</v>
      </c>
      <c r="U1755" s="118">
        <f t="shared" si="2643"/>
        <v>0</v>
      </c>
      <c r="V1755" s="118">
        <f t="shared" si="2643"/>
        <v>0</v>
      </c>
      <c r="W1755" s="118">
        <f t="shared" si="2561"/>
        <v>0</v>
      </c>
      <c r="X1755" s="118">
        <f t="shared" ref="X1755:AA1755" si="2644">IF(AND($C1755="tak",OR($D1755="nie dotyczy",$D1755="badania przemysłowe"),LataProjekcji&lt;=Koniec_Projekt),X418,0)</f>
        <v>0</v>
      </c>
      <c r="Y1755" s="118">
        <f t="shared" si="2644"/>
        <v>0</v>
      </c>
      <c r="Z1755" s="118">
        <f t="shared" si="2644"/>
        <v>0</v>
      </c>
      <c r="AA1755" s="118">
        <f t="shared" si="2644"/>
        <v>0</v>
      </c>
      <c r="AB1755" s="118">
        <f t="shared" ref="AB1755:AE1755" si="2645">IF(AND($C1755="tak",OR($D1755="nie dotyczy",$D1755="badania przemysłowe"),LataProjekcji&lt;=Koniec_Projekt),AB418,0)</f>
        <v>0</v>
      </c>
      <c r="AC1755" s="118">
        <f t="shared" si="2645"/>
        <v>0</v>
      </c>
      <c r="AD1755" s="118">
        <f t="shared" si="2645"/>
        <v>0</v>
      </c>
      <c r="AE1755" s="118">
        <f t="shared" si="2645"/>
        <v>0</v>
      </c>
    </row>
    <row r="1756" spans="2:31" hidden="1">
      <c r="B1756" s="116" t="str">
        <f t="shared" si="2621"/>
        <v/>
      </c>
      <c r="C1756" s="116" t="str">
        <f t="shared" si="2621"/>
        <v/>
      </c>
      <c r="D1756" s="116" t="str">
        <f t="shared" si="2621"/>
        <v/>
      </c>
      <c r="E1756" s="116"/>
      <c r="F1756" s="116"/>
      <c r="G1756" s="116"/>
      <c r="H1756" s="116"/>
      <c r="I1756" s="116"/>
      <c r="J1756" s="118">
        <f t="shared" ref="J1756:V1756" si="2646">IF(AND($C1756="tak",OR($D1756="nie dotyczy",$D1756="badania przemysłowe"),LataProjekcji&lt;=Koniec_Projekt),J419,0)</f>
        <v>0</v>
      </c>
      <c r="K1756" s="118">
        <f t="shared" si="2646"/>
        <v>0</v>
      </c>
      <c r="L1756" s="118">
        <f t="shared" si="2646"/>
        <v>0</v>
      </c>
      <c r="M1756" s="118">
        <f t="shared" si="2646"/>
        <v>0</v>
      </c>
      <c r="N1756" s="118">
        <f t="shared" si="2646"/>
        <v>0</v>
      </c>
      <c r="O1756" s="118">
        <f t="shared" si="2646"/>
        <v>0</v>
      </c>
      <c r="P1756" s="118">
        <f t="shared" si="2646"/>
        <v>0</v>
      </c>
      <c r="Q1756" s="118">
        <f t="shared" si="2646"/>
        <v>0</v>
      </c>
      <c r="R1756" s="118">
        <f t="shared" si="2646"/>
        <v>0</v>
      </c>
      <c r="S1756" s="118">
        <f t="shared" si="2646"/>
        <v>0</v>
      </c>
      <c r="T1756" s="118">
        <f t="shared" si="2646"/>
        <v>0</v>
      </c>
      <c r="U1756" s="118">
        <f t="shared" si="2646"/>
        <v>0</v>
      </c>
      <c r="V1756" s="118">
        <f t="shared" si="2646"/>
        <v>0</v>
      </c>
      <c r="W1756" s="118">
        <f t="shared" si="2561"/>
        <v>0</v>
      </c>
      <c r="X1756" s="118">
        <f t="shared" ref="X1756:AA1756" si="2647">IF(AND($C1756="tak",OR($D1756="nie dotyczy",$D1756="badania przemysłowe"),LataProjekcji&lt;=Koniec_Projekt),X419,0)</f>
        <v>0</v>
      </c>
      <c r="Y1756" s="118">
        <f t="shared" si="2647"/>
        <v>0</v>
      </c>
      <c r="Z1756" s="118">
        <f t="shared" si="2647"/>
        <v>0</v>
      </c>
      <c r="AA1756" s="118">
        <f t="shared" si="2647"/>
        <v>0</v>
      </c>
      <c r="AB1756" s="118">
        <f t="shared" ref="AB1756:AE1756" si="2648">IF(AND($C1756="tak",OR($D1756="nie dotyczy",$D1756="badania przemysłowe"),LataProjekcji&lt;=Koniec_Projekt),AB419,0)</f>
        <v>0</v>
      </c>
      <c r="AC1756" s="118">
        <f t="shared" si="2648"/>
        <v>0</v>
      </c>
      <c r="AD1756" s="118">
        <f t="shared" si="2648"/>
        <v>0</v>
      </c>
      <c r="AE1756" s="118">
        <f t="shared" si="2648"/>
        <v>0</v>
      </c>
    </row>
    <row r="1757" spans="2:31" hidden="1">
      <c r="B1757" s="116" t="str">
        <f t="shared" si="2621"/>
        <v/>
      </c>
      <c r="C1757" s="116" t="str">
        <f t="shared" si="2621"/>
        <v/>
      </c>
      <c r="D1757" s="116" t="str">
        <f t="shared" si="2621"/>
        <v/>
      </c>
      <c r="E1757" s="116"/>
      <c r="F1757" s="116"/>
      <c r="G1757" s="116"/>
      <c r="H1757" s="116"/>
      <c r="I1757" s="116"/>
      <c r="J1757" s="118">
        <f t="shared" ref="J1757:V1757" si="2649">IF(AND($C1757="tak",OR($D1757="nie dotyczy",$D1757="badania przemysłowe"),LataProjekcji&lt;=Koniec_Projekt),J420,0)</f>
        <v>0</v>
      </c>
      <c r="K1757" s="118">
        <f t="shared" si="2649"/>
        <v>0</v>
      </c>
      <c r="L1757" s="118">
        <f t="shared" si="2649"/>
        <v>0</v>
      </c>
      <c r="M1757" s="118">
        <f t="shared" si="2649"/>
        <v>0</v>
      </c>
      <c r="N1757" s="118">
        <f t="shared" si="2649"/>
        <v>0</v>
      </c>
      <c r="O1757" s="118">
        <f t="shared" si="2649"/>
        <v>0</v>
      </c>
      <c r="P1757" s="118">
        <f t="shared" si="2649"/>
        <v>0</v>
      </c>
      <c r="Q1757" s="118">
        <f t="shared" si="2649"/>
        <v>0</v>
      </c>
      <c r="R1757" s="118">
        <f t="shared" si="2649"/>
        <v>0</v>
      </c>
      <c r="S1757" s="118">
        <f t="shared" si="2649"/>
        <v>0</v>
      </c>
      <c r="T1757" s="118">
        <f t="shared" si="2649"/>
        <v>0</v>
      </c>
      <c r="U1757" s="118">
        <f t="shared" si="2649"/>
        <v>0</v>
      </c>
      <c r="V1757" s="118">
        <f t="shared" si="2649"/>
        <v>0</v>
      </c>
      <c r="W1757" s="118">
        <f t="shared" si="2561"/>
        <v>0</v>
      </c>
      <c r="X1757" s="118">
        <f t="shared" ref="X1757:AA1757" si="2650">IF(AND($C1757="tak",OR($D1757="nie dotyczy",$D1757="badania przemysłowe"),LataProjekcji&lt;=Koniec_Projekt),X420,0)</f>
        <v>0</v>
      </c>
      <c r="Y1757" s="118">
        <f t="shared" si="2650"/>
        <v>0</v>
      </c>
      <c r="Z1757" s="118">
        <f t="shared" si="2650"/>
        <v>0</v>
      </c>
      <c r="AA1757" s="118">
        <f t="shared" si="2650"/>
        <v>0</v>
      </c>
      <c r="AB1757" s="118">
        <f t="shared" ref="AB1757:AE1757" si="2651">IF(AND($C1757="tak",OR($D1757="nie dotyczy",$D1757="badania przemysłowe"),LataProjekcji&lt;=Koniec_Projekt),AB420,0)</f>
        <v>0</v>
      </c>
      <c r="AC1757" s="118">
        <f t="shared" si="2651"/>
        <v>0</v>
      </c>
      <c r="AD1757" s="118">
        <f t="shared" si="2651"/>
        <v>0</v>
      </c>
      <c r="AE1757" s="118">
        <f t="shared" si="2651"/>
        <v>0</v>
      </c>
    </row>
    <row r="1758" spans="2:31" hidden="1">
      <c r="B1758" s="116" t="str">
        <f t="shared" si="2621"/>
        <v/>
      </c>
      <c r="C1758" s="116" t="str">
        <f t="shared" si="2621"/>
        <v/>
      </c>
      <c r="D1758" s="116" t="str">
        <f t="shared" si="2621"/>
        <v/>
      </c>
      <c r="E1758" s="116"/>
      <c r="F1758" s="116"/>
      <c r="G1758" s="116"/>
      <c r="H1758" s="116"/>
      <c r="I1758" s="116"/>
      <c r="J1758" s="118">
        <f t="shared" ref="J1758:V1758" si="2652">IF(AND($C1758="tak",OR($D1758="nie dotyczy",$D1758="badania przemysłowe"),LataProjekcji&lt;=Koniec_Projekt),J421,0)</f>
        <v>0</v>
      </c>
      <c r="K1758" s="118">
        <f t="shared" si="2652"/>
        <v>0</v>
      </c>
      <c r="L1758" s="118">
        <f t="shared" si="2652"/>
        <v>0</v>
      </c>
      <c r="M1758" s="118">
        <f t="shared" si="2652"/>
        <v>0</v>
      </c>
      <c r="N1758" s="118">
        <f t="shared" si="2652"/>
        <v>0</v>
      </c>
      <c r="O1758" s="118">
        <f t="shared" si="2652"/>
        <v>0</v>
      </c>
      <c r="P1758" s="118">
        <f t="shared" si="2652"/>
        <v>0</v>
      </c>
      <c r="Q1758" s="118">
        <f t="shared" si="2652"/>
        <v>0</v>
      </c>
      <c r="R1758" s="118">
        <f t="shared" si="2652"/>
        <v>0</v>
      </c>
      <c r="S1758" s="118">
        <f t="shared" si="2652"/>
        <v>0</v>
      </c>
      <c r="T1758" s="118">
        <f t="shared" si="2652"/>
        <v>0</v>
      </c>
      <c r="U1758" s="118">
        <f t="shared" si="2652"/>
        <v>0</v>
      </c>
      <c r="V1758" s="118">
        <f t="shared" si="2652"/>
        <v>0</v>
      </c>
      <c r="W1758" s="118">
        <f t="shared" si="2561"/>
        <v>0</v>
      </c>
      <c r="X1758" s="118">
        <f t="shared" ref="X1758:AA1758" si="2653">IF(AND($C1758="tak",OR($D1758="nie dotyczy",$D1758="badania przemysłowe"),LataProjekcji&lt;=Koniec_Projekt),X421,0)</f>
        <v>0</v>
      </c>
      <c r="Y1758" s="118">
        <f t="shared" si="2653"/>
        <v>0</v>
      </c>
      <c r="Z1758" s="118">
        <f t="shared" si="2653"/>
        <v>0</v>
      </c>
      <c r="AA1758" s="118">
        <f t="shared" si="2653"/>
        <v>0</v>
      </c>
      <c r="AB1758" s="118">
        <f t="shared" ref="AB1758:AE1758" si="2654">IF(AND($C1758="tak",OR($D1758="nie dotyczy",$D1758="badania przemysłowe"),LataProjekcji&lt;=Koniec_Projekt),AB421,0)</f>
        <v>0</v>
      </c>
      <c r="AC1758" s="118">
        <f t="shared" si="2654"/>
        <v>0</v>
      </c>
      <c r="AD1758" s="118">
        <f t="shared" si="2654"/>
        <v>0</v>
      </c>
      <c r="AE1758" s="118">
        <f t="shared" si="2654"/>
        <v>0</v>
      </c>
    </row>
    <row r="1759" spans="2:31" hidden="1">
      <c r="B1759" s="116" t="str">
        <f t="shared" si="2621"/>
        <v/>
      </c>
      <c r="C1759" s="116" t="str">
        <f t="shared" si="2621"/>
        <v/>
      </c>
      <c r="D1759" s="116" t="str">
        <f t="shared" si="2621"/>
        <v/>
      </c>
      <c r="E1759" s="116"/>
      <c r="F1759" s="116"/>
      <c r="G1759" s="116"/>
      <c r="H1759" s="116"/>
      <c r="I1759" s="116"/>
      <c r="J1759" s="118">
        <f t="shared" ref="J1759:V1759" si="2655">IF(AND($C1759="tak",OR($D1759="nie dotyczy",$D1759="badania przemysłowe"),LataProjekcji&lt;=Koniec_Projekt),J422,0)</f>
        <v>0</v>
      </c>
      <c r="K1759" s="118">
        <f t="shared" si="2655"/>
        <v>0</v>
      </c>
      <c r="L1759" s="118">
        <f t="shared" si="2655"/>
        <v>0</v>
      </c>
      <c r="M1759" s="118">
        <f t="shared" si="2655"/>
        <v>0</v>
      </c>
      <c r="N1759" s="118">
        <f t="shared" si="2655"/>
        <v>0</v>
      </c>
      <c r="O1759" s="118">
        <f t="shared" si="2655"/>
        <v>0</v>
      </c>
      <c r="P1759" s="118">
        <f t="shared" si="2655"/>
        <v>0</v>
      </c>
      <c r="Q1759" s="118">
        <f t="shared" si="2655"/>
        <v>0</v>
      </c>
      <c r="R1759" s="118">
        <f t="shared" si="2655"/>
        <v>0</v>
      </c>
      <c r="S1759" s="118">
        <f t="shared" si="2655"/>
        <v>0</v>
      </c>
      <c r="T1759" s="118">
        <f t="shared" si="2655"/>
        <v>0</v>
      </c>
      <c r="U1759" s="118">
        <f t="shared" si="2655"/>
        <v>0</v>
      </c>
      <c r="V1759" s="118">
        <f t="shared" si="2655"/>
        <v>0</v>
      </c>
      <c r="W1759" s="118">
        <f t="shared" si="2561"/>
        <v>0</v>
      </c>
      <c r="X1759" s="118">
        <f t="shared" ref="X1759:AA1759" si="2656">IF(AND($C1759="tak",OR($D1759="nie dotyczy",$D1759="badania przemysłowe"),LataProjekcji&lt;=Koniec_Projekt),X422,0)</f>
        <v>0</v>
      </c>
      <c r="Y1759" s="118">
        <f t="shared" si="2656"/>
        <v>0</v>
      </c>
      <c r="Z1759" s="118">
        <f t="shared" si="2656"/>
        <v>0</v>
      </c>
      <c r="AA1759" s="118">
        <f t="shared" si="2656"/>
        <v>0</v>
      </c>
      <c r="AB1759" s="118">
        <f t="shared" ref="AB1759:AE1759" si="2657">IF(AND($C1759="tak",OR($D1759="nie dotyczy",$D1759="badania przemysłowe"),LataProjekcji&lt;=Koniec_Projekt),AB422,0)</f>
        <v>0</v>
      </c>
      <c r="AC1759" s="118">
        <f t="shared" si="2657"/>
        <v>0</v>
      </c>
      <c r="AD1759" s="118">
        <f t="shared" si="2657"/>
        <v>0</v>
      </c>
      <c r="AE1759" s="118">
        <f t="shared" si="2657"/>
        <v>0</v>
      </c>
    </row>
    <row r="1760" spans="2:31" hidden="1">
      <c r="B1760" s="116" t="str">
        <f t="shared" si="2621"/>
        <v/>
      </c>
      <c r="C1760" s="116" t="str">
        <f t="shared" si="2621"/>
        <v/>
      </c>
      <c r="D1760" s="116" t="str">
        <f t="shared" si="2621"/>
        <v/>
      </c>
      <c r="E1760" s="116"/>
      <c r="F1760" s="116"/>
      <c r="G1760" s="116"/>
      <c r="H1760" s="116"/>
      <c r="I1760" s="116"/>
      <c r="J1760" s="118">
        <f t="shared" ref="J1760:V1760" si="2658">IF(AND($C1760="tak",OR($D1760="nie dotyczy",$D1760="badania przemysłowe"),LataProjekcji&lt;=Koniec_Projekt),J423,0)</f>
        <v>0</v>
      </c>
      <c r="K1760" s="118">
        <f t="shared" si="2658"/>
        <v>0</v>
      </c>
      <c r="L1760" s="118">
        <f t="shared" si="2658"/>
        <v>0</v>
      </c>
      <c r="M1760" s="118">
        <f t="shared" si="2658"/>
        <v>0</v>
      </c>
      <c r="N1760" s="118">
        <f t="shared" si="2658"/>
        <v>0</v>
      </c>
      <c r="O1760" s="118">
        <f t="shared" si="2658"/>
        <v>0</v>
      </c>
      <c r="P1760" s="118">
        <f t="shared" si="2658"/>
        <v>0</v>
      </c>
      <c r="Q1760" s="118">
        <f t="shared" si="2658"/>
        <v>0</v>
      </c>
      <c r="R1760" s="118">
        <f t="shared" si="2658"/>
        <v>0</v>
      </c>
      <c r="S1760" s="118">
        <f t="shared" si="2658"/>
        <v>0</v>
      </c>
      <c r="T1760" s="118">
        <f t="shared" si="2658"/>
        <v>0</v>
      </c>
      <c r="U1760" s="118">
        <f t="shared" si="2658"/>
        <v>0</v>
      </c>
      <c r="V1760" s="118">
        <f t="shared" si="2658"/>
        <v>0</v>
      </c>
      <c r="W1760" s="118">
        <f t="shared" si="2561"/>
        <v>0</v>
      </c>
      <c r="X1760" s="118">
        <f t="shared" ref="X1760:AA1760" si="2659">IF(AND($C1760="tak",OR($D1760="nie dotyczy",$D1760="badania przemysłowe"),LataProjekcji&lt;=Koniec_Projekt),X423,0)</f>
        <v>0</v>
      </c>
      <c r="Y1760" s="118">
        <f t="shared" si="2659"/>
        <v>0</v>
      </c>
      <c r="Z1760" s="118">
        <f t="shared" si="2659"/>
        <v>0</v>
      </c>
      <c r="AA1760" s="118">
        <f t="shared" si="2659"/>
        <v>0</v>
      </c>
      <c r="AB1760" s="118">
        <f t="shared" ref="AB1760:AE1760" si="2660">IF(AND($C1760="tak",OR($D1760="nie dotyczy",$D1760="badania przemysłowe"),LataProjekcji&lt;=Koniec_Projekt),AB423,0)</f>
        <v>0</v>
      </c>
      <c r="AC1760" s="118">
        <f t="shared" si="2660"/>
        <v>0</v>
      </c>
      <c r="AD1760" s="118">
        <f t="shared" si="2660"/>
        <v>0</v>
      </c>
      <c r="AE1760" s="118">
        <f t="shared" si="2660"/>
        <v>0</v>
      </c>
    </row>
    <row r="1761" spans="2:31" hidden="1">
      <c r="B1761" s="116" t="str">
        <f t="shared" si="2621"/>
        <v/>
      </c>
      <c r="C1761" s="116" t="str">
        <f t="shared" si="2621"/>
        <v/>
      </c>
      <c r="D1761" s="116" t="str">
        <f t="shared" si="2621"/>
        <v/>
      </c>
      <c r="E1761" s="116"/>
      <c r="F1761" s="116"/>
      <c r="G1761" s="116"/>
      <c r="H1761" s="116"/>
      <c r="I1761" s="116"/>
      <c r="J1761" s="118">
        <f t="shared" ref="J1761:V1761" si="2661">IF(AND($C1761="tak",OR($D1761="nie dotyczy",$D1761="badania przemysłowe"),LataProjekcji&lt;=Koniec_Projekt),J424,0)</f>
        <v>0</v>
      </c>
      <c r="K1761" s="118">
        <f t="shared" si="2661"/>
        <v>0</v>
      </c>
      <c r="L1761" s="118">
        <f t="shared" si="2661"/>
        <v>0</v>
      </c>
      <c r="M1761" s="118">
        <f t="shared" si="2661"/>
        <v>0</v>
      </c>
      <c r="N1761" s="118">
        <f t="shared" si="2661"/>
        <v>0</v>
      </c>
      <c r="O1761" s="118">
        <f t="shared" si="2661"/>
        <v>0</v>
      </c>
      <c r="P1761" s="118">
        <f t="shared" si="2661"/>
        <v>0</v>
      </c>
      <c r="Q1761" s="118">
        <f t="shared" si="2661"/>
        <v>0</v>
      </c>
      <c r="R1761" s="118">
        <f t="shared" si="2661"/>
        <v>0</v>
      </c>
      <c r="S1761" s="118">
        <f t="shared" si="2661"/>
        <v>0</v>
      </c>
      <c r="T1761" s="118">
        <f t="shared" si="2661"/>
        <v>0</v>
      </c>
      <c r="U1761" s="118">
        <f t="shared" si="2661"/>
        <v>0</v>
      </c>
      <c r="V1761" s="118">
        <f t="shared" si="2661"/>
        <v>0</v>
      </c>
      <c r="W1761" s="118">
        <f t="shared" si="2561"/>
        <v>0</v>
      </c>
      <c r="X1761" s="118">
        <f t="shared" ref="X1761:AA1761" si="2662">IF(AND($C1761="tak",OR($D1761="nie dotyczy",$D1761="badania przemysłowe"),LataProjekcji&lt;=Koniec_Projekt),X424,0)</f>
        <v>0</v>
      </c>
      <c r="Y1761" s="118">
        <f t="shared" si="2662"/>
        <v>0</v>
      </c>
      <c r="Z1761" s="118">
        <f t="shared" si="2662"/>
        <v>0</v>
      </c>
      <c r="AA1761" s="118">
        <f t="shared" si="2662"/>
        <v>0</v>
      </c>
      <c r="AB1761" s="118">
        <f t="shared" ref="AB1761:AE1761" si="2663">IF(AND($C1761="tak",OR($D1761="nie dotyczy",$D1761="badania przemysłowe"),LataProjekcji&lt;=Koniec_Projekt),AB424,0)</f>
        <v>0</v>
      </c>
      <c r="AC1761" s="118">
        <f t="shared" si="2663"/>
        <v>0</v>
      </c>
      <c r="AD1761" s="118">
        <f t="shared" si="2663"/>
        <v>0</v>
      </c>
      <c r="AE1761" s="118">
        <f t="shared" si="2663"/>
        <v>0</v>
      </c>
    </row>
    <row r="1762" spans="2:31" hidden="1">
      <c r="B1762" s="116" t="str">
        <f t="shared" si="2621"/>
        <v/>
      </c>
      <c r="C1762" s="116" t="str">
        <f t="shared" si="2621"/>
        <v/>
      </c>
      <c r="D1762" s="116" t="str">
        <f t="shared" si="2621"/>
        <v/>
      </c>
      <c r="E1762" s="116"/>
      <c r="F1762" s="116"/>
      <c r="G1762" s="116"/>
      <c r="H1762" s="116"/>
      <c r="I1762" s="116"/>
      <c r="J1762" s="118">
        <f t="shared" ref="J1762:V1762" si="2664">IF(AND($C1762="tak",OR($D1762="nie dotyczy",$D1762="badania przemysłowe"),LataProjekcji&lt;=Koniec_Projekt),J425,0)</f>
        <v>0</v>
      </c>
      <c r="K1762" s="118">
        <f t="shared" si="2664"/>
        <v>0</v>
      </c>
      <c r="L1762" s="118">
        <f t="shared" si="2664"/>
        <v>0</v>
      </c>
      <c r="M1762" s="118">
        <f t="shared" si="2664"/>
        <v>0</v>
      </c>
      <c r="N1762" s="118">
        <f t="shared" si="2664"/>
        <v>0</v>
      </c>
      <c r="O1762" s="118">
        <f t="shared" si="2664"/>
        <v>0</v>
      </c>
      <c r="P1762" s="118">
        <f t="shared" si="2664"/>
        <v>0</v>
      </c>
      <c r="Q1762" s="118">
        <f t="shared" si="2664"/>
        <v>0</v>
      </c>
      <c r="R1762" s="118">
        <f t="shared" si="2664"/>
        <v>0</v>
      </c>
      <c r="S1762" s="118">
        <f t="shared" si="2664"/>
        <v>0</v>
      </c>
      <c r="T1762" s="118">
        <f t="shared" si="2664"/>
        <v>0</v>
      </c>
      <c r="U1762" s="118">
        <f t="shared" si="2664"/>
        <v>0</v>
      </c>
      <c r="V1762" s="118">
        <f t="shared" si="2664"/>
        <v>0</v>
      </c>
      <c r="W1762" s="118">
        <f t="shared" si="2561"/>
        <v>0</v>
      </c>
      <c r="X1762" s="118">
        <f t="shared" ref="X1762:AA1762" si="2665">IF(AND($C1762="tak",OR($D1762="nie dotyczy",$D1762="badania przemysłowe"),LataProjekcji&lt;=Koniec_Projekt),X425,0)</f>
        <v>0</v>
      </c>
      <c r="Y1762" s="118">
        <f t="shared" si="2665"/>
        <v>0</v>
      </c>
      <c r="Z1762" s="118">
        <f t="shared" si="2665"/>
        <v>0</v>
      </c>
      <c r="AA1762" s="118">
        <f t="shared" si="2665"/>
        <v>0</v>
      </c>
      <c r="AB1762" s="118">
        <f t="shared" ref="AB1762:AE1762" si="2666">IF(AND($C1762="tak",OR($D1762="nie dotyczy",$D1762="badania przemysłowe"),LataProjekcji&lt;=Koniec_Projekt),AB425,0)</f>
        <v>0</v>
      </c>
      <c r="AC1762" s="118">
        <f t="shared" si="2666"/>
        <v>0</v>
      </c>
      <c r="AD1762" s="118">
        <f t="shared" si="2666"/>
        <v>0</v>
      </c>
      <c r="AE1762" s="118">
        <f t="shared" si="2666"/>
        <v>0</v>
      </c>
    </row>
    <row r="1763" spans="2:31" hidden="1">
      <c r="B1763" s="116" t="str">
        <f t="shared" si="2621"/>
        <v/>
      </c>
      <c r="C1763" s="116" t="str">
        <f t="shared" si="2621"/>
        <v/>
      </c>
      <c r="D1763" s="116" t="str">
        <f t="shared" si="2621"/>
        <v/>
      </c>
      <c r="E1763" s="116"/>
      <c r="F1763" s="116"/>
      <c r="G1763" s="116"/>
      <c r="H1763" s="116"/>
      <c r="I1763" s="116"/>
      <c r="J1763" s="118">
        <f t="shared" ref="J1763:V1763" si="2667">IF(AND($C1763="tak",OR($D1763="nie dotyczy",$D1763="badania przemysłowe"),LataProjekcji&lt;=Koniec_Projekt),J426,0)</f>
        <v>0</v>
      </c>
      <c r="K1763" s="118">
        <f t="shared" si="2667"/>
        <v>0</v>
      </c>
      <c r="L1763" s="118">
        <f t="shared" si="2667"/>
        <v>0</v>
      </c>
      <c r="M1763" s="118">
        <f t="shared" si="2667"/>
        <v>0</v>
      </c>
      <c r="N1763" s="118">
        <f t="shared" si="2667"/>
        <v>0</v>
      </c>
      <c r="O1763" s="118">
        <f t="shared" si="2667"/>
        <v>0</v>
      </c>
      <c r="P1763" s="118">
        <f t="shared" si="2667"/>
        <v>0</v>
      </c>
      <c r="Q1763" s="118">
        <f t="shared" si="2667"/>
        <v>0</v>
      </c>
      <c r="R1763" s="118">
        <f t="shared" si="2667"/>
        <v>0</v>
      </c>
      <c r="S1763" s="118">
        <f t="shared" si="2667"/>
        <v>0</v>
      </c>
      <c r="T1763" s="118">
        <f t="shared" si="2667"/>
        <v>0</v>
      </c>
      <c r="U1763" s="118">
        <f t="shared" si="2667"/>
        <v>0</v>
      </c>
      <c r="V1763" s="118">
        <f t="shared" si="2667"/>
        <v>0</v>
      </c>
      <c r="W1763" s="118">
        <f t="shared" si="2561"/>
        <v>0</v>
      </c>
      <c r="X1763" s="118">
        <f t="shared" ref="X1763:AA1763" si="2668">IF(AND($C1763="tak",OR($D1763="nie dotyczy",$D1763="badania przemysłowe"),LataProjekcji&lt;=Koniec_Projekt),X426,0)</f>
        <v>0</v>
      </c>
      <c r="Y1763" s="118">
        <f t="shared" si="2668"/>
        <v>0</v>
      </c>
      <c r="Z1763" s="118">
        <f t="shared" si="2668"/>
        <v>0</v>
      </c>
      <c r="AA1763" s="118">
        <f t="shared" si="2668"/>
        <v>0</v>
      </c>
      <c r="AB1763" s="118">
        <f t="shared" ref="AB1763:AE1763" si="2669">IF(AND($C1763="tak",OR($D1763="nie dotyczy",$D1763="badania przemysłowe"),LataProjekcji&lt;=Koniec_Projekt),AB426,0)</f>
        <v>0</v>
      </c>
      <c r="AC1763" s="118">
        <f t="shared" si="2669"/>
        <v>0</v>
      </c>
      <c r="AD1763" s="118">
        <f t="shared" si="2669"/>
        <v>0</v>
      </c>
      <c r="AE1763" s="118">
        <f t="shared" si="2669"/>
        <v>0</v>
      </c>
    </row>
    <row r="1764" spans="2:31" hidden="1">
      <c r="B1764" s="116" t="str">
        <f t="shared" si="2621"/>
        <v/>
      </c>
      <c r="C1764" s="116" t="str">
        <f t="shared" si="2621"/>
        <v/>
      </c>
      <c r="D1764" s="116" t="str">
        <f t="shared" si="2621"/>
        <v/>
      </c>
      <c r="E1764" s="116"/>
      <c r="F1764" s="116"/>
      <c r="G1764" s="116"/>
      <c r="H1764" s="116"/>
      <c r="I1764" s="116"/>
      <c r="J1764" s="118">
        <f t="shared" ref="J1764:V1764" si="2670">IF(AND($C1764="tak",OR($D1764="nie dotyczy",$D1764="badania przemysłowe"),LataProjekcji&lt;=Koniec_Projekt),J427,0)</f>
        <v>0</v>
      </c>
      <c r="K1764" s="118">
        <f t="shared" si="2670"/>
        <v>0</v>
      </c>
      <c r="L1764" s="118">
        <f t="shared" si="2670"/>
        <v>0</v>
      </c>
      <c r="M1764" s="118">
        <f t="shared" si="2670"/>
        <v>0</v>
      </c>
      <c r="N1764" s="118">
        <f t="shared" si="2670"/>
        <v>0</v>
      </c>
      <c r="O1764" s="118">
        <f t="shared" si="2670"/>
        <v>0</v>
      </c>
      <c r="P1764" s="118">
        <f t="shared" si="2670"/>
        <v>0</v>
      </c>
      <c r="Q1764" s="118">
        <f t="shared" si="2670"/>
        <v>0</v>
      </c>
      <c r="R1764" s="118">
        <f t="shared" si="2670"/>
        <v>0</v>
      </c>
      <c r="S1764" s="118">
        <f t="shared" si="2670"/>
        <v>0</v>
      </c>
      <c r="T1764" s="118">
        <f t="shared" si="2670"/>
        <v>0</v>
      </c>
      <c r="U1764" s="118">
        <f t="shared" si="2670"/>
        <v>0</v>
      </c>
      <c r="V1764" s="118">
        <f t="shared" si="2670"/>
        <v>0</v>
      </c>
      <c r="W1764" s="118">
        <f t="shared" si="2561"/>
        <v>0</v>
      </c>
      <c r="X1764" s="118">
        <f t="shared" ref="X1764:AA1764" si="2671">IF(AND($C1764="tak",OR($D1764="nie dotyczy",$D1764="badania przemysłowe"),LataProjekcji&lt;=Koniec_Projekt),X427,0)</f>
        <v>0</v>
      </c>
      <c r="Y1764" s="118">
        <f t="shared" si="2671"/>
        <v>0</v>
      </c>
      <c r="Z1764" s="118">
        <f t="shared" si="2671"/>
        <v>0</v>
      </c>
      <c r="AA1764" s="118">
        <f t="shared" si="2671"/>
        <v>0</v>
      </c>
      <c r="AB1764" s="118">
        <f t="shared" ref="AB1764:AE1764" si="2672">IF(AND($C1764="tak",OR($D1764="nie dotyczy",$D1764="badania przemysłowe"),LataProjekcji&lt;=Koniec_Projekt),AB427,0)</f>
        <v>0</v>
      </c>
      <c r="AC1764" s="118">
        <f t="shared" si="2672"/>
        <v>0</v>
      </c>
      <c r="AD1764" s="118">
        <f t="shared" si="2672"/>
        <v>0</v>
      </c>
      <c r="AE1764" s="118">
        <f t="shared" si="2672"/>
        <v>0</v>
      </c>
    </row>
    <row r="1765" spans="2:31" hidden="1">
      <c r="B1765" s="116" t="str">
        <f t="shared" si="2621"/>
        <v/>
      </c>
      <c r="C1765" s="116" t="str">
        <f t="shared" si="2621"/>
        <v/>
      </c>
      <c r="D1765" s="116" t="str">
        <f t="shared" si="2621"/>
        <v/>
      </c>
      <c r="E1765" s="116"/>
      <c r="F1765" s="116"/>
      <c r="G1765" s="116"/>
      <c r="H1765" s="116"/>
      <c r="I1765" s="116"/>
      <c r="J1765" s="118">
        <f t="shared" ref="J1765:V1765" si="2673">IF(AND($C1765="tak",OR($D1765="nie dotyczy",$D1765="badania przemysłowe"),LataProjekcji&lt;=Koniec_Projekt),J428,0)</f>
        <v>0</v>
      </c>
      <c r="K1765" s="118">
        <f t="shared" si="2673"/>
        <v>0</v>
      </c>
      <c r="L1765" s="118">
        <f t="shared" si="2673"/>
        <v>0</v>
      </c>
      <c r="M1765" s="118">
        <f t="shared" si="2673"/>
        <v>0</v>
      </c>
      <c r="N1765" s="118">
        <f t="shared" si="2673"/>
        <v>0</v>
      </c>
      <c r="O1765" s="118">
        <f t="shared" si="2673"/>
        <v>0</v>
      </c>
      <c r="P1765" s="118">
        <f t="shared" si="2673"/>
        <v>0</v>
      </c>
      <c r="Q1765" s="118">
        <f t="shared" si="2673"/>
        <v>0</v>
      </c>
      <c r="R1765" s="118">
        <f t="shared" si="2673"/>
        <v>0</v>
      </c>
      <c r="S1765" s="118">
        <f t="shared" si="2673"/>
        <v>0</v>
      </c>
      <c r="T1765" s="118">
        <f t="shared" si="2673"/>
        <v>0</v>
      </c>
      <c r="U1765" s="118">
        <f t="shared" si="2673"/>
        <v>0</v>
      </c>
      <c r="V1765" s="118">
        <f t="shared" si="2673"/>
        <v>0</v>
      </c>
      <c r="W1765" s="118">
        <f t="shared" si="2561"/>
        <v>0</v>
      </c>
      <c r="X1765" s="118">
        <f t="shared" ref="X1765:AA1765" si="2674">IF(AND($C1765="tak",OR($D1765="nie dotyczy",$D1765="badania przemysłowe"),LataProjekcji&lt;=Koniec_Projekt),X428,0)</f>
        <v>0</v>
      </c>
      <c r="Y1765" s="118">
        <f t="shared" si="2674"/>
        <v>0</v>
      </c>
      <c r="Z1765" s="118">
        <f t="shared" si="2674"/>
        <v>0</v>
      </c>
      <c r="AA1765" s="118">
        <f t="shared" si="2674"/>
        <v>0</v>
      </c>
      <c r="AB1765" s="118">
        <f t="shared" ref="AB1765:AE1765" si="2675">IF(AND($C1765="tak",OR($D1765="nie dotyczy",$D1765="badania przemysłowe"),LataProjekcji&lt;=Koniec_Projekt),AB428,0)</f>
        <v>0</v>
      </c>
      <c r="AC1765" s="118">
        <f t="shared" si="2675"/>
        <v>0</v>
      </c>
      <c r="AD1765" s="118">
        <f t="shared" si="2675"/>
        <v>0</v>
      </c>
      <c r="AE1765" s="118">
        <f t="shared" si="2675"/>
        <v>0</v>
      </c>
    </row>
    <row r="1766" spans="2:31" hidden="1">
      <c r="B1766" s="116" t="str">
        <f t="shared" si="2621"/>
        <v/>
      </c>
      <c r="C1766" s="116" t="str">
        <f t="shared" si="2621"/>
        <v/>
      </c>
      <c r="D1766" s="116" t="str">
        <f t="shared" si="2621"/>
        <v/>
      </c>
      <c r="E1766" s="116"/>
      <c r="F1766" s="116"/>
      <c r="G1766" s="116"/>
      <c r="H1766" s="116"/>
      <c r="I1766" s="116"/>
      <c r="J1766" s="118">
        <f t="shared" ref="J1766:V1766" si="2676">IF(AND($C1766="tak",OR($D1766="nie dotyczy",$D1766="badania przemysłowe"),LataProjekcji&lt;=Koniec_Projekt),J429,0)</f>
        <v>0</v>
      </c>
      <c r="K1766" s="118">
        <f t="shared" si="2676"/>
        <v>0</v>
      </c>
      <c r="L1766" s="118">
        <f t="shared" si="2676"/>
        <v>0</v>
      </c>
      <c r="M1766" s="118">
        <f t="shared" si="2676"/>
        <v>0</v>
      </c>
      <c r="N1766" s="118">
        <f t="shared" si="2676"/>
        <v>0</v>
      </c>
      <c r="O1766" s="118">
        <f t="shared" si="2676"/>
        <v>0</v>
      </c>
      <c r="P1766" s="118">
        <f t="shared" si="2676"/>
        <v>0</v>
      </c>
      <c r="Q1766" s="118">
        <f t="shared" si="2676"/>
        <v>0</v>
      </c>
      <c r="R1766" s="118">
        <f t="shared" si="2676"/>
        <v>0</v>
      </c>
      <c r="S1766" s="118">
        <f t="shared" si="2676"/>
        <v>0</v>
      </c>
      <c r="T1766" s="118">
        <f t="shared" si="2676"/>
        <v>0</v>
      </c>
      <c r="U1766" s="118">
        <f t="shared" si="2676"/>
        <v>0</v>
      </c>
      <c r="V1766" s="118">
        <f t="shared" si="2676"/>
        <v>0</v>
      </c>
      <c r="W1766" s="118">
        <f t="shared" si="2561"/>
        <v>0</v>
      </c>
      <c r="X1766" s="118">
        <f t="shared" ref="X1766:AA1766" si="2677">IF(AND($C1766="tak",OR($D1766="nie dotyczy",$D1766="badania przemysłowe"),LataProjekcji&lt;=Koniec_Projekt),X429,0)</f>
        <v>0</v>
      </c>
      <c r="Y1766" s="118">
        <f t="shared" si="2677"/>
        <v>0</v>
      </c>
      <c r="Z1766" s="118">
        <f t="shared" si="2677"/>
        <v>0</v>
      </c>
      <c r="AA1766" s="118">
        <f t="shared" si="2677"/>
        <v>0</v>
      </c>
      <c r="AB1766" s="118">
        <f t="shared" ref="AB1766:AE1766" si="2678">IF(AND($C1766="tak",OR($D1766="nie dotyczy",$D1766="badania przemysłowe"),LataProjekcji&lt;=Koniec_Projekt),AB429,0)</f>
        <v>0</v>
      </c>
      <c r="AC1766" s="118">
        <f t="shared" si="2678"/>
        <v>0</v>
      </c>
      <c r="AD1766" s="118">
        <f t="shared" si="2678"/>
        <v>0</v>
      </c>
      <c r="AE1766" s="118">
        <f t="shared" si="2678"/>
        <v>0</v>
      </c>
    </row>
    <row r="1767" spans="2:31" hidden="1">
      <c r="B1767" s="116" t="str">
        <f t="shared" si="2621"/>
        <v/>
      </c>
      <c r="C1767" s="116" t="str">
        <f t="shared" si="2621"/>
        <v/>
      </c>
      <c r="D1767" s="116" t="str">
        <f t="shared" si="2621"/>
        <v/>
      </c>
      <c r="E1767" s="116"/>
      <c r="F1767" s="116"/>
      <c r="G1767" s="116"/>
      <c r="H1767" s="116"/>
      <c r="I1767" s="116"/>
      <c r="J1767" s="118">
        <f t="shared" ref="J1767:V1767" si="2679">IF(AND($C1767="tak",OR($D1767="nie dotyczy",$D1767="badania przemysłowe"),LataProjekcji&lt;=Koniec_Projekt),J430,0)</f>
        <v>0</v>
      </c>
      <c r="K1767" s="118">
        <f t="shared" si="2679"/>
        <v>0</v>
      </c>
      <c r="L1767" s="118">
        <f t="shared" si="2679"/>
        <v>0</v>
      </c>
      <c r="M1767" s="118">
        <f t="shared" si="2679"/>
        <v>0</v>
      </c>
      <c r="N1767" s="118">
        <f t="shared" si="2679"/>
        <v>0</v>
      </c>
      <c r="O1767" s="118">
        <f t="shared" si="2679"/>
        <v>0</v>
      </c>
      <c r="P1767" s="118">
        <f t="shared" si="2679"/>
        <v>0</v>
      </c>
      <c r="Q1767" s="118">
        <f t="shared" si="2679"/>
        <v>0</v>
      </c>
      <c r="R1767" s="118">
        <f t="shared" si="2679"/>
        <v>0</v>
      </c>
      <c r="S1767" s="118">
        <f t="shared" si="2679"/>
        <v>0</v>
      </c>
      <c r="T1767" s="118">
        <f t="shared" si="2679"/>
        <v>0</v>
      </c>
      <c r="U1767" s="118">
        <f t="shared" si="2679"/>
        <v>0</v>
      </c>
      <c r="V1767" s="118">
        <f t="shared" si="2679"/>
        <v>0</v>
      </c>
      <c r="W1767" s="118">
        <f t="shared" si="2561"/>
        <v>0</v>
      </c>
      <c r="X1767" s="118">
        <f t="shared" ref="X1767:AA1767" si="2680">IF(AND($C1767="tak",OR($D1767="nie dotyczy",$D1767="badania przemysłowe"),LataProjekcji&lt;=Koniec_Projekt),X430,0)</f>
        <v>0</v>
      </c>
      <c r="Y1767" s="118">
        <f t="shared" si="2680"/>
        <v>0</v>
      </c>
      <c r="Z1767" s="118">
        <f t="shared" si="2680"/>
        <v>0</v>
      </c>
      <c r="AA1767" s="118">
        <f t="shared" si="2680"/>
        <v>0</v>
      </c>
      <c r="AB1767" s="118">
        <f t="shared" ref="AB1767:AE1767" si="2681">IF(AND($C1767="tak",OR($D1767="nie dotyczy",$D1767="badania przemysłowe"),LataProjekcji&lt;=Koniec_Projekt),AB430,0)</f>
        <v>0</v>
      </c>
      <c r="AC1767" s="118">
        <f t="shared" si="2681"/>
        <v>0</v>
      </c>
      <c r="AD1767" s="118">
        <f t="shared" si="2681"/>
        <v>0</v>
      </c>
      <c r="AE1767" s="118">
        <f t="shared" si="2681"/>
        <v>0</v>
      </c>
    </row>
    <row r="1768" spans="2:31" hidden="1">
      <c r="B1768" s="110" t="s">
        <v>300</v>
      </c>
      <c r="C1768" s="111"/>
      <c r="D1768" s="112"/>
      <c r="E1768" s="112"/>
      <c r="F1768" s="112"/>
      <c r="G1768" s="112"/>
      <c r="H1768" s="112"/>
      <c r="I1768" s="112"/>
      <c r="J1768" s="119">
        <f t="shared" ref="J1768:V1768" si="2682">ROUND(SUM(J1728:J1767),0)</f>
        <v>0</v>
      </c>
      <c r="K1768" s="119">
        <f t="shared" si="2682"/>
        <v>0</v>
      </c>
      <c r="L1768" s="119">
        <f t="shared" si="2682"/>
        <v>0</v>
      </c>
      <c r="M1768" s="119">
        <f t="shared" si="2682"/>
        <v>0</v>
      </c>
      <c r="N1768" s="119">
        <f t="shared" si="2682"/>
        <v>0</v>
      </c>
      <c r="O1768" s="119">
        <f t="shared" si="2682"/>
        <v>0</v>
      </c>
      <c r="P1768" s="119">
        <f t="shared" si="2682"/>
        <v>0</v>
      </c>
      <c r="Q1768" s="119">
        <f t="shared" si="2682"/>
        <v>0</v>
      </c>
      <c r="R1768" s="119">
        <f t="shared" si="2682"/>
        <v>0</v>
      </c>
      <c r="S1768" s="119">
        <f t="shared" si="2682"/>
        <v>0</v>
      </c>
      <c r="T1768" s="119">
        <f t="shared" si="2682"/>
        <v>0</v>
      </c>
      <c r="U1768" s="119">
        <f t="shared" si="2682"/>
        <v>0</v>
      </c>
      <c r="V1768" s="119">
        <f t="shared" si="2682"/>
        <v>0</v>
      </c>
      <c r="W1768" s="119">
        <f>ROUND(SUM(W1728:W1767),0)</f>
        <v>0</v>
      </c>
      <c r="X1768" s="119">
        <f t="shared" ref="X1768:AA1768" si="2683">ROUND(SUM(X1728:X1767),0)</f>
        <v>0</v>
      </c>
      <c r="Y1768" s="119">
        <f t="shared" si="2683"/>
        <v>0</v>
      </c>
      <c r="Z1768" s="119">
        <f t="shared" si="2683"/>
        <v>0</v>
      </c>
      <c r="AA1768" s="119">
        <f t="shared" si="2683"/>
        <v>0</v>
      </c>
      <c r="AB1768" s="119">
        <f t="shared" ref="AB1768:AE1768" si="2684">ROUND(SUM(AB1728:AB1767),0)</f>
        <v>0</v>
      </c>
      <c r="AC1768" s="119">
        <f t="shared" si="2684"/>
        <v>0</v>
      </c>
      <c r="AD1768" s="119">
        <f t="shared" si="2684"/>
        <v>0</v>
      </c>
      <c r="AE1768" s="119">
        <f t="shared" si="2684"/>
        <v>0</v>
      </c>
    </row>
    <row r="1769" spans="2:31" hidden="1">
      <c r="B1769" s="112"/>
      <c r="C1769" s="111"/>
      <c r="D1769" s="112"/>
      <c r="E1769" s="112"/>
      <c r="F1769" s="112"/>
      <c r="G1769" s="112"/>
      <c r="H1769" s="112"/>
      <c r="I1769" s="112"/>
      <c r="J1769" s="120"/>
      <c r="K1769" s="120"/>
      <c r="L1769" s="120"/>
      <c r="M1769" s="120"/>
      <c r="N1769" s="120"/>
      <c r="O1769" s="120"/>
      <c r="P1769" s="120"/>
      <c r="Q1769" s="120"/>
      <c r="R1769" s="120"/>
      <c r="S1769" s="120"/>
      <c r="T1769" s="120"/>
      <c r="U1769" s="120"/>
      <c r="V1769" s="120"/>
      <c r="W1769" s="120"/>
      <c r="X1769" s="120"/>
      <c r="Y1769" s="120"/>
      <c r="Z1769" s="120"/>
      <c r="AA1769" s="120"/>
      <c r="AB1769" s="120"/>
      <c r="AC1769" s="120"/>
      <c r="AD1769" s="120"/>
      <c r="AE1769" s="120"/>
    </row>
    <row r="1770" spans="2:31" hidden="1">
      <c r="B1770" s="112"/>
      <c r="C1770" s="111"/>
      <c r="D1770" s="112"/>
      <c r="E1770" s="112"/>
      <c r="F1770" s="112"/>
      <c r="G1770" s="112"/>
      <c r="H1770" s="112"/>
      <c r="I1770" s="112"/>
      <c r="J1770" s="120"/>
      <c r="K1770" s="120"/>
      <c r="L1770" s="120"/>
      <c r="M1770" s="120"/>
      <c r="N1770" s="120"/>
      <c r="O1770" s="120"/>
      <c r="P1770" s="120"/>
      <c r="Q1770" s="120"/>
      <c r="R1770" s="120"/>
      <c r="S1770" s="120"/>
      <c r="T1770" s="120"/>
      <c r="U1770" s="120"/>
      <c r="V1770" s="120"/>
      <c r="W1770" s="120"/>
      <c r="X1770" s="120"/>
      <c r="Y1770" s="120"/>
      <c r="Z1770" s="120"/>
      <c r="AA1770" s="120"/>
      <c r="AB1770" s="120"/>
      <c r="AC1770" s="120"/>
      <c r="AD1770" s="120"/>
      <c r="AE1770" s="120"/>
    </row>
    <row r="1771" spans="2:31" hidden="1">
      <c r="B1771" s="110" t="s">
        <v>301</v>
      </c>
      <c r="C1771" s="111"/>
      <c r="D1771" s="112"/>
      <c r="E1771" s="112"/>
      <c r="F1771" s="112"/>
      <c r="G1771" s="112"/>
      <c r="H1771" s="112"/>
      <c r="I1771" s="112"/>
      <c r="J1771" s="120"/>
      <c r="K1771" s="120"/>
      <c r="L1771" s="120"/>
      <c r="M1771" s="120"/>
      <c r="N1771" s="120"/>
      <c r="O1771" s="120"/>
      <c r="P1771" s="120"/>
      <c r="Q1771" s="120"/>
      <c r="R1771" s="120"/>
      <c r="S1771" s="120"/>
      <c r="T1771" s="120"/>
      <c r="U1771" s="120"/>
      <c r="V1771" s="120"/>
      <c r="W1771" s="120"/>
      <c r="X1771" s="120"/>
      <c r="Y1771" s="120"/>
      <c r="Z1771" s="120"/>
      <c r="AA1771" s="120"/>
      <c r="AB1771" s="120"/>
      <c r="AC1771" s="120"/>
      <c r="AD1771" s="120"/>
      <c r="AE1771" s="120"/>
    </row>
    <row r="1772" spans="2:31" hidden="1">
      <c r="B1772" s="110" t="s">
        <v>302</v>
      </c>
      <c r="C1772" s="121" t="s">
        <v>317</v>
      </c>
      <c r="D1772" s="110" t="s">
        <v>318</v>
      </c>
      <c r="E1772" s="112"/>
      <c r="F1772" s="112"/>
      <c r="G1772" s="112"/>
      <c r="H1772" s="112"/>
      <c r="I1772" s="112"/>
      <c r="J1772" s="120"/>
      <c r="K1772" s="120"/>
      <c r="L1772" s="120"/>
      <c r="M1772" s="120"/>
      <c r="N1772" s="120"/>
      <c r="O1772" s="120"/>
      <c r="P1772" s="120"/>
      <c r="Q1772" s="120"/>
      <c r="R1772" s="120"/>
      <c r="S1772" s="120"/>
      <c r="T1772" s="120"/>
      <c r="U1772" s="120"/>
      <c r="V1772" s="120"/>
      <c r="W1772" s="120"/>
      <c r="X1772" s="120"/>
      <c r="Y1772" s="120"/>
      <c r="Z1772" s="120"/>
      <c r="AA1772" s="120"/>
      <c r="AB1772" s="120"/>
      <c r="AC1772" s="120"/>
      <c r="AD1772" s="120"/>
      <c r="AE1772" s="120"/>
    </row>
    <row r="1773" spans="2:31" hidden="1">
      <c r="B1773" s="116" t="str">
        <f t="shared" ref="B1773:D1792" si="2685">IF(ISBLANK(B1533),"",B1533)</f>
        <v/>
      </c>
      <c r="C1773" s="116" t="str">
        <f t="shared" si="2685"/>
        <v/>
      </c>
      <c r="D1773" s="116" t="str">
        <f t="shared" si="2685"/>
        <v/>
      </c>
      <c r="E1773" s="116"/>
      <c r="F1773" s="116"/>
      <c r="G1773" s="116"/>
      <c r="H1773" s="116"/>
      <c r="I1773" s="116"/>
      <c r="J1773" s="118">
        <f t="shared" ref="J1773:V1773" si="2686">IF(AND($C1773="tak",OR($D1773="nie dotyczy",$D1773="badania przemysłowe"),LataProjekcji&lt;=Koniec_Projekt),J436,0)</f>
        <v>0</v>
      </c>
      <c r="K1773" s="118">
        <f t="shared" si="2686"/>
        <v>0</v>
      </c>
      <c r="L1773" s="118">
        <f t="shared" si="2686"/>
        <v>0</v>
      </c>
      <c r="M1773" s="118">
        <f t="shared" si="2686"/>
        <v>0</v>
      </c>
      <c r="N1773" s="118">
        <f t="shared" si="2686"/>
        <v>0</v>
      </c>
      <c r="O1773" s="118">
        <f t="shared" si="2686"/>
        <v>0</v>
      </c>
      <c r="P1773" s="118">
        <f t="shared" si="2686"/>
        <v>0</v>
      </c>
      <c r="Q1773" s="118">
        <f t="shared" si="2686"/>
        <v>0</v>
      </c>
      <c r="R1773" s="118">
        <f t="shared" si="2686"/>
        <v>0</v>
      </c>
      <c r="S1773" s="118">
        <f t="shared" si="2686"/>
        <v>0</v>
      </c>
      <c r="T1773" s="118">
        <f t="shared" si="2686"/>
        <v>0</v>
      </c>
      <c r="U1773" s="118">
        <f t="shared" si="2686"/>
        <v>0</v>
      </c>
      <c r="V1773" s="118">
        <f t="shared" si="2686"/>
        <v>0</v>
      </c>
      <c r="W1773" s="118">
        <f t="shared" ref="W1773:W1812" si="2687">IF(AND($C1773="tak",OR($D1773="nie dotyczy",$D1773="badania przemysłowe"),LataProjekcji&lt;=Koniec_Projekt),W436,0)</f>
        <v>0</v>
      </c>
      <c r="X1773" s="118">
        <f t="shared" ref="X1773:AA1773" si="2688">IF(AND($C1773="tak",OR($D1773="nie dotyczy",$D1773="badania przemysłowe"),LataProjekcji&lt;=Koniec_Projekt),X436,0)</f>
        <v>0</v>
      </c>
      <c r="Y1773" s="118">
        <f t="shared" si="2688"/>
        <v>0</v>
      </c>
      <c r="Z1773" s="118">
        <f t="shared" si="2688"/>
        <v>0</v>
      </c>
      <c r="AA1773" s="118">
        <f t="shared" si="2688"/>
        <v>0</v>
      </c>
      <c r="AB1773" s="118">
        <f t="shared" ref="AB1773:AE1773" si="2689">IF(AND($C1773="tak",OR($D1773="nie dotyczy",$D1773="badania przemysłowe"),LataProjekcji&lt;=Koniec_Projekt),AB436,0)</f>
        <v>0</v>
      </c>
      <c r="AC1773" s="118">
        <f t="shared" si="2689"/>
        <v>0</v>
      </c>
      <c r="AD1773" s="118">
        <f t="shared" si="2689"/>
        <v>0</v>
      </c>
      <c r="AE1773" s="118">
        <f t="shared" si="2689"/>
        <v>0</v>
      </c>
    </row>
    <row r="1774" spans="2:31" hidden="1">
      <c r="B1774" s="116" t="str">
        <f t="shared" si="2685"/>
        <v/>
      </c>
      <c r="C1774" s="116" t="str">
        <f t="shared" si="2685"/>
        <v/>
      </c>
      <c r="D1774" s="116" t="str">
        <f t="shared" si="2685"/>
        <v/>
      </c>
      <c r="E1774" s="116"/>
      <c r="F1774" s="116"/>
      <c r="G1774" s="116"/>
      <c r="H1774" s="116"/>
      <c r="I1774" s="116"/>
      <c r="J1774" s="118">
        <f t="shared" ref="J1774:V1774" si="2690">IF(AND($C1774="tak",OR($D1774="nie dotyczy",$D1774="badania przemysłowe"),LataProjekcji&lt;=Koniec_Projekt),J437,0)</f>
        <v>0</v>
      </c>
      <c r="K1774" s="118">
        <f t="shared" si="2690"/>
        <v>0</v>
      </c>
      <c r="L1774" s="118">
        <f t="shared" si="2690"/>
        <v>0</v>
      </c>
      <c r="M1774" s="118">
        <f t="shared" si="2690"/>
        <v>0</v>
      </c>
      <c r="N1774" s="118">
        <f t="shared" si="2690"/>
        <v>0</v>
      </c>
      <c r="O1774" s="118">
        <f t="shared" si="2690"/>
        <v>0</v>
      </c>
      <c r="P1774" s="118">
        <f t="shared" si="2690"/>
        <v>0</v>
      </c>
      <c r="Q1774" s="118">
        <f t="shared" si="2690"/>
        <v>0</v>
      </c>
      <c r="R1774" s="118">
        <f t="shared" si="2690"/>
        <v>0</v>
      </c>
      <c r="S1774" s="118">
        <f t="shared" si="2690"/>
        <v>0</v>
      </c>
      <c r="T1774" s="118">
        <f t="shared" si="2690"/>
        <v>0</v>
      </c>
      <c r="U1774" s="118">
        <f t="shared" si="2690"/>
        <v>0</v>
      </c>
      <c r="V1774" s="118">
        <f t="shared" si="2690"/>
        <v>0</v>
      </c>
      <c r="W1774" s="118">
        <f t="shared" si="2687"/>
        <v>0</v>
      </c>
      <c r="X1774" s="118">
        <f t="shared" ref="X1774:AA1774" si="2691">IF(AND($C1774="tak",OR($D1774="nie dotyczy",$D1774="badania przemysłowe"),LataProjekcji&lt;=Koniec_Projekt),X437,0)</f>
        <v>0</v>
      </c>
      <c r="Y1774" s="118">
        <f t="shared" si="2691"/>
        <v>0</v>
      </c>
      <c r="Z1774" s="118">
        <f t="shared" si="2691"/>
        <v>0</v>
      </c>
      <c r="AA1774" s="118">
        <f t="shared" si="2691"/>
        <v>0</v>
      </c>
      <c r="AB1774" s="118">
        <f t="shared" ref="AB1774:AE1774" si="2692">IF(AND($C1774="tak",OR($D1774="nie dotyczy",$D1774="badania przemysłowe"),LataProjekcji&lt;=Koniec_Projekt),AB437,0)</f>
        <v>0</v>
      </c>
      <c r="AC1774" s="118">
        <f t="shared" si="2692"/>
        <v>0</v>
      </c>
      <c r="AD1774" s="118">
        <f t="shared" si="2692"/>
        <v>0</v>
      </c>
      <c r="AE1774" s="118">
        <f t="shared" si="2692"/>
        <v>0</v>
      </c>
    </row>
    <row r="1775" spans="2:31" hidden="1">
      <c r="B1775" s="116" t="str">
        <f t="shared" si="2685"/>
        <v/>
      </c>
      <c r="C1775" s="116" t="str">
        <f t="shared" si="2685"/>
        <v/>
      </c>
      <c r="D1775" s="116" t="str">
        <f t="shared" si="2685"/>
        <v/>
      </c>
      <c r="E1775" s="116"/>
      <c r="F1775" s="116"/>
      <c r="G1775" s="116"/>
      <c r="H1775" s="116"/>
      <c r="I1775" s="116"/>
      <c r="J1775" s="118">
        <f t="shared" ref="J1775:V1775" si="2693">IF(AND($C1775="tak",OR($D1775="nie dotyczy",$D1775="badania przemysłowe"),LataProjekcji&lt;=Koniec_Projekt),J438,0)</f>
        <v>0</v>
      </c>
      <c r="K1775" s="118">
        <f t="shared" si="2693"/>
        <v>0</v>
      </c>
      <c r="L1775" s="118">
        <f t="shared" si="2693"/>
        <v>0</v>
      </c>
      <c r="M1775" s="118">
        <f t="shared" si="2693"/>
        <v>0</v>
      </c>
      <c r="N1775" s="118">
        <f t="shared" si="2693"/>
        <v>0</v>
      </c>
      <c r="O1775" s="118">
        <f t="shared" si="2693"/>
        <v>0</v>
      </c>
      <c r="P1775" s="118">
        <f t="shared" si="2693"/>
        <v>0</v>
      </c>
      <c r="Q1775" s="118">
        <f t="shared" si="2693"/>
        <v>0</v>
      </c>
      <c r="R1775" s="118">
        <f t="shared" si="2693"/>
        <v>0</v>
      </c>
      <c r="S1775" s="118">
        <f t="shared" si="2693"/>
        <v>0</v>
      </c>
      <c r="T1775" s="118">
        <f t="shared" si="2693"/>
        <v>0</v>
      </c>
      <c r="U1775" s="118">
        <f t="shared" si="2693"/>
        <v>0</v>
      </c>
      <c r="V1775" s="118">
        <f t="shared" si="2693"/>
        <v>0</v>
      </c>
      <c r="W1775" s="118">
        <f t="shared" si="2687"/>
        <v>0</v>
      </c>
      <c r="X1775" s="118">
        <f t="shared" ref="X1775:AA1775" si="2694">IF(AND($C1775="tak",OR($D1775="nie dotyczy",$D1775="badania przemysłowe"),LataProjekcji&lt;=Koniec_Projekt),X438,0)</f>
        <v>0</v>
      </c>
      <c r="Y1775" s="118">
        <f t="shared" si="2694"/>
        <v>0</v>
      </c>
      <c r="Z1775" s="118">
        <f t="shared" si="2694"/>
        <v>0</v>
      </c>
      <c r="AA1775" s="118">
        <f t="shared" si="2694"/>
        <v>0</v>
      </c>
      <c r="AB1775" s="118">
        <f t="shared" ref="AB1775:AE1775" si="2695">IF(AND($C1775="tak",OR($D1775="nie dotyczy",$D1775="badania przemysłowe"),LataProjekcji&lt;=Koniec_Projekt),AB438,0)</f>
        <v>0</v>
      </c>
      <c r="AC1775" s="118">
        <f t="shared" si="2695"/>
        <v>0</v>
      </c>
      <c r="AD1775" s="118">
        <f t="shared" si="2695"/>
        <v>0</v>
      </c>
      <c r="AE1775" s="118">
        <f t="shared" si="2695"/>
        <v>0</v>
      </c>
    </row>
    <row r="1776" spans="2:31" hidden="1">
      <c r="B1776" s="116" t="str">
        <f t="shared" si="2685"/>
        <v/>
      </c>
      <c r="C1776" s="116" t="str">
        <f t="shared" si="2685"/>
        <v/>
      </c>
      <c r="D1776" s="116" t="str">
        <f t="shared" si="2685"/>
        <v/>
      </c>
      <c r="E1776" s="116"/>
      <c r="F1776" s="116"/>
      <c r="G1776" s="116"/>
      <c r="H1776" s="116"/>
      <c r="I1776" s="116"/>
      <c r="J1776" s="118">
        <f t="shared" ref="J1776:V1776" si="2696">IF(AND($C1776="tak",OR($D1776="nie dotyczy",$D1776="badania przemysłowe"),LataProjekcji&lt;=Koniec_Projekt),J439,0)</f>
        <v>0</v>
      </c>
      <c r="K1776" s="118">
        <f t="shared" si="2696"/>
        <v>0</v>
      </c>
      <c r="L1776" s="118">
        <f t="shared" si="2696"/>
        <v>0</v>
      </c>
      <c r="M1776" s="118">
        <f t="shared" si="2696"/>
        <v>0</v>
      </c>
      <c r="N1776" s="118">
        <f t="shared" si="2696"/>
        <v>0</v>
      </c>
      <c r="O1776" s="118">
        <f t="shared" si="2696"/>
        <v>0</v>
      </c>
      <c r="P1776" s="118">
        <f t="shared" si="2696"/>
        <v>0</v>
      </c>
      <c r="Q1776" s="118">
        <f t="shared" si="2696"/>
        <v>0</v>
      </c>
      <c r="R1776" s="118">
        <f t="shared" si="2696"/>
        <v>0</v>
      </c>
      <c r="S1776" s="118">
        <f t="shared" si="2696"/>
        <v>0</v>
      </c>
      <c r="T1776" s="118">
        <f t="shared" si="2696"/>
        <v>0</v>
      </c>
      <c r="U1776" s="118">
        <f t="shared" si="2696"/>
        <v>0</v>
      </c>
      <c r="V1776" s="118">
        <f t="shared" si="2696"/>
        <v>0</v>
      </c>
      <c r="W1776" s="118">
        <f t="shared" si="2687"/>
        <v>0</v>
      </c>
      <c r="X1776" s="118">
        <f t="shared" ref="X1776:AA1776" si="2697">IF(AND($C1776="tak",OR($D1776="nie dotyczy",$D1776="badania przemysłowe"),LataProjekcji&lt;=Koniec_Projekt),X439,0)</f>
        <v>0</v>
      </c>
      <c r="Y1776" s="118">
        <f t="shared" si="2697"/>
        <v>0</v>
      </c>
      <c r="Z1776" s="118">
        <f t="shared" si="2697"/>
        <v>0</v>
      </c>
      <c r="AA1776" s="118">
        <f t="shared" si="2697"/>
        <v>0</v>
      </c>
      <c r="AB1776" s="118">
        <f t="shared" ref="AB1776:AE1776" si="2698">IF(AND($C1776="tak",OR($D1776="nie dotyczy",$D1776="badania przemysłowe"),LataProjekcji&lt;=Koniec_Projekt),AB439,0)</f>
        <v>0</v>
      </c>
      <c r="AC1776" s="118">
        <f t="shared" si="2698"/>
        <v>0</v>
      </c>
      <c r="AD1776" s="118">
        <f t="shared" si="2698"/>
        <v>0</v>
      </c>
      <c r="AE1776" s="118">
        <f t="shared" si="2698"/>
        <v>0</v>
      </c>
    </row>
    <row r="1777" spans="2:31" hidden="1">
      <c r="B1777" s="116" t="str">
        <f t="shared" si="2685"/>
        <v/>
      </c>
      <c r="C1777" s="116" t="str">
        <f t="shared" si="2685"/>
        <v/>
      </c>
      <c r="D1777" s="116" t="str">
        <f t="shared" si="2685"/>
        <v/>
      </c>
      <c r="E1777" s="116"/>
      <c r="F1777" s="116"/>
      <c r="G1777" s="116"/>
      <c r="H1777" s="116"/>
      <c r="I1777" s="116"/>
      <c r="J1777" s="118">
        <f t="shared" ref="J1777:V1777" si="2699">IF(AND($C1777="tak",OR($D1777="nie dotyczy",$D1777="badania przemysłowe"),LataProjekcji&lt;=Koniec_Projekt),J440,0)</f>
        <v>0</v>
      </c>
      <c r="K1777" s="118">
        <f t="shared" si="2699"/>
        <v>0</v>
      </c>
      <c r="L1777" s="118">
        <f t="shared" si="2699"/>
        <v>0</v>
      </c>
      <c r="M1777" s="118">
        <f t="shared" si="2699"/>
        <v>0</v>
      </c>
      <c r="N1777" s="118">
        <f t="shared" si="2699"/>
        <v>0</v>
      </c>
      <c r="O1777" s="118">
        <f t="shared" si="2699"/>
        <v>0</v>
      </c>
      <c r="P1777" s="118">
        <f t="shared" si="2699"/>
        <v>0</v>
      </c>
      <c r="Q1777" s="118">
        <f t="shared" si="2699"/>
        <v>0</v>
      </c>
      <c r="R1777" s="118">
        <f t="shared" si="2699"/>
        <v>0</v>
      </c>
      <c r="S1777" s="118">
        <f t="shared" si="2699"/>
        <v>0</v>
      </c>
      <c r="T1777" s="118">
        <f t="shared" si="2699"/>
        <v>0</v>
      </c>
      <c r="U1777" s="118">
        <f t="shared" si="2699"/>
        <v>0</v>
      </c>
      <c r="V1777" s="118">
        <f t="shared" si="2699"/>
        <v>0</v>
      </c>
      <c r="W1777" s="118">
        <f t="shared" si="2687"/>
        <v>0</v>
      </c>
      <c r="X1777" s="118">
        <f t="shared" ref="X1777:AA1777" si="2700">IF(AND($C1777="tak",OR($D1777="nie dotyczy",$D1777="badania przemysłowe"),LataProjekcji&lt;=Koniec_Projekt),X440,0)</f>
        <v>0</v>
      </c>
      <c r="Y1777" s="118">
        <f t="shared" si="2700"/>
        <v>0</v>
      </c>
      <c r="Z1777" s="118">
        <f t="shared" si="2700"/>
        <v>0</v>
      </c>
      <c r="AA1777" s="118">
        <f t="shared" si="2700"/>
        <v>0</v>
      </c>
      <c r="AB1777" s="118">
        <f t="shared" ref="AB1777:AE1777" si="2701">IF(AND($C1777="tak",OR($D1777="nie dotyczy",$D1777="badania przemysłowe"),LataProjekcji&lt;=Koniec_Projekt),AB440,0)</f>
        <v>0</v>
      </c>
      <c r="AC1777" s="118">
        <f t="shared" si="2701"/>
        <v>0</v>
      </c>
      <c r="AD1777" s="118">
        <f t="shared" si="2701"/>
        <v>0</v>
      </c>
      <c r="AE1777" s="118">
        <f t="shared" si="2701"/>
        <v>0</v>
      </c>
    </row>
    <row r="1778" spans="2:31" hidden="1">
      <c r="B1778" s="116" t="str">
        <f t="shared" si="2685"/>
        <v/>
      </c>
      <c r="C1778" s="116" t="str">
        <f t="shared" si="2685"/>
        <v/>
      </c>
      <c r="D1778" s="116" t="str">
        <f t="shared" si="2685"/>
        <v/>
      </c>
      <c r="E1778" s="116"/>
      <c r="F1778" s="116"/>
      <c r="G1778" s="116"/>
      <c r="H1778" s="116"/>
      <c r="I1778" s="116"/>
      <c r="J1778" s="118">
        <f t="shared" ref="J1778:V1778" si="2702">IF(AND($C1778="tak",OR($D1778="nie dotyczy",$D1778="badania przemysłowe"),LataProjekcji&lt;=Koniec_Projekt),J441,0)</f>
        <v>0</v>
      </c>
      <c r="K1778" s="118">
        <f t="shared" si="2702"/>
        <v>0</v>
      </c>
      <c r="L1778" s="118">
        <f t="shared" si="2702"/>
        <v>0</v>
      </c>
      <c r="M1778" s="118">
        <f t="shared" si="2702"/>
        <v>0</v>
      </c>
      <c r="N1778" s="118">
        <f t="shared" si="2702"/>
        <v>0</v>
      </c>
      <c r="O1778" s="118">
        <f t="shared" si="2702"/>
        <v>0</v>
      </c>
      <c r="P1778" s="118">
        <f t="shared" si="2702"/>
        <v>0</v>
      </c>
      <c r="Q1778" s="118">
        <f t="shared" si="2702"/>
        <v>0</v>
      </c>
      <c r="R1778" s="118">
        <f t="shared" si="2702"/>
        <v>0</v>
      </c>
      <c r="S1778" s="118">
        <f t="shared" si="2702"/>
        <v>0</v>
      </c>
      <c r="T1778" s="118">
        <f t="shared" si="2702"/>
        <v>0</v>
      </c>
      <c r="U1778" s="118">
        <f t="shared" si="2702"/>
        <v>0</v>
      </c>
      <c r="V1778" s="118">
        <f t="shared" si="2702"/>
        <v>0</v>
      </c>
      <c r="W1778" s="118">
        <f t="shared" si="2687"/>
        <v>0</v>
      </c>
      <c r="X1778" s="118">
        <f t="shared" ref="X1778:AA1778" si="2703">IF(AND($C1778="tak",OR($D1778="nie dotyczy",$D1778="badania przemysłowe"),LataProjekcji&lt;=Koniec_Projekt),X441,0)</f>
        <v>0</v>
      </c>
      <c r="Y1778" s="118">
        <f t="shared" si="2703"/>
        <v>0</v>
      </c>
      <c r="Z1778" s="118">
        <f t="shared" si="2703"/>
        <v>0</v>
      </c>
      <c r="AA1778" s="118">
        <f t="shared" si="2703"/>
        <v>0</v>
      </c>
      <c r="AB1778" s="118">
        <f t="shared" ref="AB1778:AE1778" si="2704">IF(AND($C1778="tak",OR($D1778="nie dotyczy",$D1778="badania przemysłowe"),LataProjekcji&lt;=Koniec_Projekt),AB441,0)</f>
        <v>0</v>
      </c>
      <c r="AC1778" s="118">
        <f t="shared" si="2704"/>
        <v>0</v>
      </c>
      <c r="AD1778" s="118">
        <f t="shared" si="2704"/>
        <v>0</v>
      </c>
      <c r="AE1778" s="118">
        <f t="shared" si="2704"/>
        <v>0</v>
      </c>
    </row>
    <row r="1779" spans="2:31" hidden="1">
      <c r="B1779" s="116" t="str">
        <f t="shared" si="2685"/>
        <v/>
      </c>
      <c r="C1779" s="116" t="str">
        <f t="shared" si="2685"/>
        <v/>
      </c>
      <c r="D1779" s="116" t="str">
        <f t="shared" si="2685"/>
        <v/>
      </c>
      <c r="E1779" s="116"/>
      <c r="F1779" s="116"/>
      <c r="G1779" s="116"/>
      <c r="H1779" s="116"/>
      <c r="I1779" s="116"/>
      <c r="J1779" s="118">
        <f t="shared" ref="J1779:V1779" si="2705">IF(AND($C1779="tak",OR($D1779="nie dotyczy",$D1779="badania przemysłowe"),LataProjekcji&lt;=Koniec_Projekt),J442,0)</f>
        <v>0</v>
      </c>
      <c r="K1779" s="118">
        <f t="shared" si="2705"/>
        <v>0</v>
      </c>
      <c r="L1779" s="118">
        <f t="shared" si="2705"/>
        <v>0</v>
      </c>
      <c r="M1779" s="118">
        <f t="shared" si="2705"/>
        <v>0</v>
      </c>
      <c r="N1779" s="118">
        <f t="shared" si="2705"/>
        <v>0</v>
      </c>
      <c r="O1779" s="118">
        <f t="shared" si="2705"/>
        <v>0</v>
      </c>
      <c r="P1779" s="118">
        <f t="shared" si="2705"/>
        <v>0</v>
      </c>
      <c r="Q1779" s="118">
        <f t="shared" si="2705"/>
        <v>0</v>
      </c>
      <c r="R1779" s="118">
        <f t="shared" si="2705"/>
        <v>0</v>
      </c>
      <c r="S1779" s="118">
        <f t="shared" si="2705"/>
        <v>0</v>
      </c>
      <c r="T1779" s="118">
        <f t="shared" si="2705"/>
        <v>0</v>
      </c>
      <c r="U1779" s="118">
        <f t="shared" si="2705"/>
        <v>0</v>
      </c>
      <c r="V1779" s="118">
        <f t="shared" si="2705"/>
        <v>0</v>
      </c>
      <c r="W1779" s="118">
        <f t="shared" si="2687"/>
        <v>0</v>
      </c>
      <c r="X1779" s="118">
        <f t="shared" ref="X1779:AA1779" si="2706">IF(AND($C1779="tak",OR($D1779="nie dotyczy",$D1779="badania przemysłowe"),LataProjekcji&lt;=Koniec_Projekt),X442,0)</f>
        <v>0</v>
      </c>
      <c r="Y1779" s="118">
        <f t="shared" si="2706"/>
        <v>0</v>
      </c>
      <c r="Z1779" s="118">
        <f t="shared" si="2706"/>
        <v>0</v>
      </c>
      <c r="AA1779" s="118">
        <f t="shared" si="2706"/>
        <v>0</v>
      </c>
      <c r="AB1779" s="118">
        <f t="shared" ref="AB1779:AE1779" si="2707">IF(AND($C1779="tak",OR($D1779="nie dotyczy",$D1779="badania przemysłowe"),LataProjekcji&lt;=Koniec_Projekt),AB442,0)</f>
        <v>0</v>
      </c>
      <c r="AC1779" s="118">
        <f t="shared" si="2707"/>
        <v>0</v>
      </c>
      <c r="AD1779" s="118">
        <f t="shared" si="2707"/>
        <v>0</v>
      </c>
      <c r="AE1779" s="118">
        <f t="shared" si="2707"/>
        <v>0</v>
      </c>
    </row>
    <row r="1780" spans="2:31" hidden="1">
      <c r="B1780" s="116" t="str">
        <f t="shared" si="2685"/>
        <v/>
      </c>
      <c r="C1780" s="116" t="str">
        <f t="shared" si="2685"/>
        <v/>
      </c>
      <c r="D1780" s="116" t="str">
        <f t="shared" si="2685"/>
        <v/>
      </c>
      <c r="E1780" s="116"/>
      <c r="F1780" s="116"/>
      <c r="G1780" s="116"/>
      <c r="H1780" s="116"/>
      <c r="I1780" s="116"/>
      <c r="J1780" s="118">
        <f t="shared" ref="J1780:V1780" si="2708">IF(AND($C1780="tak",OR($D1780="nie dotyczy",$D1780="badania przemysłowe"),LataProjekcji&lt;=Koniec_Projekt),J443,0)</f>
        <v>0</v>
      </c>
      <c r="K1780" s="118">
        <f t="shared" si="2708"/>
        <v>0</v>
      </c>
      <c r="L1780" s="118">
        <f t="shared" si="2708"/>
        <v>0</v>
      </c>
      <c r="M1780" s="118">
        <f t="shared" si="2708"/>
        <v>0</v>
      </c>
      <c r="N1780" s="118">
        <f t="shared" si="2708"/>
        <v>0</v>
      </c>
      <c r="O1780" s="118">
        <f t="shared" si="2708"/>
        <v>0</v>
      </c>
      <c r="P1780" s="118">
        <f t="shared" si="2708"/>
        <v>0</v>
      </c>
      <c r="Q1780" s="118">
        <f t="shared" si="2708"/>
        <v>0</v>
      </c>
      <c r="R1780" s="118">
        <f t="shared" si="2708"/>
        <v>0</v>
      </c>
      <c r="S1780" s="118">
        <f t="shared" si="2708"/>
        <v>0</v>
      </c>
      <c r="T1780" s="118">
        <f t="shared" si="2708"/>
        <v>0</v>
      </c>
      <c r="U1780" s="118">
        <f t="shared" si="2708"/>
        <v>0</v>
      </c>
      <c r="V1780" s="118">
        <f t="shared" si="2708"/>
        <v>0</v>
      </c>
      <c r="W1780" s="118">
        <f t="shared" si="2687"/>
        <v>0</v>
      </c>
      <c r="X1780" s="118">
        <f t="shared" ref="X1780:AA1780" si="2709">IF(AND($C1780="tak",OR($D1780="nie dotyczy",$D1780="badania przemysłowe"),LataProjekcji&lt;=Koniec_Projekt),X443,0)</f>
        <v>0</v>
      </c>
      <c r="Y1780" s="118">
        <f t="shared" si="2709"/>
        <v>0</v>
      </c>
      <c r="Z1780" s="118">
        <f t="shared" si="2709"/>
        <v>0</v>
      </c>
      <c r="AA1780" s="118">
        <f t="shared" si="2709"/>
        <v>0</v>
      </c>
      <c r="AB1780" s="118">
        <f t="shared" ref="AB1780:AE1780" si="2710">IF(AND($C1780="tak",OR($D1780="nie dotyczy",$D1780="badania przemysłowe"),LataProjekcji&lt;=Koniec_Projekt),AB443,0)</f>
        <v>0</v>
      </c>
      <c r="AC1780" s="118">
        <f t="shared" si="2710"/>
        <v>0</v>
      </c>
      <c r="AD1780" s="118">
        <f t="shared" si="2710"/>
        <v>0</v>
      </c>
      <c r="AE1780" s="118">
        <f t="shared" si="2710"/>
        <v>0</v>
      </c>
    </row>
    <row r="1781" spans="2:31" hidden="1">
      <c r="B1781" s="116" t="str">
        <f t="shared" si="2685"/>
        <v/>
      </c>
      <c r="C1781" s="116" t="str">
        <f t="shared" si="2685"/>
        <v/>
      </c>
      <c r="D1781" s="116" t="str">
        <f t="shared" si="2685"/>
        <v/>
      </c>
      <c r="E1781" s="116"/>
      <c r="F1781" s="116"/>
      <c r="G1781" s="116"/>
      <c r="H1781" s="116"/>
      <c r="I1781" s="116"/>
      <c r="J1781" s="118">
        <f t="shared" ref="J1781:V1781" si="2711">IF(AND($C1781="tak",OR($D1781="nie dotyczy",$D1781="badania przemysłowe"),LataProjekcji&lt;=Koniec_Projekt),J444,0)</f>
        <v>0</v>
      </c>
      <c r="K1781" s="118">
        <f t="shared" si="2711"/>
        <v>0</v>
      </c>
      <c r="L1781" s="118">
        <f t="shared" si="2711"/>
        <v>0</v>
      </c>
      <c r="M1781" s="118">
        <f t="shared" si="2711"/>
        <v>0</v>
      </c>
      <c r="N1781" s="118">
        <f t="shared" si="2711"/>
        <v>0</v>
      </c>
      <c r="O1781" s="118">
        <f t="shared" si="2711"/>
        <v>0</v>
      </c>
      <c r="P1781" s="118">
        <f t="shared" si="2711"/>
        <v>0</v>
      </c>
      <c r="Q1781" s="118">
        <f t="shared" si="2711"/>
        <v>0</v>
      </c>
      <c r="R1781" s="118">
        <f t="shared" si="2711"/>
        <v>0</v>
      </c>
      <c r="S1781" s="118">
        <f t="shared" si="2711"/>
        <v>0</v>
      </c>
      <c r="T1781" s="118">
        <f t="shared" si="2711"/>
        <v>0</v>
      </c>
      <c r="U1781" s="118">
        <f t="shared" si="2711"/>
        <v>0</v>
      </c>
      <c r="V1781" s="118">
        <f t="shared" si="2711"/>
        <v>0</v>
      </c>
      <c r="W1781" s="118">
        <f t="shared" si="2687"/>
        <v>0</v>
      </c>
      <c r="X1781" s="118">
        <f t="shared" ref="X1781:AA1781" si="2712">IF(AND($C1781="tak",OR($D1781="nie dotyczy",$D1781="badania przemysłowe"),LataProjekcji&lt;=Koniec_Projekt),X444,0)</f>
        <v>0</v>
      </c>
      <c r="Y1781" s="118">
        <f t="shared" si="2712"/>
        <v>0</v>
      </c>
      <c r="Z1781" s="118">
        <f t="shared" si="2712"/>
        <v>0</v>
      </c>
      <c r="AA1781" s="118">
        <f t="shared" si="2712"/>
        <v>0</v>
      </c>
      <c r="AB1781" s="118">
        <f t="shared" ref="AB1781:AE1781" si="2713">IF(AND($C1781="tak",OR($D1781="nie dotyczy",$D1781="badania przemysłowe"),LataProjekcji&lt;=Koniec_Projekt),AB444,0)</f>
        <v>0</v>
      </c>
      <c r="AC1781" s="118">
        <f t="shared" si="2713"/>
        <v>0</v>
      </c>
      <c r="AD1781" s="118">
        <f t="shared" si="2713"/>
        <v>0</v>
      </c>
      <c r="AE1781" s="118">
        <f t="shared" si="2713"/>
        <v>0</v>
      </c>
    </row>
    <row r="1782" spans="2:31" hidden="1">
      <c r="B1782" s="116" t="str">
        <f t="shared" si="2685"/>
        <v/>
      </c>
      <c r="C1782" s="116" t="str">
        <f t="shared" si="2685"/>
        <v/>
      </c>
      <c r="D1782" s="116" t="str">
        <f t="shared" si="2685"/>
        <v/>
      </c>
      <c r="E1782" s="116"/>
      <c r="F1782" s="116"/>
      <c r="G1782" s="116"/>
      <c r="H1782" s="116"/>
      <c r="I1782" s="116"/>
      <c r="J1782" s="118">
        <f t="shared" ref="J1782:V1782" si="2714">IF(AND($C1782="tak",OR($D1782="nie dotyczy",$D1782="badania przemysłowe"),LataProjekcji&lt;=Koniec_Projekt),J445,0)</f>
        <v>0</v>
      </c>
      <c r="K1782" s="118">
        <f t="shared" si="2714"/>
        <v>0</v>
      </c>
      <c r="L1782" s="118">
        <f t="shared" si="2714"/>
        <v>0</v>
      </c>
      <c r="M1782" s="118">
        <f t="shared" si="2714"/>
        <v>0</v>
      </c>
      <c r="N1782" s="118">
        <f t="shared" si="2714"/>
        <v>0</v>
      </c>
      <c r="O1782" s="118">
        <f t="shared" si="2714"/>
        <v>0</v>
      </c>
      <c r="P1782" s="118">
        <f t="shared" si="2714"/>
        <v>0</v>
      </c>
      <c r="Q1782" s="118">
        <f t="shared" si="2714"/>
        <v>0</v>
      </c>
      <c r="R1782" s="118">
        <f t="shared" si="2714"/>
        <v>0</v>
      </c>
      <c r="S1782" s="118">
        <f t="shared" si="2714"/>
        <v>0</v>
      </c>
      <c r="T1782" s="118">
        <f t="shared" si="2714"/>
        <v>0</v>
      </c>
      <c r="U1782" s="118">
        <f t="shared" si="2714"/>
        <v>0</v>
      </c>
      <c r="V1782" s="118">
        <f t="shared" si="2714"/>
        <v>0</v>
      </c>
      <c r="W1782" s="118">
        <f t="shared" si="2687"/>
        <v>0</v>
      </c>
      <c r="X1782" s="118">
        <f t="shared" ref="X1782:AA1782" si="2715">IF(AND($C1782="tak",OR($D1782="nie dotyczy",$D1782="badania przemysłowe"),LataProjekcji&lt;=Koniec_Projekt),X445,0)</f>
        <v>0</v>
      </c>
      <c r="Y1782" s="118">
        <f t="shared" si="2715"/>
        <v>0</v>
      </c>
      <c r="Z1782" s="118">
        <f t="shared" si="2715"/>
        <v>0</v>
      </c>
      <c r="AA1782" s="118">
        <f t="shared" si="2715"/>
        <v>0</v>
      </c>
      <c r="AB1782" s="118">
        <f t="shared" ref="AB1782:AE1782" si="2716">IF(AND($C1782="tak",OR($D1782="nie dotyczy",$D1782="badania przemysłowe"),LataProjekcji&lt;=Koniec_Projekt),AB445,0)</f>
        <v>0</v>
      </c>
      <c r="AC1782" s="118">
        <f t="shared" si="2716"/>
        <v>0</v>
      </c>
      <c r="AD1782" s="118">
        <f t="shared" si="2716"/>
        <v>0</v>
      </c>
      <c r="AE1782" s="118">
        <f t="shared" si="2716"/>
        <v>0</v>
      </c>
    </row>
    <row r="1783" spans="2:31" hidden="1">
      <c r="B1783" s="116" t="str">
        <f t="shared" si="2685"/>
        <v/>
      </c>
      <c r="C1783" s="116" t="str">
        <f t="shared" si="2685"/>
        <v/>
      </c>
      <c r="D1783" s="116" t="str">
        <f t="shared" si="2685"/>
        <v/>
      </c>
      <c r="E1783" s="116"/>
      <c r="F1783" s="116"/>
      <c r="G1783" s="116"/>
      <c r="H1783" s="116"/>
      <c r="I1783" s="116"/>
      <c r="J1783" s="118">
        <f t="shared" ref="J1783:V1783" si="2717">IF(AND($C1783="tak",OR($D1783="nie dotyczy",$D1783="badania przemysłowe"),LataProjekcji&lt;=Koniec_Projekt),J446,0)</f>
        <v>0</v>
      </c>
      <c r="K1783" s="118">
        <f t="shared" si="2717"/>
        <v>0</v>
      </c>
      <c r="L1783" s="118">
        <f t="shared" si="2717"/>
        <v>0</v>
      </c>
      <c r="M1783" s="118">
        <f t="shared" si="2717"/>
        <v>0</v>
      </c>
      <c r="N1783" s="118">
        <f t="shared" si="2717"/>
        <v>0</v>
      </c>
      <c r="O1783" s="118">
        <f t="shared" si="2717"/>
        <v>0</v>
      </c>
      <c r="P1783" s="118">
        <f t="shared" si="2717"/>
        <v>0</v>
      </c>
      <c r="Q1783" s="118">
        <f t="shared" si="2717"/>
        <v>0</v>
      </c>
      <c r="R1783" s="118">
        <f t="shared" si="2717"/>
        <v>0</v>
      </c>
      <c r="S1783" s="118">
        <f t="shared" si="2717"/>
        <v>0</v>
      </c>
      <c r="T1783" s="118">
        <f t="shared" si="2717"/>
        <v>0</v>
      </c>
      <c r="U1783" s="118">
        <f t="shared" si="2717"/>
        <v>0</v>
      </c>
      <c r="V1783" s="118">
        <f t="shared" si="2717"/>
        <v>0</v>
      </c>
      <c r="W1783" s="118">
        <f t="shared" si="2687"/>
        <v>0</v>
      </c>
      <c r="X1783" s="118">
        <f t="shared" ref="X1783:AA1783" si="2718">IF(AND($C1783="tak",OR($D1783="nie dotyczy",$D1783="badania przemysłowe"),LataProjekcji&lt;=Koniec_Projekt),X446,0)</f>
        <v>0</v>
      </c>
      <c r="Y1783" s="118">
        <f t="shared" si="2718"/>
        <v>0</v>
      </c>
      <c r="Z1783" s="118">
        <f t="shared" si="2718"/>
        <v>0</v>
      </c>
      <c r="AA1783" s="118">
        <f t="shared" si="2718"/>
        <v>0</v>
      </c>
      <c r="AB1783" s="118">
        <f t="shared" ref="AB1783:AE1783" si="2719">IF(AND($C1783="tak",OR($D1783="nie dotyczy",$D1783="badania przemysłowe"),LataProjekcji&lt;=Koniec_Projekt),AB446,0)</f>
        <v>0</v>
      </c>
      <c r="AC1783" s="118">
        <f t="shared" si="2719"/>
        <v>0</v>
      </c>
      <c r="AD1783" s="118">
        <f t="shared" si="2719"/>
        <v>0</v>
      </c>
      <c r="AE1783" s="118">
        <f t="shared" si="2719"/>
        <v>0</v>
      </c>
    </row>
    <row r="1784" spans="2:31" hidden="1">
      <c r="B1784" s="116" t="str">
        <f t="shared" si="2685"/>
        <v/>
      </c>
      <c r="C1784" s="116" t="str">
        <f t="shared" si="2685"/>
        <v/>
      </c>
      <c r="D1784" s="116" t="str">
        <f t="shared" si="2685"/>
        <v/>
      </c>
      <c r="E1784" s="116"/>
      <c r="F1784" s="116"/>
      <c r="G1784" s="116"/>
      <c r="H1784" s="116"/>
      <c r="I1784" s="116"/>
      <c r="J1784" s="118">
        <f t="shared" ref="J1784:V1784" si="2720">IF(AND($C1784="tak",OR($D1784="nie dotyczy",$D1784="badania przemysłowe"),LataProjekcji&lt;=Koniec_Projekt),J447,0)</f>
        <v>0</v>
      </c>
      <c r="K1784" s="118">
        <f t="shared" si="2720"/>
        <v>0</v>
      </c>
      <c r="L1784" s="118">
        <f t="shared" si="2720"/>
        <v>0</v>
      </c>
      <c r="M1784" s="118">
        <f t="shared" si="2720"/>
        <v>0</v>
      </c>
      <c r="N1784" s="118">
        <f t="shared" si="2720"/>
        <v>0</v>
      </c>
      <c r="O1784" s="118">
        <f t="shared" si="2720"/>
        <v>0</v>
      </c>
      <c r="P1784" s="118">
        <f t="shared" si="2720"/>
        <v>0</v>
      </c>
      <c r="Q1784" s="118">
        <f t="shared" si="2720"/>
        <v>0</v>
      </c>
      <c r="R1784" s="118">
        <f t="shared" si="2720"/>
        <v>0</v>
      </c>
      <c r="S1784" s="118">
        <f t="shared" si="2720"/>
        <v>0</v>
      </c>
      <c r="T1784" s="118">
        <f t="shared" si="2720"/>
        <v>0</v>
      </c>
      <c r="U1784" s="118">
        <f t="shared" si="2720"/>
        <v>0</v>
      </c>
      <c r="V1784" s="118">
        <f t="shared" si="2720"/>
        <v>0</v>
      </c>
      <c r="W1784" s="118">
        <f t="shared" si="2687"/>
        <v>0</v>
      </c>
      <c r="X1784" s="118">
        <f t="shared" ref="X1784:AA1784" si="2721">IF(AND($C1784="tak",OR($D1784="nie dotyczy",$D1784="badania przemysłowe"),LataProjekcji&lt;=Koniec_Projekt),X447,0)</f>
        <v>0</v>
      </c>
      <c r="Y1784" s="118">
        <f t="shared" si="2721"/>
        <v>0</v>
      </c>
      <c r="Z1784" s="118">
        <f t="shared" si="2721"/>
        <v>0</v>
      </c>
      <c r="AA1784" s="118">
        <f t="shared" si="2721"/>
        <v>0</v>
      </c>
      <c r="AB1784" s="118">
        <f t="shared" ref="AB1784:AE1784" si="2722">IF(AND($C1784="tak",OR($D1784="nie dotyczy",$D1784="badania przemysłowe"),LataProjekcji&lt;=Koniec_Projekt),AB447,0)</f>
        <v>0</v>
      </c>
      <c r="AC1784" s="118">
        <f t="shared" si="2722"/>
        <v>0</v>
      </c>
      <c r="AD1784" s="118">
        <f t="shared" si="2722"/>
        <v>0</v>
      </c>
      <c r="AE1784" s="118">
        <f t="shared" si="2722"/>
        <v>0</v>
      </c>
    </row>
    <row r="1785" spans="2:31" hidden="1">
      <c r="B1785" s="116" t="str">
        <f t="shared" si="2685"/>
        <v/>
      </c>
      <c r="C1785" s="116" t="str">
        <f t="shared" si="2685"/>
        <v/>
      </c>
      <c r="D1785" s="116" t="str">
        <f t="shared" si="2685"/>
        <v/>
      </c>
      <c r="E1785" s="116"/>
      <c r="F1785" s="116"/>
      <c r="G1785" s="116"/>
      <c r="H1785" s="116"/>
      <c r="I1785" s="116"/>
      <c r="J1785" s="118">
        <f t="shared" ref="J1785:V1785" si="2723">IF(AND($C1785="tak",OR($D1785="nie dotyczy",$D1785="badania przemysłowe"),LataProjekcji&lt;=Koniec_Projekt),J448,0)</f>
        <v>0</v>
      </c>
      <c r="K1785" s="118">
        <f t="shared" si="2723"/>
        <v>0</v>
      </c>
      <c r="L1785" s="118">
        <f t="shared" si="2723"/>
        <v>0</v>
      </c>
      <c r="M1785" s="118">
        <f t="shared" si="2723"/>
        <v>0</v>
      </c>
      <c r="N1785" s="118">
        <f t="shared" si="2723"/>
        <v>0</v>
      </c>
      <c r="O1785" s="118">
        <f t="shared" si="2723"/>
        <v>0</v>
      </c>
      <c r="P1785" s="118">
        <f t="shared" si="2723"/>
        <v>0</v>
      </c>
      <c r="Q1785" s="118">
        <f t="shared" si="2723"/>
        <v>0</v>
      </c>
      <c r="R1785" s="118">
        <f t="shared" si="2723"/>
        <v>0</v>
      </c>
      <c r="S1785" s="118">
        <f t="shared" si="2723"/>
        <v>0</v>
      </c>
      <c r="T1785" s="118">
        <f t="shared" si="2723"/>
        <v>0</v>
      </c>
      <c r="U1785" s="118">
        <f t="shared" si="2723"/>
        <v>0</v>
      </c>
      <c r="V1785" s="118">
        <f t="shared" si="2723"/>
        <v>0</v>
      </c>
      <c r="W1785" s="118">
        <f t="shared" si="2687"/>
        <v>0</v>
      </c>
      <c r="X1785" s="118">
        <f t="shared" ref="X1785:AA1785" si="2724">IF(AND($C1785="tak",OR($D1785="nie dotyczy",$D1785="badania przemysłowe"),LataProjekcji&lt;=Koniec_Projekt),X448,0)</f>
        <v>0</v>
      </c>
      <c r="Y1785" s="118">
        <f t="shared" si="2724"/>
        <v>0</v>
      </c>
      <c r="Z1785" s="118">
        <f t="shared" si="2724"/>
        <v>0</v>
      </c>
      <c r="AA1785" s="118">
        <f t="shared" si="2724"/>
        <v>0</v>
      </c>
      <c r="AB1785" s="118">
        <f t="shared" ref="AB1785:AE1785" si="2725">IF(AND($C1785="tak",OR($D1785="nie dotyczy",$D1785="badania przemysłowe"),LataProjekcji&lt;=Koniec_Projekt),AB448,0)</f>
        <v>0</v>
      </c>
      <c r="AC1785" s="118">
        <f t="shared" si="2725"/>
        <v>0</v>
      </c>
      <c r="AD1785" s="118">
        <f t="shared" si="2725"/>
        <v>0</v>
      </c>
      <c r="AE1785" s="118">
        <f t="shared" si="2725"/>
        <v>0</v>
      </c>
    </row>
    <row r="1786" spans="2:31" hidden="1">
      <c r="B1786" s="116" t="str">
        <f t="shared" si="2685"/>
        <v/>
      </c>
      <c r="C1786" s="116" t="str">
        <f t="shared" si="2685"/>
        <v/>
      </c>
      <c r="D1786" s="116" t="str">
        <f t="shared" si="2685"/>
        <v/>
      </c>
      <c r="E1786" s="116"/>
      <c r="F1786" s="116"/>
      <c r="G1786" s="116"/>
      <c r="H1786" s="116"/>
      <c r="I1786" s="116"/>
      <c r="J1786" s="118">
        <f t="shared" ref="J1786:V1786" si="2726">IF(AND($C1786="tak",OR($D1786="nie dotyczy",$D1786="badania przemysłowe"),LataProjekcji&lt;=Koniec_Projekt),J449,0)</f>
        <v>0</v>
      </c>
      <c r="K1786" s="118">
        <f t="shared" si="2726"/>
        <v>0</v>
      </c>
      <c r="L1786" s="118">
        <f t="shared" si="2726"/>
        <v>0</v>
      </c>
      <c r="M1786" s="118">
        <f t="shared" si="2726"/>
        <v>0</v>
      </c>
      <c r="N1786" s="118">
        <f t="shared" si="2726"/>
        <v>0</v>
      </c>
      <c r="O1786" s="118">
        <f t="shared" si="2726"/>
        <v>0</v>
      </c>
      <c r="P1786" s="118">
        <f t="shared" si="2726"/>
        <v>0</v>
      </c>
      <c r="Q1786" s="118">
        <f t="shared" si="2726"/>
        <v>0</v>
      </c>
      <c r="R1786" s="118">
        <f t="shared" si="2726"/>
        <v>0</v>
      </c>
      <c r="S1786" s="118">
        <f t="shared" si="2726"/>
        <v>0</v>
      </c>
      <c r="T1786" s="118">
        <f t="shared" si="2726"/>
        <v>0</v>
      </c>
      <c r="U1786" s="118">
        <f t="shared" si="2726"/>
        <v>0</v>
      </c>
      <c r="V1786" s="118">
        <f t="shared" si="2726"/>
        <v>0</v>
      </c>
      <c r="W1786" s="118">
        <f t="shared" si="2687"/>
        <v>0</v>
      </c>
      <c r="X1786" s="118">
        <f t="shared" ref="X1786:AA1786" si="2727">IF(AND($C1786="tak",OR($D1786="nie dotyczy",$D1786="badania przemysłowe"),LataProjekcji&lt;=Koniec_Projekt),X449,0)</f>
        <v>0</v>
      </c>
      <c r="Y1786" s="118">
        <f t="shared" si="2727"/>
        <v>0</v>
      </c>
      <c r="Z1786" s="118">
        <f t="shared" si="2727"/>
        <v>0</v>
      </c>
      <c r="AA1786" s="118">
        <f t="shared" si="2727"/>
        <v>0</v>
      </c>
      <c r="AB1786" s="118">
        <f t="shared" ref="AB1786:AE1786" si="2728">IF(AND($C1786="tak",OR($D1786="nie dotyczy",$D1786="badania przemysłowe"),LataProjekcji&lt;=Koniec_Projekt),AB449,0)</f>
        <v>0</v>
      </c>
      <c r="AC1786" s="118">
        <f t="shared" si="2728"/>
        <v>0</v>
      </c>
      <c r="AD1786" s="118">
        <f t="shared" si="2728"/>
        <v>0</v>
      </c>
      <c r="AE1786" s="118">
        <f t="shared" si="2728"/>
        <v>0</v>
      </c>
    </row>
    <row r="1787" spans="2:31" hidden="1">
      <c r="B1787" s="116" t="str">
        <f t="shared" si="2685"/>
        <v/>
      </c>
      <c r="C1787" s="116" t="str">
        <f t="shared" si="2685"/>
        <v/>
      </c>
      <c r="D1787" s="116" t="str">
        <f t="shared" si="2685"/>
        <v/>
      </c>
      <c r="E1787" s="116"/>
      <c r="F1787" s="116"/>
      <c r="G1787" s="116"/>
      <c r="H1787" s="116"/>
      <c r="I1787" s="116"/>
      <c r="J1787" s="118">
        <f t="shared" ref="J1787:V1787" si="2729">IF(AND($C1787="tak",OR($D1787="nie dotyczy",$D1787="badania przemysłowe"),LataProjekcji&lt;=Koniec_Projekt),J450,0)</f>
        <v>0</v>
      </c>
      <c r="K1787" s="118">
        <f t="shared" si="2729"/>
        <v>0</v>
      </c>
      <c r="L1787" s="118">
        <f t="shared" si="2729"/>
        <v>0</v>
      </c>
      <c r="M1787" s="118">
        <f t="shared" si="2729"/>
        <v>0</v>
      </c>
      <c r="N1787" s="118">
        <f t="shared" si="2729"/>
        <v>0</v>
      </c>
      <c r="O1787" s="118">
        <f t="shared" si="2729"/>
        <v>0</v>
      </c>
      <c r="P1787" s="118">
        <f t="shared" si="2729"/>
        <v>0</v>
      </c>
      <c r="Q1787" s="118">
        <f t="shared" si="2729"/>
        <v>0</v>
      </c>
      <c r="R1787" s="118">
        <f t="shared" si="2729"/>
        <v>0</v>
      </c>
      <c r="S1787" s="118">
        <f t="shared" si="2729"/>
        <v>0</v>
      </c>
      <c r="T1787" s="118">
        <f t="shared" si="2729"/>
        <v>0</v>
      </c>
      <c r="U1787" s="118">
        <f t="shared" si="2729"/>
        <v>0</v>
      </c>
      <c r="V1787" s="118">
        <f t="shared" si="2729"/>
        <v>0</v>
      </c>
      <c r="W1787" s="118">
        <f t="shared" si="2687"/>
        <v>0</v>
      </c>
      <c r="X1787" s="118">
        <f t="shared" ref="X1787:AA1787" si="2730">IF(AND($C1787="tak",OR($D1787="nie dotyczy",$D1787="badania przemysłowe"),LataProjekcji&lt;=Koniec_Projekt),X450,0)</f>
        <v>0</v>
      </c>
      <c r="Y1787" s="118">
        <f t="shared" si="2730"/>
        <v>0</v>
      </c>
      <c r="Z1787" s="118">
        <f t="shared" si="2730"/>
        <v>0</v>
      </c>
      <c r="AA1787" s="118">
        <f t="shared" si="2730"/>
        <v>0</v>
      </c>
      <c r="AB1787" s="118">
        <f t="shared" ref="AB1787:AE1787" si="2731">IF(AND($C1787="tak",OR($D1787="nie dotyczy",$D1787="badania przemysłowe"),LataProjekcji&lt;=Koniec_Projekt),AB450,0)</f>
        <v>0</v>
      </c>
      <c r="AC1787" s="118">
        <f t="shared" si="2731"/>
        <v>0</v>
      </c>
      <c r="AD1787" s="118">
        <f t="shared" si="2731"/>
        <v>0</v>
      </c>
      <c r="AE1787" s="118">
        <f t="shared" si="2731"/>
        <v>0</v>
      </c>
    </row>
    <row r="1788" spans="2:31" hidden="1">
      <c r="B1788" s="116" t="str">
        <f t="shared" si="2685"/>
        <v/>
      </c>
      <c r="C1788" s="116" t="str">
        <f t="shared" si="2685"/>
        <v/>
      </c>
      <c r="D1788" s="116" t="str">
        <f t="shared" si="2685"/>
        <v/>
      </c>
      <c r="E1788" s="116"/>
      <c r="F1788" s="116"/>
      <c r="G1788" s="116"/>
      <c r="H1788" s="116"/>
      <c r="I1788" s="116"/>
      <c r="J1788" s="118">
        <f t="shared" ref="J1788:V1788" si="2732">IF(AND($C1788="tak",OR($D1788="nie dotyczy",$D1788="badania przemysłowe"),LataProjekcji&lt;=Koniec_Projekt),J451,0)</f>
        <v>0</v>
      </c>
      <c r="K1788" s="118">
        <f t="shared" si="2732"/>
        <v>0</v>
      </c>
      <c r="L1788" s="118">
        <f t="shared" si="2732"/>
        <v>0</v>
      </c>
      <c r="M1788" s="118">
        <f t="shared" si="2732"/>
        <v>0</v>
      </c>
      <c r="N1788" s="118">
        <f t="shared" si="2732"/>
        <v>0</v>
      </c>
      <c r="O1788" s="118">
        <f t="shared" si="2732"/>
        <v>0</v>
      </c>
      <c r="P1788" s="118">
        <f t="shared" si="2732"/>
        <v>0</v>
      </c>
      <c r="Q1788" s="118">
        <f t="shared" si="2732"/>
        <v>0</v>
      </c>
      <c r="R1788" s="118">
        <f t="shared" si="2732"/>
        <v>0</v>
      </c>
      <c r="S1788" s="118">
        <f t="shared" si="2732"/>
        <v>0</v>
      </c>
      <c r="T1788" s="118">
        <f t="shared" si="2732"/>
        <v>0</v>
      </c>
      <c r="U1788" s="118">
        <f t="shared" si="2732"/>
        <v>0</v>
      </c>
      <c r="V1788" s="118">
        <f t="shared" si="2732"/>
        <v>0</v>
      </c>
      <c r="W1788" s="118">
        <f t="shared" si="2687"/>
        <v>0</v>
      </c>
      <c r="X1788" s="118">
        <f t="shared" ref="X1788:AA1788" si="2733">IF(AND($C1788="tak",OR($D1788="nie dotyczy",$D1788="badania przemysłowe"),LataProjekcji&lt;=Koniec_Projekt),X451,0)</f>
        <v>0</v>
      </c>
      <c r="Y1788" s="118">
        <f t="shared" si="2733"/>
        <v>0</v>
      </c>
      <c r="Z1788" s="118">
        <f t="shared" si="2733"/>
        <v>0</v>
      </c>
      <c r="AA1788" s="118">
        <f t="shared" si="2733"/>
        <v>0</v>
      </c>
      <c r="AB1788" s="118">
        <f t="shared" ref="AB1788:AE1788" si="2734">IF(AND($C1788="tak",OR($D1788="nie dotyczy",$D1788="badania przemysłowe"),LataProjekcji&lt;=Koniec_Projekt),AB451,0)</f>
        <v>0</v>
      </c>
      <c r="AC1788" s="118">
        <f t="shared" si="2734"/>
        <v>0</v>
      </c>
      <c r="AD1788" s="118">
        <f t="shared" si="2734"/>
        <v>0</v>
      </c>
      <c r="AE1788" s="118">
        <f t="shared" si="2734"/>
        <v>0</v>
      </c>
    </row>
    <row r="1789" spans="2:31" hidden="1">
      <c r="B1789" s="116" t="str">
        <f t="shared" si="2685"/>
        <v/>
      </c>
      <c r="C1789" s="116" t="str">
        <f t="shared" si="2685"/>
        <v/>
      </c>
      <c r="D1789" s="116" t="str">
        <f t="shared" si="2685"/>
        <v/>
      </c>
      <c r="E1789" s="116"/>
      <c r="F1789" s="116"/>
      <c r="G1789" s="116"/>
      <c r="H1789" s="116"/>
      <c r="I1789" s="116"/>
      <c r="J1789" s="118">
        <f t="shared" ref="J1789:V1789" si="2735">IF(AND($C1789="tak",OR($D1789="nie dotyczy",$D1789="badania przemysłowe"),LataProjekcji&lt;=Koniec_Projekt),J452,0)</f>
        <v>0</v>
      </c>
      <c r="K1789" s="118">
        <f t="shared" si="2735"/>
        <v>0</v>
      </c>
      <c r="L1789" s="118">
        <f t="shared" si="2735"/>
        <v>0</v>
      </c>
      <c r="M1789" s="118">
        <f t="shared" si="2735"/>
        <v>0</v>
      </c>
      <c r="N1789" s="118">
        <f t="shared" si="2735"/>
        <v>0</v>
      </c>
      <c r="O1789" s="118">
        <f t="shared" si="2735"/>
        <v>0</v>
      </c>
      <c r="P1789" s="118">
        <f t="shared" si="2735"/>
        <v>0</v>
      </c>
      <c r="Q1789" s="118">
        <f t="shared" si="2735"/>
        <v>0</v>
      </c>
      <c r="R1789" s="118">
        <f t="shared" si="2735"/>
        <v>0</v>
      </c>
      <c r="S1789" s="118">
        <f t="shared" si="2735"/>
        <v>0</v>
      </c>
      <c r="T1789" s="118">
        <f t="shared" si="2735"/>
        <v>0</v>
      </c>
      <c r="U1789" s="118">
        <f t="shared" si="2735"/>
        <v>0</v>
      </c>
      <c r="V1789" s="118">
        <f t="shared" si="2735"/>
        <v>0</v>
      </c>
      <c r="W1789" s="118">
        <f t="shared" si="2687"/>
        <v>0</v>
      </c>
      <c r="X1789" s="118">
        <f t="shared" ref="X1789:AA1789" si="2736">IF(AND($C1789="tak",OR($D1789="nie dotyczy",$D1789="badania przemysłowe"),LataProjekcji&lt;=Koniec_Projekt),X452,0)</f>
        <v>0</v>
      </c>
      <c r="Y1789" s="118">
        <f t="shared" si="2736"/>
        <v>0</v>
      </c>
      <c r="Z1789" s="118">
        <f t="shared" si="2736"/>
        <v>0</v>
      </c>
      <c r="AA1789" s="118">
        <f t="shared" si="2736"/>
        <v>0</v>
      </c>
      <c r="AB1789" s="118">
        <f t="shared" ref="AB1789:AE1789" si="2737">IF(AND($C1789="tak",OR($D1789="nie dotyczy",$D1789="badania przemysłowe"),LataProjekcji&lt;=Koniec_Projekt),AB452,0)</f>
        <v>0</v>
      </c>
      <c r="AC1789" s="118">
        <f t="shared" si="2737"/>
        <v>0</v>
      </c>
      <c r="AD1789" s="118">
        <f t="shared" si="2737"/>
        <v>0</v>
      </c>
      <c r="AE1789" s="118">
        <f t="shared" si="2737"/>
        <v>0</v>
      </c>
    </row>
    <row r="1790" spans="2:31" hidden="1">
      <c r="B1790" s="116" t="str">
        <f t="shared" si="2685"/>
        <v/>
      </c>
      <c r="C1790" s="116" t="str">
        <f t="shared" si="2685"/>
        <v/>
      </c>
      <c r="D1790" s="116" t="str">
        <f t="shared" si="2685"/>
        <v/>
      </c>
      <c r="E1790" s="116"/>
      <c r="F1790" s="116"/>
      <c r="G1790" s="116"/>
      <c r="H1790" s="116"/>
      <c r="I1790" s="116"/>
      <c r="J1790" s="118">
        <f t="shared" ref="J1790:V1790" si="2738">IF(AND($C1790="tak",OR($D1790="nie dotyczy",$D1790="badania przemysłowe"),LataProjekcji&lt;=Koniec_Projekt),J453,0)</f>
        <v>0</v>
      </c>
      <c r="K1790" s="118">
        <f t="shared" si="2738"/>
        <v>0</v>
      </c>
      <c r="L1790" s="118">
        <f t="shared" si="2738"/>
        <v>0</v>
      </c>
      <c r="M1790" s="118">
        <f t="shared" si="2738"/>
        <v>0</v>
      </c>
      <c r="N1790" s="118">
        <f t="shared" si="2738"/>
        <v>0</v>
      </c>
      <c r="O1790" s="118">
        <f t="shared" si="2738"/>
        <v>0</v>
      </c>
      <c r="P1790" s="118">
        <f t="shared" si="2738"/>
        <v>0</v>
      </c>
      <c r="Q1790" s="118">
        <f t="shared" si="2738"/>
        <v>0</v>
      </c>
      <c r="R1790" s="118">
        <f t="shared" si="2738"/>
        <v>0</v>
      </c>
      <c r="S1790" s="118">
        <f t="shared" si="2738"/>
        <v>0</v>
      </c>
      <c r="T1790" s="118">
        <f t="shared" si="2738"/>
        <v>0</v>
      </c>
      <c r="U1790" s="118">
        <f t="shared" si="2738"/>
        <v>0</v>
      </c>
      <c r="V1790" s="118">
        <f t="shared" si="2738"/>
        <v>0</v>
      </c>
      <c r="W1790" s="118">
        <f t="shared" si="2687"/>
        <v>0</v>
      </c>
      <c r="X1790" s="118">
        <f t="shared" ref="X1790:AA1790" si="2739">IF(AND($C1790="tak",OR($D1790="nie dotyczy",$D1790="badania przemysłowe"),LataProjekcji&lt;=Koniec_Projekt),X453,0)</f>
        <v>0</v>
      </c>
      <c r="Y1790" s="118">
        <f t="shared" si="2739"/>
        <v>0</v>
      </c>
      <c r="Z1790" s="118">
        <f t="shared" si="2739"/>
        <v>0</v>
      </c>
      <c r="AA1790" s="118">
        <f t="shared" si="2739"/>
        <v>0</v>
      </c>
      <c r="AB1790" s="118">
        <f t="shared" ref="AB1790:AE1790" si="2740">IF(AND($C1790="tak",OR($D1790="nie dotyczy",$D1790="badania przemysłowe"),LataProjekcji&lt;=Koniec_Projekt),AB453,0)</f>
        <v>0</v>
      </c>
      <c r="AC1790" s="118">
        <f t="shared" si="2740"/>
        <v>0</v>
      </c>
      <c r="AD1790" s="118">
        <f t="shared" si="2740"/>
        <v>0</v>
      </c>
      <c r="AE1790" s="118">
        <f t="shared" si="2740"/>
        <v>0</v>
      </c>
    </row>
    <row r="1791" spans="2:31" hidden="1">
      <c r="B1791" s="116" t="str">
        <f t="shared" si="2685"/>
        <v/>
      </c>
      <c r="C1791" s="116" t="str">
        <f t="shared" si="2685"/>
        <v/>
      </c>
      <c r="D1791" s="116" t="str">
        <f t="shared" si="2685"/>
        <v/>
      </c>
      <c r="E1791" s="116"/>
      <c r="F1791" s="116"/>
      <c r="G1791" s="116"/>
      <c r="H1791" s="116"/>
      <c r="I1791" s="116"/>
      <c r="J1791" s="118">
        <f t="shared" ref="J1791:V1791" si="2741">IF(AND($C1791="tak",OR($D1791="nie dotyczy",$D1791="badania przemysłowe"),LataProjekcji&lt;=Koniec_Projekt),J454,0)</f>
        <v>0</v>
      </c>
      <c r="K1791" s="118">
        <f t="shared" si="2741"/>
        <v>0</v>
      </c>
      <c r="L1791" s="118">
        <f t="shared" si="2741"/>
        <v>0</v>
      </c>
      <c r="M1791" s="118">
        <f t="shared" si="2741"/>
        <v>0</v>
      </c>
      <c r="N1791" s="118">
        <f t="shared" si="2741"/>
        <v>0</v>
      </c>
      <c r="O1791" s="118">
        <f t="shared" si="2741"/>
        <v>0</v>
      </c>
      <c r="P1791" s="118">
        <f t="shared" si="2741"/>
        <v>0</v>
      </c>
      <c r="Q1791" s="118">
        <f t="shared" si="2741"/>
        <v>0</v>
      </c>
      <c r="R1791" s="118">
        <f t="shared" si="2741"/>
        <v>0</v>
      </c>
      <c r="S1791" s="118">
        <f t="shared" si="2741"/>
        <v>0</v>
      </c>
      <c r="T1791" s="118">
        <f t="shared" si="2741"/>
        <v>0</v>
      </c>
      <c r="U1791" s="118">
        <f t="shared" si="2741"/>
        <v>0</v>
      </c>
      <c r="V1791" s="118">
        <f t="shared" si="2741"/>
        <v>0</v>
      </c>
      <c r="W1791" s="118">
        <f t="shared" si="2687"/>
        <v>0</v>
      </c>
      <c r="X1791" s="118">
        <f t="shared" ref="X1791:AA1791" si="2742">IF(AND($C1791="tak",OR($D1791="nie dotyczy",$D1791="badania przemysłowe"),LataProjekcji&lt;=Koniec_Projekt),X454,0)</f>
        <v>0</v>
      </c>
      <c r="Y1791" s="118">
        <f t="shared" si="2742"/>
        <v>0</v>
      </c>
      <c r="Z1791" s="118">
        <f t="shared" si="2742"/>
        <v>0</v>
      </c>
      <c r="AA1791" s="118">
        <f t="shared" si="2742"/>
        <v>0</v>
      </c>
      <c r="AB1791" s="118">
        <f t="shared" ref="AB1791:AE1791" si="2743">IF(AND($C1791="tak",OR($D1791="nie dotyczy",$D1791="badania przemysłowe"),LataProjekcji&lt;=Koniec_Projekt),AB454,0)</f>
        <v>0</v>
      </c>
      <c r="AC1791" s="118">
        <f t="shared" si="2743"/>
        <v>0</v>
      </c>
      <c r="AD1791" s="118">
        <f t="shared" si="2743"/>
        <v>0</v>
      </c>
      <c r="AE1791" s="118">
        <f t="shared" si="2743"/>
        <v>0</v>
      </c>
    </row>
    <row r="1792" spans="2:31" hidden="1">
      <c r="B1792" s="116" t="str">
        <f t="shared" si="2685"/>
        <v/>
      </c>
      <c r="C1792" s="116" t="str">
        <f t="shared" si="2685"/>
        <v/>
      </c>
      <c r="D1792" s="116" t="str">
        <f t="shared" si="2685"/>
        <v/>
      </c>
      <c r="E1792" s="116"/>
      <c r="F1792" s="116"/>
      <c r="G1792" s="116"/>
      <c r="H1792" s="116"/>
      <c r="I1792" s="116"/>
      <c r="J1792" s="118">
        <f t="shared" ref="J1792:V1792" si="2744">IF(AND($C1792="tak",OR($D1792="nie dotyczy",$D1792="badania przemysłowe"),LataProjekcji&lt;=Koniec_Projekt),J455,0)</f>
        <v>0</v>
      </c>
      <c r="K1792" s="118">
        <f t="shared" si="2744"/>
        <v>0</v>
      </c>
      <c r="L1792" s="118">
        <f t="shared" si="2744"/>
        <v>0</v>
      </c>
      <c r="M1792" s="118">
        <f t="shared" si="2744"/>
        <v>0</v>
      </c>
      <c r="N1792" s="118">
        <f t="shared" si="2744"/>
        <v>0</v>
      </c>
      <c r="O1792" s="118">
        <f t="shared" si="2744"/>
        <v>0</v>
      </c>
      <c r="P1792" s="118">
        <f t="shared" si="2744"/>
        <v>0</v>
      </c>
      <c r="Q1792" s="118">
        <f t="shared" si="2744"/>
        <v>0</v>
      </c>
      <c r="R1792" s="118">
        <f t="shared" si="2744"/>
        <v>0</v>
      </c>
      <c r="S1792" s="118">
        <f t="shared" si="2744"/>
        <v>0</v>
      </c>
      <c r="T1792" s="118">
        <f t="shared" si="2744"/>
        <v>0</v>
      </c>
      <c r="U1792" s="118">
        <f t="shared" si="2744"/>
        <v>0</v>
      </c>
      <c r="V1792" s="118">
        <f t="shared" si="2744"/>
        <v>0</v>
      </c>
      <c r="W1792" s="118">
        <f t="shared" si="2687"/>
        <v>0</v>
      </c>
      <c r="X1792" s="118">
        <f t="shared" ref="X1792:AA1792" si="2745">IF(AND($C1792="tak",OR($D1792="nie dotyczy",$D1792="badania przemysłowe"),LataProjekcji&lt;=Koniec_Projekt),X455,0)</f>
        <v>0</v>
      </c>
      <c r="Y1792" s="118">
        <f t="shared" si="2745"/>
        <v>0</v>
      </c>
      <c r="Z1792" s="118">
        <f t="shared" si="2745"/>
        <v>0</v>
      </c>
      <c r="AA1792" s="118">
        <f t="shared" si="2745"/>
        <v>0</v>
      </c>
      <c r="AB1792" s="118">
        <f t="shared" ref="AB1792:AE1792" si="2746">IF(AND($C1792="tak",OR($D1792="nie dotyczy",$D1792="badania przemysłowe"),LataProjekcji&lt;=Koniec_Projekt),AB455,0)</f>
        <v>0</v>
      </c>
      <c r="AC1792" s="118">
        <f t="shared" si="2746"/>
        <v>0</v>
      </c>
      <c r="AD1792" s="118">
        <f t="shared" si="2746"/>
        <v>0</v>
      </c>
      <c r="AE1792" s="118">
        <f t="shared" si="2746"/>
        <v>0</v>
      </c>
    </row>
    <row r="1793" spans="2:31" hidden="1">
      <c r="B1793" s="116" t="str">
        <f t="shared" ref="B1793:D1812" si="2747">IF(ISBLANK(B1553),"",B1553)</f>
        <v/>
      </c>
      <c r="C1793" s="116" t="str">
        <f t="shared" si="2747"/>
        <v/>
      </c>
      <c r="D1793" s="116" t="str">
        <f t="shared" si="2747"/>
        <v/>
      </c>
      <c r="E1793" s="116"/>
      <c r="F1793" s="116"/>
      <c r="G1793" s="116"/>
      <c r="H1793" s="116"/>
      <c r="I1793" s="116"/>
      <c r="J1793" s="118">
        <f t="shared" ref="J1793:V1793" si="2748">IF(AND($C1793="tak",OR($D1793="nie dotyczy",$D1793="badania przemysłowe"),LataProjekcji&lt;=Koniec_Projekt),J456,0)</f>
        <v>0</v>
      </c>
      <c r="K1793" s="118">
        <f t="shared" si="2748"/>
        <v>0</v>
      </c>
      <c r="L1793" s="118">
        <f t="shared" si="2748"/>
        <v>0</v>
      </c>
      <c r="M1793" s="118">
        <f t="shared" si="2748"/>
        <v>0</v>
      </c>
      <c r="N1793" s="118">
        <f t="shared" si="2748"/>
        <v>0</v>
      </c>
      <c r="O1793" s="118">
        <f t="shared" si="2748"/>
        <v>0</v>
      </c>
      <c r="P1793" s="118">
        <f t="shared" si="2748"/>
        <v>0</v>
      </c>
      <c r="Q1793" s="118">
        <f t="shared" si="2748"/>
        <v>0</v>
      </c>
      <c r="R1793" s="118">
        <f t="shared" si="2748"/>
        <v>0</v>
      </c>
      <c r="S1793" s="118">
        <f t="shared" si="2748"/>
        <v>0</v>
      </c>
      <c r="T1793" s="118">
        <f t="shared" si="2748"/>
        <v>0</v>
      </c>
      <c r="U1793" s="118">
        <f t="shared" si="2748"/>
        <v>0</v>
      </c>
      <c r="V1793" s="118">
        <f t="shared" si="2748"/>
        <v>0</v>
      </c>
      <c r="W1793" s="118">
        <f t="shared" si="2687"/>
        <v>0</v>
      </c>
      <c r="X1793" s="118">
        <f t="shared" ref="X1793:AA1793" si="2749">IF(AND($C1793="tak",OR($D1793="nie dotyczy",$D1793="badania przemysłowe"),LataProjekcji&lt;=Koniec_Projekt),X456,0)</f>
        <v>0</v>
      </c>
      <c r="Y1793" s="118">
        <f t="shared" si="2749"/>
        <v>0</v>
      </c>
      <c r="Z1793" s="118">
        <f t="shared" si="2749"/>
        <v>0</v>
      </c>
      <c r="AA1793" s="118">
        <f t="shared" si="2749"/>
        <v>0</v>
      </c>
      <c r="AB1793" s="118">
        <f t="shared" ref="AB1793:AE1793" si="2750">IF(AND($C1793="tak",OR($D1793="nie dotyczy",$D1793="badania przemysłowe"),LataProjekcji&lt;=Koniec_Projekt),AB456,0)</f>
        <v>0</v>
      </c>
      <c r="AC1793" s="118">
        <f t="shared" si="2750"/>
        <v>0</v>
      </c>
      <c r="AD1793" s="118">
        <f t="shared" si="2750"/>
        <v>0</v>
      </c>
      <c r="AE1793" s="118">
        <f t="shared" si="2750"/>
        <v>0</v>
      </c>
    </row>
    <row r="1794" spans="2:31" hidden="1">
      <c r="B1794" s="116" t="str">
        <f t="shared" si="2747"/>
        <v/>
      </c>
      <c r="C1794" s="116" t="str">
        <f t="shared" si="2747"/>
        <v/>
      </c>
      <c r="D1794" s="116" t="str">
        <f t="shared" si="2747"/>
        <v/>
      </c>
      <c r="E1794" s="116"/>
      <c r="F1794" s="116"/>
      <c r="G1794" s="116"/>
      <c r="H1794" s="116"/>
      <c r="I1794" s="116"/>
      <c r="J1794" s="118">
        <f t="shared" ref="J1794:V1794" si="2751">IF(AND($C1794="tak",OR($D1794="nie dotyczy",$D1794="badania przemysłowe"),LataProjekcji&lt;=Koniec_Projekt),J457,0)</f>
        <v>0</v>
      </c>
      <c r="K1794" s="118">
        <f t="shared" si="2751"/>
        <v>0</v>
      </c>
      <c r="L1794" s="118">
        <f t="shared" si="2751"/>
        <v>0</v>
      </c>
      <c r="M1794" s="118">
        <f t="shared" si="2751"/>
        <v>0</v>
      </c>
      <c r="N1794" s="118">
        <f t="shared" si="2751"/>
        <v>0</v>
      </c>
      <c r="O1794" s="118">
        <f t="shared" si="2751"/>
        <v>0</v>
      </c>
      <c r="P1794" s="118">
        <f t="shared" si="2751"/>
        <v>0</v>
      </c>
      <c r="Q1794" s="118">
        <f t="shared" si="2751"/>
        <v>0</v>
      </c>
      <c r="R1794" s="118">
        <f t="shared" si="2751"/>
        <v>0</v>
      </c>
      <c r="S1794" s="118">
        <f t="shared" si="2751"/>
        <v>0</v>
      </c>
      <c r="T1794" s="118">
        <f t="shared" si="2751"/>
        <v>0</v>
      </c>
      <c r="U1794" s="118">
        <f t="shared" si="2751"/>
        <v>0</v>
      </c>
      <c r="V1794" s="118">
        <f t="shared" si="2751"/>
        <v>0</v>
      </c>
      <c r="W1794" s="118">
        <f t="shared" si="2687"/>
        <v>0</v>
      </c>
      <c r="X1794" s="118">
        <f t="shared" ref="X1794:AA1794" si="2752">IF(AND($C1794="tak",OR($D1794="nie dotyczy",$D1794="badania przemysłowe"),LataProjekcji&lt;=Koniec_Projekt),X457,0)</f>
        <v>0</v>
      </c>
      <c r="Y1794" s="118">
        <f t="shared" si="2752"/>
        <v>0</v>
      </c>
      <c r="Z1794" s="118">
        <f t="shared" si="2752"/>
        <v>0</v>
      </c>
      <c r="AA1794" s="118">
        <f t="shared" si="2752"/>
        <v>0</v>
      </c>
      <c r="AB1794" s="118">
        <f t="shared" ref="AB1794:AE1794" si="2753">IF(AND($C1794="tak",OR($D1794="nie dotyczy",$D1794="badania przemysłowe"),LataProjekcji&lt;=Koniec_Projekt),AB457,0)</f>
        <v>0</v>
      </c>
      <c r="AC1794" s="118">
        <f t="shared" si="2753"/>
        <v>0</v>
      </c>
      <c r="AD1794" s="118">
        <f t="shared" si="2753"/>
        <v>0</v>
      </c>
      <c r="AE1794" s="118">
        <f t="shared" si="2753"/>
        <v>0</v>
      </c>
    </row>
    <row r="1795" spans="2:31" hidden="1">
      <c r="B1795" s="116" t="str">
        <f t="shared" si="2747"/>
        <v/>
      </c>
      <c r="C1795" s="116" t="str">
        <f t="shared" si="2747"/>
        <v/>
      </c>
      <c r="D1795" s="116" t="str">
        <f t="shared" si="2747"/>
        <v/>
      </c>
      <c r="E1795" s="116"/>
      <c r="F1795" s="116"/>
      <c r="G1795" s="116"/>
      <c r="H1795" s="116"/>
      <c r="I1795" s="116"/>
      <c r="J1795" s="118">
        <f t="shared" ref="J1795:V1795" si="2754">IF(AND($C1795="tak",OR($D1795="nie dotyczy",$D1795="badania przemysłowe"),LataProjekcji&lt;=Koniec_Projekt),J458,0)</f>
        <v>0</v>
      </c>
      <c r="K1795" s="118">
        <f t="shared" si="2754"/>
        <v>0</v>
      </c>
      <c r="L1795" s="118">
        <f t="shared" si="2754"/>
        <v>0</v>
      </c>
      <c r="M1795" s="118">
        <f t="shared" si="2754"/>
        <v>0</v>
      </c>
      <c r="N1795" s="118">
        <f t="shared" si="2754"/>
        <v>0</v>
      </c>
      <c r="O1795" s="118">
        <f t="shared" si="2754"/>
        <v>0</v>
      </c>
      <c r="P1795" s="118">
        <f t="shared" si="2754"/>
        <v>0</v>
      </c>
      <c r="Q1795" s="118">
        <f t="shared" si="2754"/>
        <v>0</v>
      </c>
      <c r="R1795" s="118">
        <f t="shared" si="2754"/>
        <v>0</v>
      </c>
      <c r="S1795" s="118">
        <f t="shared" si="2754"/>
        <v>0</v>
      </c>
      <c r="T1795" s="118">
        <f t="shared" si="2754"/>
        <v>0</v>
      </c>
      <c r="U1795" s="118">
        <f t="shared" si="2754"/>
        <v>0</v>
      </c>
      <c r="V1795" s="118">
        <f t="shared" si="2754"/>
        <v>0</v>
      </c>
      <c r="W1795" s="118">
        <f t="shared" si="2687"/>
        <v>0</v>
      </c>
      <c r="X1795" s="118">
        <f t="shared" ref="X1795:AA1795" si="2755">IF(AND($C1795="tak",OR($D1795="nie dotyczy",$D1795="badania przemysłowe"),LataProjekcji&lt;=Koniec_Projekt),X458,0)</f>
        <v>0</v>
      </c>
      <c r="Y1795" s="118">
        <f t="shared" si="2755"/>
        <v>0</v>
      </c>
      <c r="Z1795" s="118">
        <f t="shared" si="2755"/>
        <v>0</v>
      </c>
      <c r="AA1795" s="118">
        <f t="shared" si="2755"/>
        <v>0</v>
      </c>
      <c r="AB1795" s="118">
        <f t="shared" ref="AB1795:AE1795" si="2756">IF(AND($C1795="tak",OR($D1795="nie dotyczy",$D1795="badania przemysłowe"),LataProjekcji&lt;=Koniec_Projekt),AB458,0)</f>
        <v>0</v>
      </c>
      <c r="AC1795" s="118">
        <f t="shared" si="2756"/>
        <v>0</v>
      </c>
      <c r="AD1795" s="118">
        <f t="shared" si="2756"/>
        <v>0</v>
      </c>
      <c r="AE1795" s="118">
        <f t="shared" si="2756"/>
        <v>0</v>
      </c>
    </row>
    <row r="1796" spans="2:31" hidden="1">
      <c r="B1796" s="116" t="str">
        <f t="shared" si="2747"/>
        <v/>
      </c>
      <c r="C1796" s="116" t="str">
        <f t="shared" si="2747"/>
        <v/>
      </c>
      <c r="D1796" s="116" t="str">
        <f t="shared" si="2747"/>
        <v/>
      </c>
      <c r="E1796" s="116"/>
      <c r="F1796" s="116"/>
      <c r="G1796" s="116"/>
      <c r="H1796" s="116"/>
      <c r="I1796" s="116"/>
      <c r="J1796" s="118">
        <f t="shared" ref="J1796:V1796" si="2757">IF(AND($C1796="tak",OR($D1796="nie dotyczy",$D1796="badania przemysłowe"),LataProjekcji&lt;=Koniec_Projekt),J459,0)</f>
        <v>0</v>
      </c>
      <c r="K1796" s="118">
        <f t="shared" si="2757"/>
        <v>0</v>
      </c>
      <c r="L1796" s="118">
        <f t="shared" si="2757"/>
        <v>0</v>
      </c>
      <c r="M1796" s="118">
        <f t="shared" si="2757"/>
        <v>0</v>
      </c>
      <c r="N1796" s="118">
        <f t="shared" si="2757"/>
        <v>0</v>
      </c>
      <c r="O1796" s="118">
        <f t="shared" si="2757"/>
        <v>0</v>
      </c>
      <c r="P1796" s="118">
        <f t="shared" si="2757"/>
        <v>0</v>
      </c>
      <c r="Q1796" s="118">
        <f t="shared" si="2757"/>
        <v>0</v>
      </c>
      <c r="R1796" s="118">
        <f t="shared" si="2757"/>
        <v>0</v>
      </c>
      <c r="S1796" s="118">
        <f t="shared" si="2757"/>
        <v>0</v>
      </c>
      <c r="T1796" s="118">
        <f t="shared" si="2757"/>
        <v>0</v>
      </c>
      <c r="U1796" s="118">
        <f t="shared" si="2757"/>
        <v>0</v>
      </c>
      <c r="V1796" s="118">
        <f t="shared" si="2757"/>
        <v>0</v>
      </c>
      <c r="W1796" s="118">
        <f t="shared" si="2687"/>
        <v>0</v>
      </c>
      <c r="X1796" s="118">
        <f t="shared" ref="X1796:AA1796" si="2758">IF(AND($C1796="tak",OR($D1796="nie dotyczy",$D1796="badania przemysłowe"),LataProjekcji&lt;=Koniec_Projekt),X459,0)</f>
        <v>0</v>
      </c>
      <c r="Y1796" s="118">
        <f t="shared" si="2758"/>
        <v>0</v>
      </c>
      <c r="Z1796" s="118">
        <f t="shared" si="2758"/>
        <v>0</v>
      </c>
      <c r="AA1796" s="118">
        <f t="shared" si="2758"/>
        <v>0</v>
      </c>
      <c r="AB1796" s="118">
        <f t="shared" ref="AB1796:AE1796" si="2759">IF(AND($C1796="tak",OR($D1796="nie dotyczy",$D1796="badania przemysłowe"),LataProjekcji&lt;=Koniec_Projekt),AB459,0)</f>
        <v>0</v>
      </c>
      <c r="AC1796" s="118">
        <f t="shared" si="2759"/>
        <v>0</v>
      </c>
      <c r="AD1796" s="118">
        <f t="shared" si="2759"/>
        <v>0</v>
      </c>
      <c r="AE1796" s="118">
        <f t="shared" si="2759"/>
        <v>0</v>
      </c>
    </row>
    <row r="1797" spans="2:31" hidden="1">
      <c r="B1797" s="116" t="str">
        <f t="shared" si="2747"/>
        <v/>
      </c>
      <c r="C1797" s="116" t="str">
        <f t="shared" si="2747"/>
        <v/>
      </c>
      <c r="D1797" s="116" t="str">
        <f t="shared" si="2747"/>
        <v/>
      </c>
      <c r="E1797" s="116"/>
      <c r="F1797" s="116"/>
      <c r="G1797" s="116"/>
      <c r="H1797" s="116"/>
      <c r="I1797" s="116"/>
      <c r="J1797" s="118">
        <f t="shared" ref="J1797:V1797" si="2760">IF(AND($C1797="tak",OR($D1797="nie dotyczy",$D1797="badania przemysłowe"),LataProjekcji&lt;=Koniec_Projekt),J460,0)</f>
        <v>0</v>
      </c>
      <c r="K1797" s="118">
        <f t="shared" si="2760"/>
        <v>0</v>
      </c>
      <c r="L1797" s="118">
        <f t="shared" si="2760"/>
        <v>0</v>
      </c>
      <c r="M1797" s="118">
        <f t="shared" si="2760"/>
        <v>0</v>
      </c>
      <c r="N1797" s="118">
        <f t="shared" si="2760"/>
        <v>0</v>
      </c>
      <c r="O1797" s="118">
        <f t="shared" si="2760"/>
        <v>0</v>
      </c>
      <c r="P1797" s="118">
        <f t="shared" si="2760"/>
        <v>0</v>
      </c>
      <c r="Q1797" s="118">
        <f t="shared" si="2760"/>
        <v>0</v>
      </c>
      <c r="R1797" s="118">
        <f t="shared" si="2760"/>
        <v>0</v>
      </c>
      <c r="S1797" s="118">
        <f t="shared" si="2760"/>
        <v>0</v>
      </c>
      <c r="T1797" s="118">
        <f t="shared" si="2760"/>
        <v>0</v>
      </c>
      <c r="U1797" s="118">
        <f t="shared" si="2760"/>
        <v>0</v>
      </c>
      <c r="V1797" s="118">
        <f t="shared" si="2760"/>
        <v>0</v>
      </c>
      <c r="W1797" s="118">
        <f t="shared" si="2687"/>
        <v>0</v>
      </c>
      <c r="X1797" s="118">
        <f t="shared" ref="X1797:AA1797" si="2761">IF(AND($C1797="tak",OR($D1797="nie dotyczy",$D1797="badania przemysłowe"),LataProjekcji&lt;=Koniec_Projekt),X460,0)</f>
        <v>0</v>
      </c>
      <c r="Y1797" s="118">
        <f t="shared" si="2761"/>
        <v>0</v>
      </c>
      <c r="Z1797" s="118">
        <f t="shared" si="2761"/>
        <v>0</v>
      </c>
      <c r="AA1797" s="118">
        <f t="shared" si="2761"/>
        <v>0</v>
      </c>
      <c r="AB1797" s="118">
        <f t="shared" ref="AB1797:AE1797" si="2762">IF(AND($C1797="tak",OR($D1797="nie dotyczy",$D1797="badania przemysłowe"),LataProjekcji&lt;=Koniec_Projekt),AB460,0)</f>
        <v>0</v>
      </c>
      <c r="AC1797" s="118">
        <f t="shared" si="2762"/>
        <v>0</v>
      </c>
      <c r="AD1797" s="118">
        <f t="shared" si="2762"/>
        <v>0</v>
      </c>
      <c r="AE1797" s="118">
        <f t="shared" si="2762"/>
        <v>0</v>
      </c>
    </row>
    <row r="1798" spans="2:31" hidden="1">
      <c r="B1798" s="116" t="str">
        <f t="shared" si="2747"/>
        <v/>
      </c>
      <c r="C1798" s="116" t="str">
        <f t="shared" si="2747"/>
        <v/>
      </c>
      <c r="D1798" s="116" t="str">
        <f t="shared" si="2747"/>
        <v/>
      </c>
      <c r="E1798" s="116"/>
      <c r="F1798" s="116"/>
      <c r="G1798" s="116"/>
      <c r="H1798" s="116"/>
      <c r="I1798" s="116"/>
      <c r="J1798" s="118">
        <f t="shared" ref="J1798:V1798" si="2763">IF(AND($C1798="tak",OR($D1798="nie dotyczy",$D1798="badania przemysłowe"),LataProjekcji&lt;=Koniec_Projekt),J461,0)</f>
        <v>0</v>
      </c>
      <c r="K1798" s="118">
        <f t="shared" si="2763"/>
        <v>0</v>
      </c>
      <c r="L1798" s="118">
        <f t="shared" si="2763"/>
        <v>0</v>
      </c>
      <c r="M1798" s="118">
        <f t="shared" si="2763"/>
        <v>0</v>
      </c>
      <c r="N1798" s="118">
        <f t="shared" si="2763"/>
        <v>0</v>
      </c>
      <c r="O1798" s="118">
        <f t="shared" si="2763"/>
        <v>0</v>
      </c>
      <c r="P1798" s="118">
        <f t="shared" si="2763"/>
        <v>0</v>
      </c>
      <c r="Q1798" s="118">
        <f t="shared" si="2763"/>
        <v>0</v>
      </c>
      <c r="R1798" s="118">
        <f t="shared" si="2763"/>
        <v>0</v>
      </c>
      <c r="S1798" s="118">
        <f t="shared" si="2763"/>
        <v>0</v>
      </c>
      <c r="T1798" s="118">
        <f t="shared" si="2763"/>
        <v>0</v>
      </c>
      <c r="U1798" s="118">
        <f t="shared" si="2763"/>
        <v>0</v>
      </c>
      <c r="V1798" s="118">
        <f t="shared" si="2763"/>
        <v>0</v>
      </c>
      <c r="W1798" s="118">
        <f t="shared" si="2687"/>
        <v>0</v>
      </c>
      <c r="X1798" s="118">
        <f t="shared" ref="X1798:AA1798" si="2764">IF(AND($C1798="tak",OR($D1798="nie dotyczy",$D1798="badania przemysłowe"),LataProjekcji&lt;=Koniec_Projekt),X461,0)</f>
        <v>0</v>
      </c>
      <c r="Y1798" s="118">
        <f t="shared" si="2764"/>
        <v>0</v>
      </c>
      <c r="Z1798" s="118">
        <f t="shared" si="2764"/>
        <v>0</v>
      </c>
      <c r="AA1798" s="118">
        <f t="shared" si="2764"/>
        <v>0</v>
      </c>
      <c r="AB1798" s="118">
        <f t="shared" ref="AB1798:AE1798" si="2765">IF(AND($C1798="tak",OR($D1798="nie dotyczy",$D1798="badania przemysłowe"),LataProjekcji&lt;=Koniec_Projekt),AB461,0)</f>
        <v>0</v>
      </c>
      <c r="AC1798" s="118">
        <f t="shared" si="2765"/>
        <v>0</v>
      </c>
      <c r="AD1798" s="118">
        <f t="shared" si="2765"/>
        <v>0</v>
      </c>
      <c r="AE1798" s="118">
        <f t="shared" si="2765"/>
        <v>0</v>
      </c>
    </row>
    <row r="1799" spans="2:31" hidden="1">
      <c r="B1799" s="116" t="str">
        <f t="shared" si="2747"/>
        <v/>
      </c>
      <c r="C1799" s="116" t="str">
        <f t="shared" si="2747"/>
        <v/>
      </c>
      <c r="D1799" s="116" t="str">
        <f t="shared" si="2747"/>
        <v/>
      </c>
      <c r="E1799" s="116"/>
      <c r="F1799" s="116"/>
      <c r="G1799" s="116"/>
      <c r="H1799" s="116"/>
      <c r="I1799" s="116"/>
      <c r="J1799" s="118">
        <f t="shared" ref="J1799:V1799" si="2766">IF(AND($C1799="tak",OR($D1799="nie dotyczy",$D1799="badania przemysłowe"),LataProjekcji&lt;=Koniec_Projekt),J462,0)</f>
        <v>0</v>
      </c>
      <c r="K1799" s="118">
        <f t="shared" si="2766"/>
        <v>0</v>
      </c>
      <c r="L1799" s="118">
        <f t="shared" si="2766"/>
        <v>0</v>
      </c>
      <c r="M1799" s="118">
        <f t="shared" si="2766"/>
        <v>0</v>
      </c>
      <c r="N1799" s="118">
        <f t="shared" si="2766"/>
        <v>0</v>
      </c>
      <c r="O1799" s="118">
        <f t="shared" si="2766"/>
        <v>0</v>
      </c>
      <c r="P1799" s="118">
        <f t="shared" si="2766"/>
        <v>0</v>
      </c>
      <c r="Q1799" s="118">
        <f t="shared" si="2766"/>
        <v>0</v>
      </c>
      <c r="R1799" s="118">
        <f t="shared" si="2766"/>
        <v>0</v>
      </c>
      <c r="S1799" s="118">
        <f t="shared" si="2766"/>
        <v>0</v>
      </c>
      <c r="T1799" s="118">
        <f t="shared" si="2766"/>
        <v>0</v>
      </c>
      <c r="U1799" s="118">
        <f t="shared" si="2766"/>
        <v>0</v>
      </c>
      <c r="V1799" s="118">
        <f t="shared" si="2766"/>
        <v>0</v>
      </c>
      <c r="W1799" s="118">
        <f t="shared" si="2687"/>
        <v>0</v>
      </c>
      <c r="X1799" s="118">
        <f t="shared" ref="X1799:AA1799" si="2767">IF(AND($C1799="tak",OR($D1799="nie dotyczy",$D1799="badania przemysłowe"),LataProjekcji&lt;=Koniec_Projekt),X462,0)</f>
        <v>0</v>
      </c>
      <c r="Y1799" s="118">
        <f t="shared" si="2767"/>
        <v>0</v>
      </c>
      <c r="Z1799" s="118">
        <f t="shared" si="2767"/>
        <v>0</v>
      </c>
      <c r="AA1799" s="118">
        <f t="shared" si="2767"/>
        <v>0</v>
      </c>
      <c r="AB1799" s="118">
        <f t="shared" ref="AB1799:AE1799" si="2768">IF(AND($C1799="tak",OR($D1799="nie dotyczy",$D1799="badania przemysłowe"),LataProjekcji&lt;=Koniec_Projekt),AB462,0)</f>
        <v>0</v>
      </c>
      <c r="AC1799" s="118">
        <f t="shared" si="2768"/>
        <v>0</v>
      </c>
      <c r="AD1799" s="118">
        <f t="shared" si="2768"/>
        <v>0</v>
      </c>
      <c r="AE1799" s="118">
        <f t="shared" si="2768"/>
        <v>0</v>
      </c>
    </row>
    <row r="1800" spans="2:31" hidden="1">
      <c r="B1800" s="116" t="str">
        <f t="shared" si="2747"/>
        <v/>
      </c>
      <c r="C1800" s="116" t="str">
        <f t="shared" si="2747"/>
        <v/>
      </c>
      <c r="D1800" s="116" t="str">
        <f t="shared" si="2747"/>
        <v/>
      </c>
      <c r="E1800" s="116"/>
      <c r="F1800" s="116"/>
      <c r="G1800" s="116"/>
      <c r="H1800" s="116"/>
      <c r="I1800" s="116"/>
      <c r="J1800" s="118">
        <f t="shared" ref="J1800:V1800" si="2769">IF(AND($C1800="tak",OR($D1800="nie dotyczy",$D1800="badania przemysłowe"),LataProjekcji&lt;=Koniec_Projekt),J463,0)</f>
        <v>0</v>
      </c>
      <c r="K1800" s="118">
        <f t="shared" si="2769"/>
        <v>0</v>
      </c>
      <c r="L1800" s="118">
        <f t="shared" si="2769"/>
        <v>0</v>
      </c>
      <c r="M1800" s="118">
        <f t="shared" si="2769"/>
        <v>0</v>
      </c>
      <c r="N1800" s="118">
        <f t="shared" si="2769"/>
        <v>0</v>
      </c>
      <c r="O1800" s="118">
        <f t="shared" si="2769"/>
        <v>0</v>
      </c>
      <c r="P1800" s="118">
        <f t="shared" si="2769"/>
        <v>0</v>
      </c>
      <c r="Q1800" s="118">
        <f t="shared" si="2769"/>
        <v>0</v>
      </c>
      <c r="R1800" s="118">
        <f t="shared" si="2769"/>
        <v>0</v>
      </c>
      <c r="S1800" s="118">
        <f t="shared" si="2769"/>
        <v>0</v>
      </c>
      <c r="T1800" s="118">
        <f t="shared" si="2769"/>
        <v>0</v>
      </c>
      <c r="U1800" s="118">
        <f t="shared" si="2769"/>
        <v>0</v>
      </c>
      <c r="V1800" s="118">
        <f t="shared" si="2769"/>
        <v>0</v>
      </c>
      <c r="W1800" s="118">
        <f t="shared" si="2687"/>
        <v>0</v>
      </c>
      <c r="X1800" s="118">
        <f t="shared" ref="X1800:AA1800" si="2770">IF(AND($C1800="tak",OR($D1800="nie dotyczy",$D1800="badania przemysłowe"),LataProjekcji&lt;=Koniec_Projekt),X463,0)</f>
        <v>0</v>
      </c>
      <c r="Y1800" s="118">
        <f t="shared" si="2770"/>
        <v>0</v>
      </c>
      <c r="Z1800" s="118">
        <f t="shared" si="2770"/>
        <v>0</v>
      </c>
      <c r="AA1800" s="118">
        <f t="shared" si="2770"/>
        <v>0</v>
      </c>
      <c r="AB1800" s="118">
        <f t="shared" ref="AB1800:AE1800" si="2771">IF(AND($C1800="tak",OR($D1800="nie dotyczy",$D1800="badania przemysłowe"),LataProjekcji&lt;=Koniec_Projekt),AB463,0)</f>
        <v>0</v>
      </c>
      <c r="AC1800" s="118">
        <f t="shared" si="2771"/>
        <v>0</v>
      </c>
      <c r="AD1800" s="118">
        <f t="shared" si="2771"/>
        <v>0</v>
      </c>
      <c r="AE1800" s="118">
        <f t="shared" si="2771"/>
        <v>0</v>
      </c>
    </row>
    <row r="1801" spans="2:31" hidden="1">
      <c r="B1801" s="116" t="str">
        <f t="shared" si="2747"/>
        <v/>
      </c>
      <c r="C1801" s="116" t="str">
        <f t="shared" si="2747"/>
        <v/>
      </c>
      <c r="D1801" s="116" t="str">
        <f t="shared" si="2747"/>
        <v/>
      </c>
      <c r="E1801" s="116"/>
      <c r="F1801" s="116"/>
      <c r="G1801" s="116"/>
      <c r="H1801" s="116"/>
      <c r="I1801" s="116"/>
      <c r="J1801" s="118">
        <f t="shared" ref="J1801:V1801" si="2772">IF(AND($C1801="tak",OR($D1801="nie dotyczy",$D1801="badania przemysłowe"),LataProjekcji&lt;=Koniec_Projekt),J464,0)</f>
        <v>0</v>
      </c>
      <c r="K1801" s="118">
        <f t="shared" si="2772"/>
        <v>0</v>
      </c>
      <c r="L1801" s="118">
        <f t="shared" si="2772"/>
        <v>0</v>
      </c>
      <c r="M1801" s="118">
        <f t="shared" si="2772"/>
        <v>0</v>
      </c>
      <c r="N1801" s="118">
        <f t="shared" si="2772"/>
        <v>0</v>
      </c>
      <c r="O1801" s="118">
        <f t="shared" si="2772"/>
        <v>0</v>
      </c>
      <c r="P1801" s="118">
        <f t="shared" si="2772"/>
        <v>0</v>
      </c>
      <c r="Q1801" s="118">
        <f t="shared" si="2772"/>
        <v>0</v>
      </c>
      <c r="R1801" s="118">
        <f t="shared" si="2772"/>
        <v>0</v>
      </c>
      <c r="S1801" s="118">
        <f t="shared" si="2772"/>
        <v>0</v>
      </c>
      <c r="T1801" s="118">
        <f t="shared" si="2772"/>
        <v>0</v>
      </c>
      <c r="U1801" s="118">
        <f t="shared" si="2772"/>
        <v>0</v>
      </c>
      <c r="V1801" s="118">
        <f t="shared" si="2772"/>
        <v>0</v>
      </c>
      <c r="W1801" s="118">
        <f t="shared" si="2687"/>
        <v>0</v>
      </c>
      <c r="X1801" s="118">
        <f t="shared" ref="X1801:AA1801" si="2773">IF(AND($C1801="tak",OR($D1801="nie dotyczy",$D1801="badania przemysłowe"),LataProjekcji&lt;=Koniec_Projekt),X464,0)</f>
        <v>0</v>
      </c>
      <c r="Y1801" s="118">
        <f t="shared" si="2773"/>
        <v>0</v>
      </c>
      <c r="Z1801" s="118">
        <f t="shared" si="2773"/>
        <v>0</v>
      </c>
      <c r="AA1801" s="118">
        <f t="shared" si="2773"/>
        <v>0</v>
      </c>
      <c r="AB1801" s="118">
        <f t="shared" ref="AB1801:AE1801" si="2774">IF(AND($C1801="tak",OR($D1801="nie dotyczy",$D1801="badania przemysłowe"),LataProjekcji&lt;=Koniec_Projekt),AB464,0)</f>
        <v>0</v>
      </c>
      <c r="AC1801" s="118">
        <f t="shared" si="2774"/>
        <v>0</v>
      </c>
      <c r="AD1801" s="118">
        <f t="shared" si="2774"/>
        <v>0</v>
      </c>
      <c r="AE1801" s="118">
        <f t="shared" si="2774"/>
        <v>0</v>
      </c>
    </row>
    <row r="1802" spans="2:31" hidden="1">
      <c r="B1802" s="116" t="str">
        <f t="shared" si="2747"/>
        <v/>
      </c>
      <c r="C1802" s="116" t="str">
        <f t="shared" si="2747"/>
        <v/>
      </c>
      <c r="D1802" s="116" t="str">
        <f t="shared" si="2747"/>
        <v/>
      </c>
      <c r="E1802" s="116"/>
      <c r="F1802" s="116"/>
      <c r="G1802" s="116"/>
      <c r="H1802" s="116"/>
      <c r="I1802" s="116"/>
      <c r="J1802" s="118">
        <f t="shared" ref="J1802:V1802" si="2775">IF(AND($C1802="tak",OR($D1802="nie dotyczy",$D1802="badania przemysłowe"),LataProjekcji&lt;=Koniec_Projekt),J465,0)</f>
        <v>0</v>
      </c>
      <c r="K1802" s="118">
        <f t="shared" si="2775"/>
        <v>0</v>
      </c>
      <c r="L1802" s="118">
        <f t="shared" si="2775"/>
        <v>0</v>
      </c>
      <c r="M1802" s="118">
        <f t="shared" si="2775"/>
        <v>0</v>
      </c>
      <c r="N1802" s="118">
        <f t="shared" si="2775"/>
        <v>0</v>
      </c>
      <c r="O1802" s="118">
        <f t="shared" si="2775"/>
        <v>0</v>
      </c>
      <c r="P1802" s="118">
        <f t="shared" si="2775"/>
        <v>0</v>
      </c>
      <c r="Q1802" s="118">
        <f t="shared" si="2775"/>
        <v>0</v>
      </c>
      <c r="R1802" s="118">
        <f t="shared" si="2775"/>
        <v>0</v>
      </c>
      <c r="S1802" s="118">
        <f t="shared" si="2775"/>
        <v>0</v>
      </c>
      <c r="T1802" s="118">
        <f t="shared" si="2775"/>
        <v>0</v>
      </c>
      <c r="U1802" s="118">
        <f t="shared" si="2775"/>
        <v>0</v>
      </c>
      <c r="V1802" s="118">
        <f t="shared" si="2775"/>
        <v>0</v>
      </c>
      <c r="W1802" s="118">
        <f t="shared" si="2687"/>
        <v>0</v>
      </c>
      <c r="X1802" s="118">
        <f t="shared" ref="X1802:AA1802" si="2776">IF(AND($C1802="tak",OR($D1802="nie dotyczy",$D1802="badania przemysłowe"),LataProjekcji&lt;=Koniec_Projekt),X465,0)</f>
        <v>0</v>
      </c>
      <c r="Y1802" s="118">
        <f t="shared" si="2776"/>
        <v>0</v>
      </c>
      <c r="Z1802" s="118">
        <f t="shared" si="2776"/>
        <v>0</v>
      </c>
      <c r="AA1802" s="118">
        <f t="shared" si="2776"/>
        <v>0</v>
      </c>
      <c r="AB1802" s="118">
        <f t="shared" ref="AB1802:AE1802" si="2777">IF(AND($C1802="tak",OR($D1802="nie dotyczy",$D1802="badania przemysłowe"),LataProjekcji&lt;=Koniec_Projekt),AB465,0)</f>
        <v>0</v>
      </c>
      <c r="AC1802" s="118">
        <f t="shared" si="2777"/>
        <v>0</v>
      </c>
      <c r="AD1802" s="118">
        <f t="shared" si="2777"/>
        <v>0</v>
      </c>
      <c r="AE1802" s="118">
        <f t="shared" si="2777"/>
        <v>0</v>
      </c>
    </row>
    <row r="1803" spans="2:31" hidden="1">
      <c r="B1803" s="116" t="str">
        <f t="shared" si="2747"/>
        <v/>
      </c>
      <c r="C1803" s="116" t="str">
        <f t="shared" si="2747"/>
        <v/>
      </c>
      <c r="D1803" s="116" t="str">
        <f t="shared" si="2747"/>
        <v/>
      </c>
      <c r="E1803" s="116"/>
      <c r="F1803" s="116"/>
      <c r="G1803" s="116"/>
      <c r="H1803" s="116"/>
      <c r="I1803" s="116"/>
      <c r="J1803" s="118">
        <f t="shared" ref="J1803:V1803" si="2778">IF(AND($C1803="tak",OR($D1803="nie dotyczy",$D1803="badania przemysłowe"),LataProjekcji&lt;=Koniec_Projekt),J466,0)</f>
        <v>0</v>
      </c>
      <c r="K1803" s="118">
        <f t="shared" si="2778"/>
        <v>0</v>
      </c>
      <c r="L1803" s="118">
        <f t="shared" si="2778"/>
        <v>0</v>
      </c>
      <c r="M1803" s="118">
        <f t="shared" si="2778"/>
        <v>0</v>
      </c>
      <c r="N1803" s="118">
        <f t="shared" si="2778"/>
        <v>0</v>
      </c>
      <c r="O1803" s="118">
        <f t="shared" si="2778"/>
        <v>0</v>
      </c>
      <c r="P1803" s="118">
        <f t="shared" si="2778"/>
        <v>0</v>
      </c>
      <c r="Q1803" s="118">
        <f t="shared" si="2778"/>
        <v>0</v>
      </c>
      <c r="R1803" s="118">
        <f t="shared" si="2778"/>
        <v>0</v>
      </c>
      <c r="S1803" s="118">
        <f t="shared" si="2778"/>
        <v>0</v>
      </c>
      <c r="T1803" s="118">
        <f t="shared" si="2778"/>
        <v>0</v>
      </c>
      <c r="U1803" s="118">
        <f t="shared" si="2778"/>
        <v>0</v>
      </c>
      <c r="V1803" s="118">
        <f t="shared" si="2778"/>
        <v>0</v>
      </c>
      <c r="W1803" s="118">
        <f t="shared" si="2687"/>
        <v>0</v>
      </c>
      <c r="X1803" s="118">
        <f t="shared" ref="X1803:AA1803" si="2779">IF(AND($C1803="tak",OR($D1803="nie dotyczy",$D1803="badania przemysłowe"),LataProjekcji&lt;=Koniec_Projekt),X466,0)</f>
        <v>0</v>
      </c>
      <c r="Y1803" s="118">
        <f t="shared" si="2779"/>
        <v>0</v>
      </c>
      <c r="Z1803" s="118">
        <f t="shared" si="2779"/>
        <v>0</v>
      </c>
      <c r="AA1803" s="118">
        <f t="shared" si="2779"/>
        <v>0</v>
      </c>
      <c r="AB1803" s="118">
        <f t="shared" ref="AB1803:AE1803" si="2780">IF(AND($C1803="tak",OR($D1803="nie dotyczy",$D1803="badania przemysłowe"),LataProjekcji&lt;=Koniec_Projekt),AB466,0)</f>
        <v>0</v>
      </c>
      <c r="AC1803" s="118">
        <f t="shared" si="2780"/>
        <v>0</v>
      </c>
      <c r="AD1803" s="118">
        <f t="shared" si="2780"/>
        <v>0</v>
      </c>
      <c r="AE1803" s="118">
        <f t="shared" si="2780"/>
        <v>0</v>
      </c>
    </row>
    <row r="1804" spans="2:31" hidden="1">
      <c r="B1804" s="116" t="str">
        <f t="shared" si="2747"/>
        <v/>
      </c>
      <c r="C1804" s="116" t="str">
        <f t="shared" si="2747"/>
        <v/>
      </c>
      <c r="D1804" s="116" t="str">
        <f t="shared" si="2747"/>
        <v/>
      </c>
      <c r="E1804" s="116"/>
      <c r="F1804" s="116"/>
      <c r="G1804" s="116"/>
      <c r="H1804" s="116"/>
      <c r="I1804" s="116"/>
      <c r="J1804" s="118">
        <f t="shared" ref="J1804:V1804" si="2781">IF(AND($C1804="tak",OR($D1804="nie dotyczy",$D1804="badania przemysłowe"),LataProjekcji&lt;=Koniec_Projekt),J467,0)</f>
        <v>0</v>
      </c>
      <c r="K1804" s="118">
        <f t="shared" si="2781"/>
        <v>0</v>
      </c>
      <c r="L1804" s="118">
        <f t="shared" si="2781"/>
        <v>0</v>
      </c>
      <c r="M1804" s="118">
        <f t="shared" si="2781"/>
        <v>0</v>
      </c>
      <c r="N1804" s="118">
        <f t="shared" si="2781"/>
        <v>0</v>
      </c>
      <c r="O1804" s="118">
        <f t="shared" si="2781"/>
        <v>0</v>
      </c>
      <c r="P1804" s="118">
        <f t="shared" si="2781"/>
        <v>0</v>
      </c>
      <c r="Q1804" s="118">
        <f t="shared" si="2781"/>
        <v>0</v>
      </c>
      <c r="R1804" s="118">
        <f t="shared" si="2781"/>
        <v>0</v>
      </c>
      <c r="S1804" s="118">
        <f t="shared" si="2781"/>
        <v>0</v>
      </c>
      <c r="T1804" s="118">
        <f t="shared" si="2781"/>
        <v>0</v>
      </c>
      <c r="U1804" s="118">
        <f t="shared" si="2781"/>
        <v>0</v>
      </c>
      <c r="V1804" s="118">
        <f t="shared" si="2781"/>
        <v>0</v>
      </c>
      <c r="W1804" s="118">
        <f t="shared" si="2687"/>
        <v>0</v>
      </c>
      <c r="X1804" s="118">
        <f t="shared" ref="X1804:AA1804" si="2782">IF(AND($C1804="tak",OR($D1804="nie dotyczy",$D1804="badania przemysłowe"),LataProjekcji&lt;=Koniec_Projekt),X467,0)</f>
        <v>0</v>
      </c>
      <c r="Y1804" s="118">
        <f t="shared" si="2782"/>
        <v>0</v>
      </c>
      <c r="Z1804" s="118">
        <f t="shared" si="2782"/>
        <v>0</v>
      </c>
      <c r="AA1804" s="118">
        <f t="shared" si="2782"/>
        <v>0</v>
      </c>
      <c r="AB1804" s="118">
        <f t="shared" ref="AB1804:AE1804" si="2783">IF(AND($C1804="tak",OR($D1804="nie dotyczy",$D1804="badania przemysłowe"),LataProjekcji&lt;=Koniec_Projekt),AB467,0)</f>
        <v>0</v>
      </c>
      <c r="AC1804" s="118">
        <f t="shared" si="2783"/>
        <v>0</v>
      </c>
      <c r="AD1804" s="118">
        <f t="shared" si="2783"/>
        <v>0</v>
      </c>
      <c r="AE1804" s="118">
        <f t="shared" si="2783"/>
        <v>0</v>
      </c>
    </row>
    <row r="1805" spans="2:31" hidden="1">
      <c r="B1805" s="116" t="str">
        <f t="shared" si="2747"/>
        <v/>
      </c>
      <c r="C1805" s="116" t="str">
        <f t="shared" si="2747"/>
        <v/>
      </c>
      <c r="D1805" s="116" t="str">
        <f t="shared" si="2747"/>
        <v/>
      </c>
      <c r="E1805" s="116"/>
      <c r="F1805" s="116"/>
      <c r="G1805" s="116"/>
      <c r="H1805" s="116"/>
      <c r="I1805" s="116"/>
      <c r="J1805" s="118">
        <f t="shared" ref="J1805:V1805" si="2784">IF(AND($C1805="tak",OR($D1805="nie dotyczy",$D1805="badania przemysłowe"),LataProjekcji&lt;=Koniec_Projekt),J468,0)</f>
        <v>0</v>
      </c>
      <c r="K1805" s="118">
        <f t="shared" si="2784"/>
        <v>0</v>
      </c>
      <c r="L1805" s="118">
        <f t="shared" si="2784"/>
        <v>0</v>
      </c>
      <c r="M1805" s="118">
        <f t="shared" si="2784"/>
        <v>0</v>
      </c>
      <c r="N1805" s="118">
        <f t="shared" si="2784"/>
        <v>0</v>
      </c>
      <c r="O1805" s="118">
        <f t="shared" si="2784"/>
        <v>0</v>
      </c>
      <c r="P1805" s="118">
        <f t="shared" si="2784"/>
        <v>0</v>
      </c>
      <c r="Q1805" s="118">
        <f t="shared" si="2784"/>
        <v>0</v>
      </c>
      <c r="R1805" s="118">
        <f t="shared" si="2784"/>
        <v>0</v>
      </c>
      <c r="S1805" s="118">
        <f t="shared" si="2784"/>
        <v>0</v>
      </c>
      <c r="T1805" s="118">
        <f t="shared" si="2784"/>
        <v>0</v>
      </c>
      <c r="U1805" s="118">
        <f t="shared" si="2784"/>
        <v>0</v>
      </c>
      <c r="V1805" s="118">
        <f t="shared" si="2784"/>
        <v>0</v>
      </c>
      <c r="W1805" s="118">
        <f t="shared" si="2687"/>
        <v>0</v>
      </c>
      <c r="X1805" s="118">
        <f t="shared" ref="X1805:AA1805" si="2785">IF(AND($C1805="tak",OR($D1805="nie dotyczy",$D1805="badania przemysłowe"),LataProjekcji&lt;=Koniec_Projekt),X468,0)</f>
        <v>0</v>
      </c>
      <c r="Y1805" s="118">
        <f t="shared" si="2785"/>
        <v>0</v>
      </c>
      <c r="Z1805" s="118">
        <f t="shared" si="2785"/>
        <v>0</v>
      </c>
      <c r="AA1805" s="118">
        <f t="shared" si="2785"/>
        <v>0</v>
      </c>
      <c r="AB1805" s="118">
        <f t="shared" ref="AB1805:AE1805" si="2786">IF(AND($C1805="tak",OR($D1805="nie dotyczy",$D1805="badania przemysłowe"),LataProjekcji&lt;=Koniec_Projekt),AB468,0)</f>
        <v>0</v>
      </c>
      <c r="AC1805" s="118">
        <f t="shared" si="2786"/>
        <v>0</v>
      </c>
      <c r="AD1805" s="118">
        <f t="shared" si="2786"/>
        <v>0</v>
      </c>
      <c r="AE1805" s="118">
        <f t="shared" si="2786"/>
        <v>0</v>
      </c>
    </row>
    <row r="1806" spans="2:31" hidden="1">
      <c r="B1806" s="116" t="str">
        <f t="shared" si="2747"/>
        <v/>
      </c>
      <c r="C1806" s="116" t="str">
        <f t="shared" si="2747"/>
        <v/>
      </c>
      <c r="D1806" s="116" t="str">
        <f t="shared" si="2747"/>
        <v/>
      </c>
      <c r="E1806" s="116"/>
      <c r="F1806" s="116"/>
      <c r="G1806" s="116"/>
      <c r="H1806" s="116"/>
      <c r="I1806" s="116"/>
      <c r="J1806" s="118">
        <f t="shared" ref="J1806:V1806" si="2787">IF(AND($C1806="tak",OR($D1806="nie dotyczy",$D1806="badania przemysłowe"),LataProjekcji&lt;=Koniec_Projekt),J469,0)</f>
        <v>0</v>
      </c>
      <c r="K1806" s="118">
        <f t="shared" si="2787"/>
        <v>0</v>
      </c>
      <c r="L1806" s="118">
        <f t="shared" si="2787"/>
        <v>0</v>
      </c>
      <c r="M1806" s="118">
        <f t="shared" si="2787"/>
        <v>0</v>
      </c>
      <c r="N1806" s="118">
        <f t="shared" si="2787"/>
        <v>0</v>
      </c>
      <c r="O1806" s="118">
        <f t="shared" si="2787"/>
        <v>0</v>
      </c>
      <c r="P1806" s="118">
        <f t="shared" si="2787"/>
        <v>0</v>
      </c>
      <c r="Q1806" s="118">
        <f t="shared" si="2787"/>
        <v>0</v>
      </c>
      <c r="R1806" s="118">
        <f t="shared" si="2787"/>
        <v>0</v>
      </c>
      <c r="S1806" s="118">
        <f t="shared" si="2787"/>
        <v>0</v>
      </c>
      <c r="T1806" s="118">
        <f t="shared" si="2787"/>
        <v>0</v>
      </c>
      <c r="U1806" s="118">
        <f t="shared" si="2787"/>
        <v>0</v>
      </c>
      <c r="V1806" s="118">
        <f t="shared" si="2787"/>
        <v>0</v>
      </c>
      <c r="W1806" s="118">
        <f t="shared" si="2687"/>
        <v>0</v>
      </c>
      <c r="X1806" s="118">
        <f t="shared" ref="X1806:AA1806" si="2788">IF(AND($C1806="tak",OR($D1806="nie dotyczy",$D1806="badania przemysłowe"),LataProjekcji&lt;=Koniec_Projekt),X469,0)</f>
        <v>0</v>
      </c>
      <c r="Y1806" s="118">
        <f t="shared" si="2788"/>
        <v>0</v>
      </c>
      <c r="Z1806" s="118">
        <f t="shared" si="2788"/>
        <v>0</v>
      </c>
      <c r="AA1806" s="118">
        <f t="shared" si="2788"/>
        <v>0</v>
      </c>
      <c r="AB1806" s="118">
        <f t="shared" ref="AB1806:AE1806" si="2789">IF(AND($C1806="tak",OR($D1806="nie dotyczy",$D1806="badania przemysłowe"),LataProjekcji&lt;=Koniec_Projekt),AB469,0)</f>
        <v>0</v>
      </c>
      <c r="AC1806" s="118">
        <f t="shared" si="2789"/>
        <v>0</v>
      </c>
      <c r="AD1806" s="118">
        <f t="shared" si="2789"/>
        <v>0</v>
      </c>
      <c r="AE1806" s="118">
        <f t="shared" si="2789"/>
        <v>0</v>
      </c>
    </row>
    <row r="1807" spans="2:31" hidden="1">
      <c r="B1807" s="116" t="str">
        <f t="shared" si="2747"/>
        <v/>
      </c>
      <c r="C1807" s="116" t="str">
        <f t="shared" si="2747"/>
        <v/>
      </c>
      <c r="D1807" s="116" t="str">
        <f t="shared" si="2747"/>
        <v/>
      </c>
      <c r="E1807" s="116"/>
      <c r="F1807" s="116"/>
      <c r="G1807" s="116"/>
      <c r="H1807" s="116"/>
      <c r="I1807" s="116"/>
      <c r="J1807" s="118">
        <f t="shared" ref="J1807:V1807" si="2790">IF(AND($C1807="tak",OR($D1807="nie dotyczy",$D1807="badania przemysłowe"),LataProjekcji&lt;=Koniec_Projekt),J470,0)</f>
        <v>0</v>
      </c>
      <c r="K1807" s="118">
        <f t="shared" si="2790"/>
        <v>0</v>
      </c>
      <c r="L1807" s="118">
        <f t="shared" si="2790"/>
        <v>0</v>
      </c>
      <c r="M1807" s="118">
        <f t="shared" si="2790"/>
        <v>0</v>
      </c>
      <c r="N1807" s="118">
        <f t="shared" si="2790"/>
        <v>0</v>
      </c>
      <c r="O1807" s="118">
        <f t="shared" si="2790"/>
        <v>0</v>
      </c>
      <c r="P1807" s="118">
        <f t="shared" si="2790"/>
        <v>0</v>
      </c>
      <c r="Q1807" s="118">
        <f t="shared" si="2790"/>
        <v>0</v>
      </c>
      <c r="R1807" s="118">
        <f t="shared" si="2790"/>
        <v>0</v>
      </c>
      <c r="S1807" s="118">
        <f t="shared" si="2790"/>
        <v>0</v>
      </c>
      <c r="T1807" s="118">
        <f t="shared" si="2790"/>
        <v>0</v>
      </c>
      <c r="U1807" s="118">
        <f t="shared" si="2790"/>
        <v>0</v>
      </c>
      <c r="V1807" s="118">
        <f t="shared" si="2790"/>
        <v>0</v>
      </c>
      <c r="W1807" s="118">
        <f t="shared" si="2687"/>
        <v>0</v>
      </c>
      <c r="X1807" s="118">
        <f t="shared" ref="X1807:AA1807" si="2791">IF(AND($C1807="tak",OR($D1807="nie dotyczy",$D1807="badania przemysłowe"),LataProjekcji&lt;=Koniec_Projekt),X470,0)</f>
        <v>0</v>
      </c>
      <c r="Y1807" s="118">
        <f t="shared" si="2791"/>
        <v>0</v>
      </c>
      <c r="Z1807" s="118">
        <f t="shared" si="2791"/>
        <v>0</v>
      </c>
      <c r="AA1807" s="118">
        <f t="shared" si="2791"/>
        <v>0</v>
      </c>
      <c r="AB1807" s="118">
        <f t="shared" ref="AB1807:AE1807" si="2792">IF(AND($C1807="tak",OR($D1807="nie dotyczy",$D1807="badania przemysłowe"),LataProjekcji&lt;=Koniec_Projekt),AB470,0)</f>
        <v>0</v>
      </c>
      <c r="AC1807" s="118">
        <f t="shared" si="2792"/>
        <v>0</v>
      </c>
      <c r="AD1807" s="118">
        <f t="shared" si="2792"/>
        <v>0</v>
      </c>
      <c r="AE1807" s="118">
        <f t="shared" si="2792"/>
        <v>0</v>
      </c>
    </row>
    <row r="1808" spans="2:31" hidden="1">
      <c r="B1808" s="116" t="str">
        <f t="shared" si="2747"/>
        <v/>
      </c>
      <c r="C1808" s="116" t="str">
        <f t="shared" si="2747"/>
        <v/>
      </c>
      <c r="D1808" s="116" t="str">
        <f t="shared" si="2747"/>
        <v/>
      </c>
      <c r="E1808" s="116"/>
      <c r="F1808" s="116"/>
      <c r="G1808" s="116"/>
      <c r="H1808" s="116"/>
      <c r="I1808" s="116"/>
      <c r="J1808" s="118">
        <f t="shared" ref="J1808:V1808" si="2793">IF(AND($C1808="tak",OR($D1808="nie dotyczy",$D1808="badania przemysłowe"),LataProjekcji&lt;=Koniec_Projekt),J471,0)</f>
        <v>0</v>
      </c>
      <c r="K1808" s="118">
        <f t="shared" si="2793"/>
        <v>0</v>
      </c>
      <c r="L1808" s="118">
        <f t="shared" si="2793"/>
        <v>0</v>
      </c>
      <c r="M1808" s="118">
        <f t="shared" si="2793"/>
        <v>0</v>
      </c>
      <c r="N1808" s="118">
        <f t="shared" si="2793"/>
        <v>0</v>
      </c>
      <c r="O1808" s="118">
        <f t="shared" si="2793"/>
        <v>0</v>
      </c>
      <c r="P1808" s="118">
        <f t="shared" si="2793"/>
        <v>0</v>
      </c>
      <c r="Q1808" s="118">
        <f t="shared" si="2793"/>
        <v>0</v>
      </c>
      <c r="R1808" s="118">
        <f t="shared" si="2793"/>
        <v>0</v>
      </c>
      <c r="S1808" s="118">
        <f t="shared" si="2793"/>
        <v>0</v>
      </c>
      <c r="T1808" s="118">
        <f t="shared" si="2793"/>
        <v>0</v>
      </c>
      <c r="U1808" s="118">
        <f t="shared" si="2793"/>
        <v>0</v>
      </c>
      <c r="V1808" s="118">
        <f t="shared" si="2793"/>
        <v>0</v>
      </c>
      <c r="W1808" s="118">
        <f t="shared" si="2687"/>
        <v>0</v>
      </c>
      <c r="X1808" s="118">
        <f t="shared" ref="X1808:AA1808" si="2794">IF(AND($C1808="tak",OR($D1808="nie dotyczy",$D1808="badania przemysłowe"),LataProjekcji&lt;=Koniec_Projekt),X471,0)</f>
        <v>0</v>
      </c>
      <c r="Y1808" s="118">
        <f t="shared" si="2794"/>
        <v>0</v>
      </c>
      <c r="Z1808" s="118">
        <f t="shared" si="2794"/>
        <v>0</v>
      </c>
      <c r="AA1808" s="118">
        <f t="shared" si="2794"/>
        <v>0</v>
      </c>
      <c r="AB1808" s="118">
        <f t="shared" ref="AB1808:AE1808" si="2795">IF(AND($C1808="tak",OR($D1808="nie dotyczy",$D1808="badania przemysłowe"),LataProjekcji&lt;=Koniec_Projekt),AB471,0)</f>
        <v>0</v>
      </c>
      <c r="AC1808" s="118">
        <f t="shared" si="2795"/>
        <v>0</v>
      </c>
      <c r="AD1808" s="118">
        <f t="shared" si="2795"/>
        <v>0</v>
      </c>
      <c r="AE1808" s="118">
        <f t="shared" si="2795"/>
        <v>0</v>
      </c>
    </row>
    <row r="1809" spans="2:31" hidden="1">
      <c r="B1809" s="116" t="str">
        <f t="shared" si="2747"/>
        <v/>
      </c>
      <c r="C1809" s="116" t="str">
        <f t="shared" si="2747"/>
        <v/>
      </c>
      <c r="D1809" s="116" t="str">
        <f t="shared" si="2747"/>
        <v/>
      </c>
      <c r="E1809" s="116"/>
      <c r="F1809" s="116"/>
      <c r="G1809" s="116"/>
      <c r="H1809" s="116"/>
      <c r="I1809" s="116"/>
      <c r="J1809" s="118">
        <f t="shared" ref="J1809:V1809" si="2796">IF(AND($C1809="tak",OR($D1809="nie dotyczy",$D1809="badania przemysłowe"),LataProjekcji&lt;=Koniec_Projekt),J472,0)</f>
        <v>0</v>
      </c>
      <c r="K1809" s="118">
        <f t="shared" si="2796"/>
        <v>0</v>
      </c>
      <c r="L1809" s="118">
        <f t="shared" si="2796"/>
        <v>0</v>
      </c>
      <c r="M1809" s="118">
        <f t="shared" si="2796"/>
        <v>0</v>
      </c>
      <c r="N1809" s="118">
        <f t="shared" si="2796"/>
        <v>0</v>
      </c>
      <c r="O1809" s="118">
        <f t="shared" si="2796"/>
        <v>0</v>
      </c>
      <c r="P1809" s="118">
        <f t="shared" si="2796"/>
        <v>0</v>
      </c>
      <c r="Q1809" s="118">
        <f t="shared" si="2796"/>
        <v>0</v>
      </c>
      <c r="R1809" s="118">
        <f t="shared" si="2796"/>
        <v>0</v>
      </c>
      <c r="S1809" s="118">
        <f t="shared" si="2796"/>
        <v>0</v>
      </c>
      <c r="T1809" s="118">
        <f t="shared" si="2796"/>
        <v>0</v>
      </c>
      <c r="U1809" s="118">
        <f t="shared" si="2796"/>
        <v>0</v>
      </c>
      <c r="V1809" s="118">
        <f t="shared" si="2796"/>
        <v>0</v>
      </c>
      <c r="W1809" s="118">
        <f t="shared" si="2687"/>
        <v>0</v>
      </c>
      <c r="X1809" s="118">
        <f t="shared" ref="X1809:AA1809" si="2797">IF(AND($C1809="tak",OR($D1809="nie dotyczy",$D1809="badania przemysłowe"),LataProjekcji&lt;=Koniec_Projekt),X472,0)</f>
        <v>0</v>
      </c>
      <c r="Y1809" s="118">
        <f t="shared" si="2797"/>
        <v>0</v>
      </c>
      <c r="Z1809" s="118">
        <f t="shared" si="2797"/>
        <v>0</v>
      </c>
      <c r="AA1809" s="118">
        <f t="shared" si="2797"/>
        <v>0</v>
      </c>
      <c r="AB1809" s="118">
        <f t="shared" ref="AB1809:AE1809" si="2798">IF(AND($C1809="tak",OR($D1809="nie dotyczy",$D1809="badania przemysłowe"),LataProjekcji&lt;=Koniec_Projekt),AB472,0)</f>
        <v>0</v>
      </c>
      <c r="AC1809" s="118">
        <f t="shared" si="2798"/>
        <v>0</v>
      </c>
      <c r="AD1809" s="118">
        <f t="shared" si="2798"/>
        <v>0</v>
      </c>
      <c r="AE1809" s="118">
        <f t="shared" si="2798"/>
        <v>0</v>
      </c>
    </row>
    <row r="1810" spans="2:31" hidden="1">
      <c r="B1810" s="116" t="str">
        <f t="shared" si="2747"/>
        <v/>
      </c>
      <c r="C1810" s="116" t="str">
        <f t="shared" si="2747"/>
        <v/>
      </c>
      <c r="D1810" s="116" t="str">
        <f t="shared" si="2747"/>
        <v/>
      </c>
      <c r="E1810" s="116"/>
      <c r="F1810" s="116"/>
      <c r="G1810" s="116"/>
      <c r="H1810" s="116"/>
      <c r="I1810" s="116"/>
      <c r="J1810" s="118">
        <f t="shared" ref="J1810:V1810" si="2799">IF(AND($C1810="tak",OR($D1810="nie dotyczy",$D1810="badania przemysłowe"),LataProjekcji&lt;=Koniec_Projekt),J473,0)</f>
        <v>0</v>
      </c>
      <c r="K1810" s="118">
        <f t="shared" si="2799"/>
        <v>0</v>
      </c>
      <c r="L1810" s="118">
        <f t="shared" si="2799"/>
        <v>0</v>
      </c>
      <c r="M1810" s="118">
        <f t="shared" si="2799"/>
        <v>0</v>
      </c>
      <c r="N1810" s="118">
        <f t="shared" si="2799"/>
        <v>0</v>
      </c>
      <c r="O1810" s="118">
        <f t="shared" si="2799"/>
        <v>0</v>
      </c>
      <c r="P1810" s="118">
        <f t="shared" si="2799"/>
        <v>0</v>
      </c>
      <c r="Q1810" s="118">
        <f t="shared" si="2799"/>
        <v>0</v>
      </c>
      <c r="R1810" s="118">
        <f t="shared" si="2799"/>
        <v>0</v>
      </c>
      <c r="S1810" s="118">
        <f t="shared" si="2799"/>
        <v>0</v>
      </c>
      <c r="T1810" s="118">
        <f t="shared" si="2799"/>
        <v>0</v>
      </c>
      <c r="U1810" s="118">
        <f t="shared" si="2799"/>
        <v>0</v>
      </c>
      <c r="V1810" s="118">
        <f t="shared" si="2799"/>
        <v>0</v>
      </c>
      <c r="W1810" s="118">
        <f t="shared" si="2687"/>
        <v>0</v>
      </c>
      <c r="X1810" s="118">
        <f t="shared" ref="X1810:AA1810" si="2800">IF(AND($C1810="tak",OR($D1810="nie dotyczy",$D1810="badania przemysłowe"),LataProjekcji&lt;=Koniec_Projekt),X473,0)</f>
        <v>0</v>
      </c>
      <c r="Y1810" s="118">
        <f t="shared" si="2800"/>
        <v>0</v>
      </c>
      <c r="Z1810" s="118">
        <f t="shared" si="2800"/>
        <v>0</v>
      </c>
      <c r="AA1810" s="118">
        <f t="shared" si="2800"/>
        <v>0</v>
      </c>
      <c r="AB1810" s="118">
        <f t="shared" ref="AB1810:AE1810" si="2801">IF(AND($C1810="tak",OR($D1810="nie dotyczy",$D1810="badania przemysłowe"),LataProjekcji&lt;=Koniec_Projekt),AB473,0)</f>
        <v>0</v>
      </c>
      <c r="AC1810" s="118">
        <f t="shared" si="2801"/>
        <v>0</v>
      </c>
      <c r="AD1810" s="118">
        <f t="shared" si="2801"/>
        <v>0</v>
      </c>
      <c r="AE1810" s="118">
        <f t="shared" si="2801"/>
        <v>0</v>
      </c>
    </row>
    <row r="1811" spans="2:31" hidden="1">
      <c r="B1811" s="116" t="str">
        <f t="shared" si="2747"/>
        <v/>
      </c>
      <c r="C1811" s="116" t="str">
        <f t="shared" si="2747"/>
        <v/>
      </c>
      <c r="D1811" s="116" t="str">
        <f t="shared" si="2747"/>
        <v/>
      </c>
      <c r="E1811" s="116"/>
      <c r="F1811" s="116"/>
      <c r="G1811" s="116"/>
      <c r="H1811" s="116"/>
      <c r="I1811" s="116"/>
      <c r="J1811" s="118">
        <f t="shared" ref="J1811:V1811" si="2802">IF(AND($C1811="tak",OR($D1811="nie dotyczy",$D1811="badania przemysłowe"),LataProjekcji&lt;=Koniec_Projekt),J474,0)</f>
        <v>0</v>
      </c>
      <c r="K1811" s="118">
        <f t="shared" si="2802"/>
        <v>0</v>
      </c>
      <c r="L1811" s="118">
        <f t="shared" si="2802"/>
        <v>0</v>
      </c>
      <c r="M1811" s="118">
        <f t="shared" si="2802"/>
        <v>0</v>
      </c>
      <c r="N1811" s="118">
        <f t="shared" si="2802"/>
        <v>0</v>
      </c>
      <c r="O1811" s="118">
        <f t="shared" si="2802"/>
        <v>0</v>
      </c>
      <c r="P1811" s="118">
        <f t="shared" si="2802"/>
        <v>0</v>
      </c>
      <c r="Q1811" s="118">
        <f t="shared" si="2802"/>
        <v>0</v>
      </c>
      <c r="R1811" s="118">
        <f t="shared" si="2802"/>
        <v>0</v>
      </c>
      <c r="S1811" s="118">
        <f t="shared" si="2802"/>
        <v>0</v>
      </c>
      <c r="T1811" s="118">
        <f t="shared" si="2802"/>
        <v>0</v>
      </c>
      <c r="U1811" s="118">
        <f t="shared" si="2802"/>
        <v>0</v>
      </c>
      <c r="V1811" s="118">
        <f t="shared" si="2802"/>
        <v>0</v>
      </c>
      <c r="W1811" s="118">
        <f t="shared" si="2687"/>
        <v>0</v>
      </c>
      <c r="X1811" s="118">
        <f t="shared" ref="X1811:AA1811" si="2803">IF(AND($C1811="tak",OR($D1811="nie dotyczy",$D1811="badania przemysłowe"),LataProjekcji&lt;=Koniec_Projekt),X474,0)</f>
        <v>0</v>
      </c>
      <c r="Y1811" s="118">
        <f t="shared" si="2803"/>
        <v>0</v>
      </c>
      <c r="Z1811" s="118">
        <f t="shared" si="2803"/>
        <v>0</v>
      </c>
      <c r="AA1811" s="118">
        <f t="shared" si="2803"/>
        <v>0</v>
      </c>
      <c r="AB1811" s="118">
        <f t="shared" ref="AB1811:AE1811" si="2804">IF(AND($C1811="tak",OR($D1811="nie dotyczy",$D1811="badania przemysłowe"),LataProjekcji&lt;=Koniec_Projekt),AB474,0)</f>
        <v>0</v>
      </c>
      <c r="AC1811" s="118">
        <f t="shared" si="2804"/>
        <v>0</v>
      </c>
      <c r="AD1811" s="118">
        <f t="shared" si="2804"/>
        <v>0</v>
      </c>
      <c r="AE1811" s="118">
        <f t="shared" si="2804"/>
        <v>0</v>
      </c>
    </row>
    <row r="1812" spans="2:31" hidden="1">
      <c r="B1812" s="116" t="str">
        <f t="shared" si="2747"/>
        <v/>
      </c>
      <c r="C1812" s="116" t="str">
        <f t="shared" si="2747"/>
        <v/>
      </c>
      <c r="D1812" s="116" t="str">
        <f t="shared" si="2747"/>
        <v/>
      </c>
      <c r="E1812" s="116"/>
      <c r="F1812" s="116"/>
      <c r="G1812" s="116"/>
      <c r="H1812" s="116"/>
      <c r="I1812" s="116"/>
      <c r="J1812" s="118">
        <f t="shared" ref="J1812:V1812" si="2805">IF(AND($C1812="tak",OR($D1812="nie dotyczy",$D1812="badania przemysłowe"),LataProjekcji&lt;=Koniec_Projekt),J475,0)</f>
        <v>0</v>
      </c>
      <c r="K1812" s="118">
        <f t="shared" si="2805"/>
        <v>0</v>
      </c>
      <c r="L1812" s="118">
        <f t="shared" si="2805"/>
        <v>0</v>
      </c>
      <c r="M1812" s="118">
        <f t="shared" si="2805"/>
        <v>0</v>
      </c>
      <c r="N1812" s="118">
        <f t="shared" si="2805"/>
        <v>0</v>
      </c>
      <c r="O1812" s="118">
        <f t="shared" si="2805"/>
        <v>0</v>
      </c>
      <c r="P1812" s="118">
        <f t="shared" si="2805"/>
        <v>0</v>
      </c>
      <c r="Q1812" s="118">
        <f t="shared" si="2805"/>
        <v>0</v>
      </c>
      <c r="R1812" s="118">
        <f t="shared" si="2805"/>
        <v>0</v>
      </c>
      <c r="S1812" s="118">
        <f t="shared" si="2805"/>
        <v>0</v>
      </c>
      <c r="T1812" s="118">
        <f t="shared" si="2805"/>
        <v>0</v>
      </c>
      <c r="U1812" s="118">
        <f t="shared" si="2805"/>
        <v>0</v>
      </c>
      <c r="V1812" s="118">
        <f t="shared" si="2805"/>
        <v>0</v>
      </c>
      <c r="W1812" s="118">
        <f t="shared" si="2687"/>
        <v>0</v>
      </c>
      <c r="X1812" s="118">
        <f t="shared" ref="X1812:AA1812" si="2806">IF(AND($C1812="tak",OR($D1812="nie dotyczy",$D1812="badania przemysłowe"),LataProjekcji&lt;=Koniec_Projekt),X475,0)</f>
        <v>0</v>
      </c>
      <c r="Y1812" s="118">
        <f t="shared" si="2806"/>
        <v>0</v>
      </c>
      <c r="Z1812" s="118">
        <f t="shared" si="2806"/>
        <v>0</v>
      </c>
      <c r="AA1812" s="118">
        <f t="shared" si="2806"/>
        <v>0</v>
      </c>
      <c r="AB1812" s="118">
        <f t="shared" ref="AB1812:AE1812" si="2807">IF(AND($C1812="tak",OR($D1812="nie dotyczy",$D1812="badania przemysłowe"),LataProjekcji&lt;=Koniec_Projekt),AB475,0)</f>
        <v>0</v>
      </c>
      <c r="AC1812" s="118">
        <f t="shared" si="2807"/>
        <v>0</v>
      </c>
      <c r="AD1812" s="118">
        <f t="shared" si="2807"/>
        <v>0</v>
      </c>
      <c r="AE1812" s="118">
        <f t="shared" si="2807"/>
        <v>0</v>
      </c>
    </row>
    <row r="1813" spans="2:31" hidden="1">
      <c r="B1813" s="110" t="s">
        <v>303</v>
      </c>
      <c r="C1813" s="111"/>
      <c r="D1813" s="112"/>
      <c r="E1813" s="112"/>
      <c r="F1813" s="112"/>
      <c r="G1813" s="112"/>
      <c r="H1813" s="112"/>
      <c r="I1813" s="112"/>
      <c r="J1813" s="119">
        <f t="shared" ref="J1813:V1813" si="2808">ROUND(SUM(J1773:J1812),0)</f>
        <v>0</v>
      </c>
      <c r="K1813" s="119">
        <f t="shared" si="2808"/>
        <v>0</v>
      </c>
      <c r="L1813" s="119">
        <f t="shared" si="2808"/>
        <v>0</v>
      </c>
      <c r="M1813" s="119">
        <f t="shared" si="2808"/>
        <v>0</v>
      </c>
      <c r="N1813" s="119">
        <f t="shared" si="2808"/>
        <v>0</v>
      </c>
      <c r="O1813" s="119">
        <f t="shared" si="2808"/>
        <v>0</v>
      </c>
      <c r="P1813" s="119">
        <f t="shared" si="2808"/>
        <v>0</v>
      </c>
      <c r="Q1813" s="119">
        <f t="shared" si="2808"/>
        <v>0</v>
      </c>
      <c r="R1813" s="119">
        <f t="shared" si="2808"/>
        <v>0</v>
      </c>
      <c r="S1813" s="119">
        <f t="shared" si="2808"/>
        <v>0</v>
      </c>
      <c r="T1813" s="119">
        <f t="shared" si="2808"/>
        <v>0</v>
      </c>
      <c r="U1813" s="119">
        <f t="shared" si="2808"/>
        <v>0</v>
      </c>
      <c r="V1813" s="119">
        <f t="shared" si="2808"/>
        <v>0</v>
      </c>
      <c r="W1813" s="119">
        <f>ROUND(SUM(W1773:W1812),0)</f>
        <v>0</v>
      </c>
      <c r="X1813" s="119">
        <f t="shared" ref="X1813:AA1813" si="2809">ROUND(SUM(X1773:X1812),0)</f>
        <v>0</v>
      </c>
      <c r="Y1813" s="119">
        <f t="shared" si="2809"/>
        <v>0</v>
      </c>
      <c r="Z1813" s="119">
        <f t="shared" si="2809"/>
        <v>0</v>
      </c>
      <c r="AA1813" s="119">
        <f t="shared" si="2809"/>
        <v>0</v>
      </c>
      <c r="AB1813" s="119">
        <f t="shared" ref="AB1813:AE1813" si="2810">ROUND(SUM(AB1773:AB1812),0)</f>
        <v>0</v>
      </c>
      <c r="AC1813" s="119">
        <f t="shared" si="2810"/>
        <v>0</v>
      </c>
      <c r="AD1813" s="119">
        <f t="shared" si="2810"/>
        <v>0</v>
      </c>
      <c r="AE1813" s="119">
        <f t="shared" si="2810"/>
        <v>0</v>
      </c>
    </row>
    <row r="1814" spans="2:31" hidden="1">
      <c r="B1814" s="112"/>
      <c r="C1814" s="111"/>
      <c r="D1814" s="112"/>
      <c r="E1814" s="112"/>
      <c r="F1814" s="112"/>
      <c r="G1814" s="112"/>
      <c r="H1814" s="112"/>
      <c r="I1814" s="112"/>
      <c r="J1814" s="120"/>
      <c r="K1814" s="120"/>
      <c r="L1814" s="120"/>
      <c r="M1814" s="120"/>
      <c r="N1814" s="120"/>
      <c r="O1814" s="120"/>
      <c r="P1814" s="120"/>
      <c r="Q1814" s="120"/>
      <c r="R1814" s="120"/>
      <c r="S1814" s="120"/>
      <c r="T1814" s="120"/>
      <c r="U1814" s="120"/>
      <c r="V1814" s="120"/>
      <c r="W1814" s="120"/>
      <c r="X1814" s="120"/>
      <c r="Y1814" s="120"/>
      <c r="Z1814" s="120"/>
      <c r="AA1814" s="120"/>
      <c r="AB1814" s="120"/>
      <c r="AC1814" s="120"/>
      <c r="AD1814" s="120"/>
      <c r="AE1814" s="120"/>
    </row>
    <row r="1815" spans="2:31" hidden="1">
      <c r="B1815" s="112"/>
      <c r="C1815" s="111"/>
      <c r="D1815" s="112"/>
      <c r="E1815" s="112"/>
      <c r="F1815" s="112"/>
      <c r="G1815" s="112"/>
      <c r="H1815" s="112"/>
      <c r="I1815" s="112"/>
      <c r="J1815" s="120"/>
      <c r="K1815" s="120"/>
      <c r="L1815" s="120"/>
      <c r="M1815" s="120"/>
      <c r="N1815" s="120"/>
      <c r="O1815" s="120"/>
      <c r="P1815" s="120"/>
      <c r="Q1815" s="120"/>
      <c r="R1815" s="120"/>
      <c r="S1815" s="120"/>
      <c r="T1815" s="120"/>
      <c r="U1815" s="120"/>
      <c r="V1815" s="120"/>
      <c r="W1815" s="120"/>
      <c r="X1815" s="120"/>
      <c r="Y1815" s="120"/>
      <c r="Z1815" s="120"/>
      <c r="AA1815" s="120"/>
      <c r="AB1815" s="120"/>
      <c r="AC1815" s="120"/>
      <c r="AD1815" s="120"/>
      <c r="AE1815" s="120"/>
    </row>
    <row r="1816" spans="2:31" hidden="1">
      <c r="B1816" s="110" t="s">
        <v>304</v>
      </c>
      <c r="C1816" s="121" t="s">
        <v>317</v>
      </c>
      <c r="D1816" s="110" t="s">
        <v>318</v>
      </c>
      <c r="E1816" s="112"/>
      <c r="F1816" s="112"/>
      <c r="G1816" s="112"/>
      <c r="H1816" s="112"/>
      <c r="I1816" s="112"/>
      <c r="J1816" s="120"/>
      <c r="K1816" s="120"/>
      <c r="L1816" s="120"/>
      <c r="M1816" s="120"/>
      <c r="N1816" s="120"/>
      <c r="O1816" s="120"/>
      <c r="P1816" s="120"/>
      <c r="Q1816" s="120"/>
      <c r="R1816" s="120"/>
      <c r="S1816" s="120"/>
      <c r="T1816" s="120"/>
      <c r="U1816" s="120"/>
      <c r="V1816" s="120"/>
      <c r="W1816" s="120"/>
      <c r="X1816" s="120"/>
      <c r="Y1816" s="120"/>
      <c r="Z1816" s="120"/>
      <c r="AA1816" s="120"/>
      <c r="AB1816" s="120"/>
      <c r="AC1816" s="120"/>
      <c r="AD1816" s="120"/>
      <c r="AE1816" s="120"/>
    </row>
    <row r="1817" spans="2:31" hidden="1">
      <c r="B1817" s="116" t="str">
        <f t="shared" ref="B1817:D1846" si="2811">IF(ISBLANK(B1577),"",B1577)</f>
        <v/>
      </c>
      <c r="C1817" s="116" t="str">
        <f t="shared" si="2811"/>
        <v/>
      </c>
      <c r="D1817" s="116" t="str">
        <f t="shared" si="2811"/>
        <v/>
      </c>
      <c r="E1817" s="116"/>
      <c r="F1817" s="116"/>
      <c r="G1817" s="116"/>
      <c r="H1817" s="116"/>
      <c r="I1817" s="116"/>
      <c r="J1817" s="118">
        <f t="shared" ref="J1817:V1817" si="2812">IF(AND($C1817="tak",OR($D1817="nie dotyczy",$D1817="badania przemysłowe"),LataProjekcji&lt;=Koniec_Projekt),J521,0)</f>
        <v>0</v>
      </c>
      <c r="K1817" s="118">
        <f t="shared" si="2812"/>
        <v>0</v>
      </c>
      <c r="L1817" s="118">
        <f t="shared" si="2812"/>
        <v>0</v>
      </c>
      <c r="M1817" s="118">
        <f t="shared" si="2812"/>
        <v>0</v>
      </c>
      <c r="N1817" s="118">
        <f t="shared" si="2812"/>
        <v>0</v>
      </c>
      <c r="O1817" s="118">
        <f t="shared" si="2812"/>
        <v>0</v>
      </c>
      <c r="P1817" s="118">
        <f t="shared" si="2812"/>
        <v>0</v>
      </c>
      <c r="Q1817" s="118">
        <f t="shared" si="2812"/>
        <v>0</v>
      </c>
      <c r="R1817" s="118">
        <f t="shared" si="2812"/>
        <v>0</v>
      </c>
      <c r="S1817" s="118">
        <f t="shared" si="2812"/>
        <v>0</v>
      </c>
      <c r="T1817" s="118">
        <f t="shared" si="2812"/>
        <v>0</v>
      </c>
      <c r="U1817" s="118">
        <f t="shared" si="2812"/>
        <v>0</v>
      </c>
      <c r="V1817" s="118">
        <f t="shared" si="2812"/>
        <v>0</v>
      </c>
      <c r="W1817" s="118">
        <f t="shared" ref="W1817:W1846" si="2813">IF(AND($C1817="tak",OR($D1817="nie dotyczy",$D1817="badania przemysłowe"),LataProjekcji&lt;=Koniec_Projekt),W521,0)</f>
        <v>0</v>
      </c>
      <c r="X1817" s="118">
        <f t="shared" ref="X1817:AA1817" si="2814">IF(AND($C1817="tak",OR($D1817="nie dotyczy",$D1817="badania przemysłowe"),LataProjekcji&lt;=Koniec_Projekt),X521,0)</f>
        <v>0</v>
      </c>
      <c r="Y1817" s="118">
        <f t="shared" si="2814"/>
        <v>0</v>
      </c>
      <c r="Z1817" s="118">
        <f t="shared" si="2814"/>
        <v>0</v>
      </c>
      <c r="AA1817" s="118">
        <f t="shared" si="2814"/>
        <v>0</v>
      </c>
      <c r="AB1817" s="118">
        <f t="shared" ref="AB1817:AE1817" si="2815">IF(AND($C1817="tak",OR($D1817="nie dotyczy",$D1817="badania przemysłowe"),LataProjekcji&lt;=Koniec_Projekt),AB521,0)</f>
        <v>0</v>
      </c>
      <c r="AC1817" s="118">
        <f t="shared" si="2815"/>
        <v>0</v>
      </c>
      <c r="AD1817" s="118">
        <f t="shared" si="2815"/>
        <v>0</v>
      </c>
      <c r="AE1817" s="118">
        <f t="shared" si="2815"/>
        <v>0</v>
      </c>
    </row>
    <row r="1818" spans="2:31" hidden="1">
      <c r="B1818" s="116" t="str">
        <f t="shared" si="2811"/>
        <v/>
      </c>
      <c r="C1818" s="116" t="str">
        <f t="shared" si="2811"/>
        <v/>
      </c>
      <c r="D1818" s="116" t="str">
        <f t="shared" si="2811"/>
        <v/>
      </c>
      <c r="E1818" s="116"/>
      <c r="F1818" s="116"/>
      <c r="G1818" s="116"/>
      <c r="H1818" s="116"/>
      <c r="I1818" s="116"/>
      <c r="J1818" s="118">
        <f t="shared" ref="J1818:V1818" si="2816">IF(AND($C1818="tak",OR($D1818="nie dotyczy",$D1818="badania przemysłowe"),LataProjekcji&lt;=Koniec_Projekt),J522,0)</f>
        <v>0</v>
      </c>
      <c r="K1818" s="118">
        <f t="shared" si="2816"/>
        <v>0</v>
      </c>
      <c r="L1818" s="118">
        <f t="shared" si="2816"/>
        <v>0</v>
      </c>
      <c r="M1818" s="118">
        <f t="shared" si="2816"/>
        <v>0</v>
      </c>
      <c r="N1818" s="118">
        <f t="shared" si="2816"/>
        <v>0</v>
      </c>
      <c r="O1818" s="118">
        <f t="shared" si="2816"/>
        <v>0</v>
      </c>
      <c r="P1818" s="118">
        <f t="shared" si="2816"/>
        <v>0</v>
      </c>
      <c r="Q1818" s="118">
        <f t="shared" si="2816"/>
        <v>0</v>
      </c>
      <c r="R1818" s="118">
        <f t="shared" si="2816"/>
        <v>0</v>
      </c>
      <c r="S1818" s="118">
        <f t="shared" si="2816"/>
        <v>0</v>
      </c>
      <c r="T1818" s="118">
        <f t="shared" si="2816"/>
        <v>0</v>
      </c>
      <c r="U1818" s="118">
        <f t="shared" si="2816"/>
        <v>0</v>
      </c>
      <c r="V1818" s="118">
        <f t="shared" si="2816"/>
        <v>0</v>
      </c>
      <c r="W1818" s="118">
        <f t="shared" si="2813"/>
        <v>0</v>
      </c>
      <c r="X1818" s="118">
        <f t="shared" ref="X1818:AA1818" si="2817">IF(AND($C1818="tak",OR($D1818="nie dotyczy",$D1818="badania przemysłowe"),LataProjekcji&lt;=Koniec_Projekt),X522,0)</f>
        <v>0</v>
      </c>
      <c r="Y1818" s="118">
        <f t="shared" si="2817"/>
        <v>0</v>
      </c>
      <c r="Z1818" s="118">
        <f t="shared" si="2817"/>
        <v>0</v>
      </c>
      <c r="AA1818" s="118">
        <f t="shared" si="2817"/>
        <v>0</v>
      </c>
      <c r="AB1818" s="118">
        <f t="shared" ref="AB1818:AE1818" si="2818">IF(AND($C1818="tak",OR($D1818="nie dotyczy",$D1818="badania przemysłowe"),LataProjekcji&lt;=Koniec_Projekt),AB522,0)</f>
        <v>0</v>
      </c>
      <c r="AC1818" s="118">
        <f t="shared" si="2818"/>
        <v>0</v>
      </c>
      <c r="AD1818" s="118">
        <f t="shared" si="2818"/>
        <v>0</v>
      </c>
      <c r="AE1818" s="118">
        <f t="shared" si="2818"/>
        <v>0</v>
      </c>
    </row>
    <row r="1819" spans="2:31" hidden="1">
      <c r="B1819" s="116" t="str">
        <f t="shared" si="2811"/>
        <v/>
      </c>
      <c r="C1819" s="116" t="str">
        <f t="shared" si="2811"/>
        <v/>
      </c>
      <c r="D1819" s="116" t="str">
        <f t="shared" si="2811"/>
        <v/>
      </c>
      <c r="E1819" s="116"/>
      <c r="F1819" s="116"/>
      <c r="G1819" s="116"/>
      <c r="H1819" s="116"/>
      <c r="I1819" s="116"/>
      <c r="J1819" s="118">
        <f t="shared" ref="J1819:V1819" si="2819">IF(AND($C1819="tak",OR($D1819="nie dotyczy",$D1819="badania przemysłowe"),LataProjekcji&lt;=Koniec_Projekt),J523,0)</f>
        <v>0</v>
      </c>
      <c r="K1819" s="118">
        <f t="shared" si="2819"/>
        <v>0</v>
      </c>
      <c r="L1819" s="118">
        <f t="shared" si="2819"/>
        <v>0</v>
      </c>
      <c r="M1819" s="118">
        <f t="shared" si="2819"/>
        <v>0</v>
      </c>
      <c r="N1819" s="118">
        <f t="shared" si="2819"/>
        <v>0</v>
      </c>
      <c r="O1819" s="118">
        <f t="shared" si="2819"/>
        <v>0</v>
      </c>
      <c r="P1819" s="118">
        <f t="shared" si="2819"/>
        <v>0</v>
      </c>
      <c r="Q1819" s="118">
        <f t="shared" si="2819"/>
        <v>0</v>
      </c>
      <c r="R1819" s="118">
        <f t="shared" si="2819"/>
        <v>0</v>
      </c>
      <c r="S1819" s="118">
        <f t="shared" si="2819"/>
        <v>0</v>
      </c>
      <c r="T1819" s="118">
        <f t="shared" si="2819"/>
        <v>0</v>
      </c>
      <c r="U1819" s="118">
        <f t="shared" si="2819"/>
        <v>0</v>
      </c>
      <c r="V1819" s="118">
        <f t="shared" si="2819"/>
        <v>0</v>
      </c>
      <c r="W1819" s="118">
        <f t="shared" si="2813"/>
        <v>0</v>
      </c>
      <c r="X1819" s="118">
        <f t="shared" ref="X1819:AA1819" si="2820">IF(AND($C1819="tak",OR($D1819="nie dotyczy",$D1819="badania przemysłowe"),LataProjekcji&lt;=Koniec_Projekt),X523,0)</f>
        <v>0</v>
      </c>
      <c r="Y1819" s="118">
        <f t="shared" si="2820"/>
        <v>0</v>
      </c>
      <c r="Z1819" s="118">
        <f t="shared" si="2820"/>
        <v>0</v>
      </c>
      <c r="AA1819" s="118">
        <f t="shared" si="2820"/>
        <v>0</v>
      </c>
      <c r="AB1819" s="118">
        <f t="shared" ref="AB1819:AE1819" si="2821">IF(AND($C1819="tak",OR($D1819="nie dotyczy",$D1819="badania przemysłowe"),LataProjekcji&lt;=Koniec_Projekt),AB523,0)</f>
        <v>0</v>
      </c>
      <c r="AC1819" s="118">
        <f t="shared" si="2821"/>
        <v>0</v>
      </c>
      <c r="AD1819" s="118">
        <f t="shared" si="2821"/>
        <v>0</v>
      </c>
      <c r="AE1819" s="118">
        <f t="shared" si="2821"/>
        <v>0</v>
      </c>
    </row>
    <row r="1820" spans="2:31" hidden="1">
      <c r="B1820" s="116" t="str">
        <f t="shared" si="2811"/>
        <v/>
      </c>
      <c r="C1820" s="116" t="str">
        <f t="shared" si="2811"/>
        <v/>
      </c>
      <c r="D1820" s="116" t="str">
        <f t="shared" si="2811"/>
        <v/>
      </c>
      <c r="E1820" s="116"/>
      <c r="F1820" s="116"/>
      <c r="G1820" s="116"/>
      <c r="H1820" s="116"/>
      <c r="I1820" s="116"/>
      <c r="J1820" s="118">
        <f t="shared" ref="J1820:V1820" si="2822">IF(AND($C1820="tak",OR($D1820="nie dotyczy",$D1820="badania przemysłowe"),LataProjekcji&lt;=Koniec_Projekt),J524,0)</f>
        <v>0</v>
      </c>
      <c r="K1820" s="118">
        <f t="shared" si="2822"/>
        <v>0</v>
      </c>
      <c r="L1820" s="118">
        <f t="shared" si="2822"/>
        <v>0</v>
      </c>
      <c r="M1820" s="118">
        <f t="shared" si="2822"/>
        <v>0</v>
      </c>
      <c r="N1820" s="118">
        <f t="shared" si="2822"/>
        <v>0</v>
      </c>
      <c r="O1820" s="118">
        <f t="shared" si="2822"/>
        <v>0</v>
      </c>
      <c r="P1820" s="118">
        <f t="shared" si="2822"/>
        <v>0</v>
      </c>
      <c r="Q1820" s="118">
        <f t="shared" si="2822"/>
        <v>0</v>
      </c>
      <c r="R1820" s="118">
        <f t="shared" si="2822"/>
        <v>0</v>
      </c>
      <c r="S1820" s="118">
        <f t="shared" si="2822"/>
        <v>0</v>
      </c>
      <c r="T1820" s="118">
        <f t="shared" si="2822"/>
        <v>0</v>
      </c>
      <c r="U1820" s="118">
        <f t="shared" si="2822"/>
        <v>0</v>
      </c>
      <c r="V1820" s="118">
        <f t="shared" si="2822"/>
        <v>0</v>
      </c>
      <c r="W1820" s="118">
        <f t="shared" si="2813"/>
        <v>0</v>
      </c>
      <c r="X1820" s="118">
        <f t="shared" ref="X1820:AA1820" si="2823">IF(AND($C1820="tak",OR($D1820="nie dotyczy",$D1820="badania przemysłowe"),LataProjekcji&lt;=Koniec_Projekt),X524,0)</f>
        <v>0</v>
      </c>
      <c r="Y1820" s="118">
        <f t="shared" si="2823"/>
        <v>0</v>
      </c>
      <c r="Z1820" s="118">
        <f t="shared" si="2823"/>
        <v>0</v>
      </c>
      <c r="AA1820" s="118">
        <f t="shared" si="2823"/>
        <v>0</v>
      </c>
      <c r="AB1820" s="118">
        <f t="shared" ref="AB1820:AE1820" si="2824">IF(AND($C1820="tak",OR($D1820="nie dotyczy",$D1820="badania przemysłowe"),LataProjekcji&lt;=Koniec_Projekt),AB524,0)</f>
        <v>0</v>
      </c>
      <c r="AC1820" s="118">
        <f t="shared" si="2824"/>
        <v>0</v>
      </c>
      <c r="AD1820" s="118">
        <f t="shared" si="2824"/>
        <v>0</v>
      </c>
      <c r="AE1820" s="118">
        <f t="shared" si="2824"/>
        <v>0</v>
      </c>
    </row>
    <row r="1821" spans="2:31" hidden="1">
      <c r="B1821" s="116" t="str">
        <f t="shared" si="2811"/>
        <v/>
      </c>
      <c r="C1821" s="116" t="str">
        <f t="shared" si="2811"/>
        <v/>
      </c>
      <c r="D1821" s="116" t="str">
        <f t="shared" si="2811"/>
        <v/>
      </c>
      <c r="E1821" s="116"/>
      <c r="F1821" s="116"/>
      <c r="G1821" s="116"/>
      <c r="H1821" s="116"/>
      <c r="I1821" s="116"/>
      <c r="J1821" s="118">
        <f t="shared" ref="J1821:V1821" si="2825">IF(AND($C1821="tak",OR($D1821="nie dotyczy",$D1821="badania przemysłowe"),LataProjekcji&lt;=Koniec_Projekt),J525,0)</f>
        <v>0</v>
      </c>
      <c r="K1821" s="118">
        <f t="shared" si="2825"/>
        <v>0</v>
      </c>
      <c r="L1821" s="118">
        <f t="shared" si="2825"/>
        <v>0</v>
      </c>
      <c r="M1821" s="118">
        <f t="shared" si="2825"/>
        <v>0</v>
      </c>
      <c r="N1821" s="118">
        <f t="shared" si="2825"/>
        <v>0</v>
      </c>
      <c r="O1821" s="118">
        <f t="shared" si="2825"/>
        <v>0</v>
      </c>
      <c r="P1821" s="118">
        <f t="shared" si="2825"/>
        <v>0</v>
      </c>
      <c r="Q1821" s="118">
        <f t="shared" si="2825"/>
        <v>0</v>
      </c>
      <c r="R1821" s="118">
        <f t="shared" si="2825"/>
        <v>0</v>
      </c>
      <c r="S1821" s="118">
        <f t="shared" si="2825"/>
        <v>0</v>
      </c>
      <c r="T1821" s="118">
        <f t="shared" si="2825"/>
        <v>0</v>
      </c>
      <c r="U1821" s="118">
        <f t="shared" si="2825"/>
        <v>0</v>
      </c>
      <c r="V1821" s="118">
        <f t="shared" si="2825"/>
        <v>0</v>
      </c>
      <c r="W1821" s="118">
        <f t="shared" si="2813"/>
        <v>0</v>
      </c>
      <c r="X1821" s="118">
        <f t="shared" ref="X1821:AA1821" si="2826">IF(AND($C1821="tak",OR($D1821="nie dotyczy",$D1821="badania przemysłowe"),LataProjekcji&lt;=Koniec_Projekt),X525,0)</f>
        <v>0</v>
      </c>
      <c r="Y1821" s="118">
        <f t="shared" si="2826"/>
        <v>0</v>
      </c>
      <c r="Z1821" s="118">
        <f t="shared" si="2826"/>
        <v>0</v>
      </c>
      <c r="AA1821" s="118">
        <f t="shared" si="2826"/>
        <v>0</v>
      </c>
      <c r="AB1821" s="118">
        <f t="shared" ref="AB1821:AE1821" si="2827">IF(AND($C1821="tak",OR($D1821="nie dotyczy",$D1821="badania przemysłowe"),LataProjekcji&lt;=Koniec_Projekt),AB525,0)</f>
        <v>0</v>
      </c>
      <c r="AC1821" s="118">
        <f t="shared" si="2827"/>
        <v>0</v>
      </c>
      <c r="AD1821" s="118">
        <f t="shared" si="2827"/>
        <v>0</v>
      </c>
      <c r="AE1821" s="118">
        <f t="shared" si="2827"/>
        <v>0</v>
      </c>
    </row>
    <row r="1822" spans="2:31" hidden="1">
      <c r="B1822" s="116" t="str">
        <f t="shared" si="2811"/>
        <v/>
      </c>
      <c r="C1822" s="116" t="str">
        <f t="shared" si="2811"/>
        <v/>
      </c>
      <c r="D1822" s="116" t="str">
        <f t="shared" si="2811"/>
        <v/>
      </c>
      <c r="E1822" s="116"/>
      <c r="F1822" s="116"/>
      <c r="G1822" s="116"/>
      <c r="H1822" s="116"/>
      <c r="I1822" s="116"/>
      <c r="J1822" s="118">
        <f t="shared" ref="J1822:V1822" si="2828">IF(AND($C1822="tak",OR($D1822="nie dotyczy",$D1822="badania przemysłowe"),LataProjekcji&lt;=Koniec_Projekt),J526,0)</f>
        <v>0</v>
      </c>
      <c r="K1822" s="118">
        <f t="shared" si="2828"/>
        <v>0</v>
      </c>
      <c r="L1822" s="118">
        <f t="shared" si="2828"/>
        <v>0</v>
      </c>
      <c r="M1822" s="118">
        <f t="shared" si="2828"/>
        <v>0</v>
      </c>
      <c r="N1822" s="118">
        <f t="shared" si="2828"/>
        <v>0</v>
      </c>
      <c r="O1822" s="118">
        <f t="shared" si="2828"/>
        <v>0</v>
      </c>
      <c r="P1822" s="118">
        <f t="shared" si="2828"/>
        <v>0</v>
      </c>
      <c r="Q1822" s="118">
        <f t="shared" si="2828"/>
        <v>0</v>
      </c>
      <c r="R1822" s="118">
        <f t="shared" si="2828"/>
        <v>0</v>
      </c>
      <c r="S1822" s="118">
        <f t="shared" si="2828"/>
        <v>0</v>
      </c>
      <c r="T1822" s="118">
        <f t="shared" si="2828"/>
        <v>0</v>
      </c>
      <c r="U1822" s="118">
        <f t="shared" si="2828"/>
        <v>0</v>
      </c>
      <c r="V1822" s="118">
        <f t="shared" si="2828"/>
        <v>0</v>
      </c>
      <c r="W1822" s="118">
        <f t="shared" si="2813"/>
        <v>0</v>
      </c>
      <c r="X1822" s="118">
        <f t="shared" ref="X1822:AA1822" si="2829">IF(AND($C1822="tak",OR($D1822="nie dotyczy",$D1822="badania przemysłowe"),LataProjekcji&lt;=Koniec_Projekt),X526,0)</f>
        <v>0</v>
      </c>
      <c r="Y1822" s="118">
        <f t="shared" si="2829"/>
        <v>0</v>
      </c>
      <c r="Z1822" s="118">
        <f t="shared" si="2829"/>
        <v>0</v>
      </c>
      <c r="AA1822" s="118">
        <f t="shared" si="2829"/>
        <v>0</v>
      </c>
      <c r="AB1822" s="118">
        <f t="shared" ref="AB1822:AE1822" si="2830">IF(AND($C1822="tak",OR($D1822="nie dotyczy",$D1822="badania przemysłowe"),LataProjekcji&lt;=Koniec_Projekt),AB526,0)</f>
        <v>0</v>
      </c>
      <c r="AC1822" s="118">
        <f t="shared" si="2830"/>
        <v>0</v>
      </c>
      <c r="AD1822" s="118">
        <f t="shared" si="2830"/>
        <v>0</v>
      </c>
      <c r="AE1822" s="118">
        <f t="shared" si="2830"/>
        <v>0</v>
      </c>
    </row>
    <row r="1823" spans="2:31" hidden="1">
      <c r="B1823" s="116" t="str">
        <f t="shared" si="2811"/>
        <v/>
      </c>
      <c r="C1823" s="116" t="str">
        <f t="shared" si="2811"/>
        <v/>
      </c>
      <c r="D1823" s="116" t="str">
        <f t="shared" si="2811"/>
        <v/>
      </c>
      <c r="E1823" s="116"/>
      <c r="F1823" s="116"/>
      <c r="G1823" s="116"/>
      <c r="H1823" s="116"/>
      <c r="I1823" s="116"/>
      <c r="J1823" s="118">
        <f t="shared" ref="J1823:V1823" si="2831">IF(AND($C1823="tak",OR($D1823="nie dotyczy",$D1823="badania przemysłowe"),LataProjekcji&lt;=Koniec_Projekt),J527,0)</f>
        <v>0</v>
      </c>
      <c r="K1823" s="118">
        <f t="shared" si="2831"/>
        <v>0</v>
      </c>
      <c r="L1823" s="118">
        <f t="shared" si="2831"/>
        <v>0</v>
      </c>
      <c r="M1823" s="118">
        <f t="shared" si="2831"/>
        <v>0</v>
      </c>
      <c r="N1823" s="118">
        <f t="shared" si="2831"/>
        <v>0</v>
      </c>
      <c r="O1823" s="118">
        <f t="shared" si="2831"/>
        <v>0</v>
      </c>
      <c r="P1823" s="118">
        <f t="shared" si="2831"/>
        <v>0</v>
      </c>
      <c r="Q1823" s="118">
        <f t="shared" si="2831"/>
        <v>0</v>
      </c>
      <c r="R1823" s="118">
        <f t="shared" si="2831"/>
        <v>0</v>
      </c>
      <c r="S1823" s="118">
        <f t="shared" si="2831"/>
        <v>0</v>
      </c>
      <c r="T1823" s="118">
        <f t="shared" si="2831"/>
        <v>0</v>
      </c>
      <c r="U1823" s="118">
        <f t="shared" si="2831"/>
        <v>0</v>
      </c>
      <c r="V1823" s="118">
        <f t="shared" si="2831"/>
        <v>0</v>
      </c>
      <c r="W1823" s="118">
        <f t="shared" si="2813"/>
        <v>0</v>
      </c>
      <c r="X1823" s="118">
        <f t="shared" ref="X1823:AA1823" si="2832">IF(AND($C1823="tak",OR($D1823="nie dotyczy",$D1823="badania przemysłowe"),LataProjekcji&lt;=Koniec_Projekt),X527,0)</f>
        <v>0</v>
      </c>
      <c r="Y1823" s="118">
        <f t="shared" si="2832"/>
        <v>0</v>
      </c>
      <c r="Z1823" s="118">
        <f t="shared" si="2832"/>
        <v>0</v>
      </c>
      <c r="AA1823" s="118">
        <f t="shared" si="2832"/>
        <v>0</v>
      </c>
      <c r="AB1823" s="118">
        <f t="shared" ref="AB1823:AE1823" si="2833">IF(AND($C1823="tak",OR($D1823="nie dotyczy",$D1823="badania przemysłowe"),LataProjekcji&lt;=Koniec_Projekt),AB527,0)</f>
        <v>0</v>
      </c>
      <c r="AC1823" s="118">
        <f t="shared" si="2833"/>
        <v>0</v>
      </c>
      <c r="AD1823" s="118">
        <f t="shared" si="2833"/>
        <v>0</v>
      </c>
      <c r="AE1823" s="118">
        <f t="shared" si="2833"/>
        <v>0</v>
      </c>
    </row>
    <row r="1824" spans="2:31" hidden="1">
      <c r="B1824" s="116" t="str">
        <f t="shared" si="2811"/>
        <v/>
      </c>
      <c r="C1824" s="116" t="str">
        <f t="shared" si="2811"/>
        <v/>
      </c>
      <c r="D1824" s="116" t="str">
        <f t="shared" si="2811"/>
        <v/>
      </c>
      <c r="E1824" s="116"/>
      <c r="F1824" s="116"/>
      <c r="G1824" s="116"/>
      <c r="H1824" s="116"/>
      <c r="I1824" s="116"/>
      <c r="J1824" s="118">
        <f t="shared" ref="J1824:V1824" si="2834">IF(AND($C1824="tak",OR($D1824="nie dotyczy",$D1824="badania przemysłowe"),LataProjekcji&lt;=Koniec_Projekt),J528,0)</f>
        <v>0</v>
      </c>
      <c r="K1824" s="118">
        <f t="shared" si="2834"/>
        <v>0</v>
      </c>
      <c r="L1824" s="118">
        <f t="shared" si="2834"/>
        <v>0</v>
      </c>
      <c r="M1824" s="118">
        <f t="shared" si="2834"/>
        <v>0</v>
      </c>
      <c r="N1824" s="118">
        <f t="shared" si="2834"/>
        <v>0</v>
      </c>
      <c r="O1824" s="118">
        <f t="shared" si="2834"/>
        <v>0</v>
      </c>
      <c r="P1824" s="118">
        <f t="shared" si="2834"/>
        <v>0</v>
      </c>
      <c r="Q1824" s="118">
        <f t="shared" si="2834"/>
        <v>0</v>
      </c>
      <c r="R1824" s="118">
        <f t="shared" si="2834"/>
        <v>0</v>
      </c>
      <c r="S1824" s="118">
        <f t="shared" si="2834"/>
        <v>0</v>
      </c>
      <c r="T1824" s="118">
        <f t="shared" si="2834"/>
        <v>0</v>
      </c>
      <c r="U1824" s="118">
        <f t="shared" si="2834"/>
        <v>0</v>
      </c>
      <c r="V1824" s="118">
        <f t="shared" si="2834"/>
        <v>0</v>
      </c>
      <c r="W1824" s="118">
        <f t="shared" si="2813"/>
        <v>0</v>
      </c>
      <c r="X1824" s="118">
        <f t="shared" ref="X1824:AA1824" si="2835">IF(AND($C1824="tak",OR($D1824="nie dotyczy",$D1824="badania przemysłowe"),LataProjekcji&lt;=Koniec_Projekt),X528,0)</f>
        <v>0</v>
      </c>
      <c r="Y1824" s="118">
        <f t="shared" si="2835"/>
        <v>0</v>
      </c>
      <c r="Z1824" s="118">
        <f t="shared" si="2835"/>
        <v>0</v>
      </c>
      <c r="AA1824" s="118">
        <f t="shared" si="2835"/>
        <v>0</v>
      </c>
      <c r="AB1824" s="118">
        <f t="shared" ref="AB1824:AE1824" si="2836">IF(AND($C1824="tak",OR($D1824="nie dotyczy",$D1824="badania przemysłowe"),LataProjekcji&lt;=Koniec_Projekt),AB528,0)</f>
        <v>0</v>
      </c>
      <c r="AC1824" s="118">
        <f t="shared" si="2836"/>
        <v>0</v>
      </c>
      <c r="AD1824" s="118">
        <f t="shared" si="2836"/>
        <v>0</v>
      </c>
      <c r="AE1824" s="118">
        <f t="shared" si="2836"/>
        <v>0</v>
      </c>
    </row>
    <row r="1825" spans="2:31" hidden="1">
      <c r="B1825" s="116" t="str">
        <f t="shared" si="2811"/>
        <v/>
      </c>
      <c r="C1825" s="116" t="str">
        <f t="shared" si="2811"/>
        <v/>
      </c>
      <c r="D1825" s="116" t="str">
        <f t="shared" si="2811"/>
        <v/>
      </c>
      <c r="E1825" s="116"/>
      <c r="F1825" s="116"/>
      <c r="G1825" s="116"/>
      <c r="H1825" s="116"/>
      <c r="I1825" s="116"/>
      <c r="J1825" s="118">
        <f t="shared" ref="J1825:V1825" si="2837">IF(AND($C1825="tak",OR($D1825="nie dotyczy",$D1825="badania przemysłowe"),LataProjekcji&lt;=Koniec_Projekt),J529,0)</f>
        <v>0</v>
      </c>
      <c r="K1825" s="118">
        <f t="shared" si="2837"/>
        <v>0</v>
      </c>
      <c r="L1825" s="118">
        <f t="shared" si="2837"/>
        <v>0</v>
      </c>
      <c r="M1825" s="118">
        <f t="shared" si="2837"/>
        <v>0</v>
      </c>
      <c r="N1825" s="118">
        <f t="shared" si="2837"/>
        <v>0</v>
      </c>
      <c r="O1825" s="118">
        <f t="shared" si="2837"/>
        <v>0</v>
      </c>
      <c r="P1825" s="118">
        <f t="shared" si="2837"/>
        <v>0</v>
      </c>
      <c r="Q1825" s="118">
        <f t="shared" si="2837"/>
        <v>0</v>
      </c>
      <c r="R1825" s="118">
        <f t="shared" si="2837"/>
        <v>0</v>
      </c>
      <c r="S1825" s="118">
        <f t="shared" si="2837"/>
        <v>0</v>
      </c>
      <c r="T1825" s="118">
        <f t="shared" si="2837"/>
        <v>0</v>
      </c>
      <c r="U1825" s="118">
        <f t="shared" si="2837"/>
        <v>0</v>
      </c>
      <c r="V1825" s="118">
        <f t="shared" si="2837"/>
        <v>0</v>
      </c>
      <c r="W1825" s="118">
        <f t="shared" si="2813"/>
        <v>0</v>
      </c>
      <c r="X1825" s="118">
        <f t="shared" ref="X1825:AA1825" si="2838">IF(AND($C1825="tak",OR($D1825="nie dotyczy",$D1825="badania przemysłowe"),LataProjekcji&lt;=Koniec_Projekt),X529,0)</f>
        <v>0</v>
      </c>
      <c r="Y1825" s="118">
        <f t="shared" si="2838"/>
        <v>0</v>
      </c>
      <c r="Z1825" s="118">
        <f t="shared" si="2838"/>
        <v>0</v>
      </c>
      <c r="AA1825" s="118">
        <f t="shared" si="2838"/>
        <v>0</v>
      </c>
      <c r="AB1825" s="118">
        <f t="shared" ref="AB1825:AE1825" si="2839">IF(AND($C1825="tak",OR($D1825="nie dotyczy",$D1825="badania przemysłowe"),LataProjekcji&lt;=Koniec_Projekt),AB529,0)</f>
        <v>0</v>
      </c>
      <c r="AC1825" s="118">
        <f t="shared" si="2839"/>
        <v>0</v>
      </c>
      <c r="AD1825" s="118">
        <f t="shared" si="2839"/>
        <v>0</v>
      </c>
      <c r="AE1825" s="118">
        <f t="shared" si="2839"/>
        <v>0</v>
      </c>
    </row>
    <row r="1826" spans="2:31" hidden="1">
      <c r="B1826" s="116" t="str">
        <f t="shared" si="2811"/>
        <v/>
      </c>
      <c r="C1826" s="116" t="str">
        <f t="shared" si="2811"/>
        <v/>
      </c>
      <c r="D1826" s="116" t="str">
        <f t="shared" si="2811"/>
        <v/>
      </c>
      <c r="E1826" s="116"/>
      <c r="F1826" s="116"/>
      <c r="G1826" s="116"/>
      <c r="H1826" s="116"/>
      <c r="I1826" s="116"/>
      <c r="J1826" s="118">
        <f t="shared" ref="J1826:V1826" si="2840">IF(AND($C1826="tak",OR($D1826="nie dotyczy",$D1826="badania przemysłowe"),LataProjekcji&lt;=Koniec_Projekt),J530,0)</f>
        <v>0</v>
      </c>
      <c r="K1826" s="118">
        <f t="shared" si="2840"/>
        <v>0</v>
      </c>
      <c r="L1826" s="118">
        <f t="shared" si="2840"/>
        <v>0</v>
      </c>
      <c r="M1826" s="118">
        <f t="shared" si="2840"/>
        <v>0</v>
      </c>
      <c r="N1826" s="118">
        <f t="shared" si="2840"/>
        <v>0</v>
      </c>
      <c r="O1826" s="118">
        <f t="shared" si="2840"/>
        <v>0</v>
      </c>
      <c r="P1826" s="118">
        <f t="shared" si="2840"/>
        <v>0</v>
      </c>
      <c r="Q1826" s="118">
        <f t="shared" si="2840"/>
        <v>0</v>
      </c>
      <c r="R1826" s="118">
        <f t="shared" si="2840"/>
        <v>0</v>
      </c>
      <c r="S1826" s="118">
        <f t="shared" si="2840"/>
        <v>0</v>
      </c>
      <c r="T1826" s="118">
        <f t="shared" si="2840"/>
        <v>0</v>
      </c>
      <c r="U1826" s="118">
        <f t="shared" si="2840"/>
        <v>0</v>
      </c>
      <c r="V1826" s="118">
        <f t="shared" si="2840"/>
        <v>0</v>
      </c>
      <c r="W1826" s="118">
        <f t="shared" si="2813"/>
        <v>0</v>
      </c>
      <c r="X1826" s="118">
        <f t="shared" ref="X1826:AA1826" si="2841">IF(AND($C1826="tak",OR($D1826="nie dotyczy",$D1826="badania przemysłowe"),LataProjekcji&lt;=Koniec_Projekt),X530,0)</f>
        <v>0</v>
      </c>
      <c r="Y1826" s="118">
        <f t="shared" si="2841"/>
        <v>0</v>
      </c>
      <c r="Z1826" s="118">
        <f t="shared" si="2841"/>
        <v>0</v>
      </c>
      <c r="AA1826" s="118">
        <f t="shared" si="2841"/>
        <v>0</v>
      </c>
      <c r="AB1826" s="118">
        <f t="shared" ref="AB1826:AE1826" si="2842">IF(AND($C1826="tak",OR($D1826="nie dotyczy",$D1826="badania przemysłowe"),LataProjekcji&lt;=Koniec_Projekt),AB530,0)</f>
        <v>0</v>
      </c>
      <c r="AC1826" s="118">
        <f t="shared" si="2842"/>
        <v>0</v>
      </c>
      <c r="AD1826" s="118">
        <f t="shared" si="2842"/>
        <v>0</v>
      </c>
      <c r="AE1826" s="118">
        <f t="shared" si="2842"/>
        <v>0</v>
      </c>
    </row>
    <row r="1827" spans="2:31" hidden="1">
      <c r="B1827" s="116" t="str">
        <f t="shared" si="2811"/>
        <v/>
      </c>
      <c r="C1827" s="116" t="str">
        <f t="shared" si="2811"/>
        <v/>
      </c>
      <c r="D1827" s="116" t="str">
        <f t="shared" si="2811"/>
        <v/>
      </c>
      <c r="E1827" s="116"/>
      <c r="F1827" s="116"/>
      <c r="G1827" s="116"/>
      <c r="H1827" s="116"/>
      <c r="I1827" s="116"/>
      <c r="J1827" s="118">
        <f t="shared" ref="J1827:V1827" si="2843">IF(AND($C1827="tak",OR($D1827="nie dotyczy",$D1827="badania przemysłowe"),LataProjekcji&lt;=Koniec_Projekt),J531,0)</f>
        <v>0</v>
      </c>
      <c r="K1827" s="118">
        <f t="shared" si="2843"/>
        <v>0</v>
      </c>
      <c r="L1827" s="118">
        <f t="shared" si="2843"/>
        <v>0</v>
      </c>
      <c r="M1827" s="118">
        <f t="shared" si="2843"/>
        <v>0</v>
      </c>
      <c r="N1827" s="118">
        <f t="shared" si="2843"/>
        <v>0</v>
      </c>
      <c r="O1827" s="118">
        <f t="shared" si="2843"/>
        <v>0</v>
      </c>
      <c r="P1827" s="118">
        <f t="shared" si="2843"/>
        <v>0</v>
      </c>
      <c r="Q1827" s="118">
        <f t="shared" si="2843"/>
        <v>0</v>
      </c>
      <c r="R1827" s="118">
        <f t="shared" si="2843"/>
        <v>0</v>
      </c>
      <c r="S1827" s="118">
        <f t="shared" si="2843"/>
        <v>0</v>
      </c>
      <c r="T1827" s="118">
        <f t="shared" si="2843"/>
        <v>0</v>
      </c>
      <c r="U1827" s="118">
        <f t="shared" si="2843"/>
        <v>0</v>
      </c>
      <c r="V1827" s="118">
        <f t="shared" si="2843"/>
        <v>0</v>
      </c>
      <c r="W1827" s="118">
        <f t="shared" si="2813"/>
        <v>0</v>
      </c>
      <c r="X1827" s="118">
        <f t="shared" ref="X1827:AA1827" si="2844">IF(AND($C1827="tak",OR($D1827="nie dotyczy",$D1827="badania przemysłowe"),LataProjekcji&lt;=Koniec_Projekt),X531,0)</f>
        <v>0</v>
      </c>
      <c r="Y1827" s="118">
        <f t="shared" si="2844"/>
        <v>0</v>
      </c>
      <c r="Z1827" s="118">
        <f t="shared" si="2844"/>
        <v>0</v>
      </c>
      <c r="AA1827" s="118">
        <f t="shared" si="2844"/>
        <v>0</v>
      </c>
      <c r="AB1827" s="118">
        <f t="shared" ref="AB1827:AE1827" si="2845">IF(AND($C1827="tak",OR($D1827="nie dotyczy",$D1827="badania przemysłowe"),LataProjekcji&lt;=Koniec_Projekt),AB531,0)</f>
        <v>0</v>
      </c>
      <c r="AC1827" s="118">
        <f t="shared" si="2845"/>
        <v>0</v>
      </c>
      <c r="AD1827" s="118">
        <f t="shared" si="2845"/>
        <v>0</v>
      </c>
      <c r="AE1827" s="118">
        <f t="shared" si="2845"/>
        <v>0</v>
      </c>
    </row>
    <row r="1828" spans="2:31" hidden="1">
      <c r="B1828" s="116" t="str">
        <f t="shared" si="2811"/>
        <v/>
      </c>
      <c r="C1828" s="116" t="str">
        <f t="shared" si="2811"/>
        <v/>
      </c>
      <c r="D1828" s="116" t="str">
        <f t="shared" si="2811"/>
        <v/>
      </c>
      <c r="E1828" s="116"/>
      <c r="F1828" s="116"/>
      <c r="G1828" s="116"/>
      <c r="H1828" s="116"/>
      <c r="I1828" s="116"/>
      <c r="J1828" s="118">
        <f t="shared" ref="J1828:V1828" si="2846">IF(AND($C1828="tak",OR($D1828="nie dotyczy",$D1828="badania przemysłowe"),LataProjekcji&lt;=Koniec_Projekt),J532,0)</f>
        <v>0</v>
      </c>
      <c r="K1828" s="118">
        <f t="shared" si="2846"/>
        <v>0</v>
      </c>
      <c r="L1828" s="118">
        <f t="shared" si="2846"/>
        <v>0</v>
      </c>
      <c r="M1828" s="118">
        <f t="shared" si="2846"/>
        <v>0</v>
      </c>
      <c r="N1828" s="118">
        <f t="shared" si="2846"/>
        <v>0</v>
      </c>
      <c r="O1828" s="118">
        <f t="shared" si="2846"/>
        <v>0</v>
      </c>
      <c r="P1828" s="118">
        <f t="shared" si="2846"/>
        <v>0</v>
      </c>
      <c r="Q1828" s="118">
        <f t="shared" si="2846"/>
        <v>0</v>
      </c>
      <c r="R1828" s="118">
        <f t="shared" si="2846"/>
        <v>0</v>
      </c>
      <c r="S1828" s="118">
        <f t="shared" si="2846"/>
        <v>0</v>
      </c>
      <c r="T1828" s="118">
        <f t="shared" si="2846"/>
        <v>0</v>
      </c>
      <c r="U1828" s="118">
        <f t="shared" si="2846"/>
        <v>0</v>
      </c>
      <c r="V1828" s="118">
        <f t="shared" si="2846"/>
        <v>0</v>
      </c>
      <c r="W1828" s="118">
        <f t="shared" si="2813"/>
        <v>0</v>
      </c>
      <c r="X1828" s="118">
        <f t="shared" ref="X1828:AA1828" si="2847">IF(AND($C1828="tak",OR($D1828="nie dotyczy",$D1828="badania przemysłowe"),LataProjekcji&lt;=Koniec_Projekt),X532,0)</f>
        <v>0</v>
      </c>
      <c r="Y1828" s="118">
        <f t="shared" si="2847"/>
        <v>0</v>
      </c>
      <c r="Z1828" s="118">
        <f t="shared" si="2847"/>
        <v>0</v>
      </c>
      <c r="AA1828" s="118">
        <f t="shared" si="2847"/>
        <v>0</v>
      </c>
      <c r="AB1828" s="118">
        <f t="shared" ref="AB1828:AE1828" si="2848">IF(AND($C1828="tak",OR($D1828="nie dotyczy",$D1828="badania przemysłowe"),LataProjekcji&lt;=Koniec_Projekt),AB532,0)</f>
        <v>0</v>
      </c>
      <c r="AC1828" s="118">
        <f t="shared" si="2848"/>
        <v>0</v>
      </c>
      <c r="AD1828" s="118">
        <f t="shared" si="2848"/>
        <v>0</v>
      </c>
      <c r="AE1828" s="118">
        <f t="shared" si="2848"/>
        <v>0</v>
      </c>
    </row>
    <row r="1829" spans="2:31" hidden="1">
      <c r="B1829" s="116" t="str">
        <f t="shared" si="2811"/>
        <v/>
      </c>
      <c r="C1829" s="116" t="str">
        <f t="shared" si="2811"/>
        <v/>
      </c>
      <c r="D1829" s="116" t="str">
        <f t="shared" si="2811"/>
        <v/>
      </c>
      <c r="E1829" s="116"/>
      <c r="F1829" s="116"/>
      <c r="G1829" s="116"/>
      <c r="H1829" s="116"/>
      <c r="I1829" s="116"/>
      <c r="J1829" s="118">
        <f t="shared" ref="J1829:V1829" si="2849">IF(AND($C1829="tak",OR($D1829="nie dotyczy",$D1829="badania przemysłowe"),LataProjekcji&lt;=Koniec_Projekt),J533,0)</f>
        <v>0</v>
      </c>
      <c r="K1829" s="118">
        <f t="shared" si="2849"/>
        <v>0</v>
      </c>
      <c r="L1829" s="118">
        <f t="shared" si="2849"/>
        <v>0</v>
      </c>
      <c r="M1829" s="118">
        <f t="shared" si="2849"/>
        <v>0</v>
      </c>
      <c r="N1829" s="118">
        <f t="shared" si="2849"/>
        <v>0</v>
      </c>
      <c r="O1829" s="118">
        <f t="shared" si="2849"/>
        <v>0</v>
      </c>
      <c r="P1829" s="118">
        <f t="shared" si="2849"/>
        <v>0</v>
      </c>
      <c r="Q1829" s="118">
        <f t="shared" si="2849"/>
        <v>0</v>
      </c>
      <c r="R1829" s="118">
        <f t="shared" si="2849"/>
        <v>0</v>
      </c>
      <c r="S1829" s="118">
        <f t="shared" si="2849"/>
        <v>0</v>
      </c>
      <c r="T1829" s="118">
        <f t="shared" si="2849"/>
        <v>0</v>
      </c>
      <c r="U1829" s="118">
        <f t="shared" si="2849"/>
        <v>0</v>
      </c>
      <c r="V1829" s="118">
        <f t="shared" si="2849"/>
        <v>0</v>
      </c>
      <c r="W1829" s="118">
        <f t="shared" si="2813"/>
        <v>0</v>
      </c>
      <c r="X1829" s="118">
        <f t="shared" ref="X1829:AA1829" si="2850">IF(AND($C1829="tak",OR($D1829="nie dotyczy",$D1829="badania przemysłowe"),LataProjekcji&lt;=Koniec_Projekt),X533,0)</f>
        <v>0</v>
      </c>
      <c r="Y1829" s="118">
        <f t="shared" si="2850"/>
        <v>0</v>
      </c>
      <c r="Z1829" s="118">
        <f t="shared" si="2850"/>
        <v>0</v>
      </c>
      <c r="AA1829" s="118">
        <f t="shared" si="2850"/>
        <v>0</v>
      </c>
      <c r="AB1829" s="118">
        <f t="shared" ref="AB1829:AE1829" si="2851">IF(AND($C1829="tak",OR($D1829="nie dotyczy",$D1829="badania przemysłowe"),LataProjekcji&lt;=Koniec_Projekt),AB533,0)</f>
        <v>0</v>
      </c>
      <c r="AC1829" s="118">
        <f t="shared" si="2851"/>
        <v>0</v>
      </c>
      <c r="AD1829" s="118">
        <f t="shared" si="2851"/>
        <v>0</v>
      </c>
      <c r="AE1829" s="118">
        <f t="shared" si="2851"/>
        <v>0</v>
      </c>
    </row>
    <row r="1830" spans="2:31" hidden="1">
      <c r="B1830" s="116" t="str">
        <f t="shared" si="2811"/>
        <v/>
      </c>
      <c r="C1830" s="116" t="str">
        <f t="shared" si="2811"/>
        <v/>
      </c>
      <c r="D1830" s="116" t="str">
        <f t="shared" si="2811"/>
        <v/>
      </c>
      <c r="E1830" s="116"/>
      <c r="F1830" s="116"/>
      <c r="G1830" s="116"/>
      <c r="H1830" s="116"/>
      <c r="I1830" s="116"/>
      <c r="J1830" s="118">
        <f t="shared" ref="J1830:V1830" si="2852">IF(AND($C1830="tak",OR($D1830="nie dotyczy",$D1830="badania przemysłowe"),LataProjekcji&lt;=Koniec_Projekt),J534,0)</f>
        <v>0</v>
      </c>
      <c r="K1830" s="118">
        <f t="shared" si="2852"/>
        <v>0</v>
      </c>
      <c r="L1830" s="118">
        <f t="shared" si="2852"/>
        <v>0</v>
      </c>
      <c r="M1830" s="118">
        <f t="shared" si="2852"/>
        <v>0</v>
      </c>
      <c r="N1830" s="118">
        <f t="shared" si="2852"/>
        <v>0</v>
      </c>
      <c r="O1830" s="118">
        <f t="shared" si="2852"/>
        <v>0</v>
      </c>
      <c r="P1830" s="118">
        <f t="shared" si="2852"/>
        <v>0</v>
      </c>
      <c r="Q1830" s="118">
        <f t="shared" si="2852"/>
        <v>0</v>
      </c>
      <c r="R1830" s="118">
        <f t="shared" si="2852"/>
        <v>0</v>
      </c>
      <c r="S1830" s="118">
        <f t="shared" si="2852"/>
        <v>0</v>
      </c>
      <c r="T1830" s="118">
        <f t="shared" si="2852"/>
        <v>0</v>
      </c>
      <c r="U1830" s="118">
        <f t="shared" si="2852"/>
        <v>0</v>
      </c>
      <c r="V1830" s="118">
        <f t="shared" si="2852"/>
        <v>0</v>
      </c>
      <c r="W1830" s="118">
        <f t="shared" si="2813"/>
        <v>0</v>
      </c>
      <c r="X1830" s="118">
        <f t="shared" ref="X1830:AA1830" si="2853">IF(AND($C1830="tak",OR($D1830="nie dotyczy",$D1830="badania przemysłowe"),LataProjekcji&lt;=Koniec_Projekt),X534,0)</f>
        <v>0</v>
      </c>
      <c r="Y1830" s="118">
        <f t="shared" si="2853"/>
        <v>0</v>
      </c>
      <c r="Z1830" s="118">
        <f t="shared" si="2853"/>
        <v>0</v>
      </c>
      <c r="AA1830" s="118">
        <f t="shared" si="2853"/>
        <v>0</v>
      </c>
      <c r="AB1830" s="118">
        <f t="shared" ref="AB1830:AE1830" si="2854">IF(AND($C1830="tak",OR($D1830="nie dotyczy",$D1830="badania przemysłowe"),LataProjekcji&lt;=Koniec_Projekt),AB534,0)</f>
        <v>0</v>
      </c>
      <c r="AC1830" s="118">
        <f t="shared" si="2854"/>
        <v>0</v>
      </c>
      <c r="AD1830" s="118">
        <f t="shared" si="2854"/>
        <v>0</v>
      </c>
      <c r="AE1830" s="118">
        <f t="shared" si="2854"/>
        <v>0</v>
      </c>
    </row>
    <row r="1831" spans="2:31" hidden="1">
      <c r="B1831" s="116" t="str">
        <f t="shared" si="2811"/>
        <v/>
      </c>
      <c r="C1831" s="116" t="str">
        <f t="shared" si="2811"/>
        <v/>
      </c>
      <c r="D1831" s="116" t="str">
        <f t="shared" si="2811"/>
        <v/>
      </c>
      <c r="E1831" s="116"/>
      <c r="F1831" s="116"/>
      <c r="G1831" s="116"/>
      <c r="H1831" s="116"/>
      <c r="I1831" s="116"/>
      <c r="J1831" s="118">
        <f t="shared" ref="J1831:V1831" si="2855">IF(AND($C1831="tak",OR($D1831="nie dotyczy",$D1831="badania przemysłowe"),LataProjekcji&lt;=Koniec_Projekt),J535,0)</f>
        <v>0</v>
      </c>
      <c r="K1831" s="118">
        <f t="shared" si="2855"/>
        <v>0</v>
      </c>
      <c r="L1831" s="118">
        <f t="shared" si="2855"/>
        <v>0</v>
      </c>
      <c r="M1831" s="118">
        <f t="shared" si="2855"/>
        <v>0</v>
      </c>
      <c r="N1831" s="118">
        <f t="shared" si="2855"/>
        <v>0</v>
      </c>
      <c r="O1831" s="118">
        <f t="shared" si="2855"/>
        <v>0</v>
      </c>
      <c r="P1831" s="118">
        <f t="shared" si="2855"/>
        <v>0</v>
      </c>
      <c r="Q1831" s="118">
        <f t="shared" si="2855"/>
        <v>0</v>
      </c>
      <c r="R1831" s="118">
        <f t="shared" si="2855"/>
        <v>0</v>
      </c>
      <c r="S1831" s="118">
        <f t="shared" si="2855"/>
        <v>0</v>
      </c>
      <c r="T1831" s="118">
        <f t="shared" si="2855"/>
        <v>0</v>
      </c>
      <c r="U1831" s="118">
        <f t="shared" si="2855"/>
        <v>0</v>
      </c>
      <c r="V1831" s="118">
        <f t="shared" si="2855"/>
        <v>0</v>
      </c>
      <c r="W1831" s="118">
        <f t="shared" si="2813"/>
        <v>0</v>
      </c>
      <c r="X1831" s="118">
        <f t="shared" ref="X1831:AA1831" si="2856">IF(AND($C1831="tak",OR($D1831="nie dotyczy",$D1831="badania przemysłowe"),LataProjekcji&lt;=Koniec_Projekt),X535,0)</f>
        <v>0</v>
      </c>
      <c r="Y1831" s="118">
        <f t="shared" si="2856"/>
        <v>0</v>
      </c>
      <c r="Z1831" s="118">
        <f t="shared" si="2856"/>
        <v>0</v>
      </c>
      <c r="AA1831" s="118">
        <f t="shared" si="2856"/>
        <v>0</v>
      </c>
      <c r="AB1831" s="118">
        <f t="shared" ref="AB1831:AE1831" si="2857">IF(AND($C1831="tak",OR($D1831="nie dotyczy",$D1831="badania przemysłowe"),LataProjekcji&lt;=Koniec_Projekt),AB535,0)</f>
        <v>0</v>
      </c>
      <c r="AC1831" s="118">
        <f t="shared" si="2857"/>
        <v>0</v>
      </c>
      <c r="AD1831" s="118">
        <f t="shared" si="2857"/>
        <v>0</v>
      </c>
      <c r="AE1831" s="118">
        <f t="shared" si="2857"/>
        <v>0</v>
      </c>
    </row>
    <row r="1832" spans="2:31" hidden="1">
      <c r="B1832" s="116" t="str">
        <f t="shared" si="2811"/>
        <v/>
      </c>
      <c r="C1832" s="116" t="str">
        <f t="shared" si="2811"/>
        <v/>
      </c>
      <c r="D1832" s="116" t="str">
        <f t="shared" si="2811"/>
        <v/>
      </c>
      <c r="E1832" s="116"/>
      <c r="F1832" s="116"/>
      <c r="G1832" s="116"/>
      <c r="H1832" s="116"/>
      <c r="I1832" s="116"/>
      <c r="J1832" s="118">
        <f t="shared" ref="J1832:V1832" si="2858">IF(AND($C1832="tak",OR($D1832="nie dotyczy",$D1832="badania przemysłowe"),LataProjekcji&lt;=Koniec_Projekt),J536,0)</f>
        <v>0</v>
      </c>
      <c r="K1832" s="118">
        <f t="shared" si="2858"/>
        <v>0</v>
      </c>
      <c r="L1832" s="118">
        <f t="shared" si="2858"/>
        <v>0</v>
      </c>
      <c r="M1832" s="118">
        <f t="shared" si="2858"/>
        <v>0</v>
      </c>
      <c r="N1832" s="118">
        <f t="shared" si="2858"/>
        <v>0</v>
      </c>
      <c r="O1832" s="118">
        <f t="shared" si="2858"/>
        <v>0</v>
      </c>
      <c r="P1832" s="118">
        <f t="shared" si="2858"/>
        <v>0</v>
      </c>
      <c r="Q1832" s="118">
        <f t="shared" si="2858"/>
        <v>0</v>
      </c>
      <c r="R1832" s="118">
        <f t="shared" si="2858"/>
        <v>0</v>
      </c>
      <c r="S1832" s="118">
        <f t="shared" si="2858"/>
        <v>0</v>
      </c>
      <c r="T1832" s="118">
        <f t="shared" si="2858"/>
        <v>0</v>
      </c>
      <c r="U1832" s="118">
        <f t="shared" si="2858"/>
        <v>0</v>
      </c>
      <c r="V1832" s="118">
        <f t="shared" si="2858"/>
        <v>0</v>
      </c>
      <c r="W1832" s="118">
        <f t="shared" si="2813"/>
        <v>0</v>
      </c>
      <c r="X1832" s="118">
        <f t="shared" ref="X1832:AA1832" si="2859">IF(AND($C1832="tak",OR($D1832="nie dotyczy",$D1832="badania przemysłowe"),LataProjekcji&lt;=Koniec_Projekt),X536,0)</f>
        <v>0</v>
      </c>
      <c r="Y1832" s="118">
        <f t="shared" si="2859"/>
        <v>0</v>
      </c>
      <c r="Z1832" s="118">
        <f t="shared" si="2859"/>
        <v>0</v>
      </c>
      <c r="AA1832" s="118">
        <f t="shared" si="2859"/>
        <v>0</v>
      </c>
      <c r="AB1832" s="118">
        <f t="shared" ref="AB1832:AE1832" si="2860">IF(AND($C1832="tak",OR($D1832="nie dotyczy",$D1832="badania przemysłowe"),LataProjekcji&lt;=Koniec_Projekt),AB536,0)</f>
        <v>0</v>
      </c>
      <c r="AC1832" s="118">
        <f t="shared" si="2860"/>
        <v>0</v>
      </c>
      <c r="AD1832" s="118">
        <f t="shared" si="2860"/>
        <v>0</v>
      </c>
      <c r="AE1832" s="118">
        <f t="shared" si="2860"/>
        <v>0</v>
      </c>
    </row>
    <row r="1833" spans="2:31" hidden="1">
      <c r="B1833" s="116" t="str">
        <f t="shared" si="2811"/>
        <v/>
      </c>
      <c r="C1833" s="116" t="str">
        <f t="shared" si="2811"/>
        <v/>
      </c>
      <c r="D1833" s="116" t="str">
        <f t="shared" si="2811"/>
        <v/>
      </c>
      <c r="E1833" s="116"/>
      <c r="F1833" s="116"/>
      <c r="G1833" s="116"/>
      <c r="H1833" s="116"/>
      <c r="I1833" s="116"/>
      <c r="J1833" s="118">
        <f t="shared" ref="J1833:V1833" si="2861">IF(AND($C1833="tak",OR($D1833="nie dotyczy",$D1833="badania przemysłowe"),LataProjekcji&lt;=Koniec_Projekt),J537,0)</f>
        <v>0</v>
      </c>
      <c r="K1833" s="118">
        <f t="shared" si="2861"/>
        <v>0</v>
      </c>
      <c r="L1833" s="118">
        <f t="shared" si="2861"/>
        <v>0</v>
      </c>
      <c r="M1833" s="118">
        <f t="shared" si="2861"/>
        <v>0</v>
      </c>
      <c r="N1833" s="118">
        <f t="shared" si="2861"/>
        <v>0</v>
      </c>
      <c r="O1833" s="118">
        <f t="shared" si="2861"/>
        <v>0</v>
      </c>
      <c r="P1833" s="118">
        <f t="shared" si="2861"/>
        <v>0</v>
      </c>
      <c r="Q1833" s="118">
        <f t="shared" si="2861"/>
        <v>0</v>
      </c>
      <c r="R1833" s="118">
        <f t="shared" si="2861"/>
        <v>0</v>
      </c>
      <c r="S1833" s="118">
        <f t="shared" si="2861"/>
        <v>0</v>
      </c>
      <c r="T1833" s="118">
        <f t="shared" si="2861"/>
        <v>0</v>
      </c>
      <c r="U1833" s="118">
        <f t="shared" si="2861"/>
        <v>0</v>
      </c>
      <c r="V1833" s="118">
        <f t="shared" si="2861"/>
        <v>0</v>
      </c>
      <c r="W1833" s="118">
        <f t="shared" si="2813"/>
        <v>0</v>
      </c>
      <c r="X1833" s="118">
        <f t="shared" ref="X1833:AA1833" si="2862">IF(AND($C1833="tak",OR($D1833="nie dotyczy",$D1833="badania przemysłowe"),LataProjekcji&lt;=Koniec_Projekt),X537,0)</f>
        <v>0</v>
      </c>
      <c r="Y1833" s="118">
        <f t="shared" si="2862"/>
        <v>0</v>
      </c>
      <c r="Z1833" s="118">
        <f t="shared" si="2862"/>
        <v>0</v>
      </c>
      <c r="AA1833" s="118">
        <f t="shared" si="2862"/>
        <v>0</v>
      </c>
      <c r="AB1833" s="118">
        <f t="shared" ref="AB1833:AE1833" si="2863">IF(AND($C1833="tak",OR($D1833="nie dotyczy",$D1833="badania przemysłowe"),LataProjekcji&lt;=Koniec_Projekt),AB537,0)</f>
        <v>0</v>
      </c>
      <c r="AC1833" s="118">
        <f t="shared" si="2863"/>
        <v>0</v>
      </c>
      <c r="AD1833" s="118">
        <f t="shared" si="2863"/>
        <v>0</v>
      </c>
      <c r="AE1833" s="118">
        <f t="shared" si="2863"/>
        <v>0</v>
      </c>
    </row>
    <row r="1834" spans="2:31" hidden="1">
      <c r="B1834" s="116" t="str">
        <f t="shared" si="2811"/>
        <v/>
      </c>
      <c r="C1834" s="116" t="str">
        <f t="shared" si="2811"/>
        <v/>
      </c>
      <c r="D1834" s="116" t="str">
        <f t="shared" si="2811"/>
        <v/>
      </c>
      <c r="E1834" s="116"/>
      <c r="F1834" s="116"/>
      <c r="G1834" s="116"/>
      <c r="H1834" s="116"/>
      <c r="I1834" s="116"/>
      <c r="J1834" s="118">
        <f t="shared" ref="J1834:V1834" si="2864">IF(AND($C1834="tak",OR($D1834="nie dotyczy",$D1834="badania przemysłowe"),LataProjekcji&lt;=Koniec_Projekt),J538,0)</f>
        <v>0</v>
      </c>
      <c r="K1834" s="118">
        <f t="shared" si="2864"/>
        <v>0</v>
      </c>
      <c r="L1834" s="118">
        <f t="shared" si="2864"/>
        <v>0</v>
      </c>
      <c r="M1834" s="118">
        <f t="shared" si="2864"/>
        <v>0</v>
      </c>
      <c r="N1834" s="118">
        <f t="shared" si="2864"/>
        <v>0</v>
      </c>
      <c r="O1834" s="118">
        <f t="shared" si="2864"/>
        <v>0</v>
      </c>
      <c r="P1834" s="118">
        <f t="shared" si="2864"/>
        <v>0</v>
      </c>
      <c r="Q1834" s="118">
        <f t="shared" si="2864"/>
        <v>0</v>
      </c>
      <c r="R1834" s="118">
        <f t="shared" si="2864"/>
        <v>0</v>
      </c>
      <c r="S1834" s="118">
        <f t="shared" si="2864"/>
        <v>0</v>
      </c>
      <c r="T1834" s="118">
        <f t="shared" si="2864"/>
        <v>0</v>
      </c>
      <c r="U1834" s="118">
        <f t="shared" si="2864"/>
        <v>0</v>
      </c>
      <c r="V1834" s="118">
        <f t="shared" si="2864"/>
        <v>0</v>
      </c>
      <c r="W1834" s="118">
        <f t="shared" si="2813"/>
        <v>0</v>
      </c>
      <c r="X1834" s="118">
        <f t="shared" ref="X1834:AA1834" si="2865">IF(AND($C1834="tak",OR($D1834="nie dotyczy",$D1834="badania przemysłowe"),LataProjekcji&lt;=Koniec_Projekt),X538,0)</f>
        <v>0</v>
      </c>
      <c r="Y1834" s="118">
        <f t="shared" si="2865"/>
        <v>0</v>
      </c>
      <c r="Z1834" s="118">
        <f t="shared" si="2865"/>
        <v>0</v>
      </c>
      <c r="AA1834" s="118">
        <f t="shared" si="2865"/>
        <v>0</v>
      </c>
      <c r="AB1834" s="118">
        <f t="shared" ref="AB1834:AE1834" si="2866">IF(AND($C1834="tak",OR($D1834="nie dotyczy",$D1834="badania przemysłowe"),LataProjekcji&lt;=Koniec_Projekt),AB538,0)</f>
        <v>0</v>
      </c>
      <c r="AC1834" s="118">
        <f t="shared" si="2866"/>
        <v>0</v>
      </c>
      <c r="AD1834" s="118">
        <f t="shared" si="2866"/>
        <v>0</v>
      </c>
      <c r="AE1834" s="118">
        <f t="shared" si="2866"/>
        <v>0</v>
      </c>
    </row>
    <row r="1835" spans="2:31" hidden="1">
      <c r="B1835" s="116" t="str">
        <f t="shared" si="2811"/>
        <v/>
      </c>
      <c r="C1835" s="116" t="str">
        <f t="shared" si="2811"/>
        <v/>
      </c>
      <c r="D1835" s="116" t="str">
        <f t="shared" si="2811"/>
        <v/>
      </c>
      <c r="E1835" s="116"/>
      <c r="F1835" s="116"/>
      <c r="G1835" s="116"/>
      <c r="H1835" s="116"/>
      <c r="I1835" s="116"/>
      <c r="J1835" s="118">
        <f t="shared" ref="J1835:V1835" si="2867">IF(AND($C1835="tak",OR($D1835="nie dotyczy",$D1835="badania przemysłowe"),LataProjekcji&lt;=Koniec_Projekt),J539,0)</f>
        <v>0</v>
      </c>
      <c r="K1835" s="118">
        <f t="shared" si="2867"/>
        <v>0</v>
      </c>
      <c r="L1835" s="118">
        <f t="shared" si="2867"/>
        <v>0</v>
      </c>
      <c r="M1835" s="118">
        <f t="shared" si="2867"/>
        <v>0</v>
      </c>
      <c r="N1835" s="118">
        <f t="shared" si="2867"/>
        <v>0</v>
      </c>
      <c r="O1835" s="118">
        <f t="shared" si="2867"/>
        <v>0</v>
      </c>
      <c r="P1835" s="118">
        <f t="shared" si="2867"/>
        <v>0</v>
      </c>
      <c r="Q1835" s="118">
        <f t="shared" si="2867"/>
        <v>0</v>
      </c>
      <c r="R1835" s="118">
        <f t="shared" si="2867"/>
        <v>0</v>
      </c>
      <c r="S1835" s="118">
        <f t="shared" si="2867"/>
        <v>0</v>
      </c>
      <c r="T1835" s="118">
        <f t="shared" si="2867"/>
        <v>0</v>
      </c>
      <c r="U1835" s="118">
        <f t="shared" si="2867"/>
        <v>0</v>
      </c>
      <c r="V1835" s="118">
        <f t="shared" si="2867"/>
        <v>0</v>
      </c>
      <c r="W1835" s="118">
        <f t="shared" si="2813"/>
        <v>0</v>
      </c>
      <c r="X1835" s="118">
        <f t="shared" ref="X1835:AA1835" si="2868">IF(AND($C1835="tak",OR($D1835="nie dotyczy",$D1835="badania przemysłowe"),LataProjekcji&lt;=Koniec_Projekt),X539,0)</f>
        <v>0</v>
      </c>
      <c r="Y1835" s="118">
        <f t="shared" si="2868"/>
        <v>0</v>
      </c>
      <c r="Z1835" s="118">
        <f t="shared" si="2868"/>
        <v>0</v>
      </c>
      <c r="AA1835" s="118">
        <f t="shared" si="2868"/>
        <v>0</v>
      </c>
      <c r="AB1835" s="118">
        <f t="shared" ref="AB1835:AE1835" si="2869">IF(AND($C1835="tak",OR($D1835="nie dotyczy",$D1835="badania przemysłowe"),LataProjekcji&lt;=Koniec_Projekt),AB539,0)</f>
        <v>0</v>
      </c>
      <c r="AC1835" s="118">
        <f t="shared" si="2869"/>
        <v>0</v>
      </c>
      <c r="AD1835" s="118">
        <f t="shared" si="2869"/>
        <v>0</v>
      </c>
      <c r="AE1835" s="118">
        <f t="shared" si="2869"/>
        <v>0</v>
      </c>
    </row>
    <row r="1836" spans="2:31" hidden="1">
      <c r="B1836" s="116" t="str">
        <f t="shared" si="2811"/>
        <v/>
      </c>
      <c r="C1836" s="116" t="str">
        <f t="shared" si="2811"/>
        <v/>
      </c>
      <c r="D1836" s="116" t="str">
        <f t="shared" si="2811"/>
        <v/>
      </c>
      <c r="E1836" s="116"/>
      <c r="F1836" s="116"/>
      <c r="G1836" s="116"/>
      <c r="H1836" s="116"/>
      <c r="I1836" s="116"/>
      <c r="J1836" s="118">
        <f t="shared" ref="J1836:V1836" si="2870">IF(AND($C1836="tak",OR($D1836="nie dotyczy",$D1836="badania przemysłowe"),LataProjekcji&lt;=Koniec_Projekt),J540,0)</f>
        <v>0</v>
      </c>
      <c r="K1836" s="118">
        <f t="shared" si="2870"/>
        <v>0</v>
      </c>
      <c r="L1836" s="118">
        <f t="shared" si="2870"/>
        <v>0</v>
      </c>
      <c r="M1836" s="118">
        <f t="shared" si="2870"/>
        <v>0</v>
      </c>
      <c r="N1836" s="118">
        <f t="shared" si="2870"/>
        <v>0</v>
      </c>
      <c r="O1836" s="118">
        <f t="shared" si="2870"/>
        <v>0</v>
      </c>
      <c r="P1836" s="118">
        <f t="shared" si="2870"/>
        <v>0</v>
      </c>
      <c r="Q1836" s="118">
        <f t="shared" si="2870"/>
        <v>0</v>
      </c>
      <c r="R1836" s="118">
        <f t="shared" si="2870"/>
        <v>0</v>
      </c>
      <c r="S1836" s="118">
        <f t="shared" si="2870"/>
        <v>0</v>
      </c>
      <c r="T1836" s="118">
        <f t="shared" si="2870"/>
        <v>0</v>
      </c>
      <c r="U1836" s="118">
        <f t="shared" si="2870"/>
        <v>0</v>
      </c>
      <c r="V1836" s="118">
        <f t="shared" si="2870"/>
        <v>0</v>
      </c>
      <c r="W1836" s="118">
        <f t="shared" si="2813"/>
        <v>0</v>
      </c>
      <c r="X1836" s="118">
        <f t="shared" ref="X1836:AA1836" si="2871">IF(AND($C1836="tak",OR($D1836="nie dotyczy",$D1836="badania przemysłowe"),LataProjekcji&lt;=Koniec_Projekt),X540,0)</f>
        <v>0</v>
      </c>
      <c r="Y1836" s="118">
        <f t="shared" si="2871"/>
        <v>0</v>
      </c>
      <c r="Z1836" s="118">
        <f t="shared" si="2871"/>
        <v>0</v>
      </c>
      <c r="AA1836" s="118">
        <f t="shared" si="2871"/>
        <v>0</v>
      </c>
      <c r="AB1836" s="118">
        <f t="shared" ref="AB1836:AE1836" si="2872">IF(AND($C1836="tak",OR($D1836="nie dotyczy",$D1836="badania przemysłowe"),LataProjekcji&lt;=Koniec_Projekt),AB540,0)</f>
        <v>0</v>
      </c>
      <c r="AC1836" s="118">
        <f t="shared" si="2872"/>
        <v>0</v>
      </c>
      <c r="AD1836" s="118">
        <f t="shared" si="2872"/>
        <v>0</v>
      </c>
      <c r="AE1836" s="118">
        <f t="shared" si="2872"/>
        <v>0</v>
      </c>
    </row>
    <row r="1837" spans="2:31" hidden="1">
      <c r="B1837" s="116" t="str">
        <f t="shared" si="2811"/>
        <v/>
      </c>
      <c r="C1837" s="116" t="str">
        <f t="shared" si="2811"/>
        <v/>
      </c>
      <c r="D1837" s="116" t="str">
        <f t="shared" si="2811"/>
        <v/>
      </c>
      <c r="E1837" s="116"/>
      <c r="F1837" s="116"/>
      <c r="G1837" s="116"/>
      <c r="H1837" s="116"/>
      <c r="I1837" s="116"/>
      <c r="J1837" s="118">
        <f t="shared" ref="J1837:V1837" si="2873">IF(AND($C1837="tak",OR($D1837="nie dotyczy",$D1837="badania przemysłowe"),LataProjekcji&lt;=Koniec_Projekt),J541,0)</f>
        <v>0</v>
      </c>
      <c r="K1837" s="118">
        <f t="shared" si="2873"/>
        <v>0</v>
      </c>
      <c r="L1837" s="118">
        <f t="shared" si="2873"/>
        <v>0</v>
      </c>
      <c r="M1837" s="118">
        <f t="shared" si="2873"/>
        <v>0</v>
      </c>
      <c r="N1837" s="118">
        <f t="shared" si="2873"/>
        <v>0</v>
      </c>
      <c r="O1837" s="118">
        <f t="shared" si="2873"/>
        <v>0</v>
      </c>
      <c r="P1837" s="118">
        <f t="shared" si="2873"/>
        <v>0</v>
      </c>
      <c r="Q1837" s="118">
        <f t="shared" si="2873"/>
        <v>0</v>
      </c>
      <c r="R1837" s="118">
        <f t="shared" si="2873"/>
        <v>0</v>
      </c>
      <c r="S1837" s="118">
        <f t="shared" si="2873"/>
        <v>0</v>
      </c>
      <c r="T1837" s="118">
        <f t="shared" si="2873"/>
        <v>0</v>
      </c>
      <c r="U1837" s="118">
        <f t="shared" si="2873"/>
        <v>0</v>
      </c>
      <c r="V1837" s="118">
        <f t="shared" si="2873"/>
        <v>0</v>
      </c>
      <c r="W1837" s="118">
        <f t="shared" si="2813"/>
        <v>0</v>
      </c>
      <c r="X1837" s="118">
        <f t="shared" ref="X1837:AA1837" si="2874">IF(AND($C1837="tak",OR($D1837="nie dotyczy",$D1837="badania przemysłowe"),LataProjekcji&lt;=Koniec_Projekt),X541,0)</f>
        <v>0</v>
      </c>
      <c r="Y1837" s="118">
        <f t="shared" si="2874"/>
        <v>0</v>
      </c>
      <c r="Z1837" s="118">
        <f t="shared" si="2874"/>
        <v>0</v>
      </c>
      <c r="AA1837" s="118">
        <f t="shared" si="2874"/>
        <v>0</v>
      </c>
      <c r="AB1837" s="118">
        <f t="shared" ref="AB1837:AE1837" si="2875">IF(AND($C1837="tak",OR($D1837="nie dotyczy",$D1837="badania przemysłowe"),LataProjekcji&lt;=Koniec_Projekt),AB541,0)</f>
        <v>0</v>
      </c>
      <c r="AC1837" s="118">
        <f t="shared" si="2875"/>
        <v>0</v>
      </c>
      <c r="AD1837" s="118">
        <f t="shared" si="2875"/>
        <v>0</v>
      </c>
      <c r="AE1837" s="118">
        <f t="shared" si="2875"/>
        <v>0</v>
      </c>
    </row>
    <row r="1838" spans="2:31" hidden="1">
      <c r="B1838" s="116" t="str">
        <f t="shared" si="2811"/>
        <v/>
      </c>
      <c r="C1838" s="116" t="str">
        <f t="shared" si="2811"/>
        <v/>
      </c>
      <c r="D1838" s="116" t="str">
        <f t="shared" si="2811"/>
        <v/>
      </c>
      <c r="E1838" s="116"/>
      <c r="F1838" s="116"/>
      <c r="G1838" s="116"/>
      <c r="H1838" s="116"/>
      <c r="I1838" s="116"/>
      <c r="J1838" s="118">
        <f t="shared" ref="J1838:V1838" si="2876">IF(AND($C1838="tak",OR($D1838="nie dotyczy",$D1838="badania przemysłowe"),LataProjekcji&lt;=Koniec_Projekt),J542,0)</f>
        <v>0</v>
      </c>
      <c r="K1838" s="118">
        <f t="shared" si="2876"/>
        <v>0</v>
      </c>
      <c r="L1838" s="118">
        <f t="shared" si="2876"/>
        <v>0</v>
      </c>
      <c r="M1838" s="118">
        <f t="shared" si="2876"/>
        <v>0</v>
      </c>
      <c r="N1838" s="118">
        <f t="shared" si="2876"/>
        <v>0</v>
      </c>
      <c r="O1838" s="118">
        <f t="shared" si="2876"/>
        <v>0</v>
      </c>
      <c r="P1838" s="118">
        <f t="shared" si="2876"/>
        <v>0</v>
      </c>
      <c r="Q1838" s="118">
        <f t="shared" si="2876"/>
        <v>0</v>
      </c>
      <c r="R1838" s="118">
        <f t="shared" si="2876"/>
        <v>0</v>
      </c>
      <c r="S1838" s="118">
        <f t="shared" si="2876"/>
        <v>0</v>
      </c>
      <c r="T1838" s="118">
        <f t="shared" si="2876"/>
        <v>0</v>
      </c>
      <c r="U1838" s="118">
        <f t="shared" si="2876"/>
        <v>0</v>
      </c>
      <c r="V1838" s="118">
        <f t="shared" si="2876"/>
        <v>0</v>
      </c>
      <c r="W1838" s="118">
        <f t="shared" si="2813"/>
        <v>0</v>
      </c>
      <c r="X1838" s="118">
        <f t="shared" ref="X1838:AA1838" si="2877">IF(AND($C1838="tak",OR($D1838="nie dotyczy",$D1838="badania przemysłowe"),LataProjekcji&lt;=Koniec_Projekt),X542,0)</f>
        <v>0</v>
      </c>
      <c r="Y1838" s="118">
        <f t="shared" si="2877"/>
        <v>0</v>
      </c>
      <c r="Z1838" s="118">
        <f t="shared" si="2877"/>
        <v>0</v>
      </c>
      <c r="AA1838" s="118">
        <f t="shared" si="2877"/>
        <v>0</v>
      </c>
      <c r="AB1838" s="118">
        <f t="shared" ref="AB1838:AE1838" si="2878">IF(AND($C1838="tak",OR($D1838="nie dotyczy",$D1838="badania przemysłowe"),LataProjekcji&lt;=Koniec_Projekt),AB542,0)</f>
        <v>0</v>
      </c>
      <c r="AC1838" s="118">
        <f t="shared" si="2878"/>
        <v>0</v>
      </c>
      <c r="AD1838" s="118">
        <f t="shared" si="2878"/>
        <v>0</v>
      </c>
      <c r="AE1838" s="118">
        <f t="shared" si="2878"/>
        <v>0</v>
      </c>
    </row>
    <row r="1839" spans="2:31" hidden="1">
      <c r="B1839" s="116" t="str">
        <f t="shared" si="2811"/>
        <v/>
      </c>
      <c r="C1839" s="116" t="str">
        <f t="shared" si="2811"/>
        <v/>
      </c>
      <c r="D1839" s="116" t="str">
        <f t="shared" si="2811"/>
        <v/>
      </c>
      <c r="E1839" s="116"/>
      <c r="F1839" s="116"/>
      <c r="G1839" s="116"/>
      <c r="H1839" s="116"/>
      <c r="I1839" s="116"/>
      <c r="J1839" s="118">
        <f t="shared" ref="J1839:V1839" si="2879">IF(AND($C1839="tak",OR($D1839="nie dotyczy",$D1839="badania przemysłowe"),LataProjekcji&lt;=Koniec_Projekt),J543,0)</f>
        <v>0</v>
      </c>
      <c r="K1839" s="118">
        <f t="shared" si="2879"/>
        <v>0</v>
      </c>
      <c r="L1839" s="118">
        <f t="shared" si="2879"/>
        <v>0</v>
      </c>
      <c r="M1839" s="118">
        <f t="shared" si="2879"/>
        <v>0</v>
      </c>
      <c r="N1839" s="118">
        <f t="shared" si="2879"/>
        <v>0</v>
      </c>
      <c r="O1839" s="118">
        <f t="shared" si="2879"/>
        <v>0</v>
      </c>
      <c r="P1839" s="118">
        <f t="shared" si="2879"/>
        <v>0</v>
      </c>
      <c r="Q1839" s="118">
        <f t="shared" si="2879"/>
        <v>0</v>
      </c>
      <c r="R1839" s="118">
        <f t="shared" si="2879"/>
        <v>0</v>
      </c>
      <c r="S1839" s="118">
        <f t="shared" si="2879"/>
        <v>0</v>
      </c>
      <c r="T1839" s="118">
        <f t="shared" si="2879"/>
        <v>0</v>
      </c>
      <c r="U1839" s="118">
        <f t="shared" si="2879"/>
        <v>0</v>
      </c>
      <c r="V1839" s="118">
        <f t="shared" si="2879"/>
        <v>0</v>
      </c>
      <c r="W1839" s="118">
        <f t="shared" si="2813"/>
        <v>0</v>
      </c>
      <c r="X1839" s="118">
        <f t="shared" ref="X1839:AA1839" si="2880">IF(AND($C1839="tak",OR($D1839="nie dotyczy",$D1839="badania przemysłowe"),LataProjekcji&lt;=Koniec_Projekt),X543,0)</f>
        <v>0</v>
      </c>
      <c r="Y1839" s="118">
        <f t="shared" si="2880"/>
        <v>0</v>
      </c>
      <c r="Z1839" s="118">
        <f t="shared" si="2880"/>
        <v>0</v>
      </c>
      <c r="AA1839" s="118">
        <f t="shared" si="2880"/>
        <v>0</v>
      </c>
      <c r="AB1839" s="118">
        <f t="shared" ref="AB1839:AE1839" si="2881">IF(AND($C1839="tak",OR($D1839="nie dotyczy",$D1839="badania przemysłowe"),LataProjekcji&lt;=Koniec_Projekt),AB543,0)</f>
        <v>0</v>
      </c>
      <c r="AC1839" s="118">
        <f t="shared" si="2881"/>
        <v>0</v>
      </c>
      <c r="AD1839" s="118">
        <f t="shared" si="2881"/>
        <v>0</v>
      </c>
      <c r="AE1839" s="118">
        <f t="shared" si="2881"/>
        <v>0</v>
      </c>
    </row>
    <row r="1840" spans="2:31" hidden="1">
      <c r="B1840" s="116" t="str">
        <f t="shared" si="2811"/>
        <v/>
      </c>
      <c r="C1840" s="116" t="str">
        <f t="shared" si="2811"/>
        <v/>
      </c>
      <c r="D1840" s="116" t="str">
        <f t="shared" si="2811"/>
        <v/>
      </c>
      <c r="E1840" s="116"/>
      <c r="F1840" s="116"/>
      <c r="G1840" s="116"/>
      <c r="H1840" s="116"/>
      <c r="I1840" s="116"/>
      <c r="J1840" s="118">
        <f t="shared" ref="J1840:V1840" si="2882">IF(AND($C1840="tak",OR($D1840="nie dotyczy",$D1840="badania przemysłowe"),LataProjekcji&lt;=Koniec_Projekt),J544,0)</f>
        <v>0</v>
      </c>
      <c r="K1840" s="118">
        <f t="shared" si="2882"/>
        <v>0</v>
      </c>
      <c r="L1840" s="118">
        <f t="shared" si="2882"/>
        <v>0</v>
      </c>
      <c r="M1840" s="118">
        <f t="shared" si="2882"/>
        <v>0</v>
      </c>
      <c r="N1840" s="118">
        <f t="shared" si="2882"/>
        <v>0</v>
      </c>
      <c r="O1840" s="118">
        <f t="shared" si="2882"/>
        <v>0</v>
      </c>
      <c r="P1840" s="118">
        <f t="shared" si="2882"/>
        <v>0</v>
      </c>
      <c r="Q1840" s="118">
        <f t="shared" si="2882"/>
        <v>0</v>
      </c>
      <c r="R1840" s="118">
        <f t="shared" si="2882"/>
        <v>0</v>
      </c>
      <c r="S1840" s="118">
        <f t="shared" si="2882"/>
        <v>0</v>
      </c>
      <c r="T1840" s="118">
        <f t="shared" si="2882"/>
        <v>0</v>
      </c>
      <c r="U1840" s="118">
        <f t="shared" si="2882"/>
        <v>0</v>
      </c>
      <c r="V1840" s="118">
        <f t="shared" si="2882"/>
        <v>0</v>
      </c>
      <c r="W1840" s="118">
        <f t="shared" si="2813"/>
        <v>0</v>
      </c>
      <c r="X1840" s="118">
        <f t="shared" ref="X1840:AA1840" si="2883">IF(AND($C1840="tak",OR($D1840="nie dotyczy",$D1840="badania przemysłowe"),LataProjekcji&lt;=Koniec_Projekt),X544,0)</f>
        <v>0</v>
      </c>
      <c r="Y1840" s="118">
        <f t="shared" si="2883"/>
        <v>0</v>
      </c>
      <c r="Z1840" s="118">
        <f t="shared" si="2883"/>
        <v>0</v>
      </c>
      <c r="AA1840" s="118">
        <f t="shared" si="2883"/>
        <v>0</v>
      </c>
      <c r="AB1840" s="118">
        <f t="shared" ref="AB1840:AE1840" si="2884">IF(AND($C1840="tak",OR($D1840="nie dotyczy",$D1840="badania przemysłowe"),LataProjekcji&lt;=Koniec_Projekt),AB544,0)</f>
        <v>0</v>
      </c>
      <c r="AC1840" s="118">
        <f t="shared" si="2884"/>
        <v>0</v>
      </c>
      <c r="AD1840" s="118">
        <f t="shared" si="2884"/>
        <v>0</v>
      </c>
      <c r="AE1840" s="118">
        <f t="shared" si="2884"/>
        <v>0</v>
      </c>
    </row>
    <row r="1841" spans="2:31" hidden="1">
      <c r="B1841" s="116" t="str">
        <f t="shared" si="2811"/>
        <v/>
      </c>
      <c r="C1841" s="116" t="str">
        <f t="shared" si="2811"/>
        <v/>
      </c>
      <c r="D1841" s="116" t="str">
        <f t="shared" si="2811"/>
        <v/>
      </c>
      <c r="E1841" s="116"/>
      <c r="F1841" s="116"/>
      <c r="G1841" s="116"/>
      <c r="H1841" s="116"/>
      <c r="I1841" s="116"/>
      <c r="J1841" s="118">
        <f t="shared" ref="J1841:V1841" si="2885">IF(AND($C1841="tak",OR($D1841="nie dotyczy",$D1841="badania przemysłowe"),LataProjekcji&lt;=Koniec_Projekt),J545,0)</f>
        <v>0</v>
      </c>
      <c r="K1841" s="118">
        <f t="shared" si="2885"/>
        <v>0</v>
      </c>
      <c r="L1841" s="118">
        <f t="shared" si="2885"/>
        <v>0</v>
      </c>
      <c r="M1841" s="118">
        <f t="shared" si="2885"/>
        <v>0</v>
      </c>
      <c r="N1841" s="118">
        <f t="shared" si="2885"/>
        <v>0</v>
      </c>
      <c r="O1841" s="118">
        <f t="shared" si="2885"/>
        <v>0</v>
      </c>
      <c r="P1841" s="118">
        <f t="shared" si="2885"/>
        <v>0</v>
      </c>
      <c r="Q1841" s="118">
        <f t="shared" si="2885"/>
        <v>0</v>
      </c>
      <c r="R1841" s="118">
        <f t="shared" si="2885"/>
        <v>0</v>
      </c>
      <c r="S1841" s="118">
        <f t="shared" si="2885"/>
        <v>0</v>
      </c>
      <c r="T1841" s="118">
        <f t="shared" si="2885"/>
        <v>0</v>
      </c>
      <c r="U1841" s="118">
        <f t="shared" si="2885"/>
        <v>0</v>
      </c>
      <c r="V1841" s="118">
        <f t="shared" si="2885"/>
        <v>0</v>
      </c>
      <c r="W1841" s="118">
        <f t="shared" si="2813"/>
        <v>0</v>
      </c>
      <c r="X1841" s="118">
        <f t="shared" ref="X1841:AA1841" si="2886">IF(AND($C1841="tak",OR($D1841="nie dotyczy",$D1841="badania przemysłowe"),LataProjekcji&lt;=Koniec_Projekt),X545,0)</f>
        <v>0</v>
      </c>
      <c r="Y1841" s="118">
        <f t="shared" si="2886"/>
        <v>0</v>
      </c>
      <c r="Z1841" s="118">
        <f t="shared" si="2886"/>
        <v>0</v>
      </c>
      <c r="AA1841" s="118">
        <f t="shared" si="2886"/>
        <v>0</v>
      </c>
      <c r="AB1841" s="118">
        <f t="shared" ref="AB1841:AE1841" si="2887">IF(AND($C1841="tak",OR($D1841="nie dotyczy",$D1841="badania przemysłowe"),LataProjekcji&lt;=Koniec_Projekt),AB545,0)</f>
        <v>0</v>
      </c>
      <c r="AC1841" s="118">
        <f t="shared" si="2887"/>
        <v>0</v>
      </c>
      <c r="AD1841" s="118">
        <f t="shared" si="2887"/>
        <v>0</v>
      </c>
      <c r="AE1841" s="118">
        <f t="shared" si="2887"/>
        <v>0</v>
      </c>
    </row>
    <row r="1842" spans="2:31" hidden="1">
      <c r="B1842" s="116" t="str">
        <f t="shared" si="2811"/>
        <v/>
      </c>
      <c r="C1842" s="116" t="str">
        <f t="shared" si="2811"/>
        <v/>
      </c>
      <c r="D1842" s="116" t="str">
        <f t="shared" si="2811"/>
        <v/>
      </c>
      <c r="E1842" s="116"/>
      <c r="F1842" s="116"/>
      <c r="G1842" s="116"/>
      <c r="H1842" s="116"/>
      <c r="I1842" s="116"/>
      <c r="J1842" s="118">
        <f t="shared" ref="J1842:V1842" si="2888">IF(AND($C1842="tak",OR($D1842="nie dotyczy",$D1842="badania przemysłowe"),LataProjekcji&lt;=Koniec_Projekt),J546,0)</f>
        <v>0</v>
      </c>
      <c r="K1842" s="118">
        <f t="shared" si="2888"/>
        <v>0</v>
      </c>
      <c r="L1842" s="118">
        <f t="shared" si="2888"/>
        <v>0</v>
      </c>
      <c r="M1842" s="118">
        <f t="shared" si="2888"/>
        <v>0</v>
      </c>
      <c r="N1842" s="118">
        <f t="shared" si="2888"/>
        <v>0</v>
      </c>
      <c r="O1842" s="118">
        <f t="shared" si="2888"/>
        <v>0</v>
      </c>
      <c r="P1842" s="118">
        <f t="shared" si="2888"/>
        <v>0</v>
      </c>
      <c r="Q1842" s="118">
        <f t="shared" si="2888"/>
        <v>0</v>
      </c>
      <c r="R1842" s="118">
        <f t="shared" si="2888"/>
        <v>0</v>
      </c>
      <c r="S1842" s="118">
        <f t="shared" si="2888"/>
        <v>0</v>
      </c>
      <c r="T1842" s="118">
        <f t="shared" si="2888"/>
        <v>0</v>
      </c>
      <c r="U1842" s="118">
        <f t="shared" si="2888"/>
        <v>0</v>
      </c>
      <c r="V1842" s="118">
        <f t="shared" si="2888"/>
        <v>0</v>
      </c>
      <c r="W1842" s="118">
        <f t="shared" si="2813"/>
        <v>0</v>
      </c>
      <c r="X1842" s="118">
        <f t="shared" ref="X1842:AA1842" si="2889">IF(AND($C1842="tak",OR($D1842="nie dotyczy",$D1842="badania przemysłowe"),LataProjekcji&lt;=Koniec_Projekt),X546,0)</f>
        <v>0</v>
      </c>
      <c r="Y1842" s="118">
        <f t="shared" si="2889"/>
        <v>0</v>
      </c>
      <c r="Z1842" s="118">
        <f t="shared" si="2889"/>
        <v>0</v>
      </c>
      <c r="AA1842" s="118">
        <f t="shared" si="2889"/>
        <v>0</v>
      </c>
      <c r="AB1842" s="118">
        <f t="shared" ref="AB1842:AE1842" si="2890">IF(AND($C1842="tak",OR($D1842="nie dotyczy",$D1842="badania przemysłowe"),LataProjekcji&lt;=Koniec_Projekt),AB546,0)</f>
        <v>0</v>
      </c>
      <c r="AC1842" s="118">
        <f t="shared" si="2890"/>
        <v>0</v>
      </c>
      <c r="AD1842" s="118">
        <f t="shared" si="2890"/>
        <v>0</v>
      </c>
      <c r="AE1842" s="118">
        <f t="shared" si="2890"/>
        <v>0</v>
      </c>
    </row>
    <row r="1843" spans="2:31" hidden="1">
      <c r="B1843" s="116" t="str">
        <f t="shared" si="2811"/>
        <v/>
      </c>
      <c r="C1843" s="116" t="str">
        <f t="shared" si="2811"/>
        <v/>
      </c>
      <c r="D1843" s="116" t="str">
        <f t="shared" si="2811"/>
        <v/>
      </c>
      <c r="E1843" s="116"/>
      <c r="F1843" s="116"/>
      <c r="G1843" s="116"/>
      <c r="H1843" s="116"/>
      <c r="I1843" s="116"/>
      <c r="J1843" s="118">
        <f t="shared" ref="J1843:V1843" si="2891">IF(AND($C1843="tak",OR($D1843="nie dotyczy",$D1843="badania przemysłowe"),LataProjekcji&lt;=Koniec_Projekt),J547,0)</f>
        <v>0</v>
      </c>
      <c r="K1843" s="118">
        <f t="shared" si="2891"/>
        <v>0</v>
      </c>
      <c r="L1843" s="118">
        <f t="shared" si="2891"/>
        <v>0</v>
      </c>
      <c r="M1843" s="118">
        <f t="shared" si="2891"/>
        <v>0</v>
      </c>
      <c r="N1843" s="118">
        <f t="shared" si="2891"/>
        <v>0</v>
      </c>
      <c r="O1843" s="118">
        <f t="shared" si="2891"/>
        <v>0</v>
      </c>
      <c r="P1843" s="118">
        <f t="shared" si="2891"/>
        <v>0</v>
      </c>
      <c r="Q1843" s="118">
        <f t="shared" si="2891"/>
        <v>0</v>
      </c>
      <c r="R1843" s="118">
        <f t="shared" si="2891"/>
        <v>0</v>
      </c>
      <c r="S1843" s="118">
        <f t="shared" si="2891"/>
        <v>0</v>
      </c>
      <c r="T1843" s="118">
        <f t="shared" si="2891"/>
        <v>0</v>
      </c>
      <c r="U1843" s="118">
        <f t="shared" si="2891"/>
        <v>0</v>
      </c>
      <c r="V1843" s="118">
        <f t="shared" si="2891"/>
        <v>0</v>
      </c>
      <c r="W1843" s="118">
        <f t="shared" si="2813"/>
        <v>0</v>
      </c>
      <c r="X1843" s="118">
        <f t="shared" ref="X1843:AA1843" si="2892">IF(AND($C1843="tak",OR($D1843="nie dotyczy",$D1843="badania przemysłowe"),LataProjekcji&lt;=Koniec_Projekt),X547,0)</f>
        <v>0</v>
      </c>
      <c r="Y1843" s="118">
        <f t="shared" si="2892"/>
        <v>0</v>
      </c>
      <c r="Z1843" s="118">
        <f t="shared" si="2892"/>
        <v>0</v>
      </c>
      <c r="AA1843" s="118">
        <f t="shared" si="2892"/>
        <v>0</v>
      </c>
      <c r="AB1843" s="118">
        <f t="shared" ref="AB1843:AE1843" si="2893">IF(AND($C1843="tak",OR($D1843="nie dotyczy",$D1843="badania przemysłowe"),LataProjekcji&lt;=Koniec_Projekt),AB547,0)</f>
        <v>0</v>
      </c>
      <c r="AC1843" s="118">
        <f t="shared" si="2893"/>
        <v>0</v>
      </c>
      <c r="AD1843" s="118">
        <f t="shared" si="2893"/>
        <v>0</v>
      </c>
      <c r="AE1843" s="118">
        <f t="shared" si="2893"/>
        <v>0</v>
      </c>
    </row>
    <row r="1844" spans="2:31" hidden="1">
      <c r="B1844" s="116" t="str">
        <f t="shared" si="2811"/>
        <v/>
      </c>
      <c r="C1844" s="116" t="str">
        <f t="shared" si="2811"/>
        <v/>
      </c>
      <c r="D1844" s="116" t="str">
        <f t="shared" si="2811"/>
        <v/>
      </c>
      <c r="E1844" s="116"/>
      <c r="F1844" s="116"/>
      <c r="G1844" s="116"/>
      <c r="H1844" s="116"/>
      <c r="I1844" s="116"/>
      <c r="J1844" s="118">
        <f t="shared" ref="J1844:V1844" si="2894">IF(AND($C1844="tak",OR($D1844="nie dotyczy",$D1844="badania przemysłowe"),LataProjekcji&lt;=Koniec_Projekt),J548,0)</f>
        <v>0</v>
      </c>
      <c r="K1844" s="118">
        <f t="shared" si="2894"/>
        <v>0</v>
      </c>
      <c r="L1844" s="118">
        <f t="shared" si="2894"/>
        <v>0</v>
      </c>
      <c r="M1844" s="118">
        <f t="shared" si="2894"/>
        <v>0</v>
      </c>
      <c r="N1844" s="118">
        <f t="shared" si="2894"/>
        <v>0</v>
      </c>
      <c r="O1844" s="118">
        <f t="shared" si="2894"/>
        <v>0</v>
      </c>
      <c r="P1844" s="118">
        <f t="shared" si="2894"/>
        <v>0</v>
      </c>
      <c r="Q1844" s="118">
        <f t="shared" si="2894"/>
        <v>0</v>
      </c>
      <c r="R1844" s="118">
        <f t="shared" si="2894"/>
        <v>0</v>
      </c>
      <c r="S1844" s="118">
        <f t="shared" si="2894"/>
        <v>0</v>
      </c>
      <c r="T1844" s="118">
        <f t="shared" si="2894"/>
        <v>0</v>
      </c>
      <c r="U1844" s="118">
        <f t="shared" si="2894"/>
        <v>0</v>
      </c>
      <c r="V1844" s="118">
        <f t="shared" si="2894"/>
        <v>0</v>
      </c>
      <c r="W1844" s="118">
        <f t="shared" si="2813"/>
        <v>0</v>
      </c>
      <c r="X1844" s="118">
        <f t="shared" ref="X1844:AA1844" si="2895">IF(AND($C1844="tak",OR($D1844="nie dotyczy",$D1844="badania przemysłowe"),LataProjekcji&lt;=Koniec_Projekt),X548,0)</f>
        <v>0</v>
      </c>
      <c r="Y1844" s="118">
        <f t="shared" si="2895"/>
        <v>0</v>
      </c>
      <c r="Z1844" s="118">
        <f t="shared" si="2895"/>
        <v>0</v>
      </c>
      <c r="AA1844" s="118">
        <f t="shared" si="2895"/>
        <v>0</v>
      </c>
      <c r="AB1844" s="118">
        <f t="shared" ref="AB1844:AE1844" si="2896">IF(AND($C1844="tak",OR($D1844="nie dotyczy",$D1844="badania przemysłowe"),LataProjekcji&lt;=Koniec_Projekt),AB548,0)</f>
        <v>0</v>
      </c>
      <c r="AC1844" s="118">
        <f t="shared" si="2896"/>
        <v>0</v>
      </c>
      <c r="AD1844" s="118">
        <f t="shared" si="2896"/>
        <v>0</v>
      </c>
      <c r="AE1844" s="118">
        <f t="shared" si="2896"/>
        <v>0</v>
      </c>
    </row>
    <row r="1845" spans="2:31" hidden="1">
      <c r="B1845" s="116" t="str">
        <f t="shared" si="2811"/>
        <v/>
      </c>
      <c r="C1845" s="116" t="str">
        <f t="shared" si="2811"/>
        <v/>
      </c>
      <c r="D1845" s="116" t="str">
        <f t="shared" si="2811"/>
        <v/>
      </c>
      <c r="E1845" s="116"/>
      <c r="F1845" s="116"/>
      <c r="G1845" s="116"/>
      <c r="H1845" s="116"/>
      <c r="I1845" s="116"/>
      <c r="J1845" s="118">
        <f t="shared" ref="J1845:V1845" si="2897">IF(AND($C1845="tak",OR($D1845="nie dotyczy",$D1845="badania przemysłowe"),LataProjekcji&lt;=Koniec_Projekt),J549,0)</f>
        <v>0</v>
      </c>
      <c r="K1845" s="118">
        <f t="shared" si="2897"/>
        <v>0</v>
      </c>
      <c r="L1845" s="118">
        <f t="shared" si="2897"/>
        <v>0</v>
      </c>
      <c r="M1845" s="118">
        <f t="shared" si="2897"/>
        <v>0</v>
      </c>
      <c r="N1845" s="118">
        <f t="shared" si="2897"/>
        <v>0</v>
      </c>
      <c r="O1845" s="118">
        <f t="shared" si="2897"/>
        <v>0</v>
      </c>
      <c r="P1845" s="118">
        <f t="shared" si="2897"/>
        <v>0</v>
      </c>
      <c r="Q1845" s="118">
        <f t="shared" si="2897"/>
        <v>0</v>
      </c>
      <c r="R1845" s="118">
        <f t="shared" si="2897"/>
        <v>0</v>
      </c>
      <c r="S1845" s="118">
        <f t="shared" si="2897"/>
        <v>0</v>
      </c>
      <c r="T1845" s="118">
        <f t="shared" si="2897"/>
        <v>0</v>
      </c>
      <c r="U1845" s="118">
        <f t="shared" si="2897"/>
        <v>0</v>
      </c>
      <c r="V1845" s="118">
        <f t="shared" si="2897"/>
        <v>0</v>
      </c>
      <c r="W1845" s="118">
        <f t="shared" si="2813"/>
        <v>0</v>
      </c>
      <c r="X1845" s="118">
        <f t="shared" ref="X1845:AA1845" si="2898">IF(AND($C1845="tak",OR($D1845="nie dotyczy",$D1845="badania przemysłowe"),LataProjekcji&lt;=Koniec_Projekt),X549,0)</f>
        <v>0</v>
      </c>
      <c r="Y1845" s="118">
        <f t="shared" si="2898"/>
        <v>0</v>
      </c>
      <c r="Z1845" s="118">
        <f t="shared" si="2898"/>
        <v>0</v>
      </c>
      <c r="AA1845" s="118">
        <f t="shared" si="2898"/>
        <v>0</v>
      </c>
      <c r="AB1845" s="118">
        <f t="shared" ref="AB1845:AE1845" si="2899">IF(AND($C1845="tak",OR($D1845="nie dotyczy",$D1845="badania przemysłowe"),LataProjekcji&lt;=Koniec_Projekt),AB549,0)</f>
        <v>0</v>
      </c>
      <c r="AC1845" s="118">
        <f t="shared" si="2899"/>
        <v>0</v>
      </c>
      <c r="AD1845" s="118">
        <f t="shared" si="2899"/>
        <v>0</v>
      </c>
      <c r="AE1845" s="118">
        <f t="shared" si="2899"/>
        <v>0</v>
      </c>
    </row>
    <row r="1846" spans="2:31" hidden="1">
      <c r="B1846" s="116" t="str">
        <f t="shared" si="2811"/>
        <v/>
      </c>
      <c r="C1846" s="116" t="str">
        <f t="shared" si="2811"/>
        <v/>
      </c>
      <c r="D1846" s="116" t="str">
        <f t="shared" si="2811"/>
        <v/>
      </c>
      <c r="E1846" s="116"/>
      <c r="F1846" s="116"/>
      <c r="G1846" s="116"/>
      <c r="H1846" s="116"/>
      <c r="I1846" s="116"/>
      <c r="J1846" s="118">
        <f t="shared" ref="J1846:V1846" si="2900">IF(AND($C1846="tak",OR($D1846="nie dotyczy",$D1846="badania przemysłowe"),LataProjekcji&lt;=Koniec_Projekt),J550,0)</f>
        <v>0</v>
      </c>
      <c r="K1846" s="118">
        <f t="shared" si="2900"/>
        <v>0</v>
      </c>
      <c r="L1846" s="118">
        <f t="shared" si="2900"/>
        <v>0</v>
      </c>
      <c r="M1846" s="118">
        <f t="shared" si="2900"/>
        <v>0</v>
      </c>
      <c r="N1846" s="118">
        <f t="shared" si="2900"/>
        <v>0</v>
      </c>
      <c r="O1846" s="118">
        <f t="shared" si="2900"/>
        <v>0</v>
      </c>
      <c r="P1846" s="118">
        <f t="shared" si="2900"/>
        <v>0</v>
      </c>
      <c r="Q1846" s="118">
        <f t="shared" si="2900"/>
        <v>0</v>
      </c>
      <c r="R1846" s="118">
        <f t="shared" si="2900"/>
        <v>0</v>
      </c>
      <c r="S1846" s="118">
        <f t="shared" si="2900"/>
        <v>0</v>
      </c>
      <c r="T1846" s="118">
        <f t="shared" si="2900"/>
        <v>0</v>
      </c>
      <c r="U1846" s="118">
        <f t="shared" si="2900"/>
        <v>0</v>
      </c>
      <c r="V1846" s="118">
        <f t="shared" si="2900"/>
        <v>0</v>
      </c>
      <c r="W1846" s="118">
        <f t="shared" si="2813"/>
        <v>0</v>
      </c>
      <c r="X1846" s="118">
        <f t="shared" ref="X1846:AA1846" si="2901">IF(AND($C1846="tak",OR($D1846="nie dotyczy",$D1846="badania przemysłowe"),LataProjekcji&lt;=Koniec_Projekt),X550,0)</f>
        <v>0</v>
      </c>
      <c r="Y1846" s="118">
        <f t="shared" si="2901"/>
        <v>0</v>
      </c>
      <c r="Z1846" s="118">
        <f t="shared" si="2901"/>
        <v>0</v>
      </c>
      <c r="AA1846" s="118">
        <f t="shared" si="2901"/>
        <v>0</v>
      </c>
      <c r="AB1846" s="118">
        <f t="shared" ref="AB1846:AE1846" si="2902">IF(AND($C1846="tak",OR($D1846="nie dotyczy",$D1846="badania przemysłowe"),LataProjekcji&lt;=Koniec_Projekt),AB550,0)</f>
        <v>0</v>
      </c>
      <c r="AC1846" s="118">
        <f t="shared" si="2902"/>
        <v>0</v>
      </c>
      <c r="AD1846" s="118">
        <f t="shared" si="2902"/>
        <v>0</v>
      </c>
      <c r="AE1846" s="118">
        <f t="shared" si="2902"/>
        <v>0</v>
      </c>
    </row>
    <row r="1847" spans="2:31" hidden="1">
      <c r="B1847" s="110" t="s">
        <v>331</v>
      </c>
      <c r="C1847" s="111"/>
      <c r="D1847" s="112"/>
      <c r="E1847" s="112"/>
      <c r="F1847" s="112"/>
      <c r="G1847" s="112"/>
      <c r="H1847" s="112"/>
      <c r="I1847" s="112"/>
      <c r="J1847" s="119">
        <f t="shared" ref="J1847:V1847" si="2903">ROUND(SUM(J1817:J1846),0)</f>
        <v>0</v>
      </c>
      <c r="K1847" s="119">
        <f t="shared" si="2903"/>
        <v>0</v>
      </c>
      <c r="L1847" s="119">
        <f t="shared" si="2903"/>
        <v>0</v>
      </c>
      <c r="M1847" s="119">
        <f t="shared" si="2903"/>
        <v>0</v>
      </c>
      <c r="N1847" s="119">
        <f t="shared" si="2903"/>
        <v>0</v>
      </c>
      <c r="O1847" s="119">
        <f t="shared" si="2903"/>
        <v>0</v>
      </c>
      <c r="P1847" s="119">
        <f t="shared" si="2903"/>
        <v>0</v>
      </c>
      <c r="Q1847" s="119">
        <f t="shared" si="2903"/>
        <v>0</v>
      </c>
      <c r="R1847" s="119">
        <f t="shared" si="2903"/>
        <v>0</v>
      </c>
      <c r="S1847" s="119">
        <f t="shared" si="2903"/>
        <v>0</v>
      </c>
      <c r="T1847" s="119">
        <f t="shared" si="2903"/>
        <v>0</v>
      </c>
      <c r="U1847" s="119">
        <f t="shared" si="2903"/>
        <v>0</v>
      </c>
      <c r="V1847" s="119">
        <f t="shared" si="2903"/>
        <v>0</v>
      </c>
      <c r="W1847" s="119">
        <f>ROUND(SUM(W1817:W1846),0)</f>
        <v>0</v>
      </c>
      <c r="X1847" s="119">
        <f t="shared" ref="X1847:AA1847" si="2904">ROUND(SUM(X1817:X1846),0)</f>
        <v>0</v>
      </c>
      <c r="Y1847" s="119">
        <f t="shared" si="2904"/>
        <v>0</v>
      </c>
      <c r="Z1847" s="119">
        <f t="shared" si="2904"/>
        <v>0</v>
      </c>
      <c r="AA1847" s="119">
        <f t="shared" si="2904"/>
        <v>0</v>
      </c>
      <c r="AB1847" s="119">
        <f t="shared" ref="AB1847:AE1847" si="2905">ROUND(SUM(AB1817:AB1846),0)</f>
        <v>0</v>
      </c>
      <c r="AC1847" s="119">
        <f t="shared" si="2905"/>
        <v>0</v>
      </c>
      <c r="AD1847" s="119">
        <f t="shared" si="2905"/>
        <v>0</v>
      </c>
      <c r="AE1847" s="119">
        <f t="shared" si="2905"/>
        <v>0</v>
      </c>
    </row>
    <row r="1848" spans="2:31" hidden="1">
      <c r="B1848" s="112"/>
      <c r="C1848" s="111"/>
      <c r="D1848" s="112"/>
      <c r="E1848" s="112"/>
      <c r="F1848" s="112"/>
      <c r="G1848" s="112"/>
      <c r="H1848" s="112"/>
      <c r="I1848" s="112"/>
      <c r="J1848" s="120"/>
      <c r="K1848" s="120"/>
      <c r="L1848" s="120"/>
      <c r="M1848" s="120"/>
      <c r="N1848" s="120"/>
      <c r="O1848" s="120"/>
      <c r="P1848" s="120"/>
      <c r="Q1848" s="120"/>
      <c r="R1848" s="120"/>
      <c r="S1848" s="120"/>
      <c r="T1848" s="120"/>
      <c r="U1848" s="120"/>
      <c r="V1848" s="120"/>
      <c r="W1848" s="120"/>
      <c r="X1848" s="120"/>
      <c r="Y1848" s="120"/>
      <c r="Z1848" s="120"/>
      <c r="AA1848" s="120"/>
      <c r="AB1848" s="120"/>
      <c r="AC1848" s="120"/>
      <c r="AD1848" s="120"/>
      <c r="AE1848" s="120"/>
    </row>
    <row r="1849" spans="2:31" hidden="1">
      <c r="B1849" s="110"/>
      <c r="C1849" s="111"/>
      <c r="D1849" s="112"/>
      <c r="E1849" s="112"/>
      <c r="F1849" s="112"/>
      <c r="G1849" s="112"/>
      <c r="H1849" s="112"/>
      <c r="I1849" s="112"/>
      <c r="J1849" s="120"/>
      <c r="K1849" s="120"/>
      <c r="L1849" s="120"/>
      <c r="M1849" s="120"/>
      <c r="N1849" s="120"/>
      <c r="O1849" s="120"/>
      <c r="P1849" s="120"/>
      <c r="Q1849" s="120"/>
      <c r="R1849" s="120"/>
      <c r="S1849" s="120"/>
      <c r="T1849" s="120"/>
      <c r="U1849" s="120"/>
      <c r="V1849" s="120"/>
      <c r="W1849" s="120"/>
      <c r="X1849" s="120"/>
      <c r="Y1849" s="120"/>
      <c r="Z1849" s="120"/>
      <c r="AA1849" s="120"/>
      <c r="AB1849" s="120"/>
      <c r="AC1849" s="120"/>
      <c r="AD1849" s="120"/>
      <c r="AE1849" s="120"/>
    </row>
    <row r="1850" spans="2:31" hidden="1">
      <c r="B1850" s="110" t="s">
        <v>315</v>
      </c>
      <c r="C1850" s="121" t="s">
        <v>317</v>
      </c>
      <c r="D1850" s="110" t="s">
        <v>318</v>
      </c>
      <c r="E1850" s="112"/>
      <c r="F1850" s="112"/>
      <c r="G1850" s="112"/>
      <c r="H1850" s="112"/>
      <c r="I1850" s="112"/>
      <c r="J1850" s="120"/>
      <c r="K1850" s="120"/>
      <c r="L1850" s="120"/>
      <c r="M1850" s="120"/>
      <c r="N1850" s="120"/>
      <c r="O1850" s="120"/>
      <c r="P1850" s="120"/>
      <c r="Q1850" s="120"/>
      <c r="R1850" s="120"/>
      <c r="S1850" s="120"/>
      <c r="T1850" s="120"/>
      <c r="U1850" s="120"/>
      <c r="V1850" s="120"/>
      <c r="W1850" s="120"/>
      <c r="X1850" s="120"/>
      <c r="Y1850" s="120"/>
      <c r="Z1850" s="120"/>
      <c r="AA1850" s="120"/>
      <c r="AB1850" s="120"/>
      <c r="AC1850" s="120"/>
      <c r="AD1850" s="120"/>
      <c r="AE1850" s="120"/>
    </row>
    <row r="1851" spans="2:31" hidden="1">
      <c r="B1851" s="116" t="str">
        <f>IF(ISBLANK(B1611),"",B1611)</f>
        <v/>
      </c>
      <c r="C1851" s="117"/>
      <c r="D1851" s="116"/>
      <c r="E1851" s="116"/>
      <c r="F1851" s="116"/>
      <c r="G1851" s="116"/>
      <c r="H1851" s="116"/>
      <c r="I1851" s="116"/>
      <c r="J1851" s="118"/>
      <c r="K1851" s="118"/>
      <c r="L1851" s="118"/>
      <c r="M1851" s="118"/>
      <c r="N1851" s="118"/>
      <c r="O1851" s="118"/>
      <c r="P1851" s="118"/>
      <c r="Q1851" s="118"/>
      <c r="R1851" s="118"/>
      <c r="S1851" s="118"/>
      <c r="T1851" s="118"/>
      <c r="U1851" s="118"/>
      <c r="V1851" s="118"/>
      <c r="W1851" s="118"/>
      <c r="X1851" s="118"/>
      <c r="Y1851" s="118"/>
      <c r="Z1851" s="118"/>
      <c r="AA1851" s="118"/>
      <c r="AB1851" s="118"/>
      <c r="AC1851" s="118"/>
      <c r="AD1851" s="118"/>
      <c r="AE1851" s="118"/>
    </row>
    <row r="1852" spans="2:31" hidden="1">
      <c r="B1852" s="116" t="str">
        <f>IF(ISBLANK(B1612),"",B1612)</f>
        <v/>
      </c>
      <c r="C1852" s="117"/>
      <c r="D1852" s="116"/>
      <c r="E1852" s="116"/>
      <c r="F1852" s="116"/>
      <c r="G1852" s="116"/>
      <c r="H1852" s="116"/>
      <c r="I1852" s="116"/>
      <c r="J1852" s="118"/>
      <c r="K1852" s="118"/>
      <c r="L1852" s="118"/>
      <c r="M1852" s="118"/>
      <c r="N1852" s="118"/>
      <c r="O1852" s="118"/>
      <c r="P1852" s="118"/>
      <c r="Q1852" s="118"/>
      <c r="R1852" s="118"/>
      <c r="S1852" s="118"/>
      <c r="T1852" s="118"/>
      <c r="U1852" s="118"/>
      <c r="V1852" s="118"/>
      <c r="W1852" s="118"/>
      <c r="X1852" s="118"/>
      <c r="Y1852" s="118"/>
      <c r="Z1852" s="118"/>
      <c r="AA1852" s="118"/>
      <c r="AB1852" s="118"/>
      <c r="AC1852" s="118"/>
      <c r="AD1852" s="118"/>
      <c r="AE1852" s="118"/>
    </row>
    <row r="1853" spans="2:31" hidden="1">
      <c r="B1853" s="116" t="str">
        <f>IF(ISBLANK(B1613),"",B1613)</f>
        <v/>
      </c>
      <c r="C1853" s="117"/>
      <c r="D1853" s="116"/>
      <c r="E1853" s="116"/>
      <c r="F1853" s="116"/>
      <c r="G1853" s="116"/>
      <c r="H1853" s="116"/>
      <c r="I1853" s="116"/>
      <c r="J1853" s="118"/>
      <c r="K1853" s="118"/>
      <c r="L1853" s="118"/>
      <c r="M1853" s="118"/>
      <c r="N1853" s="118"/>
      <c r="O1853" s="118"/>
      <c r="P1853" s="118"/>
      <c r="Q1853" s="118"/>
      <c r="R1853" s="118"/>
      <c r="S1853" s="118"/>
      <c r="T1853" s="118"/>
      <c r="U1853" s="118"/>
      <c r="V1853" s="118"/>
      <c r="W1853" s="118"/>
      <c r="X1853" s="118"/>
      <c r="Y1853" s="118"/>
      <c r="Z1853" s="118"/>
      <c r="AA1853" s="118"/>
      <c r="AB1853" s="118"/>
      <c r="AC1853" s="118"/>
      <c r="AD1853" s="118"/>
      <c r="AE1853" s="118"/>
    </row>
    <row r="1854" spans="2:31" hidden="1">
      <c r="B1854" s="116" t="str">
        <f>IF(ISBLANK(B1614),"",B1614)</f>
        <v/>
      </c>
      <c r="C1854" s="117"/>
      <c r="D1854" s="116"/>
      <c r="E1854" s="116"/>
      <c r="F1854" s="116"/>
      <c r="G1854" s="116"/>
      <c r="H1854" s="116"/>
      <c r="I1854" s="116"/>
      <c r="J1854" s="118"/>
      <c r="K1854" s="118"/>
      <c r="L1854" s="118"/>
      <c r="M1854" s="118"/>
      <c r="N1854" s="118"/>
      <c r="O1854" s="118"/>
      <c r="P1854" s="118"/>
      <c r="Q1854" s="118"/>
      <c r="R1854" s="118"/>
      <c r="S1854" s="118"/>
      <c r="T1854" s="118"/>
      <c r="U1854" s="118"/>
      <c r="V1854" s="118"/>
      <c r="W1854" s="118"/>
      <c r="X1854" s="118"/>
      <c r="Y1854" s="118"/>
      <c r="Z1854" s="118"/>
      <c r="AA1854" s="118"/>
      <c r="AB1854" s="118"/>
      <c r="AC1854" s="118"/>
      <c r="AD1854" s="118"/>
      <c r="AE1854" s="118"/>
    </row>
    <row r="1855" spans="2:31" hidden="1">
      <c r="B1855" s="116" t="str">
        <f>IF(ISBLANK(B1615),"",B1615)</f>
        <v/>
      </c>
      <c r="C1855" s="117"/>
      <c r="D1855" s="116"/>
      <c r="E1855" s="116"/>
      <c r="F1855" s="116"/>
      <c r="G1855" s="116"/>
      <c r="H1855" s="116"/>
      <c r="I1855" s="116"/>
      <c r="J1855" s="118"/>
      <c r="K1855" s="118"/>
      <c r="L1855" s="118"/>
      <c r="M1855" s="118"/>
      <c r="N1855" s="118"/>
      <c r="O1855" s="118"/>
      <c r="P1855" s="118"/>
      <c r="Q1855" s="118"/>
      <c r="R1855" s="118"/>
      <c r="S1855" s="118"/>
      <c r="T1855" s="118"/>
      <c r="U1855" s="118"/>
      <c r="V1855" s="118"/>
      <c r="W1855" s="118"/>
      <c r="X1855" s="118"/>
      <c r="Y1855" s="118"/>
      <c r="Z1855" s="118"/>
      <c r="AA1855" s="118"/>
      <c r="AB1855" s="118"/>
      <c r="AC1855" s="118"/>
      <c r="AD1855" s="118"/>
      <c r="AE1855" s="118"/>
    </row>
    <row r="1856" spans="2:31" hidden="1">
      <c r="B1856" s="110" t="s">
        <v>263</v>
      </c>
      <c r="C1856" s="111"/>
      <c r="D1856" s="112"/>
      <c r="E1856" s="112"/>
      <c r="F1856" s="112"/>
      <c r="G1856" s="112"/>
      <c r="H1856" s="112"/>
      <c r="I1856" s="112"/>
      <c r="J1856" s="119">
        <f>ROUND(SUM(J1851:J1855),0)</f>
        <v>0</v>
      </c>
      <c r="K1856" s="119">
        <f t="shared" ref="K1856:V1856" si="2906">ROUND(SUM(K1851:K1855),0)</f>
        <v>0</v>
      </c>
      <c r="L1856" s="119">
        <f t="shared" si="2906"/>
        <v>0</v>
      </c>
      <c r="M1856" s="119">
        <f t="shared" si="2906"/>
        <v>0</v>
      </c>
      <c r="N1856" s="119">
        <f t="shared" si="2906"/>
        <v>0</v>
      </c>
      <c r="O1856" s="119">
        <f t="shared" si="2906"/>
        <v>0</v>
      </c>
      <c r="P1856" s="119">
        <f t="shared" si="2906"/>
        <v>0</v>
      </c>
      <c r="Q1856" s="119">
        <f t="shared" si="2906"/>
        <v>0</v>
      </c>
      <c r="R1856" s="119">
        <f t="shared" si="2906"/>
        <v>0</v>
      </c>
      <c r="S1856" s="119">
        <f t="shared" si="2906"/>
        <v>0</v>
      </c>
      <c r="T1856" s="119">
        <f t="shared" si="2906"/>
        <v>0</v>
      </c>
      <c r="U1856" s="119">
        <f t="shared" si="2906"/>
        <v>0</v>
      </c>
      <c r="V1856" s="119">
        <f t="shared" si="2906"/>
        <v>0</v>
      </c>
      <c r="W1856" s="119">
        <f>ROUND(SUM(W1851:W1855),0)</f>
        <v>0</v>
      </c>
      <c r="X1856" s="119">
        <f t="shared" ref="X1856:AA1856" si="2907">ROUND(SUM(X1851:X1855),0)</f>
        <v>0</v>
      </c>
      <c r="Y1856" s="119">
        <f t="shared" si="2907"/>
        <v>0</v>
      </c>
      <c r="Z1856" s="119">
        <f t="shared" si="2907"/>
        <v>0</v>
      </c>
      <c r="AA1856" s="119">
        <f t="shared" si="2907"/>
        <v>0</v>
      </c>
      <c r="AB1856" s="119">
        <f t="shared" ref="AB1856:AE1856" si="2908">ROUND(SUM(AB1851:AB1855),0)</f>
        <v>0</v>
      </c>
      <c r="AC1856" s="119">
        <f t="shared" si="2908"/>
        <v>0</v>
      </c>
      <c r="AD1856" s="119">
        <f t="shared" si="2908"/>
        <v>0</v>
      </c>
      <c r="AE1856" s="119">
        <f t="shared" si="2908"/>
        <v>0</v>
      </c>
    </row>
    <row r="1857" spans="2:31" hidden="1">
      <c r="B1857" s="112"/>
      <c r="C1857" s="111"/>
      <c r="D1857" s="112"/>
      <c r="E1857" s="112"/>
      <c r="F1857" s="112"/>
      <c r="G1857" s="112"/>
      <c r="H1857" s="112"/>
      <c r="I1857" s="112"/>
      <c r="J1857" s="120"/>
      <c r="K1857" s="120"/>
      <c r="L1857" s="120"/>
      <c r="M1857" s="120"/>
      <c r="N1857" s="120"/>
      <c r="O1857" s="120"/>
      <c r="P1857" s="120"/>
      <c r="Q1857" s="120"/>
      <c r="R1857" s="120"/>
      <c r="S1857" s="120"/>
      <c r="T1857" s="120"/>
      <c r="U1857" s="120"/>
      <c r="V1857" s="120"/>
      <c r="W1857" s="120"/>
      <c r="X1857" s="120"/>
      <c r="Y1857" s="120"/>
      <c r="Z1857" s="120"/>
      <c r="AA1857" s="120"/>
      <c r="AB1857" s="120"/>
      <c r="AC1857" s="120"/>
      <c r="AD1857" s="120"/>
      <c r="AE1857" s="120"/>
    </row>
    <row r="1858" spans="2:31" hidden="1">
      <c r="B1858" s="112"/>
      <c r="C1858" s="111"/>
      <c r="D1858" s="112"/>
      <c r="E1858" s="112"/>
      <c r="F1858" s="112"/>
      <c r="G1858" s="112"/>
      <c r="H1858" s="112"/>
      <c r="I1858" s="112"/>
      <c r="J1858" s="120"/>
      <c r="K1858" s="120"/>
      <c r="L1858" s="120"/>
      <c r="M1858" s="120"/>
      <c r="N1858" s="120"/>
      <c r="O1858" s="120"/>
      <c r="P1858" s="120"/>
      <c r="Q1858" s="120"/>
      <c r="R1858" s="120"/>
      <c r="S1858" s="120"/>
      <c r="T1858" s="120"/>
      <c r="U1858" s="120"/>
      <c r="V1858" s="120"/>
      <c r="W1858" s="120"/>
      <c r="X1858" s="120"/>
      <c r="Y1858" s="120"/>
      <c r="Z1858" s="120"/>
      <c r="AA1858" s="120"/>
      <c r="AB1858" s="120"/>
      <c r="AC1858" s="120"/>
      <c r="AD1858" s="120"/>
      <c r="AE1858" s="120"/>
    </row>
    <row r="1859" spans="2:31" hidden="1">
      <c r="B1859" s="110" t="s">
        <v>306</v>
      </c>
      <c r="C1859" s="121" t="s">
        <v>317</v>
      </c>
      <c r="D1859" s="110" t="s">
        <v>318</v>
      </c>
      <c r="E1859" s="112"/>
      <c r="F1859" s="112"/>
      <c r="G1859" s="112"/>
      <c r="H1859" s="112"/>
      <c r="I1859" s="112"/>
      <c r="J1859" s="120"/>
      <c r="K1859" s="120"/>
      <c r="L1859" s="120"/>
      <c r="M1859" s="120"/>
      <c r="N1859" s="120"/>
      <c r="O1859" s="120"/>
      <c r="P1859" s="120"/>
      <c r="Q1859" s="120"/>
      <c r="R1859" s="120"/>
      <c r="S1859" s="120"/>
      <c r="T1859" s="120"/>
      <c r="U1859" s="120"/>
      <c r="V1859" s="120"/>
      <c r="W1859" s="120"/>
      <c r="X1859" s="120"/>
      <c r="Y1859" s="120"/>
      <c r="Z1859" s="120"/>
      <c r="AA1859" s="120"/>
      <c r="AB1859" s="120"/>
      <c r="AC1859" s="120"/>
      <c r="AD1859" s="120"/>
      <c r="AE1859" s="120"/>
    </row>
    <row r="1860" spans="2:31" hidden="1">
      <c r="B1860" s="116" t="str">
        <f t="shared" ref="B1860:D1864" si="2909">IF(ISBLANK(B1620),"",B1620)</f>
        <v/>
      </c>
      <c r="C1860" s="116" t="str">
        <f t="shared" si="2909"/>
        <v/>
      </c>
      <c r="D1860" s="116" t="str">
        <f t="shared" si="2909"/>
        <v/>
      </c>
      <c r="E1860" s="116"/>
      <c r="F1860" s="116"/>
      <c r="G1860" s="116"/>
      <c r="H1860" s="116"/>
      <c r="I1860" s="116"/>
      <c r="J1860" s="118"/>
      <c r="K1860" s="118"/>
      <c r="L1860" s="118"/>
      <c r="M1860" s="118"/>
      <c r="N1860" s="118"/>
      <c r="O1860" s="118"/>
      <c r="P1860" s="118"/>
      <c r="Q1860" s="118"/>
      <c r="R1860" s="118"/>
      <c r="S1860" s="118"/>
      <c r="T1860" s="118"/>
      <c r="U1860" s="118"/>
      <c r="V1860" s="118"/>
      <c r="W1860" s="118"/>
      <c r="X1860" s="118"/>
      <c r="Y1860" s="118"/>
      <c r="Z1860" s="118"/>
      <c r="AA1860" s="118"/>
      <c r="AB1860" s="118"/>
      <c r="AC1860" s="118"/>
      <c r="AD1860" s="118"/>
      <c r="AE1860" s="118"/>
    </row>
    <row r="1861" spans="2:31" hidden="1">
      <c r="B1861" s="116" t="str">
        <f t="shared" si="2909"/>
        <v/>
      </c>
      <c r="C1861" s="116" t="str">
        <f t="shared" si="2909"/>
        <v/>
      </c>
      <c r="D1861" s="116" t="str">
        <f t="shared" si="2909"/>
        <v/>
      </c>
      <c r="E1861" s="116"/>
      <c r="F1861" s="116"/>
      <c r="G1861" s="116"/>
      <c r="H1861" s="116"/>
      <c r="I1861" s="116"/>
      <c r="J1861" s="118"/>
      <c r="K1861" s="118"/>
      <c r="L1861" s="118"/>
      <c r="M1861" s="118"/>
      <c r="N1861" s="118"/>
      <c r="O1861" s="118"/>
      <c r="P1861" s="118"/>
      <c r="Q1861" s="118"/>
      <c r="R1861" s="118"/>
      <c r="S1861" s="118"/>
      <c r="T1861" s="118"/>
      <c r="U1861" s="118"/>
      <c r="V1861" s="118"/>
      <c r="W1861" s="118"/>
      <c r="X1861" s="118"/>
      <c r="Y1861" s="118"/>
      <c r="Z1861" s="118"/>
      <c r="AA1861" s="118"/>
      <c r="AB1861" s="118"/>
      <c r="AC1861" s="118"/>
      <c r="AD1861" s="118"/>
      <c r="AE1861" s="118"/>
    </row>
    <row r="1862" spans="2:31" hidden="1">
      <c r="B1862" s="116" t="str">
        <f t="shared" si="2909"/>
        <v/>
      </c>
      <c r="C1862" s="116" t="str">
        <f t="shared" si="2909"/>
        <v/>
      </c>
      <c r="D1862" s="116" t="str">
        <f t="shared" si="2909"/>
        <v/>
      </c>
      <c r="E1862" s="116"/>
      <c r="F1862" s="116"/>
      <c r="G1862" s="116"/>
      <c r="H1862" s="116"/>
      <c r="I1862" s="116"/>
      <c r="J1862" s="118"/>
      <c r="K1862" s="118"/>
      <c r="L1862" s="118"/>
      <c r="M1862" s="118"/>
      <c r="N1862" s="118"/>
      <c r="O1862" s="118"/>
      <c r="P1862" s="118"/>
      <c r="Q1862" s="118"/>
      <c r="R1862" s="118"/>
      <c r="S1862" s="118"/>
      <c r="T1862" s="118"/>
      <c r="U1862" s="118"/>
      <c r="V1862" s="118"/>
      <c r="W1862" s="118"/>
      <c r="X1862" s="118"/>
      <c r="Y1862" s="118"/>
      <c r="Z1862" s="118"/>
      <c r="AA1862" s="118"/>
      <c r="AB1862" s="118"/>
      <c r="AC1862" s="118"/>
      <c r="AD1862" s="118"/>
      <c r="AE1862" s="118"/>
    </row>
    <row r="1863" spans="2:31" hidden="1">
      <c r="B1863" s="116" t="str">
        <f t="shared" si="2909"/>
        <v/>
      </c>
      <c r="C1863" s="116" t="str">
        <f t="shared" si="2909"/>
        <v/>
      </c>
      <c r="D1863" s="116" t="str">
        <f t="shared" si="2909"/>
        <v/>
      </c>
      <c r="E1863" s="116"/>
      <c r="F1863" s="116"/>
      <c r="G1863" s="116"/>
      <c r="H1863" s="116"/>
      <c r="I1863" s="116"/>
      <c r="J1863" s="118"/>
      <c r="K1863" s="118"/>
      <c r="L1863" s="118"/>
      <c r="M1863" s="118"/>
      <c r="N1863" s="118"/>
      <c r="O1863" s="118"/>
      <c r="P1863" s="118"/>
      <c r="Q1863" s="118"/>
      <c r="R1863" s="118"/>
      <c r="S1863" s="118"/>
      <c r="T1863" s="118"/>
      <c r="U1863" s="118"/>
      <c r="V1863" s="118"/>
      <c r="W1863" s="118"/>
      <c r="X1863" s="118"/>
      <c r="Y1863" s="118"/>
      <c r="Z1863" s="118"/>
      <c r="AA1863" s="118"/>
      <c r="AB1863" s="118"/>
      <c r="AC1863" s="118"/>
      <c r="AD1863" s="118"/>
      <c r="AE1863" s="118"/>
    </row>
    <row r="1864" spans="2:31" hidden="1">
      <c r="B1864" s="116" t="str">
        <f t="shared" si="2909"/>
        <v/>
      </c>
      <c r="C1864" s="116" t="str">
        <f t="shared" si="2909"/>
        <v/>
      </c>
      <c r="D1864" s="116" t="str">
        <f t="shared" si="2909"/>
        <v/>
      </c>
      <c r="E1864" s="116"/>
      <c r="F1864" s="116"/>
      <c r="G1864" s="116"/>
      <c r="H1864" s="116"/>
      <c r="I1864" s="116"/>
      <c r="J1864" s="118"/>
      <c r="K1864" s="118"/>
      <c r="L1864" s="118"/>
      <c r="M1864" s="118"/>
      <c r="N1864" s="118"/>
      <c r="O1864" s="118"/>
      <c r="P1864" s="118"/>
      <c r="Q1864" s="118"/>
      <c r="R1864" s="118"/>
      <c r="S1864" s="118"/>
      <c r="T1864" s="118"/>
      <c r="U1864" s="118"/>
      <c r="V1864" s="118"/>
      <c r="W1864" s="118"/>
      <c r="X1864" s="118"/>
      <c r="Y1864" s="118"/>
      <c r="Z1864" s="118"/>
      <c r="AA1864" s="118"/>
      <c r="AB1864" s="118"/>
      <c r="AC1864" s="118"/>
      <c r="AD1864" s="118"/>
      <c r="AE1864" s="118"/>
    </row>
    <row r="1865" spans="2:31" hidden="1">
      <c r="B1865" s="110" t="s">
        <v>307</v>
      </c>
      <c r="C1865" s="111"/>
      <c r="D1865" s="112"/>
      <c r="E1865" s="112"/>
      <c r="F1865" s="112"/>
      <c r="G1865" s="112"/>
      <c r="H1865" s="112"/>
      <c r="I1865" s="112"/>
      <c r="J1865" s="119">
        <f>ROUND(SUM(J1860:J1864),0)</f>
        <v>0</v>
      </c>
      <c r="K1865" s="119">
        <f t="shared" ref="K1865:V1865" si="2910">ROUND(SUM(K1860:K1864),0)</f>
        <v>0</v>
      </c>
      <c r="L1865" s="119">
        <f t="shared" si="2910"/>
        <v>0</v>
      </c>
      <c r="M1865" s="119">
        <f t="shared" si="2910"/>
        <v>0</v>
      </c>
      <c r="N1865" s="119">
        <f t="shared" si="2910"/>
        <v>0</v>
      </c>
      <c r="O1865" s="119">
        <f t="shared" si="2910"/>
        <v>0</v>
      </c>
      <c r="P1865" s="119">
        <f t="shared" si="2910"/>
        <v>0</v>
      </c>
      <c r="Q1865" s="119">
        <f t="shared" si="2910"/>
        <v>0</v>
      </c>
      <c r="R1865" s="119">
        <f t="shared" si="2910"/>
        <v>0</v>
      </c>
      <c r="S1865" s="119">
        <f t="shared" si="2910"/>
        <v>0</v>
      </c>
      <c r="T1865" s="119">
        <f t="shared" si="2910"/>
        <v>0</v>
      </c>
      <c r="U1865" s="119">
        <f t="shared" si="2910"/>
        <v>0</v>
      </c>
      <c r="V1865" s="119">
        <f t="shared" si="2910"/>
        <v>0</v>
      </c>
      <c r="W1865" s="119">
        <f>ROUND(SUM(W1860:W1864),0)</f>
        <v>0</v>
      </c>
      <c r="X1865" s="119">
        <f t="shared" ref="X1865:AA1865" si="2911">ROUND(SUM(X1860:X1864),0)</f>
        <v>0</v>
      </c>
      <c r="Y1865" s="119">
        <f t="shared" si="2911"/>
        <v>0</v>
      </c>
      <c r="Z1865" s="119">
        <f t="shared" si="2911"/>
        <v>0</v>
      </c>
      <c r="AA1865" s="119">
        <f t="shared" si="2911"/>
        <v>0</v>
      </c>
      <c r="AB1865" s="119">
        <f t="shared" ref="AB1865:AE1865" si="2912">ROUND(SUM(AB1860:AB1864),0)</f>
        <v>0</v>
      </c>
      <c r="AC1865" s="119">
        <f t="shared" si="2912"/>
        <v>0</v>
      </c>
      <c r="AD1865" s="119">
        <f t="shared" si="2912"/>
        <v>0</v>
      </c>
      <c r="AE1865" s="119">
        <f t="shared" si="2912"/>
        <v>0</v>
      </c>
    </row>
    <row r="1866" spans="2:31" hidden="1">
      <c r="B1866" s="112"/>
      <c r="C1866" s="111"/>
      <c r="D1866" s="112"/>
      <c r="E1866" s="112"/>
      <c r="F1866" s="112"/>
      <c r="G1866" s="112"/>
      <c r="H1866" s="112"/>
      <c r="I1866" s="112"/>
      <c r="J1866" s="120"/>
      <c r="K1866" s="120"/>
      <c r="L1866" s="120"/>
      <c r="M1866" s="120"/>
      <c r="N1866" s="120"/>
      <c r="O1866" s="120"/>
      <c r="P1866" s="120"/>
      <c r="Q1866" s="120"/>
      <c r="R1866" s="120"/>
      <c r="S1866" s="120"/>
      <c r="T1866" s="120"/>
      <c r="U1866" s="120"/>
      <c r="V1866" s="120"/>
      <c r="W1866" s="120"/>
      <c r="X1866" s="120"/>
      <c r="Y1866" s="120"/>
      <c r="Z1866" s="120"/>
      <c r="AA1866" s="120"/>
      <c r="AB1866" s="120"/>
      <c r="AC1866" s="120"/>
      <c r="AD1866" s="120"/>
      <c r="AE1866" s="120"/>
    </row>
    <row r="1867" spans="2:31" hidden="1">
      <c r="B1867" s="112"/>
      <c r="C1867" s="111"/>
      <c r="D1867" s="112"/>
      <c r="E1867" s="112"/>
      <c r="F1867" s="112"/>
      <c r="G1867" s="112"/>
      <c r="H1867" s="112"/>
      <c r="I1867" s="112"/>
      <c r="J1867" s="120"/>
      <c r="K1867" s="120"/>
      <c r="L1867" s="120"/>
      <c r="M1867" s="120"/>
      <c r="N1867" s="120"/>
      <c r="O1867" s="120"/>
      <c r="P1867" s="120"/>
      <c r="Q1867" s="120"/>
      <c r="R1867" s="120"/>
      <c r="S1867" s="120"/>
      <c r="T1867" s="120"/>
      <c r="U1867" s="120"/>
      <c r="V1867" s="120"/>
      <c r="W1867" s="120"/>
      <c r="X1867" s="120"/>
      <c r="Y1867" s="120"/>
      <c r="Z1867" s="120"/>
      <c r="AA1867" s="120"/>
      <c r="AB1867" s="120"/>
      <c r="AC1867" s="120"/>
      <c r="AD1867" s="120"/>
      <c r="AE1867" s="120"/>
    </row>
    <row r="1868" spans="2:31" hidden="1">
      <c r="B1868" s="110" t="s">
        <v>308</v>
      </c>
      <c r="C1868" s="121" t="s">
        <v>317</v>
      </c>
      <c r="D1868" s="110" t="s">
        <v>318</v>
      </c>
      <c r="E1868" s="112"/>
      <c r="F1868" s="112"/>
      <c r="G1868" s="112"/>
      <c r="H1868" s="112"/>
      <c r="I1868" s="112"/>
      <c r="J1868" s="120"/>
      <c r="K1868" s="120"/>
      <c r="L1868" s="120"/>
      <c r="M1868" s="120"/>
      <c r="N1868" s="120"/>
      <c r="O1868" s="120"/>
      <c r="P1868" s="120"/>
      <c r="Q1868" s="120"/>
      <c r="R1868" s="120"/>
      <c r="S1868" s="120"/>
      <c r="T1868" s="120"/>
      <c r="U1868" s="120"/>
      <c r="V1868" s="120"/>
      <c r="W1868" s="120"/>
      <c r="X1868" s="120"/>
      <c r="Y1868" s="120"/>
      <c r="Z1868" s="120"/>
      <c r="AA1868" s="120"/>
      <c r="AB1868" s="120"/>
      <c r="AC1868" s="120"/>
      <c r="AD1868" s="120"/>
      <c r="AE1868" s="120"/>
    </row>
    <row r="1869" spans="2:31" hidden="1">
      <c r="B1869" s="116" t="str">
        <f t="shared" ref="B1869:D1873" si="2913">IF(ISBLANK(B1629),"",B1629)</f>
        <v>Koszty z tytułu oprocentowania kredytów i pożyczek</v>
      </c>
      <c r="C1869" s="116" t="str">
        <f t="shared" si="2913"/>
        <v/>
      </c>
      <c r="D1869" s="116" t="str">
        <f t="shared" si="2913"/>
        <v/>
      </c>
      <c r="E1869" s="116"/>
      <c r="F1869" s="116"/>
      <c r="G1869" s="116"/>
      <c r="H1869" s="116"/>
      <c r="I1869" s="116"/>
      <c r="J1869" s="118"/>
      <c r="K1869" s="118"/>
      <c r="L1869" s="118"/>
      <c r="M1869" s="118"/>
      <c r="N1869" s="118"/>
      <c r="O1869" s="118"/>
      <c r="P1869" s="118"/>
      <c r="Q1869" s="118"/>
      <c r="R1869" s="118"/>
      <c r="S1869" s="118"/>
      <c r="T1869" s="118"/>
      <c r="U1869" s="118"/>
      <c r="V1869" s="118"/>
      <c r="W1869" s="118"/>
      <c r="X1869" s="118"/>
      <c r="Y1869" s="118"/>
      <c r="Z1869" s="118"/>
      <c r="AA1869" s="118"/>
      <c r="AB1869" s="118"/>
      <c r="AC1869" s="118"/>
      <c r="AD1869" s="118"/>
      <c r="AE1869" s="118"/>
    </row>
    <row r="1870" spans="2:31" hidden="1">
      <c r="B1870" s="116" t="str">
        <f t="shared" si="2913"/>
        <v/>
      </c>
      <c r="C1870" s="116" t="str">
        <f t="shared" si="2913"/>
        <v/>
      </c>
      <c r="D1870" s="116" t="str">
        <f t="shared" si="2913"/>
        <v/>
      </c>
      <c r="E1870" s="116"/>
      <c r="F1870" s="116"/>
      <c r="G1870" s="116"/>
      <c r="H1870" s="116"/>
      <c r="I1870" s="116"/>
      <c r="J1870" s="118"/>
      <c r="K1870" s="118"/>
      <c r="L1870" s="118"/>
      <c r="M1870" s="118"/>
      <c r="N1870" s="118"/>
      <c r="O1870" s="118"/>
      <c r="P1870" s="118"/>
      <c r="Q1870" s="118"/>
      <c r="R1870" s="118"/>
      <c r="S1870" s="118"/>
      <c r="T1870" s="118"/>
      <c r="U1870" s="118"/>
      <c r="V1870" s="118"/>
      <c r="W1870" s="118"/>
      <c r="X1870" s="118"/>
      <c r="Y1870" s="118"/>
      <c r="Z1870" s="118"/>
      <c r="AA1870" s="118"/>
      <c r="AB1870" s="118"/>
      <c r="AC1870" s="118"/>
      <c r="AD1870" s="118"/>
      <c r="AE1870" s="118"/>
    </row>
    <row r="1871" spans="2:31" hidden="1">
      <c r="B1871" s="116" t="str">
        <f t="shared" si="2913"/>
        <v/>
      </c>
      <c r="C1871" s="116" t="str">
        <f t="shared" si="2913"/>
        <v/>
      </c>
      <c r="D1871" s="116" t="str">
        <f t="shared" si="2913"/>
        <v/>
      </c>
      <c r="E1871" s="116"/>
      <c r="F1871" s="116"/>
      <c r="G1871" s="116"/>
      <c r="H1871" s="116"/>
      <c r="I1871" s="116"/>
      <c r="J1871" s="118"/>
      <c r="K1871" s="118"/>
      <c r="L1871" s="118"/>
      <c r="M1871" s="118"/>
      <c r="N1871" s="118"/>
      <c r="O1871" s="118"/>
      <c r="P1871" s="118"/>
      <c r="Q1871" s="118"/>
      <c r="R1871" s="118"/>
      <c r="S1871" s="118"/>
      <c r="T1871" s="118"/>
      <c r="U1871" s="118"/>
      <c r="V1871" s="118"/>
      <c r="W1871" s="118"/>
      <c r="X1871" s="118"/>
      <c r="Y1871" s="118"/>
      <c r="Z1871" s="118"/>
      <c r="AA1871" s="118"/>
      <c r="AB1871" s="118"/>
      <c r="AC1871" s="118"/>
      <c r="AD1871" s="118"/>
      <c r="AE1871" s="118"/>
    </row>
    <row r="1872" spans="2:31" hidden="1">
      <c r="B1872" s="116" t="str">
        <f t="shared" si="2913"/>
        <v/>
      </c>
      <c r="C1872" s="116" t="str">
        <f t="shared" si="2913"/>
        <v/>
      </c>
      <c r="D1872" s="116" t="str">
        <f t="shared" si="2913"/>
        <v/>
      </c>
      <c r="E1872" s="116"/>
      <c r="F1872" s="116"/>
      <c r="G1872" s="116"/>
      <c r="H1872" s="116"/>
      <c r="I1872" s="116"/>
      <c r="J1872" s="118"/>
      <c r="K1872" s="118"/>
      <c r="L1872" s="118"/>
      <c r="M1872" s="118"/>
      <c r="N1872" s="118"/>
      <c r="O1872" s="118"/>
      <c r="P1872" s="118"/>
      <c r="Q1872" s="118"/>
      <c r="R1872" s="118"/>
      <c r="S1872" s="118"/>
      <c r="T1872" s="118"/>
      <c r="U1872" s="118"/>
      <c r="V1872" s="118"/>
      <c r="W1872" s="118"/>
      <c r="X1872" s="118"/>
      <c r="Y1872" s="118"/>
      <c r="Z1872" s="118"/>
      <c r="AA1872" s="118"/>
      <c r="AB1872" s="118"/>
      <c r="AC1872" s="118"/>
      <c r="AD1872" s="118"/>
      <c r="AE1872" s="118"/>
    </row>
    <row r="1873" spans="2:31" hidden="1">
      <c r="B1873" s="116" t="str">
        <f t="shared" si="2913"/>
        <v/>
      </c>
      <c r="C1873" s="116" t="str">
        <f t="shared" si="2913"/>
        <v/>
      </c>
      <c r="D1873" s="116" t="str">
        <f t="shared" si="2913"/>
        <v/>
      </c>
      <c r="E1873" s="116"/>
      <c r="F1873" s="116"/>
      <c r="G1873" s="116"/>
      <c r="H1873" s="116"/>
      <c r="I1873" s="116"/>
      <c r="J1873" s="118"/>
      <c r="K1873" s="118"/>
      <c r="L1873" s="118"/>
      <c r="M1873" s="118"/>
      <c r="N1873" s="118"/>
      <c r="O1873" s="118"/>
      <c r="P1873" s="118"/>
      <c r="Q1873" s="118"/>
      <c r="R1873" s="118"/>
      <c r="S1873" s="118"/>
      <c r="T1873" s="118"/>
      <c r="U1873" s="118"/>
      <c r="V1873" s="118"/>
      <c r="W1873" s="118"/>
      <c r="X1873" s="118"/>
      <c r="Y1873" s="118"/>
      <c r="Z1873" s="118"/>
      <c r="AA1873" s="118"/>
      <c r="AB1873" s="118"/>
      <c r="AC1873" s="118"/>
      <c r="AD1873" s="118"/>
      <c r="AE1873" s="118"/>
    </row>
    <row r="1874" spans="2:31" hidden="1">
      <c r="B1874" s="110" t="s">
        <v>310</v>
      </c>
      <c r="C1874" s="112"/>
      <c r="D1874" s="112"/>
      <c r="E1874" s="112"/>
      <c r="F1874" s="112"/>
      <c r="G1874" s="112"/>
      <c r="H1874" s="112"/>
      <c r="I1874" s="112"/>
      <c r="J1874" s="119">
        <f>ROUND(SUM(J1869:J1873),0)</f>
        <v>0</v>
      </c>
      <c r="K1874" s="119">
        <f t="shared" ref="K1874:V1874" si="2914">ROUND(SUM(K1869:K1873),0)</f>
        <v>0</v>
      </c>
      <c r="L1874" s="119">
        <f t="shared" si="2914"/>
        <v>0</v>
      </c>
      <c r="M1874" s="119">
        <f t="shared" si="2914"/>
        <v>0</v>
      </c>
      <c r="N1874" s="119">
        <f t="shared" si="2914"/>
        <v>0</v>
      </c>
      <c r="O1874" s="119">
        <f t="shared" si="2914"/>
        <v>0</v>
      </c>
      <c r="P1874" s="119">
        <f t="shared" si="2914"/>
        <v>0</v>
      </c>
      <c r="Q1874" s="119">
        <f t="shared" si="2914"/>
        <v>0</v>
      </c>
      <c r="R1874" s="119">
        <f t="shared" si="2914"/>
        <v>0</v>
      </c>
      <c r="S1874" s="119">
        <f t="shared" si="2914"/>
        <v>0</v>
      </c>
      <c r="T1874" s="119">
        <f t="shared" si="2914"/>
        <v>0</v>
      </c>
      <c r="U1874" s="119">
        <f t="shared" si="2914"/>
        <v>0</v>
      </c>
      <c r="V1874" s="119">
        <f t="shared" si="2914"/>
        <v>0</v>
      </c>
      <c r="W1874" s="119">
        <f>ROUND(SUM(W1869:W1873),0)</f>
        <v>0</v>
      </c>
      <c r="X1874" s="119">
        <f t="shared" ref="X1874:AA1874" si="2915">ROUND(SUM(X1869:X1873),0)</f>
        <v>0</v>
      </c>
      <c r="Y1874" s="119">
        <f t="shared" si="2915"/>
        <v>0</v>
      </c>
      <c r="Z1874" s="119">
        <f t="shared" si="2915"/>
        <v>0</v>
      </c>
      <c r="AA1874" s="119">
        <f t="shared" si="2915"/>
        <v>0</v>
      </c>
      <c r="AB1874" s="119">
        <f t="shared" ref="AB1874:AE1874" si="2916">ROUND(SUM(AB1869:AB1873),0)</f>
        <v>0</v>
      </c>
      <c r="AC1874" s="119">
        <f t="shared" si="2916"/>
        <v>0</v>
      </c>
      <c r="AD1874" s="119">
        <f t="shared" si="2916"/>
        <v>0</v>
      </c>
      <c r="AE1874" s="119">
        <f t="shared" si="2916"/>
        <v>0</v>
      </c>
    </row>
    <row r="1875" spans="2:31" hidden="1">
      <c r="B1875" s="110"/>
      <c r="C1875" s="112"/>
      <c r="D1875" s="112"/>
      <c r="E1875" s="112"/>
      <c r="F1875" s="112"/>
      <c r="G1875" s="112"/>
      <c r="H1875" s="112"/>
      <c r="I1875" s="112"/>
      <c r="J1875" s="119"/>
      <c r="K1875" s="119"/>
      <c r="L1875" s="119"/>
      <c r="M1875" s="119"/>
      <c r="N1875" s="119"/>
      <c r="O1875" s="119"/>
      <c r="P1875" s="119"/>
      <c r="Q1875" s="119"/>
      <c r="R1875" s="119"/>
      <c r="S1875" s="119"/>
      <c r="T1875" s="119"/>
      <c r="U1875" s="119"/>
      <c r="V1875" s="119"/>
      <c r="W1875" s="119"/>
      <c r="X1875" s="119"/>
      <c r="Y1875" s="119"/>
      <c r="Z1875" s="119"/>
      <c r="AA1875" s="119"/>
      <c r="AB1875" s="119"/>
      <c r="AC1875" s="119"/>
      <c r="AD1875" s="119"/>
      <c r="AE1875" s="119"/>
    </row>
    <row r="1876" spans="2:31" hidden="1">
      <c r="B1876" s="110"/>
      <c r="C1876" s="112"/>
      <c r="D1876" s="112"/>
      <c r="E1876" s="112"/>
      <c r="F1876" s="112"/>
      <c r="G1876" s="112"/>
      <c r="H1876" s="112"/>
      <c r="I1876" s="112"/>
      <c r="J1876" s="119"/>
      <c r="K1876" s="119"/>
      <c r="L1876" s="119"/>
      <c r="M1876" s="119"/>
      <c r="N1876" s="119"/>
      <c r="O1876" s="119"/>
      <c r="P1876" s="119"/>
      <c r="Q1876" s="119"/>
      <c r="R1876" s="119"/>
      <c r="S1876" s="119"/>
      <c r="T1876" s="119"/>
      <c r="U1876" s="119"/>
      <c r="V1876" s="119"/>
      <c r="W1876" s="119"/>
      <c r="X1876" s="119"/>
      <c r="Y1876" s="119"/>
      <c r="Z1876" s="119"/>
      <c r="AA1876" s="119"/>
      <c r="AB1876" s="119"/>
      <c r="AC1876" s="119"/>
      <c r="AD1876" s="119"/>
      <c r="AE1876" s="119"/>
    </row>
    <row r="1877" spans="2:31" hidden="1">
      <c r="B1877" s="110" t="s">
        <v>348</v>
      </c>
      <c r="C1877" s="112"/>
      <c r="D1877" s="112"/>
      <c r="E1877" s="112"/>
      <c r="F1877" s="112"/>
      <c r="G1877" s="112"/>
      <c r="H1877" s="112"/>
      <c r="I1877" s="112"/>
      <c r="J1877" s="112"/>
      <c r="K1877" s="112"/>
      <c r="L1877" s="112"/>
      <c r="M1877" s="112"/>
      <c r="N1877" s="112"/>
      <c r="O1877" s="112"/>
      <c r="P1877" s="112"/>
      <c r="Q1877" s="112"/>
      <c r="R1877" s="112"/>
      <c r="S1877" s="112"/>
      <c r="T1877" s="112"/>
      <c r="U1877" s="112"/>
      <c r="V1877" s="112"/>
      <c r="W1877" s="112"/>
      <c r="X1877" s="112"/>
      <c r="Y1877" s="112"/>
      <c r="Z1877" s="112"/>
      <c r="AA1877" s="112"/>
      <c r="AB1877" s="112"/>
      <c r="AC1877" s="112"/>
      <c r="AD1877" s="112"/>
      <c r="AE1877" s="112"/>
    </row>
    <row r="1878" spans="2:31" hidden="1">
      <c r="B1878" s="112" t="s">
        <v>313</v>
      </c>
      <c r="C1878" s="112"/>
      <c r="D1878" s="112"/>
      <c r="E1878" s="112"/>
      <c r="F1878" s="112"/>
      <c r="G1878" s="112"/>
      <c r="H1878" s="112"/>
      <c r="I1878" s="112"/>
      <c r="J1878" s="120">
        <f t="shared" ref="J1878:V1878" si="2917">IF(LataProjekcji&lt;=Koniec_Projekt,ROUND(J1690,0),0)</f>
        <v>0</v>
      </c>
      <c r="K1878" s="120">
        <f t="shared" si="2917"/>
        <v>0</v>
      </c>
      <c r="L1878" s="120">
        <f t="shared" si="2917"/>
        <v>0</v>
      </c>
      <c r="M1878" s="120">
        <f t="shared" si="2917"/>
        <v>0</v>
      </c>
      <c r="N1878" s="120">
        <f t="shared" si="2917"/>
        <v>0</v>
      </c>
      <c r="O1878" s="120">
        <f t="shared" si="2917"/>
        <v>0</v>
      </c>
      <c r="P1878" s="120">
        <f t="shared" si="2917"/>
        <v>0</v>
      </c>
      <c r="Q1878" s="120">
        <f t="shared" si="2917"/>
        <v>0</v>
      </c>
      <c r="R1878" s="120">
        <f t="shared" si="2917"/>
        <v>0</v>
      </c>
      <c r="S1878" s="120">
        <f t="shared" si="2917"/>
        <v>0</v>
      </c>
      <c r="T1878" s="120">
        <f t="shared" si="2917"/>
        <v>0</v>
      </c>
      <c r="U1878" s="120">
        <f t="shared" si="2917"/>
        <v>0</v>
      </c>
      <c r="V1878" s="120">
        <f t="shared" si="2917"/>
        <v>0</v>
      </c>
      <c r="W1878" s="120">
        <f t="shared" ref="W1878:AA1878" si="2918">IF(LataProjekcji&lt;=Koniec_Projekt,ROUND(W1690,0),0)</f>
        <v>0</v>
      </c>
      <c r="X1878" s="120">
        <f t="shared" si="2918"/>
        <v>0</v>
      </c>
      <c r="Y1878" s="120">
        <f t="shared" si="2918"/>
        <v>0</v>
      </c>
      <c r="Z1878" s="120">
        <f t="shared" si="2918"/>
        <v>0</v>
      </c>
      <c r="AA1878" s="120">
        <f t="shared" si="2918"/>
        <v>0</v>
      </c>
      <c r="AB1878" s="120">
        <f t="shared" ref="AB1878:AE1878" si="2919">IF(LataProjekcji&lt;=Koniec_Projekt,ROUND(AB1690,0),0)</f>
        <v>0</v>
      </c>
      <c r="AC1878" s="120">
        <f t="shared" si="2919"/>
        <v>0</v>
      </c>
      <c r="AD1878" s="120">
        <f t="shared" si="2919"/>
        <v>0</v>
      </c>
      <c r="AE1878" s="120">
        <f t="shared" si="2919"/>
        <v>0</v>
      </c>
    </row>
    <row r="1879" spans="2:31" hidden="1">
      <c r="B1879" s="112" t="s">
        <v>293</v>
      </c>
      <c r="C1879" s="112"/>
      <c r="D1879" s="112"/>
      <c r="E1879" s="112"/>
      <c r="F1879" s="112"/>
      <c r="G1879" s="112"/>
      <c r="H1879" s="112"/>
      <c r="I1879" s="112"/>
      <c r="J1879" s="120">
        <f t="shared" ref="J1879:V1879" si="2920">IF(LataProjekcji&lt;=Koniec_Projekt,ROUND(J1714,0),0)</f>
        <v>0</v>
      </c>
      <c r="K1879" s="120">
        <f t="shared" si="2920"/>
        <v>0</v>
      </c>
      <c r="L1879" s="120">
        <f t="shared" si="2920"/>
        <v>0</v>
      </c>
      <c r="M1879" s="120">
        <f t="shared" si="2920"/>
        <v>0</v>
      </c>
      <c r="N1879" s="120">
        <f t="shared" si="2920"/>
        <v>0</v>
      </c>
      <c r="O1879" s="120">
        <f t="shared" si="2920"/>
        <v>0</v>
      </c>
      <c r="P1879" s="120">
        <f t="shared" si="2920"/>
        <v>0</v>
      </c>
      <c r="Q1879" s="120">
        <f t="shared" si="2920"/>
        <v>0</v>
      </c>
      <c r="R1879" s="120">
        <f t="shared" si="2920"/>
        <v>0</v>
      </c>
      <c r="S1879" s="120">
        <f t="shared" si="2920"/>
        <v>0</v>
      </c>
      <c r="T1879" s="120">
        <f t="shared" si="2920"/>
        <v>0</v>
      </c>
      <c r="U1879" s="120">
        <f t="shared" si="2920"/>
        <v>0</v>
      </c>
      <c r="V1879" s="120">
        <f t="shared" si="2920"/>
        <v>0</v>
      </c>
      <c r="W1879" s="120">
        <f t="shared" ref="W1879:AA1879" si="2921">IF(LataProjekcji&lt;=Koniec_Projekt,ROUND(W1714,0),0)</f>
        <v>0</v>
      </c>
      <c r="X1879" s="120">
        <f t="shared" si="2921"/>
        <v>0</v>
      </c>
      <c r="Y1879" s="120">
        <f t="shared" si="2921"/>
        <v>0</v>
      </c>
      <c r="Z1879" s="120">
        <f t="shared" si="2921"/>
        <v>0</v>
      </c>
      <c r="AA1879" s="120">
        <f t="shared" si="2921"/>
        <v>0</v>
      </c>
      <c r="AB1879" s="120">
        <f t="shared" ref="AB1879:AE1879" si="2922">IF(LataProjekcji&lt;=Koniec_Projekt,ROUND(AB1714,0),0)</f>
        <v>0</v>
      </c>
      <c r="AC1879" s="120">
        <f t="shared" si="2922"/>
        <v>0</v>
      </c>
      <c r="AD1879" s="120">
        <f t="shared" si="2922"/>
        <v>0</v>
      </c>
      <c r="AE1879" s="120">
        <f t="shared" si="2922"/>
        <v>0</v>
      </c>
    </row>
    <row r="1880" spans="2:31" hidden="1">
      <c r="B1880" s="112" t="s">
        <v>295</v>
      </c>
      <c r="C1880" s="112"/>
      <c r="D1880" s="112"/>
      <c r="E1880" s="112"/>
      <c r="F1880" s="112"/>
      <c r="G1880" s="112"/>
      <c r="H1880" s="112"/>
      <c r="I1880" s="112"/>
      <c r="J1880" s="120">
        <f t="shared" ref="J1880:V1880" si="2923">IF(LataProjekcji&lt;=Koniec_Projekt,ROUND(J1723,0),0)</f>
        <v>0</v>
      </c>
      <c r="K1880" s="120">
        <f t="shared" si="2923"/>
        <v>0</v>
      </c>
      <c r="L1880" s="120">
        <f t="shared" si="2923"/>
        <v>0</v>
      </c>
      <c r="M1880" s="120">
        <f t="shared" si="2923"/>
        <v>0</v>
      </c>
      <c r="N1880" s="120">
        <f t="shared" si="2923"/>
        <v>0</v>
      </c>
      <c r="O1880" s="120">
        <f t="shared" si="2923"/>
        <v>0</v>
      </c>
      <c r="P1880" s="120">
        <f t="shared" si="2923"/>
        <v>0</v>
      </c>
      <c r="Q1880" s="120">
        <f t="shared" si="2923"/>
        <v>0</v>
      </c>
      <c r="R1880" s="120">
        <f t="shared" si="2923"/>
        <v>0</v>
      </c>
      <c r="S1880" s="120">
        <f t="shared" si="2923"/>
        <v>0</v>
      </c>
      <c r="T1880" s="120">
        <f t="shared" si="2923"/>
        <v>0</v>
      </c>
      <c r="U1880" s="120">
        <f t="shared" si="2923"/>
        <v>0</v>
      </c>
      <c r="V1880" s="120">
        <f t="shared" si="2923"/>
        <v>0</v>
      </c>
      <c r="W1880" s="120">
        <f t="shared" ref="W1880:AA1880" si="2924">IF(LataProjekcji&lt;=Koniec_Projekt,ROUND(W1723,0),0)</f>
        <v>0</v>
      </c>
      <c r="X1880" s="120">
        <f t="shared" si="2924"/>
        <v>0</v>
      </c>
      <c r="Y1880" s="120">
        <f t="shared" si="2924"/>
        <v>0</v>
      </c>
      <c r="Z1880" s="120">
        <f t="shared" si="2924"/>
        <v>0</v>
      </c>
      <c r="AA1880" s="120">
        <f t="shared" si="2924"/>
        <v>0</v>
      </c>
      <c r="AB1880" s="120">
        <f t="shared" ref="AB1880:AE1880" si="2925">IF(LataProjekcji&lt;=Koniec_Projekt,ROUND(AB1723,0),0)</f>
        <v>0</v>
      </c>
      <c r="AC1880" s="120">
        <f t="shared" si="2925"/>
        <v>0</v>
      </c>
      <c r="AD1880" s="120">
        <f t="shared" si="2925"/>
        <v>0</v>
      </c>
      <c r="AE1880" s="120">
        <f t="shared" si="2925"/>
        <v>0</v>
      </c>
    </row>
    <row r="1881" spans="2:31" hidden="1">
      <c r="B1881" s="112" t="s">
        <v>314</v>
      </c>
      <c r="C1881" s="112"/>
      <c r="D1881" s="112"/>
      <c r="E1881" s="112"/>
      <c r="F1881" s="112"/>
      <c r="G1881" s="112"/>
      <c r="H1881" s="112"/>
      <c r="I1881" s="112"/>
      <c r="J1881" s="120">
        <f t="shared" ref="J1881:V1881" si="2926">IF(LataProjekcji&lt;=Koniec_Projekt,ROUND(J1768,0),0)</f>
        <v>0</v>
      </c>
      <c r="K1881" s="120">
        <f t="shared" si="2926"/>
        <v>0</v>
      </c>
      <c r="L1881" s="120">
        <f t="shared" si="2926"/>
        <v>0</v>
      </c>
      <c r="M1881" s="120">
        <f t="shared" si="2926"/>
        <v>0</v>
      </c>
      <c r="N1881" s="120">
        <f t="shared" si="2926"/>
        <v>0</v>
      </c>
      <c r="O1881" s="120">
        <f t="shared" si="2926"/>
        <v>0</v>
      </c>
      <c r="P1881" s="120">
        <f t="shared" si="2926"/>
        <v>0</v>
      </c>
      <c r="Q1881" s="120">
        <f t="shared" si="2926"/>
        <v>0</v>
      </c>
      <c r="R1881" s="120">
        <f t="shared" si="2926"/>
        <v>0</v>
      </c>
      <c r="S1881" s="120">
        <f t="shared" si="2926"/>
        <v>0</v>
      </c>
      <c r="T1881" s="120">
        <f t="shared" si="2926"/>
        <v>0</v>
      </c>
      <c r="U1881" s="120">
        <f t="shared" si="2926"/>
        <v>0</v>
      </c>
      <c r="V1881" s="120">
        <f t="shared" si="2926"/>
        <v>0</v>
      </c>
      <c r="W1881" s="120">
        <f t="shared" ref="W1881:AA1881" si="2927">IF(LataProjekcji&lt;=Koniec_Projekt,ROUND(W1768,0),0)</f>
        <v>0</v>
      </c>
      <c r="X1881" s="120">
        <f t="shared" si="2927"/>
        <v>0</v>
      </c>
      <c r="Y1881" s="120">
        <f t="shared" si="2927"/>
        <v>0</v>
      </c>
      <c r="Z1881" s="120">
        <f t="shared" si="2927"/>
        <v>0</v>
      </c>
      <c r="AA1881" s="120">
        <f t="shared" si="2927"/>
        <v>0</v>
      </c>
      <c r="AB1881" s="120">
        <f t="shared" ref="AB1881:AE1881" si="2928">IF(LataProjekcji&lt;=Koniec_Projekt,ROUND(AB1768,0),0)</f>
        <v>0</v>
      </c>
      <c r="AC1881" s="120">
        <f t="shared" si="2928"/>
        <v>0</v>
      </c>
      <c r="AD1881" s="120">
        <f t="shared" si="2928"/>
        <v>0</v>
      </c>
      <c r="AE1881" s="120">
        <f t="shared" si="2928"/>
        <v>0</v>
      </c>
    </row>
    <row r="1882" spans="2:31" hidden="1">
      <c r="B1882" s="112" t="s">
        <v>301</v>
      </c>
      <c r="C1882" s="112"/>
      <c r="D1882" s="112"/>
      <c r="E1882" s="112"/>
      <c r="F1882" s="112"/>
      <c r="G1882" s="112"/>
      <c r="H1882" s="112"/>
      <c r="I1882" s="112"/>
      <c r="J1882" s="120">
        <f t="shared" ref="J1882:V1882" si="2929">IF(LataProjekcji&lt;=Koniec_Projekt,ROUND(J1813,0),0)</f>
        <v>0</v>
      </c>
      <c r="K1882" s="120">
        <f t="shared" si="2929"/>
        <v>0</v>
      </c>
      <c r="L1882" s="120">
        <f t="shared" si="2929"/>
        <v>0</v>
      </c>
      <c r="M1882" s="120">
        <f t="shared" si="2929"/>
        <v>0</v>
      </c>
      <c r="N1882" s="120">
        <f t="shared" si="2929"/>
        <v>0</v>
      </c>
      <c r="O1882" s="120">
        <f t="shared" si="2929"/>
        <v>0</v>
      </c>
      <c r="P1882" s="120">
        <f t="shared" si="2929"/>
        <v>0</v>
      </c>
      <c r="Q1882" s="120">
        <f t="shared" si="2929"/>
        <v>0</v>
      </c>
      <c r="R1882" s="120">
        <f t="shared" si="2929"/>
        <v>0</v>
      </c>
      <c r="S1882" s="120">
        <f t="shared" si="2929"/>
        <v>0</v>
      </c>
      <c r="T1882" s="120">
        <f t="shared" si="2929"/>
        <v>0</v>
      </c>
      <c r="U1882" s="120">
        <f t="shared" si="2929"/>
        <v>0</v>
      </c>
      <c r="V1882" s="120">
        <f t="shared" si="2929"/>
        <v>0</v>
      </c>
      <c r="W1882" s="120">
        <f t="shared" ref="W1882:AA1882" si="2930">IF(LataProjekcji&lt;=Koniec_Projekt,ROUND(W1813,0),0)</f>
        <v>0</v>
      </c>
      <c r="X1882" s="120">
        <f t="shared" si="2930"/>
        <v>0</v>
      </c>
      <c r="Y1882" s="120">
        <f t="shared" si="2930"/>
        <v>0</v>
      </c>
      <c r="Z1882" s="120">
        <f t="shared" si="2930"/>
        <v>0</v>
      </c>
      <c r="AA1882" s="120">
        <f t="shared" si="2930"/>
        <v>0</v>
      </c>
      <c r="AB1882" s="120">
        <f t="shared" ref="AB1882:AE1882" si="2931">IF(LataProjekcji&lt;=Koniec_Projekt,ROUND(AB1813,0),0)</f>
        <v>0</v>
      </c>
      <c r="AC1882" s="120">
        <f t="shared" si="2931"/>
        <v>0</v>
      </c>
      <c r="AD1882" s="120">
        <f t="shared" si="2931"/>
        <v>0</v>
      </c>
      <c r="AE1882" s="120">
        <f t="shared" si="2931"/>
        <v>0</v>
      </c>
    </row>
    <row r="1883" spans="2:31" hidden="1">
      <c r="B1883" s="112" t="s">
        <v>304</v>
      </c>
      <c r="C1883" s="112"/>
      <c r="D1883" s="112"/>
      <c r="E1883" s="112"/>
      <c r="F1883" s="112"/>
      <c r="G1883" s="112"/>
      <c r="H1883" s="112"/>
      <c r="I1883" s="112"/>
      <c r="J1883" s="120">
        <f t="shared" ref="J1883:V1883" si="2932">IF(LataProjekcji&lt;=Koniec_Projekt,ROUND(J1847,0),0)</f>
        <v>0</v>
      </c>
      <c r="K1883" s="120">
        <f t="shared" si="2932"/>
        <v>0</v>
      </c>
      <c r="L1883" s="120">
        <f t="shared" si="2932"/>
        <v>0</v>
      </c>
      <c r="M1883" s="120">
        <f t="shared" si="2932"/>
        <v>0</v>
      </c>
      <c r="N1883" s="120">
        <f t="shared" si="2932"/>
        <v>0</v>
      </c>
      <c r="O1883" s="120">
        <f t="shared" si="2932"/>
        <v>0</v>
      </c>
      <c r="P1883" s="120">
        <f t="shared" si="2932"/>
        <v>0</v>
      </c>
      <c r="Q1883" s="120">
        <f t="shared" si="2932"/>
        <v>0</v>
      </c>
      <c r="R1883" s="120">
        <f t="shared" si="2932"/>
        <v>0</v>
      </c>
      <c r="S1883" s="120">
        <f t="shared" si="2932"/>
        <v>0</v>
      </c>
      <c r="T1883" s="120">
        <f t="shared" si="2932"/>
        <v>0</v>
      </c>
      <c r="U1883" s="120">
        <f t="shared" si="2932"/>
        <v>0</v>
      </c>
      <c r="V1883" s="120">
        <f t="shared" si="2932"/>
        <v>0</v>
      </c>
      <c r="W1883" s="120">
        <f t="shared" ref="W1883:AA1883" si="2933">IF(LataProjekcji&lt;=Koniec_Projekt,ROUND(W1847,0),0)</f>
        <v>0</v>
      </c>
      <c r="X1883" s="120">
        <f t="shared" si="2933"/>
        <v>0</v>
      </c>
      <c r="Y1883" s="120">
        <f t="shared" si="2933"/>
        <v>0</v>
      </c>
      <c r="Z1883" s="120">
        <f t="shared" si="2933"/>
        <v>0</v>
      </c>
      <c r="AA1883" s="120">
        <f t="shared" si="2933"/>
        <v>0</v>
      </c>
      <c r="AB1883" s="120">
        <f t="shared" ref="AB1883:AE1883" si="2934">IF(LataProjekcji&lt;=Koniec_Projekt,ROUND(AB1847,0),0)</f>
        <v>0</v>
      </c>
      <c r="AC1883" s="120">
        <f t="shared" si="2934"/>
        <v>0</v>
      </c>
      <c r="AD1883" s="120">
        <f t="shared" si="2934"/>
        <v>0</v>
      </c>
      <c r="AE1883" s="120">
        <f t="shared" si="2934"/>
        <v>0</v>
      </c>
    </row>
    <row r="1884" spans="2:31" hidden="1">
      <c r="B1884" s="112" t="s">
        <v>315</v>
      </c>
      <c r="C1884" s="112"/>
      <c r="D1884" s="112"/>
      <c r="E1884" s="112"/>
      <c r="F1884" s="112"/>
      <c r="G1884" s="112"/>
      <c r="H1884" s="112"/>
      <c r="I1884" s="112"/>
      <c r="J1884" s="120">
        <f t="shared" ref="J1884:V1884" si="2935">IF(LataProjekcji&lt;=Koniec_Projekt,J1856,0)</f>
        <v>0</v>
      </c>
      <c r="K1884" s="120">
        <f t="shared" si="2935"/>
        <v>0</v>
      </c>
      <c r="L1884" s="120">
        <f t="shared" si="2935"/>
        <v>0</v>
      </c>
      <c r="M1884" s="120">
        <f t="shared" si="2935"/>
        <v>0</v>
      </c>
      <c r="N1884" s="120">
        <f t="shared" si="2935"/>
        <v>0</v>
      </c>
      <c r="O1884" s="120">
        <f t="shared" si="2935"/>
        <v>0</v>
      </c>
      <c r="P1884" s="120">
        <f t="shared" si="2935"/>
        <v>0</v>
      </c>
      <c r="Q1884" s="120">
        <f t="shared" si="2935"/>
        <v>0</v>
      </c>
      <c r="R1884" s="120">
        <f t="shared" si="2935"/>
        <v>0</v>
      </c>
      <c r="S1884" s="120">
        <f t="shared" si="2935"/>
        <v>0</v>
      </c>
      <c r="T1884" s="120">
        <f t="shared" si="2935"/>
        <v>0</v>
      </c>
      <c r="U1884" s="120">
        <f t="shared" si="2935"/>
        <v>0</v>
      </c>
      <c r="V1884" s="120">
        <f t="shared" si="2935"/>
        <v>0</v>
      </c>
      <c r="W1884" s="120">
        <f t="shared" ref="W1884:AA1884" si="2936">IF(LataProjekcji&lt;=Koniec_Projekt,W1856,0)</f>
        <v>0</v>
      </c>
      <c r="X1884" s="120">
        <f t="shared" si="2936"/>
        <v>0</v>
      </c>
      <c r="Y1884" s="120">
        <f t="shared" si="2936"/>
        <v>0</v>
      </c>
      <c r="Z1884" s="120">
        <f t="shared" si="2936"/>
        <v>0</v>
      </c>
      <c r="AA1884" s="120">
        <f t="shared" si="2936"/>
        <v>0</v>
      </c>
      <c r="AB1884" s="120">
        <f t="shared" ref="AB1884:AE1884" si="2937">IF(LataProjekcji&lt;=Koniec_Projekt,AB1856,0)</f>
        <v>0</v>
      </c>
      <c r="AC1884" s="120">
        <f t="shared" si="2937"/>
        <v>0</v>
      </c>
      <c r="AD1884" s="120">
        <f t="shared" si="2937"/>
        <v>0</v>
      </c>
      <c r="AE1884" s="120">
        <f t="shared" si="2937"/>
        <v>0</v>
      </c>
    </row>
    <row r="1885" spans="2:31" hidden="1">
      <c r="B1885" s="112" t="s">
        <v>306</v>
      </c>
      <c r="C1885" s="112"/>
      <c r="D1885" s="112"/>
      <c r="E1885" s="112"/>
      <c r="F1885" s="112"/>
      <c r="G1885" s="112"/>
      <c r="H1885" s="112"/>
      <c r="I1885" s="112"/>
      <c r="J1885" s="120">
        <f t="shared" ref="J1885:V1885" si="2938">IF(LataProjekcji&lt;=Koniec_Projekt,ROUND(J1865,0),0)</f>
        <v>0</v>
      </c>
      <c r="K1885" s="120">
        <f t="shared" si="2938"/>
        <v>0</v>
      </c>
      <c r="L1885" s="120">
        <f t="shared" si="2938"/>
        <v>0</v>
      </c>
      <c r="M1885" s="120">
        <f t="shared" si="2938"/>
        <v>0</v>
      </c>
      <c r="N1885" s="120">
        <f t="shared" si="2938"/>
        <v>0</v>
      </c>
      <c r="O1885" s="120">
        <f t="shared" si="2938"/>
        <v>0</v>
      </c>
      <c r="P1885" s="120">
        <f t="shared" si="2938"/>
        <v>0</v>
      </c>
      <c r="Q1885" s="120">
        <f t="shared" si="2938"/>
        <v>0</v>
      </c>
      <c r="R1885" s="120">
        <f t="shared" si="2938"/>
        <v>0</v>
      </c>
      <c r="S1885" s="120">
        <f t="shared" si="2938"/>
        <v>0</v>
      </c>
      <c r="T1885" s="120">
        <f t="shared" si="2938"/>
        <v>0</v>
      </c>
      <c r="U1885" s="120">
        <f t="shared" si="2938"/>
        <v>0</v>
      </c>
      <c r="V1885" s="120">
        <f t="shared" si="2938"/>
        <v>0</v>
      </c>
      <c r="W1885" s="120">
        <f t="shared" ref="W1885:AA1885" si="2939">IF(LataProjekcji&lt;=Koniec_Projekt,ROUND(W1865,0),0)</f>
        <v>0</v>
      </c>
      <c r="X1885" s="120">
        <f t="shared" si="2939"/>
        <v>0</v>
      </c>
      <c r="Y1885" s="120">
        <f t="shared" si="2939"/>
        <v>0</v>
      </c>
      <c r="Z1885" s="120">
        <f t="shared" si="2939"/>
        <v>0</v>
      </c>
      <c r="AA1885" s="120">
        <f t="shared" si="2939"/>
        <v>0</v>
      </c>
      <c r="AB1885" s="120">
        <f t="shared" ref="AB1885:AE1885" si="2940">IF(LataProjekcji&lt;=Koniec_Projekt,ROUND(AB1865,0),0)</f>
        <v>0</v>
      </c>
      <c r="AC1885" s="120">
        <f t="shared" si="2940"/>
        <v>0</v>
      </c>
      <c r="AD1885" s="120">
        <f t="shared" si="2940"/>
        <v>0</v>
      </c>
      <c r="AE1885" s="120">
        <f t="shared" si="2940"/>
        <v>0</v>
      </c>
    </row>
    <row r="1886" spans="2:31" hidden="1">
      <c r="B1886" s="112" t="s">
        <v>308</v>
      </c>
      <c r="C1886" s="112"/>
      <c r="D1886" s="112"/>
      <c r="E1886" s="112"/>
      <c r="F1886" s="112"/>
      <c r="G1886" s="112"/>
      <c r="H1886" s="112"/>
      <c r="I1886" s="112"/>
      <c r="J1886" s="120">
        <f t="shared" ref="J1886:V1886" si="2941">IF(LataProjekcji&lt;=Koniec_Projekt,ROUND(J1874,0),0)</f>
        <v>0</v>
      </c>
      <c r="K1886" s="120">
        <f t="shared" si="2941"/>
        <v>0</v>
      </c>
      <c r="L1886" s="120">
        <f t="shared" si="2941"/>
        <v>0</v>
      </c>
      <c r="M1886" s="120">
        <f t="shared" si="2941"/>
        <v>0</v>
      </c>
      <c r="N1886" s="120">
        <f t="shared" si="2941"/>
        <v>0</v>
      </c>
      <c r="O1886" s="120">
        <f t="shared" si="2941"/>
        <v>0</v>
      </c>
      <c r="P1886" s="120">
        <f t="shared" si="2941"/>
        <v>0</v>
      </c>
      <c r="Q1886" s="120">
        <f t="shared" si="2941"/>
        <v>0</v>
      </c>
      <c r="R1886" s="120">
        <f t="shared" si="2941"/>
        <v>0</v>
      </c>
      <c r="S1886" s="120">
        <f t="shared" si="2941"/>
        <v>0</v>
      </c>
      <c r="T1886" s="120">
        <f t="shared" si="2941"/>
        <v>0</v>
      </c>
      <c r="U1886" s="120">
        <f t="shared" si="2941"/>
        <v>0</v>
      </c>
      <c r="V1886" s="120">
        <f t="shared" si="2941"/>
        <v>0</v>
      </c>
      <c r="W1886" s="120">
        <f t="shared" ref="W1886:AA1886" si="2942">IF(LataProjekcji&lt;=Koniec_Projekt,ROUND(W1874,0),0)</f>
        <v>0</v>
      </c>
      <c r="X1886" s="120">
        <f t="shared" si="2942"/>
        <v>0</v>
      </c>
      <c r="Y1886" s="120">
        <f t="shared" si="2942"/>
        <v>0</v>
      </c>
      <c r="Z1886" s="120">
        <f t="shared" si="2942"/>
        <v>0</v>
      </c>
      <c r="AA1886" s="120">
        <f t="shared" si="2942"/>
        <v>0</v>
      </c>
      <c r="AB1886" s="120">
        <f t="shared" ref="AB1886:AE1886" si="2943">IF(LataProjekcji&lt;=Koniec_Projekt,ROUND(AB1874,0),0)</f>
        <v>0</v>
      </c>
      <c r="AC1886" s="120">
        <f t="shared" si="2943"/>
        <v>0</v>
      </c>
      <c r="AD1886" s="120">
        <f t="shared" si="2943"/>
        <v>0</v>
      </c>
      <c r="AE1886" s="120">
        <f t="shared" si="2943"/>
        <v>0</v>
      </c>
    </row>
    <row r="1887" spans="2:31" hidden="1">
      <c r="B1887" s="122" t="s">
        <v>316</v>
      </c>
      <c r="C1887" s="114"/>
      <c r="D1887" s="114"/>
      <c r="E1887" s="114"/>
      <c r="F1887" s="114"/>
      <c r="G1887" s="114"/>
      <c r="H1887" s="114"/>
      <c r="I1887" s="114"/>
      <c r="J1887" s="123">
        <f t="shared" ref="J1887:V1887" si="2944">ROUND(SUM(J1878:J1886),0)</f>
        <v>0</v>
      </c>
      <c r="K1887" s="123">
        <f t="shared" si="2944"/>
        <v>0</v>
      </c>
      <c r="L1887" s="123">
        <f t="shared" si="2944"/>
        <v>0</v>
      </c>
      <c r="M1887" s="123">
        <f t="shared" si="2944"/>
        <v>0</v>
      </c>
      <c r="N1887" s="123">
        <f t="shared" si="2944"/>
        <v>0</v>
      </c>
      <c r="O1887" s="123">
        <f t="shared" si="2944"/>
        <v>0</v>
      </c>
      <c r="P1887" s="123">
        <f t="shared" si="2944"/>
        <v>0</v>
      </c>
      <c r="Q1887" s="123">
        <f t="shared" si="2944"/>
        <v>0</v>
      </c>
      <c r="R1887" s="123">
        <f t="shared" si="2944"/>
        <v>0</v>
      </c>
      <c r="S1887" s="123">
        <f t="shared" si="2944"/>
        <v>0</v>
      </c>
      <c r="T1887" s="123">
        <f t="shared" si="2944"/>
        <v>0</v>
      </c>
      <c r="U1887" s="123">
        <f t="shared" si="2944"/>
        <v>0</v>
      </c>
      <c r="V1887" s="123">
        <f t="shared" si="2944"/>
        <v>0</v>
      </c>
      <c r="W1887" s="123">
        <f>ROUND(SUM(W1878:W1886),0)</f>
        <v>0</v>
      </c>
      <c r="X1887" s="123">
        <f t="shared" ref="X1887:AA1887" si="2945">ROUND(SUM(X1878:X1886),0)</f>
        <v>0</v>
      </c>
      <c r="Y1887" s="123">
        <f t="shared" si="2945"/>
        <v>0</v>
      </c>
      <c r="Z1887" s="123">
        <f t="shared" si="2945"/>
        <v>0</v>
      </c>
      <c r="AA1887" s="123">
        <f t="shared" si="2945"/>
        <v>0</v>
      </c>
      <c r="AB1887" s="123">
        <f t="shared" ref="AB1887:AE1887" si="2946">ROUND(SUM(AB1878:AB1886),0)</f>
        <v>0</v>
      </c>
      <c r="AC1887" s="123">
        <f t="shared" si="2946"/>
        <v>0</v>
      </c>
      <c r="AD1887" s="123">
        <f t="shared" si="2946"/>
        <v>0</v>
      </c>
      <c r="AE1887" s="123">
        <f t="shared" si="2946"/>
        <v>0</v>
      </c>
    </row>
    <row r="1888" spans="2:31" hidden="1">
      <c r="B1888" s="114"/>
      <c r="C1888" s="114"/>
      <c r="D1888" s="114"/>
      <c r="E1888" s="114"/>
      <c r="F1888" s="114"/>
      <c r="G1888" s="114"/>
      <c r="H1888" s="114"/>
      <c r="I1888" s="114"/>
      <c r="J1888" s="114"/>
      <c r="K1888" s="114"/>
      <c r="L1888" s="114"/>
      <c r="M1888" s="114"/>
      <c r="N1888" s="114"/>
      <c r="O1888" s="114"/>
      <c r="P1888" s="114"/>
      <c r="Q1888" s="114"/>
      <c r="R1888" s="114"/>
      <c r="S1888" s="114"/>
      <c r="T1888" s="114"/>
      <c r="U1888" s="114"/>
      <c r="V1888" s="114"/>
      <c r="W1888" s="114"/>
      <c r="X1888" s="114"/>
      <c r="Y1888" s="114"/>
      <c r="Z1888" s="114"/>
      <c r="AA1888" s="114"/>
      <c r="AB1888" s="114"/>
      <c r="AC1888" s="114"/>
      <c r="AD1888" s="114"/>
      <c r="AE1888" s="114"/>
    </row>
    <row r="1889" spans="2:31" hidden="1">
      <c r="B1889" s="124"/>
      <c r="C1889" s="124"/>
      <c r="D1889" s="124"/>
      <c r="E1889" s="124"/>
      <c r="F1889" s="124"/>
      <c r="G1889" s="124"/>
      <c r="H1889" s="124"/>
      <c r="I1889" s="124"/>
      <c r="J1889" s="124"/>
      <c r="K1889" s="124"/>
      <c r="L1889" s="124"/>
      <c r="M1889" s="124"/>
      <c r="N1889" s="124"/>
      <c r="O1889" s="124"/>
      <c r="P1889" s="124"/>
      <c r="Q1889" s="124"/>
      <c r="R1889" s="124"/>
      <c r="S1889" s="124"/>
      <c r="T1889" s="124"/>
      <c r="U1889" s="124"/>
      <c r="V1889" s="124"/>
      <c r="W1889" s="124"/>
      <c r="X1889" s="124"/>
      <c r="Y1889" s="124"/>
      <c r="Z1889" s="124"/>
      <c r="AA1889" s="124"/>
      <c r="AB1889" s="124"/>
      <c r="AC1889" s="124"/>
      <c r="AD1889" s="124"/>
      <c r="AE1889" s="124"/>
    </row>
    <row r="1890" spans="2:31" hidden="1">
      <c r="B1890" s="124"/>
      <c r="C1890" s="124"/>
      <c r="D1890" s="124"/>
      <c r="E1890" s="124"/>
      <c r="F1890" s="124"/>
      <c r="G1890" s="124"/>
      <c r="H1890" s="124"/>
      <c r="I1890" s="124"/>
      <c r="J1890" s="113" t="str">
        <f t="shared" ref="J1890:AE1890" si="2947">LataProjekcji</f>
        <v/>
      </c>
      <c r="K1890" s="113" t="str">
        <f t="shared" si="2947"/>
        <v>Uzupełnij dane</v>
      </c>
      <c r="L1890" s="113" t="str">
        <f t="shared" si="2947"/>
        <v/>
      </c>
      <c r="M1890" s="113" t="str">
        <f t="shared" si="2947"/>
        <v/>
      </c>
      <c r="N1890" s="113" t="str">
        <f t="shared" si="2947"/>
        <v/>
      </c>
      <c r="O1890" s="113" t="str">
        <f t="shared" si="2947"/>
        <v/>
      </c>
      <c r="P1890" s="113" t="str">
        <f t="shared" si="2947"/>
        <v/>
      </c>
      <c r="Q1890" s="113" t="str">
        <f t="shared" si="2947"/>
        <v/>
      </c>
      <c r="R1890" s="113" t="str">
        <f t="shared" si="2947"/>
        <v/>
      </c>
      <c r="S1890" s="113" t="str">
        <f t="shared" si="2947"/>
        <v/>
      </c>
      <c r="T1890" s="113" t="str">
        <f t="shared" si="2947"/>
        <v/>
      </c>
      <c r="U1890" s="113" t="str">
        <f t="shared" si="2947"/>
        <v/>
      </c>
      <c r="V1890" s="113" t="str">
        <f t="shared" si="2947"/>
        <v/>
      </c>
      <c r="W1890" s="113" t="str">
        <f t="shared" si="2947"/>
        <v/>
      </c>
      <c r="X1890" s="113" t="str">
        <f t="shared" si="2947"/>
        <v/>
      </c>
      <c r="Y1890" s="113" t="str">
        <f t="shared" si="2947"/>
        <v/>
      </c>
      <c r="Z1890" s="113" t="str">
        <f t="shared" si="2947"/>
        <v/>
      </c>
      <c r="AA1890" s="113" t="str">
        <f t="shared" si="2947"/>
        <v/>
      </c>
      <c r="AB1890" s="113" t="str">
        <f t="shared" si="2947"/>
        <v/>
      </c>
      <c r="AC1890" s="113" t="str">
        <f t="shared" si="2947"/>
        <v/>
      </c>
      <c r="AD1890" s="113" t="str">
        <f t="shared" si="2947"/>
        <v/>
      </c>
      <c r="AE1890" s="113" t="str">
        <f t="shared" si="2947"/>
        <v/>
      </c>
    </row>
    <row r="1891" spans="2:31" hidden="1">
      <c r="B1891" s="124"/>
      <c r="C1891" s="124"/>
      <c r="D1891" s="124"/>
      <c r="E1891" s="124"/>
      <c r="F1891" s="124"/>
      <c r="G1891" s="124"/>
      <c r="H1891" s="124"/>
      <c r="I1891" s="124"/>
      <c r="J1891" s="124"/>
      <c r="K1891" s="124"/>
      <c r="L1891" s="124"/>
      <c r="M1891" s="124"/>
      <c r="N1891" s="124"/>
      <c r="O1891" s="124"/>
      <c r="P1891" s="124"/>
      <c r="Q1891" s="124"/>
      <c r="R1891" s="124"/>
      <c r="S1891" s="124"/>
      <c r="T1891" s="124"/>
      <c r="U1891" s="124"/>
      <c r="V1891" s="124"/>
      <c r="W1891" s="124"/>
      <c r="X1891" s="124"/>
      <c r="Y1891" s="124"/>
      <c r="Z1891" s="124"/>
      <c r="AA1891" s="124"/>
      <c r="AB1891" s="124"/>
      <c r="AC1891" s="124"/>
      <c r="AD1891" s="124"/>
      <c r="AE1891" s="124"/>
    </row>
    <row r="1892" spans="2:31" hidden="1">
      <c r="B1892" s="125" t="s">
        <v>349</v>
      </c>
      <c r="C1892" s="124"/>
      <c r="D1892" s="124"/>
      <c r="E1892" s="124"/>
      <c r="F1892" s="124"/>
      <c r="G1892" s="124"/>
      <c r="H1892" s="124"/>
      <c r="I1892" s="124"/>
      <c r="J1892" s="123">
        <f>ROUND(J1887,0)</f>
        <v>0</v>
      </c>
      <c r="K1892" s="123">
        <f t="shared" ref="K1892:V1892" si="2948">ROUND(J1892+K1887,0)</f>
        <v>0</v>
      </c>
      <c r="L1892" s="123">
        <f t="shared" si="2948"/>
        <v>0</v>
      </c>
      <c r="M1892" s="123">
        <f t="shared" si="2948"/>
        <v>0</v>
      </c>
      <c r="N1892" s="123">
        <f t="shared" si="2948"/>
        <v>0</v>
      </c>
      <c r="O1892" s="123">
        <f t="shared" si="2948"/>
        <v>0</v>
      </c>
      <c r="P1892" s="123">
        <f t="shared" si="2948"/>
        <v>0</v>
      </c>
      <c r="Q1892" s="123">
        <f t="shared" si="2948"/>
        <v>0</v>
      </c>
      <c r="R1892" s="123">
        <f t="shared" si="2948"/>
        <v>0</v>
      </c>
      <c r="S1892" s="123">
        <f t="shared" si="2948"/>
        <v>0</v>
      </c>
      <c r="T1892" s="123">
        <f t="shared" si="2948"/>
        <v>0</v>
      </c>
      <c r="U1892" s="123">
        <f t="shared" si="2948"/>
        <v>0</v>
      </c>
      <c r="V1892" s="123">
        <f t="shared" si="2948"/>
        <v>0</v>
      </c>
      <c r="W1892" s="123">
        <f>ROUND(V1892+W1887,0)</f>
        <v>0</v>
      </c>
      <c r="X1892" s="123">
        <f t="shared" ref="X1892:AA1892" si="2949">ROUND(W1892+X1887,0)</f>
        <v>0</v>
      </c>
      <c r="Y1892" s="123">
        <f t="shared" si="2949"/>
        <v>0</v>
      </c>
      <c r="Z1892" s="123">
        <f t="shared" si="2949"/>
        <v>0</v>
      </c>
      <c r="AA1892" s="123">
        <f t="shared" si="2949"/>
        <v>0</v>
      </c>
      <c r="AB1892" s="123">
        <f t="shared" ref="AB1892" si="2950">ROUND(AA1892+AB1887,0)</f>
        <v>0</v>
      </c>
      <c r="AC1892" s="123">
        <f t="shared" ref="AC1892" si="2951">ROUND(AB1892+AC1887,0)</f>
        <v>0</v>
      </c>
      <c r="AD1892" s="123">
        <f t="shared" ref="AD1892" si="2952">ROUND(AC1892+AD1887,0)</f>
        <v>0</v>
      </c>
      <c r="AE1892" s="123">
        <f t="shared" ref="AE1892" si="2953">ROUND(AD1892+AE1887,0)</f>
        <v>0</v>
      </c>
    </row>
    <row r="1893" spans="2:31" hidden="1">
      <c r="B1893" s="124"/>
      <c r="C1893" s="124"/>
      <c r="D1893" s="124" t="s">
        <v>335</v>
      </c>
      <c r="E1893" s="124" t="s">
        <v>336</v>
      </c>
      <c r="F1893" s="124" t="s">
        <v>337</v>
      </c>
      <c r="G1893" s="124"/>
      <c r="H1893" s="124"/>
      <c r="I1893" s="124"/>
      <c r="J1893" s="124"/>
      <c r="K1893" s="124"/>
      <c r="L1893" s="124"/>
      <c r="M1893" s="124"/>
      <c r="N1893" s="124"/>
      <c r="O1893" s="124"/>
      <c r="P1893" s="124"/>
      <c r="Q1893" s="124"/>
      <c r="R1893" s="124"/>
      <c r="S1893" s="124"/>
      <c r="T1893" s="124"/>
      <c r="U1893" s="124"/>
      <c r="V1893" s="124"/>
      <c r="W1893" s="124"/>
      <c r="X1893" s="124"/>
      <c r="Y1893" s="124"/>
      <c r="Z1893" s="124"/>
      <c r="AA1893" s="124"/>
      <c r="AB1893" s="124"/>
      <c r="AC1893" s="124"/>
      <c r="AD1893" s="124"/>
      <c r="AE1893" s="124"/>
    </row>
    <row r="1894" spans="2:31" hidden="1">
      <c r="B1894" s="124" t="s">
        <v>338</v>
      </c>
      <c r="C1894" s="124">
        <f>Poczatek</f>
        <v>0</v>
      </c>
      <c r="D1894" s="124" t="e">
        <f>MATCH($C1894,$A$927:$AE$927,0)</f>
        <v>#N/A</v>
      </c>
      <c r="E1894" s="124">
        <f>ROW($J$1407)</f>
        <v>1407</v>
      </c>
      <c r="F1894" s="124" t="e">
        <f>ADDRESS(E1894,D1894)</f>
        <v>#N/A</v>
      </c>
      <c r="G1894" s="124"/>
      <c r="H1894" s="124"/>
      <c r="I1894" s="124"/>
      <c r="J1894" s="124"/>
      <c r="K1894" s="124"/>
      <c r="L1894" s="124"/>
      <c r="M1894" s="124"/>
      <c r="N1894" s="124"/>
      <c r="O1894" s="124"/>
      <c r="P1894" s="124"/>
      <c r="Q1894" s="124"/>
      <c r="R1894" s="124"/>
      <c r="S1894" s="124"/>
      <c r="T1894" s="124"/>
      <c r="U1894" s="124"/>
      <c r="V1894" s="124"/>
      <c r="W1894" s="124"/>
      <c r="X1894" s="124"/>
      <c r="Y1894" s="124"/>
      <c r="Z1894" s="124"/>
      <c r="AA1894" s="124"/>
      <c r="AB1894" s="124"/>
      <c r="AC1894" s="124"/>
      <c r="AD1894" s="124"/>
      <c r="AE1894" s="124"/>
    </row>
    <row r="1895" spans="2:31" hidden="1">
      <c r="B1895" s="124" t="s">
        <v>339</v>
      </c>
      <c r="C1895" s="124">
        <f>Koniec_Projekt</f>
        <v>0</v>
      </c>
      <c r="D1895" s="124" t="e">
        <f>MATCH($C1895,$A$927:$AE$927,0)</f>
        <v>#N/A</v>
      </c>
      <c r="E1895" s="124">
        <f>ROW($J$1407)</f>
        <v>1407</v>
      </c>
      <c r="F1895" s="124" t="e">
        <f>ADDRESS(E1895,D1895)</f>
        <v>#N/A</v>
      </c>
      <c r="G1895" s="124"/>
      <c r="H1895" s="124"/>
      <c r="I1895" s="124"/>
      <c r="J1895" s="124"/>
      <c r="K1895" s="124"/>
      <c r="L1895" s="124"/>
      <c r="M1895" s="124"/>
      <c r="N1895" s="124"/>
      <c r="O1895" s="124"/>
      <c r="P1895" s="124"/>
      <c r="Q1895" s="124"/>
      <c r="R1895" s="124"/>
      <c r="S1895" s="124"/>
      <c r="T1895" s="124"/>
      <c r="U1895" s="124"/>
      <c r="V1895" s="124"/>
      <c r="W1895" s="124"/>
      <c r="X1895" s="124"/>
      <c r="Y1895" s="124"/>
      <c r="Z1895" s="124"/>
      <c r="AA1895" s="124"/>
      <c r="AB1895" s="124"/>
      <c r="AC1895" s="124"/>
      <c r="AD1895" s="124"/>
      <c r="AE1895" s="124"/>
    </row>
    <row r="1896" spans="2:31" hidden="1">
      <c r="B1896" s="124"/>
      <c r="C1896" s="124"/>
      <c r="D1896" s="124"/>
      <c r="E1896" s="124"/>
      <c r="F1896" s="124"/>
      <c r="G1896" s="124"/>
      <c r="H1896" s="124"/>
      <c r="I1896" s="124"/>
      <c r="J1896" s="124"/>
      <c r="K1896" s="124"/>
      <c r="L1896" s="124"/>
      <c r="M1896" s="124"/>
      <c r="N1896" s="124"/>
      <c r="O1896" s="124"/>
      <c r="P1896" s="124"/>
      <c r="Q1896" s="124"/>
      <c r="R1896" s="124"/>
      <c r="S1896" s="124"/>
      <c r="T1896" s="124"/>
      <c r="U1896" s="124"/>
      <c r="V1896" s="124"/>
      <c r="W1896" s="124"/>
      <c r="X1896" s="124"/>
      <c r="Y1896" s="124"/>
      <c r="Z1896" s="124"/>
      <c r="AA1896" s="124"/>
      <c r="AB1896" s="124"/>
      <c r="AC1896" s="124"/>
      <c r="AD1896" s="124"/>
      <c r="AE1896" s="124"/>
    </row>
    <row r="1897" spans="2:31" hidden="1">
      <c r="B1897" s="125" t="s">
        <v>350</v>
      </c>
      <c r="C1897" s="125"/>
      <c r="D1897" s="125"/>
      <c r="E1897" s="125"/>
      <c r="F1897" s="125"/>
      <c r="G1897" s="125"/>
      <c r="H1897" s="125"/>
      <c r="I1897" s="125"/>
      <c r="J1897" s="123">
        <f t="shared" ref="J1897:V1897" si="2954">IF(LataProjekcji&lt;=Koniec_Projekt,J1887,0)</f>
        <v>0</v>
      </c>
      <c r="K1897" s="123">
        <f t="shared" si="2954"/>
        <v>0</v>
      </c>
      <c r="L1897" s="123">
        <f t="shared" si="2954"/>
        <v>0</v>
      </c>
      <c r="M1897" s="123">
        <f t="shared" si="2954"/>
        <v>0</v>
      </c>
      <c r="N1897" s="123">
        <f t="shared" si="2954"/>
        <v>0</v>
      </c>
      <c r="O1897" s="123">
        <f t="shared" si="2954"/>
        <v>0</v>
      </c>
      <c r="P1897" s="123">
        <f t="shared" si="2954"/>
        <v>0</v>
      </c>
      <c r="Q1897" s="123">
        <f t="shared" si="2954"/>
        <v>0</v>
      </c>
      <c r="R1897" s="123">
        <f t="shared" si="2954"/>
        <v>0</v>
      </c>
      <c r="S1897" s="123">
        <f t="shared" si="2954"/>
        <v>0</v>
      </c>
      <c r="T1897" s="123">
        <f t="shared" si="2954"/>
        <v>0</v>
      </c>
      <c r="U1897" s="123">
        <f t="shared" si="2954"/>
        <v>0</v>
      </c>
      <c r="V1897" s="123">
        <f t="shared" si="2954"/>
        <v>0</v>
      </c>
      <c r="W1897" s="123">
        <f t="shared" ref="W1897:AA1897" si="2955">IF(LataProjekcji&lt;=Koniec_Projekt,W1887,0)</f>
        <v>0</v>
      </c>
      <c r="X1897" s="123">
        <f t="shared" si="2955"/>
        <v>0</v>
      </c>
      <c r="Y1897" s="123">
        <f t="shared" si="2955"/>
        <v>0</v>
      </c>
      <c r="Z1897" s="123">
        <f t="shared" si="2955"/>
        <v>0</v>
      </c>
      <c r="AA1897" s="123">
        <f t="shared" si="2955"/>
        <v>0</v>
      </c>
      <c r="AB1897" s="123">
        <f t="shared" ref="AB1897:AE1897" si="2956">IF(LataProjekcji&lt;=Koniec_Projekt,AB1887,0)</f>
        <v>0</v>
      </c>
      <c r="AC1897" s="123">
        <f t="shared" si="2956"/>
        <v>0</v>
      </c>
      <c r="AD1897" s="123">
        <f t="shared" si="2956"/>
        <v>0</v>
      </c>
      <c r="AE1897" s="123">
        <f t="shared" si="2956"/>
        <v>0</v>
      </c>
    </row>
    <row r="1901" spans="2:31" hidden="1">
      <c r="B1901" s="7" t="s">
        <v>351</v>
      </c>
    </row>
    <row r="1902" spans="2:31" hidden="1">
      <c r="B1902" s="159" t="s">
        <v>313</v>
      </c>
      <c r="C1902" s="159"/>
      <c r="D1902" s="159"/>
      <c r="E1902" s="159"/>
      <c r="F1902" s="159"/>
      <c r="G1902" s="159"/>
      <c r="H1902" s="159"/>
      <c r="I1902" s="159"/>
      <c r="J1902" s="160">
        <f t="shared" ref="J1902:V1902" si="2957">J1916+J1930+J1944</f>
        <v>0</v>
      </c>
      <c r="K1902" s="160">
        <f t="shared" si="2957"/>
        <v>0</v>
      </c>
      <c r="L1902" s="160">
        <f t="shared" si="2957"/>
        <v>0</v>
      </c>
      <c r="M1902" s="160">
        <f t="shared" si="2957"/>
        <v>0</v>
      </c>
      <c r="N1902" s="160">
        <f t="shared" si="2957"/>
        <v>0</v>
      </c>
      <c r="O1902" s="160">
        <f t="shared" si="2957"/>
        <v>0</v>
      </c>
      <c r="P1902" s="160">
        <f t="shared" si="2957"/>
        <v>0</v>
      </c>
      <c r="Q1902" s="160">
        <f t="shared" si="2957"/>
        <v>0</v>
      </c>
      <c r="R1902" s="160">
        <f t="shared" si="2957"/>
        <v>0</v>
      </c>
      <c r="S1902" s="160">
        <f t="shared" si="2957"/>
        <v>0</v>
      </c>
      <c r="T1902" s="160">
        <f t="shared" si="2957"/>
        <v>0</v>
      </c>
      <c r="U1902" s="160">
        <f t="shared" si="2957"/>
        <v>0</v>
      </c>
      <c r="V1902" s="160">
        <f t="shared" si="2957"/>
        <v>0</v>
      </c>
      <c r="W1902" s="160">
        <f t="shared" ref="W1902:W1908" si="2958">W1916+W1930+W1944</f>
        <v>0</v>
      </c>
      <c r="X1902" s="160">
        <f t="shared" ref="X1902:AA1902" si="2959">X1916+X1930+X1944</f>
        <v>0</v>
      </c>
      <c r="Y1902" s="160">
        <f t="shared" si="2959"/>
        <v>0</v>
      </c>
      <c r="Z1902" s="160">
        <f t="shared" si="2959"/>
        <v>0</v>
      </c>
      <c r="AA1902" s="160">
        <f t="shared" si="2959"/>
        <v>0</v>
      </c>
      <c r="AB1902" s="160">
        <f t="shared" ref="AB1902:AE1902" si="2960">AB1916+AB1930+AB1944</f>
        <v>0</v>
      </c>
      <c r="AC1902" s="160">
        <f t="shared" si="2960"/>
        <v>0</v>
      </c>
      <c r="AD1902" s="160">
        <f t="shared" si="2960"/>
        <v>0</v>
      </c>
      <c r="AE1902" s="160">
        <f t="shared" si="2960"/>
        <v>0</v>
      </c>
    </row>
    <row r="1903" spans="2:31" hidden="1">
      <c r="B1903" s="159" t="s">
        <v>293</v>
      </c>
      <c r="C1903" s="159"/>
      <c r="D1903" s="159"/>
      <c r="E1903" s="159"/>
      <c r="F1903" s="159"/>
      <c r="G1903" s="159"/>
      <c r="H1903" s="159"/>
      <c r="I1903" s="159"/>
      <c r="J1903" s="160">
        <f t="shared" ref="J1903:L1911" si="2961">J1917+J1931+J1945</f>
        <v>0</v>
      </c>
      <c r="K1903" s="160">
        <f t="shared" ref="K1903:K1908" si="2962">K1917+K1931+K1945</f>
        <v>0</v>
      </c>
      <c r="L1903" s="160">
        <f t="shared" si="2961"/>
        <v>0</v>
      </c>
      <c r="M1903" s="160">
        <f t="shared" ref="M1903:V1903" si="2963">M1917+M1931+M1945</f>
        <v>0</v>
      </c>
      <c r="N1903" s="160">
        <f t="shared" si="2963"/>
        <v>0</v>
      </c>
      <c r="O1903" s="160">
        <f t="shared" si="2963"/>
        <v>0</v>
      </c>
      <c r="P1903" s="160">
        <f t="shared" si="2963"/>
        <v>0</v>
      </c>
      <c r="Q1903" s="160">
        <f t="shared" si="2963"/>
        <v>0</v>
      </c>
      <c r="R1903" s="160">
        <f t="shared" si="2963"/>
        <v>0</v>
      </c>
      <c r="S1903" s="160">
        <f t="shared" si="2963"/>
        <v>0</v>
      </c>
      <c r="T1903" s="160">
        <f t="shared" si="2963"/>
        <v>0</v>
      </c>
      <c r="U1903" s="160">
        <f t="shared" si="2963"/>
        <v>0</v>
      </c>
      <c r="V1903" s="160">
        <f t="shared" si="2963"/>
        <v>0</v>
      </c>
      <c r="W1903" s="160">
        <f t="shared" si="2958"/>
        <v>0</v>
      </c>
      <c r="X1903" s="160">
        <f t="shared" ref="X1903:AA1903" si="2964">X1917+X1931+X1945</f>
        <v>0</v>
      </c>
      <c r="Y1903" s="160">
        <f t="shared" si="2964"/>
        <v>0</v>
      </c>
      <c r="Z1903" s="160">
        <f t="shared" si="2964"/>
        <v>0</v>
      </c>
      <c r="AA1903" s="160">
        <f t="shared" si="2964"/>
        <v>0</v>
      </c>
      <c r="AB1903" s="160">
        <f t="shared" ref="AB1903:AE1903" si="2965">AB1917+AB1931+AB1945</f>
        <v>0</v>
      </c>
      <c r="AC1903" s="160">
        <f t="shared" si="2965"/>
        <v>0</v>
      </c>
      <c r="AD1903" s="160">
        <f t="shared" si="2965"/>
        <v>0</v>
      </c>
      <c r="AE1903" s="160">
        <f t="shared" si="2965"/>
        <v>0</v>
      </c>
    </row>
    <row r="1904" spans="2:31" hidden="1">
      <c r="B1904" s="159" t="s">
        <v>295</v>
      </c>
      <c r="C1904" s="159"/>
      <c r="D1904" s="159"/>
      <c r="E1904" s="159"/>
      <c r="F1904" s="159"/>
      <c r="G1904" s="159"/>
      <c r="H1904" s="159"/>
      <c r="I1904" s="159"/>
      <c r="J1904" s="160">
        <f t="shared" si="2961"/>
        <v>0</v>
      </c>
      <c r="K1904" s="160">
        <f t="shared" si="2962"/>
        <v>0</v>
      </c>
      <c r="L1904" s="160">
        <f t="shared" si="2961"/>
        <v>0</v>
      </c>
      <c r="M1904" s="160">
        <f t="shared" ref="M1904:V1904" si="2966">M1918+M1932+M1946</f>
        <v>0</v>
      </c>
      <c r="N1904" s="160">
        <f t="shared" si="2966"/>
        <v>0</v>
      </c>
      <c r="O1904" s="160">
        <f t="shared" si="2966"/>
        <v>0</v>
      </c>
      <c r="P1904" s="160">
        <f t="shared" si="2966"/>
        <v>0</v>
      </c>
      <c r="Q1904" s="160">
        <f t="shared" si="2966"/>
        <v>0</v>
      </c>
      <c r="R1904" s="160">
        <f t="shared" si="2966"/>
        <v>0</v>
      </c>
      <c r="S1904" s="160">
        <f t="shared" si="2966"/>
        <v>0</v>
      </c>
      <c r="T1904" s="160">
        <f t="shared" si="2966"/>
        <v>0</v>
      </c>
      <c r="U1904" s="160">
        <f t="shared" si="2966"/>
        <v>0</v>
      </c>
      <c r="V1904" s="160">
        <f t="shared" si="2966"/>
        <v>0</v>
      </c>
      <c r="W1904" s="160">
        <f t="shared" si="2958"/>
        <v>0</v>
      </c>
      <c r="X1904" s="160">
        <f t="shared" ref="X1904:AA1904" si="2967">X1918+X1932+X1946</f>
        <v>0</v>
      </c>
      <c r="Y1904" s="160">
        <f t="shared" si="2967"/>
        <v>0</v>
      </c>
      <c r="Z1904" s="160">
        <f t="shared" si="2967"/>
        <v>0</v>
      </c>
      <c r="AA1904" s="160">
        <f t="shared" si="2967"/>
        <v>0</v>
      </c>
      <c r="AB1904" s="160">
        <f t="shared" ref="AB1904:AE1904" si="2968">AB1918+AB1932+AB1946</f>
        <v>0</v>
      </c>
      <c r="AC1904" s="160">
        <f t="shared" si="2968"/>
        <v>0</v>
      </c>
      <c r="AD1904" s="160">
        <f t="shared" si="2968"/>
        <v>0</v>
      </c>
      <c r="AE1904" s="160">
        <f t="shared" si="2968"/>
        <v>0</v>
      </c>
    </row>
    <row r="1905" spans="2:31" hidden="1">
      <c r="B1905" s="159" t="s">
        <v>314</v>
      </c>
      <c r="C1905" s="159"/>
      <c r="D1905" s="159"/>
      <c r="E1905" s="159"/>
      <c r="F1905" s="159"/>
      <c r="G1905" s="159"/>
      <c r="H1905" s="159"/>
      <c r="I1905" s="159"/>
      <c r="J1905" s="160">
        <f t="shared" si="2961"/>
        <v>0</v>
      </c>
      <c r="K1905" s="160">
        <f t="shared" si="2962"/>
        <v>0</v>
      </c>
      <c r="L1905" s="160">
        <f t="shared" si="2961"/>
        <v>0</v>
      </c>
      <c r="M1905" s="160">
        <f t="shared" ref="M1905:V1905" si="2969">M1919+M1933+M1947</f>
        <v>0</v>
      </c>
      <c r="N1905" s="160">
        <f t="shared" si="2969"/>
        <v>0</v>
      </c>
      <c r="O1905" s="160">
        <f t="shared" si="2969"/>
        <v>0</v>
      </c>
      <c r="P1905" s="160">
        <f t="shared" si="2969"/>
        <v>0</v>
      </c>
      <c r="Q1905" s="160">
        <f t="shared" si="2969"/>
        <v>0</v>
      </c>
      <c r="R1905" s="160">
        <f t="shared" si="2969"/>
        <v>0</v>
      </c>
      <c r="S1905" s="160">
        <f t="shared" si="2969"/>
        <v>0</v>
      </c>
      <c r="T1905" s="160">
        <f t="shared" si="2969"/>
        <v>0</v>
      </c>
      <c r="U1905" s="160">
        <f t="shared" si="2969"/>
        <v>0</v>
      </c>
      <c r="V1905" s="160">
        <f t="shared" si="2969"/>
        <v>0</v>
      </c>
      <c r="W1905" s="160">
        <f t="shared" si="2958"/>
        <v>0</v>
      </c>
      <c r="X1905" s="160">
        <f t="shared" ref="X1905:AA1905" si="2970">X1919+X1933+X1947</f>
        <v>0</v>
      </c>
      <c r="Y1905" s="160">
        <f t="shared" si="2970"/>
        <v>0</v>
      </c>
      <c r="Z1905" s="160">
        <f t="shared" si="2970"/>
        <v>0</v>
      </c>
      <c r="AA1905" s="160">
        <f t="shared" si="2970"/>
        <v>0</v>
      </c>
      <c r="AB1905" s="160">
        <f t="shared" ref="AB1905:AE1905" si="2971">AB1919+AB1933+AB1947</f>
        <v>0</v>
      </c>
      <c r="AC1905" s="160">
        <f t="shared" si="2971"/>
        <v>0</v>
      </c>
      <c r="AD1905" s="160">
        <f t="shared" si="2971"/>
        <v>0</v>
      </c>
      <c r="AE1905" s="160">
        <f t="shared" si="2971"/>
        <v>0</v>
      </c>
    </row>
    <row r="1906" spans="2:31" hidden="1">
      <c r="B1906" s="159" t="s">
        <v>301</v>
      </c>
      <c r="C1906" s="159"/>
      <c r="D1906" s="159"/>
      <c r="E1906" s="159"/>
      <c r="F1906" s="159"/>
      <c r="G1906" s="159"/>
      <c r="H1906" s="159"/>
      <c r="I1906" s="159"/>
      <c r="J1906" s="160">
        <f t="shared" si="2961"/>
        <v>0</v>
      </c>
      <c r="K1906" s="160">
        <f t="shared" si="2962"/>
        <v>0</v>
      </c>
      <c r="L1906" s="160">
        <f t="shared" si="2961"/>
        <v>0</v>
      </c>
      <c r="M1906" s="160">
        <f t="shared" ref="M1906:V1906" si="2972">M1920+M1934+M1948</f>
        <v>0</v>
      </c>
      <c r="N1906" s="160">
        <f t="shared" si="2972"/>
        <v>0</v>
      </c>
      <c r="O1906" s="160">
        <f t="shared" si="2972"/>
        <v>0</v>
      </c>
      <c r="P1906" s="160">
        <f t="shared" si="2972"/>
        <v>0</v>
      </c>
      <c r="Q1906" s="160">
        <f t="shared" si="2972"/>
        <v>0</v>
      </c>
      <c r="R1906" s="160">
        <f t="shared" si="2972"/>
        <v>0</v>
      </c>
      <c r="S1906" s="160">
        <f t="shared" si="2972"/>
        <v>0</v>
      </c>
      <c r="T1906" s="160">
        <f t="shared" si="2972"/>
        <v>0</v>
      </c>
      <c r="U1906" s="160">
        <f t="shared" si="2972"/>
        <v>0</v>
      </c>
      <c r="V1906" s="160">
        <f t="shared" si="2972"/>
        <v>0</v>
      </c>
      <c r="W1906" s="160">
        <f t="shared" si="2958"/>
        <v>0</v>
      </c>
      <c r="X1906" s="160">
        <f t="shared" ref="X1906:AA1906" si="2973">X1920+X1934+X1948</f>
        <v>0</v>
      </c>
      <c r="Y1906" s="160">
        <f t="shared" si="2973"/>
        <v>0</v>
      </c>
      <c r="Z1906" s="160">
        <f t="shared" si="2973"/>
        <v>0</v>
      </c>
      <c r="AA1906" s="160">
        <f t="shared" si="2973"/>
        <v>0</v>
      </c>
      <c r="AB1906" s="160">
        <f t="shared" ref="AB1906:AE1906" si="2974">AB1920+AB1934+AB1948</f>
        <v>0</v>
      </c>
      <c r="AC1906" s="160">
        <f t="shared" si="2974"/>
        <v>0</v>
      </c>
      <c r="AD1906" s="160">
        <f t="shared" si="2974"/>
        <v>0</v>
      </c>
      <c r="AE1906" s="160">
        <f t="shared" si="2974"/>
        <v>0</v>
      </c>
    </row>
    <row r="1907" spans="2:31" hidden="1">
      <c r="B1907" s="159" t="s">
        <v>304</v>
      </c>
      <c r="C1907" s="159"/>
      <c r="D1907" s="159"/>
      <c r="E1907" s="159"/>
      <c r="F1907" s="159"/>
      <c r="G1907" s="159"/>
      <c r="H1907" s="159"/>
      <c r="I1907" s="159"/>
      <c r="J1907" s="160">
        <f t="shared" si="2961"/>
        <v>0</v>
      </c>
      <c r="K1907" s="160">
        <f t="shared" si="2962"/>
        <v>0</v>
      </c>
      <c r="L1907" s="160">
        <f t="shared" si="2961"/>
        <v>0</v>
      </c>
      <c r="M1907" s="160">
        <f t="shared" ref="M1907:V1907" si="2975">M1921+M1935+M1949</f>
        <v>0</v>
      </c>
      <c r="N1907" s="160">
        <f t="shared" si="2975"/>
        <v>0</v>
      </c>
      <c r="O1907" s="160">
        <f t="shared" si="2975"/>
        <v>0</v>
      </c>
      <c r="P1907" s="160">
        <f t="shared" si="2975"/>
        <v>0</v>
      </c>
      <c r="Q1907" s="160">
        <f t="shared" si="2975"/>
        <v>0</v>
      </c>
      <c r="R1907" s="160">
        <f t="shared" si="2975"/>
        <v>0</v>
      </c>
      <c r="S1907" s="160">
        <f t="shared" si="2975"/>
        <v>0</v>
      </c>
      <c r="T1907" s="160">
        <f t="shared" si="2975"/>
        <v>0</v>
      </c>
      <c r="U1907" s="160">
        <f t="shared" si="2975"/>
        <v>0</v>
      </c>
      <c r="V1907" s="160">
        <f t="shared" si="2975"/>
        <v>0</v>
      </c>
      <c r="W1907" s="160">
        <f t="shared" si="2958"/>
        <v>0</v>
      </c>
      <c r="X1907" s="160">
        <f t="shared" ref="X1907:AA1907" si="2976">X1921+X1935+X1949</f>
        <v>0</v>
      </c>
      <c r="Y1907" s="160">
        <f t="shared" si="2976"/>
        <v>0</v>
      </c>
      <c r="Z1907" s="160">
        <f t="shared" si="2976"/>
        <v>0</v>
      </c>
      <c r="AA1907" s="160">
        <f t="shared" si="2976"/>
        <v>0</v>
      </c>
      <c r="AB1907" s="160">
        <f t="shared" ref="AB1907:AE1907" si="2977">AB1921+AB1935+AB1949</f>
        <v>0</v>
      </c>
      <c r="AC1907" s="160">
        <f t="shared" si="2977"/>
        <v>0</v>
      </c>
      <c r="AD1907" s="160">
        <f t="shared" si="2977"/>
        <v>0</v>
      </c>
      <c r="AE1907" s="160">
        <f t="shared" si="2977"/>
        <v>0</v>
      </c>
    </row>
    <row r="1908" spans="2:31" hidden="1">
      <c r="B1908" s="159" t="s">
        <v>315</v>
      </c>
      <c r="C1908" s="159"/>
      <c r="D1908" s="159"/>
      <c r="E1908" s="159"/>
      <c r="F1908" s="159"/>
      <c r="G1908" s="159"/>
      <c r="H1908" s="159"/>
      <c r="I1908" s="159"/>
      <c r="J1908" s="160">
        <f t="shared" si="2961"/>
        <v>0</v>
      </c>
      <c r="K1908" s="160">
        <f t="shared" si="2962"/>
        <v>0</v>
      </c>
      <c r="L1908" s="160">
        <f t="shared" si="2961"/>
        <v>0</v>
      </c>
      <c r="M1908" s="160">
        <f t="shared" ref="M1908:V1908" si="2978">M1922+M1936+M1950</f>
        <v>0</v>
      </c>
      <c r="N1908" s="160">
        <f t="shared" si="2978"/>
        <v>0</v>
      </c>
      <c r="O1908" s="160">
        <f t="shared" si="2978"/>
        <v>0</v>
      </c>
      <c r="P1908" s="160">
        <f t="shared" si="2978"/>
        <v>0</v>
      </c>
      <c r="Q1908" s="160">
        <f t="shared" si="2978"/>
        <v>0</v>
      </c>
      <c r="R1908" s="160">
        <f t="shared" si="2978"/>
        <v>0</v>
      </c>
      <c r="S1908" s="160">
        <f t="shared" si="2978"/>
        <v>0</v>
      </c>
      <c r="T1908" s="160">
        <f t="shared" si="2978"/>
        <v>0</v>
      </c>
      <c r="U1908" s="160">
        <f t="shared" si="2978"/>
        <v>0</v>
      </c>
      <c r="V1908" s="160">
        <f t="shared" si="2978"/>
        <v>0</v>
      </c>
      <c r="W1908" s="160">
        <f t="shared" si="2958"/>
        <v>0</v>
      </c>
      <c r="X1908" s="160">
        <f t="shared" ref="X1908:AA1908" si="2979">X1922+X1936+X1950</f>
        <v>0</v>
      </c>
      <c r="Y1908" s="160">
        <f t="shared" si="2979"/>
        <v>0</v>
      </c>
      <c r="Z1908" s="160">
        <f t="shared" si="2979"/>
        <v>0</v>
      </c>
      <c r="AA1908" s="160">
        <f t="shared" si="2979"/>
        <v>0</v>
      </c>
      <c r="AB1908" s="160">
        <f t="shared" ref="AB1908:AE1908" si="2980">AB1922+AB1936+AB1950</f>
        <v>0</v>
      </c>
      <c r="AC1908" s="160">
        <f t="shared" si="2980"/>
        <v>0</v>
      </c>
      <c r="AD1908" s="160">
        <f t="shared" si="2980"/>
        <v>0</v>
      </c>
      <c r="AE1908" s="160">
        <f t="shared" si="2980"/>
        <v>0</v>
      </c>
    </row>
    <row r="1909" spans="2:31" hidden="1">
      <c r="B1909" s="161" t="s">
        <v>352</v>
      </c>
      <c r="C1909" s="159"/>
      <c r="D1909" s="159"/>
      <c r="E1909" s="159"/>
      <c r="F1909" s="159"/>
      <c r="G1909" s="159"/>
      <c r="H1909" s="159"/>
      <c r="I1909" s="159"/>
      <c r="J1909" s="162">
        <f t="shared" ref="J1909:V1909" si="2981">SUM(J1902:J1908)</f>
        <v>0</v>
      </c>
      <c r="K1909" s="162">
        <f t="shared" si="2981"/>
        <v>0</v>
      </c>
      <c r="L1909" s="162">
        <f t="shared" si="2981"/>
        <v>0</v>
      </c>
      <c r="M1909" s="162">
        <f t="shared" si="2981"/>
        <v>0</v>
      </c>
      <c r="N1909" s="162">
        <f t="shared" si="2981"/>
        <v>0</v>
      </c>
      <c r="O1909" s="162">
        <f t="shared" si="2981"/>
        <v>0</v>
      </c>
      <c r="P1909" s="162">
        <f t="shared" si="2981"/>
        <v>0</v>
      </c>
      <c r="Q1909" s="162">
        <f t="shared" si="2981"/>
        <v>0</v>
      </c>
      <c r="R1909" s="162">
        <f t="shared" si="2981"/>
        <v>0</v>
      </c>
      <c r="S1909" s="162">
        <f t="shared" si="2981"/>
        <v>0</v>
      </c>
      <c r="T1909" s="162">
        <f t="shared" si="2981"/>
        <v>0</v>
      </c>
      <c r="U1909" s="162">
        <f t="shared" si="2981"/>
        <v>0</v>
      </c>
      <c r="V1909" s="162">
        <f t="shared" si="2981"/>
        <v>0</v>
      </c>
      <c r="W1909" s="162">
        <f>SUM(W1902:W1908)</f>
        <v>0</v>
      </c>
      <c r="X1909" s="162">
        <f t="shared" ref="X1909:AA1909" si="2982">SUM(X1902:X1908)</f>
        <v>0</v>
      </c>
      <c r="Y1909" s="162">
        <f t="shared" si="2982"/>
        <v>0</v>
      </c>
      <c r="Z1909" s="162">
        <f t="shared" si="2982"/>
        <v>0</v>
      </c>
      <c r="AA1909" s="162">
        <f t="shared" si="2982"/>
        <v>0</v>
      </c>
      <c r="AB1909" s="162">
        <f t="shared" ref="AB1909:AE1909" si="2983">SUM(AB1902:AB1908)</f>
        <v>0</v>
      </c>
      <c r="AC1909" s="162">
        <f t="shared" si="2983"/>
        <v>0</v>
      </c>
      <c r="AD1909" s="162">
        <f t="shared" si="2983"/>
        <v>0</v>
      </c>
      <c r="AE1909" s="162">
        <f t="shared" si="2983"/>
        <v>0</v>
      </c>
    </row>
    <row r="1910" spans="2:31" hidden="1">
      <c r="B1910" s="154" t="s">
        <v>306</v>
      </c>
      <c r="C1910" s="154"/>
      <c r="D1910" s="154"/>
      <c r="E1910" s="154"/>
      <c r="F1910" s="154"/>
      <c r="G1910" s="154"/>
      <c r="H1910" s="154"/>
      <c r="I1910" s="154"/>
      <c r="J1910" s="156">
        <f t="shared" si="2961"/>
        <v>0</v>
      </c>
      <c r="K1910" s="156">
        <f>K1924+K1938+K1952</f>
        <v>0</v>
      </c>
      <c r="L1910" s="156">
        <f t="shared" si="2961"/>
        <v>0</v>
      </c>
      <c r="M1910" s="156">
        <f t="shared" ref="M1910:V1910" si="2984">M1924+M1938+M1952</f>
        <v>0</v>
      </c>
      <c r="N1910" s="156">
        <f t="shared" si="2984"/>
        <v>0</v>
      </c>
      <c r="O1910" s="156">
        <f t="shared" si="2984"/>
        <v>0</v>
      </c>
      <c r="P1910" s="156">
        <f t="shared" si="2984"/>
        <v>0</v>
      </c>
      <c r="Q1910" s="156">
        <f t="shared" si="2984"/>
        <v>0</v>
      </c>
      <c r="R1910" s="156">
        <f t="shared" si="2984"/>
        <v>0</v>
      </c>
      <c r="S1910" s="156">
        <f t="shared" si="2984"/>
        <v>0</v>
      </c>
      <c r="T1910" s="156">
        <f t="shared" si="2984"/>
        <v>0</v>
      </c>
      <c r="U1910" s="156">
        <f t="shared" si="2984"/>
        <v>0</v>
      </c>
      <c r="V1910" s="156">
        <f t="shared" si="2984"/>
        <v>0</v>
      </c>
      <c r="W1910" s="156">
        <f t="shared" ref="W1910:W1911" si="2985">W1924+W1938+W1952</f>
        <v>0</v>
      </c>
      <c r="X1910" s="156">
        <f t="shared" ref="X1910:AA1910" si="2986">X1924+X1938+X1952</f>
        <v>0</v>
      </c>
      <c r="Y1910" s="156">
        <f t="shared" si="2986"/>
        <v>0</v>
      </c>
      <c r="Z1910" s="156">
        <f t="shared" si="2986"/>
        <v>0</v>
      </c>
      <c r="AA1910" s="156">
        <f t="shared" si="2986"/>
        <v>0</v>
      </c>
      <c r="AB1910" s="156">
        <f t="shared" ref="AB1910:AE1910" si="2987">AB1924+AB1938+AB1952</f>
        <v>0</v>
      </c>
      <c r="AC1910" s="156">
        <f t="shared" si="2987"/>
        <v>0</v>
      </c>
      <c r="AD1910" s="156">
        <f t="shared" si="2987"/>
        <v>0</v>
      </c>
      <c r="AE1910" s="156">
        <f t="shared" si="2987"/>
        <v>0</v>
      </c>
    </row>
    <row r="1911" spans="2:31" hidden="1">
      <c r="B1911" s="154" t="s">
        <v>308</v>
      </c>
      <c r="C1911" s="154"/>
      <c r="D1911" s="154"/>
      <c r="E1911" s="154"/>
      <c r="F1911" s="154"/>
      <c r="G1911" s="154"/>
      <c r="H1911" s="154"/>
      <c r="I1911" s="154"/>
      <c r="J1911" s="156">
        <f t="shared" si="2961"/>
        <v>0</v>
      </c>
      <c r="K1911" s="156">
        <f>K1925+K1939+K1953</f>
        <v>0</v>
      </c>
      <c r="L1911" s="156">
        <f t="shared" si="2961"/>
        <v>0</v>
      </c>
      <c r="M1911" s="156">
        <f t="shared" ref="M1911:V1911" si="2988">M1925+M1939+M1953</f>
        <v>0</v>
      </c>
      <c r="N1911" s="156">
        <f t="shared" si="2988"/>
        <v>0</v>
      </c>
      <c r="O1911" s="156">
        <f t="shared" si="2988"/>
        <v>0</v>
      </c>
      <c r="P1911" s="156">
        <f t="shared" si="2988"/>
        <v>0</v>
      </c>
      <c r="Q1911" s="156">
        <f t="shared" si="2988"/>
        <v>0</v>
      </c>
      <c r="R1911" s="156">
        <f t="shared" si="2988"/>
        <v>0</v>
      </c>
      <c r="S1911" s="156">
        <f t="shared" si="2988"/>
        <v>0</v>
      </c>
      <c r="T1911" s="156">
        <f t="shared" si="2988"/>
        <v>0</v>
      </c>
      <c r="U1911" s="156">
        <f t="shared" si="2988"/>
        <v>0</v>
      </c>
      <c r="V1911" s="156">
        <f t="shared" si="2988"/>
        <v>0</v>
      </c>
      <c r="W1911" s="156">
        <f t="shared" si="2985"/>
        <v>0</v>
      </c>
      <c r="X1911" s="156">
        <f t="shared" ref="X1911:AA1911" si="2989">X1925+X1939+X1953</f>
        <v>0</v>
      </c>
      <c r="Y1911" s="156">
        <f t="shared" si="2989"/>
        <v>0</v>
      </c>
      <c r="Z1911" s="156">
        <f t="shared" si="2989"/>
        <v>0</v>
      </c>
      <c r="AA1911" s="156">
        <f t="shared" si="2989"/>
        <v>0</v>
      </c>
      <c r="AB1911" s="156">
        <f t="shared" ref="AB1911:AE1911" si="2990">AB1925+AB1939+AB1953</f>
        <v>0</v>
      </c>
      <c r="AC1911" s="156">
        <f t="shared" si="2990"/>
        <v>0</v>
      </c>
      <c r="AD1911" s="156">
        <f t="shared" si="2990"/>
        <v>0</v>
      </c>
      <c r="AE1911" s="156">
        <f t="shared" si="2990"/>
        <v>0</v>
      </c>
    </row>
    <row r="1912" spans="2:31" hidden="1">
      <c r="B1912" s="157" t="s">
        <v>353</v>
      </c>
      <c r="C1912" s="154"/>
      <c r="D1912" s="154"/>
      <c r="E1912" s="154"/>
      <c r="F1912" s="154"/>
      <c r="G1912" s="154"/>
      <c r="H1912" s="154"/>
      <c r="I1912" s="154"/>
      <c r="J1912" s="158">
        <f t="shared" ref="J1912:V1912" si="2991">J1909+SUM(J1910:J1911)</f>
        <v>0</v>
      </c>
      <c r="K1912" s="158">
        <f t="shared" si="2991"/>
        <v>0</v>
      </c>
      <c r="L1912" s="158">
        <f t="shared" si="2991"/>
        <v>0</v>
      </c>
      <c r="M1912" s="158">
        <f t="shared" si="2991"/>
        <v>0</v>
      </c>
      <c r="N1912" s="158">
        <f t="shared" si="2991"/>
        <v>0</v>
      </c>
      <c r="O1912" s="158">
        <f t="shared" si="2991"/>
        <v>0</v>
      </c>
      <c r="P1912" s="158">
        <f t="shared" si="2991"/>
        <v>0</v>
      </c>
      <c r="Q1912" s="158">
        <f t="shared" si="2991"/>
        <v>0</v>
      </c>
      <c r="R1912" s="158">
        <f t="shared" si="2991"/>
        <v>0</v>
      </c>
      <c r="S1912" s="158">
        <f t="shared" si="2991"/>
        <v>0</v>
      </c>
      <c r="T1912" s="158">
        <f t="shared" si="2991"/>
        <v>0</v>
      </c>
      <c r="U1912" s="158">
        <f t="shared" si="2991"/>
        <v>0</v>
      </c>
      <c r="V1912" s="158">
        <f t="shared" si="2991"/>
        <v>0</v>
      </c>
      <c r="W1912" s="158">
        <f>W1909+SUM(W1910:W1911)</f>
        <v>0</v>
      </c>
      <c r="X1912" s="158">
        <f t="shared" ref="X1912:AA1912" si="2992">X1909+SUM(X1910:X1911)</f>
        <v>0</v>
      </c>
      <c r="Y1912" s="158">
        <f t="shared" si="2992"/>
        <v>0</v>
      </c>
      <c r="Z1912" s="158">
        <f t="shared" si="2992"/>
        <v>0</v>
      </c>
      <c r="AA1912" s="158">
        <f t="shared" si="2992"/>
        <v>0</v>
      </c>
      <c r="AB1912" s="158">
        <f t="shared" ref="AB1912:AE1912" si="2993">AB1909+SUM(AB1910:AB1911)</f>
        <v>0</v>
      </c>
      <c r="AC1912" s="158">
        <f t="shared" si="2993"/>
        <v>0</v>
      </c>
      <c r="AD1912" s="158">
        <f t="shared" si="2993"/>
        <v>0</v>
      </c>
      <c r="AE1912" s="158">
        <f t="shared" si="2993"/>
        <v>0</v>
      </c>
    </row>
    <row r="1915" spans="2:31" hidden="1">
      <c r="B1915" s="7" t="s">
        <v>354</v>
      </c>
    </row>
    <row r="1916" spans="2:31" hidden="1">
      <c r="B1916" s="159" t="s">
        <v>313</v>
      </c>
      <c r="C1916" s="159"/>
      <c r="D1916" s="159"/>
      <c r="E1916" s="159"/>
      <c r="F1916" s="159"/>
      <c r="G1916" s="159"/>
      <c r="H1916" s="159"/>
      <c r="I1916" s="159"/>
      <c r="J1916" s="160">
        <f t="shared" ref="J1916:J1922" si="2994">J1878</f>
        <v>0</v>
      </c>
      <c r="K1916" s="160">
        <f t="shared" ref="K1916:V1916" si="2995">K1878</f>
        <v>0</v>
      </c>
      <c r="L1916" s="160">
        <f t="shared" si="2995"/>
        <v>0</v>
      </c>
      <c r="M1916" s="160">
        <f t="shared" si="2995"/>
        <v>0</v>
      </c>
      <c r="N1916" s="160">
        <f t="shared" si="2995"/>
        <v>0</v>
      </c>
      <c r="O1916" s="160">
        <f t="shared" si="2995"/>
        <v>0</v>
      </c>
      <c r="P1916" s="160">
        <f t="shared" si="2995"/>
        <v>0</v>
      </c>
      <c r="Q1916" s="160">
        <f t="shared" si="2995"/>
        <v>0</v>
      </c>
      <c r="R1916" s="160">
        <f t="shared" si="2995"/>
        <v>0</v>
      </c>
      <c r="S1916" s="160">
        <f t="shared" si="2995"/>
        <v>0</v>
      </c>
      <c r="T1916" s="160">
        <f t="shared" si="2995"/>
        <v>0</v>
      </c>
      <c r="U1916" s="160">
        <f t="shared" si="2995"/>
        <v>0</v>
      </c>
      <c r="V1916" s="160">
        <f t="shared" si="2995"/>
        <v>0</v>
      </c>
      <c r="W1916" s="160">
        <f t="shared" ref="W1916:W1922" si="2996">W1878</f>
        <v>0</v>
      </c>
      <c r="X1916" s="160">
        <f t="shared" ref="X1916:AA1916" si="2997">X1878</f>
        <v>0</v>
      </c>
      <c r="Y1916" s="160">
        <f t="shared" si="2997"/>
        <v>0</v>
      </c>
      <c r="Z1916" s="160">
        <f t="shared" si="2997"/>
        <v>0</v>
      </c>
      <c r="AA1916" s="160">
        <f t="shared" si="2997"/>
        <v>0</v>
      </c>
      <c r="AB1916" s="160">
        <f t="shared" ref="AB1916:AE1916" si="2998">AB1878</f>
        <v>0</v>
      </c>
      <c r="AC1916" s="160">
        <f t="shared" si="2998"/>
        <v>0</v>
      </c>
      <c r="AD1916" s="160">
        <f t="shared" si="2998"/>
        <v>0</v>
      </c>
      <c r="AE1916" s="160">
        <f t="shared" si="2998"/>
        <v>0</v>
      </c>
    </row>
    <row r="1917" spans="2:31" hidden="1">
      <c r="B1917" s="159" t="s">
        <v>293</v>
      </c>
      <c r="C1917" s="159"/>
      <c r="D1917" s="159"/>
      <c r="E1917" s="159"/>
      <c r="F1917" s="159"/>
      <c r="G1917" s="159"/>
      <c r="H1917" s="159"/>
      <c r="I1917" s="159"/>
      <c r="J1917" s="160">
        <f t="shared" si="2994"/>
        <v>0</v>
      </c>
      <c r="K1917" s="160">
        <f t="shared" ref="K1917:V1917" si="2999">K1879</f>
        <v>0</v>
      </c>
      <c r="L1917" s="160">
        <f t="shared" si="2999"/>
        <v>0</v>
      </c>
      <c r="M1917" s="160">
        <f t="shared" si="2999"/>
        <v>0</v>
      </c>
      <c r="N1917" s="160">
        <f t="shared" si="2999"/>
        <v>0</v>
      </c>
      <c r="O1917" s="160">
        <f t="shared" si="2999"/>
        <v>0</v>
      </c>
      <c r="P1917" s="160">
        <f t="shared" si="2999"/>
        <v>0</v>
      </c>
      <c r="Q1917" s="160">
        <f t="shared" si="2999"/>
        <v>0</v>
      </c>
      <c r="R1917" s="160">
        <f t="shared" si="2999"/>
        <v>0</v>
      </c>
      <c r="S1917" s="160">
        <f t="shared" si="2999"/>
        <v>0</v>
      </c>
      <c r="T1917" s="160">
        <f t="shared" si="2999"/>
        <v>0</v>
      </c>
      <c r="U1917" s="160">
        <f t="shared" si="2999"/>
        <v>0</v>
      </c>
      <c r="V1917" s="160">
        <f t="shared" si="2999"/>
        <v>0</v>
      </c>
      <c r="W1917" s="160">
        <f t="shared" si="2996"/>
        <v>0</v>
      </c>
      <c r="X1917" s="160">
        <f t="shared" ref="X1917:AA1917" si="3000">X1879</f>
        <v>0</v>
      </c>
      <c r="Y1917" s="160">
        <f t="shared" si="3000"/>
        <v>0</v>
      </c>
      <c r="Z1917" s="160">
        <f t="shared" si="3000"/>
        <v>0</v>
      </c>
      <c r="AA1917" s="160">
        <f t="shared" si="3000"/>
        <v>0</v>
      </c>
      <c r="AB1917" s="160">
        <f t="shared" ref="AB1917:AE1917" si="3001">AB1879</f>
        <v>0</v>
      </c>
      <c r="AC1917" s="160">
        <f t="shared" si="3001"/>
        <v>0</v>
      </c>
      <c r="AD1917" s="160">
        <f t="shared" si="3001"/>
        <v>0</v>
      </c>
      <c r="AE1917" s="160">
        <f t="shared" si="3001"/>
        <v>0</v>
      </c>
    </row>
    <row r="1918" spans="2:31" hidden="1">
      <c r="B1918" s="159" t="s">
        <v>295</v>
      </c>
      <c r="C1918" s="159"/>
      <c r="D1918" s="159"/>
      <c r="E1918" s="159"/>
      <c r="F1918" s="159"/>
      <c r="G1918" s="159"/>
      <c r="H1918" s="159"/>
      <c r="I1918" s="159"/>
      <c r="J1918" s="160">
        <f t="shared" si="2994"/>
        <v>0</v>
      </c>
      <c r="K1918" s="160">
        <f t="shared" ref="K1918:V1918" si="3002">K1880</f>
        <v>0</v>
      </c>
      <c r="L1918" s="160">
        <f t="shared" si="3002"/>
        <v>0</v>
      </c>
      <c r="M1918" s="160">
        <f t="shared" si="3002"/>
        <v>0</v>
      </c>
      <c r="N1918" s="160">
        <f t="shared" si="3002"/>
        <v>0</v>
      </c>
      <c r="O1918" s="160">
        <f t="shared" si="3002"/>
        <v>0</v>
      </c>
      <c r="P1918" s="160">
        <f t="shared" si="3002"/>
        <v>0</v>
      </c>
      <c r="Q1918" s="160">
        <f t="shared" si="3002"/>
        <v>0</v>
      </c>
      <c r="R1918" s="160">
        <f t="shared" si="3002"/>
        <v>0</v>
      </c>
      <c r="S1918" s="160">
        <f t="shared" si="3002"/>
        <v>0</v>
      </c>
      <c r="T1918" s="160">
        <f t="shared" si="3002"/>
        <v>0</v>
      </c>
      <c r="U1918" s="160">
        <f t="shared" si="3002"/>
        <v>0</v>
      </c>
      <c r="V1918" s="160">
        <f t="shared" si="3002"/>
        <v>0</v>
      </c>
      <c r="W1918" s="160">
        <f t="shared" si="2996"/>
        <v>0</v>
      </c>
      <c r="X1918" s="160">
        <f t="shared" ref="X1918:AA1918" si="3003">X1880</f>
        <v>0</v>
      </c>
      <c r="Y1918" s="160">
        <f t="shared" si="3003"/>
        <v>0</v>
      </c>
      <c r="Z1918" s="160">
        <f t="shared" si="3003"/>
        <v>0</v>
      </c>
      <c r="AA1918" s="160">
        <f t="shared" si="3003"/>
        <v>0</v>
      </c>
      <c r="AB1918" s="160">
        <f t="shared" ref="AB1918:AE1918" si="3004">AB1880</f>
        <v>0</v>
      </c>
      <c r="AC1918" s="160">
        <f t="shared" si="3004"/>
        <v>0</v>
      </c>
      <c r="AD1918" s="160">
        <f t="shared" si="3004"/>
        <v>0</v>
      </c>
      <c r="AE1918" s="160">
        <f t="shared" si="3004"/>
        <v>0</v>
      </c>
    </row>
    <row r="1919" spans="2:31" hidden="1">
      <c r="B1919" s="159" t="s">
        <v>314</v>
      </c>
      <c r="C1919" s="159"/>
      <c r="D1919" s="159"/>
      <c r="E1919" s="159"/>
      <c r="F1919" s="159"/>
      <c r="G1919" s="159"/>
      <c r="H1919" s="159"/>
      <c r="I1919" s="159"/>
      <c r="J1919" s="160">
        <f t="shared" si="2994"/>
        <v>0</v>
      </c>
      <c r="K1919" s="160">
        <f t="shared" ref="K1919:V1919" si="3005">K1881</f>
        <v>0</v>
      </c>
      <c r="L1919" s="160">
        <f t="shared" si="3005"/>
        <v>0</v>
      </c>
      <c r="M1919" s="160">
        <f t="shared" si="3005"/>
        <v>0</v>
      </c>
      <c r="N1919" s="160">
        <f t="shared" si="3005"/>
        <v>0</v>
      </c>
      <c r="O1919" s="160">
        <f t="shared" si="3005"/>
        <v>0</v>
      </c>
      <c r="P1919" s="160">
        <f t="shared" si="3005"/>
        <v>0</v>
      </c>
      <c r="Q1919" s="160">
        <f t="shared" si="3005"/>
        <v>0</v>
      </c>
      <c r="R1919" s="160">
        <f t="shared" si="3005"/>
        <v>0</v>
      </c>
      <c r="S1919" s="160">
        <f t="shared" si="3005"/>
        <v>0</v>
      </c>
      <c r="T1919" s="160">
        <f t="shared" si="3005"/>
        <v>0</v>
      </c>
      <c r="U1919" s="160">
        <f t="shared" si="3005"/>
        <v>0</v>
      </c>
      <c r="V1919" s="160">
        <f t="shared" si="3005"/>
        <v>0</v>
      </c>
      <c r="W1919" s="160">
        <f t="shared" si="2996"/>
        <v>0</v>
      </c>
      <c r="X1919" s="160">
        <f t="shared" ref="X1919:AA1919" si="3006">X1881</f>
        <v>0</v>
      </c>
      <c r="Y1919" s="160">
        <f t="shared" si="3006"/>
        <v>0</v>
      </c>
      <c r="Z1919" s="160">
        <f t="shared" si="3006"/>
        <v>0</v>
      </c>
      <c r="AA1919" s="160">
        <f t="shared" si="3006"/>
        <v>0</v>
      </c>
      <c r="AB1919" s="160">
        <f t="shared" ref="AB1919:AE1919" si="3007">AB1881</f>
        <v>0</v>
      </c>
      <c r="AC1919" s="160">
        <f t="shared" si="3007"/>
        <v>0</v>
      </c>
      <c r="AD1919" s="160">
        <f t="shared" si="3007"/>
        <v>0</v>
      </c>
      <c r="AE1919" s="160">
        <f t="shared" si="3007"/>
        <v>0</v>
      </c>
    </row>
    <row r="1920" spans="2:31" hidden="1">
      <c r="B1920" s="159" t="s">
        <v>301</v>
      </c>
      <c r="C1920" s="159"/>
      <c r="D1920" s="159"/>
      <c r="E1920" s="159"/>
      <c r="F1920" s="159"/>
      <c r="G1920" s="159"/>
      <c r="H1920" s="159"/>
      <c r="I1920" s="159"/>
      <c r="J1920" s="160">
        <f t="shared" si="2994"/>
        <v>0</v>
      </c>
      <c r="K1920" s="160">
        <f t="shared" ref="K1920:V1920" si="3008">K1882</f>
        <v>0</v>
      </c>
      <c r="L1920" s="160">
        <f t="shared" si="3008"/>
        <v>0</v>
      </c>
      <c r="M1920" s="160">
        <f t="shared" si="3008"/>
        <v>0</v>
      </c>
      <c r="N1920" s="160">
        <f t="shared" si="3008"/>
        <v>0</v>
      </c>
      <c r="O1920" s="160">
        <f t="shared" si="3008"/>
        <v>0</v>
      </c>
      <c r="P1920" s="160">
        <f t="shared" si="3008"/>
        <v>0</v>
      </c>
      <c r="Q1920" s="160">
        <f t="shared" si="3008"/>
        <v>0</v>
      </c>
      <c r="R1920" s="160">
        <f t="shared" si="3008"/>
        <v>0</v>
      </c>
      <c r="S1920" s="160">
        <f t="shared" si="3008"/>
        <v>0</v>
      </c>
      <c r="T1920" s="160">
        <f t="shared" si="3008"/>
        <v>0</v>
      </c>
      <c r="U1920" s="160">
        <f t="shared" si="3008"/>
        <v>0</v>
      </c>
      <c r="V1920" s="160">
        <f t="shared" si="3008"/>
        <v>0</v>
      </c>
      <c r="W1920" s="160">
        <f t="shared" si="2996"/>
        <v>0</v>
      </c>
      <c r="X1920" s="160">
        <f t="shared" ref="X1920:AA1920" si="3009">X1882</f>
        <v>0</v>
      </c>
      <c r="Y1920" s="160">
        <f t="shared" si="3009"/>
        <v>0</v>
      </c>
      <c r="Z1920" s="160">
        <f t="shared" si="3009"/>
        <v>0</v>
      </c>
      <c r="AA1920" s="160">
        <f t="shared" si="3009"/>
        <v>0</v>
      </c>
      <c r="AB1920" s="160">
        <f t="shared" ref="AB1920:AE1920" si="3010">AB1882</f>
        <v>0</v>
      </c>
      <c r="AC1920" s="160">
        <f t="shared" si="3010"/>
        <v>0</v>
      </c>
      <c r="AD1920" s="160">
        <f t="shared" si="3010"/>
        <v>0</v>
      </c>
      <c r="AE1920" s="160">
        <f t="shared" si="3010"/>
        <v>0</v>
      </c>
    </row>
    <row r="1921" spans="2:31" hidden="1">
      <c r="B1921" s="159" t="s">
        <v>304</v>
      </c>
      <c r="C1921" s="159"/>
      <c r="D1921" s="159"/>
      <c r="E1921" s="159"/>
      <c r="F1921" s="159"/>
      <c r="G1921" s="159"/>
      <c r="H1921" s="159"/>
      <c r="I1921" s="159"/>
      <c r="J1921" s="160">
        <f t="shared" si="2994"/>
        <v>0</v>
      </c>
      <c r="K1921" s="160">
        <f t="shared" ref="K1921:V1921" si="3011">K1883</f>
        <v>0</v>
      </c>
      <c r="L1921" s="160">
        <f t="shared" si="3011"/>
        <v>0</v>
      </c>
      <c r="M1921" s="160">
        <f t="shared" si="3011"/>
        <v>0</v>
      </c>
      <c r="N1921" s="160">
        <f t="shared" si="3011"/>
        <v>0</v>
      </c>
      <c r="O1921" s="160">
        <f t="shared" si="3011"/>
        <v>0</v>
      </c>
      <c r="P1921" s="160">
        <f t="shared" si="3011"/>
        <v>0</v>
      </c>
      <c r="Q1921" s="160">
        <f t="shared" si="3011"/>
        <v>0</v>
      </c>
      <c r="R1921" s="160">
        <f t="shared" si="3011"/>
        <v>0</v>
      </c>
      <c r="S1921" s="160">
        <f t="shared" si="3011"/>
        <v>0</v>
      </c>
      <c r="T1921" s="160">
        <f t="shared" si="3011"/>
        <v>0</v>
      </c>
      <c r="U1921" s="160">
        <f t="shared" si="3011"/>
        <v>0</v>
      </c>
      <c r="V1921" s="160">
        <f t="shared" si="3011"/>
        <v>0</v>
      </c>
      <c r="W1921" s="160">
        <f t="shared" si="2996"/>
        <v>0</v>
      </c>
      <c r="X1921" s="160">
        <f t="shared" ref="X1921:AA1921" si="3012">X1883</f>
        <v>0</v>
      </c>
      <c r="Y1921" s="160">
        <f t="shared" si="3012"/>
        <v>0</v>
      </c>
      <c r="Z1921" s="160">
        <f t="shared" si="3012"/>
        <v>0</v>
      </c>
      <c r="AA1921" s="160">
        <f t="shared" si="3012"/>
        <v>0</v>
      </c>
      <c r="AB1921" s="160">
        <f t="shared" ref="AB1921:AE1921" si="3013">AB1883</f>
        <v>0</v>
      </c>
      <c r="AC1921" s="160">
        <f t="shared" si="3013"/>
        <v>0</v>
      </c>
      <c r="AD1921" s="160">
        <f t="shared" si="3013"/>
        <v>0</v>
      </c>
      <c r="AE1921" s="160">
        <f t="shared" si="3013"/>
        <v>0</v>
      </c>
    </row>
    <row r="1922" spans="2:31" hidden="1">
      <c r="B1922" s="159" t="s">
        <v>315</v>
      </c>
      <c r="C1922" s="159"/>
      <c r="D1922" s="159"/>
      <c r="E1922" s="159"/>
      <c r="F1922" s="159"/>
      <c r="G1922" s="159"/>
      <c r="H1922" s="159"/>
      <c r="I1922" s="159"/>
      <c r="J1922" s="160">
        <f t="shared" si="2994"/>
        <v>0</v>
      </c>
      <c r="K1922" s="160">
        <f t="shared" ref="K1922:V1922" si="3014">K1884</f>
        <v>0</v>
      </c>
      <c r="L1922" s="160">
        <f t="shared" si="3014"/>
        <v>0</v>
      </c>
      <c r="M1922" s="160">
        <f t="shared" si="3014"/>
        <v>0</v>
      </c>
      <c r="N1922" s="160">
        <f t="shared" si="3014"/>
        <v>0</v>
      </c>
      <c r="O1922" s="160">
        <f t="shared" si="3014"/>
        <v>0</v>
      </c>
      <c r="P1922" s="160">
        <f t="shared" si="3014"/>
        <v>0</v>
      </c>
      <c r="Q1922" s="160">
        <f t="shared" si="3014"/>
        <v>0</v>
      </c>
      <c r="R1922" s="160">
        <f t="shared" si="3014"/>
        <v>0</v>
      </c>
      <c r="S1922" s="160">
        <f t="shared" si="3014"/>
        <v>0</v>
      </c>
      <c r="T1922" s="160">
        <f t="shared" si="3014"/>
        <v>0</v>
      </c>
      <c r="U1922" s="160">
        <f t="shared" si="3014"/>
        <v>0</v>
      </c>
      <c r="V1922" s="160">
        <f t="shared" si="3014"/>
        <v>0</v>
      </c>
      <c r="W1922" s="160">
        <f t="shared" si="2996"/>
        <v>0</v>
      </c>
      <c r="X1922" s="160">
        <f t="shared" ref="X1922:AA1922" si="3015">X1884</f>
        <v>0</v>
      </c>
      <c r="Y1922" s="160">
        <f t="shared" si="3015"/>
        <v>0</v>
      </c>
      <c r="Z1922" s="160">
        <f t="shared" si="3015"/>
        <v>0</v>
      </c>
      <c r="AA1922" s="160">
        <f t="shared" si="3015"/>
        <v>0</v>
      </c>
      <c r="AB1922" s="160">
        <f t="shared" ref="AB1922:AE1922" si="3016">AB1884</f>
        <v>0</v>
      </c>
      <c r="AC1922" s="160">
        <f t="shared" si="3016"/>
        <v>0</v>
      </c>
      <c r="AD1922" s="160">
        <f t="shared" si="3016"/>
        <v>0</v>
      </c>
      <c r="AE1922" s="160">
        <f t="shared" si="3016"/>
        <v>0</v>
      </c>
    </row>
    <row r="1923" spans="2:31" hidden="1">
      <c r="B1923" s="161" t="s">
        <v>355</v>
      </c>
      <c r="C1923" s="159"/>
      <c r="D1923" s="159"/>
      <c r="E1923" s="159"/>
      <c r="F1923" s="159"/>
      <c r="G1923" s="159"/>
      <c r="H1923" s="159"/>
      <c r="I1923" s="159"/>
      <c r="J1923" s="162">
        <f t="shared" ref="J1923:V1923" si="3017">SUM(J1916:J1922)</f>
        <v>0</v>
      </c>
      <c r="K1923" s="162">
        <f t="shared" si="3017"/>
        <v>0</v>
      </c>
      <c r="L1923" s="162">
        <f t="shared" si="3017"/>
        <v>0</v>
      </c>
      <c r="M1923" s="162">
        <f t="shared" si="3017"/>
        <v>0</v>
      </c>
      <c r="N1923" s="162">
        <f t="shared" si="3017"/>
        <v>0</v>
      </c>
      <c r="O1923" s="162">
        <f t="shared" si="3017"/>
        <v>0</v>
      </c>
      <c r="P1923" s="162">
        <f t="shared" si="3017"/>
        <v>0</v>
      </c>
      <c r="Q1923" s="162">
        <f t="shared" si="3017"/>
        <v>0</v>
      </c>
      <c r="R1923" s="162">
        <f t="shared" si="3017"/>
        <v>0</v>
      </c>
      <c r="S1923" s="162">
        <f t="shared" si="3017"/>
        <v>0</v>
      </c>
      <c r="T1923" s="162">
        <f t="shared" si="3017"/>
        <v>0</v>
      </c>
      <c r="U1923" s="162">
        <f t="shared" si="3017"/>
        <v>0</v>
      </c>
      <c r="V1923" s="162">
        <f t="shared" si="3017"/>
        <v>0</v>
      </c>
      <c r="W1923" s="162">
        <f>SUM(W1916:W1922)</f>
        <v>0</v>
      </c>
      <c r="X1923" s="162">
        <f t="shared" ref="X1923:AA1923" si="3018">SUM(X1916:X1922)</f>
        <v>0</v>
      </c>
      <c r="Y1923" s="162">
        <f t="shared" si="3018"/>
        <v>0</v>
      </c>
      <c r="Z1923" s="162">
        <f t="shared" si="3018"/>
        <v>0</v>
      </c>
      <c r="AA1923" s="162">
        <f t="shared" si="3018"/>
        <v>0</v>
      </c>
      <c r="AB1923" s="162">
        <f t="shared" ref="AB1923:AE1923" si="3019">SUM(AB1916:AB1922)</f>
        <v>0</v>
      </c>
      <c r="AC1923" s="162">
        <f t="shared" si="3019"/>
        <v>0</v>
      </c>
      <c r="AD1923" s="162">
        <f t="shared" si="3019"/>
        <v>0</v>
      </c>
      <c r="AE1923" s="162">
        <f t="shared" si="3019"/>
        <v>0</v>
      </c>
    </row>
    <row r="1924" spans="2:31" hidden="1">
      <c r="B1924" s="154" t="s">
        <v>306</v>
      </c>
      <c r="C1924" s="154"/>
      <c r="D1924" s="154"/>
      <c r="E1924" s="154"/>
      <c r="F1924" s="154"/>
      <c r="G1924" s="154"/>
      <c r="H1924" s="154"/>
      <c r="I1924" s="154"/>
      <c r="J1924" s="156">
        <f t="shared" ref="J1924:V1924" si="3020">J1885</f>
        <v>0</v>
      </c>
      <c r="K1924" s="156">
        <f t="shared" si="3020"/>
        <v>0</v>
      </c>
      <c r="L1924" s="156">
        <f t="shared" si="3020"/>
        <v>0</v>
      </c>
      <c r="M1924" s="156">
        <f t="shared" si="3020"/>
        <v>0</v>
      </c>
      <c r="N1924" s="156">
        <f t="shared" si="3020"/>
        <v>0</v>
      </c>
      <c r="O1924" s="156">
        <f t="shared" si="3020"/>
        <v>0</v>
      </c>
      <c r="P1924" s="156">
        <f t="shared" si="3020"/>
        <v>0</v>
      </c>
      <c r="Q1924" s="156">
        <f t="shared" si="3020"/>
        <v>0</v>
      </c>
      <c r="R1924" s="156">
        <f t="shared" si="3020"/>
        <v>0</v>
      </c>
      <c r="S1924" s="156">
        <f t="shared" si="3020"/>
        <v>0</v>
      </c>
      <c r="T1924" s="156">
        <f t="shared" si="3020"/>
        <v>0</v>
      </c>
      <c r="U1924" s="156">
        <f t="shared" si="3020"/>
        <v>0</v>
      </c>
      <c r="V1924" s="156">
        <f t="shared" si="3020"/>
        <v>0</v>
      </c>
      <c r="W1924" s="156">
        <f t="shared" ref="W1924:W1925" si="3021">W1885</f>
        <v>0</v>
      </c>
      <c r="X1924" s="156">
        <f t="shared" ref="X1924:AA1924" si="3022">X1885</f>
        <v>0</v>
      </c>
      <c r="Y1924" s="156">
        <f t="shared" si="3022"/>
        <v>0</v>
      </c>
      <c r="Z1924" s="156">
        <f t="shared" si="3022"/>
        <v>0</v>
      </c>
      <c r="AA1924" s="156">
        <f t="shared" si="3022"/>
        <v>0</v>
      </c>
      <c r="AB1924" s="156">
        <f t="shared" ref="AB1924:AE1924" si="3023">AB1885</f>
        <v>0</v>
      </c>
      <c r="AC1924" s="156">
        <f t="shared" si="3023"/>
        <v>0</v>
      </c>
      <c r="AD1924" s="156">
        <f t="shared" si="3023"/>
        <v>0</v>
      </c>
      <c r="AE1924" s="156">
        <f t="shared" si="3023"/>
        <v>0</v>
      </c>
    </row>
    <row r="1925" spans="2:31" hidden="1">
      <c r="B1925" s="154" t="s">
        <v>308</v>
      </c>
      <c r="C1925" s="154"/>
      <c r="D1925" s="154"/>
      <c r="E1925" s="154"/>
      <c r="F1925" s="154"/>
      <c r="G1925" s="154"/>
      <c r="H1925" s="154"/>
      <c r="I1925" s="154"/>
      <c r="J1925" s="156">
        <f t="shared" ref="J1925:V1925" si="3024">J1886</f>
        <v>0</v>
      </c>
      <c r="K1925" s="156">
        <f t="shared" si="3024"/>
        <v>0</v>
      </c>
      <c r="L1925" s="156">
        <f t="shared" si="3024"/>
        <v>0</v>
      </c>
      <c r="M1925" s="156">
        <f t="shared" si="3024"/>
        <v>0</v>
      </c>
      <c r="N1925" s="156">
        <f t="shared" si="3024"/>
        <v>0</v>
      </c>
      <c r="O1925" s="156">
        <f t="shared" si="3024"/>
        <v>0</v>
      </c>
      <c r="P1925" s="156">
        <f t="shared" si="3024"/>
        <v>0</v>
      </c>
      <c r="Q1925" s="156">
        <f t="shared" si="3024"/>
        <v>0</v>
      </c>
      <c r="R1925" s="156">
        <f t="shared" si="3024"/>
        <v>0</v>
      </c>
      <c r="S1925" s="156">
        <f t="shared" si="3024"/>
        <v>0</v>
      </c>
      <c r="T1925" s="156">
        <f t="shared" si="3024"/>
        <v>0</v>
      </c>
      <c r="U1925" s="156">
        <f t="shared" si="3024"/>
        <v>0</v>
      </c>
      <c r="V1925" s="156">
        <f t="shared" si="3024"/>
        <v>0</v>
      </c>
      <c r="W1925" s="156">
        <f t="shared" si="3021"/>
        <v>0</v>
      </c>
      <c r="X1925" s="156">
        <f t="shared" ref="X1925:AA1925" si="3025">X1886</f>
        <v>0</v>
      </c>
      <c r="Y1925" s="156">
        <f t="shared" si="3025"/>
        <v>0</v>
      </c>
      <c r="Z1925" s="156">
        <f t="shared" si="3025"/>
        <v>0</v>
      </c>
      <c r="AA1925" s="156">
        <f t="shared" si="3025"/>
        <v>0</v>
      </c>
      <c r="AB1925" s="156">
        <f t="shared" ref="AB1925:AE1925" si="3026">AB1886</f>
        <v>0</v>
      </c>
      <c r="AC1925" s="156">
        <f t="shared" si="3026"/>
        <v>0</v>
      </c>
      <c r="AD1925" s="156">
        <f t="shared" si="3026"/>
        <v>0</v>
      </c>
      <c r="AE1925" s="156">
        <f t="shared" si="3026"/>
        <v>0</v>
      </c>
    </row>
    <row r="1926" spans="2:31" hidden="1">
      <c r="B1926" s="157" t="s">
        <v>356</v>
      </c>
      <c r="C1926" s="154"/>
      <c r="D1926" s="154"/>
      <c r="E1926" s="154"/>
      <c r="F1926" s="154"/>
      <c r="G1926" s="154"/>
      <c r="H1926" s="154"/>
      <c r="I1926" s="154"/>
      <c r="J1926" s="158">
        <f t="shared" ref="J1926:V1926" si="3027">J1923+SUM(J1924:J1925)</f>
        <v>0</v>
      </c>
      <c r="K1926" s="158">
        <f t="shared" si="3027"/>
        <v>0</v>
      </c>
      <c r="L1926" s="158">
        <f t="shared" si="3027"/>
        <v>0</v>
      </c>
      <c r="M1926" s="158">
        <f t="shared" si="3027"/>
        <v>0</v>
      </c>
      <c r="N1926" s="158">
        <f t="shared" si="3027"/>
        <v>0</v>
      </c>
      <c r="O1926" s="158">
        <f t="shared" si="3027"/>
        <v>0</v>
      </c>
      <c r="P1926" s="158">
        <f t="shared" si="3027"/>
        <v>0</v>
      </c>
      <c r="Q1926" s="158">
        <f t="shared" si="3027"/>
        <v>0</v>
      </c>
      <c r="R1926" s="158">
        <f t="shared" si="3027"/>
        <v>0</v>
      </c>
      <c r="S1926" s="158">
        <f t="shared" si="3027"/>
        <v>0</v>
      </c>
      <c r="T1926" s="158">
        <f t="shared" si="3027"/>
        <v>0</v>
      </c>
      <c r="U1926" s="158">
        <f t="shared" si="3027"/>
        <v>0</v>
      </c>
      <c r="V1926" s="158">
        <f t="shared" si="3027"/>
        <v>0</v>
      </c>
      <c r="W1926" s="158">
        <f>W1923+SUM(W1924:W1925)</f>
        <v>0</v>
      </c>
      <c r="X1926" s="158">
        <f t="shared" ref="X1926:AA1926" si="3028">X1923+SUM(X1924:X1925)</f>
        <v>0</v>
      </c>
      <c r="Y1926" s="158">
        <f t="shared" si="3028"/>
        <v>0</v>
      </c>
      <c r="Z1926" s="158">
        <f t="shared" si="3028"/>
        <v>0</v>
      </c>
      <c r="AA1926" s="158">
        <f t="shared" si="3028"/>
        <v>0</v>
      </c>
      <c r="AB1926" s="158">
        <f t="shared" ref="AB1926:AE1926" si="3029">AB1923+SUM(AB1924:AB1925)</f>
        <v>0</v>
      </c>
      <c r="AC1926" s="158">
        <f t="shared" si="3029"/>
        <v>0</v>
      </c>
      <c r="AD1926" s="158">
        <f t="shared" si="3029"/>
        <v>0</v>
      </c>
      <c r="AE1926" s="158">
        <f t="shared" si="3029"/>
        <v>0</v>
      </c>
    </row>
    <row r="1929" spans="2:31" hidden="1">
      <c r="B1929" s="7" t="s">
        <v>651</v>
      </c>
    </row>
    <row r="1930" spans="2:31" hidden="1">
      <c r="B1930" s="159" t="s">
        <v>313</v>
      </c>
      <c r="C1930" s="159"/>
      <c r="D1930" s="159"/>
      <c r="E1930" s="159"/>
      <c r="F1930" s="159"/>
      <c r="G1930" s="159"/>
      <c r="H1930" s="159"/>
      <c r="I1930" s="159"/>
      <c r="J1930" s="160">
        <f t="shared" ref="J1930:V1930" si="3030">J915</f>
        <v>0</v>
      </c>
      <c r="K1930" s="160">
        <f t="shared" si="3030"/>
        <v>0</v>
      </c>
      <c r="L1930" s="160">
        <f t="shared" si="3030"/>
        <v>0</v>
      </c>
      <c r="M1930" s="160">
        <f t="shared" si="3030"/>
        <v>0</v>
      </c>
      <c r="N1930" s="160">
        <f t="shared" si="3030"/>
        <v>0</v>
      </c>
      <c r="O1930" s="160">
        <f t="shared" si="3030"/>
        <v>0</v>
      </c>
      <c r="P1930" s="160">
        <f t="shared" si="3030"/>
        <v>0</v>
      </c>
      <c r="Q1930" s="160">
        <f t="shared" si="3030"/>
        <v>0</v>
      </c>
      <c r="R1930" s="160">
        <f t="shared" si="3030"/>
        <v>0</v>
      </c>
      <c r="S1930" s="160">
        <f t="shared" si="3030"/>
        <v>0</v>
      </c>
      <c r="T1930" s="160">
        <f t="shared" si="3030"/>
        <v>0</v>
      </c>
      <c r="U1930" s="160">
        <f t="shared" si="3030"/>
        <v>0</v>
      </c>
      <c r="V1930" s="160">
        <f t="shared" si="3030"/>
        <v>0</v>
      </c>
      <c r="W1930" s="160">
        <f t="shared" ref="W1930:W1936" si="3031">W915</f>
        <v>0</v>
      </c>
      <c r="X1930" s="160">
        <f t="shared" ref="X1930:AA1930" si="3032">X915</f>
        <v>0</v>
      </c>
      <c r="Y1930" s="160">
        <f t="shared" si="3032"/>
        <v>0</v>
      </c>
      <c r="Z1930" s="160">
        <f t="shared" si="3032"/>
        <v>0</v>
      </c>
      <c r="AA1930" s="160">
        <f t="shared" si="3032"/>
        <v>0</v>
      </c>
      <c r="AB1930" s="160">
        <f t="shared" ref="AB1930:AE1930" si="3033">AB915</f>
        <v>0</v>
      </c>
      <c r="AC1930" s="160">
        <f t="shared" si="3033"/>
        <v>0</v>
      </c>
      <c r="AD1930" s="160">
        <f t="shared" si="3033"/>
        <v>0</v>
      </c>
      <c r="AE1930" s="160">
        <f t="shared" si="3033"/>
        <v>0</v>
      </c>
    </row>
    <row r="1931" spans="2:31" hidden="1">
      <c r="B1931" s="159" t="s">
        <v>293</v>
      </c>
      <c r="C1931" s="159"/>
      <c r="D1931" s="159"/>
      <c r="E1931" s="159"/>
      <c r="F1931" s="159"/>
      <c r="G1931" s="159"/>
      <c r="H1931" s="159"/>
      <c r="I1931" s="159"/>
      <c r="J1931" s="160">
        <f t="shared" ref="J1931:V1931" si="3034">J916</f>
        <v>0</v>
      </c>
      <c r="K1931" s="160">
        <f t="shared" si="3034"/>
        <v>0</v>
      </c>
      <c r="L1931" s="160">
        <f t="shared" si="3034"/>
        <v>0</v>
      </c>
      <c r="M1931" s="160">
        <f t="shared" si="3034"/>
        <v>0</v>
      </c>
      <c r="N1931" s="160">
        <f t="shared" si="3034"/>
        <v>0</v>
      </c>
      <c r="O1931" s="160">
        <f t="shared" si="3034"/>
        <v>0</v>
      </c>
      <c r="P1931" s="160">
        <f t="shared" si="3034"/>
        <v>0</v>
      </c>
      <c r="Q1931" s="160">
        <f t="shared" si="3034"/>
        <v>0</v>
      </c>
      <c r="R1931" s="160">
        <f t="shared" si="3034"/>
        <v>0</v>
      </c>
      <c r="S1931" s="160">
        <f t="shared" si="3034"/>
        <v>0</v>
      </c>
      <c r="T1931" s="160">
        <f t="shared" si="3034"/>
        <v>0</v>
      </c>
      <c r="U1931" s="160">
        <f t="shared" si="3034"/>
        <v>0</v>
      </c>
      <c r="V1931" s="160">
        <f t="shared" si="3034"/>
        <v>0</v>
      </c>
      <c r="W1931" s="160">
        <f t="shared" si="3031"/>
        <v>0</v>
      </c>
      <c r="X1931" s="160">
        <f t="shared" ref="X1931:AA1931" si="3035">X916</f>
        <v>0</v>
      </c>
      <c r="Y1931" s="160">
        <f t="shared" si="3035"/>
        <v>0</v>
      </c>
      <c r="Z1931" s="160">
        <f t="shared" si="3035"/>
        <v>0</v>
      </c>
      <c r="AA1931" s="160">
        <f t="shared" si="3035"/>
        <v>0</v>
      </c>
      <c r="AB1931" s="160">
        <f t="shared" ref="AB1931:AE1931" si="3036">AB916</f>
        <v>0</v>
      </c>
      <c r="AC1931" s="160">
        <f t="shared" si="3036"/>
        <v>0</v>
      </c>
      <c r="AD1931" s="160">
        <f t="shared" si="3036"/>
        <v>0</v>
      </c>
      <c r="AE1931" s="160">
        <f t="shared" si="3036"/>
        <v>0</v>
      </c>
    </row>
    <row r="1932" spans="2:31" hidden="1">
      <c r="B1932" s="159" t="s">
        <v>295</v>
      </c>
      <c r="C1932" s="159"/>
      <c r="D1932" s="159"/>
      <c r="E1932" s="159"/>
      <c r="F1932" s="159"/>
      <c r="G1932" s="159"/>
      <c r="H1932" s="159"/>
      <c r="I1932" s="159"/>
      <c r="J1932" s="160">
        <f t="shared" ref="J1932:V1932" si="3037">J917</f>
        <v>0</v>
      </c>
      <c r="K1932" s="160">
        <f t="shared" si="3037"/>
        <v>0</v>
      </c>
      <c r="L1932" s="160">
        <f t="shared" si="3037"/>
        <v>0</v>
      </c>
      <c r="M1932" s="160">
        <f t="shared" si="3037"/>
        <v>0</v>
      </c>
      <c r="N1932" s="160">
        <f t="shared" si="3037"/>
        <v>0</v>
      </c>
      <c r="O1932" s="160">
        <f t="shared" si="3037"/>
        <v>0</v>
      </c>
      <c r="P1932" s="160">
        <f t="shared" si="3037"/>
        <v>0</v>
      </c>
      <c r="Q1932" s="160">
        <f t="shared" si="3037"/>
        <v>0</v>
      </c>
      <c r="R1932" s="160">
        <f t="shared" si="3037"/>
        <v>0</v>
      </c>
      <c r="S1932" s="160">
        <f t="shared" si="3037"/>
        <v>0</v>
      </c>
      <c r="T1932" s="160">
        <f t="shared" si="3037"/>
        <v>0</v>
      </c>
      <c r="U1932" s="160">
        <f t="shared" si="3037"/>
        <v>0</v>
      </c>
      <c r="V1932" s="160">
        <f t="shared" si="3037"/>
        <v>0</v>
      </c>
      <c r="W1932" s="160">
        <f t="shared" si="3031"/>
        <v>0</v>
      </c>
      <c r="X1932" s="160">
        <f t="shared" ref="X1932:AA1932" si="3038">X917</f>
        <v>0</v>
      </c>
      <c r="Y1932" s="160">
        <f t="shared" si="3038"/>
        <v>0</v>
      </c>
      <c r="Z1932" s="160">
        <f t="shared" si="3038"/>
        <v>0</v>
      </c>
      <c r="AA1932" s="160">
        <f t="shared" si="3038"/>
        <v>0</v>
      </c>
      <c r="AB1932" s="160">
        <f t="shared" ref="AB1932:AE1932" si="3039">AB917</f>
        <v>0</v>
      </c>
      <c r="AC1932" s="160">
        <f t="shared" si="3039"/>
        <v>0</v>
      </c>
      <c r="AD1932" s="160">
        <f t="shared" si="3039"/>
        <v>0</v>
      </c>
      <c r="AE1932" s="160">
        <f t="shared" si="3039"/>
        <v>0</v>
      </c>
    </row>
    <row r="1933" spans="2:31" hidden="1">
      <c r="B1933" s="159" t="s">
        <v>314</v>
      </c>
      <c r="C1933" s="159"/>
      <c r="D1933" s="159"/>
      <c r="E1933" s="159"/>
      <c r="F1933" s="159"/>
      <c r="G1933" s="159"/>
      <c r="H1933" s="159"/>
      <c r="I1933" s="159"/>
      <c r="J1933" s="160">
        <f t="shared" ref="J1933:V1933" si="3040">J918</f>
        <v>0</v>
      </c>
      <c r="K1933" s="160">
        <f t="shared" si="3040"/>
        <v>0</v>
      </c>
      <c r="L1933" s="160">
        <f t="shared" si="3040"/>
        <v>0</v>
      </c>
      <c r="M1933" s="160">
        <f t="shared" si="3040"/>
        <v>0</v>
      </c>
      <c r="N1933" s="160">
        <f t="shared" si="3040"/>
        <v>0</v>
      </c>
      <c r="O1933" s="160">
        <f t="shared" si="3040"/>
        <v>0</v>
      </c>
      <c r="P1933" s="160">
        <f t="shared" si="3040"/>
        <v>0</v>
      </c>
      <c r="Q1933" s="160">
        <f t="shared" si="3040"/>
        <v>0</v>
      </c>
      <c r="R1933" s="160">
        <f t="shared" si="3040"/>
        <v>0</v>
      </c>
      <c r="S1933" s="160">
        <f t="shared" si="3040"/>
        <v>0</v>
      </c>
      <c r="T1933" s="160">
        <f t="shared" si="3040"/>
        <v>0</v>
      </c>
      <c r="U1933" s="160">
        <f t="shared" si="3040"/>
        <v>0</v>
      </c>
      <c r="V1933" s="160">
        <f t="shared" si="3040"/>
        <v>0</v>
      </c>
      <c r="W1933" s="160">
        <f t="shared" si="3031"/>
        <v>0</v>
      </c>
      <c r="X1933" s="160">
        <f t="shared" ref="X1933:AA1933" si="3041">X918</f>
        <v>0</v>
      </c>
      <c r="Y1933" s="160">
        <f t="shared" si="3041"/>
        <v>0</v>
      </c>
      <c r="Z1933" s="160">
        <f t="shared" si="3041"/>
        <v>0</v>
      </c>
      <c r="AA1933" s="160">
        <f t="shared" si="3041"/>
        <v>0</v>
      </c>
      <c r="AB1933" s="160">
        <f t="shared" ref="AB1933:AE1933" si="3042">AB918</f>
        <v>0</v>
      </c>
      <c r="AC1933" s="160">
        <f t="shared" si="3042"/>
        <v>0</v>
      </c>
      <c r="AD1933" s="160">
        <f t="shared" si="3042"/>
        <v>0</v>
      </c>
      <c r="AE1933" s="160">
        <f t="shared" si="3042"/>
        <v>0</v>
      </c>
    </row>
    <row r="1934" spans="2:31" hidden="1">
      <c r="B1934" s="159" t="s">
        <v>301</v>
      </c>
      <c r="C1934" s="159"/>
      <c r="D1934" s="159"/>
      <c r="E1934" s="159"/>
      <c r="F1934" s="159"/>
      <c r="G1934" s="159"/>
      <c r="H1934" s="159"/>
      <c r="I1934" s="159"/>
      <c r="J1934" s="160">
        <f t="shared" ref="J1934:V1934" si="3043">J919</f>
        <v>0</v>
      </c>
      <c r="K1934" s="160">
        <f t="shared" si="3043"/>
        <v>0</v>
      </c>
      <c r="L1934" s="160">
        <f t="shared" si="3043"/>
        <v>0</v>
      </c>
      <c r="M1934" s="160">
        <f t="shared" si="3043"/>
        <v>0</v>
      </c>
      <c r="N1934" s="160">
        <f t="shared" si="3043"/>
        <v>0</v>
      </c>
      <c r="O1934" s="160">
        <f t="shared" si="3043"/>
        <v>0</v>
      </c>
      <c r="P1934" s="160">
        <f t="shared" si="3043"/>
        <v>0</v>
      </c>
      <c r="Q1934" s="160">
        <f t="shared" si="3043"/>
        <v>0</v>
      </c>
      <c r="R1934" s="160">
        <f t="shared" si="3043"/>
        <v>0</v>
      </c>
      <c r="S1934" s="160">
        <f t="shared" si="3043"/>
        <v>0</v>
      </c>
      <c r="T1934" s="160">
        <f t="shared" si="3043"/>
        <v>0</v>
      </c>
      <c r="U1934" s="160">
        <f t="shared" si="3043"/>
        <v>0</v>
      </c>
      <c r="V1934" s="160">
        <f t="shared" si="3043"/>
        <v>0</v>
      </c>
      <c r="W1934" s="160">
        <f t="shared" si="3031"/>
        <v>0</v>
      </c>
      <c r="X1934" s="160">
        <f t="shared" ref="X1934:AA1934" si="3044">X919</f>
        <v>0</v>
      </c>
      <c r="Y1934" s="160">
        <f t="shared" si="3044"/>
        <v>0</v>
      </c>
      <c r="Z1934" s="160">
        <f t="shared" si="3044"/>
        <v>0</v>
      </c>
      <c r="AA1934" s="160">
        <f t="shared" si="3044"/>
        <v>0</v>
      </c>
      <c r="AB1934" s="160">
        <f t="shared" ref="AB1934:AE1934" si="3045">AB919</f>
        <v>0</v>
      </c>
      <c r="AC1934" s="160">
        <f t="shared" si="3045"/>
        <v>0</v>
      </c>
      <c r="AD1934" s="160">
        <f t="shared" si="3045"/>
        <v>0</v>
      </c>
      <c r="AE1934" s="160">
        <f t="shared" si="3045"/>
        <v>0</v>
      </c>
    </row>
    <row r="1935" spans="2:31" hidden="1">
      <c r="B1935" s="159" t="s">
        <v>304</v>
      </c>
      <c r="C1935" s="159"/>
      <c r="D1935" s="159"/>
      <c r="E1935" s="159"/>
      <c r="F1935" s="159"/>
      <c r="G1935" s="159"/>
      <c r="H1935" s="159"/>
      <c r="I1935" s="159"/>
      <c r="J1935" s="160">
        <f t="shared" ref="J1935:V1935" si="3046">J920</f>
        <v>0</v>
      </c>
      <c r="K1935" s="160">
        <f t="shared" si="3046"/>
        <v>0</v>
      </c>
      <c r="L1935" s="160">
        <f t="shared" si="3046"/>
        <v>0</v>
      </c>
      <c r="M1935" s="160">
        <f t="shared" si="3046"/>
        <v>0</v>
      </c>
      <c r="N1935" s="160">
        <f t="shared" si="3046"/>
        <v>0</v>
      </c>
      <c r="O1935" s="160">
        <f t="shared" si="3046"/>
        <v>0</v>
      </c>
      <c r="P1935" s="160">
        <f t="shared" si="3046"/>
        <v>0</v>
      </c>
      <c r="Q1935" s="160">
        <f t="shared" si="3046"/>
        <v>0</v>
      </c>
      <c r="R1935" s="160">
        <f t="shared" si="3046"/>
        <v>0</v>
      </c>
      <c r="S1935" s="160">
        <f t="shared" si="3046"/>
        <v>0</v>
      </c>
      <c r="T1935" s="160">
        <f t="shared" si="3046"/>
        <v>0</v>
      </c>
      <c r="U1935" s="160">
        <f t="shared" si="3046"/>
        <v>0</v>
      </c>
      <c r="V1935" s="160">
        <f t="shared" si="3046"/>
        <v>0</v>
      </c>
      <c r="W1935" s="160">
        <f t="shared" si="3031"/>
        <v>0</v>
      </c>
      <c r="X1935" s="160">
        <f t="shared" ref="X1935:AA1935" si="3047">X920</f>
        <v>0</v>
      </c>
      <c r="Y1935" s="160">
        <f t="shared" si="3047"/>
        <v>0</v>
      </c>
      <c r="Z1935" s="160">
        <f t="shared" si="3047"/>
        <v>0</v>
      </c>
      <c r="AA1935" s="160">
        <f t="shared" si="3047"/>
        <v>0</v>
      </c>
      <c r="AB1935" s="160">
        <f t="shared" ref="AB1935:AE1935" si="3048">AB920</f>
        <v>0</v>
      </c>
      <c r="AC1935" s="160">
        <f t="shared" si="3048"/>
        <v>0</v>
      </c>
      <c r="AD1935" s="160">
        <f t="shared" si="3048"/>
        <v>0</v>
      </c>
      <c r="AE1935" s="160">
        <f t="shared" si="3048"/>
        <v>0</v>
      </c>
    </row>
    <row r="1936" spans="2:31" hidden="1">
      <c r="B1936" s="159" t="s">
        <v>315</v>
      </c>
      <c r="C1936" s="159"/>
      <c r="D1936" s="159"/>
      <c r="E1936" s="159"/>
      <c r="F1936" s="159"/>
      <c r="G1936" s="159"/>
      <c r="H1936" s="159"/>
      <c r="I1936" s="159"/>
      <c r="J1936" s="160">
        <f t="shared" ref="J1936:V1936" si="3049">J921</f>
        <v>0</v>
      </c>
      <c r="K1936" s="160">
        <f t="shared" si="3049"/>
        <v>0</v>
      </c>
      <c r="L1936" s="160">
        <f t="shared" si="3049"/>
        <v>0</v>
      </c>
      <c r="M1936" s="160">
        <f t="shared" si="3049"/>
        <v>0</v>
      </c>
      <c r="N1936" s="160">
        <f t="shared" si="3049"/>
        <v>0</v>
      </c>
      <c r="O1936" s="160">
        <f t="shared" si="3049"/>
        <v>0</v>
      </c>
      <c r="P1936" s="160">
        <f t="shared" si="3049"/>
        <v>0</v>
      </c>
      <c r="Q1936" s="160">
        <f t="shared" si="3049"/>
        <v>0</v>
      </c>
      <c r="R1936" s="160">
        <f t="shared" si="3049"/>
        <v>0</v>
      </c>
      <c r="S1936" s="160">
        <f t="shared" si="3049"/>
        <v>0</v>
      </c>
      <c r="T1936" s="160">
        <f t="shared" si="3049"/>
        <v>0</v>
      </c>
      <c r="U1936" s="160">
        <f t="shared" si="3049"/>
        <v>0</v>
      </c>
      <c r="V1936" s="160">
        <f t="shared" si="3049"/>
        <v>0</v>
      </c>
      <c r="W1936" s="160">
        <f t="shared" si="3031"/>
        <v>0</v>
      </c>
      <c r="X1936" s="160">
        <f t="shared" ref="X1936:AA1936" si="3050">X921</f>
        <v>0</v>
      </c>
      <c r="Y1936" s="160">
        <f t="shared" si="3050"/>
        <v>0</v>
      </c>
      <c r="Z1936" s="160">
        <f t="shared" si="3050"/>
        <v>0</v>
      </c>
      <c r="AA1936" s="160">
        <f t="shared" si="3050"/>
        <v>0</v>
      </c>
      <c r="AB1936" s="160">
        <f t="shared" ref="AB1936:AE1936" si="3051">AB921</f>
        <v>0</v>
      </c>
      <c r="AC1936" s="160">
        <f t="shared" si="3051"/>
        <v>0</v>
      </c>
      <c r="AD1936" s="160">
        <f t="shared" si="3051"/>
        <v>0</v>
      </c>
      <c r="AE1936" s="160">
        <f t="shared" si="3051"/>
        <v>0</v>
      </c>
    </row>
    <row r="1937" spans="2:31" hidden="1">
      <c r="B1937" s="161" t="s">
        <v>357</v>
      </c>
      <c r="C1937" s="159"/>
      <c r="D1937" s="159"/>
      <c r="E1937" s="159"/>
      <c r="F1937" s="159"/>
      <c r="G1937" s="159"/>
      <c r="H1937" s="159"/>
      <c r="I1937" s="159"/>
      <c r="J1937" s="162">
        <f t="shared" ref="J1937:V1937" si="3052">SUM(J1930:J1936)</f>
        <v>0</v>
      </c>
      <c r="K1937" s="162">
        <f t="shared" si="3052"/>
        <v>0</v>
      </c>
      <c r="L1937" s="162">
        <f t="shared" si="3052"/>
        <v>0</v>
      </c>
      <c r="M1937" s="162">
        <f t="shared" si="3052"/>
        <v>0</v>
      </c>
      <c r="N1937" s="162">
        <f t="shared" si="3052"/>
        <v>0</v>
      </c>
      <c r="O1937" s="162">
        <f t="shared" si="3052"/>
        <v>0</v>
      </c>
      <c r="P1937" s="162">
        <f t="shared" si="3052"/>
        <v>0</v>
      </c>
      <c r="Q1937" s="162">
        <f t="shared" si="3052"/>
        <v>0</v>
      </c>
      <c r="R1937" s="162">
        <f t="shared" si="3052"/>
        <v>0</v>
      </c>
      <c r="S1937" s="162">
        <f t="shared" si="3052"/>
        <v>0</v>
      </c>
      <c r="T1937" s="162">
        <f t="shared" si="3052"/>
        <v>0</v>
      </c>
      <c r="U1937" s="162">
        <f t="shared" si="3052"/>
        <v>0</v>
      </c>
      <c r="V1937" s="162">
        <f t="shared" si="3052"/>
        <v>0</v>
      </c>
      <c r="W1937" s="162">
        <f>SUM(W1930:W1936)</f>
        <v>0</v>
      </c>
      <c r="X1937" s="162">
        <f t="shared" ref="X1937:AA1937" si="3053">SUM(X1930:X1936)</f>
        <v>0</v>
      </c>
      <c r="Y1937" s="162">
        <f t="shared" si="3053"/>
        <v>0</v>
      </c>
      <c r="Z1937" s="162">
        <f t="shared" si="3053"/>
        <v>0</v>
      </c>
      <c r="AA1937" s="162">
        <f t="shared" si="3053"/>
        <v>0</v>
      </c>
      <c r="AB1937" s="162">
        <f t="shared" ref="AB1937:AE1937" si="3054">SUM(AB1930:AB1936)</f>
        <v>0</v>
      </c>
      <c r="AC1937" s="162">
        <f t="shared" si="3054"/>
        <v>0</v>
      </c>
      <c r="AD1937" s="162">
        <f t="shared" si="3054"/>
        <v>0</v>
      </c>
      <c r="AE1937" s="162">
        <f t="shared" si="3054"/>
        <v>0</v>
      </c>
    </row>
    <row r="1938" spans="2:31" hidden="1">
      <c r="B1938" s="154" t="s">
        <v>306</v>
      </c>
      <c r="C1938" s="154"/>
      <c r="D1938" s="154"/>
      <c r="E1938" s="154"/>
      <c r="F1938" s="154"/>
      <c r="G1938" s="154"/>
      <c r="H1938" s="154"/>
      <c r="I1938" s="154"/>
      <c r="J1938" s="156">
        <f t="shared" ref="J1938:V1938" si="3055">J922</f>
        <v>0</v>
      </c>
      <c r="K1938" s="156">
        <f t="shared" si="3055"/>
        <v>0</v>
      </c>
      <c r="L1938" s="156">
        <f t="shared" si="3055"/>
        <v>0</v>
      </c>
      <c r="M1938" s="156">
        <f t="shared" si="3055"/>
        <v>0</v>
      </c>
      <c r="N1938" s="156">
        <f t="shared" si="3055"/>
        <v>0</v>
      </c>
      <c r="O1938" s="156">
        <f t="shared" si="3055"/>
        <v>0</v>
      </c>
      <c r="P1938" s="156">
        <f t="shared" si="3055"/>
        <v>0</v>
      </c>
      <c r="Q1938" s="156">
        <f t="shared" si="3055"/>
        <v>0</v>
      </c>
      <c r="R1938" s="156">
        <f t="shared" si="3055"/>
        <v>0</v>
      </c>
      <c r="S1938" s="156">
        <f t="shared" si="3055"/>
        <v>0</v>
      </c>
      <c r="T1938" s="156">
        <f t="shared" si="3055"/>
        <v>0</v>
      </c>
      <c r="U1938" s="156">
        <f t="shared" si="3055"/>
        <v>0</v>
      </c>
      <c r="V1938" s="156">
        <f t="shared" si="3055"/>
        <v>0</v>
      </c>
      <c r="W1938" s="156">
        <f t="shared" ref="W1938:W1939" si="3056">W922</f>
        <v>0</v>
      </c>
      <c r="X1938" s="156">
        <f t="shared" ref="X1938:AA1938" si="3057">X922</f>
        <v>0</v>
      </c>
      <c r="Y1938" s="156">
        <f t="shared" si="3057"/>
        <v>0</v>
      </c>
      <c r="Z1938" s="156">
        <f t="shared" si="3057"/>
        <v>0</v>
      </c>
      <c r="AA1938" s="156">
        <f t="shared" si="3057"/>
        <v>0</v>
      </c>
      <c r="AB1938" s="156">
        <f t="shared" ref="AB1938:AE1938" si="3058">AB922</f>
        <v>0</v>
      </c>
      <c r="AC1938" s="156">
        <f t="shared" si="3058"/>
        <v>0</v>
      </c>
      <c r="AD1938" s="156">
        <f t="shared" si="3058"/>
        <v>0</v>
      </c>
      <c r="AE1938" s="156">
        <f t="shared" si="3058"/>
        <v>0</v>
      </c>
    </row>
    <row r="1939" spans="2:31" hidden="1">
      <c r="B1939" s="154" t="s">
        <v>308</v>
      </c>
      <c r="C1939" s="154"/>
      <c r="D1939" s="154"/>
      <c r="E1939" s="154"/>
      <c r="F1939" s="154"/>
      <c r="G1939" s="154"/>
      <c r="H1939" s="154"/>
      <c r="I1939" s="154"/>
      <c r="J1939" s="156">
        <f t="shared" ref="J1939:V1939" si="3059">J923</f>
        <v>0</v>
      </c>
      <c r="K1939" s="156">
        <f t="shared" si="3059"/>
        <v>0</v>
      </c>
      <c r="L1939" s="156">
        <f t="shared" si="3059"/>
        <v>0</v>
      </c>
      <c r="M1939" s="156">
        <f t="shared" si="3059"/>
        <v>0</v>
      </c>
      <c r="N1939" s="156">
        <f t="shared" si="3059"/>
        <v>0</v>
      </c>
      <c r="O1939" s="156">
        <f t="shared" si="3059"/>
        <v>0</v>
      </c>
      <c r="P1939" s="156">
        <f t="shared" si="3059"/>
        <v>0</v>
      </c>
      <c r="Q1939" s="156">
        <f t="shared" si="3059"/>
        <v>0</v>
      </c>
      <c r="R1939" s="156">
        <f t="shared" si="3059"/>
        <v>0</v>
      </c>
      <c r="S1939" s="156">
        <f t="shared" si="3059"/>
        <v>0</v>
      </c>
      <c r="T1939" s="156">
        <f t="shared" si="3059"/>
        <v>0</v>
      </c>
      <c r="U1939" s="156">
        <f t="shared" si="3059"/>
        <v>0</v>
      </c>
      <c r="V1939" s="156">
        <f t="shared" si="3059"/>
        <v>0</v>
      </c>
      <c r="W1939" s="156">
        <f t="shared" si="3056"/>
        <v>0</v>
      </c>
      <c r="X1939" s="156">
        <f t="shared" ref="X1939:AA1939" si="3060">X923</f>
        <v>0</v>
      </c>
      <c r="Y1939" s="156">
        <f t="shared" si="3060"/>
        <v>0</v>
      </c>
      <c r="Z1939" s="156">
        <f t="shared" si="3060"/>
        <v>0</v>
      </c>
      <c r="AA1939" s="156">
        <f t="shared" si="3060"/>
        <v>0</v>
      </c>
      <c r="AB1939" s="156">
        <f t="shared" ref="AB1939:AE1939" si="3061">AB923</f>
        <v>0</v>
      </c>
      <c r="AC1939" s="156">
        <f t="shared" si="3061"/>
        <v>0</v>
      </c>
      <c r="AD1939" s="156">
        <f t="shared" si="3061"/>
        <v>0</v>
      </c>
      <c r="AE1939" s="156">
        <f t="shared" si="3061"/>
        <v>0</v>
      </c>
    </row>
    <row r="1940" spans="2:31" hidden="1">
      <c r="B1940" s="157" t="s">
        <v>358</v>
      </c>
      <c r="C1940" s="154"/>
      <c r="D1940" s="154"/>
      <c r="E1940" s="154"/>
      <c r="F1940" s="154"/>
      <c r="G1940" s="154"/>
      <c r="H1940" s="154"/>
      <c r="I1940" s="154"/>
      <c r="J1940" s="158">
        <f t="shared" ref="J1940:V1940" si="3062">J1937+SUM(J1938:J1939)</f>
        <v>0</v>
      </c>
      <c r="K1940" s="158">
        <f t="shared" si="3062"/>
        <v>0</v>
      </c>
      <c r="L1940" s="158">
        <f t="shared" si="3062"/>
        <v>0</v>
      </c>
      <c r="M1940" s="158">
        <f t="shared" si="3062"/>
        <v>0</v>
      </c>
      <c r="N1940" s="158">
        <f t="shared" si="3062"/>
        <v>0</v>
      </c>
      <c r="O1940" s="158">
        <f t="shared" si="3062"/>
        <v>0</v>
      </c>
      <c r="P1940" s="158">
        <f t="shared" si="3062"/>
        <v>0</v>
      </c>
      <c r="Q1940" s="158">
        <f t="shared" si="3062"/>
        <v>0</v>
      </c>
      <c r="R1940" s="158">
        <f t="shared" si="3062"/>
        <v>0</v>
      </c>
      <c r="S1940" s="158">
        <f t="shared" si="3062"/>
        <v>0</v>
      </c>
      <c r="T1940" s="158">
        <f t="shared" si="3062"/>
        <v>0</v>
      </c>
      <c r="U1940" s="158">
        <f t="shared" si="3062"/>
        <v>0</v>
      </c>
      <c r="V1940" s="158">
        <f t="shared" si="3062"/>
        <v>0</v>
      </c>
      <c r="W1940" s="158">
        <f>W1937+SUM(W1938:W1939)</f>
        <v>0</v>
      </c>
      <c r="X1940" s="158">
        <f t="shared" ref="X1940:AA1940" si="3063">X1937+SUM(X1938:X1939)</f>
        <v>0</v>
      </c>
      <c r="Y1940" s="158">
        <f t="shared" si="3063"/>
        <v>0</v>
      </c>
      <c r="Z1940" s="158">
        <f t="shared" si="3063"/>
        <v>0</v>
      </c>
      <c r="AA1940" s="158">
        <f t="shared" si="3063"/>
        <v>0</v>
      </c>
      <c r="AB1940" s="158">
        <f t="shared" ref="AB1940:AE1940" si="3064">AB1937+SUM(AB1938:AB1939)</f>
        <v>0</v>
      </c>
      <c r="AC1940" s="158">
        <f t="shared" si="3064"/>
        <v>0</v>
      </c>
      <c r="AD1940" s="158">
        <f t="shared" si="3064"/>
        <v>0</v>
      </c>
      <c r="AE1940" s="158">
        <f t="shared" si="3064"/>
        <v>0</v>
      </c>
    </row>
    <row r="1943" spans="2:31" hidden="1">
      <c r="B1943" s="7" t="s">
        <v>359</v>
      </c>
    </row>
    <row r="1944" spans="2:31" hidden="1">
      <c r="B1944" s="159" t="s">
        <v>313</v>
      </c>
      <c r="C1944" s="159"/>
      <c r="D1944" s="159"/>
      <c r="E1944" s="159"/>
      <c r="F1944" s="159"/>
      <c r="G1944" s="159"/>
      <c r="H1944" s="159"/>
      <c r="I1944" s="159"/>
      <c r="J1944" s="160">
        <f t="shared" ref="J1944:V1944" si="3065">J605-J1916-J1930</f>
        <v>0</v>
      </c>
      <c r="K1944" s="160">
        <f t="shared" si="3065"/>
        <v>0</v>
      </c>
      <c r="L1944" s="160">
        <f t="shared" si="3065"/>
        <v>0</v>
      </c>
      <c r="M1944" s="160">
        <f t="shared" si="3065"/>
        <v>0</v>
      </c>
      <c r="N1944" s="160">
        <f t="shared" si="3065"/>
        <v>0</v>
      </c>
      <c r="O1944" s="160">
        <f t="shared" si="3065"/>
        <v>0</v>
      </c>
      <c r="P1944" s="160">
        <f t="shared" si="3065"/>
        <v>0</v>
      </c>
      <c r="Q1944" s="160">
        <f t="shared" si="3065"/>
        <v>0</v>
      </c>
      <c r="R1944" s="160">
        <f t="shared" si="3065"/>
        <v>0</v>
      </c>
      <c r="S1944" s="160">
        <f t="shared" si="3065"/>
        <v>0</v>
      </c>
      <c r="T1944" s="160">
        <f t="shared" si="3065"/>
        <v>0</v>
      </c>
      <c r="U1944" s="160">
        <f t="shared" si="3065"/>
        <v>0</v>
      </c>
      <c r="V1944" s="160">
        <f t="shared" si="3065"/>
        <v>0</v>
      </c>
      <c r="W1944" s="160">
        <f t="shared" ref="W1944:W1950" si="3066">W605-W1916-W1930</f>
        <v>0</v>
      </c>
      <c r="X1944" s="160">
        <f t="shared" ref="X1944:AA1944" si="3067">X605-X1916-X1930</f>
        <v>0</v>
      </c>
      <c r="Y1944" s="160">
        <f t="shared" si="3067"/>
        <v>0</v>
      </c>
      <c r="Z1944" s="160">
        <f t="shared" si="3067"/>
        <v>0</v>
      </c>
      <c r="AA1944" s="160">
        <f t="shared" si="3067"/>
        <v>0</v>
      </c>
      <c r="AB1944" s="160">
        <f t="shared" ref="AB1944:AE1944" si="3068">AB605-AB1916-AB1930</f>
        <v>0</v>
      </c>
      <c r="AC1944" s="160">
        <f t="shared" si="3068"/>
        <v>0</v>
      </c>
      <c r="AD1944" s="160">
        <f t="shared" si="3068"/>
        <v>0</v>
      </c>
      <c r="AE1944" s="160">
        <f t="shared" si="3068"/>
        <v>0</v>
      </c>
    </row>
    <row r="1945" spans="2:31" hidden="1">
      <c r="B1945" s="159" t="s">
        <v>293</v>
      </c>
      <c r="C1945" s="159"/>
      <c r="D1945" s="159"/>
      <c r="E1945" s="159"/>
      <c r="F1945" s="159"/>
      <c r="G1945" s="159"/>
      <c r="H1945" s="159"/>
      <c r="I1945" s="159"/>
      <c r="J1945" s="160">
        <f t="shared" ref="J1945:V1945" si="3069">J606-J1917-J1931</f>
        <v>0</v>
      </c>
      <c r="K1945" s="160">
        <f t="shared" si="3069"/>
        <v>0</v>
      </c>
      <c r="L1945" s="160">
        <f t="shared" si="3069"/>
        <v>0</v>
      </c>
      <c r="M1945" s="160">
        <f t="shared" si="3069"/>
        <v>0</v>
      </c>
      <c r="N1945" s="160">
        <f t="shared" si="3069"/>
        <v>0</v>
      </c>
      <c r="O1945" s="160">
        <f t="shared" si="3069"/>
        <v>0</v>
      </c>
      <c r="P1945" s="160">
        <f t="shared" si="3069"/>
        <v>0</v>
      </c>
      <c r="Q1945" s="160">
        <f t="shared" si="3069"/>
        <v>0</v>
      </c>
      <c r="R1945" s="160">
        <f t="shared" si="3069"/>
        <v>0</v>
      </c>
      <c r="S1945" s="160">
        <f t="shared" si="3069"/>
        <v>0</v>
      </c>
      <c r="T1945" s="160">
        <f t="shared" si="3069"/>
        <v>0</v>
      </c>
      <c r="U1945" s="160">
        <f t="shared" si="3069"/>
        <v>0</v>
      </c>
      <c r="V1945" s="160">
        <f t="shared" si="3069"/>
        <v>0</v>
      </c>
      <c r="W1945" s="160">
        <f t="shared" si="3066"/>
        <v>0</v>
      </c>
      <c r="X1945" s="160">
        <f t="shared" ref="X1945:AA1945" si="3070">X606-X1917-X1931</f>
        <v>0</v>
      </c>
      <c r="Y1945" s="160">
        <f t="shared" si="3070"/>
        <v>0</v>
      </c>
      <c r="Z1945" s="160">
        <f t="shared" si="3070"/>
        <v>0</v>
      </c>
      <c r="AA1945" s="160">
        <f t="shared" si="3070"/>
        <v>0</v>
      </c>
      <c r="AB1945" s="160">
        <f t="shared" ref="AB1945:AE1945" si="3071">AB606-AB1917-AB1931</f>
        <v>0</v>
      </c>
      <c r="AC1945" s="160">
        <f t="shared" si="3071"/>
        <v>0</v>
      </c>
      <c r="AD1945" s="160">
        <f t="shared" si="3071"/>
        <v>0</v>
      </c>
      <c r="AE1945" s="160">
        <f t="shared" si="3071"/>
        <v>0</v>
      </c>
    </row>
    <row r="1946" spans="2:31" hidden="1">
      <c r="B1946" s="159" t="s">
        <v>295</v>
      </c>
      <c r="C1946" s="159"/>
      <c r="D1946" s="159"/>
      <c r="E1946" s="159"/>
      <c r="F1946" s="159"/>
      <c r="G1946" s="159"/>
      <c r="H1946" s="159"/>
      <c r="I1946" s="159"/>
      <c r="J1946" s="160">
        <f t="shared" ref="J1946:V1946" si="3072">J607-J1918-J1932</f>
        <v>0</v>
      </c>
      <c r="K1946" s="160">
        <f t="shared" si="3072"/>
        <v>0</v>
      </c>
      <c r="L1946" s="160">
        <f t="shared" si="3072"/>
        <v>0</v>
      </c>
      <c r="M1946" s="160">
        <f t="shared" si="3072"/>
        <v>0</v>
      </c>
      <c r="N1946" s="160">
        <f t="shared" si="3072"/>
        <v>0</v>
      </c>
      <c r="O1946" s="160">
        <f t="shared" si="3072"/>
        <v>0</v>
      </c>
      <c r="P1946" s="160">
        <f t="shared" si="3072"/>
        <v>0</v>
      </c>
      <c r="Q1946" s="160">
        <f t="shared" si="3072"/>
        <v>0</v>
      </c>
      <c r="R1946" s="160">
        <f t="shared" si="3072"/>
        <v>0</v>
      </c>
      <c r="S1946" s="160">
        <f t="shared" si="3072"/>
        <v>0</v>
      </c>
      <c r="T1946" s="160">
        <f t="shared" si="3072"/>
        <v>0</v>
      </c>
      <c r="U1946" s="160">
        <f t="shared" si="3072"/>
        <v>0</v>
      </c>
      <c r="V1946" s="160">
        <f t="shared" si="3072"/>
        <v>0</v>
      </c>
      <c r="W1946" s="160">
        <f t="shared" si="3066"/>
        <v>0</v>
      </c>
      <c r="X1946" s="160">
        <f t="shared" ref="X1946:AA1946" si="3073">X607-X1918-X1932</f>
        <v>0</v>
      </c>
      <c r="Y1946" s="160">
        <f t="shared" si="3073"/>
        <v>0</v>
      </c>
      <c r="Z1946" s="160">
        <f t="shared" si="3073"/>
        <v>0</v>
      </c>
      <c r="AA1946" s="160">
        <f t="shared" si="3073"/>
        <v>0</v>
      </c>
      <c r="AB1946" s="160">
        <f t="shared" ref="AB1946:AE1946" si="3074">AB607-AB1918-AB1932</f>
        <v>0</v>
      </c>
      <c r="AC1946" s="160">
        <f t="shared" si="3074"/>
        <v>0</v>
      </c>
      <c r="AD1946" s="160">
        <f t="shared" si="3074"/>
        <v>0</v>
      </c>
      <c r="AE1946" s="160">
        <f t="shared" si="3074"/>
        <v>0</v>
      </c>
    </row>
    <row r="1947" spans="2:31" hidden="1">
      <c r="B1947" s="159" t="s">
        <v>314</v>
      </c>
      <c r="C1947" s="159"/>
      <c r="D1947" s="159"/>
      <c r="E1947" s="159"/>
      <c r="F1947" s="159"/>
      <c r="G1947" s="159"/>
      <c r="H1947" s="159"/>
      <c r="I1947" s="159"/>
      <c r="J1947" s="160">
        <f t="shared" ref="J1947:V1947" si="3075">J608-J1919-J1933</f>
        <v>0</v>
      </c>
      <c r="K1947" s="160">
        <f t="shared" si="3075"/>
        <v>0</v>
      </c>
      <c r="L1947" s="160">
        <f t="shared" si="3075"/>
        <v>0</v>
      </c>
      <c r="M1947" s="160">
        <f t="shared" si="3075"/>
        <v>0</v>
      </c>
      <c r="N1947" s="160">
        <f t="shared" si="3075"/>
        <v>0</v>
      </c>
      <c r="O1947" s="160">
        <f t="shared" si="3075"/>
        <v>0</v>
      </c>
      <c r="P1947" s="160">
        <f t="shared" si="3075"/>
        <v>0</v>
      </c>
      <c r="Q1947" s="160">
        <f t="shared" si="3075"/>
        <v>0</v>
      </c>
      <c r="R1947" s="160">
        <f t="shared" si="3075"/>
        <v>0</v>
      </c>
      <c r="S1947" s="160">
        <f t="shared" si="3075"/>
        <v>0</v>
      </c>
      <c r="T1947" s="160">
        <f t="shared" si="3075"/>
        <v>0</v>
      </c>
      <c r="U1947" s="160">
        <f t="shared" si="3075"/>
        <v>0</v>
      </c>
      <c r="V1947" s="160">
        <f t="shared" si="3075"/>
        <v>0</v>
      </c>
      <c r="W1947" s="160">
        <f t="shared" si="3066"/>
        <v>0</v>
      </c>
      <c r="X1947" s="160">
        <f t="shared" ref="X1947:AA1947" si="3076">X608-X1919-X1933</f>
        <v>0</v>
      </c>
      <c r="Y1947" s="160">
        <f t="shared" si="3076"/>
        <v>0</v>
      </c>
      <c r="Z1947" s="160">
        <f t="shared" si="3076"/>
        <v>0</v>
      </c>
      <c r="AA1947" s="160">
        <f t="shared" si="3076"/>
        <v>0</v>
      </c>
      <c r="AB1947" s="160">
        <f t="shared" ref="AB1947:AE1947" si="3077">AB608-AB1919-AB1933</f>
        <v>0</v>
      </c>
      <c r="AC1947" s="160">
        <f t="shared" si="3077"/>
        <v>0</v>
      </c>
      <c r="AD1947" s="160">
        <f t="shared" si="3077"/>
        <v>0</v>
      </c>
      <c r="AE1947" s="160">
        <f t="shared" si="3077"/>
        <v>0</v>
      </c>
    </row>
    <row r="1948" spans="2:31" hidden="1">
      <c r="B1948" s="159" t="s">
        <v>301</v>
      </c>
      <c r="C1948" s="159"/>
      <c r="D1948" s="159"/>
      <c r="E1948" s="159"/>
      <c r="F1948" s="159"/>
      <c r="G1948" s="159"/>
      <c r="H1948" s="159"/>
      <c r="I1948" s="159"/>
      <c r="J1948" s="160">
        <f t="shared" ref="J1948:V1948" si="3078">J609-J1920-J1934</f>
        <v>0</v>
      </c>
      <c r="K1948" s="160">
        <f t="shared" si="3078"/>
        <v>0</v>
      </c>
      <c r="L1948" s="160">
        <f t="shared" si="3078"/>
        <v>0</v>
      </c>
      <c r="M1948" s="160">
        <f t="shared" si="3078"/>
        <v>0</v>
      </c>
      <c r="N1948" s="160">
        <f t="shared" si="3078"/>
        <v>0</v>
      </c>
      <c r="O1948" s="160">
        <f t="shared" si="3078"/>
        <v>0</v>
      </c>
      <c r="P1948" s="160">
        <f t="shared" si="3078"/>
        <v>0</v>
      </c>
      <c r="Q1948" s="160">
        <f t="shared" si="3078"/>
        <v>0</v>
      </c>
      <c r="R1948" s="160">
        <f t="shared" si="3078"/>
        <v>0</v>
      </c>
      <c r="S1948" s="160">
        <f t="shared" si="3078"/>
        <v>0</v>
      </c>
      <c r="T1948" s="160">
        <f t="shared" si="3078"/>
        <v>0</v>
      </c>
      <c r="U1948" s="160">
        <f t="shared" si="3078"/>
        <v>0</v>
      </c>
      <c r="V1948" s="160">
        <f t="shared" si="3078"/>
        <v>0</v>
      </c>
      <c r="W1948" s="160">
        <f t="shared" si="3066"/>
        <v>0</v>
      </c>
      <c r="X1948" s="160">
        <f t="shared" ref="X1948:AA1948" si="3079">X609-X1920-X1934</f>
        <v>0</v>
      </c>
      <c r="Y1948" s="160">
        <f t="shared" si="3079"/>
        <v>0</v>
      </c>
      <c r="Z1948" s="160">
        <f t="shared" si="3079"/>
        <v>0</v>
      </c>
      <c r="AA1948" s="160">
        <f t="shared" si="3079"/>
        <v>0</v>
      </c>
      <c r="AB1948" s="160">
        <f t="shared" ref="AB1948:AE1948" si="3080">AB609-AB1920-AB1934</f>
        <v>0</v>
      </c>
      <c r="AC1948" s="160">
        <f t="shared" si="3080"/>
        <v>0</v>
      </c>
      <c r="AD1948" s="160">
        <f t="shared" si="3080"/>
        <v>0</v>
      </c>
      <c r="AE1948" s="160">
        <f t="shared" si="3080"/>
        <v>0</v>
      </c>
    </row>
    <row r="1949" spans="2:31" hidden="1">
      <c r="B1949" s="159" t="s">
        <v>304</v>
      </c>
      <c r="C1949" s="159"/>
      <c r="D1949" s="159"/>
      <c r="E1949" s="159"/>
      <c r="F1949" s="159"/>
      <c r="G1949" s="159"/>
      <c r="H1949" s="159"/>
      <c r="I1949" s="159"/>
      <c r="J1949" s="160">
        <f t="shared" ref="J1949:V1949" si="3081">J610-J1921-J1935</f>
        <v>0</v>
      </c>
      <c r="K1949" s="160">
        <f t="shared" si="3081"/>
        <v>0</v>
      </c>
      <c r="L1949" s="160">
        <f t="shared" si="3081"/>
        <v>0</v>
      </c>
      <c r="M1949" s="160">
        <f t="shared" si="3081"/>
        <v>0</v>
      </c>
      <c r="N1949" s="160">
        <f t="shared" si="3081"/>
        <v>0</v>
      </c>
      <c r="O1949" s="160">
        <f t="shared" si="3081"/>
        <v>0</v>
      </c>
      <c r="P1949" s="160">
        <f t="shared" si="3081"/>
        <v>0</v>
      </c>
      <c r="Q1949" s="160">
        <f t="shared" si="3081"/>
        <v>0</v>
      </c>
      <c r="R1949" s="160">
        <f t="shared" si="3081"/>
        <v>0</v>
      </c>
      <c r="S1949" s="160">
        <f t="shared" si="3081"/>
        <v>0</v>
      </c>
      <c r="T1949" s="160">
        <f t="shared" si="3081"/>
        <v>0</v>
      </c>
      <c r="U1949" s="160">
        <f t="shared" si="3081"/>
        <v>0</v>
      </c>
      <c r="V1949" s="160">
        <f t="shared" si="3081"/>
        <v>0</v>
      </c>
      <c r="W1949" s="160">
        <f t="shared" si="3066"/>
        <v>0</v>
      </c>
      <c r="X1949" s="160">
        <f t="shared" ref="X1949:AA1949" si="3082">X610-X1921-X1935</f>
        <v>0</v>
      </c>
      <c r="Y1949" s="160">
        <f t="shared" si="3082"/>
        <v>0</v>
      </c>
      <c r="Z1949" s="160">
        <f t="shared" si="3082"/>
        <v>0</v>
      </c>
      <c r="AA1949" s="160">
        <f t="shared" si="3082"/>
        <v>0</v>
      </c>
      <c r="AB1949" s="160">
        <f t="shared" ref="AB1949:AE1949" si="3083">AB610-AB1921-AB1935</f>
        <v>0</v>
      </c>
      <c r="AC1949" s="160">
        <f t="shared" si="3083"/>
        <v>0</v>
      </c>
      <c r="AD1949" s="160">
        <f t="shared" si="3083"/>
        <v>0</v>
      </c>
      <c r="AE1949" s="160">
        <f t="shared" si="3083"/>
        <v>0</v>
      </c>
    </row>
    <row r="1950" spans="2:31" hidden="1">
      <c r="B1950" s="159" t="s">
        <v>315</v>
      </c>
      <c r="C1950" s="159"/>
      <c r="D1950" s="159"/>
      <c r="E1950" s="159"/>
      <c r="F1950" s="159"/>
      <c r="G1950" s="159"/>
      <c r="H1950" s="159"/>
      <c r="I1950" s="159"/>
      <c r="J1950" s="160">
        <f t="shared" ref="J1950:V1950" si="3084">J611-J1922-J1936</f>
        <v>0</v>
      </c>
      <c r="K1950" s="160">
        <f t="shared" si="3084"/>
        <v>0</v>
      </c>
      <c r="L1950" s="160">
        <f t="shared" si="3084"/>
        <v>0</v>
      </c>
      <c r="M1950" s="160">
        <f t="shared" si="3084"/>
        <v>0</v>
      </c>
      <c r="N1950" s="160">
        <f t="shared" si="3084"/>
        <v>0</v>
      </c>
      <c r="O1950" s="160">
        <f t="shared" si="3084"/>
        <v>0</v>
      </c>
      <c r="P1950" s="160">
        <f t="shared" si="3084"/>
        <v>0</v>
      </c>
      <c r="Q1950" s="160">
        <f t="shared" si="3084"/>
        <v>0</v>
      </c>
      <c r="R1950" s="160">
        <f t="shared" si="3084"/>
        <v>0</v>
      </c>
      <c r="S1950" s="160">
        <f t="shared" si="3084"/>
        <v>0</v>
      </c>
      <c r="T1950" s="160">
        <f t="shared" si="3084"/>
        <v>0</v>
      </c>
      <c r="U1950" s="160">
        <f t="shared" si="3084"/>
        <v>0</v>
      </c>
      <c r="V1950" s="160">
        <f t="shared" si="3084"/>
        <v>0</v>
      </c>
      <c r="W1950" s="160">
        <f t="shared" si="3066"/>
        <v>0</v>
      </c>
      <c r="X1950" s="160">
        <f t="shared" ref="X1950:AA1950" si="3085">X611-X1922-X1936</f>
        <v>0</v>
      </c>
      <c r="Y1950" s="160">
        <f t="shared" si="3085"/>
        <v>0</v>
      </c>
      <c r="Z1950" s="160">
        <f t="shared" si="3085"/>
        <v>0</v>
      </c>
      <c r="AA1950" s="160">
        <f t="shared" si="3085"/>
        <v>0</v>
      </c>
      <c r="AB1950" s="160">
        <f t="shared" ref="AB1950:AE1950" si="3086">AB611-AB1922-AB1936</f>
        <v>0</v>
      </c>
      <c r="AC1950" s="160">
        <f t="shared" si="3086"/>
        <v>0</v>
      </c>
      <c r="AD1950" s="160">
        <f t="shared" si="3086"/>
        <v>0</v>
      </c>
      <c r="AE1950" s="160">
        <f t="shared" si="3086"/>
        <v>0</v>
      </c>
    </row>
    <row r="1951" spans="2:31" hidden="1">
      <c r="B1951" s="161" t="s">
        <v>360</v>
      </c>
      <c r="C1951" s="159"/>
      <c r="D1951" s="159"/>
      <c r="E1951" s="159"/>
      <c r="F1951" s="159"/>
      <c r="G1951" s="159"/>
      <c r="H1951" s="159"/>
      <c r="I1951" s="159"/>
      <c r="J1951" s="162">
        <f>SUM(J1944:J1950)</f>
        <v>0</v>
      </c>
      <c r="K1951" s="162">
        <f>SUM(K1944:K1950)</f>
        <v>0</v>
      </c>
      <c r="L1951" s="162">
        <f>SUM(L1944:L1950)</f>
        <v>0</v>
      </c>
      <c r="M1951" s="162">
        <f t="shared" ref="M1951:V1951" si="3087">SUM(M1944:M1950)</f>
        <v>0</v>
      </c>
      <c r="N1951" s="162">
        <f t="shared" si="3087"/>
        <v>0</v>
      </c>
      <c r="O1951" s="162">
        <f t="shared" si="3087"/>
        <v>0</v>
      </c>
      <c r="P1951" s="162">
        <f t="shared" si="3087"/>
        <v>0</v>
      </c>
      <c r="Q1951" s="162">
        <f t="shared" si="3087"/>
        <v>0</v>
      </c>
      <c r="R1951" s="162">
        <f t="shared" si="3087"/>
        <v>0</v>
      </c>
      <c r="S1951" s="162">
        <f t="shared" si="3087"/>
        <v>0</v>
      </c>
      <c r="T1951" s="162">
        <f t="shared" si="3087"/>
        <v>0</v>
      </c>
      <c r="U1951" s="162">
        <f t="shared" si="3087"/>
        <v>0</v>
      </c>
      <c r="V1951" s="162">
        <f t="shared" si="3087"/>
        <v>0</v>
      </c>
      <c r="W1951" s="162">
        <f>SUM(W1944:W1950)</f>
        <v>0</v>
      </c>
      <c r="X1951" s="162">
        <f t="shared" ref="X1951:AA1951" si="3088">SUM(X1944:X1950)</f>
        <v>0</v>
      </c>
      <c r="Y1951" s="162">
        <f t="shared" si="3088"/>
        <v>0</v>
      </c>
      <c r="Z1951" s="162">
        <f t="shared" si="3088"/>
        <v>0</v>
      </c>
      <c r="AA1951" s="162">
        <f t="shared" si="3088"/>
        <v>0</v>
      </c>
      <c r="AB1951" s="162">
        <f t="shared" ref="AB1951:AE1951" si="3089">SUM(AB1944:AB1950)</f>
        <v>0</v>
      </c>
      <c r="AC1951" s="162">
        <f t="shared" si="3089"/>
        <v>0</v>
      </c>
      <c r="AD1951" s="162">
        <f t="shared" si="3089"/>
        <v>0</v>
      </c>
      <c r="AE1951" s="162">
        <f t="shared" si="3089"/>
        <v>0</v>
      </c>
    </row>
    <row r="1952" spans="2:31" hidden="1">
      <c r="B1952" s="154" t="s">
        <v>306</v>
      </c>
      <c r="C1952" s="154"/>
      <c r="D1952" s="154"/>
      <c r="E1952" s="154"/>
      <c r="F1952" s="154"/>
      <c r="G1952" s="154"/>
      <c r="H1952" s="154"/>
      <c r="I1952" s="154"/>
      <c r="J1952" s="156">
        <f t="shared" ref="J1952:V1952" si="3090">J613-J1924-J1938</f>
        <v>0</v>
      </c>
      <c r="K1952" s="156">
        <f t="shared" si="3090"/>
        <v>0</v>
      </c>
      <c r="L1952" s="156">
        <f t="shared" si="3090"/>
        <v>0</v>
      </c>
      <c r="M1952" s="156">
        <f t="shared" si="3090"/>
        <v>0</v>
      </c>
      <c r="N1952" s="156">
        <f t="shared" si="3090"/>
        <v>0</v>
      </c>
      <c r="O1952" s="156">
        <f t="shared" si="3090"/>
        <v>0</v>
      </c>
      <c r="P1952" s="156">
        <f t="shared" si="3090"/>
        <v>0</v>
      </c>
      <c r="Q1952" s="156">
        <f t="shared" si="3090"/>
        <v>0</v>
      </c>
      <c r="R1952" s="156">
        <f t="shared" si="3090"/>
        <v>0</v>
      </c>
      <c r="S1952" s="156">
        <f t="shared" si="3090"/>
        <v>0</v>
      </c>
      <c r="T1952" s="156">
        <f t="shared" si="3090"/>
        <v>0</v>
      </c>
      <c r="U1952" s="156">
        <f t="shared" si="3090"/>
        <v>0</v>
      </c>
      <c r="V1952" s="156">
        <f t="shared" si="3090"/>
        <v>0</v>
      </c>
      <c r="W1952" s="156">
        <f>W613-W1924-W1938</f>
        <v>0</v>
      </c>
      <c r="X1952" s="156">
        <f t="shared" ref="X1952:AA1952" si="3091">X613-X1924-X1938</f>
        <v>0</v>
      </c>
      <c r="Y1952" s="156">
        <f t="shared" si="3091"/>
        <v>0</v>
      </c>
      <c r="Z1952" s="156">
        <f t="shared" si="3091"/>
        <v>0</v>
      </c>
      <c r="AA1952" s="156">
        <f t="shared" si="3091"/>
        <v>0</v>
      </c>
      <c r="AB1952" s="156">
        <f t="shared" ref="AB1952:AE1952" si="3092">AB613-AB1924-AB1938</f>
        <v>0</v>
      </c>
      <c r="AC1952" s="156">
        <f t="shared" si="3092"/>
        <v>0</v>
      </c>
      <c r="AD1952" s="156">
        <f t="shared" si="3092"/>
        <v>0</v>
      </c>
      <c r="AE1952" s="156">
        <f t="shared" si="3092"/>
        <v>0</v>
      </c>
    </row>
    <row r="1953" spans="2:31" hidden="1">
      <c r="B1953" s="154" t="s">
        <v>308</v>
      </c>
      <c r="C1953" s="154"/>
      <c r="D1953" s="154"/>
      <c r="E1953" s="154"/>
      <c r="F1953" s="154"/>
      <c r="G1953" s="154"/>
      <c r="H1953" s="154"/>
      <c r="I1953" s="154"/>
      <c r="J1953" s="156">
        <f t="shared" ref="J1953:V1953" si="3093">J614-J1925-J1939</f>
        <v>0</v>
      </c>
      <c r="K1953" s="156">
        <f t="shared" si="3093"/>
        <v>0</v>
      </c>
      <c r="L1953" s="156">
        <f t="shared" si="3093"/>
        <v>0</v>
      </c>
      <c r="M1953" s="156">
        <f t="shared" si="3093"/>
        <v>0</v>
      </c>
      <c r="N1953" s="156">
        <f t="shared" si="3093"/>
        <v>0</v>
      </c>
      <c r="O1953" s="156">
        <f t="shared" si="3093"/>
        <v>0</v>
      </c>
      <c r="P1953" s="156">
        <f t="shared" si="3093"/>
        <v>0</v>
      </c>
      <c r="Q1953" s="156">
        <f t="shared" si="3093"/>
        <v>0</v>
      </c>
      <c r="R1953" s="156">
        <f t="shared" si="3093"/>
        <v>0</v>
      </c>
      <c r="S1953" s="156">
        <f t="shared" si="3093"/>
        <v>0</v>
      </c>
      <c r="T1953" s="156">
        <f t="shared" si="3093"/>
        <v>0</v>
      </c>
      <c r="U1953" s="156">
        <f t="shared" si="3093"/>
        <v>0</v>
      </c>
      <c r="V1953" s="156">
        <f t="shared" si="3093"/>
        <v>0</v>
      </c>
      <c r="W1953" s="156">
        <f>W614-W1925-W1939</f>
        <v>0</v>
      </c>
      <c r="X1953" s="156">
        <f t="shared" ref="X1953:AA1953" si="3094">X614-X1925-X1939</f>
        <v>0</v>
      </c>
      <c r="Y1953" s="156">
        <f t="shared" si="3094"/>
        <v>0</v>
      </c>
      <c r="Z1953" s="156">
        <f t="shared" si="3094"/>
        <v>0</v>
      </c>
      <c r="AA1953" s="156">
        <f t="shared" si="3094"/>
        <v>0</v>
      </c>
      <c r="AB1953" s="156">
        <f t="shared" ref="AB1953:AE1953" si="3095">AB614-AB1925-AB1939</f>
        <v>0</v>
      </c>
      <c r="AC1953" s="156">
        <f t="shared" si="3095"/>
        <v>0</v>
      </c>
      <c r="AD1953" s="156">
        <f t="shared" si="3095"/>
        <v>0</v>
      </c>
      <c r="AE1953" s="156">
        <f t="shared" si="3095"/>
        <v>0</v>
      </c>
    </row>
    <row r="1954" spans="2:31" hidden="1">
      <c r="B1954" s="157" t="s">
        <v>361</v>
      </c>
      <c r="C1954" s="154"/>
      <c r="D1954" s="154"/>
      <c r="E1954" s="154"/>
      <c r="F1954" s="154"/>
      <c r="G1954" s="154"/>
      <c r="H1954" s="154"/>
      <c r="I1954" s="154"/>
      <c r="J1954" s="158">
        <f>J1951+SUM(J1952:J1953)</f>
        <v>0</v>
      </c>
      <c r="K1954" s="158">
        <f t="shared" ref="K1954:V1954" si="3096">K1951+SUM(K1952:K1953)</f>
        <v>0</v>
      </c>
      <c r="L1954" s="158">
        <f t="shared" si="3096"/>
        <v>0</v>
      </c>
      <c r="M1954" s="158">
        <f t="shared" si="3096"/>
        <v>0</v>
      </c>
      <c r="N1954" s="158">
        <f t="shared" si="3096"/>
        <v>0</v>
      </c>
      <c r="O1954" s="158">
        <f t="shared" si="3096"/>
        <v>0</v>
      </c>
      <c r="P1954" s="158">
        <f t="shared" si="3096"/>
        <v>0</v>
      </c>
      <c r="Q1954" s="158">
        <f t="shared" si="3096"/>
        <v>0</v>
      </c>
      <c r="R1954" s="158">
        <f t="shared" si="3096"/>
        <v>0</v>
      </c>
      <c r="S1954" s="158">
        <f t="shared" si="3096"/>
        <v>0</v>
      </c>
      <c r="T1954" s="158">
        <f t="shared" si="3096"/>
        <v>0</v>
      </c>
      <c r="U1954" s="158">
        <f t="shared" si="3096"/>
        <v>0</v>
      </c>
      <c r="V1954" s="158">
        <f t="shared" si="3096"/>
        <v>0</v>
      </c>
      <c r="W1954" s="158">
        <f>W1951+SUM(W1952:W1953)</f>
        <v>0</v>
      </c>
      <c r="X1954" s="158">
        <f t="shared" ref="X1954:AA1954" si="3097">X1951+SUM(X1952:X1953)</f>
        <v>0</v>
      </c>
      <c r="Y1954" s="158">
        <f t="shared" si="3097"/>
        <v>0</v>
      </c>
      <c r="Z1954" s="158">
        <f t="shared" si="3097"/>
        <v>0</v>
      </c>
      <c r="AA1954" s="158">
        <f t="shared" si="3097"/>
        <v>0</v>
      </c>
      <c r="AB1954" s="158">
        <f t="shared" ref="AB1954:AE1954" si="3098">AB1951+SUM(AB1952:AB1953)</f>
        <v>0</v>
      </c>
      <c r="AC1954" s="158">
        <f t="shared" si="3098"/>
        <v>0</v>
      </c>
      <c r="AD1954" s="158">
        <f t="shared" si="3098"/>
        <v>0</v>
      </c>
      <c r="AE1954" s="158">
        <f t="shared" si="3098"/>
        <v>0</v>
      </c>
    </row>
    <row r="1955" spans="2:31" hidden="1">
      <c r="L1955" s="5"/>
      <c r="M1955" s="5"/>
      <c r="N1955" s="5"/>
      <c r="O1955" s="5"/>
      <c r="P1955" s="5"/>
    </row>
  </sheetData>
  <sheetProtection algorithmName="SHA-512" hashValue="i/7M1jsKlhzJhYGoXGaI4zuXn0V16SAap2Mf5tECT44Mu1uyhjgcrXmNMf8Z9rQOoByomQ+9cd6F0693+sBVZw==" saltValue="I62wRX3yl5puQa2yR20Eyg==" spinCount="100000" sheet="1" objects="1" scenarios="1"/>
  <mergeCells count="8">
    <mergeCell ref="B645:AE646"/>
    <mergeCell ref="B2:AE3"/>
    <mergeCell ref="J552:AE552"/>
    <mergeCell ref="J348:AE348"/>
    <mergeCell ref="J477:AE477"/>
    <mergeCell ref="J138:AE138"/>
    <mergeCell ref="J183:AE183"/>
    <mergeCell ref="J213:AE213"/>
  </mergeCells>
  <phoneticPr fontId="58" type="noConversion"/>
  <conditionalFormatting sqref="A14:A599">
    <cfRule type="expression" dxfId="408" priority="6">
      <formula>A14="✅"</formula>
    </cfRule>
    <cfRule type="expression" dxfId="407" priority="7">
      <formula>A14="⛔"</formula>
    </cfRule>
  </conditionalFormatting>
  <conditionalFormatting sqref="D207:D211 D223:D262 D521:D550 D586:D590 D596:D599 D117:D136 D162:D181">
    <cfRule type="expression" dxfId="406" priority="44">
      <formula>test_kosztyBR</formula>
    </cfRule>
  </conditionalFormatting>
  <conditionalFormatting sqref="J15:AE19 J33:AE37 J43:AE47 J49:AE53 J74:AE78 J83:AE87 J93:AE96 J24:AE28">
    <cfRule type="expression" dxfId="405" priority="47">
      <formula>AND(J$12&gt;Koniec_Projekt,J$12&lt;=Koniec)</formula>
    </cfRule>
    <cfRule type="expression" dxfId="404" priority="48">
      <formula>(J$12&lt;=Koniec_Projekt)</formula>
    </cfRule>
  </conditionalFormatting>
  <conditionalFormatting sqref="J55:AE59 J391:AE430 J478:AE517">
    <cfRule type="cellIs" dxfId="403" priority="41" operator="equal">
      <formula>0</formula>
    </cfRule>
  </conditionalFormatting>
  <conditionalFormatting sqref="J117:AE136 J162:AE181 J207:AE211 J223:AE262 J265:AE304 J307:AE346 J521:AE550 J586:AE590 J596:AE599">
    <cfRule type="expression" dxfId="402" priority="45">
      <formula>AND(J$12&gt;Koniec_Projekt,J$12&lt;=Koniec)</formula>
    </cfRule>
    <cfRule type="expression" dxfId="401" priority="46">
      <formula>AND(J$12&gt;=Poczatek,J$12&lt;=Koniec_Projekt)</formula>
    </cfRule>
  </conditionalFormatting>
  <conditionalFormatting sqref="J139:AE158">
    <cfRule type="expression" dxfId="400" priority="40">
      <formula>$C139="nie"</formula>
    </cfRule>
    <cfRule type="expression" dxfId="399" priority="82">
      <formula>AND($C139="tak",J$114&gt;=Poczatek,J$114&lt;=Koniec_Projekt)</formula>
    </cfRule>
    <cfRule type="expression" dxfId="398" priority="83">
      <formula>AND($C139="",ISBLANK(J139)=FALSE)</formula>
    </cfRule>
  </conditionalFormatting>
  <conditionalFormatting sqref="J184:AE203">
    <cfRule type="expression" dxfId="397" priority="39">
      <formula>$C184="nie"</formula>
    </cfRule>
    <cfRule type="expression" dxfId="396" priority="80">
      <formula>AND($C184="tak",J$114&gt;=Poczatek,J$114&lt;=Koniec_Projekt)</formula>
    </cfRule>
    <cfRule type="expression" dxfId="395" priority="81">
      <formula>AND($C184="",ISBLANK(J184)=FALSE)</formula>
    </cfRule>
  </conditionalFormatting>
  <conditionalFormatting sqref="J214:AE218">
    <cfRule type="expression" dxfId="394" priority="38">
      <formula>$C214="nie"</formula>
    </cfRule>
    <cfRule type="expression" dxfId="393" priority="78">
      <formula>AND($C214="tak",J$114&gt;=Poczatek,J$114&lt;=Koniec_Projekt)</formula>
    </cfRule>
    <cfRule type="expression" dxfId="392" priority="79">
      <formula>AND($C214="",ISBLANK(J214)=FALSE)</formula>
    </cfRule>
  </conditionalFormatting>
  <conditionalFormatting sqref="J349:AE388">
    <cfRule type="expression" dxfId="391" priority="37">
      <formula>OR($C349="nie")</formula>
    </cfRule>
    <cfRule type="expression" dxfId="390" priority="76">
      <formula>AND($C349="tak",J$114&gt;=Poczatek,J$114&lt;=Koniec_Projekt)</formula>
    </cfRule>
    <cfRule type="expression" dxfId="389" priority="77">
      <formula>AND($C349="",ISBLANK(J349)=FALSE)</formula>
    </cfRule>
  </conditionalFormatting>
  <conditionalFormatting sqref="J553:AE582">
    <cfRule type="expression" dxfId="388" priority="36">
      <formula>$C553="nie"</formula>
    </cfRule>
    <cfRule type="expression" dxfId="387" priority="74">
      <formula>AND($C553="tak",J$114&gt;=Poczatek,J$114&lt;=Koniec_Projekt)</formula>
    </cfRule>
    <cfRule type="expression" dxfId="386" priority="75">
      <formula>AND($C553="",ISBLANK(J553)=FALSE)</formula>
    </cfRule>
  </conditionalFormatting>
  <conditionalFormatting sqref="J65:AE69">
    <cfRule type="expression" dxfId="385" priority="4">
      <formula>AND(J$12&gt;Koniec_Projekt,J$12&lt;=Koniec)</formula>
    </cfRule>
    <cfRule type="expression" dxfId="384" priority="5">
      <formula>(J$12&lt;=Koniec_Projekt)</formula>
    </cfRule>
  </conditionalFormatting>
  <conditionalFormatting sqref="J436:AE475">
    <cfRule type="expression" dxfId="383" priority="2">
      <formula>AND(J$12&gt;Koniec_Projekt,J$12&lt;=Koniec)</formula>
    </cfRule>
    <cfRule type="expression" dxfId="382" priority="3">
      <formula>AND(J$12&gt;=Poczatek,J$12&lt;=Koniec_Projekt)</formula>
    </cfRule>
  </conditionalFormatting>
  <conditionalFormatting sqref="B139:D158 B184:D203">
    <cfRule type="expression" dxfId="381" priority="1527">
      <formula>$C117="nie"</formula>
    </cfRule>
  </conditionalFormatting>
  <conditionalFormatting sqref="B214:D218">
    <cfRule type="expression" dxfId="380" priority="1531">
      <formula>$C207="nie"</formula>
    </cfRule>
  </conditionalFormatting>
  <conditionalFormatting sqref="B349:D388">
    <cfRule type="expression" dxfId="379" priority="1533">
      <formula>$C223="nie"</formula>
    </cfRule>
  </conditionalFormatting>
  <conditionalFormatting sqref="B478:D517">
    <cfRule type="expression" dxfId="378" priority="1535">
      <formula>$C223="nie"</formula>
    </cfRule>
  </conditionalFormatting>
  <conditionalFormatting sqref="B553:D582">
    <cfRule type="expression" dxfId="377" priority="1537">
      <formula>$C521="nie"</formula>
    </cfRule>
  </conditionalFormatting>
  <conditionalFormatting sqref="B643:AE643">
    <cfRule type="expression" dxfId="376" priority="1">
      <formula>Okres_Prognozy&gt;10</formula>
    </cfRule>
  </conditionalFormatting>
  <dataValidations count="5">
    <dataValidation type="list" allowBlank="1" showInputMessage="1" showErrorMessage="1" sqref="C586:C590 C521:C550 C117:C136 C207:C211 C223:C262 C596:C599 C162:C181" xr:uid="{F90C3569-6905-4F34-9D19-AD5A7FDB7ACA}">
      <formula1>tak_nie</formula1>
    </dataValidation>
    <dataValidation type="whole" allowBlank="1" showErrorMessage="1" sqref="J307:AE346" xr:uid="{00000000-0002-0000-0500-000000000000}">
      <formula1>1</formula1>
      <formula2>12</formula2>
    </dataValidation>
    <dataValidation type="custom" allowBlank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J139:AE158 J184:AE203 J553:AE582 J349:AE389 J214:AE218 J478:AE517" xr:uid="{E4CC6066-A327-4260-8D6E-15804106E2B7}">
      <formula1>AND($C139="tak",J139&gt;0,J139&lt;=1)</formula1>
    </dataValidation>
    <dataValidation type="list" allowBlank="1" showInputMessage="1" showErrorMessage="1" promptTitle="Uwaga!" prompt="Wybierz pozycję z listy_x000a_- badania przemysłowe_x000a_- prace rozwojowe_x000a_- nie dotyczy" sqref="D117:D136 D596:D599 D207:D211 D223:D262 D521:D550 D586:D590 D162:D181" xr:uid="{A092CE0F-63B7-46F1-9E5B-757E15512A47}">
      <formula1>b_plus_r</formula1>
    </dataValidation>
    <dataValidation type="custom" allowBlank="1" showInputMessage="1" showErrorMessage="1" sqref="J162:O163 J117:AE136" xr:uid="{05C786AF-9AF1-42C5-B4E1-FC9CF35BAE21}">
      <formula1>AND(J$114&gt;=Poczatek,J$114&lt;=Koniec)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8" fitToHeight="0" orientation="landscape" r:id="rId1"/>
  <headerFooter>
    <oddHeader>&amp;A</oddHeader>
    <oddFooter>&amp;L&amp;F&amp;CStrona &amp;P z &amp;N&amp;RData i godzina wydruku: &amp;D &amp;T</oddFooter>
  </headerFooter>
  <rowBreaks count="13" manualBreakCount="13">
    <brk id="62" min="1" max="23" man="1"/>
    <brk id="113" min="1" max="23" man="1"/>
    <brk id="160" min="1" max="23" man="1"/>
    <brk id="220" min="1" max="23" man="1"/>
    <brk id="263" min="1" max="23" man="1"/>
    <brk id="305" min="1" max="23" man="1"/>
    <brk id="347" min="1" max="23" man="1"/>
    <brk id="389" min="1" max="23" man="1"/>
    <brk id="433" min="1" max="23" man="1"/>
    <brk id="476" min="1" max="23" man="1"/>
    <brk id="519" min="1" max="23" man="1"/>
    <brk id="584" min="1" max="23" man="1"/>
    <brk id="646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5" r:id="rId4" name="Group Box 1049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15</xdr:col>
                    <xdr:colOff>266700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4">
    <pageSetUpPr fitToPage="1"/>
  </sheetPr>
  <dimension ref="A1:AS3523"/>
  <sheetViews>
    <sheetView showGridLines="0" zoomScaleNormal="100" workbookViewId="0"/>
  </sheetViews>
  <sheetFormatPr defaultColWidth="0" defaultRowHeight="12" zeroHeight="1"/>
  <cols>
    <col min="1" max="1" width="2.77734375" style="324" customWidth="1"/>
    <col min="2" max="2" width="49.109375" style="1" customWidth="1"/>
    <col min="3" max="3" width="18.77734375" style="1" bestFit="1" customWidth="1"/>
    <col min="4" max="5" width="12.77734375" style="1" customWidth="1"/>
    <col min="6" max="7" width="13.6640625" style="1" customWidth="1"/>
    <col min="8" max="8" width="13.77734375" style="1" customWidth="1"/>
    <col min="9" max="9" width="14.77734375" style="1" customWidth="1"/>
    <col min="10" max="10" width="14.33203125" style="1" customWidth="1"/>
    <col min="11" max="31" width="12.77734375" style="1" customWidth="1"/>
    <col min="32" max="32" width="2.77734375" style="1" customWidth="1"/>
    <col min="33" max="16384" width="9.33203125" style="1" hidden="1"/>
  </cols>
  <sheetData>
    <row r="1" spans="2:31"/>
    <row r="2" spans="2:31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605"/>
      <c r="Y2" s="605"/>
      <c r="Z2" s="605"/>
      <c r="AA2" s="605"/>
      <c r="AB2" s="605"/>
      <c r="AC2" s="605"/>
      <c r="AD2" s="605"/>
    </row>
    <row r="3" spans="2:31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605"/>
      <c r="Y3" s="605"/>
      <c r="Z3" s="605"/>
      <c r="AA3" s="605"/>
      <c r="AB3" s="605"/>
      <c r="AC3" s="605"/>
      <c r="AD3" s="60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248</v>
      </c>
      <c r="C12" s="23"/>
      <c r="D12" s="23">
        <f ca="1">Założenia!I28</f>
        <v>0</v>
      </c>
      <c r="E12" s="24"/>
      <c r="F12" s="24"/>
      <c r="G12" s="435"/>
      <c r="H12" s="23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B14" s="232" t="s">
        <v>362</v>
      </c>
      <c r="C14" s="232"/>
      <c r="D14" s="233"/>
      <c r="E14" s="233"/>
      <c r="F14" s="233"/>
      <c r="G14" s="233"/>
      <c r="H14" s="233"/>
      <c r="I14" s="233"/>
      <c r="J14" s="233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</row>
    <row r="15" spans="2:31">
      <c r="B15" s="8" t="s">
        <v>363</v>
      </c>
      <c r="C15" s="8"/>
      <c r="D15" s="5">
        <f>'Sprawozdania finansowe'!E15</f>
        <v>0</v>
      </c>
      <c r="J15" s="5">
        <f>ROUND(E2351,0)</f>
        <v>0</v>
      </c>
    </row>
    <row r="16" spans="2:31">
      <c r="B16" s="8" t="s">
        <v>364</v>
      </c>
      <c r="C16" s="8"/>
      <c r="D16" s="12">
        <f>am_prace_rozwojowe</f>
        <v>0</v>
      </c>
      <c r="F16" s="436"/>
      <c r="G16" s="436"/>
      <c r="H16" s="436"/>
    </row>
    <row r="17" spans="2:31">
      <c r="B17" s="8" t="s">
        <v>710</v>
      </c>
      <c r="C17" s="8"/>
      <c r="F17" s="436"/>
      <c r="G17" s="436"/>
      <c r="H17" s="436"/>
      <c r="K17" s="5">
        <f>IF(AND(LataProjekcji&lt;=Koniec,$C$2306=1),IFERROR(ROUND(MIN($D16*$J15,$J15),0),0),0)</f>
        <v>0</v>
      </c>
      <c r="L17" s="5">
        <f t="shared" ref="L17:AE17" si="0">IF(AND(LataProjekcji&lt;=Koniec,$C$2306=1),IFERROR(ROUND(MIN($D16*$J15,$J15-K19),0),0),0)</f>
        <v>0</v>
      </c>
      <c r="M17" s="5">
        <f t="shared" si="0"/>
        <v>0</v>
      </c>
      <c r="N17" s="5">
        <f t="shared" si="0"/>
        <v>0</v>
      </c>
      <c r="O17" s="5">
        <f t="shared" si="0"/>
        <v>0</v>
      </c>
      <c r="P17" s="5">
        <f t="shared" si="0"/>
        <v>0</v>
      </c>
      <c r="Q17" s="5">
        <f t="shared" si="0"/>
        <v>0</v>
      </c>
      <c r="R17" s="5">
        <f t="shared" si="0"/>
        <v>0</v>
      </c>
      <c r="S17" s="5">
        <f t="shared" si="0"/>
        <v>0</v>
      </c>
      <c r="T17" s="5">
        <f t="shared" si="0"/>
        <v>0</v>
      </c>
      <c r="U17" s="5">
        <f t="shared" si="0"/>
        <v>0</v>
      </c>
      <c r="V17" s="5">
        <f t="shared" si="0"/>
        <v>0</v>
      </c>
      <c r="W17" s="5">
        <f t="shared" si="0"/>
        <v>0</v>
      </c>
      <c r="X17" s="5">
        <f t="shared" si="0"/>
        <v>0</v>
      </c>
      <c r="Y17" s="5">
        <f t="shared" si="0"/>
        <v>0</v>
      </c>
      <c r="Z17" s="5">
        <f t="shared" si="0"/>
        <v>0</v>
      </c>
      <c r="AA17" s="5">
        <f t="shared" si="0"/>
        <v>0</v>
      </c>
      <c r="AB17" s="5">
        <f t="shared" si="0"/>
        <v>0</v>
      </c>
      <c r="AC17" s="5">
        <f t="shared" si="0"/>
        <v>0</v>
      </c>
      <c r="AD17" s="5">
        <f t="shared" si="0"/>
        <v>0</v>
      </c>
      <c r="AE17" s="5">
        <f t="shared" si="0"/>
        <v>0</v>
      </c>
    </row>
    <row r="18" spans="2:31">
      <c r="B18" s="437" t="s">
        <v>711</v>
      </c>
      <c r="C18" s="8"/>
      <c r="F18" s="436"/>
      <c r="G18" s="436"/>
      <c r="H18" s="436"/>
      <c r="J18" s="440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2:31">
      <c r="B19" s="8" t="s">
        <v>366</v>
      </c>
      <c r="C19" s="8"/>
      <c r="K19" s="5">
        <f t="shared" ref="K19:W19" si="1">IF(LataProjekcji&lt;=Koniec,ROUND(K2318,0),0)</f>
        <v>0</v>
      </c>
      <c r="L19" s="5">
        <f t="shared" si="1"/>
        <v>0</v>
      </c>
      <c r="M19" s="5">
        <f t="shared" si="1"/>
        <v>0</v>
      </c>
      <c r="N19" s="5">
        <f t="shared" si="1"/>
        <v>0</v>
      </c>
      <c r="O19" s="5">
        <f t="shared" si="1"/>
        <v>0</v>
      </c>
      <c r="P19" s="5">
        <f t="shared" si="1"/>
        <v>0</v>
      </c>
      <c r="Q19" s="5">
        <f t="shared" si="1"/>
        <v>0</v>
      </c>
      <c r="R19" s="5">
        <f t="shared" si="1"/>
        <v>0</v>
      </c>
      <c r="S19" s="5">
        <f t="shared" si="1"/>
        <v>0</v>
      </c>
      <c r="T19" s="5">
        <f>IF(LataProjekcji&lt;=Koniec,ROUND(T2318,0),0)</f>
        <v>0</v>
      </c>
      <c r="U19" s="5">
        <f t="shared" si="1"/>
        <v>0</v>
      </c>
      <c r="V19" s="5">
        <f t="shared" si="1"/>
        <v>0</v>
      </c>
      <c r="W19" s="5">
        <f t="shared" si="1"/>
        <v>0</v>
      </c>
      <c r="X19" s="5">
        <f t="shared" ref="X19:AA19" si="2">IF(LataProjekcji&lt;=Koniec,ROUND(X2318,0),0)</f>
        <v>0</v>
      </c>
      <c r="Y19" s="5">
        <f t="shared" si="2"/>
        <v>0</v>
      </c>
      <c r="Z19" s="5">
        <f t="shared" si="2"/>
        <v>0</v>
      </c>
      <c r="AA19" s="5">
        <f t="shared" si="2"/>
        <v>0</v>
      </c>
      <c r="AB19" s="5">
        <f t="shared" ref="AB19:AE19" si="3">IF(LataProjekcji&lt;=Koniec,ROUND(AB2318,0),0)</f>
        <v>0</v>
      </c>
      <c r="AC19" s="5">
        <f t="shared" si="3"/>
        <v>0</v>
      </c>
      <c r="AD19" s="5">
        <f t="shared" si="3"/>
        <v>0</v>
      </c>
      <c r="AE19" s="5">
        <f t="shared" si="3"/>
        <v>0</v>
      </c>
    </row>
    <row r="20" spans="2:31">
      <c r="B20" s="95" t="s">
        <v>367</v>
      </c>
      <c r="C20" s="95"/>
      <c r="D20" s="96"/>
      <c r="E20" s="96"/>
      <c r="F20" s="96"/>
      <c r="G20" s="96"/>
      <c r="H20" s="96"/>
      <c r="I20" s="96"/>
      <c r="J20" s="96"/>
      <c r="K20" s="97">
        <f t="shared" ref="K20:W20" si="4">IF(LataProjekcji&lt;=Koniec,ROUND(K2330,0),0)</f>
        <v>0</v>
      </c>
      <c r="L20" s="97">
        <f t="shared" ca="1" si="4"/>
        <v>0</v>
      </c>
      <c r="M20" s="97">
        <f t="shared" ca="1" si="4"/>
        <v>0</v>
      </c>
      <c r="N20" s="97">
        <f t="shared" ca="1" si="4"/>
        <v>0</v>
      </c>
      <c r="O20" s="97">
        <f t="shared" ca="1" si="4"/>
        <v>0</v>
      </c>
      <c r="P20" s="97">
        <f t="shared" ca="1" si="4"/>
        <v>0</v>
      </c>
      <c r="Q20" s="97">
        <f t="shared" ca="1" si="4"/>
        <v>0</v>
      </c>
      <c r="R20" s="97">
        <f t="shared" ca="1" si="4"/>
        <v>0</v>
      </c>
      <c r="S20" s="97">
        <f t="shared" ca="1" si="4"/>
        <v>0</v>
      </c>
      <c r="T20" s="97">
        <f t="shared" ca="1" si="4"/>
        <v>0</v>
      </c>
      <c r="U20" s="97">
        <f t="shared" ca="1" si="4"/>
        <v>0</v>
      </c>
      <c r="V20" s="97">
        <f t="shared" ca="1" si="4"/>
        <v>0</v>
      </c>
      <c r="W20" s="97">
        <f t="shared" ca="1" si="4"/>
        <v>0</v>
      </c>
      <c r="X20" s="97">
        <f t="shared" ref="X20:AA20" ca="1" si="5">IF(LataProjekcji&lt;=Koniec,ROUND(X2330,0),0)</f>
        <v>0</v>
      </c>
      <c r="Y20" s="97">
        <f t="shared" ca="1" si="5"/>
        <v>0</v>
      </c>
      <c r="Z20" s="97">
        <f t="shared" ca="1" si="5"/>
        <v>0</v>
      </c>
      <c r="AA20" s="97">
        <f t="shared" ca="1" si="5"/>
        <v>0</v>
      </c>
      <c r="AB20" s="97">
        <f t="shared" ref="AB20:AE20" ca="1" si="6">IF(LataProjekcji&lt;=Koniec,ROUND(AB2330,0),0)</f>
        <v>0</v>
      </c>
      <c r="AC20" s="97">
        <f t="shared" ca="1" si="6"/>
        <v>0</v>
      </c>
      <c r="AD20" s="97">
        <f t="shared" ca="1" si="6"/>
        <v>0</v>
      </c>
      <c r="AE20" s="97">
        <f t="shared" ca="1" si="6"/>
        <v>0</v>
      </c>
    </row>
    <row r="21" spans="2:31"/>
    <row r="22" spans="2:31">
      <c r="B22" s="232" t="s">
        <v>368</v>
      </c>
      <c r="C22" s="232"/>
      <c r="D22" s="233"/>
      <c r="E22" s="233"/>
      <c r="F22" s="233"/>
      <c r="G22" s="233"/>
      <c r="H22" s="233"/>
      <c r="I22" s="233"/>
      <c r="J22" s="233"/>
      <c r="K22" s="234" t="str">
        <f t="shared" ref="K22:AE22" si="7">LataProjekcji</f>
        <v>Uzupełnij dane</v>
      </c>
      <c r="L22" s="234" t="str">
        <f t="shared" si="7"/>
        <v/>
      </c>
      <c r="M22" s="234" t="str">
        <f t="shared" si="7"/>
        <v/>
      </c>
      <c r="N22" s="234" t="str">
        <f t="shared" si="7"/>
        <v/>
      </c>
      <c r="O22" s="234" t="str">
        <f t="shared" si="7"/>
        <v/>
      </c>
      <c r="P22" s="234" t="str">
        <f t="shared" si="7"/>
        <v/>
      </c>
      <c r="Q22" s="234" t="str">
        <f t="shared" si="7"/>
        <v/>
      </c>
      <c r="R22" s="234" t="str">
        <f t="shared" si="7"/>
        <v/>
      </c>
      <c r="S22" s="234" t="str">
        <f t="shared" si="7"/>
        <v/>
      </c>
      <c r="T22" s="234" t="str">
        <f t="shared" si="7"/>
        <v/>
      </c>
      <c r="U22" s="234" t="str">
        <f t="shared" si="7"/>
        <v/>
      </c>
      <c r="V22" s="234" t="str">
        <f t="shared" si="7"/>
        <v/>
      </c>
      <c r="W22" s="234" t="str">
        <f t="shared" si="7"/>
        <v/>
      </c>
      <c r="X22" s="234" t="str">
        <f t="shared" si="7"/>
        <v/>
      </c>
      <c r="Y22" s="234" t="str">
        <f t="shared" si="7"/>
        <v/>
      </c>
      <c r="Z22" s="234" t="str">
        <f t="shared" si="7"/>
        <v/>
      </c>
      <c r="AA22" s="234" t="str">
        <f t="shared" si="7"/>
        <v/>
      </c>
      <c r="AB22" s="234" t="str">
        <f t="shared" si="7"/>
        <v/>
      </c>
      <c r="AC22" s="234" t="str">
        <f t="shared" si="7"/>
        <v/>
      </c>
      <c r="AD22" s="234" t="str">
        <f t="shared" si="7"/>
        <v/>
      </c>
      <c r="AE22" s="234" t="str">
        <f t="shared" si="7"/>
        <v/>
      </c>
    </row>
    <row r="23" spans="2:31">
      <c r="B23" s="8" t="s">
        <v>363</v>
      </c>
      <c r="C23" s="8"/>
      <c r="D23" s="5">
        <f>'Sprawozdania finansowe'!E16</f>
        <v>0</v>
      </c>
      <c r="J23" s="5">
        <f>ROUND(E2352,0)</f>
        <v>0</v>
      </c>
    </row>
    <row r="24" spans="2:31">
      <c r="B24" s="8" t="s">
        <v>364</v>
      </c>
      <c r="C24" s="8"/>
      <c r="D24" s="12">
        <f>am_wartosc_firmy</f>
        <v>0</v>
      </c>
      <c r="F24" s="436"/>
      <c r="G24" s="436"/>
      <c r="H24" s="436"/>
    </row>
    <row r="25" spans="2:31">
      <c r="B25" s="8" t="s">
        <v>710</v>
      </c>
      <c r="C25" s="8"/>
      <c r="F25" s="436"/>
      <c r="G25" s="436"/>
      <c r="H25" s="436"/>
      <c r="K25" s="5">
        <f>IF(AND(LataProjekcji&lt;=Koniec,$C$2307=1),IFERROR(ROUND(MIN($D24*$J23,$J23),0),0),0)</f>
        <v>0</v>
      </c>
      <c r="L25" s="5">
        <f t="shared" ref="L25:AE25" si="8">IF(AND(LataProjekcji&lt;=Koniec,$C$2307=1),IFERROR(ROUND(MIN($D24*$J23,$J23-K27),0),0),0)</f>
        <v>0</v>
      </c>
      <c r="M25" s="5">
        <f t="shared" si="8"/>
        <v>0</v>
      </c>
      <c r="N25" s="5">
        <f t="shared" si="8"/>
        <v>0</v>
      </c>
      <c r="O25" s="5">
        <f t="shared" si="8"/>
        <v>0</v>
      </c>
      <c r="P25" s="5">
        <f t="shared" si="8"/>
        <v>0</v>
      </c>
      <c r="Q25" s="5">
        <f t="shared" si="8"/>
        <v>0</v>
      </c>
      <c r="R25" s="5">
        <f t="shared" si="8"/>
        <v>0</v>
      </c>
      <c r="S25" s="5">
        <f t="shared" si="8"/>
        <v>0</v>
      </c>
      <c r="T25" s="5">
        <f t="shared" si="8"/>
        <v>0</v>
      </c>
      <c r="U25" s="5">
        <f t="shared" si="8"/>
        <v>0</v>
      </c>
      <c r="V25" s="5">
        <f t="shared" si="8"/>
        <v>0</v>
      </c>
      <c r="W25" s="5">
        <f t="shared" si="8"/>
        <v>0</v>
      </c>
      <c r="X25" s="5">
        <f t="shared" si="8"/>
        <v>0</v>
      </c>
      <c r="Y25" s="5">
        <f t="shared" si="8"/>
        <v>0</v>
      </c>
      <c r="Z25" s="5">
        <f t="shared" si="8"/>
        <v>0</v>
      </c>
      <c r="AA25" s="5">
        <f t="shared" si="8"/>
        <v>0</v>
      </c>
      <c r="AB25" s="5">
        <f t="shared" si="8"/>
        <v>0</v>
      </c>
      <c r="AC25" s="5">
        <f t="shared" si="8"/>
        <v>0</v>
      </c>
      <c r="AD25" s="5">
        <f t="shared" si="8"/>
        <v>0</v>
      </c>
      <c r="AE25" s="5">
        <f t="shared" si="8"/>
        <v>0</v>
      </c>
    </row>
    <row r="26" spans="2:31">
      <c r="B26" s="437" t="s">
        <v>711</v>
      </c>
      <c r="C26" s="8"/>
      <c r="F26" s="436"/>
      <c r="G26" s="436"/>
      <c r="H26" s="436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</row>
    <row r="27" spans="2:31">
      <c r="B27" s="8" t="s">
        <v>366</v>
      </c>
      <c r="C27" s="8"/>
      <c r="K27" s="5">
        <f t="shared" ref="K27:Y27" si="9">IF(LataProjekcji&lt;=Koniec,ROUND(K2319,0),0)</f>
        <v>0</v>
      </c>
      <c r="L27" s="5">
        <f t="shared" si="9"/>
        <v>0</v>
      </c>
      <c r="M27" s="5">
        <f t="shared" si="9"/>
        <v>0</v>
      </c>
      <c r="N27" s="5">
        <f t="shared" si="9"/>
        <v>0</v>
      </c>
      <c r="O27" s="5">
        <f t="shared" si="9"/>
        <v>0</v>
      </c>
      <c r="P27" s="5">
        <f t="shared" si="9"/>
        <v>0</v>
      </c>
      <c r="Q27" s="5">
        <f t="shared" si="9"/>
        <v>0</v>
      </c>
      <c r="R27" s="5">
        <f t="shared" si="9"/>
        <v>0</v>
      </c>
      <c r="S27" s="5">
        <f t="shared" si="9"/>
        <v>0</v>
      </c>
      <c r="T27" s="5">
        <f t="shared" si="9"/>
        <v>0</v>
      </c>
      <c r="U27" s="5">
        <f t="shared" si="9"/>
        <v>0</v>
      </c>
      <c r="V27" s="5">
        <f t="shared" si="9"/>
        <v>0</v>
      </c>
      <c r="W27" s="5">
        <f t="shared" si="9"/>
        <v>0</v>
      </c>
      <c r="X27" s="5">
        <f t="shared" si="9"/>
        <v>0</v>
      </c>
      <c r="Y27" s="5">
        <f t="shared" si="9"/>
        <v>0</v>
      </c>
      <c r="Z27" s="5">
        <f t="shared" ref="Z27:AA27" si="10">IF(LataProjekcji&lt;=Koniec,ROUND(Z2319,0),0)</f>
        <v>0</v>
      </c>
      <c r="AA27" s="5">
        <f t="shared" si="10"/>
        <v>0</v>
      </c>
      <c r="AB27" s="5">
        <f t="shared" ref="AB27:AE27" si="11">IF(LataProjekcji&lt;=Koniec,ROUND(AB2319,0),0)</f>
        <v>0</v>
      </c>
      <c r="AC27" s="5">
        <f t="shared" si="11"/>
        <v>0</v>
      </c>
      <c r="AD27" s="5">
        <f t="shared" si="11"/>
        <v>0</v>
      </c>
      <c r="AE27" s="5">
        <f t="shared" si="11"/>
        <v>0</v>
      </c>
    </row>
    <row r="28" spans="2:31">
      <c r="B28" s="95" t="s">
        <v>367</v>
      </c>
      <c r="C28" s="95"/>
      <c r="D28" s="96"/>
      <c r="E28" s="96"/>
      <c r="F28" s="96"/>
      <c r="G28" s="96"/>
      <c r="H28" s="96"/>
      <c r="I28" s="96"/>
      <c r="J28" s="96"/>
      <c r="K28" s="97">
        <f t="shared" ref="K28:W28" si="12">IF(LataProjekcji&lt;=Koniec,ROUND(K2331,0),0)</f>
        <v>0</v>
      </c>
      <c r="L28" s="97">
        <f t="shared" ca="1" si="12"/>
        <v>0</v>
      </c>
      <c r="M28" s="97">
        <f t="shared" ca="1" si="12"/>
        <v>0</v>
      </c>
      <c r="N28" s="97">
        <f t="shared" ca="1" si="12"/>
        <v>0</v>
      </c>
      <c r="O28" s="97">
        <f t="shared" ca="1" si="12"/>
        <v>0</v>
      </c>
      <c r="P28" s="97">
        <f t="shared" ca="1" si="12"/>
        <v>0</v>
      </c>
      <c r="Q28" s="97">
        <f t="shared" ca="1" si="12"/>
        <v>0</v>
      </c>
      <c r="R28" s="97">
        <f t="shared" ca="1" si="12"/>
        <v>0</v>
      </c>
      <c r="S28" s="97">
        <f t="shared" ca="1" si="12"/>
        <v>0</v>
      </c>
      <c r="T28" s="97">
        <f t="shared" ca="1" si="12"/>
        <v>0</v>
      </c>
      <c r="U28" s="97">
        <f t="shared" ca="1" si="12"/>
        <v>0</v>
      </c>
      <c r="V28" s="97">
        <f t="shared" ca="1" si="12"/>
        <v>0</v>
      </c>
      <c r="W28" s="97">
        <f t="shared" ca="1" si="12"/>
        <v>0</v>
      </c>
      <c r="X28" s="97">
        <f t="shared" ref="X28:AA28" ca="1" si="13">IF(LataProjekcji&lt;=Koniec,ROUND(X2331,0),0)</f>
        <v>0</v>
      </c>
      <c r="Y28" s="97">
        <f t="shared" ca="1" si="13"/>
        <v>0</v>
      </c>
      <c r="Z28" s="97">
        <f t="shared" ca="1" si="13"/>
        <v>0</v>
      </c>
      <c r="AA28" s="97">
        <f t="shared" ca="1" si="13"/>
        <v>0</v>
      </c>
      <c r="AB28" s="97">
        <f t="shared" ref="AB28:AE28" ca="1" si="14">IF(LataProjekcji&lt;=Koniec,ROUND(AB2331,0),0)</f>
        <v>0</v>
      </c>
      <c r="AC28" s="97">
        <f t="shared" ca="1" si="14"/>
        <v>0</v>
      </c>
      <c r="AD28" s="97">
        <f t="shared" ca="1" si="14"/>
        <v>0</v>
      </c>
      <c r="AE28" s="97">
        <f t="shared" ca="1" si="14"/>
        <v>0</v>
      </c>
    </row>
    <row r="29" spans="2:31"/>
    <row r="30" spans="2:31">
      <c r="B30" s="232" t="s">
        <v>369</v>
      </c>
      <c r="C30" s="232"/>
      <c r="D30" s="233"/>
      <c r="E30" s="233"/>
      <c r="F30" s="233"/>
      <c r="G30" s="233"/>
      <c r="H30" s="233"/>
      <c r="I30" s="233"/>
      <c r="J30" s="233"/>
      <c r="K30" s="234" t="str">
        <f t="shared" ref="K30:AE30" si="15">LataProjekcji</f>
        <v>Uzupełnij dane</v>
      </c>
      <c r="L30" s="234" t="str">
        <f t="shared" si="15"/>
        <v/>
      </c>
      <c r="M30" s="234" t="str">
        <f t="shared" si="15"/>
        <v/>
      </c>
      <c r="N30" s="234" t="str">
        <f t="shared" si="15"/>
        <v/>
      </c>
      <c r="O30" s="234" t="str">
        <f t="shared" si="15"/>
        <v/>
      </c>
      <c r="P30" s="234" t="str">
        <f t="shared" si="15"/>
        <v/>
      </c>
      <c r="Q30" s="234" t="str">
        <f t="shared" si="15"/>
        <v/>
      </c>
      <c r="R30" s="234" t="str">
        <f t="shared" si="15"/>
        <v/>
      </c>
      <c r="S30" s="234" t="str">
        <f t="shared" si="15"/>
        <v/>
      </c>
      <c r="T30" s="234" t="str">
        <f t="shared" si="15"/>
        <v/>
      </c>
      <c r="U30" s="234" t="str">
        <f t="shared" si="15"/>
        <v/>
      </c>
      <c r="V30" s="234" t="str">
        <f t="shared" si="15"/>
        <v/>
      </c>
      <c r="W30" s="234" t="str">
        <f t="shared" si="15"/>
        <v/>
      </c>
      <c r="X30" s="234" t="str">
        <f t="shared" si="15"/>
        <v/>
      </c>
      <c r="Y30" s="234" t="str">
        <f t="shared" si="15"/>
        <v/>
      </c>
      <c r="Z30" s="234" t="str">
        <f t="shared" si="15"/>
        <v/>
      </c>
      <c r="AA30" s="234" t="str">
        <f t="shared" si="15"/>
        <v/>
      </c>
      <c r="AB30" s="234" t="str">
        <f t="shared" si="15"/>
        <v/>
      </c>
      <c r="AC30" s="234" t="str">
        <f t="shared" si="15"/>
        <v/>
      </c>
      <c r="AD30" s="234" t="str">
        <f t="shared" si="15"/>
        <v/>
      </c>
      <c r="AE30" s="234" t="str">
        <f t="shared" si="15"/>
        <v/>
      </c>
    </row>
    <row r="31" spans="2:31">
      <c r="B31" s="8" t="s">
        <v>363</v>
      </c>
      <c r="C31" s="8"/>
      <c r="D31" s="5">
        <f>'Sprawozdania finansowe'!E17</f>
        <v>0</v>
      </c>
      <c r="J31" s="5">
        <f>ROUND(E2353,0)</f>
        <v>0</v>
      </c>
    </row>
    <row r="32" spans="2:31">
      <c r="B32" s="8" t="s">
        <v>364</v>
      </c>
      <c r="C32" s="8"/>
      <c r="D32" s="12">
        <f>am_wnip</f>
        <v>0</v>
      </c>
      <c r="F32" s="436"/>
      <c r="G32" s="436"/>
      <c r="H32" s="436"/>
    </row>
    <row r="33" spans="2:31">
      <c r="B33" s="8" t="s">
        <v>710</v>
      </c>
      <c r="C33" s="8"/>
      <c r="F33" s="436"/>
      <c r="G33" s="436"/>
      <c r="H33" s="436"/>
      <c r="K33" s="5">
        <f>IF(AND(LataProjekcji&lt;=Koniec,$C$2308=1),IFERROR(ROUND(MIN($D32*$J31,$J31),0),0),0)</f>
        <v>0</v>
      </c>
      <c r="L33" s="5">
        <f t="shared" ref="L33:AE33" si="16">IF(AND(LataProjekcji&lt;=Koniec,$C$2308=1),IFERROR(ROUND(MIN($D32*$J31,$J31-K35),0),0),0)</f>
        <v>0</v>
      </c>
      <c r="M33" s="5">
        <f t="shared" si="16"/>
        <v>0</v>
      </c>
      <c r="N33" s="5">
        <f t="shared" si="16"/>
        <v>0</v>
      </c>
      <c r="O33" s="5">
        <f t="shared" si="16"/>
        <v>0</v>
      </c>
      <c r="P33" s="5">
        <f t="shared" si="16"/>
        <v>0</v>
      </c>
      <c r="Q33" s="5">
        <f t="shared" si="16"/>
        <v>0</v>
      </c>
      <c r="R33" s="5">
        <f t="shared" si="16"/>
        <v>0</v>
      </c>
      <c r="S33" s="5">
        <f t="shared" si="16"/>
        <v>0</v>
      </c>
      <c r="T33" s="5">
        <f t="shared" si="16"/>
        <v>0</v>
      </c>
      <c r="U33" s="5">
        <f t="shared" si="16"/>
        <v>0</v>
      </c>
      <c r="V33" s="5">
        <f t="shared" si="16"/>
        <v>0</v>
      </c>
      <c r="W33" s="5">
        <f t="shared" si="16"/>
        <v>0</v>
      </c>
      <c r="X33" s="5">
        <f t="shared" si="16"/>
        <v>0</v>
      </c>
      <c r="Y33" s="5">
        <f t="shared" si="16"/>
        <v>0</v>
      </c>
      <c r="Z33" s="5">
        <f t="shared" si="16"/>
        <v>0</v>
      </c>
      <c r="AA33" s="5">
        <f t="shared" si="16"/>
        <v>0</v>
      </c>
      <c r="AB33" s="5">
        <f t="shared" si="16"/>
        <v>0</v>
      </c>
      <c r="AC33" s="5">
        <f t="shared" si="16"/>
        <v>0</v>
      </c>
      <c r="AD33" s="5">
        <f t="shared" si="16"/>
        <v>0</v>
      </c>
      <c r="AE33" s="5">
        <f t="shared" si="16"/>
        <v>0</v>
      </c>
    </row>
    <row r="34" spans="2:31">
      <c r="B34" s="437" t="s">
        <v>711</v>
      </c>
      <c r="C34" s="8"/>
      <c r="F34" s="436"/>
      <c r="G34" s="436"/>
      <c r="H34" s="436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2:31">
      <c r="B35" s="8" t="s">
        <v>366</v>
      </c>
      <c r="C35" s="8"/>
      <c r="K35" s="5">
        <f t="shared" ref="K35:W35" si="17">IF(LataProjekcji&lt;=Koniec,ROUND(K2320,0),0)</f>
        <v>0</v>
      </c>
      <c r="L35" s="5">
        <f t="shared" si="17"/>
        <v>0</v>
      </c>
      <c r="M35" s="5">
        <f t="shared" si="17"/>
        <v>0</v>
      </c>
      <c r="N35" s="5">
        <f t="shared" si="17"/>
        <v>0</v>
      </c>
      <c r="O35" s="5">
        <f t="shared" si="17"/>
        <v>0</v>
      </c>
      <c r="P35" s="5">
        <f t="shared" si="17"/>
        <v>0</v>
      </c>
      <c r="Q35" s="5">
        <f t="shared" si="17"/>
        <v>0</v>
      </c>
      <c r="R35" s="5">
        <f t="shared" si="17"/>
        <v>0</v>
      </c>
      <c r="S35" s="5">
        <f t="shared" si="17"/>
        <v>0</v>
      </c>
      <c r="T35" s="5">
        <f t="shared" si="17"/>
        <v>0</v>
      </c>
      <c r="U35" s="5">
        <f t="shared" si="17"/>
        <v>0</v>
      </c>
      <c r="V35" s="5">
        <f t="shared" si="17"/>
        <v>0</v>
      </c>
      <c r="W35" s="5">
        <f t="shared" si="17"/>
        <v>0</v>
      </c>
      <c r="X35" s="5">
        <f t="shared" ref="X35:AA35" si="18">IF(LataProjekcji&lt;=Koniec,ROUND(X2320,0),0)</f>
        <v>0</v>
      </c>
      <c r="Y35" s="5">
        <f t="shared" si="18"/>
        <v>0</v>
      </c>
      <c r="Z35" s="5">
        <f t="shared" si="18"/>
        <v>0</v>
      </c>
      <c r="AA35" s="5">
        <f t="shared" si="18"/>
        <v>0</v>
      </c>
      <c r="AB35" s="5">
        <f t="shared" ref="AB35:AE35" si="19">IF(LataProjekcji&lt;=Koniec,ROUND(AB2320,0),0)</f>
        <v>0</v>
      </c>
      <c r="AC35" s="5">
        <f t="shared" si="19"/>
        <v>0</v>
      </c>
      <c r="AD35" s="5">
        <f t="shared" si="19"/>
        <v>0</v>
      </c>
      <c r="AE35" s="5">
        <f t="shared" si="19"/>
        <v>0</v>
      </c>
    </row>
    <row r="36" spans="2:31">
      <c r="B36" s="95" t="s">
        <v>367</v>
      </c>
      <c r="C36" s="95"/>
      <c r="D36" s="96"/>
      <c r="E36" s="96"/>
      <c r="F36" s="96"/>
      <c r="G36" s="96"/>
      <c r="H36" s="96"/>
      <c r="I36" s="96"/>
      <c r="J36" s="96"/>
      <c r="K36" s="97">
        <f t="shared" ref="K36:W36" si="20">IF(LataProjekcji&lt;=Koniec,ROUND(K2332,0),0)</f>
        <v>0</v>
      </c>
      <c r="L36" s="97">
        <f t="shared" ca="1" si="20"/>
        <v>0</v>
      </c>
      <c r="M36" s="97">
        <f t="shared" ca="1" si="20"/>
        <v>0</v>
      </c>
      <c r="N36" s="97">
        <f t="shared" ca="1" si="20"/>
        <v>0</v>
      </c>
      <c r="O36" s="97">
        <f t="shared" ca="1" si="20"/>
        <v>0</v>
      </c>
      <c r="P36" s="97">
        <f t="shared" ca="1" si="20"/>
        <v>0</v>
      </c>
      <c r="Q36" s="97">
        <f t="shared" ca="1" si="20"/>
        <v>0</v>
      </c>
      <c r="R36" s="97">
        <f t="shared" ca="1" si="20"/>
        <v>0</v>
      </c>
      <c r="S36" s="97">
        <f t="shared" ca="1" si="20"/>
        <v>0</v>
      </c>
      <c r="T36" s="97">
        <f t="shared" ca="1" si="20"/>
        <v>0</v>
      </c>
      <c r="U36" s="97">
        <f t="shared" ca="1" si="20"/>
        <v>0</v>
      </c>
      <c r="V36" s="97">
        <f t="shared" ca="1" si="20"/>
        <v>0</v>
      </c>
      <c r="W36" s="97">
        <f t="shared" ca="1" si="20"/>
        <v>0</v>
      </c>
      <c r="X36" s="97">
        <f t="shared" ref="X36:AA36" ca="1" si="21">IF(LataProjekcji&lt;=Koniec,ROUND(X2332,0),0)</f>
        <v>0</v>
      </c>
      <c r="Y36" s="97">
        <f t="shared" ca="1" si="21"/>
        <v>0</v>
      </c>
      <c r="Z36" s="97">
        <f t="shared" ca="1" si="21"/>
        <v>0</v>
      </c>
      <c r="AA36" s="97">
        <f t="shared" ca="1" si="21"/>
        <v>0</v>
      </c>
      <c r="AB36" s="97">
        <f t="shared" ref="AB36:AE36" ca="1" si="22">IF(LataProjekcji&lt;=Koniec,ROUND(AB2332,0),0)</f>
        <v>0</v>
      </c>
      <c r="AC36" s="97">
        <f t="shared" ca="1" si="22"/>
        <v>0</v>
      </c>
      <c r="AD36" s="97">
        <f t="shared" ca="1" si="22"/>
        <v>0</v>
      </c>
      <c r="AE36" s="97">
        <f t="shared" ca="1" si="22"/>
        <v>0</v>
      </c>
    </row>
    <row r="37" spans="2:31"/>
    <row r="38" spans="2:31">
      <c r="B38" s="232" t="s">
        <v>370</v>
      </c>
      <c r="C38" s="232"/>
      <c r="D38" s="233"/>
      <c r="E38" s="233"/>
      <c r="F38" s="233"/>
      <c r="G38" s="233"/>
      <c r="H38" s="233"/>
      <c r="I38" s="233"/>
      <c r="J38" s="233"/>
      <c r="K38" s="234" t="str">
        <f t="shared" ref="K38:AE38" si="23">LataProjekcji</f>
        <v>Uzupełnij dane</v>
      </c>
      <c r="L38" s="234" t="str">
        <f t="shared" si="23"/>
        <v/>
      </c>
      <c r="M38" s="234" t="str">
        <f t="shared" si="23"/>
        <v/>
      </c>
      <c r="N38" s="234" t="str">
        <f t="shared" si="23"/>
        <v/>
      </c>
      <c r="O38" s="234" t="str">
        <f t="shared" si="23"/>
        <v/>
      </c>
      <c r="P38" s="234" t="str">
        <f t="shared" si="23"/>
        <v/>
      </c>
      <c r="Q38" s="234" t="str">
        <f t="shared" si="23"/>
        <v/>
      </c>
      <c r="R38" s="234" t="str">
        <f t="shared" si="23"/>
        <v/>
      </c>
      <c r="S38" s="234" t="str">
        <f t="shared" si="23"/>
        <v/>
      </c>
      <c r="T38" s="234" t="str">
        <f t="shared" si="23"/>
        <v/>
      </c>
      <c r="U38" s="234" t="str">
        <f t="shared" si="23"/>
        <v/>
      </c>
      <c r="V38" s="234" t="str">
        <f t="shared" si="23"/>
        <v/>
      </c>
      <c r="W38" s="234" t="str">
        <f t="shared" si="23"/>
        <v/>
      </c>
      <c r="X38" s="234" t="str">
        <f t="shared" si="23"/>
        <v/>
      </c>
      <c r="Y38" s="234" t="str">
        <f t="shared" si="23"/>
        <v/>
      </c>
      <c r="Z38" s="234" t="str">
        <f t="shared" si="23"/>
        <v/>
      </c>
      <c r="AA38" s="234" t="str">
        <f t="shared" si="23"/>
        <v/>
      </c>
      <c r="AB38" s="234" t="str">
        <f t="shared" si="23"/>
        <v/>
      </c>
      <c r="AC38" s="234" t="str">
        <f t="shared" si="23"/>
        <v/>
      </c>
      <c r="AD38" s="234" t="str">
        <f t="shared" si="23"/>
        <v/>
      </c>
      <c r="AE38" s="234" t="str">
        <f t="shared" si="23"/>
        <v/>
      </c>
    </row>
    <row r="39" spans="2:31">
      <c r="B39" s="8" t="s">
        <v>363</v>
      </c>
      <c r="C39" s="8"/>
      <c r="D39" s="5">
        <f>'Sprawozdania finansowe'!E21</f>
        <v>0</v>
      </c>
      <c r="J39" s="5">
        <f>ROUND(E2354,0)</f>
        <v>0</v>
      </c>
    </row>
    <row r="40" spans="2:31">
      <c r="B40" s="8" t="s">
        <v>364</v>
      </c>
      <c r="C40" s="8"/>
      <c r="D40" s="12">
        <f>am_grunty</f>
        <v>0</v>
      </c>
      <c r="F40" s="436"/>
      <c r="G40" s="436"/>
      <c r="H40" s="436"/>
    </row>
    <row r="41" spans="2:31">
      <c r="B41" s="8" t="s">
        <v>710</v>
      </c>
      <c r="C41" s="8"/>
      <c r="F41" s="436"/>
      <c r="G41" s="436"/>
      <c r="H41" s="436"/>
      <c r="K41" s="5">
        <f>IF(AND(LataProjekcji&lt;=Koniec,$C$2309=1),IFERROR(ROUND(MIN($D40*$J39,$J39),0),0),0)</f>
        <v>0</v>
      </c>
      <c r="L41" s="5">
        <f t="shared" ref="L41:AE41" si="24">IF(AND(LataProjekcji&lt;=Koniec,$C$2309=1),IFERROR(ROUND(MIN($D40*$J39,$J39-K43),0),0),0)</f>
        <v>0</v>
      </c>
      <c r="M41" s="5">
        <f t="shared" si="24"/>
        <v>0</v>
      </c>
      <c r="N41" s="5">
        <f t="shared" si="24"/>
        <v>0</v>
      </c>
      <c r="O41" s="5">
        <f t="shared" si="24"/>
        <v>0</v>
      </c>
      <c r="P41" s="5">
        <f t="shared" si="24"/>
        <v>0</v>
      </c>
      <c r="Q41" s="5">
        <f t="shared" si="24"/>
        <v>0</v>
      </c>
      <c r="R41" s="5">
        <f t="shared" si="24"/>
        <v>0</v>
      </c>
      <c r="S41" s="5">
        <f t="shared" si="24"/>
        <v>0</v>
      </c>
      <c r="T41" s="5">
        <f t="shared" si="24"/>
        <v>0</v>
      </c>
      <c r="U41" s="5">
        <f t="shared" si="24"/>
        <v>0</v>
      </c>
      <c r="V41" s="5">
        <f t="shared" si="24"/>
        <v>0</v>
      </c>
      <c r="W41" s="5">
        <f t="shared" si="24"/>
        <v>0</v>
      </c>
      <c r="X41" s="5">
        <f t="shared" si="24"/>
        <v>0</v>
      </c>
      <c r="Y41" s="5">
        <f t="shared" si="24"/>
        <v>0</v>
      </c>
      <c r="Z41" s="5">
        <f t="shared" si="24"/>
        <v>0</v>
      </c>
      <c r="AA41" s="5">
        <f t="shared" si="24"/>
        <v>0</v>
      </c>
      <c r="AB41" s="5">
        <f t="shared" si="24"/>
        <v>0</v>
      </c>
      <c r="AC41" s="5">
        <f t="shared" si="24"/>
        <v>0</v>
      </c>
      <c r="AD41" s="5">
        <f t="shared" si="24"/>
        <v>0</v>
      </c>
      <c r="AE41" s="5">
        <f t="shared" si="24"/>
        <v>0</v>
      </c>
    </row>
    <row r="42" spans="2:31">
      <c r="B42" s="437" t="s">
        <v>711</v>
      </c>
      <c r="C42" s="8"/>
      <c r="F42" s="436"/>
      <c r="G42" s="436"/>
      <c r="H42" s="436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</row>
    <row r="43" spans="2:31">
      <c r="B43" s="8" t="s">
        <v>366</v>
      </c>
      <c r="C43" s="8"/>
      <c r="K43" s="5">
        <f t="shared" ref="K43:W43" si="25">IF(LataProjekcji&lt;=Koniec,ROUND(K2321,0),0)</f>
        <v>0</v>
      </c>
      <c r="L43" s="5">
        <f t="shared" si="25"/>
        <v>0</v>
      </c>
      <c r="M43" s="5">
        <f t="shared" si="25"/>
        <v>0</v>
      </c>
      <c r="N43" s="5">
        <f t="shared" si="25"/>
        <v>0</v>
      </c>
      <c r="O43" s="5">
        <f t="shared" si="25"/>
        <v>0</v>
      </c>
      <c r="P43" s="5">
        <f t="shared" si="25"/>
        <v>0</v>
      </c>
      <c r="Q43" s="5">
        <f t="shared" si="25"/>
        <v>0</v>
      </c>
      <c r="R43" s="5">
        <f t="shared" si="25"/>
        <v>0</v>
      </c>
      <c r="S43" s="5">
        <f t="shared" si="25"/>
        <v>0</v>
      </c>
      <c r="T43" s="5">
        <f t="shared" si="25"/>
        <v>0</v>
      </c>
      <c r="U43" s="5">
        <f t="shared" si="25"/>
        <v>0</v>
      </c>
      <c r="V43" s="5">
        <f t="shared" si="25"/>
        <v>0</v>
      </c>
      <c r="W43" s="5">
        <f t="shared" si="25"/>
        <v>0</v>
      </c>
      <c r="X43" s="5">
        <f t="shared" ref="X43:AA43" si="26">IF(LataProjekcji&lt;=Koniec,ROUND(X2321,0),0)</f>
        <v>0</v>
      </c>
      <c r="Y43" s="5">
        <f t="shared" si="26"/>
        <v>0</v>
      </c>
      <c r="Z43" s="5">
        <f t="shared" si="26"/>
        <v>0</v>
      </c>
      <c r="AA43" s="5">
        <f t="shared" si="26"/>
        <v>0</v>
      </c>
      <c r="AB43" s="5">
        <f t="shared" ref="AB43:AE43" si="27">IF(LataProjekcji&lt;=Koniec,ROUND(AB2321,0),0)</f>
        <v>0</v>
      </c>
      <c r="AC43" s="5">
        <f t="shared" si="27"/>
        <v>0</v>
      </c>
      <c r="AD43" s="5">
        <f t="shared" si="27"/>
        <v>0</v>
      </c>
      <c r="AE43" s="5">
        <f t="shared" si="27"/>
        <v>0</v>
      </c>
    </row>
    <row r="44" spans="2:31">
      <c r="B44" s="95" t="s">
        <v>367</v>
      </c>
      <c r="C44" s="95"/>
      <c r="D44" s="96"/>
      <c r="E44" s="96"/>
      <c r="F44" s="96"/>
      <c r="G44" s="96"/>
      <c r="H44" s="96"/>
      <c r="I44" s="96"/>
      <c r="J44" s="96"/>
      <c r="K44" s="97">
        <f t="shared" ref="K44:W44" si="28">IF(LataProjekcji&lt;=Koniec,ROUND(K2333,0),0)</f>
        <v>0</v>
      </c>
      <c r="L44" s="97">
        <f t="shared" ca="1" si="28"/>
        <v>0</v>
      </c>
      <c r="M44" s="97">
        <f t="shared" ca="1" si="28"/>
        <v>0</v>
      </c>
      <c r="N44" s="97">
        <f t="shared" ca="1" si="28"/>
        <v>0</v>
      </c>
      <c r="O44" s="97">
        <f t="shared" ca="1" si="28"/>
        <v>0</v>
      </c>
      <c r="P44" s="97">
        <f t="shared" ca="1" si="28"/>
        <v>0</v>
      </c>
      <c r="Q44" s="97">
        <f t="shared" ca="1" si="28"/>
        <v>0</v>
      </c>
      <c r="R44" s="97">
        <f t="shared" ca="1" si="28"/>
        <v>0</v>
      </c>
      <c r="S44" s="97">
        <f t="shared" ca="1" si="28"/>
        <v>0</v>
      </c>
      <c r="T44" s="97">
        <f t="shared" ca="1" si="28"/>
        <v>0</v>
      </c>
      <c r="U44" s="97">
        <f t="shared" ca="1" si="28"/>
        <v>0</v>
      </c>
      <c r="V44" s="97">
        <f t="shared" ca="1" si="28"/>
        <v>0</v>
      </c>
      <c r="W44" s="97">
        <f t="shared" ca="1" si="28"/>
        <v>0</v>
      </c>
      <c r="X44" s="97">
        <f t="shared" ref="X44:AA44" ca="1" si="29">IF(LataProjekcji&lt;=Koniec,ROUND(X2333,0),0)</f>
        <v>0</v>
      </c>
      <c r="Y44" s="97">
        <f t="shared" ca="1" si="29"/>
        <v>0</v>
      </c>
      <c r="Z44" s="97">
        <f t="shared" ca="1" si="29"/>
        <v>0</v>
      </c>
      <c r="AA44" s="97">
        <f t="shared" ca="1" si="29"/>
        <v>0</v>
      </c>
      <c r="AB44" s="97">
        <f t="shared" ref="AB44:AE44" ca="1" si="30">IF(LataProjekcji&lt;=Koniec,ROUND(AB2333,0),0)</f>
        <v>0</v>
      </c>
      <c r="AC44" s="97">
        <f t="shared" ca="1" si="30"/>
        <v>0</v>
      </c>
      <c r="AD44" s="97">
        <f t="shared" ca="1" si="30"/>
        <v>0</v>
      </c>
      <c r="AE44" s="97">
        <f t="shared" ca="1" si="30"/>
        <v>0</v>
      </c>
    </row>
    <row r="45" spans="2:31"/>
    <row r="46" spans="2:31">
      <c r="B46" s="232" t="s">
        <v>371</v>
      </c>
      <c r="C46" s="232"/>
      <c r="D46" s="233"/>
      <c r="E46" s="233"/>
      <c r="F46" s="233"/>
      <c r="G46" s="233"/>
      <c r="H46" s="233"/>
      <c r="I46" s="233"/>
      <c r="J46" s="233"/>
      <c r="K46" s="234" t="str">
        <f t="shared" ref="K46:AE46" si="31">LataProjekcji</f>
        <v>Uzupełnij dane</v>
      </c>
      <c r="L46" s="234" t="str">
        <f t="shared" si="31"/>
        <v/>
      </c>
      <c r="M46" s="234" t="str">
        <f t="shared" si="31"/>
        <v/>
      </c>
      <c r="N46" s="234" t="str">
        <f t="shared" si="31"/>
        <v/>
      </c>
      <c r="O46" s="234" t="str">
        <f t="shared" si="31"/>
        <v/>
      </c>
      <c r="P46" s="234" t="str">
        <f t="shared" si="31"/>
        <v/>
      </c>
      <c r="Q46" s="234" t="str">
        <f t="shared" si="31"/>
        <v/>
      </c>
      <c r="R46" s="234" t="str">
        <f t="shared" si="31"/>
        <v/>
      </c>
      <c r="S46" s="234" t="str">
        <f t="shared" si="31"/>
        <v/>
      </c>
      <c r="T46" s="234" t="str">
        <f t="shared" si="31"/>
        <v/>
      </c>
      <c r="U46" s="234" t="str">
        <f t="shared" si="31"/>
        <v/>
      </c>
      <c r="V46" s="234" t="str">
        <f t="shared" si="31"/>
        <v/>
      </c>
      <c r="W46" s="234" t="str">
        <f t="shared" si="31"/>
        <v/>
      </c>
      <c r="X46" s="234" t="str">
        <f t="shared" si="31"/>
        <v/>
      </c>
      <c r="Y46" s="234" t="str">
        <f t="shared" si="31"/>
        <v/>
      </c>
      <c r="Z46" s="234" t="str">
        <f t="shared" si="31"/>
        <v/>
      </c>
      <c r="AA46" s="234" t="str">
        <f t="shared" si="31"/>
        <v/>
      </c>
      <c r="AB46" s="234" t="str">
        <f t="shared" si="31"/>
        <v/>
      </c>
      <c r="AC46" s="234" t="str">
        <f t="shared" si="31"/>
        <v/>
      </c>
      <c r="AD46" s="234" t="str">
        <f t="shared" si="31"/>
        <v/>
      </c>
      <c r="AE46" s="234" t="str">
        <f t="shared" si="31"/>
        <v/>
      </c>
    </row>
    <row r="47" spans="2:31">
      <c r="B47" s="8" t="s">
        <v>363</v>
      </c>
      <c r="C47" s="8"/>
      <c r="D47" s="5">
        <f>'Sprawozdania finansowe'!E22</f>
        <v>0</v>
      </c>
      <c r="J47" s="5">
        <f>ROUND(E2355,0)</f>
        <v>0</v>
      </c>
    </row>
    <row r="48" spans="2:31">
      <c r="B48" s="8" t="s">
        <v>364</v>
      </c>
      <c r="C48" s="8"/>
      <c r="D48" s="12">
        <f>am_budynki</f>
        <v>0</v>
      </c>
      <c r="F48" s="436"/>
      <c r="G48" s="436"/>
      <c r="H48" s="436"/>
    </row>
    <row r="49" spans="2:31">
      <c r="B49" s="8" t="s">
        <v>710</v>
      </c>
      <c r="C49" s="8"/>
      <c r="F49" s="436"/>
      <c r="G49" s="436"/>
      <c r="H49" s="436"/>
      <c r="K49" s="5">
        <f>IF(AND(LataProjekcji&lt;=Koniec,$C$2310=1),IFERROR(ROUND(MIN($D48*$J47,$J47),0),0),0)</f>
        <v>0</v>
      </c>
      <c r="L49" s="5">
        <f t="shared" ref="L49:AE49" si="32">IF(AND(LataProjekcji&lt;=Koniec,$C$2310=1),IFERROR(ROUND(MIN($D48*$J47,$J47-K51),0),0),0)</f>
        <v>0</v>
      </c>
      <c r="M49" s="5">
        <f t="shared" si="32"/>
        <v>0</v>
      </c>
      <c r="N49" s="5">
        <f t="shared" si="32"/>
        <v>0</v>
      </c>
      <c r="O49" s="5">
        <f t="shared" si="32"/>
        <v>0</v>
      </c>
      <c r="P49" s="5">
        <f t="shared" si="32"/>
        <v>0</v>
      </c>
      <c r="Q49" s="5">
        <f t="shared" si="32"/>
        <v>0</v>
      </c>
      <c r="R49" s="5">
        <f t="shared" si="32"/>
        <v>0</v>
      </c>
      <c r="S49" s="5">
        <f t="shared" si="32"/>
        <v>0</v>
      </c>
      <c r="T49" s="5">
        <f t="shared" si="32"/>
        <v>0</v>
      </c>
      <c r="U49" s="5">
        <f t="shared" si="32"/>
        <v>0</v>
      </c>
      <c r="V49" s="5">
        <f t="shared" si="32"/>
        <v>0</v>
      </c>
      <c r="W49" s="5">
        <f t="shared" si="32"/>
        <v>0</v>
      </c>
      <c r="X49" s="5">
        <f t="shared" si="32"/>
        <v>0</v>
      </c>
      <c r="Y49" s="5">
        <f t="shared" si="32"/>
        <v>0</v>
      </c>
      <c r="Z49" s="5">
        <f t="shared" si="32"/>
        <v>0</v>
      </c>
      <c r="AA49" s="5">
        <f t="shared" si="32"/>
        <v>0</v>
      </c>
      <c r="AB49" s="5">
        <f t="shared" si="32"/>
        <v>0</v>
      </c>
      <c r="AC49" s="5">
        <f t="shared" si="32"/>
        <v>0</v>
      </c>
      <c r="AD49" s="5">
        <f t="shared" si="32"/>
        <v>0</v>
      </c>
      <c r="AE49" s="5">
        <f t="shared" si="32"/>
        <v>0</v>
      </c>
    </row>
    <row r="50" spans="2:31">
      <c r="B50" s="437" t="s">
        <v>711</v>
      </c>
      <c r="C50" s="8"/>
      <c r="F50" s="436"/>
      <c r="G50" s="436"/>
      <c r="H50" s="436"/>
      <c r="K50" s="342"/>
      <c r="L50" s="342"/>
      <c r="M50" s="342"/>
      <c r="N50" s="342"/>
      <c r="O50" s="342"/>
      <c r="P50" s="342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2"/>
      <c r="AC50" s="342"/>
      <c r="AD50" s="342"/>
      <c r="AE50" s="342"/>
    </row>
    <row r="51" spans="2:31">
      <c r="B51" s="8" t="s">
        <v>366</v>
      </c>
      <c r="C51" s="8"/>
      <c r="K51" s="5">
        <f t="shared" ref="K51:W51" si="33">IF(LataProjekcji&lt;=Koniec,ROUND(K2322,0),0)</f>
        <v>0</v>
      </c>
      <c r="L51" s="5">
        <f t="shared" si="33"/>
        <v>0</v>
      </c>
      <c r="M51" s="5">
        <f t="shared" si="33"/>
        <v>0</v>
      </c>
      <c r="N51" s="5">
        <f t="shared" si="33"/>
        <v>0</v>
      </c>
      <c r="O51" s="5">
        <f t="shared" si="33"/>
        <v>0</v>
      </c>
      <c r="P51" s="5">
        <f t="shared" si="33"/>
        <v>0</v>
      </c>
      <c r="Q51" s="5">
        <f t="shared" si="33"/>
        <v>0</v>
      </c>
      <c r="R51" s="5">
        <f t="shared" si="33"/>
        <v>0</v>
      </c>
      <c r="S51" s="5">
        <f t="shared" si="33"/>
        <v>0</v>
      </c>
      <c r="T51" s="5">
        <f t="shared" si="33"/>
        <v>0</v>
      </c>
      <c r="U51" s="5">
        <f t="shared" si="33"/>
        <v>0</v>
      </c>
      <c r="V51" s="5">
        <f t="shared" si="33"/>
        <v>0</v>
      </c>
      <c r="W51" s="5">
        <f t="shared" si="33"/>
        <v>0</v>
      </c>
      <c r="X51" s="5">
        <f t="shared" ref="X51:AA51" si="34">IF(LataProjekcji&lt;=Koniec,ROUND(X2322,0),0)</f>
        <v>0</v>
      </c>
      <c r="Y51" s="5">
        <f t="shared" si="34"/>
        <v>0</v>
      </c>
      <c r="Z51" s="5">
        <f t="shared" si="34"/>
        <v>0</v>
      </c>
      <c r="AA51" s="5">
        <f t="shared" si="34"/>
        <v>0</v>
      </c>
      <c r="AB51" s="5">
        <f t="shared" ref="AB51:AE51" si="35">IF(LataProjekcji&lt;=Koniec,ROUND(AB2322,0),0)</f>
        <v>0</v>
      </c>
      <c r="AC51" s="5">
        <f t="shared" si="35"/>
        <v>0</v>
      </c>
      <c r="AD51" s="5">
        <f t="shared" si="35"/>
        <v>0</v>
      </c>
      <c r="AE51" s="5">
        <f t="shared" si="35"/>
        <v>0</v>
      </c>
    </row>
    <row r="52" spans="2:31">
      <c r="B52" s="95" t="s">
        <v>367</v>
      </c>
      <c r="C52" s="95"/>
      <c r="D52" s="96"/>
      <c r="E52" s="96"/>
      <c r="F52" s="96"/>
      <c r="G52" s="96"/>
      <c r="H52" s="96"/>
      <c r="I52" s="96"/>
      <c r="J52" s="96"/>
      <c r="K52" s="97">
        <f t="shared" ref="K52:W52" si="36">IF(LataProjekcji&lt;=Koniec,ROUND(K2334,0),0)</f>
        <v>0</v>
      </c>
      <c r="L52" s="97">
        <f t="shared" ca="1" si="36"/>
        <v>0</v>
      </c>
      <c r="M52" s="97">
        <f t="shared" ca="1" si="36"/>
        <v>0</v>
      </c>
      <c r="N52" s="97">
        <f t="shared" ca="1" si="36"/>
        <v>0</v>
      </c>
      <c r="O52" s="97">
        <f t="shared" ca="1" si="36"/>
        <v>0</v>
      </c>
      <c r="P52" s="97">
        <f t="shared" ca="1" si="36"/>
        <v>0</v>
      </c>
      <c r="Q52" s="97">
        <f t="shared" ca="1" si="36"/>
        <v>0</v>
      </c>
      <c r="R52" s="97">
        <f t="shared" ca="1" si="36"/>
        <v>0</v>
      </c>
      <c r="S52" s="97">
        <f t="shared" ca="1" si="36"/>
        <v>0</v>
      </c>
      <c r="T52" s="97">
        <f t="shared" ca="1" si="36"/>
        <v>0</v>
      </c>
      <c r="U52" s="97">
        <f t="shared" ca="1" si="36"/>
        <v>0</v>
      </c>
      <c r="V52" s="97">
        <f t="shared" ca="1" si="36"/>
        <v>0</v>
      </c>
      <c r="W52" s="97">
        <f t="shared" ca="1" si="36"/>
        <v>0</v>
      </c>
      <c r="X52" s="97">
        <f t="shared" ref="X52:AA52" ca="1" si="37">IF(LataProjekcji&lt;=Koniec,ROUND(X2334,0),0)</f>
        <v>0</v>
      </c>
      <c r="Y52" s="97">
        <f t="shared" ca="1" si="37"/>
        <v>0</v>
      </c>
      <c r="Z52" s="97">
        <f t="shared" ca="1" si="37"/>
        <v>0</v>
      </c>
      <c r="AA52" s="97">
        <f t="shared" ca="1" si="37"/>
        <v>0</v>
      </c>
      <c r="AB52" s="97">
        <f t="shared" ref="AB52:AE52" ca="1" si="38">IF(LataProjekcji&lt;=Koniec,ROUND(AB2334,0),0)</f>
        <v>0</v>
      </c>
      <c r="AC52" s="97">
        <f t="shared" ca="1" si="38"/>
        <v>0</v>
      </c>
      <c r="AD52" s="97">
        <f t="shared" ca="1" si="38"/>
        <v>0</v>
      </c>
      <c r="AE52" s="97">
        <f t="shared" ca="1" si="38"/>
        <v>0</v>
      </c>
    </row>
    <row r="53" spans="2:31"/>
    <row r="54" spans="2:31">
      <c r="B54" s="232" t="s">
        <v>372</v>
      </c>
      <c r="C54" s="232"/>
      <c r="D54" s="233"/>
      <c r="E54" s="233"/>
      <c r="F54" s="233"/>
      <c r="G54" s="233"/>
      <c r="H54" s="233"/>
      <c r="I54" s="233"/>
      <c r="J54" s="233"/>
      <c r="K54" s="234" t="str">
        <f t="shared" ref="K54:AE54" si="39">LataProjekcji</f>
        <v>Uzupełnij dane</v>
      </c>
      <c r="L54" s="234" t="str">
        <f t="shared" si="39"/>
        <v/>
      </c>
      <c r="M54" s="234" t="str">
        <f t="shared" si="39"/>
        <v/>
      </c>
      <c r="N54" s="234" t="str">
        <f t="shared" si="39"/>
        <v/>
      </c>
      <c r="O54" s="234" t="str">
        <f t="shared" si="39"/>
        <v/>
      </c>
      <c r="P54" s="234" t="str">
        <f t="shared" si="39"/>
        <v/>
      </c>
      <c r="Q54" s="234" t="str">
        <f t="shared" si="39"/>
        <v/>
      </c>
      <c r="R54" s="234" t="str">
        <f t="shared" si="39"/>
        <v/>
      </c>
      <c r="S54" s="234" t="str">
        <f t="shared" si="39"/>
        <v/>
      </c>
      <c r="T54" s="234" t="str">
        <f t="shared" si="39"/>
        <v/>
      </c>
      <c r="U54" s="234" t="str">
        <f t="shared" si="39"/>
        <v/>
      </c>
      <c r="V54" s="234" t="str">
        <f t="shared" si="39"/>
        <v/>
      </c>
      <c r="W54" s="234" t="str">
        <f t="shared" si="39"/>
        <v/>
      </c>
      <c r="X54" s="234" t="str">
        <f t="shared" si="39"/>
        <v/>
      </c>
      <c r="Y54" s="234" t="str">
        <f t="shared" si="39"/>
        <v/>
      </c>
      <c r="Z54" s="234" t="str">
        <f t="shared" si="39"/>
        <v/>
      </c>
      <c r="AA54" s="234" t="str">
        <f t="shared" si="39"/>
        <v/>
      </c>
      <c r="AB54" s="234" t="str">
        <f t="shared" si="39"/>
        <v/>
      </c>
      <c r="AC54" s="234" t="str">
        <f t="shared" si="39"/>
        <v/>
      </c>
      <c r="AD54" s="234" t="str">
        <f t="shared" si="39"/>
        <v/>
      </c>
      <c r="AE54" s="234" t="str">
        <f t="shared" si="39"/>
        <v/>
      </c>
    </row>
    <row r="55" spans="2:31">
      <c r="B55" s="8" t="s">
        <v>363</v>
      </c>
      <c r="C55" s="8"/>
      <c r="D55" s="5">
        <f>'Sprawozdania finansowe'!E23</f>
        <v>0</v>
      </c>
      <c r="J55" s="5">
        <f>ROUND(E2356,0)</f>
        <v>0</v>
      </c>
    </row>
    <row r="56" spans="2:31">
      <c r="B56" s="8" t="s">
        <v>364</v>
      </c>
      <c r="C56" s="8"/>
      <c r="D56" s="12">
        <f>am_maszyny</f>
        <v>0</v>
      </c>
      <c r="F56" s="436"/>
      <c r="G56" s="436"/>
      <c r="H56" s="436"/>
    </row>
    <row r="57" spans="2:31">
      <c r="B57" s="8" t="s">
        <v>710</v>
      </c>
      <c r="C57" s="8"/>
      <c r="F57" s="436"/>
      <c r="G57" s="436"/>
      <c r="H57" s="436"/>
      <c r="K57" s="5">
        <f>IF(AND(LataProjekcji&lt;=Koniec,$C$2311=1),IFERROR(ROUND(MIN($D56*$J55,$J55),0),0),0)</f>
        <v>0</v>
      </c>
      <c r="L57" s="5">
        <f t="shared" ref="L57:AE57" si="40">IF(AND(LataProjekcji&lt;=Koniec,$C$2311=1),IFERROR(ROUND(MIN($D56*$J55,$J55-K59),0),0),0)</f>
        <v>0</v>
      </c>
      <c r="M57" s="5">
        <f t="shared" si="40"/>
        <v>0</v>
      </c>
      <c r="N57" s="5">
        <f t="shared" si="40"/>
        <v>0</v>
      </c>
      <c r="O57" s="5">
        <f t="shared" si="40"/>
        <v>0</v>
      </c>
      <c r="P57" s="5">
        <f t="shared" si="40"/>
        <v>0</v>
      </c>
      <c r="Q57" s="5">
        <f t="shared" si="40"/>
        <v>0</v>
      </c>
      <c r="R57" s="5">
        <f t="shared" si="40"/>
        <v>0</v>
      </c>
      <c r="S57" s="5">
        <f t="shared" si="40"/>
        <v>0</v>
      </c>
      <c r="T57" s="5">
        <f t="shared" si="40"/>
        <v>0</v>
      </c>
      <c r="U57" s="5">
        <f t="shared" si="40"/>
        <v>0</v>
      </c>
      <c r="V57" s="5">
        <f t="shared" si="40"/>
        <v>0</v>
      </c>
      <c r="W57" s="5">
        <f t="shared" si="40"/>
        <v>0</v>
      </c>
      <c r="X57" s="5">
        <f t="shared" si="40"/>
        <v>0</v>
      </c>
      <c r="Y57" s="5">
        <f t="shared" si="40"/>
        <v>0</v>
      </c>
      <c r="Z57" s="5">
        <f t="shared" si="40"/>
        <v>0</v>
      </c>
      <c r="AA57" s="5">
        <f t="shared" si="40"/>
        <v>0</v>
      </c>
      <c r="AB57" s="5">
        <f t="shared" si="40"/>
        <v>0</v>
      </c>
      <c r="AC57" s="5">
        <f t="shared" si="40"/>
        <v>0</v>
      </c>
      <c r="AD57" s="5">
        <f t="shared" si="40"/>
        <v>0</v>
      </c>
      <c r="AE57" s="5">
        <f t="shared" si="40"/>
        <v>0</v>
      </c>
    </row>
    <row r="58" spans="2:31">
      <c r="B58" s="437" t="s">
        <v>711</v>
      </c>
      <c r="C58" s="8"/>
      <c r="F58" s="436"/>
      <c r="G58" s="436"/>
      <c r="H58" s="436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</row>
    <row r="59" spans="2:31">
      <c r="B59" s="8" t="s">
        <v>366</v>
      </c>
      <c r="C59" s="8"/>
      <c r="K59" s="5">
        <f t="shared" ref="K59:W59" si="41">IF(LataProjekcji&lt;=Koniec,ROUND(K2323,0),0)</f>
        <v>0</v>
      </c>
      <c r="L59" s="5">
        <f t="shared" si="41"/>
        <v>0</v>
      </c>
      <c r="M59" s="5">
        <f t="shared" si="41"/>
        <v>0</v>
      </c>
      <c r="N59" s="5">
        <f t="shared" si="41"/>
        <v>0</v>
      </c>
      <c r="O59" s="5">
        <f t="shared" si="41"/>
        <v>0</v>
      </c>
      <c r="P59" s="5">
        <f t="shared" si="41"/>
        <v>0</v>
      </c>
      <c r="Q59" s="5">
        <f t="shared" si="41"/>
        <v>0</v>
      </c>
      <c r="R59" s="5">
        <f t="shared" si="41"/>
        <v>0</v>
      </c>
      <c r="S59" s="5">
        <f t="shared" si="41"/>
        <v>0</v>
      </c>
      <c r="T59" s="5">
        <f t="shared" si="41"/>
        <v>0</v>
      </c>
      <c r="U59" s="5">
        <f t="shared" si="41"/>
        <v>0</v>
      </c>
      <c r="V59" s="5">
        <f t="shared" si="41"/>
        <v>0</v>
      </c>
      <c r="W59" s="5">
        <f t="shared" si="41"/>
        <v>0</v>
      </c>
      <c r="X59" s="5">
        <f t="shared" ref="X59:AA59" si="42">IF(LataProjekcji&lt;=Koniec,ROUND(X2323,0),0)</f>
        <v>0</v>
      </c>
      <c r="Y59" s="5">
        <f t="shared" si="42"/>
        <v>0</v>
      </c>
      <c r="Z59" s="5">
        <f t="shared" si="42"/>
        <v>0</v>
      </c>
      <c r="AA59" s="5">
        <f t="shared" si="42"/>
        <v>0</v>
      </c>
      <c r="AB59" s="5">
        <f t="shared" ref="AB59:AE59" si="43">IF(LataProjekcji&lt;=Koniec,ROUND(AB2323,0),0)</f>
        <v>0</v>
      </c>
      <c r="AC59" s="5">
        <f t="shared" si="43"/>
        <v>0</v>
      </c>
      <c r="AD59" s="5">
        <f t="shared" si="43"/>
        <v>0</v>
      </c>
      <c r="AE59" s="5">
        <f t="shared" si="43"/>
        <v>0</v>
      </c>
    </row>
    <row r="60" spans="2:31">
      <c r="B60" s="95" t="s">
        <v>367</v>
      </c>
      <c r="C60" s="95"/>
      <c r="D60" s="96"/>
      <c r="E60" s="96"/>
      <c r="F60" s="96"/>
      <c r="G60" s="96"/>
      <c r="H60" s="96"/>
      <c r="I60" s="96"/>
      <c r="J60" s="96"/>
      <c r="K60" s="97">
        <f t="shared" ref="K60:W60" si="44">IF(LataProjekcji&lt;=Koniec,ROUND(K2335,0),0)</f>
        <v>0</v>
      </c>
      <c r="L60" s="97">
        <f t="shared" ca="1" si="44"/>
        <v>0</v>
      </c>
      <c r="M60" s="97">
        <f t="shared" ca="1" si="44"/>
        <v>0</v>
      </c>
      <c r="N60" s="97">
        <f t="shared" ca="1" si="44"/>
        <v>0</v>
      </c>
      <c r="O60" s="97">
        <f t="shared" ca="1" si="44"/>
        <v>0</v>
      </c>
      <c r="P60" s="97">
        <f t="shared" ca="1" si="44"/>
        <v>0</v>
      </c>
      <c r="Q60" s="97">
        <f t="shared" ca="1" si="44"/>
        <v>0</v>
      </c>
      <c r="R60" s="97">
        <f t="shared" ca="1" si="44"/>
        <v>0</v>
      </c>
      <c r="S60" s="97">
        <f t="shared" ca="1" si="44"/>
        <v>0</v>
      </c>
      <c r="T60" s="97">
        <f t="shared" ca="1" si="44"/>
        <v>0</v>
      </c>
      <c r="U60" s="97">
        <f t="shared" ca="1" si="44"/>
        <v>0</v>
      </c>
      <c r="V60" s="97">
        <f t="shared" ca="1" si="44"/>
        <v>0</v>
      </c>
      <c r="W60" s="97">
        <f t="shared" ca="1" si="44"/>
        <v>0</v>
      </c>
      <c r="X60" s="97">
        <f t="shared" ref="X60:AA60" ca="1" si="45">IF(LataProjekcji&lt;=Koniec,ROUND(X2335,0),0)</f>
        <v>0</v>
      </c>
      <c r="Y60" s="97">
        <f t="shared" ca="1" si="45"/>
        <v>0</v>
      </c>
      <c r="Z60" s="97">
        <f t="shared" ca="1" si="45"/>
        <v>0</v>
      </c>
      <c r="AA60" s="97">
        <f t="shared" ca="1" si="45"/>
        <v>0</v>
      </c>
      <c r="AB60" s="97">
        <f t="shared" ref="AB60:AE60" ca="1" si="46">IF(LataProjekcji&lt;=Koniec,ROUND(AB2335,0),0)</f>
        <v>0</v>
      </c>
      <c r="AC60" s="97">
        <f t="shared" ca="1" si="46"/>
        <v>0</v>
      </c>
      <c r="AD60" s="97">
        <f t="shared" ca="1" si="46"/>
        <v>0</v>
      </c>
      <c r="AE60" s="97">
        <f t="shared" ca="1" si="46"/>
        <v>0</v>
      </c>
    </row>
    <row r="61" spans="2:31"/>
    <row r="62" spans="2:31">
      <c r="B62" s="232" t="s">
        <v>373</v>
      </c>
      <c r="C62" s="232"/>
      <c r="D62" s="233"/>
      <c r="E62" s="233"/>
      <c r="F62" s="233"/>
      <c r="G62" s="233"/>
      <c r="H62" s="233"/>
      <c r="I62" s="233"/>
      <c r="J62" s="233"/>
      <c r="K62" s="234" t="str">
        <f t="shared" ref="K62:AE62" si="47">LataProjekcji</f>
        <v>Uzupełnij dane</v>
      </c>
      <c r="L62" s="234" t="str">
        <f t="shared" si="47"/>
        <v/>
      </c>
      <c r="M62" s="234" t="str">
        <f t="shared" si="47"/>
        <v/>
      </c>
      <c r="N62" s="234" t="str">
        <f t="shared" si="47"/>
        <v/>
      </c>
      <c r="O62" s="234" t="str">
        <f t="shared" si="47"/>
        <v/>
      </c>
      <c r="P62" s="234" t="str">
        <f t="shared" si="47"/>
        <v/>
      </c>
      <c r="Q62" s="234" t="str">
        <f t="shared" si="47"/>
        <v/>
      </c>
      <c r="R62" s="234" t="str">
        <f t="shared" si="47"/>
        <v/>
      </c>
      <c r="S62" s="234" t="str">
        <f t="shared" si="47"/>
        <v/>
      </c>
      <c r="T62" s="234" t="str">
        <f t="shared" si="47"/>
        <v/>
      </c>
      <c r="U62" s="234" t="str">
        <f t="shared" si="47"/>
        <v/>
      </c>
      <c r="V62" s="234" t="str">
        <f t="shared" si="47"/>
        <v/>
      </c>
      <c r="W62" s="234" t="str">
        <f t="shared" si="47"/>
        <v/>
      </c>
      <c r="X62" s="234" t="str">
        <f t="shared" si="47"/>
        <v/>
      </c>
      <c r="Y62" s="234" t="str">
        <f t="shared" si="47"/>
        <v/>
      </c>
      <c r="Z62" s="234" t="str">
        <f t="shared" si="47"/>
        <v/>
      </c>
      <c r="AA62" s="234" t="str">
        <f t="shared" si="47"/>
        <v/>
      </c>
      <c r="AB62" s="234" t="str">
        <f t="shared" si="47"/>
        <v/>
      </c>
      <c r="AC62" s="234" t="str">
        <f t="shared" si="47"/>
        <v/>
      </c>
      <c r="AD62" s="234" t="str">
        <f t="shared" si="47"/>
        <v/>
      </c>
      <c r="AE62" s="234" t="str">
        <f t="shared" si="47"/>
        <v/>
      </c>
    </row>
    <row r="63" spans="2:31">
      <c r="B63" s="8" t="s">
        <v>363</v>
      </c>
      <c r="C63" s="8"/>
      <c r="D63" s="5">
        <f>'Sprawozdania finansowe'!E24</f>
        <v>0</v>
      </c>
      <c r="J63" s="5">
        <f>ROUND(E2357,0)</f>
        <v>0</v>
      </c>
    </row>
    <row r="64" spans="2:31">
      <c r="B64" s="8" t="s">
        <v>364</v>
      </c>
      <c r="C64" s="8"/>
      <c r="D64" s="12">
        <f>am_transport</f>
        <v>0</v>
      </c>
      <c r="F64" s="436"/>
      <c r="G64" s="436"/>
      <c r="H64" s="436"/>
    </row>
    <row r="65" spans="2:31">
      <c r="B65" s="8" t="s">
        <v>710</v>
      </c>
      <c r="C65" s="8"/>
      <c r="F65" s="436"/>
      <c r="G65" s="436"/>
      <c r="H65" s="436"/>
      <c r="K65" s="5">
        <f>IF(AND(LataProjekcji&lt;=Koniec,$C$2312=1),IFERROR(ROUND(MIN($D64*$J63,$J63),0),0),0)</f>
        <v>0</v>
      </c>
      <c r="L65" s="5">
        <f t="shared" ref="L65:AE65" si="48">IF(AND(LataProjekcji&lt;=Koniec,$C$2312=1),IFERROR(ROUND(MIN($D64*$J63,$J63-K67),0),0),0)</f>
        <v>0</v>
      </c>
      <c r="M65" s="5">
        <f t="shared" si="48"/>
        <v>0</v>
      </c>
      <c r="N65" s="5">
        <f t="shared" si="48"/>
        <v>0</v>
      </c>
      <c r="O65" s="5">
        <f t="shared" si="48"/>
        <v>0</v>
      </c>
      <c r="P65" s="5">
        <f t="shared" si="48"/>
        <v>0</v>
      </c>
      <c r="Q65" s="5">
        <f t="shared" si="48"/>
        <v>0</v>
      </c>
      <c r="R65" s="5">
        <f t="shared" si="48"/>
        <v>0</v>
      </c>
      <c r="S65" s="5">
        <f t="shared" si="48"/>
        <v>0</v>
      </c>
      <c r="T65" s="5">
        <f t="shared" si="48"/>
        <v>0</v>
      </c>
      <c r="U65" s="5">
        <f t="shared" si="48"/>
        <v>0</v>
      </c>
      <c r="V65" s="5">
        <f t="shared" si="48"/>
        <v>0</v>
      </c>
      <c r="W65" s="5">
        <f t="shared" si="48"/>
        <v>0</v>
      </c>
      <c r="X65" s="5">
        <f t="shared" si="48"/>
        <v>0</v>
      </c>
      <c r="Y65" s="5">
        <f t="shared" si="48"/>
        <v>0</v>
      </c>
      <c r="Z65" s="5">
        <f t="shared" si="48"/>
        <v>0</v>
      </c>
      <c r="AA65" s="5">
        <f t="shared" si="48"/>
        <v>0</v>
      </c>
      <c r="AB65" s="5">
        <f t="shared" si="48"/>
        <v>0</v>
      </c>
      <c r="AC65" s="5">
        <f t="shared" si="48"/>
        <v>0</v>
      </c>
      <c r="AD65" s="5">
        <f t="shared" si="48"/>
        <v>0</v>
      </c>
      <c r="AE65" s="5">
        <f t="shared" si="48"/>
        <v>0</v>
      </c>
    </row>
    <row r="66" spans="2:31">
      <c r="B66" s="437" t="s">
        <v>711</v>
      </c>
      <c r="C66" s="8"/>
      <c r="F66" s="436"/>
      <c r="G66" s="436"/>
      <c r="H66" s="436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2:31">
      <c r="B67" s="8" t="s">
        <v>366</v>
      </c>
      <c r="C67" s="8"/>
      <c r="K67" s="5">
        <f t="shared" ref="K67:W67" si="49">IF(LataProjekcji&lt;=Koniec,ROUND(K2324,0),0)</f>
        <v>0</v>
      </c>
      <c r="L67" s="5">
        <f t="shared" si="49"/>
        <v>0</v>
      </c>
      <c r="M67" s="5">
        <f t="shared" si="49"/>
        <v>0</v>
      </c>
      <c r="N67" s="5">
        <f t="shared" si="49"/>
        <v>0</v>
      </c>
      <c r="O67" s="5">
        <f t="shared" si="49"/>
        <v>0</v>
      </c>
      <c r="P67" s="5">
        <f t="shared" si="49"/>
        <v>0</v>
      </c>
      <c r="Q67" s="5">
        <f t="shared" si="49"/>
        <v>0</v>
      </c>
      <c r="R67" s="5">
        <f t="shared" si="49"/>
        <v>0</v>
      </c>
      <c r="S67" s="5">
        <f t="shared" si="49"/>
        <v>0</v>
      </c>
      <c r="T67" s="5">
        <f t="shared" si="49"/>
        <v>0</v>
      </c>
      <c r="U67" s="5">
        <f t="shared" si="49"/>
        <v>0</v>
      </c>
      <c r="V67" s="5">
        <f t="shared" si="49"/>
        <v>0</v>
      </c>
      <c r="W67" s="5">
        <f t="shared" si="49"/>
        <v>0</v>
      </c>
      <c r="X67" s="5">
        <f t="shared" ref="X67:AA67" si="50">IF(LataProjekcji&lt;=Koniec,ROUND(X2324,0),0)</f>
        <v>0</v>
      </c>
      <c r="Y67" s="5">
        <f t="shared" si="50"/>
        <v>0</v>
      </c>
      <c r="Z67" s="5">
        <f t="shared" si="50"/>
        <v>0</v>
      </c>
      <c r="AA67" s="5">
        <f t="shared" si="50"/>
        <v>0</v>
      </c>
      <c r="AB67" s="5">
        <f t="shared" ref="AB67:AE67" si="51">IF(LataProjekcji&lt;=Koniec,ROUND(AB2324,0),0)</f>
        <v>0</v>
      </c>
      <c r="AC67" s="5">
        <f t="shared" si="51"/>
        <v>0</v>
      </c>
      <c r="AD67" s="5">
        <f t="shared" si="51"/>
        <v>0</v>
      </c>
      <c r="AE67" s="5">
        <f t="shared" si="51"/>
        <v>0</v>
      </c>
    </row>
    <row r="68" spans="2:31">
      <c r="B68" s="95" t="s">
        <v>367</v>
      </c>
      <c r="C68" s="95"/>
      <c r="D68" s="96"/>
      <c r="E68" s="96"/>
      <c r="F68" s="96"/>
      <c r="G68" s="96"/>
      <c r="H68" s="96"/>
      <c r="I68" s="96"/>
      <c r="J68" s="96"/>
      <c r="K68" s="97">
        <f t="shared" ref="K68:W68" si="52">IF(LataProjekcji&lt;=Koniec,ROUND(K2336,0),0)</f>
        <v>0</v>
      </c>
      <c r="L68" s="97">
        <f t="shared" ca="1" si="52"/>
        <v>0</v>
      </c>
      <c r="M68" s="97">
        <f t="shared" ca="1" si="52"/>
        <v>0</v>
      </c>
      <c r="N68" s="97">
        <f t="shared" ca="1" si="52"/>
        <v>0</v>
      </c>
      <c r="O68" s="97">
        <f t="shared" ca="1" si="52"/>
        <v>0</v>
      </c>
      <c r="P68" s="97">
        <f t="shared" ca="1" si="52"/>
        <v>0</v>
      </c>
      <c r="Q68" s="97">
        <f t="shared" ca="1" si="52"/>
        <v>0</v>
      </c>
      <c r="R68" s="97">
        <f t="shared" ca="1" si="52"/>
        <v>0</v>
      </c>
      <c r="S68" s="97">
        <f t="shared" ca="1" si="52"/>
        <v>0</v>
      </c>
      <c r="T68" s="97">
        <f t="shared" ca="1" si="52"/>
        <v>0</v>
      </c>
      <c r="U68" s="97">
        <f t="shared" ca="1" si="52"/>
        <v>0</v>
      </c>
      <c r="V68" s="97">
        <f t="shared" ca="1" si="52"/>
        <v>0</v>
      </c>
      <c r="W68" s="97">
        <f t="shared" ca="1" si="52"/>
        <v>0</v>
      </c>
      <c r="X68" s="97">
        <f t="shared" ref="X68:AA68" ca="1" si="53">IF(LataProjekcji&lt;=Koniec,ROUND(X2336,0),0)</f>
        <v>0</v>
      </c>
      <c r="Y68" s="97">
        <f t="shared" ca="1" si="53"/>
        <v>0</v>
      </c>
      <c r="Z68" s="97">
        <f t="shared" ca="1" si="53"/>
        <v>0</v>
      </c>
      <c r="AA68" s="97">
        <f t="shared" ca="1" si="53"/>
        <v>0</v>
      </c>
      <c r="AB68" s="97">
        <f t="shared" ref="AB68:AE68" ca="1" si="54">IF(LataProjekcji&lt;=Koniec,ROUND(AB2336,0),0)</f>
        <v>0</v>
      </c>
      <c r="AC68" s="97">
        <f t="shared" ca="1" si="54"/>
        <v>0</v>
      </c>
      <c r="AD68" s="97">
        <f t="shared" ca="1" si="54"/>
        <v>0</v>
      </c>
      <c r="AE68" s="97">
        <f t="shared" ca="1" si="54"/>
        <v>0</v>
      </c>
    </row>
    <row r="69" spans="2:31"/>
    <row r="70" spans="2:31">
      <c r="B70" s="232" t="s">
        <v>374</v>
      </c>
      <c r="C70" s="232"/>
      <c r="D70" s="233"/>
      <c r="E70" s="233"/>
      <c r="F70" s="233"/>
      <c r="G70" s="233"/>
      <c r="H70" s="233"/>
      <c r="I70" s="233"/>
      <c r="J70" s="233"/>
      <c r="K70" s="234" t="str">
        <f t="shared" ref="K70:AE70" si="55">LataProjekcji</f>
        <v>Uzupełnij dane</v>
      </c>
      <c r="L70" s="234" t="str">
        <f t="shared" si="55"/>
        <v/>
      </c>
      <c r="M70" s="234" t="str">
        <f t="shared" si="55"/>
        <v/>
      </c>
      <c r="N70" s="234" t="str">
        <f t="shared" si="55"/>
        <v/>
      </c>
      <c r="O70" s="234" t="str">
        <f t="shared" si="55"/>
        <v/>
      </c>
      <c r="P70" s="234" t="str">
        <f t="shared" si="55"/>
        <v/>
      </c>
      <c r="Q70" s="234" t="str">
        <f t="shared" si="55"/>
        <v/>
      </c>
      <c r="R70" s="234" t="str">
        <f t="shared" si="55"/>
        <v/>
      </c>
      <c r="S70" s="234" t="str">
        <f t="shared" si="55"/>
        <v/>
      </c>
      <c r="T70" s="234" t="str">
        <f t="shared" si="55"/>
        <v/>
      </c>
      <c r="U70" s="234" t="str">
        <f t="shared" si="55"/>
        <v/>
      </c>
      <c r="V70" s="234" t="str">
        <f t="shared" si="55"/>
        <v/>
      </c>
      <c r="W70" s="234" t="str">
        <f t="shared" si="55"/>
        <v/>
      </c>
      <c r="X70" s="234" t="str">
        <f t="shared" si="55"/>
        <v/>
      </c>
      <c r="Y70" s="234" t="str">
        <f t="shared" si="55"/>
        <v/>
      </c>
      <c r="Z70" s="234" t="str">
        <f t="shared" si="55"/>
        <v/>
      </c>
      <c r="AA70" s="234" t="str">
        <f t="shared" si="55"/>
        <v/>
      </c>
      <c r="AB70" s="234" t="str">
        <f t="shared" si="55"/>
        <v/>
      </c>
      <c r="AC70" s="234" t="str">
        <f t="shared" si="55"/>
        <v/>
      </c>
      <c r="AD70" s="234" t="str">
        <f t="shared" si="55"/>
        <v/>
      </c>
      <c r="AE70" s="234" t="str">
        <f t="shared" si="55"/>
        <v/>
      </c>
    </row>
    <row r="71" spans="2:31">
      <c r="B71" s="8" t="s">
        <v>363</v>
      </c>
      <c r="C71" s="8"/>
      <c r="D71" s="5">
        <f>'Sprawozdania finansowe'!E25</f>
        <v>0</v>
      </c>
      <c r="J71" s="5">
        <f>ROUND(E2358,0)</f>
        <v>0</v>
      </c>
    </row>
    <row r="72" spans="2:31">
      <c r="B72" s="8" t="s">
        <v>364</v>
      </c>
      <c r="C72" s="8"/>
      <c r="D72" s="12">
        <f>am_inneST</f>
        <v>0</v>
      </c>
      <c r="F72" s="436"/>
      <c r="G72" s="436"/>
      <c r="H72" s="436"/>
    </row>
    <row r="73" spans="2:31">
      <c r="B73" s="8" t="s">
        <v>710</v>
      </c>
      <c r="C73" s="8"/>
      <c r="F73" s="436"/>
      <c r="G73" s="436"/>
      <c r="H73" s="436"/>
      <c r="K73" s="5">
        <f>IF(AND(LataProjekcji&lt;=Koniec,$C$2313=1),IFERROR(ROUND(MIN($D72*$J71,$J71),0),0),0)</f>
        <v>0</v>
      </c>
      <c r="L73" s="5">
        <f t="shared" ref="L73:AE73" si="56">IF(AND(LataProjekcji&lt;=Koniec,$C$2313=1),IFERROR(ROUND(MIN($D72*$J71,$J71-K75),0),0),0)</f>
        <v>0</v>
      </c>
      <c r="M73" s="5">
        <f t="shared" si="56"/>
        <v>0</v>
      </c>
      <c r="N73" s="5">
        <f t="shared" si="56"/>
        <v>0</v>
      </c>
      <c r="O73" s="5">
        <f t="shared" si="56"/>
        <v>0</v>
      </c>
      <c r="P73" s="5">
        <f t="shared" si="56"/>
        <v>0</v>
      </c>
      <c r="Q73" s="5">
        <f t="shared" si="56"/>
        <v>0</v>
      </c>
      <c r="R73" s="5">
        <f t="shared" si="56"/>
        <v>0</v>
      </c>
      <c r="S73" s="5">
        <f t="shared" si="56"/>
        <v>0</v>
      </c>
      <c r="T73" s="5">
        <f t="shared" si="56"/>
        <v>0</v>
      </c>
      <c r="U73" s="5">
        <f t="shared" si="56"/>
        <v>0</v>
      </c>
      <c r="V73" s="5">
        <f t="shared" si="56"/>
        <v>0</v>
      </c>
      <c r="W73" s="5">
        <f t="shared" si="56"/>
        <v>0</v>
      </c>
      <c r="X73" s="5">
        <f t="shared" si="56"/>
        <v>0</v>
      </c>
      <c r="Y73" s="5">
        <f t="shared" si="56"/>
        <v>0</v>
      </c>
      <c r="Z73" s="5">
        <f t="shared" si="56"/>
        <v>0</v>
      </c>
      <c r="AA73" s="5">
        <f t="shared" si="56"/>
        <v>0</v>
      </c>
      <c r="AB73" s="5">
        <f t="shared" si="56"/>
        <v>0</v>
      </c>
      <c r="AC73" s="5">
        <f t="shared" si="56"/>
        <v>0</v>
      </c>
      <c r="AD73" s="5">
        <f t="shared" si="56"/>
        <v>0</v>
      </c>
      <c r="AE73" s="5">
        <f t="shared" si="56"/>
        <v>0</v>
      </c>
    </row>
    <row r="74" spans="2:31">
      <c r="B74" s="437" t="s">
        <v>711</v>
      </c>
      <c r="C74" s="8"/>
      <c r="F74" s="436"/>
      <c r="G74" s="436"/>
      <c r="H74" s="436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2:31">
      <c r="B75" s="8" t="s">
        <v>366</v>
      </c>
      <c r="C75" s="8"/>
      <c r="K75" s="5">
        <f t="shared" ref="K75:W75" si="57">IF(LataProjekcji&lt;=Koniec,ROUND(K2325,0),0)</f>
        <v>0</v>
      </c>
      <c r="L75" s="5">
        <f t="shared" si="57"/>
        <v>0</v>
      </c>
      <c r="M75" s="5">
        <f t="shared" si="57"/>
        <v>0</v>
      </c>
      <c r="N75" s="5">
        <f t="shared" si="57"/>
        <v>0</v>
      </c>
      <c r="O75" s="5">
        <f t="shared" si="57"/>
        <v>0</v>
      </c>
      <c r="P75" s="5">
        <f t="shared" si="57"/>
        <v>0</v>
      </c>
      <c r="Q75" s="5">
        <f t="shared" si="57"/>
        <v>0</v>
      </c>
      <c r="R75" s="5">
        <f t="shared" si="57"/>
        <v>0</v>
      </c>
      <c r="S75" s="5">
        <f t="shared" si="57"/>
        <v>0</v>
      </c>
      <c r="T75" s="5">
        <f t="shared" si="57"/>
        <v>0</v>
      </c>
      <c r="U75" s="5">
        <f t="shared" si="57"/>
        <v>0</v>
      </c>
      <c r="V75" s="5">
        <f t="shared" si="57"/>
        <v>0</v>
      </c>
      <c r="W75" s="5">
        <f t="shared" si="57"/>
        <v>0</v>
      </c>
      <c r="X75" s="5">
        <f t="shared" ref="X75:AA75" si="58">IF(LataProjekcji&lt;=Koniec,ROUND(X2325,0),0)</f>
        <v>0</v>
      </c>
      <c r="Y75" s="5">
        <f t="shared" si="58"/>
        <v>0</v>
      </c>
      <c r="Z75" s="5">
        <f t="shared" si="58"/>
        <v>0</v>
      </c>
      <c r="AA75" s="5">
        <f t="shared" si="58"/>
        <v>0</v>
      </c>
      <c r="AB75" s="5">
        <f t="shared" ref="AB75:AE75" si="59">IF(LataProjekcji&lt;=Koniec,ROUND(AB2325,0),0)</f>
        <v>0</v>
      </c>
      <c r="AC75" s="5">
        <f t="shared" si="59"/>
        <v>0</v>
      </c>
      <c r="AD75" s="5">
        <f t="shared" si="59"/>
        <v>0</v>
      </c>
      <c r="AE75" s="5">
        <f t="shared" si="59"/>
        <v>0</v>
      </c>
    </row>
    <row r="76" spans="2:31">
      <c r="B76" s="95" t="s">
        <v>367</v>
      </c>
      <c r="C76" s="95"/>
      <c r="D76" s="96"/>
      <c r="E76" s="96"/>
      <c r="F76" s="96"/>
      <c r="G76" s="96"/>
      <c r="H76" s="96"/>
      <c r="I76" s="96"/>
      <c r="J76" s="96"/>
      <c r="K76" s="97">
        <f t="shared" ref="K76:W76" si="60">IF(LataProjekcji&lt;=Koniec,ROUND(K2337,0),0)</f>
        <v>0</v>
      </c>
      <c r="L76" s="97">
        <f t="shared" ca="1" si="60"/>
        <v>0</v>
      </c>
      <c r="M76" s="97">
        <f t="shared" ca="1" si="60"/>
        <v>0</v>
      </c>
      <c r="N76" s="97">
        <f t="shared" ca="1" si="60"/>
        <v>0</v>
      </c>
      <c r="O76" s="97">
        <f t="shared" ca="1" si="60"/>
        <v>0</v>
      </c>
      <c r="P76" s="97">
        <f t="shared" ca="1" si="60"/>
        <v>0</v>
      </c>
      <c r="Q76" s="97">
        <f t="shared" ca="1" si="60"/>
        <v>0</v>
      </c>
      <c r="R76" s="97">
        <f t="shared" ca="1" si="60"/>
        <v>0</v>
      </c>
      <c r="S76" s="97">
        <f t="shared" ca="1" si="60"/>
        <v>0</v>
      </c>
      <c r="T76" s="97">
        <f t="shared" ca="1" si="60"/>
        <v>0</v>
      </c>
      <c r="U76" s="97">
        <f t="shared" ca="1" si="60"/>
        <v>0</v>
      </c>
      <c r="V76" s="97">
        <f t="shared" ca="1" si="60"/>
        <v>0</v>
      </c>
      <c r="W76" s="97">
        <f t="shared" ca="1" si="60"/>
        <v>0</v>
      </c>
      <c r="X76" s="97">
        <f t="shared" ref="X76:AA76" ca="1" si="61">IF(LataProjekcji&lt;=Koniec,ROUND(X2337,0),0)</f>
        <v>0</v>
      </c>
      <c r="Y76" s="97">
        <f t="shared" ca="1" si="61"/>
        <v>0</v>
      </c>
      <c r="Z76" s="97">
        <f t="shared" ca="1" si="61"/>
        <v>0</v>
      </c>
      <c r="AA76" s="97">
        <f t="shared" ca="1" si="61"/>
        <v>0</v>
      </c>
      <c r="AB76" s="97">
        <f t="shared" ref="AB76:AE76" ca="1" si="62">IF(LataProjekcji&lt;=Koniec,ROUND(AB2337,0),0)</f>
        <v>0</v>
      </c>
      <c r="AC76" s="97">
        <f t="shared" ca="1" si="62"/>
        <v>0</v>
      </c>
      <c r="AD76" s="97">
        <f t="shared" ca="1" si="62"/>
        <v>0</v>
      </c>
      <c r="AE76" s="97">
        <f t="shared" ca="1" si="62"/>
        <v>0</v>
      </c>
    </row>
    <row r="77" spans="2:31"/>
    <row r="78" spans="2:31" customFormat="1"/>
    <row r="79" spans="2:31" customFormat="1">
      <c r="B79" s="29" t="s">
        <v>375</v>
      </c>
      <c r="C79" s="29"/>
      <c r="D79" s="30"/>
      <c r="E79" s="30"/>
      <c r="F79" s="30"/>
      <c r="G79" s="30"/>
      <c r="H79" s="30"/>
      <c r="I79" s="30"/>
      <c r="J79" s="30"/>
      <c r="K79" s="155" t="str">
        <f t="shared" ref="K79:AE79" si="63">LataProjekcji</f>
        <v>Uzupełnij dane</v>
      </c>
      <c r="L79" s="155" t="str">
        <f t="shared" si="63"/>
        <v/>
      </c>
      <c r="M79" s="155" t="str">
        <f t="shared" si="63"/>
        <v/>
      </c>
      <c r="N79" s="155" t="str">
        <f t="shared" si="63"/>
        <v/>
      </c>
      <c r="O79" s="155" t="str">
        <f t="shared" si="63"/>
        <v/>
      </c>
      <c r="P79" s="155" t="str">
        <f t="shared" si="63"/>
        <v/>
      </c>
      <c r="Q79" s="155" t="str">
        <f t="shared" si="63"/>
        <v/>
      </c>
      <c r="R79" s="155" t="str">
        <f t="shared" si="63"/>
        <v/>
      </c>
      <c r="S79" s="155" t="str">
        <f t="shared" si="63"/>
        <v/>
      </c>
      <c r="T79" s="155" t="str">
        <f t="shared" si="63"/>
        <v/>
      </c>
      <c r="U79" s="155" t="str">
        <f t="shared" si="63"/>
        <v/>
      </c>
      <c r="V79" s="155" t="str">
        <f t="shared" si="63"/>
        <v/>
      </c>
      <c r="W79" s="155" t="str">
        <f t="shared" si="63"/>
        <v/>
      </c>
      <c r="X79" s="155" t="str">
        <f t="shared" si="63"/>
        <v/>
      </c>
      <c r="Y79" s="155" t="str">
        <f t="shared" si="63"/>
        <v/>
      </c>
      <c r="Z79" s="155" t="str">
        <f t="shared" si="63"/>
        <v/>
      </c>
      <c r="AA79" s="155" t="str">
        <f t="shared" si="63"/>
        <v/>
      </c>
      <c r="AB79" s="155" t="str">
        <f t="shared" si="63"/>
        <v/>
      </c>
      <c r="AC79" s="155" t="str">
        <f t="shared" si="63"/>
        <v/>
      </c>
      <c r="AD79" s="155" t="str">
        <f t="shared" si="63"/>
        <v/>
      </c>
      <c r="AE79" s="155" t="str">
        <f t="shared" si="63"/>
        <v/>
      </c>
    </row>
    <row r="80" spans="2:31" customFormat="1">
      <c r="B80" s="29" t="s">
        <v>376</v>
      </c>
      <c r="C80" s="29"/>
      <c r="D80" s="30"/>
      <c r="E80" s="30"/>
      <c r="F80" s="30"/>
      <c r="G80" s="30"/>
      <c r="H80" s="30"/>
      <c r="I80" s="30"/>
      <c r="J80" s="30"/>
      <c r="K80" s="31">
        <f>ROUND(SUM(K81:K83),0)</f>
        <v>0</v>
      </c>
      <c r="L80" s="31">
        <f t="shared" ref="L80:W80" ca="1" si="64">ROUND(SUM(L81:L83),0)</f>
        <v>0</v>
      </c>
      <c r="M80" s="31">
        <f t="shared" ca="1" si="64"/>
        <v>0</v>
      </c>
      <c r="N80" s="31">
        <f t="shared" ca="1" si="64"/>
        <v>0</v>
      </c>
      <c r="O80" s="31">
        <f t="shared" ca="1" si="64"/>
        <v>0</v>
      </c>
      <c r="P80" s="31">
        <f t="shared" ca="1" si="64"/>
        <v>0</v>
      </c>
      <c r="Q80" s="31">
        <f t="shared" ca="1" si="64"/>
        <v>0</v>
      </c>
      <c r="R80" s="31">
        <f t="shared" ca="1" si="64"/>
        <v>0</v>
      </c>
      <c r="S80" s="31">
        <f t="shared" ca="1" si="64"/>
        <v>0</v>
      </c>
      <c r="T80" s="31">
        <f t="shared" ca="1" si="64"/>
        <v>0</v>
      </c>
      <c r="U80" s="31">
        <f t="shared" ca="1" si="64"/>
        <v>0</v>
      </c>
      <c r="V80" s="31">
        <f t="shared" ca="1" si="64"/>
        <v>0</v>
      </c>
      <c r="W80" s="31">
        <f t="shared" ca="1" si="64"/>
        <v>0</v>
      </c>
      <c r="X80" s="31">
        <f ca="1">ROUND(SUM(X81:X83),0)</f>
        <v>0</v>
      </c>
      <c r="Y80" s="31">
        <f ca="1">ROUND(SUM(Y81:Y83),0)</f>
        <v>0</v>
      </c>
      <c r="Z80" s="31">
        <f t="shared" ref="Z80:AA80" ca="1" si="65">ROUND(SUM(Z81:Z83),0)</f>
        <v>0</v>
      </c>
      <c r="AA80" s="31">
        <f t="shared" ca="1" si="65"/>
        <v>0</v>
      </c>
      <c r="AB80" s="31">
        <f t="shared" ref="AB80:AE80" ca="1" si="66">ROUND(SUM(AB81:AB83),0)</f>
        <v>0</v>
      </c>
      <c r="AC80" s="31">
        <f t="shared" ca="1" si="66"/>
        <v>0</v>
      </c>
      <c r="AD80" s="31">
        <f t="shared" ca="1" si="66"/>
        <v>0</v>
      </c>
      <c r="AE80" s="31">
        <f t="shared" ca="1" si="66"/>
        <v>0</v>
      </c>
    </row>
    <row r="81" spans="2:31" customFormat="1">
      <c r="B81" s="103" t="s">
        <v>377</v>
      </c>
      <c r="C81" s="103"/>
      <c r="D81" s="101"/>
      <c r="E81" s="101"/>
      <c r="F81" s="101"/>
      <c r="G81" s="101"/>
      <c r="H81" s="101"/>
      <c r="I81" s="101"/>
      <c r="J81" s="101"/>
      <c r="K81" s="102">
        <f>ROUND(K20,0)</f>
        <v>0</v>
      </c>
      <c r="L81" s="102">
        <f t="shared" ref="L81:W81" ca="1" si="67">ROUND(L20,0)</f>
        <v>0</v>
      </c>
      <c r="M81" s="102">
        <f t="shared" ca="1" si="67"/>
        <v>0</v>
      </c>
      <c r="N81" s="102">
        <f t="shared" ca="1" si="67"/>
        <v>0</v>
      </c>
      <c r="O81" s="102">
        <f t="shared" ca="1" si="67"/>
        <v>0</v>
      </c>
      <c r="P81" s="102">
        <f t="shared" ca="1" si="67"/>
        <v>0</v>
      </c>
      <c r="Q81" s="102">
        <f t="shared" ca="1" si="67"/>
        <v>0</v>
      </c>
      <c r="R81" s="102">
        <f t="shared" ca="1" si="67"/>
        <v>0</v>
      </c>
      <c r="S81" s="102">
        <f t="shared" ca="1" si="67"/>
        <v>0</v>
      </c>
      <c r="T81" s="102">
        <f t="shared" ca="1" si="67"/>
        <v>0</v>
      </c>
      <c r="U81" s="102">
        <f t="shared" ca="1" si="67"/>
        <v>0</v>
      </c>
      <c r="V81" s="102">
        <f t="shared" ca="1" si="67"/>
        <v>0</v>
      </c>
      <c r="W81" s="102">
        <f t="shared" ca="1" si="67"/>
        <v>0</v>
      </c>
      <c r="X81" s="102">
        <f ca="1">ROUND(X20,0)</f>
        <v>0</v>
      </c>
      <c r="Y81" s="102">
        <f ca="1">ROUND(Y20,0)</f>
        <v>0</v>
      </c>
      <c r="Z81" s="102">
        <f t="shared" ref="Z81:AA81" ca="1" si="68">ROUND(Z20,0)</f>
        <v>0</v>
      </c>
      <c r="AA81" s="102">
        <f t="shared" ca="1" si="68"/>
        <v>0</v>
      </c>
      <c r="AB81" s="102">
        <f t="shared" ref="AB81:AE81" ca="1" si="69">ROUND(AB20,0)</f>
        <v>0</v>
      </c>
      <c r="AC81" s="102">
        <f t="shared" ca="1" si="69"/>
        <v>0</v>
      </c>
      <c r="AD81" s="102">
        <f t="shared" ca="1" si="69"/>
        <v>0</v>
      </c>
      <c r="AE81" s="102">
        <f t="shared" ca="1" si="69"/>
        <v>0</v>
      </c>
    </row>
    <row r="82" spans="2:31">
      <c r="B82" s="37" t="s">
        <v>378</v>
      </c>
      <c r="C82" s="37"/>
      <c r="D82" s="52"/>
      <c r="E82" s="52"/>
      <c r="F82" s="52"/>
      <c r="G82" s="52"/>
      <c r="H82" s="52"/>
      <c r="I82" s="52"/>
      <c r="J82" s="52"/>
      <c r="K82" s="33">
        <f>ROUND(K28,0)</f>
        <v>0</v>
      </c>
      <c r="L82" s="33">
        <f t="shared" ref="L82:W82" ca="1" si="70">ROUND(L28,0)</f>
        <v>0</v>
      </c>
      <c r="M82" s="33">
        <f t="shared" ca="1" si="70"/>
        <v>0</v>
      </c>
      <c r="N82" s="33">
        <f t="shared" ca="1" si="70"/>
        <v>0</v>
      </c>
      <c r="O82" s="33">
        <f t="shared" ca="1" si="70"/>
        <v>0</v>
      </c>
      <c r="P82" s="33">
        <f t="shared" ca="1" si="70"/>
        <v>0</v>
      </c>
      <c r="Q82" s="33">
        <f t="shared" ca="1" si="70"/>
        <v>0</v>
      </c>
      <c r="R82" s="33">
        <f t="shared" ca="1" si="70"/>
        <v>0</v>
      </c>
      <c r="S82" s="33">
        <f t="shared" ca="1" si="70"/>
        <v>0</v>
      </c>
      <c r="T82" s="33">
        <f t="shared" ca="1" si="70"/>
        <v>0</v>
      </c>
      <c r="U82" s="33">
        <f t="shared" ca="1" si="70"/>
        <v>0</v>
      </c>
      <c r="V82" s="33">
        <f t="shared" ca="1" si="70"/>
        <v>0</v>
      </c>
      <c r="W82" s="33">
        <f t="shared" ca="1" si="70"/>
        <v>0</v>
      </c>
      <c r="X82" s="33">
        <f ca="1">ROUND(X28,0)</f>
        <v>0</v>
      </c>
      <c r="Y82" s="33">
        <f ca="1">ROUND(Y28,0)</f>
        <v>0</v>
      </c>
      <c r="Z82" s="33">
        <f t="shared" ref="Z82:AA82" ca="1" si="71">ROUND(Z28,0)</f>
        <v>0</v>
      </c>
      <c r="AA82" s="33">
        <f t="shared" ca="1" si="71"/>
        <v>0</v>
      </c>
      <c r="AB82" s="33">
        <f t="shared" ref="AB82:AE82" ca="1" si="72">ROUND(AB28,0)</f>
        <v>0</v>
      </c>
      <c r="AC82" s="33">
        <f t="shared" ca="1" si="72"/>
        <v>0</v>
      </c>
      <c r="AD82" s="33">
        <f t="shared" ca="1" si="72"/>
        <v>0</v>
      </c>
      <c r="AE82" s="33">
        <f t="shared" ca="1" si="72"/>
        <v>0</v>
      </c>
    </row>
    <row r="83" spans="2:31">
      <c r="B83" s="104" t="s">
        <v>379</v>
      </c>
      <c r="C83" s="104"/>
      <c r="D83" s="105"/>
      <c r="E83" s="105"/>
      <c r="F83" s="105"/>
      <c r="G83" s="105"/>
      <c r="H83" s="105"/>
      <c r="I83" s="105"/>
      <c r="J83" s="105"/>
      <c r="K83" s="106">
        <f>ROUND(K36,0)</f>
        <v>0</v>
      </c>
      <c r="L83" s="106">
        <f t="shared" ref="L83:W83" ca="1" si="73">ROUND(L36,0)</f>
        <v>0</v>
      </c>
      <c r="M83" s="106">
        <f t="shared" ca="1" si="73"/>
        <v>0</v>
      </c>
      <c r="N83" s="106">
        <f t="shared" ca="1" si="73"/>
        <v>0</v>
      </c>
      <c r="O83" s="106">
        <f t="shared" ca="1" si="73"/>
        <v>0</v>
      </c>
      <c r="P83" s="106">
        <f t="shared" ca="1" si="73"/>
        <v>0</v>
      </c>
      <c r="Q83" s="106">
        <f t="shared" ca="1" si="73"/>
        <v>0</v>
      </c>
      <c r="R83" s="106">
        <f t="shared" ca="1" si="73"/>
        <v>0</v>
      </c>
      <c r="S83" s="106">
        <f t="shared" ca="1" si="73"/>
        <v>0</v>
      </c>
      <c r="T83" s="106">
        <f t="shared" ca="1" si="73"/>
        <v>0</v>
      </c>
      <c r="U83" s="106">
        <f t="shared" ca="1" si="73"/>
        <v>0</v>
      </c>
      <c r="V83" s="106">
        <f t="shared" ca="1" si="73"/>
        <v>0</v>
      </c>
      <c r="W83" s="106">
        <f t="shared" ca="1" si="73"/>
        <v>0</v>
      </c>
      <c r="X83" s="106">
        <f ca="1">ROUND(X36,0)</f>
        <v>0</v>
      </c>
      <c r="Y83" s="106">
        <f ca="1">ROUND(Y36,0)</f>
        <v>0</v>
      </c>
      <c r="Z83" s="106">
        <f t="shared" ref="Z83:AA83" ca="1" si="74">ROUND(Z36,0)</f>
        <v>0</v>
      </c>
      <c r="AA83" s="106">
        <f t="shared" ca="1" si="74"/>
        <v>0</v>
      </c>
      <c r="AB83" s="106">
        <f t="shared" ref="AB83:AE83" ca="1" si="75">ROUND(AB36,0)</f>
        <v>0</v>
      </c>
      <c r="AC83" s="106">
        <f t="shared" ca="1" si="75"/>
        <v>0</v>
      </c>
      <c r="AD83" s="106">
        <f t="shared" ca="1" si="75"/>
        <v>0</v>
      </c>
      <c r="AE83" s="106">
        <f t="shared" ca="1" si="75"/>
        <v>0</v>
      </c>
    </row>
    <row r="84" spans="2:31">
      <c r="B84" s="98" t="s">
        <v>380</v>
      </c>
      <c r="C84" s="98"/>
      <c r="D84" s="96"/>
      <c r="E84" s="96"/>
      <c r="F84" s="96"/>
      <c r="G84" s="96"/>
      <c r="H84" s="96"/>
      <c r="I84" s="96"/>
      <c r="J84" s="96"/>
      <c r="K84" s="97">
        <f>ROUND(SUM(K85:K89),0)</f>
        <v>0</v>
      </c>
      <c r="L84" s="97">
        <f t="shared" ref="L84:W84" ca="1" si="76">ROUND(SUM(L85:L89),0)</f>
        <v>0</v>
      </c>
      <c r="M84" s="97">
        <f t="shared" ca="1" si="76"/>
        <v>0</v>
      </c>
      <c r="N84" s="97">
        <f t="shared" ca="1" si="76"/>
        <v>0</v>
      </c>
      <c r="O84" s="97">
        <f t="shared" ca="1" si="76"/>
        <v>0</v>
      </c>
      <c r="P84" s="97">
        <f t="shared" ca="1" si="76"/>
        <v>0</v>
      </c>
      <c r="Q84" s="97">
        <f t="shared" ca="1" si="76"/>
        <v>0</v>
      </c>
      <c r="R84" s="97">
        <f t="shared" ca="1" si="76"/>
        <v>0</v>
      </c>
      <c r="S84" s="97">
        <f t="shared" ca="1" si="76"/>
        <v>0</v>
      </c>
      <c r="T84" s="97">
        <f t="shared" ca="1" si="76"/>
        <v>0</v>
      </c>
      <c r="U84" s="97">
        <f t="shared" ca="1" si="76"/>
        <v>0</v>
      </c>
      <c r="V84" s="97">
        <f t="shared" ca="1" si="76"/>
        <v>0</v>
      </c>
      <c r="W84" s="97">
        <f t="shared" ca="1" si="76"/>
        <v>0</v>
      </c>
      <c r="X84" s="97">
        <f ca="1">ROUND(SUM(X85:X89),0)</f>
        <v>0</v>
      </c>
      <c r="Y84" s="97">
        <f ca="1">ROUND(SUM(Y85:Y89),0)</f>
        <v>0</v>
      </c>
      <c r="Z84" s="97">
        <f t="shared" ref="Z84:AA84" ca="1" si="77">ROUND(SUM(Z85:Z89),0)</f>
        <v>0</v>
      </c>
      <c r="AA84" s="97">
        <f t="shared" ca="1" si="77"/>
        <v>0</v>
      </c>
      <c r="AB84" s="97">
        <f t="shared" ref="AB84:AE84" ca="1" si="78">ROUND(SUM(AB85:AB89),0)</f>
        <v>0</v>
      </c>
      <c r="AC84" s="97">
        <f t="shared" ca="1" si="78"/>
        <v>0</v>
      </c>
      <c r="AD84" s="97">
        <f t="shared" ca="1" si="78"/>
        <v>0</v>
      </c>
      <c r="AE84" s="97">
        <f t="shared" ca="1" si="78"/>
        <v>0</v>
      </c>
    </row>
    <row r="85" spans="2:31">
      <c r="B85" s="103" t="s">
        <v>381</v>
      </c>
      <c r="C85" s="103"/>
      <c r="D85" s="101"/>
      <c r="E85" s="101"/>
      <c r="F85" s="101"/>
      <c r="G85" s="101"/>
      <c r="H85" s="101"/>
      <c r="I85" s="101"/>
      <c r="J85" s="101"/>
      <c r="K85" s="102">
        <f>ROUND(K44,0)</f>
        <v>0</v>
      </c>
      <c r="L85" s="102">
        <f t="shared" ref="L85:W85" ca="1" si="79">ROUND(L44,0)</f>
        <v>0</v>
      </c>
      <c r="M85" s="102">
        <f t="shared" ca="1" si="79"/>
        <v>0</v>
      </c>
      <c r="N85" s="102">
        <f t="shared" ca="1" si="79"/>
        <v>0</v>
      </c>
      <c r="O85" s="102">
        <f t="shared" ca="1" si="79"/>
        <v>0</v>
      </c>
      <c r="P85" s="102">
        <f t="shared" ca="1" si="79"/>
        <v>0</v>
      </c>
      <c r="Q85" s="102">
        <f t="shared" ca="1" si="79"/>
        <v>0</v>
      </c>
      <c r="R85" s="102">
        <f t="shared" ca="1" si="79"/>
        <v>0</v>
      </c>
      <c r="S85" s="102">
        <f t="shared" ca="1" si="79"/>
        <v>0</v>
      </c>
      <c r="T85" s="102">
        <f t="shared" ca="1" si="79"/>
        <v>0</v>
      </c>
      <c r="U85" s="102">
        <f t="shared" ca="1" si="79"/>
        <v>0</v>
      </c>
      <c r="V85" s="102">
        <f t="shared" ca="1" si="79"/>
        <v>0</v>
      </c>
      <c r="W85" s="102">
        <f t="shared" ca="1" si="79"/>
        <v>0</v>
      </c>
      <c r="X85" s="102">
        <f ca="1">ROUND(X44,0)</f>
        <v>0</v>
      </c>
      <c r="Y85" s="102">
        <f ca="1">ROUND(Y44,0)</f>
        <v>0</v>
      </c>
      <c r="Z85" s="102">
        <f t="shared" ref="Z85:AA85" ca="1" si="80">ROUND(Z44,0)</f>
        <v>0</v>
      </c>
      <c r="AA85" s="102">
        <f t="shared" ca="1" si="80"/>
        <v>0</v>
      </c>
      <c r="AB85" s="102">
        <f t="shared" ref="AB85:AE85" ca="1" si="81">ROUND(AB44,0)</f>
        <v>0</v>
      </c>
      <c r="AC85" s="102">
        <f t="shared" ca="1" si="81"/>
        <v>0</v>
      </c>
      <c r="AD85" s="102">
        <f t="shared" ca="1" si="81"/>
        <v>0</v>
      </c>
      <c r="AE85" s="102">
        <f t="shared" ca="1" si="81"/>
        <v>0</v>
      </c>
    </row>
    <row r="86" spans="2:31">
      <c r="B86" s="37" t="s">
        <v>382</v>
      </c>
      <c r="C86" s="37"/>
      <c r="D86" s="52"/>
      <c r="E86" s="52"/>
      <c r="F86" s="52"/>
      <c r="G86" s="52"/>
      <c r="H86" s="52"/>
      <c r="I86" s="52"/>
      <c r="J86" s="52"/>
      <c r="K86" s="33">
        <f>ROUND(K52,0)</f>
        <v>0</v>
      </c>
      <c r="L86" s="33">
        <f t="shared" ref="L86:W86" ca="1" si="82">ROUND(L52,0)</f>
        <v>0</v>
      </c>
      <c r="M86" s="33">
        <f t="shared" ca="1" si="82"/>
        <v>0</v>
      </c>
      <c r="N86" s="33">
        <f t="shared" ca="1" si="82"/>
        <v>0</v>
      </c>
      <c r="O86" s="33">
        <f t="shared" ca="1" si="82"/>
        <v>0</v>
      </c>
      <c r="P86" s="33">
        <f t="shared" ca="1" si="82"/>
        <v>0</v>
      </c>
      <c r="Q86" s="33">
        <f t="shared" ca="1" si="82"/>
        <v>0</v>
      </c>
      <c r="R86" s="33">
        <f t="shared" ca="1" si="82"/>
        <v>0</v>
      </c>
      <c r="S86" s="33">
        <f t="shared" ca="1" si="82"/>
        <v>0</v>
      </c>
      <c r="T86" s="33">
        <f t="shared" ca="1" si="82"/>
        <v>0</v>
      </c>
      <c r="U86" s="33">
        <f t="shared" ca="1" si="82"/>
        <v>0</v>
      </c>
      <c r="V86" s="33">
        <f t="shared" ca="1" si="82"/>
        <v>0</v>
      </c>
      <c r="W86" s="33">
        <f t="shared" ca="1" si="82"/>
        <v>0</v>
      </c>
      <c r="X86" s="33">
        <f ca="1">ROUND(X52,0)</f>
        <v>0</v>
      </c>
      <c r="Y86" s="33">
        <f ca="1">ROUND(Y52,0)</f>
        <v>0</v>
      </c>
      <c r="Z86" s="33">
        <f t="shared" ref="Z86:AA86" ca="1" si="83">ROUND(Z52,0)</f>
        <v>0</v>
      </c>
      <c r="AA86" s="33">
        <f t="shared" ca="1" si="83"/>
        <v>0</v>
      </c>
      <c r="AB86" s="33">
        <f t="shared" ref="AB86:AE86" ca="1" si="84">ROUND(AB52,0)</f>
        <v>0</v>
      </c>
      <c r="AC86" s="33">
        <f t="shared" ca="1" si="84"/>
        <v>0</v>
      </c>
      <c r="AD86" s="33">
        <f t="shared" ca="1" si="84"/>
        <v>0</v>
      </c>
      <c r="AE86" s="33">
        <f t="shared" ca="1" si="84"/>
        <v>0</v>
      </c>
    </row>
    <row r="87" spans="2:31">
      <c r="B87" s="37" t="s">
        <v>383</v>
      </c>
      <c r="C87" s="37"/>
      <c r="D87" s="52"/>
      <c r="E87" s="52"/>
      <c r="F87" s="52"/>
      <c r="G87" s="52"/>
      <c r="H87" s="52"/>
      <c r="I87" s="52"/>
      <c r="J87" s="52"/>
      <c r="K87" s="33">
        <f>ROUND(K60,0)</f>
        <v>0</v>
      </c>
      <c r="L87" s="33">
        <f t="shared" ref="L87:W87" ca="1" si="85">ROUND(L60,0)</f>
        <v>0</v>
      </c>
      <c r="M87" s="33">
        <f t="shared" ca="1" si="85"/>
        <v>0</v>
      </c>
      <c r="N87" s="33">
        <f t="shared" ca="1" si="85"/>
        <v>0</v>
      </c>
      <c r="O87" s="33">
        <f t="shared" ca="1" si="85"/>
        <v>0</v>
      </c>
      <c r="P87" s="33">
        <f t="shared" ca="1" si="85"/>
        <v>0</v>
      </c>
      <c r="Q87" s="33">
        <f t="shared" ca="1" si="85"/>
        <v>0</v>
      </c>
      <c r="R87" s="33">
        <f t="shared" ca="1" si="85"/>
        <v>0</v>
      </c>
      <c r="S87" s="33">
        <f t="shared" ca="1" si="85"/>
        <v>0</v>
      </c>
      <c r="T87" s="33">
        <f t="shared" ca="1" si="85"/>
        <v>0</v>
      </c>
      <c r="U87" s="33">
        <f t="shared" ca="1" si="85"/>
        <v>0</v>
      </c>
      <c r="V87" s="33">
        <f t="shared" ca="1" si="85"/>
        <v>0</v>
      </c>
      <c r="W87" s="33">
        <f t="shared" ca="1" si="85"/>
        <v>0</v>
      </c>
      <c r="X87" s="33">
        <f ca="1">ROUND(X60,0)</f>
        <v>0</v>
      </c>
      <c r="Y87" s="33">
        <f ca="1">ROUND(Y60,0)</f>
        <v>0</v>
      </c>
      <c r="Z87" s="33">
        <f t="shared" ref="Z87:AA87" ca="1" si="86">ROUND(Z60,0)</f>
        <v>0</v>
      </c>
      <c r="AA87" s="33">
        <f t="shared" ca="1" si="86"/>
        <v>0</v>
      </c>
      <c r="AB87" s="33">
        <f t="shared" ref="AB87:AE87" ca="1" si="87">ROUND(AB60,0)</f>
        <v>0</v>
      </c>
      <c r="AC87" s="33">
        <f t="shared" ca="1" si="87"/>
        <v>0</v>
      </c>
      <c r="AD87" s="33">
        <f t="shared" ca="1" si="87"/>
        <v>0</v>
      </c>
      <c r="AE87" s="33">
        <f t="shared" ca="1" si="87"/>
        <v>0</v>
      </c>
    </row>
    <row r="88" spans="2:31">
      <c r="B88" s="37" t="s">
        <v>384</v>
      </c>
      <c r="C88" s="37"/>
      <c r="D88" s="52"/>
      <c r="E88" s="52"/>
      <c r="F88" s="52"/>
      <c r="G88" s="52"/>
      <c r="H88" s="52"/>
      <c r="I88" s="52"/>
      <c r="J88" s="52"/>
      <c r="K88" s="33">
        <f>ROUND(K68,0)</f>
        <v>0</v>
      </c>
      <c r="L88" s="33">
        <f t="shared" ref="L88:W88" ca="1" si="88">ROUND(L68,0)</f>
        <v>0</v>
      </c>
      <c r="M88" s="33">
        <f t="shared" ca="1" si="88"/>
        <v>0</v>
      </c>
      <c r="N88" s="33">
        <f t="shared" ca="1" si="88"/>
        <v>0</v>
      </c>
      <c r="O88" s="33">
        <f t="shared" ca="1" si="88"/>
        <v>0</v>
      </c>
      <c r="P88" s="33">
        <f t="shared" ca="1" si="88"/>
        <v>0</v>
      </c>
      <c r="Q88" s="33">
        <f t="shared" ca="1" si="88"/>
        <v>0</v>
      </c>
      <c r="R88" s="33">
        <f t="shared" ca="1" si="88"/>
        <v>0</v>
      </c>
      <c r="S88" s="33">
        <f t="shared" ca="1" si="88"/>
        <v>0</v>
      </c>
      <c r="T88" s="33">
        <f t="shared" ca="1" si="88"/>
        <v>0</v>
      </c>
      <c r="U88" s="33">
        <f t="shared" ca="1" si="88"/>
        <v>0</v>
      </c>
      <c r="V88" s="33">
        <f t="shared" ca="1" si="88"/>
        <v>0</v>
      </c>
      <c r="W88" s="33">
        <f t="shared" ca="1" si="88"/>
        <v>0</v>
      </c>
      <c r="X88" s="33">
        <f ca="1">ROUND(X68,0)</f>
        <v>0</v>
      </c>
      <c r="Y88" s="33">
        <f ca="1">ROUND(Y68,0)</f>
        <v>0</v>
      </c>
      <c r="Z88" s="33">
        <f t="shared" ref="Z88:AA88" ca="1" si="89">ROUND(Z68,0)</f>
        <v>0</v>
      </c>
      <c r="AA88" s="33">
        <f t="shared" ca="1" si="89"/>
        <v>0</v>
      </c>
      <c r="AB88" s="33">
        <f t="shared" ref="AB88:AE88" ca="1" si="90">ROUND(AB68,0)</f>
        <v>0</v>
      </c>
      <c r="AC88" s="33">
        <f t="shared" ca="1" si="90"/>
        <v>0</v>
      </c>
      <c r="AD88" s="33">
        <f t="shared" ca="1" si="90"/>
        <v>0</v>
      </c>
      <c r="AE88" s="33">
        <f t="shared" ca="1" si="90"/>
        <v>0</v>
      </c>
    </row>
    <row r="89" spans="2:31">
      <c r="B89" s="37" t="s">
        <v>385</v>
      </c>
      <c r="C89" s="37"/>
      <c r="D89" s="52"/>
      <c r="E89" s="52"/>
      <c r="F89" s="52"/>
      <c r="G89" s="52"/>
      <c r="H89" s="52"/>
      <c r="I89" s="52"/>
      <c r="J89" s="52"/>
      <c r="K89" s="33">
        <f>ROUND(K76,0)</f>
        <v>0</v>
      </c>
      <c r="L89" s="33">
        <f t="shared" ref="L89:W89" ca="1" si="91">ROUND(L76,0)</f>
        <v>0</v>
      </c>
      <c r="M89" s="33">
        <f t="shared" ca="1" si="91"/>
        <v>0</v>
      </c>
      <c r="N89" s="33">
        <f t="shared" ca="1" si="91"/>
        <v>0</v>
      </c>
      <c r="O89" s="33">
        <f t="shared" ca="1" si="91"/>
        <v>0</v>
      </c>
      <c r="P89" s="33">
        <f t="shared" ca="1" si="91"/>
        <v>0</v>
      </c>
      <c r="Q89" s="33">
        <f t="shared" ca="1" si="91"/>
        <v>0</v>
      </c>
      <c r="R89" s="33">
        <f t="shared" ca="1" si="91"/>
        <v>0</v>
      </c>
      <c r="S89" s="33">
        <f t="shared" ca="1" si="91"/>
        <v>0</v>
      </c>
      <c r="T89" s="33">
        <f t="shared" ca="1" si="91"/>
        <v>0</v>
      </c>
      <c r="U89" s="33">
        <f t="shared" ca="1" si="91"/>
        <v>0</v>
      </c>
      <c r="V89" s="33">
        <f t="shared" ca="1" si="91"/>
        <v>0</v>
      </c>
      <c r="W89" s="33">
        <f t="shared" ca="1" si="91"/>
        <v>0</v>
      </c>
      <c r="X89" s="33">
        <f ca="1">ROUND(X76,0)</f>
        <v>0</v>
      </c>
      <c r="Y89" s="33">
        <f ca="1">ROUND(Y76,0)</f>
        <v>0</v>
      </c>
      <c r="Z89" s="33">
        <f t="shared" ref="Z89:AA89" ca="1" si="92">ROUND(Z76,0)</f>
        <v>0</v>
      </c>
      <c r="AA89" s="33">
        <f t="shared" ca="1" si="92"/>
        <v>0</v>
      </c>
      <c r="AB89" s="33">
        <f t="shared" ref="AB89:AE89" ca="1" si="93">ROUND(AB76,0)</f>
        <v>0</v>
      </c>
      <c r="AC89" s="33">
        <f t="shared" ca="1" si="93"/>
        <v>0</v>
      </c>
      <c r="AD89" s="33">
        <f t="shared" ca="1" si="93"/>
        <v>0</v>
      </c>
      <c r="AE89" s="33">
        <f t="shared" ca="1" si="93"/>
        <v>0</v>
      </c>
    </row>
    <row r="90" spans="2:31"/>
    <row r="91" spans="2:31">
      <c r="B91" s="98" t="s">
        <v>386</v>
      </c>
      <c r="C91" s="98"/>
      <c r="D91" s="98"/>
      <c r="E91" s="98"/>
      <c r="F91" s="98"/>
      <c r="G91" s="98"/>
      <c r="H91" s="98"/>
      <c r="I91" s="98"/>
      <c r="J91" s="98"/>
      <c r="K91" s="97">
        <f t="shared" ref="K91:W91" si="94">IF(LataProjekcji&lt;=Koniec,ROUND(K2314,0),0)</f>
        <v>0</v>
      </c>
      <c r="L91" s="97">
        <f t="shared" si="94"/>
        <v>0</v>
      </c>
      <c r="M91" s="97">
        <f t="shared" si="94"/>
        <v>0</v>
      </c>
      <c r="N91" s="97">
        <f t="shared" si="94"/>
        <v>0</v>
      </c>
      <c r="O91" s="97">
        <f t="shared" si="94"/>
        <v>0</v>
      </c>
      <c r="P91" s="97">
        <f t="shared" si="94"/>
        <v>0</v>
      </c>
      <c r="Q91" s="97">
        <f t="shared" si="94"/>
        <v>0</v>
      </c>
      <c r="R91" s="97">
        <f t="shared" si="94"/>
        <v>0</v>
      </c>
      <c r="S91" s="97">
        <f t="shared" si="94"/>
        <v>0</v>
      </c>
      <c r="T91" s="97">
        <f t="shared" si="94"/>
        <v>0</v>
      </c>
      <c r="U91" s="97">
        <f t="shared" si="94"/>
        <v>0</v>
      </c>
      <c r="V91" s="97">
        <f t="shared" si="94"/>
        <v>0</v>
      </c>
      <c r="W91" s="97">
        <f t="shared" si="94"/>
        <v>0</v>
      </c>
      <c r="X91" s="97">
        <f t="shared" ref="X91:AA91" si="95">IF(LataProjekcji&lt;=Koniec,ROUND(X2314,0),0)</f>
        <v>0</v>
      </c>
      <c r="Y91" s="97">
        <f t="shared" si="95"/>
        <v>0</v>
      </c>
      <c r="Z91" s="97">
        <f t="shared" si="95"/>
        <v>0</v>
      </c>
      <c r="AA91" s="97">
        <f t="shared" si="95"/>
        <v>0</v>
      </c>
      <c r="AB91" s="97">
        <f t="shared" ref="AB91:AE91" si="96">IF(LataProjekcji&lt;=Koniec,ROUND(AB2314,0),0)</f>
        <v>0</v>
      </c>
      <c r="AC91" s="97">
        <f t="shared" si="96"/>
        <v>0</v>
      </c>
      <c r="AD91" s="97">
        <f t="shared" si="96"/>
        <v>0</v>
      </c>
      <c r="AE91" s="97">
        <f t="shared" si="96"/>
        <v>0</v>
      </c>
    </row>
    <row r="92" spans="2:31"/>
    <row r="93" spans="2:31"/>
    <row r="94" spans="2:31"/>
    <row r="95" spans="2:31" ht="24">
      <c r="B95" s="409" t="s">
        <v>699</v>
      </c>
      <c r="C95" s="407" t="s">
        <v>678</v>
      </c>
      <c r="D95" s="407" t="s">
        <v>387</v>
      </c>
      <c r="E95" s="407" t="s">
        <v>675</v>
      </c>
      <c r="F95" s="407" t="s">
        <v>725</v>
      </c>
      <c r="G95" s="233"/>
      <c r="H95" s="233"/>
      <c r="I95" s="233"/>
      <c r="J95" s="408" t="s">
        <v>399</v>
      </c>
      <c r="K95" s="234" t="str">
        <f t="shared" ref="K95:AE95" si="97">LataProjekcji</f>
        <v>Uzupełnij dane</v>
      </c>
      <c r="L95" s="234" t="str">
        <f t="shared" si="97"/>
        <v/>
      </c>
      <c r="M95" s="234" t="str">
        <f t="shared" si="97"/>
        <v/>
      </c>
      <c r="N95" s="234" t="str">
        <f t="shared" si="97"/>
        <v/>
      </c>
      <c r="O95" s="234" t="str">
        <f t="shared" si="97"/>
        <v/>
      </c>
      <c r="P95" s="234" t="str">
        <f t="shared" si="97"/>
        <v/>
      </c>
      <c r="Q95" s="234" t="str">
        <f t="shared" si="97"/>
        <v/>
      </c>
      <c r="R95" s="234" t="str">
        <f t="shared" si="97"/>
        <v/>
      </c>
      <c r="S95" s="234" t="str">
        <f t="shared" si="97"/>
        <v/>
      </c>
      <c r="T95" s="234" t="str">
        <f t="shared" si="97"/>
        <v/>
      </c>
      <c r="U95" s="234" t="str">
        <f t="shared" si="97"/>
        <v/>
      </c>
      <c r="V95" s="234" t="str">
        <f t="shared" si="97"/>
        <v/>
      </c>
      <c r="W95" s="234" t="str">
        <f t="shared" si="97"/>
        <v/>
      </c>
      <c r="X95" s="234" t="str">
        <f t="shared" si="97"/>
        <v/>
      </c>
      <c r="Y95" s="234" t="str">
        <f t="shared" si="97"/>
        <v/>
      </c>
      <c r="Z95" s="234" t="str">
        <f t="shared" si="97"/>
        <v/>
      </c>
      <c r="AA95" s="234" t="str">
        <f t="shared" si="97"/>
        <v/>
      </c>
      <c r="AB95" s="234" t="str">
        <f t="shared" si="97"/>
        <v/>
      </c>
      <c r="AC95" s="234" t="str">
        <f t="shared" si="97"/>
        <v/>
      </c>
      <c r="AD95" s="234" t="str">
        <f t="shared" si="97"/>
        <v/>
      </c>
      <c r="AE95" s="234" t="str">
        <f t="shared" si="97"/>
        <v/>
      </c>
    </row>
    <row r="96" spans="2:31">
      <c r="B96" s="410"/>
      <c r="C96" s="303"/>
      <c r="D96" s="411"/>
      <c r="E96" s="412"/>
      <c r="F96" s="501"/>
      <c r="G96" s="101"/>
      <c r="H96" s="101"/>
      <c r="I96" s="101"/>
      <c r="J96" s="413" t="str" cm="1">
        <f t="array" ref="J96">IF(SUMPRODUCT(ISBLANK(B96:F96)*1)=5,"wstaw dane",IF(AND(SUMPRODUCT(ISBLANK(B96:F96)*1)&gt;0,SUMPRODUCT(ISBLANK(B96:F96)*1)&lt;5),"uzupełnij dane","ok"))</f>
        <v>wstaw dane</v>
      </c>
      <c r="K96" s="414">
        <f t="shared" ref="K96:W105" si="98">ROUND(IF(AND(YEAR($E96)=LataProjekcji,$D96&gt;0,$J96="ok"),$D96,0),0)</f>
        <v>0</v>
      </c>
      <c r="L96" s="414">
        <f t="shared" si="98"/>
        <v>0</v>
      </c>
      <c r="M96" s="414">
        <f t="shared" si="98"/>
        <v>0</v>
      </c>
      <c r="N96" s="414">
        <f t="shared" si="98"/>
        <v>0</v>
      </c>
      <c r="O96" s="414">
        <f t="shared" si="98"/>
        <v>0</v>
      </c>
      <c r="P96" s="414">
        <f t="shared" si="98"/>
        <v>0</v>
      </c>
      <c r="Q96" s="414">
        <f t="shared" si="98"/>
        <v>0</v>
      </c>
      <c r="R96" s="414">
        <f t="shared" si="98"/>
        <v>0</v>
      </c>
      <c r="S96" s="414">
        <f t="shared" si="98"/>
        <v>0</v>
      </c>
      <c r="T96" s="414">
        <f t="shared" si="98"/>
        <v>0</v>
      </c>
      <c r="U96" s="414">
        <f t="shared" si="98"/>
        <v>0</v>
      </c>
      <c r="V96" s="414">
        <f t="shared" si="98"/>
        <v>0</v>
      </c>
      <c r="W96" s="414">
        <f t="shared" si="98"/>
        <v>0</v>
      </c>
      <c r="X96" s="414">
        <f t="shared" ref="X96:AE111" si="99">ROUND(IF(AND(YEAR($E96)=LataProjekcji,$D96&gt;0,$J96="ok"),$D96,0),0)</f>
        <v>0</v>
      </c>
      <c r="Y96" s="414">
        <f t="shared" si="99"/>
        <v>0</v>
      </c>
      <c r="Z96" s="414">
        <f t="shared" si="99"/>
        <v>0</v>
      </c>
      <c r="AA96" s="414">
        <f t="shared" si="99"/>
        <v>0</v>
      </c>
      <c r="AB96" s="414">
        <f t="shared" si="99"/>
        <v>0</v>
      </c>
      <c r="AC96" s="414">
        <f t="shared" si="99"/>
        <v>0</v>
      </c>
      <c r="AD96" s="414">
        <f t="shared" si="99"/>
        <v>0</v>
      </c>
      <c r="AE96" s="414">
        <f t="shared" si="99"/>
        <v>0</v>
      </c>
    </row>
    <row r="97" spans="2:31">
      <c r="B97" s="302"/>
      <c r="C97" s="303"/>
      <c r="D97" s="287"/>
      <c r="E97" s="372"/>
      <c r="F97" s="501"/>
      <c r="G97" s="52"/>
      <c r="H97" s="52"/>
      <c r="I97" s="52"/>
      <c r="J97" s="202" t="str" cm="1">
        <f t="array" ref="J97">IF(SUMPRODUCT(ISBLANK(B97:F97)*1)=5,"wstaw dane",IF(AND(SUMPRODUCT(ISBLANK(B97:F97)*1)&gt;0,SUMPRODUCT(ISBLANK(B97:F97)*1)&lt;5),"uzupełnij dane","ok"))</f>
        <v>wstaw dane</v>
      </c>
      <c r="K97" s="33">
        <f t="shared" si="98"/>
        <v>0</v>
      </c>
      <c r="L97" s="33">
        <f t="shared" si="98"/>
        <v>0</v>
      </c>
      <c r="M97" s="33">
        <f t="shared" si="98"/>
        <v>0</v>
      </c>
      <c r="N97" s="33">
        <f t="shared" si="98"/>
        <v>0</v>
      </c>
      <c r="O97" s="33">
        <f t="shared" si="98"/>
        <v>0</v>
      </c>
      <c r="P97" s="33">
        <f t="shared" si="98"/>
        <v>0</v>
      </c>
      <c r="Q97" s="33">
        <f t="shared" si="98"/>
        <v>0</v>
      </c>
      <c r="R97" s="33">
        <f t="shared" si="98"/>
        <v>0</v>
      </c>
      <c r="S97" s="33">
        <f t="shared" si="98"/>
        <v>0</v>
      </c>
      <c r="T97" s="33">
        <f t="shared" si="98"/>
        <v>0</v>
      </c>
      <c r="U97" s="33">
        <f t="shared" si="98"/>
        <v>0</v>
      </c>
      <c r="V97" s="33">
        <f t="shared" si="98"/>
        <v>0</v>
      </c>
      <c r="W97" s="33">
        <f t="shared" si="98"/>
        <v>0</v>
      </c>
      <c r="X97" s="33">
        <f t="shared" si="99"/>
        <v>0</v>
      </c>
      <c r="Y97" s="33">
        <f t="shared" si="99"/>
        <v>0</v>
      </c>
      <c r="Z97" s="33">
        <f t="shared" si="99"/>
        <v>0</v>
      </c>
      <c r="AA97" s="33">
        <f t="shared" si="99"/>
        <v>0</v>
      </c>
      <c r="AB97" s="33">
        <f t="shared" si="99"/>
        <v>0</v>
      </c>
      <c r="AC97" s="33">
        <f t="shared" si="99"/>
        <v>0</v>
      </c>
      <c r="AD97" s="33">
        <f t="shared" si="99"/>
        <v>0</v>
      </c>
      <c r="AE97" s="33">
        <f t="shared" si="99"/>
        <v>0</v>
      </c>
    </row>
    <row r="98" spans="2:31">
      <c r="B98" s="302"/>
      <c r="C98" s="303"/>
      <c r="D98" s="287"/>
      <c r="E98" s="372"/>
      <c r="F98" s="501"/>
      <c r="G98" s="52"/>
      <c r="H98" s="52"/>
      <c r="I98" s="52"/>
      <c r="J98" s="202" t="str" cm="1">
        <f t="array" ref="J98">IF(SUMPRODUCT(ISBLANK(B98:F98)*1)=5,"wstaw dane",IF(AND(SUMPRODUCT(ISBLANK(B98:F98)*1)&gt;0,SUMPRODUCT(ISBLANK(B98:F98)*1)&lt;5),"uzupełnij dane","ok"))</f>
        <v>wstaw dane</v>
      </c>
      <c r="K98" s="33">
        <f t="shared" si="98"/>
        <v>0</v>
      </c>
      <c r="L98" s="33">
        <f t="shared" si="98"/>
        <v>0</v>
      </c>
      <c r="M98" s="33">
        <f t="shared" si="98"/>
        <v>0</v>
      </c>
      <c r="N98" s="33">
        <f t="shared" si="98"/>
        <v>0</v>
      </c>
      <c r="O98" s="33">
        <f t="shared" si="98"/>
        <v>0</v>
      </c>
      <c r="P98" s="33">
        <f t="shared" si="98"/>
        <v>0</v>
      </c>
      <c r="Q98" s="33">
        <f t="shared" si="98"/>
        <v>0</v>
      </c>
      <c r="R98" s="33">
        <f t="shared" si="98"/>
        <v>0</v>
      </c>
      <c r="S98" s="33">
        <f t="shared" si="98"/>
        <v>0</v>
      </c>
      <c r="T98" s="33">
        <f t="shared" si="98"/>
        <v>0</v>
      </c>
      <c r="U98" s="33">
        <f t="shared" si="98"/>
        <v>0</v>
      </c>
      <c r="V98" s="33">
        <f t="shared" si="98"/>
        <v>0</v>
      </c>
      <c r="W98" s="33">
        <f t="shared" si="98"/>
        <v>0</v>
      </c>
      <c r="X98" s="33">
        <f t="shared" si="99"/>
        <v>0</v>
      </c>
      <c r="Y98" s="33">
        <f t="shared" si="99"/>
        <v>0</v>
      </c>
      <c r="Z98" s="33">
        <f t="shared" si="99"/>
        <v>0</v>
      </c>
      <c r="AA98" s="33">
        <f t="shared" si="99"/>
        <v>0</v>
      </c>
      <c r="AB98" s="33">
        <f t="shared" si="99"/>
        <v>0</v>
      </c>
      <c r="AC98" s="33">
        <f t="shared" si="99"/>
        <v>0</v>
      </c>
      <c r="AD98" s="33">
        <f t="shared" si="99"/>
        <v>0</v>
      </c>
      <c r="AE98" s="33">
        <f t="shared" si="99"/>
        <v>0</v>
      </c>
    </row>
    <row r="99" spans="2:31">
      <c r="B99" s="302"/>
      <c r="C99" s="303"/>
      <c r="D99" s="287"/>
      <c r="E99" s="372"/>
      <c r="F99" s="501"/>
      <c r="G99" s="52"/>
      <c r="H99" s="52"/>
      <c r="I99" s="52"/>
      <c r="J99" s="202" t="str" cm="1">
        <f t="array" ref="J99">IF(SUMPRODUCT(ISBLANK(B99:F99)*1)=5,"wstaw dane",IF(AND(SUMPRODUCT(ISBLANK(B99:F99)*1)&gt;0,SUMPRODUCT(ISBLANK(B99:F99)*1)&lt;5),"uzupełnij dane","ok"))</f>
        <v>wstaw dane</v>
      </c>
      <c r="K99" s="33">
        <f t="shared" si="98"/>
        <v>0</v>
      </c>
      <c r="L99" s="33">
        <f t="shared" si="98"/>
        <v>0</v>
      </c>
      <c r="M99" s="33">
        <f t="shared" si="98"/>
        <v>0</v>
      </c>
      <c r="N99" s="33">
        <f t="shared" si="98"/>
        <v>0</v>
      </c>
      <c r="O99" s="33">
        <f t="shared" si="98"/>
        <v>0</v>
      </c>
      <c r="P99" s="33">
        <f t="shared" si="98"/>
        <v>0</v>
      </c>
      <c r="Q99" s="33">
        <f t="shared" si="98"/>
        <v>0</v>
      </c>
      <c r="R99" s="33">
        <f t="shared" si="98"/>
        <v>0</v>
      </c>
      <c r="S99" s="33">
        <f t="shared" si="98"/>
        <v>0</v>
      </c>
      <c r="T99" s="33">
        <f t="shared" si="98"/>
        <v>0</v>
      </c>
      <c r="U99" s="33">
        <f t="shared" si="98"/>
        <v>0</v>
      </c>
      <c r="V99" s="33">
        <f t="shared" si="98"/>
        <v>0</v>
      </c>
      <c r="W99" s="33">
        <f t="shared" si="98"/>
        <v>0</v>
      </c>
      <c r="X99" s="33">
        <f t="shared" si="99"/>
        <v>0</v>
      </c>
      <c r="Y99" s="33">
        <f t="shared" si="99"/>
        <v>0</v>
      </c>
      <c r="Z99" s="33">
        <f t="shared" si="99"/>
        <v>0</v>
      </c>
      <c r="AA99" s="33">
        <f t="shared" si="99"/>
        <v>0</v>
      </c>
      <c r="AB99" s="33">
        <f t="shared" si="99"/>
        <v>0</v>
      </c>
      <c r="AC99" s="33">
        <f t="shared" si="99"/>
        <v>0</v>
      </c>
      <c r="AD99" s="33">
        <f t="shared" si="99"/>
        <v>0</v>
      </c>
      <c r="AE99" s="33">
        <f t="shared" si="99"/>
        <v>0</v>
      </c>
    </row>
    <row r="100" spans="2:31">
      <c r="B100" s="302"/>
      <c r="C100" s="303"/>
      <c r="D100" s="411"/>
      <c r="E100" s="372"/>
      <c r="F100" s="501"/>
      <c r="G100" s="52"/>
      <c r="H100" s="52"/>
      <c r="I100" s="52"/>
      <c r="J100" s="202" t="str" cm="1">
        <f t="array" ref="J100">IF(SUMPRODUCT(ISBLANK(B100:F100)*1)=5,"wstaw dane",IF(AND(SUMPRODUCT(ISBLANK(B100:F100)*1)&gt;0,SUMPRODUCT(ISBLANK(B100:F100)*1)&lt;5),"uzupełnij dane","ok"))</f>
        <v>wstaw dane</v>
      </c>
      <c r="K100" s="33">
        <f t="shared" si="98"/>
        <v>0</v>
      </c>
      <c r="L100" s="33">
        <f t="shared" si="98"/>
        <v>0</v>
      </c>
      <c r="M100" s="33">
        <f t="shared" si="98"/>
        <v>0</v>
      </c>
      <c r="N100" s="33">
        <f t="shared" si="98"/>
        <v>0</v>
      </c>
      <c r="O100" s="33">
        <f t="shared" si="98"/>
        <v>0</v>
      </c>
      <c r="P100" s="33">
        <f t="shared" si="98"/>
        <v>0</v>
      </c>
      <c r="Q100" s="33">
        <f t="shared" si="98"/>
        <v>0</v>
      </c>
      <c r="R100" s="33">
        <f t="shared" si="98"/>
        <v>0</v>
      </c>
      <c r="S100" s="33">
        <f t="shared" si="98"/>
        <v>0</v>
      </c>
      <c r="T100" s="33">
        <f t="shared" si="98"/>
        <v>0</v>
      </c>
      <c r="U100" s="33">
        <f t="shared" si="98"/>
        <v>0</v>
      </c>
      <c r="V100" s="33">
        <f t="shared" si="98"/>
        <v>0</v>
      </c>
      <c r="W100" s="33">
        <f t="shared" si="98"/>
        <v>0</v>
      </c>
      <c r="X100" s="33">
        <f t="shared" si="99"/>
        <v>0</v>
      </c>
      <c r="Y100" s="33">
        <f t="shared" si="99"/>
        <v>0</v>
      </c>
      <c r="Z100" s="33">
        <f t="shared" si="99"/>
        <v>0</v>
      </c>
      <c r="AA100" s="33">
        <f t="shared" si="99"/>
        <v>0</v>
      </c>
      <c r="AB100" s="33">
        <f t="shared" si="99"/>
        <v>0</v>
      </c>
      <c r="AC100" s="33">
        <f t="shared" si="99"/>
        <v>0</v>
      </c>
      <c r="AD100" s="33">
        <f t="shared" si="99"/>
        <v>0</v>
      </c>
      <c r="AE100" s="33">
        <f t="shared" si="99"/>
        <v>0</v>
      </c>
    </row>
    <row r="101" spans="2:31">
      <c r="B101" s="302"/>
      <c r="C101" s="303"/>
      <c r="D101" s="287"/>
      <c r="E101" s="372"/>
      <c r="F101" s="501"/>
      <c r="G101" s="52"/>
      <c r="H101" s="52"/>
      <c r="I101" s="52"/>
      <c r="J101" s="202" t="str" cm="1">
        <f t="array" ref="J101">IF(SUMPRODUCT(ISBLANK(B101:F101)*1)=5,"wstaw dane",IF(AND(SUMPRODUCT(ISBLANK(B101:F101)*1)&gt;0,SUMPRODUCT(ISBLANK(B101:F101)*1)&lt;5),"uzupełnij dane","ok"))</f>
        <v>wstaw dane</v>
      </c>
      <c r="K101" s="33">
        <f t="shared" si="98"/>
        <v>0</v>
      </c>
      <c r="L101" s="33">
        <f t="shared" si="98"/>
        <v>0</v>
      </c>
      <c r="M101" s="33">
        <f t="shared" si="98"/>
        <v>0</v>
      </c>
      <c r="N101" s="33">
        <f t="shared" si="98"/>
        <v>0</v>
      </c>
      <c r="O101" s="33">
        <f t="shared" si="98"/>
        <v>0</v>
      </c>
      <c r="P101" s="33">
        <f t="shared" si="98"/>
        <v>0</v>
      </c>
      <c r="Q101" s="33">
        <f t="shared" si="98"/>
        <v>0</v>
      </c>
      <c r="R101" s="33">
        <f t="shared" si="98"/>
        <v>0</v>
      </c>
      <c r="S101" s="33">
        <f t="shared" si="98"/>
        <v>0</v>
      </c>
      <c r="T101" s="33">
        <f t="shared" si="98"/>
        <v>0</v>
      </c>
      <c r="U101" s="33">
        <f t="shared" si="98"/>
        <v>0</v>
      </c>
      <c r="V101" s="33">
        <f t="shared" si="98"/>
        <v>0</v>
      </c>
      <c r="W101" s="33">
        <f t="shared" si="98"/>
        <v>0</v>
      </c>
      <c r="X101" s="33">
        <f t="shared" si="99"/>
        <v>0</v>
      </c>
      <c r="Y101" s="33">
        <f t="shared" si="99"/>
        <v>0</v>
      </c>
      <c r="Z101" s="33">
        <f t="shared" si="99"/>
        <v>0</v>
      </c>
      <c r="AA101" s="33">
        <f t="shared" si="99"/>
        <v>0</v>
      </c>
      <c r="AB101" s="33">
        <f t="shared" si="99"/>
        <v>0</v>
      </c>
      <c r="AC101" s="33">
        <f t="shared" si="99"/>
        <v>0</v>
      </c>
      <c r="AD101" s="33">
        <f t="shared" si="99"/>
        <v>0</v>
      </c>
      <c r="AE101" s="33">
        <f t="shared" si="99"/>
        <v>0</v>
      </c>
    </row>
    <row r="102" spans="2:31">
      <c r="B102" s="302"/>
      <c r="C102" s="303"/>
      <c r="D102" s="411"/>
      <c r="E102" s="372"/>
      <c r="F102" s="501"/>
      <c r="G102" s="52"/>
      <c r="H102" s="52"/>
      <c r="I102" s="52"/>
      <c r="J102" s="202" t="str" cm="1">
        <f t="array" ref="J102">IF(SUMPRODUCT(ISBLANK(B102:F102)*1)=5,"wstaw dane",IF(AND(SUMPRODUCT(ISBLANK(B102:F102)*1)&gt;0,SUMPRODUCT(ISBLANK(B102:F102)*1)&lt;5),"uzupełnij dane","ok"))</f>
        <v>wstaw dane</v>
      </c>
      <c r="K102" s="33">
        <f t="shared" si="98"/>
        <v>0</v>
      </c>
      <c r="L102" s="33">
        <f t="shared" si="98"/>
        <v>0</v>
      </c>
      <c r="M102" s="33">
        <f t="shared" si="98"/>
        <v>0</v>
      </c>
      <c r="N102" s="33">
        <f t="shared" si="98"/>
        <v>0</v>
      </c>
      <c r="O102" s="33">
        <f t="shared" si="98"/>
        <v>0</v>
      </c>
      <c r="P102" s="33">
        <f t="shared" si="98"/>
        <v>0</v>
      </c>
      <c r="Q102" s="33">
        <f t="shared" si="98"/>
        <v>0</v>
      </c>
      <c r="R102" s="33">
        <f t="shared" si="98"/>
        <v>0</v>
      </c>
      <c r="S102" s="33">
        <f t="shared" si="98"/>
        <v>0</v>
      </c>
      <c r="T102" s="33">
        <f t="shared" si="98"/>
        <v>0</v>
      </c>
      <c r="U102" s="33">
        <f t="shared" si="98"/>
        <v>0</v>
      </c>
      <c r="V102" s="33">
        <f t="shared" si="98"/>
        <v>0</v>
      </c>
      <c r="W102" s="33">
        <f t="shared" si="98"/>
        <v>0</v>
      </c>
      <c r="X102" s="33">
        <f t="shared" si="99"/>
        <v>0</v>
      </c>
      <c r="Y102" s="33">
        <f t="shared" si="99"/>
        <v>0</v>
      </c>
      <c r="Z102" s="33">
        <f t="shared" si="99"/>
        <v>0</v>
      </c>
      <c r="AA102" s="33">
        <f t="shared" si="99"/>
        <v>0</v>
      </c>
      <c r="AB102" s="33">
        <f t="shared" si="99"/>
        <v>0</v>
      </c>
      <c r="AC102" s="33">
        <f t="shared" si="99"/>
        <v>0</v>
      </c>
      <c r="AD102" s="33">
        <f t="shared" si="99"/>
        <v>0</v>
      </c>
      <c r="AE102" s="33">
        <f t="shared" si="99"/>
        <v>0</v>
      </c>
    </row>
    <row r="103" spans="2:31">
      <c r="B103" s="302"/>
      <c r="C103" s="303"/>
      <c r="D103" s="287"/>
      <c r="E103" s="372"/>
      <c r="F103" s="501"/>
      <c r="G103" s="52"/>
      <c r="H103" s="52"/>
      <c r="I103" s="52"/>
      <c r="J103" s="202" t="str" cm="1">
        <f t="array" ref="J103">IF(SUMPRODUCT(ISBLANK(B103:F103)*1)=5,"wstaw dane",IF(AND(SUMPRODUCT(ISBLANK(B103:F103)*1)&gt;0,SUMPRODUCT(ISBLANK(B103:F103)*1)&lt;5),"uzupełnij dane","ok"))</f>
        <v>wstaw dane</v>
      </c>
      <c r="K103" s="33">
        <f t="shared" si="98"/>
        <v>0</v>
      </c>
      <c r="L103" s="33">
        <f t="shared" si="98"/>
        <v>0</v>
      </c>
      <c r="M103" s="33">
        <f t="shared" si="98"/>
        <v>0</v>
      </c>
      <c r="N103" s="33">
        <f t="shared" si="98"/>
        <v>0</v>
      </c>
      <c r="O103" s="33">
        <f t="shared" si="98"/>
        <v>0</v>
      </c>
      <c r="P103" s="33">
        <f t="shared" si="98"/>
        <v>0</v>
      </c>
      <c r="Q103" s="33">
        <f t="shared" si="98"/>
        <v>0</v>
      </c>
      <c r="R103" s="33">
        <f t="shared" si="98"/>
        <v>0</v>
      </c>
      <c r="S103" s="33">
        <f t="shared" si="98"/>
        <v>0</v>
      </c>
      <c r="T103" s="33">
        <f t="shared" si="98"/>
        <v>0</v>
      </c>
      <c r="U103" s="33">
        <f t="shared" si="98"/>
        <v>0</v>
      </c>
      <c r="V103" s="33">
        <f t="shared" si="98"/>
        <v>0</v>
      </c>
      <c r="W103" s="33">
        <f t="shared" si="98"/>
        <v>0</v>
      </c>
      <c r="X103" s="33">
        <f t="shared" si="99"/>
        <v>0</v>
      </c>
      <c r="Y103" s="33">
        <f t="shared" si="99"/>
        <v>0</v>
      </c>
      <c r="Z103" s="33">
        <f t="shared" si="99"/>
        <v>0</v>
      </c>
      <c r="AA103" s="33">
        <f t="shared" si="99"/>
        <v>0</v>
      </c>
      <c r="AB103" s="33">
        <f t="shared" si="99"/>
        <v>0</v>
      </c>
      <c r="AC103" s="33">
        <f t="shared" si="99"/>
        <v>0</v>
      </c>
      <c r="AD103" s="33">
        <f t="shared" si="99"/>
        <v>0</v>
      </c>
      <c r="AE103" s="33">
        <f t="shared" si="99"/>
        <v>0</v>
      </c>
    </row>
    <row r="104" spans="2:31">
      <c r="B104" s="302"/>
      <c r="C104" s="303"/>
      <c r="D104" s="411"/>
      <c r="E104" s="372"/>
      <c r="F104" s="501"/>
      <c r="G104" s="52"/>
      <c r="H104" s="52"/>
      <c r="I104" s="52"/>
      <c r="J104" s="202" t="str" cm="1">
        <f t="array" ref="J104">IF(SUMPRODUCT(ISBLANK(B104:F104)*1)=5,"wstaw dane",IF(AND(SUMPRODUCT(ISBLANK(B104:F104)*1)&gt;0,SUMPRODUCT(ISBLANK(B104:F104)*1)&lt;5),"uzupełnij dane","ok"))</f>
        <v>wstaw dane</v>
      </c>
      <c r="K104" s="33">
        <f t="shared" si="98"/>
        <v>0</v>
      </c>
      <c r="L104" s="33">
        <f t="shared" si="98"/>
        <v>0</v>
      </c>
      <c r="M104" s="33">
        <f t="shared" si="98"/>
        <v>0</v>
      </c>
      <c r="N104" s="33">
        <f t="shared" si="98"/>
        <v>0</v>
      </c>
      <c r="O104" s="33">
        <f t="shared" si="98"/>
        <v>0</v>
      </c>
      <c r="P104" s="33">
        <f t="shared" si="98"/>
        <v>0</v>
      </c>
      <c r="Q104" s="33">
        <f t="shared" si="98"/>
        <v>0</v>
      </c>
      <c r="R104" s="33">
        <f t="shared" si="98"/>
        <v>0</v>
      </c>
      <c r="S104" s="33">
        <f t="shared" si="98"/>
        <v>0</v>
      </c>
      <c r="T104" s="33">
        <f t="shared" si="98"/>
        <v>0</v>
      </c>
      <c r="U104" s="33">
        <f t="shared" si="98"/>
        <v>0</v>
      </c>
      <c r="V104" s="33">
        <f t="shared" si="98"/>
        <v>0</v>
      </c>
      <c r="W104" s="33">
        <f t="shared" si="98"/>
        <v>0</v>
      </c>
      <c r="X104" s="33">
        <f t="shared" si="99"/>
        <v>0</v>
      </c>
      <c r="Y104" s="33">
        <f t="shared" si="99"/>
        <v>0</v>
      </c>
      <c r="Z104" s="33">
        <f t="shared" si="99"/>
        <v>0</v>
      </c>
      <c r="AA104" s="33">
        <f t="shared" si="99"/>
        <v>0</v>
      </c>
      <c r="AB104" s="33">
        <f t="shared" si="99"/>
        <v>0</v>
      </c>
      <c r="AC104" s="33">
        <f t="shared" si="99"/>
        <v>0</v>
      </c>
      <c r="AD104" s="33">
        <f t="shared" si="99"/>
        <v>0</v>
      </c>
      <c r="AE104" s="33">
        <f t="shared" si="99"/>
        <v>0</v>
      </c>
    </row>
    <row r="105" spans="2:31">
      <c r="B105" s="302"/>
      <c r="C105" s="303"/>
      <c r="D105" s="287"/>
      <c r="E105" s="372"/>
      <c r="F105" s="501"/>
      <c r="G105" s="89"/>
      <c r="H105" s="89"/>
      <c r="I105" s="89"/>
      <c r="J105" s="202" t="str" cm="1">
        <f t="array" ref="J105">IF(SUMPRODUCT(ISBLANK(B105:F105)*1)=5,"wstaw dane",IF(AND(SUMPRODUCT(ISBLANK(B105:F105)*1)&gt;0,SUMPRODUCT(ISBLANK(B105:F105)*1)&lt;5),"uzupełnij dane","ok"))</f>
        <v>wstaw dane</v>
      </c>
      <c r="K105" s="33">
        <f t="shared" si="98"/>
        <v>0</v>
      </c>
      <c r="L105" s="33">
        <f t="shared" si="98"/>
        <v>0</v>
      </c>
      <c r="M105" s="33">
        <f t="shared" si="98"/>
        <v>0</v>
      </c>
      <c r="N105" s="33">
        <f t="shared" si="98"/>
        <v>0</v>
      </c>
      <c r="O105" s="33">
        <f t="shared" si="98"/>
        <v>0</v>
      </c>
      <c r="P105" s="33">
        <f t="shared" si="98"/>
        <v>0</v>
      </c>
      <c r="Q105" s="33">
        <f t="shared" si="98"/>
        <v>0</v>
      </c>
      <c r="R105" s="33">
        <f t="shared" si="98"/>
        <v>0</v>
      </c>
      <c r="S105" s="33">
        <f t="shared" si="98"/>
        <v>0</v>
      </c>
      <c r="T105" s="33">
        <f t="shared" si="98"/>
        <v>0</v>
      </c>
      <c r="U105" s="33">
        <f t="shared" si="98"/>
        <v>0</v>
      </c>
      <c r="V105" s="33">
        <f t="shared" si="98"/>
        <v>0</v>
      </c>
      <c r="W105" s="33">
        <f t="shared" si="98"/>
        <v>0</v>
      </c>
      <c r="X105" s="33">
        <f t="shared" si="99"/>
        <v>0</v>
      </c>
      <c r="Y105" s="33">
        <f t="shared" si="99"/>
        <v>0</v>
      </c>
      <c r="Z105" s="33">
        <f t="shared" si="99"/>
        <v>0</v>
      </c>
      <c r="AA105" s="33">
        <f t="shared" si="99"/>
        <v>0</v>
      </c>
      <c r="AB105" s="33">
        <f t="shared" si="99"/>
        <v>0</v>
      </c>
      <c r="AC105" s="33">
        <f t="shared" si="99"/>
        <v>0</v>
      </c>
      <c r="AD105" s="33">
        <f t="shared" si="99"/>
        <v>0</v>
      </c>
      <c r="AE105" s="33">
        <f t="shared" si="99"/>
        <v>0</v>
      </c>
    </row>
    <row r="106" spans="2:31">
      <c r="B106" s="302"/>
      <c r="C106" s="303"/>
      <c r="D106" s="411"/>
      <c r="E106" s="372"/>
      <c r="F106" s="501"/>
      <c r="G106" s="89"/>
      <c r="H106" s="89"/>
      <c r="I106" s="89"/>
      <c r="J106" s="202" t="str" cm="1">
        <f t="array" ref="J106">IF(SUMPRODUCT(ISBLANK(B106:F106)*1)=5,"wstaw dane",IF(AND(SUMPRODUCT(ISBLANK(B106:F106)*1)&gt;0,SUMPRODUCT(ISBLANK(B106:F106)*1)&lt;5),"uzupełnij dane","ok"))</f>
        <v>wstaw dane</v>
      </c>
      <c r="K106" s="33">
        <f t="shared" ref="K106:W112" si="100">ROUND(IF(AND(YEAR($E106)=LataProjekcji,$D106&gt;0,$J106="ok"),$D106,0),0)</f>
        <v>0</v>
      </c>
      <c r="L106" s="33">
        <f t="shared" si="100"/>
        <v>0</v>
      </c>
      <c r="M106" s="33">
        <f t="shared" si="100"/>
        <v>0</v>
      </c>
      <c r="N106" s="33">
        <f t="shared" si="100"/>
        <v>0</v>
      </c>
      <c r="O106" s="33">
        <f t="shared" si="100"/>
        <v>0</v>
      </c>
      <c r="P106" s="33">
        <f t="shared" si="100"/>
        <v>0</v>
      </c>
      <c r="Q106" s="33">
        <f t="shared" si="100"/>
        <v>0</v>
      </c>
      <c r="R106" s="33">
        <f t="shared" si="100"/>
        <v>0</v>
      </c>
      <c r="S106" s="33">
        <f t="shared" si="100"/>
        <v>0</v>
      </c>
      <c r="T106" s="33">
        <f t="shared" si="100"/>
        <v>0</v>
      </c>
      <c r="U106" s="33">
        <f t="shared" si="100"/>
        <v>0</v>
      </c>
      <c r="V106" s="33">
        <f t="shared" si="100"/>
        <v>0</v>
      </c>
      <c r="W106" s="33">
        <f t="shared" si="100"/>
        <v>0</v>
      </c>
      <c r="X106" s="33">
        <f t="shared" si="99"/>
        <v>0</v>
      </c>
      <c r="Y106" s="33">
        <f t="shared" si="99"/>
        <v>0</v>
      </c>
      <c r="Z106" s="33">
        <f t="shared" si="99"/>
        <v>0</v>
      </c>
      <c r="AA106" s="33">
        <f t="shared" si="99"/>
        <v>0</v>
      </c>
      <c r="AB106" s="33">
        <f t="shared" si="99"/>
        <v>0</v>
      </c>
      <c r="AC106" s="33">
        <f t="shared" si="99"/>
        <v>0</v>
      </c>
      <c r="AD106" s="33">
        <f t="shared" si="99"/>
        <v>0</v>
      </c>
      <c r="AE106" s="33">
        <f t="shared" si="99"/>
        <v>0</v>
      </c>
    </row>
    <row r="107" spans="2:31">
      <c r="B107" s="302"/>
      <c r="C107" s="303"/>
      <c r="D107" s="287"/>
      <c r="E107" s="372"/>
      <c r="F107" s="501"/>
      <c r="G107" s="89"/>
      <c r="H107" s="89"/>
      <c r="I107" s="89"/>
      <c r="J107" s="202" t="str" cm="1">
        <f t="array" ref="J107">IF(SUMPRODUCT(ISBLANK(B107:F107)*1)=5,"wstaw dane",IF(AND(SUMPRODUCT(ISBLANK(B107:F107)*1)&gt;0,SUMPRODUCT(ISBLANK(B107:F107)*1)&lt;5),"uzupełnij dane","ok"))</f>
        <v>wstaw dane</v>
      </c>
      <c r="K107" s="33">
        <f t="shared" si="100"/>
        <v>0</v>
      </c>
      <c r="L107" s="33">
        <f t="shared" si="100"/>
        <v>0</v>
      </c>
      <c r="M107" s="33">
        <f t="shared" si="100"/>
        <v>0</v>
      </c>
      <c r="N107" s="33">
        <f t="shared" si="100"/>
        <v>0</v>
      </c>
      <c r="O107" s="33">
        <f t="shared" si="100"/>
        <v>0</v>
      </c>
      <c r="P107" s="33">
        <f t="shared" si="100"/>
        <v>0</v>
      </c>
      <c r="Q107" s="33">
        <f t="shared" si="100"/>
        <v>0</v>
      </c>
      <c r="R107" s="33">
        <f t="shared" si="100"/>
        <v>0</v>
      </c>
      <c r="S107" s="33">
        <f t="shared" si="100"/>
        <v>0</v>
      </c>
      <c r="T107" s="33">
        <f t="shared" si="100"/>
        <v>0</v>
      </c>
      <c r="U107" s="33">
        <f t="shared" si="100"/>
        <v>0</v>
      </c>
      <c r="V107" s="33">
        <f t="shared" si="100"/>
        <v>0</v>
      </c>
      <c r="W107" s="33">
        <f t="shared" si="100"/>
        <v>0</v>
      </c>
      <c r="X107" s="33">
        <f t="shared" si="99"/>
        <v>0</v>
      </c>
      <c r="Y107" s="33">
        <f t="shared" si="99"/>
        <v>0</v>
      </c>
      <c r="Z107" s="33">
        <f t="shared" si="99"/>
        <v>0</v>
      </c>
      <c r="AA107" s="33">
        <f t="shared" si="99"/>
        <v>0</v>
      </c>
      <c r="AB107" s="33">
        <f t="shared" si="99"/>
        <v>0</v>
      </c>
      <c r="AC107" s="33">
        <f t="shared" si="99"/>
        <v>0</v>
      </c>
      <c r="AD107" s="33">
        <f t="shared" si="99"/>
        <v>0</v>
      </c>
      <c r="AE107" s="33">
        <f t="shared" si="99"/>
        <v>0</v>
      </c>
    </row>
    <row r="108" spans="2:31">
      <c r="B108" s="302"/>
      <c r="C108" s="303"/>
      <c r="D108" s="411"/>
      <c r="E108" s="372"/>
      <c r="F108" s="501"/>
      <c r="G108" s="89"/>
      <c r="H108" s="89"/>
      <c r="I108" s="89"/>
      <c r="J108" s="202" t="str" cm="1">
        <f t="array" ref="J108">IF(SUMPRODUCT(ISBLANK(B108:F108)*1)=5,"wstaw dane",IF(AND(SUMPRODUCT(ISBLANK(B108:F108)*1)&gt;0,SUMPRODUCT(ISBLANK(B108:F108)*1)&lt;5),"uzupełnij dane","ok"))</f>
        <v>wstaw dane</v>
      </c>
      <c r="K108" s="33">
        <f t="shared" si="100"/>
        <v>0</v>
      </c>
      <c r="L108" s="33">
        <f t="shared" si="100"/>
        <v>0</v>
      </c>
      <c r="M108" s="33">
        <f t="shared" si="100"/>
        <v>0</v>
      </c>
      <c r="N108" s="33">
        <f t="shared" si="100"/>
        <v>0</v>
      </c>
      <c r="O108" s="33">
        <f t="shared" si="100"/>
        <v>0</v>
      </c>
      <c r="P108" s="33">
        <f t="shared" si="100"/>
        <v>0</v>
      </c>
      <c r="Q108" s="33">
        <f t="shared" si="100"/>
        <v>0</v>
      </c>
      <c r="R108" s="33">
        <f t="shared" si="100"/>
        <v>0</v>
      </c>
      <c r="S108" s="33">
        <f t="shared" si="100"/>
        <v>0</v>
      </c>
      <c r="T108" s="33">
        <f t="shared" si="100"/>
        <v>0</v>
      </c>
      <c r="U108" s="33">
        <f t="shared" si="100"/>
        <v>0</v>
      </c>
      <c r="V108" s="33">
        <f t="shared" si="100"/>
        <v>0</v>
      </c>
      <c r="W108" s="33">
        <f t="shared" si="100"/>
        <v>0</v>
      </c>
      <c r="X108" s="33">
        <f t="shared" si="99"/>
        <v>0</v>
      </c>
      <c r="Y108" s="33">
        <f t="shared" si="99"/>
        <v>0</v>
      </c>
      <c r="Z108" s="33">
        <f t="shared" si="99"/>
        <v>0</v>
      </c>
      <c r="AA108" s="33">
        <f t="shared" si="99"/>
        <v>0</v>
      </c>
      <c r="AB108" s="33">
        <f t="shared" si="99"/>
        <v>0</v>
      </c>
      <c r="AC108" s="33">
        <f t="shared" si="99"/>
        <v>0</v>
      </c>
      <c r="AD108" s="33">
        <f t="shared" si="99"/>
        <v>0</v>
      </c>
      <c r="AE108" s="33">
        <f t="shared" si="99"/>
        <v>0</v>
      </c>
    </row>
    <row r="109" spans="2:31">
      <c r="B109" s="302"/>
      <c r="C109" s="303"/>
      <c r="D109" s="287"/>
      <c r="E109" s="372"/>
      <c r="F109" s="501"/>
      <c r="G109" s="89"/>
      <c r="H109" s="89"/>
      <c r="I109" s="89"/>
      <c r="J109" s="202" t="str" cm="1">
        <f t="array" ref="J109">IF(SUMPRODUCT(ISBLANK(B109:F109)*1)=5,"wstaw dane",IF(AND(SUMPRODUCT(ISBLANK(B109:F109)*1)&gt;0,SUMPRODUCT(ISBLANK(B109:F109)*1)&lt;5),"uzupełnij dane","ok"))</f>
        <v>wstaw dane</v>
      </c>
      <c r="K109" s="33">
        <f t="shared" si="100"/>
        <v>0</v>
      </c>
      <c r="L109" s="33">
        <f t="shared" si="100"/>
        <v>0</v>
      </c>
      <c r="M109" s="33">
        <f t="shared" si="100"/>
        <v>0</v>
      </c>
      <c r="N109" s="33">
        <f t="shared" si="100"/>
        <v>0</v>
      </c>
      <c r="O109" s="33">
        <f t="shared" si="100"/>
        <v>0</v>
      </c>
      <c r="P109" s="33">
        <f t="shared" si="100"/>
        <v>0</v>
      </c>
      <c r="Q109" s="33">
        <f t="shared" si="100"/>
        <v>0</v>
      </c>
      <c r="R109" s="33">
        <f t="shared" si="100"/>
        <v>0</v>
      </c>
      <c r="S109" s="33">
        <f t="shared" si="100"/>
        <v>0</v>
      </c>
      <c r="T109" s="33">
        <f t="shared" si="100"/>
        <v>0</v>
      </c>
      <c r="U109" s="33">
        <f t="shared" si="100"/>
        <v>0</v>
      </c>
      <c r="V109" s="33">
        <f t="shared" si="100"/>
        <v>0</v>
      </c>
      <c r="W109" s="33">
        <f t="shared" si="100"/>
        <v>0</v>
      </c>
      <c r="X109" s="33">
        <f t="shared" si="99"/>
        <v>0</v>
      </c>
      <c r="Y109" s="33">
        <f t="shared" si="99"/>
        <v>0</v>
      </c>
      <c r="Z109" s="33">
        <f t="shared" si="99"/>
        <v>0</v>
      </c>
      <c r="AA109" s="33">
        <f t="shared" si="99"/>
        <v>0</v>
      </c>
      <c r="AB109" s="33">
        <f t="shared" si="99"/>
        <v>0</v>
      </c>
      <c r="AC109" s="33">
        <f t="shared" si="99"/>
        <v>0</v>
      </c>
      <c r="AD109" s="33">
        <f t="shared" si="99"/>
        <v>0</v>
      </c>
      <c r="AE109" s="33">
        <f t="shared" si="99"/>
        <v>0</v>
      </c>
    </row>
    <row r="110" spans="2:31">
      <c r="B110" s="302"/>
      <c r="C110" s="303"/>
      <c r="D110" s="411"/>
      <c r="E110" s="372"/>
      <c r="F110" s="501"/>
      <c r="G110" s="89"/>
      <c r="H110" s="89"/>
      <c r="I110" s="89"/>
      <c r="J110" s="202" t="str" cm="1">
        <f t="array" ref="J110">IF(SUMPRODUCT(ISBLANK(B110:F110)*1)=5,"wstaw dane",IF(AND(SUMPRODUCT(ISBLANK(B110:F110)*1)&gt;0,SUMPRODUCT(ISBLANK(B110:F110)*1)&lt;5),"uzupełnij dane","ok"))</f>
        <v>wstaw dane</v>
      </c>
      <c r="K110" s="33">
        <f t="shared" si="100"/>
        <v>0</v>
      </c>
      <c r="L110" s="33">
        <f t="shared" si="100"/>
        <v>0</v>
      </c>
      <c r="M110" s="33">
        <f t="shared" si="100"/>
        <v>0</v>
      </c>
      <c r="N110" s="33">
        <f t="shared" si="100"/>
        <v>0</v>
      </c>
      <c r="O110" s="33">
        <f t="shared" si="100"/>
        <v>0</v>
      </c>
      <c r="P110" s="33">
        <f t="shared" si="100"/>
        <v>0</v>
      </c>
      <c r="Q110" s="33">
        <f t="shared" si="100"/>
        <v>0</v>
      </c>
      <c r="R110" s="33">
        <f t="shared" si="100"/>
        <v>0</v>
      </c>
      <c r="S110" s="33">
        <f t="shared" si="100"/>
        <v>0</v>
      </c>
      <c r="T110" s="33">
        <f t="shared" si="100"/>
        <v>0</v>
      </c>
      <c r="U110" s="33">
        <f t="shared" si="100"/>
        <v>0</v>
      </c>
      <c r="V110" s="33">
        <f t="shared" si="100"/>
        <v>0</v>
      </c>
      <c r="W110" s="33">
        <f t="shared" si="100"/>
        <v>0</v>
      </c>
      <c r="X110" s="33">
        <f t="shared" si="99"/>
        <v>0</v>
      </c>
      <c r="Y110" s="33">
        <f t="shared" si="99"/>
        <v>0</v>
      </c>
      <c r="Z110" s="33">
        <f t="shared" si="99"/>
        <v>0</v>
      </c>
      <c r="AA110" s="33">
        <f t="shared" si="99"/>
        <v>0</v>
      </c>
      <c r="AB110" s="33">
        <f t="shared" si="99"/>
        <v>0</v>
      </c>
      <c r="AC110" s="33">
        <f t="shared" si="99"/>
        <v>0</v>
      </c>
      <c r="AD110" s="33">
        <f t="shared" si="99"/>
        <v>0</v>
      </c>
      <c r="AE110" s="33">
        <f t="shared" si="99"/>
        <v>0</v>
      </c>
    </row>
    <row r="111" spans="2:31">
      <c r="B111" s="302"/>
      <c r="C111" s="303"/>
      <c r="D111" s="287"/>
      <c r="E111" s="372"/>
      <c r="F111" s="501"/>
      <c r="G111" s="89"/>
      <c r="H111" s="89"/>
      <c r="I111" s="89"/>
      <c r="J111" s="202" t="str" cm="1">
        <f t="array" ref="J111">IF(SUMPRODUCT(ISBLANK(B111:F111)*1)=5,"wstaw dane",IF(AND(SUMPRODUCT(ISBLANK(B111:F111)*1)&gt;0,SUMPRODUCT(ISBLANK(B111:F111)*1)&lt;5),"uzupełnij dane","ok"))</f>
        <v>wstaw dane</v>
      </c>
      <c r="K111" s="33">
        <f t="shared" si="100"/>
        <v>0</v>
      </c>
      <c r="L111" s="33">
        <f t="shared" si="100"/>
        <v>0</v>
      </c>
      <c r="M111" s="33">
        <f t="shared" si="100"/>
        <v>0</v>
      </c>
      <c r="N111" s="33">
        <f t="shared" si="100"/>
        <v>0</v>
      </c>
      <c r="O111" s="33">
        <f t="shared" si="100"/>
        <v>0</v>
      </c>
      <c r="P111" s="33">
        <f t="shared" si="100"/>
        <v>0</v>
      </c>
      <c r="Q111" s="33">
        <f t="shared" si="100"/>
        <v>0</v>
      </c>
      <c r="R111" s="33">
        <f t="shared" si="100"/>
        <v>0</v>
      </c>
      <c r="S111" s="33">
        <f t="shared" si="100"/>
        <v>0</v>
      </c>
      <c r="T111" s="33">
        <f t="shared" si="100"/>
        <v>0</v>
      </c>
      <c r="U111" s="33">
        <f t="shared" si="100"/>
        <v>0</v>
      </c>
      <c r="V111" s="33">
        <f t="shared" si="100"/>
        <v>0</v>
      </c>
      <c r="W111" s="33">
        <f t="shared" si="100"/>
        <v>0</v>
      </c>
      <c r="X111" s="33">
        <f t="shared" si="99"/>
        <v>0</v>
      </c>
      <c r="Y111" s="33">
        <f t="shared" si="99"/>
        <v>0</v>
      </c>
      <c r="Z111" s="33">
        <f t="shared" si="99"/>
        <v>0</v>
      </c>
      <c r="AA111" s="33">
        <f t="shared" si="99"/>
        <v>0</v>
      </c>
      <c r="AB111" s="33">
        <f t="shared" si="99"/>
        <v>0</v>
      </c>
      <c r="AC111" s="33">
        <f t="shared" si="99"/>
        <v>0</v>
      </c>
      <c r="AD111" s="33">
        <f t="shared" si="99"/>
        <v>0</v>
      </c>
      <c r="AE111" s="33">
        <f t="shared" si="99"/>
        <v>0</v>
      </c>
    </row>
    <row r="112" spans="2:31">
      <c r="B112" s="302"/>
      <c r="C112" s="303"/>
      <c r="D112" s="411"/>
      <c r="E112" s="372"/>
      <c r="F112" s="501"/>
      <c r="G112" s="89"/>
      <c r="H112" s="89"/>
      <c r="I112" s="89"/>
      <c r="J112" s="202" t="str" cm="1">
        <f t="array" ref="J112">IF(SUMPRODUCT(ISBLANK(B112:F112)*1)=5,"wstaw dane",IF(AND(SUMPRODUCT(ISBLANK(B112:F112)*1)&gt;0,SUMPRODUCT(ISBLANK(B112:F112)*1)&lt;5),"uzupełnij dane","ok"))</f>
        <v>wstaw dane</v>
      </c>
      <c r="K112" s="33">
        <f t="shared" si="100"/>
        <v>0</v>
      </c>
      <c r="L112" s="33">
        <f t="shared" si="100"/>
        <v>0</v>
      </c>
      <c r="M112" s="33">
        <f t="shared" si="100"/>
        <v>0</v>
      </c>
      <c r="N112" s="33">
        <f t="shared" si="100"/>
        <v>0</v>
      </c>
      <c r="O112" s="33">
        <f t="shared" si="100"/>
        <v>0</v>
      </c>
      <c r="P112" s="33">
        <f t="shared" si="100"/>
        <v>0</v>
      </c>
      <c r="Q112" s="33">
        <f t="shared" si="100"/>
        <v>0</v>
      </c>
      <c r="R112" s="33">
        <f t="shared" si="100"/>
        <v>0</v>
      </c>
      <c r="S112" s="33">
        <f t="shared" si="100"/>
        <v>0</v>
      </c>
      <c r="T112" s="33">
        <f t="shared" si="100"/>
        <v>0</v>
      </c>
      <c r="U112" s="33">
        <f t="shared" si="100"/>
        <v>0</v>
      </c>
      <c r="V112" s="33">
        <f t="shared" si="100"/>
        <v>0</v>
      </c>
      <c r="W112" s="33">
        <f t="shared" si="100"/>
        <v>0</v>
      </c>
      <c r="X112" s="33">
        <f t="shared" ref="X112:AE127" si="101">ROUND(IF(AND(YEAR($E112)=LataProjekcji,$D112&gt;0,$J112="ok"),$D112,0),0)</f>
        <v>0</v>
      </c>
      <c r="Y112" s="33">
        <f t="shared" si="101"/>
        <v>0</v>
      </c>
      <c r="Z112" s="33">
        <f t="shared" si="101"/>
        <v>0</v>
      </c>
      <c r="AA112" s="33">
        <f t="shared" si="101"/>
        <v>0</v>
      </c>
      <c r="AB112" s="33">
        <f t="shared" si="101"/>
        <v>0</v>
      </c>
      <c r="AC112" s="33">
        <f t="shared" si="101"/>
        <v>0</v>
      </c>
      <c r="AD112" s="33">
        <f t="shared" si="101"/>
        <v>0</v>
      </c>
      <c r="AE112" s="33">
        <f t="shared" si="101"/>
        <v>0</v>
      </c>
    </row>
    <row r="113" spans="2:31">
      <c r="B113" s="302"/>
      <c r="C113" s="303"/>
      <c r="D113" s="287"/>
      <c r="E113" s="372"/>
      <c r="F113" s="501"/>
      <c r="G113" s="89"/>
      <c r="H113" s="89"/>
      <c r="I113" s="89"/>
      <c r="J113" s="202" t="str" cm="1">
        <f t="array" ref="J113">IF(SUMPRODUCT(ISBLANK(B113:F113)*1)=5,"wstaw dane",IF(AND(SUMPRODUCT(ISBLANK(B113:F113)*1)&gt;0,SUMPRODUCT(ISBLANK(B113:F113)*1)&lt;5),"uzupełnij dane","ok"))</f>
        <v>wstaw dane</v>
      </c>
      <c r="K113" s="33">
        <f>ROUND(IF(AND(YEAR($E113)=LataProjekcji,$D113&gt;0,$J113="ok"),$D113,0),0)</f>
        <v>0</v>
      </c>
      <c r="L113" s="33">
        <f>ROUND(IF(AND(YEAR($E113)=LataProjekcji,$D113&gt;0,$J113="ok"),$D113,0),0)</f>
        <v>0</v>
      </c>
      <c r="M113" s="33">
        <f>ROUND(IF(AND(YEAR($E113)=LataProjekcji,$D113&gt;0,$J113="ok"),$D113,0),0)</f>
        <v>0</v>
      </c>
      <c r="N113" s="33">
        <f t="shared" ref="K113:W131" si="102">ROUND(IF(AND(YEAR($E113)=LataProjekcji,$D113&gt;0,$J113="ok"),$D113,0),0)</f>
        <v>0</v>
      </c>
      <c r="O113" s="33">
        <f t="shared" si="102"/>
        <v>0</v>
      </c>
      <c r="P113" s="33">
        <f t="shared" si="102"/>
        <v>0</v>
      </c>
      <c r="Q113" s="33">
        <f t="shared" si="102"/>
        <v>0</v>
      </c>
      <c r="R113" s="33">
        <f t="shared" si="102"/>
        <v>0</v>
      </c>
      <c r="S113" s="33">
        <f t="shared" si="102"/>
        <v>0</v>
      </c>
      <c r="T113" s="33">
        <f t="shared" si="102"/>
        <v>0</v>
      </c>
      <c r="U113" s="33">
        <f t="shared" si="102"/>
        <v>0</v>
      </c>
      <c r="V113" s="33">
        <f t="shared" si="102"/>
        <v>0</v>
      </c>
      <c r="W113" s="33">
        <f t="shared" si="102"/>
        <v>0</v>
      </c>
      <c r="X113" s="33">
        <f t="shared" si="101"/>
        <v>0</v>
      </c>
      <c r="Y113" s="33">
        <f t="shared" si="101"/>
        <v>0</v>
      </c>
      <c r="Z113" s="33">
        <f t="shared" si="101"/>
        <v>0</v>
      </c>
      <c r="AA113" s="33">
        <f t="shared" si="101"/>
        <v>0</v>
      </c>
      <c r="AB113" s="33">
        <f t="shared" si="101"/>
        <v>0</v>
      </c>
      <c r="AC113" s="33">
        <f t="shared" si="101"/>
        <v>0</v>
      </c>
      <c r="AD113" s="33">
        <f t="shared" si="101"/>
        <v>0</v>
      </c>
      <c r="AE113" s="33">
        <f t="shared" si="101"/>
        <v>0</v>
      </c>
    </row>
    <row r="114" spans="2:31">
      <c r="B114" s="302"/>
      <c r="C114" s="303"/>
      <c r="D114" s="411"/>
      <c r="E114" s="372"/>
      <c r="F114" s="501"/>
      <c r="G114" s="89"/>
      <c r="H114" s="89"/>
      <c r="I114" s="89"/>
      <c r="J114" s="202" t="str" cm="1">
        <f t="array" ref="J114">IF(SUMPRODUCT(ISBLANK(B114:F114)*1)=5,"wstaw dane",IF(AND(SUMPRODUCT(ISBLANK(B114:F114)*1)&gt;0,SUMPRODUCT(ISBLANK(B114:F114)*1)&lt;5),"uzupełnij dane","ok"))</f>
        <v>wstaw dane</v>
      </c>
      <c r="K114" s="33">
        <f t="shared" si="102"/>
        <v>0</v>
      </c>
      <c r="L114" s="33">
        <f t="shared" si="102"/>
        <v>0</v>
      </c>
      <c r="M114" s="33">
        <f t="shared" si="102"/>
        <v>0</v>
      </c>
      <c r="N114" s="33">
        <f t="shared" si="102"/>
        <v>0</v>
      </c>
      <c r="O114" s="33">
        <f t="shared" si="102"/>
        <v>0</v>
      </c>
      <c r="P114" s="33">
        <f t="shared" si="102"/>
        <v>0</v>
      </c>
      <c r="Q114" s="33">
        <f t="shared" si="102"/>
        <v>0</v>
      </c>
      <c r="R114" s="33">
        <f t="shared" si="102"/>
        <v>0</v>
      </c>
      <c r="S114" s="33">
        <f t="shared" si="102"/>
        <v>0</v>
      </c>
      <c r="T114" s="33">
        <f t="shared" si="102"/>
        <v>0</v>
      </c>
      <c r="U114" s="33">
        <f t="shared" si="102"/>
        <v>0</v>
      </c>
      <c r="V114" s="33">
        <f t="shared" si="102"/>
        <v>0</v>
      </c>
      <c r="W114" s="33">
        <f t="shared" si="102"/>
        <v>0</v>
      </c>
      <c r="X114" s="33">
        <f t="shared" si="101"/>
        <v>0</v>
      </c>
      <c r="Y114" s="33">
        <f t="shared" si="101"/>
        <v>0</v>
      </c>
      <c r="Z114" s="33">
        <f t="shared" si="101"/>
        <v>0</v>
      </c>
      <c r="AA114" s="33">
        <f t="shared" si="101"/>
        <v>0</v>
      </c>
      <c r="AB114" s="33">
        <f t="shared" si="101"/>
        <v>0</v>
      </c>
      <c r="AC114" s="33">
        <f t="shared" si="101"/>
        <v>0</v>
      </c>
      <c r="AD114" s="33">
        <f t="shared" si="101"/>
        <v>0</v>
      </c>
      <c r="AE114" s="33">
        <f t="shared" si="101"/>
        <v>0</v>
      </c>
    </row>
    <row r="115" spans="2:31">
      <c r="B115" s="302"/>
      <c r="C115" s="303"/>
      <c r="D115" s="287"/>
      <c r="E115" s="372"/>
      <c r="F115" s="501"/>
      <c r="G115" s="89"/>
      <c r="H115" s="89"/>
      <c r="I115" s="89"/>
      <c r="J115" s="202" t="str" cm="1">
        <f t="array" ref="J115">IF(SUMPRODUCT(ISBLANK(B115:F115)*1)=5,"wstaw dane",IF(AND(SUMPRODUCT(ISBLANK(B115:F115)*1)&gt;0,SUMPRODUCT(ISBLANK(B115:F115)*1)&lt;5),"uzupełnij dane","ok"))</f>
        <v>wstaw dane</v>
      </c>
      <c r="K115" s="33">
        <f t="shared" si="102"/>
        <v>0</v>
      </c>
      <c r="L115" s="33">
        <f t="shared" si="102"/>
        <v>0</v>
      </c>
      <c r="M115" s="33">
        <f t="shared" si="102"/>
        <v>0</v>
      </c>
      <c r="N115" s="33">
        <f t="shared" si="102"/>
        <v>0</v>
      </c>
      <c r="O115" s="33">
        <f t="shared" si="102"/>
        <v>0</v>
      </c>
      <c r="P115" s="33">
        <f t="shared" si="102"/>
        <v>0</v>
      </c>
      <c r="Q115" s="33">
        <f t="shared" si="102"/>
        <v>0</v>
      </c>
      <c r="R115" s="33">
        <f t="shared" si="102"/>
        <v>0</v>
      </c>
      <c r="S115" s="33">
        <f t="shared" si="102"/>
        <v>0</v>
      </c>
      <c r="T115" s="33">
        <f t="shared" si="102"/>
        <v>0</v>
      </c>
      <c r="U115" s="33">
        <f t="shared" si="102"/>
        <v>0</v>
      </c>
      <c r="V115" s="33">
        <f t="shared" si="102"/>
        <v>0</v>
      </c>
      <c r="W115" s="33">
        <f t="shared" si="102"/>
        <v>0</v>
      </c>
      <c r="X115" s="33">
        <f t="shared" si="101"/>
        <v>0</v>
      </c>
      <c r="Y115" s="33">
        <f t="shared" si="101"/>
        <v>0</v>
      </c>
      <c r="Z115" s="33">
        <f t="shared" si="101"/>
        <v>0</v>
      </c>
      <c r="AA115" s="33">
        <f t="shared" si="101"/>
        <v>0</v>
      </c>
      <c r="AB115" s="33">
        <f t="shared" si="101"/>
        <v>0</v>
      </c>
      <c r="AC115" s="33">
        <f t="shared" si="101"/>
        <v>0</v>
      </c>
      <c r="AD115" s="33">
        <f t="shared" si="101"/>
        <v>0</v>
      </c>
      <c r="AE115" s="33">
        <f t="shared" si="101"/>
        <v>0</v>
      </c>
    </row>
    <row r="116" spans="2:31">
      <c r="B116" s="302"/>
      <c r="C116" s="303"/>
      <c r="D116" s="411"/>
      <c r="E116" s="372"/>
      <c r="F116" s="501"/>
      <c r="G116" s="89"/>
      <c r="H116" s="89"/>
      <c r="I116" s="89"/>
      <c r="J116" s="202" t="str" cm="1">
        <f t="array" ref="J116">IF(SUMPRODUCT(ISBLANK(B116:F116)*1)=5,"wstaw dane",IF(AND(SUMPRODUCT(ISBLANK(B116:F116)*1)&gt;0,SUMPRODUCT(ISBLANK(B116:F116)*1)&lt;5),"uzupełnij dane","ok"))</f>
        <v>wstaw dane</v>
      </c>
      <c r="K116" s="33">
        <f t="shared" si="102"/>
        <v>0</v>
      </c>
      <c r="L116" s="33">
        <f t="shared" si="102"/>
        <v>0</v>
      </c>
      <c r="M116" s="33">
        <f t="shared" si="102"/>
        <v>0</v>
      </c>
      <c r="N116" s="33">
        <f t="shared" si="102"/>
        <v>0</v>
      </c>
      <c r="O116" s="33">
        <f t="shared" si="102"/>
        <v>0</v>
      </c>
      <c r="P116" s="33">
        <f t="shared" si="102"/>
        <v>0</v>
      </c>
      <c r="Q116" s="33">
        <f t="shared" si="102"/>
        <v>0</v>
      </c>
      <c r="R116" s="33">
        <f t="shared" si="102"/>
        <v>0</v>
      </c>
      <c r="S116" s="33">
        <f t="shared" si="102"/>
        <v>0</v>
      </c>
      <c r="T116" s="33">
        <f t="shared" si="102"/>
        <v>0</v>
      </c>
      <c r="U116" s="33">
        <f t="shared" si="102"/>
        <v>0</v>
      </c>
      <c r="V116" s="33">
        <f t="shared" si="102"/>
        <v>0</v>
      </c>
      <c r="W116" s="33">
        <f t="shared" si="102"/>
        <v>0</v>
      </c>
      <c r="X116" s="33">
        <f t="shared" si="101"/>
        <v>0</v>
      </c>
      <c r="Y116" s="33">
        <f t="shared" si="101"/>
        <v>0</v>
      </c>
      <c r="Z116" s="33">
        <f t="shared" si="101"/>
        <v>0</v>
      </c>
      <c r="AA116" s="33">
        <f t="shared" si="101"/>
        <v>0</v>
      </c>
      <c r="AB116" s="33">
        <f t="shared" si="101"/>
        <v>0</v>
      </c>
      <c r="AC116" s="33">
        <f t="shared" si="101"/>
        <v>0</v>
      </c>
      <c r="AD116" s="33">
        <f t="shared" si="101"/>
        <v>0</v>
      </c>
      <c r="AE116" s="33">
        <f t="shared" si="101"/>
        <v>0</v>
      </c>
    </row>
    <row r="117" spans="2:31">
      <c r="B117" s="302"/>
      <c r="C117" s="303"/>
      <c r="D117" s="287"/>
      <c r="E117" s="372"/>
      <c r="F117" s="501"/>
      <c r="G117" s="89"/>
      <c r="H117" s="89"/>
      <c r="I117" s="89"/>
      <c r="J117" s="202" t="str" cm="1">
        <f t="array" ref="J117">IF(SUMPRODUCT(ISBLANK(B117:F117)*1)=5,"wstaw dane",IF(AND(SUMPRODUCT(ISBLANK(B117:F117)*1)&gt;0,SUMPRODUCT(ISBLANK(B117:F117)*1)&lt;5),"uzupełnij dane","ok"))</f>
        <v>wstaw dane</v>
      </c>
      <c r="K117" s="33">
        <f t="shared" si="102"/>
        <v>0</v>
      </c>
      <c r="L117" s="33">
        <f t="shared" si="102"/>
        <v>0</v>
      </c>
      <c r="M117" s="33">
        <f t="shared" si="102"/>
        <v>0</v>
      </c>
      <c r="N117" s="33">
        <f t="shared" si="102"/>
        <v>0</v>
      </c>
      <c r="O117" s="33">
        <f t="shared" si="102"/>
        <v>0</v>
      </c>
      <c r="P117" s="33">
        <f t="shared" si="102"/>
        <v>0</v>
      </c>
      <c r="Q117" s="33">
        <f t="shared" si="102"/>
        <v>0</v>
      </c>
      <c r="R117" s="33">
        <f t="shared" si="102"/>
        <v>0</v>
      </c>
      <c r="S117" s="33">
        <f t="shared" si="102"/>
        <v>0</v>
      </c>
      <c r="T117" s="33">
        <f t="shared" si="102"/>
        <v>0</v>
      </c>
      <c r="U117" s="33">
        <f t="shared" si="102"/>
        <v>0</v>
      </c>
      <c r="V117" s="33">
        <f t="shared" si="102"/>
        <v>0</v>
      </c>
      <c r="W117" s="33">
        <f t="shared" si="102"/>
        <v>0</v>
      </c>
      <c r="X117" s="33">
        <f t="shared" si="101"/>
        <v>0</v>
      </c>
      <c r="Y117" s="33">
        <f t="shared" si="101"/>
        <v>0</v>
      </c>
      <c r="Z117" s="33">
        <f t="shared" si="101"/>
        <v>0</v>
      </c>
      <c r="AA117" s="33">
        <f t="shared" si="101"/>
        <v>0</v>
      </c>
      <c r="AB117" s="33">
        <f t="shared" si="101"/>
        <v>0</v>
      </c>
      <c r="AC117" s="33">
        <f t="shared" si="101"/>
        <v>0</v>
      </c>
      <c r="AD117" s="33">
        <f t="shared" si="101"/>
        <v>0</v>
      </c>
      <c r="AE117" s="33">
        <f t="shared" si="101"/>
        <v>0</v>
      </c>
    </row>
    <row r="118" spans="2:31">
      <c r="B118" s="302"/>
      <c r="C118" s="303"/>
      <c r="D118" s="411"/>
      <c r="E118" s="372"/>
      <c r="F118" s="501"/>
      <c r="G118" s="89"/>
      <c r="H118" s="89"/>
      <c r="I118" s="89"/>
      <c r="J118" s="202" t="str" cm="1">
        <f t="array" ref="J118">IF(SUMPRODUCT(ISBLANK(B118:F118)*1)=5,"wstaw dane",IF(AND(SUMPRODUCT(ISBLANK(B118:F118)*1)&gt;0,SUMPRODUCT(ISBLANK(B118:F118)*1)&lt;5),"uzupełnij dane","ok"))</f>
        <v>wstaw dane</v>
      </c>
      <c r="K118" s="33">
        <f t="shared" si="102"/>
        <v>0</v>
      </c>
      <c r="L118" s="33">
        <f t="shared" si="102"/>
        <v>0</v>
      </c>
      <c r="M118" s="33">
        <f t="shared" si="102"/>
        <v>0</v>
      </c>
      <c r="N118" s="33">
        <f t="shared" si="102"/>
        <v>0</v>
      </c>
      <c r="O118" s="33">
        <f t="shared" si="102"/>
        <v>0</v>
      </c>
      <c r="P118" s="33">
        <f t="shared" si="102"/>
        <v>0</v>
      </c>
      <c r="Q118" s="33">
        <f t="shared" si="102"/>
        <v>0</v>
      </c>
      <c r="R118" s="33">
        <f t="shared" si="102"/>
        <v>0</v>
      </c>
      <c r="S118" s="33">
        <f t="shared" si="102"/>
        <v>0</v>
      </c>
      <c r="T118" s="33">
        <f t="shared" si="102"/>
        <v>0</v>
      </c>
      <c r="U118" s="33">
        <f t="shared" si="102"/>
        <v>0</v>
      </c>
      <c r="V118" s="33">
        <f t="shared" si="102"/>
        <v>0</v>
      </c>
      <c r="W118" s="33">
        <f t="shared" si="102"/>
        <v>0</v>
      </c>
      <c r="X118" s="33">
        <f t="shared" si="101"/>
        <v>0</v>
      </c>
      <c r="Y118" s="33">
        <f t="shared" si="101"/>
        <v>0</v>
      </c>
      <c r="Z118" s="33">
        <f t="shared" si="101"/>
        <v>0</v>
      </c>
      <c r="AA118" s="33">
        <f t="shared" si="101"/>
        <v>0</v>
      </c>
      <c r="AB118" s="33">
        <f t="shared" si="101"/>
        <v>0</v>
      </c>
      <c r="AC118" s="33">
        <f t="shared" si="101"/>
        <v>0</v>
      </c>
      <c r="AD118" s="33">
        <f t="shared" si="101"/>
        <v>0</v>
      </c>
      <c r="AE118" s="33">
        <f t="shared" si="101"/>
        <v>0</v>
      </c>
    </row>
    <row r="119" spans="2:31">
      <c r="B119" s="302"/>
      <c r="C119" s="303"/>
      <c r="D119" s="287"/>
      <c r="E119" s="372"/>
      <c r="F119" s="501"/>
      <c r="G119" s="89"/>
      <c r="H119" s="89"/>
      <c r="I119" s="89"/>
      <c r="J119" s="202" t="str" cm="1">
        <f t="array" ref="J119">IF(SUMPRODUCT(ISBLANK(B119:F119)*1)=5,"wstaw dane",IF(AND(SUMPRODUCT(ISBLANK(B119:F119)*1)&gt;0,SUMPRODUCT(ISBLANK(B119:F119)*1)&lt;5),"uzupełnij dane","ok"))</f>
        <v>wstaw dane</v>
      </c>
      <c r="K119" s="33">
        <f t="shared" si="102"/>
        <v>0</v>
      </c>
      <c r="L119" s="33">
        <f t="shared" si="102"/>
        <v>0</v>
      </c>
      <c r="M119" s="33">
        <f t="shared" si="102"/>
        <v>0</v>
      </c>
      <c r="N119" s="33">
        <f t="shared" si="102"/>
        <v>0</v>
      </c>
      <c r="O119" s="33">
        <f t="shared" si="102"/>
        <v>0</v>
      </c>
      <c r="P119" s="33">
        <f t="shared" si="102"/>
        <v>0</v>
      </c>
      <c r="Q119" s="33">
        <f t="shared" si="102"/>
        <v>0</v>
      </c>
      <c r="R119" s="33">
        <f t="shared" si="102"/>
        <v>0</v>
      </c>
      <c r="S119" s="33">
        <f t="shared" si="102"/>
        <v>0</v>
      </c>
      <c r="T119" s="33">
        <f t="shared" si="102"/>
        <v>0</v>
      </c>
      <c r="U119" s="33">
        <f t="shared" si="102"/>
        <v>0</v>
      </c>
      <c r="V119" s="33">
        <f t="shared" si="102"/>
        <v>0</v>
      </c>
      <c r="W119" s="33">
        <f t="shared" si="102"/>
        <v>0</v>
      </c>
      <c r="X119" s="33">
        <f t="shared" si="101"/>
        <v>0</v>
      </c>
      <c r="Y119" s="33">
        <f t="shared" si="101"/>
        <v>0</v>
      </c>
      <c r="Z119" s="33">
        <f t="shared" si="101"/>
        <v>0</v>
      </c>
      <c r="AA119" s="33">
        <f t="shared" si="101"/>
        <v>0</v>
      </c>
      <c r="AB119" s="33">
        <f t="shared" si="101"/>
        <v>0</v>
      </c>
      <c r="AC119" s="33">
        <f t="shared" si="101"/>
        <v>0</v>
      </c>
      <c r="AD119" s="33">
        <f t="shared" si="101"/>
        <v>0</v>
      </c>
      <c r="AE119" s="33">
        <f t="shared" si="101"/>
        <v>0</v>
      </c>
    </row>
    <row r="120" spans="2:31">
      <c r="B120" s="302"/>
      <c r="C120" s="303"/>
      <c r="D120" s="411"/>
      <c r="E120" s="372"/>
      <c r="F120" s="501"/>
      <c r="G120" s="89"/>
      <c r="H120" s="89"/>
      <c r="I120" s="89"/>
      <c r="J120" s="202" t="str" cm="1">
        <f t="array" ref="J120">IF(SUMPRODUCT(ISBLANK(B120:F120)*1)=5,"wstaw dane",IF(AND(SUMPRODUCT(ISBLANK(B120:F120)*1)&gt;0,SUMPRODUCT(ISBLANK(B120:F120)*1)&lt;5),"uzupełnij dane","ok"))</f>
        <v>wstaw dane</v>
      </c>
      <c r="K120" s="33">
        <f t="shared" si="102"/>
        <v>0</v>
      </c>
      <c r="L120" s="33">
        <f t="shared" si="102"/>
        <v>0</v>
      </c>
      <c r="M120" s="33">
        <f t="shared" si="102"/>
        <v>0</v>
      </c>
      <c r="N120" s="33">
        <f t="shared" si="102"/>
        <v>0</v>
      </c>
      <c r="O120" s="33">
        <f t="shared" si="102"/>
        <v>0</v>
      </c>
      <c r="P120" s="33">
        <f t="shared" si="102"/>
        <v>0</v>
      </c>
      <c r="Q120" s="33">
        <f t="shared" si="102"/>
        <v>0</v>
      </c>
      <c r="R120" s="33">
        <f t="shared" si="102"/>
        <v>0</v>
      </c>
      <c r="S120" s="33">
        <f t="shared" si="102"/>
        <v>0</v>
      </c>
      <c r="T120" s="33">
        <f t="shared" si="102"/>
        <v>0</v>
      </c>
      <c r="U120" s="33">
        <f t="shared" si="102"/>
        <v>0</v>
      </c>
      <c r="V120" s="33">
        <f t="shared" si="102"/>
        <v>0</v>
      </c>
      <c r="W120" s="33">
        <f t="shared" si="102"/>
        <v>0</v>
      </c>
      <c r="X120" s="33">
        <f t="shared" si="101"/>
        <v>0</v>
      </c>
      <c r="Y120" s="33">
        <f t="shared" si="101"/>
        <v>0</v>
      </c>
      <c r="Z120" s="33">
        <f t="shared" si="101"/>
        <v>0</v>
      </c>
      <c r="AA120" s="33">
        <f t="shared" si="101"/>
        <v>0</v>
      </c>
      <c r="AB120" s="33">
        <f t="shared" si="101"/>
        <v>0</v>
      </c>
      <c r="AC120" s="33">
        <f t="shared" si="101"/>
        <v>0</v>
      </c>
      <c r="AD120" s="33">
        <f t="shared" si="101"/>
        <v>0</v>
      </c>
      <c r="AE120" s="33">
        <f t="shared" si="101"/>
        <v>0</v>
      </c>
    </row>
    <row r="121" spans="2:31">
      <c r="B121" s="302"/>
      <c r="C121" s="303"/>
      <c r="D121" s="287"/>
      <c r="E121" s="372"/>
      <c r="F121" s="501"/>
      <c r="G121" s="89"/>
      <c r="H121" s="89"/>
      <c r="I121" s="89"/>
      <c r="J121" s="202" t="str" cm="1">
        <f t="array" ref="J121">IF(SUMPRODUCT(ISBLANK(B121:F121)*1)=5,"wstaw dane",IF(AND(SUMPRODUCT(ISBLANK(B121:F121)*1)&gt;0,SUMPRODUCT(ISBLANK(B121:F121)*1)&lt;5),"uzupełnij dane","ok"))</f>
        <v>wstaw dane</v>
      </c>
      <c r="K121" s="33">
        <f t="shared" si="102"/>
        <v>0</v>
      </c>
      <c r="L121" s="33">
        <f t="shared" si="102"/>
        <v>0</v>
      </c>
      <c r="M121" s="33">
        <f t="shared" si="102"/>
        <v>0</v>
      </c>
      <c r="N121" s="33">
        <f t="shared" si="102"/>
        <v>0</v>
      </c>
      <c r="O121" s="33">
        <f t="shared" si="102"/>
        <v>0</v>
      </c>
      <c r="P121" s="33">
        <f t="shared" si="102"/>
        <v>0</v>
      </c>
      <c r="Q121" s="33">
        <f t="shared" si="102"/>
        <v>0</v>
      </c>
      <c r="R121" s="33">
        <f t="shared" si="102"/>
        <v>0</v>
      </c>
      <c r="S121" s="33">
        <f t="shared" si="102"/>
        <v>0</v>
      </c>
      <c r="T121" s="33">
        <f t="shared" si="102"/>
        <v>0</v>
      </c>
      <c r="U121" s="33">
        <f t="shared" si="102"/>
        <v>0</v>
      </c>
      <c r="V121" s="33">
        <f t="shared" si="102"/>
        <v>0</v>
      </c>
      <c r="W121" s="33">
        <f t="shared" si="102"/>
        <v>0</v>
      </c>
      <c r="X121" s="33">
        <f t="shared" si="101"/>
        <v>0</v>
      </c>
      <c r="Y121" s="33">
        <f t="shared" si="101"/>
        <v>0</v>
      </c>
      <c r="Z121" s="33">
        <f t="shared" si="101"/>
        <v>0</v>
      </c>
      <c r="AA121" s="33">
        <f t="shared" si="101"/>
        <v>0</v>
      </c>
      <c r="AB121" s="33">
        <f t="shared" si="101"/>
        <v>0</v>
      </c>
      <c r="AC121" s="33">
        <f t="shared" si="101"/>
        <v>0</v>
      </c>
      <c r="AD121" s="33">
        <f t="shared" si="101"/>
        <v>0</v>
      </c>
      <c r="AE121" s="33">
        <f t="shared" si="101"/>
        <v>0</v>
      </c>
    </row>
    <row r="122" spans="2:31">
      <c r="B122" s="302"/>
      <c r="C122" s="303"/>
      <c r="D122" s="411"/>
      <c r="E122" s="372"/>
      <c r="F122" s="501"/>
      <c r="G122" s="89"/>
      <c r="H122" s="89"/>
      <c r="I122" s="89"/>
      <c r="J122" s="202" t="str" cm="1">
        <f t="array" ref="J122">IF(SUMPRODUCT(ISBLANK(B122:F122)*1)=5,"wstaw dane",IF(AND(SUMPRODUCT(ISBLANK(B122:F122)*1)&gt;0,SUMPRODUCT(ISBLANK(B122:F122)*1)&lt;5),"uzupełnij dane","ok"))</f>
        <v>wstaw dane</v>
      </c>
      <c r="K122" s="33">
        <f t="shared" si="102"/>
        <v>0</v>
      </c>
      <c r="L122" s="33">
        <f t="shared" si="102"/>
        <v>0</v>
      </c>
      <c r="M122" s="33">
        <f t="shared" si="102"/>
        <v>0</v>
      </c>
      <c r="N122" s="33">
        <f t="shared" si="102"/>
        <v>0</v>
      </c>
      <c r="O122" s="33">
        <f t="shared" si="102"/>
        <v>0</v>
      </c>
      <c r="P122" s="33">
        <f t="shared" si="102"/>
        <v>0</v>
      </c>
      <c r="Q122" s="33">
        <f t="shared" si="102"/>
        <v>0</v>
      </c>
      <c r="R122" s="33">
        <f t="shared" si="102"/>
        <v>0</v>
      </c>
      <c r="S122" s="33">
        <f t="shared" si="102"/>
        <v>0</v>
      </c>
      <c r="T122" s="33">
        <f t="shared" si="102"/>
        <v>0</v>
      </c>
      <c r="U122" s="33">
        <f t="shared" si="102"/>
        <v>0</v>
      </c>
      <c r="V122" s="33">
        <f t="shared" si="102"/>
        <v>0</v>
      </c>
      <c r="W122" s="33">
        <f t="shared" si="102"/>
        <v>0</v>
      </c>
      <c r="X122" s="33">
        <f t="shared" si="101"/>
        <v>0</v>
      </c>
      <c r="Y122" s="33">
        <f t="shared" si="101"/>
        <v>0</v>
      </c>
      <c r="Z122" s="33">
        <f t="shared" si="101"/>
        <v>0</v>
      </c>
      <c r="AA122" s="33">
        <f t="shared" si="101"/>
        <v>0</v>
      </c>
      <c r="AB122" s="33">
        <f t="shared" si="101"/>
        <v>0</v>
      </c>
      <c r="AC122" s="33">
        <f t="shared" si="101"/>
        <v>0</v>
      </c>
      <c r="AD122" s="33">
        <f t="shared" si="101"/>
        <v>0</v>
      </c>
      <c r="AE122" s="33">
        <f t="shared" si="101"/>
        <v>0</v>
      </c>
    </row>
    <row r="123" spans="2:31">
      <c r="B123" s="302"/>
      <c r="C123" s="303"/>
      <c r="D123" s="287"/>
      <c r="E123" s="372"/>
      <c r="F123" s="501"/>
      <c r="G123" s="89"/>
      <c r="H123" s="89"/>
      <c r="I123" s="89"/>
      <c r="J123" s="202" t="str" cm="1">
        <f t="array" ref="J123">IF(SUMPRODUCT(ISBLANK(B123:F123)*1)=5,"wstaw dane",IF(AND(SUMPRODUCT(ISBLANK(B123:F123)*1)&gt;0,SUMPRODUCT(ISBLANK(B123:F123)*1)&lt;5),"uzupełnij dane","ok"))</f>
        <v>wstaw dane</v>
      </c>
      <c r="K123" s="33">
        <f t="shared" si="102"/>
        <v>0</v>
      </c>
      <c r="L123" s="33">
        <f t="shared" si="102"/>
        <v>0</v>
      </c>
      <c r="M123" s="33">
        <f t="shared" si="102"/>
        <v>0</v>
      </c>
      <c r="N123" s="33">
        <f t="shared" si="102"/>
        <v>0</v>
      </c>
      <c r="O123" s="33">
        <f t="shared" si="102"/>
        <v>0</v>
      </c>
      <c r="P123" s="33">
        <f t="shared" si="102"/>
        <v>0</v>
      </c>
      <c r="Q123" s="33">
        <f t="shared" si="102"/>
        <v>0</v>
      </c>
      <c r="R123" s="33">
        <f t="shared" si="102"/>
        <v>0</v>
      </c>
      <c r="S123" s="33">
        <f t="shared" si="102"/>
        <v>0</v>
      </c>
      <c r="T123" s="33">
        <f t="shared" si="102"/>
        <v>0</v>
      </c>
      <c r="U123" s="33">
        <f t="shared" si="102"/>
        <v>0</v>
      </c>
      <c r="V123" s="33">
        <f t="shared" si="102"/>
        <v>0</v>
      </c>
      <c r="W123" s="33">
        <f t="shared" si="102"/>
        <v>0</v>
      </c>
      <c r="X123" s="33">
        <f t="shared" si="101"/>
        <v>0</v>
      </c>
      <c r="Y123" s="33">
        <f t="shared" si="101"/>
        <v>0</v>
      </c>
      <c r="Z123" s="33">
        <f t="shared" si="101"/>
        <v>0</v>
      </c>
      <c r="AA123" s="33">
        <f t="shared" si="101"/>
        <v>0</v>
      </c>
      <c r="AB123" s="33">
        <f t="shared" si="101"/>
        <v>0</v>
      </c>
      <c r="AC123" s="33">
        <f t="shared" si="101"/>
        <v>0</v>
      </c>
      <c r="AD123" s="33">
        <f t="shared" si="101"/>
        <v>0</v>
      </c>
      <c r="AE123" s="33">
        <f t="shared" si="101"/>
        <v>0</v>
      </c>
    </row>
    <row r="124" spans="2:31">
      <c r="B124" s="302"/>
      <c r="C124" s="303"/>
      <c r="D124" s="411"/>
      <c r="E124" s="372"/>
      <c r="F124" s="501"/>
      <c r="G124" s="89"/>
      <c r="H124" s="89"/>
      <c r="I124" s="89"/>
      <c r="J124" s="202" t="str" cm="1">
        <f t="array" ref="J124">IF(SUMPRODUCT(ISBLANK(B124:F124)*1)=5,"wstaw dane",IF(AND(SUMPRODUCT(ISBLANK(B124:F124)*1)&gt;0,SUMPRODUCT(ISBLANK(B124:F124)*1)&lt;5),"uzupełnij dane","ok"))</f>
        <v>wstaw dane</v>
      </c>
      <c r="K124" s="33">
        <f t="shared" si="102"/>
        <v>0</v>
      </c>
      <c r="L124" s="33">
        <f t="shared" si="102"/>
        <v>0</v>
      </c>
      <c r="M124" s="33">
        <f t="shared" si="102"/>
        <v>0</v>
      </c>
      <c r="N124" s="33">
        <f t="shared" si="102"/>
        <v>0</v>
      </c>
      <c r="O124" s="33">
        <f t="shared" si="102"/>
        <v>0</v>
      </c>
      <c r="P124" s="33">
        <f t="shared" si="102"/>
        <v>0</v>
      </c>
      <c r="Q124" s="33">
        <f t="shared" si="102"/>
        <v>0</v>
      </c>
      <c r="R124" s="33">
        <f t="shared" si="102"/>
        <v>0</v>
      </c>
      <c r="S124" s="33">
        <f t="shared" si="102"/>
        <v>0</v>
      </c>
      <c r="T124" s="33">
        <f t="shared" si="102"/>
        <v>0</v>
      </c>
      <c r="U124" s="33">
        <f t="shared" si="102"/>
        <v>0</v>
      </c>
      <c r="V124" s="33">
        <f t="shared" si="102"/>
        <v>0</v>
      </c>
      <c r="W124" s="33">
        <f t="shared" si="102"/>
        <v>0</v>
      </c>
      <c r="X124" s="33">
        <f t="shared" si="101"/>
        <v>0</v>
      </c>
      <c r="Y124" s="33">
        <f t="shared" si="101"/>
        <v>0</v>
      </c>
      <c r="Z124" s="33">
        <f t="shared" si="101"/>
        <v>0</v>
      </c>
      <c r="AA124" s="33">
        <f t="shared" si="101"/>
        <v>0</v>
      </c>
      <c r="AB124" s="33">
        <f t="shared" si="101"/>
        <v>0</v>
      </c>
      <c r="AC124" s="33">
        <f t="shared" si="101"/>
        <v>0</v>
      </c>
      <c r="AD124" s="33">
        <f t="shared" si="101"/>
        <v>0</v>
      </c>
      <c r="AE124" s="33">
        <f t="shared" si="101"/>
        <v>0</v>
      </c>
    </row>
    <row r="125" spans="2:31">
      <c r="B125" s="302"/>
      <c r="C125" s="303"/>
      <c r="D125" s="287"/>
      <c r="E125" s="372"/>
      <c r="F125" s="501"/>
      <c r="G125" s="89"/>
      <c r="H125" s="89"/>
      <c r="I125" s="89"/>
      <c r="J125" s="202" t="str" cm="1">
        <f t="array" ref="J125">IF(SUMPRODUCT(ISBLANK(B125:F125)*1)=5,"wstaw dane",IF(AND(SUMPRODUCT(ISBLANK(B125:F125)*1)&gt;0,SUMPRODUCT(ISBLANK(B125:F125)*1)&lt;5),"uzupełnij dane","ok"))</f>
        <v>wstaw dane</v>
      </c>
      <c r="K125" s="33">
        <f t="shared" si="102"/>
        <v>0</v>
      </c>
      <c r="L125" s="33">
        <f t="shared" si="102"/>
        <v>0</v>
      </c>
      <c r="M125" s="33">
        <f t="shared" si="102"/>
        <v>0</v>
      </c>
      <c r="N125" s="33">
        <f t="shared" si="102"/>
        <v>0</v>
      </c>
      <c r="O125" s="33">
        <f t="shared" si="102"/>
        <v>0</v>
      </c>
      <c r="P125" s="33">
        <f t="shared" si="102"/>
        <v>0</v>
      </c>
      <c r="Q125" s="33">
        <f t="shared" si="102"/>
        <v>0</v>
      </c>
      <c r="R125" s="33">
        <f t="shared" si="102"/>
        <v>0</v>
      </c>
      <c r="S125" s="33">
        <f t="shared" si="102"/>
        <v>0</v>
      </c>
      <c r="T125" s="33">
        <f t="shared" si="102"/>
        <v>0</v>
      </c>
      <c r="U125" s="33">
        <f t="shared" si="102"/>
        <v>0</v>
      </c>
      <c r="V125" s="33">
        <f t="shared" si="102"/>
        <v>0</v>
      </c>
      <c r="W125" s="33">
        <f t="shared" si="102"/>
        <v>0</v>
      </c>
      <c r="X125" s="33">
        <f t="shared" si="101"/>
        <v>0</v>
      </c>
      <c r="Y125" s="33">
        <f t="shared" si="101"/>
        <v>0</v>
      </c>
      <c r="Z125" s="33">
        <f t="shared" si="101"/>
        <v>0</v>
      </c>
      <c r="AA125" s="33">
        <f t="shared" si="101"/>
        <v>0</v>
      </c>
      <c r="AB125" s="33">
        <f t="shared" si="101"/>
        <v>0</v>
      </c>
      <c r="AC125" s="33">
        <f t="shared" si="101"/>
        <v>0</v>
      </c>
      <c r="AD125" s="33">
        <f t="shared" si="101"/>
        <v>0</v>
      </c>
      <c r="AE125" s="33">
        <f t="shared" si="101"/>
        <v>0</v>
      </c>
    </row>
    <row r="126" spans="2:31">
      <c r="B126" s="302"/>
      <c r="C126" s="303"/>
      <c r="D126" s="411"/>
      <c r="E126" s="372"/>
      <c r="F126" s="501"/>
      <c r="G126" s="89"/>
      <c r="H126" s="89"/>
      <c r="I126" s="89"/>
      <c r="J126" s="202" t="str" cm="1">
        <f t="array" ref="J126">IF(SUMPRODUCT(ISBLANK(B126:F126)*1)=5,"wstaw dane",IF(AND(SUMPRODUCT(ISBLANK(B126:F126)*1)&gt;0,SUMPRODUCT(ISBLANK(B126:F126)*1)&lt;5),"uzupełnij dane","ok"))</f>
        <v>wstaw dane</v>
      </c>
      <c r="K126" s="33">
        <f t="shared" si="102"/>
        <v>0</v>
      </c>
      <c r="L126" s="33">
        <f t="shared" si="102"/>
        <v>0</v>
      </c>
      <c r="M126" s="33">
        <f t="shared" si="102"/>
        <v>0</v>
      </c>
      <c r="N126" s="33">
        <f t="shared" si="102"/>
        <v>0</v>
      </c>
      <c r="O126" s="33">
        <f t="shared" si="102"/>
        <v>0</v>
      </c>
      <c r="P126" s="33">
        <f t="shared" si="102"/>
        <v>0</v>
      </c>
      <c r="Q126" s="33">
        <f t="shared" si="102"/>
        <v>0</v>
      </c>
      <c r="R126" s="33">
        <f t="shared" si="102"/>
        <v>0</v>
      </c>
      <c r="S126" s="33">
        <f t="shared" si="102"/>
        <v>0</v>
      </c>
      <c r="T126" s="33">
        <f t="shared" si="102"/>
        <v>0</v>
      </c>
      <c r="U126" s="33">
        <f t="shared" si="102"/>
        <v>0</v>
      </c>
      <c r="V126" s="33">
        <f t="shared" si="102"/>
        <v>0</v>
      </c>
      <c r="W126" s="33">
        <f t="shared" si="102"/>
        <v>0</v>
      </c>
      <c r="X126" s="33">
        <f t="shared" si="101"/>
        <v>0</v>
      </c>
      <c r="Y126" s="33">
        <f t="shared" si="101"/>
        <v>0</v>
      </c>
      <c r="Z126" s="33">
        <f t="shared" si="101"/>
        <v>0</v>
      </c>
      <c r="AA126" s="33">
        <f t="shared" si="101"/>
        <v>0</v>
      </c>
      <c r="AB126" s="33">
        <f t="shared" si="101"/>
        <v>0</v>
      </c>
      <c r="AC126" s="33">
        <f t="shared" si="101"/>
        <v>0</v>
      </c>
      <c r="AD126" s="33">
        <f t="shared" si="101"/>
        <v>0</v>
      </c>
      <c r="AE126" s="33">
        <f t="shared" si="101"/>
        <v>0</v>
      </c>
    </row>
    <row r="127" spans="2:31">
      <c r="B127" s="302"/>
      <c r="C127" s="303"/>
      <c r="D127" s="287"/>
      <c r="E127" s="372"/>
      <c r="F127" s="501"/>
      <c r="G127" s="89"/>
      <c r="H127" s="89"/>
      <c r="I127" s="89"/>
      <c r="J127" s="202" t="str" cm="1">
        <f t="array" ref="J127">IF(SUMPRODUCT(ISBLANK(B127:F127)*1)=5,"wstaw dane",IF(AND(SUMPRODUCT(ISBLANK(B127:F127)*1)&gt;0,SUMPRODUCT(ISBLANK(B127:F127)*1)&lt;5),"uzupełnij dane","ok"))</f>
        <v>wstaw dane</v>
      </c>
      <c r="K127" s="33">
        <f t="shared" si="102"/>
        <v>0</v>
      </c>
      <c r="L127" s="33">
        <f t="shared" si="102"/>
        <v>0</v>
      </c>
      <c r="M127" s="33">
        <f t="shared" si="102"/>
        <v>0</v>
      </c>
      <c r="N127" s="33">
        <f t="shared" si="102"/>
        <v>0</v>
      </c>
      <c r="O127" s="33">
        <f t="shared" si="102"/>
        <v>0</v>
      </c>
      <c r="P127" s="33">
        <f t="shared" si="102"/>
        <v>0</v>
      </c>
      <c r="Q127" s="33">
        <f t="shared" si="102"/>
        <v>0</v>
      </c>
      <c r="R127" s="33">
        <f t="shared" si="102"/>
        <v>0</v>
      </c>
      <c r="S127" s="33">
        <f t="shared" si="102"/>
        <v>0</v>
      </c>
      <c r="T127" s="33">
        <f t="shared" si="102"/>
        <v>0</v>
      </c>
      <c r="U127" s="33">
        <f t="shared" si="102"/>
        <v>0</v>
      </c>
      <c r="V127" s="33">
        <f t="shared" si="102"/>
        <v>0</v>
      </c>
      <c r="W127" s="33">
        <f t="shared" si="102"/>
        <v>0</v>
      </c>
      <c r="X127" s="33">
        <f t="shared" si="101"/>
        <v>0</v>
      </c>
      <c r="Y127" s="33">
        <f t="shared" si="101"/>
        <v>0</v>
      </c>
      <c r="Z127" s="33">
        <f t="shared" si="101"/>
        <v>0</v>
      </c>
      <c r="AA127" s="33">
        <f t="shared" si="101"/>
        <v>0</v>
      </c>
      <c r="AB127" s="33">
        <f t="shared" si="101"/>
        <v>0</v>
      </c>
      <c r="AC127" s="33">
        <f t="shared" si="101"/>
        <v>0</v>
      </c>
      <c r="AD127" s="33">
        <f t="shared" si="101"/>
        <v>0</v>
      </c>
      <c r="AE127" s="33">
        <f t="shared" si="101"/>
        <v>0</v>
      </c>
    </row>
    <row r="128" spans="2:31">
      <c r="B128" s="302"/>
      <c r="C128" s="303"/>
      <c r="D128" s="411"/>
      <c r="E128" s="372"/>
      <c r="F128" s="501"/>
      <c r="G128" s="89"/>
      <c r="H128" s="89"/>
      <c r="I128" s="89"/>
      <c r="J128" s="202" t="str" cm="1">
        <f t="array" ref="J128">IF(SUMPRODUCT(ISBLANK(B128:F128)*1)=5,"wstaw dane",IF(AND(SUMPRODUCT(ISBLANK(B128:F128)*1)&gt;0,SUMPRODUCT(ISBLANK(B128:F128)*1)&lt;5),"uzupełnij dane","ok"))</f>
        <v>wstaw dane</v>
      </c>
      <c r="K128" s="33">
        <f t="shared" si="102"/>
        <v>0</v>
      </c>
      <c r="L128" s="33">
        <f t="shared" si="102"/>
        <v>0</v>
      </c>
      <c r="M128" s="33">
        <f t="shared" si="102"/>
        <v>0</v>
      </c>
      <c r="N128" s="33">
        <f t="shared" si="102"/>
        <v>0</v>
      </c>
      <c r="O128" s="33">
        <f t="shared" si="102"/>
        <v>0</v>
      </c>
      <c r="P128" s="33">
        <f t="shared" si="102"/>
        <v>0</v>
      </c>
      <c r="Q128" s="33">
        <f t="shared" si="102"/>
        <v>0</v>
      </c>
      <c r="R128" s="33">
        <f t="shared" si="102"/>
        <v>0</v>
      </c>
      <c r="S128" s="33">
        <f t="shared" si="102"/>
        <v>0</v>
      </c>
      <c r="T128" s="33">
        <f t="shared" si="102"/>
        <v>0</v>
      </c>
      <c r="U128" s="33">
        <f t="shared" si="102"/>
        <v>0</v>
      </c>
      <c r="V128" s="33">
        <f t="shared" si="102"/>
        <v>0</v>
      </c>
      <c r="W128" s="33">
        <f t="shared" si="102"/>
        <v>0</v>
      </c>
      <c r="X128" s="33">
        <f t="shared" ref="X128:AE130" si="103">ROUND(IF(AND(YEAR($E128)=LataProjekcji,$D128&gt;0,$J128="ok"),$D128,0),0)</f>
        <v>0</v>
      </c>
      <c r="Y128" s="33">
        <f t="shared" si="103"/>
        <v>0</v>
      </c>
      <c r="Z128" s="33">
        <f t="shared" si="103"/>
        <v>0</v>
      </c>
      <c r="AA128" s="33">
        <f t="shared" si="103"/>
        <v>0</v>
      </c>
      <c r="AB128" s="33">
        <f t="shared" si="103"/>
        <v>0</v>
      </c>
      <c r="AC128" s="33">
        <f t="shared" si="103"/>
        <v>0</v>
      </c>
      <c r="AD128" s="33">
        <f t="shared" si="103"/>
        <v>0</v>
      </c>
      <c r="AE128" s="33">
        <f t="shared" si="103"/>
        <v>0</v>
      </c>
    </row>
    <row r="129" spans="1:31">
      <c r="B129" s="302"/>
      <c r="C129" s="303"/>
      <c r="D129" s="287"/>
      <c r="E129" s="372"/>
      <c r="F129" s="501"/>
      <c r="G129" s="89"/>
      <c r="H129" s="89"/>
      <c r="I129" s="89"/>
      <c r="J129" s="202" t="str" cm="1">
        <f t="array" ref="J129">IF(SUMPRODUCT(ISBLANK(B129:F129)*1)=5,"wstaw dane",IF(AND(SUMPRODUCT(ISBLANK(B129:F129)*1)&gt;0,SUMPRODUCT(ISBLANK(B129:F129)*1)&lt;5),"uzupełnij dane","ok"))</f>
        <v>wstaw dane</v>
      </c>
      <c r="K129" s="33">
        <f t="shared" si="102"/>
        <v>0</v>
      </c>
      <c r="L129" s="33">
        <f t="shared" si="102"/>
        <v>0</v>
      </c>
      <c r="M129" s="33">
        <f t="shared" si="102"/>
        <v>0</v>
      </c>
      <c r="N129" s="33">
        <f t="shared" si="102"/>
        <v>0</v>
      </c>
      <c r="O129" s="33">
        <f t="shared" si="102"/>
        <v>0</v>
      </c>
      <c r="P129" s="33">
        <f t="shared" si="102"/>
        <v>0</v>
      </c>
      <c r="Q129" s="33">
        <f t="shared" si="102"/>
        <v>0</v>
      </c>
      <c r="R129" s="33">
        <f t="shared" si="102"/>
        <v>0</v>
      </c>
      <c r="S129" s="33">
        <f t="shared" si="102"/>
        <v>0</v>
      </c>
      <c r="T129" s="33">
        <f t="shared" si="102"/>
        <v>0</v>
      </c>
      <c r="U129" s="33">
        <f t="shared" si="102"/>
        <v>0</v>
      </c>
      <c r="V129" s="33">
        <f t="shared" si="102"/>
        <v>0</v>
      </c>
      <c r="W129" s="33">
        <f t="shared" si="102"/>
        <v>0</v>
      </c>
      <c r="X129" s="33">
        <f t="shared" si="103"/>
        <v>0</v>
      </c>
      <c r="Y129" s="33">
        <f t="shared" si="103"/>
        <v>0</v>
      </c>
      <c r="Z129" s="33">
        <f t="shared" si="103"/>
        <v>0</v>
      </c>
      <c r="AA129" s="33">
        <f t="shared" si="103"/>
        <v>0</v>
      </c>
      <c r="AB129" s="33">
        <f t="shared" si="103"/>
        <v>0</v>
      </c>
      <c r="AC129" s="33">
        <f t="shared" si="103"/>
        <v>0</v>
      </c>
      <c r="AD129" s="33">
        <f t="shared" si="103"/>
        <v>0</v>
      </c>
      <c r="AE129" s="33">
        <f t="shared" si="103"/>
        <v>0</v>
      </c>
    </row>
    <row r="130" spans="1:31">
      <c r="B130" s="302"/>
      <c r="C130" s="303"/>
      <c r="D130" s="411"/>
      <c r="E130" s="372"/>
      <c r="F130" s="501"/>
      <c r="G130" s="89"/>
      <c r="H130" s="89"/>
      <c r="I130" s="89"/>
      <c r="J130" s="202" t="str" cm="1">
        <f t="array" ref="J130">IF(SUMPRODUCT(ISBLANK(B130:F130)*1)=5,"wstaw dane",IF(AND(SUMPRODUCT(ISBLANK(B130:F130)*1)&gt;0,SUMPRODUCT(ISBLANK(B130:F130)*1)&lt;5),"uzupełnij dane","ok"))</f>
        <v>wstaw dane</v>
      </c>
      <c r="K130" s="33">
        <f t="shared" si="102"/>
        <v>0</v>
      </c>
      <c r="L130" s="33">
        <f t="shared" si="102"/>
        <v>0</v>
      </c>
      <c r="M130" s="33">
        <f t="shared" si="102"/>
        <v>0</v>
      </c>
      <c r="N130" s="33">
        <f t="shared" si="102"/>
        <v>0</v>
      </c>
      <c r="O130" s="33">
        <f t="shared" si="102"/>
        <v>0</v>
      </c>
      <c r="P130" s="33">
        <f t="shared" si="102"/>
        <v>0</v>
      </c>
      <c r="Q130" s="33">
        <f t="shared" si="102"/>
        <v>0</v>
      </c>
      <c r="R130" s="33">
        <f t="shared" si="102"/>
        <v>0</v>
      </c>
      <c r="S130" s="33">
        <f t="shared" si="102"/>
        <v>0</v>
      </c>
      <c r="T130" s="33">
        <f t="shared" si="102"/>
        <v>0</v>
      </c>
      <c r="U130" s="33">
        <f t="shared" si="102"/>
        <v>0</v>
      </c>
      <c r="V130" s="33">
        <f t="shared" si="102"/>
        <v>0</v>
      </c>
      <c r="W130" s="33">
        <f t="shared" si="102"/>
        <v>0</v>
      </c>
      <c r="X130" s="33">
        <f t="shared" si="103"/>
        <v>0</v>
      </c>
      <c r="Y130" s="33">
        <f t="shared" si="103"/>
        <v>0</v>
      </c>
      <c r="Z130" s="33">
        <f t="shared" si="103"/>
        <v>0</v>
      </c>
      <c r="AA130" s="33">
        <f t="shared" si="103"/>
        <v>0</v>
      </c>
      <c r="AB130" s="33">
        <f t="shared" si="103"/>
        <v>0</v>
      </c>
      <c r="AC130" s="33">
        <f t="shared" si="103"/>
        <v>0</v>
      </c>
      <c r="AD130" s="33">
        <f t="shared" si="103"/>
        <v>0</v>
      </c>
      <c r="AE130" s="33">
        <f t="shared" si="103"/>
        <v>0</v>
      </c>
    </row>
    <row r="131" spans="1:31">
      <c r="B131" s="302"/>
      <c r="C131" s="303"/>
      <c r="D131" s="287"/>
      <c r="E131" s="372"/>
      <c r="F131" s="501"/>
      <c r="G131" s="89"/>
      <c r="H131" s="89"/>
      <c r="I131" s="89"/>
      <c r="J131" s="202" t="str" cm="1">
        <f t="array" ref="J131">IF(SUMPRODUCT(ISBLANK(B131:F131)*1)=5,"wstaw dane",IF(AND(SUMPRODUCT(ISBLANK(B131:F131)*1)&gt;0,SUMPRODUCT(ISBLANK(B131:F131)*1)&lt;5),"uzupełnij dane","ok"))</f>
        <v>wstaw dane</v>
      </c>
      <c r="K131" s="33">
        <f t="shared" si="102"/>
        <v>0</v>
      </c>
      <c r="L131" s="33">
        <f t="shared" si="102"/>
        <v>0</v>
      </c>
      <c r="M131" s="33">
        <f t="shared" si="102"/>
        <v>0</v>
      </c>
      <c r="N131" s="33">
        <f t="shared" si="102"/>
        <v>0</v>
      </c>
      <c r="O131" s="33">
        <f t="shared" si="102"/>
        <v>0</v>
      </c>
      <c r="P131" s="33">
        <f t="shared" si="102"/>
        <v>0</v>
      </c>
      <c r="Q131" s="33">
        <f t="shared" ref="K131:AE135" si="104">ROUND(IF(AND(YEAR($E131)=LataProjekcji,$D131&gt;0,$J131="ok"),$D131,0),0)</f>
        <v>0</v>
      </c>
      <c r="R131" s="33">
        <f t="shared" si="104"/>
        <v>0</v>
      </c>
      <c r="S131" s="33">
        <f t="shared" si="104"/>
        <v>0</v>
      </c>
      <c r="T131" s="33">
        <f t="shared" si="104"/>
        <v>0</v>
      </c>
      <c r="U131" s="33">
        <f t="shared" si="104"/>
        <v>0</v>
      </c>
      <c r="V131" s="33">
        <f t="shared" si="104"/>
        <v>0</v>
      </c>
      <c r="W131" s="33">
        <f t="shared" si="104"/>
        <v>0</v>
      </c>
      <c r="X131" s="33">
        <f t="shared" si="104"/>
        <v>0</v>
      </c>
      <c r="Y131" s="33">
        <f t="shared" si="104"/>
        <v>0</v>
      </c>
      <c r="Z131" s="33">
        <f t="shared" si="104"/>
        <v>0</v>
      </c>
      <c r="AA131" s="33">
        <f t="shared" si="104"/>
        <v>0</v>
      </c>
      <c r="AB131" s="33">
        <f t="shared" si="104"/>
        <v>0</v>
      </c>
      <c r="AC131" s="33">
        <f t="shared" si="104"/>
        <v>0</v>
      </c>
      <c r="AD131" s="33">
        <f t="shared" si="104"/>
        <v>0</v>
      </c>
      <c r="AE131" s="33">
        <f t="shared" si="104"/>
        <v>0</v>
      </c>
    </row>
    <row r="132" spans="1:31">
      <c r="B132" s="302"/>
      <c r="C132" s="303"/>
      <c r="D132" s="411"/>
      <c r="E132" s="372"/>
      <c r="F132" s="501"/>
      <c r="G132" s="89"/>
      <c r="H132" s="89"/>
      <c r="I132" s="89"/>
      <c r="J132" s="202" t="str" cm="1">
        <f t="array" ref="J132">IF(SUMPRODUCT(ISBLANK(B132:F132)*1)=5,"wstaw dane",IF(AND(SUMPRODUCT(ISBLANK(B132:F132)*1)&gt;0,SUMPRODUCT(ISBLANK(B132:F132)*1)&lt;5),"uzupełnij dane","ok"))</f>
        <v>wstaw dane</v>
      </c>
      <c r="K132" s="33">
        <f t="shared" si="104"/>
        <v>0</v>
      </c>
      <c r="L132" s="33">
        <f t="shared" si="104"/>
        <v>0</v>
      </c>
      <c r="M132" s="33">
        <f t="shared" si="104"/>
        <v>0</v>
      </c>
      <c r="N132" s="33">
        <f t="shared" si="104"/>
        <v>0</v>
      </c>
      <c r="O132" s="33">
        <f t="shared" si="104"/>
        <v>0</v>
      </c>
      <c r="P132" s="33">
        <f t="shared" si="104"/>
        <v>0</v>
      </c>
      <c r="Q132" s="33">
        <f t="shared" si="104"/>
        <v>0</v>
      </c>
      <c r="R132" s="33">
        <f t="shared" si="104"/>
        <v>0</v>
      </c>
      <c r="S132" s="33">
        <f t="shared" si="104"/>
        <v>0</v>
      </c>
      <c r="T132" s="33">
        <f t="shared" si="104"/>
        <v>0</v>
      </c>
      <c r="U132" s="33">
        <f t="shared" si="104"/>
        <v>0</v>
      </c>
      <c r="V132" s="33">
        <f t="shared" si="104"/>
        <v>0</v>
      </c>
      <c r="W132" s="33">
        <f t="shared" si="104"/>
        <v>0</v>
      </c>
      <c r="X132" s="33">
        <f t="shared" si="104"/>
        <v>0</v>
      </c>
      <c r="Y132" s="33">
        <f t="shared" si="104"/>
        <v>0</v>
      </c>
      <c r="Z132" s="33">
        <f t="shared" si="104"/>
        <v>0</v>
      </c>
      <c r="AA132" s="33">
        <f t="shared" si="104"/>
        <v>0</v>
      </c>
      <c r="AB132" s="33">
        <f t="shared" si="104"/>
        <v>0</v>
      </c>
      <c r="AC132" s="33">
        <f t="shared" si="104"/>
        <v>0</v>
      </c>
      <c r="AD132" s="33">
        <f t="shared" si="104"/>
        <v>0</v>
      </c>
      <c r="AE132" s="33">
        <f t="shared" si="104"/>
        <v>0</v>
      </c>
    </row>
    <row r="133" spans="1:31">
      <c r="B133" s="302"/>
      <c r="C133" s="303"/>
      <c r="D133" s="287"/>
      <c r="E133" s="372"/>
      <c r="F133" s="501"/>
      <c r="G133" s="89"/>
      <c r="H133" s="89"/>
      <c r="I133" s="89"/>
      <c r="J133" s="202" t="str" cm="1">
        <f t="array" ref="J133">IF(SUMPRODUCT(ISBLANK(B133:F133)*1)=5,"wstaw dane",IF(AND(SUMPRODUCT(ISBLANK(B133:F133)*1)&gt;0,SUMPRODUCT(ISBLANK(B133:F133)*1)&lt;5),"uzupełnij dane","ok"))</f>
        <v>wstaw dane</v>
      </c>
      <c r="K133" s="33">
        <f t="shared" si="104"/>
        <v>0</v>
      </c>
      <c r="L133" s="33">
        <f t="shared" si="104"/>
        <v>0</v>
      </c>
      <c r="M133" s="33">
        <f t="shared" si="104"/>
        <v>0</v>
      </c>
      <c r="N133" s="33">
        <f t="shared" si="104"/>
        <v>0</v>
      </c>
      <c r="O133" s="33">
        <f t="shared" si="104"/>
        <v>0</v>
      </c>
      <c r="P133" s="33">
        <f t="shared" si="104"/>
        <v>0</v>
      </c>
      <c r="Q133" s="33">
        <f t="shared" si="104"/>
        <v>0</v>
      </c>
      <c r="R133" s="33">
        <f t="shared" si="104"/>
        <v>0</v>
      </c>
      <c r="S133" s="33">
        <f t="shared" si="104"/>
        <v>0</v>
      </c>
      <c r="T133" s="33">
        <f t="shared" si="104"/>
        <v>0</v>
      </c>
      <c r="U133" s="33">
        <f t="shared" si="104"/>
        <v>0</v>
      </c>
      <c r="V133" s="33">
        <f t="shared" si="104"/>
        <v>0</v>
      </c>
      <c r="W133" s="33">
        <f t="shared" si="104"/>
        <v>0</v>
      </c>
      <c r="X133" s="33">
        <f t="shared" si="104"/>
        <v>0</v>
      </c>
      <c r="Y133" s="33">
        <f t="shared" si="104"/>
        <v>0</v>
      </c>
      <c r="Z133" s="33">
        <f t="shared" si="104"/>
        <v>0</v>
      </c>
      <c r="AA133" s="33">
        <f t="shared" si="104"/>
        <v>0</v>
      </c>
      <c r="AB133" s="33">
        <f t="shared" si="104"/>
        <v>0</v>
      </c>
      <c r="AC133" s="33">
        <f t="shared" si="104"/>
        <v>0</v>
      </c>
      <c r="AD133" s="33">
        <f t="shared" si="104"/>
        <v>0</v>
      </c>
      <c r="AE133" s="33">
        <f t="shared" si="104"/>
        <v>0</v>
      </c>
    </row>
    <row r="134" spans="1:31">
      <c r="B134" s="302"/>
      <c r="C134" s="303"/>
      <c r="D134" s="411"/>
      <c r="E134" s="372"/>
      <c r="F134" s="501"/>
      <c r="G134" s="89"/>
      <c r="H134" s="89"/>
      <c r="I134" s="89"/>
      <c r="J134" s="202" t="str" cm="1">
        <f t="array" ref="J134">IF(SUMPRODUCT(ISBLANK(B134:F134)*1)=5,"wstaw dane",IF(AND(SUMPRODUCT(ISBLANK(B134:F134)*1)&gt;0,SUMPRODUCT(ISBLANK(B134:F134)*1)&lt;5),"uzupełnij dane","ok"))</f>
        <v>wstaw dane</v>
      </c>
      <c r="K134" s="33">
        <f t="shared" si="104"/>
        <v>0</v>
      </c>
      <c r="L134" s="33">
        <f t="shared" si="104"/>
        <v>0</v>
      </c>
      <c r="M134" s="33">
        <f t="shared" si="104"/>
        <v>0</v>
      </c>
      <c r="N134" s="33">
        <f t="shared" si="104"/>
        <v>0</v>
      </c>
      <c r="O134" s="33">
        <f t="shared" si="104"/>
        <v>0</v>
      </c>
      <c r="P134" s="33">
        <f t="shared" si="104"/>
        <v>0</v>
      </c>
      <c r="Q134" s="33">
        <f t="shared" si="104"/>
        <v>0</v>
      </c>
      <c r="R134" s="33">
        <f t="shared" si="104"/>
        <v>0</v>
      </c>
      <c r="S134" s="33">
        <f t="shared" si="104"/>
        <v>0</v>
      </c>
      <c r="T134" s="33">
        <f t="shared" si="104"/>
        <v>0</v>
      </c>
      <c r="U134" s="33">
        <f t="shared" si="104"/>
        <v>0</v>
      </c>
      <c r="V134" s="33">
        <f t="shared" si="104"/>
        <v>0</v>
      </c>
      <c r="W134" s="33">
        <f t="shared" si="104"/>
        <v>0</v>
      </c>
      <c r="X134" s="33">
        <f t="shared" si="104"/>
        <v>0</v>
      </c>
      <c r="Y134" s="33">
        <f t="shared" si="104"/>
        <v>0</v>
      </c>
      <c r="Z134" s="33">
        <f t="shared" si="104"/>
        <v>0</v>
      </c>
      <c r="AA134" s="33">
        <f t="shared" si="104"/>
        <v>0</v>
      </c>
      <c r="AB134" s="33">
        <f t="shared" si="104"/>
        <v>0</v>
      </c>
      <c r="AC134" s="33">
        <f t="shared" si="104"/>
        <v>0</v>
      </c>
      <c r="AD134" s="33">
        <f t="shared" si="104"/>
        <v>0</v>
      </c>
      <c r="AE134" s="33">
        <f t="shared" si="104"/>
        <v>0</v>
      </c>
    </row>
    <row r="135" spans="1:31">
      <c r="B135" s="302"/>
      <c r="C135" s="303"/>
      <c r="D135" s="287"/>
      <c r="E135" s="372"/>
      <c r="F135" s="501"/>
      <c r="G135" s="105"/>
      <c r="H135" s="105"/>
      <c r="I135" s="105"/>
      <c r="J135" s="202" t="str" cm="1">
        <f t="array" ref="J135">IF(SUMPRODUCT(ISBLANK(B135:F135)*1)=5,"wstaw dane",IF(AND(SUMPRODUCT(ISBLANK(B135:F135)*1)&gt;0,SUMPRODUCT(ISBLANK(B135:F135)*1)&lt;5),"uzupełnij dane","ok"))</f>
        <v>wstaw dane</v>
      </c>
      <c r="K135" s="33">
        <f t="shared" ref="K135:W135" si="105">ROUND(IF(AND(YEAR($E135)=LataProjekcji,$D135&gt;0,$J135="ok"),$D135,0),0)</f>
        <v>0</v>
      </c>
      <c r="L135" s="33">
        <f t="shared" si="105"/>
        <v>0</v>
      </c>
      <c r="M135" s="33">
        <f t="shared" si="105"/>
        <v>0</v>
      </c>
      <c r="N135" s="33">
        <f t="shared" si="105"/>
        <v>0</v>
      </c>
      <c r="O135" s="33">
        <f t="shared" si="105"/>
        <v>0</v>
      </c>
      <c r="P135" s="33">
        <f t="shared" si="105"/>
        <v>0</v>
      </c>
      <c r="Q135" s="33">
        <f t="shared" si="105"/>
        <v>0</v>
      </c>
      <c r="R135" s="33">
        <f t="shared" si="105"/>
        <v>0</v>
      </c>
      <c r="S135" s="33">
        <f t="shared" si="105"/>
        <v>0</v>
      </c>
      <c r="T135" s="33">
        <f t="shared" si="105"/>
        <v>0</v>
      </c>
      <c r="U135" s="33">
        <f t="shared" si="105"/>
        <v>0</v>
      </c>
      <c r="V135" s="33">
        <f t="shared" si="105"/>
        <v>0</v>
      </c>
      <c r="W135" s="33">
        <f t="shared" si="105"/>
        <v>0</v>
      </c>
      <c r="X135" s="33">
        <f t="shared" si="104"/>
        <v>0</v>
      </c>
      <c r="Y135" s="33">
        <f t="shared" si="104"/>
        <v>0</v>
      </c>
      <c r="Z135" s="33">
        <f t="shared" si="104"/>
        <v>0</v>
      </c>
      <c r="AA135" s="33">
        <f t="shared" si="104"/>
        <v>0</v>
      </c>
      <c r="AB135" s="33">
        <f t="shared" si="104"/>
        <v>0</v>
      </c>
      <c r="AC135" s="33">
        <f t="shared" si="104"/>
        <v>0</v>
      </c>
      <c r="AD135" s="33">
        <f t="shared" si="104"/>
        <v>0</v>
      </c>
      <c r="AE135" s="33">
        <f t="shared" si="104"/>
        <v>0</v>
      </c>
    </row>
    <row r="136" spans="1:31" customFormat="1">
      <c r="A136" s="324"/>
      <c r="B136" s="98" t="s">
        <v>316</v>
      </c>
      <c r="C136" s="98"/>
      <c r="D136" s="97">
        <f>SUM(D96:D135)</f>
        <v>0</v>
      </c>
      <c r="E136" s="199"/>
      <c r="F136" s="96"/>
      <c r="G136" s="97"/>
      <c r="H136" s="96"/>
      <c r="I136" s="97"/>
      <c r="J136" s="96"/>
      <c r="K136" s="97">
        <f>ROUND(SUM(K96:K135),0)</f>
        <v>0</v>
      </c>
      <c r="L136" s="97">
        <f t="shared" ref="L136:W136" si="106">ROUND(SUM(L96:L135),0)</f>
        <v>0</v>
      </c>
      <c r="M136" s="97">
        <f t="shared" si="106"/>
        <v>0</v>
      </c>
      <c r="N136" s="97">
        <f t="shared" si="106"/>
        <v>0</v>
      </c>
      <c r="O136" s="97">
        <f t="shared" si="106"/>
        <v>0</v>
      </c>
      <c r="P136" s="97">
        <f t="shared" si="106"/>
        <v>0</v>
      </c>
      <c r="Q136" s="97">
        <f t="shared" si="106"/>
        <v>0</v>
      </c>
      <c r="R136" s="97">
        <f t="shared" si="106"/>
        <v>0</v>
      </c>
      <c r="S136" s="97">
        <f t="shared" si="106"/>
        <v>0</v>
      </c>
      <c r="T136" s="97">
        <f t="shared" si="106"/>
        <v>0</v>
      </c>
      <c r="U136" s="97">
        <f t="shared" si="106"/>
        <v>0</v>
      </c>
      <c r="V136" s="97">
        <f t="shared" si="106"/>
        <v>0</v>
      </c>
      <c r="W136" s="97">
        <f t="shared" si="106"/>
        <v>0</v>
      </c>
      <c r="X136" s="97">
        <f>ROUND(SUM(X96:X135),0)</f>
        <v>0</v>
      </c>
      <c r="Y136" s="97">
        <f>ROUND(SUM(Y96:Y135),0)</f>
        <v>0</v>
      </c>
      <c r="Z136" s="97">
        <f t="shared" ref="Z136:AA136" si="107">ROUND(SUM(Z96:Z135),0)</f>
        <v>0</v>
      </c>
      <c r="AA136" s="97">
        <f t="shared" si="107"/>
        <v>0</v>
      </c>
      <c r="AB136" s="97">
        <f t="shared" ref="AB136:AE136" si="108">ROUND(SUM(AB96:AB135),0)</f>
        <v>0</v>
      </c>
      <c r="AC136" s="97">
        <f t="shared" si="108"/>
        <v>0</v>
      </c>
      <c r="AD136" s="97">
        <f t="shared" si="108"/>
        <v>0</v>
      </c>
      <c r="AE136" s="97">
        <f t="shared" si="108"/>
        <v>0</v>
      </c>
    </row>
    <row r="137" spans="1:31" customFormat="1">
      <c r="A137" s="324"/>
      <c r="B137" s="103" t="s">
        <v>365</v>
      </c>
      <c r="C137" s="103"/>
      <c r="D137" s="101"/>
      <c r="E137" s="101"/>
      <c r="F137" s="101"/>
      <c r="G137" s="101"/>
      <c r="H137" s="101"/>
      <c r="I137" s="101"/>
      <c r="J137" s="101"/>
      <c r="K137" s="102">
        <f t="shared" ref="K137:AE137" si="109">ROUND(IF(K$12&lt;=Koniec,(K931+K937+K943+K949+K955+K961+K967+K973+K979+K985+K991+K997+K1003+K1009+K1015+K1021+K1027+K1033+K1039+K1045+K1051+K1057+K1063+K1069+K1075+K1081+K1087+K1093+K1099+K1105+K1111+K1117+K1123+K1129+K1135+K1141+K1147+K1153+K1159+K1165),0),0)</f>
        <v>0</v>
      </c>
      <c r="L137" s="102">
        <f t="shared" ca="1" si="109"/>
        <v>0</v>
      </c>
      <c r="M137" s="102">
        <f t="shared" ca="1" si="109"/>
        <v>0</v>
      </c>
      <c r="N137" s="102">
        <f t="shared" ca="1" si="109"/>
        <v>0</v>
      </c>
      <c r="O137" s="102">
        <f t="shared" ca="1" si="109"/>
        <v>0</v>
      </c>
      <c r="P137" s="102">
        <f t="shared" ca="1" si="109"/>
        <v>0</v>
      </c>
      <c r="Q137" s="102">
        <f t="shared" ca="1" si="109"/>
        <v>0</v>
      </c>
      <c r="R137" s="102">
        <f t="shared" ca="1" si="109"/>
        <v>0</v>
      </c>
      <c r="S137" s="102">
        <f t="shared" ca="1" si="109"/>
        <v>0</v>
      </c>
      <c r="T137" s="102">
        <f t="shared" ca="1" si="109"/>
        <v>0</v>
      </c>
      <c r="U137" s="102">
        <f t="shared" ca="1" si="109"/>
        <v>0</v>
      </c>
      <c r="V137" s="102">
        <f t="shared" ca="1" si="109"/>
        <v>0</v>
      </c>
      <c r="W137" s="102">
        <f t="shared" ca="1" si="109"/>
        <v>0</v>
      </c>
      <c r="X137" s="102">
        <f t="shared" ca="1" si="109"/>
        <v>0</v>
      </c>
      <c r="Y137" s="102">
        <f t="shared" ca="1" si="109"/>
        <v>0</v>
      </c>
      <c r="Z137" s="102">
        <f t="shared" ca="1" si="109"/>
        <v>0</v>
      </c>
      <c r="AA137" s="102">
        <f t="shared" ca="1" si="109"/>
        <v>0</v>
      </c>
      <c r="AB137" s="102">
        <f t="shared" ca="1" si="109"/>
        <v>0</v>
      </c>
      <c r="AC137" s="102">
        <f t="shared" ca="1" si="109"/>
        <v>0</v>
      </c>
      <c r="AD137" s="102">
        <f t="shared" ca="1" si="109"/>
        <v>0</v>
      </c>
      <c r="AE137" s="102">
        <f t="shared" ca="1" si="109"/>
        <v>0</v>
      </c>
    </row>
    <row r="138" spans="1:31" customFormat="1">
      <c r="A138" s="324"/>
      <c r="B138" s="37" t="s">
        <v>366</v>
      </c>
      <c r="C138" s="37"/>
      <c r="D138" s="52"/>
      <c r="E138" s="52"/>
      <c r="F138" s="52"/>
      <c r="G138" s="52"/>
      <c r="H138" s="52"/>
      <c r="I138" s="52"/>
      <c r="J138" s="52"/>
      <c r="K138" s="33">
        <f t="shared" ref="K138:AE138" si="110">ROUND(IF(K$12&lt;=Koniec,(K932+K938+K944+K950+K956+K962+K968+K974+K980+K986+K992+K998+K1004+K1010+K1016+K1022+K1028+K1034+K1040+K1046+K1052+K1058+K1064+K1070+K1076+K1082+K1088+K1094+K1100+K1106+K1112+K1118+K1124+K1130+K1136+K1142+K1148+K1154+K1160+K1166),0),0)</f>
        <v>0</v>
      </c>
      <c r="L138" s="33">
        <f t="shared" ca="1" si="110"/>
        <v>0</v>
      </c>
      <c r="M138" s="33">
        <f t="shared" ca="1" si="110"/>
        <v>0</v>
      </c>
      <c r="N138" s="33">
        <f t="shared" ca="1" si="110"/>
        <v>0</v>
      </c>
      <c r="O138" s="33">
        <f t="shared" ca="1" si="110"/>
        <v>0</v>
      </c>
      <c r="P138" s="33">
        <f t="shared" ca="1" si="110"/>
        <v>0</v>
      </c>
      <c r="Q138" s="33">
        <f t="shared" ca="1" si="110"/>
        <v>0</v>
      </c>
      <c r="R138" s="33">
        <f t="shared" ca="1" si="110"/>
        <v>0</v>
      </c>
      <c r="S138" s="33">
        <f t="shared" ca="1" si="110"/>
        <v>0</v>
      </c>
      <c r="T138" s="33">
        <f t="shared" ca="1" si="110"/>
        <v>0</v>
      </c>
      <c r="U138" s="33">
        <f t="shared" ca="1" si="110"/>
        <v>0</v>
      </c>
      <c r="V138" s="33">
        <f t="shared" ca="1" si="110"/>
        <v>0</v>
      </c>
      <c r="W138" s="33">
        <f t="shared" ca="1" si="110"/>
        <v>0</v>
      </c>
      <c r="X138" s="33">
        <f t="shared" ca="1" si="110"/>
        <v>0</v>
      </c>
      <c r="Y138" s="33">
        <f t="shared" ca="1" si="110"/>
        <v>0</v>
      </c>
      <c r="Z138" s="33">
        <f t="shared" ca="1" si="110"/>
        <v>0</v>
      </c>
      <c r="AA138" s="33">
        <f t="shared" ca="1" si="110"/>
        <v>0</v>
      </c>
      <c r="AB138" s="33">
        <f t="shared" ca="1" si="110"/>
        <v>0</v>
      </c>
      <c r="AC138" s="33">
        <f t="shared" ca="1" si="110"/>
        <v>0</v>
      </c>
      <c r="AD138" s="33">
        <f t="shared" ca="1" si="110"/>
        <v>0</v>
      </c>
      <c r="AE138" s="33">
        <f t="shared" ca="1" si="110"/>
        <v>0</v>
      </c>
    </row>
    <row r="139" spans="1:31" customFormat="1">
      <c r="A139" s="324"/>
      <c r="B139" s="200" t="s">
        <v>367</v>
      </c>
      <c r="C139" s="200"/>
      <c r="D139" s="52"/>
      <c r="E139" s="52"/>
      <c r="F139" s="52"/>
      <c r="G139" s="52"/>
      <c r="H139" s="52"/>
      <c r="I139" s="52"/>
      <c r="J139" s="52"/>
      <c r="K139" s="86">
        <f t="shared" ref="K139:AE139" si="111">ROUND(IF(K$12&lt;=Koniec,(K933+K939+K945+K951+K957+K963+K969+K975+K981+K987+K993+K999+K1005+K1011+K1017+K1023+K1029+K1035+K1041+K1047+K1053+K1059+K1065+K1071+K1077+K1083+K1089+K1095+K1101+K1107+K1113+K1119+K1125+K1131+K1137+K1143+K1149+K1155+K1161+K1167),0),0)</f>
        <v>0</v>
      </c>
      <c r="L139" s="86">
        <f t="shared" ca="1" si="111"/>
        <v>0</v>
      </c>
      <c r="M139" s="86">
        <f t="shared" ca="1" si="111"/>
        <v>0</v>
      </c>
      <c r="N139" s="86">
        <f t="shared" ca="1" si="111"/>
        <v>0</v>
      </c>
      <c r="O139" s="86">
        <f t="shared" ca="1" si="111"/>
        <v>0</v>
      </c>
      <c r="P139" s="86">
        <f t="shared" ca="1" si="111"/>
        <v>0</v>
      </c>
      <c r="Q139" s="86">
        <f t="shared" ca="1" si="111"/>
        <v>0</v>
      </c>
      <c r="R139" s="86">
        <f t="shared" ca="1" si="111"/>
        <v>0</v>
      </c>
      <c r="S139" s="86">
        <f t="shared" ca="1" si="111"/>
        <v>0</v>
      </c>
      <c r="T139" s="86">
        <f t="shared" ca="1" si="111"/>
        <v>0</v>
      </c>
      <c r="U139" s="86">
        <f t="shared" ca="1" si="111"/>
        <v>0</v>
      </c>
      <c r="V139" s="86">
        <f t="shared" ca="1" si="111"/>
        <v>0</v>
      </c>
      <c r="W139" s="86">
        <f t="shared" ca="1" si="111"/>
        <v>0</v>
      </c>
      <c r="X139" s="86">
        <f t="shared" ca="1" si="111"/>
        <v>0</v>
      </c>
      <c r="Y139" s="86">
        <f t="shared" ca="1" si="111"/>
        <v>0</v>
      </c>
      <c r="Z139" s="86">
        <f t="shared" ca="1" si="111"/>
        <v>0</v>
      </c>
      <c r="AA139" s="86">
        <f t="shared" ca="1" si="111"/>
        <v>0</v>
      </c>
      <c r="AB139" s="86">
        <f t="shared" ca="1" si="111"/>
        <v>0</v>
      </c>
      <c r="AC139" s="86">
        <f t="shared" ca="1" si="111"/>
        <v>0</v>
      </c>
      <c r="AD139" s="86">
        <f t="shared" ca="1" si="111"/>
        <v>0</v>
      </c>
      <c r="AE139" s="86">
        <f t="shared" ca="1" si="111"/>
        <v>0</v>
      </c>
    </row>
    <row r="140" spans="1:31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customFormat="1" ht="36">
      <c r="A141" s="1"/>
      <c r="B141" s="409" t="s">
        <v>687</v>
      </c>
      <c r="C141" s="233"/>
      <c r="D141" s="233"/>
      <c r="E141" s="233"/>
      <c r="F141" s="233"/>
      <c r="G141" s="233"/>
      <c r="H141" s="233"/>
      <c r="I141" s="233"/>
      <c r="J141" s="416" t="str">
        <f>Rok_n</f>
        <v/>
      </c>
      <c r="K141" s="234" t="str">
        <f t="shared" ref="K141:AE141" si="112">LataProjekcji</f>
        <v>Uzupełnij dane</v>
      </c>
      <c r="L141" s="234" t="str">
        <f t="shared" si="112"/>
        <v/>
      </c>
      <c r="M141" s="234" t="str">
        <f t="shared" si="112"/>
        <v/>
      </c>
      <c r="N141" s="234" t="str">
        <f t="shared" si="112"/>
        <v/>
      </c>
      <c r="O141" s="234" t="str">
        <f t="shared" si="112"/>
        <v/>
      </c>
      <c r="P141" s="234" t="str">
        <f t="shared" si="112"/>
        <v/>
      </c>
      <c r="Q141" s="234" t="str">
        <f t="shared" si="112"/>
        <v/>
      </c>
      <c r="R141" s="234" t="str">
        <f t="shared" si="112"/>
        <v/>
      </c>
      <c r="S141" s="234" t="str">
        <f t="shared" si="112"/>
        <v/>
      </c>
      <c r="T141" s="234" t="str">
        <f t="shared" si="112"/>
        <v/>
      </c>
      <c r="U141" s="234" t="str">
        <f t="shared" si="112"/>
        <v/>
      </c>
      <c r="V141" s="234" t="str">
        <f t="shared" si="112"/>
        <v/>
      </c>
      <c r="W141" s="234" t="str">
        <f t="shared" si="112"/>
        <v/>
      </c>
      <c r="X141" s="234" t="str">
        <f t="shared" si="112"/>
        <v/>
      </c>
      <c r="Y141" s="234" t="str">
        <f t="shared" si="112"/>
        <v/>
      </c>
      <c r="Z141" s="234" t="str">
        <f t="shared" si="112"/>
        <v/>
      </c>
      <c r="AA141" s="234" t="str">
        <f t="shared" si="112"/>
        <v/>
      </c>
      <c r="AB141" s="234" t="str">
        <f t="shared" si="112"/>
        <v/>
      </c>
      <c r="AC141" s="234" t="str">
        <f t="shared" si="112"/>
        <v/>
      </c>
      <c r="AD141" s="234" t="str">
        <f t="shared" si="112"/>
        <v/>
      </c>
      <c r="AE141" s="234" t="str">
        <f t="shared" si="112"/>
        <v/>
      </c>
    </row>
    <row r="142" spans="1:31" customFormat="1">
      <c r="A142" s="1"/>
      <c r="B142" s="418" t="s">
        <v>688</v>
      </c>
      <c r="C142" s="101"/>
      <c r="D142" s="101"/>
      <c r="E142" s="101"/>
      <c r="F142" s="101"/>
      <c r="G142" s="101"/>
      <c r="H142" s="101"/>
      <c r="I142" s="101"/>
      <c r="J142" s="417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101"/>
      <c r="AD142" s="101"/>
      <c r="AE142" s="101"/>
    </row>
    <row r="143" spans="1:31" customFormat="1">
      <c r="A143" s="1"/>
      <c r="B143" s="422" t="s">
        <v>689</v>
      </c>
      <c r="C143" s="19"/>
      <c r="D143" s="19"/>
      <c r="E143" s="19"/>
      <c r="F143" s="19"/>
      <c r="G143" s="19"/>
      <c r="H143" s="19"/>
      <c r="I143" s="19"/>
      <c r="J143" s="18">
        <f>IF(ISBLANK(DaneBiezace),ROUND('Sprawozdania finansowe'!E18,0),ROUND('Sprawozdania finansowe'!F18,0))</f>
        <v>0</v>
      </c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customFormat="1">
      <c r="A144" s="1"/>
      <c r="B144" s="37" t="s">
        <v>691</v>
      </c>
      <c r="C144" s="19"/>
      <c r="D144" s="19"/>
      <c r="E144" s="19"/>
      <c r="F144" s="19"/>
      <c r="G144" s="19"/>
      <c r="H144" s="19"/>
      <c r="I144" s="19"/>
      <c r="J144" s="18"/>
      <c r="K144" s="94">
        <f t="shared" ref="K144:AE144" si="113">ROUND(SUMIFS(K$96:K$135,$C$96:$C$135,$C$159,$F$96:$F$135,przeniesiony)+SUMIFS(K$96:K$135,$C$96:$C$135,$C$160,$F$96:$F$135,przeniesiony)+SUMIFS(K$96:K$135,$C$96:$C$135,$C$161,$F$96:$F$135,przeniesiony),0)</f>
        <v>0</v>
      </c>
      <c r="L144" s="94">
        <f t="shared" si="113"/>
        <v>0</v>
      </c>
      <c r="M144" s="94">
        <f t="shared" si="113"/>
        <v>0</v>
      </c>
      <c r="N144" s="94">
        <f t="shared" si="113"/>
        <v>0</v>
      </c>
      <c r="O144" s="94">
        <f t="shared" si="113"/>
        <v>0</v>
      </c>
      <c r="P144" s="94">
        <f t="shared" si="113"/>
        <v>0</v>
      </c>
      <c r="Q144" s="94">
        <f t="shared" si="113"/>
        <v>0</v>
      </c>
      <c r="R144" s="94">
        <f t="shared" si="113"/>
        <v>0</v>
      </c>
      <c r="S144" s="94">
        <f t="shared" si="113"/>
        <v>0</v>
      </c>
      <c r="T144" s="94">
        <f t="shared" si="113"/>
        <v>0</v>
      </c>
      <c r="U144" s="94">
        <f t="shared" si="113"/>
        <v>0</v>
      </c>
      <c r="V144" s="94">
        <f t="shared" si="113"/>
        <v>0</v>
      </c>
      <c r="W144" s="94">
        <f t="shared" si="113"/>
        <v>0</v>
      </c>
      <c r="X144" s="94">
        <f t="shared" si="113"/>
        <v>0</v>
      </c>
      <c r="Y144" s="94">
        <f t="shared" si="113"/>
        <v>0</v>
      </c>
      <c r="Z144" s="94">
        <f t="shared" si="113"/>
        <v>0</v>
      </c>
      <c r="AA144" s="94">
        <f t="shared" si="113"/>
        <v>0</v>
      </c>
      <c r="AB144" s="94">
        <f t="shared" si="113"/>
        <v>0</v>
      </c>
      <c r="AC144" s="94">
        <f t="shared" si="113"/>
        <v>0</v>
      </c>
      <c r="AD144" s="94">
        <f t="shared" si="113"/>
        <v>0</v>
      </c>
      <c r="AE144" s="94">
        <f t="shared" si="113"/>
        <v>0</v>
      </c>
    </row>
    <row r="145" spans="1:31" customFormat="1">
      <c r="A145" s="1"/>
      <c r="B145" s="37" t="s">
        <v>693</v>
      </c>
      <c r="C145" s="19"/>
      <c r="D145" s="19"/>
      <c r="E145" s="19"/>
      <c r="F145" s="19"/>
      <c r="G145" s="19"/>
      <c r="H145" s="19"/>
      <c r="I145" s="19"/>
      <c r="J145" s="18"/>
      <c r="K145" s="342"/>
      <c r="L145" s="342"/>
      <c r="M145" s="342"/>
      <c r="N145" s="342"/>
      <c r="O145" s="342"/>
      <c r="P145" s="342"/>
      <c r="Q145" s="342"/>
      <c r="R145" s="342"/>
      <c r="S145" s="342"/>
      <c r="T145" s="342"/>
      <c r="U145" s="342"/>
      <c r="V145" s="342"/>
      <c r="W145" s="342"/>
      <c r="X145" s="342"/>
      <c r="Y145" s="342"/>
      <c r="Z145" s="342"/>
      <c r="AA145" s="342"/>
      <c r="AB145" s="342"/>
      <c r="AC145" s="342"/>
      <c r="AD145" s="342"/>
      <c r="AE145" s="342"/>
    </row>
    <row r="146" spans="1:31" customFormat="1">
      <c r="A146" s="1"/>
      <c r="B146" s="200" t="s">
        <v>694</v>
      </c>
      <c r="C146" s="19"/>
      <c r="D146" s="19"/>
      <c r="E146" s="19"/>
      <c r="F146" s="19"/>
      <c r="G146" s="19"/>
      <c r="H146" s="19"/>
      <c r="I146" s="19"/>
      <c r="J146" s="18"/>
      <c r="K146" s="86">
        <f>IF(LataProjekcji&lt;=Koniec,ROUND(J143-K144+K145,0),0)</f>
        <v>0</v>
      </c>
      <c r="L146" s="86">
        <f t="shared" ref="L146:W146" si="114">IF(LataProjekcji&lt;=Koniec,ROUND(K146-L144+L145,0),0)</f>
        <v>0</v>
      </c>
      <c r="M146" s="86">
        <f t="shared" si="114"/>
        <v>0</v>
      </c>
      <c r="N146" s="86">
        <f t="shared" si="114"/>
        <v>0</v>
      </c>
      <c r="O146" s="86">
        <f t="shared" si="114"/>
        <v>0</v>
      </c>
      <c r="P146" s="86">
        <f t="shared" si="114"/>
        <v>0</v>
      </c>
      <c r="Q146" s="86">
        <f t="shared" si="114"/>
        <v>0</v>
      </c>
      <c r="R146" s="86">
        <f t="shared" si="114"/>
        <v>0</v>
      </c>
      <c r="S146" s="86">
        <f t="shared" si="114"/>
        <v>0</v>
      </c>
      <c r="T146" s="86">
        <f t="shared" si="114"/>
        <v>0</v>
      </c>
      <c r="U146" s="86">
        <f t="shared" si="114"/>
        <v>0</v>
      </c>
      <c r="V146" s="86">
        <f t="shared" si="114"/>
        <v>0</v>
      </c>
      <c r="W146" s="86">
        <f t="shared" si="114"/>
        <v>0</v>
      </c>
      <c r="X146" s="86">
        <f t="shared" ref="X146:AA146" si="115">IF(LataProjekcji&lt;=Koniec,ROUND(W146-X144+X145,0),0)</f>
        <v>0</v>
      </c>
      <c r="Y146" s="86">
        <f t="shared" si="115"/>
        <v>0</v>
      </c>
      <c r="Z146" s="86">
        <f t="shared" si="115"/>
        <v>0</v>
      </c>
      <c r="AA146" s="86">
        <f t="shared" si="115"/>
        <v>0</v>
      </c>
      <c r="AB146" s="86">
        <f t="shared" ref="AB146" si="116">IF(LataProjekcji&lt;=Koniec,ROUND(AA146-AB144+AB145,0),0)</f>
        <v>0</v>
      </c>
      <c r="AC146" s="86">
        <f t="shared" ref="AC146" si="117">IF(LataProjekcji&lt;=Koniec,ROUND(AB146-AC144+AC145,0),0)</f>
        <v>0</v>
      </c>
      <c r="AD146" s="86">
        <f t="shared" ref="AD146" si="118">IF(LataProjekcji&lt;=Koniec,ROUND(AC146-AD144+AD145,0),0)</f>
        <v>0</v>
      </c>
      <c r="AE146" s="86">
        <f t="shared" ref="AE146" si="119">IF(LataProjekcji&lt;=Koniec,ROUND(AD146-AE144+AE145,0),0)</f>
        <v>0</v>
      </c>
    </row>
    <row r="147" spans="1:31" customFormat="1" ht="4" customHeight="1">
      <c r="A147" s="1"/>
      <c r="B147" s="17"/>
      <c r="C147" s="19"/>
      <c r="D147" s="19"/>
      <c r="E147" s="19"/>
      <c r="F147" s="19"/>
      <c r="G147" s="19"/>
      <c r="H147" s="19"/>
      <c r="I147" s="19"/>
      <c r="J147" s="18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1:31" customFormat="1">
      <c r="A148" s="1"/>
      <c r="B148" s="17" t="s">
        <v>712</v>
      </c>
      <c r="C148" s="19"/>
      <c r="D148" s="19"/>
      <c r="E148" s="19"/>
      <c r="F148" s="19"/>
      <c r="G148" s="19"/>
      <c r="H148" s="19"/>
      <c r="I148" s="19"/>
      <c r="J148" s="18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1:31" customFormat="1">
      <c r="A149" s="1"/>
      <c r="B149" s="422" t="s">
        <v>689</v>
      </c>
      <c r="C149" s="19"/>
      <c r="D149" s="19"/>
      <c r="E149" s="19"/>
      <c r="F149" s="19"/>
      <c r="G149" s="19"/>
      <c r="H149" s="19"/>
      <c r="I149" s="19"/>
      <c r="J149" s="18">
        <f>IF(ISBLANK(DaneBiezace),ROUND('Sprawozdania finansowe'!E26+'Sprawozdania finansowe'!E27,0),ROUND('Sprawozdania finansowe'!F26+'Sprawozdania finansowe'!F27,0))</f>
        <v>0</v>
      </c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1:31" customFormat="1">
      <c r="A150" s="1"/>
      <c r="B150" s="37" t="s">
        <v>690</v>
      </c>
      <c r="C150" s="52"/>
      <c r="D150" s="52"/>
      <c r="E150" s="52"/>
      <c r="F150" s="52"/>
      <c r="G150" s="52"/>
      <c r="H150" s="52"/>
      <c r="I150" s="52"/>
      <c r="J150" s="52"/>
      <c r="K150" s="94">
        <f t="shared" ref="K150:AE150" si="120">ROUND(SUMIFS(K$96:K$135,$C$96:$C$135,$C$164,$F$96:$F$135,przeniesiony)+SUMIFS(K$96:K$135,$C$96:$C$135,$C$165,$F$96:$F$135,przeniesiony)+SUMIFS(K$96:K$135,$C$96:$C$135,$C$166,$F$96:$F$135,przeniesiony)+SUMIFS(K$96:K$135,$C$96:$C$135,$C$167,$F$96:$F$135,przeniesiony)+SUMIFS(K$96:K$135,$C$96:$C$135,$C$168,$F$96:$F$135,przeniesiony),0)</f>
        <v>0</v>
      </c>
      <c r="L150" s="94">
        <f t="shared" si="120"/>
        <v>0</v>
      </c>
      <c r="M150" s="94">
        <f t="shared" si="120"/>
        <v>0</v>
      </c>
      <c r="N150" s="94">
        <f t="shared" si="120"/>
        <v>0</v>
      </c>
      <c r="O150" s="94">
        <f t="shared" si="120"/>
        <v>0</v>
      </c>
      <c r="P150" s="94">
        <f t="shared" si="120"/>
        <v>0</v>
      </c>
      <c r="Q150" s="94">
        <f t="shared" si="120"/>
        <v>0</v>
      </c>
      <c r="R150" s="94">
        <f t="shared" si="120"/>
        <v>0</v>
      </c>
      <c r="S150" s="94">
        <f t="shared" si="120"/>
        <v>0</v>
      </c>
      <c r="T150" s="94">
        <f t="shared" si="120"/>
        <v>0</v>
      </c>
      <c r="U150" s="94">
        <f t="shared" si="120"/>
        <v>0</v>
      </c>
      <c r="V150" s="94">
        <f t="shared" si="120"/>
        <v>0</v>
      </c>
      <c r="W150" s="94">
        <f t="shared" si="120"/>
        <v>0</v>
      </c>
      <c r="X150" s="94">
        <f t="shared" si="120"/>
        <v>0</v>
      </c>
      <c r="Y150" s="94">
        <f t="shared" si="120"/>
        <v>0</v>
      </c>
      <c r="Z150" s="94">
        <f t="shared" si="120"/>
        <v>0</v>
      </c>
      <c r="AA150" s="94">
        <f t="shared" si="120"/>
        <v>0</v>
      </c>
      <c r="AB150" s="94">
        <f t="shared" si="120"/>
        <v>0</v>
      </c>
      <c r="AC150" s="94">
        <f t="shared" si="120"/>
        <v>0</v>
      </c>
      <c r="AD150" s="94">
        <f t="shared" si="120"/>
        <v>0</v>
      </c>
      <c r="AE150" s="94">
        <f t="shared" si="120"/>
        <v>0</v>
      </c>
    </row>
    <row r="151" spans="1:31" customFormat="1">
      <c r="A151" s="1"/>
      <c r="B151" s="37" t="s">
        <v>692</v>
      </c>
      <c r="C151" s="52"/>
      <c r="D151" s="52"/>
      <c r="E151" s="52"/>
      <c r="F151" s="52"/>
      <c r="G151" s="52"/>
      <c r="H151" s="52"/>
      <c r="I151" s="52"/>
      <c r="J151" s="52"/>
      <c r="K151" s="342"/>
      <c r="L151" s="342"/>
      <c r="M151" s="342"/>
      <c r="N151" s="342"/>
      <c r="O151" s="342"/>
      <c r="P151" s="342"/>
      <c r="Q151" s="342"/>
      <c r="R151" s="342"/>
      <c r="S151" s="342"/>
      <c r="T151" s="342"/>
      <c r="U151" s="342"/>
      <c r="V151" s="342"/>
      <c r="W151" s="342"/>
      <c r="X151" s="342"/>
      <c r="Y151" s="342"/>
      <c r="Z151" s="342"/>
      <c r="AA151" s="342"/>
      <c r="AB151" s="342"/>
      <c r="AC151" s="342"/>
      <c r="AD151" s="342"/>
      <c r="AE151" s="342"/>
    </row>
    <row r="152" spans="1:31" customFormat="1">
      <c r="A152" s="1"/>
      <c r="B152" s="87" t="s">
        <v>684</v>
      </c>
      <c r="C152" s="87"/>
      <c r="D152" s="87"/>
      <c r="E152" s="87"/>
      <c r="F152" s="87"/>
      <c r="G152" s="87"/>
      <c r="H152" s="87"/>
      <c r="I152" s="87"/>
      <c r="J152" s="87"/>
      <c r="K152" s="86">
        <f>IF(LataProjekcji&lt;=Koniec,ROUND(J149-K150+K151,0),0)</f>
        <v>0</v>
      </c>
      <c r="L152" s="86">
        <f t="shared" ref="L152:W152" si="121">IF(LataProjekcji&lt;=Koniec,ROUND(K152-L150+L151,0),0)</f>
        <v>0</v>
      </c>
      <c r="M152" s="86">
        <f t="shared" si="121"/>
        <v>0</v>
      </c>
      <c r="N152" s="86">
        <f t="shared" si="121"/>
        <v>0</v>
      </c>
      <c r="O152" s="86">
        <f t="shared" si="121"/>
        <v>0</v>
      </c>
      <c r="P152" s="86">
        <f t="shared" si="121"/>
        <v>0</v>
      </c>
      <c r="Q152" s="86">
        <f t="shared" si="121"/>
        <v>0</v>
      </c>
      <c r="R152" s="86">
        <f t="shared" si="121"/>
        <v>0</v>
      </c>
      <c r="S152" s="86">
        <f t="shared" si="121"/>
        <v>0</v>
      </c>
      <c r="T152" s="86">
        <f t="shared" si="121"/>
        <v>0</v>
      </c>
      <c r="U152" s="86">
        <f t="shared" si="121"/>
        <v>0</v>
      </c>
      <c r="V152" s="86">
        <f t="shared" si="121"/>
        <v>0</v>
      </c>
      <c r="W152" s="86">
        <f t="shared" si="121"/>
        <v>0</v>
      </c>
      <c r="X152" s="86">
        <f t="shared" ref="X152:AA152" si="122">IF(LataProjekcji&lt;=Koniec,ROUND(W152-X150+X151,0),0)</f>
        <v>0</v>
      </c>
      <c r="Y152" s="86">
        <f t="shared" si="122"/>
        <v>0</v>
      </c>
      <c r="Z152" s="86">
        <f t="shared" si="122"/>
        <v>0</v>
      </c>
      <c r="AA152" s="86">
        <f t="shared" si="122"/>
        <v>0</v>
      </c>
      <c r="AB152" s="86">
        <f t="shared" ref="AB152" si="123">IF(LataProjekcji&lt;=Koniec,ROUND(AA152-AB150+AB151,0),0)</f>
        <v>0</v>
      </c>
      <c r="AC152" s="86">
        <f t="shared" ref="AC152" si="124">IF(LataProjekcji&lt;=Koniec,ROUND(AB152-AC150+AC151,0),0)</f>
        <v>0</v>
      </c>
      <c r="AD152" s="86">
        <f t="shared" ref="AD152" si="125">IF(LataProjekcji&lt;=Koniec,ROUND(AC152-AD150+AD151,0),0)</f>
        <v>0</v>
      </c>
      <c r="AE152" s="86">
        <f t="shared" ref="AE152" si="126">IF(LataProjekcji&lt;=Koniec,ROUND(AD152-AE150+AE151,0),0)</f>
        <v>0</v>
      </c>
    </row>
    <row r="153" spans="1:31" customForma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customFormat="1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customFormat="1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customFormat="1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customFormat="1">
      <c r="B157" s="29" t="s">
        <v>685</v>
      </c>
      <c r="C157" s="29"/>
      <c r="D157" s="30"/>
      <c r="E157" s="30"/>
      <c r="F157" s="30"/>
      <c r="G157" s="30"/>
      <c r="H157" s="30"/>
      <c r="I157" s="30"/>
      <c r="J157" s="30"/>
      <c r="K157" s="155" t="str">
        <f t="shared" ref="K157:AE157" si="127">LataProjekcji</f>
        <v>Uzupełnij dane</v>
      </c>
      <c r="L157" s="155" t="str">
        <f t="shared" si="127"/>
        <v/>
      </c>
      <c r="M157" s="155" t="str">
        <f t="shared" si="127"/>
        <v/>
      </c>
      <c r="N157" s="155" t="str">
        <f t="shared" si="127"/>
        <v/>
      </c>
      <c r="O157" s="155" t="str">
        <f t="shared" si="127"/>
        <v/>
      </c>
      <c r="P157" s="155" t="str">
        <f t="shared" si="127"/>
        <v/>
      </c>
      <c r="Q157" s="155" t="str">
        <f t="shared" si="127"/>
        <v/>
      </c>
      <c r="R157" s="155" t="str">
        <f t="shared" si="127"/>
        <v/>
      </c>
      <c r="S157" s="155" t="str">
        <f t="shared" si="127"/>
        <v/>
      </c>
      <c r="T157" s="155" t="str">
        <f t="shared" si="127"/>
        <v/>
      </c>
      <c r="U157" s="155" t="str">
        <f t="shared" si="127"/>
        <v/>
      </c>
      <c r="V157" s="155" t="str">
        <f t="shared" si="127"/>
        <v/>
      </c>
      <c r="W157" s="155" t="str">
        <f t="shared" si="127"/>
        <v/>
      </c>
      <c r="X157" s="155" t="str">
        <f t="shared" si="127"/>
        <v/>
      </c>
      <c r="Y157" s="155" t="str">
        <f t="shared" si="127"/>
        <v/>
      </c>
      <c r="Z157" s="155" t="str">
        <f t="shared" si="127"/>
        <v/>
      </c>
      <c r="AA157" s="155" t="str">
        <f t="shared" si="127"/>
        <v/>
      </c>
      <c r="AB157" s="155" t="str">
        <f t="shared" si="127"/>
        <v/>
      </c>
      <c r="AC157" s="155" t="str">
        <f t="shared" si="127"/>
        <v/>
      </c>
      <c r="AD157" s="155" t="str">
        <f t="shared" si="127"/>
        <v/>
      </c>
      <c r="AE157" s="155" t="str">
        <f t="shared" si="127"/>
        <v/>
      </c>
    </row>
    <row r="158" spans="1:31" customFormat="1">
      <c r="B158" s="29" t="s">
        <v>376</v>
      </c>
      <c r="C158" s="502"/>
      <c r="D158" s="30"/>
      <c r="E158" s="30"/>
      <c r="F158" s="30"/>
      <c r="G158" s="30"/>
      <c r="H158" s="30"/>
      <c r="I158" s="30"/>
      <c r="J158" s="30"/>
      <c r="K158" s="31">
        <f ca="1">ROUND(SUM(K159:K162),0)</f>
        <v>0</v>
      </c>
      <c r="L158" s="31">
        <f t="shared" ref="L158:W158" ca="1" si="128">ROUND(SUM(L159:L162),0)</f>
        <v>0</v>
      </c>
      <c r="M158" s="31">
        <f t="shared" ca="1" si="128"/>
        <v>0</v>
      </c>
      <c r="N158" s="31">
        <f t="shared" ca="1" si="128"/>
        <v>0</v>
      </c>
      <c r="O158" s="31">
        <f t="shared" ca="1" si="128"/>
        <v>0</v>
      </c>
      <c r="P158" s="31">
        <f t="shared" ca="1" si="128"/>
        <v>0</v>
      </c>
      <c r="Q158" s="31">
        <f t="shared" ca="1" si="128"/>
        <v>0</v>
      </c>
      <c r="R158" s="31">
        <f t="shared" ca="1" si="128"/>
        <v>0</v>
      </c>
      <c r="S158" s="31">
        <f t="shared" ca="1" si="128"/>
        <v>0</v>
      </c>
      <c r="T158" s="31">
        <f t="shared" ca="1" si="128"/>
        <v>0</v>
      </c>
      <c r="U158" s="31">
        <f t="shared" ca="1" si="128"/>
        <v>0</v>
      </c>
      <c r="V158" s="31">
        <f t="shared" ca="1" si="128"/>
        <v>0</v>
      </c>
      <c r="W158" s="31">
        <f t="shared" ca="1" si="128"/>
        <v>0</v>
      </c>
      <c r="X158" s="31">
        <f ca="1">ROUND(SUM(X159:X162),0)</f>
        <v>0</v>
      </c>
      <c r="Y158" s="31">
        <f ca="1">ROUND(SUM(Y159:Y162),0)</f>
        <v>0</v>
      </c>
      <c r="Z158" s="31">
        <f t="shared" ref="Z158:AA158" ca="1" si="129">ROUND(SUM(Z159:Z162),0)</f>
        <v>0</v>
      </c>
      <c r="AA158" s="31">
        <f t="shared" ca="1" si="129"/>
        <v>0</v>
      </c>
      <c r="AB158" s="31">
        <f t="shared" ref="AB158:AE158" ca="1" si="130">ROUND(SUM(AB159:AB162),0)</f>
        <v>0</v>
      </c>
      <c r="AC158" s="31">
        <f t="shared" ca="1" si="130"/>
        <v>0</v>
      </c>
      <c r="AD158" s="31">
        <f t="shared" ca="1" si="130"/>
        <v>0</v>
      </c>
      <c r="AE158" s="31">
        <f t="shared" ca="1" si="130"/>
        <v>0</v>
      </c>
    </row>
    <row r="159" spans="1:31" customFormat="1">
      <c r="B159" s="103" t="s">
        <v>377</v>
      </c>
      <c r="C159" s="419" t="s">
        <v>362</v>
      </c>
      <c r="D159" s="486"/>
      <c r="E159" s="101"/>
      <c r="F159" s="101"/>
      <c r="G159" s="101"/>
      <c r="H159" s="101"/>
      <c r="I159" s="101"/>
      <c r="J159" s="101"/>
      <c r="K159" s="102">
        <f t="shared" ref="K159:T161" ca="1" si="131">ROUND(SUMIF($J$933:$J$1167,$C159,K$933:K$1167),0)</f>
        <v>0</v>
      </c>
      <c r="L159" s="102">
        <f t="shared" ca="1" si="131"/>
        <v>0</v>
      </c>
      <c r="M159" s="102">
        <f t="shared" ca="1" si="131"/>
        <v>0</v>
      </c>
      <c r="N159" s="102">
        <f t="shared" ca="1" si="131"/>
        <v>0</v>
      </c>
      <c r="O159" s="102">
        <f t="shared" ca="1" si="131"/>
        <v>0</v>
      </c>
      <c r="P159" s="102">
        <f t="shared" ca="1" si="131"/>
        <v>0</v>
      </c>
      <c r="Q159" s="102">
        <f t="shared" ca="1" si="131"/>
        <v>0</v>
      </c>
      <c r="R159" s="102">
        <f t="shared" ca="1" si="131"/>
        <v>0</v>
      </c>
      <c r="S159" s="102">
        <f t="shared" ca="1" si="131"/>
        <v>0</v>
      </c>
      <c r="T159" s="102">
        <f t="shared" ca="1" si="131"/>
        <v>0</v>
      </c>
      <c r="U159" s="102">
        <f t="shared" ref="U159:AE161" ca="1" si="132">ROUND(SUMIF($J$933:$J$1167,$C159,U$933:U$1167),0)</f>
        <v>0</v>
      </c>
      <c r="V159" s="102">
        <f t="shared" ca="1" si="132"/>
        <v>0</v>
      </c>
      <c r="W159" s="102">
        <f t="shared" ca="1" si="132"/>
        <v>0</v>
      </c>
      <c r="X159" s="102">
        <f t="shared" ca="1" si="132"/>
        <v>0</v>
      </c>
      <c r="Y159" s="102">
        <f t="shared" ca="1" si="132"/>
        <v>0</v>
      </c>
      <c r="Z159" s="102">
        <f t="shared" ca="1" si="132"/>
        <v>0</v>
      </c>
      <c r="AA159" s="102">
        <f t="shared" ca="1" si="132"/>
        <v>0</v>
      </c>
      <c r="AB159" s="102">
        <f t="shared" ca="1" si="132"/>
        <v>0</v>
      </c>
      <c r="AC159" s="102">
        <f t="shared" ca="1" si="132"/>
        <v>0</v>
      </c>
      <c r="AD159" s="102">
        <f t="shared" ca="1" si="132"/>
        <v>0</v>
      </c>
      <c r="AE159" s="102">
        <f t="shared" ca="1" si="132"/>
        <v>0</v>
      </c>
    </row>
    <row r="160" spans="1:31" customFormat="1">
      <c r="B160" s="37" t="s">
        <v>378</v>
      </c>
      <c r="C160" s="420" t="s">
        <v>368</v>
      </c>
      <c r="D160" s="487"/>
      <c r="E160" s="52"/>
      <c r="F160" s="52"/>
      <c r="G160" s="52"/>
      <c r="H160" s="52"/>
      <c r="I160" s="52"/>
      <c r="J160" s="52"/>
      <c r="K160" s="33">
        <f t="shared" ca="1" si="131"/>
        <v>0</v>
      </c>
      <c r="L160" s="33">
        <f t="shared" ca="1" si="131"/>
        <v>0</v>
      </c>
      <c r="M160" s="33">
        <f t="shared" ca="1" si="131"/>
        <v>0</v>
      </c>
      <c r="N160" s="33">
        <f t="shared" ca="1" si="131"/>
        <v>0</v>
      </c>
      <c r="O160" s="33">
        <f t="shared" ca="1" si="131"/>
        <v>0</v>
      </c>
      <c r="P160" s="33">
        <f t="shared" ca="1" si="131"/>
        <v>0</v>
      </c>
      <c r="Q160" s="33">
        <f t="shared" ca="1" si="131"/>
        <v>0</v>
      </c>
      <c r="R160" s="33">
        <f t="shared" ca="1" si="131"/>
        <v>0</v>
      </c>
      <c r="S160" s="33">
        <f t="shared" ca="1" si="131"/>
        <v>0</v>
      </c>
      <c r="T160" s="33">
        <f t="shared" ca="1" si="131"/>
        <v>0</v>
      </c>
      <c r="U160" s="33">
        <f t="shared" ca="1" si="132"/>
        <v>0</v>
      </c>
      <c r="V160" s="33">
        <f t="shared" ca="1" si="132"/>
        <v>0</v>
      </c>
      <c r="W160" s="33">
        <f t="shared" ca="1" si="132"/>
        <v>0</v>
      </c>
      <c r="X160" s="33">
        <f t="shared" ca="1" si="132"/>
        <v>0</v>
      </c>
      <c r="Y160" s="33">
        <f t="shared" ca="1" si="132"/>
        <v>0</v>
      </c>
      <c r="Z160" s="33">
        <f t="shared" ca="1" si="132"/>
        <v>0</v>
      </c>
      <c r="AA160" s="33">
        <f t="shared" ca="1" si="132"/>
        <v>0</v>
      </c>
      <c r="AB160" s="33">
        <f t="shared" ca="1" si="132"/>
        <v>0</v>
      </c>
      <c r="AC160" s="33">
        <f t="shared" ca="1" si="132"/>
        <v>0</v>
      </c>
      <c r="AD160" s="33">
        <f t="shared" ca="1" si="132"/>
        <v>0</v>
      </c>
      <c r="AE160" s="33">
        <f t="shared" ca="1" si="132"/>
        <v>0</v>
      </c>
    </row>
    <row r="161" spans="2:31" customFormat="1">
      <c r="B161" s="37" t="s">
        <v>379</v>
      </c>
      <c r="C161" s="420" t="s">
        <v>369</v>
      </c>
      <c r="D161" s="487"/>
      <c r="E161" s="52"/>
      <c r="F161" s="52"/>
      <c r="G161" s="52"/>
      <c r="H161" s="52"/>
      <c r="I161" s="52"/>
      <c r="J161" s="52"/>
      <c r="K161" s="33">
        <f t="shared" ca="1" si="131"/>
        <v>0</v>
      </c>
      <c r="L161" s="33">
        <f t="shared" ca="1" si="131"/>
        <v>0</v>
      </c>
      <c r="M161" s="33">
        <f t="shared" ca="1" si="131"/>
        <v>0</v>
      </c>
      <c r="N161" s="33">
        <f t="shared" ca="1" si="131"/>
        <v>0</v>
      </c>
      <c r="O161" s="33">
        <f t="shared" ca="1" si="131"/>
        <v>0</v>
      </c>
      <c r="P161" s="33">
        <f t="shared" ca="1" si="131"/>
        <v>0</v>
      </c>
      <c r="Q161" s="33">
        <f t="shared" ca="1" si="131"/>
        <v>0</v>
      </c>
      <c r="R161" s="33">
        <f t="shared" ca="1" si="131"/>
        <v>0</v>
      </c>
      <c r="S161" s="33">
        <f t="shared" ca="1" si="131"/>
        <v>0</v>
      </c>
      <c r="T161" s="33">
        <f t="shared" ca="1" si="131"/>
        <v>0</v>
      </c>
      <c r="U161" s="33">
        <f t="shared" ca="1" si="132"/>
        <v>0</v>
      </c>
      <c r="V161" s="33">
        <f t="shared" ca="1" si="132"/>
        <v>0</v>
      </c>
      <c r="W161" s="33">
        <f t="shared" ca="1" si="132"/>
        <v>0</v>
      </c>
      <c r="X161" s="33">
        <f t="shared" ca="1" si="132"/>
        <v>0</v>
      </c>
      <c r="Y161" s="33">
        <f t="shared" ca="1" si="132"/>
        <v>0</v>
      </c>
      <c r="Z161" s="33">
        <f t="shared" ca="1" si="132"/>
        <v>0</v>
      </c>
      <c r="AA161" s="33">
        <f t="shared" ca="1" si="132"/>
        <v>0</v>
      </c>
      <c r="AB161" s="33">
        <f t="shared" ca="1" si="132"/>
        <v>0</v>
      </c>
      <c r="AC161" s="33">
        <f t="shared" ca="1" si="132"/>
        <v>0</v>
      </c>
      <c r="AD161" s="33">
        <f t="shared" ca="1" si="132"/>
        <v>0</v>
      </c>
      <c r="AE161" s="33">
        <f t="shared" ca="1" si="132"/>
        <v>0</v>
      </c>
    </row>
    <row r="162" spans="2:31" customFormat="1">
      <c r="B162" s="37" t="s">
        <v>695</v>
      </c>
      <c r="C162" s="420"/>
      <c r="D162" s="487"/>
      <c r="E162" s="52"/>
      <c r="F162" s="52"/>
      <c r="G162" s="52"/>
      <c r="H162" s="52"/>
      <c r="I162" s="52"/>
      <c r="J162" s="33">
        <f>ROUND(J143,0)</f>
        <v>0</v>
      </c>
      <c r="K162" s="33">
        <f>ROUND(K146,0)</f>
        <v>0</v>
      </c>
      <c r="L162" s="33">
        <f t="shared" ref="L162:W162" si="133">ROUND(L146,0)</f>
        <v>0</v>
      </c>
      <c r="M162" s="33">
        <f t="shared" si="133"/>
        <v>0</v>
      </c>
      <c r="N162" s="33">
        <f t="shared" si="133"/>
        <v>0</v>
      </c>
      <c r="O162" s="33">
        <f t="shared" si="133"/>
        <v>0</v>
      </c>
      <c r="P162" s="33">
        <f t="shared" si="133"/>
        <v>0</v>
      </c>
      <c r="Q162" s="33">
        <f t="shared" si="133"/>
        <v>0</v>
      </c>
      <c r="R162" s="33">
        <f t="shared" si="133"/>
        <v>0</v>
      </c>
      <c r="S162" s="33">
        <f t="shared" si="133"/>
        <v>0</v>
      </c>
      <c r="T162" s="33">
        <f t="shared" si="133"/>
        <v>0</v>
      </c>
      <c r="U162" s="33">
        <f t="shared" si="133"/>
        <v>0</v>
      </c>
      <c r="V162" s="33">
        <f t="shared" si="133"/>
        <v>0</v>
      </c>
      <c r="W162" s="33">
        <f t="shared" si="133"/>
        <v>0</v>
      </c>
      <c r="X162" s="33">
        <f>ROUND(X146,0)</f>
        <v>0</v>
      </c>
      <c r="Y162" s="33">
        <f>ROUND(Y146,0)</f>
        <v>0</v>
      </c>
      <c r="Z162" s="33">
        <f t="shared" ref="Z162:AA162" si="134">ROUND(Z146,0)</f>
        <v>0</v>
      </c>
      <c r="AA162" s="33">
        <f t="shared" si="134"/>
        <v>0</v>
      </c>
      <c r="AB162" s="33">
        <f t="shared" ref="AB162:AE162" si="135">ROUND(AB146,0)</f>
        <v>0</v>
      </c>
      <c r="AC162" s="33">
        <f t="shared" si="135"/>
        <v>0</v>
      </c>
      <c r="AD162" s="33">
        <f t="shared" si="135"/>
        <v>0</v>
      </c>
      <c r="AE162" s="33">
        <f t="shared" si="135"/>
        <v>0</v>
      </c>
    </row>
    <row r="163" spans="2:31" customFormat="1">
      <c r="B163" s="98" t="s">
        <v>380</v>
      </c>
      <c r="C163" s="421"/>
      <c r="D163" s="485"/>
      <c r="E163" s="96"/>
      <c r="F163" s="96"/>
      <c r="G163" s="96"/>
      <c r="H163" s="96"/>
      <c r="I163" s="96"/>
      <c r="J163" s="96"/>
      <c r="K163" s="97">
        <f ca="1">ROUND(SUM(K164:K169),0)</f>
        <v>0</v>
      </c>
      <c r="L163" s="97">
        <f t="shared" ref="L163:W163" ca="1" si="136">ROUND(SUM(L164:L169),0)</f>
        <v>0</v>
      </c>
      <c r="M163" s="97">
        <f t="shared" ca="1" si="136"/>
        <v>0</v>
      </c>
      <c r="N163" s="97">
        <f t="shared" ca="1" si="136"/>
        <v>0</v>
      </c>
      <c r="O163" s="97">
        <f t="shared" ca="1" si="136"/>
        <v>0</v>
      </c>
      <c r="P163" s="97">
        <f t="shared" ca="1" si="136"/>
        <v>0</v>
      </c>
      <c r="Q163" s="97">
        <f t="shared" ca="1" si="136"/>
        <v>0</v>
      </c>
      <c r="R163" s="97">
        <f t="shared" ca="1" si="136"/>
        <v>0</v>
      </c>
      <c r="S163" s="97">
        <f t="shared" ca="1" si="136"/>
        <v>0</v>
      </c>
      <c r="T163" s="97">
        <f t="shared" ca="1" si="136"/>
        <v>0</v>
      </c>
      <c r="U163" s="97">
        <f t="shared" ca="1" si="136"/>
        <v>0</v>
      </c>
      <c r="V163" s="97">
        <f t="shared" ca="1" si="136"/>
        <v>0</v>
      </c>
      <c r="W163" s="97">
        <f t="shared" ca="1" si="136"/>
        <v>0</v>
      </c>
      <c r="X163" s="97">
        <f ca="1">ROUND(SUM(X164:X169),0)</f>
        <v>0</v>
      </c>
      <c r="Y163" s="97">
        <f ca="1">ROUND(SUM(Y164:Y169),0)</f>
        <v>0</v>
      </c>
      <c r="Z163" s="97">
        <f t="shared" ref="Z163:AA163" ca="1" si="137">ROUND(SUM(Z164:Z169),0)</f>
        <v>0</v>
      </c>
      <c r="AA163" s="97">
        <f t="shared" ca="1" si="137"/>
        <v>0</v>
      </c>
      <c r="AB163" s="97">
        <f t="shared" ref="AB163:AE163" ca="1" si="138">ROUND(SUM(AB164:AB169),0)</f>
        <v>0</v>
      </c>
      <c r="AC163" s="97">
        <f t="shared" ca="1" si="138"/>
        <v>0</v>
      </c>
      <c r="AD163" s="97">
        <f t="shared" ca="1" si="138"/>
        <v>0</v>
      </c>
      <c r="AE163" s="97">
        <f t="shared" ca="1" si="138"/>
        <v>0</v>
      </c>
    </row>
    <row r="164" spans="2:31" customFormat="1">
      <c r="B164" s="103" t="s">
        <v>381</v>
      </c>
      <c r="C164" s="419" t="s">
        <v>370</v>
      </c>
      <c r="D164" s="486"/>
      <c r="E164" s="101"/>
      <c r="F164" s="101"/>
      <c r="G164" s="101"/>
      <c r="H164" s="101"/>
      <c r="I164" s="101"/>
      <c r="J164" s="101"/>
      <c r="K164" s="102">
        <f t="shared" ref="K164:T168" ca="1" si="139">ROUND(SUMIF($J$933:$J$1167,$C164,K$933:K$1167),0)</f>
        <v>0</v>
      </c>
      <c r="L164" s="102">
        <f t="shared" ca="1" si="139"/>
        <v>0</v>
      </c>
      <c r="M164" s="102">
        <f t="shared" ca="1" si="139"/>
        <v>0</v>
      </c>
      <c r="N164" s="102">
        <f t="shared" ca="1" si="139"/>
        <v>0</v>
      </c>
      <c r="O164" s="102">
        <f t="shared" ca="1" si="139"/>
        <v>0</v>
      </c>
      <c r="P164" s="102">
        <f t="shared" ca="1" si="139"/>
        <v>0</v>
      </c>
      <c r="Q164" s="102">
        <f t="shared" ca="1" si="139"/>
        <v>0</v>
      </c>
      <c r="R164" s="102">
        <f t="shared" ca="1" si="139"/>
        <v>0</v>
      </c>
      <c r="S164" s="102">
        <f t="shared" ca="1" si="139"/>
        <v>0</v>
      </c>
      <c r="T164" s="102">
        <f t="shared" ca="1" si="139"/>
        <v>0</v>
      </c>
      <c r="U164" s="102">
        <f t="shared" ref="U164:AE168" ca="1" si="140">ROUND(SUMIF($J$933:$J$1167,$C164,U$933:U$1167),0)</f>
        <v>0</v>
      </c>
      <c r="V164" s="102">
        <f t="shared" ca="1" si="140"/>
        <v>0</v>
      </c>
      <c r="W164" s="102">
        <f t="shared" ca="1" si="140"/>
        <v>0</v>
      </c>
      <c r="X164" s="102">
        <f t="shared" ca="1" si="140"/>
        <v>0</v>
      </c>
      <c r="Y164" s="102">
        <f t="shared" ca="1" si="140"/>
        <v>0</v>
      </c>
      <c r="Z164" s="102">
        <f t="shared" ca="1" si="140"/>
        <v>0</v>
      </c>
      <c r="AA164" s="102">
        <f t="shared" ca="1" si="140"/>
        <v>0</v>
      </c>
      <c r="AB164" s="102">
        <f t="shared" ca="1" si="140"/>
        <v>0</v>
      </c>
      <c r="AC164" s="102">
        <f t="shared" ca="1" si="140"/>
        <v>0</v>
      </c>
      <c r="AD164" s="102">
        <f t="shared" ca="1" si="140"/>
        <v>0</v>
      </c>
      <c r="AE164" s="102">
        <f t="shared" ca="1" si="140"/>
        <v>0</v>
      </c>
    </row>
    <row r="165" spans="2:31" customFormat="1">
      <c r="B165" s="37" t="s">
        <v>382</v>
      </c>
      <c r="C165" s="420" t="s">
        <v>679</v>
      </c>
      <c r="D165" s="487"/>
      <c r="E165" s="52"/>
      <c r="F165" s="52"/>
      <c r="G165" s="52"/>
      <c r="H165" s="52"/>
      <c r="I165" s="52"/>
      <c r="J165" s="52"/>
      <c r="K165" s="33">
        <f t="shared" ca="1" si="139"/>
        <v>0</v>
      </c>
      <c r="L165" s="33">
        <f t="shared" ca="1" si="139"/>
        <v>0</v>
      </c>
      <c r="M165" s="33">
        <f t="shared" ca="1" si="139"/>
        <v>0</v>
      </c>
      <c r="N165" s="33">
        <f t="shared" ca="1" si="139"/>
        <v>0</v>
      </c>
      <c r="O165" s="33">
        <f t="shared" ca="1" si="139"/>
        <v>0</v>
      </c>
      <c r="P165" s="33">
        <f t="shared" ca="1" si="139"/>
        <v>0</v>
      </c>
      <c r="Q165" s="33">
        <f t="shared" ca="1" si="139"/>
        <v>0</v>
      </c>
      <c r="R165" s="33">
        <f t="shared" ca="1" si="139"/>
        <v>0</v>
      </c>
      <c r="S165" s="33">
        <f t="shared" ca="1" si="139"/>
        <v>0</v>
      </c>
      <c r="T165" s="33">
        <f t="shared" ca="1" si="139"/>
        <v>0</v>
      </c>
      <c r="U165" s="33">
        <f t="shared" ca="1" si="140"/>
        <v>0</v>
      </c>
      <c r="V165" s="33">
        <f t="shared" ca="1" si="140"/>
        <v>0</v>
      </c>
      <c r="W165" s="33">
        <f t="shared" ca="1" si="140"/>
        <v>0</v>
      </c>
      <c r="X165" s="33">
        <f t="shared" ca="1" si="140"/>
        <v>0</v>
      </c>
      <c r="Y165" s="33">
        <f t="shared" ca="1" si="140"/>
        <v>0</v>
      </c>
      <c r="Z165" s="33">
        <f t="shared" ca="1" si="140"/>
        <v>0</v>
      </c>
      <c r="AA165" s="33">
        <f t="shared" ca="1" si="140"/>
        <v>0</v>
      </c>
      <c r="AB165" s="33">
        <f t="shared" ca="1" si="140"/>
        <v>0</v>
      </c>
      <c r="AC165" s="33">
        <f t="shared" ca="1" si="140"/>
        <v>0</v>
      </c>
      <c r="AD165" s="33">
        <f t="shared" ca="1" si="140"/>
        <v>0</v>
      </c>
      <c r="AE165" s="33">
        <f t="shared" ca="1" si="140"/>
        <v>0</v>
      </c>
    </row>
    <row r="166" spans="2:31" customFormat="1">
      <c r="B166" s="37" t="s">
        <v>383</v>
      </c>
      <c r="C166" s="420" t="s">
        <v>680</v>
      </c>
      <c r="D166" s="487"/>
      <c r="E166" s="52"/>
      <c r="F166" s="52"/>
      <c r="G166" s="52"/>
      <c r="H166" s="52"/>
      <c r="I166" s="52"/>
      <c r="J166" s="52"/>
      <c r="K166" s="33">
        <f t="shared" ca="1" si="139"/>
        <v>0</v>
      </c>
      <c r="L166" s="33">
        <f t="shared" ca="1" si="139"/>
        <v>0</v>
      </c>
      <c r="M166" s="33">
        <f t="shared" ca="1" si="139"/>
        <v>0</v>
      </c>
      <c r="N166" s="33">
        <f t="shared" ca="1" si="139"/>
        <v>0</v>
      </c>
      <c r="O166" s="33">
        <f t="shared" ca="1" si="139"/>
        <v>0</v>
      </c>
      <c r="P166" s="33">
        <f t="shared" ca="1" si="139"/>
        <v>0</v>
      </c>
      <c r="Q166" s="33">
        <f t="shared" ca="1" si="139"/>
        <v>0</v>
      </c>
      <c r="R166" s="33">
        <f t="shared" ca="1" si="139"/>
        <v>0</v>
      </c>
      <c r="S166" s="33">
        <f t="shared" ca="1" si="139"/>
        <v>0</v>
      </c>
      <c r="T166" s="33">
        <f t="shared" ca="1" si="139"/>
        <v>0</v>
      </c>
      <c r="U166" s="33">
        <f t="shared" ca="1" si="140"/>
        <v>0</v>
      </c>
      <c r="V166" s="33">
        <f t="shared" ca="1" si="140"/>
        <v>0</v>
      </c>
      <c r="W166" s="33">
        <f t="shared" ca="1" si="140"/>
        <v>0</v>
      </c>
      <c r="X166" s="33">
        <f t="shared" ca="1" si="140"/>
        <v>0</v>
      </c>
      <c r="Y166" s="33">
        <f t="shared" ca="1" si="140"/>
        <v>0</v>
      </c>
      <c r="Z166" s="33">
        <f t="shared" ca="1" si="140"/>
        <v>0</v>
      </c>
      <c r="AA166" s="33">
        <f t="shared" ca="1" si="140"/>
        <v>0</v>
      </c>
      <c r="AB166" s="33">
        <f t="shared" ca="1" si="140"/>
        <v>0</v>
      </c>
      <c r="AC166" s="33">
        <f t="shared" ca="1" si="140"/>
        <v>0</v>
      </c>
      <c r="AD166" s="33">
        <f t="shared" ca="1" si="140"/>
        <v>0</v>
      </c>
      <c r="AE166" s="33">
        <f t="shared" ca="1" si="140"/>
        <v>0</v>
      </c>
    </row>
    <row r="167" spans="2:31" customFormat="1">
      <c r="B167" s="37" t="s">
        <v>384</v>
      </c>
      <c r="C167" s="420" t="s">
        <v>681</v>
      </c>
      <c r="D167" s="487"/>
      <c r="E167" s="52"/>
      <c r="F167" s="52"/>
      <c r="G167" s="52"/>
      <c r="H167" s="52"/>
      <c r="I167" s="52"/>
      <c r="J167" s="52"/>
      <c r="K167" s="33">
        <f t="shared" ca="1" si="139"/>
        <v>0</v>
      </c>
      <c r="L167" s="33">
        <f t="shared" ca="1" si="139"/>
        <v>0</v>
      </c>
      <c r="M167" s="33">
        <f t="shared" ca="1" si="139"/>
        <v>0</v>
      </c>
      <c r="N167" s="33">
        <f t="shared" ca="1" si="139"/>
        <v>0</v>
      </c>
      <c r="O167" s="33">
        <f t="shared" ca="1" si="139"/>
        <v>0</v>
      </c>
      <c r="P167" s="33">
        <f t="shared" ca="1" si="139"/>
        <v>0</v>
      </c>
      <c r="Q167" s="33">
        <f t="shared" ca="1" si="139"/>
        <v>0</v>
      </c>
      <c r="R167" s="33">
        <f t="shared" ca="1" si="139"/>
        <v>0</v>
      </c>
      <c r="S167" s="33">
        <f t="shared" ca="1" si="139"/>
        <v>0</v>
      </c>
      <c r="T167" s="33">
        <f t="shared" ca="1" si="139"/>
        <v>0</v>
      </c>
      <c r="U167" s="33">
        <f t="shared" ca="1" si="140"/>
        <v>0</v>
      </c>
      <c r="V167" s="33">
        <f t="shared" ca="1" si="140"/>
        <v>0</v>
      </c>
      <c r="W167" s="33">
        <f t="shared" ca="1" si="140"/>
        <v>0</v>
      </c>
      <c r="X167" s="33">
        <f t="shared" ca="1" si="140"/>
        <v>0</v>
      </c>
      <c r="Y167" s="33">
        <f t="shared" ca="1" si="140"/>
        <v>0</v>
      </c>
      <c r="Z167" s="33">
        <f t="shared" ca="1" si="140"/>
        <v>0</v>
      </c>
      <c r="AA167" s="33">
        <f t="shared" ca="1" si="140"/>
        <v>0</v>
      </c>
      <c r="AB167" s="33">
        <f t="shared" ca="1" si="140"/>
        <v>0</v>
      </c>
      <c r="AC167" s="33">
        <f t="shared" ca="1" si="140"/>
        <v>0</v>
      </c>
      <c r="AD167" s="33">
        <f t="shared" ca="1" si="140"/>
        <v>0</v>
      </c>
      <c r="AE167" s="33">
        <f t="shared" ca="1" si="140"/>
        <v>0</v>
      </c>
    </row>
    <row r="168" spans="2:31" customFormat="1">
      <c r="B168" s="37" t="s">
        <v>385</v>
      </c>
      <c r="C168" s="420" t="s">
        <v>682</v>
      </c>
      <c r="D168" s="487"/>
      <c r="E168" s="52"/>
      <c r="F168" s="52"/>
      <c r="G168" s="52"/>
      <c r="H168" s="52"/>
      <c r="I168" s="52"/>
      <c r="J168" s="52"/>
      <c r="K168" s="33">
        <f t="shared" ca="1" si="139"/>
        <v>0</v>
      </c>
      <c r="L168" s="33">
        <f t="shared" ca="1" si="139"/>
        <v>0</v>
      </c>
      <c r="M168" s="33">
        <f t="shared" ca="1" si="139"/>
        <v>0</v>
      </c>
      <c r="N168" s="33">
        <f t="shared" ca="1" si="139"/>
        <v>0</v>
      </c>
      <c r="O168" s="33">
        <f t="shared" ca="1" si="139"/>
        <v>0</v>
      </c>
      <c r="P168" s="33">
        <f t="shared" ca="1" si="139"/>
        <v>0</v>
      </c>
      <c r="Q168" s="33">
        <f t="shared" ca="1" si="139"/>
        <v>0</v>
      </c>
      <c r="R168" s="33">
        <f t="shared" ca="1" si="139"/>
        <v>0</v>
      </c>
      <c r="S168" s="33">
        <f t="shared" ca="1" si="139"/>
        <v>0</v>
      </c>
      <c r="T168" s="33">
        <f t="shared" ca="1" si="139"/>
        <v>0</v>
      </c>
      <c r="U168" s="33">
        <f t="shared" ca="1" si="140"/>
        <v>0</v>
      </c>
      <c r="V168" s="33">
        <f t="shared" ca="1" si="140"/>
        <v>0</v>
      </c>
      <c r="W168" s="33">
        <f t="shared" ca="1" si="140"/>
        <v>0</v>
      </c>
      <c r="X168" s="33">
        <f t="shared" ca="1" si="140"/>
        <v>0</v>
      </c>
      <c r="Y168" s="33">
        <f t="shared" ca="1" si="140"/>
        <v>0</v>
      </c>
      <c r="Z168" s="33">
        <f t="shared" ca="1" si="140"/>
        <v>0</v>
      </c>
      <c r="AA168" s="33">
        <f t="shared" ca="1" si="140"/>
        <v>0</v>
      </c>
      <c r="AB168" s="33">
        <f t="shared" ca="1" si="140"/>
        <v>0</v>
      </c>
      <c r="AC168" s="33">
        <f t="shared" ca="1" si="140"/>
        <v>0</v>
      </c>
      <c r="AD168" s="33">
        <f t="shared" ca="1" si="140"/>
        <v>0</v>
      </c>
      <c r="AE168" s="33">
        <f t="shared" ca="1" si="140"/>
        <v>0</v>
      </c>
    </row>
    <row r="169" spans="2:31" customFormat="1">
      <c r="B169" s="37" t="s">
        <v>683</v>
      </c>
      <c r="C169" s="420"/>
      <c r="D169" s="487"/>
      <c r="E169" s="52"/>
      <c r="F169" s="52"/>
      <c r="G169" s="52"/>
      <c r="H169" s="52"/>
      <c r="I169" s="52"/>
      <c r="J169" s="33">
        <f>ROUND(J149,0)</f>
        <v>0</v>
      </c>
      <c r="K169" s="33">
        <f>ROUND(K152,0)</f>
        <v>0</v>
      </c>
      <c r="L169" s="33">
        <f t="shared" ref="L169:W169" si="141">ROUND(L152,0)</f>
        <v>0</v>
      </c>
      <c r="M169" s="33">
        <f t="shared" si="141"/>
        <v>0</v>
      </c>
      <c r="N169" s="33">
        <f t="shared" si="141"/>
        <v>0</v>
      </c>
      <c r="O169" s="33">
        <f t="shared" si="141"/>
        <v>0</v>
      </c>
      <c r="P169" s="33">
        <f t="shared" si="141"/>
        <v>0</v>
      </c>
      <c r="Q169" s="33">
        <f t="shared" si="141"/>
        <v>0</v>
      </c>
      <c r="R169" s="33">
        <f t="shared" si="141"/>
        <v>0</v>
      </c>
      <c r="S169" s="33">
        <f t="shared" si="141"/>
        <v>0</v>
      </c>
      <c r="T169" s="33">
        <f t="shared" si="141"/>
        <v>0</v>
      </c>
      <c r="U169" s="33">
        <f t="shared" si="141"/>
        <v>0</v>
      </c>
      <c r="V169" s="33">
        <f t="shared" si="141"/>
        <v>0</v>
      </c>
      <c r="W169" s="33">
        <f t="shared" si="141"/>
        <v>0</v>
      </c>
      <c r="X169" s="33">
        <f>ROUND(X152,0)</f>
        <v>0</v>
      </c>
      <c r="Y169" s="33">
        <f>ROUND(Y152,0)</f>
        <v>0</v>
      </c>
      <c r="Z169" s="33">
        <f t="shared" ref="Z169:AA169" si="142">ROUND(Z152,0)</f>
        <v>0</v>
      </c>
      <c r="AA169" s="33">
        <f t="shared" si="142"/>
        <v>0</v>
      </c>
      <c r="AB169" s="33">
        <f t="shared" ref="AB169:AE169" si="143">ROUND(AB152,0)</f>
        <v>0</v>
      </c>
      <c r="AC169" s="33">
        <f t="shared" si="143"/>
        <v>0</v>
      </c>
      <c r="AD169" s="33">
        <f t="shared" si="143"/>
        <v>0</v>
      </c>
      <c r="AE169" s="33">
        <f t="shared" si="143"/>
        <v>0</v>
      </c>
    </row>
    <row r="170" spans="2:31" customFormat="1">
      <c r="B170" s="1"/>
      <c r="C170" s="490"/>
      <c r="D170" s="490"/>
      <c r="E170" s="1"/>
      <c r="F170" s="1"/>
      <c r="G170" s="1"/>
      <c r="H170" s="1"/>
      <c r="I170" s="1"/>
      <c r="J170" s="1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</row>
    <row r="171" spans="2:31" customFormat="1">
      <c r="B171" s="98" t="s">
        <v>386</v>
      </c>
      <c r="C171" s="504"/>
      <c r="D171" s="98"/>
      <c r="E171" s="98"/>
      <c r="F171" s="98"/>
      <c r="G171" s="98"/>
      <c r="H171" s="98"/>
      <c r="I171" s="98"/>
      <c r="J171" s="98"/>
      <c r="K171" s="97">
        <f>ROUND(K137,0)</f>
        <v>0</v>
      </c>
      <c r="L171" s="97">
        <f t="shared" ref="L171:W171" ca="1" si="144">ROUND(L137,0)</f>
        <v>0</v>
      </c>
      <c r="M171" s="97">
        <f t="shared" ca="1" si="144"/>
        <v>0</v>
      </c>
      <c r="N171" s="97">
        <f t="shared" ca="1" si="144"/>
        <v>0</v>
      </c>
      <c r="O171" s="97">
        <f t="shared" ca="1" si="144"/>
        <v>0</v>
      </c>
      <c r="P171" s="97">
        <f t="shared" ca="1" si="144"/>
        <v>0</v>
      </c>
      <c r="Q171" s="97">
        <f t="shared" ca="1" si="144"/>
        <v>0</v>
      </c>
      <c r="R171" s="97">
        <f t="shared" ca="1" si="144"/>
        <v>0</v>
      </c>
      <c r="S171" s="97">
        <f t="shared" ca="1" si="144"/>
        <v>0</v>
      </c>
      <c r="T171" s="97">
        <f t="shared" ca="1" si="144"/>
        <v>0</v>
      </c>
      <c r="U171" s="97">
        <f t="shared" ca="1" si="144"/>
        <v>0</v>
      </c>
      <c r="V171" s="97">
        <f t="shared" ca="1" si="144"/>
        <v>0</v>
      </c>
      <c r="W171" s="97">
        <f t="shared" ca="1" si="144"/>
        <v>0</v>
      </c>
      <c r="X171" s="97">
        <f ca="1">ROUND(X137,0)</f>
        <v>0</v>
      </c>
      <c r="Y171" s="97">
        <f ca="1">ROUND(Y137,0)</f>
        <v>0</v>
      </c>
      <c r="Z171" s="97">
        <f t="shared" ref="Z171:AA171" ca="1" si="145">ROUND(Z137,0)</f>
        <v>0</v>
      </c>
      <c r="AA171" s="97">
        <f t="shared" ca="1" si="145"/>
        <v>0</v>
      </c>
      <c r="AB171" s="97">
        <f t="shared" ref="AB171:AE171" ca="1" si="146">ROUND(AB137,0)</f>
        <v>0</v>
      </c>
      <c r="AC171" s="97">
        <f t="shared" ca="1" si="146"/>
        <v>0</v>
      </c>
      <c r="AD171" s="97">
        <f t="shared" ca="1" si="146"/>
        <v>0</v>
      </c>
      <c r="AE171" s="97">
        <f t="shared" ca="1" si="146"/>
        <v>0</v>
      </c>
    </row>
    <row r="172" spans="2:31" customFormat="1">
      <c r="B172" s="1"/>
      <c r="C172" s="27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customFormat="1">
      <c r="B173" s="1"/>
      <c r="C173" s="27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customFormat="1">
      <c r="B174" s="425" t="s">
        <v>686</v>
      </c>
      <c r="C174" s="505"/>
      <c r="D174" s="233"/>
      <c r="E174" s="233"/>
      <c r="F174" s="233"/>
      <c r="G174" s="233"/>
      <c r="H174" s="233"/>
      <c r="I174" s="233"/>
      <c r="J174" s="416"/>
      <c r="K174" s="234" t="str">
        <f t="shared" ref="K174:AE174" si="147">LataProjekcji</f>
        <v>Uzupełnij dane</v>
      </c>
      <c r="L174" s="234" t="str">
        <f t="shared" si="147"/>
        <v/>
      </c>
      <c r="M174" s="234" t="str">
        <f t="shared" si="147"/>
        <v/>
      </c>
      <c r="N174" s="234" t="str">
        <f t="shared" si="147"/>
        <v/>
      </c>
      <c r="O174" s="234" t="str">
        <f t="shared" si="147"/>
        <v/>
      </c>
      <c r="P174" s="234" t="str">
        <f t="shared" si="147"/>
        <v/>
      </c>
      <c r="Q174" s="234" t="str">
        <f t="shared" si="147"/>
        <v/>
      </c>
      <c r="R174" s="234" t="str">
        <f t="shared" si="147"/>
        <v/>
      </c>
      <c r="S174" s="234" t="str">
        <f t="shared" si="147"/>
        <v/>
      </c>
      <c r="T174" s="234" t="str">
        <f t="shared" si="147"/>
        <v/>
      </c>
      <c r="U174" s="234" t="str">
        <f t="shared" si="147"/>
        <v/>
      </c>
      <c r="V174" s="234" t="str">
        <f t="shared" si="147"/>
        <v/>
      </c>
      <c r="W174" s="234" t="str">
        <f t="shared" si="147"/>
        <v/>
      </c>
      <c r="X174" s="234" t="str">
        <f t="shared" si="147"/>
        <v/>
      </c>
      <c r="Y174" s="234" t="str">
        <f t="shared" si="147"/>
        <v/>
      </c>
      <c r="Z174" s="234" t="str">
        <f t="shared" si="147"/>
        <v/>
      </c>
      <c r="AA174" s="234" t="str">
        <f t="shared" si="147"/>
        <v/>
      </c>
      <c r="AB174" s="234" t="str">
        <f t="shared" si="147"/>
        <v/>
      </c>
      <c r="AC174" s="234" t="str">
        <f t="shared" si="147"/>
        <v/>
      </c>
      <c r="AD174" s="234" t="str">
        <f t="shared" si="147"/>
        <v/>
      </c>
      <c r="AE174" s="234" t="str">
        <f t="shared" si="147"/>
        <v/>
      </c>
    </row>
    <row r="175" spans="2:31" customFormat="1">
      <c r="B175" s="29" t="s">
        <v>376</v>
      </c>
      <c r="C175" s="502"/>
      <c r="D175" s="30"/>
      <c r="E175" s="30"/>
      <c r="F175" s="30"/>
      <c r="G175" s="30"/>
      <c r="H175" s="30"/>
      <c r="I175" s="30"/>
      <c r="J175" s="30"/>
      <c r="K175" s="31">
        <f ca="1">ROUND(SUM(K176:K178),0)</f>
        <v>0</v>
      </c>
      <c r="L175" s="31">
        <f t="shared" ref="L175:W175" ca="1" si="148">ROUND(SUM(L176:L178),0)</f>
        <v>0</v>
      </c>
      <c r="M175" s="31">
        <f t="shared" ca="1" si="148"/>
        <v>0</v>
      </c>
      <c r="N175" s="31">
        <f t="shared" ca="1" si="148"/>
        <v>0</v>
      </c>
      <c r="O175" s="31">
        <f t="shared" ca="1" si="148"/>
        <v>0</v>
      </c>
      <c r="P175" s="31">
        <f t="shared" ca="1" si="148"/>
        <v>0</v>
      </c>
      <c r="Q175" s="31">
        <f t="shared" ca="1" si="148"/>
        <v>0</v>
      </c>
      <c r="R175" s="31">
        <f t="shared" ca="1" si="148"/>
        <v>0</v>
      </c>
      <c r="S175" s="31">
        <f t="shared" ca="1" si="148"/>
        <v>0</v>
      </c>
      <c r="T175" s="31">
        <f t="shared" ca="1" si="148"/>
        <v>0</v>
      </c>
      <c r="U175" s="31">
        <f t="shared" ca="1" si="148"/>
        <v>0</v>
      </c>
      <c r="V175" s="31">
        <f t="shared" ca="1" si="148"/>
        <v>0</v>
      </c>
      <c r="W175" s="31">
        <f t="shared" ca="1" si="148"/>
        <v>0</v>
      </c>
      <c r="X175" s="31">
        <f ca="1">ROUND(SUM(X176:X178),0)</f>
        <v>0</v>
      </c>
      <c r="Y175" s="31">
        <f ca="1">ROUND(SUM(Y176:Y178),0)</f>
        <v>0</v>
      </c>
      <c r="Z175" s="31">
        <f t="shared" ref="Z175:AA175" ca="1" si="149">ROUND(SUM(Z176:Z178),0)</f>
        <v>0</v>
      </c>
      <c r="AA175" s="31">
        <f t="shared" ca="1" si="149"/>
        <v>0</v>
      </c>
      <c r="AB175" s="31">
        <f t="shared" ref="AB175:AE175" ca="1" si="150">ROUND(SUM(AB176:AB178),0)</f>
        <v>0</v>
      </c>
      <c r="AC175" s="31">
        <f t="shared" ca="1" si="150"/>
        <v>0</v>
      </c>
      <c r="AD175" s="31">
        <f t="shared" ca="1" si="150"/>
        <v>0</v>
      </c>
      <c r="AE175" s="31">
        <f t="shared" ca="1" si="150"/>
        <v>0</v>
      </c>
    </row>
    <row r="176" spans="2:31" customFormat="1">
      <c r="B176" s="103" t="s">
        <v>377</v>
      </c>
      <c r="C176" s="503"/>
      <c r="D176" s="101"/>
      <c r="E176" s="101"/>
      <c r="F176" s="101"/>
      <c r="G176" s="101"/>
      <c r="H176" s="101"/>
      <c r="I176" s="101"/>
      <c r="J176" s="101"/>
      <c r="K176" s="102">
        <f ca="1">ROUND(K159+K81,0)</f>
        <v>0</v>
      </c>
      <c r="L176" s="102">
        <f t="shared" ref="L176:W176" ca="1" si="151">ROUND(L159+L81,0)</f>
        <v>0</v>
      </c>
      <c r="M176" s="102">
        <f t="shared" ca="1" si="151"/>
        <v>0</v>
      </c>
      <c r="N176" s="102">
        <f t="shared" ca="1" si="151"/>
        <v>0</v>
      </c>
      <c r="O176" s="102">
        <f t="shared" ca="1" si="151"/>
        <v>0</v>
      </c>
      <c r="P176" s="102">
        <f t="shared" ca="1" si="151"/>
        <v>0</v>
      </c>
      <c r="Q176" s="102">
        <f t="shared" ca="1" si="151"/>
        <v>0</v>
      </c>
      <c r="R176" s="102">
        <f t="shared" ca="1" si="151"/>
        <v>0</v>
      </c>
      <c r="S176" s="102">
        <f t="shared" ca="1" si="151"/>
        <v>0</v>
      </c>
      <c r="T176" s="102">
        <f t="shared" ca="1" si="151"/>
        <v>0</v>
      </c>
      <c r="U176" s="102">
        <f t="shared" ca="1" si="151"/>
        <v>0</v>
      </c>
      <c r="V176" s="102">
        <f t="shared" ca="1" si="151"/>
        <v>0</v>
      </c>
      <c r="W176" s="102">
        <f t="shared" ca="1" si="151"/>
        <v>0</v>
      </c>
      <c r="X176" s="102">
        <f t="shared" ref="X176:Y178" ca="1" si="152">ROUND(X159+X81,0)</f>
        <v>0</v>
      </c>
      <c r="Y176" s="102">
        <f t="shared" ca="1" si="152"/>
        <v>0</v>
      </c>
      <c r="Z176" s="102">
        <f t="shared" ref="Z176:AA176" ca="1" si="153">ROUND(Z159+Z81,0)</f>
        <v>0</v>
      </c>
      <c r="AA176" s="102">
        <f t="shared" ca="1" si="153"/>
        <v>0</v>
      </c>
      <c r="AB176" s="102">
        <f t="shared" ref="AB176:AE176" ca="1" si="154">ROUND(AB159+AB81,0)</f>
        <v>0</v>
      </c>
      <c r="AC176" s="102">
        <f t="shared" ca="1" si="154"/>
        <v>0</v>
      </c>
      <c r="AD176" s="102">
        <f t="shared" ca="1" si="154"/>
        <v>0</v>
      </c>
      <c r="AE176" s="102">
        <f t="shared" ca="1" si="154"/>
        <v>0</v>
      </c>
    </row>
    <row r="177" spans="2:31" customFormat="1">
      <c r="B177" s="37" t="s">
        <v>378</v>
      </c>
      <c r="C177" s="423"/>
      <c r="D177" s="52"/>
      <c r="E177" s="52"/>
      <c r="F177" s="52"/>
      <c r="G177" s="52"/>
      <c r="H177" s="52"/>
      <c r="I177" s="52"/>
      <c r="J177" s="52"/>
      <c r="K177" s="33">
        <f ca="1">ROUND(K160+K82,0)</f>
        <v>0</v>
      </c>
      <c r="L177" s="33">
        <f t="shared" ref="L177:W177" ca="1" si="155">ROUND(L160+L82,0)</f>
        <v>0</v>
      </c>
      <c r="M177" s="33">
        <f t="shared" ca="1" si="155"/>
        <v>0</v>
      </c>
      <c r="N177" s="33">
        <f t="shared" ca="1" si="155"/>
        <v>0</v>
      </c>
      <c r="O177" s="33">
        <f t="shared" ca="1" si="155"/>
        <v>0</v>
      </c>
      <c r="P177" s="33">
        <f t="shared" ca="1" si="155"/>
        <v>0</v>
      </c>
      <c r="Q177" s="33">
        <f t="shared" ca="1" si="155"/>
        <v>0</v>
      </c>
      <c r="R177" s="33">
        <f t="shared" ca="1" si="155"/>
        <v>0</v>
      </c>
      <c r="S177" s="33">
        <f t="shared" ca="1" si="155"/>
        <v>0</v>
      </c>
      <c r="T177" s="33">
        <f t="shared" ca="1" si="155"/>
        <v>0</v>
      </c>
      <c r="U177" s="33">
        <f t="shared" ca="1" si="155"/>
        <v>0</v>
      </c>
      <c r="V177" s="33">
        <f t="shared" ca="1" si="155"/>
        <v>0</v>
      </c>
      <c r="W177" s="33">
        <f t="shared" ca="1" si="155"/>
        <v>0</v>
      </c>
      <c r="X177" s="33">
        <f t="shared" ca="1" si="152"/>
        <v>0</v>
      </c>
      <c r="Y177" s="33">
        <f t="shared" ca="1" si="152"/>
        <v>0</v>
      </c>
      <c r="Z177" s="33">
        <f t="shared" ref="Z177:AA177" ca="1" si="156">ROUND(Z160+Z82,0)</f>
        <v>0</v>
      </c>
      <c r="AA177" s="33">
        <f t="shared" ca="1" si="156"/>
        <v>0</v>
      </c>
      <c r="AB177" s="33">
        <f t="shared" ref="AB177:AE177" ca="1" si="157">ROUND(AB160+AB82,0)</f>
        <v>0</v>
      </c>
      <c r="AC177" s="33">
        <f t="shared" ca="1" si="157"/>
        <v>0</v>
      </c>
      <c r="AD177" s="33">
        <f t="shared" ca="1" si="157"/>
        <v>0</v>
      </c>
      <c r="AE177" s="33">
        <f t="shared" ca="1" si="157"/>
        <v>0</v>
      </c>
    </row>
    <row r="178" spans="2:31" customFormat="1">
      <c r="B178" s="37" t="s">
        <v>379</v>
      </c>
      <c r="C178" s="423"/>
      <c r="D178" s="52"/>
      <c r="E178" s="52"/>
      <c r="F178" s="52"/>
      <c r="G178" s="52"/>
      <c r="H178" s="52"/>
      <c r="I178" s="52"/>
      <c r="J178" s="52"/>
      <c r="K178" s="33">
        <f ca="1">ROUND(K161+K83,0)</f>
        <v>0</v>
      </c>
      <c r="L178" s="33">
        <f t="shared" ref="L178:W178" ca="1" si="158">ROUND(L161+L83,0)</f>
        <v>0</v>
      </c>
      <c r="M178" s="33">
        <f t="shared" ca="1" si="158"/>
        <v>0</v>
      </c>
      <c r="N178" s="33">
        <f t="shared" ca="1" si="158"/>
        <v>0</v>
      </c>
      <c r="O178" s="33">
        <f t="shared" ca="1" si="158"/>
        <v>0</v>
      </c>
      <c r="P178" s="33">
        <f t="shared" ca="1" si="158"/>
        <v>0</v>
      </c>
      <c r="Q178" s="33">
        <f t="shared" ca="1" si="158"/>
        <v>0</v>
      </c>
      <c r="R178" s="33">
        <f t="shared" ca="1" si="158"/>
        <v>0</v>
      </c>
      <c r="S178" s="33">
        <f t="shared" ca="1" si="158"/>
        <v>0</v>
      </c>
      <c r="T178" s="33">
        <f t="shared" ca="1" si="158"/>
        <v>0</v>
      </c>
      <c r="U178" s="33">
        <f t="shared" ca="1" si="158"/>
        <v>0</v>
      </c>
      <c r="V178" s="33">
        <f t="shared" ca="1" si="158"/>
        <v>0</v>
      </c>
      <c r="W178" s="33">
        <f t="shared" ca="1" si="158"/>
        <v>0</v>
      </c>
      <c r="X178" s="33">
        <f t="shared" ca="1" si="152"/>
        <v>0</v>
      </c>
      <c r="Y178" s="33">
        <f t="shared" ca="1" si="152"/>
        <v>0</v>
      </c>
      <c r="Z178" s="33">
        <f t="shared" ref="Z178:AA178" ca="1" si="159">ROUND(Z161+Z83,0)</f>
        <v>0</v>
      </c>
      <c r="AA178" s="33">
        <f t="shared" ca="1" si="159"/>
        <v>0</v>
      </c>
      <c r="AB178" s="33">
        <f t="shared" ref="AB178:AE178" ca="1" si="160">ROUND(AB161+AB83,0)</f>
        <v>0</v>
      </c>
      <c r="AC178" s="33">
        <f t="shared" ca="1" si="160"/>
        <v>0</v>
      </c>
      <c r="AD178" s="33">
        <f t="shared" ca="1" si="160"/>
        <v>0</v>
      </c>
      <c r="AE178" s="33">
        <f t="shared" ca="1" si="160"/>
        <v>0</v>
      </c>
    </row>
    <row r="179" spans="2:31" customFormat="1">
      <c r="B179" s="37" t="s">
        <v>695</v>
      </c>
      <c r="C179" s="423"/>
      <c r="D179" s="52"/>
      <c r="E179" s="52"/>
      <c r="F179" s="52"/>
      <c r="G179" s="52"/>
      <c r="H179" s="52"/>
      <c r="I179" s="52"/>
      <c r="J179" s="52"/>
      <c r="K179" s="33">
        <f>ROUND(K162,0)</f>
        <v>0</v>
      </c>
      <c r="L179" s="33">
        <f t="shared" ref="L179:W179" si="161">ROUND(L162,0)</f>
        <v>0</v>
      </c>
      <c r="M179" s="33">
        <f t="shared" si="161"/>
        <v>0</v>
      </c>
      <c r="N179" s="33">
        <f t="shared" si="161"/>
        <v>0</v>
      </c>
      <c r="O179" s="33">
        <f t="shared" si="161"/>
        <v>0</v>
      </c>
      <c r="P179" s="33">
        <f t="shared" si="161"/>
        <v>0</v>
      </c>
      <c r="Q179" s="33">
        <f t="shared" si="161"/>
        <v>0</v>
      </c>
      <c r="R179" s="33">
        <f t="shared" si="161"/>
        <v>0</v>
      </c>
      <c r="S179" s="33">
        <f t="shared" si="161"/>
        <v>0</v>
      </c>
      <c r="T179" s="33">
        <f t="shared" si="161"/>
        <v>0</v>
      </c>
      <c r="U179" s="33">
        <f t="shared" si="161"/>
        <v>0</v>
      </c>
      <c r="V179" s="33">
        <f t="shared" si="161"/>
        <v>0</v>
      </c>
      <c r="W179" s="33">
        <f t="shared" si="161"/>
        <v>0</v>
      </c>
      <c r="X179" s="33">
        <f>ROUND(X162,0)</f>
        <v>0</v>
      </c>
      <c r="Y179" s="33">
        <f>ROUND(Y162,0)</f>
        <v>0</v>
      </c>
      <c r="Z179" s="33">
        <f t="shared" ref="Z179:AA179" si="162">ROUND(Z162,0)</f>
        <v>0</v>
      </c>
      <c r="AA179" s="33">
        <f t="shared" si="162"/>
        <v>0</v>
      </c>
      <c r="AB179" s="33">
        <f t="shared" ref="AB179:AE179" si="163">ROUND(AB162,0)</f>
        <v>0</v>
      </c>
      <c r="AC179" s="33">
        <f t="shared" si="163"/>
        <v>0</v>
      </c>
      <c r="AD179" s="33">
        <f t="shared" si="163"/>
        <v>0</v>
      </c>
      <c r="AE179" s="33">
        <f t="shared" si="163"/>
        <v>0</v>
      </c>
    </row>
    <row r="180" spans="2:31" customFormat="1">
      <c r="B180" s="98" t="s">
        <v>380</v>
      </c>
      <c r="C180" s="504"/>
      <c r="D180" s="96"/>
      <c r="E180" s="96"/>
      <c r="F180" s="96"/>
      <c r="G180" s="96"/>
      <c r="H180" s="96"/>
      <c r="I180" s="96"/>
      <c r="J180" s="96"/>
      <c r="K180" s="97">
        <f ca="1">ROUND(SUM(K181:K186),0)</f>
        <v>0</v>
      </c>
      <c r="L180" s="97">
        <f t="shared" ref="L180:W180" ca="1" si="164">ROUND(SUM(L181:L186),0)</f>
        <v>0</v>
      </c>
      <c r="M180" s="97">
        <f t="shared" ca="1" si="164"/>
        <v>0</v>
      </c>
      <c r="N180" s="97">
        <f t="shared" ca="1" si="164"/>
        <v>0</v>
      </c>
      <c r="O180" s="97">
        <f t="shared" ca="1" si="164"/>
        <v>0</v>
      </c>
      <c r="P180" s="97">
        <f t="shared" ca="1" si="164"/>
        <v>0</v>
      </c>
      <c r="Q180" s="97">
        <f t="shared" ca="1" si="164"/>
        <v>0</v>
      </c>
      <c r="R180" s="97">
        <f t="shared" ca="1" si="164"/>
        <v>0</v>
      </c>
      <c r="S180" s="97">
        <f t="shared" ca="1" si="164"/>
        <v>0</v>
      </c>
      <c r="T180" s="97">
        <f t="shared" ca="1" si="164"/>
        <v>0</v>
      </c>
      <c r="U180" s="97">
        <f t="shared" ca="1" si="164"/>
        <v>0</v>
      </c>
      <c r="V180" s="97">
        <f t="shared" ca="1" si="164"/>
        <v>0</v>
      </c>
      <c r="W180" s="97">
        <f t="shared" ca="1" si="164"/>
        <v>0</v>
      </c>
      <c r="X180" s="97">
        <f ca="1">ROUND(SUM(X181:X186),0)</f>
        <v>0</v>
      </c>
      <c r="Y180" s="97">
        <f ca="1">ROUND(SUM(Y181:Y186),0)</f>
        <v>0</v>
      </c>
      <c r="Z180" s="97">
        <f t="shared" ref="Z180:AA180" ca="1" si="165">ROUND(SUM(Z181:Z186),0)</f>
        <v>0</v>
      </c>
      <c r="AA180" s="97">
        <f t="shared" ca="1" si="165"/>
        <v>0</v>
      </c>
      <c r="AB180" s="97">
        <f t="shared" ref="AB180:AE180" ca="1" si="166">ROUND(SUM(AB181:AB186),0)</f>
        <v>0</v>
      </c>
      <c r="AC180" s="97">
        <f t="shared" ca="1" si="166"/>
        <v>0</v>
      </c>
      <c r="AD180" s="97">
        <f t="shared" ca="1" si="166"/>
        <v>0</v>
      </c>
      <c r="AE180" s="97">
        <f t="shared" ca="1" si="166"/>
        <v>0</v>
      </c>
    </row>
    <row r="181" spans="2:31" customFormat="1">
      <c r="B181" s="103" t="s">
        <v>381</v>
      </c>
      <c r="C181" s="503"/>
      <c r="D181" s="101"/>
      <c r="E181" s="101"/>
      <c r="F181" s="101"/>
      <c r="G181" s="101"/>
      <c r="H181" s="101"/>
      <c r="I181" s="101"/>
      <c r="J181" s="101"/>
      <c r="K181" s="102">
        <f ca="1">ROUND(K164+K85,0)</f>
        <v>0</v>
      </c>
      <c r="L181" s="102">
        <f t="shared" ref="L181:W181" ca="1" si="167">ROUND(L164+L85,0)</f>
        <v>0</v>
      </c>
      <c r="M181" s="102">
        <f t="shared" ca="1" si="167"/>
        <v>0</v>
      </c>
      <c r="N181" s="102">
        <f t="shared" ca="1" si="167"/>
        <v>0</v>
      </c>
      <c r="O181" s="102">
        <f t="shared" ca="1" si="167"/>
        <v>0</v>
      </c>
      <c r="P181" s="102">
        <f t="shared" ca="1" si="167"/>
        <v>0</v>
      </c>
      <c r="Q181" s="102">
        <f t="shared" ca="1" si="167"/>
        <v>0</v>
      </c>
      <c r="R181" s="102">
        <f t="shared" ca="1" si="167"/>
        <v>0</v>
      </c>
      <c r="S181" s="102">
        <f t="shared" ca="1" si="167"/>
        <v>0</v>
      </c>
      <c r="T181" s="102">
        <f t="shared" ca="1" si="167"/>
        <v>0</v>
      </c>
      <c r="U181" s="102">
        <f t="shared" ca="1" si="167"/>
        <v>0</v>
      </c>
      <c r="V181" s="102">
        <f t="shared" ca="1" si="167"/>
        <v>0</v>
      </c>
      <c r="W181" s="102">
        <f t="shared" ca="1" si="167"/>
        <v>0</v>
      </c>
      <c r="X181" s="102">
        <f t="shared" ref="X181:Y185" ca="1" si="168">ROUND(X164+X85,0)</f>
        <v>0</v>
      </c>
      <c r="Y181" s="102">
        <f t="shared" ca="1" si="168"/>
        <v>0</v>
      </c>
      <c r="Z181" s="102">
        <f t="shared" ref="Z181:AA181" ca="1" si="169">ROUND(Z164+Z85,0)</f>
        <v>0</v>
      </c>
      <c r="AA181" s="102">
        <f t="shared" ca="1" si="169"/>
        <v>0</v>
      </c>
      <c r="AB181" s="102">
        <f t="shared" ref="AB181:AE181" ca="1" si="170">ROUND(AB164+AB85,0)</f>
        <v>0</v>
      </c>
      <c r="AC181" s="102">
        <f t="shared" ca="1" si="170"/>
        <v>0</v>
      </c>
      <c r="AD181" s="102">
        <f t="shared" ca="1" si="170"/>
        <v>0</v>
      </c>
      <c r="AE181" s="102">
        <f t="shared" ca="1" si="170"/>
        <v>0</v>
      </c>
    </row>
    <row r="182" spans="2:31" customFormat="1">
      <c r="B182" s="37" t="s">
        <v>382</v>
      </c>
      <c r="C182" s="423"/>
      <c r="D182" s="52"/>
      <c r="E182" s="52"/>
      <c r="F182" s="52"/>
      <c r="G182" s="52"/>
      <c r="H182" s="52"/>
      <c r="I182" s="52"/>
      <c r="J182" s="52"/>
      <c r="K182" s="33">
        <f ca="1">ROUND(K165+K86,0)</f>
        <v>0</v>
      </c>
      <c r="L182" s="33">
        <f t="shared" ref="L182:W182" ca="1" si="171">ROUND(L165+L86,0)</f>
        <v>0</v>
      </c>
      <c r="M182" s="33">
        <f t="shared" ca="1" si="171"/>
        <v>0</v>
      </c>
      <c r="N182" s="33">
        <f t="shared" ca="1" si="171"/>
        <v>0</v>
      </c>
      <c r="O182" s="33">
        <f t="shared" ca="1" si="171"/>
        <v>0</v>
      </c>
      <c r="P182" s="33">
        <f t="shared" ca="1" si="171"/>
        <v>0</v>
      </c>
      <c r="Q182" s="33">
        <f t="shared" ca="1" si="171"/>
        <v>0</v>
      </c>
      <c r="R182" s="33">
        <f t="shared" ca="1" si="171"/>
        <v>0</v>
      </c>
      <c r="S182" s="33">
        <f t="shared" ca="1" si="171"/>
        <v>0</v>
      </c>
      <c r="T182" s="33">
        <f t="shared" ca="1" si="171"/>
        <v>0</v>
      </c>
      <c r="U182" s="33">
        <f t="shared" ca="1" si="171"/>
        <v>0</v>
      </c>
      <c r="V182" s="33">
        <f t="shared" ca="1" si="171"/>
        <v>0</v>
      </c>
      <c r="W182" s="33">
        <f t="shared" ca="1" si="171"/>
        <v>0</v>
      </c>
      <c r="X182" s="33">
        <f t="shared" ca="1" si="168"/>
        <v>0</v>
      </c>
      <c r="Y182" s="33">
        <f t="shared" ca="1" si="168"/>
        <v>0</v>
      </c>
      <c r="Z182" s="33">
        <f t="shared" ref="Z182:AA182" ca="1" si="172">ROUND(Z165+Z86,0)</f>
        <v>0</v>
      </c>
      <c r="AA182" s="33">
        <f t="shared" ca="1" si="172"/>
        <v>0</v>
      </c>
      <c r="AB182" s="33">
        <f t="shared" ref="AB182:AE182" ca="1" si="173">ROUND(AB165+AB86,0)</f>
        <v>0</v>
      </c>
      <c r="AC182" s="33">
        <f t="shared" ca="1" si="173"/>
        <v>0</v>
      </c>
      <c r="AD182" s="33">
        <f t="shared" ca="1" si="173"/>
        <v>0</v>
      </c>
      <c r="AE182" s="33">
        <f t="shared" ca="1" si="173"/>
        <v>0</v>
      </c>
    </row>
    <row r="183" spans="2:31" customFormat="1">
      <c r="B183" s="37" t="s">
        <v>383</v>
      </c>
      <c r="C183" s="423"/>
      <c r="D183" s="52"/>
      <c r="E183" s="52"/>
      <c r="F183" s="52"/>
      <c r="G183" s="52"/>
      <c r="H183" s="52"/>
      <c r="I183" s="52"/>
      <c r="J183" s="52"/>
      <c r="K183" s="33">
        <f ca="1">ROUND(K166+K87,0)</f>
        <v>0</v>
      </c>
      <c r="L183" s="33">
        <f t="shared" ref="L183:W183" ca="1" si="174">ROUND(L166+L87,0)</f>
        <v>0</v>
      </c>
      <c r="M183" s="33">
        <f t="shared" ca="1" si="174"/>
        <v>0</v>
      </c>
      <c r="N183" s="33">
        <f t="shared" ca="1" si="174"/>
        <v>0</v>
      </c>
      <c r="O183" s="33">
        <f t="shared" ca="1" si="174"/>
        <v>0</v>
      </c>
      <c r="P183" s="33">
        <f t="shared" ca="1" si="174"/>
        <v>0</v>
      </c>
      <c r="Q183" s="33">
        <f t="shared" ca="1" si="174"/>
        <v>0</v>
      </c>
      <c r="R183" s="33">
        <f t="shared" ca="1" si="174"/>
        <v>0</v>
      </c>
      <c r="S183" s="33">
        <f t="shared" ca="1" si="174"/>
        <v>0</v>
      </c>
      <c r="T183" s="33">
        <f t="shared" ca="1" si="174"/>
        <v>0</v>
      </c>
      <c r="U183" s="33">
        <f t="shared" ca="1" si="174"/>
        <v>0</v>
      </c>
      <c r="V183" s="33">
        <f t="shared" ca="1" si="174"/>
        <v>0</v>
      </c>
      <c r="W183" s="33">
        <f t="shared" ca="1" si="174"/>
        <v>0</v>
      </c>
      <c r="X183" s="33">
        <f t="shared" ca="1" si="168"/>
        <v>0</v>
      </c>
      <c r="Y183" s="33">
        <f t="shared" ca="1" si="168"/>
        <v>0</v>
      </c>
      <c r="Z183" s="33">
        <f t="shared" ref="Z183:AA183" ca="1" si="175">ROUND(Z166+Z87,0)</f>
        <v>0</v>
      </c>
      <c r="AA183" s="33">
        <f t="shared" ca="1" si="175"/>
        <v>0</v>
      </c>
      <c r="AB183" s="33">
        <f t="shared" ref="AB183:AE183" ca="1" si="176">ROUND(AB166+AB87,0)</f>
        <v>0</v>
      </c>
      <c r="AC183" s="33">
        <f t="shared" ca="1" si="176"/>
        <v>0</v>
      </c>
      <c r="AD183" s="33">
        <f t="shared" ca="1" si="176"/>
        <v>0</v>
      </c>
      <c r="AE183" s="33">
        <f t="shared" ca="1" si="176"/>
        <v>0</v>
      </c>
    </row>
    <row r="184" spans="2:31" customFormat="1">
      <c r="B184" s="37" t="s">
        <v>384</v>
      </c>
      <c r="C184" s="423"/>
      <c r="D184" s="52"/>
      <c r="E184" s="52"/>
      <c r="F184" s="52"/>
      <c r="G184" s="52"/>
      <c r="H184" s="52"/>
      <c r="I184" s="52"/>
      <c r="J184" s="52"/>
      <c r="K184" s="33">
        <f ca="1">ROUND(K167+K88,0)</f>
        <v>0</v>
      </c>
      <c r="L184" s="33">
        <f t="shared" ref="L184:W184" ca="1" si="177">ROUND(L167+L88,0)</f>
        <v>0</v>
      </c>
      <c r="M184" s="33">
        <f t="shared" ca="1" si="177"/>
        <v>0</v>
      </c>
      <c r="N184" s="33">
        <f t="shared" ca="1" si="177"/>
        <v>0</v>
      </c>
      <c r="O184" s="33">
        <f t="shared" ca="1" si="177"/>
        <v>0</v>
      </c>
      <c r="P184" s="33">
        <f t="shared" ca="1" si="177"/>
        <v>0</v>
      </c>
      <c r="Q184" s="33">
        <f t="shared" ca="1" si="177"/>
        <v>0</v>
      </c>
      <c r="R184" s="33">
        <f t="shared" ca="1" si="177"/>
        <v>0</v>
      </c>
      <c r="S184" s="33">
        <f t="shared" ca="1" si="177"/>
        <v>0</v>
      </c>
      <c r="T184" s="33">
        <f t="shared" ca="1" si="177"/>
        <v>0</v>
      </c>
      <c r="U184" s="33">
        <f t="shared" ca="1" si="177"/>
        <v>0</v>
      </c>
      <c r="V184" s="33">
        <f t="shared" ca="1" si="177"/>
        <v>0</v>
      </c>
      <c r="W184" s="33">
        <f t="shared" ca="1" si="177"/>
        <v>0</v>
      </c>
      <c r="X184" s="33">
        <f t="shared" ca="1" si="168"/>
        <v>0</v>
      </c>
      <c r="Y184" s="33">
        <f t="shared" ca="1" si="168"/>
        <v>0</v>
      </c>
      <c r="Z184" s="33">
        <f t="shared" ref="Z184:AA184" ca="1" si="178">ROUND(Z167+Z88,0)</f>
        <v>0</v>
      </c>
      <c r="AA184" s="33">
        <f t="shared" ca="1" si="178"/>
        <v>0</v>
      </c>
      <c r="AB184" s="33">
        <f t="shared" ref="AB184:AE184" ca="1" si="179">ROUND(AB167+AB88,0)</f>
        <v>0</v>
      </c>
      <c r="AC184" s="33">
        <f t="shared" ca="1" si="179"/>
        <v>0</v>
      </c>
      <c r="AD184" s="33">
        <f t="shared" ca="1" si="179"/>
        <v>0</v>
      </c>
      <c r="AE184" s="33">
        <f t="shared" ca="1" si="179"/>
        <v>0</v>
      </c>
    </row>
    <row r="185" spans="2:31" customFormat="1">
      <c r="B185" s="37" t="s">
        <v>385</v>
      </c>
      <c r="C185" s="423"/>
      <c r="D185" s="52"/>
      <c r="E185" s="52"/>
      <c r="F185" s="52"/>
      <c r="G185" s="52"/>
      <c r="H185" s="52"/>
      <c r="I185" s="52"/>
      <c r="J185" s="52"/>
      <c r="K185" s="33">
        <f ca="1">ROUND(K168+K89,0)</f>
        <v>0</v>
      </c>
      <c r="L185" s="33">
        <f t="shared" ref="L185:W185" ca="1" si="180">ROUND(L168+L89,0)</f>
        <v>0</v>
      </c>
      <c r="M185" s="33">
        <f t="shared" ca="1" si="180"/>
        <v>0</v>
      </c>
      <c r="N185" s="33">
        <f t="shared" ca="1" si="180"/>
        <v>0</v>
      </c>
      <c r="O185" s="33">
        <f t="shared" ca="1" si="180"/>
        <v>0</v>
      </c>
      <c r="P185" s="33">
        <f t="shared" ca="1" si="180"/>
        <v>0</v>
      </c>
      <c r="Q185" s="33">
        <f t="shared" ca="1" si="180"/>
        <v>0</v>
      </c>
      <c r="R185" s="33">
        <f t="shared" ca="1" si="180"/>
        <v>0</v>
      </c>
      <c r="S185" s="33">
        <f t="shared" ca="1" si="180"/>
        <v>0</v>
      </c>
      <c r="T185" s="33">
        <f t="shared" ca="1" si="180"/>
        <v>0</v>
      </c>
      <c r="U185" s="33">
        <f t="shared" ca="1" si="180"/>
        <v>0</v>
      </c>
      <c r="V185" s="33">
        <f t="shared" ca="1" si="180"/>
        <v>0</v>
      </c>
      <c r="W185" s="33">
        <f t="shared" ca="1" si="180"/>
        <v>0</v>
      </c>
      <c r="X185" s="33">
        <f t="shared" ca="1" si="168"/>
        <v>0</v>
      </c>
      <c r="Y185" s="33">
        <f t="shared" ca="1" si="168"/>
        <v>0</v>
      </c>
      <c r="Z185" s="33">
        <f t="shared" ref="Z185:AA185" ca="1" si="181">ROUND(Z168+Z89,0)</f>
        <v>0</v>
      </c>
      <c r="AA185" s="33">
        <f t="shared" ca="1" si="181"/>
        <v>0</v>
      </c>
      <c r="AB185" s="33">
        <f t="shared" ref="AB185:AE185" ca="1" si="182">ROUND(AB168+AB89,0)</f>
        <v>0</v>
      </c>
      <c r="AC185" s="33">
        <f t="shared" ca="1" si="182"/>
        <v>0</v>
      </c>
      <c r="AD185" s="33">
        <f t="shared" ca="1" si="182"/>
        <v>0</v>
      </c>
      <c r="AE185" s="33">
        <f t="shared" ca="1" si="182"/>
        <v>0</v>
      </c>
    </row>
    <row r="186" spans="2:31" customFormat="1">
      <c r="B186" s="37" t="s">
        <v>683</v>
      </c>
      <c r="C186" s="423"/>
      <c r="D186" s="52"/>
      <c r="E186" s="52"/>
      <c r="F186" s="52"/>
      <c r="G186" s="52"/>
      <c r="H186" s="52"/>
      <c r="I186" s="52"/>
      <c r="J186" s="52"/>
      <c r="K186" s="33">
        <f>ROUND(K169,0)</f>
        <v>0</v>
      </c>
      <c r="L186" s="33">
        <f t="shared" ref="L186:W186" si="183">ROUND(L169,0)</f>
        <v>0</v>
      </c>
      <c r="M186" s="33">
        <f t="shared" si="183"/>
        <v>0</v>
      </c>
      <c r="N186" s="33">
        <f t="shared" si="183"/>
        <v>0</v>
      </c>
      <c r="O186" s="33">
        <f t="shared" si="183"/>
        <v>0</v>
      </c>
      <c r="P186" s="33">
        <f t="shared" si="183"/>
        <v>0</v>
      </c>
      <c r="Q186" s="33">
        <f t="shared" si="183"/>
        <v>0</v>
      </c>
      <c r="R186" s="33">
        <f t="shared" si="183"/>
        <v>0</v>
      </c>
      <c r="S186" s="33">
        <f t="shared" si="183"/>
        <v>0</v>
      </c>
      <c r="T186" s="33">
        <f t="shared" si="183"/>
        <v>0</v>
      </c>
      <c r="U186" s="33">
        <f t="shared" si="183"/>
        <v>0</v>
      </c>
      <c r="V186" s="33">
        <f t="shared" si="183"/>
        <v>0</v>
      </c>
      <c r="W186" s="33">
        <f t="shared" si="183"/>
        <v>0</v>
      </c>
      <c r="X186" s="33">
        <f>ROUND(X169,0)</f>
        <v>0</v>
      </c>
      <c r="Y186" s="33">
        <f>ROUND(Y169,0)</f>
        <v>0</v>
      </c>
      <c r="Z186" s="33">
        <f t="shared" ref="Z186:AA186" si="184">ROUND(Z169,0)</f>
        <v>0</v>
      </c>
      <c r="AA186" s="33">
        <f t="shared" si="184"/>
        <v>0</v>
      </c>
      <c r="AB186" s="33">
        <f t="shared" ref="AB186:AE186" si="185">ROUND(AB169,0)</f>
        <v>0</v>
      </c>
      <c r="AC186" s="33">
        <f t="shared" si="185"/>
        <v>0</v>
      </c>
      <c r="AD186" s="33">
        <f t="shared" si="185"/>
        <v>0</v>
      </c>
      <c r="AE186" s="33">
        <f t="shared" si="185"/>
        <v>0</v>
      </c>
    </row>
    <row r="187" spans="2:31" customFormat="1">
      <c r="B187" s="1"/>
      <c r="C187" s="276"/>
      <c r="D187" s="1"/>
      <c r="E187" s="1"/>
      <c r="F187" s="1"/>
      <c r="G187" s="1"/>
      <c r="H187" s="1"/>
      <c r="I187" s="1"/>
      <c r="J187" s="1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</row>
    <row r="188" spans="2:31" customFormat="1">
      <c r="B188" s="98" t="s">
        <v>386</v>
      </c>
      <c r="C188" s="504"/>
      <c r="D188" s="98"/>
      <c r="E188" s="98"/>
      <c r="F188" s="98"/>
      <c r="G188" s="98"/>
      <c r="H188" s="98"/>
      <c r="I188" s="98"/>
      <c r="J188" s="98"/>
      <c r="K188" s="97">
        <f>ROUND(K171+K91,0)</f>
        <v>0</v>
      </c>
      <c r="L188" s="97">
        <f t="shared" ref="L188:W188" ca="1" si="186">ROUND(L171+L91,0)</f>
        <v>0</v>
      </c>
      <c r="M188" s="97">
        <f t="shared" ca="1" si="186"/>
        <v>0</v>
      </c>
      <c r="N188" s="97">
        <f t="shared" ca="1" si="186"/>
        <v>0</v>
      </c>
      <c r="O188" s="97">
        <f t="shared" ca="1" si="186"/>
        <v>0</v>
      </c>
      <c r="P188" s="97">
        <f t="shared" ca="1" si="186"/>
        <v>0</v>
      </c>
      <c r="Q188" s="97">
        <f t="shared" ca="1" si="186"/>
        <v>0</v>
      </c>
      <c r="R188" s="97">
        <f t="shared" ca="1" si="186"/>
        <v>0</v>
      </c>
      <c r="S188" s="97">
        <f t="shared" ca="1" si="186"/>
        <v>0</v>
      </c>
      <c r="T188" s="97">
        <f t="shared" ca="1" si="186"/>
        <v>0</v>
      </c>
      <c r="U188" s="97">
        <f t="shared" ca="1" si="186"/>
        <v>0</v>
      </c>
      <c r="V188" s="97">
        <f t="shared" ca="1" si="186"/>
        <v>0</v>
      </c>
      <c r="W188" s="97">
        <f t="shared" ca="1" si="186"/>
        <v>0</v>
      </c>
      <c r="X188" s="97">
        <f ca="1">ROUND(X171+X91,0)</f>
        <v>0</v>
      </c>
      <c r="Y188" s="97">
        <f ca="1">ROUND(Y171+Y91,0)</f>
        <v>0</v>
      </c>
      <c r="Z188" s="97">
        <f t="shared" ref="Z188:AA188" ca="1" si="187">ROUND(Z171+Z91,0)</f>
        <v>0</v>
      </c>
      <c r="AA188" s="97">
        <f t="shared" ca="1" si="187"/>
        <v>0</v>
      </c>
      <c r="AB188" s="97">
        <f t="shared" ref="AB188:AE188" ca="1" si="188">ROUND(AB171+AB91,0)</f>
        <v>0</v>
      </c>
      <c r="AC188" s="97">
        <f t="shared" ca="1" si="188"/>
        <v>0</v>
      </c>
      <c r="AD188" s="97">
        <f t="shared" ca="1" si="188"/>
        <v>0</v>
      </c>
      <c r="AE188" s="97">
        <f t="shared" ca="1" si="188"/>
        <v>0</v>
      </c>
    </row>
    <row r="189" spans="2:31" customFormat="1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customFormat="1"/>
    <row r="191" spans="2:31" customFormat="1"/>
    <row r="192" spans="2:31" ht="14.5">
      <c r="B192" s="46" t="s">
        <v>277</v>
      </c>
      <c r="C192" s="46"/>
      <c r="D192" s="36"/>
      <c r="E192" s="36"/>
      <c r="F192" s="36"/>
      <c r="G192" s="36"/>
      <c r="H192" s="36"/>
      <c r="I192" s="36"/>
      <c r="J192" s="36"/>
      <c r="K192" s="32" t="str">
        <f t="shared" ref="K192:W192" si="189">K12</f>
        <v>Uzupełnij dane</v>
      </c>
      <c r="L192" s="32" t="str">
        <f t="shared" si="189"/>
        <v/>
      </c>
      <c r="M192" s="32" t="str">
        <f t="shared" si="189"/>
        <v/>
      </c>
      <c r="N192" s="32" t="str">
        <f t="shared" si="189"/>
        <v/>
      </c>
      <c r="O192" s="32" t="str">
        <f t="shared" si="189"/>
        <v/>
      </c>
      <c r="P192" s="32" t="str">
        <f t="shared" si="189"/>
        <v/>
      </c>
      <c r="Q192" s="32" t="str">
        <f t="shared" si="189"/>
        <v/>
      </c>
      <c r="R192" s="32" t="str">
        <f t="shared" si="189"/>
        <v/>
      </c>
      <c r="S192" s="32" t="str">
        <f t="shared" si="189"/>
        <v/>
      </c>
      <c r="T192" s="32" t="str">
        <f t="shared" si="189"/>
        <v/>
      </c>
      <c r="U192" s="32" t="str">
        <f t="shared" si="189"/>
        <v/>
      </c>
      <c r="V192" s="32" t="str">
        <f t="shared" si="189"/>
        <v/>
      </c>
      <c r="W192" s="32" t="str">
        <f t="shared" si="189"/>
        <v/>
      </c>
      <c r="X192" s="32" t="str">
        <f>X12</f>
        <v/>
      </c>
      <c r="Y192" s="32" t="str">
        <f>Y12</f>
        <v/>
      </c>
      <c r="Z192" s="32" t="str">
        <f t="shared" ref="Z192:AA192" si="190">Z12</f>
        <v/>
      </c>
      <c r="AA192" s="32" t="str">
        <f t="shared" si="190"/>
        <v/>
      </c>
      <c r="AB192" s="32" t="str">
        <f t="shared" ref="AB192:AE192" si="191">AB12</f>
        <v/>
      </c>
      <c r="AC192" s="32" t="str">
        <f t="shared" si="191"/>
        <v/>
      </c>
      <c r="AD192" s="32" t="str">
        <f t="shared" si="191"/>
        <v/>
      </c>
      <c r="AE192" s="32" t="str">
        <f t="shared" si="191"/>
        <v/>
      </c>
    </row>
    <row r="193" spans="2:31"/>
    <row r="194" spans="2:31" ht="21">
      <c r="B194" s="227" t="s">
        <v>362</v>
      </c>
      <c r="C194" s="229" t="s">
        <v>846</v>
      </c>
      <c r="D194" s="229" t="s">
        <v>387</v>
      </c>
      <c r="E194" s="229" t="s">
        <v>388</v>
      </c>
      <c r="F194" s="229" t="s">
        <v>869</v>
      </c>
      <c r="G194" s="229" t="s">
        <v>870</v>
      </c>
      <c r="H194" s="229" t="s">
        <v>389</v>
      </c>
      <c r="I194" s="229" t="s">
        <v>390</v>
      </c>
      <c r="J194" s="229" t="s">
        <v>399</v>
      </c>
      <c r="K194" s="230"/>
      <c r="L194" s="230"/>
      <c r="M194" s="230"/>
      <c r="N194" s="230"/>
      <c r="O194" s="230"/>
      <c r="P194" s="230"/>
      <c r="Q194" s="230"/>
      <c r="R194" s="230"/>
      <c r="S194" s="230"/>
      <c r="T194" s="230"/>
      <c r="U194" s="230"/>
      <c r="V194" s="230"/>
      <c r="W194" s="230"/>
      <c r="X194" s="230"/>
      <c r="Y194" s="230"/>
      <c r="Z194" s="230"/>
      <c r="AA194" s="230"/>
      <c r="AB194" s="230"/>
      <c r="AC194" s="230"/>
      <c r="AD194" s="230"/>
      <c r="AE194" s="230"/>
    </row>
    <row r="195" spans="2:31">
      <c r="B195" s="37" t="s">
        <v>362</v>
      </c>
      <c r="C195" s="670"/>
      <c r="D195" s="94">
        <f>MAX('Koszty operacyjne'!J937:AE937)-MAX('Koszty operacyjne'!J1178:AE1178)</f>
        <v>0</v>
      </c>
      <c r="E195" s="245" t="str">
        <f>IFERROR(IF(Modul_badawczo_rozwojowy=tak,Wdrozenie_KoniecPR,IF(Modul_badawczo_rozwojowy=nie,DATE(Koniec_Projekt,Założenia!$D$18,1),"")),"")</f>
        <v/>
      </c>
      <c r="F195" s="197" t="s">
        <v>101</v>
      </c>
      <c r="G195" s="197" t="s">
        <v>102</v>
      </c>
      <c r="H195" s="394">
        <f>'Rozliczenie dotacji'!E62</f>
        <v>0</v>
      </c>
      <c r="I195" s="102">
        <f>IF(AND(F195="tak",G195="tak"),SUM(K1180:AE1180),IF(AND(F195="tak",G195="nie",ISNUMBER(H195)),'Rozliczenie dotacji'!F62,0))</f>
        <v>0</v>
      </c>
      <c r="J195" s="201" t="str">
        <f>IF(ISBLANK(C195),"uzupełnij dane","ok")</f>
        <v>uzupełnij dane</v>
      </c>
      <c r="K195" s="102">
        <f t="shared" ref="K195:W216" si="192">IFERROR(ROUND(IF(AND(YEAR($E195)=LataProjekcji,$D195&gt;0),$D195,0),0),0)</f>
        <v>0</v>
      </c>
      <c r="L195" s="102">
        <f t="shared" si="192"/>
        <v>0</v>
      </c>
      <c r="M195" s="102">
        <f t="shared" si="192"/>
        <v>0</v>
      </c>
      <c r="N195" s="102">
        <f t="shared" si="192"/>
        <v>0</v>
      </c>
      <c r="O195" s="102">
        <f t="shared" si="192"/>
        <v>0</v>
      </c>
      <c r="P195" s="102">
        <f t="shared" si="192"/>
        <v>0</v>
      </c>
      <c r="Q195" s="102">
        <f t="shared" si="192"/>
        <v>0</v>
      </c>
      <c r="R195" s="102">
        <f t="shared" si="192"/>
        <v>0</v>
      </c>
      <c r="S195" s="102">
        <f t="shared" si="192"/>
        <v>0</v>
      </c>
      <c r="T195" s="102">
        <f t="shared" si="192"/>
        <v>0</v>
      </c>
      <c r="U195" s="102">
        <f t="shared" si="192"/>
        <v>0</v>
      </c>
      <c r="V195" s="102">
        <f t="shared" si="192"/>
        <v>0</v>
      </c>
      <c r="W195" s="102">
        <f t="shared" si="192"/>
        <v>0</v>
      </c>
      <c r="X195" s="102">
        <f t="shared" ref="X195:AE210" si="193">IFERROR(ROUND(IF(AND(YEAR($E195)=LataProjekcji,$D195&gt;0),$D195,0),0),0)</f>
        <v>0</v>
      </c>
      <c r="Y195" s="102">
        <f t="shared" si="193"/>
        <v>0</v>
      </c>
      <c r="Z195" s="102">
        <f t="shared" si="193"/>
        <v>0</v>
      </c>
      <c r="AA195" s="102">
        <f t="shared" si="193"/>
        <v>0</v>
      </c>
      <c r="AB195" s="102">
        <f t="shared" si="193"/>
        <v>0</v>
      </c>
      <c r="AC195" s="102">
        <f t="shared" si="193"/>
        <v>0</v>
      </c>
      <c r="AD195" s="102">
        <f t="shared" si="193"/>
        <v>0</v>
      </c>
      <c r="AE195" s="102">
        <f t="shared" si="193"/>
        <v>0</v>
      </c>
    </row>
    <row r="196" spans="2:31">
      <c r="B196" s="37" t="s">
        <v>362</v>
      </c>
      <c r="C196" s="670"/>
      <c r="D196" s="94">
        <f>MAX('Koszty operacyjne'!J1178:AE1178)</f>
        <v>0</v>
      </c>
      <c r="E196" s="245" t="str">
        <f>IFERROR(IF(Modul_badawczo_rozwojowy=tak,Wdrozenie_KoniecPR,IF(Modul_badawczo_rozwojowy=nie,DATE(Koniec_Projekt,Założenia!$D$18,1),"")),"")</f>
        <v/>
      </c>
      <c r="F196" s="197" t="s">
        <v>102</v>
      </c>
      <c r="G196" s="197" t="s">
        <v>102</v>
      </c>
      <c r="H196" s="394">
        <v>0</v>
      </c>
      <c r="I196" s="33">
        <f>IF(AND(F196="tak",G196="tak"),SUM(K1187:AE1187),IF(AND(F196="tak",G196="nie",ISNUMBER(H196)),'Rozliczenie dotacji'!F6,0))</f>
        <v>0</v>
      </c>
      <c r="J196" s="202" t="str">
        <f>IF(ISBLANK(C196),"uzupełnij dane","ok")</f>
        <v>uzupełnij dane</v>
      </c>
      <c r="K196" s="33">
        <f t="shared" ref="K196:AE196" si="194">IFERROR(ROUND(IF(AND(YEAR($E196)=LataProjekcji,$D196&gt;0),$D196,0),0),0)</f>
        <v>0</v>
      </c>
      <c r="L196" s="33">
        <f t="shared" si="194"/>
        <v>0</v>
      </c>
      <c r="M196" s="33">
        <f t="shared" si="194"/>
        <v>0</v>
      </c>
      <c r="N196" s="33">
        <f t="shared" si="194"/>
        <v>0</v>
      </c>
      <c r="O196" s="33">
        <f t="shared" si="194"/>
        <v>0</v>
      </c>
      <c r="P196" s="33">
        <f t="shared" si="194"/>
        <v>0</v>
      </c>
      <c r="Q196" s="33">
        <f t="shared" si="194"/>
        <v>0</v>
      </c>
      <c r="R196" s="33">
        <f t="shared" si="194"/>
        <v>0</v>
      </c>
      <c r="S196" s="33">
        <f t="shared" si="194"/>
        <v>0</v>
      </c>
      <c r="T196" s="33">
        <f t="shared" si="194"/>
        <v>0</v>
      </c>
      <c r="U196" s="33">
        <f t="shared" si="194"/>
        <v>0</v>
      </c>
      <c r="V196" s="33">
        <f t="shared" si="194"/>
        <v>0</v>
      </c>
      <c r="W196" s="33">
        <f t="shared" si="194"/>
        <v>0</v>
      </c>
      <c r="X196" s="33">
        <f t="shared" si="194"/>
        <v>0</v>
      </c>
      <c r="Y196" s="33">
        <f t="shared" si="194"/>
        <v>0</v>
      </c>
      <c r="Z196" s="33">
        <f t="shared" si="194"/>
        <v>0</v>
      </c>
      <c r="AA196" s="33">
        <f t="shared" si="194"/>
        <v>0</v>
      </c>
      <c r="AB196" s="33">
        <f t="shared" si="194"/>
        <v>0</v>
      </c>
      <c r="AC196" s="33">
        <f t="shared" si="194"/>
        <v>0</v>
      </c>
      <c r="AD196" s="33">
        <f t="shared" si="194"/>
        <v>0</v>
      </c>
      <c r="AE196" s="33">
        <f t="shared" si="194"/>
        <v>0</v>
      </c>
    </row>
    <row r="197" spans="2:31">
      <c r="B197" s="302"/>
      <c r="C197" s="670"/>
      <c r="D197" s="287"/>
      <c r="E197" s="372"/>
      <c r="F197" s="373"/>
      <c r="G197" s="373"/>
      <c r="H197" s="396"/>
      <c r="I197" s="335">
        <f>IF(AND(F197="tak",G197="tak"),SUM(K1194:AE1194),IF(AND(F197="tak",G197="nie",ISNUMBER(H197)),'Rozliczenie dotacji'!F64,0))</f>
        <v>0</v>
      </c>
      <c r="J197" s="202" t="str" cm="1">
        <f t="array" ref="J197">IF(SUMPRODUCT(ISBLANK(C197:G197)*1)=5,"wstaw dane",IF(AND(SUMPRODUCT(ISBLANK(C197:G197)*1)&gt;0,SUMPRODUCT(ISBLANK(C197:G197)*1)&lt;5),"uzupełnij dane",IF(OR(AND(F197=nie,ISNUMBER(H197)=TRUE),AND(F197=tak,G197=tak,ISNUMBER(H197)=TRUE)),"usuń % dotacji",IF(AND(F197=nie,G197=tak),"popraw dane",IF(AND(F197=tak,G197=nie,ISBLANK(H197)=TRUE),"wstaw % dotacji","ok")))))</f>
        <v>wstaw dane</v>
      </c>
      <c r="K197" s="33">
        <f t="shared" si="192"/>
        <v>0</v>
      </c>
      <c r="L197" s="33">
        <f t="shared" si="192"/>
        <v>0</v>
      </c>
      <c r="M197" s="33">
        <f t="shared" si="192"/>
        <v>0</v>
      </c>
      <c r="N197" s="33">
        <f t="shared" si="192"/>
        <v>0</v>
      </c>
      <c r="O197" s="33">
        <f t="shared" si="192"/>
        <v>0</v>
      </c>
      <c r="P197" s="33">
        <f t="shared" si="192"/>
        <v>0</v>
      </c>
      <c r="Q197" s="33">
        <f t="shared" si="192"/>
        <v>0</v>
      </c>
      <c r="R197" s="33">
        <f t="shared" si="192"/>
        <v>0</v>
      </c>
      <c r="S197" s="33">
        <f t="shared" si="192"/>
        <v>0</v>
      </c>
      <c r="T197" s="33">
        <f t="shared" si="192"/>
        <v>0</v>
      </c>
      <c r="U197" s="33">
        <f t="shared" si="192"/>
        <v>0</v>
      </c>
      <c r="V197" s="33">
        <f t="shared" si="192"/>
        <v>0</v>
      </c>
      <c r="W197" s="33">
        <f t="shared" si="192"/>
        <v>0</v>
      </c>
      <c r="X197" s="33">
        <f t="shared" si="193"/>
        <v>0</v>
      </c>
      <c r="Y197" s="33">
        <f t="shared" si="193"/>
        <v>0</v>
      </c>
      <c r="Z197" s="33">
        <f t="shared" si="193"/>
        <v>0</v>
      </c>
      <c r="AA197" s="33">
        <f t="shared" si="193"/>
        <v>0</v>
      </c>
      <c r="AB197" s="33">
        <f t="shared" si="193"/>
        <v>0</v>
      </c>
      <c r="AC197" s="33">
        <f t="shared" si="193"/>
        <v>0</v>
      </c>
      <c r="AD197" s="33">
        <f t="shared" si="193"/>
        <v>0</v>
      </c>
      <c r="AE197" s="33">
        <f t="shared" si="193"/>
        <v>0</v>
      </c>
    </row>
    <row r="198" spans="2:31">
      <c r="B198" s="302"/>
      <c r="C198" s="670"/>
      <c r="D198" s="287"/>
      <c r="E198" s="372"/>
      <c r="F198" s="373"/>
      <c r="G198" s="373"/>
      <c r="H198" s="396"/>
      <c r="I198" s="335">
        <f>IF(AND(F198="tak",G198="tak"),SUM(K1201:AE1201),IF(AND(F198="tak",G198="nie",ISNUMBER(H198)),'Rozliczenie dotacji'!F65,0))</f>
        <v>0</v>
      </c>
      <c r="J198" s="202" t="str" cm="1">
        <f t="array" ref="J198">IF(SUMPRODUCT(ISBLANK(C198:G198)*1)=5,"wstaw dane",IF(AND(SUMPRODUCT(ISBLANK(C198:G198)*1)&gt;0,SUMPRODUCT(ISBLANK(C198:G198)*1)&lt;5),"uzupełnij dane",IF(OR(AND(F198=nie,ISNUMBER(H198)=TRUE),AND(F198=tak,G198=tak,ISNUMBER(H198)=TRUE)),"usuń % dotacji",IF(AND(F198=nie,G198=tak),"popraw dane",IF(AND(F198=tak,G198=nie,ISBLANK(H198)=TRUE),"wstaw % dotacji","ok")))))</f>
        <v>wstaw dane</v>
      </c>
      <c r="K198" s="33">
        <f t="shared" si="192"/>
        <v>0</v>
      </c>
      <c r="L198" s="33">
        <f t="shared" si="192"/>
        <v>0</v>
      </c>
      <c r="M198" s="33">
        <f t="shared" si="192"/>
        <v>0</v>
      </c>
      <c r="N198" s="33">
        <f t="shared" si="192"/>
        <v>0</v>
      </c>
      <c r="O198" s="33">
        <f t="shared" si="192"/>
        <v>0</v>
      </c>
      <c r="P198" s="33">
        <f t="shared" si="192"/>
        <v>0</v>
      </c>
      <c r="Q198" s="33">
        <f t="shared" si="192"/>
        <v>0</v>
      </c>
      <c r="R198" s="33">
        <f t="shared" si="192"/>
        <v>0</v>
      </c>
      <c r="S198" s="33">
        <f t="shared" si="192"/>
        <v>0</v>
      </c>
      <c r="T198" s="33">
        <f t="shared" si="192"/>
        <v>0</v>
      </c>
      <c r="U198" s="33">
        <f t="shared" si="192"/>
        <v>0</v>
      </c>
      <c r="V198" s="33">
        <f t="shared" si="192"/>
        <v>0</v>
      </c>
      <c r="W198" s="33">
        <f t="shared" si="192"/>
        <v>0</v>
      </c>
      <c r="X198" s="33">
        <f t="shared" si="193"/>
        <v>0</v>
      </c>
      <c r="Y198" s="33">
        <f t="shared" si="193"/>
        <v>0</v>
      </c>
      <c r="Z198" s="33">
        <f t="shared" si="193"/>
        <v>0</v>
      </c>
      <c r="AA198" s="33">
        <f t="shared" si="193"/>
        <v>0</v>
      </c>
      <c r="AB198" s="33">
        <f t="shared" si="193"/>
        <v>0</v>
      </c>
      <c r="AC198" s="33">
        <f t="shared" si="193"/>
        <v>0</v>
      </c>
      <c r="AD198" s="33">
        <f t="shared" si="193"/>
        <v>0</v>
      </c>
      <c r="AE198" s="33">
        <f t="shared" si="193"/>
        <v>0</v>
      </c>
    </row>
    <row r="199" spans="2:31">
      <c r="B199" s="302"/>
      <c r="C199" s="670"/>
      <c r="D199" s="287"/>
      <c r="E199" s="372"/>
      <c r="F199" s="373"/>
      <c r="G199" s="373"/>
      <c r="H199" s="396"/>
      <c r="I199" s="335">
        <f>IF(AND(F199="tak",G199="tak"),SUM(K1208:AE1208),IF(AND(F199="tak",G199="nie",ISNUMBER(H199)),'Rozliczenie dotacji'!F66,0))</f>
        <v>0</v>
      </c>
      <c r="J199" s="202" t="str" cm="1">
        <f t="array" ref="J199">IF(SUMPRODUCT(ISBLANK(C199:G199)*1)=5,"wstaw dane",IF(AND(SUMPRODUCT(ISBLANK(C199:G199)*1)&gt;0,SUMPRODUCT(ISBLANK(C199:G199)*1)&lt;5),"uzupełnij dane",IF(OR(AND(F199=nie,ISNUMBER(H199)=TRUE),AND(F199=tak,G199=tak,ISNUMBER(H199)=TRUE)),"usuń % dotacji",IF(AND(F199=nie,G199=tak),"popraw dane",IF(AND(F199=tak,G199=nie,ISBLANK(H199)=TRUE),"wstaw % dotacji","ok")))))</f>
        <v>wstaw dane</v>
      </c>
      <c r="K199" s="33">
        <f t="shared" si="192"/>
        <v>0</v>
      </c>
      <c r="L199" s="33">
        <f t="shared" si="192"/>
        <v>0</v>
      </c>
      <c r="M199" s="33">
        <f t="shared" si="192"/>
        <v>0</v>
      </c>
      <c r="N199" s="33">
        <f t="shared" si="192"/>
        <v>0</v>
      </c>
      <c r="O199" s="33">
        <f t="shared" si="192"/>
        <v>0</v>
      </c>
      <c r="P199" s="33">
        <f t="shared" si="192"/>
        <v>0</v>
      </c>
      <c r="Q199" s="33">
        <f t="shared" si="192"/>
        <v>0</v>
      </c>
      <c r="R199" s="33">
        <f t="shared" si="192"/>
        <v>0</v>
      </c>
      <c r="S199" s="33">
        <f t="shared" si="192"/>
        <v>0</v>
      </c>
      <c r="T199" s="33">
        <f t="shared" si="192"/>
        <v>0</v>
      </c>
      <c r="U199" s="33">
        <f t="shared" si="192"/>
        <v>0</v>
      </c>
      <c r="V199" s="33">
        <f t="shared" si="192"/>
        <v>0</v>
      </c>
      <c r="W199" s="33">
        <f t="shared" si="192"/>
        <v>0</v>
      </c>
      <c r="X199" s="33">
        <f t="shared" si="193"/>
        <v>0</v>
      </c>
      <c r="Y199" s="33">
        <f t="shared" si="193"/>
        <v>0</v>
      </c>
      <c r="Z199" s="33">
        <f t="shared" si="193"/>
        <v>0</v>
      </c>
      <c r="AA199" s="33">
        <f t="shared" si="193"/>
        <v>0</v>
      </c>
      <c r="AB199" s="33">
        <f t="shared" si="193"/>
        <v>0</v>
      </c>
      <c r="AC199" s="33">
        <f t="shared" si="193"/>
        <v>0</v>
      </c>
      <c r="AD199" s="33">
        <f t="shared" si="193"/>
        <v>0</v>
      </c>
      <c r="AE199" s="33">
        <f t="shared" si="193"/>
        <v>0</v>
      </c>
    </row>
    <row r="200" spans="2:31">
      <c r="B200" s="302"/>
      <c r="C200" s="670"/>
      <c r="D200" s="287"/>
      <c r="E200" s="372"/>
      <c r="F200" s="373"/>
      <c r="G200" s="373"/>
      <c r="H200" s="396"/>
      <c r="I200" s="335">
        <f>IF(AND(F200="tak",G200="tak"),SUM(K1215:AE1215),IF(AND(F200="tak",G200="nie",ISNUMBER(H200)),'Rozliczenie dotacji'!F67,0))</f>
        <v>0</v>
      </c>
      <c r="J200" s="202" t="str" cm="1">
        <f t="array" ref="J200">IF(SUMPRODUCT(ISBLANK(C200:G200)*1)=5,"wstaw dane",IF(AND(SUMPRODUCT(ISBLANK(C200:G200)*1)&gt;0,SUMPRODUCT(ISBLANK(C200:G200)*1)&lt;5),"uzupełnij dane",IF(OR(AND(F200=nie,ISNUMBER(H200)=TRUE),AND(F200=tak,G200=tak,ISNUMBER(H200)=TRUE)),"usuń % dotacji",IF(AND(F200=nie,G200=tak),"popraw dane",IF(AND(F200=tak,G200=nie,ISBLANK(H200)=TRUE),"wstaw % dotacji","ok")))))</f>
        <v>wstaw dane</v>
      </c>
      <c r="K200" s="33">
        <f t="shared" si="192"/>
        <v>0</v>
      </c>
      <c r="L200" s="33">
        <f t="shared" si="192"/>
        <v>0</v>
      </c>
      <c r="M200" s="33">
        <f t="shared" si="192"/>
        <v>0</v>
      </c>
      <c r="N200" s="33">
        <f t="shared" si="192"/>
        <v>0</v>
      </c>
      <c r="O200" s="33">
        <f t="shared" si="192"/>
        <v>0</v>
      </c>
      <c r="P200" s="33">
        <f t="shared" si="192"/>
        <v>0</v>
      </c>
      <c r="Q200" s="33">
        <f t="shared" si="192"/>
        <v>0</v>
      </c>
      <c r="R200" s="33">
        <f t="shared" si="192"/>
        <v>0</v>
      </c>
      <c r="S200" s="33">
        <f t="shared" si="192"/>
        <v>0</v>
      </c>
      <c r="T200" s="33">
        <f t="shared" si="192"/>
        <v>0</v>
      </c>
      <c r="U200" s="33">
        <f t="shared" si="192"/>
        <v>0</v>
      </c>
      <c r="V200" s="33">
        <f t="shared" si="192"/>
        <v>0</v>
      </c>
      <c r="W200" s="33">
        <f t="shared" si="192"/>
        <v>0</v>
      </c>
      <c r="X200" s="33">
        <f t="shared" si="193"/>
        <v>0</v>
      </c>
      <c r="Y200" s="33">
        <f t="shared" si="193"/>
        <v>0</v>
      </c>
      <c r="Z200" s="33">
        <f t="shared" si="193"/>
        <v>0</v>
      </c>
      <c r="AA200" s="33">
        <f t="shared" si="193"/>
        <v>0</v>
      </c>
      <c r="AB200" s="33">
        <f t="shared" si="193"/>
        <v>0</v>
      </c>
      <c r="AC200" s="33">
        <f t="shared" si="193"/>
        <v>0</v>
      </c>
      <c r="AD200" s="33">
        <f t="shared" si="193"/>
        <v>0</v>
      </c>
      <c r="AE200" s="33">
        <f t="shared" si="193"/>
        <v>0</v>
      </c>
    </row>
    <row r="201" spans="2:31">
      <c r="B201" s="302"/>
      <c r="C201" s="670"/>
      <c r="D201" s="287"/>
      <c r="E201" s="372"/>
      <c r="F201" s="373"/>
      <c r="G201" s="373"/>
      <c r="H201" s="396"/>
      <c r="I201" s="335">
        <f>IF(AND(F201="tak",G201="tak"),SUM(K1222:AE1222),IF(AND(F201="tak",G201="nie",ISNUMBER(H201)),'Rozliczenie dotacji'!F68,0))</f>
        <v>0</v>
      </c>
      <c r="J201" s="202" t="str" cm="1">
        <f t="array" ref="J201">IF(SUMPRODUCT(ISBLANK(C201:G201)*1)=5,"wstaw dane",IF(AND(SUMPRODUCT(ISBLANK(C201:G201)*1)&gt;0,SUMPRODUCT(ISBLANK(C201:G201)*1)&lt;5),"uzupełnij dane",IF(OR(AND(F201=nie,ISNUMBER(H201)=TRUE),AND(F201=tak,G201=tak,ISNUMBER(H201)=TRUE)),"usuń % dotacji",IF(AND(F201=nie,G201=tak),"popraw dane",IF(AND(F201=tak,G201=nie,ISBLANK(H201)=TRUE),"wstaw % dotacji","ok")))))</f>
        <v>wstaw dane</v>
      </c>
      <c r="K201" s="33">
        <f t="shared" si="192"/>
        <v>0</v>
      </c>
      <c r="L201" s="33">
        <f t="shared" si="192"/>
        <v>0</v>
      </c>
      <c r="M201" s="33">
        <f t="shared" si="192"/>
        <v>0</v>
      </c>
      <c r="N201" s="33">
        <f t="shared" si="192"/>
        <v>0</v>
      </c>
      <c r="O201" s="33">
        <f t="shared" si="192"/>
        <v>0</v>
      </c>
      <c r="P201" s="33">
        <f t="shared" si="192"/>
        <v>0</v>
      </c>
      <c r="Q201" s="33">
        <f t="shared" si="192"/>
        <v>0</v>
      </c>
      <c r="R201" s="33">
        <f t="shared" si="192"/>
        <v>0</v>
      </c>
      <c r="S201" s="33">
        <f t="shared" si="192"/>
        <v>0</v>
      </c>
      <c r="T201" s="33">
        <f t="shared" si="192"/>
        <v>0</v>
      </c>
      <c r="U201" s="33">
        <f t="shared" si="192"/>
        <v>0</v>
      </c>
      <c r="V201" s="33">
        <f t="shared" si="192"/>
        <v>0</v>
      </c>
      <c r="W201" s="33">
        <f t="shared" si="192"/>
        <v>0</v>
      </c>
      <c r="X201" s="33">
        <f t="shared" si="193"/>
        <v>0</v>
      </c>
      <c r="Y201" s="33">
        <f t="shared" si="193"/>
        <v>0</v>
      </c>
      <c r="Z201" s="33">
        <f t="shared" si="193"/>
        <v>0</v>
      </c>
      <c r="AA201" s="33">
        <f t="shared" si="193"/>
        <v>0</v>
      </c>
      <c r="AB201" s="33">
        <f t="shared" si="193"/>
        <v>0</v>
      </c>
      <c r="AC201" s="33">
        <f t="shared" si="193"/>
        <v>0</v>
      </c>
      <c r="AD201" s="33">
        <f t="shared" si="193"/>
        <v>0</v>
      </c>
      <c r="AE201" s="33">
        <f t="shared" si="193"/>
        <v>0</v>
      </c>
    </row>
    <row r="202" spans="2:31">
      <c r="B202" s="302"/>
      <c r="C202" s="670"/>
      <c r="D202" s="287"/>
      <c r="E202" s="372"/>
      <c r="F202" s="373"/>
      <c r="G202" s="373"/>
      <c r="H202" s="396"/>
      <c r="I202" s="335">
        <f>IF(AND(F202="tak",G202="tak"),SUM(K1229:AE1229),IF(AND(F202="tak",G202="nie",ISNUMBER(H202)),'Rozliczenie dotacji'!F69,0))</f>
        <v>0</v>
      </c>
      <c r="J202" s="202" t="str" cm="1">
        <f t="array" ref="J202">IF(SUMPRODUCT(ISBLANK(C202:G202)*1)=5,"wstaw dane",IF(AND(SUMPRODUCT(ISBLANK(C202:G202)*1)&gt;0,SUMPRODUCT(ISBLANK(C202:G202)*1)&lt;5),"uzupełnij dane",IF(OR(AND(F202=nie,ISNUMBER(H202)=TRUE),AND(F202=tak,G202=tak,ISNUMBER(H202)=TRUE)),"usuń % dotacji",IF(AND(F202=nie,G202=tak),"popraw dane",IF(AND(F202=tak,G202=nie,ISBLANK(H202)=TRUE),"wstaw % dotacji","ok")))))</f>
        <v>wstaw dane</v>
      </c>
      <c r="K202" s="33">
        <f t="shared" si="192"/>
        <v>0</v>
      </c>
      <c r="L202" s="33">
        <f t="shared" si="192"/>
        <v>0</v>
      </c>
      <c r="M202" s="33">
        <f t="shared" si="192"/>
        <v>0</v>
      </c>
      <c r="N202" s="33">
        <f t="shared" si="192"/>
        <v>0</v>
      </c>
      <c r="O202" s="33">
        <f t="shared" si="192"/>
        <v>0</v>
      </c>
      <c r="P202" s="33">
        <f t="shared" si="192"/>
        <v>0</v>
      </c>
      <c r="Q202" s="33">
        <f t="shared" si="192"/>
        <v>0</v>
      </c>
      <c r="R202" s="33">
        <f t="shared" si="192"/>
        <v>0</v>
      </c>
      <c r="S202" s="33">
        <f t="shared" si="192"/>
        <v>0</v>
      </c>
      <c r="T202" s="33">
        <f t="shared" si="192"/>
        <v>0</v>
      </c>
      <c r="U202" s="33">
        <f t="shared" si="192"/>
        <v>0</v>
      </c>
      <c r="V202" s="33">
        <f t="shared" si="192"/>
        <v>0</v>
      </c>
      <c r="W202" s="33">
        <f t="shared" si="192"/>
        <v>0</v>
      </c>
      <c r="X202" s="33">
        <f t="shared" si="193"/>
        <v>0</v>
      </c>
      <c r="Y202" s="33">
        <f t="shared" si="193"/>
        <v>0</v>
      </c>
      <c r="Z202" s="33">
        <f t="shared" si="193"/>
        <v>0</v>
      </c>
      <c r="AA202" s="33">
        <f t="shared" si="193"/>
        <v>0</v>
      </c>
      <c r="AB202" s="33">
        <f t="shared" si="193"/>
        <v>0</v>
      </c>
      <c r="AC202" s="33">
        <f t="shared" si="193"/>
        <v>0</v>
      </c>
      <c r="AD202" s="33">
        <f t="shared" si="193"/>
        <v>0</v>
      </c>
      <c r="AE202" s="33">
        <f t="shared" si="193"/>
        <v>0</v>
      </c>
    </row>
    <row r="203" spans="2:31">
      <c r="B203" s="302"/>
      <c r="C203" s="670"/>
      <c r="D203" s="287"/>
      <c r="E203" s="372"/>
      <c r="F203" s="373"/>
      <c r="G203" s="373"/>
      <c r="H203" s="396"/>
      <c r="I203" s="335">
        <f>IF(AND(F203="tak",G203="tak"),SUM(K1236:AE1236),IF(AND(F203="tak",G203="nie",ISNUMBER(H203)),'Rozliczenie dotacji'!F70,0))</f>
        <v>0</v>
      </c>
      <c r="J203" s="202" t="str" cm="1">
        <f t="array" ref="J203">IF(SUMPRODUCT(ISBLANK(C203:G203)*1)=5,"wstaw dane",IF(AND(SUMPRODUCT(ISBLANK(C203:G203)*1)&gt;0,SUMPRODUCT(ISBLANK(C203:G203)*1)&lt;5),"uzupełnij dane",IF(OR(AND(F203=nie,ISNUMBER(H203)=TRUE),AND(F203=tak,G203=tak,ISNUMBER(H203)=TRUE)),"usuń % dotacji",IF(AND(F203=nie,G203=tak),"popraw dane",IF(AND(F203=tak,G203=nie,ISBLANK(H203)=TRUE),"wstaw % dotacji","ok")))))</f>
        <v>wstaw dane</v>
      </c>
      <c r="K203" s="33">
        <f t="shared" si="192"/>
        <v>0</v>
      </c>
      <c r="L203" s="33">
        <f t="shared" si="192"/>
        <v>0</v>
      </c>
      <c r="M203" s="33">
        <f t="shared" si="192"/>
        <v>0</v>
      </c>
      <c r="N203" s="33">
        <f t="shared" si="192"/>
        <v>0</v>
      </c>
      <c r="O203" s="33">
        <f t="shared" si="192"/>
        <v>0</v>
      </c>
      <c r="P203" s="33">
        <f t="shared" si="192"/>
        <v>0</v>
      </c>
      <c r="Q203" s="33">
        <f t="shared" si="192"/>
        <v>0</v>
      </c>
      <c r="R203" s="33">
        <f t="shared" si="192"/>
        <v>0</v>
      </c>
      <c r="S203" s="33">
        <f t="shared" si="192"/>
        <v>0</v>
      </c>
      <c r="T203" s="33">
        <f t="shared" si="192"/>
        <v>0</v>
      </c>
      <c r="U203" s="33">
        <f t="shared" si="192"/>
        <v>0</v>
      </c>
      <c r="V203" s="33">
        <f t="shared" si="192"/>
        <v>0</v>
      </c>
      <c r="W203" s="33">
        <f t="shared" si="192"/>
        <v>0</v>
      </c>
      <c r="X203" s="33">
        <f t="shared" si="193"/>
        <v>0</v>
      </c>
      <c r="Y203" s="33">
        <f t="shared" si="193"/>
        <v>0</v>
      </c>
      <c r="Z203" s="33">
        <f t="shared" si="193"/>
        <v>0</v>
      </c>
      <c r="AA203" s="33">
        <f t="shared" si="193"/>
        <v>0</v>
      </c>
      <c r="AB203" s="33">
        <f t="shared" si="193"/>
        <v>0</v>
      </c>
      <c r="AC203" s="33">
        <f t="shared" si="193"/>
        <v>0</v>
      </c>
      <c r="AD203" s="33">
        <f t="shared" si="193"/>
        <v>0</v>
      </c>
      <c r="AE203" s="33">
        <f t="shared" si="193"/>
        <v>0</v>
      </c>
    </row>
    <row r="204" spans="2:31">
      <c r="B204" s="302"/>
      <c r="C204" s="670"/>
      <c r="D204" s="287"/>
      <c r="E204" s="372"/>
      <c r="F204" s="373"/>
      <c r="G204" s="373"/>
      <c r="H204" s="396"/>
      <c r="I204" s="335">
        <f>IF(AND(F204="tak",G204="tak"),SUM(K1243:AE1243),IF(AND(F204="tak",G204="nie",ISNUMBER(H204)),'Rozliczenie dotacji'!F71,0))</f>
        <v>0</v>
      </c>
      <c r="J204" s="202" t="str" cm="1">
        <f t="array" ref="J204">IF(SUMPRODUCT(ISBLANK(C204:G204)*1)=5,"wstaw dane",IF(AND(SUMPRODUCT(ISBLANK(C204:G204)*1)&gt;0,SUMPRODUCT(ISBLANK(C204:G204)*1)&lt;5),"uzupełnij dane",IF(OR(AND(F204=nie,ISNUMBER(H204)=TRUE),AND(F204=tak,G204=tak,ISNUMBER(H204)=TRUE)),"usuń % dotacji",IF(AND(F204=nie,G204=tak),"popraw dane",IF(AND(F204=tak,G204=nie,ISBLANK(H204)=TRUE),"wstaw % dotacji","ok")))))</f>
        <v>wstaw dane</v>
      </c>
      <c r="K204" s="33">
        <f t="shared" si="192"/>
        <v>0</v>
      </c>
      <c r="L204" s="33">
        <f t="shared" si="192"/>
        <v>0</v>
      </c>
      <c r="M204" s="33">
        <f t="shared" si="192"/>
        <v>0</v>
      </c>
      <c r="N204" s="33">
        <f t="shared" si="192"/>
        <v>0</v>
      </c>
      <c r="O204" s="33">
        <f t="shared" si="192"/>
        <v>0</v>
      </c>
      <c r="P204" s="33">
        <f t="shared" si="192"/>
        <v>0</v>
      </c>
      <c r="Q204" s="33">
        <f t="shared" si="192"/>
        <v>0</v>
      </c>
      <c r="R204" s="33">
        <f t="shared" si="192"/>
        <v>0</v>
      </c>
      <c r="S204" s="33">
        <f t="shared" si="192"/>
        <v>0</v>
      </c>
      <c r="T204" s="33">
        <f t="shared" si="192"/>
        <v>0</v>
      </c>
      <c r="U204" s="33">
        <f t="shared" si="192"/>
        <v>0</v>
      </c>
      <c r="V204" s="33">
        <f t="shared" si="192"/>
        <v>0</v>
      </c>
      <c r="W204" s="33">
        <f t="shared" si="192"/>
        <v>0</v>
      </c>
      <c r="X204" s="33">
        <f t="shared" si="193"/>
        <v>0</v>
      </c>
      <c r="Y204" s="33">
        <f t="shared" si="193"/>
        <v>0</v>
      </c>
      <c r="Z204" s="33">
        <f t="shared" si="193"/>
        <v>0</v>
      </c>
      <c r="AA204" s="33">
        <f t="shared" si="193"/>
        <v>0</v>
      </c>
      <c r="AB204" s="33">
        <f t="shared" si="193"/>
        <v>0</v>
      </c>
      <c r="AC204" s="33">
        <f t="shared" si="193"/>
        <v>0</v>
      </c>
      <c r="AD204" s="33">
        <f t="shared" si="193"/>
        <v>0</v>
      </c>
      <c r="AE204" s="33">
        <f t="shared" si="193"/>
        <v>0</v>
      </c>
    </row>
    <row r="205" spans="2:31">
      <c r="B205" s="302"/>
      <c r="C205" s="670"/>
      <c r="D205" s="287"/>
      <c r="E205" s="372"/>
      <c r="F205" s="373"/>
      <c r="G205" s="373"/>
      <c r="H205" s="396"/>
      <c r="I205" s="335">
        <f>IF(AND(F205="tak",G205="tak"),SUM(K1250:AE1250),IF(AND(F205="tak",G205="nie",ISNUMBER(H205)),'Rozliczenie dotacji'!F72,0))</f>
        <v>0</v>
      </c>
      <c r="J205" s="202" t="str" cm="1">
        <f t="array" ref="J205">IF(SUMPRODUCT(ISBLANK(C205:G205)*1)=5,"wstaw dane",IF(AND(SUMPRODUCT(ISBLANK(C205:G205)*1)&gt;0,SUMPRODUCT(ISBLANK(C205:G205)*1)&lt;5),"uzupełnij dane",IF(OR(AND(F205=nie,ISNUMBER(H205)=TRUE),AND(F205=tak,G205=tak,ISNUMBER(H205)=TRUE)),"usuń % dotacji",IF(AND(F205=nie,G205=tak),"popraw dane",IF(AND(F205=tak,G205=nie,ISBLANK(H205)=TRUE),"wstaw % dotacji","ok")))))</f>
        <v>wstaw dane</v>
      </c>
      <c r="K205" s="33">
        <f t="shared" si="192"/>
        <v>0</v>
      </c>
      <c r="L205" s="33">
        <f t="shared" si="192"/>
        <v>0</v>
      </c>
      <c r="M205" s="33">
        <f t="shared" si="192"/>
        <v>0</v>
      </c>
      <c r="N205" s="33">
        <f t="shared" si="192"/>
        <v>0</v>
      </c>
      <c r="O205" s="33">
        <f t="shared" si="192"/>
        <v>0</v>
      </c>
      <c r="P205" s="33">
        <f t="shared" si="192"/>
        <v>0</v>
      </c>
      <c r="Q205" s="33">
        <f t="shared" si="192"/>
        <v>0</v>
      </c>
      <c r="R205" s="33">
        <f t="shared" si="192"/>
        <v>0</v>
      </c>
      <c r="S205" s="33">
        <f t="shared" si="192"/>
        <v>0</v>
      </c>
      <c r="T205" s="33">
        <f t="shared" si="192"/>
        <v>0</v>
      </c>
      <c r="U205" s="33">
        <f t="shared" si="192"/>
        <v>0</v>
      </c>
      <c r="V205" s="33">
        <f t="shared" si="192"/>
        <v>0</v>
      </c>
      <c r="W205" s="33">
        <f t="shared" si="192"/>
        <v>0</v>
      </c>
      <c r="X205" s="33">
        <f t="shared" si="193"/>
        <v>0</v>
      </c>
      <c r="Y205" s="33">
        <f t="shared" si="193"/>
        <v>0</v>
      </c>
      <c r="Z205" s="33">
        <f t="shared" si="193"/>
        <v>0</v>
      </c>
      <c r="AA205" s="33">
        <f t="shared" si="193"/>
        <v>0</v>
      </c>
      <c r="AB205" s="33">
        <f t="shared" si="193"/>
        <v>0</v>
      </c>
      <c r="AC205" s="33">
        <f t="shared" si="193"/>
        <v>0</v>
      </c>
      <c r="AD205" s="33">
        <f t="shared" si="193"/>
        <v>0</v>
      </c>
      <c r="AE205" s="33">
        <f t="shared" si="193"/>
        <v>0</v>
      </c>
    </row>
    <row r="206" spans="2:31">
      <c r="B206" s="302"/>
      <c r="C206" s="670"/>
      <c r="D206" s="287"/>
      <c r="E206" s="372"/>
      <c r="F206" s="373"/>
      <c r="G206" s="373"/>
      <c r="H206" s="396"/>
      <c r="I206" s="335">
        <f>IF(AND(F206="tak",G206="tak"),SUM(K1257:AE1257),IF(AND(F206="tak",G206="nie",ISNUMBER(H206)),'Rozliczenie dotacji'!F73,0))</f>
        <v>0</v>
      </c>
      <c r="J206" s="202" t="str" cm="1">
        <f t="array" ref="J206">IF(SUMPRODUCT(ISBLANK(C206:G206)*1)=5,"wstaw dane",IF(AND(SUMPRODUCT(ISBLANK(C206:G206)*1)&gt;0,SUMPRODUCT(ISBLANK(C206:G206)*1)&lt;5),"uzupełnij dane",IF(OR(AND(F206=nie,ISNUMBER(H206)=TRUE),AND(F206=tak,G206=tak,ISNUMBER(H206)=TRUE)),"usuń % dotacji",IF(AND(F206=nie,G206=tak),"popraw dane",IF(AND(F206=tak,G206=nie,ISBLANK(H206)=TRUE),"wstaw % dotacji","ok")))))</f>
        <v>wstaw dane</v>
      </c>
      <c r="K206" s="33">
        <f t="shared" si="192"/>
        <v>0</v>
      </c>
      <c r="L206" s="33">
        <f t="shared" si="192"/>
        <v>0</v>
      </c>
      <c r="M206" s="33">
        <f t="shared" si="192"/>
        <v>0</v>
      </c>
      <c r="N206" s="33">
        <f t="shared" si="192"/>
        <v>0</v>
      </c>
      <c r="O206" s="33">
        <f t="shared" si="192"/>
        <v>0</v>
      </c>
      <c r="P206" s="33">
        <f t="shared" si="192"/>
        <v>0</v>
      </c>
      <c r="Q206" s="33">
        <f t="shared" si="192"/>
        <v>0</v>
      </c>
      <c r="R206" s="33">
        <f t="shared" si="192"/>
        <v>0</v>
      </c>
      <c r="S206" s="33">
        <f t="shared" si="192"/>
        <v>0</v>
      </c>
      <c r="T206" s="33">
        <f t="shared" si="192"/>
        <v>0</v>
      </c>
      <c r="U206" s="33">
        <f t="shared" si="192"/>
        <v>0</v>
      </c>
      <c r="V206" s="33">
        <f t="shared" si="192"/>
        <v>0</v>
      </c>
      <c r="W206" s="33">
        <f t="shared" si="192"/>
        <v>0</v>
      </c>
      <c r="X206" s="33">
        <f t="shared" si="193"/>
        <v>0</v>
      </c>
      <c r="Y206" s="33">
        <f t="shared" si="193"/>
        <v>0</v>
      </c>
      <c r="Z206" s="33">
        <f t="shared" si="193"/>
        <v>0</v>
      </c>
      <c r="AA206" s="33">
        <f t="shared" si="193"/>
        <v>0</v>
      </c>
      <c r="AB206" s="33">
        <f t="shared" si="193"/>
        <v>0</v>
      </c>
      <c r="AC206" s="33">
        <f t="shared" si="193"/>
        <v>0</v>
      </c>
      <c r="AD206" s="33">
        <f t="shared" si="193"/>
        <v>0</v>
      </c>
      <c r="AE206" s="33">
        <f t="shared" si="193"/>
        <v>0</v>
      </c>
    </row>
    <row r="207" spans="2:31">
      <c r="B207" s="302"/>
      <c r="C207" s="670"/>
      <c r="D207" s="287"/>
      <c r="E207" s="372"/>
      <c r="F207" s="373"/>
      <c r="G207" s="373"/>
      <c r="H207" s="396"/>
      <c r="I207" s="335">
        <f>IF(AND(F207="tak",G207="tak"),SUM(K1264:AE1264),IF(AND(F207="tak",G207="nie",ISNUMBER(H207)),'Rozliczenie dotacji'!F74,0))</f>
        <v>0</v>
      </c>
      <c r="J207" s="202" t="str" cm="1">
        <f t="array" ref="J207">IF(SUMPRODUCT(ISBLANK(C207:G207)*1)=5,"wstaw dane",IF(AND(SUMPRODUCT(ISBLANK(C207:G207)*1)&gt;0,SUMPRODUCT(ISBLANK(C207:G207)*1)&lt;5),"uzupełnij dane",IF(OR(AND(F207=nie,ISNUMBER(H207)=TRUE),AND(F207=tak,G207=tak,ISNUMBER(H207)=TRUE)),"usuń % dotacji",IF(AND(F207=nie,G207=tak),"popraw dane",IF(AND(F207=tak,G207=nie,ISBLANK(H207)=TRUE),"wstaw % dotacji","ok")))))</f>
        <v>wstaw dane</v>
      </c>
      <c r="K207" s="33">
        <f t="shared" si="192"/>
        <v>0</v>
      </c>
      <c r="L207" s="33">
        <f t="shared" si="192"/>
        <v>0</v>
      </c>
      <c r="M207" s="33">
        <f t="shared" si="192"/>
        <v>0</v>
      </c>
      <c r="N207" s="33">
        <f t="shared" si="192"/>
        <v>0</v>
      </c>
      <c r="O207" s="33">
        <f t="shared" si="192"/>
        <v>0</v>
      </c>
      <c r="P207" s="33">
        <f t="shared" si="192"/>
        <v>0</v>
      </c>
      <c r="Q207" s="33">
        <f t="shared" si="192"/>
        <v>0</v>
      </c>
      <c r="R207" s="33">
        <f t="shared" si="192"/>
        <v>0</v>
      </c>
      <c r="S207" s="33">
        <f t="shared" si="192"/>
        <v>0</v>
      </c>
      <c r="T207" s="33">
        <f t="shared" si="192"/>
        <v>0</v>
      </c>
      <c r="U207" s="33">
        <f t="shared" si="192"/>
        <v>0</v>
      </c>
      <c r="V207" s="33">
        <f t="shared" si="192"/>
        <v>0</v>
      </c>
      <c r="W207" s="33">
        <f t="shared" si="192"/>
        <v>0</v>
      </c>
      <c r="X207" s="33">
        <f t="shared" si="193"/>
        <v>0</v>
      </c>
      <c r="Y207" s="33">
        <f t="shared" si="193"/>
        <v>0</v>
      </c>
      <c r="Z207" s="33">
        <f t="shared" si="193"/>
        <v>0</v>
      </c>
      <c r="AA207" s="33">
        <f t="shared" si="193"/>
        <v>0</v>
      </c>
      <c r="AB207" s="33">
        <f t="shared" si="193"/>
        <v>0</v>
      </c>
      <c r="AC207" s="33">
        <f t="shared" si="193"/>
        <v>0</v>
      </c>
      <c r="AD207" s="33">
        <f t="shared" si="193"/>
        <v>0</v>
      </c>
      <c r="AE207" s="33">
        <f t="shared" si="193"/>
        <v>0</v>
      </c>
    </row>
    <row r="208" spans="2:31">
      <c r="B208" s="302"/>
      <c r="C208" s="670"/>
      <c r="D208" s="287"/>
      <c r="E208" s="372"/>
      <c r="F208" s="373"/>
      <c r="G208" s="373"/>
      <c r="H208" s="396"/>
      <c r="I208" s="335">
        <f>IF(AND(F208="tak",G208="tak"),SUM(K1271:AE1271),IF(AND(F208="tak",G208="nie",ISNUMBER(H208)),'Rozliczenie dotacji'!F75,0))</f>
        <v>0</v>
      </c>
      <c r="J208" s="202" t="str" cm="1">
        <f t="array" ref="J208">IF(SUMPRODUCT(ISBLANK(C208:G208)*1)=5,"wstaw dane",IF(AND(SUMPRODUCT(ISBLANK(C208:G208)*1)&gt;0,SUMPRODUCT(ISBLANK(C208:G208)*1)&lt;5),"uzupełnij dane",IF(OR(AND(F208=nie,ISNUMBER(H208)=TRUE),AND(F208=tak,G208=tak,ISNUMBER(H208)=TRUE)),"usuń % dotacji",IF(AND(F208=nie,G208=tak),"popraw dane",IF(AND(F208=tak,G208=nie,ISBLANK(H208)=TRUE),"wstaw % dotacji","ok")))))</f>
        <v>wstaw dane</v>
      </c>
      <c r="K208" s="33">
        <f t="shared" si="192"/>
        <v>0</v>
      </c>
      <c r="L208" s="33">
        <f t="shared" si="192"/>
        <v>0</v>
      </c>
      <c r="M208" s="33">
        <f t="shared" si="192"/>
        <v>0</v>
      </c>
      <c r="N208" s="33">
        <f t="shared" si="192"/>
        <v>0</v>
      </c>
      <c r="O208" s="33">
        <f t="shared" si="192"/>
        <v>0</v>
      </c>
      <c r="P208" s="33">
        <f t="shared" si="192"/>
        <v>0</v>
      </c>
      <c r="Q208" s="33">
        <f t="shared" si="192"/>
        <v>0</v>
      </c>
      <c r="R208" s="33">
        <f t="shared" si="192"/>
        <v>0</v>
      </c>
      <c r="S208" s="33">
        <f t="shared" si="192"/>
        <v>0</v>
      </c>
      <c r="T208" s="33">
        <f t="shared" si="192"/>
        <v>0</v>
      </c>
      <c r="U208" s="33">
        <f t="shared" si="192"/>
        <v>0</v>
      </c>
      <c r="V208" s="33">
        <f t="shared" si="192"/>
        <v>0</v>
      </c>
      <c r="W208" s="33">
        <f t="shared" si="192"/>
        <v>0</v>
      </c>
      <c r="X208" s="33">
        <f t="shared" si="193"/>
        <v>0</v>
      </c>
      <c r="Y208" s="33">
        <f t="shared" si="193"/>
        <v>0</v>
      </c>
      <c r="Z208" s="33">
        <f t="shared" si="193"/>
        <v>0</v>
      </c>
      <c r="AA208" s="33">
        <f t="shared" si="193"/>
        <v>0</v>
      </c>
      <c r="AB208" s="33">
        <f t="shared" si="193"/>
        <v>0</v>
      </c>
      <c r="AC208" s="33">
        <f t="shared" si="193"/>
        <v>0</v>
      </c>
      <c r="AD208" s="33">
        <f t="shared" si="193"/>
        <v>0</v>
      </c>
      <c r="AE208" s="33">
        <f t="shared" si="193"/>
        <v>0</v>
      </c>
    </row>
    <row r="209" spans="2:31">
      <c r="B209" s="302"/>
      <c r="C209" s="670"/>
      <c r="D209" s="287"/>
      <c r="E209" s="372"/>
      <c r="F209" s="373"/>
      <c r="G209" s="373"/>
      <c r="H209" s="396"/>
      <c r="I209" s="335">
        <f>IF(AND(F209="tak",G209="tak"),SUM(K1278:AE1278),IF(AND(F209="tak",G209="nie",ISNUMBER(H209)),'Rozliczenie dotacji'!F76,0))</f>
        <v>0</v>
      </c>
      <c r="J209" s="202" t="str" cm="1">
        <f t="array" ref="J209">IF(SUMPRODUCT(ISBLANK(C209:G209)*1)=5,"wstaw dane",IF(AND(SUMPRODUCT(ISBLANK(C209:G209)*1)&gt;0,SUMPRODUCT(ISBLANK(C209:G209)*1)&lt;5),"uzupełnij dane",IF(OR(AND(F209=nie,ISNUMBER(H209)=TRUE),AND(F209=tak,G209=tak,ISNUMBER(H209)=TRUE)),"usuń % dotacji",IF(AND(F209=nie,G209=tak),"popraw dane",IF(AND(F209=tak,G209=nie,ISBLANK(H209)=TRUE),"wstaw % dotacji","ok")))))</f>
        <v>wstaw dane</v>
      </c>
      <c r="K209" s="33">
        <f t="shared" si="192"/>
        <v>0</v>
      </c>
      <c r="L209" s="33">
        <f t="shared" si="192"/>
        <v>0</v>
      </c>
      <c r="M209" s="33">
        <f t="shared" si="192"/>
        <v>0</v>
      </c>
      <c r="N209" s="33">
        <f t="shared" si="192"/>
        <v>0</v>
      </c>
      <c r="O209" s="33">
        <f t="shared" si="192"/>
        <v>0</v>
      </c>
      <c r="P209" s="33">
        <f t="shared" si="192"/>
        <v>0</v>
      </c>
      <c r="Q209" s="33">
        <f t="shared" si="192"/>
        <v>0</v>
      </c>
      <c r="R209" s="33">
        <f t="shared" si="192"/>
        <v>0</v>
      </c>
      <c r="S209" s="33">
        <f t="shared" si="192"/>
        <v>0</v>
      </c>
      <c r="T209" s="33">
        <f t="shared" si="192"/>
        <v>0</v>
      </c>
      <c r="U209" s="33">
        <f t="shared" si="192"/>
        <v>0</v>
      </c>
      <c r="V209" s="33">
        <f t="shared" si="192"/>
        <v>0</v>
      </c>
      <c r="W209" s="33">
        <f t="shared" si="192"/>
        <v>0</v>
      </c>
      <c r="X209" s="33">
        <f t="shared" si="193"/>
        <v>0</v>
      </c>
      <c r="Y209" s="33">
        <f t="shared" si="193"/>
        <v>0</v>
      </c>
      <c r="Z209" s="33">
        <f t="shared" si="193"/>
        <v>0</v>
      </c>
      <c r="AA209" s="33">
        <f t="shared" si="193"/>
        <v>0</v>
      </c>
      <c r="AB209" s="33">
        <f t="shared" si="193"/>
        <v>0</v>
      </c>
      <c r="AC209" s="33">
        <f t="shared" si="193"/>
        <v>0</v>
      </c>
      <c r="AD209" s="33">
        <f t="shared" si="193"/>
        <v>0</v>
      </c>
      <c r="AE209" s="33">
        <f t="shared" si="193"/>
        <v>0</v>
      </c>
    </row>
    <row r="210" spans="2:31">
      <c r="B210" s="302"/>
      <c r="C210" s="670"/>
      <c r="D210" s="287"/>
      <c r="E210" s="372"/>
      <c r="F210" s="373"/>
      <c r="G210" s="373"/>
      <c r="H210" s="396"/>
      <c r="I210" s="335">
        <f>IF(AND(F210="tak",G210="tak"),SUM(K1285:AE1285),IF(AND(F210="tak",G210="nie",ISNUMBER(H210)),'Rozliczenie dotacji'!F77,0))</f>
        <v>0</v>
      </c>
      <c r="J210" s="202" t="str" cm="1">
        <f t="array" ref="J210">IF(SUMPRODUCT(ISBLANK(C210:G210)*1)=5,"wstaw dane",IF(AND(SUMPRODUCT(ISBLANK(C210:G210)*1)&gt;0,SUMPRODUCT(ISBLANK(C210:G210)*1)&lt;5),"uzupełnij dane",IF(OR(AND(F210=nie,ISNUMBER(H210)=TRUE),AND(F210=tak,G210=tak,ISNUMBER(H210)=TRUE)),"usuń % dotacji",IF(AND(F210=nie,G210=tak),"popraw dane",IF(AND(F210=tak,G210=nie,ISBLANK(H210)=TRUE),"wstaw % dotacji","ok")))))</f>
        <v>wstaw dane</v>
      </c>
      <c r="K210" s="33">
        <f t="shared" si="192"/>
        <v>0</v>
      </c>
      <c r="L210" s="33">
        <f t="shared" si="192"/>
        <v>0</v>
      </c>
      <c r="M210" s="33">
        <f t="shared" si="192"/>
        <v>0</v>
      </c>
      <c r="N210" s="33">
        <f t="shared" si="192"/>
        <v>0</v>
      </c>
      <c r="O210" s="33">
        <f t="shared" si="192"/>
        <v>0</v>
      </c>
      <c r="P210" s="33">
        <f t="shared" si="192"/>
        <v>0</v>
      </c>
      <c r="Q210" s="33">
        <f t="shared" si="192"/>
        <v>0</v>
      </c>
      <c r="R210" s="33">
        <f t="shared" si="192"/>
        <v>0</v>
      </c>
      <c r="S210" s="33">
        <f t="shared" si="192"/>
        <v>0</v>
      </c>
      <c r="T210" s="33">
        <f t="shared" si="192"/>
        <v>0</v>
      </c>
      <c r="U210" s="33">
        <f t="shared" si="192"/>
        <v>0</v>
      </c>
      <c r="V210" s="33">
        <f t="shared" si="192"/>
        <v>0</v>
      </c>
      <c r="W210" s="33">
        <f t="shared" si="192"/>
        <v>0</v>
      </c>
      <c r="X210" s="33">
        <f t="shared" si="193"/>
        <v>0</v>
      </c>
      <c r="Y210" s="33">
        <f t="shared" si="193"/>
        <v>0</v>
      </c>
      <c r="Z210" s="33">
        <f t="shared" si="193"/>
        <v>0</v>
      </c>
      <c r="AA210" s="33">
        <f t="shared" si="193"/>
        <v>0</v>
      </c>
      <c r="AB210" s="33">
        <f t="shared" si="193"/>
        <v>0</v>
      </c>
      <c r="AC210" s="33">
        <f t="shared" si="193"/>
        <v>0</v>
      </c>
      <c r="AD210" s="33">
        <f t="shared" si="193"/>
        <v>0</v>
      </c>
      <c r="AE210" s="33">
        <f t="shared" si="193"/>
        <v>0</v>
      </c>
    </row>
    <row r="211" spans="2:31">
      <c r="B211" s="302"/>
      <c r="C211" s="670"/>
      <c r="D211" s="287"/>
      <c r="E211" s="372"/>
      <c r="F211" s="373"/>
      <c r="G211" s="373"/>
      <c r="H211" s="396"/>
      <c r="I211" s="335">
        <f>IF(AND(F211="tak",G211="tak"),SUM(K1292:AE1292),IF(AND(F211="tak",G211="nie",ISNUMBER(H211)),'Rozliczenie dotacji'!F78,0))</f>
        <v>0</v>
      </c>
      <c r="J211" s="202" t="str" cm="1">
        <f t="array" ref="J211">IF(SUMPRODUCT(ISBLANK(C211:G211)*1)=5,"wstaw dane",IF(AND(SUMPRODUCT(ISBLANK(C211:G211)*1)&gt;0,SUMPRODUCT(ISBLANK(C211:G211)*1)&lt;5),"uzupełnij dane",IF(OR(AND(F211=nie,ISNUMBER(H211)=TRUE),AND(F211=tak,G211=tak,ISNUMBER(H211)=TRUE)),"usuń % dotacji",IF(AND(F211=nie,G211=tak),"popraw dane",IF(AND(F211=tak,G211=nie,ISBLANK(H211)=TRUE),"wstaw % dotacji","ok")))))</f>
        <v>wstaw dane</v>
      </c>
      <c r="K211" s="33">
        <f t="shared" si="192"/>
        <v>0</v>
      </c>
      <c r="L211" s="33">
        <f t="shared" si="192"/>
        <v>0</v>
      </c>
      <c r="M211" s="33">
        <f t="shared" si="192"/>
        <v>0</v>
      </c>
      <c r="N211" s="33">
        <f t="shared" si="192"/>
        <v>0</v>
      </c>
      <c r="O211" s="33">
        <f t="shared" si="192"/>
        <v>0</v>
      </c>
      <c r="P211" s="33">
        <f t="shared" si="192"/>
        <v>0</v>
      </c>
      <c r="Q211" s="33">
        <f t="shared" si="192"/>
        <v>0</v>
      </c>
      <c r="R211" s="33">
        <f t="shared" si="192"/>
        <v>0</v>
      </c>
      <c r="S211" s="33">
        <f t="shared" si="192"/>
        <v>0</v>
      </c>
      <c r="T211" s="33">
        <f t="shared" si="192"/>
        <v>0</v>
      </c>
      <c r="U211" s="33">
        <f t="shared" si="192"/>
        <v>0</v>
      </c>
      <c r="V211" s="33">
        <f t="shared" si="192"/>
        <v>0</v>
      </c>
      <c r="W211" s="33">
        <f t="shared" si="192"/>
        <v>0</v>
      </c>
      <c r="X211" s="33">
        <f t="shared" ref="X211:AE211" si="195">IFERROR(ROUND(IF(AND(YEAR($E211)=LataProjekcji,$D211&gt;0),$D211,0),0),0)</f>
        <v>0</v>
      </c>
      <c r="Y211" s="33">
        <f t="shared" si="195"/>
        <v>0</v>
      </c>
      <c r="Z211" s="33">
        <f t="shared" si="195"/>
        <v>0</v>
      </c>
      <c r="AA211" s="33">
        <f t="shared" si="195"/>
        <v>0</v>
      </c>
      <c r="AB211" s="33">
        <f t="shared" si="195"/>
        <v>0</v>
      </c>
      <c r="AC211" s="33">
        <f t="shared" si="195"/>
        <v>0</v>
      </c>
      <c r="AD211" s="33">
        <f t="shared" si="195"/>
        <v>0</v>
      </c>
      <c r="AE211" s="33">
        <f t="shared" si="195"/>
        <v>0</v>
      </c>
    </row>
    <row r="212" spans="2:31">
      <c r="B212" s="302"/>
      <c r="C212" s="670"/>
      <c r="D212" s="287"/>
      <c r="E212" s="372"/>
      <c r="F212" s="373"/>
      <c r="G212" s="373"/>
      <c r="H212" s="396"/>
      <c r="I212" s="335">
        <f>IF(AND(F212="tak",G212="tak"),SUM(K1299:AE1299),IF(AND(F212="tak",G212="nie",ISNUMBER(H212)),'Rozliczenie dotacji'!F79,0))</f>
        <v>0</v>
      </c>
      <c r="J212" s="202" t="str" cm="1">
        <f t="array" ref="J212">IF(SUMPRODUCT(ISBLANK(C212:G212)*1)=5,"wstaw dane",IF(AND(SUMPRODUCT(ISBLANK(C212:G212)*1)&gt;0,SUMPRODUCT(ISBLANK(C212:G212)*1)&lt;5),"uzupełnij dane",IF(OR(AND(F212=nie,ISNUMBER(H212)=TRUE),AND(F212=tak,G212=tak,ISNUMBER(H212)=TRUE)),"usuń % dotacji",IF(AND(F212=nie,G212=tak),"popraw dane",IF(AND(F212=tak,G212=nie,ISBLANK(H212)=TRUE),"wstaw % dotacji","ok")))))</f>
        <v>wstaw dane</v>
      </c>
      <c r="K212" s="33">
        <f t="shared" si="192"/>
        <v>0</v>
      </c>
      <c r="L212" s="33">
        <f t="shared" si="192"/>
        <v>0</v>
      </c>
      <c r="M212" s="33">
        <f t="shared" si="192"/>
        <v>0</v>
      </c>
      <c r="N212" s="33">
        <f t="shared" ref="K212:AE216" si="196">IFERROR(ROUND(IF(AND(YEAR($E212)=LataProjekcji,$D212&gt;0),$D212,0),0),0)</f>
        <v>0</v>
      </c>
      <c r="O212" s="33">
        <f t="shared" si="196"/>
        <v>0</v>
      </c>
      <c r="P212" s="33">
        <f t="shared" si="196"/>
        <v>0</v>
      </c>
      <c r="Q212" s="33">
        <f t="shared" si="196"/>
        <v>0</v>
      </c>
      <c r="R212" s="33">
        <f t="shared" si="196"/>
        <v>0</v>
      </c>
      <c r="S212" s="33">
        <f t="shared" si="196"/>
        <v>0</v>
      </c>
      <c r="T212" s="33">
        <f t="shared" si="196"/>
        <v>0</v>
      </c>
      <c r="U212" s="33">
        <f t="shared" si="196"/>
        <v>0</v>
      </c>
      <c r="V212" s="33">
        <f t="shared" si="196"/>
        <v>0</v>
      </c>
      <c r="W212" s="33">
        <f t="shared" si="196"/>
        <v>0</v>
      </c>
      <c r="X212" s="33">
        <f t="shared" si="196"/>
        <v>0</v>
      </c>
      <c r="Y212" s="33">
        <f t="shared" si="196"/>
        <v>0</v>
      </c>
      <c r="Z212" s="33">
        <f t="shared" si="196"/>
        <v>0</v>
      </c>
      <c r="AA212" s="33">
        <f t="shared" si="196"/>
        <v>0</v>
      </c>
      <c r="AB212" s="33">
        <f t="shared" si="196"/>
        <v>0</v>
      </c>
      <c r="AC212" s="33">
        <f t="shared" si="196"/>
        <v>0</v>
      </c>
      <c r="AD212" s="33">
        <f t="shared" si="196"/>
        <v>0</v>
      </c>
      <c r="AE212" s="33">
        <f t="shared" si="196"/>
        <v>0</v>
      </c>
    </row>
    <row r="213" spans="2:31">
      <c r="B213" s="302"/>
      <c r="C213" s="670"/>
      <c r="D213" s="287"/>
      <c r="E213" s="372"/>
      <c r="F213" s="373"/>
      <c r="G213" s="373"/>
      <c r="H213" s="396"/>
      <c r="I213" s="335">
        <f>IF(AND(F213="tak",G213="tak"),SUM(K1306:AE1306),IF(AND(F213="tak",G213="nie",ISNUMBER(H213)),'Rozliczenie dotacji'!F80,0))</f>
        <v>0</v>
      </c>
      <c r="J213" s="202" t="str" cm="1">
        <f t="array" ref="J213">IF(SUMPRODUCT(ISBLANK(C213:G213)*1)=5,"wstaw dane",IF(AND(SUMPRODUCT(ISBLANK(C213:G213)*1)&gt;0,SUMPRODUCT(ISBLANK(C213:G213)*1)&lt;5),"uzupełnij dane",IF(OR(AND(F213=nie,ISNUMBER(H213)=TRUE),AND(F213=tak,G213=tak,ISNUMBER(H213)=TRUE)),"usuń % dotacji",IF(AND(F213=nie,G213=tak),"popraw dane",IF(AND(F213=tak,G213=nie,ISBLANK(H213)=TRUE),"wstaw % dotacji","ok")))))</f>
        <v>wstaw dane</v>
      </c>
      <c r="K213" s="33">
        <f t="shared" si="196"/>
        <v>0</v>
      </c>
      <c r="L213" s="33">
        <f t="shared" si="196"/>
        <v>0</v>
      </c>
      <c r="M213" s="33">
        <f t="shared" si="196"/>
        <v>0</v>
      </c>
      <c r="N213" s="33">
        <f t="shared" si="196"/>
        <v>0</v>
      </c>
      <c r="O213" s="33">
        <f t="shared" si="196"/>
        <v>0</v>
      </c>
      <c r="P213" s="33">
        <f t="shared" si="196"/>
        <v>0</v>
      </c>
      <c r="Q213" s="33">
        <f t="shared" si="196"/>
        <v>0</v>
      </c>
      <c r="R213" s="33">
        <f t="shared" si="196"/>
        <v>0</v>
      </c>
      <c r="S213" s="33">
        <f t="shared" si="196"/>
        <v>0</v>
      </c>
      <c r="T213" s="33">
        <f t="shared" si="196"/>
        <v>0</v>
      </c>
      <c r="U213" s="33">
        <f t="shared" si="196"/>
        <v>0</v>
      </c>
      <c r="V213" s="33">
        <f t="shared" si="196"/>
        <v>0</v>
      </c>
      <c r="W213" s="33">
        <f t="shared" si="196"/>
        <v>0</v>
      </c>
      <c r="X213" s="33">
        <f t="shared" si="196"/>
        <v>0</v>
      </c>
      <c r="Y213" s="33">
        <f t="shared" si="196"/>
        <v>0</v>
      </c>
      <c r="Z213" s="33">
        <f t="shared" si="196"/>
        <v>0</v>
      </c>
      <c r="AA213" s="33">
        <f t="shared" si="196"/>
        <v>0</v>
      </c>
      <c r="AB213" s="33">
        <f t="shared" si="196"/>
        <v>0</v>
      </c>
      <c r="AC213" s="33">
        <f t="shared" si="196"/>
        <v>0</v>
      </c>
      <c r="AD213" s="33">
        <f t="shared" si="196"/>
        <v>0</v>
      </c>
      <c r="AE213" s="33">
        <f t="shared" si="196"/>
        <v>0</v>
      </c>
    </row>
    <row r="214" spans="2:31">
      <c r="B214" s="302"/>
      <c r="C214" s="670"/>
      <c r="D214" s="287"/>
      <c r="E214" s="372"/>
      <c r="F214" s="373"/>
      <c r="G214" s="373"/>
      <c r="H214" s="396"/>
      <c r="I214" s="335">
        <f>IF(AND(F214="tak",G214="tak"),SUM(K1313:AE1313),IF(AND(F214="tak",G214="nie",ISNUMBER(H214)),'Rozliczenie dotacji'!F81,0))</f>
        <v>0</v>
      </c>
      <c r="J214" s="202" t="str" cm="1">
        <f t="array" ref="J214">IF(SUMPRODUCT(ISBLANK(C214:G214)*1)=5,"wstaw dane",IF(AND(SUMPRODUCT(ISBLANK(C214:G214)*1)&gt;0,SUMPRODUCT(ISBLANK(C214:G214)*1)&lt;5),"uzupełnij dane",IF(OR(AND(F214=nie,ISNUMBER(H214)=TRUE),AND(F214=tak,G214=tak,ISNUMBER(H214)=TRUE)),"usuń % dotacji",IF(AND(F214=nie,G214=tak),"popraw dane",IF(AND(F214=tak,G214=nie,ISBLANK(H214)=TRUE),"wstaw % dotacji","ok")))))</f>
        <v>wstaw dane</v>
      </c>
      <c r="K214" s="33">
        <f t="shared" si="196"/>
        <v>0</v>
      </c>
      <c r="L214" s="33">
        <f t="shared" si="196"/>
        <v>0</v>
      </c>
      <c r="M214" s="33">
        <f t="shared" si="196"/>
        <v>0</v>
      </c>
      <c r="N214" s="33">
        <f t="shared" si="196"/>
        <v>0</v>
      </c>
      <c r="O214" s="33">
        <f t="shared" si="196"/>
        <v>0</v>
      </c>
      <c r="P214" s="33">
        <f t="shared" si="196"/>
        <v>0</v>
      </c>
      <c r="Q214" s="33">
        <f t="shared" si="196"/>
        <v>0</v>
      </c>
      <c r="R214" s="33">
        <f t="shared" si="196"/>
        <v>0</v>
      </c>
      <c r="S214" s="33">
        <f t="shared" si="196"/>
        <v>0</v>
      </c>
      <c r="T214" s="33">
        <f t="shared" si="196"/>
        <v>0</v>
      </c>
      <c r="U214" s="33">
        <f t="shared" si="196"/>
        <v>0</v>
      </c>
      <c r="V214" s="33">
        <f t="shared" si="196"/>
        <v>0</v>
      </c>
      <c r="W214" s="33">
        <f t="shared" si="196"/>
        <v>0</v>
      </c>
      <c r="X214" s="33">
        <f t="shared" si="196"/>
        <v>0</v>
      </c>
      <c r="Y214" s="33">
        <f t="shared" si="196"/>
        <v>0</v>
      </c>
      <c r="Z214" s="33">
        <f t="shared" si="196"/>
        <v>0</v>
      </c>
      <c r="AA214" s="33">
        <f t="shared" si="196"/>
        <v>0</v>
      </c>
      <c r="AB214" s="33">
        <f t="shared" si="196"/>
        <v>0</v>
      </c>
      <c r="AC214" s="33">
        <f t="shared" si="196"/>
        <v>0</v>
      </c>
      <c r="AD214" s="33">
        <f t="shared" si="196"/>
        <v>0</v>
      </c>
      <c r="AE214" s="33">
        <f t="shared" si="196"/>
        <v>0</v>
      </c>
    </row>
    <row r="215" spans="2:31">
      <c r="B215" s="302"/>
      <c r="C215" s="670"/>
      <c r="D215" s="287"/>
      <c r="E215" s="372"/>
      <c r="F215" s="373"/>
      <c r="G215" s="373"/>
      <c r="H215" s="396"/>
      <c r="I215" s="335">
        <f>IF(AND(F215="tak",G215="tak"),SUM(K1320:AE1320),IF(AND(F215="tak",G215="nie",ISNUMBER(H215)),'Rozliczenie dotacji'!F82,0))</f>
        <v>0</v>
      </c>
      <c r="J215" s="202" t="str" cm="1">
        <f t="array" ref="J215">IF(SUMPRODUCT(ISBLANK(C215:G215)*1)=5,"wstaw dane",IF(AND(SUMPRODUCT(ISBLANK(C215:G215)*1)&gt;0,SUMPRODUCT(ISBLANK(C215:G215)*1)&lt;5),"uzupełnij dane",IF(OR(AND(F215=nie,ISNUMBER(H215)=TRUE),AND(F215=tak,G215=tak,ISNUMBER(H215)=TRUE)),"usuń % dotacji",IF(AND(F215=nie,G215=tak),"popraw dane",IF(AND(F215=tak,G215=nie,ISBLANK(H215)=TRUE),"wstaw % dotacji","ok")))))</f>
        <v>wstaw dane</v>
      </c>
      <c r="K215" s="33">
        <f t="shared" si="196"/>
        <v>0</v>
      </c>
      <c r="L215" s="33">
        <f t="shared" si="196"/>
        <v>0</v>
      </c>
      <c r="M215" s="33">
        <f t="shared" si="196"/>
        <v>0</v>
      </c>
      <c r="N215" s="33">
        <f t="shared" si="196"/>
        <v>0</v>
      </c>
      <c r="O215" s="33">
        <f t="shared" si="196"/>
        <v>0</v>
      </c>
      <c r="P215" s="33">
        <f t="shared" si="196"/>
        <v>0</v>
      </c>
      <c r="Q215" s="33">
        <f t="shared" si="196"/>
        <v>0</v>
      </c>
      <c r="R215" s="33">
        <f t="shared" si="196"/>
        <v>0</v>
      </c>
      <c r="S215" s="33">
        <f t="shared" si="196"/>
        <v>0</v>
      </c>
      <c r="T215" s="33">
        <f t="shared" si="196"/>
        <v>0</v>
      </c>
      <c r="U215" s="33">
        <f t="shared" si="196"/>
        <v>0</v>
      </c>
      <c r="V215" s="33">
        <f t="shared" si="196"/>
        <v>0</v>
      </c>
      <c r="W215" s="33">
        <f t="shared" si="196"/>
        <v>0</v>
      </c>
      <c r="X215" s="33">
        <f t="shared" si="196"/>
        <v>0</v>
      </c>
      <c r="Y215" s="33">
        <f t="shared" si="196"/>
        <v>0</v>
      </c>
      <c r="Z215" s="33">
        <f t="shared" si="196"/>
        <v>0</v>
      </c>
      <c r="AA215" s="33">
        <f t="shared" si="196"/>
        <v>0</v>
      </c>
      <c r="AB215" s="33">
        <f t="shared" si="196"/>
        <v>0</v>
      </c>
      <c r="AC215" s="33">
        <f t="shared" si="196"/>
        <v>0</v>
      </c>
      <c r="AD215" s="33">
        <f t="shared" si="196"/>
        <v>0</v>
      </c>
      <c r="AE215" s="33">
        <f t="shared" si="196"/>
        <v>0</v>
      </c>
    </row>
    <row r="216" spans="2:31">
      <c r="B216" s="302"/>
      <c r="C216" s="670"/>
      <c r="D216" s="287"/>
      <c r="E216" s="372"/>
      <c r="F216" s="373"/>
      <c r="G216" s="373"/>
      <c r="H216" s="396"/>
      <c r="I216" s="335">
        <f>IF(AND(F216="tak",G216="tak"),SUM(K1327:AE1327),IF(AND(F216="tak",G216="nie",ISNUMBER(H216)),'Rozliczenie dotacji'!F83,0))</f>
        <v>0</v>
      </c>
      <c r="J216" s="202" t="str" cm="1">
        <f t="array" ref="J216">IF(SUMPRODUCT(ISBLANK(C216:G216)*1)=5,"wstaw dane",IF(AND(SUMPRODUCT(ISBLANK(C216:G216)*1)&gt;0,SUMPRODUCT(ISBLANK(C216:G216)*1)&lt;5),"uzupełnij dane",IF(OR(AND(F216=nie,ISNUMBER(H216)=TRUE),AND(F216=tak,G216=tak,ISNUMBER(H216)=TRUE)),"usuń % dotacji",IF(AND(F216=nie,G216=tak),"popraw dane",IF(AND(F216=tak,G216=nie,ISBLANK(H216)=TRUE),"wstaw % dotacji","ok")))))</f>
        <v>wstaw dane</v>
      </c>
      <c r="K216" s="33">
        <f t="shared" si="192"/>
        <v>0</v>
      </c>
      <c r="L216" s="33">
        <f t="shared" si="192"/>
        <v>0</v>
      </c>
      <c r="M216" s="33">
        <f t="shared" si="192"/>
        <v>0</v>
      </c>
      <c r="N216" s="33">
        <f t="shared" si="192"/>
        <v>0</v>
      </c>
      <c r="O216" s="33">
        <f t="shared" si="192"/>
        <v>0</v>
      </c>
      <c r="P216" s="33">
        <f t="shared" si="192"/>
        <v>0</v>
      </c>
      <c r="Q216" s="33">
        <f t="shared" si="192"/>
        <v>0</v>
      </c>
      <c r="R216" s="33">
        <f t="shared" si="192"/>
        <v>0</v>
      </c>
      <c r="S216" s="33">
        <f t="shared" si="192"/>
        <v>0</v>
      </c>
      <c r="T216" s="33">
        <f t="shared" si="192"/>
        <v>0</v>
      </c>
      <c r="U216" s="33">
        <f t="shared" si="192"/>
        <v>0</v>
      </c>
      <c r="V216" s="33">
        <f t="shared" si="192"/>
        <v>0</v>
      </c>
      <c r="W216" s="33">
        <f t="shared" si="192"/>
        <v>0</v>
      </c>
      <c r="X216" s="33">
        <f>IFERROR(ROUND(IF(AND(YEAR($E216)=LataProjekcji,$D216&gt;0),$D216,0),0),0)</f>
        <v>0</v>
      </c>
      <c r="Y216" s="33">
        <f>IFERROR(ROUND(IF(AND(YEAR($E216)=LataProjekcji,$D216&gt;0),$D216,0),0),0)</f>
        <v>0</v>
      </c>
      <c r="Z216" s="33">
        <f t="shared" si="196"/>
        <v>0</v>
      </c>
      <c r="AA216" s="33">
        <f t="shared" si="196"/>
        <v>0</v>
      </c>
      <c r="AB216" s="33">
        <f t="shared" si="196"/>
        <v>0</v>
      </c>
      <c r="AC216" s="33">
        <f t="shared" si="196"/>
        <v>0</v>
      </c>
      <c r="AD216" s="33">
        <f t="shared" si="196"/>
        <v>0</v>
      </c>
      <c r="AE216" s="33">
        <f t="shared" si="196"/>
        <v>0</v>
      </c>
    </row>
    <row r="217" spans="2:31">
      <c r="B217" s="98" t="s">
        <v>316</v>
      </c>
      <c r="C217" s="98"/>
      <c r="D217" s="97">
        <f>SUM(D195:D216)</f>
        <v>0</v>
      </c>
      <c r="E217" s="199"/>
      <c r="F217" s="96"/>
      <c r="G217" s="97"/>
      <c r="H217" s="96"/>
      <c r="I217" s="97">
        <f>SUM(I195:I216)</f>
        <v>0</v>
      </c>
      <c r="J217" s="96"/>
      <c r="K217" s="97">
        <f t="shared" ref="K217:W217" si="197">SUM(K195:K216)</f>
        <v>0</v>
      </c>
      <c r="L217" s="97">
        <f t="shared" si="197"/>
        <v>0</v>
      </c>
      <c r="M217" s="97">
        <f t="shared" si="197"/>
        <v>0</v>
      </c>
      <c r="N217" s="97">
        <f t="shared" si="197"/>
        <v>0</v>
      </c>
      <c r="O217" s="97">
        <f t="shared" si="197"/>
        <v>0</v>
      </c>
      <c r="P217" s="97">
        <f t="shared" si="197"/>
        <v>0</v>
      </c>
      <c r="Q217" s="97">
        <f t="shared" si="197"/>
        <v>0</v>
      </c>
      <c r="R217" s="97">
        <f t="shared" si="197"/>
        <v>0</v>
      </c>
      <c r="S217" s="97">
        <f t="shared" si="197"/>
        <v>0</v>
      </c>
      <c r="T217" s="97">
        <f t="shared" si="197"/>
        <v>0</v>
      </c>
      <c r="U217" s="97">
        <f t="shared" si="197"/>
        <v>0</v>
      </c>
      <c r="V217" s="97">
        <f t="shared" si="197"/>
        <v>0</v>
      </c>
      <c r="W217" s="97">
        <f t="shared" si="197"/>
        <v>0</v>
      </c>
      <c r="X217" s="97">
        <f>SUM(X195:X216)</f>
        <v>0</v>
      </c>
      <c r="Y217" s="97">
        <f>SUM(Y195:Y216)</f>
        <v>0</v>
      </c>
      <c r="Z217" s="97">
        <f t="shared" ref="Z217:AA217" si="198">SUM(Z195:Z216)</f>
        <v>0</v>
      </c>
      <c r="AA217" s="97">
        <f t="shared" si="198"/>
        <v>0</v>
      </c>
      <c r="AB217" s="97">
        <f t="shared" ref="AB217:AE217" si="199">SUM(AB195:AB216)</f>
        <v>0</v>
      </c>
      <c r="AC217" s="97">
        <f t="shared" si="199"/>
        <v>0</v>
      </c>
      <c r="AD217" s="97">
        <f t="shared" si="199"/>
        <v>0</v>
      </c>
      <c r="AE217" s="97">
        <f t="shared" si="199"/>
        <v>0</v>
      </c>
    </row>
    <row r="218" spans="2:31">
      <c r="B218" s="103" t="s">
        <v>365</v>
      </c>
      <c r="C218" s="103"/>
      <c r="D218" s="101"/>
      <c r="E218" s="101"/>
      <c r="F218" s="101"/>
      <c r="G218" s="101"/>
      <c r="H218" s="101"/>
      <c r="I218" s="101"/>
      <c r="J218" s="101"/>
      <c r="K218" s="102">
        <f t="shared" ref="K218:W218" si="200">IF(LataProjekcji&lt;=Koniec,ROUND(K1177+K1184+K1191+K1198+K1324+K1205+K1212+K1219+K1226+K1233+K1240+K1247+K1254+K1261+K1268+K1275+K1282+K1289+K1296+K1303+K1310+K1317,0),0)</f>
        <v>0</v>
      </c>
      <c r="L218" s="102">
        <f t="shared" ca="1" si="200"/>
        <v>0</v>
      </c>
      <c r="M218" s="102">
        <f ca="1">IF(LataProjekcji&lt;=Koniec,ROUND(M1177+M1184+M1191+M1198+M1324+M1205+M1212+M1219+M1226+M1233+M1240+M1247+M1254+M1261+M1268+M1275+M1282+M1289+M1296+M1303+M1310+M1317,0),0)</f>
        <v>0</v>
      </c>
      <c r="N218" s="102">
        <f t="shared" ca="1" si="200"/>
        <v>0</v>
      </c>
      <c r="O218" s="102">
        <f t="shared" ca="1" si="200"/>
        <v>0</v>
      </c>
      <c r="P218" s="102">
        <f t="shared" ca="1" si="200"/>
        <v>0</v>
      </c>
      <c r="Q218" s="102">
        <f t="shared" ca="1" si="200"/>
        <v>0</v>
      </c>
      <c r="R218" s="102">
        <f t="shared" ca="1" si="200"/>
        <v>0</v>
      </c>
      <c r="S218" s="102">
        <f t="shared" ca="1" si="200"/>
        <v>0</v>
      </c>
      <c r="T218" s="102">
        <f t="shared" ca="1" si="200"/>
        <v>0</v>
      </c>
      <c r="U218" s="102">
        <f t="shared" ca="1" si="200"/>
        <v>0</v>
      </c>
      <c r="V218" s="102">
        <f t="shared" ca="1" si="200"/>
        <v>0</v>
      </c>
      <c r="W218" s="102">
        <f t="shared" ca="1" si="200"/>
        <v>0</v>
      </c>
      <c r="X218" s="102">
        <f t="shared" ref="X218:Y220" ca="1" si="201">IF(LataProjekcji&lt;=Koniec,ROUND(X1177+X1184+X1191+X1198+X1324+X1205+X1212+X1219+X1226+X1233+X1240+X1247+X1254+X1261+X1268+X1275+X1282+X1289+X1296+X1303+X1310+X1317,0),0)</f>
        <v>0</v>
      </c>
      <c r="Y218" s="102">
        <f t="shared" ca="1" si="201"/>
        <v>0</v>
      </c>
      <c r="Z218" s="102">
        <f t="shared" ref="Z218:AA218" ca="1" si="202">IF(LataProjekcji&lt;=Koniec,ROUND(Z1177+Z1184+Z1191+Z1198+Z1324+Z1205+Z1212+Z1219+Z1226+Z1233+Z1240+Z1247+Z1254+Z1261+Z1268+Z1275+Z1282+Z1289+Z1296+Z1303+Z1310+Z1317,0),0)</f>
        <v>0</v>
      </c>
      <c r="AA218" s="102">
        <f t="shared" ca="1" si="202"/>
        <v>0</v>
      </c>
      <c r="AB218" s="102">
        <f t="shared" ref="AB218:AE218" ca="1" si="203">IF(LataProjekcji&lt;=Koniec,ROUND(AB1177+AB1184+AB1191+AB1198+AB1324+AB1205+AB1212+AB1219+AB1226+AB1233+AB1240+AB1247+AB1254+AB1261+AB1268+AB1275+AB1282+AB1289+AB1296+AB1303+AB1310+AB1317,0),0)</f>
        <v>0</v>
      </c>
      <c r="AC218" s="102">
        <f t="shared" ca="1" si="203"/>
        <v>0</v>
      </c>
      <c r="AD218" s="102">
        <f t="shared" ca="1" si="203"/>
        <v>0</v>
      </c>
      <c r="AE218" s="102">
        <f t="shared" ca="1" si="203"/>
        <v>0</v>
      </c>
    </row>
    <row r="219" spans="2:31">
      <c r="B219" s="37" t="s">
        <v>366</v>
      </c>
      <c r="C219" s="37"/>
      <c r="D219" s="52"/>
      <c r="E219" s="52"/>
      <c r="F219" s="52"/>
      <c r="G219" s="52"/>
      <c r="H219" s="52"/>
      <c r="I219" s="52"/>
      <c r="J219" s="52"/>
      <c r="K219" s="33">
        <f t="shared" ref="K219:W219" si="204">IF(LataProjekcji&lt;=Koniec,ROUND(K1178+K1185+K1192+K1199+K1325+K1206+K1213+K1220+K1227+K1234+K1241+K1248+K1255+K1262+K1269+K1276+K1283+K1290+K1297+K1304+K1311+K1318,0),0)</f>
        <v>0</v>
      </c>
      <c r="L219" s="33">
        <f t="shared" ca="1" si="204"/>
        <v>0</v>
      </c>
      <c r="M219" s="33">
        <f t="shared" ca="1" si="204"/>
        <v>0</v>
      </c>
      <c r="N219" s="33">
        <f t="shared" ca="1" si="204"/>
        <v>0</v>
      </c>
      <c r="O219" s="33">
        <f t="shared" ca="1" si="204"/>
        <v>0</v>
      </c>
      <c r="P219" s="33">
        <f t="shared" ca="1" si="204"/>
        <v>0</v>
      </c>
      <c r="Q219" s="33">
        <f t="shared" ca="1" si="204"/>
        <v>0</v>
      </c>
      <c r="R219" s="33">
        <f t="shared" ca="1" si="204"/>
        <v>0</v>
      </c>
      <c r="S219" s="33">
        <f t="shared" ca="1" si="204"/>
        <v>0</v>
      </c>
      <c r="T219" s="33">
        <f t="shared" ca="1" si="204"/>
        <v>0</v>
      </c>
      <c r="U219" s="33">
        <f t="shared" ca="1" si="204"/>
        <v>0</v>
      </c>
      <c r="V219" s="33">
        <f t="shared" ca="1" si="204"/>
        <v>0</v>
      </c>
      <c r="W219" s="33">
        <f t="shared" ca="1" si="204"/>
        <v>0</v>
      </c>
      <c r="X219" s="33">
        <f t="shared" ca="1" si="201"/>
        <v>0</v>
      </c>
      <c r="Y219" s="33">
        <f t="shared" ca="1" si="201"/>
        <v>0</v>
      </c>
      <c r="Z219" s="33">
        <f t="shared" ref="Z219:AA219" ca="1" si="205">IF(LataProjekcji&lt;=Koniec,ROUND(Z1178+Z1185+Z1192+Z1199+Z1325+Z1206+Z1213+Z1220+Z1227+Z1234+Z1241+Z1248+Z1255+Z1262+Z1269+Z1276+Z1283+Z1290+Z1297+Z1304+Z1311+Z1318,0),0)</f>
        <v>0</v>
      </c>
      <c r="AA219" s="33">
        <f t="shared" ca="1" si="205"/>
        <v>0</v>
      </c>
      <c r="AB219" s="33">
        <f t="shared" ref="AB219:AE219" ca="1" si="206">IF(LataProjekcji&lt;=Koniec,ROUND(AB1178+AB1185+AB1192+AB1199+AB1325+AB1206+AB1213+AB1220+AB1227+AB1234+AB1241+AB1248+AB1255+AB1262+AB1269+AB1276+AB1283+AB1290+AB1297+AB1304+AB1311+AB1318,0),0)</f>
        <v>0</v>
      </c>
      <c r="AC219" s="33">
        <f t="shared" ca="1" si="206"/>
        <v>0</v>
      </c>
      <c r="AD219" s="33">
        <f t="shared" ca="1" si="206"/>
        <v>0</v>
      </c>
      <c r="AE219" s="33">
        <f t="shared" ca="1" si="206"/>
        <v>0</v>
      </c>
    </row>
    <row r="220" spans="2:31">
      <c r="B220" s="200" t="s">
        <v>367</v>
      </c>
      <c r="C220" s="200"/>
      <c r="D220" s="52"/>
      <c r="E220" s="52"/>
      <c r="F220" s="52"/>
      <c r="G220" s="52"/>
      <c r="H220" s="52"/>
      <c r="I220" s="52"/>
      <c r="J220" s="52"/>
      <c r="K220" s="86">
        <f t="shared" ref="K220:W220" si="207">IF(LataProjekcji&lt;=Koniec,ROUND(K1179+K1186+K1193+K1200+K1326+K1207+K1214+K1221+K1228+K1235+K1242+K1249+K1256+K1263+K1270+K1277+K1284+K1291+K1298+K1305+K1312+K1319,0),0)</f>
        <v>0</v>
      </c>
      <c r="L220" s="86">
        <f t="shared" ca="1" si="207"/>
        <v>0</v>
      </c>
      <c r="M220" s="86">
        <f t="shared" ca="1" si="207"/>
        <v>0</v>
      </c>
      <c r="N220" s="86">
        <f t="shared" ca="1" si="207"/>
        <v>0</v>
      </c>
      <c r="O220" s="86">
        <f t="shared" ca="1" si="207"/>
        <v>0</v>
      </c>
      <c r="P220" s="86">
        <f t="shared" ca="1" si="207"/>
        <v>0</v>
      </c>
      <c r="Q220" s="86">
        <f t="shared" ca="1" si="207"/>
        <v>0</v>
      </c>
      <c r="R220" s="86">
        <f t="shared" ca="1" si="207"/>
        <v>0</v>
      </c>
      <c r="S220" s="86">
        <f t="shared" ca="1" si="207"/>
        <v>0</v>
      </c>
      <c r="T220" s="86">
        <f t="shared" ca="1" si="207"/>
        <v>0</v>
      </c>
      <c r="U220" s="86">
        <f t="shared" ca="1" si="207"/>
        <v>0</v>
      </c>
      <c r="V220" s="86">
        <f t="shared" ca="1" si="207"/>
        <v>0</v>
      </c>
      <c r="W220" s="86">
        <f t="shared" ca="1" si="207"/>
        <v>0</v>
      </c>
      <c r="X220" s="86">
        <f t="shared" ca="1" si="201"/>
        <v>0</v>
      </c>
      <c r="Y220" s="86">
        <f t="shared" ca="1" si="201"/>
        <v>0</v>
      </c>
      <c r="Z220" s="86">
        <f t="shared" ref="Z220:AA220" ca="1" si="208">IF(LataProjekcji&lt;=Koniec,ROUND(Z1179+Z1186+Z1193+Z1200+Z1326+Z1207+Z1214+Z1221+Z1228+Z1235+Z1242+Z1249+Z1256+Z1263+Z1270+Z1277+Z1284+Z1291+Z1298+Z1305+Z1312+Z1319,0),0)</f>
        <v>0</v>
      </c>
      <c r="AA220" s="86">
        <f t="shared" ca="1" si="208"/>
        <v>0</v>
      </c>
      <c r="AB220" s="86">
        <f t="shared" ref="AB220:AE220" ca="1" si="209">IF(LataProjekcji&lt;=Koniec,ROUND(AB1179+AB1186+AB1193+AB1200+AB1326+AB1207+AB1214+AB1221+AB1228+AB1235+AB1242+AB1249+AB1256+AB1263+AB1270+AB1277+AB1284+AB1291+AB1298+AB1305+AB1312+AB1319,0),0)</f>
        <v>0</v>
      </c>
      <c r="AC220" s="86">
        <f t="shared" ca="1" si="209"/>
        <v>0</v>
      </c>
      <c r="AD220" s="86">
        <f t="shared" ca="1" si="209"/>
        <v>0</v>
      </c>
      <c r="AE220" s="86">
        <f t="shared" ca="1" si="209"/>
        <v>0</v>
      </c>
    </row>
    <row r="221" spans="2:31"/>
    <row r="222" spans="2:31">
      <c r="B222" s="188" t="s">
        <v>400</v>
      </c>
      <c r="C222" s="378"/>
      <c r="D222" s="189"/>
      <c r="E222" s="190"/>
      <c r="F222" s="190"/>
      <c r="G222" s="190"/>
      <c r="H222" s="190"/>
      <c r="I222" s="190"/>
      <c r="J222" s="190"/>
      <c r="K222" s="729"/>
      <c r="L222" s="730"/>
      <c r="M222" s="730"/>
      <c r="N222" s="730"/>
      <c r="O222" s="730"/>
      <c r="P222" s="730"/>
      <c r="Q222" s="730"/>
      <c r="R222" s="730"/>
      <c r="S222" s="730"/>
      <c r="T222" s="730"/>
      <c r="U222" s="730"/>
      <c r="V222" s="730"/>
      <c r="W222" s="730"/>
      <c r="X222" s="730"/>
      <c r="Y222" s="730"/>
      <c r="Z222" s="730"/>
      <c r="AA222" s="730"/>
      <c r="AB222" s="730"/>
      <c r="AC222" s="730"/>
      <c r="AD222" s="730"/>
      <c r="AE222" s="730"/>
    </row>
    <row r="223" spans="2:31">
      <c r="B223" s="62" t="str">
        <f t="shared" ref="B223:B242" si="210">IF(ISBLANK(B197),"",B197)</f>
        <v/>
      </c>
      <c r="C223" s="62"/>
      <c r="D223" s="376"/>
      <c r="E223" s="376"/>
      <c r="F223" s="376"/>
      <c r="G223" s="376"/>
      <c r="H223" s="376"/>
      <c r="I223" s="376"/>
      <c r="J223" s="201" t="str" cm="1">
        <f t="array" ref="J223">IF(J197="wstaw dane","",IF(OR(ISBLANK(F197)=TRUE,ISBLANK(G197)=TRUE),"uzupełnij dane",IF(OR((AND(F197="nie",SUMPRODUCT(ISNUMBER(K223:AE223)*1)&gt;0)),AND(F197=tak,G197=nie,SUMPRODUCT(ISNUMBER(K223:AE223)*1)&gt;0)),"usuń % dotacji",IF(AND(F197=tak,G197=tak,SUMPRODUCT(ISNUMBER(K223:AE223)*1)=0),"wstaw % dotacji","ok"))))</f>
        <v/>
      </c>
      <c r="K223" s="386"/>
      <c r="L223" s="386"/>
      <c r="M223" s="386"/>
      <c r="N223" s="386"/>
      <c r="O223" s="386"/>
      <c r="P223" s="386"/>
      <c r="Q223" s="386"/>
      <c r="R223" s="386"/>
      <c r="S223" s="386"/>
      <c r="T223" s="386"/>
      <c r="U223" s="386"/>
      <c r="V223" s="386"/>
      <c r="W223" s="386"/>
      <c r="X223" s="386"/>
      <c r="Y223" s="386"/>
      <c r="Z223" s="386"/>
      <c r="AA223" s="386"/>
      <c r="AB223" s="386"/>
      <c r="AC223" s="386"/>
      <c r="AD223" s="386"/>
      <c r="AE223" s="386"/>
    </row>
    <row r="224" spans="2:31">
      <c r="B224" s="62" t="str">
        <f t="shared" si="210"/>
        <v/>
      </c>
      <c r="C224" s="62"/>
      <c r="D224" s="377"/>
      <c r="E224" s="377"/>
      <c r="F224" s="377"/>
      <c r="G224" s="377"/>
      <c r="H224" s="377"/>
      <c r="I224" s="377"/>
      <c r="J224" s="202" t="str" cm="1">
        <f t="array" ref="J224">IF(J198="wstaw dane","",IF(OR(ISBLANK(F198)=TRUE,ISBLANK(G198)=TRUE),"uzupełnij dane",IF(OR((AND(F198="nie",SUMPRODUCT(ISNUMBER(K224:AE224)*1)&gt;0)),AND(F198=tak,G198=nie,SUMPRODUCT(ISNUMBER(K224:AE224)*1)&gt;0)),"usuń % dotacji",IF(AND(F198=tak,G198=tak,SUMPRODUCT(ISNUMBER(K224:AE224)*1)=0),"wstaw % dotacji","ok"))))</f>
        <v/>
      </c>
      <c r="K224" s="387"/>
      <c r="L224" s="387"/>
      <c r="M224" s="387"/>
      <c r="N224" s="387"/>
      <c r="O224" s="387"/>
      <c r="P224" s="387"/>
      <c r="Q224" s="387"/>
      <c r="R224" s="387"/>
      <c r="S224" s="387"/>
      <c r="T224" s="387"/>
      <c r="U224" s="387"/>
      <c r="V224" s="387"/>
      <c r="W224" s="387"/>
      <c r="X224" s="387"/>
      <c r="Y224" s="387"/>
      <c r="Z224" s="387"/>
      <c r="AA224" s="387"/>
      <c r="AB224" s="387"/>
      <c r="AC224" s="387"/>
      <c r="AD224" s="387"/>
      <c r="AE224" s="387"/>
    </row>
    <row r="225" spans="2:31">
      <c r="B225" s="62" t="str">
        <f t="shared" si="210"/>
        <v/>
      </c>
      <c r="C225" s="62"/>
      <c r="D225" s="377"/>
      <c r="E225" s="377"/>
      <c r="F225" s="377"/>
      <c r="G225" s="377"/>
      <c r="H225" s="377"/>
      <c r="I225" s="377"/>
      <c r="J225" s="202" t="str" cm="1">
        <f t="array" ref="J225">IF(J199="wstaw dane","",IF(OR(ISBLANK(F199)=TRUE,ISBLANK(G199)=TRUE),"uzupełnij dane",IF(OR((AND(F199="nie",SUMPRODUCT(ISNUMBER(K225:AE225)*1)&gt;0)),AND(F199=tak,G199=nie,SUMPRODUCT(ISNUMBER(K225:AE225)*1)&gt;0)),"usuń % dotacji",IF(AND(F199=tak,G199=tak,SUMPRODUCT(ISNUMBER(K225:AE225)*1)=0),"wstaw % dotacji","ok"))))</f>
        <v/>
      </c>
      <c r="K225" s="387"/>
      <c r="L225" s="387"/>
      <c r="M225" s="387"/>
      <c r="N225" s="387"/>
      <c r="O225" s="387"/>
      <c r="P225" s="387"/>
      <c r="Q225" s="387"/>
      <c r="R225" s="387"/>
      <c r="S225" s="387"/>
      <c r="T225" s="387"/>
      <c r="U225" s="387"/>
      <c r="V225" s="387"/>
      <c r="W225" s="387"/>
      <c r="X225" s="387"/>
      <c r="Y225" s="387"/>
      <c r="Z225" s="387"/>
      <c r="AA225" s="387"/>
      <c r="AB225" s="387"/>
      <c r="AC225" s="387"/>
      <c r="AD225" s="387"/>
      <c r="AE225" s="387"/>
    </row>
    <row r="226" spans="2:31">
      <c r="B226" s="62" t="str">
        <f t="shared" si="210"/>
        <v/>
      </c>
      <c r="C226" s="62"/>
      <c r="D226" s="377"/>
      <c r="E226" s="377"/>
      <c r="F226" s="377"/>
      <c r="G226" s="377"/>
      <c r="H226" s="377"/>
      <c r="I226" s="377"/>
      <c r="J226" s="202" t="str" cm="1">
        <f t="array" ref="J226">IF(J200="wstaw dane","",IF(OR(ISBLANK(F200)=TRUE,ISBLANK(G200)=TRUE),"uzupełnij dane",IF(OR((AND(F200="nie",SUMPRODUCT(ISNUMBER(K226:AE226)*1)&gt;0)),AND(F200=tak,G200=nie,SUMPRODUCT(ISNUMBER(K226:AE226)*1)&gt;0)),"usuń % dotacji",IF(AND(F200=tak,G200=tak,SUMPRODUCT(ISNUMBER(K226:AE226)*1)=0),"wstaw % dotacji","ok"))))</f>
        <v/>
      </c>
      <c r="K226" s="387"/>
      <c r="L226" s="387"/>
      <c r="M226" s="387"/>
      <c r="N226" s="387"/>
      <c r="O226" s="387"/>
      <c r="P226" s="387"/>
      <c r="Q226" s="387"/>
      <c r="R226" s="387"/>
      <c r="S226" s="387"/>
      <c r="T226" s="387"/>
      <c r="U226" s="387"/>
      <c r="V226" s="387"/>
      <c r="W226" s="387"/>
      <c r="X226" s="387"/>
      <c r="Y226" s="387"/>
      <c r="Z226" s="387"/>
      <c r="AA226" s="387"/>
      <c r="AB226" s="387"/>
      <c r="AC226" s="387"/>
      <c r="AD226" s="387"/>
      <c r="AE226" s="387"/>
    </row>
    <row r="227" spans="2:31">
      <c r="B227" s="62" t="str">
        <f t="shared" si="210"/>
        <v/>
      </c>
      <c r="C227" s="62"/>
      <c r="D227" s="377"/>
      <c r="E227" s="377"/>
      <c r="F227" s="377"/>
      <c r="G227" s="377"/>
      <c r="H227" s="377"/>
      <c r="I227" s="377"/>
      <c r="J227" s="202" t="str" cm="1">
        <f t="array" ref="J227">IF(J201="wstaw dane","",IF(OR(ISBLANK(F201)=TRUE,ISBLANK(G201)=TRUE),"uzupełnij dane",IF(OR((AND(F201="nie",SUMPRODUCT(ISNUMBER(K227:AE227)*1)&gt;0)),AND(F201=tak,G201=nie,SUMPRODUCT(ISNUMBER(K227:AE227)*1)&gt;0)),"usuń % dotacji",IF(AND(F201=tak,G201=tak,SUMPRODUCT(ISNUMBER(K227:AE227)*1)=0),"wstaw % dotacji","ok"))))</f>
        <v/>
      </c>
      <c r="K227" s="387"/>
      <c r="L227" s="387"/>
      <c r="M227" s="387"/>
      <c r="N227" s="387"/>
      <c r="O227" s="387"/>
      <c r="P227" s="387"/>
      <c r="Q227" s="387"/>
      <c r="R227" s="387"/>
      <c r="S227" s="387"/>
      <c r="T227" s="387"/>
      <c r="U227" s="387"/>
      <c r="V227" s="387"/>
      <c r="W227" s="387"/>
      <c r="X227" s="387"/>
      <c r="Y227" s="387"/>
      <c r="Z227" s="387"/>
      <c r="AA227" s="387"/>
      <c r="AB227" s="387"/>
      <c r="AC227" s="387"/>
      <c r="AD227" s="387"/>
      <c r="AE227" s="387"/>
    </row>
    <row r="228" spans="2:31">
      <c r="B228" s="62" t="str">
        <f t="shared" si="210"/>
        <v/>
      </c>
      <c r="C228" s="62"/>
      <c r="D228" s="377"/>
      <c r="E228" s="377"/>
      <c r="F228" s="377"/>
      <c r="G228" s="377"/>
      <c r="H228" s="377"/>
      <c r="I228" s="377"/>
      <c r="J228" s="202" t="str" cm="1">
        <f t="array" ref="J228">IF(J202="wstaw dane","",IF(OR(ISBLANK(F202)=TRUE,ISBLANK(G202)=TRUE),"uzupełnij dane",IF(OR((AND(F202="nie",SUMPRODUCT(ISNUMBER(K228:AE228)*1)&gt;0)),AND(F202=tak,G202=nie,SUMPRODUCT(ISNUMBER(K228:AE228)*1)&gt;0)),"usuń % dotacji",IF(AND(F202=tak,G202=tak,SUMPRODUCT(ISNUMBER(K228:AE228)*1)=0),"wstaw % dotacji","ok"))))</f>
        <v/>
      </c>
      <c r="K228" s="387"/>
      <c r="L228" s="387"/>
      <c r="M228" s="387"/>
      <c r="N228" s="387"/>
      <c r="O228" s="387"/>
      <c r="P228" s="387"/>
      <c r="Q228" s="387"/>
      <c r="R228" s="387"/>
      <c r="S228" s="387"/>
      <c r="T228" s="387"/>
      <c r="U228" s="387"/>
      <c r="V228" s="387"/>
      <c r="W228" s="387"/>
      <c r="X228" s="387"/>
      <c r="Y228" s="387"/>
      <c r="Z228" s="387"/>
      <c r="AA228" s="387"/>
      <c r="AB228" s="387"/>
      <c r="AC228" s="387"/>
      <c r="AD228" s="387"/>
      <c r="AE228" s="387"/>
    </row>
    <row r="229" spans="2:31">
      <c r="B229" s="62" t="str">
        <f t="shared" si="210"/>
        <v/>
      </c>
      <c r="C229" s="62"/>
      <c r="D229" s="377"/>
      <c r="E229" s="377"/>
      <c r="F229" s="377"/>
      <c r="G229" s="377"/>
      <c r="H229" s="377"/>
      <c r="I229" s="377"/>
      <c r="J229" s="202" t="str" cm="1">
        <f t="array" ref="J229">IF(J203="wstaw dane","",IF(OR(ISBLANK(F203)=TRUE,ISBLANK(G203)=TRUE),"uzupełnij dane",IF(OR((AND(F203="nie",SUMPRODUCT(ISNUMBER(K229:AE229)*1)&gt;0)),AND(F203=tak,G203=nie,SUMPRODUCT(ISNUMBER(K229:AE229)*1)&gt;0)),"usuń % dotacji",IF(AND(F203=tak,G203=tak,SUMPRODUCT(ISNUMBER(K229:AE229)*1)=0),"wstaw % dotacji","ok"))))</f>
        <v/>
      </c>
      <c r="K229" s="387"/>
      <c r="L229" s="387"/>
      <c r="M229" s="387"/>
      <c r="N229" s="387"/>
      <c r="O229" s="387"/>
      <c r="P229" s="387"/>
      <c r="Q229" s="387"/>
      <c r="R229" s="387"/>
      <c r="S229" s="387"/>
      <c r="T229" s="387"/>
      <c r="U229" s="387"/>
      <c r="V229" s="387"/>
      <c r="W229" s="387"/>
      <c r="X229" s="387"/>
      <c r="Y229" s="387"/>
      <c r="Z229" s="387"/>
      <c r="AA229" s="387"/>
      <c r="AB229" s="387"/>
      <c r="AC229" s="387"/>
      <c r="AD229" s="387"/>
      <c r="AE229" s="387"/>
    </row>
    <row r="230" spans="2:31">
      <c r="B230" s="62" t="str">
        <f t="shared" si="210"/>
        <v/>
      </c>
      <c r="C230" s="62"/>
      <c r="D230" s="377"/>
      <c r="E230" s="377"/>
      <c r="F230" s="377"/>
      <c r="G230" s="377"/>
      <c r="H230" s="377"/>
      <c r="I230" s="377"/>
      <c r="J230" s="202" t="str" cm="1">
        <f t="array" ref="J230">IF(J204="wstaw dane","",IF(OR(ISBLANK(F204)=TRUE,ISBLANK(G204)=TRUE),"uzupełnij dane",IF(OR((AND(F204="nie",SUMPRODUCT(ISNUMBER(K230:AE230)*1)&gt;0)),AND(F204=tak,G204=nie,SUMPRODUCT(ISNUMBER(K230:AE230)*1)&gt;0)),"usuń % dotacji",IF(AND(F204=tak,G204=tak,SUMPRODUCT(ISNUMBER(K230:AE230)*1)=0),"wstaw % dotacji","ok"))))</f>
        <v/>
      </c>
      <c r="K230" s="387"/>
      <c r="L230" s="387"/>
      <c r="M230" s="387"/>
      <c r="N230" s="387"/>
      <c r="O230" s="387"/>
      <c r="P230" s="387"/>
      <c r="Q230" s="387"/>
      <c r="R230" s="387"/>
      <c r="S230" s="387"/>
      <c r="T230" s="387"/>
      <c r="U230" s="387"/>
      <c r="V230" s="387"/>
      <c r="W230" s="387"/>
      <c r="X230" s="387"/>
      <c r="Y230" s="387"/>
      <c r="Z230" s="387"/>
      <c r="AA230" s="387"/>
      <c r="AB230" s="387"/>
      <c r="AC230" s="387"/>
      <c r="AD230" s="387"/>
      <c r="AE230" s="387"/>
    </row>
    <row r="231" spans="2:31">
      <c r="B231" s="62" t="str">
        <f t="shared" si="210"/>
        <v/>
      </c>
      <c r="C231" s="62"/>
      <c r="D231" s="377"/>
      <c r="E231" s="377"/>
      <c r="F231" s="377"/>
      <c r="G231" s="377"/>
      <c r="H231" s="377"/>
      <c r="I231" s="377"/>
      <c r="J231" s="202" t="str" cm="1">
        <f t="array" ref="J231">IF(J205="wstaw dane","",IF(OR(ISBLANK(F205)=TRUE,ISBLANK(G205)=TRUE),"uzupełnij dane",IF(OR((AND(F205="nie",SUMPRODUCT(ISNUMBER(K231:AE231)*1)&gt;0)),AND(F205=tak,G205=nie,SUMPRODUCT(ISNUMBER(K231:AE231)*1)&gt;0)),"usuń % dotacji",IF(AND(F205=tak,G205=tak,SUMPRODUCT(ISNUMBER(K231:AE231)*1)=0),"wstaw % dotacji","ok"))))</f>
        <v/>
      </c>
      <c r="K231" s="387"/>
      <c r="L231" s="387"/>
      <c r="M231" s="387"/>
      <c r="N231" s="387"/>
      <c r="O231" s="387"/>
      <c r="P231" s="387"/>
      <c r="Q231" s="387"/>
      <c r="R231" s="387"/>
      <c r="S231" s="387"/>
      <c r="T231" s="387"/>
      <c r="U231" s="387"/>
      <c r="V231" s="387"/>
      <c r="W231" s="387"/>
      <c r="X231" s="387"/>
      <c r="Y231" s="387"/>
      <c r="Z231" s="387"/>
      <c r="AA231" s="387"/>
      <c r="AB231" s="387"/>
      <c r="AC231" s="387"/>
      <c r="AD231" s="387"/>
      <c r="AE231" s="387"/>
    </row>
    <row r="232" spans="2:31">
      <c r="B232" s="62" t="str">
        <f t="shared" si="210"/>
        <v/>
      </c>
      <c r="C232" s="62"/>
      <c r="D232" s="377"/>
      <c r="E232" s="377"/>
      <c r="F232" s="377"/>
      <c r="G232" s="377"/>
      <c r="H232" s="377"/>
      <c r="I232" s="377"/>
      <c r="J232" s="202" t="str" cm="1">
        <f t="array" ref="J232">IF(J206="wstaw dane","",IF(OR(ISBLANK(F206)=TRUE,ISBLANK(G206)=TRUE),"uzupełnij dane",IF(OR((AND(F206="nie",SUMPRODUCT(ISNUMBER(K232:AE232)*1)&gt;0)),AND(F206=tak,G206=nie,SUMPRODUCT(ISNUMBER(K232:AE232)*1)&gt;0)),"usuń % dotacji",IF(AND(F206=tak,G206=tak,SUMPRODUCT(ISNUMBER(K232:AE232)*1)=0),"wstaw % dotacji","ok"))))</f>
        <v/>
      </c>
      <c r="K232" s="387"/>
      <c r="L232" s="387"/>
      <c r="M232" s="387"/>
      <c r="N232" s="387"/>
      <c r="O232" s="387"/>
      <c r="P232" s="387"/>
      <c r="Q232" s="387"/>
      <c r="R232" s="387"/>
      <c r="S232" s="387"/>
      <c r="T232" s="387"/>
      <c r="U232" s="387"/>
      <c r="V232" s="387"/>
      <c r="W232" s="387"/>
      <c r="X232" s="387"/>
      <c r="Y232" s="387"/>
      <c r="Z232" s="387"/>
      <c r="AA232" s="387"/>
      <c r="AB232" s="387"/>
      <c r="AC232" s="387"/>
      <c r="AD232" s="387"/>
      <c r="AE232" s="387"/>
    </row>
    <row r="233" spans="2:31">
      <c r="B233" s="62" t="str">
        <f t="shared" si="210"/>
        <v/>
      </c>
      <c r="C233" s="62"/>
      <c r="D233" s="377"/>
      <c r="E233" s="377"/>
      <c r="F233" s="377"/>
      <c r="G233" s="377"/>
      <c r="H233" s="377"/>
      <c r="I233" s="377"/>
      <c r="J233" s="202" t="str" cm="1">
        <f t="array" ref="J233">IF(J207="wstaw dane","",IF(OR(ISBLANK(F207)=TRUE,ISBLANK(G207)=TRUE),"uzupełnij dane",IF(OR((AND(F207="nie",SUMPRODUCT(ISNUMBER(K233:AE233)*1)&gt;0)),AND(F207=tak,G207=nie,SUMPRODUCT(ISNUMBER(K233:AE233)*1)&gt;0)),"usuń % dotacji",IF(AND(F207=tak,G207=tak,SUMPRODUCT(ISNUMBER(K233:AE233)*1)=0),"wstaw % dotacji","ok"))))</f>
        <v/>
      </c>
      <c r="K233" s="387"/>
      <c r="L233" s="387"/>
      <c r="M233" s="387"/>
      <c r="N233" s="387"/>
      <c r="O233" s="387"/>
      <c r="P233" s="387"/>
      <c r="Q233" s="387"/>
      <c r="R233" s="387"/>
      <c r="S233" s="387"/>
      <c r="T233" s="387"/>
      <c r="U233" s="387"/>
      <c r="V233" s="387"/>
      <c r="W233" s="387"/>
      <c r="X233" s="387"/>
      <c r="Y233" s="387"/>
      <c r="Z233" s="387"/>
      <c r="AA233" s="387"/>
      <c r="AB233" s="387"/>
      <c r="AC233" s="387"/>
      <c r="AD233" s="387"/>
      <c r="AE233" s="387"/>
    </row>
    <row r="234" spans="2:31">
      <c r="B234" s="62" t="str">
        <f t="shared" si="210"/>
        <v/>
      </c>
      <c r="C234" s="62"/>
      <c r="D234" s="377"/>
      <c r="E234" s="377"/>
      <c r="F234" s="377"/>
      <c r="G234" s="377"/>
      <c r="H234" s="377"/>
      <c r="I234" s="377"/>
      <c r="J234" s="202" t="str" cm="1">
        <f t="array" ref="J234">IF(J208="wstaw dane","",IF(OR(ISBLANK(F208)=TRUE,ISBLANK(G208)=TRUE),"uzupełnij dane",IF(OR((AND(F208="nie",SUMPRODUCT(ISNUMBER(K234:AE234)*1)&gt;0)),AND(F208=tak,G208=nie,SUMPRODUCT(ISNUMBER(K234:AE234)*1)&gt;0)),"usuń % dotacji",IF(AND(F208=tak,G208=tak,SUMPRODUCT(ISNUMBER(K234:AE234)*1)=0),"wstaw % dotacji","ok"))))</f>
        <v/>
      </c>
      <c r="K234" s="387"/>
      <c r="L234" s="387"/>
      <c r="M234" s="387"/>
      <c r="N234" s="387"/>
      <c r="O234" s="387"/>
      <c r="P234" s="387"/>
      <c r="Q234" s="387"/>
      <c r="R234" s="387"/>
      <c r="S234" s="387"/>
      <c r="T234" s="387"/>
      <c r="U234" s="387"/>
      <c r="V234" s="387"/>
      <c r="W234" s="387"/>
      <c r="X234" s="387"/>
      <c r="Y234" s="387"/>
      <c r="Z234" s="387"/>
      <c r="AA234" s="387"/>
      <c r="AB234" s="387"/>
      <c r="AC234" s="387"/>
      <c r="AD234" s="387"/>
      <c r="AE234" s="387"/>
    </row>
    <row r="235" spans="2:31">
      <c r="B235" s="62" t="str">
        <f t="shared" si="210"/>
        <v/>
      </c>
      <c r="C235" s="62"/>
      <c r="D235" s="377"/>
      <c r="E235" s="377"/>
      <c r="F235" s="377"/>
      <c r="G235" s="377"/>
      <c r="H235" s="377"/>
      <c r="I235" s="377"/>
      <c r="J235" s="202" t="str" cm="1">
        <f t="array" ref="J235">IF(J209="wstaw dane","",IF(OR(ISBLANK(F209)=TRUE,ISBLANK(G209)=TRUE),"uzupełnij dane",IF(OR((AND(F209="nie",SUMPRODUCT(ISNUMBER(K235:AE235)*1)&gt;0)),AND(F209=tak,G209=nie,SUMPRODUCT(ISNUMBER(K235:AE235)*1)&gt;0)),"usuń % dotacji",IF(AND(F209=tak,G209=tak,SUMPRODUCT(ISNUMBER(K235:AE235)*1)=0),"wstaw % dotacji","ok"))))</f>
        <v/>
      </c>
      <c r="K235" s="387"/>
      <c r="L235" s="387"/>
      <c r="M235" s="387"/>
      <c r="N235" s="387"/>
      <c r="O235" s="387"/>
      <c r="P235" s="387"/>
      <c r="Q235" s="387"/>
      <c r="R235" s="387"/>
      <c r="S235" s="387"/>
      <c r="T235" s="387"/>
      <c r="U235" s="387"/>
      <c r="V235" s="387"/>
      <c r="W235" s="387"/>
      <c r="X235" s="387"/>
      <c r="Y235" s="387"/>
      <c r="Z235" s="387"/>
      <c r="AA235" s="387"/>
      <c r="AB235" s="387"/>
      <c r="AC235" s="387"/>
      <c r="AD235" s="387"/>
      <c r="AE235" s="387"/>
    </row>
    <row r="236" spans="2:31">
      <c r="B236" s="62" t="str">
        <f t="shared" si="210"/>
        <v/>
      </c>
      <c r="C236" s="62"/>
      <c r="D236" s="377"/>
      <c r="E236" s="377"/>
      <c r="F236" s="377"/>
      <c r="G236" s="377"/>
      <c r="H236" s="377"/>
      <c r="I236" s="377"/>
      <c r="J236" s="202" t="str" cm="1">
        <f t="array" ref="J236">IF(J210="wstaw dane","",IF(OR(ISBLANK(F210)=TRUE,ISBLANK(G210)=TRUE),"uzupełnij dane",IF(OR((AND(F210="nie",SUMPRODUCT(ISNUMBER(K236:AE236)*1)&gt;0)),AND(F210=tak,G210=nie,SUMPRODUCT(ISNUMBER(K236:AE236)*1)&gt;0)),"usuń % dotacji",IF(AND(F210=tak,G210=tak,SUMPRODUCT(ISNUMBER(K236:AE236)*1)=0),"wstaw % dotacji","ok"))))</f>
        <v/>
      </c>
      <c r="K236" s="387"/>
      <c r="L236" s="387"/>
      <c r="M236" s="387"/>
      <c r="N236" s="387"/>
      <c r="O236" s="387"/>
      <c r="P236" s="387"/>
      <c r="Q236" s="387"/>
      <c r="R236" s="387"/>
      <c r="S236" s="387"/>
      <c r="T236" s="387"/>
      <c r="U236" s="387"/>
      <c r="V236" s="387"/>
      <c r="W236" s="387"/>
      <c r="X236" s="387"/>
      <c r="Y236" s="387"/>
      <c r="Z236" s="387"/>
      <c r="AA236" s="387"/>
      <c r="AB236" s="387"/>
      <c r="AC236" s="387"/>
      <c r="AD236" s="387"/>
      <c r="AE236" s="387"/>
    </row>
    <row r="237" spans="2:31">
      <c r="B237" s="62" t="str">
        <f t="shared" si="210"/>
        <v/>
      </c>
      <c r="C237" s="62"/>
      <c r="D237" s="377"/>
      <c r="E237" s="377"/>
      <c r="F237" s="377"/>
      <c r="G237" s="377"/>
      <c r="H237" s="377"/>
      <c r="I237" s="377"/>
      <c r="J237" s="202" t="str" cm="1">
        <f t="array" ref="J237">IF(J211="wstaw dane","",IF(OR(ISBLANK(F211)=TRUE,ISBLANK(G211)=TRUE),"uzupełnij dane",IF(OR((AND(F211="nie",SUMPRODUCT(ISNUMBER(K237:AE237)*1)&gt;0)),AND(F211=tak,G211=nie,SUMPRODUCT(ISNUMBER(K237:AE237)*1)&gt;0)),"usuń % dotacji",IF(AND(F211=tak,G211=tak,SUMPRODUCT(ISNUMBER(K237:AE237)*1)=0),"wstaw % dotacji","ok"))))</f>
        <v/>
      </c>
      <c r="K237" s="387"/>
      <c r="L237" s="387"/>
      <c r="M237" s="387"/>
      <c r="N237" s="387"/>
      <c r="O237" s="387"/>
      <c r="P237" s="387"/>
      <c r="Q237" s="387"/>
      <c r="R237" s="387"/>
      <c r="S237" s="387"/>
      <c r="T237" s="387"/>
      <c r="U237" s="387"/>
      <c r="V237" s="387"/>
      <c r="W237" s="387"/>
      <c r="X237" s="387"/>
      <c r="Y237" s="387"/>
      <c r="Z237" s="387"/>
      <c r="AA237" s="387"/>
      <c r="AB237" s="387"/>
      <c r="AC237" s="387"/>
      <c r="AD237" s="387"/>
      <c r="AE237" s="387"/>
    </row>
    <row r="238" spans="2:31">
      <c r="B238" s="62" t="str">
        <f t="shared" si="210"/>
        <v/>
      </c>
      <c r="C238" s="62"/>
      <c r="D238" s="377"/>
      <c r="E238" s="377"/>
      <c r="F238" s="377"/>
      <c r="G238" s="377"/>
      <c r="H238" s="377"/>
      <c r="I238" s="377"/>
      <c r="J238" s="202" t="str" cm="1">
        <f t="array" ref="J238">IF(J212="wstaw dane","",IF(OR(ISBLANK(F212)=TRUE,ISBLANK(G212)=TRUE),"uzupełnij dane",IF(OR((AND(F212="nie",SUMPRODUCT(ISNUMBER(K238:AE238)*1)&gt;0)),AND(F212=tak,G212=nie,SUMPRODUCT(ISNUMBER(K238:AE238)*1)&gt;0)),"usuń % dotacji",IF(AND(F212=tak,G212=tak,SUMPRODUCT(ISNUMBER(K238:AE238)*1)=0),"wstaw % dotacji","ok"))))</f>
        <v/>
      </c>
      <c r="K238" s="387"/>
      <c r="L238" s="387"/>
      <c r="M238" s="387"/>
      <c r="N238" s="387"/>
      <c r="O238" s="387"/>
      <c r="P238" s="387"/>
      <c r="Q238" s="387"/>
      <c r="R238" s="387"/>
      <c r="S238" s="387"/>
      <c r="T238" s="387"/>
      <c r="U238" s="387"/>
      <c r="V238" s="387"/>
      <c r="W238" s="387"/>
      <c r="X238" s="387"/>
      <c r="Y238" s="387"/>
      <c r="Z238" s="387"/>
      <c r="AA238" s="387"/>
      <c r="AB238" s="387"/>
      <c r="AC238" s="387"/>
      <c r="AD238" s="387"/>
      <c r="AE238" s="387"/>
    </row>
    <row r="239" spans="2:31">
      <c r="B239" s="62" t="str">
        <f t="shared" si="210"/>
        <v/>
      </c>
      <c r="C239" s="62"/>
      <c r="D239" s="377"/>
      <c r="E239" s="377"/>
      <c r="F239" s="377"/>
      <c r="G239" s="377"/>
      <c r="H239" s="377"/>
      <c r="I239" s="377"/>
      <c r="J239" s="202" t="str" cm="1">
        <f t="array" ref="J239">IF(J213="wstaw dane","",IF(OR(ISBLANK(F213)=TRUE,ISBLANK(G213)=TRUE),"uzupełnij dane",IF(OR((AND(F213="nie",SUMPRODUCT(ISNUMBER(K239:AE239)*1)&gt;0)),AND(F213=tak,G213=nie,SUMPRODUCT(ISNUMBER(K239:AE239)*1)&gt;0)),"usuń % dotacji",IF(AND(F213=tak,G213=tak,SUMPRODUCT(ISNUMBER(K239:AE239)*1)=0),"wstaw % dotacji","ok"))))</f>
        <v/>
      </c>
      <c r="K239" s="387"/>
      <c r="L239" s="387"/>
      <c r="M239" s="387"/>
      <c r="N239" s="387"/>
      <c r="O239" s="387"/>
      <c r="P239" s="387"/>
      <c r="Q239" s="387"/>
      <c r="R239" s="387"/>
      <c r="S239" s="387"/>
      <c r="T239" s="387"/>
      <c r="U239" s="387"/>
      <c r="V239" s="387"/>
      <c r="W239" s="387"/>
      <c r="X239" s="387"/>
      <c r="Y239" s="387"/>
      <c r="Z239" s="387"/>
      <c r="AA239" s="387"/>
      <c r="AB239" s="387"/>
      <c r="AC239" s="387"/>
      <c r="AD239" s="387"/>
      <c r="AE239" s="387"/>
    </row>
    <row r="240" spans="2:31">
      <c r="B240" s="62" t="str">
        <f t="shared" si="210"/>
        <v/>
      </c>
      <c r="C240" s="62"/>
      <c r="D240" s="377"/>
      <c r="E240" s="377"/>
      <c r="F240" s="377"/>
      <c r="G240" s="377"/>
      <c r="H240" s="377"/>
      <c r="I240" s="377"/>
      <c r="J240" s="202" t="str" cm="1">
        <f t="array" ref="J240">IF(J214="wstaw dane","",IF(OR(ISBLANK(F214)=TRUE,ISBLANK(G214)=TRUE),"uzupełnij dane",IF(OR((AND(F214="nie",SUMPRODUCT(ISNUMBER(K240:AE240)*1)&gt;0)),AND(F214=tak,G214=nie,SUMPRODUCT(ISNUMBER(K240:AE240)*1)&gt;0)),"usuń % dotacji",IF(AND(F214=tak,G214=tak,SUMPRODUCT(ISNUMBER(K240:AE240)*1)=0),"wstaw % dotacji","ok"))))</f>
        <v/>
      </c>
      <c r="K240" s="387"/>
      <c r="L240" s="387"/>
      <c r="M240" s="387"/>
      <c r="N240" s="387"/>
      <c r="O240" s="387"/>
      <c r="P240" s="387"/>
      <c r="Q240" s="387"/>
      <c r="R240" s="387"/>
      <c r="S240" s="387"/>
      <c r="T240" s="387"/>
      <c r="U240" s="387"/>
      <c r="V240" s="387"/>
      <c r="W240" s="387"/>
      <c r="X240" s="387"/>
      <c r="Y240" s="387"/>
      <c r="Z240" s="387"/>
      <c r="AA240" s="387"/>
      <c r="AB240" s="387"/>
      <c r="AC240" s="387"/>
      <c r="AD240" s="387"/>
      <c r="AE240" s="387"/>
    </row>
    <row r="241" spans="2:31">
      <c r="B241" s="62" t="str">
        <f t="shared" si="210"/>
        <v/>
      </c>
      <c r="C241" s="62"/>
      <c r="D241" s="377"/>
      <c r="E241" s="377"/>
      <c r="F241" s="377"/>
      <c r="G241" s="377"/>
      <c r="H241" s="377"/>
      <c r="I241" s="377"/>
      <c r="J241" s="202" t="str" cm="1">
        <f t="array" ref="J241">IF(J215="wstaw dane","",IF(OR(ISBLANK(F215)=TRUE,ISBLANK(G215)=TRUE),"uzupełnij dane",IF(OR((AND(F215="nie",SUMPRODUCT(ISNUMBER(K241:AE241)*1)&gt;0)),AND(F215=tak,G215=nie,SUMPRODUCT(ISNUMBER(K241:AE241)*1)&gt;0)),"usuń % dotacji",IF(AND(F215=tak,G215=tak,SUMPRODUCT(ISNUMBER(K241:AE241)*1)=0),"wstaw % dotacji","ok"))))</f>
        <v/>
      </c>
      <c r="K241" s="387"/>
      <c r="L241" s="387"/>
      <c r="M241" s="387"/>
      <c r="N241" s="387"/>
      <c r="O241" s="387"/>
      <c r="P241" s="387"/>
      <c r="Q241" s="387"/>
      <c r="R241" s="387"/>
      <c r="S241" s="387"/>
      <c r="T241" s="387"/>
      <c r="U241" s="387"/>
      <c r="V241" s="387"/>
      <c r="W241" s="387"/>
      <c r="X241" s="387"/>
      <c r="Y241" s="387"/>
      <c r="Z241" s="387"/>
      <c r="AA241" s="387"/>
      <c r="AB241" s="387"/>
      <c r="AC241" s="387"/>
      <c r="AD241" s="387"/>
      <c r="AE241" s="387"/>
    </row>
    <row r="242" spans="2:31">
      <c r="B242" s="62" t="str">
        <f t="shared" si="210"/>
        <v/>
      </c>
      <c r="C242" s="62"/>
      <c r="D242" s="377"/>
      <c r="E242" s="377"/>
      <c r="F242" s="377"/>
      <c r="G242" s="377"/>
      <c r="H242" s="377"/>
      <c r="I242" s="377"/>
      <c r="J242" s="202" t="str" cm="1">
        <f t="array" ref="J242">IF(J216="wstaw dane","",IF(OR(ISBLANK(F216)=TRUE,ISBLANK(G216)=TRUE),"uzupełnij dane",IF(OR((AND(F216="nie",SUMPRODUCT(ISNUMBER(K242:AE242)*1)&gt;0)),AND(F216=tak,G216=nie,SUMPRODUCT(ISNUMBER(K242:AE242)*1)&gt;0)),"usuń % dotacji",IF(AND(F216=tak,G216=tak,SUMPRODUCT(ISNUMBER(K242:AE242)*1)=0),"wstaw % dotacji","ok"))))</f>
        <v/>
      </c>
      <c r="K242" s="387"/>
      <c r="L242" s="387"/>
      <c r="M242" s="387"/>
      <c r="N242" s="387"/>
      <c r="O242" s="387"/>
      <c r="P242" s="387"/>
      <c r="Q242" s="387"/>
      <c r="R242" s="387"/>
      <c r="S242" s="387"/>
      <c r="T242" s="387"/>
      <c r="U242" s="387"/>
      <c r="V242" s="387"/>
      <c r="W242" s="387"/>
      <c r="X242" s="387"/>
      <c r="Y242" s="387"/>
      <c r="Z242" s="387"/>
      <c r="AA242" s="387"/>
      <c r="AB242" s="387"/>
      <c r="AC242" s="387"/>
      <c r="AD242" s="387"/>
      <c r="AE242" s="387"/>
    </row>
    <row r="243" spans="2:31"/>
    <row r="244" spans="2:31">
      <c r="B244" s="188" t="s">
        <v>653</v>
      </c>
      <c r="C244" s="378"/>
      <c r="D244" s="189"/>
      <c r="E244" s="190"/>
      <c r="F244" s="190"/>
      <c r="G244" s="190"/>
      <c r="H244" s="190"/>
      <c r="I244" s="190"/>
      <c r="J244" s="190"/>
      <c r="K244" s="631"/>
      <c r="L244" s="632"/>
      <c r="M244" s="632"/>
      <c r="N244" s="632"/>
      <c r="O244" s="632"/>
      <c r="P244" s="632"/>
      <c r="Q244" s="632"/>
      <c r="R244" s="632"/>
      <c r="S244" s="632"/>
      <c r="T244" s="632"/>
      <c r="U244" s="632"/>
      <c r="V244" s="632"/>
      <c r="W244" s="632"/>
      <c r="X244" s="632"/>
      <c r="Y244" s="632"/>
      <c r="Z244" s="632"/>
      <c r="AA244" s="632"/>
      <c r="AB244" s="632"/>
      <c r="AC244" s="632"/>
      <c r="AD244" s="632"/>
      <c r="AE244" s="632"/>
    </row>
    <row r="245" spans="2:31">
      <c r="B245" s="62" t="str">
        <f t="shared" ref="B245:B264" si="211">B223</f>
        <v/>
      </c>
      <c r="C245" s="62"/>
      <c r="D245" s="101"/>
      <c r="E245" s="101"/>
      <c r="F245" s="101"/>
      <c r="G245" s="101"/>
      <c r="H245" s="101"/>
      <c r="I245" s="101"/>
      <c r="J245" s="201" t="str">
        <f>J223</f>
        <v/>
      </c>
      <c r="K245" s="102">
        <f t="shared" ref="K245:AE245" si="212">IF(ISBLANK(K223),0,K1194)</f>
        <v>0</v>
      </c>
      <c r="L245" s="102">
        <f t="shared" si="212"/>
        <v>0</v>
      </c>
      <c r="M245" s="102">
        <f t="shared" si="212"/>
        <v>0</v>
      </c>
      <c r="N245" s="102">
        <f t="shared" si="212"/>
        <v>0</v>
      </c>
      <c r="O245" s="102">
        <f t="shared" si="212"/>
        <v>0</v>
      </c>
      <c r="P245" s="102">
        <f t="shared" si="212"/>
        <v>0</v>
      </c>
      <c r="Q245" s="102">
        <f t="shared" si="212"/>
        <v>0</v>
      </c>
      <c r="R245" s="102">
        <f t="shared" si="212"/>
        <v>0</v>
      </c>
      <c r="S245" s="102">
        <f t="shared" si="212"/>
        <v>0</v>
      </c>
      <c r="T245" s="102">
        <f t="shared" si="212"/>
        <v>0</v>
      </c>
      <c r="U245" s="102">
        <f t="shared" si="212"/>
        <v>0</v>
      </c>
      <c r="V245" s="102">
        <f t="shared" si="212"/>
        <v>0</v>
      </c>
      <c r="W245" s="102">
        <f t="shared" si="212"/>
        <v>0</v>
      </c>
      <c r="X245" s="102">
        <f t="shared" si="212"/>
        <v>0</v>
      </c>
      <c r="Y245" s="102">
        <f t="shared" si="212"/>
        <v>0</v>
      </c>
      <c r="Z245" s="102">
        <f t="shared" si="212"/>
        <v>0</v>
      </c>
      <c r="AA245" s="102">
        <f t="shared" si="212"/>
        <v>0</v>
      </c>
      <c r="AB245" s="102">
        <f t="shared" si="212"/>
        <v>0</v>
      </c>
      <c r="AC245" s="102">
        <f t="shared" si="212"/>
        <v>0</v>
      </c>
      <c r="AD245" s="102">
        <f t="shared" si="212"/>
        <v>0</v>
      </c>
      <c r="AE245" s="102">
        <f t="shared" si="212"/>
        <v>0</v>
      </c>
    </row>
    <row r="246" spans="2:31">
      <c r="B246" s="62" t="str">
        <f t="shared" si="211"/>
        <v/>
      </c>
      <c r="C246" s="62"/>
      <c r="D246" s="52"/>
      <c r="E246" s="52"/>
      <c r="F246" s="52"/>
      <c r="G246" s="52"/>
      <c r="H246" s="52"/>
      <c r="I246" s="52"/>
      <c r="J246" s="202" t="str">
        <f>J224</f>
        <v/>
      </c>
      <c r="K246" s="33">
        <f t="shared" ref="K246:AE246" si="213">IF(ISBLANK(K224),0,K1201)</f>
        <v>0</v>
      </c>
      <c r="L246" s="33">
        <f t="shared" si="213"/>
        <v>0</v>
      </c>
      <c r="M246" s="33">
        <f t="shared" si="213"/>
        <v>0</v>
      </c>
      <c r="N246" s="33">
        <f t="shared" si="213"/>
        <v>0</v>
      </c>
      <c r="O246" s="33">
        <f t="shared" si="213"/>
        <v>0</v>
      </c>
      <c r="P246" s="33">
        <f t="shared" si="213"/>
        <v>0</v>
      </c>
      <c r="Q246" s="33">
        <f t="shared" si="213"/>
        <v>0</v>
      </c>
      <c r="R246" s="33">
        <f t="shared" si="213"/>
        <v>0</v>
      </c>
      <c r="S246" s="33">
        <f t="shared" si="213"/>
        <v>0</v>
      </c>
      <c r="T246" s="33">
        <f t="shared" si="213"/>
        <v>0</v>
      </c>
      <c r="U246" s="33">
        <f t="shared" si="213"/>
        <v>0</v>
      </c>
      <c r="V246" s="33">
        <f t="shared" si="213"/>
        <v>0</v>
      </c>
      <c r="W246" s="33">
        <f t="shared" si="213"/>
        <v>0</v>
      </c>
      <c r="X246" s="33">
        <f t="shared" si="213"/>
        <v>0</v>
      </c>
      <c r="Y246" s="33">
        <f t="shared" si="213"/>
        <v>0</v>
      </c>
      <c r="Z246" s="33">
        <f t="shared" si="213"/>
        <v>0</v>
      </c>
      <c r="AA246" s="33">
        <f t="shared" si="213"/>
        <v>0</v>
      </c>
      <c r="AB246" s="33">
        <f t="shared" si="213"/>
        <v>0</v>
      </c>
      <c r="AC246" s="33">
        <f t="shared" si="213"/>
        <v>0</v>
      </c>
      <c r="AD246" s="33">
        <f t="shared" si="213"/>
        <v>0</v>
      </c>
      <c r="AE246" s="33">
        <f t="shared" si="213"/>
        <v>0</v>
      </c>
    </row>
    <row r="247" spans="2:31">
      <c r="B247" s="62" t="str">
        <f t="shared" si="211"/>
        <v/>
      </c>
      <c r="C247" s="62"/>
      <c r="D247" s="52"/>
      <c r="E247" s="52"/>
      <c r="F247" s="52"/>
      <c r="G247" s="52"/>
      <c r="H247" s="52"/>
      <c r="I247" s="52"/>
      <c r="J247" s="202" t="str">
        <f t="shared" ref="J247:J263" si="214">J225</f>
        <v/>
      </c>
      <c r="K247" s="33">
        <f t="shared" ref="K247:AE247" si="215">IF(ISBLANK(K225),0,K1208)</f>
        <v>0</v>
      </c>
      <c r="L247" s="33">
        <f t="shared" si="215"/>
        <v>0</v>
      </c>
      <c r="M247" s="33">
        <f t="shared" si="215"/>
        <v>0</v>
      </c>
      <c r="N247" s="33">
        <f t="shared" si="215"/>
        <v>0</v>
      </c>
      <c r="O247" s="33">
        <f t="shared" si="215"/>
        <v>0</v>
      </c>
      <c r="P247" s="33">
        <f t="shared" si="215"/>
        <v>0</v>
      </c>
      <c r="Q247" s="33">
        <f t="shared" si="215"/>
        <v>0</v>
      </c>
      <c r="R247" s="33">
        <f t="shared" si="215"/>
        <v>0</v>
      </c>
      <c r="S247" s="33">
        <f t="shared" si="215"/>
        <v>0</v>
      </c>
      <c r="T247" s="33">
        <f t="shared" si="215"/>
        <v>0</v>
      </c>
      <c r="U247" s="33">
        <f t="shared" si="215"/>
        <v>0</v>
      </c>
      <c r="V247" s="33">
        <f t="shared" si="215"/>
        <v>0</v>
      </c>
      <c r="W247" s="33">
        <f t="shared" si="215"/>
        <v>0</v>
      </c>
      <c r="X247" s="33">
        <f t="shared" si="215"/>
        <v>0</v>
      </c>
      <c r="Y247" s="33">
        <f t="shared" si="215"/>
        <v>0</v>
      </c>
      <c r="Z247" s="33">
        <f t="shared" si="215"/>
        <v>0</v>
      </c>
      <c r="AA247" s="33">
        <f t="shared" si="215"/>
        <v>0</v>
      </c>
      <c r="AB247" s="33">
        <f t="shared" si="215"/>
        <v>0</v>
      </c>
      <c r="AC247" s="33">
        <f t="shared" si="215"/>
        <v>0</v>
      </c>
      <c r="AD247" s="33">
        <f t="shared" si="215"/>
        <v>0</v>
      </c>
      <c r="AE247" s="33">
        <f t="shared" si="215"/>
        <v>0</v>
      </c>
    </row>
    <row r="248" spans="2:31">
      <c r="B248" s="62" t="str">
        <f t="shared" si="211"/>
        <v/>
      </c>
      <c r="C248" s="62"/>
      <c r="D248" s="52"/>
      <c r="E248" s="52"/>
      <c r="F248" s="52"/>
      <c r="G248" s="52"/>
      <c r="H248" s="52"/>
      <c r="I248" s="52"/>
      <c r="J248" s="202" t="str">
        <f t="shared" si="214"/>
        <v/>
      </c>
      <c r="K248" s="33">
        <f t="shared" ref="K248:AE248" si="216">IF(ISBLANK(K226),0,K1215)</f>
        <v>0</v>
      </c>
      <c r="L248" s="33">
        <f t="shared" si="216"/>
        <v>0</v>
      </c>
      <c r="M248" s="33">
        <f t="shared" si="216"/>
        <v>0</v>
      </c>
      <c r="N248" s="33">
        <f t="shared" si="216"/>
        <v>0</v>
      </c>
      <c r="O248" s="33">
        <f t="shared" si="216"/>
        <v>0</v>
      </c>
      <c r="P248" s="33">
        <f t="shared" si="216"/>
        <v>0</v>
      </c>
      <c r="Q248" s="33">
        <f t="shared" si="216"/>
        <v>0</v>
      </c>
      <c r="R248" s="33">
        <f t="shared" si="216"/>
        <v>0</v>
      </c>
      <c r="S248" s="33">
        <f t="shared" si="216"/>
        <v>0</v>
      </c>
      <c r="T248" s="33">
        <f t="shared" si="216"/>
        <v>0</v>
      </c>
      <c r="U248" s="33">
        <f t="shared" si="216"/>
        <v>0</v>
      </c>
      <c r="V248" s="33">
        <f t="shared" si="216"/>
        <v>0</v>
      </c>
      <c r="W248" s="33">
        <f t="shared" si="216"/>
        <v>0</v>
      </c>
      <c r="X248" s="33">
        <f t="shared" si="216"/>
        <v>0</v>
      </c>
      <c r="Y248" s="33">
        <f t="shared" si="216"/>
        <v>0</v>
      </c>
      <c r="Z248" s="33">
        <f t="shared" si="216"/>
        <v>0</v>
      </c>
      <c r="AA248" s="33">
        <f t="shared" si="216"/>
        <v>0</v>
      </c>
      <c r="AB248" s="33">
        <f t="shared" si="216"/>
        <v>0</v>
      </c>
      <c r="AC248" s="33">
        <f t="shared" si="216"/>
        <v>0</v>
      </c>
      <c r="AD248" s="33">
        <f t="shared" si="216"/>
        <v>0</v>
      </c>
      <c r="AE248" s="33">
        <f t="shared" si="216"/>
        <v>0</v>
      </c>
    </row>
    <row r="249" spans="2:31">
      <c r="B249" s="62" t="str">
        <f t="shared" si="211"/>
        <v/>
      </c>
      <c r="C249" s="62"/>
      <c r="D249" s="52"/>
      <c r="E249" s="52"/>
      <c r="F249" s="52"/>
      <c r="G249" s="52"/>
      <c r="H249" s="52"/>
      <c r="I249" s="52"/>
      <c r="J249" s="202" t="str">
        <f t="shared" si="214"/>
        <v/>
      </c>
      <c r="K249" s="33">
        <f t="shared" ref="K249:AE249" si="217">IF(ISBLANK(K227),0,K1222)</f>
        <v>0</v>
      </c>
      <c r="L249" s="33">
        <f t="shared" si="217"/>
        <v>0</v>
      </c>
      <c r="M249" s="33">
        <f t="shared" si="217"/>
        <v>0</v>
      </c>
      <c r="N249" s="33">
        <f t="shared" si="217"/>
        <v>0</v>
      </c>
      <c r="O249" s="33">
        <f t="shared" si="217"/>
        <v>0</v>
      </c>
      <c r="P249" s="33">
        <f t="shared" si="217"/>
        <v>0</v>
      </c>
      <c r="Q249" s="33">
        <f t="shared" si="217"/>
        <v>0</v>
      </c>
      <c r="R249" s="33">
        <f t="shared" si="217"/>
        <v>0</v>
      </c>
      <c r="S249" s="33">
        <f t="shared" si="217"/>
        <v>0</v>
      </c>
      <c r="T249" s="33">
        <f t="shared" si="217"/>
        <v>0</v>
      </c>
      <c r="U249" s="33">
        <f t="shared" si="217"/>
        <v>0</v>
      </c>
      <c r="V249" s="33">
        <f t="shared" si="217"/>
        <v>0</v>
      </c>
      <c r="W249" s="33">
        <f t="shared" si="217"/>
        <v>0</v>
      </c>
      <c r="X249" s="33">
        <f t="shared" si="217"/>
        <v>0</v>
      </c>
      <c r="Y249" s="33">
        <f t="shared" si="217"/>
        <v>0</v>
      </c>
      <c r="Z249" s="33">
        <f t="shared" si="217"/>
        <v>0</v>
      </c>
      <c r="AA249" s="33">
        <f t="shared" si="217"/>
        <v>0</v>
      </c>
      <c r="AB249" s="33">
        <f t="shared" si="217"/>
        <v>0</v>
      </c>
      <c r="AC249" s="33">
        <f t="shared" si="217"/>
        <v>0</v>
      </c>
      <c r="AD249" s="33">
        <f t="shared" si="217"/>
        <v>0</v>
      </c>
      <c r="AE249" s="33">
        <f t="shared" si="217"/>
        <v>0</v>
      </c>
    </row>
    <row r="250" spans="2:31">
      <c r="B250" s="62" t="str">
        <f t="shared" si="211"/>
        <v/>
      </c>
      <c r="C250" s="62"/>
      <c r="D250" s="52"/>
      <c r="E250" s="52"/>
      <c r="F250" s="52"/>
      <c r="G250" s="52"/>
      <c r="H250" s="52"/>
      <c r="I250" s="52"/>
      <c r="J250" s="202" t="str">
        <f t="shared" si="214"/>
        <v/>
      </c>
      <c r="K250" s="33">
        <f t="shared" ref="K250:AE250" si="218">IF(ISBLANK(K228),0,K1229)</f>
        <v>0</v>
      </c>
      <c r="L250" s="33">
        <f t="shared" si="218"/>
        <v>0</v>
      </c>
      <c r="M250" s="33">
        <f t="shared" si="218"/>
        <v>0</v>
      </c>
      <c r="N250" s="33">
        <f t="shared" si="218"/>
        <v>0</v>
      </c>
      <c r="O250" s="33">
        <f t="shared" si="218"/>
        <v>0</v>
      </c>
      <c r="P250" s="33">
        <f t="shared" si="218"/>
        <v>0</v>
      </c>
      <c r="Q250" s="33">
        <f t="shared" si="218"/>
        <v>0</v>
      </c>
      <c r="R250" s="33">
        <f t="shared" si="218"/>
        <v>0</v>
      </c>
      <c r="S250" s="33">
        <f t="shared" si="218"/>
        <v>0</v>
      </c>
      <c r="T250" s="33">
        <f t="shared" si="218"/>
        <v>0</v>
      </c>
      <c r="U250" s="33">
        <f t="shared" si="218"/>
        <v>0</v>
      </c>
      <c r="V250" s="33">
        <f t="shared" si="218"/>
        <v>0</v>
      </c>
      <c r="W250" s="33">
        <f t="shared" si="218"/>
        <v>0</v>
      </c>
      <c r="X250" s="33">
        <f t="shared" si="218"/>
        <v>0</v>
      </c>
      <c r="Y250" s="33">
        <f t="shared" si="218"/>
        <v>0</v>
      </c>
      <c r="Z250" s="33">
        <f t="shared" si="218"/>
        <v>0</v>
      </c>
      <c r="AA250" s="33">
        <f t="shared" si="218"/>
        <v>0</v>
      </c>
      <c r="AB250" s="33">
        <f t="shared" si="218"/>
        <v>0</v>
      </c>
      <c r="AC250" s="33">
        <f t="shared" si="218"/>
        <v>0</v>
      </c>
      <c r="AD250" s="33">
        <f t="shared" si="218"/>
        <v>0</v>
      </c>
      <c r="AE250" s="33">
        <f t="shared" si="218"/>
        <v>0</v>
      </c>
    </row>
    <row r="251" spans="2:31">
      <c r="B251" s="62" t="str">
        <f t="shared" si="211"/>
        <v/>
      </c>
      <c r="C251" s="62"/>
      <c r="D251" s="52"/>
      <c r="E251" s="52"/>
      <c r="F251" s="52"/>
      <c r="G251" s="52"/>
      <c r="H251" s="52"/>
      <c r="I251" s="52"/>
      <c r="J251" s="202" t="str">
        <f t="shared" si="214"/>
        <v/>
      </c>
      <c r="K251" s="33">
        <f t="shared" ref="K251:AE251" si="219">IF(ISBLANK(K229),0,K1236)</f>
        <v>0</v>
      </c>
      <c r="L251" s="33">
        <f t="shared" si="219"/>
        <v>0</v>
      </c>
      <c r="M251" s="33">
        <f t="shared" si="219"/>
        <v>0</v>
      </c>
      <c r="N251" s="33">
        <f t="shared" si="219"/>
        <v>0</v>
      </c>
      <c r="O251" s="33">
        <f t="shared" si="219"/>
        <v>0</v>
      </c>
      <c r="P251" s="33">
        <f t="shared" si="219"/>
        <v>0</v>
      </c>
      <c r="Q251" s="33">
        <f t="shared" si="219"/>
        <v>0</v>
      </c>
      <c r="R251" s="33">
        <f t="shared" si="219"/>
        <v>0</v>
      </c>
      <c r="S251" s="33">
        <f t="shared" si="219"/>
        <v>0</v>
      </c>
      <c r="T251" s="33">
        <f t="shared" si="219"/>
        <v>0</v>
      </c>
      <c r="U251" s="33">
        <f t="shared" si="219"/>
        <v>0</v>
      </c>
      <c r="V251" s="33">
        <f t="shared" si="219"/>
        <v>0</v>
      </c>
      <c r="W251" s="33">
        <f t="shared" si="219"/>
        <v>0</v>
      </c>
      <c r="X251" s="33">
        <f t="shared" si="219"/>
        <v>0</v>
      </c>
      <c r="Y251" s="33">
        <f t="shared" si="219"/>
        <v>0</v>
      </c>
      <c r="Z251" s="33">
        <f t="shared" si="219"/>
        <v>0</v>
      </c>
      <c r="AA251" s="33">
        <f t="shared" si="219"/>
        <v>0</v>
      </c>
      <c r="AB251" s="33">
        <f t="shared" si="219"/>
        <v>0</v>
      </c>
      <c r="AC251" s="33">
        <f t="shared" si="219"/>
        <v>0</v>
      </c>
      <c r="AD251" s="33">
        <f t="shared" si="219"/>
        <v>0</v>
      </c>
      <c r="AE251" s="33">
        <f t="shared" si="219"/>
        <v>0</v>
      </c>
    </row>
    <row r="252" spans="2:31">
      <c r="B252" s="62" t="str">
        <f t="shared" si="211"/>
        <v/>
      </c>
      <c r="C252" s="62"/>
      <c r="D252" s="52"/>
      <c r="E252" s="52"/>
      <c r="F252" s="52"/>
      <c r="G252" s="52"/>
      <c r="H252" s="52"/>
      <c r="I252" s="52"/>
      <c r="J252" s="202" t="str">
        <f t="shared" si="214"/>
        <v/>
      </c>
      <c r="K252" s="33">
        <f t="shared" ref="K252:AE252" si="220">IF(ISBLANK(K230),0,K1243)</f>
        <v>0</v>
      </c>
      <c r="L252" s="33">
        <f t="shared" si="220"/>
        <v>0</v>
      </c>
      <c r="M252" s="33">
        <f t="shared" si="220"/>
        <v>0</v>
      </c>
      <c r="N252" s="33">
        <f t="shared" si="220"/>
        <v>0</v>
      </c>
      <c r="O252" s="33">
        <f t="shared" si="220"/>
        <v>0</v>
      </c>
      <c r="P252" s="33">
        <f t="shared" si="220"/>
        <v>0</v>
      </c>
      <c r="Q252" s="33">
        <f t="shared" si="220"/>
        <v>0</v>
      </c>
      <c r="R252" s="33">
        <f t="shared" si="220"/>
        <v>0</v>
      </c>
      <c r="S252" s="33">
        <f t="shared" si="220"/>
        <v>0</v>
      </c>
      <c r="T252" s="33">
        <f t="shared" si="220"/>
        <v>0</v>
      </c>
      <c r="U252" s="33">
        <f t="shared" si="220"/>
        <v>0</v>
      </c>
      <c r="V252" s="33">
        <f t="shared" si="220"/>
        <v>0</v>
      </c>
      <c r="W252" s="33">
        <f t="shared" si="220"/>
        <v>0</v>
      </c>
      <c r="X252" s="33">
        <f t="shared" si="220"/>
        <v>0</v>
      </c>
      <c r="Y252" s="33">
        <f t="shared" si="220"/>
        <v>0</v>
      </c>
      <c r="Z252" s="33">
        <f t="shared" si="220"/>
        <v>0</v>
      </c>
      <c r="AA252" s="33">
        <f t="shared" si="220"/>
        <v>0</v>
      </c>
      <c r="AB252" s="33">
        <f t="shared" si="220"/>
        <v>0</v>
      </c>
      <c r="AC252" s="33">
        <f t="shared" si="220"/>
        <v>0</v>
      </c>
      <c r="AD252" s="33">
        <f t="shared" si="220"/>
        <v>0</v>
      </c>
      <c r="AE252" s="33">
        <f t="shared" si="220"/>
        <v>0</v>
      </c>
    </row>
    <row r="253" spans="2:31">
      <c r="B253" s="62" t="str">
        <f t="shared" si="211"/>
        <v/>
      </c>
      <c r="C253" s="62"/>
      <c r="D253" s="52"/>
      <c r="E253" s="52"/>
      <c r="F253" s="52"/>
      <c r="G253" s="52"/>
      <c r="H253" s="52"/>
      <c r="I253" s="52"/>
      <c r="J253" s="202" t="str">
        <f t="shared" si="214"/>
        <v/>
      </c>
      <c r="K253" s="33">
        <f t="shared" ref="K253:AE253" si="221">IF(ISBLANK(K231),0,K1250)</f>
        <v>0</v>
      </c>
      <c r="L253" s="33">
        <f t="shared" si="221"/>
        <v>0</v>
      </c>
      <c r="M253" s="33">
        <f t="shared" si="221"/>
        <v>0</v>
      </c>
      <c r="N253" s="33">
        <f t="shared" si="221"/>
        <v>0</v>
      </c>
      <c r="O253" s="33">
        <f t="shared" si="221"/>
        <v>0</v>
      </c>
      <c r="P253" s="33">
        <f t="shared" si="221"/>
        <v>0</v>
      </c>
      <c r="Q253" s="33">
        <f t="shared" si="221"/>
        <v>0</v>
      </c>
      <c r="R253" s="33">
        <f t="shared" si="221"/>
        <v>0</v>
      </c>
      <c r="S253" s="33">
        <f t="shared" si="221"/>
        <v>0</v>
      </c>
      <c r="T253" s="33">
        <f t="shared" si="221"/>
        <v>0</v>
      </c>
      <c r="U253" s="33">
        <f t="shared" si="221"/>
        <v>0</v>
      </c>
      <c r="V253" s="33">
        <f t="shared" si="221"/>
        <v>0</v>
      </c>
      <c r="W253" s="33">
        <f t="shared" si="221"/>
        <v>0</v>
      </c>
      <c r="X253" s="33">
        <f t="shared" si="221"/>
        <v>0</v>
      </c>
      <c r="Y253" s="33">
        <f t="shared" si="221"/>
        <v>0</v>
      </c>
      <c r="Z253" s="33">
        <f t="shared" si="221"/>
        <v>0</v>
      </c>
      <c r="AA253" s="33">
        <f t="shared" si="221"/>
        <v>0</v>
      </c>
      <c r="AB253" s="33">
        <f t="shared" si="221"/>
        <v>0</v>
      </c>
      <c r="AC253" s="33">
        <f t="shared" si="221"/>
        <v>0</v>
      </c>
      <c r="AD253" s="33">
        <f t="shared" si="221"/>
        <v>0</v>
      </c>
      <c r="AE253" s="33">
        <f t="shared" si="221"/>
        <v>0</v>
      </c>
    </row>
    <row r="254" spans="2:31">
      <c r="B254" s="62" t="str">
        <f t="shared" si="211"/>
        <v/>
      </c>
      <c r="C254" s="62"/>
      <c r="D254" s="52"/>
      <c r="E254" s="52"/>
      <c r="F254" s="52"/>
      <c r="G254" s="52"/>
      <c r="H254" s="52"/>
      <c r="I254" s="52"/>
      <c r="J254" s="202" t="str">
        <f t="shared" si="214"/>
        <v/>
      </c>
      <c r="K254" s="33">
        <f t="shared" ref="K254:AE254" si="222">IF(ISBLANK(K232),0,K1257)</f>
        <v>0</v>
      </c>
      <c r="L254" s="33">
        <f t="shared" si="222"/>
        <v>0</v>
      </c>
      <c r="M254" s="33">
        <f t="shared" si="222"/>
        <v>0</v>
      </c>
      <c r="N254" s="33">
        <f t="shared" si="222"/>
        <v>0</v>
      </c>
      <c r="O254" s="33">
        <f t="shared" si="222"/>
        <v>0</v>
      </c>
      <c r="P254" s="33">
        <f t="shared" si="222"/>
        <v>0</v>
      </c>
      <c r="Q254" s="33">
        <f t="shared" si="222"/>
        <v>0</v>
      </c>
      <c r="R254" s="33">
        <f t="shared" si="222"/>
        <v>0</v>
      </c>
      <c r="S254" s="33">
        <f t="shared" si="222"/>
        <v>0</v>
      </c>
      <c r="T254" s="33">
        <f t="shared" si="222"/>
        <v>0</v>
      </c>
      <c r="U254" s="33">
        <f t="shared" si="222"/>
        <v>0</v>
      </c>
      <c r="V254" s="33">
        <f t="shared" si="222"/>
        <v>0</v>
      </c>
      <c r="W254" s="33">
        <f t="shared" si="222"/>
        <v>0</v>
      </c>
      <c r="X254" s="33">
        <f t="shared" si="222"/>
        <v>0</v>
      </c>
      <c r="Y254" s="33">
        <f t="shared" si="222"/>
        <v>0</v>
      </c>
      <c r="Z254" s="33">
        <f t="shared" si="222"/>
        <v>0</v>
      </c>
      <c r="AA254" s="33">
        <f t="shared" si="222"/>
        <v>0</v>
      </c>
      <c r="AB254" s="33">
        <f t="shared" si="222"/>
        <v>0</v>
      </c>
      <c r="AC254" s="33">
        <f t="shared" si="222"/>
        <v>0</v>
      </c>
      <c r="AD254" s="33">
        <f t="shared" si="222"/>
        <v>0</v>
      </c>
      <c r="AE254" s="33">
        <f t="shared" si="222"/>
        <v>0</v>
      </c>
    </row>
    <row r="255" spans="2:31">
      <c r="B255" s="62" t="str">
        <f t="shared" si="211"/>
        <v/>
      </c>
      <c r="C255" s="62"/>
      <c r="D255" s="52"/>
      <c r="E255" s="52"/>
      <c r="F255" s="52"/>
      <c r="G255" s="52"/>
      <c r="H255" s="52"/>
      <c r="I255" s="52"/>
      <c r="J255" s="202" t="str">
        <f t="shared" si="214"/>
        <v/>
      </c>
      <c r="K255" s="33">
        <f t="shared" ref="K255:AE255" si="223">IF(ISBLANK(K233),0,K1264)</f>
        <v>0</v>
      </c>
      <c r="L255" s="33">
        <f t="shared" si="223"/>
        <v>0</v>
      </c>
      <c r="M255" s="33">
        <f t="shared" si="223"/>
        <v>0</v>
      </c>
      <c r="N255" s="33">
        <f t="shared" si="223"/>
        <v>0</v>
      </c>
      <c r="O255" s="33">
        <f t="shared" si="223"/>
        <v>0</v>
      </c>
      <c r="P255" s="33">
        <f t="shared" si="223"/>
        <v>0</v>
      </c>
      <c r="Q255" s="33">
        <f t="shared" si="223"/>
        <v>0</v>
      </c>
      <c r="R255" s="33">
        <f t="shared" si="223"/>
        <v>0</v>
      </c>
      <c r="S255" s="33">
        <f t="shared" si="223"/>
        <v>0</v>
      </c>
      <c r="T255" s="33">
        <f t="shared" si="223"/>
        <v>0</v>
      </c>
      <c r="U255" s="33">
        <f t="shared" si="223"/>
        <v>0</v>
      </c>
      <c r="V255" s="33">
        <f t="shared" si="223"/>
        <v>0</v>
      </c>
      <c r="W255" s="33">
        <f t="shared" si="223"/>
        <v>0</v>
      </c>
      <c r="X255" s="33">
        <f t="shared" si="223"/>
        <v>0</v>
      </c>
      <c r="Y255" s="33">
        <f t="shared" si="223"/>
        <v>0</v>
      </c>
      <c r="Z255" s="33">
        <f t="shared" si="223"/>
        <v>0</v>
      </c>
      <c r="AA255" s="33">
        <f t="shared" si="223"/>
        <v>0</v>
      </c>
      <c r="AB255" s="33">
        <f t="shared" si="223"/>
        <v>0</v>
      </c>
      <c r="AC255" s="33">
        <f t="shared" si="223"/>
        <v>0</v>
      </c>
      <c r="AD255" s="33">
        <f t="shared" si="223"/>
        <v>0</v>
      </c>
      <c r="AE255" s="33">
        <f t="shared" si="223"/>
        <v>0</v>
      </c>
    </row>
    <row r="256" spans="2:31">
      <c r="B256" s="62" t="str">
        <f t="shared" si="211"/>
        <v/>
      </c>
      <c r="C256" s="62"/>
      <c r="D256" s="52"/>
      <c r="E256" s="52"/>
      <c r="F256" s="52"/>
      <c r="G256" s="52"/>
      <c r="H256" s="52"/>
      <c r="I256" s="52"/>
      <c r="J256" s="202" t="str">
        <f t="shared" si="214"/>
        <v/>
      </c>
      <c r="K256" s="33">
        <f t="shared" ref="K256:AE256" si="224">IF(ISBLANK(K234),0,K1271)</f>
        <v>0</v>
      </c>
      <c r="L256" s="33">
        <f t="shared" si="224"/>
        <v>0</v>
      </c>
      <c r="M256" s="33">
        <f t="shared" si="224"/>
        <v>0</v>
      </c>
      <c r="N256" s="33">
        <f t="shared" si="224"/>
        <v>0</v>
      </c>
      <c r="O256" s="33">
        <f t="shared" si="224"/>
        <v>0</v>
      </c>
      <c r="P256" s="33">
        <f t="shared" si="224"/>
        <v>0</v>
      </c>
      <c r="Q256" s="33">
        <f t="shared" si="224"/>
        <v>0</v>
      </c>
      <c r="R256" s="33">
        <f t="shared" si="224"/>
        <v>0</v>
      </c>
      <c r="S256" s="33">
        <f t="shared" si="224"/>
        <v>0</v>
      </c>
      <c r="T256" s="33">
        <f t="shared" si="224"/>
        <v>0</v>
      </c>
      <c r="U256" s="33">
        <f t="shared" si="224"/>
        <v>0</v>
      </c>
      <c r="V256" s="33">
        <f t="shared" si="224"/>
        <v>0</v>
      </c>
      <c r="W256" s="33">
        <f t="shared" si="224"/>
        <v>0</v>
      </c>
      <c r="X256" s="33">
        <f t="shared" si="224"/>
        <v>0</v>
      </c>
      <c r="Y256" s="33">
        <f t="shared" si="224"/>
        <v>0</v>
      </c>
      <c r="Z256" s="33">
        <f t="shared" si="224"/>
        <v>0</v>
      </c>
      <c r="AA256" s="33">
        <f t="shared" si="224"/>
        <v>0</v>
      </c>
      <c r="AB256" s="33">
        <f t="shared" si="224"/>
        <v>0</v>
      </c>
      <c r="AC256" s="33">
        <f t="shared" si="224"/>
        <v>0</v>
      </c>
      <c r="AD256" s="33">
        <f t="shared" si="224"/>
        <v>0</v>
      </c>
      <c r="AE256" s="33">
        <f t="shared" si="224"/>
        <v>0</v>
      </c>
    </row>
    <row r="257" spans="2:31">
      <c r="B257" s="62" t="str">
        <f t="shared" si="211"/>
        <v/>
      </c>
      <c r="C257" s="62"/>
      <c r="D257" s="52"/>
      <c r="E257" s="52"/>
      <c r="F257" s="52"/>
      <c r="G257" s="52"/>
      <c r="H257" s="52"/>
      <c r="I257" s="52"/>
      <c r="J257" s="202" t="str">
        <f t="shared" si="214"/>
        <v/>
      </c>
      <c r="K257" s="33">
        <f t="shared" ref="K257:AE257" si="225">IF(ISBLANK(K235),0,K1278)</f>
        <v>0</v>
      </c>
      <c r="L257" s="33">
        <f t="shared" si="225"/>
        <v>0</v>
      </c>
      <c r="M257" s="33">
        <f t="shared" si="225"/>
        <v>0</v>
      </c>
      <c r="N257" s="33">
        <f t="shared" si="225"/>
        <v>0</v>
      </c>
      <c r="O257" s="33">
        <f t="shared" si="225"/>
        <v>0</v>
      </c>
      <c r="P257" s="33">
        <f t="shared" si="225"/>
        <v>0</v>
      </c>
      <c r="Q257" s="33">
        <f t="shared" si="225"/>
        <v>0</v>
      </c>
      <c r="R257" s="33">
        <f t="shared" si="225"/>
        <v>0</v>
      </c>
      <c r="S257" s="33">
        <f t="shared" si="225"/>
        <v>0</v>
      </c>
      <c r="T257" s="33">
        <f t="shared" si="225"/>
        <v>0</v>
      </c>
      <c r="U257" s="33">
        <f t="shared" si="225"/>
        <v>0</v>
      </c>
      <c r="V257" s="33">
        <f t="shared" si="225"/>
        <v>0</v>
      </c>
      <c r="W257" s="33">
        <f t="shared" si="225"/>
        <v>0</v>
      </c>
      <c r="X257" s="33">
        <f t="shared" si="225"/>
        <v>0</v>
      </c>
      <c r="Y257" s="33">
        <f t="shared" si="225"/>
        <v>0</v>
      </c>
      <c r="Z257" s="33">
        <f t="shared" si="225"/>
        <v>0</v>
      </c>
      <c r="AA257" s="33">
        <f t="shared" si="225"/>
        <v>0</v>
      </c>
      <c r="AB257" s="33">
        <f t="shared" si="225"/>
        <v>0</v>
      </c>
      <c r="AC257" s="33">
        <f t="shared" si="225"/>
        <v>0</v>
      </c>
      <c r="AD257" s="33">
        <f t="shared" si="225"/>
        <v>0</v>
      </c>
      <c r="AE257" s="33">
        <f t="shared" si="225"/>
        <v>0</v>
      </c>
    </row>
    <row r="258" spans="2:31">
      <c r="B258" s="62" t="str">
        <f t="shared" si="211"/>
        <v/>
      </c>
      <c r="C258" s="62"/>
      <c r="D258" s="52"/>
      <c r="E258" s="52"/>
      <c r="F258" s="52"/>
      <c r="G258" s="52"/>
      <c r="H258" s="52"/>
      <c r="I258" s="52"/>
      <c r="J258" s="202" t="str">
        <f t="shared" si="214"/>
        <v/>
      </c>
      <c r="K258" s="33">
        <f t="shared" ref="K258:AE258" si="226">IF(ISBLANK(K236),0,K1285)</f>
        <v>0</v>
      </c>
      <c r="L258" s="33">
        <f t="shared" si="226"/>
        <v>0</v>
      </c>
      <c r="M258" s="33">
        <f t="shared" si="226"/>
        <v>0</v>
      </c>
      <c r="N258" s="33">
        <f t="shared" si="226"/>
        <v>0</v>
      </c>
      <c r="O258" s="33">
        <f t="shared" si="226"/>
        <v>0</v>
      </c>
      <c r="P258" s="33">
        <f t="shared" si="226"/>
        <v>0</v>
      </c>
      <c r="Q258" s="33">
        <f t="shared" si="226"/>
        <v>0</v>
      </c>
      <c r="R258" s="33">
        <f t="shared" si="226"/>
        <v>0</v>
      </c>
      <c r="S258" s="33">
        <f t="shared" si="226"/>
        <v>0</v>
      </c>
      <c r="T258" s="33">
        <f t="shared" si="226"/>
        <v>0</v>
      </c>
      <c r="U258" s="33">
        <f t="shared" si="226"/>
        <v>0</v>
      </c>
      <c r="V258" s="33">
        <f t="shared" si="226"/>
        <v>0</v>
      </c>
      <c r="W258" s="33">
        <f t="shared" si="226"/>
        <v>0</v>
      </c>
      <c r="X258" s="33">
        <f t="shared" si="226"/>
        <v>0</v>
      </c>
      <c r="Y258" s="33">
        <f t="shared" si="226"/>
        <v>0</v>
      </c>
      <c r="Z258" s="33">
        <f t="shared" si="226"/>
        <v>0</v>
      </c>
      <c r="AA258" s="33">
        <f t="shared" si="226"/>
        <v>0</v>
      </c>
      <c r="AB258" s="33">
        <f t="shared" si="226"/>
        <v>0</v>
      </c>
      <c r="AC258" s="33">
        <f t="shared" si="226"/>
        <v>0</v>
      </c>
      <c r="AD258" s="33">
        <f t="shared" si="226"/>
        <v>0</v>
      </c>
      <c r="AE258" s="33">
        <f t="shared" si="226"/>
        <v>0</v>
      </c>
    </row>
    <row r="259" spans="2:31">
      <c r="B259" s="62" t="str">
        <f t="shared" si="211"/>
        <v/>
      </c>
      <c r="C259" s="62"/>
      <c r="D259" s="52"/>
      <c r="E259" s="52"/>
      <c r="F259" s="52"/>
      <c r="G259" s="52"/>
      <c r="H259" s="52"/>
      <c r="I259" s="52"/>
      <c r="J259" s="202" t="str">
        <f t="shared" si="214"/>
        <v/>
      </c>
      <c r="K259" s="33">
        <f t="shared" ref="K259:AE259" si="227">IF(ISBLANK(K237),0,K1292)</f>
        <v>0</v>
      </c>
      <c r="L259" s="33">
        <f t="shared" si="227"/>
        <v>0</v>
      </c>
      <c r="M259" s="33">
        <f t="shared" si="227"/>
        <v>0</v>
      </c>
      <c r="N259" s="33">
        <f t="shared" si="227"/>
        <v>0</v>
      </c>
      <c r="O259" s="33">
        <f t="shared" si="227"/>
        <v>0</v>
      </c>
      <c r="P259" s="33">
        <f t="shared" si="227"/>
        <v>0</v>
      </c>
      <c r="Q259" s="33">
        <f t="shared" si="227"/>
        <v>0</v>
      </c>
      <c r="R259" s="33">
        <f t="shared" si="227"/>
        <v>0</v>
      </c>
      <c r="S259" s="33">
        <f t="shared" si="227"/>
        <v>0</v>
      </c>
      <c r="T259" s="33">
        <f t="shared" si="227"/>
        <v>0</v>
      </c>
      <c r="U259" s="33">
        <f t="shared" si="227"/>
        <v>0</v>
      </c>
      <c r="V259" s="33">
        <f t="shared" si="227"/>
        <v>0</v>
      </c>
      <c r="W259" s="33">
        <f t="shared" si="227"/>
        <v>0</v>
      </c>
      <c r="X259" s="33">
        <f t="shared" si="227"/>
        <v>0</v>
      </c>
      <c r="Y259" s="33">
        <f t="shared" si="227"/>
        <v>0</v>
      </c>
      <c r="Z259" s="33">
        <f t="shared" si="227"/>
        <v>0</v>
      </c>
      <c r="AA259" s="33">
        <f t="shared" si="227"/>
        <v>0</v>
      </c>
      <c r="AB259" s="33">
        <f t="shared" si="227"/>
        <v>0</v>
      </c>
      <c r="AC259" s="33">
        <f t="shared" si="227"/>
        <v>0</v>
      </c>
      <c r="AD259" s="33">
        <f t="shared" si="227"/>
        <v>0</v>
      </c>
      <c r="AE259" s="33">
        <f t="shared" si="227"/>
        <v>0</v>
      </c>
    </row>
    <row r="260" spans="2:31">
      <c r="B260" s="62" t="str">
        <f t="shared" si="211"/>
        <v/>
      </c>
      <c r="C260" s="62"/>
      <c r="D260" s="52"/>
      <c r="E260" s="52"/>
      <c r="F260" s="52"/>
      <c r="G260" s="52"/>
      <c r="H260" s="52"/>
      <c r="I260" s="52"/>
      <c r="J260" s="202" t="str">
        <f t="shared" si="214"/>
        <v/>
      </c>
      <c r="K260" s="33">
        <f t="shared" ref="K260:AE260" si="228">IF(ISBLANK(K238),0,K1299)</f>
        <v>0</v>
      </c>
      <c r="L260" s="33">
        <f t="shared" si="228"/>
        <v>0</v>
      </c>
      <c r="M260" s="33">
        <f t="shared" si="228"/>
        <v>0</v>
      </c>
      <c r="N260" s="33">
        <f t="shared" si="228"/>
        <v>0</v>
      </c>
      <c r="O260" s="33">
        <f t="shared" si="228"/>
        <v>0</v>
      </c>
      <c r="P260" s="33">
        <f t="shared" si="228"/>
        <v>0</v>
      </c>
      <c r="Q260" s="33">
        <f t="shared" si="228"/>
        <v>0</v>
      </c>
      <c r="R260" s="33">
        <f t="shared" si="228"/>
        <v>0</v>
      </c>
      <c r="S260" s="33">
        <f t="shared" si="228"/>
        <v>0</v>
      </c>
      <c r="T260" s="33">
        <f t="shared" si="228"/>
        <v>0</v>
      </c>
      <c r="U260" s="33">
        <f t="shared" si="228"/>
        <v>0</v>
      </c>
      <c r="V260" s="33">
        <f t="shared" si="228"/>
        <v>0</v>
      </c>
      <c r="W260" s="33">
        <f t="shared" si="228"/>
        <v>0</v>
      </c>
      <c r="X260" s="33">
        <f t="shared" si="228"/>
        <v>0</v>
      </c>
      <c r="Y260" s="33">
        <f t="shared" si="228"/>
        <v>0</v>
      </c>
      <c r="Z260" s="33">
        <f t="shared" si="228"/>
        <v>0</v>
      </c>
      <c r="AA260" s="33">
        <f t="shared" si="228"/>
        <v>0</v>
      </c>
      <c r="AB260" s="33">
        <f t="shared" si="228"/>
        <v>0</v>
      </c>
      <c r="AC260" s="33">
        <f t="shared" si="228"/>
        <v>0</v>
      </c>
      <c r="AD260" s="33">
        <f t="shared" si="228"/>
        <v>0</v>
      </c>
      <c r="AE260" s="33">
        <f t="shared" si="228"/>
        <v>0</v>
      </c>
    </row>
    <row r="261" spans="2:31">
      <c r="B261" s="62" t="str">
        <f t="shared" si="211"/>
        <v/>
      </c>
      <c r="C261" s="62"/>
      <c r="D261" s="52"/>
      <c r="E261" s="52"/>
      <c r="F261" s="52"/>
      <c r="G261" s="52"/>
      <c r="H261" s="52"/>
      <c r="I261" s="52"/>
      <c r="J261" s="202" t="str">
        <f t="shared" si="214"/>
        <v/>
      </c>
      <c r="K261" s="33">
        <f t="shared" ref="K261:AE261" si="229">IF(ISBLANK(K239),0,K1306)</f>
        <v>0</v>
      </c>
      <c r="L261" s="33">
        <f t="shared" si="229"/>
        <v>0</v>
      </c>
      <c r="M261" s="33">
        <f t="shared" si="229"/>
        <v>0</v>
      </c>
      <c r="N261" s="33">
        <f t="shared" si="229"/>
        <v>0</v>
      </c>
      <c r="O261" s="33">
        <f t="shared" si="229"/>
        <v>0</v>
      </c>
      <c r="P261" s="33">
        <f t="shared" si="229"/>
        <v>0</v>
      </c>
      <c r="Q261" s="33">
        <f t="shared" si="229"/>
        <v>0</v>
      </c>
      <c r="R261" s="33">
        <f t="shared" si="229"/>
        <v>0</v>
      </c>
      <c r="S261" s="33">
        <f t="shared" si="229"/>
        <v>0</v>
      </c>
      <c r="T261" s="33">
        <f t="shared" si="229"/>
        <v>0</v>
      </c>
      <c r="U261" s="33">
        <f t="shared" si="229"/>
        <v>0</v>
      </c>
      <c r="V261" s="33">
        <f t="shared" si="229"/>
        <v>0</v>
      </c>
      <c r="W261" s="33">
        <f t="shared" si="229"/>
        <v>0</v>
      </c>
      <c r="X261" s="33">
        <f t="shared" si="229"/>
        <v>0</v>
      </c>
      <c r="Y261" s="33">
        <f t="shared" si="229"/>
        <v>0</v>
      </c>
      <c r="Z261" s="33">
        <f t="shared" si="229"/>
        <v>0</v>
      </c>
      <c r="AA261" s="33">
        <f t="shared" si="229"/>
        <v>0</v>
      </c>
      <c r="AB261" s="33">
        <f t="shared" si="229"/>
        <v>0</v>
      </c>
      <c r="AC261" s="33">
        <f t="shared" si="229"/>
        <v>0</v>
      </c>
      <c r="AD261" s="33">
        <f t="shared" si="229"/>
        <v>0</v>
      </c>
      <c r="AE261" s="33">
        <f t="shared" si="229"/>
        <v>0</v>
      </c>
    </row>
    <row r="262" spans="2:31">
      <c r="B262" s="62" t="str">
        <f t="shared" si="211"/>
        <v/>
      </c>
      <c r="C262" s="62"/>
      <c r="D262" s="52"/>
      <c r="E262" s="52"/>
      <c r="F262" s="52"/>
      <c r="G262" s="52"/>
      <c r="H262" s="52"/>
      <c r="I262" s="52"/>
      <c r="J262" s="202" t="str">
        <f t="shared" si="214"/>
        <v/>
      </c>
      <c r="K262" s="33">
        <f t="shared" ref="K262:AE262" si="230">IF(ISBLANK(K240),0,K1313)</f>
        <v>0</v>
      </c>
      <c r="L262" s="33">
        <f t="shared" si="230"/>
        <v>0</v>
      </c>
      <c r="M262" s="33">
        <f t="shared" si="230"/>
        <v>0</v>
      </c>
      <c r="N262" s="33">
        <f t="shared" si="230"/>
        <v>0</v>
      </c>
      <c r="O262" s="33">
        <f t="shared" si="230"/>
        <v>0</v>
      </c>
      <c r="P262" s="33">
        <f t="shared" si="230"/>
        <v>0</v>
      </c>
      <c r="Q262" s="33">
        <f t="shared" si="230"/>
        <v>0</v>
      </c>
      <c r="R262" s="33">
        <f t="shared" si="230"/>
        <v>0</v>
      </c>
      <c r="S262" s="33">
        <f t="shared" si="230"/>
        <v>0</v>
      </c>
      <c r="T262" s="33">
        <f t="shared" si="230"/>
        <v>0</v>
      </c>
      <c r="U262" s="33">
        <f t="shared" si="230"/>
        <v>0</v>
      </c>
      <c r="V262" s="33">
        <f t="shared" si="230"/>
        <v>0</v>
      </c>
      <c r="W262" s="33">
        <f t="shared" si="230"/>
        <v>0</v>
      </c>
      <c r="X262" s="33">
        <f t="shared" si="230"/>
        <v>0</v>
      </c>
      <c r="Y262" s="33">
        <f t="shared" si="230"/>
        <v>0</v>
      </c>
      <c r="Z262" s="33">
        <f t="shared" si="230"/>
        <v>0</v>
      </c>
      <c r="AA262" s="33">
        <f t="shared" si="230"/>
        <v>0</v>
      </c>
      <c r="AB262" s="33">
        <f t="shared" si="230"/>
        <v>0</v>
      </c>
      <c r="AC262" s="33">
        <f t="shared" si="230"/>
        <v>0</v>
      </c>
      <c r="AD262" s="33">
        <f t="shared" si="230"/>
        <v>0</v>
      </c>
      <c r="AE262" s="33">
        <f t="shared" si="230"/>
        <v>0</v>
      </c>
    </row>
    <row r="263" spans="2:31">
      <c r="B263" s="62" t="str">
        <f t="shared" si="211"/>
        <v/>
      </c>
      <c r="C263" s="62"/>
      <c r="D263" s="52"/>
      <c r="E263" s="52"/>
      <c r="F263" s="52"/>
      <c r="G263" s="52"/>
      <c r="H263" s="52"/>
      <c r="I263" s="52"/>
      <c r="J263" s="202" t="str">
        <f t="shared" si="214"/>
        <v/>
      </c>
      <c r="K263" s="33">
        <f t="shared" ref="K263:AE263" si="231">IF(ISBLANK(K241),0,K1320)</f>
        <v>0</v>
      </c>
      <c r="L263" s="33">
        <f t="shared" si="231"/>
        <v>0</v>
      </c>
      <c r="M263" s="33">
        <f t="shared" si="231"/>
        <v>0</v>
      </c>
      <c r="N263" s="33">
        <f t="shared" si="231"/>
        <v>0</v>
      </c>
      <c r="O263" s="33">
        <f t="shared" si="231"/>
        <v>0</v>
      </c>
      <c r="P263" s="33">
        <f t="shared" si="231"/>
        <v>0</v>
      </c>
      <c r="Q263" s="33">
        <f t="shared" si="231"/>
        <v>0</v>
      </c>
      <c r="R263" s="33">
        <f t="shared" si="231"/>
        <v>0</v>
      </c>
      <c r="S263" s="33">
        <f t="shared" si="231"/>
        <v>0</v>
      </c>
      <c r="T263" s="33">
        <f t="shared" si="231"/>
        <v>0</v>
      </c>
      <c r="U263" s="33">
        <f t="shared" si="231"/>
        <v>0</v>
      </c>
      <c r="V263" s="33">
        <f t="shared" si="231"/>
        <v>0</v>
      </c>
      <c r="W263" s="33">
        <f t="shared" si="231"/>
        <v>0</v>
      </c>
      <c r="X263" s="33">
        <f t="shared" si="231"/>
        <v>0</v>
      </c>
      <c r="Y263" s="33">
        <f t="shared" si="231"/>
        <v>0</v>
      </c>
      <c r="Z263" s="33">
        <f t="shared" si="231"/>
        <v>0</v>
      </c>
      <c r="AA263" s="33">
        <f t="shared" si="231"/>
        <v>0</v>
      </c>
      <c r="AB263" s="33">
        <f t="shared" si="231"/>
        <v>0</v>
      </c>
      <c r="AC263" s="33">
        <f t="shared" si="231"/>
        <v>0</v>
      </c>
      <c r="AD263" s="33">
        <f t="shared" si="231"/>
        <v>0</v>
      </c>
      <c r="AE263" s="33">
        <f t="shared" si="231"/>
        <v>0</v>
      </c>
    </row>
    <row r="264" spans="2:31">
      <c r="B264" s="62" t="str">
        <f t="shared" si="211"/>
        <v/>
      </c>
      <c r="C264" s="62"/>
      <c r="D264" s="52"/>
      <c r="E264" s="52"/>
      <c r="F264" s="52"/>
      <c r="G264" s="52"/>
      <c r="H264" s="52"/>
      <c r="I264" s="52"/>
      <c r="J264" s="202" t="str">
        <f>J242</f>
        <v/>
      </c>
      <c r="K264" s="33">
        <f t="shared" ref="K264:AE264" si="232">IF(ISBLANK(K242),0,K1327)</f>
        <v>0</v>
      </c>
      <c r="L264" s="33">
        <f t="shared" si="232"/>
        <v>0</v>
      </c>
      <c r="M264" s="33">
        <f t="shared" si="232"/>
        <v>0</v>
      </c>
      <c r="N264" s="33">
        <f t="shared" si="232"/>
        <v>0</v>
      </c>
      <c r="O264" s="33">
        <f t="shared" si="232"/>
        <v>0</v>
      </c>
      <c r="P264" s="33">
        <f t="shared" si="232"/>
        <v>0</v>
      </c>
      <c r="Q264" s="33">
        <f t="shared" si="232"/>
        <v>0</v>
      </c>
      <c r="R264" s="33">
        <f t="shared" si="232"/>
        <v>0</v>
      </c>
      <c r="S264" s="33">
        <f t="shared" si="232"/>
        <v>0</v>
      </c>
      <c r="T264" s="33">
        <f t="shared" si="232"/>
        <v>0</v>
      </c>
      <c r="U264" s="33">
        <f t="shared" si="232"/>
        <v>0</v>
      </c>
      <c r="V264" s="33">
        <f t="shared" si="232"/>
        <v>0</v>
      </c>
      <c r="W264" s="33">
        <f t="shared" si="232"/>
        <v>0</v>
      </c>
      <c r="X264" s="33">
        <f t="shared" si="232"/>
        <v>0</v>
      </c>
      <c r="Y264" s="33">
        <f t="shared" si="232"/>
        <v>0</v>
      </c>
      <c r="Z264" s="33">
        <f t="shared" si="232"/>
        <v>0</v>
      </c>
      <c r="AA264" s="33">
        <f t="shared" si="232"/>
        <v>0</v>
      </c>
      <c r="AB264" s="33">
        <f t="shared" si="232"/>
        <v>0</v>
      </c>
      <c r="AC264" s="33">
        <f t="shared" si="232"/>
        <v>0</v>
      </c>
      <c r="AD264" s="33">
        <f t="shared" si="232"/>
        <v>0</v>
      </c>
      <c r="AE264" s="33">
        <f t="shared" si="232"/>
        <v>0</v>
      </c>
    </row>
    <row r="265" spans="2:31">
      <c r="B265" s="98" t="s">
        <v>316</v>
      </c>
      <c r="C265" s="98"/>
      <c r="D265" s="97"/>
      <c r="E265" s="199"/>
      <c r="F265" s="96"/>
      <c r="G265" s="97"/>
      <c r="H265" s="96"/>
      <c r="I265" s="96"/>
      <c r="J265" s="96"/>
      <c r="K265" s="97">
        <f t="shared" ref="K265:W265" si="233">SUM(K245:K264)</f>
        <v>0</v>
      </c>
      <c r="L265" s="97">
        <f t="shared" si="233"/>
        <v>0</v>
      </c>
      <c r="M265" s="97">
        <f t="shared" si="233"/>
        <v>0</v>
      </c>
      <c r="N265" s="97">
        <f t="shared" si="233"/>
        <v>0</v>
      </c>
      <c r="O265" s="97">
        <f t="shared" si="233"/>
        <v>0</v>
      </c>
      <c r="P265" s="97">
        <f t="shared" si="233"/>
        <v>0</v>
      </c>
      <c r="Q265" s="97">
        <f t="shared" si="233"/>
        <v>0</v>
      </c>
      <c r="R265" s="97">
        <f t="shared" si="233"/>
        <v>0</v>
      </c>
      <c r="S265" s="97">
        <f t="shared" si="233"/>
        <v>0</v>
      </c>
      <c r="T265" s="97">
        <f t="shared" si="233"/>
        <v>0</v>
      </c>
      <c r="U265" s="97">
        <f t="shared" si="233"/>
        <v>0</v>
      </c>
      <c r="V265" s="97">
        <f t="shared" si="233"/>
        <v>0</v>
      </c>
      <c r="W265" s="97">
        <f t="shared" si="233"/>
        <v>0</v>
      </c>
      <c r="X265" s="97">
        <f>SUM(X245:X264)</f>
        <v>0</v>
      </c>
      <c r="Y265" s="97">
        <f>SUM(Y245:Y264)</f>
        <v>0</v>
      </c>
      <c r="Z265" s="97">
        <f t="shared" ref="Z265:AA265" si="234">SUM(Z245:Z264)</f>
        <v>0</v>
      </c>
      <c r="AA265" s="97">
        <f t="shared" si="234"/>
        <v>0</v>
      </c>
      <c r="AB265" s="97">
        <f t="shared" ref="AB265:AE265" si="235">SUM(AB245:AB264)</f>
        <v>0</v>
      </c>
      <c r="AC265" s="97">
        <f t="shared" si="235"/>
        <v>0</v>
      </c>
      <c r="AD265" s="97">
        <f t="shared" si="235"/>
        <v>0</v>
      </c>
      <c r="AE265" s="97">
        <f t="shared" si="235"/>
        <v>0</v>
      </c>
    </row>
    <row r="266" spans="2:31"/>
    <row r="267" spans="2:31"/>
    <row r="268" spans="2:31" ht="21">
      <c r="B268" s="227" t="s">
        <v>369</v>
      </c>
      <c r="C268" s="229" t="s">
        <v>846</v>
      </c>
      <c r="D268" s="229" t="s">
        <v>387</v>
      </c>
      <c r="E268" s="229" t="s">
        <v>397</v>
      </c>
      <c r="F268" s="229" t="s">
        <v>869</v>
      </c>
      <c r="G268" s="229" t="s">
        <v>870</v>
      </c>
      <c r="H268" s="229" t="s">
        <v>389</v>
      </c>
      <c r="I268" s="229" t="s">
        <v>390</v>
      </c>
      <c r="J268" s="229" t="s">
        <v>399</v>
      </c>
      <c r="K268" s="231" t="str">
        <f t="shared" ref="K268:AE268" si="236">LataProjekcji</f>
        <v>Uzupełnij dane</v>
      </c>
      <c r="L268" s="231" t="str">
        <f t="shared" si="236"/>
        <v/>
      </c>
      <c r="M268" s="231" t="str">
        <f t="shared" si="236"/>
        <v/>
      </c>
      <c r="N268" s="231" t="str">
        <f t="shared" si="236"/>
        <v/>
      </c>
      <c r="O268" s="231" t="str">
        <f t="shared" si="236"/>
        <v/>
      </c>
      <c r="P268" s="231" t="str">
        <f t="shared" si="236"/>
        <v/>
      </c>
      <c r="Q268" s="231" t="str">
        <f t="shared" si="236"/>
        <v/>
      </c>
      <c r="R268" s="231" t="str">
        <f t="shared" si="236"/>
        <v/>
      </c>
      <c r="S268" s="231" t="str">
        <f t="shared" si="236"/>
        <v/>
      </c>
      <c r="T268" s="231" t="str">
        <f t="shared" si="236"/>
        <v/>
      </c>
      <c r="U268" s="231" t="str">
        <f t="shared" si="236"/>
        <v/>
      </c>
      <c r="V268" s="231" t="str">
        <f t="shared" si="236"/>
        <v/>
      </c>
      <c r="W268" s="231" t="str">
        <f t="shared" si="236"/>
        <v/>
      </c>
      <c r="X268" s="231" t="str">
        <f t="shared" si="236"/>
        <v/>
      </c>
      <c r="Y268" s="231" t="str">
        <f t="shared" si="236"/>
        <v/>
      </c>
      <c r="Z268" s="231" t="str">
        <f t="shared" si="236"/>
        <v/>
      </c>
      <c r="AA268" s="231" t="str">
        <f t="shared" si="236"/>
        <v/>
      </c>
      <c r="AB268" s="231" t="str">
        <f t="shared" si="236"/>
        <v/>
      </c>
      <c r="AC268" s="231" t="str">
        <f t="shared" si="236"/>
        <v/>
      </c>
      <c r="AD268" s="231" t="str">
        <f t="shared" si="236"/>
        <v/>
      </c>
      <c r="AE268" s="231" t="str">
        <f t="shared" si="236"/>
        <v/>
      </c>
    </row>
    <row r="269" spans="2:31">
      <c r="B269" s="653"/>
      <c r="C269" s="671"/>
      <c r="D269" s="287"/>
      <c r="E269" s="372"/>
      <c r="F269" s="380"/>
      <c r="G269" s="380"/>
      <c r="H269" s="395"/>
      <c r="I269" s="337">
        <f>IF(AND(F269="tak",G269="tak"),SUM(K307:AE307),IF(AND(F269="tak",G269="nie",ISNUMBER(H269)),'Rozliczenie dotacji'!F92,0))</f>
        <v>0</v>
      </c>
      <c r="J269" s="201" t="str" cm="1">
        <f t="array" ref="J269">IF(SUMPRODUCT(ISBLANK(C269:G269)*1)=5,"wstaw dane",IF(AND(SUMPRODUCT(ISBLANK(C269:G269)*1)&gt;0,SUMPRODUCT(ISBLANK(C269:G269)*1)&lt;5),"uzupełnij dane",IF(OR(AND(F269=nie,ISNUMBER(H269)=TRUE),AND(F269=tak,G269=tak,ISNUMBER(H269)=TRUE)),"usuń % dotacji",IF(AND(F269=nie,G269=tak),"popraw dane",IF(AND(F269=tak,G269=nie,ISBLANK(H269)=TRUE),"wstaw % dotacji","ok")))))</f>
        <v>wstaw dane</v>
      </c>
      <c r="K269" s="102">
        <f t="shared" ref="K269:AE283" si="237">ROUND(IF(AND(YEAR($E269)=LataProjekcji,$D269&gt;0,$J269="ok"),$D269,0),0)</f>
        <v>0</v>
      </c>
      <c r="L269" s="102">
        <f t="shared" si="237"/>
        <v>0</v>
      </c>
      <c r="M269" s="102">
        <f t="shared" si="237"/>
        <v>0</v>
      </c>
      <c r="N269" s="102">
        <f t="shared" si="237"/>
        <v>0</v>
      </c>
      <c r="O269" s="102">
        <f t="shared" si="237"/>
        <v>0</v>
      </c>
      <c r="P269" s="102">
        <f t="shared" si="237"/>
        <v>0</v>
      </c>
      <c r="Q269" s="102">
        <f t="shared" si="237"/>
        <v>0</v>
      </c>
      <c r="R269" s="102">
        <f t="shared" si="237"/>
        <v>0</v>
      </c>
      <c r="S269" s="102">
        <f t="shared" si="237"/>
        <v>0</v>
      </c>
      <c r="T269" s="102">
        <f t="shared" si="237"/>
        <v>0</v>
      </c>
      <c r="U269" s="102">
        <f t="shared" si="237"/>
        <v>0</v>
      </c>
      <c r="V269" s="102">
        <f t="shared" si="237"/>
        <v>0</v>
      </c>
      <c r="W269" s="102">
        <f t="shared" si="237"/>
        <v>0</v>
      </c>
      <c r="X269" s="102">
        <f t="shared" si="237"/>
        <v>0</v>
      </c>
      <c r="Y269" s="102">
        <f t="shared" si="237"/>
        <v>0</v>
      </c>
      <c r="Z269" s="102">
        <f t="shared" si="237"/>
        <v>0</v>
      </c>
      <c r="AA269" s="102">
        <f t="shared" si="237"/>
        <v>0</v>
      </c>
      <c r="AB269" s="102">
        <f t="shared" si="237"/>
        <v>0</v>
      </c>
      <c r="AC269" s="102">
        <f t="shared" si="237"/>
        <v>0</v>
      </c>
      <c r="AD269" s="102">
        <f t="shared" si="237"/>
        <v>0</v>
      </c>
      <c r="AE269" s="102">
        <f t="shared" si="237"/>
        <v>0</v>
      </c>
    </row>
    <row r="270" spans="2:31">
      <c r="B270" s="652"/>
      <c r="C270" s="670"/>
      <c r="D270" s="287"/>
      <c r="E270" s="372"/>
      <c r="F270" s="373"/>
      <c r="G270" s="373"/>
      <c r="H270" s="396"/>
      <c r="I270" s="335">
        <f>IF(AND(F270="tak",G270="tak"),SUM(K308:AE308),IF(AND(F270="tak",G270="nie",ISNUMBER(H270)),'Rozliczenie dotacji'!F93,0))</f>
        <v>0</v>
      </c>
      <c r="J270" s="202" t="str" cm="1">
        <f t="array" ref="J270">IF(SUMPRODUCT(ISBLANK(C270:G270)*1)=5,"wstaw dane",IF(AND(SUMPRODUCT(ISBLANK(C270:G270)*1)&gt;0,SUMPRODUCT(ISBLANK(C270:G270)*1)&lt;5),"uzupełnij dane",IF(OR(AND(F270=nie,ISNUMBER(H270)=TRUE),AND(F270=tak,G270=tak,ISNUMBER(H270)=TRUE)),"usuń % dotacji",IF(AND(F270=nie,G270=tak),"popraw dane",IF(AND(F270=tak,G270=nie,ISBLANK(H270)=TRUE),"wstaw % dotacji","ok")))))</f>
        <v>wstaw dane</v>
      </c>
      <c r="K270" s="33">
        <f t="shared" si="237"/>
        <v>0</v>
      </c>
      <c r="L270" s="33">
        <f t="shared" si="237"/>
        <v>0</v>
      </c>
      <c r="M270" s="33">
        <f t="shared" si="237"/>
        <v>0</v>
      </c>
      <c r="N270" s="33">
        <f t="shared" si="237"/>
        <v>0</v>
      </c>
      <c r="O270" s="33">
        <f t="shared" si="237"/>
        <v>0</v>
      </c>
      <c r="P270" s="33">
        <f t="shared" si="237"/>
        <v>0</v>
      </c>
      <c r="Q270" s="33">
        <f t="shared" si="237"/>
        <v>0</v>
      </c>
      <c r="R270" s="33">
        <f t="shared" si="237"/>
        <v>0</v>
      </c>
      <c r="S270" s="33">
        <f t="shared" si="237"/>
        <v>0</v>
      </c>
      <c r="T270" s="33">
        <f t="shared" si="237"/>
        <v>0</v>
      </c>
      <c r="U270" s="33">
        <f t="shared" si="237"/>
        <v>0</v>
      </c>
      <c r="V270" s="33">
        <f t="shared" si="237"/>
        <v>0</v>
      </c>
      <c r="W270" s="33">
        <f t="shared" si="237"/>
        <v>0</v>
      </c>
      <c r="X270" s="33">
        <f t="shared" si="237"/>
        <v>0</v>
      </c>
      <c r="Y270" s="33">
        <f t="shared" si="237"/>
        <v>0</v>
      </c>
      <c r="Z270" s="33">
        <f t="shared" si="237"/>
        <v>0</v>
      </c>
      <c r="AA270" s="33">
        <f t="shared" si="237"/>
        <v>0</v>
      </c>
      <c r="AB270" s="33">
        <f t="shared" si="237"/>
        <v>0</v>
      </c>
      <c r="AC270" s="33">
        <f t="shared" si="237"/>
        <v>0</v>
      </c>
      <c r="AD270" s="33">
        <f t="shared" si="237"/>
        <v>0</v>
      </c>
      <c r="AE270" s="33">
        <f t="shared" si="237"/>
        <v>0</v>
      </c>
    </row>
    <row r="271" spans="2:31">
      <c r="B271" s="652"/>
      <c r="C271" s="670"/>
      <c r="D271" s="287"/>
      <c r="E271" s="372"/>
      <c r="F271" s="373"/>
      <c r="G271" s="373"/>
      <c r="H271" s="396"/>
      <c r="I271" s="335">
        <f>IF(AND(F271="tak",G271="tak"),SUM(K309:AE309),IF(AND(F271="tak",G271="nie",ISNUMBER(H271)),'Rozliczenie dotacji'!F94,0))</f>
        <v>0</v>
      </c>
      <c r="J271" s="202" t="str" cm="1">
        <f t="array" ref="J271">IF(SUMPRODUCT(ISBLANK(C271:G271)*1)=5,"wstaw dane",IF(AND(SUMPRODUCT(ISBLANK(C271:G271)*1)&gt;0,SUMPRODUCT(ISBLANK(C271:G271)*1)&lt;5),"uzupełnij dane",IF(OR(AND(F271=nie,ISNUMBER(H271)=TRUE),AND(F271=tak,G271=tak,ISNUMBER(H271)=TRUE)),"usuń % dotacji",IF(AND(F271=nie,G271=tak),"popraw dane",IF(AND(F271=tak,G271=nie,ISBLANK(H271)=TRUE),"wstaw % dotacji","ok")))))</f>
        <v>wstaw dane</v>
      </c>
      <c r="K271" s="33">
        <f t="shared" si="237"/>
        <v>0</v>
      </c>
      <c r="L271" s="33">
        <f t="shared" si="237"/>
        <v>0</v>
      </c>
      <c r="M271" s="33">
        <f t="shared" si="237"/>
        <v>0</v>
      </c>
      <c r="N271" s="33">
        <f t="shared" si="237"/>
        <v>0</v>
      </c>
      <c r="O271" s="33">
        <f t="shared" si="237"/>
        <v>0</v>
      </c>
      <c r="P271" s="33">
        <f t="shared" si="237"/>
        <v>0</v>
      </c>
      <c r="Q271" s="33">
        <f t="shared" si="237"/>
        <v>0</v>
      </c>
      <c r="R271" s="33">
        <f t="shared" si="237"/>
        <v>0</v>
      </c>
      <c r="S271" s="33">
        <f t="shared" si="237"/>
        <v>0</v>
      </c>
      <c r="T271" s="33">
        <f t="shared" si="237"/>
        <v>0</v>
      </c>
      <c r="U271" s="33">
        <f t="shared" si="237"/>
        <v>0</v>
      </c>
      <c r="V271" s="33">
        <f t="shared" si="237"/>
        <v>0</v>
      </c>
      <c r="W271" s="33">
        <f t="shared" si="237"/>
        <v>0</v>
      </c>
      <c r="X271" s="33">
        <f t="shared" si="237"/>
        <v>0</v>
      </c>
      <c r="Y271" s="33">
        <f t="shared" si="237"/>
        <v>0</v>
      </c>
      <c r="Z271" s="33">
        <f t="shared" si="237"/>
        <v>0</v>
      </c>
      <c r="AA271" s="33">
        <f t="shared" si="237"/>
        <v>0</v>
      </c>
      <c r="AB271" s="33">
        <f t="shared" si="237"/>
        <v>0</v>
      </c>
      <c r="AC271" s="33">
        <f t="shared" si="237"/>
        <v>0</v>
      </c>
      <c r="AD271" s="33">
        <f t="shared" si="237"/>
        <v>0</v>
      </c>
      <c r="AE271" s="33">
        <f t="shared" si="237"/>
        <v>0</v>
      </c>
    </row>
    <row r="272" spans="2:31">
      <c r="B272" s="652"/>
      <c r="C272" s="670"/>
      <c r="D272" s="287"/>
      <c r="E272" s="372"/>
      <c r="F272" s="373"/>
      <c r="G272" s="373"/>
      <c r="H272" s="396"/>
      <c r="I272" s="335">
        <f>IF(AND(F272="tak",G272="tak"),SUM(K310:AE310),IF(AND(F272="tak",G272="nie",ISNUMBER(H272)),'Rozliczenie dotacji'!F95,0))</f>
        <v>0</v>
      </c>
      <c r="J272" s="202" t="str" cm="1">
        <f t="array" ref="J272">IF(SUMPRODUCT(ISBLANK(C272:G272)*1)=5,"wstaw dane",IF(AND(SUMPRODUCT(ISBLANK(C272:G272)*1)&gt;0,SUMPRODUCT(ISBLANK(C272:G272)*1)&lt;5),"uzupełnij dane",IF(OR(AND(F272=nie,ISNUMBER(H272)=TRUE),AND(F272=tak,G272=tak,ISNUMBER(H272)=TRUE)),"usuń % dotacji",IF(AND(F272=nie,G272=tak),"popraw dane",IF(AND(F272=tak,G272=nie,ISBLANK(H272)=TRUE),"wstaw % dotacji","ok")))))</f>
        <v>wstaw dane</v>
      </c>
      <c r="K272" s="33">
        <f t="shared" si="237"/>
        <v>0</v>
      </c>
      <c r="L272" s="33">
        <f t="shared" si="237"/>
        <v>0</v>
      </c>
      <c r="M272" s="33">
        <f t="shared" si="237"/>
        <v>0</v>
      </c>
      <c r="N272" s="33">
        <f t="shared" si="237"/>
        <v>0</v>
      </c>
      <c r="O272" s="33">
        <f t="shared" si="237"/>
        <v>0</v>
      </c>
      <c r="P272" s="33">
        <f t="shared" si="237"/>
        <v>0</v>
      </c>
      <c r="Q272" s="33">
        <f t="shared" si="237"/>
        <v>0</v>
      </c>
      <c r="R272" s="33">
        <f t="shared" si="237"/>
        <v>0</v>
      </c>
      <c r="S272" s="33">
        <f t="shared" si="237"/>
        <v>0</v>
      </c>
      <c r="T272" s="33">
        <f t="shared" si="237"/>
        <v>0</v>
      </c>
      <c r="U272" s="33">
        <f t="shared" si="237"/>
        <v>0</v>
      </c>
      <c r="V272" s="33">
        <f t="shared" si="237"/>
        <v>0</v>
      </c>
      <c r="W272" s="33">
        <f t="shared" si="237"/>
        <v>0</v>
      </c>
      <c r="X272" s="33">
        <f t="shared" si="237"/>
        <v>0</v>
      </c>
      <c r="Y272" s="33">
        <f t="shared" si="237"/>
        <v>0</v>
      </c>
      <c r="Z272" s="33">
        <f t="shared" ref="Z272:AE283" si="238">ROUND(IF(AND(YEAR($E272)=LataProjekcji,$D272&gt;0,$J272="ok"),$D272,0),0)</f>
        <v>0</v>
      </c>
      <c r="AA272" s="33">
        <f t="shared" si="238"/>
        <v>0</v>
      </c>
      <c r="AB272" s="33">
        <f t="shared" si="238"/>
        <v>0</v>
      </c>
      <c r="AC272" s="33">
        <f t="shared" si="238"/>
        <v>0</v>
      </c>
      <c r="AD272" s="33">
        <f t="shared" si="238"/>
        <v>0</v>
      </c>
      <c r="AE272" s="33">
        <f t="shared" si="238"/>
        <v>0</v>
      </c>
    </row>
    <row r="273" spans="2:31">
      <c r="B273" s="652"/>
      <c r="C273" s="670"/>
      <c r="D273" s="287"/>
      <c r="E273" s="372"/>
      <c r="F273" s="373"/>
      <c r="G273" s="373"/>
      <c r="H273" s="396"/>
      <c r="I273" s="335">
        <f>IF(AND(F273="tak",G273="tak"),SUM(K311:AE311),IF(AND(F273="tak",G273="nie",ISNUMBER(H273)),'Rozliczenie dotacji'!F96,0))</f>
        <v>0</v>
      </c>
      <c r="J273" s="202" t="str" cm="1">
        <f t="array" ref="J273">IF(SUMPRODUCT(ISBLANK(C273:G273)*1)=5,"wstaw dane",IF(AND(SUMPRODUCT(ISBLANK(C273:G273)*1)&gt;0,SUMPRODUCT(ISBLANK(C273:G273)*1)&lt;5),"uzupełnij dane",IF(OR(AND(F273=nie,ISNUMBER(H273)=TRUE),AND(F273=tak,G273=tak,ISNUMBER(H273)=TRUE)),"usuń % dotacji",IF(AND(F273=nie,G273=tak),"popraw dane",IF(AND(F273=tak,G273=nie,ISBLANK(H273)=TRUE),"wstaw % dotacji","ok")))))</f>
        <v>wstaw dane</v>
      </c>
      <c r="K273" s="33">
        <f t="shared" si="237"/>
        <v>0</v>
      </c>
      <c r="L273" s="33">
        <f t="shared" si="237"/>
        <v>0</v>
      </c>
      <c r="M273" s="33">
        <f t="shared" si="237"/>
        <v>0</v>
      </c>
      <c r="N273" s="33">
        <f t="shared" si="237"/>
        <v>0</v>
      </c>
      <c r="O273" s="33">
        <f t="shared" si="237"/>
        <v>0</v>
      </c>
      <c r="P273" s="33">
        <f t="shared" si="237"/>
        <v>0</v>
      </c>
      <c r="Q273" s="33">
        <f t="shared" si="237"/>
        <v>0</v>
      </c>
      <c r="R273" s="33">
        <f t="shared" si="237"/>
        <v>0</v>
      </c>
      <c r="S273" s="33">
        <f t="shared" si="237"/>
        <v>0</v>
      </c>
      <c r="T273" s="33">
        <f t="shared" si="237"/>
        <v>0</v>
      </c>
      <c r="U273" s="33">
        <f t="shared" si="237"/>
        <v>0</v>
      </c>
      <c r="V273" s="33">
        <f t="shared" si="237"/>
        <v>0</v>
      </c>
      <c r="W273" s="33">
        <f t="shared" si="237"/>
        <v>0</v>
      </c>
      <c r="X273" s="33">
        <f t="shared" si="237"/>
        <v>0</v>
      </c>
      <c r="Y273" s="33">
        <f t="shared" si="237"/>
        <v>0</v>
      </c>
      <c r="Z273" s="33">
        <f t="shared" si="238"/>
        <v>0</v>
      </c>
      <c r="AA273" s="33">
        <f t="shared" si="238"/>
        <v>0</v>
      </c>
      <c r="AB273" s="33">
        <f t="shared" si="238"/>
        <v>0</v>
      </c>
      <c r="AC273" s="33">
        <f t="shared" si="238"/>
        <v>0</v>
      </c>
      <c r="AD273" s="33">
        <f t="shared" si="238"/>
        <v>0</v>
      </c>
      <c r="AE273" s="33">
        <f t="shared" si="238"/>
        <v>0</v>
      </c>
    </row>
    <row r="274" spans="2:31">
      <c r="B274" s="652"/>
      <c r="C274" s="670"/>
      <c r="D274" s="287"/>
      <c r="E274" s="372"/>
      <c r="F274" s="373"/>
      <c r="G274" s="373"/>
      <c r="H274" s="396"/>
      <c r="I274" s="335">
        <f>IF(AND(F274="tak",G274="tak"),SUM(K312:AE312),IF(AND(F274="tak",G274="nie",ISNUMBER(H274)),'Rozliczenie dotacji'!F97,0))</f>
        <v>0</v>
      </c>
      <c r="J274" s="202" t="str" cm="1">
        <f t="array" ref="J274">IF(SUMPRODUCT(ISBLANK(C274:G274)*1)=5,"wstaw dane",IF(AND(SUMPRODUCT(ISBLANK(C274:G274)*1)&gt;0,SUMPRODUCT(ISBLANK(C274:G274)*1)&lt;5),"uzupełnij dane",IF(OR(AND(F274=nie,ISNUMBER(H274)=TRUE),AND(F274=tak,G274=tak,ISNUMBER(H274)=TRUE)),"usuń % dotacji",IF(AND(F274=nie,G274=tak),"popraw dane",IF(AND(F274=tak,G274=nie,ISBLANK(H274)=TRUE),"wstaw % dotacji","ok")))))</f>
        <v>wstaw dane</v>
      </c>
      <c r="K274" s="33">
        <f t="shared" si="237"/>
        <v>0</v>
      </c>
      <c r="L274" s="33">
        <f t="shared" si="237"/>
        <v>0</v>
      </c>
      <c r="M274" s="33">
        <f t="shared" si="237"/>
        <v>0</v>
      </c>
      <c r="N274" s="33">
        <f t="shared" si="237"/>
        <v>0</v>
      </c>
      <c r="O274" s="33">
        <f t="shared" si="237"/>
        <v>0</v>
      </c>
      <c r="P274" s="33">
        <f t="shared" si="237"/>
        <v>0</v>
      </c>
      <c r="Q274" s="33">
        <f t="shared" si="237"/>
        <v>0</v>
      </c>
      <c r="R274" s="33">
        <f t="shared" si="237"/>
        <v>0</v>
      </c>
      <c r="S274" s="33">
        <f t="shared" si="237"/>
        <v>0</v>
      </c>
      <c r="T274" s="33">
        <f t="shared" si="237"/>
        <v>0</v>
      </c>
      <c r="U274" s="33">
        <f t="shared" si="237"/>
        <v>0</v>
      </c>
      <c r="V274" s="33">
        <f t="shared" si="237"/>
        <v>0</v>
      </c>
      <c r="W274" s="33">
        <f t="shared" si="237"/>
        <v>0</v>
      </c>
      <c r="X274" s="33">
        <f t="shared" si="237"/>
        <v>0</v>
      </c>
      <c r="Y274" s="33">
        <f t="shared" si="237"/>
        <v>0</v>
      </c>
      <c r="Z274" s="33">
        <f t="shared" si="238"/>
        <v>0</v>
      </c>
      <c r="AA274" s="33">
        <f t="shared" si="238"/>
        <v>0</v>
      </c>
      <c r="AB274" s="33">
        <f t="shared" si="238"/>
        <v>0</v>
      </c>
      <c r="AC274" s="33">
        <f t="shared" si="238"/>
        <v>0</v>
      </c>
      <c r="AD274" s="33">
        <f t="shared" si="238"/>
        <v>0</v>
      </c>
      <c r="AE274" s="33">
        <f t="shared" si="238"/>
        <v>0</v>
      </c>
    </row>
    <row r="275" spans="2:31">
      <c r="B275" s="652"/>
      <c r="C275" s="670"/>
      <c r="D275" s="287"/>
      <c r="E275" s="372"/>
      <c r="F275" s="373"/>
      <c r="G275" s="373"/>
      <c r="H275" s="396"/>
      <c r="I275" s="335">
        <f>IF(AND(F275="tak",G275="tak"),SUM(K313:AE313),IF(AND(F275="tak",G275="nie",ISNUMBER(H275)),'Rozliczenie dotacji'!F98,0))</f>
        <v>0</v>
      </c>
      <c r="J275" s="202" t="str" cm="1">
        <f t="array" ref="J275">IF(SUMPRODUCT(ISBLANK(C275:G275)*1)=5,"wstaw dane",IF(AND(SUMPRODUCT(ISBLANK(C275:G275)*1)&gt;0,SUMPRODUCT(ISBLANK(C275:G275)*1)&lt;5),"uzupełnij dane",IF(OR(AND(F275=nie,ISNUMBER(H275)=TRUE),AND(F275=tak,G275=tak,ISNUMBER(H275)=TRUE)),"usuń % dotacji",IF(AND(F275=nie,G275=tak),"popraw dane",IF(AND(F275=tak,G275=nie,ISBLANK(H275)=TRUE),"wstaw % dotacji","ok")))))</f>
        <v>wstaw dane</v>
      </c>
      <c r="K275" s="33">
        <f t="shared" si="237"/>
        <v>0</v>
      </c>
      <c r="L275" s="33">
        <f t="shared" si="237"/>
        <v>0</v>
      </c>
      <c r="M275" s="33">
        <f t="shared" si="237"/>
        <v>0</v>
      </c>
      <c r="N275" s="33">
        <f t="shared" si="237"/>
        <v>0</v>
      </c>
      <c r="O275" s="33">
        <f t="shared" si="237"/>
        <v>0</v>
      </c>
      <c r="P275" s="33">
        <f t="shared" si="237"/>
        <v>0</v>
      </c>
      <c r="Q275" s="33">
        <f t="shared" si="237"/>
        <v>0</v>
      </c>
      <c r="R275" s="33">
        <f t="shared" si="237"/>
        <v>0</v>
      </c>
      <c r="S275" s="33">
        <f t="shared" si="237"/>
        <v>0</v>
      </c>
      <c r="T275" s="33">
        <f t="shared" si="237"/>
        <v>0</v>
      </c>
      <c r="U275" s="33">
        <f t="shared" si="237"/>
        <v>0</v>
      </c>
      <c r="V275" s="33">
        <f t="shared" si="237"/>
        <v>0</v>
      </c>
      <c r="W275" s="33">
        <f t="shared" si="237"/>
        <v>0</v>
      </c>
      <c r="X275" s="33">
        <f t="shared" si="237"/>
        <v>0</v>
      </c>
      <c r="Y275" s="33">
        <f t="shared" si="237"/>
        <v>0</v>
      </c>
      <c r="Z275" s="33">
        <f t="shared" si="238"/>
        <v>0</v>
      </c>
      <c r="AA275" s="33">
        <f t="shared" si="238"/>
        <v>0</v>
      </c>
      <c r="AB275" s="33">
        <f t="shared" si="238"/>
        <v>0</v>
      </c>
      <c r="AC275" s="33">
        <f t="shared" si="238"/>
        <v>0</v>
      </c>
      <c r="AD275" s="33">
        <f t="shared" si="238"/>
        <v>0</v>
      </c>
      <c r="AE275" s="33">
        <f t="shared" si="238"/>
        <v>0</v>
      </c>
    </row>
    <row r="276" spans="2:31">
      <c r="B276" s="652"/>
      <c r="C276" s="670"/>
      <c r="D276" s="287"/>
      <c r="E276" s="372"/>
      <c r="F276" s="373"/>
      <c r="G276" s="373"/>
      <c r="H276" s="396"/>
      <c r="I276" s="335">
        <f>IF(AND(F276="tak",G276="tak"),SUM(K314:AE314),IF(AND(F276="tak",G276="nie",ISNUMBER(H276)),'Rozliczenie dotacji'!F99,0))</f>
        <v>0</v>
      </c>
      <c r="J276" s="202" t="str" cm="1">
        <f t="array" ref="J276">IF(SUMPRODUCT(ISBLANK(C276:G276)*1)=5,"wstaw dane",IF(AND(SUMPRODUCT(ISBLANK(C276:G276)*1)&gt;0,SUMPRODUCT(ISBLANK(C276:G276)*1)&lt;5),"uzupełnij dane",IF(OR(AND(F276=nie,ISNUMBER(H276)=TRUE),AND(F276=tak,G276=tak,ISNUMBER(H276)=TRUE)),"usuń % dotacji",IF(AND(F276=nie,G276=tak),"popraw dane",IF(AND(F276=tak,G276=nie,ISBLANK(H276)=TRUE),"wstaw % dotacji","ok")))))</f>
        <v>wstaw dane</v>
      </c>
      <c r="K276" s="33">
        <f t="shared" si="237"/>
        <v>0</v>
      </c>
      <c r="L276" s="33">
        <f t="shared" si="237"/>
        <v>0</v>
      </c>
      <c r="M276" s="33">
        <f t="shared" si="237"/>
        <v>0</v>
      </c>
      <c r="N276" s="33">
        <f t="shared" si="237"/>
        <v>0</v>
      </c>
      <c r="O276" s="33">
        <f t="shared" si="237"/>
        <v>0</v>
      </c>
      <c r="P276" s="33">
        <f t="shared" si="237"/>
        <v>0</v>
      </c>
      <c r="Q276" s="33">
        <f t="shared" si="237"/>
        <v>0</v>
      </c>
      <c r="R276" s="33">
        <f t="shared" si="237"/>
        <v>0</v>
      </c>
      <c r="S276" s="33">
        <f t="shared" si="237"/>
        <v>0</v>
      </c>
      <c r="T276" s="33">
        <f t="shared" si="237"/>
        <v>0</v>
      </c>
      <c r="U276" s="33">
        <f t="shared" si="237"/>
        <v>0</v>
      </c>
      <c r="V276" s="33">
        <f t="shared" si="237"/>
        <v>0</v>
      </c>
      <c r="W276" s="33">
        <f t="shared" si="237"/>
        <v>0</v>
      </c>
      <c r="X276" s="33">
        <f t="shared" si="237"/>
        <v>0</v>
      </c>
      <c r="Y276" s="33">
        <f t="shared" si="237"/>
        <v>0</v>
      </c>
      <c r="Z276" s="33">
        <f t="shared" si="238"/>
        <v>0</v>
      </c>
      <c r="AA276" s="33">
        <f t="shared" si="238"/>
        <v>0</v>
      </c>
      <c r="AB276" s="33">
        <f t="shared" si="238"/>
        <v>0</v>
      </c>
      <c r="AC276" s="33">
        <f t="shared" si="238"/>
        <v>0</v>
      </c>
      <c r="AD276" s="33">
        <f t="shared" si="238"/>
        <v>0</v>
      </c>
      <c r="AE276" s="33">
        <f t="shared" si="238"/>
        <v>0</v>
      </c>
    </row>
    <row r="277" spans="2:31">
      <c r="B277" s="652"/>
      <c r="C277" s="670"/>
      <c r="D277" s="287"/>
      <c r="E277" s="372"/>
      <c r="F277" s="373"/>
      <c r="G277" s="373"/>
      <c r="H277" s="396"/>
      <c r="I277" s="335">
        <f>IF(AND(F277="tak",G277="tak"),SUM(K315:AE315),IF(AND(F277="tak",G277="nie",ISNUMBER(H277)),'Rozliczenie dotacji'!F100,0))</f>
        <v>0</v>
      </c>
      <c r="J277" s="202" t="str" cm="1">
        <f t="array" ref="J277">IF(SUMPRODUCT(ISBLANK(C277:G277)*1)=5,"wstaw dane",IF(AND(SUMPRODUCT(ISBLANK(C277:G277)*1)&gt;0,SUMPRODUCT(ISBLANK(C277:G277)*1)&lt;5),"uzupełnij dane",IF(OR(AND(F277=nie,ISNUMBER(H277)=TRUE),AND(F277=tak,G277=tak,ISNUMBER(H277)=TRUE)),"usuń % dotacji",IF(AND(F277=nie,G277=tak),"popraw dane",IF(AND(F277=tak,G277=nie,ISBLANK(H277)=TRUE),"wstaw % dotacji","ok")))))</f>
        <v>wstaw dane</v>
      </c>
      <c r="K277" s="33">
        <f t="shared" si="237"/>
        <v>0</v>
      </c>
      <c r="L277" s="33">
        <f t="shared" si="237"/>
        <v>0</v>
      </c>
      <c r="M277" s="33">
        <f t="shared" si="237"/>
        <v>0</v>
      </c>
      <c r="N277" s="33">
        <f t="shared" si="237"/>
        <v>0</v>
      </c>
      <c r="O277" s="33">
        <f t="shared" si="237"/>
        <v>0</v>
      </c>
      <c r="P277" s="33">
        <f t="shared" si="237"/>
        <v>0</v>
      </c>
      <c r="Q277" s="33">
        <f t="shared" si="237"/>
        <v>0</v>
      </c>
      <c r="R277" s="33">
        <f t="shared" si="237"/>
        <v>0</v>
      </c>
      <c r="S277" s="33">
        <f t="shared" si="237"/>
        <v>0</v>
      </c>
      <c r="T277" s="33">
        <f t="shared" si="237"/>
        <v>0</v>
      </c>
      <c r="U277" s="33">
        <f t="shared" si="237"/>
        <v>0</v>
      </c>
      <c r="V277" s="33">
        <f t="shared" si="237"/>
        <v>0</v>
      </c>
      <c r="W277" s="33">
        <f t="shared" si="237"/>
        <v>0</v>
      </c>
      <c r="X277" s="33">
        <f t="shared" si="237"/>
        <v>0</v>
      </c>
      <c r="Y277" s="33">
        <f t="shared" si="237"/>
        <v>0</v>
      </c>
      <c r="Z277" s="33">
        <f t="shared" si="238"/>
        <v>0</v>
      </c>
      <c r="AA277" s="33">
        <f t="shared" si="238"/>
        <v>0</v>
      </c>
      <c r="AB277" s="33">
        <f t="shared" si="238"/>
        <v>0</v>
      </c>
      <c r="AC277" s="33">
        <f t="shared" si="238"/>
        <v>0</v>
      </c>
      <c r="AD277" s="33">
        <f t="shared" si="238"/>
        <v>0</v>
      </c>
      <c r="AE277" s="33">
        <f t="shared" si="238"/>
        <v>0</v>
      </c>
    </row>
    <row r="278" spans="2:31">
      <c r="B278" s="652"/>
      <c r="C278" s="670"/>
      <c r="D278" s="287"/>
      <c r="E278" s="372"/>
      <c r="F278" s="373"/>
      <c r="G278" s="373"/>
      <c r="H278" s="396"/>
      <c r="I278" s="335">
        <f>IF(AND(F278="tak",G278="tak"),SUM(K316:AE316),IF(AND(F278="tak",G278="nie",ISNUMBER(H278)),'Rozliczenie dotacji'!F101,0))</f>
        <v>0</v>
      </c>
      <c r="J278" s="202" t="str" cm="1">
        <f t="array" ref="J278">IF(SUMPRODUCT(ISBLANK(C278:G278)*1)=5,"wstaw dane",IF(AND(SUMPRODUCT(ISBLANK(C278:G278)*1)&gt;0,SUMPRODUCT(ISBLANK(C278:G278)*1)&lt;5),"uzupełnij dane",IF(OR(AND(F278=nie,ISNUMBER(H278)=TRUE),AND(F278=tak,G278=tak,ISNUMBER(H278)=TRUE)),"usuń % dotacji",IF(AND(F278=nie,G278=tak),"popraw dane",IF(AND(F278=tak,G278=nie,ISBLANK(H278)=TRUE),"wstaw % dotacji","ok")))))</f>
        <v>wstaw dane</v>
      </c>
      <c r="K278" s="33">
        <f t="shared" si="237"/>
        <v>0</v>
      </c>
      <c r="L278" s="33">
        <f t="shared" si="237"/>
        <v>0</v>
      </c>
      <c r="M278" s="33">
        <f t="shared" si="237"/>
        <v>0</v>
      </c>
      <c r="N278" s="33">
        <f t="shared" si="237"/>
        <v>0</v>
      </c>
      <c r="O278" s="33">
        <f t="shared" si="237"/>
        <v>0</v>
      </c>
      <c r="P278" s="33">
        <f t="shared" si="237"/>
        <v>0</v>
      </c>
      <c r="Q278" s="33">
        <f t="shared" si="237"/>
        <v>0</v>
      </c>
      <c r="R278" s="33">
        <f t="shared" si="237"/>
        <v>0</v>
      </c>
      <c r="S278" s="33">
        <f t="shared" si="237"/>
        <v>0</v>
      </c>
      <c r="T278" s="33">
        <f t="shared" si="237"/>
        <v>0</v>
      </c>
      <c r="U278" s="33">
        <f t="shared" si="237"/>
        <v>0</v>
      </c>
      <c r="V278" s="33">
        <f t="shared" si="237"/>
        <v>0</v>
      </c>
      <c r="W278" s="33">
        <f t="shared" si="237"/>
        <v>0</v>
      </c>
      <c r="X278" s="33">
        <f t="shared" si="237"/>
        <v>0</v>
      </c>
      <c r="Y278" s="33">
        <f t="shared" si="237"/>
        <v>0</v>
      </c>
      <c r="Z278" s="33">
        <f t="shared" si="238"/>
        <v>0</v>
      </c>
      <c r="AA278" s="33">
        <f t="shared" si="238"/>
        <v>0</v>
      </c>
      <c r="AB278" s="33">
        <f t="shared" si="238"/>
        <v>0</v>
      </c>
      <c r="AC278" s="33">
        <f t="shared" si="238"/>
        <v>0</v>
      </c>
      <c r="AD278" s="33">
        <f t="shared" si="238"/>
        <v>0</v>
      </c>
      <c r="AE278" s="33">
        <f t="shared" si="238"/>
        <v>0</v>
      </c>
    </row>
    <row r="279" spans="2:31">
      <c r="B279" s="652"/>
      <c r="C279" s="670"/>
      <c r="D279" s="287"/>
      <c r="E279" s="372"/>
      <c r="F279" s="373"/>
      <c r="G279" s="373"/>
      <c r="H279" s="396"/>
      <c r="I279" s="335">
        <f>IF(AND(F279="tak",G279="tak"),SUM(K317:AE317),IF(AND(F279="tak",G279="nie",ISNUMBER(H279)),'Rozliczenie dotacji'!F102,0))</f>
        <v>0</v>
      </c>
      <c r="J279" s="202" t="str" cm="1">
        <f t="array" ref="J279">IF(SUMPRODUCT(ISBLANK(C279:G279)*1)=5,"wstaw dane",IF(AND(SUMPRODUCT(ISBLANK(C279:G279)*1)&gt;0,SUMPRODUCT(ISBLANK(C279:G279)*1)&lt;5),"uzupełnij dane",IF(OR(AND(F279=nie,ISNUMBER(H279)=TRUE),AND(F279=tak,G279=tak,ISNUMBER(H279)=TRUE)),"usuń % dotacji",IF(AND(F279=nie,G279=tak),"popraw dane",IF(AND(F279=tak,G279=nie,ISBLANK(H279)=TRUE),"wstaw % dotacji","ok")))))</f>
        <v>wstaw dane</v>
      </c>
      <c r="K279" s="33">
        <f t="shared" si="237"/>
        <v>0</v>
      </c>
      <c r="L279" s="33">
        <f t="shared" si="237"/>
        <v>0</v>
      </c>
      <c r="M279" s="33">
        <f t="shared" si="237"/>
        <v>0</v>
      </c>
      <c r="N279" s="33">
        <f t="shared" si="237"/>
        <v>0</v>
      </c>
      <c r="O279" s="33">
        <f t="shared" si="237"/>
        <v>0</v>
      </c>
      <c r="P279" s="33">
        <f t="shared" si="237"/>
        <v>0</v>
      </c>
      <c r="Q279" s="33">
        <f t="shared" si="237"/>
        <v>0</v>
      </c>
      <c r="R279" s="33">
        <f t="shared" si="237"/>
        <v>0</v>
      </c>
      <c r="S279" s="33">
        <f t="shared" si="237"/>
        <v>0</v>
      </c>
      <c r="T279" s="33">
        <f t="shared" si="237"/>
        <v>0</v>
      </c>
      <c r="U279" s="33">
        <f t="shared" si="237"/>
        <v>0</v>
      </c>
      <c r="V279" s="33">
        <f t="shared" si="237"/>
        <v>0</v>
      </c>
      <c r="W279" s="33">
        <f t="shared" si="237"/>
        <v>0</v>
      </c>
      <c r="X279" s="33">
        <f t="shared" si="237"/>
        <v>0</v>
      </c>
      <c r="Y279" s="33">
        <f t="shared" si="237"/>
        <v>0</v>
      </c>
      <c r="Z279" s="33">
        <f t="shared" si="238"/>
        <v>0</v>
      </c>
      <c r="AA279" s="33">
        <f t="shared" si="238"/>
        <v>0</v>
      </c>
      <c r="AB279" s="33">
        <f t="shared" si="238"/>
        <v>0</v>
      </c>
      <c r="AC279" s="33">
        <f t="shared" si="238"/>
        <v>0</v>
      </c>
      <c r="AD279" s="33">
        <f t="shared" si="238"/>
        <v>0</v>
      </c>
      <c r="AE279" s="33">
        <f t="shared" si="238"/>
        <v>0</v>
      </c>
    </row>
    <row r="280" spans="2:31">
      <c r="B280" s="652"/>
      <c r="C280" s="670"/>
      <c r="D280" s="287"/>
      <c r="E280" s="372"/>
      <c r="F280" s="373"/>
      <c r="G280" s="373"/>
      <c r="H280" s="396"/>
      <c r="I280" s="335">
        <f>IF(AND(F280="tak",G280="tak"),SUM(K318:AE318),IF(AND(F280="tak",G280="nie",ISNUMBER(H280)),'Rozliczenie dotacji'!F103,0))</f>
        <v>0</v>
      </c>
      <c r="J280" s="202" t="str" cm="1">
        <f t="array" ref="J280">IF(SUMPRODUCT(ISBLANK(C280:G280)*1)=5,"wstaw dane",IF(AND(SUMPRODUCT(ISBLANK(C280:G280)*1)&gt;0,SUMPRODUCT(ISBLANK(C280:G280)*1)&lt;5),"uzupełnij dane",IF(OR(AND(F280=nie,ISNUMBER(H280)=TRUE),AND(F280=tak,G280=tak,ISNUMBER(H280)=TRUE)),"usuń % dotacji",IF(AND(F280=nie,G280=tak),"popraw dane",IF(AND(F280=tak,G280=nie,ISBLANK(H280)=TRUE),"wstaw % dotacji","ok")))))</f>
        <v>wstaw dane</v>
      </c>
      <c r="K280" s="33">
        <f t="shared" si="237"/>
        <v>0</v>
      </c>
      <c r="L280" s="33">
        <f t="shared" si="237"/>
        <v>0</v>
      </c>
      <c r="M280" s="33">
        <f t="shared" si="237"/>
        <v>0</v>
      </c>
      <c r="N280" s="33">
        <f t="shared" si="237"/>
        <v>0</v>
      </c>
      <c r="O280" s="33">
        <f t="shared" si="237"/>
        <v>0</v>
      </c>
      <c r="P280" s="33">
        <f t="shared" si="237"/>
        <v>0</v>
      </c>
      <c r="Q280" s="33">
        <f t="shared" si="237"/>
        <v>0</v>
      </c>
      <c r="R280" s="33">
        <f t="shared" si="237"/>
        <v>0</v>
      </c>
      <c r="S280" s="33">
        <f t="shared" si="237"/>
        <v>0</v>
      </c>
      <c r="T280" s="33">
        <f t="shared" si="237"/>
        <v>0</v>
      </c>
      <c r="U280" s="33">
        <f t="shared" si="237"/>
        <v>0</v>
      </c>
      <c r="V280" s="33">
        <f t="shared" si="237"/>
        <v>0</v>
      </c>
      <c r="W280" s="33">
        <f t="shared" si="237"/>
        <v>0</v>
      </c>
      <c r="X280" s="33">
        <f t="shared" si="237"/>
        <v>0</v>
      </c>
      <c r="Y280" s="33">
        <f t="shared" si="237"/>
        <v>0</v>
      </c>
      <c r="Z280" s="33">
        <f t="shared" si="238"/>
        <v>0</v>
      </c>
      <c r="AA280" s="33">
        <f t="shared" si="238"/>
        <v>0</v>
      </c>
      <c r="AB280" s="33">
        <f t="shared" si="238"/>
        <v>0</v>
      </c>
      <c r="AC280" s="33">
        <f t="shared" si="238"/>
        <v>0</v>
      </c>
      <c r="AD280" s="33">
        <f t="shared" si="238"/>
        <v>0</v>
      </c>
      <c r="AE280" s="33">
        <f t="shared" si="238"/>
        <v>0</v>
      </c>
    </row>
    <row r="281" spans="2:31">
      <c r="B281" s="652"/>
      <c r="C281" s="670"/>
      <c r="D281" s="287"/>
      <c r="E281" s="372"/>
      <c r="F281" s="373"/>
      <c r="G281" s="373"/>
      <c r="H281" s="396"/>
      <c r="I281" s="335">
        <f>IF(AND(F281="tak",G281="tak"),SUM(K319:AE319),IF(AND(F281="tak",G281="nie",ISNUMBER(H281)),'Rozliczenie dotacji'!F104,0))</f>
        <v>0</v>
      </c>
      <c r="J281" s="202" t="str" cm="1">
        <f t="array" ref="J281">IF(SUMPRODUCT(ISBLANK(C281:G281)*1)=5,"wstaw dane",IF(AND(SUMPRODUCT(ISBLANK(C281:G281)*1)&gt;0,SUMPRODUCT(ISBLANK(C281:G281)*1)&lt;5),"uzupełnij dane",IF(OR(AND(F281=nie,ISNUMBER(H281)=TRUE),AND(F281=tak,G281=tak,ISNUMBER(H281)=TRUE)),"usuń % dotacji",IF(AND(F281=nie,G281=tak),"popraw dane",IF(AND(F281=tak,G281=nie,ISBLANK(H281)=TRUE),"wstaw % dotacji","ok")))))</f>
        <v>wstaw dane</v>
      </c>
      <c r="K281" s="33">
        <f t="shared" si="237"/>
        <v>0</v>
      </c>
      <c r="L281" s="33">
        <f t="shared" si="237"/>
        <v>0</v>
      </c>
      <c r="M281" s="33">
        <f t="shared" si="237"/>
        <v>0</v>
      </c>
      <c r="N281" s="33">
        <f t="shared" si="237"/>
        <v>0</v>
      </c>
      <c r="O281" s="33">
        <f t="shared" si="237"/>
        <v>0</v>
      </c>
      <c r="P281" s="33">
        <f t="shared" si="237"/>
        <v>0</v>
      </c>
      <c r="Q281" s="33">
        <f t="shared" si="237"/>
        <v>0</v>
      </c>
      <c r="R281" s="33">
        <f t="shared" si="237"/>
        <v>0</v>
      </c>
      <c r="S281" s="33">
        <f t="shared" si="237"/>
        <v>0</v>
      </c>
      <c r="T281" s="33">
        <f t="shared" si="237"/>
        <v>0</v>
      </c>
      <c r="U281" s="33">
        <f t="shared" si="237"/>
        <v>0</v>
      </c>
      <c r="V281" s="33">
        <f t="shared" si="237"/>
        <v>0</v>
      </c>
      <c r="W281" s="33">
        <f t="shared" si="237"/>
        <v>0</v>
      </c>
      <c r="X281" s="33">
        <f t="shared" si="237"/>
        <v>0</v>
      </c>
      <c r="Y281" s="33">
        <f t="shared" si="237"/>
        <v>0</v>
      </c>
      <c r="Z281" s="33">
        <f t="shared" si="238"/>
        <v>0</v>
      </c>
      <c r="AA281" s="33">
        <f t="shared" si="238"/>
        <v>0</v>
      </c>
      <c r="AB281" s="33">
        <f t="shared" si="238"/>
        <v>0</v>
      </c>
      <c r="AC281" s="33">
        <f t="shared" si="238"/>
        <v>0</v>
      </c>
      <c r="AD281" s="33">
        <f t="shared" si="238"/>
        <v>0</v>
      </c>
      <c r="AE281" s="33">
        <f t="shared" si="238"/>
        <v>0</v>
      </c>
    </row>
    <row r="282" spans="2:31">
      <c r="B282" s="652"/>
      <c r="C282" s="670"/>
      <c r="D282" s="287"/>
      <c r="E282" s="372"/>
      <c r="F282" s="373"/>
      <c r="G282" s="373"/>
      <c r="H282" s="396"/>
      <c r="I282" s="335">
        <f>IF(AND(F282="tak",G282="tak"),SUM(K320:AE320),IF(AND(F282="tak",G282="nie",ISNUMBER(H282)),'Rozliczenie dotacji'!F105,0))</f>
        <v>0</v>
      </c>
      <c r="J282" s="202" t="str" cm="1">
        <f t="array" ref="J282">IF(SUMPRODUCT(ISBLANK(C282:G282)*1)=5,"wstaw dane",IF(AND(SUMPRODUCT(ISBLANK(C282:G282)*1)&gt;0,SUMPRODUCT(ISBLANK(C282:G282)*1)&lt;5),"uzupełnij dane",IF(OR(AND(F282=nie,ISNUMBER(H282)=TRUE),AND(F282=tak,G282=tak,ISNUMBER(H282)=TRUE)),"usuń % dotacji",IF(AND(F282=nie,G282=tak),"popraw dane",IF(AND(F282=tak,G282=nie,ISBLANK(H282)=TRUE),"wstaw % dotacji","ok")))))</f>
        <v>wstaw dane</v>
      </c>
      <c r="K282" s="33">
        <f t="shared" si="237"/>
        <v>0</v>
      </c>
      <c r="L282" s="33">
        <f t="shared" si="237"/>
        <v>0</v>
      </c>
      <c r="M282" s="33">
        <f t="shared" si="237"/>
        <v>0</v>
      </c>
      <c r="N282" s="33">
        <f t="shared" si="237"/>
        <v>0</v>
      </c>
      <c r="O282" s="33">
        <f t="shared" si="237"/>
        <v>0</v>
      </c>
      <c r="P282" s="33">
        <f t="shared" si="237"/>
        <v>0</v>
      </c>
      <c r="Q282" s="33">
        <f t="shared" si="237"/>
        <v>0</v>
      </c>
      <c r="R282" s="33">
        <f t="shared" si="237"/>
        <v>0</v>
      </c>
      <c r="S282" s="33">
        <f t="shared" si="237"/>
        <v>0</v>
      </c>
      <c r="T282" s="33">
        <f t="shared" si="237"/>
        <v>0</v>
      </c>
      <c r="U282" s="33">
        <f t="shared" si="237"/>
        <v>0</v>
      </c>
      <c r="V282" s="33">
        <f t="shared" si="237"/>
        <v>0</v>
      </c>
      <c r="W282" s="33">
        <f t="shared" si="237"/>
        <v>0</v>
      </c>
      <c r="X282" s="33">
        <f t="shared" si="237"/>
        <v>0</v>
      </c>
      <c r="Y282" s="33">
        <f t="shared" si="237"/>
        <v>0</v>
      </c>
      <c r="Z282" s="33">
        <f t="shared" si="238"/>
        <v>0</v>
      </c>
      <c r="AA282" s="33">
        <f t="shared" si="238"/>
        <v>0</v>
      </c>
      <c r="AB282" s="33">
        <f t="shared" si="238"/>
        <v>0</v>
      </c>
      <c r="AC282" s="33">
        <f t="shared" si="238"/>
        <v>0</v>
      </c>
      <c r="AD282" s="33">
        <f t="shared" si="238"/>
        <v>0</v>
      </c>
      <c r="AE282" s="33">
        <f t="shared" si="238"/>
        <v>0</v>
      </c>
    </row>
    <row r="283" spans="2:31">
      <c r="B283" s="652"/>
      <c r="C283" s="670"/>
      <c r="D283" s="287"/>
      <c r="E283" s="372"/>
      <c r="F283" s="373"/>
      <c r="G283" s="373"/>
      <c r="H283" s="396"/>
      <c r="I283" s="335">
        <f>IF(AND(F283="tak",G283="tak"),SUM(K321:AE321),IF(AND(F283="tak",G283="nie",ISNUMBER(H283)),'Rozliczenie dotacji'!F106,0))</f>
        <v>0</v>
      </c>
      <c r="J283" s="366" t="str" cm="1">
        <f t="array" ref="J283">IF(SUMPRODUCT(ISBLANK(C283:G283)*1)=5,"wstaw dane",IF(AND(SUMPRODUCT(ISBLANK(C283:G283)*1)&gt;0,SUMPRODUCT(ISBLANK(C283:G283)*1)&lt;5),"uzupełnij dane",IF(OR(AND(F283=nie,ISNUMBER(H283)=TRUE),AND(F283=tak,G283=tak,ISNUMBER(H283)=TRUE)),"usuń % dotacji",IF(AND(F283=nie,G283=tak),"popraw dane",IF(AND(F283=tak,G283=nie,ISBLANK(H283)=TRUE),"wstaw % dotacji","ok")))))</f>
        <v>wstaw dane</v>
      </c>
      <c r="K283" s="33">
        <f t="shared" si="237"/>
        <v>0</v>
      </c>
      <c r="L283" s="33">
        <f t="shared" si="237"/>
        <v>0</v>
      </c>
      <c r="M283" s="33">
        <f t="shared" si="237"/>
        <v>0</v>
      </c>
      <c r="N283" s="33">
        <f t="shared" si="237"/>
        <v>0</v>
      </c>
      <c r="O283" s="33">
        <f t="shared" si="237"/>
        <v>0</v>
      </c>
      <c r="P283" s="33">
        <f t="shared" si="237"/>
        <v>0</v>
      </c>
      <c r="Q283" s="33">
        <f t="shared" si="237"/>
        <v>0</v>
      </c>
      <c r="R283" s="33">
        <f t="shared" si="237"/>
        <v>0</v>
      </c>
      <c r="S283" s="33">
        <f t="shared" si="237"/>
        <v>0</v>
      </c>
      <c r="T283" s="33">
        <f t="shared" si="237"/>
        <v>0</v>
      </c>
      <c r="U283" s="33">
        <f t="shared" si="237"/>
        <v>0</v>
      </c>
      <c r="V283" s="33">
        <f t="shared" si="237"/>
        <v>0</v>
      </c>
      <c r="W283" s="33">
        <f t="shared" si="237"/>
        <v>0</v>
      </c>
      <c r="X283" s="33">
        <f t="shared" si="237"/>
        <v>0</v>
      </c>
      <c r="Y283" s="33">
        <f t="shared" si="237"/>
        <v>0</v>
      </c>
      <c r="Z283" s="33">
        <f t="shared" si="238"/>
        <v>0</v>
      </c>
      <c r="AA283" s="33">
        <f t="shared" si="238"/>
        <v>0</v>
      </c>
      <c r="AB283" s="33">
        <f t="shared" si="238"/>
        <v>0</v>
      </c>
      <c r="AC283" s="33">
        <f t="shared" si="238"/>
        <v>0</v>
      </c>
      <c r="AD283" s="33">
        <f t="shared" si="238"/>
        <v>0</v>
      </c>
      <c r="AE283" s="33">
        <f t="shared" si="238"/>
        <v>0</v>
      </c>
    </row>
    <row r="284" spans="2:31">
      <c r="B284" s="98" t="s">
        <v>316</v>
      </c>
      <c r="C284" s="98"/>
      <c r="D284" s="97">
        <f>SUM(D269:D283)</f>
        <v>0</v>
      </c>
      <c r="E284" s="199"/>
      <c r="F284" s="96"/>
      <c r="G284" s="97"/>
      <c r="H284" s="96"/>
      <c r="I284" s="97">
        <f>SUM(I269:I283)</f>
        <v>0</v>
      </c>
      <c r="J284" s="96"/>
      <c r="K284" s="97">
        <f t="shared" ref="K284:W284" si="239">SUM(K269:K283)</f>
        <v>0</v>
      </c>
      <c r="L284" s="97">
        <f t="shared" si="239"/>
        <v>0</v>
      </c>
      <c r="M284" s="97">
        <f t="shared" si="239"/>
        <v>0</v>
      </c>
      <c r="N284" s="97">
        <f t="shared" si="239"/>
        <v>0</v>
      </c>
      <c r="O284" s="97">
        <f t="shared" si="239"/>
        <v>0</v>
      </c>
      <c r="P284" s="97">
        <f t="shared" si="239"/>
        <v>0</v>
      </c>
      <c r="Q284" s="97">
        <f t="shared" si="239"/>
        <v>0</v>
      </c>
      <c r="R284" s="97">
        <f t="shared" si="239"/>
        <v>0</v>
      </c>
      <c r="S284" s="97">
        <f t="shared" si="239"/>
        <v>0</v>
      </c>
      <c r="T284" s="97">
        <f t="shared" si="239"/>
        <v>0</v>
      </c>
      <c r="U284" s="97">
        <f t="shared" si="239"/>
        <v>0</v>
      </c>
      <c r="V284" s="97">
        <f t="shared" si="239"/>
        <v>0</v>
      </c>
      <c r="W284" s="97">
        <f t="shared" si="239"/>
        <v>0</v>
      </c>
      <c r="X284" s="97">
        <f>SUM(X269:X283)</f>
        <v>0</v>
      </c>
      <c r="Y284" s="97">
        <f>SUM(Y269:Y283)</f>
        <v>0</v>
      </c>
      <c r="Z284" s="97">
        <f t="shared" ref="Z284:AA284" si="240">SUM(Z269:Z283)</f>
        <v>0</v>
      </c>
      <c r="AA284" s="97">
        <f t="shared" si="240"/>
        <v>0</v>
      </c>
      <c r="AB284" s="97">
        <f t="shared" ref="AB284:AE284" si="241">SUM(AB269:AB283)</f>
        <v>0</v>
      </c>
      <c r="AC284" s="97">
        <f t="shared" si="241"/>
        <v>0</v>
      </c>
      <c r="AD284" s="97">
        <f t="shared" si="241"/>
        <v>0</v>
      </c>
      <c r="AE284" s="97">
        <f t="shared" si="241"/>
        <v>0</v>
      </c>
    </row>
    <row r="285" spans="2:31">
      <c r="B285" s="103" t="s">
        <v>365</v>
      </c>
      <c r="C285" s="103"/>
      <c r="D285" s="101"/>
      <c r="E285" s="101"/>
      <c r="F285" s="101"/>
      <c r="G285" s="101"/>
      <c r="H285" s="101"/>
      <c r="I285" s="101"/>
      <c r="J285" s="101"/>
      <c r="K285" s="102">
        <f t="shared" ref="K285:W285" ca="1" si="242">K1337+K1344+K1351+K1358+K1435+K1365+K1372+K1379+K1386+K1393+K1400+K1407+K1414+K1421+K1428</f>
        <v>0</v>
      </c>
      <c r="L285" s="102">
        <f t="shared" ca="1" si="242"/>
        <v>0</v>
      </c>
      <c r="M285" s="102">
        <f t="shared" ca="1" si="242"/>
        <v>0</v>
      </c>
      <c r="N285" s="102">
        <f t="shared" ca="1" si="242"/>
        <v>0</v>
      </c>
      <c r="O285" s="102">
        <f t="shared" ca="1" si="242"/>
        <v>0</v>
      </c>
      <c r="P285" s="102">
        <f t="shared" ca="1" si="242"/>
        <v>0</v>
      </c>
      <c r="Q285" s="102">
        <f t="shared" ca="1" si="242"/>
        <v>0</v>
      </c>
      <c r="R285" s="102">
        <f t="shared" ca="1" si="242"/>
        <v>0</v>
      </c>
      <c r="S285" s="102">
        <f t="shared" ca="1" si="242"/>
        <v>0</v>
      </c>
      <c r="T285" s="102">
        <f t="shared" ca="1" si="242"/>
        <v>0</v>
      </c>
      <c r="U285" s="102">
        <f t="shared" ca="1" si="242"/>
        <v>0</v>
      </c>
      <c r="V285" s="102">
        <f t="shared" ca="1" si="242"/>
        <v>0</v>
      </c>
      <c r="W285" s="102">
        <f t="shared" ca="1" si="242"/>
        <v>0</v>
      </c>
      <c r="X285" s="102">
        <f t="shared" ref="X285:Y287" ca="1" si="243">X1337+X1344+X1351+X1358+X1435+X1365+X1372+X1379+X1386+X1393+X1400+X1407+X1414+X1421+X1428</f>
        <v>0</v>
      </c>
      <c r="Y285" s="102">
        <f t="shared" ca="1" si="243"/>
        <v>0</v>
      </c>
      <c r="Z285" s="102">
        <f t="shared" ref="Z285:AA285" ca="1" si="244">Z1337+Z1344+Z1351+Z1358+Z1435+Z1365+Z1372+Z1379+Z1386+Z1393+Z1400+Z1407+Z1414+Z1421+Z1428</f>
        <v>0</v>
      </c>
      <c r="AA285" s="102">
        <f t="shared" ca="1" si="244"/>
        <v>0</v>
      </c>
      <c r="AB285" s="102">
        <f t="shared" ref="AB285:AE285" ca="1" si="245">AB1337+AB1344+AB1351+AB1358+AB1435+AB1365+AB1372+AB1379+AB1386+AB1393+AB1400+AB1407+AB1414+AB1421+AB1428</f>
        <v>0</v>
      </c>
      <c r="AC285" s="102">
        <f t="shared" ca="1" si="245"/>
        <v>0</v>
      </c>
      <c r="AD285" s="102">
        <f t="shared" ca="1" si="245"/>
        <v>0</v>
      </c>
      <c r="AE285" s="102">
        <f t="shared" ca="1" si="245"/>
        <v>0</v>
      </c>
    </row>
    <row r="286" spans="2:31">
      <c r="B286" s="37" t="s">
        <v>366</v>
      </c>
      <c r="C286" s="37"/>
      <c r="D286" s="52"/>
      <c r="E286" s="52"/>
      <c r="F286" s="52"/>
      <c r="G286" s="52"/>
      <c r="H286" s="52"/>
      <c r="I286" s="52"/>
      <c r="J286" s="52"/>
      <c r="K286" s="33">
        <f t="shared" ref="K286:W286" ca="1" si="246">K1338+K1345+K1352+K1359+K1436+K1366+K1373+K1380+K1387+K1394+K1401+K1408+K1415+K1422+K1429</f>
        <v>0</v>
      </c>
      <c r="L286" s="33">
        <f t="shared" ca="1" si="246"/>
        <v>0</v>
      </c>
      <c r="M286" s="33">
        <f t="shared" ca="1" si="246"/>
        <v>0</v>
      </c>
      <c r="N286" s="33">
        <f t="shared" ca="1" si="246"/>
        <v>0</v>
      </c>
      <c r="O286" s="33">
        <f t="shared" ca="1" si="246"/>
        <v>0</v>
      </c>
      <c r="P286" s="33">
        <f t="shared" ca="1" si="246"/>
        <v>0</v>
      </c>
      <c r="Q286" s="33">
        <f t="shared" ca="1" si="246"/>
        <v>0</v>
      </c>
      <c r="R286" s="33">
        <f t="shared" ca="1" si="246"/>
        <v>0</v>
      </c>
      <c r="S286" s="33">
        <f t="shared" ca="1" si="246"/>
        <v>0</v>
      </c>
      <c r="T286" s="33">
        <f t="shared" ca="1" si="246"/>
        <v>0</v>
      </c>
      <c r="U286" s="33">
        <f t="shared" ca="1" si="246"/>
        <v>0</v>
      </c>
      <c r="V286" s="33">
        <f t="shared" ca="1" si="246"/>
        <v>0</v>
      </c>
      <c r="W286" s="33">
        <f t="shared" ca="1" si="246"/>
        <v>0</v>
      </c>
      <c r="X286" s="33">
        <f t="shared" ca="1" si="243"/>
        <v>0</v>
      </c>
      <c r="Y286" s="33">
        <f t="shared" ca="1" si="243"/>
        <v>0</v>
      </c>
      <c r="Z286" s="33">
        <f t="shared" ref="Z286:AA286" ca="1" si="247">Z1338+Z1345+Z1352+Z1359+Z1436+Z1366+Z1373+Z1380+Z1387+Z1394+Z1401+Z1408+Z1415+Z1422+Z1429</f>
        <v>0</v>
      </c>
      <c r="AA286" s="33">
        <f t="shared" ca="1" si="247"/>
        <v>0</v>
      </c>
      <c r="AB286" s="33">
        <f t="shared" ref="AB286:AE286" ca="1" si="248">AB1338+AB1345+AB1352+AB1359+AB1436+AB1366+AB1373+AB1380+AB1387+AB1394+AB1401+AB1408+AB1415+AB1422+AB1429</f>
        <v>0</v>
      </c>
      <c r="AC286" s="33">
        <f t="shared" ca="1" si="248"/>
        <v>0</v>
      </c>
      <c r="AD286" s="33">
        <f t="shared" ca="1" si="248"/>
        <v>0</v>
      </c>
      <c r="AE286" s="33">
        <f t="shared" ca="1" si="248"/>
        <v>0</v>
      </c>
    </row>
    <row r="287" spans="2:31">
      <c r="B287" s="200" t="s">
        <v>367</v>
      </c>
      <c r="C287" s="200"/>
      <c r="D287" s="52"/>
      <c r="E287" s="52"/>
      <c r="F287" s="52"/>
      <c r="G287" s="52"/>
      <c r="H287" s="52"/>
      <c r="I287" s="52"/>
      <c r="J287" s="52"/>
      <c r="K287" s="86">
        <f t="shared" ref="K287:W287" ca="1" si="249">K1339+K1346+K1353+K1360+K1437+K1367+K1374+K1381+K1388+K1395+K1402+K1409+K1416+K1423+K1430</f>
        <v>0</v>
      </c>
      <c r="L287" s="86">
        <f t="shared" ca="1" si="249"/>
        <v>0</v>
      </c>
      <c r="M287" s="86">
        <f t="shared" ca="1" si="249"/>
        <v>0</v>
      </c>
      <c r="N287" s="86">
        <f t="shared" ca="1" si="249"/>
        <v>0</v>
      </c>
      <c r="O287" s="86">
        <f t="shared" ca="1" si="249"/>
        <v>0</v>
      </c>
      <c r="P287" s="86">
        <f t="shared" ca="1" si="249"/>
        <v>0</v>
      </c>
      <c r="Q287" s="86">
        <f t="shared" ca="1" si="249"/>
        <v>0</v>
      </c>
      <c r="R287" s="86">
        <f t="shared" ca="1" si="249"/>
        <v>0</v>
      </c>
      <c r="S287" s="86">
        <f t="shared" ca="1" si="249"/>
        <v>0</v>
      </c>
      <c r="T287" s="86">
        <f t="shared" ca="1" si="249"/>
        <v>0</v>
      </c>
      <c r="U287" s="86">
        <f t="shared" ca="1" si="249"/>
        <v>0</v>
      </c>
      <c r="V287" s="86">
        <f t="shared" ca="1" si="249"/>
        <v>0</v>
      </c>
      <c r="W287" s="86">
        <f t="shared" ca="1" si="249"/>
        <v>0</v>
      </c>
      <c r="X287" s="86">
        <f t="shared" ca="1" si="243"/>
        <v>0</v>
      </c>
      <c r="Y287" s="86">
        <f t="shared" ca="1" si="243"/>
        <v>0</v>
      </c>
      <c r="Z287" s="86">
        <f t="shared" ref="Z287:AA287" ca="1" si="250">Z1339+Z1346+Z1353+Z1360+Z1437+Z1367+Z1374+Z1381+Z1388+Z1395+Z1402+Z1409+Z1416+Z1423+Z1430</f>
        <v>0</v>
      </c>
      <c r="AA287" s="86">
        <f t="shared" ca="1" si="250"/>
        <v>0</v>
      </c>
      <c r="AB287" s="86">
        <f t="shared" ref="AB287:AE287" ca="1" si="251">AB1339+AB1346+AB1353+AB1360+AB1437+AB1367+AB1374+AB1381+AB1388+AB1395+AB1402+AB1409+AB1416+AB1423+AB1430</f>
        <v>0</v>
      </c>
      <c r="AC287" s="86">
        <f t="shared" ca="1" si="251"/>
        <v>0</v>
      </c>
      <c r="AD287" s="86">
        <f t="shared" ca="1" si="251"/>
        <v>0</v>
      </c>
      <c r="AE287" s="86">
        <f t="shared" ca="1" si="251"/>
        <v>0</v>
      </c>
    </row>
    <row r="288" spans="2:31"/>
    <row r="289" spans="2:31">
      <c r="B289" s="188" t="s">
        <v>400</v>
      </c>
      <c r="C289" s="378"/>
      <c r="D289" s="189"/>
      <c r="E289" s="190"/>
      <c r="F289" s="190"/>
      <c r="G289" s="190"/>
      <c r="H289" s="190"/>
      <c r="I289" s="190"/>
      <c r="J289" s="190"/>
      <c r="K289" s="631"/>
      <c r="L289" s="632"/>
      <c r="M289" s="632"/>
      <c r="N289" s="632"/>
      <c r="O289" s="632"/>
      <c r="P289" s="632"/>
      <c r="Q289" s="632"/>
      <c r="R289" s="632"/>
      <c r="S289" s="632"/>
      <c r="T289" s="632"/>
      <c r="U289" s="632"/>
      <c r="V289" s="632"/>
      <c r="W289" s="632"/>
      <c r="X289" s="632"/>
      <c r="Y289" s="632"/>
      <c r="Z289" s="632"/>
      <c r="AA289" s="632"/>
      <c r="AB289" s="632"/>
      <c r="AC289" s="632"/>
      <c r="AD289" s="632"/>
      <c r="AE289" s="632"/>
    </row>
    <row r="290" spans="2:31">
      <c r="B290" s="62" t="str">
        <f t="shared" ref="B290:B304" si="252">IF(ISBLANK(B269),"",B269)</f>
        <v/>
      </c>
      <c r="C290" s="62"/>
      <c r="D290" s="101"/>
      <c r="E290" s="101"/>
      <c r="F290" s="101"/>
      <c r="G290" s="101"/>
      <c r="H290" s="101"/>
      <c r="I290" s="101"/>
      <c r="J290" s="201" t="str" cm="1">
        <f t="array" ref="J290">IF(J269="wstaw dane","",IF(OR(ISBLANK(F269)=TRUE,ISBLANK(G269)=TRUE),"uzupełnij dane",IF(OR((AND(F269="nie",SUMPRODUCT(ISNUMBER(K290:AE290)*1)&gt;0)),AND(F269=tak,G269=nie,SUMPRODUCT(ISNUMBER(K290:AE290)*1)&gt;0)),"usuń % dotacji",IF(AND(F269=tak,G269=tak,SUMPRODUCT(ISNUMBER(K290:AE290)*1)=0),"wstaw % dotacji","ok"))))</f>
        <v/>
      </c>
      <c r="K290" s="386"/>
      <c r="L290" s="386"/>
      <c r="M290" s="386">
        <v>0.8</v>
      </c>
      <c r="N290" s="386">
        <v>0.8</v>
      </c>
      <c r="O290" s="386"/>
      <c r="P290" s="386"/>
      <c r="Q290" s="386"/>
      <c r="R290" s="386"/>
      <c r="S290" s="386"/>
      <c r="T290" s="386"/>
      <c r="U290" s="386"/>
      <c r="V290" s="386"/>
      <c r="W290" s="386"/>
      <c r="X290" s="386"/>
      <c r="Y290" s="386"/>
      <c r="Z290" s="386"/>
      <c r="AA290" s="386"/>
      <c r="AB290" s="386"/>
      <c r="AC290" s="386"/>
      <c r="AD290" s="386"/>
      <c r="AE290" s="386"/>
    </row>
    <row r="291" spans="2:31">
      <c r="B291" s="62" t="str">
        <f t="shared" si="252"/>
        <v/>
      </c>
      <c r="C291" s="62"/>
      <c r="D291" s="52"/>
      <c r="E291" s="52"/>
      <c r="F291" s="52"/>
      <c r="G291" s="52"/>
      <c r="H291" s="52"/>
      <c r="I291" s="52"/>
      <c r="J291" s="202" t="str" cm="1">
        <f t="array" ref="J291">IF(J270="wstaw dane","",IF(OR(ISBLANK(F270)=TRUE,ISBLANK(G270)=TRUE),"uzupełnij dane",IF(OR((AND(F270="nie",SUMPRODUCT(ISNUMBER(K291:AE291)*1)&gt;0)),AND(F270=tak,G270=nie,SUMPRODUCT(ISNUMBER(K291:AE291)*1)&gt;0)),"usuń % dotacji",IF(AND(F270=tak,G270=tak,SUMPRODUCT(ISNUMBER(K291:AE291)*1)=0),"wstaw % dotacji","ok"))))</f>
        <v/>
      </c>
      <c r="K291" s="387"/>
      <c r="L291" s="387"/>
      <c r="M291" s="387"/>
      <c r="N291" s="387"/>
      <c r="O291" s="387"/>
      <c r="P291" s="387"/>
      <c r="Q291" s="387"/>
      <c r="R291" s="387"/>
      <c r="S291" s="387"/>
      <c r="T291" s="387"/>
      <c r="U291" s="387"/>
      <c r="V291" s="387"/>
      <c r="W291" s="387"/>
      <c r="X291" s="387"/>
      <c r="Y291" s="387"/>
      <c r="Z291" s="387"/>
      <c r="AA291" s="387"/>
      <c r="AB291" s="387"/>
      <c r="AC291" s="387"/>
      <c r="AD291" s="387"/>
      <c r="AE291" s="387"/>
    </row>
    <row r="292" spans="2:31">
      <c r="B292" s="62" t="str">
        <f t="shared" si="252"/>
        <v/>
      </c>
      <c r="C292" s="62"/>
      <c r="D292" s="52"/>
      <c r="E292" s="52"/>
      <c r="F292" s="52"/>
      <c r="G292" s="52"/>
      <c r="H292" s="52"/>
      <c r="I292" s="52"/>
      <c r="J292" s="202" t="str" cm="1">
        <f t="array" ref="J292">IF(J271="wstaw dane","",IF(OR(ISBLANK(F271)=TRUE,ISBLANK(G271)=TRUE),"uzupełnij dane",IF(OR((AND(F271="nie",SUMPRODUCT(ISNUMBER(K292:AE292)*1)&gt;0)),AND(F271=tak,G271=nie,SUMPRODUCT(ISNUMBER(K292:AE292)*1)&gt;0)),"usuń % dotacji",IF(AND(F271=tak,G271=tak,SUMPRODUCT(ISNUMBER(K292:AE292)*1)=0),"wstaw % dotacji","ok"))))</f>
        <v/>
      </c>
      <c r="K292" s="387"/>
      <c r="L292" s="387"/>
      <c r="M292" s="387"/>
      <c r="N292" s="387"/>
      <c r="O292" s="387"/>
      <c r="P292" s="387"/>
      <c r="Q292" s="387"/>
      <c r="R292" s="387"/>
      <c r="S292" s="387"/>
      <c r="T292" s="387"/>
      <c r="U292" s="387"/>
      <c r="V292" s="387"/>
      <c r="W292" s="387"/>
      <c r="X292" s="387"/>
      <c r="Y292" s="387"/>
      <c r="Z292" s="387"/>
      <c r="AA292" s="387"/>
      <c r="AB292" s="387"/>
      <c r="AC292" s="387"/>
      <c r="AD292" s="387"/>
      <c r="AE292" s="387"/>
    </row>
    <row r="293" spans="2:31">
      <c r="B293" s="62" t="str">
        <f t="shared" si="252"/>
        <v/>
      </c>
      <c r="C293" s="62"/>
      <c r="D293" s="52"/>
      <c r="E293" s="52"/>
      <c r="F293" s="52"/>
      <c r="G293" s="52"/>
      <c r="H293" s="52"/>
      <c r="I293" s="52"/>
      <c r="J293" s="202" t="str" cm="1">
        <f t="array" ref="J293">IF(J272="wstaw dane","",IF(OR(ISBLANK(F272)=TRUE,ISBLANK(G272)=TRUE),"uzupełnij dane",IF(OR((AND(F272="nie",SUMPRODUCT(ISNUMBER(K293:AE293)*1)&gt;0)),AND(F272=tak,G272=nie,SUMPRODUCT(ISNUMBER(K293:AE293)*1)&gt;0)),"usuń % dotacji",IF(AND(F272=tak,G272=tak,SUMPRODUCT(ISNUMBER(K293:AE293)*1)=0),"wstaw % dotacji","ok"))))</f>
        <v/>
      </c>
      <c r="K293" s="387"/>
      <c r="L293" s="387"/>
      <c r="M293" s="387"/>
      <c r="N293" s="387"/>
      <c r="O293" s="387"/>
      <c r="P293" s="387"/>
      <c r="Q293" s="387"/>
      <c r="R293" s="387"/>
      <c r="S293" s="387"/>
      <c r="T293" s="387"/>
      <c r="U293" s="387"/>
      <c r="V293" s="387"/>
      <c r="W293" s="387"/>
      <c r="X293" s="387"/>
      <c r="Y293" s="387"/>
      <c r="Z293" s="387"/>
      <c r="AA293" s="387"/>
      <c r="AB293" s="387"/>
      <c r="AC293" s="387"/>
      <c r="AD293" s="387"/>
      <c r="AE293" s="387"/>
    </row>
    <row r="294" spans="2:31">
      <c r="B294" s="62" t="str">
        <f t="shared" si="252"/>
        <v/>
      </c>
      <c r="C294" s="62"/>
      <c r="D294" s="52"/>
      <c r="E294" s="52"/>
      <c r="F294" s="52"/>
      <c r="G294" s="52"/>
      <c r="H294" s="52"/>
      <c r="I294" s="52"/>
      <c r="J294" s="202" t="str" cm="1">
        <f t="array" ref="J294">IF(J273="wstaw dane","",IF(OR(ISBLANK(F273)=TRUE,ISBLANK(G273)=TRUE),"uzupełnij dane",IF(OR((AND(F273="nie",SUMPRODUCT(ISNUMBER(K294:AE294)*1)&gt;0)),AND(F273=tak,G273=nie,SUMPRODUCT(ISNUMBER(K294:AE294)*1)&gt;0)),"usuń % dotacji",IF(AND(F273=tak,G273=tak,SUMPRODUCT(ISNUMBER(K294:AE294)*1)=0),"wstaw % dotacji","ok"))))</f>
        <v/>
      </c>
      <c r="K294" s="387"/>
      <c r="L294" s="387"/>
      <c r="M294" s="387"/>
      <c r="N294" s="387"/>
      <c r="O294" s="387"/>
      <c r="P294" s="387"/>
      <c r="Q294" s="387"/>
      <c r="R294" s="387"/>
      <c r="S294" s="387"/>
      <c r="T294" s="387"/>
      <c r="U294" s="387"/>
      <c r="V294" s="387"/>
      <c r="W294" s="387"/>
      <c r="X294" s="387"/>
      <c r="Y294" s="387"/>
      <c r="Z294" s="387"/>
      <c r="AA294" s="387"/>
      <c r="AB294" s="387"/>
      <c r="AC294" s="387"/>
      <c r="AD294" s="387"/>
      <c r="AE294" s="387"/>
    </row>
    <row r="295" spans="2:31">
      <c r="B295" s="62" t="str">
        <f t="shared" si="252"/>
        <v/>
      </c>
      <c r="C295" s="62"/>
      <c r="D295" s="52"/>
      <c r="E295" s="52"/>
      <c r="F295" s="52"/>
      <c r="G295" s="52"/>
      <c r="H295" s="52"/>
      <c r="I295" s="52"/>
      <c r="J295" s="202" t="str" cm="1">
        <f t="array" ref="J295">IF(J274="wstaw dane","",IF(OR(ISBLANK(F274)=TRUE,ISBLANK(G274)=TRUE),"uzupełnij dane",IF(OR((AND(F274="nie",SUMPRODUCT(ISNUMBER(K295:AE295)*1)&gt;0)),AND(F274=tak,G274=nie,SUMPRODUCT(ISNUMBER(K295:AE295)*1)&gt;0)),"usuń % dotacji",IF(AND(F274=tak,G274=tak,SUMPRODUCT(ISNUMBER(K295:AE295)*1)=0),"wstaw % dotacji","ok"))))</f>
        <v/>
      </c>
      <c r="K295" s="387"/>
      <c r="L295" s="387"/>
      <c r="M295" s="387"/>
      <c r="N295" s="387"/>
      <c r="O295" s="387"/>
      <c r="P295" s="387"/>
      <c r="Q295" s="387"/>
      <c r="R295" s="387"/>
      <c r="S295" s="387"/>
      <c r="T295" s="387"/>
      <c r="U295" s="387"/>
      <c r="V295" s="387"/>
      <c r="W295" s="387"/>
      <c r="X295" s="387"/>
      <c r="Y295" s="387"/>
      <c r="Z295" s="387"/>
      <c r="AA295" s="387"/>
      <c r="AB295" s="387"/>
      <c r="AC295" s="387"/>
      <c r="AD295" s="387"/>
      <c r="AE295" s="387"/>
    </row>
    <row r="296" spans="2:31">
      <c r="B296" s="62" t="str">
        <f t="shared" si="252"/>
        <v/>
      </c>
      <c r="C296" s="62"/>
      <c r="D296" s="52"/>
      <c r="E296" s="52"/>
      <c r="F296" s="52"/>
      <c r="G296" s="52"/>
      <c r="H296" s="52"/>
      <c r="I296" s="52"/>
      <c r="J296" s="202" t="str" cm="1">
        <f t="array" ref="J296">IF(J275="wstaw dane","",IF(OR(ISBLANK(F275)=TRUE,ISBLANK(G275)=TRUE),"uzupełnij dane",IF(OR((AND(F275="nie",SUMPRODUCT(ISNUMBER(K296:AE296)*1)&gt;0)),AND(F275=tak,G275=nie,SUMPRODUCT(ISNUMBER(K296:AE296)*1)&gt;0)),"usuń % dotacji",IF(AND(F275=tak,G275=tak,SUMPRODUCT(ISNUMBER(K296:AE296)*1)=0),"wstaw % dotacji","ok"))))</f>
        <v/>
      </c>
      <c r="K296" s="387"/>
      <c r="L296" s="387"/>
      <c r="M296" s="387"/>
      <c r="N296" s="387"/>
      <c r="O296" s="387"/>
      <c r="P296" s="387"/>
      <c r="Q296" s="387"/>
      <c r="R296" s="387"/>
      <c r="S296" s="387"/>
      <c r="T296" s="387"/>
      <c r="U296" s="387"/>
      <c r="V296" s="387"/>
      <c r="W296" s="387"/>
      <c r="X296" s="387"/>
      <c r="Y296" s="387"/>
      <c r="Z296" s="387"/>
      <c r="AA296" s="387"/>
      <c r="AB296" s="387"/>
      <c r="AC296" s="387"/>
      <c r="AD296" s="387"/>
      <c r="AE296" s="387"/>
    </row>
    <row r="297" spans="2:31">
      <c r="B297" s="62" t="str">
        <f t="shared" si="252"/>
        <v/>
      </c>
      <c r="C297" s="62"/>
      <c r="D297" s="52"/>
      <c r="E297" s="52"/>
      <c r="F297" s="52"/>
      <c r="G297" s="52"/>
      <c r="H297" s="52"/>
      <c r="I297" s="52"/>
      <c r="J297" s="202" t="str" cm="1">
        <f t="array" ref="J297">IF(J276="wstaw dane","",IF(OR(ISBLANK(F276)=TRUE,ISBLANK(G276)=TRUE),"uzupełnij dane",IF(OR((AND(F276="nie",SUMPRODUCT(ISNUMBER(K297:AE297)*1)&gt;0)),AND(F276=tak,G276=nie,SUMPRODUCT(ISNUMBER(K297:AE297)*1)&gt;0)),"usuń % dotacji",IF(AND(F276=tak,G276=tak,SUMPRODUCT(ISNUMBER(K297:AE297)*1)=0),"wstaw % dotacji","ok"))))</f>
        <v/>
      </c>
      <c r="K297" s="387"/>
      <c r="L297" s="387"/>
      <c r="M297" s="387"/>
      <c r="N297" s="387"/>
      <c r="O297" s="387"/>
      <c r="P297" s="387"/>
      <c r="Q297" s="387"/>
      <c r="R297" s="387"/>
      <c r="S297" s="387"/>
      <c r="T297" s="387"/>
      <c r="U297" s="387"/>
      <c r="V297" s="387"/>
      <c r="W297" s="387"/>
      <c r="X297" s="387"/>
      <c r="Y297" s="387"/>
      <c r="Z297" s="387"/>
      <c r="AA297" s="387"/>
      <c r="AB297" s="387"/>
      <c r="AC297" s="387"/>
      <c r="AD297" s="387"/>
      <c r="AE297" s="387"/>
    </row>
    <row r="298" spans="2:31">
      <c r="B298" s="62" t="str">
        <f t="shared" si="252"/>
        <v/>
      </c>
      <c r="C298" s="62"/>
      <c r="D298" s="52"/>
      <c r="E298" s="52"/>
      <c r="F298" s="52"/>
      <c r="G298" s="52"/>
      <c r="H298" s="52"/>
      <c r="I298" s="52"/>
      <c r="J298" s="202" t="str" cm="1">
        <f t="array" ref="J298">IF(J277="wstaw dane","",IF(OR(ISBLANK(F277)=TRUE,ISBLANK(G277)=TRUE),"uzupełnij dane",IF(OR((AND(F277="nie",SUMPRODUCT(ISNUMBER(K298:AE298)*1)&gt;0)),AND(F277=tak,G277=nie,SUMPRODUCT(ISNUMBER(K298:AE298)*1)&gt;0)),"usuń % dotacji",IF(AND(F277=tak,G277=tak,SUMPRODUCT(ISNUMBER(K298:AE298)*1)=0),"wstaw % dotacji","ok"))))</f>
        <v/>
      </c>
      <c r="K298" s="387"/>
      <c r="L298" s="387"/>
      <c r="M298" s="387"/>
      <c r="N298" s="387"/>
      <c r="O298" s="387"/>
      <c r="P298" s="387"/>
      <c r="Q298" s="387"/>
      <c r="R298" s="387"/>
      <c r="S298" s="387"/>
      <c r="T298" s="387"/>
      <c r="U298" s="387"/>
      <c r="V298" s="387"/>
      <c r="W298" s="387"/>
      <c r="X298" s="387"/>
      <c r="Y298" s="387"/>
      <c r="Z298" s="387"/>
      <c r="AA298" s="387"/>
      <c r="AB298" s="387"/>
      <c r="AC298" s="387"/>
      <c r="AD298" s="387"/>
      <c r="AE298" s="387"/>
    </row>
    <row r="299" spans="2:31">
      <c r="B299" s="62" t="str">
        <f t="shared" si="252"/>
        <v/>
      </c>
      <c r="C299" s="62"/>
      <c r="D299" s="52"/>
      <c r="E299" s="52"/>
      <c r="F299" s="52"/>
      <c r="G299" s="52"/>
      <c r="H299" s="52"/>
      <c r="I299" s="52"/>
      <c r="J299" s="202" t="str" cm="1">
        <f t="array" ref="J299">IF(J278="wstaw dane","",IF(OR(ISBLANK(F278)=TRUE,ISBLANK(G278)=TRUE),"uzupełnij dane",IF(OR((AND(F278="nie",SUMPRODUCT(ISNUMBER(K299:AE299)*1)&gt;0)),AND(F278=tak,G278=nie,SUMPRODUCT(ISNUMBER(K299:AE299)*1)&gt;0)),"usuń % dotacji",IF(AND(F278=tak,G278=tak,SUMPRODUCT(ISNUMBER(K299:AE299)*1)=0),"wstaw % dotacji","ok"))))</f>
        <v/>
      </c>
      <c r="K299" s="387"/>
      <c r="L299" s="387"/>
      <c r="M299" s="387"/>
      <c r="N299" s="387"/>
      <c r="O299" s="387"/>
      <c r="P299" s="387"/>
      <c r="Q299" s="387"/>
      <c r="R299" s="387"/>
      <c r="S299" s="387"/>
      <c r="T299" s="387"/>
      <c r="U299" s="387"/>
      <c r="V299" s="387"/>
      <c r="W299" s="387"/>
      <c r="X299" s="387"/>
      <c r="Y299" s="387"/>
      <c r="Z299" s="387"/>
      <c r="AA299" s="387"/>
      <c r="AB299" s="387"/>
      <c r="AC299" s="387"/>
      <c r="AD299" s="387"/>
      <c r="AE299" s="387"/>
    </row>
    <row r="300" spans="2:31">
      <c r="B300" s="62" t="str">
        <f t="shared" si="252"/>
        <v/>
      </c>
      <c r="C300" s="62"/>
      <c r="D300" s="52"/>
      <c r="E300" s="52"/>
      <c r="F300" s="52"/>
      <c r="G300" s="52"/>
      <c r="H300" s="52"/>
      <c r="I300" s="52"/>
      <c r="J300" s="202" t="str" cm="1">
        <f t="array" ref="J300">IF(J279="wstaw dane","",IF(OR(ISBLANK(F279)=TRUE,ISBLANK(G279)=TRUE),"uzupełnij dane",IF(OR((AND(F279="nie",SUMPRODUCT(ISNUMBER(K300:AE300)*1)&gt;0)),AND(F279=tak,G279=nie,SUMPRODUCT(ISNUMBER(K300:AE300)*1)&gt;0)),"usuń % dotacji",IF(AND(F279=tak,G279=tak,SUMPRODUCT(ISNUMBER(K300:AE300)*1)=0),"wstaw % dotacji","ok"))))</f>
        <v/>
      </c>
      <c r="K300" s="387"/>
      <c r="L300" s="387"/>
      <c r="M300" s="387"/>
      <c r="N300" s="387"/>
      <c r="O300" s="387"/>
      <c r="P300" s="387"/>
      <c r="Q300" s="387"/>
      <c r="R300" s="387"/>
      <c r="S300" s="387"/>
      <c r="T300" s="387"/>
      <c r="U300" s="387"/>
      <c r="V300" s="387"/>
      <c r="W300" s="387"/>
      <c r="X300" s="387"/>
      <c r="Y300" s="387"/>
      <c r="Z300" s="387"/>
      <c r="AA300" s="387"/>
      <c r="AB300" s="387"/>
      <c r="AC300" s="387"/>
      <c r="AD300" s="387"/>
      <c r="AE300" s="387"/>
    </row>
    <row r="301" spans="2:31">
      <c r="B301" s="62" t="str">
        <f t="shared" si="252"/>
        <v/>
      </c>
      <c r="C301" s="62"/>
      <c r="D301" s="52"/>
      <c r="E301" s="52"/>
      <c r="F301" s="52"/>
      <c r="G301" s="52"/>
      <c r="H301" s="52"/>
      <c r="I301" s="52"/>
      <c r="J301" s="202" t="str" cm="1">
        <f t="array" ref="J301">IF(J280="wstaw dane","",IF(OR(ISBLANK(F280)=TRUE,ISBLANK(G280)=TRUE),"uzupełnij dane",IF(OR((AND(F280="nie",SUMPRODUCT(ISNUMBER(K301:AE301)*1)&gt;0)),AND(F280=tak,G280=nie,SUMPRODUCT(ISNUMBER(K301:AE301)*1)&gt;0)),"usuń % dotacji",IF(AND(F280=tak,G280=tak,SUMPRODUCT(ISNUMBER(K301:AE301)*1)=0),"wstaw % dotacji","ok"))))</f>
        <v/>
      </c>
      <c r="K301" s="387"/>
      <c r="L301" s="387"/>
      <c r="M301" s="387"/>
      <c r="N301" s="387"/>
      <c r="O301" s="387"/>
      <c r="P301" s="387"/>
      <c r="Q301" s="387"/>
      <c r="R301" s="387"/>
      <c r="S301" s="387"/>
      <c r="T301" s="387"/>
      <c r="U301" s="387"/>
      <c r="V301" s="387"/>
      <c r="W301" s="387"/>
      <c r="X301" s="387"/>
      <c r="Y301" s="387"/>
      <c r="Z301" s="387"/>
      <c r="AA301" s="387"/>
      <c r="AB301" s="387"/>
      <c r="AC301" s="387"/>
      <c r="AD301" s="387"/>
      <c r="AE301" s="387"/>
    </row>
    <row r="302" spans="2:31">
      <c r="B302" s="62" t="str">
        <f t="shared" si="252"/>
        <v/>
      </c>
      <c r="C302" s="62"/>
      <c r="D302" s="52"/>
      <c r="E302" s="52"/>
      <c r="F302" s="52"/>
      <c r="G302" s="52"/>
      <c r="H302" s="52"/>
      <c r="I302" s="52"/>
      <c r="J302" s="202" t="str" cm="1">
        <f t="array" ref="J302">IF(J281="wstaw dane","",IF(OR(ISBLANK(F281)=TRUE,ISBLANK(G281)=TRUE),"uzupełnij dane",IF(OR((AND(F281="nie",SUMPRODUCT(ISNUMBER(K302:AE302)*1)&gt;0)),AND(F281=tak,G281=nie,SUMPRODUCT(ISNUMBER(K302:AE302)*1)&gt;0)),"usuń % dotacji",IF(AND(F281=tak,G281=tak,SUMPRODUCT(ISNUMBER(K302:AE302)*1)=0),"wstaw % dotacji","ok"))))</f>
        <v/>
      </c>
      <c r="K302" s="387"/>
      <c r="L302" s="387"/>
      <c r="M302" s="387"/>
      <c r="N302" s="387"/>
      <c r="O302" s="387"/>
      <c r="P302" s="387"/>
      <c r="Q302" s="387"/>
      <c r="R302" s="387"/>
      <c r="S302" s="387"/>
      <c r="T302" s="387"/>
      <c r="U302" s="387"/>
      <c r="V302" s="387"/>
      <c r="W302" s="387"/>
      <c r="X302" s="387"/>
      <c r="Y302" s="387"/>
      <c r="Z302" s="387"/>
      <c r="AA302" s="387"/>
      <c r="AB302" s="387"/>
      <c r="AC302" s="387"/>
      <c r="AD302" s="387"/>
      <c r="AE302" s="387"/>
    </row>
    <row r="303" spans="2:31">
      <c r="B303" s="62" t="str">
        <f t="shared" si="252"/>
        <v/>
      </c>
      <c r="C303" s="62"/>
      <c r="D303" s="52"/>
      <c r="E303" s="52"/>
      <c r="F303" s="52"/>
      <c r="G303" s="52"/>
      <c r="H303" s="52"/>
      <c r="I303" s="52"/>
      <c r="J303" s="202" t="str" cm="1">
        <f t="array" ref="J303">IF(J282="wstaw dane","",IF(OR(ISBLANK(F282)=TRUE,ISBLANK(G282)=TRUE),"uzupełnij dane",IF(OR((AND(F282="nie",SUMPRODUCT(ISNUMBER(K303:AE303)*1)&gt;0)),AND(F282=tak,G282=nie,SUMPRODUCT(ISNUMBER(K303:AE303)*1)&gt;0)),"usuń % dotacji",IF(AND(F282=tak,G282=tak,SUMPRODUCT(ISNUMBER(K303:AE303)*1)=0),"wstaw % dotacji","ok"))))</f>
        <v/>
      </c>
      <c r="K303" s="387"/>
      <c r="L303" s="387"/>
      <c r="M303" s="387"/>
      <c r="N303" s="387"/>
      <c r="O303" s="387"/>
      <c r="P303" s="387"/>
      <c r="Q303" s="387"/>
      <c r="R303" s="387"/>
      <c r="S303" s="387"/>
      <c r="T303" s="387"/>
      <c r="U303" s="387"/>
      <c r="V303" s="387"/>
      <c r="W303" s="387"/>
      <c r="X303" s="387"/>
      <c r="Y303" s="387"/>
      <c r="Z303" s="387"/>
      <c r="AA303" s="387"/>
      <c r="AB303" s="387"/>
      <c r="AC303" s="387"/>
      <c r="AD303" s="387"/>
      <c r="AE303" s="387"/>
    </row>
    <row r="304" spans="2:31">
      <c r="B304" s="62" t="str">
        <f t="shared" si="252"/>
        <v/>
      </c>
      <c r="C304" s="62"/>
      <c r="D304" s="52"/>
      <c r="E304" s="52"/>
      <c r="F304" s="52"/>
      <c r="G304" s="52"/>
      <c r="H304" s="52"/>
      <c r="I304" s="52"/>
      <c r="J304" s="202" t="str" cm="1">
        <f t="array" ref="J304">IF(J283="wstaw dane","",IF(OR(ISBLANK(F283)=TRUE,ISBLANK(G283)=TRUE),"uzupełnij dane",IF(OR((AND(F283="nie",SUMPRODUCT(ISNUMBER(K304:AE304)*1)&gt;0)),AND(F283=tak,G283=nie,SUMPRODUCT(ISNUMBER(K304:AE304)*1)&gt;0)),"usuń % dotacji",IF(AND(F283=tak,G283=tak,SUMPRODUCT(ISNUMBER(K304:AE304)*1)=0),"wstaw % dotacji","ok"))))</f>
        <v/>
      </c>
      <c r="K304" s="387"/>
      <c r="L304" s="387"/>
      <c r="M304" s="387"/>
      <c r="N304" s="387"/>
      <c r="O304" s="387"/>
      <c r="P304" s="387"/>
      <c r="Q304" s="387"/>
      <c r="R304" s="387"/>
      <c r="S304" s="387"/>
      <c r="T304" s="387"/>
      <c r="U304" s="387"/>
      <c r="V304" s="387"/>
      <c r="W304" s="387"/>
      <c r="X304" s="387"/>
      <c r="Y304" s="387"/>
      <c r="Z304" s="387"/>
      <c r="AA304" s="387"/>
      <c r="AB304" s="387"/>
      <c r="AC304" s="387"/>
      <c r="AD304" s="387"/>
      <c r="AE304" s="387"/>
    </row>
    <row r="305" spans="2:31"/>
    <row r="306" spans="2:31">
      <c r="B306" s="188" t="s">
        <v>653</v>
      </c>
      <c r="C306" s="378"/>
      <c r="D306" s="189"/>
      <c r="E306" s="190"/>
      <c r="F306" s="190"/>
      <c r="G306" s="190"/>
      <c r="H306" s="190"/>
      <c r="I306" s="190"/>
      <c r="J306" s="190"/>
      <c r="K306" s="631"/>
      <c r="L306" s="632"/>
      <c r="M306" s="632"/>
      <c r="N306" s="632"/>
      <c r="O306" s="632"/>
      <c r="P306" s="632"/>
      <c r="Q306" s="632"/>
      <c r="R306" s="632"/>
      <c r="S306" s="632"/>
      <c r="T306" s="632"/>
      <c r="U306" s="632"/>
      <c r="V306" s="632"/>
      <c r="W306" s="632"/>
      <c r="X306" s="632"/>
      <c r="Y306" s="632"/>
      <c r="Z306" s="632"/>
      <c r="AA306" s="632"/>
      <c r="AB306" s="632"/>
      <c r="AC306" s="632"/>
      <c r="AD306" s="632"/>
      <c r="AE306" s="632"/>
    </row>
    <row r="307" spans="2:31">
      <c r="B307" s="62" t="str">
        <f t="shared" ref="B307:B321" si="253">B290</f>
        <v/>
      </c>
      <c r="C307" s="62"/>
      <c r="D307" s="101"/>
      <c r="E307" s="101"/>
      <c r="F307" s="101"/>
      <c r="G307" s="101"/>
      <c r="H307" s="101"/>
      <c r="I307" s="101"/>
      <c r="J307" s="201" t="str">
        <f>J290</f>
        <v/>
      </c>
      <c r="K307" s="102">
        <f t="shared" ref="K307:AA307" si="254">IF(ISBLANK(K290),0,K1340)</f>
        <v>0</v>
      </c>
      <c r="L307" s="102">
        <f t="shared" si="254"/>
        <v>0</v>
      </c>
      <c r="M307" s="102">
        <f t="shared" ca="1" si="254"/>
        <v>0</v>
      </c>
      <c r="N307" s="102">
        <f t="shared" ca="1" si="254"/>
        <v>0</v>
      </c>
      <c r="O307" s="102">
        <f t="shared" si="254"/>
        <v>0</v>
      </c>
      <c r="P307" s="102">
        <f t="shared" si="254"/>
        <v>0</v>
      </c>
      <c r="Q307" s="102">
        <f t="shared" si="254"/>
        <v>0</v>
      </c>
      <c r="R307" s="102">
        <f t="shared" si="254"/>
        <v>0</v>
      </c>
      <c r="S307" s="102">
        <f t="shared" si="254"/>
        <v>0</v>
      </c>
      <c r="T307" s="102">
        <f t="shared" si="254"/>
        <v>0</v>
      </c>
      <c r="U307" s="102">
        <f t="shared" si="254"/>
        <v>0</v>
      </c>
      <c r="V307" s="102">
        <f t="shared" si="254"/>
        <v>0</v>
      </c>
      <c r="W307" s="102">
        <f t="shared" si="254"/>
        <v>0</v>
      </c>
      <c r="X307" s="102">
        <f t="shared" si="254"/>
        <v>0</v>
      </c>
      <c r="Y307" s="102">
        <f t="shared" si="254"/>
        <v>0</v>
      </c>
      <c r="Z307" s="102">
        <f t="shared" si="254"/>
        <v>0</v>
      </c>
      <c r="AA307" s="102">
        <f t="shared" si="254"/>
        <v>0</v>
      </c>
      <c r="AB307" s="102"/>
      <c r="AC307" s="102">
        <f>IF(ISBLANK(AC290),0,AC1340)</f>
        <v>0</v>
      </c>
      <c r="AD307" s="102">
        <f>IF(ISBLANK(AD290),0,AD1340)</f>
        <v>0</v>
      </c>
      <c r="AE307" s="102">
        <f>IF(ISBLANK(AE290),0,AE1340)</f>
        <v>0</v>
      </c>
    </row>
    <row r="308" spans="2:31">
      <c r="B308" s="62" t="str">
        <f t="shared" si="253"/>
        <v/>
      </c>
      <c r="C308" s="62"/>
      <c r="D308" s="52"/>
      <c r="E308" s="52"/>
      <c r="F308" s="52"/>
      <c r="G308" s="52"/>
      <c r="H308" s="52"/>
      <c r="I308" s="52"/>
      <c r="J308" s="202" t="str">
        <f t="shared" ref="J308:J321" si="255">J291</f>
        <v/>
      </c>
      <c r="K308" s="33">
        <f t="shared" ref="K308:AA308" si="256">IF(ISBLANK(K291),0,K1347)</f>
        <v>0</v>
      </c>
      <c r="L308" s="33">
        <f t="shared" si="256"/>
        <v>0</v>
      </c>
      <c r="M308" s="33">
        <f t="shared" si="256"/>
        <v>0</v>
      </c>
      <c r="N308" s="33">
        <f t="shared" si="256"/>
        <v>0</v>
      </c>
      <c r="O308" s="33">
        <f t="shared" si="256"/>
        <v>0</v>
      </c>
      <c r="P308" s="33">
        <f t="shared" si="256"/>
        <v>0</v>
      </c>
      <c r="Q308" s="33">
        <f t="shared" si="256"/>
        <v>0</v>
      </c>
      <c r="R308" s="33">
        <f t="shared" si="256"/>
        <v>0</v>
      </c>
      <c r="S308" s="33">
        <f t="shared" si="256"/>
        <v>0</v>
      </c>
      <c r="T308" s="33">
        <f t="shared" si="256"/>
        <v>0</v>
      </c>
      <c r="U308" s="33">
        <f t="shared" si="256"/>
        <v>0</v>
      </c>
      <c r="V308" s="33">
        <f t="shared" si="256"/>
        <v>0</v>
      </c>
      <c r="W308" s="33">
        <f t="shared" si="256"/>
        <v>0</v>
      </c>
      <c r="X308" s="33">
        <f t="shared" si="256"/>
        <v>0</v>
      </c>
      <c r="Y308" s="33">
        <f t="shared" si="256"/>
        <v>0</v>
      </c>
      <c r="Z308" s="33">
        <f t="shared" si="256"/>
        <v>0</v>
      </c>
      <c r="AA308" s="33">
        <f t="shared" si="256"/>
        <v>0</v>
      </c>
      <c r="AB308" s="33"/>
      <c r="AC308" s="33">
        <f>IF(ISBLANK(AC291),0,AC1347)</f>
        <v>0</v>
      </c>
      <c r="AD308" s="33">
        <f>IF(ISBLANK(AD291),0,AD1347)</f>
        <v>0</v>
      </c>
      <c r="AE308" s="33">
        <f>IF(ISBLANK(AE291),0,AE1347)</f>
        <v>0</v>
      </c>
    </row>
    <row r="309" spans="2:31">
      <c r="B309" s="62" t="str">
        <f t="shared" si="253"/>
        <v/>
      </c>
      <c r="C309" s="62"/>
      <c r="D309" s="52"/>
      <c r="E309" s="52"/>
      <c r="F309" s="52"/>
      <c r="G309" s="52"/>
      <c r="H309" s="52"/>
      <c r="I309" s="52"/>
      <c r="J309" s="202" t="str">
        <f t="shared" si="255"/>
        <v/>
      </c>
      <c r="K309" s="33">
        <f t="shared" ref="K309:AA309" si="257">IF(ISBLANK(K292),0,K1354)</f>
        <v>0</v>
      </c>
      <c r="L309" s="33">
        <f t="shared" si="257"/>
        <v>0</v>
      </c>
      <c r="M309" s="33">
        <f t="shared" si="257"/>
        <v>0</v>
      </c>
      <c r="N309" s="33">
        <f t="shared" si="257"/>
        <v>0</v>
      </c>
      <c r="O309" s="33">
        <f t="shared" si="257"/>
        <v>0</v>
      </c>
      <c r="P309" s="33">
        <f t="shared" si="257"/>
        <v>0</v>
      </c>
      <c r="Q309" s="33">
        <f t="shared" si="257"/>
        <v>0</v>
      </c>
      <c r="R309" s="33">
        <f t="shared" si="257"/>
        <v>0</v>
      </c>
      <c r="S309" s="33">
        <f t="shared" si="257"/>
        <v>0</v>
      </c>
      <c r="T309" s="33">
        <f t="shared" si="257"/>
        <v>0</v>
      </c>
      <c r="U309" s="33">
        <f t="shared" si="257"/>
        <v>0</v>
      </c>
      <c r="V309" s="33">
        <f t="shared" si="257"/>
        <v>0</v>
      </c>
      <c r="W309" s="33">
        <f t="shared" si="257"/>
        <v>0</v>
      </c>
      <c r="X309" s="33">
        <f t="shared" si="257"/>
        <v>0</v>
      </c>
      <c r="Y309" s="33">
        <f t="shared" si="257"/>
        <v>0</v>
      </c>
      <c r="Z309" s="33">
        <f t="shared" si="257"/>
        <v>0</v>
      </c>
      <c r="AA309" s="33">
        <f t="shared" si="257"/>
        <v>0</v>
      </c>
      <c r="AB309" s="33"/>
      <c r="AC309" s="33">
        <f>IF(ISBLANK(AC292),0,AC1354)</f>
        <v>0</v>
      </c>
      <c r="AD309" s="33">
        <f>IF(ISBLANK(AD292),0,AD1354)</f>
        <v>0</v>
      </c>
      <c r="AE309" s="33">
        <f>IF(ISBLANK(AE292),0,AE1354)</f>
        <v>0</v>
      </c>
    </row>
    <row r="310" spans="2:31">
      <c r="B310" s="62" t="str">
        <f t="shared" si="253"/>
        <v/>
      </c>
      <c r="C310" s="62"/>
      <c r="D310" s="52"/>
      <c r="E310" s="52"/>
      <c r="F310" s="52"/>
      <c r="G310" s="52"/>
      <c r="H310" s="52"/>
      <c r="I310" s="52"/>
      <c r="J310" s="202" t="str">
        <f t="shared" si="255"/>
        <v/>
      </c>
      <c r="K310" s="33">
        <f t="shared" ref="K310:AA310" si="258">IF(ISBLANK(K293),0,K1361)</f>
        <v>0</v>
      </c>
      <c r="L310" s="33">
        <f t="shared" si="258"/>
        <v>0</v>
      </c>
      <c r="M310" s="33">
        <f t="shared" si="258"/>
        <v>0</v>
      </c>
      <c r="N310" s="33">
        <f t="shared" si="258"/>
        <v>0</v>
      </c>
      <c r="O310" s="33">
        <f t="shared" si="258"/>
        <v>0</v>
      </c>
      <c r="P310" s="33">
        <f t="shared" si="258"/>
        <v>0</v>
      </c>
      <c r="Q310" s="33">
        <f t="shared" si="258"/>
        <v>0</v>
      </c>
      <c r="R310" s="33">
        <f t="shared" si="258"/>
        <v>0</v>
      </c>
      <c r="S310" s="33">
        <f t="shared" si="258"/>
        <v>0</v>
      </c>
      <c r="T310" s="33">
        <f t="shared" si="258"/>
        <v>0</v>
      </c>
      <c r="U310" s="33">
        <f t="shared" si="258"/>
        <v>0</v>
      </c>
      <c r="V310" s="33">
        <f t="shared" si="258"/>
        <v>0</v>
      </c>
      <c r="W310" s="33">
        <f t="shared" si="258"/>
        <v>0</v>
      </c>
      <c r="X310" s="33">
        <f t="shared" si="258"/>
        <v>0</v>
      </c>
      <c r="Y310" s="33">
        <f t="shared" si="258"/>
        <v>0</v>
      </c>
      <c r="Z310" s="33">
        <f t="shared" si="258"/>
        <v>0</v>
      </c>
      <c r="AA310" s="33">
        <f t="shared" si="258"/>
        <v>0</v>
      </c>
      <c r="AB310" s="33"/>
      <c r="AC310" s="33">
        <f>IF(ISBLANK(AC293),0,AC1361)</f>
        <v>0</v>
      </c>
      <c r="AD310" s="33">
        <f>IF(ISBLANK(AD293),0,AD1361)</f>
        <v>0</v>
      </c>
      <c r="AE310" s="33">
        <f>IF(ISBLANK(AE293),0,AE1361)</f>
        <v>0</v>
      </c>
    </row>
    <row r="311" spans="2:31">
      <c r="B311" s="62" t="str">
        <f t="shared" si="253"/>
        <v/>
      </c>
      <c r="C311" s="62"/>
      <c r="D311" s="52"/>
      <c r="E311" s="52"/>
      <c r="F311" s="52"/>
      <c r="G311" s="52"/>
      <c r="H311" s="52"/>
      <c r="I311" s="52"/>
      <c r="J311" s="202" t="str">
        <f t="shared" si="255"/>
        <v/>
      </c>
      <c r="K311" s="33">
        <f t="shared" ref="K311:AA311" si="259">IF(ISBLANK(K294),0,K1368)</f>
        <v>0</v>
      </c>
      <c r="L311" s="33">
        <f t="shared" si="259"/>
        <v>0</v>
      </c>
      <c r="M311" s="33">
        <f t="shared" si="259"/>
        <v>0</v>
      </c>
      <c r="N311" s="33">
        <f t="shared" si="259"/>
        <v>0</v>
      </c>
      <c r="O311" s="33">
        <f t="shared" si="259"/>
        <v>0</v>
      </c>
      <c r="P311" s="33">
        <f t="shared" si="259"/>
        <v>0</v>
      </c>
      <c r="Q311" s="33">
        <f t="shared" si="259"/>
        <v>0</v>
      </c>
      <c r="R311" s="33">
        <f t="shared" si="259"/>
        <v>0</v>
      </c>
      <c r="S311" s="33">
        <f t="shared" si="259"/>
        <v>0</v>
      </c>
      <c r="T311" s="33">
        <f t="shared" si="259"/>
        <v>0</v>
      </c>
      <c r="U311" s="33">
        <f t="shared" si="259"/>
        <v>0</v>
      </c>
      <c r="V311" s="33">
        <f t="shared" si="259"/>
        <v>0</v>
      </c>
      <c r="W311" s="33">
        <f t="shared" si="259"/>
        <v>0</v>
      </c>
      <c r="X311" s="33">
        <f t="shared" si="259"/>
        <v>0</v>
      </c>
      <c r="Y311" s="33">
        <f t="shared" si="259"/>
        <v>0</v>
      </c>
      <c r="Z311" s="33">
        <f t="shared" si="259"/>
        <v>0</v>
      </c>
      <c r="AA311" s="33">
        <f t="shared" si="259"/>
        <v>0</v>
      </c>
      <c r="AB311" s="33"/>
      <c r="AC311" s="33">
        <f>IF(ISBLANK(AC294),0,AC1368)</f>
        <v>0</v>
      </c>
      <c r="AD311" s="33">
        <f>IF(ISBLANK(AD294),0,AD1368)</f>
        <v>0</v>
      </c>
      <c r="AE311" s="33">
        <f>IF(ISBLANK(AE294),0,AE1368)</f>
        <v>0</v>
      </c>
    </row>
    <row r="312" spans="2:31">
      <c r="B312" s="62" t="str">
        <f t="shared" si="253"/>
        <v/>
      </c>
      <c r="C312" s="62"/>
      <c r="D312" s="52"/>
      <c r="E312" s="52"/>
      <c r="F312" s="52"/>
      <c r="G312" s="52"/>
      <c r="H312" s="52"/>
      <c r="I312" s="52"/>
      <c r="J312" s="202" t="str">
        <f t="shared" si="255"/>
        <v/>
      </c>
      <c r="K312" s="33">
        <f t="shared" ref="K312:AA312" si="260">IF(ISBLANK(K295),0,K1375)</f>
        <v>0</v>
      </c>
      <c r="L312" s="33">
        <f t="shared" si="260"/>
        <v>0</v>
      </c>
      <c r="M312" s="33">
        <f t="shared" si="260"/>
        <v>0</v>
      </c>
      <c r="N312" s="33">
        <f t="shared" si="260"/>
        <v>0</v>
      </c>
      <c r="O312" s="33">
        <f t="shared" si="260"/>
        <v>0</v>
      </c>
      <c r="P312" s="33">
        <f t="shared" si="260"/>
        <v>0</v>
      </c>
      <c r="Q312" s="33">
        <f t="shared" si="260"/>
        <v>0</v>
      </c>
      <c r="R312" s="33">
        <f t="shared" si="260"/>
        <v>0</v>
      </c>
      <c r="S312" s="33">
        <f t="shared" si="260"/>
        <v>0</v>
      </c>
      <c r="T312" s="33">
        <f t="shared" si="260"/>
        <v>0</v>
      </c>
      <c r="U312" s="33">
        <f t="shared" si="260"/>
        <v>0</v>
      </c>
      <c r="V312" s="33">
        <f t="shared" si="260"/>
        <v>0</v>
      </c>
      <c r="W312" s="33">
        <f t="shared" si="260"/>
        <v>0</v>
      </c>
      <c r="X312" s="33">
        <f t="shared" si="260"/>
        <v>0</v>
      </c>
      <c r="Y312" s="33">
        <f t="shared" si="260"/>
        <v>0</v>
      </c>
      <c r="Z312" s="33">
        <f t="shared" si="260"/>
        <v>0</v>
      </c>
      <c r="AA312" s="33">
        <f t="shared" si="260"/>
        <v>0</v>
      </c>
      <c r="AB312" s="33"/>
      <c r="AC312" s="33">
        <f>IF(ISBLANK(AC295),0,AC1375)</f>
        <v>0</v>
      </c>
      <c r="AD312" s="33">
        <f>IF(ISBLANK(AD295),0,AD1375)</f>
        <v>0</v>
      </c>
      <c r="AE312" s="33">
        <f>IF(ISBLANK(AE295),0,AE1375)</f>
        <v>0</v>
      </c>
    </row>
    <row r="313" spans="2:31">
      <c r="B313" s="62" t="str">
        <f t="shared" si="253"/>
        <v/>
      </c>
      <c r="C313" s="62"/>
      <c r="D313" s="52"/>
      <c r="E313" s="52"/>
      <c r="F313" s="52"/>
      <c r="G313" s="52"/>
      <c r="H313" s="52"/>
      <c r="I313" s="52"/>
      <c r="J313" s="202" t="str">
        <f t="shared" si="255"/>
        <v/>
      </c>
      <c r="K313" s="33">
        <f t="shared" ref="K313:AA313" si="261">IF(ISBLANK(K296),0,K1382)</f>
        <v>0</v>
      </c>
      <c r="L313" s="33">
        <f t="shared" si="261"/>
        <v>0</v>
      </c>
      <c r="M313" s="33">
        <f t="shared" si="261"/>
        <v>0</v>
      </c>
      <c r="N313" s="33">
        <f t="shared" si="261"/>
        <v>0</v>
      </c>
      <c r="O313" s="33">
        <f t="shared" si="261"/>
        <v>0</v>
      </c>
      <c r="P313" s="33">
        <f t="shared" si="261"/>
        <v>0</v>
      </c>
      <c r="Q313" s="33">
        <f t="shared" si="261"/>
        <v>0</v>
      </c>
      <c r="R313" s="33">
        <f t="shared" si="261"/>
        <v>0</v>
      </c>
      <c r="S313" s="33">
        <f t="shared" si="261"/>
        <v>0</v>
      </c>
      <c r="T313" s="33">
        <f t="shared" si="261"/>
        <v>0</v>
      </c>
      <c r="U313" s="33">
        <f t="shared" si="261"/>
        <v>0</v>
      </c>
      <c r="V313" s="33">
        <f t="shared" si="261"/>
        <v>0</v>
      </c>
      <c r="W313" s="33">
        <f t="shared" si="261"/>
        <v>0</v>
      </c>
      <c r="X313" s="33">
        <f t="shared" si="261"/>
        <v>0</v>
      </c>
      <c r="Y313" s="33">
        <f t="shared" si="261"/>
        <v>0</v>
      </c>
      <c r="Z313" s="33">
        <f t="shared" si="261"/>
        <v>0</v>
      </c>
      <c r="AA313" s="33">
        <f t="shared" si="261"/>
        <v>0</v>
      </c>
      <c r="AB313" s="33"/>
      <c r="AC313" s="33">
        <f>IF(ISBLANK(AC296),0,AC1382)</f>
        <v>0</v>
      </c>
      <c r="AD313" s="33">
        <f>IF(ISBLANK(AD296),0,AD1382)</f>
        <v>0</v>
      </c>
      <c r="AE313" s="33">
        <f>IF(ISBLANK(AE296),0,AE1382)</f>
        <v>0</v>
      </c>
    </row>
    <row r="314" spans="2:31">
      <c r="B314" s="62" t="str">
        <f t="shared" si="253"/>
        <v/>
      </c>
      <c r="C314" s="62"/>
      <c r="D314" s="52"/>
      <c r="E314" s="52"/>
      <c r="F314" s="52"/>
      <c r="G314" s="52"/>
      <c r="H314" s="52"/>
      <c r="I314" s="52"/>
      <c r="J314" s="202" t="str">
        <f t="shared" si="255"/>
        <v/>
      </c>
      <c r="K314" s="33">
        <f t="shared" ref="K314:AA314" si="262">IF(ISBLANK(K297),0,K1389)</f>
        <v>0</v>
      </c>
      <c r="L314" s="33">
        <f t="shared" si="262"/>
        <v>0</v>
      </c>
      <c r="M314" s="33">
        <f t="shared" si="262"/>
        <v>0</v>
      </c>
      <c r="N314" s="33">
        <f t="shared" si="262"/>
        <v>0</v>
      </c>
      <c r="O314" s="33">
        <f t="shared" si="262"/>
        <v>0</v>
      </c>
      <c r="P314" s="33">
        <f t="shared" si="262"/>
        <v>0</v>
      </c>
      <c r="Q314" s="33">
        <f t="shared" si="262"/>
        <v>0</v>
      </c>
      <c r="R314" s="33">
        <f t="shared" si="262"/>
        <v>0</v>
      </c>
      <c r="S314" s="33">
        <f t="shared" si="262"/>
        <v>0</v>
      </c>
      <c r="T314" s="33">
        <f t="shared" si="262"/>
        <v>0</v>
      </c>
      <c r="U314" s="33">
        <f t="shared" si="262"/>
        <v>0</v>
      </c>
      <c r="V314" s="33">
        <f t="shared" si="262"/>
        <v>0</v>
      </c>
      <c r="W314" s="33">
        <f t="shared" si="262"/>
        <v>0</v>
      </c>
      <c r="X314" s="33">
        <f t="shared" si="262"/>
        <v>0</v>
      </c>
      <c r="Y314" s="33">
        <f t="shared" si="262"/>
        <v>0</v>
      </c>
      <c r="Z314" s="33">
        <f t="shared" si="262"/>
        <v>0</v>
      </c>
      <c r="AA314" s="33">
        <f t="shared" si="262"/>
        <v>0</v>
      </c>
      <c r="AB314" s="33"/>
      <c r="AC314" s="33">
        <f>IF(ISBLANK(AC297),0,AC1389)</f>
        <v>0</v>
      </c>
      <c r="AD314" s="33">
        <f>IF(ISBLANK(AD297),0,AD1389)</f>
        <v>0</v>
      </c>
      <c r="AE314" s="33">
        <f>IF(ISBLANK(AE297),0,AE1389)</f>
        <v>0</v>
      </c>
    </row>
    <row r="315" spans="2:31">
      <c r="B315" s="62" t="str">
        <f t="shared" si="253"/>
        <v/>
      </c>
      <c r="C315" s="62"/>
      <c r="D315" s="52"/>
      <c r="E315" s="52"/>
      <c r="F315" s="52"/>
      <c r="G315" s="52"/>
      <c r="H315" s="52"/>
      <c r="I315" s="52"/>
      <c r="J315" s="202" t="str">
        <f t="shared" si="255"/>
        <v/>
      </c>
      <c r="K315" s="33">
        <f t="shared" ref="K315:AA315" si="263">IF(ISBLANK(K298),0,K1396)</f>
        <v>0</v>
      </c>
      <c r="L315" s="33">
        <f t="shared" si="263"/>
        <v>0</v>
      </c>
      <c r="M315" s="33">
        <f t="shared" si="263"/>
        <v>0</v>
      </c>
      <c r="N315" s="33">
        <f t="shared" si="263"/>
        <v>0</v>
      </c>
      <c r="O315" s="33">
        <f t="shared" si="263"/>
        <v>0</v>
      </c>
      <c r="P315" s="33">
        <f t="shared" si="263"/>
        <v>0</v>
      </c>
      <c r="Q315" s="33">
        <f t="shared" si="263"/>
        <v>0</v>
      </c>
      <c r="R315" s="33">
        <f t="shared" si="263"/>
        <v>0</v>
      </c>
      <c r="S315" s="33">
        <f t="shared" si="263"/>
        <v>0</v>
      </c>
      <c r="T315" s="33">
        <f t="shared" si="263"/>
        <v>0</v>
      </c>
      <c r="U315" s="33">
        <f t="shared" si="263"/>
        <v>0</v>
      </c>
      <c r="V315" s="33">
        <f t="shared" si="263"/>
        <v>0</v>
      </c>
      <c r="W315" s="33">
        <f t="shared" si="263"/>
        <v>0</v>
      </c>
      <c r="X315" s="33">
        <f t="shared" si="263"/>
        <v>0</v>
      </c>
      <c r="Y315" s="33">
        <f t="shared" si="263"/>
        <v>0</v>
      </c>
      <c r="Z315" s="33">
        <f t="shared" si="263"/>
        <v>0</v>
      </c>
      <c r="AA315" s="33">
        <f t="shared" si="263"/>
        <v>0</v>
      </c>
      <c r="AB315" s="33"/>
      <c r="AC315" s="33">
        <f>IF(ISBLANK(AC298),0,AC1396)</f>
        <v>0</v>
      </c>
      <c r="AD315" s="33">
        <f>IF(ISBLANK(AD298),0,AD1396)</f>
        <v>0</v>
      </c>
      <c r="AE315" s="33">
        <f>IF(ISBLANK(AE298),0,AE1396)</f>
        <v>0</v>
      </c>
    </row>
    <row r="316" spans="2:31">
      <c r="B316" s="62" t="str">
        <f t="shared" si="253"/>
        <v/>
      </c>
      <c r="C316" s="62"/>
      <c r="D316" s="52"/>
      <c r="E316" s="52"/>
      <c r="F316" s="52"/>
      <c r="G316" s="52"/>
      <c r="H316" s="52"/>
      <c r="I316" s="52"/>
      <c r="J316" s="202" t="str">
        <f t="shared" si="255"/>
        <v/>
      </c>
      <c r="K316" s="33">
        <f t="shared" ref="K316:AA316" si="264">IF(ISBLANK(K299),0,K1403)</f>
        <v>0</v>
      </c>
      <c r="L316" s="33">
        <f t="shared" si="264"/>
        <v>0</v>
      </c>
      <c r="M316" s="33">
        <f t="shared" si="264"/>
        <v>0</v>
      </c>
      <c r="N316" s="33">
        <f t="shared" si="264"/>
        <v>0</v>
      </c>
      <c r="O316" s="33">
        <f t="shared" si="264"/>
        <v>0</v>
      </c>
      <c r="P316" s="33">
        <f t="shared" si="264"/>
        <v>0</v>
      </c>
      <c r="Q316" s="33">
        <f t="shared" si="264"/>
        <v>0</v>
      </c>
      <c r="R316" s="33">
        <f t="shared" si="264"/>
        <v>0</v>
      </c>
      <c r="S316" s="33">
        <f t="shared" si="264"/>
        <v>0</v>
      </c>
      <c r="T316" s="33">
        <f t="shared" si="264"/>
        <v>0</v>
      </c>
      <c r="U316" s="33">
        <f t="shared" si="264"/>
        <v>0</v>
      </c>
      <c r="V316" s="33">
        <f t="shared" si="264"/>
        <v>0</v>
      </c>
      <c r="W316" s="33">
        <f t="shared" si="264"/>
        <v>0</v>
      </c>
      <c r="X316" s="33">
        <f t="shared" si="264"/>
        <v>0</v>
      </c>
      <c r="Y316" s="33">
        <f t="shared" si="264"/>
        <v>0</v>
      </c>
      <c r="Z316" s="33">
        <f t="shared" si="264"/>
        <v>0</v>
      </c>
      <c r="AA316" s="33">
        <f t="shared" si="264"/>
        <v>0</v>
      </c>
      <c r="AB316" s="33"/>
      <c r="AC316" s="33">
        <f>IF(ISBLANK(AC299),0,AC1403)</f>
        <v>0</v>
      </c>
      <c r="AD316" s="33">
        <f>IF(ISBLANK(AD299),0,AD1403)</f>
        <v>0</v>
      </c>
      <c r="AE316" s="33">
        <f>IF(ISBLANK(AE299),0,AE1403)</f>
        <v>0</v>
      </c>
    </row>
    <row r="317" spans="2:31">
      <c r="B317" s="62" t="str">
        <f t="shared" si="253"/>
        <v/>
      </c>
      <c r="C317" s="62"/>
      <c r="D317" s="52"/>
      <c r="E317" s="52"/>
      <c r="F317" s="52"/>
      <c r="G317" s="52"/>
      <c r="H317" s="52"/>
      <c r="I317" s="52"/>
      <c r="J317" s="202" t="str">
        <f t="shared" si="255"/>
        <v/>
      </c>
      <c r="K317" s="33">
        <f t="shared" ref="K317:AA317" si="265">IF(ISBLANK(K300),0,K1410)</f>
        <v>0</v>
      </c>
      <c r="L317" s="33">
        <f t="shared" si="265"/>
        <v>0</v>
      </c>
      <c r="M317" s="33">
        <f t="shared" si="265"/>
        <v>0</v>
      </c>
      <c r="N317" s="33">
        <f t="shared" si="265"/>
        <v>0</v>
      </c>
      <c r="O317" s="33">
        <f t="shared" si="265"/>
        <v>0</v>
      </c>
      <c r="P317" s="33">
        <f t="shared" si="265"/>
        <v>0</v>
      </c>
      <c r="Q317" s="33">
        <f t="shared" si="265"/>
        <v>0</v>
      </c>
      <c r="R317" s="33">
        <f t="shared" si="265"/>
        <v>0</v>
      </c>
      <c r="S317" s="33">
        <f t="shared" si="265"/>
        <v>0</v>
      </c>
      <c r="T317" s="33">
        <f t="shared" si="265"/>
        <v>0</v>
      </c>
      <c r="U317" s="33">
        <f t="shared" si="265"/>
        <v>0</v>
      </c>
      <c r="V317" s="33">
        <f t="shared" si="265"/>
        <v>0</v>
      </c>
      <c r="W317" s="33">
        <f t="shared" si="265"/>
        <v>0</v>
      </c>
      <c r="X317" s="33">
        <f t="shared" si="265"/>
        <v>0</v>
      </c>
      <c r="Y317" s="33">
        <f t="shared" si="265"/>
        <v>0</v>
      </c>
      <c r="Z317" s="33">
        <f t="shared" si="265"/>
        <v>0</v>
      </c>
      <c r="AA317" s="33">
        <f t="shared" si="265"/>
        <v>0</v>
      </c>
      <c r="AB317" s="33"/>
      <c r="AC317" s="33">
        <f>IF(ISBLANK(AC300),0,AC1410)</f>
        <v>0</v>
      </c>
      <c r="AD317" s="33">
        <f>IF(ISBLANK(AD300),0,AD1410)</f>
        <v>0</v>
      </c>
      <c r="AE317" s="33">
        <f>IF(ISBLANK(AE300),0,AE1410)</f>
        <v>0</v>
      </c>
    </row>
    <row r="318" spans="2:31">
      <c r="B318" s="62" t="str">
        <f t="shared" si="253"/>
        <v/>
      </c>
      <c r="C318" s="62"/>
      <c r="D318" s="52"/>
      <c r="E318" s="52"/>
      <c r="F318" s="52"/>
      <c r="G318" s="52"/>
      <c r="H318" s="52"/>
      <c r="I318" s="52"/>
      <c r="J318" s="202" t="str">
        <f t="shared" si="255"/>
        <v/>
      </c>
      <c r="K318" s="33">
        <f t="shared" ref="K318:AA318" si="266">IF(ISBLANK(K301),0,K1417)</f>
        <v>0</v>
      </c>
      <c r="L318" s="33">
        <f t="shared" si="266"/>
        <v>0</v>
      </c>
      <c r="M318" s="33">
        <f t="shared" si="266"/>
        <v>0</v>
      </c>
      <c r="N318" s="33">
        <f t="shared" si="266"/>
        <v>0</v>
      </c>
      <c r="O318" s="33">
        <f t="shared" si="266"/>
        <v>0</v>
      </c>
      <c r="P318" s="33">
        <f t="shared" si="266"/>
        <v>0</v>
      </c>
      <c r="Q318" s="33">
        <f t="shared" si="266"/>
        <v>0</v>
      </c>
      <c r="R318" s="33">
        <f t="shared" si="266"/>
        <v>0</v>
      </c>
      <c r="S318" s="33">
        <f t="shared" si="266"/>
        <v>0</v>
      </c>
      <c r="T318" s="33">
        <f t="shared" si="266"/>
        <v>0</v>
      </c>
      <c r="U318" s="33">
        <f t="shared" si="266"/>
        <v>0</v>
      </c>
      <c r="V318" s="33">
        <f t="shared" si="266"/>
        <v>0</v>
      </c>
      <c r="W318" s="33">
        <f t="shared" si="266"/>
        <v>0</v>
      </c>
      <c r="X318" s="33">
        <f t="shared" si="266"/>
        <v>0</v>
      </c>
      <c r="Y318" s="33">
        <f t="shared" si="266"/>
        <v>0</v>
      </c>
      <c r="Z318" s="33">
        <f t="shared" si="266"/>
        <v>0</v>
      </c>
      <c r="AA318" s="33">
        <f t="shared" si="266"/>
        <v>0</v>
      </c>
      <c r="AB318" s="33"/>
      <c r="AC318" s="33">
        <f>IF(ISBLANK(AC301),0,AC1417)</f>
        <v>0</v>
      </c>
      <c r="AD318" s="33">
        <f>IF(ISBLANK(AD301),0,AD1417)</f>
        <v>0</v>
      </c>
      <c r="AE318" s="33">
        <f>IF(ISBLANK(AE301),0,AE1417)</f>
        <v>0</v>
      </c>
    </row>
    <row r="319" spans="2:31">
      <c r="B319" s="62" t="str">
        <f t="shared" si="253"/>
        <v/>
      </c>
      <c r="C319" s="62"/>
      <c r="D319" s="52"/>
      <c r="E319" s="52"/>
      <c r="F319" s="52"/>
      <c r="G319" s="52"/>
      <c r="H319" s="52"/>
      <c r="I319" s="52"/>
      <c r="J319" s="202" t="str">
        <f t="shared" si="255"/>
        <v/>
      </c>
      <c r="K319" s="33">
        <f t="shared" ref="K319:AA319" si="267">IF(ISBLANK(K302),0,K1424)</f>
        <v>0</v>
      </c>
      <c r="L319" s="33">
        <f t="shared" si="267"/>
        <v>0</v>
      </c>
      <c r="M319" s="33">
        <f t="shared" si="267"/>
        <v>0</v>
      </c>
      <c r="N319" s="33">
        <f t="shared" si="267"/>
        <v>0</v>
      </c>
      <c r="O319" s="33">
        <f t="shared" si="267"/>
        <v>0</v>
      </c>
      <c r="P319" s="33">
        <f t="shared" si="267"/>
        <v>0</v>
      </c>
      <c r="Q319" s="33">
        <f t="shared" si="267"/>
        <v>0</v>
      </c>
      <c r="R319" s="33">
        <f t="shared" si="267"/>
        <v>0</v>
      </c>
      <c r="S319" s="33">
        <f t="shared" si="267"/>
        <v>0</v>
      </c>
      <c r="T319" s="33">
        <f t="shared" si="267"/>
        <v>0</v>
      </c>
      <c r="U319" s="33">
        <f t="shared" si="267"/>
        <v>0</v>
      </c>
      <c r="V319" s="33">
        <f t="shared" si="267"/>
        <v>0</v>
      </c>
      <c r="W319" s="33">
        <f t="shared" si="267"/>
        <v>0</v>
      </c>
      <c r="X319" s="33">
        <f t="shared" si="267"/>
        <v>0</v>
      </c>
      <c r="Y319" s="33">
        <f t="shared" si="267"/>
        <v>0</v>
      </c>
      <c r="Z319" s="33">
        <f t="shared" si="267"/>
        <v>0</v>
      </c>
      <c r="AA319" s="33">
        <f t="shared" si="267"/>
        <v>0</v>
      </c>
      <c r="AB319" s="33"/>
      <c r="AC319" s="33">
        <f>IF(ISBLANK(AC302),0,AC1424)</f>
        <v>0</v>
      </c>
      <c r="AD319" s="33">
        <f>IF(ISBLANK(AD302),0,AD1424)</f>
        <v>0</v>
      </c>
      <c r="AE319" s="33">
        <f>IF(ISBLANK(AE302),0,AE1424)</f>
        <v>0</v>
      </c>
    </row>
    <row r="320" spans="2:31">
      <c r="B320" s="62" t="str">
        <f t="shared" si="253"/>
        <v/>
      </c>
      <c r="C320" s="62"/>
      <c r="D320" s="52"/>
      <c r="E320" s="52"/>
      <c r="F320" s="52"/>
      <c r="G320" s="52"/>
      <c r="H320" s="52"/>
      <c r="I320" s="52"/>
      <c r="J320" s="202" t="str">
        <f t="shared" si="255"/>
        <v/>
      </c>
      <c r="K320" s="33">
        <f t="shared" ref="K320:AA320" si="268">IF(ISBLANK(K303),0,K1431)</f>
        <v>0</v>
      </c>
      <c r="L320" s="33">
        <f t="shared" si="268"/>
        <v>0</v>
      </c>
      <c r="M320" s="33">
        <f t="shared" si="268"/>
        <v>0</v>
      </c>
      <c r="N320" s="33">
        <f t="shared" si="268"/>
        <v>0</v>
      </c>
      <c r="O320" s="33">
        <f t="shared" si="268"/>
        <v>0</v>
      </c>
      <c r="P320" s="33">
        <f t="shared" si="268"/>
        <v>0</v>
      </c>
      <c r="Q320" s="33">
        <f t="shared" si="268"/>
        <v>0</v>
      </c>
      <c r="R320" s="33">
        <f t="shared" si="268"/>
        <v>0</v>
      </c>
      <c r="S320" s="33">
        <f t="shared" si="268"/>
        <v>0</v>
      </c>
      <c r="T320" s="33">
        <f t="shared" si="268"/>
        <v>0</v>
      </c>
      <c r="U320" s="33">
        <f t="shared" si="268"/>
        <v>0</v>
      </c>
      <c r="V320" s="33">
        <f t="shared" si="268"/>
        <v>0</v>
      </c>
      <c r="W320" s="33">
        <f t="shared" si="268"/>
        <v>0</v>
      </c>
      <c r="X320" s="33">
        <f t="shared" si="268"/>
        <v>0</v>
      </c>
      <c r="Y320" s="33">
        <f t="shared" si="268"/>
        <v>0</v>
      </c>
      <c r="Z320" s="33">
        <f t="shared" si="268"/>
        <v>0</v>
      </c>
      <c r="AA320" s="33">
        <f t="shared" si="268"/>
        <v>0</v>
      </c>
      <c r="AB320" s="33"/>
      <c r="AC320" s="33">
        <f>IF(ISBLANK(AC303),0,AC1431)</f>
        <v>0</v>
      </c>
      <c r="AD320" s="33">
        <f>IF(ISBLANK(AD303),0,AD1431)</f>
        <v>0</v>
      </c>
      <c r="AE320" s="33">
        <f>IF(ISBLANK(AE303),0,AE1431)</f>
        <v>0</v>
      </c>
    </row>
    <row r="321" spans="2:31">
      <c r="B321" s="62" t="str">
        <f t="shared" si="253"/>
        <v/>
      </c>
      <c r="C321" s="62"/>
      <c r="D321" s="52"/>
      <c r="E321" s="52"/>
      <c r="F321" s="52"/>
      <c r="G321" s="52"/>
      <c r="H321" s="52"/>
      <c r="I321" s="52"/>
      <c r="J321" s="202" t="str">
        <f t="shared" si="255"/>
        <v/>
      </c>
      <c r="K321" s="33">
        <f t="shared" ref="K321:AA321" si="269">IF(ISBLANK(K304),0,K1438)</f>
        <v>0</v>
      </c>
      <c r="L321" s="33">
        <f t="shared" si="269"/>
        <v>0</v>
      </c>
      <c r="M321" s="33">
        <f t="shared" si="269"/>
        <v>0</v>
      </c>
      <c r="N321" s="33">
        <f t="shared" si="269"/>
        <v>0</v>
      </c>
      <c r="O321" s="33">
        <f t="shared" si="269"/>
        <v>0</v>
      </c>
      <c r="P321" s="33">
        <f t="shared" si="269"/>
        <v>0</v>
      </c>
      <c r="Q321" s="33">
        <f t="shared" si="269"/>
        <v>0</v>
      </c>
      <c r="R321" s="33">
        <f t="shared" si="269"/>
        <v>0</v>
      </c>
      <c r="S321" s="33">
        <f t="shared" si="269"/>
        <v>0</v>
      </c>
      <c r="T321" s="33">
        <f t="shared" si="269"/>
        <v>0</v>
      </c>
      <c r="U321" s="33">
        <f t="shared" si="269"/>
        <v>0</v>
      </c>
      <c r="V321" s="33">
        <f t="shared" si="269"/>
        <v>0</v>
      </c>
      <c r="W321" s="33">
        <f t="shared" si="269"/>
        <v>0</v>
      </c>
      <c r="X321" s="33">
        <f t="shared" si="269"/>
        <v>0</v>
      </c>
      <c r="Y321" s="33">
        <f t="shared" si="269"/>
        <v>0</v>
      </c>
      <c r="Z321" s="33">
        <f t="shared" si="269"/>
        <v>0</v>
      </c>
      <c r="AA321" s="33">
        <f t="shared" si="269"/>
        <v>0</v>
      </c>
      <c r="AB321" s="33"/>
      <c r="AC321" s="33">
        <f>IF(ISBLANK(AC304),0,AC1438)</f>
        <v>0</v>
      </c>
      <c r="AD321" s="33">
        <f>IF(ISBLANK(AD304),0,AD1438)</f>
        <v>0</v>
      </c>
      <c r="AE321" s="33">
        <f>IF(ISBLANK(AE304),0,AE1438)</f>
        <v>0</v>
      </c>
    </row>
    <row r="322" spans="2:31">
      <c r="B322" s="98" t="s">
        <v>316</v>
      </c>
      <c r="C322" s="98"/>
      <c r="D322" s="97"/>
      <c r="E322" s="199"/>
      <c r="F322" s="96"/>
      <c r="G322" s="97"/>
      <c r="H322" s="96"/>
      <c r="I322" s="96"/>
      <c r="J322" s="96"/>
      <c r="K322" s="97">
        <f t="shared" ref="K322:W322" si="270">SUM(K307:K321)</f>
        <v>0</v>
      </c>
      <c r="L322" s="97">
        <f t="shared" si="270"/>
        <v>0</v>
      </c>
      <c r="M322" s="97">
        <f t="shared" ca="1" si="270"/>
        <v>0</v>
      </c>
      <c r="N322" s="97">
        <f t="shared" ca="1" si="270"/>
        <v>0</v>
      </c>
      <c r="O322" s="97">
        <f t="shared" si="270"/>
        <v>0</v>
      </c>
      <c r="P322" s="97">
        <f t="shared" si="270"/>
        <v>0</v>
      </c>
      <c r="Q322" s="97">
        <f t="shared" si="270"/>
        <v>0</v>
      </c>
      <c r="R322" s="97">
        <f t="shared" si="270"/>
        <v>0</v>
      </c>
      <c r="S322" s="97">
        <f t="shared" si="270"/>
        <v>0</v>
      </c>
      <c r="T322" s="97">
        <f t="shared" si="270"/>
        <v>0</v>
      </c>
      <c r="U322" s="97">
        <f t="shared" si="270"/>
        <v>0</v>
      </c>
      <c r="V322" s="97">
        <f t="shared" si="270"/>
        <v>0</v>
      </c>
      <c r="W322" s="97">
        <f t="shared" si="270"/>
        <v>0</v>
      </c>
      <c r="X322" s="97">
        <f>SUM(X307:X321)</f>
        <v>0</v>
      </c>
      <c r="Y322" s="97">
        <f>SUM(Y307:Y321)</f>
        <v>0</v>
      </c>
      <c r="Z322" s="97">
        <f t="shared" ref="Z322:AE322" si="271">SUM(Z307:Z321)</f>
        <v>0</v>
      </c>
      <c r="AA322" s="97">
        <f t="shared" si="271"/>
        <v>0</v>
      </c>
      <c r="AB322" s="97"/>
      <c r="AC322" s="97">
        <f t="shared" si="271"/>
        <v>0</v>
      </c>
      <c r="AD322" s="97">
        <f t="shared" si="271"/>
        <v>0</v>
      </c>
      <c r="AE322" s="97">
        <f t="shared" si="271"/>
        <v>0</v>
      </c>
    </row>
    <row r="323" spans="2:31"/>
    <row r="324" spans="2:31"/>
    <row r="325" spans="2:31" ht="21">
      <c r="B325" s="227" t="s">
        <v>370</v>
      </c>
      <c r="C325" s="229" t="s">
        <v>846</v>
      </c>
      <c r="D325" s="229" t="s">
        <v>387</v>
      </c>
      <c r="E325" s="229" t="s">
        <v>397</v>
      </c>
      <c r="F325" s="229" t="s">
        <v>869</v>
      </c>
      <c r="G325" s="229" t="s">
        <v>870</v>
      </c>
      <c r="H325" s="229" t="s">
        <v>389</v>
      </c>
      <c r="I325" s="229" t="s">
        <v>390</v>
      </c>
      <c r="J325" s="229" t="s">
        <v>399</v>
      </c>
      <c r="K325" s="231" t="str">
        <f t="shared" ref="K325:AE325" si="272">LataProjekcji</f>
        <v>Uzupełnij dane</v>
      </c>
      <c r="L325" s="231" t="str">
        <f t="shared" si="272"/>
        <v/>
      </c>
      <c r="M325" s="231" t="str">
        <f t="shared" si="272"/>
        <v/>
      </c>
      <c r="N325" s="231" t="str">
        <f t="shared" si="272"/>
        <v/>
      </c>
      <c r="O325" s="231" t="str">
        <f t="shared" si="272"/>
        <v/>
      </c>
      <c r="P325" s="231" t="str">
        <f t="shared" si="272"/>
        <v/>
      </c>
      <c r="Q325" s="231" t="str">
        <f t="shared" si="272"/>
        <v/>
      </c>
      <c r="R325" s="231" t="str">
        <f t="shared" si="272"/>
        <v/>
      </c>
      <c r="S325" s="231" t="str">
        <f t="shared" si="272"/>
        <v/>
      </c>
      <c r="T325" s="231" t="str">
        <f t="shared" si="272"/>
        <v/>
      </c>
      <c r="U325" s="231" t="str">
        <f t="shared" si="272"/>
        <v/>
      </c>
      <c r="V325" s="231" t="str">
        <f t="shared" si="272"/>
        <v/>
      </c>
      <c r="W325" s="231" t="str">
        <f t="shared" si="272"/>
        <v/>
      </c>
      <c r="X325" s="231" t="str">
        <f t="shared" si="272"/>
        <v/>
      </c>
      <c r="Y325" s="231" t="str">
        <f t="shared" si="272"/>
        <v/>
      </c>
      <c r="Z325" s="231" t="str">
        <f t="shared" si="272"/>
        <v/>
      </c>
      <c r="AA325" s="231" t="str">
        <f t="shared" si="272"/>
        <v/>
      </c>
      <c r="AB325" s="231" t="str">
        <f t="shared" si="272"/>
        <v/>
      </c>
      <c r="AC325" s="231" t="str">
        <f t="shared" si="272"/>
        <v/>
      </c>
      <c r="AD325" s="231" t="str">
        <f t="shared" si="272"/>
        <v/>
      </c>
      <c r="AE325" s="231" t="str">
        <f t="shared" si="272"/>
        <v/>
      </c>
    </row>
    <row r="326" spans="2:31">
      <c r="B326" s="652"/>
      <c r="C326" s="672"/>
      <c r="D326" s="374"/>
      <c r="E326" s="379"/>
      <c r="F326" s="380"/>
      <c r="G326" s="380"/>
      <c r="H326" s="395"/>
      <c r="I326" s="337">
        <f>IF(AND(F326="tak",G326="tak"),SUM(K344:AE344),IF(AND(F326="tak",G326="nie",ISNUMBER(H326)),'Rozliczenie dotacji'!F115,0))</f>
        <v>0</v>
      </c>
      <c r="J326" s="201" t="str" cm="1">
        <f t="array" ref="J326">IF(SUMPRODUCT(ISBLANK(C326:G326)*1)=5,"wstaw dane",IF(AND(SUMPRODUCT(ISBLANK(C326:G326)*1)&gt;0,SUMPRODUCT(ISBLANK(C326:G326)*1)&lt;5),"uzupełnij dane",IF(OR(AND(F326=nie,ISNUMBER(H326)=TRUE),AND(F326=tak,G326=tak,ISNUMBER(H326)=TRUE)),"usuń % dotacji",IF(AND(F326=nie,G326=tak),"popraw dane",IF(AND(F326=tak,G326=nie,ISBLANK(H326)=TRUE),"wstaw % dotacji","ok")))))</f>
        <v>wstaw dane</v>
      </c>
      <c r="K326" s="102">
        <f t="shared" ref="K326:AE330" si="273">ROUND(IF(AND(YEAR($E326)=LataProjekcji,$D326&gt;0,$J326="ok"),$D326,0),0)</f>
        <v>0</v>
      </c>
      <c r="L326" s="102">
        <f t="shared" si="273"/>
        <v>0</v>
      </c>
      <c r="M326" s="102">
        <f t="shared" si="273"/>
        <v>0</v>
      </c>
      <c r="N326" s="102">
        <f t="shared" si="273"/>
        <v>0</v>
      </c>
      <c r="O326" s="102">
        <f t="shared" si="273"/>
        <v>0</v>
      </c>
      <c r="P326" s="102">
        <f t="shared" si="273"/>
        <v>0</v>
      </c>
      <c r="Q326" s="102">
        <f t="shared" si="273"/>
        <v>0</v>
      </c>
      <c r="R326" s="102">
        <f t="shared" si="273"/>
        <v>0</v>
      </c>
      <c r="S326" s="102">
        <f t="shared" si="273"/>
        <v>0</v>
      </c>
      <c r="T326" s="102">
        <f t="shared" si="273"/>
        <v>0</v>
      </c>
      <c r="U326" s="102">
        <f t="shared" si="273"/>
        <v>0</v>
      </c>
      <c r="V326" s="102">
        <f t="shared" si="273"/>
        <v>0</v>
      </c>
      <c r="W326" s="102">
        <f t="shared" si="273"/>
        <v>0</v>
      </c>
      <c r="X326" s="102">
        <f t="shared" si="273"/>
        <v>0</v>
      </c>
      <c r="Y326" s="102">
        <f t="shared" si="273"/>
        <v>0</v>
      </c>
      <c r="Z326" s="102">
        <f t="shared" si="273"/>
        <v>0</v>
      </c>
      <c r="AA326" s="102">
        <f t="shared" si="273"/>
        <v>0</v>
      </c>
      <c r="AB326" s="102">
        <f t="shared" si="273"/>
        <v>0</v>
      </c>
      <c r="AC326" s="102">
        <f t="shared" si="273"/>
        <v>0</v>
      </c>
      <c r="AD326" s="102">
        <f t="shared" si="273"/>
        <v>0</v>
      </c>
      <c r="AE326" s="102">
        <f t="shared" si="273"/>
        <v>0</v>
      </c>
    </row>
    <row r="327" spans="2:31">
      <c r="B327" s="652"/>
      <c r="C327" s="672"/>
      <c r="D327" s="287"/>
      <c r="E327" s="372"/>
      <c r="F327" s="373"/>
      <c r="G327" s="373"/>
      <c r="H327" s="396"/>
      <c r="I327" s="335">
        <f>IF(AND(F327="tak",G327="tak"),SUM(K345:AE345),IF(AND(F327="tak",G327="nie",ISNUMBER(H327)),'Rozliczenie dotacji'!F116,0))</f>
        <v>0</v>
      </c>
      <c r="J327" s="202" t="str" cm="1">
        <f t="array" ref="J327">IF(SUMPRODUCT(ISBLANK(C327:G327)*1)=5,"wstaw dane",IF(AND(SUMPRODUCT(ISBLANK(C327:G327)*1)&gt;0,SUMPRODUCT(ISBLANK(C327:G327)*1)&lt;5),"uzupełnij dane",IF(OR(AND(F327=nie,ISNUMBER(H327)=TRUE),AND(F327=tak,G327=tak,ISNUMBER(H327)=TRUE)),"usuń % dotacji",IF(AND(F327=nie,G327=tak),"popraw dane",IF(AND(F327=tak,G327=nie,ISBLANK(H327)=TRUE),"wstaw % dotacji","ok")))))</f>
        <v>wstaw dane</v>
      </c>
      <c r="K327" s="33">
        <f t="shared" si="273"/>
        <v>0</v>
      </c>
      <c r="L327" s="33">
        <f t="shared" si="273"/>
        <v>0</v>
      </c>
      <c r="M327" s="33">
        <f t="shared" si="273"/>
        <v>0</v>
      </c>
      <c r="N327" s="33">
        <f t="shared" si="273"/>
        <v>0</v>
      </c>
      <c r="O327" s="33">
        <f t="shared" si="273"/>
        <v>0</v>
      </c>
      <c r="P327" s="33">
        <f t="shared" si="273"/>
        <v>0</v>
      </c>
      <c r="Q327" s="33">
        <f t="shared" si="273"/>
        <v>0</v>
      </c>
      <c r="R327" s="33">
        <f t="shared" si="273"/>
        <v>0</v>
      </c>
      <c r="S327" s="33">
        <f t="shared" si="273"/>
        <v>0</v>
      </c>
      <c r="T327" s="33">
        <f t="shared" si="273"/>
        <v>0</v>
      </c>
      <c r="U327" s="33">
        <f t="shared" si="273"/>
        <v>0</v>
      </c>
      <c r="V327" s="33">
        <f t="shared" si="273"/>
        <v>0</v>
      </c>
      <c r="W327" s="33">
        <f t="shared" si="273"/>
        <v>0</v>
      </c>
      <c r="X327" s="33">
        <f t="shared" si="273"/>
        <v>0</v>
      </c>
      <c r="Y327" s="33">
        <f t="shared" si="273"/>
        <v>0</v>
      </c>
      <c r="Z327" s="33">
        <f t="shared" si="273"/>
        <v>0</v>
      </c>
      <c r="AA327" s="33">
        <f t="shared" si="273"/>
        <v>0</v>
      </c>
      <c r="AB327" s="33">
        <f t="shared" si="273"/>
        <v>0</v>
      </c>
      <c r="AC327" s="33">
        <f t="shared" si="273"/>
        <v>0</v>
      </c>
      <c r="AD327" s="33">
        <f t="shared" si="273"/>
        <v>0</v>
      </c>
      <c r="AE327" s="33">
        <f t="shared" si="273"/>
        <v>0</v>
      </c>
    </row>
    <row r="328" spans="2:31">
      <c r="B328" s="652"/>
      <c r="C328" s="672"/>
      <c r="D328" s="287"/>
      <c r="E328" s="372"/>
      <c r="F328" s="373"/>
      <c r="G328" s="373"/>
      <c r="H328" s="396"/>
      <c r="I328" s="335">
        <f>IF(AND(F328="tak",G328="tak"),SUM(K346:AE346),IF(AND(F328="tak",G328="nie",ISNUMBER(H328)),'Rozliczenie dotacji'!F117,0))</f>
        <v>0</v>
      </c>
      <c r="J328" s="202" t="str" cm="1">
        <f t="array" ref="J328">IF(SUMPRODUCT(ISBLANK(C328:G328)*1)=5,"wstaw dane",IF(AND(SUMPRODUCT(ISBLANK(C328:G328)*1)&gt;0,SUMPRODUCT(ISBLANK(C328:G328)*1)&lt;5),"uzupełnij dane",IF(OR(AND(F328=nie,ISNUMBER(H328)=TRUE),AND(F328=tak,G328=tak,ISNUMBER(H328)=TRUE)),"usuń % dotacji",IF(AND(F328=nie,G328=tak),"popraw dane",IF(AND(F328=tak,G328=nie,ISBLANK(H328)=TRUE),"wstaw % dotacji","ok")))))</f>
        <v>wstaw dane</v>
      </c>
      <c r="K328" s="33">
        <f t="shared" si="273"/>
        <v>0</v>
      </c>
      <c r="L328" s="33">
        <f t="shared" si="273"/>
        <v>0</v>
      </c>
      <c r="M328" s="33">
        <f t="shared" si="273"/>
        <v>0</v>
      </c>
      <c r="N328" s="33">
        <f t="shared" si="273"/>
        <v>0</v>
      </c>
      <c r="O328" s="33">
        <f t="shared" si="273"/>
        <v>0</v>
      </c>
      <c r="P328" s="33">
        <f t="shared" si="273"/>
        <v>0</v>
      </c>
      <c r="Q328" s="33">
        <f t="shared" si="273"/>
        <v>0</v>
      </c>
      <c r="R328" s="33">
        <f t="shared" si="273"/>
        <v>0</v>
      </c>
      <c r="S328" s="33">
        <f t="shared" si="273"/>
        <v>0</v>
      </c>
      <c r="T328" s="33">
        <f t="shared" si="273"/>
        <v>0</v>
      </c>
      <c r="U328" s="33">
        <f t="shared" si="273"/>
        <v>0</v>
      </c>
      <c r="V328" s="33">
        <f t="shared" si="273"/>
        <v>0</v>
      </c>
      <c r="W328" s="33">
        <f t="shared" si="273"/>
        <v>0</v>
      </c>
      <c r="X328" s="33">
        <f t="shared" si="273"/>
        <v>0</v>
      </c>
      <c r="Y328" s="33">
        <f t="shared" si="273"/>
        <v>0</v>
      </c>
      <c r="Z328" s="33">
        <f t="shared" si="273"/>
        <v>0</v>
      </c>
      <c r="AA328" s="33">
        <f t="shared" si="273"/>
        <v>0</v>
      </c>
      <c r="AB328" s="33">
        <f t="shared" si="273"/>
        <v>0</v>
      </c>
      <c r="AC328" s="33">
        <f t="shared" si="273"/>
        <v>0</v>
      </c>
      <c r="AD328" s="33">
        <f t="shared" si="273"/>
        <v>0</v>
      </c>
      <c r="AE328" s="33">
        <f t="shared" si="273"/>
        <v>0</v>
      </c>
    </row>
    <row r="329" spans="2:31">
      <c r="B329" s="652"/>
      <c r="C329" s="672"/>
      <c r="D329" s="287"/>
      <c r="E329" s="372"/>
      <c r="F329" s="373"/>
      <c r="G329" s="373"/>
      <c r="H329" s="396"/>
      <c r="I329" s="335">
        <f>IF(AND(F329="tak",G329="tak"),SUM(K347:AE347),IF(AND(F329="tak",G329="nie",ISNUMBER(H329)),'Rozliczenie dotacji'!F118,0))</f>
        <v>0</v>
      </c>
      <c r="J329" s="202" t="str" cm="1">
        <f t="array" ref="J329">IF(SUMPRODUCT(ISBLANK(C329:G329)*1)=5,"wstaw dane",IF(AND(SUMPRODUCT(ISBLANK(C329:G329)*1)&gt;0,SUMPRODUCT(ISBLANK(C329:G329)*1)&lt;5),"uzupełnij dane",IF(OR(AND(F329=nie,ISNUMBER(H329)=TRUE),AND(F329=tak,G329=tak,ISNUMBER(H329)=TRUE)),"usuń % dotacji",IF(AND(F329=nie,G329=tak),"popraw dane",IF(AND(F329=tak,G329=nie,ISBLANK(H329)=TRUE),"wstaw % dotacji","ok")))))</f>
        <v>wstaw dane</v>
      </c>
      <c r="K329" s="33">
        <f t="shared" si="273"/>
        <v>0</v>
      </c>
      <c r="L329" s="33">
        <f t="shared" si="273"/>
        <v>0</v>
      </c>
      <c r="M329" s="33">
        <f t="shared" si="273"/>
        <v>0</v>
      </c>
      <c r="N329" s="33">
        <f t="shared" si="273"/>
        <v>0</v>
      </c>
      <c r="O329" s="33">
        <f t="shared" si="273"/>
        <v>0</v>
      </c>
      <c r="P329" s="33">
        <f t="shared" si="273"/>
        <v>0</v>
      </c>
      <c r="Q329" s="33">
        <f t="shared" si="273"/>
        <v>0</v>
      </c>
      <c r="R329" s="33">
        <f t="shared" si="273"/>
        <v>0</v>
      </c>
      <c r="S329" s="33">
        <f t="shared" si="273"/>
        <v>0</v>
      </c>
      <c r="T329" s="33">
        <f t="shared" si="273"/>
        <v>0</v>
      </c>
      <c r="U329" s="33">
        <f t="shared" si="273"/>
        <v>0</v>
      </c>
      <c r="V329" s="33">
        <f t="shared" si="273"/>
        <v>0</v>
      </c>
      <c r="W329" s="33">
        <f t="shared" si="273"/>
        <v>0</v>
      </c>
      <c r="X329" s="33">
        <f t="shared" si="273"/>
        <v>0</v>
      </c>
      <c r="Y329" s="33">
        <f t="shared" si="273"/>
        <v>0</v>
      </c>
      <c r="Z329" s="33">
        <f t="shared" si="273"/>
        <v>0</v>
      </c>
      <c r="AA329" s="33">
        <f t="shared" si="273"/>
        <v>0</v>
      </c>
      <c r="AB329" s="33">
        <f t="shared" si="273"/>
        <v>0</v>
      </c>
      <c r="AC329" s="33">
        <f t="shared" si="273"/>
        <v>0</v>
      </c>
      <c r="AD329" s="33">
        <f t="shared" si="273"/>
        <v>0</v>
      </c>
      <c r="AE329" s="33">
        <f t="shared" si="273"/>
        <v>0</v>
      </c>
    </row>
    <row r="330" spans="2:31">
      <c r="B330" s="652"/>
      <c r="C330" s="672"/>
      <c r="D330" s="287"/>
      <c r="E330" s="381"/>
      <c r="F330" s="382"/>
      <c r="G330" s="382"/>
      <c r="H330" s="396"/>
      <c r="I330" s="335">
        <f>IF(AND(F330="tak",G330="tak"),SUM(K348:AE348),IF(AND(F330="tak",G330="nie",ISNUMBER(H330)),'Rozliczenie dotacji'!F119,0))</f>
        <v>0</v>
      </c>
      <c r="J330" s="366" t="str" cm="1">
        <f t="array" ref="J330">IF(SUMPRODUCT(ISBLANK(C330:G330)*1)=5,"wstaw dane",IF(AND(SUMPRODUCT(ISBLANK(C330:G330)*1)&gt;0,SUMPRODUCT(ISBLANK(C330:G330)*1)&lt;5),"uzupełnij dane",IF(OR(AND(F330=nie,ISNUMBER(H330)=TRUE),AND(F330=tak,G330=tak,ISNUMBER(H330)=TRUE)),"usuń % dotacji",IF(AND(F330=nie,G330=tak),"popraw dane",IF(AND(F330=tak,G330=nie,ISBLANK(H330)=TRUE),"wstaw % dotacji","ok")))))</f>
        <v>wstaw dane</v>
      </c>
      <c r="K330" s="33">
        <f t="shared" si="273"/>
        <v>0</v>
      </c>
      <c r="L330" s="33">
        <f t="shared" si="273"/>
        <v>0</v>
      </c>
      <c r="M330" s="33">
        <f t="shared" si="273"/>
        <v>0</v>
      </c>
      <c r="N330" s="33">
        <f t="shared" si="273"/>
        <v>0</v>
      </c>
      <c r="O330" s="33">
        <f t="shared" si="273"/>
        <v>0</v>
      </c>
      <c r="P330" s="33">
        <f t="shared" si="273"/>
        <v>0</v>
      </c>
      <c r="Q330" s="33">
        <f t="shared" si="273"/>
        <v>0</v>
      </c>
      <c r="R330" s="33">
        <f t="shared" si="273"/>
        <v>0</v>
      </c>
      <c r="S330" s="33">
        <f t="shared" si="273"/>
        <v>0</v>
      </c>
      <c r="T330" s="33">
        <f t="shared" si="273"/>
        <v>0</v>
      </c>
      <c r="U330" s="33">
        <f t="shared" si="273"/>
        <v>0</v>
      </c>
      <c r="V330" s="33">
        <f t="shared" si="273"/>
        <v>0</v>
      </c>
      <c r="W330" s="33">
        <f t="shared" si="273"/>
        <v>0</v>
      </c>
      <c r="X330" s="33">
        <f t="shared" si="273"/>
        <v>0</v>
      </c>
      <c r="Y330" s="33">
        <f t="shared" si="273"/>
        <v>0</v>
      </c>
      <c r="Z330" s="33">
        <f t="shared" si="273"/>
        <v>0</v>
      </c>
      <c r="AA330" s="33">
        <f t="shared" si="273"/>
        <v>0</v>
      </c>
      <c r="AB330" s="33">
        <f t="shared" si="273"/>
        <v>0</v>
      </c>
      <c r="AC330" s="33">
        <f t="shared" si="273"/>
        <v>0</v>
      </c>
      <c r="AD330" s="33">
        <f t="shared" si="273"/>
        <v>0</v>
      </c>
      <c r="AE330" s="33">
        <f t="shared" si="273"/>
        <v>0</v>
      </c>
    </row>
    <row r="331" spans="2:31">
      <c r="B331" s="98" t="s">
        <v>316</v>
      </c>
      <c r="C331" s="98"/>
      <c r="D331" s="97">
        <f>SUM(D326:D330)</f>
        <v>0</v>
      </c>
      <c r="E331" s="199"/>
      <c r="F331" s="96"/>
      <c r="G331" s="97"/>
      <c r="H331" s="96"/>
      <c r="I331" s="97">
        <f>SUM(I326:I330)</f>
        <v>0</v>
      </c>
      <c r="J331" s="96"/>
      <c r="K331" s="97">
        <f>SUM(K326:K330)</f>
        <v>0</v>
      </c>
      <c r="L331" s="97">
        <f t="shared" ref="L331:W331" si="274">SUM(L326:L330)</f>
        <v>0</v>
      </c>
      <c r="M331" s="97">
        <f t="shared" si="274"/>
        <v>0</v>
      </c>
      <c r="N331" s="97">
        <f t="shared" si="274"/>
        <v>0</v>
      </c>
      <c r="O331" s="97">
        <f t="shared" si="274"/>
        <v>0</v>
      </c>
      <c r="P331" s="97">
        <f t="shared" si="274"/>
        <v>0</v>
      </c>
      <c r="Q331" s="97">
        <f t="shared" si="274"/>
        <v>0</v>
      </c>
      <c r="R331" s="97">
        <f t="shared" si="274"/>
        <v>0</v>
      </c>
      <c r="S331" s="97">
        <f t="shared" si="274"/>
        <v>0</v>
      </c>
      <c r="T331" s="97">
        <f t="shared" si="274"/>
        <v>0</v>
      </c>
      <c r="U331" s="97">
        <f t="shared" si="274"/>
        <v>0</v>
      </c>
      <c r="V331" s="97">
        <f t="shared" si="274"/>
        <v>0</v>
      </c>
      <c r="W331" s="97">
        <f t="shared" si="274"/>
        <v>0</v>
      </c>
      <c r="X331" s="97">
        <f>SUM(X326:X330)</f>
        <v>0</v>
      </c>
      <c r="Y331" s="97">
        <f>SUM(Y326:Y330)</f>
        <v>0</v>
      </c>
      <c r="Z331" s="97">
        <f t="shared" ref="Z331:AA331" si="275">SUM(Z326:Z330)</f>
        <v>0</v>
      </c>
      <c r="AA331" s="97">
        <f t="shared" si="275"/>
        <v>0</v>
      </c>
      <c r="AB331" s="97">
        <f t="shared" ref="AB331:AE331" si="276">SUM(AB326:AB330)</f>
        <v>0</v>
      </c>
      <c r="AC331" s="97">
        <f t="shared" si="276"/>
        <v>0</v>
      </c>
      <c r="AD331" s="97">
        <f t="shared" si="276"/>
        <v>0</v>
      </c>
      <c r="AE331" s="97">
        <f t="shared" si="276"/>
        <v>0</v>
      </c>
    </row>
    <row r="332" spans="2:31">
      <c r="B332" s="103" t="s">
        <v>365</v>
      </c>
      <c r="C332" s="103"/>
      <c r="D332" s="101"/>
      <c r="E332" s="101"/>
      <c r="F332" s="101"/>
      <c r="G332" s="101"/>
      <c r="H332" s="101"/>
      <c r="I332" s="101"/>
      <c r="J332" s="101"/>
      <c r="K332" s="102">
        <f t="shared" ref="K332:W332" ca="1" si="277">K1448+K1455+K1462+K1469+K1476</f>
        <v>0</v>
      </c>
      <c r="L332" s="102">
        <f t="shared" ca="1" si="277"/>
        <v>0</v>
      </c>
      <c r="M332" s="102">
        <f t="shared" ca="1" si="277"/>
        <v>0</v>
      </c>
      <c r="N332" s="102">
        <f t="shared" ca="1" si="277"/>
        <v>0</v>
      </c>
      <c r="O332" s="102">
        <f t="shared" ca="1" si="277"/>
        <v>0</v>
      </c>
      <c r="P332" s="102">
        <f t="shared" ca="1" si="277"/>
        <v>0</v>
      </c>
      <c r="Q332" s="102">
        <f t="shared" ca="1" si="277"/>
        <v>0</v>
      </c>
      <c r="R332" s="102">
        <f t="shared" ca="1" si="277"/>
        <v>0</v>
      </c>
      <c r="S332" s="102">
        <f t="shared" ca="1" si="277"/>
        <v>0</v>
      </c>
      <c r="T332" s="102">
        <f t="shared" ca="1" si="277"/>
        <v>0</v>
      </c>
      <c r="U332" s="102">
        <f t="shared" ca="1" si="277"/>
        <v>0</v>
      </c>
      <c r="V332" s="102">
        <f t="shared" ca="1" si="277"/>
        <v>0</v>
      </c>
      <c r="W332" s="102">
        <f t="shared" ca="1" si="277"/>
        <v>0</v>
      </c>
      <c r="X332" s="102">
        <f t="shared" ref="X332:Y334" ca="1" si="278">X1448+X1455+X1462+X1469+X1476</f>
        <v>0</v>
      </c>
      <c r="Y332" s="102">
        <f t="shared" ca="1" si="278"/>
        <v>0</v>
      </c>
      <c r="Z332" s="102">
        <f t="shared" ref="Z332:AA332" ca="1" si="279">Z1448+Z1455+Z1462+Z1469+Z1476</f>
        <v>0</v>
      </c>
      <c r="AA332" s="102">
        <f t="shared" ca="1" si="279"/>
        <v>0</v>
      </c>
      <c r="AB332" s="102">
        <f t="shared" ref="AB332:AE332" ca="1" si="280">AB1448+AB1455+AB1462+AB1469+AB1476</f>
        <v>0</v>
      </c>
      <c r="AC332" s="102">
        <f t="shared" ca="1" si="280"/>
        <v>0</v>
      </c>
      <c r="AD332" s="102">
        <f t="shared" ca="1" si="280"/>
        <v>0</v>
      </c>
      <c r="AE332" s="102">
        <f t="shared" ca="1" si="280"/>
        <v>0</v>
      </c>
    </row>
    <row r="333" spans="2:31">
      <c r="B333" s="37" t="s">
        <v>366</v>
      </c>
      <c r="C333" s="37"/>
      <c r="D333" s="52"/>
      <c r="E333" s="52"/>
      <c r="F333" s="52"/>
      <c r="G333" s="52"/>
      <c r="H333" s="52"/>
      <c r="I333" s="52"/>
      <c r="J333" s="52"/>
      <c r="K333" s="33">
        <f t="shared" ref="K333:W333" ca="1" si="281">K1449+K1456+K1463+K1470+K1477</f>
        <v>0</v>
      </c>
      <c r="L333" s="33">
        <f t="shared" ca="1" si="281"/>
        <v>0</v>
      </c>
      <c r="M333" s="33">
        <f t="shared" ca="1" si="281"/>
        <v>0</v>
      </c>
      <c r="N333" s="33">
        <f t="shared" ca="1" si="281"/>
        <v>0</v>
      </c>
      <c r="O333" s="33">
        <f t="shared" ca="1" si="281"/>
        <v>0</v>
      </c>
      <c r="P333" s="33">
        <f t="shared" ca="1" si="281"/>
        <v>0</v>
      </c>
      <c r="Q333" s="33">
        <f t="shared" ca="1" si="281"/>
        <v>0</v>
      </c>
      <c r="R333" s="33">
        <f t="shared" ca="1" si="281"/>
        <v>0</v>
      </c>
      <c r="S333" s="33">
        <f t="shared" ca="1" si="281"/>
        <v>0</v>
      </c>
      <c r="T333" s="33">
        <f t="shared" ca="1" si="281"/>
        <v>0</v>
      </c>
      <c r="U333" s="33">
        <f t="shared" ca="1" si="281"/>
        <v>0</v>
      </c>
      <c r="V333" s="33">
        <f t="shared" ca="1" si="281"/>
        <v>0</v>
      </c>
      <c r="W333" s="33">
        <f t="shared" ca="1" si="281"/>
        <v>0</v>
      </c>
      <c r="X333" s="33">
        <f t="shared" ca="1" si="278"/>
        <v>0</v>
      </c>
      <c r="Y333" s="33">
        <f t="shared" ca="1" si="278"/>
        <v>0</v>
      </c>
      <c r="Z333" s="33">
        <f t="shared" ref="Z333:AA333" ca="1" si="282">Z1449+Z1456+Z1463+Z1470+Z1477</f>
        <v>0</v>
      </c>
      <c r="AA333" s="33">
        <f t="shared" ca="1" si="282"/>
        <v>0</v>
      </c>
      <c r="AB333" s="33">
        <f t="shared" ref="AB333:AE333" ca="1" si="283">AB1449+AB1456+AB1463+AB1470+AB1477</f>
        <v>0</v>
      </c>
      <c r="AC333" s="33">
        <f t="shared" ca="1" si="283"/>
        <v>0</v>
      </c>
      <c r="AD333" s="33">
        <f t="shared" ca="1" si="283"/>
        <v>0</v>
      </c>
      <c r="AE333" s="33">
        <f t="shared" ca="1" si="283"/>
        <v>0</v>
      </c>
    </row>
    <row r="334" spans="2:31">
      <c r="B334" s="200" t="s">
        <v>367</v>
      </c>
      <c r="C334" s="200"/>
      <c r="D334" s="52"/>
      <c r="E334" s="52"/>
      <c r="F334" s="52"/>
      <c r="G334" s="52"/>
      <c r="H334" s="52"/>
      <c r="I334" s="52"/>
      <c r="J334" s="52"/>
      <c r="K334" s="86">
        <f t="shared" ref="K334:W334" ca="1" si="284">K1450+K1457+K1464+K1471+K1478</f>
        <v>0</v>
      </c>
      <c r="L334" s="86">
        <f t="shared" ca="1" si="284"/>
        <v>0</v>
      </c>
      <c r="M334" s="86">
        <f t="shared" ca="1" si="284"/>
        <v>0</v>
      </c>
      <c r="N334" s="86">
        <f t="shared" ca="1" si="284"/>
        <v>0</v>
      </c>
      <c r="O334" s="86">
        <f t="shared" ca="1" si="284"/>
        <v>0</v>
      </c>
      <c r="P334" s="86">
        <f t="shared" ca="1" si="284"/>
        <v>0</v>
      </c>
      <c r="Q334" s="86">
        <f t="shared" ca="1" si="284"/>
        <v>0</v>
      </c>
      <c r="R334" s="86">
        <f t="shared" ca="1" si="284"/>
        <v>0</v>
      </c>
      <c r="S334" s="86">
        <f t="shared" ca="1" si="284"/>
        <v>0</v>
      </c>
      <c r="T334" s="86">
        <f t="shared" ca="1" si="284"/>
        <v>0</v>
      </c>
      <c r="U334" s="86">
        <f t="shared" ca="1" si="284"/>
        <v>0</v>
      </c>
      <c r="V334" s="86">
        <f t="shared" ca="1" si="284"/>
        <v>0</v>
      </c>
      <c r="W334" s="86">
        <f t="shared" ca="1" si="284"/>
        <v>0</v>
      </c>
      <c r="X334" s="86">
        <f t="shared" ca="1" si="278"/>
        <v>0</v>
      </c>
      <c r="Y334" s="86">
        <f t="shared" ca="1" si="278"/>
        <v>0</v>
      </c>
      <c r="Z334" s="86">
        <f t="shared" ref="Z334:AA334" ca="1" si="285">Z1450+Z1457+Z1464+Z1471+Z1478</f>
        <v>0</v>
      </c>
      <c r="AA334" s="86">
        <f t="shared" ca="1" si="285"/>
        <v>0</v>
      </c>
      <c r="AB334" s="86">
        <f t="shared" ref="AB334:AE334" ca="1" si="286">AB1450+AB1457+AB1464+AB1471+AB1478</f>
        <v>0</v>
      </c>
      <c r="AC334" s="86">
        <f t="shared" ca="1" si="286"/>
        <v>0</v>
      </c>
      <c r="AD334" s="86">
        <f t="shared" ca="1" si="286"/>
        <v>0</v>
      </c>
      <c r="AE334" s="86">
        <f t="shared" ca="1" si="286"/>
        <v>0</v>
      </c>
    </row>
    <row r="335" spans="2:31"/>
    <row r="336" spans="2:31">
      <c r="B336" s="188" t="s">
        <v>400</v>
      </c>
      <c r="C336" s="378"/>
      <c r="D336" s="189"/>
      <c r="E336" s="190"/>
      <c r="F336" s="190"/>
      <c r="G336" s="190"/>
      <c r="H336" s="190"/>
      <c r="I336" s="190"/>
      <c r="J336" s="190"/>
      <c r="K336" s="631"/>
      <c r="L336" s="632"/>
      <c r="M336" s="632"/>
      <c r="N336" s="632"/>
      <c r="O336" s="632"/>
      <c r="P336" s="632"/>
      <c r="Q336" s="632"/>
      <c r="R336" s="632"/>
      <c r="S336" s="632"/>
      <c r="T336" s="632"/>
      <c r="U336" s="632"/>
      <c r="V336" s="632"/>
      <c r="W336" s="632"/>
      <c r="X336" s="632"/>
      <c r="Y336" s="632"/>
      <c r="Z336" s="632"/>
      <c r="AA336" s="632"/>
      <c r="AB336" s="632"/>
      <c r="AC336" s="632"/>
      <c r="AD336" s="632"/>
      <c r="AE336" s="632"/>
    </row>
    <row r="337" spans="2:45">
      <c r="B337" s="62" t="str">
        <f t="shared" ref="B337:B341" si="287">IF(ISBLANK(B326),"",B326)</f>
        <v/>
      </c>
      <c r="C337" s="62"/>
      <c r="D337" s="101"/>
      <c r="E337" s="101"/>
      <c r="F337" s="101"/>
      <c r="G337" s="101"/>
      <c r="H337" s="101"/>
      <c r="I337" s="101"/>
      <c r="J337" s="201" t="str" cm="1">
        <f t="array" ref="J337">IF(J326="wstaw dane","",IF(OR(ISBLANK(F326)=TRUE,ISBLANK(G326)=TRUE),"uzupełnij dane",IF(OR((AND(F326="nie",SUMPRODUCT(ISNUMBER(K337:AE337)*1)&gt;0)),AND(F326=tak,G326=nie,SUMPRODUCT(ISNUMBER(K337:AE337)*1)&gt;0)),"usuń % dotacji",IF(AND(F326=tak,G326=tak,SUMPRODUCT(ISNUMBER(K337:AE337)*1)=0),"wstaw % dotacji","ok"))))</f>
        <v/>
      </c>
      <c r="K337" s="386"/>
      <c r="L337" s="386"/>
      <c r="M337" s="386"/>
      <c r="N337" s="386"/>
      <c r="O337" s="386"/>
      <c r="P337" s="386"/>
      <c r="Q337" s="386"/>
      <c r="R337" s="386"/>
      <c r="S337" s="386"/>
      <c r="T337" s="386"/>
      <c r="U337" s="386"/>
      <c r="V337" s="386"/>
      <c r="W337" s="386"/>
      <c r="X337" s="386"/>
      <c r="Y337" s="386"/>
      <c r="Z337" s="386"/>
      <c r="AA337" s="386"/>
      <c r="AB337" s="386"/>
      <c r="AC337" s="386"/>
      <c r="AD337" s="386"/>
      <c r="AE337" s="386"/>
    </row>
    <row r="338" spans="2:45">
      <c r="B338" s="62" t="str">
        <f t="shared" si="287"/>
        <v/>
      </c>
      <c r="C338" s="62"/>
      <c r="D338" s="52"/>
      <c r="E338" s="52"/>
      <c r="F338" s="52"/>
      <c r="G338" s="52"/>
      <c r="H338" s="52"/>
      <c r="I338" s="52"/>
      <c r="J338" s="202" t="str" cm="1">
        <f t="array" ref="J338">IF(J327="wstaw dane","",IF(OR(ISBLANK(F327)=TRUE,ISBLANK(G327)=TRUE),"uzupełnij dane",IF(OR((AND(F327="nie",SUMPRODUCT(ISNUMBER(K338:AE338)*1)&gt;0)),AND(F327=tak,G327=nie,SUMPRODUCT(ISNUMBER(K338:AE338)*1)&gt;0)),"usuń % dotacji",IF(AND(F327=tak,G327=tak,SUMPRODUCT(ISNUMBER(K338:AE338)*1)=0),"wstaw % dotacji","ok"))))</f>
        <v/>
      </c>
      <c r="K338" s="387"/>
      <c r="L338" s="387"/>
      <c r="M338" s="387"/>
      <c r="N338" s="387"/>
      <c r="O338" s="387"/>
      <c r="P338" s="387"/>
      <c r="Q338" s="387"/>
      <c r="R338" s="387"/>
      <c r="S338" s="387"/>
      <c r="T338" s="387"/>
      <c r="U338" s="387"/>
      <c r="V338" s="387"/>
      <c r="W338" s="387"/>
      <c r="X338" s="387"/>
      <c r="Y338" s="387"/>
      <c r="Z338" s="387"/>
      <c r="AA338" s="387"/>
      <c r="AB338" s="387"/>
      <c r="AC338" s="387"/>
      <c r="AD338" s="387"/>
      <c r="AE338" s="387"/>
    </row>
    <row r="339" spans="2:45">
      <c r="B339" s="62" t="str">
        <f t="shared" si="287"/>
        <v/>
      </c>
      <c r="C339" s="62"/>
      <c r="D339" s="52"/>
      <c r="E339" s="52"/>
      <c r="F339" s="52"/>
      <c r="G339" s="52"/>
      <c r="H339" s="52"/>
      <c r="I339" s="52"/>
      <c r="J339" s="202" t="str" cm="1">
        <f t="array" ref="J339">IF(J328="wstaw dane","",IF(OR(ISBLANK(F328)=TRUE,ISBLANK(G328)=TRUE),"uzupełnij dane",IF(OR((AND(F328="nie",SUMPRODUCT(ISNUMBER(K339:AE339)*1)&gt;0)),AND(F328=tak,G328=nie,SUMPRODUCT(ISNUMBER(K339:AE339)*1)&gt;0)),"usuń % dotacji",IF(AND(F328=tak,G328=tak,SUMPRODUCT(ISNUMBER(K339:AE339)*1)=0),"wstaw % dotacji","ok"))))</f>
        <v/>
      </c>
      <c r="K339" s="387"/>
      <c r="L339" s="387"/>
      <c r="M339" s="387"/>
      <c r="N339" s="387"/>
      <c r="O339" s="387"/>
      <c r="P339" s="387"/>
      <c r="Q339" s="387"/>
      <c r="R339" s="387"/>
      <c r="S339" s="387"/>
      <c r="T339" s="387"/>
      <c r="U339" s="387"/>
      <c r="V339" s="387"/>
      <c r="W339" s="387"/>
      <c r="X339" s="387"/>
      <c r="Y339" s="387"/>
      <c r="Z339" s="387"/>
      <c r="AA339" s="387"/>
      <c r="AB339" s="387"/>
      <c r="AC339" s="387"/>
      <c r="AD339" s="387"/>
      <c r="AE339" s="387"/>
    </row>
    <row r="340" spans="2:45">
      <c r="B340" s="62" t="str">
        <f t="shared" si="287"/>
        <v/>
      </c>
      <c r="C340" s="62"/>
      <c r="D340" s="52"/>
      <c r="E340" s="52"/>
      <c r="F340" s="52"/>
      <c r="G340" s="52"/>
      <c r="H340" s="52"/>
      <c r="I340" s="52"/>
      <c r="J340" s="202" t="str" cm="1">
        <f t="array" ref="J340">IF(J329="wstaw dane","",IF(OR(ISBLANK(F329)=TRUE,ISBLANK(G329)=TRUE),"uzupełnij dane",IF(OR((AND(F329="nie",SUMPRODUCT(ISNUMBER(K340:AE340)*1)&gt;0)),AND(F329=tak,G329=nie,SUMPRODUCT(ISNUMBER(K340:AE340)*1)&gt;0)),"usuń % dotacji",IF(AND(F329=tak,G329=tak,SUMPRODUCT(ISNUMBER(K340:AE340)*1)=0),"wstaw % dotacji","ok"))))</f>
        <v/>
      </c>
      <c r="K340" s="387"/>
      <c r="L340" s="387"/>
      <c r="M340" s="387"/>
      <c r="N340" s="387"/>
      <c r="O340" s="387"/>
      <c r="P340" s="387"/>
      <c r="Q340" s="387"/>
      <c r="R340" s="387"/>
      <c r="S340" s="387"/>
      <c r="T340" s="387"/>
      <c r="U340" s="387"/>
      <c r="V340" s="387"/>
      <c r="W340" s="387"/>
      <c r="X340" s="387"/>
      <c r="Y340" s="387"/>
      <c r="Z340" s="387"/>
      <c r="AA340" s="387"/>
      <c r="AB340" s="387"/>
      <c r="AC340" s="387"/>
      <c r="AD340" s="387"/>
      <c r="AE340" s="387"/>
    </row>
    <row r="341" spans="2:45">
      <c r="B341" s="62" t="str">
        <f t="shared" si="287"/>
        <v/>
      </c>
      <c r="C341" s="62"/>
      <c r="D341" s="52"/>
      <c r="E341" s="52"/>
      <c r="F341" s="52"/>
      <c r="G341" s="52"/>
      <c r="H341" s="52"/>
      <c r="I341" s="52"/>
      <c r="J341" s="202" t="str" cm="1">
        <f t="array" ref="J341">IF(J330="wstaw dane","",IF(OR(ISBLANK(F330)=TRUE,ISBLANK(G330)=TRUE),"uzupełnij dane",IF(OR((AND(F330="nie",SUMPRODUCT(ISNUMBER(K341:AE341)*1)&gt;0)),AND(F330=tak,G330=nie,SUMPRODUCT(ISNUMBER(K341:AE341)*1)&gt;0)),"usuń % dotacji",IF(AND(F330=tak,G330=tak,SUMPRODUCT(ISNUMBER(K341:AE341)*1)=0),"wstaw % dotacji","ok"))))</f>
        <v/>
      </c>
      <c r="K341" s="387"/>
      <c r="L341" s="387"/>
      <c r="M341" s="387"/>
      <c r="N341" s="387"/>
      <c r="O341" s="387"/>
      <c r="P341" s="387"/>
      <c r="Q341" s="387"/>
      <c r="R341" s="387"/>
      <c r="S341" s="387"/>
      <c r="T341" s="387"/>
      <c r="U341" s="387"/>
      <c r="V341" s="387"/>
      <c r="W341" s="387"/>
      <c r="X341" s="387"/>
      <c r="Y341" s="387"/>
      <c r="Z341" s="387"/>
      <c r="AA341" s="387"/>
      <c r="AB341" s="387"/>
      <c r="AC341" s="387"/>
      <c r="AD341" s="387"/>
      <c r="AE341" s="387"/>
    </row>
    <row r="342" spans="2:45"/>
    <row r="343" spans="2:45">
      <c r="B343" s="188" t="s">
        <v>653</v>
      </c>
      <c r="C343" s="378"/>
      <c r="D343" s="189"/>
      <c r="E343" s="190"/>
      <c r="F343" s="190"/>
      <c r="G343" s="190"/>
      <c r="H343" s="190"/>
      <c r="I343" s="190"/>
      <c r="J343" s="190"/>
      <c r="K343" s="631"/>
      <c r="L343" s="632"/>
      <c r="M343" s="632"/>
      <c r="N343" s="632"/>
      <c r="O343" s="632"/>
      <c r="P343" s="632"/>
      <c r="Q343" s="632"/>
      <c r="R343" s="632"/>
      <c r="S343" s="632"/>
      <c r="T343" s="632"/>
      <c r="U343" s="632"/>
      <c r="V343" s="632"/>
      <c r="W343" s="632"/>
      <c r="X343" s="632"/>
      <c r="Y343" s="632"/>
      <c r="Z343" s="632"/>
      <c r="AA343" s="632"/>
      <c r="AB343" s="632"/>
      <c r="AC343" s="632"/>
      <c r="AD343" s="632"/>
      <c r="AE343" s="632"/>
    </row>
    <row r="344" spans="2:45">
      <c r="B344" s="62" t="str">
        <f t="shared" ref="B344:B348" si="288">IF(ISBLANK(B337),"",B337)</f>
        <v/>
      </c>
      <c r="C344" s="62"/>
      <c r="D344" s="101"/>
      <c r="E344" s="101"/>
      <c r="F344" s="101"/>
      <c r="G344" s="101"/>
      <c r="H344" s="101"/>
      <c r="I344" s="101"/>
      <c r="J344" s="201" t="str">
        <f>J337</f>
        <v/>
      </c>
      <c r="K344" s="102">
        <f t="shared" ref="K344:AE344" si="289">IF(ISBLANK(K337),0,K1451)</f>
        <v>0</v>
      </c>
      <c r="L344" s="102">
        <f t="shared" si="289"/>
        <v>0</v>
      </c>
      <c r="M344" s="102">
        <f t="shared" si="289"/>
        <v>0</v>
      </c>
      <c r="N344" s="102">
        <f t="shared" si="289"/>
        <v>0</v>
      </c>
      <c r="O344" s="102">
        <f t="shared" si="289"/>
        <v>0</v>
      </c>
      <c r="P344" s="102">
        <f t="shared" si="289"/>
        <v>0</v>
      </c>
      <c r="Q344" s="102">
        <f t="shared" si="289"/>
        <v>0</v>
      </c>
      <c r="R344" s="102">
        <f t="shared" si="289"/>
        <v>0</v>
      </c>
      <c r="S344" s="102">
        <f t="shared" si="289"/>
        <v>0</v>
      </c>
      <c r="T344" s="102">
        <f t="shared" si="289"/>
        <v>0</v>
      </c>
      <c r="U344" s="102">
        <f t="shared" si="289"/>
        <v>0</v>
      </c>
      <c r="V344" s="102">
        <f t="shared" si="289"/>
        <v>0</v>
      </c>
      <c r="W344" s="102">
        <f t="shared" si="289"/>
        <v>0</v>
      </c>
      <c r="X344" s="102">
        <f t="shared" si="289"/>
        <v>0</v>
      </c>
      <c r="Y344" s="102">
        <f t="shared" si="289"/>
        <v>0</v>
      </c>
      <c r="Z344" s="102">
        <f t="shared" si="289"/>
        <v>0</v>
      </c>
      <c r="AA344" s="102">
        <f t="shared" si="289"/>
        <v>0</v>
      </c>
      <c r="AB344" s="102">
        <f t="shared" si="289"/>
        <v>0</v>
      </c>
      <c r="AC344" s="102">
        <f t="shared" si="289"/>
        <v>0</v>
      </c>
      <c r="AD344" s="102">
        <f t="shared" si="289"/>
        <v>0</v>
      </c>
      <c r="AE344" s="102">
        <f t="shared" si="289"/>
        <v>0</v>
      </c>
    </row>
    <row r="345" spans="2:45">
      <c r="B345" s="62" t="str">
        <f t="shared" si="288"/>
        <v/>
      </c>
      <c r="C345" s="62"/>
      <c r="D345" s="52"/>
      <c r="E345" s="52"/>
      <c r="F345" s="52"/>
      <c r="G345" s="52"/>
      <c r="H345" s="52"/>
      <c r="I345" s="52"/>
      <c r="J345" s="202" t="str">
        <f>J338</f>
        <v/>
      </c>
      <c r="K345" s="33">
        <f t="shared" ref="K345:AE345" si="290">IF(ISBLANK(K338),0,K1458)</f>
        <v>0</v>
      </c>
      <c r="L345" s="33">
        <f t="shared" si="290"/>
        <v>0</v>
      </c>
      <c r="M345" s="33">
        <f t="shared" si="290"/>
        <v>0</v>
      </c>
      <c r="N345" s="33">
        <f t="shared" si="290"/>
        <v>0</v>
      </c>
      <c r="O345" s="33">
        <f t="shared" si="290"/>
        <v>0</v>
      </c>
      <c r="P345" s="33">
        <f t="shared" si="290"/>
        <v>0</v>
      </c>
      <c r="Q345" s="33">
        <f t="shared" si="290"/>
        <v>0</v>
      </c>
      <c r="R345" s="33">
        <f t="shared" si="290"/>
        <v>0</v>
      </c>
      <c r="S345" s="33">
        <f t="shared" si="290"/>
        <v>0</v>
      </c>
      <c r="T345" s="33">
        <f t="shared" si="290"/>
        <v>0</v>
      </c>
      <c r="U345" s="33">
        <f t="shared" si="290"/>
        <v>0</v>
      </c>
      <c r="V345" s="33">
        <f t="shared" si="290"/>
        <v>0</v>
      </c>
      <c r="W345" s="33">
        <f t="shared" si="290"/>
        <v>0</v>
      </c>
      <c r="X345" s="33">
        <f t="shared" si="290"/>
        <v>0</v>
      </c>
      <c r="Y345" s="33">
        <f t="shared" si="290"/>
        <v>0</v>
      </c>
      <c r="Z345" s="33">
        <f t="shared" si="290"/>
        <v>0</v>
      </c>
      <c r="AA345" s="33">
        <f t="shared" si="290"/>
        <v>0</v>
      </c>
      <c r="AB345" s="33">
        <f t="shared" si="290"/>
        <v>0</v>
      </c>
      <c r="AC345" s="33">
        <f t="shared" si="290"/>
        <v>0</v>
      </c>
      <c r="AD345" s="33">
        <f t="shared" si="290"/>
        <v>0</v>
      </c>
      <c r="AE345" s="33">
        <f t="shared" si="290"/>
        <v>0</v>
      </c>
    </row>
    <row r="346" spans="2:45">
      <c r="B346" s="62" t="str">
        <f t="shared" si="288"/>
        <v/>
      </c>
      <c r="C346" s="62"/>
      <c r="D346" s="52"/>
      <c r="E346" s="52"/>
      <c r="F346" s="52"/>
      <c r="G346" s="52"/>
      <c r="H346" s="52"/>
      <c r="I346" s="52"/>
      <c r="J346" s="202" t="str">
        <f>J339</f>
        <v/>
      </c>
      <c r="K346" s="33">
        <f t="shared" ref="K346:AE346" si="291">IF(ISBLANK(K339),0,K1465)</f>
        <v>0</v>
      </c>
      <c r="L346" s="33">
        <f t="shared" si="291"/>
        <v>0</v>
      </c>
      <c r="M346" s="33">
        <f t="shared" si="291"/>
        <v>0</v>
      </c>
      <c r="N346" s="33">
        <f t="shared" si="291"/>
        <v>0</v>
      </c>
      <c r="O346" s="33">
        <f t="shared" si="291"/>
        <v>0</v>
      </c>
      <c r="P346" s="33">
        <f t="shared" si="291"/>
        <v>0</v>
      </c>
      <c r="Q346" s="33">
        <f t="shared" si="291"/>
        <v>0</v>
      </c>
      <c r="R346" s="33">
        <f t="shared" si="291"/>
        <v>0</v>
      </c>
      <c r="S346" s="33">
        <f t="shared" si="291"/>
        <v>0</v>
      </c>
      <c r="T346" s="33">
        <f t="shared" si="291"/>
        <v>0</v>
      </c>
      <c r="U346" s="33">
        <f t="shared" si="291"/>
        <v>0</v>
      </c>
      <c r="V346" s="33">
        <f t="shared" si="291"/>
        <v>0</v>
      </c>
      <c r="W346" s="33">
        <f t="shared" si="291"/>
        <v>0</v>
      </c>
      <c r="X346" s="33">
        <f t="shared" si="291"/>
        <v>0</v>
      </c>
      <c r="Y346" s="33">
        <f t="shared" si="291"/>
        <v>0</v>
      </c>
      <c r="Z346" s="33">
        <f t="shared" si="291"/>
        <v>0</v>
      </c>
      <c r="AA346" s="33">
        <f t="shared" si="291"/>
        <v>0</v>
      </c>
      <c r="AB346" s="33">
        <f t="shared" si="291"/>
        <v>0</v>
      </c>
      <c r="AC346" s="33">
        <f t="shared" si="291"/>
        <v>0</v>
      </c>
      <c r="AD346" s="33">
        <f t="shared" si="291"/>
        <v>0</v>
      </c>
      <c r="AE346" s="33">
        <f t="shared" si="291"/>
        <v>0</v>
      </c>
    </row>
    <row r="347" spans="2:45">
      <c r="B347" s="62" t="str">
        <f t="shared" si="288"/>
        <v/>
      </c>
      <c r="C347" s="62"/>
      <c r="D347" s="52"/>
      <c r="E347" s="52"/>
      <c r="F347" s="52"/>
      <c r="G347" s="52"/>
      <c r="H347" s="52"/>
      <c r="I347" s="52"/>
      <c r="J347" s="202" t="str">
        <f>J340</f>
        <v/>
      </c>
      <c r="K347" s="33">
        <f t="shared" ref="K347:AE347" si="292">IF(ISBLANK(K340),0,K1472)</f>
        <v>0</v>
      </c>
      <c r="L347" s="33">
        <f t="shared" si="292"/>
        <v>0</v>
      </c>
      <c r="M347" s="33">
        <f t="shared" si="292"/>
        <v>0</v>
      </c>
      <c r="N347" s="33">
        <f t="shared" si="292"/>
        <v>0</v>
      </c>
      <c r="O347" s="33">
        <f t="shared" si="292"/>
        <v>0</v>
      </c>
      <c r="P347" s="33">
        <f t="shared" si="292"/>
        <v>0</v>
      </c>
      <c r="Q347" s="33">
        <f t="shared" si="292"/>
        <v>0</v>
      </c>
      <c r="R347" s="33">
        <f t="shared" si="292"/>
        <v>0</v>
      </c>
      <c r="S347" s="33">
        <f t="shared" si="292"/>
        <v>0</v>
      </c>
      <c r="T347" s="33">
        <f t="shared" si="292"/>
        <v>0</v>
      </c>
      <c r="U347" s="33">
        <f t="shared" si="292"/>
        <v>0</v>
      </c>
      <c r="V347" s="33">
        <f t="shared" si="292"/>
        <v>0</v>
      </c>
      <c r="W347" s="33">
        <f t="shared" si="292"/>
        <v>0</v>
      </c>
      <c r="X347" s="33">
        <f t="shared" si="292"/>
        <v>0</v>
      </c>
      <c r="Y347" s="33">
        <f t="shared" si="292"/>
        <v>0</v>
      </c>
      <c r="Z347" s="33">
        <f t="shared" si="292"/>
        <v>0</v>
      </c>
      <c r="AA347" s="33">
        <f t="shared" si="292"/>
        <v>0</v>
      </c>
      <c r="AB347" s="33">
        <f t="shared" si="292"/>
        <v>0</v>
      </c>
      <c r="AC347" s="33">
        <f t="shared" si="292"/>
        <v>0</v>
      </c>
      <c r="AD347" s="33">
        <f t="shared" si="292"/>
        <v>0</v>
      </c>
      <c r="AE347" s="33">
        <f t="shared" si="292"/>
        <v>0</v>
      </c>
    </row>
    <row r="348" spans="2:45">
      <c r="B348" s="62" t="str">
        <f t="shared" si="288"/>
        <v/>
      </c>
      <c r="C348" s="62"/>
      <c r="D348" s="52"/>
      <c r="E348" s="52"/>
      <c r="F348" s="52"/>
      <c r="G348" s="52"/>
      <c r="H348" s="52"/>
      <c r="I348" s="52"/>
      <c r="J348" s="202" t="str">
        <f>J341</f>
        <v/>
      </c>
      <c r="K348" s="33">
        <f t="shared" ref="K348:AE348" si="293">IF(ISBLANK(K341),0,K1479)</f>
        <v>0</v>
      </c>
      <c r="L348" s="33">
        <f t="shared" si="293"/>
        <v>0</v>
      </c>
      <c r="M348" s="33">
        <f t="shared" si="293"/>
        <v>0</v>
      </c>
      <c r="N348" s="33">
        <f t="shared" si="293"/>
        <v>0</v>
      </c>
      <c r="O348" s="33">
        <f t="shared" si="293"/>
        <v>0</v>
      </c>
      <c r="P348" s="33">
        <f t="shared" si="293"/>
        <v>0</v>
      </c>
      <c r="Q348" s="33">
        <f t="shared" si="293"/>
        <v>0</v>
      </c>
      <c r="R348" s="33">
        <f t="shared" si="293"/>
        <v>0</v>
      </c>
      <c r="S348" s="33">
        <f t="shared" si="293"/>
        <v>0</v>
      </c>
      <c r="T348" s="33">
        <f t="shared" si="293"/>
        <v>0</v>
      </c>
      <c r="U348" s="33">
        <f t="shared" si="293"/>
        <v>0</v>
      </c>
      <c r="V348" s="33">
        <f t="shared" si="293"/>
        <v>0</v>
      </c>
      <c r="W348" s="33">
        <f t="shared" si="293"/>
        <v>0</v>
      </c>
      <c r="X348" s="33">
        <f t="shared" si="293"/>
        <v>0</v>
      </c>
      <c r="Y348" s="33">
        <f t="shared" si="293"/>
        <v>0</v>
      </c>
      <c r="Z348" s="33">
        <f t="shared" si="293"/>
        <v>0</v>
      </c>
      <c r="AA348" s="33">
        <f t="shared" si="293"/>
        <v>0</v>
      </c>
      <c r="AB348" s="33">
        <f t="shared" si="293"/>
        <v>0</v>
      </c>
      <c r="AC348" s="33">
        <f t="shared" si="293"/>
        <v>0</v>
      </c>
      <c r="AD348" s="33">
        <f t="shared" si="293"/>
        <v>0</v>
      </c>
      <c r="AE348" s="33">
        <f t="shared" si="293"/>
        <v>0</v>
      </c>
    </row>
    <row r="349" spans="2:45">
      <c r="B349" s="98" t="s">
        <v>316</v>
      </c>
      <c r="C349" s="98"/>
      <c r="D349" s="97"/>
      <c r="E349" s="199"/>
      <c r="F349" s="96"/>
      <c r="G349" s="97"/>
      <c r="H349" s="96"/>
      <c r="I349" s="96"/>
      <c r="J349" s="96"/>
      <c r="K349" s="97">
        <f>SUM(K344:K348)</f>
        <v>0</v>
      </c>
      <c r="L349" s="97">
        <f t="shared" ref="L349:W349" si="294">SUM(L344:L348)</f>
        <v>0</v>
      </c>
      <c r="M349" s="97">
        <f t="shared" si="294"/>
        <v>0</v>
      </c>
      <c r="N349" s="97">
        <f t="shared" si="294"/>
        <v>0</v>
      </c>
      <c r="O349" s="97">
        <f t="shared" si="294"/>
        <v>0</v>
      </c>
      <c r="P349" s="97">
        <f t="shared" si="294"/>
        <v>0</v>
      </c>
      <c r="Q349" s="97">
        <f t="shared" si="294"/>
        <v>0</v>
      </c>
      <c r="R349" s="97">
        <f t="shared" si="294"/>
        <v>0</v>
      </c>
      <c r="S349" s="97">
        <f t="shared" si="294"/>
        <v>0</v>
      </c>
      <c r="T349" s="97">
        <f t="shared" si="294"/>
        <v>0</v>
      </c>
      <c r="U349" s="97">
        <f t="shared" si="294"/>
        <v>0</v>
      </c>
      <c r="V349" s="97">
        <f t="shared" si="294"/>
        <v>0</v>
      </c>
      <c r="W349" s="97">
        <f t="shared" si="294"/>
        <v>0</v>
      </c>
      <c r="X349" s="97">
        <f>SUM(X344:X348)</f>
        <v>0</v>
      </c>
      <c r="Y349" s="97">
        <f>SUM(Y344:Y348)</f>
        <v>0</v>
      </c>
      <c r="Z349" s="97">
        <f t="shared" ref="Z349:AA349" si="295">SUM(Z344:Z348)</f>
        <v>0</v>
      </c>
      <c r="AA349" s="97">
        <f t="shared" si="295"/>
        <v>0</v>
      </c>
      <c r="AB349" s="97">
        <f t="shared" ref="AB349:AE349" si="296">SUM(AB344:AB348)</f>
        <v>0</v>
      </c>
      <c r="AC349" s="97">
        <f t="shared" si="296"/>
        <v>0</v>
      </c>
      <c r="AD349" s="97">
        <f t="shared" si="296"/>
        <v>0</v>
      </c>
      <c r="AE349" s="97">
        <f t="shared" si="296"/>
        <v>0</v>
      </c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</row>
    <row r="350" spans="2:45"/>
    <row r="351" spans="2:45"/>
    <row r="352" spans="2:45" ht="21">
      <c r="B352" s="227" t="s">
        <v>371</v>
      </c>
      <c r="C352" s="229" t="s">
        <v>846</v>
      </c>
      <c r="D352" s="229" t="s">
        <v>387</v>
      </c>
      <c r="E352" s="229" t="s">
        <v>397</v>
      </c>
      <c r="F352" s="229" t="s">
        <v>869</v>
      </c>
      <c r="G352" s="229" t="s">
        <v>870</v>
      </c>
      <c r="H352" s="229" t="s">
        <v>389</v>
      </c>
      <c r="I352" s="229" t="s">
        <v>390</v>
      </c>
      <c r="J352" s="229" t="s">
        <v>399</v>
      </c>
      <c r="K352" s="231" t="str">
        <f t="shared" ref="K352:AE352" si="297">LataProjekcji</f>
        <v>Uzupełnij dane</v>
      </c>
      <c r="L352" s="231" t="str">
        <f t="shared" si="297"/>
        <v/>
      </c>
      <c r="M352" s="231" t="str">
        <f t="shared" si="297"/>
        <v/>
      </c>
      <c r="N352" s="231" t="str">
        <f t="shared" si="297"/>
        <v/>
      </c>
      <c r="O352" s="231" t="str">
        <f t="shared" si="297"/>
        <v/>
      </c>
      <c r="P352" s="231" t="str">
        <f t="shared" si="297"/>
        <v/>
      </c>
      <c r="Q352" s="231" t="str">
        <f t="shared" si="297"/>
        <v/>
      </c>
      <c r="R352" s="231" t="str">
        <f t="shared" si="297"/>
        <v/>
      </c>
      <c r="S352" s="231" t="str">
        <f t="shared" si="297"/>
        <v/>
      </c>
      <c r="T352" s="231" t="str">
        <f t="shared" si="297"/>
        <v/>
      </c>
      <c r="U352" s="231" t="str">
        <f t="shared" si="297"/>
        <v/>
      </c>
      <c r="V352" s="231" t="str">
        <f t="shared" si="297"/>
        <v/>
      </c>
      <c r="W352" s="231" t="str">
        <f t="shared" si="297"/>
        <v/>
      </c>
      <c r="X352" s="231" t="str">
        <f t="shared" si="297"/>
        <v/>
      </c>
      <c r="Y352" s="231" t="str">
        <f t="shared" si="297"/>
        <v/>
      </c>
      <c r="Z352" s="231" t="str">
        <f t="shared" si="297"/>
        <v/>
      </c>
      <c r="AA352" s="231" t="str">
        <f t="shared" si="297"/>
        <v/>
      </c>
      <c r="AB352" s="231" t="str">
        <f t="shared" si="297"/>
        <v/>
      </c>
      <c r="AC352" s="231" t="str">
        <f t="shared" si="297"/>
        <v/>
      </c>
      <c r="AD352" s="231" t="str">
        <f t="shared" si="297"/>
        <v/>
      </c>
      <c r="AE352" s="231" t="str">
        <f t="shared" si="297"/>
        <v/>
      </c>
    </row>
    <row r="353" spans="2:31">
      <c r="B353" s="652"/>
      <c r="C353" s="672"/>
      <c r="D353" s="374"/>
      <c r="E353" s="379"/>
      <c r="F353" s="380"/>
      <c r="G353" s="380"/>
      <c r="H353" s="395"/>
      <c r="I353" s="337">
        <f>IF(AND(F353="tak",G353="tak"),SUM(K391:AE391),IF(AND(F353="tak",G353="nie",ISNUMBER(H353)),'Rozliczenie dotacji'!F128,0))</f>
        <v>0</v>
      </c>
      <c r="J353" s="201" t="str" cm="1">
        <f t="array" ref="J353">IF(SUMPRODUCT(ISBLANK(C353:G353)*1)=5,"wstaw dane",IF(AND(SUMPRODUCT(ISBLANK(C353:G353)*1)&gt;0,SUMPRODUCT(ISBLANK(C353:G353)*1)&lt;5),"uzupełnij dane",IF(OR(AND(F353=nie,ISNUMBER(H353)=TRUE),AND(F353=tak,G353=tak,ISNUMBER(H353)=TRUE)),"usuń % dotacji",IF(AND(F353=nie,G353=tak),"popraw dane",IF(AND(F353=tak,G353=nie,ISBLANK(H353)=TRUE),"wstaw % dotacji","ok")))))</f>
        <v>wstaw dane</v>
      </c>
      <c r="K353" s="102">
        <f t="shared" ref="K353:AE362" si="298">ROUND(IF(AND(YEAR($E353)=LataProjekcji,$D353&gt;0,$J353="ok"),$D353,0),0)</f>
        <v>0</v>
      </c>
      <c r="L353" s="102">
        <f t="shared" si="298"/>
        <v>0</v>
      </c>
      <c r="M353" s="102">
        <f t="shared" si="298"/>
        <v>0</v>
      </c>
      <c r="N353" s="102">
        <f t="shared" si="298"/>
        <v>0</v>
      </c>
      <c r="O353" s="102">
        <f t="shared" si="298"/>
        <v>0</v>
      </c>
      <c r="P353" s="102">
        <f t="shared" si="298"/>
        <v>0</v>
      </c>
      <c r="Q353" s="102">
        <f t="shared" si="298"/>
        <v>0</v>
      </c>
      <c r="R353" s="102">
        <f t="shared" si="298"/>
        <v>0</v>
      </c>
      <c r="S353" s="102">
        <f t="shared" si="298"/>
        <v>0</v>
      </c>
      <c r="T353" s="102">
        <f t="shared" si="298"/>
        <v>0</v>
      </c>
      <c r="U353" s="102">
        <f t="shared" si="298"/>
        <v>0</v>
      </c>
      <c r="V353" s="102">
        <f t="shared" si="298"/>
        <v>0</v>
      </c>
      <c r="W353" s="102">
        <f t="shared" si="298"/>
        <v>0</v>
      </c>
      <c r="X353" s="102">
        <f t="shared" si="298"/>
        <v>0</v>
      </c>
      <c r="Y353" s="102">
        <f t="shared" si="298"/>
        <v>0</v>
      </c>
      <c r="Z353" s="102">
        <f t="shared" si="298"/>
        <v>0</v>
      </c>
      <c r="AA353" s="102">
        <f t="shared" si="298"/>
        <v>0</v>
      </c>
      <c r="AB353" s="102">
        <f t="shared" si="298"/>
        <v>0</v>
      </c>
      <c r="AC353" s="102">
        <f t="shared" si="298"/>
        <v>0</v>
      </c>
      <c r="AD353" s="102">
        <f t="shared" si="298"/>
        <v>0</v>
      </c>
      <c r="AE353" s="102">
        <f t="shared" si="298"/>
        <v>0</v>
      </c>
    </row>
    <row r="354" spans="2:31">
      <c r="B354" s="652"/>
      <c r="C354" s="672"/>
      <c r="D354" s="287"/>
      <c r="E354" s="372"/>
      <c r="F354" s="373"/>
      <c r="G354" s="373"/>
      <c r="H354" s="396"/>
      <c r="I354" s="33">
        <f>IF(AND(F354="tak",G354="tak"),SUM(K392:AE392),IF(AND(F354="tak",G354="nie",ISNUMBER(H354)),'Rozliczenie dotacji'!F129,0))</f>
        <v>0</v>
      </c>
      <c r="J354" s="202" t="str" cm="1">
        <f t="array" ref="J354">IF(SUMPRODUCT(ISBLANK(C354:G354)*1)=5,"wstaw dane",IF(AND(SUMPRODUCT(ISBLANK(C354:G354)*1)&gt;0,SUMPRODUCT(ISBLANK(C354:G354)*1)&lt;5),"uzupełnij dane",IF(OR(AND(F354=nie,ISNUMBER(H354)=TRUE),AND(F354=tak,G354=tak,ISNUMBER(H354)=TRUE)),"usuń % dotacji",IF(AND(F354=nie,G354=tak),"popraw dane",IF(AND(F354=tak,G354=nie,ISBLANK(H354)=TRUE),"wstaw % dotacji","ok")))))</f>
        <v>wstaw dane</v>
      </c>
      <c r="K354" s="33">
        <f t="shared" si="298"/>
        <v>0</v>
      </c>
      <c r="L354" s="33">
        <f t="shared" si="298"/>
        <v>0</v>
      </c>
      <c r="M354" s="33">
        <f t="shared" si="298"/>
        <v>0</v>
      </c>
      <c r="N354" s="33">
        <f t="shared" si="298"/>
        <v>0</v>
      </c>
      <c r="O354" s="33">
        <f t="shared" si="298"/>
        <v>0</v>
      </c>
      <c r="P354" s="33">
        <f t="shared" si="298"/>
        <v>0</v>
      </c>
      <c r="Q354" s="33">
        <f t="shared" si="298"/>
        <v>0</v>
      </c>
      <c r="R354" s="33">
        <f t="shared" si="298"/>
        <v>0</v>
      </c>
      <c r="S354" s="33">
        <f t="shared" si="298"/>
        <v>0</v>
      </c>
      <c r="T354" s="33">
        <f t="shared" si="298"/>
        <v>0</v>
      </c>
      <c r="U354" s="33">
        <f t="shared" si="298"/>
        <v>0</v>
      </c>
      <c r="V354" s="33">
        <f t="shared" si="298"/>
        <v>0</v>
      </c>
      <c r="W354" s="33">
        <f t="shared" si="298"/>
        <v>0</v>
      </c>
      <c r="X354" s="33">
        <f t="shared" si="298"/>
        <v>0</v>
      </c>
      <c r="Y354" s="33">
        <f t="shared" si="298"/>
        <v>0</v>
      </c>
      <c r="Z354" s="33">
        <f t="shared" si="298"/>
        <v>0</v>
      </c>
      <c r="AA354" s="33">
        <f t="shared" si="298"/>
        <v>0</v>
      </c>
      <c r="AB354" s="33">
        <f t="shared" si="298"/>
        <v>0</v>
      </c>
      <c r="AC354" s="33">
        <f t="shared" si="298"/>
        <v>0</v>
      </c>
      <c r="AD354" s="33">
        <f t="shared" si="298"/>
        <v>0</v>
      </c>
      <c r="AE354" s="33">
        <f t="shared" si="298"/>
        <v>0</v>
      </c>
    </row>
    <row r="355" spans="2:31">
      <c r="B355" s="652"/>
      <c r="C355" s="672"/>
      <c r="D355" s="287"/>
      <c r="E355" s="372"/>
      <c r="F355" s="373"/>
      <c r="G355" s="373"/>
      <c r="H355" s="396"/>
      <c r="I355" s="33">
        <f>IF(AND(F355="tak",G355="tak"),SUM(K393:AE393),IF(AND(F355="tak",G355="nie",ISNUMBER(H355)),'Rozliczenie dotacji'!F130,0))</f>
        <v>0</v>
      </c>
      <c r="J355" s="202" t="str" cm="1">
        <f t="array" ref="J355">IF(SUMPRODUCT(ISBLANK(C355:G355)*1)=5,"wstaw dane",IF(AND(SUMPRODUCT(ISBLANK(C355:G355)*1)&gt;0,SUMPRODUCT(ISBLANK(C355:G355)*1)&lt;5),"uzupełnij dane",IF(OR(AND(F355=nie,ISNUMBER(H355)=TRUE),AND(F355=tak,G355=tak,ISNUMBER(H355)=TRUE)),"usuń % dotacji",IF(AND(F355=nie,G355=tak),"popraw dane",IF(AND(F355=tak,G355=nie,ISBLANK(H355)=TRUE),"wstaw % dotacji","ok")))))</f>
        <v>wstaw dane</v>
      </c>
      <c r="K355" s="33">
        <f t="shared" si="298"/>
        <v>0</v>
      </c>
      <c r="L355" s="33">
        <f t="shared" si="298"/>
        <v>0</v>
      </c>
      <c r="M355" s="33">
        <f t="shared" si="298"/>
        <v>0</v>
      </c>
      <c r="N355" s="33">
        <f t="shared" si="298"/>
        <v>0</v>
      </c>
      <c r="O355" s="33">
        <f t="shared" si="298"/>
        <v>0</v>
      </c>
      <c r="P355" s="33">
        <f t="shared" si="298"/>
        <v>0</v>
      </c>
      <c r="Q355" s="33">
        <f t="shared" si="298"/>
        <v>0</v>
      </c>
      <c r="R355" s="33">
        <f t="shared" si="298"/>
        <v>0</v>
      </c>
      <c r="S355" s="33">
        <f t="shared" si="298"/>
        <v>0</v>
      </c>
      <c r="T355" s="33">
        <f t="shared" si="298"/>
        <v>0</v>
      </c>
      <c r="U355" s="33">
        <f t="shared" si="298"/>
        <v>0</v>
      </c>
      <c r="V355" s="33">
        <f t="shared" si="298"/>
        <v>0</v>
      </c>
      <c r="W355" s="33">
        <f t="shared" si="298"/>
        <v>0</v>
      </c>
      <c r="X355" s="33">
        <f t="shared" si="298"/>
        <v>0</v>
      </c>
      <c r="Y355" s="33">
        <f t="shared" si="298"/>
        <v>0</v>
      </c>
      <c r="Z355" s="33">
        <f t="shared" si="298"/>
        <v>0</v>
      </c>
      <c r="AA355" s="33">
        <f t="shared" si="298"/>
        <v>0</v>
      </c>
      <c r="AB355" s="33">
        <f t="shared" si="298"/>
        <v>0</v>
      </c>
      <c r="AC355" s="33">
        <f t="shared" si="298"/>
        <v>0</v>
      </c>
      <c r="AD355" s="33">
        <f t="shared" si="298"/>
        <v>0</v>
      </c>
      <c r="AE355" s="33">
        <f t="shared" si="298"/>
        <v>0</v>
      </c>
    </row>
    <row r="356" spans="2:31">
      <c r="B356" s="652"/>
      <c r="C356" s="672"/>
      <c r="D356" s="287"/>
      <c r="E356" s="372"/>
      <c r="F356" s="373"/>
      <c r="G356" s="373"/>
      <c r="H356" s="396"/>
      <c r="I356" s="33">
        <f>IF(AND(F356="tak",G356="tak"),SUM(K394:AE394),IF(AND(F356="tak",G356="nie",ISNUMBER(H356)),'Rozliczenie dotacji'!F131,0))</f>
        <v>0</v>
      </c>
      <c r="J356" s="202" t="str" cm="1">
        <f t="array" ref="J356">IF(SUMPRODUCT(ISBLANK(C356:G356)*1)=5,"wstaw dane",IF(AND(SUMPRODUCT(ISBLANK(C356:G356)*1)&gt;0,SUMPRODUCT(ISBLANK(C356:G356)*1)&lt;5),"uzupełnij dane",IF(OR(AND(F356=nie,ISNUMBER(H356)=TRUE),AND(F356=tak,G356=tak,ISNUMBER(H356)=TRUE)),"usuń % dotacji",IF(AND(F356=nie,G356=tak),"popraw dane",IF(AND(F356=tak,G356=nie,ISBLANK(H356)=TRUE),"wstaw % dotacji","ok")))))</f>
        <v>wstaw dane</v>
      </c>
      <c r="K356" s="33">
        <f t="shared" si="298"/>
        <v>0</v>
      </c>
      <c r="L356" s="33">
        <f t="shared" si="298"/>
        <v>0</v>
      </c>
      <c r="M356" s="33">
        <f t="shared" si="298"/>
        <v>0</v>
      </c>
      <c r="N356" s="33">
        <f t="shared" si="298"/>
        <v>0</v>
      </c>
      <c r="O356" s="33">
        <f t="shared" si="298"/>
        <v>0</v>
      </c>
      <c r="P356" s="33">
        <f t="shared" si="298"/>
        <v>0</v>
      </c>
      <c r="Q356" s="33">
        <f t="shared" si="298"/>
        <v>0</v>
      </c>
      <c r="R356" s="33">
        <f t="shared" si="298"/>
        <v>0</v>
      </c>
      <c r="S356" s="33">
        <f t="shared" si="298"/>
        <v>0</v>
      </c>
      <c r="T356" s="33">
        <f t="shared" si="298"/>
        <v>0</v>
      </c>
      <c r="U356" s="33">
        <f t="shared" si="298"/>
        <v>0</v>
      </c>
      <c r="V356" s="33">
        <f t="shared" si="298"/>
        <v>0</v>
      </c>
      <c r="W356" s="33">
        <f t="shared" si="298"/>
        <v>0</v>
      </c>
      <c r="X356" s="33">
        <f t="shared" si="298"/>
        <v>0</v>
      </c>
      <c r="Y356" s="33">
        <f t="shared" si="298"/>
        <v>0</v>
      </c>
      <c r="Z356" s="33">
        <f t="shared" si="298"/>
        <v>0</v>
      </c>
      <c r="AA356" s="33">
        <f t="shared" si="298"/>
        <v>0</v>
      </c>
      <c r="AB356" s="33">
        <f t="shared" si="298"/>
        <v>0</v>
      </c>
      <c r="AC356" s="33">
        <f t="shared" si="298"/>
        <v>0</v>
      </c>
      <c r="AD356" s="33">
        <f t="shared" si="298"/>
        <v>0</v>
      </c>
      <c r="AE356" s="33">
        <f t="shared" si="298"/>
        <v>0</v>
      </c>
    </row>
    <row r="357" spans="2:31">
      <c r="B357" s="652"/>
      <c r="C357" s="672"/>
      <c r="D357" s="287"/>
      <c r="E357" s="372"/>
      <c r="F357" s="373"/>
      <c r="G357" s="373"/>
      <c r="H357" s="396"/>
      <c r="I357" s="33">
        <f>IF(AND(F357="tak",G357="tak"),SUM(K395:AE395),IF(AND(F357="tak",G357="nie",ISNUMBER(H357)),'Rozliczenie dotacji'!F132,0))</f>
        <v>0</v>
      </c>
      <c r="J357" s="202" t="str" cm="1">
        <f t="array" ref="J357">IF(SUMPRODUCT(ISBLANK(C357:G357)*1)=5,"wstaw dane",IF(AND(SUMPRODUCT(ISBLANK(C357:G357)*1)&gt;0,SUMPRODUCT(ISBLANK(C357:G357)*1)&lt;5),"uzupełnij dane",IF(OR(AND(F357=nie,ISNUMBER(H357)=TRUE),AND(F357=tak,G357=tak,ISNUMBER(H357)=TRUE)),"usuń % dotacji",IF(AND(F357=nie,G357=tak),"popraw dane",IF(AND(F357=tak,G357=nie,ISBLANK(H357)=TRUE),"wstaw % dotacji","ok")))))</f>
        <v>wstaw dane</v>
      </c>
      <c r="K357" s="33">
        <f t="shared" si="298"/>
        <v>0</v>
      </c>
      <c r="L357" s="33">
        <f t="shared" si="298"/>
        <v>0</v>
      </c>
      <c r="M357" s="33">
        <f t="shared" si="298"/>
        <v>0</v>
      </c>
      <c r="N357" s="33">
        <f t="shared" si="298"/>
        <v>0</v>
      </c>
      <c r="O357" s="33">
        <f t="shared" si="298"/>
        <v>0</v>
      </c>
      <c r="P357" s="33">
        <f t="shared" si="298"/>
        <v>0</v>
      </c>
      <c r="Q357" s="33">
        <f t="shared" si="298"/>
        <v>0</v>
      </c>
      <c r="R357" s="33">
        <f t="shared" si="298"/>
        <v>0</v>
      </c>
      <c r="S357" s="33">
        <f t="shared" si="298"/>
        <v>0</v>
      </c>
      <c r="T357" s="33">
        <f t="shared" si="298"/>
        <v>0</v>
      </c>
      <c r="U357" s="33">
        <f t="shared" si="298"/>
        <v>0</v>
      </c>
      <c r="V357" s="33">
        <f t="shared" si="298"/>
        <v>0</v>
      </c>
      <c r="W357" s="33">
        <f t="shared" si="298"/>
        <v>0</v>
      </c>
      <c r="X357" s="33">
        <f t="shared" si="298"/>
        <v>0</v>
      </c>
      <c r="Y357" s="33">
        <f t="shared" si="298"/>
        <v>0</v>
      </c>
      <c r="Z357" s="33">
        <f t="shared" si="298"/>
        <v>0</v>
      </c>
      <c r="AA357" s="33">
        <f t="shared" si="298"/>
        <v>0</v>
      </c>
      <c r="AB357" s="33">
        <f t="shared" si="298"/>
        <v>0</v>
      </c>
      <c r="AC357" s="33">
        <f t="shared" si="298"/>
        <v>0</v>
      </c>
      <c r="AD357" s="33">
        <f t="shared" si="298"/>
        <v>0</v>
      </c>
      <c r="AE357" s="33">
        <f t="shared" si="298"/>
        <v>0</v>
      </c>
    </row>
    <row r="358" spans="2:31">
      <c r="B358" s="652"/>
      <c r="C358" s="672"/>
      <c r="D358" s="287"/>
      <c r="E358" s="372"/>
      <c r="F358" s="373"/>
      <c r="G358" s="373"/>
      <c r="H358" s="396"/>
      <c r="I358" s="33">
        <f>IF(AND(F358="tak",G358="tak"),SUM(K396:AE396),IF(AND(F358="tak",G358="nie",ISNUMBER(H358)),'Rozliczenie dotacji'!F133,0))</f>
        <v>0</v>
      </c>
      <c r="J358" s="202" t="str" cm="1">
        <f t="array" ref="J358">IF(SUMPRODUCT(ISBLANK(C358:G358)*1)=5,"wstaw dane",IF(AND(SUMPRODUCT(ISBLANK(C358:G358)*1)&gt;0,SUMPRODUCT(ISBLANK(C358:G358)*1)&lt;5),"uzupełnij dane",IF(OR(AND(F358=nie,ISNUMBER(H358)=TRUE),AND(F358=tak,G358=tak,ISNUMBER(H358)=TRUE)),"usuń % dotacji",IF(AND(F358=nie,G358=tak),"popraw dane",IF(AND(F358=tak,G358=nie,ISBLANK(H358)=TRUE),"wstaw % dotacji","ok")))))</f>
        <v>wstaw dane</v>
      </c>
      <c r="K358" s="33">
        <f t="shared" si="298"/>
        <v>0</v>
      </c>
      <c r="L358" s="33">
        <f t="shared" si="298"/>
        <v>0</v>
      </c>
      <c r="M358" s="33">
        <f t="shared" si="298"/>
        <v>0</v>
      </c>
      <c r="N358" s="33">
        <f t="shared" si="298"/>
        <v>0</v>
      </c>
      <c r="O358" s="33">
        <f t="shared" si="298"/>
        <v>0</v>
      </c>
      <c r="P358" s="33">
        <f t="shared" si="298"/>
        <v>0</v>
      </c>
      <c r="Q358" s="33">
        <f t="shared" si="298"/>
        <v>0</v>
      </c>
      <c r="R358" s="33">
        <f t="shared" si="298"/>
        <v>0</v>
      </c>
      <c r="S358" s="33">
        <f t="shared" si="298"/>
        <v>0</v>
      </c>
      <c r="T358" s="33">
        <f t="shared" si="298"/>
        <v>0</v>
      </c>
      <c r="U358" s="33">
        <f t="shared" si="298"/>
        <v>0</v>
      </c>
      <c r="V358" s="33">
        <f t="shared" si="298"/>
        <v>0</v>
      </c>
      <c r="W358" s="33">
        <f t="shared" si="298"/>
        <v>0</v>
      </c>
      <c r="X358" s="33">
        <f t="shared" si="298"/>
        <v>0</v>
      </c>
      <c r="Y358" s="33">
        <f t="shared" si="298"/>
        <v>0</v>
      </c>
      <c r="Z358" s="33">
        <f t="shared" si="298"/>
        <v>0</v>
      </c>
      <c r="AA358" s="33">
        <f t="shared" si="298"/>
        <v>0</v>
      </c>
      <c r="AB358" s="33">
        <f t="shared" si="298"/>
        <v>0</v>
      </c>
      <c r="AC358" s="33">
        <f t="shared" si="298"/>
        <v>0</v>
      </c>
      <c r="AD358" s="33">
        <f t="shared" si="298"/>
        <v>0</v>
      </c>
      <c r="AE358" s="33">
        <f t="shared" si="298"/>
        <v>0</v>
      </c>
    </row>
    <row r="359" spans="2:31">
      <c r="B359" s="652"/>
      <c r="C359" s="672"/>
      <c r="D359" s="287"/>
      <c r="E359" s="372"/>
      <c r="F359" s="373"/>
      <c r="G359" s="373"/>
      <c r="H359" s="396"/>
      <c r="I359" s="33">
        <f>IF(AND(F359="tak",G359="tak"),SUM(K397:AE397),IF(AND(F359="tak",G359="nie",ISNUMBER(H359)),'Rozliczenie dotacji'!F134,0))</f>
        <v>0</v>
      </c>
      <c r="J359" s="202" t="str" cm="1">
        <f t="array" ref="J359">IF(SUMPRODUCT(ISBLANK(C359:G359)*1)=5,"wstaw dane",IF(AND(SUMPRODUCT(ISBLANK(C359:G359)*1)&gt;0,SUMPRODUCT(ISBLANK(C359:G359)*1)&lt;5),"uzupełnij dane",IF(OR(AND(F359=nie,ISNUMBER(H359)=TRUE),AND(F359=tak,G359=tak,ISNUMBER(H359)=TRUE)),"usuń % dotacji",IF(AND(F359=nie,G359=tak),"popraw dane",IF(AND(F359=tak,G359=nie,ISBLANK(H359)=TRUE),"wstaw % dotacji","ok")))))</f>
        <v>wstaw dane</v>
      </c>
      <c r="K359" s="33">
        <f t="shared" si="298"/>
        <v>0</v>
      </c>
      <c r="L359" s="33">
        <f t="shared" si="298"/>
        <v>0</v>
      </c>
      <c r="M359" s="33">
        <f t="shared" si="298"/>
        <v>0</v>
      </c>
      <c r="N359" s="33">
        <f t="shared" si="298"/>
        <v>0</v>
      </c>
      <c r="O359" s="33">
        <f t="shared" si="298"/>
        <v>0</v>
      </c>
      <c r="P359" s="33">
        <f t="shared" si="298"/>
        <v>0</v>
      </c>
      <c r="Q359" s="33">
        <f t="shared" si="298"/>
        <v>0</v>
      </c>
      <c r="R359" s="33">
        <f t="shared" si="298"/>
        <v>0</v>
      </c>
      <c r="S359" s="33">
        <f t="shared" si="298"/>
        <v>0</v>
      </c>
      <c r="T359" s="33">
        <f t="shared" si="298"/>
        <v>0</v>
      </c>
      <c r="U359" s="33">
        <f t="shared" si="298"/>
        <v>0</v>
      </c>
      <c r="V359" s="33">
        <f t="shared" si="298"/>
        <v>0</v>
      </c>
      <c r="W359" s="33">
        <f t="shared" si="298"/>
        <v>0</v>
      </c>
      <c r="X359" s="33">
        <f t="shared" si="298"/>
        <v>0</v>
      </c>
      <c r="Y359" s="33">
        <f t="shared" si="298"/>
        <v>0</v>
      </c>
      <c r="Z359" s="33">
        <f t="shared" si="298"/>
        <v>0</v>
      </c>
      <c r="AA359" s="33">
        <f t="shared" si="298"/>
        <v>0</v>
      </c>
      <c r="AB359" s="33">
        <f t="shared" si="298"/>
        <v>0</v>
      </c>
      <c r="AC359" s="33">
        <f t="shared" si="298"/>
        <v>0</v>
      </c>
      <c r="AD359" s="33">
        <f t="shared" si="298"/>
        <v>0</v>
      </c>
      <c r="AE359" s="33">
        <f t="shared" si="298"/>
        <v>0</v>
      </c>
    </row>
    <row r="360" spans="2:31">
      <c r="B360" s="652"/>
      <c r="C360" s="672"/>
      <c r="D360" s="287"/>
      <c r="E360" s="372"/>
      <c r="F360" s="373"/>
      <c r="G360" s="373"/>
      <c r="H360" s="396"/>
      <c r="I360" s="33">
        <f>IF(AND(F360="tak",G360="tak"),SUM(K398:AE398),IF(AND(F360="tak",G360="nie",ISNUMBER(H360)),'Rozliczenie dotacji'!F135,0))</f>
        <v>0</v>
      </c>
      <c r="J360" s="202" t="str" cm="1">
        <f t="array" ref="J360">IF(SUMPRODUCT(ISBLANK(C360:G360)*1)=5,"wstaw dane",IF(AND(SUMPRODUCT(ISBLANK(C360:G360)*1)&gt;0,SUMPRODUCT(ISBLANK(C360:G360)*1)&lt;5),"uzupełnij dane",IF(OR(AND(F360=nie,ISNUMBER(H360)=TRUE),AND(F360=tak,G360=tak,ISNUMBER(H360)=TRUE)),"usuń % dotacji",IF(AND(F360=nie,G360=tak),"popraw dane",IF(AND(F360=tak,G360=nie,ISBLANK(H360)=TRUE),"wstaw % dotacji","ok")))))</f>
        <v>wstaw dane</v>
      </c>
      <c r="K360" s="33">
        <f t="shared" si="298"/>
        <v>0</v>
      </c>
      <c r="L360" s="33">
        <f t="shared" si="298"/>
        <v>0</v>
      </c>
      <c r="M360" s="33">
        <f t="shared" si="298"/>
        <v>0</v>
      </c>
      <c r="N360" s="33">
        <f t="shared" si="298"/>
        <v>0</v>
      </c>
      <c r="O360" s="33">
        <f t="shared" si="298"/>
        <v>0</v>
      </c>
      <c r="P360" s="33">
        <f t="shared" si="298"/>
        <v>0</v>
      </c>
      <c r="Q360" s="33">
        <f t="shared" si="298"/>
        <v>0</v>
      </c>
      <c r="R360" s="33">
        <f t="shared" si="298"/>
        <v>0</v>
      </c>
      <c r="S360" s="33">
        <f t="shared" si="298"/>
        <v>0</v>
      </c>
      <c r="T360" s="33">
        <f t="shared" si="298"/>
        <v>0</v>
      </c>
      <c r="U360" s="33">
        <f t="shared" si="298"/>
        <v>0</v>
      </c>
      <c r="V360" s="33">
        <f t="shared" si="298"/>
        <v>0</v>
      </c>
      <c r="W360" s="33">
        <f t="shared" si="298"/>
        <v>0</v>
      </c>
      <c r="X360" s="33">
        <f t="shared" si="298"/>
        <v>0</v>
      </c>
      <c r="Y360" s="33">
        <f t="shared" si="298"/>
        <v>0</v>
      </c>
      <c r="Z360" s="33">
        <f t="shared" si="298"/>
        <v>0</v>
      </c>
      <c r="AA360" s="33">
        <f t="shared" si="298"/>
        <v>0</v>
      </c>
      <c r="AB360" s="33">
        <f t="shared" si="298"/>
        <v>0</v>
      </c>
      <c r="AC360" s="33">
        <f t="shared" si="298"/>
        <v>0</v>
      </c>
      <c r="AD360" s="33">
        <f t="shared" si="298"/>
        <v>0</v>
      </c>
      <c r="AE360" s="33">
        <f t="shared" si="298"/>
        <v>0</v>
      </c>
    </row>
    <row r="361" spans="2:31">
      <c r="B361" s="652"/>
      <c r="C361" s="672"/>
      <c r="D361" s="287"/>
      <c r="E361" s="372"/>
      <c r="F361" s="373"/>
      <c r="G361" s="373"/>
      <c r="H361" s="396"/>
      <c r="I361" s="33">
        <f>IF(AND(F361="tak",G361="tak"),SUM(K399:AE399),IF(AND(F361="tak",G361="nie",ISNUMBER(H361)),'Rozliczenie dotacji'!F136,0))</f>
        <v>0</v>
      </c>
      <c r="J361" s="202" t="str" cm="1">
        <f t="array" ref="J361">IF(SUMPRODUCT(ISBLANK(C361:G361)*1)=5,"wstaw dane",IF(AND(SUMPRODUCT(ISBLANK(C361:G361)*1)&gt;0,SUMPRODUCT(ISBLANK(C361:G361)*1)&lt;5),"uzupełnij dane",IF(OR(AND(F361=nie,ISNUMBER(H361)=TRUE),AND(F361=tak,G361=tak,ISNUMBER(H361)=TRUE)),"usuń % dotacji",IF(AND(F361=nie,G361=tak),"popraw dane",IF(AND(F361=tak,G361=nie,ISBLANK(H361)=TRUE),"wstaw % dotacji","ok")))))</f>
        <v>wstaw dane</v>
      </c>
      <c r="K361" s="33">
        <f t="shared" si="298"/>
        <v>0</v>
      </c>
      <c r="L361" s="33">
        <f t="shared" si="298"/>
        <v>0</v>
      </c>
      <c r="M361" s="33">
        <f t="shared" si="298"/>
        <v>0</v>
      </c>
      <c r="N361" s="33">
        <f t="shared" si="298"/>
        <v>0</v>
      </c>
      <c r="O361" s="33">
        <f t="shared" si="298"/>
        <v>0</v>
      </c>
      <c r="P361" s="33">
        <f t="shared" si="298"/>
        <v>0</v>
      </c>
      <c r="Q361" s="33">
        <f t="shared" si="298"/>
        <v>0</v>
      </c>
      <c r="R361" s="33">
        <f t="shared" si="298"/>
        <v>0</v>
      </c>
      <c r="S361" s="33">
        <f t="shared" si="298"/>
        <v>0</v>
      </c>
      <c r="T361" s="33">
        <f t="shared" si="298"/>
        <v>0</v>
      </c>
      <c r="U361" s="33">
        <f t="shared" si="298"/>
        <v>0</v>
      </c>
      <c r="V361" s="33">
        <f t="shared" si="298"/>
        <v>0</v>
      </c>
      <c r="W361" s="33">
        <f t="shared" si="298"/>
        <v>0</v>
      </c>
      <c r="X361" s="33">
        <f t="shared" si="298"/>
        <v>0</v>
      </c>
      <c r="Y361" s="33">
        <f t="shared" si="298"/>
        <v>0</v>
      </c>
      <c r="Z361" s="33">
        <f t="shared" si="298"/>
        <v>0</v>
      </c>
      <c r="AA361" s="33">
        <f t="shared" si="298"/>
        <v>0</v>
      </c>
      <c r="AB361" s="33">
        <f t="shared" si="298"/>
        <v>0</v>
      </c>
      <c r="AC361" s="33">
        <f t="shared" si="298"/>
        <v>0</v>
      </c>
      <c r="AD361" s="33">
        <f t="shared" si="298"/>
        <v>0</v>
      </c>
      <c r="AE361" s="33">
        <f t="shared" si="298"/>
        <v>0</v>
      </c>
    </row>
    <row r="362" spans="2:31">
      <c r="B362" s="652"/>
      <c r="C362" s="672"/>
      <c r="D362" s="287"/>
      <c r="E362" s="372"/>
      <c r="F362" s="373"/>
      <c r="G362" s="373"/>
      <c r="H362" s="396"/>
      <c r="I362" s="33">
        <f>IF(AND(F362="tak",G362="tak"),SUM(K400:AE400),IF(AND(F362="tak",G362="nie",ISNUMBER(H362)),'Rozliczenie dotacji'!F137,0))</f>
        <v>0</v>
      </c>
      <c r="J362" s="202" t="str" cm="1">
        <f t="array" ref="J362">IF(SUMPRODUCT(ISBLANK(C362:G362)*1)=5,"wstaw dane",IF(AND(SUMPRODUCT(ISBLANK(C362:G362)*1)&gt;0,SUMPRODUCT(ISBLANK(C362:G362)*1)&lt;5),"uzupełnij dane",IF(OR(AND(F362=nie,ISNUMBER(H362)=TRUE),AND(F362=tak,G362=tak,ISNUMBER(H362)=TRUE)),"usuń % dotacji",IF(AND(F362=nie,G362=tak),"popraw dane",IF(AND(F362=tak,G362=nie,ISBLANK(H362)=TRUE),"wstaw % dotacji","ok")))))</f>
        <v>wstaw dane</v>
      </c>
      <c r="K362" s="33">
        <f t="shared" si="298"/>
        <v>0</v>
      </c>
      <c r="L362" s="33">
        <f t="shared" si="298"/>
        <v>0</v>
      </c>
      <c r="M362" s="33">
        <f t="shared" si="298"/>
        <v>0</v>
      </c>
      <c r="N362" s="33">
        <f t="shared" si="298"/>
        <v>0</v>
      </c>
      <c r="O362" s="33">
        <f t="shared" si="298"/>
        <v>0</v>
      </c>
      <c r="P362" s="33">
        <f t="shared" si="298"/>
        <v>0</v>
      </c>
      <c r="Q362" s="33">
        <f t="shared" si="298"/>
        <v>0</v>
      </c>
      <c r="R362" s="33">
        <f t="shared" si="298"/>
        <v>0</v>
      </c>
      <c r="S362" s="33">
        <f t="shared" si="298"/>
        <v>0</v>
      </c>
      <c r="T362" s="33">
        <f t="shared" si="298"/>
        <v>0</v>
      </c>
      <c r="U362" s="33">
        <f t="shared" si="298"/>
        <v>0</v>
      </c>
      <c r="V362" s="33">
        <f t="shared" si="298"/>
        <v>0</v>
      </c>
      <c r="W362" s="33">
        <f t="shared" si="298"/>
        <v>0</v>
      </c>
      <c r="X362" s="33">
        <f t="shared" si="298"/>
        <v>0</v>
      </c>
      <c r="Y362" s="33">
        <f t="shared" si="298"/>
        <v>0</v>
      </c>
      <c r="Z362" s="33">
        <f t="shared" si="298"/>
        <v>0</v>
      </c>
      <c r="AA362" s="33">
        <f t="shared" si="298"/>
        <v>0</v>
      </c>
      <c r="AB362" s="33">
        <f t="shared" si="298"/>
        <v>0</v>
      </c>
      <c r="AC362" s="33">
        <f t="shared" si="298"/>
        <v>0</v>
      </c>
      <c r="AD362" s="33">
        <f t="shared" si="298"/>
        <v>0</v>
      </c>
      <c r="AE362" s="33">
        <f t="shared" si="298"/>
        <v>0</v>
      </c>
    </row>
    <row r="363" spans="2:31">
      <c r="B363" s="93" t="str">
        <f>B1557</f>
        <v/>
      </c>
      <c r="C363" s="657" t="str">
        <f>IF(ISBLANK(C409),"",C409)</f>
        <v/>
      </c>
      <c r="D363" s="94">
        <f t="shared" ref="D363:E367" ca="1" si="299">D1557</f>
        <v>0</v>
      </c>
      <c r="E363" s="367" t="str">
        <f t="shared" si="299"/>
        <v/>
      </c>
      <c r="F363" s="398" t="str">
        <f>IF(ISBLANK(F409),"",F409)</f>
        <v/>
      </c>
      <c r="G363" s="398" t="str">
        <f>IF(ISBLANK(G409),"",G409)</f>
        <v/>
      </c>
      <c r="H363" s="78" t="str">
        <f>IF(ISBLANK(H409),"",H409)</f>
        <v/>
      </c>
      <c r="I363" s="33">
        <f>IF(AND(F363="tak",G363="tak"),SUM(K401:AE401),IF(AND(F363="tak",G363="nie",ISNUMBER(H363)),'Rozliczenie dotacji'!F138,0))</f>
        <v>0</v>
      </c>
      <c r="J363" s="202" t="str">
        <f>J409</f>
        <v>wstaw dane</v>
      </c>
      <c r="K363" s="33">
        <f t="shared" ref="K363:AE363" si="300">IF($J409="ok",K1557,0)</f>
        <v>0</v>
      </c>
      <c r="L363" s="33">
        <f t="shared" si="300"/>
        <v>0</v>
      </c>
      <c r="M363" s="33">
        <f t="shared" si="300"/>
        <v>0</v>
      </c>
      <c r="N363" s="33">
        <f t="shared" si="300"/>
        <v>0</v>
      </c>
      <c r="O363" s="33">
        <f t="shared" si="300"/>
        <v>0</v>
      </c>
      <c r="P363" s="33">
        <f t="shared" si="300"/>
        <v>0</v>
      </c>
      <c r="Q363" s="33">
        <f t="shared" si="300"/>
        <v>0</v>
      </c>
      <c r="R363" s="33">
        <f t="shared" si="300"/>
        <v>0</v>
      </c>
      <c r="S363" s="33">
        <f t="shared" si="300"/>
        <v>0</v>
      </c>
      <c r="T363" s="33">
        <f t="shared" si="300"/>
        <v>0</v>
      </c>
      <c r="U363" s="33">
        <f t="shared" si="300"/>
        <v>0</v>
      </c>
      <c r="V363" s="33">
        <f t="shared" si="300"/>
        <v>0</v>
      </c>
      <c r="W363" s="33">
        <f t="shared" si="300"/>
        <v>0</v>
      </c>
      <c r="X363" s="33">
        <f t="shared" si="300"/>
        <v>0</v>
      </c>
      <c r="Y363" s="33">
        <f t="shared" si="300"/>
        <v>0</v>
      </c>
      <c r="Z363" s="33">
        <f t="shared" si="300"/>
        <v>0</v>
      </c>
      <c r="AA363" s="33">
        <f t="shared" si="300"/>
        <v>0</v>
      </c>
      <c r="AB363" s="33">
        <f t="shared" si="300"/>
        <v>0</v>
      </c>
      <c r="AC363" s="33">
        <f t="shared" si="300"/>
        <v>0</v>
      </c>
      <c r="AD363" s="33">
        <f t="shared" si="300"/>
        <v>0</v>
      </c>
      <c r="AE363" s="33">
        <f t="shared" si="300"/>
        <v>0</v>
      </c>
    </row>
    <row r="364" spans="2:31">
      <c r="B364" s="93" t="str">
        <f>B1558</f>
        <v/>
      </c>
      <c r="C364" s="657" t="str">
        <f>IF(ISBLANK(C410),"",C410)</f>
        <v/>
      </c>
      <c r="D364" s="94">
        <f t="shared" ca="1" si="299"/>
        <v>0</v>
      </c>
      <c r="E364" s="367" t="str">
        <f t="shared" si="299"/>
        <v/>
      </c>
      <c r="F364" s="398" t="str">
        <f t="shared" ref="F364:G367" si="301">IF(ISBLANK(F410),"",F410)</f>
        <v/>
      </c>
      <c r="G364" s="398" t="str">
        <f t="shared" si="301"/>
        <v/>
      </c>
      <c r="H364" s="78" t="str">
        <f>IF(ISBLANK(H410),"",H410)</f>
        <v/>
      </c>
      <c r="I364" s="33">
        <f>IF(AND(F364="tak",G364="tak"),SUM(K402:AE402),IF(AND(F364="tak",G364="nie",ISNUMBER(H364)),'Rozliczenie dotacji'!F139,0))</f>
        <v>0</v>
      </c>
      <c r="J364" s="202" t="str">
        <f>J410</f>
        <v>wstaw dane</v>
      </c>
      <c r="K364" s="33">
        <f t="shared" ref="K364:AE364" si="302">IF($J410="ok",K1558,0)</f>
        <v>0</v>
      </c>
      <c r="L364" s="33">
        <f t="shared" si="302"/>
        <v>0</v>
      </c>
      <c r="M364" s="33">
        <f t="shared" si="302"/>
        <v>0</v>
      </c>
      <c r="N364" s="33">
        <f t="shared" si="302"/>
        <v>0</v>
      </c>
      <c r="O364" s="33">
        <f t="shared" si="302"/>
        <v>0</v>
      </c>
      <c r="P364" s="33">
        <f t="shared" si="302"/>
        <v>0</v>
      </c>
      <c r="Q364" s="33">
        <f t="shared" si="302"/>
        <v>0</v>
      </c>
      <c r="R364" s="33">
        <f t="shared" si="302"/>
        <v>0</v>
      </c>
      <c r="S364" s="33">
        <f t="shared" si="302"/>
        <v>0</v>
      </c>
      <c r="T364" s="33">
        <f t="shared" si="302"/>
        <v>0</v>
      </c>
      <c r="U364" s="33">
        <f t="shared" si="302"/>
        <v>0</v>
      </c>
      <c r="V364" s="33">
        <f t="shared" si="302"/>
        <v>0</v>
      </c>
      <c r="W364" s="33">
        <f t="shared" si="302"/>
        <v>0</v>
      </c>
      <c r="X364" s="33">
        <f t="shared" si="302"/>
        <v>0</v>
      </c>
      <c r="Y364" s="33">
        <f t="shared" si="302"/>
        <v>0</v>
      </c>
      <c r="Z364" s="33">
        <f t="shared" si="302"/>
        <v>0</v>
      </c>
      <c r="AA364" s="33">
        <f t="shared" si="302"/>
        <v>0</v>
      </c>
      <c r="AB364" s="33">
        <f t="shared" si="302"/>
        <v>0</v>
      </c>
      <c r="AC364" s="33">
        <f t="shared" si="302"/>
        <v>0</v>
      </c>
      <c r="AD364" s="33">
        <f t="shared" si="302"/>
        <v>0</v>
      </c>
      <c r="AE364" s="33">
        <f t="shared" si="302"/>
        <v>0</v>
      </c>
    </row>
    <row r="365" spans="2:31">
      <c r="B365" s="93" t="str">
        <f>B1559</f>
        <v/>
      </c>
      <c r="C365" s="657" t="str">
        <f>IF(ISBLANK(C411),"",C411)</f>
        <v/>
      </c>
      <c r="D365" s="94">
        <f t="shared" ca="1" si="299"/>
        <v>0</v>
      </c>
      <c r="E365" s="367" t="str">
        <f t="shared" si="299"/>
        <v/>
      </c>
      <c r="F365" s="398" t="str">
        <f t="shared" si="301"/>
        <v/>
      </c>
      <c r="G365" s="398" t="str">
        <f t="shared" si="301"/>
        <v/>
      </c>
      <c r="H365" s="78" t="str">
        <f>IF(ISBLANK(H411),"",H411)</f>
        <v/>
      </c>
      <c r="I365" s="33">
        <f>IF(AND(F365="tak",G365="tak"),SUM(K403:AE403),IF(AND(F365="tak",G365="nie",ISNUMBER(H365)),'Rozliczenie dotacji'!F140,0))</f>
        <v>0</v>
      </c>
      <c r="J365" s="202" t="str">
        <f>J411</f>
        <v>wstaw dane</v>
      </c>
      <c r="K365" s="33">
        <f t="shared" ref="K365:AE365" si="303">IF($J411="ok",K1559,0)</f>
        <v>0</v>
      </c>
      <c r="L365" s="33">
        <f t="shared" si="303"/>
        <v>0</v>
      </c>
      <c r="M365" s="33">
        <f t="shared" si="303"/>
        <v>0</v>
      </c>
      <c r="N365" s="33">
        <f t="shared" si="303"/>
        <v>0</v>
      </c>
      <c r="O365" s="33">
        <f t="shared" si="303"/>
        <v>0</v>
      </c>
      <c r="P365" s="33">
        <f t="shared" si="303"/>
        <v>0</v>
      </c>
      <c r="Q365" s="33">
        <f t="shared" si="303"/>
        <v>0</v>
      </c>
      <c r="R365" s="33">
        <f t="shared" si="303"/>
        <v>0</v>
      </c>
      <c r="S365" s="33">
        <f t="shared" si="303"/>
        <v>0</v>
      </c>
      <c r="T365" s="33">
        <f t="shared" si="303"/>
        <v>0</v>
      </c>
      <c r="U365" s="33">
        <f t="shared" si="303"/>
        <v>0</v>
      </c>
      <c r="V365" s="33">
        <f t="shared" si="303"/>
        <v>0</v>
      </c>
      <c r="W365" s="33">
        <f t="shared" si="303"/>
        <v>0</v>
      </c>
      <c r="X365" s="33">
        <f t="shared" si="303"/>
        <v>0</v>
      </c>
      <c r="Y365" s="33">
        <f t="shared" si="303"/>
        <v>0</v>
      </c>
      <c r="Z365" s="33">
        <f t="shared" si="303"/>
        <v>0</v>
      </c>
      <c r="AA365" s="33">
        <f t="shared" si="303"/>
        <v>0</v>
      </c>
      <c r="AB365" s="33">
        <f t="shared" si="303"/>
        <v>0</v>
      </c>
      <c r="AC365" s="33">
        <f t="shared" si="303"/>
        <v>0</v>
      </c>
      <c r="AD365" s="33">
        <f t="shared" si="303"/>
        <v>0</v>
      </c>
      <c r="AE365" s="33">
        <f t="shared" si="303"/>
        <v>0</v>
      </c>
    </row>
    <row r="366" spans="2:31">
      <c r="B366" s="93" t="str">
        <f>B1560</f>
        <v/>
      </c>
      <c r="C366" s="657" t="str">
        <f>IF(ISBLANK(C412),"",C412)</f>
        <v/>
      </c>
      <c r="D366" s="94">
        <f t="shared" ca="1" si="299"/>
        <v>0</v>
      </c>
      <c r="E366" s="367" t="str">
        <f t="shared" si="299"/>
        <v/>
      </c>
      <c r="F366" s="398" t="str">
        <f t="shared" si="301"/>
        <v/>
      </c>
      <c r="G366" s="398" t="str">
        <f t="shared" si="301"/>
        <v/>
      </c>
      <c r="H366" s="78" t="str">
        <f>IF(ISBLANK(H412),"",H412)</f>
        <v/>
      </c>
      <c r="I366" s="33">
        <f>IF(AND(F366="tak",G366="tak"),SUM(K404:AE404),IF(AND(F366="tak",G366="nie",ISNUMBER(H366)),'Rozliczenie dotacji'!F141,0))</f>
        <v>0</v>
      </c>
      <c r="J366" s="202" t="str">
        <f>J412</f>
        <v>wstaw dane</v>
      </c>
      <c r="K366" s="33">
        <f t="shared" ref="K366:AE366" si="304">IF($J412="ok",K1560,0)</f>
        <v>0</v>
      </c>
      <c r="L366" s="33">
        <f t="shared" si="304"/>
        <v>0</v>
      </c>
      <c r="M366" s="33">
        <f t="shared" si="304"/>
        <v>0</v>
      </c>
      <c r="N366" s="33">
        <f t="shared" si="304"/>
        <v>0</v>
      </c>
      <c r="O366" s="33">
        <f t="shared" si="304"/>
        <v>0</v>
      </c>
      <c r="P366" s="33">
        <f t="shared" si="304"/>
        <v>0</v>
      </c>
      <c r="Q366" s="33">
        <f t="shared" si="304"/>
        <v>0</v>
      </c>
      <c r="R366" s="33">
        <f t="shared" si="304"/>
        <v>0</v>
      </c>
      <c r="S366" s="33">
        <f t="shared" si="304"/>
        <v>0</v>
      </c>
      <c r="T366" s="33">
        <f t="shared" si="304"/>
        <v>0</v>
      </c>
      <c r="U366" s="33">
        <f t="shared" si="304"/>
        <v>0</v>
      </c>
      <c r="V366" s="33">
        <f t="shared" si="304"/>
        <v>0</v>
      </c>
      <c r="W366" s="33">
        <f t="shared" si="304"/>
        <v>0</v>
      </c>
      <c r="X366" s="33">
        <f t="shared" si="304"/>
        <v>0</v>
      </c>
      <c r="Y366" s="33">
        <f t="shared" si="304"/>
        <v>0</v>
      </c>
      <c r="Z366" s="33">
        <f t="shared" si="304"/>
        <v>0</v>
      </c>
      <c r="AA366" s="33">
        <f t="shared" si="304"/>
        <v>0</v>
      </c>
      <c r="AB366" s="33">
        <f t="shared" si="304"/>
        <v>0</v>
      </c>
      <c r="AC366" s="33">
        <f t="shared" si="304"/>
        <v>0</v>
      </c>
      <c r="AD366" s="33">
        <f t="shared" si="304"/>
        <v>0</v>
      </c>
      <c r="AE366" s="33">
        <f t="shared" si="304"/>
        <v>0</v>
      </c>
    </row>
    <row r="367" spans="2:31">
      <c r="B367" s="93" t="str">
        <f>B1561</f>
        <v/>
      </c>
      <c r="C367" s="657" t="str">
        <f>IF(ISBLANK(C413),"",C413)</f>
        <v/>
      </c>
      <c r="D367" s="94">
        <f t="shared" ca="1" si="299"/>
        <v>0</v>
      </c>
      <c r="E367" s="367" t="str">
        <f t="shared" si="299"/>
        <v/>
      </c>
      <c r="F367" s="398" t="str">
        <f t="shared" si="301"/>
        <v/>
      </c>
      <c r="G367" s="398" t="str">
        <f t="shared" si="301"/>
        <v/>
      </c>
      <c r="H367" s="78" t="str">
        <f>IF(ISBLANK(H413),"",H413)</f>
        <v/>
      </c>
      <c r="I367" s="33">
        <f>IF(AND(F367="tak",G367="tak"),SUM(K405:AE405),IF(AND(F367="tak",G367="nie",ISNUMBER(H367)),'Rozliczenie dotacji'!F142,0))</f>
        <v>0</v>
      </c>
      <c r="J367" s="202" t="str">
        <f>J413</f>
        <v>wstaw dane</v>
      </c>
      <c r="K367" s="33">
        <f t="shared" ref="K367:AE367" si="305">IF($J413="ok",K1561,0)</f>
        <v>0</v>
      </c>
      <c r="L367" s="33">
        <f t="shared" si="305"/>
        <v>0</v>
      </c>
      <c r="M367" s="33">
        <f t="shared" si="305"/>
        <v>0</v>
      </c>
      <c r="N367" s="33">
        <f t="shared" si="305"/>
        <v>0</v>
      </c>
      <c r="O367" s="33">
        <f t="shared" si="305"/>
        <v>0</v>
      </c>
      <c r="P367" s="33">
        <f t="shared" si="305"/>
        <v>0</v>
      </c>
      <c r="Q367" s="33">
        <f t="shared" si="305"/>
        <v>0</v>
      </c>
      <c r="R367" s="33">
        <f t="shared" si="305"/>
        <v>0</v>
      </c>
      <c r="S367" s="33">
        <f t="shared" si="305"/>
        <v>0</v>
      </c>
      <c r="T367" s="33">
        <f t="shared" si="305"/>
        <v>0</v>
      </c>
      <c r="U367" s="33">
        <f t="shared" si="305"/>
        <v>0</v>
      </c>
      <c r="V367" s="33">
        <f t="shared" si="305"/>
        <v>0</v>
      </c>
      <c r="W367" s="33">
        <f t="shared" si="305"/>
        <v>0</v>
      </c>
      <c r="X367" s="33">
        <f t="shared" si="305"/>
        <v>0</v>
      </c>
      <c r="Y367" s="33">
        <f t="shared" si="305"/>
        <v>0</v>
      </c>
      <c r="Z367" s="33">
        <f t="shared" si="305"/>
        <v>0</v>
      </c>
      <c r="AA367" s="33">
        <f t="shared" si="305"/>
        <v>0</v>
      </c>
      <c r="AB367" s="33">
        <f t="shared" si="305"/>
        <v>0</v>
      </c>
      <c r="AC367" s="33">
        <f t="shared" si="305"/>
        <v>0</v>
      </c>
      <c r="AD367" s="33">
        <f t="shared" si="305"/>
        <v>0</v>
      </c>
      <c r="AE367" s="33">
        <f t="shared" si="305"/>
        <v>0</v>
      </c>
    </row>
    <row r="368" spans="2:31">
      <c r="B368" s="98" t="s">
        <v>316</v>
      </c>
      <c r="C368" s="98"/>
      <c r="D368" s="97">
        <f ca="1">SUM(D353:D367)</f>
        <v>0</v>
      </c>
      <c r="E368" s="199"/>
      <c r="F368" s="96"/>
      <c r="G368" s="97"/>
      <c r="H368" s="96"/>
      <c r="I368" s="97">
        <f>SUM(I353:I367)</f>
        <v>0</v>
      </c>
      <c r="J368" s="96"/>
      <c r="K368" s="97">
        <f t="shared" ref="K368:W368" si="306">SUM(K353:K367)</f>
        <v>0</v>
      </c>
      <c r="L368" s="97">
        <f t="shared" si="306"/>
        <v>0</v>
      </c>
      <c r="M368" s="97">
        <f t="shared" si="306"/>
        <v>0</v>
      </c>
      <c r="N368" s="97">
        <f t="shared" si="306"/>
        <v>0</v>
      </c>
      <c r="O368" s="97">
        <f t="shared" si="306"/>
        <v>0</v>
      </c>
      <c r="P368" s="97">
        <f t="shared" si="306"/>
        <v>0</v>
      </c>
      <c r="Q368" s="97">
        <f t="shared" si="306"/>
        <v>0</v>
      </c>
      <c r="R368" s="97">
        <f t="shared" si="306"/>
        <v>0</v>
      </c>
      <c r="S368" s="97">
        <f t="shared" si="306"/>
        <v>0</v>
      </c>
      <c r="T368" s="97">
        <f t="shared" si="306"/>
        <v>0</v>
      </c>
      <c r="U368" s="97">
        <f t="shared" si="306"/>
        <v>0</v>
      </c>
      <c r="V368" s="97">
        <f t="shared" si="306"/>
        <v>0</v>
      </c>
      <c r="W368" s="97">
        <f t="shared" si="306"/>
        <v>0</v>
      </c>
      <c r="X368" s="97">
        <f>SUM(X353:X367)</f>
        <v>0</v>
      </c>
      <c r="Y368" s="97">
        <f>SUM(Y353:Y367)</f>
        <v>0</v>
      </c>
      <c r="Z368" s="97">
        <f t="shared" ref="Z368:AA368" si="307">SUM(Z353:Z367)</f>
        <v>0</v>
      </c>
      <c r="AA368" s="97">
        <f t="shared" si="307"/>
        <v>0</v>
      </c>
      <c r="AB368" s="97">
        <f t="shared" ref="AB368:AE368" si="308">SUM(AB353:AB367)</f>
        <v>0</v>
      </c>
      <c r="AC368" s="97">
        <f t="shared" si="308"/>
        <v>0</v>
      </c>
      <c r="AD368" s="97">
        <f t="shared" si="308"/>
        <v>0</v>
      </c>
      <c r="AE368" s="97">
        <f t="shared" si="308"/>
        <v>0</v>
      </c>
    </row>
    <row r="369" spans="2:31">
      <c r="B369" s="103" t="s">
        <v>365</v>
      </c>
      <c r="C369" s="103"/>
      <c r="D369" s="101"/>
      <c r="E369" s="101"/>
      <c r="F369" s="101"/>
      <c r="G369" s="101"/>
      <c r="H369" s="101"/>
      <c r="I369" s="101"/>
      <c r="J369" s="101"/>
      <c r="K369" s="102">
        <f t="shared" ref="K369:W369" ca="1" si="309">K1488+K1495+K1502+K1509+K1551+K1563+K1516+K1523+K1530+K1537+K1544</f>
        <v>0</v>
      </c>
      <c r="L369" s="102">
        <f t="shared" ca="1" si="309"/>
        <v>0</v>
      </c>
      <c r="M369" s="102">
        <f ca="1">M1488+M1495+M1502+M1509+M1551+M1563+M1516+M1523+M1530+M1537+M1544</f>
        <v>0</v>
      </c>
      <c r="N369" s="102">
        <f t="shared" ca="1" si="309"/>
        <v>0</v>
      </c>
      <c r="O369" s="102">
        <f t="shared" ca="1" si="309"/>
        <v>0</v>
      </c>
      <c r="P369" s="102">
        <f t="shared" ca="1" si="309"/>
        <v>0</v>
      </c>
      <c r="Q369" s="102">
        <f t="shared" ca="1" si="309"/>
        <v>0</v>
      </c>
      <c r="R369" s="102">
        <f t="shared" ca="1" si="309"/>
        <v>0</v>
      </c>
      <c r="S369" s="102">
        <f t="shared" ca="1" si="309"/>
        <v>0</v>
      </c>
      <c r="T369" s="102">
        <f t="shared" ca="1" si="309"/>
        <v>0</v>
      </c>
      <c r="U369" s="102">
        <f t="shared" ca="1" si="309"/>
        <v>0</v>
      </c>
      <c r="V369" s="102">
        <f t="shared" ca="1" si="309"/>
        <v>0</v>
      </c>
      <c r="W369" s="102">
        <f t="shared" ca="1" si="309"/>
        <v>0</v>
      </c>
      <c r="X369" s="102">
        <f t="shared" ref="X369:Y371" ca="1" si="310">X1488+X1495+X1502+X1509+X1551+X1563+X1516+X1523+X1530+X1537+X1544</f>
        <v>0</v>
      </c>
      <c r="Y369" s="102">
        <f t="shared" ca="1" si="310"/>
        <v>0</v>
      </c>
      <c r="Z369" s="102">
        <f t="shared" ref="Z369:AA369" ca="1" si="311">Z1488+Z1495+Z1502+Z1509+Z1551+Z1563+Z1516+Z1523+Z1530+Z1537+Z1544</f>
        <v>0</v>
      </c>
      <c r="AA369" s="102">
        <f t="shared" ca="1" si="311"/>
        <v>0</v>
      </c>
      <c r="AB369" s="102">
        <f t="shared" ref="AB369:AE369" ca="1" si="312">AB1488+AB1495+AB1502+AB1509+AB1551+AB1563+AB1516+AB1523+AB1530+AB1537+AB1544</f>
        <v>0</v>
      </c>
      <c r="AC369" s="102">
        <f t="shared" ca="1" si="312"/>
        <v>0</v>
      </c>
      <c r="AD369" s="102">
        <f t="shared" ca="1" si="312"/>
        <v>0</v>
      </c>
      <c r="AE369" s="102">
        <f t="shared" ca="1" si="312"/>
        <v>0</v>
      </c>
    </row>
    <row r="370" spans="2:31">
      <c r="B370" s="37" t="s">
        <v>366</v>
      </c>
      <c r="C370" s="37"/>
      <c r="D370" s="52"/>
      <c r="E370" s="52"/>
      <c r="F370" s="52"/>
      <c r="G370" s="52"/>
      <c r="H370" s="52"/>
      <c r="I370" s="52"/>
      <c r="J370" s="52"/>
      <c r="K370" s="33">
        <f t="shared" ref="K370:W370" ca="1" si="313">K1489+K1496+K1503+K1510+K1552+K1564+K1517+K1524+K1531+K1538+K1545</f>
        <v>0</v>
      </c>
      <c r="L370" s="33">
        <f t="shared" ca="1" si="313"/>
        <v>0</v>
      </c>
      <c r="M370" s="33">
        <f t="shared" ca="1" si="313"/>
        <v>0</v>
      </c>
      <c r="N370" s="33">
        <f t="shared" ca="1" si="313"/>
        <v>0</v>
      </c>
      <c r="O370" s="33">
        <f t="shared" ca="1" si="313"/>
        <v>0</v>
      </c>
      <c r="P370" s="33">
        <f t="shared" ca="1" si="313"/>
        <v>0</v>
      </c>
      <c r="Q370" s="33">
        <f t="shared" ca="1" si="313"/>
        <v>0</v>
      </c>
      <c r="R370" s="33">
        <f t="shared" ca="1" si="313"/>
        <v>0</v>
      </c>
      <c r="S370" s="33">
        <f t="shared" ca="1" si="313"/>
        <v>0</v>
      </c>
      <c r="T370" s="33">
        <f t="shared" ca="1" si="313"/>
        <v>0</v>
      </c>
      <c r="U370" s="33">
        <f t="shared" ca="1" si="313"/>
        <v>0</v>
      </c>
      <c r="V370" s="33">
        <f t="shared" ca="1" si="313"/>
        <v>0</v>
      </c>
      <c r="W370" s="33">
        <f t="shared" ca="1" si="313"/>
        <v>0</v>
      </c>
      <c r="X370" s="33">
        <f t="shared" ca="1" si="310"/>
        <v>0</v>
      </c>
      <c r="Y370" s="33">
        <f t="shared" ca="1" si="310"/>
        <v>0</v>
      </c>
      <c r="Z370" s="33">
        <f t="shared" ref="Z370:AA370" ca="1" si="314">Z1489+Z1496+Z1503+Z1510+Z1552+Z1564+Z1517+Z1524+Z1531+Z1538+Z1545</f>
        <v>0</v>
      </c>
      <c r="AA370" s="33">
        <f t="shared" ca="1" si="314"/>
        <v>0</v>
      </c>
      <c r="AB370" s="33">
        <f t="shared" ref="AB370:AE370" ca="1" si="315">AB1489+AB1496+AB1503+AB1510+AB1552+AB1564+AB1517+AB1524+AB1531+AB1538+AB1545</f>
        <v>0</v>
      </c>
      <c r="AC370" s="33">
        <f t="shared" ca="1" si="315"/>
        <v>0</v>
      </c>
      <c r="AD370" s="33">
        <f t="shared" ca="1" si="315"/>
        <v>0</v>
      </c>
      <c r="AE370" s="33">
        <f t="shared" ca="1" si="315"/>
        <v>0</v>
      </c>
    </row>
    <row r="371" spans="2:31">
      <c r="B371" s="200" t="s">
        <v>367</v>
      </c>
      <c r="C371" s="200"/>
      <c r="D371" s="52"/>
      <c r="E371" s="52"/>
      <c r="F371" s="52"/>
      <c r="G371" s="52"/>
      <c r="H371" s="52"/>
      <c r="I371" s="52"/>
      <c r="J371" s="52"/>
      <c r="K371" s="86">
        <f t="shared" ref="K371:W371" ca="1" si="316">K1490+K1497+K1504+K1511+K1553+K1565+K1518+K1525+K1532+K1539+K1546</f>
        <v>0</v>
      </c>
      <c r="L371" s="86">
        <f t="shared" ca="1" si="316"/>
        <v>0</v>
      </c>
      <c r="M371" s="86">
        <f t="shared" ca="1" si="316"/>
        <v>0</v>
      </c>
      <c r="N371" s="86">
        <f t="shared" ca="1" si="316"/>
        <v>0</v>
      </c>
      <c r="O371" s="86">
        <f t="shared" ca="1" si="316"/>
        <v>0</v>
      </c>
      <c r="P371" s="86">
        <f t="shared" ca="1" si="316"/>
        <v>0</v>
      </c>
      <c r="Q371" s="86">
        <f t="shared" ca="1" si="316"/>
        <v>0</v>
      </c>
      <c r="R371" s="86">
        <f t="shared" ca="1" si="316"/>
        <v>0</v>
      </c>
      <c r="S371" s="86">
        <f t="shared" ca="1" si="316"/>
        <v>0</v>
      </c>
      <c r="T371" s="86">
        <f t="shared" ca="1" si="316"/>
        <v>0</v>
      </c>
      <c r="U371" s="86">
        <f t="shared" ca="1" si="316"/>
        <v>0</v>
      </c>
      <c r="V371" s="86">
        <f t="shared" ca="1" si="316"/>
        <v>0</v>
      </c>
      <c r="W371" s="86">
        <f t="shared" ca="1" si="316"/>
        <v>0</v>
      </c>
      <c r="X371" s="86">
        <f t="shared" ca="1" si="310"/>
        <v>0</v>
      </c>
      <c r="Y371" s="86">
        <f t="shared" ca="1" si="310"/>
        <v>0</v>
      </c>
      <c r="Z371" s="86">
        <f t="shared" ref="Z371:AA371" ca="1" si="317">Z1490+Z1497+Z1504+Z1511+Z1553+Z1565+Z1518+Z1525+Z1532+Z1539+Z1546</f>
        <v>0</v>
      </c>
      <c r="AA371" s="86">
        <f t="shared" ca="1" si="317"/>
        <v>0</v>
      </c>
      <c r="AB371" s="86">
        <f t="shared" ref="AB371:AE371" ca="1" si="318">AB1490+AB1497+AB1504+AB1511+AB1553+AB1565+AB1518+AB1525+AB1532+AB1539+AB1546</f>
        <v>0</v>
      </c>
      <c r="AC371" s="86">
        <f t="shared" ca="1" si="318"/>
        <v>0</v>
      </c>
      <c r="AD371" s="86">
        <f t="shared" ca="1" si="318"/>
        <v>0</v>
      </c>
      <c r="AE371" s="86">
        <f t="shared" ca="1" si="318"/>
        <v>0</v>
      </c>
    </row>
    <row r="372" spans="2:31"/>
    <row r="373" spans="2:31">
      <c r="B373" s="188" t="s">
        <v>400</v>
      </c>
      <c r="C373" s="378"/>
      <c r="D373" s="189"/>
      <c r="E373" s="190"/>
      <c r="F373" s="190"/>
      <c r="G373" s="190"/>
      <c r="H373" s="190"/>
      <c r="I373" s="190"/>
      <c r="J373" s="190"/>
      <c r="K373" s="631"/>
      <c r="L373" s="632"/>
      <c r="M373" s="632"/>
      <c r="N373" s="632"/>
      <c r="O373" s="632"/>
      <c r="P373" s="632"/>
      <c r="Q373" s="632"/>
      <c r="R373" s="632"/>
      <c r="S373" s="632"/>
      <c r="T373" s="632"/>
      <c r="U373" s="632"/>
      <c r="V373" s="632"/>
      <c r="W373" s="632"/>
      <c r="X373" s="632"/>
      <c r="Y373" s="632"/>
      <c r="Z373" s="632"/>
      <c r="AA373" s="632"/>
      <c r="AB373" s="632"/>
      <c r="AC373" s="632"/>
      <c r="AD373" s="632"/>
      <c r="AE373" s="632"/>
    </row>
    <row r="374" spans="2:31">
      <c r="B374" s="62" t="str">
        <f t="shared" ref="B374:B388" si="319">IF(ISBLANK(B353),"",B353)</f>
        <v/>
      </c>
      <c r="C374" s="62"/>
      <c r="D374" s="101"/>
      <c r="E374" s="101"/>
      <c r="F374" s="101"/>
      <c r="G374" s="101"/>
      <c r="H374" s="101"/>
      <c r="I374" s="101"/>
      <c r="J374" s="201" t="str" cm="1">
        <f t="array" ref="J374">IF(J353="wstaw dane","",IF(OR(ISBLANK(F353)=TRUE,ISBLANK(G353)=TRUE),"uzupełnij dane",IF(OR((AND(F353="nie",SUMPRODUCT(ISNUMBER(K374:AE374)*1)&gt;0)),AND(F353=tak,G353=nie,SUMPRODUCT(ISNUMBER(K374:AE374)*1)&gt;0)),"usuń % dotacji",IF(AND(F353=tak,G353=tak,SUMPRODUCT(ISNUMBER(K374:AE374)*1)=0),"wstaw % dotacji","ok"))))</f>
        <v/>
      </c>
      <c r="K374" s="386"/>
      <c r="L374" s="386"/>
      <c r="M374" s="386"/>
      <c r="N374" s="386"/>
      <c r="O374" s="386"/>
      <c r="P374" s="386"/>
      <c r="Q374" s="386"/>
      <c r="R374" s="386"/>
      <c r="S374" s="386"/>
      <c r="T374" s="386"/>
      <c r="U374" s="386"/>
      <c r="V374" s="386"/>
      <c r="W374" s="386"/>
      <c r="X374" s="386"/>
      <c r="Y374" s="386"/>
      <c r="Z374" s="386"/>
      <c r="AA374" s="386"/>
      <c r="AB374" s="386"/>
      <c r="AC374" s="386"/>
      <c r="AD374" s="386"/>
      <c r="AE374" s="386"/>
    </row>
    <row r="375" spans="2:31">
      <c r="B375" s="62" t="str">
        <f t="shared" si="319"/>
        <v/>
      </c>
      <c r="C375" s="62"/>
      <c r="D375" s="52"/>
      <c r="E375" s="52"/>
      <c r="F375" s="52"/>
      <c r="G375" s="52"/>
      <c r="H375" s="52"/>
      <c r="I375" s="52"/>
      <c r="J375" s="202" t="str" cm="1">
        <f t="array" ref="J375">IF(J354="wstaw dane","",IF(OR(ISBLANK(F354)=TRUE,ISBLANK(G354)=TRUE),"uzupełnij dane",IF(OR((AND(F354="nie",SUMPRODUCT(ISNUMBER(K375:AE375)*1)&gt;0)),AND(F354=tak,G354=nie,SUMPRODUCT(ISNUMBER(K375:AE375)*1)&gt;0)),"usuń % dotacji",IF(AND(F354=tak,G354=tak,SUMPRODUCT(ISNUMBER(K375:AE375)*1)=0),"wstaw % dotacji","ok"))))</f>
        <v/>
      </c>
      <c r="K375" s="387"/>
      <c r="L375" s="387"/>
      <c r="M375" s="387"/>
      <c r="N375" s="387"/>
      <c r="O375" s="387"/>
      <c r="P375" s="387"/>
      <c r="Q375" s="387"/>
      <c r="R375" s="387"/>
      <c r="S375" s="387"/>
      <c r="T375" s="387"/>
      <c r="U375" s="387"/>
      <c r="V375" s="387"/>
      <c r="W375" s="387"/>
      <c r="X375" s="387"/>
      <c r="Y375" s="387"/>
      <c r="Z375" s="387"/>
      <c r="AA375" s="387"/>
      <c r="AB375" s="387"/>
      <c r="AC375" s="387"/>
      <c r="AD375" s="387"/>
      <c r="AE375" s="387"/>
    </row>
    <row r="376" spans="2:31">
      <c r="B376" s="62" t="str">
        <f t="shared" si="319"/>
        <v/>
      </c>
      <c r="C376" s="62"/>
      <c r="D376" s="52"/>
      <c r="E376" s="52"/>
      <c r="F376" s="52"/>
      <c r="G376" s="52"/>
      <c r="H376" s="52"/>
      <c r="I376" s="52"/>
      <c r="J376" s="202" t="str" cm="1">
        <f t="array" ref="J376">IF(J355="wstaw dane","",IF(OR(ISBLANK(F355)=TRUE,ISBLANK(G355)=TRUE),"uzupełnij dane",IF(OR((AND(F355="nie",SUMPRODUCT(ISNUMBER(K376:AE376)*1)&gt;0)),AND(F355=tak,G355=nie,SUMPRODUCT(ISNUMBER(K376:AE376)*1)&gt;0)),"usuń % dotacji",IF(AND(F355=tak,G355=tak,SUMPRODUCT(ISNUMBER(K376:AE376)*1)=0),"wstaw % dotacji","ok"))))</f>
        <v/>
      </c>
      <c r="K376" s="387"/>
      <c r="L376" s="387"/>
      <c r="M376" s="387"/>
      <c r="N376" s="387"/>
      <c r="O376" s="387"/>
      <c r="P376" s="387"/>
      <c r="Q376" s="387"/>
      <c r="R376" s="387"/>
      <c r="S376" s="387"/>
      <c r="T376" s="387"/>
      <c r="U376" s="387"/>
      <c r="V376" s="387"/>
      <c r="W376" s="387"/>
      <c r="X376" s="387"/>
      <c r="Y376" s="387"/>
      <c r="Z376" s="387"/>
      <c r="AA376" s="387"/>
      <c r="AB376" s="387"/>
      <c r="AC376" s="387"/>
      <c r="AD376" s="387"/>
      <c r="AE376" s="387"/>
    </row>
    <row r="377" spans="2:31">
      <c r="B377" s="62" t="str">
        <f t="shared" si="319"/>
        <v/>
      </c>
      <c r="C377" s="62"/>
      <c r="D377" s="52"/>
      <c r="E377" s="52"/>
      <c r="F377" s="52"/>
      <c r="G377" s="52"/>
      <c r="H377" s="52"/>
      <c r="I377" s="52"/>
      <c r="J377" s="202" t="str" cm="1">
        <f t="array" ref="J377">IF(J356="wstaw dane","",IF(OR(ISBLANK(F356)=TRUE,ISBLANK(G356)=TRUE),"uzupełnij dane",IF(OR((AND(F356="nie",SUMPRODUCT(ISNUMBER(K377:AE377)*1)&gt;0)),AND(F356=tak,G356=nie,SUMPRODUCT(ISNUMBER(K377:AE377)*1)&gt;0)),"usuń % dotacji",IF(AND(F356=tak,G356=tak,SUMPRODUCT(ISNUMBER(K377:AE377)*1)=0),"wstaw % dotacji","ok"))))</f>
        <v/>
      </c>
      <c r="K377" s="387"/>
      <c r="L377" s="387"/>
      <c r="M377" s="387"/>
      <c r="N377" s="387"/>
      <c r="O377" s="387"/>
      <c r="P377" s="387"/>
      <c r="Q377" s="387"/>
      <c r="R377" s="387"/>
      <c r="S377" s="387"/>
      <c r="T377" s="387"/>
      <c r="U377" s="387"/>
      <c r="V377" s="387"/>
      <c r="W377" s="387"/>
      <c r="X377" s="387"/>
      <c r="Y377" s="387"/>
      <c r="Z377" s="387"/>
      <c r="AA377" s="387"/>
      <c r="AB377" s="387"/>
      <c r="AC377" s="387"/>
      <c r="AD377" s="387"/>
      <c r="AE377" s="387"/>
    </row>
    <row r="378" spans="2:31">
      <c r="B378" s="62" t="str">
        <f t="shared" si="319"/>
        <v/>
      </c>
      <c r="C378" s="62"/>
      <c r="D378" s="52"/>
      <c r="E378" s="52"/>
      <c r="F378" s="52"/>
      <c r="G378" s="52"/>
      <c r="H378" s="52"/>
      <c r="I378" s="52"/>
      <c r="J378" s="202" t="str" cm="1">
        <f t="array" ref="J378">IF(J357="wstaw dane","",IF(OR(ISBLANK(F357)=TRUE,ISBLANK(G357)=TRUE),"uzupełnij dane",IF(OR((AND(F357="nie",SUMPRODUCT(ISNUMBER(K378:AE378)*1)&gt;0)),AND(F357=tak,G357=nie,SUMPRODUCT(ISNUMBER(K378:AE378)*1)&gt;0)),"usuń % dotacji",IF(AND(F357=tak,G357=tak,SUMPRODUCT(ISNUMBER(K378:AE378)*1)=0),"wstaw % dotacji","ok"))))</f>
        <v/>
      </c>
      <c r="K378" s="387"/>
      <c r="L378" s="387"/>
      <c r="M378" s="387"/>
      <c r="N378" s="387"/>
      <c r="O378" s="387"/>
      <c r="P378" s="387"/>
      <c r="Q378" s="387"/>
      <c r="R378" s="387"/>
      <c r="S378" s="387"/>
      <c r="T378" s="387"/>
      <c r="U378" s="387"/>
      <c r="V378" s="387"/>
      <c r="W378" s="387"/>
      <c r="X378" s="387"/>
      <c r="Y378" s="387"/>
      <c r="Z378" s="387"/>
      <c r="AA378" s="387"/>
      <c r="AB378" s="387"/>
      <c r="AC378" s="387"/>
      <c r="AD378" s="387"/>
      <c r="AE378" s="387"/>
    </row>
    <row r="379" spans="2:31">
      <c r="B379" s="62" t="str">
        <f t="shared" si="319"/>
        <v/>
      </c>
      <c r="C379" s="62"/>
      <c r="D379" s="52"/>
      <c r="E379" s="52"/>
      <c r="F379" s="52"/>
      <c r="G379" s="52"/>
      <c r="H379" s="52"/>
      <c r="I379" s="52"/>
      <c r="J379" s="202" t="str" cm="1">
        <f t="array" ref="J379">IF(J358="wstaw dane","",IF(OR(ISBLANK(F358)=TRUE,ISBLANK(G358)=TRUE),"uzupełnij dane",IF(OR((AND(F358="nie",SUMPRODUCT(ISNUMBER(K379:AE379)*1)&gt;0)),AND(F358=tak,G358=nie,SUMPRODUCT(ISNUMBER(K379:AE379)*1)&gt;0)),"usuń % dotacji",IF(AND(F358=tak,G358=tak,SUMPRODUCT(ISNUMBER(K379:AE379)*1)=0),"wstaw % dotacji","ok"))))</f>
        <v/>
      </c>
      <c r="K379" s="387"/>
      <c r="L379" s="387"/>
      <c r="M379" s="387"/>
      <c r="N379" s="387"/>
      <c r="O379" s="387"/>
      <c r="P379" s="387"/>
      <c r="Q379" s="387"/>
      <c r="R379" s="387"/>
      <c r="S379" s="387"/>
      <c r="T379" s="387"/>
      <c r="U379" s="387"/>
      <c r="V379" s="387"/>
      <c r="W379" s="387"/>
      <c r="X379" s="387"/>
      <c r="Y379" s="387"/>
      <c r="Z379" s="387"/>
      <c r="AA379" s="387"/>
      <c r="AB379" s="387"/>
      <c r="AC379" s="387"/>
      <c r="AD379" s="387"/>
      <c r="AE379" s="387"/>
    </row>
    <row r="380" spans="2:31">
      <c r="B380" s="62" t="str">
        <f t="shared" si="319"/>
        <v/>
      </c>
      <c r="C380" s="62"/>
      <c r="D380" s="52"/>
      <c r="E380" s="52"/>
      <c r="F380" s="52"/>
      <c r="G380" s="52"/>
      <c r="H380" s="52"/>
      <c r="I380" s="52"/>
      <c r="J380" s="202" t="str" cm="1">
        <f t="array" ref="J380">IF(J359="wstaw dane","",IF(OR(ISBLANK(F359)=TRUE,ISBLANK(G359)=TRUE),"uzupełnij dane",IF(OR((AND(F359="nie",SUMPRODUCT(ISNUMBER(K380:AE380)*1)&gt;0)),AND(F359=tak,G359=nie,SUMPRODUCT(ISNUMBER(K380:AE380)*1)&gt;0)),"usuń % dotacji",IF(AND(F359=tak,G359=tak,SUMPRODUCT(ISNUMBER(K380:AE380)*1)=0),"wstaw % dotacji","ok"))))</f>
        <v/>
      </c>
      <c r="K380" s="387"/>
      <c r="L380" s="387"/>
      <c r="M380" s="387"/>
      <c r="N380" s="387"/>
      <c r="O380" s="387"/>
      <c r="P380" s="387"/>
      <c r="Q380" s="387"/>
      <c r="R380" s="387"/>
      <c r="S380" s="387"/>
      <c r="T380" s="387"/>
      <c r="U380" s="387"/>
      <c r="V380" s="387"/>
      <c r="W380" s="387"/>
      <c r="X380" s="387"/>
      <c r="Y380" s="387"/>
      <c r="Z380" s="387"/>
      <c r="AA380" s="387"/>
      <c r="AB380" s="387"/>
      <c r="AC380" s="387"/>
      <c r="AD380" s="387"/>
      <c r="AE380" s="387"/>
    </row>
    <row r="381" spans="2:31">
      <c r="B381" s="62" t="str">
        <f t="shared" si="319"/>
        <v/>
      </c>
      <c r="C381" s="62"/>
      <c r="D381" s="52"/>
      <c r="E381" s="52"/>
      <c r="F381" s="52"/>
      <c r="G381" s="52"/>
      <c r="H381" s="52"/>
      <c r="I381" s="52"/>
      <c r="J381" s="202" t="str" cm="1">
        <f t="array" ref="J381">IF(J360="wstaw dane","",IF(OR(ISBLANK(F360)=TRUE,ISBLANK(G360)=TRUE),"uzupełnij dane",IF(OR((AND(F360="nie",SUMPRODUCT(ISNUMBER(K381:AE381)*1)&gt;0)),AND(F360=tak,G360=nie,SUMPRODUCT(ISNUMBER(K381:AE381)*1)&gt;0)),"usuń % dotacji",IF(AND(F360=tak,G360=tak,SUMPRODUCT(ISNUMBER(K381:AE381)*1)=0),"wstaw % dotacji","ok"))))</f>
        <v/>
      </c>
      <c r="K381" s="387"/>
      <c r="L381" s="387"/>
      <c r="M381" s="387"/>
      <c r="N381" s="387"/>
      <c r="O381" s="387"/>
      <c r="P381" s="387"/>
      <c r="Q381" s="387"/>
      <c r="R381" s="387"/>
      <c r="S381" s="387"/>
      <c r="T381" s="387"/>
      <c r="U381" s="387"/>
      <c r="V381" s="387"/>
      <c r="W381" s="387"/>
      <c r="X381" s="387"/>
      <c r="Y381" s="387"/>
      <c r="Z381" s="387"/>
      <c r="AA381" s="387"/>
      <c r="AB381" s="387"/>
      <c r="AC381" s="387"/>
      <c r="AD381" s="387"/>
      <c r="AE381" s="387"/>
    </row>
    <row r="382" spans="2:31">
      <c r="B382" s="62" t="str">
        <f t="shared" si="319"/>
        <v/>
      </c>
      <c r="C382" s="62"/>
      <c r="D382" s="52"/>
      <c r="E382" s="52"/>
      <c r="F382" s="52"/>
      <c r="G382" s="52"/>
      <c r="H382" s="52"/>
      <c r="I382" s="52"/>
      <c r="J382" s="202" t="str" cm="1">
        <f t="array" ref="J382">IF(J361="wstaw dane","",IF(OR(ISBLANK(F361)=TRUE,ISBLANK(G361)=TRUE),"uzupełnij dane",IF(OR((AND(F361="nie",SUMPRODUCT(ISNUMBER(K382:AE382)*1)&gt;0)),AND(F361=tak,G361=nie,SUMPRODUCT(ISNUMBER(K382:AE382)*1)&gt;0)),"usuń % dotacji",IF(AND(F361=tak,G361=tak,SUMPRODUCT(ISNUMBER(K382:AE382)*1)=0),"wstaw % dotacji","ok"))))</f>
        <v/>
      </c>
      <c r="K382" s="387"/>
      <c r="L382" s="387"/>
      <c r="M382" s="387"/>
      <c r="N382" s="387"/>
      <c r="O382" s="387"/>
      <c r="P382" s="387"/>
      <c r="Q382" s="387"/>
      <c r="R382" s="387"/>
      <c r="S382" s="387"/>
      <c r="T382" s="387"/>
      <c r="U382" s="387"/>
      <c r="V382" s="387"/>
      <c r="W382" s="387"/>
      <c r="X382" s="387"/>
      <c r="Y382" s="387"/>
      <c r="Z382" s="387"/>
      <c r="AA382" s="387"/>
      <c r="AB382" s="387"/>
      <c r="AC382" s="387"/>
      <c r="AD382" s="387"/>
      <c r="AE382" s="387"/>
    </row>
    <row r="383" spans="2:31">
      <c r="B383" s="62" t="str">
        <f t="shared" si="319"/>
        <v/>
      </c>
      <c r="C383" s="62"/>
      <c r="D383" s="52"/>
      <c r="E383" s="52"/>
      <c r="F383" s="52"/>
      <c r="G383" s="52"/>
      <c r="H383" s="52"/>
      <c r="I383" s="52"/>
      <c r="J383" s="202" t="str" cm="1">
        <f t="array" ref="J383">IF(J362="wstaw dane","",IF(OR(ISBLANK(F362)=TRUE,ISBLANK(G362)=TRUE),"uzupełnij dane",IF(OR((AND(F362="nie",SUMPRODUCT(ISNUMBER(K383:AE383)*1)&gt;0)),AND(F362=tak,G362=nie,SUMPRODUCT(ISNUMBER(K383:AE383)*1)&gt;0)),"usuń % dotacji",IF(AND(F362=tak,G362=tak,SUMPRODUCT(ISNUMBER(K383:AE383)*1)=0),"wstaw % dotacji","ok"))))</f>
        <v/>
      </c>
      <c r="K383" s="387"/>
      <c r="L383" s="387"/>
      <c r="M383" s="387"/>
      <c r="N383" s="387"/>
      <c r="O383" s="387"/>
      <c r="P383" s="387"/>
      <c r="Q383" s="387"/>
      <c r="R383" s="387"/>
      <c r="S383" s="387"/>
      <c r="T383" s="387"/>
      <c r="U383" s="387"/>
      <c r="V383" s="387"/>
      <c r="W383" s="387"/>
      <c r="X383" s="387"/>
      <c r="Y383" s="387"/>
      <c r="Z383" s="387"/>
      <c r="AA383" s="387"/>
      <c r="AB383" s="387"/>
      <c r="AC383" s="387"/>
      <c r="AD383" s="387"/>
      <c r="AE383" s="387"/>
    </row>
    <row r="384" spans="2:31">
      <c r="B384" s="62" t="str">
        <f t="shared" si="319"/>
        <v/>
      </c>
      <c r="C384" s="62"/>
      <c r="D384" s="52"/>
      <c r="E384" s="52"/>
      <c r="F384" s="52"/>
      <c r="G384" s="52"/>
      <c r="H384" s="52"/>
      <c r="I384" s="52"/>
      <c r="J384" s="202" t="str" cm="1">
        <f t="array" ref="J384">IF(J363="wstaw dane","",IF(OR(ISBLANK(F363)=TRUE,ISBLANK(G363)=TRUE),"uzupełnij dane",IF(OR((AND(F363="nie",SUMPRODUCT(ISNUMBER(K384:AE384)*1)&gt;0)),AND(F363=tak,G363=nie,SUMPRODUCT(ISNUMBER(K384:AE384)*1)&gt;0)),"usuń % dotacji",IF(AND(F363=tak,G363=tak,SUMPRODUCT(ISNUMBER(K384:AE384)*1)=0),"wstaw % dotacji","ok"))))</f>
        <v/>
      </c>
      <c r="K384" s="387"/>
      <c r="L384" s="387"/>
      <c r="M384" s="387"/>
      <c r="N384" s="387"/>
      <c r="O384" s="387"/>
      <c r="P384" s="387"/>
      <c r="Q384" s="387"/>
      <c r="R384" s="387"/>
      <c r="S384" s="387"/>
      <c r="T384" s="387"/>
      <c r="U384" s="387"/>
      <c r="V384" s="387"/>
      <c r="W384" s="387"/>
      <c r="X384" s="387"/>
      <c r="Y384" s="387"/>
      <c r="Z384" s="387"/>
      <c r="AA384" s="387"/>
      <c r="AB384" s="387"/>
      <c r="AC384" s="387"/>
      <c r="AD384" s="387"/>
      <c r="AE384" s="387"/>
    </row>
    <row r="385" spans="2:31">
      <c r="B385" s="62" t="str">
        <f t="shared" si="319"/>
        <v/>
      </c>
      <c r="C385" s="62"/>
      <c r="D385" s="52"/>
      <c r="E385" s="52"/>
      <c r="F385" s="52"/>
      <c r="G385" s="52"/>
      <c r="H385" s="52"/>
      <c r="I385" s="52"/>
      <c r="J385" s="202" t="str" cm="1">
        <f t="array" ref="J385">IF(J364="wstaw dane","",IF(OR(ISBLANK(F364)=TRUE,ISBLANK(G364)=TRUE),"uzupełnij dane",IF(OR((AND(F364="nie",SUMPRODUCT(ISNUMBER(K385:AE385)*1)&gt;0)),AND(F364=tak,G364=nie,SUMPRODUCT(ISNUMBER(K385:AE385)*1)&gt;0)),"usuń % dotacji",IF(AND(F364=tak,G364=tak,SUMPRODUCT(ISNUMBER(K385:AE385)*1)=0),"wstaw % dotacji","ok"))))</f>
        <v/>
      </c>
      <c r="K385" s="387"/>
      <c r="L385" s="387"/>
      <c r="M385" s="387"/>
      <c r="N385" s="387"/>
      <c r="O385" s="387"/>
      <c r="P385" s="387"/>
      <c r="Q385" s="387"/>
      <c r="R385" s="387"/>
      <c r="S385" s="387"/>
      <c r="T385" s="387"/>
      <c r="U385" s="387"/>
      <c r="V385" s="387"/>
      <c r="W385" s="387"/>
      <c r="X385" s="387"/>
      <c r="Y385" s="387"/>
      <c r="Z385" s="387"/>
      <c r="AA385" s="387"/>
      <c r="AB385" s="387"/>
      <c r="AC385" s="387"/>
      <c r="AD385" s="387"/>
      <c r="AE385" s="387"/>
    </row>
    <row r="386" spans="2:31">
      <c r="B386" s="62" t="str">
        <f t="shared" si="319"/>
        <v/>
      </c>
      <c r="C386" s="62"/>
      <c r="D386" s="52"/>
      <c r="E386" s="52"/>
      <c r="F386" s="52"/>
      <c r="G386" s="52"/>
      <c r="H386" s="52"/>
      <c r="I386" s="52"/>
      <c r="J386" s="202" t="str" cm="1">
        <f t="array" ref="J386">IF(J365="wstaw dane","",IF(OR(ISBLANK(F365)=TRUE,ISBLANK(G365)=TRUE),"uzupełnij dane",IF(OR((AND(F365="nie",SUMPRODUCT(ISNUMBER(K386:AE386)*1)&gt;0)),AND(F365=tak,G365=nie,SUMPRODUCT(ISNUMBER(K386:AE386)*1)&gt;0)),"usuń % dotacji",IF(AND(F365=tak,G365=tak,SUMPRODUCT(ISNUMBER(K386:AE386)*1)=0),"wstaw % dotacji","ok"))))</f>
        <v/>
      </c>
      <c r="K386" s="387"/>
      <c r="L386" s="387"/>
      <c r="M386" s="387"/>
      <c r="N386" s="387"/>
      <c r="O386" s="387"/>
      <c r="P386" s="387"/>
      <c r="Q386" s="387"/>
      <c r="R386" s="387"/>
      <c r="S386" s="387"/>
      <c r="T386" s="387"/>
      <c r="U386" s="387"/>
      <c r="V386" s="387"/>
      <c r="W386" s="387"/>
      <c r="X386" s="387"/>
      <c r="Y386" s="387"/>
      <c r="Z386" s="387"/>
      <c r="AA386" s="387"/>
      <c r="AB386" s="387"/>
      <c r="AC386" s="387"/>
      <c r="AD386" s="387"/>
      <c r="AE386" s="387"/>
    </row>
    <row r="387" spans="2:31">
      <c r="B387" s="62" t="str">
        <f t="shared" si="319"/>
        <v/>
      </c>
      <c r="C387" s="62"/>
      <c r="D387" s="52"/>
      <c r="E387" s="52"/>
      <c r="F387" s="52"/>
      <c r="G387" s="52"/>
      <c r="H387" s="52"/>
      <c r="I387" s="52"/>
      <c r="J387" s="202" t="str" cm="1">
        <f t="array" ref="J387">IF(J366="wstaw dane","",IF(OR(ISBLANK(F366)=TRUE,ISBLANK(G366)=TRUE),"uzupełnij dane",IF(OR((AND(F366="nie",SUMPRODUCT(ISNUMBER(K387:AE387)*1)&gt;0)),AND(F366=tak,G366=nie,SUMPRODUCT(ISNUMBER(K387:AE387)*1)&gt;0)),"usuń % dotacji",IF(AND(F366=tak,G366=tak,SUMPRODUCT(ISNUMBER(K387:AE387)*1)=0),"wstaw % dotacji","ok"))))</f>
        <v/>
      </c>
      <c r="K387" s="387"/>
      <c r="L387" s="387"/>
      <c r="M387" s="387"/>
      <c r="N387" s="387"/>
      <c r="O387" s="387"/>
      <c r="P387" s="387"/>
      <c r="Q387" s="387"/>
      <c r="R387" s="387"/>
      <c r="S387" s="387"/>
      <c r="T387" s="387"/>
      <c r="U387" s="387"/>
      <c r="V387" s="387"/>
      <c r="W387" s="387"/>
      <c r="X387" s="387"/>
      <c r="Y387" s="387"/>
      <c r="Z387" s="387"/>
      <c r="AA387" s="387"/>
      <c r="AB387" s="387"/>
      <c r="AC387" s="387"/>
      <c r="AD387" s="387"/>
      <c r="AE387" s="387"/>
    </row>
    <row r="388" spans="2:31">
      <c r="B388" s="62" t="str">
        <f t="shared" si="319"/>
        <v/>
      </c>
      <c r="C388" s="62"/>
      <c r="D388" s="52"/>
      <c r="E388" s="52"/>
      <c r="F388" s="52"/>
      <c r="G388" s="52"/>
      <c r="H388" s="52"/>
      <c r="I388" s="52"/>
      <c r="J388" s="202" t="str" cm="1">
        <f t="array" ref="J388">IF(J367="wstaw dane","",IF(OR(ISBLANK(F367)=TRUE,ISBLANK(G367)=TRUE),"uzupełnij dane",IF(OR((AND(F367="nie",SUMPRODUCT(ISNUMBER(K388:AE388)*1)&gt;0)),AND(F367=tak,G367=nie,SUMPRODUCT(ISNUMBER(K388:AE388)*1)&gt;0)),"usuń % dotacji",IF(AND(F367=tak,G367=tak,SUMPRODUCT(ISNUMBER(K388:AE388)*1)=0),"wstaw % dotacji","ok"))))</f>
        <v/>
      </c>
      <c r="K388" s="387"/>
      <c r="L388" s="387"/>
      <c r="M388" s="387"/>
      <c r="N388" s="387"/>
      <c r="O388" s="387"/>
      <c r="P388" s="387"/>
      <c r="Q388" s="387"/>
      <c r="R388" s="387"/>
      <c r="S388" s="387"/>
      <c r="T388" s="387"/>
      <c r="U388" s="387"/>
      <c r="V388" s="387"/>
      <c r="W388" s="387"/>
      <c r="X388" s="387"/>
      <c r="Y388" s="387"/>
      <c r="Z388" s="387"/>
      <c r="AA388" s="387"/>
      <c r="AB388" s="387"/>
      <c r="AC388" s="387"/>
      <c r="AD388" s="387"/>
      <c r="AE388" s="387"/>
    </row>
    <row r="389" spans="2:31"/>
    <row r="390" spans="2:31">
      <c r="B390" s="188" t="s">
        <v>653</v>
      </c>
      <c r="C390" s="378"/>
      <c r="D390" s="189"/>
      <c r="E390" s="190"/>
      <c r="F390" s="190"/>
      <c r="G390" s="190"/>
      <c r="H390" s="190"/>
      <c r="I390" s="190"/>
      <c r="J390" s="190"/>
      <c r="K390" s="631"/>
      <c r="L390" s="632"/>
      <c r="M390" s="632"/>
      <c r="N390" s="632"/>
      <c r="O390" s="632"/>
      <c r="P390" s="632"/>
      <c r="Q390" s="632"/>
      <c r="R390" s="632"/>
      <c r="S390" s="632"/>
      <c r="T390" s="632"/>
      <c r="U390" s="632"/>
      <c r="V390" s="632"/>
      <c r="W390" s="632"/>
      <c r="X390" s="632"/>
      <c r="Y390" s="632"/>
      <c r="Z390" s="632"/>
      <c r="AA390" s="632"/>
      <c r="AB390" s="632"/>
      <c r="AC390" s="632"/>
      <c r="AD390" s="632"/>
      <c r="AE390" s="632"/>
    </row>
    <row r="391" spans="2:31">
      <c r="B391" s="62" t="str">
        <f t="shared" ref="B391:B405" si="320">B374</f>
        <v/>
      </c>
      <c r="C391" s="62"/>
      <c r="D391" s="101"/>
      <c r="E391" s="101"/>
      <c r="F391" s="101"/>
      <c r="G391" s="101"/>
      <c r="H391" s="101"/>
      <c r="I391" s="101"/>
      <c r="J391" s="201" t="str">
        <f>J374</f>
        <v/>
      </c>
      <c r="K391" s="102">
        <f t="shared" ref="K391:AE391" si="321">IF(ISBLANK(K374),0,K1491)</f>
        <v>0</v>
      </c>
      <c r="L391" s="102">
        <f t="shared" si="321"/>
        <v>0</v>
      </c>
      <c r="M391" s="102">
        <f t="shared" si="321"/>
        <v>0</v>
      </c>
      <c r="N391" s="102">
        <f t="shared" si="321"/>
        <v>0</v>
      </c>
      <c r="O391" s="102">
        <f t="shared" si="321"/>
        <v>0</v>
      </c>
      <c r="P391" s="102">
        <f t="shared" si="321"/>
        <v>0</v>
      </c>
      <c r="Q391" s="102">
        <f t="shared" si="321"/>
        <v>0</v>
      </c>
      <c r="R391" s="102">
        <f t="shared" si="321"/>
        <v>0</v>
      </c>
      <c r="S391" s="102">
        <f t="shared" si="321"/>
        <v>0</v>
      </c>
      <c r="T391" s="102">
        <f t="shared" si="321"/>
        <v>0</v>
      </c>
      <c r="U391" s="102">
        <f t="shared" si="321"/>
        <v>0</v>
      </c>
      <c r="V391" s="102">
        <f t="shared" si="321"/>
        <v>0</v>
      </c>
      <c r="W391" s="102">
        <f t="shared" si="321"/>
        <v>0</v>
      </c>
      <c r="X391" s="102">
        <f t="shared" si="321"/>
        <v>0</v>
      </c>
      <c r="Y391" s="102">
        <f t="shared" si="321"/>
        <v>0</v>
      </c>
      <c r="Z391" s="102">
        <f t="shared" si="321"/>
        <v>0</v>
      </c>
      <c r="AA391" s="102">
        <f t="shared" si="321"/>
        <v>0</v>
      </c>
      <c r="AB391" s="102">
        <f t="shared" si="321"/>
        <v>0</v>
      </c>
      <c r="AC391" s="102">
        <f t="shared" si="321"/>
        <v>0</v>
      </c>
      <c r="AD391" s="102">
        <f t="shared" si="321"/>
        <v>0</v>
      </c>
      <c r="AE391" s="102">
        <f t="shared" si="321"/>
        <v>0</v>
      </c>
    </row>
    <row r="392" spans="2:31">
      <c r="B392" s="62" t="str">
        <f t="shared" si="320"/>
        <v/>
      </c>
      <c r="C392" s="62"/>
      <c r="D392" s="52"/>
      <c r="E392" s="52"/>
      <c r="F392" s="52"/>
      <c r="G392" s="52"/>
      <c r="H392" s="52"/>
      <c r="I392" s="52"/>
      <c r="J392" s="202" t="str">
        <f t="shared" ref="J392:J405" si="322">J375</f>
        <v/>
      </c>
      <c r="K392" s="33">
        <f t="shared" ref="K392:AE392" si="323">IF(ISBLANK(K375),0,K1498)</f>
        <v>0</v>
      </c>
      <c r="L392" s="33">
        <f t="shared" si="323"/>
        <v>0</v>
      </c>
      <c r="M392" s="33">
        <f t="shared" si="323"/>
        <v>0</v>
      </c>
      <c r="N392" s="33">
        <f t="shared" si="323"/>
        <v>0</v>
      </c>
      <c r="O392" s="33">
        <f t="shared" si="323"/>
        <v>0</v>
      </c>
      <c r="P392" s="33">
        <f t="shared" si="323"/>
        <v>0</v>
      </c>
      <c r="Q392" s="33">
        <f t="shared" si="323"/>
        <v>0</v>
      </c>
      <c r="R392" s="33">
        <f t="shared" si="323"/>
        <v>0</v>
      </c>
      <c r="S392" s="33">
        <f t="shared" si="323"/>
        <v>0</v>
      </c>
      <c r="T392" s="33">
        <f t="shared" si="323"/>
        <v>0</v>
      </c>
      <c r="U392" s="33">
        <f t="shared" si="323"/>
        <v>0</v>
      </c>
      <c r="V392" s="33">
        <f t="shared" si="323"/>
        <v>0</v>
      </c>
      <c r="W392" s="33">
        <f t="shared" si="323"/>
        <v>0</v>
      </c>
      <c r="X392" s="33">
        <f t="shared" si="323"/>
        <v>0</v>
      </c>
      <c r="Y392" s="33">
        <f t="shared" si="323"/>
        <v>0</v>
      </c>
      <c r="Z392" s="33">
        <f t="shared" si="323"/>
        <v>0</v>
      </c>
      <c r="AA392" s="33">
        <f t="shared" si="323"/>
        <v>0</v>
      </c>
      <c r="AB392" s="33">
        <f t="shared" si="323"/>
        <v>0</v>
      </c>
      <c r="AC392" s="33">
        <f t="shared" si="323"/>
        <v>0</v>
      </c>
      <c r="AD392" s="33">
        <f t="shared" si="323"/>
        <v>0</v>
      </c>
      <c r="AE392" s="33">
        <f t="shared" si="323"/>
        <v>0</v>
      </c>
    </row>
    <row r="393" spans="2:31">
      <c r="B393" s="62" t="str">
        <f t="shared" si="320"/>
        <v/>
      </c>
      <c r="C393" s="62"/>
      <c r="D393" s="52"/>
      <c r="E393" s="52"/>
      <c r="F393" s="52"/>
      <c r="G393" s="52"/>
      <c r="H393" s="52"/>
      <c r="I393" s="52"/>
      <c r="J393" s="202" t="str">
        <f t="shared" si="322"/>
        <v/>
      </c>
      <c r="K393" s="33">
        <f t="shared" ref="K393:AE393" si="324">IF(ISBLANK(K376),0,K1505)</f>
        <v>0</v>
      </c>
      <c r="L393" s="33">
        <f t="shared" si="324"/>
        <v>0</v>
      </c>
      <c r="M393" s="33">
        <f t="shared" si="324"/>
        <v>0</v>
      </c>
      <c r="N393" s="33">
        <f t="shared" si="324"/>
        <v>0</v>
      </c>
      <c r="O393" s="33">
        <f t="shared" si="324"/>
        <v>0</v>
      </c>
      <c r="P393" s="33">
        <f t="shared" si="324"/>
        <v>0</v>
      </c>
      <c r="Q393" s="33">
        <f t="shared" si="324"/>
        <v>0</v>
      </c>
      <c r="R393" s="33">
        <f t="shared" si="324"/>
        <v>0</v>
      </c>
      <c r="S393" s="33">
        <f t="shared" si="324"/>
        <v>0</v>
      </c>
      <c r="T393" s="33">
        <f t="shared" si="324"/>
        <v>0</v>
      </c>
      <c r="U393" s="33">
        <f t="shared" si="324"/>
        <v>0</v>
      </c>
      <c r="V393" s="33">
        <f t="shared" si="324"/>
        <v>0</v>
      </c>
      <c r="W393" s="33">
        <f t="shared" si="324"/>
        <v>0</v>
      </c>
      <c r="X393" s="33">
        <f t="shared" si="324"/>
        <v>0</v>
      </c>
      <c r="Y393" s="33">
        <f t="shared" si="324"/>
        <v>0</v>
      </c>
      <c r="Z393" s="33">
        <f t="shared" si="324"/>
        <v>0</v>
      </c>
      <c r="AA393" s="33">
        <f t="shared" si="324"/>
        <v>0</v>
      </c>
      <c r="AB393" s="33">
        <f t="shared" si="324"/>
        <v>0</v>
      </c>
      <c r="AC393" s="33">
        <f t="shared" si="324"/>
        <v>0</v>
      </c>
      <c r="AD393" s="33">
        <f t="shared" si="324"/>
        <v>0</v>
      </c>
      <c r="AE393" s="33">
        <f t="shared" si="324"/>
        <v>0</v>
      </c>
    </row>
    <row r="394" spans="2:31">
      <c r="B394" s="62" t="str">
        <f t="shared" si="320"/>
        <v/>
      </c>
      <c r="C394" s="62"/>
      <c r="D394" s="52"/>
      <c r="E394" s="52"/>
      <c r="F394" s="52"/>
      <c r="G394" s="52"/>
      <c r="H394" s="52"/>
      <c r="I394" s="52"/>
      <c r="J394" s="202" t="str">
        <f t="shared" si="322"/>
        <v/>
      </c>
      <c r="K394" s="33">
        <f t="shared" ref="K394:AE394" si="325">IF(ISBLANK(K377),0,K1512)</f>
        <v>0</v>
      </c>
      <c r="L394" s="33">
        <f t="shared" si="325"/>
        <v>0</v>
      </c>
      <c r="M394" s="33">
        <f t="shared" si="325"/>
        <v>0</v>
      </c>
      <c r="N394" s="33">
        <f t="shared" si="325"/>
        <v>0</v>
      </c>
      <c r="O394" s="33">
        <f t="shared" si="325"/>
        <v>0</v>
      </c>
      <c r="P394" s="33">
        <f t="shared" si="325"/>
        <v>0</v>
      </c>
      <c r="Q394" s="33">
        <f t="shared" si="325"/>
        <v>0</v>
      </c>
      <c r="R394" s="33">
        <f t="shared" si="325"/>
        <v>0</v>
      </c>
      <c r="S394" s="33">
        <f t="shared" si="325"/>
        <v>0</v>
      </c>
      <c r="T394" s="33">
        <f t="shared" si="325"/>
        <v>0</v>
      </c>
      <c r="U394" s="33">
        <f t="shared" si="325"/>
        <v>0</v>
      </c>
      <c r="V394" s="33">
        <f t="shared" si="325"/>
        <v>0</v>
      </c>
      <c r="W394" s="33">
        <f t="shared" si="325"/>
        <v>0</v>
      </c>
      <c r="X394" s="33">
        <f t="shared" si="325"/>
        <v>0</v>
      </c>
      <c r="Y394" s="33">
        <f t="shared" si="325"/>
        <v>0</v>
      </c>
      <c r="Z394" s="33">
        <f t="shared" si="325"/>
        <v>0</v>
      </c>
      <c r="AA394" s="33">
        <f t="shared" si="325"/>
        <v>0</v>
      </c>
      <c r="AB394" s="33">
        <f t="shared" si="325"/>
        <v>0</v>
      </c>
      <c r="AC394" s="33">
        <f t="shared" si="325"/>
        <v>0</v>
      </c>
      <c r="AD394" s="33">
        <f t="shared" si="325"/>
        <v>0</v>
      </c>
      <c r="AE394" s="33">
        <f t="shared" si="325"/>
        <v>0</v>
      </c>
    </row>
    <row r="395" spans="2:31">
      <c r="B395" s="62" t="str">
        <f t="shared" si="320"/>
        <v/>
      </c>
      <c r="C395" s="62"/>
      <c r="D395" s="52"/>
      <c r="E395" s="52"/>
      <c r="F395" s="52"/>
      <c r="G395" s="52"/>
      <c r="H395" s="52"/>
      <c r="I395" s="52"/>
      <c r="J395" s="202" t="str">
        <f t="shared" si="322"/>
        <v/>
      </c>
      <c r="K395" s="33">
        <f t="shared" ref="K395:AE395" si="326">IF(ISBLANK(K378),0,K1519)</f>
        <v>0</v>
      </c>
      <c r="L395" s="33">
        <f t="shared" si="326"/>
        <v>0</v>
      </c>
      <c r="M395" s="33">
        <f t="shared" si="326"/>
        <v>0</v>
      </c>
      <c r="N395" s="33">
        <f t="shared" si="326"/>
        <v>0</v>
      </c>
      <c r="O395" s="33">
        <f t="shared" si="326"/>
        <v>0</v>
      </c>
      <c r="P395" s="33">
        <f t="shared" si="326"/>
        <v>0</v>
      </c>
      <c r="Q395" s="33">
        <f t="shared" si="326"/>
        <v>0</v>
      </c>
      <c r="R395" s="33">
        <f t="shared" si="326"/>
        <v>0</v>
      </c>
      <c r="S395" s="33">
        <f t="shared" si="326"/>
        <v>0</v>
      </c>
      <c r="T395" s="33">
        <f t="shared" si="326"/>
        <v>0</v>
      </c>
      <c r="U395" s="33">
        <f t="shared" si="326"/>
        <v>0</v>
      </c>
      <c r="V395" s="33">
        <f t="shared" si="326"/>
        <v>0</v>
      </c>
      <c r="W395" s="33">
        <f t="shared" si="326"/>
        <v>0</v>
      </c>
      <c r="X395" s="33">
        <f t="shared" si="326"/>
        <v>0</v>
      </c>
      <c r="Y395" s="33">
        <f t="shared" si="326"/>
        <v>0</v>
      </c>
      <c r="Z395" s="33">
        <f t="shared" si="326"/>
        <v>0</v>
      </c>
      <c r="AA395" s="33">
        <f t="shared" si="326"/>
        <v>0</v>
      </c>
      <c r="AB395" s="33">
        <f t="shared" si="326"/>
        <v>0</v>
      </c>
      <c r="AC395" s="33">
        <f t="shared" si="326"/>
        <v>0</v>
      </c>
      <c r="AD395" s="33">
        <f t="shared" si="326"/>
        <v>0</v>
      </c>
      <c r="AE395" s="33">
        <f t="shared" si="326"/>
        <v>0</v>
      </c>
    </row>
    <row r="396" spans="2:31">
      <c r="B396" s="62" t="str">
        <f t="shared" si="320"/>
        <v/>
      </c>
      <c r="C396" s="62"/>
      <c r="D396" s="52"/>
      <c r="E396" s="52"/>
      <c r="F396" s="52"/>
      <c r="G396" s="52"/>
      <c r="H396" s="52"/>
      <c r="I396" s="52"/>
      <c r="J396" s="202" t="str">
        <f t="shared" si="322"/>
        <v/>
      </c>
      <c r="K396" s="33">
        <f t="shared" ref="K396:AE396" si="327">IF(ISBLANK(K379),0,K1526)</f>
        <v>0</v>
      </c>
      <c r="L396" s="33">
        <f t="shared" si="327"/>
        <v>0</v>
      </c>
      <c r="M396" s="33">
        <f t="shared" si="327"/>
        <v>0</v>
      </c>
      <c r="N396" s="33">
        <f t="shared" si="327"/>
        <v>0</v>
      </c>
      <c r="O396" s="33">
        <f t="shared" si="327"/>
        <v>0</v>
      </c>
      <c r="P396" s="33">
        <f t="shared" si="327"/>
        <v>0</v>
      </c>
      <c r="Q396" s="33">
        <f t="shared" si="327"/>
        <v>0</v>
      </c>
      <c r="R396" s="33">
        <f t="shared" si="327"/>
        <v>0</v>
      </c>
      <c r="S396" s="33">
        <f t="shared" si="327"/>
        <v>0</v>
      </c>
      <c r="T396" s="33">
        <f t="shared" si="327"/>
        <v>0</v>
      </c>
      <c r="U396" s="33">
        <f t="shared" si="327"/>
        <v>0</v>
      </c>
      <c r="V396" s="33">
        <f t="shared" si="327"/>
        <v>0</v>
      </c>
      <c r="W396" s="33">
        <f t="shared" si="327"/>
        <v>0</v>
      </c>
      <c r="X396" s="33">
        <f t="shared" si="327"/>
        <v>0</v>
      </c>
      <c r="Y396" s="33">
        <f t="shared" si="327"/>
        <v>0</v>
      </c>
      <c r="Z396" s="33">
        <f t="shared" si="327"/>
        <v>0</v>
      </c>
      <c r="AA396" s="33">
        <f t="shared" si="327"/>
        <v>0</v>
      </c>
      <c r="AB396" s="33">
        <f t="shared" si="327"/>
        <v>0</v>
      </c>
      <c r="AC396" s="33">
        <f t="shared" si="327"/>
        <v>0</v>
      </c>
      <c r="AD396" s="33">
        <f t="shared" si="327"/>
        <v>0</v>
      </c>
      <c r="AE396" s="33">
        <f t="shared" si="327"/>
        <v>0</v>
      </c>
    </row>
    <row r="397" spans="2:31">
      <c r="B397" s="62" t="str">
        <f t="shared" si="320"/>
        <v/>
      </c>
      <c r="C397" s="62"/>
      <c r="D397" s="52"/>
      <c r="E397" s="52"/>
      <c r="F397" s="52"/>
      <c r="G397" s="52"/>
      <c r="H397" s="52"/>
      <c r="I397" s="52"/>
      <c r="J397" s="202" t="str">
        <f t="shared" si="322"/>
        <v/>
      </c>
      <c r="K397" s="33">
        <f t="shared" ref="K397:AE397" si="328">IF(ISBLANK(K380),0,K1533)</f>
        <v>0</v>
      </c>
      <c r="L397" s="33">
        <f t="shared" si="328"/>
        <v>0</v>
      </c>
      <c r="M397" s="33">
        <f t="shared" si="328"/>
        <v>0</v>
      </c>
      <c r="N397" s="33">
        <f t="shared" si="328"/>
        <v>0</v>
      </c>
      <c r="O397" s="33">
        <f t="shared" si="328"/>
        <v>0</v>
      </c>
      <c r="P397" s="33">
        <f t="shared" si="328"/>
        <v>0</v>
      </c>
      <c r="Q397" s="33">
        <f t="shared" si="328"/>
        <v>0</v>
      </c>
      <c r="R397" s="33">
        <f t="shared" si="328"/>
        <v>0</v>
      </c>
      <c r="S397" s="33">
        <f t="shared" si="328"/>
        <v>0</v>
      </c>
      <c r="T397" s="33">
        <f t="shared" si="328"/>
        <v>0</v>
      </c>
      <c r="U397" s="33">
        <f t="shared" si="328"/>
        <v>0</v>
      </c>
      <c r="V397" s="33">
        <f t="shared" si="328"/>
        <v>0</v>
      </c>
      <c r="W397" s="33">
        <f t="shared" si="328"/>
        <v>0</v>
      </c>
      <c r="X397" s="33">
        <f t="shared" si="328"/>
        <v>0</v>
      </c>
      <c r="Y397" s="33">
        <f t="shared" si="328"/>
        <v>0</v>
      </c>
      <c r="Z397" s="33">
        <f t="shared" si="328"/>
        <v>0</v>
      </c>
      <c r="AA397" s="33">
        <f t="shared" si="328"/>
        <v>0</v>
      </c>
      <c r="AB397" s="33">
        <f t="shared" si="328"/>
        <v>0</v>
      </c>
      <c r="AC397" s="33">
        <f t="shared" si="328"/>
        <v>0</v>
      </c>
      <c r="AD397" s="33">
        <f t="shared" si="328"/>
        <v>0</v>
      </c>
      <c r="AE397" s="33">
        <f t="shared" si="328"/>
        <v>0</v>
      </c>
    </row>
    <row r="398" spans="2:31">
      <c r="B398" s="62" t="str">
        <f t="shared" si="320"/>
        <v/>
      </c>
      <c r="C398" s="62"/>
      <c r="D398" s="52"/>
      <c r="E398" s="52"/>
      <c r="F398" s="52"/>
      <c r="G398" s="52"/>
      <c r="H398" s="52"/>
      <c r="I398" s="52"/>
      <c r="J398" s="202" t="str">
        <f t="shared" si="322"/>
        <v/>
      </c>
      <c r="K398" s="33">
        <f t="shared" ref="K398:AE398" si="329">IF(ISBLANK(K381),0,K1540)</f>
        <v>0</v>
      </c>
      <c r="L398" s="33">
        <f t="shared" si="329"/>
        <v>0</v>
      </c>
      <c r="M398" s="33">
        <f t="shared" si="329"/>
        <v>0</v>
      </c>
      <c r="N398" s="33">
        <f t="shared" si="329"/>
        <v>0</v>
      </c>
      <c r="O398" s="33">
        <f t="shared" si="329"/>
        <v>0</v>
      </c>
      <c r="P398" s="33">
        <f t="shared" si="329"/>
        <v>0</v>
      </c>
      <c r="Q398" s="33">
        <f t="shared" si="329"/>
        <v>0</v>
      </c>
      <c r="R398" s="33">
        <f t="shared" si="329"/>
        <v>0</v>
      </c>
      <c r="S398" s="33">
        <f t="shared" si="329"/>
        <v>0</v>
      </c>
      <c r="T398" s="33">
        <f t="shared" si="329"/>
        <v>0</v>
      </c>
      <c r="U398" s="33">
        <f t="shared" si="329"/>
        <v>0</v>
      </c>
      <c r="V398" s="33">
        <f t="shared" si="329"/>
        <v>0</v>
      </c>
      <c r="W398" s="33">
        <f t="shared" si="329"/>
        <v>0</v>
      </c>
      <c r="X398" s="33">
        <f t="shared" si="329"/>
        <v>0</v>
      </c>
      <c r="Y398" s="33">
        <f t="shared" si="329"/>
        <v>0</v>
      </c>
      <c r="Z398" s="33">
        <f t="shared" si="329"/>
        <v>0</v>
      </c>
      <c r="AA398" s="33">
        <f t="shared" si="329"/>
        <v>0</v>
      </c>
      <c r="AB398" s="33">
        <f t="shared" si="329"/>
        <v>0</v>
      </c>
      <c r="AC398" s="33">
        <f t="shared" si="329"/>
        <v>0</v>
      </c>
      <c r="AD398" s="33">
        <f t="shared" si="329"/>
        <v>0</v>
      </c>
      <c r="AE398" s="33">
        <f t="shared" si="329"/>
        <v>0</v>
      </c>
    </row>
    <row r="399" spans="2:31">
      <c r="B399" s="62" t="str">
        <f t="shared" si="320"/>
        <v/>
      </c>
      <c r="C399" s="62"/>
      <c r="D399" s="52"/>
      <c r="E399" s="52"/>
      <c r="F399" s="52"/>
      <c r="G399" s="52"/>
      <c r="H399" s="52"/>
      <c r="I399" s="52"/>
      <c r="J399" s="202" t="str">
        <f t="shared" si="322"/>
        <v/>
      </c>
      <c r="K399" s="33">
        <f t="shared" ref="K399:AE399" si="330">IF(ISBLANK(K382),0,K1547)</f>
        <v>0</v>
      </c>
      <c r="L399" s="33">
        <f t="shared" si="330"/>
        <v>0</v>
      </c>
      <c r="M399" s="33">
        <f t="shared" si="330"/>
        <v>0</v>
      </c>
      <c r="N399" s="33">
        <f t="shared" si="330"/>
        <v>0</v>
      </c>
      <c r="O399" s="33">
        <f t="shared" si="330"/>
        <v>0</v>
      </c>
      <c r="P399" s="33">
        <f t="shared" si="330"/>
        <v>0</v>
      </c>
      <c r="Q399" s="33">
        <f t="shared" si="330"/>
        <v>0</v>
      </c>
      <c r="R399" s="33">
        <f t="shared" si="330"/>
        <v>0</v>
      </c>
      <c r="S399" s="33">
        <f t="shared" si="330"/>
        <v>0</v>
      </c>
      <c r="T399" s="33">
        <f t="shared" si="330"/>
        <v>0</v>
      </c>
      <c r="U399" s="33">
        <f t="shared" si="330"/>
        <v>0</v>
      </c>
      <c r="V399" s="33">
        <f t="shared" si="330"/>
        <v>0</v>
      </c>
      <c r="W399" s="33">
        <f t="shared" si="330"/>
        <v>0</v>
      </c>
      <c r="X399" s="33">
        <f t="shared" si="330"/>
        <v>0</v>
      </c>
      <c r="Y399" s="33">
        <f t="shared" si="330"/>
        <v>0</v>
      </c>
      <c r="Z399" s="33">
        <f t="shared" si="330"/>
        <v>0</v>
      </c>
      <c r="AA399" s="33">
        <f t="shared" si="330"/>
        <v>0</v>
      </c>
      <c r="AB399" s="33">
        <f t="shared" si="330"/>
        <v>0</v>
      </c>
      <c r="AC399" s="33">
        <f t="shared" si="330"/>
        <v>0</v>
      </c>
      <c r="AD399" s="33">
        <f t="shared" si="330"/>
        <v>0</v>
      </c>
      <c r="AE399" s="33">
        <f t="shared" si="330"/>
        <v>0</v>
      </c>
    </row>
    <row r="400" spans="2:31">
      <c r="B400" s="62" t="str">
        <f t="shared" si="320"/>
        <v/>
      </c>
      <c r="C400" s="62"/>
      <c r="D400" s="52"/>
      <c r="E400" s="52"/>
      <c r="F400" s="52"/>
      <c r="G400" s="52"/>
      <c r="H400" s="52"/>
      <c r="I400" s="52"/>
      <c r="J400" s="202" t="str">
        <f t="shared" si="322"/>
        <v/>
      </c>
      <c r="K400" s="33">
        <f t="shared" ref="K400:AE400" si="331">IF(ISBLANK(K383),0,K1554)</f>
        <v>0</v>
      </c>
      <c r="L400" s="33">
        <f t="shared" si="331"/>
        <v>0</v>
      </c>
      <c r="M400" s="33">
        <f t="shared" si="331"/>
        <v>0</v>
      </c>
      <c r="N400" s="33">
        <f t="shared" si="331"/>
        <v>0</v>
      </c>
      <c r="O400" s="33">
        <f t="shared" si="331"/>
        <v>0</v>
      </c>
      <c r="P400" s="33">
        <f t="shared" si="331"/>
        <v>0</v>
      </c>
      <c r="Q400" s="33">
        <f t="shared" si="331"/>
        <v>0</v>
      </c>
      <c r="R400" s="33">
        <f t="shared" si="331"/>
        <v>0</v>
      </c>
      <c r="S400" s="33">
        <f t="shared" si="331"/>
        <v>0</v>
      </c>
      <c r="T400" s="33">
        <f t="shared" si="331"/>
        <v>0</v>
      </c>
      <c r="U400" s="33">
        <f t="shared" si="331"/>
        <v>0</v>
      </c>
      <c r="V400" s="33">
        <f t="shared" si="331"/>
        <v>0</v>
      </c>
      <c r="W400" s="33">
        <f t="shared" si="331"/>
        <v>0</v>
      </c>
      <c r="X400" s="33">
        <f t="shared" si="331"/>
        <v>0</v>
      </c>
      <c r="Y400" s="33">
        <f t="shared" si="331"/>
        <v>0</v>
      </c>
      <c r="Z400" s="33">
        <f t="shared" si="331"/>
        <v>0</v>
      </c>
      <c r="AA400" s="33">
        <f t="shared" si="331"/>
        <v>0</v>
      </c>
      <c r="AB400" s="33">
        <f t="shared" si="331"/>
        <v>0</v>
      </c>
      <c r="AC400" s="33">
        <f t="shared" si="331"/>
        <v>0</v>
      </c>
      <c r="AD400" s="33">
        <f t="shared" si="331"/>
        <v>0</v>
      </c>
      <c r="AE400" s="33">
        <f t="shared" si="331"/>
        <v>0</v>
      </c>
    </row>
    <row r="401" spans="2:31">
      <c r="B401" s="62" t="str">
        <f t="shared" si="320"/>
        <v/>
      </c>
      <c r="C401" s="62"/>
      <c r="D401" s="52"/>
      <c r="E401" s="52"/>
      <c r="F401" s="52"/>
      <c r="G401" s="52"/>
      <c r="H401" s="52"/>
      <c r="I401" s="52"/>
      <c r="J401" s="202" t="str">
        <f t="shared" si="322"/>
        <v/>
      </c>
      <c r="K401" s="33">
        <f t="shared" ref="K401:AE401" si="332">IF(ISBLANK(K384),0,K1573)</f>
        <v>0</v>
      </c>
      <c r="L401" s="33">
        <f t="shared" si="332"/>
        <v>0</v>
      </c>
      <c r="M401" s="33">
        <f t="shared" si="332"/>
        <v>0</v>
      </c>
      <c r="N401" s="33">
        <f t="shared" si="332"/>
        <v>0</v>
      </c>
      <c r="O401" s="33">
        <f t="shared" si="332"/>
        <v>0</v>
      </c>
      <c r="P401" s="33">
        <f t="shared" si="332"/>
        <v>0</v>
      </c>
      <c r="Q401" s="33">
        <f t="shared" si="332"/>
        <v>0</v>
      </c>
      <c r="R401" s="33">
        <f t="shared" si="332"/>
        <v>0</v>
      </c>
      <c r="S401" s="33">
        <f t="shared" si="332"/>
        <v>0</v>
      </c>
      <c r="T401" s="33">
        <f t="shared" si="332"/>
        <v>0</v>
      </c>
      <c r="U401" s="33">
        <f t="shared" si="332"/>
        <v>0</v>
      </c>
      <c r="V401" s="33">
        <f t="shared" si="332"/>
        <v>0</v>
      </c>
      <c r="W401" s="33">
        <f t="shared" si="332"/>
        <v>0</v>
      </c>
      <c r="X401" s="33">
        <f t="shared" si="332"/>
        <v>0</v>
      </c>
      <c r="Y401" s="33">
        <f t="shared" si="332"/>
        <v>0</v>
      </c>
      <c r="Z401" s="33">
        <f t="shared" si="332"/>
        <v>0</v>
      </c>
      <c r="AA401" s="33">
        <f t="shared" si="332"/>
        <v>0</v>
      </c>
      <c r="AB401" s="33">
        <f t="shared" si="332"/>
        <v>0</v>
      </c>
      <c r="AC401" s="33">
        <f t="shared" si="332"/>
        <v>0</v>
      </c>
      <c r="AD401" s="33">
        <f t="shared" si="332"/>
        <v>0</v>
      </c>
      <c r="AE401" s="33">
        <f t="shared" si="332"/>
        <v>0</v>
      </c>
    </row>
    <row r="402" spans="2:31">
      <c r="B402" s="62" t="str">
        <f t="shared" si="320"/>
        <v/>
      </c>
      <c r="C402" s="62"/>
      <c r="D402" s="52"/>
      <c r="E402" s="52"/>
      <c r="F402" s="52"/>
      <c r="G402" s="52"/>
      <c r="H402" s="52"/>
      <c r="I402" s="52"/>
      <c r="J402" s="202" t="str">
        <f t="shared" si="322"/>
        <v/>
      </c>
      <c r="K402" s="33">
        <f t="shared" ref="K402:AE402" si="333">IF(ISBLANK(K385),0,K1580)</f>
        <v>0</v>
      </c>
      <c r="L402" s="33">
        <f t="shared" si="333"/>
        <v>0</v>
      </c>
      <c r="M402" s="33">
        <f t="shared" si="333"/>
        <v>0</v>
      </c>
      <c r="N402" s="33">
        <f t="shared" si="333"/>
        <v>0</v>
      </c>
      <c r="O402" s="33">
        <f t="shared" si="333"/>
        <v>0</v>
      </c>
      <c r="P402" s="33">
        <f t="shared" si="333"/>
        <v>0</v>
      </c>
      <c r="Q402" s="33">
        <f t="shared" si="333"/>
        <v>0</v>
      </c>
      <c r="R402" s="33">
        <f t="shared" si="333"/>
        <v>0</v>
      </c>
      <c r="S402" s="33">
        <f t="shared" si="333"/>
        <v>0</v>
      </c>
      <c r="T402" s="33">
        <f t="shared" si="333"/>
        <v>0</v>
      </c>
      <c r="U402" s="33">
        <f t="shared" si="333"/>
        <v>0</v>
      </c>
      <c r="V402" s="33">
        <f t="shared" si="333"/>
        <v>0</v>
      </c>
      <c r="W402" s="33">
        <f t="shared" si="333"/>
        <v>0</v>
      </c>
      <c r="X402" s="33">
        <f t="shared" si="333"/>
        <v>0</v>
      </c>
      <c r="Y402" s="33">
        <f t="shared" si="333"/>
        <v>0</v>
      </c>
      <c r="Z402" s="33">
        <f t="shared" si="333"/>
        <v>0</v>
      </c>
      <c r="AA402" s="33">
        <f t="shared" si="333"/>
        <v>0</v>
      </c>
      <c r="AB402" s="33">
        <f t="shared" si="333"/>
        <v>0</v>
      </c>
      <c r="AC402" s="33">
        <f t="shared" si="333"/>
        <v>0</v>
      </c>
      <c r="AD402" s="33">
        <f t="shared" si="333"/>
        <v>0</v>
      </c>
      <c r="AE402" s="33">
        <f t="shared" si="333"/>
        <v>0</v>
      </c>
    </row>
    <row r="403" spans="2:31">
      <c r="B403" s="62" t="str">
        <f t="shared" si="320"/>
        <v/>
      </c>
      <c r="C403" s="62"/>
      <c r="D403" s="52"/>
      <c r="E403" s="52"/>
      <c r="F403" s="52"/>
      <c r="G403" s="52"/>
      <c r="H403" s="52"/>
      <c r="I403" s="52"/>
      <c r="J403" s="202" t="str">
        <f t="shared" si="322"/>
        <v/>
      </c>
      <c r="K403" s="33">
        <f t="shared" ref="K403:AE403" si="334">IF(ISBLANK(K386),0,K1587)</f>
        <v>0</v>
      </c>
      <c r="L403" s="33">
        <f t="shared" si="334"/>
        <v>0</v>
      </c>
      <c r="M403" s="33">
        <f t="shared" si="334"/>
        <v>0</v>
      </c>
      <c r="N403" s="33">
        <f t="shared" si="334"/>
        <v>0</v>
      </c>
      <c r="O403" s="33">
        <f t="shared" si="334"/>
        <v>0</v>
      </c>
      <c r="P403" s="33">
        <f t="shared" si="334"/>
        <v>0</v>
      </c>
      <c r="Q403" s="33">
        <f t="shared" si="334"/>
        <v>0</v>
      </c>
      <c r="R403" s="33">
        <f t="shared" si="334"/>
        <v>0</v>
      </c>
      <c r="S403" s="33">
        <f t="shared" si="334"/>
        <v>0</v>
      </c>
      <c r="T403" s="33">
        <f t="shared" si="334"/>
        <v>0</v>
      </c>
      <c r="U403" s="33">
        <f t="shared" si="334"/>
        <v>0</v>
      </c>
      <c r="V403" s="33">
        <f t="shared" si="334"/>
        <v>0</v>
      </c>
      <c r="W403" s="33">
        <f t="shared" si="334"/>
        <v>0</v>
      </c>
      <c r="X403" s="33">
        <f t="shared" si="334"/>
        <v>0</v>
      </c>
      <c r="Y403" s="33">
        <f t="shared" si="334"/>
        <v>0</v>
      </c>
      <c r="Z403" s="33">
        <f t="shared" si="334"/>
        <v>0</v>
      </c>
      <c r="AA403" s="33">
        <f t="shared" si="334"/>
        <v>0</v>
      </c>
      <c r="AB403" s="33">
        <f t="shared" si="334"/>
        <v>0</v>
      </c>
      <c r="AC403" s="33">
        <f t="shared" si="334"/>
        <v>0</v>
      </c>
      <c r="AD403" s="33">
        <f t="shared" si="334"/>
        <v>0</v>
      </c>
      <c r="AE403" s="33">
        <f t="shared" si="334"/>
        <v>0</v>
      </c>
    </row>
    <row r="404" spans="2:31">
      <c r="B404" s="62" t="str">
        <f t="shared" si="320"/>
        <v/>
      </c>
      <c r="C404" s="62"/>
      <c r="D404" s="52"/>
      <c r="E404" s="52"/>
      <c r="F404" s="52"/>
      <c r="G404" s="52"/>
      <c r="H404" s="52"/>
      <c r="I404" s="52"/>
      <c r="J404" s="202" t="str">
        <f t="shared" si="322"/>
        <v/>
      </c>
      <c r="K404" s="33">
        <f t="shared" ref="K404:AE404" si="335">IF(ISBLANK(K387),0,K1594)</f>
        <v>0</v>
      </c>
      <c r="L404" s="33">
        <f t="shared" si="335"/>
        <v>0</v>
      </c>
      <c r="M404" s="33">
        <f t="shared" si="335"/>
        <v>0</v>
      </c>
      <c r="N404" s="33">
        <f t="shared" si="335"/>
        <v>0</v>
      </c>
      <c r="O404" s="33">
        <f t="shared" si="335"/>
        <v>0</v>
      </c>
      <c r="P404" s="33">
        <f t="shared" si="335"/>
        <v>0</v>
      </c>
      <c r="Q404" s="33">
        <f t="shared" si="335"/>
        <v>0</v>
      </c>
      <c r="R404" s="33">
        <f t="shared" si="335"/>
        <v>0</v>
      </c>
      <c r="S404" s="33">
        <f t="shared" si="335"/>
        <v>0</v>
      </c>
      <c r="T404" s="33">
        <f t="shared" si="335"/>
        <v>0</v>
      </c>
      <c r="U404" s="33">
        <f t="shared" si="335"/>
        <v>0</v>
      </c>
      <c r="V404" s="33">
        <f t="shared" si="335"/>
        <v>0</v>
      </c>
      <c r="W404" s="33">
        <f t="shared" si="335"/>
        <v>0</v>
      </c>
      <c r="X404" s="33">
        <f t="shared" si="335"/>
        <v>0</v>
      </c>
      <c r="Y404" s="33">
        <f t="shared" si="335"/>
        <v>0</v>
      </c>
      <c r="Z404" s="33">
        <f t="shared" si="335"/>
        <v>0</v>
      </c>
      <c r="AA404" s="33">
        <f t="shared" si="335"/>
        <v>0</v>
      </c>
      <c r="AB404" s="33">
        <f t="shared" si="335"/>
        <v>0</v>
      </c>
      <c r="AC404" s="33">
        <f t="shared" si="335"/>
        <v>0</v>
      </c>
      <c r="AD404" s="33">
        <f t="shared" si="335"/>
        <v>0</v>
      </c>
      <c r="AE404" s="33">
        <f t="shared" si="335"/>
        <v>0</v>
      </c>
    </row>
    <row r="405" spans="2:31">
      <c r="B405" s="62" t="str">
        <f t="shared" si="320"/>
        <v/>
      </c>
      <c r="C405" s="62"/>
      <c r="D405" s="52"/>
      <c r="E405" s="52"/>
      <c r="F405" s="52"/>
      <c r="G405" s="52"/>
      <c r="H405" s="52"/>
      <c r="I405" s="52"/>
      <c r="J405" s="202" t="str">
        <f t="shared" si="322"/>
        <v/>
      </c>
      <c r="K405" s="33">
        <f t="shared" ref="K405:AE405" si="336">IF(ISBLANK(K388),0,K1601)</f>
        <v>0</v>
      </c>
      <c r="L405" s="33">
        <f t="shared" si="336"/>
        <v>0</v>
      </c>
      <c r="M405" s="33">
        <f t="shared" si="336"/>
        <v>0</v>
      </c>
      <c r="N405" s="33">
        <f t="shared" si="336"/>
        <v>0</v>
      </c>
      <c r="O405" s="33">
        <f t="shared" si="336"/>
        <v>0</v>
      </c>
      <c r="P405" s="33">
        <f t="shared" si="336"/>
        <v>0</v>
      </c>
      <c r="Q405" s="33">
        <f t="shared" si="336"/>
        <v>0</v>
      </c>
      <c r="R405" s="33">
        <f t="shared" si="336"/>
        <v>0</v>
      </c>
      <c r="S405" s="33">
        <f t="shared" si="336"/>
        <v>0</v>
      </c>
      <c r="T405" s="33">
        <f t="shared" si="336"/>
        <v>0</v>
      </c>
      <c r="U405" s="33">
        <f t="shared" si="336"/>
        <v>0</v>
      </c>
      <c r="V405" s="33">
        <f t="shared" si="336"/>
        <v>0</v>
      </c>
      <c r="W405" s="33">
        <f t="shared" si="336"/>
        <v>0</v>
      </c>
      <c r="X405" s="33">
        <f t="shared" si="336"/>
        <v>0</v>
      </c>
      <c r="Y405" s="33">
        <f t="shared" si="336"/>
        <v>0</v>
      </c>
      <c r="Z405" s="33">
        <f t="shared" si="336"/>
        <v>0</v>
      </c>
      <c r="AA405" s="33">
        <f t="shared" si="336"/>
        <v>0</v>
      </c>
      <c r="AB405" s="33">
        <f t="shared" si="336"/>
        <v>0</v>
      </c>
      <c r="AC405" s="33">
        <f t="shared" si="336"/>
        <v>0</v>
      </c>
      <c r="AD405" s="33">
        <f t="shared" si="336"/>
        <v>0</v>
      </c>
      <c r="AE405" s="33">
        <f t="shared" si="336"/>
        <v>0</v>
      </c>
    </row>
    <row r="406" spans="2:31">
      <c r="B406" s="98" t="s">
        <v>316</v>
      </c>
      <c r="C406" s="98"/>
      <c r="D406" s="97"/>
      <c r="E406" s="199"/>
      <c r="F406" s="96"/>
      <c r="G406" s="97"/>
      <c r="H406" s="96"/>
      <c r="I406" s="96"/>
      <c r="J406" s="96"/>
      <c r="K406" s="97">
        <f t="shared" ref="K406:W406" si="337">SUM(K391:K405)</f>
        <v>0</v>
      </c>
      <c r="L406" s="97">
        <f t="shared" si="337"/>
        <v>0</v>
      </c>
      <c r="M406" s="97">
        <f t="shared" si="337"/>
        <v>0</v>
      </c>
      <c r="N406" s="97">
        <f t="shared" si="337"/>
        <v>0</v>
      </c>
      <c r="O406" s="97">
        <f t="shared" si="337"/>
        <v>0</v>
      </c>
      <c r="P406" s="97">
        <f t="shared" si="337"/>
        <v>0</v>
      </c>
      <c r="Q406" s="97">
        <f t="shared" si="337"/>
        <v>0</v>
      </c>
      <c r="R406" s="97">
        <f t="shared" si="337"/>
        <v>0</v>
      </c>
      <c r="S406" s="97">
        <f t="shared" si="337"/>
        <v>0</v>
      </c>
      <c r="T406" s="97">
        <f t="shared" si="337"/>
        <v>0</v>
      </c>
      <c r="U406" s="97">
        <f t="shared" si="337"/>
        <v>0</v>
      </c>
      <c r="V406" s="97">
        <f t="shared" si="337"/>
        <v>0</v>
      </c>
      <c r="W406" s="97">
        <f t="shared" si="337"/>
        <v>0</v>
      </c>
      <c r="X406" s="97">
        <f>SUM(X391:X405)</f>
        <v>0</v>
      </c>
      <c r="Y406" s="97">
        <f>SUM(Y391:Y405)</f>
        <v>0</v>
      </c>
      <c r="Z406" s="97">
        <f t="shared" ref="Z406:AA406" si="338">SUM(Z391:Z405)</f>
        <v>0</v>
      </c>
      <c r="AA406" s="97">
        <f t="shared" si="338"/>
        <v>0</v>
      </c>
      <c r="AB406" s="97">
        <f t="shared" ref="AB406:AE406" si="339">SUM(AB391:AB405)</f>
        <v>0</v>
      </c>
      <c r="AC406" s="97">
        <f t="shared" si="339"/>
        <v>0</v>
      </c>
      <c r="AD406" s="97">
        <f t="shared" si="339"/>
        <v>0</v>
      </c>
      <c r="AE406" s="97">
        <f t="shared" si="339"/>
        <v>0</v>
      </c>
    </row>
    <row r="407" spans="2:31"/>
    <row r="408" spans="2:31" ht="42">
      <c r="B408" s="227" t="s">
        <v>404</v>
      </c>
      <c r="C408" s="229" t="s">
        <v>846</v>
      </c>
      <c r="D408" s="229" t="s">
        <v>405</v>
      </c>
      <c r="E408" s="229" t="s">
        <v>406</v>
      </c>
      <c r="F408" s="229" t="s">
        <v>869</v>
      </c>
      <c r="G408" s="229" t="s">
        <v>870</v>
      </c>
      <c r="H408" s="229" t="s">
        <v>389</v>
      </c>
      <c r="I408" s="229" t="s">
        <v>407</v>
      </c>
      <c r="J408" s="229" t="s">
        <v>399</v>
      </c>
      <c r="K408" s="231" t="str">
        <f t="shared" ref="K408:AE408" si="340">LataProjekcji</f>
        <v>Uzupełnij dane</v>
      </c>
      <c r="L408" s="231" t="str">
        <f t="shared" si="340"/>
        <v/>
      </c>
      <c r="M408" s="231" t="str">
        <f t="shared" si="340"/>
        <v/>
      </c>
      <c r="N408" s="231" t="str">
        <f t="shared" si="340"/>
        <v/>
      </c>
      <c r="O408" s="231" t="str">
        <f t="shared" si="340"/>
        <v/>
      </c>
      <c r="P408" s="231" t="str">
        <f t="shared" si="340"/>
        <v/>
      </c>
      <c r="Q408" s="231" t="str">
        <f t="shared" si="340"/>
        <v/>
      </c>
      <c r="R408" s="231" t="str">
        <f t="shared" si="340"/>
        <v/>
      </c>
      <c r="S408" s="231" t="str">
        <f t="shared" si="340"/>
        <v/>
      </c>
      <c r="T408" s="231" t="str">
        <f t="shared" si="340"/>
        <v/>
      </c>
      <c r="U408" s="231" t="str">
        <f t="shared" si="340"/>
        <v/>
      </c>
      <c r="V408" s="231" t="str">
        <f t="shared" si="340"/>
        <v/>
      </c>
      <c r="W408" s="231" t="str">
        <f t="shared" si="340"/>
        <v/>
      </c>
      <c r="X408" s="231" t="str">
        <f t="shared" si="340"/>
        <v/>
      </c>
      <c r="Y408" s="231" t="str">
        <f t="shared" si="340"/>
        <v/>
      </c>
      <c r="Z408" s="231" t="str">
        <f t="shared" si="340"/>
        <v/>
      </c>
      <c r="AA408" s="231" t="str">
        <f t="shared" si="340"/>
        <v/>
      </c>
      <c r="AB408" s="231" t="str">
        <f t="shared" si="340"/>
        <v/>
      </c>
      <c r="AC408" s="231" t="str">
        <f t="shared" si="340"/>
        <v/>
      </c>
      <c r="AD408" s="231" t="str">
        <f t="shared" si="340"/>
        <v/>
      </c>
      <c r="AE408" s="231" t="str">
        <f t="shared" si="340"/>
        <v/>
      </c>
    </row>
    <row r="409" spans="2:31">
      <c r="B409" s="652"/>
      <c r="C409" s="672"/>
      <c r="D409" s="304"/>
      <c r="E409" s="372"/>
      <c r="F409" s="380"/>
      <c r="G409" s="380"/>
      <c r="H409" s="395"/>
      <c r="I409" s="659" t="str">
        <f>IF(AND(ISBLANK(D409),ISBLANK(E409)),"",IF(OR(ISBLANK(D409),ISBLANK(E409)),"Uzupełnij dane",D1557))</f>
        <v/>
      </c>
      <c r="J409" s="201" t="str" cm="1">
        <f t="array" ref="J409">IF(SUMPRODUCT(ISBLANK(C409:G409)*1)=5,"wstaw dane",IF(AND(SUMPRODUCT(ISBLANK(C409:G409)*1)&gt;0,SUMPRODUCT(ISBLANK(C409:G409)*1)&lt;5),"uzupełnij dane",IF(OR(AND(F409=nie,ISNUMBER(H409)=TRUE),AND(F409=tak,G409=tak,ISNUMBER(H409)=TRUE)),"usuń % dotacji",IF(AND(F409=nie,G409=tak),"popraw dane",IF(AND(F409=tak,G409=nie,ISBLANK(H409)=TRUE),"wstaw % dotacji","ok")))))</f>
        <v>wstaw dane</v>
      </c>
      <c r="K409" s="399"/>
      <c r="L409" s="399"/>
      <c r="M409" s="399"/>
      <c r="N409" s="399"/>
      <c r="O409" s="399"/>
      <c r="P409" s="399"/>
      <c r="Q409" s="399"/>
      <c r="R409" s="399"/>
      <c r="S409" s="399"/>
      <c r="T409" s="399"/>
      <c r="U409" s="399"/>
      <c r="V409" s="399"/>
      <c r="W409" s="399"/>
      <c r="X409" s="399"/>
      <c r="Y409" s="399"/>
      <c r="Z409" s="399"/>
      <c r="AA409" s="399"/>
      <c r="AB409" s="399"/>
      <c r="AC409" s="399"/>
      <c r="AD409" s="399"/>
      <c r="AE409" s="399"/>
    </row>
    <row r="410" spans="2:31">
      <c r="B410" s="652"/>
      <c r="C410" s="672"/>
      <c r="D410" s="304"/>
      <c r="E410" s="372"/>
      <c r="F410" s="373"/>
      <c r="G410" s="373"/>
      <c r="H410" s="396"/>
      <c r="I410" s="660" t="str">
        <f>IF(AND(ISBLANK(D410),ISBLANK(E410)),"",IF(OR(ISBLANK(D410),ISBLANK(E410)),"Uzupełnij dane",D1558))</f>
        <v/>
      </c>
      <c r="J410" s="202" t="str" cm="1">
        <f t="array" ref="J410">IF(SUMPRODUCT(ISBLANK(C410:G410)*1)=5,"wstaw dane",IF(AND(SUMPRODUCT(ISBLANK(C410:G410)*1)&gt;0,SUMPRODUCT(ISBLANK(C410:G410)*1)&lt;5),"uzupełnij dane",IF(OR(AND(F410=nie,ISNUMBER(H410)=TRUE),AND(F410=tak,G410=tak,ISNUMBER(H410)=TRUE)),"usuń % dotacji",IF(AND(F410=nie,G410=tak),"popraw dane",IF(AND(F410=tak,G410=nie,ISBLANK(H410)=TRUE),"wstaw % dotacji","ok")))))</f>
        <v>wstaw dane</v>
      </c>
      <c r="K410" s="342"/>
      <c r="L410" s="342"/>
      <c r="M410" s="342"/>
      <c r="N410" s="342"/>
      <c r="O410" s="342"/>
      <c r="P410" s="342"/>
      <c r="Q410" s="342"/>
      <c r="R410" s="342"/>
      <c r="S410" s="342"/>
      <c r="T410" s="342"/>
      <c r="U410" s="342"/>
      <c r="V410" s="342"/>
      <c r="W410" s="342"/>
      <c r="X410" s="342"/>
      <c r="Y410" s="342"/>
      <c r="Z410" s="342"/>
      <c r="AA410" s="342"/>
      <c r="AB410" s="342"/>
      <c r="AC410" s="342"/>
      <c r="AD410" s="342"/>
      <c r="AE410" s="342"/>
    </row>
    <row r="411" spans="2:31">
      <c r="B411" s="652"/>
      <c r="C411" s="672"/>
      <c r="D411" s="304"/>
      <c r="E411" s="372"/>
      <c r="F411" s="373"/>
      <c r="G411" s="373"/>
      <c r="H411" s="396"/>
      <c r="I411" s="660" t="str">
        <f>IF(AND(ISBLANK(D411),ISBLANK(E411)),"",IF(OR(ISBLANK(D411),ISBLANK(E411)),"Uzupełnij dane",D1559))</f>
        <v/>
      </c>
      <c r="J411" s="202" t="str" cm="1">
        <f t="array" ref="J411">IF(SUMPRODUCT(ISBLANK(C411:G411)*1)=5,"wstaw dane",IF(AND(SUMPRODUCT(ISBLANK(C411:G411)*1)&gt;0,SUMPRODUCT(ISBLANK(C411:G411)*1)&lt;5),"uzupełnij dane",IF(OR(AND(F411=nie,ISNUMBER(H411)=TRUE),AND(F411=tak,G411=tak,ISNUMBER(H411)=TRUE)),"usuń % dotacji",IF(AND(F411=nie,G411=tak),"popraw dane",IF(AND(F411=tak,G411=nie,ISBLANK(H411)=TRUE),"wstaw % dotacji","ok")))))</f>
        <v>wstaw dane</v>
      </c>
      <c r="K411" s="342"/>
      <c r="L411" s="342"/>
      <c r="M411" s="342"/>
      <c r="N411" s="342"/>
      <c r="O411" s="342"/>
      <c r="P411" s="342"/>
      <c r="Q411" s="342"/>
      <c r="R411" s="342"/>
      <c r="S411" s="342"/>
      <c r="T411" s="342"/>
      <c r="U411" s="342"/>
      <c r="V411" s="342"/>
      <c r="W411" s="342"/>
      <c r="X411" s="342"/>
      <c r="Y411" s="342"/>
      <c r="Z411" s="342"/>
      <c r="AA411" s="342"/>
      <c r="AB411" s="342"/>
      <c r="AC411" s="342"/>
      <c r="AD411" s="342"/>
      <c r="AE411" s="342"/>
    </row>
    <row r="412" spans="2:31">
      <c r="B412" s="652"/>
      <c r="C412" s="672"/>
      <c r="D412" s="304"/>
      <c r="E412" s="372"/>
      <c r="F412" s="373"/>
      <c r="G412" s="373"/>
      <c r="H412" s="396"/>
      <c r="I412" s="660" t="str">
        <f>IF(AND(ISBLANK(D412),ISBLANK(E412)),"",IF(OR(ISBLANK(D412),ISBLANK(E412)),"Uzupełnij dane",D1560))</f>
        <v/>
      </c>
      <c r="J412" s="202" t="str" cm="1">
        <f t="array" ref="J412">IF(SUMPRODUCT(ISBLANK(C412:G412)*1)=5,"wstaw dane",IF(AND(SUMPRODUCT(ISBLANK(C412:G412)*1)&gt;0,SUMPRODUCT(ISBLANK(C412:G412)*1)&lt;5),"uzupełnij dane",IF(OR(AND(F412=nie,ISNUMBER(H412)=TRUE),AND(F412=tak,G412=tak,ISNUMBER(H412)=TRUE)),"usuń % dotacji",IF(AND(F412=nie,G412=tak),"popraw dane",IF(AND(F412=tak,G412=nie,ISBLANK(H412)=TRUE),"wstaw % dotacji","ok")))))</f>
        <v>wstaw dane</v>
      </c>
      <c r="K412" s="342"/>
      <c r="L412" s="342"/>
      <c r="M412" s="342"/>
      <c r="N412" s="342"/>
      <c r="O412" s="342"/>
      <c r="P412" s="342"/>
      <c r="Q412" s="342"/>
      <c r="R412" s="342"/>
      <c r="S412" s="342"/>
      <c r="T412" s="342"/>
      <c r="U412" s="342"/>
      <c r="V412" s="342"/>
      <c r="W412" s="342"/>
      <c r="X412" s="342"/>
      <c r="Y412" s="342"/>
      <c r="Z412" s="342"/>
      <c r="AA412" s="342"/>
      <c r="AB412" s="342"/>
      <c r="AC412" s="342"/>
      <c r="AD412" s="342"/>
      <c r="AE412" s="342"/>
    </row>
    <row r="413" spans="2:31">
      <c r="B413" s="652"/>
      <c r="C413" s="672"/>
      <c r="D413" s="304"/>
      <c r="E413" s="372"/>
      <c r="F413" s="373"/>
      <c r="G413" s="373"/>
      <c r="H413" s="396"/>
      <c r="I413" s="661" t="str">
        <f>IF(AND(ISBLANK(D413),ISBLANK(E413)),"",IF(OR(ISBLANK(D413),ISBLANK(E413)),"Uzupełnij dane",D1561))</f>
        <v/>
      </c>
      <c r="J413" s="202" t="str" cm="1">
        <f t="array" ref="J413">IF(SUMPRODUCT(ISBLANK(C413:G413)*1)=5,"wstaw dane",IF(AND(SUMPRODUCT(ISBLANK(C413:G413)*1)&gt;0,SUMPRODUCT(ISBLANK(C413:G413)*1)&lt;5),"uzupełnij dane",IF(OR(AND(F413=nie,ISNUMBER(H413)=TRUE),AND(F413=tak,G413=tak,ISNUMBER(H413)=TRUE)),"usuń % dotacji",IF(AND(F413=nie,G413=tak),"popraw dane",IF(AND(F413=tak,G413=nie,ISBLANK(H413)=TRUE),"wstaw % dotacji","ok")))))</f>
        <v>wstaw dane</v>
      </c>
      <c r="K413" s="400"/>
      <c r="L413" s="400"/>
      <c r="M413" s="400"/>
      <c r="N413" s="400"/>
      <c r="O413" s="400"/>
      <c r="P413" s="400"/>
      <c r="Q413" s="400"/>
      <c r="R413" s="400"/>
      <c r="S413" s="400"/>
      <c r="T413" s="400"/>
      <c r="U413" s="400"/>
      <c r="V413" s="400"/>
      <c r="W413" s="400"/>
      <c r="X413" s="400"/>
      <c r="Y413" s="400"/>
      <c r="Z413" s="400"/>
      <c r="AA413" s="400"/>
      <c r="AB413" s="400"/>
      <c r="AC413" s="400"/>
      <c r="AD413" s="400"/>
      <c r="AE413" s="400"/>
    </row>
    <row r="414" spans="2:31">
      <c r="B414" s="98" t="s">
        <v>316</v>
      </c>
      <c r="C414" s="98"/>
      <c r="D414" s="97"/>
      <c r="E414" s="199"/>
      <c r="F414" s="96"/>
      <c r="G414" s="97"/>
      <c r="H414" s="96"/>
      <c r="I414" s="97">
        <f>SUM(I409:I413)</f>
        <v>0</v>
      </c>
      <c r="J414" s="97">
        <f>SUM(J409:J413)</f>
        <v>0</v>
      </c>
      <c r="K414" s="97">
        <f t="shared" ref="K414:W414" si="341">SUM(K409:K413)</f>
        <v>0</v>
      </c>
      <c r="L414" s="97">
        <f t="shared" si="341"/>
        <v>0</v>
      </c>
      <c r="M414" s="97">
        <f t="shared" si="341"/>
        <v>0</v>
      </c>
      <c r="N414" s="97">
        <f t="shared" si="341"/>
        <v>0</v>
      </c>
      <c r="O414" s="97">
        <f t="shared" si="341"/>
        <v>0</v>
      </c>
      <c r="P414" s="97">
        <f t="shared" si="341"/>
        <v>0</v>
      </c>
      <c r="Q414" s="97">
        <f t="shared" si="341"/>
        <v>0</v>
      </c>
      <c r="R414" s="97">
        <f t="shared" si="341"/>
        <v>0</v>
      </c>
      <c r="S414" s="97">
        <f t="shared" si="341"/>
        <v>0</v>
      </c>
      <c r="T414" s="97">
        <f t="shared" si="341"/>
        <v>0</v>
      </c>
      <c r="U414" s="97">
        <f t="shared" si="341"/>
        <v>0</v>
      </c>
      <c r="V414" s="97">
        <f t="shared" si="341"/>
        <v>0</v>
      </c>
      <c r="W414" s="97">
        <f t="shared" si="341"/>
        <v>0</v>
      </c>
      <c r="X414" s="97">
        <f>SUM(X409:X413)</f>
        <v>0</v>
      </c>
      <c r="Y414" s="97">
        <f>SUM(Y409:Y413)</f>
        <v>0</v>
      </c>
      <c r="Z414" s="97">
        <f t="shared" ref="Z414:AA414" si="342">SUM(Z409:Z413)</f>
        <v>0</v>
      </c>
      <c r="AA414" s="97">
        <f t="shared" si="342"/>
        <v>0</v>
      </c>
      <c r="AB414" s="97">
        <f t="shared" ref="AB414:AE414" si="343">SUM(AB409:AB413)</f>
        <v>0</v>
      </c>
      <c r="AC414" s="97">
        <f t="shared" si="343"/>
        <v>0</v>
      </c>
      <c r="AD414" s="97">
        <f t="shared" si="343"/>
        <v>0</v>
      </c>
      <c r="AE414" s="97">
        <f t="shared" si="343"/>
        <v>0</v>
      </c>
    </row>
    <row r="415" spans="2:31"/>
    <row r="416" spans="2:31"/>
    <row r="417" spans="2:31" ht="21">
      <c r="B417" s="227" t="s">
        <v>372</v>
      </c>
      <c r="C417" s="229" t="s">
        <v>846</v>
      </c>
      <c r="D417" s="229" t="s">
        <v>387</v>
      </c>
      <c r="E417" s="229" t="s">
        <v>397</v>
      </c>
      <c r="F417" s="229" t="s">
        <v>869</v>
      </c>
      <c r="G417" s="229" t="s">
        <v>870</v>
      </c>
      <c r="H417" s="229" t="s">
        <v>389</v>
      </c>
      <c r="I417" s="229" t="s">
        <v>390</v>
      </c>
      <c r="J417" s="229" t="s">
        <v>399</v>
      </c>
      <c r="K417" s="231" t="str">
        <f t="shared" ref="K417:AE417" si="344">LataProjekcji</f>
        <v>Uzupełnij dane</v>
      </c>
      <c r="L417" s="231" t="str">
        <f t="shared" si="344"/>
        <v/>
      </c>
      <c r="M417" s="231" t="str">
        <f t="shared" si="344"/>
        <v/>
      </c>
      <c r="N417" s="231" t="str">
        <f t="shared" si="344"/>
        <v/>
      </c>
      <c r="O417" s="231" t="str">
        <f t="shared" si="344"/>
        <v/>
      </c>
      <c r="P417" s="231" t="str">
        <f t="shared" si="344"/>
        <v/>
      </c>
      <c r="Q417" s="231" t="str">
        <f t="shared" si="344"/>
        <v/>
      </c>
      <c r="R417" s="231" t="str">
        <f t="shared" si="344"/>
        <v/>
      </c>
      <c r="S417" s="231" t="str">
        <f t="shared" si="344"/>
        <v/>
      </c>
      <c r="T417" s="231" t="str">
        <f t="shared" si="344"/>
        <v/>
      </c>
      <c r="U417" s="231" t="str">
        <f t="shared" si="344"/>
        <v/>
      </c>
      <c r="V417" s="231" t="str">
        <f t="shared" si="344"/>
        <v/>
      </c>
      <c r="W417" s="231" t="str">
        <f t="shared" si="344"/>
        <v/>
      </c>
      <c r="X417" s="231" t="str">
        <f t="shared" si="344"/>
        <v/>
      </c>
      <c r="Y417" s="231" t="str">
        <f t="shared" si="344"/>
        <v/>
      </c>
      <c r="Z417" s="231" t="str">
        <f t="shared" si="344"/>
        <v/>
      </c>
      <c r="AA417" s="231" t="str">
        <f t="shared" si="344"/>
        <v/>
      </c>
      <c r="AB417" s="231" t="str">
        <f t="shared" si="344"/>
        <v/>
      </c>
      <c r="AC417" s="231" t="str">
        <f t="shared" si="344"/>
        <v/>
      </c>
      <c r="AD417" s="231" t="str">
        <f t="shared" si="344"/>
        <v/>
      </c>
      <c r="AE417" s="231" t="str">
        <f t="shared" si="344"/>
        <v/>
      </c>
    </row>
    <row r="418" spans="2:31">
      <c r="B418" s="652"/>
      <c r="C418" s="672"/>
      <c r="D418" s="287"/>
      <c r="E418" s="372"/>
      <c r="F418" s="373"/>
      <c r="G418" s="380"/>
      <c r="H418" s="395"/>
      <c r="I418" s="337">
        <f>IF(AND(F418="tak",G418="tak"),SUM(K516:AE516),IF(AND(F418="tak",G418="nie",ISNUMBER(H418)),'Rozliczenie dotacji'!F151,0))</f>
        <v>0</v>
      </c>
      <c r="J418" s="201" t="str" cm="1">
        <f t="array" ref="J418">IF(SUMPRODUCT(ISBLANK(C418:G418)*1)=5,"wstaw dane",IF(AND(SUMPRODUCT(ISBLANK(C418:G418)*1)&gt;0,SUMPRODUCT(ISBLANK(C418:G418)*1)&lt;5),"uzupełnij dane",IF(OR(AND(F418=nie,ISNUMBER(H418)=TRUE),AND(F418=tak,G418=tak,ISNUMBER(H418)=TRUE)),"usuń % dotacji",IF(AND(F418=nie,G418=tak),"popraw dane",IF(AND(F418=tak,G418=nie,ISBLANK(H418)=TRUE),"wstaw % dotacji","ok")))))</f>
        <v>wstaw dane</v>
      </c>
      <c r="K418" s="102">
        <f t="shared" ref="K418:AE427" si="345">ROUND(IF(AND(YEAR($E418)=LataProjekcji,$D418&gt;0,$J418="ok"),$D418,0),0)</f>
        <v>0</v>
      </c>
      <c r="L418" s="102">
        <f t="shared" si="345"/>
        <v>0</v>
      </c>
      <c r="M418" s="102">
        <f t="shared" si="345"/>
        <v>0</v>
      </c>
      <c r="N418" s="102">
        <f t="shared" si="345"/>
        <v>0</v>
      </c>
      <c r="O418" s="102">
        <f t="shared" si="345"/>
        <v>0</v>
      </c>
      <c r="P418" s="102">
        <f t="shared" si="345"/>
        <v>0</v>
      </c>
      <c r="Q418" s="102">
        <f t="shared" si="345"/>
        <v>0</v>
      </c>
      <c r="R418" s="102">
        <f t="shared" si="345"/>
        <v>0</v>
      </c>
      <c r="S418" s="102">
        <f t="shared" si="345"/>
        <v>0</v>
      </c>
      <c r="T418" s="102">
        <f t="shared" si="345"/>
        <v>0</v>
      </c>
      <c r="U418" s="102">
        <f t="shared" si="345"/>
        <v>0</v>
      </c>
      <c r="V418" s="102">
        <f t="shared" si="345"/>
        <v>0</v>
      </c>
      <c r="W418" s="102">
        <f t="shared" si="345"/>
        <v>0</v>
      </c>
      <c r="X418" s="102">
        <f t="shared" si="345"/>
        <v>0</v>
      </c>
      <c r="Y418" s="102">
        <f t="shared" si="345"/>
        <v>0</v>
      </c>
      <c r="Z418" s="102">
        <f t="shared" si="345"/>
        <v>0</v>
      </c>
      <c r="AA418" s="102">
        <f t="shared" si="345"/>
        <v>0</v>
      </c>
      <c r="AB418" s="102">
        <f t="shared" si="345"/>
        <v>0</v>
      </c>
      <c r="AC418" s="102">
        <f t="shared" si="345"/>
        <v>0</v>
      </c>
      <c r="AD418" s="102">
        <f t="shared" si="345"/>
        <v>0</v>
      </c>
      <c r="AE418" s="102">
        <f t="shared" si="345"/>
        <v>0</v>
      </c>
    </row>
    <row r="419" spans="2:31">
      <c r="B419" s="652"/>
      <c r="C419" s="672"/>
      <c r="D419" s="287"/>
      <c r="E419" s="372"/>
      <c r="F419" s="373"/>
      <c r="G419" s="373"/>
      <c r="H419" s="396"/>
      <c r="I419" s="33">
        <f>IF(AND(F419="tak",G419="tak"),SUM(K517:AE517),IF(AND(F419="tak",G419="nie",ISNUMBER(H419)),'Rozliczenie dotacji'!F152,0))</f>
        <v>0</v>
      </c>
      <c r="J419" s="202" t="str" cm="1">
        <f t="array" ref="J419">IF(SUMPRODUCT(ISBLANK(C419:G419)*1)=5,"wstaw dane",IF(AND(SUMPRODUCT(ISBLANK(C419:G419)*1)&gt;0,SUMPRODUCT(ISBLANK(C419:G419)*1)&lt;5),"uzupełnij dane",IF(OR(AND(F419=nie,ISNUMBER(H419)=TRUE),AND(F419=tak,G419=tak,ISNUMBER(H419)=TRUE)),"usuń % dotacji",IF(AND(F419=nie,G419=tak),"popraw dane",IF(AND(F419=tak,G419=nie,ISBLANK(H419)=TRUE),"wstaw % dotacji","ok")))))</f>
        <v>wstaw dane</v>
      </c>
      <c r="K419" s="33">
        <f t="shared" si="345"/>
        <v>0</v>
      </c>
      <c r="L419" s="33">
        <f t="shared" si="345"/>
        <v>0</v>
      </c>
      <c r="M419" s="33">
        <f t="shared" si="345"/>
        <v>0</v>
      </c>
      <c r="N419" s="33">
        <f t="shared" si="345"/>
        <v>0</v>
      </c>
      <c r="O419" s="33">
        <f t="shared" si="345"/>
        <v>0</v>
      </c>
      <c r="P419" s="33">
        <f t="shared" si="345"/>
        <v>0</v>
      </c>
      <c r="Q419" s="33">
        <f t="shared" si="345"/>
        <v>0</v>
      </c>
      <c r="R419" s="33">
        <f t="shared" si="345"/>
        <v>0</v>
      </c>
      <c r="S419" s="33">
        <f t="shared" si="345"/>
        <v>0</v>
      </c>
      <c r="T419" s="33">
        <f t="shared" si="345"/>
        <v>0</v>
      </c>
      <c r="U419" s="33">
        <f t="shared" si="345"/>
        <v>0</v>
      </c>
      <c r="V419" s="33">
        <f t="shared" si="345"/>
        <v>0</v>
      </c>
      <c r="W419" s="33">
        <f t="shared" si="345"/>
        <v>0</v>
      </c>
      <c r="X419" s="33">
        <f t="shared" si="345"/>
        <v>0</v>
      </c>
      <c r="Y419" s="33">
        <f t="shared" si="345"/>
        <v>0</v>
      </c>
      <c r="Z419" s="33">
        <f t="shared" si="345"/>
        <v>0</v>
      </c>
      <c r="AA419" s="33">
        <f t="shared" si="345"/>
        <v>0</v>
      </c>
      <c r="AB419" s="33">
        <f t="shared" si="345"/>
        <v>0</v>
      </c>
      <c r="AC419" s="33">
        <f t="shared" si="345"/>
        <v>0</v>
      </c>
      <c r="AD419" s="33">
        <f t="shared" si="345"/>
        <v>0</v>
      </c>
      <c r="AE419" s="33">
        <f t="shared" si="345"/>
        <v>0</v>
      </c>
    </row>
    <row r="420" spans="2:31">
      <c r="B420" s="652"/>
      <c r="C420" s="672"/>
      <c r="D420" s="287"/>
      <c r="E420" s="372"/>
      <c r="F420" s="373"/>
      <c r="G420" s="373"/>
      <c r="H420" s="396"/>
      <c r="I420" s="33">
        <f>IF(AND(F420="tak",G420="tak"),SUM(K518:AE518),IF(AND(F420="tak",G420="nie",ISNUMBER(H420)),'Rozliczenie dotacji'!F153,0))</f>
        <v>0</v>
      </c>
      <c r="J420" s="202" t="str" cm="1">
        <f t="array" ref="J420">IF(SUMPRODUCT(ISBLANK(C420:G420)*1)=5,"wstaw dane",IF(AND(SUMPRODUCT(ISBLANK(C420:G420)*1)&gt;0,SUMPRODUCT(ISBLANK(C420:G420)*1)&lt;5),"uzupełnij dane",IF(OR(AND(F420=nie,ISNUMBER(H420)=TRUE),AND(F420=tak,G420=tak,ISNUMBER(H420)=TRUE)),"usuń % dotacji",IF(AND(F420=nie,G420=tak),"popraw dane",IF(AND(F420=tak,G420=nie,ISBLANK(H420)=TRUE),"wstaw % dotacji","ok")))))</f>
        <v>wstaw dane</v>
      </c>
      <c r="K420" s="33">
        <f t="shared" si="345"/>
        <v>0</v>
      </c>
      <c r="L420" s="33">
        <f t="shared" si="345"/>
        <v>0</v>
      </c>
      <c r="M420" s="33">
        <f t="shared" si="345"/>
        <v>0</v>
      </c>
      <c r="N420" s="33">
        <f t="shared" si="345"/>
        <v>0</v>
      </c>
      <c r="O420" s="33">
        <f t="shared" si="345"/>
        <v>0</v>
      </c>
      <c r="P420" s="33">
        <f t="shared" si="345"/>
        <v>0</v>
      </c>
      <c r="Q420" s="33">
        <f t="shared" si="345"/>
        <v>0</v>
      </c>
      <c r="R420" s="33">
        <f t="shared" si="345"/>
        <v>0</v>
      </c>
      <c r="S420" s="33">
        <f t="shared" si="345"/>
        <v>0</v>
      </c>
      <c r="T420" s="33">
        <f t="shared" si="345"/>
        <v>0</v>
      </c>
      <c r="U420" s="33">
        <f t="shared" si="345"/>
        <v>0</v>
      </c>
      <c r="V420" s="33">
        <f t="shared" si="345"/>
        <v>0</v>
      </c>
      <c r="W420" s="33">
        <f t="shared" si="345"/>
        <v>0</v>
      </c>
      <c r="X420" s="33">
        <f t="shared" si="345"/>
        <v>0</v>
      </c>
      <c r="Y420" s="33">
        <f t="shared" si="345"/>
        <v>0</v>
      </c>
      <c r="Z420" s="33">
        <f t="shared" si="345"/>
        <v>0</v>
      </c>
      <c r="AA420" s="33">
        <f t="shared" si="345"/>
        <v>0</v>
      </c>
      <c r="AB420" s="33">
        <f t="shared" si="345"/>
        <v>0</v>
      </c>
      <c r="AC420" s="33">
        <f t="shared" si="345"/>
        <v>0</v>
      </c>
      <c r="AD420" s="33">
        <f t="shared" si="345"/>
        <v>0</v>
      </c>
      <c r="AE420" s="33">
        <f t="shared" si="345"/>
        <v>0</v>
      </c>
    </row>
    <row r="421" spans="2:31">
      <c r="B421" s="652"/>
      <c r="C421" s="672"/>
      <c r="D421" s="287"/>
      <c r="E421" s="372"/>
      <c r="F421" s="373"/>
      <c r="G421" s="373"/>
      <c r="H421" s="396"/>
      <c r="I421" s="33">
        <f>IF(AND(F421="tak",G421="tak"),SUM(K519:AE519),IF(AND(F421="tak",G421="nie",ISNUMBER(H421)),'Rozliczenie dotacji'!F154,0))</f>
        <v>0</v>
      </c>
      <c r="J421" s="202" t="str" cm="1">
        <f t="array" ref="J421">IF(SUMPRODUCT(ISBLANK(C421:G421)*1)=5,"wstaw dane",IF(AND(SUMPRODUCT(ISBLANK(C421:G421)*1)&gt;0,SUMPRODUCT(ISBLANK(C421:G421)*1)&lt;5),"uzupełnij dane",IF(OR(AND(F421=nie,ISNUMBER(H421)=TRUE),AND(F421=tak,G421=tak,ISNUMBER(H421)=TRUE)),"usuń % dotacji",IF(AND(F421=nie,G421=tak),"popraw dane",IF(AND(F421=tak,G421=nie,ISBLANK(H421)=TRUE),"wstaw % dotacji","ok")))))</f>
        <v>wstaw dane</v>
      </c>
      <c r="K421" s="33">
        <f t="shared" si="345"/>
        <v>0</v>
      </c>
      <c r="L421" s="33">
        <f t="shared" si="345"/>
        <v>0</v>
      </c>
      <c r="M421" s="33">
        <f t="shared" si="345"/>
        <v>0</v>
      </c>
      <c r="N421" s="33">
        <f t="shared" si="345"/>
        <v>0</v>
      </c>
      <c r="O421" s="33">
        <f t="shared" si="345"/>
        <v>0</v>
      </c>
      <c r="P421" s="33">
        <f t="shared" si="345"/>
        <v>0</v>
      </c>
      <c r="Q421" s="33">
        <f t="shared" si="345"/>
        <v>0</v>
      </c>
      <c r="R421" s="33">
        <f t="shared" si="345"/>
        <v>0</v>
      </c>
      <c r="S421" s="33">
        <f t="shared" si="345"/>
        <v>0</v>
      </c>
      <c r="T421" s="33">
        <f t="shared" si="345"/>
        <v>0</v>
      </c>
      <c r="U421" s="33">
        <f t="shared" si="345"/>
        <v>0</v>
      </c>
      <c r="V421" s="33">
        <f t="shared" si="345"/>
        <v>0</v>
      </c>
      <c r="W421" s="33">
        <f t="shared" si="345"/>
        <v>0</v>
      </c>
      <c r="X421" s="33">
        <f t="shared" si="345"/>
        <v>0</v>
      </c>
      <c r="Y421" s="33">
        <f t="shared" si="345"/>
        <v>0</v>
      </c>
      <c r="Z421" s="33">
        <f t="shared" si="345"/>
        <v>0</v>
      </c>
      <c r="AA421" s="33">
        <f t="shared" si="345"/>
        <v>0</v>
      </c>
      <c r="AB421" s="33">
        <f t="shared" si="345"/>
        <v>0</v>
      </c>
      <c r="AC421" s="33">
        <f t="shared" si="345"/>
        <v>0</v>
      </c>
      <c r="AD421" s="33">
        <f t="shared" si="345"/>
        <v>0</v>
      </c>
      <c r="AE421" s="33">
        <f t="shared" si="345"/>
        <v>0</v>
      </c>
    </row>
    <row r="422" spans="2:31">
      <c r="B422" s="652"/>
      <c r="C422" s="672"/>
      <c r="D422" s="287"/>
      <c r="E422" s="372"/>
      <c r="F422" s="373"/>
      <c r="G422" s="373"/>
      <c r="H422" s="396"/>
      <c r="I422" s="33">
        <f>IF(AND(F422="tak",G422="tak"),SUM(K520:AE520),IF(AND(F422="tak",G422="nie",ISNUMBER(H422)),'Rozliczenie dotacji'!F155,0))</f>
        <v>0</v>
      </c>
      <c r="J422" s="202" t="str" cm="1">
        <f t="array" ref="J422">IF(SUMPRODUCT(ISBLANK(C422:G422)*1)=5,"wstaw dane",IF(AND(SUMPRODUCT(ISBLANK(C422:G422)*1)&gt;0,SUMPRODUCT(ISBLANK(C422:G422)*1)&lt;5),"uzupełnij dane",IF(OR(AND(F422=nie,ISNUMBER(H422)=TRUE),AND(F422=tak,G422=tak,ISNUMBER(H422)=TRUE)),"usuń % dotacji",IF(AND(F422=nie,G422=tak),"popraw dane",IF(AND(F422=tak,G422=nie,ISBLANK(H422)=TRUE),"wstaw % dotacji","ok")))))</f>
        <v>wstaw dane</v>
      </c>
      <c r="K422" s="33">
        <f t="shared" si="345"/>
        <v>0</v>
      </c>
      <c r="L422" s="33">
        <f t="shared" si="345"/>
        <v>0</v>
      </c>
      <c r="M422" s="33">
        <f t="shared" si="345"/>
        <v>0</v>
      </c>
      <c r="N422" s="33">
        <f t="shared" si="345"/>
        <v>0</v>
      </c>
      <c r="O422" s="33">
        <f t="shared" si="345"/>
        <v>0</v>
      </c>
      <c r="P422" s="33">
        <f t="shared" si="345"/>
        <v>0</v>
      </c>
      <c r="Q422" s="33">
        <f t="shared" si="345"/>
        <v>0</v>
      </c>
      <c r="R422" s="33">
        <f t="shared" si="345"/>
        <v>0</v>
      </c>
      <c r="S422" s="33">
        <f t="shared" si="345"/>
        <v>0</v>
      </c>
      <c r="T422" s="33">
        <f t="shared" si="345"/>
        <v>0</v>
      </c>
      <c r="U422" s="33">
        <f t="shared" si="345"/>
        <v>0</v>
      </c>
      <c r="V422" s="33">
        <f t="shared" si="345"/>
        <v>0</v>
      </c>
      <c r="W422" s="33">
        <f t="shared" si="345"/>
        <v>0</v>
      </c>
      <c r="X422" s="33">
        <f t="shared" si="345"/>
        <v>0</v>
      </c>
      <c r="Y422" s="33">
        <f t="shared" si="345"/>
        <v>0</v>
      </c>
      <c r="Z422" s="33">
        <f t="shared" si="345"/>
        <v>0</v>
      </c>
      <c r="AA422" s="33">
        <f t="shared" si="345"/>
        <v>0</v>
      </c>
      <c r="AB422" s="33">
        <f t="shared" si="345"/>
        <v>0</v>
      </c>
      <c r="AC422" s="33">
        <f t="shared" si="345"/>
        <v>0</v>
      </c>
      <c r="AD422" s="33">
        <f t="shared" si="345"/>
        <v>0</v>
      </c>
      <c r="AE422" s="33">
        <f t="shared" si="345"/>
        <v>0</v>
      </c>
    </row>
    <row r="423" spans="2:31">
      <c r="B423" s="652"/>
      <c r="C423" s="672"/>
      <c r="D423" s="287"/>
      <c r="E423" s="372"/>
      <c r="F423" s="373"/>
      <c r="G423" s="373"/>
      <c r="H423" s="396"/>
      <c r="I423" s="33">
        <f>IF(AND(F423="tak",G423="tak"),SUM(K521:AE521),IF(AND(F423="tak",G423="nie",ISNUMBER(H423)),'Rozliczenie dotacji'!F156,0))</f>
        <v>0</v>
      </c>
      <c r="J423" s="202" t="str" cm="1">
        <f t="array" ref="J423">IF(SUMPRODUCT(ISBLANK(C423:G423)*1)=5,"wstaw dane",IF(AND(SUMPRODUCT(ISBLANK(C423:G423)*1)&gt;0,SUMPRODUCT(ISBLANK(C423:G423)*1)&lt;5),"uzupełnij dane",IF(OR(AND(F423=nie,ISNUMBER(H423)=TRUE),AND(F423=tak,G423=tak,ISNUMBER(H423)=TRUE)),"usuń % dotacji",IF(AND(F423=nie,G423=tak),"popraw dane",IF(AND(F423=tak,G423=nie,ISBLANK(H423)=TRUE),"wstaw % dotacji","ok")))))</f>
        <v>wstaw dane</v>
      </c>
      <c r="K423" s="33">
        <f t="shared" si="345"/>
        <v>0</v>
      </c>
      <c r="L423" s="33">
        <f t="shared" si="345"/>
        <v>0</v>
      </c>
      <c r="M423" s="33">
        <f t="shared" si="345"/>
        <v>0</v>
      </c>
      <c r="N423" s="33">
        <f t="shared" si="345"/>
        <v>0</v>
      </c>
      <c r="O423" s="33">
        <f t="shared" si="345"/>
        <v>0</v>
      </c>
      <c r="P423" s="33">
        <f t="shared" si="345"/>
        <v>0</v>
      </c>
      <c r="Q423" s="33">
        <f t="shared" si="345"/>
        <v>0</v>
      </c>
      <c r="R423" s="33">
        <f t="shared" si="345"/>
        <v>0</v>
      </c>
      <c r="S423" s="33">
        <f t="shared" si="345"/>
        <v>0</v>
      </c>
      <c r="T423" s="33">
        <f t="shared" si="345"/>
        <v>0</v>
      </c>
      <c r="U423" s="33">
        <f t="shared" si="345"/>
        <v>0</v>
      </c>
      <c r="V423" s="33">
        <f t="shared" si="345"/>
        <v>0</v>
      </c>
      <c r="W423" s="33">
        <f t="shared" si="345"/>
        <v>0</v>
      </c>
      <c r="X423" s="33">
        <f t="shared" si="345"/>
        <v>0</v>
      </c>
      <c r="Y423" s="33">
        <f t="shared" si="345"/>
        <v>0</v>
      </c>
      <c r="Z423" s="33">
        <f t="shared" si="345"/>
        <v>0</v>
      </c>
      <c r="AA423" s="33">
        <f t="shared" si="345"/>
        <v>0</v>
      </c>
      <c r="AB423" s="33">
        <f t="shared" si="345"/>
        <v>0</v>
      </c>
      <c r="AC423" s="33">
        <f t="shared" si="345"/>
        <v>0</v>
      </c>
      <c r="AD423" s="33">
        <f t="shared" si="345"/>
        <v>0</v>
      </c>
      <c r="AE423" s="33">
        <f t="shared" si="345"/>
        <v>0</v>
      </c>
    </row>
    <row r="424" spans="2:31">
      <c r="B424" s="652"/>
      <c r="C424" s="672"/>
      <c r="D424" s="287"/>
      <c r="E424" s="372"/>
      <c r="F424" s="373"/>
      <c r="G424" s="373"/>
      <c r="H424" s="396"/>
      <c r="I424" s="33">
        <f>IF(AND(F424="tak",G424="tak"),SUM(K522:AE522),IF(AND(F424="tak",G424="nie",ISNUMBER(H424)),'Rozliczenie dotacji'!F157,0))</f>
        <v>0</v>
      </c>
      <c r="J424" s="202" t="str" cm="1">
        <f t="array" ref="J424">IF(SUMPRODUCT(ISBLANK(C424:G424)*1)=5,"wstaw dane",IF(AND(SUMPRODUCT(ISBLANK(C424:G424)*1)&gt;0,SUMPRODUCT(ISBLANK(C424:G424)*1)&lt;5),"uzupełnij dane",IF(OR(AND(F424=nie,ISNUMBER(H424)=TRUE),AND(F424=tak,G424=tak,ISNUMBER(H424)=TRUE)),"usuń % dotacji",IF(AND(F424=nie,G424=tak),"popraw dane",IF(AND(F424=tak,G424=nie,ISBLANK(H424)=TRUE),"wstaw % dotacji","ok")))))</f>
        <v>wstaw dane</v>
      </c>
      <c r="K424" s="33">
        <f t="shared" si="345"/>
        <v>0</v>
      </c>
      <c r="L424" s="33">
        <f t="shared" si="345"/>
        <v>0</v>
      </c>
      <c r="M424" s="33">
        <f t="shared" si="345"/>
        <v>0</v>
      </c>
      <c r="N424" s="33">
        <f t="shared" si="345"/>
        <v>0</v>
      </c>
      <c r="O424" s="33">
        <f t="shared" si="345"/>
        <v>0</v>
      </c>
      <c r="P424" s="33">
        <f t="shared" si="345"/>
        <v>0</v>
      </c>
      <c r="Q424" s="33">
        <f t="shared" si="345"/>
        <v>0</v>
      </c>
      <c r="R424" s="33">
        <f t="shared" si="345"/>
        <v>0</v>
      </c>
      <c r="S424" s="33">
        <f t="shared" si="345"/>
        <v>0</v>
      </c>
      <c r="T424" s="33">
        <f t="shared" si="345"/>
        <v>0</v>
      </c>
      <c r="U424" s="33">
        <f t="shared" si="345"/>
        <v>0</v>
      </c>
      <c r="V424" s="33">
        <f t="shared" si="345"/>
        <v>0</v>
      </c>
      <c r="W424" s="33">
        <f t="shared" si="345"/>
        <v>0</v>
      </c>
      <c r="X424" s="33">
        <f t="shared" si="345"/>
        <v>0</v>
      </c>
      <c r="Y424" s="33">
        <f t="shared" si="345"/>
        <v>0</v>
      </c>
      <c r="Z424" s="33">
        <f t="shared" si="345"/>
        <v>0</v>
      </c>
      <c r="AA424" s="33">
        <f t="shared" si="345"/>
        <v>0</v>
      </c>
      <c r="AB424" s="33">
        <f t="shared" si="345"/>
        <v>0</v>
      </c>
      <c r="AC424" s="33">
        <f t="shared" si="345"/>
        <v>0</v>
      </c>
      <c r="AD424" s="33">
        <f t="shared" si="345"/>
        <v>0</v>
      </c>
      <c r="AE424" s="33">
        <f t="shared" si="345"/>
        <v>0</v>
      </c>
    </row>
    <row r="425" spans="2:31">
      <c r="B425" s="652"/>
      <c r="C425" s="672"/>
      <c r="D425" s="287"/>
      <c r="E425" s="372"/>
      <c r="F425" s="373"/>
      <c r="G425" s="373"/>
      <c r="H425" s="396"/>
      <c r="I425" s="33">
        <f>IF(AND(F425="tak",G425="tak"),SUM(K523:AE523),IF(AND(F425="tak",G425="nie",ISNUMBER(H425)),'Rozliczenie dotacji'!F158,0))</f>
        <v>0</v>
      </c>
      <c r="J425" s="202" t="str" cm="1">
        <f t="array" ref="J425">IF(SUMPRODUCT(ISBLANK(C425:G425)*1)=5,"wstaw dane",IF(AND(SUMPRODUCT(ISBLANK(C425:G425)*1)&gt;0,SUMPRODUCT(ISBLANK(C425:G425)*1)&lt;5),"uzupełnij dane",IF(OR(AND(F425=nie,ISNUMBER(H425)=TRUE),AND(F425=tak,G425=tak,ISNUMBER(H425)=TRUE)),"usuń % dotacji",IF(AND(F425=nie,G425=tak),"popraw dane",IF(AND(F425=tak,G425=nie,ISBLANK(H425)=TRUE),"wstaw % dotacji","ok")))))</f>
        <v>wstaw dane</v>
      </c>
      <c r="K425" s="33">
        <f t="shared" si="345"/>
        <v>0</v>
      </c>
      <c r="L425" s="33">
        <f t="shared" si="345"/>
        <v>0</v>
      </c>
      <c r="M425" s="33">
        <f t="shared" si="345"/>
        <v>0</v>
      </c>
      <c r="N425" s="33">
        <f t="shared" si="345"/>
        <v>0</v>
      </c>
      <c r="O425" s="33">
        <f t="shared" si="345"/>
        <v>0</v>
      </c>
      <c r="P425" s="33">
        <f t="shared" si="345"/>
        <v>0</v>
      </c>
      <c r="Q425" s="33">
        <f t="shared" si="345"/>
        <v>0</v>
      </c>
      <c r="R425" s="33">
        <f t="shared" si="345"/>
        <v>0</v>
      </c>
      <c r="S425" s="33">
        <f t="shared" si="345"/>
        <v>0</v>
      </c>
      <c r="T425" s="33">
        <f t="shared" si="345"/>
        <v>0</v>
      </c>
      <c r="U425" s="33">
        <f t="shared" si="345"/>
        <v>0</v>
      </c>
      <c r="V425" s="33">
        <f t="shared" si="345"/>
        <v>0</v>
      </c>
      <c r="W425" s="33">
        <f t="shared" si="345"/>
        <v>0</v>
      </c>
      <c r="X425" s="33">
        <f t="shared" si="345"/>
        <v>0</v>
      </c>
      <c r="Y425" s="33">
        <f t="shared" si="345"/>
        <v>0</v>
      </c>
      <c r="Z425" s="33">
        <f t="shared" si="345"/>
        <v>0</v>
      </c>
      <c r="AA425" s="33">
        <f t="shared" si="345"/>
        <v>0</v>
      </c>
      <c r="AB425" s="33">
        <f t="shared" si="345"/>
        <v>0</v>
      </c>
      <c r="AC425" s="33">
        <f t="shared" si="345"/>
        <v>0</v>
      </c>
      <c r="AD425" s="33">
        <f t="shared" si="345"/>
        <v>0</v>
      </c>
      <c r="AE425" s="33">
        <f t="shared" si="345"/>
        <v>0</v>
      </c>
    </row>
    <row r="426" spans="2:31">
      <c r="B426" s="652"/>
      <c r="C426" s="672"/>
      <c r="D426" s="287"/>
      <c r="E426" s="372"/>
      <c r="F426" s="373"/>
      <c r="G426" s="373"/>
      <c r="H426" s="396"/>
      <c r="I426" s="33">
        <f>IF(AND(F426="tak",G426="tak"),SUM(K524:AE524),IF(AND(F426="tak",G426="nie",ISNUMBER(H426)),'Rozliczenie dotacji'!F159,0))</f>
        <v>0</v>
      </c>
      <c r="J426" s="202" t="str" cm="1">
        <f t="array" ref="J426">IF(SUMPRODUCT(ISBLANK(C426:G426)*1)=5,"wstaw dane",IF(AND(SUMPRODUCT(ISBLANK(C426:G426)*1)&gt;0,SUMPRODUCT(ISBLANK(C426:G426)*1)&lt;5),"uzupełnij dane",IF(OR(AND(F426=nie,ISNUMBER(H426)=TRUE),AND(F426=tak,G426=tak,ISNUMBER(H426)=TRUE)),"usuń % dotacji",IF(AND(F426=nie,G426=tak),"popraw dane",IF(AND(F426=tak,G426=nie,ISBLANK(H426)=TRUE),"wstaw % dotacji","ok")))))</f>
        <v>wstaw dane</v>
      </c>
      <c r="K426" s="33">
        <f t="shared" si="345"/>
        <v>0</v>
      </c>
      <c r="L426" s="33">
        <f t="shared" si="345"/>
        <v>0</v>
      </c>
      <c r="M426" s="33">
        <f t="shared" si="345"/>
        <v>0</v>
      </c>
      <c r="N426" s="33">
        <f t="shared" si="345"/>
        <v>0</v>
      </c>
      <c r="O426" s="33">
        <f t="shared" si="345"/>
        <v>0</v>
      </c>
      <c r="P426" s="33">
        <f t="shared" si="345"/>
        <v>0</v>
      </c>
      <c r="Q426" s="33">
        <f t="shared" si="345"/>
        <v>0</v>
      </c>
      <c r="R426" s="33">
        <f t="shared" si="345"/>
        <v>0</v>
      </c>
      <c r="S426" s="33">
        <f t="shared" si="345"/>
        <v>0</v>
      </c>
      <c r="T426" s="33">
        <f t="shared" si="345"/>
        <v>0</v>
      </c>
      <c r="U426" s="33">
        <f t="shared" si="345"/>
        <v>0</v>
      </c>
      <c r="V426" s="33">
        <f t="shared" si="345"/>
        <v>0</v>
      </c>
      <c r="W426" s="33">
        <f t="shared" si="345"/>
        <v>0</v>
      </c>
      <c r="X426" s="33">
        <f t="shared" si="345"/>
        <v>0</v>
      </c>
      <c r="Y426" s="33">
        <f t="shared" si="345"/>
        <v>0</v>
      </c>
      <c r="Z426" s="33">
        <f t="shared" si="345"/>
        <v>0</v>
      </c>
      <c r="AA426" s="33">
        <f t="shared" si="345"/>
        <v>0</v>
      </c>
      <c r="AB426" s="33">
        <f t="shared" si="345"/>
        <v>0</v>
      </c>
      <c r="AC426" s="33">
        <f t="shared" si="345"/>
        <v>0</v>
      </c>
      <c r="AD426" s="33">
        <f t="shared" si="345"/>
        <v>0</v>
      </c>
      <c r="AE426" s="33">
        <f t="shared" si="345"/>
        <v>0</v>
      </c>
    </row>
    <row r="427" spans="2:31">
      <c r="B427" s="652"/>
      <c r="C427" s="672"/>
      <c r="D427" s="287"/>
      <c r="E427" s="372"/>
      <c r="F427" s="373"/>
      <c r="G427" s="373"/>
      <c r="H427" s="396"/>
      <c r="I427" s="33">
        <f>IF(AND(F427="tak",G427="tak"),SUM(K525:AE525),IF(AND(F427="tak",G427="nie",ISNUMBER(H427)),'Rozliczenie dotacji'!F160,0))</f>
        <v>0</v>
      </c>
      <c r="J427" s="202" t="str" cm="1">
        <f t="array" ref="J427">IF(SUMPRODUCT(ISBLANK(C427:G427)*1)=5,"wstaw dane",IF(AND(SUMPRODUCT(ISBLANK(C427:G427)*1)&gt;0,SUMPRODUCT(ISBLANK(C427:G427)*1)&lt;5),"uzupełnij dane",IF(OR(AND(F427=nie,ISNUMBER(H427)=TRUE),AND(F427=tak,G427=tak,ISNUMBER(H427)=TRUE)),"usuń % dotacji",IF(AND(F427=nie,G427=tak),"popraw dane",IF(AND(F427=tak,G427=nie,ISBLANK(H427)=TRUE),"wstaw % dotacji","ok")))))</f>
        <v>wstaw dane</v>
      </c>
      <c r="K427" s="33">
        <f t="shared" si="345"/>
        <v>0</v>
      </c>
      <c r="L427" s="33">
        <f t="shared" si="345"/>
        <v>0</v>
      </c>
      <c r="M427" s="33">
        <f t="shared" si="345"/>
        <v>0</v>
      </c>
      <c r="N427" s="33">
        <f t="shared" si="345"/>
        <v>0</v>
      </c>
      <c r="O427" s="33">
        <f t="shared" si="345"/>
        <v>0</v>
      </c>
      <c r="P427" s="33">
        <f t="shared" si="345"/>
        <v>0</v>
      </c>
      <c r="Q427" s="33">
        <f t="shared" si="345"/>
        <v>0</v>
      </c>
      <c r="R427" s="33">
        <f t="shared" si="345"/>
        <v>0</v>
      </c>
      <c r="S427" s="33">
        <f t="shared" si="345"/>
        <v>0</v>
      </c>
      <c r="T427" s="33">
        <f t="shared" si="345"/>
        <v>0</v>
      </c>
      <c r="U427" s="33">
        <f t="shared" si="345"/>
        <v>0</v>
      </c>
      <c r="V427" s="33">
        <f t="shared" si="345"/>
        <v>0</v>
      </c>
      <c r="W427" s="33">
        <f t="shared" si="345"/>
        <v>0</v>
      </c>
      <c r="X427" s="33">
        <f t="shared" si="345"/>
        <v>0</v>
      </c>
      <c r="Y427" s="33">
        <f t="shared" si="345"/>
        <v>0</v>
      </c>
      <c r="Z427" s="33">
        <f t="shared" si="345"/>
        <v>0</v>
      </c>
      <c r="AA427" s="33">
        <f t="shared" si="345"/>
        <v>0</v>
      </c>
      <c r="AB427" s="33">
        <f t="shared" si="345"/>
        <v>0</v>
      </c>
      <c r="AC427" s="33">
        <f t="shared" si="345"/>
        <v>0</v>
      </c>
      <c r="AD427" s="33">
        <f t="shared" si="345"/>
        <v>0</v>
      </c>
      <c r="AE427" s="33">
        <f t="shared" si="345"/>
        <v>0</v>
      </c>
    </row>
    <row r="428" spans="2:31">
      <c r="B428" s="652"/>
      <c r="C428" s="672"/>
      <c r="D428" s="287"/>
      <c r="E428" s="372"/>
      <c r="F428" s="373"/>
      <c r="G428" s="373"/>
      <c r="H428" s="396"/>
      <c r="I428" s="33">
        <f>IF(AND(F428="tak",G428="tak"),SUM(K526:AE526),IF(AND(F428="tak",G428="nie",ISNUMBER(H428)),'Rozliczenie dotacji'!F161,0))</f>
        <v>0</v>
      </c>
      <c r="J428" s="202" t="str" cm="1">
        <f t="array" ref="J428">IF(SUMPRODUCT(ISBLANK(C428:G428)*1)=5,"wstaw dane",IF(AND(SUMPRODUCT(ISBLANK(C428:G428)*1)&gt;0,SUMPRODUCT(ISBLANK(C428:G428)*1)&lt;5),"uzupełnij dane",IF(OR(AND(F428=nie,ISNUMBER(H428)=TRUE),AND(F428=tak,G428=tak,ISNUMBER(H428)=TRUE)),"usuń % dotacji",IF(AND(F428=nie,G428=tak),"popraw dane",IF(AND(F428=tak,G428=nie,ISBLANK(H428)=TRUE),"wstaw % dotacji","ok")))))</f>
        <v>wstaw dane</v>
      </c>
      <c r="K428" s="33">
        <f t="shared" ref="K428:AE437" si="346">ROUND(IF(AND(YEAR($E428)=LataProjekcji,$D428&gt;0,$J428="ok"),$D428,0),0)</f>
        <v>0</v>
      </c>
      <c r="L428" s="33">
        <f t="shared" si="346"/>
        <v>0</v>
      </c>
      <c r="M428" s="33">
        <f t="shared" si="346"/>
        <v>0</v>
      </c>
      <c r="N428" s="33">
        <f t="shared" si="346"/>
        <v>0</v>
      </c>
      <c r="O428" s="33">
        <f t="shared" si="346"/>
        <v>0</v>
      </c>
      <c r="P428" s="33">
        <f t="shared" si="346"/>
        <v>0</v>
      </c>
      <c r="Q428" s="33">
        <f t="shared" si="346"/>
        <v>0</v>
      </c>
      <c r="R428" s="33">
        <f t="shared" si="346"/>
        <v>0</v>
      </c>
      <c r="S428" s="33">
        <f t="shared" si="346"/>
        <v>0</v>
      </c>
      <c r="T428" s="33">
        <f t="shared" si="346"/>
        <v>0</v>
      </c>
      <c r="U428" s="33">
        <f t="shared" si="346"/>
        <v>0</v>
      </c>
      <c r="V428" s="33">
        <f t="shared" si="346"/>
        <v>0</v>
      </c>
      <c r="W428" s="33">
        <f t="shared" si="346"/>
        <v>0</v>
      </c>
      <c r="X428" s="33">
        <f t="shared" si="346"/>
        <v>0</v>
      </c>
      <c r="Y428" s="33">
        <f t="shared" si="346"/>
        <v>0</v>
      </c>
      <c r="Z428" s="33">
        <f t="shared" si="346"/>
        <v>0</v>
      </c>
      <c r="AA428" s="33">
        <f t="shared" si="346"/>
        <v>0</v>
      </c>
      <c r="AB428" s="33">
        <f t="shared" si="346"/>
        <v>0</v>
      </c>
      <c r="AC428" s="33">
        <f t="shared" si="346"/>
        <v>0</v>
      </c>
      <c r="AD428" s="33">
        <f t="shared" si="346"/>
        <v>0</v>
      </c>
      <c r="AE428" s="33">
        <f t="shared" si="346"/>
        <v>0</v>
      </c>
    </row>
    <row r="429" spans="2:31">
      <c r="B429" s="652"/>
      <c r="C429" s="672"/>
      <c r="D429" s="287"/>
      <c r="E429" s="372"/>
      <c r="F429" s="373"/>
      <c r="G429" s="373"/>
      <c r="H429" s="396"/>
      <c r="I429" s="33">
        <f>IF(AND(F429="tak",G429="tak"),SUM(K527:AE527),IF(AND(F429="tak",G429="nie",ISNUMBER(H429)),'Rozliczenie dotacji'!F162,0))</f>
        <v>0</v>
      </c>
      <c r="J429" s="202" t="str" cm="1">
        <f t="array" ref="J429">IF(SUMPRODUCT(ISBLANK(C429:G429)*1)=5,"wstaw dane",IF(AND(SUMPRODUCT(ISBLANK(C429:G429)*1)&gt;0,SUMPRODUCT(ISBLANK(C429:G429)*1)&lt;5),"uzupełnij dane",IF(OR(AND(F429=nie,ISNUMBER(H429)=TRUE),AND(F429=tak,G429=tak,ISNUMBER(H429)=TRUE)),"usuń % dotacji",IF(AND(F429=nie,G429=tak),"popraw dane",IF(AND(F429=tak,G429=nie,ISBLANK(H429)=TRUE),"wstaw % dotacji","ok")))))</f>
        <v>wstaw dane</v>
      </c>
      <c r="K429" s="33">
        <f t="shared" si="346"/>
        <v>0</v>
      </c>
      <c r="L429" s="33">
        <f t="shared" si="346"/>
        <v>0</v>
      </c>
      <c r="M429" s="33">
        <f t="shared" si="346"/>
        <v>0</v>
      </c>
      <c r="N429" s="33">
        <f t="shared" si="346"/>
        <v>0</v>
      </c>
      <c r="O429" s="33">
        <f t="shared" si="346"/>
        <v>0</v>
      </c>
      <c r="P429" s="33">
        <f t="shared" si="346"/>
        <v>0</v>
      </c>
      <c r="Q429" s="33">
        <f t="shared" si="346"/>
        <v>0</v>
      </c>
      <c r="R429" s="33">
        <f t="shared" si="346"/>
        <v>0</v>
      </c>
      <c r="S429" s="33">
        <f t="shared" si="346"/>
        <v>0</v>
      </c>
      <c r="T429" s="33">
        <f t="shared" si="346"/>
        <v>0</v>
      </c>
      <c r="U429" s="33">
        <f t="shared" si="346"/>
        <v>0</v>
      </c>
      <c r="V429" s="33">
        <f t="shared" si="346"/>
        <v>0</v>
      </c>
      <c r="W429" s="33">
        <f t="shared" si="346"/>
        <v>0</v>
      </c>
      <c r="X429" s="33">
        <f t="shared" si="346"/>
        <v>0</v>
      </c>
      <c r="Y429" s="33">
        <f t="shared" si="346"/>
        <v>0</v>
      </c>
      <c r="Z429" s="33">
        <f t="shared" si="346"/>
        <v>0</v>
      </c>
      <c r="AA429" s="33">
        <f t="shared" si="346"/>
        <v>0</v>
      </c>
      <c r="AB429" s="33">
        <f t="shared" si="346"/>
        <v>0</v>
      </c>
      <c r="AC429" s="33">
        <f t="shared" si="346"/>
        <v>0</v>
      </c>
      <c r="AD429" s="33">
        <f t="shared" si="346"/>
        <v>0</v>
      </c>
      <c r="AE429" s="33">
        <f t="shared" si="346"/>
        <v>0</v>
      </c>
    </row>
    <row r="430" spans="2:31">
      <c r="B430" s="652"/>
      <c r="C430" s="672"/>
      <c r="D430" s="287"/>
      <c r="E430" s="372"/>
      <c r="F430" s="373"/>
      <c r="G430" s="373"/>
      <c r="H430" s="396"/>
      <c r="I430" s="33">
        <f>IF(AND(F430="tak",G430="tak"),SUM(K528:AE528),IF(AND(F430="tak",G430="nie",ISNUMBER(H430)),'Rozliczenie dotacji'!F163,0))</f>
        <v>0</v>
      </c>
      <c r="J430" s="202" t="str" cm="1">
        <f t="array" ref="J430">IF(SUMPRODUCT(ISBLANK(C430:G430)*1)=5,"wstaw dane",IF(AND(SUMPRODUCT(ISBLANK(C430:G430)*1)&gt;0,SUMPRODUCT(ISBLANK(C430:G430)*1)&lt;5),"uzupełnij dane",IF(OR(AND(F430=nie,ISNUMBER(H430)=TRUE),AND(F430=tak,G430=tak,ISNUMBER(H430)=TRUE)),"usuń % dotacji",IF(AND(F430=nie,G430=tak),"popraw dane",IF(AND(F430=tak,G430=nie,ISBLANK(H430)=TRUE),"wstaw % dotacji","ok")))))</f>
        <v>wstaw dane</v>
      </c>
      <c r="K430" s="33">
        <f t="shared" si="346"/>
        <v>0</v>
      </c>
      <c r="L430" s="33">
        <f t="shared" si="346"/>
        <v>0</v>
      </c>
      <c r="M430" s="33">
        <f t="shared" si="346"/>
        <v>0</v>
      </c>
      <c r="N430" s="33">
        <f t="shared" si="346"/>
        <v>0</v>
      </c>
      <c r="O430" s="33">
        <f t="shared" si="346"/>
        <v>0</v>
      </c>
      <c r="P430" s="33">
        <f t="shared" si="346"/>
        <v>0</v>
      </c>
      <c r="Q430" s="33">
        <f t="shared" si="346"/>
        <v>0</v>
      </c>
      <c r="R430" s="33">
        <f t="shared" si="346"/>
        <v>0</v>
      </c>
      <c r="S430" s="33">
        <f t="shared" si="346"/>
        <v>0</v>
      </c>
      <c r="T430" s="33">
        <f t="shared" si="346"/>
        <v>0</v>
      </c>
      <c r="U430" s="33">
        <f t="shared" si="346"/>
        <v>0</v>
      </c>
      <c r="V430" s="33">
        <f t="shared" si="346"/>
        <v>0</v>
      </c>
      <c r="W430" s="33">
        <f t="shared" si="346"/>
        <v>0</v>
      </c>
      <c r="X430" s="33">
        <f t="shared" si="346"/>
        <v>0</v>
      </c>
      <c r="Y430" s="33">
        <f t="shared" si="346"/>
        <v>0</v>
      </c>
      <c r="Z430" s="33">
        <f t="shared" si="346"/>
        <v>0</v>
      </c>
      <c r="AA430" s="33">
        <f t="shared" si="346"/>
        <v>0</v>
      </c>
      <c r="AB430" s="33">
        <f t="shared" si="346"/>
        <v>0</v>
      </c>
      <c r="AC430" s="33">
        <f t="shared" si="346"/>
        <v>0</v>
      </c>
      <c r="AD430" s="33">
        <f t="shared" si="346"/>
        <v>0</v>
      </c>
      <c r="AE430" s="33">
        <f t="shared" si="346"/>
        <v>0</v>
      </c>
    </row>
    <row r="431" spans="2:31">
      <c r="B431" s="652"/>
      <c r="C431" s="672"/>
      <c r="D431" s="287"/>
      <c r="E431" s="372"/>
      <c r="F431" s="373"/>
      <c r="G431" s="373"/>
      <c r="H431" s="396"/>
      <c r="I431" s="33">
        <f>IF(AND(F431="tak",G431="tak"),SUM(K529:AE529),IF(AND(F431="tak",G431="nie",ISNUMBER(H431)),'Rozliczenie dotacji'!F164,0))</f>
        <v>0</v>
      </c>
      <c r="J431" s="202" t="str" cm="1">
        <f t="array" ref="J431">IF(SUMPRODUCT(ISBLANK(C431:G431)*1)=5,"wstaw dane",IF(AND(SUMPRODUCT(ISBLANK(C431:G431)*1)&gt;0,SUMPRODUCT(ISBLANK(C431:G431)*1)&lt;5),"uzupełnij dane",IF(OR(AND(F431=nie,ISNUMBER(H431)=TRUE),AND(F431=tak,G431=tak,ISNUMBER(H431)=TRUE)),"usuń % dotacji",IF(AND(F431=nie,G431=tak),"popraw dane",IF(AND(F431=tak,G431=nie,ISBLANK(H431)=TRUE),"wstaw % dotacji","ok")))))</f>
        <v>wstaw dane</v>
      </c>
      <c r="K431" s="33">
        <f t="shared" si="346"/>
        <v>0</v>
      </c>
      <c r="L431" s="33">
        <f t="shared" si="346"/>
        <v>0</v>
      </c>
      <c r="M431" s="33">
        <f t="shared" si="346"/>
        <v>0</v>
      </c>
      <c r="N431" s="33">
        <f t="shared" si="346"/>
        <v>0</v>
      </c>
      <c r="O431" s="33">
        <f t="shared" si="346"/>
        <v>0</v>
      </c>
      <c r="P431" s="33">
        <f t="shared" si="346"/>
        <v>0</v>
      </c>
      <c r="Q431" s="33">
        <f t="shared" si="346"/>
        <v>0</v>
      </c>
      <c r="R431" s="33">
        <f t="shared" si="346"/>
        <v>0</v>
      </c>
      <c r="S431" s="33">
        <f t="shared" si="346"/>
        <v>0</v>
      </c>
      <c r="T431" s="33">
        <f t="shared" si="346"/>
        <v>0</v>
      </c>
      <c r="U431" s="33">
        <f t="shared" si="346"/>
        <v>0</v>
      </c>
      <c r="V431" s="33">
        <f t="shared" si="346"/>
        <v>0</v>
      </c>
      <c r="W431" s="33">
        <f t="shared" si="346"/>
        <v>0</v>
      </c>
      <c r="X431" s="33">
        <f t="shared" si="346"/>
        <v>0</v>
      </c>
      <c r="Y431" s="33">
        <f t="shared" si="346"/>
        <v>0</v>
      </c>
      <c r="Z431" s="33">
        <f t="shared" si="346"/>
        <v>0</v>
      </c>
      <c r="AA431" s="33">
        <f t="shared" si="346"/>
        <v>0</v>
      </c>
      <c r="AB431" s="33">
        <f t="shared" si="346"/>
        <v>0</v>
      </c>
      <c r="AC431" s="33">
        <f t="shared" si="346"/>
        <v>0</v>
      </c>
      <c r="AD431" s="33">
        <f t="shared" si="346"/>
        <v>0</v>
      </c>
      <c r="AE431" s="33">
        <f t="shared" si="346"/>
        <v>0</v>
      </c>
    </row>
    <row r="432" spans="2:31">
      <c r="B432" s="652"/>
      <c r="C432" s="672"/>
      <c r="D432" s="287"/>
      <c r="E432" s="372"/>
      <c r="F432" s="373"/>
      <c r="G432" s="373"/>
      <c r="H432" s="396"/>
      <c r="I432" s="33">
        <f>IF(AND(F432="tak",G432="tak"),SUM(K530:AE530),IF(AND(F432="tak",G432="nie",ISNUMBER(H432)),'Rozliczenie dotacji'!F165,0))</f>
        <v>0</v>
      </c>
      <c r="J432" s="202" t="str" cm="1">
        <f t="array" ref="J432">IF(SUMPRODUCT(ISBLANK(C432:G432)*1)=5,"wstaw dane",IF(AND(SUMPRODUCT(ISBLANK(C432:G432)*1)&gt;0,SUMPRODUCT(ISBLANK(C432:G432)*1)&lt;5),"uzupełnij dane",IF(OR(AND(F432=nie,ISNUMBER(H432)=TRUE),AND(F432=tak,G432=tak,ISNUMBER(H432)=TRUE)),"usuń % dotacji",IF(AND(F432=nie,G432=tak),"popraw dane",IF(AND(F432=tak,G432=nie,ISBLANK(H432)=TRUE),"wstaw % dotacji","ok")))))</f>
        <v>wstaw dane</v>
      </c>
      <c r="K432" s="33">
        <f t="shared" si="346"/>
        <v>0</v>
      </c>
      <c r="L432" s="33">
        <f t="shared" si="346"/>
        <v>0</v>
      </c>
      <c r="M432" s="33">
        <f t="shared" si="346"/>
        <v>0</v>
      </c>
      <c r="N432" s="33">
        <f t="shared" si="346"/>
        <v>0</v>
      </c>
      <c r="O432" s="33">
        <f t="shared" si="346"/>
        <v>0</v>
      </c>
      <c r="P432" s="33">
        <f t="shared" si="346"/>
        <v>0</v>
      </c>
      <c r="Q432" s="33">
        <f t="shared" si="346"/>
        <v>0</v>
      </c>
      <c r="R432" s="33">
        <f t="shared" si="346"/>
        <v>0</v>
      </c>
      <c r="S432" s="33">
        <f t="shared" si="346"/>
        <v>0</v>
      </c>
      <c r="T432" s="33">
        <f t="shared" si="346"/>
        <v>0</v>
      </c>
      <c r="U432" s="33">
        <f t="shared" si="346"/>
        <v>0</v>
      </c>
      <c r="V432" s="33">
        <f t="shared" si="346"/>
        <v>0</v>
      </c>
      <c r="W432" s="33">
        <f t="shared" si="346"/>
        <v>0</v>
      </c>
      <c r="X432" s="33">
        <f t="shared" si="346"/>
        <v>0</v>
      </c>
      <c r="Y432" s="33">
        <f t="shared" si="346"/>
        <v>0</v>
      </c>
      <c r="Z432" s="33">
        <f t="shared" si="346"/>
        <v>0</v>
      </c>
      <c r="AA432" s="33">
        <f t="shared" si="346"/>
        <v>0</v>
      </c>
      <c r="AB432" s="33">
        <f t="shared" si="346"/>
        <v>0</v>
      </c>
      <c r="AC432" s="33">
        <f t="shared" si="346"/>
        <v>0</v>
      </c>
      <c r="AD432" s="33">
        <f t="shared" si="346"/>
        <v>0</v>
      </c>
      <c r="AE432" s="33">
        <f t="shared" si="346"/>
        <v>0</v>
      </c>
    </row>
    <row r="433" spans="2:31">
      <c r="B433" s="652"/>
      <c r="C433" s="672"/>
      <c r="D433" s="287"/>
      <c r="E433" s="372"/>
      <c r="F433" s="373"/>
      <c r="G433" s="373"/>
      <c r="H433" s="396"/>
      <c r="I433" s="33">
        <f>IF(AND(F433="tak",G433="tak"),SUM(K531:AE531),IF(AND(F433="tak",G433="nie",ISNUMBER(H433)),'Rozliczenie dotacji'!F166,0))</f>
        <v>0</v>
      </c>
      <c r="J433" s="202" t="str" cm="1">
        <f t="array" ref="J433">IF(SUMPRODUCT(ISBLANK(C433:G433)*1)=5,"wstaw dane",IF(AND(SUMPRODUCT(ISBLANK(C433:G433)*1)&gt;0,SUMPRODUCT(ISBLANK(C433:G433)*1)&lt;5),"uzupełnij dane",IF(OR(AND(F433=nie,ISNUMBER(H433)=TRUE),AND(F433=tak,G433=tak,ISNUMBER(H433)=TRUE)),"usuń % dotacji",IF(AND(F433=nie,G433=tak),"popraw dane",IF(AND(F433=tak,G433=nie,ISBLANK(H433)=TRUE),"wstaw % dotacji","ok")))))</f>
        <v>wstaw dane</v>
      </c>
      <c r="K433" s="33">
        <f t="shared" si="346"/>
        <v>0</v>
      </c>
      <c r="L433" s="33">
        <f t="shared" si="346"/>
        <v>0</v>
      </c>
      <c r="M433" s="33">
        <f t="shared" si="346"/>
        <v>0</v>
      </c>
      <c r="N433" s="33">
        <f t="shared" si="346"/>
        <v>0</v>
      </c>
      <c r="O433" s="33">
        <f t="shared" si="346"/>
        <v>0</v>
      </c>
      <c r="P433" s="33">
        <f t="shared" si="346"/>
        <v>0</v>
      </c>
      <c r="Q433" s="33">
        <f t="shared" si="346"/>
        <v>0</v>
      </c>
      <c r="R433" s="33">
        <f t="shared" si="346"/>
        <v>0</v>
      </c>
      <c r="S433" s="33">
        <f t="shared" si="346"/>
        <v>0</v>
      </c>
      <c r="T433" s="33">
        <f t="shared" si="346"/>
        <v>0</v>
      </c>
      <c r="U433" s="33">
        <f t="shared" si="346"/>
        <v>0</v>
      </c>
      <c r="V433" s="33">
        <f t="shared" si="346"/>
        <v>0</v>
      </c>
      <c r="W433" s="33">
        <f t="shared" si="346"/>
        <v>0</v>
      </c>
      <c r="X433" s="33">
        <f t="shared" si="346"/>
        <v>0</v>
      </c>
      <c r="Y433" s="33">
        <f t="shared" si="346"/>
        <v>0</v>
      </c>
      <c r="Z433" s="33">
        <f t="shared" si="346"/>
        <v>0</v>
      </c>
      <c r="AA433" s="33">
        <f t="shared" si="346"/>
        <v>0</v>
      </c>
      <c r="AB433" s="33">
        <f t="shared" si="346"/>
        <v>0</v>
      </c>
      <c r="AC433" s="33">
        <f t="shared" si="346"/>
        <v>0</v>
      </c>
      <c r="AD433" s="33">
        <f t="shared" si="346"/>
        <v>0</v>
      </c>
      <c r="AE433" s="33">
        <f t="shared" si="346"/>
        <v>0</v>
      </c>
    </row>
    <row r="434" spans="2:31">
      <c r="B434" s="652"/>
      <c r="C434" s="672"/>
      <c r="D434" s="287"/>
      <c r="E434" s="372"/>
      <c r="F434" s="373"/>
      <c r="G434" s="373"/>
      <c r="H434" s="396"/>
      <c r="I434" s="33">
        <f>IF(AND(F434="tak",G434="tak"),SUM(K532:AE532),IF(AND(F434="tak",G434="nie",ISNUMBER(H434)),'Rozliczenie dotacji'!F167,0))</f>
        <v>0</v>
      </c>
      <c r="J434" s="202" t="str" cm="1">
        <f t="array" ref="J434">IF(SUMPRODUCT(ISBLANK(C434:G434)*1)=5,"wstaw dane",IF(AND(SUMPRODUCT(ISBLANK(C434:G434)*1)&gt;0,SUMPRODUCT(ISBLANK(C434:G434)*1)&lt;5),"uzupełnij dane",IF(OR(AND(F434=nie,ISNUMBER(H434)=TRUE),AND(F434=tak,G434=tak,ISNUMBER(H434)=TRUE)),"usuń % dotacji",IF(AND(F434=nie,G434=tak),"popraw dane",IF(AND(F434=tak,G434=nie,ISBLANK(H434)=TRUE),"wstaw % dotacji","ok")))))</f>
        <v>wstaw dane</v>
      </c>
      <c r="K434" s="33">
        <f t="shared" si="346"/>
        <v>0</v>
      </c>
      <c r="L434" s="33">
        <f t="shared" si="346"/>
        <v>0</v>
      </c>
      <c r="M434" s="33">
        <f t="shared" si="346"/>
        <v>0</v>
      </c>
      <c r="N434" s="33">
        <f t="shared" si="346"/>
        <v>0</v>
      </c>
      <c r="O434" s="33">
        <f t="shared" si="346"/>
        <v>0</v>
      </c>
      <c r="P434" s="33">
        <f t="shared" si="346"/>
        <v>0</v>
      </c>
      <c r="Q434" s="33">
        <f t="shared" si="346"/>
        <v>0</v>
      </c>
      <c r="R434" s="33">
        <f t="shared" si="346"/>
        <v>0</v>
      </c>
      <c r="S434" s="33">
        <f t="shared" si="346"/>
        <v>0</v>
      </c>
      <c r="T434" s="33">
        <f t="shared" si="346"/>
        <v>0</v>
      </c>
      <c r="U434" s="33">
        <f t="shared" si="346"/>
        <v>0</v>
      </c>
      <c r="V434" s="33">
        <f t="shared" si="346"/>
        <v>0</v>
      </c>
      <c r="W434" s="33">
        <f t="shared" si="346"/>
        <v>0</v>
      </c>
      <c r="X434" s="33">
        <f t="shared" si="346"/>
        <v>0</v>
      </c>
      <c r="Y434" s="33">
        <f t="shared" si="346"/>
        <v>0</v>
      </c>
      <c r="Z434" s="33">
        <f t="shared" si="346"/>
        <v>0</v>
      </c>
      <c r="AA434" s="33">
        <f t="shared" si="346"/>
        <v>0</v>
      </c>
      <c r="AB434" s="33">
        <f t="shared" si="346"/>
        <v>0</v>
      </c>
      <c r="AC434" s="33">
        <f t="shared" si="346"/>
        <v>0</v>
      </c>
      <c r="AD434" s="33">
        <f t="shared" si="346"/>
        <v>0</v>
      </c>
      <c r="AE434" s="33">
        <f t="shared" si="346"/>
        <v>0</v>
      </c>
    </row>
    <row r="435" spans="2:31">
      <c r="B435" s="652"/>
      <c r="C435" s="672"/>
      <c r="D435" s="287"/>
      <c r="E435" s="372"/>
      <c r="F435" s="373"/>
      <c r="G435" s="373"/>
      <c r="H435" s="396"/>
      <c r="I435" s="33">
        <f>IF(AND(F435="tak",G435="tak"),SUM(K533:AE533),IF(AND(F435="tak",G435="nie",ISNUMBER(H435)),'Rozliczenie dotacji'!F168,0))</f>
        <v>0</v>
      </c>
      <c r="J435" s="202" t="str" cm="1">
        <f t="array" ref="J435">IF(SUMPRODUCT(ISBLANK(C435:G435)*1)=5,"wstaw dane",IF(AND(SUMPRODUCT(ISBLANK(C435:G435)*1)&gt;0,SUMPRODUCT(ISBLANK(C435:G435)*1)&lt;5),"uzupełnij dane",IF(OR(AND(F435=nie,ISNUMBER(H435)=TRUE),AND(F435=tak,G435=tak,ISNUMBER(H435)=TRUE)),"usuń % dotacji",IF(AND(F435=nie,G435=tak),"popraw dane",IF(AND(F435=tak,G435=nie,ISBLANK(H435)=TRUE),"wstaw % dotacji","ok")))))</f>
        <v>wstaw dane</v>
      </c>
      <c r="K435" s="33">
        <f t="shared" si="346"/>
        <v>0</v>
      </c>
      <c r="L435" s="33">
        <f t="shared" si="346"/>
        <v>0</v>
      </c>
      <c r="M435" s="33">
        <f t="shared" si="346"/>
        <v>0</v>
      </c>
      <c r="N435" s="33">
        <f t="shared" si="346"/>
        <v>0</v>
      </c>
      <c r="O435" s="33">
        <f t="shared" si="346"/>
        <v>0</v>
      </c>
      <c r="P435" s="33">
        <f t="shared" si="346"/>
        <v>0</v>
      </c>
      <c r="Q435" s="33">
        <f t="shared" si="346"/>
        <v>0</v>
      </c>
      <c r="R435" s="33">
        <f t="shared" si="346"/>
        <v>0</v>
      </c>
      <c r="S435" s="33">
        <f t="shared" si="346"/>
        <v>0</v>
      </c>
      <c r="T435" s="33">
        <f t="shared" si="346"/>
        <v>0</v>
      </c>
      <c r="U435" s="33">
        <f t="shared" si="346"/>
        <v>0</v>
      </c>
      <c r="V435" s="33">
        <f t="shared" si="346"/>
        <v>0</v>
      </c>
      <c r="W435" s="33">
        <f t="shared" si="346"/>
        <v>0</v>
      </c>
      <c r="X435" s="33">
        <f t="shared" si="346"/>
        <v>0</v>
      </c>
      <c r="Y435" s="33">
        <f t="shared" si="346"/>
        <v>0</v>
      </c>
      <c r="Z435" s="33">
        <f t="shared" si="346"/>
        <v>0</v>
      </c>
      <c r="AA435" s="33">
        <f t="shared" si="346"/>
        <v>0</v>
      </c>
      <c r="AB435" s="33">
        <f t="shared" si="346"/>
        <v>0</v>
      </c>
      <c r="AC435" s="33">
        <f t="shared" si="346"/>
        <v>0</v>
      </c>
      <c r="AD435" s="33">
        <f t="shared" si="346"/>
        <v>0</v>
      </c>
      <c r="AE435" s="33">
        <f t="shared" si="346"/>
        <v>0</v>
      </c>
    </row>
    <row r="436" spans="2:31">
      <c r="B436" s="652"/>
      <c r="C436" s="672"/>
      <c r="D436" s="287"/>
      <c r="E436" s="372"/>
      <c r="F436" s="373"/>
      <c r="G436" s="373"/>
      <c r="H436" s="396"/>
      <c r="I436" s="33">
        <f>IF(AND(F436="tak",G436="tak"),SUM(K534:AE534),IF(AND(F436="tak",G436="nie",ISNUMBER(H436)),'Rozliczenie dotacji'!F169,0))</f>
        <v>0</v>
      </c>
      <c r="J436" s="202" t="str" cm="1">
        <f t="array" ref="J436">IF(SUMPRODUCT(ISBLANK(C436:G436)*1)=5,"wstaw dane",IF(AND(SUMPRODUCT(ISBLANK(C436:G436)*1)&gt;0,SUMPRODUCT(ISBLANK(C436:G436)*1)&lt;5),"uzupełnij dane",IF(OR(AND(F436=nie,ISNUMBER(H436)=TRUE),AND(F436=tak,G436=tak,ISNUMBER(H436)=TRUE)),"usuń % dotacji",IF(AND(F436=nie,G436=tak),"popraw dane",IF(AND(F436=tak,G436=nie,ISBLANK(H436)=TRUE),"wstaw % dotacji","ok")))))</f>
        <v>wstaw dane</v>
      </c>
      <c r="K436" s="33">
        <f t="shared" si="346"/>
        <v>0</v>
      </c>
      <c r="L436" s="33">
        <f t="shared" si="346"/>
        <v>0</v>
      </c>
      <c r="M436" s="33">
        <f t="shared" si="346"/>
        <v>0</v>
      </c>
      <c r="N436" s="33">
        <f t="shared" si="346"/>
        <v>0</v>
      </c>
      <c r="O436" s="33">
        <f t="shared" si="346"/>
        <v>0</v>
      </c>
      <c r="P436" s="33">
        <f t="shared" si="346"/>
        <v>0</v>
      </c>
      <c r="Q436" s="33">
        <f t="shared" si="346"/>
        <v>0</v>
      </c>
      <c r="R436" s="33">
        <f t="shared" si="346"/>
        <v>0</v>
      </c>
      <c r="S436" s="33">
        <f t="shared" si="346"/>
        <v>0</v>
      </c>
      <c r="T436" s="33">
        <f t="shared" si="346"/>
        <v>0</v>
      </c>
      <c r="U436" s="33">
        <f t="shared" si="346"/>
        <v>0</v>
      </c>
      <c r="V436" s="33">
        <f t="shared" si="346"/>
        <v>0</v>
      </c>
      <c r="W436" s="33">
        <f t="shared" si="346"/>
        <v>0</v>
      </c>
      <c r="X436" s="33">
        <f t="shared" si="346"/>
        <v>0</v>
      </c>
      <c r="Y436" s="33">
        <f t="shared" si="346"/>
        <v>0</v>
      </c>
      <c r="Z436" s="33">
        <f t="shared" si="346"/>
        <v>0</v>
      </c>
      <c r="AA436" s="33">
        <f t="shared" si="346"/>
        <v>0</v>
      </c>
      <c r="AB436" s="33">
        <f t="shared" si="346"/>
        <v>0</v>
      </c>
      <c r="AC436" s="33">
        <f t="shared" si="346"/>
        <v>0</v>
      </c>
      <c r="AD436" s="33">
        <f t="shared" si="346"/>
        <v>0</v>
      </c>
      <c r="AE436" s="33">
        <f t="shared" si="346"/>
        <v>0</v>
      </c>
    </row>
    <row r="437" spans="2:31">
      <c r="B437" s="652"/>
      <c r="C437" s="672"/>
      <c r="D437" s="287"/>
      <c r="E437" s="372"/>
      <c r="F437" s="373"/>
      <c r="G437" s="373"/>
      <c r="H437" s="396"/>
      <c r="I437" s="33">
        <f>IF(AND(F437="tak",G437="tak"),SUM(K535:AE535),IF(AND(F437="tak",G437="nie",ISNUMBER(H437)),'Rozliczenie dotacji'!F170,0))</f>
        <v>0</v>
      </c>
      <c r="J437" s="202" t="str" cm="1">
        <f t="array" ref="J437">IF(SUMPRODUCT(ISBLANK(C437:G437)*1)=5,"wstaw dane",IF(AND(SUMPRODUCT(ISBLANK(C437:G437)*1)&gt;0,SUMPRODUCT(ISBLANK(C437:G437)*1)&lt;5),"uzupełnij dane",IF(OR(AND(F437=nie,ISNUMBER(H437)=TRUE),AND(F437=tak,G437=tak,ISNUMBER(H437)=TRUE)),"usuń % dotacji",IF(AND(F437=nie,G437=tak),"popraw dane",IF(AND(F437=tak,G437=nie,ISBLANK(H437)=TRUE),"wstaw % dotacji","ok")))))</f>
        <v>wstaw dane</v>
      </c>
      <c r="K437" s="33">
        <f t="shared" si="346"/>
        <v>0</v>
      </c>
      <c r="L437" s="33">
        <f t="shared" si="346"/>
        <v>0</v>
      </c>
      <c r="M437" s="33">
        <f t="shared" si="346"/>
        <v>0</v>
      </c>
      <c r="N437" s="33">
        <f t="shared" si="346"/>
        <v>0</v>
      </c>
      <c r="O437" s="33">
        <f t="shared" si="346"/>
        <v>0</v>
      </c>
      <c r="P437" s="33">
        <f t="shared" si="346"/>
        <v>0</v>
      </c>
      <c r="Q437" s="33">
        <f t="shared" si="346"/>
        <v>0</v>
      </c>
      <c r="R437" s="33">
        <f t="shared" si="346"/>
        <v>0</v>
      </c>
      <c r="S437" s="33">
        <f t="shared" si="346"/>
        <v>0</v>
      </c>
      <c r="T437" s="33">
        <f t="shared" si="346"/>
        <v>0</v>
      </c>
      <c r="U437" s="33">
        <f t="shared" si="346"/>
        <v>0</v>
      </c>
      <c r="V437" s="33">
        <f t="shared" si="346"/>
        <v>0</v>
      </c>
      <c r="W437" s="33">
        <f t="shared" si="346"/>
        <v>0</v>
      </c>
      <c r="X437" s="33">
        <f t="shared" si="346"/>
        <v>0</v>
      </c>
      <c r="Y437" s="33">
        <f t="shared" si="346"/>
        <v>0</v>
      </c>
      <c r="Z437" s="33">
        <f t="shared" si="346"/>
        <v>0</v>
      </c>
      <c r="AA437" s="33">
        <f t="shared" si="346"/>
        <v>0</v>
      </c>
      <c r="AB437" s="33">
        <f t="shared" si="346"/>
        <v>0</v>
      </c>
      <c r="AC437" s="33">
        <f t="shared" si="346"/>
        <v>0</v>
      </c>
      <c r="AD437" s="33">
        <f t="shared" si="346"/>
        <v>0</v>
      </c>
      <c r="AE437" s="33">
        <f t="shared" si="346"/>
        <v>0</v>
      </c>
    </row>
    <row r="438" spans="2:31">
      <c r="B438" s="652"/>
      <c r="C438" s="672"/>
      <c r="D438" s="287"/>
      <c r="E438" s="372"/>
      <c r="F438" s="373"/>
      <c r="G438" s="373"/>
      <c r="H438" s="396"/>
      <c r="I438" s="33">
        <f>IF(AND(F438="tak",G438="tak"),SUM(K536:AE536),IF(AND(F438="tak",G438="nie",ISNUMBER(H438)),'Rozliczenie dotacji'!F171,0))</f>
        <v>0</v>
      </c>
      <c r="J438" s="202" t="str" cm="1">
        <f t="array" ref="J438">IF(SUMPRODUCT(ISBLANK(C438:G438)*1)=5,"wstaw dane",IF(AND(SUMPRODUCT(ISBLANK(C438:G438)*1)&gt;0,SUMPRODUCT(ISBLANK(C438:G438)*1)&lt;5),"uzupełnij dane",IF(OR(AND(F438=nie,ISNUMBER(H438)=TRUE),AND(F438=tak,G438=tak,ISNUMBER(H438)=TRUE)),"usuń % dotacji",IF(AND(F438=nie,G438=tak),"popraw dane",IF(AND(F438=tak,G438=nie,ISBLANK(H438)=TRUE),"wstaw % dotacji","ok")))))</f>
        <v>wstaw dane</v>
      </c>
      <c r="K438" s="33">
        <f t="shared" ref="K438:AE447" si="347">ROUND(IF(AND(YEAR($E438)=LataProjekcji,$D438&gt;0,$J438="ok"),$D438,0),0)</f>
        <v>0</v>
      </c>
      <c r="L438" s="33">
        <f t="shared" si="347"/>
        <v>0</v>
      </c>
      <c r="M438" s="33">
        <f t="shared" si="347"/>
        <v>0</v>
      </c>
      <c r="N438" s="33">
        <f t="shared" si="347"/>
        <v>0</v>
      </c>
      <c r="O438" s="33">
        <f t="shared" si="347"/>
        <v>0</v>
      </c>
      <c r="P438" s="33">
        <f t="shared" si="347"/>
        <v>0</v>
      </c>
      <c r="Q438" s="33">
        <f t="shared" si="347"/>
        <v>0</v>
      </c>
      <c r="R438" s="33">
        <f t="shared" si="347"/>
        <v>0</v>
      </c>
      <c r="S438" s="33">
        <f t="shared" si="347"/>
        <v>0</v>
      </c>
      <c r="T438" s="33">
        <f t="shared" si="347"/>
        <v>0</v>
      </c>
      <c r="U438" s="33">
        <f t="shared" si="347"/>
        <v>0</v>
      </c>
      <c r="V438" s="33">
        <f t="shared" si="347"/>
        <v>0</v>
      </c>
      <c r="W438" s="33">
        <f t="shared" si="347"/>
        <v>0</v>
      </c>
      <c r="X438" s="33">
        <f t="shared" si="347"/>
        <v>0</v>
      </c>
      <c r="Y438" s="33">
        <f t="shared" si="347"/>
        <v>0</v>
      </c>
      <c r="Z438" s="33">
        <f t="shared" si="347"/>
        <v>0</v>
      </c>
      <c r="AA438" s="33">
        <f t="shared" si="347"/>
        <v>0</v>
      </c>
      <c r="AB438" s="33">
        <f t="shared" si="347"/>
        <v>0</v>
      </c>
      <c r="AC438" s="33">
        <f t="shared" si="347"/>
        <v>0</v>
      </c>
      <c r="AD438" s="33">
        <f t="shared" si="347"/>
        <v>0</v>
      </c>
      <c r="AE438" s="33">
        <f t="shared" si="347"/>
        <v>0</v>
      </c>
    </row>
    <row r="439" spans="2:31">
      <c r="B439" s="652"/>
      <c r="C439" s="672"/>
      <c r="D439" s="287"/>
      <c r="E439" s="372"/>
      <c r="F439" s="373"/>
      <c r="G439" s="373"/>
      <c r="H439" s="396"/>
      <c r="I439" s="33">
        <f>IF(AND(F439="tak",G439="tak"),SUM(K537:AE537),IF(AND(F439="tak",G439="nie",ISNUMBER(H439)),'Rozliczenie dotacji'!F172,0))</f>
        <v>0</v>
      </c>
      <c r="J439" s="202" t="str" cm="1">
        <f t="array" ref="J439">IF(SUMPRODUCT(ISBLANK(C439:G439)*1)=5,"wstaw dane",IF(AND(SUMPRODUCT(ISBLANK(C439:G439)*1)&gt;0,SUMPRODUCT(ISBLANK(C439:G439)*1)&lt;5),"uzupełnij dane",IF(OR(AND(F439=nie,ISNUMBER(H439)=TRUE),AND(F439=tak,G439=tak,ISNUMBER(H439)=TRUE)),"usuń % dotacji",IF(AND(F439=nie,G439=tak),"popraw dane",IF(AND(F439=tak,G439=nie,ISBLANK(H439)=TRUE),"wstaw % dotacji","ok")))))</f>
        <v>wstaw dane</v>
      </c>
      <c r="K439" s="33">
        <f t="shared" si="347"/>
        <v>0</v>
      </c>
      <c r="L439" s="33">
        <f t="shared" si="347"/>
        <v>0</v>
      </c>
      <c r="M439" s="33">
        <f t="shared" si="347"/>
        <v>0</v>
      </c>
      <c r="N439" s="33">
        <f t="shared" si="347"/>
        <v>0</v>
      </c>
      <c r="O439" s="33">
        <f t="shared" si="347"/>
        <v>0</v>
      </c>
      <c r="P439" s="33">
        <f t="shared" si="347"/>
        <v>0</v>
      </c>
      <c r="Q439" s="33">
        <f t="shared" si="347"/>
        <v>0</v>
      </c>
      <c r="R439" s="33">
        <f t="shared" si="347"/>
        <v>0</v>
      </c>
      <c r="S439" s="33">
        <f t="shared" si="347"/>
        <v>0</v>
      </c>
      <c r="T439" s="33">
        <f t="shared" si="347"/>
        <v>0</v>
      </c>
      <c r="U439" s="33">
        <f t="shared" si="347"/>
        <v>0</v>
      </c>
      <c r="V439" s="33">
        <f t="shared" si="347"/>
        <v>0</v>
      </c>
      <c r="W439" s="33">
        <f t="shared" si="347"/>
        <v>0</v>
      </c>
      <c r="X439" s="33">
        <f t="shared" si="347"/>
        <v>0</v>
      </c>
      <c r="Y439" s="33">
        <f t="shared" si="347"/>
        <v>0</v>
      </c>
      <c r="Z439" s="33">
        <f t="shared" si="347"/>
        <v>0</v>
      </c>
      <c r="AA439" s="33">
        <f t="shared" si="347"/>
        <v>0</v>
      </c>
      <c r="AB439" s="33">
        <f t="shared" si="347"/>
        <v>0</v>
      </c>
      <c r="AC439" s="33">
        <f t="shared" si="347"/>
        <v>0</v>
      </c>
      <c r="AD439" s="33">
        <f t="shared" si="347"/>
        <v>0</v>
      </c>
      <c r="AE439" s="33">
        <f t="shared" si="347"/>
        <v>0</v>
      </c>
    </row>
    <row r="440" spans="2:31">
      <c r="B440" s="652"/>
      <c r="C440" s="672"/>
      <c r="D440" s="287"/>
      <c r="E440" s="372"/>
      <c r="F440" s="373"/>
      <c r="G440" s="373"/>
      <c r="H440" s="396"/>
      <c r="I440" s="33">
        <f>IF(AND(F440="tak",G440="tak"),SUM(K538:AE538),IF(AND(F440="tak",G440="nie",ISNUMBER(H440)),'Rozliczenie dotacji'!F173,0))</f>
        <v>0</v>
      </c>
      <c r="J440" s="202" t="str" cm="1">
        <f t="array" ref="J440">IF(SUMPRODUCT(ISBLANK(C440:G440)*1)=5,"wstaw dane",IF(AND(SUMPRODUCT(ISBLANK(C440:G440)*1)&gt;0,SUMPRODUCT(ISBLANK(C440:G440)*1)&lt;5),"uzupełnij dane",IF(OR(AND(F440=nie,ISNUMBER(H440)=TRUE),AND(F440=tak,G440=tak,ISNUMBER(H440)=TRUE)),"usuń % dotacji",IF(AND(F440=nie,G440=tak),"popraw dane",IF(AND(F440=tak,G440=nie,ISBLANK(H440)=TRUE),"wstaw % dotacji","ok")))))</f>
        <v>wstaw dane</v>
      </c>
      <c r="K440" s="33">
        <f t="shared" si="347"/>
        <v>0</v>
      </c>
      <c r="L440" s="33">
        <f t="shared" si="347"/>
        <v>0</v>
      </c>
      <c r="M440" s="33">
        <f t="shared" si="347"/>
        <v>0</v>
      </c>
      <c r="N440" s="33">
        <f t="shared" si="347"/>
        <v>0</v>
      </c>
      <c r="O440" s="33">
        <f t="shared" si="347"/>
        <v>0</v>
      </c>
      <c r="P440" s="33">
        <f t="shared" si="347"/>
        <v>0</v>
      </c>
      <c r="Q440" s="33">
        <f t="shared" si="347"/>
        <v>0</v>
      </c>
      <c r="R440" s="33">
        <f t="shared" si="347"/>
        <v>0</v>
      </c>
      <c r="S440" s="33">
        <f t="shared" si="347"/>
        <v>0</v>
      </c>
      <c r="T440" s="33">
        <f t="shared" si="347"/>
        <v>0</v>
      </c>
      <c r="U440" s="33">
        <f t="shared" si="347"/>
        <v>0</v>
      </c>
      <c r="V440" s="33">
        <f t="shared" si="347"/>
        <v>0</v>
      </c>
      <c r="W440" s="33">
        <f t="shared" si="347"/>
        <v>0</v>
      </c>
      <c r="X440" s="33">
        <f t="shared" si="347"/>
        <v>0</v>
      </c>
      <c r="Y440" s="33">
        <f t="shared" si="347"/>
        <v>0</v>
      </c>
      <c r="Z440" s="33">
        <f t="shared" si="347"/>
        <v>0</v>
      </c>
      <c r="AA440" s="33">
        <f t="shared" si="347"/>
        <v>0</v>
      </c>
      <c r="AB440" s="33">
        <f t="shared" si="347"/>
        <v>0</v>
      </c>
      <c r="AC440" s="33">
        <f t="shared" si="347"/>
        <v>0</v>
      </c>
      <c r="AD440" s="33">
        <f t="shared" si="347"/>
        <v>0</v>
      </c>
      <c r="AE440" s="33">
        <f t="shared" si="347"/>
        <v>0</v>
      </c>
    </row>
    <row r="441" spans="2:31">
      <c r="B441" s="652"/>
      <c r="C441" s="672"/>
      <c r="D441" s="287"/>
      <c r="E441" s="372"/>
      <c r="F441" s="373"/>
      <c r="G441" s="373"/>
      <c r="H441" s="396"/>
      <c r="I441" s="33">
        <f>IF(AND(F441="tak",G441="tak"),SUM(K539:AE539),IF(AND(F441="tak",G441="nie",ISNUMBER(H441)),'Rozliczenie dotacji'!F174,0))</f>
        <v>0</v>
      </c>
      <c r="J441" s="202" t="str" cm="1">
        <f t="array" ref="J441">IF(SUMPRODUCT(ISBLANK(C441:G441)*1)=5,"wstaw dane",IF(AND(SUMPRODUCT(ISBLANK(C441:G441)*1)&gt;0,SUMPRODUCT(ISBLANK(C441:G441)*1)&lt;5),"uzupełnij dane",IF(OR(AND(F441=nie,ISNUMBER(H441)=TRUE),AND(F441=tak,G441=tak,ISNUMBER(H441)=TRUE)),"usuń % dotacji",IF(AND(F441=nie,G441=tak),"popraw dane",IF(AND(F441=tak,G441=nie,ISBLANK(H441)=TRUE),"wstaw % dotacji","ok")))))</f>
        <v>wstaw dane</v>
      </c>
      <c r="K441" s="33">
        <f t="shared" si="347"/>
        <v>0</v>
      </c>
      <c r="L441" s="33">
        <f t="shared" si="347"/>
        <v>0</v>
      </c>
      <c r="M441" s="33">
        <f t="shared" si="347"/>
        <v>0</v>
      </c>
      <c r="N441" s="33">
        <f t="shared" si="347"/>
        <v>0</v>
      </c>
      <c r="O441" s="33">
        <f t="shared" si="347"/>
        <v>0</v>
      </c>
      <c r="P441" s="33">
        <f t="shared" si="347"/>
        <v>0</v>
      </c>
      <c r="Q441" s="33">
        <f t="shared" si="347"/>
        <v>0</v>
      </c>
      <c r="R441" s="33">
        <f t="shared" si="347"/>
        <v>0</v>
      </c>
      <c r="S441" s="33">
        <f t="shared" si="347"/>
        <v>0</v>
      </c>
      <c r="T441" s="33">
        <f t="shared" si="347"/>
        <v>0</v>
      </c>
      <c r="U441" s="33">
        <f t="shared" si="347"/>
        <v>0</v>
      </c>
      <c r="V441" s="33">
        <f t="shared" si="347"/>
        <v>0</v>
      </c>
      <c r="W441" s="33">
        <f t="shared" si="347"/>
        <v>0</v>
      </c>
      <c r="X441" s="33">
        <f t="shared" si="347"/>
        <v>0</v>
      </c>
      <c r="Y441" s="33">
        <f t="shared" si="347"/>
        <v>0</v>
      </c>
      <c r="Z441" s="33">
        <f t="shared" si="347"/>
        <v>0</v>
      </c>
      <c r="AA441" s="33">
        <f t="shared" si="347"/>
        <v>0</v>
      </c>
      <c r="AB441" s="33">
        <f t="shared" si="347"/>
        <v>0</v>
      </c>
      <c r="AC441" s="33">
        <f t="shared" si="347"/>
        <v>0</v>
      </c>
      <c r="AD441" s="33">
        <f t="shared" si="347"/>
        <v>0</v>
      </c>
      <c r="AE441" s="33">
        <f t="shared" si="347"/>
        <v>0</v>
      </c>
    </row>
    <row r="442" spans="2:31">
      <c r="B442" s="652"/>
      <c r="C442" s="672"/>
      <c r="D442" s="287"/>
      <c r="E442" s="372"/>
      <c r="F442" s="373"/>
      <c r="G442" s="373"/>
      <c r="H442" s="396"/>
      <c r="I442" s="33">
        <f>IF(AND(F442="tak",G442="tak"),SUM(K540:AE540),IF(AND(F442="tak",G442="nie",ISNUMBER(H442)),'Rozliczenie dotacji'!F175,0))</f>
        <v>0</v>
      </c>
      <c r="J442" s="202" t="str" cm="1">
        <f t="array" ref="J442">IF(SUMPRODUCT(ISBLANK(C442:G442)*1)=5,"wstaw dane",IF(AND(SUMPRODUCT(ISBLANK(C442:G442)*1)&gt;0,SUMPRODUCT(ISBLANK(C442:G442)*1)&lt;5),"uzupełnij dane",IF(OR(AND(F442=nie,ISNUMBER(H442)=TRUE),AND(F442=tak,G442=tak,ISNUMBER(H442)=TRUE)),"usuń % dotacji",IF(AND(F442=nie,G442=tak),"popraw dane",IF(AND(F442=tak,G442=nie,ISBLANK(H442)=TRUE),"wstaw % dotacji","ok")))))</f>
        <v>wstaw dane</v>
      </c>
      <c r="K442" s="33">
        <f t="shared" si="347"/>
        <v>0</v>
      </c>
      <c r="L442" s="33">
        <f t="shared" si="347"/>
        <v>0</v>
      </c>
      <c r="M442" s="33">
        <f t="shared" si="347"/>
        <v>0</v>
      </c>
      <c r="N442" s="33">
        <f t="shared" si="347"/>
        <v>0</v>
      </c>
      <c r="O442" s="33">
        <f t="shared" si="347"/>
        <v>0</v>
      </c>
      <c r="P442" s="33">
        <f t="shared" si="347"/>
        <v>0</v>
      </c>
      <c r="Q442" s="33">
        <f t="shared" si="347"/>
        <v>0</v>
      </c>
      <c r="R442" s="33">
        <f t="shared" si="347"/>
        <v>0</v>
      </c>
      <c r="S442" s="33">
        <f t="shared" si="347"/>
        <v>0</v>
      </c>
      <c r="T442" s="33">
        <f t="shared" si="347"/>
        <v>0</v>
      </c>
      <c r="U442" s="33">
        <f t="shared" si="347"/>
        <v>0</v>
      </c>
      <c r="V442" s="33">
        <f t="shared" si="347"/>
        <v>0</v>
      </c>
      <c r="W442" s="33">
        <f t="shared" si="347"/>
        <v>0</v>
      </c>
      <c r="X442" s="33">
        <f t="shared" si="347"/>
        <v>0</v>
      </c>
      <c r="Y442" s="33">
        <f t="shared" si="347"/>
        <v>0</v>
      </c>
      <c r="Z442" s="33">
        <f t="shared" si="347"/>
        <v>0</v>
      </c>
      <c r="AA442" s="33">
        <f t="shared" si="347"/>
        <v>0</v>
      </c>
      <c r="AB442" s="33">
        <f t="shared" si="347"/>
        <v>0</v>
      </c>
      <c r="AC442" s="33">
        <f t="shared" si="347"/>
        <v>0</v>
      </c>
      <c r="AD442" s="33">
        <f t="shared" si="347"/>
        <v>0</v>
      </c>
      <c r="AE442" s="33">
        <f t="shared" si="347"/>
        <v>0</v>
      </c>
    </row>
    <row r="443" spans="2:31">
      <c r="B443" s="652"/>
      <c r="C443" s="672"/>
      <c r="D443" s="287"/>
      <c r="E443" s="372"/>
      <c r="F443" s="373"/>
      <c r="G443" s="373"/>
      <c r="H443" s="396"/>
      <c r="I443" s="33">
        <f>IF(AND(F443="tak",G443="tak"),SUM(K541:AE541),IF(AND(F443="tak",G443="nie",ISNUMBER(H443)),'Rozliczenie dotacji'!F176,0))</f>
        <v>0</v>
      </c>
      <c r="J443" s="202" t="str" cm="1">
        <f t="array" ref="J443">IF(SUMPRODUCT(ISBLANK(C443:G443)*1)=5,"wstaw dane",IF(AND(SUMPRODUCT(ISBLANK(C443:G443)*1)&gt;0,SUMPRODUCT(ISBLANK(C443:G443)*1)&lt;5),"uzupełnij dane",IF(OR(AND(F443=nie,ISNUMBER(H443)=TRUE),AND(F443=tak,G443=tak,ISNUMBER(H443)=TRUE)),"usuń % dotacji",IF(AND(F443=nie,G443=tak),"popraw dane",IF(AND(F443=tak,G443=nie,ISBLANK(H443)=TRUE),"wstaw % dotacji","ok")))))</f>
        <v>wstaw dane</v>
      </c>
      <c r="K443" s="33">
        <f t="shared" si="347"/>
        <v>0</v>
      </c>
      <c r="L443" s="33">
        <f t="shared" si="347"/>
        <v>0</v>
      </c>
      <c r="M443" s="33">
        <f t="shared" si="347"/>
        <v>0</v>
      </c>
      <c r="N443" s="33">
        <f t="shared" si="347"/>
        <v>0</v>
      </c>
      <c r="O443" s="33">
        <f t="shared" si="347"/>
        <v>0</v>
      </c>
      <c r="P443" s="33">
        <f t="shared" si="347"/>
        <v>0</v>
      </c>
      <c r="Q443" s="33">
        <f t="shared" si="347"/>
        <v>0</v>
      </c>
      <c r="R443" s="33">
        <f t="shared" si="347"/>
        <v>0</v>
      </c>
      <c r="S443" s="33">
        <f t="shared" si="347"/>
        <v>0</v>
      </c>
      <c r="T443" s="33">
        <f t="shared" si="347"/>
        <v>0</v>
      </c>
      <c r="U443" s="33">
        <f t="shared" si="347"/>
        <v>0</v>
      </c>
      <c r="V443" s="33">
        <f t="shared" si="347"/>
        <v>0</v>
      </c>
      <c r="W443" s="33">
        <f t="shared" si="347"/>
        <v>0</v>
      </c>
      <c r="X443" s="33">
        <f t="shared" si="347"/>
        <v>0</v>
      </c>
      <c r="Y443" s="33">
        <f t="shared" si="347"/>
        <v>0</v>
      </c>
      <c r="Z443" s="33">
        <f t="shared" si="347"/>
        <v>0</v>
      </c>
      <c r="AA443" s="33">
        <f t="shared" si="347"/>
        <v>0</v>
      </c>
      <c r="AB443" s="33">
        <f t="shared" si="347"/>
        <v>0</v>
      </c>
      <c r="AC443" s="33">
        <f t="shared" si="347"/>
        <v>0</v>
      </c>
      <c r="AD443" s="33">
        <f t="shared" si="347"/>
        <v>0</v>
      </c>
      <c r="AE443" s="33">
        <f t="shared" si="347"/>
        <v>0</v>
      </c>
    </row>
    <row r="444" spans="2:31">
      <c r="B444" s="652"/>
      <c r="C444" s="672"/>
      <c r="D444" s="287"/>
      <c r="E444" s="372"/>
      <c r="F444" s="373"/>
      <c r="G444" s="373"/>
      <c r="H444" s="396"/>
      <c r="I444" s="33">
        <f>IF(AND(F444="tak",G444="tak"),SUM(K542:AE542),IF(AND(F444="tak",G444="nie",ISNUMBER(H444)),'Rozliczenie dotacji'!F177,0))</f>
        <v>0</v>
      </c>
      <c r="J444" s="202" t="str" cm="1">
        <f t="array" ref="J444">IF(SUMPRODUCT(ISBLANK(C444:G444)*1)=5,"wstaw dane",IF(AND(SUMPRODUCT(ISBLANK(C444:G444)*1)&gt;0,SUMPRODUCT(ISBLANK(C444:G444)*1)&lt;5),"uzupełnij dane",IF(OR(AND(F444=nie,ISNUMBER(H444)=TRUE),AND(F444=tak,G444=tak,ISNUMBER(H444)=TRUE)),"usuń % dotacji",IF(AND(F444=nie,G444=tak),"popraw dane",IF(AND(F444=tak,G444=nie,ISBLANK(H444)=TRUE),"wstaw % dotacji","ok")))))</f>
        <v>wstaw dane</v>
      </c>
      <c r="K444" s="33">
        <f t="shared" si="347"/>
        <v>0</v>
      </c>
      <c r="L444" s="33">
        <f t="shared" si="347"/>
        <v>0</v>
      </c>
      <c r="M444" s="33">
        <f t="shared" si="347"/>
        <v>0</v>
      </c>
      <c r="N444" s="33">
        <f t="shared" si="347"/>
        <v>0</v>
      </c>
      <c r="O444" s="33">
        <f t="shared" si="347"/>
        <v>0</v>
      </c>
      <c r="P444" s="33">
        <f t="shared" si="347"/>
        <v>0</v>
      </c>
      <c r="Q444" s="33">
        <f t="shared" si="347"/>
        <v>0</v>
      </c>
      <c r="R444" s="33">
        <f t="shared" si="347"/>
        <v>0</v>
      </c>
      <c r="S444" s="33">
        <f t="shared" si="347"/>
        <v>0</v>
      </c>
      <c r="T444" s="33">
        <f t="shared" si="347"/>
        <v>0</v>
      </c>
      <c r="U444" s="33">
        <f t="shared" si="347"/>
        <v>0</v>
      </c>
      <c r="V444" s="33">
        <f t="shared" si="347"/>
        <v>0</v>
      </c>
      <c r="W444" s="33">
        <f t="shared" si="347"/>
        <v>0</v>
      </c>
      <c r="X444" s="33">
        <f t="shared" si="347"/>
        <v>0</v>
      </c>
      <c r="Y444" s="33">
        <f t="shared" si="347"/>
        <v>0</v>
      </c>
      <c r="Z444" s="33">
        <f t="shared" si="347"/>
        <v>0</v>
      </c>
      <c r="AA444" s="33">
        <f t="shared" si="347"/>
        <v>0</v>
      </c>
      <c r="AB444" s="33">
        <f t="shared" si="347"/>
        <v>0</v>
      </c>
      <c r="AC444" s="33">
        <f t="shared" si="347"/>
        <v>0</v>
      </c>
      <c r="AD444" s="33">
        <f t="shared" si="347"/>
        <v>0</v>
      </c>
      <c r="AE444" s="33">
        <f t="shared" si="347"/>
        <v>0</v>
      </c>
    </row>
    <row r="445" spans="2:31">
      <c r="B445" s="652"/>
      <c r="C445" s="672"/>
      <c r="D445" s="287"/>
      <c r="E445" s="372"/>
      <c r="F445" s="373"/>
      <c r="G445" s="373"/>
      <c r="H445" s="396"/>
      <c r="I445" s="33">
        <f>IF(AND(F445="tak",G445="tak"),SUM(K543:AE543),IF(AND(F445="tak",G445="nie",ISNUMBER(H445)),'Rozliczenie dotacji'!F178,0))</f>
        <v>0</v>
      </c>
      <c r="J445" s="202" t="str" cm="1">
        <f t="array" ref="J445">IF(SUMPRODUCT(ISBLANK(C445:G445)*1)=5,"wstaw dane",IF(AND(SUMPRODUCT(ISBLANK(C445:G445)*1)&gt;0,SUMPRODUCT(ISBLANK(C445:G445)*1)&lt;5),"uzupełnij dane",IF(OR(AND(F445=nie,ISNUMBER(H445)=TRUE),AND(F445=tak,G445=tak,ISNUMBER(H445)=TRUE)),"usuń % dotacji",IF(AND(F445=nie,G445=tak),"popraw dane",IF(AND(F445=tak,G445=nie,ISBLANK(H445)=TRUE),"wstaw % dotacji","ok")))))</f>
        <v>wstaw dane</v>
      </c>
      <c r="K445" s="33">
        <f t="shared" si="347"/>
        <v>0</v>
      </c>
      <c r="L445" s="33">
        <f t="shared" si="347"/>
        <v>0</v>
      </c>
      <c r="M445" s="33">
        <f t="shared" si="347"/>
        <v>0</v>
      </c>
      <c r="N445" s="33">
        <f t="shared" si="347"/>
        <v>0</v>
      </c>
      <c r="O445" s="33">
        <f t="shared" si="347"/>
        <v>0</v>
      </c>
      <c r="P445" s="33">
        <f t="shared" si="347"/>
        <v>0</v>
      </c>
      <c r="Q445" s="33">
        <f t="shared" si="347"/>
        <v>0</v>
      </c>
      <c r="R445" s="33">
        <f t="shared" si="347"/>
        <v>0</v>
      </c>
      <c r="S445" s="33">
        <f t="shared" si="347"/>
        <v>0</v>
      </c>
      <c r="T445" s="33">
        <f t="shared" si="347"/>
        <v>0</v>
      </c>
      <c r="U445" s="33">
        <f t="shared" si="347"/>
        <v>0</v>
      </c>
      <c r="V445" s="33">
        <f t="shared" si="347"/>
        <v>0</v>
      </c>
      <c r="W445" s="33">
        <f t="shared" si="347"/>
        <v>0</v>
      </c>
      <c r="X445" s="33">
        <f t="shared" si="347"/>
        <v>0</v>
      </c>
      <c r="Y445" s="33">
        <f t="shared" si="347"/>
        <v>0</v>
      </c>
      <c r="Z445" s="33">
        <f t="shared" si="347"/>
        <v>0</v>
      </c>
      <c r="AA445" s="33">
        <f t="shared" si="347"/>
        <v>0</v>
      </c>
      <c r="AB445" s="33">
        <f t="shared" si="347"/>
        <v>0</v>
      </c>
      <c r="AC445" s="33">
        <f t="shared" si="347"/>
        <v>0</v>
      </c>
      <c r="AD445" s="33">
        <f t="shared" si="347"/>
        <v>0</v>
      </c>
      <c r="AE445" s="33">
        <f t="shared" si="347"/>
        <v>0</v>
      </c>
    </row>
    <row r="446" spans="2:31">
      <c r="B446" s="652"/>
      <c r="C446" s="672"/>
      <c r="D446" s="287"/>
      <c r="E446" s="372"/>
      <c r="F446" s="373"/>
      <c r="G446" s="373"/>
      <c r="H446" s="396"/>
      <c r="I446" s="33">
        <f>IF(AND(F446="tak",G446="tak"),SUM(K544:AE544),IF(AND(F446="tak",G446="nie",ISNUMBER(H446)),'Rozliczenie dotacji'!F179,0))</f>
        <v>0</v>
      </c>
      <c r="J446" s="202" t="str" cm="1">
        <f t="array" ref="J446">IF(SUMPRODUCT(ISBLANK(C446:G446)*1)=5,"wstaw dane",IF(AND(SUMPRODUCT(ISBLANK(C446:G446)*1)&gt;0,SUMPRODUCT(ISBLANK(C446:G446)*1)&lt;5),"uzupełnij dane",IF(OR(AND(F446=nie,ISNUMBER(H446)=TRUE),AND(F446=tak,G446=tak,ISNUMBER(H446)=TRUE)),"usuń % dotacji",IF(AND(F446=nie,G446=tak),"popraw dane",IF(AND(F446=tak,G446=nie,ISBLANK(H446)=TRUE),"wstaw % dotacji","ok")))))</f>
        <v>wstaw dane</v>
      </c>
      <c r="K446" s="33">
        <f t="shared" si="347"/>
        <v>0</v>
      </c>
      <c r="L446" s="33">
        <f t="shared" si="347"/>
        <v>0</v>
      </c>
      <c r="M446" s="33">
        <f t="shared" si="347"/>
        <v>0</v>
      </c>
      <c r="N446" s="33">
        <f t="shared" si="347"/>
        <v>0</v>
      </c>
      <c r="O446" s="33">
        <f t="shared" si="347"/>
        <v>0</v>
      </c>
      <c r="P446" s="33">
        <f t="shared" si="347"/>
        <v>0</v>
      </c>
      <c r="Q446" s="33">
        <f t="shared" si="347"/>
        <v>0</v>
      </c>
      <c r="R446" s="33">
        <f t="shared" si="347"/>
        <v>0</v>
      </c>
      <c r="S446" s="33">
        <f t="shared" si="347"/>
        <v>0</v>
      </c>
      <c r="T446" s="33">
        <f t="shared" si="347"/>
        <v>0</v>
      </c>
      <c r="U446" s="33">
        <f t="shared" si="347"/>
        <v>0</v>
      </c>
      <c r="V446" s="33">
        <f t="shared" si="347"/>
        <v>0</v>
      </c>
      <c r="W446" s="33">
        <f t="shared" si="347"/>
        <v>0</v>
      </c>
      <c r="X446" s="33">
        <f t="shared" si="347"/>
        <v>0</v>
      </c>
      <c r="Y446" s="33">
        <f t="shared" si="347"/>
        <v>0</v>
      </c>
      <c r="Z446" s="33">
        <f t="shared" si="347"/>
        <v>0</v>
      </c>
      <c r="AA446" s="33">
        <f t="shared" si="347"/>
        <v>0</v>
      </c>
      <c r="AB446" s="33">
        <f t="shared" si="347"/>
        <v>0</v>
      </c>
      <c r="AC446" s="33">
        <f t="shared" si="347"/>
        <v>0</v>
      </c>
      <c r="AD446" s="33">
        <f t="shared" si="347"/>
        <v>0</v>
      </c>
      <c r="AE446" s="33">
        <f t="shared" si="347"/>
        <v>0</v>
      </c>
    </row>
    <row r="447" spans="2:31">
      <c r="B447" s="652"/>
      <c r="C447" s="672"/>
      <c r="D447" s="287"/>
      <c r="E447" s="372"/>
      <c r="F447" s="373"/>
      <c r="G447" s="373"/>
      <c r="H447" s="396"/>
      <c r="I447" s="33">
        <f>IF(AND(F447="tak",G447="tak"),SUM(K545:AE545),IF(AND(F447="tak",G447="nie",ISNUMBER(H447)),'Rozliczenie dotacji'!F180,0))</f>
        <v>0</v>
      </c>
      <c r="J447" s="202" t="str" cm="1">
        <f t="array" ref="J447">IF(SUMPRODUCT(ISBLANK(C447:G447)*1)=5,"wstaw dane",IF(AND(SUMPRODUCT(ISBLANK(C447:G447)*1)&gt;0,SUMPRODUCT(ISBLANK(C447:G447)*1)&lt;5),"uzupełnij dane",IF(OR(AND(F447=nie,ISNUMBER(H447)=TRUE),AND(F447=tak,G447=tak,ISNUMBER(H447)=TRUE)),"usuń % dotacji",IF(AND(F447=nie,G447=tak),"popraw dane",IF(AND(F447=tak,G447=nie,ISBLANK(H447)=TRUE),"wstaw % dotacji","ok")))))</f>
        <v>wstaw dane</v>
      </c>
      <c r="K447" s="33">
        <f t="shared" si="347"/>
        <v>0</v>
      </c>
      <c r="L447" s="33">
        <f t="shared" si="347"/>
        <v>0</v>
      </c>
      <c r="M447" s="33">
        <f t="shared" si="347"/>
        <v>0</v>
      </c>
      <c r="N447" s="33">
        <f t="shared" si="347"/>
        <v>0</v>
      </c>
      <c r="O447" s="33">
        <f t="shared" si="347"/>
        <v>0</v>
      </c>
      <c r="P447" s="33">
        <f t="shared" si="347"/>
        <v>0</v>
      </c>
      <c r="Q447" s="33">
        <f t="shared" si="347"/>
        <v>0</v>
      </c>
      <c r="R447" s="33">
        <f t="shared" si="347"/>
        <v>0</v>
      </c>
      <c r="S447" s="33">
        <f t="shared" si="347"/>
        <v>0</v>
      </c>
      <c r="T447" s="33">
        <f t="shared" si="347"/>
        <v>0</v>
      </c>
      <c r="U447" s="33">
        <f t="shared" si="347"/>
        <v>0</v>
      </c>
      <c r="V447" s="33">
        <f t="shared" si="347"/>
        <v>0</v>
      </c>
      <c r="W447" s="33">
        <f t="shared" si="347"/>
        <v>0</v>
      </c>
      <c r="X447" s="33">
        <f t="shared" si="347"/>
        <v>0</v>
      </c>
      <c r="Y447" s="33">
        <f t="shared" si="347"/>
        <v>0</v>
      </c>
      <c r="Z447" s="33">
        <f t="shared" si="347"/>
        <v>0</v>
      </c>
      <c r="AA447" s="33">
        <f t="shared" si="347"/>
        <v>0</v>
      </c>
      <c r="AB447" s="33">
        <f t="shared" si="347"/>
        <v>0</v>
      </c>
      <c r="AC447" s="33">
        <f t="shared" si="347"/>
        <v>0</v>
      </c>
      <c r="AD447" s="33">
        <f t="shared" si="347"/>
        <v>0</v>
      </c>
      <c r="AE447" s="33">
        <f t="shared" si="347"/>
        <v>0</v>
      </c>
    </row>
    <row r="448" spans="2:31">
      <c r="B448" s="652"/>
      <c r="C448" s="672"/>
      <c r="D448" s="287"/>
      <c r="E448" s="372"/>
      <c r="F448" s="373"/>
      <c r="G448" s="373"/>
      <c r="H448" s="396"/>
      <c r="I448" s="33">
        <f>IF(AND(F448="tak",G448="tak"),SUM(K546:AE546),IF(AND(F448="tak",G448="nie",ISNUMBER(H448)),'Rozliczenie dotacji'!F181,0))</f>
        <v>0</v>
      </c>
      <c r="J448" s="202" t="str" cm="1">
        <f t="array" ref="J448">IF(SUMPRODUCT(ISBLANK(C448:G448)*1)=5,"wstaw dane",IF(AND(SUMPRODUCT(ISBLANK(C448:G448)*1)&gt;0,SUMPRODUCT(ISBLANK(C448:G448)*1)&lt;5),"uzupełnij dane",IF(OR(AND(F448=nie,ISNUMBER(H448)=TRUE),AND(F448=tak,G448=tak,ISNUMBER(H448)=TRUE)),"usuń % dotacji",IF(AND(F448=nie,G448=tak),"popraw dane",IF(AND(F448=tak,G448=nie,ISBLANK(H448)=TRUE),"wstaw % dotacji","ok")))))</f>
        <v>wstaw dane</v>
      </c>
      <c r="K448" s="33">
        <f t="shared" ref="K448:AE457" si="348">ROUND(IF(AND(YEAR($E448)=LataProjekcji,$D448&gt;0,$J448="ok"),$D448,0),0)</f>
        <v>0</v>
      </c>
      <c r="L448" s="33">
        <f t="shared" si="348"/>
        <v>0</v>
      </c>
      <c r="M448" s="33">
        <f t="shared" si="348"/>
        <v>0</v>
      </c>
      <c r="N448" s="33">
        <f t="shared" si="348"/>
        <v>0</v>
      </c>
      <c r="O448" s="33">
        <f t="shared" si="348"/>
        <v>0</v>
      </c>
      <c r="P448" s="33">
        <f t="shared" si="348"/>
        <v>0</v>
      </c>
      <c r="Q448" s="33">
        <f t="shared" si="348"/>
        <v>0</v>
      </c>
      <c r="R448" s="33">
        <f t="shared" si="348"/>
        <v>0</v>
      </c>
      <c r="S448" s="33">
        <f t="shared" si="348"/>
        <v>0</v>
      </c>
      <c r="T448" s="33">
        <f t="shared" si="348"/>
        <v>0</v>
      </c>
      <c r="U448" s="33">
        <f t="shared" si="348"/>
        <v>0</v>
      </c>
      <c r="V448" s="33">
        <f t="shared" si="348"/>
        <v>0</v>
      </c>
      <c r="W448" s="33">
        <f t="shared" si="348"/>
        <v>0</v>
      </c>
      <c r="X448" s="33">
        <f t="shared" si="348"/>
        <v>0</v>
      </c>
      <c r="Y448" s="33">
        <f t="shared" si="348"/>
        <v>0</v>
      </c>
      <c r="Z448" s="33">
        <f t="shared" si="348"/>
        <v>0</v>
      </c>
      <c r="AA448" s="33">
        <f t="shared" si="348"/>
        <v>0</v>
      </c>
      <c r="AB448" s="33">
        <f t="shared" si="348"/>
        <v>0</v>
      </c>
      <c r="AC448" s="33">
        <f t="shared" si="348"/>
        <v>0</v>
      </c>
      <c r="AD448" s="33">
        <f t="shared" si="348"/>
        <v>0</v>
      </c>
      <c r="AE448" s="33">
        <f t="shared" si="348"/>
        <v>0</v>
      </c>
    </row>
    <row r="449" spans="2:31">
      <c r="B449" s="652"/>
      <c r="C449" s="672"/>
      <c r="D449" s="287"/>
      <c r="E449" s="372"/>
      <c r="F449" s="373"/>
      <c r="G449" s="373"/>
      <c r="H449" s="396"/>
      <c r="I449" s="33">
        <f>IF(AND(F449="tak",G449="tak"),SUM(K547:AE547),IF(AND(F449="tak",G449="nie",ISNUMBER(H449)),'Rozliczenie dotacji'!F182,0))</f>
        <v>0</v>
      </c>
      <c r="J449" s="202" t="str" cm="1">
        <f t="array" ref="J449">IF(SUMPRODUCT(ISBLANK(C449:G449)*1)=5,"wstaw dane",IF(AND(SUMPRODUCT(ISBLANK(C449:G449)*1)&gt;0,SUMPRODUCT(ISBLANK(C449:G449)*1)&lt;5),"uzupełnij dane",IF(OR(AND(F449=nie,ISNUMBER(H449)=TRUE),AND(F449=tak,G449=tak,ISNUMBER(H449)=TRUE)),"usuń % dotacji",IF(AND(F449=nie,G449=tak),"popraw dane",IF(AND(F449=tak,G449=nie,ISBLANK(H449)=TRUE),"wstaw % dotacji","ok")))))</f>
        <v>wstaw dane</v>
      </c>
      <c r="K449" s="33">
        <f t="shared" si="348"/>
        <v>0</v>
      </c>
      <c r="L449" s="33">
        <f t="shared" si="348"/>
        <v>0</v>
      </c>
      <c r="M449" s="33">
        <f t="shared" si="348"/>
        <v>0</v>
      </c>
      <c r="N449" s="33">
        <f t="shared" si="348"/>
        <v>0</v>
      </c>
      <c r="O449" s="33">
        <f t="shared" si="348"/>
        <v>0</v>
      </c>
      <c r="P449" s="33">
        <f t="shared" si="348"/>
        <v>0</v>
      </c>
      <c r="Q449" s="33">
        <f t="shared" si="348"/>
        <v>0</v>
      </c>
      <c r="R449" s="33">
        <f t="shared" si="348"/>
        <v>0</v>
      </c>
      <c r="S449" s="33">
        <f t="shared" si="348"/>
        <v>0</v>
      </c>
      <c r="T449" s="33">
        <f t="shared" si="348"/>
        <v>0</v>
      </c>
      <c r="U449" s="33">
        <f t="shared" si="348"/>
        <v>0</v>
      </c>
      <c r="V449" s="33">
        <f t="shared" si="348"/>
        <v>0</v>
      </c>
      <c r="W449" s="33">
        <f t="shared" si="348"/>
        <v>0</v>
      </c>
      <c r="X449" s="33">
        <f t="shared" si="348"/>
        <v>0</v>
      </c>
      <c r="Y449" s="33">
        <f t="shared" si="348"/>
        <v>0</v>
      </c>
      <c r="Z449" s="33">
        <f t="shared" si="348"/>
        <v>0</v>
      </c>
      <c r="AA449" s="33">
        <f t="shared" si="348"/>
        <v>0</v>
      </c>
      <c r="AB449" s="33">
        <f t="shared" si="348"/>
        <v>0</v>
      </c>
      <c r="AC449" s="33">
        <f t="shared" si="348"/>
        <v>0</v>
      </c>
      <c r="AD449" s="33">
        <f t="shared" si="348"/>
        <v>0</v>
      </c>
      <c r="AE449" s="33">
        <f t="shared" si="348"/>
        <v>0</v>
      </c>
    </row>
    <row r="450" spans="2:31">
      <c r="B450" s="652"/>
      <c r="C450" s="672"/>
      <c r="D450" s="287"/>
      <c r="E450" s="372"/>
      <c r="F450" s="373"/>
      <c r="G450" s="373"/>
      <c r="H450" s="396"/>
      <c r="I450" s="33">
        <f>IF(AND(F450="tak",G450="tak"),SUM(K548:AE548),IF(AND(F450="tak",G450="nie",ISNUMBER(H450)),'Rozliczenie dotacji'!F183,0))</f>
        <v>0</v>
      </c>
      <c r="J450" s="202" t="str" cm="1">
        <f t="array" ref="J450">IF(SUMPRODUCT(ISBLANK(C450:G450)*1)=5,"wstaw dane",IF(AND(SUMPRODUCT(ISBLANK(C450:G450)*1)&gt;0,SUMPRODUCT(ISBLANK(C450:G450)*1)&lt;5),"uzupełnij dane",IF(OR(AND(F450=nie,ISNUMBER(H450)=TRUE),AND(F450=tak,G450=tak,ISNUMBER(H450)=TRUE)),"usuń % dotacji",IF(AND(F450=nie,G450=tak),"popraw dane",IF(AND(F450=tak,G450=nie,ISBLANK(H450)=TRUE),"wstaw % dotacji","ok")))))</f>
        <v>wstaw dane</v>
      </c>
      <c r="K450" s="33">
        <f t="shared" si="348"/>
        <v>0</v>
      </c>
      <c r="L450" s="33">
        <f t="shared" si="348"/>
        <v>0</v>
      </c>
      <c r="M450" s="33">
        <f t="shared" si="348"/>
        <v>0</v>
      </c>
      <c r="N450" s="33">
        <f t="shared" si="348"/>
        <v>0</v>
      </c>
      <c r="O450" s="33">
        <f t="shared" si="348"/>
        <v>0</v>
      </c>
      <c r="P450" s="33">
        <f t="shared" si="348"/>
        <v>0</v>
      </c>
      <c r="Q450" s="33">
        <f t="shared" si="348"/>
        <v>0</v>
      </c>
      <c r="R450" s="33">
        <f t="shared" si="348"/>
        <v>0</v>
      </c>
      <c r="S450" s="33">
        <f t="shared" si="348"/>
        <v>0</v>
      </c>
      <c r="T450" s="33">
        <f t="shared" si="348"/>
        <v>0</v>
      </c>
      <c r="U450" s="33">
        <f t="shared" si="348"/>
        <v>0</v>
      </c>
      <c r="V450" s="33">
        <f t="shared" si="348"/>
        <v>0</v>
      </c>
      <c r="W450" s="33">
        <f t="shared" si="348"/>
        <v>0</v>
      </c>
      <c r="X450" s="33">
        <f t="shared" si="348"/>
        <v>0</v>
      </c>
      <c r="Y450" s="33">
        <f t="shared" si="348"/>
        <v>0</v>
      </c>
      <c r="Z450" s="33">
        <f t="shared" si="348"/>
        <v>0</v>
      </c>
      <c r="AA450" s="33">
        <f t="shared" si="348"/>
        <v>0</v>
      </c>
      <c r="AB450" s="33">
        <f t="shared" si="348"/>
        <v>0</v>
      </c>
      <c r="AC450" s="33">
        <f t="shared" si="348"/>
        <v>0</v>
      </c>
      <c r="AD450" s="33">
        <f t="shared" si="348"/>
        <v>0</v>
      </c>
      <c r="AE450" s="33">
        <f t="shared" si="348"/>
        <v>0</v>
      </c>
    </row>
    <row r="451" spans="2:31">
      <c r="B451" s="652"/>
      <c r="C451" s="672"/>
      <c r="D451" s="287"/>
      <c r="E451" s="372"/>
      <c r="F451" s="373"/>
      <c r="G451" s="373"/>
      <c r="H451" s="396"/>
      <c r="I451" s="33">
        <f>IF(AND(F451="tak",G451="tak"),SUM(K549:AE549),IF(AND(F451="tak",G451="nie",ISNUMBER(H451)),'Rozliczenie dotacji'!F184,0))</f>
        <v>0</v>
      </c>
      <c r="J451" s="202" t="str" cm="1">
        <f t="array" ref="J451">IF(SUMPRODUCT(ISBLANK(C451:G451)*1)=5,"wstaw dane",IF(AND(SUMPRODUCT(ISBLANK(C451:G451)*1)&gt;0,SUMPRODUCT(ISBLANK(C451:G451)*1)&lt;5),"uzupełnij dane",IF(OR(AND(F451=nie,ISNUMBER(H451)=TRUE),AND(F451=tak,G451=tak,ISNUMBER(H451)=TRUE)),"usuń % dotacji",IF(AND(F451=nie,G451=tak),"popraw dane",IF(AND(F451=tak,G451=nie,ISBLANK(H451)=TRUE),"wstaw % dotacji","ok")))))</f>
        <v>wstaw dane</v>
      </c>
      <c r="K451" s="33">
        <f t="shared" si="348"/>
        <v>0</v>
      </c>
      <c r="L451" s="33">
        <f t="shared" si="348"/>
        <v>0</v>
      </c>
      <c r="M451" s="33">
        <f t="shared" si="348"/>
        <v>0</v>
      </c>
      <c r="N451" s="33">
        <f t="shared" si="348"/>
        <v>0</v>
      </c>
      <c r="O451" s="33">
        <f t="shared" si="348"/>
        <v>0</v>
      </c>
      <c r="P451" s="33">
        <f t="shared" si="348"/>
        <v>0</v>
      </c>
      <c r="Q451" s="33">
        <f t="shared" si="348"/>
        <v>0</v>
      </c>
      <c r="R451" s="33">
        <f t="shared" si="348"/>
        <v>0</v>
      </c>
      <c r="S451" s="33">
        <f t="shared" si="348"/>
        <v>0</v>
      </c>
      <c r="T451" s="33">
        <f t="shared" si="348"/>
        <v>0</v>
      </c>
      <c r="U451" s="33">
        <f t="shared" si="348"/>
        <v>0</v>
      </c>
      <c r="V451" s="33">
        <f t="shared" si="348"/>
        <v>0</v>
      </c>
      <c r="W451" s="33">
        <f t="shared" si="348"/>
        <v>0</v>
      </c>
      <c r="X451" s="33">
        <f t="shared" si="348"/>
        <v>0</v>
      </c>
      <c r="Y451" s="33">
        <f t="shared" si="348"/>
        <v>0</v>
      </c>
      <c r="Z451" s="33">
        <f t="shared" si="348"/>
        <v>0</v>
      </c>
      <c r="AA451" s="33">
        <f t="shared" si="348"/>
        <v>0</v>
      </c>
      <c r="AB451" s="33">
        <f t="shared" si="348"/>
        <v>0</v>
      </c>
      <c r="AC451" s="33">
        <f t="shared" si="348"/>
        <v>0</v>
      </c>
      <c r="AD451" s="33">
        <f t="shared" si="348"/>
        <v>0</v>
      </c>
      <c r="AE451" s="33">
        <f t="shared" si="348"/>
        <v>0</v>
      </c>
    </row>
    <row r="452" spans="2:31">
      <c r="B452" s="652"/>
      <c r="C452" s="672"/>
      <c r="D452" s="287"/>
      <c r="E452" s="372"/>
      <c r="F452" s="373"/>
      <c r="G452" s="373"/>
      <c r="H452" s="396"/>
      <c r="I452" s="33">
        <f>IF(AND(F452="tak",G452="tak"),SUM(K550:AE550),IF(AND(F452="tak",G452="nie",ISNUMBER(H452)),'Rozliczenie dotacji'!F185,0))</f>
        <v>0</v>
      </c>
      <c r="J452" s="202" t="str" cm="1">
        <f t="array" ref="J452">IF(SUMPRODUCT(ISBLANK(C452:G452)*1)=5,"wstaw dane",IF(AND(SUMPRODUCT(ISBLANK(C452:G452)*1)&gt;0,SUMPRODUCT(ISBLANK(C452:G452)*1)&lt;5),"uzupełnij dane",IF(OR(AND(F452=nie,ISNUMBER(H452)=TRUE),AND(F452=tak,G452=tak,ISNUMBER(H452)=TRUE)),"usuń % dotacji",IF(AND(F452=nie,G452=tak),"popraw dane",IF(AND(F452=tak,G452=nie,ISBLANK(H452)=TRUE),"wstaw % dotacji","ok")))))</f>
        <v>wstaw dane</v>
      </c>
      <c r="K452" s="33">
        <f t="shared" si="348"/>
        <v>0</v>
      </c>
      <c r="L452" s="33">
        <f t="shared" si="348"/>
        <v>0</v>
      </c>
      <c r="M452" s="33">
        <f t="shared" si="348"/>
        <v>0</v>
      </c>
      <c r="N452" s="33">
        <f t="shared" si="348"/>
        <v>0</v>
      </c>
      <c r="O452" s="33">
        <f t="shared" si="348"/>
        <v>0</v>
      </c>
      <c r="P452" s="33">
        <f t="shared" si="348"/>
        <v>0</v>
      </c>
      <c r="Q452" s="33">
        <f t="shared" si="348"/>
        <v>0</v>
      </c>
      <c r="R452" s="33">
        <f t="shared" si="348"/>
        <v>0</v>
      </c>
      <c r="S452" s="33">
        <f t="shared" si="348"/>
        <v>0</v>
      </c>
      <c r="T452" s="33">
        <f t="shared" si="348"/>
        <v>0</v>
      </c>
      <c r="U452" s="33">
        <f t="shared" si="348"/>
        <v>0</v>
      </c>
      <c r="V452" s="33">
        <f t="shared" si="348"/>
        <v>0</v>
      </c>
      <c r="W452" s="33">
        <f t="shared" si="348"/>
        <v>0</v>
      </c>
      <c r="X452" s="33">
        <f t="shared" si="348"/>
        <v>0</v>
      </c>
      <c r="Y452" s="33">
        <f t="shared" si="348"/>
        <v>0</v>
      </c>
      <c r="Z452" s="33">
        <f t="shared" si="348"/>
        <v>0</v>
      </c>
      <c r="AA452" s="33">
        <f t="shared" si="348"/>
        <v>0</v>
      </c>
      <c r="AB452" s="33">
        <f t="shared" si="348"/>
        <v>0</v>
      </c>
      <c r="AC452" s="33">
        <f t="shared" si="348"/>
        <v>0</v>
      </c>
      <c r="AD452" s="33">
        <f t="shared" si="348"/>
        <v>0</v>
      </c>
      <c r="AE452" s="33">
        <f t="shared" si="348"/>
        <v>0</v>
      </c>
    </row>
    <row r="453" spans="2:31">
      <c r="B453" s="652"/>
      <c r="C453" s="672"/>
      <c r="D453" s="287"/>
      <c r="E453" s="372"/>
      <c r="F453" s="373"/>
      <c r="G453" s="373"/>
      <c r="H453" s="396"/>
      <c r="I453" s="33">
        <f>IF(AND(F453="tak",G453="tak"),SUM(K551:AE551),IF(AND(F453="tak",G453="nie",ISNUMBER(H453)),'Rozliczenie dotacji'!F186,0))</f>
        <v>0</v>
      </c>
      <c r="J453" s="202" t="str" cm="1">
        <f t="array" ref="J453">IF(SUMPRODUCT(ISBLANK(C453:G453)*1)=5,"wstaw dane",IF(AND(SUMPRODUCT(ISBLANK(C453:G453)*1)&gt;0,SUMPRODUCT(ISBLANK(C453:G453)*1)&lt;5),"uzupełnij dane",IF(OR(AND(F453=nie,ISNUMBER(H453)=TRUE),AND(F453=tak,G453=tak,ISNUMBER(H453)=TRUE)),"usuń % dotacji",IF(AND(F453=nie,G453=tak),"popraw dane",IF(AND(F453=tak,G453=nie,ISBLANK(H453)=TRUE),"wstaw % dotacji","ok")))))</f>
        <v>wstaw dane</v>
      </c>
      <c r="K453" s="33">
        <f t="shared" si="348"/>
        <v>0</v>
      </c>
      <c r="L453" s="33">
        <f t="shared" si="348"/>
        <v>0</v>
      </c>
      <c r="M453" s="33">
        <f t="shared" si="348"/>
        <v>0</v>
      </c>
      <c r="N453" s="33">
        <f t="shared" si="348"/>
        <v>0</v>
      </c>
      <c r="O453" s="33">
        <f t="shared" si="348"/>
        <v>0</v>
      </c>
      <c r="P453" s="33">
        <f t="shared" si="348"/>
        <v>0</v>
      </c>
      <c r="Q453" s="33">
        <f t="shared" si="348"/>
        <v>0</v>
      </c>
      <c r="R453" s="33">
        <f t="shared" si="348"/>
        <v>0</v>
      </c>
      <c r="S453" s="33">
        <f t="shared" si="348"/>
        <v>0</v>
      </c>
      <c r="T453" s="33">
        <f t="shared" si="348"/>
        <v>0</v>
      </c>
      <c r="U453" s="33">
        <f t="shared" si="348"/>
        <v>0</v>
      </c>
      <c r="V453" s="33">
        <f t="shared" si="348"/>
        <v>0</v>
      </c>
      <c r="W453" s="33">
        <f t="shared" si="348"/>
        <v>0</v>
      </c>
      <c r="X453" s="33">
        <f t="shared" si="348"/>
        <v>0</v>
      </c>
      <c r="Y453" s="33">
        <f t="shared" si="348"/>
        <v>0</v>
      </c>
      <c r="Z453" s="33">
        <f t="shared" si="348"/>
        <v>0</v>
      </c>
      <c r="AA453" s="33">
        <f t="shared" si="348"/>
        <v>0</v>
      </c>
      <c r="AB453" s="33">
        <f t="shared" si="348"/>
        <v>0</v>
      </c>
      <c r="AC453" s="33">
        <f t="shared" si="348"/>
        <v>0</v>
      </c>
      <c r="AD453" s="33">
        <f t="shared" si="348"/>
        <v>0</v>
      </c>
      <c r="AE453" s="33">
        <f t="shared" si="348"/>
        <v>0</v>
      </c>
    </row>
    <row r="454" spans="2:31">
      <c r="B454" s="652"/>
      <c r="C454" s="672"/>
      <c r="D454" s="287"/>
      <c r="E454" s="372"/>
      <c r="F454" s="373"/>
      <c r="G454" s="373"/>
      <c r="H454" s="396"/>
      <c r="I454" s="33">
        <f>IF(AND(F454="tak",G454="tak"),SUM(K552:AE552),IF(AND(F454="tak",G454="nie",ISNUMBER(H454)),'Rozliczenie dotacji'!F187,0))</f>
        <v>0</v>
      </c>
      <c r="J454" s="202" t="str" cm="1">
        <f t="array" ref="J454">IF(SUMPRODUCT(ISBLANK(C454:G454)*1)=5,"wstaw dane",IF(AND(SUMPRODUCT(ISBLANK(C454:G454)*1)&gt;0,SUMPRODUCT(ISBLANK(C454:G454)*1)&lt;5),"uzupełnij dane",IF(OR(AND(F454=nie,ISNUMBER(H454)=TRUE),AND(F454=tak,G454=tak,ISNUMBER(H454)=TRUE)),"usuń % dotacji",IF(AND(F454=nie,G454=tak),"popraw dane",IF(AND(F454=tak,G454=nie,ISBLANK(H454)=TRUE),"wstaw % dotacji","ok")))))</f>
        <v>wstaw dane</v>
      </c>
      <c r="K454" s="33">
        <f t="shared" si="348"/>
        <v>0</v>
      </c>
      <c r="L454" s="33">
        <f t="shared" si="348"/>
        <v>0</v>
      </c>
      <c r="M454" s="33">
        <f t="shared" si="348"/>
        <v>0</v>
      </c>
      <c r="N454" s="33">
        <f t="shared" si="348"/>
        <v>0</v>
      </c>
      <c r="O454" s="33">
        <f t="shared" si="348"/>
        <v>0</v>
      </c>
      <c r="P454" s="33">
        <f t="shared" si="348"/>
        <v>0</v>
      </c>
      <c r="Q454" s="33">
        <f t="shared" si="348"/>
        <v>0</v>
      </c>
      <c r="R454" s="33">
        <f t="shared" si="348"/>
        <v>0</v>
      </c>
      <c r="S454" s="33">
        <f t="shared" si="348"/>
        <v>0</v>
      </c>
      <c r="T454" s="33">
        <f t="shared" si="348"/>
        <v>0</v>
      </c>
      <c r="U454" s="33">
        <f t="shared" si="348"/>
        <v>0</v>
      </c>
      <c r="V454" s="33">
        <f t="shared" si="348"/>
        <v>0</v>
      </c>
      <c r="W454" s="33">
        <f t="shared" si="348"/>
        <v>0</v>
      </c>
      <c r="X454" s="33">
        <f t="shared" si="348"/>
        <v>0</v>
      </c>
      <c r="Y454" s="33">
        <f t="shared" si="348"/>
        <v>0</v>
      </c>
      <c r="Z454" s="33">
        <f t="shared" si="348"/>
        <v>0</v>
      </c>
      <c r="AA454" s="33">
        <f t="shared" si="348"/>
        <v>0</v>
      </c>
      <c r="AB454" s="33">
        <f t="shared" si="348"/>
        <v>0</v>
      </c>
      <c r="AC454" s="33">
        <f t="shared" si="348"/>
        <v>0</v>
      </c>
      <c r="AD454" s="33">
        <f t="shared" si="348"/>
        <v>0</v>
      </c>
      <c r="AE454" s="33">
        <f t="shared" si="348"/>
        <v>0</v>
      </c>
    </row>
    <row r="455" spans="2:31">
      <c r="B455" s="652"/>
      <c r="C455" s="672"/>
      <c r="D455" s="287"/>
      <c r="E455" s="372"/>
      <c r="F455" s="373"/>
      <c r="G455" s="373"/>
      <c r="H455" s="396"/>
      <c r="I455" s="33">
        <f>IF(AND(F455="tak",G455="tak"),SUM(K553:AE553),IF(AND(F455="tak",G455="nie",ISNUMBER(H455)),'Rozliczenie dotacji'!F188,0))</f>
        <v>0</v>
      </c>
      <c r="J455" s="202" t="str" cm="1">
        <f t="array" ref="J455">IF(SUMPRODUCT(ISBLANK(C455:G455)*1)=5,"wstaw dane",IF(AND(SUMPRODUCT(ISBLANK(C455:G455)*1)&gt;0,SUMPRODUCT(ISBLANK(C455:G455)*1)&lt;5),"uzupełnij dane",IF(OR(AND(F455=nie,ISNUMBER(H455)=TRUE),AND(F455=tak,G455=tak,ISNUMBER(H455)=TRUE)),"usuń % dotacji",IF(AND(F455=nie,G455=tak),"popraw dane",IF(AND(F455=tak,G455=nie,ISBLANK(H455)=TRUE),"wstaw % dotacji","ok")))))</f>
        <v>wstaw dane</v>
      </c>
      <c r="K455" s="33">
        <f t="shared" si="348"/>
        <v>0</v>
      </c>
      <c r="L455" s="33">
        <f t="shared" si="348"/>
        <v>0</v>
      </c>
      <c r="M455" s="33">
        <f t="shared" si="348"/>
        <v>0</v>
      </c>
      <c r="N455" s="33">
        <f t="shared" si="348"/>
        <v>0</v>
      </c>
      <c r="O455" s="33">
        <f t="shared" si="348"/>
        <v>0</v>
      </c>
      <c r="P455" s="33">
        <f t="shared" si="348"/>
        <v>0</v>
      </c>
      <c r="Q455" s="33">
        <f t="shared" si="348"/>
        <v>0</v>
      </c>
      <c r="R455" s="33">
        <f t="shared" si="348"/>
        <v>0</v>
      </c>
      <c r="S455" s="33">
        <f t="shared" si="348"/>
        <v>0</v>
      </c>
      <c r="T455" s="33">
        <f t="shared" si="348"/>
        <v>0</v>
      </c>
      <c r="U455" s="33">
        <f t="shared" si="348"/>
        <v>0</v>
      </c>
      <c r="V455" s="33">
        <f t="shared" si="348"/>
        <v>0</v>
      </c>
      <c r="W455" s="33">
        <f t="shared" si="348"/>
        <v>0</v>
      </c>
      <c r="X455" s="33">
        <f t="shared" si="348"/>
        <v>0</v>
      </c>
      <c r="Y455" s="33">
        <f t="shared" si="348"/>
        <v>0</v>
      </c>
      <c r="Z455" s="33">
        <f t="shared" si="348"/>
        <v>0</v>
      </c>
      <c r="AA455" s="33">
        <f t="shared" si="348"/>
        <v>0</v>
      </c>
      <c r="AB455" s="33">
        <f t="shared" si="348"/>
        <v>0</v>
      </c>
      <c r="AC455" s="33">
        <f t="shared" si="348"/>
        <v>0</v>
      </c>
      <c r="AD455" s="33">
        <f t="shared" si="348"/>
        <v>0</v>
      </c>
      <c r="AE455" s="33">
        <f t="shared" si="348"/>
        <v>0</v>
      </c>
    </row>
    <row r="456" spans="2:31">
      <c r="B456" s="652"/>
      <c r="C456" s="672"/>
      <c r="D456" s="287"/>
      <c r="E456" s="372"/>
      <c r="F456" s="373"/>
      <c r="G456" s="373"/>
      <c r="H456" s="396"/>
      <c r="I456" s="33">
        <f>IF(AND(F456="tak",G456="tak"),SUM(K554:AE554),IF(AND(F456="tak",G456="nie",ISNUMBER(H456)),'Rozliczenie dotacji'!F189,0))</f>
        <v>0</v>
      </c>
      <c r="J456" s="202" t="str" cm="1">
        <f t="array" ref="J456">IF(SUMPRODUCT(ISBLANK(C456:G456)*1)=5,"wstaw dane",IF(AND(SUMPRODUCT(ISBLANK(C456:G456)*1)&gt;0,SUMPRODUCT(ISBLANK(C456:G456)*1)&lt;5),"uzupełnij dane",IF(OR(AND(F456=nie,ISNUMBER(H456)=TRUE),AND(F456=tak,G456=tak,ISNUMBER(H456)=TRUE)),"usuń % dotacji",IF(AND(F456=nie,G456=tak),"popraw dane",IF(AND(F456=tak,G456=nie,ISBLANK(H456)=TRUE),"wstaw % dotacji","ok")))))</f>
        <v>wstaw dane</v>
      </c>
      <c r="K456" s="33">
        <f t="shared" si="348"/>
        <v>0</v>
      </c>
      <c r="L456" s="33">
        <f t="shared" si="348"/>
        <v>0</v>
      </c>
      <c r="M456" s="33">
        <f t="shared" si="348"/>
        <v>0</v>
      </c>
      <c r="N456" s="33">
        <f t="shared" si="348"/>
        <v>0</v>
      </c>
      <c r="O456" s="33">
        <f t="shared" si="348"/>
        <v>0</v>
      </c>
      <c r="P456" s="33">
        <f t="shared" si="348"/>
        <v>0</v>
      </c>
      <c r="Q456" s="33">
        <f t="shared" si="348"/>
        <v>0</v>
      </c>
      <c r="R456" s="33">
        <f t="shared" si="348"/>
        <v>0</v>
      </c>
      <c r="S456" s="33">
        <f t="shared" si="348"/>
        <v>0</v>
      </c>
      <c r="T456" s="33">
        <f t="shared" si="348"/>
        <v>0</v>
      </c>
      <c r="U456" s="33">
        <f t="shared" si="348"/>
        <v>0</v>
      </c>
      <c r="V456" s="33">
        <f t="shared" si="348"/>
        <v>0</v>
      </c>
      <c r="W456" s="33">
        <f t="shared" si="348"/>
        <v>0</v>
      </c>
      <c r="X456" s="33">
        <f t="shared" si="348"/>
        <v>0</v>
      </c>
      <c r="Y456" s="33">
        <f t="shared" si="348"/>
        <v>0</v>
      </c>
      <c r="Z456" s="33">
        <f t="shared" si="348"/>
        <v>0</v>
      </c>
      <c r="AA456" s="33">
        <f t="shared" si="348"/>
        <v>0</v>
      </c>
      <c r="AB456" s="33">
        <f t="shared" si="348"/>
        <v>0</v>
      </c>
      <c r="AC456" s="33">
        <f t="shared" si="348"/>
        <v>0</v>
      </c>
      <c r="AD456" s="33">
        <f t="shared" si="348"/>
        <v>0</v>
      </c>
      <c r="AE456" s="33">
        <f t="shared" si="348"/>
        <v>0</v>
      </c>
    </row>
    <row r="457" spans="2:31">
      <c r="B457" s="652"/>
      <c r="C457" s="672"/>
      <c r="D457" s="287"/>
      <c r="E457" s="372"/>
      <c r="F457" s="373"/>
      <c r="G457" s="373"/>
      <c r="H457" s="396"/>
      <c r="I457" s="33">
        <f>IF(AND(F457="tak",G457="tak"),SUM(K555:AE555),IF(AND(F457="tak",G457="nie",ISNUMBER(H457)),'Rozliczenie dotacji'!F190,0))</f>
        <v>0</v>
      </c>
      <c r="J457" s="202" t="str" cm="1">
        <f t="array" ref="J457">IF(SUMPRODUCT(ISBLANK(C457:G457)*1)=5,"wstaw dane",IF(AND(SUMPRODUCT(ISBLANK(C457:G457)*1)&gt;0,SUMPRODUCT(ISBLANK(C457:G457)*1)&lt;5),"uzupełnij dane",IF(OR(AND(F457=nie,ISNUMBER(H457)=TRUE),AND(F457=tak,G457=tak,ISNUMBER(H457)=TRUE)),"usuń % dotacji",IF(AND(F457=nie,G457=tak),"popraw dane",IF(AND(F457=tak,G457=nie,ISBLANK(H457)=TRUE),"wstaw % dotacji","ok")))))</f>
        <v>wstaw dane</v>
      </c>
      <c r="K457" s="33">
        <f t="shared" si="348"/>
        <v>0</v>
      </c>
      <c r="L457" s="33">
        <f t="shared" si="348"/>
        <v>0</v>
      </c>
      <c r="M457" s="33">
        <f t="shared" si="348"/>
        <v>0</v>
      </c>
      <c r="N457" s="33">
        <f t="shared" si="348"/>
        <v>0</v>
      </c>
      <c r="O457" s="33">
        <f t="shared" si="348"/>
        <v>0</v>
      </c>
      <c r="P457" s="33">
        <f t="shared" si="348"/>
        <v>0</v>
      </c>
      <c r="Q457" s="33">
        <f t="shared" si="348"/>
        <v>0</v>
      </c>
      <c r="R457" s="33">
        <f t="shared" si="348"/>
        <v>0</v>
      </c>
      <c r="S457" s="33">
        <f t="shared" si="348"/>
        <v>0</v>
      </c>
      <c r="T457" s="33">
        <f t="shared" si="348"/>
        <v>0</v>
      </c>
      <c r="U457" s="33">
        <f t="shared" si="348"/>
        <v>0</v>
      </c>
      <c r="V457" s="33">
        <f t="shared" si="348"/>
        <v>0</v>
      </c>
      <c r="W457" s="33">
        <f t="shared" si="348"/>
        <v>0</v>
      </c>
      <c r="X457" s="33">
        <f t="shared" si="348"/>
        <v>0</v>
      </c>
      <c r="Y457" s="33">
        <f t="shared" si="348"/>
        <v>0</v>
      </c>
      <c r="Z457" s="33">
        <f t="shared" si="348"/>
        <v>0</v>
      </c>
      <c r="AA457" s="33">
        <f t="shared" si="348"/>
        <v>0</v>
      </c>
      <c r="AB457" s="33">
        <f t="shared" si="348"/>
        <v>0</v>
      </c>
      <c r="AC457" s="33">
        <f t="shared" si="348"/>
        <v>0</v>
      </c>
      <c r="AD457" s="33">
        <f t="shared" si="348"/>
        <v>0</v>
      </c>
      <c r="AE457" s="33">
        <f t="shared" si="348"/>
        <v>0</v>
      </c>
    </row>
    <row r="458" spans="2:31">
      <c r="B458" s="93" t="str">
        <f>B1890</f>
        <v/>
      </c>
      <c r="C458" s="658" t="str">
        <f>IF(ISBLANK(C565),"",C565)</f>
        <v/>
      </c>
      <c r="D458" s="94" t="str">
        <f>IF(ISBLANK(D565),"",D1890)</f>
        <v/>
      </c>
      <c r="E458" s="367" t="str">
        <f t="shared" ref="E458:H462" si="349">IF(ISBLANK(E565),"",E565)</f>
        <v/>
      </c>
      <c r="F458" s="73" t="str">
        <f t="shared" si="349"/>
        <v/>
      </c>
      <c r="G458" s="73" t="str">
        <f t="shared" si="349"/>
        <v/>
      </c>
      <c r="H458" s="78" t="str">
        <f t="shared" si="349"/>
        <v/>
      </c>
      <c r="I458" s="33">
        <f>IF(AND(F458="tak",G458="tak"),SUM(K556:AE556),IF(AND(F458="tak",G458="nie",ISNUMBER(H458)),'Rozliczenie dotacji'!F191,0))</f>
        <v>0</v>
      </c>
      <c r="J458" s="202" t="str">
        <f>J565</f>
        <v>wstaw dane</v>
      </c>
      <c r="K458" s="33">
        <f t="shared" ref="K458:AE458" si="350">IF($J458="ok",K1890,0)</f>
        <v>0</v>
      </c>
      <c r="L458" s="33">
        <f t="shared" si="350"/>
        <v>0</v>
      </c>
      <c r="M458" s="33">
        <f t="shared" si="350"/>
        <v>0</v>
      </c>
      <c r="N458" s="33">
        <f t="shared" si="350"/>
        <v>0</v>
      </c>
      <c r="O458" s="33">
        <f t="shared" si="350"/>
        <v>0</v>
      </c>
      <c r="P458" s="33">
        <f t="shared" si="350"/>
        <v>0</v>
      </c>
      <c r="Q458" s="33">
        <f t="shared" si="350"/>
        <v>0</v>
      </c>
      <c r="R458" s="33">
        <f t="shared" si="350"/>
        <v>0</v>
      </c>
      <c r="S458" s="33">
        <f t="shared" si="350"/>
        <v>0</v>
      </c>
      <c r="T458" s="33">
        <f t="shared" si="350"/>
        <v>0</v>
      </c>
      <c r="U458" s="33">
        <f t="shared" si="350"/>
        <v>0</v>
      </c>
      <c r="V458" s="33">
        <f t="shared" si="350"/>
        <v>0</v>
      </c>
      <c r="W458" s="33">
        <f t="shared" si="350"/>
        <v>0</v>
      </c>
      <c r="X458" s="33">
        <f t="shared" si="350"/>
        <v>0</v>
      </c>
      <c r="Y458" s="33">
        <f t="shared" si="350"/>
        <v>0</v>
      </c>
      <c r="Z458" s="33">
        <f t="shared" si="350"/>
        <v>0</v>
      </c>
      <c r="AA458" s="33">
        <f t="shared" si="350"/>
        <v>0</v>
      </c>
      <c r="AB458" s="33">
        <f t="shared" si="350"/>
        <v>0</v>
      </c>
      <c r="AC458" s="33">
        <f t="shared" si="350"/>
        <v>0</v>
      </c>
      <c r="AD458" s="33">
        <f t="shared" si="350"/>
        <v>0</v>
      </c>
      <c r="AE458" s="33">
        <f t="shared" si="350"/>
        <v>0</v>
      </c>
    </row>
    <row r="459" spans="2:31">
      <c r="B459" s="93" t="str">
        <f>B1891</f>
        <v/>
      </c>
      <c r="C459" s="658" t="str">
        <f>IF(ISBLANK(C566),"",C566)</f>
        <v/>
      </c>
      <c r="D459" s="94" t="str">
        <f>IF(ISBLANK(D566),"",D1891)</f>
        <v/>
      </c>
      <c r="E459" s="367" t="str">
        <f t="shared" si="349"/>
        <v/>
      </c>
      <c r="F459" s="73" t="str">
        <f t="shared" si="349"/>
        <v/>
      </c>
      <c r="G459" s="73" t="str">
        <f t="shared" si="349"/>
        <v/>
      </c>
      <c r="H459" s="78" t="str">
        <f t="shared" si="349"/>
        <v/>
      </c>
      <c r="I459" s="33">
        <f>IF(AND(F459="tak",G459="tak"),SUM(K557:AE557),IF(AND(F459="tak",G459="nie",ISNUMBER(H459)),'Rozliczenie dotacji'!F192,0))</f>
        <v>0</v>
      </c>
      <c r="J459" s="202" t="str">
        <f>J566</f>
        <v>wstaw dane</v>
      </c>
      <c r="K459" s="33">
        <f t="shared" ref="K459:AE459" si="351">IF($J459="ok",K1891,0)</f>
        <v>0</v>
      </c>
      <c r="L459" s="33">
        <f t="shared" si="351"/>
        <v>0</v>
      </c>
      <c r="M459" s="33">
        <f t="shared" si="351"/>
        <v>0</v>
      </c>
      <c r="N459" s="33">
        <f t="shared" si="351"/>
        <v>0</v>
      </c>
      <c r="O459" s="33">
        <f t="shared" si="351"/>
        <v>0</v>
      </c>
      <c r="P459" s="33">
        <f t="shared" si="351"/>
        <v>0</v>
      </c>
      <c r="Q459" s="33">
        <f t="shared" si="351"/>
        <v>0</v>
      </c>
      <c r="R459" s="33">
        <f t="shared" si="351"/>
        <v>0</v>
      </c>
      <c r="S459" s="33">
        <f t="shared" si="351"/>
        <v>0</v>
      </c>
      <c r="T459" s="33">
        <f t="shared" si="351"/>
        <v>0</v>
      </c>
      <c r="U459" s="33">
        <f t="shared" si="351"/>
        <v>0</v>
      </c>
      <c r="V459" s="33">
        <f t="shared" si="351"/>
        <v>0</v>
      </c>
      <c r="W459" s="33">
        <f t="shared" si="351"/>
        <v>0</v>
      </c>
      <c r="X459" s="33">
        <f t="shared" si="351"/>
        <v>0</v>
      </c>
      <c r="Y459" s="33">
        <f t="shared" si="351"/>
        <v>0</v>
      </c>
      <c r="Z459" s="33">
        <f t="shared" si="351"/>
        <v>0</v>
      </c>
      <c r="AA459" s="33">
        <f t="shared" si="351"/>
        <v>0</v>
      </c>
      <c r="AB459" s="33">
        <f t="shared" si="351"/>
        <v>0</v>
      </c>
      <c r="AC459" s="33">
        <f t="shared" si="351"/>
        <v>0</v>
      </c>
      <c r="AD459" s="33">
        <f t="shared" si="351"/>
        <v>0</v>
      </c>
      <c r="AE459" s="33">
        <f t="shared" si="351"/>
        <v>0</v>
      </c>
    </row>
    <row r="460" spans="2:31">
      <c r="B460" s="93" t="str">
        <f>B1892</f>
        <v/>
      </c>
      <c r="C460" s="658" t="str">
        <f>IF(ISBLANK(C567),"",C567)</f>
        <v/>
      </c>
      <c r="D460" s="94" t="str">
        <f>IF(ISBLANK(D567),"",D1892)</f>
        <v/>
      </c>
      <c r="E460" s="367" t="str">
        <f t="shared" si="349"/>
        <v/>
      </c>
      <c r="F460" s="73" t="str">
        <f t="shared" si="349"/>
        <v/>
      </c>
      <c r="G460" s="73" t="str">
        <f t="shared" si="349"/>
        <v/>
      </c>
      <c r="H460" s="78" t="str">
        <f t="shared" si="349"/>
        <v/>
      </c>
      <c r="I460" s="33">
        <f>IF(AND(F460="tak",G460="tak"),SUM(K558:AE558),IF(AND(F460="tak",G460="nie",ISNUMBER(H460)),'Rozliczenie dotacji'!F193,0))</f>
        <v>0</v>
      </c>
      <c r="J460" s="202" t="str">
        <f>J567</f>
        <v>wstaw dane</v>
      </c>
      <c r="K460" s="33">
        <f t="shared" ref="K460:AE460" si="352">IF($J460="ok",K1892,0)</f>
        <v>0</v>
      </c>
      <c r="L460" s="33">
        <f t="shared" si="352"/>
        <v>0</v>
      </c>
      <c r="M460" s="33">
        <f t="shared" si="352"/>
        <v>0</v>
      </c>
      <c r="N460" s="33">
        <f t="shared" si="352"/>
        <v>0</v>
      </c>
      <c r="O460" s="33">
        <f t="shared" si="352"/>
        <v>0</v>
      </c>
      <c r="P460" s="33">
        <f t="shared" si="352"/>
        <v>0</v>
      </c>
      <c r="Q460" s="33">
        <f t="shared" si="352"/>
        <v>0</v>
      </c>
      <c r="R460" s="33">
        <f t="shared" si="352"/>
        <v>0</v>
      </c>
      <c r="S460" s="33">
        <f t="shared" si="352"/>
        <v>0</v>
      </c>
      <c r="T460" s="33">
        <f t="shared" si="352"/>
        <v>0</v>
      </c>
      <c r="U460" s="33">
        <f t="shared" si="352"/>
        <v>0</v>
      </c>
      <c r="V460" s="33">
        <f t="shared" si="352"/>
        <v>0</v>
      </c>
      <c r="W460" s="33">
        <f t="shared" si="352"/>
        <v>0</v>
      </c>
      <c r="X460" s="33">
        <f t="shared" si="352"/>
        <v>0</v>
      </c>
      <c r="Y460" s="33">
        <f t="shared" si="352"/>
        <v>0</v>
      </c>
      <c r="Z460" s="33">
        <f t="shared" si="352"/>
        <v>0</v>
      </c>
      <c r="AA460" s="33">
        <f t="shared" si="352"/>
        <v>0</v>
      </c>
      <c r="AB460" s="33">
        <f t="shared" si="352"/>
        <v>0</v>
      </c>
      <c r="AC460" s="33">
        <f t="shared" si="352"/>
        <v>0</v>
      </c>
      <c r="AD460" s="33">
        <f t="shared" si="352"/>
        <v>0</v>
      </c>
      <c r="AE460" s="33">
        <f t="shared" si="352"/>
        <v>0</v>
      </c>
    </row>
    <row r="461" spans="2:31">
      <c r="B461" s="93" t="str">
        <f>B1893</f>
        <v/>
      </c>
      <c r="C461" s="658" t="str">
        <f>IF(ISBLANK(C568),"",C568)</f>
        <v/>
      </c>
      <c r="D461" s="94" t="str">
        <f>IF(ISBLANK(D568),"",D1893)</f>
        <v/>
      </c>
      <c r="E461" s="367" t="str">
        <f t="shared" si="349"/>
        <v/>
      </c>
      <c r="F461" s="73" t="str">
        <f t="shared" si="349"/>
        <v/>
      </c>
      <c r="G461" s="73" t="str">
        <f t="shared" si="349"/>
        <v/>
      </c>
      <c r="H461" s="78" t="str">
        <f t="shared" si="349"/>
        <v/>
      </c>
      <c r="I461" s="33">
        <f>IF(AND(F461="tak",G461="tak"),SUM(K559:AE559),IF(AND(F461="tak",G461="nie",ISNUMBER(H461)),'Rozliczenie dotacji'!F194,0))</f>
        <v>0</v>
      </c>
      <c r="J461" s="202" t="str">
        <f>J568</f>
        <v>wstaw dane</v>
      </c>
      <c r="K461" s="33">
        <f t="shared" ref="K461:AE461" si="353">IF($J461="ok",K1893,0)</f>
        <v>0</v>
      </c>
      <c r="L461" s="33">
        <f t="shared" si="353"/>
        <v>0</v>
      </c>
      <c r="M461" s="33">
        <f t="shared" si="353"/>
        <v>0</v>
      </c>
      <c r="N461" s="33">
        <f t="shared" si="353"/>
        <v>0</v>
      </c>
      <c r="O461" s="33">
        <f t="shared" si="353"/>
        <v>0</v>
      </c>
      <c r="P461" s="33">
        <f t="shared" si="353"/>
        <v>0</v>
      </c>
      <c r="Q461" s="33">
        <f t="shared" si="353"/>
        <v>0</v>
      </c>
      <c r="R461" s="33">
        <f t="shared" si="353"/>
        <v>0</v>
      </c>
      <c r="S461" s="33">
        <f t="shared" si="353"/>
        <v>0</v>
      </c>
      <c r="T461" s="33">
        <f t="shared" si="353"/>
        <v>0</v>
      </c>
      <c r="U461" s="33">
        <f t="shared" si="353"/>
        <v>0</v>
      </c>
      <c r="V461" s="33">
        <f t="shared" si="353"/>
        <v>0</v>
      </c>
      <c r="W461" s="33">
        <f t="shared" si="353"/>
        <v>0</v>
      </c>
      <c r="X461" s="33">
        <f t="shared" si="353"/>
        <v>0</v>
      </c>
      <c r="Y461" s="33">
        <f t="shared" si="353"/>
        <v>0</v>
      </c>
      <c r="Z461" s="33">
        <f t="shared" si="353"/>
        <v>0</v>
      </c>
      <c r="AA461" s="33">
        <f t="shared" si="353"/>
        <v>0</v>
      </c>
      <c r="AB461" s="33">
        <f t="shared" si="353"/>
        <v>0</v>
      </c>
      <c r="AC461" s="33">
        <f t="shared" si="353"/>
        <v>0</v>
      </c>
      <c r="AD461" s="33">
        <f t="shared" si="353"/>
        <v>0</v>
      </c>
      <c r="AE461" s="33">
        <f t="shared" si="353"/>
        <v>0</v>
      </c>
    </row>
    <row r="462" spans="2:31">
      <c r="B462" s="93" t="str">
        <f>B1894</f>
        <v/>
      </c>
      <c r="C462" s="658" t="str">
        <f>IF(ISBLANK(C569),"",C569)</f>
        <v/>
      </c>
      <c r="D462" s="94" t="str">
        <f>IF(ISBLANK(D569),"",D1894)</f>
        <v/>
      </c>
      <c r="E462" s="367" t="str">
        <f t="shared" si="349"/>
        <v/>
      </c>
      <c r="F462" s="73" t="str">
        <f t="shared" si="349"/>
        <v/>
      </c>
      <c r="G462" s="73" t="str">
        <f t="shared" si="349"/>
        <v/>
      </c>
      <c r="H462" s="78" t="str">
        <f t="shared" si="349"/>
        <v/>
      </c>
      <c r="I462" s="33">
        <f>IF(AND(F462="tak",G462="tak"),SUM(K560:AE560),IF(AND(F462="tak",G462="nie",ISNUMBER(H462)),'Rozliczenie dotacji'!F195,0))</f>
        <v>0</v>
      </c>
      <c r="J462" s="202" t="str">
        <f>J569</f>
        <v>wstaw dane</v>
      </c>
      <c r="K462" s="33">
        <f t="shared" ref="K462:AE462" si="354">IF($J462="ok",K1894,0)</f>
        <v>0</v>
      </c>
      <c r="L462" s="33">
        <f t="shared" si="354"/>
        <v>0</v>
      </c>
      <c r="M462" s="33">
        <f t="shared" si="354"/>
        <v>0</v>
      </c>
      <c r="N462" s="33">
        <f t="shared" si="354"/>
        <v>0</v>
      </c>
      <c r="O462" s="33">
        <f t="shared" si="354"/>
        <v>0</v>
      </c>
      <c r="P462" s="33">
        <f t="shared" si="354"/>
        <v>0</v>
      </c>
      <c r="Q462" s="33">
        <f t="shared" si="354"/>
        <v>0</v>
      </c>
      <c r="R462" s="33">
        <f t="shared" si="354"/>
        <v>0</v>
      </c>
      <c r="S462" s="33">
        <f t="shared" si="354"/>
        <v>0</v>
      </c>
      <c r="T462" s="33">
        <f t="shared" si="354"/>
        <v>0</v>
      </c>
      <c r="U462" s="33">
        <f t="shared" si="354"/>
        <v>0</v>
      </c>
      <c r="V462" s="33">
        <f t="shared" si="354"/>
        <v>0</v>
      </c>
      <c r="W462" s="33">
        <f t="shared" si="354"/>
        <v>0</v>
      </c>
      <c r="X462" s="33">
        <f t="shared" si="354"/>
        <v>0</v>
      </c>
      <c r="Y462" s="33">
        <f t="shared" si="354"/>
        <v>0</v>
      </c>
      <c r="Z462" s="33">
        <f t="shared" si="354"/>
        <v>0</v>
      </c>
      <c r="AA462" s="33">
        <f t="shared" si="354"/>
        <v>0</v>
      </c>
      <c r="AB462" s="33">
        <f t="shared" si="354"/>
        <v>0</v>
      </c>
      <c r="AC462" s="33">
        <f t="shared" si="354"/>
        <v>0</v>
      </c>
      <c r="AD462" s="33">
        <f t="shared" si="354"/>
        <v>0</v>
      </c>
      <c r="AE462" s="33">
        <f t="shared" si="354"/>
        <v>0</v>
      </c>
    </row>
    <row r="463" spans="2:31">
      <c r="B463" s="98" t="s">
        <v>316</v>
      </c>
      <c r="C463" s="98"/>
      <c r="D463" s="97">
        <f>SUM(D418:D462)</f>
        <v>0</v>
      </c>
      <c r="E463" s="199"/>
      <c r="F463" s="96"/>
      <c r="G463" s="97"/>
      <c r="H463" s="96"/>
      <c r="I463" s="97">
        <f>SUM(I418:I462)</f>
        <v>0</v>
      </c>
      <c r="J463" s="96"/>
      <c r="K463" s="97">
        <f t="shared" ref="K463:W463" si="355">SUM(K418:K462)</f>
        <v>0</v>
      </c>
      <c r="L463" s="97">
        <f t="shared" si="355"/>
        <v>0</v>
      </c>
      <c r="M463" s="97">
        <f t="shared" si="355"/>
        <v>0</v>
      </c>
      <c r="N463" s="97">
        <f t="shared" si="355"/>
        <v>0</v>
      </c>
      <c r="O463" s="97">
        <f t="shared" si="355"/>
        <v>0</v>
      </c>
      <c r="P463" s="97">
        <f t="shared" si="355"/>
        <v>0</v>
      </c>
      <c r="Q463" s="97">
        <f t="shared" si="355"/>
        <v>0</v>
      </c>
      <c r="R463" s="97">
        <f t="shared" si="355"/>
        <v>0</v>
      </c>
      <c r="S463" s="97">
        <f t="shared" si="355"/>
        <v>0</v>
      </c>
      <c r="T463" s="97">
        <f t="shared" si="355"/>
        <v>0</v>
      </c>
      <c r="U463" s="97">
        <f t="shared" si="355"/>
        <v>0</v>
      </c>
      <c r="V463" s="97">
        <f t="shared" si="355"/>
        <v>0</v>
      </c>
      <c r="W463" s="97">
        <f t="shared" si="355"/>
        <v>0</v>
      </c>
      <c r="X463" s="97">
        <f>SUM(X418:X462)</f>
        <v>0</v>
      </c>
      <c r="Y463" s="97">
        <f>SUM(Y418:Y462)</f>
        <v>0</v>
      </c>
      <c r="Z463" s="97">
        <f t="shared" ref="Z463:AA463" si="356">SUM(Z418:Z462)</f>
        <v>0</v>
      </c>
      <c r="AA463" s="97">
        <f t="shared" si="356"/>
        <v>0</v>
      </c>
      <c r="AB463" s="97">
        <f t="shared" ref="AB463:AE463" si="357">SUM(AB418:AB462)</f>
        <v>0</v>
      </c>
      <c r="AC463" s="97">
        <f t="shared" si="357"/>
        <v>0</v>
      </c>
      <c r="AD463" s="97">
        <f t="shared" si="357"/>
        <v>0</v>
      </c>
      <c r="AE463" s="97">
        <f t="shared" si="357"/>
        <v>0</v>
      </c>
    </row>
    <row r="464" spans="2:31">
      <c r="B464" s="103" t="s">
        <v>365</v>
      </c>
      <c r="C464" s="103"/>
      <c r="D464" s="101"/>
      <c r="E464" s="101"/>
      <c r="F464" s="101"/>
      <c r="G464" s="101"/>
      <c r="H464" s="101"/>
      <c r="I464" s="101"/>
      <c r="J464" s="101"/>
      <c r="K464" s="102">
        <f t="shared" ref="K464:W464" ca="1" si="358">K1611+K1618+K1625+K1632+K1639+K1884+K1646+K1653+K1660+K1667+K1674+K1681+K1688+K1695+K1702+K1709+K1716+K1723+K1730+K1737+K1744+K1751+K1758+K1765+K1772+K1779+K1786+K1793+K1800+K1807+K1814+K1821+K1828+K1835+K1842+K1849+K1856+K1863+K1870+K1877+K1896</f>
        <v>0</v>
      </c>
      <c r="L464" s="102">
        <f t="shared" ca="1" si="358"/>
        <v>0</v>
      </c>
      <c r="M464" s="102">
        <f t="shared" ca="1" si="358"/>
        <v>0</v>
      </c>
      <c r="N464" s="102">
        <f t="shared" ca="1" si="358"/>
        <v>0</v>
      </c>
      <c r="O464" s="102">
        <f t="shared" ca="1" si="358"/>
        <v>0</v>
      </c>
      <c r="P464" s="102">
        <f t="shared" ca="1" si="358"/>
        <v>0</v>
      </c>
      <c r="Q464" s="102">
        <f t="shared" ca="1" si="358"/>
        <v>0</v>
      </c>
      <c r="R464" s="102">
        <f t="shared" ca="1" si="358"/>
        <v>0</v>
      </c>
      <c r="S464" s="102">
        <f t="shared" ca="1" si="358"/>
        <v>0</v>
      </c>
      <c r="T464" s="102">
        <f t="shared" ca="1" si="358"/>
        <v>0</v>
      </c>
      <c r="U464" s="102">
        <f t="shared" ca="1" si="358"/>
        <v>0</v>
      </c>
      <c r="V464" s="102">
        <f t="shared" ca="1" si="358"/>
        <v>0</v>
      </c>
      <c r="W464" s="102">
        <f t="shared" ca="1" si="358"/>
        <v>0</v>
      </c>
      <c r="X464" s="102">
        <f t="shared" ref="X464:Y466" ca="1" si="359">X1611+X1618+X1625+X1632+X1639+X1884+X1646+X1653+X1660+X1667+X1674+X1681+X1688+X1695+X1702+X1709+X1716+X1723+X1730+X1737+X1744+X1751+X1758+X1765+X1772+X1779+X1786+X1793+X1800+X1807+X1814+X1821+X1828+X1835+X1842+X1849+X1856+X1863+X1870+X1877+X1896</f>
        <v>0</v>
      </c>
      <c r="Y464" s="102">
        <f t="shared" ca="1" si="359"/>
        <v>0</v>
      </c>
      <c r="Z464" s="102">
        <f t="shared" ref="Z464:AA464" ca="1" si="360">Z1611+Z1618+Z1625+Z1632+Z1639+Z1884+Z1646+Z1653+Z1660+Z1667+Z1674+Z1681+Z1688+Z1695+Z1702+Z1709+Z1716+Z1723+Z1730+Z1737+Z1744+Z1751+Z1758+Z1765+Z1772+Z1779+Z1786+Z1793+Z1800+Z1807+Z1814+Z1821+Z1828+Z1835+Z1842+Z1849+Z1856+Z1863+Z1870+Z1877+Z1896</f>
        <v>0</v>
      </c>
      <c r="AA464" s="102">
        <f t="shared" ca="1" si="360"/>
        <v>0</v>
      </c>
      <c r="AB464" s="102">
        <f t="shared" ref="AB464:AE464" ca="1" si="361">AB1611+AB1618+AB1625+AB1632+AB1639+AB1884+AB1646+AB1653+AB1660+AB1667+AB1674+AB1681+AB1688+AB1695+AB1702+AB1709+AB1716+AB1723+AB1730+AB1737+AB1744+AB1751+AB1758+AB1765+AB1772+AB1779+AB1786+AB1793+AB1800+AB1807+AB1814+AB1821+AB1828+AB1835+AB1842+AB1849+AB1856+AB1863+AB1870+AB1877+AB1896</f>
        <v>0</v>
      </c>
      <c r="AC464" s="102">
        <f t="shared" ca="1" si="361"/>
        <v>0</v>
      </c>
      <c r="AD464" s="102">
        <f t="shared" ca="1" si="361"/>
        <v>0</v>
      </c>
      <c r="AE464" s="102">
        <f t="shared" ca="1" si="361"/>
        <v>0</v>
      </c>
    </row>
    <row r="465" spans="2:31">
      <c r="B465" s="37" t="s">
        <v>366</v>
      </c>
      <c r="C465" s="37"/>
      <c r="D465" s="52"/>
      <c r="E465" s="52"/>
      <c r="F465" s="52"/>
      <c r="G465" s="52"/>
      <c r="H465" s="52"/>
      <c r="I465" s="52"/>
      <c r="J465" s="52"/>
      <c r="K465" s="33">
        <f t="shared" ref="K465:W465" ca="1" si="362">K1612+K1619+K1626+K1633+K1640+K1885+K1647+K1654+K1661+K1668+K1675+K1682+K1689+K1696+K1703+K1710+K1717+K1724+K1731+K1738+K1745+K1752+K1759+K1766+K1773+K1780+K1787+K1794+K1801+K1808+K1815+K1822+K1829+K1836+K1843+K1850+K1857+K1864+K1871+K1878+K1897</f>
        <v>0</v>
      </c>
      <c r="L465" s="33">
        <f t="shared" ca="1" si="362"/>
        <v>0</v>
      </c>
      <c r="M465" s="33">
        <f t="shared" ca="1" si="362"/>
        <v>0</v>
      </c>
      <c r="N465" s="33">
        <f t="shared" ca="1" si="362"/>
        <v>0</v>
      </c>
      <c r="O465" s="33">
        <f t="shared" ca="1" si="362"/>
        <v>0</v>
      </c>
      <c r="P465" s="33">
        <f t="shared" ca="1" si="362"/>
        <v>0</v>
      </c>
      <c r="Q465" s="33">
        <f t="shared" ca="1" si="362"/>
        <v>0</v>
      </c>
      <c r="R465" s="33">
        <f t="shared" ca="1" si="362"/>
        <v>0</v>
      </c>
      <c r="S465" s="33">
        <f t="shared" ca="1" si="362"/>
        <v>0</v>
      </c>
      <c r="T465" s="33">
        <f t="shared" ca="1" si="362"/>
        <v>0</v>
      </c>
      <c r="U465" s="33">
        <f t="shared" ca="1" si="362"/>
        <v>0</v>
      </c>
      <c r="V465" s="33">
        <f t="shared" ca="1" si="362"/>
        <v>0</v>
      </c>
      <c r="W465" s="33">
        <f t="shared" ca="1" si="362"/>
        <v>0</v>
      </c>
      <c r="X465" s="33">
        <f t="shared" ca="1" si="359"/>
        <v>0</v>
      </c>
      <c r="Y465" s="33">
        <f t="shared" ca="1" si="359"/>
        <v>0</v>
      </c>
      <c r="Z465" s="33">
        <f t="shared" ref="Z465:AA465" ca="1" si="363">Z1612+Z1619+Z1626+Z1633+Z1640+Z1885+Z1647+Z1654+Z1661+Z1668+Z1675+Z1682+Z1689+Z1696+Z1703+Z1710+Z1717+Z1724+Z1731+Z1738+Z1745+Z1752+Z1759+Z1766+Z1773+Z1780+Z1787+Z1794+Z1801+Z1808+Z1815+Z1822+Z1829+Z1836+Z1843+Z1850+Z1857+Z1864+Z1871+Z1878+Z1897</f>
        <v>0</v>
      </c>
      <c r="AA465" s="33">
        <f t="shared" ca="1" si="363"/>
        <v>0</v>
      </c>
      <c r="AB465" s="33">
        <f t="shared" ref="AB465:AE465" ca="1" si="364">AB1612+AB1619+AB1626+AB1633+AB1640+AB1885+AB1647+AB1654+AB1661+AB1668+AB1675+AB1682+AB1689+AB1696+AB1703+AB1710+AB1717+AB1724+AB1731+AB1738+AB1745+AB1752+AB1759+AB1766+AB1773+AB1780+AB1787+AB1794+AB1801+AB1808+AB1815+AB1822+AB1829+AB1836+AB1843+AB1850+AB1857+AB1864+AB1871+AB1878+AB1897</f>
        <v>0</v>
      </c>
      <c r="AC465" s="33">
        <f t="shared" ca="1" si="364"/>
        <v>0</v>
      </c>
      <c r="AD465" s="33">
        <f t="shared" ca="1" si="364"/>
        <v>0</v>
      </c>
      <c r="AE465" s="33">
        <f t="shared" ca="1" si="364"/>
        <v>0</v>
      </c>
    </row>
    <row r="466" spans="2:31">
      <c r="B466" s="200" t="s">
        <v>367</v>
      </c>
      <c r="C466" s="200"/>
      <c r="D466" s="52"/>
      <c r="E466" s="52"/>
      <c r="F466" s="52"/>
      <c r="G466" s="52"/>
      <c r="H466" s="52"/>
      <c r="I466" s="52"/>
      <c r="J466" s="52"/>
      <c r="K466" s="86">
        <f t="shared" ref="K466:W466" ca="1" si="365">K1613+K1620+K1627+K1634+K1641+K1886+K1648+K1655+K1662+K1669+K1676+K1683+K1690+K1697+K1704+K1711+K1718+K1725+K1732+K1739+K1746+K1753+K1760+K1767+K1774+K1781+K1788+K1795+K1802+K1809+K1816+K1823+K1830+K1837+K1844+K1851+K1858+K1865+K1872+K1879+K1898</f>
        <v>0</v>
      </c>
      <c r="L466" s="86">
        <f t="shared" ca="1" si="365"/>
        <v>0</v>
      </c>
      <c r="M466" s="86">
        <f t="shared" ca="1" si="365"/>
        <v>0</v>
      </c>
      <c r="N466" s="86">
        <f t="shared" ca="1" si="365"/>
        <v>0</v>
      </c>
      <c r="O466" s="86">
        <f t="shared" ca="1" si="365"/>
        <v>0</v>
      </c>
      <c r="P466" s="86">
        <f t="shared" ca="1" si="365"/>
        <v>0</v>
      </c>
      <c r="Q466" s="86">
        <f t="shared" ca="1" si="365"/>
        <v>0</v>
      </c>
      <c r="R466" s="86">
        <f t="shared" ca="1" si="365"/>
        <v>0</v>
      </c>
      <c r="S466" s="86">
        <f t="shared" ca="1" si="365"/>
        <v>0</v>
      </c>
      <c r="T466" s="86">
        <f t="shared" ca="1" si="365"/>
        <v>0</v>
      </c>
      <c r="U466" s="86">
        <f t="shared" ca="1" si="365"/>
        <v>0</v>
      </c>
      <c r="V466" s="86">
        <f t="shared" ca="1" si="365"/>
        <v>0</v>
      </c>
      <c r="W466" s="86">
        <f t="shared" ca="1" si="365"/>
        <v>0</v>
      </c>
      <c r="X466" s="86">
        <f t="shared" ca="1" si="359"/>
        <v>0</v>
      </c>
      <c r="Y466" s="86">
        <f t="shared" ca="1" si="359"/>
        <v>0</v>
      </c>
      <c r="Z466" s="86">
        <f t="shared" ref="Z466:AA466" ca="1" si="366">Z1613+Z1620+Z1627+Z1634+Z1641+Z1886+Z1648+Z1655+Z1662+Z1669+Z1676+Z1683+Z1690+Z1697+Z1704+Z1711+Z1718+Z1725+Z1732+Z1739+Z1746+Z1753+Z1760+Z1767+Z1774+Z1781+Z1788+Z1795+Z1802+Z1809+Z1816+Z1823+Z1830+Z1837+Z1844+Z1851+Z1858+Z1865+Z1872+Z1879+Z1898</f>
        <v>0</v>
      </c>
      <c r="AA466" s="86">
        <f t="shared" ca="1" si="366"/>
        <v>0</v>
      </c>
      <c r="AB466" s="86">
        <f t="shared" ref="AB466:AE466" ca="1" si="367">AB1613+AB1620+AB1627+AB1634+AB1641+AB1886+AB1648+AB1655+AB1662+AB1669+AB1676+AB1683+AB1690+AB1697+AB1704+AB1711+AB1718+AB1725+AB1732+AB1739+AB1746+AB1753+AB1760+AB1767+AB1774+AB1781+AB1788+AB1795+AB1802+AB1809+AB1816+AB1823+AB1830+AB1837+AB1844+AB1851+AB1858+AB1865+AB1872+AB1879+AB1898</f>
        <v>0</v>
      </c>
      <c r="AC466" s="86">
        <f t="shared" ca="1" si="367"/>
        <v>0</v>
      </c>
      <c r="AD466" s="86">
        <f t="shared" ca="1" si="367"/>
        <v>0</v>
      </c>
      <c r="AE466" s="86">
        <f t="shared" ca="1" si="367"/>
        <v>0</v>
      </c>
    </row>
    <row r="467" spans="2:31"/>
    <row r="468" spans="2:31">
      <c r="B468" s="188" t="s">
        <v>400</v>
      </c>
      <c r="C468" s="378"/>
      <c r="D468" s="189"/>
      <c r="E468" s="190"/>
      <c r="F468" s="190"/>
      <c r="G468" s="190"/>
      <c r="H468" s="190"/>
      <c r="I468" s="190"/>
      <c r="J468" s="190"/>
      <c r="K468" s="631"/>
      <c r="L468" s="632"/>
      <c r="M468" s="632"/>
      <c r="N468" s="632"/>
      <c r="O468" s="632"/>
      <c r="P468" s="632"/>
      <c r="Q468" s="632"/>
      <c r="R468" s="632"/>
      <c r="S468" s="632"/>
      <c r="T468" s="632"/>
      <c r="U468" s="632"/>
      <c r="V468" s="632"/>
      <c r="W468" s="632"/>
      <c r="X468" s="632"/>
      <c r="Y468" s="632"/>
      <c r="Z468" s="632"/>
      <c r="AA468" s="632"/>
      <c r="AB468" s="632"/>
      <c r="AC468" s="632"/>
      <c r="AD468" s="632"/>
      <c r="AE468" s="632"/>
    </row>
    <row r="469" spans="2:31">
      <c r="B469" s="62" t="str">
        <f t="shared" ref="B469:B488" si="368">IF(ISBLANK(B418),"",B418)</f>
        <v/>
      </c>
      <c r="C469" s="62"/>
      <c r="D469" s="101"/>
      <c r="E469" s="101"/>
      <c r="F469" s="101"/>
      <c r="G469" s="101"/>
      <c r="H469" s="101"/>
      <c r="I469" s="101"/>
      <c r="J469" s="201" t="str" cm="1">
        <f t="array" ref="J469">IF(J418="wstaw dane","",IF(OR(ISBLANK(F418)=TRUE,ISBLANK(G418)=TRUE),"uzupełnij dane",IF(OR((AND(F418="nie",SUMPRODUCT(ISNUMBER(K469:AE469)*1)&gt;0)),AND(F418=tak,G418=nie,SUMPRODUCT(ISNUMBER(K469:AE469)*1)&gt;0)),"usuń % dotacji",IF(AND(F418=tak,G418=tak,SUMPRODUCT(ISNUMBER(K469:AE469)*1)=0),"wstaw % dotacji","ok"))))</f>
        <v/>
      </c>
      <c r="K469" s="386"/>
      <c r="L469" s="386"/>
      <c r="M469" s="386"/>
      <c r="N469" s="386"/>
      <c r="O469" s="386"/>
      <c r="P469" s="386"/>
      <c r="Q469" s="386"/>
      <c r="R469" s="386"/>
      <c r="S469" s="386"/>
      <c r="T469" s="386"/>
      <c r="U469" s="386"/>
      <c r="V469" s="386"/>
      <c r="W469" s="386"/>
      <c r="X469" s="386"/>
      <c r="Y469" s="386"/>
      <c r="Z469" s="386"/>
      <c r="AA469" s="386"/>
      <c r="AB469" s="386"/>
      <c r="AC469" s="386"/>
      <c r="AD469" s="386"/>
      <c r="AE469" s="386"/>
    </row>
    <row r="470" spans="2:31">
      <c r="B470" s="62" t="str">
        <f t="shared" si="368"/>
        <v/>
      </c>
      <c r="C470" s="62"/>
      <c r="D470" s="52"/>
      <c r="E470" s="52"/>
      <c r="F470" s="52"/>
      <c r="G470" s="52"/>
      <c r="H470" s="52"/>
      <c r="I470" s="52"/>
      <c r="J470" s="202" t="str" cm="1">
        <f t="array" ref="J470">IF(J419="wstaw dane","",IF(OR(ISBLANK(F419)=TRUE,ISBLANK(G419)=TRUE),"uzupełnij dane",IF(OR((AND(F419="nie",SUMPRODUCT(ISNUMBER(K470:AE470)*1)&gt;0)),AND(F419=tak,G419=nie,SUMPRODUCT(ISNUMBER(K470:AE470)*1)&gt;0)),"usuń % dotacji",IF(AND(F419=tak,G419=tak,SUMPRODUCT(ISNUMBER(K470:AE470)*1)=0),"wstaw % dotacji","ok"))))</f>
        <v/>
      </c>
      <c r="K470" s="387"/>
      <c r="L470" s="387"/>
      <c r="M470" s="387"/>
      <c r="N470" s="387"/>
      <c r="O470" s="387"/>
      <c r="P470" s="387"/>
      <c r="Q470" s="387"/>
      <c r="R470" s="387"/>
      <c r="S470" s="387"/>
      <c r="T470" s="387"/>
      <c r="U470" s="387"/>
      <c r="V470" s="387"/>
      <c r="W470" s="387"/>
      <c r="X470" s="387"/>
      <c r="Y470" s="387"/>
      <c r="Z470" s="387"/>
      <c r="AA470" s="387"/>
      <c r="AB470" s="387"/>
      <c r="AC470" s="387"/>
      <c r="AD470" s="387"/>
      <c r="AE470" s="387"/>
    </row>
    <row r="471" spans="2:31">
      <c r="B471" s="62" t="str">
        <f t="shared" si="368"/>
        <v/>
      </c>
      <c r="C471" s="62"/>
      <c r="D471" s="52"/>
      <c r="E471" s="52"/>
      <c r="F471" s="52"/>
      <c r="G471" s="52"/>
      <c r="H471" s="52"/>
      <c r="I471" s="52"/>
      <c r="J471" s="202" t="str" cm="1">
        <f t="array" ref="J471">IF(J420="wstaw dane","",IF(OR(ISBLANK(F420)=TRUE,ISBLANK(G420)=TRUE),"uzupełnij dane",IF(OR((AND(F420="nie",SUMPRODUCT(ISNUMBER(K471:AE471)*1)&gt;0)),AND(F420=tak,G420=nie,SUMPRODUCT(ISNUMBER(K471:AE471)*1)&gt;0)),"usuń % dotacji",IF(AND(F420=tak,G420=tak,SUMPRODUCT(ISNUMBER(K471:AE471)*1)=0),"wstaw % dotacji","ok"))))</f>
        <v/>
      </c>
      <c r="K471" s="387"/>
      <c r="L471" s="387"/>
      <c r="M471" s="387"/>
      <c r="N471" s="387"/>
      <c r="O471" s="387"/>
      <c r="P471" s="387"/>
      <c r="Q471" s="387"/>
      <c r="R471" s="387"/>
      <c r="S471" s="387"/>
      <c r="T471" s="387"/>
      <c r="U471" s="387"/>
      <c r="V471" s="387"/>
      <c r="W471" s="387"/>
      <c r="X471" s="387"/>
      <c r="Y471" s="387"/>
      <c r="Z471" s="387"/>
      <c r="AA471" s="387"/>
      <c r="AB471" s="387"/>
      <c r="AC471" s="387"/>
      <c r="AD471" s="387"/>
      <c r="AE471" s="387"/>
    </row>
    <row r="472" spans="2:31">
      <c r="B472" s="62" t="str">
        <f t="shared" si="368"/>
        <v/>
      </c>
      <c r="C472" s="62"/>
      <c r="D472" s="52"/>
      <c r="E472" s="52"/>
      <c r="F472" s="52"/>
      <c r="G472" s="52"/>
      <c r="H472" s="52"/>
      <c r="I472" s="52"/>
      <c r="J472" s="202" t="str" cm="1">
        <f t="array" ref="J472">IF(J421="wstaw dane","",IF(OR(ISBLANK(F421)=TRUE,ISBLANK(G421)=TRUE),"uzupełnij dane",IF(OR((AND(F421="nie",SUMPRODUCT(ISNUMBER(K472:AE472)*1)&gt;0)),AND(F421=tak,G421=nie,SUMPRODUCT(ISNUMBER(K472:AE472)*1)&gt;0)),"usuń % dotacji",IF(AND(F421=tak,G421=tak,SUMPRODUCT(ISNUMBER(K472:AE472)*1)=0),"wstaw % dotacji","ok"))))</f>
        <v/>
      </c>
      <c r="K472" s="387"/>
      <c r="L472" s="387"/>
      <c r="M472" s="387"/>
      <c r="N472" s="387"/>
      <c r="O472" s="387"/>
      <c r="P472" s="387"/>
      <c r="Q472" s="387"/>
      <c r="R472" s="387"/>
      <c r="S472" s="387"/>
      <c r="T472" s="387"/>
      <c r="U472" s="387"/>
      <c r="V472" s="387"/>
      <c r="W472" s="387"/>
      <c r="X472" s="387"/>
      <c r="Y472" s="387"/>
      <c r="Z472" s="387"/>
      <c r="AA472" s="387"/>
      <c r="AB472" s="387"/>
      <c r="AC472" s="387"/>
      <c r="AD472" s="387"/>
      <c r="AE472" s="387"/>
    </row>
    <row r="473" spans="2:31">
      <c r="B473" s="62" t="str">
        <f t="shared" si="368"/>
        <v/>
      </c>
      <c r="C473" s="62"/>
      <c r="D473" s="52"/>
      <c r="E473" s="52"/>
      <c r="F473" s="52"/>
      <c r="G473" s="52"/>
      <c r="H473" s="52"/>
      <c r="I473" s="52"/>
      <c r="J473" s="202" t="str" cm="1">
        <f t="array" ref="J473">IF(J422="wstaw dane","",IF(OR(ISBLANK(F422)=TRUE,ISBLANK(G422)=TRUE),"uzupełnij dane",IF(OR((AND(F422="nie",SUMPRODUCT(ISNUMBER(K473:AE473)*1)&gt;0)),AND(F422=tak,G422=nie,SUMPRODUCT(ISNUMBER(K473:AE473)*1)&gt;0)),"usuń % dotacji",IF(AND(F422=tak,G422=tak,SUMPRODUCT(ISNUMBER(K473:AE473)*1)=0),"wstaw % dotacji","ok"))))</f>
        <v/>
      </c>
      <c r="K473" s="387"/>
      <c r="L473" s="387"/>
      <c r="M473" s="387"/>
      <c r="N473" s="387"/>
      <c r="O473" s="387"/>
      <c r="P473" s="387"/>
      <c r="Q473" s="387"/>
      <c r="R473" s="387"/>
      <c r="S473" s="387"/>
      <c r="T473" s="387"/>
      <c r="U473" s="387"/>
      <c r="V473" s="387"/>
      <c r="W473" s="387"/>
      <c r="X473" s="387"/>
      <c r="Y473" s="387"/>
      <c r="Z473" s="387"/>
      <c r="AA473" s="387"/>
      <c r="AB473" s="387"/>
      <c r="AC473" s="387"/>
      <c r="AD473" s="387"/>
      <c r="AE473" s="387"/>
    </row>
    <row r="474" spans="2:31">
      <c r="B474" s="62" t="str">
        <f t="shared" si="368"/>
        <v/>
      </c>
      <c r="C474" s="62"/>
      <c r="D474" s="52"/>
      <c r="E474" s="52"/>
      <c r="F474" s="52"/>
      <c r="G474" s="52"/>
      <c r="H474" s="52"/>
      <c r="I474" s="52"/>
      <c r="J474" s="202" t="str" cm="1">
        <f t="array" ref="J474">IF(J423="wstaw dane","",IF(OR(ISBLANK(F423)=TRUE,ISBLANK(G423)=TRUE),"uzupełnij dane",IF(OR((AND(F423="nie",SUMPRODUCT(ISNUMBER(K474:AE474)*1)&gt;0)),AND(F423=tak,G423=nie,SUMPRODUCT(ISNUMBER(K474:AE474)*1)&gt;0)),"usuń % dotacji",IF(AND(F423=tak,G423=tak,SUMPRODUCT(ISNUMBER(K474:AE474)*1)=0),"wstaw % dotacji","ok"))))</f>
        <v/>
      </c>
      <c r="K474" s="387"/>
      <c r="L474" s="387"/>
      <c r="M474" s="387"/>
      <c r="N474" s="387"/>
      <c r="O474" s="387"/>
      <c r="P474" s="387"/>
      <c r="Q474" s="387"/>
      <c r="R474" s="387"/>
      <c r="S474" s="387"/>
      <c r="T474" s="387"/>
      <c r="U474" s="387"/>
      <c r="V474" s="387"/>
      <c r="W474" s="387"/>
      <c r="X474" s="387"/>
      <c r="Y474" s="387"/>
      <c r="Z474" s="387"/>
      <c r="AA474" s="387"/>
      <c r="AB474" s="387"/>
      <c r="AC474" s="387"/>
      <c r="AD474" s="387"/>
      <c r="AE474" s="387"/>
    </row>
    <row r="475" spans="2:31">
      <c r="B475" s="62" t="str">
        <f t="shared" si="368"/>
        <v/>
      </c>
      <c r="C475" s="62"/>
      <c r="D475" s="52"/>
      <c r="E475" s="52"/>
      <c r="F475" s="52"/>
      <c r="G475" s="52"/>
      <c r="H475" s="52"/>
      <c r="I475" s="52"/>
      <c r="J475" s="202" t="str" cm="1">
        <f t="array" ref="J475">IF(J424="wstaw dane","",IF(OR(ISBLANK(F424)=TRUE,ISBLANK(G424)=TRUE),"uzupełnij dane",IF(OR((AND(F424="nie",SUMPRODUCT(ISNUMBER(K475:AE475)*1)&gt;0)),AND(F424=tak,G424=nie,SUMPRODUCT(ISNUMBER(K475:AE475)*1)&gt;0)),"usuń % dotacji",IF(AND(F424=tak,G424=tak,SUMPRODUCT(ISNUMBER(K475:AE475)*1)=0),"wstaw % dotacji","ok"))))</f>
        <v/>
      </c>
      <c r="K475" s="387"/>
      <c r="L475" s="387"/>
      <c r="M475" s="387"/>
      <c r="N475" s="387"/>
      <c r="O475" s="387"/>
      <c r="P475" s="387"/>
      <c r="Q475" s="387"/>
      <c r="R475" s="387"/>
      <c r="S475" s="387"/>
      <c r="T475" s="387"/>
      <c r="U475" s="387"/>
      <c r="V475" s="387"/>
      <c r="W475" s="387"/>
      <c r="X475" s="387"/>
      <c r="Y475" s="387"/>
      <c r="Z475" s="387"/>
      <c r="AA475" s="387"/>
      <c r="AB475" s="387"/>
      <c r="AC475" s="387"/>
      <c r="AD475" s="387"/>
      <c r="AE475" s="387"/>
    </row>
    <row r="476" spans="2:31">
      <c r="B476" s="62" t="str">
        <f t="shared" si="368"/>
        <v/>
      </c>
      <c r="C476" s="62"/>
      <c r="D476" s="52"/>
      <c r="E476" s="52"/>
      <c r="F476" s="52"/>
      <c r="G476" s="52"/>
      <c r="H476" s="52"/>
      <c r="I476" s="52"/>
      <c r="J476" s="202" t="str" cm="1">
        <f t="array" ref="J476">IF(J425="wstaw dane","",IF(OR(ISBLANK(F425)=TRUE,ISBLANK(G425)=TRUE),"uzupełnij dane",IF(OR((AND(F425="nie",SUMPRODUCT(ISNUMBER(K476:AE476)*1)&gt;0)),AND(F425=tak,G425=nie,SUMPRODUCT(ISNUMBER(K476:AE476)*1)&gt;0)),"usuń % dotacji",IF(AND(F425=tak,G425=tak,SUMPRODUCT(ISNUMBER(K476:AE476)*1)=0),"wstaw % dotacji","ok"))))</f>
        <v/>
      </c>
      <c r="K476" s="387"/>
      <c r="L476" s="387"/>
      <c r="M476" s="387"/>
      <c r="N476" s="387"/>
      <c r="O476" s="387"/>
      <c r="P476" s="387"/>
      <c r="Q476" s="387"/>
      <c r="R476" s="387"/>
      <c r="S476" s="387"/>
      <c r="T476" s="387"/>
      <c r="U476" s="387"/>
      <c r="V476" s="387"/>
      <c r="W476" s="387"/>
      <c r="X476" s="387"/>
      <c r="Y476" s="387"/>
      <c r="Z476" s="387"/>
      <c r="AA476" s="387"/>
      <c r="AB476" s="387"/>
      <c r="AC476" s="387"/>
      <c r="AD476" s="387"/>
      <c r="AE476" s="387"/>
    </row>
    <row r="477" spans="2:31">
      <c r="B477" s="62" t="str">
        <f t="shared" si="368"/>
        <v/>
      </c>
      <c r="C477" s="62"/>
      <c r="D477" s="52"/>
      <c r="E477" s="52"/>
      <c r="F477" s="52"/>
      <c r="G477" s="52"/>
      <c r="H477" s="52"/>
      <c r="I477" s="52"/>
      <c r="J477" s="202" t="str" cm="1">
        <f t="array" ref="J477">IF(J426="wstaw dane","",IF(OR(ISBLANK(F426)=TRUE,ISBLANK(G426)=TRUE),"uzupełnij dane",IF(OR((AND(F426="nie",SUMPRODUCT(ISNUMBER(K477:AE477)*1)&gt;0)),AND(F426=tak,G426=nie,SUMPRODUCT(ISNUMBER(K477:AE477)*1)&gt;0)),"usuń % dotacji",IF(AND(F426=tak,G426=tak,SUMPRODUCT(ISNUMBER(K477:AE477)*1)=0),"wstaw % dotacji","ok"))))</f>
        <v/>
      </c>
      <c r="K477" s="387"/>
      <c r="L477" s="387"/>
      <c r="M477" s="387"/>
      <c r="N477" s="387"/>
      <c r="O477" s="387"/>
      <c r="P477" s="387"/>
      <c r="Q477" s="387"/>
      <c r="R477" s="387"/>
      <c r="S477" s="387"/>
      <c r="T477" s="387"/>
      <c r="U477" s="387"/>
      <c r="V477" s="387"/>
      <c r="W477" s="387"/>
      <c r="X477" s="387"/>
      <c r="Y477" s="387"/>
      <c r="Z477" s="387"/>
      <c r="AA477" s="387"/>
      <c r="AB477" s="387"/>
      <c r="AC477" s="387"/>
      <c r="AD477" s="387"/>
      <c r="AE477" s="387"/>
    </row>
    <row r="478" spans="2:31">
      <c r="B478" s="62" t="str">
        <f t="shared" si="368"/>
        <v/>
      </c>
      <c r="C478" s="62"/>
      <c r="D478" s="52"/>
      <c r="E478" s="52"/>
      <c r="F478" s="52"/>
      <c r="G478" s="52"/>
      <c r="H478" s="52"/>
      <c r="I478" s="52"/>
      <c r="J478" s="202" t="str" cm="1">
        <f t="array" ref="J478">IF(J427="wstaw dane","",IF(OR(ISBLANK(F427)=TRUE,ISBLANK(G427)=TRUE),"uzupełnij dane",IF(OR((AND(F427="nie",SUMPRODUCT(ISNUMBER(K478:AE478)*1)&gt;0)),AND(F427=tak,G427=nie,SUMPRODUCT(ISNUMBER(K478:AE478)*1)&gt;0)),"usuń % dotacji",IF(AND(F427=tak,G427=tak,SUMPRODUCT(ISNUMBER(K478:AE478)*1)=0),"wstaw % dotacji","ok"))))</f>
        <v/>
      </c>
      <c r="K478" s="387"/>
      <c r="L478" s="387"/>
      <c r="M478" s="387"/>
      <c r="N478" s="387"/>
      <c r="O478" s="387"/>
      <c r="P478" s="387"/>
      <c r="Q478" s="387"/>
      <c r="R478" s="387"/>
      <c r="S478" s="387"/>
      <c r="T478" s="387"/>
      <c r="U478" s="387"/>
      <c r="V478" s="387"/>
      <c r="W478" s="387"/>
      <c r="X478" s="387"/>
      <c r="Y478" s="387"/>
      <c r="Z478" s="387"/>
      <c r="AA478" s="387"/>
      <c r="AB478" s="387"/>
      <c r="AC478" s="387"/>
      <c r="AD478" s="387"/>
      <c r="AE478" s="387"/>
    </row>
    <row r="479" spans="2:31">
      <c r="B479" s="62" t="str">
        <f t="shared" si="368"/>
        <v/>
      </c>
      <c r="C479" s="62"/>
      <c r="D479" s="52"/>
      <c r="E479" s="52"/>
      <c r="F479" s="52"/>
      <c r="G479" s="52"/>
      <c r="H479" s="52"/>
      <c r="I479" s="52"/>
      <c r="J479" s="202" t="str" cm="1">
        <f t="array" ref="J479">IF(J428="wstaw dane","",IF(OR(ISBLANK(F428)=TRUE,ISBLANK(G428)=TRUE),"uzupełnij dane",IF(OR((AND(F428="nie",SUMPRODUCT(ISNUMBER(K479:AE479)*1)&gt;0)),AND(F428=tak,G428=nie,SUMPRODUCT(ISNUMBER(K479:AE479)*1)&gt;0)),"usuń % dotacji",IF(AND(F428=tak,G428=tak,SUMPRODUCT(ISNUMBER(K479:AE479)*1)=0),"wstaw % dotacji","ok"))))</f>
        <v/>
      </c>
      <c r="K479" s="387"/>
      <c r="L479" s="387"/>
      <c r="M479" s="387"/>
      <c r="N479" s="387"/>
      <c r="O479" s="387"/>
      <c r="P479" s="387"/>
      <c r="Q479" s="387"/>
      <c r="R479" s="387"/>
      <c r="S479" s="387"/>
      <c r="T479" s="387"/>
      <c r="U479" s="387"/>
      <c r="V479" s="387"/>
      <c r="W479" s="387"/>
      <c r="X479" s="387"/>
      <c r="Y479" s="387"/>
      <c r="Z479" s="387"/>
      <c r="AA479" s="387"/>
      <c r="AB479" s="387"/>
      <c r="AC479" s="387"/>
      <c r="AD479" s="387"/>
      <c r="AE479" s="387"/>
    </row>
    <row r="480" spans="2:31">
      <c r="B480" s="62" t="str">
        <f t="shared" si="368"/>
        <v/>
      </c>
      <c r="C480" s="62"/>
      <c r="D480" s="52"/>
      <c r="E480" s="52"/>
      <c r="F480" s="52"/>
      <c r="G480" s="52"/>
      <c r="H480" s="52"/>
      <c r="I480" s="52"/>
      <c r="J480" s="202" t="str" cm="1">
        <f t="array" ref="J480">IF(J429="wstaw dane","",IF(OR(ISBLANK(F429)=TRUE,ISBLANK(G429)=TRUE),"uzupełnij dane",IF(OR((AND(F429="nie",SUMPRODUCT(ISNUMBER(K480:AE480)*1)&gt;0)),AND(F429=tak,G429=nie,SUMPRODUCT(ISNUMBER(K480:AE480)*1)&gt;0)),"usuń % dotacji",IF(AND(F429=tak,G429=tak,SUMPRODUCT(ISNUMBER(K480:AE480)*1)=0),"wstaw % dotacji","ok"))))</f>
        <v/>
      </c>
      <c r="K480" s="387"/>
      <c r="L480" s="387"/>
      <c r="M480" s="387"/>
      <c r="N480" s="387"/>
      <c r="O480" s="387"/>
      <c r="P480" s="387"/>
      <c r="Q480" s="387"/>
      <c r="R480" s="387"/>
      <c r="S480" s="387"/>
      <c r="T480" s="387"/>
      <c r="U480" s="387"/>
      <c r="V480" s="387"/>
      <c r="W480" s="387"/>
      <c r="X480" s="387"/>
      <c r="Y480" s="387"/>
      <c r="Z480" s="387"/>
      <c r="AA480" s="387"/>
      <c r="AB480" s="387"/>
      <c r="AC480" s="387"/>
      <c r="AD480" s="387"/>
      <c r="AE480" s="387"/>
    </row>
    <row r="481" spans="2:31">
      <c r="B481" s="62" t="str">
        <f t="shared" si="368"/>
        <v/>
      </c>
      <c r="C481" s="62"/>
      <c r="D481" s="52"/>
      <c r="E481" s="52"/>
      <c r="F481" s="52"/>
      <c r="G481" s="52"/>
      <c r="H481" s="52"/>
      <c r="I481" s="52"/>
      <c r="J481" s="202" t="str" cm="1">
        <f t="array" ref="J481">IF(J430="wstaw dane","",IF(OR(ISBLANK(F430)=TRUE,ISBLANK(G430)=TRUE),"uzupełnij dane",IF(OR((AND(F430="nie",SUMPRODUCT(ISNUMBER(K481:AE481)*1)&gt;0)),AND(F430=tak,G430=nie,SUMPRODUCT(ISNUMBER(K481:AE481)*1)&gt;0)),"usuń % dotacji",IF(AND(F430=tak,G430=tak,SUMPRODUCT(ISNUMBER(K481:AE481)*1)=0),"wstaw % dotacji","ok"))))</f>
        <v/>
      </c>
      <c r="K481" s="387"/>
      <c r="L481" s="387"/>
      <c r="M481" s="387"/>
      <c r="N481" s="387"/>
      <c r="O481" s="387"/>
      <c r="P481" s="387"/>
      <c r="Q481" s="387"/>
      <c r="R481" s="387"/>
      <c r="S481" s="387"/>
      <c r="T481" s="387"/>
      <c r="U481" s="387"/>
      <c r="V481" s="387"/>
      <c r="W481" s="387"/>
      <c r="X481" s="387"/>
      <c r="Y481" s="387"/>
      <c r="Z481" s="387"/>
      <c r="AA481" s="387"/>
      <c r="AB481" s="387"/>
      <c r="AC481" s="387"/>
      <c r="AD481" s="387"/>
      <c r="AE481" s="387"/>
    </row>
    <row r="482" spans="2:31">
      <c r="B482" s="62" t="str">
        <f t="shared" si="368"/>
        <v/>
      </c>
      <c r="C482" s="62"/>
      <c r="D482" s="52"/>
      <c r="E482" s="52"/>
      <c r="F482" s="52"/>
      <c r="G482" s="52"/>
      <c r="H482" s="52"/>
      <c r="I482" s="52"/>
      <c r="J482" s="202" t="str" cm="1">
        <f t="array" ref="J482">IF(J431="wstaw dane","",IF(OR(ISBLANK(F431)=TRUE,ISBLANK(G431)=TRUE),"uzupełnij dane",IF(OR((AND(F431="nie",SUMPRODUCT(ISNUMBER(K482:AE482)*1)&gt;0)),AND(F431=tak,G431=nie,SUMPRODUCT(ISNUMBER(K482:AE482)*1)&gt;0)),"usuń % dotacji",IF(AND(F431=tak,G431=tak,SUMPRODUCT(ISNUMBER(K482:AE482)*1)=0),"wstaw % dotacji","ok"))))</f>
        <v/>
      </c>
      <c r="K482" s="387"/>
      <c r="L482" s="387"/>
      <c r="M482" s="387"/>
      <c r="N482" s="387"/>
      <c r="O482" s="387"/>
      <c r="P482" s="387"/>
      <c r="Q482" s="387"/>
      <c r="R482" s="387"/>
      <c r="S482" s="387"/>
      <c r="T482" s="387"/>
      <c r="U482" s="387"/>
      <c r="V482" s="387"/>
      <c r="W482" s="387"/>
      <c r="X482" s="387"/>
      <c r="Y482" s="387"/>
      <c r="Z482" s="387"/>
      <c r="AA482" s="387"/>
      <c r="AB482" s="387"/>
      <c r="AC482" s="387"/>
      <c r="AD482" s="387"/>
      <c r="AE482" s="387"/>
    </row>
    <row r="483" spans="2:31">
      <c r="B483" s="62" t="str">
        <f>IF(ISBLANK(B432),"",B432)</f>
        <v/>
      </c>
      <c r="C483" s="62"/>
      <c r="D483" s="52"/>
      <c r="E483" s="52"/>
      <c r="F483" s="52"/>
      <c r="G483" s="52"/>
      <c r="H483" s="52"/>
      <c r="I483" s="52"/>
      <c r="J483" s="202" t="str" cm="1">
        <f t="array" ref="J483">IF(J432="wstaw dane","",IF(OR(ISBLANK(F432)=TRUE,ISBLANK(G432)=TRUE),"uzupełnij dane",IF(OR((AND(F432="nie",SUMPRODUCT(ISNUMBER(K483:AE483)*1)&gt;0)),AND(F432=tak,G432=nie,SUMPRODUCT(ISNUMBER(K483:AE483)*1)&gt;0)),"usuń % dotacji",IF(AND(F432=tak,G432=tak,SUMPRODUCT(ISNUMBER(K483:AE483)*1)=0),"wstaw % dotacji","ok"))))</f>
        <v/>
      </c>
      <c r="K483" s="387"/>
      <c r="L483" s="387"/>
      <c r="M483" s="387"/>
      <c r="N483" s="387"/>
      <c r="O483" s="387"/>
      <c r="P483" s="387"/>
      <c r="Q483" s="387"/>
      <c r="R483" s="387"/>
      <c r="S483" s="387"/>
      <c r="T483" s="387"/>
      <c r="U483" s="387"/>
      <c r="V483" s="387"/>
      <c r="W483" s="387"/>
      <c r="X483" s="387"/>
      <c r="Y483" s="387"/>
      <c r="Z483" s="387"/>
      <c r="AA483" s="387"/>
      <c r="AB483" s="387"/>
      <c r="AC483" s="387"/>
      <c r="AD483" s="387"/>
      <c r="AE483" s="387"/>
    </row>
    <row r="484" spans="2:31">
      <c r="B484" s="62" t="str">
        <f t="shared" si="368"/>
        <v/>
      </c>
      <c r="C484" s="62"/>
      <c r="D484" s="52"/>
      <c r="E484" s="52"/>
      <c r="F484" s="52"/>
      <c r="G484" s="52"/>
      <c r="H484" s="52"/>
      <c r="I484" s="52"/>
      <c r="J484" s="202" t="str" cm="1">
        <f t="array" ref="J484">IF(J433="wstaw dane","",IF(OR(ISBLANK(F433)=TRUE,ISBLANK(G433)=TRUE),"uzupełnij dane",IF(OR((AND(F433="nie",SUMPRODUCT(ISNUMBER(K484:AE484)*1)&gt;0)),AND(F433=tak,G433=nie,SUMPRODUCT(ISNUMBER(K484:AE484)*1)&gt;0)),"usuń % dotacji",IF(AND(F433=tak,G433=tak,SUMPRODUCT(ISNUMBER(K484:AE484)*1)=0),"wstaw % dotacji","ok"))))</f>
        <v/>
      </c>
      <c r="K484" s="387"/>
      <c r="L484" s="387"/>
      <c r="M484" s="387"/>
      <c r="N484" s="387"/>
      <c r="O484" s="387"/>
      <c r="P484" s="387"/>
      <c r="Q484" s="387"/>
      <c r="R484" s="387"/>
      <c r="S484" s="387"/>
      <c r="T484" s="387"/>
      <c r="U484" s="387"/>
      <c r="V484" s="387"/>
      <c r="W484" s="387"/>
      <c r="X484" s="387"/>
      <c r="Y484" s="387"/>
      <c r="Z484" s="387"/>
      <c r="AA484" s="387"/>
      <c r="AB484" s="387"/>
      <c r="AC484" s="387"/>
      <c r="AD484" s="387"/>
      <c r="AE484" s="387"/>
    </row>
    <row r="485" spans="2:31">
      <c r="B485" s="62" t="str">
        <f t="shared" si="368"/>
        <v/>
      </c>
      <c r="C485" s="62"/>
      <c r="D485" s="52"/>
      <c r="E485" s="52"/>
      <c r="F485" s="52"/>
      <c r="G485" s="52"/>
      <c r="H485" s="52"/>
      <c r="I485" s="52"/>
      <c r="J485" s="202" t="str" cm="1">
        <f t="array" ref="J485">IF(J434="wstaw dane","",IF(OR(ISBLANK(F434)=TRUE,ISBLANK(G434)=TRUE),"uzupełnij dane",IF(OR((AND(F434="nie",SUMPRODUCT(ISNUMBER(K485:AE485)*1)&gt;0)),AND(F434=tak,G434=nie,SUMPRODUCT(ISNUMBER(K485:AE485)*1)&gt;0)),"usuń % dotacji",IF(AND(F434=tak,G434=tak,SUMPRODUCT(ISNUMBER(K485:AE485)*1)=0),"wstaw % dotacji","ok"))))</f>
        <v/>
      </c>
      <c r="K485" s="387"/>
      <c r="L485" s="387"/>
      <c r="M485" s="387"/>
      <c r="N485" s="387"/>
      <c r="O485" s="387"/>
      <c r="P485" s="387"/>
      <c r="Q485" s="387"/>
      <c r="R485" s="387"/>
      <c r="S485" s="387"/>
      <c r="T485" s="387"/>
      <c r="U485" s="387"/>
      <c r="V485" s="387"/>
      <c r="W485" s="387"/>
      <c r="X485" s="387"/>
      <c r="Y485" s="387"/>
      <c r="Z485" s="387"/>
      <c r="AA485" s="387"/>
      <c r="AB485" s="387"/>
      <c r="AC485" s="387"/>
      <c r="AD485" s="387"/>
      <c r="AE485" s="387"/>
    </row>
    <row r="486" spans="2:31">
      <c r="B486" s="62" t="str">
        <f t="shared" si="368"/>
        <v/>
      </c>
      <c r="C486" s="62"/>
      <c r="D486" s="52"/>
      <c r="E486" s="52"/>
      <c r="F486" s="52"/>
      <c r="G486" s="52"/>
      <c r="H486" s="52"/>
      <c r="I486" s="52"/>
      <c r="J486" s="202" t="str" cm="1">
        <f t="array" ref="J486">IF(J435="wstaw dane","",IF(OR(ISBLANK(F435)=TRUE,ISBLANK(G435)=TRUE),"uzupełnij dane",IF(OR((AND(F435="nie",SUMPRODUCT(ISNUMBER(K486:AE486)*1)&gt;0)),AND(F435=tak,G435=nie,SUMPRODUCT(ISNUMBER(K486:AE486)*1)&gt;0)),"usuń % dotacji",IF(AND(F435=tak,G435=tak,SUMPRODUCT(ISNUMBER(K486:AE486)*1)=0),"wstaw % dotacji","ok"))))</f>
        <v/>
      </c>
      <c r="K486" s="387"/>
      <c r="L486" s="387"/>
      <c r="M486" s="387"/>
      <c r="N486" s="387"/>
      <c r="O486" s="387"/>
      <c r="P486" s="387"/>
      <c r="Q486" s="387"/>
      <c r="R486" s="387"/>
      <c r="S486" s="387"/>
      <c r="T486" s="387"/>
      <c r="U486" s="387"/>
      <c r="V486" s="387"/>
      <c r="W486" s="387"/>
      <c r="X486" s="387"/>
      <c r="Y486" s="387"/>
      <c r="Z486" s="387"/>
      <c r="AA486" s="387"/>
      <c r="AB486" s="387"/>
      <c r="AC486" s="387"/>
      <c r="AD486" s="387"/>
      <c r="AE486" s="387"/>
    </row>
    <row r="487" spans="2:31">
      <c r="B487" s="62" t="str">
        <f t="shared" si="368"/>
        <v/>
      </c>
      <c r="C487" s="62"/>
      <c r="D487" s="52"/>
      <c r="E487" s="52"/>
      <c r="F487" s="52"/>
      <c r="G487" s="52"/>
      <c r="H487" s="52"/>
      <c r="I487" s="52"/>
      <c r="J487" s="202" t="str" cm="1">
        <f t="array" ref="J487">IF(J436="wstaw dane","",IF(OR(ISBLANK(F436)=TRUE,ISBLANK(G436)=TRUE),"uzupełnij dane",IF(OR((AND(F436="nie",SUMPRODUCT(ISNUMBER(K487:AE487)*1)&gt;0)),AND(F436=tak,G436=nie,SUMPRODUCT(ISNUMBER(K487:AE487)*1)&gt;0)),"usuń % dotacji",IF(AND(F436=tak,G436=tak,SUMPRODUCT(ISNUMBER(K487:AE487)*1)=0),"wstaw % dotacji","ok"))))</f>
        <v/>
      </c>
      <c r="K487" s="387"/>
      <c r="L487" s="387"/>
      <c r="M487" s="387"/>
      <c r="N487" s="387"/>
      <c r="O487" s="387"/>
      <c r="P487" s="387"/>
      <c r="Q487" s="387"/>
      <c r="R487" s="387"/>
      <c r="S487" s="387"/>
      <c r="T487" s="387"/>
      <c r="U487" s="387"/>
      <c r="V487" s="387"/>
      <c r="W487" s="387"/>
      <c r="X487" s="387"/>
      <c r="Y487" s="387"/>
      <c r="Z487" s="387"/>
      <c r="AA487" s="387"/>
      <c r="AB487" s="387"/>
      <c r="AC487" s="387"/>
      <c r="AD487" s="387"/>
      <c r="AE487" s="387"/>
    </row>
    <row r="488" spans="2:31">
      <c r="B488" s="62" t="str">
        <f t="shared" si="368"/>
        <v/>
      </c>
      <c r="C488" s="62"/>
      <c r="D488" s="52"/>
      <c r="E488" s="52"/>
      <c r="F488" s="52"/>
      <c r="G488" s="52"/>
      <c r="H488" s="52"/>
      <c r="I488" s="52"/>
      <c r="J488" s="202" t="str" cm="1">
        <f t="array" ref="J488">IF(J437="wstaw dane","",IF(OR(ISBLANK(F437)=TRUE,ISBLANK(G437)=TRUE),"uzupełnij dane",IF(OR((AND(F437="nie",SUMPRODUCT(ISNUMBER(K488:AE488)*1)&gt;0)),AND(F437=tak,G437=nie,SUMPRODUCT(ISNUMBER(K488:AE488)*1)&gt;0)),"usuń % dotacji",IF(AND(F437=tak,G437=tak,SUMPRODUCT(ISNUMBER(K488:AE488)*1)=0),"wstaw % dotacji","ok"))))</f>
        <v/>
      </c>
      <c r="K488" s="387"/>
      <c r="L488" s="387"/>
      <c r="M488" s="387"/>
      <c r="N488" s="387"/>
      <c r="O488" s="387"/>
      <c r="P488" s="387"/>
      <c r="Q488" s="387"/>
      <c r="R488" s="387"/>
      <c r="S488" s="387"/>
      <c r="T488" s="387"/>
      <c r="U488" s="387"/>
      <c r="V488" s="387"/>
      <c r="W488" s="387"/>
      <c r="X488" s="387"/>
      <c r="Y488" s="387"/>
      <c r="Z488" s="387"/>
      <c r="AA488" s="387"/>
      <c r="AB488" s="387"/>
      <c r="AC488" s="387"/>
      <c r="AD488" s="387"/>
      <c r="AE488" s="387"/>
    </row>
    <row r="489" spans="2:31">
      <c r="B489" s="62" t="str">
        <f t="shared" ref="B489:B508" si="369">IF(ISBLANK(B438),"",B438)</f>
        <v/>
      </c>
      <c r="C489" s="62"/>
      <c r="D489" s="52"/>
      <c r="E489" s="52"/>
      <c r="F489" s="52"/>
      <c r="G489" s="52"/>
      <c r="H489" s="52"/>
      <c r="I489" s="52"/>
      <c r="J489" s="202" t="str" cm="1">
        <f t="array" ref="J489">IF(J438="wstaw dane","",IF(OR(ISBLANK(F438)=TRUE,ISBLANK(G438)=TRUE),"uzupełnij dane",IF(OR((AND(F438="nie",SUMPRODUCT(ISNUMBER(K489:AE489)*1)&gt;0)),AND(F438=tak,G438=nie,SUMPRODUCT(ISNUMBER(K489:AE489)*1)&gt;0)),"usuń % dotacji",IF(AND(F438=tak,G438=tak,SUMPRODUCT(ISNUMBER(K489:AE489)*1)=0),"wstaw % dotacji","ok"))))</f>
        <v/>
      </c>
      <c r="K489" s="387"/>
      <c r="L489" s="387"/>
      <c r="M489" s="387"/>
      <c r="N489" s="387"/>
      <c r="O489" s="387"/>
      <c r="P489" s="387"/>
      <c r="Q489" s="387"/>
      <c r="R489" s="387"/>
      <c r="S489" s="387"/>
      <c r="T489" s="387"/>
      <c r="U489" s="387"/>
      <c r="V489" s="387"/>
      <c r="W489" s="387"/>
      <c r="X489" s="387"/>
      <c r="Y489" s="387"/>
      <c r="Z489" s="387"/>
      <c r="AA489" s="387"/>
      <c r="AB489" s="387"/>
      <c r="AC489" s="387"/>
      <c r="AD489" s="387"/>
      <c r="AE489" s="387"/>
    </row>
    <row r="490" spans="2:31">
      <c r="B490" s="62" t="str">
        <f t="shared" si="369"/>
        <v/>
      </c>
      <c r="C490" s="62"/>
      <c r="D490" s="52"/>
      <c r="E490" s="52"/>
      <c r="F490" s="52"/>
      <c r="G490" s="52"/>
      <c r="H490" s="52"/>
      <c r="I490" s="52"/>
      <c r="J490" s="202" t="str" cm="1">
        <f t="array" ref="J490">IF(J439="wstaw dane","",IF(OR(ISBLANK(F439)=TRUE,ISBLANK(G439)=TRUE),"uzupełnij dane",IF(OR((AND(F439="nie",SUMPRODUCT(ISNUMBER(K490:AE490)*1)&gt;0)),AND(F439=tak,G439=nie,SUMPRODUCT(ISNUMBER(K490:AE490)*1)&gt;0)),"usuń % dotacji",IF(AND(F439=tak,G439=tak,SUMPRODUCT(ISNUMBER(K490:AE490)*1)=0),"wstaw % dotacji","ok"))))</f>
        <v/>
      </c>
      <c r="K490" s="387"/>
      <c r="L490" s="387"/>
      <c r="M490" s="387"/>
      <c r="N490" s="387"/>
      <c r="O490" s="387"/>
      <c r="P490" s="387"/>
      <c r="Q490" s="387"/>
      <c r="R490" s="387"/>
      <c r="S490" s="387"/>
      <c r="T490" s="387"/>
      <c r="U490" s="387"/>
      <c r="V490" s="387"/>
      <c r="W490" s="387"/>
      <c r="X490" s="387"/>
      <c r="Y490" s="387"/>
      <c r="Z490" s="387"/>
      <c r="AA490" s="387"/>
      <c r="AB490" s="387"/>
      <c r="AC490" s="387"/>
      <c r="AD490" s="387"/>
      <c r="AE490" s="387"/>
    </row>
    <row r="491" spans="2:31">
      <c r="B491" s="62" t="str">
        <f t="shared" si="369"/>
        <v/>
      </c>
      <c r="C491" s="62"/>
      <c r="D491" s="52"/>
      <c r="E491" s="52"/>
      <c r="F491" s="52"/>
      <c r="G491" s="52"/>
      <c r="H491" s="52"/>
      <c r="I491" s="52"/>
      <c r="J491" s="202" t="str" cm="1">
        <f t="array" ref="J491">IF(J440="wstaw dane","",IF(OR(ISBLANK(F440)=TRUE,ISBLANK(G440)=TRUE),"uzupełnij dane",IF(OR((AND(F440="nie",SUMPRODUCT(ISNUMBER(K491:AE491)*1)&gt;0)),AND(F440=tak,G440=nie,SUMPRODUCT(ISNUMBER(K491:AE491)*1)&gt;0)),"usuń % dotacji",IF(AND(F440=tak,G440=tak,SUMPRODUCT(ISNUMBER(K491:AE491)*1)=0),"wstaw % dotacji","ok"))))</f>
        <v/>
      </c>
      <c r="K491" s="387"/>
      <c r="L491" s="387"/>
      <c r="M491" s="387"/>
      <c r="N491" s="387"/>
      <c r="O491" s="387"/>
      <c r="P491" s="387"/>
      <c r="Q491" s="387"/>
      <c r="R491" s="387"/>
      <c r="S491" s="387"/>
      <c r="T491" s="387"/>
      <c r="U491" s="387"/>
      <c r="V491" s="387"/>
      <c r="W491" s="387"/>
      <c r="X491" s="387"/>
      <c r="Y491" s="387"/>
      <c r="Z491" s="387"/>
      <c r="AA491" s="387"/>
      <c r="AB491" s="387"/>
      <c r="AC491" s="387"/>
      <c r="AD491" s="387"/>
      <c r="AE491" s="387"/>
    </row>
    <row r="492" spans="2:31">
      <c r="B492" s="62" t="str">
        <f t="shared" si="369"/>
        <v/>
      </c>
      <c r="C492" s="62"/>
      <c r="D492" s="52"/>
      <c r="E492" s="52"/>
      <c r="F492" s="52"/>
      <c r="G492" s="52"/>
      <c r="H492" s="52"/>
      <c r="I492" s="52"/>
      <c r="J492" s="202" t="str" cm="1">
        <f t="array" ref="J492">IF(J441="wstaw dane","",IF(OR(ISBLANK(F441)=TRUE,ISBLANK(G441)=TRUE),"uzupełnij dane",IF(OR((AND(F441="nie",SUMPRODUCT(ISNUMBER(K492:AE492)*1)&gt;0)),AND(F441=tak,G441=nie,SUMPRODUCT(ISNUMBER(K492:AE492)*1)&gt;0)),"usuń % dotacji",IF(AND(F441=tak,G441=tak,SUMPRODUCT(ISNUMBER(K492:AE492)*1)=0),"wstaw % dotacji","ok"))))</f>
        <v/>
      </c>
      <c r="K492" s="387"/>
      <c r="L492" s="387"/>
      <c r="M492" s="387"/>
      <c r="N492" s="387"/>
      <c r="O492" s="387"/>
      <c r="P492" s="387"/>
      <c r="Q492" s="387"/>
      <c r="R492" s="387"/>
      <c r="S492" s="387"/>
      <c r="T492" s="387"/>
      <c r="U492" s="387"/>
      <c r="V492" s="387"/>
      <c r="W492" s="387"/>
      <c r="X492" s="387"/>
      <c r="Y492" s="387"/>
      <c r="Z492" s="387"/>
      <c r="AA492" s="387"/>
      <c r="AB492" s="387"/>
      <c r="AC492" s="387"/>
      <c r="AD492" s="387"/>
      <c r="AE492" s="387"/>
    </row>
    <row r="493" spans="2:31">
      <c r="B493" s="62" t="str">
        <f t="shared" si="369"/>
        <v/>
      </c>
      <c r="C493" s="62"/>
      <c r="D493" s="52"/>
      <c r="E493" s="52"/>
      <c r="F493" s="52"/>
      <c r="G493" s="52"/>
      <c r="H493" s="52"/>
      <c r="I493" s="52"/>
      <c r="J493" s="202" t="str" cm="1">
        <f t="array" ref="J493">IF(J442="wstaw dane","",IF(OR(ISBLANK(F442)=TRUE,ISBLANK(G442)=TRUE),"uzupełnij dane",IF(OR((AND(F442="nie",SUMPRODUCT(ISNUMBER(K493:AE493)*1)&gt;0)),AND(F442=tak,G442=nie,SUMPRODUCT(ISNUMBER(K493:AE493)*1)&gt;0)),"usuń % dotacji",IF(AND(F442=tak,G442=tak,SUMPRODUCT(ISNUMBER(K493:AE493)*1)=0),"wstaw % dotacji","ok"))))</f>
        <v/>
      </c>
      <c r="K493" s="387"/>
      <c r="L493" s="387"/>
      <c r="M493" s="387"/>
      <c r="N493" s="387"/>
      <c r="O493" s="387"/>
      <c r="P493" s="387"/>
      <c r="Q493" s="387"/>
      <c r="R493" s="387"/>
      <c r="S493" s="387"/>
      <c r="T493" s="387"/>
      <c r="U493" s="387"/>
      <c r="V493" s="387"/>
      <c r="W493" s="387"/>
      <c r="X493" s="387"/>
      <c r="Y493" s="387"/>
      <c r="Z493" s="387"/>
      <c r="AA493" s="387"/>
      <c r="AB493" s="387"/>
      <c r="AC493" s="387"/>
      <c r="AD493" s="387"/>
      <c r="AE493" s="387"/>
    </row>
    <row r="494" spans="2:31">
      <c r="B494" s="62" t="str">
        <f t="shared" si="369"/>
        <v/>
      </c>
      <c r="C494" s="62"/>
      <c r="D494" s="52"/>
      <c r="E494" s="52"/>
      <c r="F494" s="52"/>
      <c r="G494" s="52"/>
      <c r="H494" s="52"/>
      <c r="I494" s="52"/>
      <c r="J494" s="202" t="str" cm="1">
        <f t="array" ref="J494">IF(J443="wstaw dane","",IF(OR(ISBLANK(F443)=TRUE,ISBLANK(G443)=TRUE),"uzupełnij dane",IF(OR((AND(F443="nie",SUMPRODUCT(ISNUMBER(K494:AE494)*1)&gt;0)),AND(F443=tak,G443=nie,SUMPRODUCT(ISNUMBER(K494:AE494)*1)&gt;0)),"usuń % dotacji",IF(AND(F443=tak,G443=tak,SUMPRODUCT(ISNUMBER(K494:AE494)*1)=0),"wstaw % dotacji","ok"))))</f>
        <v/>
      </c>
      <c r="K494" s="387"/>
      <c r="L494" s="387"/>
      <c r="M494" s="387"/>
      <c r="N494" s="387"/>
      <c r="O494" s="387"/>
      <c r="P494" s="387"/>
      <c r="Q494" s="387"/>
      <c r="R494" s="387"/>
      <c r="S494" s="387"/>
      <c r="T494" s="387"/>
      <c r="U494" s="387"/>
      <c r="V494" s="387"/>
      <c r="W494" s="387"/>
      <c r="X494" s="387"/>
      <c r="Y494" s="387"/>
      <c r="Z494" s="387"/>
      <c r="AA494" s="387"/>
      <c r="AB494" s="387"/>
      <c r="AC494" s="387"/>
      <c r="AD494" s="387"/>
      <c r="AE494" s="387"/>
    </row>
    <row r="495" spans="2:31">
      <c r="B495" s="62" t="str">
        <f t="shared" si="369"/>
        <v/>
      </c>
      <c r="C495" s="62"/>
      <c r="D495" s="52"/>
      <c r="E495" s="52"/>
      <c r="F495" s="52"/>
      <c r="G495" s="52"/>
      <c r="H495" s="52"/>
      <c r="I495" s="52"/>
      <c r="J495" s="202" t="str" cm="1">
        <f t="array" ref="J495">IF(J444="wstaw dane","",IF(OR(ISBLANK(F444)=TRUE,ISBLANK(G444)=TRUE),"uzupełnij dane",IF(OR((AND(F444="nie",SUMPRODUCT(ISNUMBER(K495:AE495)*1)&gt;0)),AND(F444=tak,G444=nie,SUMPRODUCT(ISNUMBER(K495:AE495)*1)&gt;0)),"usuń % dotacji",IF(AND(F444=tak,G444=tak,SUMPRODUCT(ISNUMBER(K495:AE495)*1)=0),"wstaw % dotacji","ok"))))</f>
        <v/>
      </c>
      <c r="K495" s="387"/>
      <c r="L495" s="387"/>
      <c r="M495" s="387"/>
      <c r="N495" s="387"/>
      <c r="O495" s="387"/>
      <c r="P495" s="387"/>
      <c r="Q495" s="387"/>
      <c r="R495" s="387"/>
      <c r="S495" s="387"/>
      <c r="T495" s="387"/>
      <c r="U495" s="387"/>
      <c r="V495" s="387"/>
      <c r="W495" s="387"/>
      <c r="X495" s="387"/>
      <c r="Y495" s="387"/>
      <c r="Z495" s="387"/>
      <c r="AA495" s="387"/>
      <c r="AB495" s="387"/>
      <c r="AC495" s="387"/>
      <c r="AD495" s="387"/>
      <c r="AE495" s="387"/>
    </row>
    <row r="496" spans="2:31">
      <c r="B496" s="62" t="str">
        <f t="shared" si="369"/>
        <v/>
      </c>
      <c r="C496" s="62"/>
      <c r="D496" s="52"/>
      <c r="E496" s="52"/>
      <c r="F496" s="52"/>
      <c r="G496" s="52"/>
      <c r="H496" s="52"/>
      <c r="I496" s="52"/>
      <c r="J496" s="202" t="str" cm="1">
        <f t="array" ref="J496">IF(J445="wstaw dane","",IF(OR(ISBLANK(F445)=TRUE,ISBLANK(G445)=TRUE),"uzupełnij dane",IF(OR((AND(F445="nie",SUMPRODUCT(ISNUMBER(K496:AE496)*1)&gt;0)),AND(F445=tak,G445=nie,SUMPRODUCT(ISNUMBER(K496:AE496)*1)&gt;0)),"usuń % dotacji",IF(AND(F445=tak,G445=tak,SUMPRODUCT(ISNUMBER(K496:AE496)*1)=0),"wstaw % dotacji","ok"))))</f>
        <v/>
      </c>
      <c r="K496" s="387"/>
      <c r="L496" s="387"/>
      <c r="M496" s="387"/>
      <c r="N496" s="387"/>
      <c r="O496" s="387"/>
      <c r="P496" s="387"/>
      <c r="Q496" s="387"/>
      <c r="R496" s="387"/>
      <c r="S496" s="387"/>
      <c r="T496" s="387"/>
      <c r="U496" s="387"/>
      <c r="V496" s="387"/>
      <c r="W496" s="387"/>
      <c r="X496" s="387"/>
      <c r="Y496" s="387"/>
      <c r="Z496" s="387"/>
      <c r="AA496" s="387"/>
      <c r="AB496" s="387"/>
      <c r="AC496" s="387"/>
      <c r="AD496" s="387"/>
      <c r="AE496" s="387"/>
    </row>
    <row r="497" spans="2:31">
      <c r="B497" s="62" t="str">
        <f t="shared" si="369"/>
        <v/>
      </c>
      <c r="C497" s="62"/>
      <c r="D497" s="52"/>
      <c r="E497" s="52"/>
      <c r="F497" s="52"/>
      <c r="G497" s="52"/>
      <c r="H497" s="52"/>
      <c r="I497" s="52"/>
      <c r="J497" s="202" t="str" cm="1">
        <f t="array" ref="J497">IF(J446="wstaw dane","",IF(OR(ISBLANK(F446)=TRUE,ISBLANK(G446)=TRUE),"uzupełnij dane",IF(OR((AND(F446="nie",SUMPRODUCT(ISNUMBER(K497:AE497)*1)&gt;0)),AND(F446=tak,G446=nie,SUMPRODUCT(ISNUMBER(K497:AE497)*1)&gt;0)),"usuń % dotacji",IF(AND(F446=tak,G446=tak,SUMPRODUCT(ISNUMBER(K497:AE497)*1)=0),"wstaw % dotacji","ok"))))</f>
        <v/>
      </c>
      <c r="K497" s="387"/>
      <c r="L497" s="387"/>
      <c r="M497" s="387"/>
      <c r="N497" s="387"/>
      <c r="O497" s="387"/>
      <c r="P497" s="387"/>
      <c r="Q497" s="387"/>
      <c r="R497" s="387"/>
      <c r="S497" s="387"/>
      <c r="T497" s="387"/>
      <c r="U497" s="387"/>
      <c r="V497" s="387"/>
      <c r="W497" s="387"/>
      <c r="X497" s="387"/>
      <c r="Y497" s="387"/>
      <c r="Z497" s="387"/>
      <c r="AA497" s="387"/>
      <c r="AB497" s="387"/>
      <c r="AC497" s="387"/>
      <c r="AD497" s="387"/>
      <c r="AE497" s="387"/>
    </row>
    <row r="498" spans="2:31">
      <c r="B498" s="62" t="str">
        <f t="shared" si="369"/>
        <v/>
      </c>
      <c r="C498" s="62"/>
      <c r="D498" s="52"/>
      <c r="E498" s="52"/>
      <c r="F498" s="52"/>
      <c r="G498" s="52"/>
      <c r="H498" s="52"/>
      <c r="I498" s="52"/>
      <c r="J498" s="202" t="str" cm="1">
        <f t="array" ref="J498">IF(J447="wstaw dane","",IF(OR(ISBLANK(F447)=TRUE,ISBLANK(G447)=TRUE),"uzupełnij dane",IF(OR((AND(F447="nie",SUMPRODUCT(ISNUMBER(K498:AE498)*1)&gt;0)),AND(F447=tak,G447=nie,SUMPRODUCT(ISNUMBER(K498:AE498)*1)&gt;0)),"usuń % dotacji",IF(AND(F447=tak,G447=tak,SUMPRODUCT(ISNUMBER(K498:AE498)*1)=0),"wstaw % dotacji","ok"))))</f>
        <v/>
      </c>
      <c r="K498" s="387"/>
      <c r="L498" s="387"/>
      <c r="M498" s="387"/>
      <c r="N498" s="387"/>
      <c r="O498" s="387"/>
      <c r="P498" s="387"/>
      <c r="Q498" s="387"/>
      <c r="R498" s="387"/>
      <c r="S498" s="387"/>
      <c r="T498" s="387"/>
      <c r="U498" s="387"/>
      <c r="V498" s="387"/>
      <c r="W498" s="387"/>
      <c r="X498" s="387"/>
      <c r="Y498" s="387"/>
      <c r="Z498" s="387"/>
      <c r="AA498" s="387"/>
      <c r="AB498" s="387"/>
      <c r="AC498" s="387"/>
      <c r="AD498" s="387"/>
      <c r="AE498" s="387"/>
    </row>
    <row r="499" spans="2:31">
      <c r="B499" s="62" t="str">
        <f t="shared" si="369"/>
        <v/>
      </c>
      <c r="C499" s="62"/>
      <c r="D499" s="52"/>
      <c r="E499" s="52"/>
      <c r="F499" s="52"/>
      <c r="G499" s="52"/>
      <c r="H499" s="52"/>
      <c r="I499" s="52"/>
      <c r="J499" s="202" t="str" cm="1">
        <f t="array" ref="J499">IF(J448="wstaw dane","",IF(OR(ISBLANK(F448)=TRUE,ISBLANK(G448)=TRUE),"uzupełnij dane",IF(OR((AND(F448="nie",SUMPRODUCT(ISNUMBER(K499:AE499)*1)&gt;0)),AND(F448=tak,G448=nie,SUMPRODUCT(ISNUMBER(K499:AE499)*1)&gt;0)),"usuń % dotacji",IF(AND(F448=tak,G448=tak,SUMPRODUCT(ISNUMBER(K499:AE499)*1)=0),"wstaw % dotacji","ok"))))</f>
        <v/>
      </c>
      <c r="K499" s="387"/>
      <c r="L499" s="387"/>
      <c r="M499" s="387"/>
      <c r="N499" s="387"/>
      <c r="O499" s="387"/>
      <c r="P499" s="387"/>
      <c r="Q499" s="387"/>
      <c r="R499" s="387"/>
      <c r="S499" s="387"/>
      <c r="T499" s="387"/>
      <c r="U499" s="387"/>
      <c r="V499" s="387"/>
      <c r="W499" s="387"/>
      <c r="X499" s="387"/>
      <c r="Y499" s="387"/>
      <c r="Z499" s="387"/>
      <c r="AA499" s="387"/>
      <c r="AB499" s="387"/>
      <c r="AC499" s="387"/>
      <c r="AD499" s="387"/>
      <c r="AE499" s="387"/>
    </row>
    <row r="500" spans="2:31">
      <c r="B500" s="62" t="str">
        <f t="shared" si="369"/>
        <v/>
      </c>
      <c r="C500" s="62"/>
      <c r="D500" s="52"/>
      <c r="E500" s="52"/>
      <c r="F500" s="52"/>
      <c r="G500" s="52"/>
      <c r="H500" s="52"/>
      <c r="I500" s="52"/>
      <c r="J500" s="202" t="str" cm="1">
        <f t="array" ref="J500">IF(J449="wstaw dane","",IF(OR(ISBLANK(F449)=TRUE,ISBLANK(G449)=TRUE),"uzupełnij dane",IF(OR((AND(F449="nie",SUMPRODUCT(ISNUMBER(K500:AE500)*1)&gt;0)),AND(F449=tak,G449=nie,SUMPRODUCT(ISNUMBER(K500:AE500)*1)&gt;0)),"usuń % dotacji",IF(AND(F449=tak,G449=tak,SUMPRODUCT(ISNUMBER(K500:AE500)*1)=0),"wstaw % dotacji","ok"))))</f>
        <v/>
      </c>
      <c r="K500" s="387"/>
      <c r="L500" s="387"/>
      <c r="M500" s="387"/>
      <c r="N500" s="387"/>
      <c r="O500" s="387"/>
      <c r="P500" s="387"/>
      <c r="Q500" s="387"/>
      <c r="R500" s="387"/>
      <c r="S500" s="387"/>
      <c r="T500" s="387"/>
      <c r="U500" s="387"/>
      <c r="V500" s="387"/>
      <c r="W500" s="387"/>
      <c r="X500" s="387"/>
      <c r="Y500" s="387"/>
      <c r="Z500" s="387"/>
      <c r="AA500" s="387"/>
      <c r="AB500" s="387"/>
      <c r="AC500" s="387"/>
      <c r="AD500" s="387"/>
      <c r="AE500" s="387"/>
    </row>
    <row r="501" spans="2:31">
      <c r="B501" s="62" t="str">
        <f t="shared" si="369"/>
        <v/>
      </c>
      <c r="C501" s="62"/>
      <c r="D501" s="52"/>
      <c r="E501" s="52"/>
      <c r="F501" s="52"/>
      <c r="G501" s="52"/>
      <c r="H501" s="52"/>
      <c r="I501" s="52"/>
      <c r="J501" s="202" t="str" cm="1">
        <f t="array" ref="J501">IF(J450="wstaw dane","",IF(OR(ISBLANK(F450)=TRUE,ISBLANK(G450)=TRUE),"uzupełnij dane",IF(OR((AND(F450="nie",SUMPRODUCT(ISNUMBER(K501:AE501)*1)&gt;0)),AND(F450=tak,G450=nie,SUMPRODUCT(ISNUMBER(K501:AE501)*1)&gt;0)),"usuń % dotacji",IF(AND(F450=tak,G450=tak,SUMPRODUCT(ISNUMBER(K501:AE501)*1)=0),"wstaw % dotacji","ok"))))</f>
        <v/>
      </c>
      <c r="K501" s="387"/>
      <c r="L501" s="387"/>
      <c r="M501" s="387"/>
      <c r="N501" s="387"/>
      <c r="O501" s="387"/>
      <c r="P501" s="387"/>
      <c r="Q501" s="387"/>
      <c r="R501" s="387"/>
      <c r="S501" s="387"/>
      <c r="T501" s="387"/>
      <c r="U501" s="387"/>
      <c r="V501" s="387"/>
      <c r="W501" s="387"/>
      <c r="X501" s="387"/>
      <c r="Y501" s="387"/>
      <c r="Z501" s="387"/>
      <c r="AA501" s="387"/>
      <c r="AB501" s="387"/>
      <c r="AC501" s="387"/>
      <c r="AD501" s="387"/>
      <c r="AE501" s="387"/>
    </row>
    <row r="502" spans="2:31">
      <c r="B502" s="62" t="str">
        <f t="shared" si="369"/>
        <v/>
      </c>
      <c r="C502" s="62"/>
      <c r="D502" s="52"/>
      <c r="E502" s="52"/>
      <c r="F502" s="52"/>
      <c r="G502" s="52"/>
      <c r="H502" s="52"/>
      <c r="I502" s="52"/>
      <c r="J502" s="202" t="str" cm="1">
        <f t="array" ref="J502">IF(J451="wstaw dane","",IF(OR(ISBLANK(F451)=TRUE,ISBLANK(G451)=TRUE),"uzupełnij dane",IF(OR((AND(F451="nie",SUMPRODUCT(ISNUMBER(K502:AE502)*1)&gt;0)),AND(F451=tak,G451=nie,SUMPRODUCT(ISNUMBER(K502:AE502)*1)&gt;0)),"usuń % dotacji",IF(AND(F451=tak,G451=tak,SUMPRODUCT(ISNUMBER(K502:AE502)*1)=0),"wstaw % dotacji","ok"))))</f>
        <v/>
      </c>
      <c r="K502" s="387"/>
      <c r="L502" s="387"/>
      <c r="M502" s="387"/>
      <c r="N502" s="387"/>
      <c r="O502" s="387"/>
      <c r="P502" s="387"/>
      <c r="Q502" s="387"/>
      <c r="R502" s="387"/>
      <c r="S502" s="387"/>
      <c r="T502" s="387"/>
      <c r="U502" s="387"/>
      <c r="V502" s="387"/>
      <c r="W502" s="387"/>
      <c r="X502" s="387"/>
      <c r="Y502" s="387"/>
      <c r="Z502" s="387"/>
      <c r="AA502" s="387"/>
      <c r="AB502" s="387"/>
      <c r="AC502" s="387"/>
      <c r="AD502" s="387"/>
      <c r="AE502" s="387"/>
    </row>
    <row r="503" spans="2:31">
      <c r="B503" s="62" t="str">
        <f t="shared" si="369"/>
        <v/>
      </c>
      <c r="C503" s="62"/>
      <c r="D503" s="52"/>
      <c r="E503" s="52"/>
      <c r="F503" s="52"/>
      <c r="G503" s="52"/>
      <c r="H503" s="52"/>
      <c r="I503" s="52"/>
      <c r="J503" s="202" t="str" cm="1">
        <f t="array" ref="J503">IF(J452="wstaw dane","",IF(OR(ISBLANK(F452)=TRUE,ISBLANK(G452)=TRUE),"uzupełnij dane",IF(OR((AND(F452="nie",SUMPRODUCT(ISNUMBER(K503:AE503)*1)&gt;0)),AND(F452=tak,G452=nie,SUMPRODUCT(ISNUMBER(K503:AE503)*1)&gt;0)),"usuń % dotacji",IF(AND(F452=tak,G452=tak,SUMPRODUCT(ISNUMBER(K503:AE503)*1)=0),"wstaw % dotacji","ok"))))</f>
        <v/>
      </c>
      <c r="K503" s="387"/>
      <c r="L503" s="387"/>
      <c r="M503" s="387"/>
      <c r="N503" s="387"/>
      <c r="O503" s="387"/>
      <c r="P503" s="387"/>
      <c r="Q503" s="387"/>
      <c r="R503" s="387"/>
      <c r="S503" s="387"/>
      <c r="T503" s="387"/>
      <c r="U503" s="387"/>
      <c r="V503" s="387"/>
      <c r="W503" s="387"/>
      <c r="X503" s="387"/>
      <c r="Y503" s="387"/>
      <c r="Z503" s="387"/>
      <c r="AA503" s="387"/>
      <c r="AB503" s="387"/>
      <c r="AC503" s="387"/>
      <c r="AD503" s="387"/>
      <c r="AE503" s="387"/>
    </row>
    <row r="504" spans="2:31">
      <c r="B504" s="62" t="str">
        <f t="shared" si="369"/>
        <v/>
      </c>
      <c r="C504" s="62"/>
      <c r="D504" s="52"/>
      <c r="E504" s="52"/>
      <c r="F504" s="52"/>
      <c r="G504" s="52"/>
      <c r="H504" s="52"/>
      <c r="I504" s="52"/>
      <c r="J504" s="202" t="str" cm="1">
        <f t="array" ref="J504">IF(J453="wstaw dane","",IF(OR(ISBLANK(F453)=TRUE,ISBLANK(G453)=TRUE),"uzupełnij dane",IF(OR((AND(F453="nie",SUMPRODUCT(ISNUMBER(K504:AE504)*1)&gt;0)),AND(F453=tak,G453=nie,SUMPRODUCT(ISNUMBER(K504:AE504)*1)&gt;0)),"usuń % dotacji",IF(AND(F453=tak,G453=tak,SUMPRODUCT(ISNUMBER(K504:AE504)*1)=0),"wstaw % dotacji","ok"))))</f>
        <v/>
      </c>
      <c r="K504" s="387"/>
      <c r="L504" s="387"/>
      <c r="M504" s="387"/>
      <c r="N504" s="387"/>
      <c r="O504" s="387"/>
      <c r="P504" s="387"/>
      <c r="Q504" s="387"/>
      <c r="R504" s="387"/>
      <c r="S504" s="387"/>
      <c r="T504" s="387"/>
      <c r="U504" s="387"/>
      <c r="V504" s="387"/>
      <c r="W504" s="387"/>
      <c r="X504" s="387"/>
      <c r="Y504" s="387"/>
      <c r="Z504" s="387"/>
      <c r="AA504" s="387"/>
      <c r="AB504" s="387"/>
      <c r="AC504" s="387"/>
      <c r="AD504" s="387"/>
      <c r="AE504" s="387"/>
    </row>
    <row r="505" spans="2:31">
      <c r="B505" s="62" t="str">
        <f t="shared" si="369"/>
        <v/>
      </c>
      <c r="C505" s="62"/>
      <c r="D505" s="52"/>
      <c r="E505" s="52"/>
      <c r="F505" s="52"/>
      <c r="G505" s="52"/>
      <c r="H505" s="52"/>
      <c r="I505" s="52"/>
      <c r="J505" s="202" t="str" cm="1">
        <f t="array" ref="J505">IF(J454="wstaw dane","",IF(OR(ISBLANK(F454)=TRUE,ISBLANK(G454)=TRUE),"uzupełnij dane",IF(OR((AND(F454="nie",SUMPRODUCT(ISNUMBER(K505:AE505)*1)&gt;0)),AND(F454=tak,G454=nie,SUMPRODUCT(ISNUMBER(K505:AE505)*1)&gt;0)),"usuń % dotacji",IF(AND(F454=tak,G454=tak,SUMPRODUCT(ISNUMBER(K505:AE505)*1)=0),"wstaw % dotacji","ok"))))</f>
        <v/>
      </c>
      <c r="K505" s="387"/>
      <c r="L505" s="387"/>
      <c r="M505" s="387"/>
      <c r="N505" s="387"/>
      <c r="O505" s="387"/>
      <c r="P505" s="387"/>
      <c r="Q505" s="387"/>
      <c r="R505" s="387"/>
      <c r="S505" s="387"/>
      <c r="T505" s="387"/>
      <c r="U505" s="387"/>
      <c r="V505" s="387"/>
      <c r="W505" s="387"/>
      <c r="X505" s="387"/>
      <c r="Y505" s="387"/>
      <c r="Z505" s="387"/>
      <c r="AA505" s="387"/>
      <c r="AB505" s="387"/>
      <c r="AC505" s="387"/>
      <c r="AD505" s="387"/>
      <c r="AE505" s="387"/>
    </row>
    <row r="506" spans="2:31">
      <c r="B506" s="62" t="str">
        <f t="shared" si="369"/>
        <v/>
      </c>
      <c r="C506" s="62"/>
      <c r="D506" s="52"/>
      <c r="E506" s="52"/>
      <c r="F506" s="52"/>
      <c r="G506" s="52"/>
      <c r="H506" s="52"/>
      <c r="I506" s="52"/>
      <c r="J506" s="202" t="str" cm="1">
        <f t="array" ref="J506">IF(J455="wstaw dane","",IF(OR(ISBLANK(F455)=TRUE,ISBLANK(G455)=TRUE),"uzupełnij dane",IF(OR((AND(F455="nie",SUMPRODUCT(ISNUMBER(K506:AE506)*1)&gt;0)),AND(F455=tak,G455=nie,SUMPRODUCT(ISNUMBER(K506:AE506)*1)&gt;0)),"usuń % dotacji",IF(AND(F455=tak,G455=tak,SUMPRODUCT(ISNUMBER(K506:AE506)*1)=0),"wstaw % dotacji","ok"))))</f>
        <v/>
      </c>
      <c r="K506" s="387"/>
      <c r="L506" s="387"/>
      <c r="M506" s="387"/>
      <c r="N506" s="387"/>
      <c r="O506" s="387"/>
      <c r="P506" s="387"/>
      <c r="Q506" s="387"/>
      <c r="R506" s="387"/>
      <c r="S506" s="387"/>
      <c r="T506" s="387"/>
      <c r="U506" s="387"/>
      <c r="V506" s="387"/>
      <c r="W506" s="387"/>
      <c r="X506" s="387"/>
      <c r="Y506" s="387"/>
      <c r="Z506" s="387"/>
      <c r="AA506" s="387"/>
      <c r="AB506" s="387"/>
      <c r="AC506" s="387"/>
      <c r="AD506" s="387"/>
      <c r="AE506" s="387"/>
    </row>
    <row r="507" spans="2:31">
      <c r="B507" s="62" t="str">
        <f t="shared" si="369"/>
        <v/>
      </c>
      <c r="C507" s="62"/>
      <c r="D507" s="52"/>
      <c r="E507" s="52"/>
      <c r="F507" s="52"/>
      <c r="G507" s="52"/>
      <c r="H507" s="52"/>
      <c r="I507" s="52"/>
      <c r="J507" s="202" t="str" cm="1">
        <f t="array" ref="J507">IF(J456="wstaw dane","",IF(OR(ISBLANK(F456)=TRUE,ISBLANK(G456)=TRUE),"uzupełnij dane",IF(OR((AND(F456="nie",SUMPRODUCT(ISNUMBER(K507:AE507)*1)&gt;0)),AND(F456=tak,G456=nie,SUMPRODUCT(ISNUMBER(K507:AE507)*1)&gt;0)),"usuń % dotacji",IF(AND(F456=tak,G456=tak,SUMPRODUCT(ISNUMBER(K507:AE507)*1)=0),"wstaw % dotacji","ok"))))</f>
        <v/>
      </c>
      <c r="K507" s="387"/>
      <c r="L507" s="387"/>
      <c r="M507" s="387"/>
      <c r="N507" s="387"/>
      <c r="O507" s="387"/>
      <c r="P507" s="387"/>
      <c r="Q507" s="387"/>
      <c r="R507" s="387"/>
      <c r="S507" s="387"/>
      <c r="T507" s="387"/>
      <c r="U507" s="387"/>
      <c r="V507" s="387"/>
      <c r="W507" s="387"/>
      <c r="X507" s="387"/>
      <c r="Y507" s="387"/>
      <c r="Z507" s="387"/>
      <c r="AA507" s="387"/>
      <c r="AB507" s="387"/>
      <c r="AC507" s="387"/>
      <c r="AD507" s="387"/>
      <c r="AE507" s="387"/>
    </row>
    <row r="508" spans="2:31">
      <c r="B508" s="62" t="str">
        <f t="shared" si="369"/>
        <v/>
      </c>
      <c r="C508" s="62"/>
      <c r="D508" s="52"/>
      <c r="E508" s="52"/>
      <c r="F508" s="52"/>
      <c r="G508" s="52"/>
      <c r="H508" s="52"/>
      <c r="I508" s="52"/>
      <c r="J508" s="202" t="str" cm="1">
        <f t="array" ref="J508">IF(J457="wstaw dane","",IF(OR(ISBLANK(F457)=TRUE,ISBLANK(G457)=TRUE),"uzupełnij dane",IF(OR((AND(F457="nie",SUMPRODUCT(ISNUMBER(K508:AE508)*1)&gt;0)),AND(F457=tak,G457=nie,SUMPRODUCT(ISNUMBER(K508:AE508)*1)&gt;0)),"usuń % dotacji",IF(AND(F457=tak,G457=tak,SUMPRODUCT(ISNUMBER(K508:AE508)*1)=0),"wstaw % dotacji","ok"))))</f>
        <v/>
      </c>
      <c r="K508" s="387"/>
      <c r="L508" s="387"/>
      <c r="M508" s="387"/>
      <c r="N508" s="387"/>
      <c r="O508" s="387"/>
      <c r="P508" s="387"/>
      <c r="Q508" s="387"/>
      <c r="R508" s="387"/>
      <c r="S508" s="387"/>
      <c r="T508" s="387"/>
      <c r="U508" s="387"/>
      <c r="V508" s="387"/>
      <c r="W508" s="387"/>
      <c r="X508" s="387"/>
      <c r="Y508" s="387"/>
      <c r="Z508" s="387"/>
      <c r="AA508" s="387"/>
      <c r="AB508" s="387"/>
      <c r="AC508" s="387"/>
      <c r="AD508" s="387"/>
      <c r="AE508" s="387"/>
    </row>
    <row r="509" spans="2:31">
      <c r="B509" s="62" t="str">
        <f t="shared" ref="B509:B513" si="370">IF(ISBLANK(B458),"",B458)</f>
        <v/>
      </c>
      <c r="C509" s="62"/>
      <c r="D509" s="52"/>
      <c r="E509" s="52"/>
      <c r="F509" s="52"/>
      <c r="G509" s="52"/>
      <c r="H509" s="52"/>
      <c r="I509" s="52"/>
      <c r="J509" s="202" t="str" cm="1">
        <f t="array" ref="J509">IF(J458="wstaw dane","",IF(OR(ISBLANK(F458)=TRUE,ISBLANK(G458)=TRUE),"uzupełnij dane",IF(OR((AND(F458="nie",SUMPRODUCT(ISNUMBER(K509:AE509)*1)&gt;0)),AND(F458=tak,G458=nie,SUMPRODUCT(ISNUMBER(K509:AE509)*1)&gt;0)),"usuń % dotacji",IF(AND(F458=tak,G458=tak,SUMPRODUCT(ISNUMBER(K509:AE509)*1)=0),"wstaw % dotacji","ok"))))</f>
        <v/>
      </c>
      <c r="K509" s="387"/>
      <c r="L509" s="387"/>
      <c r="M509" s="387"/>
      <c r="N509" s="387"/>
      <c r="O509" s="387"/>
      <c r="P509" s="387"/>
      <c r="Q509" s="387"/>
      <c r="R509" s="387"/>
      <c r="S509" s="387"/>
      <c r="T509" s="387"/>
      <c r="U509" s="387"/>
      <c r="V509" s="387"/>
      <c r="W509" s="387"/>
      <c r="X509" s="387"/>
      <c r="Y509" s="387"/>
      <c r="Z509" s="387"/>
      <c r="AA509" s="387"/>
      <c r="AB509" s="387"/>
      <c r="AC509" s="387"/>
      <c r="AD509" s="387"/>
      <c r="AE509" s="387"/>
    </row>
    <row r="510" spans="2:31">
      <c r="B510" s="62" t="str">
        <f t="shared" si="370"/>
        <v/>
      </c>
      <c r="C510" s="62"/>
      <c r="D510" s="52"/>
      <c r="E510" s="52"/>
      <c r="F510" s="52"/>
      <c r="G510" s="52"/>
      <c r="H510" s="52"/>
      <c r="I510" s="52"/>
      <c r="J510" s="202" t="str" cm="1">
        <f t="array" ref="J510">IF(J459="wstaw dane","",IF(OR(ISBLANK(F459)=TRUE,ISBLANK(G459)=TRUE),"uzupełnij dane",IF(OR((AND(F459="nie",SUMPRODUCT(ISNUMBER(K510:AE510)*1)&gt;0)),AND(F459=tak,G459=nie,SUMPRODUCT(ISNUMBER(K510:AE510)*1)&gt;0)),"usuń % dotacji",IF(AND(F459=tak,G459=tak,SUMPRODUCT(ISNUMBER(K510:AE510)*1)=0),"wstaw % dotacji","ok"))))</f>
        <v/>
      </c>
      <c r="K510" s="387"/>
      <c r="L510" s="387"/>
      <c r="M510" s="387"/>
      <c r="N510" s="387"/>
      <c r="O510" s="387"/>
      <c r="P510" s="387"/>
      <c r="Q510" s="387"/>
      <c r="R510" s="387"/>
      <c r="S510" s="387"/>
      <c r="T510" s="387"/>
      <c r="U510" s="387"/>
      <c r="V510" s="387"/>
      <c r="W510" s="387"/>
      <c r="X510" s="387"/>
      <c r="Y510" s="387"/>
      <c r="Z510" s="387"/>
      <c r="AA510" s="387"/>
      <c r="AB510" s="387"/>
      <c r="AC510" s="387"/>
      <c r="AD510" s="387"/>
      <c r="AE510" s="387"/>
    </row>
    <row r="511" spans="2:31">
      <c r="B511" s="62" t="str">
        <f t="shared" si="370"/>
        <v/>
      </c>
      <c r="C511" s="62"/>
      <c r="D511" s="52"/>
      <c r="E511" s="52"/>
      <c r="F511" s="52"/>
      <c r="G511" s="52"/>
      <c r="H511" s="52"/>
      <c r="I511" s="52"/>
      <c r="J511" s="202" t="str" cm="1">
        <f t="array" ref="J511">IF(J460="wstaw dane","",IF(OR(ISBLANK(F460)=TRUE,ISBLANK(G460)=TRUE),"uzupełnij dane",IF(OR((AND(F460="nie",SUMPRODUCT(ISNUMBER(K511:AE511)*1)&gt;0)),AND(F460=tak,G460=nie,SUMPRODUCT(ISNUMBER(K511:AE511)*1)&gt;0)),"usuń % dotacji",IF(AND(F460=tak,G460=tak,SUMPRODUCT(ISNUMBER(K511:AE511)*1)=0),"wstaw % dotacji","ok"))))</f>
        <v/>
      </c>
      <c r="K511" s="387"/>
      <c r="L511" s="387"/>
      <c r="M511" s="387"/>
      <c r="N511" s="387"/>
      <c r="O511" s="387"/>
      <c r="P511" s="387"/>
      <c r="Q511" s="387"/>
      <c r="R511" s="387"/>
      <c r="S511" s="387"/>
      <c r="T511" s="387"/>
      <c r="U511" s="387"/>
      <c r="V511" s="387"/>
      <c r="W511" s="387"/>
      <c r="X511" s="387"/>
      <c r="Y511" s="387"/>
      <c r="Z511" s="387"/>
      <c r="AA511" s="387"/>
      <c r="AB511" s="387"/>
      <c r="AC511" s="387"/>
      <c r="AD511" s="387"/>
      <c r="AE511" s="387"/>
    </row>
    <row r="512" spans="2:31">
      <c r="B512" s="62" t="str">
        <f t="shared" si="370"/>
        <v/>
      </c>
      <c r="C512" s="62"/>
      <c r="D512" s="52"/>
      <c r="E512" s="52"/>
      <c r="F512" s="52"/>
      <c r="G512" s="52"/>
      <c r="H512" s="52"/>
      <c r="I512" s="52"/>
      <c r="J512" s="202" t="str" cm="1">
        <f t="array" ref="J512">IF(J461="wstaw dane","",IF(OR(ISBLANK(F461)=TRUE,ISBLANK(G461)=TRUE),"uzupełnij dane",IF(OR((AND(F461="nie",SUMPRODUCT(ISNUMBER(K512:AE512)*1)&gt;0)),AND(F461=tak,G461=nie,SUMPRODUCT(ISNUMBER(K512:AE512)*1)&gt;0)),"usuń % dotacji",IF(AND(F461=tak,G461=tak,SUMPRODUCT(ISNUMBER(K512:AE512)*1)=0),"wstaw % dotacji","ok"))))</f>
        <v/>
      </c>
      <c r="K512" s="387"/>
      <c r="L512" s="387"/>
      <c r="M512" s="387"/>
      <c r="N512" s="387"/>
      <c r="O512" s="387"/>
      <c r="P512" s="387"/>
      <c r="Q512" s="387"/>
      <c r="R512" s="387"/>
      <c r="S512" s="387"/>
      <c r="T512" s="387"/>
      <c r="U512" s="387"/>
      <c r="V512" s="387"/>
      <c r="W512" s="387"/>
      <c r="X512" s="387"/>
      <c r="Y512" s="387"/>
      <c r="Z512" s="387"/>
      <c r="AA512" s="387"/>
      <c r="AB512" s="387"/>
      <c r="AC512" s="387"/>
      <c r="AD512" s="387"/>
      <c r="AE512" s="387"/>
    </row>
    <row r="513" spans="2:31">
      <c r="B513" s="62" t="str">
        <f t="shared" si="370"/>
        <v/>
      </c>
      <c r="C513" s="62"/>
      <c r="D513" s="52"/>
      <c r="E513" s="52"/>
      <c r="F513" s="52"/>
      <c r="G513" s="52"/>
      <c r="H513" s="52"/>
      <c r="I513" s="52"/>
      <c r="J513" s="202" t="str" cm="1">
        <f t="array" ref="J513">IF(J462="wstaw dane","",IF(OR(ISBLANK(F462)=TRUE,ISBLANK(G462)=TRUE),"uzupełnij dane",IF(OR((AND(F462="nie",SUMPRODUCT(ISNUMBER(K513:AE513)*1)&gt;0)),AND(F462=tak,G462=nie,SUMPRODUCT(ISNUMBER(K513:AE513)*1)&gt;0)),"usuń % dotacji",IF(AND(F462=tak,G462=tak,SUMPRODUCT(ISNUMBER(K513:AE513)*1)=0),"wstaw % dotacji","ok"))))</f>
        <v/>
      </c>
      <c r="K513" s="387"/>
      <c r="L513" s="387"/>
      <c r="M513" s="387"/>
      <c r="N513" s="387"/>
      <c r="O513" s="387"/>
      <c r="P513" s="387"/>
      <c r="Q513" s="387"/>
      <c r="R513" s="387"/>
      <c r="S513" s="387"/>
      <c r="T513" s="387"/>
      <c r="U513" s="387"/>
      <c r="V513" s="387"/>
      <c r="W513" s="387"/>
      <c r="X513" s="387"/>
      <c r="Y513" s="387"/>
      <c r="Z513" s="387"/>
      <c r="AA513" s="387"/>
      <c r="AB513" s="387"/>
      <c r="AC513" s="387"/>
      <c r="AD513" s="387"/>
      <c r="AE513" s="387"/>
    </row>
    <row r="514" spans="2:31"/>
    <row r="515" spans="2:31">
      <c r="B515" s="188" t="s">
        <v>653</v>
      </c>
      <c r="C515" s="378"/>
      <c r="D515" s="189"/>
      <c r="E515" s="190"/>
      <c r="F515" s="190"/>
      <c r="G515" s="190"/>
      <c r="H515" s="190"/>
      <c r="I515" s="190"/>
      <c r="J515" s="190"/>
      <c r="K515" s="631"/>
      <c r="L515" s="632"/>
      <c r="M515" s="632"/>
      <c r="N515" s="632"/>
      <c r="O515" s="632"/>
      <c r="P515" s="632"/>
      <c r="Q515" s="632"/>
      <c r="R515" s="632"/>
      <c r="S515" s="632"/>
      <c r="T515" s="632"/>
      <c r="U515" s="632"/>
      <c r="V515" s="632"/>
      <c r="W515" s="632"/>
      <c r="X515" s="632"/>
      <c r="Y515" s="632"/>
      <c r="Z515" s="632"/>
      <c r="AA515" s="632"/>
      <c r="AB515" s="632"/>
      <c r="AC515" s="632"/>
      <c r="AD515" s="632"/>
      <c r="AE515" s="632"/>
    </row>
    <row r="516" spans="2:31">
      <c r="B516" s="62" t="str">
        <f t="shared" ref="B516:B535" si="371">B469</f>
        <v/>
      </c>
      <c r="C516" s="62"/>
      <c r="D516" s="101"/>
      <c r="E516" s="101"/>
      <c r="F516" s="101"/>
      <c r="G516" s="101"/>
      <c r="H516" s="101"/>
      <c r="I516" s="101"/>
      <c r="J516" s="201" t="str">
        <f>J469</f>
        <v/>
      </c>
      <c r="K516" s="102">
        <f t="shared" ref="K516:AE516" si="372">IF(ISBLANK(K469),0,K1614)</f>
        <v>0</v>
      </c>
      <c r="L516" s="102">
        <f t="shared" si="372"/>
        <v>0</v>
      </c>
      <c r="M516" s="102">
        <f t="shared" si="372"/>
        <v>0</v>
      </c>
      <c r="N516" s="102">
        <f t="shared" si="372"/>
        <v>0</v>
      </c>
      <c r="O516" s="102">
        <f t="shared" si="372"/>
        <v>0</v>
      </c>
      <c r="P516" s="102">
        <f t="shared" si="372"/>
        <v>0</v>
      </c>
      <c r="Q516" s="102">
        <f t="shared" si="372"/>
        <v>0</v>
      </c>
      <c r="R516" s="102">
        <f t="shared" si="372"/>
        <v>0</v>
      </c>
      <c r="S516" s="102">
        <f t="shared" si="372"/>
        <v>0</v>
      </c>
      <c r="T516" s="102">
        <f t="shared" si="372"/>
        <v>0</v>
      </c>
      <c r="U516" s="102">
        <f t="shared" si="372"/>
        <v>0</v>
      </c>
      <c r="V516" s="102">
        <f t="shared" si="372"/>
        <v>0</v>
      </c>
      <c r="W516" s="102">
        <f t="shared" si="372"/>
        <v>0</v>
      </c>
      <c r="X516" s="102">
        <f t="shared" si="372"/>
        <v>0</v>
      </c>
      <c r="Y516" s="102">
        <f t="shared" si="372"/>
        <v>0</v>
      </c>
      <c r="Z516" s="102">
        <f t="shared" si="372"/>
        <v>0</v>
      </c>
      <c r="AA516" s="102">
        <f t="shared" si="372"/>
        <v>0</v>
      </c>
      <c r="AB516" s="102">
        <f t="shared" si="372"/>
        <v>0</v>
      </c>
      <c r="AC516" s="102">
        <f t="shared" si="372"/>
        <v>0</v>
      </c>
      <c r="AD516" s="102">
        <f t="shared" si="372"/>
        <v>0</v>
      </c>
      <c r="AE516" s="102">
        <f t="shared" si="372"/>
        <v>0</v>
      </c>
    </row>
    <row r="517" spans="2:31">
      <c r="B517" s="62" t="str">
        <f t="shared" si="371"/>
        <v/>
      </c>
      <c r="C517" s="62"/>
      <c r="D517" s="52"/>
      <c r="E517" s="52"/>
      <c r="F517" s="52"/>
      <c r="G517" s="52"/>
      <c r="H517" s="52"/>
      <c r="I517" s="52"/>
      <c r="J517" s="202" t="str">
        <f>J470</f>
        <v/>
      </c>
      <c r="K517" s="33">
        <f t="shared" ref="K517:AE517" si="373">IF(ISBLANK(K470),0,K1621)</f>
        <v>0</v>
      </c>
      <c r="L517" s="33">
        <f t="shared" si="373"/>
        <v>0</v>
      </c>
      <c r="M517" s="33">
        <f t="shared" si="373"/>
        <v>0</v>
      </c>
      <c r="N517" s="33">
        <f t="shared" si="373"/>
        <v>0</v>
      </c>
      <c r="O517" s="33">
        <f t="shared" si="373"/>
        <v>0</v>
      </c>
      <c r="P517" s="33">
        <f t="shared" si="373"/>
        <v>0</v>
      </c>
      <c r="Q517" s="33">
        <f t="shared" si="373"/>
        <v>0</v>
      </c>
      <c r="R517" s="33">
        <f t="shared" si="373"/>
        <v>0</v>
      </c>
      <c r="S517" s="33">
        <f t="shared" si="373"/>
        <v>0</v>
      </c>
      <c r="T517" s="33">
        <f t="shared" si="373"/>
        <v>0</v>
      </c>
      <c r="U517" s="33">
        <f t="shared" si="373"/>
        <v>0</v>
      </c>
      <c r="V517" s="33">
        <f t="shared" si="373"/>
        <v>0</v>
      </c>
      <c r="W517" s="33">
        <f t="shared" si="373"/>
        <v>0</v>
      </c>
      <c r="X517" s="33">
        <f t="shared" si="373"/>
        <v>0</v>
      </c>
      <c r="Y517" s="33">
        <f t="shared" si="373"/>
        <v>0</v>
      </c>
      <c r="Z517" s="33">
        <f t="shared" si="373"/>
        <v>0</v>
      </c>
      <c r="AA517" s="33">
        <f t="shared" si="373"/>
        <v>0</v>
      </c>
      <c r="AB517" s="33">
        <f t="shared" si="373"/>
        <v>0</v>
      </c>
      <c r="AC517" s="33">
        <f t="shared" si="373"/>
        <v>0</v>
      </c>
      <c r="AD517" s="33">
        <f t="shared" si="373"/>
        <v>0</v>
      </c>
      <c r="AE517" s="33">
        <f t="shared" si="373"/>
        <v>0</v>
      </c>
    </row>
    <row r="518" spans="2:31">
      <c r="B518" s="62" t="str">
        <f t="shared" si="371"/>
        <v/>
      </c>
      <c r="C518" s="62"/>
      <c r="D518" s="52"/>
      <c r="E518" s="52"/>
      <c r="F518" s="52"/>
      <c r="G518" s="52"/>
      <c r="H518" s="52"/>
      <c r="I518" s="52"/>
      <c r="J518" s="202" t="str">
        <f t="shared" ref="J518:J560" si="374">J471</f>
        <v/>
      </c>
      <c r="K518" s="33">
        <f t="shared" ref="K518:AE518" si="375">IF(ISBLANK(K471),0,K1628)</f>
        <v>0</v>
      </c>
      <c r="L518" s="33">
        <f t="shared" si="375"/>
        <v>0</v>
      </c>
      <c r="M518" s="33">
        <f t="shared" si="375"/>
        <v>0</v>
      </c>
      <c r="N518" s="33">
        <f t="shared" si="375"/>
        <v>0</v>
      </c>
      <c r="O518" s="33">
        <f t="shared" si="375"/>
        <v>0</v>
      </c>
      <c r="P518" s="33">
        <f t="shared" si="375"/>
        <v>0</v>
      </c>
      <c r="Q518" s="33">
        <f t="shared" si="375"/>
        <v>0</v>
      </c>
      <c r="R518" s="33">
        <f t="shared" si="375"/>
        <v>0</v>
      </c>
      <c r="S518" s="33">
        <f t="shared" si="375"/>
        <v>0</v>
      </c>
      <c r="T518" s="33">
        <f t="shared" si="375"/>
        <v>0</v>
      </c>
      <c r="U518" s="33">
        <f t="shared" si="375"/>
        <v>0</v>
      </c>
      <c r="V518" s="33">
        <f t="shared" si="375"/>
        <v>0</v>
      </c>
      <c r="W518" s="33">
        <f t="shared" si="375"/>
        <v>0</v>
      </c>
      <c r="X518" s="33">
        <f t="shared" si="375"/>
        <v>0</v>
      </c>
      <c r="Y518" s="33">
        <f t="shared" si="375"/>
        <v>0</v>
      </c>
      <c r="Z518" s="33">
        <f t="shared" si="375"/>
        <v>0</v>
      </c>
      <c r="AA518" s="33">
        <f t="shared" si="375"/>
        <v>0</v>
      </c>
      <c r="AB518" s="33">
        <f t="shared" si="375"/>
        <v>0</v>
      </c>
      <c r="AC518" s="33">
        <f t="shared" si="375"/>
        <v>0</v>
      </c>
      <c r="AD518" s="33">
        <f t="shared" si="375"/>
        <v>0</v>
      </c>
      <c r="AE518" s="33">
        <f t="shared" si="375"/>
        <v>0</v>
      </c>
    </row>
    <row r="519" spans="2:31">
      <c r="B519" s="62" t="str">
        <f t="shared" si="371"/>
        <v/>
      </c>
      <c r="C519" s="62"/>
      <c r="D519" s="52"/>
      <c r="E519" s="52"/>
      <c r="F519" s="52"/>
      <c r="G519" s="52"/>
      <c r="H519" s="52"/>
      <c r="I519" s="52"/>
      <c r="J519" s="202" t="str">
        <f t="shared" si="374"/>
        <v/>
      </c>
      <c r="K519" s="33">
        <f t="shared" ref="K519:AE519" si="376">IF(ISBLANK(K472),0,K1635)</f>
        <v>0</v>
      </c>
      <c r="L519" s="33">
        <f t="shared" si="376"/>
        <v>0</v>
      </c>
      <c r="M519" s="33">
        <f t="shared" si="376"/>
        <v>0</v>
      </c>
      <c r="N519" s="33">
        <f t="shared" si="376"/>
        <v>0</v>
      </c>
      <c r="O519" s="33">
        <f t="shared" si="376"/>
        <v>0</v>
      </c>
      <c r="P519" s="33">
        <f t="shared" si="376"/>
        <v>0</v>
      </c>
      <c r="Q519" s="33">
        <f t="shared" si="376"/>
        <v>0</v>
      </c>
      <c r="R519" s="33">
        <f t="shared" si="376"/>
        <v>0</v>
      </c>
      <c r="S519" s="33">
        <f t="shared" si="376"/>
        <v>0</v>
      </c>
      <c r="T519" s="33">
        <f t="shared" si="376"/>
        <v>0</v>
      </c>
      <c r="U519" s="33">
        <f t="shared" si="376"/>
        <v>0</v>
      </c>
      <c r="V519" s="33">
        <f t="shared" si="376"/>
        <v>0</v>
      </c>
      <c r="W519" s="33">
        <f t="shared" si="376"/>
        <v>0</v>
      </c>
      <c r="X519" s="33">
        <f t="shared" si="376"/>
        <v>0</v>
      </c>
      <c r="Y519" s="33">
        <f t="shared" si="376"/>
        <v>0</v>
      </c>
      <c r="Z519" s="33">
        <f t="shared" si="376"/>
        <v>0</v>
      </c>
      <c r="AA519" s="33">
        <f t="shared" si="376"/>
        <v>0</v>
      </c>
      <c r="AB519" s="33">
        <f t="shared" si="376"/>
        <v>0</v>
      </c>
      <c r="AC519" s="33">
        <f t="shared" si="376"/>
        <v>0</v>
      </c>
      <c r="AD519" s="33">
        <f t="shared" si="376"/>
        <v>0</v>
      </c>
      <c r="AE519" s="33">
        <f t="shared" si="376"/>
        <v>0</v>
      </c>
    </row>
    <row r="520" spans="2:31">
      <c r="B520" s="62" t="str">
        <f t="shared" si="371"/>
        <v/>
      </c>
      <c r="C520" s="62"/>
      <c r="D520" s="52"/>
      <c r="E520" s="52"/>
      <c r="F520" s="52"/>
      <c r="G520" s="52"/>
      <c r="H520" s="52"/>
      <c r="I520" s="52"/>
      <c r="J520" s="202" t="str">
        <f t="shared" si="374"/>
        <v/>
      </c>
      <c r="K520" s="33">
        <f t="shared" ref="K520:AE520" si="377">IF(ISBLANK(K473),0,K1642)</f>
        <v>0</v>
      </c>
      <c r="L520" s="33">
        <f t="shared" si="377"/>
        <v>0</v>
      </c>
      <c r="M520" s="33">
        <f t="shared" si="377"/>
        <v>0</v>
      </c>
      <c r="N520" s="33">
        <f t="shared" si="377"/>
        <v>0</v>
      </c>
      <c r="O520" s="33">
        <f t="shared" si="377"/>
        <v>0</v>
      </c>
      <c r="P520" s="33">
        <f t="shared" si="377"/>
        <v>0</v>
      </c>
      <c r="Q520" s="33">
        <f t="shared" si="377"/>
        <v>0</v>
      </c>
      <c r="R520" s="33">
        <f t="shared" si="377"/>
        <v>0</v>
      </c>
      <c r="S520" s="33">
        <f t="shared" si="377"/>
        <v>0</v>
      </c>
      <c r="T520" s="33">
        <f t="shared" si="377"/>
        <v>0</v>
      </c>
      <c r="U520" s="33">
        <f t="shared" si="377"/>
        <v>0</v>
      </c>
      <c r="V520" s="33">
        <f t="shared" si="377"/>
        <v>0</v>
      </c>
      <c r="W520" s="33">
        <f t="shared" si="377"/>
        <v>0</v>
      </c>
      <c r="X520" s="33">
        <f t="shared" si="377"/>
        <v>0</v>
      </c>
      <c r="Y520" s="33">
        <f t="shared" si="377"/>
        <v>0</v>
      </c>
      <c r="Z520" s="33">
        <f t="shared" si="377"/>
        <v>0</v>
      </c>
      <c r="AA520" s="33">
        <f t="shared" si="377"/>
        <v>0</v>
      </c>
      <c r="AB520" s="33">
        <f t="shared" si="377"/>
        <v>0</v>
      </c>
      <c r="AC520" s="33">
        <f t="shared" si="377"/>
        <v>0</v>
      </c>
      <c r="AD520" s="33">
        <f t="shared" si="377"/>
        <v>0</v>
      </c>
      <c r="AE520" s="33">
        <f t="shared" si="377"/>
        <v>0</v>
      </c>
    </row>
    <row r="521" spans="2:31">
      <c r="B521" s="62" t="str">
        <f t="shared" si="371"/>
        <v/>
      </c>
      <c r="C521" s="62"/>
      <c r="D521" s="52"/>
      <c r="E521" s="52"/>
      <c r="F521" s="52"/>
      <c r="G521" s="52"/>
      <c r="H521" s="52"/>
      <c r="I521" s="52"/>
      <c r="J521" s="202" t="str">
        <f t="shared" si="374"/>
        <v/>
      </c>
      <c r="K521" s="33">
        <f t="shared" ref="K521:AE521" si="378">IF(ISBLANK(K474),0,K1649)</f>
        <v>0</v>
      </c>
      <c r="L521" s="33">
        <f t="shared" si="378"/>
        <v>0</v>
      </c>
      <c r="M521" s="33">
        <f t="shared" si="378"/>
        <v>0</v>
      </c>
      <c r="N521" s="33">
        <f t="shared" si="378"/>
        <v>0</v>
      </c>
      <c r="O521" s="33">
        <f t="shared" si="378"/>
        <v>0</v>
      </c>
      <c r="P521" s="33">
        <f t="shared" si="378"/>
        <v>0</v>
      </c>
      <c r="Q521" s="33">
        <f t="shared" si="378"/>
        <v>0</v>
      </c>
      <c r="R521" s="33">
        <f t="shared" si="378"/>
        <v>0</v>
      </c>
      <c r="S521" s="33">
        <f t="shared" si="378"/>
        <v>0</v>
      </c>
      <c r="T521" s="33">
        <f t="shared" si="378"/>
        <v>0</v>
      </c>
      <c r="U521" s="33">
        <f t="shared" si="378"/>
        <v>0</v>
      </c>
      <c r="V521" s="33">
        <f t="shared" si="378"/>
        <v>0</v>
      </c>
      <c r="W521" s="33">
        <f t="shared" si="378"/>
        <v>0</v>
      </c>
      <c r="X521" s="33">
        <f t="shared" si="378"/>
        <v>0</v>
      </c>
      <c r="Y521" s="33">
        <f t="shared" si="378"/>
        <v>0</v>
      </c>
      <c r="Z521" s="33">
        <f t="shared" si="378"/>
        <v>0</v>
      </c>
      <c r="AA521" s="33">
        <f t="shared" si="378"/>
        <v>0</v>
      </c>
      <c r="AB521" s="33">
        <f t="shared" si="378"/>
        <v>0</v>
      </c>
      <c r="AC521" s="33">
        <f t="shared" si="378"/>
        <v>0</v>
      </c>
      <c r="AD521" s="33">
        <f t="shared" si="378"/>
        <v>0</v>
      </c>
      <c r="AE521" s="33">
        <f t="shared" si="378"/>
        <v>0</v>
      </c>
    </row>
    <row r="522" spans="2:31">
      <c r="B522" s="62" t="str">
        <f t="shared" si="371"/>
        <v/>
      </c>
      <c r="C522" s="62"/>
      <c r="D522" s="52"/>
      <c r="E522" s="52"/>
      <c r="F522" s="52"/>
      <c r="G522" s="52"/>
      <c r="H522" s="52"/>
      <c r="I522" s="52"/>
      <c r="J522" s="202" t="str">
        <f t="shared" si="374"/>
        <v/>
      </c>
      <c r="K522" s="33">
        <f t="shared" ref="K522:AE522" si="379">IF(ISBLANK(K475),0,K1656)</f>
        <v>0</v>
      </c>
      <c r="L522" s="33">
        <f t="shared" si="379"/>
        <v>0</v>
      </c>
      <c r="M522" s="33">
        <f t="shared" si="379"/>
        <v>0</v>
      </c>
      <c r="N522" s="33">
        <f t="shared" si="379"/>
        <v>0</v>
      </c>
      <c r="O522" s="33">
        <f t="shared" si="379"/>
        <v>0</v>
      </c>
      <c r="P522" s="33">
        <f t="shared" si="379"/>
        <v>0</v>
      </c>
      <c r="Q522" s="33">
        <f t="shared" si="379"/>
        <v>0</v>
      </c>
      <c r="R522" s="33">
        <f t="shared" si="379"/>
        <v>0</v>
      </c>
      <c r="S522" s="33">
        <f t="shared" si="379"/>
        <v>0</v>
      </c>
      <c r="T522" s="33">
        <f t="shared" si="379"/>
        <v>0</v>
      </c>
      <c r="U522" s="33">
        <f t="shared" si="379"/>
        <v>0</v>
      </c>
      <c r="V522" s="33">
        <f t="shared" si="379"/>
        <v>0</v>
      </c>
      <c r="W522" s="33">
        <f t="shared" si="379"/>
        <v>0</v>
      </c>
      <c r="X522" s="33">
        <f t="shared" si="379"/>
        <v>0</v>
      </c>
      <c r="Y522" s="33">
        <f t="shared" si="379"/>
        <v>0</v>
      </c>
      <c r="Z522" s="33">
        <f t="shared" si="379"/>
        <v>0</v>
      </c>
      <c r="AA522" s="33">
        <f t="shared" si="379"/>
        <v>0</v>
      </c>
      <c r="AB522" s="33">
        <f t="shared" si="379"/>
        <v>0</v>
      </c>
      <c r="AC522" s="33">
        <f t="shared" si="379"/>
        <v>0</v>
      </c>
      <c r="AD522" s="33">
        <f t="shared" si="379"/>
        <v>0</v>
      </c>
      <c r="AE522" s="33">
        <f t="shared" si="379"/>
        <v>0</v>
      </c>
    </row>
    <row r="523" spans="2:31">
      <c r="B523" s="62" t="str">
        <f t="shared" si="371"/>
        <v/>
      </c>
      <c r="C523" s="62"/>
      <c r="D523" s="52"/>
      <c r="E523" s="52"/>
      <c r="F523" s="52"/>
      <c r="G523" s="52"/>
      <c r="H523" s="52"/>
      <c r="I523" s="52"/>
      <c r="J523" s="202" t="str">
        <f t="shared" si="374"/>
        <v/>
      </c>
      <c r="K523" s="33">
        <f t="shared" ref="K523:AE523" si="380">IF(ISBLANK(K476),0,K1663)</f>
        <v>0</v>
      </c>
      <c r="L523" s="33">
        <f t="shared" si="380"/>
        <v>0</v>
      </c>
      <c r="M523" s="33">
        <f t="shared" si="380"/>
        <v>0</v>
      </c>
      <c r="N523" s="33">
        <f t="shared" si="380"/>
        <v>0</v>
      </c>
      <c r="O523" s="33">
        <f t="shared" si="380"/>
        <v>0</v>
      </c>
      <c r="P523" s="33">
        <f t="shared" si="380"/>
        <v>0</v>
      </c>
      <c r="Q523" s="33">
        <f t="shared" si="380"/>
        <v>0</v>
      </c>
      <c r="R523" s="33">
        <f t="shared" si="380"/>
        <v>0</v>
      </c>
      <c r="S523" s="33">
        <f t="shared" si="380"/>
        <v>0</v>
      </c>
      <c r="T523" s="33">
        <f t="shared" si="380"/>
        <v>0</v>
      </c>
      <c r="U523" s="33">
        <f t="shared" si="380"/>
        <v>0</v>
      </c>
      <c r="V523" s="33">
        <f t="shared" si="380"/>
        <v>0</v>
      </c>
      <c r="W523" s="33">
        <f t="shared" si="380"/>
        <v>0</v>
      </c>
      <c r="X523" s="33">
        <f t="shared" si="380"/>
        <v>0</v>
      </c>
      <c r="Y523" s="33">
        <f t="shared" si="380"/>
        <v>0</v>
      </c>
      <c r="Z523" s="33">
        <f t="shared" si="380"/>
        <v>0</v>
      </c>
      <c r="AA523" s="33">
        <f t="shared" si="380"/>
        <v>0</v>
      </c>
      <c r="AB523" s="33">
        <f t="shared" si="380"/>
        <v>0</v>
      </c>
      <c r="AC523" s="33">
        <f t="shared" si="380"/>
        <v>0</v>
      </c>
      <c r="AD523" s="33">
        <f t="shared" si="380"/>
        <v>0</v>
      </c>
      <c r="AE523" s="33">
        <f t="shared" si="380"/>
        <v>0</v>
      </c>
    </row>
    <row r="524" spans="2:31">
      <c r="B524" s="62" t="str">
        <f t="shared" si="371"/>
        <v/>
      </c>
      <c r="C524" s="62"/>
      <c r="D524" s="52"/>
      <c r="E524" s="52"/>
      <c r="F524" s="52"/>
      <c r="G524" s="52"/>
      <c r="H524" s="52"/>
      <c r="I524" s="52"/>
      <c r="J524" s="202" t="str">
        <f t="shared" si="374"/>
        <v/>
      </c>
      <c r="K524" s="33">
        <f t="shared" ref="K524:AE524" si="381">IF(ISBLANK(K477),0,K1670)</f>
        <v>0</v>
      </c>
      <c r="L524" s="33">
        <f t="shared" si="381"/>
        <v>0</v>
      </c>
      <c r="M524" s="33">
        <f t="shared" si="381"/>
        <v>0</v>
      </c>
      <c r="N524" s="33">
        <f t="shared" si="381"/>
        <v>0</v>
      </c>
      <c r="O524" s="33">
        <f t="shared" si="381"/>
        <v>0</v>
      </c>
      <c r="P524" s="33">
        <f t="shared" si="381"/>
        <v>0</v>
      </c>
      <c r="Q524" s="33">
        <f t="shared" si="381"/>
        <v>0</v>
      </c>
      <c r="R524" s="33">
        <f t="shared" si="381"/>
        <v>0</v>
      </c>
      <c r="S524" s="33">
        <f t="shared" si="381"/>
        <v>0</v>
      </c>
      <c r="T524" s="33">
        <f t="shared" si="381"/>
        <v>0</v>
      </c>
      <c r="U524" s="33">
        <f t="shared" si="381"/>
        <v>0</v>
      </c>
      <c r="V524" s="33">
        <f t="shared" si="381"/>
        <v>0</v>
      </c>
      <c r="W524" s="33">
        <f t="shared" si="381"/>
        <v>0</v>
      </c>
      <c r="X524" s="33">
        <f t="shared" si="381"/>
        <v>0</v>
      </c>
      <c r="Y524" s="33">
        <f t="shared" si="381"/>
        <v>0</v>
      </c>
      <c r="Z524" s="33">
        <f t="shared" si="381"/>
        <v>0</v>
      </c>
      <c r="AA524" s="33">
        <f t="shared" si="381"/>
        <v>0</v>
      </c>
      <c r="AB524" s="33">
        <f t="shared" si="381"/>
        <v>0</v>
      </c>
      <c r="AC524" s="33">
        <f t="shared" si="381"/>
        <v>0</v>
      </c>
      <c r="AD524" s="33">
        <f t="shared" si="381"/>
        <v>0</v>
      </c>
      <c r="AE524" s="33">
        <f t="shared" si="381"/>
        <v>0</v>
      </c>
    </row>
    <row r="525" spans="2:31">
      <c r="B525" s="62" t="str">
        <f t="shared" si="371"/>
        <v/>
      </c>
      <c r="C525" s="62"/>
      <c r="D525" s="52"/>
      <c r="E525" s="52"/>
      <c r="F525" s="52"/>
      <c r="G525" s="52"/>
      <c r="H525" s="52"/>
      <c r="I525" s="52"/>
      <c r="J525" s="202" t="str">
        <f t="shared" si="374"/>
        <v/>
      </c>
      <c r="K525" s="33">
        <f t="shared" ref="K525:AE525" si="382">IF(ISBLANK(K478),0,K1677)</f>
        <v>0</v>
      </c>
      <c r="L525" s="33">
        <f t="shared" si="382"/>
        <v>0</v>
      </c>
      <c r="M525" s="33">
        <f t="shared" si="382"/>
        <v>0</v>
      </c>
      <c r="N525" s="33">
        <f t="shared" si="382"/>
        <v>0</v>
      </c>
      <c r="O525" s="33">
        <f t="shared" si="382"/>
        <v>0</v>
      </c>
      <c r="P525" s="33">
        <f t="shared" si="382"/>
        <v>0</v>
      </c>
      <c r="Q525" s="33">
        <f t="shared" si="382"/>
        <v>0</v>
      </c>
      <c r="R525" s="33">
        <f t="shared" si="382"/>
        <v>0</v>
      </c>
      <c r="S525" s="33">
        <f t="shared" si="382"/>
        <v>0</v>
      </c>
      <c r="T525" s="33">
        <f t="shared" si="382"/>
        <v>0</v>
      </c>
      <c r="U525" s="33">
        <f t="shared" si="382"/>
        <v>0</v>
      </c>
      <c r="V525" s="33">
        <f t="shared" si="382"/>
        <v>0</v>
      </c>
      <c r="W525" s="33">
        <f t="shared" si="382"/>
        <v>0</v>
      </c>
      <c r="X525" s="33">
        <f t="shared" si="382"/>
        <v>0</v>
      </c>
      <c r="Y525" s="33">
        <f t="shared" si="382"/>
        <v>0</v>
      </c>
      <c r="Z525" s="33">
        <f t="shared" si="382"/>
        <v>0</v>
      </c>
      <c r="AA525" s="33">
        <f t="shared" si="382"/>
        <v>0</v>
      </c>
      <c r="AB525" s="33">
        <f t="shared" si="382"/>
        <v>0</v>
      </c>
      <c r="AC525" s="33">
        <f t="shared" si="382"/>
        <v>0</v>
      </c>
      <c r="AD525" s="33">
        <f t="shared" si="382"/>
        <v>0</v>
      </c>
      <c r="AE525" s="33">
        <f t="shared" si="382"/>
        <v>0</v>
      </c>
    </row>
    <row r="526" spans="2:31">
      <c r="B526" s="62" t="str">
        <f t="shared" si="371"/>
        <v/>
      </c>
      <c r="C526" s="62"/>
      <c r="D526" s="52"/>
      <c r="E526" s="52"/>
      <c r="F526" s="52"/>
      <c r="G526" s="52"/>
      <c r="H526" s="52"/>
      <c r="I526" s="52"/>
      <c r="J526" s="202" t="str">
        <f t="shared" si="374"/>
        <v/>
      </c>
      <c r="K526" s="33">
        <f t="shared" ref="K526:AE526" si="383">IF(ISBLANK(K479),0,K1684)</f>
        <v>0</v>
      </c>
      <c r="L526" s="33">
        <f t="shared" si="383"/>
        <v>0</v>
      </c>
      <c r="M526" s="33">
        <f t="shared" si="383"/>
        <v>0</v>
      </c>
      <c r="N526" s="33">
        <f t="shared" si="383"/>
        <v>0</v>
      </c>
      <c r="O526" s="33">
        <f t="shared" si="383"/>
        <v>0</v>
      </c>
      <c r="P526" s="33">
        <f t="shared" si="383"/>
        <v>0</v>
      </c>
      <c r="Q526" s="33">
        <f t="shared" si="383"/>
        <v>0</v>
      </c>
      <c r="R526" s="33">
        <f t="shared" si="383"/>
        <v>0</v>
      </c>
      <c r="S526" s="33">
        <f t="shared" si="383"/>
        <v>0</v>
      </c>
      <c r="T526" s="33">
        <f t="shared" si="383"/>
        <v>0</v>
      </c>
      <c r="U526" s="33">
        <f t="shared" si="383"/>
        <v>0</v>
      </c>
      <c r="V526" s="33">
        <f t="shared" si="383"/>
        <v>0</v>
      </c>
      <c r="W526" s="33">
        <f t="shared" si="383"/>
        <v>0</v>
      </c>
      <c r="X526" s="33">
        <f t="shared" si="383"/>
        <v>0</v>
      </c>
      <c r="Y526" s="33">
        <f t="shared" si="383"/>
        <v>0</v>
      </c>
      <c r="Z526" s="33">
        <f t="shared" si="383"/>
        <v>0</v>
      </c>
      <c r="AA526" s="33">
        <f t="shared" si="383"/>
        <v>0</v>
      </c>
      <c r="AB526" s="33">
        <f t="shared" si="383"/>
        <v>0</v>
      </c>
      <c r="AC526" s="33">
        <f t="shared" si="383"/>
        <v>0</v>
      </c>
      <c r="AD526" s="33">
        <f t="shared" si="383"/>
        <v>0</v>
      </c>
      <c r="AE526" s="33">
        <f t="shared" si="383"/>
        <v>0</v>
      </c>
    </row>
    <row r="527" spans="2:31">
      <c r="B527" s="62" t="str">
        <f t="shared" si="371"/>
        <v/>
      </c>
      <c r="C527" s="62"/>
      <c r="D527" s="52"/>
      <c r="E527" s="52"/>
      <c r="F527" s="52"/>
      <c r="G527" s="52"/>
      <c r="H527" s="52"/>
      <c r="I527" s="52"/>
      <c r="J527" s="202" t="str">
        <f t="shared" si="374"/>
        <v/>
      </c>
      <c r="K527" s="33">
        <f t="shared" ref="K527:AE527" si="384">IF(ISBLANK(K480),0,K1691)</f>
        <v>0</v>
      </c>
      <c r="L527" s="33">
        <f t="shared" si="384"/>
        <v>0</v>
      </c>
      <c r="M527" s="33">
        <f t="shared" si="384"/>
        <v>0</v>
      </c>
      <c r="N527" s="33">
        <f t="shared" si="384"/>
        <v>0</v>
      </c>
      <c r="O527" s="33">
        <f t="shared" si="384"/>
        <v>0</v>
      </c>
      <c r="P527" s="33">
        <f t="shared" si="384"/>
        <v>0</v>
      </c>
      <c r="Q527" s="33">
        <f t="shared" si="384"/>
        <v>0</v>
      </c>
      <c r="R527" s="33">
        <f t="shared" si="384"/>
        <v>0</v>
      </c>
      <c r="S527" s="33">
        <f t="shared" si="384"/>
        <v>0</v>
      </c>
      <c r="T527" s="33">
        <f t="shared" si="384"/>
        <v>0</v>
      </c>
      <c r="U527" s="33">
        <f t="shared" si="384"/>
        <v>0</v>
      </c>
      <c r="V527" s="33">
        <f t="shared" si="384"/>
        <v>0</v>
      </c>
      <c r="W527" s="33">
        <f t="shared" si="384"/>
        <v>0</v>
      </c>
      <c r="X527" s="33">
        <f t="shared" si="384"/>
        <v>0</v>
      </c>
      <c r="Y527" s="33">
        <f t="shared" si="384"/>
        <v>0</v>
      </c>
      <c r="Z527" s="33">
        <f t="shared" si="384"/>
        <v>0</v>
      </c>
      <c r="AA527" s="33">
        <f t="shared" si="384"/>
        <v>0</v>
      </c>
      <c r="AB527" s="33">
        <f t="shared" si="384"/>
        <v>0</v>
      </c>
      <c r="AC527" s="33">
        <f t="shared" si="384"/>
        <v>0</v>
      </c>
      <c r="AD527" s="33">
        <f t="shared" si="384"/>
        <v>0</v>
      </c>
      <c r="AE527" s="33">
        <f t="shared" si="384"/>
        <v>0</v>
      </c>
    </row>
    <row r="528" spans="2:31">
      <c r="B528" s="62" t="str">
        <f t="shared" si="371"/>
        <v/>
      </c>
      <c r="C528" s="62"/>
      <c r="D528" s="52"/>
      <c r="E528" s="52"/>
      <c r="F528" s="52"/>
      <c r="G528" s="52"/>
      <c r="H528" s="52"/>
      <c r="I528" s="52"/>
      <c r="J528" s="202" t="str">
        <f t="shared" si="374"/>
        <v/>
      </c>
      <c r="K528" s="33">
        <f t="shared" ref="K528:AE528" si="385">IF(ISBLANK(K481),0,K1698)</f>
        <v>0</v>
      </c>
      <c r="L528" s="33">
        <f t="shared" si="385"/>
        <v>0</v>
      </c>
      <c r="M528" s="33">
        <f t="shared" si="385"/>
        <v>0</v>
      </c>
      <c r="N528" s="33">
        <f t="shared" si="385"/>
        <v>0</v>
      </c>
      <c r="O528" s="33">
        <f t="shared" si="385"/>
        <v>0</v>
      </c>
      <c r="P528" s="33">
        <f t="shared" si="385"/>
        <v>0</v>
      </c>
      <c r="Q528" s="33">
        <f t="shared" si="385"/>
        <v>0</v>
      </c>
      <c r="R528" s="33">
        <f t="shared" si="385"/>
        <v>0</v>
      </c>
      <c r="S528" s="33">
        <f t="shared" si="385"/>
        <v>0</v>
      </c>
      <c r="T528" s="33">
        <f t="shared" si="385"/>
        <v>0</v>
      </c>
      <c r="U528" s="33">
        <f t="shared" si="385"/>
        <v>0</v>
      </c>
      <c r="V528" s="33">
        <f t="shared" si="385"/>
        <v>0</v>
      </c>
      <c r="W528" s="33">
        <f t="shared" si="385"/>
        <v>0</v>
      </c>
      <c r="X528" s="33">
        <f t="shared" si="385"/>
        <v>0</v>
      </c>
      <c r="Y528" s="33">
        <f t="shared" si="385"/>
        <v>0</v>
      </c>
      <c r="Z528" s="33">
        <f t="shared" si="385"/>
        <v>0</v>
      </c>
      <c r="AA528" s="33">
        <f t="shared" si="385"/>
        <v>0</v>
      </c>
      <c r="AB528" s="33">
        <f t="shared" si="385"/>
        <v>0</v>
      </c>
      <c r="AC528" s="33">
        <f t="shared" si="385"/>
        <v>0</v>
      </c>
      <c r="AD528" s="33">
        <f t="shared" si="385"/>
        <v>0</v>
      </c>
      <c r="AE528" s="33">
        <f t="shared" si="385"/>
        <v>0</v>
      </c>
    </row>
    <row r="529" spans="2:31">
      <c r="B529" s="62" t="str">
        <f t="shared" si="371"/>
        <v/>
      </c>
      <c r="C529" s="62"/>
      <c r="D529" s="52"/>
      <c r="E529" s="52"/>
      <c r="F529" s="52"/>
      <c r="G529" s="52"/>
      <c r="H529" s="52"/>
      <c r="I529" s="52"/>
      <c r="J529" s="202" t="str">
        <f t="shared" si="374"/>
        <v/>
      </c>
      <c r="K529" s="33">
        <f t="shared" ref="K529:AE529" si="386">IF(ISBLANK(K482),0,K1705)</f>
        <v>0</v>
      </c>
      <c r="L529" s="33">
        <f t="shared" si="386"/>
        <v>0</v>
      </c>
      <c r="M529" s="33">
        <f t="shared" si="386"/>
        <v>0</v>
      </c>
      <c r="N529" s="33">
        <f t="shared" si="386"/>
        <v>0</v>
      </c>
      <c r="O529" s="33">
        <f t="shared" si="386"/>
        <v>0</v>
      </c>
      <c r="P529" s="33">
        <f t="shared" si="386"/>
        <v>0</v>
      </c>
      <c r="Q529" s="33">
        <f t="shared" si="386"/>
        <v>0</v>
      </c>
      <c r="R529" s="33">
        <f t="shared" si="386"/>
        <v>0</v>
      </c>
      <c r="S529" s="33">
        <f t="shared" si="386"/>
        <v>0</v>
      </c>
      <c r="T529" s="33">
        <f t="shared" si="386"/>
        <v>0</v>
      </c>
      <c r="U529" s="33">
        <f t="shared" si="386"/>
        <v>0</v>
      </c>
      <c r="V529" s="33">
        <f t="shared" si="386"/>
        <v>0</v>
      </c>
      <c r="W529" s="33">
        <f t="shared" si="386"/>
        <v>0</v>
      </c>
      <c r="X529" s="33">
        <f t="shared" si="386"/>
        <v>0</v>
      </c>
      <c r="Y529" s="33">
        <f t="shared" si="386"/>
        <v>0</v>
      </c>
      <c r="Z529" s="33">
        <f t="shared" si="386"/>
        <v>0</v>
      </c>
      <c r="AA529" s="33">
        <f t="shared" si="386"/>
        <v>0</v>
      </c>
      <c r="AB529" s="33">
        <f t="shared" si="386"/>
        <v>0</v>
      </c>
      <c r="AC529" s="33">
        <f t="shared" si="386"/>
        <v>0</v>
      </c>
      <c r="AD529" s="33">
        <f t="shared" si="386"/>
        <v>0</v>
      </c>
      <c r="AE529" s="33">
        <f t="shared" si="386"/>
        <v>0</v>
      </c>
    </row>
    <row r="530" spans="2:31">
      <c r="B530" s="62" t="str">
        <f t="shared" si="371"/>
        <v/>
      </c>
      <c r="C530" s="62"/>
      <c r="D530" s="52"/>
      <c r="E530" s="52"/>
      <c r="F530" s="52"/>
      <c r="G530" s="52"/>
      <c r="H530" s="52"/>
      <c r="I530" s="52"/>
      <c r="J530" s="202" t="str">
        <f t="shared" si="374"/>
        <v/>
      </c>
      <c r="K530" s="33">
        <f t="shared" ref="K530:AE530" si="387">IF(ISBLANK(K483),0,K1712)</f>
        <v>0</v>
      </c>
      <c r="L530" s="33">
        <f t="shared" si="387"/>
        <v>0</v>
      </c>
      <c r="M530" s="33">
        <f t="shared" si="387"/>
        <v>0</v>
      </c>
      <c r="N530" s="33">
        <f t="shared" si="387"/>
        <v>0</v>
      </c>
      <c r="O530" s="33">
        <f t="shared" si="387"/>
        <v>0</v>
      </c>
      <c r="P530" s="33">
        <f t="shared" si="387"/>
        <v>0</v>
      </c>
      <c r="Q530" s="33">
        <f t="shared" si="387"/>
        <v>0</v>
      </c>
      <c r="R530" s="33">
        <f t="shared" si="387"/>
        <v>0</v>
      </c>
      <c r="S530" s="33">
        <f t="shared" si="387"/>
        <v>0</v>
      </c>
      <c r="T530" s="33">
        <f t="shared" si="387"/>
        <v>0</v>
      </c>
      <c r="U530" s="33">
        <f t="shared" si="387"/>
        <v>0</v>
      </c>
      <c r="V530" s="33">
        <f t="shared" si="387"/>
        <v>0</v>
      </c>
      <c r="W530" s="33">
        <f t="shared" si="387"/>
        <v>0</v>
      </c>
      <c r="X530" s="33">
        <f t="shared" si="387"/>
        <v>0</v>
      </c>
      <c r="Y530" s="33">
        <f t="shared" si="387"/>
        <v>0</v>
      </c>
      <c r="Z530" s="33">
        <f t="shared" si="387"/>
        <v>0</v>
      </c>
      <c r="AA530" s="33">
        <f t="shared" si="387"/>
        <v>0</v>
      </c>
      <c r="AB530" s="33">
        <f t="shared" si="387"/>
        <v>0</v>
      </c>
      <c r="AC530" s="33">
        <f t="shared" si="387"/>
        <v>0</v>
      </c>
      <c r="AD530" s="33">
        <f t="shared" si="387"/>
        <v>0</v>
      </c>
      <c r="AE530" s="33">
        <f t="shared" si="387"/>
        <v>0</v>
      </c>
    </row>
    <row r="531" spans="2:31">
      <c r="B531" s="62" t="str">
        <f t="shared" si="371"/>
        <v/>
      </c>
      <c r="C531" s="62"/>
      <c r="D531" s="52"/>
      <c r="E531" s="52"/>
      <c r="F531" s="52"/>
      <c r="G531" s="52"/>
      <c r="H531" s="52"/>
      <c r="I531" s="52"/>
      <c r="J531" s="202" t="str">
        <f t="shared" si="374"/>
        <v/>
      </c>
      <c r="K531" s="33">
        <f t="shared" ref="K531:AE531" si="388">IF(ISBLANK(K484),0,K1719)</f>
        <v>0</v>
      </c>
      <c r="L531" s="33">
        <f t="shared" si="388"/>
        <v>0</v>
      </c>
      <c r="M531" s="33">
        <f t="shared" si="388"/>
        <v>0</v>
      </c>
      <c r="N531" s="33">
        <f t="shared" si="388"/>
        <v>0</v>
      </c>
      <c r="O531" s="33">
        <f t="shared" si="388"/>
        <v>0</v>
      </c>
      <c r="P531" s="33">
        <f t="shared" si="388"/>
        <v>0</v>
      </c>
      <c r="Q531" s="33">
        <f t="shared" si="388"/>
        <v>0</v>
      </c>
      <c r="R531" s="33">
        <f t="shared" si="388"/>
        <v>0</v>
      </c>
      <c r="S531" s="33">
        <f t="shared" si="388"/>
        <v>0</v>
      </c>
      <c r="T531" s="33">
        <f t="shared" si="388"/>
        <v>0</v>
      </c>
      <c r="U531" s="33">
        <f t="shared" si="388"/>
        <v>0</v>
      </c>
      <c r="V531" s="33">
        <f t="shared" si="388"/>
        <v>0</v>
      </c>
      <c r="W531" s="33">
        <f t="shared" si="388"/>
        <v>0</v>
      </c>
      <c r="X531" s="33">
        <f t="shared" si="388"/>
        <v>0</v>
      </c>
      <c r="Y531" s="33">
        <f t="shared" si="388"/>
        <v>0</v>
      </c>
      <c r="Z531" s="33">
        <f t="shared" si="388"/>
        <v>0</v>
      </c>
      <c r="AA531" s="33">
        <f t="shared" si="388"/>
        <v>0</v>
      </c>
      <c r="AB531" s="33">
        <f t="shared" si="388"/>
        <v>0</v>
      </c>
      <c r="AC531" s="33">
        <f t="shared" si="388"/>
        <v>0</v>
      </c>
      <c r="AD531" s="33">
        <f t="shared" si="388"/>
        <v>0</v>
      </c>
      <c r="AE531" s="33">
        <f t="shared" si="388"/>
        <v>0</v>
      </c>
    </row>
    <row r="532" spans="2:31">
      <c r="B532" s="62" t="str">
        <f t="shared" si="371"/>
        <v/>
      </c>
      <c r="C532" s="62"/>
      <c r="D532" s="52"/>
      <c r="E532" s="52"/>
      <c r="F532" s="52"/>
      <c r="G532" s="52"/>
      <c r="H532" s="52"/>
      <c r="I532" s="52"/>
      <c r="J532" s="202" t="str">
        <f t="shared" si="374"/>
        <v/>
      </c>
      <c r="K532" s="33">
        <f t="shared" ref="K532:AE532" si="389">IF(ISBLANK(K485),0,K1726)</f>
        <v>0</v>
      </c>
      <c r="L532" s="33">
        <f t="shared" si="389"/>
        <v>0</v>
      </c>
      <c r="M532" s="33">
        <f t="shared" si="389"/>
        <v>0</v>
      </c>
      <c r="N532" s="33">
        <f t="shared" si="389"/>
        <v>0</v>
      </c>
      <c r="O532" s="33">
        <f t="shared" si="389"/>
        <v>0</v>
      </c>
      <c r="P532" s="33">
        <f t="shared" si="389"/>
        <v>0</v>
      </c>
      <c r="Q532" s="33">
        <f t="shared" si="389"/>
        <v>0</v>
      </c>
      <c r="R532" s="33">
        <f t="shared" si="389"/>
        <v>0</v>
      </c>
      <c r="S532" s="33">
        <f t="shared" si="389"/>
        <v>0</v>
      </c>
      <c r="T532" s="33">
        <f t="shared" si="389"/>
        <v>0</v>
      </c>
      <c r="U532" s="33">
        <f t="shared" si="389"/>
        <v>0</v>
      </c>
      <c r="V532" s="33">
        <f t="shared" si="389"/>
        <v>0</v>
      </c>
      <c r="W532" s="33">
        <f t="shared" si="389"/>
        <v>0</v>
      </c>
      <c r="X532" s="33">
        <f t="shared" si="389"/>
        <v>0</v>
      </c>
      <c r="Y532" s="33">
        <f t="shared" si="389"/>
        <v>0</v>
      </c>
      <c r="Z532" s="33">
        <f t="shared" si="389"/>
        <v>0</v>
      </c>
      <c r="AA532" s="33">
        <f t="shared" si="389"/>
        <v>0</v>
      </c>
      <c r="AB532" s="33">
        <f t="shared" si="389"/>
        <v>0</v>
      </c>
      <c r="AC532" s="33">
        <f t="shared" si="389"/>
        <v>0</v>
      </c>
      <c r="AD532" s="33">
        <f t="shared" si="389"/>
        <v>0</v>
      </c>
      <c r="AE532" s="33">
        <f t="shared" si="389"/>
        <v>0</v>
      </c>
    </row>
    <row r="533" spans="2:31">
      <c r="B533" s="62" t="str">
        <f t="shared" si="371"/>
        <v/>
      </c>
      <c r="C533" s="62"/>
      <c r="D533" s="52"/>
      <c r="E533" s="52"/>
      <c r="F533" s="52"/>
      <c r="G533" s="52"/>
      <c r="H533" s="52"/>
      <c r="I533" s="52"/>
      <c r="J533" s="202" t="str">
        <f t="shared" si="374"/>
        <v/>
      </c>
      <c r="K533" s="33">
        <f t="shared" ref="K533:AE533" si="390">IF(ISBLANK(K486),0,K1733)</f>
        <v>0</v>
      </c>
      <c r="L533" s="33">
        <f t="shared" si="390"/>
        <v>0</v>
      </c>
      <c r="M533" s="33">
        <f t="shared" si="390"/>
        <v>0</v>
      </c>
      <c r="N533" s="33">
        <f t="shared" si="390"/>
        <v>0</v>
      </c>
      <c r="O533" s="33">
        <f t="shared" si="390"/>
        <v>0</v>
      </c>
      <c r="P533" s="33">
        <f t="shared" si="390"/>
        <v>0</v>
      </c>
      <c r="Q533" s="33">
        <f t="shared" si="390"/>
        <v>0</v>
      </c>
      <c r="R533" s="33">
        <f t="shared" si="390"/>
        <v>0</v>
      </c>
      <c r="S533" s="33">
        <f t="shared" si="390"/>
        <v>0</v>
      </c>
      <c r="T533" s="33">
        <f t="shared" si="390"/>
        <v>0</v>
      </c>
      <c r="U533" s="33">
        <f t="shared" si="390"/>
        <v>0</v>
      </c>
      <c r="V533" s="33">
        <f t="shared" si="390"/>
        <v>0</v>
      </c>
      <c r="W533" s="33">
        <f t="shared" si="390"/>
        <v>0</v>
      </c>
      <c r="X533" s="33">
        <f t="shared" si="390"/>
        <v>0</v>
      </c>
      <c r="Y533" s="33">
        <f t="shared" si="390"/>
        <v>0</v>
      </c>
      <c r="Z533" s="33">
        <f t="shared" si="390"/>
        <v>0</v>
      </c>
      <c r="AA533" s="33">
        <f t="shared" si="390"/>
        <v>0</v>
      </c>
      <c r="AB533" s="33">
        <f t="shared" si="390"/>
        <v>0</v>
      </c>
      <c r="AC533" s="33">
        <f t="shared" si="390"/>
        <v>0</v>
      </c>
      <c r="AD533" s="33">
        <f t="shared" si="390"/>
        <v>0</v>
      </c>
      <c r="AE533" s="33">
        <f t="shared" si="390"/>
        <v>0</v>
      </c>
    </row>
    <row r="534" spans="2:31">
      <c r="B534" s="62" t="str">
        <f t="shared" si="371"/>
        <v/>
      </c>
      <c r="C534" s="62"/>
      <c r="D534" s="52"/>
      <c r="E534" s="52"/>
      <c r="F534" s="52"/>
      <c r="G534" s="52"/>
      <c r="H534" s="52"/>
      <c r="I534" s="52"/>
      <c r="J534" s="202" t="str">
        <f t="shared" si="374"/>
        <v/>
      </c>
      <c r="K534" s="33">
        <f t="shared" ref="K534:AE534" si="391">IF(ISBLANK(K487),0,K1740)</f>
        <v>0</v>
      </c>
      <c r="L534" s="33">
        <f t="shared" si="391"/>
        <v>0</v>
      </c>
      <c r="M534" s="33">
        <f t="shared" si="391"/>
        <v>0</v>
      </c>
      <c r="N534" s="33">
        <f t="shared" si="391"/>
        <v>0</v>
      </c>
      <c r="O534" s="33">
        <f t="shared" si="391"/>
        <v>0</v>
      </c>
      <c r="P534" s="33">
        <f t="shared" si="391"/>
        <v>0</v>
      </c>
      <c r="Q534" s="33">
        <f t="shared" si="391"/>
        <v>0</v>
      </c>
      <c r="R534" s="33">
        <f t="shared" si="391"/>
        <v>0</v>
      </c>
      <c r="S534" s="33">
        <f t="shared" si="391"/>
        <v>0</v>
      </c>
      <c r="T534" s="33">
        <f t="shared" si="391"/>
        <v>0</v>
      </c>
      <c r="U534" s="33">
        <f t="shared" si="391"/>
        <v>0</v>
      </c>
      <c r="V534" s="33">
        <f t="shared" si="391"/>
        <v>0</v>
      </c>
      <c r="W534" s="33">
        <f t="shared" si="391"/>
        <v>0</v>
      </c>
      <c r="X534" s="33">
        <f t="shared" si="391"/>
        <v>0</v>
      </c>
      <c r="Y534" s="33">
        <f t="shared" si="391"/>
        <v>0</v>
      </c>
      <c r="Z534" s="33">
        <f t="shared" si="391"/>
        <v>0</v>
      </c>
      <c r="AA534" s="33">
        <f t="shared" si="391"/>
        <v>0</v>
      </c>
      <c r="AB534" s="33">
        <f t="shared" si="391"/>
        <v>0</v>
      </c>
      <c r="AC534" s="33">
        <f t="shared" si="391"/>
        <v>0</v>
      </c>
      <c r="AD534" s="33">
        <f t="shared" si="391"/>
        <v>0</v>
      </c>
      <c r="AE534" s="33">
        <f t="shared" si="391"/>
        <v>0</v>
      </c>
    </row>
    <row r="535" spans="2:31">
      <c r="B535" s="62" t="str">
        <f t="shared" si="371"/>
        <v/>
      </c>
      <c r="C535" s="62"/>
      <c r="D535" s="52"/>
      <c r="E535" s="52"/>
      <c r="F535" s="52"/>
      <c r="G535" s="52"/>
      <c r="H535" s="52"/>
      <c r="I535" s="52"/>
      <c r="J535" s="202" t="str">
        <f t="shared" si="374"/>
        <v/>
      </c>
      <c r="K535" s="33">
        <f t="shared" ref="K535:AE535" si="392">IF(ISBLANK(K488),0,K1747)</f>
        <v>0</v>
      </c>
      <c r="L535" s="33">
        <f t="shared" si="392"/>
        <v>0</v>
      </c>
      <c r="M535" s="33">
        <f t="shared" si="392"/>
        <v>0</v>
      </c>
      <c r="N535" s="33">
        <f t="shared" si="392"/>
        <v>0</v>
      </c>
      <c r="O535" s="33">
        <f t="shared" si="392"/>
        <v>0</v>
      </c>
      <c r="P535" s="33">
        <f t="shared" si="392"/>
        <v>0</v>
      </c>
      <c r="Q535" s="33">
        <f t="shared" si="392"/>
        <v>0</v>
      </c>
      <c r="R535" s="33">
        <f t="shared" si="392"/>
        <v>0</v>
      </c>
      <c r="S535" s="33">
        <f t="shared" si="392"/>
        <v>0</v>
      </c>
      <c r="T535" s="33">
        <f t="shared" si="392"/>
        <v>0</v>
      </c>
      <c r="U535" s="33">
        <f t="shared" si="392"/>
        <v>0</v>
      </c>
      <c r="V535" s="33">
        <f t="shared" si="392"/>
        <v>0</v>
      </c>
      <c r="W535" s="33">
        <f t="shared" si="392"/>
        <v>0</v>
      </c>
      <c r="X535" s="33">
        <f t="shared" si="392"/>
        <v>0</v>
      </c>
      <c r="Y535" s="33">
        <f t="shared" si="392"/>
        <v>0</v>
      </c>
      <c r="Z535" s="33">
        <f t="shared" si="392"/>
        <v>0</v>
      </c>
      <c r="AA535" s="33">
        <f t="shared" si="392"/>
        <v>0</v>
      </c>
      <c r="AB535" s="33">
        <f t="shared" si="392"/>
        <v>0</v>
      </c>
      <c r="AC535" s="33">
        <f t="shared" si="392"/>
        <v>0</v>
      </c>
      <c r="AD535" s="33">
        <f t="shared" si="392"/>
        <v>0</v>
      </c>
      <c r="AE535" s="33">
        <f t="shared" si="392"/>
        <v>0</v>
      </c>
    </row>
    <row r="536" spans="2:31">
      <c r="B536" s="62" t="str">
        <f t="shared" ref="B536:B555" si="393">B489</f>
        <v/>
      </c>
      <c r="C536" s="62"/>
      <c r="D536" s="52"/>
      <c r="E536" s="52"/>
      <c r="F536" s="52"/>
      <c r="G536" s="52"/>
      <c r="H536" s="52"/>
      <c r="I536" s="52"/>
      <c r="J536" s="202" t="str">
        <f t="shared" si="374"/>
        <v/>
      </c>
      <c r="K536" s="33">
        <f t="shared" ref="K536:AE536" si="394">IF(ISBLANK(K489),0,K1754)</f>
        <v>0</v>
      </c>
      <c r="L536" s="33">
        <f t="shared" si="394"/>
        <v>0</v>
      </c>
      <c r="M536" s="33">
        <f t="shared" si="394"/>
        <v>0</v>
      </c>
      <c r="N536" s="33">
        <f t="shared" si="394"/>
        <v>0</v>
      </c>
      <c r="O536" s="33">
        <f t="shared" si="394"/>
        <v>0</v>
      </c>
      <c r="P536" s="33">
        <f t="shared" si="394"/>
        <v>0</v>
      </c>
      <c r="Q536" s="33">
        <f t="shared" si="394"/>
        <v>0</v>
      </c>
      <c r="R536" s="33">
        <f t="shared" si="394"/>
        <v>0</v>
      </c>
      <c r="S536" s="33">
        <f t="shared" si="394"/>
        <v>0</v>
      </c>
      <c r="T536" s="33">
        <f t="shared" si="394"/>
        <v>0</v>
      </c>
      <c r="U536" s="33">
        <f t="shared" si="394"/>
        <v>0</v>
      </c>
      <c r="V536" s="33">
        <f t="shared" si="394"/>
        <v>0</v>
      </c>
      <c r="W536" s="33">
        <f t="shared" si="394"/>
        <v>0</v>
      </c>
      <c r="X536" s="33">
        <f t="shared" si="394"/>
        <v>0</v>
      </c>
      <c r="Y536" s="33">
        <f t="shared" si="394"/>
        <v>0</v>
      </c>
      <c r="Z536" s="33">
        <f t="shared" si="394"/>
        <v>0</v>
      </c>
      <c r="AA536" s="33">
        <f t="shared" si="394"/>
        <v>0</v>
      </c>
      <c r="AB536" s="33">
        <f t="shared" si="394"/>
        <v>0</v>
      </c>
      <c r="AC536" s="33">
        <f t="shared" si="394"/>
        <v>0</v>
      </c>
      <c r="AD536" s="33">
        <f t="shared" si="394"/>
        <v>0</v>
      </c>
      <c r="AE536" s="33">
        <f t="shared" si="394"/>
        <v>0</v>
      </c>
    </row>
    <row r="537" spans="2:31">
      <c r="B537" s="62" t="str">
        <f t="shared" si="393"/>
        <v/>
      </c>
      <c r="C537" s="62"/>
      <c r="D537" s="52"/>
      <c r="E537" s="52"/>
      <c r="F537" s="52"/>
      <c r="G537" s="52"/>
      <c r="H537" s="52"/>
      <c r="I537" s="52"/>
      <c r="J537" s="202" t="str">
        <f t="shared" si="374"/>
        <v/>
      </c>
      <c r="K537" s="33">
        <f t="shared" ref="K537:AE537" si="395">IF(ISBLANK(K490),0,K1761)</f>
        <v>0</v>
      </c>
      <c r="L537" s="33">
        <f t="shared" si="395"/>
        <v>0</v>
      </c>
      <c r="M537" s="33">
        <f t="shared" si="395"/>
        <v>0</v>
      </c>
      <c r="N537" s="33">
        <f t="shared" si="395"/>
        <v>0</v>
      </c>
      <c r="O537" s="33">
        <f t="shared" si="395"/>
        <v>0</v>
      </c>
      <c r="P537" s="33">
        <f t="shared" si="395"/>
        <v>0</v>
      </c>
      <c r="Q537" s="33">
        <f t="shared" si="395"/>
        <v>0</v>
      </c>
      <c r="R537" s="33">
        <f t="shared" si="395"/>
        <v>0</v>
      </c>
      <c r="S537" s="33">
        <f t="shared" si="395"/>
        <v>0</v>
      </c>
      <c r="T537" s="33">
        <f t="shared" si="395"/>
        <v>0</v>
      </c>
      <c r="U537" s="33">
        <f t="shared" si="395"/>
        <v>0</v>
      </c>
      <c r="V537" s="33">
        <f t="shared" si="395"/>
        <v>0</v>
      </c>
      <c r="W537" s="33">
        <f t="shared" si="395"/>
        <v>0</v>
      </c>
      <c r="X537" s="33">
        <f t="shared" si="395"/>
        <v>0</v>
      </c>
      <c r="Y537" s="33">
        <f t="shared" si="395"/>
        <v>0</v>
      </c>
      <c r="Z537" s="33">
        <f t="shared" si="395"/>
        <v>0</v>
      </c>
      <c r="AA537" s="33">
        <f t="shared" si="395"/>
        <v>0</v>
      </c>
      <c r="AB537" s="33">
        <f t="shared" si="395"/>
        <v>0</v>
      </c>
      <c r="AC537" s="33">
        <f t="shared" si="395"/>
        <v>0</v>
      </c>
      <c r="AD537" s="33">
        <f t="shared" si="395"/>
        <v>0</v>
      </c>
      <c r="AE537" s="33">
        <f t="shared" si="395"/>
        <v>0</v>
      </c>
    </row>
    <row r="538" spans="2:31">
      <c r="B538" s="62" t="str">
        <f t="shared" si="393"/>
        <v/>
      </c>
      <c r="C538" s="62"/>
      <c r="D538" s="52"/>
      <c r="E538" s="52"/>
      <c r="F538" s="52"/>
      <c r="G538" s="52"/>
      <c r="H538" s="52"/>
      <c r="I538" s="52"/>
      <c r="J538" s="202" t="str">
        <f t="shared" si="374"/>
        <v/>
      </c>
      <c r="K538" s="33">
        <f t="shared" ref="K538:AE538" si="396">IF(ISBLANK(K491),0,K1768)</f>
        <v>0</v>
      </c>
      <c r="L538" s="33">
        <f t="shared" si="396"/>
        <v>0</v>
      </c>
      <c r="M538" s="33">
        <f t="shared" si="396"/>
        <v>0</v>
      </c>
      <c r="N538" s="33">
        <f t="shared" si="396"/>
        <v>0</v>
      </c>
      <c r="O538" s="33">
        <f t="shared" si="396"/>
        <v>0</v>
      </c>
      <c r="P538" s="33">
        <f t="shared" si="396"/>
        <v>0</v>
      </c>
      <c r="Q538" s="33">
        <f t="shared" si="396"/>
        <v>0</v>
      </c>
      <c r="R538" s="33">
        <f t="shared" si="396"/>
        <v>0</v>
      </c>
      <c r="S538" s="33">
        <f t="shared" si="396"/>
        <v>0</v>
      </c>
      <c r="T538" s="33">
        <f t="shared" si="396"/>
        <v>0</v>
      </c>
      <c r="U538" s="33">
        <f t="shared" si="396"/>
        <v>0</v>
      </c>
      <c r="V538" s="33">
        <f t="shared" si="396"/>
        <v>0</v>
      </c>
      <c r="W538" s="33">
        <f t="shared" si="396"/>
        <v>0</v>
      </c>
      <c r="X538" s="33">
        <f t="shared" si="396"/>
        <v>0</v>
      </c>
      <c r="Y538" s="33">
        <f t="shared" si="396"/>
        <v>0</v>
      </c>
      <c r="Z538" s="33">
        <f t="shared" si="396"/>
        <v>0</v>
      </c>
      <c r="AA538" s="33">
        <f t="shared" si="396"/>
        <v>0</v>
      </c>
      <c r="AB538" s="33">
        <f t="shared" si="396"/>
        <v>0</v>
      </c>
      <c r="AC538" s="33">
        <f t="shared" si="396"/>
        <v>0</v>
      </c>
      <c r="AD538" s="33">
        <f t="shared" si="396"/>
        <v>0</v>
      </c>
      <c r="AE538" s="33">
        <f t="shared" si="396"/>
        <v>0</v>
      </c>
    </row>
    <row r="539" spans="2:31">
      <c r="B539" s="62" t="str">
        <f t="shared" si="393"/>
        <v/>
      </c>
      <c r="C539" s="62"/>
      <c r="D539" s="52"/>
      <c r="E539" s="52"/>
      <c r="F539" s="52"/>
      <c r="G539" s="52"/>
      <c r="H539" s="52"/>
      <c r="I539" s="52"/>
      <c r="J539" s="202" t="str">
        <f t="shared" si="374"/>
        <v/>
      </c>
      <c r="K539" s="33">
        <f t="shared" ref="K539:AE539" si="397">IF(ISBLANK(K492),0,K1775)</f>
        <v>0</v>
      </c>
      <c r="L539" s="33">
        <f t="shared" si="397"/>
        <v>0</v>
      </c>
      <c r="M539" s="33">
        <f t="shared" si="397"/>
        <v>0</v>
      </c>
      <c r="N539" s="33">
        <f t="shared" si="397"/>
        <v>0</v>
      </c>
      <c r="O539" s="33">
        <f t="shared" si="397"/>
        <v>0</v>
      </c>
      <c r="P539" s="33">
        <f t="shared" si="397"/>
        <v>0</v>
      </c>
      <c r="Q539" s="33">
        <f t="shared" si="397"/>
        <v>0</v>
      </c>
      <c r="R539" s="33">
        <f t="shared" si="397"/>
        <v>0</v>
      </c>
      <c r="S539" s="33">
        <f t="shared" si="397"/>
        <v>0</v>
      </c>
      <c r="T539" s="33">
        <f t="shared" si="397"/>
        <v>0</v>
      </c>
      <c r="U539" s="33">
        <f t="shared" si="397"/>
        <v>0</v>
      </c>
      <c r="V539" s="33">
        <f t="shared" si="397"/>
        <v>0</v>
      </c>
      <c r="W539" s="33">
        <f t="shared" si="397"/>
        <v>0</v>
      </c>
      <c r="X539" s="33">
        <f t="shared" si="397"/>
        <v>0</v>
      </c>
      <c r="Y539" s="33">
        <f t="shared" si="397"/>
        <v>0</v>
      </c>
      <c r="Z539" s="33">
        <f t="shared" si="397"/>
        <v>0</v>
      </c>
      <c r="AA539" s="33">
        <f t="shared" si="397"/>
        <v>0</v>
      </c>
      <c r="AB539" s="33">
        <f t="shared" si="397"/>
        <v>0</v>
      </c>
      <c r="AC539" s="33">
        <f t="shared" si="397"/>
        <v>0</v>
      </c>
      <c r="AD539" s="33">
        <f t="shared" si="397"/>
        <v>0</v>
      </c>
      <c r="AE539" s="33">
        <f t="shared" si="397"/>
        <v>0</v>
      </c>
    </row>
    <row r="540" spans="2:31">
      <c r="B540" s="62" t="str">
        <f t="shared" si="393"/>
        <v/>
      </c>
      <c r="C540" s="62"/>
      <c r="D540" s="52"/>
      <c r="E540" s="52"/>
      <c r="F540" s="52"/>
      <c r="G540" s="52"/>
      <c r="H540" s="52"/>
      <c r="I540" s="52"/>
      <c r="J540" s="202" t="str">
        <f t="shared" si="374"/>
        <v/>
      </c>
      <c r="K540" s="33">
        <f t="shared" ref="K540:AE540" si="398">IF(ISBLANK(K493),0,K1782)</f>
        <v>0</v>
      </c>
      <c r="L540" s="33">
        <f t="shared" si="398"/>
        <v>0</v>
      </c>
      <c r="M540" s="33">
        <f t="shared" si="398"/>
        <v>0</v>
      </c>
      <c r="N540" s="33">
        <f t="shared" si="398"/>
        <v>0</v>
      </c>
      <c r="O540" s="33">
        <f t="shared" si="398"/>
        <v>0</v>
      </c>
      <c r="P540" s="33">
        <f t="shared" si="398"/>
        <v>0</v>
      </c>
      <c r="Q540" s="33">
        <f t="shared" si="398"/>
        <v>0</v>
      </c>
      <c r="R540" s="33">
        <f t="shared" si="398"/>
        <v>0</v>
      </c>
      <c r="S540" s="33">
        <f t="shared" si="398"/>
        <v>0</v>
      </c>
      <c r="T540" s="33">
        <f t="shared" si="398"/>
        <v>0</v>
      </c>
      <c r="U540" s="33">
        <f t="shared" si="398"/>
        <v>0</v>
      </c>
      <c r="V540" s="33">
        <f t="shared" si="398"/>
        <v>0</v>
      </c>
      <c r="W540" s="33">
        <f t="shared" si="398"/>
        <v>0</v>
      </c>
      <c r="X540" s="33">
        <f t="shared" si="398"/>
        <v>0</v>
      </c>
      <c r="Y540" s="33">
        <f t="shared" si="398"/>
        <v>0</v>
      </c>
      <c r="Z540" s="33">
        <f t="shared" si="398"/>
        <v>0</v>
      </c>
      <c r="AA540" s="33">
        <f t="shared" si="398"/>
        <v>0</v>
      </c>
      <c r="AB540" s="33">
        <f t="shared" si="398"/>
        <v>0</v>
      </c>
      <c r="AC540" s="33">
        <f t="shared" si="398"/>
        <v>0</v>
      </c>
      <c r="AD540" s="33">
        <f t="shared" si="398"/>
        <v>0</v>
      </c>
      <c r="AE540" s="33">
        <f t="shared" si="398"/>
        <v>0</v>
      </c>
    </row>
    <row r="541" spans="2:31">
      <c r="B541" s="62" t="str">
        <f t="shared" si="393"/>
        <v/>
      </c>
      <c r="C541" s="62"/>
      <c r="D541" s="52"/>
      <c r="E541" s="52"/>
      <c r="F541" s="52"/>
      <c r="G541" s="52"/>
      <c r="H541" s="52"/>
      <c r="I541" s="52"/>
      <c r="J541" s="202" t="str">
        <f t="shared" si="374"/>
        <v/>
      </c>
      <c r="K541" s="33">
        <f t="shared" ref="K541:AE541" si="399">IF(ISBLANK(K494),0,K1789)</f>
        <v>0</v>
      </c>
      <c r="L541" s="33">
        <f t="shared" si="399"/>
        <v>0</v>
      </c>
      <c r="M541" s="33">
        <f t="shared" si="399"/>
        <v>0</v>
      </c>
      <c r="N541" s="33">
        <f t="shared" si="399"/>
        <v>0</v>
      </c>
      <c r="O541" s="33">
        <f t="shared" si="399"/>
        <v>0</v>
      </c>
      <c r="P541" s="33">
        <f t="shared" si="399"/>
        <v>0</v>
      </c>
      <c r="Q541" s="33">
        <f t="shared" si="399"/>
        <v>0</v>
      </c>
      <c r="R541" s="33">
        <f t="shared" si="399"/>
        <v>0</v>
      </c>
      <c r="S541" s="33">
        <f t="shared" si="399"/>
        <v>0</v>
      </c>
      <c r="T541" s="33">
        <f t="shared" si="399"/>
        <v>0</v>
      </c>
      <c r="U541" s="33">
        <f t="shared" si="399"/>
        <v>0</v>
      </c>
      <c r="V541" s="33">
        <f t="shared" si="399"/>
        <v>0</v>
      </c>
      <c r="W541" s="33">
        <f t="shared" si="399"/>
        <v>0</v>
      </c>
      <c r="X541" s="33">
        <f t="shared" si="399"/>
        <v>0</v>
      </c>
      <c r="Y541" s="33">
        <f t="shared" si="399"/>
        <v>0</v>
      </c>
      <c r="Z541" s="33">
        <f t="shared" si="399"/>
        <v>0</v>
      </c>
      <c r="AA541" s="33">
        <f t="shared" si="399"/>
        <v>0</v>
      </c>
      <c r="AB541" s="33">
        <f t="shared" si="399"/>
        <v>0</v>
      </c>
      <c r="AC541" s="33">
        <f t="shared" si="399"/>
        <v>0</v>
      </c>
      <c r="AD541" s="33">
        <f t="shared" si="399"/>
        <v>0</v>
      </c>
      <c r="AE541" s="33">
        <f t="shared" si="399"/>
        <v>0</v>
      </c>
    </row>
    <row r="542" spans="2:31">
      <c r="B542" s="62" t="str">
        <f t="shared" si="393"/>
        <v/>
      </c>
      <c r="C542" s="62"/>
      <c r="D542" s="52"/>
      <c r="E542" s="52"/>
      <c r="F542" s="52"/>
      <c r="G542" s="52"/>
      <c r="H542" s="52"/>
      <c r="I542" s="52"/>
      <c r="J542" s="202" t="str">
        <f t="shared" si="374"/>
        <v/>
      </c>
      <c r="K542" s="33">
        <f t="shared" ref="K542:AE542" si="400">IF(ISBLANK(K495),0,K1796)</f>
        <v>0</v>
      </c>
      <c r="L542" s="33">
        <f t="shared" si="400"/>
        <v>0</v>
      </c>
      <c r="M542" s="33">
        <f t="shared" si="400"/>
        <v>0</v>
      </c>
      <c r="N542" s="33">
        <f t="shared" si="400"/>
        <v>0</v>
      </c>
      <c r="O542" s="33">
        <f t="shared" si="400"/>
        <v>0</v>
      </c>
      <c r="P542" s="33">
        <f t="shared" si="400"/>
        <v>0</v>
      </c>
      <c r="Q542" s="33">
        <f t="shared" si="400"/>
        <v>0</v>
      </c>
      <c r="R542" s="33">
        <f t="shared" si="400"/>
        <v>0</v>
      </c>
      <c r="S542" s="33">
        <f t="shared" si="400"/>
        <v>0</v>
      </c>
      <c r="T542" s="33">
        <f t="shared" si="400"/>
        <v>0</v>
      </c>
      <c r="U542" s="33">
        <f t="shared" si="400"/>
        <v>0</v>
      </c>
      <c r="V542" s="33">
        <f t="shared" si="400"/>
        <v>0</v>
      </c>
      <c r="W542" s="33">
        <f t="shared" si="400"/>
        <v>0</v>
      </c>
      <c r="X542" s="33">
        <f t="shared" si="400"/>
        <v>0</v>
      </c>
      <c r="Y542" s="33">
        <f t="shared" si="400"/>
        <v>0</v>
      </c>
      <c r="Z542" s="33">
        <f t="shared" si="400"/>
        <v>0</v>
      </c>
      <c r="AA542" s="33">
        <f t="shared" si="400"/>
        <v>0</v>
      </c>
      <c r="AB542" s="33">
        <f t="shared" si="400"/>
        <v>0</v>
      </c>
      <c r="AC542" s="33">
        <f t="shared" si="400"/>
        <v>0</v>
      </c>
      <c r="AD542" s="33">
        <f t="shared" si="400"/>
        <v>0</v>
      </c>
      <c r="AE542" s="33">
        <f t="shared" si="400"/>
        <v>0</v>
      </c>
    </row>
    <row r="543" spans="2:31">
      <c r="B543" s="62" t="str">
        <f t="shared" si="393"/>
        <v/>
      </c>
      <c r="C543" s="62"/>
      <c r="D543" s="52"/>
      <c r="E543" s="52"/>
      <c r="F543" s="52"/>
      <c r="G543" s="52"/>
      <c r="H543" s="52"/>
      <c r="I543" s="52"/>
      <c r="J543" s="202" t="str">
        <f t="shared" si="374"/>
        <v/>
      </c>
      <c r="K543" s="33">
        <f t="shared" ref="K543:AE543" si="401">IF(ISBLANK(K496),0,K1803)</f>
        <v>0</v>
      </c>
      <c r="L543" s="33">
        <f t="shared" si="401"/>
        <v>0</v>
      </c>
      <c r="M543" s="33">
        <f t="shared" si="401"/>
        <v>0</v>
      </c>
      <c r="N543" s="33">
        <f t="shared" si="401"/>
        <v>0</v>
      </c>
      <c r="O543" s="33">
        <f t="shared" si="401"/>
        <v>0</v>
      </c>
      <c r="P543" s="33">
        <f t="shared" si="401"/>
        <v>0</v>
      </c>
      <c r="Q543" s="33">
        <f t="shared" si="401"/>
        <v>0</v>
      </c>
      <c r="R543" s="33">
        <f t="shared" si="401"/>
        <v>0</v>
      </c>
      <c r="S543" s="33">
        <f t="shared" si="401"/>
        <v>0</v>
      </c>
      <c r="T543" s="33">
        <f t="shared" si="401"/>
        <v>0</v>
      </c>
      <c r="U543" s="33">
        <f t="shared" si="401"/>
        <v>0</v>
      </c>
      <c r="V543" s="33">
        <f t="shared" si="401"/>
        <v>0</v>
      </c>
      <c r="W543" s="33">
        <f t="shared" si="401"/>
        <v>0</v>
      </c>
      <c r="X543" s="33">
        <f t="shared" si="401"/>
        <v>0</v>
      </c>
      <c r="Y543" s="33">
        <f t="shared" si="401"/>
        <v>0</v>
      </c>
      <c r="Z543" s="33">
        <f t="shared" si="401"/>
        <v>0</v>
      </c>
      <c r="AA543" s="33">
        <f t="shared" si="401"/>
        <v>0</v>
      </c>
      <c r="AB543" s="33">
        <f t="shared" si="401"/>
        <v>0</v>
      </c>
      <c r="AC543" s="33">
        <f t="shared" si="401"/>
        <v>0</v>
      </c>
      <c r="AD543" s="33">
        <f t="shared" si="401"/>
        <v>0</v>
      </c>
      <c r="AE543" s="33">
        <f t="shared" si="401"/>
        <v>0</v>
      </c>
    </row>
    <row r="544" spans="2:31">
      <c r="B544" s="62" t="str">
        <f t="shared" si="393"/>
        <v/>
      </c>
      <c r="C544" s="62"/>
      <c r="D544" s="52"/>
      <c r="E544" s="52"/>
      <c r="F544" s="52"/>
      <c r="G544" s="52"/>
      <c r="H544" s="52"/>
      <c r="I544" s="52"/>
      <c r="J544" s="202" t="str">
        <f t="shared" si="374"/>
        <v/>
      </c>
      <c r="K544" s="33">
        <f t="shared" ref="K544:AE544" si="402">IF(ISBLANK(K497),0,K1810)</f>
        <v>0</v>
      </c>
      <c r="L544" s="33">
        <f t="shared" si="402"/>
        <v>0</v>
      </c>
      <c r="M544" s="33">
        <f t="shared" si="402"/>
        <v>0</v>
      </c>
      <c r="N544" s="33">
        <f t="shared" si="402"/>
        <v>0</v>
      </c>
      <c r="O544" s="33">
        <f t="shared" si="402"/>
        <v>0</v>
      </c>
      <c r="P544" s="33">
        <f t="shared" si="402"/>
        <v>0</v>
      </c>
      <c r="Q544" s="33">
        <f t="shared" si="402"/>
        <v>0</v>
      </c>
      <c r="R544" s="33">
        <f t="shared" si="402"/>
        <v>0</v>
      </c>
      <c r="S544" s="33">
        <f t="shared" si="402"/>
        <v>0</v>
      </c>
      <c r="T544" s="33">
        <f t="shared" si="402"/>
        <v>0</v>
      </c>
      <c r="U544" s="33">
        <f t="shared" si="402"/>
        <v>0</v>
      </c>
      <c r="V544" s="33">
        <f t="shared" si="402"/>
        <v>0</v>
      </c>
      <c r="W544" s="33">
        <f t="shared" si="402"/>
        <v>0</v>
      </c>
      <c r="X544" s="33">
        <f t="shared" si="402"/>
        <v>0</v>
      </c>
      <c r="Y544" s="33">
        <f t="shared" si="402"/>
        <v>0</v>
      </c>
      <c r="Z544" s="33">
        <f t="shared" si="402"/>
        <v>0</v>
      </c>
      <c r="AA544" s="33">
        <f t="shared" si="402"/>
        <v>0</v>
      </c>
      <c r="AB544" s="33">
        <f t="shared" si="402"/>
        <v>0</v>
      </c>
      <c r="AC544" s="33">
        <f t="shared" si="402"/>
        <v>0</v>
      </c>
      <c r="AD544" s="33">
        <f t="shared" si="402"/>
        <v>0</v>
      </c>
      <c r="AE544" s="33">
        <f t="shared" si="402"/>
        <v>0</v>
      </c>
    </row>
    <row r="545" spans="2:31">
      <c r="B545" s="62" t="str">
        <f t="shared" si="393"/>
        <v/>
      </c>
      <c r="C545" s="62"/>
      <c r="D545" s="52"/>
      <c r="E545" s="52"/>
      <c r="F545" s="52"/>
      <c r="G545" s="52"/>
      <c r="H545" s="52"/>
      <c r="I545" s="52"/>
      <c r="J545" s="202" t="str">
        <f t="shared" si="374"/>
        <v/>
      </c>
      <c r="K545" s="33">
        <f t="shared" ref="K545:AE545" si="403">IF(ISBLANK(K498),0,K1824)</f>
        <v>0</v>
      </c>
      <c r="L545" s="33">
        <f t="shared" si="403"/>
        <v>0</v>
      </c>
      <c r="M545" s="33">
        <f t="shared" si="403"/>
        <v>0</v>
      </c>
      <c r="N545" s="33">
        <f t="shared" si="403"/>
        <v>0</v>
      </c>
      <c r="O545" s="33">
        <f t="shared" si="403"/>
        <v>0</v>
      </c>
      <c r="P545" s="33">
        <f t="shared" si="403"/>
        <v>0</v>
      </c>
      <c r="Q545" s="33">
        <f t="shared" si="403"/>
        <v>0</v>
      </c>
      <c r="R545" s="33">
        <f t="shared" si="403"/>
        <v>0</v>
      </c>
      <c r="S545" s="33">
        <f t="shared" si="403"/>
        <v>0</v>
      </c>
      <c r="T545" s="33">
        <f t="shared" si="403"/>
        <v>0</v>
      </c>
      <c r="U545" s="33">
        <f t="shared" si="403"/>
        <v>0</v>
      </c>
      <c r="V545" s="33">
        <f t="shared" si="403"/>
        <v>0</v>
      </c>
      <c r="W545" s="33">
        <f t="shared" si="403"/>
        <v>0</v>
      </c>
      <c r="X545" s="33">
        <f t="shared" si="403"/>
        <v>0</v>
      </c>
      <c r="Y545" s="33">
        <f t="shared" si="403"/>
        <v>0</v>
      </c>
      <c r="Z545" s="33">
        <f t="shared" si="403"/>
        <v>0</v>
      </c>
      <c r="AA545" s="33">
        <f t="shared" si="403"/>
        <v>0</v>
      </c>
      <c r="AB545" s="33">
        <f t="shared" si="403"/>
        <v>0</v>
      </c>
      <c r="AC545" s="33">
        <f t="shared" si="403"/>
        <v>0</v>
      </c>
      <c r="AD545" s="33">
        <f t="shared" si="403"/>
        <v>0</v>
      </c>
      <c r="AE545" s="33">
        <f t="shared" si="403"/>
        <v>0</v>
      </c>
    </row>
    <row r="546" spans="2:31">
      <c r="B546" s="62" t="str">
        <f t="shared" si="393"/>
        <v/>
      </c>
      <c r="C546" s="62"/>
      <c r="D546" s="52"/>
      <c r="E546" s="52"/>
      <c r="F546" s="52"/>
      <c r="G546" s="52"/>
      <c r="H546" s="52"/>
      <c r="I546" s="52"/>
      <c r="J546" s="202" t="str">
        <f t="shared" si="374"/>
        <v/>
      </c>
      <c r="K546" s="33">
        <f t="shared" ref="K546:AE546" si="404">IF(ISBLANK(K499),0,K1824)</f>
        <v>0</v>
      </c>
      <c r="L546" s="33">
        <f t="shared" si="404"/>
        <v>0</v>
      </c>
      <c r="M546" s="33">
        <f t="shared" si="404"/>
        <v>0</v>
      </c>
      <c r="N546" s="33">
        <f t="shared" si="404"/>
        <v>0</v>
      </c>
      <c r="O546" s="33">
        <f t="shared" si="404"/>
        <v>0</v>
      </c>
      <c r="P546" s="33">
        <f t="shared" si="404"/>
        <v>0</v>
      </c>
      <c r="Q546" s="33">
        <f t="shared" si="404"/>
        <v>0</v>
      </c>
      <c r="R546" s="33">
        <f t="shared" si="404"/>
        <v>0</v>
      </c>
      <c r="S546" s="33">
        <f t="shared" si="404"/>
        <v>0</v>
      </c>
      <c r="T546" s="33">
        <f t="shared" si="404"/>
        <v>0</v>
      </c>
      <c r="U546" s="33">
        <f t="shared" si="404"/>
        <v>0</v>
      </c>
      <c r="V546" s="33">
        <f t="shared" si="404"/>
        <v>0</v>
      </c>
      <c r="W546" s="33">
        <f t="shared" si="404"/>
        <v>0</v>
      </c>
      <c r="X546" s="33">
        <f t="shared" si="404"/>
        <v>0</v>
      </c>
      <c r="Y546" s="33">
        <f t="shared" si="404"/>
        <v>0</v>
      </c>
      <c r="Z546" s="33">
        <f t="shared" si="404"/>
        <v>0</v>
      </c>
      <c r="AA546" s="33">
        <f t="shared" si="404"/>
        <v>0</v>
      </c>
      <c r="AB546" s="33">
        <f t="shared" si="404"/>
        <v>0</v>
      </c>
      <c r="AC546" s="33">
        <f t="shared" si="404"/>
        <v>0</v>
      </c>
      <c r="AD546" s="33">
        <f t="shared" si="404"/>
        <v>0</v>
      </c>
      <c r="AE546" s="33">
        <f t="shared" si="404"/>
        <v>0</v>
      </c>
    </row>
    <row r="547" spans="2:31">
      <c r="B547" s="62" t="str">
        <f t="shared" si="393"/>
        <v/>
      </c>
      <c r="C547" s="62"/>
      <c r="D547" s="52"/>
      <c r="E547" s="52"/>
      <c r="F547" s="52"/>
      <c r="G547" s="52"/>
      <c r="H547" s="52"/>
      <c r="I547" s="52"/>
      <c r="J547" s="202" t="str">
        <f t="shared" si="374"/>
        <v/>
      </c>
      <c r="K547" s="33">
        <f t="shared" ref="K547:AE547" si="405">IF(ISBLANK(K500),0,K1831)</f>
        <v>0</v>
      </c>
      <c r="L547" s="33">
        <f t="shared" si="405"/>
        <v>0</v>
      </c>
      <c r="M547" s="33">
        <f t="shared" si="405"/>
        <v>0</v>
      </c>
      <c r="N547" s="33">
        <f t="shared" si="405"/>
        <v>0</v>
      </c>
      <c r="O547" s="33">
        <f t="shared" si="405"/>
        <v>0</v>
      </c>
      <c r="P547" s="33">
        <f t="shared" si="405"/>
        <v>0</v>
      </c>
      <c r="Q547" s="33">
        <f t="shared" si="405"/>
        <v>0</v>
      </c>
      <c r="R547" s="33">
        <f t="shared" si="405"/>
        <v>0</v>
      </c>
      <c r="S547" s="33">
        <f t="shared" si="405"/>
        <v>0</v>
      </c>
      <c r="T547" s="33">
        <f t="shared" si="405"/>
        <v>0</v>
      </c>
      <c r="U547" s="33">
        <f t="shared" si="405"/>
        <v>0</v>
      </c>
      <c r="V547" s="33">
        <f t="shared" si="405"/>
        <v>0</v>
      </c>
      <c r="W547" s="33">
        <f t="shared" si="405"/>
        <v>0</v>
      </c>
      <c r="X547" s="33">
        <f t="shared" si="405"/>
        <v>0</v>
      </c>
      <c r="Y547" s="33">
        <f t="shared" si="405"/>
        <v>0</v>
      </c>
      <c r="Z547" s="33">
        <f t="shared" si="405"/>
        <v>0</v>
      </c>
      <c r="AA547" s="33">
        <f t="shared" si="405"/>
        <v>0</v>
      </c>
      <c r="AB547" s="33">
        <f t="shared" si="405"/>
        <v>0</v>
      </c>
      <c r="AC547" s="33">
        <f t="shared" si="405"/>
        <v>0</v>
      </c>
      <c r="AD547" s="33">
        <f t="shared" si="405"/>
        <v>0</v>
      </c>
      <c r="AE547" s="33">
        <f t="shared" si="405"/>
        <v>0</v>
      </c>
    </row>
    <row r="548" spans="2:31">
      <c r="B548" s="62" t="str">
        <f t="shared" si="393"/>
        <v/>
      </c>
      <c r="C548" s="62"/>
      <c r="D548" s="52"/>
      <c r="E548" s="52"/>
      <c r="F548" s="52"/>
      <c r="G548" s="52"/>
      <c r="H548" s="52"/>
      <c r="I548" s="52"/>
      <c r="J548" s="202" t="str">
        <f t="shared" si="374"/>
        <v/>
      </c>
      <c r="K548" s="33">
        <f t="shared" ref="K548:AE548" si="406">IF(ISBLANK(K501),0,K1838)</f>
        <v>0</v>
      </c>
      <c r="L548" s="33">
        <f t="shared" si="406"/>
        <v>0</v>
      </c>
      <c r="M548" s="33">
        <f t="shared" si="406"/>
        <v>0</v>
      </c>
      <c r="N548" s="33">
        <f t="shared" si="406"/>
        <v>0</v>
      </c>
      <c r="O548" s="33">
        <f t="shared" si="406"/>
        <v>0</v>
      </c>
      <c r="P548" s="33">
        <f t="shared" si="406"/>
        <v>0</v>
      </c>
      <c r="Q548" s="33">
        <f t="shared" si="406"/>
        <v>0</v>
      </c>
      <c r="R548" s="33">
        <f t="shared" si="406"/>
        <v>0</v>
      </c>
      <c r="S548" s="33">
        <f t="shared" si="406"/>
        <v>0</v>
      </c>
      <c r="T548" s="33">
        <f t="shared" si="406"/>
        <v>0</v>
      </c>
      <c r="U548" s="33">
        <f t="shared" si="406"/>
        <v>0</v>
      </c>
      <c r="V548" s="33">
        <f t="shared" si="406"/>
        <v>0</v>
      </c>
      <c r="W548" s="33">
        <f t="shared" si="406"/>
        <v>0</v>
      </c>
      <c r="X548" s="33">
        <f t="shared" si="406"/>
        <v>0</v>
      </c>
      <c r="Y548" s="33">
        <f t="shared" si="406"/>
        <v>0</v>
      </c>
      <c r="Z548" s="33">
        <f t="shared" si="406"/>
        <v>0</v>
      </c>
      <c r="AA548" s="33">
        <f t="shared" si="406"/>
        <v>0</v>
      </c>
      <c r="AB548" s="33">
        <f t="shared" si="406"/>
        <v>0</v>
      </c>
      <c r="AC548" s="33">
        <f t="shared" si="406"/>
        <v>0</v>
      </c>
      <c r="AD548" s="33">
        <f t="shared" si="406"/>
        <v>0</v>
      </c>
      <c r="AE548" s="33">
        <f t="shared" si="406"/>
        <v>0</v>
      </c>
    </row>
    <row r="549" spans="2:31">
      <c r="B549" s="62" t="str">
        <f t="shared" si="393"/>
        <v/>
      </c>
      <c r="C549" s="62"/>
      <c r="D549" s="52"/>
      <c r="E549" s="52"/>
      <c r="F549" s="52"/>
      <c r="G549" s="52"/>
      <c r="H549" s="52"/>
      <c r="I549" s="52"/>
      <c r="J549" s="202" t="str">
        <f t="shared" si="374"/>
        <v/>
      </c>
      <c r="K549" s="33">
        <f t="shared" ref="K549:AE549" si="407">IF(ISBLANK(K502),0,K1845)</f>
        <v>0</v>
      </c>
      <c r="L549" s="33">
        <f t="shared" si="407"/>
        <v>0</v>
      </c>
      <c r="M549" s="33">
        <f t="shared" si="407"/>
        <v>0</v>
      </c>
      <c r="N549" s="33">
        <f t="shared" si="407"/>
        <v>0</v>
      </c>
      <c r="O549" s="33">
        <f t="shared" si="407"/>
        <v>0</v>
      </c>
      <c r="P549" s="33">
        <f t="shared" si="407"/>
        <v>0</v>
      </c>
      <c r="Q549" s="33">
        <f t="shared" si="407"/>
        <v>0</v>
      </c>
      <c r="R549" s="33">
        <f t="shared" si="407"/>
        <v>0</v>
      </c>
      <c r="S549" s="33">
        <f t="shared" si="407"/>
        <v>0</v>
      </c>
      <c r="T549" s="33">
        <f t="shared" si="407"/>
        <v>0</v>
      </c>
      <c r="U549" s="33">
        <f t="shared" si="407"/>
        <v>0</v>
      </c>
      <c r="V549" s="33">
        <f t="shared" si="407"/>
        <v>0</v>
      </c>
      <c r="W549" s="33">
        <f t="shared" si="407"/>
        <v>0</v>
      </c>
      <c r="X549" s="33">
        <f t="shared" si="407"/>
        <v>0</v>
      </c>
      <c r="Y549" s="33">
        <f t="shared" si="407"/>
        <v>0</v>
      </c>
      <c r="Z549" s="33">
        <f t="shared" si="407"/>
        <v>0</v>
      </c>
      <c r="AA549" s="33">
        <f t="shared" si="407"/>
        <v>0</v>
      </c>
      <c r="AB549" s="33">
        <f t="shared" si="407"/>
        <v>0</v>
      </c>
      <c r="AC549" s="33">
        <f t="shared" si="407"/>
        <v>0</v>
      </c>
      <c r="AD549" s="33">
        <f t="shared" si="407"/>
        <v>0</v>
      </c>
      <c r="AE549" s="33">
        <f t="shared" si="407"/>
        <v>0</v>
      </c>
    </row>
    <row r="550" spans="2:31">
      <c r="B550" s="62" t="str">
        <f t="shared" si="393"/>
        <v/>
      </c>
      <c r="C550" s="62"/>
      <c r="D550" s="52"/>
      <c r="E550" s="52"/>
      <c r="F550" s="52"/>
      <c r="G550" s="52"/>
      <c r="H550" s="52"/>
      <c r="I550" s="52"/>
      <c r="J550" s="202" t="str">
        <f t="shared" si="374"/>
        <v/>
      </c>
      <c r="K550" s="33">
        <f t="shared" ref="K550:AE550" si="408">IF(ISBLANK(K503),0,K1852)</f>
        <v>0</v>
      </c>
      <c r="L550" s="33">
        <f t="shared" si="408"/>
        <v>0</v>
      </c>
      <c r="M550" s="33">
        <f t="shared" si="408"/>
        <v>0</v>
      </c>
      <c r="N550" s="33">
        <f t="shared" si="408"/>
        <v>0</v>
      </c>
      <c r="O550" s="33">
        <f t="shared" si="408"/>
        <v>0</v>
      </c>
      <c r="P550" s="33">
        <f t="shared" si="408"/>
        <v>0</v>
      </c>
      <c r="Q550" s="33">
        <f t="shared" si="408"/>
        <v>0</v>
      </c>
      <c r="R550" s="33">
        <f t="shared" si="408"/>
        <v>0</v>
      </c>
      <c r="S550" s="33">
        <f t="shared" si="408"/>
        <v>0</v>
      </c>
      <c r="T550" s="33">
        <f t="shared" si="408"/>
        <v>0</v>
      </c>
      <c r="U550" s="33">
        <f t="shared" si="408"/>
        <v>0</v>
      </c>
      <c r="V550" s="33">
        <f t="shared" si="408"/>
        <v>0</v>
      </c>
      <c r="W550" s="33">
        <f t="shared" si="408"/>
        <v>0</v>
      </c>
      <c r="X550" s="33">
        <f t="shared" si="408"/>
        <v>0</v>
      </c>
      <c r="Y550" s="33">
        <f t="shared" si="408"/>
        <v>0</v>
      </c>
      <c r="Z550" s="33">
        <f t="shared" si="408"/>
        <v>0</v>
      </c>
      <c r="AA550" s="33">
        <f t="shared" si="408"/>
        <v>0</v>
      </c>
      <c r="AB550" s="33">
        <f t="shared" si="408"/>
        <v>0</v>
      </c>
      <c r="AC550" s="33">
        <f t="shared" si="408"/>
        <v>0</v>
      </c>
      <c r="AD550" s="33">
        <f t="shared" si="408"/>
        <v>0</v>
      </c>
      <c r="AE550" s="33">
        <f t="shared" si="408"/>
        <v>0</v>
      </c>
    </row>
    <row r="551" spans="2:31">
      <c r="B551" s="62" t="str">
        <f t="shared" si="393"/>
        <v/>
      </c>
      <c r="C551" s="62"/>
      <c r="D551" s="52"/>
      <c r="E551" s="52"/>
      <c r="F551" s="52"/>
      <c r="G551" s="52"/>
      <c r="H551" s="52"/>
      <c r="I551" s="52"/>
      <c r="J551" s="202" t="str">
        <f t="shared" si="374"/>
        <v/>
      </c>
      <c r="K551" s="33">
        <f t="shared" ref="K551:AE551" si="409">IF(ISBLANK(K504),0,K1859)</f>
        <v>0</v>
      </c>
      <c r="L551" s="33">
        <f t="shared" si="409"/>
        <v>0</v>
      </c>
      <c r="M551" s="33">
        <f t="shared" si="409"/>
        <v>0</v>
      </c>
      <c r="N551" s="33">
        <f t="shared" si="409"/>
        <v>0</v>
      </c>
      <c r="O551" s="33">
        <f t="shared" si="409"/>
        <v>0</v>
      </c>
      <c r="P551" s="33">
        <f t="shared" si="409"/>
        <v>0</v>
      </c>
      <c r="Q551" s="33">
        <f t="shared" si="409"/>
        <v>0</v>
      </c>
      <c r="R551" s="33">
        <f t="shared" si="409"/>
        <v>0</v>
      </c>
      <c r="S551" s="33">
        <f t="shared" si="409"/>
        <v>0</v>
      </c>
      <c r="T551" s="33">
        <f t="shared" si="409"/>
        <v>0</v>
      </c>
      <c r="U551" s="33">
        <f t="shared" si="409"/>
        <v>0</v>
      </c>
      <c r="V551" s="33">
        <f t="shared" si="409"/>
        <v>0</v>
      </c>
      <c r="W551" s="33">
        <f t="shared" si="409"/>
        <v>0</v>
      </c>
      <c r="X551" s="33">
        <f t="shared" si="409"/>
        <v>0</v>
      </c>
      <c r="Y551" s="33">
        <f t="shared" si="409"/>
        <v>0</v>
      </c>
      <c r="Z551" s="33">
        <f t="shared" si="409"/>
        <v>0</v>
      </c>
      <c r="AA551" s="33">
        <f t="shared" si="409"/>
        <v>0</v>
      </c>
      <c r="AB551" s="33">
        <f t="shared" si="409"/>
        <v>0</v>
      </c>
      <c r="AC551" s="33">
        <f t="shared" si="409"/>
        <v>0</v>
      </c>
      <c r="AD551" s="33">
        <f t="shared" si="409"/>
        <v>0</v>
      </c>
      <c r="AE551" s="33">
        <f t="shared" si="409"/>
        <v>0</v>
      </c>
    </row>
    <row r="552" spans="2:31">
      <c r="B552" s="62" t="str">
        <f t="shared" si="393"/>
        <v/>
      </c>
      <c r="C552" s="62"/>
      <c r="D552" s="52"/>
      <c r="E552" s="52"/>
      <c r="F552" s="52"/>
      <c r="G552" s="52"/>
      <c r="H552" s="52"/>
      <c r="I552" s="52"/>
      <c r="J552" s="202" t="str">
        <f t="shared" si="374"/>
        <v/>
      </c>
      <c r="K552" s="33">
        <f t="shared" ref="K552:AE552" si="410">IF(ISBLANK(K505),0,K1866)</f>
        <v>0</v>
      </c>
      <c r="L552" s="33">
        <f t="shared" si="410"/>
        <v>0</v>
      </c>
      <c r="M552" s="33">
        <f t="shared" si="410"/>
        <v>0</v>
      </c>
      <c r="N552" s="33">
        <f t="shared" si="410"/>
        <v>0</v>
      </c>
      <c r="O552" s="33">
        <f t="shared" si="410"/>
        <v>0</v>
      </c>
      <c r="P552" s="33">
        <f t="shared" si="410"/>
        <v>0</v>
      </c>
      <c r="Q552" s="33">
        <f t="shared" si="410"/>
        <v>0</v>
      </c>
      <c r="R552" s="33">
        <f t="shared" si="410"/>
        <v>0</v>
      </c>
      <c r="S552" s="33">
        <f t="shared" si="410"/>
        <v>0</v>
      </c>
      <c r="T552" s="33">
        <f t="shared" si="410"/>
        <v>0</v>
      </c>
      <c r="U552" s="33">
        <f t="shared" si="410"/>
        <v>0</v>
      </c>
      <c r="V552" s="33">
        <f t="shared" si="410"/>
        <v>0</v>
      </c>
      <c r="W552" s="33">
        <f t="shared" si="410"/>
        <v>0</v>
      </c>
      <c r="X552" s="33">
        <f t="shared" si="410"/>
        <v>0</v>
      </c>
      <c r="Y552" s="33">
        <f t="shared" si="410"/>
        <v>0</v>
      </c>
      <c r="Z552" s="33">
        <f t="shared" si="410"/>
        <v>0</v>
      </c>
      <c r="AA552" s="33">
        <f t="shared" si="410"/>
        <v>0</v>
      </c>
      <c r="AB552" s="33">
        <f t="shared" si="410"/>
        <v>0</v>
      </c>
      <c r="AC552" s="33">
        <f t="shared" si="410"/>
        <v>0</v>
      </c>
      <c r="AD552" s="33">
        <f t="shared" si="410"/>
        <v>0</v>
      </c>
      <c r="AE552" s="33">
        <f t="shared" si="410"/>
        <v>0</v>
      </c>
    </row>
    <row r="553" spans="2:31">
      <c r="B553" s="62" t="str">
        <f t="shared" si="393"/>
        <v/>
      </c>
      <c r="C553" s="62"/>
      <c r="D553" s="52"/>
      <c r="E553" s="52"/>
      <c r="F553" s="52"/>
      <c r="G553" s="52"/>
      <c r="H553" s="52"/>
      <c r="I553" s="52"/>
      <c r="J553" s="202" t="str">
        <f t="shared" si="374"/>
        <v/>
      </c>
      <c r="K553" s="33">
        <f t="shared" ref="K553:AE553" si="411">IF(ISBLANK(K506),0,K1873)</f>
        <v>0</v>
      </c>
      <c r="L553" s="33">
        <f t="shared" si="411"/>
        <v>0</v>
      </c>
      <c r="M553" s="33">
        <f t="shared" si="411"/>
        <v>0</v>
      </c>
      <c r="N553" s="33">
        <f t="shared" si="411"/>
        <v>0</v>
      </c>
      <c r="O553" s="33">
        <f t="shared" si="411"/>
        <v>0</v>
      </c>
      <c r="P553" s="33">
        <f t="shared" si="411"/>
        <v>0</v>
      </c>
      <c r="Q553" s="33">
        <f t="shared" si="411"/>
        <v>0</v>
      </c>
      <c r="R553" s="33">
        <f t="shared" si="411"/>
        <v>0</v>
      </c>
      <c r="S553" s="33">
        <f t="shared" si="411"/>
        <v>0</v>
      </c>
      <c r="T553" s="33">
        <f t="shared" si="411"/>
        <v>0</v>
      </c>
      <c r="U553" s="33">
        <f t="shared" si="411"/>
        <v>0</v>
      </c>
      <c r="V553" s="33">
        <f t="shared" si="411"/>
        <v>0</v>
      </c>
      <c r="W553" s="33">
        <f t="shared" si="411"/>
        <v>0</v>
      </c>
      <c r="X553" s="33">
        <f t="shared" si="411"/>
        <v>0</v>
      </c>
      <c r="Y553" s="33">
        <f t="shared" si="411"/>
        <v>0</v>
      </c>
      <c r="Z553" s="33">
        <f t="shared" si="411"/>
        <v>0</v>
      </c>
      <c r="AA553" s="33">
        <f t="shared" si="411"/>
        <v>0</v>
      </c>
      <c r="AB553" s="33">
        <f t="shared" si="411"/>
        <v>0</v>
      </c>
      <c r="AC553" s="33">
        <f t="shared" si="411"/>
        <v>0</v>
      </c>
      <c r="AD553" s="33">
        <f t="shared" si="411"/>
        <v>0</v>
      </c>
      <c r="AE553" s="33">
        <f t="shared" si="411"/>
        <v>0</v>
      </c>
    </row>
    <row r="554" spans="2:31">
      <c r="B554" s="62" t="str">
        <f t="shared" si="393"/>
        <v/>
      </c>
      <c r="C554" s="62"/>
      <c r="D554" s="52"/>
      <c r="E554" s="52"/>
      <c r="F554" s="52"/>
      <c r="G554" s="52"/>
      <c r="H554" s="52"/>
      <c r="I554" s="52"/>
      <c r="J554" s="202" t="str">
        <f t="shared" si="374"/>
        <v/>
      </c>
      <c r="K554" s="33">
        <f t="shared" ref="K554:AE554" si="412">IF(ISBLANK(K507),0,K1880)</f>
        <v>0</v>
      </c>
      <c r="L554" s="33">
        <f t="shared" si="412"/>
        <v>0</v>
      </c>
      <c r="M554" s="33">
        <f t="shared" si="412"/>
        <v>0</v>
      </c>
      <c r="N554" s="33">
        <f t="shared" si="412"/>
        <v>0</v>
      </c>
      <c r="O554" s="33">
        <f t="shared" si="412"/>
        <v>0</v>
      </c>
      <c r="P554" s="33">
        <f t="shared" si="412"/>
        <v>0</v>
      </c>
      <c r="Q554" s="33">
        <f t="shared" si="412"/>
        <v>0</v>
      </c>
      <c r="R554" s="33">
        <f t="shared" si="412"/>
        <v>0</v>
      </c>
      <c r="S554" s="33">
        <f t="shared" si="412"/>
        <v>0</v>
      </c>
      <c r="T554" s="33">
        <f t="shared" si="412"/>
        <v>0</v>
      </c>
      <c r="U554" s="33">
        <f t="shared" si="412"/>
        <v>0</v>
      </c>
      <c r="V554" s="33">
        <f t="shared" si="412"/>
        <v>0</v>
      </c>
      <c r="W554" s="33">
        <f t="shared" si="412"/>
        <v>0</v>
      </c>
      <c r="X554" s="33">
        <f t="shared" si="412"/>
        <v>0</v>
      </c>
      <c r="Y554" s="33">
        <f t="shared" si="412"/>
        <v>0</v>
      </c>
      <c r="Z554" s="33">
        <f t="shared" si="412"/>
        <v>0</v>
      </c>
      <c r="AA554" s="33">
        <f t="shared" si="412"/>
        <v>0</v>
      </c>
      <c r="AB554" s="33">
        <f t="shared" si="412"/>
        <v>0</v>
      </c>
      <c r="AC554" s="33">
        <f t="shared" si="412"/>
        <v>0</v>
      </c>
      <c r="AD554" s="33">
        <f t="shared" si="412"/>
        <v>0</v>
      </c>
      <c r="AE554" s="33">
        <f t="shared" si="412"/>
        <v>0</v>
      </c>
    </row>
    <row r="555" spans="2:31">
      <c r="B555" s="62" t="str">
        <f t="shared" si="393"/>
        <v/>
      </c>
      <c r="C555" s="62"/>
      <c r="D555" s="52"/>
      <c r="E555" s="52"/>
      <c r="F555" s="52"/>
      <c r="G555" s="52"/>
      <c r="H555" s="52"/>
      <c r="I555" s="52"/>
      <c r="J555" s="202" t="str">
        <f t="shared" si="374"/>
        <v/>
      </c>
      <c r="K555" s="33">
        <f t="shared" ref="K555:AE555" si="413">IF(ISBLANK(K508),0,K1887)</f>
        <v>0</v>
      </c>
      <c r="L555" s="33">
        <f t="shared" si="413"/>
        <v>0</v>
      </c>
      <c r="M555" s="33">
        <f t="shared" si="413"/>
        <v>0</v>
      </c>
      <c r="N555" s="33">
        <f t="shared" si="413"/>
        <v>0</v>
      </c>
      <c r="O555" s="33">
        <f t="shared" si="413"/>
        <v>0</v>
      </c>
      <c r="P555" s="33">
        <f t="shared" si="413"/>
        <v>0</v>
      </c>
      <c r="Q555" s="33">
        <f t="shared" si="413"/>
        <v>0</v>
      </c>
      <c r="R555" s="33">
        <f t="shared" si="413"/>
        <v>0</v>
      </c>
      <c r="S555" s="33">
        <f t="shared" si="413"/>
        <v>0</v>
      </c>
      <c r="T555" s="33">
        <f t="shared" si="413"/>
        <v>0</v>
      </c>
      <c r="U555" s="33">
        <f t="shared" si="413"/>
        <v>0</v>
      </c>
      <c r="V555" s="33">
        <f t="shared" si="413"/>
        <v>0</v>
      </c>
      <c r="W555" s="33">
        <f t="shared" si="413"/>
        <v>0</v>
      </c>
      <c r="X555" s="33">
        <f t="shared" si="413"/>
        <v>0</v>
      </c>
      <c r="Y555" s="33">
        <f t="shared" si="413"/>
        <v>0</v>
      </c>
      <c r="Z555" s="33">
        <f t="shared" si="413"/>
        <v>0</v>
      </c>
      <c r="AA555" s="33">
        <f t="shared" si="413"/>
        <v>0</v>
      </c>
      <c r="AB555" s="33">
        <f t="shared" si="413"/>
        <v>0</v>
      </c>
      <c r="AC555" s="33">
        <f t="shared" si="413"/>
        <v>0</v>
      </c>
      <c r="AD555" s="33">
        <f t="shared" si="413"/>
        <v>0</v>
      </c>
      <c r="AE555" s="33">
        <f t="shared" si="413"/>
        <v>0</v>
      </c>
    </row>
    <row r="556" spans="2:31">
      <c r="B556" s="62" t="str">
        <f t="shared" ref="B556:B560" si="414">B509</f>
        <v/>
      </c>
      <c r="C556" s="62"/>
      <c r="D556" s="52"/>
      <c r="E556" s="52"/>
      <c r="F556" s="52"/>
      <c r="G556" s="52"/>
      <c r="H556" s="52"/>
      <c r="I556" s="52"/>
      <c r="J556" s="202" t="str">
        <f t="shared" si="374"/>
        <v/>
      </c>
      <c r="K556" s="33">
        <f t="shared" ref="K556:AE556" si="415">IF(ISBLANK(K509),0,K1906)</f>
        <v>0</v>
      </c>
      <c r="L556" s="33">
        <f t="shared" si="415"/>
        <v>0</v>
      </c>
      <c r="M556" s="33">
        <f t="shared" si="415"/>
        <v>0</v>
      </c>
      <c r="N556" s="33">
        <f t="shared" si="415"/>
        <v>0</v>
      </c>
      <c r="O556" s="33">
        <f t="shared" si="415"/>
        <v>0</v>
      </c>
      <c r="P556" s="33">
        <f t="shared" si="415"/>
        <v>0</v>
      </c>
      <c r="Q556" s="33">
        <f t="shared" si="415"/>
        <v>0</v>
      </c>
      <c r="R556" s="33">
        <f t="shared" si="415"/>
        <v>0</v>
      </c>
      <c r="S556" s="33">
        <f t="shared" si="415"/>
        <v>0</v>
      </c>
      <c r="T556" s="33">
        <f t="shared" si="415"/>
        <v>0</v>
      </c>
      <c r="U556" s="33">
        <f t="shared" si="415"/>
        <v>0</v>
      </c>
      <c r="V556" s="33">
        <f t="shared" si="415"/>
        <v>0</v>
      </c>
      <c r="W556" s="33">
        <f t="shared" si="415"/>
        <v>0</v>
      </c>
      <c r="X556" s="33">
        <f t="shared" si="415"/>
        <v>0</v>
      </c>
      <c r="Y556" s="33">
        <f t="shared" si="415"/>
        <v>0</v>
      </c>
      <c r="Z556" s="33">
        <f t="shared" si="415"/>
        <v>0</v>
      </c>
      <c r="AA556" s="33">
        <f t="shared" si="415"/>
        <v>0</v>
      </c>
      <c r="AB556" s="33">
        <f t="shared" si="415"/>
        <v>0</v>
      </c>
      <c r="AC556" s="33">
        <f t="shared" si="415"/>
        <v>0</v>
      </c>
      <c r="AD556" s="33">
        <f t="shared" si="415"/>
        <v>0</v>
      </c>
      <c r="AE556" s="33">
        <f t="shared" si="415"/>
        <v>0</v>
      </c>
    </row>
    <row r="557" spans="2:31">
      <c r="B557" s="62" t="str">
        <f t="shared" si="414"/>
        <v/>
      </c>
      <c r="C557" s="62"/>
      <c r="D557" s="52"/>
      <c r="E557" s="52"/>
      <c r="F557" s="52"/>
      <c r="G557" s="52"/>
      <c r="H557" s="52"/>
      <c r="I557" s="52"/>
      <c r="J557" s="202" t="str">
        <f t="shared" si="374"/>
        <v/>
      </c>
      <c r="K557" s="33">
        <f t="shared" ref="K557:AE557" si="416">IF(ISBLANK(K510),0,K1913)</f>
        <v>0</v>
      </c>
      <c r="L557" s="33">
        <f t="shared" si="416"/>
        <v>0</v>
      </c>
      <c r="M557" s="33">
        <f t="shared" si="416"/>
        <v>0</v>
      </c>
      <c r="N557" s="33">
        <f t="shared" si="416"/>
        <v>0</v>
      </c>
      <c r="O557" s="33">
        <f t="shared" si="416"/>
        <v>0</v>
      </c>
      <c r="P557" s="33">
        <f t="shared" si="416"/>
        <v>0</v>
      </c>
      <c r="Q557" s="33">
        <f t="shared" si="416"/>
        <v>0</v>
      </c>
      <c r="R557" s="33">
        <f t="shared" si="416"/>
        <v>0</v>
      </c>
      <c r="S557" s="33">
        <f t="shared" si="416"/>
        <v>0</v>
      </c>
      <c r="T557" s="33">
        <f t="shared" si="416"/>
        <v>0</v>
      </c>
      <c r="U557" s="33">
        <f t="shared" si="416"/>
        <v>0</v>
      </c>
      <c r="V557" s="33">
        <f t="shared" si="416"/>
        <v>0</v>
      </c>
      <c r="W557" s="33">
        <f t="shared" si="416"/>
        <v>0</v>
      </c>
      <c r="X557" s="33">
        <f t="shared" si="416"/>
        <v>0</v>
      </c>
      <c r="Y557" s="33">
        <f t="shared" si="416"/>
        <v>0</v>
      </c>
      <c r="Z557" s="33">
        <f t="shared" si="416"/>
        <v>0</v>
      </c>
      <c r="AA557" s="33">
        <f t="shared" si="416"/>
        <v>0</v>
      </c>
      <c r="AB557" s="33">
        <f t="shared" si="416"/>
        <v>0</v>
      </c>
      <c r="AC557" s="33">
        <f t="shared" si="416"/>
        <v>0</v>
      </c>
      <c r="AD557" s="33">
        <f t="shared" si="416"/>
        <v>0</v>
      </c>
      <c r="AE557" s="33">
        <f t="shared" si="416"/>
        <v>0</v>
      </c>
    </row>
    <row r="558" spans="2:31">
      <c r="B558" s="62" t="str">
        <f t="shared" si="414"/>
        <v/>
      </c>
      <c r="C558" s="62"/>
      <c r="D558" s="52"/>
      <c r="E558" s="52"/>
      <c r="F558" s="52"/>
      <c r="G558" s="52"/>
      <c r="H558" s="52"/>
      <c r="I558" s="52"/>
      <c r="J558" s="202" t="str">
        <f t="shared" si="374"/>
        <v/>
      </c>
      <c r="K558" s="33">
        <f t="shared" ref="K558:AE558" si="417">IF(ISBLANK(K511),0,K1920)</f>
        <v>0</v>
      </c>
      <c r="L558" s="33">
        <f t="shared" si="417"/>
        <v>0</v>
      </c>
      <c r="M558" s="33">
        <f t="shared" si="417"/>
        <v>0</v>
      </c>
      <c r="N558" s="33">
        <f t="shared" si="417"/>
        <v>0</v>
      </c>
      <c r="O558" s="33">
        <f t="shared" si="417"/>
        <v>0</v>
      </c>
      <c r="P558" s="33">
        <f t="shared" si="417"/>
        <v>0</v>
      </c>
      <c r="Q558" s="33">
        <f t="shared" si="417"/>
        <v>0</v>
      </c>
      <c r="R558" s="33">
        <f t="shared" si="417"/>
        <v>0</v>
      </c>
      <c r="S558" s="33">
        <f t="shared" si="417"/>
        <v>0</v>
      </c>
      <c r="T558" s="33">
        <f t="shared" si="417"/>
        <v>0</v>
      </c>
      <c r="U558" s="33">
        <f t="shared" si="417"/>
        <v>0</v>
      </c>
      <c r="V558" s="33">
        <f t="shared" si="417"/>
        <v>0</v>
      </c>
      <c r="W558" s="33">
        <f t="shared" si="417"/>
        <v>0</v>
      </c>
      <c r="X558" s="33">
        <f t="shared" si="417"/>
        <v>0</v>
      </c>
      <c r="Y558" s="33">
        <f t="shared" si="417"/>
        <v>0</v>
      </c>
      <c r="Z558" s="33">
        <f t="shared" si="417"/>
        <v>0</v>
      </c>
      <c r="AA558" s="33">
        <f t="shared" si="417"/>
        <v>0</v>
      </c>
      <c r="AB558" s="33">
        <f t="shared" si="417"/>
        <v>0</v>
      </c>
      <c r="AC558" s="33">
        <f t="shared" si="417"/>
        <v>0</v>
      </c>
      <c r="AD558" s="33">
        <f t="shared" si="417"/>
        <v>0</v>
      </c>
      <c r="AE558" s="33">
        <f t="shared" si="417"/>
        <v>0</v>
      </c>
    </row>
    <row r="559" spans="2:31">
      <c r="B559" s="62" t="str">
        <f t="shared" si="414"/>
        <v/>
      </c>
      <c r="C559" s="62"/>
      <c r="D559" s="52"/>
      <c r="E559" s="52"/>
      <c r="F559" s="52"/>
      <c r="G559" s="52"/>
      <c r="H559" s="52"/>
      <c r="I559" s="52"/>
      <c r="J559" s="202" t="str">
        <f t="shared" si="374"/>
        <v/>
      </c>
      <c r="K559" s="33">
        <f t="shared" ref="K559:AE559" si="418">IF(ISBLANK(K512),0,K1927)</f>
        <v>0</v>
      </c>
      <c r="L559" s="33">
        <f t="shared" si="418"/>
        <v>0</v>
      </c>
      <c r="M559" s="33">
        <f t="shared" si="418"/>
        <v>0</v>
      </c>
      <c r="N559" s="33">
        <f t="shared" si="418"/>
        <v>0</v>
      </c>
      <c r="O559" s="33">
        <f t="shared" si="418"/>
        <v>0</v>
      </c>
      <c r="P559" s="33">
        <f t="shared" si="418"/>
        <v>0</v>
      </c>
      <c r="Q559" s="33">
        <f t="shared" si="418"/>
        <v>0</v>
      </c>
      <c r="R559" s="33">
        <f t="shared" si="418"/>
        <v>0</v>
      </c>
      <c r="S559" s="33">
        <f t="shared" si="418"/>
        <v>0</v>
      </c>
      <c r="T559" s="33">
        <f t="shared" si="418"/>
        <v>0</v>
      </c>
      <c r="U559" s="33">
        <f t="shared" si="418"/>
        <v>0</v>
      </c>
      <c r="V559" s="33">
        <f t="shared" si="418"/>
        <v>0</v>
      </c>
      <c r="W559" s="33">
        <f t="shared" si="418"/>
        <v>0</v>
      </c>
      <c r="X559" s="33">
        <f t="shared" si="418"/>
        <v>0</v>
      </c>
      <c r="Y559" s="33">
        <f t="shared" si="418"/>
        <v>0</v>
      </c>
      <c r="Z559" s="33">
        <f t="shared" si="418"/>
        <v>0</v>
      </c>
      <c r="AA559" s="33">
        <f t="shared" si="418"/>
        <v>0</v>
      </c>
      <c r="AB559" s="33">
        <f t="shared" si="418"/>
        <v>0</v>
      </c>
      <c r="AC559" s="33">
        <f t="shared" si="418"/>
        <v>0</v>
      </c>
      <c r="AD559" s="33">
        <f t="shared" si="418"/>
        <v>0</v>
      </c>
      <c r="AE559" s="33">
        <f t="shared" si="418"/>
        <v>0</v>
      </c>
    </row>
    <row r="560" spans="2:31">
      <c r="B560" s="62" t="str">
        <f t="shared" si="414"/>
        <v/>
      </c>
      <c r="C560" s="62"/>
      <c r="D560" s="52"/>
      <c r="E560" s="52"/>
      <c r="F560" s="52"/>
      <c r="G560" s="52"/>
      <c r="H560" s="52"/>
      <c r="I560" s="52"/>
      <c r="J560" s="202" t="str">
        <f t="shared" si="374"/>
        <v/>
      </c>
      <c r="K560" s="33">
        <f t="shared" ref="K560:AE560" si="419">IF(ISBLANK(K513),0,K1934)</f>
        <v>0</v>
      </c>
      <c r="L560" s="33">
        <f t="shared" si="419"/>
        <v>0</v>
      </c>
      <c r="M560" s="33">
        <f t="shared" si="419"/>
        <v>0</v>
      </c>
      <c r="N560" s="33">
        <f t="shared" si="419"/>
        <v>0</v>
      </c>
      <c r="O560" s="33">
        <f t="shared" si="419"/>
        <v>0</v>
      </c>
      <c r="P560" s="33">
        <f t="shared" si="419"/>
        <v>0</v>
      </c>
      <c r="Q560" s="33">
        <f t="shared" si="419"/>
        <v>0</v>
      </c>
      <c r="R560" s="33">
        <f t="shared" si="419"/>
        <v>0</v>
      </c>
      <c r="S560" s="33">
        <f t="shared" si="419"/>
        <v>0</v>
      </c>
      <c r="T560" s="33">
        <f t="shared" si="419"/>
        <v>0</v>
      </c>
      <c r="U560" s="33">
        <f t="shared" si="419"/>
        <v>0</v>
      </c>
      <c r="V560" s="33">
        <f t="shared" si="419"/>
        <v>0</v>
      </c>
      <c r="W560" s="33">
        <f t="shared" si="419"/>
        <v>0</v>
      </c>
      <c r="X560" s="33">
        <f t="shared" si="419"/>
        <v>0</v>
      </c>
      <c r="Y560" s="33">
        <f t="shared" si="419"/>
        <v>0</v>
      </c>
      <c r="Z560" s="33">
        <f t="shared" si="419"/>
        <v>0</v>
      </c>
      <c r="AA560" s="33">
        <f t="shared" si="419"/>
        <v>0</v>
      </c>
      <c r="AB560" s="33">
        <f t="shared" si="419"/>
        <v>0</v>
      </c>
      <c r="AC560" s="33">
        <f t="shared" si="419"/>
        <v>0</v>
      </c>
      <c r="AD560" s="33">
        <f t="shared" si="419"/>
        <v>0</v>
      </c>
      <c r="AE560" s="33">
        <f t="shared" si="419"/>
        <v>0</v>
      </c>
    </row>
    <row r="561" spans="2:31">
      <c r="B561" s="98" t="s">
        <v>316</v>
      </c>
      <c r="C561" s="98"/>
      <c r="D561" s="97"/>
      <c r="E561" s="199"/>
      <c r="F561" s="96"/>
      <c r="G561" s="97"/>
      <c r="H561" s="96"/>
      <c r="I561" s="96"/>
      <c r="J561" s="96"/>
      <c r="K561" s="97">
        <f t="shared" ref="K561:W561" si="420">SUM(K516:K560)</f>
        <v>0</v>
      </c>
      <c r="L561" s="97">
        <f t="shared" si="420"/>
        <v>0</v>
      </c>
      <c r="M561" s="97">
        <f t="shared" si="420"/>
        <v>0</v>
      </c>
      <c r="N561" s="97">
        <f t="shared" si="420"/>
        <v>0</v>
      </c>
      <c r="O561" s="97">
        <f t="shared" si="420"/>
        <v>0</v>
      </c>
      <c r="P561" s="97">
        <f t="shared" si="420"/>
        <v>0</v>
      </c>
      <c r="Q561" s="97">
        <f t="shared" si="420"/>
        <v>0</v>
      </c>
      <c r="R561" s="97">
        <f t="shared" si="420"/>
        <v>0</v>
      </c>
      <c r="S561" s="97">
        <f t="shared" si="420"/>
        <v>0</v>
      </c>
      <c r="T561" s="97">
        <f t="shared" si="420"/>
        <v>0</v>
      </c>
      <c r="U561" s="97">
        <f t="shared" si="420"/>
        <v>0</v>
      </c>
      <c r="V561" s="97">
        <f t="shared" si="420"/>
        <v>0</v>
      </c>
      <c r="W561" s="97">
        <f t="shared" si="420"/>
        <v>0</v>
      </c>
      <c r="X561" s="97">
        <f>SUM(X516:X560)</f>
        <v>0</v>
      </c>
      <c r="Y561" s="97">
        <f>SUM(Y516:Y560)</f>
        <v>0</v>
      </c>
      <c r="Z561" s="97">
        <f t="shared" ref="Z561:AA561" si="421">SUM(Z516:Z560)</f>
        <v>0</v>
      </c>
      <c r="AA561" s="97">
        <f t="shared" si="421"/>
        <v>0</v>
      </c>
      <c r="AB561" s="97">
        <f t="shared" ref="AB561:AE561" si="422">SUM(AB516:AB560)</f>
        <v>0</v>
      </c>
      <c r="AC561" s="97">
        <f t="shared" si="422"/>
        <v>0</v>
      </c>
      <c r="AD561" s="97">
        <f t="shared" si="422"/>
        <v>0</v>
      </c>
      <c r="AE561" s="97">
        <f t="shared" si="422"/>
        <v>0</v>
      </c>
    </row>
    <row r="562" spans="2:31"/>
    <row r="563" spans="2:31"/>
    <row r="564" spans="2:31" ht="31.5">
      <c r="B564" s="227" t="s">
        <v>410</v>
      </c>
      <c r="C564" s="229" t="s">
        <v>846</v>
      </c>
      <c r="D564" s="229" t="s">
        <v>724</v>
      </c>
      <c r="E564" s="229" t="s">
        <v>723</v>
      </c>
      <c r="F564" s="229" t="s">
        <v>869</v>
      </c>
      <c r="G564" s="229" t="s">
        <v>870</v>
      </c>
      <c r="H564" s="229" t="s">
        <v>389</v>
      </c>
      <c r="I564" s="229" t="s">
        <v>407</v>
      </c>
      <c r="J564" s="229" t="s">
        <v>399</v>
      </c>
      <c r="K564" s="231" t="str">
        <f t="shared" ref="K564:AE564" si="423">LataProjekcji</f>
        <v>Uzupełnij dane</v>
      </c>
      <c r="L564" s="231" t="str">
        <f t="shared" si="423"/>
        <v/>
      </c>
      <c r="M564" s="231" t="str">
        <f t="shared" si="423"/>
        <v/>
      </c>
      <c r="N564" s="231" t="str">
        <f t="shared" si="423"/>
        <v/>
      </c>
      <c r="O564" s="231" t="str">
        <f t="shared" si="423"/>
        <v/>
      </c>
      <c r="P564" s="231" t="str">
        <f t="shared" si="423"/>
        <v/>
      </c>
      <c r="Q564" s="231" t="str">
        <f t="shared" si="423"/>
        <v/>
      </c>
      <c r="R564" s="231" t="str">
        <f t="shared" si="423"/>
        <v/>
      </c>
      <c r="S564" s="231" t="str">
        <f t="shared" si="423"/>
        <v/>
      </c>
      <c r="T564" s="231" t="str">
        <f t="shared" si="423"/>
        <v/>
      </c>
      <c r="U564" s="231" t="str">
        <f t="shared" si="423"/>
        <v/>
      </c>
      <c r="V564" s="231" t="str">
        <f t="shared" si="423"/>
        <v/>
      </c>
      <c r="W564" s="231" t="str">
        <f t="shared" si="423"/>
        <v/>
      </c>
      <c r="X564" s="231" t="str">
        <f t="shared" si="423"/>
        <v/>
      </c>
      <c r="Y564" s="231" t="str">
        <f t="shared" si="423"/>
        <v/>
      </c>
      <c r="Z564" s="231" t="str">
        <f t="shared" si="423"/>
        <v/>
      </c>
      <c r="AA564" s="231" t="str">
        <f t="shared" si="423"/>
        <v/>
      </c>
      <c r="AB564" s="231" t="str">
        <f t="shared" si="423"/>
        <v/>
      </c>
      <c r="AC564" s="231" t="str">
        <f t="shared" si="423"/>
        <v/>
      </c>
      <c r="AD564" s="231" t="str">
        <f t="shared" si="423"/>
        <v/>
      </c>
      <c r="AE564" s="231" t="str">
        <f t="shared" si="423"/>
        <v/>
      </c>
    </row>
    <row r="565" spans="2:31">
      <c r="B565" s="652"/>
      <c r="C565" s="672"/>
      <c r="D565" s="304"/>
      <c r="E565" s="372"/>
      <c r="F565" s="380"/>
      <c r="G565" s="380"/>
      <c r="H565" s="395"/>
      <c r="I565" s="659" t="str">
        <f>IF(AND(ISBLANK(D565),ISBLANK(E565)),"",IF(OR(ISBLANK(D565),ISBLANK(E565)),"Uzupełnij dane",D458))</f>
        <v/>
      </c>
      <c r="J565" s="201" t="str" cm="1">
        <f t="array" ref="J565">IF(SUMPRODUCT(ISBLANK(C565:G565)*1)=5,"wstaw dane",IF(AND(SUMPRODUCT(ISBLANK(C565:G565)*1)&gt;0,SUMPRODUCT(ISBLANK(C565:G565)*1)&lt;5),"uzupełnij dane",IF(OR(AND(F565=nie,ISNUMBER(H565)=TRUE),AND(F565=tak,G565=tak,ISNUMBER(H565)=TRUE)),"usuń % dotacji",IF(AND(F565=nie,G565=tak),"popraw dane",IF(AND(F565=tak,G565=nie,ISBLANK(H565)=TRUE),"wstaw % dotacji","ok")))))</f>
        <v>wstaw dane</v>
      </c>
      <c r="K565" s="399"/>
      <c r="L565" s="399"/>
      <c r="M565" s="399"/>
      <c r="N565" s="399"/>
      <c r="O565" s="399"/>
      <c r="P565" s="399"/>
      <c r="Q565" s="399"/>
      <c r="R565" s="399"/>
      <c r="S565" s="399"/>
      <c r="T565" s="399"/>
      <c r="U565" s="399"/>
      <c r="V565" s="399"/>
      <c r="W565" s="399"/>
      <c r="X565" s="399"/>
      <c r="Y565" s="399"/>
      <c r="Z565" s="399"/>
      <c r="AA565" s="399"/>
      <c r="AB565" s="399"/>
      <c r="AC565" s="399"/>
      <c r="AD565" s="399"/>
      <c r="AE565" s="399"/>
    </row>
    <row r="566" spans="2:31">
      <c r="B566" s="652"/>
      <c r="C566" s="672"/>
      <c r="D566" s="304"/>
      <c r="E566" s="372"/>
      <c r="F566" s="373"/>
      <c r="G566" s="373"/>
      <c r="H566" s="396"/>
      <c r="I566" s="660" t="str">
        <f>IF(AND(ISBLANK(D566),ISBLANK(E566)),"",IF(OR(ISBLANK(D566),ISBLANK(E566)),"Uzupełnij dane",D459))</f>
        <v/>
      </c>
      <c r="J566" s="202" t="str" cm="1">
        <f t="array" ref="J566">IF(SUMPRODUCT(ISBLANK(C566:G566)*1)=5,"wstaw dane",IF(AND(SUMPRODUCT(ISBLANK(C566:G566)*1)&gt;0,SUMPRODUCT(ISBLANK(C566:G566)*1)&lt;5),"uzupełnij dane",IF(OR(AND(F566=nie,ISNUMBER(H566)=TRUE),AND(F566=tak,G566=tak,ISNUMBER(H566)=TRUE)),"usuń % dotacji",IF(AND(F566=nie,G566=tak),"popraw dane",IF(AND(F566=tak,G566=nie,ISBLANK(H566)=TRUE),"wstaw % dotacji","ok")))))</f>
        <v>wstaw dane</v>
      </c>
      <c r="K566" s="342"/>
      <c r="L566" s="342"/>
      <c r="M566" s="342"/>
      <c r="N566" s="342"/>
      <c r="O566" s="342"/>
      <c r="P566" s="342"/>
      <c r="Q566" s="342"/>
      <c r="R566" s="342"/>
      <c r="S566" s="342"/>
      <c r="T566" s="342"/>
      <c r="U566" s="342"/>
      <c r="V566" s="342"/>
      <c r="W566" s="342"/>
      <c r="X566" s="342"/>
      <c r="Y566" s="342"/>
      <c r="Z566" s="342"/>
      <c r="AA566" s="342"/>
      <c r="AB566" s="342"/>
      <c r="AC566" s="342"/>
      <c r="AD566" s="342"/>
      <c r="AE566" s="342"/>
    </row>
    <row r="567" spans="2:31">
      <c r="B567" s="652"/>
      <c r="C567" s="672"/>
      <c r="D567" s="304"/>
      <c r="E567" s="372"/>
      <c r="F567" s="373"/>
      <c r="G567" s="373"/>
      <c r="H567" s="396"/>
      <c r="I567" s="660" t="str">
        <f>IF(AND(ISBLANK(D567),ISBLANK(E567)),"",IF(OR(ISBLANK(D567),ISBLANK(E567)),"Uzupełnij dane",D460))</f>
        <v/>
      </c>
      <c r="J567" s="202" t="str" cm="1">
        <f t="array" ref="J567">IF(SUMPRODUCT(ISBLANK(C567:G567)*1)=5,"wstaw dane",IF(AND(SUMPRODUCT(ISBLANK(C567:G567)*1)&gt;0,SUMPRODUCT(ISBLANK(C567:G567)*1)&lt;5),"uzupełnij dane",IF(OR(AND(F567=nie,ISNUMBER(H567)=TRUE),AND(F567=tak,G567=tak,ISNUMBER(H567)=TRUE)),"usuń % dotacji",IF(AND(F567=nie,G567=tak),"popraw dane",IF(AND(F567=tak,G567=nie,ISBLANK(H567)=TRUE),"wstaw % dotacji","ok")))))</f>
        <v>wstaw dane</v>
      </c>
      <c r="K567" s="342"/>
      <c r="L567" s="342"/>
      <c r="M567" s="342"/>
      <c r="N567" s="342"/>
      <c r="O567" s="342"/>
      <c r="P567" s="342"/>
      <c r="Q567" s="342"/>
      <c r="R567" s="342"/>
      <c r="S567" s="342"/>
      <c r="T567" s="342"/>
      <c r="U567" s="342"/>
      <c r="V567" s="342"/>
      <c r="W567" s="342"/>
      <c r="X567" s="342"/>
      <c r="Y567" s="342"/>
      <c r="Z567" s="342"/>
      <c r="AA567" s="342"/>
      <c r="AB567" s="342"/>
      <c r="AC567" s="342"/>
      <c r="AD567" s="342"/>
      <c r="AE567" s="342"/>
    </row>
    <row r="568" spans="2:31">
      <c r="B568" s="652"/>
      <c r="C568" s="672"/>
      <c r="D568" s="304"/>
      <c r="E568" s="372"/>
      <c r="F568" s="373"/>
      <c r="G568" s="373"/>
      <c r="H568" s="396"/>
      <c r="I568" s="660" t="str">
        <f>IF(AND(ISBLANK(D568),ISBLANK(E568)),"",IF(OR(ISBLANK(D568),ISBLANK(E568)),"Uzupełnij dane",D461))</f>
        <v/>
      </c>
      <c r="J568" s="202" t="str" cm="1">
        <f t="array" ref="J568">IF(SUMPRODUCT(ISBLANK(C568:G568)*1)=5,"wstaw dane",IF(AND(SUMPRODUCT(ISBLANK(C568:G568)*1)&gt;0,SUMPRODUCT(ISBLANK(C568:G568)*1)&lt;5),"uzupełnij dane",IF(OR(AND(F568=nie,ISNUMBER(H568)=TRUE),AND(F568=tak,G568=tak,ISNUMBER(H568)=TRUE)),"usuń % dotacji",IF(AND(F568=nie,G568=tak),"popraw dane",IF(AND(F568=tak,G568=nie,ISBLANK(H568)=TRUE),"wstaw % dotacji","ok")))))</f>
        <v>wstaw dane</v>
      </c>
      <c r="K568" s="342"/>
      <c r="L568" s="342"/>
      <c r="M568" s="342"/>
      <c r="N568" s="342"/>
      <c r="O568" s="342"/>
      <c r="P568" s="342"/>
      <c r="Q568" s="342"/>
      <c r="R568" s="342"/>
      <c r="S568" s="342"/>
      <c r="T568" s="342"/>
      <c r="U568" s="342"/>
      <c r="V568" s="342"/>
      <c r="W568" s="342"/>
      <c r="X568" s="342"/>
      <c r="Y568" s="342"/>
      <c r="Z568" s="342"/>
      <c r="AA568" s="342"/>
      <c r="AB568" s="342"/>
      <c r="AC568" s="342"/>
      <c r="AD568" s="342"/>
      <c r="AE568" s="342"/>
    </row>
    <row r="569" spans="2:31">
      <c r="B569" s="652"/>
      <c r="C569" s="672"/>
      <c r="D569" s="304"/>
      <c r="E569" s="372"/>
      <c r="F569" s="373"/>
      <c r="G569" s="373"/>
      <c r="H569" s="396"/>
      <c r="I569" s="661" t="str">
        <f>IF(AND(ISBLANK(D569),ISBLANK(E569)),"",IF(OR(ISBLANK(D569),ISBLANK(E569)),"Uzupełnij dane",D462))</f>
        <v/>
      </c>
      <c r="J569" s="202" t="str" cm="1">
        <f t="array" ref="J569">IF(SUMPRODUCT(ISBLANK(C569:G569)*1)=5,"wstaw dane",IF(AND(SUMPRODUCT(ISBLANK(C569:G569)*1)&gt;0,SUMPRODUCT(ISBLANK(C569:G569)*1)&lt;5),"uzupełnij dane",IF(OR(AND(F569=nie,ISNUMBER(H569)=TRUE),AND(F569=tak,G569=tak,ISNUMBER(H569)=TRUE)),"usuń % dotacji",IF(AND(F569=nie,G569=tak),"popraw dane",IF(AND(F569=tak,G569=nie,ISBLANK(H569)=TRUE),"wstaw % dotacji","ok")))))</f>
        <v>wstaw dane</v>
      </c>
      <c r="K569" s="400"/>
      <c r="L569" s="400"/>
      <c r="M569" s="400"/>
      <c r="N569" s="400"/>
      <c r="O569" s="400"/>
      <c r="P569" s="400"/>
      <c r="Q569" s="400"/>
      <c r="R569" s="400"/>
      <c r="S569" s="400"/>
      <c r="T569" s="400"/>
      <c r="U569" s="400"/>
      <c r="V569" s="400"/>
      <c r="W569" s="400"/>
      <c r="X569" s="400"/>
      <c r="Y569" s="400"/>
      <c r="Z569" s="400"/>
      <c r="AA569" s="400"/>
      <c r="AB569" s="400"/>
      <c r="AC569" s="400"/>
      <c r="AD569" s="400"/>
      <c r="AE569" s="400"/>
    </row>
    <row r="570" spans="2:31">
      <c r="B570" s="98" t="s">
        <v>316</v>
      </c>
      <c r="C570" s="98"/>
      <c r="D570" s="97"/>
      <c r="E570" s="199"/>
      <c r="F570" s="96"/>
      <c r="G570" s="97"/>
      <c r="H570" s="96"/>
      <c r="I570" s="97">
        <f>SUM(I565:I569)</f>
        <v>0</v>
      </c>
      <c r="J570" s="97"/>
      <c r="K570" s="97">
        <f t="shared" ref="K570:W570" si="424">SUM(K565:K569)</f>
        <v>0</v>
      </c>
      <c r="L570" s="97">
        <f t="shared" si="424"/>
        <v>0</v>
      </c>
      <c r="M570" s="97">
        <f t="shared" si="424"/>
        <v>0</v>
      </c>
      <c r="N570" s="97">
        <f t="shared" si="424"/>
        <v>0</v>
      </c>
      <c r="O570" s="97">
        <f t="shared" si="424"/>
        <v>0</v>
      </c>
      <c r="P570" s="97">
        <f t="shared" si="424"/>
        <v>0</v>
      </c>
      <c r="Q570" s="97">
        <f t="shared" si="424"/>
        <v>0</v>
      </c>
      <c r="R570" s="97">
        <f t="shared" si="424"/>
        <v>0</v>
      </c>
      <c r="S570" s="97">
        <f t="shared" si="424"/>
        <v>0</v>
      </c>
      <c r="T570" s="97">
        <f t="shared" si="424"/>
        <v>0</v>
      </c>
      <c r="U570" s="97">
        <f t="shared" si="424"/>
        <v>0</v>
      </c>
      <c r="V570" s="97">
        <f t="shared" si="424"/>
        <v>0</v>
      </c>
      <c r="W570" s="97">
        <f t="shared" si="424"/>
        <v>0</v>
      </c>
      <c r="X570" s="97">
        <f>SUM(X565:X569)</f>
        <v>0</v>
      </c>
      <c r="Y570" s="97">
        <f>SUM(Y565:Y569)</f>
        <v>0</v>
      </c>
      <c r="Z570" s="97">
        <f t="shared" ref="Z570:AA570" si="425">SUM(Z565:Z569)</f>
        <v>0</v>
      </c>
      <c r="AA570" s="97">
        <f t="shared" si="425"/>
        <v>0</v>
      </c>
      <c r="AB570" s="97">
        <f t="shared" ref="AB570:AE570" si="426">SUM(AB565:AB569)</f>
        <v>0</v>
      </c>
      <c r="AC570" s="97">
        <f t="shared" si="426"/>
        <v>0</v>
      </c>
      <c r="AD570" s="97">
        <f t="shared" si="426"/>
        <v>0</v>
      </c>
      <c r="AE570" s="97">
        <f t="shared" si="426"/>
        <v>0</v>
      </c>
    </row>
    <row r="571" spans="2:31"/>
    <row r="572" spans="2:31"/>
    <row r="573" spans="2:31" ht="21">
      <c r="B573" s="227" t="s">
        <v>373</v>
      </c>
      <c r="C573" s="229" t="s">
        <v>846</v>
      </c>
      <c r="D573" s="229" t="s">
        <v>387</v>
      </c>
      <c r="E573" s="229" t="s">
        <v>397</v>
      </c>
      <c r="F573" s="229" t="s">
        <v>869</v>
      </c>
      <c r="G573" s="229" t="s">
        <v>870</v>
      </c>
      <c r="H573" s="229" t="s">
        <v>389</v>
      </c>
      <c r="I573" s="229" t="s">
        <v>390</v>
      </c>
      <c r="J573" s="229" t="s">
        <v>399</v>
      </c>
      <c r="K573" s="231" t="str">
        <f t="shared" ref="K573:AE573" si="427">LataProjekcji</f>
        <v>Uzupełnij dane</v>
      </c>
      <c r="L573" s="231" t="str">
        <f t="shared" si="427"/>
        <v/>
      </c>
      <c r="M573" s="231" t="str">
        <f t="shared" si="427"/>
        <v/>
      </c>
      <c r="N573" s="231" t="str">
        <f t="shared" si="427"/>
        <v/>
      </c>
      <c r="O573" s="231" t="str">
        <f t="shared" si="427"/>
        <v/>
      </c>
      <c r="P573" s="231" t="str">
        <f t="shared" si="427"/>
        <v/>
      </c>
      <c r="Q573" s="231" t="str">
        <f t="shared" si="427"/>
        <v/>
      </c>
      <c r="R573" s="231" t="str">
        <f t="shared" si="427"/>
        <v/>
      </c>
      <c r="S573" s="231" t="str">
        <f t="shared" si="427"/>
        <v/>
      </c>
      <c r="T573" s="231" t="str">
        <f t="shared" si="427"/>
        <v/>
      </c>
      <c r="U573" s="231" t="str">
        <f t="shared" si="427"/>
        <v/>
      </c>
      <c r="V573" s="231" t="str">
        <f t="shared" si="427"/>
        <v/>
      </c>
      <c r="W573" s="231" t="str">
        <f t="shared" si="427"/>
        <v/>
      </c>
      <c r="X573" s="231" t="str">
        <f t="shared" si="427"/>
        <v/>
      </c>
      <c r="Y573" s="231" t="str">
        <f t="shared" si="427"/>
        <v/>
      </c>
      <c r="Z573" s="231" t="str">
        <f t="shared" si="427"/>
        <v/>
      </c>
      <c r="AA573" s="231" t="str">
        <f t="shared" si="427"/>
        <v/>
      </c>
      <c r="AB573" s="231" t="str">
        <f t="shared" si="427"/>
        <v/>
      </c>
      <c r="AC573" s="231" t="str">
        <f t="shared" si="427"/>
        <v/>
      </c>
      <c r="AD573" s="231" t="str">
        <f t="shared" si="427"/>
        <v/>
      </c>
      <c r="AE573" s="231" t="str">
        <f t="shared" si="427"/>
        <v/>
      </c>
    </row>
    <row r="574" spans="2:31">
      <c r="B574" s="652"/>
      <c r="C574" s="672"/>
      <c r="D574" s="287"/>
      <c r="E574" s="372"/>
      <c r="F574" s="373"/>
      <c r="G574" s="380"/>
      <c r="H574" s="395"/>
      <c r="I574" s="337">
        <f>IF(AND(F574="tak",G574="tak"),SUM(K602:AE602),IF(AND(F574="tak",G574="nie",ISNUMBER(H574)),'Rozliczenie dotacji'!F204,0))</f>
        <v>0</v>
      </c>
      <c r="J574" s="201" t="str" cm="1">
        <f t="array" ref="J574">IF(SUMPRODUCT(ISBLANK(C574:G574)*1)=5,"wstaw dane",IF(AND(SUMPRODUCT(ISBLANK(C574:G574)*1)&gt;0,SUMPRODUCT(ISBLANK(C574:G574)*1)&lt;5),"uzupełnij dane",IF(OR(AND(F574=nie,ISNUMBER(H574)=TRUE),AND(F574=tak,G574=tak,ISNUMBER(H574)=TRUE)),"usuń % dotacji",IF(AND(F574=nie,G574=tak),"popraw dane",IF(AND(F574=tak,G574=nie,ISBLANK(H574)=TRUE),"wstaw % dotacji","ok")))))</f>
        <v>wstaw dane</v>
      </c>
      <c r="K574" s="102">
        <f t="shared" ref="K574:AE583" si="428">ROUND(IF(AND(YEAR($E574)=LataProjekcji,$D574&gt;0,$J574="ok"),$D574,0),0)</f>
        <v>0</v>
      </c>
      <c r="L574" s="102">
        <f t="shared" si="428"/>
        <v>0</v>
      </c>
      <c r="M574" s="102">
        <f t="shared" si="428"/>
        <v>0</v>
      </c>
      <c r="N574" s="102">
        <f t="shared" si="428"/>
        <v>0</v>
      </c>
      <c r="O574" s="102">
        <f t="shared" si="428"/>
        <v>0</v>
      </c>
      <c r="P574" s="102">
        <f t="shared" si="428"/>
        <v>0</v>
      </c>
      <c r="Q574" s="102">
        <f t="shared" si="428"/>
        <v>0</v>
      </c>
      <c r="R574" s="102">
        <f t="shared" si="428"/>
        <v>0</v>
      </c>
      <c r="S574" s="102">
        <f t="shared" si="428"/>
        <v>0</v>
      </c>
      <c r="T574" s="102">
        <f t="shared" si="428"/>
        <v>0</v>
      </c>
      <c r="U574" s="102">
        <f t="shared" si="428"/>
        <v>0</v>
      </c>
      <c r="V574" s="102">
        <f t="shared" si="428"/>
        <v>0</v>
      </c>
      <c r="W574" s="102">
        <f t="shared" si="428"/>
        <v>0</v>
      </c>
      <c r="X574" s="102">
        <f t="shared" si="428"/>
        <v>0</v>
      </c>
      <c r="Y574" s="102">
        <f t="shared" si="428"/>
        <v>0</v>
      </c>
      <c r="Z574" s="102">
        <f t="shared" si="428"/>
        <v>0</v>
      </c>
      <c r="AA574" s="102">
        <f t="shared" si="428"/>
        <v>0</v>
      </c>
      <c r="AB574" s="102">
        <f t="shared" si="428"/>
        <v>0</v>
      </c>
      <c r="AC574" s="102">
        <f t="shared" si="428"/>
        <v>0</v>
      </c>
      <c r="AD574" s="102">
        <f t="shared" si="428"/>
        <v>0</v>
      </c>
      <c r="AE574" s="102">
        <f t="shared" si="428"/>
        <v>0</v>
      </c>
    </row>
    <row r="575" spans="2:31">
      <c r="B575" s="652"/>
      <c r="C575" s="672"/>
      <c r="D575" s="287"/>
      <c r="E575" s="372"/>
      <c r="F575" s="373"/>
      <c r="G575" s="373"/>
      <c r="H575" s="396"/>
      <c r="I575" s="335">
        <f>IF(AND(F575="tak",G575="tak"),SUM(K603:AE603),IF(AND(F575="tak",G575="nie",ISNUMBER(H575)),'Rozliczenie dotacji'!F205,0))</f>
        <v>0</v>
      </c>
      <c r="J575" s="202" t="str" cm="1">
        <f t="array" ref="J575">IF(SUMPRODUCT(ISBLANK(C575:G575)*1)=5,"wstaw dane",IF(AND(SUMPRODUCT(ISBLANK(C575:G575)*1)&gt;0,SUMPRODUCT(ISBLANK(C575:G575)*1)&lt;5),"uzupełnij dane",IF(OR(AND(F575=nie,ISNUMBER(H575)=TRUE),AND(F575=tak,G575=tak,ISNUMBER(H575)=TRUE)),"usuń % dotacji",IF(AND(F575=nie,G575=tak),"popraw dane",IF(AND(F575=tak,G575=nie,ISBLANK(H575)=TRUE),"wstaw % dotacji","ok")))))</f>
        <v>wstaw dane</v>
      </c>
      <c r="K575" s="33">
        <f t="shared" si="428"/>
        <v>0</v>
      </c>
      <c r="L575" s="33">
        <f t="shared" si="428"/>
        <v>0</v>
      </c>
      <c r="M575" s="33">
        <f t="shared" si="428"/>
        <v>0</v>
      </c>
      <c r="N575" s="33">
        <f t="shared" si="428"/>
        <v>0</v>
      </c>
      <c r="O575" s="33">
        <f t="shared" si="428"/>
        <v>0</v>
      </c>
      <c r="P575" s="33">
        <f t="shared" si="428"/>
        <v>0</v>
      </c>
      <c r="Q575" s="33">
        <f t="shared" si="428"/>
        <v>0</v>
      </c>
      <c r="R575" s="33">
        <f t="shared" si="428"/>
        <v>0</v>
      </c>
      <c r="S575" s="33">
        <f t="shared" si="428"/>
        <v>0</v>
      </c>
      <c r="T575" s="33">
        <f t="shared" si="428"/>
        <v>0</v>
      </c>
      <c r="U575" s="33">
        <f t="shared" si="428"/>
        <v>0</v>
      </c>
      <c r="V575" s="33">
        <f t="shared" si="428"/>
        <v>0</v>
      </c>
      <c r="W575" s="33">
        <f t="shared" si="428"/>
        <v>0</v>
      </c>
      <c r="X575" s="33">
        <f t="shared" si="428"/>
        <v>0</v>
      </c>
      <c r="Y575" s="33">
        <f t="shared" si="428"/>
        <v>0</v>
      </c>
      <c r="Z575" s="33">
        <f t="shared" si="428"/>
        <v>0</v>
      </c>
      <c r="AA575" s="33">
        <f t="shared" si="428"/>
        <v>0</v>
      </c>
      <c r="AB575" s="33">
        <f t="shared" si="428"/>
        <v>0</v>
      </c>
      <c r="AC575" s="33">
        <f t="shared" si="428"/>
        <v>0</v>
      </c>
      <c r="AD575" s="33">
        <f t="shared" si="428"/>
        <v>0</v>
      </c>
      <c r="AE575" s="33">
        <f t="shared" si="428"/>
        <v>0</v>
      </c>
    </row>
    <row r="576" spans="2:31">
      <c r="B576" s="652"/>
      <c r="C576" s="672"/>
      <c r="D576" s="287"/>
      <c r="E576" s="372"/>
      <c r="F576" s="373"/>
      <c r="G576" s="373"/>
      <c r="H576" s="396"/>
      <c r="I576" s="335">
        <f>IF(AND(F576="tak",G576="tak"),SUM(K604:AE604),IF(AND(F576="tak",G576="nie",ISNUMBER(H576)),'Rozliczenie dotacji'!F206,0))</f>
        <v>0</v>
      </c>
      <c r="J576" s="202" t="str" cm="1">
        <f t="array" ref="J576">IF(SUMPRODUCT(ISBLANK(C576:G576)*1)=5,"wstaw dane",IF(AND(SUMPRODUCT(ISBLANK(C576:G576)*1)&gt;0,SUMPRODUCT(ISBLANK(C576:G576)*1)&lt;5),"uzupełnij dane",IF(OR(AND(F576=nie,ISNUMBER(H576)=TRUE),AND(F576=tak,G576=tak,ISNUMBER(H576)=TRUE)),"usuń % dotacji",IF(AND(F576=nie,G576=tak),"popraw dane",IF(AND(F576=tak,G576=nie,ISBLANK(H576)=TRUE),"wstaw % dotacji","ok")))))</f>
        <v>wstaw dane</v>
      </c>
      <c r="K576" s="33">
        <f t="shared" si="428"/>
        <v>0</v>
      </c>
      <c r="L576" s="33">
        <f t="shared" si="428"/>
        <v>0</v>
      </c>
      <c r="M576" s="33">
        <f t="shared" si="428"/>
        <v>0</v>
      </c>
      <c r="N576" s="33">
        <f t="shared" si="428"/>
        <v>0</v>
      </c>
      <c r="O576" s="33">
        <f t="shared" si="428"/>
        <v>0</v>
      </c>
      <c r="P576" s="33">
        <f t="shared" si="428"/>
        <v>0</v>
      </c>
      <c r="Q576" s="33">
        <f t="shared" si="428"/>
        <v>0</v>
      </c>
      <c r="R576" s="33">
        <f t="shared" si="428"/>
        <v>0</v>
      </c>
      <c r="S576" s="33">
        <f t="shared" si="428"/>
        <v>0</v>
      </c>
      <c r="T576" s="33">
        <f t="shared" si="428"/>
        <v>0</v>
      </c>
      <c r="U576" s="33">
        <f t="shared" si="428"/>
        <v>0</v>
      </c>
      <c r="V576" s="33">
        <f t="shared" si="428"/>
        <v>0</v>
      </c>
      <c r="W576" s="33">
        <f t="shared" si="428"/>
        <v>0</v>
      </c>
      <c r="X576" s="33">
        <f t="shared" si="428"/>
        <v>0</v>
      </c>
      <c r="Y576" s="33">
        <f t="shared" si="428"/>
        <v>0</v>
      </c>
      <c r="Z576" s="33">
        <f t="shared" si="428"/>
        <v>0</v>
      </c>
      <c r="AA576" s="33">
        <f t="shared" si="428"/>
        <v>0</v>
      </c>
      <c r="AB576" s="33">
        <f t="shared" si="428"/>
        <v>0</v>
      </c>
      <c r="AC576" s="33">
        <f t="shared" si="428"/>
        <v>0</v>
      </c>
      <c r="AD576" s="33">
        <f t="shared" si="428"/>
        <v>0</v>
      </c>
      <c r="AE576" s="33">
        <f t="shared" si="428"/>
        <v>0</v>
      </c>
    </row>
    <row r="577" spans="2:31">
      <c r="B577" s="652"/>
      <c r="C577" s="672"/>
      <c r="D577" s="287"/>
      <c r="E577" s="372"/>
      <c r="F577" s="373"/>
      <c r="G577" s="373"/>
      <c r="H577" s="396"/>
      <c r="I577" s="335">
        <f>IF(AND(F577="tak",G577="tak"),SUM(K605:AE605),IF(AND(F577="tak",G577="nie",ISNUMBER(H577)),'Rozliczenie dotacji'!F207,0))</f>
        <v>0</v>
      </c>
      <c r="J577" s="202" t="str" cm="1">
        <f t="array" ref="J577">IF(SUMPRODUCT(ISBLANK(C577:G577)*1)=5,"wstaw dane",IF(AND(SUMPRODUCT(ISBLANK(C577:G577)*1)&gt;0,SUMPRODUCT(ISBLANK(C577:G577)*1)&lt;5),"uzupełnij dane",IF(OR(AND(F577=nie,ISNUMBER(H577)=TRUE),AND(F577=tak,G577=tak,ISNUMBER(H577)=TRUE)),"usuń % dotacji",IF(AND(F577=nie,G577=tak),"popraw dane",IF(AND(F577=tak,G577=nie,ISBLANK(H577)=TRUE),"wstaw % dotacji","ok")))))</f>
        <v>wstaw dane</v>
      </c>
      <c r="K577" s="33">
        <f t="shared" si="428"/>
        <v>0</v>
      </c>
      <c r="L577" s="33">
        <f t="shared" si="428"/>
        <v>0</v>
      </c>
      <c r="M577" s="33">
        <f t="shared" si="428"/>
        <v>0</v>
      </c>
      <c r="N577" s="33">
        <f t="shared" si="428"/>
        <v>0</v>
      </c>
      <c r="O577" s="33">
        <f t="shared" si="428"/>
        <v>0</v>
      </c>
      <c r="P577" s="33">
        <f t="shared" si="428"/>
        <v>0</v>
      </c>
      <c r="Q577" s="33">
        <f t="shared" si="428"/>
        <v>0</v>
      </c>
      <c r="R577" s="33">
        <f t="shared" si="428"/>
        <v>0</v>
      </c>
      <c r="S577" s="33">
        <f t="shared" si="428"/>
        <v>0</v>
      </c>
      <c r="T577" s="33">
        <f t="shared" si="428"/>
        <v>0</v>
      </c>
      <c r="U577" s="33">
        <f t="shared" si="428"/>
        <v>0</v>
      </c>
      <c r="V577" s="33">
        <f t="shared" si="428"/>
        <v>0</v>
      </c>
      <c r="W577" s="33">
        <f t="shared" si="428"/>
        <v>0</v>
      </c>
      <c r="X577" s="33">
        <f t="shared" si="428"/>
        <v>0</v>
      </c>
      <c r="Y577" s="33">
        <f t="shared" si="428"/>
        <v>0</v>
      </c>
      <c r="Z577" s="33">
        <f t="shared" si="428"/>
        <v>0</v>
      </c>
      <c r="AA577" s="33">
        <f t="shared" si="428"/>
        <v>0</v>
      </c>
      <c r="AB577" s="33">
        <f t="shared" si="428"/>
        <v>0</v>
      </c>
      <c r="AC577" s="33">
        <f t="shared" si="428"/>
        <v>0</v>
      </c>
      <c r="AD577" s="33">
        <f t="shared" si="428"/>
        <v>0</v>
      </c>
      <c r="AE577" s="33">
        <f t="shared" si="428"/>
        <v>0</v>
      </c>
    </row>
    <row r="578" spans="2:31">
      <c r="B578" s="652"/>
      <c r="C578" s="672"/>
      <c r="D578" s="287"/>
      <c r="E578" s="372"/>
      <c r="F578" s="373"/>
      <c r="G578" s="373"/>
      <c r="H578" s="396"/>
      <c r="I578" s="335">
        <f>IF(AND(F578="tak",G578="tak"),SUM(K606:AE606),IF(AND(F578="tak",G578="nie",ISNUMBER(H578)),'Rozliczenie dotacji'!F208,0))</f>
        <v>0</v>
      </c>
      <c r="J578" s="202" t="str" cm="1">
        <f t="array" ref="J578">IF(SUMPRODUCT(ISBLANK(C578:G578)*1)=5,"wstaw dane",IF(AND(SUMPRODUCT(ISBLANK(C578:G578)*1)&gt;0,SUMPRODUCT(ISBLANK(C578:G578)*1)&lt;5),"uzupełnij dane",IF(OR(AND(F578=nie,ISNUMBER(H578)=TRUE),AND(F578=tak,G578=tak,ISNUMBER(H578)=TRUE)),"usuń % dotacji",IF(AND(F578=nie,G578=tak),"popraw dane",IF(AND(F578=tak,G578=nie,ISBLANK(H578)=TRUE),"wstaw % dotacji","ok")))))</f>
        <v>wstaw dane</v>
      </c>
      <c r="K578" s="33">
        <f t="shared" si="428"/>
        <v>0</v>
      </c>
      <c r="L578" s="33">
        <f t="shared" si="428"/>
        <v>0</v>
      </c>
      <c r="M578" s="33">
        <f t="shared" si="428"/>
        <v>0</v>
      </c>
      <c r="N578" s="33">
        <f t="shared" si="428"/>
        <v>0</v>
      </c>
      <c r="O578" s="33">
        <f t="shared" si="428"/>
        <v>0</v>
      </c>
      <c r="P578" s="33">
        <f t="shared" si="428"/>
        <v>0</v>
      </c>
      <c r="Q578" s="33">
        <f t="shared" si="428"/>
        <v>0</v>
      </c>
      <c r="R578" s="33">
        <f t="shared" si="428"/>
        <v>0</v>
      </c>
      <c r="S578" s="33">
        <f t="shared" si="428"/>
        <v>0</v>
      </c>
      <c r="T578" s="33">
        <f t="shared" si="428"/>
        <v>0</v>
      </c>
      <c r="U578" s="33">
        <f t="shared" si="428"/>
        <v>0</v>
      </c>
      <c r="V578" s="33">
        <f t="shared" si="428"/>
        <v>0</v>
      </c>
      <c r="W578" s="33">
        <f t="shared" si="428"/>
        <v>0</v>
      </c>
      <c r="X578" s="33">
        <f t="shared" si="428"/>
        <v>0</v>
      </c>
      <c r="Y578" s="33">
        <f t="shared" si="428"/>
        <v>0</v>
      </c>
      <c r="Z578" s="33">
        <f t="shared" si="428"/>
        <v>0</v>
      </c>
      <c r="AA578" s="33">
        <f t="shared" si="428"/>
        <v>0</v>
      </c>
      <c r="AB578" s="33">
        <f t="shared" si="428"/>
        <v>0</v>
      </c>
      <c r="AC578" s="33">
        <f t="shared" si="428"/>
        <v>0</v>
      </c>
      <c r="AD578" s="33">
        <f t="shared" si="428"/>
        <v>0</v>
      </c>
      <c r="AE578" s="33">
        <f t="shared" si="428"/>
        <v>0</v>
      </c>
    </row>
    <row r="579" spans="2:31">
      <c r="B579" s="652"/>
      <c r="C579" s="672"/>
      <c r="D579" s="287"/>
      <c r="E579" s="372"/>
      <c r="F579" s="373"/>
      <c r="G579" s="373"/>
      <c r="H579" s="396"/>
      <c r="I579" s="335">
        <f>IF(AND(F579="tak",G579="tak"),SUM(K607:AE607),IF(AND(F579="tak",G579="nie",ISNUMBER(H579)),'Rozliczenie dotacji'!F209,0))</f>
        <v>0</v>
      </c>
      <c r="J579" s="202" t="str" cm="1">
        <f t="array" ref="J579">IF(SUMPRODUCT(ISBLANK(C579:G579)*1)=5,"wstaw dane",IF(AND(SUMPRODUCT(ISBLANK(C579:G579)*1)&gt;0,SUMPRODUCT(ISBLANK(C579:G579)*1)&lt;5),"uzupełnij dane",IF(OR(AND(F579=nie,ISNUMBER(H579)=TRUE),AND(F579=tak,G579=tak,ISNUMBER(H579)=TRUE)),"usuń % dotacji",IF(AND(F579=nie,G579=tak),"popraw dane",IF(AND(F579=tak,G579=nie,ISBLANK(H579)=TRUE),"wstaw % dotacji","ok")))))</f>
        <v>wstaw dane</v>
      </c>
      <c r="K579" s="33">
        <f t="shared" si="428"/>
        <v>0</v>
      </c>
      <c r="L579" s="33">
        <f t="shared" si="428"/>
        <v>0</v>
      </c>
      <c r="M579" s="33">
        <f t="shared" si="428"/>
        <v>0</v>
      </c>
      <c r="N579" s="33">
        <f t="shared" si="428"/>
        <v>0</v>
      </c>
      <c r="O579" s="33">
        <f t="shared" si="428"/>
        <v>0</v>
      </c>
      <c r="P579" s="33">
        <f t="shared" si="428"/>
        <v>0</v>
      </c>
      <c r="Q579" s="33">
        <f t="shared" si="428"/>
        <v>0</v>
      </c>
      <c r="R579" s="33">
        <f t="shared" si="428"/>
        <v>0</v>
      </c>
      <c r="S579" s="33">
        <f t="shared" si="428"/>
        <v>0</v>
      </c>
      <c r="T579" s="33">
        <f t="shared" si="428"/>
        <v>0</v>
      </c>
      <c r="U579" s="33">
        <f t="shared" si="428"/>
        <v>0</v>
      </c>
      <c r="V579" s="33">
        <f t="shared" si="428"/>
        <v>0</v>
      </c>
      <c r="W579" s="33">
        <f t="shared" si="428"/>
        <v>0</v>
      </c>
      <c r="X579" s="33">
        <f t="shared" si="428"/>
        <v>0</v>
      </c>
      <c r="Y579" s="33">
        <f t="shared" si="428"/>
        <v>0</v>
      </c>
      <c r="Z579" s="33">
        <f t="shared" si="428"/>
        <v>0</v>
      </c>
      <c r="AA579" s="33">
        <f t="shared" si="428"/>
        <v>0</v>
      </c>
      <c r="AB579" s="33">
        <f t="shared" si="428"/>
        <v>0</v>
      </c>
      <c r="AC579" s="33">
        <f t="shared" si="428"/>
        <v>0</v>
      </c>
      <c r="AD579" s="33">
        <f t="shared" si="428"/>
        <v>0</v>
      </c>
      <c r="AE579" s="33">
        <f t="shared" si="428"/>
        <v>0</v>
      </c>
    </row>
    <row r="580" spans="2:31">
      <c r="B580" s="652"/>
      <c r="C580" s="672"/>
      <c r="D580" s="287"/>
      <c r="E580" s="372"/>
      <c r="F580" s="373"/>
      <c r="G580" s="373"/>
      <c r="H580" s="396"/>
      <c r="I580" s="335">
        <f>IF(AND(F580="tak",G580="tak"),SUM(K608:AE608),IF(AND(F580="tak",G580="nie",ISNUMBER(H580)),'Rozliczenie dotacji'!F210,0))</f>
        <v>0</v>
      </c>
      <c r="J580" s="202" t="str" cm="1">
        <f t="array" ref="J580">IF(SUMPRODUCT(ISBLANK(C580:G580)*1)=5,"wstaw dane",IF(AND(SUMPRODUCT(ISBLANK(C580:G580)*1)&gt;0,SUMPRODUCT(ISBLANK(C580:G580)*1)&lt;5),"uzupełnij dane",IF(OR(AND(F580=nie,ISNUMBER(H580)=TRUE),AND(F580=tak,G580=tak,ISNUMBER(H580)=TRUE)),"usuń % dotacji",IF(AND(F580=nie,G580=tak),"popraw dane",IF(AND(F580=tak,G580=nie,ISBLANK(H580)=TRUE),"wstaw % dotacji","ok")))))</f>
        <v>wstaw dane</v>
      </c>
      <c r="K580" s="33">
        <f t="shared" si="428"/>
        <v>0</v>
      </c>
      <c r="L580" s="33">
        <f t="shared" si="428"/>
        <v>0</v>
      </c>
      <c r="M580" s="33">
        <f t="shared" si="428"/>
        <v>0</v>
      </c>
      <c r="N580" s="33">
        <f t="shared" si="428"/>
        <v>0</v>
      </c>
      <c r="O580" s="33">
        <f t="shared" si="428"/>
        <v>0</v>
      </c>
      <c r="P580" s="33">
        <f t="shared" si="428"/>
        <v>0</v>
      </c>
      <c r="Q580" s="33">
        <f t="shared" si="428"/>
        <v>0</v>
      </c>
      <c r="R580" s="33">
        <f t="shared" si="428"/>
        <v>0</v>
      </c>
      <c r="S580" s="33">
        <f t="shared" si="428"/>
        <v>0</v>
      </c>
      <c r="T580" s="33">
        <f t="shared" si="428"/>
        <v>0</v>
      </c>
      <c r="U580" s="33">
        <f t="shared" si="428"/>
        <v>0</v>
      </c>
      <c r="V580" s="33">
        <f t="shared" si="428"/>
        <v>0</v>
      </c>
      <c r="W580" s="33">
        <f t="shared" si="428"/>
        <v>0</v>
      </c>
      <c r="X580" s="33">
        <f t="shared" si="428"/>
        <v>0</v>
      </c>
      <c r="Y580" s="33">
        <f t="shared" si="428"/>
        <v>0</v>
      </c>
      <c r="Z580" s="33">
        <f t="shared" si="428"/>
        <v>0</v>
      </c>
      <c r="AA580" s="33">
        <f t="shared" si="428"/>
        <v>0</v>
      </c>
      <c r="AB580" s="33">
        <f t="shared" si="428"/>
        <v>0</v>
      </c>
      <c r="AC580" s="33">
        <f t="shared" si="428"/>
        <v>0</v>
      </c>
      <c r="AD580" s="33">
        <f t="shared" si="428"/>
        <v>0</v>
      </c>
      <c r="AE580" s="33">
        <f t="shared" si="428"/>
        <v>0</v>
      </c>
    </row>
    <row r="581" spans="2:31">
      <c r="B581" s="652"/>
      <c r="C581" s="672"/>
      <c r="D581" s="287"/>
      <c r="E581" s="372"/>
      <c r="F581" s="373"/>
      <c r="G581" s="373"/>
      <c r="H581" s="396"/>
      <c r="I581" s="335">
        <f>IF(AND(F581="tak",G581="tak"),SUM(K609:AE609),IF(AND(F581="tak",G581="nie",ISNUMBER(H581)),'Rozliczenie dotacji'!F211,0))</f>
        <v>0</v>
      </c>
      <c r="J581" s="202" t="str" cm="1">
        <f t="array" ref="J581">IF(SUMPRODUCT(ISBLANK(C581:G581)*1)=5,"wstaw dane",IF(AND(SUMPRODUCT(ISBLANK(C581:G581)*1)&gt;0,SUMPRODUCT(ISBLANK(C581:G581)*1)&lt;5),"uzupełnij dane",IF(OR(AND(F581=nie,ISNUMBER(H581)=TRUE),AND(F581=tak,G581=tak,ISNUMBER(H581)=TRUE)),"usuń % dotacji",IF(AND(F581=nie,G581=tak),"popraw dane",IF(AND(F581=tak,G581=nie,ISBLANK(H581)=TRUE),"wstaw % dotacji","ok")))))</f>
        <v>wstaw dane</v>
      </c>
      <c r="K581" s="33">
        <f t="shared" si="428"/>
        <v>0</v>
      </c>
      <c r="L581" s="33">
        <f t="shared" si="428"/>
        <v>0</v>
      </c>
      <c r="M581" s="33">
        <f t="shared" si="428"/>
        <v>0</v>
      </c>
      <c r="N581" s="33">
        <f t="shared" si="428"/>
        <v>0</v>
      </c>
      <c r="O581" s="33">
        <f t="shared" si="428"/>
        <v>0</v>
      </c>
      <c r="P581" s="33">
        <f t="shared" si="428"/>
        <v>0</v>
      </c>
      <c r="Q581" s="33">
        <f t="shared" si="428"/>
        <v>0</v>
      </c>
      <c r="R581" s="33">
        <f t="shared" si="428"/>
        <v>0</v>
      </c>
      <c r="S581" s="33">
        <f t="shared" si="428"/>
        <v>0</v>
      </c>
      <c r="T581" s="33">
        <f t="shared" si="428"/>
        <v>0</v>
      </c>
      <c r="U581" s="33">
        <f t="shared" si="428"/>
        <v>0</v>
      </c>
      <c r="V581" s="33">
        <f t="shared" si="428"/>
        <v>0</v>
      </c>
      <c r="W581" s="33">
        <f t="shared" si="428"/>
        <v>0</v>
      </c>
      <c r="X581" s="33">
        <f t="shared" si="428"/>
        <v>0</v>
      </c>
      <c r="Y581" s="33">
        <f t="shared" si="428"/>
        <v>0</v>
      </c>
      <c r="Z581" s="33">
        <f t="shared" si="428"/>
        <v>0</v>
      </c>
      <c r="AA581" s="33">
        <f t="shared" si="428"/>
        <v>0</v>
      </c>
      <c r="AB581" s="33">
        <f t="shared" si="428"/>
        <v>0</v>
      </c>
      <c r="AC581" s="33">
        <f t="shared" si="428"/>
        <v>0</v>
      </c>
      <c r="AD581" s="33">
        <f t="shared" si="428"/>
        <v>0</v>
      </c>
      <c r="AE581" s="33">
        <f t="shared" si="428"/>
        <v>0</v>
      </c>
    </row>
    <row r="582" spans="2:31">
      <c r="B582" s="652"/>
      <c r="C582" s="672"/>
      <c r="D582" s="287"/>
      <c r="E582" s="372"/>
      <c r="F582" s="373"/>
      <c r="G582" s="373"/>
      <c r="H582" s="396"/>
      <c r="I582" s="335">
        <f>IF(AND(F582="tak",G582="tak"),SUM(K610:AE610),IF(AND(F582="tak",G582="nie",ISNUMBER(H582)),'Rozliczenie dotacji'!F212,0))</f>
        <v>0</v>
      </c>
      <c r="J582" s="202" t="str" cm="1">
        <f t="array" ref="J582">IF(SUMPRODUCT(ISBLANK(C582:G582)*1)=5,"wstaw dane",IF(AND(SUMPRODUCT(ISBLANK(C582:G582)*1)&gt;0,SUMPRODUCT(ISBLANK(C582:G582)*1)&lt;5),"uzupełnij dane",IF(OR(AND(F582=nie,ISNUMBER(H582)=TRUE),AND(F582=tak,G582=tak,ISNUMBER(H582)=TRUE)),"usuń % dotacji",IF(AND(F582=nie,G582=tak),"popraw dane",IF(AND(F582=tak,G582=nie,ISBLANK(H582)=TRUE),"wstaw % dotacji","ok")))))</f>
        <v>wstaw dane</v>
      </c>
      <c r="K582" s="33">
        <f t="shared" si="428"/>
        <v>0</v>
      </c>
      <c r="L582" s="33">
        <f t="shared" si="428"/>
        <v>0</v>
      </c>
      <c r="M582" s="33">
        <f t="shared" si="428"/>
        <v>0</v>
      </c>
      <c r="N582" s="33">
        <f t="shared" si="428"/>
        <v>0</v>
      </c>
      <c r="O582" s="33">
        <f t="shared" si="428"/>
        <v>0</v>
      </c>
      <c r="P582" s="33">
        <f t="shared" si="428"/>
        <v>0</v>
      </c>
      <c r="Q582" s="33">
        <f t="shared" si="428"/>
        <v>0</v>
      </c>
      <c r="R582" s="33">
        <f t="shared" si="428"/>
        <v>0</v>
      </c>
      <c r="S582" s="33">
        <f t="shared" si="428"/>
        <v>0</v>
      </c>
      <c r="T582" s="33">
        <f t="shared" si="428"/>
        <v>0</v>
      </c>
      <c r="U582" s="33">
        <f t="shared" si="428"/>
        <v>0</v>
      </c>
      <c r="V582" s="33">
        <f t="shared" si="428"/>
        <v>0</v>
      </c>
      <c r="W582" s="33">
        <f t="shared" si="428"/>
        <v>0</v>
      </c>
      <c r="X582" s="33">
        <f t="shared" si="428"/>
        <v>0</v>
      </c>
      <c r="Y582" s="33">
        <f t="shared" si="428"/>
        <v>0</v>
      </c>
      <c r="Z582" s="33">
        <f t="shared" si="428"/>
        <v>0</v>
      </c>
      <c r="AA582" s="33">
        <f t="shared" si="428"/>
        <v>0</v>
      </c>
      <c r="AB582" s="33">
        <f t="shared" si="428"/>
        <v>0</v>
      </c>
      <c r="AC582" s="33">
        <f t="shared" si="428"/>
        <v>0</v>
      </c>
      <c r="AD582" s="33">
        <f t="shared" si="428"/>
        <v>0</v>
      </c>
      <c r="AE582" s="33">
        <f t="shared" si="428"/>
        <v>0</v>
      </c>
    </row>
    <row r="583" spans="2:31">
      <c r="B583" s="652"/>
      <c r="C583" s="672"/>
      <c r="D583" s="287"/>
      <c r="E583" s="372"/>
      <c r="F583" s="373"/>
      <c r="G583" s="373"/>
      <c r="H583" s="396"/>
      <c r="I583" s="335">
        <f>IF(AND(F583="tak",G583="tak"),SUM(K611:AE611),IF(AND(F583="tak",G583="nie",ISNUMBER(H583)),'Rozliczenie dotacji'!F213,0))</f>
        <v>0</v>
      </c>
      <c r="J583" s="202" t="str" cm="1">
        <f t="array" ref="J583">IF(SUMPRODUCT(ISBLANK(C583:G583)*1)=5,"wstaw dane",IF(AND(SUMPRODUCT(ISBLANK(C583:G583)*1)&gt;0,SUMPRODUCT(ISBLANK(C583:G583)*1)&lt;5),"uzupełnij dane",IF(OR(AND(F583=nie,ISNUMBER(H583)=TRUE),AND(F583=tak,G583=tak,ISNUMBER(H583)=TRUE)),"usuń % dotacji",IF(AND(F583=nie,G583=tak),"popraw dane",IF(AND(F583=tak,G583=nie,ISBLANK(H583)=TRUE),"wstaw % dotacji","ok")))))</f>
        <v>wstaw dane</v>
      </c>
      <c r="K583" s="33">
        <f t="shared" si="428"/>
        <v>0</v>
      </c>
      <c r="L583" s="33">
        <f t="shared" si="428"/>
        <v>0</v>
      </c>
      <c r="M583" s="33">
        <f t="shared" si="428"/>
        <v>0</v>
      </c>
      <c r="N583" s="33">
        <f t="shared" si="428"/>
        <v>0</v>
      </c>
      <c r="O583" s="33">
        <f t="shared" si="428"/>
        <v>0</v>
      </c>
      <c r="P583" s="33">
        <f t="shared" si="428"/>
        <v>0</v>
      </c>
      <c r="Q583" s="33">
        <f t="shared" si="428"/>
        <v>0</v>
      </c>
      <c r="R583" s="33">
        <f t="shared" si="428"/>
        <v>0</v>
      </c>
      <c r="S583" s="33">
        <f t="shared" si="428"/>
        <v>0</v>
      </c>
      <c r="T583" s="33">
        <f t="shared" si="428"/>
        <v>0</v>
      </c>
      <c r="U583" s="33">
        <f t="shared" si="428"/>
        <v>0</v>
      </c>
      <c r="V583" s="33">
        <f t="shared" si="428"/>
        <v>0</v>
      </c>
      <c r="W583" s="33">
        <f t="shared" si="428"/>
        <v>0</v>
      </c>
      <c r="X583" s="33">
        <f t="shared" si="428"/>
        <v>0</v>
      </c>
      <c r="Y583" s="33">
        <f t="shared" si="428"/>
        <v>0</v>
      </c>
      <c r="Z583" s="33">
        <f t="shared" si="428"/>
        <v>0</v>
      </c>
      <c r="AA583" s="33">
        <f t="shared" si="428"/>
        <v>0</v>
      </c>
      <c r="AB583" s="33">
        <f t="shared" si="428"/>
        <v>0</v>
      </c>
      <c r="AC583" s="33">
        <f t="shared" si="428"/>
        <v>0</v>
      </c>
      <c r="AD583" s="33">
        <f t="shared" si="428"/>
        <v>0</v>
      </c>
      <c r="AE583" s="33">
        <f t="shared" si="428"/>
        <v>0</v>
      </c>
    </row>
    <row r="584" spans="2:31">
      <c r="B584" s="98" t="s">
        <v>316</v>
      </c>
      <c r="C584" s="98"/>
      <c r="D584" s="97">
        <f>SUM(D574:D583)</f>
        <v>0</v>
      </c>
      <c r="E584" s="199"/>
      <c r="F584" s="96"/>
      <c r="G584" s="97"/>
      <c r="H584" s="96"/>
      <c r="I584" s="97">
        <f>SUM(I574:I583)</f>
        <v>0</v>
      </c>
      <c r="J584" s="96"/>
      <c r="K584" s="97">
        <f t="shared" ref="K584:W584" si="429">SUM(K574:K583)</f>
        <v>0</v>
      </c>
      <c r="L584" s="97">
        <f t="shared" si="429"/>
        <v>0</v>
      </c>
      <c r="M584" s="97">
        <f t="shared" si="429"/>
        <v>0</v>
      </c>
      <c r="N584" s="97">
        <f t="shared" si="429"/>
        <v>0</v>
      </c>
      <c r="O584" s="97">
        <f t="shared" si="429"/>
        <v>0</v>
      </c>
      <c r="P584" s="97">
        <f t="shared" si="429"/>
        <v>0</v>
      </c>
      <c r="Q584" s="97">
        <f t="shared" si="429"/>
        <v>0</v>
      </c>
      <c r="R584" s="97">
        <f t="shared" si="429"/>
        <v>0</v>
      </c>
      <c r="S584" s="97">
        <f t="shared" si="429"/>
        <v>0</v>
      </c>
      <c r="T584" s="97">
        <f t="shared" si="429"/>
        <v>0</v>
      </c>
      <c r="U584" s="97">
        <f t="shared" si="429"/>
        <v>0</v>
      </c>
      <c r="V584" s="97">
        <f t="shared" si="429"/>
        <v>0</v>
      </c>
      <c r="W584" s="97">
        <f t="shared" si="429"/>
        <v>0</v>
      </c>
      <c r="X584" s="97">
        <f>SUM(X574:X583)</f>
        <v>0</v>
      </c>
      <c r="Y584" s="97">
        <f>SUM(Y574:Y583)</f>
        <v>0</v>
      </c>
      <c r="Z584" s="97">
        <f t="shared" ref="Z584:AA584" si="430">SUM(Z574:Z583)</f>
        <v>0</v>
      </c>
      <c r="AA584" s="97">
        <f t="shared" si="430"/>
        <v>0</v>
      </c>
      <c r="AB584" s="97">
        <f t="shared" ref="AB584:AE584" si="431">SUM(AB574:AB583)</f>
        <v>0</v>
      </c>
      <c r="AC584" s="97">
        <f t="shared" si="431"/>
        <v>0</v>
      </c>
      <c r="AD584" s="97">
        <f t="shared" si="431"/>
        <v>0</v>
      </c>
      <c r="AE584" s="97">
        <f t="shared" si="431"/>
        <v>0</v>
      </c>
    </row>
    <row r="585" spans="2:31">
      <c r="B585" s="103" t="s">
        <v>365</v>
      </c>
      <c r="C585" s="103"/>
      <c r="D585" s="101"/>
      <c r="E585" s="101"/>
      <c r="F585" s="101"/>
      <c r="G585" s="101"/>
      <c r="H585" s="101"/>
      <c r="I585" s="101"/>
      <c r="J585" s="101"/>
      <c r="K585" s="102">
        <f t="shared" ref="K585:W585" ca="1" si="432">K1943+K1950+K1957+K1964+K1971+K1978+K1985+K1992+K1999+K2006</f>
        <v>0</v>
      </c>
      <c r="L585" s="102">
        <f t="shared" ca="1" si="432"/>
        <v>0</v>
      </c>
      <c r="M585" s="102">
        <f t="shared" ca="1" si="432"/>
        <v>0</v>
      </c>
      <c r="N585" s="102">
        <f t="shared" ca="1" si="432"/>
        <v>0</v>
      </c>
      <c r="O585" s="102">
        <f t="shared" ca="1" si="432"/>
        <v>0</v>
      </c>
      <c r="P585" s="102">
        <f t="shared" ca="1" si="432"/>
        <v>0</v>
      </c>
      <c r="Q585" s="102">
        <f t="shared" ca="1" si="432"/>
        <v>0</v>
      </c>
      <c r="R585" s="102">
        <f t="shared" ca="1" si="432"/>
        <v>0</v>
      </c>
      <c r="S585" s="102">
        <f t="shared" ca="1" si="432"/>
        <v>0</v>
      </c>
      <c r="T585" s="102">
        <f t="shared" ca="1" si="432"/>
        <v>0</v>
      </c>
      <c r="U585" s="102">
        <f t="shared" ca="1" si="432"/>
        <v>0</v>
      </c>
      <c r="V585" s="102">
        <f t="shared" ca="1" si="432"/>
        <v>0</v>
      </c>
      <c r="W585" s="102">
        <f t="shared" ca="1" si="432"/>
        <v>0</v>
      </c>
      <c r="X585" s="102">
        <f t="shared" ref="X585:Y587" ca="1" si="433">X1943+X1950+X1957+X1964+X1971+X1978+X1985+X1992+X1999+X2006</f>
        <v>0</v>
      </c>
      <c r="Y585" s="102">
        <f t="shared" ca="1" si="433"/>
        <v>0</v>
      </c>
      <c r="Z585" s="102">
        <f t="shared" ref="Z585:AA585" ca="1" si="434">Z1943+Z1950+Z1957+Z1964+Z1971+Z1978+Z1985+Z1992+Z1999+Z2006</f>
        <v>0</v>
      </c>
      <c r="AA585" s="102">
        <f t="shared" ca="1" si="434"/>
        <v>0</v>
      </c>
      <c r="AB585" s="102">
        <f t="shared" ref="AB585:AE585" ca="1" si="435">AB1943+AB1950+AB1957+AB1964+AB1971+AB1978+AB1985+AB1992+AB1999+AB2006</f>
        <v>0</v>
      </c>
      <c r="AC585" s="102">
        <f t="shared" ca="1" si="435"/>
        <v>0</v>
      </c>
      <c r="AD585" s="102">
        <f t="shared" ca="1" si="435"/>
        <v>0</v>
      </c>
      <c r="AE585" s="102">
        <f t="shared" ca="1" si="435"/>
        <v>0</v>
      </c>
    </row>
    <row r="586" spans="2:31">
      <c r="B586" s="37" t="s">
        <v>366</v>
      </c>
      <c r="C586" s="37"/>
      <c r="D586" s="52"/>
      <c r="E586" s="52"/>
      <c r="F586" s="52"/>
      <c r="G586" s="52"/>
      <c r="H586" s="52"/>
      <c r="I586" s="52"/>
      <c r="J586" s="52"/>
      <c r="K586" s="33">
        <f t="shared" ref="K586:W586" ca="1" si="436">K1944+K1951+K1958+K1965+K1972+K1979+K1986+K1993+K2000+K2007</f>
        <v>0</v>
      </c>
      <c r="L586" s="33">
        <f t="shared" ca="1" si="436"/>
        <v>0</v>
      </c>
      <c r="M586" s="33">
        <f t="shared" ca="1" si="436"/>
        <v>0</v>
      </c>
      <c r="N586" s="33">
        <f t="shared" ca="1" si="436"/>
        <v>0</v>
      </c>
      <c r="O586" s="33">
        <f t="shared" ca="1" si="436"/>
        <v>0</v>
      </c>
      <c r="P586" s="33">
        <f t="shared" ca="1" si="436"/>
        <v>0</v>
      </c>
      <c r="Q586" s="33">
        <f t="shared" ca="1" si="436"/>
        <v>0</v>
      </c>
      <c r="R586" s="33">
        <f t="shared" ca="1" si="436"/>
        <v>0</v>
      </c>
      <c r="S586" s="33">
        <f t="shared" ca="1" si="436"/>
        <v>0</v>
      </c>
      <c r="T586" s="33">
        <f t="shared" ca="1" si="436"/>
        <v>0</v>
      </c>
      <c r="U586" s="33">
        <f t="shared" ca="1" si="436"/>
        <v>0</v>
      </c>
      <c r="V586" s="33">
        <f t="shared" ca="1" si="436"/>
        <v>0</v>
      </c>
      <c r="W586" s="33">
        <f t="shared" ca="1" si="436"/>
        <v>0</v>
      </c>
      <c r="X586" s="33">
        <f t="shared" ca="1" si="433"/>
        <v>0</v>
      </c>
      <c r="Y586" s="33">
        <f t="shared" ca="1" si="433"/>
        <v>0</v>
      </c>
      <c r="Z586" s="33">
        <f t="shared" ref="Z586:AA586" ca="1" si="437">Z1944+Z1951+Z1958+Z1965+Z1972+Z1979+Z1986+Z1993+Z2000+Z2007</f>
        <v>0</v>
      </c>
      <c r="AA586" s="33">
        <f t="shared" ca="1" si="437"/>
        <v>0</v>
      </c>
      <c r="AB586" s="33">
        <f t="shared" ref="AB586:AE586" ca="1" si="438">AB1944+AB1951+AB1958+AB1965+AB1972+AB1979+AB1986+AB1993+AB2000+AB2007</f>
        <v>0</v>
      </c>
      <c r="AC586" s="33">
        <f t="shared" ca="1" si="438"/>
        <v>0</v>
      </c>
      <c r="AD586" s="33">
        <f t="shared" ca="1" si="438"/>
        <v>0</v>
      </c>
      <c r="AE586" s="33">
        <f t="shared" ca="1" si="438"/>
        <v>0</v>
      </c>
    </row>
    <row r="587" spans="2:31">
      <c r="B587" s="200" t="s">
        <v>367</v>
      </c>
      <c r="C587" s="200"/>
      <c r="D587" s="52"/>
      <c r="E587" s="52"/>
      <c r="F587" s="52"/>
      <c r="G587" s="52"/>
      <c r="H587" s="52"/>
      <c r="I587" s="52"/>
      <c r="J587" s="52"/>
      <c r="K587" s="86">
        <f t="shared" ref="K587:W587" ca="1" si="439">K1945+K1952+K1959+K1966+K1973+K1980+K1987+K1994+K2001+K2008</f>
        <v>0</v>
      </c>
      <c r="L587" s="86">
        <f t="shared" ca="1" si="439"/>
        <v>0</v>
      </c>
      <c r="M587" s="86">
        <f t="shared" ca="1" si="439"/>
        <v>0</v>
      </c>
      <c r="N587" s="86">
        <f t="shared" ca="1" si="439"/>
        <v>0</v>
      </c>
      <c r="O587" s="86">
        <f t="shared" ca="1" si="439"/>
        <v>0</v>
      </c>
      <c r="P587" s="86">
        <f t="shared" ca="1" si="439"/>
        <v>0</v>
      </c>
      <c r="Q587" s="86">
        <f t="shared" ca="1" si="439"/>
        <v>0</v>
      </c>
      <c r="R587" s="86">
        <f t="shared" ca="1" si="439"/>
        <v>0</v>
      </c>
      <c r="S587" s="86">
        <f t="shared" ca="1" si="439"/>
        <v>0</v>
      </c>
      <c r="T587" s="86">
        <f t="shared" ca="1" si="439"/>
        <v>0</v>
      </c>
      <c r="U587" s="86">
        <f t="shared" ca="1" si="439"/>
        <v>0</v>
      </c>
      <c r="V587" s="86">
        <f t="shared" ca="1" si="439"/>
        <v>0</v>
      </c>
      <c r="W587" s="86">
        <f t="shared" ca="1" si="439"/>
        <v>0</v>
      </c>
      <c r="X587" s="86">
        <f t="shared" ca="1" si="433"/>
        <v>0</v>
      </c>
      <c r="Y587" s="86">
        <f t="shared" ca="1" si="433"/>
        <v>0</v>
      </c>
      <c r="Z587" s="86">
        <f t="shared" ref="Z587:AA587" ca="1" si="440">Z1945+Z1952+Z1959+Z1966+Z1973+Z1980+Z1987+Z1994+Z2001+Z2008</f>
        <v>0</v>
      </c>
      <c r="AA587" s="86">
        <f t="shared" ca="1" si="440"/>
        <v>0</v>
      </c>
      <c r="AB587" s="86">
        <f t="shared" ref="AB587:AE587" ca="1" si="441">AB1945+AB1952+AB1959+AB1966+AB1973+AB1980+AB1987+AB1994+AB2001+AB2008</f>
        <v>0</v>
      </c>
      <c r="AC587" s="86">
        <f t="shared" ca="1" si="441"/>
        <v>0</v>
      </c>
      <c r="AD587" s="86">
        <f t="shared" ca="1" si="441"/>
        <v>0</v>
      </c>
      <c r="AE587" s="86">
        <f t="shared" ca="1" si="441"/>
        <v>0</v>
      </c>
    </row>
    <row r="588" spans="2:31"/>
    <row r="589" spans="2:31">
      <c r="B589" s="188" t="s">
        <v>400</v>
      </c>
      <c r="C589" s="378"/>
      <c r="D589" s="189"/>
      <c r="E589" s="190"/>
      <c r="F589" s="190"/>
      <c r="G589" s="190"/>
      <c r="H589" s="190"/>
      <c r="I589" s="190"/>
      <c r="J589" s="190"/>
      <c r="K589" s="631"/>
      <c r="L589" s="632"/>
      <c r="M589" s="632"/>
      <c r="N589" s="632"/>
      <c r="O589" s="632"/>
      <c r="P589" s="632"/>
      <c r="Q589" s="632"/>
      <c r="R589" s="632"/>
      <c r="S589" s="632"/>
      <c r="T589" s="632"/>
      <c r="U589" s="632"/>
      <c r="V589" s="632"/>
      <c r="W589" s="632"/>
      <c r="X589" s="632"/>
      <c r="Y589" s="632"/>
      <c r="Z589" s="632"/>
      <c r="AA589" s="632"/>
      <c r="AB589" s="632"/>
      <c r="AC589" s="632"/>
      <c r="AD589" s="632"/>
      <c r="AE589" s="632"/>
    </row>
    <row r="590" spans="2:31">
      <c r="B590" s="62" t="str">
        <f>IF(ISBLANK(B574),"",B574)</f>
        <v/>
      </c>
      <c r="C590" s="62"/>
      <c r="D590" s="101"/>
      <c r="E590" s="101"/>
      <c r="F590" s="101"/>
      <c r="G590" s="101"/>
      <c r="H590" s="101"/>
      <c r="I590" s="101"/>
      <c r="J590" s="201" t="str" cm="1">
        <f t="array" ref="J590">IF(J574="wstaw dane","",IF(OR(ISBLANK(F574)=TRUE,ISBLANK(G574)=TRUE),"uzupełnij dane",IF(OR((AND(F574="nie",SUMPRODUCT(ISNUMBER(K590:AE590)*1)&gt;0)),AND(F574=tak,G574=nie,SUMPRODUCT(ISNUMBER(K590:AE590)*1)&gt;0)),"usuń % dotacji",IF(AND(F574=tak,G574=tak,SUMPRODUCT(ISNUMBER(K590:AE590)*1)=0),"wstaw % dotacji","ok"))))</f>
        <v/>
      </c>
      <c r="K590" s="386"/>
      <c r="L590" s="386"/>
      <c r="M590" s="386"/>
      <c r="N590" s="386"/>
      <c r="O590" s="386"/>
      <c r="P590" s="386"/>
      <c r="Q590" s="386"/>
      <c r="R590" s="386"/>
      <c r="S590" s="386"/>
      <c r="T590" s="386"/>
      <c r="U590" s="386"/>
      <c r="V590" s="386"/>
      <c r="W590" s="386"/>
      <c r="X590" s="386"/>
      <c r="Y590" s="386"/>
      <c r="Z590" s="386"/>
      <c r="AA590" s="386"/>
      <c r="AB590" s="386"/>
      <c r="AC590" s="386"/>
      <c r="AD590" s="386"/>
      <c r="AE590" s="386"/>
    </row>
    <row r="591" spans="2:31">
      <c r="B591" s="62" t="str">
        <f t="shared" ref="B591:B599" si="442">IF(ISBLANK(B575),"",B575)</f>
        <v/>
      </c>
      <c r="C591" s="62"/>
      <c r="D591" s="52"/>
      <c r="E591" s="52"/>
      <c r="F591" s="52"/>
      <c r="G591" s="52"/>
      <c r="H591" s="52"/>
      <c r="I591" s="52"/>
      <c r="J591" s="202" t="str" cm="1">
        <f t="array" ref="J591">IF(J575="wstaw dane","",IF(OR(ISBLANK(F575)=TRUE,ISBLANK(G575)=TRUE),"uzupełnij dane",IF(OR((AND(F575="nie",SUMPRODUCT(ISNUMBER(K591:AE591)*1)&gt;0)),AND(F575=tak,G575=nie,SUMPRODUCT(ISNUMBER(K591:AE591)*1)&gt;0)),"usuń % dotacji",IF(AND(F575=tak,G575=tak,SUMPRODUCT(ISNUMBER(K591:AE591)*1)=0),"wstaw % dotacji","ok"))))</f>
        <v/>
      </c>
      <c r="K591" s="387"/>
      <c r="L591" s="387"/>
      <c r="M591" s="387"/>
      <c r="N591" s="387"/>
      <c r="O591" s="387"/>
      <c r="P591" s="387"/>
      <c r="Q591" s="387"/>
      <c r="R591" s="387"/>
      <c r="S591" s="387"/>
      <c r="T591" s="387"/>
      <c r="U591" s="387"/>
      <c r="V591" s="387"/>
      <c r="W591" s="387"/>
      <c r="X591" s="387"/>
      <c r="Y591" s="387"/>
      <c r="Z591" s="387"/>
      <c r="AA591" s="387"/>
      <c r="AB591" s="387"/>
      <c r="AC591" s="387"/>
      <c r="AD591" s="387"/>
      <c r="AE591" s="387"/>
    </row>
    <row r="592" spans="2:31">
      <c r="B592" s="62" t="str">
        <f t="shared" si="442"/>
        <v/>
      </c>
      <c r="C592" s="62"/>
      <c r="D592" s="52"/>
      <c r="E592" s="52"/>
      <c r="F592" s="52"/>
      <c r="G592" s="52"/>
      <c r="H592" s="52"/>
      <c r="I592" s="52"/>
      <c r="J592" s="202" t="str" cm="1">
        <f t="array" ref="J592">IF(J576="wstaw dane","",IF(OR(ISBLANK(F576)=TRUE,ISBLANK(G576)=TRUE),"uzupełnij dane",IF(OR((AND(F576="nie",SUMPRODUCT(ISNUMBER(K592:AE592)*1)&gt;0)),AND(F576=tak,G576=nie,SUMPRODUCT(ISNUMBER(K592:AE592)*1)&gt;0)),"usuń % dotacji",IF(AND(F576=tak,G576=tak,SUMPRODUCT(ISNUMBER(K592:AE592)*1)=0),"wstaw % dotacji","ok"))))</f>
        <v/>
      </c>
      <c r="K592" s="387"/>
      <c r="L592" s="387"/>
      <c r="M592" s="387"/>
      <c r="N592" s="387"/>
      <c r="O592" s="387"/>
      <c r="P592" s="387"/>
      <c r="Q592" s="387"/>
      <c r="R592" s="387"/>
      <c r="S592" s="387"/>
      <c r="T592" s="387"/>
      <c r="U592" s="387"/>
      <c r="V592" s="387"/>
      <c r="W592" s="387"/>
      <c r="X592" s="387"/>
      <c r="Y592" s="387"/>
      <c r="Z592" s="387"/>
      <c r="AA592" s="387"/>
      <c r="AB592" s="387"/>
      <c r="AC592" s="387"/>
      <c r="AD592" s="387"/>
      <c r="AE592" s="387"/>
    </row>
    <row r="593" spans="2:31">
      <c r="B593" s="62" t="str">
        <f t="shared" si="442"/>
        <v/>
      </c>
      <c r="C593" s="62"/>
      <c r="D593" s="52"/>
      <c r="E593" s="52"/>
      <c r="F593" s="52"/>
      <c r="G593" s="52"/>
      <c r="H593" s="52"/>
      <c r="I593" s="52"/>
      <c r="J593" s="202" t="str" cm="1">
        <f t="array" ref="J593">IF(J577="wstaw dane","",IF(OR(ISBLANK(F577)=TRUE,ISBLANK(G577)=TRUE),"uzupełnij dane",IF(OR((AND(F577="nie",SUMPRODUCT(ISNUMBER(K593:AE593)*1)&gt;0)),AND(F577=tak,G577=nie,SUMPRODUCT(ISNUMBER(K593:AE593)*1)&gt;0)),"usuń % dotacji",IF(AND(F577=tak,G577=tak,SUMPRODUCT(ISNUMBER(K593:AE593)*1)=0),"wstaw % dotacji","ok"))))</f>
        <v/>
      </c>
      <c r="K593" s="387"/>
      <c r="L593" s="387"/>
      <c r="M593" s="387"/>
      <c r="N593" s="387"/>
      <c r="O593" s="387"/>
      <c r="P593" s="387"/>
      <c r="Q593" s="387"/>
      <c r="R593" s="387"/>
      <c r="S593" s="387"/>
      <c r="T593" s="387"/>
      <c r="U593" s="387"/>
      <c r="V593" s="387"/>
      <c r="W593" s="387"/>
      <c r="X593" s="387"/>
      <c r="Y593" s="387"/>
      <c r="Z593" s="387"/>
      <c r="AA593" s="387"/>
      <c r="AB593" s="387"/>
      <c r="AC593" s="387"/>
      <c r="AD593" s="387"/>
      <c r="AE593" s="387"/>
    </row>
    <row r="594" spans="2:31">
      <c r="B594" s="62" t="str">
        <f t="shared" si="442"/>
        <v/>
      </c>
      <c r="C594" s="62"/>
      <c r="D594" s="52"/>
      <c r="E594" s="52"/>
      <c r="F594" s="52"/>
      <c r="G594" s="52"/>
      <c r="H594" s="52"/>
      <c r="I594" s="52"/>
      <c r="J594" s="202" t="str" cm="1">
        <f t="array" ref="J594">IF(J578="wstaw dane","",IF(OR(ISBLANK(F578)=TRUE,ISBLANK(G578)=TRUE),"uzupełnij dane",IF(OR((AND(F578="nie",SUMPRODUCT(ISNUMBER(K594:AE594)*1)&gt;0)),AND(F578=tak,G578=nie,SUMPRODUCT(ISNUMBER(K594:AE594)*1)&gt;0)),"usuń % dotacji",IF(AND(F578=tak,G578=tak,SUMPRODUCT(ISNUMBER(K594:AE594)*1)=0),"wstaw % dotacji","ok"))))</f>
        <v/>
      </c>
      <c r="K594" s="387"/>
      <c r="L594" s="387"/>
      <c r="M594" s="387"/>
      <c r="N594" s="387"/>
      <c r="O594" s="387"/>
      <c r="P594" s="387"/>
      <c r="Q594" s="387"/>
      <c r="R594" s="387"/>
      <c r="S594" s="387"/>
      <c r="T594" s="387"/>
      <c r="U594" s="387"/>
      <c r="V594" s="387"/>
      <c r="W594" s="387"/>
      <c r="X594" s="387"/>
      <c r="Y594" s="387"/>
      <c r="Z594" s="387"/>
      <c r="AA594" s="387"/>
      <c r="AB594" s="387"/>
      <c r="AC594" s="387"/>
      <c r="AD594" s="387"/>
      <c r="AE594" s="387"/>
    </row>
    <row r="595" spans="2:31">
      <c r="B595" s="62" t="str">
        <f t="shared" si="442"/>
        <v/>
      </c>
      <c r="C595" s="62"/>
      <c r="D595" s="52"/>
      <c r="E595" s="52"/>
      <c r="F595" s="52"/>
      <c r="G595" s="52"/>
      <c r="H595" s="52"/>
      <c r="I595" s="52"/>
      <c r="J595" s="202" t="str" cm="1">
        <f t="array" ref="J595">IF(J579="wstaw dane","",IF(OR(ISBLANK(F579)=TRUE,ISBLANK(G579)=TRUE),"uzupełnij dane",IF(OR((AND(F579="nie",SUMPRODUCT(ISNUMBER(K595:AE595)*1)&gt;0)),AND(F579=tak,G579=nie,SUMPRODUCT(ISNUMBER(K595:AE595)*1)&gt;0)),"usuń % dotacji",IF(AND(F579=tak,G579=tak,SUMPRODUCT(ISNUMBER(K595:AE595)*1)=0),"wstaw % dotacji","ok"))))</f>
        <v/>
      </c>
      <c r="K595" s="387"/>
      <c r="L595" s="387"/>
      <c r="M595" s="387"/>
      <c r="N595" s="387"/>
      <c r="O595" s="387"/>
      <c r="P595" s="387"/>
      <c r="Q595" s="387"/>
      <c r="R595" s="387"/>
      <c r="S595" s="387"/>
      <c r="T595" s="387"/>
      <c r="U595" s="387"/>
      <c r="V595" s="387"/>
      <c r="W595" s="387"/>
      <c r="X595" s="387"/>
      <c r="Y595" s="387"/>
      <c r="Z595" s="387"/>
      <c r="AA595" s="387"/>
      <c r="AB595" s="387"/>
      <c r="AC595" s="387"/>
      <c r="AD595" s="387"/>
      <c r="AE595" s="387"/>
    </row>
    <row r="596" spans="2:31">
      <c r="B596" s="62" t="str">
        <f t="shared" si="442"/>
        <v/>
      </c>
      <c r="C596" s="62"/>
      <c r="D596" s="52"/>
      <c r="E596" s="52"/>
      <c r="F596" s="52"/>
      <c r="G596" s="52"/>
      <c r="H596" s="52"/>
      <c r="I596" s="52"/>
      <c r="J596" s="202" t="str" cm="1">
        <f t="array" ref="J596">IF(J580="wstaw dane","",IF(OR(ISBLANK(F580)=TRUE,ISBLANK(G580)=TRUE),"uzupełnij dane",IF(OR((AND(F580="nie",SUMPRODUCT(ISNUMBER(K596:AE596)*1)&gt;0)),AND(F580=tak,G580=nie,SUMPRODUCT(ISNUMBER(K596:AE596)*1)&gt;0)),"usuń % dotacji",IF(AND(F580=tak,G580=tak,SUMPRODUCT(ISNUMBER(K596:AE596)*1)=0),"wstaw % dotacji","ok"))))</f>
        <v/>
      </c>
      <c r="K596" s="387"/>
      <c r="L596" s="387"/>
      <c r="M596" s="387"/>
      <c r="N596" s="387"/>
      <c r="O596" s="387"/>
      <c r="P596" s="387"/>
      <c r="Q596" s="387"/>
      <c r="R596" s="387"/>
      <c r="S596" s="387"/>
      <c r="T596" s="387"/>
      <c r="U596" s="387"/>
      <c r="V596" s="387"/>
      <c r="W596" s="387"/>
      <c r="X596" s="387"/>
      <c r="Y596" s="387"/>
      <c r="Z596" s="387"/>
      <c r="AA596" s="387"/>
      <c r="AB596" s="387"/>
      <c r="AC596" s="387"/>
      <c r="AD596" s="387"/>
      <c r="AE596" s="387"/>
    </row>
    <row r="597" spans="2:31">
      <c r="B597" s="62" t="str">
        <f t="shared" si="442"/>
        <v/>
      </c>
      <c r="C597" s="62"/>
      <c r="D597" s="52"/>
      <c r="E597" s="52"/>
      <c r="F597" s="52"/>
      <c r="G597" s="52"/>
      <c r="H597" s="52"/>
      <c r="I597" s="52"/>
      <c r="J597" s="202" t="str" cm="1">
        <f t="array" ref="J597">IF(J581="wstaw dane","",IF(OR(ISBLANK(F581)=TRUE,ISBLANK(G581)=TRUE),"uzupełnij dane",IF(OR((AND(F581="nie",SUMPRODUCT(ISNUMBER(K597:AE597)*1)&gt;0)),AND(F581=tak,G581=nie,SUMPRODUCT(ISNUMBER(K597:AE597)*1)&gt;0)),"usuń % dotacji",IF(AND(F581=tak,G581=tak,SUMPRODUCT(ISNUMBER(K597:AE597)*1)=0),"wstaw % dotacji","ok"))))</f>
        <v/>
      </c>
      <c r="K597" s="387"/>
      <c r="L597" s="387"/>
      <c r="M597" s="387"/>
      <c r="N597" s="387"/>
      <c r="O597" s="387"/>
      <c r="P597" s="387"/>
      <c r="Q597" s="387"/>
      <c r="R597" s="387"/>
      <c r="S597" s="387"/>
      <c r="T597" s="387"/>
      <c r="U597" s="387"/>
      <c r="V597" s="387"/>
      <c r="W597" s="387"/>
      <c r="X597" s="387"/>
      <c r="Y597" s="387"/>
      <c r="Z597" s="387"/>
      <c r="AA597" s="387"/>
      <c r="AB597" s="387"/>
      <c r="AC597" s="387"/>
      <c r="AD597" s="387"/>
      <c r="AE597" s="387"/>
    </row>
    <row r="598" spans="2:31">
      <c r="B598" s="62" t="str">
        <f t="shared" si="442"/>
        <v/>
      </c>
      <c r="C598" s="62"/>
      <c r="D598" s="52"/>
      <c r="E598" s="52"/>
      <c r="F598" s="52"/>
      <c r="G598" s="52"/>
      <c r="H598" s="52"/>
      <c r="I598" s="52"/>
      <c r="J598" s="202" t="str" cm="1">
        <f t="array" ref="J598">IF(J582="wstaw dane","",IF(OR(ISBLANK(F582)=TRUE,ISBLANK(G582)=TRUE),"uzupełnij dane",IF(OR((AND(F582="nie",SUMPRODUCT(ISNUMBER(K598:AE598)*1)&gt;0)),AND(F582=tak,G582=nie,SUMPRODUCT(ISNUMBER(K598:AE598)*1)&gt;0)),"usuń % dotacji",IF(AND(F582=tak,G582=tak,SUMPRODUCT(ISNUMBER(K598:AE598)*1)=0),"wstaw % dotacji","ok"))))</f>
        <v/>
      </c>
      <c r="K598" s="387"/>
      <c r="L598" s="387"/>
      <c r="M598" s="387"/>
      <c r="N598" s="387"/>
      <c r="O598" s="387"/>
      <c r="P598" s="387"/>
      <c r="Q598" s="387"/>
      <c r="R598" s="387"/>
      <c r="S598" s="387"/>
      <c r="T598" s="387"/>
      <c r="U598" s="387"/>
      <c r="V598" s="387"/>
      <c r="W598" s="387"/>
      <c r="X598" s="387"/>
      <c r="Y598" s="387"/>
      <c r="Z598" s="387"/>
      <c r="AA598" s="387"/>
      <c r="AB598" s="387"/>
      <c r="AC598" s="387"/>
      <c r="AD598" s="387"/>
      <c r="AE598" s="387"/>
    </row>
    <row r="599" spans="2:31">
      <c r="B599" s="62" t="str">
        <f t="shared" si="442"/>
        <v/>
      </c>
      <c r="C599" s="62"/>
      <c r="D599" s="52"/>
      <c r="E599" s="52"/>
      <c r="F599" s="52"/>
      <c r="G599" s="52"/>
      <c r="H599" s="52"/>
      <c r="I599" s="52"/>
      <c r="J599" s="202" t="str" cm="1">
        <f t="array" ref="J599">IF(J583="wstaw dane","",IF(OR(ISBLANK(F583)=TRUE,ISBLANK(G583)=TRUE),"uzupełnij dane",IF(OR((AND(F583="nie",SUMPRODUCT(ISNUMBER(K599:AE599)*1)&gt;0)),AND(F583=tak,G583=nie,SUMPRODUCT(ISNUMBER(K599:AE599)*1)&gt;0)),"usuń % dotacji",IF(AND(F583=tak,G583=tak,SUMPRODUCT(ISNUMBER(K599:AE599)*1)=0),"wstaw % dotacji","ok"))))</f>
        <v/>
      </c>
      <c r="K599" s="387"/>
      <c r="L599" s="387"/>
      <c r="M599" s="387"/>
      <c r="N599" s="387"/>
      <c r="O599" s="387"/>
      <c r="P599" s="387"/>
      <c r="Q599" s="387"/>
      <c r="R599" s="387"/>
      <c r="S599" s="387"/>
      <c r="T599" s="387"/>
      <c r="U599" s="387"/>
      <c r="V599" s="387"/>
      <c r="W599" s="387"/>
      <c r="X599" s="387"/>
      <c r="Y599" s="387"/>
      <c r="Z599" s="387"/>
      <c r="AA599" s="387"/>
      <c r="AB599" s="387"/>
      <c r="AC599" s="387"/>
      <c r="AD599" s="387"/>
      <c r="AE599" s="387"/>
    </row>
    <row r="600" spans="2:31">
      <c r="B600" s="40"/>
      <c r="C600" s="40"/>
      <c r="J600" s="383"/>
      <c r="K600" s="397"/>
      <c r="L600" s="397"/>
      <c r="M600" s="397"/>
      <c r="N600" s="397"/>
      <c r="O600" s="397"/>
      <c r="P600" s="397"/>
      <c r="Q600" s="397"/>
      <c r="R600" s="397"/>
      <c r="S600" s="397"/>
      <c r="T600" s="397"/>
      <c r="U600" s="397"/>
      <c r="V600" s="397"/>
      <c r="W600" s="397"/>
      <c r="X600" s="397"/>
      <c r="Y600" s="397"/>
      <c r="Z600" s="397"/>
      <c r="AA600" s="397"/>
      <c r="AB600" s="397"/>
      <c r="AC600" s="397"/>
      <c r="AD600" s="397"/>
      <c r="AE600" s="397"/>
    </row>
    <row r="601" spans="2:31">
      <c r="B601" s="188" t="s">
        <v>653</v>
      </c>
      <c r="C601" s="378"/>
      <c r="D601" s="189"/>
      <c r="E601" s="190"/>
      <c r="F601" s="190"/>
      <c r="G601" s="190"/>
      <c r="H601" s="190"/>
      <c r="I601" s="190"/>
      <c r="J601" s="190"/>
      <c r="K601" s="631"/>
      <c r="L601" s="632"/>
      <c r="M601" s="632"/>
      <c r="N601" s="632"/>
      <c r="O601" s="632"/>
      <c r="P601" s="632"/>
      <c r="Q601" s="632"/>
      <c r="R601" s="632"/>
      <c r="S601" s="632"/>
      <c r="T601" s="632"/>
      <c r="U601" s="632"/>
      <c r="V601" s="632"/>
      <c r="W601" s="632"/>
      <c r="X601" s="632"/>
      <c r="Y601" s="632"/>
      <c r="Z601" s="632"/>
      <c r="AA601" s="632"/>
      <c r="AB601" s="632"/>
      <c r="AC601" s="632"/>
      <c r="AD601" s="632"/>
      <c r="AE601" s="632"/>
    </row>
    <row r="602" spans="2:31">
      <c r="B602" s="62" t="str">
        <f t="shared" ref="B602:B611" si="443">IF(ISBLANK(B574),"",B574)</f>
        <v/>
      </c>
      <c r="C602" s="62"/>
      <c r="D602" s="101"/>
      <c r="E602" s="101"/>
      <c r="F602" s="101"/>
      <c r="G602" s="101"/>
      <c r="H602" s="101"/>
      <c r="I602" s="101"/>
      <c r="J602" s="201" t="str">
        <f>J590</f>
        <v/>
      </c>
      <c r="K602" s="102">
        <f t="shared" ref="K602:AE602" si="444">IF(ISBLANK(K590),0,K1946)</f>
        <v>0</v>
      </c>
      <c r="L602" s="102">
        <f t="shared" si="444"/>
        <v>0</v>
      </c>
      <c r="M602" s="102">
        <f t="shared" si="444"/>
        <v>0</v>
      </c>
      <c r="N602" s="102">
        <f t="shared" si="444"/>
        <v>0</v>
      </c>
      <c r="O602" s="102">
        <f t="shared" si="444"/>
        <v>0</v>
      </c>
      <c r="P602" s="102">
        <f t="shared" si="444"/>
        <v>0</v>
      </c>
      <c r="Q602" s="102">
        <f t="shared" si="444"/>
        <v>0</v>
      </c>
      <c r="R602" s="102">
        <f t="shared" si="444"/>
        <v>0</v>
      </c>
      <c r="S602" s="102">
        <f t="shared" si="444"/>
        <v>0</v>
      </c>
      <c r="T602" s="102">
        <f t="shared" si="444"/>
        <v>0</v>
      </c>
      <c r="U602" s="102">
        <f t="shared" si="444"/>
        <v>0</v>
      </c>
      <c r="V602" s="102">
        <f t="shared" si="444"/>
        <v>0</v>
      </c>
      <c r="W602" s="102">
        <f t="shared" si="444"/>
        <v>0</v>
      </c>
      <c r="X602" s="102">
        <f t="shared" si="444"/>
        <v>0</v>
      </c>
      <c r="Y602" s="102">
        <f t="shared" si="444"/>
        <v>0</v>
      </c>
      <c r="Z602" s="102">
        <f t="shared" si="444"/>
        <v>0</v>
      </c>
      <c r="AA602" s="102">
        <f t="shared" si="444"/>
        <v>0</v>
      </c>
      <c r="AB602" s="102">
        <f t="shared" si="444"/>
        <v>0</v>
      </c>
      <c r="AC602" s="102">
        <f t="shared" si="444"/>
        <v>0</v>
      </c>
      <c r="AD602" s="102">
        <f t="shared" si="444"/>
        <v>0</v>
      </c>
      <c r="AE602" s="102">
        <f t="shared" si="444"/>
        <v>0</v>
      </c>
    </row>
    <row r="603" spans="2:31">
      <c r="B603" s="62" t="str">
        <f t="shared" si="443"/>
        <v/>
      </c>
      <c r="C603" s="62"/>
      <c r="D603" s="52"/>
      <c r="E603" s="52"/>
      <c r="F603" s="52"/>
      <c r="G603" s="52"/>
      <c r="H603" s="52"/>
      <c r="I603" s="52"/>
      <c r="J603" s="202" t="str">
        <f t="shared" ref="J603:J611" si="445">J591</f>
        <v/>
      </c>
      <c r="K603" s="33">
        <f t="shared" ref="K603:AE603" si="446">IF(ISBLANK(K591),0,K1953)</f>
        <v>0</v>
      </c>
      <c r="L603" s="33">
        <f t="shared" si="446"/>
        <v>0</v>
      </c>
      <c r="M603" s="33">
        <f t="shared" si="446"/>
        <v>0</v>
      </c>
      <c r="N603" s="33">
        <f t="shared" si="446"/>
        <v>0</v>
      </c>
      <c r="O603" s="33">
        <f t="shared" si="446"/>
        <v>0</v>
      </c>
      <c r="P603" s="33">
        <f t="shared" si="446"/>
        <v>0</v>
      </c>
      <c r="Q603" s="33">
        <f t="shared" si="446"/>
        <v>0</v>
      </c>
      <c r="R603" s="33">
        <f t="shared" si="446"/>
        <v>0</v>
      </c>
      <c r="S603" s="33">
        <f t="shared" si="446"/>
        <v>0</v>
      </c>
      <c r="T603" s="33">
        <f t="shared" si="446"/>
        <v>0</v>
      </c>
      <c r="U603" s="33">
        <f t="shared" si="446"/>
        <v>0</v>
      </c>
      <c r="V603" s="33">
        <f t="shared" si="446"/>
        <v>0</v>
      </c>
      <c r="W603" s="33">
        <f t="shared" si="446"/>
        <v>0</v>
      </c>
      <c r="X603" s="33">
        <f t="shared" si="446"/>
        <v>0</v>
      </c>
      <c r="Y603" s="33">
        <f t="shared" si="446"/>
        <v>0</v>
      </c>
      <c r="Z603" s="33">
        <f t="shared" si="446"/>
        <v>0</v>
      </c>
      <c r="AA603" s="33">
        <f t="shared" si="446"/>
        <v>0</v>
      </c>
      <c r="AB603" s="33">
        <f t="shared" si="446"/>
        <v>0</v>
      </c>
      <c r="AC603" s="33">
        <f t="shared" si="446"/>
        <v>0</v>
      </c>
      <c r="AD603" s="33">
        <f t="shared" si="446"/>
        <v>0</v>
      </c>
      <c r="AE603" s="33">
        <f t="shared" si="446"/>
        <v>0</v>
      </c>
    </row>
    <row r="604" spans="2:31">
      <c r="B604" s="62" t="str">
        <f t="shared" si="443"/>
        <v/>
      </c>
      <c r="C604" s="62"/>
      <c r="D604" s="52"/>
      <c r="E604" s="52"/>
      <c r="F604" s="52"/>
      <c r="G604" s="52"/>
      <c r="H604" s="52"/>
      <c r="I604" s="52"/>
      <c r="J604" s="202" t="str">
        <f t="shared" si="445"/>
        <v/>
      </c>
      <c r="K604" s="33">
        <f t="shared" ref="K604:AE604" si="447">IF(ISBLANK(K592),0,K1960)</f>
        <v>0</v>
      </c>
      <c r="L604" s="33">
        <f t="shared" si="447"/>
        <v>0</v>
      </c>
      <c r="M604" s="33">
        <f t="shared" si="447"/>
        <v>0</v>
      </c>
      <c r="N604" s="33">
        <f t="shared" si="447"/>
        <v>0</v>
      </c>
      <c r="O604" s="33">
        <f t="shared" si="447"/>
        <v>0</v>
      </c>
      <c r="P604" s="33">
        <f t="shared" si="447"/>
        <v>0</v>
      </c>
      <c r="Q604" s="33">
        <f t="shared" si="447"/>
        <v>0</v>
      </c>
      <c r="R604" s="33">
        <f t="shared" si="447"/>
        <v>0</v>
      </c>
      <c r="S604" s="33">
        <f t="shared" si="447"/>
        <v>0</v>
      </c>
      <c r="T604" s="33">
        <f t="shared" si="447"/>
        <v>0</v>
      </c>
      <c r="U604" s="33">
        <f t="shared" si="447"/>
        <v>0</v>
      </c>
      <c r="V604" s="33">
        <f t="shared" si="447"/>
        <v>0</v>
      </c>
      <c r="W604" s="33">
        <f t="shared" si="447"/>
        <v>0</v>
      </c>
      <c r="X604" s="33">
        <f t="shared" si="447"/>
        <v>0</v>
      </c>
      <c r="Y604" s="33">
        <f t="shared" si="447"/>
        <v>0</v>
      </c>
      <c r="Z604" s="33">
        <f t="shared" si="447"/>
        <v>0</v>
      </c>
      <c r="AA604" s="33">
        <f t="shared" si="447"/>
        <v>0</v>
      </c>
      <c r="AB604" s="33">
        <f t="shared" si="447"/>
        <v>0</v>
      </c>
      <c r="AC604" s="33">
        <f t="shared" si="447"/>
        <v>0</v>
      </c>
      <c r="AD604" s="33">
        <f t="shared" si="447"/>
        <v>0</v>
      </c>
      <c r="AE604" s="33">
        <f t="shared" si="447"/>
        <v>0</v>
      </c>
    </row>
    <row r="605" spans="2:31">
      <c r="B605" s="62" t="str">
        <f t="shared" si="443"/>
        <v/>
      </c>
      <c r="C605" s="62"/>
      <c r="D605" s="52"/>
      <c r="E605" s="52"/>
      <c r="F605" s="52"/>
      <c r="G605" s="52"/>
      <c r="H605" s="52"/>
      <c r="I605" s="52"/>
      <c r="J605" s="202" t="str">
        <f t="shared" si="445"/>
        <v/>
      </c>
      <c r="K605" s="33">
        <f t="shared" ref="K605:AE605" si="448">IF(ISBLANK(K593),0,K1967)</f>
        <v>0</v>
      </c>
      <c r="L605" s="33">
        <f t="shared" si="448"/>
        <v>0</v>
      </c>
      <c r="M605" s="33">
        <f t="shared" si="448"/>
        <v>0</v>
      </c>
      <c r="N605" s="33">
        <f t="shared" si="448"/>
        <v>0</v>
      </c>
      <c r="O605" s="33">
        <f t="shared" si="448"/>
        <v>0</v>
      </c>
      <c r="P605" s="33">
        <f t="shared" si="448"/>
        <v>0</v>
      </c>
      <c r="Q605" s="33">
        <f t="shared" si="448"/>
        <v>0</v>
      </c>
      <c r="R605" s="33">
        <f t="shared" si="448"/>
        <v>0</v>
      </c>
      <c r="S605" s="33">
        <f t="shared" si="448"/>
        <v>0</v>
      </c>
      <c r="T605" s="33">
        <f t="shared" si="448"/>
        <v>0</v>
      </c>
      <c r="U605" s="33">
        <f t="shared" si="448"/>
        <v>0</v>
      </c>
      <c r="V605" s="33">
        <f t="shared" si="448"/>
        <v>0</v>
      </c>
      <c r="W605" s="33">
        <f t="shared" si="448"/>
        <v>0</v>
      </c>
      <c r="X605" s="33">
        <f t="shared" si="448"/>
        <v>0</v>
      </c>
      <c r="Y605" s="33">
        <f t="shared" si="448"/>
        <v>0</v>
      </c>
      <c r="Z605" s="33">
        <f t="shared" si="448"/>
        <v>0</v>
      </c>
      <c r="AA605" s="33">
        <f t="shared" si="448"/>
        <v>0</v>
      </c>
      <c r="AB605" s="33">
        <f t="shared" si="448"/>
        <v>0</v>
      </c>
      <c r="AC605" s="33">
        <f t="shared" si="448"/>
        <v>0</v>
      </c>
      <c r="AD605" s="33">
        <f t="shared" si="448"/>
        <v>0</v>
      </c>
      <c r="AE605" s="33">
        <f t="shared" si="448"/>
        <v>0</v>
      </c>
    </row>
    <row r="606" spans="2:31">
      <c r="B606" s="62" t="str">
        <f t="shared" si="443"/>
        <v/>
      </c>
      <c r="C606" s="62"/>
      <c r="D606" s="52"/>
      <c r="E606" s="52"/>
      <c r="F606" s="52"/>
      <c r="G606" s="52"/>
      <c r="H606" s="52"/>
      <c r="I606" s="52"/>
      <c r="J606" s="202" t="str">
        <f t="shared" si="445"/>
        <v/>
      </c>
      <c r="K606" s="33">
        <f t="shared" ref="K606:AE606" si="449">IF(ISBLANK(K594),0,K1974)</f>
        <v>0</v>
      </c>
      <c r="L606" s="33">
        <f t="shared" si="449"/>
        <v>0</v>
      </c>
      <c r="M606" s="33">
        <f t="shared" si="449"/>
        <v>0</v>
      </c>
      <c r="N606" s="33">
        <f t="shared" si="449"/>
        <v>0</v>
      </c>
      <c r="O606" s="33">
        <f t="shared" si="449"/>
        <v>0</v>
      </c>
      <c r="P606" s="33">
        <f t="shared" si="449"/>
        <v>0</v>
      </c>
      <c r="Q606" s="33">
        <f t="shared" si="449"/>
        <v>0</v>
      </c>
      <c r="R606" s="33">
        <f t="shared" si="449"/>
        <v>0</v>
      </c>
      <c r="S606" s="33">
        <f t="shared" si="449"/>
        <v>0</v>
      </c>
      <c r="T606" s="33">
        <f t="shared" si="449"/>
        <v>0</v>
      </c>
      <c r="U606" s="33">
        <f t="shared" si="449"/>
        <v>0</v>
      </c>
      <c r="V606" s="33">
        <f t="shared" si="449"/>
        <v>0</v>
      </c>
      <c r="W606" s="33">
        <f t="shared" si="449"/>
        <v>0</v>
      </c>
      <c r="X606" s="33">
        <f t="shared" si="449"/>
        <v>0</v>
      </c>
      <c r="Y606" s="33">
        <f t="shared" si="449"/>
        <v>0</v>
      </c>
      <c r="Z606" s="33">
        <f t="shared" si="449"/>
        <v>0</v>
      </c>
      <c r="AA606" s="33">
        <f t="shared" si="449"/>
        <v>0</v>
      </c>
      <c r="AB606" s="33">
        <f t="shared" si="449"/>
        <v>0</v>
      </c>
      <c r="AC606" s="33">
        <f t="shared" si="449"/>
        <v>0</v>
      </c>
      <c r="AD606" s="33">
        <f t="shared" si="449"/>
        <v>0</v>
      </c>
      <c r="AE606" s="33">
        <f t="shared" si="449"/>
        <v>0</v>
      </c>
    </row>
    <row r="607" spans="2:31">
      <c r="B607" s="62" t="str">
        <f t="shared" si="443"/>
        <v/>
      </c>
      <c r="C607" s="62"/>
      <c r="D607" s="52"/>
      <c r="E607" s="52"/>
      <c r="F607" s="52"/>
      <c r="G607" s="52"/>
      <c r="H607" s="52"/>
      <c r="I607" s="52"/>
      <c r="J607" s="202" t="str">
        <f t="shared" si="445"/>
        <v/>
      </c>
      <c r="K607" s="33">
        <f t="shared" ref="K607:AE607" si="450">IF(ISBLANK(K595),0,K1981)</f>
        <v>0</v>
      </c>
      <c r="L607" s="33">
        <f t="shared" si="450"/>
        <v>0</v>
      </c>
      <c r="M607" s="33">
        <f t="shared" si="450"/>
        <v>0</v>
      </c>
      <c r="N607" s="33">
        <f t="shared" si="450"/>
        <v>0</v>
      </c>
      <c r="O607" s="33">
        <f t="shared" si="450"/>
        <v>0</v>
      </c>
      <c r="P607" s="33">
        <f t="shared" si="450"/>
        <v>0</v>
      </c>
      <c r="Q607" s="33">
        <f t="shared" si="450"/>
        <v>0</v>
      </c>
      <c r="R607" s="33">
        <f t="shared" si="450"/>
        <v>0</v>
      </c>
      <c r="S607" s="33">
        <f t="shared" si="450"/>
        <v>0</v>
      </c>
      <c r="T607" s="33">
        <f t="shared" si="450"/>
        <v>0</v>
      </c>
      <c r="U607" s="33">
        <f t="shared" si="450"/>
        <v>0</v>
      </c>
      <c r="V607" s="33">
        <f t="shared" si="450"/>
        <v>0</v>
      </c>
      <c r="W607" s="33">
        <f t="shared" si="450"/>
        <v>0</v>
      </c>
      <c r="X607" s="33">
        <f t="shared" si="450"/>
        <v>0</v>
      </c>
      <c r="Y607" s="33">
        <f t="shared" si="450"/>
        <v>0</v>
      </c>
      <c r="Z607" s="33">
        <f t="shared" si="450"/>
        <v>0</v>
      </c>
      <c r="AA607" s="33">
        <f t="shared" si="450"/>
        <v>0</v>
      </c>
      <c r="AB607" s="33">
        <f t="shared" si="450"/>
        <v>0</v>
      </c>
      <c r="AC607" s="33">
        <f t="shared" si="450"/>
        <v>0</v>
      </c>
      <c r="AD607" s="33">
        <f t="shared" si="450"/>
        <v>0</v>
      </c>
      <c r="AE607" s="33">
        <f t="shared" si="450"/>
        <v>0</v>
      </c>
    </row>
    <row r="608" spans="2:31">
      <c r="B608" s="62" t="str">
        <f t="shared" si="443"/>
        <v/>
      </c>
      <c r="C608" s="62"/>
      <c r="D608" s="52"/>
      <c r="E608" s="52"/>
      <c r="F608" s="52"/>
      <c r="G608" s="52"/>
      <c r="H608" s="52"/>
      <c r="I608" s="52"/>
      <c r="J608" s="202" t="str">
        <f t="shared" si="445"/>
        <v/>
      </c>
      <c r="K608" s="33">
        <f t="shared" ref="K608:AE608" si="451">IF(ISBLANK(K596),0,K1988)</f>
        <v>0</v>
      </c>
      <c r="L608" s="33">
        <f t="shared" si="451"/>
        <v>0</v>
      </c>
      <c r="M608" s="33">
        <f t="shared" si="451"/>
        <v>0</v>
      </c>
      <c r="N608" s="33">
        <f t="shared" si="451"/>
        <v>0</v>
      </c>
      <c r="O608" s="33">
        <f t="shared" si="451"/>
        <v>0</v>
      </c>
      <c r="P608" s="33">
        <f t="shared" si="451"/>
        <v>0</v>
      </c>
      <c r="Q608" s="33">
        <f t="shared" si="451"/>
        <v>0</v>
      </c>
      <c r="R608" s="33">
        <f t="shared" si="451"/>
        <v>0</v>
      </c>
      <c r="S608" s="33">
        <f t="shared" si="451"/>
        <v>0</v>
      </c>
      <c r="T608" s="33">
        <f t="shared" si="451"/>
        <v>0</v>
      </c>
      <c r="U608" s="33">
        <f t="shared" si="451"/>
        <v>0</v>
      </c>
      <c r="V608" s="33">
        <f t="shared" si="451"/>
        <v>0</v>
      </c>
      <c r="W608" s="33">
        <f t="shared" si="451"/>
        <v>0</v>
      </c>
      <c r="X608" s="33">
        <f t="shared" si="451"/>
        <v>0</v>
      </c>
      <c r="Y608" s="33">
        <f t="shared" si="451"/>
        <v>0</v>
      </c>
      <c r="Z608" s="33">
        <f t="shared" si="451"/>
        <v>0</v>
      </c>
      <c r="AA608" s="33">
        <f t="shared" si="451"/>
        <v>0</v>
      </c>
      <c r="AB608" s="33">
        <f t="shared" si="451"/>
        <v>0</v>
      </c>
      <c r="AC608" s="33">
        <f t="shared" si="451"/>
        <v>0</v>
      </c>
      <c r="AD608" s="33">
        <f t="shared" si="451"/>
        <v>0</v>
      </c>
      <c r="AE608" s="33">
        <f t="shared" si="451"/>
        <v>0</v>
      </c>
    </row>
    <row r="609" spans="2:31">
      <c r="B609" s="62" t="str">
        <f t="shared" si="443"/>
        <v/>
      </c>
      <c r="C609" s="62"/>
      <c r="D609" s="52"/>
      <c r="E609" s="52"/>
      <c r="F609" s="52"/>
      <c r="G609" s="52"/>
      <c r="H609" s="52"/>
      <c r="I609" s="52"/>
      <c r="J609" s="202" t="str">
        <f t="shared" si="445"/>
        <v/>
      </c>
      <c r="K609" s="33">
        <f t="shared" ref="K609:AE609" si="452">IF(ISBLANK(K597),0,K1995)</f>
        <v>0</v>
      </c>
      <c r="L609" s="33">
        <f t="shared" si="452"/>
        <v>0</v>
      </c>
      <c r="M609" s="33">
        <f t="shared" si="452"/>
        <v>0</v>
      </c>
      <c r="N609" s="33">
        <f t="shared" si="452"/>
        <v>0</v>
      </c>
      <c r="O609" s="33">
        <f t="shared" si="452"/>
        <v>0</v>
      </c>
      <c r="P609" s="33">
        <f t="shared" si="452"/>
        <v>0</v>
      </c>
      <c r="Q609" s="33">
        <f t="shared" si="452"/>
        <v>0</v>
      </c>
      <c r="R609" s="33">
        <f t="shared" si="452"/>
        <v>0</v>
      </c>
      <c r="S609" s="33">
        <f t="shared" si="452"/>
        <v>0</v>
      </c>
      <c r="T609" s="33">
        <f t="shared" si="452"/>
        <v>0</v>
      </c>
      <c r="U609" s="33">
        <f t="shared" si="452"/>
        <v>0</v>
      </c>
      <c r="V609" s="33">
        <f t="shared" si="452"/>
        <v>0</v>
      </c>
      <c r="W609" s="33">
        <f t="shared" si="452"/>
        <v>0</v>
      </c>
      <c r="X609" s="33">
        <f t="shared" si="452"/>
        <v>0</v>
      </c>
      <c r="Y609" s="33">
        <f t="shared" si="452"/>
        <v>0</v>
      </c>
      <c r="Z609" s="33">
        <f t="shared" si="452"/>
        <v>0</v>
      </c>
      <c r="AA609" s="33">
        <f t="shared" si="452"/>
        <v>0</v>
      </c>
      <c r="AB609" s="33">
        <f t="shared" si="452"/>
        <v>0</v>
      </c>
      <c r="AC609" s="33">
        <f t="shared" si="452"/>
        <v>0</v>
      </c>
      <c r="AD609" s="33">
        <f t="shared" si="452"/>
        <v>0</v>
      </c>
      <c r="AE609" s="33">
        <f t="shared" si="452"/>
        <v>0</v>
      </c>
    </row>
    <row r="610" spans="2:31">
      <c r="B610" s="62" t="str">
        <f t="shared" si="443"/>
        <v/>
      </c>
      <c r="C610" s="62"/>
      <c r="D610" s="52"/>
      <c r="E610" s="52"/>
      <c r="F610" s="52"/>
      <c r="G610" s="52"/>
      <c r="H610" s="52"/>
      <c r="I610" s="52"/>
      <c r="J610" s="202" t="str">
        <f t="shared" si="445"/>
        <v/>
      </c>
      <c r="K610" s="33">
        <f t="shared" ref="K610:AE610" si="453">IF(ISBLANK(K598),0,K2002)</f>
        <v>0</v>
      </c>
      <c r="L610" s="33">
        <f t="shared" si="453"/>
        <v>0</v>
      </c>
      <c r="M610" s="33">
        <f t="shared" si="453"/>
        <v>0</v>
      </c>
      <c r="N610" s="33">
        <f t="shared" si="453"/>
        <v>0</v>
      </c>
      <c r="O610" s="33">
        <f t="shared" si="453"/>
        <v>0</v>
      </c>
      <c r="P610" s="33">
        <f t="shared" si="453"/>
        <v>0</v>
      </c>
      <c r="Q610" s="33">
        <f t="shared" si="453"/>
        <v>0</v>
      </c>
      <c r="R610" s="33">
        <f t="shared" si="453"/>
        <v>0</v>
      </c>
      <c r="S610" s="33">
        <f t="shared" si="453"/>
        <v>0</v>
      </c>
      <c r="T610" s="33">
        <f t="shared" si="453"/>
        <v>0</v>
      </c>
      <c r="U610" s="33">
        <f t="shared" si="453"/>
        <v>0</v>
      </c>
      <c r="V610" s="33">
        <f t="shared" si="453"/>
        <v>0</v>
      </c>
      <c r="W610" s="33">
        <f t="shared" si="453"/>
        <v>0</v>
      </c>
      <c r="X610" s="33">
        <f t="shared" si="453"/>
        <v>0</v>
      </c>
      <c r="Y610" s="33">
        <f t="shared" si="453"/>
        <v>0</v>
      </c>
      <c r="Z610" s="33">
        <f t="shared" si="453"/>
        <v>0</v>
      </c>
      <c r="AA610" s="33">
        <f t="shared" si="453"/>
        <v>0</v>
      </c>
      <c r="AB610" s="33">
        <f t="shared" si="453"/>
        <v>0</v>
      </c>
      <c r="AC610" s="33">
        <f t="shared" si="453"/>
        <v>0</v>
      </c>
      <c r="AD610" s="33">
        <f t="shared" si="453"/>
        <v>0</v>
      </c>
      <c r="AE610" s="33">
        <f t="shared" si="453"/>
        <v>0</v>
      </c>
    </row>
    <row r="611" spans="2:31">
      <c r="B611" s="62" t="str">
        <f t="shared" si="443"/>
        <v/>
      </c>
      <c r="C611" s="62"/>
      <c r="D611" s="52"/>
      <c r="E611" s="52"/>
      <c r="F611" s="52"/>
      <c r="G611" s="52"/>
      <c r="H611" s="52"/>
      <c r="I611" s="52"/>
      <c r="J611" s="202" t="str">
        <f t="shared" si="445"/>
        <v/>
      </c>
      <c r="K611" s="33">
        <f t="shared" ref="K611:AE611" si="454">IF(ISBLANK(K599),0,K2009)</f>
        <v>0</v>
      </c>
      <c r="L611" s="33">
        <f t="shared" si="454"/>
        <v>0</v>
      </c>
      <c r="M611" s="33">
        <f t="shared" si="454"/>
        <v>0</v>
      </c>
      <c r="N611" s="33">
        <f t="shared" si="454"/>
        <v>0</v>
      </c>
      <c r="O611" s="33">
        <f t="shared" si="454"/>
        <v>0</v>
      </c>
      <c r="P611" s="33">
        <f t="shared" si="454"/>
        <v>0</v>
      </c>
      <c r="Q611" s="33">
        <f t="shared" si="454"/>
        <v>0</v>
      </c>
      <c r="R611" s="33">
        <f t="shared" si="454"/>
        <v>0</v>
      </c>
      <c r="S611" s="33">
        <f t="shared" si="454"/>
        <v>0</v>
      </c>
      <c r="T611" s="33">
        <f t="shared" si="454"/>
        <v>0</v>
      </c>
      <c r="U611" s="33">
        <f t="shared" si="454"/>
        <v>0</v>
      </c>
      <c r="V611" s="33">
        <f t="shared" si="454"/>
        <v>0</v>
      </c>
      <c r="W611" s="33">
        <f t="shared" si="454"/>
        <v>0</v>
      </c>
      <c r="X611" s="33">
        <f t="shared" si="454"/>
        <v>0</v>
      </c>
      <c r="Y611" s="33">
        <f t="shared" si="454"/>
        <v>0</v>
      </c>
      <c r="Z611" s="33">
        <f t="shared" si="454"/>
        <v>0</v>
      </c>
      <c r="AA611" s="33">
        <f t="shared" si="454"/>
        <v>0</v>
      </c>
      <c r="AB611" s="33">
        <f t="shared" si="454"/>
        <v>0</v>
      </c>
      <c r="AC611" s="33">
        <f t="shared" si="454"/>
        <v>0</v>
      </c>
      <c r="AD611" s="33">
        <f t="shared" si="454"/>
        <v>0</v>
      </c>
      <c r="AE611" s="33">
        <f t="shared" si="454"/>
        <v>0</v>
      </c>
    </row>
    <row r="612" spans="2:31">
      <c r="B612" s="98" t="s">
        <v>316</v>
      </c>
      <c r="C612" s="98"/>
      <c r="D612" s="97"/>
      <c r="E612" s="199"/>
      <c r="F612" s="96"/>
      <c r="G612" s="97"/>
      <c r="H612" s="96"/>
      <c r="I612" s="97"/>
      <c r="J612" s="96"/>
      <c r="K612" s="97">
        <f t="shared" ref="K612:W612" si="455">SUM(K602:K611)</f>
        <v>0</v>
      </c>
      <c r="L612" s="97">
        <f t="shared" si="455"/>
        <v>0</v>
      </c>
      <c r="M612" s="97">
        <f t="shared" si="455"/>
        <v>0</v>
      </c>
      <c r="N612" s="97">
        <f t="shared" si="455"/>
        <v>0</v>
      </c>
      <c r="O612" s="97">
        <f t="shared" si="455"/>
        <v>0</v>
      </c>
      <c r="P612" s="97">
        <f t="shared" si="455"/>
        <v>0</v>
      </c>
      <c r="Q612" s="97">
        <f t="shared" si="455"/>
        <v>0</v>
      </c>
      <c r="R612" s="97">
        <f t="shared" si="455"/>
        <v>0</v>
      </c>
      <c r="S612" s="97">
        <f t="shared" si="455"/>
        <v>0</v>
      </c>
      <c r="T612" s="97">
        <f t="shared" si="455"/>
        <v>0</v>
      </c>
      <c r="U612" s="97">
        <f t="shared" si="455"/>
        <v>0</v>
      </c>
      <c r="V612" s="97">
        <f t="shared" si="455"/>
        <v>0</v>
      </c>
      <c r="W612" s="97">
        <f t="shared" si="455"/>
        <v>0</v>
      </c>
      <c r="X612" s="97">
        <f>SUM(X602:X611)</f>
        <v>0</v>
      </c>
      <c r="Y612" s="97">
        <f>SUM(Y602:Y611)</f>
        <v>0</v>
      </c>
      <c r="Z612" s="97">
        <f t="shared" ref="Z612:AA612" si="456">SUM(Z602:Z611)</f>
        <v>0</v>
      </c>
      <c r="AA612" s="97">
        <f t="shared" si="456"/>
        <v>0</v>
      </c>
      <c r="AB612" s="97">
        <f t="shared" ref="AB612:AE612" si="457">SUM(AB602:AB611)</f>
        <v>0</v>
      </c>
      <c r="AC612" s="97">
        <f t="shared" si="457"/>
        <v>0</v>
      </c>
      <c r="AD612" s="97">
        <f t="shared" si="457"/>
        <v>0</v>
      </c>
      <c r="AE612" s="97">
        <f t="shared" si="457"/>
        <v>0</v>
      </c>
    </row>
    <row r="613" spans="2:31">
      <c r="B613" s="40"/>
      <c r="C613" s="40"/>
      <c r="J613" s="383"/>
      <c r="K613" s="397"/>
      <c r="L613" s="397"/>
      <c r="M613" s="397"/>
      <c r="N613" s="397"/>
      <c r="O613" s="397"/>
      <c r="P613" s="397"/>
      <c r="Q613" s="397"/>
      <c r="R613" s="397"/>
      <c r="S613" s="397"/>
      <c r="T613" s="397"/>
      <c r="U613" s="397"/>
      <c r="V613" s="397"/>
      <c r="W613" s="397"/>
      <c r="X613" s="397"/>
      <c r="Y613" s="397"/>
      <c r="Z613" s="397"/>
      <c r="AA613" s="397"/>
      <c r="AB613" s="397"/>
      <c r="AC613" s="397"/>
      <c r="AD613" s="397"/>
      <c r="AE613" s="397"/>
    </row>
    <row r="614" spans="2:31"/>
    <row r="615" spans="2:31" ht="21">
      <c r="B615" s="227" t="s">
        <v>374</v>
      </c>
      <c r="C615" s="229" t="s">
        <v>846</v>
      </c>
      <c r="D615" s="228" t="s">
        <v>387</v>
      </c>
      <c r="E615" s="229" t="s">
        <v>397</v>
      </c>
      <c r="F615" s="229" t="s">
        <v>869</v>
      </c>
      <c r="G615" s="229" t="s">
        <v>870</v>
      </c>
      <c r="H615" s="229" t="s">
        <v>389</v>
      </c>
      <c r="I615" s="229" t="s">
        <v>390</v>
      </c>
      <c r="J615" s="229" t="s">
        <v>399</v>
      </c>
      <c r="K615" s="231" t="str">
        <f t="shared" ref="K615:AE615" si="458">LataProjekcji</f>
        <v>Uzupełnij dane</v>
      </c>
      <c r="L615" s="231" t="str">
        <f t="shared" si="458"/>
        <v/>
      </c>
      <c r="M615" s="231" t="str">
        <f t="shared" si="458"/>
        <v/>
      </c>
      <c r="N615" s="231" t="str">
        <f t="shared" si="458"/>
        <v/>
      </c>
      <c r="O615" s="231" t="str">
        <f t="shared" si="458"/>
        <v/>
      </c>
      <c r="P615" s="231" t="str">
        <f t="shared" si="458"/>
        <v/>
      </c>
      <c r="Q615" s="231" t="str">
        <f t="shared" si="458"/>
        <v/>
      </c>
      <c r="R615" s="231" t="str">
        <f t="shared" si="458"/>
        <v/>
      </c>
      <c r="S615" s="231" t="str">
        <f t="shared" si="458"/>
        <v/>
      </c>
      <c r="T615" s="231" t="str">
        <f t="shared" si="458"/>
        <v/>
      </c>
      <c r="U615" s="231" t="str">
        <f t="shared" si="458"/>
        <v/>
      </c>
      <c r="V615" s="231" t="str">
        <f t="shared" si="458"/>
        <v/>
      </c>
      <c r="W615" s="231" t="str">
        <f t="shared" si="458"/>
        <v/>
      </c>
      <c r="X615" s="231" t="str">
        <f t="shared" si="458"/>
        <v/>
      </c>
      <c r="Y615" s="231" t="str">
        <f t="shared" si="458"/>
        <v/>
      </c>
      <c r="Z615" s="231" t="str">
        <f t="shared" si="458"/>
        <v/>
      </c>
      <c r="AA615" s="231" t="str">
        <f t="shared" si="458"/>
        <v/>
      </c>
      <c r="AB615" s="231" t="str">
        <f t="shared" si="458"/>
        <v/>
      </c>
      <c r="AC615" s="231" t="str">
        <f t="shared" si="458"/>
        <v/>
      </c>
      <c r="AD615" s="231" t="str">
        <f t="shared" si="458"/>
        <v/>
      </c>
      <c r="AE615" s="231" t="str">
        <f t="shared" si="458"/>
        <v/>
      </c>
    </row>
    <row r="616" spans="2:31">
      <c r="B616" s="652"/>
      <c r="C616" s="672"/>
      <c r="D616" s="287"/>
      <c r="E616" s="372"/>
      <c r="F616" s="373"/>
      <c r="G616" s="380"/>
      <c r="H616" s="395"/>
      <c r="I616" s="337">
        <f>IF(AND(F616="tak",G616="tak"),SUM(K644:AE644),IF(AND(F616="tak",G616="nie",ISNUMBER(H616)),'Rozliczenie dotacji'!F222,0))</f>
        <v>0</v>
      </c>
      <c r="J616" s="201" t="str" cm="1">
        <f t="array" ref="J616">IF(SUMPRODUCT(ISBLANK(C616:G616)*1)=5,"wstaw dane",IF(AND(SUMPRODUCT(ISBLANK(C616:G616)*1)&gt;0,SUMPRODUCT(ISBLANK(C616:G616)*1)&lt;5),"uzupełnij dane",IF(OR(AND(F616=nie,ISNUMBER(H616)=TRUE),AND(F616=tak,G616=tak,ISNUMBER(H616)=TRUE)),"usuń % dotacji",IF(AND(F616=nie,G616=tak),"popraw dane",IF(AND(F616=tak,G616=nie,ISBLANK(H616)=TRUE),"wstaw % dotacji","ok")))))</f>
        <v>wstaw dane</v>
      </c>
      <c r="K616" s="102">
        <f t="shared" ref="K616:AE625" si="459">ROUND(IF(AND(YEAR($E616)=LataProjekcji,$D616&gt;0,$J616="ok"),$D616,0),0)</f>
        <v>0</v>
      </c>
      <c r="L616" s="102">
        <f t="shared" si="459"/>
        <v>0</v>
      </c>
      <c r="M616" s="102">
        <f t="shared" si="459"/>
        <v>0</v>
      </c>
      <c r="N616" s="102">
        <f t="shared" si="459"/>
        <v>0</v>
      </c>
      <c r="O616" s="102">
        <f t="shared" si="459"/>
        <v>0</v>
      </c>
      <c r="P616" s="102">
        <f t="shared" si="459"/>
        <v>0</v>
      </c>
      <c r="Q616" s="102">
        <f t="shared" si="459"/>
        <v>0</v>
      </c>
      <c r="R616" s="102">
        <f t="shared" si="459"/>
        <v>0</v>
      </c>
      <c r="S616" s="102">
        <f t="shared" si="459"/>
        <v>0</v>
      </c>
      <c r="T616" s="102">
        <f t="shared" si="459"/>
        <v>0</v>
      </c>
      <c r="U616" s="102">
        <f t="shared" si="459"/>
        <v>0</v>
      </c>
      <c r="V616" s="102">
        <f t="shared" si="459"/>
        <v>0</v>
      </c>
      <c r="W616" s="102">
        <f t="shared" si="459"/>
        <v>0</v>
      </c>
      <c r="X616" s="102">
        <f t="shared" si="459"/>
        <v>0</v>
      </c>
      <c r="Y616" s="102">
        <f t="shared" si="459"/>
        <v>0</v>
      </c>
      <c r="Z616" s="102">
        <f t="shared" si="459"/>
        <v>0</v>
      </c>
      <c r="AA616" s="102">
        <f t="shared" si="459"/>
        <v>0</v>
      </c>
      <c r="AB616" s="102">
        <f t="shared" si="459"/>
        <v>0</v>
      </c>
      <c r="AC616" s="102">
        <f t="shared" si="459"/>
        <v>0</v>
      </c>
      <c r="AD616" s="102">
        <f t="shared" si="459"/>
        <v>0</v>
      </c>
      <c r="AE616" s="102">
        <f t="shared" si="459"/>
        <v>0</v>
      </c>
    </row>
    <row r="617" spans="2:31">
      <c r="B617" s="652"/>
      <c r="C617" s="672"/>
      <c r="D617" s="287"/>
      <c r="E617" s="372"/>
      <c r="F617" s="373"/>
      <c r="G617" s="373"/>
      <c r="H617" s="396"/>
      <c r="I617" s="335">
        <f>IF(AND(F617="tak",G617="tak"),SUM(K645:AE645),IF(AND(F617="tak",G617="nie",ISNUMBER(H617)),'Rozliczenie dotacji'!F223,0))</f>
        <v>0</v>
      </c>
      <c r="J617" s="202" t="str" cm="1">
        <f t="array" ref="J617">IF(SUMPRODUCT(ISBLANK(C617:G617)*1)=5,"wstaw dane",IF(AND(SUMPRODUCT(ISBLANK(C617:G617)*1)&gt;0,SUMPRODUCT(ISBLANK(C617:G617)*1)&lt;5),"uzupełnij dane",IF(OR(AND(F617=nie,ISNUMBER(H617)=TRUE),AND(F617=tak,G617=tak,ISNUMBER(H617)=TRUE)),"usuń % dotacji",IF(AND(F617=nie,G617=tak),"popraw dane",IF(AND(F617=tak,G617=nie,ISBLANK(H617)=TRUE),"wstaw % dotacji","ok")))))</f>
        <v>wstaw dane</v>
      </c>
      <c r="K617" s="33">
        <f t="shared" si="459"/>
        <v>0</v>
      </c>
      <c r="L617" s="33">
        <f t="shared" si="459"/>
        <v>0</v>
      </c>
      <c r="M617" s="33">
        <f t="shared" si="459"/>
        <v>0</v>
      </c>
      <c r="N617" s="33">
        <f t="shared" si="459"/>
        <v>0</v>
      </c>
      <c r="O617" s="33">
        <f t="shared" si="459"/>
        <v>0</v>
      </c>
      <c r="P617" s="33">
        <f t="shared" si="459"/>
        <v>0</v>
      </c>
      <c r="Q617" s="33">
        <f t="shared" si="459"/>
        <v>0</v>
      </c>
      <c r="R617" s="33">
        <f t="shared" si="459"/>
        <v>0</v>
      </c>
      <c r="S617" s="33">
        <f t="shared" si="459"/>
        <v>0</v>
      </c>
      <c r="T617" s="33">
        <f t="shared" si="459"/>
        <v>0</v>
      </c>
      <c r="U617" s="33">
        <f t="shared" si="459"/>
        <v>0</v>
      </c>
      <c r="V617" s="33">
        <f t="shared" si="459"/>
        <v>0</v>
      </c>
      <c r="W617" s="33">
        <f t="shared" si="459"/>
        <v>0</v>
      </c>
      <c r="X617" s="33">
        <f t="shared" si="459"/>
        <v>0</v>
      </c>
      <c r="Y617" s="33">
        <f t="shared" si="459"/>
        <v>0</v>
      </c>
      <c r="Z617" s="33">
        <f t="shared" si="459"/>
        <v>0</v>
      </c>
      <c r="AA617" s="33">
        <f t="shared" si="459"/>
        <v>0</v>
      </c>
      <c r="AB617" s="33">
        <f t="shared" si="459"/>
        <v>0</v>
      </c>
      <c r="AC617" s="33">
        <f t="shared" si="459"/>
        <v>0</v>
      </c>
      <c r="AD617" s="33">
        <f t="shared" si="459"/>
        <v>0</v>
      </c>
      <c r="AE617" s="33">
        <f t="shared" si="459"/>
        <v>0</v>
      </c>
    </row>
    <row r="618" spans="2:31">
      <c r="B618" s="652"/>
      <c r="C618" s="672"/>
      <c r="D618" s="287"/>
      <c r="E618" s="372"/>
      <c r="F618" s="373"/>
      <c r="G618" s="373"/>
      <c r="H618" s="396"/>
      <c r="I618" s="335">
        <f>IF(AND(F618="tak",G618="tak"),SUM(K646:AE646),IF(AND(F618="tak",G618="nie",ISNUMBER(H618)),'Rozliczenie dotacji'!F224,0))</f>
        <v>0</v>
      </c>
      <c r="J618" s="202" t="str" cm="1">
        <f t="array" ref="J618">IF(SUMPRODUCT(ISBLANK(C618:G618)*1)=5,"wstaw dane",IF(AND(SUMPRODUCT(ISBLANK(C618:G618)*1)&gt;0,SUMPRODUCT(ISBLANK(C618:G618)*1)&lt;5),"uzupełnij dane",IF(OR(AND(F618=nie,ISNUMBER(H618)=TRUE),AND(F618=tak,G618=tak,ISNUMBER(H618)=TRUE)),"usuń % dotacji",IF(AND(F618=nie,G618=tak),"popraw dane",IF(AND(F618=tak,G618=nie,ISBLANK(H618)=TRUE),"wstaw % dotacji","ok")))))</f>
        <v>wstaw dane</v>
      </c>
      <c r="K618" s="33">
        <f t="shared" si="459"/>
        <v>0</v>
      </c>
      <c r="L618" s="33">
        <f t="shared" si="459"/>
        <v>0</v>
      </c>
      <c r="M618" s="33">
        <f t="shared" si="459"/>
        <v>0</v>
      </c>
      <c r="N618" s="33">
        <f t="shared" si="459"/>
        <v>0</v>
      </c>
      <c r="O618" s="33">
        <f t="shared" si="459"/>
        <v>0</v>
      </c>
      <c r="P618" s="33">
        <f t="shared" si="459"/>
        <v>0</v>
      </c>
      <c r="Q618" s="33">
        <f t="shared" si="459"/>
        <v>0</v>
      </c>
      <c r="R618" s="33">
        <f t="shared" si="459"/>
        <v>0</v>
      </c>
      <c r="S618" s="33">
        <f t="shared" si="459"/>
        <v>0</v>
      </c>
      <c r="T618" s="33">
        <f t="shared" si="459"/>
        <v>0</v>
      </c>
      <c r="U618" s="33">
        <f t="shared" si="459"/>
        <v>0</v>
      </c>
      <c r="V618" s="33">
        <f t="shared" si="459"/>
        <v>0</v>
      </c>
      <c r="W618" s="33">
        <f t="shared" si="459"/>
        <v>0</v>
      </c>
      <c r="X618" s="33">
        <f t="shared" si="459"/>
        <v>0</v>
      </c>
      <c r="Y618" s="33">
        <f t="shared" si="459"/>
        <v>0</v>
      </c>
      <c r="Z618" s="33">
        <f t="shared" si="459"/>
        <v>0</v>
      </c>
      <c r="AA618" s="33">
        <f t="shared" si="459"/>
        <v>0</v>
      </c>
      <c r="AB618" s="33">
        <f t="shared" si="459"/>
        <v>0</v>
      </c>
      <c r="AC618" s="33">
        <f t="shared" si="459"/>
        <v>0</v>
      </c>
      <c r="AD618" s="33">
        <f t="shared" si="459"/>
        <v>0</v>
      </c>
      <c r="AE618" s="33">
        <f t="shared" si="459"/>
        <v>0</v>
      </c>
    </row>
    <row r="619" spans="2:31">
      <c r="B619" s="652"/>
      <c r="C619" s="672"/>
      <c r="D619" s="287"/>
      <c r="E619" s="372"/>
      <c r="F619" s="373"/>
      <c r="G619" s="373"/>
      <c r="H619" s="396"/>
      <c r="I619" s="335">
        <f>IF(AND(F619="tak",G619="tak"),SUM(K647:AE647),IF(AND(F619="tak",G619="nie",ISNUMBER(H619)),'Rozliczenie dotacji'!F225,0))</f>
        <v>0</v>
      </c>
      <c r="J619" s="202" t="str" cm="1">
        <f t="array" ref="J619">IF(SUMPRODUCT(ISBLANK(C619:G619)*1)=5,"wstaw dane",IF(AND(SUMPRODUCT(ISBLANK(C619:G619)*1)&gt;0,SUMPRODUCT(ISBLANK(C619:G619)*1)&lt;5),"uzupełnij dane",IF(OR(AND(F619=nie,ISNUMBER(H619)=TRUE),AND(F619=tak,G619=tak,ISNUMBER(H619)=TRUE)),"usuń % dotacji",IF(AND(F619=nie,G619=tak),"popraw dane",IF(AND(F619=tak,G619=nie,ISBLANK(H619)=TRUE),"wstaw % dotacji","ok")))))</f>
        <v>wstaw dane</v>
      </c>
      <c r="K619" s="33">
        <f t="shared" si="459"/>
        <v>0</v>
      </c>
      <c r="L619" s="33">
        <f t="shared" si="459"/>
        <v>0</v>
      </c>
      <c r="M619" s="33">
        <f t="shared" si="459"/>
        <v>0</v>
      </c>
      <c r="N619" s="33">
        <f t="shared" si="459"/>
        <v>0</v>
      </c>
      <c r="O619" s="33">
        <f t="shared" si="459"/>
        <v>0</v>
      </c>
      <c r="P619" s="33">
        <f t="shared" si="459"/>
        <v>0</v>
      </c>
      <c r="Q619" s="33">
        <f t="shared" si="459"/>
        <v>0</v>
      </c>
      <c r="R619" s="33">
        <f t="shared" si="459"/>
        <v>0</v>
      </c>
      <c r="S619" s="33">
        <f t="shared" si="459"/>
        <v>0</v>
      </c>
      <c r="T619" s="33">
        <f t="shared" si="459"/>
        <v>0</v>
      </c>
      <c r="U619" s="33">
        <f t="shared" si="459"/>
        <v>0</v>
      </c>
      <c r="V619" s="33">
        <f t="shared" si="459"/>
        <v>0</v>
      </c>
      <c r="W619" s="33">
        <f t="shared" si="459"/>
        <v>0</v>
      </c>
      <c r="X619" s="33">
        <f t="shared" si="459"/>
        <v>0</v>
      </c>
      <c r="Y619" s="33">
        <f t="shared" si="459"/>
        <v>0</v>
      </c>
      <c r="Z619" s="33">
        <f t="shared" si="459"/>
        <v>0</v>
      </c>
      <c r="AA619" s="33">
        <f t="shared" si="459"/>
        <v>0</v>
      </c>
      <c r="AB619" s="33">
        <f t="shared" si="459"/>
        <v>0</v>
      </c>
      <c r="AC619" s="33">
        <f t="shared" si="459"/>
        <v>0</v>
      </c>
      <c r="AD619" s="33">
        <f t="shared" si="459"/>
        <v>0</v>
      </c>
      <c r="AE619" s="33">
        <f t="shared" si="459"/>
        <v>0</v>
      </c>
    </row>
    <row r="620" spans="2:31">
      <c r="B620" s="652"/>
      <c r="C620" s="672"/>
      <c r="D620" s="287"/>
      <c r="E620" s="372"/>
      <c r="F620" s="373"/>
      <c r="G620" s="373"/>
      <c r="H620" s="396"/>
      <c r="I620" s="335">
        <f>IF(AND(F620="tak",G620="tak"),SUM(K648:AE648),IF(AND(F620="tak",G620="nie",ISNUMBER(H620)),'Rozliczenie dotacji'!F226,0))</f>
        <v>0</v>
      </c>
      <c r="J620" s="202" t="str" cm="1">
        <f t="array" ref="J620">IF(SUMPRODUCT(ISBLANK(C620:G620)*1)=5,"wstaw dane",IF(AND(SUMPRODUCT(ISBLANK(C620:G620)*1)&gt;0,SUMPRODUCT(ISBLANK(C620:G620)*1)&lt;5),"uzupełnij dane",IF(OR(AND(F620=nie,ISNUMBER(H620)=TRUE),AND(F620=tak,G620=tak,ISNUMBER(H620)=TRUE)),"usuń % dotacji",IF(AND(F620=nie,G620=tak),"popraw dane",IF(AND(F620=tak,G620=nie,ISBLANK(H620)=TRUE),"wstaw % dotacji","ok")))))</f>
        <v>wstaw dane</v>
      </c>
      <c r="K620" s="33">
        <f t="shared" si="459"/>
        <v>0</v>
      </c>
      <c r="L620" s="33">
        <f t="shared" si="459"/>
        <v>0</v>
      </c>
      <c r="M620" s="33">
        <f t="shared" si="459"/>
        <v>0</v>
      </c>
      <c r="N620" s="33">
        <f t="shared" si="459"/>
        <v>0</v>
      </c>
      <c r="O620" s="33">
        <f t="shared" si="459"/>
        <v>0</v>
      </c>
      <c r="P620" s="33">
        <f t="shared" si="459"/>
        <v>0</v>
      </c>
      <c r="Q620" s="33">
        <f t="shared" si="459"/>
        <v>0</v>
      </c>
      <c r="R620" s="33">
        <f t="shared" si="459"/>
        <v>0</v>
      </c>
      <c r="S620" s="33">
        <f t="shared" si="459"/>
        <v>0</v>
      </c>
      <c r="T620" s="33">
        <f t="shared" si="459"/>
        <v>0</v>
      </c>
      <c r="U620" s="33">
        <f t="shared" si="459"/>
        <v>0</v>
      </c>
      <c r="V620" s="33">
        <f t="shared" si="459"/>
        <v>0</v>
      </c>
      <c r="W620" s="33">
        <f t="shared" si="459"/>
        <v>0</v>
      </c>
      <c r="X620" s="33">
        <f t="shared" si="459"/>
        <v>0</v>
      </c>
      <c r="Y620" s="33">
        <f t="shared" si="459"/>
        <v>0</v>
      </c>
      <c r="Z620" s="33">
        <f t="shared" si="459"/>
        <v>0</v>
      </c>
      <c r="AA620" s="33">
        <f t="shared" si="459"/>
        <v>0</v>
      </c>
      <c r="AB620" s="33">
        <f t="shared" si="459"/>
        <v>0</v>
      </c>
      <c r="AC620" s="33">
        <f t="shared" si="459"/>
        <v>0</v>
      </c>
      <c r="AD620" s="33">
        <f t="shared" si="459"/>
        <v>0</v>
      </c>
      <c r="AE620" s="33">
        <f t="shared" si="459"/>
        <v>0</v>
      </c>
    </row>
    <row r="621" spans="2:31">
      <c r="B621" s="652"/>
      <c r="C621" s="672"/>
      <c r="D621" s="287"/>
      <c r="E621" s="372"/>
      <c r="F621" s="373"/>
      <c r="G621" s="373"/>
      <c r="H621" s="396"/>
      <c r="I621" s="335">
        <f>IF(AND(F621="tak",G621="tak"),SUM(K649:AE649),IF(AND(F621="tak",G621="nie",ISNUMBER(H621)),'Rozliczenie dotacji'!F227,0))</f>
        <v>0</v>
      </c>
      <c r="J621" s="202" t="str" cm="1">
        <f t="array" ref="J621">IF(SUMPRODUCT(ISBLANK(C621:G621)*1)=5,"wstaw dane",IF(AND(SUMPRODUCT(ISBLANK(C621:G621)*1)&gt;0,SUMPRODUCT(ISBLANK(C621:G621)*1)&lt;5),"uzupełnij dane",IF(OR(AND(F621=nie,ISNUMBER(H621)=TRUE),AND(F621=tak,G621=tak,ISNUMBER(H621)=TRUE)),"usuń % dotacji",IF(AND(F621=nie,G621=tak),"popraw dane",IF(AND(F621=tak,G621=nie,ISBLANK(H621)=TRUE),"wstaw % dotacji","ok")))))</f>
        <v>wstaw dane</v>
      </c>
      <c r="K621" s="33">
        <f t="shared" si="459"/>
        <v>0</v>
      </c>
      <c r="L621" s="33">
        <f t="shared" si="459"/>
        <v>0</v>
      </c>
      <c r="M621" s="33">
        <f t="shared" si="459"/>
        <v>0</v>
      </c>
      <c r="N621" s="33">
        <f t="shared" si="459"/>
        <v>0</v>
      </c>
      <c r="O621" s="33">
        <f t="shared" si="459"/>
        <v>0</v>
      </c>
      <c r="P621" s="33">
        <f t="shared" si="459"/>
        <v>0</v>
      </c>
      <c r="Q621" s="33">
        <f t="shared" si="459"/>
        <v>0</v>
      </c>
      <c r="R621" s="33">
        <f t="shared" si="459"/>
        <v>0</v>
      </c>
      <c r="S621" s="33">
        <f t="shared" si="459"/>
        <v>0</v>
      </c>
      <c r="T621" s="33">
        <f t="shared" si="459"/>
        <v>0</v>
      </c>
      <c r="U621" s="33">
        <f t="shared" si="459"/>
        <v>0</v>
      </c>
      <c r="V621" s="33">
        <f t="shared" si="459"/>
        <v>0</v>
      </c>
      <c r="W621" s="33">
        <f t="shared" si="459"/>
        <v>0</v>
      </c>
      <c r="X621" s="33">
        <f t="shared" si="459"/>
        <v>0</v>
      </c>
      <c r="Y621" s="33">
        <f t="shared" si="459"/>
        <v>0</v>
      </c>
      <c r="Z621" s="33">
        <f t="shared" si="459"/>
        <v>0</v>
      </c>
      <c r="AA621" s="33">
        <f t="shared" si="459"/>
        <v>0</v>
      </c>
      <c r="AB621" s="33">
        <f t="shared" si="459"/>
        <v>0</v>
      </c>
      <c r="AC621" s="33">
        <f t="shared" si="459"/>
        <v>0</v>
      </c>
      <c r="AD621" s="33">
        <f t="shared" si="459"/>
        <v>0</v>
      </c>
      <c r="AE621" s="33">
        <f t="shared" si="459"/>
        <v>0</v>
      </c>
    </row>
    <row r="622" spans="2:31">
      <c r="B622" s="652"/>
      <c r="C622" s="672"/>
      <c r="D622" s="287"/>
      <c r="E622" s="372"/>
      <c r="F622" s="373"/>
      <c r="G622" s="373"/>
      <c r="H622" s="396"/>
      <c r="I622" s="335">
        <f>IF(AND(F622="tak",G622="tak"),SUM(K650:AE650),IF(AND(F622="tak",G622="nie",ISNUMBER(H622)),'Rozliczenie dotacji'!F228,0))</f>
        <v>0</v>
      </c>
      <c r="J622" s="202" t="str" cm="1">
        <f t="array" ref="J622">IF(SUMPRODUCT(ISBLANK(C622:G622)*1)=5,"wstaw dane",IF(AND(SUMPRODUCT(ISBLANK(C622:G622)*1)&gt;0,SUMPRODUCT(ISBLANK(C622:G622)*1)&lt;5),"uzupełnij dane",IF(OR(AND(F622=nie,ISNUMBER(H622)=TRUE),AND(F622=tak,G622=tak,ISNUMBER(H622)=TRUE)),"usuń % dotacji",IF(AND(F622=nie,G622=tak),"popraw dane",IF(AND(F622=tak,G622=nie,ISBLANK(H622)=TRUE),"wstaw % dotacji","ok")))))</f>
        <v>wstaw dane</v>
      </c>
      <c r="K622" s="33">
        <f t="shared" si="459"/>
        <v>0</v>
      </c>
      <c r="L622" s="33">
        <f t="shared" si="459"/>
        <v>0</v>
      </c>
      <c r="M622" s="33">
        <f t="shared" si="459"/>
        <v>0</v>
      </c>
      <c r="N622" s="33">
        <f t="shared" si="459"/>
        <v>0</v>
      </c>
      <c r="O622" s="33">
        <f t="shared" si="459"/>
        <v>0</v>
      </c>
      <c r="P622" s="33">
        <f t="shared" si="459"/>
        <v>0</v>
      </c>
      <c r="Q622" s="33">
        <f t="shared" si="459"/>
        <v>0</v>
      </c>
      <c r="R622" s="33">
        <f t="shared" si="459"/>
        <v>0</v>
      </c>
      <c r="S622" s="33">
        <f t="shared" si="459"/>
        <v>0</v>
      </c>
      <c r="T622" s="33">
        <f t="shared" si="459"/>
        <v>0</v>
      </c>
      <c r="U622" s="33">
        <f t="shared" si="459"/>
        <v>0</v>
      </c>
      <c r="V622" s="33">
        <f t="shared" si="459"/>
        <v>0</v>
      </c>
      <c r="W622" s="33">
        <f t="shared" si="459"/>
        <v>0</v>
      </c>
      <c r="X622" s="33">
        <f t="shared" si="459"/>
        <v>0</v>
      </c>
      <c r="Y622" s="33">
        <f t="shared" si="459"/>
        <v>0</v>
      </c>
      <c r="Z622" s="33">
        <f t="shared" si="459"/>
        <v>0</v>
      </c>
      <c r="AA622" s="33">
        <f t="shared" si="459"/>
        <v>0</v>
      </c>
      <c r="AB622" s="33">
        <f t="shared" si="459"/>
        <v>0</v>
      </c>
      <c r="AC622" s="33">
        <f t="shared" si="459"/>
        <v>0</v>
      </c>
      <c r="AD622" s="33">
        <f t="shared" si="459"/>
        <v>0</v>
      </c>
      <c r="AE622" s="33">
        <f t="shared" si="459"/>
        <v>0</v>
      </c>
    </row>
    <row r="623" spans="2:31">
      <c r="B623" s="652"/>
      <c r="C623" s="672"/>
      <c r="D623" s="287"/>
      <c r="E623" s="372"/>
      <c r="F623" s="373"/>
      <c r="G623" s="373"/>
      <c r="H623" s="396"/>
      <c r="I623" s="335">
        <f>IF(AND(F623="tak",G623="tak"),SUM(K651:AE651),IF(AND(F623="tak",G623="nie",ISNUMBER(H623)),'Rozliczenie dotacji'!F229,0))</f>
        <v>0</v>
      </c>
      <c r="J623" s="202" t="str" cm="1">
        <f t="array" ref="J623">IF(SUMPRODUCT(ISBLANK(C623:G623)*1)=5,"wstaw dane",IF(AND(SUMPRODUCT(ISBLANK(C623:G623)*1)&gt;0,SUMPRODUCT(ISBLANK(C623:G623)*1)&lt;5),"uzupełnij dane",IF(OR(AND(F623=nie,ISNUMBER(H623)=TRUE),AND(F623=tak,G623=tak,ISNUMBER(H623)=TRUE)),"usuń % dotacji",IF(AND(F623=nie,G623=tak),"popraw dane",IF(AND(F623=tak,G623=nie,ISBLANK(H623)=TRUE),"wstaw % dotacji","ok")))))</f>
        <v>wstaw dane</v>
      </c>
      <c r="K623" s="33">
        <f t="shared" si="459"/>
        <v>0</v>
      </c>
      <c r="L623" s="33">
        <f t="shared" si="459"/>
        <v>0</v>
      </c>
      <c r="M623" s="33">
        <f t="shared" si="459"/>
        <v>0</v>
      </c>
      <c r="N623" s="33">
        <f t="shared" si="459"/>
        <v>0</v>
      </c>
      <c r="O623" s="33">
        <f t="shared" si="459"/>
        <v>0</v>
      </c>
      <c r="P623" s="33">
        <f t="shared" si="459"/>
        <v>0</v>
      </c>
      <c r="Q623" s="33">
        <f t="shared" si="459"/>
        <v>0</v>
      </c>
      <c r="R623" s="33">
        <f t="shared" si="459"/>
        <v>0</v>
      </c>
      <c r="S623" s="33">
        <f t="shared" si="459"/>
        <v>0</v>
      </c>
      <c r="T623" s="33">
        <f t="shared" si="459"/>
        <v>0</v>
      </c>
      <c r="U623" s="33">
        <f t="shared" si="459"/>
        <v>0</v>
      </c>
      <c r="V623" s="33">
        <f t="shared" si="459"/>
        <v>0</v>
      </c>
      <c r="W623" s="33">
        <f t="shared" si="459"/>
        <v>0</v>
      </c>
      <c r="X623" s="33">
        <f t="shared" si="459"/>
        <v>0</v>
      </c>
      <c r="Y623" s="33">
        <f t="shared" si="459"/>
        <v>0</v>
      </c>
      <c r="Z623" s="33">
        <f t="shared" si="459"/>
        <v>0</v>
      </c>
      <c r="AA623" s="33">
        <f t="shared" si="459"/>
        <v>0</v>
      </c>
      <c r="AB623" s="33">
        <f t="shared" si="459"/>
        <v>0</v>
      </c>
      <c r="AC623" s="33">
        <f t="shared" si="459"/>
        <v>0</v>
      </c>
      <c r="AD623" s="33">
        <f t="shared" si="459"/>
        <v>0</v>
      </c>
      <c r="AE623" s="33">
        <f t="shared" si="459"/>
        <v>0</v>
      </c>
    </row>
    <row r="624" spans="2:31">
      <c r="B624" s="652"/>
      <c r="C624" s="672"/>
      <c r="D624" s="287"/>
      <c r="E624" s="372"/>
      <c r="F624" s="373"/>
      <c r="G624" s="373"/>
      <c r="H624" s="396"/>
      <c r="I624" s="335">
        <f>IF(AND(F624="tak",G624="tak"),SUM(K652:AE652),IF(AND(F624="tak",G624="nie",ISNUMBER(H624)),'Rozliczenie dotacji'!F230,0))</f>
        <v>0</v>
      </c>
      <c r="J624" s="202" t="str" cm="1">
        <f t="array" ref="J624">IF(SUMPRODUCT(ISBLANK(C624:G624)*1)=5,"wstaw dane",IF(AND(SUMPRODUCT(ISBLANK(C624:G624)*1)&gt;0,SUMPRODUCT(ISBLANK(C624:G624)*1)&lt;5),"uzupełnij dane",IF(OR(AND(F624=nie,ISNUMBER(H624)=TRUE),AND(F624=tak,G624=tak,ISNUMBER(H624)=TRUE)),"usuń % dotacji",IF(AND(F624=nie,G624=tak),"popraw dane",IF(AND(F624=tak,G624=nie,ISBLANK(H624)=TRUE),"wstaw % dotacji","ok")))))</f>
        <v>wstaw dane</v>
      </c>
      <c r="K624" s="33">
        <f t="shared" si="459"/>
        <v>0</v>
      </c>
      <c r="L624" s="33">
        <f t="shared" si="459"/>
        <v>0</v>
      </c>
      <c r="M624" s="33">
        <f t="shared" si="459"/>
        <v>0</v>
      </c>
      <c r="N624" s="33">
        <f t="shared" si="459"/>
        <v>0</v>
      </c>
      <c r="O624" s="33">
        <f t="shared" si="459"/>
        <v>0</v>
      </c>
      <c r="P624" s="33">
        <f t="shared" si="459"/>
        <v>0</v>
      </c>
      <c r="Q624" s="33">
        <f t="shared" si="459"/>
        <v>0</v>
      </c>
      <c r="R624" s="33">
        <f t="shared" si="459"/>
        <v>0</v>
      </c>
      <c r="S624" s="33">
        <f t="shared" si="459"/>
        <v>0</v>
      </c>
      <c r="T624" s="33">
        <f t="shared" si="459"/>
        <v>0</v>
      </c>
      <c r="U624" s="33">
        <f t="shared" si="459"/>
        <v>0</v>
      </c>
      <c r="V624" s="33">
        <f t="shared" si="459"/>
        <v>0</v>
      </c>
      <c r="W624" s="33">
        <f t="shared" si="459"/>
        <v>0</v>
      </c>
      <c r="X624" s="33">
        <f t="shared" si="459"/>
        <v>0</v>
      </c>
      <c r="Y624" s="33">
        <f t="shared" si="459"/>
        <v>0</v>
      </c>
      <c r="Z624" s="33">
        <f t="shared" si="459"/>
        <v>0</v>
      </c>
      <c r="AA624" s="33">
        <f t="shared" si="459"/>
        <v>0</v>
      </c>
      <c r="AB624" s="33">
        <f t="shared" si="459"/>
        <v>0</v>
      </c>
      <c r="AC624" s="33">
        <f t="shared" si="459"/>
        <v>0</v>
      </c>
      <c r="AD624" s="33">
        <f t="shared" si="459"/>
        <v>0</v>
      </c>
      <c r="AE624" s="33">
        <f t="shared" si="459"/>
        <v>0</v>
      </c>
    </row>
    <row r="625" spans="2:31">
      <c r="B625" s="652"/>
      <c r="C625" s="672"/>
      <c r="D625" s="287"/>
      <c r="E625" s="372"/>
      <c r="F625" s="373"/>
      <c r="G625" s="373"/>
      <c r="H625" s="396"/>
      <c r="I625" s="335">
        <f>IF(AND(F625="tak",G625="tak"),SUM(K653:AE653),IF(AND(F625="tak",G625="nie",ISNUMBER(H625)),'Rozliczenie dotacji'!F231,0))</f>
        <v>0</v>
      </c>
      <c r="J625" s="202" t="str" cm="1">
        <f t="array" ref="J625">IF(SUMPRODUCT(ISBLANK(C625:G625)*1)=5,"wstaw dane",IF(AND(SUMPRODUCT(ISBLANK(C625:G625)*1)&gt;0,SUMPRODUCT(ISBLANK(C625:G625)*1)&lt;5),"uzupełnij dane",IF(OR(AND(F625=nie,ISNUMBER(H625)=TRUE),AND(F625=tak,G625=tak,ISNUMBER(H625)=TRUE)),"usuń % dotacji",IF(AND(F625=nie,G625=tak),"popraw dane",IF(AND(F625=tak,G625=nie,ISBLANK(H625)=TRUE),"wstaw % dotacji","ok")))))</f>
        <v>wstaw dane</v>
      </c>
      <c r="K625" s="33">
        <f t="shared" si="459"/>
        <v>0</v>
      </c>
      <c r="L625" s="33">
        <f t="shared" si="459"/>
        <v>0</v>
      </c>
      <c r="M625" s="33">
        <f t="shared" si="459"/>
        <v>0</v>
      </c>
      <c r="N625" s="33">
        <f t="shared" si="459"/>
        <v>0</v>
      </c>
      <c r="O625" s="33">
        <f t="shared" si="459"/>
        <v>0</v>
      </c>
      <c r="P625" s="33">
        <f t="shared" si="459"/>
        <v>0</v>
      </c>
      <c r="Q625" s="33">
        <f t="shared" si="459"/>
        <v>0</v>
      </c>
      <c r="R625" s="33">
        <f t="shared" si="459"/>
        <v>0</v>
      </c>
      <c r="S625" s="33">
        <f t="shared" si="459"/>
        <v>0</v>
      </c>
      <c r="T625" s="33">
        <f t="shared" si="459"/>
        <v>0</v>
      </c>
      <c r="U625" s="33">
        <f t="shared" si="459"/>
        <v>0</v>
      </c>
      <c r="V625" s="33">
        <f t="shared" si="459"/>
        <v>0</v>
      </c>
      <c r="W625" s="33">
        <f t="shared" si="459"/>
        <v>0</v>
      </c>
      <c r="X625" s="33">
        <f t="shared" si="459"/>
        <v>0</v>
      </c>
      <c r="Y625" s="33">
        <f t="shared" si="459"/>
        <v>0</v>
      </c>
      <c r="Z625" s="33">
        <f t="shared" si="459"/>
        <v>0</v>
      </c>
      <c r="AA625" s="33">
        <f t="shared" si="459"/>
        <v>0</v>
      </c>
      <c r="AB625" s="33">
        <f t="shared" si="459"/>
        <v>0</v>
      </c>
      <c r="AC625" s="33">
        <f t="shared" si="459"/>
        <v>0</v>
      </c>
      <c r="AD625" s="33">
        <f t="shared" si="459"/>
        <v>0</v>
      </c>
      <c r="AE625" s="33">
        <f t="shared" si="459"/>
        <v>0</v>
      </c>
    </row>
    <row r="626" spans="2:31">
      <c r="B626" s="98" t="s">
        <v>316</v>
      </c>
      <c r="C626" s="98"/>
      <c r="D626" s="97">
        <f>SUM(D616:D625)</f>
        <v>0</v>
      </c>
      <c r="E626" s="199"/>
      <c r="F626" s="96"/>
      <c r="G626" s="97"/>
      <c r="H626" s="96"/>
      <c r="I626" s="97">
        <f>SUM(I616:I625)</f>
        <v>0</v>
      </c>
      <c r="J626" s="96"/>
      <c r="K626" s="97">
        <f t="shared" ref="K626:W626" si="460">SUM(K616:K625)</f>
        <v>0</v>
      </c>
      <c r="L626" s="97">
        <f t="shared" si="460"/>
        <v>0</v>
      </c>
      <c r="M626" s="97">
        <f t="shared" si="460"/>
        <v>0</v>
      </c>
      <c r="N626" s="97">
        <f t="shared" si="460"/>
        <v>0</v>
      </c>
      <c r="O626" s="97">
        <f t="shared" si="460"/>
        <v>0</v>
      </c>
      <c r="P626" s="97">
        <f t="shared" si="460"/>
        <v>0</v>
      </c>
      <c r="Q626" s="97">
        <f t="shared" si="460"/>
        <v>0</v>
      </c>
      <c r="R626" s="97">
        <f t="shared" si="460"/>
        <v>0</v>
      </c>
      <c r="S626" s="97">
        <f t="shared" si="460"/>
        <v>0</v>
      </c>
      <c r="T626" s="97">
        <f t="shared" si="460"/>
        <v>0</v>
      </c>
      <c r="U626" s="97">
        <f t="shared" si="460"/>
        <v>0</v>
      </c>
      <c r="V626" s="97">
        <f t="shared" si="460"/>
        <v>0</v>
      </c>
      <c r="W626" s="97">
        <f t="shared" si="460"/>
        <v>0</v>
      </c>
      <c r="X626" s="97">
        <f>SUM(X616:X625)</f>
        <v>0</v>
      </c>
      <c r="Y626" s="97">
        <f>SUM(Y616:Y625)</f>
        <v>0</v>
      </c>
      <c r="Z626" s="97">
        <f t="shared" ref="Z626:AA626" si="461">SUM(Z616:Z625)</f>
        <v>0</v>
      </c>
      <c r="AA626" s="97">
        <f t="shared" si="461"/>
        <v>0</v>
      </c>
      <c r="AB626" s="97">
        <f t="shared" ref="AB626:AE626" si="462">SUM(AB616:AB625)</f>
        <v>0</v>
      </c>
      <c r="AC626" s="97">
        <f t="shared" si="462"/>
        <v>0</v>
      </c>
      <c r="AD626" s="97">
        <f t="shared" si="462"/>
        <v>0</v>
      </c>
      <c r="AE626" s="97">
        <f t="shared" si="462"/>
        <v>0</v>
      </c>
    </row>
    <row r="627" spans="2:31">
      <c r="B627" s="103" t="s">
        <v>365</v>
      </c>
      <c r="C627" s="103"/>
      <c r="D627" s="101"/>
      <c r="E627" s="101"/>
      <c r="F627" s="101"/>
      <c r="G627" s="101"/>
      <c r="H627" s="101"/>
      <c r="I627" s="101"/>
      <c r="J627" s="101"/>
      <c r="K627" s="102">
        <f t="shared" ref="K627:W627" ca="1" si="463">K2018+K2025+K2032+K2039+K2046+K2053+K2060+K2067+K2074+K2081</f>
        <v>0</v>
      </c>
      <c r="L627" s="102">
        <f t="shared" ca="1" si="463"/>
        <v>0</v>
      </c>
      <c r="M627" s="102">
        <f t="shared" ca="1" si="463"/>
        <v>0</v>
      </c>
      <c r="N627" s="102">
        <f t="shared" ca="1" si="463"/>
        <v>0</v>
      </c>
      <c r="O627" s="102">
        <f t="shared" ca="1" si="463"/>
        <v>0</v>
      </c>
      <c r="P627" s="102">
        <f t="shared" ca="1" si="463"/>
        <v>0</v>
      </c>
      <c r="Q627" s="102">
        <f t="shared" ca="1" si="463"/>
        <v>0</v>
      </c>
      <c r="R627" s="102">
        <f t="shared" ca="1" si="463"/>
        <v>0</v>
      </c>
      <c r="S627" s="102">
        <f t="shared" ca="1" si="463"/>
        <v>0</v>
      </c>
      <c r="T627" s="102">
        <f t="shared" ca="1" si="463"/>
        <v>0</v>
      </c>
      <c r="U627" s="102">
        <f t="shared" ca="1" si="463"/>
        <v>0</v>
      </c>
      <c r="V627" s="102">
        <f t="shared" ca="1" si="463"/>
        <v>0</v>
      </c>
      <c r="W627" s="102">
        <f t="shared" ca="1" si="463"/>
        <v>0</v>
      </c>
      <c r="X627" s="102">
        <f t="shared" ref="X627:Y629" ca="1" si="464">X2018+X2025+X2032+X2039+X2046+X2053+X2060+X2067+X2074+X2081</f>
        <v>0</v>
      </c>
      <c r="Y627" s="102">
        <f t="shared" ca="1" si="464"/>
        <v>0</v>
      </c>
      <c r="Z627" s="102">
        <f t="shared" ref="Z627:AA627" ca="1" si="465">Z2018+Z2025+Z2032+Z2039+Z2046+Z2053+Z2060+Z2067+Z2074+Z2081</f>
        <v>0</v>
      </c>
      <c r="AA627" s="102">
        <f t="shared" ca="1" si="465"/>
        <v>0</v>
      </c>
      <c r="AB627" s="102">
        <f t="shared" ref="AB627:AE627" ca="1" si="466">AB2018+AB2025+AB2032+AB2039+AB2046+AB2053+AB2060+AB2067+AB2074+AB2081</f>
        <v>0</v>
      </c>
      <c r="AC627" s="102">
        <f t="shared" ca="1" si="466"/>
        <v>0</v>
      </c>
      <c r="AD627" s="102">
        <f t="shared" ca="1" si="466"/>
        <v>0</v>
      </c>
      <c r="AE627" s="102">
        <f t="shared" ca="1" si="466"/>
        <v>0</v>
      </c>
    </row>
    <row r="628" spans="2:31">
      <c r="B628" s="37" t="s">
        <v>366</v>
      </c>
      <c r="C628" s="37"/>
      <c r="D628" s="52"/>
      <c r="E628" s="52"/>
      <c r="F628" s="52"/>
      <c r="G628" s="52"/>
      <c r="H628" s="52"/>
      <c r="I628" s="52"/>
      <c r="J628" s="52"/>
      <c r="K628" s="33">
        <f t="shared" ref="K628:W628" ca="1" si="467">K2019+K2026+K2033+K2040+K2047+K2054+K2061+K2068+K2075+K2082</f>
        <v>0</v>
      </c>
      <c r="L628" s="33">
        <f t="shared" ca="1" si="467"/>
        <v>0</v>
      </c>
      <c r="M628" s="33">
        <f t="shared" ca="1" si="467"/>
        <v>0</v>
      </c>
      <c r="N628" s="33">
        <f t="shared" ca="1" si="467"/>
        <v>0</v>
      </c>
      <c r="O628" s="33">
        <f t="shared" ca="1" si="467"/>
        <v>0</v>
      </c>
      <c r="P628" s="33">
        <f t="shared" ca="1" si="467"/>
        <v>0</v>
      </c>
      <c r="Q628" s="33">
        <f t="shared" ca="1" si="467"/>
        <v>0</v>
      </c>
      <c r="R628" s="33">
        <f t="shared" ca="1" si="467"/>
        <v>0</v>
      </c>
      <c r="S628" s="33">
        <f t="shared" ca="1" si="467"/>
        <v>0</v>
      </c>
      <c r="T628" s="33">
        <f t="shared" ca="1" si="467"/>
        <v>0</v>
      </c>
      <c r="U628" s="33">
        <f t="shared" ca="1" si="467"/>
        <v>0</v>
      </c>
      <c r="V628" s="33">
        <f t="shared" ca="1" si="467"/>
        <v>0</v>
      </c>
      <c r="W628" s="33">
        <f t="shared" ca="1" si="467"/>
        <v>0</v>
      </c>
      <c r="X628" s="33">
        <f t="shared" ca="1" si="464"/>
        <v>0</v>
      </c>
      <c r="Y628" s="33">
        <f t="shared" ca="1" si="464"/>
        <v>0</v>
      </c>
      <c r="Z628" s="33">
        <f t="shared" ref="Z628:AA628" ca="1" si="468">Z2019+Z2026+Z2033+Z2040+Z2047+Z2054+Z2061+Z2068+Z2075+Z2082</f>
        <v>0</v>
      </c>
      <c r="AA628" s="33">
        <f t="shared" ca="1" si="468"/>
        <v>0</v>
      </c>
      <c r="AB628" s="33">
        <f t="shared" ref="AB628:AE628" ca="1" si="469">AB2019+AB2026+AB2033+AB2040+AB2047+AB2054+AB2061+AB2068+AB2075+AB2082</f>
        <v>0</v>
      </c>
      <c r="AC628" s="33">
        <f t="shared" ca="1" si="469"/>
        <v>0</v>
      </c>
      <c r="AD628" s="33">
        <f t="shared" ca="1" si="469"/>
        <v>0</v>
      </c>
      <c r="AE628" s="33">
        <f t="shared" ca="1" si="469"/>
        <v>0</v>
      </c>
    </row>
    <row r="629" spans="2:31">
      <c r="B629" s="200" t="s">
        <v>367</v>
      </c>
      <c r="C629" s="200"/>
      <c r="D629" s="52"/>
      <c r="E629" s="52"/>
      <c r="F629" s="52"/>
      <c r="G629" s="52"/>
      <c r="H629" s="52"/>
      <c r="I629" s="52"/>
      <c r="J629" s="52"/>
      <c r="K629" s="86">
        <f t="shared" ref="K629:W629" ca="1" si="470">K2020+K2027+K2034+K2041+K2048+K2055+K2062+K2069+K2076+K2083</f>
        <v>0</v>
      </c>
      <c r="L629" s="86">
        <f t="shared" ca="1" si="470"/>
        <v>0</v>
      </c>
      <c r="M629" s="86">
        <f t="shared" ca="1" si="470"/>
        <v>0</v>
      </c>
      <c r="N629" s="86">
        <f t="shared" ca="1" si="470"/>
        <v>0</v>
      </c>
      <c r="O629" s="86">
        <f t="shared" ca="1" si="470"/>
        <v>0</v>
      </c>
      <c r="P629" s="86">
        <f t="shared" ca="1" si="470"/>
        <v>0</v>
      </c>
      <c r="Q629" s="86">
        <f t="shared" ca="1" si="470"/>
        <v>0</v>
      </c>
      <c r="R629" s="86">
        <f t="shared" ca="1" si="470"/>
        <v>0</v>
      </c>
      <c r="S629" s="86">
        <f t="shared" ca="1" si="470"/>
        <v>0</v>
      </c>
      <c r="T629" s="86">
        <f t="shared" ca="1" si="470"/>
        <v>0</v>
      </c>
      <c r="U629" s="86">
        <f t="shared" ca="1" si="470"/>
        <v>0</v>
      </c>
      <c r="V629" s="86">
        <f t="shared" ca="1" si="470"/>
        <v>0</v>
      </c>
      <c r="W629" s="86">
        <f t="shared" ca="1" si="470"/>
        <v>0</v>
      </c>
      <c r="X629" s="86">
        <f t="shared" ca="1" si="464"/>
        <v>0</v>
      </c>
      <c r="Y629" s="86">
        <f t="shared" ca="1" si="464"/>
        <v>0</v>
      </c>
      <c r="Z629" s="86">
        <f t="shared" ref="Z629:AA629" ca="1" si="471">Z2020+Z2027+Z2034+Z2041+Z2048+Z2055+Z2062+Z2069+Z2076+Z2083</f>
        <v>0</v>
      </c>
      <c r="AA629" s="86">
        <f t="shared" ca="1" si="471"/>
        <v>0</v>
      </c>
      <c r="AB629" s="86">
        <f t="shared" ref="AB629:AE629" ca="1" si="472">AB2020+AB2027+AB2034+AB2041+AB2048+AB2055+AB2062+AB2069+AB2076+AB2083</f>
        <v>0</v>
      </c>
      <c r="AC629" s="86">
        <f t="shared" ca="1" si="472"/>
        <v>0</v>
      </c>
      <c r="AD629" s="86">
        <f t="shared" ca="1" si="472"/>
        <v>0</v>
      </c>
      <c r="AE629" s="86">
        <f t="shared" ca="1" si="472"/>
        <v>0</v>
      </c>
    </row>
    <row r="630" spans="2:31"/>
    <row r="631" spans="2:31">
      <c r="B631" s="188" t="s">
        <v>400</v>
      </c>
      <c r="C631" s="378"/>
      <c r="D631" s="189"/>
      <c r="E631" s="190"/>
      <c r="F631" s="190"/>
      <c r="G631" s="190"/>
      <c r="H631" s="190"/>
      <c r="I631" s="190"/>
      <c r="J631" s="190"/>
      <c r="K631" s="631"/>
      <c r="L631" s="632"/>
      <c r="M631" s="632"/>
      <c r="N631" s="632"/>
      <c r="O631" s="632"/>
      <c r="P631" s="632"/>
      <c r="Q631" s="632"/>
      <c r="R631" s="632"/>
      <c r="S631" s="632"/>
      <c r="T631" s="632"/>
      <c r="U631" s="632"/>
      <c r="V631" s="632"/>
      <c r="W631" s="632"/>
      <c r="X631" s="632"/>
      <c r="Y631" s="632"/>
      <c r="Z631" s="632"/>
      <c r="AA631" s="632"/>
      <c r="AB631" s="632"/>
      <c r="AC631" s="632"/>
      <c r="AD631" s="632"/>
      <c r="AE631" s="632"/>
    </row>
    <row r="632" spans="2:31">
      <c r="B632" s="62" t="str">
        <f t="shared" ref="B632:B641" si="473">IF(ISBLANK(B616),"",B616)</f>
        <v/>
      </c>
      <c r="C632" s="62"/>
      <c r="D632" s="101"/>
      <c r="E632" s="101"/>
      <c r="F632" s="101"/>
      <c r="G632" s="101"/>
      <c r="H632" s="101"/>
      <c r="I632" s="101"/>
      <c r="J632" s="201" t="str" cm="1">
        <f t="array" ref="J632">IF(J616="wstaw dane","",IF(OR(ISBLANK(F616)=TRUE,ISBLANK(G616)=TRUE),"uzupełnij dane",IF(OR((AND(F616="nie",SUMPRODUCT(ISNUMBER(K632:AE632)*1)&gt;0)),AND(F616=tak,G616=nie,SUMPRODUCT(ISNUMBER(K632:AE632)*1)&gt;0)),"usuń % dotacji",IF(AND(F616=tak,G616=tak,SUMPRODUCT(ISNUMBER(K632:AE632)*1)=0),"wstaw % dotacji","ok"))))</f>
        <v/>
      </c>
      <c r="K632" s="386"/>
      <c r="L632" s="386">
        <v>0.5</v>
      </c>
      <c r="M632" s="386">
        <v>0.5</v>
      </c>
      <c r="N632" s="386">
        <v>0.5</v>
      </c>
      <c r="O632" s="386">
        <v>0.5</v>
      </c>
      <c r="P632" s="386">
        <v>0.5</v>
      </c>
      <c r="Q632" s="386"/>
      <c r="R632" s="386"/>
      <c r="S632" s="386"/>
      <c r="T632" s="386"/>
      <c r="U632" s="386"/>
      <c r="V632" s="386"/>
      <c r="W632" s="386"/>
      <c r="X632" s="386"/>
      <c r="Y632" s="386"/>
      <c r="Z632" s="386"/>
      <c r="AA632" s="386"/>
      <c r="AB632" s="386"/>
      <c r="AC632" s="386"/>
      <c r="AD632" s="386"/>
      <c r="AE632" s="386"/>
    </row>
    <row r="633" spans="2:31">
      <c r="B633" s="62" t="str">
        <f t="shared" si="473"/>
        <v/>
      </c>
      <c r="C633" s="62"/>
      <c r="D633" s="52"/>
      <c r="E633" s="52"/>
      <c r="F633" s="52"/>
      <c r="G633" s="52"/>
      <c r="H633" s="52"/>
      <c r="I633" s="52"/>
      <c r="J633" s="202" t="str" cm="1">
        <f t="array" ref="J633">IF(J617="wstaw dane","",IF(OR(ISBLANK(F617)=TRUE,ISBLANK(G617)=TRUE),"uzupełnij dane",IF(OR((AND(F617="nie",SUMPRODUCT(ISNUMBER(K633:AE633)*1)&gt;0)),AND(F617=tak,G617=nie,SUMPRODUCT(ISNUMBER(K633:AE633)*1)&gt;0)),"usuń % dotacji",IF(AND(F617=tak,G617=tak,SUMPRODUCT(ISNUMBER(K633:AE633)*1)=0),"wstaw % dotacji","ok"))))</f>
        <v/>
      </c>
      <c r="K633" s="387"/>
      <c r="L633" s="387"/>
      <c r="M633" s="387"/>
      <c r="N633" s="387"/>
      <c r="O633" s="387"/>
      <c r="P633" s="387"/>
      <c r="Q633" s="387"/>
      <c r="R633" s="387"/>
      <c r="S633" s="387"/>
      <c r="T633" s="387"/>
      <c r="U633" s="387"/>
      <c r="V633" s="387"/>
      <c r="W633" s="387"/>
      <c r="X633" s="387"/>
      <c r="Y633" s="387"/>
      <c r="Z633" s="387"/>
      <c r="AA633" s="387"/>
      <c r="AB633" s="387"/>
      <c r="AC633" s="387"/>
      <c r="AD633" s="387"/>
      <c r="AE633" s="387"/>
    </row>
    <row r="634" spans="2:31">
      <c r="B634" s="62" t="str">
        <f t="shared" si="473"/>
        <v/>
      </c>
      <c r="C634" s="62"/>
      <c r="D634" s="52"/>
      <c r="E634" s="52"/>
      <c r="F634" s="52"/>
      <c r="G634" s="52"/>
      <c r="H634" s="52"/>
      <c r="I634" s="52"/>
      <c r="J634" s="202" t="str" cm="1">
        <f t="array" ref="J634">IF(J618="wstaw dane","",IF(OR(ISBLANK(F618)=TRUE,ISBLANK(G618)=TRUE),"uzupełnij dane",IF(OR((AND(F618="nie",SUMPRODUCT(ISNUMBER(K634:AE634)*1)&gt;0)),AND(F618=tak,G618=nie,SUMPRODUCT(ISNUMBER(K634:AE634)*1)&gt;0)),"usuń % dotacji",IF(AND(F618=tak,G618=tak,SUMPRODUCT(ISNUMBER(K634:AE634)*1)=0),"wstaw % dotacji","ok"))))</f>
        <v/>
      </c>
      <c r="K634" s="387"/>
      <c r="L634" s="387"/>
      <c r="M634" s="387"/>
      <c r="N634" s="387"/>
      <c r="O634" s="387"/>
      <c r="P634" s="387"/>
      <c r="Q634" s="387"/>
      <c r="R634" s="387"/>
      <c r="S634" s="387"/>
      <c r="T634" s="387"/>
      <c r="U634" s="387"/>
      <c r="V634" s="387"/>
      <c r="W634" s="387"/>
      <c r="X634" s="387"/>
      <c r="Y634" s="387"/>
      <c r="Z634" s="387"/>
      <c r="AA634" s="387"/>
      <c r="AB634" s="387"/>
      <c r="AC634" s="387"/>
      <c r="AD634" s="387"/>
      <c r="AE634" s="387"/>
    </row>
    <row r="635" spans="2:31">
      <c r="B635" s="62" t="str">
        <f t="shared" si="473"/>
        <v/>
      </c>
      <c r="C635" s="62"/>
      <c r="D635" s="52"/>
      <c r="E635" s="52"/>
      <c r="F635" s="52"/>
      <c r="G635" s="52"/>
      <c r="H635" s="52"/>
      <c r="I635" s="52"/>
      <c r="J635" s="202" t="str" cm="1">
        <f t="array" ref="J635">IF(J619="wstaw dane","",IF(OR(ISBLANK(F619)=TRUE,ISBLANK(G619)=TRUE),"uzupełnij dane",IF(OR((AND(F619="nie",SUMPRODUCT(ISNUMBER(K635:AE635)*1)&gt;0)),AND(F619=tak,G619=nie,SUMPRODUCT(ISNUMBER(K635:AE635)*1)&gt;0)),"usuń % dotacji",IF(AND(F619=tak,G619=tak,SUMPRODUCT(ISNUMBER(K635:AE635)*1)=0),"wstaw % dotacji","ok"))))</f>
        <v/>
      </c>
      <c r="K635" s="387"/>
      <c r="L635" s="387"/>
      <c r="M635" s="387"/>
      <c r="N635" s="387"/>
      <c r="O635" s="387"/>
      <c r="P635" s="387"/>
      <c r="Q635" s="387"/>
      <c r="R635" s="387"/>
      <c r="S635" s="387"/>
      <c r="T635" s="387"/>
      <c r="U635" s="387"/>
      <c r="V635" s="387"/>
      <c r="W635" s="387"/>
      <c r="X635" s="387"/>
      <c r="Y635" s="387"/>
      <c r="Z635" s="387"/>
      <c r="AA635" s="387"/>
      <c r="AB635" s="387"/>
      <c r="AC635" s="387"/>
      <c r="AD635" s="387"/>
      <c r="AE635" s="387"/>
    </row>
    <row r="636" spans="2:31">
      <c r="B636" s="62" t="str">
        <f t="shared" si="473"/>
        <v/>
      </c>
      <c r="C636" s="62"/>
      <c r="D636" s="52"/>
      <c r="E636" s="52"/>
      <c r="F636" s="52"/>
      <c r="G636" s="52"/>
      <c r="H636" s="52"/>
      <c r="I636" s="52"/>
      <c r="J636" s="202" t="str" cm="1">
        <f t="array" ref="J636">IF(J620="wstaw dane","",IF(OR(ISBLANK(F620)=TRUE,ISBLANK(G620)=TRUE),"uzupełnij dane",IF(OR((AND(F620="nie",SUMPRODUCT(ISNUMBER(K636:AE636)*1)&gt;0)),AND(F620=tak,G620=nie,SUMPRODUCT(ISNUMBER(K636:AE636)*1)&gt;0)),"usuń % dotacji",IF(AND(F620=tak,G620=tak,SUMPRODUCT(ISNUMBER(K636:AE636)*1)=0),"wstaw % dotacji","ok"))))</f>
        <v/>
      </c>
      <c r="K636" s="387"/>
      <c r="L636" s="387"/>
      <c r="M636" s="387"/>
      <c r="N636" s="387"/>
      <c r="O636" s="387"/>
      <c r="P636" s="387"/>
      <c r="Q636" s="387"/>
      <c r="R636" s="387"/>
      <c r="S636" s="387"/>
      <c r="T636" s="387"/>
      <c r="U636" s="387"/>
      <c r="V636" s="387"/>
      <c r="W636" s="387"/>
      <c r="X636" s="387"/>
      <c r="Y636" s="387"/>
      <c r="Z636" s="387"/>
      <c r="AA636" s="387"/>
      <c r="AB636" s="387"/>
      <c r="AC636" s="387"/>
      <c r="AD636" s="387"/>
      <c r="AE636" s="387"/>
    </row>
    <row r="637" spans="2:31">
      <c r="B637" s="62" t="str">
        <f t="shared" si="473"/>
        <v/>
      </c>
      <c r="C637" s="62"/>
      <c r="D637" s="52"/>
      <c r="E637" s="52"/>
      <c r="F637" s="52"/>
      <c r="G637" s="52"/>
      <c r="H637" s="52"/>
      <c r="I637" s="52"/>
      <c r="J637" s="202" t="str" cm="1">
        <f t="array" ref="J637">IF(J621="wstaw dane","",IF(OR(ISBLANK(F621)=TRUE,ISBLANK(G621)=TRUE),"uzupełnij dane",IF(OR((AND(F621="nie",SUMPRODUCT(ISNUMBER(K637:AE637)*1)&gt;0)),AND(F621=tak,G621=nie,SUMPRODUCT(ISNUMBER(K637:AE637)*1)&gt;0)),"usuń % dotacji",IF(AND(F621=tak,G621=tak,SUMPRODUCT(ISNUMBER(K637:AE637)*1)=0),"wstaw % dotacji","ok"))))</f>
        <v/>
      </c>
      <c r="K637" s="387"/>
      <c r="L637" s="387"/>
      <c r="M637" s="387"/>
      <c r="N637" s="387"/>
      <c r="O637" s="387"/>
      <c r="P637" s="387"/>
      <c r="Q637" s="387"/>
      <c r="R637" s="387"/>
      <c r="S637" s="387"/>
      <c r="T637" s="387"/>
      <c r="U637" s="387"/>
      <c r="V637" s="387"/>
      <c r="W637" s="387"/>
      <c r="X637" s="387"/>
      <c r="Y637" s="387"/>
      <c r="Z637" s="387"/>
      <c r="AA637" s="387"/>
      <c r="AB637" s="387"/>
      <c r="AC637" s="387"/>
      <c r="AD637" s="387"/>
      <c r="AE637" s="387"/>
    </row>
    <row r="638" spans="2:31">
      <c r="B638" s="62" t="str">
        <f t="shared" si="473"/>
        <v/>
      </c>
      <c r="C638" s="62"/>
      <c r="D638" s="52"/>
      <c r="E638" s="52"/>
      <c r="F638" s="52"/>
      <c r="G638" s="52"/>
      <c r="H638" s="52"/>
      <c r="I638" s="52"/>
      <c r="J638" s="202" t="str" cm="1">
        <f t="array" ref="J638">IF(J622="wstaw dane","",IF(OR(ISBLANK(F622)=TRUE,ISBLANK(G622)=TRUE),"uzupełnij dane",IF(OR((AND(F622="nie",SUMPRODUCT(ISNUMBER(K638:AE638)*1)&gt;0)),AND(F622=tak,G622=nie,SUMPRODUCT(ISNUMBER(K638:AE638)*1)&gt;0)),"usuń % dotacji",IF(AND(F622=tak,G622=tak,SUMPRODUCT(ISNUMBER(K638:AE638)*1)=0),"wstaw % dotacji","ok"))))</f>
        <v/>
      </c>
      <c r="K638" s="387"/>
      <c r="L638" s="387"/>
      <c r="M638" s="387"/>
      <c r="N638" s="387"/>
      <c r="O638" s="387"/>
      <c r="P638" s="387"/>
      <c r="Q638" s="387"/>
      <c r="R638" s="387"/>
      <c r="S638" s="387"/>
      <c r="T638" s="387"/>
      <c r="U638" s="387"/>
      <c r="V638" s="387"/>
      <c r="W638" s="387"/>
      <c r="X638" s="387"/>
      <c r="Y638" s="387"/>
      <c r="Z638" s="387"/>
      <c r="AA638" s="387"/>
      <c r="AB638" s="387"/>
      <c r="AC638" s="387"/>
      <c r="AD638" s="387"/>
      <c r="AE638" s="387"/>
    </row>
    <row r="639" spans="2:31">
      <c r="B639" s="62" t="str">
        <f t="shared" si="473"/>
        <v/>
      </c>
      <c r="C639" s="62"/>
      <c r="D639" s="52"/>
      <c r="E639" s="52"/>
      <c r="F639" s="52"/>
      <c r="G639" s="52"/>
      <c r="H639" s="52"/>
      <c r="I639" s="52"/>
      <c r="J639" s="202" t="str" cm="1">
        <f t="array" ref="J639">IF(J623="wstaw dane","",IF(OR(ISBLANK(F623)=TRUE,ISBLANK(G623)=TRUE),"uzupełnij dane",IF(OR((AND(F623="nie",SUMPRODUCT(ISNUMBER(K639:AE639)*1)&gt;0)),AND(F623=tak,G623=nie,SUMPRODUCT(ISNUMBER(K639:AE639)*1)&gt;0)),"usuń % dotacji",IF(AND(F623=tak,G623=tak,SUMPRODUCT(ISNUMBER(K639:AE639)*1)=0),"wstaw % dotacji","ok"))))</f>
        <v/>
      </c>
      <c r="K639" s="387"/>
      <c r="L639" s="387"/>
      <c r="M639" s="387"/>
      <c r="N639" s="387"/>
      <c r="O639" s="387"/>
      <c r="P639" s="387"/>
      <c r="Q639" s="387"/>
      <c r="R639" s="387"/>
      <c r="S639" s="387"/>
      <c r="T639" s="387"/>
      <c r="U639" s="387"/>
      <c r="V639" s="387"/>
      <c r="W639" s="387"/>
      <c r="X639" s="387"/>
      <c r="Y639" s="387"/>
      <c r="Z639" s="387"/>
      <c r="AA639" s="387"/>
      <c r="AB639" s="387"/>
      <c r="AC639" s="387"/>
      <c r="AD639" s="387"/>
      <c r="AE639" s="387"/>
    </row>
    <row r="640" spans="2:31">
      <c r="B640" s="62" t="str">
        <f t="shared" si="473"/>
        <v/>
      </c>
      <c r="C640" s="62"/>
      <c r="D640" s="52"/>
      <c r="E640" s="52"/>
      <c r="F640" s="52"/>
      <c r="G640" s="52"/>
      <c r="H640" s="52"/>
      <c r="I640" s="52"/>
      <c r="J640" s="202" t="str" cm="1">
        <f t="array" ref="J640">IF(J624="wstaw dane","",IF(OR(ISBLANK(F624)=TRUE,ISBLANK(G624)=TRUE),"uzupełnij dane",IF(OR((AND(F624="nie",SUMPRODUCT(ISNUMBER(K640:AE640)*1)&gt;0)),AND(F624=tak,G624=nie,SUMPRODUCT(ISNUMBER(K640:AE640)*1)&gt;0)),"usuń % dotacji",IF(AND(F624=tak,G624=tak,SUMPRODUCT(ISNUMBER(K640:AE640)*1)=0),"wstaw % dotacji","ok"))))</f>
        <v/>
      </c>
      <c r="K640" s="387"/>
      <c r="L640" s="387"/>
      <c r="M640" s="387"/>
      <c r="N640" s="387"/>
      <c r="O640" s="387"/>
      <c r="P640" s="387"/>
      <c r="Q640" s="387"/>
      <c r="R640" s="387"/>
      <c r="S640" s="387"/>
      <c r="T640" s="387"/>
      <c r="U640" s="387"/>
      <c r="V640" s="387"/>
      <c r="W640" s="387"/>
      <c r="X640" s="387"/>
      <c r="Y640" s="387"/>
      <c r="Z640" s="387"/>
      <c r="AA640" s="387"/>
      <c r="AB640" s="387"/>
      <c r="AC640" s="387"/>
      <c r="AD640" s="387"/>
      <c r="AE640" s="387"/>
    </row>
    <row r="641" spans="2:33">
      <c r="B641" s="62" t="str">
        <f t="shared" si="473"/>
        <v/>
      </c>
      <c r="C641" s="62"/>
      <c r="D641" s="52"/>
      <c r="E641" s="52"/>
      <c r="F641" s="52"/>
      <c r="G641" s="52"/>
      <c r="H641" s="52"/>
      <c r="I641" s="52"/>
      <c r="J641" s="202" t="str" cm="1">
        <f t="array" ref="J641">IF(J625="wstaw dane","",IF(OR(ISBLANK(F625)=TRUE,ISBLANK(G625)=TRUE),"uzupełnij dane",IF(OR((AND(F625="nie",SUMPRODUCT(ISNUMBER(K641:AE641)*1)&gt;0)),AND(F625=tak,G625=nie,SUMPRODUCT(ISNUMBER(K641:AE641)*1)&gt;0)),"usuń % dotacji",IF(AND(F625=tak,G625=tak,SUMPRODUCT(ISNUMBER(K641:AE641)*1)=0),"wstaw % dotacji","ok"))))</f>
        <v/>
      </c>
      <c r="K641" s="387"/>
      <c r="L641" s="387"/>
      <c r="M641" s="387"/>
      <c r="N641" s="387"/>
      <c r="O641" s="387"/>
      <c r="P641" s="387"/>
      <c r="Q641" s="387"/>
      <c r="R641" s="387"/>
      <c r="S641" s="387"/>
      <c r="T641" s="387"/>
      <c r="U641" s="387"/>
      <c r="V641" s="387"/>
      <c r="W641" s="387"/>
      <c r="X641" s="387"/>
      <c r="Y641" s="387"/>
      <c r="Z641" s="387"/>
      <c r="AA641" s="387"/>
      <c r="AB641" s="387"/>
      <c r="AC641" s="387"/>
      <c r="AD641" s="387"/>
      <c r="AE641" s="387"/>
    </row>
    <row r="642" spans="2:33">
      <c r="B642" s="40"/>
      <c r="C642" s="40"/>
      <c r="J642" s="383"/>
      <c r="K642" s="397"/>
      <c r="L642" s="397"/>
      <c r="M642" s="397"/>
      <c r="N642" s="397"/>
      <c r="O642" s="397"/>
      <c r="P642" s="397"/>
      <c r="Q642" s="397"/>
      <c r="R642" s="397"/>
      <c r="S642" s="397"/>
      <c r="T642" s="397"/>
      <c r="U642" s="397"/>
      <c r="V642" s="397"/>
      <c r="W642" s="397"/>
      <c r="X642" s="397"/>
      <c r="Y642" s="397"/>
      <c r="Z642" s="397"/>
      <c r="AA642" s="397"/>
      <c r="AB642" s="397"/>
      <c r="AC642" s="397"/>
      <c r="AD642" s="397"/>
      <c r="AE642" s="397"/>
    </row>
    <row r="643" spans="2:33">
      <c r="B643" s="188" t="s">
        <v>653</v>
      </c>
      <c r="C643" s="378"/>
      <c r="D643" s="189"/>
      <c r="E643" s="190"/>
      <c r="F643" s="190"/>
      <c r="G643" s="190"/>
      <c r="H643" s="190"/>
      <c r="I643" s="190"/>
      <c r="J643" s="190"/>
      <c r="K643" s="631"/>
      <c r="L643" s="632"/>
      <c r="M643" s="632"/>
      <c r="N643" s="632"/>
      <c r="O643" s="632"/>
      <c r="P643" s="632"/>
      <c r="Q643" s="632"/>
      <c r="R643" s="632"/>
      <c r="S643" s="632"/>
      <c r="T643" s="632"/>
      <c r="U643" s="632"/>
      <c r="V643" s="632"/>
      <c r="W643" s="632"/>
      <c r="X643" s="632"/>
      <c r="Y643" s="632"/>
      <c r="Z643" s="632"/>
      <c r="AA643" s="632"/>
      <c r="AB643" s="632"/>
      <c r="AC643" s="632"/>
      <c r="AD643" s="632"/>
      <c r="AE643" s="632"/>
    </row>
    <row r="644" spans="2:33">
      <c r="B644" s="62" t="str">
        <f t="shared" ref="B644:B653" si="474">IF(ISBLANK(B616),"",B616)</f>
        <v/>
      </c>
      <c r="C644" s="62"/>
      <c r="D644" s="101"/>
      <c r="E644" s="101"/>
      <c r="F644" s="101"/>
      <c r="G644" s="101"/>
      <c r="H644" s="101"/>
      <c r="I644" s="101"/>
      <c r="J644" s="201" t="str">
        <f>J632</f>
        <v/>
      </c>
      <c r="K644" s="102">
        <f t="shared" ref="K644:AE644" si="475">IF(ISBLANK(K632),0,K2021)</f>
        <v>0</v>
      </c>
      <c r="L644" s="102">
        <f t="shared" ca="1" si="475"/>
        <v>0</v>
      </c>
      <c r="M644" s="102">
        <f t="shared" ca="1" si="475"/>
        <v>0</v>
      </c>
      <c r="N644" s="102">
        <f t="shared" ca="1" si="475"/>
        <v>0</v>
      </c>
      <c r="O644" s="102">
        <f t="shared" ca="1" si="475"/>
        <v>0</v>
      </c>
      <c r="P644" s="102">
        <f t="shared" ca="1" si="475"/>
        <v>0</v>
      </c>
      <c r="Q644" s="102">
        <f t="shared" si="475"/>
        <v>0</v>
      </c>
      <c r="R644" s="102">
        <f t="shared" si="475"/>
        <v>0</v>
      </c>
      <c r="S644" s="102">
        <f t="shared" si="475"/>
        <v>0</v>
      </c>
      <c r="T644" s="102">
        <f t="shared" si="475"/>
        <v>0</v>
      </c>
      <c r="U644" s="102">
        <f t="shared" si="475"/>
        <v>0</v>
      </c>
      <c r="V644" s="102">
        <f t="shared" si="475"/>
        <v>0</v>
      </c>
      <c r="W644" s="102">
        <f t="shared" si="475"/>
        <v>0</v>
      </c>
      <c r="X644" s="102">
        <f t="shared" si="475"/>
        <v>0</v>
      </c>
      <c r="Y644" s="102">
        <f t="shared" si="475"/>
        <v>0</v>
      </c>
      <c r="Z644" s="102">
        <f t="shared" si="475"/>
        <v>0</v>
      </c>
      <c r="AA644" s="102">
        <f t="shared" si="475"/>
        <v>0</v>
      </c>
      <c r="AB644" s="102">
        <f t="shared" si="475"/>
        <v>0</v>
      </c>
      <c r="AC644" s="102">
        <f t="shared" si="475"/>
        <v>0</v>
      </c>
      <c r="AD644" s="102">
        <f t="shared" si="475"/>
        <v>0</v>
      </c>
      <c r="AE644" s="102">
        <f t="shared" si="475"/>
        <v>0</v>
      </c>
      <c r="AG644" s="5"/>
    </row>
    <row r="645" spans="2:33">
      <c r="B645" s="62" t="str">
        <f t="shared" si="474"/>
        <v/>
      </c>
      <c r="C645" s="62"/>
      <c r="D645" s="52"/>
      <c r="E645" s="52"/>
      <c r="F645" s="52"/>
      <c r="G645" s="52"/>
      <c r="H645" s="52"/>
      <c r="I645" s="52"/>
      <c r="J645" s="202" t="str">
        <f t="shared" ref="J645:J653" si="476">J633</f>
        <v/>
      </c>
      <c r="K645" s="33">
        <f t="shared" ref="K645:AE645" si="477">IF(ISBLANK(K633),0,K2028)</f>
        <v>0</v>
      </c>
      <c r="L645" s="33">
        <f t="shared" si="477"/>
        <v>0</v>
      </c>
      <c r="M645" s="33">
        <f t="shared" si="477"/>
        <v>0</v>
      </c>
      <c r="N645" s="33">
        <f t="shared" si="477"/>
        <v>0</v>
      </c>
      <c r="O645" s="33">
        <f t="shared" si="477"/>
        <v>0</v>
      </c>
      <c r="P645" s="33">
        <f t="shared" si="477"/>
        <v>0</v>
      </c>
      <c r="Q645" s="33">
        <f t="shared" si="477"/>
        <v>0</v>
      </c>
      <c r="R645" s="33">
        <f t="shared" si="477"/>
        <v>0</v>
      </c>
      <c r="S645" s="33">
        <f t="shared" si="477"/>
        <v>0</v>
      </c>
      <c r="T645" s="33">
        <f t="shared" si="477"/>
        <v>0</v>
      </c>
      <c r="U645" s="33">
        <f t="shared" si="477"/>
        <v>0</v>
      </c>
      <c r="V645" s="33">
        <f t="shared" si="477"/>
        <v>0</v>
      </c>
      <c r="W645" s="33">
        <f t="shared" si="477"/>
        <v>0</v>
      </c>
      <c r="X645" s="33">
        <f t="shared" si="477"/>
        <v>0</v>
      </c>
      <c r="Y645" s="33">
        <f t="shared" si="477"/>
        <v>0</v>
      </c>
      <c r="Z645" s="33">
        <f t="shared" si="477"/>
        <v>0</v>
      </c>
      <c r="AA645" s="33">
        <f t="shared" si="477"/>
        <v>0</v>
      </c>
      <c r="AB645" s="33">
        <f t="shared" si="477"/>
        <v>0</v>
      </c>
      <c r="AC645" s="33">
        <f t="shared" si="477"/>
        <v>0</v>
      </c>
      <c r="AD645" s="33">
        <f t="shared" si="477"/>
        <v>0</v>
      </c>
      <c r="AE645" s="33">
        <f t="shared" si="477"/>
        <v>0</v>
      </c>
      <c r="AG645" s="5"/>
    </row>
    <row r="646" spans="2:33">
      <c r="B646" s="62" t="str">
        <f t="shared" si="474"/>
        <v/>
      </c>
      <c r="C646" s="62"/>
      <c r="D646" s="52"/>
      <c r="E646" s="52"/>
      <c r="F646" s="52"/>
      <c r="G646" s="52"/>
      <c r="H646" s="52"/>
      <c r="I646" s="52"/>
      <c r="J646" s="202" t="str">
        <f t="shared" si="476"/>
        <v/>
      </c>
      <c r="K646" s="33">
        <f t="shared" ref="K646:AE646" si="478">IF(ISBLANK(K634),0,K2035)</f>
        <v>0</v>
      </c>
      <c r="L646" s="33">
        <f t="shared" si="478"/>
        <v>0</v>
      </c>
      <c r="M646" s="33">
        <f t="shared" si="478"/>
        <v>0</v>
      </c>
      <c r="N646" s="33">
        <f t="shared" si="478"/>
        <v>0</v>
      </c>
      <c r="O646" s="33">
        <f t="shared" si="478"/>
        <v>0</v>
      </c>
      <c r="P646" s="33">
        <f t="shared" si="478"/>
        <v>0</v>
      </c>
      <c r="Q646" s="33">
        <f t="shared" si="478"/>
        <v>0</v>
      </c>
      <c r="R646" s="33">
        <f t="shared" si="478"/>
        <v>0</v>
      </c>
      <c r="S646" s="33">
        <f t="shared" si="478"/>
        <v>0</v>
      </c>
      <c r="T646" s="33">
        <f t="shared" si="478"/>
        <v>0</v>
      </c>
      <c r="U646" s="33">
        <f t="shared" si="478"/>
        <v>0</v>
      </c>
      <c r="V646" s="33">
        <f t="shared" si="478"/>
        <v>0</v>
      </c>
      <c r="W646" s="33">
        <f t="shared" si="478"/>
        <v>0</v>
      </c>
      <c r="X646" s="33">
        <f t="shared" si="478"/>
        <v>0</v>
      </c>
      <c r="Y646" s="33">
        <f t="shared" si="478"/>
        <v>0</v>
      </c>
      <c r="Z646" s="33">
        <f t="shared" si="478"/>
        <v>0</v>
      </c>
      <c r="AA646" s="33">
        <f t="shared" si="478"/>
        <v>0</v>
      </c>
      <c r="AB646" s="33">
        <f t="shared" si="478"/>
        <v>0</v>
      </c>
      <c r="AC646" s="33">
        <f t="shared" si="478"/>
        <v>0</v>
      </c>
      <c r="AD646" s="33">
        <f t="shared" si="478"/>
        <v>0</v>
      </c>
      <c r="AE646" s="33">
        <f t="shared" si="478"/>
        <v>0</v>
      </c>
      <c r="AG646" s="5"/>
    </row>
    <row r="647" spans="2:33">
      <c r="B647" s="62" t="str">
        <f t="shared" si="474"/>
        <v/>
      </c>
      <c r="C647" s="62"/>
      <c r="D647" s="52"/>
      <c r="E647" s="52"/>
      <c r="F647" s="52"/>
      <c r="G647" s="52"/>
      <c r="H647" s="52"/>
      <c r="I647" s="52"/>
      <c r="J647" s="202" t="str">
        <f t="shared" si="476"/>
        <v/>
      </c>
      <c r="K647" s="33">
        <f t="shared" ref="K647:AE647" si="479">IF(ISBLANK(K635),0,K2042)</f>
        <v>0</v>
      </c>
      <c r="L647" s="33">
        <f t="shared" si="479"/>
        <v>0</v>
      </c>
      <c r="M647" s="33">
        <f t="shared" si="479"/>
        <v>0</v>
      </c>
      <c r="N647" s="33">
        <f t="shared" si="479"/>
        <v>0</v>
      </c>
      <c r="O647" s="33">
        <f t="shared" si="479"/>
        <v>0</v>
      </c>
      <c r="P647" s="33">
        <f t="shared" si="479"/>
        <v>0</v>
      </c>
      <c r="Q647" s="33">
        <f t="shared" si="479"/>
        <v>0</v>
      </c>
      <c r="R647" s="33">
        <f t="shared" si="479"/>
        <v>0</v>
      </c>
      <c r="S647" s="33">
        <f t="shared" si="479"/>
        <v>0</v>
      </c>
      <c r="T647" s="33">
        <f t="shared" si="479"/>
        <v>0</v>
      </c>
      <c r="U647" s="33">
        <f t="shared" si="479"/>
        <v>0</v>
      </c>
      <c r="V647" s="33">
        <f t="shared" si="479"/>
        <v>0</v>
      </c>
      <c r="W647" s="33">
        <f t="shared" si="479"/>
        <v>0</v>
      </c>
      <c r="X647" s="33">
        <f t="shared" si="479"/>
        <v>0</v>
      </c>
      <c r="Y647" s="33">
        <f t="shared" si="479"/>
        <v>0</v>
      </c>
      <c r="Z647" s="33">
        <f t="shared" si="479"/>
        <v>0</v>
      </c>
      <c r="AA647" s="33">
        <f t="shared" si="479"/>
        <v>0</v>
      </c>
      <c r="AB647" s="33">
        <f t="shared" si="479"/>
        <v>0</v>
      </c>
      <c r="AC647" s="33">
        <f t="shared" si="479"/>
        <v>0</v>
      </c>
      <c r="AD647" s="33">
        <f t="shared" si="479"/>
        <v>0</v>
      </c>
      <c r="AE647" s="33">
        <f t="shared" si="479"/>
        <v>0</v>
      </c>
      <c r="AG647" s="5"/>
    </row>
    <row r="648" spans="2:33">
      <c r="B648" s="62" t="str">
        <f t="shared" si="474"/>
        <v/>
      </c>
      <c r="C648" s="62"/>
      <c r="D648" s="52"/>
      <c r="E648" s="52"/>
      <c r="F648" s="52"/>
      <c r="G648" s="52"/>
      <c r="H648" s="52"/>
      <c r="I648" s="52"/>
      <c r="J648" s="202" t="str">
        <f t="shared" si="476"/>
        <v/>
      </c>
      <c r="K648" s="33">
        <f t="shared" ref="K648:AE648" si="480">IF(ISBLANK(K636),0,K2049)</f>
        <v>0</v>
      </c>
      <c r="L648" s="33">
        <f t="shared" si="480"/>
        <v>0</v>
      </c>
      <c r="M648" s="33">
        <f t="shared" si="480"/>
        <v>0</v>
      </c>
      <c r="N648" s="33">
        <f t="shared" si="480"/>
        <v>0</v>
      </c>
      <c r="O648" s="33">
        <f t="shared" si="480"/>
        <v>0</v>
      </c>
      <c r="P648" s="33">
        <f t="shared" si="480"/>
        <v>0</v>
      </c>
      <c r="Q648" s="33">
        <f t="shared" si="480"/>
        <v>0</v>
      </c>
      <c r="R648" s="33">
        <f t="shared" si="480"/>
        <v>0</v>
      </c>
      <c r="S648" s="33">
        <f t="shared" si="480"/>
        <v>0</v>
      </c>
      <c r="T648" s="33">
        <f t="shared" si="480"/>
        <v>0</v>
      </c>
      <c r="U648" s="33">
        <f t="shared" si="480"/>
        <v>0</v>
      </c>
      <c r="V648" s="33">
        <f t="shared" si="480"/>
        <v>0</v>
      </c>
      <c r="W648" s="33">
        <f t="shared" si="480"/>
        <v>0</v>
      </c>
      <c r="X648" s="33">
        <f t="shared" si="480"/>
        <v>0</v>
      </c>
      <c r="Y648" s="33">
        <f t="shared" si="480"/>
        <v>0</v>
      </c>
      <c r="Z648" s="33">
        <f t="shared" si="480"/>
        <v>0</v>
      </c>
      <c r="AA648" s="33">
        <f t="shared" si="480"/>
        <v>0</v>
      </c>
      <c r="AB648" s="33">
        <f t="shared" si="480"/>
        <v>0</v>
      </c>
      <c r="AC648" s="33">
        <f t="shared" si="480"/>
        <v>0</v>
      </c>
      <c r="AD648" s="33">
        <f t="shared" si="480"/>
        <v>0</v>
      </c>
      <c r="AE648" s="33">
        <f t="shared" si="480"/>
        <v>0</v>
      </c>
      <c r="AG648" s="5"/>
    </row>
    <row r="649" spans="2:33">
      <c r="B649" s="62" t="str">
        <f t="shared" si="474"/>
        <v/>
      </c>
      <c r="C649" s="62"/>
      <c r="D649" s="52"/>
      <c r="E649" s="52"/>
      <c r="F649" s="52"/>
      <c r="G649" s="52"/>
      <c r="H649" s="52"/>
      <c r="I649" s="52"/>
      <c r="J649" s="202" t="str">
        <f t="shared" si="476"/>
        <v/>
      </c>
      <c r="K649" s="33">
        <f t="shared" ref="K649:AE649" si="481">IF(ISBLANK(K637),0,K2056)</f>
        <v>0</v>
      </c>
      <c r="L649" s="33">
        <f t="shared" si="481"/>
        <v>0</v>
      </c>
      <c r="M649" s="33">
        <f t="shared" si="481"/>
        <v>0</v>
      </c>
      <c r="N649" s="33">
        <f t="shared" si="481"/>
        <v>0</v>
      </c>
      <c r="O649" s="33">
        <f t="shared" si="481"/>
        <v>0</v>
      </c>
      <c r="P649" s="33">
        <f t="shared" si="481"/>
        <v>0</v>
      </c>
      <c r="Q649" s="33">
        <f t="shared" si="481"/>
        <v>0</v>
      </c>
      <c r="R649" s="33">
        <f t="shared" si="481"/>
        <v>0</v>
      </c>
      <c r="S649" s="33">
        <f t="shared" si="481"/>
        <v>0</v>
      </c>
      <c r="T649" s="33">
        <f t="shared" si="481"/>
        <v>0</v>
      </c>
      <c r="U649" s="33">
        <f t="shared" si="481"/>
        <v>0</v>
      </c>
      <c r="V649" s="33">
        <f t="shared" si="481"/>
        <v>0</v>
      </c>
      <c r="W649" s="33">
        <f t="shared" si="481"/>
        <v>0</v>
      </c>
      <c r="X649" s="33">
        <f t="shared" si="481"/>
        <v>0</v>
      </c>
      <c r="Y649" s="33">
        <f t="shared" si="481"/>
        <v>0</v>
      </c>
      <c r="Z649" s="33">
        <f t="shared" si="481"/>
        <v>0</v>
      </c>
      <c r="AA649" s="33">
        <f t="shared" si="481"/>
        <v>0</v>
      </c>
      <c r="AB649" s="33">
        <f t="shared" si="481"/>
        <v>0</v>
      </c>
      <c r="AC649" s="33">
        <f t="shared" si="481"/>
        <v>0</v>
      </c>
      <c r="AD649" s="33">
        <f t="shared" si="481"/>
        <v>0</v>
      </c>
      <c r="AE649" s="33">
        <f t="shared" si="481"/>
        <v>0</v>
      </c>
      <c r="AG649" s="5"/>
    </row>
    <row r="650" spans="2:33">
      <c r="B650" s="62" t="str">
        <f t="shared" si="474"/>
        <v/>
      </c>
      <c r="C650" s="62"/>
      <c r="D650" s="52"/>
      <c r="E650" s="52"/>
      <c r="F650" s="52"/>
      <c r="G650" s="52"/>
      <c r="H650" s="52"/>
      <c r="I650" s="52"/>
      <c r="J650" s="202" t="str">
        <f t="shared" si="476"/>
        <v/>
      </c>
      <c r="K650" s="33">
        <f t="shared" ref="K650:AE650" si="482">IF(ISBLANK(K638),0,K2063)</f>
        <v>0</v>
      </c>
      <c r="L650" s="33">
        <f t="shared" si="482"/>
        <v>0</v>
      </c>
      <c r="M650" s="33">
        <f t="shared" si="482"/>
        <v>0</v>
      </c>
      <c r="N650" s="33">
        <f t="shared" si="482"/>
        <v>0</v>
      </c>
      <c r="O650" s="33">
        <f t="shared" si="482"/>
        <v>0</v>
      </c>
      <c r="P650" s="33">
        <f t="shared" si="482"/>
        <v>0</v>
      </c>
      <c r="Q650" s="33">
        <f t="shared" si="482"/>
        <v>0</v>
      </c>
      <c r="R650" s="33">
        <f t="shared" si="482"/>
        <v>0</v>
      </c>
      <c r="S650" s="33">
        <f t="shared" si="482"/>
        <v>0</v>
      </c>
      <c r="T650" s="33">
        <f t="shared" si="482"/>
        <v>0</v>
      </c>
      <c r="U650" s="33">
        <f t="shared" si="482"/>
        <v>0</v>
      </c>
      <c r="V650" s="33">
        <f t="shared" si="482"/>
        <v>0</v>
      </c>
      <c r="W650" s="33">
        <f t="shared" si="482"/>
        <v>0</v>
      </c>
      <c r="X650" s="33">
        <f t="shared" si="482"/>
        <v>0</v>
      </c>
      <c r="Y650" s="33">
        <f t="shared" si="482"/>
        <v>0</v>
      </c>
      <c r="Z650" s="33">
        <f t="shared" si="482"/>
        <v>0</v>
      </c>
      <c r="AA650" s="33">
        <f t="shared" si="482"/>
        <v>0</v>
      </c>
      <c r="AB650" s="33">
        <f t="shared" si="482"/>
        <v>0</v>
      </c>
      <c r="AC650" s="33">
        <f t="shared" si="482"/>
        <v>0</v>
      </c>
      <c r="AD650" s="33">
        <f t="shared" si="482"/>
        <v>0</v>
      </c>
      <c r="AE650" s="33">
        <f t="shared" si="482"/>
        <v>0</v>
      </c>
      <c r="AG650" s="5"/>
    </row>
    <row r="651" spans="2:33">
      <c r="B651" s="62" t="str">
        <f t="shared" si="474"/>
        <v/>
      </c>
      <c r="C651" s="62"/>
      <c r="D651" s="52"/>
      <c r="E651" s="52"/>
      <c r="F651" s="52"/>
      <c r="G651" s="52"/>
      <c r="H651" s="52"/>
      <c r="I651" s="52"/>
      <c r="J651" s="202" t="str">
        <f t="shared" si="476"/>
        <v/>
      </c>
      <c r="K651" s="33">
        <f t="shared" ref="K651:AE651" si="483">IF(ISBLANK(K639),0,K2070)</f>
        <v>0</v>
      </c>
      <c r="L651" s="33">
        <f t="shared" si="483"/>
        <v>0</v>
      </c>
      <c r="M651" s="33">
        <f t="shared" si="483"/>
        <v>0</v>
      </c>
      <c r="N651" s="33">
        <f t="shared" si="483"/>
        <v>0</v>
      </c>
      <c r="O651" s="33">
        <f t="shared" si="483"/>
        <v>0</v>
      </c>
      <c r="P651" s="33">
        <f t="shared" si="483"/>
        <v>0</v>
      </c>
      <c r="Q651" s="33">
        <f t="shared" si="483"/>
        <v>0</v>
      </c>
      <c r="R651" s="33">
        <f t="shared" si="483"/>
        <v>0</v>
      </c>
      <c r="S651" s="33">
        <f t="shared" si="483"/>
        <v>0</v>
      </c>
      <c r="T651" s="33">
        <f t="shared" si="483"/>
        <v>0</v>
      </c>
      <c r="U651" s="33">
        <f t="shared" si="483"/>
        <v>0</v>
      </c>
      <c r="V651" s="33">
        <f t="shared" si="483"/>
        <v>0</v>
      </c>
      <c r="W651" s="33">
        <f t="shared" si="483"/>
        <v>0</v>
      </c>
      <c r="X651" s="33">
        <f t="shared" si="483"/>
        <v>0</v>
      </c>
      <c r="Y651" s="33">
        <f t="shared" si="483"/>
        <v>0</v>
      </c>
      <c r="Z651" s="33">
        <f t="shared" si="483"/>
        <v>0</v>
      </c>
      <c r="AA651" s="33">
        <f t="shared" si="483"/>
        <v>0</v>
      </c>
      <c r="AB651" s="33">
        <f t="shared" si="483"/>
        <v>0</v>
      </c>
      <c r="AC651" s="33">
        <f t="shared" si="483"/>
        <v>0</v>
      </c>
      <c r="AD651" s="33">
        <f t="shared" si="483"/>
        <v>0</v>
      </c>
      <c r="AE651" s="33">
        <f t="shared" si="483"/>
        <v>0</v>
      </c>
      <c r="AG651" s="5"/>
    </row>
    <row r="652" spans="2:33">
      <c r="B652" s="62" t="str">
        <f t="shared" si="474"/>
        <v/>
      </c>
      <c r="C652" s="62"/>
      <c r="D652" s="52"/>
      <c r="E652" s="52"/>
      <c r="F652" s="52"/>
      <c r="G652" s="52"/>
      <c r="H652" s="52"/>
      <c r="I652" s="52"/>
      <c r="J652" s="202" t="str">
        <f t="shared" si="476"/>
        <v/>
      </c>
      <c r="K652" s="33">
        <f t="shared" ref="K652:AE652" si="484">IF(ISBLANK(K640),0,K2077)</f>
        <v>0</v>
      </c>
      <c r="L652" s="33">
        <f t="shared" si="484"/>
        <v>0</v>
      </c>
      <c r="M652" s="33">
        <f t="shared" si="484"/>
        <v>0</v>
      </c>
      <c r="N652" s="33">
        <f t="shared" si="484"/>
        <v>0</v>
      </c>
      <c r="O652" s="33">
        <f t="shared" si="484"/>
        <v>0</v>
      </c>
      <c r="P652" s="33">
        <f t="shared" si="484"/>
        <v>0</v>
      </c>
      <c r="Q652" s="33">
        <f t="shared" si="484"/>
        <v>0</v>
      </c>
      <c r="R652" s="33">
        <f t="shared" si="484"/>
        <v>0</v>
      </c>
      <c r="S652" s="33">
        <f t="shared" si="484"/>
        <v>0</v>
      </c>
      <c r="T652" s="33">
        <f t="shared" si="484"/>
        <v>0</v>
      </c>
      <c r="U652" s="33">
        <f t="shared" si="484"/>
        <v>0</v>
      </c>
      <c r="V652" s="33">
        <f t="shared" si="484"/>
        <v>0</v>
      </c>
      <c r="W652" s="33">
        <f t="shared" si="484"/>
        <v>0</v>
      </c>
      <c r="X652" s="33">
        <f t="shared" si="484"/>
        <v>0</v>
      </c>
      <c r="Y652" s="33">
        <f t="shared" si="484"/>
        <v>0</v>
      </c>
      <c r="Z652" s="33">
        <f t="shared" si="484"/>
        <v>0</v>
      </c>
      <c r="AA652" s="33">
        <f t="shared" si="484"/>
        <v>0</v>
      </c>
      <c r="AB652" s="33">
        <f t="shared" si="484"/>
        <v>0</v>
      </c>
      <c r="AC652" s="33">
        <f t="shared" si="484"/>
        <v>0</v>
      </c>
      <c r="AD652" s="33">
        <f t="shared" si="484"/>
        <v>0</v>
      </c>
      <c r="AE652" s="33">
        <f t="shared" si="484"/>
        <v>0</v>
      </c>
      <c r="AG652" s="5"/>
    </row>
    <row r="653" spans="2:33">
      <c r="B653" s="62" t="str">
        <f t="shared" si="474"/>
        <v/>
      </c>
      <c r="C653" s="62"/>
      <c r="D653" s="52"/>
      <c r="E653" s="52"/>
      <c r="F653" s="52"/>
      <c r="G653" s="52"/>
      <c r="H653" s="52"/>
      <c r="I653" s="52"/>
      <c r="J653" s="202" t="str">
        <f t="shared" si="476"/>
        <v/>
      </c>
      <c r="K653" s="33">
        <f t="shared" ref="K653:AE653" si="485">IF(ISBLANK(K641),0,K2084)</f>
        <v>0</v>
      </c>
      <c r="L653" s="33">
        <f t="shared" si="485"/>
        <v>0</v>
      </c>
      <c r="M653" s="33">
        <f t="shared" si="485"/>
        <v>0</v>
      </c>
      <c r="N653" s="33">
        <f t="shared" si="485"/>
        <v>0</v>
      </c>
      <c r="O653" s="33">
        <f t="shared" si="485"/>
        <v>0</v>
      </c>
      <c r="P653" s="33">
        <f t="shared" si="485"/>
        <v>0</v>
      </c>
      <c r="Q653" s="33">
        <f t="shared" si="485"/>
        <v>0</v>
      </c>
      <c r="R653" s="33">
        <f t="shared" si="485"/>
        <v>0</v>
      </c>
      <c r="S653" s="33">
        <f t="shared" si="485"/>
        <v>0</v>
      </c>
      <c r="T653" s="33">
        <f t="shared" si="485"/>
        <v>0</v>
      </c>
      <c r="U653" s="33">
        <f t="shared" si="485"/>
        <v>0</v>
      </c>
      <c r="V653" s="33">
        <f t="shared" si="485"/>
        <v>0</v>
      </c>
      <c r="W653" s="33">
        <f t="shared" si="485"/>
        <v>0</v>
      </c>
      <c r="X653" s="33">
        <f t="shared" si="485"/>
        <v>0</v>
      </c>
      <c r="Y653" s="33">
        <f t="shared" si="485"/>
        <v>0</v>
      </c>
      <c r="Z653" s="33">
        <f t="shared" si="485"/>
        <v>0</v>
      </c>
      <c r="AA653" s="33">
        <f t="shared" si="485"/>
        <v>0</v>
      </c>
      <c r="AB653" s="33">
        <f t="shared" si="485"/>
        <v>0</v>
      </c>
      <c r="AC653" s="33">
        <f t="shared" si="485"/>
        <v>0</v>
      </c>
      <c r="AD653" s="33">
        <f t="shared" si="485"/>
        <v>0</v>
      </c>
      <c r="AE653" s="33">
        <f t="shared" si="485"/>
        <v>0</v>
      </c>
      <c r="AG653" s="5"/>
    </row>
    <row r="654" spans="2:33">
      <c r="B654" s="98" t="s">
        <v>316</v>
      </c>
      <c r="C654" s="98"/>
      <c r="D654" s="97"/>
      <c r="E654" s="199"/>
      <c r="F654" s="96"/>
      <c r="G654" s="97"/>
      <c r="H654" s="96"/>
      <c r="I654" s="97"/>
      <c r="J654" s="96"/>
      <c r="K654" s="97">
        <f t="shared" ref="K654:W654" si="486">SUM(K644:K653)</f>
        <v>0</v>
      </c>
      <c r="L654" s="97">
        <f t="shared" ca="1" si="486"/>
        <v>0</v>
      </c>
      <c r="M654" s="97">
        <f t="shared" ca="1" si="486"/>
        <v>0</v>
      </c>
      <c r="N654" s="97">
        <f t="shared" ca="1" si="486"/>
        <v>0</v>
      </c>
      <c r="O654" s="97">
        <f t="shared" ca="1" si="486"/>
        <v>0</v>
      </c>
      <c r="P654" s="97">
        <f t="shared" ca="1" si="486"/>
        <v>0</v>
      </c>
      <c r="Q654" s="97">
        <f t="shared" si="486"/>
        <v>0</v>
      </c>
      <c r="R654" s="97">
        <f t="shared" si="486"/>
        <v>0</v>
      </c>
      <c r="S654" s="97">
        <f t="shared" si="486"/>
        <v>0</v>
      </c>
      <c r="T654" s="97">
        <f t="shared" si="486"/>
        <v>0</v>
      </c>
      <c r="U654" s="97">
        <f t="shared" si="486"/>
        <v>0</v>
      </c>
      <c r="V654" s="97">
        <f t="shared" si="486"/>
        <v>0</v>
      </c>
      <c r="W654" s="97">
        <f t="shared" si="486"/>
        <v>0</v>
      </c>
      <c r="X654" s="97">
        <f>SUM(X644:X653)</f>
        <v>0</v>
      </c>
      <c r="Y654" s="97">
        <f>SUM(Y644:Y653)</f>
        <v>0</v>
      </c>
      <c r="Z654" s="97">
        <f t="shared" ref="Z654:AA654" si="487">SUM(Z644:Z653)</f>
        <v>0</v>
      </c>
      <c r="AA654" s="97">
        <f t="shared" si="487"/>
        <v>0</v>
      </c>
      <c r="AB654" s="97">
        <f t="shared" ref="AB654:AE654" si="488">SUM(AB644:AB653)</f>
        <v>0</v>
      </c>
      <c r="AC654" s="97">
        <f t="shared" si="488"/>
        <v>0</v>
      </c>
      <c r="AD654" s="97">
        <f t="shared" si="488"/>
        <v>0</v>
      </c>
      <c r="AE654" s="97">
        <f t="shared" si="488"/>
        <v>0</v>
      </c>
    </row>
    <row r="655" spans="2:33">
      <c r="B655" s="40"/>
      <c r="C655" s="40"/>
      <c r="J655" s="383"/>
      <c r="K655" s="397"/>
      <c r="L655" s="397"/>
      <c r="M655" s="397"/>
      <c r="N655" s="397"/>
      <c r="O655" s="397"/>
      <c r="P655" s="397"/>
      <c r="Q655" s="397"/>
      <c r="R655" s="397"/>
      <c r="S655" s="397"/>
      <c r="T655" s="397"/>
      <c r="U655" s="397"/>
      <c r="V655" s="397"/>
      <c r="W655" s="397"/>
      <c r="X655" s="397"/>
      <c r="Y655" s="397"/>
      <c r="Z655" s="397"/>
      <c r="AA655" s="397"/>
      <c r="AB655" s="397"/>
      <c r="AC655" s="397"/>
      <c r="AD655" s="397"/>
      <c r="AE655" s="397"/>
    </row>
    <row r="656" spans="2:33"/>
    <row r="657" spans="2:31" ht="48">
      <c r="B657" s="227" t="s">
        <v>652</v>
      </c>
      <c r="C657" s="228"/>
      <c r="D657" s="333" t="s">
        <v>654</v>
      </c>
      <c r="E657" s="334"/>
      <c r="F657" s="229" t="s">
        <v>317</v>
      </c>
      <c r="G657" s="229" t="s">
        <v>870</v>
      </c>
      <c r="H657" s="334" t="s">
        <v>657</v>
      </c>
      <c r="I657" s="334"/>
      <c r="J657" s="229" t="s">
        <v>399</v>
      </c>
      <c r="K657" s="231" t="str">
        <f t="shared" ref="K657:AE657" si="489">LataProjekcji</f>
        <v>Uzupełnij dane</v>
      </c>
      <c r="L657" s="231" t="str">
        <f t="shared" si="489"/>
        <v/>
      </c>
      <c r="M657" s="231" t="str">
        <f t="shared" si="489"/>
        <v/>
      </c>
      <c r="N657" s="231" t="str">
        <f t="shared" si="489"/>
        <v/>
      </c>
      <c r="O657" s="231" t="str">
        <f t="shared" si="489"/>
        <v/>
      </c>
      <c r="P657" s="231" t="str">
        <f t="shared" si="489"/>
        <v/>
      </c>
      <c r="Q657" s="231" t="str">
        <f t="shared" si="489"/>
        <v/>
      </c>
      <c r="R657" s="231" t="str">
        <f t="shared" si="489"/>
        <v/>
      </c>
      <c r="S657" s="231" t="str">
        <f t="shared" si="489"/>
        <v/>
      </c>
      <c r="T657" s="231" t="str">
        <f t="shared" si="489"/>
        <v/>
      </c>
      <c r="U657" s="231" t="str">
        <f t="shared" si="489"/>
        <v/>
      </c>
      <c r="V657" s="231" t="str">
        <f t="shared" si="489"/>
        <v/>
      </c>
      <c r="W657" s="231" t="str">
        <f t="shared" si="489"/>
        <v/>
      </c>
      <c r="X657" s="231" t="str">
        <f t="shared" si="489"/>
        <v/>
      </c>
      <c r="Y657" s="231" t="str">
        <f t="shared" si="489"/>
        <v/>
      </c>
      <c r="Z657" s="231" t="str">
        <f t="shared" si="489"/>
        <v/>
      </c>
      <c r="AA657" s="231" t="str">
        <f t="shared" si="489"/>
        <v/>
      </c>
      <c r="AB657" s="231" t="str">
        <f t="shared" si="489"/>
        <v/>
      </c>
      <c r="AC657" s="231" t="str">
        <f t="shared" si="489"/>
        <v/>
      </c>
      <c r="AD657" s="231" t="str">
        <f t="shared" si="489"/>
        <v/>
      </c>
      <c r="AE657" s="231" t="str">
        <f t="shared" si="489"/>
        <v/>
      </c>
    </row>
    <row r="658" spans="2:31">
      <c r="B658" s="731"/>
      <c r="C658" s="731"/>
      <c r="D658" s="335"/>
      <c r="E658" s="335">
        <f t="shared" ref="E658:E697" si="490">IF(J658="ok",SUMIFS(K658:AE658,$K$657:$AE$657,"&gt;="&amp;Poczatek,$K$657:$AE$657,"&lt;="&amp;Koniec_Projekt),0)</f>
        <v>0</v>
      </c>
      <c r="F658" s="373"/>
      <c r="G658" s="373"/>
      <c r="H658" s="336"/>
      <c r="I658" s="337">
        <f t="shared" ref="I658:I697" si="491">IF(J658="ok",SUM(K744:AE744),0)</f>
        <v>0</v>
      </c>
      <c r="J658" s="201" t="str" cm="1">
        <f t="array" ref="J658">IF((SUMPRODUCT(ISBLANK(B658)*1)+SUMPRODUCT(ISBLANK(F658:G658)*1))=3, "wstaw dane", IF(AND( (SUMPRODUCT(ISBLANK(B658)*1)+SUMPRODUCT(ISBLANK(F658:G658)*1))&gt;0, (SUMPRODUCT(ISBLANK(B658)*1)+SUMPRODUCT(ISBLANK(F658:G658)*1))&lt;3), "uzupełnij dane", IF(AND(F658=nie,G658=tak), "popraw dane","ok")))</f>
        <v>wstaw dane</v>
      </c>
      <c r="K658" s="342"/>
      <c r="L658" s="342"/>
      <c r="M658" s="342"/>
      <c r="N658" s="342"/>
      <c r="O658" s="342"/>
      <c r="P658" s="342"/>
      <c r="Q658" s="342"/>
      <c r="R658" s="342"/>
      <c r="S658" s="342"/>
      <c r="T658" s="342"/>
      <c r="U658" s="342"/>
      <c r="V658" s="342"/>
      <c r="W658" s="342"/>
      <c r="X658" s="342"/>
      <c r="Y658" s="342"/>
      <c r="Z658" s="342"/>
      <c r="AA658" s="342"/>
      <c r="AB658" s="342"/>
      <c r="AC658" s="342"/>
      <c r="AD658" s="342"/>
      <c r="AE658" s="342"/>
    </row>
    <row r="659" spans="2:31">
      <c r="B659" s="728"/>
      <c r="C659" s="728"/>
      <c r="D659" s="335"/>
      <c r="E659" s="335">
        <f t="shared" si="490"/>
        <v>0</v>
      </c>
      <c r="F659" s="373"/>
      <c r="G659" s="373"/>
      <c r="H659" s="338"/>
      <c r="I659" s="335">
        <f t="shared" si="491"/>
        <v>0</v>
      </c>
      <c r="J659" s="202" t="str" cm="1">
        <f t="array" ref="J659">IF((SUMPRODUCT(ISBLANK(B659)*1)+SUMPRODUCT(ISBLANK(F659:G659)*1))=3, "wstaw dane", IF(AND( (SUMPRODUCT(ISBLANK(B659)*1)+SUMPRODUCT(ISBLANK(F659:G659)*1))&gt;0, (SUMPRODUCT(ISBLANK(B659)*1)+SUMPRODUCT(ISBLANK(F659:G659)*1))&lt;3), "uzupełnij dane", IF(AND(F659=nie,G659=tak), "popraw dane","ok")))</f>
        <v>wstaw dane</v>
      </c>
      <c r="K659" s="342"/>
      <c r="L659" s="342"/>
      <c r="M659" s="342"/>
      <c r="N659" s="342"/>
      <c r="O659" s="342"/>
      <c r="P659" s="342"/>
      <c r="Q659" s="342"/>
      <c r="R659" s="342"/>
      <c r="S659" s="342"/>
      <c r="T659" s="342"/>
      <c r="U659" s="342"/>
      <c r="V659" s="342"/>
      <c r="W659" s="342"/>
      <c r="X659" s="342"/>
      <c r="Y659" s="342"/>
      <c r="Z659" s="342"/>
      <c r="AA659" s="342"/>
      <c r="AB659" s="342"/>
      <c r="AC659" s="342"/>
      <c r="AD659" s="342"/>
      <c r="AE659" s="342"/>
    </row>
    <row r="660" spans="2:31">
      <c r="B660" s="728"/>
      <c r="C660" s="728"/>
      <c r="D660" s="335"/>
      <c r="E660" s="335">
        <f t="shared" si="490"/>
        <v>0</v>
      </c>
      <c r="F660" s="373"/>
      <c r="G660" s="373"/>
      <c r="H660" s="338"/>
      <c r="I660" s="335">
        <f t="shared" si="491"/>
        <v>0</v>
      </c>
      <c r="J660" s="202" t="str" cm="1">
        <f t="array" ref="J660">IF((SUMPRODUCT(ISBLANK(B660)*1)+SUMPRODUCT(ISBLANK(F660:G660)*1))=3, "wstaw dane", IF(AND( (SUMPRODUCT(ISBLANK(B660)*1)+SUMPRODUCT(ISBLANK(F660:G660)*1))&gt;0, (SUMPRODUCT(ISBLANK(B660)*1)+SUMPRODUCT(ISBLANK(F660:G660)*1))&lt;3), "uzupełnij dane", IF(AND(F660=nie,G660=tak), "popraw dane","ok")))</f>
        <v>wstaw dane</v>
      </c>
      <c r="K660" s="342"/>
      <c r="L660" s="342"/>
      <c r="M660" s="342"/>
      <c r="N660" s="342"/>
      <c r="O660" s="342"/>
      <c r="P660" s="342"/>
      <c r="Q660" s="342"/>
      <c r="R660" s="342"/>
      <c r="S660" s="342"/>
      <c r="T660" s="342"/>
      <c r="U660" s="342"/>
      <c r="V660" s="342"/>
      <c r="W660" s="342"/>
      <c r="X660" s="342"/>
      <c r="Y660" s="342"/>
      <c r="Z660" s="342"/>
      <c r="AA660" s="342"/>
      <c r="AB660" s="342"/>
      <c r="AC660" s="342"/>
      <c r="AD660" s="342"/>
      <c r="AE660" s="342"/>
    </row>
    <row r="661" spans="2:31">
      <c r="B661" s="728"/>
      <c r="C661" s="728"/>
      <c r="D661" s="335"/>
      <c r="E661" s="335">
        <f t="shared" si="490"/>
        <v>0</v>
      </c>
      <c r="F661" s="373"/>
      <c r="G661" s="373"/>
      <c r="H661" s="338"/>
      <c r="I661" s="335">
        <f t="shared" si="491"/>
        <v>0</v>
      </c>
      <c r="J661" s="202" t="str" cm="1">
        <f t="array" ref="J661">IF((SUMPRODUCT(ISBLANK(B661)*1)+SUMPRODUCT(ISBLANK(F661:G661)*1))=3, "wstaw dane", IF(AND( (SUMPRODUCT(ISBLANK(B661)*1)+SUMPRODUCT(ISBLANK(F661:G661)*1))&gt;0, (SUMPRODUCT(ISBLANK(B661)*1)+SUMPRODUCT(ISBLANK(F661:G661)*1))&lt;3), "uzupełnij dane", IF(AND(F661=nie,G661=tak), "popraw dane","ok")))</f>
        <v>wstaw dane</v>
      </c>
      <c r="K661" s="342"/>
      <c r="L661" s="342"/>
      <c r="M661" s="342"/>
      <c r="N661" s="342"/>
      <c r="O661" s="342"/>
      <c r="P661" s="342"/>
      <c r="Q661" s="342"/>
      <c r="R661" s="342"/>
      <c r="S661" s="342"/>
      <c r="T661" s="342"/>
      <c r="U661" s="342"/>
      <c r="V661" s="342"/>
      <c r="W661" s="342"/>
      <c r="X661" s="342"/>
      <c r="Y661" s="342"/>
      <c r="Z661" s="342"/>
      <c r="AA661" s="342"/>
      <c r="AB661" s="342"/>
      <c r="AC661" s="342"/>
      <c r="AD661" s="342"/>
      <c r="AE661" s="342"/>
    </row>
    <row r="662" spans="2:31">
      <c r="B662" s="728"/>
      <c r="C662" s="728"/>
      <c r="D662" s="335"/>
      <c r="E662" s="335">
        <f t="shared" si="490"/>
        <v>0</v>
      </c>
      <c r="F662" s="373"/>
      <c r="G662" s="373"/>
      <c r="H662" s="338"/>
      <c r="I662" s="335">
        <f t="shared" si="491"/>
        <v>0</v>
      </c>
      <c r="J662" s="202" t="str" cm="1">
        <f t="array" ref="J662">IF((SUMPRODUCT(ISBLANK(B662)*1)+SUMPRODUCT(ISBLANK(F662:G662)*1))=3, "wstaw dane", IF(AND( (SUMPRODUCT(ISBLANK(B662)*1)+SUMPRODUCT(ISBLANK(F662:G662)*1))&gt;0, (SUMPRODUCT(ISBLANK(B662)*1)+SUMPRODUCT(ISBLANK(F662:G662)*1))&lt;3), "uzupełnij dane", IF(AND(F662=nie,G662=tak), "popraw dane","ok")))</f>
        <v>wstaw dane</v>
      </c>
      <c r="K662" s="342"/>
      <c r="L662" s="342"/>
      <c r="M662" s="342"/>
      <c r="N662" s="342"/>
      <c r="O662" s="342"/>
      <c r="P662" s="342"/>
      <c r="Q662" s="342"/>
      <c r="R662" s="342"/>
      <c r="S662" s="342"/>
      <c r="T662" s="342"/>
      <c r="U662" s="342"/>
      <c r="V662" s="342"/>
      <c r="W662" s="342"/>
      <c r="X662" s="342"/>
      <c r="Y662" s="342"/>
      <c r="Z662" s="342"/>
      <c r="AA662" s="342"/>
      <c r="AB662" s="342"/>
      <c r="AC662" s="342"/>
      <c r="AD662" s="342"/>
      <c r="AE662" s="342"/>
    </row>
    <row r="663" spans="2:31">
      <c r="B663" s="728"/>
      <c r="C663" s="728"/>
      <c r="D663" s="335"/>
      <c r="E663" s="335">
        <f t="shared" si="490"/>
        <v>0</v>
      </c>
      <c r="F663" s="373"/>
      <c r="G663" s="373"/>
      <c r="H663" s="338"/>
      <c r="I663" s="335">
        <f t="shared" si="491"/>
        <v>0</v>
      </c>
      <c r="J663" s="202" t="str" cm="1">
        <f t="array" ref="J663">IF((SUMPRODUCT(ISBLANK(B663)*1)+SUMPRODUCT(ISBLANK(F663:G663)*1))=3, "wstaw dane", IF(AND( (SUMPRODUCT(ISBLANK(B663)*1)+SUMPRODUCT(ISBLANK(F663:G663)*1))&gt;0, (SUMPRODUCT(ISBLANK(B663)*1)+SUMPRODUCT(ISBLANK(F663:G663)*1))&lt;3), "uzupełnij dane", IF(AND(F663=nie,G663=tak), "popraw dane","ok")))</f>
        <v>wstaw dane</v>
      </c>
      <c r="K663" s="342"/>
      <c r="L663" s="342"/>
      <c r="M663" s="342"/>
      <c r="N663" s="342"/>
      <c r="O663" s="342"/>
      <c r="P663" s="342"/>
      <c r="Q663" s="342"/>
      <c r="R663" s="342"/>
      <c r="S663" s="342"/>
      <c r="T663" s="342"/>
      <c r="U663" s="342"/>
      <c r="V663" s="342"/>
      <c r="W663" s="342"/>
      <c r="X663" s="342"/>
      <c r="Y663" s="342"/>
      <c r="Z663" s="342"/>
      <c r="AA663" s="342"/>
      <c r="AB663" s="342"/>
      <c r="AC663" s="342"/>
      <c r="AD663" s="342"/>
      <c r="AE663" s="342"/>
    </row>
    <row r="664" spans="2:31">
      <c r="B664" s="728"/>
      <c r="C664" s="728"/>
      <c r="D664" s="335"/>
      <c r="E664" s="335">
        <f t="shared" si="490"/>
        <v>0</v>
      </c>
      <c r="F664" s="373"/>
      <c r="G664" s="373"/>
      <c r="H664" s="338"/>
      <c r="I664" s="335">
        <f t="shared" si="491"/>
        <v>0</v>
      </c>
      <c r="J664" s="202" t="str" cm="1">
        <f t="array" ref="J664">IF((SUMPRODUCT(ISBLANK(B664)*1)+SUMPRODUCT(ISBLANK(F664:G664)*1))=3, "wstaw dane", IF(AND( (SUMPRODUCT(ISBLANK(B664)*1)+SUMPRODUCT(ISBLANK(F664:G664)*1))&gt;0, (SUMPRODUCT(ISBLANK(B664)*1)+SUMPRODUCT(ISBLANK(F664:G664)*1))&lt;3), "uzupełnij dane", IF(AND(F664=nie,G664=tak), "popraw dane","ok")))</f>
        <v>wstaw dane</v>
      </c>
      <c r="K664" s="342"/>
      <c r="L664" s="342"/>
      <c r="M664" s="342"/>
      <c r="N664" s="342"/>
      <c r="O664" s="342"/>
      <c r="P664" s="342"/>
      <c r="Q664" s="342"/>
      <c r="R664" s="342"/>
      <c r="S664" s="342"/>
      <c r="T664" s="342"/>
      <c r="U664" s="342"/>
      <c r="V664" s="342"/>
      <c r="W664" s="342"/>
      <c r="X664" s="342"/>
      <c r="Y664" s="342"/>
      <c r="Z664" s="342"/>
      <c r="AA664" s="342"/>
      <c r="AB664" s="342"/>
      <c r="AC664" s="342"/>
      <c r="AD664" s="342"/>
      <c r="AE664" s="342"/>
    </row>
    <row r="665" spans="2:31">
      <c r="B665" s="728"/>
      <c r="C665" s="728"/>
      <c r="D665" s="335"/>
      <c r="E665" s="335">
        <f t="shared" si="490"/>
        <v>0</v>
      </c>
      <c r="F665" s="373"/>
      <c r="G665" s="373"/>
      <c r="H665" s="338"/>
      <c r="I665" s="335">
        <f t="shared" si="491"/>
        <v>0</v>
      </c>
      <c r="J665" s="202" t="str" cm="1">
        <f t="array" ref="J665">IF((SUMPRODUCT(ISBLANK(B665)*1)+SUMPRODUCT(ISBLANK(F665:G665)*1))=3, "wstaw dane", IF(AND( (SUMPRODUCT(ISBLANK(B665)*1)+SUMPRODUCT(ISBLANK(F665:G665)*1))&gt;0, (SUMPRODUCT(ISBLANK(B665)*1)+SUMPRODUCT(ISBLANK(F665:G665)*1))&lt;3), "uzupełnij dane", IF(AND(F665=nie,G665=tak), "popraw dane","ok")))</f>
        <v>wstaw dane</v>
      </c>
      <c r="K665" s="342"/>
      <c r="L665" s="342"/>
      <c r="M665" s="342"/>
      <c r="N665" s="342"/>
      <c r="O665" s="342"/>
      <c r="P665" s="342"/>
      <c r="Q665" s="342"/>
      <c r="R665" s="342"/>
      <c r="S665" s="342"/>
      <c r="T665" s="342"/>
      <c r="U665" s="342"/>
      <c r="V665" s="342"/>
      <c r="W665" s="342"/>
      <c r="X665" s="342"/>
      <c r="Y665" s="342"/>
      <c r="Z665" s="342"/>
      <c r="AA665" s="342"/>
      <c r="AB665" s="342"/>
      <c r="AC665" s="342"/>
      <c r="AD665" s="342"/>
      <c r="AE665" s="342"/>
    </row>
    <row r="666" spans="2:31">
      <c r="B666" s="728"/>
      <c r="C666" s="728"/>
      <c r="D666" s="335"/>
      <c r="E666" s="335">
        <f t="shared" si="490"/>
        <v>0</v>
      </c>
      <c r="F666" s="373"/>
      <c r="G666" s="373"/>
      <c r="H666" s="338"/>
      <c r="I666" s="335">
        <f t="shared" si="491"/>
        <v>0</v>
      </c>
      <c r="J666" s="202" t="str" cm="1">
        <f t="array" ref="J666">IF((SUMPRODUCT(ISBLANK(B666)*1)+SUMPRODUCT(ISBLANK(F666:G666)*1))=3, "wstaw dane", IF(AND( (SUMPRODUCT(ISBLANK(B666)*1)+SUMPRODUCT(ISBLANK(F666:G666)*1))&gt;0, (SUMPRODUCT(ISBLANK(B666)*1)+SUMPRODUCT(ISBLANK(F666:G666)*1))&lt;3), "uzupełnij dane", IF(AND(F666=nie,G666=tak), "popraw dane","ok")))</f>
        <v>wstaw dane</v>
      </c>
      <c r="K666" s="342"/>
      <c r="L666" s="342"/>
      <c r="M666" s="342"/>
      <c r="N666" s="342"/>
      <c r="O666" s="342"/>
      <c r="P666" s="342"/>
      <c r="Q666" s="342"/>
      <c r="R666" s="342"/>
      <c r="S666" s="342"/>
      <c r="T666" s="342"/>
      <c r="U666" s="342"/>
      <c r="V666" s="342"/>
      <c r="W666" s="342"/>
      <c r="X666" s="342"/>
      <c r="Y666" s="342"/>
      <c r="Z666" s="342"/>
      <c r="AA666" s="342"/>
      <c r="AB666" s="342"/>
      <c r="AC666" s="342"/>
      <c r="AD666" s="342"/>
      <c r="AE666" s="342"/>
    </row>
    <row r="667" spans="2:31">
      <c r="B667" s="728"/>
      <c r="C667" s="728"/>
      <c r="D667" s="335"/>
      <c r="E667" s="335">
        <f t="shared" si="490"/>
        <v>0</v>
      </c>
      <c r="F667" s="373"/>
      <c r="G667" s="373"/>
      <c r="H667" s="338"/>
      <c r="I667" s="335">
        <f t="shared" si="491"/>
        <v>0</v>
      </c>
      <c r="J667" s="202" t="str" cm="1">
        <f t="array" ref="J667">IF((SUMPRODUCT(ISBLANK(B667)*1)+SUMPRODUCT(ISBLANK(F667:G667)*1))=3, "wstaw dane", IF(AND( (SUMPRODUCT(ISBLANK(B667)*1)+SUMPRODUCT(ISBLANK(F667:G667)*1))&gt;0, (SUMPRODUCT(ISBLANK(B667)*1)+SUMPRODUCT(ISBLANK(F667:G667)*1))&lt;3), "uzupełnij dane", IF(AND(F667=nie,G667=tak), "popraw dane","ok")))</f>
        <v>wstaw dane</v>
      </c>
      <c r="K667" s="342"/>
      <c r="L667" s="342"/>
      <c r="M667" s="342"/>
      <c r="N667" s="342"/>
      <c r="O667" s="342"/>
      <c r="P667" s="342"/>
      <c r="Q667" s="342"/>
      <c r="R667" s="342"/>
      <c r="S667" s="342"/>
      <c r="T667" s="342"/>
      <c r="U667" s="342"/>
      <c r="V667" s="342"/>
      <c r="W667" s="342"/>
      <c r="X667" s="342"/>
      <c r="Y667" s="342"/>
      <c r="Z667" s="342"/>
      <c r="AA667" s="342"/>
      <c r="AB667" s="342"/>
      <c r="AC667" s="342"/>
      <c r="AD667" s="342"/>
      <c r="AE667" s="342"/>
    </row>
    <row r="668" spans="2:31">
      <c r="B668" s="728"/>
      <c r="C668" s="728"/>
      <c r="D668" s="335"/>
      <c r="E668" s="335">
        <f t="shared" si="490"/>
        <v>0</v>
      </c>
      <c r="F668" s="373"/>
      <c r="G668" s="373"/>
      <c r="H668" s="338"/>
      <c r="I668" s="335">
        <f t="shared" si="491"/>
        <v>0</v>
      </c>
      <c r="J668" s="202" t="str" cm="1">
        <f t="array" ref="J668">IF((SUMPRODUCT(ISBLANK(B668)*1)+SUMPRODUCT(ISBLANK(F668:G668)*1))=3, "wstaw dane", IF(AND( (SUMPRODUCT(ISBLANK(B668)*1)+SUMPRODUCT(ISBLANK(F668:G668)*1))&gt;0, (SUMPRODUCT(ISBLANK(B668)*1)+SUMPRODUCT(ISBLANK(F668:G668)*1))&lt;3), "uzupełnij dane", IF(AND(F668=nie,G668=tak), "popraw dane","ok")))</f>
        <v>wstaw dane</v>
      </c>
      <c r="K668" s="342"/>
      <c r="L668" s="342"/>
      <c r="M668" s="342"/>
      <c r="N668" s="342"/>
      <c r="O668" s="342"/>
      <c r="P668" s="342"/>
      <c r="Q668" s="342"/>
      <c r="R668" s="342"/>
      <c r="S668" s="342"/>
      <c r="T668" s="342"/>
      <c r="U668" s="342"/>
      <c r="V668" s="342"/>
      <c r="W668" s="342"/>
      <c r="X668" s="342"/>
      <c r="Y668" s="342"/>
      <c r="Z668" s="342"/>
      <c r="AA668" s="342"/>
      <c r="AB668" s="342"/>
      <c r="AC668" s="342"/>
      <c r="AD668" s="342"/>
      <c r="AE668" s="342"/>
    </row>
    <row r="669" spans="2:31">
      <c r="B669" s="728"/>
      <c r="C669" s="728"/>
      <c r="D669" s="335"/>
      <c r="E669" s="335">
        <f t="shared" si="490"/>
        <v>0</v>
      </c>
      <c r="F669" s="373"/>
      <c r="G669" s="373"/>
      <c r="H669" s="338"/>
      <c r="I669" s="335">
        <f t="shared" si="491"/>
        <v>0</v>
      </c>
      <c r="J669" s="202" t="str" cm="1">
        <f t="array" ref="J669">IF((SUMPRODUCT(ISBLANK(B669)*1)+SUMPRODUCT(ISBLANK(F669:G669)*1))=3, "wstaw dane", IF(AND( (SUMPRODUCT(ISBLANK(B669)*1)+SUMPRODUCT(ISBLANK(F669:G669)*1))&gt;0, (SUMPRODUCT(ISBLANK(B669)*1)+SUMPRODUCT(ISBLANK(F669:G669)*1))&lt;3), "uzupełnij dane", IF(AND(F669=nie,G669=tak), "popraw dane","ok")))</f>
        <v>wstaw dane</v>
      </c>
      <c r="K669" s="342"/>
      <c r="L669" s="342"/>
      <c r="M669" s="342"/>
      <c r="N669" s="342"/>
      <c r="O669" s="342"/>
      <c r="P669" s="342"/>
      <c r="Q669" s="342"/>
      <c r="R669" s="342"/>
      <c r="S669" s="342"/>
      <c r="T669" s="342"/>
      <c r="U669" s="342"/>
      <c r="V669" s="342"/>
      <c r="W669" s="342"/>
      <c r="X669" s="342"/>
      <c r="Y669" s="342"/>
      <c r="Z669" s="342"/>
      <c r="AA669" s="342"/>
      <c r="AB669" s="342"/>
      <c r="AC669" s="342"/>
      <c r="AD669" s="342"/>
      <c r="AE669" s="342"/>
    </row>
    <row r="670" spans="2:31">
      <c r="B670" s="728"/>
      <c r="C670" s="728"/>
      <c r="D670" s="335"/>
      <c r="E670" s="335">
        <f t="shared" si="490"/>
        <v>0</v>
      </c>
      <c r="F670" s="373"/>
      <c r="G670" s="373"/>
      <c r="H670" s="338"/>
      <c r="I670" s="335">
        <f t="shared" si="491"/>
        <v>0</v>
      </c>
      <c r="J670" s="202" t="str" cm="1">
        <f t="array" ref="J670">IF((SUMPRODUCT(ISBLANK(B670)*1)+SUMPRODUCT(ISBLANK(F670:G670)*1))=3, "wstaw dane", IF(AND( (SUMPRODUCT(ISBLANK(B670)*1)+SUMPRODUCT(ISBLANK(F670:G670)*1))&gt;0, (SUMPRODUCT(ISBLANK(B670)*1)+SUMPRODUCT(ISBLANK(F670:G670)*1))&lt;3), "uzupełnij dane", IF(AND(F670=nie,G670=tak), "popraw dane","ok")))</f>
        <v>wstaw dane</v>
      </c>
      <c r="K670" s="342"/>
      <c r="L670" s="342"/>
      <c r="M670" s="342"/>
      <c r="N670" s="342"/>
      <c r="O670" s="342"/>
      <c r="P670" s="342"/>
      <c r="Q670" s="342"/>
      <c r="R670" s="342"/>
      <c r="S670" s="342"/>
      <c r="T670" s="342"/>
      <c r="U670" s="342"/>
      <c r="V670" s="342"/>
      <c r="W670" s="342"/>
      <c r="X670" s="342"/>
      <c r="Y670" s="342"/>
      <c r="Z670" s="342"/>
      <c r="AA670" s="342"/>
      <c r="AB670" s="342"/>
      <c r="AC670" s="342"/>
      <c r="AD670" s="342"/>
      <c r="AE670" s="342"/>
    </row>
    <row r="671" spans="2:31">
      <c r="B671" s="728"/>
      <c r="C671" s="728"/>
      <c r="D671" s="335"/>
      <c r="E671" s="335">
        <f t="shared" si="490"/>
        <v>0</v>
      </c>
      <c r="F671" s="373"/>
      <c r="G671" s="373"/>
      <c r="H671" s="338"/>
      <c r="I671" s="335">
        <f t="shared" si="491"/>
        <v>0</v>
      </c>
      <c r="J671" s="202" t="str" cm="1">
        <f t="array" ref="J671">IF((SUMPRODUCT(ISBLANK(B671)*1)+SUMPRODUCT(ISBLANK(F671:G671)*1))=3, "wstaw dane", IF(AND( (SUMPRODUCT(ISBLANK(B671)*1)+SUMPRODUCT(ISBLANK(F671:G671)*1))&gt;0, (SUMPRODUCT(ISBLANK(B671)*1)+SUMPRODUCT(ISBLANK(F671:G671)*1))&lt;3), "uzupełnij dane", IF(AND(F671=nie,G671=tak), "popraw dane","ok")))</f>
        <v>wstaw dane</v>
      </c>
      <c r="K671" s="342"/>
      <c r="L671" s="342"/>
      <c r="M671" s="342"/>
      <c r="N671" s="342"/>
      <c r="O671" s="342"/>
      <c r="P671" s="342"/>
      <c r="Q671" s="342"/>
      <c r="R671" s="342"/>
      <c r="S671" s="342"/>
      <c r="T671" s="342"/>
      <c r="U671" s="342"/>
      <c r="V671" s="342"/>
      <c r="W671" s="342"/>
      <c r="X671" s="342"/>
      <c r="Y671" s="342"/>
      <c r="Z671" s="342"/>
      <c r="AA671" s="342"/>
      <c r="AB671" s="342"/>
      <c r="AC671" s="342"/>
      <c r="AD671" s="342"/>
      <c r="AE671" s="342"/>
    </row>
    <row r="672" spans="2:31">
      <c r="B672" s="728"/>
      <c r="C672" s="728"/>
      <c r="D672" s="335"/>
      <c r="E672" s="335">
        <f t="shared" si="490"/>
        <v>0</v>
      </c>
      <c r="F672" s="373"/>
      <c r="G672" s="373"/>
      <c r="H672" s="338"/>
      <c r="I672" s="335">
        <f t="shared" si="491"/>
        <v>0</v>
      </c>
      <c r="J672" s="202" t="str" cm="1">
        <f t="array" ref="J672">IF((SUMPRODUCT(ISBLANK(B672)*1)+SUMPRODUCT(ISBLANK(F672:G672)*1))=3, "wstaw dane", IF(AND( (SUMPRODUCT(ISBLANK(B672)*1)+SUMPRODUCT(ISBLANK(F672:G672)*1))&gt;0, (SUMPRODUCT(ISBLANK(B672)*1)+SUMPRODUCT(ISBLANK(F672:G672)*1))&lt;3), "uzupełnij dane", IF(AND(F672=nie,G672=tak), "popraw dane","ok")))</f>
        <v>wstaw dane</v>
      </c>
      <c r="K672" s="342"/>
      <c r="L672" s="342"/>
      <c r="M672" s="342"/>
      <c r="N672" s="342"/>
      <c r="O672" s="342"/>
      <c r="P672" s="342"/>
      <c r="Q672" s="342"/>
      <c r="R672" s="342"/>
      <c r="S672" s="342"/>
      <c r="T672" s="342"/>
      <c r="U672" s="342"/>
      <c r="V672" s="342"/>
      <c r="W672" s="342"/>
      <c r="X672" s="342"/>
      <c r="Y672" s="342"/>
      <c r="Z672" s="342"/>
      <c r="AA672" s="342"/>
      <c r="AB672" s="342"/>
      <c r="AC672" s="342"/>
      <c r="AD672" s="342"/>
      <c r="AE672" s="342"/>
    </row>
    <row r="673" spans="2:31">
      <c r="B673" s="728"/>
      <c r="C673" s="728"/>
      <c r="D673" s="335"/>
      <c r="E673" s="335">
        <f t="shared" si="490"/>
        <v>0</v>
      </c>
      <c r="F673" s="373"/>
      <c r="G673" s="373"/>
      <c r="H673" s="338"/>
      <c r="I673" s="335">
        <f t="shared" si="491"/>
        <v>0</v>
      </c>
      <c r="J673" s="202" t="str" cm="1">
        <f t="array" ref="J673">IF((SUMPRODUCT(ISBLANK(B673)*1)+SUMPRODUCT(ISBLANK(F673:G673)*1))=3, "wstaw dane", IF(AND( (SUMPRODUCT(ISBLANK(B673)*1)+SUMPRODUCT(ISBLANK(F673:G673)*1))&gt;0, (SUMPRODUCT(ISBLANK(B673)*1)+SUMPRODUCT(ISBLANK(F673:G673)*1))&lt;3), "uzupełnij dane", IF(AND(F673=nie,G673=tak), "popraw dane","ok")))</f>
        <v>wstaw dane</v>
      </c>
      <c r="K673" s="342"/>
      <c r="L673" s="342"/>
      <c r="M673" s="342"/>
      <c r="N673" s="342"/>
      <c r="O673" s="342"/>
      <c r="P673" s="342"/>
      <c r="Q673" s="342"/>
      <c r="R673" s="342"/>
      <c r="S673" s="342"/>
      <c r="T673" s="342"/>
      <c r="U673" s="342"/>
      <c r="V673" s="342"/>
      <c r="W673" s="342"/>
      <c r="X673" s="342"/>
      <c r="Y673" s="342"/>
      <c r="Z673" s="342"/>
      <c r="AA673" s="342"/>
      <c r="AB673" s="342"/>
      <c r="AC673" s="342"/>
      <c r="AD673" s="342"/>
      <c r="AE673" s="342"/>
    </row>
    <row r="674" spans="2:31">
      <c r="B674" s="728"/>
      <c r="C674" s="728"/>
      <c r="D674" s="335"/>
      <c r="E674" s="335">
        <f t="shared" si="490"/>
        <v>0</v>
      </c>
      <c r="F674" s="373"/>
      <c r="G674" s="373"/>
      <c r="H674" s="338"/>
      <c r="I674" s="335">
        <f t="shared" si="491"/>
        <v>0</v>
      </c>
      <c r="J674" s="202" t="str" cm="1">
        <f t="array" ref="J674">IF((SUMPRODUCT(ISBLANK(B674)*1)+SUMPRODUCT(ISBLANK(F674:G674)*1))=3, "wstaw dane", IF(AND( (SUMPRODUCT(ISBLANK(B674)*1)+SUMPRODUCT(ISBLANK(F674:G674)*1))&gt;0, (SUMPRODUCT(ISBLANK(B674)*1)+SUMPRODUCT(ISBLANK(F674:G674)*1))&lt;3), "uzupełnij dane", IF(AND(F674=nie,G674=tak), "popraw dane","ok")))</f>
        <v>wstaw dane</v>
      </c>
      <c r="K674" s="342"/>
      <c r="L674" s="342"/>
      <c r="M674" s="342"/>
      <c r="N674" s="342"/>
      <c r="O674" s="342"/>
      <c r="P674" s="342"/>
      <c r="Q674" s="342"/>
      <c r="R674" s="342"/>
      <c r="S674" s="342"/>
      <c r="T674" s="342"/>
      <c r="U674" s="342"/>
      <c r="V674" s="342"/>
      <c r="W674" s="342"/>
      <c r="X674" s="342"/>
      <c r="Y674" s="342"/>
      <c r="Z674" s="342"/>
      <c r="AA674" s="342"/>
      <c r="AB674" s="342"/>
      <c r="AC674" s="342"/>
      <c r="AD674" s="342"/>
      <c r="AE674" s="342"/>
    </row>
    <row r="675" spans="2:31">
      <c r="B675" s="728"/>
      <c r="C675" s="728"/>
      <c r="D675" s="335"/>
      <c r="E675" s="335">
        <f t="shared" si="490"/>
        <v>0</v>
      </c>
      <c r="F675" s="373"/>
      <c r="G675" s="373"/>
      <c r="H675" s="338"/>
      <c r="I675" s="335">
        <f t="shared" si="491"/>
        <v>0</v>
      </c>
      <c r="J675" s="202" t="str" cm="1">
        <f t="array" ref="J675">IF((SUMPRODUCT(ISBLANK(B675)*1)+SUMPRODUCT(ISBLANK(F675:G675)*1))=3, "wstaw dane", IF(AND( (SUMPRODUCT(ISBLANK(B675)*1)+SUMPRODUCT(ISBLANK(F675:G675)*1))&gt;0, (SUMPRODUCT(ISBLANK(B675)*1)+SUMPRODUCT(ISBLANK(F675:G675)*1))&lt;3), "uzupełnij dane", IF(AND(F675=nie,G675=tak), "popraw dane","ok")))</f>
        <v>wstaw dane</v>
      </c>
      <c r="K675" s="342"/>
      <c r="L675" s="342"/>
      <c r="M675" s="342"/>
      <c r="N675" s="342"/>
      <c r="O675" s="342"/>
      <c r="P675" s="342"/>
      <c r="Q675" s="342"/>
      <c r="R675" s="342"/>
      <c r="S675" s="342"/>
      <c r="T675" s="342"/>
      <c r="U675" s="342"/>
      <c r="V675" s="342"/>
      <c r="W675" s="342"/>
      <c r="X675" s="342"/>
      <c r="Y675" s="342"/>
      <c r="Z675" s="342"/>
      <c r="AA675" s="342"/>
      <c r="AB675" s="342"/>
      <c r="AC675" s="342"/>
      <c r="AD675" s="342"/>
      <c r="AE675" s="342"/>
    </row>
    <row r="676" spans="2:31">
      <c r="B676" s="728"/>
      <c r="C676" s="728"/>
      <c r="D676" s="335"/>
      <c r="E676" s="335">
        <f t="shared" si="490"/>
        <v>0</v>
      </c>
      <c r="F676" s="373"/>
      <c r="G676" s="373"/>
      <c r="H676" s="338"/>
      <c r="I676" s="335">
        <f t="shared" si="491"/>
        <v>0</v>
      </c>
      <c r="J676" s="202" t="str" cm="1">
        <f t="array" ref="J676">IF((SUMPRODUCT(ISBLANK(B676)*1)+SUMPRODUCT(ISBLANK(F676:G676)*1))=3, "wstaw dane", IF(AND( (SUMPRODUCT(ISBLANK(B676)*1)+SUMPRODUCT(ISBLANK(F676:G676)*1))&gt;0, (SUMPRODUCT(ISBLANK(B676)*1)+SUMPRODUCT(ISBLANK(F676:G676)*1))&lt;3), "uzupełnij dane", IF(AND(F676=nie,G676=tak), "popraw dane","ok")))</f>
        <v>wstaw dane</v>
      </c>
      <c r="K676" s="342"/>
      <c r="L676" s="342"/>
      <c r="M676" s="342"/>
      <c r="N676" s="342"/>
      <c r="O676" s="342"/>
      <c r="P676" s="342"/>
      <c r="Q676" s="342"/>
      <c r="R676" s="342"/>
      <c r="S676" s="342"/>
      <c r="T676" s="342"/>
      <c r="U676" s="342"/>
      <c r="V676" s="342"/>
      <c r="W676" s="342"/>
      <c r="X676" s="342"/>
      <c r="Y676" s="342"/>
      <c r="Z676" s="342"/>
      <c r="AA676" s="342"/>
      <c r="AB676" s="342"/>
      <c r="AC676" s="342"/>
      <c r="AD676" s="342"/>
      <c r="AE676" s="342"/>
    </row>
    <row r="677" spans="2:31">
      <c r="B677" s="728"/>
      <c r="C677" s="728"/>
      <c r="D677" s="335"/>
      <c r="E677" s="335">
        <f t="shared" si="490"/>
        <v>0</v>
      </c>
      <c r="F677" s="373"/>
      <c r="G677" s="373"/>
      <c r="H677" s="338"/>
      <c r="I677" s="335">
        <f t="shared" si="491"/>
        <v>0</v>
      </c>
      <c r="J677" s="202" t="str" cm="1">
        <f t="array" ref="J677">IF((SUMPRODUCT(ISBLANK(B677)*1)+SUMPRODUCT(ISBLANK(F677:G677)*1))=3, "wstaw dane", IF(AND( (SUMPRODUCT(ISBLANK(B677)*1)+SUMPRODUCT(ISBLANK(F677:G677)*1))&gt;0, (SUMPRODUCT(ISBLANK(B677)*1)+SUMPRODUCT(ISBLANK(F677:G677)*1))&lt;3), "uzupełnij dane", IF(AND(F677=nie,G677=tak), "popraw dane","ok")))</f>
        <v>wstaw dane</v>
      </c>
      <c r="K677" s="342"/>
      <c r="L677" s="342"/>
      <c r="M677" s="342"/>
      <c r="N677" s="342"/>
      <c r="O677" s="342"/>
      <c r="P677" s="342"/>
      <c r="Q677" s="342"/>
      <c r="R677" s="342"/>
      <c r="S677" s="342"/>
      <c r="T677" s="342"/>
      <c r="U677" s="342"/>
      <c r="V677" s="342"/>
      <c r="W677" s="342"/>
      <c r="X677" s="342"/>
      <c r="Y677" s="342"/>
      <c r="Z677" s="342"/>
      <c r="AA677" s="342"/>
      <c r="AB677" s="342"/>
      <c r="AC677" s="342"/>
      <c r="AD677" s="342"/>
      <c r="AE677" s="342"/>
    </row>
    <row r="678" spans="2:31">
      <c r="B678" s="728"/>
      <c r="C678" s="728"/>
      <c r="D678" s="335"/>
      <c r="E678" s="335">
        <f t="shared" si="490"/>
        <v>0</v>
      </c>
      <c r="F678" s="373"/>
      <c r="G678" s="373"/>
      <c r="H678" s="338"/>
      <c r="I678" s="335">
        <f t="shared" si="491"/>
        <v>0</v>
      </c>
      <c r="J678" s="202" t="str" cm="1">
        <f t="array" ref="J678">IF((SUMPRODUCT(ISBLANK(B678)*1)+SUMPRODUCT(ISBLANK(F678:G678)*1))=3, "wstaw dane", IF(AND( (SUMPRODUCT(ISBLANK(B678)*1)+SUMPRODUCT(ISBLANK(F678:G678)*1))&gt;0, (SUMPRODUCT(ISBLANK(B678)*1)+SUMPRODUCT(ISBLANK(F678:G678)*1))&lt;3), "uzupełnij dane", IF(AND(F678=nie,G678=tak), "popraw dane","ok")))</f>
        <v>wstaw dane</v>
      </c>
      <c r="K678" s="342"/>
      <c r="L678" s="342"/>
      <c r="M678" s="342"/>
      <c r="N678" s="342"/>
      <c r="O678" s="342"/>
      <c r="P678" s="342"/>
      <c r="Q678" s="342"/>
      <c r="R678" s="342"/>
      <c r="S678" s="342"/>
      <c r="T678" s="342"/>
      <c r="U678" s="342"/>
      <c r="V678" s="342"/>
      <c r="W678" s="342"/>
      <c r="X678" s="342"/>
      <c r="Y678" s="342"/>
      <c r="Z678" s="342"/>
      <c r="AA678" s="342"/>
      <c r="AB678" s="342"/>
      <c r="AC678" s="342"/>
      <c r="AD678" s="342"/>
      <c r="AE678" s="342"/>
    </row>
    <row r="679" spans="2:31">
      <c r="B679" s="728"/>
      <c r="C679" s="728"/>
      <c r="D679" s="335"/>
      <c r="E679" s="335">
        <f t="shared" si="490"/>
        <v>0</v>
      </c>
      <c r="F679" s="373"/>
      <c r="G679" s="373"/>
      <c r="H679" s="338"/>
      <c r="I679" s="335">
        <f t="shared" si="491"/>
        <v>0</v>
      </c>
      <c r="J679" s="202" t="str" cm="1">
        <f t="array" ref="J679">IF((SUMPRODUCT(ISBLANK(B679)*1)+SUMPRODUCT(ISBLANK(F679:G679)*1))=3, "wstaw dane", IF(AND( (SUMPRODUCT(ISBLANK(B679)*1)+SUMPRODUCT(ISBLANK(F679:G679)*1))&gt;0, (SUMPRODUCT(ISBLANK(B679)*1)+SUMPRODUCT(ISBLANK(F679:G679)*1))&lt;3), "uzupełnij dane", IF(AND(F679=nie,G679=tak), "popraw dane","ok")))</f>
        <v>wstaw dane</v>
      </c>
      <c r="K679" s="342"/>
      <c r="L679" s="342"/>
      <c r="M679" s="342"/>
      <c r="N679" s="342"/>
      <c r="O679" s="342"/>
      <c r="P679" s="342"/>
      <c r="Q679" s="342"/>
      <c r="R679" s="342"/>
      <c r="S679" s="342"/>
      <c r="T679" s="342"/>
      <c r="U679" s="342"/>
      <c r="V679" s="342"/>
      <c r="W679" s="342"/>
      <c r="X679" s="342"/>
      <c r="Y679" s="342"/>
      <c r="Z679" s="342"/>
      <c r="AA679" s="342"/>
      <c r="AB679" s="342"/>
      <c r="AC679" s="342"/>
      <c r="AD679" s="342"/>
      <c r="AE679" s="342"/>
    </row>
    <row r="680" spans="2:31">
      <c r="B680" s="728"/>
      <c r="C680" s="728"/>
      <c r="D680" s="335"/>
      <c r="E680" s="335">
        <f t="shared" si="490"/>
        <v>0</v>
      </c>
      <c r="F680" s="373"/>
      <c r="G680" s="373"/>
      <c r="H680" s="338"/>
      <c r="I680" s="335">
        <f t="shared" si="491"/>
        <v>0</v>
      </c>
      <c r="J680" s="202" t="str" cm="1">
        <f t="array" ref="J680">IF((SUMPRODUCT(ISBLANK(B680)*1)+SUMPRODUCT(ISBLANK(F680:G680)*1))=3, "wstaw dane", IF(AND( (SUMPRODUCT(ISBLANK(B680)*1)+SUMPRODUCT(ISBLANK(F680:G680)*1))&gt;0, (SUMPRODUCT(ISBLANK(B680)*1)+SUMPRODUCT(ISBLANK(F680:G680)*1))&lt;3), "uzupełnij dane", IF(AND(F680=nie,G680=tak), "popraw dane","ok")))</f>
        <v>wstaw dane</v>
      </c>
      <c r="K680" s="342"/>
      <c r="L680" s="342"/>
      <c r="M680" s="342"/>
      <c r="N680" s="342"/>
      <c r="O680" s="342"/>
      <c r="P680" s="342"/>
      <c r="Q680" s="342"/>
      <c r="R680" s="342"/>
      <c r="S680" s="342"/>
      <c r="T680" s="342"/>
      <c r="U680" s="342"/>
      <c r="V680" s="342"/>
      <c r="W680" s="342"/>
      <c r="X680" s="342"/>
      <c r="Y680" s="342"/>
      <c r="Z680" s="342"/>
      <c r="AA680" s="342"/>
      <c r="AB680" s="342"/>
      <c r="AC680" s="342"/>
      <c r="AD680" s="342"/>
      <c r="AE680" s="342"/>
    </row>
    <row r="681" spans="2:31">
      <c r="B681" s="728"/>
      <c r="C681" s="728"/>
      <c r="D681" s="335"/>
      <c r="E681" s="335">
        <f t="shared" si="490"/>
        <v>0</v>
      </c>
      <c r="F681" s="373"/>
      <c r="G681" s="373"/>
      <c r="H681" s="338"/>
      <c r="I681" s="335">
        <f t="shared" si="491"/>
        <v>0</v>
      </c>
      <c r="J681" s="202" t="str" cm="1">
        <f t="array" ref="J681">IF((SUMPRODUCT(ISBLANK(B681)*1)+SUMPRODUCT(ISBLANK(F681:G681)*1))=3, "wstaw dane", IF(AND( (SUMPRODUCT(ISBLANK(B681)*1)+SUMPRODUCT(ISBLANK(F681:G681)*1))&gt;0, (SUMPRODUCT(ISBLANK(B681)*1)+SUMPRODUCT(ISBLANK(F681:G681)*1))&lt;3), "uzupełnij dane", IF(AND(F681=nie,G681=tak), "popraw dane","ok")))</f>
        <v>wstaw dane</v>
      </c>
      <c r="K681" s="342"/>
      <c r="L681" s="342"/>
      <c r="M681" s="342"/>
      <c r="N681" s="342"/>
      <c r="O681" s="342"/>
      <c r="P681" s="342"/>
      <c r="Q681" s="342"/>
      <c r="R681" s="342"/>
      <c r="S681" s="342"/>
      <c r="T681" s="342"/>
      <c r="U681" s="342"/>
      <c r="V681" s="342"/>
      <c r="W681" s="342"/>
      <c r="X681" s="342"/>
      <c r="Y681" s="342"/>
      <c r="Z681" s="342"/>
      <c r="AA681" s="342"/>
      <c r="AB681" s="342"/>
      <c r="AC681" s="342"/>
      <c r="AD681" s="342"/>
      <c r="AE681" s="342"/>
    </row>
    <row r="682" spans="2:31">
      <c r="B682" s="728"/>
      <c r="C682" s="728"/>
      <c r="D682" s="335"/>
      <c r="E682" s="335">
        <f t="shared" si="490"/>
        <v>0</v>
      </c>
      <c r="F682" s="373"/>
      <c r="G682" s="373"/>
      <c r="H682" s="338"/>
      <c r="I682" s="335">
        <f t="shared" si="491"/>
        <v>0</v>
      </c>
      <c r="J682" s="202" t="str" cm="1">
        <f t="array" ref="J682">IF((SUMPRODUCT(ISBLANK(B682)*1)+SUMPRODUCT(ISBLANK(F682:G682)*1))=3, "wstaw dane", IF(AND( (SUMPRODUCT(ISBLANK(B682)*1)+SUMPRODUCT(ISBLANK(F682:G682)*1))&gt;0, (SUMPRODUCT(ISBLANK(B682)*1)+SUMPRODUCT(ISBLANK(F682:G682)*1))&lt;3), "uzupełnij dane", IF(AND(F682=nie,G682=tak), "popraw dane","ok")))</f>
        <v>wstaw dane</v>
      </c>
      <c r="K682" s="342"/>
      <c r="L682" s="342"/>
      <c r="M682" s="342"/>
      <c r="N682" s="342"/>
      <c r="O682" s="342"/>
      <c r="P682" s="342"/>
      <c r="Q682" s="342"/>
      <c r="R682" s="342"/>
      <c r="S682" s="342"/>
      <c r="T682" s="342"/>
      <c r="U682" s="342"/>
      <c r="V682" s="342"/>
      <c r="W682" s="342"/>
      <c r="X682" s="342"/>
      <c r="Y682" s="342"/>
      <c r="Z682" s="342"/>
      <c r="AA682" s="342"/>
      <c r="AB682" s="342"/>
      <c r="AC682" s="342"/>
      <c r="AD682" s="342"/>
      <c r="AE682" s="342"/>
    </row>
    <row r="683" spans="2:31">
      <c r="B683" s="728"/>
      <c r="C683" s="728"/>
      <c r="D683" s="335"/>
      <c r="E683" s="335">
        <f t="shared" si="490"/>
        <v>0</v>
      </c>
      <c r="F683" s="373"/>
      <c r="G683" s="373"/>
      <c r="H683" s="338"/>
      <c r="I683" s="335">
        <f t="shared" si="491"/>
        <v>0</v>
      </c>
      <c r="J683" s="202" t="str" cm="1">
        <f t="array" ref="J683">IF((SUMPRODUCT(ISBLANK(B683)*1)+SUMPRODUCT(ISBLANK(F683:G683)*1))=3, "wstaw dane", IF(AND( (SUMPRODUCT(ISBLANK(B683)*1)+SUMPRODUCT(ISBLANK(F683:G683)*1))&gt;0, (SUMPRODUCT(ISBLANK(B683)*1)+SUMPRODUCT(ISBLANK(F683:G683)*1))&lt;3), "uzupełnij dane", IF(AND(F683=nie,G683=tak), "popraw dane","ok")))</f>
        <v>wstaw dane</v>
      </c>
      <c r="K683" s="342"/>
      <c r="L683" s="342"/>
      <c r="M683" s="342"/>
      <c r="N683" s="342"/>
      <c r="O683" s="342"/>
      <c r="P683" s="342"/>
      <c r="Q683" s="342"/>
      <c r="R683" s="342"/>
      <c r="S683" s="342"/>
      <c r="T683" s="342"/>
      <c r="U683" s="342"/>
      <c r="V683" s="342"/>
      <c r="W683" s="342"/>
      <c r="X683" s="342"/>
      <c r="Y683" s="342"/>
      <c r="Z683" s="342"/>
      <c r="AA683" s="342"/>
      <c r="AB683" s="342"/>
      <c r="AC683" s="342"/>
      <c r="AD683" s="342"/>
      <c r="AE683" s="342"/>
    </row>
    <row r="684" spans="2:31">
      <c r="B684" s="728"/>
      <c r="C684" s="728"/>
      <c r="D684" s="335"/>
      <c r="E684" s="335">
        <f t="shared" si="490"/>
        <v>0</v>
      </c>
      <c r="F684" s="373"/>
      <c r="G684" s="373"/>
      <c r="H684" s="338"/>
      <c r="I684" s="335">
        <f t="shared" si="491"/>
        <v>0</v>
      </c>
      <c r="J684" s="202" t="str" cm="1">
        <f t="array" ref="J684">IF((SUMPRODUCT(ISBLANK(B684)*1)+SUMPRODUCT(ISBLANK(F684:G684)*1))=3, "wstaw dane", IF(AND( (SUMPRODUCT(ISBLANK(B684)*1)+SUMPRODUCT(ISBLANK(F684:G684)*1))&gt;0, (SUMPRODUCT(ISBLANK(B684)*1)+SUMPRODUCT(ISBLANK(F684:G684)*1))&lt;3), "uzupełnij dane", IF(AND(F684=nie,G684=tak), "popraw dane","ok")))</f>
        <v>wstaw dane</v>
      </c>
      <c r="K684" s="342"/>
      <c r="L684" s="342"/>
      <c r="M684" s="342"/>
      <c r="N684" s="342"/>
      <c r="O684" s="342"/>
      <c r="P684" s="342"/>
      <c r="Q684" s="342"/>
      <c r="R684" s="342"/>
      <c r="S684" s="342"/>
      <c r="T684" s="342"/>
      <c r="U684" s="342"/>
      <c r="V684" s="342"/>
      <c r="W684" s="342"/>
      <c r="X684" s="342"/>
      <c r="Y684" s="342"/>
      <c r="Z684" s="342"/>
      <c r="AA684" s="342"/>
      <c r="AB684" s="342"/>
      <c r="AC684" s="342"/>
      <c r="AD684" s="342"/>
      <c r="AE684" s="342"/>
    </row>
    <row r="685" spans="2:31">
      <c r="B685" s="728"/>
      <c r="C685" s="728"/>
      <c r="D685" s="335"/>
      <c r="E685" s="335">
        <f t="shared" si="490"/>
        <v>0</v>
      </c>
      <c r="F685" s="373"/>
      <c r="G685" s="373"/>
      <c r="H685" s="338"/>
      <c r="I685" s="335">
        <f t="shared" si="491"/>
        <v>0</v>
      </c>
      <c r="J685" s="202" t="str" cm="1">
        <f t="array" ref="J685">IF((SUMPRODUCT(ISBLANK(B685)*1)+SUMPRODUCT(ISBLANK(F685:G685)*1))=3, "wstaw dane", IF(AND( (SUMPRODUCT(ISBLANK(B685)*1)+SUMPRODUCT(ISBLANK(F685:G685)*1))&gt;0, (SUMPRODUCT(ISBLANK(B685)*1)+SUMPRODUCT(ISBLANK(F685:G685)*1))&lt;3), "uzupełnij dane", IF(AND(F685=nie,G685=tak), "popraw dane","ok")))</f>
        <v>wstaw dane</v>
      </c>
      <c r="K685" s="342"/>
      <c r="L685" s="342"/>
      <c r="M685" s="342"/>
      <c r="N685" s="342"/>
      <c r="O685" s="342"/>
      <c r="P685" s="342"/>
      <c r="Q685" s="342"/>
      <c r="R685" s="342"/>
      <c r="S685" s="342"/>
      <c r="T685" s="342"/>
      <c r="U685" s="342"/>
      <c r="V685" s="342"/>
      <c r="W685" s="342"/>
      <c r="X685" s="342"/>
      <c r="Y685" s="342"/>
      <c r="Z685" s="342"/>
      <c r="AA685" s="342"/>
      <c r="AB685" s="342"/>
      <c r="AC685" s="342"/>
      <c r="AD685" s="342"/>
      <c r="AE685" s="342"/>
    </row>
    <row r="686" spans="2:31">
      <c r="B686" s="728"/>
      <c r="C686" s="728"/>
      <c r="D686" s="335"/>
      <c r="E686" s="335">
        <f t="shared" si="490"/>
        <v>0</v>
      </c>
      <c r="F686" s="373"/>
      <c r="G686" s="373"/>
      <c r="H686" s="338"/>
      <c r="I686" s="335">
        <f t="shared" si="491"/>
        <v>0</v>
      </c>
      <c r="J686" s="202" t="str" cm="1">
        <f t="array" ref="J686">IF((SUMPRODUCT(ISBLANK(B686)*1)+SUMPRODUCT(ISBLANK(F686:G686)*1))=3, "wstaw dane", IF(AND( (SUMPRODUCT(ISBLANK(B686)*1)+SUMPRODUCT(ISBLANK(F686:G686)*1))&gt;0, (SUMPRODUCT(ISBLANK(B686)*1)+SUMPRODUCT(ISBLANK(F686:G686)*1))&lt;3), "uzupełnij dane", IF(AND(F686=nie,G686=tak), "popraw dane","ok")))</f>
        <v>wstaw dane</v>
      </c>
      <c r="K686" s="342"/>
      <c r="L686" s="342"/>
      <c r="M686" s="342"/>
      <c r="N686" s="342"/>
      <c r="O686" s="342"/>
      <c r="P686" s="342"/>
      <c r="Q686" s="342"/>
      <c r="R686" s="342"/>
      <c r="S686" s="342"/>
      <c r="T686" s="342"/>
      <c r="U686" s="342"/>
      <c r="V686" s="342"/>
      <c r="W686" s="342"/>
      <c r="X686" s="342"/>
      <c r="Y686" s="342"/>
      <c r="Z686" s="342"/>
      <c r="AA686" s="342"/>
      <c r="AB686" s="342"/>
      <c r="AC686" s="342"/>
      <c r="AD686" s="342"/>
      <c r="AE686" s="342"/>
    </row>
    <row r="687" spans="2:31">
      <c r="B687" s="728"/>
      <c r="C687" s="728"/>
      <c r="D687" s="335"/>
      <c r="E687" s="335">
        <f t="shared" si="490"/>
        <v>0</v>
      </c>
      <c r="F687" s="373"/>
      <c r="G687" s="373"/>
      <c r="H687" s="338"/>
      <c r="I687" s="335">
        <f t="shared" si="491"/>
        <v>0</v>
      </c>
      <c r="J687" s="202" t="str" cm="1">
        <f t="array" ref="J687">IF((SUMPRODUCT(ISBLANK(B687)*1)+SUMPRODUCT(ISBLANK(F687:G687)*1))=3, "wstaw dane", IF(AND( (SUMPRODUCT(ISBLANK(B687)*1)+SUMPRODUCT(ISBLANK(F687:G687)*1))&gt;0, (SUMPRODUCT(ISBLANK(B687)*1)+SUMPRODUCT(ISBLANK(F687:G687)*1))&lt;3), "uzupełnij dane", IF(AND(F687=nie,G687=tak), "popraw dane","ok")))</f>
        <v>wstaw dane</v>
      </c>
      <c r="K687" s="342"/>
      <c r="L687" s="342"/>
      <c r="M687" s="342"/>
      <c r="N687" s="342"/>
      <c r="O687" s="342"/>
      <c r="P687" s="342"/>
      <c r="Q687" s="342"/>
      <c r="R687" s="342"/>
      <c r="S687" s="342"/>
      <c r="T687" s="342"/>
      <c r="U687" s="342"/>
      <c r="V687" s="342"/>
      <c r="W687" s="342"/>
      <c r="X687" s="342"/>
      <c r="Y687" s="342"/>
      <c r="Z687" s="342"/>
      <c r="AA687" s="342"/>
      <c r="AB687" s="342"/>
      <c r="AC687" s="342"/>
      <c r="AD687" s="342"/>
      <c r="AE687" s="342"/>
    </row>
    <row r="688" spans="2:31">
      <c r="B688" s="728"/>
      <c r="C688" s="728"/>
      <c r="D688" s="335"/>
      <c r="E688" s="335">
        <f t="shared" si="490"/>
        <v>0</v>
      </c>
      <c r="F688" s="373"/>
      <c r="G688" s="373"/>
      <c r="H688" s="338"/>
      <c r="I688" s="335">
        <f t="shared" si="491"/>
        <v>0</v>
      </c>
      <c r="J688" s="202" t="str" cm="1">
        <f t="array" ref="J688">IF((SUMPRODUCT(ISBLANK(B688)*1)+SUMPRODUCT(ISBLANK(F688:G688)*1))=3, "wstaw dane", IF(AND( (SUMPRODUCT(ISBLANK(B688)*1)+SUMPRODUCT(ISBLANK(F688:G688)*1))&gt;0, (SUMPRODUCT(ISBLANK(B688)*1)+SUMPRODUCT(ISBLANK(F688:G688)*1))&lt;3), "uzupełnij dane", IF(AND(F688=nie,G688=tak), "popraw dane","ok")))</f>
        <v>wstaw dane</v>
      </c>
      <c r="K688" s="342"/>
      <c r="L688" s="342"/>
      <c r="M688" s="342"/>
      <c r="N688" s="342"/>
      <c r="O688" s="342"/>
      <c r="P688" s="342"/>
      <c r="Q688" s="342"/>
      <c r="R688" s="342"/>
      <c r="S688" s="342"/>
      <c r="T688" s="342"/>
      <c r="U688" s="342"/>
      <c r="V688" s="342"/>
      <c r="W688" s="342"/>
      <c r="X688" s="342"/>
      <c r="Y688" s="342"/>
      <c r="Z688" s="342"/>
      <c r="AA688" s="342"/>
      <c r="AB688" s="342"/>
      <c r="AC688" s="342"/>
      <c r="AD688" s="342"/>
      <c r="AE688" s="342"/>
    </row>
    <row r="689" spans="2:31">
      <c r="B689" s="728"/>
      <c r="C689" s="728"/>
      <c r="D689" s="335"/>
      <c r="E689" s="335">
        <f t="shared" si="490"/>
        <v>0</v>
      </c>
      <c r="F689" s="373"/>
      <c r="G689" s="373"/>
      <c r="H689" s="338"/>
      <c r="I689" s="335">
        <f t="shared" si="491"/>
        <v>0</v>
      </c>
      <c r="J689" s="202" t="str" cm="1">
        <f t="array" ref="J689">IF((SUMPRODUCT(ISBLANK(B689)*1)+SUMPRODUCT(ISBLANK(F689:G689)*1))=3, "wstaw dane", IF(AND( (SUMPRODUCT(ISBLANK(B689)*1)+SUMPRODUCT(ISBLANK(F689:G689)*1))&gt;0, (SUMPRODUCT(ISBLANK(B689)*1)+SUMPRODUCT(ISBLANK(F689:G689)*1))&lt;3), "uzupełnij dane", IF(AND(F689=nie,G689=tak), "popraw dane","ok")))</f>
        <v>wstaw dane</v>
      </c>
      <c r="K689" s="342"/>
      <c r="L689" s="342"/>
      <c r="M689" s="342"/>
      <c r="N689" s="342"/>
      <c r="O689" s="342"/>
      <c r="P689" s="342"/>
      <c r="Q689" s="342"/>
      <c r="R689" s="342"/>
      <c r="S689" s="342"/>
      <c r="T689" s="342"/>
      <c r="U689" s="342"/>
      <c r="V689" s="342"/>
      <c r="W689" s="342"/>
      <c r="X689" s="342"/>
      <c r="Y689" s="342"/>
      <c r="Z689" s="342"/>
      <c r="AA689" s="342"/>
      <c r="AB689" s="342"/>
      <c r="AC689" s="342"/>
      <c r="AD689" s="342"/>
      <c r="AE689" s="342"/>
    </row>
    <row r="690" spans="2:31">
      <c r="B690" s="728"/>
      <c r="C690" s="728"/>
      <c r="D690" s="335"/>
      <c r="E690" s="335">
        <f t="shared" si="490"/>
        <v>0</v>
      </c>
      <c r="F690" s="373"/>
      <c r="G690" s="373"/>
      <c r="H690" s="338"/>
      <c r="I690" s="335">
        <f t="shared" si="491"/>
        <v>0</v>
      </c>
      <c r="J690" s="202" t="str" cm="1">
        <f t="array" ref="J690">IF((SUMPRODUCT(ISBLANK(B690)*1)+SUMPRODUCT(ISBLANK(F690:G690)*1))=3, "wstaw dane", IF(AND( (SUMPRODUCT(ISBLANK(B690)*1)+SUMPRODUCT(ISBLANK(F690:G690)*1))&gt;0, (SUMPRODUCT(ISBLANK(B690)*1)+SUMPRODUCT(ISBLANK(F690:G690)*1))&lt;3), "uzupełnij dane", IF(AND(F690=nie,G690=tak), "popraw dane","ok")))</f>
        <v>wstaw dane</v>
      </c>
      <c r="K690" s="342"/>
      <c r="L690" s="342"/>
      <c r="M690" s="342"/>
      <c r="N690" s="342"/>
      <c r="O690" s="342"/>
      <c r="P690" s="342"/>
      <c r="Q690" s="342"/>
      <c r="R690" s="342"/>
      <c r="S690" s="342"/>
      <c r="T690" s="342"/>
      <c r="U690" s="342"/>
      <c r="V690" s="342"/>
      <c r="W690" s="342"/>
      <c r="X690" s="342"/>
      <c r="Y690" s="342"/>
      <c r="Z690" s="342"/>
      <c r="AA690" s="342"/>
      <c r="AB690" s="342"/>
      <c r="AC690" s="342"/>
      <c r="AD690" s="342"/>
      <c r="AE690" s="342"/>
    </row>
    <row r="691" spans="2:31">
      <c r="B691" s="728"/>
      <c r="C691" s="728"/>
      <c r="D691" s="335"/>
      <c r="E691" s="335">
        <f t="shared" si="490"/>
        <v>0</v>
      </c>
      <c r="F691" s="373"/>
      <c r="G691" s="373"/>
      <c r="H691" s="338"/>
      <c r="I691" s="335">
        <f>IF(J691="ok",SUM(K777:AE777),0)</f>
        <v>0</v>
      </c>
      <c r="J691" s="202" t="str" cm="1">
        <f t="array" ref="J691">IF((SUMPRODUCT(ISBLANK(B691)*1)+SUMPRODUCT(ISBLANK(F691:G691)*1))=3, "wstaw dane", IF(AND( (SUMPRODUCT(ISBLANK(B691)*1)+SUMPRODUCT(ISBLANK(F691:G691)*1))&gt;0, (SUMPRODUCT(ISBLANK(B691)*1)+SUMPRODUCT(ISBLANK(F691:G691)*1))&lt;3), "uzupełnij dane", IF(AND(F691=nie,G691=tak), "popraw dane","ok")))</f>
        <v>wstaw dane</v>
      </c>
      <c r="K691" s="342"/>
      <c r="L691" s="342"/>
      <c r="M691" s="342"/>
      <c r="N691" s="342"/>
      <c r="O691" s="342"/>
      <c r="P691" s="342"/>
      <c r="Q691" s="342"/>
      <c r="R691" s="342"/>
      <c r="S691" s="342"/>
      <c r="T691" s="342"/>
      <c r="U691" s="342"/>
      <c r="V691" s="342"/>
      <c r="W691" s="342"/>
      <c r="X691" s="342"/>
      <c r="Y691" s="342"/>
      <c r="Z691" s="342"/>
      <c r="AA691" s="342"/>
      <c r="AB691" s="342"/>
      <c r="AC691" s="342"/>
      <c r="AD691" s="342"/>
      <c r="AE691" s="342"/>
    </row>
    <row r="692" spans="2:31">
      <c r="B692" s="728"/>
      <c r="C692" s="728"/>
      <c r="D692" s="335"/>
      <c r="E692" s="335">
        <f t="shared" si="490"/>
        <v>0</v>
      </c>
      <c r="F692" s="373"/>
      <c r="G692" s="373"/>
      <c r="H692" s="338"/>
      <c r="I692" s="335">
        <f t="shared" si="491"/>
        <v>0</v>
      </c>
      <c r="J692" s="202" t="str" cm="1">
        <f t="array" ref="J692">IF((SUMPRODUCT(ISBLANK(B692)*1)+SUMPRODUCT(ISBLANK(F692:G692)*1))=3, "wstaw dane", IF(AND( (SUMPRODUCT(ISBLANK(B692)*1)+SUMPRODUCT(ISBLANK(F692:G692)*1))&gt;0, (SUMPRODUCT(ISBLANK(B692)*1)+SUMPRODUCT(ISBLANK(F692:G692)*1))&lt;3), "uzupełnij dane", IF(AND(F692=nie,G692=tak), "popraw dane","ok")))</f>
        <v>wstaw dane</v>
      </c>
      <c r="K692" s="342"/>
      <c r="L692" s="342"/>
      <c r="M692" s="342"/>
      <c r="N692" s="342"/>
      <c r="O692" s="342"/>
      <c r="P692" s="342"/>
      <c r="Q692" s="342"/>
      <c r="R692" s="342"/>
      <c r="S692" s="342"/>
      <c r="T692" s="342"/>
      <c r="U692" s="342"/>
      <c r="V692" s="342"/>
      <c r="W692" s="342"/>
      <c r="X692" s="342"/>
      <c r="Y692" s="342"/>
      <c r="Z692" s="342"/>
      <c r="AA692" s="342"/>
      <c r="AB692" s="342"/>
      <c r="AC692" s="342"/>
      <c r="AD692" s="342"/>
      <c r="AE692" s="342"/>
    </row>
    <row r="693" spans="2:31">
      <c r="B693" s="728"/>
      <c r="C693" s="728"/>
      <c r="D693" s="335"/>
      <c r="E693" s="335">
        <f t="shared" si="490"/>
        <v>0</v>
      </c>
      <c r="F693" s="373"/>
      <c r="G693" s="373"/>
      <c r="H693" s="338"/>
      <c r="I693" s="335">
        <f t="shared" si="491"/>
        <v>0</v>
      </c>
      <c r="J693" s="202" t="str" cm="1">
        <f t="array" ref="J693">IF((SUMPRODUCT(ISBLANK(B693)*1)+SUMPRODUCT(ISBLANK(F693:G693)*1))=3, "wstaw dane", IF(AND( (SUMPRODUCT(ISBLANK(B693)*1)+SUMPRODUCT(ISBLANK(F693:G693)*1))&gt;0, (SUMPRODUCT(ISBLANK(B693)*1)+SUMPRODUCT(ISBLANK(F693:G693)*1))&lt;3), "uzupełnij dane", IF(AND(F693=nie,G693=tak), "popraw dane","ok")))</f>
        <v>wstaw dane</v>
      </c>
      <c r="K693" s="342"/>
      <c r="L693" s="342"/>
      <c r="M693" s="342"/>
      <c r="N693" s="342"/>
      <c r="O693" s="342"/>
      <c r="P693" s="342"/>
      <c r="Q693" s="342"/>
      <c r="R693" s="342"/>
      <c r="S693" s="342"/>
      <c r="T693" s="342"/>
      <c r="U693" s="342"/>
      <c r="V693" s="342"/>
      <c r="W693" s="342"/>
      <c r="X693" s="342"/>
      <c r="Y693" s="342"/>
      <c r="Z693" s="342"/>
      <c r="AA693" s="342"/>
      <c r="AB693" s="342"/>
      <c r="AC693" s="342"/>
      <c r="AD693" s="342"/>
      <c r="AE693" s="342"/>
    </row>
    <row r="694" spans="2:31">
      <c r="B694" s="728"/>
      <c r="C694" s="728"/>
      <c r="D694" s="335"/>
      <c r="E694" s="335">
        <f t="shared" si="490"/>
        <v>0</v>
      </c>
      <c r="F694" s="373"/>
      <c r="G694" s="373"/>
      <c r="H694" s="338"/>
      <c r="I694" s="335">
        <f t="shared" si="491"/>
        <v>0</v>
      </c>
      <c r="J694" s="202" t="str" cm="1">
        <f t="array" ref="J694">IF((SUMPRODUCT(ISBLANK(B694)*1)+SUMPRODUCT(ISBLANK(F694:G694)*1))=3, "wstaw dane", IF(AND( (SUMPRODUCT(ISBLANK(B694)*1)+SUMPRODUCT(ISBLANK(F694:G694)*1))&gt;0, (SUMPRODUCT(ISBLANK(B694)*1)+SUMPRODUCT(ISBLANK(F694:G694)*1))&lt;3), "uzupełnij dane", IF(AND(F694=nie,G694=tak), "popraw dane","ok")))</f>
        <v>wstaw dane</v>
      </c>
      <c r="K694" s="342"/>
      <c r="L694" s="342"/>
      <c r="M694" s="342"/>
      <c r="N694" s="342"/>
      <c r="O694" s="342"/>
      <c r="P694" s="342"/>
      <c r="Q694" s="342"/>
      <c r="R694" s="342"/>
      <c r="S694" s="342"/>
      <c r="T694" s="342"/>
      <c r="U694" s="342"/>
      <c r="V694" s="342"/>
      <c r="W694" s="342"/>
      <c r="X694" s="342"/>
      <c r="Y694" s="342"/>
      <c r="Z694" s="342"/>
      <c r="AA694" s="342"/>
      <c r="AB694" s="342"/>
      <c r="AC694" s="342"/>
      <c r="AD694" s="342"/>
      <c r="AE694" s="342"/>
    </row>
    <row r="695" spans="2:31">
      <c r="B695" s="728"/>
      <c r="C695" s="728"/>
      <c r="D695" s="335"/>
      <c r="E695" s="335">
        <f t="shared" si="490"/>
        <v>0</v>
      </c>
      <c r="F695" s="373"/>
      <c r="G695" s="373"/>
      <c r="H695" s="338"/>
      <c r="I695" s="335">
        <f t="shared" si="491"/>
        <v>0</v>
      </c>
      <c r="J695" s="202" t="str" cm="1">
        <f t="array" ref="J695">IF((SUMPRODUCT(ISBLANK(B695)*1)+SUMPRODUCT(ISBLANK(F695:G695)*1))=3, "wstaw dane", IF(AND( (SUMPRODUCT(ISBLANK(B695)*1)+SUMPRODUCT(ISBLANK(F695:G695)*1))&gt;0, (SUMPRODUCT(ISBLANK(B695)*1)+SUMPRODUCT(ISBLANK(F695:G695)*1))&lt;3), "uzupełnij dane", IF(AND(F695=nie,G695=tak), "popraw dane","ok")))</f>
        <v>wstaw dane</v>
      </c>
      <c r="K695" s="342"/>
      <c r="L695" s="342"/>
      <c r="M695" s="342"/>
      <c r="N695" s="342"/>
      <c r="O695" s="342"/>
      <c r="P695" s="342"/>
      <c r="Q695" s="342"/>
      <c r="R695" s="342"/>
      <c r="S695" s="342"/>
      <c r="T695" s="342"/>
      <c r="U695" s="342"/>
      <c r="V695" s="342"/>
      <c r="W695" s="342"/>
      <c r="X695" s="342"/>
      <c r="Y695" s="342"/>
      <c r="Z695" s="342"/>
      <c r="AA695" s="342"/>
      <c r="AB695" s="342"/>
      <c r="AC695" s="342"/>
      <c r="AD695" s="342"/>
      <c r="AE695" s="342"/>
    </row>
    <row r="696" spans="2:31">
      <c r="B696" s="728"/>
      <c r="C696" s="728"/>
      <c r="D696" s="335"/>
      <c r="E696" s="335">
        <f t="shared" si="490"/>
        <v>0</v>
      </c>
      <c r="F696" s="373"/>
      <c r="G696" s="373"/>
      <c r="H696" s="338"/>
      <c r="I696" s="335">
        <f t="shared" si="491"/>
        <v>0</v>
      </c>
      <c r="J696" s="202" t="str" cm="1">
        <f t="array" ref="J696">IF((SUMPRODUCT(ISBLANK(B696)*1)+SUMPRODUCT(ISBLANK(F696:G696)*1))=3, "wstaw dane", IF(AND( (SUMPRODUCT(ISBLANK(B696)*1)+SUMPRODUCT(ISBLANK(F696:G696)*1))&gt;0, (SUMPRODUCT(ISBLANK(B696)*1)+SUMPRODUCT(ISBLANK(F696:G696)*1))&lt;3), "uzupełnij dane", IF(AND(F696=nie,G696=tak), "popraw dane","ok")))</f>
        <v>wstaw dane</v>
      </c>
      <c r="K696" s="342"/>
      <c r="L696" s="342"/>
      <c r="M696" s="342"/>
      <c r="N696" s="342"/>
      <c r="O696" s="342"/>
      <c r="P696" s="342"/>
      <c r="Q696" s="342"/>
      <c r="R696" s="342"/>
      <c r="S696" s="342"/>
      <c r="T696" s="342"/>
      <c r="U696" s="342"/>
      <c r="V696" s="342"/>
      <c r="W696" s="342"/>
      <c r="X696" s="342"/>
      <c r="Y696" s="342"/>
      <c r="Z696" s="342"/>
      <c r="AA696" s="342"/>
      <c r="AB696" s="342"/>
      <c r="AC696" s="342"/>
      <c r="AD696" s="342"/>
      <c r="AE696" s="342"/>
    </row>
    <row r="697" spans="2:31">
      <c r="B697" s="728"/>
      <c r="C697" s="728"/>
      <c r="D697" s="335"/>
      <c r="E697" s="335">
        <f t="shared" si="490"/>
        <v>0</v>
      </c>
      <c r="F697" s="373"/>
      <c r="G697" s="373"/>
      <c r="H697" s="338"/>
      <c r="I697" s="335">
        <f t="shared" si="491"/>
        <v>0</v>
      </c>
      <c r="J697" s="202" t="str" cm="1">
        <f t="array" ref="J697">IF((SUMPRODUCT(ISBLANK(B697)*1)+SUMPRODUCT(ISBLANK(F697:G697)*1))=3, "wstaw dane", IF(AND( (SUMPRODUCT(ISBLANK(B697)*1)+SUMPRODUCT(ISBLANK(F697:G697)*1))&gt;0, (SUMPRODUCT(ISBLANK(B697)*1)+SUMPRODUCT(ISBLANK(F697:G697)*1))&lt;3), "uzupełnij dane", IF(AND(F697=nie,G697=tak), "popraw dane","ok")))</f>
        <v>wstaw dane</v>
      </c>
      <c r="K697" s="342"/>
      <c r="L697" s="342"/>
      <c r="M697" s="342"/>
      <c r="N697" s="342"/>
      <c r="O697" s="342"/>
      <c r="P697" s="342"/>
      <c r="Q697" s="342"/>
      <c r="R697" s="342"/>
      <c r="S697" s="342"/>
      <c r="T697" s="342"/>
      <c r="U697" s="342"/>
      <c r="V697" s="342"/>
      <c r="W697" s="342"/>
      <c r="X697" s="342"/>
      <c r="Y697" s="342"/>
      <c r="Z697" s="342"/>
      <c r="AA697" s="342"/>
      <c r="AB697" s="342"/>
      <c r="AC697" s="342"/>
      <c r="AD697" s="342"/>
      <c r="AE697" s="342"/>
    </row>
    <row r="698" spans="2:31">
      <c r="B698" s="98" t="s">
        <v>655</v>
      </c>
      <c r="C698" s="98"/>
      <c r="D698" s="97"/>
      <c r="E698" s="97">
        <f>SUM(E658:E697)</f>
        <v>0</v>
      </c>
      <c r="F698" s="96"/>
      <c r="G698" s="97"/>
      <c r="H698" s="96"/>
      <c r="I698" s="97">
        <f>SUM(I658:I697)</f>
        <v>0</v>
      </c>
      <c r="J698" s="96"/>
      <c r="K698" s="97">
        <f t="shared" ref="K698:W698" si="492">IF(AND(LataProjekcji&gt;=Poczatek,LataProjekcji&lt;=Koniec_Projekt),ROUND(SUM(K658:K697),0),0)</f>
        <v>0</v>
      </c>
      <c r="L698" s="97">
        <f t="shared" si="492"/>
        <v>0</v>
      </c>
      <c r="M698" s="97">
        <f t="shared" si="492"/>
        <v>0</v>
      </c>
      <c r="N698" s="97">
        <f t="shared" si="492"/>
        <v>0</v>
      </c>
      <c r="O698" s="97">
        <f t="shared" si="492"/>
        <v>0</v>
      </c>
      <c r="P698" s="97">
        <f t="shared" si="492"/>
        <v>0</v>
      </c>
      <c r="Q698" s="97">
        <f t="shared" si="492"/>
        <v>0</v>
      </c>
      <c r="R698" s="97">
        <f t="shared" si="492"/>
        <v>0</v>
      </c>
      <c r="S698" s="97">
        <f t="shared" si="492"/>
        <v>0</v>
      </c>
      <c r="T698" s="97">
        <f t="shared" si="492"/>
        <v>0</v>
      </c>
      <c r="U698" s="97">
        <f t="shared" si="492"/>
        <v>0</v>
      </c>
      <c r="V698" s="97">
        <f t="shared" si="492"/>
        <v>0</v>
      </c>
      <c r="W698" s="97">
        <f t="shared" si="492"/>
        <v>0</v>
      </c>
      <c r="X698" s="97">
        <f t="shared" ref="X698:AA698" si="493">IF(AND(LataProjekcji&gt;=Poczatek,LataProjekcji&lt;=Koniec_Projekt),ROUND(SUM(X658:X697),0),0)</f>
        <v>0</v>
      </c>
      <c r="Y698" s="97">
        <f t="shared" si="493"/>
        <v>0</v>
      </c>
      <c r="Z698" s="97">
        <f t="shared" si="493"/>
        <v>0</v>
      </c>
      <c r="AA698" s="97">
        <f t="shared" si="493"/>
        <v>0</v>
      </c>
      <c r="AB698" s="97">
        <f t="shared" ref="AB698:AE698" si="494">IF(AND(LataProjekcji&gt;=Poczatek,LataProjekcji&lt;=Koniec_Projekt),ROUND(SUM(AB658:AB697),0),0)</f>
        <v>0</v>
      </c>
      <c r="AC698" s="97">
        <f t="shared" si="494"/>
        <v>0</v>
      </c>
      <c r="AD698" s="97">
        <f t="shared" si="494"/>
        <v>0</v>
      </c>
      <c r="AE698" s="97">
        <f t="shared" si="494"/>
        <v>0</v>
      </c>
    </row>
    <row r="699" spans="2:31">
      <c r="B699" s="391" t="s">
        <v>656</v>
      </c>
      <c r="C699" s="391"/>
      <c r="D699" s="392"/>
      <c r="E699" s="392"/>
      <c r="F699" s="393"/>
      <c r="G699" s="392"/>
      <c r="H699" s="393"/>
      <c r="I699" s="392"/>
      <c r="J699" s="393"/>
      <c r="K699" s="392">
        <f>ROUND(SUM(K744:K783),0)</f>
        <v>0</v>
      </c>
      <c r="L699" s="392">
        <f t="shared" ref="L699:W699" si="495">ROUND(SUM(L744:L783),0)</f>
        <v>0</v>
      </c>
      <c r="M699" s="392">
        <f t="shared" si="495"/>
        <v>0</v>
      </c>
      <c r="N699" s="392">
        <f t="shared" si="495"/>
        <v>0</v>
      </c>
      <c r="O699" s="392">
        <f t="shared" si="495"/>
        <v>0</v>
      </c>
      <c r="P699" s="392">
        <f t="shared" si="495"/>
        <v>0</v>
      </c>
      <c r="Q699" s="392">
        <f t="shared" si="495"/>
        <v>0</v>
      </c>
      <c r="R699" s="392">
        <f t="shared" si="495"/>
        <v>0</v>
      </c>
      <c r="S699" s="392">
        <f t="shared" si="495"/>
        <v>0</v>
      </c>
      <c r="T699" s="392">
        <f t="shared" si="495"/>
        <v>0</v>
      </c>
      <c r="U699" s="392">
        <f t="shared" si="495"/>
        <v>0</v>
      </c>
      <c r="V699" s="392">
        <f t="shared" si="495"/>
        <v>0</v>
      </c>
      <c r="W699" s="392">
        <f t="shared" si="495"/>
        <v>0</v>
      </c>
      <c r="X699" s="392">
        <f>ROUND(SUM(X744:X783),0)</f>
        <v>0</v>
      </c>
      <c r="Y699" s="392">
        <f>ROUND(SUM(Y744:Y783),0)</f>
        <v>0</v>
      </c>
      <c r="Z699" s="392">
        <f t="shared" ref="Z699:AA699" si="496">ROUND(SUM(Z744:Z783),0)</f>
        <v>0</v>
      </c>
      <c r="AA699" s="392">
        <f t="shared" si="496"/>
        <v>0</v>
      </c>
      <c r="AB699" s="392">
        <f t="shared" ref="AB699:AE699" si="497">ROUND(SUM(AB744:AB783),0)</f>
        <v>0</v>
      </c>
      <c r="AC699" s="392">
        <f t="shared" si="497"/>
        <v>0</v>
      </c>
      <c r="AD699" s="392">
        <f t="shared" si="497"/>
        <v>0</v>
      </c>
      <c r="AE699" s="392">
        <f t="shared" si="497"/>
        <v>0</v>
      </c>
    </row>
    <row r="700" spans="2:31"/>
    <row r="701" spans="2:31">
      <c r="B701" s="188" t="s">
        <v>400</v>
      </c>
      <c r="C701" s="378"/>
      <c r="D701" s="189"/>
      <c r="E701" s="190"/>
      <c r="F701" s="190"/>
      <c r="G701" s="190"/>
      <c r="H701" s="190"/>
      <c r="I701" s="190"/>
      <c r="J701" s="190"/>
      <c r="K701" s="631"/>
      <c r="L701" s="632"/>
      <c r="M701" s="632"/>
      <c r="N701" s="632"/>
      <c r="O701" s="632"/>
      <c r="P701" s="632"/>
      <c r="Q701" s="632"/>
      <c r="R701" s="632"/>
      <c r="S701" s="632"/>
      <c r="T701" s="632"/>
      <c r="U701" s="632"/>
      <c r="V701" s="632"/>
      <c r="W701" s="632"/>
      <c r="X701" s="632"/>
      <c r="Y701" s="632"/>
      <c r="Z701" s="632"/>
      <c r="AA701" s="632"/>
      <c r="AB701" s="632"/>
      <c r="AC701" s="632"/>
      <c r="AD701" s="632"/>
      <c r="AE701" s="632"/>
    </row>
    <row r="702" spans="2:31">
      <c r="B702" s="62" t="str">
        <f>IF(ISBLANK(B658),"",B658)</f>
        <v/>
      </c>
      <c r="C702" s="62" t="str">
        <f t="shared" ref="B702:C721" si="498">IF(ISBLANK(C658),"",C658)</f>
        <v/>
      </c>
      <c r="D702" s="101"/>
      <c r="E702" s="101"/>
      <c r="F702" s="101"/>
      <c r="G702" s="101"/>
      <c r="H702" s="101"/>
      <c r="I702" s="101"/>
      <c r="J702" s="201" t="str" cm="1">
        <f t="array" ref="J702">IF(J658="wstaw dane","",IF(OR(ISBLANK(F658)=TRUE,ISBLANK(G658)=TRUE),"uzupełnij dane",IF(OR((AND(F658="nie",SUMPRODUCT(ISNUMBER(K702:AE702)*1)&gt;0)),AND(F658=tak,G658=nie,SUMPRODUCT(ISNUMBER(K702:AE702)*1)&gt;0)),"usuń % dotacji",IF(AND(F658=tak,G658=tak,SUMPRODUCT(ISNUMBER(K702:AE702)*1)=0),"wstaw % dotacji","ok"))))</f>
        <v/>
      </c>
      <c r="K702" s="395"/>
      <c r="L702" s="395"/>
      <c r="M702" s="395"/>
      <c r="N702" s="395"/>
      <c r="O702" s="395"/>
      <c r="P702" s="395"/>
      <c r="Q702" s="395"/>
      <c r="R702" s="395"/>
      <c r="S702" s="395"/>
      <c r="T702" s="395"/>
      <c r="U702" s="395"/>
      <c r="V702" s="395"/>
      <c r="W702" s="395"/>
      <c r="X702" s="395"/>
      <c r="Y702" s="395"/>
      <c r="Z702" s="395"/>
      <c r="AA702" s="395"/>
      <c r="AB702" s="395"/>
      <c r="AC702" s="395"/>
      <c r="AD702" s="395"/>
      <c r="AE702" s="395"/>
    </row>
    <row r="703" spans="2:31">
      <c r="B703" s="62" t="str">
        <f t="shared" si="498"/>
        <v/>
      </c>
      <c r="C703" s="62" t="str">
        <f t="shared" si="498"/>
        <v/>
      </c>
      <c r="D703" s="52"/>
      <c r="E703" s="52"/>
      <c r="F703" s="52"/>
      <c r="G703" s="52"/>
      <c r="H703" s="52"/>
      <c r="I703" s="52"/>
      <c r="J703" s="202" t="str" cm="1">
        <f t="array" ref="J703">IF(J659="wstaw dane","",IF(OR(ISBLANK(F659)=TRUE,ISBLANK(G659)=TRUE),"uzupełnij dane",IF(OR((AND(F659="nie",SUMPRODUCT(ISNUMBER(K703:AE703)*1)&gt;0)),AND(F659=tak,G659=nie,SUMPRODUCT(ISNUMBER(K703:AE703)*1)&gt;0)),"usuń % dotacji",IF(AND(F659=tak,G659=tak,SUMPRODUCT(ISNUMBER(K703:AE703)*1)=0),"wstaw % dotacji","ok"))))</f>
        <v/>
      </c>
      <c r="K703" s="396"/>
      <c r="L703" s="396"/>
      <c r="M703" s="396"/>
      <c r="N703" s="396"/>
      <c r="O703" s="396"/>
      <c r="P703" s="396"/>
      <c r="Q703" s="396"/>
      <c r="R703" s="396"/>
      <c r="S703" s="396"/>
      <c r="T703" s="396"/>
      <c r="U703" s="396"/>
      <c r="V703" s="396"/>
      <c r="W703" s="396"/>
      <c r="X703" s="396"/>
      <c r="Y703" s="396"/>
      <c r="Z703" s="396"/>
      <c r="AA703" s="396"/>
      <c r="AB703" s="396"/>
      <c r="AC703" s="396"/>
      <c r="AD703" s="396"/>
      <c r="AE703" s="396"/>
    </row>
    <row r="704" spans="2:31">
      <c r="B704" s="62" t="str">
        <f t="shared" si="498"/>
        <v/>
      </c>
      <c r="C704" s="62" t="str">
        <f t="shared" si="498"/>
        <v/>
      </c>
      <c r="D704" s="52"/>
      <c r="E704" s="52"/>
      <c r="F704" s="52"/>
      <c r="G704" s="52"/>
      <c r="H704" s="52"/>
      <c r="I704" s="52"/>
      <c r="J704" s="202" t="str" cm="1">
        <f t="array" ref="J704">IF(J660="wstaw dane","",IF(OR(ISBLANK(F660)=TRUE,ISBLANK(G660)=TRUE),"uzupełnij dane",IF(OR((AND(F660="nie",SUMPRODUCT(ISNUMBER(K704:AE704)*1)&gt;0)),AND(F660=tak,G660=nie,SUMPRODUCT(ISNUMBER(K704:AE704)*1)&gt;0)),"usuń % dotacji",IF(AND(F660=tak,G660=tak,SUMPRODUCT(ISNUMBER(K704:AE704)*1)=0),"wstaw % dotacji","ok"))))</f>
        <v/>
      </c>
      <c r="K704" s="396"/>
      <c r="L704" s="396"/>
      <c r="M704" s="396"/>
      <c r="N704" s="396"/>
      <c r="O704" s="396"/>
      <c r="P704" s="396"/>
      <c r="Q704" s="396"/>
      <c r="R704" s="396"/>
      <c r="S704" s="396"/>
      <c r="T704" s="396"/>
      <c r="U704" s="396"/>
      <c r="V704" s="396"/>
      <c r="W704" s="396"/>
      <c r="X704" s="396"/>
      <c r="Y704" s="396"/>
      <c r="Z704" s="396"/>
      <c r="AA704" s="396"/>
      <c r="AB704" s="396"/>
      <c r="AC704" s="396"/>
      <c r="AD704" s="396"/>
      <c r="AE704" s="396"/>
    </row>
    <row r="705" spans="2:31">
      <c r="B705" s="62" t="str">
        <f t="shared" si="498"/>
        <v/>
      </c>
      <c r="C705" s="62" t="str">
        <f t="shared" si="498"/>
        <v/>
      </c>
      <c r="D705" s="52"/>
      <c r="E705" s="52"/>
      <c r="F705" s="52"/>
      <c r="G705" s="52"/>
      <c r="H705" s="52"/>
      <c r="I705" s="52"/>
      <c r="J705" s="202" t="str" cm="1">
        <f t="array" ref="J705">IF(J661="wstaw dane","",IF(OR(ISBLANK(F661)=TRUE,ISBLANK(G661)=TRUE),"uzupełnij dane",IF(OR((AND(F661="nie",SUMPRODUCT(ISNUMBER(K705:AE705)*1)&gt;0)),AND(F661=tak,G661=nie,SUMPRODUCT(ISNUMBER(K705:AE705)*1)&gt;0)),"usuń % dotacji",IF(AND(F661=tak,G661=tak,SUMPRODUCT(ISNUMBER(K705:AE705)*1)=0),"wstaw % dotacji","ok"))))</f>
        <v/>
      </c>
      <c r="K705" s="396"/>
      <c r="L705" s="396"/>
      <c r="M705" s="396"/>
      <c r="N705" s="396"/>
      <c r="O705" s="396"/>
      <c r="P705" s="396"/>
      <c r="Q705" s="396"/>
      <c r="R705" s="396"/>
      <c r="S705" s="396"/>
      <c r="T705" s="396"/>
      <c r="U705" s="396"/>
      <c r="V705" s="396"/>
      <c r="W705" s="396"/>
      <c r="X705" s="396"/>
      <c r="Y705" s="396"/>
      <c r="Z705" s="396"/>
      <c r="AA705" s="396"/>
      <c r="AB705" s="396"/>
      <c r="AC705" s="396"/>
      <c r="AD705" s="396"/>
      <c r="AE705" s="396"/>
    </row>
    <row r="706" spans="2:31">
      <c r="B706" s="62" t="str">
        <f t="shared" si="498"/>
        <v/>
      </c>
      <c r="C706" s="62" t="str">
        <f t="shared" si="498"/>
        <v/>
      </c>
      <c r="D706" s="52"/>
      <c r="E706" s="52"/>
      <c r="F706" s="52"/>
      <c r="G706" s="52"/>
      <c r="H706" s="52"/>
      <c r="I706" s="52"/>
      <c r="J706" s="202" t="str" cm="1">
        <f t="array" ref="J706">IF(J662="wstaw dane","",IF(OR(ISBLANK(F662)=TRUE,ISBLANK(G662)=TRUE),"uzupełnij dane",IF(OR((AND(F662="nie",SUMPRODUCT(ISNUMBER(K706:AE706)*1)&gt;0)),AND(F662=tak,G662=nie,SUMPRODUCT(ISNUMBER(K706:AE706)*1)&gt;0)),"usuń % dotacji",IF(AND(F662=tak,G662=tak,SUMPRODUCT(ISNUMBER(K706:AE706)*1)=0),"wstaw % dotacji","ok"))))</f>
        <v/>
      </c>
      <c r="K706" s="396"/>
      <c r="L706" s="396"/>
      <c r="M706" s="396"/>
      <c r="N706" s="396"/>
      <c r="O706" s="396"/>
      <c r="P706" s="396"/>
      <c r="Q706" s="396"/>
      <c r="R706" s="396"/>
      <c r="S706" s="396"/>
      <c r="T706" s="396"/>
      <c r="U706" s="396"/>
      <c r="V706" s="396"/>
      <c r="W706" s="396"/>
      <c r="X706" s="396"/>
      <c r="Y706" s="396"/>
      <c r="Z706" s="396"/>
      <c r="AA706" s="396"/>
      <c r="AB706" s="396"/>
      <c r="AC706" s="396"/>
      <c r="AD706" s="396"/>
      <c r="AE706" s="396"/>
    </row>
    <row r="707" spans="2:31">
      <c r="B707" s="62" t="str">
        <f t="shared" si="498"/>
        <v/>
      </c>
      <c r="C707" s="62" t="str">
        <f t="shared" si="498"/>
        <v/>
      </c>
      <c r="D707" s="52"/>
      <c r="E707" s="52"/>
      <c r="F707" s="52"/>
      <c r="G707" s="52"/>
      <c r="H707" s="52"/>
      <c r="I707" s="52"/>
      <c r="J707" s="202" t="str" cm="1">
        <f t="array" ref="J707">IF(J663="wstaw dane","",IF(OR(ISBLANK(F663)=TRUE,ISBLANK(G663)=TRUE),"uzupełnij dane",IF(OR((AND(F663="nie",SUMPRODUCT(ISNUMBER(K707:AE707)*1)&gt;0)),AND(F663=tak,G663=nie,SUMPRODUCT(ISNUMBER(K707:AE707)*1)&gt;0)),"usuń % dotacji",IF(AND(F663=tak,G663=tak,SUMPRODUCT(ISNUMBER(K707:AE707)*1)=0),"wstaw % dotacji","ok"))))</f>
        <v/>
      </c>
      <c r="K707" s="396"/>
      <c r="L707" s="396"/>
      <c r="M707" s="396"/>
      <c r="N707" s="396"/>
      <c r="O707" s="396"/>
      <c r="P707" s="396"/>
      <c r="Q707" s="396"/>
      <c r="R707" s="396"/>
      <c r="S707" s="396"/>
      <c r="T707" s="396"/>
      <c r="U707" s="396"/>
      <c r="V707" s="396"/>
      <c r="W707" s="396"/>
      <c r="X707" s="396"/>
      <c r="Y707" s="396"/>
      <c r="Z707" s="396"/>
      <c r="AA707" s="396"/>
      <c r="AB707" s="396"/>
      <c r="AC707" s="396"/>
      <c r="AD707" s="396"/>
      <c r="AE707" s="396"/>
    </row>
    <row r="708" spans="2:31">
      <c r="B708" s="62" t="str">
        <f t="shared" si="498"/>
        <v/>
      </c>
      <c r="C708" s="62" t="str">
        <f t="shared" si="498"/>
        <v/>
      </c>
      <c r="D708" s="52"/>
      <c r="E708" s="52"/>
      <c r="F708" s="52"/>
      <c r="G708" s="52"/>
      <c r="H708" s="52"/>
      <c r="I708" s="52"/>
      <c r="J708" s="202" t="str" cm="1">
        <f t="array" ref="J708">IF(J664="wstaw dane","",IF(OR(ISBLANK(F664)=TRUE,ISBLANK(G664)=TRUE),"uzupełnij dane",IF(OR((AND(F664="nie",SUMPRODUCT(ISNUMBER(K708:AE708)*1)&gt;0)),AND(F664=tak,G664=nie,SUMPRODUCT(ISNUMBER(K708:AE708)*1)&gt;0)),"usuń % dotacji",IF(AND(F664=tak,G664=tak,SUMPRODUCT(ISNUMBER(K708:AE708)*1)=0),"wstaw % dotacji","ok"))))</f>
        <v/>
      </c>
      <c r="K708" s="396"/>
      <c r="L708" s="396"/>
      <c r="M708" s="396"/>
      <c r="N708" s="396"/>
      <c r="O708" s="396"/>
      <c r="P708" s="396"/>
      <c r="Q708" s="396"/>
      <c r="R708" s="396"/>
      <c r="S708" s="396"/>
      <c r="T708" s="396"/>
      <c r="U708" s="396"/>
      <c r="V708" s="396"/>
      <c r="W708" s="396"/>
      <c r="X708" s="396"/>
      <c r="Y708" s="396"/>
      <c r="Z708" s="396"/>
      <c r="AA708" s="396"/>
      <c r="AB708" s="396"/>
      <c r="AC708" s="396"/>
      <c r="AD708" s="396"/>
      <c r="AE708" s="396"/>
    </row>
    <row r="709" spans="2:31">
      <c r="B709" s="62" t="str">
        <f t="shared" si="498"/>
        <v/>
      </c>
      <c r="C709" s="62" t="str">
        <f t="shared" si="498"/>
        <v/>
      </c>
      <c r="D709" s="52"/>
      <c r="E709" s="52"/>
      <c r="F709" s="52"/>
      <c r="G709" s="52"/>
      <c r="H709" s="52"/>
      <c r="I709" s="52"/>
      <c r="J709" s="202" t="str" cm="1">
        <f t="array" ref="J709">IF(J665="wstaw dane","",IF(OR(ISBLANK(F665)=TRUE,ISBLANK(G665)=TRUE),"uzupełnij dane",IF(OR((AND(F665="nie",SUMPRODUCT(ISNUMBER(K709:AE709)*1)&gt;0)),AND(F665=tak,G665=nie,SUMPRODUCT(ISNUMBER(K709:AE709)*1)&gt;0)),"usuń % dotacji",IF(AND(F665=tak,G665=tak,SUMPRODUCT(ISNUMBER(K709:AE709)*1)=0),"wstaw % dotacji","ok"))))</f>
        <v/>
      </c>
      <c r="K709" s="396"/>
      <c r="L709" s="396"/>
      <c r="M709" s="396"/>
      <c r="N709" s="396"/>
      <c r="O709" s="396"/>
      <c r="P709" s="396"/>
      <c r="Q709" s="396"/>
      <c r="R709" s="396"/>
      <c r="S709" s="396"/>
      <c r="T709" s="396"/>
      <c r="U709" s="396"/>
      <c r="V709" s="396"/>
      <c r="W709" s="396"/>
      <c r="X709" s="396"/>
      <c r="Y709" s="396"/>
      <c r="Z709" s="396"/>
      <c r="AA709" s="396"/>
      <c r="AB709" s="396"/>
      <c r="AC709" s="396"/>
      <c r="AD709" s="396"/>
      <c r="AE709" s="396"/>
    </row>
    <row r="710" spans="2:31">
      <c r="B710" s="62" t="str">
        <f t="shared" si="498"/>
        <v/>
      </c>
      <c r="C710" s="62" t="str">
        <f t="shared" si="498"/>
        <v/>
      </c>
      <c r="D710" s="52"/>
      <c r="E710" s="52"/>
      <c r="F710" s="52"/>
      <c r="G710" s="52"/>
      <c r="H710" s="52"/>
      <c r="I710" s="52"/>
      <c r="J710" s="202" t="str" cm="1">
        <f t="array" ref="J710">IF(J666="wstaw dane","",IF(OR(ISBLANK(F666)=TRUE,ISBLANK(G666)=TRUE),"uzupełnij dane",IF(OR((AND(F666="nie",SUMPRODUCT(ISNUMBER(K710:AE710)*1)&gt;0)),AND(F666=tak,G666=nie,SUMPRODUCT(ISNUMBER(K710:AE710)*1)&gt;0)),"usuń % dotacji",IF(AND(F666=tak,G666=tak,SUMPRODUCT(ISNUMBER(K710:AE710)*1)=0),"wstaw % dotacji","ok"))))</f>
        <v/>
      </c>
      <c r="K710" s="396"/>
      <c r="L710" s="396"/>
      <c r="M710" s="396"/>
      <c r="N710" s="396"/>
      <c r="O710" s="396"/>
      <c r="P710" s="396"/>
      <c r="Q710" s="396"/>
      <c r="R710" s="396"/>
      <c r="S710" s="396"/>
      <c r="T710" s="396"/>
      <c r="U710" s="396"/>
      <c r="V710" s="396"/>
      <c r="W710" s="396"/>
      <c r="X710" s="396"/>
      <c r="Y710" s="396"/>
      <c r="Z710" s="396"/>
      <c r="AA710" s="396"/>
      <c r="AB710" s="396"/>
      <c r="AC710" s="396"/>
      <c r="AD710" s="396"/>
      <c r="AE710" s="396"/>
    </row>
    <row r="711" spans="2:31">
      <c r="B711" s="62" t="str">
        <f t="shared" si="498"/>
        <v/>
      </c>
      <c r="C711" s="62" t="str">
        <f t="shared" si="498"/>
        <v/>
      </c>
      <c r="D711" s="52"/>
      <c r="E711" s="52"/>
      <c r="F711" s="52"/>
      <c r="G711" s="52"/>
      <c r="H711" s="52"/>
      <c r="I711" s="52"/>
      <c r="J711" s="202" t="str" cm="1">
        <f t="array" ref="J711">IF(J667="wstaw dane","",IF(OR(ISBLANK(F667)=TRUE,ISBLANK(G667)=TRUE),"uzupełnij dane",IF(OR((AND(F667="nie",SUMPRODUCT(ISNUMBER(K711:AE711)*1)&gt;0)),AND(F667=tak,G667=nie,SUMPRODUCT(ISNUMBER(K711:AE711)*1)&gt;0)),"usuń % dotacji",IF(AND(F667=tak,G667=tak,SUMPRODUCT(ISNUMBER(K711:AE711)*1)=0),"wstaw % dotacji","ok"))))</f>
        <v/>
      </c>
      <c r="K711" s="396"/>
      <c r="L711" s="396"/>
      <c r="M711" s="396"/>
      <c r="N711" s="396"/>
      <c r="O711" s="396"/>
      <c r="P711" s="396"/>
      <c r="Q711" s="396"/>
      <c r="R711" s="396"/>
      <c r="S711" s="396"/>
      <c r="T711" s="396"/>
      <c r="U711" s="396"/>
      <c r="V711" s="396"/>
      <c r="W711" s="396"/>
      <c r="X711" s="396"/>
      <c r="Y711" s="396"/>
      <c r="Z711" s="396"/>
      <c r="AA711" s="396"/>
      <c r="AB711" s="396"/>
      <c r="AC711" s="396"/>
      <c r="AD711" s="396"/>
      <c r="AE711" s="396"/>
    </row>
    <row r="712" spans="2:31">
      <c r="B712" s="62" t="str">
        <f t="shared" si="498"/>
        <v/>
      </c>
      <c r="C712" s="62" t="str">
        <f t="shared" si="498"/>
        <v/>
      </c>
      <c r="D712" s="52"/>
      <c r="E712" s="52"/>
      <c r="F712" s="52"/>
      <c r="G712" s="52"/>
      <c r="H712" s="52"/>
      <c r="I712" s="52"/>
      <c r="J712" s="202" t="str" cm="1">
        <f t="array" ref="J712">IF(J668="wstaw dane","",IF(OR(ISBLANK(F668)=TRUE,ISBLANK(G668)=TRUE),"uzupełnij dane",IF(OR((AND(F668="nie",SUMPRODUCT(ISNUMBER(K712:AE712)*1)&gt;0)),AND(F668=tak,G668=nie,SUMPRODUCT(ISNUMBER(K712:AE712)*1)&gt;0)),"usuń % dotacji",IF(AND(F668=tak,G668=tak,SUMPRODUCT(ISNUMBER(K712:AE712)*1)=0),"wstaw % dotacji","ok"))))</f>
        <v/>
      </c>
      <c r="K712" s="396"/>
      <c r="L712" s="396"/>
      <c r="M712" s="396"/>
      <c r="N712" s="396"/>
      <c r="O712" s="396"/>
      <c r="P712" s="396"/>
      <c r="Q712" s="396"/>
      <c r="R712" s="396"/>
      <c r="S712" s="396"/>
      <c r="T712" s="396"/>
      <c r="U712" s="396"/>
      <c r="V712" s="396"/>
      <c r="W712" s="396"/>
      <c r="X712" s="396"/>
      <c r="Y712" s="396"/>
      <c r="Z712" s="396"/>
      <c r="AA712" s="396"/>
      <c r="AB712" s="396"/>
      <c r="AC712" s="396"/>
      <c r="AD712" s="396"/>
      <c r="AE712" s="396"/>
    </row>
    <row r="713" spans="2:31">
      <c r="B713" s="62" t="str">
        <f t="shared" si="498"/>
        <v/>
      </c>
      <c r="C713" s="62" t="str">
        <f t="shared" si="498"/>
        <v/>
      </c>
      <c r="D713" s="52"/>
      <c r="E713" s="52"/>
      <c r="F713" s="52"/>
      <c r="G713" s="52"/>
      <c r="H713" s="52"/>
      <c r="I713" s="52"/>
      <c r="J713" s="202" t="str" cm="1">
        <f t="array" ref="J713">IF(J669="wstaw dane","",IF(OR(ISBLANK(F669)=TRUE,ISBLANK(G669)=TRUE),"uzupełnij dane",IF(OR((AND(F669="nie",SUMPRODUCT(ISNUMBER(K713:AE713)*1)&gt;0)),AND(F669=tak,G669=nie,SUMPRODUCT(ISNUMBER(K713:AE713)*1)&gt;0)),"usuń % dotacji",IF(AND(F669=tak,G669=tak,SUMPRODUCT(ISNUMBER(K713:AE713)*1)=0),"wstaw % dotacji","ok"))))</f>
        <v/>
      </c>
      <c r="K713" s="396"/>
      <c r="L713" s="396"/>
      <c r="M713" s="396"/>
      <c r="N713" s="396"/>
      <c r="O713" s="396"/>
      <c r="P713" s="396"/>
      <c r="Q713" s="396"/>
      <c r="R713" s="396"/>
      <c r="S713" s="396"/>
      <c r="T713" s="396"/>
      <c r="U713" s="396"/>
      <c r="V713" s="396"/>
      <c r="W713" s="396"/>
      <c r="X713" s="396"/>
      <c r="Y713" s="396"/>
      <c r="Z713" s="396"/>
      <c r="AA713" s="396"/>
      <c r="AB713" s="396"/>
      <c r="AC713" s="396"/>
      <c r="AD713" s="396"/>
      <c r="AE713" s="396"/>
    </row>
    <row r="714" spans="2:31">
      <c r="B714" s="62" t="str">
        <f t="shared" si="498"/>
        <v/>
      </c>
      <c r="C714" s="62" t="str">
        <f t="shared" si="498"/>
        <v/>
      </c>
      <c r="D714" s="52"/>
      <c r="E714" s="52"/>
      <c r="F714" s="52"/>
      <c r="G714" s="52"/>
      <c r="H714" s="52"/>
      <c r="I714" s="52"/>
      <c r="J714" s="202" t="str" cm="1">
        <f t="array" ref="J714">IF(J670="wstaw dane","",IF(OR(ISBLANK(F670)=TRUE,ISBLANK(G670)=TRUE),"uzupełnij dane",IF(OR((AND(F670="nie",SUMPRODUCT(ISNUMBER(K714:AE714)*1)&gt;0)),AND(F670=tak,G670=nie,SUMPRODUCT(ISNUMBER(K714:AE714)*1)&gt;0)),"usuń % dotacji",IF(AND(F670=tak,G670=tak,SUMPRODUCT(ISNUMBER(K714:AE714)*1)=0),"wstaw % dotacji","ok"))))</f>
        <v/>
      </c>
      <c r="K714" s="396"/>
      <c r="L714" s="396"/>
      <c r="M714" s="396"/>
      <c r="N714" s="396"/>
      <c r="O714" s="396"/>
      <c r="P714" s="396"/>
      <c r="Q714" s="396"/>
      <c r="R714" s="396"/>
      <c r="S714" s="396"/>
      <c r="T714" s="396"/>
      <c r="U714" s="396"/>
      <c r="V714" s="396"/>
      <c r="W714" s="396"/>
      <c r="X714" s="396"/>
      <c r="Y714" s="396"/>
      <c r="Z714" s="396"/>
      <c r="AA714" s="396"/>
      <c r="AB714" s="396"/>
      <c r="AC714" s="396"/>
      <c r="AD714" s="396"/>
      <c r="AE714" s="396"/>
    </row>
    <row r="715" spans="2:31">
      <c r="B715" s="62" t="str">
        <f t="shared" si="498"/>
        <v/>
      </c>
      <c r="C715" s="62" t="str">
        <f t="shared" si="498"/>
        <v/>
      </c>
      <c r="D715" s="52"/>
      <c r="E715" s="52"/>
      <c r="F715" s="52"/>
      <c r="G715" s="52"/>
      <c r="H715" s="52"/>
      <c r="I715" s="52"/>
      <c r="J715" s="202" t="str" cm="1">
        <f t="array" ref="J715">IF(J671="wstaw dane","",IF(OR(ISBLANK(F671)=TRUE,ISBLANK(G671)=TRUE),"uzupełnij dane",IF(OR((AND(F671="nie",SUMPRODUCT(ISNUMBER(K715:AE715)*1)&gt;0)),AND(F671=tak,G671=nie,SUMPRODUCT(ISNUMBER(K715:AE715)*1)&gt;0)),"usuń % dotacji",IF(AND(F671=tak,G671=tak,SUMPRODUCT(ISNUMBER(K715:AE715)*1)=0),"wstaw % dotacji","ok"))))</f>
        <v/>
      </c>
      <c r="K715" s="396"/>
      <c r="L715" s="396"/>
      <c r="M715" s="396"/>
      <c r="N715" s="396"/>
      <c r="O715" s="396"/>
      <c r="P715" s="396"/>
      <c r="Q715" s="396"/>
      <c r="R715" s="396"/>
      <c r="S715" s="396"/>
      <c r="T715" s="396"/>
      <c r="U715" s="396"/>
      <c r="V715" s="396"/>
      <c r="W715" s="396"/>
      <c r="X715" s="396"/>
      <c r="Y715" s="396"/>
      <c r="Z715" s="396"/>
      <c r="AA715" s="396"/>
      <c r="AB715" s="396"/>
      <c r="AC715" s="396"/>
      <c r="AD715" s="396"/>
      <c r="AE715" s="396"/>
    </row>
    <row r="716" spans="2:31">
      <c r="B716" s="62" t="str">
        <f t="shared" si="498"/>
        <v/>
      </c>
      <c r="C716" s="62" t="str">
        <f t="shared" si="498"/>
        <v/>
      </c>
      <c r="D716" s="52"/>
      <c r="E716" s="52"/>
      <c r="F716" s="52"/>
      <c r="G716" s="52"/>
      <c r="H716" s="52"/>
      <c r="I716" s="52"/>
      <c r="J716" s="202" t="str" cm="1">
        <f t="array" ref="J716">IF(J672="wstaw dane","",IF(OR(ISBLANK(F672)=TRUE,ISBLANK(G672)=TRUE),"uzupełnij dane",IF(OR((AND(F672="nie",SUMPRODUCT(ISNUMBER(K716:AE716)*1)&gt;0)),AND(F672=tak,G672=nie,SUMPRODUCT(ISNUMBER(K716:AE716)*1)&gt;0)),"usuń % dotacji",IF(AND(F672=tak,G672=tak,SUMPRODUCT(ISNUMBER(K716:AE716)*1)=0),"wstaw % dotacji","ok"))))</f>
        <v/>
      </c>
      <c r="K716" s="396"/>
      <c r="L716" s="396"/>
      <c r="M716" s="396"/>
      <c r="N716" s="396"/>
      <c r="O716" s="396"/>
      <c r="P716" s="396"/>
      <c r="Q716" s="396"/>
      <c r="R716" s="396"/>
      <c r="S716" s="396"/>
      <c r="T716" s="396"/>
      <c r="U716" s="396"/>
      <c r="V716" s="396"/>
      <c r="W716" s="396"/>
      <c r="X716" s="396"/>
      <c r="Y716" s="396"/>
      <c r="Z716" s="396"/>
      <c r="AA716" s="396"/>
      <c r="AB716" s="396"/>
      <c r="AC716" s="396"/>
      <c r="AD716" s="396"/>
      <c r="AE716" s="396"/>
    </row>
    <row r="717" spans="2:31">
      <c r="B717" s="62" t="str">
        <f t="shared" si="498"/>
        <v/>
      </c>
      <c r="C717" s="62" t="str">
        <f t="shared" si="498"/>
        <v/>
      </c>
      <c r="D717" s="52"/>
      <c r="E717" s="52"/>
      <c r="F717" s="52"/>
      <c r="G717" s="52"/>
      <c r="H717" s="52"/>
      <c r="I717" s="52"/>
      <c r="J717" s="202" t="str" cm="1">
        <f t="array" ref="J717">IF(J673="wstaw dane","",IF(OR(ISBLANK(F673)=TRUE,ISBLANK(G673)=TRUE),"uzupełnij dane",IF(OR((AND(F673="nie",SUMPRODUCT(ISNUMBER(K717:AE717)*1)&gt;0)),AND(F673=tak,G673=nie,SUMPRODUCT(ISNUMBER(K717:AE717)*1)&gt;0)),"usuń % dotacji",IF(AND(F673=tak,G673=tak,SUMPRODUCT(ISNUMBER(K717:AE717)*1)=0),"wstaw % dotacji","ok"))))</f>
        <v/>
      </c>
      <c r="K717" s="396"/>
      <c r="L717" s="396"/>
      <c r="M717" s="396"/>
      <c r="N717" s="396"/>
      <c r="O717" s="396"/>
      <c r="P717" s="396"/>
      <c r="Q717" s="396"/>
      <c r="R717" s="396"/>
      <c r="S717" s="396"/>
      <c r="T717" s="396"/>
      <c r="U717" s="396"/>
      <c r="V717" s="396"/>
      <c r="W717" s="396"/>
      <c r="X717" s="396"/>
      <c r="Y717" s="396"/>
      <c r="Z717" s="396"/>
      <c r="AA717" s="396"/>
      <c r="AB717" s="396"/>
      <c r="AC717" s="396"/>
      <c r="AD717" s="396"/>
      <c r="AE717" s="396"/>
    </row>
    <row r="718" spans="2:31">
      <c r="B718" s="62" t="str">
        <f t="shared" si="498"/>
        <v/>
      </c>
      <c r="C718" s="62" t="str">
        <f t="shared" si="498"/>
        <v/>
      </c>
      <c r="D718" s="52"/>
      <c r="E718" s="52"/>
      <c r="F718" s="52"/>
      <c r="G718" s="52"/>
      <c r="H718" s="52"/>
      <c r="I718" s="52"/>
      <c r="J718" s="202" t="str" cm="1">
        <f t="array" ref="J718">IF(J674="wstaw dane","",IF(OR(ISBLANK(F674)=TRUE,ISBLANK(G674)=TRUE),"uzupełnij dane",IF(OR((AND(F674="nie",SUMPRODUCT(ISNUMBER(K718:AE718)*1)&gt;0)),AND(F674=tak,G674=nie,SUMPRODUCT(ISNUMBER(K718:AE718)*1)&gt;0)),"usuń % dotacji",IF(AND(F674=tak,G674=tak,SUMPRODUCT(ISNUMBER(K718:AE718)*1)=0),"wstaw % dotacji","ok"))))</f>
        <v/>
      </c>
      <c r="K718" s="396"/>
      <c r="L718" s="396"/>
      <c r="M718" s="396"/>
      <c r="N718" s="396"/>
      <c r="O718" s="396"/>
      <c r="P718" s="396"/>
      <c r="Q718" s="396"/>
      <c r="R718" s="396"/>
      <c r="S718" s="396"/>
      <c r="T718" s="396"/>
      <c r="U718" s="396"/>
      <c r="V718" s="396"/>
      <c r="W718" s="396"/>
      <c r="X718" s="396"/>
      <c r="Y718" s="396"/>
      <c r="Z718" s="396"/>
      <c r="AA718" s="396"/>
      <c r="AB718" s="396"/>
      <c r="AC718" s="396"/>
      <c r="AD718" s="396"/>
      <c r="AE718" s="396"/>
    </row>
    <row r="719" spans="2:31">
      <c r="B719" s="62" t="str">
        <f t="shared" si="498"/>
        <v/>
      </c>
      <c r="C719" s="62" t="str">
        <f t="shared" si="498"/>
        <v/>
      </c>
      <c r="D719" s="52"/>
      <c r="E719" s="52"/>
      <c r="F719" s="52"/>
      <c r="G719" s="52"/>
      <c r="H719" s="52"/>
      <c r="I719" s="52"/>
      <c r="J719" s="202" t="str" cm="1">
        <f t="array" ref="J719">IF(J675="wstaw dane","",IF(OR(ISBLANK(F675)=TRUE,ISBLANK(G675)=TRUE),"uzupełnij dane",IF(OR((AND(F675="nie",SUMPRODUCT(ISNUMBER(K719:AE719)*1)&gt;0)),AND(F675=tak,G675=nie,SUMPRODUCT(ISNUMBER(K719:AE719)*1)&gt;0)),"usuń % dotacji",IF(AND(F675=tak,G675=tak,SUMPRODUCT(ISNUMBER(K719:AE719)*1)=0),"wstaw % dotacji","ok"))))</f>
        <v/>
      </c>
      <c r="K719" s="396"/>
      <c r="L719" s="396"/>
      <c r="M719" s="396"/>
      <c r="N719" s="396"/>
      <c r="O719" s="396"/>
      <c r="P719" s="396"/>
      <c r="Q719" s="396"/>
      <c r="R719" s="396"/>
      <c r="S719" s="396"/>
      <c r="T719" s="396"/>
      <c r="U719" s="396"/>
      <c r="V719" s="396"/>
      <c r="W719" s="396"/>
      <c r="X719" s="396"/>
      <c r="Y719" s="396"/>
      <c r="Z719" s="396"/>
      <c r="AA719" s="396"/>
      <c r="AB719" s="396"/>
      <c r="AC719" s="396"/>
      <c r="AD719" s="396"/>
      <c r="AE719" s="396"/>
    </row>
    <row r="720" spans="2:31">
      <c r="B720" s="62" t="str">
        <f t="shared" si="498"/>
        <v/>
      </c>
      <c r="C720" s="62" t="str">
        <f t="shared" si="498"/>
        <v/>
      </c>
      <c r="D720" s="52"/>
      <c r="E720" s="52"/>
      <c r="F720" s="52"/>
      <c r="G720" s="52"/>
      <c r="H720" s="52"/>
      <c r="I720" s="52"/>
      <c r="J720" s="202" t="str" cm="1">
        <f t="array" ref="J720">IF(J676="wstaw dane","",IF(OR(ISBLANK(F676)=TRUE,ISBLANK(G676)=TRUE),"uzupełnij dane",IF(OR((AND(F676="nie",SUMPRODUCT(ISNUMBER(K720:AE720)*1)&gt;0)),AND(F676=tak,G676=nie,SUMPRODUCT(ISNUMBER(K720:AE720)*1)&gt;0)),"usuń % dotacji",IF(AND(F676=tak,G676=tak,SUMPRODUCT(ISNUMBER(K720:AE720)*1)=0),"wstaw % dotacji","ok"))))</f>
        <v/>
      </c>
      <c r="K720" s="396"/>
      <c r="L720" s="396"/>
      <c r="M720" s="396"/>
      <c r="N720" s="396"/>
      <c r="O720" s="396"/>
      <c r="P720" s="396"/>
      <c r="Q720" s="396"/>
      <c r="R720" s="396"/>
      <c r="S720" s="396"/>
      <c r="T720" s="396"/>
      <c r="U720" s="396"/>
      <c r="V720" s="396"/>
      <c r="W720" s="396"/>
      <c r="X720" s="396"/>
      <c r="Y720" s="396"/>
      <c r="Z720" s="396"/>
      <c r="AA720" s="396"/>
      <c r="AB720" s="396"/>
      <c r="AC720" s="396"/>
      <c r="AD720" s="396"/>
      <c r="AE720" s="396"/>
    </row>
    <row r="721" spans="2:31">
      <c r="B721" s="62" t="str">
        <f t="shared" si="498"/>
        <v/>
      </c>
      <c r="C721" s="62" t="str">
        <f t="shared" si="498"/>
        <v/>
      </c>
      <c r="D721" s="52"/>
      <c r="E721" s="52"/>
      <c r="F721" s="52"/>
      <c r="G721" s="52"/>
      <c r="H721" s="52"/>
      <c r="I721" s="52"/>
      <c r="J721" s="202" t="str" cm="1">
        <f t="array" ref="J721">IF(J677="wstaw dane","",IF(OR(ISBLANK(F677)=TRUE,ISBLANK(G677)=TRUE),"uzupełnij dane",IF(OR((AND(F677="nie",SUMPRODUCT(ISNUMBER(K721:AE721)*1)&gt;0)),AND(F677=tak,G677=nie,SUMPRODUCT(ISNUMBER(K721:AE721)*1)&gt;0)),"usuń % dotacji",IF(AND(F677=tak,G677=tak,SUMPRODUCT(ISNUMBER(K721:AE721)*1)=0),"wstaw % dotacji","ok"))))</f>
        <v/>
      </c>
      <c r="K721" s="396"/>
      <c r="L721" s="396"/>
      <c r="M721" s="396"/>
      <c r="N721" s="396"/>
      <c r="O721" s="396"/>
      <c r="P721" s="396"/>
      <c r="Q721" s="396"/>
      <c r="R721" s="396"/>
      <c r="S721" s="396"/>
      <c r="T721" s="396"/>
      <c r="U721" s="396"/>
      <c r="V721" s="396"/>
      <c r="W721" s="396"/>
      <c r="X721" s="396"/>
      <c r="Y721" s="396"/>
      <c r="Z721" s="396"/>
      <c r="AA721" s="396"/>
      <c r="AB721" s="396"/>
      <c r="AC721" s="396"/>
      <c r="AD721" s="396"/>
      <c r="AE721" s="396"/>
    </row>
    <row r="722" spans="2:31">
      <c r="B722" s="62" t="str">
        <f t="shared" ref="B722:C741" si="499">IF(ISBLANK(B678),"",B678)</f>
        <v/>
      </c>
      <c r="C722" s="62" t="str">
        <f t="shared" si="499"/>
        <v/>
      </c>
      <c r="D722" s="52"/>
      <c r="E722" s="52"/>
      <c r="F722" s="52"/>
      <c r="G722" s="52"/>
      <c r="H722" s="52"/>
      <c r="I722" s="52"/>
      <c r="J722" s="202" t="str" cm="1">
        <f t="array" ref="J722">IF(J678="wstaw dane","",IF(OR(ISBLANK(F678)=TRUE,ISBLANK(G678)=TRUE),"uzupełnij dane",IF(OR((AND(F678="nie",SUMPRODUCT(ISNUMBER(K722:AE722)*1)&gt;0)),AND(F678=tak,G678=nie,SUMPRODUCT(ISNUMBER(K722:AE722)*1)&gt;0)),"usuń % dotacji",IF(AND(F678=tak,G678=tak,SUMPRODUCT(ISNUMBER(K722:AE722)*1)=0),"wstaw % dotacji","ok"))))</f>
        <v/>
      </c>
      <c r="K722" s="396"/>
      <c r="L722" s="396"/>
      <c r="M722" s="396"/>
      <c r="N722" s="396"/>
      <c r="O722" s="396"/>
      <c r="P722" s="396"/>
      <c r="Q722" s="396"/>
      <c r="R722" s="396"/>
      <c r="S722" s="396"/>
      <c r="T722" s="396"/>
      <c r="U722" s="396"/>
      <c r="V722" s="396"/>
      <c r="W722" s="396"/>
      <c r="X722" s="396"/>
      <c r="Y722" s="396"/>
      <c r="Z722" s="396"/>
      <c r="AA722" s="396"/>
      <c r="AB722" s="396"/>
      <c r="AC722" s="396"/>
      <c r="AD722" s="396"/>
      <c r="AE722" s="396"/>
    </row>
    <row r="723" spans="2:31">
      <c r="B723" s="62" t="str">
        <f t="shared" si="499"/>
        <v/>
      </c>
      <c r="C723" s="62" t="str">
        <f t="shared" si="499"/>
        <v/>
      </c>
      <c r="D723" s="52"/>
      <c r="E723" s="52"/>
      <c r="F723" s="52"/>
      <c r="G723" s="52"/>
      <c r="H723" s="52"/>
      <c r="I723" s="52"/>
      <c r="J723" s="202" t="str" cm="1">
        <f t="array" ref="J723">IF(J679="wstaw dane","",IF(OR(ISBLANK(F679)=TRUE,ISBLANK(G679)=TRUE),"uzupełnij dane",IF(OR((AND(F679="nie",SUMPRODUCT(ISNUMBER(K723:AE723)*1)&gt;0)),AND(F679=tak,G679=nie,SUMPRODUCT(ISNUMBER(K723:AE723)*1)&gt;0)),"usuń % dotacji",IF(AND(F679=tak,G679=tak,SUMPRODUCT(ISNUMBER(K723:AE723)*1)=0),"wstaw % dotacji","ok"))))</f>
        <v/>
      </c>
      <c r="K723" s="396"/>
      <c r="L723" s="396"/>
      <c r="M723" s="396"/>
      <c r="N723" s="396"/>
      <c r="O723" s="396"/>
      <c r="P723" s="396"/>
      <c r="Q723" s="396"/>
      <c r="R723" s="396"/>
      <c r="S723" s="396"/>
      <c r="T723" s="396"/>
      <c r="U723" s="396"/>
      <c r="V723" s="396"/>
      <c r="W723" s="396"/>
      <c r="X723" s="396"/>
      <c r="Y723" s="396"/>
      <c r="Z723" s="396"/>
      <c r="AA723" s="396"/>
      <c r="AB723" s="396"/>
      <c r="AC723" s="396"/>
      <c r="AD723" s="396"/>
      <c r="AE723" s="396"/>
    </row>
    <row r="724" spans="2:31">
      <c r="B724" s="62" t="str">
        <f t="shared" si="499"/>
        <v/>
      </c>
      <c r="C724" s="62" t="str">
        <f t="shared" si="499"/>
        <v/>
      </c>
      <c r="D724" s="52"/>
      <c r="E724" s="52"/>
      <c r="F724" s="52"/>
      <c r="G724" s="52"/>
      <c r="H724" s="52"/>
      <c r="I724" s="52"/>
      <c r="J724" s="202" t="str" cm="1">
        <f t="array" ref="J724">IF(J680="wstaw dane","",IF(OR(ISBLANK(F680)=TRUE,ISBLANK(G680)=TRUE),"uzupełnij dane",IF(OR((AND(F680="nie",SUMPRODUCT(ISNUMBER(K724:AE724)*1)&gt;0)),AND(F680=tak,G680=nie,SUMPRODUCT(ISNUMBER(K724:AE724)*1)&gt;0)),"usuń % dotacji",IF(AND(F680=tak,G680=tak,SUMPRODUCT(ISNUMBER(K724:AE724)*1)=0),"wstaw % dotacji","ok"))))</f>
        <v/>
      </c>
      <c r="K724" s="396"/>
      <c r="L724" s="396"/>
      <c r="M724" s="396"/>
      <c r="N724" s="396"/>
      <c r="O724" s="396"/>
      <c r="P724" s="396"/>
      <c r="Q724" s="396"/>
      <c r="R724" s="396"/>
      <c r="S724" s="396"/>
      <c r="T724" s="396"/>
      <c r="U724" s="396"/>
      <c r="V724" s="396"/>
      <c r="W724" s="396"/>
      <c r="X724" s="396"/>
      <c r="Y724" s="396"/>
      <c r="Z724" s="396"/>
      <c r="AA724" s="396"/>
      <c r="AB724" s="396"/>
      <c r="AC724" s="396"/>
      <c r="AD724" s="396"/>
      <c r="AE724" s="396"/>
    </row>
    <row r="725" spans="2:31">
      <c r="B725" s="62" t="str">
        <f t="shared" si="499"/>
        <v/>
      </c>
      <c r="C725" s="62" t="str">
        <f t="shared" si="499"/>
        <v/>
      </c>
      <c r="D725" s="52"/>
      <c r="E725" s="52"/>
      <c r="F725" s="52"/>
      <c r="G725" s="52"/>
      <c r="H725" s="52"/>
      <c r="I725" s="52"/>
      <c r="J725" s="202" t="str" cm="1">
        <f t="array" ref="J725">IF(J681="wstaw dane","",IF(OR(ISBLANK(F681)=TRUE,ISBLANK(G681)=TRUE),"uzupełnij dane",IF(OR((AND(F681="nie",SUMPRODUCT(ISNUMBER(K725:AE725)*1)&gt;0)),AND(F681=tak,G681=nie,SUMPRODUCT(ISNUMBER(K725:AE725)*1)&gt;0)),"usuń % dotacji",IF(AND(F681=tak,G681=tak,SUMPRODUCT(ISNUMBER(K725:AE725)*1)=0),"wstaw % dotacji","ok"))))</f>
        <v/>
      </c>
      <c r="K725" s="396"/>
      <c r="L725" s="396"/>
      <c r="M725" s="396"/>
      <c r="N725" s="396"/>
      <c r="O725" s="396"/>
      <c r="P725" s="396"/>
      <c r="Q725" s="396"/>
      <c r="R725" s="396"/>
      <c r="S725" s="396"/>
      <c r="T725" s="396"/>
      <c r="U725" s="396"/>
      <c r="V725" s="396"/>
      <c r="W725" s="396"/>
      <c r="X725" s="396"/>
      <c r="Y725" s="396"/>
      <c r="Z725" s="396"/>
      <c r="AA725" s="396"/>
      <c r="AB725" s="396"/>
      <c r="AC725" s="396"/>
      <c r="AD725" s="396"/>
      <c r="AE725" s="396"/>
    </row>
    <row r="726" spans="2:31">
      <c r="B726" s="62" t="str">
        <f t="shared" si="499"/>
        <v/>
      </c>
      <c r="C726" s="62" t="str">
        <f t="shared" si="499"/>
        <v/>
      </c>
      <c r="D726" s="52"/>
      <c r="E726" s="52"/>
      <c r="F726" s="52"/>
      <c r="G726" s="52"/>
      <c r="H726" s="52"/>
      <c r="I726" s="52"/>
      <c r="J726" s="202" t="str" cm="1">
        <f t="array" ref="J726">IF(J682="wstaw dane","",IF(OR(ISBLANK(F682)=TRUE,ISBLANK(G682)=TRUE),"uzupełnij dane",IF(OR((AND(F682="nie",SUMPRODUCT(ISNUMBER(K726:AE726)*1)&gt;0)),AND(F682=tak,G682=nie,SUMPRODUCT(ISNUMBER(K726:AE726)*1)&gt;0)),"usuń % dotacji",IF(AND(F682=tak,G682=tak,SUMPRODUCT(ISNUMBER(K726:AE726)*1)=0),"wstaw % dotacji","ok"))))</f>
        <v/>
      </c>
      <c r="K726" s="396"/>
      <c r="L726" s="396"/>
      <c r="M726" s="396"/>
      <c r="N726" s="396"/>
      <c r="O726" s="396"/>
      <c r="P726" s="396"/>
      <c r="Q726" s="396"/>
      <c r="R726" s="396"/>
      <c r="S726" s="396"/>
      <c r="T726" s="396"/>
      <c r="U726" s="396"/>
      <c r="V726" s="396"/>
      <c r="W726" s="396"/>
      <c r="X726" s="396"/>
      <c r="Y726" s="396"/>
      <c r="Z726" s="396"/>
      <c r="AA726" s="396"/>
      <c r="AB726" s="396"/>
      <c r="AC726" s="396"/>
      <c r="AD726" s="396"/>
      <c r="AE726" s="396"/>
    </row>
    <row r="727" spans="2:31">
      <c r="B727" s="62" t="str">
        <f t="shared" si="499"/>
        <v/>
      </c>
      <c r="C727" s="62" t="str">
        <f t="shared" si="499"/>
        <v/>
      </c>
      <c r="D727" s="52"/>
      <c r="E727" s="52"/>
      <c r="F727" s="52"/>
      <c r="G727" s="52"/>
      <c r="H727" s="52"/>
      <c r="I727" s="52"/>
      <c r="J727" s="202" t="str" cm="1">
        <f t="array" ref="J727">IF(J683="wstaw dane","",IF(OR(ISBLANK(F683)=TRUE,ISBLANK(G683)=TRUE),"uzupełnij dane",IF(OR((AND(F683="nie",SUMPRODUCT(ISNUMBER(K727:AE727)*1)&gt;0)),AND(F683=tak,G683=nie,SUMPRODUCT(ISNUMBER(K727:AE727)*1)&gt;0)),"usuń % dotacji",IF(AND(F683=tak,G683=tak,SUMPRODUCT(ISNUMBER(K727:AE727)*1)=0),"wstaw % dotacji","ok"))))</f>
        <v/>
      </c>
      <c r="K727" s="396"/>
      <c r="L727" s="396"/>
      <c r="M727" s="396"/>
      <c r="N727" s="396"/>
      <c r="O727" s="396"/>
      <c r="P727" s="396"/>
      <c r="Q727" s="396"/>
      <c r="R727" s="396"/>
      <c r="S727" s="396"/>
      <c r="T727" s="396"/>
      <c r="U727" s="396"/>
      <c r="V727" s="396"/>
      <c r="W727" s="396"/>
      <c r="X727" s="396"/>
      <c r="Y727" s="396"/>
      <c r="Z727" s="396"/>
      <c r="AA727" s="396"/>
      <c r="AB727" s="396"/>
      <c r="AC727" s="396"/>
      <c r="AD727" s="396"/>
      <c r="AE727" s="396"/>
    </row>
    <row r="728" spans="2:31">
      <c r="B728" s="62" t="str">
        <f t="shared" si="499"/>
        <v/>
      </c>
      <c r="C728" s="62" t="str">
        <f t="shared" si="499"/>
        <v/>
      </c>
      <c r="D728" s="52"/>
      <c r="E728" s="52"/>
      <c r="F728" s="52"/>
      <c r="G728" s="52"/>
      <c r="H728" s="52"/>
      <c r="I728" s="52"/>
      <c r="J728" s="202" t="str" cm="1">
        <f t="array" ref="J728">IF(J684="wstaw dane","",IF(OR(ISBLANK(F684)=TRUE,ISBLANK(G684)=TRUE),"uzupełnij dane",IF(OR((AND(F684="nie",SUMPRODUCT(ISNUMBER(K728:AE728)*1)&gt;0)),AND(F684=tak,G684=nie,SUMPRODUCT(ISNUMBER(K728:AE728)*1)&gt;0)),"usuń % dotacji",IF(AND(F684=tak,G684=tak,SUMPRODUCT(ISNUMBER(K728:AE728)*1)=0),"wstaw % dotacji","ok"))))</f>
        <v/>
      </c>
      <c r="K728" s="396"/>
      <c r="L728" s="396"/>
      <c r="M728" s="396"/>
      <c r="N728" s="396"/>
      <c r="O728" s="396"/>
      <c r="P728" s="396"/>
      <c r="Q728" s="396"/>
      <c r="R728" s="396"/>
      <c r="S728" s="396"/>
      <c r="T728" s="396"/>
      <c r="U728" s="396"/>
      <c r="V728" s="396"/>
      <c r="W728" s="396"/>
      <c r="X728" s="396"/>
      <c r="Y728" s="396"/>
      <c r="Z728" s="396"/>
      <c r="AA728" s="396"/>
      <c r="AB728" s="396"/>
      <c r="AC728" s="396"/>
      <c r="AD728" s="396"/>
      <c r="AE728" s="396"/>
    </row>
    <row r="729" spans="2:31">
      <c r="B729" s="62" t="str">
        <f t="shared" si="499"/>
        <v/>
      </c>
      <c r="C729" s="62" t="str">
        <f t="shared" si="499"/>
        <v/>
      </c>
      <c r="D729" s="52"/>
      <c r="E729" s="52"/>
      <c r="F729" s="52"/>
      <c r="G729" s="52"/>
      <c r="H729" s="52"/>
      <c r="I729" s="52"/>
      <c r="J729" s="202" t="str" cm="1">
        <f t="array" ref="J729">IF(J685="wstaw dane","",IF(OR(ISBLANK(F685)=TRUE,ISBLANK(G685)=TRUE),"uzupełnij dane",IF(OR((AND(F685="nie",SUMPRODUCT(ISNUMBER(K729:AE729)*1)&gt;0)),AND(F685=tak,G685=nie,SUMPRODUCT(ISNUMBER(K729:AE729)*1)&gt;0)),"usuń % dotacji",IF(AND(F685=tak,G685=tak,SUMPRODUCT(ISNUMBER(K729:AE729)*1)=0),"wstaw % dotacji","ok"))))</f>
        <v/>
      </c>
      <c r="K729" s="396"/>
      <c r="L729" s="396"/>
      <c r="M729" s="396"/>
      <c r="N729" s="396"/>
      <c r="O729" s="396"/>
      <c r="P729" s="396"/>
      <c r="Q729" s="396"/>
      <c r="R729" s="396"/>
      <c r="S729" s="396"/>
      <c r="T729" s="396"/>
      <c r="U729" s="396"/>
      <c r="V729" s="396"/>
      <c r="W729" s="396"/>
      <c r="X729" s="396"/>
      <c r="Y729" s="396"/>
      <c r="Z729" s="396"/>
      <c r="AA729" s="396"/>
      <c r="AB729" s="396"/>
      <c r="AC729" s="396"/>
      <c r="AD729" s="396"/>
      <c r="AE729" s="396"/>
    </row>
    <row r="730" spans="2:31">
      <c r="B730" s="62" t="str">
        <f t="shared" si="499"/>
        <v/>
      </c>
      <c r="C730" s="62" t="str">
        <f t="shared" si="499"/>
        <v/>
      </c>
      <c r="D730" s="52"/>
      <c r="E730" s="52"/>
      <c r="F730" s="52"/>
      <c r="G730" s="52"/>
      <c r="H730" s="52"/>
      <c r="I730" s="52"/>
      <c r="J730" s="202" t="str" cm="1">
        <f t="array" ref="J730">IF(J686="wstaw dane","",IF(OR(ISBLANK(F686)=TRUE,ISBLANK(G686)=TRUE),"uzupełnij dane",IF(OR((AND(F686="nie",SUMPRODUCT(ISNUMBER(K730:AE730)*1)&gt;0)),AND(F686=tak,G686=nie,SUMPRODUCT(ISNUMBER(K730:AE730)*1)&gt;0)),"usuń % dotacji",IF(AND(F686=tak,G686=tak,SUMPRODUCT(ISNUMBER(K730:AE730)*1)=0),"wstaw % dotacji","ok"))))</f>
        <v/>
      </c>
      <c r="K730" s="396"/>
      <c r="L730" s="396"/>
      <c r="M730" s="396"/>
      <c r="N730" s="396"/>
      <c r="O730" s="396"/>
      <c r="P730" s="396"/>
      <c r="Q730" s="396"/>
      <c r="R730" s="396"/>
      <c r="S730" s="396"/>
      <c r="T730" s="396"/>
      <c r="U730" s="396"/>
      <c r="V730" s="396"/>
      <c r="W730" s="396"/>
      <c r="X730" s="396"/>
      <c r="Y730" s="396"/>
      <c r="Z730" s="396"/>
      <c r="AA730" s="396"/>
      <c r="AB730" s="396"/>
      <c r="AC730" s="396"/>
      <c r="AD730" s="396"/>
      <c r="AE730" s="396"/>
    </row>
    <row r="731" spans="2:31">
      <c r="B731" s="62" t="str">
        <f t="shared" si="499"/>
        <v/>
      </c>
      <c r="C731" s="62" t="str">
        <f t="shared" si="499"/>
        <v/>
      </c>
      <c r="D731" s="52"/>
      <c r="E731" s="52"/>
      <c r="F731" s="52"/>
      <c r="G731" s="52"/>
      <c r="H731" s="52"/>
      <c r="I731" s="52"/>
      <c r="J731" s="202" t="str" cm="1">
        <f t="array" ref="J731">IF(J687="wstaw dane","",IF(OR(ISBLANK(F687)=TRUE,ISBLANK(G687)=TRUE),"uzupełnij dane",IF(OR((AND(F687="nie",SUMPRODUCT(ISNUMBER(K731:AE731)*1)&gt;0)),AND(F687=tak,G687=nie,SUMPRODUCT(ISNUMBER(K731:AE731)*1)&gt;0)),"usuń % dotacji",IF(AND(F687=tak,G687=tak,SUMPRODUCT(ISNUMBER(K731:AE731)*1)=0),"wstaw % dotacji","ok"))))</f>
        <v/>
      </c>
      <c r="K731" s="396"/>
      <c r="L731" s="396"/>
      <c r="M731" s="396"/>
      <c r="N731" s="396"/>
      <c r="O731" s="396"/>
      <c r="P731" s="396"/>
      <c r="Q731" s="396"/>
      <c r="R731" s="396"/>
      <c r="S731" s="396"/>
      <c r="T731" s="396"/>
      <c r="U731" s="396"/>
      <c r="V731" s="396"/>
      <c r="W731" s="396"/>
      <c r="X731" s="396"/>
      <c r="Y731" s="396"/>
      <c r="Z731" s="396"/>
      <c r="AA731" s="396"/>
      <c r="AB731" s="396"/>
      <c r="AC731" s="396"/>
      <c r="AD731" s="396"/>
      <c r="AE731" s="396"/>
    </row>
    <row r="732" spans="2:31">
      <c r="B732" s="62" t="str">
        <f t="shared" si="499"/>
        <v/>
      </c>
      <c r="C732" s="62" t="str">
        <f t="shared" si="499"/>
        <v/>
      </c>
      <c r="D732" s="52"/>
      <c r="E732" s="52"/>
      <c r="F732" s="52"/>
      <c r="G732" s="52"/>
      <c r="H732" s="52"/>
      <c r="I732" s="52"/>
      <c r="J732" s="202" t="str" cm="1">
        <f t="array" ref="J732">IF(J688="wstaw dane","",IF(OR(ISBLANK(F688)=TRUE,ISBLANK(G688)=TRUE),"uzupełnij dane",IF(OR((AND(F688="nie",SUMPRODUCT(ISNUMBER(K732:AE732)*1)&gt;0)),AND(F688=tak,G688=nie,SUMPRODUCT(ISNUMBER(K732:AE732)*1)&gt;0)),"usuń % dotacji",IF(AND(F688=tak,G688=tak,SUMPRODUCT(ISNUMBER(K732:AE732)*1)=0),"wstaw % dotacji","ok"))))</f>
        <v/>
      </c>
      <c r="K732" s="396"/>
      <c r="L732" s="396"/>
      <c r="M732" s="396"/>
      <c r="N732" s="396"/>
      <c r="O732" s="396"/>
      <c r="P732" s="396"/>
      <c r="Q732" s="396"/>
      <c r="R732" s="396"/>
      <c r="S732" s="396"/>
      <c r="T732" s="396"/>
      <c r="U732" s="396"/>
      <c r="V732" s="396"/>
      <c r="W732" s="396"/>
      <c r="X732" s="396"/>
      <c r="Y732" s="396"/>
      <c r="Z732" s="396"/>
      <c r="AA732" s="396"/>
      <c r="AB732" s="396"/>
      <c r="AC732" s="396"/>
      <c r="AD732" s="396"/>
      <c r="AE732" s="396"/>
    </row>
    <row r="733" spans="2:31">
      <c r="B733" s="62" t="str">
        <f t="shared" si="499"/>
        <v/>
      </c>
      <c r="C733" s="62" t="str">
        <f t="shared" si="499"/>
        <v/>
      </c>
      <c r="D733" s="52"/>
      <c r="E733" s="52"/>
      <c r="F733" s="52"/>
      <c r="G733" s="52"/>
      <c r="H733" s="52"/>
      <c r="I733" s="52"/>
      <c r="J733" s="202" t="str" cm="1">
        <f t="array" ref="J733">IF(J689="wstaw dane","",IF(OR(ISBLANK(F689)=TRUE,ISBLANK(G689)=TRUE),"uzupełnij dane",IF(OR((AND(F689="nie",SUMPRODUCT(ISNUMBER(K733:AE733)*1)&gt;0)),AND(F689=tak,G689=nie,SUMPRODUCT(ISNUMBER(K733:AE733)*1)&gt;0)),"usuń % dotacji",IF(AND(F689=tak,G689=tak,SUMPRODUCT(ISNUMBER(K733:AE733)*1)=0),"wstaw % dotacji","ok"))))</f>
        <v/>
      </c>
      <c r="K733" s="396"/>
      <c r="L733" s="396"/>
      <c r="M733" s="396"/>
      <c r="N733" s="396"/>
      <c r="O733" s="396"/>
      <c r="P733" s="396"/>
      <c r="Q733" s="396"/>
      <c r="R733" s="396"/>
      <c r="S733" s="396"/>
      <c r="T733" s="396"/>
      <c r="U733" s="396"/>
      <c r="V733" s="396"/>
      <c r="W733" s="396"/>
      <c r="X733" s="396"/>
      <c r="Y733" s="396"/>
      <c r="Z733" s="396"/>
      <c r="AA733" s="396"/>
      <c r="AB733" s="396"/>
      <c r="AC733" s="396"/>
      <c r="AD733" s="396"/>
      <c r="AE733" s="396"/>
    </row>
    <row r="734" spans="2:31">
      <c r="B734" s="62" t="str">
        <f t="shared" si="499"/>
        <v/>
      </c>
      <c r="C734" s="62" t="str">
        <f t="shared" si="499"/>
        <v/>
      </c>
      <c r="D734" s="52"/>
      <c r="E734" s="52"/>
      <c r="F734" s="52"/>
      <c r="G734" s="52"/>
      <c r="H734" s="52"/>
      <c r="I734" s="52"/>
      <c r="J734" s="202" t="str" cm="1">
        <f t="array" ref="J734">IF(J690="wstaw dane","",IF(OR(ISBLANK(F690)=TRUE,ISBLANK(G690)=TRUE),"uzupełnij dane",IF(OR((AND(F690="nie",SUMPRODUCT(ISNUMBER(K734:AE734)*1)&gt;0)),AND(F690=tak,G690=nie,SUMPRODUCT(ISNUMBER(K734:AE734)*1)&gt;0)),"usuń % dotacji",IF(AND(F690=tak,G690=tak,SUMPRODUCT(ISNUMBER(K734:AE734)*1)=0),"wstaw % dotacji","ok"))))</f>
        <v/>
      </c>
      <c r="K734" s="396"/>
      <c r="L734" s="396"/>
      <c r="M734" s="396"/>
      <c r="N734" s="396"/>
      <c r="O734" s="396"/>
      <c r="P734" s="396"/>
      <c r="Q734" s="396"/>
      <c r="R734" s="396"/>
      <c r="S734" s="396"/>
      <c r="T734" s="396"/>
      <c r="U734" s="396"/>
      <c r="V734" s="396"/>
      <c r="W734" s="396"/>
      <c r="X734" s="396"/>
      <c r="Y734" s="396"/>
      <c r="Z734" s="396"/>
      <c r="AA734" s="396"/>
      <c r="AB734" s="396"/>
      <c r="AC734" s="396"/>
      <c r="AD734" s="396"/>
      <c r="AE734" s="396"/>
    </row>
    <row r="735" spans="2:31">
      <c r="B735" s="62" t="str">
        <f t="shared" si="499"/>
        <v/>
      </c>
      <c r="C735" s="62" t="str">
        <f t="shared" si="499"/>
        <v/>
      </c>
      <c r="D735" s="52"/>
      <c r="E735" s="52"/>
      <c r="F735" s="52"/>
      <c r="G735" s="52"/>
      <c r="H735" s="52"/>
      <c r="I735" s="52"/>
      <c r="J735" s="202" t="str" cm="1">
        <f t="array" ref="J735">IF(J691="wstaw dane","",IF(OR(ISBLANK(F691)=TRUE,ISBLANK(G691)=TRUE),"uzupełnij dane",IF(OR((AND(F691="nie",SUMPRODUCT(ISNUMBER(K735:AE735)*1)&gt;0)),AND(F691=tak,G691=nie,SUMPRODUCT(ISNUMBER(K735:AE735)*1)&gt;0)),"usuń % dotacji",IF(AND(F691=tak,G691=tak,SUMPRODUCT(ISNUMBER(K735:AE735)*1)=0),"wstaw % dotacji","ok"))))</f>
        <v/>
      </c>
      <c r="K735" s="396"/>
      <c r="L735" s="396"/>
      <c r="M735" s="396"/>
      <c r="N735" s="396"/>
      <c r="O735" s="396"/>
      <c r="P735" s="396"/>
      <c r="Q735" s="396"/>
      <c r="R735" s="396"/>
      <c r="S735" s="396"/>
      <c r="T735" s="396"/>
      <c r="U735" s="396"/>
      <c r="V735" s="396"/>
      <c r="W735" s="396"/>
      <c r="X735" s="396"/>
      <c r="Y735" s="396"/>
      <c r="Z735" s="396"/>
      <c r="AA735" s="396"/>
      <c r="AB735" s="396"/>
      <c r="AC735" s="396"/>
      <c r="AD735" s="396"/>
      <c r="AE735" s="396"/>
    </row>
    <row r="736" spans="2:31">
      <c r="B736" s="62" t="str">
        <f t="shared" si="499"/>
        <v/>
      </c>
      <c r="C736" s="62" t="str">
        <f t="shared" si="499"/>
        <v/>
      </c>
      <c r="D736" s="52"/>
      <c r="E736" s="52"/>
      <c r="F736" s="52"/>
      <c r="G736" s="52"/>
      <c r="H736" s="52"/>
      <c r="I736" s="52"/>
      <c r="J736" s="202" t="str" cm="1">
        <f t="array" ref="J736">IF(J692="wstaw dane","",IF(OR(ISBLANK(F692)=TRUE,ISBLANK(G692)=TRUE),"uzupełnij dane",IF(OR((AND(F692="nie",SUMPRODUCT(ISNUMBER(K736:AE736)*1)&gt;0)),AND(F692=tak,G692=nie,SUMPRODUCT(ISNUMBER(K736:AE736)*1)&gt;0)),"usuń % dotacji",IF(AND(F692=tak,G692=tak,SUMPRODUCT(ISNUMBER(K736:AE736)*1)=0),"wstaw % dotacji","ok"))))</f>
        <v/>
      </c>
      <c r="K736" s="396"/>
      <c r="L736" s="396"/>
      <c r="M736" s="396"/>
      <c r="N736" s="396"/>
      <c r="O736" s="396"/>
      <c r="P736" s="396"/>
      <c r="Q736" s="396"/>
      <c r="R736" s="396"/>
      <c r="S736" s="396"/>
      <c r="T736" s="396"/>
      <c r="U736" s="396"/>
      <c r="V736" s="396"/>
      <c r="W736" s="396"/>
      <c r="X736" s="396"/>
      <c r="Y736" s="396"/>
      <c r="Z736" s="396"/>
      <c r="AA736" s="396"/>
      <c r="AB736" s="396"/>
      <c r="AC736" s="396"/>
      <c r="AD736" s="396"/>
      <c r="AE736" s="396"/>
    </row>
    <row r="737" spans="2:31">
      <c r="B737" s="62" t="str">
        <f t="shared" si="499"/>
        <v/>
      </c>
      <c r="C737" s="62" t="str">
        <f t="shared" si="499"/>
        <v/>
      </c>
      <c r="D737" s="52"/>
      <c r="E737" s="52"/>
      <c r="F737" s="52"/>
      <c r="G737" s="52"/>
      <c r="H737" s="52"/>
      <c r="I737" s="52"/>
      <c r="J737" s="202" t="str" cm="1">
        <f t="array" ref="J737">IF(J693="wstaw dane","",IF(OR(ISBLANK(F693)=TRUE,ISBLANK(G693)=TRUE),"uzupełnij dane",IF(OR((AND(F693="nie",SUMPRODUCT(ISNUMBER(K737:AE737)*1)&gt;0)),AND(F693=tak,G693=nie,SUMPRODUCT(ISNUMBER(K737:AE737)*1)&gt;0)),"usuń % dotacji",IF(AND(F693=tak,G693=tak,SUMPRODUCT(ISNUMBER(K737:AE737)*1)=0),"wstaw % dotacji","ok"))))</f>
        <v/>
      </c>
      <c r="K737" s="396"/>
      <c r="L737" s="396"/>
      <c r="M737" s="396"/>
      <c r="N737" s="396"/>
      <c r="O737" s="396"/>
      <c r="P737" s="396"/>
      <c r="Q737" s="396"/>
      <c r="R737" s="396"/>
      <c r="S737" s="396"/>
      <c r="T737" s="396"/>
      <c r="U737" s="396"/>
      <c r="V737" s="396"/>
      <c r="W737" s="396"/>
      <c r="X737" s="396"/>
      <c r="Y737" s="396"/>
      <c r="Z737" s="396"/>
      <c r="AA737" s="396"/>
      <c r="AB737" s="396"/>
      <c r="AC737" s="396"/>
      <c r="AD737" s="396"/>
      <c r="AE737" s="396"/>
    </row>
    <row r="738" spans="2:31">
      <c r="B738" s="62" t="str">
        <f t="shared" si="499"/>
        <v/>
      </c>
      <c r="C738" s="62" t="str">
        <f t="shared" si="499"/>
        <v/>
      </c>
      <c r="D738" s="52"/>
      <c r="E738" s="52"/>
      <c r="F738" s="52"/>
      <c r="G738" s="52"/>
      <c r="H738" s="52"/>
      <c r="I738" s="52"/>
      <c r="J738" s="202" t="str" cm="1">
        <f t="array" ref="J738">IF(J694="wstaw dane","",IF(OR(ISBLANK(F694)=TRUE,ISBLANK(G694)=TRUE),"uzupełnij dane",IF(OR((AND(F694="nie",SUMPRODUCT(ISNUMBER(K738:AE738)*1)&gt;0)),AND(F694=tak,G694=nie,SUMPRODUCT(ISNUMBER(K738:AE738)*1)&gt;0)),"usuń % dotacji",IF(AND(F694=tak,G694=tak,SUMPRODUCT(ISNUMBER(K738:AE738)*1)=0),"wstaw % dotacji","ok"))))</f>
        <v/>
      </c>
      <c r="K738" s="396"/>
      <c r="L738" s="396"/>
      <c r="M738" s="396"/>
      <c r="N738" s="396"/>
      <c r="O738" s="396"/>
      <c r="P738" s="396"/>
      <c r="Q738" s="396"/>
      <c r="R738" s="396"/>
      <c r="S738" s="396"/>
      <c r="T738" s="396"/>
      <c r="U738" s="396"/>
      <c r="V738" s="396"/>
      <c r="W738" s="396"/>
      <c r="X738" s="396"/>
      <c r="Y738" s="396"/>
      <c r="Z738" s="396"/>
      <c r="AA738" s="396"/>
      <c r="AB738" s="396"/>
      <c r="AC738" s="396"/>
      <c r="AD738" s="396"/>
      <c r="AE738" s="396"/>
    </row>
    <row r="739" spans="2:31">
      <c r="B739" s="62" t="str">
        <f t="shared" si="499"/>
        <v/>
      </c>
      <c r="C739" s="62" t="str">
        <f t="shared" si="499"/>
        <v/>
      </c>
      <c r="D739" s="52"/>
      <c r="E739" s="52"/>
      <c r="F739" s="52"/>
      <c r="G739" s="52"/>
      <c r="H739" s="52"/>
      <c r="I739" s="52"/>
      <c r="J739" s="202" t="str" cm="1">
        <f t="array" ref="J739">IF(J695="wstaw dane","",IF(OR(ISBLANK(F695)=TRUE,ISBLANK(G695)=TRUE),"uzupełnij dane",IF(OR((AND(F695="nie",SUMPRODUCT(ISNUMBER(K739:AE739)*1)&gt;0)),AND(F695=tak,G695=nie,SUMPRODUCT(ISNUMBER(K739:AE739)*1)&gt;0)),"usuń % dotacji",IF(AND(F695=tak,G695=tak,SUMPRODUCT(ISNUMBER(K739:AE739)*1)=0),"wstaw % dotacji","ok"))))</f>
        <v/>
      </c>
      <c r="K739" s="396"/>
      <c r="L739" s="396"/>
      <c r="M739" s="396"/>
      <c r="N739" s="396"/>
      <c r="O739" s="396"/>
      <c r="P739" s="396"/>
      <c r="Q739" s="396"/>
      <c r="R739" s="396"/>
      <c r="S739" s="396"/>
      <c r="T739" s="396"/>
      <c r="U739" s="396"/>
      <c r="V739" s="396"/>
      <c r="W739" s="396"/>
      <c r="X739" s="396"/>
      <c r="Y739" s="396"/>
      <c r="Z739" s="396"/>
      <c r="AA739" s="396"/>
      <c r="AB739" s="396"/>
      <c r="AC739" s="396"/>
      <c r="AD739" s="396"/>
      <c r="AE739" s="396"/>
    </row>
    <row r="740" spans="2:31">
      <c r="B740" s="62" t="str">
        <f t="shared" si="499"/>
        <v/>
      </c>
      <c r="C740" s="62" t="str">
        <f t="shared" si="499"/>
        <v/>
      </c>
      <c r="D740" s="52"/>
      <c r="E740" s="52"/>
      <c r="F740" s="52"/>
      <c r="G740" s="52"/>
      <c r="H740" s="52"/>
      <c r="I740" s="52"/>
      <c r="J740" s="202" t="str" cm="1">
        <f t="array" ref="J740">IF(J696="wstaw dane","",IF(OR(ISBLANK(F696)=TRUE,ISBLANK(G696)=TRUE),"uzupełnij dane",IF(OR((AND(F696="nie",SUMPRODUCT(ISNUMBER(K740:AE740)*1)&gt;0)),AND(F696=tak,G696=nie,SUMPRODUCT(ISNUMBER(K740:AE740)*1)&gt;0)),"usuń % dotacji",IF(AND(F696=tak,G696=tak,SUMPRODUCT(ISNUMBER(K740:AE740)*1)=0),"wstaw % dotacji","ok"))))</f>
        <v/>
      </c>
      <c r="K740" s="396"/>
      <c r="L740" s="396"/>
      <c r="M740" s="396"/>
      <c r="N740" s="396"/>
      <c r="O740" s="396"/>
      <c r="P740" s="396"/>
      <c r="Q740" s="396"/>
      <c r="R740" s="396"/>
      <c r="S740" s="396"/>
      <c r="T740" s="396"/>
      <c r="U740" s="396"/>
      <c r="V740" s="396"/>
      <c r="W740" s="396"/>
      <c r="X740" s="396"/>
      <c r="Y740" s="396"/>
      <c r="Z740" s="396"/>
      <c r="AA740" s="396"/>
      <c r="AB740" s="396"/>
      <c r="AC740" s="396"/>
      <c r="AD740" s="396"/>
      <c r="AE740" s="396"/>
    </row>
    <row r="741" spans="2:31">
      <c r="B741" s="62" t="str">
        <f t="shared" si="499"/>
        <v/>
      </c>
      <c r="C741" s="62" t="str">
        <f t="shared" si="499"/>
        <v/>
      </c>
      <c r="D741" s="52"/>
      <c r="E741" s="52"/>
      <c r="F741" s="52"/>
      <c r="G741" s="52"/>
      <c r="H741" s="52"/>
      <c r="I741" s="52"/>
      <c r="J741" s="202" t="str" cm="1">
        <f t="array" ref="J741">IF(J697="wstaw dane","",IF(OR(ISBLANK(F697)=TRUE,ISBLANK(G697)=TRUE),"uzupełnij dane",IF(OR((AND(F697="nie",SUMPRODUCT(ISNUMBER(K741:AE741)*1)&gt;0)),AND(F697=tak,G697=nie,SUMPRODUCT(ISNUMBER(K741:AE741)*1)&gt;0)),"usuń % dotacji",IF(AND(F697=tak,G697=tak,SUMPRODUCT(ISNUMBER(K741:AE741)*1)=0),"wstaw % dotacji","ok"))))</f>
        <v/>
      </c>
      <c r="K741" s="396"/>
      <c r="L741" s="396"/>
      <c r="M741" s="396"/>
      <c r="N741" s="396"/>
      <c r="O741" s="396"/>
      <c r="P741" s="396"/>
      <c r="Q741" s="396"/>
      <c r="R741" s="396"/>
      <c r="S741" s="396"/>
      <c r="T741" s="396"/>
      <c r="U741" s="396"/>
      <c r="V741" s="396"/>
      <c r="W741" s="396"/>
      <c r="X741" s="396"/>
      <c r="Y741" s="396"/>
      <c r="Z741" s="396"/>
      <c r="AA741" s="396"/>
      <c r="AB741" s="396"/>
      <c r="AC741" s="396"/>
      <c r="AD741" s="396"/>
      <c r="AE741" s="396"/>
    </row>
    <row r="742" spans="2:31"/>
    <row r="743" spans="2:31">
      <c r="B743" s="188" t="s">
        <v>653</v>
      </c>
      <c r="C743" s="378"/>
      <c r="D743" s="189"/>
      <c r="E743" s="190"/>
      <c r="F743" s="190"/>
      <c r="G743" s="190"/>
      <c r="H743" s="190"/>
      <c r="I743" s="190"/>
      <c r="J743" s="190"/>
      <c r="K743" s="631"/>
      <c r="L743" s="632"/>
      <c r="M743" s="632"/>
      <c r="N743" s="632"/>
      <c r="O743" s="632"/>
      <c r="P743" s="632"/>
      <c r="Q743" s="632"/>
      <c r="R743" s="632"/>
      <c r="S743" s="632"/>
      <c r="T743" s="632"/>
      <c r="U743" s="632"/>
      <c r="V743" s="632"/>
      <c r="W743" s="632"/>
      <c r="X743" s="632"/>
      <c r="Y743" s="632"/>
      <c r="Z743" s="632"/>
      <c r="AA743" s="632"/>
      <c r="AB743" s="632"/>
      <c r="AC743" s="632"/>
      <c r="AD743" s="632"/>
      <c r="AE743" s="632"/>
    </row>
    <row r="744" spans="2:31">
      <c r="B744" s="62" t="str">
        <f t="shared" ref="B744:C763" si="500">B702</f>
        <v/>
      </c>
      <c r="C744" s="62" t="str">
        <f t="shared" si="500"/>
        <v/>
      </c>
      <c r="D744" s="101"/>
      <c r="E744" s="101"/>
      <c r="F744" s="101"/>
      <c r="G744" s="101"/>
      <c r="H744" s="101"/>
      <c r="I744" s="101"/>
      <c r="J744" s="201" t="str">
        <f t="shared" ref="J744:J783" si="501">J702</f>
        <v/>
      </c>
      <c r="K744" s="102">
        <f t="shared" ref="K744:W744" si="502">IF(AND(ISBLANK(K702)=FALSE,K$657&gt;=Poczatek,K$657&lt;=Koniec_Projekt,$F658="tak",$G658="tak"),ROUND(K702*K658,0),0)</f>
        <v>0</v>
      </c>
      <c r="L744" s="102">
        <f t="shared" si="502"/>
        <v>0</v>
      </c>
      <c r="M744" s="102">
        <f t="shared" si="502"/>
        <v>0</v>
      </c>
      <c r="N744" s="102">
        <f t="shared" si="502"/>
        <v>0</v>
      </c>
      <c r="O744" s="102">
        <f t="shared" si="502"/>
        <v>0</v>
      </c>
      <c r="P744" s="102">
        <f t="shared" si="502"/>
        <v>0</v>
      </c>
      <c r="Q744" s="102">
        <f t="shared" si="502"/>
        <v>0</v>
      </c>
      <c r="R744" s="102">
        <f t="shared" si="502"/>
        <v>0</v>
      </c>
      <c r="S744" s="102">
        <f t="shared" si="502"/>
        <v>0</v>
      </c>
      <c r="T744" s="102">
        <f t="shared" si="502"/>
        <v>0</v>
      </c>
      <c r="U744" s="102">
        <f t="shared" si="502"/>
        <v>0</v>
      </c>
      <c r="V744" s="102">
        <f t="shared" si="502"/>
        <v>0</v>
      </c>
      <c r="W744" s="102">
        <f t="shared" si="502"/>
        <v>0</v>
      </c>
      <c r="X744" s="102">
        <f t="shared" ref="X744:Y763" si="503">IF(AND(ISBLANK(X702)=FALSE,X$657&gt;=Poczatek,X$657&lt;=Koniec_Projekt,$F658="tak",$G658="tak"),ROUND(X702*X658,0),0)</f>
        <v>0</v>
      </c>
      <c r="Y744" s="102">
        <f t="shared" si="503"/>
        <v>0</v>
      </c>
      <c r="Z744" s="102">
        <f t="shared" ref="Z744:AA744" si="504">IF(AND(ISBLANK(Z702)=FALSE,Z$657&gt;=Poczatek,Z$657&lt;=Koniec_Projekt,$F658="tak",$G658="tak"),ROUND(Z702*Z658,0),0)</f>
        <v>0</v>
      </c>
      <c r="AA744" s="102">
        <f t="shared" si="504"/>
        <v>0</v>
      </c>
      <c r="AB744" s="102">
        <f t="shared" ref="AB744:AE744" si="505">IF(AND(ISBLANK(AB702)=FALSE,AB$657&gt;=Poczatek,AB$657&lt;=Koniec_Projekt,$F658="tak",$G658="tak"),ROUND(AB702*AB658,0),0)</f>
        <v>0</v>
      </c>
      <c r="AC744" s="102">
        <f t="shared" si="505"/>
        <v>0</v>
      </c>
      <c r="AD744" s="102">
        <f t="shared" si="505"/>
        <v>0</v>
      </c>
      <c r="AE744" s="102">
        <f t="shared" si="505"/>
        <v>0</v>
      </c>
    </row>
    <row r="745" spans="2:31">
      <c r="B745" s="62" t="str">
        <f t="shared" si="500"/>
        <v/>
      </c>
      <c r="C745" s="62" t="str">
        <f t="shared" si="500"/>
        <v/>
      </c>
      <c r="D745" s="52"/>
      <c r="E745" s="52"/>
      <c r="F745" s="52"/>
      <c r="G745" s="52"/>
      <c r="H745" s="52"/>
      <c r="I745" s="52"/>
      <c r="J745" s="202" t="str">
        <f t="shared" si="501"/>
        <v/>
      </c>
      <c r="K745" s="33">
        <f t="shared" ref="K745:W745" si="506">IF(AND(ISBLANK(K703)=FALSE,K$657&gt;=Poczatek,K$657&lt;=Koniec_Projekt,$F659="tak",$G659="tak"),ROUND(K703*K659,0),0)</f>
        <v>0</v>
      </c>
      <c r="L745" s="33">
        <f t="shared" si="506"/>
        <v>0</v>
      </c>
      <c r="M745" s="33">
        <f t="shared" si="506"/>
        <v>0</v>
      </c>
      <c r="N745" s="33">
        <f t="shared" si="506"/>
        <v>0</v>
      </c>
      <c r="O745" s="33">
        <f t="shared" si="506"/>
        <v>0</v>
      </c>
      <c r="P745" s="33">
        <f t="shared" si="506"/>
        <v>0</v>
      </c>
      <c r="Q745" s="33">
        <f t="shared" si="506"/>
        <v>0</v>
      </c>
      <c r="R745" s="33">
        <f t="shared" si="506"/>
        <v>0</v>
      </c>
      <c r="S745" s="33">
        <f t="shared" si="506"/>
        <v>0</v>
      </c>
      <c r="T745" s="33">
        <f t="shared" si="506"/>
        <v>0</v>
      </c>
      <c r="U745" s="33">
        <f t="shared" si="506"/>
        <v>0</v>
      </c>
      <c r="V745" s="33">
        <f t="shared" si="506"/>
        <v>0</v>
      </c>
      <c r="W745" s="33">
        <f t="shared" si="506"/>
        <v>0</v>
      </c>
      <c r="X745" s="33">
        <f t="shared" si="503"/>
        <v>0</v>
      </c>
      <c r="Y745" s="33">
        <f t="shared" si="503"/>
        <v>0</v>
      </c>
      <c r="Z745" s="33">
        <f t="shared" ref="Z745:AA745" si="507">IF(AND(ISBLANK(Z703)=FALSE,Z$657&gt;=Poczatek,Z$657&lt;=Koniec_Projekt,$F659="tak",$G659="tak"),ROUND(Z703*Z659,0),0)</f>
        <v>0</v>
      </c>
      <c r="AA745" s="33">
        <f t="shared" si="507"/>
        <v>0</v>
      </c>
      <c r="AB745" s="33">
        <f t="shared" ref="AB745:AE745" si="508">IF(AND(ISBLANK(AB703)=FALSE,AB$657&gt;=Poczatek,AB$657&lt;=Koniec_Projekt,$F659="tak",$G659="tak"),ROUND(AB703*AB659,0),0)</f>
        <v>0</v>
      </c>
      <c r="AC745" s="33">
        <f t="shared" si="508"/>
        <v>0</v>
      </c>
      <c r="AD745" s="33">
        <f t="shared" si="508"/>
        <v>0</v>
      </c>
      <c r="AE745" s="33">
        <f t="shared" si="508"/>
        <v>0</v>
      </c>
    </row>
    <row r="746" spans="2:31">
      <c r="B746" s="62" t="str">
        <f t="shared" si="500"/>
        <v/>
      </c>
      <c r="C746" s="62" t="str">
        <f t="shared" si="500"/>
        <v/>
      </c>
      <c r="D746" s="52"/>
      <c r="E746" s="52"/>
      <c r="F746" s="52"/>
      <c r="G746" s="52"/>
      <c r="H746" s="52"/>
      <c r="I746" s="52"/>
      <c r="J746" s="202" t="str">
        <f t="shared" si="501"/>
        <v/>
      </c>
      <c r="K746" s="33">
        <f t="shared" ref="K746:W746" si="509">IF(AND(ISBLANK(K704)=FALSE,K$657&gt;=Poczatek,K$657&lt;=Koniec_Projekt,$F660="tak",$G660="tak"),ROUND(K704*K660,0),0)</f>
        <v>0</v>
      </c>
      <c r="L746" s="33">
        <f t="shared" si="509"/>
        <v>0</v>
      </c>
      <c r="M746" s="33">
        <f t="shared" si="509"/>
        <v>0</v>
      </c>
      <c r="N746" s="33">
        <f t="shared" si="509"/>
        <v>0</v>
      </c>
      <c r="O746" s="33">
        <f t="shared" si="509"/>
        <v>0</v>
      </c>
      <c r="P746" s="33">
        <f t="shared" si="509"/>
        <v>0</v>
      </c>
      <c r="Q746" s="33">
        <f t="shared" si="509"/>
        <v>0</v>
      </c>
      <c r="R746" s="33">
        <f t="shared" si="509"/>
        <v>0</v>
      </c>
      <c r="S746" s="33">
        <f t="shared" si="509"/>
        <v>0</v>
      </c>
      <c r="T746" s="33">
        <f t="shared" si="509"/>
        <v>0</v>
      </c>
      <c r="U746" s="33">
        <f t="shared" si="509"/>
        <v>0</v>
      </c>
      <c r="V746" s="33">
        <f t="shared" si="509"/>
        <v>0</v>
      </c>
      <c r="W746" s="33">
        <f t="shared" si="509"/>
        <v>0</v>
      </c>
      <c r="X746" s="33">
        <f t="shared" si="503"/>
        <v>0</v>
      </c>
      <c r="Y746" s="33">
        <f t="shared" si="503"/>
        <v>0</v>
      </c>
      <c r="Z746" s="33">
        <f t="shared" ref="Z746:AA746" si="510">IF(AND(ISBLANK(Z704)=FALSE,Z$657&gt;=Poczatek,Z$657&lt;=Koniec_Projekt,$F660="tak",$G660="tak"),ROUND(Z704*Z660,0),0)</f>
        <v>0</v>
      </c>
      <c r="AA746" s="33">
        <f t="shared" si="510"/>
        <v>0</v>
      </c>
      <c r="AB746" s="33">
        <f t="shared" ref="AB746:AE746" si="511">IF(AND(ISBLANK(AB704)=FALSE,AB$657&gt;=Poczatek,AB$657&lt;=Koniec_Projekt,$F660="tak",$G660="tak"),ROUND(AB704*AB660,0),0)</f>
        <v>0</v>
      </c>
      <c r="AC746" s="33">
        <f t="shared" si="511"/>
        <v>0</v>
      </c>
      <c r="AD746" s="33">
        <f t="shared" si="511"/>
        <v>0</v>
      </c>
      <c r="AE746" s="33">
        <f t="shared" si="511"/>
        <v>0</v>
      </c>
    </row>
    <row r="747" spans="2:31">
      <c r="B747" s="62" t="str">
        <f t="shared" si="500"/>
        <v/>
      </c>
      <c r="C747" s="62" t="str">
        <f t="shared" si="500"/>
        <v/>
      </c>
      <c r="D747" s="52"/>
      <c r="E747" s="52"/>
      <c r="F747" s="52"/>
      <c r="G747" s="52"/>
      <c r="H747" s="52"/>
      <c r="I747" s="52"/>
      <c r="J747" s="202" t="str">
        <f t="shared" si="501"/>
        <v/>
      </c>
      <c r="K747" s="33">
        <f t="shared" ref="K747:W747" si="512">IF(AND(ISBLANK(K705)=FALSE,K$657&gt;=Poczatek,K$657&lt;=Koniec_Projekt,$F661="tak",$G661="tak"),ROUND(K705*K661,0),0)</f>
        <v>0</v>
      </c>
      <c r="L747" s="33">
        <f t="shared" si="512"/>
        <v>0</v>
      </c>
      <c r="M747" s="33">
        <f t="shared" si="512"/>
        <v>0</v>
      </c>
      <c r="N747" s="33">
        <f t="shared" si="512"/>
        <v>0</v>
      </c>
      <c r="O747" s="33">
        <f t="shared" si="512"/>
        <v>0</v>
      </c>
      <c r="P747" s="33">
        <f t="shared" si="512"/>
        <v>0</v>
      </c>
      <c r="Q747" s="33">
        <f t="shared" si="512"/>
        <v>0</v>
      </c>
      <c r="R747" s="33">
        <f t="shared" si="512"/>
        <v>0</v>
      </c>
      <c r="S747" s="33">
        <f t="shared" si="512"/>
        <v>0</v>
      </c>
      <c r="T747" s="33">
        <f t="shared" si="512"/>
        <v>0</v>
      </c>
      <c r="U747" s="33">
        <f t="shared" si="512"/>
        <v>0</v>
      </c>
      <c r="V747" s="33">
        <f t="shared" si="512"/>
        <v>0</v>
      </c>
      <c r="W747" s="33">
        <f t="shared" si="512"/>
        <v>0</v>
      </c>
      <c r="X747" s="33">
        <f t="shared" si="503"/>
        <v>0</v>
      </c>
      <c r="Y747" s="33">
        <f t="shared" si="503"/>
        <v>0</v>
      </c>
      <c r="Z747" s="33">
        <f t="shared" ref="Z747:AA747" si="513">IF(AND(ISBLANK(Z705)=FALSE,Z$657&gt;=Poczatek,Z$657&lt;=Koniec_Projekt,$F661="tak",$G661="tak"),ROUND(Z705*Z661,0),0)</f>
        <v>0</v>
      </c>
      <c r="AA747" s="33">
        <f t="shared" si="513"/>
        <v>0</v>
      </c>
      <c r="AB747" s="33">
        <f t="shared" ref="AB747:AE747" si="514">IF(AND(ISBLANK(AB705)=FALSE,AB$657&gt;=Poczatek,AB$657&lt;=Koniec_Projekt,$F661="tak",$G661="tak"),ROUND(AB705*AB661,0),0)</f>
        <v>0</v>
      </c>
      <c r="AC747" s="33">
        <f t="shared" si="514"/>
        <v>0</v>
      </c>
      <c r="AD747" s="33">
        <f t="shared" si="514"/>
        <v>0</v>
      </c>
      <c r="AE747" s="33">
        <f t="shared" si="514"/>
        <v>0</v>
      </c>
    </row>
    <row r="748" spans="2:31">
      <c r="B748" s="62" t="str">
        <f t="shared" si="500"/>
        <v/>
      </c>
      <c r="C748" s="62" t="str">
        <f t="shared" si="500"/>
        <v/>
      </c>
      <c r="D748" s="52"/>
      <c r="E748" s="52"/>
      <c r="F748" s="52"/>
      <c r="G748" s="52"/>
      <c r="H748" s="52"/>
      <c r="I748" s="52"/>
      <c r="J748" s="202" t="str">
        <f t="shared" si="501"/>
        <v/>
      </c>
      <c r="K748" s="33">
        <f t="shared" ref="K748:W748" si="515">IF(AND(ISBLANK(K706)=FALSE,K$657&gt;=Poczatek,K$657&lt;=Koniec_Projekt,$F662="tak",$G662="tak"),ROUND(K706*K662,0),0)</f>
        <v>0</v>
      </c>
      <c r="L748" s="33">
        <f t="shared" si="515"/>
        <v>0</v>
      </c>
      <c r="M748" s="33">
        <f t="shared" si="515"/>
        <v>0</v>
      </c>
      <c r="N748" s="33">
        <f t="shared" si="515"/>
        <v>0</v>
      </c>
      <c r="O748" s="33">
        <f t="shared" si="515"/>
        <v>0</v>
      </c>
      <c r="P748" s="33">
        <f t="shared" si="515"/>
        <v>0</v>
      </c>
      <c r="Q748" s="33">
        <f t="shared" si="515"/>
        <v>0</v>
      </c>
      <c r="R748" s="33">
        <f t="shared" si="515"/>
        <v>0</v>
      </c>
      <c r="S748" s="33">
        <f t="shared" si="515"/>
        <v>0</v>
      </c>
      <c r="T748" s="33">
        <f t="shared" si="515"/>
        <v>0</v>
      </c>
      <c r="U748" s="33">
        <f t="shared" si="515"/>
        <v>0</v>
      </c>
      <c r="V748" s="33">
        <f t="shared" si="515"/>
        <v>0</v>
      </c>
      <c r="W748" s="33">
        <f t="shared" si="515"/>
        <v>0</v>
      </c>
      <c r="X748" s="33">
        <f t="shared" si="503"/>
        <v>0</v>
      </c>
      <c r="Y748" s="33">
        <f t="shared" si="503"/>
        <v>0</v>
      </c>
      <c r="Z748" s="33">
        <f t="shared" ref="Z748:AA748" si="516">IF(AND(ISBLANK(Z706)=FALSE,Z$657&gt;=Poczatek,Z$657&lt;=Koniec_Projekt,$F662="tak",$G662="tak"),ROUND(Z706*Z662,0),0)</f>
        <v>0</v>
      </c>
      <c r="AA748" s="33">
        <f t="shared" si="516"/>
        <v>0</v>
      </c>
      <c r="AB748" s="33">
        <f t="shared" ref="AB748:AE748" si="517">IF(AND(ISBLANK(AB706)=FALSE,AB$657&gt;=Poczatek,AB$657&lt;=Koniec_Projekt,$F662="tak",$G662="tak"),ROUND(AB706*AB662,0),0)</f>
        <v>0</v>
      </c>
      <c r="AC748" s="33">
        <f t="shared" si="517"/>
        <v>0</v>
      </c>
      <c r="AD748" s="33">
        <f t="shared" si="517"/>
        <v>0</v>
      </c>
      <c r="AE748" s="33">
        <f t="shared" si="517"/>
        <v>0</v>
      </c>
    </row>
    <row r="749" spans="2:31">
      <c r="B749" s="62" t="str">
        <f t="shared" si="500"/>
        <v/>
      </c>
      <c r="C749" s="62" t="str">
        <f t="shared" si="500"/>
        <v/>
      </c>
      <c r="D749" s="52"/>
      <c r="E749" s="52"/>
      <c r="F749" s="52"/>
      <c r="G749" s="52"/>
      <c r="H749" s="52"/>
      <c r="I749" s="52"/>
      <c r="J749" s="202" t="str">
        <f t="shared" si="501"/>
        <v/>
      </c>
      <c r="K749" s="33">
        <f t="shared" ref="K749:W749" si="518">IF(AND(ISBLANK(K707)=FALSE,K$657&gt;=Poczatek,K$657&lt;=Koniec_Projekt,$F663="tak",$G663="tak"),ROUND(K707*K663,0),0)</f>
        <v>0</v>
      </c>
      <c r="L749" s="33">
        <f t="shared" si="518"/>
        <v>0</v>
      </c>
      <c r="M749" s="33">
        <f t="shared" si="518"/>
        <v>0</v>
      </c>
      <c r="N749" s="33">
        <f t="shared" si="518"/>
        <v>0</v>
      </c>
      <c r="O749" s="33">
        <f t="shared" si="518"/>
        <v>0</v>
      </c>
      <c r="P749" s="33">
        <f t="shared" si="518"/>
        <v>0</v>
      </c>
      <c r="Q749" s="33">
        <f t="shared" si="518"/>
        <v>0</v>
      </c>
      <c r="R749" s="33">
        <f t="shared" si="518"/>
        <v>0</v>
      </c>
      <c r="S749" s="33">
        <f t="shared" si="518"/>
        <v>0</v>
      </c>
      <c r="T749" s="33">
        <f t="shared" si="518"/>
        <v>0</v>
      </c>
      <c r="U749" s="33">
        <f t="shared" si="518"/>
        <v>0</v>
      </c>
      <c r="V749" s="33">
        <f t="shared" si="518"/>
        <v>0</v>
      </c>
      <c r="W749" s="33">
        <f t="shared" si="518"/>
        <v>0</v>
      </c>
      <c r="X749" s="33">
        <f t="shared" si="503"/>
        <v>0</v>
      </c>
      <c r="Y749" s="33">
        <f t="shared" si="503"/>
        <v>0</v>
      </c>
      <c r="Z749" s="33">
        <f t="shared" ref="Z749:AA749" si="519">IF(AND(ISBLANK(Z707)=FALSE,Z$657&gt;=Poczatek,Z$657&lt;=Koniec_Projekt,$F663="tak",$G663="tak"),ROUND(Z707*Z663,0),0)</f>
        <v>0</v>
      </c>
      <c r="AA749" s="33">
        <f t="shared" si="519"/>
        <v>0</v>
      </c>
      <c r="AB749" s="33">
        <f t="shared" ref="AB749:AE749" si="520">IF(AND(ISBLANK(AB707)=FALSE,AB$657&gt;=Poczatek,AB$657&lt;=Koniec_Projekt,$F663="tak",$G663="tak"),ROUND(AB707*AB663,0),0)</f>
        <v>0</v>
      </c>
      <c r="AC749" s="33">
        <f t="shared" si="520"/>
        <v>0</v>
      </c>
      <c r="AD749" s="33">
        <f t="shared" si="520"/>
        <v>0</v>
      </c>
      <c r="AE749" s="33">
        <f t="shared" si="520"/>
        <v>0</v>
      </c>
    </row>
    <row r="750" spans="2:31">
      <c r="B750" s="62" t="str">
        <f t="shared" si="500"/>
        <v/>
      </c>
      <c r="C750" s="62" t="str">
        <f t="shared" si="500"/>
        <v/>
      </c>
      <c r="D750" s="52"/>
      <c r="E750" s="52"/>
      <c r="F750" s="52"/>
      <c r="G750" s="52"/>
      <c r="H750" s="52"/>
      <c r="I750" s="52"/>
      <c r="J750" s="202" t="str">
        <f t="shared" si="501"/>
        <v/>
      </c>
      <c r="K750" s="33">
        <f t="shared" ref="K750:W750" si="521">IF(AND(ISBLANK(K708)=FALSE,K$657&gt;=Poczatek,K$657&lt;=Koniec_Projekt,$F664="tak",$G664="tak"),ROUND(K708*K664,0),0)</f>
        <v>0</v>
      </c>
      <c r="L750" s="33">
        <f t="shared" si="521"/>
        <v>0</v>
      </c>
      <c r="M750" s="33">
        <f t="shared" si="521"/>
        <v>0</v>
      </c>
      <c r="N750" s="33">
        <f t="shared" si="521"/>
        <v>0</v>
      </c>
      <c r="O750" s="33">
        <f t="shared" si="521"/>
        <v>0</v>
      </c>
      <c r="P750" s="33">
        <f t="shared" si="521"/>
        <v>0</v>
      </c>
      <c r="Q750" s="33">
        <f t="shared" si="521"/>
        <v>0</v>
      </c>
      <c r="R750" s="33">
        <f t="shared" si="521"/>
        <v>0</v>
      </c>
      <c r="S750" s="33">
        <f t="shared" si="521"/>
        <v>0</v>
      </c>
      <c r="T750" s="33">
        <f t="shared" si="521"/>
        <v>0</v>
      </c>
      <c r="U750" s="33">
        <f t="shared" si="521"/>
        <v>0</v>
      </c>
      <c r="V750" s="33">
        <f t="shared" si="521"/>
        <v>0</v>
      </c>
      <c r="W750" s="33">
        <f t="shared" si="521"/>
        <v>0</v>
      </c>
      <c r="X750" s="33">
        <f t="shared" si="503"/>
        <v>0</v>
      </c>
      <c r="Y750" s="33">
        <f t="shared" si="503"/>
        <v>0</v>
      </c>
      <c r="Z750" s="33">
        <f t="shared" ref="Z750:AA750" si="522">IF(AND(ISBLANK(Z708)=FALSE,Z$657&gt;=Poczatek,Z$657&lt;=Koniec_Projekt,$F664="tak",$G664="tak"),ROUND(Z708*Z664,0),0)</f>
        <v>0</v>
      </c>
      <c r="AA750" s="33">
        <f t="shared" si="522"/>
        <v>0</v>
      </c>
      <c r="AB750" s="33">
        <f t="shared" ref="AB750:AE750" si="523">IF(AND(ISBLANK(AB708)=FALSE,AB$657&gt;=Poczatek,AB$657&lt;=Koniec_Projekt,$F664="tak",$G664="tak"),ROUND(AB708*AB664,0),0)</f>
        <v>0</v>
      </c>
      <c r="AC750" s="33">
        <f t="shared" si="523"/>
        <v>0</v>
      </c>
      <c r="AD750" s="33">
        <f t="shared" si="523"/>
        <v>0</v>
      </c>
      <c r="AE750" s="33">
        <f t="shared" si="523"/>
        <v>0</v>
      </c>
    </row>
    <row r="751" spans="2:31">
      <c r="B751" s="62" t="str">
        <f t="shared" si="500"/>
        <v/>
      </c>
      <c r="C751" s="62" t="str">
        <f t="shared" si="500"/>
        <v/>
      </c>
      <c r="D751" s="52"/>
      <c r="E751" s="52"/>
      <c r="F751" s="52"/>
      <c r="G751" s="52"/>
      <c r="H751" s="52"/>
      <c r="I751" s="52"/>
      <c r="J751" s="202" t="str">
        <f t="shared" si="501"/>
        <v/>
      </c>
      <c r="K751" s="33">
        <f t="shared" ref="K751:W751" si="524">IF(AND(ISBLANK(K709)=FALSE,K$657&gt;=Poczatek,K$657&lt;=Koniec_Projekt,$F665="tak",$G665="tak"),ROUND(K709*K665,0),0)</f>
        <v>0</v>
      </c>
      <c r="L751" s="33">
        <f t="shared" si="524"/>
        <v>0</v>
      </c>
      <c r="M751" s="33">
        <f t="shared" si="524"/>
        <v>0</v>
      </c>
      <c r="N751" s="33">
        <f t="shared" si="524"/>
        <v>0</v>
      </c>
      <c r="O751" s="33">
        <f t="shared" si="524"/>
        <v>0</v>
      </c>
      <c r="P751" s="33">
        <f t="shared" si="524"/>
        <v>0</v>
      </c>
      <c r="Q751" s="33">
        <f t="shared" si="524"/>
        <v>0</v>
      </c>
      <c r="R751" s="33">
        <f t="shared" si="524"/>
        <v>0</v>
      </c>
      <c r="S751" s="33">
        <f t="shared" si="524"/>
        <v>0</v>
      </c>
      <c r="T751" s="33">
        <f t="shared" si="524"/>
        <v>0</v>
      </c>
      <c r="U751" s="33">
        <f t="shared" si="524"/>
        <v>0</v>
      </c>
      <c r="V751" s="33">
        <f t="shared" si="524"/>
        <v>0</v>
      </c>
      <c r="W751" s="33">
        <f t="shared" si="524"/>
        <v>0</v>
      </c>
      <c r="X751" s="33">
        <f t="shared" si="503"/>
        <v>0</v>
      </c>
      <c r="Y751" s="33">
        <f t="shared" si="503"/>
        <v>0</v>
      </c>
      <c r="Z751" s="33">
        <f t="shared" ref="Z751:AA751" si="525">IF(AND(ISBLANK(Z709)=FALSE,Z$657&gt;=Poczatek,Z$657&lt;=Koniec_Projekt,$F665="tak",$G665="tak"),ROUND(Z709*Z665,0),0)</f>
        <v>0</v>
      </c>
      <c r="AA751" s="33">
        <f t="shared" si="525"/>
        <v>0</v>
      </c>
      <c r="AB751" s="33">
        <f t="shared" ref="AB751:AE751" si="526">IF(AND(ISBLANK(AB709)=FALSE,AB$657&gt;=Poczatek,AB$657&lt;=Koniec_Projekt,$F665="tak",$G665="tak"),ROUND(AB709*AB665,0),0)</f>
        <v>0</v>
      </c>
      <c r="AC751" s="33">
        <f t="shared" si="526"/>
        <v>0</v>
      </c>
      <c r="AD751" s="33">
        <f t="shared" si="526"/>
        <v>0</v>
      </c>
      <c r="AE751" s="33">
        <f t="shared" si="526"/>
        <v>0</v>
      </c>
    </row>
    <row r="752" spans="2:31">
      <c r="B752" s="62" t="str">
        <f t="shared" si="500"/>
        <v/>
      </c>
      <c r="C752" s="62" t="str">
        <f t="shared" si="500"/>
        <v/>
      </c>
      <c r="D752" s="52"/>
      <c r="E752" s="52"/>
      <c r="F752" s="52"/>
      <c r="G752" s="52"/>
      <c r="H752" s="52"/>
      <c r="I752" s="52"/>
      <c r="J752" s="202" t="str">
        <f t="shared" si="501"/>
        <v/>
      </c>
      <c r="K752" s="33">
        <f t="shared" ref="K752:W752" si="527">IF(AND(ISBLANK(K710)=FALSE,K$657&gt;=Poczatek,K$657&lt;=Koniec_Projekt,$F666="tak",$G666="tak"),ROUND(K710*K666,0),0)</f>
        <v>0</v>
      </c>
      <c r="L752" s="33">
        <f t="shared" si="527"/>
        <v>0</v>
      </c>
      <c r="M752" s="33">
        <f t="shared" si="527"/>
        <v>0</v>
      </c>
      <c r="N752" s="33">
        <f t="shared" si="527"/>
        <v>0</v>
      </c>
      <c r="O752" s="33">
        <f t="shared" si="527"/>
        <v>0</v>
      </c>
      <c r="P752" s="33">
        <f t="shared" si="527"/>
        <v>0</v>
      </c>
      <c r="Q752" s="33">
        <f t="shared" si="527"/>
        <v>0</v>
      </c>
      <c r="R752" s="33">
        <f t="shared" si="527"/>
        <v>0</v>
      </c>
      <c r="S752" s="33">
        <f t="shared" si="527"/>
        <v>0</v>
      </c>
      <c r="T752" s="33">
        <f t="shared" si="527"/>
        <v>0</v>
      </c>
      <c r="U752" s="33">
        <f t="shared" si="527"/>
        <v>0</v>
      </c>
      <c r="V752" s="33">
        <f t="shared" si="527"/>
        <v>0</v>
      </c>
      <c r="W752" s="33">
        <f t="shared" si="527"/>
        <v>0</v>
      </c>
      <c r="X752" s="33">
        <f t="shared" si="503"/>
        <v>0</v>
      </c>
      <c r="Y752" s="33">
        <f t="shared" si="503"/>
        <v>0</v>
      </c>
      <c r="Z752" s="33">
        <f t="shared" ref="Z752:AA752" si="528">IF(AND(ISBLANK(Z710)=FALSE,Z$657&gt;=Poczatek,Z$657&lt;=Koniec_Projekt,$F666="tak",$G666="tak"),ROUND(Z710*Z666,0),0)</f>
        <v>0</v>
      </c>
      <c r="AA752" s="33">
        <f t="shared" si="528"/>
        <v>0</v>
      </c>
      <c r="AB752" s="33">
        <f t="shared" ref="AB752:AE752" si="529">IF(AND(ISBLANK(AB710)=FALSE,AB$657&gt;=Poczatek,AB$657&lt;=Koniec_Projekt,$F666="tak",$G666="tak"),ROUND(AB710*AB666,0),0)</f>
        <v>0</v>
      </c>
      <c r="AC752" s="33">
        <f t="shared" si="529"/>
        <v>0</v>
      </c>
      <c r="AD752" s="33">
        <f t="shared" si="529"/>
        <v>0</v>
      </c>
      <c r="AE752" s="33">
        <f t="shared" si="529"/>
        <v>0</v>
      </c>
    </row>
    <row r="753" spans="2:31">
      <c r="B753" s="62" t="str">
        <f t="shared" si="500"/>
        <v/>
      </c>
      <c r="C753" s="62" t="str">
        <f t="shared" si="500"/>
        <v/>
      </c>
      <c r="D753" s="52"/>
      <c r="E753" s="52"/>
      <c r="F753" s="52"/>
      <c r="G753" s="52"/>
      <c r="H753" s="52"/>
      <c r="I753" s="52"/>
      <c r="J753" s="202" t="str">
        <f t="shared" si="501"/>
        <v/>
      </c>
      <c r="K753" s="33">
        <f t="shared" ref="K753:W753" si="530">IF(AND(ISBLANK(K711)=FALSE,K$657&gt;=Poczatek,K$657&lt;=Koniec_Projekt,$F667="tak",$G667="tak"),ROUND(K711*K667,0),0)</f>
        <v>0</v>
      </c>
      <c r="L753" s="33">
        <f t="shared" si="530"/>
        <v>0</v>
      </c>
      <c r="M753" s="33">
        <f t="shared" si="530"/>
        <v>0</v>
      </c>
      <c r="N753" s="33">
        <f t="shared" si="530"/>
        <v>0</v>
      </c>
      <c r="O753" s="33">
        <f t="shared" si="530"/>
        <v>0</v>
      </c>
      <c r="P753" s="33">
        <f t="shared" si="530"/>
        <v>0</v>
      </c>
      <c r="Q753" s="33">
        <f t="shared" si="530"/>
        <v>0</v>
      </c>
      <c r="R753" s="33">
        <f t="shared" si="530"/>
        <v>0</v>
      </c>
      <c r="S753" s="33">
        <f t="shared" si="530"/>
        <v>0</v>
      </c>
      <c r="T753" s="33">
        <f t="shared" si="530"/>
        <v>0</v>
      </c>
      <c r="U753" s="33">
        <f t="shared" si="530"/>
        <v>0</v>
      </c>
      <c r="V753" s="33">
        <f t="shared" si="530"/>
        <v>0</v>
      </c>
      <c r="W753" s="33">
        <f t="shared" si="530"/>
        <v>0</v>
      </c>
      <c r="X753" s="33">
        <f t="shared" si="503"/>
        <v>0</v>
      </c>
      <c r="Y753" s="33">
        <f t="shared" si="503"/>
        <v>0</v>
      </c>
      <c r="Z753" s="33">
        <f t="shared" ref="Z753:AA753" si="531">IF(AND(ISBLANK(Z711)=FALSE,Z$657&gt;=Poczatek,Z$657&lt;=Koniec_Projekt,$F667="tak",$G667="tak"),ROUND(Z711*Z667,0),0)</f>
        <v>0</v>
      </c>
      <c r="AA753" s="33">
        <f t="shared" si="531"/>
        <v>0</v>
      </c>
      <c r="AB753" s="33">
        <f t="shared" ref="AB753:AE753" si="532">IF(AND(ISBLANK(AB711)=FALSE,AB$657&gt;=Poczatek,AB$657&lt;=Koniec_Projekt,$F667="tak",$G667="tak"),ROUND(AB711*AB667,0),0)</f>
        <v>0</v>
      </c>
      <c r="AC753" s="33">
        <f t="shared" si="532"/>
        <v>0</v>
      </c>
      <c r="AD753" s="33">
        <f t="shared" si="532"/>
        <v>0</v>
      </c>
      <c r="AE753" s="33">
        <f t="shared" si="532"/>
        <v>0</v>
      </c>
    </row>
    <row r="754" spans="2:31">
      <c r="B754" s="62" t="str">
        <f t="shared" si="500"/>
        <v/>
      </c>
      <c r="C754" s="62" t="str">
        <f t="shared" si="500"/>
        <v/>
      </c>
      <c r="D754" s="52"/>
      <c r="E754" s="52"/>
      <c r="F754" s="52"/>
      <c r="G754" s="52"/>
      <c r="H754" s="52"/>
      <c r="I754" s="52"/>
      <c r="J754" s="202" t="str">
        <f t="shared" si="501"/>
        <v/>
      </c>
      <c r="K754" s="33">
        <f t="shared" ref="K754:W754" si="533">IF(AND(ISBLANK(K712)=FALSE,K$657&gt;=Poczatek,K$657&lt;=Koniec_Projekt,$F668="tak",$G668="tak"),ROUND(K712*K668,0),0)</f>
        <v>0</v>
      </c>
      <c r="L754" s="33">
        <f t="shared" si="533"/>
        <v>0</v>
      </c>
      <c r="M754" s="33">
        <f t="shared" si="533"/>
        <v>0</v>
      </c>
      <c r="N754" s="33">
        <f t="shared" si="533"/>
        <v>0</v>
      </c>
      <c r="O754" s="33">
        <f t="shared" si="533"/>
        <v>0</v>
      </c>
      <c r="P754" s="33">
        <f t="shared" si="533"/>
        <v>0</v>
      </c>
      <c r="Q754" s="33">
        <f t="shared" si="533"/>
        <v>0</v>
      </c>
      <c r="R754" s="33">
        <f t="shared" si="533"/>
        <v>0</v>
      </c>
      <c r="S754" s="33">
        <f t="shared" si="533"/>
        <v>0</v>
      </c>
      <c r="T754" s="33">
        <f t="shared" si="533"/>
        <v>0</v>
      </c>
      <c r="U754" s="33">
        <f t="shared" si="533"/>
        <v>0</v>
      </c>
      <c r="V754" s="33">
        <f t="shared" si="533"/>
        <v>0</v>
      </c>
      <c r="W754" s="33">
        <f t="shared" si="533"/>
        <v>0</v>
      </c>
      <c r="X754" s="33">
        <f t="shared" si="503"/>
        <v>0</v>
      </c>
      <c r="Y754" s="33">
        <f t="shared" si="503"/>
        <v>0</v>
      </c>
      <c r="Z754" s="33">
        <f t="shared" ref="Z754:AA754" si="534">IF(AND(ISBLANK(Z712)=FALSE,Z$657&gt;=Poczatek,Z$657&lt;=Koniec_Projekt,$F668="tak",$G668="tak"),ROUND(Z712*Z668,0),0)</f>
        <v>0</v>
      </c>
      <c r="AA754" s="33">
        <f t="shared" si="534"/>
        <v>0</v>
      </c>
      <c r="AB754" s="33">
        <f t="shared" ref="AB754:AE754" si="535">IF(AND(ISBLANK(AB712)=FALSE,AB$657&gt;=Poczatek,AB$657&lt;=Koniec_Projekt,$F668="tak",$G668="tak"),ROUND(AB712*AB668,0),0)</f>
        <v>0</v>
      </c>
      <c r="AC754" s="33">
        <f t="shared" si="535"/>
        <v>0</v>
      </c>
      <c r="AD754" s="33">
        <f t="shared" si="535"/>
        <v>0</v>
      </c>
      <c r="AE754" s="33">
        <f t="shared" si="535"/>
        <v>0</v>
      </c>
    </row>
    <row r="755" spans="2:31">
      <c r="B755" s="62" t="str">
        <f t="shared" si="500"/>
        <v/>
      </c>
      <c r="C755" s="62" t="str">
        <f t="shared" si="500"/>
        <v/>
      </c>
      <c r="D755" s="52"/>
      <c r="E755" s="52"/>
      <c r="F755" s="52"/>
      <c r="G755" s="52"/>
      <c r="H755" s="52"/>
      <c r="I755" s="52"/>
      <c r="J755" s="202" t="str">
        <f t="shared" si="501"/>
        <v/>
      </c>
      <c r="K755" s="33">
        <f t="shared" ref="K755:W755" si="536">IF(AND(ISBLANK(K713)=FALSE,K$657&gt;=Poczatek,K$657&lt;=Koniec_Projekt,$F669="tak",$G669="tak"),ROUND(K713*K669,0),0)</f>
        <v>0</v>
      </c>
      <c r="L755" s="33">
        <f t="shared" si="536"/>
        <v>0</v>
      </c>
      <c r="M755" s="33">
        <f t="shared" si="536"/>
        <v>0</v>
      </c>
      <c r="N755" s="33">
        <f t="shared" si="536"/>
        <v>0</v>
      </c>
      <c r="O755" s="33">
        <f t="shared" si="536"/>
        <v>0</v>
      </c>
      <c r="P755" s="33">
        <f t="shared" si="536"/>
        <v>0</v>
      </c>
      <c r="Q755" s="33">
        <f t="shared" si="536"/>
        <v>0</v>
      </c>
      <c r="R755" s="33">
        <f t="shared" si="536"/>
        <v>0</v>
      </c>
      <c r="S755" s="33">
        <f t="shared" si="536"/>
        <v>0</v>
      </c>
      <c r="T755" s="33">
        <f t="shared" si="536"/>
        <v>0</v>
      </c>
      <c r="U755" s="33">
        <f t="shared" si="536"/>
        <v>0</v>
      </c>
      <c r="V755" s="33">
        <f t="shared" si="536"/>
        <v>0</v>
      </c>
      <c r="W755" s="33">
        <f t="shared" si="536"/>
        <v>0</v>
      </c>
      <c r="X755" s="33">
        <f t="shared" si="503"/>
        <v>0</v>
      </c>
      <c r="Y755" s="33">
        <f t="shared" si="503"/>
        <v>0</v>
      </c>
      <c r="Z755" s="33">
        <f t="shared" ref="Z755:AA755" si="537">IF(AND(ISBLANK(Z713)=FALSE,Z$657&gt;=Poczatek,Z$657&lt;=Koniec_Projekt,$F669="tak",$G669="tak"),ROUND(Z713*Z669,0),0)</f>
        <v>0</v>
      </c>
      <c r="AA755" s="33">
        <f t="shared" si="537"/>
        <v>0</v>
      </c>
      <c r="AB755" s="33">
        <f t="shared" ref="AB755:AE755" si="538">IF(AND(ISBLANK(AB713)=FALSE,AB$657&gt;=Poczatek,AB$657&lt;=Koniec_Projekt,$F669="tak",$G669="tak"),ROUND(AB713*AB669,0),0)</f>
        <v>0</v>
      </c>
      <c r="AC755" s="33">
        <f t="shared" si="538"/>
        <v>0</v>
      </c>
      <c r="AD755" s="33">
        <f t="shared" si="538"/>
        <v>0</v>
      </c>
      <c r="AE755" s="33">
        <f t="shared" si="538"/>
        <v>0</v>
      </c>
    </row>
    <row r="756" spans="2:31">
      <c r="B756" s="62" t="str">
        <f t="shared" si="500"/>
        <v/>
      </c>
      <c r="C756" s="62" t="str">
        <f t="shared" si="500"/>
        <v/>
      </c>
      <c r="D756" s="52"/>
      <c r="E756" s="52"/>
      <c r="F756" s="52"/>
      <c r="G756" s="52"/>
      <c r="H756" s="52"/>
      <c r="I756" s="52"/>
      <c r="J756" s="202" t="str">
        <f t="shared" si="501"/>
        <v/>
      </c>
      <c r="K756" s="33">
        <f t="shared" ref="K756:W756" si="539">IF(AND(ISBLANK(K714)=FALSE,K$657&gt;=Poczatek,K$657&lt;=Koniec_Projekt,$F670="tak",$G670="tak"),ROUND(K714*K670,0),0)</f>
        <v>0</v>
      </c>
      <c r="L756" s="33">
        <f t="shared" si="539"/>
        <v>0</v>
      </c>
      <c r="M756" s="33">
        <f t="shared" si="539"/>
        <v>0</v>
      </c>
      <c r="N756" s="33">
        <f t="shared" si="539"/>
        <v>0</v>
      </c>
      <c r="O756" s="33">
        <f t="shared" si="539"/>
        <v>0</v>
      </c>
      <c r="P756" s="33">
        <f t="shared" si="539"/>
        <v>0</v>
      </c>
      <c r="Q756" s="33">
        <f t="shared" si="539"/>
        <v>0</v>
      </c>
      <c r="R756" s="33">
        <f t="shared" si="539"/>
        <v>0</v>
      </c>
      <c r="S756" s="33">
        <f t="shared" si="539"/>
        <v>0</v>
      </c>
      <c r="T756" s="33">
        <f t="shared" si="539"/>
        <v>0</v>
      </c>
      <c r="U756" s="33">
        <f t="shared" si="539"/>
        <v>0</v>
      </c>
      <c r="V756" s="33">
        <f t="shared" si="539"/>
        <v>0</v>
      </c>
      <c r="W756" s="33">
        <f t="shared" si="539"/>
        <v>0</v>
      </c>
      <c r="X756" s="33">
        <f t="shared" si="503"/>
        <v>0</v>
      </c>
      <c r="Y756" s="33">
        <f t="shared" si="503"/>
        <v>0</v>
      </c>
      <c r="Z756" s="33">
        <f t="shared" ref="Z756:AA756" si="540">IF(AND(ISBLANK(Z714)=FALSE,Z$657&gt;=Poczatek,Z$657&lt;=Koniec_Projekt,$F670="tak",$G670="tak"),ROUND(Z714*Z670,0),0)</f>
        <v>0</v>
      </c>
      <c r="AA756" s="33">
        <f t="shared" si="540"/>
        <v>0</v>
      </c>
      <c r="AB756" s="33">
        <f t="shared" ref="AB756:AE756" si="541">IF(AND(ISBLANK(AB714)=FALSE,AB$657&gt;=Poczatek,AB$657&lt;=Koniec_Projekt,$F670="tak",$G670="tak"),ROUND(AB714*AB670,0),0)</f>
        <v>0</v>
      </c>
      <c r="AC756" s="33">
        <f t="shared" si="541"/>
        <v>0</v>
      </c>
      <c r="AD756" s="33">
        <f t="shared" si="541"/>
        <v>0</v>
      </c>
      <c r="AE756" s="33">
        <f t="shared" si="541"/>
        <v>0</v>
      </c>
    </row>
    <row r="757" spans="2:31">
      <c r="B757" s="62" t="str">
        <f t="shared" si="500"/>
        <v/>
      </c>
      <c r="C757" s="62" t="str">
        <f t="shared" si="500"/>
        <v/>
      </c>
      <c r="D757" s="52"/>
      <c r="E757" s="52"/>
      <c r="F757" s="52"/>
      <c r="G757" s="52"/>
      <c r="H757" s="52"/>
      <c r="I757" s="52"/>
      <c r="J757" s="202" t="str">
        <f t="shared" si="501"/>
        <v/>
      </c>
      <c r="K757" s="33">
        <f t="shared" ref="K757:W757" si="542">IF(AND(ISBLANK(K715)=FALSE,K$657&gt;=Poczatek,K$657&lt;=Koniec_Projekt,$F671="tak",$G671="tak"),ROUND(K715*K671,0),0)</f>
        <v>0</v>
      </c>
      <c r="L757" s="33">
        <f t="shared" si="542"/>
        <v>0</v>
      </c>
      <c r="M757" s="33">
        <f t="shared" si="542"/>
        <v>0</v>
      </c>
      <c r="N757" s="33">
        <f t="shared" si="542"/>
        <v>0</v>
      </c>
      <c r="O757" s="33">
        <f t="shared" si="542"/>
        <v>0</v>
      </c>
      <c r="P757" s="33">
        <f t="shared" si="542"/>
        <v>0</v>
      </c>
      <c r="Q757" s="33">
        <f t="shared" si="542"/>
        <v>0</v>
      </c>
      <c r="R757" s="33">
        <f t="shared" si="542"/>
        <v>0</v>
      </c>
      <c r="S757" s="33">
        <f t="shared" si="542"/>
        <v>0</v>
      </c>
      <c r="T757" s="33">
        <f t="shared" si="542"/>
        <v>0</v>
      </c>
      <c r="U757" s="33">
        <f t="shared" si="542"/>
        <v>0</v>
      </c>
      <c r="V757" s="33">
        <f t="shared" si="542"/>
        <v>0</v>
      </c>
      <c r="W757" s="33">
        <f t="shared" si="542"/>
        <v>0</v>
      </c>
      <c r="X757" s="33">
        <f t="shared" si="503"/>
        <v>0</v>
      </c>
      <c r="Y757" s="33">
        <f t="shared" si="503"/>
        <v>0</v>
      </c>
      <c r="Z757" s="33">
        <f t="shared" ref="Z757:AA757" si="543">IF(AND(ISBLANK(Z715)=FALSE,Z$657&gt;=Poczatek,Z$657&lt;=Koniec_Projekt,$F671="tak",$G671="tak"),ROUND(Z715*Z671,0),0)</f>
        <v>0</v>
      </c>
      <c r="AA757" s="33">
        <f t="shared" si="543"/>
        <v>0</v>
      </c>
      <c r="AB757" s="33">
        <f t="shared" ref="AB757:AE757" si="544">IF(AND(ISBLANK(AB715)=FALSE,AB$657&gt;=Poczatek,AB$657&lt;=Koniec_Projekt,$F671="tak",$G671="tak"),ROUND(AB715*AB671,0),0)</f>
        <v>0</v>
      </c>
      <c r="AC757" s="33">
        <f t="shared" si="544"/>
        <v>0</v>
      </c>
      <c r="AD757" s="33">
        <f t="shared" si="544"/>
        <v>0</v>
      </c>
      <c r="AE757" s="33">
        <f t="shared" si="544"/>
        <v>0</v>
      </c>
    </row>
    <row r="758" spans="2:31">
      <c r="B758" s="62" t="str">
        <f t="shared" si="500"/>
        <v/>
      </c>
      <c r="C758" s="62" t="str">
        <f t="shared" si="500"/>
        <v/>
      </c>
      <c r="D758" s="52"/>
      <c r="E758" s="52"/>
      <c r="F758" s="52"/>
      <c r="G758" s="52"/>
      <c r="H758" s="52"/>
      <c r="I758" s="52"/>
      <c r="J758" s="202" t="str">
        <f t="shared" si="501"/>
        <v/>
      </c>
      <c r="K758" s="33">
        <f t="shared" ref="K758:W758" si="545">IF(AND(ISBLANK(K716)=FALSE,K$657&gt;=Poczatek,K$657&lt;=Koniec_Projekt,$F672="tak",$G672="tak"),ROUND(K716*K672,0),0)</f>
        <v>0</v>
      </c>
      <c r="L758" s="33">
        <f t="shared" si="545"/>
        <v>0</v>
      </c>
      <c r="M758" s="33">
        <f t="shared" si="545"/>
        <v>0</v>
      </c>
      <c r="N758" s="33">
        <f t="shared" si="545"/>
        <v>0</v>
      </c>
      <c r="O758" s="33">
        <f t="shared" si="545"/>
        <v>0</v>
      </c>
      <c r="P758" s="33">
        <f t="shared" si="545"/>
        <v>0</v>
      </c>
      <c r="Q758" s="33">
        <f t="shared" si="545"/>
        <v>0</v>
      </c>
      <c r="R758" s="33">
        <f t="shared" si="545"/>
        <v>0</v>
      </c>
      <c r="S758" s="33">
        <f t="shared" si="545"/>
        <v>0</v>
      </c>
      <c r="T758" s="33">
        <f t="shared" si="545"/>
        <v>0</v>
      </c>
      <c r="U758" s="33">
        <f t="shared" si="545"/>
        <v>0</v>
      </c>
      <c r="V758" s="33">
        <f t="shared" si="545"/>
        <v>0</v>
      </c>
      <c r="W758" s="33">
        <f t="shared" si="545"/>
        <v>0</v>
      </c>
      <c r="X758" s="33">
        <f t="shared" si="503"/>
        <v>0</v>
      </c>
      <c r="Y758" s="33">
        <f t="shared" si="503"/>
        <v>0</v>
      </c>
      <c r="Z758" s="33">
        <f t="shared" ref="Z758:AA758" si="546">IF(AND(ISBLANK(Z716)=FALSE,Z$657&gt;=Poczatek,Z$657&lt;=Koniec_Projekt,$F672="tak",$G672="tak"),ROUND(Z716*Z672,0),0)</f>
        <v>0</v>
      </c>
      <c r="AA758" s="33">
        <f t="shared" si="546"/>
        <v>0</v>
      </c>
      <c r="AB758" s="33">
        <f t="shared" ref="AB758:AE758" si="547">IF(AND(ISBLANK(AB716)=FALSE,AB$657&gt;=Poczatek,AB$657&lt;=Koniec_Projekt,$F672="tak",$G672="tak"),ROUND(AB716*AB672,0),0)</f>
        <v>0</v>
      </c>
      <c r="AC758" s="33">
        <f t="shared" si="547"/>
        <v>0</v>
      </c>
      <c r="AD758" s="33">
        <f t="shared" si="547"/>
        <v>0</v>
      </c>
      <c r="AE758" s="33">
        <f t="shared" si="547"/>
        <v>0</v>
      </c>
    </row>
    <row r="759" spans="2:31">
      <c r="B759" s="62" t="str">
        <f t="shared" si="500"/>
        <v/>
      </c>
      <c r="C759" s="62" t="str">
        <f t="shared" si="500"/>
        <v/>
      </c>
      <c r="D759" s="52"/>
      <c r="E759" s="52"/>
      <c r="F759" s="52"/>
      <c r="G759" s="52"/>
      <c r="H759" s="52"/>
      <c r="I759" s="52"/>
      <c r="J759" s="202" t="str">
        <f t="shared" si="501"/>
        <v/>
      </c>
      <c r="K759" s="33">
        <f t="shared" ref="K759:W759" si="548">IF(AND(ISBLANK(K717)=FALSE,K$657&gt;=Poczatek,K$657&lt;=Koniec_Projekt,$F673="tak",$G673="tak"),ROUND(K717*K673,0),0)</f>
        <v>0</v>
      </c>
      <c r="L759" s="33">
        <f t="shared" si="548"/>
        <v>0</v>
      </c>
      <c r="M759" s="33">
        <f t="shared" si="548"/>
        <v>0</v>
      </c>
      <c r="N759" s="33">
        <f t="shared" si="548"/>
        <v>0</v>
      </c>
      <c r="O759" s="33">
        <f t="shared" si="548"/>
        <v>0</v>
      </c>
      <c r="P759" s="33">
        <f t="shared" si="548"/>
        <v>0</v>
      </c>
      <c r="Q759" s="33">
        <f t="shared" si="548"/>
        <v>0</v>
      </c>
      <c r="R759" s="33">
        <f t="shared" si="548"/>
        <v>0</v>
      </c>
      <c r="S759" s="33">
        <f t="shared" si="548"/>
        <v>0</v>
      </c>
      <c r="T759" s="33">
        <f t="shared" si="548"/>
        <v>0</v>
      </c>
      <c r="U759" s="33">
        <f t="shared" si="548"/>
        <v>0</v>
      </c>
      <c r="V759" s="33">
        <f t="shared" si="548"/>
        <v>0</v>
      </c>
      <c r="W759" s="33">
        <f t="shared" si="548"/>
        <v>0</v>
      </c>
      <c r="X759" s="33">
        <f t="shared" si="503"/>
        <v>0</v>
      </c>
      <c r="Y759" s="33">
        <f t="shared" si="503"/>
        <v>0</v>
      </c>
      <c r="Z759" s="33">
        <f t="shared" ref="Z759:AA759" si="549">IF(AND(ISBLANK(Z717)=FALSE,Z$657&gt;=Poczatek,Z$657&lt;=Koniec_Projekt,$F673="tak",$G673="tak"),ROUND(Z717*Z673,0),0)</f>
        <v>0</v>
      </c>
      <c r="AA759" s="33">
        <f t="shared" si="549"/>
        <v>0</v>
      </c>
      <c r="AB759" s="33">
        <f t="shared" ref="AB759:AE759" si="550">IF(AND(ISBLANK(AB717)=FALSE,AB$657&gt;=Poczatek,AB$657&lt;=Koniec_Projekt,$F673="tak",$G673="tak"),ROUND(AB717*AB673,0),0)</f>
        <v>0</v>
      </c>
      <c r="AC759" s="33">
        <f t="shared" si="550"/>
        <v>0</v>
      </c>
      <c r="AD759" s="33">
        <f t="shared" si="550"/>
        <v>0</v>
      </c>
      <c r="AE759" s="33">
        <f t="shared" si="550"/>
        <v>0</v>
      </c>
    </row>
    <row r="760" spans="2:31">
      <c r="B760" s="62" t="str">
        <f t="shared" si="500"/>
        <v/>
      </c>
      <c r="C760" s="62" t="str">
        <f t="shared" si="500"/>
        <v/>
      </c>
      <c r="D760" s="52"/>
      <c r="E760" s="52"/>
      <c r="F760" s="52"/>
      <c r="G760" s="52"/>
      <c r="H760" s="52"/>
      <c r="I760" s="52"/>
      <c r="J760" s="202" t="str">
        <f t="shared" si="501"/>
        <v/>
      </c>
      <c r="K760" s="33">
        <f t="shared" ref="K760:W760" si="551">IF(AND(ISBLANK(K718)=FALSE,K$657&gt;=Poczatek,K$657&lt;=Koniec_Projekt,$F674="tak",$G674="tak"),ROUND(K718*K674,0),0)</f>
        <v>0</v>
      </c>
      <c r="L760" s="33">
        <f t="shared" si="551"/>
        <v>0</v>
      </c>
      <c r="M760" s="33">
        <f t="shared" si="551"/>
        <v>0</v>
      </c>
      <c r="N760" s="33">
        <f t="shared" si="551"/>
        <v>0</v>
      </c>
      <c r="O760" s="33">
        <f t="shared" si="551"/>
        <v>0</v>
      </c>
      <c r="P760" s="33">
        <f t="shared" si="551"/>
        <v>0</v>
      </c>
      <c r="Q760" s="33">
        <f t="shared" si="551"/>
        <v>0</v>
      </c>
      <c r="R760" s="33">
        <f t="shared" si="551"/>
        <v>0</v>
      </c>
      <c r="S760" s="33">
        <f t="shared" si="551"/>
        <v>0</v>
      </c>
      <c r="T760" s="33">
        <f t="shared" si="551"/>
        <v>0</v>
      </c>
      <c r="U760" s="33">
        <f t="shared" si="551"/>
        <v>0</v>
      </c>
      <c r="V760" s="33">
        <f t="shared" si="551"/>
        <v>0</v>
      </c>
      <c r="W760" s="33">
        <f t="shared" si="551"/>
        <v>0</v>
      </c>
      <c r="X760" s="33">
        <f t="shared" si="503"/>
        <v>0</v>
      </c>
      <c r="Y760" s="33">
        <f t="shared" si="503"/>
        <v>0</v>
      </c>
      <c r="Z760" s="33">
        <f t="shared" ref="Z760:AA760" si="552">IF(AND(ISBLANK(Z718)=FALSE,Z$657&gt;=Poczatek,Z$657&lt;=Koniec_Projekt,$F674="tak",$G674="tak"),ROUND(Z718*Z674,0),0)</f>
        <v>0</v>
      </c>
      <c r="AA760" s="33">
        <f t="shared" si="552"/>
        <v>0</v>
      </c>
      <c r="AB760" s="33">
        <f t="shared" ref="AB760:AE760" si="553">IF(AND(ISBLANK(AB718)=FALSE,AB$657&gt;=Poczatek,AB$657&lt;=Koniec_Projekt,$F674="tak",$G674="tak"),ROUND(AB718*AB674,0),0)</f>
        <v>0</v>
      </c>
      <c r="AC760" s="33">
        <f t="shared" si="553"/>
        <v>0</v>
      </c>
      <c r="AD760" s="33">
        <f t="shared" si="553"/>
        <v>0</v>
      </c>
      <c r="AE760" s="33">
        <f t="shared" si="553"/>
        <v>0</v>
      </c>
    </row>
    <row r="761" spans="2:31">
      <c r="B761" s="62" t="str">
        <f t="shared" si="500"/>
        <v/>
      </c>
      <c r="C761" s="62" t="str">
        <f t="shared" si="500"/>
        <v/>
      </c>
      <c r="D761" s="52"/>
      <c r="E761" s="52"/>
      <c r="F761" s="52"/>
      <c r="G761" s="52"/>
      <c r="H761" s="52"/>
      <c r="I761" s="52"/>
      <c r="J761" s="202" t="str">
        <f t="shared" si="501"/>
        <v/>
      </c>
      <c r="K761" s="33">
        <f t="shared" ref="K761:W761" si="554">IF(AND(ISBLANK(K719)=FALSE,K$657&gt;=Poczatek,K$657&lt;=Koniec_Projekt,$F675="tak",$G675="tak"),ROUND(K719*K675,0),0)</f>
        <v>0</v>
      </c>
      <c r="L761" s="33">
        <f t="shared" si="554"/>
        <v>0</v>
      </c>
      <c r="M761" s="33">
        <f t="shared" si="554"/>
        <v>0</v>
      </c>
      <c r="N761" s="33">
        <f t="shared" si="554"/>
        <v>0</v>
      </c>
      <c r="O761" s="33">
        <f t="shared" si="554"/>
        <v>0</v>
      </c>
      <c r="P761" s="33">
        <f t="shared" si="554"/>
        <v>0</v>
      </c>
      <c r="Q761" s="33">
        <f t="shared" si="554"/>
        <v>0</v>
      </c>
      <c r="R761" s="33">
        <f t="shared" si="554"/>
        <v>0</v>
      </c>
      <c r="S761" s="33">
        <f t="shared" si="554"/>
        <v>0</v>
      </c>
      <c r="T761" s="33">
        <f t="shared" si="554"/>
        <v>0</v>
      </c>
      <c r="U761" s="33">
        <f t="shared" si="554"/>
        <v>0</v>
      </c>
      <c r="V761" s="33">
        <f t="shared" si="554"/>
        <v>0</v>
      </c>
      <c r="W761" s="33">
        <f t="shared" si="554"/>
        <v>0</v>
      </c>
      <c r="X761" s="33">
        <f t="shared" si="503"/>
        <v>0</v>
      </c>
      <c r="Y761" s="33">
        <f t="shared" si="503"/>
        <v>0</v>
      </c>
      <c r="Z761" s="33">
        <f t="shared" ref="Z761:AA761" si="555">IF(AND(ISBLANK(Z719)=FALSE,Z$657&gt;=Poczatek,Z$657&lt;=Koniec_Projekt,$F675="tak",$G675="tak"),ROUND(Z719*Z675,0),0)</f>
        <v>0</v>
      </c>
      <c r="AA761" s="33">
        <f t="shared" si="555"/>
        <v>0</v>
      </c>
      <c r="AB761" s="33">
        <f t="shared" ref="AB761:AE761" si="556">IF(AND(ISBLANK(AB719)=FALSE,AB$657&gt;=Poczatek,AB$657&lt;=Koniec_Projekt,$F675="tak",$G675="tak"),ROUND(AB719*AB675,0),0)</f>
        <v>0</v>
      </c>
      <c r="AC761" s="33">
        <f t="shared" si="556"/>
        <v>0</v>
      </c>
      <c r="AD761" s="33">
        <f t="shared" si="556"/>
        <v>0</v>
      </c>
      <c r="AE761" s="33">
        <f t="shared" si="556"/>
        <v>0</v>
      </c>
    </row>
    <row r="762" spans="2:31">
      <c r="B762" s="62" t="str">
        <f t="shared" si="500"/>
        <v/>
      </c>
      <c r="C762" s="62" t="str">
        <f t="shared" si="500"/>
        <v/>
      </c>
      <c r="D762" s="52"/>
      <c r="E762" s="52"/>
      <c r="F762" s="52"/>
      <c r="G762" s="52"/>
      <c r="H762" s="52"/>
      <c r="I762" s="52"/>
      <c r="J762" s="202" t="str">
        <f t="shared" si="501"/>
        <v/>
      </c>
      <c r="K762" s="33">
        <f t="shared" ref="K762:W762" si="557">IF(AND(ISBLANK(K720)=FALSE,K$657&gt;=Poczatek,K$657&lt;=Koniec_Projekt,$F676="tak",$G676="tak"),ROUND(K720*K676,0),0)</f>
        <v>0</v>
      </c>
      <c r="L762" s="33">
        <f t="shared" si="557"/>
        <v>0</v>
      </c>
      <c r="M762" s="33">
        <f t="shared" si="557"/>
        <v>0</v>
      </c>
      <c r="N762" s="33">
        <f t="shared" si="557"/>
        <v>0</v>
      </c>
      <c r="O762" s="33">
        <f t="shared" si="557"/>
        <v>0</v>
      </c>
      <c r="P762" s="33">
        <f t="shared" si="557"/>
        <v>0</v>
      </c>
      <c r="Q762" s="33">
        <f t="shared" si="557"/>
        <v>0</v>
      </c>
      <c r="R762" s="33">
        <f t="shared" si="557"/>
        <v>0</v>
      </c>
      <c r="S762" s="33">
        <f t="shared" si="557"/>
        <v>0</v>
      </c>
      <c r="T762" s="33">
        <f t="shared" si="557"/>
        <v>0</v>
      </c>
      <c r="U762" s="33">
        <f t="shared" si="557"/>
        <v>0</v>
      </c>
      <c r="V762" s="33">
        <f t="shared" si="557"/>
        <v>0</v>
      </c>
      <c r="W762" s="33">
        <f t="shared" si="557"/>
        <v>0</v>
      </c>
      <c r="X762" s="33">
        <f t="shared" si="503"/>
        <v>0</v>
      </c>
      <c r="Y762" s="33">
        <f t="shared" si="503"/>
        <v>0</v>
      </c>
      <c r="Z762" s="33">
        <f t="shared" ref="Z762:AA762" si="558">IF(AND(ISBLANK(Z720)=FALSE,Z$657&gt;=Poczatek,Z$657&lt;=Koniec_Projekt,$F676="tak",$G676="tak"),ROUND(Z720*Z676,0),0)</f>
        <v>0</v>
      </c>
      <c r="AA762" s="33">
        <f t="shared" si="558"/>
        <v>0</v>
      </c>
      <c r="AB762" s="33">
        <f t="shared" ref="AB762:AE762" si="559">IF(AND(ISBLANK(AB720)=FALSE,AB$657&gt;=Poczatek,AB$657&lt;=Koniec_Projekt,$F676="tak",$G676="tak"),ROUND(AB720*AB676,0),0)</f>
        <v>0</v>
      </c>
      <c r="AC762" s="33">
        <f t="shared" si="559"/>
        <v>0</v>
      </c>
      <c r="AD762" s="33">
        <f t="shared" si="559"/>
        <v>0</v>
      </c>
      <c r="AE762" s="33">
        <f t="shared" si="559"/>
        <v>0</v>
      </c>
    </row>
    <row r="763" spans="2:31">
      <c r="B763" s="62" t="str">
        <f t="shared" si="500"/>
        <v/>
      </c>
      <c r="C763" s="62" t="str">
        <f t="shared" si="500"/>
        <v/>
      </c>
      <c r="D763" s="52"/>
      <c r="E763" s="52"/>
      <c r="F763" s="52"/>
      <c r="G763" s="52"/>
      <c r="H763" s="52"/>
      <c r="I763" s="52"/>
      <c r="J763" s="202" t="str">
        <f t="shared" si="501"/>
        <v/>
      </c>
      <c r="K763" s="33">
        <f t="shared" ref="K763:W763" si="560">IF(AND(ISBLANK(K721)=FALSE,K$657&gt;=Poczatek,K$657&lt;=Koniec_Projekt,$F677="tak",$G677="tak"),ROUND(K721*K677,0),0)</f>
        <v>0</v>
      </c>
      <c r="L763" s="33">
        <f t="shared" si="560"/>
        <v>0</v>
      </c>
      <c r="M763" s="33">
        <f t="shared" si="560"/>
        <v>0</v>
      </c>
      <c r="N763" s="33">
        <f t="shared" si="560"/>
        <v>0</v>
      </c>
      <c r="O763" s="33">
        <f t="shared" si="560"/>
        <v>0</v>
      </c>
      <c r="P763" s="33">
        <f t="shared" si="560"/>
        <v>0</v>
      </c>
      <c r="Q763" s="33">
        <f t="shared" si="560"/>
        <v>0</v>
      </c>
      <c r="R763" s="33">
        <f t="shared" si="560"/>
        <v>0</v>
      </c>
      <c r="S763" s="33">
        <f t="shared" si="560"/>
        <v>0</v>
      </c>
      <c r="T763" s="33">
        <f t="shared" si="560"/>
        <v>0</v>
      </c>
      <c r="U763" s="33">
        <f t="shared" si="560"/>
        <v>0</v>
      </c>
      <c r="V763" s="33">
        <f t="shared" si="560"/>
        <v>0</v>
      </c>
      <c r="W763" s="33">
        <f t="shared" si="560"/>
        <v>0</v>
      </c>
      <c r="X763" s="33">
        <f t="shared" si="503"/>
        <v>0</v>
      </c>
      <c r="Y763" s="33">
        <f t="shared" si="503"/>
        <v>0</v>
      </c>
      <c r="Z763" s="33">
        <f t="shared" ref="Z763:AA763" si="561">IF(AND(ISBLANK(Z721)=FALSE,Z$657&gt;=Poczatek,Z$657&lt;=Koniec_Projekt,$F677="tak",$G677="tak"),ROUND(Z721*Z677,0),0)</f>
        <v>0</v>
      </c>
      <c r="AA763" s="33">
        <f t="shared" si="561"/>
        <v>0</v>
      </c>
      <c r="AB763" s="33">
        <f t="shared" ref="AB763:AE763" si="562">IF(AND(ISBLANK(AB721)=FALSE,AB$657&gt;=Poczatek,AB$657&lt;=Koniec_Projekt,$F677="tak",$G677="tak"),ROUND(AB721*AB677,0),0)</f>
        <v>0</v>
      </c>
      <c r="AC763" s="33">
        <f t="shared" si="562"/>
        <v>0</v>
      </c>
      <c r="AD763" s="33">
        <f t="shared" si="562"/>
        <v>0</v>
      </c>
      <c r="AE763" s="33">
        <f t="shared" si="562"/>
        <v>0</v>
      </c>
    </row>
    <row r="764" spans="2:31">
      <c r="B764" s="62" t="str">
        <f t="shared" ref="B764:C783" si="563">B722</f>
        <v/>
      </c>
      <c r="C764" s="62" t="str">
        <f t="shared" si="563"/>
        <v/>
      </c>
      <c r="D764" s="52"/>
      <c r="E764" s="52"/>
      <c r="F764" s="52"/>
      <c r="G764" s="52"/>
      <c r="H764" s="52"/>
      <c r="I764" s="52"/>
      <c r="J764" s="202" t="str">
        <f t="shared" si="501"/>
        <v/>
      </c>
      <c r="K764" s="33">
        <f t="shared" ref="K764:W764" si="564">IF(AND(ISBLANK(K722)=FALSE,K$657&gt;=Poczatek,K$657&lt;=Koniec_Projekt,$F678="tak",$G678="tak"),ROUND(K722*K678,0),0)</f>
        <v>0</v>
      </c>
      <c r="L764" s="33">
        <f t="shared" si="564"/>
        <v>0</v>
      </c>
      <c r="M764" s="33">
        <f t="shared" si="564"/>
        <v>0</v>
      </c>
      <c r="N764" s="33">
        <f t="shared" si="564"/>
        <v>0</v>
      </c>
      <c r="O764" s="33">
        <f t="shared" si="564"/>
        <v>0</v>
      </c>
      <c r="P764" s="33">
        <f t="shared" si="564"/>
        <v>0</v>
      </c>
      <c r="Q764" s="33">
        <f t="shared" si="564"/>
        <v>0</v>
      </c>
      <c r="R764" s="33">
        <f t="shared" si="564"/>
        <v>0</v>
      </c>
      <c r="S764" s="33">
        <f t="shared" si="564"/>
        <v>0</v>
      </c>
      <c r="T764" s="33">
        <f t="shared" si="564"/>
        <v>0</v>
      </c>
      <c r="U764" s="33">
        <f t="shared" si="564"/>
        <v>0</v>
      </c>
      <c r="V764" s="33">
        <f t="shared" si="564"/>
        <v>0</v>
      </c>
      <c r="W764" s="33">
        <f t="shared" si="564"/>
        <v>0</v>
      </c>
      <c r="X764" s="33">
        <f t="shared" ref="X764:Y783" si="565">IF(AND(ISBLANK(X722)=FALSE,X$657&gt;=Poczatek,X$657&lt;=Koniec_Projekt,$F678="tak",$G678="tak"),ROUND(X722*X678,0),0)</f>
        <v>0</v>
      </c>
      <c r="Y764" s="33">
        <f t="shared" si="565"/>
        <v>0</v>
      </c>
      <c r="Z764" s="33">
        <f t="shared" ref="Z764:AA764" si="566">IF(AND(ISBLANK(Z722)=FALSE,Z$657&gt;=Poczatek,Z$657&lt;=Koniec_Projekt,$F678="tak",$G678="tak"),ROUND(Z722*Z678,0),0)</f>
        <v>0</v>
      </c>
      <c r="AA764" s="33">
        <f t="shared" si="566"/>
        <v>0</v>
      </c>
      <c r="AB764" s="33">
        <f t="shared" ref="AB764:AE764" si="567">IF(AND(ISBLANK(AB722)=FALSE,AB$657&gt;=Poczatek,AB$657&lt;=Koniec_Projekt,$F678="tak",$G678="tak"),ROUND(AB722*AB678,0),0)</f>
        <v>0</v>
      </c>
      <c r="AC764" s="33">
        <f t="shared" si="567"/>
        <v>0</v>
      </c>
      <c r="AD764" s="33">
        <f t="shared" si="567"/>
        <v>0</v>
      </c>
      <c r="AE764" s="33">
        <f t="shared" si="567"/>
        <v>0</v>
      </c>
    </row>
    <row r="765" spans="2:31">
      <c r="B765" s="62" t="str">
        <f t="shared" si="563"/>
        <v/>
      </c>
      <c r="C765" s="62" t="str">
        <f t="shared" si="563"/>
        <v/>
      </c>
      <c r="D765" s="52"/>
      <c r="E765" s="52"/>
      <c r="F765" s="52"/>
      <c r="G765" s="52"/>
      <c r="H765" s="52"/>
      <c r="I765" s="52"/>
      <c r="J765" s="202" t="str">
        <f t="shared" si="501"/>
        <v/>
      </c>
      <c r="K765" s="33">
        <f t="shared" ref="K765:W765" si="568">IF(AND(ISBLANK(K723)=FALSE,K$657&gt;=Poczatek,K$657&lt;=Koniec_Projekt,$F679="tak",$G679="tak"),ROUND(K723*K679,0),0)</f>
        <v>0</v>
      </c>
      <c r="L765" s="33">
        <f t="shared" si="568"/>
        <v>0</v>
      </c>
      <c r="M765" s="33">
        <f t="shared" si="568"/>
        <v>0</v>
      </c>
      <c r="N765" s="33">
        <f t="shared" si="568"/>
        <v>0</v>
      </c>
      <c r="O765" s="33">
        <f t="shared" si="568"/>
        <v>0</v>
      </c>
      <c r="P765" s="33">
        <f t="shared" si="568"/>
        <v>0</v>
      </c>
      <c r="Q765" s="33">
        <f t="shared" si="568"/>
        <v>0</v>
      </c>
      <c r="R765" s="33">
        <f t="shared" si="568"/>
        <v>0</v>
      </c>
      <c r="S765" s="33">
        <f t="shared" si="568"/>
        <v>0</v>
      </c>
      <c r="T765" s="33">
        <f t="shared" si="568"/>
        <v>0</v>
      </c>
      <c r="U765" s="33">
        <f t="shared" si="568"/>
        <v>0</v>
      </c>
      <c r="V765" s="33">
        <f t="shared" si="568"/>
        <v>0</v>
      </c>
      <c r="W765" s="33">
        <f t="shared" si="568"/>
        <v>0</v>
      </c>
      <c r="X765" s="33">
        <f t="shared" si="565"/>
        <v>0</v>
      </c>
      <c r="Y765" s="33">
        <f t="shared" si="565"/>
        <v>0</v>
      </c>
      <c r="Z765" s="33">
        <f t="shared" ref="Z765:AA765" si="569">IF(AND(ISBLANK(Z723)=FALSE,Z$657&gt;=Poczatek,Z$657&lt;=Koniec_Projekt,$F679="tak",$G679="tak"),ROUND(Z723*Z679,0),0)</f>
        <v>0</v>
      </c>
      <c r="AA765" s="33">
        <f t="shared" si="569"/>
        <v>0</v>
      </c>
      <c r="AB765" s="33">
        <f t="shared" ref="AB765:AE765" si="570">IF(AND(ISBLANK(AB723)=FALSE,AB$657&gt;=Poczatek,AB$657&lt;=Koniec_Projekt,$F679="tak",$G679="tak"),ROUND(AB723*AB679,0),0)</f>
        <v>0</v>
      </c>
      <c r="AC765" s="33">
        <f t="shared" si="570"/>
        <v>0</v>
      </c>
      <c r="AD765" s="33">
        <f t="shared" si="570"/>
        <v>0</v>
      </c>
      <c r="AE765" s="33">
        <f t="shared" si="570"/>
        <v>0</v>
      </c>
    </row>
    <row r="766" spans="2:31">
      <c r="B766" s="62" t="str">
        <f t="shared" si="563"/>
        <v/>
      </c>
      <c r="C766" s="62" t="str">
        <f t="shared" si="563"/>
        <v/>
      </c>
      <c r="D766" s="52"/>
      <c r="E766" s="52"/>
      <c r="F766" s="52"/>
      <c r="G766" s="52"/>
      <c r="H766" s="52"/>
      <c r="I766" s="52"/>
      <c r="J766" s="202" t="str">
        <f t="shared" si="501"/>
        <v/>
      </c>
      <c r="K766" s="33">
        <f t="shared" ref="K766:W766" si="571">IF(AND(ISBLANK(K724)=FALSE,K$657&gt;=Poczatek,K$657&lt;=Koniec_Projekt,$F680="tak",$G680="tak"),ROUND(K724*K680,0),0)</f>
        <v>0</v>
      </c>
      <c r="L766" s="33">
        <f t="shared" si="571"/>
        <v>0</v>
      </c>
      <c r="M766" s="33">
        <f t="shared" si="571"/>
        <v>0</v>
      </c>
      <c r="N766" s="33">
        <f t="shared" si="571"/>
        <v>0</v>
      </c>
      <c r="O766" s="33">
        <f t="shared" si="571"/>
        <v>0</v>
      </c>
      <c r="P766" s="33">
        <f t="shared" si="571"/>
        <v>0</v>
      </c>
      <c r="Q766" s="33">
        <f t="shared" si="571"/>
        <v>0</v>
      </c>
      <c r="R766" s="33">
        <f t="shared" si="571"/>
        <v>0</v>
      </c>
      <c r="S766" s="33">
        <f t="shared" si="571"/>
        <v>0</v>
      </c>
      <c r="T766" s="33">
        <f t="shared" si="571"/>
        <v>0</v>
      </c>
      <c r="U766" s="33">
        <f t="shared" si="571"/>
        <v>0</v>
      </c>
      <c r="V766" s="33">
        <f t="shared" si="571"/>
        <v>0</v>
      </c>
      <c r="W766" s="33">
        <f t="shared" si="571"/>
        <v>0</v>
      </c>
      <c r="X766" s="33">
        <f t="shared" si="565"/>
        <v>0</v>
      </c>
      <c r="Y766" s="33">
        <f t="shared" si="565"/>
        <v>0</v>
      </c>
      <c r="Z766" s="33">
        <f t="shared" ref="Z766:AA766" si="572">IF(AND(ISBLANK(Z724)=FALSE,Z$657&gt;=Poczatek,Z$657&lt;=Koniec_Projekt,$F680="tak",$G680="tak"),ROUND(Z724*Z680,0),0)</f>
        <v>0</v>
      </c>
      <c r="AA766" s="33">
        <f t="shared" si="572"/>
        <v>0</v>
      </c>
      <c r="AB766" s="33">
        <f t="shared" ref="AB766:AE766" si="573">IF(AND(ISBLANK(AB724)=FALSE,AB$657&gt;=Poczatek,AB$657&lt;=Koniec_Projekt,$F680="tak",$G680="tak"),ROUND(AB724*AB680,0),0)</f>
        <v>0</v>
      </c>
      <c r="AC766" s="33">
        <f t="shared" si="573"/>
        <v>0</v>
      </c>
      <c r="AD766" s="33">
        <f t="shared" si="573"/>
        <v>0</v>
      </c>
      <c r="AE766" s="33">
        <f t="shared" si="573"/>
        <v>0</v>
      </c>
    </row>
    <row r="767" spans="2:31">
      <c r="B767" s="62" t="str">
        <f t="shared" si="563"/>
        <v/>
      </c>
      <c r="C767" s="62" t="str">
        <f t="shared" si="563"/>
        <v/>
      </c>
      <c r="D767" s="52"/>
      <c r="E767" s="52"/>
      <c r="F767" s="52"/>
      <c r="G767" s="52"/>
      <c r="H767" s="52"/>
      <c r="I767" s="52"/>
      <c r="J767" s="202" t="str">
        <f t="shared" si="501"/>
        <v/>
      </c>
      <c r="K767" s="33">
        <f t="shared" ref="K767:W767" si="574">IF(AND(ISBLANK(K725)=FALSE,K$657&gt;=Poczatek,K$657&lt;=Koniec_Projekt,$F681="tak",$G681="tak"),ROUND(K725*K681,0),0)</f>
        <v>0</v>
      </c>
      <c r="L767" s="33">
        <f t="shared" si="574"/>
        <v>0</v>
      </c>
      <c r="M767" s="33">
        <f t="shared" si="574"/>
        <v>0</v>
      </c>
      <c r="N767" s="33">
        <f t="shared" si="574"/>
        <v>0</v>
      </c>
      <c r="O767" s="33">
        <f t="shared" si="574"/>
        <v>0</v>
      </c>
      <c r="P767" s="33">
        <f t="shared" si="574"/>
        <v>0</v>
      </c>
      <c r="Q767" s="33">
        <f t="shared" si="574"/>
        <v>0</v>
      </c>
      <c r="R767" s="33">
        <f t="shared" si="574"/>
        <v>0</v>
      </c>
      <c r="S767" s="33">
        <f t="shared" si="574"/>
        <v>0</v>
      </c>
      <c r="T767" s="33">
        <f t="shared" si="574"/>
        <v>0</v>
      </c>
      <c r="U767" s="33">
        <f t="shared" si="574"/>
        <v>0</v>
      </c>
      <c r="V767" s="33">
        <f t="shared" si="574"/>
        <v>0</v>
      </c>
      <c r="W767" s="33">
        <f t="shared" si="574"/>
        <v>0</v>
      </c>
      <c r="X767" s="33">
        <f t="shared" si="565"/>
        <v>0</v>
      </c>
      <c r="Y767" s="33">
        <f t="shared" si="565"/>
        <v>0</v>
      </c>
      <c r="Z767" s="33">
        <f t="shared" ref="Z767:AA767" si="575">IF(AND(ISBLANK(Z725)=FALSE,Z$657&gt;=Poczatek,Z$657&lt;=Koniec_Projekt,$F681="tak",$G681="tak"),ROUND(Z725*Z681,0),0)</f>
        <v>0</v>
      </c>
      <c r="AA767" s="33">
        <f t="shared" si="575"/>
        <v>0</v>
      </c>
      <c r="AB767" s="33">
        <f t="shared" ref="AB767:AE767" si="576">IF(AND(ISBLANK(AB725)=FALSE,AB$657&gt;=Poczatek,AB$657&lt;=Koniec_Projekt,$F681="tak",$G681="tak"),ROUND(AB725*AB681,0),0)</f>
        <v>0</v>
      </c>
      <c r="AC767" s="33">
        <f t="shared" si="576"/>
        <v>0</v>
      </c>
      <c r="AD767" s="33">
        <f t="shared" si="576"/>
        <v>0</v>
      </c>
      <c r="AE767" s="33">
        <f t="shared" si="576"/>
        <v>0</v>
      </c>
    </row>
    <row r="768" spans="2:31">
      <c r="B768" s="62" t="str">
        <f t="shared" si="563"/>
        <v/>
      </c>
      <c r="C768" s="62" t="str">
        <f t="shared" si="563"/>
        <v/>
      </c>
      <c r="D768" s="52"/>
      <c r="E768" s="52"/>
      <c r="F768" s="52"/>
      <c r="G768" s="52"/>
      <c r="H768" s="52"/>
      <c r="I768" s="52"/>
      <c r="J768" s="202" t="str">
        <f t="shared" si="501"/>
        <v/>
      </c>
      <c r="K768" s="33">
        <f t="shared" ref="K768:W768" si="577">IF(AND(ISBLANK(K726)=FALSE,K$657&gt;=Poczatek,K$657&lt;=Koniec_Projekt,$F682="tak",$G682="tak"),ROUND(K726*K682,0),0)</f>
        <v>0</v>
      </c>
      <c r="L768" s="33">
        <f t="shared" si="577"/>
        <v>0</v>
      </c>
      <c r="M768" s="33">
        <f t="shared" si="577"/>
        <v>0</v>
      </c>
      <c r="N768" s="33">
        <f t="shared" si="577"/>
        <v>0</v>
      </c>
      <c r="O768" s="33">
        <f t="shared" si="577"/>
        <v>0</v>
      </c>
      <c r="P768" s="33">
        <f t="shared" si="577"/>
        <v>0</v>
      </c>
      <c r="Q768" s="33">
        <f t="shared" si="577"/>
        <v>0</v>
      </c>
      <c r="R768" s="33">
        <f t="shared" si="577"/>
        <v>0</v>
      </c>
      <c r="S768" s="33">
        <f t="shared" si="577"/>
        <v>0</v>
      </c>
      <c r="T768" s="33">
        <f t="shared" si="577"/>
        <v>0</v>
      </c>
      <c r="U768" s="33">
        <f t="shared" si="577"/>
        <v>0</v>
      </c>
      <c r="V768" s="33">
        <f t="shared" si="577"/>
        <v>0</v>
      </c>
      <c r="W768" s="33">
        <f t="shared" si="577"/>
        <v>0</v>
      </c>
      <c r="X768" s="33">
        <f t="shared" si="565"/>
        <v>0</v>
      </c>
      <c r="Y768" s="33">
        <f t="shared" si="565"/>
        <v>0</v>
      </c>
      <c r="Z768" s="33">
        <f t="shared" ref="Z768:AA768" si="578">IF(AND(ISBLANK(Z726)=FALSE,Z$657&gt;=Poczatek,Z$657&lt;=Koniec_Projekt,$F682="tak",$G682="tak"),ROUND(Z726*Z682,0),0)</f>
        <v>0</v>
      </c>
      <c r="AA768" s="33">
        <f t="shared" si="578"/>
        <v>0</v>
      </c>
      <c r="AB768" s="33">
        <f t="shared" ref="AB768:AE768" si="579">IF(AND(ISBLANK(AB726)=FALSE,AB$657&gt;=Poczatek,AB$657&lt;=Koniec_Projekt,$F682="tak",$G682="tak"),ROUND(AB726*AB682,0),0)</f>
        <v>0</v>
      </c>
      <c r="AC768" s="33">
        <f t="shared" si="579"/>
        <v>0</v>
      </c>
      <c r="AD768" s="33">
        <f t="shared" si="579"/>
        <v>0</v>
      </c>
      <c r="AE768" s="33">
        <f t="shared" si="579"/>
        <v>0</v>
      </c>
    </row>
    <row r="769" spans="2:31">
      <c r="B769" s="62" t="str">
        <f t="shared" si="563"/>
        <v/>
      </c>
      <c r="C769" s="62" t="str">
        <f t="shared" si="563"/>
        <v/>
      </c>
      <c r="D769" s="52"/>
      <c r="E769" s="52"/>
      <c r="F769" s="52"/>
      <c r="G769" s="52"/>
      <c r="H769" s="52"/>
      <c r="I769" s="52"/>
      <c r="J769" s="202" t="str">
        <f t="shared" si="501"/>
        <v/>
      </c>
      <c r="K769" s="33">
        <f t="shared" ref="K769:W769" si="580">IF(AND(ISBLANK(K727)=FALSE,K$657&gt;=Poczatek,K$657&lt;=Koniec_Projekt,$F683="tak",$G683="tak"),ROUND(K727*K683,0),0)</f>
        <v>0</v>
      </c>
      <c r="L769" s="33">
        <f t="shared" si="580"/>
        <v>0</v>
      </c>
      <c r="M769" s="33">
        <f t="shared" si="580"/>
        <v>0</v>
      </c>
      <c r="N769" s="33">
        <f t="shared" si="580"/>
        <v>0</v>
      </c>
      <c r="O769" s="33">
        <f t="shared" si="580"/>
        <v>0</v>
      </c>
      <c r="P769" s="33">
        <f t="shared" si="580"/>
        <v>0</v>
      </c>
      <c r="Q769" s="33">
        <f t="shared" si="580"/>
        <v>0</v>
      </c>
      <c r="R769" s="33">
        <f t="shared" si="580"/>
        <v>0</v>
      </c>
      <c r="S769" s="33">
        <f t="shared" si="580"/>
        <v>0</v>
      </c>
      <c r="T769" s="33">
        <f t="shared" si="580"/>
        <v>0</v>
      </c>
      <c r="U769" s="33">
        <f t="shared" si="580"/>
        <v>0</v>
      </c>
      <c r="V769" s="33">
        <f t="shared" si="580"/>
        <v>0</v>
      </c>
      <c r="W769" s="33">
        <f t="shared" si="580"/>
        <v>0</v>
      </c>
      <c r="X769" s="33">
        <f t="shared" si="565"/>
        <v>0</v>
      </c>
      <c r="Y769" s="33">
        <f t="shared" si="565"/>
        <v>0</v>
      </c>
      <c r="Z769" s="33">
        <f t="shared" ref="Z769:AA769" si="581">IF(AND(ISBLANK(Z727)=FALSE,Z$657&gt;=Poczatek,Z$657&lt;=Koniec_Projekt,$F683="tak",$G683="tak"),ROUND(Z727*Z683,0),0)</f>
        <v>0</v>
      </c>
      <c r="AA769" s="33">
        <f t="shared" si="581"/>
        <v>0</v>
      </c>
      <c r="AB769" s="33">
        <f t="shared" ref="AB769:AE769" si="582">IF(AND(ISBLANK(AB727)=FALSE,AB$657&gt;=Poczatek,AB$657&lt;=Koniec_Projekt,$F683="tak",$G683="tak"),ROUND(AB727*AB683,0),0)</f>
        <v>0</v>
      </c>
      <c r="AC769" s="33">
        <f t="shared" si="582"/>
        <v>0</v>
      </c>
      <c r="AD769" s="33">
        <f t="shared" si="582"/>
        <v>0</v>
      </c>
      <c r="AE769" s="33">
        <f t="shared" si="582"/>
        <v>0</v>
      </c>
    </row>
    <row r="770" spans="2:31">
      <c r="B770" s="62" t="str">
        <f t="shared" si="563"/>
        <v/>
      </c>
      <c r="C770" s="62" t="str">
        <f t="shared" si="563"/>
        <v/>
      </c>
      <c r="D770" s="52"/>
      <c r="E770" s="52"/>
      <c r="F770" s="52"/>
      <c r="G770" s="52"/>
      <c r="H770" s="52"/>
      <c r="I770" s="52"/>
      <c r="J770" s="202" t="str">
        <f t="shared" si="501"/>
        <v/>
      </c>
      <c r="K770" s="33">
        <f t="shared" ref="K770:W770" si="583">IF(AND(ISBLANK(K728)=FALSE,K$657&gt;=Poczatek,K$657&lt;=Koniec_Projekt,$F684="tak",$G684="tak"),ROUND(K728*K684,0),0)</f>
        <v>0</v>
      </c>
      <c r="L770" s="33">
        <f t="shared" si="583"/>
        <v>0</v>
      </c>
      <c r="M770" s="33">
        <f t="shared" si="583"/>
        <v>0</v>
      </c>
      <c r="N770" s="33">
        <f t="shared" si="583"/>
        <v>0</v>
      </c>
      <c r="O770" s="33">
        <f t="shared" si="583"/>
        <v>0</v>
      </c>
      <c r="P770" s="33">
        <f t="shared" si="583"/>
        <v>0</v>
      </c>
      <c r="Q770" s="33">
        <f t="shared" si="583"/>
        <v>0</v>
      </c>
      <c r="R770" s="33">
        <f t="shared" si="583"/>
        <v>0</v>
      </c>
      <c r="S770" s="33">
        <f t="shared" si="583"/>
        <v>0</v>
      </c>
      <c r="T770" s="33">
        <f t="shared" si="583"/>
        <v>0</v>
      </c>
      <c r="U770" s="33">
        <f t="shared" si="583"/>
        <v>0</v>
      </c>
      <c r="V770" s="33">
        <f t="shared" si="583"/>
        <v>0</v>
      </c>
      <c r="W770" s="33">
        <f t="shared" si="583"/>
        <v>0</v>
      </c>
      <c r="X770" s="33">
        <f t="shared" si="565"/>
        <v>0</v>
      </c>
      <c r="Y770" s="33">
        <f t="shared" si="565"/>
        <v>0</v>
      </c>
      <c r="Z770" s="33">
        <f t="shared" ref="Z770:AA770" si="584">IF(AND(ISBLANK(Z728)=FALSE,Z$657&gt;=Poczatek,Z$657&lt;=Koniec_Projekt,$F684="tak",$G684="tak"),ROUND(Z728*Z684,0),0)</f>
        <v>0</v>
      </c>
      <c r="AA770" s="33">
        <f t="shared" si="584"/>
        <v>0</v>
      </c>
      <c r="AB770" s="33">
        <f t="shared" ref="AB770:AE770" si="585">IF(AND(ISBLANK(AB728)=FALSE,AB$657&gt;=Poczatek,AB$657&lt;=Koniec_Projekt,$F684="tak",$G684="tak"),ROUND(AB728*AB684,0),0)</f>
        <v>0</v>
      </c>
      <c r="AC770" s="33">
        <f t="shared" si="585"/>
        <v>0</v>
      </c>
      <c r="AD770" s="33">
        <f t="shared" si="585"/>
        <v>0</v>
      </c>
      <c r="AE770" s="33">
        <f t="shared" si="585"/>
        <v>0</v>
      </c>
    </row>
    <row r="771" spans="2:31">
      <c r="B771" s="62" t="str">
        <f t="shared" si="563"/>
        <v/>
      </c>
      <c r="C771" s="62" t="str">
        <f t="shared" si="563"/>
        <v/>
      </c>
      <c r="D771" s="52"/>
      <c r="E771" s="52"/>
      <c r="F771" s="52"/>
      <c r="G771" s="52"/>
      <c r="H771" s="52"/>
      <c r="I771" s="52"/>
      <c r="J771" s="202" t="str">
        <f t="shared" si="501"/>
        <v/>
      </c>
      <c r="K771" s="33">
        <f t="shared" ref="K771:W771" si="586">IF(AND(ISBLANK(K729)=FALSE,K$657&gt;=Poczatek,K$657&lt;=Koniec_Projekt,$F685="tak",$G685="tak"),ROUND(K729*K685,0),0)</f>
        <v>0</v>
      </c>
      <c r="L771" s="33">
        <f t="shared" si="586"/>
        <v>0</v>
      </c>
      <c r="M771" s="33">
        <f t="shared" si="586"/>
        <v>0</v>
      </c>
      <c r="N771" s="33">
        <f t="shared" si="586"/>
        <v>0</v>
      </c>
      <c r="O771" s="33">
        <f t="shared" si="586"/>
        <v>0</v>
      </c>
      <c r="P771" s="33">
        <f t="shared" si="586"/>
        <v>0</v>
      </c>
      <c r="Q771" s="33">
        <f t="shared" si="586"/>
        <v>0</v>
      </c>
      <c r="R771" s="33">
        <f t="shared" si="586"/>
        <v>0</v>
      </c>
      <c r="S771" s="33">
        <f t="shared" si="586"/>
        <v>0</v>
      </c>
      <c r="T771" s="33">
        <f t="shared" si="586"/>
        <v>0</v>
      </c>
      <c r="U771" s="33">
        <f t="shared" si="586"/>
        <v>0</v>
      </c>
      <c r="V771" s="33">
        <f t="shared" si="586"/>
        <v>0</v>
      </c>
      <c r="W771" s="33">
        <f t="shared" si="586"/>
        <v>0</v>
      </c>
      <c r="X771" s="33">
        <f t="shared" si="565"/>
        <v>0</v>
      </c>
      <c r="Y771" s="33">
        <f t="shared" si="565"/>
        <v>0</v>
      </c>
      <c r="Z771" s="33">
        <f t="shared" ref="Z771:AA771" si="587">IF(AND(ISBLANK(Z729)=FALSE,Z$657&gt;=Poczatek,Z$657&lt;=Koniec_Projekt,$F685="tak",$G685="tak"),ROUND(Z729*Z685,0),0)</f>
        <v>0</v>
      </c>
      <c r="AA771" s="33">
        <f t="shared" si="587"/>
        <v>0</v>
      </c>
      <c r="AB771" s="33">
        <f t="shared" ref="AB771:AE771" si="588">IF(AND(ISBLANK(AB729)=FALSE,AB$657&gt;=Poczatek,AB$657&lt;=Koniec_Projekt,$F685="tak",$G685="tak"),ROUND(AB729*AB685,0),0)</f>
        <v>0</v>
      </c>
      <c r="AC771" s="33">
        <f t="shared" si="588"/>
        <v>0</v>
      </c>
      <c r="AD771" s="33">
        <f t="shared" si="588"/>
        <v>0</v>
      </c>
      <c r="AE771" s="33">
        <f t="shared" si="588"/>
        <v>0</v>
      </c>
    </row>
    <row r="772" spans="2:31">
      <c r="B772" s="62" t="str">
        <f t="shared" si="563"/>
        <v/>
      </c>
      <c r="C772" s="62" t="str">
        <f t="shared" si="563"/>
        <v/>
      </c>
      <c r="D772" s="52"/>
      <c r="E772" s="52"/>
      <c r="F772" s="52"/>
      <c r="G772" s="52"/>
      <c r="H772" s="52"/>
      <c r="I772" s="52"/>
      <c r="J772" s="202" t="str">
        <f t="shared" si="501"/>
        <v/>
      </c>
      <c r="K772" s="33">
        <f t="shared" ref="K772:W772" si="589">IF(AND(ISBLANK(K730)=FALSE,K$657&gt;=Poczatek,K$657&lt;=Koniec_Projekt,$F686="tak",$G686="tak"),ROUND(K730*K686,0),0)</f>
        <v>0</v>
      </c>
      <c r="L772" s="33">
        <f t="shared" si="589"/>
        <v>0</v>
      </c>
      <c r="M772" s="33">
        <f t="shared" si="589"/>
        <v>0</v>
      </c>
      <c r="N772" s="33">
        <f t="shared" si="589"/>
        <v>0</v>
      </c>
      <c r="O772" s="33">
        <f t="shared" si="589"/>
        <v>0</v>
      </c>
      <c r="P772" s="33">
        <f t="shared" si="589"/>
        <v>0</v>
      </c>
      <c r="Q772" s="33">
        <f t="shared" si="589"/>
        <v>0</v>
      </c>
      <c r="R772" s="33">
        <f t="shared" si="589"/>
        <v>0</v>
      </c>
      <c r="S772" s="33">
        <f t="shared" si="589"/>
        <v>0</v>
      </c>
      <c r="T772" s="33">
        <f t="shared" si="589"/>
        <v>0</v>
      </c>
      <c r="U772" s="33">
        <f t="shared" si="589"/>
        <v>0</v>
      </c>
      <c r="V772" s="33">
        <f t="shared" si="589"/>
        <v>0</v>
      </c>
      <c r="W772" s="33">
        <f t="shared" si="589"/>
        <v>0</v>
      </c>
      <c r="X772" s="33">
        <f t="shared" si="565"/>
        <v>0</v>
      </c>
      <c r="Y772" s="33">
        <f t="shared" si="565"/>
        <v>0</v>
      </c>
      <c r="Z772" s="33">
        <f t="shared" ref="Z772:AA772" si="590">IF(AND(ISBLANK(Z730)=FALSE,Z$657&gt;=Poczatek,Z$657&lt;=Koniec_Projekt,$F686="tak",$G686="tak"),ROUND(Z730*Z686,0),0)</f>
        <v>0</v>
      </c>
      <c r="AA772" s="33">
        <f t="shared" si="590"/>
        <v>0</v>
      </c>
      <c r="AB772" s="33">
        <f t="shared" ref="AB772:AE772" si="591">IF(AND(ISBLANK(AB730)=FALSE,AB$657&gt;=Poczatek,AB$657&lt;=Koniec_Projekt,$F686="tak",$G686="tak"),ROUND(AB730*AB686,0),0)</f>
        <v>0</v>
      </c>
      <c r="AC772" s="33">
        <f t="shared" si="591"/>
        <v>0</v>
      </c>
      <c r="AD772" s="33">
        <f t="shared" si="591"/>
        <v>0</v>
      </c>
      <c r="AE772" s="33">
        <f t="shared" si="591"/>
        <v>0</v>
      </c>
    </row>
    <row r="773" spans="2:31">
      <c r="B773" s="62" t="str">
        <f t="shared" si="563"/>
        <v/>
      </c>
      <c r="C773" s="62" t="str">
        <f t="shared" si="563"/>
        <v/>
      </c>
      <c r="D773" s="52"/>
      <c r="E773" s="52"/>
      <c r="F773" s="52"/>
      <c r="G773" s="52"/>
      <c r="H773" s="52"/>
      <c r="I773" s="52"/>
      <c r="J773" s="202" t="str">
        <f t="shared" si="501"/>
        <v/>
      </c>
      <c r="K773" s="33">
        <f t="shared" ref="K773:W773" si="592">IF(AND(ISBLANK(K731)=FALSE,K$657&gt;=Poczatek,K$657&lt;=Koniec_Projekt,$F687="tak",$G687="tak"),ROUND(K731*K687,0),0)</f>
        <v>0</v>
      </c>
      <c r="L773" s="33">
        <f t="shared" si="592"/>
        <v>0</v>
      </c>
      <c r="M773" s="33">
        <f t="shared" si="592"/>
        <v>0</v>
      </c>
      <c r="N773" s="33">
        <f t="shared" si="592"/>
        <v>0</v>
      </c>
      <c r="O773" s="33">
        <f t="shared" si="592"/>
        <v>0</v>
      </c>
      <c r="P773" s="33">
        <f t="shared" si="592"/>
        <v>0</v>
      </c>
      <c r="Q773" s="33">
        <f t="shared" si="592"/>
        <v>0</v>
      </c>
      <c r="R773" s="33">
        <f t="shared" si="592"/>
        <v>0</v>
      </c>
      <c r="S773" s="33">
        <f t="shared" si="592"/>
        <v>0</v>
      </c>
      <c r="T773" s="33">
        <f t="shared" si="592"/>
        <v>0</v>
      </c>
      <c r="U773" s="33">
        <f t="shared" si="592"/>
        <v>0</v>
      </c>
      <c r="V773" s="33">
        <f t="shared" si="592"/>
        <v>0</v>
      </c>
      <c r="W773" s="33">
        <f t="shared" si="592"/>
        <v>0</v>
      </c>
      <c r="X773" s="33">
        <f t="shared" si="565"/>
        <v>0</v>
      </c>
      <c r="Y773" s="33">
        <f t="shared" si="565"/>
        <v>0</v>
      </c>
      <c r="Z773" s="33">
        <f t="shared" ref="Z773:AA773" si="593">IF(AND(ISBLANK(Z731)=FALSE,Z$657&gt;=Poczatek,Z$657&lt;=Koniec_Projekt,$F687="tak",$G687="tak"),ROUND(Z731*Z687,0),0)</f>
        <v>0</v>
      </c>
      <c r="AA773" s="33">
        <f t="shared" si="593"/>
        <v>0</v>
      </c>
      <c r="AB773" s="33">
        <f t="shared" ref="AB773:AE773" si="594">IF(AND(ISBLANK(AB731)=FALSE,AB$657&gt;=Poczatek,AB$657&lt;=Koniec_Projekt,$F687="tak",$G687="tak"),ROUND(AB731*AB687,0),0)</f>
        <v>0</v>
      </c>
      <c r="AC773" s="33">
        <f t="shared" si="594"/>
        <v>0</v>
      </c>
      <c r="AD773" s="33">
        <f t="shared" si="594"/>
        <v>0</v>
      </c>
      <c r="AE773" s="33">
        <f t="shared" si="594"/>
        <v>0</v>
      </c>
    </row>
    <row r="774" spans="2:31">
      <c r="B774" s="62" t="str">
        <f t="shared" si="563"/>
        <v/>
      </c>
      <c r="C774" s="62" t="str">
        <f t="shared" si="563"/>
        <v/>
      </c>
      <c r="D774" s="52"/>
      <c r="E774" s="52"/>
      <c r="F774" s="52"/>
      <c r="G774" s="52"/>
      <c r="H774" s="52"/>
      <c r="I774" s="52"/>
      <c r="J774" s="202" t="str">
        <f t="shared" si="501"/>
        <v/>
      </c>
      <c r="K774" s="33">
        <f t="shared" ref="K774:W774" si="595">IF(AND(ISBLANK(K732)=FALSE,K$657&gt;=Poczatek,K$657&lt;=Koniec_Projekt,$F688="tak",$G688="tak"),ROUND(K732*K688,0),0)</f>
        <v>0</v>
      </c>
      <c r="L774" s="33">
        <f t="shared" si="595"/>
        <v>0</v>
      </c>
      <c r="M774" s="33">
        <f t="shared" si="595"/>
        <v>0</v>
      </c>
      <c r="N774" s="33">
        <f t="shared" si="595"/>
        <v>0</v>
      </c>
      <c r="O774" s="33">
        <f t="shared" si="595"/>
        <v>0</v>
      </c>
      <c r="P774" s="33">
        <f t="shared" si="595"/>
        <v>0</v>
      </c>
      <c r="Q774" s="33">
        <f t="shared" si="595"/>
        <v>0</v>
      </c>
      <c r="R774" s="33">
        <f t="shared" si="595"/>
        <v>0</v>
      </c>
      <c r="S774" s="33">
        <f t="shared" si="595"/>
        <v>0</v>
      </c>
      <c r="T774" s="33">
        <f t="shared" si="595"/>
        <v>0</v>
      </c>
      <c r="U774" s="33">
        <f t="shared" si="595"/>
        <v>0</v>
      </c>
      <c r="V774" s="33">
        <f t="shared" si="595"/>
        <v>0</v>
      </c>
      <c r="W774" s="33">
        <f t="shared" si="595"/>
        <v>0</v>
      </c>
      <c r="X774" s="33">
        <f t="shared" si="565"/>
        <v>0</v>
      </c>
      <c r="Y774" s="33">
        <f t="shared" si="565"/>
        <v>0</v>
      </c>
      <c r="Z774" s="33">
        <f t="shared" ref="Z774:AA774" si="596">IF(AND(ISBLANK(Z732)=FALSE,Z$657&gt;=Poczatek,Z$657&lt;=Koniec_Projekt,$F688="tak",$G688="tak"),ROUND(Z732*Z688,0),0)</f>
        <v>0</v>
      </c>
      <c r="AA774" s="33">
        <f t="shared" si="596"/>
        <v>0</v>
      </c>
      <c r="AB774" s="33">
        <f t="shared" ref="AB774:AE774" si="597">IF(AND(ISBLANK(AB732)=FALSE,AB$657&gt;=Poczatek,AB$657&lt;=Koniec_Projekt,$F688="tak",$G688="tak"),ROUND(AB732*AB688,0),0)</f>
        <v>0</v>
      </c>
      <c r="AC774" s="33">
        <f t="shared" si="597"/>
        <v>0</v>
      </c>
      <c r="AD774" s="33">
        <f t="shared" si="597"/>
        <v>0</v>
      </c>
      <c r="AE774" s="33">
        <f t="shared" si="597"/>
        <v>0</v>
      </c>
    </row>
    <row r="775" spans="2:31">
      <c r="B775" s="62" t="str">
        <f t="shared" si="563"/>
        <v/>
      </c>
      <c r="C775" s="62" t="str">
        <f t="shared" si="563"/>
        <v/>
      </c>
      <c r="D775" s="52"/>
      <c r="E775" s="52"/>
      <c r="F775" s="52"/>
      <c r="G775" s="52"/>
      <c r="H775" s="52"/>
      <c r="I775" s="52"/>
      <c r="J775" s="202" t="str">
        <f t="shared" si="501"/>
        <v/>
      </c>
      <c r="K775" s="33">
        <f t="shared" ref="K775:W775" si="598">IF(AND(ISBLANK(K733)=FALSE,K$657&gt;=Poczatek,K$657&lt;=Koniec_Projekt,$F689="tak",$G689="tak"),ROUND(K733*K689,0),0)</f>
        <v>0</v>
      </c>
      <c r="L775" s="33">
        <f t="shared" si="598"/>
        <v>0</v>
      </c>
      <c r="M775" s="33">
        <f t="shared" si="598"/>
        <v>0</v>
      </c>
      <c r="N775" s="33">
        <f t="shared" si="598"/>
        <v>0</v>
      </c>
      <c r="O775" s="33">
        <f t="shared" si="598"/>
        <v>0</v>
      </c>
      <c r="P775" s="33">
        <f t="shared" si="598"/>
        <v>0</v>
      </c>
      <c r="Q775" s="33">
        <f t="shared" si="598"/>
        <v>0</v>
      </c>
      <c r="R775" s="33">
        <f t="shared" si="598"/>
        <v>0</v>
      </c>
      <c r="S775" s="33">
        <f t="shared" si="598"/>
        <v>0</v>
      </c>
      <c r="T775" s="33">
        <f t="shared" si="598"/>
        <v>0</v>
      </c>
      <c r="U775" s="33">
        <f t="shared" si="598"/>
        <v>0</v>
      </c>
      <c r="V775" s="33">
        <f t="shared" si="598"/>
        <v>0</v>
      </c>
      <c r="W775" s="33">
        <f t="shared" si="598"/>
        <v>0</v>
      </c>
      <c r="X775" s="33">
        <f t="shared" si="565"/>
        <v>0</v>
      </c>
      <c r="Y775" s="33">
        <f t="shared" si="565"/>
        <v>0</v>
      </c>
      <c r="Z775" s="33">
        <f t="shared" ref="Z775:AA775" si="599">IF(AND(ISBLANK(Z733)=FALSE,Z$657&gt;=Poczatek,Z$657&lt;=Koniec_Projekt,$F689="tak",$G689="tak"),ROUND(Z733*Z689,0),0)</f>
        <v>0</v>
      </c>
      <c r="AA775" s="33">
        <f t="shared" si="599"/>
        <v>0</v>
      </c>
      <c r="AB775" s="33">
        <f t="shared" ref="AB775:AE775" si="600">IF(AND(ISBLANK(AB733)=FALSE,AB$657&gt;=Poczatek,AB$657&lt;=Koniec_Projekt,$F689="tak",$G689="tak"),ROUND(AB733*AB689,0),0)</f>
        <v>0</v>
      </c>
      <c r="AC775" s="33">
        <f t="shared" si="600"/>
        <v>0</v>
      </c>
      <c r="AD775" s="33">
        <f t="shared" si="600"/>
        <v>0</v>
      </c>
      <c r="AE775" s="33">
        <f t="shared" si="600"/>
        <v>0</v>
      </c>
    </row>
    <row r="776" spans="2:31">
      <c r="B776" s="62" t="str">
        <f t="shared" si="563"/>
        <v/>
      </c>
      <c r="C776" s="62" t="str">
        <f t="shared" si="563"/>
        <v/>
      </c>
      <c r="D776" s="52"/>
      <c r="E776" s="52"/>
      <c r="F776" s="52"/>
      <c r="G776" s="52"/>
      <c r="H776" s="52"/>
      <c r="I776" s="52"/>
      <c r="J776" s="202" t="str">
        <f t="shared" si="501"/>
        <v/>
      </c>
      <c r="K776" s="33">
        <f t="shared" ref="K776:W776" si="601">IF(AND(ISBLANK(K734)=FALSE,K$657&gt;=Poczatek,K$657&lt;=Koniec_Projekt,$F690="tak",$G690="tak"),ROUND(K734*K690,0),0)</f>
        <v>0</v>
      </c>
      <c r="L776" s="33">
        <f t="shared" si="601"/>
        <v>0</v>
      </c>
      <c r="M776" s="33">
        <f t="shared" si="601"/>
        <v>0</v>
      </c>
      <c r="N776" s="33">
        <f t="shared" si="601"/>
        <v>0</v>
      </c>
      <c r="O776" s="33">
        <f t="shared" si="601"/>
        <v>0</v>
      </c>
      <c r="P776" s="33">
        <f t="shared" si="601"/>
        <v>0</v>
      </c>
      <c r="Q776" s="33">
        <f t="shared" si="601"/>
        <v>0</v>
      </c>
      <c r="R776" s="33">
        <f t="shared" si="601"/>
        <v>0</v>
      </c>
      <c r="S776" s="33">
        <f t="shared" si="601"/>
        <v>0</v>
      </c>
      <c r="T776" s="33">
        <f t="shared" si="601"/>
        <v>0</v>
      </c>
      <c r="U776" s="33">
        <f t="shared" si="601"/>
        <v>0</v>
      </c>
      <c r="V776" s="33">
        <f t="shared" si="601"/>
        <v>0</v>
      </c>
      <c r="W776" s="33">
        <f t="shared" si="601"/>
        <v>0</v>
      </c>
      <c r="X776" s="33">
        <f t="shared" si="565"/>
        <v>0</v>
      </c>
      <c r="Y776" s="33">
        <f t="shared" si="565"/>
        <v>0</v>
      </c>
      <c r="Z776" s="33">
        <f t="shared" ref="Z776:AA776" si="602">IF(AND(ISBLANK(Z734)=FALSE,Z$657&gt;=Poczatek,Z$657&lt;=Koniec_Projekt,$F690="tak",$G690="tak"),ROUND(Z734*Z690,0),0)</f>
        <v>0</v>
      </c>
      <c r="AA776" s="33">
        <f t="shared" si="602"/>
        <v>0</v>
      </c>
      <c r="AB776" s="33">
        <f t="shared" ref="AB776:AE776" si="603">IF(AND(ISBLANK(AB734)=FALSE,AB$657&gt;=Poczatek,AB$657&lt;=Koniec_Projekt,$F690="tak",$G690="tak"),ROUND(AB734*AB690,0),0)</f>
        <v>0</v>
      </c>
      <c r="AC776" s="33">
        <f t="shared" si="603"/>
        <v>0</v>
      </c>
      <c r="AD776" s="33">
        <f t="shared" si="603"/>
        <v>0</v>
      </c>
      <c r="AE776" s="33">
        <f t="shared" si="603"/>
        <v>0</v>
      </c>
    </row>
    <row r="777" spans="2:31">
      <c r="B777" s="62" t="str">
        <f t="shared" si="563"/>
        <v/>
      </c>
      <c r="C777" s="62" t="str">
        <f t="shared" si="563"/>
        <v/>
      </c>
      <c r="D777" s="52"/>
      <c r="E777" s="52"/>
      <c r="F777" s="52"/>
      <c r="G777" s="52"/>
      <c r="H777" s="52"/>
      <c r="I777" s="52"/>
      <c r="J777" s="202" t="str">
        <f t="shared" si="501"/>
        <v/>
      </c>
      <c r="K777" s="33">
        <f t="shared" ref="K777:W777" si="604">IF(AND(ISBLANK(K735)=FALSE,K$657&gt;=Poczatek,K$657&lt;=Koniec_Projekt,$F691="tak",$G691="tak"),ROUND(K735*K691,0),0)</f>
        <v>0</v>
      </c>
      <c r="L777" s="33">
        <f t="shared" si="604"/>
        <v>0</v>
      </c>
      <c r="M777" s="33">
        <f t="shared" si="604"/>
        <v>0</v>
      </c>
      <c r="N777" s="33">
        <f t="shared" si="604"/>
        <v>0</v>
      </c>
      <c r="O777" s="33">
        <f t="shared" si="604"/>
        <v>0</v>
      </c>
      <c r="P777" s="33">
        <f t="shared" si="604"/>
        <v>0</v>
      </c>
      <c r="Q777" s="33">
        <f t="shared" si="604"/>
        <v>0</v>
      </c>
      <c r="R777" s="33">
        <f t="shared" si="604"/>
        <v>0</v>
      </c>
      <c r="S777" s="33">
        <f t="shared" si="604"/>
        <v>0</v>
      </c>
      <c r="T777" s="33">
        <f t="shared" si="604"/>
        <v>0</v>
      </c>
      <c r="U777" s="33">
        <f t="shared" si="604"/>
        <v>0</v>
      </c>
      <c r="V777" s="33">
        <f t="shared" si="604"/>
        <v>0</v>
      </c>
      <c r="W777" s="33">
        <f t="shared" si="604"/>
        <v>0</v>
      </c>
      <c r="X777" s="33">
        <f t="shared" si="565"/>
        <v>0</v>
      </c>
      <c r="Y777" s="33">
        <f t="shared" si="565"/>
        <v>0</v>
      </c>
      <c r="Z777" s="33">
        <f t="shared" ref="Z777:AA777" si="605">IF(AND(ISBLANK(Z735)=FALSE,Z$657&gt;=Poczatek,Z$657&lt;=Koniec_Projekt,$F691="tak",$G691="tak"),ROUND(Z735*Z691,0),0)</f>
        <v>0</v>
      </c>
      <c r="AA777" s="33">
        <f t="shared" si="605"/>
        <v>0</v>
      </c>
      <c r="AB777" s="33">
        <f t="shared" ref="AB777:AE777" si="606">IF(AND(ISBLANK(AB735)=FALSE,AB$657&gt;=Poczatek,AB$657&lt;=Koniec_Projekt,$F691="tak",$G691="tak"),ROUND(AB735*AB691,0),0)</f>
        <v>0</v>
      </c>
      <c r="AC777" s="33">
        <f t="shared" si="606"/>
        <v>0</v>
      </c>
      <c r="AD777" s="33">
        <f t="shared" si="606"/>
        <v>0</v>
      </c>
      <c r="AE777" s="33">
        <f t="shared" si="606"/>
        <v>0</v>
      </c>
    </row>
    <row r="778" spans="2:31">
      <c r="B778" s="62" t="str">
        <f t="shared" si="563"/>
        <v/>
      </c>
      <c r="C778" s="62" t="str">
        <f t="shared" si="563"/>
        <v/>
      </c>
      <c r="D778" s="52"/>
      <c r="E778" s="52"/>
      <c r="F778" s="52"/>
      <c r="G778" s="52"/>
      <c r="H778" s="52"/>
      <c r="I778" s="52"/>
      <c r="J778" s="202" t="str">
        <f t="shared" si="501"/>
        <v/>
      </c>
      <c r="K778" s="33">
        <f t="shared" ref="K778:W778" si="607">IF(AND(ISBLANK(K736)=FALSE,K$657&gt;=Poczatek,K$657&lt;=Koniec_Projekt,$F692="tak",$G692="tak"),ROUND(K736*K692,0),0)</f>
        <v>0</v>
      </c>
      <c r="L778" s="33">
        <f t="shared" si="607"/>
        <v>0</v>
      </c>
      <c r="M778" s="33">
        <f t="shared" si="607"/>
        <v>0</v>
      </c>
      <c r="N778" s="33">
        <f t="shared" si="607"/>
        <v>0</v>
      </c>
      <c r="O778" s="33">
        <f t="shared" si="607"/>
        <v>0</v>
      </c>
      <c r="P778" s="33">
        <f t="shared" si="607"/>
        <v>0</v>
      </c>
      <c r="Q778" s="33">
        <f t="shared" si="607"/>
        <v>0</v>
      </c>
      <c r="R778" s="33">
        <f t="shared" si="607"/>
        <v>0</v>
      </c>
      <c r="S778" s="33">
        <f t="shared" si="607"/>
        <v>0</v>
      </c>
      <c r="T778" s="33">
        <f t="shared" si="607"/>
        <v>0</v>
      </c>
      <c r="U778" s="33">
        <f t="shared" si="607"/>
        <v>0</v>
      </c>
      <c r="V778" s="33">
        <f t="shared" si="607"/>
        <v>0</v>
      </c>
      <c r="W778" s="33">
        <f t="shared" si="607"/>
        <v>0</v>
      </c>
      <c r="X778" s="33">
        <f t="shared" si="565"/>
        <v>0</v>
      </c>
      <c r="Y778" s="33">
        <f t="shared" si="565"/>
        <v>0</v>
      </c>
      <c r="Z778" s="33">
        <f t="shared" ref="Z778:AA778" si="608">IF(AND(ISBLANK(Z736)=FALSE,Z$657&gt;=Poczatek,Z$657&lt;=Koniec_Projekt,$F692="tak",$G692="tak"),ROUND(Z736*Z692,0),0)</f>
        <v>0</v>
      </c>
      <c r="AA778" s="33">
        <f t="shared" si="608"/>
        <v>0</v>
      </c>
      <c r="AB778" s="33">
        <f t="shared" ref="AB778:AE778" si="609">IF(AND(ISBLANK(AB736)=FALSE,AB$657&gt;=Poczatek,AB$657&lt;=Koniec_Projekt,$F692="tak",$G692="tak"),ROUND(AB736*AB692,0),0)</f>
        <v>0</v>
      </c>
      <c r="AC778" s="33">
        <f t="shared" si="609"/>
        <v>0</v>
      </c>
      <c r="AD778" s="33">
        <f t="shared" si="609"/>
        <v>0</v>
      </c>
      <c r="AE778" s="33">
        <f t="shared" si="609"/>
        <v>0</v>
      </c>
    </row>
    <row r="779" spans="2:31">
      <c r="B779" s="62" t="str">
        <f t="shared" si="563"/>
        <v/>
      </c>
      <c r="C779" s="62" t="str">
        <f t="shared" si="563"/>
        <v/>
      </c>
      <c r="D779" s="52"/>
      <c r="E779" s="52"/>
      <c r="F779" s="52"/>
      <c r="G779" s="52"/>
      <c r="H779" s="52"/>
      <c r="I779" s="52"/>
      <c r="J779" s="202" t="str">
        <f t="shared" si="501"/>
        <v/>
      </c>
      <c r="K779" s="33">
        <f t="shared" ref="K779:W779" si="610">IF(AND(ISBLANK(K737)=FALSE,K$657&gt;=Poczatek,K$657&lt;=Koniec_Projekt,$F693="tak",$G693="tak"),ROUND(K737*K693,0),0)</f>
        <v>0</v>
      </c>
      <c r="L779" s="33">
        <f t="shared" si="610"/>
        <v>0</v>
      </c>
      <c r="M779" s="33">
        <f t="shared" si="610"/>
        <v>0</v>
      </c>
      <c r="N779" s="33">
        <f t="shared" si="610"/>
        <v>0</v>
      </c>
      <c r="O779" s="33">
        <f t="shared" si="610"/>
        <v>0</v>
      </c>
      <c r="P779" s="33">
        <f t="shared" si="610"/>
        <v>0</v>
      </c>
      <c r="Q779" s="33">
        <f t="shared" si="610"/>
        <v>0</v>
      </c>
      <c r="R779" s="33">
        <f t="shared" si="610"/>
        <v>0</v>
      </c>
      <c r="S779" s="33">
        <f t="shared" si="610"/>
        <v>0</v>
      </c>
      <c r="T779" s="33">
        <f t="shared" si="610"/>
        <v>0</v>
      </c>
      <c r="U779" s="33">
        <f t="shared" si="610"/>
        <v>0</v>
      </c>
      <c r="V779" s="33">
        <f t="shared" si="610"/>
        <v>0</v>
      </c>
      <c r="W779" s="33">
        <f t="shared" si="610"/>
        <v>0</v>
      </c>
      <c r="X779" s="33">
        <f t="shared" si="565"/>
        <v>0</v>
      </c>
      <c r="Y779" s="33">
        <f t="shared" si="565"/>
        <v>0</v>
      </c>
      <c r="Z779" s="33">
        <f t="shared" ref="Z779:AA779" si="611">IF(AND(ISBLANK(Z737)=FALSE,Z$657&gt;=Poczatek,Z$657&lt;=Koniec_Projekt,$F693="tak",$G693="tak"),ROUND(Z737*Z693,0),0)</f>
        <v>0</v>
      </c>
      <c r="AA779" s="33">
        <f t="shared" si="611"/>
        <v>0</v>
      </c>
      <c r="AB779" s="33">
        <f t="shared" ref="AB779:AE779" si="612">IF(AND(ISBLANK(AB737)=FALSE,AB$657&gt;=Poczatek,AB$657&lt;=Koniec_Projekt,$F693="tak",$G693="tak"),ROUND(AB737*AB693,0),0)</f>
        <v>0</v>
      </c>
      <c r="AC779" s="33">
        <f t="shared" si="612"/>
        <v>0</v>
      </c>
      <c r="AD779" s="33">
        <f t="shared" si="612"/>
        <v>0</v>
      </c>
      <c r="AE779" s="33">
        <f t="shared" si="612"/>
        <v>0</v>
      </c>
    </row>
    <row r="780" spans="2:31">
      <c r="B780" s="62" t="str">
        <f t="shared" si="563"/>
        <v/>
      </c>
      <c r="C780" s="62" t="str">
        <f t="shared" si="563"/>
        <v/>
      </c>
      <c r="D780" s="52"/>
      <c r="E780" s="52"/>
      <c r="F780" s="52"/>
      <c r="G780" s="52"/>
      <c r="H780" s="52"/>
      <c r="I780" s="52"/>
      <c r="J780" s="202" t="str">
        <f t="shared" si="501"/>
        <v/>
      </c>
      <c r="K780" s="33">
        <f t="shared" ref="K780:W780" si="613">IF(AND(ISBLANK(K738)=FALSE,K$657&gt;=Poczatek,K$657&lt;=Koniec_Projekt,$F694="tak",$G694="tak"),ROUND(K738*K694,0),0)</f>
        <v>0</v>
      </c>
      <c r="L780" s="33">
        <f t="shared" si="613"/>
        <v>0</v>
      </c>
      <c r="M780" s="33">
        <f t="shared" si="613"/>
        <v>0</v>
      </c>
      <c r="N780" s="33">
        <f t="shared" si="613"/>
        <v>0</v>
      </c>
      <c r="O780" s="33">
        <f t="shared" si="613"/>
        <v>0</v>
      </c>
      <c r="P780" s="33">
        <f t="shared" si="613"/>
        <v>0</v>
      </c>
      <c r="Q780" s="33">
        <f t="shared" si="613"/>
        <v>0</v>
      </c>
      <c r="R780" s="33">
        <f t="shared" si="613"/>
        <v>0</v>
      </c>
      <c r="S780" s="33">
        <f t="shared" si="613"/>
        <v>0</v>
      </c>
      <c r="T780" s="33">
        <f t="shared" si="613"/>
        <v>0</v>
      </c>
      <c r="U780" s="33">
        <f t="shared" si="613"/>
        <v>0</v>
      </c>
      <c r="V780" s="33">
        <f t="shared" si="613"/>
        <v>0</v>
      </c>
      <c r="W780" s="33">
        <f t="shared" si="613"/>
        <v>0</v>
      </c>
      <c r="X780" s="33">
        <f t="shared" si="565"/>
        <v>0</v>
      </c>
      <c r="Y780" s="33">
        <f t="shared" si="565"/>
        <v>0</v>
      </c>
      <c r="Z780" s="33">
        <f t="shared" ref="Z780:AA780" si="614">IF(AND(ISBLANK(Z738)=FALSE,Z$657&gt;=Poczatek,Z$657&lt;=Koniec_Projekt,$F694="tak",$G694="tak"),ROUND(Z738*Z694,0),0)</f>
        <v>0</v>
      </c>
      <c r="AA780" s="33">
        <f t="shared" si="614"/>
        <v>0</v>
      </c>
      <c r="AB780" s="33">
        <f t="shared" ref="AB780:AE780" si="615">IF(AND(ISBLANK(AB738)=FALSE,AB$657&gt;=Poczatek,AB$657&lt;=Koniec_Projekt,$F694="tak",$G694="tak"),ROUND(AB738*AB694,0),0)</f>
        <v>0</v>
      </c>
      <c r="AC780" s="33">
        <f t="shared" si="615"/>
        <v>0</v>
      </c>
      <c r="AD780" s="33">
        <f t="shared" si="615"/>
        <v>0</v>
      </c>
      <c r="AE780" s="33">
        <f t="shared" si="615"/>
        <v>0</v>
      </c>
    </row>
    <row r="781" spans="2:31">
      <c r="B781" s="62" t="str">
        <f t="shared" si="563"/>
        <v/>
      </c>
      <c r="C781" s="62" t="str">
        <f t="shared" si="563"/>
        <v/>
      </c>
      <c r="D781" s="52"/>
      <c r="E781" s="52"/>
      <c r="F781" s="52"/>
      <c r="G781" s="52"/>
      <c r="H781" s="52"/>
      <c r="I781" s="52"/>
      <c r="J781" s="202" t="str">
        <f t="shared" si="501"/>
        <v/>
      </c>
      <c r="K781" s="33">
        <f t="shared" ref="K781:W781" si="616">IF(AND(ISBLANK(K739)=FALSE,K$657&gt;=Poczatek,K$657&lt;=Koniec_Projekt,$F695="tak",$G695="tak"),ROUND(K739*K695,0),0)</f>
        <v>0</v>
      </c>
      <c r="L781" s="33">
        <f t="shared" si="616"/>
        <v>0</v>
      </c>
      <c r="M781" s="33">
        <f t="shared" si="616"/>
        <v>0</v>
      </c>
      <c r="N781" s="33">
        <f t="shared" si="616"/>
        <v>0</v>
      </c>
      <c r="O781" s="33">
        <f t="shared" si="616"/>
        <v>0</v>
      </c>
      <c r="P781" s="33">
        <f t="shared" si="616"/>
        <v>0</v>
      </c>
      <c r="Q781" s="33">
        <f t="shared" si="616"/>
        <v>0</v>
      </c>
      <c r="R781" s="33">
        <f t="shared" si="616"/>
        <v>0</v>
      </c>
      <c r="S781" s="33">
        <f t="shared" si="616"/>
        <v>0</v>
      </c>
      <c r="T781" s="33">
        <f t="shared" si="616"/>
        <v>0</v>
      </c>
      <c r="U781" s="33">
        <f t="shared" si="616"/>
        <v>0</v>
      </c>
      <c r="V781" s="33">
        <f t="shared" si="616"/>
        <v>0</v>
      </c>
      <c r="W781" s="33">
        <f t="shared" si="616"/>
        <v>0</v>
      </c>
      <c r="X781" s="33">
        <f t="shared" si="565"/>
        <v>0</v>
      </c>
      <c r="Y781" s="33">
        <f t="shared" si="565"/>
        <v>0</v>
      </c>
      <c r="Z781" s="33">
        <f t="shared" ref="Z781:AA781" si="617">IF(AND(ISBLANK(Z739)=FALSE,Z$657&gt;=Poczatek,Z$657&lt;=Koniec_Projekt,$F695="tak",$G695="tak"),ROUND(Z739*Z695,0),0)</f>
        <v>0</v>
      </c>
      <c r="AA781" s="33">
        <f t="shared" si="617"/>
        <v>0</v>
      </c>
      <c r="AB781" s="33">
        <f t="shared" ref="AB781:AE781" si="618">IF(AND(ISBLANK(AB739)=FALSE,AB$657&gt;=Poczatek,AB$657&lt;=Koniec_Projekt,$F695="tak",$G695="tak"),ROUND(AB739*AB695,0),0)</f>
        <v>0</v>
      </c>
      <c r="AC781" s="33">
        <f t="shared" si="618"/>
        <v>0</v>
      </c>
      <c r="AD781" s="33">
        <f t="shared" si="618"/>
        <v>0</v>
      </c>
      <c r="AE781" s="33">
        <f t="shared" si="618"/>
        <v>0</v>
      </c>
    </row>
    <row r="782" spans="2:31">
      <c r="B782" s="62" t="str">
        <f t="shared" si="563"/>
        <v/>
      </c>
      <c r="C782" s="62" t="str">
        <f t="shared" si="563"/>
        <v/>
      </c>
      <c r="D782" s="52"/>
      <c r="E782" s="52"/>
      <c r="F782" s="52"/>
      <c r="G782" s="52"/>
      <c r="H782" s="52"/>
      <c r="I782" s="52"/>
      <c r="J782" s="202" t="str">
        <f t="shared" si="501"/>
        <v/>
      </c>
      <c r="K782" s="33">
        <f t="shared" ref="K782:W782" si="619">IF(AND(ISBLANK(K740)=FALSE,K$657&gt;=Poczatek,K$657&lt;=Koniec_Projekt,$F696="tak",$G696="tak"),ROUND(K740*K696,0),0)</f>
        <v>0</v>
      </c>
      <c r="L782" s="33">
        <f t="shared" si="619"/>
        <v>0</v>
      </c>
      <c r="M782" s="33">
        <f t="shared" si="619"/>
        <v>0</v>
      </c>
      <c r="N782" s="33">
        <f t="shared" si="619"/>
        <v>0</v>
      </c>
      <c r="O782" s="33">
        <f t="shared" si="619"/>
        <v>0</v>
      </c>
      <c r="P782" s="33">
        <f t="shared" si="619"/>
        <v>0</v>
      </c>
      <c r="Q782" s="33">
        <f t="shared" si="619"/>
        <v>0</v>
      </c>
      <c r="R782" s="33">
        <f t="shared" si="619"/>
        <v>0</v>
      </c>
      <c r="S782" s="33">
        <f t="shared" si="619"/>
        <v>0</v>
      </c>
      <c r="T782" s="33">
        <f t="shared" si="619"/>
        <v>0</v>
      </c>
      <c r="U782" s="33">
        <f t="shared" si="619"/>
        <v>0</v>
      </c>
      <c r="V782" s="33">
        <f t="shared" si="619"/>
        <v>0</v>
      </c>
      <c r="W782" s="33">
        <f t="shared" si="619"/>
        <v>0</v>
      </c>
      <c r="X782" s="33">
        <f t="shared" si="565"/>
        <v>0</v>
      </c>
      <c r="Y782" s="33">
        <f t="shared" si="565"/>
        <v>0</v>
      </c>
      <c r="Z782" s="33">
        <f t="shared" ref="Z782:AA782" si="620">IF(AND(ISBLANK(Z740)=FALSE,Z$657&gt;=Poczatek,Z$657&lt;=Koniec_Projekt,$F696="tak",$G696="tak"),ROUND(Z740*Z696,0),0)</f>
        <v>0</v>
      </c>
      <c r="AA782" s="33">
        <f t="shared" si="620"/>
        <v>0</v>
      </c>
      <c r="AB782" s="33">
        <f t="shared" ref="AB782:AE782" si="621">IF(AND(ISBLANK(AB740)=FALSE,AB$657&gt;=Poczatek,AB$657&lt;=Koniec_Projekt,$F696="tak",$G696="tak"),ROUND(AB740*AB696,0),0)</f>
        <v>0</v>
      </c>
      <c r="AC782" s="33">
        <f t="shared" si="621"/>
        <v>0</v>
      </c>
      <c r="AD782" s="33">
        <f t="shared" si="621"/>
        <v>0</v>
      </c>
      <c r="AE782" s="33">
        <f t="shared" si="621"/>
        <v>0</v>
      </c>
    </row>
    <row r="783" spans="2:31">
      <c r="B783" s="62" t="str">
        <f t="shared" si="563"/>
        <v/>
      </c>
      <c r="C783" s="62" t="str">
        <f t="shared" si="563"/>
        <v/>
      </c>
      <c r="D783" s="52"/>
      <c r="E783" s="52"/>
      <c r="F783" s="52"/>
      <c r="G783" s="52"/>
      <c r="H783" s="52"/>
      <c r="I783" s="52"/>
      <c r="J783" s="202" t="str">
        <f t="shared" si="501"/>
        <v/>
      </c>
      <c r="K783" s="33">
        <f t="shared" ref="K783:W783" si="622">IF(AND(ISBLANK(K741)=FALSE,K$657&gt;=Poczatek,K$657&lt;=Koniec_Projekt,$F697="tak",$G697="tak"),ROUND(K741*K697,0),0)</f>
        <v>0</v>
      </c>
      <c r="L783" s="33">
        <f t="shared" si="622"/>
        <v>0</v>
      </c>
      <c r="M783" s="33">
        <f t="shared" si="622"/>
        <v>0</v>
      </c>
      <c r="N783" s="33">
        <f t="shared" si="622"/>
        <v>0</v>
      </c>
      <c r="O783" s="33">
        <f t="shared" si="622"/>
        <v>0</v>
      </c>
      <c r="P783" s="33">
        <f t="shared" si="622"/>
        <v>0</v>
      </c>
      <c r="Q783" s="33">
        <f t="shared" si="622"/>
        <v>0</v>
      </c>
      <c r="R783" s="33">
        <f t="shared" si="622"/>
        <v>0</v>
      </c>
      <c r="S783" s="33">
        <f t="shared" si="622"/>
        <v>0</v>
      </c>
      <c r="T783" s="33">
        <f t="shared" si="622"/>
        <v>0</v>
      </c>
      <c r="U783" s="33">
        <f t="shared" si="622"/>
        <v>0</v>
      </c>
      <c r="V783" s="33">
        <f t="shared" si="622"/>
        <v>0</v>
      </c>
      <c r="W783" s="33">
        <f t="shared" si="622"/>
        <v>0</v>
      </c>
      <c r="X783" s="33">
        <f t="shared" si="565"/>
        <v>0</v>
      </c>
      <c r="Y783" s="33">
        <f t="shared" si="565"/>
        <v>0</v>
      </c>
      <c r="Z783" s="33">
        <f t="shared" ref="Z783:AA783" si="623">IF(AND(ISBLANK(Z741)=FALSE,Z$657&gt;=Poczatek,Z$657&lt;=Koniec_Projekt,$F697="tak",$G697="tak"),ROUND(Z741*Z697,0),0)</f>
        <v>0</v>
      </c>
      <c r="AA783" s="33">
        <f t="shared" si="623"/>
        <v>0</v>
      </c>
      <c r="AB783" s="33">
        <f t="shared" ref="AB783:AE783" si="624">IF(AND(ISBLANK(AB741)=FALSE,AB$657&gt;=Poczatek,AB$657&lt;=Koniec_Projekt,$F697="tak",$G697="tak"),ROUND(AB741*AB697,0),0)</f>
        <v>0</v>
      </c>
      <c r="AC783" s="33">
        <f t="shared" si="624"/>
        <v>0</v>
      </c>
      <c r="AD783" s="33">
        <f t="shared" si="624"/>
        <v>0</v>
      </c>
      <c r="AE783" s="33">
        <f t="shared" si="624"/>
        <v>0</v>
      </c>
    </row>
    <row r="784" spans="2:31"/>
    <row r="785" spans="2:31"/>
    <row r="786" spans="2:31" ht="36">
      <c r="B786" s="227" t="s">
        <v>868</v>
      </c>
      <c r="C786" s="229" t="s">
        <v>387</v>
      </c>
      <c r="D786" s="229" t="s">
        <v>394</v>
      </c>
      <c r="E786" s="229" t="s">
        <v>867</v>
      </c>
      <c r="F786" s="229" t="s">
        <v>869</v>
      </c>
      <c r="G786" s="229" t="s">
        <v>389</v>
      </c>
      <c r="H786" s="229" t="s">
        <v>886</v>
      </c>
      <c r="I786" s="229" t="s">
        <v>870</v>
      </c>
      <c r="J786" s="229" t="s">
        <v>399</v>
      </c>
      <c r="K786" s="231" t="str">
        <f t="shared" ref="K786:AE786" si="625">LataProjekcji</f>
        <v>Uzupełnij dane</v>
      </c>
      <c r="L786" s="231" t="str">
        <f t="shared" si="625"/>
        <v/>
      </c>
      <c r="M786" s="231" t="str">
        <f t="shared" si="625"/>
        <v/>
      </c>
      <c r="N786" s="231" t="str">
        <f t="shared" si="625"/>
        <v/>
      </c>
      <c r="O786" s="231" t="str">
        <f t="shared" si="625"/>
        <v/>
      </c>
      <c r="P786" s="231" t="str">
        <f t="shared" si="625"/>
        <v/>
      </c>
      <c r="Q786" s="231" t="str">
        <f t="shared" si="625"/>
        <v/>
      </c>
      <c r="R786" s="231" t="str">
        <f t="shared" si="625"/>
        <v/>
      </c>
      <c r="S786" s="231" t="str">
        <f t="shared" si="625"/>
        <v/>
      </c>
      <c r="T786" s="231" t="str">
        <f t="shared" si="625"/>
        <v/>
      </c>
      <c r="U786" s="231" t="str">
        <f t="shared" si="625"/>
        <v/>
      </c>
      <c r="V786" s="231" t="str">
        <f t="shared" si="625"/>
        <v/>
      </c>
      <c r="W786" s="231" t="str">
        <f t="shared" si="625"/>
        <v/>
      </c>
      <c r="X786" s="231" t="str">
        <f t="shared" si="625"/>
        <v/>
      </c>
      <c r="Y786" s="231" t="str">
        <f t="shared" si="625"/>
        <v/>
      </c>
      <c r="Z786" s="231" t="str">
        <f t="shared" si="625"/>
        <v/>
      </c>
      <c r="AA786" s="231" t="str">
        <f t="shared" si="625"/>
        <v/>
      </c>
      <c r="AB786" s="231" t="str">
        <f t="shared" si="625"/>
        <v/>
      </c>
      <c r="AC786" s="231" t="str">
        <f t="shared" si="625"/>
        <v/>
      </c>
      <c r="AD786" s="231" t="str">
        <f t="shared" si="625"/>
        <v/>
      </c>
      <c r="AE786" s="231" t="str">
        <f t="shared" si="625"/>
        <v/>
      </c>
    </row>
    <row r="787" spans="2:31">
      <c r="B787" s="652"/>
      <c r="C787" s="287"/>
      <c r="D787" s="304"/>
      <c r="E787" s="372"/>
      <c r="F787" s="380"/>
      <c r="G787" s="395"/>
      <c r="H787" s="659">
        <f ca="1">E3247</f>
        <v>0</v>
      </c>
      <c r="I787" s="659">
        <f>IF(AND(F787="tak",ISNUMBER(G787)),ROUND(SUM(K810:AE810),0),0)</f>
        <v>0</v>
      </c>
      <c r="J787" s="201" t="str" cm="1">
        <f t="array" ref="J787">IF(SUMPRODUCT(ISBLANK(C787:F787)*1)=4,"wstaw dane",IF(AND(SUMPRODUCT(ISBLANK(C787:F787)*1)&gt;0,SUMPRODUCT(ISBLANK(C787:F787)*1)&lt;4),"uzupełnij dane",IF(AND(F787=nie,ISNUMBER(G787)=TRUE),"usuń % dotacji",IF(AND(F787=tak,ISBLANK(G787)=TRUE),"wstaw % dotacji","ok"))))</f>
        <v>wstaw dane</v>
      </c>
      <c r="K787" s="399"/>
      <c r="L787" s="399"/>
      <c r="M787" s="399"/>
      <c r="N787" s="399"/>
      <c r="O787" s="399"/>
      <c r="P787" s="399"/>
      <c r="Q787" s="399"/>
      <c r="R787" s="399"/>
      <c r="S787" s="399"/>
      <c r="T787" s="399"/>
      <c r="U787" s="399"/>
      <c r="V787" s="399"/>
      <c r="W787" s="399"/>
      <c r="X787" s="399"/>
      <c r="Y787" s="399"/>
      <c r="Z787" s="399"/>
      <c r="AA787" s="399"/>
      <c r="AB787" s="399"/>
      <c r="AC787" s="399"/>
      <c r="AD787" s="399"/>
      <c r="AE787" s="399"/>
    </row>
    <row r="788" spans="2:31">
      <c r="B788" s="652"/>
      <c r="C788" s="287"/>
      <c r="D788" s="304"/>
      <c r="E788" s="372"/>
      <c r="F788" s="373"/>
      <c r="G788" s="396"/>
      <c r="H788" s="660">
        <f ca="1">E3259</f>
        <v>0</v>
      </c>
      <c r="I788" s="660">
        <f t="shared" ref="I788:I806" si="626">IF(AND(F788="tak",ISNUMBER(G788)),ROUND(SUM(K811:AE811),0),0)</f>
        <v>0</v>
      </c>
      <c r="J788" s="202" t="str" cm="1">
        <f t="array" ref="J788">IF(SUMPRODUCT(ISBLANK(C788:F788)*1)=4,"wstaw dane",IF(AND(SUMPRODUCT(ISBLANK(C788:F788)*1)&gt;0,SUMPRODUCT(ISBLANK(C788:F788)*1)&lt;4),"uzupełnij dane",IF(AND(F788=nie,ISNUMBER(G788)=TRUE),"usuń % dotacji",IF(AND(F788=tak,ISBLANK(G788)=TRUE),"wstaw % dotacji","ok"))))</f>
        <v>wstaw dane</v>
      </c>
      <c r="K788" s="342"/>
      <c r="L788" s="342"/>
      <c r="M788" s="342"/>
      <c r="N788" s="342"/>
      <c r="O788" s="342"/>
      <c r="P788" s="342"/>
      <c r="Q788" s="342"/>
      <c r="R788" s="342"/>
      <c r="S788" s="342"/>
      <c r="T788" s="342"/>
      <c r="U788" s="342"/>
      <c r="V788" s="342"/>
      <c r="W788" s="342"/>
      <c r="X788" s="342"/>
      <c r="Y788" s="342"/>
      <c r="Z788" s="342"/>
      <c r="AA788" s="342"/>
      <c r="AB788" s="342"/>
      <c r="AC788" s="342"/>
      <c r="AD788" s="342"/>
      <c r="AE788" s="342"/>
    </row>
    <row r="789" spans="2:31">
      <c r="B789" s="652"/>
      <c r="C789" s="287"/>
      <c r="D789" s="304"/>
      <c r="E789" s="372"/>
      <c r="F789" s="373"/>
      <c r="G789" s="396"/>
      <c r="H789" s="660">
        <f ca="1">E3271</f>
        <v>0</v>
      </c>
      <c r="I789" s="660">
        <f t="shared" si="626"/>
        <v>0</v>
      </c>
      <c r="J789" s="202" t="str" cm="1">
        <f t="array" ref="J789">IF(SUMPRODUCT(ISBLANK(C789:F789)*1)=4,"wstaw dane",IF(AND(SUMPRODUCT(ISBLANK(C789:F789)*1)&gt;0,SUMPRODUCT(ISBLANK(C789:F789)*1)&lt;4),"uzupełnij dane",IF(AND(F789=nie,ISNUMBER(G789)=TRUE),"usuń % dotacji",IF(AND(F789=tak,ISBLANK(G789)=TRUE),"wstaw % dotacji","ok"))))</f>
        <v>wstaw dane</v>
      </c>
      <c r="K789" s="342"/>
      <c r="L789" s="342"/>
      <c r="M789" s="342"/>
      <c r="N789" s="342"/>
      <c r="O789" s="342"/>
      <c r="P789" s="342"/>
      <c r="Q789" s="342"/>
      <c r="R789" s="342"/>
      <c r="S789" s="342"/>
      <c r="T789" s="342"/>
      <c r="U789" s="342"/>
      <c r="V789" s="342"/>
      <c r="W789" s="342"/>
      <c r="X789" s="342"/>
      <c r="Y789" s="342"/>
      <c r="Z789" s="342"/>
      <c r="AA789" s="342"/>
      <c r="AB789" s="342"/>
      <c r="AC789" s="342"/>
      <c r="AD789" s="342"/>
      <c r="AE789" s="342"/>
    </row>
    <row r="790" spans="2:31">
      <c r="B790" s="652"/>
      <c r="C790" s="287"/>
      <c r="D790" s="304"/>
      <c r="E790" s="372"/>
      <c r="F790" s="373"/>
      <c r="G790" s="396"/>
      <c r="H790" s="660">
        <f ca="1">E3283</f>
        <v>0</v>
      </c>
      <c r="I790" s="660">
        <f t="shared" si="626"/>
        <v>0</v>
      </c>
      <c r="J790" s="202" t="str" cm="1">
        <f t="array" ref="J790">IF(SUMPRODUCT(ISBLANK(C790:F790)*1)=4,"wstaw dane",IF(AND(SUMPRODUCT(ISBLANK(C790:F790)*1)&gt;0,SUMPRODUCT(ISBLANK(C790:F790)*1)&lt;4),"uzupełnij dane",IF(AND(F790=nie,ISNUMBER(G790)=TRUE),"usuń % dotacji",IF(AND(F790=tak,ISBLANK(G790)=TRUE),"wstaw % dotacji","ok"))))</f>
        <v>wstaw dane</v>
      </c>
      <c r="K790" s="342"/>
      <c r="L790" s="342"/>
      <c r="M790" s="342"/>
      <c r="N790" s="342"/>
      <c r="O790" s="342"/>
      <c r="P790" s="342"/>
      <c r="Q790" s="342"/>
      <c r="R790" s="342"/>
      <c r="S790" s="342"/>
      <c r="T790" s="342"/>
      <c r="U790" s="342"/>
      <c r="V790" s="342"/>
      <c r="W790" s="342"/>
      <c r="X790" s="342"/>
      <c r="Y790" s="342"/>
      <c r="Z790" s="342"/>
      <c r="AA790" s="342"/>
      <c r="AB790" s="342"/>
      <c r="AC790" s="342"/>
      <c r="AD790" s="342"/>
      <c r="AE790" s="342"/>
    </row>
    <row r="791" spans="2:31">
      <c r="B791" s="652"/>
      <c r="C791" s="287"/>
      <c r="D791" s="304"/>
      <c r="E791" s="372"/>
      <c r="F791" s="373"/>
      <c r="G791" s="396"/>
      <c r="H791" s="660">
        <f ca="1">E3295</f>
        <v>0</v>
      </c>
      <c r="I791" s="660">
        <f t="shared" si="626"/>
        <v>0</v>
      </c>
      <c r="J791" s="202" t="str" cm="1">
        <f t="array" ref="J791">IF(SUMPRODUCT(ISBLANK(C791:F791)*1)=4,"wstaw dane",IF(AND(SUMPRODUCT(ISBLANK(C791:F791)*1)&gt;0,SUMPRODUCT(ISBLANK(C791:F791)*1)&lt;4),"uzupełnij dane",IF(AND(F791=nie,ISNUMBER(G791)=TRUE),"usuń % dotacji",IF(AND(F791=tak,ISBLANK(G791)=TRUE),"wstaw % dotacji","ok"))))</f>
        <v>wstaw dane</v>
      </c>
      <c r="K791" s="342"/>
      <c r="L791" s="342"/>
      <c r="M791" s="342"/>
      <c r="N791" s="342"/>
      <c r="O791" s="342"/>
      <c r="P791" s="342"/>
      <c r="Q791" s="342"/>
      <c r="R791" s="342"/>
      <c r="S791" s="342"/>
      <c r="T791" s="342"/>
      <c r="U791" s="342"/>
      <c r="V791" s="342"/>
      <c r="W791" s="342"/>
      <c r="X791" s="342"/>
      <c r="Y791" s="342"/>
      <c r="Z791" s="342"/>
      <c r="AA791" s="342"/>
      <c r="AB791" s="342"/>
      <c r="AC791" s="342"/>
      <c r="AD791" s="342"/>
      <c r="AE791" s="342"/>
    </row>
    <row r="792" spans="2:31">
      <c r="B792" s="652"/>
      <c r="C792" s="287"/>
      <c r="D792" s="304"/>
      <c r="E792" s="372"/>
      <c r="F792" s="373"/>
      <c r="G792" s="396"/>
      <c r="H792" s="660">
        <f ca="1">E3307</f>
        <v>0</v>
      </c>
      <c r="I792" s="660">
        <f t="shared" si="626"/>
        <v>0</v>
      </c>
      <c r="J792" s="202" t="str" cm="1">
        <f t="array" ref="J792">IF(SUMPRODUCT(ISBLANK(C792:F792)*1)=4,"wstaw dane",IF(AND(SUMPRODUCT(ISBLANK(C792:F792)*1)&gt;0,SUMPRODUCT(ISBLANK(C792:F792)*1)&lt;4),"uzupełnij dane",IF(AND(F792=nie,ISNUMBER(G792)=TRUE),"usuń % dotacji",IF(AND(F792=tak,ISBLANK(G792)=TRUE),"wstaw % dotacji","ok"))))</f>
        <v>wstaw dane</v>
      </c>
      <c r="K792" s="342"/>
      <c r="L792" s="342"/>
      <c r="M792" s="342"/>
      <c r="N792" s="342"/>
      <c r="O792" s="342"/>
      <c r="P792" s="342"/>
      <c r="Q792" s="342"/>
      <c r="R792" s="342"/>
      <c r="S792" s="342"/>
      <c r="T792" s="342"/>
      <c r="U792" s="342"/>
      <c r="V792" s="342"/>
      <c r="W792" s="342"/>
      <c r="X792" s="342"/>
      <c r="Y792" s="342"/>
      <c r="Z792" s="342"/>
      <c r="AA792" s="342"/>
      <c r="AB792" s="342"/>
      <c r="AC792" s="342"/>
      <c r="AD792" s="342"/>
      <c r="AE792" s="342"/>
    </row>
    <row r="793" spans="2:31">
      <c r="B793" s="652"/>
      <c r="C793" s="287"/>
      <c r="D793" s="304"/>
      <c r="E793" s="372"/>
      <c r="F793" s="373"/>
      <c r="G793" s="396"/>
      <c r="H793" s="660">
        <f ca="1">E3319</f>
        <v>0</v>
      </c>
      <c r="I793" s="660">
        <f t="shared" si="626"/>
        <v>0</v>
      </c>
      <c r="J793" s="202" t="str" cm="1">
        <f t="array" ref="J793">IF(SUMPRODUCT(ISBLANK(C793:F793)*1)=4,"wstaw dane",IF(AND(SUMPRODUCT(ISBLANK(C793:F793)*1)&gt;0,SUMPRODUCT(ISBLANK(C793:F793)*1)&lt;4),"uzupełnij dane",IF(AND(F793=nie,ISNUMBER(G793)=TRUE),"usuń % dotacji",IF(AND(F793=tak,ISBLANK(G793)=TRUE),"wstaw % dotacji","ok"))))</f>
        <v>wstaw dane</v>
      </c>
      <c r="K793" s="342"/>
      <c r="L793" s="342"/>
      <c r="M793" s="342"/>
      <c r="N793" s="342"/>
      <c r="O793" s="342"/>
      <c r="P793" s="342"/>
      <c r="Q793" s="342"/>
      <c r="R793" s="342"/>
      <c r="S793" s="342"/>
      <c r="T793" s="342"/>
      <c r="U793" s="342"/>
      <c r="V793" s="342"/>
      <c r="W793" s="342"/>
      <c r="X793" s="342"/>
      <c r="Y793" s="342"/>
      <c r="Z793" s="342"/>
      <c r="AA793" s="342"/>
      <c r="AB793" s="342"/>
      <c r="AC793" s="342"/>
      <c r="AD793" s="342"/>
      <c r="AE793" s="342"/>
    </row>
    <row r="794" spans="2:31">
      <c r="B794" s="652"/>
      <c r="C794" s="287"/>
      <c r="D794" s="304"/>
      <c r="E794" s="372"/>
      <c r="F794" s="373"/>
      <c r="G794" s="396"/>
      <c r="H794" s="660">
        <f ca="1">E3331</f>
        <v>0</v>
      </c>
      <c r="I794" s="660">
        <f t="shared" si="626"/>
        <v>0</v>
      </c>
      <c r="J794" s="202" t="str" cm="1">
        <f t="array" ref="J794">IF(SUMPRODUCT(ISBLANK(C794:F794)*1)=4,"wstaw dane",IF(AND(SUMPRODUCT(ISBLANK(C794:F794)*1)&gt;0,SUMPRODUCT(ISBLANK(C794:F794)*1)&lt;4),"uzupełnij dane",IF(AND(F794=nie,ISNUMBER(G794)=TRUE),"usuń % dotacji",IF(AND(F794=tak,ISBLANK(G794)=TRUE),"wstaw % dotacji","ok"))))</f>
        <v>wstaw dane</v>
      </c>
      <c r="K794" s="342"/>
      <c r="L794" s="342"/>
      <c r="M794" s="342"/>
      <c r="N794" s="342"/>
      <c r="O794" s="342"/>
      <c r="P794" s="342"/>
      <c r="Q794" s="342"/>
      <c r="R794" s="342"/>
      <c r="S794" s="342"/>
      <c r="T794" s="342"/>
      <c r="U794" s="342"/>
      <c r="V794" s="342"/>
      <c r="W794" s="342"/>
      <c r="X794" s="342"/>
      <c r="Y794" s="342"/>
      <c r="Z794" s="342"/>
      <c r="AA794" s="342"/>
      <c r="AB794" s="342"/>
      <c r="AC794" s="342"/>
      <c r="AD794" s="342"/>
      <c r="AE794" s="342"/>
    </row>
    <row r="795" spans="2:31">
      <c r="B795" s="652"/>
      <c r="C795" s="287"/>
      <c r="D795" s="304"/>
      <c r="E795" s="372"/>
      <c r="F795" s="373"/>
      <c r="G795" s="396"/>
      <c r="H795" s="660">
        <f ca="1">E3343</f>
        <v>0</v>
      </c>
      <c r="I795" s="660">
        <f t="shared" si="626"/>
        <v>0</v>
      </c>
      <c r="J795" s="202" t="str" cm="1">
        <f t="array" ref="J795">IF(SUMPRODUCT(ISBLANK(C795:F795)*1)=4,"wstaw dane",IF(AND(SUMPRODUCT(ISBLANK(C795:F795)*1)&gt;0,SUMPRODUCT(ISBLANK(C795:F795)*1)&lt;4),"uzupełnij dane",IF(AND(F795=nie,ISNUMBER(G795)=TRUE),"usuń % dotacji",IF(AND(F795=tak,ISBLANK(G795)=TRUE),"wstaw % dotacji","ok"))))</f>
        <v>wstaw dane</v>
      </c>
      <c r="K795" s="342"/>
      <c r="L795" s="342"/>
      <c r="M795" s="342"/>
      <c r="N795" s="342"/>
      <c r="O795" s="342"/>
      <c r="P795" s="342"/>
      <c r="Q795" s="342"/>
      <c r="R795" s="342"/>
      <c r="S795" s="342"/>
      <c r="T795" s="342"/>
      <c r="U795" s="342"/>
      <c r="V795" s="342"/>
      <c r="W795" s="342"/>
      <c r="X795" s="342"/>
      <c r="Y795" s="342"/>
      <c r="Z795" s="342"/>
      <c r="AA795" s="342"/>
      <c r="AB795" s="342"/>
      <c r="AC795" s="342"/>
      <c r="AD795" s="342"/>
      <c r="AE795" s="342"/>
    </row>
    <row r="796" spans="2:31">
      <c r="B796" s="652"/>
      <c r="C796" s="287"/>
      <c r="D796" s="304"/>
      <c r="E796" s="372"/>
      <c r="F796" s="373"/>
      <c r="G796" s="396"/>
      <c r="H796" s="660">
        <f ca="1">E3355</f>
        <v>0</v>
      </c>
      <c r="I796" s="660">
        <f t="shared" si="626"/>
        <v>0</v>
      </c>
      <c r="J796" s="202" t="str" cm="1">
        <f t="array" ref="J796">IF(SUMPRODUCT(ISBLANK(C796:F796)*1)=4,"wstaw dane",IF(AND(SUMPRODUCT(ISBLANK(C796:F796)*1)&gt;0,SUMPRODUCT(ISBLANK(C796:F796)*1)&lt;4),"uzupełnij dane",IF(AND(F796=nie,ISNUMBER(G796)=TRUE),"usuń % dotacji",IF(AND(F796=tak,ISBLANK(G796)=TRUE),"wstaw % dotacji","ok"))))</f>
        <v>wstaw dane</v>
      </c>
      <c r="K796" s="342"/>
      <c r="L796" s="342"/>
      <c r="M796" s="342"/>
      <c r="N796" s="342"/>
      <c r="O796" s="342"/>
      <c r="P796" s="342"/>
      <c r="Q796" s="342"/>
      <c r="R796" s="342"/>
      <c r="S796" s="342"/>
      <c r="T796" s="342"/>
      <c r="U796" s="342"/>
      <c r="V796" s="342"/>
      <c r="W796" s="342"/>
      <c r="X796" s="342"/>
      <c r="Y796" s="342"/>
      <c r="Z796" s="342"/>
      <c r="AA796" s="342"/>
      <c r="AB796" s="342"/>
      <c r="AC796" s="342"/>
      <c r="AD796" s="342"/>
      <c r="AE796" s="342"/>
    </row>
    <row r="797" spans="2:31">
      <c r="B797" s="652"/>
      <c r="C797" s="287"/>
      <c r="D797" s="304"/>
      <c r="E797" s="372"/>
      <c r="F797" s="373"/>
      <c r="G797" s="396"/>
      <c r="H797" s="660">
        <f ca="1">E3367</f>
        <v>0</v>
      </c>
      <c r="I797" s="660">
        <f t="shared" si="626"/>
        <v>0</v>
      </c>
      <c r="J797" s="202" t="str" cm="1">
        <f t="array" ref="J797">IF(SUMPRODUCT(ISBLANK(C797:F797)*1)=4,"wstaw dane",IF(AND(SUMPRODUCT(ISBLANK(C797:F797)*1)&gt;0,SUMPRODUCT(ISBLANK(C797:F797)*1)&lt;4),"uzupełnij dane",IF(AND(F797=nie,ISNUMBER(G797)=TRUE),"usuń % dotacji",IF(AND(F797=tak,ISBLANK(G797)=TRUE),"wstaw % dotacji","ok"))))</f>
        <v>wstaw dane</v>
      </c>
      <c r="K797" s="342"/>
      <c r="L797" s="342"/>
      <c r="M797" s="342"/>
      <c r="N797" s="342"/>
      <c r="O797" s="342"/>
      <c r="P797" s="342"/>
      <c r="Q797" s="342"/>
      <c r="R797" s="342"/>
      <c r="S797" s="342"/>
      <c r="T797" s="342"/>
      <c r="U797" s="342"/>
      <c r="V797" s="342"/>
      <c r="W797" s="342"/>
      <c r="X797" s="342"/>
      <c r="Y797" s="342"/>
      <c r="Z797" s="342"/>
      <c r="AA797" s="342"/>
      <c r="AB797" s="342"/>
      <c r="AC797" s="342"/>
      <c r="AD797" s="342"/>
      <c r="AE797" s="342"/>
    </row>
    <row r="798" spans="2:31">
      <c r="B798" s="652"/>
      <c r="C798" s="287"/>
      <c r="D798" s="304"/>
      <c r="E798" s="372"/>
      <c r="F798" s="373"/>
      <c r="G798" s="396"/>
      <c r="H798" s="660">
        <f ca="1">E3379</f>
        <v>0</v>
      </c>
      <c r="I798" s="660">
        <f t="shared" si="626"/>
        <v>0</v>
      </c>
      <c r="J798" s="202" t="str" cm="1">
        <f t="array" ref="J798">IF(SUMPRODUCT(ISBLANK(C798:F798)*1)=4,"wstaw dane",IF(AND(SUMPRODUCT(ISBLANK(C798:F798)*1)&gt;0,SUMPRODUCT(ISBLANK(C798:F798)*1)&lt;4),"uzupełnij dane",IF(AND(F798=nie,ISNUMBER(G798)=TRUE),"usuń % dotacji",IF(AND(F798=tak,ISBLANK(G798)=TRUE),"wstaw % dotacji","ok"))))</f>
        <v>wstaw dane</v>
      </c>
      <c r="K798" s="342"/>
      <c r="L798" s="342"/>
      <c r="M798" s="342"/>
      <c r="N798" s="342"/>
      <c r="O798" s="342"/>
      <c r="P798" s="342"/>
      <c r="Q798" s="342"/>
      <c r="R798" s="342"/>
      <c r="S798" s="342"/>
      <c r="T798" s="342"/>
      <c r="U798" s="342"/>
      <c r="V798" s="342"/>
      <c r="W798" s="342"/>
      <c r="X798" s="342"/>
      <c r="Y798" s="342"/>
      <c r="Z798" s="342"/>
      <c r="AA798" s="342"/>
      <c r="AB798" s="342"/>
      <c r="AC798" s="342"/>
      <c r="AD798" s="342"/>
      <c r="AE798" s="342"/>
    </row>
    <row r="799" spans="2:31">
      <c r="B799" s="652"/>
      <c r="C799" s="287"/>
      <c r="D799" s="304"/>
      <c r="E799" s="372"/>
      <c r="F799" s="373"/>
      <c r="G799" s="396"/>
      <c r="H799" s="660">
        <f ca="1">E3391</f>
        <v>0</v>
      </c>
      <c r="I799" s="660">
        <f t="shared" si="626"/>
        <v>0</v>
      </c>
      <c r="J799" s="202" t="str" cm="1">
        <f t="array" ref="J799">IF(SUMPRODUCT(ISBLANK(C799:F799)*1)=4,"wstaw dane",IF(AND(SUMPRODUCT(ISBLANK(C799:F799)*1)&gt;0,SUMPRODUCT(ISBLANK(C799:F799)*1)&lt;4),"uzupełnij dane",IF(AND(F799=nie,ISNUMBER(G799)=TRUE),"usuń % dotacji",IF(AND(F799=tak,ISBLANK(G799)=TRUE),"wstaw % dotacji","ok"))))</f>
        <v>wstaw dane</v>
      </c>
      <c r="K799" s="342"/>
      <c r="L799" s="342"/>
      <c r="M799" s="342"/>
      <c r="N799" s="342"/>
      <c r="O799" s="342"/>
      <c r="P799" s="342"/>
      <c r="Q799" s="342"/>
      <c r="R799" s="342"/>
      <c r="S799" s="342"/>
      <c r="T799" s="342"/>
      <c r="U799" s="342"/>
      <c r="V799" s="342"/>
      <c r="W799" s="342"/>
      <c r="X799" s="342"/>
      <c r="Y799" s="342"/>
      <c r="Z799" s="342"/>
      <c r="AA799" s="342"/>
      <c r="AB799" s="342"/>
      <c r="AC799" s="342"/>
      <c r="AD799" s="342"/>
      <c r="AE799" s="342"/>
    </row>
    <row r="800" spans="2:31">
      <c r="B800" s="652"/>
      <c r="C800" s="287"/>
      <c r="D800" s="304"/>
      <c r="E800" s="372"/>
      <c r="F800" s="373"/>
      <c r="G800" s="396"/>
      <c r="H800" s="660">
        <f ca="1">E3403</f>
        <v>0</v>
      </c>
      <c r="I800" s="660">
        <f t="shared" si="626"/>
        <v>0</v>
      </c>
      <c r="J800" s="202" t="str" cm="1">
        <f t="array" ref="J800">IF(SUMPRODUCT(ISBLANK(C800:F800)*1)=4,"wstaw dane",IF(AND(SUMPRODUCT(ISBLANK(C800:F800)*1)&gt;0,SUMPRODUCT(ISBLANK(C800:F800)*1)&lt;4),"uzupełnij dane",IF(AND(F800=nie,ISNUMBER(G800)=TRUE),"usuń % dotacji",IF(AND(F800=tak,ISBLANK(G800)=TRUE),"wstaw % dotacji","ok"))))</f>
        <v>wstaw dane</v>
      </c>
      <c r="K800" s="342"/>
      <c r="L800" s="342"/>
      <c r="M800" s="342"/>
      <c r="N800" s="342"/>
      <c r="O800" s="342"/>
      <c r="P800" s="342"/>
      <c r="Q800" s="342"/>
      <c r="R800" s="342"/>
      <c r="S800" s="342"/>
      <c r="T800" s="342"/>
      <c r="U800" s="342"/>
      <c r="V800" s="342"/>
      <c r="W800" s="342"/>
      <c r="X800" s="342"/>
      <c r="Y800" s="342"/>
      <c r="Z800" s="342"/>
      <c r="AA800" s="342"/>
      <c r="AB800" s="342"/>
      <c r="AC800" s="342"/>
      <c r="AD800" s="342"/>
      <c r="AE800" s="342"/>
    </row>
    <row r="801" spans="2:31">
      <c r="B801" s="652"/>
      <c r="C801" s="287"/>
      <c r="D801" s="304"/>
      <c r="E801" s="372"/>
      <c r="F801" s="373"/>
      <c r="G801" s="396"/>
      <c r="H801" s="660">
        <f ca="1">E3415</f>
        <v>0</v>
      </c>
      <c r="I801" s="660">
        <f t="shared" si="626"/>
        <v>0</v>
      </c>
      <c r="J801" s="202" t="str" cm="1">
        <f t="array" ref="J801">IF(SUMPRODUCT(ISBLANK(C801:F801)*1)=4,"wstaw dane",IF(AND(SUMPRODUCT(ISBLANK(C801:F801)*1)&gt;0,SUMPRODUCT(ISBLANK(C801:F801)*1)&lt;4),"uzupełnij dane",IF(AND(F801=nie,ISNUMBER(G801)=TRUE),"usuń % dotacji",IF(AND(F801=tak,ISBLANK(G801)=TRUE),"wstaw % dotacji","ok"))))</f>
        <v>wstaw dane</v>
      </c>
      <c r="K801" s="342"/>
      <c r="L801" s="342"/>
      <c r="M801" s="342"/>
      <c r="N801" s="342"/>
      <c r="O801" s="342"/>
      <c r="P801" s="342"/>
      <c r="Q801" s="342"/>
      <c r="R801" s="342"/>
      <c r="S801" s="342"/>
      <c r="T801" s="342"/>
      <c r="U801" s="342"/>
      <c r="V801" s="342"/>
      <c r="W801" s="342"/>
      <c r="X801" s="342"/>
      <c r="Y801" s="342"/>
      <c r="Z801" s="342"/>
      <c r="AA801" s="342"/>
      <c r="AB801" s="342"/>
      <c r="AC801" s="342"/>
      <c r="AD801" s="342"/>
      <c r="AE801" s="342"/>
    </row>
    <row r="802" spans="2:31">
      <c r="B802" s="652"/>
      <c r="C802" s="287"/>
      <c r="D802" s="304"/>
      <c r="E802" s="372"/>
      <c r="F802" s="373"/>
      <c r="G802" s="396"/>
      <c r="H802" s="660">
        <f ca="1">E3427</f>
        <v>0</v>
      </c>
      <c r="I802" s="660">
        <f t="shared" si="626"/>
        <v>0</v>
      </c>
      <c r="J802" s="202" t="str" cm="1">
        <f t="array" ref="J802">IF(SUMPRODUCT(ISBLANK(C802:F802)*1)=4,"wstaw dane",IF(AND(SUMPRODUCT(ISBLANK(C802:F802)*1)&gt;0,SUMPRODUCT(ISBLANK(C802:F802)*1)&lt;4),"uzupełnij dane",IF(AND(F802=nie,ISNUMBER(G802)=TRUE),"usuń % dotacji",IF(AND(F802=tak,ISBLANK(G802)=TRUE),"wstaw % dotacji","ok"))))</f>
        <v>wstaw dane</v>
      </c>
      <c r="K802" s="342"/>
      <c r="L802" s="342"/>
      <c r="M802" s="342"/>
      <c r="N802" s="342"/>
      <c r="O802" s="342"/>
      <c r="P802" s="342"/>
      <c r="Q802" s="342"/>
      <c r="R802" s="342"/>
      <c r="S802" s="342"/>
      <c r="T802" s="342"/>
      <c r="U802" s="342"/>
      <c r="V802" s="342"/>
      <c r="W802" s="342"/>
      <c r="X802" s="342"/>
      <c r="Y802" s="342"/>
      <c r="Z802" s="342"/>
      <c r="AA802" s="342"/>
      <c r="AB802" s="342"/>
      <c r="AC802" s="342"/>
      <c r="AD802" s="342"/>
      <c r="AE802" s="342"/>
    </row>
    <row r="803" spans="2:31">
      <c r="B803" s="652"/>
      <c r="C803" s="287"/>
      <c r="D803" s="304"/>
      <c r="E803" s="372"/>
      <c r="F803" s="373"/>
      <c r="G803" s="396"/>
      <c r="H803" s="660">
        <f ca="1">E3439</f>
        <v>0</v>
      </c>
      <c r="I803" s="660">
        <f t="shared" si="626"/>
        <v>0</v>
      </c>
      <c r="J803" s="202" t="str" cm="1">
        <f t="array" ref="J803">IF(SUMPRODUCT(ISBLANK(C803:F803)*1)=4,"wstaw dane",IF(AND(SUMPRODUCT(ISBLANK(C803:F803)*1)&gt;0,SUMPRODUCT(ISBLANK(C803:F803)*1)&lt;4),"uzupełnij dane",IF(AND(F803=nie,ISNUMBER(G803)=TRUE),"usuń % dotacji",IF(AND(F803=tak,ISBLANK(G803)=TRUE),"wstaw % dotacji","ok"))))</f>
        <v>wstaw dane</v>
      </c>
      <c r="K803" s="342"/>
      <c r="L803" s="342"/>
      <c r="M803" s="342"/>
      <c r="N803" s="342"/>
      <c r="O803" s="342"/>
      <c r="P803" s="342"/>
      <c r="Q803" s="342"/>
      <c r="R803" s="342"/>
      <c r="S803" s="342"/>
      <c r="T803" s="342"/>
      <c r="U803" s="342"/>
      <c r="V803" s="342"/>
      <c r="W803" s="342"/>
      <c r="X803" s="342"/>
      <c r="Y803" s="342"/>
      <c r="Z803" s="342"/>
      <c r="AA803" s="342"/>
      <c r="AB803" s="342"/>
      <c r="AC803" s="342"/>
      <c r="AD803" s="342"/>
      <c r="AE803" s="342"/>
    </row>
    <row r="804" spans="2:31">
      <c r="B804" s="652"/>
      <c r="C804" s="287"/>
      <c r="D804" s="304"/>
      <c r="E804" s="372"/>
      <c r="F804" s="373"/>
      <c r="G804" s="396"/>
      <c r="H804" s="660">
        <f ca="1">E3451</f>
        <v>0</v>
      </c>
      <c r="I804" s="660">
        <f t="shared" si="626"/>
        <v>0</v>
      </c>
      <c r="J804" s="202" t="str" cm="1">
        <f t="array" ref="J804">IF(SUMPRODUCT(ISBLANK(C804:F804)*1)=4,"wstaw dane",IF(AND(SUMPRODUCT(ISBLANK(C804:F804)*1)&gt;0,SUMPRODUCT(ISBLANK(C804:F804)*1)&lt;4),"uzupełnij dane",IF(AND(F804=nie,ISNUMBER(G804)=TRUE),"usuń % dotacji",IF(AND(F804=tak,ISBLANK(G804)=TRUE),"wstaw % dotacji","ok"))))</f>
        <v>wstaw dane</v>
      </c>
      <c r="K804" s="342"/>
      <c r="L804" s="342"/>
      <c r="M804" s="342"/>
      <c r="N804" s="342"/>
      <c r="O804" s="342"/>
      <c r="P804" s="342"/>
      <c r="Q804" s="342"/>
      <c r="R804" s="342"/>
      <c r="S804" s="342"/>
      <c r="T804" s="342"/>
      <c r="U804" s="342"/>
      <c r="V804" s="342"/>
      <c r="W804" s="342"/>
      <c r="X804" s="342"/>
      <c r="Y804" s="342"/>
      <c r="Z804" s="342"/>
      <c r="AA804" s="342"/>
      <c r="AB804" s="342"/>
      <c r="AC804" s="342"/>
      <c r="AD804" s="342"/>
      <c r="AE804" s="342"/>
    </row>
    <row r="805" spans="2:31">
      <c r="B805" s="652"/>
      <c r="C805" s="287"/>
      <c r="D805" s="304"/>
      <c r="E805" s="372"/>
      <c r="F805" s="373"/>
      <c r="G805" s="396"/>
      <c r="H805" s="660">
        <f ca="1">E3463</f>
        <v>0</v>
      </c>
      <c r="I805" s="660">
        <f t="shared" si="626"/>
        <v>0</v>
      </c>
      <c r="J805" s="202" t="str" cm="1">
        <f t="array" ref="J805">IF(SUMPRODUCT(ISBLANK(C805:F805)*1)=4,"wstaw dane",IF(AND(SUMPRODUCT(ISBLANK(C805:F805)*1)&gt;0,SUMPRODUCT(ISBLANK(C805:F805)*1)&lt;4),"uzupełnij dane",IF(AND(F805=nie,ISNUMBER(G805)=TRUE),"usuń % dotacji",IF(AND(F805=tak,ISBLANK(G805)=TRUE),"wstaw % dotacji","ok"))))</f>
        <v>wstaw dane</v>
      </c>
      <c r="K805" s="342"/>
      <c r="L805" s="342"/>
      <c r="M805" s="342"/>
      <c r="N805" s="342"/>
      <c r="O805" s="342"/>
      <c r="P805" s="342"/>
      <c r="Q805" s="342"/>
      <c r="R805" s="342"/>
      <c r="S805" s="342"/>
      <c r="T805" s="342"/>
      <c r="U805" s="342"/>
      <c r="V805" s="342"/>
      <c r="W805" s="342"/>
      <c r="X805" s="342"/>
      <c r="Y805" s="342"/>
      <c r="Z805" s="342"/>
      <c r="AA805" s="342"/>
      <c r="AB805" s="342"/>
      <c r="AC805" s="342"/>
      <c r="AD805" s="342"/>
      <c r="AE805" s="342"/>
    </row>
    <row r="806" spans="2:31">
      <c r="B806" s="652"/>
      <c r="C806" s="287"/>
      <c r="D806" s="304"/>
      <c r="E806" s="372"/>
      <c r="F806" s="373"/>
      <c r="G806" s="396"/>
      <c r="H806" s="661">
        <f ca="1">E3475</f>
        <v>0</v>
      </c>
      <c r="I806" s="661">
        <f t="shared" si="626"/>
        <v>0</v>
      </c>
      <c r="J806" s="202" t="str" cm="1">
        <f t="array" ref="J806">IF(SUMPRODUCT(ISBLANK(C806:F806)*1)=4,"wstaw dane",IF(AND(SUMPRODUCT(ISBLANK(C806:F806)*1)&gt;0,SUMPRODUCT(ISBLANK(C806:F806)*1)&lt;4),"uzupełnij dane",IF(AND(F806=nie,ISNUMBER(G806)=TRUE),"usuń % dotacji",IF(AND(F806=tak,ISBLANK(G806)=TRUE),"wstaw % dotacji","ok"))))</f>
        <v>wstaw dane</v>
      </c>
      <c r="K806" s="400"/>
      <c r="L806" s="400"/>
      <c r="M806" s="400"/>
      <c r="N806" s="400"/>
      <c r="O806" s="400"/>
      <c r="P806" s="400"/>
      <c r="Q806" s="400"/>
      <c r="R806" s="400"/>
      <c r="S806" s="400"/>
      <c r="T806" s="400"/>
      <c r="U806" s="400"/>
      <c r="V806" s="400"/>
      <c r="W806" s="400"/>
      <c r="X806" s="400"/>
      <c r="Y806" s="400"/>
      <c r="Z806" s="400"/>
      <c r="AA806" s="400"/>
      <c r="AB806" s="400"/>
      <c r="AC806" s="400"/>
      <c r="AD806" s="400"/>
      <c r="AE806" s="400"/>
    </row>
    <row r="807" spans="2:31">
      <c r="B807" s="98" t="s">
        <v>316</v>
      </c>
      <c r="C807" s="97">
        <f>SUM(C787:C806)</f>
        <v>0</v>
      </c>
      <c r="D807" s="97"/>
      <c r="E807" s="199"/>
      <c r="F807" s="96"/>
      <c r="G807" s="97"/>
      <c r="H807" s="97">
        <f ca="1">SUM(H787:H806)</f>
        <v>0</v>
      </c>
      <c r="I807" s="97">
        <f>SUM(I787:I806)</f>
        <v>0</v>
      </c>
      <c r="J807" s="703" t="b">
        <f ca="1">ROUND(C807,0)=ROUND(SUM(K807:AE807,H807),0)</f>
        <v>1</v>
      </c>
      <c r="K807" s="97">
        <f t="shared" ref="K807:W807" si="627">SUM(K787:K806)</f>
        <v>0</v>
      </c>
      <c r="L807" s="97">
        <f t="shared" si="627"/>
        <v>0</v>
      </c>
      <c r="M807" s="97">
        <f t="shared" si="627"/>
        <v>0</v>
      </c>
      <c r="N807" s="97">
        <f t="shared" si="627"/>
        <v>0</v>
      </c>
      <c r="O807" s="97">
        <f t="shared" si="627"/>
        <v>0</v>
      </c>
      <c r="P807" s="97">
        <f t="shared" si="627"/>
        <v>0</v>
      </c>
      <c r="Q807" s="97">
        <f t="shared" si="627"/>
        <v>0</v>
      </c>
      <c r="R807" s="97">
        <f t="shared" si="627"/>
        <v>0</v>
      </c>
      <c r="S807" s="97">
        <f t="shared" si="627"/>
        <v>0</v>
      </c>
      <c r="T807" s="97">
        <f t="shared" si="627"/>
        <v>0</v>
      </c>
      <c r="U807" s="97">
        <f t="shared" si="627"/>
        <v>0</v>
      </c>
      <c r="V807" s="97">
        <f t="shared" si="627"/>
        <v>0</v>
      </c>
      <c r="W807" s="97">
        <f t="shared" si="627"/>
        <v>0</v>
      </c>
      <c r="X807" s="97">
        <f>SUM(X787:X806)</f>
        <v>0</v>
      </c>
      <c r="Y807" s="97">
        <f>SUM(Y787:Y806)</f>
        <v>0</v>
      </c>
      <c r="Z807" s="97">
        <f t="shared" ref="Z807:AE807" si="628">SUM(Z787:Z806)</f>
        <v>0</v>
      </c>
      <c r="AA807" s="97">
        <f t="shared" si="628"/>
        <v>0</v>
      </c>
      <c r="AB807" s="97">
        <f t="shared" si="628"/>
        <v>0</v>
      </c>
      <c r="AC807" s="97">
        <f t="shared" si="628"/>
        <v>0</v>
      </c>
      <c r="AD807" s="97">
        <f t="shared" si="628"/>
        <v>0</v>
      </c>
      <c r="AE807" s="97">
        <f t="shared" si="628"/>
        <v>0</v>
      </c>
    </row>
    <row r="808" spans="2:31"/>
    <row r="809" spans="2:31">
      <c r="B809" s="188" t="s">
        <v>898</v>
      </c>
      <c r="C809" s="378"/>
      <c r="D809" s="189"/>
      <c r="E809" s="190"/>
      <c r="F809" s="190"/>
      <c r="G809" s="190"/>
      <c r="H809" s="190"/>
      <c r="I809" s="190"/>
      <c r="J809" s="190"/>
      <c r="K809" s="631"/>
      <c r="L809" s="632"/>
      <c r="M809" s="632"/>
      <c r="N809" s="632"/>
      <c r="O809" s="632"/>
      <c r="P809" s="632"/>
      <c r="Q809" s="632"/>
      <c r="R809" s="632"/>
      <c r="S809" s="632"/>
      <c r="T809" s="632"/>
      <c r="U809" s="632"/>
      <c r="V809" s="632"/>
      <c r="W809" s="632"/>
      <c r="X809" s="632"/>
      <c r="Y809" s="632"/>
      <c r="Z809" s="632"/>
      <c r="AA809" s="632"/>
      <c r="AB809" s="632"/>
      <c r="AC809" s="632"/>
      <c r="AD809" s="632"/>
      <c r="AE809" s="632"/>
    </row>
    <row r="810" spans="2:31">
      <c r="B810" s="62" t="str">
        <f>IF(ISBLANK(B787),"",B787)</f>
        <v/>
      </c>
      <c r="C810" s="62"/>
      <c r="D810" s="101"/>
      <c r="E810" s="101"/>
      <c r="F810" s="101"/>
      <c r="G810" s="101"/>
      <c r="H810" s="101"/>
      <c r="I810" s="102"/>
      <c r="J810" s="201" t="str">
        <f>J787</f>
        <v>wstaw dane</v>
      </c>
      <c r="K810" s="102">
        <f>IF(AND($F787="tak",ISNUMBER($G787)),ROUND($G787*K787,0),0)</f>
        <v>0</v>
      </c>
      <c r="L810" s="102">
        <f t="shared" ref="L810:AE810" si="629">IF(AND($F787="tak",ISNUMBER($G787)),ROUND($G787*L787,0),0)</f>
        <v>0</v>
      </c>
      <c r="M810" s="102">
        <f t="shared" si="629"/>
        <v>0</v>
      </c>
      <c r="N810" s="102">
        <f t="shared" si="629"/>
        <v>0</v>
      </c>
      <c r="O810" s="102">
        <f t="shared" si="629"/>
        <v>0</v>
      </c>
      <c r="P810" s="102">
        <f t="shared" si="629"/>
        <v>0</v>
      </c>
      <c r="Q810" s="102">
        <f t="shared" si="629"/>
        <v>0</v>
      </c>
      <c r="R810" s="102">
        <f t="shared" si="629"/>
        <v>0</v>
      </c>
      <c r="S810" s="102">
        <f t="shared" si="629"/>
        <v>0</v>
      </c>
      <c r="T810" s="102">
        <f t="shared" si="629"/>
        <v>0</v>
      </c>
      <c r="U810" s="102">
        <f t="shared" si="629"/>
        <v>0</v>
      </c>
      <c r="V810" s="102">
        <f t="shared" si="629"/>
        <v>0</v>
      </c>
      <c r="W810" s="102">
        <f t="shared" si="629"/>
        <v>0</v>
      </c>
      <c r="X810" s="102">
        <f t="shared" si="629"/>
        <v>0</v>
      </c>
      <c r="Y810" s="102">
        <f t="shared" si="629"/>
        <v>0</v>
      </c>
      <c r="Z810" s="102">
        <f t="shared" si="629"/>
        <v>0</v>
      </c>
      <c r="AA810" s="102">
        <f t="shared" si="629"/>
        <v>0</v>
      </c>
      <c r="AB810" s="102">
        <f t="shared" si="629"/>
        <v>0</v>
      </c>
      <c r="AC810" s="102">
        <f t="shared" si="629"/>
        <v>0</v>
      </c>
      <c r="AD810" s="102">
        <f t="shared" si="629"/>
        <v>0</v>
      </c>
      <c r="AE810" s="102">
        <f t="shared" si="629"/>
        <v>0</v>
      </c>
    </row>
    <row r="811" spans="2:31">
      <c r="B811" s="62" t="str">
        <f t="shared" ref="B811:B829" si="630">IF(ISBLANK(B788),"",B788)</f>
        <v/>
      </c>
      <c r="C811" s="62"/>
      <c r="D811" s="52"/>
      <c r="E811" s="52"/>
      <c r="F811" s="52"/>
      <c r="G811" s="52"/>
      <c r="H811" s="52"/>
      <c r="I811" s="33"/>
      <c r="J811" s="202" t="str">
        <f t="shared" ref="J811:J829" si="631">J788</f>
        <v>wstaw dane</v>
      </c>
      <c r="K811" s="33">
        <f t="shared" ref="K811:AE811" si="632">IF(ISBLANK(K788),0,ROUND($G788*K788,0))</f>
        <v>0</v>
      </c>
      <c r="L811" s="33">
        <f t="shared" si="632"/>
        <v>0</v>
      </c>
      <c r="M811" s="33">
        <f t="shared" si="632"/>
        <v>0</v>
      </c>
      <c r="N811" s="33">
        <f t="shared" si="632"/>
        <v>0</v>
      </c>
      <c r="O811" s="33">
        <f t="shared" si="632"/>
        <v>0</v>
      </c>
      <c r="P811" s="33">
        <f t="shared" si="632"/>
        <v>0</v>
      </c>
      <c r="Q811" s="33">
        <f t="shared" si="632"/>
        <v>0</v>
      </c>
      <c r="R811" s="33">
        <f t="shared" si="632"/>
        <v>0</v>
      </c>
      <c r="S811" s="33">
        <f t="shared" si="632"/>
        <v>0</v>
      </c>
      <c r="T811" s="33">
        <f t="shared" si="632"/>
        <v>0</v>
      </c>
      <c r="U811" s="33">
        <f t="shared" si="632"/>
        <v>0</v>
      </c>
      <c r="V811" s="33">
        <f t="shared" si="632"/>
        <v>0</v>
      </c>
      <c r="W811" s="33">
        <f t="shared" si="632"/>
        <v>0</v>
      </c>
      <c r="X811" s="33">
        <f t="shared" si="632"/>
        <v>0</v>
      </c>
      <c r="Y811" s="33">
        <f t="shared" si="632"/>
        <v>0</v>
      </c>
      <c r="Z811" s="33">
        <f t="shared" si="632"/>
        <v>0</v>
      </c>
      <c r="AA811" s="33">
        <f t="shared" si="632"/>
        <v>0</v>
      </c>
      <c r="AB811" s="33">
        <f t="shared" si="632"/>
        <v>0</v>
      </c>
      <c r="AC811" s="33">
        <f t="shared" si="632"/>
        <v>0</v>
      </c>
      <c r="AD811" s="33">
        <f t="shared" si="632"/>
        <v>0</v>
      </c>
      <c r="AE811" s="33">
        <f t="shared" si="632"/>
        <v>0</v>
      </c>
    </row>
    <row r="812" spans="2:31">
      <c r="B812" s="62" t="str">
        <f t="shared" si="630"/>
        <v/>
      </c>
      <c r="C812" s="62"/>
      <c r="D812" s="52"/>
      <c r="E812" s="52"/>
      <c r="F812" s="52"/>
      <c r="G812" s="52"/>
      <c r="H812" s="52"/>
      <c r="I812" s="33"/>
      <c r="J812" s="202" t="str">
        <f t="shared" si="631"/>
        <v>wstaw dane</v>
      </c>
      <c r="K812" s="33">
        <f t="shared" ref="K812:AE812" si="633">IF(ISBLANK(K789),0,ROUND($G789*K789,0))</f>
        <v>0</v>
      </c>
      <c r="L812" s="33">
        <f t="shared" si="633"/>
        <v>0</v>
      </c>
      <c r="M812" s="33">
        <f t="shared" si="633"/>
        <v>0</v>
      </c>
      <c r="N812" s="33">
        <f t="shared" si="633"/>
        <v>0</v>
      </c>
      <c r="O812" s="33">
        <f t="shared" si="633"/>
        <v>0</v>
      </c>
      <c r="P812" s="33">
        <f t="shared" si="633"/>
        <v>0</v>
      </c>
      <c r="Q812" s="33">
        <f t="shared" si="633"/>
        <v>0</v>
      </c>
      <c r="R812" s="33">
        <f t="shared" si="633"/>
        <v>0</v>
      </c>
      <c r="S812" s="33">
        <f t="shared" si="633"/>
        <v>0</v>
      </c>
      <c r="T812" s="33">
        <f t="shared" si="633"/>
        <v>0</v>
      </c>
      <c r="U812" s="33">
        <f t="shared" si="633"/>
        <v>0</v>
      </c>
      <c r="V812" s="33">
        <f t="shared" si="633"/>
        <v>0</v>
      </c>
      <c r="W812" s="33">
        <f t="shared" si="633"/>
        <v>0</v>
      </c>
      <c r="X812" s="33">
        <f t="shared" si="633"/>
        <v>0</v>
      </c>
      <c r="Y812" s="33">
        <f t="shared" si="633"/>
        <v>0</v>
      </c>
      <c r="Z812" s="33">
        <f t="shared" si="633"/>
        <v>0</v>
      </c>
      <c r="AA812" s="33">
        <f t="shared" si="633"/>
        <v>0</v>
      </c>
      <c r="AB812" s="33">
        <f t="shared" si="633"/>
        <v>0</v>
      </c>
      <c r="AC812" s="33">
        <f t="shared" si="633"/>
        <v>0</v>
      </c>
      <c r="AD812" s="33">
        <f t="shared" si="633"/>
        <v>0</v>
      </c>
      <c r="AE812" s="33">
        <f t="shared" si="633"/>
        <v>0</v>
      </c>
    </row>
    <row r="813" spans="2:31">
      <c r="B813" s="62" t="str">
        <f t="shared" si="630"/>
        <v/>
      </c>
      <c r="C813" s="62"/>
      <c r="D813" s="52"/>
      <c r="E813" s="52"/>
      <c r="F813" s="52"/>
      <c r="G813" s="52"/>
      <c r="H813" s="52"/>
      <c r="I813" s="33"/>
      <c r="J813" s="202" t="str">
        <f t="shared" si="631"/>
        <v>wstaw dane</v>
      </c>
      <c r="K813" s="33">
        <f t="shared" ref="K813:AE813" si="634">IF(ISBLANK(K790),0,ROUND($G790*K790,0))</f>
        <v>0</v>
      </c>
      <c r="L813" s="33">
        <f t="shared" si="634"/>
        <v>0</v>
      </c>
      <c r="M813" s="33">
        <f t="shared" si="634"/>
        <v>0</v>
      </c>
      <c r="N813" s="33">
        <f t="shared" si="634"/>
        <v>0</v>
      </c>
      <c r="O813" s="33">
        <f t="shared" si="634"/>
        <v>0</v>
      </c>
      <c r="P813" s="33">
        <f t="shared" si="634"/>
        <v>0</v>
      </c>
      <c r="Q813" s="33">
        <f t="shared" si="634"/>
        <v>0</v>
      </c>
      <c r="R813" s="33">
        <f t="shared" si="634"/>
        <v>0</v>
      </c>
      <c r="S813" s="33">
        <f t="shared" si="634"/>
        <v>0</v>
      </c>
      <c r="T813" s="33">
        <f t="shared" si="634"/>
        <v>0</v>
      </c>
      <c r="U813" s="33">
        <f t="shared" si="634"/>
        <v>0</v>
      </c>
      <c r="V813" s="33">
        <f t="shared" si="634"/>
        <v>0</v>
      </c>
      <c r="W813" s="33">
        <f t="shared" si="634"/>
        <v>0</v>
      </c>
      <c r="X813" s="33">
        <f t="shared" si="634"/>
        <v>0</v>
      </c>
      <c r="Y813" s="33">
        <f t="shared" si="634"/>
        <v>0</v>
      </c>
      <c r="Z813" s="33">
        <f t="shared" si="634"/>
        <v>0</v>
      </c>
      <c r="AA813" s="33">
        <f t="shared" si="634"/>
        <v>0</v>
      </c>
      <c r="AB813" s="33">
        <f t="shared" si="634"/>
        <v>0</v>
      </c>
      <c r="AC813" s="33">
        <f t="shared" si="634"/>
        <v>0</v>
      </c>
      <c r="AD813" s="33">
        <f t="shared" si="634"/>
        <v>0</v>
      </c>
      <c r="AE813" s="33">
        <f t="shared" si="634"/>
        <v>0</v>
      </c>
    </row>
    <row r="814" spans="2:31">
      <c r="B814" s="62" t="str">
        <f t="shared" si="630"/>
        <v/>
      </c>
      <c r="C814" s="62"/>
      <c r="D814" s="52"/>
      <c r="E814" s="52"/>
      <c r="F814" s="52"/>
      <c r="G814" s="52"/>
      <c r="H814" s="52"/>
      <c r="I814" s="33"/>
      <c r="J814" s="202" t="str">
        <f t="shared" si="631"/>
        <v>wstaw dane</v>
      </c>
      <c r="K814" s="33">
        <f t="shared" ref="K814:AE814" si="635">IF(ISBLANK(K791),0,ROUND($G791*K791,0))</f>
        <v>0</v>
      </c>
      <c r="L814" s="33">
        <f t="shared" si="635"/>
        <v>0</v>
      </c>
      <c r="M814" s="33">
        <f t="shared" si="635"/>
        <v>0</v>
      </c>
      <c r="N814" s="33">
        <f t="shared" si="635"/>
        <v>0</v>
      </c>
      <c r="O814" s="33">
        <f t="shared" si="635"/>
        <v>0</v>
      </c>
      <c r="P814" s="33">
        <f t="shared" si="635"/>
        <v>0</v>
      </c>
      <c r="Q814" s="33">
        <f t="shared" si="635"/>
        <v>0</v>
      </c>
      <c r="R814" s="33">
        <f t="shared" si="635"/>
        <v>0</v>
      </c>
      <c r="S814" s="33">
        <f t="shared" si="635"/>
        <v>0</v>
      </c>
      <c r="T814" s="33">
        <f t="shared" si="635"/>
        <v>0</v>
      </c>
      <c r="U814" s="33">
        <f t="shared" si="635"/>
        <v>0</v>
      </c>
      <c r="V814" s="33">
        <f t="shared" si="635"/>
        <v>0</v>
      </c>
      <c r="W814" s="33">
        <f t="shared" si="635"/>
        <v>0</v>
      </c>
      <c r="X814" s="33">
        <f t="shared" si="635"/>
        <v>0</v>
      </c>
      <c r="Y814" s="33">
        <f t="shared" si="635"/>
        <v>0</v>
      </c>
      <c r="Z814" s="33">
        <f t="shared" si="635"/>
        <v>0</v>
      </c>
      <c r="AA814" s="33">
        <f t="shared" si="635"/>
        <v>0</v>
      </c>
      <c r="AB814" s="33">
        <f t="shared" si="635"/>
        <v>0</v>
      </c>
      <c r="AC814" s="33">
        <f t="shared" si="635"/>
        <v>0</v>
      </c>
      <c r="AD814" s="33">
        <f t="shared" si="635"/>
        <v>0</v>
      </c>
      <c r="AE814" s="33">
        <f t="shared" si="635"/>
        <v>0</v>
      </c>
    </row>
    <row r="815" spans="2:31">
      <c r="B815" s="62" t="str">
        <f t="shared" si="630"/>
        <v/>
      </c>
      <c r="C815" s="62"/>
      <c r="D815" s="52"/>
      <c r="E815" s="52"/>
      <c r="F815" s="52"/>
      <c r="G815" s="52"/>
      <c r="H815" s="52"/>
      <c r="I815" s="33"/>
      <c r="J815" s="202" t="str">
        <f t="shared" si="631"/>
        <v>wstaw dane</v>
      </c>
      <c r="K815" s="33">
        <f t="shared" ref="K815:AE815" si="636">IF(ISBLANK(K792),0,ROUND($G792*K792,0))</f>
        <v>0</v>
      </c>
      <c r="L815" s="33">
        <f t="shared" si="636"/>
        <v>0</v>
      </c>
      <c r="M815" s="33">
        <f t="shared" si="636"/>
        <v>0</v>
      </c>
      <c r="N815" s="33">
        <f t="shared" si="636"/>
        <v>0</v>
      </c>
      <c r="O815" s="33">
        <f t="shared" si="636"/>
        <v>0</v>
      </c>
      <c r="P815" s="33">
        <f t="shared" si="636"/>
        <v>0</v>
      </c>
      <c r="Q815" s="33">
        <f t="shared" si="636"/>
        <v>0</v>
      </c>
      <c r="R815" s="33">
        <f t="shared" si="636"/>
        <v>0</v>
      </c>
      <c r="S815" s="33">
        <f t="shared" si="636"/>
        <v>0</v>
      </c>
      <c r="T815" s="33">
        <f t="shared" si="636"/>
        <v>0</v>
      </c>
      <c r="U815" s="33">
        <f t="shared" si="636"/>
        <v>0</v>
      </c>
      <c r="V815" s="33">
        <f t="shared" si="636"/>
        <v>0</v>
      </c>
      <c r="W815" s="33">
        <f t="shared" si="636"/>
        <v>0</v>
      </c>
      <c r="X815" s="33">
        <f t="shared" si="636"/>
        <v>0</v>
      </c>
      <c r="Y815" s="33">
        <f t="shared" si="636"/>
        <v>0</v>
      </c>
      <c r="Z815" s="33">
        <f t="shared" si="636"/>
        <v>0</v>
      </c>
      <c r="AA815" s="33">
        <f t="shared" si="636"/>
        <v>0</v>
      </c>
      <c r="AB815" s="33">
        <f t="shared" si="636"/>
        <v>0</v>
      </c>
      <c r="AC815" s="33">
        <f t="shared" si="636"/>
        <v>0</v>
      </c>
      <c r="AD815" s="33">
        <f t="shared" si="636"/>
        <v>0</v>
      </c>
      <c r="AE815" s="33">
        <f t="shared" si="636"/>
        <v>0</v>
      </c>
    </row>
    <row r="816" spans="2:31">
      <c r="B816" s="62" t="str">
        <f t="shared" si="630"/>
        <v/>
      </c>
      <c r="C816" s="62"/>
      <c r="D816" s="52"/>
      <c r="E816" s="52"/>
      <c r="F816" s="52"/>
      <c r="G816" s="52"/>
      <c r="H816" s="52"/>
      <c r="I816" s="33"/>
      <c r="J816" s="202" t="str">
        <f t="shared" si="631"/>
        <v>wstaw dane</v>
      </c>
      <c r="K816" s="33">
        <f t="shared" ref="K816:AE816" si="637">IF(ISBLANK(K793),0,ROUND($G793*K793,0))</f>
        <v>0</v>
      </c>
      <c r="L816" s="33">
        <f t="shared" si="637"/>
        <v>0</v>
      </c>
      <c r="M816" s="33">
        <f t="shared" si="637"/>
        <v>0</v>
      </c>
      <c r="N816" s="33">
        <f t="shared" si="637"/>
        <v>0</v>
      </c>
      <c r="O816" s="33">
        <f t="shared" si="637"/>
        <v>0</v>
      </c>
      <c r="P816" s="33">
        <f t="shared" si="637"/>
        <v>0</v>
      </c>
      <c r="Q816" s="33">
        <f t="shared" si="637"/>
        <v>0</v>
      </c>
      <c r="R816" s="33">
        <f t="shared" si="637"/>
        <v>0</v>
      </c>
      <c r="S816" s="33">
        <f t="shared" si="637"/>
        <v>0</v>
      </c>
      <c r="T816" s="33">
        <f t="shared" si="637"/>
        <v>0</v>
      </c>
      <c r="U816" s="33">
        <f t="shared" si="637"/>
        <v>0</v>
      </c>
      <c r="V816" s="33">
        <f t="shared" si="637"/>
        <v>0</v>
      </c>
      <c r="W816" s="33">
        <f t="shared" si="637"/>
        <v>0</v>
      </c>
      <c r="X816" s="33">
        <f t="shared" si="637"/>
        <v>0</v>
      </c>
      <c r="Y816" s="33">
        <f t="shared" si="637"/>
        <v>0</v>
      </c>
      <c r="Z816" s="33">
        <f t="shared" si="637"/>
        <v>0</v>
      </c>
      <c r="AA816" s="33">
        <f t="shared" si="637"/>
        <v>0</v>
      </c>
      <c r="AB816" s="33">
        <f t="shared" si="637"/>
        <v>0</v>
      </c>
      <c r="AC816" s="33">
        <f t="shared" si="637"/>
        <v>0</v>
      </c>
      <c r="AD816" s="33">
        <f t="shared" si="637"/>
        <v>0</v>
      </c>
      <c r="AE816" s="33">
        <f t="shared" si="637"/>
        <v>0</v>
      </c>
    </row>
    <row r="817" spans="2:31">
      <c r="B817" s="62" t="str">
        <f t="shared" si="630"/>
        <v/>
      </c>
      <c r="C817" s="62"/>
      <c r="D817" s="52"/>
      <c r="E817" s="52"/>
      <c r="F817" s="52"/>
      <c r="G817" s="52"/>
      <c r="H817" s="52"/>
      <c r="I817" s="33"/>
      <c r="J817" s="202" t="str">
        <f t="shared" si="631"/>
        <v>wstaw dane</v>
      </c>
      <c r="K817" s="33">
        <f t="shared" ref="K817:AE817" si="638">IF(ISBLANK(K794),0,ROUND($G794*K794,0))</f>
        <v>0</v>
      </c>
      <c r="L817" s="33">
        <f t="shared" si="638"/>
        <v>0</v>
      </c>
      <c r="M817" s="33">
        <f t="shared" si="638"/>
        <v>0</v>
      </c>
      <c r="N817" s="33">
        <f t="shared" si="638"/>
        <v>0</v>
      </c>
      <c r="O817" s="33">
        <f t="shared" si="638"/>
        <v>0</v>
      </c>
      <c r="P817" s="33">
        <f t="shared" si="638"/>
        <v>0</v>
      </c>
      <c r="Q817" s="33">
        <f t="shared" si="638"/>
        <v>0</v>
      </c>
      <c r="R817" s="33">
        <f t="shared" si="638"/>
        <v>0</v>
      </c>
      <c r="S817" s="33">
        <f t="shared" si="638"/>
        <v>0</v>
      </c>
      <c r="T817" s="33">
        <f t="shared" si="638"/>
        <v>0</v>
      </c>
      <c r="U817" s="33">
        <f t="shared" si="638"/>
        <v>0</v>
      </c>
      <c r="V817" s="33">
        <f t="shared" si="638"/>
        <v>0</v>
      </c>
      <c r="W817" s="33">
        <f t="shared" si="638"/>
        <v>0</v>
      </c>
      <c r="X817" s="33">
        <f t="shared" si="638"/>
        <v>0</v>
      </c>
      <c r="Y817" s="33">
        <f t="shared" si="638"/>
        <v>0</v>
      </c>
      <c r="Z817" s="33">
        <f t="shared" si="638"/>
        <v>0</v>
      </c>
      <c r="AA817" s="33">
        <f t="shared" si="638"/>
        <v>0</v>
      </c>
      <c r="AB817" s="33">
        <f t="shared" si="638"/>
        <v>0</v>
      </c>
      <c r="AC817" s="33">
        <f t="shared" si="638"/>
        <v>0</v>
      </c>
      <c r="AD817" s="33">
        <f t="shared" si="638"/>
        <v>0</v>
      </c>
      <c r="AE817" s="33">
        <f t="shared" si="638"/>
        <v>0</v>
      </c>
    </row>
    <row r="818" spans="2:31">
      <c r="B818" s="62" t="str">
        <f t="shared" si="630"/>
        <v/>
      </c>
      <c r="C818" s="62"/>
      <c r="D818" s="52"/>
      <c r="E818" s="52"/>
      <c r="F818" s="52"/>
      <c r="G818" s="52"/>
      <c r="H818" s="52"/>
      <c r="I818" s="33"/>
      <c r="J818" s="202" t="str">
        <f t="shared" si="631"/>
        <v>wstaw dane</v>
      </c>
      <c r="K818" s="33">
        <f t="shared" ref="K818:AE818" si="639">IF(ISBLANK(K795),0,ROUND($G795*K795,0))</f>
        <v>0</v>
      </c>
      <c r="L818" s="33">
        <f t="shared" si="639"/>
        <v>0</v>
      </c>
      <c r="M818" s="33">
        <f t="shared" si="639"/>
        <v>0</v>
      </c>
      <c r="N818" s="33">
        <f t="shared" si="639"/>
        <v>0</v>
      </c>
      <c r="O818" s="33">
        <f t="shared" si="639"/>
        <v>0</v>
      </c>
      <c r="P818" s="33">
        <f t="shared" si="639"/>
        <v>0</v>
      </c>
      <c r="Q818" s="33">
        <f t="shared" si="639"/>
        <v>0</v>
      </c>
      <c r="R818" s="33">
        <f t="shared" si="639"/>
        <v>0</v>
      </c>
      <c r="S818" s="33">
        <f t="shared" si="639"/>
        <v>0</v>
      </c>
      <c r="T818" s="33">
        <f t="shared" si="639"/>
        <v>0</v>
      </c>
      <c r="U818" s="33">
        <f t="shared" si="639"/>
        <v>0</v>
      </c>
      <c r="V818" s="33">
        <f t="shared" si="639"/>
        <v>0</v>
      </c>
      <c r="W818" s="33">
        <f t="shared" si="639"/>
        <v>0</v>
      </c>
      <c r="X818" s="33">
        <f t="shared" si="639"/>
        <v>0</v>
      </c>
      <c r="Y818" s="33">
        <f t="shared" si="639"/>
        <v>0</v>
      </c>
      <c r="Z818" s="33">
        <f t="shared" si="639"/>
        <v>0</v>
      </c>
      <c r="AA818" s="33">
        <f t="shared" si="639"/>
        <v>0</v>
      </c>
      <c r="AB818" s="33">
        <f t="shared" si="639"/>
        <v>0</v>
      </c>
      <c r="AC818" s="33">
        <f t="shared" si="639"/>
        <v>0</v>
      </c>
      <c r="AD818" s="33">
        <f t="shared" si="639"/>
        <v>0</v>
      </c>
      <c r="AE818" s="33">
        <f t="shared" si="639"/>
        <v>0</v>
      </c>
    </row>
    <row r="819" spans="2:31">
      <c r="B819" s="62" t="str">
        <f t="shared" si="630"/>
        <v/>
      </c>
      <c r="C819" s="62"/>
      <c r="D819" s="52"/>
      <c r="E819" s="52"/>
      <c r="F819" s="52"/>
      <c r="G819" s="52"/>
      <c r="H819" s="52"/>
      <c r="I819" s="33"/>
      <c r="J819" s="202" t="str">
        <f t="shared" si="631"/>
        <v>wstaw dane</v>
      </c>
      <c r="K819" s="33">
        <f t="shared" ref="K819:AE819" si="640">IF(ISBLANK(K796),0,ROUND($G796*K796,0))</f>
        <v>0</v>
      </c>
      <c r="L819" s="33">
        <f t="shared" si="640"/>
        <v>0</v>
      </c>
      <c r="M819" s="33">
        <f t="shared" si="640"/>
        <v>0</v>
      </c>
      <c r="N819" s="33">
        <f t="shared" si="640"/>
        <v>0</v>
      </c>
      <c r="O819" s="33">
        <f t="shared" si="640"/>
        <v>0</v>
      </c>
      <c r="P819" s="33">
        <f t="shared" si="640"/>
        <v>0</v>
      </c>
      <c r="Q819" s="33">
        <f t="shared" si="640"/>
        <v>0</v>
      </c>
      <c r="R819" s="33">
        <f t="shared" si="640"/>
        <v>0</v>
      </c>
      <c r="S819" s="33">
        <f t="shared" si="640"/>
        <v>0</v>
      </c>
      <c r="T819" s="33">
        <f t="shared" si="640"/>
        <v>0</v>
      </c>
      <c r="U819" s="33">
        <f t="shared" si="640"/>
        <v>0</v>
      </c>
      <c r="V819" s="33">
        <f t="shared" si="640"/>
        <v>0</v>
      </c>
      <c r="W819" s="33">
        <f t="shared" si="640"/>
        <v>0</v>
      </c>
      <c r="X819" s="33">
        <f t="shared" si="640"/>
        <v>0</v>
      </c>
      <c r="Y819" s="33">
        <f t="shared" si="640"/>
        <v>0</v>
      </c>
      <c r="Z819" s="33">
        <f t="shared" si="640"/>
        <v>0</v>
      </c>
      <c r="AA819" s="33">
        <f t="shared" si="640"/>
        <v>0</v>
      </c>
      <c r="AB819" s="33">
        <f t="shared" si="640"/>
        <v>0</v>
      </c>
      <c r="AC819" s="33">
        <f t="shared" si="640"/>
        <v>0</v>
      </c>
      <c r="AD819" s="33">
        <f t="shared" si="640"/>
        <v>0</v>
      </c>
      <c r="AE819" s="33">
        <f t="shared" si="640"/>
        <v>0</v>
      </c>
    </row>
    <row r="820" spans="2:31">
      <c r="B820" s="62" t="str">
        <f t="shared" si="630"/>
        <v/>
      </c>
      <c r="C820" s="62"/>
      <c r="D820" s="52"/>
      <c r="E820" s="52"/>
      <c r="F820" s="52"/>
      <c r="G820" s="52"/>
      <c r="H820" s="52"/>
      <c r="I820" s="33"/>
      <c r="J820" s="202" t="str">
        <f t="shared" si="631"/>
        <v>wstaw dane</v>
      </c>
      <c r="K820" s="33">
        <f t="shared" ref="K820:AE820" si="641">IF(ISBLANK(K797),0,ROUND($G797*K797,0))</f>
        <v>0</v>
      </c>
      <c r="L820" s="33">
        <f t="shared" si="641"/>
        <v>0</v>
      </c>
      <c r="M820" s="33">
        <f t="shared" si="641"/>
        <v>0</v>
      </c>
      <c r="N820" s="33">
        <f t="shared" si="641"/>
        <v>0</v>
      </c>
      <c r="O820" s="33">
        <f t="shared" si="641"/>
        <v>0</v>
      </c>
      <c r="P820" s="33">
        <f t="shared" si="641"/>
        <v>0</v>
      </c>
      <c r="Q820" s="33">
        <f t="shared" si="641"/>
        <v>0</v>
      </c>
      <c r="R820" s="33">
        <f t="shared" si="641"/>
        <v>0</v>
      </c>
      <c r="S820" s="33">
        <f t="shared" si="641"/>
        <v>0</v>
      </c>
      <c r="T820" s="33">
        <f t="shared" si="641"/>
        <v>0</v>
      </c>
      <c r="U820" s="33">
        <f t="shared" si="641"/>
        <v>0</v>
      </c>
      <c r="V820" s="33">
        <f t="shared" si="641"/>
        <v>0</v>
      </c>
      <c r="W820" s="33">
        <f t="shared" si="641"/>
        <v>0</v>
      </c>
      <c r="X820" s="33">
        <f t="shared" si="641"/>
        <v>0</v>
      </c>
      <c r="Y820" s="33">
        <f t="shared" si="641"/>
        <v>0</v>
      </c>
      <c r="Z820" s="33">
        <f t="shared" si="641"/>
        <v>0</v>
      </c>
      <c r="AA820" s="33">
        <f t="shared" si="641"/>
        <v>0</v>
      </c>
      <c r="AB820" s="33">
        <f t="shared" si="641"/>
        <v>0</v>
      </c>
      <c r="AC820" s="33">
        <f t="shared" si="641"/>
        <v>0</v>
      </c>
      <c r="AD820" s="33">
        <f t="shared" si="641"/>
        <v>0</v>
      </c>
      <c r="AE820" s="33">
        <f t="shared" si="641"/>
        <v>0</v>
      </c>
    </row>
    <row r="821" spans="2:31">
      <c r="B821" s="62" t="str">
        <f t="shared" si="630"/>
        <v/>
      </c>
      <c r="C821" s="62"/>
      <c r="D821" s="52"/>
      <c r="E821" s="52"/>
      <c r="F821" s="52"/>
      <c r="G821" s="52"/>
      <c r="H821" s="52"/>
      <c r="I821" s="33"/>
      <c r="J821" s="202" t="str">
        <f t="shared" si="631"/>
        <v>wstaw dane</v>
      </c>
      <c r="K821" s="33">
        <f t="shared" ref="K821:AE821" si="642">IF(ISBLANK(K798),0,ROUND($G798*K798,0))</f>
        <v>0</v>
      </c>
      <c r="L821" s="33">
        <f t="shared" si="642"/>
        <v>0</v>
      </c>
      <c r="M821" s="33">
        <f t="shared" si="642"/>
        <v>0</v>
      </c>
      <c r="N821" s="33">
        <f t="shared" si="642"/>
        <v>0</v>
      </c>
      <c r="O821" s="33">
        <f t="shared" si="642"/>
        <v>0</v>
      </c>
      <c r="P821" s="33">
        <f t="shared" si="642"/>
        <v>0</v>
      </c>
      <c r="Q821" s="33">
        <f t="shared" si="642"/>
        <v>0</v>
      </c>
      <c r="R821" s="33">
        <f t="shared" si="642"/>
        <v>0</v>
      </c>
      <c r="S821" s="33">
        <f t="shared" si="642"/>
        <v>0</v>
      </c>
      <c r="T821" s="33">
        <f t="shared" si="642"/>
        <v>0</v>
      </c>
      <c r="U821" s="33">
        <f t="shared" si="642"/>
        <v>0</v>
      </c>
      <c r="V821" s="33">
        <f t="shared" si="642"/>
        <v>0</v>
      </c>
      <c r="W821" s="33">
        <f t="shared" si="642"/>
        <v>0</v>
      </c>
      <c r="X821" s="33">
        <f t="shared" si="642"/>
        <v>0</v>
      </c>
      <c r="Y821" s="33">
        <f t="shared" si="642"/>
        <v>0</v>
      </c>
      <c r="Z821" s="33">
        <f t="shared" si="642"/>
        <v>0</v>
      </c>
      <c r="AA821" s="33">
        <f t="shared" si="642"/>
        <v>0</v>
      </c>
      <c r="AB821" s="33">
        <f t="shared" si="642"/>
        <v>0</v>
      </c>
      <c r="AC821" s="33">
        <f t="shared" si="642"/>
        <v>0</v>
      </c>
      <c r="AD821" s="33">
        <f t="shared" si="642"/>
        <v>0</v>
      </c>
      <c r="AE821" s="33">
        <f t="shared" si="642"/>
        <v>0</v>
      </c>
    </row>
    <row r="822" spans="2:31">
      <c r="B822" s="62" t="str">
        <f t="shared" si="630"/>
        <v/>
      </c>
      <c r="C822" s="62"/>
      <c r="D822" s="52"/>
      <c r="E822" s="52"/>
      <c r="F822" s="52"/>
      <c r="G822" s="52"/>
      <c r="H822" s="52"/>
      <c r="I822" s="33"/>
      <c r="J822" s="202" t="str">
        <f t="shared" si="631"/>
        <v>wstaw dane</v>
      </c>
      <c r="K822" s="33">
        <f t="shared" ref="K822:AE822" si="643">IF(ISBLANK(K799),0,ROUND($G799*K799,0))</f>
        <v>0</v>
      </c>
      <c r="L822" s="33">
        <f t="shared" si="643"/>
        <v>0</v>
      </c>
      <c r="M822" s="33">
        <f t="shared" si="643"/>
        <v>0</v>
      </c>
      <c r="N822" s="33">
        <f t="shared" si="643"/>
        <v>0</v>
      </c>
      <c r="O822" s="33">
        <f t="shared" si="643"/>
        <v>0</v>
      </c>
      <c r="P822" s="33">
        <f t="shared" si="643"/>
        <v>0</v>
      </c>
      <c r="Q822" s="33">
        <f t="shared" si="643"/>
        <v>0</v>
      </c>
      <c r="R822" s="33">
        <f t="shared" si="643"/>
        <v>0</v>
      </c>
      <c r="S822" s="33">
        <f t="shared" si="643"/>
        <v>0</v>
      </c>
      <c r="T822" s="33">
        <f t="shared" si="643"/>
        <v>0</v>
      </c>
      <c r="U822" s="33">
        <f t="shared" si="643"/>
        <v>0</v>
      </c>
      <c r="V822" s="33">
        <f t="shared" si="643"/>
        <v>0</v>
      </c>
      <c r="W822" s="33">
        <f t="shared" si="643"/>
        <v>0</v>
      </c>
      <c r="X822" s="33">
        <f t="shared" si="643"/>
        <v>0</v>
      </c>
      <c r="Y822" s="33">
        <f t="shared" si="643"/>
        <v>0</v>
      </c>
      <c r="Z822" s="33">
        <f t="shared" si="643"/>
        <v>0</v>
      </c>
      <c r="AA822" s="33">
        <f t="shared" si="643"/>
        <v>0</v>
      </c>
      <c r="AB822" s="33">
        <f t="shared" si="643"/>
        <v>0</v>
      </c>
      <c r="AC822" s="33">
        <f t="shared" si="643"/>
        <v>0</v>
      </c>
      <c r="AD822" s="33">
        <f t="shared" si="643"/>
        <v>0</v>
      </c>
      <c r="AE822" s="33">
        <f t="shared" si="643"/>
        <v>0</v>
      </c>
    </row>
    <row r="823" spans="2:31">
      <c r="B823" s="62" t="str">
        <f t="shared" si="630"/>
        <v/>
      </c>
      <c r="C823" s="62"/>
      <c r="D823" s="52"/>
      <c r="E823" s="52"/>
      <c r="F823" s="52"/>
      <c r="G823" s="52"/>
      <c r="H823" s="52"/>
      <c r="I823" s="33"/>
      <c r="J823" s="202" t="str">
        <f t="shared" si="631"/>
        <v>wstaw dane</v>
      </c>
      <c r="K823" s="33">
        <f t="shared" ref="K823:AE823" si="644">IF(ISBLANK(K800),0,ROUND($G800*K800,0))</f>
        <v>0</v>
      </c>
      <c r="L823" s="33">
        <f t="shared" si="644"/>
        <v>0</v>
      </c>
      <c r="M823" s="33">
        <f t="shared" si="644"/>
        <v>0</v>
      </c>
      <c r="N823" s="33">
        <f t="shared" si="644"/>
        <v>0</v>
      </c>
      <c r="O823" s="33">
        <f t="shared" si="644"/>
        <v>0</v>
      </c>
      <c r="P823" s="33">
        <f t="shared" si="644"/>
        <v>0</v>
      </c>
      <c r="Q823" s="33">
        <f t="shared" si="644"/>
        <v>0</v>
      </c>
      <c r="R823" s="33">
        <f t="shared" si="644"/>
        <v>0</v>
      </c>
      <c r="S823" s="33">
        <f t="shared" si="644"/>
        <v>0</v>
      </c>
      <c r="T823" s="33">
        <f t="shared" si="644"/>
        <v>0</v>
      </c>
      <c r="U823" s="33">
        <f t="shared" si="644"/>
        <v>0</v>
      </c>
      <c r="V823" s="33">
        <f t="shared" si="644"/>
        <v>0</v>
      </c>
      <c r="W823" s="33">
        <f t="shared" si="644"/>
        <v>0</v>
      </c>
      <c r="X823" s="33">
        <f t="shared" si="644"/>
        <v>0</v>
      </c>
      <c r="Y823" s="33">
        <f t="shared" si="644"/>
        <v>0</v>
      </c>
      <c r="Z823" s="33">
        <f t="shared" si="644"/>
        <v>0</v>
      </c>
      <c r="AA823" s="33">
        <f t="shared" si="644"/>
        <v>0</v>
      </c>
      <c r="AB823" s="33">
        <f t="shared" si="644"/>
        <v>0</v>
      </c>
      <c r="AC823" s="33">
        <f t="shared" si="644"/>
        <v>0</v>
      </c>
      <c r="AD823" s="33">
        <f t="shared" si="644"/>
        <v>0</v>
      </c>
      <c r="AE823" s="33">
        <f t="shared" si="644"/>
        <v>0</v>
      </c>
    </row>
    <row r="824" spans="2:31">
      <c r="B824" s="62" t="str">
        <f t="shared" si="630"/>
        <v/>
      </c>
      <c r="C824" s="62"/>
      <c r="D824" s="52"/>
      <c r="E824" s="52"/>
      <c r="F824" s="52"/>
      <c r="G824" s="52"/>
      <c r="H824" s="52"/>
      <c r="I824" s="33"/>
      <c r="J824" s="202" t="str">
        <f t="shared" si="631"/>
        <v>wstaw dane</v>
      </c>
      <c r="K824" s="33">
        <f t="shared" ref="K824:AE824" si="645">IF(ISBLANK(K801),0,ROUND($G801*K801,0))</f>
        <v>0</v>
      </c>
      <c r="L824" s="33">
        <f t="shared" si="645"/>
        <v>0</v>
      </c>
      <c r="M824" s="33">
        <f t="shared" si="645"/>
        <v>0</v>
      </c>
      <c r="N824" s="33">
        <f t="shared" si="645"/>
        <v>0</v>
      </c>
      <c r="O824" s="33">
        <f t="shared" si="645"/>
        <v>0</v>
      </c>
      <c r="P824" s="33">
        <f t="shared" si="645"/>
        <v>0</v>
      </c>
      <c r="Q824" s="33">
        <f t="shared" si="645"/>
        <v>0</v>
      </c>
      <c r="R824" s="33">
        <f t="shared" si="645"/>
        <v>0</v>
      </c>
      <c r="S824" s="33">
        <f t="shared" si="645"/>
        <v>0</v>
      </c>
      <c r="T824" s="33">
        <f t="shared" si="645"/>
        <v>0</v>
      </c>
      <c r="U824" s="33">
        <f t="shared" si="645"/>
        <v>0</v>
      </c>
      <c r="V824" s="33">
        <f t="shared" si="645"/>
        <v>0</v>
      </c>
      <c r="W824" s="33">
        <f t="shared" si="645"/>
        <v>0</v>
      </c>
      <c r="X824" s="33">
        <f t="shared" si="645"/>
        <v>0</v>
      </c>
      <c r="Y824" s="33">
        <f t="shared" si="645"/>
        <v>0</v>
      </c>
      <c r="Z824" s="33">
        <f t="shared" si="645"/>
        <v>0</v>
      </c>
      <c r="AA824" s="33">
        <f t="shared" si="645"/>
        <v>0</v>
      </c>
      <c r="AB824" s="33">
        <f t="shared" si="645"/>
        <v>0</v>
      </c>
      <c r="AC824" s="33">
        <f t="shared" si="645"/>
        <v>0</v>
      </c>
      <c r="AD824" s="33">
        <f t="shared" si="645"/>
        <v>0</v>
      </c>
      <c r="AE824" s="33">
        <f t="shared" si="645"/>
        <v>0</v>
      </c>
    </row>
    <row r="825" spans="2:31">
      <c r="B825" s="62" t="str">
        <f t="shared" si="630"/>
        <v/>
      </c>
      <c r="C825" s="62"/>
      <c r="D825" s="52"/>
      <c r="E825" s="52"/>
      <c r="F825" s="52"/>
      <c r="G825" s="52"/>
      <c r="H825" s="52"/>
      <c r="I825" s="33"/>
      <c r="J825" s="202" t="str">
        <f t="shared" si="631"/>
        <v>wstaw dane</v>
      </c>
      <c r="K825" s="33">
        <f t="shared" ref="K825:AE825" si="646">IF(ISBLANK(K802),0,ROUND($G802*K802,0))</f>
        <v>0</v>
      </c>
      <c r="L825" s="33">
        <f t="shared" si="646"/>
        <v>0</v>
      </c>
      <c r="M825" s="33">
        <f t="shared" si="646"/>
        <v>0</v>
      </c>
      <c r="N825" s="33">
        <f t="shared" si="646"/>
        <v>0</v>
      </c>
      <c r="O825" s="33">
        <f t="shared" si="646"/>
        <v>0</v>
      </c>
      <c r="P825" s="33">
        <f t="shared" si="646"/>
        <v>0</v>
      </c>
      <c r="Q825" s="33">
        <f t="shared" si="646"/>
        <v>0</v>
      </c>
      <c r="R825" s="33">
        <f t="shared" si="646"/>
        <v>0</v>
      </c>
      <c r="S825" s="33">
        <f t="shared" si="646"/>
        <v>0</v>
      </c>
      <c r="T825" s="33">
        <f t="shared" si="646"/>
        <v>0</v>
      </c>
      <c r="U825" s="33">
        <f t="shared" si="646"/>
        <v>0</v>
      </c>
      <c r="V825" s="33">
        <f t="shared" si="646"/>
        <v>0</v>
      </c>
      <c r="W825" s="33">
        <f t="shared" si="646"/>
        <v>0</v>
      </c>
      <c r="X825" s="33">
        <f t="shared" si="646"/>
        <v>0</v>
      </c>
      <c r="Y825" s="33">
        <f t="shared" si="646"/>
        <v>0</v>
      </c>
      <c r="Z825" s="33">
        <f t="shared" si="646"/>
        <v>0</v>
      </c>
      <c r="AA825" s="33">
        <f t="shared" si="646"/>
        <v>0</v>
      </c>
      <c r="AB825" s="33">
        <f t="shared" si="646"/>
        <v>0</v>
      </c>
      <c r="AC825" s="33">
        <f t="shared" si="646"/>
        <v>0</v>
      </c>
      <c r="AD825" s="33">
        <f t="shared" si="646"/>
        <v>0</v>
      </c>
      <c r="AE825" s="33">
        <f t="shared" si="646"/>
        <v>0</v>
      </c>
    </row>
    <row r="826" spans="2:31">
      <c r="B826" s="62" t="str">
        <f t="shared" si="630"/>
        <v/>
      </c>
      <c r="C826" s="62"/>
      <c r="D826" s="52"/>
      <c r="E826" s="52"/>
      <c r="F826" s="52"/>
      <c r="G826" s="52"/>
      <c r="H826" s="52"/>
      <c r="I826" s="33"/>
      <c r="J826" s="202" t="str">
        <f t="shared" si="631"/>
        <v>wstaw dane</v>
      </c>
      <c r="K826" s="33">
        <f t="shared" ref="K826:AE826" si="647">IF(ISBLANK(K803),0,ROUND($G803*K803,0))</f>
        <v>0</v>
      </c>
      <c r="L826" s="33">
        <f t="shared" si="647"/>
        <v>0</v>
      </c>
      <c r="M826" s="33">
        <f t="shared" si="647"/>
        <v>0</v>
      </c>
      <c r="N826" s="33">
        <f t="shared" si="647"/>
        <v>0</v>
      </c>
      <c r="O826" s="33">
        <f t="shared" si="647"/>
        <v>0</v>
      </c>
      <c r="P826" s="33">
        <f t="shared" si="647"/>
        <v>0</v>
      </c>
      <c r="Q826" s="33">
        <f t="shared" si="647"/>
        <v>0</v>
      </c>
      <c r="R826" s="33">
        <f t="shared" si="647"/>
        <v>0</v>
      </c>
      <c r="S826" s="33">
        <f t="shared" si="647"/>
        <v>0</v>
      </c>
      <c r="T826" s="33">
        <f t="shared" si="647"/>
        <v>0</v>
      </c>
      <c r="U826" s="33">
        <f t="shared" si="647"/>
        <v>0</v>
      </c>
      <c r="V826" s="33">
        <f t="shared" si="647"/>
        <v>0</v>
      </c>
      <c r="W826" s="33">
        <f t="shared" si="647"/>
        <v>0</v>
      </c>
      <c r="X826" s="33">
        <f t="shared" si="647"/>
        <v>0</v>
      </c>
      <c r="Y826" s="33">
        <f t="shared" si="647"/>
        <v>0</v>
      </c>
      <c r="Z826" s="33">
        <f t="shared" si="647"/>
        <v>0</v>
      </c>
      <c r="AA826" s="33">
        <f t="shared" si="647"/>
        <v>0</v>
      </c>
      <c r="AB826" s="33">
        <f t="shared" si="647"/>
        <v>0</v>
      </c>
      <c r="AC826" s="33">
        <f t="shared" si="647"/>
        <v>0</v>
      </c>
      <c r="AD826" s="33">
        <f t="shared" si="647"/>
        <v>0</v>
      </c>
      <c r="AE826" s="33">
        <f t="shared" si="647"/>
        <v>0</v>
      </c>
    </row>
    <row r="827" spans="2:31">
      <c r="B827" s="62" t="str">
        <f t="shared" si="630"/>
        <v/>
      </c>
      <c r="C827" s="62"/>
      <c r="D827" s="52"/>
      <c r="E827" s="52"/>
      <c r="F827" s="52"/>
      <c r="G827" s="52"/>
      <c r="H827" s="52"/>
      <c r="I827" s="33"/>
      <c r="J827" s="202" t="str">
        <f t="shared" si="631"/>
        <v>wstaw dane</v>
      </c>
      <c r="K827" s="33">
        <f t="shared" ref="K827:AE827" si="648">IF(ISBLANK(K804),0,ROUND($G804*K804,0))</f>
        <v>0</v>
      </c>
      <c r="L827" s="33">
        <f t="shared" si="648"/>
        <v>0</v>
      </c>
      <c r="M827" s="33">
        <f t="shared" si="648"/>
        <v>0</v>
      </c>
      <c r="N827" s="33">
        <f t="shared" si="648"/>
        <v>0</v>
      </c>
      <c r="O827" s="33">
        <f t="shared" si="648"/>
        <v>0</v>
      </c>
      <c r="P827" s="33">
        <f t="shared" si="648"/>
        <v>0</v>
      </c>
      <c r="Q827" s="33">
        <f t="shared" si="648"/>
        <v>0</v>
      </c>
      <c r="R827" s="33">
        <f t="shared" si="648"/>
        <v>0</v>
      </c>
      <c r="S827" s="33">
        <f t="shared" si="648"/>
        <v>0</v>
      </c>
      <c r="T827" s="33">
        <f t="shared" si="648"/>
        <v>0</v>
      </c>
      <c r="U827" s="33">
        <f t="shared" si="648"/>
        <v>0</v>
      </c>
      <c r="V827" s="33">
        <f t="shared" si="648"/>
        <v>0</v>
      </c>
      <c r="W827" s="33">
        <f t="shared" si="648"/>
        <v>0</v>
      </c>
      <c r="X827" s="33">
        <f t="shared" si="648"/>
        <v>0</v>
      </c>
      <c r="Y827" s="33">
        <f t="shared" si="648"/>
        <v>0</v>
      </c>
      <c r="Z827" s="33">
        <f t="shared" si="648"/>
        <v>0</v>
      </c>
      <c r="AA827" s="33">
        <f t="shared" si="648"/>
        <v>0</v>
      </c>
      <c r="AB827" s="33">
        <f t="shared" si="648"/>
        <v>0</v>
      </c>
      <c r="AC827" s="33">
        <f t="shared" si="648"/>
        <v>0</v>
      </c>
      <c r="AD827" s="33">
        <f t="shared" si="648"/>
        <v>0</v>
      </c>
      <c r="AE827" s="33">
        <f t="shared" si="648"/>
        <v>0</v>
      </c>
    </row>
    <row r="828" spans="2:31">
      <c r="B828" s="62" t="str">
        <f t="shared" si="630"/>
        <v/>
      </c>
      <c r="C828" s="62"/>
      <c r="D828" s="52"/>
      <c r="E828" s="52"/>
      <c r="F828" s="52"/>
      <c r="G828" s="52"/>
      <c r="H828" s="52"/>
      <c r="I828" s="33"/>
      <c r="J828" s="202" t="str">
        <f t="shared" si="631"/>
        <v>wstaw dane</v>
      </c>
      <c r="K828" s="33">
        <f t="shared" ref="K828:AE828" si="649">IF(ISBLANK(K805),0,ROUND($G805*K805,0))</f>
        <v>0</v>
      </c>
      <c r="L828" s="33">
        <f t="shared" si="649"/>
        <v>0</v>
      </c>
      <c r="M828" s="33">
        <f t="shared" si="649"/>
        <v>0</v>
      </c>
      <c r="N828" s="33">
        <f t="shared" si="649"/>
        <v>0</v>
      </c>
      <c r="O828" s="33">
        <f t="shared" si="649"/>
        <v>0</v>
      </c>
      <c r="P828" s="33">
        <f t="shared" si="649"/>
        <v>0</v>
      </c>
      <c r="Q828" s="33">
        <f t="shared" si="649"/>
        <v>0</v>
      </c>
      <c r="R828" s="33">
        <f t="shared" si="649"/>
        <v>0</v>
      </c>
      <c r="S828" s="33">
        <f t="shared" si="649"/>
        <v>0</v>
      </c>
      <c r="T828" s="33">
        <f t="shared" si="649"/>
        <v>0</v>
      </c>
      <c r="U828" s="33">
        <f t="shared" si="649"/>
        <v>0</v>
      </c>
      <c r="V828" s="33">
        <f t="shared" si="649"/>
        <v>0</v>
      </c>
      <c r="W828" s="33">
        <f t="shared" si="649"/>
        <v>0</v>
      </c>
      <c r="X828" s="33">
        <f t="shared" si="649"/>
        <v>0</v>
      </c>
      <c r="Y828" s="33">
        <f t="shared" si="649"/>
        <v>0</v>
      </c>
      <c r="Z828" s="33">
        <f t="shared" si="649"/>
        <v>0</v>
      </c>
      <c r="AA828" s="33">
        <f t="shared" si="649"/>
        <v>0</v>
      </c>
      <c r="AB828" s="33">
        <f t="shared" si="649"/>
        <v>0</v>
      </c>
      <c r="AC828" s="33">
        <f t="shared" si="649"/>
        <v>0</v>
      </c>
      <c r="AD828" s="33">
        <f t="shared" si="649"/>
        <v>0</v>
      </c>
      <c r="AE828" s="33">
        <f t="shared" si="649"/>
        <v>0</v>
      </c>
    </row>
    <row r="829" spans="2:31">
      <c r="B829" s="62" t="str">
        <f t="shared" si="630"/>
        <v/>
      </c>
      <c r="C829" s="62"/>
      <c r="D829" s="52"/>
      <c r="E829" s="52"/>
      <c r="F829" s="52"/>
      <c r="G829" s="52"/>
      <c r="H829" s="52"/>
      <c r="I829" s="33"/>
      <c r="J829" s="202" t="str">
        <f t="shared" si="631"/>
        <v>wstaw dane</v>
      </c>
      <c r="K829" s="33">
        <f t="shared" ref="K829:AE829" si="650">IF(ISBLANK(K806),0,ROUND($G806*K806,0))</f>
        <v>0</v>
      </c>
      <c r="L829" s="33">
        <f t="shared" si="650"/>
        <v>0</v>
      </c>
      <c r="M829" s="33">
        <f t="shared" si="650"/>
        <v>0</v>
      </c>
      <c r="N829" s="33">
        <f t="shared" si="650"/>
        <v>0</v>
      </c>
      <c r="O829" s="33">
        <f t="shared" si="650"/>
        <v>0</v>
      </c>
      <c r="P829" s="33">
        <f t="shared" si="650"/>
        <v>0</v>
      </c>
      <c r="Q829" s="33">
        <f t="shared" si="650"/>
        <v>0</v>
      </c>
      <c r="R829" s="33">
        <f t="shared" si="650"/>
        <v>0</v>
      </c>
      <c r="S829" s="33">
        <f t="shared" si="650"/>
        <v>0</v>
      </c>
      <c r="T829" s="33">
        <f t="shared" si="650"/>
        <v>0</v>
      </c>
      <c r="U829" s="33">
        <f t="shared" si="650"/>
        <v>0</v>
      </c>
      <c r="V829" s="33">
        <f t="shared" si="650"/>
        <v>0</v>
      </c>
      <c r="W829" s="33">
        <f t="shared" si="650"/>
        <v>0</v>
      </c>
      <c r="X829" s="33">
        <f t="shared" si="650"/>
        <v>0</v>
      </c>
      <c r="Y829" s="33">
        <f t="shared" si="650"/>
        <v>0</v>
      </c>
      <c r="Z829" s="33">
        <f t="shared" si="650"/>
        <v>0</v>
      </c>
      <c r="AA829" s="33">
        <f t="shared" si="650"/>
        <v>0</v>
      </c>
      <c r="AB829" s="33">
        <f t="shared" si="650"/>
        <v>0</v>
      </c>
      <c r="AC829" s="33">
        <f t="shared" si="650"/>
        <v>0</v>
      </c>
      <c r="AD829" s="33">
        <f t="shared" si="650"/>
        <v>0</v>
      </c>
      <c r="AE829" s="33">
        <f t="shared" si="650"/>
        <v>0</v>
      </c>
    </row>
    <row r="830" spans="2:31">
      <c r="B830" s="98" t="s">
        <v>316</v>
      </c>
      <c r="C830" s="98"/>
      <c r="D830" s="97"/>
      <c r="E830" s="199"/>
      <c r="F830" s="96"/>
      <c r="G830" s="97"/>
      <c r="H830" s="96"/>
      <c r="I830" s="97"/>
      <c r="J830" s="96"/>
      <c r="K830" s="97">
        <f>SUM(K810:K829)</f>
        <v>0</v>
      </c>
      <c r="L830" s="97">
        <f t="shared" ref="L830:AE830" si="651">SUM(L810:L829)</f>
        <v>0</v>
      </c>
      <c r="M830" s="97">
        <f t="shared" si="651"/>
        <v>0</v>
      </c>
      <c r="N830" s="97">
        <f t="shared" si="651"/>
        <v>0</v>
      </c>
      <c r="O830" s="97">
        <f t="shared" si="651"/>
        <v>0</v>
      </c>
      <c r="P830" s="97">
        <f t="shared" si="651"/>
        <v>0</v>
      </c>
      <c r="Q830" s="97">
        <f t="shared" si="651"/>
        <v>0</v>
      </c>
      <c r="R830" s="97">
        <f t="shared" si="651"/>
        <v>0</v>
      </c>
      <c r="S830" s="97">
        <f t="shared" si="651"/>
        <v>0</v>
      </c>
      <c r="T830" s="97">
        <f t="shared" si="651"/>
        <v>0</v>
      </c>
      <c r="U830" s="97">
        <f t="shared" si="651"/>
        <v>0</v>
      </c>
      <c r="V830" s="97">
        <f t="shared" si="651"/>
        <v>0</v>
      </c>
      <c r="W830" s="97">
        <f t="shared" si="651"/>
        <v>0</v>
      </c>
      <c r="X830" s="97">
        <f t="shared" si="651"/>
        <v>0</v>
      </c>
      <c r="Y830" s="97">
        <f t="shared" si="651"/>
        <v>0</v>
      </c>
      <c r="Z830" s="97">
        <f t="shared" si="651"/>
        <v>0</v>
      </c>
      <c r="AA830" s="97">
        <f t="shared" si="651"/>
        <v>0</v>
      </c>
      <c r="AB830" s="97">
        <f t="shared" si="651"/>
        <v>0</v>
      </c>
      <c r="AC830" s="97">
        <f t="shared" si="651"/>
        <v>0</v>
      </c>
      <c r="AD830" s="97">
        <f t="shared" si="651"/>
        <v>0</v>
      </c>
      <c r="AE830" s="97">
        <f t="shared" si="651"/>
        <v>0</v>
      </c>
    </row>
    <row r="831" spans="2:31"/>
    <row r="832" spans="2:31">
      <c r="H832" s="5"/>
    </row>
    <row r="833" spans="2:31">
      <c r="B833" s="29" t="s">
        <v>375</v>
      </c>
      <c r="C833" s="29"/>
      <c r="D833" s="30"/>
      <c r="E833" s="30"/>
      <c r="F833" s="30"/>
      <c r="G833" s="30"/>
      <c r="H833" s="30"/>
      <c r="I833" s="30"/>
      <c r="J833" s="30"/>
      <c r="K833" s="155" t="str">
        <f t="shared" ref="K833:AE833" si="652">LataProjekcji</f>
        <v>Uzupełnij dane</v>
      </c>
      <c r="L833" s="155" t="str">
        <f t="shared" si="652"/>
        <v/>
      </c>
      <c r="M833" s="155" t="str">
        <f t="shared" si="652"/>
        <v/>
      </c>
      <c r="N833" s="155" t="str">
        <f t="shared" si="652"/>
        <v/>
      </c>
      <c r="O833" s="155" t="str">
        <f t="shared" si="652"/>
        <v/>
      </c>
      <c r="P833" s="155" t="str">
        <f t="shared" si="652"/>
        <v/>
      </c>
      <c r="Q833" s="155" t="str">
        <f t="shared" si="652"/>
        <v/>
      </c>
      <c r="R833" s="155" t="str">
        <f t="shared" si="652"/>
        <v/>
      </c>
      <c r="S833" s="155" t="str">
        <f t="shared" si="652"/>
        <v/>
      </c>
      <c r="T833" s="155" t="str">
        <f t="shared" si="652"/>
        <v/>
      </c>
      <c r="U833" s="155" t="str">
        <f t="shared" si="652"/>
        <v/>
      </c>
      <c r="V833" s="155" t="str">
        <f t="shared" si="652"/>
        <v/>
      </c>
      <c r="W833" s="155" t="str">
        <f t="shared" si="652"/>
        <v/>
      </c>
      <c r="X833" s="155" t="str">
        <f t="shared" si="652"/>
        <v/>
      </c>
      <c r="Y833" s="155" t="str">
        <f t="shared" si="652"/>
        <v/>
      </c>
      <c r="Z833" s="155" t="str">
        <f t="shared" si="652"/>
        <v/>
      </c>
      <c r="AA833" s="155" t="str">
        <f t="shared" si="652"/>
        <v/>
      </c>
      <c r="AB833" s="155" t="str">
        <f t="shared" si="652"/>
        <v/>
      </c>
      <c r="AC833" s="155" t="str">
        <f t="shared" si="652"/>
        <v/>
      </c>
      <c r="AD833" s="155" t="str">
        <f t="shared" si="652"/>
        <v/>
      </c>
      <c r="AE833" s="155" t="str">
        <f t="shared" si="652"/>
        <v/>
      </c>
    </row>
    <row r="834" spans="2:31">
      <c r="B834" s="29" t="s">
        <v>376</v>
      </c>
      <c r="C834" s="29"/>
      <c r="D834" s="30"/>
      <c r="E834" s="30"/>
      <c r="F834" s="30"/>
      <c r="G834" s="30"/>
      <c r="H834" s="30"/>
      <c r="I834" s="30"/>
      <c r="J834" s="30"/>
      <c r="K834" s="31">
        <f ca="1">SUM(K835:K836)</f>
        <v>0</v>
      </c>
      <c r="L834" s="31">
        <f t="shared" ref="L834:W834" ca="1" si="653">SUM(L835:L836)</f>
        <v>0</v>
      </c>
      <c r="M834" s="31">
        <f t="shared" ca="1" si="653"/>
        <v>0</v>
      </c>
      <c r="N834" s="31">
        <f t="shared" ca="1" si="653"/>
        <v>0</v>
      </c>
      <c r="O834" s="31">
        <f t="shared" ca="1" si="653"/>
        <v>0</v>
      </c>
      <c r="P834" s="31">
        <f t="shared" ca="1" si="653"/>
        <v>0</v>
      </c>
      <c r="Q834" s="31">
        <f t="shared" ca="1" si="653"/>
        <v>0</v>
      </c>
      <c r="R834" s="31">
        <f t="shared" ca="1" si="653"/>
        <v>0</v>
      </c>
      <c r="S834" s="31">
        <f t="shared" ca="1" si="653"/>
        <v>0</v>
      </c>
      <c r="T834" s="31">
        <f t="shared" ca="1" si="653"/>
        <v>0</v>
      </c>
      <c r="U834" s="31">
        <f t="shared" ca="1" si="653"/>
        <v>0</v>
      </c>
      <c r="V834" s="31">
        <f t="shared" ca="1" si="653"/>
        <v>0</v>
      </c>
      <c r="W834" s="31">
        <f t="shared" ca="1" si="653"/>
        <v>0</v>
      </c>
      <c r="X834" s="31">
        <f ca="1">SUM(X835:X836)</f>
        <v>0</v>
      </c>
      <c r="Y834" s="31">
        <f ca="1">SUM(Y835:Y836)</f>
        <v>0</v>
      </c>
      <c r="Z834" s="31">
        <f t="shared" ref="Z834:AA834" ca="1" si="654">SUM(Z835:Z836)</f>
        <v>0</v>
      </c>
      <c r="AA834" s="31">
        <f t="shared" ca="1" si="654"/>
        <v>0</v>
      </c>
      <c r="AB834" s="31">
        <f t="shared" ref="AB834:AE834" ca="1" si="655">SUM(AB835:AB836)</f>
        <v>0</v>
      </c>
      <c r="AC834" s="31">
        <f t="shared" ca="1" si="655"/>
        <v>0</v>
      </c>
      <c r="AD834" s="31">
        <f t="shared" ca="1" si="655"/>
        <v>0</v>
      </c>
      <c r="AE834" s="31">
        <f t="shared" ca="1" si="655"/>
        <v>0</v>
      </c>
    </row>
    <row r="835" spans="2:31">
      <c r="B835" s="103" t="s">
        <v>377</v>
      </c>
      <c r="C835" s="103"/>
      <c r="D835" s="101"/>
      <c r="E835" s="101"/>
      <c r="F835" s="101"/>
      <c r="G835" s="101"/>
      <c r="H835" s="101"/>
      <c r="I835" s="101"/>
      <c r="J835" s="101"/>
      <c r="K835" s="102">
        <f t="shared" ref="K835:AE835" si="656">ROUND(K220,0)</f>
        <v>0</v>
      </c>
      <c r="L835" s="102">
        <f t="shared" ca="1" si="656"/>
        <v>0</v>
      </c>
      <c r="M835" s="102">
        <f t="shared" ca="1" si="656"/>
        <v>0</v>
      </c>
      <c r="N835" s="102">
        <f t="shared" ca="1" si="656"/>
        <v>0</v>
      </c>
      <c r="O835" s="102">
        <f t="shared" ca="1" si="656"/>
        <v>0</v>
      </c>
      <c r="P835" s="102">
        <f t="shared" ca="1" si="656"/>
        <v>0</v>
      </c>
      <c r="Q835" s="102">
        <f t="shared" ca="1" si="656"/>
        <v>0</v>
      </c>
      <c r="R835" s="102">
        <f t="shared" ca="1" si="656"/>
        <v>0</v>
      </c>
      <c r="S835" s="102">
        <f t="shared" ca="1" si="656"/>
        <v>0</v>
      </c>
      <c r="T835" s="102">
        <f t="shared" ca="1" si="656"/>
        <v>0</v>
      </c>
      <c r="U835" s="102">
        <f t="shared" ca="1" si="656"/>
        <v>0</v>
      </c>
      <c r="V835" s="102">
        <f t="shared" ca="1" si="656"/>
        <v>0</v>
      </c>
      <c r="W835" s="102">
        <f t="shared" ca="1" si="656"/>
        <v>0</v>
      </c>
      <c r="X835" s="102">
        <f t="shared" ca="1" si="656"/>
        <v>0</v>
      </c>
      <c r="Y835" s="102">
        <f t="shared" ca="1" si="656"/>
        <v>0</v>
      </c>
      <c r="Z835" s="102">
        <f t="shared" ca="1" si="656"/>
        <v>0</v>
      </c>
      <c r="AA835" s="102">
        <f t="shared" ca="1" si="656"/>
        <v>0</v>
      </c>
      <c r="AB835" s="102">
        <f t="shared" ca="1" si="656"/>
        <v>0</v>
      </c>
      <c r="AC835" s="102">
        <f t="shared" ca="1" si="656"/>
        <v>0</v>
      </c>
      <c r="AD835" s="102">
        <f t="shared" ca="1" si="656"/>
        <v>0</v>
      </c>
      <c r="AE835" s="102">
        <f t="shared" ca="1" si="656"/>
        <v>0</v>
      </c>
    </row>
    <row r="836" spans="2:31">
      <c r="B836" s="88" t="s">
        <v>379</v>
      </c>
      <c r="C836" s="88"/>
      <c r="D836" s="89"/>
      <c r="E836" s="89"/>
      <c r="F836" s="89"/>
      <c r="G836" s="89"/>
      <c r="H836" s="89"/>
      <c r="I836" s="89"/>
      <c r="J836" s="89"/>
      <c r="K836" s="90">
        <f t="shared" ref="K836:AE836" ca="1" si="657">ROUND(K287,0)</f>
        <v>0</v>
      </c>
      <c r="L836" s="90">
        <f t="shared" ca="1" si="657"/>
        <v>0</v>
      </c>
      <c r="M836" s="90">
        <f t="shared" ca="1" si="657"/>
        <v>0</v>
      </c>
      <c r="N836" s="90">
        <f t="shared" ca="1" si="657"/>
        <v>0</v>
      </c>
      <c r="O836" s="90">
        <f t="shared" ca="1" si="657"/>
        <v>0</v>
      </c>
      <c r="P836" s="90">
        <f t="shared" ca="1" si="657"/>
        <v>0</v>
      </c>
      <c r="Q836" s="90">
        <f t="shared" ca="1" si="657"/>
        <v>0</v>
      </c>
      <c r="R836" s="90">
        <f t="shared" ca="1" si="657"/>
        <v>0</v>
      </c>
      <c r="S836" s="90">
        <f t="shared" ca="1" si="657"/>
        <v>0</v>
      </c>
      <c r="T836" s="90">
        <f t="shared" ca="1" si="657"/>
        <v>0</v>
      </c>
      <c r="U836" s="90">
        <f t="shared" ca="1" si="657"/>
        <v>0</v>
      </c>
      <c r="V836" s="90">
        <f t="shared" ca="1" si="657"/>
        <v>0</v>
      </c>
      <c r="W836" s="90">
        <f t="shared" ca="1" si="657"/>
        <v>0</v>
      </c>
      <c r="X836" s="90">
        <f t="shared" ca="1" si="657"/>
        <v>0</v>
      </c>
      <c r="Y836" s="90">
        <f t="shared" ca="1" si="657"/>
        <v>0</v>
      </c>
      <c r="Z836" s="90">
        <f t="shared" ca="1" si="657"/>
        <v>0</v>
      </c>
      <c r="AA836" s="90">
        <f t="shared" ca="1" si="657"/>
        <v>0</v>
      </c>
      <c r="AB836" s="90">
        <f t="shared" ca="1" si="657"/>
        <v>0</v>
      </c>
      <c r="AC836" s="90">
        <f t="shared" ca="1" si="657"/>
        <v>0</v>
      </c>
      <c r="AD836" s="90">
        <f t="shared" ca="1" si="657"/>
        <v>0</v>
      </c>
      <c r="AE836" s="90">
        <f t="shared" ca="1" si="657"/>
        <v>0</v>
      </c>
    </row>
    <row r="837" spans="2:31">
      <c r="B837" s="95" t="s">
        <v>380</v>
      </c>
      <c r="C837" s="95"/>
      <c r="D837" s="98"/>
      <c r="E837" s="98"/>
      <c r="F837" s="98"/>
      <c r="G837" s="98"/>
      <c r="H837" s="98"/>
      <c r="I837" s="98"/>
      <c r="J837" s="98"/>
      <c r="K837" s="97">
        <f ca="1">SUM(K838:K842)</f>
        <v>0</v>
      </c>
      <c r="L837" s="97">
        <f t="shared" ref="L837:W837" ca="1" si="658">SUM(L838:L842)</f>
        <v>0</v>
      </c>
      <c r="M837" s="97">
        <f t="shared" ca="1" si="658"/>
        <v>0</v>
      </c>
      <c r="N837" s="97">
        <f t="shared" ca="1" si="658"/>
        <v>0</v>
      </c>
      <c r="O837" s="97">
        <f t="shared" ca="1" si="658"/>
        <v>0</v>
      </c>
      <c r="P837" s="97">
        <f t="shared" ca="1" si="658"/>
        <v>0</v>
      </c>
      <c r="Q837" s="97">
        <f t="shared" ca="1" si="658"/>
        <v>0</v>
      </c>
      <c r="R837" s="97">
        <f t="shared" ca="1" si="658"/>
        <v>0</v>
      </c>
      <c r="S837" s="97">
        <f t="shared" ca="1" si="658"/>
        <v>0</v>
      </c>
      <c r="T837" s="97">
        <f t="shared" ca="1" si="658"/>
        <v>0</v>
      </c>
      <c r="U837" s="97">
        <f t="shared" ca="1" si="658"/>
        <v>0</v>
      </c>
      <c r="V837" s="97">
        <f t="shared" ca="1" si="658"/>
        <v>0</v>
      </c>
      <c r="W837" s="97">
        <f t="shared" ca="1" si="658"/>
        <v>0</v>
      </c>
      <c r="X837" s="97">
        <f ca="1">SUM(X838:X842)</f>
        <v>0</v>
      </c>
      <c r="Y837" s="97">
        <f ca="1">SUM(Y838:Y842)</f>
        <v>0</v>
      </c>
      <c r="Z837" s="97">
        <f t="shared" ref="Z837:AA837" ca="1" si="659">SUM(Z838:Z842)</f>
        <v>0</v>
      </c>
      <c r="AA837" s="97">
        <f t="shared" ca="1" si="659"/>
        <v>0</v>
      </c>
      <c r="AB837" s="97">
        <f t="shared" ref="AB837:AE837" ca="1" si="660">SUM(AB838:AB842)</f>
        <v>0</v>
      </c>
      <c r="AC837" s="97">
        <f t="shared" ca="1" si="660"/>
        <v>0</v>
      </c>
      <c r="AD837" s="97">
        <f t="shared" ca="1" si="660"/>
        <v>0</v>
      </c>
      <c r="AE837" s="97">
        <f t="shared" ca="1" si="660"/>
        <v>0</v>
      </c>
    </row>
    <row r="838" spans="2:31">
      <c r="B838" s="101" t="s">
        <v>381</v>
      </c>
      <c r="C838" s="101"/>
      <c r="D838" s="101"/>
      <c r="E838" s="101"/>
      <c r="F838" s="101"/>
      <c r="G838" s="101"/>
      <c r="H838" s="101"/>
      <c r="I838" s="101"/>
      <c r="J838" s="101"/>
      <c r="K838" s="102">
        <f t="shared" ref="K838:AE838" ca="1" si="661">ROUND(K334,0)</f>
        <v>0</v>
      </c>
      <c r="L838" s="102">
        <f t="shared" ca="1" si="661"/>
        <v>0</v>
      </c>
      <c r="M838" s="102">
        <f t="shared" ca="1" si="661"/>
        <v>0</v>
      </c>
      <c r="N838" s="102">
        <f t="shared" ca="1" si="661"/>
        <v>0</v>
      </c>
      <c r="O838" s="102">
        <f t="shared" ca="1" si="661"/>
        <v>0</v>
      </c>
      <c r="P838" s="102">
        <f t="shared" ca="1" si="661"/>
        <v>0</v>
      </c>
      <c r="Q838" s="102">
        <f t="shared" ca="1" si="661"/>
        <v>0</v>
      </c>
      <c r="R838" s="102">
        <f t="shared" ca="1" si="661"/>
        <v>0</v>
      </c>
      <c r="S838" s="102">
        <f t="shared" ca="1" si="661"/>
        <v>0</v>
      </c>
      <c r="T838" s="102">
        <f t="shared" ca="1" si="661"/>
        <v>0</v>
      </c>
      <c r="U838" s="102">
        <f t="shared" ca="1" si="661"/>
        <v>0</v>
      </c>
      <c r="V838" s="102">
        <f t="shared" ca="1" si="661"/>
        <v>0</v>
      </c>
      <c r="W838" s="102">
        <f t="shared" ca="1" si="661"/>
        <v>0</v>
      </c>
      <c r="X838" s="102">
        <f t="shared" ca="1" si="661"/>
        <v>0</v>
      </c>
      <c r="Y838" s="102">
        <f t="shared" ca="1" si="661"/>
        <v>0</v>
      </c>
      <c r="Z838" s="102">
        <f t="shared" ca="1" si="661"/>
        <v>0</v>
      </c>
      <c r="AA838" s="102">
        <f t="shared" ca="1" si="661"/>
        <v>0</v>
      </c>
      <c r="AB838" s="102">
        <f t="shared" ca="1" si="661"/>
        <v>0</v>
      </c>
      <c r="AC838" s="102">
        <f t="shared" ca="1" si="661"/>
        <v>0</v>
      </c>
      <c r="AD838" s="102">
        <f t="shared" ca="1" si="661"/>
        <v>0</v>
      </c>
      <c r="AE838" s="102">
        <f t="shared" ca="1" si="661"/>
        <v>0</v>
      </c>
    </row>
    <row r="839" spans="2:31">
      <c r="B839" s="93" t="s">
        <v>382</v>
      </c>
      <c r="C839" s="93"/>
      <c r="D839" s="19"/>
      <c r="E839" s="19"/>
      <c r="F839" s="19"/>
      <c r="G839" s="19"/>
      <c r="H839" s="19"/>
      <c r="I839" s="19"/>
      <c r="J839" s="19"/>
      <c r="K839" s="94">
        <f t="shared" ref="K839:AE839" ca="1" si="662">ROUND(K371,0)</f>
        <v>0</v>
      </c>
      <c r="L839" s="94">
        <f t="shared" ca="1" si="662"/>
        <v>0</v>
      </c>
      <c r="M839" s="94">
        <f t="shared" ca="1" si="662"/>
        <v>0</v>
      </c>
      <c r="N839" s="94">
        <f t="shared" ca="1" si="662"/>
        <v>0</v>
      </c>
      <c r="O839" s="94">
        <f t="shared" ca="1" si="662"/>
        <v>0</v>
      </c>
      <c r="P839" s="94">
        <f t="shared" ca="1" si="662"/>
        <v>0</v>
      </c>
      <c r="Q839" s="94">
        <f t="shared" ca="1" si="662"/>
        <v>0</v>
      </c>
      <c r="R839" s="94">
        <f t="shared" ca="1" si="662"/>
        <v>0</v>
      </c>
      <c r="S839" s="94">
        <f t="shared" ca="1" si="662"/>
        <v>0</v>
      </c>
      <c r="T839" s="94">
        <f t="shared" ca="1" si="662"/>
        <v>0</v>
      </c>
      <c r="U839" s="94">
        <f t="shared" ca="1" si="662"/>
        <v>0</v>
      </c>
      <c r="V839" s="94">
        <f t="shared" ca="1" si="662"/>
        <v>0</v>
      </c>
      <c r="W839" s="94">
        <f t="shared" ca="1" si="662"/>
        <v>0</v>
      </c>
      <c r="X839" s="94">
        <f t="shared" ca="1" si="662"/>
        <v>0</v>
      </c>
      <c r="Y839" s="94">
        <f t="shared" ca="1" si="662"/>
        <v>0</v>
      </c>
      <c r="Z839" s="94">
        <f t="shared" ca="1" si="662"/>
        <v>0</v>
      </c>
      <c r="AA839" s="94">
        <f t="shared" ca="1" si="662"/>
        <v>0</v>
      </c>
      <c r="AB839" s="94">
        <f t="shared" ca="1" si="662"/>
        <v>0</v>
      </c>
      <c r="AC839" s="94">
        <f t="shared" ca="1" si="662"/>
        <v>0</v>
      </c>
      <c r="AD839" s="94">
        <f t="shared" ca="1" si="662"/>
        <v>0</v>
      </c>
      <c r="AE839" s="94">
        <f t="shared" ca="1" si="662"/>
        <v>0</v>
      </c>
    </row>
    <row r="840" spans="2:31">
      <c r="B840" s="37" t="s">
        <v>383</v>
      </c>
      <c r="C840" s="37"/>
      <c r="D840" s="52"/>
      <c r="E840" s="52"/>
      <c r="F840" s="52"/>
      <c r="G840" s="52"/>
      <c r="H840" s="52"/>
      <c r="I840" s="52"/>
      <c r="J840" s="52"/>
      <c r="K840" s="33">
        <f t="shared" ref="K840:AE840" ca="1" si="663">ROUND(K466,0)</f>
        <v>0</v>
      </c>
      <c r="L840" s="33">
        <f t="shared" ca="1" si="663"/>
        <v>0</v>
      </c>
      <c r="M840" s="33">
        <f t="shared" ca="1" si="663"/>
        <v>0</v>
      </c>
      <c r="N840" s="33">
        <f t="shared" ca="1" si="663"/>
        <v>0</v>
      </c>
      <c r="O840" s="33">
        <f t="shared" ca="1" si="663"/>
        <v>0</v>
      </c>
      <c r="P840" s="33">
        <f t="shared" ca="1" si="663"/>
        <v>0</v>
      </c>
      <c r="Q840" s="33">
        <f t="shared" ca="1" si="663"/>
        <v>0</v>
      </c>
      <c r="R840" s="33">
        <f t="shared" ca="1" si="663"/>
        <v>0</v>
      </c>
      <c r="S840" s="33">
        <f t="shared" ca="1" si="663"/>
        <v>0</v>
      </c>
      <c r="T840" s="33">
        <f t="shared" ca="1" si="663"/>
        <v>0</v>
      </c>
      <c r="U840" s="33">
        <f t="shared" ca="1" si="663"/>
        <v>0</v>
      </c>
      <c r="V840" s="33">
        <f t="shared" ca="1" si="663"/>
        <v>0</v>
      </c>
      <c r="W840" s="33">
        <f t="shared" ca="1" si="663"/>
        <v>0</v>
      </c>
      <c r="X840" s="33">
        <f t="shared" ca="1" si="663"/>
        <v>0</v>
      </c>
      <c r="Y840" s="33">
        <f t="shared" ca="1" si="663"/>
        <v>0</v>
      </c>
      <c r="Z840" s="33">
        <f t="shared" ca="1" si="663"/>
        <v>0</v>
      </c>
      <c r="AA840" s="33">
        <f t="shared" ca="1" si="663"/>
        <v>0</v>
      </c>
      <c r="AB840" s="33">
        <f t="shared" ca="1" si="663"/>
        <v>0</v>
      </c>
      <c r="AC840" s="33">
        <f t="shared" ca="1" si="663"/>
        <v>0</v>
      </c>
      <c r="AD840" s="33">
        <f t="shared" ca="1" si="663"/>
        <v>0</v>
      </c>
      <c r="AE840" s="33">
        <f t="shared" ca="1" si="663"/>
        <v>0</v>
      </c>
    </row>
    <row r="841" spans="2:31">
      <c r="B841" s="37" t="s">
        <v>384</v>
      </c>
      <c r="C841" s="37"/>
      <c r="D841" s="52"/>
      <c r="E841" s="52"/>
      <c r="F841" s="52"/>
      <c r="G841" s="52"/>
      <c r="H841" s="52"/>
      <c r="I841" s="52"/>
      <c r="J841" s="52"/>
      <c r="K841" s="33">
        <f t="shared" ref="K841:AE841" ca="1" si="664">ROUND(K587,0)</f>
        <v>0</v>
      </c>
      <c r="L841" s="33">
        <f t="shared" ca="1" si="664"/>
        <v>0</v>
      </c>
      <c r="M841" s="33">
        <f t="shared" ca="1" si="664"/>
        <v>0</v>
      </c>
      <c r="N841" s="33">
        <f t="shared" ca="1" si="664"/>
        <v>0</v>
      </c>
      <c r="O841" s="33">
        <f t="shared" ca="1" si="664"/>
        <v>0</v>
      </c>
      <c r="P841" s="33">
        <f t="shared" ca="1" si="664"/>
        <v>0</v>
      </c>
      <c r="Q841" s="33">
        <f t="shared" ca="1" si="664"/>
        <v>0</v>
      </c>
      <c r="R841" s="33">
        <f t="shared" ca="1" si="664"/>
        <v>0</v>
      </c>
      <c r="S841" s="33">
        <f t="shared" ca="1" si="664"/>
        <v>0</v>
      </c>
      <c r="T841" s="33">
        <f t="shared" ca="1" si="664"/>
        <v>0</v>
      </c>
      <c r="U841" s="33">
        <f t="shared" ca="1" si="664"/>
        <v>0</v>
      </c>
      <c r="V841" s="33">
        <f t="shared" ca="1" si="664"/>
        <v>0</v>
      </c>
      <c r="W841" s="33">
        <f t="shared" ca="1" si="664"/>
        <v>0</v>
      </c>
      <c r="X841" s="33">
        <f t="shared" ca="1" si="664"/>
        <v>0</v>
      </c>
      <c r="Y841" s="33">
        <f t="shared" ca="1" si="664"/>
        <v>0</v>
      </c>
      <c r="Z841" s="33">
        <f t="shared" ca="1" si="664"/>
        <v>0</v>
      </c>
      <c r="AA841" s="33">
        <f t="shared" ca="1" si="664"/>
        <v>0</v>
      </c>
      <c r="AB841" s="33">
        <f t="shared" ca="1" si="664"/>
        <v>0</v>
      </c>
      <c r="AC841" s="33">
        <f t="shared" ca="1" si="664"/>
        <v>0</v>
      </c>
      <c r="AD841" s="33">
        <f t="shared" ca="1" si="664"/>
        <v>0</v>
      </c>
      <c r="AE841" s="33">
        <f t="shared" ca="1" si="664"/>
        <v>0</v>
      </c>
    </row>
    <row r="842" spans="2:31">
      <c r="B842" s="37" t="s">
        <v>385</v>
      </c>
      <c r="C842" s="37"/>
      <c r="D842" s="52"/>
      <c r="E842" s="52"/>
      <c r="F842" s="52"/>
      <c r="G842" s="52"/>
      <c r="H842" s="52"/>
      <c r="I842" s="52"/>
      <c r="J842" s="52"/>
      <c r="K842" s="33">
        <f ca="1">ROUND(K843+K844,0)</f>
        <v>0</v>
      </c>
      <c r="L842" s="33">
        <f t="shared" ref="L842:AE842" ca="1" si="665">ROUND(L843+L844,0)</f>
        <v>0</v>
      </c>
      <c r="M842" s="33">
        <f t="shared" ca="1" si="665"/>
        <v>0</v>
      </c>
      <c r="N842" s="33">
        <f t="shared" ca="1" si="665"/>
        <v>0</v>
      </c>
      <c r="O842" s="33">
        <f t="shared" ca="1" si="665"/>
        <v>0</v>
      </c>
      <c r="P842" s="33">
        <f t="shared" ca="1" si="665"/>
        <v>0</v>
      </c>
      <c r="Q842" s="33">
        <f t="shared" ca="1" si="665"/>
        <v>0</v>
      </c>
      <c r="R842" s="33">
        <f t="shared" ca="1" si="665"/>
        <v>0</v>
      </c>
      <c r="S842" s="33">
        <f t="shared" ca="1" si="665"/>
        <v>0</v>
      </c>
      <c r="T842" s="33">
        <f t="shared" ca="1" si="665"/>
        <v>0</v>
      </c>
      <c r="U842" s="33">
        <f t="shared" ca="1" si="665"/>
        <v>0</v>
      </c>
      <c r="V842" s="33">
        <f t="shared" ca="1" si="665"/>
        <v>0</v>
      </c>
      <c r="W842" s="33">
        <f t="shared" ca="1" si="665"/>
        <v>0</v>
      </c>
      <c r="X842" s="33">
        <f t="shared" ca="1" si="665"/>
        <v>0</v>
      </c>
      <c r="Y842" s="33">
        <f t="shared" ca="1" si="665"/>
        <v>0</v>
      </c>
      <c r="Z842" s="33">
        <f t="shared" ca="1" si="665"/>
        <v>0</v>
      </c>
      <c r="AA842" s="33">
        <f t="shared" ca="1" si="665"/>
        <v>0</v>
      </c>
      <c r="AB842" s="33">
        <f t="shared" ca="1" si="665"/>
        <v>0</v>
      </c>
      <c r="AC842" s="33">
        <f t="shared" ca="1" si="665"/>
        <v>0</v>
      </c>
      <c r="AD842" s="33">
        <f t="shared" ca="1" si="665"/>
        <v>0</v>
      </c>
      <c r="AE842" s="33">
        <f t="shared" ca="1" si="665"/>
        <v>0</v>
      </c>
    </row>
    <row r="843" spans="2:31">
      <c r="B843" s="446" t="s">
        <v>876</v>
      </c>
      <c r="C843" s="687"/>
      <c r="D843" s="62"/>
      <c r="E843" s="62"/>
      <c r="F843" s="62"/>
      <c r="G843" s="62"/>
      <c r="H843" s="62"/>
      <c r="I843" s="62"/>
      <c r="J843" s="62"/>
      <c r="K843" s="688">
        <f t="shared" ref="K843:AE843" ca="1" si="666">ROUND(K629,0)</f>
        <v>0</v>
      </c>
      <c r="L843" s="688">
        <f t="shared" ca="1" si="666"/>
        <v>0</v>
      </c>
      <c r="M843" s="688">
        <f t="shared" ca="1" si="666"/>
        <v>0</v>
      </c>
      <c r="N843" s="688">
        <f t="shared" ca="1" si="666"/>
        <v>0</v>
      </c>
      <c r="O843" s="688">
        <f t="shared" ca="1" si="666"/>
        <v>0</v>
      </c>
      <c r="P843" s="688">
        <f t="shared" ca="1" si="666"/>
        <v>0</v>
      </c>
      <c r="Q843" s="688">
        <f t="shared" ca="1" si="666"/>
        <v>0</v>
      </c>
      <c r="R843" s="688">
        <f t="shared" ca="1" si="666"/>
        <v>0</v>
      </c>
      <c r="S843" s="688">
        <f t="shared" ca="1" si="666"/>
        <v>0</v>
      </c>
      <c r="T843" s="688">
        <f t="shared" ca="1" si="666"/>
        <v>0</v>
      </c>
      <c r="U843" s="688">
        <f t="shared" ca="1" si="666"/>
        <v>0</v>
      </c>
      <c r="V843" s="688">
        <f t="shared" ca="1" si="666"/>
        <v>0</v>
      </c>
      <c r="W843" s="688">
        <f t="shared" ca="1" si="666"/>
        <v>0</v>
      </c>
      <c r="X843" s="688">
        <f t="shared" ca="1" si="666"/>
        <v>0</v>
      </c>
      <c r="Y843" s="688">
        <f t="shared" ca="1" si="666"/>
        <v>0</v>
      </c>
      <c r="Z843" s="688">
        <f t="shared" ca="1" si="666"/>
        <v>0</v>
      </c>
      <c r="AA843" s="688">
        <f t="shared" ca="1" si="666"/>
        <v>0</v>
      </c>
      <c r="AB843" s="688">
        <f t="shared" ca="1" si="666"/>
        <v>0</v>
      </c>
      <c r="AC843" s="688">
        <f t="shared" ca="1" si="666"/>
        <v>0</v>
      </c>
      <c r="AD843" s="688">
        <f t="shared" ca="1" si="666"/>
        <v>0</v>
      </c>
      <c r="AE843" s="688">
        <f t="shared" ca="1" si="666"/>
        <v>0</v>
      </c>
    </row>
    <row r="844" spans="2:31">
      <c r="B844" s="446" t="s">
        <v>877</v>
      </c>
      <c r="C844" s="687"/>
      <c r="D844" s="62"/>
      <c r="E844" s="62"/>
      <c r="F844" s="62"/>
      <c r="G844" s="62"/>
      <c r="H844" s="62"/>
      <c r="I844" s="62"/>
      <c r="J844" s="62"/>
      <c r="K844" s="688">
        <f ca="1">ROUND(K3490,0)</f>
        <v>0</v>
      </c>
      <c r="L844" s="688">
        <f t="shared" ref="L844:AE844" ca="1" si="667">ROUND(L3490,0)</f>
        <v>0</v>
      </c>
      <c r="M844" s="688">
        <f t="shared" ca="1" si="667"/>
        <v>0</v>
      </c>
      <c r="N844" s="688">
        <f t="shared" ca="1" si="667"/>
        <v>0</v>
      </c>
      <c r="O844" s="688">
        <f t="shared" ca="1" si="667"/>
        <v>0</v>
      </c>
      <c r="P844" s="688">
        <f t="shared" ca="1" si="667"/>
        <v>0</v>
      </c>
      <c r="Q844" s="688">
        <f t="shared" ca="1" si="667"/>
        <v>0</v>
      </c>
      <c r="R844" s="688">
        <f t="shared" ca="1" si="667"/>
        <v>0</v>
      </c>
      <c r="S844" s="688">
        <f t="shared" ca="1" si="667"/>
        <v>0</v>
      </c>
      <c r="T844" s="688">
        <f t="shared" ca="1" si="667"/>
        <v>0</v>
      </c>
      <c r="U844" s="688">
        <f t="shared" ca="1" si="667"/>
        <v>0</v>
      </c>
      <c r="V844" s="688">
        <f t="shared" ca="1" si="667"/>
        <v>0</v>
      </c>
      <c r="W844" s="688">
        <f t="shared" ca="1" si="667"/>
        <v>0</v>
      </c>
      <c r="X844" s="688">
        <f t="shared" ca="1" si="667"/>
        <v>0</v>
      </c>
      <c r="Y844" s="688">
        <f t="shared" ca="1" si="667"/>
        <v>0</v>
      </c>
      <c r="Z844" s="688">
        <f t="shared" ca="1" si="667"/>
        <v>0</v>
      </c>
      <c r="AA844" s="688">
        <f t="shared" ca="1" si="667"/>
        <v>0</v>
      </c>
      <c r="AB844" s="688">
        <f t="shared" ca="1" si="667"/>
        <v>0</v>
      </c>
      <c r="AC844" s="688">
        <f t="shared" ca="1" si="667"/>
        <v>0</v>
      </c>
      <c r="AD844" s="688">
        <f t="shared" ca="1" si="667"/>
        <v>0</v>
      </c>
      <c r="AE844" s="688">
        <f t="shared" ca="1" si="667"/>
        <v>0</v>
      </c>
    </row>
    <row r="845" spans="2:31">
      <c r="B845" s="37" t="s">
        <v>411</v>
      </c>
      <c r="C845" s="37"/>
      <c r="D845" s="52"/>
      <c r="E845" s="52"/>
      <c r="F845" s="52"/>
      <c r="G845" s="52"/>
      <c r="H845" s="52"/>
      <c r="I845" s="52"/>
      <c r="J845" s="52"/>
      <c r="K845" s="33">
        <f>K2112</f>
        <v>0</v>
      </c>
      <c r="L845" s="33">
        <f t="shared" ref="L845:W845" si="668">L2112</f>
        <v>0</v>
      </c>
      <c r="M845" s="33">
        <f t="shared" si="668"/>
        <v>0</v>
      </c>
      <c r="N845" s="33">
        <f t="shared" si="668"/>
        <v>0</v>
      </c>
      <c r="O845" s="33">
        <f t="shared" si="668"/>
        <v>0</v>
      </c>
      <c r="P845" s="33">
        <f t="shared" si="668"/>
        <v>0</v>
      </c>
      <c r="Q845" s="33">
        <f t="shared" si="668"/>
        <v>0</v>
      </c>
      <c r="R845" s="33">
        <f t="shared" si="668"/>
        <v>0</v>
      </c>
      <c r="S845" s="33">
        <f t="shared" si="668"/>
        <v>0</v>
      </c>
      <c r="T845" s="33">
        <f t="shared" si="668"/>
        <v>0</v>
      </c>
      <c r="U845" s="33">
        <f t="shared" si="668"/>
        <v>0</v>
      </c>
      <c r="V845" s="33">
        <f t="shared" si="668"/>
        <v>0</v>
      </c>
      <c r="W845" s="33">
        <f t="shared" si="668"/>
        <v>0</v>
      </c>
      <c r="X845" s="33">
        <f>X2112</f>
        <v>0</v>
      </c>
      <c r="Y845" s="33">
        <f>Y2112</f>
        <v>0</v>
      </c>
      <c r="Z845" s="33">
        <f t="shared" ref="Z845:AA845" si="669">Z2112</f>
        <v>0</v>
      </c>
      <c r="AA845" s="33">
        <f t="shared" si="669"/>
        <v>0</v>
      </c>
      <c r="AB845" s="33">
        <f t="shared" ref="AB845:AE845" si="670">AB2112</f>
        <v>0</v>
      </c>
      <c r="AC845" s="33">
        <f t="shared" si="670"/>
        <v>0</v>
      </c>
      <c r="AD845" s="33">
        <f t="shared" si="670"/>
        <v>0</v>
      </c>
      <c r="AE845" s="33">
        <f t="shared" si="670"/>
        <v>0</v>
      </c>
    </row>
    <row r="846" spans="2:31"/>
    <row r="847" spans="2:31">
      <c r="B847" s="98" t="s">
        <v>412</v>
      </c>
      <c r="C847" s="98"/>
      <c r="D847" s="98"/>
      <c r="E847" s="98"/>
      <c r="F847" s="98"/>
      <c r="G847" s="98"/>
      <c r="H847" s="98"/>
      <c r="I847" s="98"/>
      <c r="J847" s="98"/>
      <c r="K847" s="97">
        <f t="shared" ref="K847:AE847" si="671">ROUND(IF(LataProjekcji&lt;=Koniec,ROUND(K627+K585+K464+K369+K332+K285+K218+K3491,0),0),0)</f>
        <v>0</v>
      </c>
      <c r="L847" s="97">
        <f t="shared" ca="1" si="671"/>
        <v>0</v>
      </c>
      <c r="M847" s="97">
        <f t="shared" ca="1" si="671"/>
        <v>0</v>
      </c>
      <c r="N847" s="97">
        <f t="shared" ca="1" si="671"/>
        <v>0</v>
      </c>
      <c r="O847" s="97">
        <f t="shared" ca="1" si="671"/>
        <v>0</v>
      </c>
      <c r="P847" s="97">
        <f t="shared" ca="1" si="671"/>
        <v>0</v>
      </c>
      <c r="Q847" s="97">
        <f t="shared" ca="1" si="671"/>
        <v>0</v>
      </c>
      <c r="R847" s="97">
        <f t="shared" ca="1" si="671"/>
        <v>0</v>
      </c>
      <c r="S847" s="97">
        <f t="shared" ca="1" si="671"/>
        <v>0</v>
      </c>
      <c r="T847" s="97">
        <f t="shared" ca="1" si="671"/>
        <v>0</v>
      </c>
      <c r="U847" s="97">
        <f t="shared" ca="1" si="671"/>
        <v>0</v>
      </c>
      <c r="V847" s="97">
        <f t="shared" ca="1" si="671"/>
        <v>0</v>
      </c>
      <c r="W847" s="97">
        <f t="shared" ca="1" si="671"/>
        <v>0</v>
      </c>
      <c r="X847" s="97">
        <f t="shared" ca="1" si="671"/>
        <v>0</v>
      </c>
      <c r="Y847" s="97">
        <f t="shared" ca="1" si="671"/>
        <v>0</v>
      </c>
      <c r="Z847" s="97">
        <f t="shared" ca="1" si="671"/>
        <v>0</v>
      </c>
      <c r="AA847" s="97">
        <f t="shared" ca="1" si="671"/>
        <v>0</v>
      </c>
      <c r="AB847" s="97">
        <f t="shared" ca="1" si="671"/>
        <v>0</v>
      </c>
      <c r="AC847" s="97">
        <f t="shared" ca="1" si="671"/>
        <v>0</v>
      </c>
      <c r="AD847" s="97">
        <f t="shared" ca="1" si="671"/>
        <v>0</v>
      </c>
      <c r="AE847" s="97">
        <f t="shared" ca="1" si="671"/>
        <v>0</v>
      </c>
    </row>
    <row r="848" spans="2:31"/>
    <row r="849" spans="2:31"/>
    <row r="850" spans="2:31">
      <c r="B850" s="29" t="s">
        <v>76</v>
      </c>
      <c r="C850" s="29"/>
      <c r="D850" s="30"/>
      <c r="E850" s="30"/>
      <c r="F850" s="30"/>
      <c r="G850" s="30"/>
      <c r="H850" s="30"/>
      <c r="I850" s="30"/>
      <c r="J850" s="30"/>
      <c r="K850" s="155" t="str">
        <f t="shared" ref="K850:AE850" si="672">LataProjekcji</f>
        <v>Uzupełnij dane</v>
      </c>
      <c r="L850" s="155" t="str">
        <f t="shared" si="672"/>
        <v/>
      </c>
      <c r="M850" s="155" t="str">
        <f t="shared" si="672"/>
        <v/>
      </c>
      <c r="N850" s="155" t="str">
        <f t="shared" si="672"/>
        <v/>
      </c>
      <c r="O850" s="155" t="str">
        <f t="shared" si="672"/>
        <v/>
      </c>
      <c r="P850" s="155" t="str">
        <f t="shared" si="672"/>
        <v/>
      </c>
      <c r="Q850" s="155" t="str">
        <f t="shared" si="672"/>
        <v/>
      </c>
      <c r="R850" s="155" t="str">
        <f t="shared" si="672"/>
        <v/>
      </c>
      <c r="S850" s="155" t="str">
        <f t="shared" si="672"/>
        <v/>
      </c>
      <c r="T850" s="155" t="str">
        <f t="shared" si="672"/>
        <v/>
      </c>
      <c r="U850" s="155" t="str">
        <f t="shared" si="672"/>
        <v/>
      </c>
      <c r="V850" s="155" t="str">
        <f t="shared" si="672"/>
        <v/>
      </c>
      <c r="W850" s="155" t="str">
        <f t="shared" si="672"/>
        <v/>
      </c>
      <c r="X850" s="155" t="str">
        <f t="shared" si="672"/>
        <v/>
      </c>
      <c r="Y850" s="155" t="str">
        <f t="shared" si="672"/>
        <v/>
      </c>
      <c r="Z850" s="155" t="str">
        <f t="shared" si="672"/>
        <v/>
      </c>
      <c r="AA850" s="155" t="str">
        <f t="shared" si="672"/>
        <v/>
      </c>
      <c r="AB850" s="155" t="str">
        <f t="shared" si="672"/>
        <v/>
      </c>
      <c r="AC850" s="155" t="str">
        <f t="shared" si="672"/>
        <v/>
      </c>
      <c r="AD850" s="155" t="str">
        <f t="shared" si="672"/>
        <v/>
      </c>
      <c r="AE850" s="155" t="str">
        <f t="shared" si="672"/>
        <v/>
      </c>
    </row>
    <row r="851" spans="2:31">
      <c r="B851" s="29" t="s">
        <v>376</v>
      </c>
      <c r="C851" s="29"/>
      <c r="D851" s="30"/>
      <c r="E851" s="30"/>
      <c r="F851" s="30"/>
      <c r="G851" s="30"/>
      <c r="H851" s="30"/>
      <c r="I851" s="30"/>
      <c r="J851" s="30"/>
      <c r="K851" s="31">
        <f>ROUND(SUM(K852:K853),0)</f>
        <v>0</v>
      </c>
      <c r="L851" s="31">
        <f t="shared" ref="L851:W851" si="673">ROUND(SUM(L852:L853),0)</f>
        <v>0</v>
      </c>
      <c r="M851" s="31">
        <f t="shared" si="673"/>
        <v>0</v>
      </c>
      <c r="N851" s="31">
        <f t="shared" si="673"/>
        <v>0</v>
      </c>
      <c r="O851" s="31">
        <f t="shared" si="673"/>
        <v>0</v>
      </c>
      <c r="P851" s="31">
        <f t="shared" si="673"/>
        <v>0</v>
      </c>
      <c r="Q851" s="31">
        <f t="shared" si="673"/>
        <v>0</v>
      </c>
      <c r="R851" s="31">
        <f t="shared" si="673"/>
        <v>0</v>
      </c>
      <c r="S851" s="31">
        <f t="shared" si="673"/>
        <v>0</v>
      </c>
      <c r="T851" s="31">
        <f t="shared" si="673"/>
        <v>0</v>
      </c>
      <c r="U851" s="31">
        <f t="shared" si="673"/>
        <v>0</v>
      </c>
      <c r="V851" s="31">
        <f t="shared" si="673"/>
        <v>0</v>
      </c>
      <c r="W851" s="31">
        <f t="shared" si="673"/>
        <v>0</v>
      </c>
      <c r="X851" s="31">
        <f>ROUND(SUM(X852:X853),0)</f>
        <v>0</v>
      </c>
      <c r="Y851" s="31">
        <f>ROUND(SUM(Y852:Y853),0)</f>
        <v>0</v>
      </c>
      <c r="Z851" s="31">
        <f t="shared" ref="Z851:AA851" si="674">ROUND(SUM(Z852:Z853),0)</f>
        <v>0</v>
      </c>
      <c r="AA851" s="31">
        <f t="shared" si="674"/>
        <v>0</v>
      </c>
      <c r="AB851" s="31">
        <f t="shared" ref="AB851:AE851" si="675">ROUND(SUM(AB852:AB853),0)</f>
        <v>0</v>
      </c>
      <c r="AC851" s="31">
        <f t="shared" si="675"/>
        <v>0</v>
      </c>
      <c r="AD851" s="31">
        <f t="shared" si="675"/>
        <v>0</v>
      </c>
      <c r="AE851" s="31">
        <f t="shared" si="675"/>
        <v>0</v>
      </c>
    </row>
    <row r="852" spans="2:31">
      <c r="B852" s="103" t="s">
        <v>377</v>
      </c>
      <c r="C852" s="103"/>
      <c r="D852" s="101"/>
      <c r="E852" s="101"/>
      <c r="F852" s="101"/>
      <c r="G852" s="101"/>
      <c r="H852" s="101"/>
      <c r="I852" s="101"/>
      <c r="J852" s="101"/>
      <c r="K852" s="102">
        <f>ROUND('Koszty operacyjne'!K924,0)+ROUND((K217-SUM(K195:K196)),0)</f>
        <v>0</v>
      </c>
      <c r="L852" s="102">
        <f>ROUND('Koszty operacyjne'!L924,0)+ROUND((L217-SUM(L195:L196)),0)</f>
        <v>0</v>
      </c>
      <c r="M852" s="102">
        <f>ROUND('Koszty operacyjne'!M924,0)+ROUND((M217-SUM(M195:M196)),0)</f>
        <v>0</v>
      </c>
      <c r="N852" s="102">
        <f>ROUND('Koszty operacyjne'!N924,0)+ROUND((N217-SUM(N195:N196)),0)</f>
        <v>0</v>
      </c>
      <c r="O852" s="102">
        <f>ROUND('Koszty operacyjne'!O924,0)+ROUND((O217-SUM(O195:O196)),0)</f>
        <v>0</v>
      </c>
      <c r="P852" s="102">
        <f>ROUND('Koszty operacyjne'!P924,0)+ROUND((P217-SUM(P195:P196)),0)</f>
        <v>0</v>
      </c>
      <c r="Q852" s="102">
        <f>ROUND('Koszty operacyjne'!Q924,0)+ROUND((Q217-SUM(Q195:Q196)),0)</f>
        <v>0</v>
      </c>
      <c r="R852" s="102">
        <f>ROUND('Koszty operacyjne'!R924,0)+ROUND((R217-SUM(R195:R196)),0)</f>
        <v>0</v>
      </c>
      <c r="S852" s="102">
        <f>ROUND('Koszty operacyjne'!S924,0)+ROUND((S217-SUM(S195:S196)),0)</f>
        <v>0</v>
      </c>
      <c r="T852" s="102">
        <f>ROUND('Koszty operacyjne'!T924,0)+ROUND((T217-SUM(T195:T196)),0)</f>
        <v>0</v>
      </c>
      <c r="U852" s="102">
        <f>ROUND('Koszty operacyjne'!U924,0)+ROUND((U217-SUM(U195:U196)),0)</f>
        <v>0</v>
      </c>
      <c r="V852" s="102">
        <f>ROUND('Koszty operacyjne'!V924,0)+ROUND((V217-SUM(V195:V196)),0)</f>
        <v>0</v>
      </c>
      <c r="W852" s="102">
        <f>ROUND('Koszty operacyjne'!W924,0)+ROUND((W217-SUM(W195:W196)),0)</f>
        <v>0</v>
      </c>
      <c r="X852" s="102">
        <f>ROUND('Koszty operacyjne'!X924,0)+ROUND((X217-SUM(X195:X196)),0)</f>
        <v>0</v>
      </c>
      <c r="Y852" s="102">
        <f>ROUND('Koszty operacyjne'!Y924,0)+ROUND((Y217-SUM(Y195:Y196)),0)</f>
        <v>0</v>
      </c>
      <c r="Z852" s="102">
        <f>ROUND('Koszty operacyjne'!Z924,0)+ROUND((Z217-SUM(Z195:Z196)),0)</f>
        <v>0</v>
      </c>
      <c r="AA852" s="102">
        <f>ROUND('Koszty operacyjne'!AA924,0)+ROUND((AA217-SUM(AA195:AA196)),0)</f>
        <v>0</v>
      </c>
      <c r="AB852" s="102">
        <f>ROUND('Koszty operacyjne'!AB924,0)+ROUND((AB217-SUM(AB195:AB196)),0)</f>
        <v>0</v>
      </c>
      <c r="AC852" s="102">
        <f>ROUND('Koszty operacyjne'!AC924,0)+ROUND((AC217-SUM(AC195:AC196)),0)</f>
        <v>0</v>
      </c>
      <c r="AD852" s="102">
        <f>ROUND('Koszty operacyjne'!AD924,0)+ROUND((AD217-SUM(AD195:AD196)),0)</f>
        <v>0</v>
      </c>
      <c r="AE852" s="102">
        <f>ROUND('Koszty operacyjne'!AE924,0)+ROUND((AE217-SUM(AE195:AE196)),0)</f>
        <v>0</v>
      </c>
    </row>
    <row r="853" spans="2:31">
      <c r="B853" s="88" t="s">
        <v>379</v>
      </c>
      <c r="C853" s="88"/>
      <c r="D853" s="89"/>
      <c r="E853" s="89"/>
      <c r="F853" s="89"/>
      <c r="G853" s="89"/>
      <c r="H853" s="89"/>
      <c r="I853" s="89"/>
      <c r="J853" s="89"/>
      <c r="K853" s="90">
        <f t="shared" ref="K853:AE853" si="676">ROUND(K284,0)</f>
        <v>0</v>
      </c>
      <c r="L853" s="90">
        <f t="shared" si="676"/>
        <v>0</v>
      </c>
      <c r="M853" s="90">
        <f t="shared" si="676"/>
        <v>0</v>
      </c>
      <c r="N853" s="90">
        <f t="shared" si="676"/>
        <v>0</v>
      </c>
      <c r="O853" s="90">
        <f t="shared" si="676"/>
        <v>0</v>
      </c>
      <c r="P853" s="90">
        <f t="shared" si="676"/>
        <v>0</v>
      </c>
      <c r="Q853" s="90">
        <f t="shared" si="676"/>
        <v>0</v>
      </c>
      <c r="R853" s="90">
        <f t="shared" si="676"/>
        <v>0</v>
      </c>
      <c r="S853" s="90">
        <f t="shared" si="676"/>
        <v>0</v>
      </c>
      <c r="T853" s="90">
        <f t="shared" si="676"/>
        <v>0</v>
      </c>
      <c r="U853" s="90">
        <f t="shared" si="676"/>
        <v>0</v>
      </c>
      <c r="V853" s="90">
        <f t="shared" si="676"/>
        <v>0</v>
      </c>
      <c r="W853" s="90">
        <f t="shared" si="676"/>
        <v>0</v>
      </c>
      <c r="X853" s="90">
        <f t="shared" si="676"/>
        <v>0</v>
      </c>
      <c r="Y853" s="90">
        <f t="shared" si="676"/>
        <v>0</v>
      </c>
      <c r="Z853" s="90">
        <f t="shared" si="676"/>
        <v>0</v>
      </c>
      <c r="AA853" s="90">
        <f t="shared" si="676"/>
        <v>0</v>
      </c>
      <c r="AB853" s="90">
        <f t="shared" si="676"/>
        <v>0</v>
      </c>
      <c r="AC853" s="90">
        <f t="shared" si="676"/>
        <v>0</v>
      </c>
      <c r="AD853" s="90">
        <f t="shared" si="676"/>
        <v>0</v>
      </c>
      <c r="AE853" s="90">
        <f t="shared" si="676"/>
        <v>0</v>
      </c>
    </row>
    <row r="854" spans="2:31">
      <c r="B854" s="95" t="s">
        <v>380</v>
      </c>
      <c r="C854" s="95"/>
      <c r="D854" s="98"/>
      <c r="E854" s="98"/>
      <c r="F854" s="98"/>
      <c r="G854" s="98"/>
      <c r="H854" s="98"/>
      <c r="I854" s="98"/>
      <c r="J854" s="98"/>
      <c r="K854" s="97">
        <f ca="1">ROUND(SUM(K855:K859,K862),0)</f>
        <v>0</v>
      </c>
      <c r="L854" s="97">
        <f t="shared" ref="L854:AE854" ca="1" si="677">ROUND(SUM(L855:L859,L862),0)</f>
        <v>0</v>
      </c>
      <c r="M854" s="97">
        <f t="shared" ca="1" si="677"/>
        <v>0</v>
      </c>
      <c r="N854" s="97">
        <f t="shared" ca="1" si="677"/>
        <v>0</v>
      </c>
      <c r="O854" s="97">
        <f t="shared" ca="1" si="677"/>
        <v>0</v>
      </c>
      <c r="P854" s="97">
        <f t="shared" ca="1" si="677"/>
        <v>0</v>
      </c>
      <c r="Q854" s="97">
        <f t="shared" ca="1" si="677"/>
        <v>0</v>
      </c>
      <c r="R854" s="97">
        <f t="shared" ca="1" si="677"/>
        <v>0</v>
      </c>
      <c r="S854" s="97">
        <f t="shared" ca="1" si="677"/>
        <v>0</v>
      </c>
      <c r="T854" s="97">
        <f t="shared" ca="1" si="677"/>
        <v>0</v>
      </c>
      <c r="U854" s="97">
        <f t="shared" ca="1" si="677"/>
        <v>0</v>
      </c>
      <c r="V854" s="97">
        <f t="shared" ca="1" si="677"/>
        <v>0</v>
      </c>
      <c r="W854" s="97">
        <f t="shared" ca="1" si="677"/>
        <v>0</v>
      </c>
      <c r="X854" s="97">
        <f t="shared" ca="1" si="677"/>
        <v>0</v>
      </c>
      <c r="Y854" s="97">
        <f t="shared" ca="1" si="677"/>
        <v>0</v>
      </c>
      <c r="Z854" s="97">
        <f t="shared" ca="1" si="677"/>
        <v>0</v>
      </c>
      <c r="AA854" s="97">
        <f t="shared" ca="1" si="677"/>
        <v>0</v>
      </c>
      <c r="AB854" s="97">
        <f t="shared" ca="1" si="677"/>
        <v>0</v>
      </c>
      <c r="AC854" s="97">
        <f t="shared" ca="1" si="677"/>
        <v>0</v>
      </c>
      <c r="AD854" s="97">
        <f t="shared" ca="1" si="677"/>
        <v>0</v>
      </c>
      <c r="AE854" s="97">
        <f t="shared" ca="1" si="677"/>
        <v>0</v>
      </c>
    </row>
    <row r="855" spans="2:31">
      <c r="B855" s="101" t="s">
        <v>381</v>
      </c>
      <c r="C855" s="101"/>
      <c r="D855" s="101"/>
      <c r="E855" s="101"/>
      <c r="F855" s="101"/>
      <c r="G855" s="101"/>
      <c r="H855" s="101"/>
      <c r="I855" s="101"/>
      <c r="J855" s="101"/>
      <c r="K855" s="102">
        <f t="shared" ref="K855:AE855" si="678">ROUND(K331,0)</f>
        <v>0</v>
      </c>
      <c r="L855" s="102">
        <f t="shared" si="678"/>
        <v>0</v>
      </c>
      <c r="M855" s="102">
        <f t="shared" si="678"/>
        <v>0</v>
      </c>
      <c r="N855" s="102">
        <f t="shared" si="678"/>
        <v>0</v>
      </c>
      <c r="O855" s="102">
        <f t="shared" si="678"/>
        <v>0</v>
      </c>
      <c r="P855" s="102">
        <f t="shared" si="678"/>
        <v>0</v>
      </c>
      <c r="Q855" s="102">
        <f t="shared" si="678"/>
        <v>0</v>
      </c>
      <c r="R855" s="102">
        <f t="shared" si="678"/>
        <v>0</v>
      </c>
      <c r="S855" s="102">
        <f t="shared" si="678"/>
        <v>0</v>
      </c>
      <c r="T855" s="102">
        <f t="shared" si="678"/>
        <v>0</v>
      </c>
      <c r="U855" s="102">
        <f t="shared" si="678"/>
        <v>0</v>
      </c>
      <c r="V855" s="102">
        <f t="shared" si="678"/>
        <v>0</v>
      </c>
      <c r="W855" s="102">
        <f t="shared" si="678"/>
        <v>0</v>
      </c>
      <c r="X855" s="102">
        <f t="shared" si="678"/>
        <v>0</v>
      </c>
      <c r="Y855" s="102">
        <f t="shared" si="678"/>
        <v>0</v>
      </c>
      <c r="Z855" s="102">
        <f t="shared" si="678"/>
        <v>0</v>
      </c>
      <c r="AA855" s="102">
        <f t="shared" si="678"/>
        <v>0</v>
      </c>
      <c r="AB855" s="102">
        <f t="shared" si="678"/>
        <v>0</v>
      </c>
      <c r="AC855" s="102">
        <f t="shared" si="678"/>
        <v>0</v>
      </c>
      <c r="AD855" s="102">
        <f t="shared" si="678"/>
        <v>0</v>
      </c>
      <c r="AE855" s="102">
        <f t="shared" si="678"/>
        <v>0</v>
      </c>
    </row>
    <row r="856" spans="2:31">
      <c r="B856" s="93" t="s">
        <v>382</v>
      </c>
      <c r="C856" s="93"/>
      <c r="D856" s="19"/>
      <c r="E856" s="19"/>
      <c r="F856" s="19"/>
      <c r="G856" s="19"/>
      <c r="H856" s="19"/>
      <c r="I856" s="19"/>
      <c r="J856" s="19"/>
      <c r="K856" s="94">
        <f t="shared" ref="K856:AE856" si="679">ROUND(SUM(K353:K362),0)</f>
        <v>0</v>
      </c>
      <c r="L856" s="94">
        <f t="shared" si="679"/>
        <v>0</v>
      </c>
      <c r="M856" s="94">
        <f t="shared" si="679"/>
        <v>0</v>
      </c>
      <c r="N856" s="94">
        <f t="shared" si="679"/>
        <v>0</v>
      </c>
      <c r="O856" s="94">
        <f t="shared" si="679"/>
        <v>0</v>
      </c>
      <c r="P856" s="94">
        <f t="shared" si="679"/>
        <v>0</v>
      </c>
      <c r="Q856" s="94">
        <f t="shared" si="679"/>
        <v>0</v>
      </c>
      <c r="R856" s="94">
        <f t="shared" si="679"/>
        <v>0</v>
      </c>
      <c r="S856" s="94">
        <f t="shared" si="679"/>
        <v>0</v>
      </c>
      <c r="T856" s="94">
        <f t="shared" si="679"/>
        <v>0</v>
      </c>
      <c r="U856" s="94">
        <f t="shared" si="679"/>
        <v>0</v>
      </c>
      <c r="V856" s="94">
        <f t="shared" si="679"/>
        <v>0</v>
      </c>
      <c r="W856" s="94">
        <f t="shared" si="679"/>
        <v>0</v>
      </c>
      <c r="X856" s="94">
        <f t="shared" si="679"/>
        <v>0</v>
      </c>
      <c r="Y856" s="94">
        <f t="shared" si="679"/>
        <v>0</v>
      </c>
      <c r="Z856" s="94">
        <f t="shared" si="679"/>
        <v>0</v>
      </c>
      <c r="AA856" s="94">
        <f t="shared" si="679"/>
        <v>0</v>
      </c>
      <c r="AB856" s="94">
        <f t="shared" si="679"/>
        <v>0</v>
      </c>
      <c r="AC856" s="94">
        <f t="shared" si="679"/>
        <v>0</v>
      </c>
      <c r="AD856" s="94">
        <f t="shared" si="679"/>
        <v>0</v>
      </c>
      <c r="AE856" s="94">
        <f t="shared" si="679"/>
        <v>0</v>
      </c>
    </row>
    <row r="857" spans="2:31">
      <c r="B857" s="37" t="s">
        <v>383</v>
      </c>
      <c r="C857" s="37"/>
      <c r="D857" s="52"/>
      <c r="E857" s="52"/>
      <c r="F857" s="52"/>
      <c r="G857" s="52"/>
      <c r="H857" s="52"/>
      <c r="I857" s="52"/>
      <c r="J857" s="52"/>
      <c r="K857" s="94">
        <f t="shared" ref="K857:AE857" si="680">ROUND(SUM(K418:K457),0)</f>
        <v>0</v>
      </c>
      <c r="L857" s="94">
        <f t="shared" si="680"/>
        <v>0</v>
      </c>
      <c r="M857" s="94">
        <f t="shared" si="680"/>
        <v>0</v>
      </c>
      <c r="N857" s="94">
        <f t="shared" si="680"/>
        <v>0</v>
      </c>
      <c r="O857" s="94">
        <f t="shared" si="680"/>
        <v>0</v>
      </c>
      <c r="P857" s="94">
        <f t="shared" si="680"/>
        <v>0</v>
      </c>
      <c r="Q857" s="94">
        <f t="shared" si="680"/>
        <v>0</v>
      </c>
      <c r="R857" s="94">
        <f t="shared" si="680"/>
        <v>0</v>
      </c>
      <c r="S857" s="94">
        <f t="shared" si="680"/>
        <v>0</v>
      </c>
      <c r="T857" s="94">
        <f t="shared" si="680"/>
        <v>0</v>
      </c>
      <c r="U857" s="94">
        <f t="shared" si="680"/>
        <v>0</v>
      </c>
      <c r="V857" s="94">
        <f t="shared" si="680"/>
        <v>0</v>
      </c>
      <c r="W857" s="94">
        <f t="shared" si="680"/>
        <v>0</v>
      </c>
      <c r="X857" s="94">
        <f t="shared" si="680"/>
        <v>0</v>
      </c>
      <c r="Y857" s="94">
        <f t="shared" si="680"/>
        <v>0</v>
      </c>
      <c r="Z857" s="94">
        <f t="shared" si="680"/>
        <v>0</v>
      </c>
      <c r="AA857" s="94">
        <f t="shared" si="680"/>
        <v>0</v>
      </c>
      <c r="AB857" s="94">
        <f t="shared" si="680"/>
        <v>0</v>
      </c>
      <c r="AC857" s="94">
        <f t="shared" si="680"/>
        <v>0</v>
      </c>
      <c r="AD857" s="94">
        <f t="shared" si="680"/>
        <v>0</v>
      </c>
      <c r="AE857" s="94">
        <f t="shared" si="680"/>
        <v>0</v>
      </c>
    </row>
    <row r="858" spans="2:31">
      <c r="B858" s="37" t="s">
        <v>384</v>
      </c>
      <c r="C858" s="37"/>
      <c r="D858" s="52"/>
      <c r="E858" s="52"/>
      <c r="F858" s="52"/>
      <c r="G858" s="52"/>
      <c r="H858" s="52"/>
      <c r="I858" s="52"/>
      <c r="J858" s="52"/>
      <c r="K858" s="33">
        <f t="shared" ref="K858:AE858" si="681">ROUND(K584,0)</f>
        <v>0</v>
      </c>
      <c r="L858" s="33">
        <f t="shared" si="681"/>
        <v>0</v>
      </c>
      <c r="M858" s="33">
        <f t="shared" si="681"/>
        <v>0</v>
      </c>
      <c r="N858" s="33">
        <f t="shared" si="681"/>
        <v>0</v>
      </c>
      <c r="O858" s="33">
        <f t="shared" si="681"/>
        <v>0</v>
      </c>
      <c r="P858" s="33">
        <f t="shared" si="681"/>
        <v>0</v>
      </c>
      <c r="Q858" s="33">
        <f t="shared" si="681"/>
        <v>0</v>
      </c>
      <c r="R858" s="33">
        <f t="shared" si="681"/>
        <v>0</v>
      </c>
      <c r="S858" s="33">
        <f t="shared" si="681"/>
        <v>0</v>
      </c>
      <c r="T858" s="33">
        <f t="shared" si="681"/>
        <v>0</v>
      </c>
      <c r="U858" s="33">
        <f t="shared" si="681"/>
        <v>0</v>
      </c>
      <c r="V858" s="33">
        <f t="shared" si="681"/>
        <v>0</v>
      </c>
      <c r="W858" s="33">
        <f t="shared" si="681"/>
        <v>0</v>
      </c>
      <c r="X858" s="33">
        <f t="shared" si="681"/>
        <v>0</v>
      </c>
      <c r="Y858" s="33">
        <f t="shared" si="681"/>
        <v>0</v>
      </c>
      <c r="Z858" s="33">
        <f t="shared" si="681"/>
        <v>0</v>
      </c>
      <c r="AA858" s="33">
        <f t="shared" si="681"/>
        <v>0</v>
      </c>
      <c r="AB858" s="33">
        <f t="shared" si="681"/>
        <v>0</v>
      </c>
      <c r="AC858" s="33">
        <f t="shared" si="681"/>
        <v>0</v>
      </c>
      <c r="AD858" s="33">
        <f t="shared" si="681"/>
        <v>0</v>
      </c>
      <c r="AE858" s="33">
        <f t="shared" si="681"/>
        <v>0</v>
      </c>
    </row>
    <row r="859" spans="2:31">
      <c r="B859" s="37" t="s">
        <v>875</v>
      </c>
      <c r="C859" s="37"/>
      <c r="D859" s="52"/>
      <c r="E859" s="52"/>
      <c r="F859" s="52"/>
      <c r="G859" s="52"/>
      <c r="H859" s="52"/>
      <c r="I859" s="52"/>
      <c r="J859" s="52"/>
      <c r="K859" s="33">
        <f ca="1">ROUND(K861+K860,0)</f>
        <v>0</v>
      </c>
      <c r="L859" s="33">
        <f t="shared" ref="L859:AE859" ca="1" si="682">ROUND(L861+L860,0)</f>
        <v>0</v>
      </c>
      <c r="M859" s="33">
        <f t="shared" ca="1" si="682"/>
        <v>0</v>
      </c>
      <c r="N859" s="33">
        <f t="shared" ca="1" si="682"/>
        <v>0</v>
      </c>
      <c r="O859" s="33">
        <f t="shared" ca="1" si="682"/>
        <v>0</v>
      </c>
      <c r="P859" s="33">
        <f t="shared" ca="1" si="682"/>
        <v>0</v>
      </c>
      <c r="Q859" s="33">
        <f t="shared" ca="1" si="682"/>
        <v>0</v>
      </c>
      <c r="R859" s="33">
        <f t="shared" ca="1" si="682"/>
        <v>0</v>
      </c>
      <c r="S859" s="33">
        <f t="shared" ca="1" si="682"/>
        <v>0</v>
      </c>
      <c r="T859" s="33">
        <f t="shared" ca="1" si="682"/>
        <v>0</v>
      </c>
      <c r="U859" s="33">
        <f t="shared" ca="1" si="682"/>
        <v>0</v>
      </c>
      <c r="V859" s="33">
        <f t="shared" ca="1" si="682"/>
        <v>0</v>
      </c>
      <c r="W859" s="33">
        <f t="shared" ca="1" si="682"/>
        <v>0</v>
      </c>
      <c r="X859" s="33">
        <f t="shared" ca="1" si="682"/>
        <v>0</v>
      </c>
      <c r="Y859" s="33">
        <f t="shared" ca="1" si="682"/>
        <v>0</v>
      </c>
      <c r="Z859" s="33">
        <f t="shared" ca="1" si="682"/>
        <v>0</v>
      </c>
      <c r="AA859" s="33">
        <f t="shared" ca="1" si="682"/>
        <v>0</v>
      </c>
      <c r="AB859" s="33">
        <f t="shared" ca="1" si="682"/>
        <v>0</v>
      </c>
      <c r="AC859" s="33">
        <f t="shared" ca="1" si="682"/>
        <v>0</v>
      </c>
      <c r="AD859" s="33">
        <f t="shared" ca="1" si="682"/>
        <v>0</v>
      </c>
      <c r="AE859" s="33">
        <f t="shared" ca="1" si="682"/>
        <v>0</v>
      </c>
    </row>
    <row r="860" spans="2:31">
      <c r="B860" s="446" t="s">
        <v>876</v>
      </c>
      <c r="C860" s="446"/>
      <c r="D860" s="447"/>
      <c r="E860" s="447"/>
      <c r="F860" s="447"/>
      <c r="G860" s="447"/>
      <c r="H860" s="447"/>
      <c r="I860" s="447"/>
      <c r="J860" s="447"/>
      <c r="K860" s="448">
        <f t="shared" ref="K860:AE860" si="683">ROUND(K626,0)</f>
        <v>0</v>
      </c>
      <c r="L860" s="448">
        <f t="shared" si="683"/>
        <v>0</v>
      </c>
      <c r="M860" s="448">
        <f t="shared" si="683"/>
        <v>0</v>
      </c>
      <c r="N860" s="448">
        <f t="shared" si="683"/>
        <v>0</v>
      </c>
      <c r="O860" s="448">
        <f t="shared" si="683"/>
        <v>0</v>
      </c>
      <c r="P860" s="448">
        <f t="shared" si="683"/>
        <v>0</v>
      </c>
      <c r="Q860" s="448">
        <f t="shared" si="683"/>
        <v>0</v>
      </c>
      <c r="R860" s="448">
        <f t="shared" si="683"/>
        <v>0</v>
      </c>
      <c r="S860" s="448">
        <f t="shared" si="683"/>
        <v>0</v>
      </c>
      <c r="T860" s="448">
        <f t="shared" si="683"/>
        <v>0</v>
      </c>
      <c r="U860" s="448">
        <f t="shared" si="683"/>
        <v>0</v>
      </c>
      <c r="V860" s="448">
        <f t="shared" si="683"/>
        <v>0</v>
      </c>
      <c r="W860" s="448">
        <f t="shared" si="683"/>
        <v>0</v>
      </c>
      <c r="X860" s="448">
        <f t="shared" si="683"/>
        <v>0</v>
      </c>
      <c r="Y860" s="448">
        <f t="shared" si="683"/>
        <v>0</v>
      </c>
      <c r="Z860" s="448">
        <f t="shared" si="683"/>
        <v>0</v>
      </c>
      <c r="AA860" s="448">
        <f t="shared" si="683"/>
        <v>0</v>
      </c>
      <c r="AB860" s="448">
        <f t="shared" si="683"/>
        <v>0</v>
      </c>
      <c r="AC860" s="448">
        <f t="shared" si="683"/>
        <v>0</v>
      </c>
      <c r="AD860" s="448">
        <f t="shared" si="683"/>
        <v>0</v>
      </c>
      <c r="AE860" s="448">
        <f t="shared" si="683"/>
        <v>0</v>
      </c>
    </row>
    <row r="861" spans="2:31">
      <c r="B861" s="446" t="s">
        <v>877</v>
      </c>
      <c r="C861" s="446"/>
      <c r="D861" s="447"/>
      <c r="E861" s="447"/>
      <c r="F861" s="447"/>
      <c r="G861" s="447"/>
      <c r="H861" s="447"/>
      <c r="I861" s="447"/>
      <c r="J861" s="447"/>
      <c r="K861" s="448">
        <f ca="1">ROUND(K3487,0)</f>
        <v>0</v>
      </c>
      <c r="L861" s="448">
        <f t="shared" ref="L861:AE861" ca="1" si="684">ROUND(L3487,0)</f>
        <v>0</v>
      </c>
      <c r="M861" s="448">
        <f t="shared" ca="1" si="684"/>
        <v>0</v>
      </c>
      <c r="N861" s="448">
        <f t="shared" ca="1" si="684"/>
        <v>0</v>
      </c>
      <c r="O861" s="448">
        <f t="shared" ca="1" si="684"/>
        <v>0</v>
      </c>
      <c r="P861" s="448">
        <f t="shared" ca="1" si="684"/>
        <v>0</v>
      </c>
      <c r="Q861" s="448">
        <f t="shared" ca="1" si="684"/>
        <v>0</v>
      </c>
      <c r="R861" s="448">
        <f t="shared" ca="1" si="684"/>
        <v>0</v>
      </c>
      <c r="S861" s="448">
        <f t="shared" ca="1" si="684"/>
        <v>0</v>
      </c>
      <c r="T861" s="448">
        <f t="shared" ca="1" si="684"/>
        <v>0</v>
      </c>
      <c r="U861" s="448">
        <f t="shared" ca="1" si="684"/>
        <v>0</v>
      </c>
      <c r="V861" s="448">
        <f t="shared" ca="1" si="684"/>
        <v>0</v>
      </c>
      <c r="W861" s="448">
        <f t="shared" ca="1" si="684"/>
        <v>0</v>
      </c>
      <c r="X861" s="448">
        <f t="shared" ca="1" si="684"/>
        <v>0</v>
      </c>
      <c r="Y861" s="448">
        <f t="shared" ca="1" si="684"/>
        <v>0</v>
      </c>
      <c r="Z861" s="448">
        <f t="shared" ca="1" si="684"/>
        <v>0</v>
      </c>
      <c r="AA861" s="448">
        <f t="shared" ca="1" si="684"/>
        <v>0</v>
      </c>
      <c r="AB861" s="448">
        <f t="shared" ca="1" si="684"/>
        <v>0</v>
      </c>
      <c r="AC861" s="448">
        <f t="shared" ca="1" si="684"/>
        <v>0</v>
      </c>
      <c r="AD861" s="448">
        <f t="shared" ca="1" si="684"/>
        <v>0</v>
      </c>
      <c r="AE861" s="448">
        <f t="shared" ca="1" si="684"/>
        <v>0</v>
      </c>
    </row>
    <row r="862" spans="2:31">
      <c r="B862" s="88" t="s">
        <v>411</v>
      </c>
      <c r="C862" s="88"/>
      <c r="D862" s="89"/>
      <c r="E862" s="89"/>
      <c r="F862" s="89"/>
      <c r="G862" s="89"/>
      <c r="H862" s="89"/>
      <c r="I862" s="89"/>
      <c r="J862" s="89"/>
      <c r="K862" s="90">
        <f>ROUND(K2099,0)</f>
        <v>0</v>
      </c>
      <c r="L862" s="90">
        <f t="shared" ref="L862:W862" si="685">ROUND(L2099,0)</f>
        <v>0</v>
      </c>
      <c r="M862" s="90">
        <f t="shared" si="685"/>
        <v>0</v>
      </c>
      <c r="N862" s="90">
        <f t="shared" si="685"/>
        <v>0</v>
      </c>
      <c r="O862" s="90">
        <f t="shared" si="685"/>
        <v>0</v>
      </c>
      <c r="P862" s="90">
        <f t="shared" si="685"/>
        <v>0</v>
      </c>
      <c r="Q862" s="90">
        <f t="shared" si="685"/>
        <v>0</v>
      </c>
      <c r="R862" s="90">
        <f t="shared" si="685"/>
        <v>0</v>
      </c>
      <c r="S862" s="90">
        <f t="shared" si="685"/>
        <v>0</v>
      </c>
      <c r="T862" s="90">
        <f t="shared" si="685"/>
        <v>0</v>
      </c>
      <c r="U862" s="90">
        <f t="shared" si="685"/>
        <v>0</v>
      </c>
      <c r="V862" s="90">
        <f t="shared" si="685"/>
        <v>0</v>
      </c>
      <c r="W862" s="90">
        <f t="shared" si="685"/>
        <v>0</v>
      </c>
      <c r="X862" s="90">
        <f>ROUND(X2099,0)</f>
        <v>0</v>
      </c>
      <c r="Y862" s="90">
        <f>ROUND(Y2099,0)</f>
        <v>0</v>
      </c>
      <c r="Z862" s="90">
        <f t="shared" ref="Z862:AA862" si="686">ROUND(Z2099,0)</f>
        <v>0</v>
      </c>
      <c r="AA862" s="90">
        <f t="shared" si="686"/>
        <v>0</v>
      </c>
      <c r="AB862" s="90">
        <f t="shared" ref="AB862:AE862" si="687">ROUND(AB2099,0)</f>
        <v>0</v>
      </c>
      <c r="AC862" s="90">
        <f t="shared" si="687"/>
        <v>0</v>
      </c>
      <c r="AD862" s="90">
        <f t="shared" si="687"/>
        <v>0</v>
      </c>
      <c r="AE862" s="90">
        <f t="shared" si="687"/>
        <v>0</v>
      </c>
    </row>
    <row r="863" spans="2:31">
      <c r="B863" s="98" t="s">
        <v>413</v>
      </c>
      <c r="C863" s="98"/>
      <c r="D863" s="96"/>
      <c r="E863" s="96"/>
      <c r="F863" s="96"/>
      <c r="G863" s="96"/>
      <c r="H863" s="96"/>
      <c r="I863" s="96"/>
      <c r="J863" s="96"/>
      <c r="K863" s="97">
        <f ca="1">ROUND(K854+K851,0)</f>
        <v>0</v>
      </c>
      <c r="L863" s="97">
        <f t="shared" ref="L863:W863" ca="1" si="688">ROUND(L854+L851,0)</f>
        <v>0</v>
      </c>
      <c r="M863" s="97">
        <f t="shared" ca="1" si="688"/>
        <v>0</v>
      </c>
      <c r="N863" s="97">
        <f t="shared" ca="1" si="688"/>
        <v>0</v>
      </c>
      <c r="O863" s="97">
        <f t="shared" ca="1" si="688"/>
        <v>0</v>
      </c>
      <c r="P863" s="97">
        <f t="shared" ca="1" si="688"/>
        <v>0</v>
      </c>
      <c r="Q863" s="97">
        <f t="shared" ca="1" si="688"/>
        <v>0</v>
      </c>
      <c r="R863" s="97">
        <f t="shared" ca="1" si="688"/>
        <v>0</v>
      </c>
      <c r="S863" s="97">
        <f t="shared" ca="1" si="688"/>
        <v>0</v>
      </c>
      <c r="T863" s="97">
        <f t="shared" ca="1" si="688"/>
        <v>0</v>
      </c>
      <c r="U863" s="97">
        <f t="shared" ca="1" si="688"/>
        <v>0</v>
      </c>
      <c r="V863" s="97">
        <f t="shared" ca="1" si="688"/>
        <v>0</v>
      </c>
      <c r="W863" s="97">
        <f t="shared" ca="1" si="688"/>
        <v>0</v>
      </c>
      <c r="X863" s="97">
        <f ca="1">ROUND(X854+X851,0)</f>
        <v>0</v>
      </c>
      <c r="Y863" s="97">
        <f ca="1">ROUND(Y854+Y851,0)</f>
        <v>0</v>
      </c>
      <c r="Z863" s="97">
        <f t="shared" ref="Z863:AA863" ca="1" si="689">ROUND(Z854+Z851,0)</f>
        <v>0</v>
      </c>
      <c r="AA863" s="97">
        <f t="shared" ca="1" si="689"/>
        <v>0</v>
      </c>
      <c r="AB863" s="97">
        <f t="shared" ref="AB863:AE863" ca="1" si="690">ROUND(AB854+AB851,0)</f>
        <v>0</v>
      </c>
      <c r="AC863" s="97">
        <f t="shared" ca="1" si="690"/>
        <v>0</v>
      </c>
      <c r="AD863" s="97">
        <f t="shared" ca="1" si="690"/>
        <v>0</v>
      </c>
      <c r="AE863" s="97">
        <f t="shared" ca="1" si="690"/>
        <v>0</v>
      </c>
    </row>
    <row r="864" spans="2:31"/>
    <row r="865" spans="1:31">
      <c r="B865" s="52" t="s">
        <v>414</v>
      </c>
      <c r="C865" s="52"/>
      <c r="D865" s="52"/>
      <c r="E865" s="52"/>
      <c r="F865" s="52"/>
      <c r="G865" s="52"/>
      <c r="H865" s="52"/>
      <c r="I865" s="52"/>
      <c r="J865" s="52"/>
      <c r="K865" s="33">
        <f>IF(LataProjekcji&lt;=Koniec,ROUND(K863,0),0)</f>
        <v>0</v>
      </c>
      <c r="L865" s="33">
        <f t="shared" ref="L865:W865" ca="1" si="691">IF(LataProjekcji&lt;=Koniec,ROUND(K865+L863,0),0)</f>
        <v>0</v>
      </c>
      <c r="M865" s="33">
        <f t="shared" ca="1" si="691"/>
        <v>0</v>
      </c>
      <c r="N865" s="33">
        <f t="shared" ca="1" si="691"/>
        <v>0</v>
      </c>
      <c r="O865" s="33">
        <f t="shared" ca="1" si="691"/>
        <v>0</v>
      </c>
      <c r="P865" s="33">
        <f t="shared" ca="1" si="691"/>
        <v>0</v>
      </c>
      <c r="Q865" s="33">
        <f t="shared" ca="1" si="691"/>
        <v>0</v>
      </c>
      <c r="R865" s="33">
        <f t="shared" ca="1" si="691"/>
        <v>0</v>
      </c>
      <c r="S865" s="33">
        <f t="shared" ca="1" si="691"/>
        <v>0</v>
      </c>
      <c r="T865" s="33">
        <f t="shared" ca="1" si="691"/>
        <v>0</v>
      </c>
      <c r="U865" s="33">
        <f t="shared" ca="1" si="691"/>
        <v>0</v>
      </c>
      <c r="V865" s="33">
        <f t="shared" ca="1" si="691"/>
        <v>0</v>
      </c>
      <c r="W865" s="33">
        <f t="shared" ca="1" si="691"/>
        <v>0</v>
      </c>
      <c r="X865" s="33">
        <f t="shared" ref="X865:AA865" ca="1" si="692">IF(LataProjekcji&lt;=Koniec,ROUND(W865+X863,0),0)</f>
        <v>0</v>
      </c>
      <c r="Y865" s="33">
        <f t="shared" ca="1" si="692"/>
        <v>0</v>
      </c>
      <c r="Z865" s="33">
        <f t="shared" ca="1" si="692"/>
        <v>0</v>
      </c>
      <c r="AA865" s="33">
        <f t="shared" ca="1" si="692"/>
        <v>0</v>
      </c>
      <c r="AB865" s="33">
        <f t="shared" ref="AB865" ca="1" si="693">IF(LataProjekcji&lt;=Koniec,ROUND(AA865+AB863,0),0)</f>
        <v>0</v>
      </c>
      <c r="AC865" s="33">
        <f t="shared" ref="AC865" ca="1" si="694">IF(LataProjekcji&lt;=Koniec,ROUND(AB865+AC863,0),0)</f>
        <v>0</v>
      </c>
      <c r="AD865" s="33">
        <f t="shared" ref="AD865" ca="1" si="695">IF(LataProjekcji&lt;=Koniec,ROUND(AC865+AD863,0),0)</f>
        <v>0</v>
      </c>
      <c r="AE865" s="33">
        <f t="shared" ref="AE865" ca="1" si="696">IF(LataProjekcji&lt;=Koniec,ROUND(AD865+AE863,0),0)</f>
        <v>0</v>
      </c>
    </row>
    <row r="866" spans="1:31">
      <c r="B866" s="89" t="s">
        <v>415</v>
      </c>
      <c r="C866" s="89"/>
      <c r="D866" s="89"/>
      <c r="E866" s="89"/>
      <c r="F866" s="89"/>
      <c r="G866" s="89"/>
      <c r="H866" s="89"/>
      <c r="I866" s="89"/>
      <c r="J866" s="89"/>
      <c r="K866" s="90">
        <f>IF(LataProjekcji&lt;=Koniec,ROUND(K847,0),0)</f>
        <v>0</v>
      </c>
      <c r="L866" s="90">
        <f t="shared" ref="L866:W866" ca="1" si="697">IF(LataProjekcji&lt;=Koniec,ROUND(K866+L847,0),0)</f>
        <v>0</v>
      </c>
      <c r="M866" s="90">
        <f t="shared" ca="1" si="697"/>
        <v>0</v>
      </c>
      <c r="N866" s="90">
        <f t="shared" ca="1" si="697"/>
        <v>0</v>
      </c>
      <c r="O866" s="90">
        <f t="shared" ca="1" si="697"/>
        <v>0</v>
      </c>
      <c r="P866" s="90">
        <f t="shared" ca="1" si="697"/>
        <v>0</v>
      </c>
      <c r="Q866" s="90">
        <f t="shared" ca="1" si="697"/>
        <v>0</v>
      </c>
      <c r="R866" s="90">
        <f t="shared" ca="1" si="697"/>
        <v>0</v>
      </c>
      <c r="S866" s="90">
        <f t="shared" ca="1" si="697"/>
        <v>0</v>
      </c>
      <c r="T866" s="90">
        <f t="shared" ca="1" si="697"/>
        <v>0</v>
      </c>
      <c r="U866" s="90">
        <f t="shared" ca="1" si="697"/>
        <v>0</v>
      </c>
      <c r="V866" s="90">
        <f t="shared" ca="1" si="697"/>
        <v>0</v>
      </c>
      <c r="W866" s="90">
        <f t="shared" ca="1" si="697"/>
        <v>0</v>
      </c>
      <c r="X866" s="90">
        <f t="shared" ref="X866:AA866" ca="1" si="698">IF(LataProjekcji&lt;=Koniec,ROUND(W866+X847,0),0)</f>
        <v>0</v>
      </c>
      <c r="Y866" s="90">
        <f t="shared" ca="1" si="698"/>
        <v>0</v>
      </c>
      <c r="Z866" s="90">
        <f t="shared" ca="1" si="698"/>
        <v>0</v>
      </c>
      <c r="AA866" s="90">
        <f t="shared" ca="1" si="698"/>
        <v>0</v>
      </c>
      <c r="AB866" s="90">
        <f t="shared" ref="AB866" ca="1" si="699">IF(LataProjekcji&lt;=Koniec,ROUND(AA866+AB847,0),0)</f>
        <v>0</v>
      </c>
      <c r="AC866" s="90">
        <f t="shared" ref="AC866" ca="1" si="700">IF(LataProjekcji&lt;=Koniec,ROUND(AB866+AC847,0),0)</f>
        <v>0</v>
      </c>
      <c r="AD866" s="90">
        <f t="shared" ref="AD866" ca="1" si="701">IF(LataProjekcji&lt;=Koniec,ROUND(AC866+AD847,0),0)</f>
        <v>0</v>
      </c>
      <c r="AE866" s="90">
        <f t="shared" ref="AE866" ca="1" si="702">IF(LataProjekcji&lt;=Koniec,ROUND(AD866+AE847,0),0)</f>
        <v>0</v>
      </c>
    </row>
    <row r="867" spans="1:31">
      <c r="K867" s="364"/>
      <c r="L867" s="364"/>
      <c r="M867" s="364"/>
      <c r="N867" s="364"/>
      <c r="O867" s="364"/>
      <c r="P867" s="364"/>
      <c r="Q867" s="364"/>
      <c r="R867" s="364"/>
      <c r="S867" s="364"/>
      <c r="T867" s="364"/>
      <c r="U867" s="364"/>
      <c r="V867" s="364"/>
      <c r="W867" s="364"/>
      <c r="X867" s="364"/>
      <c r="Y867" s="364"/>
      <c r="Z867" s="364"/>
      <c r="AA867" s="364"/>
      <c r="AB867" s="364"/>
      <c r="AC867" s="364"/>
      <c r="AD867" s="364"/>
      <c r="AE867" s="364"/>
    </row>
    <row r="868" spans="1:31"/>
    <row r="869" spans="1:31" ht="14.5">
      <c r="B869" s="621" t="s">
        <v>39</v>
      </c>
      <c r="C869" s="622"/>
      <c r="D869" s="622"/>
      <c r="E869" s="622"/>
      <c r="F869" s="622"/>
      <c r="G869" s="622"/>
      <c r="H869" s="622"/>
      <c r="I869" s="622"/>
      <c r="J869" s="622"/>
      <c r="K869" s="622"/>
      <c r="L869" s="622"/>
      <c r="M869" s="622"/>
      <c r="N869" s="622"/>
      <c r="O869" s="622"/>
      <c r="P869" s="622"/>
      <c r="Q869" s="622"/>
      <c r="R869" s="622"/>
      <c r="S869" s="622"/>
      <c r="T869" s="622"/>
      <c r="U869" s="622"/>
      <c r="V869" s="622"/>
      <c r="W869" s="622"/>
      <c r="X869" s="622"/>
      <c r="Y869" s="622"/>
      <c r="Z869" s="622"/>
      <c r="AA869" s="622"/>
      <c r="AB869" s="622"/>
      <c r="AC869" s="622"/>
      <c r="AD869" s="622"/>
      <c r="AE869" s="622"/>
    </row>
    <row r="870" spans="1:31" ht="4" customHeight="1"/>
    <row r="871" spans="1:31" ht="13">
      <c r="A871" s="577"/>
      <c r="B871" s="616" t="str">
        <f>IF(Okres_Prognozy&gt;10,"Uwaga! Okres prognozy przekracza 10 lat. Należy uzasadnić przyjęty okres prognozy","")</f>
        <v/>
      </c>
    </row>
    <row r="872" spans="1:31" ht="4" customHeight="1">
      <c r="A872" s="577"/>
    </row>
    <row r="873" spans="1:31" ht="409.5" customHeight="1">
      <c r="A873" s="577"/>
      <c r="B873" s="709"/>
      <c r="C873" s="709"/>
      <c r="D873" s="709"/>
      <c r="E873" s="709"/>
      <c r="F873" s="709"/>
      <c r="G873" s="709"/>
      <c r="H873" s="709"/>
      <c r="I873" s="709"/>
      <c r="J873" s="709"/>
      <c r="K873" s="709"/>
      <c r="L873" s="709"/>
      <c r="M873" s="709"/>
      <c r="N873" s="709"/>
      <c r="O873" s="709"/>
      <c r="P873" s="709"/>
      <c r="Q873" s="709"/>
      <c r="R873" s="709"/>
      <c r="S873" s="709"/>
      <c r="T873" s="709"/>
      <c r="U873" s="709"/>
      <c r="V873" s="709"/>
      <c r="W873" s="709"/>
      <c r="X873" s="709"/>
      <c r="Y873" s="709"/>
      <c r="Z873" s="709"/>
      <c r="AA873" s="709"/>
      <c r="AB873" s="709"/>
      <c r="AC873" s="709"/>
      <c r="AD873" s="709"/>
      <c r="AE873" s="709"/>
    </row>
    <row r="874" spans="1:31" ht="409.5" customHeight="1">
      <c r="A874" s="577"/>
      <c r="B874" s="710"/>
      <c r="C874" s="710"/>
      <c r="D874" s="710"/>
      <c r="E874" s="710"/>
      <c r="F874" s="710"/>
      <c r="G874" s="710"/>
      <c r="H874" s="710"/>
      <c r="I874" s="710"/>
      <c r="J874" s="710"/>
      <c r="K874" s="710"/>
      <c r="L874" s="710"/>
      <c r="M874" s="710"/>
      <c r="N874" s="710"/>
      <c r="O874" s="710"/>
      <c r="P874" s="710"/>
      <c r="Q874" s="710"/>
      <c r="R874" s="710"/>
      <c r="S874" s="710"/>
      <c r="T874" s="710"/>
      <c r="U874" s="710"/>
      <c r="V874" s="710"/>
      <c r="W874" s="710"/>
      <c r="X874" s="710"/>
      <c r="Y874" s="710"/>
      <c r="Z874" s="710"/>
      <c r="AA874" s="710"/>
      <c r="AB874" s="710"/>
      <c r="AC874" s="710"/>
      <c r="AD874" s="710"/>
      <c r="AE874" s="710"/>
    </row>
    <row r="875" spans="1:31" ht="14.5">
      <c r="B875" s="11"/>
      <c r="C875" s="11"/>
    </row>
    <row r="925" spans="1:31" hidden="1">
      <c r="A925" s="325"/>
    </row>
    <row r="926" spans="1:31" hidden="1">
      <c r="A926" s="325"/>
    </row>
    <row r="927" spans="1:31" customFormat="1" ht="12.5" hidden="1" thickBot="1">
      <c r="A927" s="325"/>
      <c r="B927" s="441" t="s">
        <v>722</v>
      </c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12.5" hidden="1" thickBot="1">
      <c r="A928" s="325"/>
      <c r="B928" s="20">
        <f ca="1">OFFSET($B$96,D928,0)</f>
        <v>0</v>
      </c>
      <c r="C928" s="20"/>
      <c r="D928" s="249">
        <v>0</v>
      </c>
      <c r="E928" s="21"/>
      <c r="F928" s="21" t="s">
        <v>391</v>
      </c>
      <c r="G928" s="48"/>
      <c r="H928" s="50" t="s">
        <v>392</v>
      </c>
      <c r="I928" s="21" t="s">
        <v>393</v>
      </c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</row>
    <row r="929" spans="1:31" hidden="1">
      <c r="A929" s="325"/>
      <c r="B929" s="164" t="s">
        <v>401</v>
      </c>
      <c r="C929" s="164"/>
      <c r="D929" s="164">
        <f ca="1">YEAR(OFFSET($E$96,D928,0))</f>
        <v>1900</v>
      </c>
      <c r="E929" s="164">
        <f ca="1">MONTH(OFFSET($E$96,D928,0))</f>
        <v>1</v>
      </c>
      <c r="F929" s="522" cm="1">
        <f t="array" aca="1" ref="F929" ca="1">IleMiesiecyDoKoncaRokuST</f>
        <v>11</v>
      </c>
      <c r="G929" s="49"/>
      <c r="H929" s="51">
        <f>D53-G929</f>
        <v>0</v>
      </c>
      <c r="I929" s="22">
        <f>D53-G929-H929</f>
        <v>0</v>
      </c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</row>
    <row r="930" spans="1:31" hidden="1">
      <c r="A930" s="325"/>
      <c r="B930" s="21" t="s">
        <v>387</v>
      </c>
      <c r="C930" s="21"/>
      <c r="D930" s="246">
        <f ca="1">IF(E930&lt;0,0,ROUND(E930,0))</f>
        <v>0</v>
      </c>
      <c r="E930" s="248">
        <f ca="1">OFFSET($D$96,D928,0)</f>
        <v>0</v>
      </c>
      <c r="F930" s="246">
        <f ca="1">IF(E930&gt;10,ROUND(($D931/12)*$F929,0),$D930)</f>
        <v>0</v>
      </c>
      <c r="G930" s="21" t="s">
        <v>402</v>
      </c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325"/>
      <c r="B931" s="21" t="s">
        <v>395</v>
      </c>
      <c r="C931" s="415" t="e">
        <f ca="1">VLOOKUP(OFFSET($C$96,D928,0),Założenia!$J$46:$K$53,2,FALSE)</f>
        <v>#N/A</v>
      </c>
      <c r="D931" s="246">
        <f ca="1">IF(ISBLANK(OFFSET($E$96,D928,0)),0,IF(E930&gt;10,ROUND(D930*C931,0),IF(D930&lt;0,0,D930)))</f>
        <v>0</v>
      </c>
      <c r="E931" s="21"/>
      <c r="F931" s="21"/>
      <c r="G931" s="21"/>
      <c r="H931" s="21"/>
      <c r="I931" s="21"/>
      <c r="J931" s="21"/>
      <c r="K931" s="74">
        <f ca="1">ROUND(IF($D929=LataProjekcji,$F930,IF($D929=LataProjekcji,$D931,0)),0)</f>
        <v>0</v>
      </c>
      <c r="L931" s="247">
        <f ca="1">ROUND(IF(OR(AND($D929=LataProjekcji,$F929&gt;0),AND($D929=LataProjekcji,$F929=0,$E930&lt;=10)),$F930,IF($D929&lt;LataProjekcji,IF((SUM($K931:K931)+$D931)&lt;$D930,$D931,$D930-SUM($K931:K931)),0)),0)</f>
        <v>0</v>
      </c>
      <c r="M931" s="247">
        <f ca="1">ROUND(IF(OR(AND($D929=LataProjekcji,$F929&gt;0),AND($D929=LataProjekcji,$F929=0,$E930&lt;=10)),$F930,IF($D929&lt;LataProjekcji,IF((SUM($K931:L931)+$D931)&lt;$D930,$D931,$D930-SUM($K931:L931)),0)),0)</f>
        <v>0</v>
      </c>
      <c r="N931" s="247">
        <f ca="1">ROUND(IF(OR(AND($D929=LataProjekcji,$F929&gt;0),AND($D929=LataProjekcji,$F929=0,$E930&lt;=10)),$F930,IF($D929&lt;LataProjekcji,IF((SUM($K931:M931)+$D931)&lt;$D930,$D931,$D930-SUM($K931:M931)),0)),0)</f>
        <v>0</v>
      </c>
      <c r="O931" s="247">
        <f ca="1">ROUND(IF(OR(AND($D929=LataProjekcji,$F929&gt;0),AND($D929=LataProjekcji,$F929=0,$E930&lt;=10)),$F930,IF($D929&lt;LataProjekcji,IF((SUM($K931:N931)+$D931)&lt;$D930,$D931,$D930-SUM($K931:N931)),0)),0)</f>
        <v>0</v>
      </c>
      <c r="P931" s="247">
        <f ca="1">ROUND(IF(OR(AND($D929=LataProjekcji,$F929&gt;0),AND($D929=LataProjekcji,$F929=0,$E930&lt;=10)),$F930,IF($D929&lt;LataProjekcji,IF((SUM($K931:O931)+$D931)&lt;$D930,$D931,$D930-SUM($K931:O931)),0)),0)</f>
        <v>0</v>
      </c>
      <c r="Q931" s="247">
        <f ca="1">ROUND(IF(OR(AND($D929=LataProjekcji,$F929&gt;0),AND($D929=LataProjekcji,$F929=0,$E930&lt;=10)),$F930,IF($D929&lt;LataProjekcji,IF((SUM($K931:P931)+$D931)&lt;$D930,$D931,$D930-SUM($K931:P931)),0)),0)</f>
        <v>0</v>
      </c>
      <c r="R931" s="247">
        <f ca="1">ROUND(IF(OR(AND($D929=LataProjekcji,$F929&gt;0),AND($D929=LataProjekcji,$F929=0,$E930&lt;=10)),$F930,IF($D929&lt;LataProjekcji,IF((SUM($K931:Q931)+$D931)&lt;$D930,$D931,$D930-SUM($K931:Q931)),0)),0)</f>
        <v>0</v>
      </c>
      <c r="S931" s="247">
        <f ca="1">ROUND(IF(OR(AND($D929=LataProjekcji,$F929&gt;0),AND($D929=LataProjekcji,$F929=0,$E930&lt;=10)),$F930,IF($D929&lt;LataProjekcji,IF((SUM($K931:R931)+$D931)&lt;$D930,$D931,$D930-SUM($K931:R931)),0)),0)</f>
        <v>0</v>
      </c>
      <c r="T931" s="247">
        <f ca="1">ROUND(IF(OR(AND($D929=LataProjekcji,$F929&gt;0),AND($D929=LataProjekcji,$F929=0,$E930&lt;=10)),$F930,IF($D929&lt;LataProjekcji,IF((SUM($K931:S931)+$D931)&lt;$D930,$D931,$D930-SUM($K931:S931)),0)),0)</f>
        <v>0</v>
      </c>
      <c r="U931" s="247">
        <f ca="1">ROUND(IF(OR(AND($D929=LataProjekcji,$F929&gt;0),AND($D929=LataProjekcji,$F929=0,$E930&lt;=10)),$F930,IF($D929&lt;LataProjekcji,IF((SUM($K931:T931)+$D931)&lt;$D930,$D931,$D930-SUM($K931:T931)),0)),0)</f>
        <v>0</v>
      </c>
      <c r="V931" s="247">
        <f ca="1">ROUND(IF(OR(AND($D929=LataProjekcji,$F929&gt;0),AND($D929=LataProjekcji,$F929=0,$E930&lt;=10)),$F930,IF($D929&lt;LataProjekcji,IF((SUM($K931:U931)+$D931)&lt;$D930,$D931,$D930-SUM($K931:U931)),0)),0)</f>
        <v>0</v>
      </c>
      <c r="W931" s="247">
        <f ca="1">ROUND(IF(OR(AND($D929=LataProjekcji,$F929&gt;0),AND($D929=LataProjekcji,$F929=0,$E930&lt;=10)),$F930,IF($D929&lt;LataProjekcji,IF((SUM($K931:V931)+$D931)&lt;$D930,$D931,$D930-SUM($K931:V931)),0)),0)</f>
        <v>0</v>
      </c>
      <c r="X931" s="247">
        <f ca="1">ROUND(IF(OR(AND($D929=LataProjekcji,$F929&gt;0),AND($D929=LataProjekcji,$F929=0,$E930&lt;=10)),$F930,IF($D929&lt;LataProjekcji,IF((SUM($K931:W931)+$D931)&lt;$D930,$D931,$D930-SUM($K931:W931)),0)),0)</f>
        <v>0</v>
      </c>
      <c r="Y931" s="247">
        <f ca="1">ROUND(IF(OR(AND($D929=LataProjekcji,$F929&gt;0),AND($D929=LataProjekcji,$F929=0,$E930&lt;=10)),$F930,IF($D929&lt;LataProjekcji,IF((SUM($K931:X931)+$D931)&lt;$D930,$D931,$D930-SUM($K931:X931)),0)),0)</f>
        <v>0</v>
      </c>
      <c r="Z931" s="247">
        <f ca="1">ROUND(IF(OR(AND($D929=LataProjekcji,$F929&gt;0),AND($D929=LataProjekcji,$F929=0,$E930&lt;=10)),$F930,IF($D929&lt;LataProjekcji,IF((SUM($K931:Y931)+$D931)&lt;$D930,$D931,$D930-SUM($K931:Y931)),0)),0)</f>
        <v>0</v>
      </c>
      <c r="AA931" s="247">
        <f ca="1">ROUND(IF(OR(AND($D929=LataProjekcji,$F929&gt;0),AND($D929=LataProjekcji,$F929=0,$E930&lt;=10)),$F930,IF($D929&lt;LataProjekcji,IF((SUM($K931:Z931)+$D931)&lt;$D930,$D931,$D930-SUM($K931:Z931)),0)),0)</f>
        <v>0</v>
      </c>
      <c r="AB931" s="247">
        <f ca="1">ROUND(IF(OR(AND($D929=LataProjekcji,$F929&gt;0),AND($D929=LataProjekcji,$F929=0,$E930&lt;=10)),$F930,IF($D929&lt;LataProjekcji,IF((SUM($K931:AA931)+$D931)&lt;$D930,$D931,$D930-SUM($K931:AA931)),0)),0)</f>
        <v>0</v>
      </c>
      <c r="AC931" s="247">
        <f ca="1">ROUND(IF(OR(AND($D929=LataProjekcji,$F929&gt;0),AND($D929=LataProjekcji,$F929=0,$E930&lt;=10)),$F930,IF($D929&lt;LataProjekcji,IF((SUM($K931:AB931)+$D931)&lt;$D930,$D931,$D930-SUM($K931:AB931)),0)),0)</f>
        <v>0</v>
      </c>
      <c r="AD931" s="247">
        <f ca="1">ROUND(IF(OR(AND($D929=LataProjekcji,$F929&gt;0),AND($D929=LataProjekcji,$F929=0,$E930&lt;=10)),$F930,IF($D929&lt;LataProjekcji,IF((SUM($K931:AC931)+$D931)&lt;$D930,$D931,$D930-SUM($K931:AC931)),0)),0)</f>
        <v>0</v>
      </c>
      <c r="AE931" s="247">
        <f ca="1">ROUND(IF(OR(AND($D929=LataProjekcji,$F929&gt;0),AND($D929=LataProjekcji,$F929=0,$E930&lt;=10)),$F930,IF($D929&lt;LataProjekcji,IF((SUM($K931:AD931)+$D931)&lt;$D930,$D931,$D930-SUM($K931:AD931)),0)),0)</f>
        <v>0</v>
      </c>
    </row>
    <row r="932" spans="1:31" hidden="1">
      <c r="A932" s="325"/>
      <c r="B932" s="21" t="s">
        <v>396</v>
      </c>
      <c r="C932" s="21"/>
      <c r="D932" s="22"/>
      <c r="E932" s="21"/>
      <c r="F932" s="21"/>
      <c r="G932" s="21"/>
      <c r="H932" s="21"/>
      <c r="I932" s="21"/>
      <c r="J932" s="21"/>
      <c r="K932" s="22">
        <f ca="1">ROUND(K931,0)</f>
        <v>0</v>
      </c>
      <c r="L932" s="22">
        <f t="shared" ref="L932:W932" ca="1" si="703">ROUND(K932+L931,0)</f>
        <v>0</v>
      </c>
      <c r="M932" s="22">
        <f t="shared" ca="1" si="703"/>
        <v>0</v>
      </c>
      <c r="N932" s="22">
        <f t="shared" ca="1" si="703"/>
        <v>0</v>
      </c>
      <c r="O932" s="22">
        <f t="shared" ca="1" si="703"/>
        <v>0</v>
      </c>
      <c r="P932" s="22">
        <f t="shared" ca="1" si="703"/>
        <v>0</v>
      </c>
      <c r="Q932" s="22">
        <f t="shared" ca="1" si="703"/>
        <v>0</v>
      </c>
      <c r="R932" s="22">
        <f t="shared" ca="1" si="703"/>
        <v>0</v>
      </c>
      <c r="S932" s="22">
        <f t="shared" ca="1" si="703"/>
        <v>0</v>
      </c>
      <c r="T932" s="22">
        <f t="shared" ca="1" si="703"/>
        <v>0</v>
      </c>
      <c r="U932" s="22">
        <f t="shared" ca="1" si="703"/>
        <v>0</v>
      </c>
      <c r="V932" s="22">
        <f t="shared" ca="1" si="703"/>
        <v>0</v>
      </c>
      <c r="W932" s="22">
        <f t="shared" ca="1" si="703"/>
        <v>0</v>
      </c>
      <c r="X932" s="22">
        <f ca="1">ROUND(W932+X931,0)</f>
        <v>0</v>
      </c>
      <c r="Y932" s="22">
        <f ca="1">ROUND(X932+Y931,0)</f>
        <v>0</v>
      </c>
      <c r="Z932" s="22">
        <f t="shared" ref="Z932:AA932" ca="1" si="704">ROUND(Y932+Z931,0)</f>
        <v>0</v>
      </c>
      <c r="AA932" s="22">
        <f t="shared" ca="1" si="704"/>
        <v>0</v>
      </c>
      <c r="AB932" s="22">
        <f t="shared" ref="AB932" ca="1" si="705">ROUND(AA932+AB931,0)</f>
        <v>0</v>
      </c>
      <c r="AC932" s="22">
        <f t="shared" ref="AC932" ca="1" si="706">ROUND(AB932+AC931,0)</f>
        <v>0</v>
      </c>
      <c r="AD932" s="22">
        <f t="shared" ref="AD932" ca="1" si="707">ROUND(AC932+AD931,0)</f>
        <v>0</v>
      </c>
      <c r="AE932" s="22">
        <f t="shared" ref="AE932" ca="1" si="708">ROUND(AD932+AE931,0)</f>
        <v>0</v>
      </c>
    </row>
    <row r="933" spans="1:31" hidden="1">
      <c r="A933" s="325"/>
      <c r="B933" s="21" t="s">
        <v>387</v>
      </c>
      <c r="C933" s="21"/>
      <c r="D933" s="22"/>
      <c r="E933" s="21"/>
      <c r="F933" s="21"/>
      <c r="G933" s="21"/>
      <c r="H933" s="21"/>
      <c r="I933" s="21"/>
      <c r="J933" s="424">
        <f ca="1">OFFSET($C$96,D928,0)</f>
        <v>0</v>
      </c>
      <c r="K933" s="76">
        <f ca="1">IF($D929=LataProjekcji,ROUND($D930-K932,0),ROUND(IF(K931=0,0,$D930-K932),0))</f>
        <v>0</v>
      </c>
      <c r="L933" s="253">
        <f t="shared" ref="L933:W933" ca="1" si="709">IF($D929=LataProjekcji,ROUND($D930-L932,0),ROUND(IF(AND(L931=0,K933&gt;0),$D930-L932,IF(L931=0,0,$D930-L932)),0))</f>
        <v>0</v>
      </c>
      <c r="M933" s="253">
        <f t="shared" ca="1" si="709"/>
        <v>0</v>
      </c>
      <c r="N933" s="253">
        <f t="shared" ca="1" si="709"/>
        <v>0</v>
      </c>
      <c r="O933" s="253">
        <f t="shared" ca="1" si="709"/>
        <v>0</v>
      </c>
      <c r="P933" s="253">
        <f t="shared" ca="1" si="709"/>
        <v>0</v>
      </c>
      <c r="Q933" s="253">
        <f t="shared" ca="1" si="709"/>
        <v>0</v>
      </c>
      <c r="R933" s="253">
        <f t="shared" ca="1" si="709"/>
        <v>0</v>
      </c>
      <c r="S933" s="253">
        <f t="shared" ca="1" si="709"/>
        <v>0</v>
      </c>
      <c r="T933" s="253">
        <f t="shared" ca="1" si="709"/>
        <v>0</v>
      </c>
      <c r="U933" s="253">
        <f t="shared" ca="1" si="709"/>
        <v>0</v>
      </c>
      <c r="V933" s="253">
        <f t="shared" ca="1" si="709"/>
        <v>0</v>
      </c>
      <c r="W933" s="253">
        <f t="shared" ca="1" si="709"/>
        <v>0</v>
      </c>
      <c r="X933" s="253">
        <f t="shared" ref="X933:AA933" ca="1" si="710">IF($D929=LataProjekcji,ROUND($D930-X932,0),ROUND(IF(AND(X931=0,W933&gt;0),$D930-X932,IF(X931=0,0,$D930-X932)),0))</f>
        <v>0</v>
      </c>
      <c r="Y933" s="253">
        <f t="shared" ca="1" si="710"/>
        <v>0</v>
      </c>
      <c r="Z933" s="253">
        <f t="shared" ca="1" si="710"/>
        <v>0</v>
      </c>
      <c r="AA933" s="253">
        <f t="shared" ca="1" si="710"/>
        <v>0</v>
      </c>
      <c r="AB933" s="253">
        <f t="shared" ref="AB933" ca="1" si="711">IF($D929=LataProjekcji,ROUND($D930-AB932,0),ROUND(IF(AND(AB931=0,AA933&gt;0),$D930-AB932,IF(AB931=0,0,$D930-AB932)),0))</f>
        <v>0</v>
      </c>
      <c r="AC933" s="253">
        <f t="shared" ref="AC933" ca="1" si="712">IF($D929=LataProjekcji,ROUND($D930-AC932,0),ROUND(IF(AND(AC931=0,AB933&gt;0),$D930-AC932,IF(AC931=0,0,$D930-AC932)),0))</f>
        <v>0</v>
      </c>
      <c r="AD933" s="253">
        <f t="shared" ref="AD933" ca="1" si="713">IF($D929=LataProjekcji,ROUND($D930-AD932,0),ROUND(IF(AND(AD931=0,AC933&gt;0),$D930-AD932,IF(AD931=0,0,$D930-AD932)),0))</f>
        <v>0</v>
      </c>
      <c r="AE933" s="253">
        <f t="shared" ref="AE933" ca="1" si="714">IF($D929=LataProjekcji,ROUND($D930-AE932,0),ROUND(IF(AND(AE931=0,AD933&gt;0),$D930-AE932,IF(AE931=0,0,$D930-AE932)),0))</f>
        <v>0</v>
      </c>
    </row>
    <row r="934" spans="1:31" hidden="1">
      <c r="A934" s="325"/>
      <c r="B934" s="20">
        <f ca="1">OFFSET($B$96,D934,0)</f>
        <v>0</v>
      </c>
      <c r="C934" s="20"/>
      <c r="D934" s="21">
        <f>D928+1</f>
        <v>1</v>
      </c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</row>
    <row r="935" spans="1:31" hidden="1">
      <c r="A935" s="325"/>
      <c r="B935" s="164" t="s">
        <v>401</v>
      </c>
      <c r="C935" s="164"/>
      <c r="D935" s="164">
        <f ca="1">YEAR(OFFSET($E$96,D934,0))</f>
        <v>1900</v>
      </c>
      <c r="E935" s="164">
        <f ca="1">MONTH(OFFSET($E$96,D934,0))</f>
        <v>1</v>
      </c>
      <c r="F935" s="522" cm="1">
        <f t="array" aca="1" ref="F935" ca="1">IleMiesiecyDoKoncaRokuST</f>
        <v>11</v>
      </c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</row>
    <row r="936" spans="1:31" hidden="1">
      <c r="A936" s="325"/>
      <c r="B936" s="21" t="s">
        <v>387</v>
      </c>
      <c r="C936" s="21"/>
      <c r="D936" s="368">
        <f ca="1">IF(E936&lt;0,0,ROUND(E936,0))</f>
        <v>0</v>
      </c>
      <c r="E936" s="248">
        <f ca="1">OFFSET($D$96,D934,0)</f>
        <v>0</v>
      </c>
      <c r="F936" s="368">
        <f ca="1">IF(E936&gt;10,ROUND(($D937/12)*$F935,0),$D936)</f>
        <v>0</v>
      </c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</row>
    <row r="937" spans="1:31" hidden="1">
      <c r="A937" s="325"/>
      <c r="B937" s="21" t="s">
        <v>395</v>
      </c>
      <c r="C937" s="415" t="e">
        <f ca="1">VLOOKUP(OFFSET($C$96,D934,0),Założenia!$J$46:$K$53,2,FALSE)</f>
        <v>#N/A</v>
      </c>
      <c r="D937" s="368">
        <f ca="1">IF(ISBLANK(OFFSET($E$96,D934,0)),0,IF(E936&gt;10,ROUND(D936*C937,0),IF(D936&lt;0,0,D936)))</f>
        <v>0</v>
      </c>
      <c r="E937" s="21"/>
      <c r="F937" s="21"/>
      <c r="G937" s="21"/>
      <c r="H937" s="21"/>
      <c r="I937" s="21"/>
      <c r="J937" s="21"/>
      <c r="K937" s="74">
        <f ca="1">ROUND(IF($D935=LataProjekcji,$F936,IF($D935=LataProjekcji,$D937,0)),0)</f>
        <v>0</v>
      </c>
      <c r="L937" s="247">
        <f ca="1">ROUND(IF(OR(AND($D935=LataProjekcji,$F935&gt;0),AND($D935=LataProjekcji,$F935=0,$E936&lt;=10)),$F936,IF($D935&lt;LataProjekcji,IF((SUM($K937:K937)+$D937)&lt;$D936,$D937,$D936-SUM($K937:K937)),0)),0)</f>
        <v>0</v>
      </c>
      <c r="M937" s="247">
        <f ca="1">ROUND(IF(OR(AND($D935=LataProjekcji,$F935&gt;0),AND($D935=LataProjekcji,$F935=0,$E936&lt;=10)),$F936,IF($D935&lt;LataProjekcji,IF((SUM($K937:L937)+$D937)&lt;$D936,$D937,$D936-SUM($K937:L937)),0)),0)</f>
        <v>0</v>
      </c>
      <c r="N937" s="247">
        <f ca="1">ROUND(IF(OR(AND($D935=LataProjekcji,$F935&gt;0),AND($D935=LataProjekcji,$F935=0,$E936&lt;=10)),$F936,IF($D935&lt;LataProjekcji,IF((SUM($K937:M937)+$D937)&lt;$D936,$D937,$D936-SUM($K937:M937)),0)),0)</f>
        <v>0</v>
      </c>
      <c r="O937" s="247">
        <f ca="1">ROUND(IF(OR(AND($D935=LataProjekcji,$F935&gt;0),AND($D935=LataProjekcji,$F935=0,$E936&lt;=10)),$F936,IF($D935&lt;LataProjekcji,IF((SUM($K937:N937)+$D937)&lt;$D936,$D937,$D936-SUM($K937:N937)),0)),0)</f>
        <v>0</v>
      </c>
      <c r="P937" s="247">
        <f ca="1">ROUND(IF(OR(AND($D935=LataProjekcji,$F935&gt;0),AND($D935=LataProjekcji,$F935=0,$E936&lt;=10)),$F936,IF($D935&lt;LataProjekcji,IF((SUM($K937:O937)+$D937)&lt;$D936,$D937,$D936-SUM($K937:O937)),0)),0)</f>
        <v>0</v>
      </c>
      <c r="Q937" s="247">
        <f ca="1">ROUND(IF(OR(AND($D935=LataProjekcji,$F935&gt;0),AND($D935=LataProjekcji,$F935=0,$E936&lt;=10)),$F936,IF($D935&lt;LataProjekcji,IF((SUM($K937:P937)+$D937)&lt;$D936,$D937,$D936-SUM($K937:P937)),0)),0)</f>
        <v>0</v>
      </c>
      <c r="R937" s="247">
        <f ca="1">ROUND(IF(OR(AND($D935=LataProjekcji,$F935&gt;0),AND($D935=LataProjekcji,$F935=0,$E936&lt;=10)),$F936,IF($D935&lt;LataProjekcji,IF((SUM($K937:Q937)+$D937)&lt;$D936,$D937,$D936-SUM($K937:Q937)),0)),0)</f>
        <v>0</v>
      </c>
      <c r="S937" s="247">
        <f ca="1">ROUND(IF(OR(AND($D935=LataProjekcji,$F935&gt;0),AND($D935=LataProjekcji,$F935=0,$E936&lt;=10)),$F936,IF($D935&lt;LataProjekcji,IF((SUM($K937:R937)+$D937)&lt;$D936,$D937,$D936-SUM($K937:R937)),0)),0)</f>
        <v>0</v>
      </c>
      <c r="T937" s="247">
        <f ca="1">ROUND(IF(OR(AND($D935=LataProjekcji,$F935&gt;0),AND($D935=LataProjekcji,$F935=0,$E936&lt;=10)),$F936,IF($D935&lt;LataProjekcji,IF((SUM($K937:S937)+$D937)&lt;$D936,$D937,$D936-SUM($K937:S937)),0)),0)</f>
        <v>0</v>
      </c>
      <c r="U937" s="247">
        <f ca="1">ROUND(IF(OR(AND($D935=LataProjekcji,$F935&gt;0),AND($D935=LataProjekcji,$F935=0,$E936&lt;=10)),$F936,IF($D935&lt;LataProjekcji,IF((SUM($K937:T937)+$D937)&lt;$D936,$D937,$D936-SUM($K937:T937)),0)),0)</f>
        <v>0</v>
      </c>
      <c r="V937" s="247">
        <f ca="1">ROUND(IF(OR(AND($D935=LataProjekcji,$F935&gt;0),AND($D935=LataProjekcji,$F935=0,$E936&lt;=10)),$F936,IF($D935&lt;LataProjekcji,IF((SUM($K937:U937)+$D937)&lt;$D936,$D937,$D936-SUM($K937:U937)),0)),0)</f>
        <v>0</v>
      </c>
      <c r="W937" s="247">
        <f ca="1">ROUND(IF(OR(AND($D935=LataProjekcji,$F935&gt;0),AND($D935=LataProjekcji,$F935=0,$E936&lt;=10)),$F936,IF($D935&lt;LataProjekcji,IF((SUM($K937:V937)+$D937)&lt;$D936,$D937,$D936-SUM($K937:V937)),0)),0)</f>
        <v>0</v>
      </c>
      <c r="X937" s="247">
        <f ca="1">ROUND(IF(OR(AND($D935=LataProjekcji,$F935&gt;0),AND($D935=LataProjekcji,$F935=0,$E936&lt;=10)),$F936,IF($D935&lt;LataProjekcji,IF((SUM($K937:W937)+$D937)&lt;$D936,$D937,$D936-SUM($K937:W937)),0)),0)</f>
        <v>0</v>
      </c>
      <c r="Y937" s="247">
        <f ca="1">ROUND(IF(OR(AND($D935=LataProjekcji,$F935&gt;0),AND($D935=LataProjekcji,$F935=0,$E936&lt;=10)),$F936,IF($D935&lt;LataProjekcji,IF((SUM($K937:X937)+$D937)&lt;$D936,$D937,$D936-SUM($K937:X937)),0)),0)</f>
        <v>0</v>
      </c>
      <c r="Z937" s="247">
        <f ca="1">ROUND(IF(OR(AND($D935=LataProjekcji,$F935&gt;0),AND($D935=LataProjekcji,$F935=0,$E936&lt;=10)),$F936,IF($D935&lt;LataProjekcji,IF((SUM($K937:Y937)+$D937)&lt;$D936,$D937,$D936-SUM($K937:Y937)),0)),0)</f>
        <v>0</v>
      </c>
      <c r="AA937" s="247">
        <f ca="1">ROUND(IF(OR(AND($D935=LataProjekcji,$F935&gt;0),AND($D935=LataProjekcji,$F935=0,$E936&lt;=10)),$F936,IF($D935&lt;LataProjekcji,IF((SUM($K937:Z937)+$D937)&lt;$D936,$D937,$D936-SUM($K937:Z937)),0)),0)</f>
        <v>0</v>
      </c>
      <c r="AB937" s="247">
        <f ca="1">ROUND(IF(OR(AND($D935=LataProjekcji,$F935&gt;0),AND($D935=LataProjekcji,$F935=0,$E936&lt;=10)),$F936,IF($D935&lt;LataProjekcji,IF((SUM($K937:AA937)+$D937)&lt;$D936,$D937,$D936-SUM($K937:AA937)),0)),0)</f>
        <v>0</v>
      </c>
      <c r="AC937" s="247">
        <f ca="1">ROUND(IF(OR(AND($D935=LataProjekcji,$F935&gt;0),AND($D935=LataProjekcji,$F935=0,$E936&lt;=10)),$F936,IF($D935&lt;LataProjekcji,IF((SUM($K937:AB937)+$D937)&lt;$D936,$D937,$D936-SUM($K937:AB937)),0)),0)</f>
        <v>0</v>
      </c>
      <c r="AD937" s="247">
        <f ca="1">ROUND(IF(OR(AND($D935=LataProjekcji,$F935&gt;0),AND($D935=LataProjekcji,$F935=0,$E936&lt;=10)),$F936,IF($D935&lt;LataProjekcji,IF((SUM($K937:AC937)+$D937)&lt;$D936,$D937,$D936-SUM($K937:AC937)),0)),0)</f>
        <v>0</v>
      </c>
      <c r="AE937" s="247">
        <f ca="1">ROUND(IF(OR(AND($D935=LataProjekcji,$F935&gt;0),AND($D935=LataProjekcji,$F935=0,$E936&lt;=10)),$F936,IF($D935&lt;LataProjekcji,IF((SUM($K937:AD937)+$D937)&lt;$D936,$D937,$D936-SUM($K937:AD937)),0)),0)</f>
        <v>0</v>
      </c>
    </row>
    <row r="938" spans="1:31" hidden="1">
      <c r="A938" s="325"/>
      <c r="B938" s="21" t="s">
        <v>396</v>
      </c>
      <c r="C938" s="21"/>
      <c r="D938" s="22"/>
      <c r="E938" s="21"/>
      <c r="F938" s="21"/>
      <c r="G938" s="21"/>
      <c r="H938" s="21"/>
      <c r="I938" s="21"/>
      <c r="J938" s="21"/>
      <c r="K938" s="22">
        <f ca="1">ROUND(K937,0)</f>
        <v>0</v>
      </c>
      <c r="L938" s="22">
        <f t="shared" ref="L938:W938" ca="1" si="715">ROUND(K938+L937,0)</f>
        <v>0</v>
      </c>
      <c r="M938" s="22">
        <f t="shared" ca="1" si="715"/>
        <v>0</v>
      </c>
      <c r="N938" s="22">
        <f t="shared" ca="1" si="715"/>
        <v>0</v>
      </c>
      <c r="O938" s="22">
        <f t="shared" ca="1" si="715"/>
        <v>0</v>
      </c>
      <c r="P938" s="22">
        <f t="shared" ca="1" si="715"/>
        <v>0</v>
      </c>
      <c r="Q938" s="22">
        <f t="shared" ca="1" si="715"/>
        <v>0</v>
      </c>
      <c r="R938" s="22">
        <f t="shared" ca="1" si="715"/>
        <v>0</v>
      </c>
      <c r="S938" s="22">
        <f t="shared" ca="1" si="715"/>
        <v>0</v>
      </c>
      <c r="T938" s="22">
        <f t="shared" ca="1" si="715"/>
        <v>0</v>
      </c>
      <c r="U938" s="22">
        <f t="shared" ca="1" si="715"/>
        <v>0</v>
      </c>
      <c r="V938" s="22">
        <f t="shared" ca="1" si="715"/>
        <v>0</v>
      </c>
      <c r="W938" s="22">
        <f t="shared" ca="1" si="715"/>
        <v>0</v>
      </c>
      <c r="X938" s="22">
        <f ca="1">ROUND(W938+X937,0)</f>
        <v>0</v>
      </c>
      <c r="Y938" s="22">
        <f ca="1">ROUND(X938+Y937,0)</f>
        <v>0</v>
      </c>
      <c r="Z938" s="22">
        <f t="shared" ref="Z938:AA938" ca="1" si="716">ROUND(Y938+Z937,0)</f>
        <v>0</v>
      </c>
      <c r="AA938" s="22">
        <f t="shared" ca="1" si="716"/>
        <v>0</v>
      </c>
      <c r="AB938" s="22">
        <f t="shared" ref="AB938" ca="1" si="717">ROUND(AA938+AB937,0)</f>
        <v>0</v>
      </c>
      <c r="AC938" s="22">
        <f t="shared" ref="AC938" ca="1" si="718">ROUND(AB938+AC937,0)</f>
        <v>0</v>
      </c>
      <c r="AD938" s="22">
        <f t="shared" ref="AD938" ca="1" si="719">ROUND(AC938+AD937,0)</f>
        <v>0</v>
      </c>
      <c r="AE938" s="22">
        <f t="shared" ref="AE938" ca="1" si="720">ROUND(AD938+AE937,0)</f>
        <v>0</v>
      </c>
    </row>
    <row r="939" spans="1:31" hidden="1">
      <c r="A939" s="325"/>
      <c r="B939" s="21" t="s">
        <v>387</v>
      </c>
      <c r="C939" s="21"/>
      <c r="D939" s="22"/>
      <c r="E939" s="21"/>
      <c r="F939" s="21"/>
      <c r="G939" s="21"/>
      <c r="H939" s="21"/>
      <c r="I939" s="21"/>
      <c r="J939" s="424">
        <f ca="1">OFFSET($C$96,D934,0)</f>
        <v>0</v>
      </c>
      <c r="K939" s="76">
        <f ca="1">IF($D935=LataProjekcji,ROUND($D936-K938,0),ROUND(IF(K937=0,0,$D936-K938),0))</f>
        <v>0</v>
      </c>
      <c r="L939" s="253">
        <f t="shared" ref="L939:W939" ca="1" si="721">IF($D935=LataProjekcji,ROUND($D936-L938,0),ROUND(IF(AND(L937=0,K939&gt;0),$D936-L938,IF(L937=0,0,$D936-L938)),0))</f>
        <v>0</v>
      </c>
      <c r="M939" s="253">
        <f t="shared" ca="1" si="721"/>
        <v>0</v>
      </c>
      <c r="N939" s="253">
        <f t="shared" ca="1" si="721"/>
        <v>0</v>
      </c>
      <c r="O939" s="253">
        <f t="shared" ca="1" si="721"/>
        <v>0</v>
      </c>
      <c r="P939" s="253">
        <f t="shared" ca="1" si="721"/>
        <v>0</v>
      </c>
      <c r="Q939" s="253">
        <f t="shared" ca="1" si="721"/>
        <v>0</v>
      </c>
      <c r="R939" s="253">
        <f t="shared" ca="1" si="721"/>
        <v>0</v>
      </c>
      <c r="S939" s="253">
        <f t="shared" ca="1" si="721"/>
        <v>0</v>
      </c>
      <c r="T939" s="253">
        <f t="shared" ca="1" si="721"/>
        <v>0</v>
      </c>
      <c r="U939" s="253">
        <f t="shared" ca="1" si="721"/>
        <v>0</v>
      </c>
      <c r="V939" s="253">
        <f t="shared" ca="1" si="721"/>
        <v>0</v>
      </c>
      <c r="W939" s="253">
        <f t="shared" ca="1" si="721"/>
        <v>0</v>
      </c>
      <c r="X939" s="253">
        <f t="shared" ref="X939:AA939" ca="1" si="722">IF($D935=LataProjekcji,ROUND($D936-X938,0),ROUND(IF(AND(X937=0,W939&gt;0),$D936-X938,IF(X937=0,0,$D936-X938)),0))</f>
        <v>0</v>
      </c>
      <c r="Y939" s="253">
        <f t="shared" ca="1" si="722"/>
        <v>0</v>
      </c>
      <c r="Z939" s="253">
        <f t="shared" ca="1" si="722"/>
        <v>0</v>
      </c>
      <c r="AA939" s="253">
        <f t="shared" ca="1" si="722"/>
        <v>0</v>
      </c>
      <c r="AB939" s="253">
        <f t="shared" ref="AB939" ca="1" si="723">IF($D935=LataProjekcji,ROUND($D936-AB938,0),ROUND(IF(AND(AB937=0,AA939&gt;0),$D936-AB938,IF(AB937=0,0,$D936-AB938)),0))</f>
        <v>0</v>
      </c>
      <c r="AC939" s="253">
        <f t="shared" ref="AC939" ca="1" si="724">IF($D935=LataProjekcji,ROUND($D936-AC938,0),ROUND(IF(AND(AC937=0,AB939&gt;0),$D936-AC938,IF(AC937=0,0,$D936-AC938)),0))</f>
        <v>0</v>
      </c>
      <c r="AD939" s="253">
        <f t="shared" ref="AD939" ca="1" si="725">IF($D935=LataProjekcji,ROUND($D936-AD938,0),ROUND(IF(AND(AD937=0,AC939&gt;0),$D936-AD938,IF(AD937=0,0,$D936-AD938)),0))</f>
        <v>0</v>
      </c>
      <c r="AE939" s="253">
        <f t="shared" ref="AE939" ca="1" si="726">IF($D935=LataProjekcji,ROUND($D936-AE938,0),ROUND(IF(AND(AE937=0,AD939&gt;0),$D936-AE938,IF(AE937=0,0,$D936-AE938)),0))</f>
        <v>0</v>
      </c>
    </row>
    <row r="940" spans="1:31" hidden="1">
      <c r="A940" s="325"/>
      <c r="B940" s="20">
        <f ca="1">OFFSET($B$96,D940,0)</f>
        <v>0</v>
      </c>
      <c r="C940" s="20"/>
      <c r="D940" s="21">
        <f>D934+1</f>
        <v>2</v>
      </c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325"/>
      <c r="B941" s="164" t="s">
        <v>401</v>
      </c>
      <c r="C941" s="164"/>
      <c r="D941" s="164">
        <f ca="1">YEAR(OFFSET($E$96,D940,0))</f>
        <v>1900</v>
      </c>
      <c r="E941" s="164">
        <f ca="1">MONTH(OFFSET($E$96,D940,0))</f>
        <v>1</v>
      </c>
      <c r="F941" s="522" cm="1">
        <f t="array" aca="1" ref="F941" ca="1">IleMiesiecyDoKoncaRokuST</f>
        <v>11</v>
      </c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  <c r="AB941" s="21"/>
      <c r="AC941" s="21"/>
      <c r="AD941" s="21"/>
      <c r="AE941" s="21"/>
    </row>
    <row r="942" spans="1:31" hidden="1">
      <c r="A942" s="325"/>
      <c r="B942" s="21" t="s">
        <v>387</v>
      </c>
      <c r="C942" s="21"/>
      <c r="D942" s="369">
        <f ca="1">IF(E942&lt;0,0,ROUND(E942,0))</f>
        <v>0</v>
      </c>
      <c r="E942" s="248">
        <f ca="1">OFFSET($D$96,D940,0)</f>
        <v>0</v>
      </c>
      <c r="F942" s="369">
        <f ca="1">IF(E942&gt;10,ROUND(($D943/12)*$F941,0),$D942)</f>
        <v>0</v>
      </c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</row>
    <row r="943" spans="1:31" hidden="1">
      <c r="A943" s="325"/>
      <c r="B943" s="21" t="s">
        <v>395</v>
      </c>
      <c r="C943" s="415" t="e">
        <f ca="1">VLOOKUP(OFFSET($C$96,D940,0),Założenia!$J$46:$K$53,2,FALSE)</f>
        <v>#N/A</v>
      </c>
      <c r="D943" s="369">
        <f ca="1">IF(ISBLANK(OFFSET($E$96,D940,0)),0,IF(E942&gt;10,ROUND(D942*C943,0),IF(D942&lt;0,0,D942)))</f>
        <v>0</v>
      </c>
      <c r="E943" s="21"/>
      <c r="F943" s="21"/>
      <c r="G943" s="21"/>
      <c r="H943" s="21"/>
      <c r="I943" s="21"/>
      <c r="J943" s="21"/>
      <c r="K943" s="74">
        <f ca="1">ROUND(IF($D941=LataProjekcji,$F942,IF($D941=LataProjekcji,$D943,0)),0)</f>
        <v>0</v>
      </c>
      <c r="L943" s="247">
        <f ca="1">ROUND(IF(OR(AND($D941=LataProjekcji,$F941&gt;0),AND($D941=LataProjekcji,$F941=0,$E942&lt;=10)),$F942,IF($D941&lt;LataProjekcji,IF((SUM($K943:K943)+$D943)&lt;$D942,$D943,$D942-SUM($K943:K943)),0)),0)</f>
        <v>0</v>
      </c>
      <c r="M943" s="247">
        <f ca="1">ROUND(IF(OR(AND($D941=LataProjekcji,$F941&gt;0),AND($D941=LataProjekcji,$F941=0,$E942&lt;=10)),$F942,IF($D941&lt;LataProjekcji,IF((SUM($K943:L943)+$D943)&lt;$D942,$D943,$D942-SUM($K943:L943)),0)),0)</f>
        <v>0</v>
      </c>
      <c r="N943" s="247">
        <f ca="1">ROUND(IF(OR(AND($D941=LataProjekcji,$F941&gt;0),AND($D941=LataProjekcji,$F941=0,$E942&lt;=10)),$F942,IF($D941&lt;LataProjekcji,IF((SUM($K943:M943)+$D943)&lt;$D942,$D943,$D942-SUM($K943:M943)),0)),0)</f>
        <v>0</v>
      </c>
      <c r="O943" s="247">
        <f ca="1">ROUND(IF(OR(AND($D941=LataProjekcji,$F941&gt;0),AND($D941=LataProjekcji,$F941=0,$E942&lt;=10)),$F942,IF($D941&lt;LataProjekcji,IF((SUM($K943:N943)+$D943)&lt;$D942,$D943,$D942-SUM($K943:N943)),0)),0)</f>
        <v>0</v>
      </c>
      <c r="P943" s="247">
        <f ca="1">ROUND(IF(OR(AND($D941=LataProjekcji,$F941&gt;0),AND($D941=LataProjekcji,$F941=0,$E942&lt;=10)),$F942,IF($D941&lt;LataProjekcji,IF((SUM($K943:O943)+$D943)&lt;$D942,$D943,$D942-SUM($K943:O943)),0)),0)</f>
        <v>0</v>
      </c>
      <c r="Q943" s="247">
        <f ca="1">ROUND(IF(OR(AND($D941=LataProjekcji,$F941&gt;0),AND($D941=LataProjekcji,$F941=0,$E942&lt;=10)),$F942,IF($D941&lt;LataProjekcji,IF((SUM($K943:P943)+$D943)&lt;$D942,$D943,$D942-SUM($K943:P943)),0)),0)</f>
        <v>0</v>
      </c>
      <c r="R943" s="247">
        <f ca="1">ROUND(IF(OR(AND($D941=LataProjekcji,$F941&gt;0),AND($D941=LataProjekcji,$F941=0,$E942&lt;=10)),$F942,IF($D941&lt;LataProjekcji,IF((SUM($K943:Q943)+$D943)&lt;$D942,$D943,$D942-SUM($K943:Q943)),0)),0)</f>
        <v>0</v>
      </c>
      <c r="S943" s="247">
        <f ca="1">ROUND(IF(OR(AND($D941=LataProjekcji,$F941&gt;0),AND($D941=LataProjekcji,$F941=0,$E942&lt;=10)),$F942,IF($D941&lt;LataProjekcji,IF((SUM($K943:R943)+$D943)&lt;$D942,$D943,$D942-SUM($K943:R943)),0)),0)</f>
        <v>0</v>
      </c>
      <c r="T943" s="247">
        <f ca="1">ROUND(IF(OR(AND($D941=LataProjekcji,$F941&gt;0),AND($D941=LataProjekcji,$F941=0,$E942&lt;=10)),$F942,IF($D941&lt;LataProjekcji,IF((SUM($K943:S943)+$D943)&lt;$D942,$D943,$D942-SUM($K943:S943)),0)),0)</f>
        <v>0</v>
      </c>
      <c r="U943" s="247">
        <f ca="1">ROUND(IF(OR(AND($D941=LataProjekcji,$F941&gt;0),AND($D941=LataProjekcji,$F941=0,$E942&lt;=10)),$F942,IF($D941&lt;LataProjekcji,IF((SUM($K943:T943)+$D943)&lt;$D942,$D943,$D942-SUM($K943:T943)),0)),0)</f>
        <v>0</v>
      </c>
      <c r="V943" s="247">
        <f ca="1">ROUND(IF(OR(AND($D941=LataProjekcji,$F941&gt;0),AND($D941=LataProjekcji,$F941=0,$E942&lt;=10)),$F942,IF($D941&lt;LataProjekcji,IF((SUM($K943:U943)+$D943)&lt;$D942,$D943,$D942-SUM($K943:U943)),0)),0)</f>
        <v>0</v>
      </c>
      <c r="W943" s="247">
        <f ca="1">ROUND(IF(OR(AND($D941=LataProjekcji,$F941&gt;0),AND($D941=LataProjekcji,$F941=0,$E942&lt;=10)),$F942,IF($D941&lt;LataProjekcji,IF((SUM($K943:V943)+$D943)&lt;$D942,$D943,$D942-SUM($K943:V943)),0)),0)</f>
        <v>0</v>
      </c>
      <c r="X943" s="247">
        <f ca="1">ROUND(IF(OR(AND($D941=LataProjekcji,$F941&gt;0),AND($D941=LataProjekcji,$F941=0,$E942&lt;=10)),$F942,IF($D941&lt;LataProjekcji,IF((SUM($K943:W943)+$D943)&lt;$D942,$D943,$D942-SUM($K943:W943)),0)),0)</f>
        <v>0</v>
      </c>
      <c r="Y943" s="247">
        <f ca="1">ROUND(IF(OR(AND($D941=LataProjekcji,$F941&gt;0),AND($D941=LataProjekcji,$F941=0,$E942&lt;=10)),$F942,IF($D941&lt;LataProjekcji,IF((SUM($K943:X943)+$D943)&lt;$D942,$D943,$D942-SUM($K943:X943)),0)),0)</f>
        <v>0</v>
      </c>
      <c r="Z943" s="247">
        <f ca="1">ROUND(IF(OR(AND($D941=LataProjekcji,$F941&gt;0),AND($D941=LataProjekcji,$F941=0,$E942&lt;=10)),$F942,IF($D941&lt;LataProjekcji,IF((SUM($K943:Y943)+$D943)&lt;$D942,$D943,$D942-SUM($K943:Y943)),0)),0)</f>
        <v>0</v>
      </c>
      <c r="AA943" s="247">
        <f ca="1">ROUND(IF(OR(AND($D941=LataProjekcji,$F941&gt;0),AND($D941=LataProjekcji,$F941=0,$E942&lt;=10)),$F942,IF($D941&lt;LataProjekcji,IF((SUM($K943:Z943)+$D943)&lt;$D942,$D943,$D942-SUM($K943:Z943)),0)),0)</f>
        <v>0</v>
      </c>
      <c r="AB943" s="247">
        <f ca="1">ROUND(IF(OR(AND($D941=LataProjekcji,$F941&gt;0),AND($D941=LataProjekcji,$F941=0,$E942&lt;=10)),$F942,IF($D941&lt;LataProjekcji,IF((SUM($K943:AA943)+$D943)&lt;$D942,$D943,$D942-SUM($K943:AA943)),0)),0)</f>
        <v>0</v>
      </c>
      <c r="AC943" s="247">
        <f ca="1">ROUND(IF(OR(AND($D941=LataProjekcji,$F941&gt;0),AND($D941=LataProjekcji,$F941=0,$E942&lt;=10)),$F942,IF($D941&lt;LataProjekcji,IF((SUM($K943:AB943)+$D943)&lt;$D942,$D943,$D942-SUM($K943:AB943)),0)),0)</f>
        <v>0</v>
      </c>
      <c r="AD943" s="247">
        <f ca="1">ROUND(IF(OR(AND($D941=LataProjekcji,$F941&gt;0),AND($D941=LataProjekcji,$F941=0,$E942&lt;=10)),$F942,IF($D941&lt;LataProjekcji,IF((SUM($K943:AC943)+$D943)&lt;$D942,$D943,$D942-SUM($K943:AC943)),0)),0)</f>
        <v>0</v>
      </c>
      <c r="AE943" s="247">
        <f ca="1">ROUND(IF(OR(AND($D941=LataProjekcji,$F941&gt;0),AND($D941=LataProjekcji,$F941=0,$E942&lt;=10)),$F942,IF($D941&lt;LataProjekcji,IF((SUM($K943:AD943)+$D943)&lt;$D942,$D943,$D942-SUM($K943:AD943)),0)),0)</f>
        <v>0</v>
      </c>
    </row>
    <row r="944" spans="1:31" hidden="1">
      <c r="A944" s="325"/>
      <c r="B944" s="21" t="s">
        <v>396</v>
      </c>
      <c r="C944" s="21"/>
      <c r="D944" s="22"/>
      <c r="E944" s="21"/>
      <c r="F944" s="21"/>
      <c r="G944" s="21"/>
      <c r="H944" s="21"/>
      <c r="I944" s="21"/>
      <c r="J944" s="21"/>
      <c r="K944" s="22">
        <f ca="1">ROUND(K943,0)</f>
        <v>0</v>
      </c>
      <c r="L944" s="22">
        <f t="shared" ref="L944:Y944" ca="1" si="727">ROUND(K944+L943,0)</f>
        <v>0</v>
      </c>
      <c r="M944" s="22">
        <f t="shared" ca="1" si="727"/>
        <v>0</v>
      </c>
      <c r="N944" s="22">
        <f t="shared" ca="1" si="727"/>
        <v>0</v>
      </c>
      <c r="O944" s="22">
        <f t="shared" ca="1" si="727"/>
        <v>0</v>
      </c>
      <c r="P944" s="22">
        <f t="shared" ca="1" si="727"/>
        <v>0</v>
      </c>
      <c r="Q944" s="22">
        <f t="shared" ca="1" si="727"/>
        <v>0</v>
      </c>
      <c r="R944" s="22">
        <f t="shared" ca="1" si="727"/>
        <v>0</v>
      </c>
      <c r="S944" s="22">
        <f t="shared" ca="1" si="727"/>
        <v>0</v>
      </c>
      <c r="T944" s="22">
        <f t="shared" ca="1" si="727"/>
        <v>0</v>
      </c>
      <c r="U944" s="22">
        <f t="shared" ca="1" si="727"/>
        <v>0</v>
      </c>
      <c r="V944" s="22">
        <f t="shared" ca="1" si="727"/>
        <v>0</v>
      </c>
      <c r="W944" s="22">
        <f t="shared" ca="1" si="727"/>
        <v>0</v>
      </c>
      <c r="X944" s="22">
        <f t="shared" ca="1" si="727"/>
        <v>0</v>
      </c>
      <c r="Y944" s="22">
        <f t="shared" ca="1" si="727"/>
        <v>0</v>
      </c>
      <c r="Z944" s="22">
        <f t="shared" ref="Z944" ca="1" si="728">ROUND(Y944+Z943,0)</f>
        <v>0</v>
      </c>
      <c r="AA944" s="22">
        <f t="shared" ref="AA944" ca="1" si="729">ROUND(Z944+AA943,0)</f>
        <v>0</v>
      </c>
      <c r="AB944" s="22">
        <f t="shared" ref="AB944" ca="1" si="730">ROUND(AA944+AB943,0)</f>
        <v>0</v>
      </c>
      <c r="AC944" s="22">
        <f t="shared" ref="AC944" ca="1" si="731">ROUND(AB944+AC943,0)</f>
        <v>0</v>
      </c>
      <c r="AD944" s="22">
        <f t="shared" ref="AD944" ca="1" si="732">ROUND(AC944+AD943,0)</f>
        <v>0</v>
      </c>
      <c r="AE944" s="22">
        <f t="shared" ref="AE944" ca="1" si="733">ROUND(AD944+AE943,0)</f>
        <v>0</v>
      </c>
    </row>
    <row r="945" spans="1:31" hidden="1">
      <c r="A945" s="325"/>
      <c r="B945" s="21" t="s">
        <v>387</v>
      </c>
      <c r="C945" s="21"/>
      <c r="D945" s="22"/>
      <c r="E945" s="21"/>
      <c r="F945" s="21"/>
      <c r="G945" s="21"/>
      <c r="H945" s="21"/>
      <c r="I945" s="21"/>
      <c r="J945" s="424">
        <f ca="1">OFFSET($C$96,D940,0)</f>
        <v>0</v>
      </c>
      <c r="K945" s="76">
        <f ca="1">IF($D941=LataProjekcji,ROUND($D942-K944,0),ROUND(IF(K943=0,0,$D942-K944),0))</f>
        <v>0</v>
      </c>
      <c r="L945" s="253">
        <f t="shared" ref="L945:W945" ca="1" si="734">IF($D941=LataProjekcji,ROUND($D942-L944,0),ROUND(IF(AND(L943=0,K945&gt;0),$D942-L944,IF(L943=0,0,$D942-L944)),0))</f>
        <v>0</v>
      </c>
      <c r="M945" s="253">
        <f t="shared" ca="1" si="734"/>
        <v>0</v>
      </c>
      <c r="N945" s="253">
        <f t="shared" ca="1" si="734"/>
        <v>0</v>
      </c>
      <c r="O945" s="253">
        <f t="shared" ca="1" si="734"/>
        <v>0</v>
      </c>
      <c r="P945" s="253">
        <f t="shared" ca="1" si="734"/>
        <v>0</v>
      </c>
      <c r="Q945" s="253">
        <f t="shared" ca="1" si="734"/>
        <v>0</v>
      </c>
      <c r="R945" s="253">
        <f t="shared" ca="1" si="734"/>
        <v>0</v>
      </c>
      <c r="S945" s="253">
        <f t="shared" ca="1" si="734"/>
        <v>0</v>
      </c>
      <c r="T945" s="253">
        <f t="shared" ca="1" si="734"/>
        <v>0</v>
      </c>
      <c r="U945" s="253">
        <f t="shared" ca="1" si="734"/>
        <v>0</v>
      </c>
      <c r="V945" s="253">
        <f t="shared" ca="1" si="734"/>
        <v>0</v>
      </c>
      <c r="W945" s="253">
        <f t="shared" ca="1" si="734"/>
        <v>0</v>
      </c>
      <c r="X945" s="253">
        <f t="shared" ref="X945:AA945" ca="1" si="735">IF($D941=LataProjekcji,ROUND($D942-X944,0),ROUND(IF(AND(X943=0,W945&gt;0),$D942-X944,IF(X943=0,0,$D942-X944)),0))</f>
        <v>0</v>
      </c>
      <c r="Y945" s="253">
        <f t="shared" ca="1" si="735"/>
        <v>0</v>
      </c>
      <c r="Z945" s="253">
        <f t="shared" ca="1" si="735"/>
        <v>0</v>
      </c>
      <c r="AA945" s="253">
        <f t="shared" ca="1" si="735"/>
        <v>0</v>
      </c>
      <c r="AB945" s="253">
        <f t="shared" ref="AB945" ca="1" si="736">IF($D941=LataProjekcji,ROUND($D942-AB944,0),ROUND(IF(AND(AB943=0,AA945&gt;0),$D942-AB944,IF(AB943=0,0,$D942-AB944)),0))</f>
        <v>0</v>
      </c>
      <c r="AC945" s="253">
        <f t="shared" ref="AC945" ca="1" si="737">IF($D941=LataProjekcji,ROUND($D942-AC944,0),ROUND(IF(AND(AC943=0,AB945&gt;0),$D942-AC944,IF(AC943=0,0,$D942-AC944)),0))</f>
        <v>0</v>
      </c>
      <c r="AD945" s="253">
        <f t="shared" ref="AD945" ca="1" si="738">IF($D941=LataProjekcji,ROUND($D942-AD944,0),ROUND(IF(AND(AD943=0,AC945&gt;0),$D942-AD944,IF(AD943=0,0,$D942-AD944)),0))</f>
        <v>0</v>
      </c>
      <c r="AE945" s="253">
        <f t="shared" ref="AE945" ca="1" si="739">IF($D941=LataProjekcji,ROUND($D942-AE944,0),ROUND(IF(AND(AE943=0,AD945&gt;0),$D942-AE944,IF(AE943=0,0,$D942-AE944)),0))</f>
        <v>0</v>
      </c>
    </row>
    <row r="946" spans="1:31" hidden="1">
      <c r="A946" s="325"/>
      <c r="B946" s="20">
        <f ca="1">OFFSET($B$96,D946,0)</f>
        <v>0</v>
      </c>
      <c r="C946" s="20"/>
      <c r="D946" s="21">
        <f>D940+1</f>
        <v>3</v>
      </c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325"/>
      <c r="B947" s="164" t="s">
        <v>401</v>
      </c>
      <c r="C947" s="164"/>
      <c r="D947" s="164">
        <f ca="1">YEAR(OFFSET($E$96,D946,0))</f>
        <v>1900</v>
      </c>
      <c r="E947" s="164">
        <f ca="1">MONTH(OFFSET($E$96,D946,0))</f>
        <v>1</v>
      </c>
      <c r="F947" s="522" cm="1">
        <f t="array" aca="1" ref="F947" ca="1">IleMiesiecyDoKoncaRokuST</f>
        <v>11</v>
      </c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325"/>
      <c r="B948" s="21" t="s">
        <v>387</v>
      </c>
      <c r="C948" s="21"/>
      <c r="D948" s="370">
        <f ca="1">IF(E948&lt;0,0,ROUND(E948,0))</f>
        <v>0</v>
      </c>
      <c r="E948" s="248">
        <f ca="1">OFFSET($D$96,D946,0)</f>
        <v>0</v>
      </c>
      <c r="F948" s="370">
        <f ca="1">IF(E948&gt;10,ROUND(($D949/12)*$F947,0),$D948)</f>
        <v>0</v>
      </c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  <c r="AC948" s="21"/>
      <c r="AD948" s="21"/>
      <c r="AE948" s="21"/>
    </row>
    <row r="949" spans="1:31" hidden="1">
      <c r="A949" s="325"/>
      <c r="B949" s="21" t="s">
        <v>395</v>
      </c>
      <c r="C949" s="415" t="e">
        <f ca="1">VLOOKUP(OFFSET($C$96,D946,0),Założenia!$J$46:$K$53,2,FALSE)</f>
        <v>#N/A</v>
      </c>
      <c r="D949" s="370">
        <f ca="1">IF(ISBLANK(OFFSET($E$96,D946,0)),0,IF(E948&gt;10,ROUND(D948*C949,0),IF(D948&lt;0,0,D948)))</f>
        <v>0</v>
      </c>
      <c r="E949" s="21"/>
      <c r="F949" s="21"/>
      <c r="G949" s="21"/>
      <c r="H949" s="21"/>
      <c r="I949" s="21"/>
      <c r="J949" s="21"/>
      <c r="K949" s="74">
        <f ca="1">ROUND(IF($D947=LataProjekcji,$F948,IF($D947=LataProjekcji,$D949,0)),0)</f>
        <v>0</v>
      </c>
      <c r="L949" s="247">
        <f ca="1">ROUND(IF(OR(AND($D947=LataProjekcji,$F947&gt;0),AND($D947=LataProjekcji,$F947=0,$E948&lt;=10)),$F948,IF($D947&lt;LataProjekcji,IF((SUM($K949:K949)+$D949)&lt;$D948,$D949,$D948-SUM($K949:K949)),0)),0)</f>
        <v>0</v>
      </c>
      <c r="M949" s="247">
        <f ca="1">ROUND(IF(OR(AND($D947=LataProjekcji,$F947&gt;0),AND($D947=LataProjekcji,$F947=0,$E948&lt;=10)),$F948,IF($D947&lt;LataProjekcji,IF((SUM($K949:L949)+$D949)&lt;$D948,$D949,$D948-SUM($K949:L949)),0)),0)</f>
        <v>0</v>
      </c>
      <c r="N949" s="247">
        <f ca="1">ROUND(IF(OR(AND($D947=LataProjekcji,$F947&gt;0),AND($D947=LataProjekcji,$F947=0,$E948&lt;=10)),$F948,IF($D947&lt;LataProjekcji,IF((SUM($K949:M949)+$D949)&lt;$D948,$D949,$D948-SUM($K949:M949)),0)),0)</f>
        <v>0</v>
      </c>
      <c r="O949" s="247">
        <f ca="1">ROUND(IF(OR(AND($D947=LataProjekcji,$F947&gt;0),AND($D947=LataProjekcji,$F947=0,$E948&lt;=10)),$F948,IF($D947&lt;LataProjekcji,IF((SUM($K949:N949)+$D949)&lt;$D948,$D949,$D948-SUM($K949:N949)),0)),0)</f>
        <v>0</v>
      </c>
      <c r="P949" s="247">
        <f ca="1">ROUND(IF(OR(AND($D947=LataProjekcji,$F947&gt;0),AND($D947=LataProjekcji,$F947=0,$E948&lt;=10)),$F948,IF($D947&lt;LataProjekcji,IF((SUM($K949:O949)+$D949)&lt;$D948,$D949,$D948-SUM($K949:O949)),0)),0)</f>
        <v>0</v>
      </c>
      <c r="Q949" s="247">
        <f ca="1">ROUND(IF(OR(AND($D947=LataProjekcji,$F947&gt;0),AND($D947=LataProjekcji,$F947=0,$E948&lt;=10)),$F948,IF($D947&lt;LataProjekcji,IF((SUM($K949:P949)+$D949)&lt;$D948,$D949,$D948-SUM($K949:P949)),0)),0)</f>
        <v>0</v>
      </c>
      <c r="R949" s="247">
        <f ca="1">ROUND(IF(OR(AND($D947=LataProjekcji,$F947&gt;0),AND($D947=LataProjekcji,$F947=0,$E948&lt;=10)),$F948,IF($D947&lt;LataProjekcji,IF((SUM($K949:Q949)+$D949)&lt;$D948,$D949,$D948-SUM($K949:Q949)),0)),0)</f>
        <v>0</v>
      </c>
      <c r="S949" s="247">
        <f ca="1">ROUND(IF(OR(AND($D947=LataProjekcji,$F947&gt;0),AND($D947=LataProjekcji,$F947=0,$E948&lt;=10)),$F948,IF($D947&lt;LataProjekcji,IF((SUM($K949:R949)+$D949)&lt;$D948,$D949,$D948-SUM($K949:R949)),0)),0)</f>
        <v>0</v>
      </c>
      <c r="T949" s="247">
        <f ca="1">ROUND(IF(OR(AND($D947=LataProjekcji,$F947&gt;0),AND($D947=LataProjekcji,$F947=0,$E948&lt;=10)),$F948,IF($D947&lt;LataProjekcji,IF((SUM($K949:S949)+$D949)&lt;$D948,$D949,$D948-SUM($K949:S949)),0)),0)</f>
        <v>0</v>
      </c>
      <c r="U949" s="247">
        <f ca="1">ROUND(IF(OR(AND($D947=LataProjekcji,$F947&gt;0),AND($D947=LataProjekcji,$F947=0,$E948&lt;=10)),$F948,IF($D947&lt;LataProjekcji,IF((SUM($K949:T949)+$D949)&lt;$D948,$D949,$D948-SUM($K949:T949)),0)),0)</f>
        <v>0</v>
      </c>
      <c r="V949" s="247">
        <f ca="1">ROUND(IF(OR(AND($D947=LataProjekcji,$F947&gt;0),AND($D947=LataProjekcji,$F947=0,$E948&lt;=10)),$F948,IF($D947&lt;LataProjekcji,IF((SUM($K949:U949)+$D949)&lt;$D948,$D949,$D948-SUM($K949:U949)),0)),0)</f>
        <v>0</v>
      </c>
      <c r="W949" s="247">
        <f ca="1">ROUND(IF(OR(AND($D947=LataProjekcji,$F947&gt;0),AND($D947=LataProjekcji,$F947=0,$E948&lt;=10)),$F948,IF($D947&lt;LataProjekcji,IF((SUM($K949:V949)+$D949)&lt;$D948,$D949,$D948-SUM($K949:V949)),0)),0)</f>
        <v>0</v>
      </c>
      <c r="X949" s="247">
        <f ca="1">ROUND(IF(OR(AND($D947=LataProjekcji,$F947&gt;0),AND($D947=LataProjekcji,$F947=0,$E948&lt;=10)),$F948,IF($D947&lt;LataProjekcji,IF((SUM($K949:W949)+$D949)&lt;$D948,$D949,$D948-SUM($K949:W949)),0)),0)</f>
        <v>0</v>
      </c>
      <c r="Y949" s="247">
        <f ca="1">ROUND(IF(OR(AND($D947=LataProjekcji,$F947&gt;0),AND($D947=LataProjekcji,$F947=0,$E948&lt;=10)),$F948,IF($D947&lt;LataProjekcji,IF((SUM($K949:X949)+$D949)&lt;$D948,$D949,$D948-SUM($K949:X949)),0)),0)</f>
        <v>0</v>
      </c>
      <c r="Z949" s="247">
        <f ca="1">ROUND(IF(OR(AND($D947=LataProjekcji,$F947&gt;0),AND($D947=LataProjekcji,$F947=0,$E948&lt;=10)),$F948,IF($D947&lt;LataProjekcji,IF((SUM($K949:Y949)+$D949)&lt;$D948,$D949,$D948-SUM($K949:Y949)),0)),0)</f>
        <v>0</v>
      </c>
      <c r="AA949" s="247">
        <f ca="1">ROUND(IF(OR(AND($D947=LataProjekcji,$F947&gt;0),AND($D947=LataProjekcji,$F947=0,$E948&lt;=10)),$F948,IF($D947&lt;LataProjekcji,IF((SUM($K949:Z949)+$D949)&lt;$D948,$D949,$D948-SUM($K949:Z949)),0)),0)</f>
        <v>0</v>
      </c>
      <c r="AB949" s="247">
        <f ca="1">ROUND(IF(OR(AND($D947=LataProjekcji,$F947&gt;0),AND($D947=LataProjekcji,$F947=0,$E948&lt;=10)),$F948,IF($D947&lt;LataProjekcji,IF((SUM($K949:AA949)+$D949)&lt;$D948,$D949,$D948-SUM($K949:AA949)),0)),0)</f>
        <v>0</v>
      </c>
      <c r="AC949" s="247">
        <f ca="1">ROUND(IF(OR(AND($D947=LataProjekcji,$F947&gt;0),AND($D947=LataProjekcji,$F947=0,$E948&lt;=10)),$F948,IF($D947&lt;LataProjekcji,IF((SUM($K949:AB949)+$D949)&lt;$D948,$D949,$D948-SUM($K949:AB949)),0)),0)</f>
        <v>0</v>
      </c>
      <c r="AD949" s="247">
        <f ca="1">ROUND(IF(OR(AND($D947=LataProjekcji,$F947&gt;0),AND($D947=LataProjekcji,$F947=0,$E948&lt;=10)),$F948,IF($D947&lt;LataProjekcji,IF((SUM($K949:AC949)+$D949)&lt;$D948,$D949,$D948-SUM($K949:AC949)),0)),0)</f>
        <v>0</v>
      </c>
      <c r="AE949" s="247">
        <f ca="1">ROUND(IF(OR(AND($D947=LataProjekcji,$F947&gt;0),AND($D947=LataProjekcji,$F947=0,$E948&lt;=10)),$F948,IF($D947&lt;LataProjekcji,IF((SUM($K949:AD949)+$D949)&lt;$D948,$D949,$D948-SUM($K949:AD949)),0)),0)</f>
        <v>0</v>
      </c>
    </row>
    <row r="950" spans="1:31" hidden="1">
      <c r="A950" s="325"/>
      <c r="B950" s="21" t="s">
        <v>396</v>
      </c>
      <c r="C950" s="21"/>
      <c r="D950" s="22"/>
      <c r="E950" s="21"/>
      <c r="F950" s="21"/>
      <c r="G950" s="21"/>
      <c r="H950" s="21"/>
      <c r="I950" s="21"/>
      <c r="J950" s="21"/>
      <c r="K950" s="22">
        <f ca="1">ROUND(K949,0)</f>
        <v>0</v>
      </c>
      <c r="L950" s="22">
        <f t="shared" ref="L950:Y950" ca="1" si="740">ROUND(K950+L949,0)</f>
        <v>0</v>
      </c>
      <c r="M950" s="22">
        <f t="shared" ca="1" si="740"/>
        <v>0</v>
      </c>
      <c r="N950" s="22">
        <f t="shared" ca="1" si="740"/>
        <v>0</v>
      </c>
      <c r="O950" s="22">
        <f t="shared" ca="1" si="740"/>
        <v>0</v>
      </c>
      <c r="P950" s="22">
        <f t="shared" ca="1" si="740"/>
        <v>0</v>
      </c>
      <c r="Q950" s="22">
        <f t="shared" ca="1" si="740"/>
        <v>0</v>
      </c>
      <c r="R950" s="22">
        <f t="shared" ca="1" si="740"/>
        <v>0</v>
      </c>
      <c r="S950" s="22">
        <f t="shared" ca="1" si="740"/>
        <v>0</v>
      </c>
      <c r="T950" s="22">
        <f t="shared" ca="1" si="740"/>
        <v>0</v>
      </c>
      <c r="U950" s="22">
        <f t="shared" ca="1" si="740"/>
        <v>0</v>
      </c>
      <c r="V950" s="22">
        <f t="shared" ca="1" si="740"/>
        <v>0</v>
      </c>
      <c r="W950" s="22">
        <f t="shared" ca="1" si="740"/>
        <v>0</v>
      </c>
      <c r="X950" s="22">
        <f t="shared" ca="1" si="740"/>
        <v>0</v>
      </c>
      <c r="Y950" s="22">
        <f t="shared" ca="1" si="740"/>
        <v>0</v>
      </c>
      <c r="Z950" s="22">
        <f t="shared" ref="Z950" ca="1" si="741">ROUND(Y950+Z949,0)</f>
        <v>0</v>
      </c>
      <c r="AA950" s="22">
        <f t="shared" ref="AA950" ca="1" si="742">ROUND(Z950+AA949,0)</f>
        <v>0</v>
      </c>
      <c r="AB950" s="22">
        <f t="shared" ref="AB950" ca="1" si="743">ROUND(AA950+AB949,0)</f>
        <v>0</v>
      </c>
      <c r="AC950" s="22">
        <f t="shared" ref="AC950" ca="1" si="744">ROUND(AB950+AC949,0)</f>
        <v>0</v>
      </c>
      <c r="AD950" s="22">
        <f t="shared" ref="AD950" ca="1" si="745">ROUND(AC950+AD949,0)</f>
        <v>0</v>
      </c>
      <c r="AE950" s="22">
        <f t="shared" ref="AE950" ca="1" si="746">ROUND(AD950+AE949,0)</f>
        <v>0</v>
      </c>
    </row>
    <row r="951" spans="1:31" hidden="1">
      <c r="A951" s="325"/>
      <c r="B951" s="21" t="s">
        <v>387</v>
      </c>
      <c r="C951" s="21"/>
      <c r="D951" s="22"/>
      <c r="E951" s="21"/>
      <c r="F951" s="21"/>
      <c r="G951" s="21"/>
      <c r="H951" s="21"/>
      <c r="I951" s="21"/>
      <c r="J951" s="424">
        <f ca="1">OFFSET($C$96,D946,0)</f>
        <v>0</v>
      </c>
      <c r="K951" s="76">
        <f ca="1">IF($D947=LataProjekcji,ROUND($D948-K950,0),ROUND(IF(K949=0,0,$D948-K950),0))</f>
        <v>0</v>
      </c>
      <c r="L951" s="253">
        <f t="shared" ref="L951:W951" ca="1" si="747">IF($D947=LataProjekcji,ROUND($D948-L950,0),ROUND(IF(AND(L949=0,K951&gt;0),$D948-L950,IF(L949=0,0,$D948-L950)),0))</f>
        <v>0</v>
      </c>
      <c r="M951" s="253">
        <f t="shared" ca="1" si="747"/>
        <v>0</v>
      </c>
      <c r="N951" s="253">
        <f t="shared" ca="1" si="747"/>
        <v>0</v>
      </c>
      <c r="O951" s="253">
        <f t="shared" ca="1" si="747"/>
        <v>0</v>
      </c>
      <c r="P951" s="253">
        <f t="shared" ca="1" si="747"/>
        <v>0</v>
      </c>
      <c r="Q951" s="253">
        <f t="shared" ca="1" si="747"/>
        <v>0</v>
      </c>
      <c r="R951" s="253">
        <f t="shared" ca="1" si="747"/>
        <v>0</v>
      </c>
      <c r="S951" s="253">
        <f t="shared" ca="1" si="747"/>
        <v>0</v>
      </c>
      <c r="T951" s="253">
        <f t="shared" ca="1" si="747"/>
        <v>0</v>
      </c>
      <c r="U951" s="253">
        <f t="shared" ca="1" si="747"/>
        <v>0</v>
      </c>
      <c r="V951" s="253">
        <f t="shared" ca="1" si="747"/>
        <v>0</v>
      </c>
      <c r="W951" s="253">
        <f t="shared" ca="1" si="747"/>
        <v>0</v>
      </c>
      <c r="X951" s="253">
        <f t="shared" ref="X951:AA951" ca="1" si="748">IF($D947=LataProjekcji,ROUND($D948-X950,0),ROUND(IF(AND(X949=0,W951&gt;0),$D948-X950,IF(X949=0,0,$D948-X950)),0))</f>
        <v>0</v>
      </c>
      <c r="Y951" s="253">
        <f t="shared" ca="1" si="748"/>
        <v>0</v>
      </c>
      <c r="Z951" s="253">
        <f t="shared" ca="1" si="748"/>
        <v>0</v>
      </c>
      <c r="AA951" s="253">
        <f t="shared" ca="1" si="748"/>
        <v>0</v>
      </c>
      <c r="AB951" s="253">
        <f t="shared" ref="AB951" ca="1" si="749">IF($D947=LataProjekcji,ROUND($D948-AB950,0),ROUND(IF(AND(AB949=0,AA951&gt;0),$D948-AB950,IF(AB949=0,0,$D948-AB950)),0))</f>
        <v>0</v>
      </c>
      <c r="AC951" s="253">
        <f t="shared" ref="AC951" ca="1" si="750">IF($D947=LataProjekcji,ROUND($D948-AC950,0),ROUND(IF(AND(AC949=0,AB951&gt;0),$D948-AC950,IF(AC949=0,0,$D948-AC950)),0))</f>
        <v>0</v>
      </c>
      <c r="AD951" s="253">
        <f t="shared" ref="AD951" ca="1" si="751">IF($D947=LataProjekcji,ROUND($D948-AD950,0),ROUND(IF(AND(AD949=0,AC951&gt;0),$D948-AD950,IF(AD949=0,0,$D948-AD950)),0))</f>
        <v>0</v>
      </c>
      <c r="AE951" s="253">
        <f t="shared" ref="AE951" ca="1" si="752">IF($D947=LataProjekcji,ROUND($D948-AE950,0),ROUND(IF(AND(AE949=0,AD951&gt;0),$D948-AE950,IF(AE949=0,0,$D948-AE950)),0))</f>
        <v>0</v>
      </c>
    </row>
    <row r="952" spans="1:31" hidden="1">
      <c r="A952" s="325"/>
      <c r="B952" s="20">
        <f ca="1">OFFSET($B$96,D952,0)</f>
        <v>0</v>
      </c>
      <c r="C952" s="20"/>
      <c r="D952" s="21">
        <f>D946+1</f>
        <v>4</v>
      </c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325"/>
      <c r="B953" s="164" t="s">
        <v>401</v>
      </c>
      <c r="C953" s="164"/>
      <c r="D953" s="164">
        <f ca="1">YEAR(OFFSET($E$96,D952,0))</f>
        <v>1900</v>
      </c>
      <c r="E953" s="164">
        <f ca="1">MONTH(OFFSET($E$96,D952,0))</f>
        <v>1</v>
      </c>
      <c r="F953" s="522" cm="1">
        <f t="array" aca="1" ref="F953" ca="1">IleMiesiecyDoKoncaRokuST</f>
        <v>11</v>
      </c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325"/>
      <c r="B954" s="21" t="s">
        <v>387</v>
      </c>
      <c r="C954" s="21"/>
      <c r="D954" s="370">
        <f ca="1">IF(E954&lt;0,0,ROUND(E954,0))</f>
        <v>0</v>
      </c>
      <c r="E954" s="248">
        <f ca="1">OFFSET($D$96,D952,0)</f>
        <v>0</v>
      </c>
      <c r="F954" s="370">
        <f ca="1">IF(E954&gt;10,ROUND(($D955/12)*$F953,0),$D954)</f>
        <v>0</v>
      </c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325"/>
      <c r="B955" s="21" t="s">
        <v>395</v>
      </c>
      <c r="C955" s="415" t="e">
        <f ca="1">VLOOKUP(OFFSET($C$96,D952,0),Założenia!$J$46:$K$53,2,FALSE)</f>
        <v>#N/A</v>
      </c>
      <c r="D955" s="370">
        <f ca="1">IF(ISBLANK(OFFSET($E$96,D952,0)),0,IF(E954&gt;10,ROUND(D954*C955,0),IF(D954&lt;0,0,D954)))</f>
        <v>0</v>
      </c>
      <c r="E955" s="21"/>
      <c r="F955" s="21"/>
      <c r="G955" s="21"/>
      <c r="H955" s="21"/>
      <c r="I955" s="21"/>
      <c r="J955" s="21"/>
      <c r="K955" s="74">
        <f ca="1">ROUND(IF($D953=LataProjekcji,$F954,IF($D953=LataProjekcji,$D955,0)),0)</f>
        <v>0</v>
      </c>
      <c r="L955" s="247">
        <f ca="1">ROUND(IF(OR(AND($D953=LataProjekcji,$F953&gt;0),AND($D953=LataProjekcji,$F953=0,$E954&lt;=10)),$F954,IF($D953&lt;LataProjekcji,IF((SUM($K955:K955)+$D955)&lt;$D954,$D955,$D954-SUM($K955:K955)),0)),0)</f>
        <v>0</v>
      </c>
      <c r="M955" s="247">
        <f ca="1">ROUND(IF(OR(AND($D953=LataProjekcji,$F953&gt;0),AND($D953=LataProjekcji,$F953=0,$E954&lt;=10)),$F954,IF($D953&lt;LataProjekcji,IF((SUM($K955:L955)+$D955)&lt;$D954,$D955,$D954-SUM($K955:L955)),0)),0)</f>
        <v>0</v>
      </c>
      <c r="N955" s="247">
        <f ca="1">ROUND(IF(OR(AND($D953=LataProjekcji,$F953&gt;0),AND($D953=LataProjekcji,$F953=0,$E954&lt;=10)),$F954,IF($D953&lt;LataProjekcji,IF((SUM($K955:M955)+$D955)&lt;$D954,$D955,$D954-SUM($K955:M955)),0)),0)</f>
        <v>0</v>
      </c>
      <c r="O955" s="247">
        <f ca="1">ROUND(IF(OR(AND($D953=LataProjekcji,$F953&gt;0),AND($D953=LataProjekcji,$F953=0,$E954&lt;=10)),$F954,IF($D953&lt;LataProjekcji,IF((SUM($K955:N955)+$D955)&lt;$D954,$D955,$D954-SUM($K955:N955)),0)),0)</f>
        <v>0</v>
      </c>
      <c r="P955" s="247">
        <f ca="1">ROUND(IF(OR(AND($D953=LataProjekcji,$F953&gt;0),AND($D953=LataProjekcji,$F953=0,$E954&lt;=10)),$F954,IF($D953&lt;LataProjekcji,IF((SUM($K955:O955)+$D955)&lt;$D954,$D955,$D954-SUM($K955:O955)),0)),0)</f>
        <v>0</v>
      </c>
      <c r="Q955" s="247">
        <f ca="1">ROUND(IF(OR(AND($D953=LataProjekcji,$F953&gt;0),AND($D953=LataProjekcji,$F953=0,$E954&lt;=10)),$F954,IF($D953&lt;LataProjekcji,IF((SUM($K955:P955)+$D955)&lt;$D954,$D955,$D954-SUM($K955:P955)),0)),0)</f>
        <v>0</v>
      </c>
      <c r="R955" s="247">
        <f ca="1">ROUND(IF(OR(AND($D953=LataProjekcji,$F953&gt;0),AND($D953=LataProjekcji,$F953=0,$E954&lt;=10)),$F954,IF($D953&lt;LataProjekcji,IF((SUM($K955:Q955)+$D955)&lt;$D954,$D955,$D954-SUM($K955:Q955)),0)),0)</f>
        <v>0</v>
      </c>
      <c r="S955" s="247">
        <f ca="1">ROUND(IF(OR(AND($D953=LataProjekcji,$F953&gt;0),AND($D953=LataProjekcji,$F953=0,$E954&lt;=10)),$F954,IF($D953&lt;LataProjekcji,IF((SUM($K955:R955)+$D955)&lt;$D954,$D955,$D954-SUM($K955:R955)),0)),0)</f>
        <v>0</v>
      </c>
      <c r="T955" s="247">
        <f ca="1">ROUND(IF(OR(AND($D953=LataProjekcji,$F953&gt;0),AND($D953=LataProjekcji,$F953=0,$E954&lt;=10)),$F954,IF($D953&lt;LataProjekcji,IF((SUM($K955:S955)+$D955)&lt;$D954,$D955,$D954-SUM($K955:S955)),0)),0)</f>
        <v>0</v>
      </c>
      <c r="U955" s="247">
        <f ca="1">ROUND(IF(OR(AND($D953=LataProjekcji,$F953&gt;0),AND($D953=LataProjekcji,$F953=0,$E954&lt;=10)),$F954,IF($D953&lt;LataProjekcji,IF((SUM($K955:T955)+$D955)&lt;$D954,$D955,$D954-SUM($K955:T955)),0)),0)</f>
        <v>0</v>
      </c>
      <c r="V955" s="247">
        <f ca="1">ROUND(IF(OR(AND($D953=LataProjekcji,$F953&gt;0),AND($D953=LataProjekcji,$F953=0,$E954&lt;=10)),$F954,IF($D953&lt;LataProjekcji,IF((SUM($K955:U955)+$D955)&lt;$D954,$D955,$D954-SUM($K955:U955)),0)),0)</f>
        <v>0</v>
      </c>
      <c r="W955" s="247">
        <f ca="1">ROUND(IF(OR(AND($D953=LataProjekcji,$F953&gt;0),AND($D953=LataProjekcji,$F953=0,$E954&lt;=10)),$F954,IF($D953&lt;LataProjekcji,IF((SUM($K955:V955)+$D955)&lt;$D954,$D955,$D954-SUM($K955:V955)),0)),0)</f>
        <v>0</v>
      </c>
      <c r="X955" s="247">
        <f ca="1">ROUND(IF(OR(AND($D953=LataProjekcji,$F953&gt;0),AND($D953=LataProjekcji,$F953=0,$E954&lt;=10)),$F954,IF($D953&lt;LataProjekcji,IF((SUM($K955:W955)+$D955)&lt;$D954,$D955,$D954-SUM($K955:W955)),0)),0)</f>
        <v>0</v>
      </c>
      <c r="Y955" s="247">
        <f ca="1">ROUND(IF(OR(AND($D953=LataProjekcji,$F953&gt;0),AND($D953=LataProjekcji,$F953=0,$E954&lt;=10)),$F954,IF($D953&lt;LataProjekcji,IF((SUM($K955:X955)+$D955)&lt;$D954,$D955,$D954-SUM($K955:X955)),0)),0)</f>
        <v>0</v>
      </c>
      <c r="Z955" s="247">
        <f ca="1">ROUND(IF(OR(AND($D953=LataProjekcji,$F953&gt;0),AND($D953=LataProjekcji,$F953=0,$E954&lt;=10)),$F954,IF($D953&lt;LataProjekcji,IF((SUM($K955:Y955)+$D955)&lt;$D954,$D955,$D954-SUM($K955:Y955)),0)),0)</f>
        <v>0</v>
      </c>
      <c r="AA955" s="247">
        <f ca="1">ROUND(IF(OR(AND($D953=LataProjekcji,$F953&gt;0),AND($D953=LataProjekcji,$F953=0,$E954&lt;=10)),$F954,IF($D953&lt;LataProjekcji,IF((SUM($K955:Z955)+$D955)&lt;$D954,$D955,$D954-SUM($K955:Z955)),0)),0)</f>
        <v>0</v>
      </c>
      <c r="AB955" s="247">
        <f ca="1">ROUND(IF(OR(AND($D953=LataProjekcji,$F953&gt;0),AND($D953=LataProjekcji,$F953=0,$E954&lt;=10)),$F954,IF($D953&lt;LataProjekcji,IF((SUM($K955:AA955)+$D955)&lt;$D954,$D955,$D954-SUM($K955:AA955)),0)),0)</f>
        <v>0</v>
      </c>
      <c r="AC955" s="247">
        <f ca="1">ROUND(IF(OR(AND($D953=LataProjekcji,$F953&gt;0),AND($D953=LataProjekcji,$F953=0,$E954&lt;=10)),$F954,IF($D953&lt;LataProjekcji,IF((SUM($K955:AB955)+$D955)&lt;$D954,$D955,$D954-SUM($K955:AB955)),0)),0)</f>
        <v>0</v>
      </c>
      <c r="AD955" s="247">
        <f ca="1">ROUND(IF(OR(AND($D953=LataProjekcji,$F953&gt;0),AND($D953=LataProjekcji,$F953=0,$E954&lt;=10)),$F954,IF($D953&lt;LataProjekcji,IF((SUM($K955:AC955)+$D955)&lt;$D954,$D955,$D954-SUM($K955:AC955)),0)),0)</f>
        <v>0</v>
      </c>
      <c r="AE955" s="247">
        <f ca="1">ROUND(IF(OR(AND($D953=LataProjekcji,$F953&gt;0),AND($D953=LataProjekcji,$F953=0,$E954&lt;=10)),$F954,IF($D953&lt;LataProjekcji,IF((SUM($K955:AD955)+$D955)&lt;$D954,$D955,$D954-SUM($K955:AD955)),0)),0)</f>
        <v>0</v>
      </c>
    </row>
    <row r="956" spans="1:31" hidden="1">
      <c r="A956" s="325"/>
      <c r="B956" s="21" t="s">
        <v>396</v>
      </c>
      <c r="C956" s="21"/>
      <c r="D956" s="22"/>
      <c r="E956" s="21"/>
      <c r="F956" s="21"/>
      <c r="G956" s="21"/>
      <c r="H956" s="21"/>
      <c r="I956" s="21"/>
      <c r="J956" s="21"/>
      <c r="K956" s="22">
        <f ca="1">ROUND(K955,0)</f>
        <v>0</v>
      </c>
      <c r="L956" s="22">
        <f t="shared" ref="L956:Y956" ca="1" si="753">ROUND(K956+L955,0)</f>
        <v>0</v>
      </c>
      <c r="M956" s="22">
        <f t="shared" ca="1" si="753"/>
        <v>0</v>
      </c>
      <c r="N956" s="22">
        <f t="shared" ca="1" si="753"/>
        <v>0</v>
      </c>
      <c r="O956" s="22">
        <f t="shared" ca="1" si="753"/>
        <v>0</v>
      </c>
      <c r="P956" s="22">
        <f t="shared" ca="1" si="753"/>
        <v>0</v>
      </c>
      <c r="Q956" s="22">
        <f t="shared" ca="1" si="753"/>
        <v>0</v>
      </c>
      <c r="R956" s="22">
        <f t="shared" ca="1" si="753"/>
        <v>0</v>
      </c>
      <c r="S956" s="22">
        <f t="shared" ca="1" si="753"/>
        <v>0</v>
      </c>
      <c r="T956" s="22">
        <f t="shared" ca="1" si="753"/>
        <v>0</v>
      </c>
      <c r="U956" s="22">
        <f t="shared" ca="1" si="753"/>
        <v>0</v>
      </c>
      <c r="V956" s="22">
        <f t="shared" ca="1" si="753"/>
        <v>0</v>
      </c>
      <c r="W956" s="22">
        <f t="shared" ca="1" si="753"/>
        <v>0</v>
      </c>
      <c r="X956" s="22">
        <f t="shared" ca="1" si="753"/>
        <v>0</v>
      </c>
      <c r="Y956" s="22">
        <f t="shared" ca="1" si="753"/>
        <v>0</v>
      </c>
      <c r="Z956" s="22">
        <f t="shared" ref="Z956" ca="1" si="754">ROUND(Y956+Z955,0)</f>
        <v>0</v>
      </c>
      <c r="AA956" s="22">
        <f t="shared" ref="AA956" ca="1" si="755">ROUND(Z956+AA955,0)</f>
        <v>0</v>
      </c>
      <c r="AB956" s="22">
        <f t="shared" ref="AB956" ca="1" si="756">ROUND(AA956+AB955,0)</f>
        <v>0</v>
      </c>
      <c r="AC956" s="22">
        <f t="shared" ref="AC956" ca="1" si="757">ROUND(AB956+AC955,0)</f>
        <v>0</v>
      </c>
      <c r="AD956" s="22">
        <f t="shared" ref="AD956" ca="1" si="758">ROUND(AC956+AD955,0)</f>
        <v>0</v>
      </c>
      <c r="AE956" s="22">
        <f t="shared" ref="AE956" ca="1" si="759">ROUND(AD956+AE955,0)</f>
        <v>0</v>
      </c>
    </row>
    <row r="957" spans="1:31" hidden="1">
      <c r="A957" s="325"/>
      <c r="B957" s="21" t="s">
        <v>387</v>
      </c>
      <c r="C957" s="21"/>
      <c r="D957" s="22"/>
      <c r="E957" s="21"/>
      <c r="F957" s="21"/>
      <c r="G957" s="21"/>
      <c r="H957" s="21"/>
      <c r="I957" s="21"/>
      <c r="J957" s="424">
        <f ca="1">OFFSET($C$96,D952,0)</f>
        <v>0</v>
      </c>
      <c r="K957" s="76">
        <f ca="1">IF($D953=LataProjekcji,ROUND($D954-K956,0),ROUND(IF(K955=0,0,$D954-K956),0))</f>
        <v>0</v>
      </c>
      <c r="L957" s="253">
        <f t="shared" ref="L957:W957" ca="1" si="760">IF($D953=LataProjekcji,ROUND($D954-L956,0),ROUND(IF(AND(L955=0,K957&gt;0),$D954-L956,IF(L955=0,0,$D954-L956)),0))</f>
        <v>0</v>
      </c>
      <c r="M957" s="253">
        <f t="shared" ca="1" si="760"/>
        <v>0</v>
      </c>
      <c r="N957" s="253">
        <f t="shared" ca="1" si="760"/>
        <v>0</v>
      </c>
      <c r="O957" s="253">
        <f t="shared" ca="1" si="760"/>
        <v>0</v>
      </c>
      <c r="P957" s="253">
        <f t="shared" ca="1" si="760"/>
        <v>0</v>
      </c>
      <c r="Q957" s="253">
        <f t="shared" ca="1" si="760"/>
        <v>0</v>
      </c>
      <c r="R957" s="253">
        <f t="shared" ca="1" si="760"/>
        <v>0</v>
      </c>
      <c r="S957" s="253">
        <f t="shared" ca="1" si="760"/>
        <v>0</v>
      </c>
      <c r="T957" s="253">
        <f t="shared" ca="1" si="760"/>
        <v>0</v>
      </c>
      <c r="U957" s="253">
        <f t="shared" ca="1" si="760"/>
        <v>0</v>
      </c>
      <c r="V957" s="253">
        <f t="shared" ca="1" si="760"/>
        <v>0</v>
      </c>
      <c r="W957" s="253">
        <f t="shared" ca="1" si="760"/>
        <v>0</v>
      </c>
      <c r="X957" s="253">
        <f t="shared" ref="X957:AA957" ca="1" si="761">IF($D953=LataProjekcji,ROUND($D954-X956,0),ROUND(IF(AND(X955=0,W957&gt;0),$D954-X956,IF(X955=0,0,$D954-X956)),0))</f>
        <v>0</v>
      </c>
      <c r="Y957" s="253">
        <f t="shared" ca="1" si="761"/>
        <v>0</v>
      </c>
      <c r="Z957" s="253">
        <f t="shared" ca="1" si="761"/>
        <v>0</v>
      </c>
      <c r="AA957" s="253">
        <f t="shared" ca="1" si="761"/>
        <v>0</v>
      </c>
      <c r="AB957" s="253">
        <f t="shared" ref="AB957" ca="1" si="762">IF($D953=LataProjekcji,ROUND($D954-AB956,0),ROUND(IF(AND(AB955=0,AA957&gt;0),$D954-AB956,IF(AB955=0,0,$D954-AB956)),0))</f>
        <v>0</v>
      </c>
      <c r="AC957" s="253">
        <f t="shared" ref="AC957" ca="1" si="763">IF($D953=LataProjekcji,ROUND($D954-AC956,0),ROUND(IF(AND(AC955=0,AB957&gt;0),$D954-AC956,IF(AC955=0,0,$D954-AC956)),0))</f>
        <v>0</v>
      </c>
      <c r="AD957" s="253">
        <f t="shared" ref="AD957" ca="1" si="764">IF($D953=LataProjekcji,ROUND($D954-AD956,0),ROUND(IF(AND(AD955=0,AC957&gt;0),$D954-AD956,IF(AD955=0,0,$D954-AD956)),0))</f>
        <v>0</v>
      </c>
      <c r="AE957" s="253">
        <f t="shared" ref="AE957" ca="1" si="765">IF($D953=LataProjekcji,ROUND($D954-AE956,0),ROUND(IF(AND(AE955=0,AD957&gt;0),$D954-AE956,IF(AE955=0,0,$D954-AE956)),0))</f>
        <v>0</v>
      </c>
    </row>
    <row r="958" spans="1:31" hidden="1">
      <c r="A958" s="325"/>
      <c r="B958" s="20">
        <f ca="1">OFFSET($B$96,D958,0)</f>
        <v>0</v>
      </c>
      <c r="C958" s="20"/>
      <c r="D958" s="21">
        <f>D952+1</f>
        <v>5</v>
      </c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325"/>
      <c r="B959" s="164" t="s">
        <v>401</v>
      </c>
      <c r="C959" s="164"/>
      <c r="D959" s="164">
        <f ca="1">YEAR(OFFSET($E$96,D958,0))</f>
        <v>1900</v>
      </c>
      <c r="E959" s="164">
        <f ca="1">MONTH(OFFSET($E$96,D958,0))</f>
        <v>1</v>
      </c>
      <c r="F959" s="522" cm="1">
        <f t="array" aca="1" ref="F959" ca="1">IleMiesiecyDoKoncaRokuST</f>
        <v>11</v>
      </c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325"/>
      <c r="B960" s="21" t="s">
        <v>387</v>
      </c>
      <c r="C960" s="21"/>
      <c r="D960" s="370">
        <f ca="1">IF(E960&lt;0,0,ROUND(E960,0))</f>
        <v>0</v>
      </c>
      <c r="E960" s="248">
        <f ca="1">OFFSET($D$96,D958,0)</f>
        <v>0</v>
      </c>
      <c r="F960" s="370">
        <f ca="1">IF(E960&gt;10,ROUND(($D961/12)*$F959,0),$D960)</f>
        <v>0</v>
      </c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325"/>
      <c r="B961" s="21" t="s">
        <v>395</v>
      </c>
      <c r="C961" s="415" t="e">
        <f ca="1">VLOOKUP(OFFSET($C$96,D958,0),Założenia!$J$46:$K$53,2,FALSE)</f>
        <v>#N/A</v>
      </c>
      <c r="D961" s="370">
        <f ca="1">IF(ISBLANK(OFFSET($E$96,D958,0)),0,IF(E960&gt;10,ROUND(D960*C961,0),IF(D960&lt;0,0,D960)))</f>
        <v>0</v>
      </c>
      <c r="E961" s="21"/>
      <c r="F961" s="21"/>
      <c r="G961" s="21"/>
      <c r="H961" s="21"/>
      <c r="I961" s="21"/>
      <c r="J961" s="21"/>
      <c r="K961" s="74">
        <f ca="1">ROUND(IF($D959=LataProjekcji,$F960,IF($D959=LataProjekcji,$D961,0)),0)</f>
        <v>0</v>
      </c>
      <c r="L961" s="247">
        <f ca="1">ROUND(IF(OR(AND($D959=LataProjekcji,$F959&gt;0),AND($D959=LataProjekcji,$F959=0,$E960&lt;=10)),$F960,IF($D959&lt;LataProjekcji,IF((SUM($K961:K961)+$D961)&lt;$D960,$D961,$D960-SUM($K961:K961)),0)),0)</f>
        <v>0</v>
      </c>
      <c r="M961" s="247">
        <f ca="1">ROUND(IF(OR(AND($D959=LataProjekcji,$F959&gt;0),AND($D959=LataProjekcji,$F959=0,$E960&lt;=10)),$F960,IF($D959&lt;LataProjekcji,IF((SUM($K961:L961)+$D961)&lt;$D960,$D961,$D960-SUM($K961:L961)),0)),0)</f>
        <v>0</v>
      </c>
      <c r="N961" s="247">
        <f ca="1">ROUND(IF(OR(AND($D959=LataProjekcji,$F959&gt;0),AND($D959=LataProjekcji,$F959=0,$E960&lt;=10)),$F960,IF($D959&lt;LataProjekcji,IF((SUM($K961:M961)+$D961)&lt;$D960,$D961,$D960-SUM($K961:M961)),0)),0)</f>
        <v>0</v>
      </c>
      <c r="O961" s="247">
        <f ca="1">ROUND(IF(OR(AND($D959=LataProjekcji,$F959&gt;0),AND($D959=LataProjekcji,$F959=0,$E960&lt;=10)),$F960,IF($D959&lt;LataProjekcji,IF((SUM($K961:N961)+$D961)&lt;$D960,$D961,$D960-SUM($K961:N961)),0)),0)</f>
        <v>0</v>
      </c>
      <c r="P961" s="247">
        <f ca="1">ROUND(IF(OR(AND($D959=LataProjekcji,$F959&gt;0),AND($D959=LataProjekcji,$F959=0,$E960&lt;=10)),$F960,IF($D959&lt;LataProjekcji,IF((SUM($K961:O961)+$D961)&lt;$D960,$D961,$D960-SUM($K961:O961)),0)),0)</f>
        <v>0</v>
      </c>
      <c r="Q961" s="247">
        <f ca="1">ROUND(IF(OR(AND($D959=LataProjekcji,$F959&gt;0),AND($D959=LataProjekcji,$F959=0,$E960&lt;=10)),$F960,IF($D959&lt;LataProjekcji,IF((SUM($K961:P961)+$D961)&lt;$D960,$D961,$D960-SUM($K961:P961)),0)),0)</f>
        <v>0</v>
      </c>
      <c r="R961" s="247">
        <f ca="1">ROUND(IF(OR(AND($D959=LataProjekcji,$F959&gt;0),AND($D959=LataProjekcji,$F959=0,$E960&lt;=10)),$F960,IF($D959&lt;LataProjekcji,IF((SUM($K961:Q961)+$D961)&lt;$D960,$D961,$D960-SUM($K961:Q961)),0)),0)</f>
        <v>0</v>
      </c>
      <c r="S961" s="247">
        <f ca="1">ROUND(IF(OR(AND($D959=LataProjekcji,$F959&gt;0),AND($D959=LataProjekcji,$F959=0,$E960&lt;=10)),$F960,IF($D959&lt;LataProjekcji,IF((SUM($K961:R961)+$D961)&lt;$D960,$D961,$D960-SUM($K961:R961)),0)),0)</f>
        <v>0</v>
      </c>
      <c r="T961" s="247">
        <f ca="1">ROUND(IF(OR(AND($D959=LataProjekcji,$F959&gt;0),AND($D959=LataProjekcji,$F959=0,$E960&lt;=10)),$F960,IF($D959&lt;LataProjekcji,IF((SUM($K961:S961)+$D961)&lt;$D960,$D961,$D960-SUM($K961:S961)),0)),0)</f>
        <v>0</v>
      </c>
      <c r="U961" s="247">
        <f ca="1">ROUND(IF(OR(AND($D959=LataProjekcji,$F959&gt;0),AND($D959=LataProjekcji,$F959=0,$E960&lt;=10)),$F960,IF($D959&lt;LataProjekcji,IF((SUM($K961:T961)+$D961)&lt;$D960,$D961,$D960-SUM($K961:T961)),0)),0)</f>
        <v>0</v>
      </c>
      <c r="V961" s="247">
        <f ca="1">ROUND(IF(OR(AND($D959=LataProjekcji,$F959&gt;0),AND($D959=LataProjekcji,$F959=0,$E960&lt;=10)),$F960,IF($D959&lt;LataProjekcji,IF((SUM($K961:U961)+$D961)&lt;$D960,$D961,$D960-SUM($K961:U961)),0)),0)</f>
        <v>0</v>
      </c>
      <c r="W961" s="247">
        <f ca="1">ROUND(IF(OR(AND($D959=LataProjekcji,$F959&gt;0),AND($D959=LataProjekcji,$F959=0,$E960&lt;=10)),$F960,IF($D959&lt;LataProjekcji,IF((SUM($K961:V961)+$D961)&lt;$D960,$D961,$D960-SUM($K961:V961)),0)),0)</f>
        <v>0</v>
      </c>
      <c r="X961" s="247">
        <f ca="1">ROUND(IF(OR(AND($D959=LataProjekcji,$F959&gt;0),AND($D959=LataProjekcji,$F959=0,$E960&lt;=10)),$F960,IF($D959&lt;LataProjekcji,IF((SUM($K961:W961)+$D961)&lt;$D960,$D961,$D960-SUM($K961:W961)),0)),0)</f>
        <v>0</v>
      </c>
      <c r="Y961" s="247">
        <f ca="1">ROUND(IF(OR(AND($D959=LataProjekcji,$F959&gt;0),AND($D959=LataProjekcji,$F959=0,$E960&lt;=10)),$F960,IF($D959&lt;LataProjekcji,IF((SUM($K961:X961)+$D961)&lt;$D960,$D961,$D960-SUM($K961:X961)),0)),0)</f>
        <v>0</v>
      </c>
      <c r="Z961" s="247">
        <f ca="1">ROUND(IF(OR(AND($D959=LataProjekcji,$F959&gt;0),AND($D959=LataProjekcji,$F959=0,$E960&lt;=10)),$F960,IF($D959&lt;LataProjekcji,IF((SUM($K961:Y961)+$D961)&lt;$D960,$D961,$D960-SUM($K961:Y961)),0)),0)</f>
        <v>0</v>
      </c>
      <c r="AA961" s="247">
        <f ca="1">ROUND(IF(OR(AND($D959=LataProjekcji,$F959&gt;0),AND($D959=LataProjekcji,$F959=0,$E960&lt;=10)),$F960,IF($D959&lt;LataProjekcji,IF((SUM($K961:Z961)+$D961)&lt;$D960,$D961,$D960-SUM($K961:Z961)),0)),0)</f>
        <v>0</v>
      </c>
      <c r="AB961" s="247">
        <f ca="1">ROUND(IF(OR(AND($D959=LataProjekcji,$F959&gt;0),AND($D959=LataProjekcji,$F959=0,$E960&lt;=10)),$F960,IF($D959&lt;LataProjekcji,IF((SUM($K961:AA961)+$D961)&lt;$D960,$D961,$D960-SUM($K961:AA961)),0)),0)</f>
        <v>0</v>
      </c>
      <c r="AC961" s="247">
        <f ca="1">ROUND(IF(OR(AND($D959=LataProjekcji,$F959&gt;0),AND($D959=LataProjekcji,$F959=0,$E960&lt;=10)),$F960,IF($D959&lt;LataProjekcji,IF((SUM($K961:AB961)+$D961)&lt;$D960,$D961,$D960-SUM($K961:AB961)),0)),0)</f>
        <v>0</v>
      </c>
      <c r="AD961" s="247">
        <f ca="1">ROUND(IF(OR(AND($D959=LataProjekcji,$F959&gt;0),AND($D959=LataProjekcji,$F959=0,$E960&lt;=10)),$F960,IF($D959&lt;LataProjekcji,IF((SUM($K961:AC961)+$D961)&lt;$D960,$D961,$D960-SUM($K961:AC961)),0)),0)</f>
        <v>0</v>
      </c>
      <c r="AE961" s="247">
        <f ca="1">ROUND(IF(OR(AND($D959=LataProjekcji,$F959&gt;0),AND($D959=LataProjekcji,$F959=0,$E960&lt;=10)),$F960,IF($D959&lt;LataProjekcji,IF((SUM($K961:AD961)+$D961)&lt;$D960,$D961,$D960-SUM($K961:AD961)),0)),0)</f>
        <v>0</v>
      </c>
    </row>
    <row r="962" spans="1:31" hidden="1">
      <c r="A962" s="325"/>
      <c r="B962" s="21" t="s">
        <v>396</v>
      </c>
      <c r="C962" s="21"/>
      <c r="D962" s="22"/>
      <c r="E962" s="21"/>
      <c r="F962" s="21"/>
      <c r="G962" s="21"/>
      <c r="H962" s="21"/>
      <c r="I962" s="21"/>
      <c r="J962" s="21"/>
      <c r="K962" s="22">
        <f ca="1">ROUND(K961,0)</f>
        <v>0</v>
      </c>
      <c r="L962" s="22">
        <f t="shared" ref="L962:Y962" ca="1" si="766">ROUND(K962+L961,0)</f>
        <v>0</v>
      </c>
      <c r="M962" s="22">
        <f t="shared" ca="1" si="766"/>
        <v>0</v>
      </c>
      <c r="N962" s="22">
        <f t="shared" ca="1" si="766"/>
        <v>0</v>
      </c>
      <c r="O962" s="22">
        <f t="shared" ca="1" si="766"/>
        <v>0</v>
      </c>
      <c r="P962" s="22">
        <f t="shared" ca="1" si="766"/>
        <v>0</v>
      </c>
      <c r="Q962" s="22">
        <f t="shared" ca="1" si="766"/>
        <v>0</v>
      </c>
      <c r="R962" s="22">
        <f t="shared" ca="1" si="766"/>
        <v>0</v>
      </c>
      <c r="S962" s="22">
        <f t="shared" ca="1" si="766"/>
        <v>0</v>
      </c>
      <c r="T962" s="22">
        <f t="shared" ca="1" si="766"/>
        <v>0</v>
      </c>
      <c r="U962" s="22">
        <f t="shared" ca="1" si="766"/>
        <v>0</v>
      </c>
      <c r="V962" s="22">
        <f t="shared" ca="1" si="766"/>
        <v>0</v>
      </c>
      <c r="W962" s="22">
        <f t="shared" ca="1" si="766"/>
        <v>0</v>
      </c>
      <c r="X962" s="22">
        <f t="shared" ca="1" si="766"/>
        <v>0</v>
      </c>
      <c r="Y962" s="22">
        <f t="shared" ca="1" si="766"/>
        <v>0</v>
      </c>
      <c r="Z962" s="22">
        <f t="shared" ref="Z962" ca="1" si="767">ROUND(Y962+Z961,0)</f>
        <v>0</v>
      </c>
      <c r="AA962" s="22">
        <f t="shared" ref="AA962" ca="1" si="768">ROUND(Z962+AA961,0)</f>
        <v>0</v>
      </c>
      <c r="AB962" s="22">
        <f t="shared" ref="AB962" ca="1" si="769">ROUND(AA962+AB961,0)</f>
        <v>0</v>
      </c>
      <c r="AC962" s="22">
        <f t="shared" ref="AC962" ca="1" si="770">ROUND(AB962+AC961,0)</f>
        <v>0</v>
      </c>
      <c r="AD962" s="22">
        <f t="shared" ref="AD962" ca="1" si="771">ROUND(AC962+AD961,0)</f>
        <v>0</v>
      </c>
      <c r="AE962" s="22">
        <f t="shared" ref="AE962" ca="1" si="772">ROUND(AD962+AE961,0)</f>
        <v>0</v>
      </c>
    </row>
    <row r="963" spans="1:31" hidden="1">
      <c r="A963" s="325"/>
      <c r="B963" s="21" t="s">
        <v>387</v>
      </c>
      <c r="C963" s="21"/>
      <c r="D963" s="22"/>
      <c r="E963" s="21"/>
      <c r="F963" s="21"/>
      <c r="G963" s="21"/>
      <c r="H963" s="21"/>
      <c r="I963" s="21"/>
      <c r="J963" s="424">
        <f ca="1">OFFSET($C$96,D958,0)</f>
        <v>0</v>
      </c>
      <c r="K963" s="76">
        <f ca="1">IF($D959=LataProjekcji,ROUND($D960-K962,0),ROUND(IF(K961=0,0,$D960-K962),0))</f>
        <v>0</v>
      </c>
      <c r="L963" s="253">
        <f t="shared" ref="L963:W963" ca="1" si="773">IF($D959=LataProjekcji,ROUND($D960-L962,0),ROUND(IF(AND(L961=0,K963&gt;0),$D960-L962,IF(L961=0,0,$D960-L962)),0))</f>
        <v>0</v>
      </c>
      <c r="M963" s="253">
        <f t="shared" ca="1" si="773"/>
        <v>0</v>
      </c>
      <c r="N963" s="253">
        <f t="shared" ca="1" si="773"/>
        <v>0</v>
      </c>
      <c r="O963" s="253">
        <f t="shared" ca="1" si="773"/>
        <v>0</v>
      </c>
      <c r="P963" s="253">
        <f t="shared" ca="1" si="773"/>
        <v>0</v>
      </c>
      <c r="Q963" s="253">
        <f t="shared" ca="1" si="773"/>
        <v>0</v>
      </c>
      <c r="R963" s="253">
        <f t="shared" ca="1" si="773"/>
        <v>0</v>
      </c>
      <c r="S963" s="253">
        <f t="shared" ca="1" si="773"/>
        <v>0</v>
      </c>
      <c r="T963" s="253">
        <f t="shared" ca="1" si="773"/>
        <v>0</v>
      </c>
      <c r="U963" s="253">
        <f t="shared" ca="1" si="773"/>
        <v>0</v>
      </c>
      <c r="V963" s="253">
        <f t="shared" ca="1" si="773"/>
        <v>0</v>
      </c>
      <c r="W963" s="253">
        <f t="shared" ca="1" si="773"/>
        <v>0</v>
      </c>
      <c r="X963" s="253">
        <f t="shared" ref="X963:AA963" ca="1" si="774">IF($D959=LataProjekcji,ROUND($D960-X962,0),ROUND(IF(AND(X961=0,W963&gt;0),$D960-X962,IF(X961=0,0,$D960-X962)),0))</f>
        <v>0</v>
      </c>
      <c r="Y963" s="253">
        <f t="shared" ca="1" si="774"/>
        <v>0</v>
      </c>
      <c r="Z963" s="253">
        <f t="shared" ca="1" si="774"/>
        <v>0</v>
      </c>
      <c r="AA963" s="253">
        <f t="shared" ca="1" si="774"/>
        <v>0</v>
      </c>
      <c r="AB963" s="253">
        <f t="shared" ref="AB963" ca="1" si="775">IF($D959=LataProjekcji,ROUND($D960-AB962,0),ROUND(IF(AND(AB961=0,AA963&gt;0),$D960-AB962,IF(AB961=0,0,$D960-AB962)),0))</f>
        <v>0</v>
      </c>
      <c r="AC963" s="253">
        <f t="shared" ref="AC963" ca="1" si="776">IF($D959=LataProjekcji,ROUND($D960-AC962,0),ROUND(IF(AND(AC961=0,AB963&gt;0),$D960-AC962,IF(AC961=0,0,$D960-AC962)),0))</f>
        <v>0</v>
      </c>
      <c r="AD963" s="253">
        <f t="shared" ref="AD963" ca="1" si="777">IF($D959=LataProjekcji,ROUND($D960-AD962,0),ROUND(IF(AND(AD961=0,AC963&gt;0),$D960-AD962,IF(AD961=0,0,$D960-AD962)),0))</f>
        <v>0</v>
      </c>
      <c r="AE963" s="253">
        <f t="shared" ref="AE963" ca="1" si="778">IF($D959=LataProjekcji,ROUND($D960-AE962,0),ROUND(IF(AND(AE961=0,AD963&gt;0),$D960-AE962,IF(AE961=0,0,$D960-AE962)),0))</f>
        <v>0</v>
      </c>
    </row>
    <row r="964" spans="1:31" hidden="1">
      <c r="A964" s="325"/>
      <c r="B964" s="20">
        <f ca="1">OFFSET($B$96,D964,0)</f>
        <v>0</v>
      </c>
      <c r="C964" s="20"/>
      <c r="D964" s="21">
        <f>D958+1</f>
        <v>6</v>
      </c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  <c r="AB964" s="21"/>
      <c r="AC964" s="21"/>
      <c r="AD964" s="21"/>
      <c r="AE964" s="21"/>
    </row>
    <row r="965" spans="1:31" hidden="1">
      <c r="A965" s="325"/>
      <c r="B965" s="164" t="s">
        <v>401</v>
      </c>
      <c r="C965" s="164"/>
      <c r="D965" s="164">
        <f ca="1">YEAR(OFFSET($E$96,D964,0))</f>
        <v>1900</v>
      </c>
      <c r="E965" s="164">
        <f ca="1">MONTH(OFFSET($E$96,D964,0))</f>
        <v>1</v>
      </c>
      <c r="F965" s="522" cm="1">
        <f t="array" aca="1" ref="F965" ca="1">IleMiesiecyDoKoncaRokuST</f>
        <v>11</v>
      </c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325"/>
      <c r="B966" s="21" t="s">
        <v>387</v>
      </c>
      <c r="C966" s="21"/>
      <c r="D966" s="370">
        <f ca="1">IF(E966&lt;0,0,ROUND(E966,0))</f>
        <v>0</v>
      </c>
      <c r="E966" s="248">
        <f ca="1">OFFSET($D$96,D964,0)</f>
        <v>0</v>
      </c>
      <c r="F966" s="370">
        <f ca="1">IF(E966&gt;10,ROUND(($D967/12)*$F965,0),$D966)</f>
        <v>0</v>
      </c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325"/>
      <c r="B967" s="21" t="s">
        <v>395</v>
      </c>
      <c r="C967" s="415" t="e">
        <f ca="1">VLOOKUP(OFFSET($C$96,D964,0),Założenia!$J$46:$K$53,2,FALSE)</f>
        <v>#N/A</v>
      </c>
      <c r="D967" s="370">
        <f ca="1">IF(ISBLANK(OFFSET($E$96,D964,0)),0,IF(E966&gt;10,ROUND(D966*C967,0),IF(D966&lt;0,0,D966)))</f>
        <v>0</v>
      </c>
      <c r="E967" s="21"/>
      <c r="F967" s="21"/>
      <c r="G967" s="21"/>
      <c r="H967" s="21"/>
      <c r="I967" s="21"/>
      <c r="J967" s="21"/>
      <c r="K967" s="74">
        <f ca="1">ROUND(IF($D965=LataProjekcji,$F966,IF($D965=LataProjekcji,$D967,0)),0)</f>
        <v>0</v>
      </c>
      <c r="L967" s="247">
        <f ca="1">ROUND(IF(OR(AND($D965=LataProjekcji,$F965&gt;0),AND($D965=LataProjekcji,$F965=0,$E966&lt;=10)),$F966,IF($D965&lt;LataProjekcji,IF((SUM($K967:K967)+$D967)&lt;$D966,$D967,$D966-SUM($K967:K967)),0)),0)</f>
        <v>0</v>
      </c>
      <c r="M967" s="247">
        <f ca="1">ROUND(IF(OR(AND($D965=LataProjekcji,$F965&gt;0),AND($D965=LataProjekcji,$F965=0,$E966&lt;=10)),$F966,IF($D965&lt;LataProjekcji,IF((SUM($K967:L967)+$D967)&lt;$D966,$D967,$D966-SUM($K967:L967)),0)),0)</f>
        <v>0</v>
      </c>
      <c r="N967" s="247">
        <f ca="1">ROUND(IF(OR(AND($D965=LataProjekcji,$F965&gt;0),AND($D965=LataProjekcji,$F965=0,$E966&lt;=10)),$F966,IF($D965&lt;LataProjekcji,IF((SUM($K967:M967)+$D967)&lt;$D966,$D967,$D966-SUM($K967:M967)),0)),0)</f>
        <v>0</v>
      </c>
      <c r="O967" s="247">
        <f ca="1">ROUND(IF(OR(AND($D965=LataProjekcji,$F965&gt;0),AND($D965=LataProjekcji,$F965=0,$E966&lt;=10)),$F966,IF($D965&lt;LataProjekcji,IF((SUM($K967:N967)+$D967)&lt;$D966,$D967,$D966-SUM($K967:N967)),0)),0)</f>
        <v>0</v>
      </c>
      <c r="P967" s="247">
        <f ca="1">ROUND(IF(OR(AND($D965=LataProjekcji,$F965&gt;0),AND($D965=LataProjekcji,$F965=0,$E966&lt;=10)),$F966,IF($D965&lt;LataProjekcji,IF((SUM($K967:O967)+$D967)&lt;$D966,$D967,$D966-SUM($K967:O967)),0)),0)</f>
        <v>0</v>
      </c>
      <c r="Q967" s="247">
        <f ca="1">ROUND(IF(OR(AND($D965=LataProjekcji,$F965&gt;0),AND($D965=LataProjekcji,$F965=0,$E966&lt;=10)),$F966,IF($D965&lt;LataProjekcji,IF((SUM($K967:P967)+$D967)&lt;$D966,$D967,$D966-SUM($K967:P967)),0)),0)</f>
        <v>0</v>
      </c>
      <c r="R967" s="247">
        <f ca="1">ROUND(IF(OR(AND($D965=LataProjekcji,$F965&gt;0),AND($D965=LataProjekcji,$F965=0,$E966&lt;=10)),$F966,IF($D965&lt;LataProjekcji,IF((SUM($K967:Q967)+$D967)&lt;$D966,$D967,$D966-SUM($K967:Q967)),0)),0)</f>
        <v>0</v>
      </c>
      <c r="S967" s="247">
        <f ca="1">ROUND(IF(OR(AND($D965=LataProjekcji,$F965&gt;0),AND($D965=LataProjekcji,$F965=0,$E966&lt;=10)),$F966,IF($D965&lt;LataProjekcji,IF((SUM($K967:R967)+$D967)&lt;$D966,$D967,$D966-SUM($K967:R967)),0)),0)</f>
        <v>0</v>
      </c>
      <c r="T967" s="247">
        <f ca="1">ROUND(IF(OR(AND($D965=LataProjekcji,$F965&gt;0),AND($D965=LataProjekcji,$F965=0,$E966&lt;=10)),$F966,IF($D965&lt;LataProjekcji,IF((SUM($K967:S967)+$D967)&lt;$D966,$D967,$D966-SUM($K967:S967)),0)),0)</f>
        <v>0</v>
      </c>
      <c r="U967" s="247">
        <f ca="1">ROUND(IF(OR(AND($D965=LataProjekcji,$F965&gt;0),AND($D965=LataProjekcji,$F965=0,$E966&lt;=10)),$F966,IF($D965&lt;LataProjekcji,IF((SUM($K967:T967)+$D967)&lt;$D966,$D967,$D966-SUM($K967:T967)),0)),0)</f>
        <v>0</v>
      </c>
      <c r="V967" s="247">
        <f ca="1">ROUND(IF(OR(AND($D965=LataProjekcji,$F965&gt;0),AND($D965=LataProjekcji,$F965=0,$E966&lt;=10)),$F966,IF($D965&lt;LataProjekcji,IF((SUM($K967:U967)+$D967)&lt;$D966,$D967,$D966-SUM($K967:U967)),0)),0)</f>
        <v>0</v>
      </c>
      <c r="W967" s="247">
        <f ca="1">ROUND(IF(OR(AND($D965=LataProjekcji,$F965&gt;0),AND($D965=LataProjekcji,$F965=0,$E966&lt;=10)),$F966,IF($D965&lt;LataProjekcji,IF((SUM($K967:V967)+$D967)&lt;$D966,$D967,$D966-SUM($K967:V967)),0)),0)</f>
        <v>0</v>
      </c>
      <c r="X967" s="247">
        <f ca="1">ROUND(IF(OR(AND($D965=LataProjekcji,$F965&gt;0),AND($D965=LataProjekcji,$F965=0,$E966&lt;=10)),$F966,IF($D965&lt;LataProjekcji,IF((SUM($K967:W967)+$D967)&lt;$D966,$D967,$D966-SUM($K967:W967)),0)),0)</f>
        <v>0</v>
      </c>
      <c r="Y967" s="247">
        <f ca="1">ROUND(IF(OR(AND($D965=LataProjekcji,$F965&gt;0),AND($D965=LataProjekcji,$F965=0,$E966&lt;=10)),$F966,IF($D965&lt;LataProjekcji,IF((SUM($K967:X967)+$D967)&lt;$D966,$D967,$D966-SUM($K967:X967)),0)),0)</f>
        <v>0</v>
      </c>
      <c r="Z967" s="247">
        <f ca="1">ROUND(IF(OR(AND($D965=LataProjekcji,$F965&gt;0),AND($D965=LataProjekcji,$F965=0,$E966&lt;=10)),$F966,IF($D965&lt;LataProjekcji,IF((SUM($K967:Y967)+$D967)&lt;$D966,$D967,$D966-SUM($K967:Y967)),0)),0)</f>
        <v>0</v>
      </c>
      <c r="AA967" s="247">
        <f ca="1">ROUND(IF(OR(AND($D965=LataProjekcji,$F965&gt;0),AND($D965=LataProjekcji,$F965=0,$E966&lt;=10)),$F966,IF($D965&lt;LataProjekcji,IF((SUM($K967:Z967)+$D967)&lt;$D966,$D967,$D966-SUM($K967:Z967)),0)),0)</f>
        <v>0</v>
      </c>
      <c r="AB967" s="247">
        <f ca="1">ROUND(IF(OR(AND($D965=LataProjekcji,$F965&gt;0),AND($D965=LataProjekcji,$F965=0,$E966&lt;=10)),$F966,IF($D965&lt;LataProjekcji,IF((SUM($K967:AA967)+$D967)&lt;$D966,$D967,$D966-SUM($K967:AA967)),0)),0)</f>
        <v>0</v>
      </c>
      <c r="AC967" s="247">
        <f ca="1">ROUND(IF(OR(AND($D965=LataProjekcji,$F965&gt;0),AND($D965=LataProjekcji,$F965=0,$E966&lt;=10)),$F966,IF($D965&lt;LataProjekcji,IF((SUM($K967:AB967)+$D967)&lt;$D966,$D967,$D966-SUM($K967:AB967)),0)),0)</f>
        <v>0</v>
      </c>
      <c r="AD967" s="247">
        <f ca="1">ROUND(IF(OR(AND($D965=LataProjekcji,$F965&gt;0),AND($D965=LataProjekcji,$F965=0,$E966&lt;=10)),$F966,IF($D965&lt;LataProjekcji,IF((SUM($K967:AC967)+$D967)&lt;$D966,$D967,$D966-SUM($K967:AC967)),0)),0)</f>
        <v>0</v>
      </c>
      <c r="AE967" s="247">
        <f ca="1">ROUND(IF(OR(AND($D965=LataProjekcji,$F965&gt;0),AND($D965=LataProjekcji,$F965=0,$E966&lt;=10)),$F966,IF($D965&lt;LataProjekcji,IF((SUM($K967:AD967)+$D967)&lt;$D966,$D967,$D966-SUM($K967:AD967)),0)),0)</f>
        <v>0</v>
      </c>
    </row>
    <row r="968" spans="1:31" hidden="1">
      <c r="A968" s="325"/>
      <c r="B968" s="21" t="s">
        <v>396</v>
      </c>
      <c r="C968" s="21"/>
      <c r="D968" s="22"/>
      <c r="E968" s="21"/>
      <c r="F968" s="21"/>
      <c r="G968" s="21"/>
      <c r="H968" s="21"/>
      <c r="I968" s="21"/>
      <c r="J968" s="21"/>
      <c r="K968" s="22">
        <f ca="1">ROUND(K967,0)</f>
        <v>0</v>
      </c>
      <c r="L968" s="22">
        <f t="shared" ref="L968:Y968" ca="1" si="779">ROUND(K968+L967,0)</f>
        <v>0</v>
      </c>
      <c r="M968" s="22">
        <f t="shared" ca="1" si="779"/>
        <v>0</v>
      </c>
      <c r="N968" s="22">
        <f t="shared" ca="1" si="779"/>
        <v>0</v>
      </c>
      <c r="O968" s="22">
        <f t="shared" ca="1" si="779"/>
        <v>0</v>
      </c>
      <c r="P968" s="22">
        <f t="shared" ca="1" si="779"/>
        <v>0</v>
      </c>
      <c r="Q968" s="22">
        <f t="shared" ca="1" si="779"/>
        <v>0</v>
      </c>
      <c r="R968" s="22">
        <f t="shared" ca="1" si="779"/>
        <v>0</v>
      </c>
      <c r="S968" s="22">
        <f t="shared" ca="1" si="779"/>
        <v>0</v>
      </c>
      <c r="T968" s="22">
        <f t="shared" ca="1" si="779"/>
        <v>0</v>
      </c>
      <c r="U968" s="22">
        <f t="shared" ca="1" si="779"/>
        <v>0</v>
      </c>
      <c r="V968" s="22">
        <f t="shared" ca="1" si="779"/>
        <v>0</v>
      </c>
      <c r="W968" s="22">
        <f t="shared" ca="1" si="779"/>
        <v>0</v>
      </c>
      <c r="X968" s="22">
        <f t="shared" ca="1" si="779"/>
        <v>0</v>
      </c>
      <c r="Y968" s="22">
        <f t="shared" ca="1" si="779"/>
        <v>0</v>
      </c>
      <c r="Z968" s="22">
        <f t="shared" ref="Z968" ca="1" si="780">ROUND(Y968+Z967,0)</f>
        <v>0</v>
      </c>
      <c r="AA968" s="22">
        <f t="shared" ref="AA968" ca="1" si="781">ROUND(Z968+AA967,0)</f>
        <v>0</v>
      </c>
      <c r="AB968" s="22">
        <f t="shared" ref="AB968" ca="1" si="782">ROUND(AA968+AB967,0)</f>
        <v>0</v>
      </c>
      <c r="AC968" s="22">
        <f t="shared" ref="AC968" ca="1" si="783">ROUND(AB968+AC967,0)</f>
        <v>0</v>
      </c>
      <c r="AD968" s="22">
        <f t="shared" ref="AD968" ca="1" si="784">ROUND(AC968+AD967,0)</f>
        <v>0</v>
      </c>
      <c r="AE968" s="22">
        <f t="shared" ref="AE968" ca="1" si="785">ROUND(AD968+AE967,0)</f>
        <v>0</v>
      </c>
    </row>
    <row r="969" spans="1:31" hidden="1">
      <c r="A969" s="325"/>
      <c r="B969" s="21" t="s">
        <v>387</v>
      </c>
      <c r="C969" s="21"/>
      <c r="D969" s="22"/>
      <c r="E969" s="21"/>
      <c r="F969" s="21"/>
      <c r="G969" s="21"/>
      <c r="H969" s="21"/>
      <c r="I969" s="21"/>
      <c r="J969" s="424">
        <f ca="1">OFFSET($C$96,D964,0)</f>
        <v>0</v>
      </c>
      <c r="K969" s="76">
        <f ca="1">IF($D965=LataProjekcji,ROUND($D966-K968,0),ROUND(IF(K967=0,0,$D966-K968),0))</f>
        <v>0</v>
      </c>
      <c r="L969" s="253">
        <f t="shared" ref="L969:W969" ca="1" si="786">IF($D965=LataProjekcji,ROUND($D966-L968,0),ROUND(IF(AND(L967=0,K969&gt;0),$D966-L968,IF(L967=0,0,$D966-L968)),0))</f>
        <v>0</v>
      </c>
      <c r="M969" s="253">
        <f t="shared" ca="1" si="786"/>
        <v>0</v>
      </c>
      <c r="N969" s="253">
        <f t="shared" ca="1" si="786"/>
        <v>0</v>
      </c>
      <c r="O969" s="253">
        <f t="shared" ca="1" si="786"/>
        <v>0</v>
      </c>
      <c r="P969" s="253">
        <f t="shared" ca="1" si="786"/>
        <v>0</v>
      </c>
      <c r="Q969" s="253">
        <f t="shared" ca="1" si="786"/>
        <v>0</v>
      </c>
      <c r="R969" s="253">
        <f t="shared" ca="1" si="786"/>
        <v>0</v>
      </c>
      <c r="S969" s="253">
        <f t="shared" ca="1" si="786"/>
        <v>0</v>
      </c>
      <c r="T969" s="253">
        <f t="shared" ca="1" si="786"/>
        <v>0</v>
      </c>
      <c r="U969" s="253">
        <f t="shared" ca="1" si="786"/>
        <v>0</v>
      </c>
      <c r="V969" s="253">
        <f t="shared" ca="1" si="786"/>
        <v>0</v>
      </c>
      <c r="W969" s="253">
        <f t="shared" ca="1" si="786"/>
        <v>0</v>
      </c>
      <c r="X969" s="253">
        <f t="shared" ref="X969:AA969" ca="1" si="787">IF($D965=LataProjekcji,ROUND($D966-X968,0),ROUND(IF(AND(X967=0,W969&gt;0),$D966-X968,IF(X967=0,0,$D966-X968)),0))</f>
        <v>0</v>
      </c>
      <c r="Y969" s="253">
        <f t="shared" ca="1" si="787"/>
        <v>0</v>
      </c>
      <c r="Z969" s="253">
        <f t="shared" ca="1" si="787"/>
        <v>0</v>
      </c>
      <c r="AA969" s="253">
        <f t="shared" ca="1" si="787"/>
        <v>0</v>
      </c>
      <c r="AB969" s="253">
        <f t="shared" ref="AB969" ca="1" si="788">IF($D965=LataProjekcji,ROUND($D966-AB968,0),ROUND(IF(AND(AB967=0,AA969&gt;0),$D966-AB968,IF(AB967=0,0,$D966-AB968)),0))</f>
        <v>0</v>
      </c>
      <c r="AC969" s="253">
        <f t="shared" ref="AC969" ca="1" si="789">IF($D965=LataProjekcji,ROUND($D966-AC968,0),ROUND(IF(AND(AC967=0,AB969&gt;0),$D966-AC968,IF(AC967=0,0,$D966-AC968)),0))</f>
        <v>0</v>
      </c>
      <c r="AD969" s="253">
        <f t="shared" ref="AD969" ca="1" si="790">IF($D965=LataProjekcji,ROUND($D966-AD968,0),ROUND(IF(AND(AD967=0,AC969&gt;0),$D966-AD968,IF(AD967=0,0,$D966-AD968)),0))</f>
        <v>0</v>
      </c>
      <c r="AE969" s="253">
        <f t="shared" ref="AE969" ca="1" si="791">IF($D965=LataProjekcji,ROUND($D966-AE968,0),ROUND(IF(AND(AE967=0,AD969&gt;0),$D966-AE968,IF(AE967=0,0,$D966-AE968)),0))</f>
        <v>0</v>
      </c>
    </row>
    <row r="970" spans="1:31" hidden="1">
      <c r="A970" s="325"/>
      <c r="B970" s="20">
        <f ca="1">OFFSET($B$96,D970,0)</f>
        <v>0</v>
      </c>
      <c r="C970" s="20"/>
      <c r="D970" s="21">
        <f>D964+1</f>
        <v>7</v>
      </c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21"/>
      <c r="AC970" s="21"/>
      <c r="AD970" s="21"/>
      <c r="AE970" s="21"/>
    </row>
    <row r="971" spans="1:31" hidden="1">
      <c r="A971" s="325"/>
      <c r="B971" s="164" t="s">
        <v>401</v>
      </c>
      <c r="C971" s="164"/>
      <c r="D971" s="164">
        <f ca="1">YEAR(OFFSET($E$96,D970,0))</f>
        <v>1900</v>
      </c>
      <c r="E971" s="164">
        <f ca="1">MONTH(OFFSET($E$96,D970,0))</f>
        <v>1</v>
      </c>
      <c r="F971" s="522" cm="1">
        <f t="array" aca="1" ref="F971" ca="1">IleMiesiecyDoKoncaRokuST</f>
        <v>11</v>
      </c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21"/>
      <c r="AC971" s="21"/>
      <c r="AD971" s="21"/>
      <c r="AE971" s="21"/>
    </row>
    <row r="972" spans="1:31" hidden="1">
      <c r="A972" s="325"/>
      <c r="B972" s="21" t="s">
        <v>387</v>
      </c>
      <c r="C972" s="21"/>
      <c r="D972" s="370">
        <f ca="1">IF(E972&lt;0,0,ROUND(E972,0))</f>
        <v>0</v>
      </c>
      <c r="E972" s="248">
        <f ca="1">OFFSET($D$96,D970,0)</f>
        <v>0</v>
      </c>
      <c r="F972" s="370">
        <f ca="1">IF(E972&gt;10,ROUND(($D973/12)*$F971,0),$D972)</f>
        <v>0</v>
      </c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325"/>
      <c r="B973" s="21" t="s">
        <v>395</v>
      </c>
      <c r="C973" s="415" t="e">
        <f ca="1">VLOOKUP(OFFSET($C$96,D970,0),Założenia!$J$46:$K$53,2,FALSE)</f>
        <v>#N/A</v>
      </c>
      <c r="D973" s="370">
        <f ca="1">IF(ISBLANK(OFFSET($E$96,D970,0)),0,IF(E972&gt;10,ROUND(D972*C973,0),IF(D972&lt;0,0,D972)))</f>
        <v>0</v>
      </c>
      <c r="E973" s="21"/>
      <c r="F973" s="21"/>
      <c r="G973" s="21"/>
      <c r="H973" s="21"/>
      <c r="I973" s="21"/>
      <c r="J973" s="21"/>
      <c r="K973" s="74">
        <f ca="1">ROUND(IF($D971=LataProjekcji,$F972,IF($D971=LataProjekcji,$D973,0)),0)</f>
        <v>0</v>
      </c>
      <c r="L973" s="247">
        <f ca="1">ROUND(IF(OR(AND($D971=LataProjekcji,$F971&gt;0),AND($D971=LataProjekcji,$F971=0,$E972&lt;=10)),$F972,IF($D971&lt;LataProjekcji,IF((SUM($K973:K973)+$D973)&lt;$D972,$D973,$D972-SUM($K973:K973)),0)),0)</f>
        <v>0</v>
      </c>
      <c r="M973" s="247">
        <f ca="1">ROUND(IF(OR(AND($D971=LataProjekcji,$F971&gt;0),AND($D971=LataProjekcji,$F971=0,$E972&lt;=10)),$F972,IF($D971&lt;LataProjekcji,IF((SUM($K973:L973)+$D973)&lt;$D972,$D973,$D972-SUM($K973:L973)),0)),0)</f>
        <v>0</v>
      </c>
      <c r="N973" s="247">
        <f ca="1">ROUND(IF(OR(AND($D971=LataProjekcji,$F971&gt;0),AND($D971=LataProjekcji,$F971=0,$E972&lt;=10)),$F972,IF($D971&lt;LataProjekcji,IF((SUM($K973:M973)+$D973)&lt;$D972,$D973,$D972-SUM($K973:M973)),0)),0)</f>
        <v>0</v>
      </c>
      <c r="O973" s="247">
        <f ca="1">ROUND(IF(OR(AND($D971=LataProjekcji,$F971&gt;0),AND($D971=LataProjekcji,$F971=0,$E972&lt;=10)),$F972,IF($D971&lt;LataProjekcji,IF((SUM($K973:N973)+$D973)&lt;$D972,$D973,$D972-SUM($K973:N973)),0)),0)</f>
        <v>0</v>
      </c>
      <c r="P973" s="247">
        <f ca="1">ROUND(IF(OR(AND($D971=LataProjekcji,$F971&gt;0),AND($D971=LataProjekcji,$F971=0,$E972&lt;=10)),$F972,IF($D971&lt;LataProjekcji,IF((SUM($K973:O973)+$D973)&lt;$D972,$D973,$D972-SUM($K973:O973)),0)),0)</f>
        <v>0</v>
      </c>
      <c r="Q973" s="247">
        <f ca="1">ROUND(IF(OR(AND($D971=LataProjekcji,$F971&gt;0),AND($D971=LataProjekcji,$F971=0,$E972&lt;=10)),$F972,IF($D971&lt;LataProjekcji,IF((SUM($K973:P973)+$D973)&lt;$D972,$D973,$D972-SUM($K973:P973)),0)),0)</f>
        <v>0</v>
      </c>
      <c r="R973" s="247">
        <f ca="1">ROUND(IF(OR(AND($D971=LataProjekcji,$F971&gt;0),AND($D971=LataProjekcji,$F971=0,$E972&lt;=10)),$F972,IF($D971&lt;LataProjekcji,IF((SUM($K973:Q973)+$D973)&lt;$D972,$D973,$D972-SUM($K973:Q973)),0)),0)</f>
        <v>0</v>
      </c>
      <c r="S973" s="247">
        <f ca="1">ROUND(IF(OR(AND($D971=LataProjekcji,$F971&gt;0),AND($D971=LataProjekcji,$F971=0,$E972&lt;=10)),$F972,IF($D971&lt;LataProjekcji,IF((SUM($K973:R973)+$D973)&lt;$D972,$D973,$D972-SUM($K973:R973)),0)),0)</f>
        <v>0</v>
      </c>
      <c r="T973" s="247">
        <f ca="1">ROUND(IF(OR(AND($D971=LataProjekcji,$F971&gt;0),AND($D971=LataProjekcji,$F971=0,$E972&lt;=10)),$F972,IF($D971&lt;LataProjekcji,IF((SUM($K973:S973)+$D973)&lt;$D972,$D973,$D972-SUM($K973:S973)),0)),0)</f>
        <v>0</v>
      </c>
      <c r="U973" s="247">
        <f ca="1">ROUND(IF(OR(AND($D971=LataProjekcji,$F971&gt;0),AND($D971=LataProjekcji,$F971=0,$E972&lt;=10)),$F972,IF($D971&lt;LataProjekcji,IF((SUM($K973:T973)+$D973)&lt;$D972,$D973,$D972-SUM($K973:T973)),0)),0)</f>
        <v>0</v>
      </c>
      <c r="V973" s="247">
        <f ca="1">ROUND(IF(OR(AND($D971=LataProjekcji,$F971&gt;0),AND($D971=LataProjekcji,$F971=0,$E972&lt;=10)),$F972,IF($D971&lt;LataProjekcji,IF((SUM($K973:U973)+$D973)&lt;$D972,$D973,$D972-SUM($K973:U973)),0)),0)</f>
        <v>0</v>
      </c>
      <c r="W973" s="247">
        <f ca="1">ROUND(IF(OR(AND($D971=LataProjekcji,$F971&gt;0),AND($D971=LataProjekcji,$F971=0,$E972&lt;=10)),$F972,IF($D971&lt;LataProjekcji,IF((SUM($K973:V973)+$D973)&lt;$D972,$D973,$D972-SUM($K973:V973)),0)),0)</f>
        <v>0</v>
      </c>
      <c r="X973" s="247">
        <f ca="1">ROUND(IF(OR(AND($D971=LataProjekcji,$F971&gt;0),AND($D971=LataProjekcji,$F971=0,$E972&lt;=10)),$F972,IF($D971&lt;LataProjekcji,IF((SUM($K973:W973)+$D973)&lt;$D972,$D973,$D972-SUM($K973:W973)),0)),0)</f>
        <v>0</v>
      </c>
      <c r="Y973" s="247">
        <f ca="1">ROUND(IF(OR(AND($D971=LataProjekcji,$F971&gt;0),AND($D971=LataProjekcji,$F971=0,$E972&lt;=10)),$F972,IF($D971&lt;LataProjekcji,IF((SUM($K973:X973)+$D973)&lt;$D972,$D973,$D972-SUM($K973:X973)),0)),0)</f>
        <v>0</v>
      </c>
      <c r="Z973" s="247">
        <f ca="1">ROUND(IF(OR(AND($D971=LataProjekcji,$F971&gt;0),AND($D971=LataProjekcji,$F971=0,$E972&lt;=10)),$F972,IF($D971&lt;LataProjekcji,IF((SUM($K973:Y973)+$D973)&lt;$D972,$D973,$D972-SUM($K973:Y973)),0)),0)</f>
        <v>0</v>
      </c>
      <c r="AA973" s="247">
        <f ca="1">ROUND(IF(OR(AND($D971=LataProjekcji,$F971&gt;0),AND($D971=LataProjekcji,$F971=0,$E972&lt;=10)),$F972,IF($D971&lt;LataProjekcji,IF((SUM($K973:Z973)+$D973)&lt;$D972,$D973,$D972-SUM($K973:Z973)),0)),0)</f>
        <v>0</v>
      </c>
      <c r="AB973" s="247">
        <f ca="1">ROUND(IF(OR(AND($D971=LataProjekcji,$F971&gt;0),AND($D971=LataProjekcji,$F971=0,$E972&lt;=10)),$F972,IF($D971&lt;LataProjekcji,IF((SUM($K973:AA973)+$D973)&lt;$D972,$D973,$D972-SUM($K973:AA973)),0)),0)</f>
        <v>0</v>
      </c>
      <c r="AC973" s="247">
        <f ca="1">ROUND(IF(OR(AND($D971=LataProjekcji,$F971&gt;0),AND($D971=LataProjekcji,$F971=0,$E972&lt;=10)),$F972,IF($D971&lt;LataProjekcji,IF((SUM($K973:AB973)+$D973)&lt;$D972,$D973,$D972-SUM($K973:AB973)),0)),0)</f>
        <v>0</v>
      </c>
      <c r="AD973" s="247">
        <f ca="1">ROUND(IF(OR(AND($D971=LataProjekcji,$F971&gt;0),AND($D971=LataProjekcji,$F971=0,$E972&lt;=10)),$F972,IF($D971&lt;LataProjekcji,IF((SUM($K973:AC973)+$D973)&lt;$D972,$D973,$D972-SUM($K973:AC973)),0)),0)</f>
        <v>0</v>
      </c>
      <c r="AE973" s="247">
        <f ca="1">ROUND(IF(OR(AND($D971=LataProjekcji,$F971&gt;0),AND($D971=LataProjekcji,$F971=0,$E972&lt;=10)),$F972,IF($D971&lt;LataProjekcji,IF((SUM($K973:AD973)+$D973)&lt;$D972,$D973,$D972-SUM($K973:AD973)),0)),0)</f>
        <v>0</v>
      </c>
    </row>
    <row r="974" spans="1:31" hidden="1">
      <c r="A974" s="325"/>
      <c r="B974" s="21" t="s">
        <v>396</v>
      </c>
      <c r="C974" s="21"/>
      <c r="D974" s="22"/>
      <c r="E974" s="21"/>
      <c r="F974" s="21"/>
      <c r="G974" s="21"/>
      <c r="H974" s="21"/>
      <c r="I974" s="21"/>
      <c r="J974" s="21"/>
      <c r="K974" s="22">
        <f ca="1">ROUND(K973,0)</f>
        <v>0</v>
      </c>
      <c r="L974" s="22">
        <f t="shared" ref="L974:Y974" ca="1" si="792">ROUND(K974+L973,0)</f>
        <v>0</v>
      </c>
      <c r="M974" s="22">
        <f t="shared" ca="1" si="792"/>
        <v>0</v>
      </c>
      <c r="N974" s="22">
        <f t="shared" ca="1" si="792"/>
        <v>0</v>
      </c>
      <c r="O974" s="22">
        <f t="shared" ca="1" si="792"/>
        <v>0</v>
      </c>
      <c r="P974" s="22">
        <f t="shared" ca="1" si="792"/>
        <v>0</v>
      </c>
      <c r="Q974" s="22">
        <f t="shared" ca="1" si="792"/>
        <v>0</v>
      </c>
      <c r="R974" s="22">
        <f t="shared" ca="1" si="792"/>
        <v>0</v>
      </c>
      <c r="S974" s="22">
        <f t="shared" ca="1" si="792"/>
        <v>0</v>
      </c>
      <c r="T974" s="22">
        <f t="shared" ca="1" si="792"/>
        <v>0</v>
      </c>
      <c r="U974" s="22">
        <f t="shared" ca="1" si="792"/>
        <v>0</v>
      </c>
      <c r="V974" s="22">
        <f t="shared" ca="1" si="792"/>
        <v>0</v>
      </c>
      <c r="W974" s="22">
        <f t="shared" ca="1" si="792"/>
        <v>0</v>
      </c>
      <c r="X974" s="22">
        <f t="shared" ca="1" si="792"/>
        <v>0</v>
      </c>
      <c r="Y974" s="22">
        <f t="shared" ca="1" si="792"/>
        <v>0</v>
      </c>
      <c r="Z974" s="22">
        <f t="shared" ref="Z974" ca="1" si="793">ROUND(Y974+Z973,0)</f>
        <v>0</v>
      </c>
      <c r="AA974" s="22">
        <f t="shared" ref="AA974" ca="1" si="794">ROUND(Z974+AA973,0)</f>
        <v>0</v>
      </c>
      <c r="AB974" s="22">
        <f t="shared" ref="AB974" ca="1" si="795">ROUND(AA974+AB973,0)</f>
        <v>0</v>
      </c>
      <c r="AC974" s="22">
        <f t="shared" ref="AC974" ca="1" si="796">ROUND(AB974+AC973,0)</f>
        <v>0</v>
      </c>
      <c r="AD974" s="22">
        <f t="shared" ref="AD974" ca="1" si="797">ROUND(AC974+AD973,0)</f>
        <v>0</v>
      </c>
      <c r="AE974" s="22">
        <f t="shared" ref="AE974" ca="1" si="798">ROUND(AD974+AE973,0)</f>
        <v>0</v>
      </c>
    </row>
    <row r="975" spans="1:31" hidden="1">
      <c r="A975" s="325"/>
      <c r="B975" s="21" t="s">
        <v>387</v>
      </c>
      <c r="C975" s="21"/>
      <c r="D975" s="22"/>
      <c r="E975" s="21"/>
      <c r="F975" s="21"/>
      <c r="G975" s="21"/>
      <c r="H975" s="21"/>
      <c r="I975" s="21"/>
      <c r="J975" s="424">
        <f ca="1">OFFSET($C$96,D970,0)</f>
        <v>0</v>
      </c>
      <c r="K975" s="76">
        <f ca="1">IF($D971=LataProjekcji,ROUND($D972-K974,0),ROUND(IF(K973=0,0,$D972-K974),0))</f>
        <v>0</v>
      </c>
      <c r="L975" s="253">
        <f t="shared" ref="L975:W975" ca="1" si="799">IF($D971=LataProjekcji,ROUND($D972-L974,0),ROUND(IF(AND(L973=0,K975&gt;0),$D972-L974,IF(L973=0,0,$D972-L974)),0))</f>
        <v>0</v>
      </c>
      <c r="M975" s="253">
        <f t="shared" ca="1" si="799"/>
        <v>0</v>
      </c>
      <c r="N975" s="253">
        <f t="shared" ca="1" si="799"/>
        <v>0</v>
      </c>
      <c r="O975" s="253">
        <f t="shared" ca="1" si="799"/>
        <v>0</v>
      </c>
      <c r="P975" s="253">
        <f t="shared" ca="1" si="799"/>
        <v>0</v>
      </c>
      <c r="Q975" s="253">
        <f t="shared" ca="1" si="799"/>
        <v>0</v>
      </c>
      <c r="R975" s="253">
        <f t="shared" ca="1" si="799"/>
        <v>0</v>
      </c>
      <c r="S975" s="253">
        <f t="shared" ca="1" si="799"/>
        <v>0</v>
      </c>
      <c r="T975" s="253">
        <f t="shared" ca="1" si="799"/>
        <v>0</v>
      </c>
      <c r="U975" s="253">
        <f t="shared" ca="1" si="799"/>
        <v>0</v>
      </c>
      <c r="V975" s="253">
        <f t="shared" ca="1" si="799"/>
        <v>0</v>
      </c>
      <c r="W975" s="253">
        <f t="shared" ca="1" si="799"/>
        <v>0</v>
      </c>
      <c r="X975" s="253">
        <f t="shared" ref="X975:AA975" ca="1" si="800">IF($D971=LataProjekcji,ROUND($D972-X974,0),ROUND(IF(AND(X973=0,W975&gt;0),$D972-X974,IF(X973=0,0,$D972-X974)),0))</f>
        <v>0</v>
      </c>
      <c r="Y975" s="253">
        <f t="shared" ca="1" si="800"/>
        <v>0</v>
      </c>
      <c r="Z975" s="253">
        <f t="shared" ca="1" si="800"/>
        <v>0</v>
      </c>
      <c r="AA975" s="253">
        <f t="shared" ca="1" si="800"/>
        <v>0</v>
      </c>
      <c r="AB975" s="253">
        <f t="shared" ref="AB975" ca="1" si="801">IF($D971=LataProjekcji,ROUND($D972-AB974,0),ROUND(IF(AND(AB973=0,AA975&gt;0),$D972-AB974,IF(AB973=0,0,$D972-AB974)),0))</f>
        <v>0</v>
      </c>
      <c r="AC975" s="253">
        <f t="shared" ref="AC975" ca="1" si="802">IF($D971=LataProjekcji,ROUND($D972-AC974,0),ROUND(IF(AND(AC973=0,AB975&gt;0),$D972-AC974,IF(AC973=0,0,$D972-AC974)),0))</f>
        <v>0</v>
      </c>
      <c r="AD975" s="253">
        <f t="shared" ref="AD975" ca="1" si="803">IF($D971=LataProjekcji,ROUND($D972-AD974,0),ROUND(IF(AND(AD973=0,AC975&gt;0),$D972-AD974,IF(AD973=0,0,$D972-AD974)),0))</f>
        <v>0</v>
      </c>
      <c r="AE975" s="253">
        <f t="shared" ref="AE975" ca="1" si="804">IF($D971=LataProjekcji,ROUND($D972-AE974,0),ROUND(IF(AND(AE973=0,AD975&gt;0),$D972-AE974,IF(AE973=0,0,$D972-AE974)),0))</f>
        <v>0</v>
      </c>
    </row>
    <row r="976" spans="1:31" hidden="1">
      <c r="A976" s="325"/>
      <c r="B976" s="20">
        <f ca="1">OFFSET($B$96,D976,0)</f>
        <v>0</v>
      </c>
      <c r="C976" s="20"/>
      <c r="D976" s="21">
        <f>D970+1</f>
        <v>8</v>
      </c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21"/>
      <c r="AC976" s="21"/>
      <c r="AD976" s="21"/>
      <c r="AE976" s="21"/>
    </row>
    <row r="977" spans="1:31" hidden="1">
      <c r="A977" s="325"/>
      <c r="B977" s="164" t="s">
        <v>401</v>
      </c>
      <c r="C977" s="164"/>
      <c r="D977" s="164">
        <f ca="1">YEAR(OFFSET($E$96,D976,0))</f>
        <v>1900</v>
      </c>
      <c r="E977" s="164">
        <f ca="1">MONTH(OFFSET($E$96,D976,0))</f>
        <v>1</v>
      </c>
      <c r="F977" s="522" cm="1">
        <f t="array" aca="1" ref="F977" ca="1">IleMiesiecyDoKoncaRokuST</f>
        <v>11</v>
      </c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21"/>
      <c r="AC977" s="21"/>
      <c r="AD977" s="21"/>
      <c r="AE977" s="21"/>
    </row>
    <row r="978" spans="1:31" hidden="1">
      <c r="A978" s="325"/>
      <c r="B978" s="21" t="s">
        <v>387</v>
      </c>
      <c r="C978" s="21"/>
      <c r="D978" s="370">
        <f ca="1">IF(E978&lt;0,0,ROUND(E978,0))</f>
        <v>0</v>
      </c>
      <c r="E978" s="248">
        <f ca="1">OFFSET($D$96,D976,0)</f>
        <v>0</v>
      </c>
      <c r="F978" s="370">
        <f ca="1">IF(E978&gt;10,ROUND(($D979/12)*$F977,0),$D978)</f>
        <v>0</v>
      </c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21"/>
      <c r="AC978" s="21"/>
      <c r="AD978" s="21"/>
      <c r="AE978" s="21"/>
    </row>
    <row r="979" spans="1:31" hidden="1">
      <c r="A979" s="325"/>
      <c r="B979" s="21" t="s">
        <v>395</v>
      </c>
      <c r="C979" s="415" t="e">
        <f ca="1">VLOOKUP(OFFSET($C$96,D976,0),Założenia!$J$46:$K$53,2,FALSE)</f>
        <v>#N/A</v>
      </c>
      <c r="D979" s="370">
        <f ca="1">IF(ISBLANK(OFFSET($E$96,D976,0)),0,IF(E978&gt;10,ROUND(D978*C979,0),IF(D978&lt;0,0,D978)))</f>
        <v>0</v>
      </c>
      <c r="E979" s="21"/>
      <c r="F979" s="21"/>
      <c r="G979" s="21"/>
      <c r="H979" s="21"/>
      <c r="I979" s="21"/>
      <c r="J979" s="21"/>
      <c r="K979" s="74">
        <f ca="1">ROUND(IF($D977=LataProjekcji,$F978,IF($D977=LataProjekcji,$D979,0)),0)</f>
        <v>0</v>
      </c>
      <c r="L979" s="247">
        <f ca="1">ROUND(IF(OR(AND($D977=LataProjekcji,$F977&gt;0),AND($D977=LataProjekcji,$F977=0,$E978&lt;=10)),$F978,IF($D977&lt;LataProjekcji,IF((SUM($K979:K979)+$D979)&lt;$D978,$D979,$D978-SUM($K979:K979)),0)),0)</f>
        <v>0</v>
      </c>
      <c r="M979" s="247">
        <f ca="1">ROUND(IF(OR(AND($D977=LataProjekcji,$F977&gt;0),AND($D977=LataProjekcji,$F977=0,$E978&lt;=10)),$F978,IF($D977&lt;LataProjekcji,IF((SUM($K979:L979)+$D979)&lt;$D978,$D979,$D978-SUM($K979:L979)),0)),0)</f>
        <v>0</v>
      </c>
      <c r="N979" s="247">
        <f ca="1">ROUND(IF(OR(AND($D977=LataProjekcji,$F977&gt;0),AND($D977=LataProjekcji,$F977=0,$E978&lt;=10)),$F978,IF($D977&lt;LataProjekcji,IF((SUM($K979:M979)+$D979)&lt;$D978,$D979,$D978-SUM($K979:M979)),0)),0)</f>
        <v>0</v>
      </c>
      <c r="O979" s="247">
        <f ca="1">ROUND(IF(OR(AND($D977=LataProjekcji,$F977&gt;0),AND($D977=LataProjekcji,$F977=0,$E978&lt;=10)),$F978,IF($D977&lt;LataProjekcji,IF((SUM($K979:N979)+$D979)&lt;$D978,$D979,$D978-SUM($K979:N979)),0)),0)</f>
        <v>0</v>
      </c>
      <c r="P979" s="247">
        <f ca="1">ROUND(IF(OR(AND($D977=LataProjekcji,$F977&gt;0),AND($D977=LataProjekcji,$F977=0,$E978&lt;=10)),$F978,IF($D977&lt;LataProjekcji,IF((SUM($K979:O979)+$D979)&lt;$D978,$D979,$D978-SUM($K979:O979)),0)),0)</f>
        <v>0</v>
      </c>
      <c r="Q979" s="247">
        <f ca="1">ROUND(IF(OR(AND($D977=LataProjekcji,$F977&gt;0),AND($D977=LataProjekcji,$F977=0,$E978&lt;=10)),$F978,IF($D977&lt;LataProjekcji,IF((SUM($K979:P979)+$D979)&lt;$D978,$D979,$D978-SUM($K979:P979)),0)),0)</f>
        <v>0</v>
      </c>
      <c r="R979" s="247">
        <f ca="1">ROUND(IF(OR(AND($D977=LataProjekcji,$F977&gt;0),AND($D977=LataProjekcji,$F977=0,$E978&lt;=10)),$F978,IF($D977&lt;LataProjekcji,IF((SUM($K979:Q979)+$D979)&lt;$D978,$D979,$D978-SUM($K979:Q979)),0)),0)</f>
        <v>0</v>
      </c>
      <c r="S979" s="247">
        <f ca="1">ROUND(IF(OR(AND($D977=LataProjekcji,$F977&gt;0),AND($D977=LataProjekcji,$F977=0,$E978&lt;=10)),$F978,IF($D977&lt;LataProjekcji,IF((SUM($K979:R979)+$D979)&lt;$D978,$D979,$D978-SUM($K979:R979)),0)),0)</f>
        <v>0</v>
      </c>
      <c r="T979" s="247">
        <f ca="1">ROUND(IF(OR(AND($D977=LataProjekcji,$F977&gt;0),AND($D977=LataProjekcji,$F977=0,$E978&lt;=10)),$F978,IF($D977&lt;LataProjekcji,IF((SUM($K979:S979)+$D979)&lt;$D978,$D979,$D978-SUM($K979:S979)),0)),0)</f>
        <v>0</v>
      </c>
      <c r="U979" s="247">
        <f ca="1">ROUND(IF(OR(AND($D977=LataProjekcji,$F977&gt;0),AND($D977=LataProjekcji,$F977=0,$E978&lt;=10)),$F978,IF($D977&lt;LataProjekcji,IF((SUM($K979:T979)+$D979)&lt;$D978,$D979,$D978-SUM($K979:T979)),0)),0)</f>
        <v>0</v>
      </c>
      <c r="V979" s="247">
        <f ca="1">ROUND(IF(OR(AND($D977=LataProjekcji,$F977&gt;0),AND($D977=LataProjekcji,$F977=0,$E978&lt;=10)),$F978,IF($D977&lt;LataProjekcji,IF((SUM($K979:U979)+$D979)&lt;$D978,$D979,$D978-SUM($K979:U979)),0)),0)</f>
        <v>0</v>
      </c>
      <c r="W979" s="247">
        <f ca="1">ROUND(IF(OR(AND($D977=LataProjekcji,$F977&gt;0),AND($D977=LataProjekcji,$F977=0,$E978&lt;=10)),$F978,IF($D977&lt;LataProjekcji,IF((SUM($K979:V979)+$D979)&lt;$D978,$D979,$D978-SUM($K979:V979)),0)),0)</f>
        <v>0</v>
      </c>
      <c r="X979" s="247">
        <f ca="1">ROUND(IF(OR(AND($D977=LataProjekcji,$F977&gt;0),AND($D977=LataProjekcji,$F977=0,$E978&lt;=10)),$F978,IF($D977&lt;LataProjekcji,IF((SUM($K979:W979)+$D979)&lt;$D978,$D979,$D978-SUM($K979:W979)),0)),0)</f>
        <v>0</v>
      </c>
      <c r="Y979" s="247">
        <f ca="1">ROUND(IF(OR(AND($D977=LataProjekcji,$F977&gt;0),AND($D977=LataProjekcji,$F977=0,$E978&lt;=10)),$F978,IF($D977&lt;LataProjekcji,IF((SUM($K979:X979)+$D979)&lt;$D978,$D979,$D978-SUM($K979:X979)),0)),0)</f>
        <v>0</v>
      </c>
      <c r="Z979" s="247">
        <f ca="1">ROUND(IF(OR(AND($D977=LataProjekcji,$F977&gt;0),AND($D977=LataProjekcji,$F977=0,$E978&lt;=10)),$F978,IF($D977&lt;LataProjekcji,IF((SUM($K979:Y979)+$D979)&lt;$D978,$D979,$D978-SUM($K979:Y979)),0)),0)</f>
        <v>0</v>
      </c>
      <c r="AA979" s="247">
        <f ca="1">ROUND(IF(OR(AND($D977=LataProjekcji,$F977&gt;0),AND($D977=LataProjekcji,$F977=0,$E978&lt;=10)),$F978,IF($D977&lt;LataProjekcji,IF((SUM($K979:Z979)+$D979)&lt;$D978,$D979,$D978-SUM($K979:Z979)),0)),0)</f>
        <v>0</v>
      </c>
      <c r="AB979" s="247">
        <f ca="1">ROUND(IF(OR(AND($D977=LataProjekcji,$F977&gt;0),AND($D977=LataProjekcji,$F977=0,$E978&lt;=10)),$F978,IF($D977&lt;LataProjekcji,IF((SUM($K979:AA979)+$D979)&lt;$D978,$D979,$D978-SUM($K979:AA979)),0)),0)</f>
        <v>0</v>
      </c>
      <c r="AC979" s="247">
        <f ca="1">ROUND(IF(OR(AND($D977=LataProjekcji,$F977&gt;0),AND($D977=LataProjekcji,$F977=0,$E978&lt;=10)),$F978,IF($D977&lt;LataProjekcji,IF((SUM($K979:AB979)+$D979)&lt;$D978,$D979,$D978-SUM($K979:AB979)),0)),0)</f>
        <v>0</v>
      </c>
      <c r="AD979" s="247">
        <f ca="1">ROUND(IF(OR(AND($D977=LataProjekcji,$F977&gt;0),AND($D977=LataProjekcji,$F977=0,$E978&lt;=10)),$F978,IF($D977&lt;LataProjekcji,IF((SUM($K979:AC979)+$D979)&lt;$D978,$D979,$D978-SUM($K979:AC979)),0)),0)</f>
        <v>0</v>
      </c>
      <c r="AE979" s="247">
        <f ca="1">ROUND(IF(OR(AND($D977=LataProjekcji,$F977&gt;0),AND($D977=LataProjekcji,$F977=0,$E978&lt;=10)),$F978,IF($D977&lt;LataProjekcji,IF((SUM($K979:AD979)+$D979)&lt;$D978,$D979,$D978-SUM($K979:AD979)),0)),0)</f>
        <v>0</v>
      </c>
    </row>
    <row r="980" spans="1:31" hidden="1">
      <c r="A980" s="325"/>
      <c r="B980" s="21" t="s">
        <v>396</v>
      </c>
      <c r="C980" s="21"/>
      <c r="D980" s="22"/>
      <c r="E980" s="21"/>
      <c r="F980" s="21"/>
      <c r="G980" s="21"/>
      <c r="H980" s="21"/>
      <c r="I980" s="21"/>
      <c r="J980" s="21"/>
      <c r="K980" s="22">
        <f ca="1">ROUND(K979,0)</f>
        <v>0</v>
      </c>
      <c r="L980" s="22">
        <f t="shared" ref="L980:Y980" ca="1" si="805">ROUND(K980+L979,0)</f>
        <v>0</v>
      </c>
      <c r="M980" s="22">
        <f t="shared" ca="1" si="805"/>
        <v>0</v>
      </c>
      <c r="N980" s="22">
        <f t="shared" ca="1" si="805"/>
        <v>0</v>
      </c>
      <c r="O980" s="22">
        <f t="shared" ca="1" si="805"/>
        <v>0</v>
      </c>
      <c r="P980" s="22">
        <f t="shared" ca="1" si="805"/>
        <v>0</v>
      </c>
      <c r="Q980" s="22">
        <f t="shared" ca="1" si="805"/>
        <v>0</v>
      </c>
      <c r="R980" s="22">
        <f t="shared" ca="1" si="805"/>
        <v>0</v>
      </c>
      <c r="S980" s="22">
        <f t="shared" ca="1" si="805"/>
        <v>0</v>
      </c>
      <c r="T980" s="22">
        <f t="shared" ca="1" si="805"/>
        <v>0</v>
      </c>
      <c r="U980" s="22">
        <f t="shared" ca="1" si="805"/>
        <v>0</v>
      </c>
      <c r="V980" s="22">
        <f t="shared" ca="1" si="805"/>
        <v>0</v>
      </c>
      <c r="W980" s="22">
        <f t="shared" ca="1" si="805"/>
        <v>0</v>
      </c>
      <c r="X980" s="22">
        <f t="shared" ca="1" si="805"/>
        <v>0</v>
      </c>
      <c r="Y980" s="22">
        <f t="shared" ca="1" si="805"/>
        <v>0</v>
      </c>
      <c r="Z980" s="22">
        <f t="shared" ref="Z980" ca="1" si="806">ROUND(Y980+Z979,0)</f>
        <v>0</v>
      </c>
      <c r="AA980" s="22">
        <f t="shared" ref="AA980" ca="1" si="807">ROUND(Z980+AA979,0)</f>
        <v>0</v>
      </c>
      <c r="AB980" s="22">
        <f t="shared" ref="AB980" ca="1" si="808">ROUND(AA980+AB979,0)</f>
        <v>0</v>
      </c>
      <c r="AC980" s="22">
        <f t="shared" ref="AC980" ca="1" si="809">ROUND(AB980+AC979,0)</f>
        <v>0</v>
      </c>
      <c r="AD980" s="22">
        <f t="shared" ref="AD980" ca="1" si="810">ROUND(AC980+AD979,0)</f>
        <v>0</v>
      </c>
      <c r="AE980" s="22">
        <f t="shared" ref="AE980" ca="1" si="811">ROUND(AD980+AE979,0)</f>
        <v>0</v>
      </c>
    </row>
    <row r="981" spans="1:31" hidden="1">
      <c r="A981" s="325"/>
      <c r="B981" s="21" t="s">
        <v>387</v>
      </c>
      <c r="C981" s="21"/>
      <c r="D981" s="22"/>
      <c r="E981" s="21"/>
      <c r="F981" s="21"/>
      <c r="G981" s="21"/>
      <c r="H981" s="21"/>
      <c r="I981" s="21"/>
      <c r="J981" s="424">
        <f ca="1">OFFSET($C$96,D976,0)</f>
        <v>0</v>
      </c>
      <c r="K981" s="76">
        <f ca="1">IF($D977=LataProjekcji,ROUND($D978-K980,0),ROUND(IF(K979=0,0,$D978-K980),0))</f>
        <v>0</v>
      </c>
      <c r="L981" s="253">
        <f t="shared" ref="L981:W981" ca="1" si="812">IF($D977=LataProjekcji,ROUND($D978-L980,0),ROUND(IF(AND(L979=0,K981&gt;0),$D978-L980,IF(L979=0,0,$D978-L980)),0))</f>
        <v>0</v>
      </c>
      <c r="M981" s="253">
        <f t="shared" ca="1" si="812"/>
        <v>0</v>
      </c>
      <c r="N981" s="253">
        <f t="shared" ca="1" si="812"/>
        <v>0</v>
      </c>
      <c r="O981" s="253">
        <f t="shared" ca="1" si="812"/>
        <v>0</v>
      </c>
      <c r="P981" s="253">
        <f t="shared" ca="1" si="812"/>
        <v>0</v>
      </c>
      <c r="Q981" s="253">
        <f t="shared" ca="1" si="812"/>
        <v>0</v>
      </c>
      <c r="R981" s="253">
        <f t="shared" ca="1" si="812"/>
        <v>0</v>
      </c>
      <c r="S981" s="253">
        <f t="shared" ca="1" si="812"/>
        <v>0</v>
      </c>
      <c r="T981" s="253">
        <f t="shared" ca="1" si="812"/>
        <v>0</v>
      </c>
      <c r="U981" s="253">
        <f t="shared" ca="1" si="812"/>
        <v>0</v>
      </c>
      <c r="V981" s="253">
        <f t="shared" ca="1" si="812"/>
        <v>0</v>
      </c>
      <c r="W981" s="253">
        <f t="shared" ca="1" si="812"/>
        <v>0</v>
      </c>
      <c r="X981" s="253">
        <f t="shared" ref="X981:AA981" ca="1" si="813">IF($D977=LataProjekcji,ROUND($D978-X980,0),ROUND(IF(AND(X979=0,W981&gt;0),$D978-X980,IF(X979=0,0,$D978-X980)),0))</f>
        <v>0</v>
      </c>
      <c r="Y981" s="253">
        <f t="shared" ca="1" si="813"/>
        <v>0</v>
      </c>
      <c r="Z981" s="253">
        <f t="shared" ca="1" si="813"/>
        <v>0</v>
      </c>
      <c r="AA981" s="253">
        <f t="shared" ca="1" si="813"/>
        <v>0</v>
      </c>
      <c r="AB981" s="253">
        <f t="shared" ref="AB981" ca="1" si="814">IF($D977=LataProjekcji,ROUND($D978-AB980,0),ROUND(IF(AND(AB979=0,AA981&gt;0),$D978-AB980,IF(AB979=0,0,$D978-AB980)),0))</f>
        <v>0</v>
      </c>
      <c r="AC981" s="253">
        <f t="shared" ref="AC981" ca="1" si="815">IF($D977=LataProjekcji,ROUND($D978-AC980,0),ROUND(IF(AND(AC979=0,AB981&gt;0),$D978-AC980,IF(AC979=0,0,$D978-AC980)),0))</f>
        <v>0</v>
      </c>
      <c r="AD981" s="253">
        <f t="shared" ref="AD981" ca="1" si="816">IF($D977=LataProjekcji,ROUND($D978-AD980,0),ROUND(IF(AND(AD979=0,AC981&gt;0),$D978-AD980,IF(AD979=0,0,$D978-AD980)),0))</f>
        <v>0</v>
      </c>
      <c r="AE981" s="253">
        <f t="shared" ref="AE981" ca="1" si="817">IF($D977=LataProjekcji,ROUND($D978-AE980,0),ROUND(IF(AND(AE979=0,AD981&gt;0),$D978-AE980,IF(AE979=0,0,$D978-AE980)),0))</f>
        <v>0</v>
      </c>
    </row>
    <row r="982" spans="1:31" hidden="1">
      <c r="A982" s="325"/>
      <c r="B982" s="20">
        <f ca="1">OFFSET($B$96,D982,0)</f>
        <v>0</v>
      </c>
      <c r="C982" s="20"/>
      <c r="D982" s="21">
        <f>D976+1</f>
        <v>9</v>
      </c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325"/>
      <c r="B983" s="164" t="s">
        <v>401</v>
      </c>
      <c r="C983" s="164"/>
      <c r="D983" s="164">
        <f ca="1">YEAR(OFFSET($E$96,D982,0))</f>
        <v>1900</v>
      </c>
      <c r="E983" s="164">
        <f ca="1">MONTH(OFFSET($E$96,D982,0))</f>
        <v>1</v>
      </c>
      <c r="F983" s="522" cm="1">
        <f t="array" aca="1" ref="F983" ca="1">IleMiesiecyDoKoncaRokuST</f>
        <v>11</v>
      </c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</row>
    <row r="984" spans="1:31" hidden="1">
      <c r="A984" s="325"/>
      <c r="B984" s="21" t="s">
        <v>387</v>
      </c>
      <c r="C984" s="21"/>
      <c r="D984" s="370">
        <f ca="1">IF(E984&lt;0,0,ROUND(E984,0))</f>
        <v>0</v>
      </c>
      <c r="E984" s="248">
        <f ca="1">OFFSET($D$96,D982,0)</f>
        <v>0</v>
      </c>
      <c r="F984" s="370">
        <f ca="1">IF(E984&gt;10,ROUND(($D985/12)*$F983,0),$D984)</f>
        <v>0</v>
      </c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/>
      <c r="AD984" s="21"/>
      <c r="AE984" s="21"/>
    </row>
    <row r="985" spans="1:31" hidden="1">
      <c r="A985" s="325"/>
      <c r="B985" s="21" t="s">
        <v>395</v>
      </c>
      <c r="C985" s="415" t="e">
        <f ca="1">VLOOKUP(OFFSET($C$96,D982,0),Założenia!$J$46:$K$53,2,FALSE)</f>
        <v>#N/A</v>
      </c>
      <c r="D985" s="370">
        <f ca="1">IF(ISBLANK(OFFSET($E$96,D982,0)),0,IF(E984&gt;10,ROUND(D984*C985,0),IF(D984&lt;0,0,D984)))</f>
        <v>0</v>
      </c>
      <c r="E985" s="21"/>
      <c r="F985" s="21"/>
      <c r="G985" s="21"/>
      <c r="H985" s="21"/>
      <c r="I985" s="21"/>
      <c r="J985" s="21"/>
      <c r="K985" s="74">
        <f ca="1">ROUND(IF($D983=LataProjekcji,$F984,IF($D983=LataProjekcji,$D985,0)),0)</f>
        <v>0</v>
      </c>
      <c r="L985" s="247">
        <f ca="1">ROUND(IF(OR(AND($D983=LataProjekcji,$F983&gt;0),AND($D983=LataProjekcji,$F983=0,$E984&lt;=10)),$F984,IF($D983&lt;LataProjekcji,IF((SUM($K985:K985)+$D985)&lt;$D984,$D985,$D984-SUM($K985:K985)),0)),0)</f>
        <v>0</v>
      </c>
      <c r="M985" s="247">
        <f ca="1">ROUND(IF(OR(AND($D983=LataProjekcji,$F983&gt;0),AND($D983=LataProjekcji,$F983=0,$E984&lt;=10)),$F984,IF($D983&lt;LataProjekcji,IF((SUM($K985:L985)+$D985)&lt;$D984,$D985,$D984-SUM($K985:L985)),0)),0)</f>
        <v>0</v>
      </c>
      <c r="N985" s="247">
        <f ca="1">ROUND(IF(OR(AND($D983=LataProjekcji,$F983&gt;0),AND($D983=LataProjekcji,$F983=0,$E984&lt;=10)),$F984,IF($D983&lt;LataProjekcji,IF((SUM($K985:M985)+$D985)&lt;$D984,$D985,$D984-SUM($K985:M985)),0)),0)</f>
        <v>0</v>
      </c>
      <c r="O985" s="247">
        <f ca="1">ROUND(IF(OR(AND($D983=LataProjekcji,$F983&gt;0),AND($D983=LataProjekcji,$F983=0,$E984&lt;=10)),$F984,IF($D983&lt;LataProjekcji,IF((SUM($K985:N985)+$D985)&lt;$D984,$D985,$D984-SUM($K985:N985)),0)),0)</f>
        <v>0</v>
      </c>
      <c r="P985" s="247">
        <f ca="1">ROUND(IF(OR(AND($D983=LataProjekcji,$F983&gt;0),AND($D983=LataProjekcji,$F983=0,$E984&lt;=10)),$F984,IF($D983&lt;LataProjekcji,IF((SUM($K985:O985)+$D985)&lt;$D984,$D985,$D984-SUM($K985:O985)),0)),0)</f>
        <v>0</v>
      </c>
      <c r="Q985" s="247">
        <f ca="1">ROUND(IF(OR(AND($D983=LataProjekcji,$F983&gt;0),AND($D983=LataProjekcji,$F983=0,$E984&lt;=10)),$F984,IF($D983&lt;LataProjekcji,IF((SUM($K985:P985)+$D985)&lt;$D984,$D985,$D984-SUM($K985:P985)),0)),0)</f>
        <v>0</v>
      </c>
      <c r="R985" s="247">
        <f ca="1">ROUND(IF(OR(AND($D983=LataProjekcji,$F983&gt;0),AND($D983=LataProjekcji,$F983=0,$E984&lt;=10)),$F984,IF($D983&lt;LataProjekcji,IF((SUM($K985:Q985)+$D985)&lt;$D984,$D985,$D984-SUM($K985:Q985)),0)),0)</f>
        <v>0</v>
      </c>
      <c r="S985" s="247">
        <f ca="1">ROUND(IF(OR(AND($D983=LataProjekcji,$F983&gt;0),AND($D983=LataProjekcji,$F983=0,$E984&lt;=10)),$F984,IF($D983&lt;LataProjekcji,IF((SUM($K985:R985)+$D985)&lt;$D984,$D985,$D984-SUM($K985:R985)),0)),0)</f>
        <v>0</v>
      </c>
      <c r="T985" s="247">
        <f ca="1">ROUND(IF(OR(AND($D983=LataProjekcji,$F983&gt;0),AND($D983=LataProjekcji,$F983=0,$E984&lt;=10)),$F984,IF($D983&lt;LataProjekcji,IF((SUM($K985:S985)+$D985)&lt;$D984,$D985,$D984-SUM($K985:S985)),0)),0)</f>
        <v>0</v>
      </c>
      <c r="U985" s="247">
        <f ca="1">ROUND(IF(OR(AND($D983=LataProjekcji,$F983&gt;0),AND($D983=LataProjekcji,$F983=0,$E984&lt;=10)),$F984,IF($D983&lt;LataProjekcji,IF((SUM($K985:T985)+$D985)&lt;$D984,$D985,$D984-SUM($K985:T985)),0)),0)</f>
        <v>0</v>
      </c>
      <c r="V985" s="247">
        <f ca="1">ROUND(IF(OR(AND($D983=LataProjekcji,$F983&gt;0),AND($D983=LataProjekcji,$F983=0,$E984&lt;=10)),$F984,IF($D983&lt;LataProjekcji,IF((SUM($K985:U985)+$D985)&lt;$D984,$D985,$D984-SUM($K985:U985)),0)),0)</f>
        <v>0</v>
      </c>
      <c r="W985" s="247">
        <f ca="1">ROUND(IF(OR(AND($D983=LataProjekcji,$F983&gt;0),AND($D983=LataProjekcji,$F983=0,$E984&lt;=10)),$F984,IF($D983&lt;LataProjekcji,IF((SUM($K985:V985)+$D985)&lt;$D984,$D985,$D984-SUM($K985:V985)),0)),0)</f>
        <v>0</v>
      </c>
      <c r="X985" s="247">
        <f ca="1">ROUND(IF(OR(AND($D983=LataProjekcji,$F983&gt;0),AND($D983=LataProjekcji,$F983=0,$E984&lt;=10)),$F984,IF($D983&lt;LataProjekcji,IF((SUM($K985:W985)+$D985)&lt;$D984,$D985,$D984-SUM($K985:W985)),0)),0)</f>
        <v>0</v>
      </c>
      <c r="Y985" s="247">
        <f ca="1">ROUND(IF(OR(AND($D983=LataProjekcji,$F983&gt;0),AND($D983=LataProjekcji,$F983=0,$E984&lt;=10)),$F984,IF($D983&lt;LataProjekcji,IF((SUM($K985:X985)+$D985)&lt;$D984,$D985,$D984-SUM($K985:X985)),0)),0)</f>
        <v>0</v>
      </c>
      <c r="Z985" s="247">
        <f ca="1">ROUND(IF(OR(AND($D983=LataProjekcji,$F983&gt;0),AND($D983=LataProjekcji,$F983=0,$E984&lt;=10)),$F984,IF($D983&lt;LataProjekcji,IF((SUM($K985:Y985)+$D985)&lt;$D984,$D985,$D984-SUM($K985:Y985)),0)),0)</f>
        <v>0</v>
      </c>
      <c r="AA985" s="247">
        <f ca="1">ROUND(IF(OR(AND($D983=LataProjekcji,$F983&gt;0),AND($D983=LataProjekcji,$F983=0,$E984&lt;=10)),$F984,IF($D983&lt;LataProjekcji,IF((SUM($K985:Z985)+$D985)&lt;$D984,$D985,$D984-SUM($K985:Z985)),0)),0)</f>
        <v>0</v>
      </c>
      <c r="AB985" s="247">
        <f ca="1">ROUND(IF(OR(AND($D983=LataProjekcji,$F983&gt;0),AND($D983=LataProjekcji,$F983=0,$E984&lt;=10)),$F984,IF($D983&lt;LataProjekcji,IF((SUM($K985:AA985)+$D985)&lt;$D984,$D985,$D984-SUM($K985:AA985)),0)),0)</f>
        <v>0</v>
      </c>
      <c r="AC985" s="247">
        <f ca="1">ROUND(IF(OR(AND($D983=LataProjekcji,$F983&gt;0),AND($D983=LataProjekcji,$F983=0,$E984&lt;=10)),$F984,IF($D983&lt;LataProjekcji,IF((SUM($K985:AB985)+$D985)&lt;$D984,$D985,$D984-SUM($K985:AB985)),0)),0)</f>
        <v>0</v>
      </c>
      <c r="AD985" s="247">
        <f ca="1">ROUND(IF(OR(AND($D983=LataProjekcji,$F983&gt;0),AND($D983=LataProjekcji,$F983=0,$E984&lt;=10)),$F984,IF($D983&lt;LataProjekcji,IF((SUM($K985:AC985)+$D985)&lt;$D984,$D985,$D984-SUM($K985:AC985)),0)),0)</f>
        <v>0</v>
      </c>
      <c r="AE985" s="247">
        <f ca="1">ROUND(IF(OR(AND($D983=LataProjekcji,$F983&gt;0),AND($D983=LataProjekcji,$F983=0,$E984&lt;=10)),$F984,IF($D983&lt;LataProjekcji,IF((SUM($K985:AD985)+$D985)&lt;$D984,$D985,$D984-SUM($K985:AD985)),0)),0)</f>
        <v>0</v>
      </c>
    </row>
    <row r="986" spans="1:31" hidden="1">
      <c r="A986" s="325"/>
      <c r="B986" s="21" t="s">
        <v>396</v>
      </c>
      <c r="C986" s="21"/>
      <c r="D986" s="22"/>
      <c r="E986" s="21"/>
      <c r="F986" s="21"/>
      <c r="G986" s="21"/>
      <c r="H986" s="21"/>
      <c r="I986" s="21"/>
      <c r="J986" s="21"/>
      <c r="K986" s="22">
        <f ca="1">ROUND(K985,0)</f>
        <v>0</v>
      </c>
      <c r="L986" s="22">
        <f t="shared" ref="L986:Y986" ca="1" si="818">ROUND(K986+L985,0)</f>
        <v>0</v>
      </c>
      <c r="M986" s="22">
        <f t="shared" ca="1" si="818"/>
        <v>0</v>
      </c>
      <c r="N986" s="22">
        <f t="shared" ca="1" si="818"/>
        <v>0</v>
      </c>
      <c r="O986" s="22">
        <f t="shared" ca="1" si="818"/>
        <v>0</v>
      </c>
      <c r="P986" s="22">
        <f t="shared" ca="1" si="818"/>
        <v>0</v>
      </c>
      <c r="Q986" s="22">
        <f t="shared" ca="1" si="818"/>
        <v>0</v>
      </c>
      <c r="R986" s="22">
        <f t="shared" ca="1" si="818"/>
        <v>0</v>
      </c>
      <c r="S986" s="22">
        <f t="shared" ca="1" si="818"/>
        <v>0</v>
      </c>
      <c r="T986" s="22">
        <f t="shared" ca="1" si="818"/>
        <v>0</v>
      </c>
      <c r="U986" s="22">
        <f t="shared" ca="1" si="818"/>
        <v>0</v>
      </c>
      <c r="V986" s="22">
        <f t="shared" ca="1" si="818"/>
        <v>0</v>
      </c>
      <c r="W986" s="22">
        <f t="shared" ca="1" si="818"/>
        <v>0</v>
      </c>
      <c r="X986" s="22">
        <f t="shared" ca="1" si="818"/>
        <v>0</v>
      </c>
      <c r="Y986" s="22">
        <f t="shared" ca="1" si="818"/>
        <v>0</v>
      </c>
      <c r="Z986" s="22">
        <f t="shared" ref="Z986" ca="1" si="819">ROUND(Y986+Z985,0)</f>
        <v>0</v>
      </c>
      <c r="AA986" s="22">
        <f t="shared" ref="AA986" ca="1" si="820">ROUND(Z986+AA985,0)</f>
        <v>0</v>
      </c>
      <c r="AB986" s="22">
        <f t="shared" ref="AB986" ca="1" si="821">ROUND(AA986+AB985,0)</f>
        <v>0</v>
      </c>
      <c r="AC986" s="22">
        <f t="shared" ref="AC986" ca="1" si="822">ROUND(AB986+AC985,0)</f>
        <v>0</v>
      </c>
      <c r="AD986" s="22">
        <f t="shared" ref="AD986" ca="1" si="823">ROUND(AC986+AD985,0)</f>
        <v>0</v>
      </c>
      <c r="AE986" s="22">
        <f t="shared" ref="AE986" ca="1" si="824">ROUND(AD986+AE985,0)</f>
        <v>0</v>
      </c>
    </row>
    <row r="987" spans="1:31" hidden="1">
      <c r="A987" s="325"/>
      <c r="B987" s="21" t="s">
        <v>387</v>
      </c>
      <c r="C987" s="21"/>
      <c r="D987" s="22"/>
      <c r="E987" s="21"/>
      <c r="F987" s="21"/>
      <c r="G987" s="21"/>
      <c r="H987" s="21"/>
      <c r="I987" s="21"/>
      <c r="J987" s="424">
        <f ca="1">OFFSET($C$96,D982,0)</f>
        <v>0</v>
      </c>
      <c r="K987" s="76">
        <f ca="1">IF($D983=LataProjekcji,ROUND($D984-K986,0),ROUND(IF(K985=0,0,$D984-K986),0))</f>
        <v>0</v>
      </c>
      <c r="L987" s="253">
        <f t="shared" ref="L987:W987" ca="1" si="825">IF($D983=LataProjekcji,ROUND($D984-L986,0),ROUND(IF(AND(L985=0,K987&gt;0),$D984-L986,IF(L985=0,0,$D984-L986)),0))</f>
        <v>0</v>
      </c>
      <c r="M987" s="253">
        <f t="shared" ca="1" si="825"/>
        <v>0</v>
      </c>
      <c r="N987" s="253">
        <f t="shared" ca="1" si="825"/>
        <v>0</v>
      </c>
      <c r="O987" s="253">
        <f t="shared" ca="1" si="825"/>
        <v>0</v>
      </c>
      <c r="P987" s="253">
        <f t="shared" ca="1" si="825"/>
        <v>0</v>
      </c>
      <c r="Q987" s="253">
        <f t="shared" ca="1" si="825"/>
        <v>0</v>
      </c>
      <c r="R987" s="253">
        <f t="shared" ca="1" si="825"/>
        <v>0</v>
      </c>
      <c r="S987" s="253">
        <f t="shared" ca="1" si="825"/>
        <v>0</v>
      </c>
      <c r="T987" s="253">
        <f t="shared" ca="1" si="825"/>
        <v>0</v>
      </c>
      <c r="U987" s="253">
        <f t="shared" ca="1" si="825"/>
        <v>0</v>
      </c>
      <c r="V987" s="253">
        <f t="shared" ca="1" si="825"/>
        <v>0</v>
      </c>
      <c r="W987" s="253">
        <f t="shared" ca="1" si="825"/>
        <v>0</v>
      </c>
      <c r="X987" s="253">
        <f t="shared" ref="X987:AA987" ca="1" si="826">IF($D983=LataProjekcji,ROUND($D984-X986,0),ROUND(IF(AND(X985=0,W987&gt;0),$D984-X986,IF(X985=0,0,$D984-X986)),0))</f>
        <v>0</v>
      </c>
      <c r="Y987" s="253">
        <f t="shared" ca="1" si="826"/>
        <v>0</v>
      </c>
      <c r="Z987" s="253">
        <f t="shared" ca="1" si="826"/>
        <v>0</v>
      </c>
      <c r="AA987" s="253">
        <f t="shared" ca="1" si="826"/>
        <v>0</v>
      </c>
      <c r="AB987" s="253">
        <f t="shared" ref="AB987" ca="1" si="827">IF($D983=LataProjekcji,ROUND($D984-AB986,0),ROUND(IF(AND(AB985=0,AA987&gt;0),$D984-AB986,IF(AB985=0,0,$D984-AB986)),0))</f>
        <v>0</v>
      </c>
      <c r="AC987" s="253">
        <f t="shared" ref="AC987" ca="1" si="828">IF($D983=LataProjekcji,ROUND($D984-AC986,0),ROUND(IF(AND(AC985=0,AB987&gt;0),$D984-AC986,IF(AC985=0,0,$D984-AC986)),0))</f>
        <v>0</v>
      </c>
      <c r="AD987" s="253">
        <f t="shared" ref="AD987" ca="1" si="829">IF($D983=LataProjekcji,ROUND($D984-AD986,0),ROUND(IF(AND(AD985=0,AC987&gt;0),$D984-AD986,IF(AD985=0,0,$D984-AD986)),0))</f>
        <v>0</v>
      </c>
      <c r="AE987" s="253">
        <f t="shared" ref="AE987" ca="1" si="830">IF($D983=LataProjekcji,ROUND($D984-AE986,0),ROUND(IF(AND(AE985=0,AD987&gt;0),$D984-AE986,IF(AE985=0,0,$D984-AE986)),0))</f>
        <v>0</v>
      </c>
    </row>
    <row r="988" spans="1:31" hidden="1">
      <c r="A988" s="325"/>
      <c r="B988" s="20">
        <f ca="1">OFFSET($B$96,D988,0)</f>
        <v>0</v>
      </c>
      <c r="C988" s="20"/>
      <c r="D988" s="21">
        <f>D982+1</f>
        <v>10</v>
      </c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325"/>
      <c r="B989" s="164" t="s">
        <v>401</v>
      </c>
      <c r="C989" s="164"/>
      <c r="D989" s="164">
        <f ca="1">YEAR(OFFSET($E$96,D988,0))</f>
        <v>1900</v>
      </c>
      <c r="E989" s="164">
        <f ca="1">MONTH(OFFSET($E$96,D988,0))</f>
        <v>1</v>
      </c>
      <c r="F989" s="522" cm="1">
        <f t="array" aca="1" ref="F989" ca="1">IleMiesiecyDoKoncaRokuST</f>
        <v>11</v>
      </c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325"/>
      <c r="B990" s="21" t="s">
        <v>387</v>
      </c>
      <c r="C990" s="21"/>
      <c r="D990" s="368">
        <f ca="1">IF(E990&lt;0,0,ROUND(E990,0))</f>
        <v>0</v>
      </c>
      <c r="E990" s="248">
        <f ca="1">OFFSET($D$96,D988,0)</f>
        <v>0</v>
      </c>
      <c r="F990" s="368">
        <f ca="1">IF(E990&gt;10,ROUND(($D991/12)*$F989,0),$D990)</f>
        <v>0</v>
      </c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</row>
    <row r="991" spans="1:31" hidden="1">
      <c r="A991" s="325"/>
      <c r="B991" s="21" t="s">
        <v>395</v>
      </c>
      <c r="C991" s="415" t="e">
        <f ca="1">VLOOKUP(OFFSET($C$96,D988,0),Założenia!$J$46:$K$53,2,FALSE)</f>
        <v>#N/A</v>
      </c>
      <c r="D991" s="368">
        <f ca="1">IF(ISBLANK(OFFSET($E$96,D988,0)),0,IF(E990&gt;10,ROUND(D990*C991,0),IF(D990&lt;0,0,D990)))</f>
        <v>0</v>
      </c>
      <c r="E991" s="21"/>
      <c r="F991" s="21"/>
      <c r="G991" s="21"/>
      <c r="H991" s="21"/>
      <c r="I991" s="21"/>
      <c r="J991" s="21"/>
      <c r="K991" s="74">
        <f ca="1">ROUND(IF($D989=LataProjekcji,$F990,IF($D989=LataProjekcji,$D991,0)),0)</f>
        <v>0</v>
      </c>
      <c r="L991" s="247">
        <f ca="1">ROUND(IF(OR(AND($D989=LataProjekcji,$F989&gt;0),AND($D989=LataProjekcji,$F989=0,$E990&lt;=10)),$F990,IF($D989&lt;LataProjekcji,IF((SUM($K991:K991)+$D991)&lt;$D990,$D991,$D990-SUM($K991:K991)),0)),0)</f>
        <v>0</v>
      </c>
      <c r="M991" s="247">
        <f ca="1">ROUND(IF(OR(AND($D989=LataProjekcji,$F989&gt;0),AND($D989=LataProjekcji,$F989=0,$E990&lt;=10)),$F990,IF($D989&lt;LataProjekcji,IF((SUM($K991:L991)+$D991)&lt;$D990,$D991,$D990-SUM($K991:L991)),0)),0)</f>
        <v>0</v>
      </c>
      <c r="N991" s="247">
        <f ca="1">ROUND(IF(OR(AND($D989=LataProjekcji,$F989&gt;0),AND($D989=LataProjekcji,$F989=0,$E990&lt;=10)),$F990,IF($D989&lt;LataProjekcji,IF((SUM($K991:M991)+$D991)&lt;$D990,$D991,$D990-SUM($K991:M991)),0)),0)</f>
        <v>0</v>
      </c>
      <c r="O991" s="247">
        <f ca="1">ROUND(IF(OR(AND($D989=LataProjekcji,$F989&gt;0),AND($D989=LataProjekcji,$F989=0,$E990&lt;=10)),$F990,IF($D989&lt;LataProjekcji,IF((SUM($K991:N991)+$D991)&lt;$D990,$D991,$D990-SUM($K991:N991)),0)),0)</f>
        <v>0</v>
      </c>
      <c r="P991" s="247">
        <f ca="1">ROUND(IF(OR(AND($D989=LataProjekcji,$F989&gt;0),AND($D989=LataProjekcji,$F989=0,$E990&lt;=10)),$F990,IF($D989&lt;LataProjekcji,IF((SUM($K991:O991)+$D991)&lt;$D990,$D991,$D990-SUM($K991:O991)),0)),0)</f>
        <v>0</v>
      </c>
      <c r="Q991" s="247">
        <f ca="1">ROUND(IF(OR(AND($D989=LataProjekcji,$F989&gt;0),AND($D989=LataProjekcji,$F989=0,$E990&lt;=10)),$F990,IF($D989&lt;LataProjekcji,IF((SUM($K991:P991)+$D991)&lt;$D990,$D991,$D990-SUM($K991:P991)),0)),0)</f>
        <v>0</v>
      </c>
      <c r="R991" s="247">
        <f ca="1">ROUND(IF(OR(AND($D989=LataProjekcji,$F989&gt;0),AND($D989=LataProjekcji,$F989=0,$E990&lt;=10)),$F990,IF($D989&lt;LataProjekcji,IF((SUM($K991:Q991)+$D991)&lt;$D990,$D991,$D990-SUM($K991:Q991)),0)),0)</f>
        <v>0</v>
      </c>
      <c r="S991" s="247">
        <f ca="1">ROUND(IF(OR(AND($D989=LataProjekcji,$F989&gt;0),AND($D989=LataProjekcji,$F989=0,$E990&lt;=10)),$F990,IF($D989&lt;LataProjekcji,IF((SUM($K991:R991)+$D991)&lt;$D990,$D991,$D990-SUM($K991:R991)),0)),0)</f>
        <v>0</v>
      </c>
      <c r="T991" s="247">
        <f ca="1">ROUND(IF(OR(AND($D989=LataProjekcji,$F989&gt;0),AND($D989=LataProjekcji,$F989=0,$E990&lt;=10)),$F990,IF($D989&lt;LataProjekcji,IF((SUM($K991:S991)+$D991)&lt;$D990,$D991,$D990-SUM($K991:S991)),0)),0)</f>
        <v>0</v>
      </c>
      <c r="U991" s="247">
        <f ca="1">ROUND(IF(OR(AND($D989=LataProjekcji,$F989&gt;0),AND($D989=LataProjekcji,$F989=0,$E990&lt;=10)),$F990,IF($D989&lt;LataProjekcji,IF((SUM($K991:T991)+$D991)&lt;$D990,$D991,$D990-SUM($K991:T991)),0)),0)</f>
        <v>0</v>
      </c>
      <c r="V991" s="247">
        <f ca="1">ROUND(IF(OR(AND($D989=LataProjekcji,$F989&gt;0),AND($D989=LataProjekcji,$F989=0,$E990&lt;=10)),$F990,IF($D989&lt;LataProjekcji,IF((SUM($K991:U991)+$D991)&lt;$D990,$D991,$D990-SUM($K991:U991)),0)),0)</f>
        <v>0</v>
      </c>
      <c r="W991" s="247">
        <f ca="1">ROUND(IF(OR(AND($D989=LataProjekcji,$F989&gt;0),AND($D989=LataProjekcji,$F989=0,$E990&lt;=10)),$F990,IF($D989&lt;LataProjekcji,IF((SUM($K991:V991)+$D991)&lt;$D990,$D991,$D990-SUM($K991:V991)),0)),0)</f>
        <v>0</v>
      </c>
      <c r="X991" s="247">
        <f ca="1">ROUND(IF(OR(AND($D989=LataProjekcji,$F989&gt;0),AND($D989=LataProjekcji,$F989=0,$E990&lt;=10)),$F990,IF($D989&lt;LataProjekcji,IF((SUM($K991:W991)+$D991)&lt;$D990,$D991,$D990-SUM($K991:W991)),0)),0)</f>
        <v>0</v>
      </c>
      <c r="Y991" s="247">
        <f ca="1">ROUND(IF(OR(AND($D989=LataProjekcji,$F989&gt;0),AND($D989=LataProjekcji,$F989=0,$E990&lt;=10)),$F990,IF($D989&lt;LataProjekcji,IF((SUM($K991:X991)+$D991)&lt;$D990,$D991,$D990-SUM($K991:X991)),0)),0)</f>
        <v>0</v>
      </c>
      <c r="Z991" s="247">
        <f ca="1">ROUND(IF(OR(AND($D989=LataProjekcji,$F989&gt;0),AND($D989=LataProjekcji,$F989=0,$E990&lt;=10)),$F990,IF($D989&lt;LataProjekcji,IF((SUM($K991:Y991)+$D991)&lt;$D990,$D991,$D990-SUM($K991:Y991)),0)),0)</f>
        <v>0</v>
      </c>
      <c r="AA991" s="247">
        <f ca="1">ROUND(IF(OR(AND($D989=LataProjekcji,$F989&gt;0),AND($D989=LataProjekcji,$F989=0,$E990&lt;=10)),$F990,IF($D989&lt;LataProjekcji,IF((SUM($K991:Z991)+$D991)&lt;$D990,$D991,$D990-SUM($K991:Z991)),0)),0)</f>
        <v>0</v>
      </c>
      <c r="AB991" s="247">
        <f ca="1">ROUND(IF(OR(AND($D989=LataProjekcji,$F989&gt;0),AND($D989=LataProjekcji,$F989=0,$E990&lt;=10)),$F990,IF($D989&lt;LataProjekcji,IF((SUM($K991:AA991)+$D991)&lt;$D990,$D991,$D990-SUM($K991:AA991)),0)),0)</f>
        <v>0</v>
      </c>
      <c r="AC991" s="247">
        <f ca="1">ROUND(IF(OR(AND($D989=LataProjekcji,$F989&gt;0),AND($D989=LataProjekcji,$F989=0,$E990&lt;=10)),$F990,IF($D989&lt;LataProjekcji,IF((SUM($K991:AB991)+$D991)&lt;$D990,$D991,$D990-SUM($K991:AB991)),0)),0)</f>
        <v>0</v>
      </c>
      <c r="AD991" s="247">
        <f ca="1">ROUND(IF(OR(AND($D989=LataProjekcji,$F989&gt;0),AND($D989=LataProjekcji,$F989=0,$E990&lt;=10)),$F990,IF($D989&lt;LataProjekcji,IF((SUM($K991:AC991)+$D991)&lt;$D990,$D991,$D990-SUM($K991:AC991)),0)),0)</f>
        <v>0</v>
      </c>
      <c r="AE991" s="247">
        <f ca="1">ROUND(IF(OR(AND($D989=LataProjekcji,$F989&gt;0),AND($D989=LataProjekcji,$F989=0,$E990&lt;=10)),$F990,IF($D989&lt;LataProjekcji,IF((SUM($K991:AD991)+$D991)&lt;$D990,$D991,$D990-SUM($K991:AD991)),0)),0)</f>
        <v>0</v>
      </c>
    </row>
    <row r="992" spans="1:31" hidden="1">
      <c r="A992" s="325"/>
      <c r="B992" s="21" t="s">
        <v>396</v>
      </c>
      <c r="C992" s="21"/>
      <c r="D992" s="22"/>
      <c r="E992" s="21"/>
      <c r="F992" s="21"/>
      <c r="G992" s="21"/>
      <c r="H992" s="21"/>
      <c r="I992" s="21"/>
      <c r="J992" s="21"/>
      <c r="K992" s="22">
        <f ca="1">ROUND(K991,0)</f>
        <v>0</v>
      </c>
      <c r="L992" s="22">
        <f t="shared" ref="L992:Y992" ca="1" si="831">ROUND(K992+L991,0)</f>
        <v>0</v>
      </c>
      <c r="M992" s="22">
        <f t="shared" ca="1" si="831"/>
        <v>0</v>
      </c>
      <c r="N992" s="22">
        <f t="shared" ca="1" si="831"/>
        <v>0</v>
      </c>
      <c r="O992" s="22">
        <f t="shared" ca="1" si="831"/>
        <v>0</v>
      </c>
      <c r="P992" s="22">
        <f t="shared" ca="1" si="831"/>
        <v>0</v>
      </c>
      <c r="Q992" s="22">
        <f t="shared" ca="1" si="831"/>
        <v>0</v>
      </c>
      <c r="R992" s="22">
        <f t="shared" ca="1" si="831"/>
        <v>0</v>
      </c>
      <c r="S992" s="22">
        <f t="shared" ca="1" si="831"/>
        <v>0</v>
      </c>
      <c r="T992" s="22">
        <f t="shared" ca="1" si="831"/>
        <v>0</v>
      </c>
      <c r="U992" s="22">
        <f t="shared" ca="1" si="831"/>
        <v>0</v>
      </c>
      <c r="V992" s="22">
        <f t="shared" ca="1" si="831"/>
        <v>0</v>
      </c>
      <c r="W992" s="22">
        <f t="shared" ca="1" si="831"/>
        <v>0</v>
      </c>
      <c r="X992" s="22">
        <f t="shared" ca="1" si="831"/>
        <v>0</v>
      </c>
      <c r="Y992" s="22">
        <f t="shared" ca="1" si="831"/>
        <v>0</v>
      </c>
      <c r="Z992" s="22">
        <f t="shared" ref="Z992" ca="1" si="832">ROUND(Y992+Z991,0)</f>
        <v>0</v>
      </c>
      <c r="AA992" s="22">
        <f t="shared" ref="AA992" ca="1" si="833">ROUND(Z992+AA991,0)</f>
        <v>0</v>
      </c>
      <c r="AB992" s="22">
        <f t="shared" ref="AB992" ca="1" si="834">ROUND(AA992+AB991,0)</f>
        <v>0</v>
      </c>
      <c r="AC992" s="22">
        <f t="shared" ref="AC992" ca="1" si="835">ROUND(AB992+AC991,0)</f>
        <v>0</v>
      </c>
      <c r="AD992" s="22">
        <f t="shared" ref="AD992" ca="1" si="836">ROUND(AC992+AD991,0)</f>
        <v>0</v>
      </c>
      <c r="AE992" s="22">
        <f t="shared" ref="AE992" ca="1" si="837">ROUND(AD992+AE991,0)</f>
        <v>0</v>
      </c>
    </row>
    <row r="993" spans="1:31" hidden="1">
      <c r="A993" s="325"/>
      <c r="B993" s="21" t="s">
        <v>387</v>
      </c>
      <c r="C993" s="21"/>
      <c r="D993" s="22"/>
      <c r="E993" s="21"/>
      <c r="F993" s="21"/>
      <c r="G993" s="21"/>
      <c r="H993" s="21"/>
      <c r="I993" s="21"/>
      <c r="J993" s="424">
        <f ca="1">OFFSET($C$96,D988,0)</f>
        <v>0</v>
      </c>
      <c r="K993" s="76">
        <f ca="1">IF($D989=LataProjekcji,ROUND($D990-K992,0),ROUND(IF(K991=0,0,$D990-K992),0))</f>
        <v>0</v>
      </c>
      <c r="L993" s="253">
        <f t="shared" ref="L993:W993" ca="1" si="838">IF($D989=LataProjekcji,ROUND($D990-L992,0),ROUND(IF(AND(L991=0,K993&gt;0),$D990-L992,IF(L991=0,0,$D990-L992)),0))</f>
        <v>0</v>
      </c>
      <c r="M993" s="253">
        <f t="shared" ca="1" si="838"/>
        <v>0</v>
      </c>
      <c r="N993" s="253">
        <f t="shared" ca="1" si="838"/>
        <v>0</v>
      </c>
      <c r="O993" s="253">
        <f t="shared" ca="1" si="838"/>
        <v>0</v>
      </c>
      <c r="P993" s="253">
        <f t="shared" ca="1" si="838"/>
        <v>0</v>
      </c>
      <c r="Q993" s="253">
        <f t="shared" ca="1" si="838"/>
        <v>0</v>
      </c>
      <c r="R993" s="253">
        <f t="shared" ca="1" si="838"/>
        <v>0</v>
      </c>
      <c r="S993" s="253">
        <f t="shared" ca="1" si="838"/>
        <v>0</v>
      </c>
      <c r="T993" s="253">
        <f t="shared" ca="1" si="838"/>
        <v>0</v>
      </c>
      <c r="U993" s="253">
        <f t="shared" ca="1" si="838"/>
        <v>0</v>
      </c>
      <c r="V993" s="253">
        <f t="shared" ca="1" si="838"/>
        <v>0</v>
      </c>
      <c r="W993" s="253">
        <f t="shared" ca="1" si="838"/>
        <v>0</v>
      </c>
      <c r="X993" s="253">
        <f t="shared" ref="X993:AA993" ca="1" si="839">IF($D989=LataProjekcji,ROUND($D990-X992,0),ROUND(IF(AND(X991=0,W993&gt;0),$D990-X992,IF(X991=0,0,$D990-X992)),0))</f>
        <v>0</v>
      </c>
      <c r="Y993" s="253">
        <f t="shared" ca="1" si="839"/>
        <v>0</v>
      </c>
      <c r="Z993" s="253">
        <f t="shared" ca="1" si="839"/>
        <v>0</v>
      </c>
      <c r="AA993" s="253">
        <f t="shared" ca="1" si="839"/>
        <v>0</v>
      </c>
      <c r="AB993" s="253">
        <f t="shared" ref="AB993" ca="1" si="840">IF($D989=LataProjekcji,ROUND($D990-AB992,0),ROUND(IF(AND(AB991=0,AA993&gt;0),$D990-AB992,IF(AB991=0,0,$D990-AB992)),0))</f>
        <v>0</v>
      </c>
      <c r="AC993" s="253">
        <f t="shared" ref="AC993" ca="1" si="841">IF($D989=LataProjekcji,ROUND($D990-AC992,0),ROUND(IF(AND(AC991=0,AB993&gt;0),$D990-AC992,IF(AC991=0,0,$D990-AC992)),0))</f>
        <v>0</v>
      </c>
      <c r="AD993" s="253">
        <f t="shared" ref="AD993" ca="1" si="842">IF($D989=LataProjekcji,ROUND($D990-AD992,0),ROUND(IF(AND(AD991=0,AC993&gt;0),$D990-AD992,IF(AD991=0,0,$D990-AD992)),0))</f>
        <v>0</v>
      </c>
      <c r="AE993" s="253">
        <f t="shared" ref="AE993" ca="1" si="843">IF($D989=LataProjekcji,ROUND($D990-AE992,0),ROUND(IF(AND(AE991=0,AD993&gt;0),$D990-AE992,IF(AE991=0,0,$D990-AE992)),0))</f>
        <v>0</v>
      </c>
    </row>
    <row r="994" spans="1:31" hidden="1">
      <c r="A994" s="325"/>
      <c r="B994" s="20">
        <f ca="1">OFFSET($B$96,D994,0)</f>
        <v>0</v>
      </c>
      <c r="C994" s="20"/>
      <c r="D994" s="21">
        <f>D988+1</f>
        <v>11</v>
      </c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325"/>
      <c r="B995" s="164" t="s">
        <v>401</v>
      </c>
      <c r="C995" s="164"/>
      <c r="D995" s="164">
        <f ca="1">YEAR(OFFSET($E$96,D994,0))</f>
        <v>1900</v>
      </c>
      <c r="E995" s="164">
        <f ca="1">MONTH(OFFSET($E$96,D994,0))</f>
        <v>1</v>
      </c>
      <c r="F995" s="522" cm="1">
        <f t="array" aca="1" ref="F995" ca="1">IleMiesiecyDoKoncaRokuST</f>
        <v>11</v>
      </c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325"/>
      <c r="B996" s="21" t="s">
        <v>387</v>
      </c>
      <c r="C996" s="21"/>
      <c r="D996" s="369">
        <f ca="1">IF(E996&lt;0,0,ROUND(E996,0))</f>
        <v>0</v>
      </c>
      <c r="E996" s="248">
        <f ca="1">OFFSET($D$96,D994,0)</f>
        <v>0</v>
      </c>
      <c r="F996" s="369">
        <f ca="1">IF(E996&gt;10,ROUND(($D997/12)*$F995,0),$D996)</f>
        <v>0</v>
      </c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325"/>
      <c r="B997" s="21" t="s">
        <v>395</v>
      </c>
      <c r="C997" s="415" t="e">
        <f ca="1">VLOOKUP(OFFSET($C$96,D994,0),Założenia!$J$46:$K$53,2,FALSE)</f>
        <v>#N/A</v>
      </c>
      <c r="D997" s="369">
        <f ca="1">IF(ISBLANK(OFFSET($E$96,D994,0)),0,IF(E996&gt;10,ROUND(D996*C997,0),IF(D996&lt;0,0,D996)))</f>
        <v>0</v>
      </c>
      <c r="E997" s="21"/>
      <c r="F997" s="21"/>
      <c r="G997" s="21"/>
      <c r="H997" s="21"/>
      <c r="I997" s="21"/>
      <c r="J997" s="21"/>
      <c r="K997" s="74">
        <f ca="1">ROUND(IF($D995=LataProjekcji,$F996,IF($D995=LataProjekcji,$D997,0)),0)</f>
        <v>0</v>
      </c>
      <c r="L997" s="247">
        <f ca="1">ROUND(IF(OR(AND($D995=LataProjekcji,$F995&gt;0),AND($D995=LataProjekcji,$F995=0,$E996&lt;=10)),$F996,IF($D995&lt;LataProjekcji,IF((SUM($K997:K997)+$D997)&lt;$D996,$D997,$D996-SUM($K997:K997)),0)),0)</f>
        <v>0</v>
      </c>
      <c r="M997" s="247">
        <f ca="1">ROUND(IF(OR(AND($D995=LataProjekcji,$F995&gt;0),AND($D995=LataProjekcji,$F995=0,$E996&lt;=10)),$F996,IF($D995&lt;LataProjekcji,IF((SUM($K997:L997)+$D997)&lt;$D996,$D997,$D996-SUM($K997:L997)),0)),0)</f>
        <v>0</v>
      </c>
      <c r="N997" s="247">
        <f ca="1">ROUND(IF(OR(AND($D995=LataProjekcji,$F995&gt;0),AND($D995=LataProjekcji,$F995=0,$E996&lt;=10)),$F996,IF($D995&lt;LataProjekcji,IF((SUM($K997:M997)+$D997)&lt;$D996,$D997,$D996-SUM($K997:M997)),0)),0)</f>
        <v>0</v>
      </c>
      <c r="O997" s="247">
        <f ca="1">ROUND(IF(OR(AND($D995=LataProjekcji,$F995&gt;0),AND($D995=LataProjekcji,$F995=0,$E996&lt;=10)),$F996,IF($D995&lt;LataProjekcji,IF((SUM($K997:N997)+$D997)&lt;$D996,$D997,$D996-SUM($K997:N997)),0)),0)</f>
        <v>0</v>
      </c>
      <c r="P997" s="247">
        <f ca="1">ROUND(IF(OR(AND($D995=LataProjekcji,$F995&gt;0),AND($D995=LataProjekcji,$F995=0,$E996&lt;=10)),$F996,IF($D995&lt;LataProjekcji,IF((SUM($K997:O997)+$D997)&lt;$D996,$D997,$D996-SUM($K997:O997)),0)),0)</f>
        <v>0</v>
      </c>
      <c r="Q997" s="247">
        <f ca="1">ROUND(IF(OR(AND($D995=LataProjekcji,$F995&gt;0),AND($D995=LataProjekcji,$F995=0,$E996&lt;=10)),$F996,IF($D995&lt;LataProjekcji,IF((SUM($K997:P997)+$D997)&lt;$D996,$D997,$D996-SUM($K997:P997)),0)),0)</f>
        <v>0</v>
      </c>
      <c r="R997" s="247">
        <f ca="1">ROUND(IF(OR(AND($D995=LataProjekcji,$F995&gt;0),AND($D995=LataProjekcji,$F995=0,$E996&lt;=10)),$F996,IF($D995&lt;LataProjekcji,IF((SUM($K997:Q997)+$D997)&lt;$D996,$D997,$D996-SUM($K997:Q997)),0)),0)</f>
        <v>0</v>
      </c>
      <c r="S997" s="247">
        <f ca="1">ROUND(IF(OR(AND($D995=LataProjekcji,$F995&gt;0),AND($D995=LataProjekcji,$F995=0,$E996&lt;=10)),$F996,IF($D995&lt;LataProjekcji,IF((SUM($K997:R997)+$D997)&lt;$D996,$D997,$D996-SUM($K997:R997)),0)),0)</f>
        <v>0</v>
      </c>
      <c r="T997" s="247">
        <f ca="1">ROUND(IF(OR(AND($D995=LataProjekcji,$F995&gt;0),AND($D995=LataProjekcji,$F995=0,$E996&lt;=10)),$F996,IF($D995&lt;LataProjekcji,IF((SUM($K997:S997)+$D997)&lt;$D996,$D997,$D996-SUM($K997:S997)),0)),0)</f>
        <v>0</v>
      </c>
      <c r="U997" s="247">
        <f ca="1">ROUND(IF(OR(AND($D995=LataProjekcji,$F995&gt;0),AND($D995=LataProjekcji,$F995=0,$E996&lt;=10)),$F996,IF($D995&lt;LataProjekcji,IF((SUM($K997:T997)+$D997)&lt;$D996,$D997,$D996-SUM($K997:T997)),0)),0)</f>
        <v>0</v>
      </c>
      <c r="V997" s="247">
        <f ca="1">ROUND(IF(OR(AND($D995=LataProjekcji,$F995&gt;0),AND($D995=LataProjekcji,$F995=0,$E996&lt;=10)),$F996,IF($D995&lt;LataProjekcji,IF((SUM($K997:U997)+$D997)&lt;$D996,$D997,$D996-SUM($K997:U997)),0)),0)</f>
        <v>0</v>
      </c>
      <c r="W997" s="247">
        <f ca="1">ROUND(IF(OR(AND($D995=LataProjekcji,$F995&gt;0),AND($D995=LataProjekcji,$F995=0,$E996&lt;=10)),$F996,IF($D995&lt;LataProjekcji,IF((SUM($K997:V997)+$D997)&lt;$D996,$D997,$D996-SUM($K997:V997)),0)),0)</f>
        <v>0</v>
      </c>
      <c r="X997" s="247">
        <f ca="1">ROUND(IF(OR(AND($D995=LataProjekcji,$F995&gt;0),AND($D995=LataProjekcji,$F995=0,$E996&lt;=10)),$F996,IF($D995&lt;LataProjekcji,IF((SUM($K997:W997)+$D997)&lt;$D996,$D997,$D996-SUM($K997:W997)),0)),0)</f>
        <v>0</v>
      </c>
      <c r="Y997" s="247">
        <f ca="1">ROUND(IF(OR(AND($D995=LataProjekcji,$F995&gt;0),AND($D995=LataProjekcji,$F995=0,$E996&lt;=10)),$F996,IF($D995&lt;LataProjekcji,IF((SUM($K997:X997)+$D997)&lt;$D996,$D997,$D996-SUM($K997:X997)),0)),0)</f>
        <v>0</v>
      </c>
      <c r="Z997" s="247">
        <f ca="1">ROUND(IF(OR(AND($D995=LataProjekcji,$F995&gt;0),AND($D995=LataProjekcji,$F995=0,$E996&lt;=10)),$F996,IF($D995&lt;LataProjekcji,IF((SUM($K997:Y997)+$D997)&lt;$D996,$D997,$D996-SUM($K997:Y997)),0)),0)</f>
        <v>0</v>
      </c>
      <c r="AA997" s="247">
        <f ca="1">ROUND(IF(OR(AND($D995=LataProjekcji,$F995&gt;0),AND($D995=LataProjekcji,$F995=0,$E996&lt;=10)),$F996,IF($D995&lt;LataProjekcji,IF((SUM($K997:Z997)+$D997)&lt;$D996,$D997,$D996-SUM($K997:Z997)),0)),0)</f>
        <v>0</v>
      </c>
      <c r="AB997" s="247">
        <f ca="1">ROUND(IF(OR(AND($D995=LataProjekcji,$F995&gt;0),AND($D995=LataProjekcji,$F995=0,$E996&lt;=10)),$F996,IF($D995&lt;LataProjekcji,IF((SUM($K997:AA997)+$D997)&lt;$D996,$D997,$D996-SUM($K997:AA997)),0)),0)</f>
        <v>0</v>
      </c>
      <c r="AC997" s="247">
        <f ca="1">ROUND(IF(OR(AND($D995=LataProjekcji,$F995&gt;0),AND($D995=LataProjekcji,$F995=0,$E996&lt;=10)),$F996,IF($D995&lt;LataProjekcji,IF((SUM($K997:AB997)+$D997)&lt;$D996,$D997,$D996-SUM($K997:AB997)),0)),0)</f>
        <v>0</v>
      </c>
      <c r="AD997" s="247">
        <f ca="1">ROUND(IF(OR(AND($D995=LataProjekcji,$F995&gt;0),AND($D995=LataProjekcji,$F995=0,$E996&lt;=10)),$F996,IF($D995&lt;LataProjekcji,IF((SUM($K997:AC997)+$D997)&lt;$D996,$D997,$D996-SUM($K997:AC997)),0)),0)</f>
        <v>0</v>
      </c>
      <c r="AE997" s="247">
        <f ca="1">ROUND(IF(OR(AND($D995=LataProjekcji,$F995&gt;0),AND($D995=LataProjekcji,$F995=0,$E996&lt;=10)),$F996,IF($D995&lt;LataProjekcji,IF((SUM($K997:AD997)+$D997)&lt;$D996,$D997,$D996-SUM($K997:AD997)),0)),0)</f>
        <v>0</v>
      </c>
    </row>
    <row r="998" spans="1:31" hidden="1">
      <c r="A998" s="325"/>
      <c r="B998" s="21" t="s">
        <v>396</v>
      </c>
      <c r="C998" s="21"/>
      <c r="D998" s="22"/>
      <c r="E998" s="21"/>
      <c r="F998" s="21"/>
      <c r="G998" s="21"/>
      <c r="H998" s="21"/>
      <c r="I998" s="21"/>
      <c r="J998" s="21"/>
      <c r="K998" s="22">
        <f ca="1">ROUND(K997,0)</f>
        <v>0</v>
      </c>
      <c r="L998" s="22">
        <f t="shared" ref="L998:Y998" ca="1" si="844">ROUND(K998+L997,0)</f>
        <v>0</v>
      </c>
      <c r="M998" s="22">
        <f t="shared" ca="1" si="844"/>
        <v>0</v>
      </c>
      <c r="N998" s="22">
        <f t="shared" ca="1" si="844"/>
        <v>0</v>
      </c>
      <c r="O998" s="22">
        <f t="shared" ca="1" si="844"/>
        <v>0</v>
      </c>
      <c r="P998" s="22">
        <f t="shared" ca="1" si="844"/>
        <v>0</v>
      </c>
      <c r="Q998" s="22">
        <f t="shared" ca="1" si="844"/>
        <v>0</v>
      </c>
      <c r="R998" s="22">
        <f t="shared" ca="1" si="844"/>
        <v>0</v>
      </c>
      <c r="S998" s="22">
        <f t="shared" ca="1" si="844"/>
        <v>0</v>
      </c>
      <c r="T998" s="22">
        <f t="shared" ca="1" si="844"/>
        <v>0</v>
      </c>
      <c r="U998" s="22">
        <f t="shared" ca="1" si="844"/>
        <v>0</v>
      </c>
      <c r="V998" s="22">
        <f t="shared" ca="1" si="844"/>
        <v>0</v>
      </c>
      <c r="W998" s="22">
        <f t="shared" ca="1" si="844"/>
        <v>0</v>
      </c>
      <c r="X998" s="22">
        <f t="shared" ca="1" si="844"/>
        <v>0</v>
      </c>
      <c r="Y998" s="22">
        <f t="shared" ca="1" si="844"/>
        <v>0</v>
      </c>
      <c r="Z998" s="22">
        <f t="shared" ref="Z998" ca="1" si="845">ROUND(Y998+Z997,0)</f>
        <v>0</v>
      </c>
      <c r="AA998" s="22">
        <f t="shared" ref="AA998" ca="1" si="846">ROUND(Z998+AA997,0)</f>
        <v>0</v>
      </c>
      <c r="AB998" s="22">
        <f t="shared" ref="AB998" ca="1" si="847">ROUND(AA998+AB997,0)</f>
        <v>0</v>
      </c>
      <c r="AC998" s="22">
        <f t="shared" ref="AC998" ca="1" si="848">ROUND(AB998+AC997,0)</f>
        <v>0</v>
      </c>
      <c r="AD998" s="22">
        <f t="shared" ref="AD998" ca="1" si="849">ROUND(AC998+AD997,0)</f>
        <v>0</v>
      </c>
      <c r="AE998" s="22">
        <f t="shared" ref="AE998" ca="1" si="850">ROUND(AD998+AE997,0)</f>
        <v>0</v>
      </c>
    </row>
    <row r="999" spans="1:31" hidden="1">
      <c r="A999" s="325"/>
      <c r="B999" s="21" t="s">
        <v>387</v>
      </c>
      <c r="C999" s="21"/>
      <c r="D999" s="22"/>
      <c r="E999" s="21"/>
      <c r="F999" s="21"/>
      <c r="G999" s="21"/>
      <c r="H999" s="21"/>
      <c r="I999" s="21"/>
      <c r="J999" s="424">
        <f ca="1">OFFSET($C$96,D994,0)</f>
        <v>0</v>
      </c>
      <c r="K999" s="76">
        <f ca="1">IF($D995=LataProjekcji,ROUND($D996-K998,0),ROUND(IF(K997=0,0,$D996-K998),0))</f>
        <v>0</v>
      </c>
      <c r="L999" s="253">
        <f t="shared" ref="L999:W999" ca="1" si="851">IF($D995=LataProjekcji,ROUND($D996-L998,0),ROUND(IF(AND(L997=0,K999&gt;0),$D996-L998,IF(L997=0,0,$D996-L998)),0))</f>
        <v>0</v>
      </c>
      <c r="M999" s="253">
        <f t="shared" ca="1" si="851"/>
        <v>0</v>
      </c>
      <c r="N999" s="253">
        <f t="shared" ca="1" si="851"/>
        <v>0</v>
      </c>
      <c r="O999" s="253">
        <f t="shared" ca="1" si="851"/>
        <v>0</v>
      </c>
      <c r="P999" s="253">
        <f t="shared" ca="1" si="851"/>
        <v>0</v>
      </c>
      <c r="Q999" s="253">
        <f t="shared" ca="1" si="851"/>
        <v>0</v>
      </c>
      <c r="R999" s="253">
        <f t="shared" ca="1" si="851"/>
        <v>0</v>
      </c>
      <c r="S999" s="253">
        <f t="shared" ca="1" si="851"/>
        <v>0</v>
      </c>
      <c r="T999" s="253">
        <f t="shared" ca="1" si="851"/>
        <v>0</v>
      </c>
      <c r="U999" s="253">
        <f t="shared" ca="1" si="851"/>
        <v>0</v>
      </c>
      <c r="V999" s="253">
        <f t="shared" ca="1" si="851"/>
        <v>0</v>
      </c>
      <c r="W999" s="253">
        <f t="shared" ca="1" si="851"/>
        <v>0</v>
      </c>
      <c r="X999" s="253">
        <f t="shared" ref="X999:AA999" ca="1" si="852">IF($D995=LataProjekcji,ROUND($D996-X998,0),ROUND(IF(AND(X997=0,W999&gt;0),$D996-X998,IF(X997=0,0,$D996-X998)),0))</f>
        <v>0</v>
      </c>
      <c r="Y999" s="253">
        <f t="shared" ca="1" si="852"/>
        <v>0</v>
      </c>
      <c r="Z999" s="253">
        <f t="shared" ca="1" si="852"/>
        <v>0</v>
      </c>
      <c r="AA999" s="253">
        <f t="shared" ca="1" si="852"/>
        <v>0</v>
      </c>
      <c r="AB999" s="253">
        <f t="shared" ref="AB999" ca="1" si="853">IF($D995=LataProjekcji,ROUND($D996-AB998,0),ROUND(IF(AND(AB997=0,AA999&gt;0),$D996-AB998,IF(AB997=0,0,$D996-AB998)),0))</f>
        <v>0</v>
      </c>
      <c r="AC999" s="253">
        <f t="shared" ref="AC999" ca="1" si="854">IF($D995=LataProjekcji,ROUND($D996-AC998,0),ROUND(IF(AND(AC997=0,AB999&gt;0),$D996-AC998,IF(AC997=0,0,$D996-AC998)),0))</f>
        <v>0</v>
      </c>
      <c r="AD999" s="253">
        <f t="shared" ref="AD999" ca="1" si="855">IF($D995=LataProjekcji,ROUND($D996-AD998,0),ROUND(IF(AND(AD997=0,AC999&gt;0),$D996-AD998,IF(AD997=0,0,$D996-AD998)),0))</f>
        <v>0</v>
      </c>
      <c r="AE999" s="253">
        <f t="shared" ref="AE999" ca="1" si="856">IF($D995=LataProjekcji,ROUND($D996-AE998,0),ROUND(IF(AND(AE997=0,AD999&gt;0),$D996-AE998,IF(AE997=0,0,$D996-AE998)),0))</f>
        <v>0</v>
      </c>
    </row>
    <row r="1000" spans="1:31" hidden="1">
      <c r="A1000" s="325"/>
      <c r="B1000" s="20">
        <f ca="1">OFFSET($B$96,D1000,0)</f>
        <v>0</v>
      </c>
      <c r="C1000" s="20"/>
      <c r="D1000" s="21">
        <f>D994+1</f>
        <v>12</v>
      </c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325"/>
      <c r="B1001" s="164" t="s">
        <v>401</v>
      </c>
      <c r="C1001" s="164"/>
      <c r="D1001" s="164">
        <f ca="1">YEAR(OFFSET($E$96,D1000,0))</f>
        <v>1900</v>
      </c>
      <c r="E1001" s="164">
        <f ca="1">MONTH(OFFSET($E$96,D1000,0))</f>
        <v>1</v>
      </c>
      <c r="F1001" s="522" cm="1">
        <f t="array" aca="1" ref="F1001" ca="1">IleMiesiecyDoKoncaRokuST</f>
        <v>11</v>
      </c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325"/>
      <c r="B1002" s="21" t="s">
        <v>387</v>
      </c>
      <c r="C1002" s="21"/>
      <c r="D1002" s="370">
        <f ca="1">IF(E1002&lt;0,0,ROUND(E1002,0))</f>
        <v>0</v>
      </c>
      <c r="E1002" s="248">
        <f ca="1">OFFSET($D$96,D1000,0)</f>
        <v>0</v>
      </c>
      <c r="F1002" s="370">
        <f ca="1">IF(E1002&gt;10,ROUND(($D1003/12)*$F1001,0),$D1002)</f>
        <v>0</v>
      </c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325"/>
      <c r="B1003" s="21" t="s">
        <v>395</v>
      </c>
      <c r="C1003" s="415" t="e">
        <f ca="1">VLOOKUP(OFFSET($C$96,D1000,0),Założenia!$J$46:$K$53,2,FALSE)</f>
        <v>#N/A</v>
      </c>
      <c r="D1003" s="370">
        <f ca="1">IF(ISBLANK(OFFSET($E$96,D1000,0)),0,IF(E1002&gt;10,ROUND(D1002*C1003,0),IF(D1002&lt;0,0,D1002)))</f>
        <v>0</v>
      </c>
      <c r="E1003" s="21"/>
      <c r="F1003" s="21"/>
      <c r="G1003" s="21"/>
      <c r="H1003" s="21"/>
      <c r="I1003" s="21"/>
      <c r="J1003" s="21"/>
      <c r="K1003" s="74">
        <f ca="1">ROUND(IF($D1001=LataProjekcji,$F1002,IF($D1001=LataProjekcji,$D1003,0)),0)</f>
        <v>0</v>
      </c>
      <c r="L1003" s="247">
        <f ca="1">ROUND(IF(OR(AND($D1001=LataProjekcji,$F1001&gt;0),AND($D1001=LataProjekcji,$F1001=0,$E1002&lt;=10)),$F1002,IF($D1001&lt;LataProjekcji,IF((SUM($K1003:K1003)+$D1003)&lt;$D1002,$D1003,$D1002-SUM($K1003:K1003)),0)),0)</f>
        <v>0</v>
      </c>
      <c r="M1003" s="247">
        <f ca="1">ROUND(IF(OR(AND($D1001=LataProjekcji,$F1001&gt;0),AND($D1001=LataProjekcji,$F1001=0,$E1002&lt;=10)),$F1002,IF($D1001&lt;LataProjekcji,IF((SUM($K1003:L1003)+$D1003)&lt;$D1002,$D1003,$D1002-SUM($K1003:L1003)),0)),0)</f>
        <v>0</v>
      </c>
      <c r="N1003" s="247">
        <f ca="1">ROUND(IF(OR(AND($D1001=LataProjekcji,$F1001&gt;0),AND($D1001=LataProjekcji,$F1001=0,$E1002&lt;=10)),$F1002,IF($D1001&lt;LataProjekcji,IF((SUM($K1003:M1003)+$D1003)&lt;$D1002,$D1003,$D1002-SUM($K1003:M1003)),0)),0)</f>
        <v>0</v>
      </c>
      <c r="O1003" s="247">
        <f ca="1">ROUND(IF(OR(AND($D1001=LataProjekcji,$F1001&gt;0),AND($D1001=LataProjekcji,$F1001=0,$E1002&lt;=10)),$F1002,IF($D1001&lt;LataProjekcji,IF((SUM($K1003:N1003)+$D1003)&lt;$D1002,$D1003,$D1002-SUM($K1003:N1003)),0)),0)</f>
        <v>0</v>
      </c>
      <c r="P1003" s="247">
        <f ca="1">ROUND(IF(OR(AND($D1001=LataProjekcji,$F1001&gt;0),AND($D1001=LataProjekcji,$F1001=0,$E1002&lt;=10)),$F1002,IF($D1001&lt;LataProjekcji,IF((SUM($K1003:O1003)+$D1003)&lt;$D1002,$D1003,$D1002-SUM($K1003:O1003)),0)),0)</f>
        <v>0</v>
      </c>
      <c r="Q1003" s="247">
        <f ca="1">ROUND(IF(OR(AND($D1001=LataProjekcji,$F1001&gt;0),AND($D1001=LataProjekcji,$F1001=0,$E1002&lt;=10)),$F1002,IF($D1001&lt;LataProjekcji,IF((SUM($K1003:P1003)+$D1003)&lt;$D1002,$D1003,$D1002-SUM($K1003:P1003)),0)),0)</f>
        <v>0</v>
      </c>
      <c r="R1003" s="247">
        <f ca="1">ROUND(IF(OR(AND($D1001=LataProjekcji,$F1001&gt;0),AND($D1001=LataProjekcji,$F1001=0,$E1002&lt;=10)),$F1002,IF($D1001&lt;LataProjekcji,IF((SUM($K1003:Q1003)+$D1003)&lt;$D1002,$D1003,$D1002-SUM($K1003:Q1003)),0)),0)</f>
        <v>0</v>
      </c>
      <c r="S1003" s="247">
        <f ca="1">ROUND(IF(OR(AND($D1001=LataProjekcji,$F1001&gt;0),AND($D1001=LataProjekcji,$F1001=0,$E1002&lt;=10)),$F1002,IF($D1001&lt;LataProjekcji,IF((SUM($K1003:R1003)+$D1003)&lt;$D1002,$D1003,$D1002-SUM($K1003:R1003)),0)),0)</f>
        <v>0</v>
      </c>
      <c r="T1003" s="247">
        <f ca="1">ROUND(IF(OR(AND($D1001=LataProjekcji,$F1001&gt;0),AND($D1001=LataProjekcji,$F1001=0,$E1002&lt;=10)),$F1002,IF($D1001&lt;LataProjekcji,IF((SUM($K1003:S1003)+$D1003)&lt;$D1002,$D1003,$D1002-SUM($K1003:S1003)),0)),0)</f>
        <v>0</v>
      </c>
      <c r="U1003" s="247">
        <f ca="1">ROUND(IF(OR(AND($D1001=LataProjekcji,$F1001&gt;0),AND($D1001=LataProjekcji,$F1001=0,$E1002&lt;=10)),$F1002,IF($D1001&lt;LataProjekcji,IF((SUM($K1003:T1003)+$D1003)&lt;$D1002,$D1003,$D1002-SUM($K1003:T1003)),0)),0)</f>
        <v>0</v>
      </c>
      <c r="V1003" s="247">
        <f ca="1">ROUND(IF(OR(AND($D1001=LataProjekcji,$F1001&gt;0),AND($D1001=LataProjekcji,$F1001=0,$E1002&lt;=10)),$F1002,IF($D1001&lt;LataProjekcji,IF((SUM($K1003:U1003)+$D1003)&lt;$D1002,$D1003,$D1002-SUM($K1003:U1003)),0)),0)</f>
        <v>0</v>
      </c>
      <c r="W1003" s="247">
        <f ca="1">ROUND(IF(OR(AND($D1001=LataProjekcji,$F1001&gt;0),AND($D1001=LataProjekcji,$F1001=0,$E1002&lt;=10)),$F1002,IF($D1001&lt;LataProjekcji,IF((SUM($K1003:V1003)+$D1003)&lt;$D1002,$D1003,$D1002-SUM($K1003:V1003)),0)),0)</f>
        <v>0</v>
      </c>
      <c r="X1003" s="247">
        <f ca="1">ROUND(IF(OR(AND($D1001=LataProjekcji,$F1001&gt;0),AND($D1001=LataProjekcji,$F1001=0,$E1002&lt;=10)),$F1002,IF($D1001&lt;LataProjekcji,IF((SUM($K1003:W1003)+$D1003)&lt;$D1002,$D1003,$D1002-SUM($K1003:W1003)),0)),0)</f>
        <v>0</v>
      </c>
      <c r="Y1003" s="247">
        <f ca="1">ROUND(IF(OR(AND($D1001=LataProjekcji,$F1001&gt;0),AND($D1001=LataProjekcji,$F1001=0,$E1002&lt;=10)),$F1002,IF($D1001&lt;LataProjekcji,IF((SUM($K1003:X1003)+$D1003)&lt;$D1002,$D1003,$D1002-SUM($K1003:X1003)),0)),0)</f>
        <v>0</v>
      </c>
      <c r="Z1003" s="247">
        <f ca="1">ROUND(IF(OR(AND($D1001=LataProjekcji,$F1001&gt;0),AND($D1001=LataProjekcji,$F1001=0,$E1002&lt;=10)),$F1002,IF($D1001&lt;LataProjekcji,IF((SUM($K1003:Y1003)+$D1003)&lt;$D1002,$D1003,$D1002-SUM($K1003:Y1003)),0)),0)</f>
        <v>0</v>
      </c>
      <c r="AA1003" s="247">
        <f ca="1">ROUND(IF(OR(AND($D1001=LataProjekcji,$F1001&gt;0),AND($D1001=LataProjekcji,$F1001=0,$E1002&lt;=10)),$F1002,IF($D1001&lt;LataProjekcji,IF((SUM($K1003:Z1003)+$D1003)&lt;$D1002,$D1003,$D1002-SUM($K1003:Z1003)),0)),0)</f>
        <v>0</v>
      </c>
      <c r="AB1003" s="247">
        <f ca="1">ROUND(IF(OR(AND($D1001=LataProjekcji,$F1001&gt;0),AND($D1001=LataProjekcji,$F1001=0,$E1002&lt;=10)),$F1002,IF($D1001&lt;LataProjekcji,IF((SUM($K1003:AA1003)+$D1003)&lt;$D1002,$D1003,$D1002-SUM($K1003:AA1003)),0)),0)</f>
        <v>0</v>
      </c>
      <c r="AC1003" s="247">
        <f ca="1">ROUND(IF(OR(AND($D1001=LataProjekcji,$F1001&gt;0),AND($D1001=LataProjekcji,$F1001=0,$E1002&lt;=10)),$F1002,IF($D1001&lt;LataProjekcji,IF((SUM($K1003:AB1003)+$D1003)&lt;$D1002,$D1003,$D1002-SUM($K1003:AB1003)),0)),0)</f>
        <v>0</v>
      </c>
      <c r="AD1003" s="247">
        <f ca="1">ROUND(IF(OR(AND($D1001=LataProjekcji,$F1001&gt;0),AND($D1001=LataProjekcji,$F1001=0,$E1002&lt;=10)),$F1002,IF($D1001&lt;LataProjekcji,IF((SUM($K1003:AC1003)+$D1003)&lt;$D1002,$D1003,$D1002-SUM($K1003:AC1003)),0)),0)</f>
        <v>0</v>
      </c>
      <c r="AE1003" s="247">
        <f ca="1">ROUND(IF(OR(AND($D1001=LataProjekcji,$F1001&gt;0),AND($D1001=LataProjekcji,$F1001=0,$E1002&lt;=10)),$F1002,IF($D1001&lt;LataProjekcji,IF((SUM($K1003:AD1003)+$D1003)&lt;$D1002,$D1003,$D1002-SUM($K1003:AD1003)),0)),0)</f>
        <v>0</v>
      </c>
    </row>
    <row r="1004" spans="1:31" hidden="1">
      <c r="A1004" s="325"/>
      <c r="B1004" s="21" t="s">
        <v>396</v>
      </c>
      <c r="C1004" s="21"/>
      <c r="D1004" s="22"/>
      <c r="E1004" s="21"/>
      <c r="F1004" s="21"/>
      <c r="G1004" s="21"/>
      <c r="H1004" s="21"/>
      <c r="I1004" s="21"/>
      <c r="J1004" s="21"/>
      <c r="K1004" s="22">
        <f ca="1">ROUND(K1003,0)</f>
        <v>0</v>
      </c>
      <c r="L1004" s="22">
        <f t="shared" ref="L1004:Y1004" ca="1" si="857">ROUND(K1004+L1003,0)</f>
        <v>0</v>
      </c>
      <c r="M1004" s="22">
        <f t="shared" ca="1" si="857"/>
        <v>0</v>
      </c>
      <c r="N1004" s="22">
        <f t="shared" ca="1" si="857"/>
        <v>0</v>
      </c>
      <c r="O1004" s="22">
        <f t="shared" ca="1" si="857"/>
        <v>0</v>
      </c>
      <c r="P1004" s="22">
        <f t="shared" ca="1" si="857"/>
        <v>0</v>
      </c>
      <c r="Q1004" s="22">
        <f t="shared" ca="1" si="857"/>
        <v>0</v>
      </c>
      <c r="R1004" s="22">
        <f t="shared" ca="1" si="857"/>
        <v>0</v>
      </c>
      <c r="S1004" s="22">
        <f t="shared" ca="1" si="857"/>
        <v>0</v>
      </c>
      <c r="T1004" s="22">
        <f t="shared" ca="1" si="857"/>
        <v>0</v>
      </c>
      <c r="U1004" s="22">
        <f t="shared" ca="1" si="857"/>
        <v>0</v>
      </c>
      <c r="V1004" s="22">
        <f t="shared" ca="1" si="857"/>
        <v>0</v>
      </c>
      <c r="W1004" s="22">
        <f t="shared" ca="1" si="857"/>
        <v>0</v>
      </c>
      <c r="X1004" s="22">
        <f t="shared" ca="1" si="857"/>
        <v>0</v>
      </c>
      <c r="Y1004" s="22">
        <f t="shared" ca="1" si="857"/>
        <v>0</v>
      </c>
      <c r="Z1004" s="22">
        <f t="shared" ref="Z1004" ca="1" si="858">ROUND(Y1004+Z1003,0)</f>
        <v>0</v>
      </c>
      <c r="AA1004" s="22">
        <f t="shared" ref="AA1004" ca="1" si="859">ROUND(Z1004+AA1003,0)</f>
        <v>0</v>
      </c>
      <c r="AB1004" s="22">
        <f t="shared" ref="AB1004" ca="1" si="860">ROUND(AA1004+AB1003,0)</f>
        <v>0</v>
      </c>
      <c r="AC1004" s="22">
        <f t="shared" ref="AC1004" ca="1" si="861">ROUND(AB1004+AC1003,0)</f>
        <v>0</v>
      </c>
      <c r="AD1004" s="22">
        <f t="shared" ref="AD1004" ca="1" si="862">ROUND(AC1004+AD1003,0)</f>
        <v>0</v>
      </c>
      <c r="AE1004" s="22">
        <f t="shared" ref="AE1004" ca="1" si="863">ROUND(AD1004+AE1003,0)</f>
        <v>0</v>
      </c>
    </row>
    <row r="1005" spans="1:31" hidden="1">
      <c r="A1005" s="325"/>
      <c r="B1005" s="21" t="s">
        <v>387</v>
      </c>
      <c r="C1005" s="21"/>
      <c r="D1005" s="22"/>
      <c r="E1005" s="21"/>
      <c r="F1005" s="21"/>
      <c r="G1005" s="21"/>
      <c r="H1005" s="21"/>
      <c r="I1005" s="21"/>
      <c r="J1005" s="424">
        <f ca="1">OFFSET($C$96,D1000,0)</f>
        <v>0</v>
      </c>
      <c r="K1005" s="76">
        <f ca="1">IF($D1001=LataProjekcji,ROUND($D1002-K1004,0),ROUND(IF(K1003=0,0,$D1002-K1004),0))</f>
        <v>0</v>
      </c>
      <c r="L1005" s="253">
        <f t="shared" ref="L1005:W1005" ca="1" si="864">IF($D1001=LataProjekcji,ROUND($D1002-L1004,0),ROUND(IF(AND(L1003=0,K1005&gt;0),$D1002-L1004,IF(L1003=0,0,$D1002-L1004)),0))</f>
        <v>0</v>
      </c>
      <c r="M1005" s="253">
        <f t="shared" ca="1" si="864"/>
        <v>0</v>
      </c>
      <c r="N1005" s="253">
        <f t="shared" ca="1" si="864"/>
        <v>0</v>
      </c>
      <c r="O1005" s="253">
        <f t="shared" ca="1" si="864"/>
        <v>0</v>
      </c>
      <c r="P1005" s="253">
        <f t="shared" ca="1" si="864"/>
        <v>0</v>
      </c>
      <c r="Q1005" s="253">
        <f t="shared" ca="1" si="864"/>
        <v>0</v>
      </c>
      <c r="R1005" s="253">
        <f t="shared" ca="1" si="864"/>
        <v>0</v>
      </c>
      <c r="S1005" s="253">
        <f t="shared" ca="1" si="864"/>
        <v>0</v>
      </c>
      <c r="T1005" s="253">
        <f t="shared" ca="1" si="864"/>
        <v>0</v>
      </c>
      <c r="U1005" s="253">
        <f t="shared" ca="1" si="864"/>
        <v>0</v>
      </c>
      <c r="V1005" s="253">
        <f t="shared" ca="1" si="864"/>
        <v>0</v>
      </c>
      <c r="W1005" s="253">
        <f t="shared" ca="1" si="864"/>
        <v>0</v>
      </c>
      <c r="X1005" s="253">
        <f t="shared" ref="X1005:AA1005" ca="1" si="865">IF($D1001=LataProjekcji,ROUND($D1002-X1004,0),ROUND(IF(AND(X1003=0,W1005&gt;0),$D1002-X1004,IF(X1003=0,0,$D1002-X1004)),0))</f>
        <v>0</v>
      </c>
      <c r="Y1005" s="253">
        <f t="shared" ca="1" si="865"/>
        <v>0</v>
      </c>
      <c r="Z1005" s="253">
        <f t="shared" ca="1" si="865"/>
        <v>0</v>
      </c>
      <c r="AA1005" s="253">
        <f t="shared" ca="1" si="865"/>
        <v>0</v>
      </c>
      <c r="AB1005" s="253">
        <f t="shared" ref="AB1005" ca="1" si="866">IF($D1001=LataProjekcji,ROUND($D1002-AB1004,0),ROUND(IF(AND(AB1003=0,AA1005&gt;0),$D1002-AB1004,IF(AB1003=0,0,$D1002-AB1004)),0))</f>
        <v>0</v>
      </c>
      <c r="AC1005" s="253">
        <f t="shared" ref="AC1005" ca="1" si="867">IF($D1001=LataProjekcji,ROUND($D1002-AC1004,0),ROUND(IF(AND(AC1003=0,AB1005&gt;0),$D1002-AC1004,IF(AC1003=0,0,$D1002-AC1004)),0))</f>
        <v>0</v>
      </c>
      <c r="AD1005" s="253">
        <f t="shared" ref="AD1005" ca="1" si="868">IF($D1001=LataProjekcji,ROUND($D1002-AD1004,0),ROUND(IF(AND(AD1003=0,AC1005&gt;0),$D1002-AD1004,IF(AD1003=0,0,$D1002-AD1004)),0))</f>
        <v>0</v>
      </c>
      <c r="AE1005" s="253">
        <f t="shared" ref="AE1005" ca="1" si="869">IF($D1001=LataProjekcji,ROUND($D1002-AE1004,0),ROUND(IF(AND(AE1003=0,AD1005&gt;0),$D1002-AE1004,IF(AE1003=0,0,$D1002-AE1004)),0))</f>
        <v>0</v>
      </c>
    </row>
    <row r="1006" spans="1:31" hidden="1">
      <c r="A1006" s="325"/>
      <c r="B1006" s="20">
        <f ca="1">OFFSET($B$96,D1006,0)</f>
        <v>0</v>
      </c>
      <c r="C1006" s="20"/>
      <c r="D1006" s="21">
        <f>D1000+1</f>
        <v>13</v>
      </c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  <c r="Y1006" s="21"/>
      <c r="Z1006" s="21"/>
      <c r="AA1006" s="21"/>
      <c r="AB1006" s="21"/>
      <c r="AC1006" s="21"/>
      <c r="AD1006" s="21"/>
      <c r="AE1006" s="21"/>
    </row>
    <row r="1007" spans="1:31" hidden="1">
      <c r="A1007" s="325"/>
      <c r="B1007" s="164" t="s">
        <v>401</v>
      </c>
      <c r="C1007" s="164"/>
      <c r="D1007" s="164">
        <f ca="1">YEAR(OFFSET($E$96,D1006,0))</f>
        <v>1900</v>
      </c>
      <c r="E1007" s="164">
        <f ca="1">MONTH(OFFSET($E$96,D1006,0))</f>
        <v>1</v>
      </c>
      <c r="F1007" s="522" cm="1">
        <f t="array" aca="1" ref="F1007" ca="1">IleMiesiecyDoKoncaRokuST</f>
        <v>11</v>
      </c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325"/>
      <c r="B1008" s="21" t="s">
        <v>387</v>
      </c>
      <c r="C1008" s="21"/>
      <c r="D1008" s="370">
        <f ca="1">IF(E1008&lt;0,0,ROUND(E1008,0))</f>
        <v>0</v>
      </c>
      <c r="E1008" s="248">
        <f ca="1">OFFSET($D$96,D1006,0)</f>
        <v>0</v>
      </c>
      <c r="F1008" s="370">
        <f ca="1">IF(E1008&gt;10,ROUND(($D1009/12)*$F1007,0),$D1008)</f>
        <v>0</v>
      </c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325"/>
      <c r="B1009" s="21" t="s">
        <v>395</v>
      </c>
      <c r="C1009" s="415" t="e">
        <f ca="1">VLOOKUP(OFFSET($C$96,D1006,0),Założenia!$J$46:$K$53,2,FALSE)</f>
        <v>#N/A</v>
      </c>
      <c r="D1009" s="370">
        <f ca="1">IF(ISBLANK(OFFSET($E$96,D1006,0)),0,IF(E1008&gt;10,ROUND(D1008*C1009,0),IF(D1008&lt;0,0,D1008)))</f>
        <v>0</v>
      </c>
      <c r="E1009" s="21"/>
      <c r="F1009" s="21"/>
      <c r="G1009" s="21"/>
      <c r="H1009" s="21"/>
      <c r="I1009" s="21"/>
      <c r="J1009" s="21"/>
      <c r="K1009" s="74">
        <f ca="1">ROUND(IF($D1007=LataProjekcji,$F1008,IF($D1007=LataProjekcji,$D1009,0)),0)</f>
        <v>0</v>
      </c>
      <c r="L1009" s="247">
        <f ca="1">ROUND(IF(OR(AND($D1007=LataProjekcji,$F1007&gt;0),AND($D1007=LataProjekcji,$F1007=0,$E1008&lt;=10)),$F1008,IF($D1007&lt;LataProjekcji,IF((SUM($K1009:K1009)+$D1009)&lt;$D1008,$D1009,$D1008-SUM($K1009:K1009)),0)),0)</f>
        <v>0</v>
      </c>
      <c r="M1009" s="247">
        <f ca="1">ROUND(IF(OR(AND($D1007=LataProjekcji,$F1007&gt;0),AND($D1007=LataProjekcji,$F1007=0,$E1008&lt;=10)),$F1008,IF($D1007&lt;LataProjekcji,IF((SUM($K1009:L1009)+$D1009)&lt;$D1008,$D1009,$D1008-SUM($K1009:L1009)),0)),0)</f>
        <v>0</v>
      </c>
      <c r="N1009" s="247">
        <f ca="1">ROUND(IF(OR(AND($D1007=LataProjekcji,$F1007&gt;0),AND($D1007=LataProjekcji,$F1007=0,$E1008&lt;=10)),$F1008,IF($D1007&lt;LataProjekcji,IF((SUM($K1009:M1009)+$D1009)&lt;$D1008,$D1009,$D1008-SUM($K1009:M1009)),0)),0)</f>
        <v>0</v>
      </c>
      <c r="O1009" s="247">
        <f ca="1">ROUND(IF(OR(AND($D1007=LataProjekcji,$F1007&gt;0),AND($D1007=LataProjekcji,$F1007=0,$E1008&lt;=10)),$F1008,IF($D1007&lt;LataProjekcji,IF((SUM($K1009:N1009)+$D1009)&lt;$D1008,$D1009,$D1008-SUM($K1009:N1009)),0)),0)</f>
        <v>0</v>
      </c>
      <c r="P1009" s="247">
        <f ca="1">ROUND(IF(OR(AND($D1007=LataProjekcji,$F1007&gt;0),AND($D1007=LataProjekcji,$F1007=0,$E1008&lt;=10)),$F1008,IF($D1007&lt;LataProjekcji,IF((SUM($K1009:O1009)+$D1009)&lt;$D1008,$D1009,$D1008-SUM($K1009:O1009)),0)),0)</f>
        <v>0</v>
      </c>
      <c r="Q1009" s="247">
        <f ca="1">ROUND(IF(OR(AND($D1007=LataProjekcji,$F1007&gt;0),AND($D1007=LataProjekcji,$F1007=0,$E1008&lt;=10)),$F1008,IF($D1007&lt;LataProjekcji,IF((SUM($K1009:P1009)+$D1009)&lt;$D1008,$D1009,$D1008-SUM($K1009:P1009)),0)),0)</f>
        <v>0</v>
      </c>
      <c r="R1009" s="247">
        <f ca="1">ROUND(IF(OR(AND($D1007=LataProjekcji,$F1007&gt;0),AND($D1007=LataProjekcji,$F1007=0,$E1008&lt;=10)),$F1008,IF($D1007&lt;LataProjekcji,IF((SUM($K1009:Q1009)+$D1009)&lt;$D1008,$D1009,$D1008-SUM($K1009:Q1009)),0)),0)</f>
        <v>0</v>
      </c>
      <c r="S1009" s="247">
        <f ca="1">ROUND(IF(OR(AND($D1007=LataProjekcji,$F1007&gt;0),AND($D1007=LataProjekcji,$F1007=0,$E1008&lt;=10)),$F1008,IF($D1007&lt;LataProjekcji,IF((SUM($K1009:R1009)+$D1009)&lt;$D1008,$D1009,$D1008-SUM($K1009:R1009)),0)),0)</f>
        <v>0</v>
      </c>
      <c r="T1009" s="247">
        <f ca="1">ROUND(IF(OR(AND($D1007=LataProjekcji,$F1007&gt;0),AND($D1007=LataProjekcji,$F1007=0,$E1008&lt;=10)),$F1008,IF($D1007&lt;LataProjekcji,IF((SUM($K1009:S1009)+$D1009)&lt;$D1008,$D1009,$D1008-SUM($K1009:S1009)),0)),0)</f>
        <v>0</v>
      </c>
      <c r="U1009" s="247">
        <f ca="1">ROUND(IF(OR(AND($D1007=LataProjekcji,$F1007&gt;0),AND($D1007=LataProjekcji,$F1007=0,$E1008&lt;=10)),$F1008,IF($D1007&lt;LataProjekcji,IF((SUM($K1009:T1009)+$D1009)&lt;$D1008,$D1009,$D1008-SUM($K1009:T1009)),0)),0)</f>
        <v>0</v>
      </c>
      <c r="V1009" s="247">
        <f ca="1">ROUND(IF(OR(AND($D1007=LataProjekcji,$F1007&gt;0),AND($D1007=LataProjekcji,$F1007=0,$E1008&lt;=10)),$F1008,IF($D1007&lt;LataProjekcji,IF((SUM($K1009:U1009)+$D1009)&lt;$D1008,$D1009,$D1008-SUM($K1009:U1009)),0)),0)</f>
        <v>0</v>
      </c>
      <c r="W1009" s="247">
        <f ca="1">ROUND(IF(OR(AND($D1007=LataProjekcji,$F1007&gt;0),AND($D1007=LataProjekcji,$F1007=0,$E1008&lt;=10)),$F1008,IF($D1007&lt;LataProjekcji,IF((SUM($K1009:V1009)+$D1009)&lt;$D1008,$D1009,$D1008-SUM($K1009:V1009)),0)),0)</f>
        <v>0</v>
      </c>
      <c r="X1009" s="247">
        <f ca="1">ROUND(IF(OR(AND($D1007=LataProjekcji,$F1007&gt;0),AND($D1007=LataProjekcji,$F1007=0,$E1008&lt;=10)),$F1008,IF($D1007&lt;LataProjekcji,IF((SUM($K1009:W1009)+$D1009)&lt;$D1008,$D1009,$D1008-SUM($K1009:W1009)),0)),0)</f>
        <v>0</v>
      </c>
      <c r="Y1009" s="247">
        <f ca="1">ROUND(IF(OR(AND($D1007=LataProjekcji,$F1007&gt;0),AND($D1007=LataProjekcji,$F1007=0,$E1008&lt;=10)),$F1008,IF($D1007&lt;LataProjekcji,IF((SUM($K1009:X1009)+$D1009)&lt;$D1008,$D1009,$D1008-SUM($K1009:X1009)),0)),0)</f>
        <v>0</v>
      </c>
      <c r="Z1009" s="247">
        <f ca="1">ROUND(IF(OR(AND($D1007=LataProjekcji,$F1007&gt;0),AND($D1007=LataProjekcji,$F1007=0,$E1008&lt;=10)),$F1008,IF($D1007&lt;LataProjekcji,IF((SUM($K1009:Y1009)+$D1009)&lt;$D1008,$D1009,$D1008-SUM($K1009:Y1009)),0)),0)</f>
        <v>0</v>
      </c>
      <c r="AA1009" s="247">
        <f ca="1">ROUND(IF(OR(AND($D1007=LataProjekcji,$F1007&gt;0),AND($D1007=LataProjekcji,$F1007=0,$E1008&lt;=10)),$F1008,IF($D1007&lt;LataProjekcji,IF((SUM($K1009:Z1009)+$D1009)&lt;$D1008,$D1009,$D1008-SUM($K1009:Z1009)),0)),0)</f>
        <v>0</v>
      </c>
      <c r="AB1009" s="247">
        <f ca="1">ROUND(IF(OR(AND($D1007=LataProjekcji,$F1007&gt;0),AND($D1007=LataProjekcji,$F1007=0,$E1008&lt;=10)),$F1008,IF($D1007&lt;LataProjekcji,IF((SUM($K1009:AA1009)+$D1009)&lt;$D1008,$D1009,$D1008-SUM($K1009:AA1009)),0)),0)</f>
        <v>0</v>
      </c>
      <c r="AC1009" s="247">
        <f ca="1">ROUND(IF(OR(AND($D1007=LataProjekcji,$F1007&gt;0),AND($D1007=LataProjekcji,$F1007=0,$E1008&lt;=10)),$F1008,IF($D1007&lt;LataProjekcji,IF((SUM($K1009:AB1009)+$D1009)&lt;$D1008,$D1009,$D1008-SUM($K1009:AB1009)),0)),0)</f>
        <v>0</v>
      </c>
      <c r="AD1009" s="247">
        <f ca="1">ROUND(IF(OR(AND($D1007=LataProjekcji,$F1007&gt;0),AND($D1007=LataProjekcji,$F1007=0,$E1008&lt;=10)),$F1008,IF($D1007&lt;LataProjekcji,IF((SUM($K1009:AC1009)+$D1009)&lt;$D1008,$D1009,$D1008-SUM($K1009:AC1009)),0)),0)</f>
        <v>0</v>
      </c>
      <c r="AE1009" s="247">
        <f ca="1">ROUND(IF(OR(AND($D1007=LataProjekcji,$F1007&gt;0),AND($D1007=LataProjekcji,$F1007=0,$E1008&lt;=10)),$F1008,IF($D1007&lt;LataProjekcji,IF((SUM($K1009:AD1009)+$D1009)&lt;$D1008,$D1009,$D1008-SUM($K1009:AD1009)),0)),0)</f>
        <v>0</v>
      </c>
    </row>
    <row r="1010" spans="1:31" hidden="1">
      <c r="A1010" s="325"/>
      <c r="B1010" s="21" t="s">
        <v>396</v>
      </c>
      <c r="C1010" s="21"/>
      <c r="D1010" s="22"/>
      <c r="E1010" s="21"/>
      <c r="F1010" s="21"/>
      <c r="G1010" s="21"/>
      <c r="H1010" s="21"/>
      <c r="I1010" s="21"/>
      <c r="J1010" s="21"/>
      <c r="K1010" s="22">
        <f ca="1">ROUND(K1009,0)</f>
        <v>0</v>
      </c>
      <c r="L1010" s="22">
        <f t="shared" ref="L1010:Y1010" ca="1" si="870">ROUND(K1010+L1009,0)</f>
        <v>0</v>
      </c>
      <c r="M1010" s="22">
        <f t="shared" ca="1" si="870"/>
        <v>0</v>
      </c>
      <c r="N1010" s="22">
        <f t="shared" ca="1" si="870"/>
        <v>0</v>
      </c>
      <c r="O1010" s="22">
        <f t="shared" ca="1" si="870"/>
        <v>0</v>
      </c>
      <c r="P1010" s="22">
        <f t="shared" ca="1" si="870"/>
        <v>0</v>
      </c>
      <c r="Q1010" s="22">
        <f t="shared" ca="1" si="870"/>
        <v>0</v>
      </c>
      <c r="R1010" s="22">
        <f t="shared" ca="1" si="870"/>
        <v>0</v>
      </c>
      <c r="S1010" s="22">
        <f t="shared" ca="1" si="870"/>
        <v>0</v>
      </c>
      <c r="T1010" s="22">
        <f t="shared" ca="1" si="870"/>
        <v>0</v>
      </c>
      <c r="U1010" s="22">
        <f t="shared" ca="1" si="870"/>
        <v>0</v>
      </c>
      <c r="V1010" s="22">
        <f t="shared" ca="1" si="870"/>
        <v>0</v>
      </c>
      <c r="W1010" s="22">
        <f t="shared" ca="1" si="870"/>
        <v>0</v>
      </c>
      <c r="X1010" s="22">
        <f t="shared" ca="1" si="870"/>
        <v>0</v>
      </c>
      <c r="Y1010" s="22">
        <f t="shared" ca="1" si="870"/>
        <v>0</v>
      </c>
      <c r="Z1010" s="22">
        <f t="shared" ref="Z1010" ca="1" si="871">ROUND(Y1010+Z1009,0)</f>
        <v>0</v>
      </c>
      <c r="AA1010" s="22">
        <f t="shared" ref="AA1010" ca="1" si="872">ROUND(Z1010+AA1009,0)</f>
        <v>0</v>
      </c>
      <c r="AB1010" s="22">
        <f t="shared" ref="AB1010" ca="1" si="873">ROUND(AA1010+AB1009,0)</f>
        <v>0</v>
      </c>
      <c r="AC1010" s="22">
        <f t="shared" ref="AC1010" ca="1" si="874">ROUND(AB1010+AC1009,0)</f>
        <v>0</v>
      </c>
      <c r="AD1010" s="22">
        <f t="shared" ref="AD1010" ca="1" si="875">ROUND(AC1010+AD1009,0)</f>
        <v>0</v>
      </c>
      <c r="AE1010" s="22">
        <f t="shared" ref="AE1010" ca="1" si="876">ROUND(AD1010+AE1009,0)</f>
        <v>0</v>
      </c>
    </row>
    <row r="1011" spans="1:31" hidden="1">
      <c r="A1011" s="325"/>
      <c r="B1011" s="21" t="s">
        <v>387</v>
      </c>
      <c r="C1011" s="21"/>
      <c r="D1011" s="22"/>
      <c r="E1011" s="21"/>
      <c r="F1011" s="21"/>
      <c r="G1011" s="21"/>
      <c r="H1011" s="21"/>
      <c r="I1011" s="21"/>
      <c r="J1011" s="424">
        <f ca="1">OFFSET($C$96,D1006,0)</f>
        <v>0</v>
      </c>
      <c r="K1011" s="76">
        <f ca="1">IF($D1007=LataProjekcji,ROUND($D1008-K1010,0),ROUND(IF(K1009=0,0,$D1008-K1010),0))</f>
        <v>0</v>
      </c>
      <c r="L1011" s="253">
        <f t="shared" ref="L1011:W1011" ca="1" si="877">IF($D1007=LataProjekcji,ROUND($D1008-L1010,0),ROUND(IF(AND(L1009=0,K1011&gt;0),$D1008-L1010,IF(L1009=0,0,$D1008-L1010)),0))</f>
        <v>0</v>
      </c>
      <c r="M1011" s="253">
        <f t="shared" ca="1" si="877"/>
        <v>0</v>
      </c>
      <c r="N1011" s="253">
        <f t="shared" ca="1" si="877"/>
        <v>0</v>
      </c>
      <c r="O1011" s="253">
        <f t="shared" ca="1" si="877"/>
        <v>0</v>
      </c>
      <c r="P1011" s="253">
        <f t="shared" ca="1" si="877"/>
        <v>0</v>
      </c>
      <c r="Q1011" s="253">
        <f t="shared" ca="1" si="877"/>
        <v>0</v>
      </c>
      <c r="R1011" s="253">
        <f t="shared" ca="1" si="877"/>
        <v>0</v>
      </c>
      <c r="S1011" s="253">
        <f t="shared" ca="1" si="877"/>
        <v>0</v>
      </c>
      <c r="T1011" s="253">
        <f t="shared" ca="1" si="877"/>
        <v>0</v>
      </c>
      <c r="U1011" s="253">
        <f t="shared" ca="1" si="877"/>
        <v>0</v>
      </c>
      <c r="V1011" s="253">
        <f t="shared" ca="1" si="877"/>
        <v>0</v>
      </c>
      <c r="W1011" s="253">
        <f t="shared" ca="1" si="877"/>
        <v>0</v>
      </c>
      <c r="X1011" s="253">
        <f t="shared" ref="X1011:AA1011" ca="1" si="878">IF($D1007=LataProjekcji,ROUND($D1008-X1010,0),ROUND(IF(AND(X1009=0,W1011&gt;0),$D1008-X1010,IF(X1009=0,0,$D1008-X1010)),0))</f>
        <v>0</v>
      </c>
      <c r="Y1011" s="253">
        <f t="shared" ca="1" si="878"/>
        <v>0</v>
      </c>
      <c r="Z1011" s="253">
        <f t="shared" ca="1" si="878"/>
        <v>0</v>
      </c>
      <c r="AA1011" s="253">
        <f t="shared" ca="1" si="878"/>
        <v>0</v>
      </c>
      <c r="AB1011" s="253">
        <f t="shared" ref="AB1011" ca="1" si="879">IF($D1007=LataProjekcji,ROUND($D1008-AB1010,0),ROUND(IF(AND(AB1009=0,AA1011&gt;0),$D1008-AB1010,IF(AB1009=0,0,$D1008-AB1010)),0))</f>
        <v>0</v>
      </c>
      <c r="AC1011" s="253">
        <f t="shared" ref="AC1011" ca="1" si="880">IF($D1007=LataProjekcji,ROUND($D1008-AC1010,0),ROUND(IF(AND(AC1009=0,AB1011&gt;0),$D1008-AC1010,IF(AC1009=0,0,$D1008-AC1010)),0))</f>
        <v>0</v>
      </c>
      <c r="AD1011" s="253">
        <f t="shared" ref="AD1011" ca="1" si="881">IF($D1007=LataProjekcji,ROUND($D1008-AD1010,0),ROUND(IF(AND(AD1009=0,AC1011&gt;0),$D1008-AD1010,IF(AD1009=0,0,$D1008-AD1010)),0))</f>
        <v>0</v>
      </c>
      <c r="AE1011" s="253">
        <f t="shared" ref="AE1011" ca="1" si="882">IF($D1007=LataProjekcji,ROUND($D1008-AE1010,0),ROUND(IF(AND(AE1009=0,AD1011&gt;0),$D1008-AE1010,IF(AE1009=0,0,$D1008-AE1010)),0))</f>
        <v>0</v>
      </c>
    </row>
    <row r="1012" spans="1:31" hidden="1">
      <c r="A1012" s="325"/>
      <c r="B1012" s="20">
        <f ca="1">OFFSET($B$96,D1012,0)</f>
        <v>0</v>
      </c>
      <c r="C1012" s="20"/>
      <c r="D1012" s="21">
        <f>D1006+1</f>
        <v>14</v>
      </c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1"/>
      <c r="AA1012" s="21"/>
      <c r="AB1012" s="21"/>
      <c r="AC1012" s="21"/>
      <c r="AD1012" s="21"/>
      <c r="AE1012" s="21"/>
    </row>
    <row r="1013" spans="1:31" hidden="1">
      <c r="A1013" s="325"/>
      <c r="B1013" s="164" t="s">
        <v>401</v>
      </c>
      <c r="C1013" s="164"/>
      <c r="D1013" s="164">
        <f ca="1">YEAR(OFFSET($E$96,D1012,0))</f>
        <v>1900</v>
      </c>
      <c r="E1013" s="164">
        <f ca="1">MONTH(OFFSET($E$96,D1012,0))</f>
        <v>1</v>
      </c>
      <c r="F1013" s="522" cm="1">
        <f t="array" aca="1" ref="F1013" ca="1">IleMiesiecyDoKoncaRokuST</f>
        <v>11</v>
      </c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1"/>
    </row>
    <row r="1014" spans="1:31" hidden="1">
      <c r="A1014" s="325"/>
      <c r="B1014" s="21" t="s">
        <v>387</v>
      </c>
      <c r="C1014" s="21"/>
      <c r="D1014" s="370">
        <f ca="1">IF(E1014&lt;0,0,ROUND(E1014,0))</f>
        <v>0</v>
      </c>
      <c r="E1014" s="248">
        <f ca="1">OFFSET($D$96,D1012,0)</f>
        <v>0</v>
      </c>
      <c r="F1014" s="370">
        <f ca="1">IF(E1014&gt;10,ROUND(($D1015/12)*$F1013,0),$D1014)</f>
        <v>0</v>
      </c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325"/>
      <c r="B1015" s="21" t="s">
        <v>395</v>
      </c>
      <c r="C1015" s="415" t="e">
        <f ca="1">VLOOKUP(OFFSET($C$96,D1012,0),Założenia!$J$46:$K$53,2,FALSE)</f>
        <v>#N/A</v>
      </c>
      <c r="D1015" s="370">
        <f ca="1">IF(ISBLANK(OFFSET($E$96,D1012,0)),0,IF(E1014&gt;10,ROUND(D1014*C1015,0),IF(D1014&lt;0,0,D1014)))</f>
        <v>0</v>
      </c>
      <c r="E1015" s="21"/>
      <c r="F1015" s="21"/>
      <c r="G1015" s="21"/>
      <c r="H1015" s="21"/>
      <c r="I1015" s="21"/>
      <c r="J1015" s="21"/>
      <c r="K1015" s="74">
        <f ca="1">ROUND(IF($D1013=LataProjekcji,$F1014,IF($D1013=LataProjekcji,$D1015,0)),0)</f>
        <v>0</v>
      </c>
      <c r="L1015" s="247">
        <f ca="1">ROUND(IF(OR(AND($D1013=LataProjekcji,$F1013&gt;0),AND($D1013=LataProjekcji,$F1013=0,$E1014&lt;=10)),$F1014,IF($D1013&lt;LataProjekcji,IF((SUM($K1015:K1015)+$D1015)&lt;$D1014,$D1015,$D1014-SUM($K1015:K1015)),0)),0)</f>
        <v>0</v>
      </c>
      <c r="M1015" s="247">
        <f ca="1">ROUND(IF(OR(AND($D1013=LataProjekcji,$F1013&gt;0),AND($D1013=LataProjekcji,$F1013=0,$E1014&lt;=10)),$F1014,IF($D1013&lt;LataProjekcji,IF((SUM($K1015:L1015)+$D1015)&lt;$D1014,$D1015,$D1014-SUM($K1015:L1015)),0)),0)</f>
        <v>0</v>
      </c>
      <c r="N1015" s="247">
        <f ca="1">ROUND(IF(OR(AND($D1013=LataProjekcji,$F1013&gt;0),AND($D1013=LataProjekcji,$F1013=0,$E1014&lt;=10)),$F1014,IF($D1013&lt;LataProjekcji,IF((SUM($K1015:M1015)+$D1015)&lt;$D1014,$D1015,$D1014-SUM($K1015:M1015)),0)),0)</f>
        <v>0</v>
      </c>
      <c r="O1015" s="247">
        <f ca="1">ROUND(IF(OR(AND($D1013=LataProjekcji,$F1013&gt;0),AND($D1013=LataProjekcji,$F1013=0,$E1014&lt;=10)),$F1014,IF($D1013&lt;LataProjekcji,IF((SUM($K1015:N1015)+$D1015)&lt;$D1014,$D1015,$D1014-SUM($K1015:N1015)),0)),0)</f>
        <v>0</v>
      </c>
      <c r="P1015" s="247">
        <f ca="1">ROUND(IF(OR(AND($D1013=LataProjekcji,$F1013&gt;0),AND($D1013=LataProjekcji,$F1013=0,$E1014&lt;=10)),$F1014,IF($D1013&lt;LataProjekcji,IF((SUM($K1015:O1015)+$D1015)&lt;$D1014,$D1015,$D1014-SUM($K1015:O1015)),0)),0)</f>
        <v>0</v>
      </c>
      <c r="Q1015" s="247">
        <f ca="1">ROUND(IF(OR(AND($D1013=LataProjekcji,$F1013&gt;0),AND($D1013=LataProjekcji,$F1013=0,$E1014&lt;=10)),$F1014,IF($D1013&lt;LataProjekcji,IF((SUM($K1015:P1015)+$D1015)&lt;$D1014,$D1015,$D1014-SUM($K1015:P1015)),0)),0)</f>
        <v>0</v>
      </c>
      <c r="R1015" s="247">
        <f ca="1">ROUND(IF(OR(AND($D1013=LataProjekcji,$F1013&gt;0),AND($D1013=LataProjekcji,$F1013=0,$E1014&lt;=10)),$F1014,IF($D1013&lt;LataProjekcji,IF((SUM($K1015:Q1015)+$D1015)&lt;$D1014,$D1015,$D1014-SUM($K1015:Q1015)),0)),0)</f>
        <v>0</v>
      </c>
      <c r="S1015" s="247">
        <f ca="1">ROUND(IF(OR(AND($D1013=LataProjekcji,$F1013&gt;0),AND($D1013=LataProjekcji,$F1013=0,$E1014&lt;=10)),$F1014,IF($D1013&lt;LataProjekcji,IF((SUM($K1015:R1015)+$D1015)&lt;$D1014,$D1015,$D1014-SUM($K1015:R1015)),0)),0)</f>
        <v>0</v>
      </c>
      <c r="T1015" s="247">
        <f ca="1">ROUND(IF(OR(AND($D1013=LataProjekcji,$F1013&gt;0),AND($D1013=LataProjekcji,$F1013=0,$E1014&lt;=10)),$F1014,IF($D1013&lt;LataProjekcji,IF((SUM($K1015:S1015)+$D1015)&lt;$D1014,$D1015,$D1014-SUM($K1015:S1015)),0)),0)</f>
        <v>0</v>
      </c>
      <c r="U1015" s="247">
        <f ca="1">ROUND(IF(OR(AND($D1013=LataProjekcji,$F1013&gt;0),AND($D1013=LataProjekcji,$F1013=0,$E1014&lt;=10)),$F1014,IF($D1013&lt;LataProjekcji,IF((SUM($K1015:T1015)+$D1015)&lt;$D1014,$D1015,$D1014-SUM($K1015:T1015)),0)),0)</f>
        <v>0</v>
      </c>
      <c r="V1015" s="247">
        <f ca="1">ROUND(IF(OR(AND($D1013=LataProjekcji,$F1013&gt;0),AND($D1013=LataProjekcji,$F1013=0,$E1014&lt;=10)),$F1014,IF($D1013&lt;LataProjekcji,IF((SUM($K1015:U1015)+$D1015)&lt;$D1014,$D1015,$D1014-SUM($K1015:U1015)),0)),0)</f>
        <v>0</v>
      </c>
      <c r="W1015" s="247">
        <f ca="1">ROUND(IF(OR(AND($D1013=LataProjekcji,$F1013&gt;0),AND($D1013=LataProjekcji,$F1013=0,$E1014&lt;=10)),$F1014,IF($D1013&lt;LataProjekcji,IF((SUM($K1015:V1015)+$D1015)&lt;$D1014,$D1015,$D1014-SUM($K1015:V1015)),0)),0)</f>
        <v>0</v>
      </c>
      <c r="X1015" s="247">
        <f ca="1">ROUND(IF(OR(AND($D1013=LataProjekcji,$F1013&gt;0),AND($D1013=LataProjekcji,$F1013=0,$E1014&lt;=10)),$F1014,IF($D1013&lt;LataProjekcji,IF((SUM($K1015:W1015)+$D1015)&lt;$D1014,$D1015,$D1014-SUM($K1015:W1015)),0)),0)</f>
        <v>0</v>
      </c>
      <c r="Y1015" s="247">
        <f ca="1">ROUND(IF(OR(AND($D1013=LataProjekcji,$F1013&gt;0),AND($D1013=LataProjekcji,$F1013=0,$E1014&lt;=10)),$F1014,IF($D1013&lt;LataProjekcji,IF((SUM($K1015:X1015)+$D1015)&lt;$D1014,$D1015,$D1014-SUM($K1015:X1015)),0)),0)</f>
        <v>0</v>
      </c>
      <c r="Z1015" s="247">
        <f ca="1">ROUND(IF(OR(AND($D1013=LataProjekcji,$F1013&gt;0),AND($D1013=LataProjekcji,$F1013=0,$E1014&lt;=10)),$F1014,IF($D1013&lt;LataProjekcji,IF((SUM($K1015:Y1015)+$D1015)&lt;$D1014,$D1015,$D1014-SUM($K1015:Y1015)),0)),0)</f>
        <v>0</v>
      </c>
      <c r="AA1015" s="247">
        <f ca="1">ROUND(IF(OR(AND($D1013=LataProjekcji,$F1013&gt;0),AND($D1013=LataProjekcji,$F1013=0,$E1014&lt;=10)),$F1014,IF($D1013&lt;LataProjekcji,IF((SUM($K1015:Z1015)+$D1015)&lt;$D1014,$D1015,$D1014-SUM($K1015:Z1015)),0)),0)</f>
        <v>0</v>
      </c>
      <c r="AB1015" s="247">
        <f ca="1">ROUND(IF(OR(AND($D1013=LataProjekcji,$F1013&gt;0),AND($D1013=LataProjekcji,$F1013=0,$E1014&lt;=10)),$F1014,IF($D1013&lt;LataProjekcji,IF((SUM($K1015:AA1015)+$D1015)&lt;$D1014,$D1015,$D1014-SUM($K1015:AA1015)),0)),0)</f>
        <v>0</v>
      </c>
      <c r="AC1015" s="247">
        <f ca="1">ROUND(IF(OR(AND($D1013=LataProjekcji,$F1013&gt;0),AND($D1013=LataProjekcji,$F1013=0,$E1014&lt;=10)),$F1014,IF($D1013&lt;LataProjekcji,IF((SUM($K1015:AB1015)+$D1015)&lt;$D1014,$D1015,$D1014-SUM($K1015:AB1015)),0)),0)</f>
        <v>0</v>
      </c>
      <c r="AD1015" s="247">
        <f ca="1">ROUND(IF(OR(AND($D1013=LataProjekcji,$F1013&gt;0),AND($D1013=LataProjekcji,$F1013=0,$E1014&lt;=10)),$F1014,IF($D1013&lt;LataProjekcji,IF((SUM($K1015:AC1015)+$D1015)&lt;$D1014,$D1015,$D1014-SUM($K1015:AC1015)),0)),0)</f>
        <v>0</v>
      </c>
      <c r="AE1015" s="247">
        <f ca="1">ROUND(IF(OR(AND($D1013=LataProjekcji,$F1013&gt;0),AND($D1013=LataProjekcji,$F1013=0,$E1014&lt;=10)),$F1014,IF($D1013&lt;LataProjekcji,IF((SUM($K1015:AD1015)+$D1015)&lt;$D1014,$D1015,$D1014-SUM($K1015:AD1015)),0)),0)</f>
        <v>0</v>
      </c>
    </row>
    <row r="1016" spans="1:31" hidden="1">
      <c r="A1016" s="325"/>
      <c r="B1016" s="21" t="s">
        <v>396</v>
      </c>
      <c r="C1016" s="21"/>
      <c r="D1016" s="22"/>
      <c r="E1016" s="21"/>
      <c r="F1016" s="21"/>
      <c r="G1016" s="21"/>
      <c r="H1016" s="21"/>
      <c r="I1016" s="21"/>
      <c r="J1016" s="21"/>
      <c r="K1016" s="22">
        <f ca="1">ROUND(K1015,0)</f>
        <v>0</v>
      </c>
      <c r="L1016" s="22">
        <f t="shared" ref="L1016:Y1016" ca="1" si="883">ROUND(K1016+L1015,0)</f>
        <v>0</v>
      </c>
      <c r="M1016" s="22">
        <f t="shared" ca="1" si="883"/>
        <v>0</v>
      </c>
      <c r="N1016" s="22">
        <f t="shared" ca="1" si="883"/>
        <v>0</v>
      </c>
      <c r="O1016" s="22">
        <f t="shared" ca="1" si="883"/>
        <v>0</v>
      </c>
      <c r="P1016" s="22">
        <f t="shared" ca="1" si="883"/>
        <v>0</v>
      </c>
      <c r="Q1016" s="22">
        <f t="shared" ca="1" si="883"/>
        <v>0</v>
      </c>
      <c r="R1016" s="22">
        <f t="shared" ca="1" si="883"/>
        <v>0</v>
      </c>
      <c r="S1016" s="22">
        <f t="shared" ca="1" si="883"/>
        <v>0</v>
      </c>
      <c r="T1016" s="22">
        <f t="shared" ca="1" si="883"/>
        <v>0</v>
      </c>
      <c r="U1016" s="22">
        <f t="shared" ca="1" si="883"/>
        <v>0</v>
      </c>
      <c r="V1016" s="22">
        <f t="shared" ca="1" si="883"/>
        <v>0</v>
      </c>
      <c r="W1016" s="22">
        <f t="shared" ca="1" si="883"/>
        <v>0</v>
      </c>
      <c r="X1016" s="22">
        <f t="shared" ca="1" si="883"/>
        <v>0</v>
      </c>
      <c r="Y1016" s="22">
        <f t="shared" ca="1" si="883"/>
        <v>0</v>
      </c>
      <c r="Z1016" s="22">
        <f t="shared" ref="Z1016" ca="1" si="884">ROUND(Y1016+Z1015,0)</f>
        <v>0</v>
      </c>
      <c r="AA1016" s="22">
        <f t="shared" ref="AA1016" ca="1" si="885">ROUND(Z1016+AA1015,0)</f>
        <v>0</v>
      </c>
      <c r="AB1016" s="22">
        <f t="shared" ref="AB1016" ca="1" si="886">ROUND(AA1016+AB1015,0)</f>
        <v>0</v>
      </c>
      <c r="AC1016" s="22">
        <f t="shared" ref="AC1016" ca="1" si="887">ROUND(AB1016+AC1015,0)</f>
        <v>0</v>
      </c>
      <c r="AD1016" s="22">
        <f t="shared" ref="AD1016" ca="1" si="888">ROUND(AC1016+AD1015,0)</f>
        <v>0</v>
      </c>
      <c r="AE1016" s="22">
        <f t="shared" ref="AE1016" ca="1" si="889">ROUND(AD1016+AE1015,0)</f>
        <v>0</v>
      </c>
    </row>
    <row r="1017" spans="1:31" hidden="1">
      <c r="A1017" s="325"/>
      <c r="B1017" s="21" t="s">
        <v>387</v>
      </c>
      <c r="C1017" s="21"/>
      <c r="D1017" s="22"/>
      <c r="E1017" s="21"/>
      <c r="F1017" s="21"/>
      <c r="G1017" s="21"/>
      <c r="H1017" s="21"/>
      <c r="I1017" s="21"/>
      <c r="J1017" s="424">
        <f ca="1">OFFSET($C$96,D1012,0)</f>
        <v>0</v>
      </c>
      <c r="K1017" s="76">
        <f ca="1">IF($D1013=LataProjekcji,ROUND($D1014-K1016,0),ROUND(IF(K1015=0,0,$D1014-K1016),0))</f>
        <v>0</v>
      </c>
      <c r="L1017" s="253">
        <f t="shared" ref="L1017:W1017" ca="1" si="890">IF($D1013=LataProjekcji,ROUND($D1014-L1016,0),ROUND(IF(AND(L1015=0,K1017&gt;0),$D1014-L1016,IF(L1015=0,0,$D1014-L1016)),0))</f>
        <v>0</v>
      </c>
      <c r="M1017" s="253">
        <f t="shared" ca="1" si="890"/>
        <v>0</v>
      </c>
      <c r="N1017" s="253">
        <f t="shared" ca="1" si="890"/>
        <v>0</v>
      </c>
      <c r="O1017" s="253">
        <f t="shared" ca="1" si="890"/>
        <v>0</v>
      </c>
      <c r="P1017" s="253">
        <f t="shared" ca="1" si="890"/>
        <v>0</v>
      </c>
      <c r="Q1017" s="253">
        <f t="shared" ca="1" si="890"/>
        <v>0</v>
      </c>
      <c r="R1017" s="253">
        <f t="shared" ca="1" si="890"/>
        <v>0</v>
      </c>
      <c r="S1017" s="253">
        <f t="shared" ca="1" si="890"/>
        <v>0</v>
      </c>
      <c r="T1017" s="253">
        <f t="shared" ca="1" si="890"/>
        <v>0</v>
      </c>
      <c r="U1017" s="253">
        <f t="shared" ca="1" si="890"/>
        <v>0</v>
      </c>
      <c r="V1017" s="253">
        <f t="shared" ca="1" si="890"/>
        <v>0</v>
      </c>
      <c r="W1017" s="253">
        <f t="shared" ca="1" si="890"/>
        <v>0</v>
      </c>
      <c r="X1017" s="253">
        <f t="shared" ref="X1017:AA1017" ca="1" si="891">IF($D1013=LataProjekcji,ROUND($D1014-X1016,0),ROUND(IF(AND(X1015=0,W1017&gt;0),$D1014-X1016,IF(X1015=0,0,$D1014-X1016)),0))</f>
        <v>0</v>
      </c>
      <c r="Y1017" s="253">
        <f t="shared" ca="1" si="891"/>
        <v>0</v>
      </c>
      <c r="Z1017" s="253">
        <f t="shared" ca="1" si="891"/>
        <v>0</v>
      </c>
      <c r="AA1017" s="253">
        <f t="shared" ca="1" si="891"/>
        <v>0</v>
      </c>
      <c r="AB1017" s="253">
        <f t="shared" ref="AB1017" ca="1" si="892">IF($D1013=LataProjekcji,ROUND($D1014-AB1016,0),ROUND(IF(AND(AB1015=0,AA1017&gt;0),$D1014-AB1016,IF(AB1015=0,0,$D1014-AB1016)),0))</f>
        <v>0</v>
      </c>
      <c r="AC1017" s="253">
        <f t="shared" ref="AC1017" ca="1" si="893">IF($D1013=LataProjekcji,ROUND($D1014-AC1016,0),ROUND(IF(AND(AC1015=0,AB1017&gt;0),$D1014-AC1016,IF(AC1015=0,0,$D1014-AC1016)),0))</f>
        <v>0</v>
      </c>
      <c r="AD1017" s="253">
        <f t="shared" ref="AD1017" ca="1" si="894">IF($D1013=LataProjekcji,ROUND($D1014-AD1016,0),ROUND(IF(AND(AD1015=0,AC1017&gt;0),$D1014-AD1016,IF(AD1015=0,0,$D1014-AD1016)),0))</f>
        <v>0</v>
      </c>
      <c r="AE1017" s="253">
        <f t="shared" ref="AE1017" ca="1" si="895">IF($D1013=LataProjekcji,ROUND($D1014-AE1016,0),ROUND(IF(AND(AE1015=0,AD1017&gt;0),$D1014-AE1016,IF(AE1015=0,0,$D1014-AE1016)),0))</f>
        <v>0</v>
      </c>
    </row>
    <row r="1018" spans="1:31" hidden="1">
      <c r="A1018" s="325"/>
      <c r="B1018" s="20">
        <f ca="1">OFFSET($B$96,D1018,0)</f>
        <v>0</v>
      </c>
      <c r="C1018" s="20"/>
      <c r="D1018" s="21">
        <f>D1012+1</f>
        <v>15</v>
      </c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  <c r="Y1018" s="21"/>
      <c r="Z1018" s="21"/>
      <c r="AA1018" s="21"/>
      <c r="AB1018" s="21"/>
      <c r="AC1018" s="21"/>
      <c r="AD1018" s="21"/>
      <c r="AE1018" s="21"/>
    </row>
    <row r="1019" spans="1:31" hidden="1">
      <c r="A1019" s="325"/>
      <c r="B1019" s="164" t="s">
        <v>401</v>
      </c>
      <c r="C1019" s="164"/>
      <c r="D1019" s="164">
        <f ca="1">YEAR(OFFSET($E$96,D1018,0))</f>
        <v>1900</v>
      </c>
      <c r="E1019" s="164">
        <f ca="1">MONTH(OFFSET($E$96,D1018,0))</f>
        <v>1</v>
      </c>
      <c r="F1019" s="522" cm="1">
        <f t="array" aca="1" ref="F1019" ca="1">IleMiesiecyDoKoncaRokuST</f>
        <v>11</v>
      </c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  <c r="Y1019" s="21"/>
      <c r="Z1019" s="21"/>
      <c r="AA1019" s="21"/>
      <c r="AB1019" s="21"/>
      <c r="AC1019" s="21"/>
      <c r="AD1019" s="21"/>
      <c r="AE1019" s="21"/>
    </row>
    <row r="1020" spans="1:31" hidden="1">
      <c r="A1020" s="325"/>
      <c r="B1020" s="21" t="s">
        <v>387</v>
      </c>
      <c r="C1020" s="21"/>
      <c r="D1020" s="370">
        <f ca="1">IF(E1020&lt;0,0,ROUND(E1020,0))</f>
        <v>0</v>
      </c>
      <c r="E1020" s="248">
        <f ca="1">OFFSET($D$96,D1018,0)</f>
        <v>0</v>
      </c>
      <c r="F1020" s="370">
        <f ca="1">IF(E1020&gt;10,ROUND(($D1021/12)*$F1019,0),$D1020)</f>
        <v>0</v>
      </c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  <c r="Y1020" s="21"/>
      <c r="Z1020" s="21"/>
      <c r="AA1020" s="21"/>
      <c r="AB1020" s="21"/>
      <c r="AC1020" s="21"/>
      <c r="AD1020" s="21"/>
      <c r="AE1020" s="21"/>
    </row>
    <row r="1021" spans="1:31" hidden="1">
      <c r="A1021" s="325"/>
      <c r="B1021" s="21" t="s">
        <v>395</v>
      </c>
      <c r="C1021" s="415" t="e">
        <f ca="1">VLOOKUP(OFFSET($C$96,D1018,0),Założenia!$J$46:$K$53,2,FALSE)</f>
        <v>#N/A</v>
      </c>
      <c r="D1021" s="370">
        <f ca="1">IF(ISBLANK(OFFSET($E$96,D1018,0)),0,IF(E1020&gt;10,ROUND(D1020*C1021,0),IF(D1020&lt;0,0,D1020)))</f>
        <v>0</v>
      </c>
      <c r="E1021" s="21"/>
      <c r="F1021" s="21"/>
      <c r="G1021" s="21"/>
      <c r="H1021" s="21"/>
      <c r="I1021" s="21"/>
      <c r="J1021" s="21"/>
      <c r="K1021" s="74">
        <f ca="1">ROUND(IF($D1019=LataProjekcji,$F1020,IF($D1019=LataProjekcji,$D1021,0)),0)</f>
        <v>0</v>
      </c>
      <c r="L1021" s="247">
        <f ca="1">ROUND(IF(OR(AND($D1019=LataProjekcji,$F1019&gt;0),AND($D1019=LataProjekcji,$F1019=0,$E1020&lt;=10)),$F1020,IF($D1019&lt;LataProjekcji,IF((SUM($K1021:K1021)+$D1021)&lt;$D1020,$D1021,$D1020-SUM($K1021:K1021)),0)),0)</f>
        <v>0</v>
      </c>
      <c r="M1021" s="247">
        <f ca="1">ROUND(IF(OR(AND($D1019=LataProjekcji,$F1019&gt;0),AND($D1019=LataProjekcji,$F1019=0,$E1020&lt;=10)),$F1020,IF($D1019&lt;LataProjekcji,IF((SUM($K1021:L1021)+$D1021)&lt;$D1020,$D1021,$D1020-SUM($K1021:L1021)),0)),0)</f>
        <v>0</v>
      </c>
      <c r="N1021" s="247">
        <f ca="1">ROUND(IF(OR(AND($D1019=LataProjekcji,$F1019&gt;0),AND($D1019=LataProjekcji,$F1019=0,$E1020&lt;=10)),$F1020,IF($D1019&lt;LataProjekcji,IF((SUM($K1021:M1021)+$D1021)&lt;$D1020,$D1021,$D1020-SUM($K1021:M1021)),0)),0)</f>
        <v>0</v>
      </c>
      <c r="O1021" s="247">
        <f ca="1">ROUND(IF(OR(AND($D1019=LataProjekcji,$F1019&gt;0),AND($D1019=LataProjekcji,$F1019=0,$E1020&lt;=10)),$F1020,IF($D1019&lt;LataProjekcji,IF((SUM($K1021:N1021)+$D1021)&lt;$D1020,$D1021,$D1020-SUM($K1021:N1021)),0)),0)</f>
        <v>0</v>
      </c>
      <c r="P1021" s="247">
        <f ca="1">ROUND(IF(OR(AND($D1019=LataProjekcji,$F1019&gt;0),AND($D1019=LataProjekcji,$F1019=0,$E1020&lt;=10)),$F1020,IF($D1019&lt;LataProjekcji,IF((SUM($K1021:O1021)+$D1021)&lt;$D1020,$D1021,$D1020-SUM($K1021:O1021)),0)),0)</f>
        <v>0</v>
      </c>
      <c r="Q1021" s="247">
        <f ca="1">ROUND(IF(OR(AND($D1019=LataProjekcji,$F1019&gt;0),AND($D1019=LataProjekcji,$F1019=0,$E1020&lt;=10)),$F1020,IF($D1019&lt;LataProjekcji,IF((SUM($K1021:P1021)+$D1021)&lt;$D1020,$D1021,$D1020-SUM($K1021:P1021)),0)),0)</f>
        <v>0</v>
      </c>
      <c r="R1021" s="247">
        <f ca="1">ROUND(IF(OR(AND($D1019=LataProjekcji,$F1019&gt;0),AND($D1019=LataProjekcji,$F1019=0,$E1020&lt;=10)),$F1020,IF($D1019&lt;LataProjekcji,IF((SUM($K1021:Q1021)+$D1021)&lt;$D1020,$D1021,$D1020-SUM($K1021:Q1021)),0)),0)</f>
        <v>0</v>
      </c>
      <c r="S1021" s="247">
        <f ca="1">ROUND(IF(OR(AND($D1019=LataProjekcji,$F1019&gt;0),AND($D1019=LataProjekcji,$F1019=0,$E1020&lt;=10)),$F1020,IF($D1019&lt;LataProjekcji,IF((SUM($K1021:R1021)+$D1021)&lt;$D1020,$D1021,$D1020-SUM($K1021:R1021)),0)),0)</f>
        <v>0</v>
      </c>
      <c r="T1021" s="247">
        <f ca="1">ROUND(IF(OR(AND($D1019=LataProjekcji,$F1019&gt;0),AND($D1019=LataProjekcji,$F1019=0,$E1020&lt;=10)),$F1020,IF($D1019&lt;LataProjekcji,IF((SUM($K1021:S1021)+$D1021)&lt;$D1020,$D1021,$D1020-SUM($K1021:S1021)),0)),0)</f>
        <v>0</v>
      </c>
      <c r="U1021" s="247">
        <f ca="1">ROUND(IF(OR(AND($D1019=LataProjekcji,$F1019&gt;0),AND($D1019=LataProjekcji,$F1019=0,$E1020&lt;=10)),$F1020,IF($D1019&lt;LataProjekcji,IF((SUM($K1021:T1021)+$D1021)&lt;$D1020,$D1021,$D1020-SUM($K1021:T1021)),0)),0)</f>
        <v>0</v>
      </c>
      <c r="V1021" s="247">
        <f ca="1">ROUND(IF(OR(AND($D1019=LataProjekcji,$F1019&gt;0),AND($D1019=LataProjekcji,$F1019=0,$E1020&lt;=10)),$F1020,IF($D1019&lt;LataProjekcji,IF((SUM($K1021:U1021)+$D1021)&lt;$D1020,$D1021,$D1020-SUM($K1021:U1021)),0)),0)</f>
        <v>0</v>
      </c>
      <c r="W1021" s="247">
        <f ca="1">ROUND(IF(OR(AND($D1019=LataProjekcji,$F1019&gt;0),AND($D1019=LataProjekcji,$F1019=0,$E1020&lt;=10)),$F1020,IF($D1019&lt;LataProjekcji,IF((SUM($K1021:V1021)+$D1021)&lt;$D1020,$D1021,$D1020-SUM($K1021:V1021)),0)),0)</f>
        <v>0</v>
      </c>
      <c r="X1021" s="247">
        <f ca="1">ROUND(IF(OR(AND($D1019=LataProjekcji,$F1019&gt;0),AND($D1019=LataProjekcji,$F1019=0,$E1020&lt;=10)),$F1020,IF($D1019&lt;LataProjekcji,IF((SUM($K1021:W1021)+$D1021)&lt;$D1020,$D1021,$D1020-SUM($K1021:W1021)),0)),0)</f>
        <v>0</v>
      </c>
      <c r="Y1021" s="247">
        <f ca="1">ROUND(IF(OR(AND($D1019=LataProjekcji,$F1019&gt;0),AND($D1019=LataProjekcji,$F1019=0,$E1020&lt;=10)),$F1020,IF($D1019&lt;LataProjekcji,IF((SUM($K1021:X1021)+$D1021)&lt;$D1020,$D1021,$D1020-SUM($K1021:X1021)),0)),0)</f>
        <v>0</v>
      </c>
      <c r="Z1021" s="247">
        <f ca="1">ROUND(IF(OR(AND($D1019=LataProjekcji,$F1019&gt;0),AND($D1019=LataProjekcji,$F1019=0,$E1020&lt;=10)),$F1020,IF($D1019&lt;LataProjekcji,IF((SUM($K1021:Y1021)+$D1021)&lt;$D1020,$D1021,$D1020-SUM($K1021:Y1021)),0)),0)</f>
        <v>0</v>
      </c>
      <c r="AA1021" s="247">
        <f ca="1">ROUND(IF(OR(AND($D1019=LataProjekcji,$F1019&gt;0),AND($D1019=LataProjekcji,$F1019=0,$E1020&lt;=10)),$F1020,IF($D1019&lt;LataProjekcji,IF((SUM($K1021:Z1021)+$D1021)&lt;$D1020,$D1021,$D1020-SUM($K1021:Z1021)),0)),0)</f>
        <v>0</v>
      </c>
      <c r="AB1021" s="247">
        <f ca="1">ROUND(IF(OR(AND($D1019=LataProjekcji,$F1019&gt;0),AND($D1019=LataProjekcji,$F1019=0,$E1020&lt;=10)),$F1020,IF($D1019&lt;LataProjekcji,IF((SUM($K1021:AA1021)+$D1021)&lt;$D1020,$D1021,$D1020-SUM($K1021:AA1021)),0)),0)</f>
        <v>0</v>
      </c>
      <c r="AC1021" s="247">
        <f ca="1">ROUND(IF(OR(AND($D1019=LataProjekcji,$F1019&gt;0),AND($D1019=LataProjekcji,$F1019=0,$E1020&lt;=10)),$F1020,IF($D1019&lt;LataProjekcji,IF((SUM($K1021:AB1021)+$D1021)&lt;$D1020,$D1021,$D1020-SUM($K1021:AB1021)),0)),0)</f>
        <v>0</v>
      </c>
      <c r="AD1021" s="247">
        <f ca="1">ROUND(IF(OR(AND($D1019=LataProjekcji,$F1019&gt;0),AND($D1019=LataProjekcji,$F1019=0,$E1020&lt;=10)),$F1020,IF($D1019&lt;LataProjekcji,IF((SUM($K1021:AC1021)+$D1021)&lt;$D1020,$D1021,$D1020-SUM($K1021:AC1021)),0)),0)</f>
        <v>0</v>
      </c>
      <c r="AE1021" s="247">
        <f ca="1">ROUND(IF(OR(AND($D1019=LataProjekcji,$F1019&gt;0),AND($D1019=LataProjekcji,$F1019=0,$E1020&lt;=10)),$F1020,IF($D1019&lt;LataProjekcji,IF((SUM($K1021:AD1021)+$D1021)&lt;$D1020,$D1021,$D1020-SUM($K1021:AD1021)),0)),0)</f>
        <v>0</v>
      </c>
    </row>
    <row r="1022" spans="1:31" hidden="1">
      <c r="A1022" s="325"/>
      <c r="B1022" s="21" t="s">
        <v>396</v>
      </c>
      <c r="C1022" s="21"/>
      <c r="D1022" s="22"/>
      <c r="E1022" s="21"/>
      <c r="F1022" s="21"/>
      <c r="G1022" s="21"/>
      <c r="H1022" s="21"/>
      <c r="I1022" s="21"/>
      <c r="J1022" s="21"/>
      <c r="K1022" s="22">
        <f ca="1">ROUND(K1021,0)</f>
        <v>0</v>
      </c>
      <c r="L1022" s="22">
        <f t="shared" ref="L1022:Y1022" ca="1" si="896">ROUND(K1022+L1021,0)</f>
        <v>0</v>
      </c>
      <c r="M1022" s="22">
        <f t="shared" ca="1" si="896"/>
        <v>0</v>
      </c>
      <c r="N1022" s="22">
        <f t="shared" ca="1" si="896"/>
        <v>0</v>
      </c>
      <c r="O1022" s="22">
        <f t="shared" ca="1" si="896"/>
        <v>0</v>
      </c>
      <c r="P1022" s="22">
        <f t="shared" ca="1" si="896"/>
        <v>0</v>
      </c>
      <c r="Q1022" s="22">
        <f t="shared" ca="1" si="896"/>
        <v>0</v>
      </c>
      <c r="R1022" s="22">
        <f t="shared" ca="1" si="896"/>
        <v>0</v>
      </c>
      <c r="S1022" s="22">
        <f t="shared" ca="1" si="896"/>
        <v>0</v>
      </c>
      <c r="T1022" s="22">
        <f t="shared" ca="1" si="896"/>
        <v>0</v>
      </c>
      <c r="U1022" s="22">
        <f t="shared" ca="1" si="896"/>
        <v>0</v>
      </c>
      <c r="V1022" s="22">
        <f t="shared" ca="1" si="896"/>
        <v>0</v>
      </c>
      <c r="W1022" s="22">
        <f t="shared" ca="1" si="896"/>
        <v>0</v>
      </c>
      <c r="X1022" s="22">
        <f t="shared" ca="1" si="896"/>
        <v>0</v>
      </c>
      <c r="Y1022" s="22">
        <f t="shared" ca="1" si="896"/>
        <v>0</v>
      </c>
      <c r="Z1022" s="22">
        <f t="shared" ref="Z1022" ca="1" si="897">ROUND(Y1022+Z1021,0)</f>
        <v>0</v>
      </c>
      <c r="AA1022" s="22">
        <f t="shared" ref="AA1022" ca="1" si="898">ROUND(Z1022+AA1021,0)</f>
        <v>0</v>
      </c>
      <c r="AB1022" s="22">
        <f t="shared" ref="AB1022" ca="1" si="899">ROUND(AA1022+AB1021,0)</f>
        <v>0</v>
      </c>
      <c r="AC1022" s="22">
        <f t="shared" ref="AC1022" ca="1" si="900">ROUND(AB1022+AC1021,0)</f>
        <v>0</v>
      </c>
      <c r="AD1022" s="22">
        <f t="shared" ref="AD1022" ca="1" si="901">ROUND(AC1022+AD1021,0)</f>
        <v>0</v>
      </c>
      <c r="AE1022" s="22">
        <f t="shared" ref="AE1022" ca="1" si="902">ROUND(AD1022+AE1021,0)</f>
        <v>0</v>
      </c>
    </row>
    <row r="1023" spans="1:31" hidden="1">
      <c r="A1023" s="325"/>
      <c r="B1023" s="21" t="s">
        <v>387</v>
      </c>
      <c r="C1023" s="21"/>
      <c r="D1023" s="22"/>
      <c r="E1023" s="21"/>
      <c r="F1023" s="21"/>
      <c r="G1023" s="21"/>
      <c r="H1023" s="21"/>
      <c r="I1023" s="21"/>
      <c r="J1023" s="424">
        <f ca="1">OFFSET($C$96,D1018,0)</f>
        <v>0</v>
      </c>
      <c r="K1023" s="76">
        <f ca="1">IF($D1019=LataProjekcji,ROUND($D1020-K1022,0),ROUND(IF(K1021=0,0,$D1020-K1022),0))</f>
        <v>0</v>
      </c>
      <c r="L1023" s="253">
        <f t="shared" ref="L1023:W1023" ca="1" si="903">IF($D1019=LataProjekcji,ROUND($D1020-L1022,0),ROUND(IF(AND(L1021=0,K1023&gt;0),$D1020-L1022,IF(L1021=0,0,$D1020-L1022)),0))</f>
        <v>0</v>
      </c>
      <c r="M1023" s="253">
        <f t="shared" ca="1" si="903"/>
        <v>0</v>
      </c>
      <c r="N1023" s="253">
        <f t="shared" ca="1" si="903"/>
        <v>0</v>
      </c>
      <c r="O1023" s="253">
        <f t="shared" ca="1" si="903"/>
        <v>0</v>
      </c>
      <c r="P1023" s="253">
        <f t="shared" ca="1" si="903"/>
        <v>0</v>
      </c>
      <c r="Q1023" s="253">
        <f t="shared" ca="1" si="903"/>
        <v>0</v>
      </c>
      <c r="R1023" s="253">
        <f t="shared" ca="1" si="903"/>
        <v>0</v>
      </c>
      <c r="S1023" s="253">
        <f t="shared" ca="1" si="903"/>
        <v>0</v>
      </c>
      <c r="T1023" s="253">
        <f t="shared" ca="1" si="903"/>
        <v>0</v>
      </c>
      <c r="U1023" s="253">
        <f t="shared" ca="1" si="903"/>
        <v>0</v>
      </c>
      <c r="V1023" s="253">
        <f t="shared" ca="1" si="903"/>
        <v>0</v>
      </c>
      <c r="W1023" s="253">
        <f t="shared" ca="1" si="903"/>
        <v>0</v>
      </c>
      <c r="X1023" s="253">
        <f t="shared" ref="X1023:AA1023" ca="1" si="904">IF($D1019=LataProjekcji,ROUND($D1020-X1022,0),ROUND(IF(AND(X1021=0,W1023&gt;0),$D1020-X1022,IF(X1021=0,0,$D1020-X1022)),0))</f>
        <v>0</v>
      </c>
      <c r="Y1023" s="253">
        <f t="shared" ca="1" si="904"/>
        <v>0</v>
      </c>
      <c r="Z1023" s="253">
        <f t="shared" ca="1" si="904"/>
        <v>0</v>
      </c>
      <c r="AA1023" s="253">
        <f t="shared" ca="1" si="904"/>
        <v>0</v>
      </c>
      <c r="AB1023" s="253">
        <f t="shared" ref="AB1023" ca="1" si="905">IF($D1019=LataProjekcji,ROUND($D1020-AB1022,0),ROUND(IF(AND(AB1021=0,AA1023&gt;0),$D1020-AB1022,IF(AB1021=0,0,$D1020-AB1022)),0))</f>
        <v>0</v>
      </c>
      <c r="AC1023" s="253">
        <f t="shared" ref="AC1023" ca="1" si="906">IF($D1019=LataProjekcji,ROUND($D1020-AC1022,0),ROUND(IF(AND(AC1021=0,AB1023&gt;0),$D1020-AC1022,IF(AC1021=0,0,$D1020-AC1022)),0))</f>
        <v>0</v>
      </c>
      <c r="AD1023" s="253">
        <f t="shared" ref="AD1023" ca="1" si="907">IF($D1019=LataProjekcji,ROUND($D1020-AD1022,0),ROUND(IF(AND(AD1021=0,AC1023&gt;0),$D1020-AD1022,IF(AD1021=0,0,$D1020-AD1022)),0))</f>
        <v>0</v>
      </c>
      <c r="AE1023" s="253">
        <f t="shared" ref="AE1023" ca="1" si="908">IF($D1019=LataProjekcji,ROUND($D1020-AE1022,0),ROUND(IF(AND(AE1021=0,AD1023&gt;0),$D1020-AE1022,IF(AE1021=0,0,$D1020-AE1022)),0))</f>
        <v>0</v>
      </c>
    </row>
    <row r="1024" spans="1:31" hidden="1">
      <c r="A1024" s="325"/>
      <c r="B1024" s="20">
        <f ca="1">OFFSET($B$96,D1024,0)</f>
        <v>0</v>
      </c>
      <c r="C1024" s="20"/>
      <c r="D1024" s="21">
        <f>D1018+1</f>
        <v>16</v>
      </c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325"/>
      <c r="B1025" s="164" t="s">
        <v>401</v>
      </c>
      <c r="C1025" s="164"/>
      <c r="D1025" s="164">
        <f ca="1">YEAR(OFFSET($E$96,D1024,0))</f>
        <v>1900</v>
      </c>
      <c r="E1025" s="164">
        <f ca="1">MONTH(OFFSET($E$96,D1024,0))</f>
        <v>1</v>
      </c>
      <c r="F1025" s="522" cm="1">
        <f t="array" aca="1" ref="F1025" ca="1">IleMiesiecyDoKoncaRokuST</f>
        <v>11</v>
      </c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  <c r="Y1025" s="21"/>
      <c r="Z1025" s="21"/>
      <c r="AA1025" s="21"/>
      <c r="AB1025" s="21"/>
      <c r="AC1025" s="21"/>
      <c r="AD1025" s="21"/>
      <c r="AE1025" s="21"/>
    </row>
    <row r="1026" spans="1:31" hidden="1">
      <c r="A1026" s="325"/>
      <c r="B1026" s="21" t="s">
        <v>387</v>
      </c>
      <c r="C1026" s="21"/>
      <c r="D1026" s="370">
        <f ca="1">IF(E1026&lt;0,0,ROUND(E1026,0))</f>
        <v>0</v>
      </c>
      <c r="E1026" s="248">
        <f ca="1">OFFSET($D$96,D1024,0)</f>
        <v>0</v>
      </c>
      <c r="F1026" s="370">
        <f ca="1">IF(E1026&gt;10,ROUND(($D1027/12)*$F1025,0),$D1026)</f>
        <v>0</v>
      </c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  <c r="Y1026" s="21"/>
      <c r="Z1026" s="21"/>
      <c r="AA1026" s="21"/>
      <c r="AB1026" s="21"/>
      <c r="AC1026" s="21"/>
      <c r="AD1026" s="21"/>
      <c r="AE1026" s="21"/>
    </row>
    <row r="1027" spans="1:31" hidden="1">
      <c r="A1027" s="325"/>
      <c r="B1027" s="21" t="s">
        <v>395</v>
      </c>
      <c r="C1027" s="415" t="e">
        <f ca="1">VLOOKUP(OFFSET($C$96,D1024,0),Założenia!$J$46:$K$53,2,FALSE)</f>
        <v>#N/A</v>
      </c>
      <c r="D1027" s="370">
        <f ca="1">IF(ISBLANK(OFFSET($E$96,D1024,0)),0,IF(E1026&gt;10,ROUND(D1026*C1027,0),IF(D1026&lt;0,0,D1026)))</f>
        <v>0</v>
      </c>
      <c r="E1027" s="21"/>
      <c r="F1027" s="21"/>
      <c r="G1027" s="21"/>
      <c r="H1027" s="21"/>
      <c r="I1027" s="21"/>
      <c r="J1027" s="21"/>
      <c r="K1027" s="74">
        <f ca="1">ROUND(IF($D1025=LataProjekcji,$F1026,IF($D1025=LataProjekcji,$D1027,0)),0)</f>
        <v>0</v>
      </c>
      <c r="L1027" s="247">
        <f ca="1">ROUND(IF(OR(AND($D1025=LataProjekcji,$F1025&gt;0),AND($D1025=LataProjekcji,$F1025=0,$E1026&lt;=10)),$F1026,IF($D1025&lt;LataProjekcji,IF((SUM($K1027:K1027)+$D1027)&lt;$D1026,$D1027,$D1026-SUM($K1027:K1027)),0)),0)</f>
        <v>0</v>
      </c>
      <c r="M1027" s="247">
        <f ca="1">ROUND(IF(OR(AND($D1025=LataProjekcji,$F1025&gt;0),AND($D1025=LataProjekcji,$F1025=0,$E1026&lt;=10)),$F1026,IF($D1025&lt;LataProjekcji,IF((SUM($K1027:L1027)+$D1027)&lt;$D1026,$D1027,$D1026-SUM($K1027:L1027)),0)),0)</f>
        <v>0</v>
      </c>
      <c r="N1027" s="247">
        <f ca="1">ROUND(IF(OR(AND($D1025=LataProjekcji,$F1025&gt;0),AND($D1025=LataProjekcji,$F1025=0,$E1026&lt;=10)),$F1026,IF($D1025&lt;LataProjekcji,IF((SUM($K1027:M1027)+$D1027)&lt;$D1026,$D1027,$D1026-SUM($K1027:M1027)),0)),0)</f>
        <v>0</v>
      </c>
      <c r="O1027" s="247">
        <f ca="1">ROUND(IF(OR(AND($D1025=LataProjekcji,$F1025&gt;0),AND($D1025=LataProjekcji,$F1025=0,$E1026&lt;=10)),$F1026,IF($D1025&lt;LataProjekcji,IF((SUM($K1027:N1027)+$D1027)&lt;$D1026,$D1027,$D1026-SUM($K1027:N1027)),0)),0)</f>
        <v>0</v>
      </c>
      <c r="P1027" s="247">
        <f ca="1">ROUND(IF(OR(AND($D1025=LataProjekcji,$F1025&gt;0),AND($D1025=LataProjekcji,$F1025=0,$E1026&lt;=10)),$F1026,IF($D1025&lt;LataProjekcji,IF((SUM($K1027:O1027)+$D1027)&lt;$D1026,$D1027,$D1026-SUM($K1027:O1027)),0)),0)</f>
        <v>0</v>
      </c>
      <c r="Q1027" s="247">
        <f ca="1">ROUND(IF(OR(AND($D1025=LataProjekcji,$F1025&gt;0),AND($D1025=LataProjekcji,$F1025=0,$E1026&lt;=10)),$F1026,IF($D1025&lt;LataProjekcji,IF((SUM($K1027:P1027)+$D1027)&lt;$D1026,$D1027,$D1026-SUM($K1027:P1027)),0)),0)</f>
        <v>0</v>
      </c>
      <c r="R1027" s="247">
        <f ca="1">ROUND(IF(OR(AND($D1025=LataProjekcji,$F1025&gt;0),AND($D1025=LataProjekcji,$F1025=0,$E1026&lt;=10)),$F1026,IF($D1025&lt;LataProjekcji,IF((SUM($K1027:Q1027)+$D1027)&lt;$D1026,$D1027,$D1026-SUM($K1027:Q1027)),0)),0)</f>
        <v>0</v>
      </c>
      <c r="S1027" s="247">
        <f ca="1">ROUND(IF(OR(AND($D1025=LataProjekcji,$F1025&gt;0),AND($D1025=LataProjekcji,$F1025=0,$E1026&lt;=10)),$F1026,IF($D1025&lt;LataProjekcji,IF((SUM($K1027:R1027)+$D1027)&lt;$D1026,$D1027,$D1026-SUM($K1027:R1027)),0)),0)</f>
        <v>0</v>
      </c>
      <c r="T1027" s="247">
        <f ca="1">ROUND(IF(OR(AND($D1025=LataProjekcji,$F1025&gt;0),AND($D1025=LataProjekcji,$F1025=0,$E1026&lt;=10)),$F1026,IF($D1025&lt;LataProjekcji,IF((SUM($K1027:S1027)+$D1027)&lt;$D1026,$D1027,$D1026-SUM($K1027:S1027)),0)),0)</f>
        <v>0</v>
      </c>
      <c r="U1027" s="247">
        <f ca="1">ROUND(IF(OR(AND($D1025=LataProjekcji,$F1025&gt;0),AND($D1025=LataProjekcji,$F1025=0,$E1026&lt;=10)),$F1026,IF($D1025&lt;LataProjekcji,IF((SUM($K1027:T1027)+$D1027)&lt;$D1026,$D1027,$D1026-SUM($K1027:T1027)),0)),0)</f>
        <v>0</v>
      </c>
      <c r="V1027" s="247">
        <f ca="1">ROUND(IF(OR(AND($D1025=LataProjekcji,$F1025&gt;0),AND($D1025=LataProjekcji,$F1025=0,$E1026&lt;=10)),$F1026,IF($D1025&lt;LataProjekcji,IF((SUM($K1027:U1027)+$D1027)&lt;$D1026,$D1027,$D1026-SUM($K1027:U1027)),0)),0)</f>
        <v>0</v>
      </c>
      <c r="W1027" s="247">
        <f ca="1">ROUND(IF(OR(AND($D1025=LataProjekcji,$F1025&gt;0),AND($D1025=LataProjekcji,$F1025=0,$E1026&lt;=10)),$F1026,IF($D1025&lt;LataProjekcji,IF((SUM($K1027:V1027)+$D1027)&lt;$D1026,$D1027,$D1026-SUM($K1027:V1027)),0)),0)</f>
        <v>0</v>
      </c>
      <c r="X1027" s="247">
        <f ca="1">ROUND(IF(OR(AND($D1025=LataProjekcji,$F1025&gt;0),AND($D1025=LataProjekcji,$F1025=0,$E1026&lt;=10)),$F1026,IF($D1025&lt;LataProjekcji,IF((SUM($K1027:W1027)+$D1027)&lt;$D1026,$D1027,$D1026-SUM($K1027:W1027)),0)),0)</f>
        <v>0</v>
      </c>
      <c r="Y1027" s="247">
        <f ca="1">ROUND(IF(OR(AND($D1025=LataProjekcji,$F1025&gt;0),AND($D1025=LataProjekcji,$F1025=0,$E1026&lt;=10)),$F1026,IF($D1025&lt;LataProjekcji,IF((SUM($K1027:X1027)+$D1027)&lt;$D1026,$D1027,$D1026-SUM($K1027:X1027)),0)),0)</f>
        <v>0</v>
      </c>
      <c r="Z1027" s="247">
        <f ca="1">ROUND(IF(OR(AND($D1025=LataProjekcji,$F1025&gt;0),AND($D1025=LataProjekcji,$F1025=0,$E1026&lt;=10)),$F1026,IF($D1025&lt;LataProjekcji,IF((SUM($K1027:Y1027)+$D1027)&lt;$D1026,$D1027,$D1026-SUM($K1027:Y1027)),0)),0)</f>
        <v>0</v>
      </c>
      <c r="AA1027" s="247">
        <f ca="1">ROUND(IF(OR(AND($D1025=LataProjekcji,$F1025&gt;0),AND($D1025=LataProjekcji,$F1025=0,$E1026&lt;=10)),$F1026,IF($D1025&lt;LataProjekcji,IF((SUM($K1027:Z1027)+$D1027)&lt;$D1026,$D1027,$D1026-SUM($K1027:Z1027)),0)),0)</f>
        <v>0</v>
      </c>
      <c r="AB1027" s="247">
        <f ca="1">ROUND(IF(OR(AND($D1025=LataProjekcji,$F1025&gt;0),AND($D1025=LataProjekcji,$F1025=0,$E1026&lt;=10)),$F1026,IF($D1025&lt;LataProjekcji,IF((SUM($K1027:AA1027)+$D1027)&lt;$D1026,$D1027,$D1026-SUM($K1027:AA1027)),0)),0)</f>
        <v>0</v>
      </c>
      <c r="AC1027" s="247">
        <f ca="1">ROUND(IF(OR(AND($D1025=LataProjekcji,$F1025&gt;0),AND($D1025=LataProjekcji,$F1025=0,$E1026&lt;=10)),$F1026,IF($D1025&lt;LataProjekcji,IF((SUM($K1027:AB1027)+$D1027)&lt;$D1026,$D1027,$D1026-SUM($K1027:AB1027)),0)),0)</f>
        <v>0</v>
      </c>
      <c r="AD1027" s="247">
        <f ca="1">ROUND(IF(OR(AND($D1025=LataProjekcji,$F1025&gt;0),AND($D1025=LataProjekcji,$F1025=0,$E1026&lt;=10)),$F1026,IF($D1025&lt;LataProjekcji,IF((SUM($K1027:AC1027)+$D1027)&lt;$D1026,$D1027,$D1026-SUM($K1027:AC1027)),0)),0)</f>
        <v>0</v>
      </c>
      <c r="AE1027" s="247">
        <f ca="1">ROUND(IF(OR(AND($D1025=LataProjekcji,$F1025&gt;0),AND($D1025=LataProjekcji,$F1025=0,$E1026&lt;=10)),$F1026,IF($D1025&lt;LataProjekcji,IF((SUM($K1027:AD1027)+$D1027)&lt;$D1026,$D1027,$D1026-SUM($K1027:AD1027)),0)),0)</f>
        <v>0</v>
      </c>
    </row>
    <row r="1028" spans="1:31" hidden="1">
      <c r="A1028" s="325"/>
      <c r="B1028" s="21" t="s">
        <v>396</v>
      </c>
      <c r="C1028" s="21"/>
      <c r="D1028" s="22"/>
      <c r="E1028" s="21"/>
      <c r="F1028" s="21"/>
      <c r="G1028" s="21"/>
      <c r="H1028" s="21"/>
      <c r="I1028" s="21"/>
      <c r="J1028" s="21"/>
      <c r="K1028" s="22">
        <f ca="1">ROUND(K1027,0)</f>
        <v>0</v>
      </c>
      <c r="L1028" s="22">
        <f t="shared" ref="L1028:Y1028" ca="1" si="909">ROUND(K1028+L1027,0)</f>
        <v>0</v>
      </c>
      <c r="M1028" s="22">
        <f t="shared" ca="1" si="909"/>
        <v>0</v>
      </c>
      <c r="N1028" s="22">
        <f t="shared" ca="1" si="909"/>
        <v>0</v>
      </c>
      <c r="O1028" s="22">
        <f t="shared" ca="1" si="909"/>
        <v>0</v>
      </c>
      <c r="P1028" s="22">
        <f t="shared" ca="1" si="909"/>
        <v>0</v>
      </c>
      <c r="Q1028" s="22">
        <f t="shared" ca="1" si="909"/>
        <v>0</v>
      </c>
      <c r="R1028" s="22">
        <f t="shared" ca="1" si="909"/>
        <v>0</v>
      </c>
      <c r="S1028" s="22">
        <f t="shared" ca="1" si="909"/>
        <v>0</v>
      </c>
      <c r="T1028" s="22">
        <f t="shared" ca="1" si="909"/>
        <v>0</v>
      </c>
      <c r="U1028" s="22">
        <f t="shared" ca="1" si="909"/>
        <v>0</v>
      </c>
      <c r="V1028" s="22">
        <f t="shared" ca="1" si="909"/>
        <v>0</v>
      </c>
      <c r="W1028" s="22">
        <f t="shared" ca="1" si="909"/>
        <v>0</v>
      </c>
      <c r="X1028" s="22">
        <f t="shared" ca="1" si="909"/>
        <v>0</v>
      </c>
      <c r="Y1028" s="22">
        <f t="shared" ca="1" si="909"/>
        <v>0</v>
      </c>
      <c r="Z1028" s="22">
        <f t="shared" ref="Z1028" ca="1" si="910">ROUND(Y1028+Z1027,0)</f>
        <v>0</v>
      </c>
      <c r="AA1028" s="22">
        <f t="shared" ref="AA1028" ca="1" si="911">ROUND(Z1028+AA1027,0)</f>
        <v>0</v>
      </c>
      <c r="AB1028" s="22">
        <f t="shared" ref="AB1028" ca="1" si="912">ROUND(AA1028+AB1027,0)</f>
        <v>0</v>
      </c>
      <c r="AC1028" s="22">
        <f t="shared" ref="AC1028" ca="1" si="913">ROUND(AB1028+AC1027,0)</f>
        <v>0</v>
      </c>
      <c r="AD1028" s="22">
        <f t="shared" ref="AD1028" ca="1" si="914">ROUND(AC1028+AD1027,0)</f>
        <v>0</v>
      </c>
      <c r="AE1028" s="22">
        <f t="shared" ref="AE1028" ca="1" si="915">ROUND(AD1028+AE1027,0)</f>
        <v>0</v>
      </c>
    </row>
    <row r="1029" spans="1:31" hidden="1">
      <c r="A1029" s="325"/>
      <c r="B1029" s="21" t="s">
        <v>387</v>
      </c>
      <c r="C1029" s="21"/>
      <c r="D1029" s="22"/>
      <c r="E1029" s="21"/>
      <c r="F1029" s="21"/>
      <c r="G1029" s="21"/>
      <c r="H1029" s="21"/>
      <c r="I1029" s="21"/>
      <c r="J1029" s="424">
        <f ca="1">OFFSET($C$96,D1024,0)</f>
        <v>0</v>
      </c>
      <c r="K1029" s="76">
        <f ca="1">IF($D1025=LataProjekcji,ROUND($D1026-K1028,0),ROUND(IF(K1027=0,0,$D1026-K1028),0))</f>
        <v>0</v>
      </c>
      <c r="L1029" s="253">
        <f t="shared" ref="L1029:W1029" ca="1" si="916">IF($D1025=LataProjekcji,ROUND($D1026-L1028,0),ROUND(IF(AND(L1027=0,K1029&gt;0),$D1026-L1028,IF(L1027=0,0,$D1026-L1028)),0))</f>
        <v>0</v>
      </c>
      <c r="M1029" s="253">
        <f t="shared" ca="1" si="916"/>
        <v>0</v>
      </c>
      <c r="N1029" s="253">
        <f t="shared" ca="1" si="916"/>
        <v>0</v>
      </c>
      <c r="O1029" s="253">
        <f t="shared" ca="1" si="916"/>
        <v>0</v>
      </c>
      <c r="P1029" s="253">
        <f t="shared" ca="1" si="916"/>
        <v>0</v>
      </c>
      <c r="Q1029" s="253">
        <f t="shared" ca="1" si="916"/>
        <v>0</v>
      </c>
      <c r="R1029" s="253">
        <f t="shared" ca="1" si="916"/>
        <v>0</v>
      </c>
      <c r="S1029" s="253">
        <f t="shared" ca="1" si="916"/>
        <v>0</v>
      </c>
      <c r="T1029" s="253">
        <f t="shared" ca="1" si="916"/>
        <v>0</v>
      </c>
      <c r="U1029" s="253">
        <f t="shared" ca="1" si="916"/>
        <v>0</v>
      </c>
      <c r="V1029" s="253">
        <f t="shared" ca="1" si="916"/>
        <v>0</v>
      </c>
      <c r="W1029" s="253">
        <f t="shared" ca="1" si="916"/>
        <v>0</v>
      </c>
      <c r="X1029" s="253">
        <f t="shared" ref="X1029:AA1029" ca="1" si="917">IF($D1025=LataProjekcji,ROUND($D1026-X1028,0),ROUND(IF(AND(X1027=0,W1029&gt;0),$D1026-X1028,IF(X1027=0,0,$D1026-X1028)),0))</f>
        <v>0</v>
      </c>
      <c r="Y1029" s="253">
        <f t="shared" ca="1" si="917"/>
        <v>0</v>
      </c>
      <c r="Z1029" s="253">
        <f t="shared" ca="1" si="917"/>
        <v>0</v>
      </c>
      <c r="AA1029" s="253">
        <f t="shared" ca="1" si="917"/>
        <v>0</v>
      </c>
      <c r="AB1029" s="253">
        <f t="shared" ref="AB1029" ca="1" si="918">IF($D1025=LataProjekcji,ROUND($D1026-AB1028,0),ROUND(IF(AND(AB1027=0,AA1029&gt;0),$D1026-AB1028,IF(AB1027=0,0,$D1026-AB1028)),0))</f>
        <v>0</v>
      </c>
      <c r="AC1029" s="253">
        <f t="shared" ref="AC1029" ca="1" si="919">IF($D1025=LataProjekcji,ROUND($D1026-AC1028,0),ROUND(IF(AND(AC1027=0,AB1029&gt;0),$D1026-AC1028,IF(AC1027=0,0,$D1026-AC1028)),0))</f>
        <v>0</v>
      </c>
      <c r="AD1029" s="253">
        <f t="shared" ref="AD1029" ca="1" si="920">IF($D1025=LataProjekcji,ROUND($D1026-AD1028,0),ROUND(IF(AND(AD1027=0,AC1029&gt;0),$D1026-AD1028,IF(AD1027=0,0,$D1026-AD1028)),0))</f>
        <v>0</v>
      </c>
      <c r="AE1029" s="253">
        <f t="shared" ref="AE1029" ca="1" si="921">IF($D1025=LataProjekcji,ROUND($D1026-AE1028,0),ROUND(IF(AND(AE1027=0,AD1029&gt;0),$D1026-AE1028,IF(AE1027=0,0,$D1026-AE1028)),0))</f>
        <v>0</v>
      </c>
    </row>
    <row r="1030" spans="1:31" hidden="1">
      <c r="A1030" s="325"/>
      <c r="B1030" s="20">
        <f ca="1">OFFSET($B$96,D1030,0)</f>
        <v>0</v>
      </c>
      <c r="C1030" s="20"/>
      <c r="D1030" s="21">
        <f>D1024+1</f>
        <v>17</v>
      </c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325"/>
      <c r="B1031" s="164" t="s">
        <v>401</v>
      </c>
      <c r="C1031" s="164"/>
      <c r="D1031" s="164">
        <f ca="1">YEAR(OFFSET($E$96,D1030,0))</f>
        <v>1900</v>
      </c>
      <c r="E1031" s="164">
        <f ca="1">MONTH(OFFSET($E$96,D1030,0))</f>
        <v>1</v>
      </c>
      <c r="F1031" s="522" cm="1">
        <f t="array" aca="1" ref="F1031" ca="1">IleMiesiecyDoKoncaRokuST</f>
        <v>11</v>
      </c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325"/>
      <c r="B1032" s="21" t="s">
        <v>387</v>
      </c>
      <c r="C1032" s="21"/>
      <c r="D1032" s="370">
        <f ca="1">IF(E1032&lt;0,0,ROUND(E1032,0))</f>
        <v>0</v>
      </c>
      <c r="E1032" s="248">
        <f ca="1">OFFSET($D$96,D1030,0)</f>
        <v>0</v>
      </c>
      <c r="F1032" s="370">
        <f ca="1">IF(E1032&gt;10,ROUND(($D1033/12)*$F1031,0),$D1032)</f>
        <v>0</v>
      </c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  <c r="Y1032" s="21"/>
      <c r="Z1032" s="21"/>
      <c r="AA1032" s="21"/>
      <c r="AB1032" s="21"/>
      <c r="AC1032" s="21"/>
      <c r="AD1032" s="21"/>
      <c r="AE1032" s="21"/>
    </row>
    <row r="1033" spans="1:31" hidden="1">
      <c r="A1033" s="325"/>
      <c r="B1033" s="21" t="s">
        <v>395</v>
      </c>
      <c r="C1033" s="415" t="e">
        <f ca="1">VLOOKUP(OFFSET($C$96,D1030,0),Założenia!$J$46:$K$53,2,FALSE)</f>
        <v>#N/A</v>
      </c>
      <c r="D1033" s="370">
        <f ca="1">IF(ISBLANK(OFFSET($E$96,D1030,0)),0,IF(E1032&gt;10,ROUND(D1032*C1033,0),IF(D1032&lt;0,0,D1032)))</f>
        <v>0</v>
      </c>
      <c r="E1033" s="21"/>
      <c r="F1033" s="21"/>
      <c r="G1033" s="21"/>
      <c r="H1033" s="21"/>
      <c r="I1033" s="21"/>
      <c r="J1033" s="21"/>
      <c r="K1033" s="74">
        <f ca="1">ROUND(IF($D1031=LataProjekcji,$F1032,IF($D1031=LataProjekcji,$D1033,0)),0)</f>
        <v>0</v>
      </c>
      <c r="L1033" s="247">
        <f ca="1">ROUND(IF(OR(AND($D1031=LataProjekcji,$F1031&gt;0),AND($D1031=LataProjekcji,$F1031=0,$E1032&lt;=10)),$F1032,IF($D1031&lt;LataProjekcji,IF((SUM($K1033:K1033)+$D1033)&lt;$D1032,$D1033,$D1032-SUM($K1033:K1033)),0)),0)</f>
        <v>0</v>
      </c>
      <c r="M1033" s="247">
        <f ca="1">ROUND(IF(OR(AND($D1031=LataProjekcji,$F1031&gt;0),AND($D1031=LataProjekcji,$F1031=0,$E1032&lt;=10)),$F1032,IF($D1031&lt;LataProjekcji,IF((SUM($K1033:L1033)+$D1033)&lt;$D1032,$D1033,$D1032-SUM($K1033:L1033)),0)),0)</f>
        <v>0</v>
      </c>
      <c r="N1033" s="247">
        <f ca="1">ROUND(IF(OR(AND($D1031=LataProjekcji,$F1031&gt;0),AND($D1031=LataProjekcji,$F1031=0,$E1032&lt;=10)),$F1032,IF($D1031&lt;LataProjekcji,IF((SUM($K1033:M1033)+$D1033)&lt;$D1032,$D1033,$D1032-SUM($K1033:M1033)),0)),0)</f>
        <v>0</v>
      </c>
      <c r="O1033" s="247">
        <f ca="1">ROUND(IF(OR(AND($D1031=LataProjekcji,$F1031&gt;0),AND($D1031=LataProjekcji,$F1031=0,$E1032&lt;=10)),$F1032,IF($D1031&lt;LataProjekcji,IF((SUM($K1033:N1033)+$D1033)&lt;$D1032,$D1033,$D1032-SUM($K1033:N1033)),0)),0)</f>
        <v>0</v>
      </c>
      <c r="P1033" s="247">
        <f ca="1">ROUND(IF(OR(AND($D1031=LataProjekcji,$F1031&gt;0),AND($D1031=LataProjekcji,$F1031=0,$E1032&lt;=10)),$F1032,IF($D1031&lt;LataProjekcji,IF((SUM($K1033:O1033)+$D1033)&lt;$D1032,$D1033,$D1032-SUM($K1033:O1033)),0)),0)</f>
        <v>0</v>
      </c>
      <c r="Q1033" s="247">
        <f ca="1">ROUND(IF(OR(AND($D1031=LataProjekcji,$F1031&gt;0),AND($D1031=LataProjekcji,$F1031=0,$E1032&lt;=10)),$F1032,IF($D1031&lt;LataProjekcji,IF((SUM($K1033:P1033)+$D1033)&lt;$D1032,$D1033,$D1032-SUM($K1033:P1033)),0)),0)</f>
        <v>0</v>
      </c>
      <c r="R1033" s="247">
        <f ca="1">ROUND(IF(OR(AND($D1031=LataProjekcji,$F1031&gt;0),AND($D1031=LataProjekcji,$F1031=0,$E1032&lt;=10)),$F1032,IF($D1031&lt;LataProjekcji,IF((SUM($K1033:Q1033)+$D1033)&lt;$D1032,$D1033,$D1032-SUM($K1033:Q1033)),0)),0)</f>
        <v>0</v>
      </c>
      <c r="S1033" s="247">
        <f ca="1">ROUND(IF(OR(AND($D1031=LataProjekcji,$F1031&gt;0),AND($D1031=LataProjekcji,$F1031=0,$E1032&lt;=10)),$F1032,IF($D1031&lt;LataProjekcji,IF((SUM($K1033:R1033)+$D1033)&lt;$D1032,$D1033,$D1032-SUM($K1033:R1033)),0)),0)</f>
        <v>0</v>
      </c>
      <c r="T1033" s="247">
        <f ca="1">ROUND(IF(OR(AND($D1031=LataProjekcji,$F1031&gt;0),AND($D1031=LataProjekcji,$F1031=0,$E1032&lt;=10)),$F1032,IF($D1031&lt;LataProjekcji,IF((SUM($K1033:S1033)+$D1033)&lt;$D1032,$D1033,$D1032-SUM($K1033:S1033)),0)),0)</f>
        <v>0</v>
      </c>
      <c r="U1033" s="247">
        <f ca="1">ROUND(IF(OR(AND($D1031=LataProjekcji,$F1031&gt;0),AND($D1031=LataProjekcji,$F1031=0,$E1032&lt;=10)),$F1032,IF($D1031&lt;LataProjekcji,IF((SUM($K1033:T1033)+$D1033)&lt;$D1032,$D1033,$D1032-SUM($K1033:T1033)),0)),0)</f>
        <v>0</v>
      </c>
      <c r="V1033" s="247">
        <f ca="1">ROUND(IF(OR(AND($D1031=LataProjekcji,$F1031&gt;0),AND($D1031=LataProjekcji,$F1031=0,$E1032&lt;=10)),$F1032,IF($D1031&lt;LataProjekcji,IF((SUM($K1033:U1033)+$D1033)&lt;$D1032,$D1033,$D1032-SUM($K1033:U1033)),0)),0)</f>
        <v>0</v>
      </c>
      <c r="W1033" s="247">
        <f ca="1">ROUND(IF(OR(AND($D1031=LataProjekcji,$F1031&gt;0),AND($D1031=LataProjekcji,$F1031=0,$E1032&lt;=10)),$F1032,IF($D1031&lt;LataProjekcji,IF((SUM($K1033:V1033)+$D1033)&lt;$D1032,$D1033,$D1032-SUM($K1033:V1033)),0)),0)</f>
        <v>0</v>
      </c>
      <c r="X1033" s="247">
        <f ca="1">ROUND(IF(OR(AND($D1031=LataProjekcji,$F1031&gt;0),AND($D1031=LataProjekcji,$F1031=0,$E1032&lt;=10)),$F1032,IF($D1031&lt;LataProjekcji,IF((SUM($K1033:W1033)+$D1033)&lt;$D1032,$D1033,$D1032-SUM($K1033:W1033)),0)),0)</f>
        <v>0</v>
      </c>
      <c r="Y1033" s="247">
        <f ca="1">ROUND(IF(OR(AND($D1031=LataProjekcji,$F1031&gt;0),AND($D1031=LataProjekcji,$F1031=0,$E1032&lt;=10)),$F1032,IF($D1031&lt;LataProjekcji,IF((SUM($K1033:X1033)+$D1033)&lt;$D1032,$D1033,$D1032-SUM($K1033:X1033)),0)),0)</f>
        <v>0</v>
      </c>
      <c r="Z1033" s="247">
        <f ca="1">ROUND(IF(OR(AND($D1031=LataProjekcji,$F1031&gt;0),AND($D1031=LataProjekcji,$F1031=0,$E1032&lt;=10)),$F1032,IF($D1031&lt;LataProjekcji,IF((SUM($K1033:Y1033)+$D1033)&lt;$D1032,$D1033,$D1032-SUM($K1033:Y1033)),0)),0)</f>
        <v>0</v>
      </c>
      <c r="AA1033" s="247">
        <f ca="1">ROUND(IF(OR(AND($D1031=LataProjekcji,$F1031&gt;0),AND($D1031=LataProjekcji,$F1031=0,$E1032&lt;=10)),$F1032,IF($D1031&lt;LataProjekcji,IF((SUM($K1033:Z1033)+$D1033)&lt;$D1032,$D1033,$D1032-SUM($K1033:Z1033)),0)),0)</f>
        <v>0</v>
      </c>
      <c r="AB1033" s="247">
        <f ca="1">ROUND(IF(OR(AND($D1031=LataProjekcji,$F1031&gt;0),AND($D1031=LataProjekcji,$F1031=0,$E1032&lt;=10)),$F1032,IF($D1031&lt;LataProjekcji,IF((SUM($K1033:AA1033)+$D1033)&lt;$D1032,$D1033,$D1032-SUM($K1033:AA1033)),0)),0)</f>
        <v>0</v>
      </c>
      <c r="AC1033" s="247">
        <f ca="1">ROUND(IF(OR(AND($D1031=LataProjekcji,$F1031&gt;0),AND($D1031=LataProjekcji,$F1031=0,$E1032&lt;=10)),$F1032,IF($D1031&lt;LataProjekcji,IF((SUM($K1033:AB1033)+$D1033)&lt;$D1032,$D1033,$D1032-SUM($K1033:AB1033)),0)),0)</f>
        <v>0</v>
      </c>
      <c r="AD1033" s="247">
        <f ca="1">ROUND(IF(OR(AND($D1031=LataProjekcji,$F1031&gt;0),AND($D1031=LataProjekcji,$F1031=0,$E1032&lt;=10)),$F1032,IF($D1031&lt;LataProjekcji,IF((SUM($K1033:AC1033)+$D1033)&lt;$D1032,$D1033,$D1032-SUM($K1033:AC1033)),0)),0)</f>
        <v>0</v>
      </c>
      <c r="AE1033" s="247">
        <f ca="1">ROUND(IF(OR(AND($D1031=LataProjekcji,$F1031&gt;0),AND($D1031=LataProjekcji,$F1031=0,$E1032&lt;=10)),$F1032,IF($D1031&lt;LataProjekcji,IF((SUM($K1033:AD1033)+$D1033)&lt;$D1032,$D1033,$D1032-SUM($K1033:AD1033)),0)),0)</f>
        <v>0</v>
      </c>
    </row>
    <row r="1034" spans="1:31" hidden="1">
      <c r="A1034" s="325"/>
      <c r="B1034" s="21" t="s">
        <v>396</v>
      </c>
      <c r="C1034" s="21"/>
      <c r="D1034" s="22"/>
      <c r="E1034" s="21"/>
      <c r="F1034" s="21"/>
      <c r="G1034" s="21"/>
      <c r="H1034" s="21"/>
      <c r="I1034" s="21"/>
      <c r="J1034" s="21"/>
      <c r="K1034" s="22">
        <f ca="1">ROUND(K1033,0)</f>
        <v>0</v>
      </c>
      <c r="L1034" s="22">
        <f t="shared" ref="L1034:Y1034" ca="1" si="922">ROUND(K1034+L1033,0)</f>
        <v>0</v>
      </c>
      <c r="M1034" s="22">
        <f t="shared" ca="1" si="922"/>
        <v>0</v>
      </c>
      <c r="N1034" s="22">
        <f t="shared" ca="1" si="922"/>
        <v>0</v>
      </c>
      <c r="O1034" s="22">
        <f t="shared" ca="1" si="922"/>
        <v>0</v>
      </c>
      <c r="P1034" s="22">
        <f t="shared" ca="1" si="922"/>
        <v>0</v>
      </c>
      <c r="Q1034" s="22">
        <f t="shared" ca="1" si="922"/>
        <v>0</v>
      </c>
      <c r="R1034" s="22">
        <f t="shared" ca="1" si="922"/>
        <v>0</v>
      </c>
      <c r="S1034" s="22">
        <f t="shared" ca="1" si="922"/>
        <v>0</v>
      </c>
      <c r="T1034" s="22">
        <f t="shared" ca="1" si="922"/>
        <v>0</v>
      </c>
      <c r="U1034" s="22">
        <f t="shared" ca="1" si="922"/>
        <v>0</v>
      </c>
      <c r="V1034" s="22">
        <f t="shared" ca="1" si="922"/>
        <v>0</v>
      </c>
      <c r="W1034" s="22">
        <f t="shared" ca="1" si="922"/>
        <v>0</v>
      </c>
      <c r="X1034" s="22">
        <f t="shared" ca="1" si="922"/>
        <v>0</v>
      </c>
      <c r="Y1034" s="22">
        <f t="shared" ca="1" si="922"/>
        <v>0</v>
      </c>
      <c r="Z1034" s="22">
        <f t="shared" ref="Z1034" ca="1" si="923">ROUND(Y1034+Z1033,0)</f>
        <v>0</v>
      </c>
      <c r="AA1034" s="22">
        <f t="shared" ref="AA1034" ca="1" si="924">ROUND(Z1034+AA1033,0)</f>
        <v>0</v>
      </c>
      <c r="AB1034" s="22">
        <f t="shared" ref="AB1034" ca="1" si="925">ROUND(AA1034+AB1033,0)</f>
        <v>0</v>
      </c>
      <c r="AC1034" s="22">
        <f t="shared" ref="AC1034" ca="1" si="926">ROUND(AB1034+AC1033,0)</f>
        <v>0</v>
      </c>
      <c r="AD1034" s="22">
        <f t="shared" ref="AD1034" ca="1" si="927">ROUND(AC1034+AD1033,0)</f>
        <v>0</v>
      </c>
      <c r="AE1034" s="22">
        <f t="shared" ref="AE1034" ca="1" si="928">ROUND(AD1034+AE1033,0)</f>
        <v>0</v>
      </c>
    </row>
    <row r="1035" spans="1:31" hidden="1">
      <c r="A1035" s="325"/>
      <c r="B1035" s="21" t="s">
        <v>387</v>
      </c>
      <c r="C1035" s="21"/>
      <c r="D1035" s="22"/>
      <c r="E1035" s="21"/>
      <c r="F1035" s="21"/>
      <c r="G1035" s="21"/>
      <c r="H1035" s="21"/>
      <c r="I1035" s="21"/>
      <c r="J1035" s="424">
        <f ca="1">OFFSET($C$96,D1030,0)</f>
        <v>0</v>
      </c>
      <c r="K1035" s="76">
        <f ca="1">IF($D1031=LataProjekcji,ROUND($D1032-K1034,0),ROUND(IF(K1033=0,0,$D1032-K1034),0))</f>
        <v>0</v>
      </c>
      <c r="L1035" s="253">
        <f t="shared" ref="L1035:W1035" ca="1" si="929">IF($D1031=LataProjekcji,ROUND($D1032-L1034,0),ROUND(IF(AND(L1033=0,K1035&gt;0),$D1032-L1034,IF(L1033=0,0,$D1032-L1034)),0))</f>
        <v>0</v>
      </c>
      <c r="M1035" s="253">
        <f t="shared" ca="1" si="929"/>
        <v>0</v>
      </c>
      <c r="N1035" s="253">
        <f t="shared" ca="1" si="929"/>
        <v>0</v>
      </c>
      <c r="O1035" s="253">
        <f t="shared" ca="1" si="929"/>
        <v>0</v>
      </c>
      <c r="P1035" s="253">
        <f t="shared" ca="1" si="929"/>
        <v>0</v>
      </c>
      <c r="Q1035" s="253">
        <f t="shared" ca="1" si="929"/>
        <v>0</v>
      </c>
      <c r="R1035" s="253">
        <f t="shared" ca="1" si="929"/>
        <v>0</v>
      </c>
      <c r="S1035" s="253">
        <f t="shared" ca="1" si="929"/>
        <v>0</v>
      </c>
      <c r="T1035" s="253">
        <f t="shared" ca="1" si="929"/>
        <v>0</v>
      </c>
      <c r="U1035" s="253">
        <f t="shared" ca="1" si="929"/>
        <v>0</v>
      </c>
      <c r="V1035" s="253">
        <f t="shared" ca="1" si="929"/>
        <v>0</v>
      </c>
      <c r="W1035" s="253">
        <f t="shared" ca="1" si="929"/>
        <v>0</v>
      </c>
      <c r="X1035" s="253">
        <f t="shared" ref="X1035:AA1035" ca="1" si="930">IF($D1031=LataProjekcji,ROUND($D1032-X1034,0),ROUND(IF(AND(X1033=0,W1035&gt;0),$D1032-X1034,IF(X1033=0,0,$D1032-X1034)),0))</f>
        <v>0</v>
      </c>
      <c r="Y1035" s="253">
        <f t="shared" ca="1" si="930"/>
        <v>0</v>
      </c>
      <c r="Z1035" s="253">
        <f t="shared" ca="1" si="930"/>
        <v>0</v>
      </c>
      <c r="AA1035" s="253">
        <f t="shared" ca="1" si="930"/>
        <v>0</v>
      </c>
      <c r="AB1035" s="253">
        <f t="shared" ref="AB1035" ca="1" si="931">IF($D1031=LataProjekcji,ROUND($D1032-AB1034,0),ROUND(IF(AND(AB1033=0,AA1035&gt;0),$D1032-AB1034,IF(AB1033=0,0,$D1032-AB1034)),0))</f>
        <v>0</v>
      </c>
      <c r="AC1035" s="253">
        <f t="shared" ref="AC1035" ca="1" si="932">IF($D1031=LataProjekcji,ROUND($D1032-AC1034,0),ROUND(IF(AND(AC1033=0,AB1035&gt;0),$D1032-AC1034,IF(AC1033=0,0,$D1032-AC1034)),0))</f>
        <v>0</v>
      </c>
      <c r="AD1035" s="253">
        <f t="shared" ref="AD1035" ca="1" si="933">IF($D1031=LataProjekcji,ROUND($D1032-AD1034,0),ROUND(IF(AND(AD1033=0,AC1035&gt;0),$D1032-AD1034,IF(AD1033=0,0,$D1032-AD1034)),0))</f>
        <v>0</v>
      </c>
      <c r="AE1035" s="253">
        <f t="shared" ref="AE1035" ca="1" si="934">IF($D1031=LataProjekcji,ROUND($D1032-AE1034,0),ROUND(IF(AND(AE1033=0,AD1035&gt;0),$D1032-AE1034,IF(AE1033=0,0,$D1032-AE1034)),0))</f>
        <v>0</v>
      </c>
    </row>
    <row r="1036" spans="1:31" hidden="1">
      <c r="A1036" s="325"/>
      <c r="B1036" s="20">
        <f ca="1">OFFSET($B$96,D1036,0)</f>
        <v>0</v>
      </c>
      <c r="C1036" s="20"/>
      <c r="D1036" s="21">
        <f>D1030+1</f>
        <v>18</v>
      </c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325"/>
      <c r="B1037" s="164" t="s">
        <v>401</v>
      </c>
      <c r="C1037" s="164"/>
      <c r="D1037" s="164">
        <f ca="1">YEAR(OFFSET($E$96,D1036,0))</f>
        <v>1900</v>
      </c>
      <c r="E1037" s="164">
        <f ca="1">MONTH(OFFSET($E$96,D1036,0))</f>
        <v>1</v>
      </c>
      <c r="F1037" s="522" cm="1">
        <f t="array" aca="1" ref="F1037" ca="1">IleMiesiecyDoKoncaRokuST</f>
        <v>11</v>
      </c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325"/>
      <c r="B1038" s="21" t="s">
        <v>387</v>
      </c>
      <c r="C1038" s="21"/>
      <c r="D1038" s="370">
        <f ca="1">IF(E1038&lt;0,0,ROUND(E1038,0))</f>
        <v>0</v>
      </c>
      <c r="E1038" s="248">
        <f ca="1">OFFSET($D$96,D1036,0)</f>
        <v>0</v>
      </c>
      <c r="F1038" s="370">
        <f ca="1">IF(E1038&gt;10,ROUND(($D1039/12)*$F1037,0),$D1038)</f>
        <v>0</v>
      </c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325"/>
      <c r="B1039" s="21" t="s">
        <v>395</v>
      </c>
      <c r="C1039" s="415" t="e">
        <f ca="1">VLOOKUP(OFFSET($C$96,D1036,0),Założenia!$J$46:$K$53,2,FALSE)</f>
        <v>#N/A</v>
      </c>
      <c r="D1039" s="370">
        <f ca="1">IF(ISBLANK(OFFSET($E$96,D1036,0)),0,IF(E1038&gt;10,ROUND(D1038*C1039,0),IF(D1038&lt;0,0,D1038)))</f>
        <v>0</v>
      </c>
      <c r="E1039" s="21"/>
      <c r="F1039" s="21"/>
      <c r="G1039" s="21"/>
      <c r="H1039" s="21"/>
      <c r="I1039" s="21"/>
      <c r="J1039" s="21"/>
      <c r="K1039" s="74">
        <f ca="1">ROUND(IF($D1037=LataProjekcji,$F1038,IF($D1037=LataProjekcji,$D1039,0)),0)</f>
        <v>0</v>
      </c>
      <c r="L1039" s="247">
        <f ca="1">ROUND(IF(OR(AND($D1037=LataProjekcji,$F1037&gt;0),AND($D1037=LataProjekcji,$F1037=0,$E1038&lt;=10)),$F1038,IF($D1037&lt;LataProjekcji,IF((SUM($K1039:K1039)+$D1039)&lt;$D1038,$D1039,$D1038-SUM($K1039:K1039)),0)),0)</f>
        <v>0</v>
      </c>
      <c r="M1039" s="247">
        <f ca="1">ROUND(IF(OR(AND($D1037=LataProjekcji,$F1037&gt;0),AND($D1037=LataProjekcji,$F1037=0,$E1038&lt;=10)),$F1038,IF($D1037&lt;LataProjekcji,IF((SUM($K1039:L1039)+$D1039)&lt;$D1038,$D1039,$D1038-SUM($K1039:L1039)),0)),0)</f>
        <v>0</v>
      </c>
      <c r="N1039" s="247">
        <f ca="1">ROUND(IF(OR(AND($D1037=LataProjekcji,$F1037&gt;0),AND($D1037=LataProjekcji,$F1037=0,$E1038&lt;=10)),$F1038,IF($D1037&lt;LataProjekcji,IF((SUM($K1039:M1039)+$D1039)&lt;$D1038,$D1039,$D1038-SUM($K1039:M1039)),0)),0)</f>
        <v>0</v>
      </c>
      <c r="O1039" s="247">
        <f ca="1">ROUND(IF(OR(AND($D1037=LataProjekcji,$F1037&gt;0),AND($D1037=LataProjekcji,$F1037=0,$E1038&lt;=10)),$F1038,IF($D1037&lt;LataProjekcji,IF((SUM($K1039:N1039)+$D1039)&lt;$D1038,$D1039,$D1038-SUM($K1039:N1039)),0)),0)</f>
        <v>0</v>
      </c>
      <c r="P1039" s="247">
        <f ca="1">ROUND(IF(OR(AND($D1037=LataProjekcji,$F1037&gt;0),AND($D1037=LataProjekcji,$F1037=0,$E1038&lt;=10)),$F1038,IF($D1037&lt;LataProjekcji,IF((SUM($K1039:O1039)+$D1039)&lt;$D1038,$D1039,$D1038-SUM($K1039:O1039)),0)),0)</f>
        <v>0</v>
      </c>
      <c r="Q1039" s="247">
        <f ca="1">ROUND(IF(OR(AND($D1037=LataProjekcji,$F1037&gt;0),AND($D1037=LataProjekcji,$F1037=0,$E1038&lt;=10)),$F1038,IF($D1037&lt;LataProjekcji,IF((SUM($K1039:P1039)+$D1039)&lt;$D1038,$D1039,$D1038-SUM($K1039:P1039)),0)),0)</f>
        <v>0</v>
      </c>
      <c r="R1039" s="247">
        <f ca="1">ROUND(IF(OR(AND($D1037=LataProjekcji,$F1037&gt;0),AND($D1037=LataProjekcji,$F1037=0,$E1038&lt;=10)),$F1038,IF($D1037&lt;LataProjekcji,IF((SUM($K1039:Q1039)+$D1039)&lt;$D1038,$D1039,$D1038-SUM($K1039:Q1039)),0)),0)</f>
        <v>0</v>
      </c>
      <c r="S1039" s="247">
        <f ca="1">ROUND(IF(OR(AND($D1037=LataProjekcji,$F1037&gt;0),AND($D1037=LataProjekcji,$F1037=0,$E1038&lt;=10)),$F1038,IF($D1037&lt;LataProjekcji,IF((SUM($K1039:R1039)+$D1039)&lt;$D1038,$D1039,$D1038-SUM($K1039:R1039)),0)),0)</f>
        <v>0</v>
      </c>
      <c r="T1039" s="247">
        <f ca="1">ROUND(IF(OR(AND($D1037=LataProjekcji,$F1037&gt;0),AND($D1037=LataProjekcji,$F1037=0,$E1038&lt;=10)),$F1038,IF($D1037&lt;LataProjekcji,IF((SUM($K1039:S1039)+$D1039)&lt;$D1038,$D1039,$D1038-SUM($K1039:S1039)),0)),0)</f>
        <v>0</v>
      </c>
      <c r="U1039" s="247">
        <f ca="1">ROUND(IF(OR(AND($D1037=LataProjekcji,$F1037&gt;0),AND($D1037=LataProjekcji,$F1037=0,$E1038&lt;=10)),$F1038,IF($D1037&lt;LataProjekcji,IF((SUM($K1039:T1039)+$D1039)&lt;$D1038,$D1039,$D1038-SUM($K1039:T1039)),0)),0)</f>
        <v>0</v>
      </c>
      <c r="V1039" s="247">
        <f ca="1">ROUND(IF(OR(AND($D1037=LataProjekcji,$F1037&gt;0),AND($D1037=LataProjekcji,$F1037=0,$E1038&lt;=10)),$F1038,IF($D1037&lt;LataProjekcji,IF((SUM($K1039:U1039)+$D1039)&lt;$D1038,$D1039,$D1038-SUM($K1039:U1039)),0)),0)</f>
        <v>0</v>
      </c>
      <c r="W1039" s="247">
        <f ca="1">ROUND(IF(OR(AND($D1037=LataProjekcji,$F1037&gt;0),AND($D1037=LataProjekcji,$F1037=0,$E1038&lt;=10)),$F1038,IF($D1037&lt;LataProjekcji,IF((SUM($K1039:V1039)+$D1039)&lt;$D1038,$D1039,$D1038-SUM($K1039:V1039)),0)),0)</f>
        <v>0</v>
      </c>
      <c r="X1039" s="247">
        <f ca="1">ROUND(IF(OR(AND($D1037=LataProjekcji,$F1037&gt;0),AND($D1037=LataProjekcji,$F1037=0,$E1038&lt;=10)),$F1038,IF($D1037&lt;LataProjekcji,IF((SUM($K1039:W1039)+$D1039)&lt;$D1038,$D1039,$D1038-SUM($K1039:W1039)),0)),0)</f>
        <v>0</v>
      </c>
      <c r="Y1039" s="247">
        <f ca="1">ROUND(IF(OR(AND($D1037=LataProjekcji,$F1037&gt;0),AND($D1037=LataProjekcji,$F1037=0,$E1038&lt;=10)),$F1038,IF($D1037&lt;LataProjekcji,IF((SUM($K1039:X1039)+$D1039)&lt;$D1038,$D1039,$D1038-SUM($K1039:X1039)),0)),0)</f>
        <v>0</v>
      </c>
      <c r="Z1039" s="247">
        <f ca="1">ROUND(IF(OR(AND($D1037=LataProjekcji,$F1037&gt;0),AND($D1037=LataProjekcji,$F1037=0,$E1038&lt;=10)),$F1038,IF($D1037&lt;LataProjekcji,IF((SUM($K1039:Y1039)+$D1039)&lt;$D1038,$D1039,$D1038-SUM($K1039:Y1039)),0)),0)</f>
        <v>0</v>
      </c>
      <c r="AA1039" s="247">
        <f ca="1">ROUND(IF(OR(AND($D1037=LataProjekcji,$F1037&gt;0),AND($D1037=LataProjekcji,$F1037=0,$E1038&lt;=10)),$F1038,IF($D1037&lt;LataProjekcji,IF((SUM($K1039:Z1039)+$D1039)&lt;$D1038,$D1039,$D1038-SUM($K1039:Z1039)),0)),0)</f>
        <v>0</v>
      </c>
      <c r="AB1039" s="247">
        <f ca="1">ROUND(IF(OR(AND($D1037=LataProjekcji,$F1037&gt;0),AND($D1037=LataProjekcji,$F1037=0,$E1038&lt;=10)),$F1038,IF($D1037&lt;LataProjekcji,IF((SUM($K1039:AA1039)+$D1039)&lt;$D1038,$D1039,$D1038-SUM($K1039:AA1039)),0)),0)</f>
        <v>0</v>
      </c>
      <c r="AC1039" s="247">
        <f ca="1">ROUND(IF(OR(AND($D1037=LataProjekcji,$F1037&gt;0),AND($D1037=LataProjekcji,$F1037=0,$E1038&lt;=10)),$F1038,IF($D1037&lt;LataProjekcji,IF((SUM($K1039:AB1039)+$D1039)&lt;$D1038,$D1039,$D1038-SUM($K1039:AB1039)),0)),0)</f>
        <v>0</v>
      </c>
      <c r="AD1039" s="247">
        <f ca="1">ROUND(IF(OR(AND($D1037=LataProjekcji,$F1037&gt;0),AND($D1037=LataProjekcji,$F1037=0,$E1038&lt;=10)),$F1038,IF($D1037&lt;LataProjekcji,IF((SUM($K1039:AC1039)+$D1039)&lt;$D1038,$D1039,$D1038-SUM($K1039:AC1039)),0)),0)</f>
        <v>0</v>
      </c>
      <c r="AE1039" s="247">
        <f ca="1">ROUND(IF(OR(AND($D1037=LataProjekcji,$F1037&gt;0),AND($D1037=LataProjekcji,$F1037=0,$E1038&lt;=10)),$F1038,IF($D1037&lt;LataProjekcji,IF((SUM($K1039:AD1039)+$D1039)&lt;$D1038,$D1039,$D1038-SUM($K1039:AD1039)),0)),0)</f>
        <v>0</v>
      </c>
    </row>
    <row r="1040" spans="1:31" hidden="1">
      <c r="A1040" s="325"/>
      <c r="B1040" s="21" t="s">
        <v>396</v>
      </c>
      <c r="C1040" s="21"/>
      <c r="D1040" s="22"/>
      <c r="E1040" s="21"/>
      <c r="F1040" s="21"/>
      <c r="G1040" s="21"/>
      <c r="H1040" s="21"/>
      <c r="I1040" s="21"/>
      <c r="J1040" s="21"/>
      <c r="K1040" s="22">
        <f ca="1">ROUND(K1039,0)</f>
        <v>0</v>
      </c>
      <c r="L1040" s="22">
        <f t="shared" ref="L1040:Y1040" ca="1" si="935">ROUND(K1040+L1039,0)</f>
        <v>0</v>
      </c>
      <c r="M1040" s="22">
        <f t="shared" ca="1" si="935"/>
        <v>0</v>
      </c>
      <c r="N1040" s="22">
        <f t="shared" ca="1" si="935"/>
        <v>0</v>
      </c>
      <c r="O1040" s="22">
        <f t="shared" ca="1" si="935"/>
        <v>0</v>
      </c>
      <c r="P1040" s="22">
        <f t="shared" ca="1" si="935"/>
        <v>0</v>
      </c>
      <c r="Q1040" s="22">
        <f t="shared" ca="1" si="935"/>
        <v>0</v>
      </c>
      <c r="R1040" s="22">
        <f t="shared" ca="1" si="935"/>
        <v>0</v>
      </c>
      <c r="S1040" s="22">
        <f t="shared" ca="1" si="935"/>
        <v>0</v>
      </c>
      <c r="T1040" s="22">
        <f t="shared" ca="1" si="935"/>
        <v>0</v>
      </c>
      <c r="U1040" s="22">
        <f t="shared" ca="1" si="935"/>
        <v>0</v>
      </c>
      <c r="V1040" s="22">
        <f t="shared" ca="1" si="935"/>
        <v>0</v>
      </c>
      <c r="W1040" s="22">
        <f t="shared" ca="1" si="935"/>
        <v>0</v>
      </c>
      <c r="X1040" s="22">
        <f t="shared" ca="1" si="935"/>
        <v>0</v>
      </c>
      <c r="Y1040" s="22">
        <f t="shared" ca="1" si="935"/>
        <v>0</v>
      </c>
      <c r="Z1040" s="22">
        <f t="shared" ref="Z1040" ca="1" si="936">ROUND(Y1040+Z1039,0)</f>
        <v>0</v>
      </c>
      <c r="AA1040" s="22">
        <f t="shared" ref="AA1040" ca="1" si="937">ROUND(Z1040+AA1039,0)</f>
        <v>0</v>
      </c>
      <c r="AB1040" s="22">
        <f t="shared" ref="AB1040" ca="1" si="938">ROUND(AA1040+AB1039,0)</f>
        <v>0</v>
      </c>
      <c r="AC1040" s="22">
        <f t="shared" ref="AC1040" ca="1" si="939">ROUND(AB1040+AC1039,0)</f>
        <v>0</v>
      </c>
      <c r="AD1040" s="22">
        <f t="shared" ref="AD1040" ca="1" si="940">ROUND(AC1040+AD1039,0)</f>
        <v>0</v>
      </c>
      <c r="AE1040" s="22">
        <f t="shared" ref="AE1040" ca="1" si="941">ROUND(AD1040+AE1039,0)</f>
        <v>0</v>
      </c>
    </row>
    <row r="1041" spans="1:31" hidden="1">
      <c r="A1041" s="325"/>
      <c r="B1041" s="21" t="s">
        <v>387</v>
      </c>
      <c r="C1041" s="21"/>
      <c r="D1041" s="22"/>
      <c r="E1041" s="21"/>
      <c r="F1041" s="21"/>
      <c r="G1041" s="21"/>
      <c r="H1041" s="21"/>
      <c r="I1041" s="21"/>
      <c r="J1041" s="424">
        <f ca="1">OFFSET($C$96,D1036,0)</f>
        <v>0</v>
      </c>
      <c r="K1041" s="76">
        <f ca="1">IF($D1037=LataProjekcji,ROUND($D1038-K1040,0),ROUND(IF(K1039=0,0,$D1038-K1040),0))</f>
        <v>0</v>
      </c>
      <c r="L1041" s="253">
        <f t="shared" ref="L1041:W1041" ca="1" si="942">IF($D1037=LataProjekcji,ROUND($D1038-L1040,0),ROUND(IF(AND(L1039=0,K1041&gt;0),$D1038-L1040,IF(L1039=0,0,$D1038-L1040)),0))</f>
        <v>0</v>
      </c>
      <c r="M1041" s="253">
        <f t="shared" ca="1" si="942"/>
        <v>0</v>
      </c>
      <c r="N1041" s="253">
        <f t="shared" ca="1" si="942"/>
        <v>0</v>
      </c>
      <c r="O1041" s="253">
        <f t="shared" ca="1" si="942"/>
        <v>0</v>
      </c>
      <c r="P1041" s="253">
        <f t="shared" ca="1" si="942"/>
        <v>0</v>
      </c>
      <c r="Q1041" s="253">
        <f t="shared" ca="1" si="942"/>
        <v>0</v>
      </c>
      <c r="R1041" s="253">
        <f t="shared" ca="1" si="942"/>
        <v>0</v>
      </c>
      <c r="S1041" s="253">
        <f t="shared" ca="1" si="942"/>
        <v>0</v>
      </c>
      <c r="T1041" s="253">
        <f t="shared" ca="1" si="942"/>
        <v>0</v>
      </c>
      <c r="U1041" s="253">
        <f t="shared" ca="1" si="942"/>
        <v>0</v>
      </c>
      <c r="V1041" s="253">
        <f t="shared" ca="1" si="942"/>
        <v>0</v>
      </c>
      <c r="W1041" s="253">
        <f t="shared" ca="1" si="942"/>
        <v>0</v>
      </c>
      <c r="X1041" s="253">
        <f t="shared" ref="X1041:AA1041" ca="1" si="943">IF($D1037=LataProjekcji,ROUND($D1038-X1040,0),ROUND(IF(AND(X1039=0,W1041&gt;0),$D1038-X1040,IF(X1039=0,0,$D1038-X1040)),0))</f>
        <v>0</v>
      </c>
      <c r="Y1041" s="253">
        <f t="shared" ca="1" si="943"/>
        <v>0</v>
      </c>
      <c r="Z1041" s="253">
        <f t="shared" ca="1" si="943"/>
        <v>0</v>
      </c>
      <c r="AA1041" s="253">
        <f t="shared" ca="1" si="943"/>
        <v>0</v>
      </c>
      <c r="AB1041" s="253">
        <f t="shared" ref="AB1041" ca="1" si="944">IF($D1037=LataProjekcji,ROUND($D1038-AB1040,0),ROUND(IF(AND(AB1039=0,AA1041&gt;0),$D1038-AB1040,IF(AB1039=0,0,$D1038-AB1040)),0))</f>
        <v>0</v>
      </c>
      <c r="AC1041" s="253">
        <f t="shared" ref="AC1041" ca="1" si="945">IF($D1037=LataProjekcji,ROUND($D1038-AC1040,0),ROUND(IF(AND(AC1039=0,AB1041&gt;0),$D1038-AC1040,IF(AC1039=0,0,$D1038-AC1040)),0))</f>
        <v>0</v>
      </c>
      <c r="AD1041" s="253">
        <f t="shared" ref="AD1041" ca="1" si="946">IF($D1037=LataProjekcji,ROUND($D1038-AD1040,0),ROUND(IF(AND(AD1039=0,AC1041&gt;0),$D1038-AD1040,IF(AD1039=0,0,$D1038-AD1040)),0))</f>
        <v>0</v>
      </c>
      <c r="AE1041" s="253">
        <f t="shared" ref="AE1041" ca="1" si="947">IF($D1037=LataProjekcji,ROUND($D1038-AE1040,0),ROUND(IF(AND(AE1039=0,AD1041&gt;0),$D1038-AE1040,IF(AE1039=0,0,$D1038-AE1040)),0))</f>
        <v>0</v>
      </c>
    </row>
    <row r="1042" spans="1:31" hidden="1">
      <c r="A1042" s="325"/>
      <c r="B1042" s="20">
        <f ca="1">OFFSET($B$96,D1042,0)</f>
        <v>0</v>
      </c>
      <c r="C1042" s="20"/>
      <c r="D1042" s="21">
        <f>D1036+1</f>
        <v>19</v>
      </c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</row>
    <row r="1043" spans="1:31" hidden="1">
      <c r="A1043" s="325"/>
      <c r="B1043" s="164" t="s">
        <v>401</v>
      </c>
      <c r="C1043" s="164"/>
      <c r="D1043" s="164">
        <f ca="1">YEAR(OFFSET($E$96,D1042,0))</f>
        <v>1900</v>
      </c>
      <c r="E1043" s="164">
        <f ca="1">MONTH(OFFSET($E$96,D1042,0))</f>
        <v>1</v>
      </c>
      <c r="F1043" s="522" cm="1">
        <f t="array" aca="1" ref="F1043" ca="1">IleMiesiecyDoKoncaRokuST</f>
        <v>11</v>
      </c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325"/>
      <c r="B1044" s="21" t="s">
        <v>387</v>
      </c>
      <c r="C1044" s="21"/>
      <c r="D1044" s="370">
        <f ca="1">IF(E1044&lt;0,0,ROUND(E1044,0))</f>
        <v>0</v>
      </c>
      <c r="E1044" s="248">
        <f ca="1">OFFSET($D$96,D1042,0)</f>
        <v>0</v>
      </c>
      <c r="F1044" s="370">
        <f ca="1">IF(E1044&gt;10,ROUND(($D1045/12)*$F1043,0),$D1044)</f>
        <v>0</v>
      </c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325"/>
      <c r="B1045" s="21" t="s">
        <v>395</v>
      </c>
      <c r="C1045" s="415" t="e">
        <f ca="1">VLOOKUP(OFFSET($C$96,D1042,0),Założenia!$J$46:$K$53,2,FALSE)</f>
        <v>#N/A</v>
      </c>
      <c r="D1045" s="370">
        <f ca="1">IF(ISBLANK(OFFSET($E$96,D1042,0)),0,IF(E1044&gt;10,ROUND(D1044*C1045,0),IF(D1044&lt;0,0,D1044)))</f>
        <v>0</v>
      </c>
      <c r="E1045" s="21"/>
      <c r="F1045" s="21"/>
      <c r="G1045" s="21"/>
      <c r="H1045" s="21"/>
      <c r="I1045" s="21"/>
      <c r="J1045" s="21"/>
      <c r="K1045" s="74">
        <f ca="1">ROUND(IF($D1043=LataProjekcji,$F1044,IF($D1043=LataProjekcji,$D1045,0)),0)</f>
        <v>0</v>
      </c>
      <c r="L1045" s="247">
        <f ca="1">ROUND(IF(OR(AND($D1043=LataProjekcji,$F1043&gt;0),AND($D1043=LataProjekcji,$F1043=0,$E1044&lt;=10)),$F1044,IF($D1043&lt;LataProjekcji,IF((SUM($K1045:K1045)+$D1045)&lt;$D1044,$D1045,$D1044-SUM($K1045:K1045)),0)),0)</f>
        <v>0</v>
      </c>
      <c r="M1045" s="247">
        <f ca="1">ROUND(IF(OR(AND($D1043=LataProjekcji,$F1043&gt;0),AND($D1043=LataProjekcji,$F1043=0,$E1044&lt;=10)),$F1044,IF($D1043&lt;LataProjekcji,IF((SUM($K1045:L1045)+$D1045)&lt;$D1044,$D1045,$D1044-SUM($K1045:L1045)),0)),0)</f>
        <v>0</v>
      </c>
      <c r="N1045" s="247">
        <f ca="1">ROUND(IF(OR(AND($D1043=LataProjekcji,$F1043&gt;0),AND($D1043=LataProjekcji,$F1043=0,$E1044&lt;=10)),$F1044,IF($D1043&lt;LataProjekcji,IF((SUM($K1045:M1045)+$D1045)&lt;$D1044,$D1045,$D1044-SUM($K1045:M1045)),0)),0)</f>
        <v>0</v>
      </c>
      <c r="O1045" s="247">
        <f ca="1">ROUND(IF(OR(AND($D1043=LataProjekcji,$F1043&gt;0),AND($D1043=LataProjekcji,$F1043=0,$E1044&lt;=10)),$F1044,IF($D1043&lt;LataProjekcji,IF((SUM($K1045:N1045)+$D1045)&lt;$D1044,$D1045,$D1044-SUM($K1045:N1045)),0)),0)</f>
        <v>0</v>
      </c>
      <c r="P1045" s="247">
        <f ca="1">ROUND(IF(OR(AND($D1043=LataProjekcji,$F1043&gt;0),AND($D1043=LataProjekcji,$F1043=0,$E1044&lt;=10)),$F1044,IF($D1043&lt;LataProjekcji,IF((SUM($K1045:O1045)+$D1045)&lt;$D1044,$D1045,$D1044-SUM($K1045:O1045)),0)),0)</f>
        <v>0</v>
      </c>
      <c r="Q1045" s="247">
        <f ca="1">ROUND(IF(OR(AND($D1043=LataProjekcji,$F1043&gt;0),AND($D1043=LataProjekcji,$F1043=0,$E1044&lt;=10)),$F1044,IF($D1043&lt;LataProjekcji,IF((SUM($K1045:P1045)+$D1045)&lt;$D1044,$D1045,$D1044-SUM($K1045:P1045)),0)),0)</f>
        <v>0</v>
      </c>
      <c r="R1045" s="247">
        <f ca="1">ROUND(IF(OR(AND($D1043=LataProjekcji,$F1043&gt;0),AND($D1043=LataProjekcji,$F1043=0,$E1044&lt;=10)),$F1044,IF($D1043&lt;LataProjekcji,IF((SUM($K1045:Q1045)+$D1045)&lt;$D1044,$D1045,$D1044-SUM($K1045:Q1045)),0)),0)</f>
        <v>0</v>
      </c>
      <c r="S1045" s="247">
        <f ca="1">ROUND(IF(OR(AND($D1043=LataProjekcji,$F1043&gt;0),AND($D1043=LataProjekcji,$F1043=0,$E1044&lt;=10)),$F1044,IF($D1043&lt;LataProjekcji,IF((SUM($K1045:R1045)+$D1045)&lt;$D1044,$D1045,$D1044-SUM($K1045:R1045)),0)),0)</f>
        <v>0</v>
      </c>
      <c r="T1045" s="247">
        <f ca="1">ROUND(IF(OR(AND($D1043=LataProjekcji,$F1043&gt;0),AND($D1043=LataProjekcji,$F1043=0,$E1044&lt;=10)),$F1044,IF($D1043&lt;LataProjekcji,IF((SUM($K1045:S1045)+$D1045)&lt;$D1044,$D1045,$D1044-SUM($K1045:S1045)),0)),0)</f>
        <v>0</v>
      </c>
      <c r="U1045" s="247">
        <f ca="1">ROUND(IF(OR(AND($D1043=LataProjekcji,$F1043&gt;0),AND($D1043=LataProjekcji,$F1043=0,$E1044&lt;=10)),$F1044,IF($D1043&lt;LataProjekcji,IF((SUM($K1045:T1045)+$D1045)&lt;$D1044,$D1045,$D1044-SUM($K1045:T1045)),0)),0)</f>
        <v>0</v>
      </c>
      <c r="V1045" s="247">
        <f ca="1">ROUND(IF(OR(AND($D1043=LataProjekcji,$F1043&gt;0),AND($D1043=LataProjekcji,$F1043=0,$E1044&lt;=10)),$F1044,IF($D1043&lt;LataProjekcji,IF((SUM($K1045:U1045)+$D1045)&lt;$D1044,$D1045,$D1044-SUM($K1045:U1045)),0)),0)</f>
        <v>0</v>
      </c>
      <c r="W1045" s="247">
        <f ca="1">ROUND(IF(OR(AND($D1043=LataProjekcji,$F1043&gt;0),AND($D1043=LataProjekcji,$F1043=0,$E1044&lt;=10)),$F1044,IF($D1043&lt;LataProjekcji,IF((SUM($K1045:V1045)+$D1045)&lt;$D1044,$D1045,$D1044-SUM($K1045:V1045)),0)),0)</f>
        <v>0</v>
      </c>
      <c r="X1045" s="247">
        <f ca="1">ROUND(IF(OR(AND($D1043=LataProjekcji,$F1043&gt;0),AND($D1043=LataProjekcji,$F1043=0,$E1044&lt;=10)),$F1044,IF($D1043&lt;LataProjekcji,IF((SUM($K1045:W1045)+$D1045)&lt;$D1044,$D1045,$D1044-SUM($K1045:W1045)),0)),0)</f>
        <v>0</v>
      </c>
      <c r="Y1045" s="247">
        <f ca="1">ROUND(IF(OR(AND($D1043=LataProjekcji,$F1043&gt;0),AND($D1043=LataProjekcji,$F1043=0,$E1044&lt;=10)),$F1044,IF($D1043&lt;LataProjekcji,IF((SUM($K1045:X1045)+$D1045)&lt;$D1044,$D1045,$D1044-SUM($K1045:X1045)),0)),0)</f>
        <v>0</v>
      </c>
      <c r="Z1045" s="247">
        <f ca="1">ROUND(IF(OR(AND($D1043=LataProjekcji,$F1043&gt;0),AND($D1043=LataProjekcji,$F1043=0,$E1044&lt;=10)),$F1044,IF($D1043&lt;LataProjekcji,IF((SUM($K1045:Y1045)+$D1045)&lt;$D1044,$D1045,$D1044-SUM($K1045:Y1045)),0)),0)</f>
        <v>0</v>
      </c>
      <c r="AA1045" s="247">
        <f ca="1">ROUND(IF(OR(AND($D1043=LataProjekcji,$F1043&gt;0),AND($D1043=LataProjekcji,$F1043=0,$E1044&lt;=10)),$F1044,IF($D1043&lt;LataProjekcji,IF((SUM($K1045:Z1045)+$D1045)&lt;$D1044,$D1045,$D1044-SUM($K1045:Z1045)),0)),0)</f>
        <v>0</v>
      </c>
      <c r="AB1045" s="247">
        <f ca="1">ROUND(IF(OR(AND($D1043=LataProjekcji,$F1043&gt;0),AND($D1043=LataProjekcji,$F1043=0,$E1044&lt;=10)),$F1044,IF($D1043&lt;LataProjekcji,IF((SUM($K1045:AA1045)+$D1045)&lt;$D1044,$D1045,$D1044-SUM($K1045:AA1045)),0)),0)</f>
        <v>0</v>
      </c>
      <c r="AC1045" s="247">
        <f ca="1">ROUND(IF(OR(AND($D1043=LataProjekcji,$F1043&gt;0),AND($D1043=LataProjekcji,$F1043=0,$E1044&lt;=10)),$F1044,IF($D1043&lt;LataProjekcji,IF((SUM($K1045:AB1045)+$D1045)&lt;$D1044,$D1045,$D1044-SUM($K1045:AB1045)),0)),0)</f>
        <v>0</v>
      </c>
      <c r="AD1045" s="247">
        <f ca="1">ROUND(IF(OR(AND($D1043=LataProjekcji,$F1043&gt;0),AND($D1043=LataProjekcji,$F1043=0,$E1044&lt;=10)),$F1044,IF($D1043&lt;LataProjekcji,IF((SUM($K1045:AC1045)+$D1045)&lt;$D1044,$D1045,$D1044-SUM($K1045:AC1045)),0)),0)</f>
        <v>0</v>
      </c>
      <c r="AE1045" s="247">
        <f ca="1">ROUND(IF(OR(AND($D1043=LataProjekcji,$F1043&gt;0),AND($D1043=LataProjekcji,$F1043=0,$E1044&lt;=10)),$F1044,IF($D1043&lt;LataProjekcji,IF((SUM($K1045:AD1045)+$D1045)&lt;$D1044,$D1045,$D1044-SUM($K1045:AD1045)),0)),0)</f>
        <v>0</v>
      </c>
    </row>
    <row r="1046" spans="1:31" hidden="1">
      <c r="A1046" s="325"/>
      <c r="B1046" s="21" t="s">
        <v>396</v>
      </c>
      <c r="C1046" s="21"/>
      <c r="D1046" s="22"/>
      <c r="E1046" s="21"/>
      <c r="F1046" s="21"/>
      <c r="G1046" s="21"/>
      <c r="H1046" s="21"/>
      <c r="I1046" s="21"/>
      <c r="J1046" s="21"/>
      <c r="K1046" s="22">
        <f ca="1">ROUND(K1045,0)</f>
        <v>0</v>
      </c>
      <c r="L1046" s="22">
        <f t="shared" ref="L1046:Y1046" ca="1" si="948">ROUND(K1046+L1045,0)</f>
        <v>0</v>
      </c>
      <c r="M1046" s="22">
        <f t="shared" ca="1" si="948"/>
        <v>0</v>
      </c>
      <c r="N1046" s="22">
        <f t="shared" ca="1" si="948"/>
        <v>0</v>
      </c>
      <c r="O1046" s="22">
        <f t="shared" ca="1" si="948"/>
        <v>0</v>
      </c>
      <c r="P1046" s="22">
        <f t="shared" ca="1" si="948"/>
        <v>0</v>
      </c>
      <c r="Q1046" s="22">
        <f t="shared" ca="1" si="948"/>
        <v>0</v>
      </c>
      <c r="R1046" s="22">
        <f t="shared" ca="1" si="948"/>
        <v>0</v>
      </c>
      <c r="S1046" s="22">
        <f t="shared" ca="1" si="948"/>
        <v>0</v>
      </c>
      <c r="T1046" s="22">
        <f t="shared" ca="1" si="948"/>
        <v>0</v>
      </c>
      <c r="U1046" s="22">
        <f t="shared" ca="1" si="948"/>
        <v>0</v>
      </c>
      <c r="V1046" s="22">
        <f t="shared" ca="1" si="948"/>
        <v>0</v>
      </c>
      <c r="W1046" s="22">
        <f t="shared" ca="1" si="948"/>
        <v>0</v>
      </c>
      <c r="X1046" s="22">
        <f t="shared" ca="1" si="948"/>
        <v>0</v>
      </c>
      <c r="Y1046" s="22">
        <f t="shared" ca="1" si="948"/>
        <v>0</v>
      </c>
      <c r="Z1046" s="22">
        <f t="shared" ref="Z1046" ca="1" si="949">ROUND(Y1046+Z1045,0)</f>
        <v>0</v>
      </c>
      <c r="AA1046" s="22">
        <f t="shared" ref="AA1046" ca="1" si="950">ROUND(Z1046+AA1045,0)</f>
        <v>0</v>
      </c>
      <c r="AB1046" s="22">
        <f t="shared" ref="AB1046" ca="1" si="951">ROUND(AA1046+AB1045,0)</f>
        <v>0</v>
      </c>
      <c r="AC1046" s="22">
        <f t="shared" ref="AC1046" ca="1" si="952">ROUND(AB1046+AC1045,0)</f>
        <v>0</v>
      </c>
      <c r="AD1046" s="22">
        <f t="shared" ref="AD1046" ca="1" si="953">ROUND(AC1046+AD1045,0)</f>
        <v>0</v>
      </c>
      <c r="AE1046" s="22">
        <f t="shared" ref="AE1046" ca="1" si="954">ROUND(AD1046+AE1045,0)</f>
        <v>0</v>
      </c>
    </row>
    <row r="1047" spans="1:31" hidden="1">
      <c r="A1047" s="325"/>
      <c r="B1047" s="21" t="s">
        <v>387</v>
      </c>
      <c r="C1047" s="21"/>
      <c r="D1047" s="22"/>
      <c r="E1047" s="21"/>
      <c r="F1047" s="21"/>
      <c r="G1047" s="21"/>
      <c r="H1047" s="21"/>
      <c r="I1047" s="21"/>
      <c r="J1047" s="424">
        <f ca="1">OFFSET($C$96,D1042,0)</f>
        <v>0</v>
      </c>
      <c r="K1047" s="76">
        <f ca="1">IF($D1043=LataProjekcji,ROUND($D1044-K1046,0),ROUND(IF(K1045=0,0,$D1044-K1046),0))</f>
        <v>0</v>
      </c>
      <c r="L1047" s="253">
        <f t="shared" ref="L1047:W1047" ca="1" si="955">IF($D1043=LataProjekcji,ROUND($D1044-L1046,0),ROUND(IF(AND(L1045=0,K1047&gt;0),$D1044-L1046,IF(L1045=0,0,$D1044-L1046)),0))</f>
        <v>0</v>
      </c>
      <c r="M1047" s="253">
        <f t="shared" ca="1" si="955"/>
        <v>0</v>
      </c>
      <c r="N1047" s="253">
        <f t="shared" ca="1" si="955"/>
        <v>0</v>
      </c>
      <c r="O1047" s="253">
        <f t="shared" ca="1" si="955"/>
        <v>0</v>
      </c>
      <c r="P1047" s="253">
        <f t="shared" ca="1" si="955"/>
        <v>0</v>
      </c>
      <c r="Q1047" s="253">
        <f t="shared" ca="1" si="955"/>
        <v>0</v>
      </c>
      <c r="R1047" s="253">
        <f t="shared" ca="1" si="955"/>
        <v>0</v>
      </c>
      <c r="S1047" s="253">
        <f t="shared" ca="1" si="955"/>
        <v>0</v>
      </c>
      <c r="T1047" s="253">
        <f t="shared" ca="1" si="955"/>
        <v>0</v>
      </c>
      <c r="U1047" s="253">
        <f t="shared" ca="1" si="955"/>
        <v>0</v>
      </c>
      <c r="V1047" s="253">
        <f t="shared" ca="1" si="955"/>
        <v>0</v>
      </c>
      <c r="W1047" s="253">
        <f t="shared" ca="1" si="955"/>
        <v>0</v>
      </c>
      <c r="X1047" s="253">
        <f t="shared" ref="X1047:AA1047" ca="1" si="956">IF($D1043=LataProjekcji,ROUND($D1044-X1046,0),ROUND(IF(AND(X1045=0,W1047&gt;0),$D1044-X1046,IF(X1045=0,0,$D1044-X1046)),0))</f>
        <v>0</v>
      </c>
      <c r="Y1047" s="253">
        <f t="shared" ca="1" si="956"/>
        <v>0</v>
      </c>
      <c r="Z1047" s="253">
        <f t="shared" ca="1" si="956"/>
        <v>0</v>
      </c>
      <c r="AA1047" s="253">
        <f t="shared" ca="1" si="956"/>
        <v>0</v>
      </c>
      <c r="AB1047" s="253">
        <f t="shared" ref="AB1047" ca="1" si="957">IF($D1043=LataProjekcji,ROUND($D1044-AB1046,0),ROUND(IF(AND(AB1045=0,AA1047&gt;0),$D1044-AB1046,IF(AB1045=0,0,$D1044-AB1046)),0))</f>
        <v>0</v>
      </c>
      <c r="AC1047" s="253">
        <f t="shared" ref="AC1047" ca="1" si="958">IF($D1043=LataProjekcji,ROUND($D1044-AC1046,0),ROUND(IF(AND(AC1045=0,AB1047&gt;0),$D1044-AC1046,IF(AC1045=0,0,$D1044-AC1046)),0))</f>
        <v>0</v>
      </c>
      <c r="AD1047" s="253">
        <f t="shared" ref="AD1047" ca="1" si="959">IF($D1043=LataProjekcji,ROUND($D1044-AD1046,0),ROUND(IF(AND(AD1045=0,AC1047&gt;0),$D1044-AD1046,IF(AD1045=0,0,$D1044-AD1046)),0))</f>
        <v>0</v>
      </c>
      <c r="AE1047" s="253">
        <f t="shared" ref="AE1047" ca="1" si="960">IF($D1043=LataProjekcji,ROUND($D1044-AE1046,0),ROUND(IF(AND(AE1045=0,AD1047&gt;0),$D1044-AE1046,IF(AE1045=0,0,$D1044-AE1046)),0))</f>
        <v>0</v>
      </c>
    </row>
    <row r="1048" spans="1:31" hidden="1">
      <c r="A1048" s="325"/>
      <c r="B1048" s="20">
        <f ca="1">OFFSET($B$96,D1048,0)</f>
        <v>0</v>
      </c>
      <c r="C1048" s="20"/>
      <c r="D1048" s="21">
        <f>D1042+1</f>
        <v>20</v>
      </c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  <c r="Y1048" s="21"/>
      <c r="Z1048" s="21"/>
      <c r="AA1048" s="21"/>
      <c r="AB1048" s="21"/>
      <c r="AC1048" s="21"/>
      <c r="AD1048" s="21"/>
      <c r="AE1048" s="21"/>
    </row>
    <row r="1049" spans="1:31" hidden="1">
      <c r="A1049" s="325"/>
      <c r="B1049" s="164" t="s">
        <v>401</v>
      </c>
      <c r="C1049" s="164"/>
      <c r="D1049" s="164">
        <f ca="1">YEAR(OFFSET($E$96,D1048,0))</f>
        <v>1900</v>
      </c>
      <c r="E1049" s="164">
        <f ca="1">MONTH(OFFSET($E$96,D1048,0))</f>
        <v>1</v>
      </c>
      <c r="F1049" s="522" cm="1">
        <f t="array" aca="1" ref="F1049" ca="1">IleMiesiecyDoKoncaRokuST</f>
        <v>11</v>
      </c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325"/>
      <c r="B1050" s="21" t="s">
        <v>387</v>
      </c>
      <c r="C1050" s="21"/>
      <c r="D1050" s="370">
        <f ca="1">IF(E1050&lt;0,0,ROUND(E1050,0))</f>
        <v>0</v>
      </c>
      <c r="E1050" s="248">
        <f ca="1">OFFSET($D$96,D1048,0)</f>
        <v>0</v>
      </c>
      <c r="F1050" s="370">
        <f ca="1">IF(E1050&gt;10,ROUND(($D1051/12)*$F1049,0),$D1050)</f>
        <v>0</v>
      </c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325"/>
      <c r="B1051" s="21" t="s">
        <v>395</v>
      </c>
      <c r="C1051" s="415" t="e">
        <f ca="1">VLOOKUP(OFFSET($C$96,D1048,0),Założenia!$J$46:$K$53,2,FALSE)</f>
        <v>#N/A</v>
      </c>
      <c r="D1051" s="370">
        <f ca="1">IF(ISBLANK(OFFSET($E$96,D1048,0)),0,IF(E1050&gt;10,ROUND(D1050*C1051,0),IF(D1050&lt;0,0,D1050)))</f>
        <v>0</v>
      </c>
      <c r="E1051" s="21"/>
      <c r="F1051" s="21"/>
      <c r="G1051" s="21"/>
      <c r="H1051" s="21"/>
      <c r="I1051" s="21"/>
      <c r="J1051" s="21"/>
      <c r="K1051" s="74">
        <f ca="1">ROUND(IF($D1049=LataProjekcji,$F1050,IF($D1049=LataProjekcji,$D1051,0)),0)</f>
        <v>0</v>
      </c>
      <c r="L1051" s="247">
        <f ca="1">ROUND(IF(OR(AND($D1049=LataProjekcji,$F1049&gt;0),AND($D1049=LataProjekcji,$F1049=0,$E1050&lt;=10)),$F1050,IF($D1049&lt;LataProjekcji,IF((SUM($K1051:K1051)+$D1051)&lt;$D1050,$D1051,$D1050-SUM($K1051:K1051)),0)),0)</f>
        <v>0</v>
      </c>
      <c r="M1051" s="247">
        <f ca="1">ROUND(IF(OR(AND($D1049=LataProjekcji,$F1049&gt;0),AND($D1049=LataProjekcji,$F1049=0,$E1050&lt;=10)),$F1050,IF($D1049&lt;LataProjekcji,IF((SUM($K1051:L1051)+$D1051)&lt;$D1050,$D1051,$D1050-SUM($K1051:L1051)),0)),0)</f>
        <v>0</v>
      </c>
      <c r="N1051" s="247">
        <f ca="1">ROUND(IF(OR(AND($D1049=LataProjekcji,$F1049&gt;0),AND($D1049=LataProjekcji,$F1049=0,$E1050&lt;=10)),$F1050,IF($D1049&lt;LataProjekcji,IF((SUM($K1051:M1051)+$D1051)&lt;$D1050,$D1051,$D1050-SUM($K1051:M1051)),0)),0)</f>
        <v>0</v>
      </c>
      <c r="O1051" s="247">
        <f ca="1">ROUND(IF(OR(AND($D1049=LataProjekcji,$F1049&gt;0),AND($D1049=LataProjekcji,$F1049=0,$E1050&lt;=10)),$F1050,IF($D1049&lt;LataProjekcji,IF((SUM($K1051:N1051)+$D1051)&lt;$D1050,$D1051,$D1050-SUM($K1051:N1051)),0)),0)</f>
        <v>0</v>
      </c>
      <c r="P1051" s="247">
        <f ca="1">ROUND(IF(OR(AND($D1049=LataProjekcji,$F1049&gt;0),AND($D1049=LataProjekcji,$F1049=0,$E1050&lt;=10)),$F1050,IF($D1049&lt;LataProjekcji,IF((SUM($K1051:O1051)+$D1051)&lt;$D1050,$D1051,$D1050-SUM($K1051:O1051)),0)),0)</f>
        <v>0</v>
      </c>
      <c r="Q1051" s="247">
        <f ca="1">ROUND(IF(OR(AND($D1049=LataProjekcji,$F1049&gt;0),AND($D1049=LataProjekcji,$F1049=0,$E1050&lt;=10)),$F1050,IF($D1049&lt;LataProjekcji,IF((SUM($K1051:P1051)+$D1051)&lt;$D1050,$D1051,$D1050-SUM($K1051:P1051)),0)),0)</f>
        <v>0</v>
      </c>
      <c r="R1051" s="247">
        <f ca="1">ROUND(IF(OR(AND($D1049=LataProjekcji,$F1049&gt;0),AND($D1049=LataProjekcji,$F1049=0,$E1050&lt;=10)),$F1050,IF($D1049&lt;LataProjekcji,IF((SUM($K1051:Q1051)+$D1051)&lt;$D1050,$D1051,$D1050-SUM($K1051:Q1051)),0)),0)</f>
        <v>0</v>
      </c>
      <c r="S1051" s="247">
        <f ca="1">ROUND(IF(OR(AND($D1049=LataProjekcji,$F1049&gt;0),AND($D1049=LataProjekcji,$F1049=0,$E1050&lt;=10)),$F1050,IF($D1049&lt;LataProjekcji,IF((SUM($K1051:R1051)+$D1051)&lt;$D1050,$D1051,$D1050-SUM($K1051:R1051)),0)),0)</f>
        <v>0</v>
      </c>
      <c r="T1051" s="247">
        <f ca="1">ROUND(IF(OR(AND($D1049=LataProjekcji,$F1049&gt;0),AND($D1049=LataProjekcji,$F1049=0,$E1050&lt;=10)),$F1050,IF($D1049&lt;LataProjekcji,IF((SUM($K1051:S1051)+$D1051)&lt;$D1050,$D1051,$D1050-SUM($K1051:S1051)),0)),0)</f>
        <v>0</v>
      </c>
      <c r="U1051" s="247">
        <f ca="1">ROUND(IF(OR(AND($D1049=LataProjekcji,$F1049&gt;0),AND($D1049=LataProjekcji,$F1049=0,$E1050&lt;=10)),$F1050,IF($D1049&lt;LataProjekcji,IF((SUM($K1051:T1051)+$D1051)&lt;$D1050,$D1051,$D1050-SUM($K1051:T1051)),0)),0)</f>
        <v>0</v>
      </c>
      <c r="V1051" s="247">
        <f ca="1">ROUND(IF(OR(AND($D1049=LataProjekcji,$F1049&gt;0),AND($D1049=LataProjekcji,$F1049=0,$E1050&lt;=10)),$F1050,IF($D1049&lt;LataProjekcji,IF((SUM($K1051:U1051)+$D1051)&lt;$D1050,$D1051,$D1050-SUM($K1051:U1051)),0)),0)</f>
        <v>0</v>
      </c>
      <c r="W1051" s="247">
        <f ca="1">ROUND(IF(OR(AND($D1049=LataProjekcji,$F1049&gt;0),AND($D1049=LataProjekcji,$F1049=0,$E1050&lt;=10)),$F1050,IF($D1049&lt;LataProjekcji,IF((SUM($K1051:V1051)+$D1051)&lt;$D1050,$D1051,$D1050-SUM($K1051:V1051)),0)),0)</f>
        <v>0</v>
      </c>
      <c r="X1051" s="247">
        <f ca="1">ROUND(IF(OR(AND($D1049=LataProjekcji,$F1049&gt;0),AND($D1049=LataProjekcji,$F1049=0,$E1050&lt;=10)),$F1050,IF($D1049&lt;LataProjekcji,IF((SUM($K1051:W1051)+$D1051)&lt;$D1050,$D1051,$D1050-SUM($K1051:W1051)),0)),0)</f>
        <v>0</v>
      </c>
      <c r="Y1051" s="247">
        <f ca="1">ROUND(IF(OR(AND($D1049=LataProjekcji,$F1049&gt;0),AND($D1049=LataProjekcji,$F1049=0,$E1050&lt;=10)),$F1050,IF($D1049&lt;LataProjekcji,IF((SUM($K1051:X1051)+$D1051)&lt;$D1050,$D1051,$D1050-SUM($K1051:X1051)),0)),0)</f>
        <v>0</v>
      </c>
      <c r="Z1051" s="247">
        <f ca="1">ROUND(IF(OR(AND($D1049=LataProjekcji,$F1049&gt;0),AND($D1049=LataProjekcji,$F1049=0,$E1050&lt;=10)),$F1050,IF($D1049&lt;LataProjekcji,IF((SUM($K1051:Y1051)+$D1051)&lt;$D1050,$D1051,$D1050-SUM($K1051:Y1051)),0)),0)</f>
        <v>0</v>
      </c>
      <c r="AA1051" s="247">
        <f ca="1">ROUND(IF(OR(AND($D1049=LataProjekcji,$F1049&gt;0),AND($D1049=LataProjekcji,$F1049=0,$E1050&lt;=10)),$F1050,IF($D1049&lt;LataProjekcji,IF((SUM($K1051:Z1051)+$D1051)&lt;$D1050,$D1051,$D1050-SUM($K1051:Z1051)),0)),0)</f>
        <v>0</v>
      </c>
      <c r="AB1051" s="247">
        <f ca="1">ROUND(IF(OR(AND($D1049=LataProjekcji,$F1049&gt;0),AND($D1049=LataProjekcji,$F1049=0,$E1050&lt;=10)),$F1050,IF($D1049&lt;LataProjekcji,IF((SUM($K1051:AA1051)+$D1051)&lt;$D1050,$D1051,$D1050-SUM($K1051:AA1051)),0)),0)</f>
        <v>0</v>
      </c>
      <c r="AC1051" s="247">
        <f ca="1">ROUND(IF(OR(AND($D1049=LataProjekcji,$F1049&gt;0),AND($D1049=LataProjekcji,$F1049=0,$E1050&lt;=10)),$F1050,IF($D1049&lt;LataProjekcji,IF((SUM($K1051:AB1051)+$D1051)&lt;$D1050,$D1051,$D1050-SUM($K1051:AB1051)),0)),0)</f>
        <v>0</v>
      </c>
      <c r="AD1051" s="247">
        <f ca="1">ROUND(IF(OR(AND($D1049=LataProjekcji,$F1049&gt;0),AND($D1049=LataProjekcji,$F1049=0,$E1050&lt;=10)),$F1050,IF($D1049&lt;LataProjekcji,IF((SUM($K1051:AC1051)+$D1051)&lt;$D1050,$D1051,$D1050-SUM($K1051:AC1051)),0)),0)</f>
        <v>0</v>
      </c>
      <c r="AE1051" s="247">
        <f ca="1">ROUND(IF(OR(AND($D1049=LataProjekcji,$F1049&gt;0),AND($D1049=LataProjekcji,$F1049=0,$E1050&lt;=10)),$F1050,IF($D1049&lt;LataProjekcji,IF((SUM($K1051:AD1051)+$D1051)&lt;$D1050,$D1051,$D1050-SUM($K1051:AD1051)),0)),0)</f>
        <v>0</v>
      </c>
    </row>
    <row r="1052" spans="1:31" hidden="1">
      <c r="A1052" s="325"/>
      <c r="B1052" s="21" t="s">
        <v>396</v>
      </c>
      <c r="C1052" s="21"/>
      <c r="D1052" s="22"/>
      <c r="E1052" s="21"/>
      <c r="F1052" s="21"/>
      <c r="G1052" s="21"/>
      <c r="H1052" s="21"/>
      <c r="I1052" s="21"/>
      <c r="J1052" s="21"/>
      <c r="K1052" s="22">
        <f ca="1">ROUND(K1051,0)</f>
        <v>0</v>
      </c>
      <c r="L1052" s="22">
        <f t="shared" ref="L1052:Y1052" ca="1" si="961">ROUND(K1052+L1051,0)</f>
        <v>0</v>
      </c>
      <c r="M1052" s="22">
        <f t="shared" ca="1" si="961"/>
        <v>0</v>
      </c>
      <c r="N1052" s="22">
        <f t="shared" ca="1" si="961"/>
        <v>0</v>
      </c>
      <c r="O1052" s="22">
        <f t="shared" ca="1" si="961"/>
        <v>0</v>
      </c>
      <c r="P1052" s="22">
        <f t="shared" ca="1" si="961"/>
        <v>0</v>
      </c>
      <c r="Q1052" s="22">
        <f t="shared" ca="1" si="961"/>
        <v>0</v>
      </c>
      <c r="R1052" s="22">
        <f t="shared" ca="1" si="961"/>
        <v>0</v>
      </c>
      <c r="S1052" s="22">
        <f t="shared" ca="1" si="961"/>
        <v>0</v>
      </c>
      <c r="T1052" s="22">
        <f t="shared" ca="1" si="961"/>
        <v>0</v>
      </c>
      <c r="U1052" s="22">
        <f t="shared" ca="1" si="961"/>
        <v>0</v>
      </c>
      <c r="V1052" s="22">
        <f t="shared" ca="1" si="961"/>
        <v>0</v>
      </c>
      <c r="W1052" s="22">
        <f t="shared" ca="1" si="961"/>
        <v>0</v>
      </c>
      <c r="X1052" s="22">
        <f t="shared" ca="1" si="961"/>
        <v>0</v>
      </c>
      <c r="Y1052" s="22">
        <f t="shared" ca="1" si="961"/>
        <v>0</v>
      </c>
      <c r="Z1052" s="22">
        <f t="shared" ref="Z1052" ca="1" si="962">ROUND(Y1052+Z1051,0)</f>
        <v>0</v>
      </c>
      <c r="AA1052" s="22">
        <f t="shared" ref="AA1052" ca="1" si="963">ROUND(Z1052+AA1051,0)</f>
        <v>0</v>
      </c>
      <c r="AB1052" s="22">
        <f t="shared" ref="AB1052" ca="1" si="964">ROUND(AA1052+AB1051,0)</f>
        <v>0</v>
      </c>
      <c r="AC1052" s="22">
        <f t="shared" ref="AC1052" ca="1" si="965">ROUND(AB1052+AC1051,0)</f>
        <v>0</v>
      </c>
      <c r="AD1052" s="22">
        <f t="shared" ref="AD1052" ca="1" si="966">ROUND(AC1052+AD1051,0)</f>
        <v>0</v>
      </c>
      <c r="AE1052" s="22">
        <f t="shared" ref="AE1052" ca="1" si="967">ROUND(AD1052+AE1051,0)</f>
        <v>0</v>
      </c>
    </row>
    <row r="1053" spans="1:31" hidden="1">
      <c r="A1053" s="325"/>
      <c r="B1053" s="21" t="s">
        <v>387</v>
      </c>
      <c r="C1053" s="21"/>
      <c r="D1053" s="22"/>
      <c r="E1053" s="21"/>
      <c r="F1053" s="21"/>
      <c r="G1053" s="21"/>
      <c r="H1053" s="21"/>
      <c r="I1053" s="21"/>
      <c r="J1053" s="424">
        <f ca="1">OFFSET($C$96,D1048,0)</f>
        <v>0</v>
      </c>
      <c r="K1053" s="76">
        <f ca="1">IF($D1049=LataProjekcji,ROUND($D1050-K1052,0),ROUND(IF(K1051=0,0,$D1050-K1052),0))</f>
        <v>0</v>
      </c>
      <c r="L1053" s="253">
        <f t="shared" ref="L1053:W1053" ca="1" si="968">IF($D1049=LataProjekcji,ROUND($D1050-L1052,0),ROUND(IF(AND(L1051=0,K1053&gt;0),$D1050-L1052,IF(L1051=0,0,$D1050-L1052)),0))</f>
        <v>0</v>
      </c>
      <c r="M1053" s="253">
        <f t="shared" ca="1" si="968"/>
        <v>0</v>
      </c>
      <c r="N1053" s="253">
        <f t="shared" ca="1" si="968"/>
        <v>0</v>
      </c>
      <c r="O1053" s="253">
        <f t="shared" ca="1" si="968"/>
        <v>0</v>
      </c>
      <c r="P1053" s="253">
        <f t="shared" ca="1" si="968"/>
        <v>0</v>
      </c>
      <c r="Q1053" s="253">
        <f t="shared" ca="1" si="968"/>
        <v>0</v>
      </c>
      <c r="R1053" s="253">
        <f t="shared" ca="1" si="968"/>
        <v>0</v>
      </c>
      <c r="S1053" s="253">
        <f t="shared" ca="1" si="968"/>
        <v>0</v>
      </c>
      <c r="T1053" s="253">
        <f t="shared" ca="1" si="968"/>
        <v>0</v>
      </c>
      <c r="U1053" s="253">
        <f t="shared" ca="1" si="968"/>
        <v>0</v>
      </c>
      <c r="V1053" s="253">
        <f t="shared" ca="1" si="968"/>
        <v>0</v>
      </c>
      <c r="W1053" s="253">
        <f t="shared" ca="1" si="968"/>
        <v>0</v>
      </c>
      <c r="X1053" s="253">
        <f t="shared" ref="X1053:AA1053" ca="1" si="969">IF($D1049=LataProjekcji,ROUND($D1050-X1052,0),ROUND(IF(AND(X1051=0,W1053&gt;0),$D1050-X1052,IF(X1051=0,0,$D1050-X1052)),0))</f>
        <v>0</v>
      </c>
      <c r="Y1053" s="253">
        <f t="shared" ca="1" si="969"/>
        <v>0</v>
      </c>
      <c r="Z1053" s="253">
        <f t="shared" ca="1" si="969"/>
        <v>0</v>
      </c>
      <c r="AA1053" s="253">
        <f t="shared" ca="1" si="969"/>
        <v>0</v>
      </c>
      <c r="AB1053" s="253">
        <f t="shared" ref="AB1053" ca="1" si="970">IF($D1049=LataProjekcji,ROUND($D1050-AB1052,0),ROUND(IF(AND(AB1051=0,AA1053&gt;0),$D1050-AB1052,IF(AB1051=0,0,$D1050-AB1052)),0))</f>
        <v>0</v>
      </c>
      <c r="AC1053" s="253">
        <f t="shared" ref="AC1053" ca="1" si="971">IF($D1049=LataProjekcji,ROUND($D1050-AC1052,0),ROUND(IF(AND(AC1051=0,AB1053&gt;0),$D1050-AC1052,IF(AC1051=0,0,$D1050-AC1052)),0))</f>
        <v>0</v>
      </c>
      <c r="AD1053" s="253">
        <f t="shared" ref="AD1053" ca="1" si="972">IF($D1049=LataProjekcji,ROUND($D1050-AD1052,0),ROUND(IF(AND(AD1051=0,AC1053&gt;0),$D1050-AD1052,IF(AD1051=0,0,$D1050-AD1052)),0))</f>
        <v>0</v>
      </c>
      <c r="AE1053" s="253">
        <f t="shared" ref="AE1053" ca="1" si="973">IF($D1049=LataProjekcji,ROUND($D1050-AE1052,0),ROUND(IF(AND(AE1051=0,AD1053&gt;0),$D1050-AE1052,IF(AE1051=0,0,$D1050-AE1052)),0))</f>
        <v>0</v>
      </c>
    </row>
    <row r="1054" spans="1:31" hidden="1">
      <c r="A1054" s="325"/>
      <c r="B1054" s="20">
        <f ca="1">OFFSET($B$96,D1054,0)</f>
        <v>0</v>
      </c>
      <c r="C1054" s="20"/>
      <c r="D1054" s="21">
        <f>D1048+1</f>
        <v>21</v>
      </c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  <c r="Y1054" s="21"/>
      <c r="Z1054" s="21"/>
      <c r="AA1054" s="21"/>
      <c r="AB1054" s="21"/>
      <c r="AC1054" s="21"/>
      <c r="AD1054" s="21"/>
      <c r="AE1054" s="21"/>
    </row>
    <row r="1055" spans="1:31" hidden="1">
      <c r="A1055" s="325"/>
      <c r="B1055" s="164" t="s">
        <v>401</v>
      </c>
      <c r="C1055" s="164"/>
      <c r="D1055" s="164">
        <f ca="1">YEAR(OFFSET($E$96,D1054,0))</f>
        <v>1900</v>
      </c>
      <c r="E1055" s="164">
        <f ca="1">MONTH(OFFSET($E$96,D1054,0))</f>
        <v>1</v>
      </c>
      <c r="F1055" s="522" cm="1">
        <f t="array" aca="1" ref="F1055" ca="1">IleMiesiecyDoKoncaRokuST</f>
        <v>11</v>
      </c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  <c r="Y1055" s="21"/>
      <c r="Z1055" s="21"/>
      <c r="AA1055" s="21"/>
      <c r="AB1055" s="21"/>
      <c r="AC1055" s="21"/>
      <c r="AD1055" s="21"/>
      <c r="AE1055" s="21"/>
    </row>
    <row r="1056" spans="1:31" hidden="1">
      <c r="A1056" s="325"/>
      <c r="B1056" s="21" t="s">
        <v>387</v>
      </c>
      <c r="C1056" s="21"/>
      <c r="D1056" s="368">
        <f ca="1">IF(E1056&lt;0,0,ROUND(E1056,0))</f>
        <v>0</v>
      </c>
      <c r="E1056" s="248">
        <f ca="1">OFFSET($D$96,D1054,0)</f>
        <v>0</v>
      </c>
      <c r="F1056" s="368">
        <f ca="1">IF(E1056&gt;10,ROUND(($D1057/12)*$F1055,0),$D1056)</f>
        <v>0</v>
      </c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325"/>
      <c r="B1057" s="21" t="s">
        <v>395</v>
      </c>
      <c r="C1057" s="415" t="e">
        <f ca="1">VLOOKUP(OFFSET($C$96,D1054,0),Założenia!$J$46:$K$53,2,FALSE)</f>
        <v>#N/A</v>
      </c>
      <c r="D1057" s="368">
        <f ca="1">IF(ISBLANK(OFFSET($E$96,D1054,0)),0,IF(E1056&gt;10,ROUND(D1056*C1057,0),IF(D1056&lt;0,0,D1056)))</f>
        <v>0</v>
      </c>
      <c r="E1057" s="21"/>
      <c r="F1057" s="21"/>
      <c r="G1057" s="21"/>
      <c r="H1057" s="21"/>
      <c r="I1057" s="21"/>
      <c r="J1057" s="21"/>
      <c r="K1057" s="74">
        <f ca="1">ROUND(IF($D1055=LataProjekcji,$F1056,IF($D1055=LataProjekcji,$D1057,0)),0)</f>
        <v>0</v>
      </c>
      <c r="L1057" s="247">
        <f ca="1">ROUND(IF(OR(AND($D1055=LataProjekcji,$F1055&gt;0),AND($D1055=LataProjekcji,$F1055=0,$E1056&lt;=10)),$F1056,IF($D1055&lt;LataProjekcji,IF((SUM($K1057:K1057)+$D1057)&lt;$D1056,$D1057,$D1056-SUM($K1057:K1057)),0)),0)</f>
        <v>0</v>
      </c>
      <c r="M1057" s="247">
        <f ca="1">ROUND(IF(OR(AND($D1055=LataProjekcji,$F1055&gt;0),AND($D1055=LataProjekcji,$F1055=0,$E1056&lt;=10)),$F1056,IF($D1055&lt;LataProjekcji,IF((SUM($K1057:L1057)+$D1057)&lt;$D1056,$D1057,$D1056-SUM($K1057:L1057)),0)),0)</f>
        <v>0</v>
      </c>
      <c r="N1057" s="247">
        <f ca="1">ROUND(IF(OR(AND($D1055=LataProjekcji,$F1055&gt;0),AND($D1055=LataProjekcji,$F1055=0,$E1056&lt;=10)),$F1056,IF($D1055&lt;LataProjekcji,IF((SUM($K1057:M1057)+$D1057)&lt;$D1056,$D1057,$D1056-SUM($K1057:M1057)),0)),0)</f>
        <v>0</v>
      </c>
      <c r="O1057" s="247">
        <f ca="1">ROUND(IF(OR(AND($D1055=LataProjekcji,$F1055&gt;0),AND($D1055=LataProjekcji,$F1055=0,$E1056&lt;=10)),$F1056,IF($D1055&lt;LataProjekcji,IF((SUM($K1057:N1057)+$D1057)&lt;$D1056,$D1057,$D1056-SUM($K1057:N1057)),0)),0)</f>
        <v>0</v>
      </c>
      <c r="P1057" s="247">
        <f ca="1">ROUND(IF(OR(AND($D1055=LataProjekcji,$F1055&gt;0),AND($D1055=LataProjekcji,$F1055=0,$E1056&lt;=10)),$F1056,IF($D1055&lt;LataProjekcji,IF((SUM($K1057:O1057)+$D1057)&lt;$D1056,$D1057,$D1056-SUM($K1057:O1057)),0)),0)</f>
        <v>0</v>
      </c>
      <c r="Q1057" s="247">
        <f ca="1">ROUND(IF(OR(AND($D1055=LataProjekcji,$F1055&gt;0),AND($D1055=LataProjekcji,$F1055=0,$E1056&lt;=10)),$F1056,IF($D1055&lt;LataProjekcji,IF((SUM($K1057:P1057)+$D1057)&lt;$D1056,$D1057,$D1056-SUM($K1057:P1057)),0)),0)</f>
        <v>0</v>
      </c>
      <c r="R1057" s="247">
        <f ca="1">ROUND(IF(OR(AND($D1055=LataProjekcji,$F1055&gt;0),AND($D1055=LataProjekcji,$F1055=0,$E1056&lt;=10)),$F1056,IF($D1055&lt;LataProjekcji,IF((SUM($K1057:Q1057)+$D1057)&lt;$D1056,$D1057,$D1056-SUM($K1057:Q1057)),0)),0)</f>
        <v>0</v>
      </c>
      <c r="S1057" s="247">
        <f ca="1">ROUND(IF(OR(AND($D1055=LataProjekcji,$F1055&gt;0),AND($D1055=LataProjekcji,$F1055=0,$E1056&lt;=10)),$F1056,IF($D1055&lt;LataProjekcji,IF((SUM($K1057:R1057)+$D1057)&lt;$D1056,$D1057,$D1056-SUM($K1057:R1057)),0)),0)</f>
        <v>0</v>
      </c>
      <c r="T1057" s="247">
        <f ca="1">ROUND(IF(OR(AND($D1055=LataProjekcji,$F1055&gt;0),AND($D1055=LataProjekcji,$F1055=0,$E1056&lt;=10)),$F1056,IF($D1055&lt;LataProjekcji,IF((SUM($K1057:S1057)+$D1057)&lt;$D1056,$D1057,$D1056-SUM($K1057:S1057)),0)),0)</f>
        <v>0</v>
      </c>
      <c r="U1057" s="247">
        <f ca="1">ROUND(IF(OR(AND($D1055=LataProjekcji,$F1055&gt;0),AND($D1055=LataProjekcji,$F1055=0,$E1056&lt;=10)),$F1056,IF($D1055&lt;LataProjekcji,IF((SUM($K1057:T1057)+$D1057)&lt;$D1056,$D1057,$D1056-SUM($K1057:T1057)),0)),0)</f>
        <v>0</v>
      </c>
      <c r="V1057" s="247">
        <f ca="1">ROUND(IF(OR(AND($D1055=LataProjekcji,$F1055&gt;0),AND($D1055=LataProjekcji,$F1055=0,$E1056&lt;=10)),$F1056,IF($D1055&lt;LataProjekcji,IF((SUM($K1057:U1057)+$D1057)&lt;$D1056,$D1057,$D1056-SUM($K1057:U1057)),0)),0)</f>
        <v>0</v>
      </c>
      <c r="W1057" s="247">
        <f ca="1">ROUND(IF(OR(AND($D1055=LataProjekcji,$F1055&gt;0),AND($D1055=LataProjekcji,$F1055=0,$E1056&lt;=10)),$F1056,IF($D1055&lt;LataProjekcji,IF((SUM($K1057:V1057)+$D1057)&lt;$D1056,$D1057,$D1056-SUM($K1057:V1057)),0)),0)</f>
        <v>0</v>
      </c>
      <c r="X1057" s="247">
        <f ca="1">ROUND(IF(OR(AND($D1055=LataProjekcji,$F1055&gt;0),AND($D1055=LataProjekcji,$F1055=0,$E1056&lt;=10)),$F1056,IF($D1055&lt;LataProjekcji,IF((SUM($K1057:W1057)+$D1057)&lt;$D1056,$D1057,$D1056-SUM($K1057:W1057)),0)),0)</f>
        <v>0</v>
      </c>
      <c r="Y1057" s="247">
        <f ca="1">ROUND(IF(OR(AND($D1055=LataProjekcji,$F1055&gt;0),AND($D1055=LataProjekcji,$F1055=0,$E1056&lt;=10)),$F1056,IF($D1055&lt;LataProjekcji,IF((SUM($K1057:X1057)+$D1057)&lt;$D1056,$D1057,$D1056-SUM($K1057:X1057)),0)),0)</f>
        <v>0</v>
      </c>
      <c r="Z1057" s="247">
        <f ca="1">ROUND(IF(OR(AND($D1055=LataProjekcji,$F1055&gt;0),AND($D1055=LataProjekcji,$F1055=0,$E1056&lt;=10)),$F1056,IF($D1055&lt;LataProjekcji,IF((SUM($K1057:Y1057)+$D1057)&lt;$D1056,$D1057,$D1056-SUM($K1057:Y1057)),0)),0)</f>
        <v>0</v>
      </c>
      <c r="AA1057" s="247">
        <f ca="1">ROUND(IF(OR(AND($D1055=LataProjekcji,$F1055&gt;0),AND($D1055=LataProjekcji,$F1055=0,$E1056&lt;=10)),$F1056,IF($D1055&lt;LataProjekcji,IF((SUM($K1057:Z1057)+$D1057)&lt;$D1056,$D1057,$D1056-SUM($K1057:Z1057)),0)),0)</f>
        <v>0</v>
      </c>
      <c r="AB1057" s="247">
        <f ca="1">ROUND(IF(OR(AND($D1055=LataProjekcji,$F1055&gt;0),AND($D1055=LataProjekcji,$F1055=0,$E1056&lt;=10)),$F1056,IF($D1055&lt;LataProjekcji,IF((SUM($K1057:AA1057)+$D1057)&lt;$D1056,$D1057,$D1056-SUM($K1057:AA1057)),0)),0)</f>
        <v>0</v>
      </c>
      <c r="AC1057" s="247">
        <f ca="1">ROUND(IF(OR(AND($D1055=LataProjekcji,$F1055&gt;0),AND($D1055=LataProjekcji,$F1055=0,$E1056&lt;=10)),$F1056,IF($D1055&lt;LataProjekcji,IF((SUM($K1057:AB1057)+$D1057)&lt;$D1056,$D1057,$D1056-SUM($K1057:AB1057)),0)),0)</f>
        <v>0</v>
      </c>
      <c r="AD1057" s="247">
        <f ca="1">ROUND(IF(OR(AND($D1055=LataProjekcji,$F1055&gt;0),AND($D1055=LataProjekcji,$F1055=0,$E1056&lt;=10)),$F1056,IF($D1055&lt;LataProjekcji,IF((SUM($K1057:AC1057)+$D1057)&lt;$D1056,$D1057,$D1056-SUM($K1057:AC1057)),0)),0)</f>
        <v>0</v>
      </c>
      <c r="AE1057" s="247">
        <f ca="1">ROUND(IF(OR(AND($D1055=LataProjekcji,$F1055&gt;0),AND($D1055=LataProjekcji,$F1055=0,$E1056&lt;=10)),$F1056,IF($D1055&lt;LataProjekcji,IF((SUM($K1057:AD1057)+$D1057)&lt;$D1056,$D1057,$D1056-SUM($K1057:AD1057)),0)),0)</f>
        <v>0</v>
      </c>
    </row>
    <row r="1058" spans="1:31" hidden="1">
      <c r="A1058" s="325"/>
      <c r="B1058" s="21" t="s">
        <v>396</v>
      </c>
      <c r="C1058" s="21"/>
      <c r="D1058" s="22"/>
      <c r="E1058" s="21"/>
      <c r="F1058" s="21"/>
      <c r="G1058" s="21"/>
      <c r="H1058" s="21"/>
      <c r="I1058" s="21"/>
      <c r="J1058" s="21"/>
      <c r="K1058" s="22">
        <f ca="1">ROUND(K1057,0)</f>
        <v>0</v>
      </c>
      <c r="L1058" s="22">
        <f t="shared" ref="L1058:Y1058" ca="1" si="974">ROUND(K1058+L1057,0)</f>
        <v>0</v>
      </c>
      <c r="M1058" s="22">
        <f t="shared" ca="1" si="974"/>
        <v>0</v>
      </c>
      <c r="N1058" s="22">
        <f t="shared" ca="1" si="974"/>
        <v>0</v>
      </c>
      <c r="O1058" s="22">
        <f t="shared" ca="1" si="974"/>
        <v>0</v>
      </c>
      <c r="P1058" s="22">
        <f t="shared" ca="1" si="974"/>
        <v>0</v>
      </c>
      <c r="Q1058" s="22">
        <f t="shared" ca="1" si="974"/>
        <v>0</v>
      </c>
      <c r="R1058" s="22">
        <f t="shared" ca="1" si="974"/>
        <v>0</v>
      </c>
      <c r="S1058" s="22">
        <f t="shared" ca="1" si="974"/>
        <v>0</v>
      </c>
      <c r="T1058" s="22">
        <f t="shared" ca="1" si="974"/>
        <v>0</v>
      </c>
      <c r="U1058" s="22">
        <f t="shared" ca="1" si="974"/>
        <v>0</v>
      </c>
      <c r="V1058" s="22">
        <f t="shared" ca="1" si="974"/>
        <v>0</v>
      </c>
      <c r="W1058" s="22">
        <f t="shared" ca="1" si="974"/>
        <v>0</v>
      </c>
      <c r="X1058" s="22">
        <f t="shared" ca="1" si="974"/>
        <v>0</v>
      </c>
      <c r="Y1058" s="22">
        <f t="shared" ca="1" si="974"/>
        <v>0</v>
      </c>
      <c r="Z1058" s="22">
        <f t="shared" ref="Z1058" ca="1" si="975">ROUND(Y1058+Z1057,0)</f>
        <v>0</v>
      </c>
      <c r="AA1058" s="22">
        <f t="shared" ref="AA1058" ca="1" si="976">ROUND(Z1058+AA1057,0)</f>
        <v>0</v>
      </c>
      <c r="AB1058" s="22">
        <f t="shared" ref="AB1058" ca="1" si="977">ROUND(AA1058+AB1057,0)</f>
        <v>0</v>
      </c>
      <c r="AC1058" s="22">
        <f t="shared" ref="AC1058" ca="1" si="978">ROUND(AB1058+AC1057,0)</f>
        <v>0</v>
      </c>
      <c r="AD1058" s="22">
        <f t="shared" ref="AD1058" ca="1" si="979">ROUND(AC1058+AD1057,0)</f>
        <v>0</v>
      </c>
      <c r="AE1058" s="22">
        <f t="shared" ref="AE1058" ca="1" si="980">ROUND(AD1058+AE1057,0)</f>
        <v>0</v>
      </c>
    </row>
    <row r="1059" spans="1:31" hidden="1">
      <c r="A1059" s="325"/>
      <c r="B1059" s="21" t="s">
        <v>387</v>
      </c>
      <c r="C1059" s="21"/>
      <c r="D1059" s="22"/>
      <c r="E1059" s="21"/>
      <c r="F1059" s="21"/>
      <c r="G1059" s="21"/>
      <c r="H1059" s="21"/>
      <c r="I1059" s="21"/>
      <c r="J1059" s="424">
        <f ca="1">OFFSET($C$96,D1054,0)</f>
        <v>0</v>
      </c>
      <c r="K1059" s="76">
        <f ca="1">IF($D1055=LataProjekcji,ROUND($D1056-K1058,0),ROUND(IF(K1057=0,0,$D1056-K1058),0))</f>
        <v>0</v>
      </c>
      <c r="L1059" s="253">
        <f t="shared" ref="L1059:W1059" ca="1" si="981">IF($D1055=LataProjekcji,ROUND($D1056-L1058,0),ROUND(IF(AND(L1057=0,K1059&gt;0),$D1056-L1058,IF(L1057=0,0,$D1056-L1058)),0))</f>
        <v>0</v>
      </c>
      <c r="M1059" s="253">
        <f t="shared" ca="1" si="981"/>
        <v>0</v>
      </c>
      <c r="N1059" s="253">
        <f t="shared" ca="1" si="981"/>
        <v>0</v>
      </c>
      <c r="O1059" s="253">
        <f t="shared" ca="1" si="981"/>
        <v>0</v>
      </c>
      <c r="P1059" s="253">
        <f t="shared" ca="1" si="981"/>
        <v>0</v>
      </c>
      <c r="Q1059" s="253">
        <f t="shared" ca="1" si="981"/>
        <v>0</v>
      </c>
      <c r="R1059" s="253">
        <f t="shared" ca="1" si="981"/>
        <v>0</v>
      </c>
      <c r="S1059" s="253">
        <f t="shared" ca="1" si="981"/>
        <v>0</v>
      </c>
      <c r="T1059" s="253">
        <f t="shared" ca="1" si="981"/>
        <v>0</v>
      </c>
      <c r="U1059" s="253">
        <f t="shared" ca="1" si="981"/>
        <v>0</v>
      </c>
      <c r="V1059" s="253">
        <f t="shared" ca="1" si="981"/>
        <v>0</v>
      </c>
      <c r="W1059" s="253">
        <f t="shared" ca="1" si="981"/>
        <v>0</v>
      </c>
      <c r="X1059" s="253">
        <f t="shared" ref="X1059:AA1059" ca="1" si="982">IF($D1055=LataProjekcji,ROUND($D1056-X1058,0),ROUND(IF(AND(X1057=0,W1059&gt;0),$D1056-X1058,IF(X1057=0,0,$D1056-X1058)),0))</f>
        <v>0</v>
      </c>
      <c r="Y1059" s="253">
        <f t="shared" ca="1" si="982"/>
        <v>0</v>
      </c>
      <c r="Z1059" s="253">
        <f t="shared" ca="1" si="982"/>
        <v>0</v>
      </c>
      <c r="AA1059" s="253">
        <f t="shared" ca="1" si="982"/>
        <v>0</v>
      </c>
      <c r="AB1059" s="253">
        <f t="shared" ref="AB1059" ca="1" si="983">IF($D1055=LataProjekcji,ROUND($D1056-AB1058,0),ROUND(IF(AND(AB1057=0,AA1059&gt;0),$D1056-AB1058,IF(AB1057=0,0,$D1056-AB1058)),0))</f>
        <v>0</v>
      </c>
      <c r="AC1059" s="253">
        <f t="shared" ref="AC1059" ca="1" si="984">IF($D1055=LataProjekcji,ROUND($D1056-AC1058,0),ROUND(IF(AND(AC1057=0,AB1059&gt;0),$D1056-AC1058,IF(AC1057=0,0,$D1056-AC1058)),0))</f>
        <v>0</v>
      </c>
      <c r="AD1059" s="253">
        <f t="shared" ref="AD1059" ca="1" si="985">IF($D1055=LataProjekcji,ROUND($D1056-AD1058,0),ROUND(IF(AND(AD1057=0,AC1059&gt;0),$D1056-AD1058,IF(AD1057=0,0,$D1056-AD1058)),0))</f>
        <v>0</v>
      </c>
      <c r="AE1059" s="253">
        <f t="shared" ref="AE1059" ca="1" si="986">IF($D1055=LataProjekcji,ROUND($D1056-AE1058,0),ROUND(IF(AND(AE1057=0,AD1059&gt;0),$D1056-AE1058,IF(AE1057=0,0,$D1056-AE1058)),0))</f>
        <v>0</v>
      </c>
    </row>
    <row r="1060" spans="1:31" hidden="1">
      <c r="A1060" s="325"/>
      <c r="B1060" s="20">
        <f ca="1">OFFSET($B$96,D1060,0)</f>
        <v>0</v>
      </c>
      <c r="C1060" s="20"/>
      <c r="D1060" s="21">
        <f>D1054+1</f>
        <v>22</v>
      </c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  <c r="Y1060" s="21"/>
      <c r="Z1060" s="21"/>
      <c r="AA1060" s="21"/>
      <c r="AB1060" s="21"/>
      <c r="AC1060" s="21"/>
      <c r="AD1060" s="21"/>
      <c r="AE1060" s="21"/>
    </row>
    <row r="1061" spans="1:31" hidden="1">
      <c r="A1061" s="325"/>
      <c r="B1061" s="164" t="s">
        <v>401</v>
      </c>
      <c r="C1061" s="164"/>
      <c r="D1061" s="164">
        <f ca="1">YEAR(OFFSET($E$96,D1060,0))</f>
        <v>1900</v>
      </c>
      <c r="E1061" s="164">
        <f ca="1">MONTH(OFFSET($E$96,D1060,0))</f>
        <v>1</v>
      </c>
      <c r="F1061" s="522" cm="1">
        <f t="array" aca="1" ref="F1061" ca="1">IleMiesiecyDoKoncaRokuST</f>
        <v>11</v>
      </c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  <c r="Y1061" s="21"/>
      <c r="Z1061" s="21"/>
      <c r="AA1061" s="21"/>
      <c r="AB1061" s="21"/>
      <c r="AC1061" s="21"/>
      <c r="AD1061" s="21"/>
      <c r="AE1061" s="21"/>
    </row>
    <row r="1062" spans="1:31" hidden="1">
      <c r="A1062" s="325"/>
      <c r="B1062" s="21" t="s">
        <v>387</v>
      </c>
      <c r="C1062" s="21"/>
      <c r="D1062" s="369">
        <f ca="1">IF(E1062&lt;0,0,ROUND(E1062,0))</f>
        <v>0</v>
      </c>
      <c r="E1062" s="248">
        <f ca="1">OFFSET($D$96,D1060,0)</f>
        <v>0</v>
      </c>
      <c r="F1062" s="369">
        <f ca="1">IF(E1062&gt;10,ROUND(($D1063/12)*$F1061,0),$D1062)</f>
        <v>0</v>
      </c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  <c r="Y1062" s="21"/>
      <c r="Z1062" s="21"/>
      <c r="AA1062" s="21"/>
      <c r="AB1062" s="21"/>
      <c r="AC1062" s="21"/>
      <c r="AD1062" s="21"/>
      <c r="AE1062" s="21"/>
    </row>
    <row r="1063" spans="1:31" hidden="1">
      <c r="A1063" s="325"/>
      <c r="B1063" s="21" t="s">
        <v>395</v>
      </c>
      <c r="C1063" s="415" t="e">
        <f ca="1">VLOOKUP(OFFSET($C$96,D1060,0),Założenia!$J$46:$K$53,2,FALSE)</f>
        <v>#N/A</v>
      </c>
      <c r="D1063" s="369">
        <f ca="1">IF(ISBLANK(OFFSET($E$96,D1060,0)),0,IF(E1062&gt;10,ROUND(D1062*C1063,0),IF(D1062&lt;0,0,D1062)))</f>
        <v>0</v>
      </c>
      <c r="E1063" s="21"/>
      <c r="F1063" s="21"/>
      <c r="G1063" s="21"/>
      <c r="H1063" s="21"/>
      <c r="I1063" s="21"/>
      <c r="J1063" s="21"/>
      <c r="K1063" s="74">
        <f ca="1">ROUND(IF($D1061=LataProjekcji,$F1062,IF($D1061=LataProjekcji,$D1063,0)),0)</f>
        <v>0</v>
      </c>
      <c r="L1063" s="247">
        <f ca="1">ROUND(IF(OR(AND($D1061=LataProjekcji,$F1061&gt;0),AND($D1061=LataProjekcji,$F1061=0,$E1062&lt;=10)),$F1062,IF($D1061&lt;LataProjekcji,IF((SUM($K1063:K1063)+$D1063)&lt;$D1062,$D1063,$D1062-SUM($K1063:K1063)),0)),0)</f>
        <v>0</v>
      </c>
      <c r="M1063" s="247">
        <f ca="1">ROUND(IF(OR(AND($D1061=LataProjekcji,$F1061&gt;0),AND($D1061=LataProjekcji,$F1061=0,$E1062&lt;=10)),$F1062,IF($D1061&lt;LataProjekcji,IF((SUM($K1063:L1063)+$D1063)&lt;$D1062,$D1063,$D1062-SUM($K1063:L1063)),0)),0)</f>
        <v>0</v>
      </c>
      <c r="N1063" s="247">
        <f ca="1">ROUND(IF(OR(AND($D1061=LataProjekcji,$F1061&gt;0),AND($D1061=LataProjekcji,$F1061=0,$E1062&lt;=10)),$F1062,IF($D1061&lt;LataProjekcji,IF((SUM($K1063:M1063)+$D1063)&lt;$D1062,$D1063,$D1062-SUM($K1063:M1063)),0)),0)</f>
        <v>0</v>
      </c>
      <c r="O1063" s="247">
        <f ca="1">ROUND(IF(OR(AND($D1061=LataProjekcji,$F1061&gt;0),AND($D1061=LataProjekcji,$F1061=0,$E1062&lt;=10)),$F1062,IF($D1061&lt;LataProjekcji,IF((SUM($K1063:N1063)+$D1063)&lt;$D1062,$D1063,$D1062-SUM($K1063:N1063)),0)),0)</f>
        <v>0</v>
      </c>
      <c r="P1063" s="247">
        <f ca="1">ROUND(IF(OR(AND($D1061=LataProjekcji,$F1061&gt;0),AND($D1061=LataProjekcji,$F1061=0,$E1062&lt;=10)),$F1062,IF($D1061&lt;LataProjekcji,IF((SUM($K1063:O1063)+$D1063)&lt;$D1062,$D1063,$D1062-SUM($K1063:O1063)),0)),0)</f>
        <v>0</v>
      </c>
      <c r="Q1063" s="247">
        <f ca="1">ROUND(IF(OR(AND($D1061=LataProjekcji,$F1061&gt;0),AND($D1061=LataProjekcji,$F1061=0,$E1062&lt;=10)),$F1062,IF($D1061&lt;LataProjekcji,IF((SUM($K1063:P1063)+$D1063)&lt;$D1062,$D1063,$D1062-SUM($K1063:P1063)),0)),0)</f>
        <v>0</v>
      </c>
      <c r="R1063" s="247">
        <f ca="1">ROUND(IF(OR(AND($D1061=LataProjekcji,$F1061&gt;0),AND($D1061=LataProjekcji,$F1061=0,$E1062&lt;=10)),$F1062,IF($D1061&lt;LataProjekcji,IF((SUM($K1063:Q1063)+$D1063)&lt;$D1062,$D1063,$D1062-SUM($K1063:Q1063)),0)),0)</f>
        <v>0</v>
      </c>
      <c r="S1063" s="247">
        <f ca="1">ROUND(IF(OR(AND($D1061=LataProjekcji,$F1061&gt;0),AND($D1061=LataProjekcji,$F1061=0,$E1062&lt;=10)),$F1062,IF($D1061&lt;LataProjekcji,IF((SUM($K1063:R1063)+$D1063)&lt;$D1062,$D1063,$D1062-SUM($K1063:R1063)),0)),0)</f>
        <v>0</v>
      </c>
      <c r="T1063" s="247">
        <f ca="1">ROUND(IF(OR(AND($D1061=LataProjekcji,$F1061&gt;0),AND($D1061=LataProjekcji,$F1061=0,$E1062&lt;=10)),$F1062,IF($D1061&lt;LataProjekcji,IF((SUM($K1063:S1063)+$D1063)&lt;$D1062,$D1063,$D1062-SUM($K1063:S1063)),0)),0)</f>
        <v>0</v>
      </c>
      <c r="U1063" s="247">
        <f ca="1">ROUND(IF(OR(AND($D1061=LataProjekcji,$F1061&gt;0),AND($D1061=LataProjekcji,$F1061=0,$E1062&lt;=10)),$F1062,IF($D1061&lt;LataProjekcji,IF((SUM($K1063:T1063)+$D1063)&lt;$D1062,$D1063,$D1062-SUM($K1063:T1063)),0)),0)</f>
        <v>0</v>
      </c>
      <c r="V1063" s="247">
        <f ca="1">ROUND(IF(OR(AND($D1061=LataProjekcji,$F1061&gt;0),AND($D1061=LataProjekcji,$F1061=0,$E1062&lt;=10)),$F1062,IF($D1061&lt;LataProjekcji,IF((SUM($K1063:U1063)+$D1063)&lt;$D1062,$D1063,$D1062-SUM($K1063:U1063)),0)),0)</f>
        <v>0</v>
      </c>
      <c r="W1063" s="247">
        <f ca="1">ROUND(IF(OR(AND($D1061=LataProjekcji,$F1061&gt;0),AND($D1061=LataProjekcji,$F1061=0,$E1062&lt;=10)),$F1062,IF($D1061&lt;LataProjekcji,IF((SUM($K1063:V1063)+$D1063)&lt;$D1062,$D1063,$D1062-SUM($K1063:V1063)),0)),0)</f>
        <v>0</v>
      </c>
      <c r="X1063" s="247">
        <f ca="1">ROUND(IF(OR(AND($D1061=LataProjekcji,$F1061&gt;0),AND($D1061=LataProjekcji,$F1061=0,$E1062&lt;=10)),$F1062,IF($D1061&lt;LataProjekcji,IF((SUM($K1063:W1063)+$D1063)&lt;$D1062,$D1063,$D1062-SUM($K1063:W1063)),0)),0)</f>
        <v>0</v>
      </c>
      <c r="Y1063" s="247">
        <f ca="1">ROUND(IF(OR(AND($D1061=LataProjekcji,$F1061&gt;0),AND($D1061=LataProjekcji,$F1061=0,$E1062&lt;=10)),$F1062,IF($D1061&lt;LataProjekcji,IF((SUM($K1063:X1063)+$D1063)&lt;$D1062,$D1063,$D1062-SUM($K1063:X1063)),0)),0)</f>
        <v>0</v>
      </c>
      <c r="Z1063" s="247">
        <f ca="1">ROUND(IF(OR(AND($D1061=LataProjekcji,$F1061&gt;0),AND($D1061=LataProjekcji,$F1061=0,$E1062&lt;=10)),$F1062,IF($D1061&lt;LataProjekcji,IF((SUM($K1063:Y1063)+$D1063)&lt;$D1062,$D1063,$D1062-SUM($K1063:Y1063)),0)),0)</f>
        <v>0</v>
      </c>
      <c r="AA1063" s="247">
        <f ca="1">ROUND(IF(OR(AND($D1061=LataProjekcji,$F1061&gt;0),AND($D1061=LataProjekcji,$F1061=0,$E1062&lt;=10)),$F1062,IF($D1061&lt;LataProjekcji,IF((SUM($K1063:Z1063)+$D1063)&lt;$D1062,$D1063,$D1062-SUM($K1063:Z1063)),0)),0)</f>
        <v>0</v>
      </c>
      <c r="AB1063" s="247">
        <f ca="1">ROUND(IF(OR(AND($D1061=LataProjekcji,$F1061&gt;0),AND($D1061=LataProjekcji,$F1061=0,$E1062&lt;=10)),$F1062,IF($D1061&lt;LataProjekcji,IF((SUM($K1063:AA1063)+$D1063)&lt;$D1062,$D1063,$D1062-SUM($K1063:AA1063)),0)),0)</f>
        <v>0</v>
      </c>
      <c r="AC1063" s="247">
        <f ca="1">ROUND(IF(OR(AND($D1061=LataProjekcji,$F1061&gt;0),AND($D1061=LataProjekcji,$F1061=0,$E1062&lt;=10)),$F1062,IF($D1061&lt;LataProjekcji,IF((SUM($K1063:AB1063)+$D1063)&lt;$D1062,$D1063,$D1062-SUM($K1063:AB1063)),0)),0)</f>
        <v>0</v>
      </c>
      <c r="AD1063" s="247">
        <f ca="1">ROUND(IF(OR(AND($D1061=LataProjekcji,$F1061&gt;0),AND($D1061=LataProjekcji,$F1061=0,$E1062&lt;=10)),$F1062,IF($D1061&lt;LataProjekcji,IF((SUM($K1063:AC1063)+$D1063)&lt;$D1062,$D1063,$D1062-SUM($K1063:AC1063)),0)),0)</f>
        <v>0</v>
      </c>
      <c r="AE1063" s="247">
        <f ca="1">ROUND(IF(OR(AND($D1061=LataProjekcji,$F1061&gt;0),AND($D1061=LataProjekcji,$F1061=0,$E1062&lt;=10)),$F1062,IF($D1061&lt;LataProjekcji,IF((SUM($K1063:AD1063)+$D1063)&lt;$D1062,$D1063,$D1062-SUM($K1063:AD1063)),0)),0)</f>
        <v>0</v>
      </c>
    </row>
    <row r="1064" spans="1:31" hidden="1">
      <c r="A1064" s="325"/>
      <c r="B1064" s="21" t="s">
        <v>396</v>
      </c>
      <c r="C1064" s="21"/>
      <c r="D1064" s="22"/>
      <c r="E1064" s="21"/>
      <c r="F1064" s="21"/>
      <c r="G1064" s="21"/>
      <c r="H1064" s="21"/>
      <c r="I1064" s="21"/>
      <c r="J1064" s="21"/>
      <c r="K1064" s="22">
        <f ca="1">ROUND(K1063,0)</f>
        <v>0</v>
      </c>
      <c r="L1064" s="22">
        <f t="shared" ref="L1064:Y1064" ca="1" si="987">ROUND(K1064+L1063,0)</f>
        <v>0</v>
      </c>
      <c r="M1064" s="22">
        <f t="shared" ca="1" si="987"/>
        <v>0</v>
      </c>
      <c r="N1064" s="22">
        <f t="shared" ca="1" si="987"/>
        <v>0</v>
      </c>
      <c r="O1064" s="22">
        <f t="shared" ca="1" si="987"/>
        <v>0</v>
      </c>
      <c r="P1064" s="22">
        <f t="shared" ca="1" si="987"/>
        <v>0</v>
      </c>
      <c r="Q1064" s="22">
        <f t="shared" ca="1" si="987"/>
        <v>0</v>
      </c>
      <c r="R1064" s="22">
        <f t="shared" ca="1" si="987"/>
        <v>0</v>
      </c>
      <c r="S1064" s="22">
        <f t="shared" ca="1" si="987"/>
        <v>0</v>
      </c>
      <c r="T1064" s="22">
        <f t="shared" ca="1" si="987"/>
        <v>0</v>
      </c>
      <c r="U1064" s="22">
        <f t="shared" ca="1" si="987"/>
        <v>0</v>
      </c>
      <c r="V1064" s="22">
        <f t="shared" ca="1" si="987"/>
        <v>0</v>
      </c>
      <c r="W1064" s="22">
        <f t="shared" ca="1" si="987"/>
        <v>0</v>
      </c>
      <c r="X1064" s="22">
        <f t="shared" ca="1" si="987"/>
        <v>0</v>
      </c>
      <c r="Y1064" s="22">
        <f t="shared" ca="1" si="987"/>
        <v>0</v>
      </c>
      <c r="Z1064" s="22">
        <f t="shared" ref="Z1064" ca="1" si="988">ROUND(Y1064+Z1063,0)</f>
        <v>0</v>
      </c>
      <c r="AA1064" s="22">
        <f t="shared" ref="AA1064" ca="1" si="989">ROUND(Z1064+AA1063,0)</f>
        <v>0</v>
      </c>
      <c r="AB1064" s="22">
        <f t="shared" ref="AB1064" ca="1" si="990">ROUND(AA1064+AB1063,0)</f>
        <v>0</v>
      </c>
      <c r="AC1064" s="22">
        <f t="shared" ref="AC1064" ca="1" si="991">ROUND(AB1064+AC1063,0)</f>
        <v>0</v>
      </c>
      <c r="AD1064" s="22">
        <f t="shared" ref="AD1064" ca="1" si="992">ROUND(AC1064+AD1063,0)</f>
        <v>0</v>
      </c>
      <c r="AE1064" s="22">
        <f t="shared" ref="AE1064" ca="1" si="993">ROUND(AD1064+AE1063,0)</f>
        <v>0</v>
      </c>
    </row>
    <row r="1065" spans="1:31" hidden="1">
      <c r="A1065" s="325"/>
      <c r="B1065" s="21" t="s">
        <v>387</v>
      </c>
      <c r="C1065" s="21"/>
      <c r="D1065" s="22"/>
      <c r="E1065" s="21"/>
      <c r="F1065" s="21"/>
      <c r="G1065" s="21"/>
      <c r="H1065" s="21"/>
      <c r="I1065" s="21"/>
      <c r="J1065" s="424">
        <f ca="1">OFFSET($C$96,D1060,0)</f>
        <v>0</v>
      </c>
      <c r="K1065" s="76">
        <f ca="1">IF($D1061=LataProjekcji,ROUND($D1062-K1064,0),ROUND(IF(K1063=0,0,$D1062-K1064),0))</f>
        <v>0</v>
      </c>
      <c r="L1065" s="253">
        <f t="shared" ref="L1065:W1065" ca="1" si="994">IF($D1061=LataProjekcji,ROUND($D1062-L1064,0),ROUND(IF(AND(L1063=0,K1065&gt;0),$D1062-L1064,IF(L1063=0,0,$D1062-L1064)),0))</f>
        <v>0</v>
      </c>
      <c r="M1065" s="253">
        <f t="shared" ca="1" si="994"/>
        <v>0</v>
      </c>
      <c r="N1065" s="253">
        <f t="shared" ca="1" si="994"/>
        <v>0</v>
      </c>
      <c r="O1065" s="253">
        <f t="shared" ca="1" si="994"/>
        <v>0</v>
      </c>
      <c r="P1065" s="253">
        <f t="shared" ca="1" si="994"/>
        <v>0</v>
      </c>
      <c r="Q1065" s="253">
        <f t="shared" ca="1" si="994"/>
        <v>0</v>
      </c>
      <c r="R1065" s="253">
        <f t="shared" ca="1" si="994"/>
        <v>0</v>
      </c>
      <c r="S1065" s="253">
        <f t="shared" ca="1" si="994"/>
        <v>0</v>
      </c>
      <c r="T1065" s="253">
        <f t="shared" ca="1" si="994"/>
        <v>0</v>
      </c>
      <c r="U1065" s="253">
        <f t="shared" ca="1" si="994"/>
        <v>0</v>
      </c>
      <c r="V1065" s="253">
        <f t="shared" ca="1" si="994"/>
        <v>0</v>
      </c>
      <c r="W1065" s="253">
        <f t="shared" ca="1" si="994"/>
        <v>0</v>
      </c>
      <c r="X1065" s="253">
        <f t="shared" ref="X1065:AA1065" ca="1" si="995">IF($D1061=LataProjekcji,ROUND($D1062-X1064,0),ROUND(IF(AND(X1063=0,W1065&gt;0),$D1062-X1064,IF(X1063=0,0,$D1062-X1064)),0))</f>
        <v>0</v>
      </c>
      <c r="Y1065" s="253">
        <f t="shared" ca="1" si="995"/>
        <v>0</v>
      </c>
      <c r="Z1065" s="253">
        <f t="shared" ca="1" si="995"/>
        <v>0</v>
      </c>
      <c r="AA1065" s="253">
        <f t="shared" ca="1" si="995"/>
        <v>0</v>
      </c>
      <c r="AB1065" s="253">
        <f t="shared" ref="AB1065" ca="1" si="996">IF($D1061=LataProjekcji,ROUND($D1062-AB1064,0),ROUND(IF(AND(AB1063=0,AA1065&gt;0),$D1062-AB1064,IF(AB1063=0,0,$D1062-AB1064)),0))</f>
        <v>0</v>
      </c>
      <c r="AC1065" s="253">
        <f t="shared" ref="AC1065" ca="1" si="997">IF($D1061=LataProjekcji,ROUND($D1062-AC1064,0),ROUND(IF(AND(AC1063=0,AB1065&gt;0),$D1062-AC1064,IF(AC1063=0,0,$D1062-AC1064)),0))</f>
        <v>0</v>
      </c>
      <c r="AD1065" s="253">
        <f t="shared" ref="AD1065" ca="1" si="998">IF($D1061=LataProjekcji,ROUND($D1062-AD1064,0),ROUND(IF(AND(AD1063=0,AC1065&gt;0),$D1062-AD1064,IF(AD1063=0,0,$D1062-AD1064)),0))</f>
        <v>0</v>
      </c>
      <c r="AE1065" s="253">
        <f t="shared" ref="AE1065" ca="1" si="999">IF($D1061=LataProjekcji,ROUND($D1062-AE1064,0),ROUND(IF(AND(AE1063=0,AD1065&gt;0),$D1062-AE1064,IF(AE1063=0,0,$D1062-AE1064)),0))</f>
        <v>0</v>
      </c>
    </row>
    <row r="1066" spans="1:31" hidden="1">
      <c r="A1066" s="325"/>
      <c r="B1066" s="20">
        <f ca="1">OFFSET($B$96,D1066,0)</f>
        <v>0</v>
      </c>
      <c r="C1066" s="20"/>
      <c r="D1066" s="21">
        <f>D1060+1</f>
        <v>23</v>
      </c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325"/>
      <c r="B1067" s="164" t="s">
        <v>401</v>
      </c>
      <c r="C1067" s="164"/>
      <c r="D1067" s="164">
        <f ca="1">YEAR(OFFSET($E$96,D1066,0))</f>
        <v>1900</v>
      </c>
      <c r="E1067" s="164">
        <f ca="1">MONTH(OFFSET($E$96,D1066,0))</f>
        <v>1</v>
      </c>
      <c r="F1067" s="522" cm="1">
        <f t="array" aca="1" ref="F1067" ca="1">IleMiesiecyDoKoncaRokuST</f>
        <v>11</v>
      </c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  <c r="Z1067" s="21"/>
      <c r="AA1067" s="21"/>
      <c r="AB1067" s="21"/>
      <c r="AC1067" s="21"/>
      <c r="AD1067" s="21"/>
      <c r="AE1067" s="21"/>
    </row>
    <row r="1068" spans="1:31" hidden="1">
      <c r="A1068" s="325"/>
      <c r="B1068" s="21" t="s">
        <v>387</v>
      </c>
      <c r="C1068" s="21"/>
      <c r="D1068" s="370">
        <f ca="1">IF(E1068&lt;0,0,ROUND(E1068,0))</f>
        <v>0</v>
      </c>
      <c r="E1068" s="248">
        <f ca="1">OFFSET($D$96,D1066,0)</f>
        <v>0</v>
      </c>
      <c r="F1068" s="370">
        <f ca="1">IF(E1068&gt;10,ROUND(($D1069/12)*$F1067,0),$D1068)</f>
        <v>0</v>
      </c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  <c r="Y1068" s="21"/>
      <c r="Z1068" s="21"/>
      <c r="AA1068" s="21"/>
      <c r="AB1068" s="21"/>
      <c r="AC1068" s="21"/>
      <c r="AD1068" s="21"/>
      <c r="AE1068" s="21"/>
    </row>
    <row r="1069" spans="1:31" hidden="1">
      <c r="A1069" s="325"/>
      <c r="B1069" s="21" t="s">
        <v>395</v>
      </c>
      <c r="C1069" s="415" t="e">
        <f ca="1">VLOOKUP(OFFSET($C$96,D1066,0),Założenia!$J$46:$K$53,2,FALSE)</f>
        <v>#N/A</v>
      </c>
      <c r="D1069" s="370">
        <f ca="1">IF(ISBLANK(OFFSET($E$96,D1066,0)),0,IF(E1068&gt;10,ROUND(D1068*C1069,0),IF(D1068&lt;0,0,D1068)))</f>
        <v>0</v>
      </c>
      <c r="E1069" s="21"/>
      <c r="F1069" s="21"/>
      <c r="G1069" s="21"/>
      <c r="H1069" s="21"/>
      <c r="I1069" s="21"/>
      <c r="J1069" s="21"/>
      <c r="K1069" s="74">
        <f ca="1">ROUND(IF($D1067=LataProjekcji,$F1068,IF($D1067=LataProjekcji,$D1069,0)),0)</f>
        <v>0</v>
      </c>
      <c r="L1069" s="247">
        <f ca="1">ROUND(IF(OR(AND($D1067=LataProjekcji,$F1067&gt;0),AND($D1067=LataProjekcji,$F1067=0,$E1068&lt;=10)),$F1068,IF($D1067&lt;LataProjekcji,IF((SUM($K1069:K1069)+$D1069)&lt;$D1068,$D1069,$D1068-SUM($K1069:K1069)),0)),0)</f>
        <v>0</v>
      </c>
      <c r="M1069" s="247">
        <f ca="1">ROUND(IF(OR(AND($D1067=LataProjekcji,$F1067&gt;0),AND($D1067=LataProjekcji,$F1067=0,$E1068&lt;=10)),$F1068,IF($D1067&lt;LataProjekcji,IF((SUM($K1069:L1069)+$D1069)&lt;$D1068,$D1069,$D1068-SUM($K1069:L1069)),0)),0)</f>
        <v>0</v>
      </c>
      <c r="N1069" s="247">
        <f ca="1">ROUND(IF(OR(AND($D1067=LataProjekcji,$F1067&gt;0),AND($D1067=LataProjekcji,$F1067=0,$E1068&lt;=10)),$F1068,IF($D1067&lt;LataProjekcji,IF((SUM($K1069:M1069)+$D1069)&lt;$D1068,$D1069,$D1068-SUM($K1069:M1069)),0)),0)</f>
        <v>0</v>
      </c>
      <c r="O1069" s="247">
        <f ca="1">ROUND(IF(OR(AND($D1067=LataProjekcji,$F1067&gt;0),AND($D1067=LataProjekcji,$F1067=0,$E1068&lt;=10)),$F1068,IF($D1067&lt;LataProjekcji,IF((SUM($K1069:N1069)+$D1069)&lt;$D1068,$D1069,$D1068-SUM($K1069:N1069)),0)),0)</f>
        <v>0</v>
      </c>
      <c r="P1069" s="247">
        <f ca="1">ROUND(IF(OR(AND($D1067=LataProjekcji,$F1067&gt;0),AND($D1067=LataProjekcji,$F1067=0,$E1068&lt;=10)),$F1068,IF($D1067&lt;LataProjekcji,IF((SUM($K1069:O1069)+$D1069)&lt;$D1068,$D1069,$D1068-SUM($K1069:O1069)),0)),0)</f>
        <v>0</v>
      </c>
      <c r="Q1069" s="247">
        <f ca="1">ROUND(IF(OR(AND($D1067=LataProjekcji,$F1067&gt;0),AND($D1067=LataProjekcji,$F1067=0,$E1068&lt;=10)),$F1068,IF($D1067&lt;LataProjekcji,IF((SUM($K1069:P1069)+$D1069)&lt;$D1068,$D1069,$D1068-SUM($K1069:P1069)),0)),0)</f>
        <v>0</v>
      </c>
      <c r="R1069" s="247">
        <f ca="1">ROUND(IF(OR(AND($D1067=LataProjekcji,$F1067&gt;0),AND($D1067=LataProjekcji,$F1067=0,$E1068&lt;=10)),$F1068,IF($D1067&lt;LataProjekcji,IF((SUM($K1069:Q1069)+$D1069)&lt;$D1068,$D1069,$D1068-SUM($K1069:Q1069)),0)),0)</f>
        <v>0</v>
      </c>
      <c r="S1069" s="247">
        <f ca="1">ROUND(IF(OR(AND($D1067=LataProjekcji,$F1067&gt;0),AND($D1067=LataProjekcji,$F1067=0,$E1068&lt;=10)),$F1068,IF($D1067&lt;LataProjekcji,IF((SUM($K1069:R1069)+$D1069)&lt;$D1068,$D1069,$D1068-SUM($K1069:R1069)),0)),0)</f>
        <v>0</v>
      </c>
      <c r="T1069" s="247">
        <f ca="1">ROUND(IF(OR(AND($D1067=LataProjekcji,$F1067&gt;0),AND($D1067=LataProjekcji,$F1067=0,$E1068&lt;=10)),$F1068,IF($D1067&lt;LataProjekcji,IF((SUM($K1069:S1069)+$D1069)&lt;$D1068,$D1069,$D1068-SUM($K1069:S1069)),0)),0)</f>
        <v>0</v>
      </c>
      <c r="U1069" s="247">
        <f ca="1">ROUND(IF(OR(AND($D1067=LataProjekcji,$F1067&gt;0),AND($D1067=LataProjekcji,$F1067=0,$E1068&lt;=10)),$F1068,IF($D1067&lt;LataProjekcji,IF((SUM($K1069:T1069)+$D1069)&lt;$D1068,$D1069,$D1068-SUM($K1069:T1069)),0)),0)</f>
        <v>0</v>
      </c>
      <c r="V1069" s="247">
        <f ca="1">ROUND(IF(OR(AND($D1067=LataProjekcji,$F1067&gt;0),AND($D1067=LataProjekcji,$F1067=0,$E1068&lt;=10)),$F1068,IF($D1067&lt;LataProjekcji,IF((SUM($K1069:U1069)+$D1069)&lt;$D1068,$D1069,$D1068-SUM($K1069:U1069)),0)),0)</f>
        <v>0</v>
      </c>
      <c r="W1069" s="247">
        <f ca="1">ROUND(IF(OR(AND($D1067=LataProjekcji,$F1067&gt;0),AND($D1067=LataProjekcji,$F1067=0,$E1068&lt;=10)),$F1068,IF($D1067&lt;LataProjekcji,IF((SUM($K1069:V1069)+$D1069)&lt;$D1068,$D1069,$D1068-SUM($K1069:V1069)),0)),0)</f>
        <v>0</v>
      </c>
      <c r="X1069" s="247">
        <f ca="1">ROUND(IF(OR(AND($D1067=LataProjekcji,$F1067&gt;0),AND($D1067=LataProjekcji,$F1067=0,$E1068&lt;=10)),$F1068,IF($D1067&lt;LataProjekcji,IF((SUM($K1069:W1069)+$D1069)&lt;$D1068,$D1069,$D1068-SUM($K1069:W1069)),0)),0)</f>
        <v>0</v>
      </c>
      <c r="Y1069" s="247">
        <f ca="1">ROUND(IF(OR(AND($D1067=LataProjekcji,$F1067&gt;0),AND($D1067=LataProjekcji,$F1067=0,$E1068&lt;=10)),$F1068,IF($D1067&lt;LataProjekcji,IF((SUM($K1069:X1069)+$D1069)&lt;$D1068,$D1069,$D1068-SUM($K1069:X1069)),0)),0)</f>
        <v>0</v>
      </c>
      <c r="Z1069" s="247">
        <f ca="1">ROUND(IF(OR(AND($D1067=LataProjekcji,$F1067&gt;0),AND($D1067=LataProjekcji,$F1067=0,$E1068&lt;=10)),$F1068,IF($D1067&lt;LataProjekcji,IF((SUM($K1069:Y1069)+$D1069)&lt;$D1068,$D1069,$D1068-SUM($K1069:Y1069)),0)),0)</f>
        <v>0</v>
      </c>
      <c r="AA1069" s="247">
        <f ca="1">ROUND(IF(OR(AND($D1067=LataProjekcji,$F1067&gt;0),AND($D1067=LataProjekcji,$F1067=0,$E1068&lt;=10)),$F1068,IF($D1067&lt;LataProjekcji,IF((SUM($K1069:Z1069)+$D1069)&lt;$D1068,$D1069,$D1068-SUM($K1069:Z1069)),0)),0)</f>
        <v>0</v>
      </c>
      <c r="AB1069" s="247">
        <f ca="1">ROUND(IF(OR(AND($D1067=LataProjekcji,$F1067&gt;0),AND($D1067=LataProjekcji,$F1067=0,$E1068&lt;=10)),$F1068,IF($D1067&lt;LataProjekcji,IF((SUM($K1069:AA1069)+$D1069)&lt;$D1068,$D1069,$D1068-SUM($K1069:AA1069)),0)),0)</f>
        <v>0</v>
      </c>
      <c r="AC1069" s="247">
        <f ca="1">ROUND(IF(OR(AND($D1067=LataProjekcji,$F1067&gt;0),AND($D1067=LataProjekcji,$F1067=0,$E1068&lt;=10)),$F1068,IF($D1067&lt;LataProjekcji,IF((SUM($K1069:AB1069)+$D1069)&lt;$D1068,$D1069,$D1068-SUM($K1069:AB1069)),0)),0)</f>
        <v>0</v>
      </c>
      <c r="AD1069" s="247">
        <f ca="1">ROUND(IF(OR(AND($D1067=LataProjekcji,$F1067&gt;0),AND($D1067=LataProjekcji,$F1067=0,$E1068&lt;=10)),$F1068,IF($D1067&lt;LataProjekcji,IF((SUM($K1069:AC1069)+$D1069)&lt;$D1068,$D1069,$D1068-SUM($K1069:AC1069)),0)),0)</f>
        <v>0</v>
      </c>
      <c r="AE1069" s="247">
        <f ca="1">ROUND(IF(OR(AND($D1067=LataProjekcji,$F1067&gt;0),AND($D1067=LataProjekcji,$F1067=0,$E1068&lt;=10)),$F1068,IF($D1067&lt;LataProjekcji,IF((SUM($K1069:AD1069)+$D1069)&lt;$D1068,$D1069,$D1068-SUM($K1069:AD1069)),0)),0)</f>
        <v>0</v>
      </c>
    </row>
    <row r="1070" spans="1:31" hidden="1">
      <c r="A1070" s="325"/>
      <c r="B1070" s="21" t="s">
        <v>396</v>
      </c>
      <c r="C1070" s="21"/>
      <c r="D1070" s="22"/>
      <c r="E1070" s="21"/>
      <c r="F1070" s="21"/>
      <c r="G1070" s="21"/>
      <c r="H1070" s="21"/>
      <c r="I1070" s="21"/>
      <c r="J1070" s="21"/>
      <c r="K1070" s="22">
        <f ca="1">ROUND(K1069,0)</f>
        <v>0</v>
      </c>
      <c r="L1070" s="22">
        <f t="shared" ref="L1070:Y1070" ca="1" si="1000">ROUND(K1070+L1069,0)</f>
        <v>0</v>
      </c>
      <c r="M1070" s="22">
        <f t="shared" ca="1" si="1000"/>
        <v>0</v>
      </c>
      <c r="N1070" s="22">
        <f t="shared" ca="1" si="1000"/>
        <v>0</v>
      </c>
      <c r="O1070" s="22">
        <f t="shared" ca="1" si="1000"/>
        <v>0</v>
      </c>
      <c r="P1070" s="22">
        <f t="shared" ca="1" si="1000"/>
        <v>0</v>
      </c>
      <c r="Q1070" s="22">
        <f t="shared" ca="1" si="1000"/>
        <v>0</v>
      </c>
      <c r="R1070" s="22">
        <f t="shared" ca="1" si="1000"/>
        <v>0</v>
      </c>
      <c r="S1070" s="22">
        <f t="shared" ca="1" si="1000"/>
        <v>0</v>
      </c>
      <c r="T1070" s="22">
        <f t="shared" ca="1" si="1000"/>
        <v>0</v>
      </c>
      <c r="U1070" s="22">
        <f t="shared" ca="1" si="1000"/>
        <v>0</v>
      </c>
      <c r="V1070" s="22">
        <f t="shared" ca="1" si="1000"/>
        <v>0</v>
      </c>
      <c r="W1070" s="22">
        <f t="shared" ca="1" si="1000"/>
        <v>0</v>
      </c>
      <c r="X1070" s="22">
        <f t="shared" ca="1" si="1000"/>
        <v>0</v>
      </c>
      <c r="Y1070" s="22">
        <f t="shared" ca="1" si="1000"/>
        <v>0</v>
      </c>
      <c r="Z1070" s="22">
        <f t="shared" ref="Z1070" ca="1" si="1001">ROUND(Y1070+Z1069,0)</f>
        <v>0</v>
      </c>
      <c r="AA1070" s="22">
        <f t="shared" ref="AA1070" ca="1" si="1002">ROUND(Z1070+AA1069,0)</f>
        <v>0</v>
      </c>
      <c r="AB1070" s="22">
        <f t="shared" ref="AB1070" ca="1" si="1003">ROUND(AA1070+AB1069,0)</f>
        <v>0</v>
      </c>
      <c r="AC1070" s="22">
        <f t="shared" ref="AC1070" ca="1" si="1004">ROUND(AB1070+AC1069,0)</f>
        <v>0</v>
      </c>
      <c r="AD1070" s="22">
        <f t="shared" ref="AD1070" ca="1" si="1005">ROUND(AC1070+AD1069,0)</f>
        <v>0</v>
      </c>
      <c r="AE1070" s="22">
        <f t="shared" ref="AE1070" ca="1" si="1006">ROUND(AD1070+AE1069,0)</f>
        <v>0</v>
      </c>
    </row>
    <row r="1071" spans="1:31" hidden="1">
      <c r="A1071" s="325"/>
      <c r="B1071" s="21" t="s">
        <v>387</v>
      </c>
      <c r="C1071" s="21"/>
      <c r="D1071" s="22"/>
      <c r="E1071" s="21"/>
      <c r="F1071" s="21"/>
      <c r="G1071" s="21"/>
      <c r="H1071" s="21"/>
      <c r="I1071" s="21"/>
      <c r="J1071" s="424">
        <f ca="1">OFFSET($C$96,D1066,0)</f>
        <v>0</v>
      </c>
      <c r="K1071" s="76">
        <f ca="1">IF($D1067=LataProjekcji,ROUND($D1068-K1070,0),ROUND(IF(K1069=0,0,$D1068-K1070),0))</f>
        <v>0</v>
      </c>
      <c r="L1071" s="253">
        <f t="shared" ref="L1071:W1071" ca="1" si="1007">IF($D1067=LataProjekcji,ROUND($D1068-L1070,0),ROUND(IF(AND(L1069=0,K1071&gt;0),$D1068-L1070,IF(L1069=0,0,$D1068-L1070)),0))</f>
        <v>0</v>
      </c>
      <c r="M1071" s="253">
        <f t="shared" ca="1" si="1007"/>
        <v>0</v>
      </c>
      <c r="N1071" s="253">
        <f t="shared" ca="1" si="1007"/>
        <v>0</v>
      </c>
      <c r="O1071" s="253">
        <f t="shared" ca="1" si="1007"/>
        <v>0</v>
      </c>
      <c r="P1071" s="253">
        <f t="shared" ca="1" si="1007"/>
        <v>0</v>
      </c>
      <c r="Q1071" s="253">
        <f t="shared" ca="1" si="1007"/>
        <v>0</v>
      </c>
      <c r="R1071" s="253">
        <f t="shared" ca="1" si="1007"/>
        <v>0</v>
      </c>
      <c r="S1071" s="253">
        <f t="shared" ca="1" si="1007"/>
        <v>0</v>
      </c>
      <c r="T1071" s="253">
        <f t="shared" ca="1" si="1007"/>
        <v>0</v>
      </c>
      <c r="U1071" s="253">
        <f t="shared" ca="1" si="1007"/>
        <v>0</v>
      </c>
      <c r="V1071" s="253">
        <f t="shared" ca="1" si="1007"/>
        <v>0</v>
      </c>
      <c r="W1071" s="253">
        <f t="shared" ca="1" si="1007"/>
        <v>0</v>
      </c>
      <c r="X1071" s="253">
        <f t="shared" ref="X1071:AA1071" ca="1" si="1008">IF($D1067=LataProjekcji,ROUND($D1068-X1070,0),ROUND(IF(AND(X1069=0,W1071&gt;0),$D1068-X1070,IF(X1069=0,0,$D1068-X1070)),0))</f>
        <v>0</v>
      </c>
      <c r="Y1071" s="253">
        <f t="shared" ca="1" si="1008"/>
        <v>0</v>
      </c>
      <c r="Z1071" s="253">
        <f t="shared" ca="1" si="1008"/>
        <v>0</v>
      </c>
      <c r="AA1071" s="253">
        <f t="shared" ca="1" si="1008"/>
        <v>0</v>
      </c>
      <c r="AB1071" s="253">
        <f t="shared" ref="AB1071" ca="1" si="1009">IF($D1067=LataProjekcji,ROUND($D1068-AB1070,0),ROUND(IF(AND(AB1069=0,AA1071&gt;0),$D1068-AB1070,IF(AB1069=0,0,$D1068-AB1070)),0))</f>
        <v>0</v>
      </c>
      <c r="AC1071" s="253">
        <f t="shared" ref="AC1071" ca="1" si="1010">IF($D1067=LataProjekcji,ROUND($D1068-AC1070,0),ROUND(IF(AND(AC1069=0,AB1071&gt;0),$D1068-AC1070,IF(AC1069=0,0,$D1068-AC1070)),0))</f>
        <v>0</v>
      </c>
      <c r="AD1071" s="253">
        <f t="shared" ref="AD1071" ca="1" si="1011">IF($D1067=LataProjekcji,ROUND($D1068-AD1070,0),ROUND(IF(AND(AD1069=0,AC1071&gt;0),$D1068-AD1070,IF(AD1069=0,0,$D1068-AD1070)),0))</f>
        <v>0</v>
      </c>
      <c r="AE1071" s="253">
        <f t="shared" ref="AE1071" ca="1" si="1012">IF($D1067=LataProjekcji,ROUND($D1068-AE1070,0),ROUND(IF(AND(AE1069=0,AD1071&gt;0),$D1068-AE1070,IF(AE1069=0,0,$D1068-AE1070)),0))</f>
        <v>0</v>
      </c>
    </row>
    <row r="1072" spans="1:31" hidden="1">
      <c r="A1072" s="325"/>
      <c r="B1072" s="20">
        <f ca="1">OFFSET($B$96,D1072,0)</f>
        <v>0</v>
      </c>
      <c r="C1072" s="20"/>
      <c r="D1072" s="21">
        <f>D1066+1</f>
        <v>24</v>
      </c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325"/>
      <c r="B1073" s="164" t="s">
        <v>401</v>
      </c>
      <c r="C1073" s="164"/>
      <c r="D1073" s="164">
        <f ca="1">YEAR(OFFSET($E$96,D1072,0))</f>
        <v>1900</v>
      </c>
      <c r="E1073" s="164">
        <f ca="1">MONTH(OFFSET($E$96,D1072,0))</f>
        <v>1</v>
      </c>
      <c r="F1073" s="522" cm="1">
        <f t="array" aca="1" ref="F1073" ca="1">IleMiesiecyDoKoncaRokuST</f>
        <v>11</v>
      </c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325"/>
      <c r="B1074" s="21" t="s">
        <v>387</v>
      </c>
      <c r="C1074" s="21"/>
      <c r="D1074" s="370">
        <f ca="1">IF(E1074&lt;0,0,ROUND(E1074,0))</f>
        <v>0</v>
      </c>
      <c r="E1074" s="248">
        <f ca="1">OFFSET($D$96,D1072,0)</f>
        <v>0</v>
      </c>
      <c r="F1074" s="370">
        <f ca="1">IF(E1074&gt;10,ROUND(($D1075/12)*$F1073,0),$D1074)</f>
        <v>0</v>
      </c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  <c r="Y1074" s="21"/>
      <c r="Z1074" s="21"/>
      <c r="AA1074" s="21"/>
      <c r="AB1074" s="21"/>
      <c r="AC1074" s="21"/>
      <c r="AD1074" s="21"/>
      <c r="AE1074" s="21"/>
    </row>
    <row r="1075" spans="1:31" hidden="1">
      <c r="A1075" s="325"/>
      <c r="B1075" s="21" t="s">
        <v>395</v>
      </c>
      <c r="C1075" s="415" t="e">
        <f ca="1">VLOOKUP(OFFSET($C$96,D1072,0),Założenia!$J$46:$K$53,2,FALSE)</f>
        <v>#N/A</v>
      </c>
      <c r="D1075" s="370">
        <f ca="1">IF(ISBLANK(OFFSET($E$96,D1072,0)),0,IF(E1074&gt;10,ROUND(D1074*C1075,0),IF(D1074&lt;0,0,D1074)))</f>
        <v>0</v>
      </c>
      <c r="E1075" s="21"/>
      <c r="F1075" s="21"/>
      <c r="G1075" s="21"/>
      <c r="H1075" s="21"/>
      <c r="I1075" s="21"/>
      <c r="J1075" s="21"/>
      <c r="K1075" s="74">
        <f ca="1">ROUND(IF($D1073=LataProjekcji,$F1074,IF($D1073=LataProjekcji,$D1075,0)),0)</f>
        <v>0</v>
      </c>
      <c r="L1075" s="247">
        <f ca="1">ROUND(IF(OR(AND($D1073=LataProjekcji,$F1073&gt;0),AND($D1073=LataProjekcji,$F1073=0,$E1074&lt;=10)),$F1074,IF($D1073&lt;LataProjekcji,IF((SUM($K1075:K1075)+$D1075)&lt;$D1074,$D1075,$D1074-SUM($K1075:K1075)),0)),0)</f>
        <v>0</v>
      </c>
      <c r="M1075" s="247">
        <f ca="1">ROUND(IF(OR(AND($D1073=LataProjekcji,$F1073&gt;0),AND($D1073=LataProjekcji,$F1073=0,$E1074&lt;=10)),$F1074,IF($D1073&lt;LataProjekcji,IF((SUM($K1075:L1075)+$D1075)&lt;$D1074,$D1075,$D1074-SUM($K1075:L1075)),0)),0)</f>
        <v>0</v>
      </c>
      <c r="N1075" s="247">
        <f ca="1">ROUND(IF(OR(AND($D1073=LataProjekcji,$F1073&gt;0),AND($D1073=LataProjekcji,$F1073=0,$E1074&lt;=10)),$F1074,IF($D1073&lt;LataProjekcji,IF((SUM($K1075:M1075)+$D1075)&lt;$D1074,$D1075,$D1074-SUM($K1075:M1075)),0)),0)</f>
        <v>0</v>
      </c>
      <c r="O1075" s="247">
        <f ca="1">ROUND(IF(OR(AND($D1073=LataProjekcji,$F1073&gt;0),AND($D1073=LataProjekcji,$F1073=0,$E1074&lt;=10)),$F1074,IF($D1073&lt;LataProjekcji,IF((SUM($K1075:N1075)+$D1075)&lt;$D1074,$D1075,$D1074-SUM($K1075:N1075)),0)),0)</f>
        <v>0</v>
      </c>
      <c r="P1075" s="247">
        <f ca="1">ROUND(IF(OR(AND($D1073=LataProjekcji,$F1073&gt;0),AND($D1073=LataProjekcji,$F1073=0,$E1074&lt;=10)),$F1074,IF($D1073&lt;LataProjekcji,IF((SUM($K1075:O1075)+$D1075)&lt;$D1074,$D1075,$D1074-SUM($K1075:O1075)),0)),0)</f>
        <v>0</v>
      </c>
      <c r="Q1075" s="247">
        <f ca="1">ROUND(IF(OR(AND($D1073=LataProjekcji,$F1073&gt;0),AND($D1073=LataProjekcji,$F1073=0,$E1074&lt;=10)),$F1074,IF($D1073&lt;LataProjekcji,IF((SUM($K1075:P1075)+$D1075)&lt;$D1074,$D1075,$D1074-SUM($K1075:P1075)),0)),0)</f>
        <v>0</v>
      </c>
      <c r="R1075" s="247">
        <f ca="1">ROUND(IF(OR(AND($D1073=LataProjekcji,$F1073&gt;0),AND($D1073=LataProjekcji,$F1073=0,$E1074&lt;=10)),$F1074,IF($D1073&lt;LataProjekcji,IF((SUM($K1075:Q1075)+$D1075)&lt;$D1074,$D1075,$D1074-SUM($K1075:Q1075)),0)),0)</f>
        <v>0</v>
      </c>
      <c r="S1075" s="247">
        <f ca="1">ROUND(IF(OR(AND($D1073=LataProjekcji,$F1073&gt;0),AND($D1073=LataProjekcji,$F1073=0,$E1074&lt;=10)),$F1074,IF($D1073&lt;LataProjekcji,IF((SUM($K1075:R1075)+$D1075)&lt;$D1074,$D1075,$D1074-SUM($K1075:R1075)),0)),0)</f>
        <v>0</v>
      </c>
      <c r="T1075" s="247">
        <f ca="1">ROUND(IF(OR(AND($D1073=LataProjekcji,$F1073&gt;0),AND($D1073=LataProjekcji,$F1073=0,$E1074&lt;=10)),$F1074,IF($D1073&lt;LataProjekcji,IF((SUM($K1075:S1075)+$D1075)&lt;$D1074,$D1075,$D1074-SUM($K1075:S1075)),0)),0)</f>
        <v>0</v>
      </c>
      <c r="U1075" s="247">
        <f ca="1">ROUND(IF(OR(AND($D1073=LataProjekcji,$F1073&gt;0),AND($D1073=LataProjekcji,$F1073=0,$E1074&lt;=10)),$F1074,IF($D1073&lt;LataProjekcji,IF((SUM($K1075:T1075)+$D1075)&lt;$D1074,$D1075,$D1074-SUM($K1075:T1075)),0)),0)</f>
        <v>0</v>
      </c>
      <c r="V1075" s="247">
        <f ca="1">ROUND(IF(OR(AND($D1073=LataProjekcji,$F1073&gt;0),AND($D1073=LataProjekcji,$F1073=0,$E1074&lt;=10)),$F1074,IF($D1073&lt;LataProjekcji,IF((SUM($K1075:U1075)+$D1075)&lt;$D1074,$D1075,$D1074-SUM($K1075:U1075)),0)),0)</f>
        <v>0</v>
      </c>
      <c r="W1075" s="247">
        <f ca="1">ROUND(IF(OR(AND($D1073=LataProjekcji,$F1073&gt;0),AND($D1073=LataProjekcji,$F1073=0,$E1074&lt;=10)),$F1074,IF($D1073&lt;LataProjekcji,IF((SUM($K1075:V1075)+$D1075)&lt;$D1074,$D1075,$D1074-SUM($K1075:V1075)),0)),0)</f>
        <v>0</v>
      </c>
      <c r="X1075" s="247">
        <f ca="1">ROUND(IF(OR(AND($D1073=LataProjekcji,$F1073&gt;0),AND($D1073=LataProjekcji,$F1073=0,$E1074&lt;=10)),$F1074,IF($D1073&lt;LataProjekcji,IF((SUM($K1075:W1075)+$D1075)&lt;$D1074,$D1075,$D1074-SUM($K1075:W1075)),0)),0)</f>
        <v>0</v>
      </c>
      <c r="Y1075" s="247">
        <f ca="1">ROUND(IF(OR(AND($D1073=LataProjekcji,$F1073&gt;0),AND($D1073=LataProjekcji,$F1073=0,$E1074&lt;=10)),$F1074,IF($D1073&lt;LataProjekcji,IF((SUM($K1075:X1075)+$D1075)&lt;$D1074,$D1075,$D1074-SUM($K1075:X1075)),0)),0)</f>
        <v>0</v>
      </c>
      <c r="Z1075" s="247">
        <f ca="1">ROUND(IF(OR(AND($D1073=LataProjekcji,$F1073&gt;0),AND($D1073=LataProjekcji,$F1073=0,$E1074&lt;=10)),$F1074,IF($D1073&lt;LataProjekcji,IF((SUM($K1075:Y1075)+$D1075)&lt;$D1074,$D1075,$D1074-SUM($K1075:Y1075)),0)),0)</f>
        <v>0</v>
      </c>
      <c r="AA1075" s="247">
        <f ca="1">ROUND(IF(OR(AND($D1073=LataProjekcji,$F1073&gt;0),AND($D1073=LataProjekcji,$F1073=0,$E1074&lt;=10)),$F1074,IF($D1073&lt;LataProjekcji,IF((SUM($K1075:Z1075)+$D1075)&lt;$D1074,$D1075,$D1074-SUM($K1075:Z1075)),0)),0)</f>
        <v>0</v>
      </c>
      <c r="AB1075" s="247">
        <f ca="1">ROUND(IF(OR(AND($D1073=LataProjekcji,$F1073&gt;0),AND($D1073=LataProjekcji,$F1073=0,$E1074&lt;=10)),$F1074,IF($D1073&lt;LataProjekcji,IF((SUM($K1075:AA1075)+$D1075)&lt;$D1074,$D1075,$D1074-SUM($K1075:AA1075)),0)),0)</f>
        <v>0</v>
      </c>
      <c r="AC1075" s="247">
        <f ca="1">ROUND(IF(OR(AND($D1073=LataProjekcji,$F1073&gt;0),AND($D1073=LataProjekcji,$F1073=0,$E1074&lt;=10)),$F1074,IF($D1073&lt;LataProjekcji,IF((SUM($K1075:AB1075)+$D1075)&lt;$D1074,$D1075,$D1074-SUM($K1075:AB1075)),0)),0)</f>
        <v>0</v>
      </c>
      <c r="AD1075" s="247">
        <f ca="1">ROUND(IF(OR(AND($D1073=LataProjekcji,$F1073&gt;0),AND($D1073=LataProjekcji,$F1073=0,$E1074&lt;=10)),$F1074,IF($D1073&lt;LataProjekcji,IF((SUM($K1075:AC1075)+$D1075)&lt;$D1074,$D1075,$D1074-SUM($K1075:AC1075)),0)),0)</f>
        <v>0</v>
      </c>
      <c r="AE1075" s="247">
        <f ca="1">ROUND(IF(OR(AND($D1073=LataProjekcji,$F1073&gt;0),AND($D1073=LataProjekcji,$F1073=0,$E1074&lt;=10)),$F1074,IF($D1073&lt;LataProjekcji,IF((SUM($K1075:AD1075)+$D1075)&lt;$D1074,$D1075,$D1074-SUM($K1075:AD1075)),0)),0)</f>
        <v>0</v>
      </c>
    </row>
    <row r="1076" spans="1:31" hidden="1">
      <c r="A1076" s="325"/>
      <c r="B1076" s="21" t="s">
        <v>396</v>
      </c>
      <c r="C1076" s="21"/>
      <c r="D1076" s="22"/>
      <c r="E1076" s="21"/>
      <c r="F1076" s="21"/>
      <c r="G1076" s="21"/>
      <c r="H1076" s="21"/>
      <c r="I1076" s="21"/>
      <c r="J1076" s="21"/>
      <c r="K1076" s="22">
        <f ca="1">ROUND(K1075,0)</f>
        <v>0</v>
      </c>
      <c r="L1076" s="22">
        <f t="shared" ref="L1076:Y1076" ca="1" si="1013">ROUND(K1076+L1075,0)</f>
        <v>0</v>
      </c>
      <c r="M1076" s="22">
        <f t="shared" ca="1" si="1013"/>
        <v>0</v>
      </c>
      <c r="N1076" s="22">
        <f t="shared" ca="1" si="1013"/>
        <v>0</v>
      </c>
      <c r="O1076" s="22">
        <f t="shared" ca="1" si="1013"/>
        <v>0</v>
      </c>
      <c r="P1076" s="22">
        <f t="shared" ca="1" si="1013"/>
        <v>0</v>
      </c>
      <c r="Q1076" s="22">
        <f t="shared" ca="1" si="1013"/>
        <v>0</v>
      </c>
      <c r="R1076" s="22">
        <f t="shared" ca="1" si="1013"/>
        <v>0</v>
      </c>
      <c r="S1076" s="22">
        <f t="shared" ca="1" si="1013"/>
        <v>0</v>
      </c>
      <c r="T1076" s="22">
        <f t="shared" ca="1" si="1013"/>
        <v>0</v>
      </c>
      <c r="U1076" s="22">
        <f t="shared" ca="1" si="1013"/>
        <v>0</v>
      </c>
      <c r="V1076" s="22">
        <f t="shared" ca="1" si="1013"/>
        <v>0</v>
      </c>
      <c r="W1076" s="22">
        <f t="shared" ca="1" si="1013"/>
        <v>0</v>
      </c>
      <c r="X1076" s="22">
        <f t="shared" ca="1" si="1013"/>
        <v>0</v>
      </c>
      <c r="Y1076" s="22">
        <f t="shared" ca="1" si="1013"/>
        <v>0</v>
      </c>
      <c r="Z1076" s="22">
        <f t="shared" ref="Z1076" ca="1" si="1014">ROUND(Y1076+Z1075,0)</f>
        <v>0</v>
      </c>
      <c r="AA1076" s="22">
        <f t="shared" ref="AA1076" ca="1" si="1015">ROUND(Z1076+AA1075,0)</f>
        <v>0</v>
      </c>
      <c r="AB1076" s="22">
        <f t="shared" ref="AB1076" ca="1" si="1016">ROUND(AA1076+AB1075,0)</f>
        <v>0</v>
      </c>
      <c r="AC1076" s="22">
        <f t="shared" ref="AC1076" ca="1" si="1017">ROUND(AB1076+AC1075,0)</f>
        <v>0</v>
      </c>
      <c r="AD1076" s="22">
        <f t="shared" ref="AD1076" ca="1" si="1018">ROUND(AC1076+AD1075,0)</f>
        <v>0</v>
      </c>
      <c r="AE1076" s="22">
        <f t="shared" ref="AE1076" ca="1" si="1019">ROUND(AD1076+AE1075,0)</f>
        <v>0</v>
      </c>
    </row>
    <row r="1077" spans="1:31" hidden="1">
      <c r="A1077" s="325"/>
      <c r="B1077" s="21" t="s">
        <v>387</v>
      </c>
      <c r="C1077" s="21"/>
      <c r="D1077" s="22"/>
      <c r="E1077" s="21"/>
      <c r="F1077" s="21"/>
      <c r="G1077" s="21"/>
      <c r="H1077" s="21"/>
      <c r="I1077" s="21"/>
      <c r="J1077" s="424">
        <f ca="1">OFFSET($C$96,D1072,0)</f>
        <v>0</v>
      </c>
      <c r="K1077" s="76">
        <f ca="1">IF($D1073=LataProjekcji,ROUND($D1074-K1076,0),ROUND(IF(K1075=0,0,$D1074-K1076),0))</f>
        <v>0</v>
      </c>
      <c r="L1077" s="253">
        <f t="shared" ref="L1077:W1077" ca="1" si="1020">IF($D1073=LataProjekcji,ROUND($D1074-L1076,0),ROUND(IF(AND(L1075=0,K1077&gt;0),$D1074-L1076,IF(L1075=0,0,$D1074-L1076)),0))</f>
        <v>0</v>
      </c>
      <c r="M1077" s="253">
        <f t="shared" ca="1" si="1020"/>
        <v>0</v>
      </c>
      <c r="N1077" s="253">
        <f t="shared" ca="1" si="1020"/>
        <v>0</v>
      </c>
      <c r="O1077" s="253">
        <f t="shared" ca="1" si="1020"/>
        <v>0</v>
      </c>
      <c r="P1077" s="253">
        <f t="shared" ca="1" si="1020"/>
        <v>0</v>
      </c>
      <c r="Q1077" s="253">
        <f t="shared" ca="1" si="1020"/>
        <v>0</v>
      </c>
      <c r="R1077" s="253">
        <f t="shared" ca="1" si="1020"/>
        <v>0</v>
      </c>
      <c r="S1077" s="253">
        <f t="shared" ca="1" si="1020"/>
        <v>0</v>
      </c>
      <c r="T1077" s="253">
        <f t="shared" ca="1" si="1020"/>
        <v>0</v>
      </c>
      <c r="U1077" s="253">
        <f t="shared" ca="1" si="1020"/>
        <v>0</v>
      </c>
      <c r="V1077" s="253">
        <f t="shared" ca="1" si="1020"/>
        <v>0</v>
      </c>
      <c r="W1077" s="253">
        <f t="shared" ca="1" si="1020"/>
        <v>0</v>
      </c>
      <c r="X1077" s="253">
        <f t="shared" ref="X1077:AA1077" ca="1" si="1021">IF($D1073=LataProjekcji,ROUND($D1074-X1076,0),ROUND(IF(AND(X1075=0,W1077&gt;0),$D1074-X1076,IF(X1075=0,0,$D1074-X1076)),0))</f>
        <v>0</v>
      </c>
      <c r="Y1077" s="253">
        <f t="shared" ca="1" si="1021"/>
        <v>0</v>
      </c>
      <c r="Z1077" s="253">
        <f t="shared" ca="1" si="1021"/>
        <v>0</v>
      </c>
      <c r="AA1077" s="253">
        <f t="shared" ca="1" si="1021"/>
        <v>0</v>
      </c>
      <c r="AB1077" s="253">
        <f t="shared" ref="AB1077" ca="1" si="1022">IF($D1073=LataProjekcji,ROUND($D1074-AB1076,0),ROUND(IF(AND(AB1075=0,AA1077&gt;0),$D1074-AB1076,IF(AB1075=0,0,$D1074-AB1076)),0))</f>
        <v>0</v>
      </c>
      <c r="AC1077" s="253">
        <f t="shared" ref="AC1077" ca="1" si="1023">IF($D1073=LataProjekcji,ROUND($D1074-AC1076,0),ROUND(IF(AND(AC1075=0,AB1077&gt;0),$D1074-AC1076,IF(AC1075=0,0,$D1074-AC1076)),0))</f>
        <v>0</v>
      </c>
      <c r="AD1077" s="253">
        <f t="shared" ref="AD1077" ca="1" si="1024">IF($D1073=LataProjekcji,ROUND($D1074-AD1076,0),ROUND(IF(AND(AD1075=0,AC1077&gt;0),$D1074-AD1076,IF(AD1075=0,0,$D1074-AD1076)),0))</f>
        <v>0</v>
      </c>
      <c r="AE1077" s="253">
        <f t="shared" ref="AE1077" ca="1" si="1025">IF($D1073=LataProjekcji,ROUND($D1074-AE1076,0),ROUND(IF(AND(AE1075=0,AD1077&gt;0),$D1074-AE1076,IF(AE1075=0,0,$D1074-AE1076)),0))</f>
        <v>0</v>
      </c>
    </row>
    <row r="1078" spans="1:31" hidden="1">
      <c r="A1078" s="325"/>
      <c r="B1078" s="20">
        <f ca="1">OFFSET($B$96,D1078,0)</f>
        <v>0</v>
      </c>
      <c r="C1078" s="20"/>
      <c r="D1078" s="21">
        <f>D1072+1</f>
        <v>25</v>
      </c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</row>
    <row r="1079" spans="1:31" hidden="1">
      <c r="A1079" s="325"/>
      <c r="B1079" s="164" t="s">
        <v>401</v>
      </c>
      <c r="C1079" s="164"/>
      <c r="D1079" s="164">
        <f ca="1">YEAR(OFFSET($E$96,D1078,0))</f>
        <v>1900</v>
      </c>
      <c r="E1079" s="164">
        <f ca="1">MONTH(OFFSET($E$96,D1078,0))</f>
        <v>1</v>
      </c>
      <c r="F1079" s="522" cm="1">
        <f t="array" aca="1" ref="F1079" ca="1">IleMiesiecyDoKoncaRokuST</f>
        <v>11</v>
      </c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</row>
    <row r="1080" spans="1:31" hidden="1">
      <c r="A1080" s="325"/>
      <c r="B1080" s="21" t="s">
        <v>387</v>
      </c>
      <c r="C1080" s="21"/>
      <c r="D1080" s="370">
        <f ca="1">IF(E1080&lt;0,0,ROUND(E1080,0))</f>
        <v>0</v>
      </c>
      <c r="E1080" s="248">
        <f ca="1">OFFSET($D$96,D1078,0)</f>
        <v>0</v>
      </c>
      <c r="F1080" s="370">
        <f ca="1">IF(E1080&gt;10,ROUND(($D1081/12)*$F1079,0),$D1080)</f>
        <v>0</v>
      </c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</row>
    <row r="1081" spans="1:31" hidden="1">
      <c r="A1081" s="325"/>
      <c r="B1081" s="21" t="s">
        <v>395</v>
      </c>
      <c r="C1081" s="415" t="e">
        <f ca="1">VLOOKUP(OFFSET($C$96,D1078,0),Założenia!$J$46:$K$53,2,FALSE)</f>
        <v>#N/A</v>
      </c>
      <c r="D1081" s="370">
        <f ca="1">IF(ISBLANK(OFFSET($E$96,D1078,0)),0,IF(E1080&gt;10,ROUND(D1080*C1081,0),IF(D1080&lt;0,0,D1080)))</f>
        <v>0</v>
      </c>
      <c r="E1081" s="21"/>
      <c r="F1081" s="21"/>
      <c r="G1081" s="21"/>
      <c r="H1081" s="21"/>
      <c r="I1081" s="21"/>
      <c r="J1081" s="21"/>
      <c r="K1081" s="74">
        <f ca="1">ROUND(IF($D1079=LataProjekcji,$F1080,IF($D1079=LataProjekcji,$D1081,0)),0)</f>
        <v>0</v>
      </c>
      <c r="L1081" s="247">
        <f ca="1">ROUND(IF(OR(AND($D1079=LataProjekcji,$F1079&gt;0),AND($D1079=LataProjekcji,$F1079=0,$E1080&lt;=10)),$F1080,IF($D1079&lt;LataProjekcji,IF((SUM($K1081:K1081)+$D1081)&lt;$D1080,$D1081,$D1080-SUM($K1081:K1081)),0)),0)</f>
        <v>0</v>
      </c>
      <c r="M1081" s="247">
        <f ca="1">ROUND(IF(OR(AND($D1079=LataProjekcji,$F1079&gt;0),AND($D1079=LataProjekcji,$F1079=0,$E1080&lt;=10)),$F1080,IF($D1079&lt;LataProjekcji,IF((SUM($K1081:L1081)+$D1081)&lt;$D1080,$D1081,$D1080-SUM($K1081:L1081)),0)),0)</f>
        <v>0</v>
      </c>
      <c r="N1081" s="247">
        <f ca="1">ROUND(IF(OR(AND($D1079=LataProjekcji,$F1079&gt;0),AND($D1079=LataProjekcji,$F1079=0,$E1080&lt;=10)),$F1080,IF($D1079&lt;LataProjekcji,IF((SUM($K1081:M1081)+$D1081)&lt;$D1080,$D1081,$D1080-SUM($K1081:M1081)),0)),0)</f>
        <v>0</v>
      </c>
      <c r="O1081" s="247">
        <f ca="1">ROUND(IF(OR(AND($D1079=LataProjekcji,$F1079&gt;0),AND($D1079=LataProjekcji,$F1079=0,$E1080&lt;=10)),$F1080,IF($D1079&lt;LataProjekcji,IF((SUM($K1081:N1081)+$D1081)&lt;$D1080,$D1081,$D1080-SUM($K1081:N1081)),0)),0)</f>
        <v>0</v>
      </c>
      <c r="P1081" s="247">
        <f ca="1">ROUND(IF(OR(AND($D1079=LataProjekcji,$F1079&gt;0),AND($D1079=LataProjekcji,$F1079=0,$E1080&lt;=10)),$F1080,IF($D1079&lt;LataProjekcji,IF((SUM($K1081:O1081)+$D1081)&lt;$D1080,$D1081,$D1080-SUM($K1081:O1081)),0)),0)</f>
        <v>0</v>
      </c>
      <c r="Q1081" s="247">
        <f ca="1">ROUND(IF(OR(AND($D1079=LataProjekcji,$F1079&gt;0),AND($D1079=LataProjekcji,$F1079=0,$E1080&lt;=10)),$F1080,IF($D1079&lt;LataProjekcji,IF((SUM($K1081:P1081)+$D1081)&lt;$D1080,$D1081,$D1080-SUM($K1081:P1081)),0)),0)</f>
        <v>0</v>
      </c>
      <c r="R1081" s="247">
        <f ca="1">ROUND(IF(OR(AND($D1079=LataProjekcji,$F1079&gt;0),AND($D1079=LataProjekcji,$F1079=0,$E1080&lt;=10)),$F1080,IF($D1079&lt;LataProjekcji,IF((SUM($K1081:Q1081)+$D1081)&lt;$D1080,$D1081,$D1080-SUM($K1081:Q1081)),0)),0)</f>
        <v>0</v>
      </c>
      <c r="S1081" s="247">
        <f ca="1">ROUND(IF(OR(AND($D1079=LataProjekcji,$F1079&gt;0),AND($D1079=LataProjekcji,$F1079=0,$E1080&lt;=10)),$F1080,IF($D1079&lt;LataProjekcji,IF((SUM($K1081:R1081)+$D1081)&lt;$D1080,$D1081,$D1080-SUM($K1081:R1081)),0)),0)</f>
        <v>0</v>
      </c>
      <c r="T1081" s="247">
        <f ca="1">ROUND(IF(OR(AND($D1079=LataProjekcji,$F1079&gt;0),AND($D1079=LataProjekcji,$F1079=0,$E1080&lt;=10)),$F1080,IF($D1079&lt;LataProjekcji,IF((SUM($K1081:S1081)+$D1081)&lt;$D1080,$D1081,$D1080-SUM($K1081:S1081)),0)),0)</f>
        <v>0</v>
      </c>
      <c r="U1081" s="247">
        <f ca="1">ROUND(IF(OR(AND($D1079=LataProjekcji,$F1079&gt;0),AND($D1079=LataProjekcji,$F1079=0,$E1080&lt;=10)),$F1080,IF($D1079&lt;LataProjekcji,IF((SUM($K1081:T1081)+$D1081)&lt;$D1080,$D1081,$D1080-SUM($K1081:T1081)),0)),0)</f>
        <v>0</v>
      </c>
      <c r="V1081" s="247">
        <f ca="1">ROUND(IF(OR(AND($D1079=LataProjekcji,$F1079&gt;0),AND($D1079=LataProjekcji,$F1079=0,$E1080&lt;=10)),$F1080,IF($D1079&lt;LataProjekcji,IF((SUM($K1081:U1081)+$D1081)&lt;$D1080,$D1081,$D1080-SUM($K1081:U1081)),0)),0)</f>
        <v>0</v>
      </c>
      <c r="W1081" s="247">
        <f ca="1">ROUND(IF(OR(AND($D1079=LataProjekcji,$F1079&gt;0),AND($D1079=LataProjekcji,$F1079=0,$E1080&lt;=10)),$F1080,IF($D1079&lt;LataProjekcji,IF((SUM($K1081:V1081)+$D1081)&lt;$D1080,$D1081,$D1080-SUM($K1081:V1081)),0)),0)</f>
        <v>0</v>
      </c>
      <c r="X1081" s="247">
        <f ca="1">ROUND(IF(OR(AND($D1079=LataProjekcji,$F1079&gt;0),AND($D1079=LataProjekcji,$F1079=0,$E1080&lt;=10)),$F1080,IF($D1079&lt;LataProjekcji,IF((SUM($K1081:W1081)+$D1081)&lt;$D1080,$D1081,$D1080-SUM($K1081:W1081)),0)),0)</f>
        <v>0</v>
      </c>
      <c r="Y1081" s="247">
        <f ca="1">ROUND(IF(OR(AND($D1079=LataProjekcji,$F1079&gt;0),AND($D1079=LataProjekcji,$F1079=0,$E1080&lt;=10)),$F1080,IF($D1079&lt;LataProjekcji,IF((SUM($K1081:X1081)+$D1081)&lt;$D1080,$D1081,$D1080-SUM($K1081:X1081)),0)),0)</f>
        <v>0</v>
      </c>
      <c r="Z1081" s="247">
        <f ca="1">ROUND(IF(OR(AND($D1079=LataProjekcji,$F1079&gt;0),AND($D1079=LataProjekcji,$F1079=0,$E1080&lt;=10)),$F1080,IF($D1079&lt;LataProjekcji,IF((SUM($K1081:Y1081)+$D1081)&lt;$D1080,$D1081,$D1080-SUM($K1081:Y1081)),0)),0)</f>
        <v>0</v>
      </c>
      <c r="AA1081" s="247">
        <f ca="1">ROUND(IF(OR(AND($D1079=LataProjekcji,$F1079&gt;0),AND($D1079=LataProjekcji,$F1079=0,$E1080&lt;=10)),$F1080,IF($D1079&lt;LataProjekcji,IF((SUM($K1081:Z1081)+$D1081)&lt;$D1080,$D1081,$D1080-SUM($K1081:Z1081)),0)),0)</f>
        <v>0</v>
      </c>
      <c r="AB1081" s="247">
        <f ca="1">ROUND(IF(OR(AND($D1079=LataProjekcji,$F1079&gt;0),AND($D1079=LataProjekcji,$F1079=0,$E1080&lt;=10)),$F1080,IF($D1079&lt;LataProjekcji,IF((SUM($K1081:AA1081)+$D1081)&lt;$D1080,$D1081,$D1080-SUM($K1081:AA1081)),0)),0)</f>
        <v>0</v>
      </c>
      <c r="AC1081" s="247">
        <f ca="1">ROUND(IF(OR(AND($D1079=LataProjekcji,$F1079&gt;0),AND($D1079=LataProjekcji,$F1079=0,$E1080&lt;=10)),$F1080,IF($D1079&lt;LataProjekcji,IF((SUM($K1081:AB1081)+$D1081)&lt;$D1080,$D1081,$D1080-SUM($K1081:AB1081)),0)),0)</f>
        <v>0</v>
      </c>
      <c r="AD1081" s="247">
        <f ca="1">ROUND(IF(OR(AND($D1079=LataProjekcji,$F1079&gt;0),AND($D1079=LataProjekcji,$F1079=0,$E1080&lt;=10)),$F1080,IF($D1079&lt;LataProjekcji,IF((SUM($K1081:AC1081)+$D1081)&lt;$D1080,$D1081,$D1080-SUM($K1081:AC1081)),0)),0)</f>
        <v>0</v>
      </c>
      <c r="AE1081" s="247">
        <f ca="1">ROUND(IF(OR(AND($D1079=LataProjekcji,$F1079&gt;0),AND($D1079=LataProjekcji,$F1079=0,$E1080&lt;=10)),$F1080,IF($D1079&lt;LataProjekcji,IF((SUM($K1081:AD1081)+$D1081)&lt;$D1080,$D1081,$D1080-SUM($K1081:AD1081)),0)),0)</f>
        <v>0</v>
      </c>
    </row>
    <row r="1082" spans="1:31" hidden="1">
      <c r="A1082" s="325"/>
      <c r="B1082" s="21" t="s">
        <v>396</v>
      </c>
      <c r="C1082" s="21"/>
      <c r="D1082" s="22"/>
      <c r="E1082" s="21"/>
      <c r="F1082" s="21"/>
      <c r="G1082" s="21"/>
      <c r="H1082" s="21"/>
      <c r="I1082" s="21"/>
      <c r="J1082" s="21"/>
      <c r="K1082" s="22">
        <f ca="1">ROUND(K1081,0)</f>
        <v>0</v>
      </c>
      <c r="L1082" s="22">
        <f t="shared" ref="L1082:Y1082" ca="1" si="1026">ROUND(K1082+L1081,0)</f>
        <v>0</v>
      </c>
      <c r="M1082" s="22">
        <f t="shared" ca="1" si="1026"/>
        <v>0</v>
      </c>
      <c r="N1082" s="22">
        <f t="shared" ca="1" si="1026"/>
        <v>0</v>
      </c>
      <c r="O1082" s="22">
        <f t="shared" ca="1" si="1026"/>
        <v>0</v>
      </c>
      <c r="P1082" s="22">
        <f t="shared" ca="1" si="1026"/>
        <v>0</v>
      </c>
      <c r="Q1082" s="22">
        <f t="shared" ca="1" si="1026"/>
        <v>0</v>
      </c>
      <c r="R1082" s="22">
        <f t="shared" ca="1" si="1026"/>
        <v>0</v>
      </c>
      <c r="S1082" s="22">
        <f t="shared" ca="1" si="1026"/>
        <v>0</v>
      </c>
      <c r="T1082" s="22">
        <f t="shared" ca="1" si="1026"/>
        <v>0</v>
      </c>
      <c r="U1082" s="22">
        <f t="shared" ca="1" si="1026"/>
        <v>0</v>
      </c>
      <c r="V1082" s="22">
        <f t="shared" ca="1" si="1026"/>
        <v>0</v>
      </c>
      <c r="W1082" s="22">
        <f t="shared" ca="1" si="1026"/>
        <v>0</v>
      </c>
      <c r="X1082" s="22">
        <f t="shared" ca="1" si="1026"/>
        <v>0</v>
      </c>
      <c r="Y1082" s="22">
        <f t="shared" ca="1" si="1026"/>
        <v>0</v>
      </c>
      <c r="Z1082" s="22">
        <f t="shared" ref="Z1082" ca="1" si="1027">ROUND(Y1082+Z1081,0)</f>
        <v>0</v>
      </c>
      <c r="AA1082" s="22">
        <f t="shared" ref="AA1082" ca="1" si="1028">ROUND(Z1082+AA1081,0)</f>
        <v>0</v>
      </c>
      <c r="AB1082" s="22">
        <f t="shared" ref="AB1082" ca="1" si="1029">ROUND(AA1082+AB1081,0)</f>
        <v>0</v>
      </c>
      <c r="AC1082" s="22">
        <f t="shared" ref="AC1082" ca="1" si="1030">ROUND(AB1082+AC1081,0)</f>
        <v>0</v>
      </c>
      <c r="AD1082" s="22">
        <f t="shared" ref="AD1082" ca="1" si="1031">ROUND(AC1082+AD1081,0)</f>
        <v>0</v>
      </c>
      <c r="AE1082" s="22">
        <f t="shared" ref="AE1082" ca="1" si="1032">ROUND(AD1082+AE1081,0)</f>
        <v>0</v>
      </c>
    </row>
    <row r="1083" spans="1:31" hidden="1">
      <c r="A1083" s="325"/>
      <c r="B1083" s="21" t="s">
        <v>387</v>
      </c>
      <c r="C1083" s="21"/>
      <c r="D1083" s="22"/>
      <c r="E1083" s="21"/>
      <c r="F1083" s="21"/>
      <c r="G1083" s="21"/>
      <c r="H1083" s="21"/>
      <c r="I1083" s="21"/>
      <c r="J1083" s="424">
        <f ca="1">OFFSET($C$96,D1078,0)</f>
        <v>0</v>
      </c>
      <c r="K1083" s="76">
        <f ca="1">IF($D1079=LataProjekcji,ROUND($D1080-K1082,0),ROUND(IF(K1081=0,0,$D1080-K1082),0))</f>
        <v>0</v>
      </c>
      <c r="L1083" s="253">
        <f t="shared" ref="L1083:W1083" ca="1" si="1033">IF($D1079=LataProjekcji,ROUND($D1080-L1082,0),ROUND(IF(AND(L1081=0,K1083&gt;0),$D1080-L1082,IF(L1081=0,0,$D1080-L1082)),0))</f>
        <v>0</v>
      </c>
      <c r="M1083" s="253">
        <f t="shared" ca="1" si="1033"/>
        <v>0</v>
      </c>
      <c r="N1083" s="253">
        <f t="shared" ca="1" si="1033"/>
        <v>0</v>
      </c>
      <c r="O1083" s="253">
        <f t="shared" ca="1" si="1033"/>
        <v>0</v>
      </c>
      <c r="P1083" s="253">
        <f t="shared" ca="1" si="1033"/>
        <v>0</v>
      </c>
      <c r="Q1083" s="253">
        <f t="shared" ca="1" si="1033"/>
        <v>0</v>
      </c>
      <c r="R1083" s="253">
        <f t="shared" ca="1" si="1033"/>
        <v>0</v>
      </c>
      <c r="S1083" s="253">
        <f t="shared" ca="1" si="1033"/>
        <v>0</v>
      </c>
      <c r="T1083" s="253">
        <f t="shared" ca="1" si="1033"/>
        <v>0</v>
      </c>
      <c r="U1083" s="253">
        <f t="shared" ca="1" si="1033"/>
        <v>0</v>
      </c>
      <c r="V1083" s="253">
        <f t="shared" ca="1" si="1033"/>
        <v>0</v>
      </c>
      <c r="W1083" s="253">
        <f t="shared" ca="1" si="1033"/>
        <v>0</v>
      </c>
      <c r="X1083" s="253">
        <f t="shared" ref="X1083:AA1083" ca="1" si="1034">IF($D1079=LataProjekcji,ROUND($D1080-X1082,0),ROUND(IF(AND(X1081=0,W1083&gt;0),$D1080-X1082,IF(X1081=0,0,$D1080-X1082)),0))</f>
        <v>0</v>
      </c>
      <c r="Y1083" s="253">
        <f t="shared" ca="1" si="1034"/>
        <v>0</v>
      </c>
      <c r="Z1083" s="253">
        <f t="shared" ca="1" si="1034"/>
        <v>0</v>
      </c>
      <c r="AA1083" s="253">
        <f t="shared" ca="1" si="1034"/>
        <v>0</v>
      </c>
      <c r="AB1083" s="253">
        <f t="shared" ref="AB1083" ca="1" si="1035">IF($D1079=LataProjekcji,ROUND($D1080-AB1082,0),ROUND(IF(AND(AB1081=0,AA1083&gt;0),$D1080-AB1082,IF(AB1081=0,0,$D1080-AB1082)),0))</f>
        <v>0</v>
      </c>
      <c r="AC1083" s="253">
        <f t="shared" ref="AC1083" ca="1" si="1036">IF($D1079=LataProjekcji,ROUND($D1080-AC1082,0),ROUND(IF(AND(AC1081=0,AB1083&gt;0),$D1080-AC1082,IF(AC1081=0,0,$D1080-AC1082)),0))</f>
        <v>0</v>
      </c>
      <c r="AD1083" s="253">
        <f t="shared" ref="AD1083" ca="1" si="1037">IF($D1079=LataProjekcji,ROUND($D1080-AD1082,0),ROUND(IF(AND(AD1081=0,AC1083&gt;0),$D1080-AD1082,IF(AD1081=0,0,$D1080-AD1082)),0))</f>
        <v>0</v>
      </c>
      <c r="AE1083" s="253">
        <f t="shared" ref="AE1083" ca="1" si="1038">IF($D1079=LataProjekcji,ROUND($D1080-AE1082,0),ROUND(IF(AND(AE1081=0,AD1083&gt;0),$D1080-AE1082,IF(AE1081=0,0,$D1080-AE1082)),0))</f>
        <v>0</v>
      </c>
    </row>
    <row r="1084" spans="1:31" hidden="1">
      <c r="A1084" s="325"/>
      <c r="B1084" s="20">
        <f ca="1">OFFSET($B$96,D1084,0)</f>
        <v>0</v>
      </c>
      <c r="C1084" s="20"/>
      <c r="D1084" s="21">
        <f>D1078+1</f>
        <v>26</v>
      </c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</row>
    <row r="1085" spans="1:31" hidden="1">
      <c r="A1085" s="325"/>
      <c r="B1085" s="164" t="s">
        <v>401</v>
      </c>
      <c r="C1085" s="164"/>
      <c r="D1085" s="164">
        <f ca="1">YEAR(OFFSET($E$96,D1084,0))</f>
        <v>1900</v>
      </c>
      <c r="E1085" s="164">
        <f ca="1">MONTH(OFFSET($E$96,D1084,0))</f>
        <v>1</v>
      </c>
      <c r="F1085" s="522" cm="1">
        <f t="array" aca="1" ref="F1085" ca="1">IleMiesiecyDoKoncaRokuST</f>
        <v>11</v>
      </c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</row>
    <row r="1086" spans="1:31" hidden="1">
      <c r="A1086" s="325"/>
      <c r="B1086" s="21" t="s">
        <v>387</v>
      </c>
      <c r="C1086" s="21"/>
      <c r="D1086" s="370">
        <f ca="1">IF(E1086&lt;0,0,ROUND(E1086,0))</f>
        <v>0</v>
      </c>
      <c r="E1086" s="248">
        <f ca="1">OFFSET($D$96,D1084,0)</f>
        <v>0</v>
      </c>
      <c r="F1086" s="370">
        <f ca="1">IF(E1086&gt;10,ROUND(($D1087/12)*$F1085,0),$D1086)</f>
        <v>0</v>
      </c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</row>
    <row r="1087" spans="1:31" hidden="1">
      <c r="A1087" s="325"/>
      <c r="B1087" s="21" t="s">
        <v>395</v>
      </c>
      <c r="C1087" s="415" t="e">
        <f ca="1">VLOOKUP(OFFSET($C$96,D1084,0),Założenia!$J$46:$K$53,2,FALSE)</f>
        <v>#N/A</v>
      </c>
      <c r="D1087" s="370">
        <f ca="1">IF(ISBLANK(OFFSET($E$96,D1084,0)),0,IF(E1086&gt;10,ROUND(D1086*C1087,0),IF(D1086&lt;0,0,D1086)))</f>
        <v>0</v>
      </c>
      <c r="E1087" s="21"/>
      <c r="F1087" s="21"/>
      <c r="G1087" s="21"/>
      <c r="H1087" s="21"/>
      <c r="I1087" s="21"/>
      <c r="J1087" s="21"/>
      <c r="K1087" s="74">
        <f ca="1">ROUND(IF($D1085=LataProjekcji,$F1086,IF($D1085=LataProjekcji,$D1087,0)),0)</f>
        <v>0</v>
      </c>
      <c r="L1087" s="247">
        <f ca="1">ROUND(IF(OR(AND($D1085=LataProjekcji,$F1085&gt;0),AND($D1085=LataProjekcji,$F1085=0,$E1086&lt;=10)),$F1086,IF($D1085&lt;LataProjekcji,IF((SUM($K1087:K1087)+$D1087)&lt;$D1086,$D1087,$D1086-SUM($K1087:K1087)),0)),0)</f>
        <v>0</v>
      </c>
      <c r="M1087" s="247">
        <f ca="1">ROUND(IF(OR(AND($D1085=LataProjekcji,$F1085&gt;0),AND($D1085=LataProjekcji,$F1085=0,$E1086&lt;=10)),$F1086,IF($D1085&lt;LataProjekcji,IF((SUM($K1087:L1087)+$D1087)&lt;$D1086,$D1087,$D1086-SUM($K1087:L1087)),0)),0)</f>
        <v>0</v>
      </c>
      <c r="N1087" s="247">
        <f ca="1">ROUND(IF(OR(AND($D1085=LataProjekcji,$F1085&gt;0),AND($D1085=LataProjekcji,$F1085=0,$E1086&lt;=10)),$F1086,IF($D1085&lt;LataProjekcji,IF((SUM($K1087:M1087)+$D1087)&lt;$D1086,$D1087,$D1086-SUM($K1087:M1087)),0)),0)</f>
        <v>0</v>
      </c>
      <c r="O1087" s="247">
        <f ca="1">ROUND(IF(OR(AND($D1085=LataProjekcji,$F1085&gt;0),AND($D1085=LataProjekcji,$F1085=0,$E1086&lt;=10)),$F1086,IF($D1085&lt;LataProjekcji,IF((SUM($K1087:N1087)+$D1087)&lt;$D1086,$D1087,$D1086-SUM($K1087:N1087)),0)),0)</f>
        <v>0</v>
      </c>
      <c r="P1087" s="247">
        <f ca="1">ROUND(IF(OR(AND($D1085=LataProjekcji,$F1085&gt;0),AND($D1085=LataProjekcji,$F1085=0,$E1086&lt;=10)),$F1086,IF($D1085&lt;LataProjekcji,IF((SUM($K1087:O1087)+$D1087)&lt;$D1086,$D1087,$D1086-SUM($K1087:O1087)),0)),0)</f>
        <v>0</v>
      </c>
      <c r="Q1087" s="247">
        <f ca="1">ROUND(IF(OR(AND($D1085=LataProjekcji,$F1085&gt;0),AND($D1085=LataProjekcji,$F1085=0,$E1086&lt;=10)),$F1086,IF($D1085&lt;LataProjekcji,IF((SUM($K1087:P1087)+$D1087)&lt;$D1086,$D1087,$D1086-SUM($K1087:P1087)),0)),0)</f>
        <v>0</v>
      </c>
      <c r="R1087" s="247">
        <f ca="1">ROUND(IF(OR(AND($D1085=LataProjekcji,$F1085&gt;0),AND($D1085=LataProjekcji,$F1085=0,$E1086&lt;=10)),$F1086,IF($D1085&lt;LataProjekcji,IF((SUM($K1087:Q1087)+$D1087)&lt;$D1086,$D1087,$D1086-SUM($K1087:Q1087)),0)),0)</f>
        <v>0</v>
      </c>
      <c r="S1087" s="247">
        <f ca="1">ROUND(IF(OR(AND($D1085=LataProjekcji,$F1085&gt;0),AND($D1085=LataProjekcji,$F1085=0,$E1086&lt;=10)),$F1086,IF($D1085&lt;LataProjekcji,IF((SUM($K1087:R1087)+$D1087)&lt;$D1086,$D1087,$D1086-SUM($K1087:R1087)),0)),0)</f>
        <v>0</v>
      </c>
      <c r="T1087" s="247">
        <f ca="1">ROUND(IF(OR(AND($D1085=LataProjekcji,$F1085&gt;0),AND($D1085=LataProjekcji,$F1085=0,$E1086&lt;=10)),$F1086,IF($D1085&lt;LataProjekcji,IF((SUM($K1087:S1087)+$D1087)&lt;$D1086,$D1087,$D1086-SUM($K1087:S1087)),0)),0)</f>
        <v>0</v>
      </c>
      <c r="U1087" s="247">
        <f ca="1">ROUND(IF(OR(AND($D1085=LataProjekcji,$F1085&gt;0),AND($D1085=LataProjekcji,$F1085=0,$E1086&lt;=10)),$F1086,IF($D1085&lt;LataProjekcji,IF((SUM($K1087:T1087)+$D1087)&lt;$D1086,$D1087,$D1086-SUM($K1087:T1087)),0)),0)</f>
        <v>0</v>
      </c>
      <c r="V1087" s="247">
        <f ca="1">ROUND(IF(OR(AND($D1085=LataProjekcji,$F1085&gt;0),AND($D1085=LataProjekcji,$F1085=0,$E1086&lt;=10)),$F1086,IF($D1085&lt;LataProjekcji,IF((SUM($K1087:U1087)+$D1087)&lt;$D1086,$D1087,$D1086-SUM($K1087:U1087)),0)),0)</f>
        <v>0</v>
      </c>
      <c r="W1087" s="247">
        <f ca="1">ROUND(IF(OR(AND($D1085=LataProjekcji,$F1085&gt;0),AND($D1085=LataProjekcji,$F1085=0,$E1086&lt;=10)),$F1086,IF($D1085&lt;LataProjekcji,IF((SUM($K1087:V1087)+$D1087)&lt;$D1086,$D1087,$D1086-SUM($K1087:V1087)),0)),0)</f>
        <v>0</v>
      </c>
      <c r="X1087" s="247">
        <f ca="1">ROUND(IF(OR(AND($D1085=LataProjekcji,$F1085&gt;0),AND($D1085=LataProjekcji,$F1085=0,$E1086&lt;=10)),$F1086,IF($D1085&lt;LataProjekcji,IF((SUM($K1087:W1087)+$D1087)&lt;$D1086,$D1087,$D1086-SUM($K1087:W1087)),0)),0)</f>
        <v>0</v>
      </c>
      <c r="Y1087" s="247">
        <f ca="1">ROUND(IF(OR(AND($D1085=LataProjekcji,$F1085&gt;0),AND($D1085=LataProjekcji,$F1085=0,$E1086&lt;=10)),$F1086,IF($D1085&lt;LataProjekcji,IF((SUM($K1087:X1087)+$D1087)&lt;$D1086,$D1087,$D1086-SUM($K1087:X1087)),0)),0)</f>
        <v>0</v>
      </c>
      <c r="Z1087" s="247">
        <f ca="1">ROUND(IF(OR(AND($D1085=LataProjekcji,$F1085&gt;0),AND($D1085=LataProjekcji,$F1085=0,$E1086&lt;=10)),$F1086,IF($D1085&lt;LataProjekcji,IF((SUM($K1087:Y1087)+$D1087)&lt;$D1086,$D1087,$D1086-SUM($K1087:Y1087)),0)),0)</f>
        <v>0</v>
      </c>
      <c r="AA1087" s="247">
        <f ca="1">ROUND(IF(OR(AND($D1085=LataProjekcji,$F1085&gt;0),AND($D1085=LataProjekcji,$F1085=0,$E1086&lt;=10)),$F1086,IF($D1085&lt;LataProjekcji,IF((SUM($K1087:Z1087)+$D1087)&lt;$D1086,$D1087,$D1086-SUM($K1087:Z1087)),0)),0)</f>
        <v>0</v>
      </c>
      <c r="AB1087" s="247">
        <f ca="1">ROUND(IF(OR(AND($D1085=LataProjekcji,$F1085&gt;0),AND($D1085=LataProjekcji,$F1085=0,$E1086&lt;=10)),$F1086,IF($D1085&lt;LataProjekcji,IF((SUM($K1087:AA1087)+$D1087)&lt;$D1086,$D1087,$D1086-SUM($K1087:AA1087)),0)),0)</f>
        <v>0</v>
      </c>
      <c r="AC1087" s="247">
        <f ca="1">ROUND(IF(OR(AND($D1085=LataProjekcji,$F1085&gt;0),AND($D1085=LataProjekcji,$F1085=0,$E1086&lt;=10)),$F1086,IF($D1085&lt;LataProjekcji,IF((SUM($K1087:AB1087)+$D1087)&lt;$D1086,$D1087,$D1086-SUM($K1087:AB1087)),0)),0)</f>
        <v>0</v>
      </c>
      <c r="AD1087" s="247">
        <f ca="1">ROUND(IF(OR(AND($D1085=LataProjekcji,$F1085&gt;0),AND($D1085=LataProjekcji,$F1085=0,$E1086&lt;=10)),$F1086,IF($D1085&lt;LataProjekcji,IF((SUM($K1087:AC1087)+$D1087)&lt;$D1086,$D1087,$D1086-SUM($K1087:AC1087)),0)),0)</f>
        <v>0</v>
      </c>
      <c r="AE1087" s="247">
        <f ca="1">ROUND(IF(OR(AND($D1085=LataProjekcji,$F1085&gt;0),AND($D1085=LataProjekcji,$F1085=0,$E1086&lt;=10)),$F1086,IF($D1085&lt;LataProjekcji,IF((SUM($K1087:AD1087)+$D1087)&lt;$D1086,$D1087,$D1086-SUM($K1087:AD1087)),0)),0)</f>
        <v>0</v>
      </c>
    </row>
    <row r="1088" spans="1:31" hidden="1">
      <c r="A1088" s="325"/>
      <c r="B1088" s="21" t="s">
        <v>396</v>
      </c>
      <c r="C1088" s="21"/>
      <c r="D1088" s="22"/>
      <c r="E1088" s="21"/>
      <c r="F1088" s="21"/>
      <c r="G1088" s="21"/>
      <c r="H1088" s="21"/>
      <c r="I1088" s="21"/>
      <c r="J1088" s="21"/>
      <c r="K1088" s="22">
        <f ca="1">ROUND(K1087,0)</f>
        <v>0</v>
      </c>
      <c r="L1088" s="22">
        <f t="shared" ref="L1088:Y1088" ca="1" si="1039">ROUND(K1088+L1087,0)</f>
        <v>0</v>
      </c>
      <c r="M1088" s="22">
        <f t="shared" ca="1" si="1039"/>
        <v>0</v>
      </c>
      <c r="N1088" s="22">
        <f t="shared" ca="1" si="1039"/>
        <v>0</v>
      </c>
      <c r="O1088" s="22">
        <f t="shared" ca="1" si="1039"/>
        <v>0</v>
      </c>
      <c r="P1088" s="22">
        <f t="shared" ca="1" si="1039"/>
        <v>0</v>
      </c>
      <c r="Q1088" s="22">
        <f t="shared" ca="1" si="1039"/>
        <v>0</v>
      </c>
      <c r="R1088" s="22">
        <f t="shared" ca="1" si="1039"/>
        <v>0</v>
      </c>
      <c r="S1088" s="22">
        <f t="shared" ca="1" si="1039"/>
        <v>0</v>
      </c>
      <c r="T1088" s="22">
        <f t="shared" ca="1" si="1039"/>
        <v>0</v>
      </c>
      <c r="U1088" s="22">
        <f t="shared" ca="1" si="1039"/>
        <v>0</v>
      </c>
      <c r="V1088" s="22">
        <f t="shared" ca="1" si="1039"/>
        <v>0</v>
      </c>
      <c r="W1088" s="22">
        <f t="shared" ca="1" si="1039"/>
        <v>0</v>
      </c>
      <c r="X1088" s="22">
        <f t="shared" ca="1" si="1039"/>
        <v>0</v>
      </c>
      <c r="Y1088" s="22">
        <f t="shared" ca="1" si="1039"/>
        <v>0</v>
      </c>
      <c r="Z1088" s="22">
        <f t="shared" ref="Z1088" ca="1" si="1040">ROUND(Y1088+Z1087,0)</f>
        <v>0</v>
      </c>
      <c r="AA1088" s="22">
        <f t="shared" ref="AA1088" ca="1" si="1041">ROUND(Z1088+AA1087,0)</f>
        <v>0</v>
      </c>
      <c r="AB1088" s="22">
        <f t="shared" ref="AB1088" ca="1" si="1042">ROUND(AA1088+AB1087,0)</f>
        <v>0</v>
      </c>
      <c r="AC1088" s="22">
        <f t="shared" ref="AC1088" ca="1" si="1043">ROUND(AB1088+AC1087,0)</f>
        <v>0</v>
      </c>
      <c r="AD1088" s="22">
        <f t="shared" ref="AD1088" ca="1" si="1044">ROUND(AC1088+AD1087,0)</f>
        <v>0</v>
      </c>
      <c r="AE1088" s="22">
        <f t="shared" ref="AE1088" ca="1" si="1045">ROUND(AD1088+AE1087,0)</f>
        <v>0</v>
      </c>
    </row>
    <row r="1089" spans="1:31" hidden="1">
      <c r="A1089" s="325"/>
      <c r="B1089" s="21" t="s">
        <v>387</v>
      </c>
      <c r="C1089" s="21"/>
      <c r="D1089" s="22"/>
      <c r="E1089" s="21"/>
      <c r="F1089" s="21"/>
      <c r="G1089" s="21"/>
      <c r="H1089" s="21"/>
      <c r="I1089" s="21"/>
      <c r="J1089" s="424">
        <f ca="1">OFFSET($C$96,D1084,0)</f>
        <v>0</v>
      </c>
      <c r="K1089" s="76">
        <f ca="1">IF($D1085=LataProjekcji,ROUND($D1086-K1088,0),ROUND(IF(K1087=0,0,$D1086-K1088),0))</f>
        <v>0</v>
      </c>
      <c r="L1089" s="253">
        <f t="shared" ref="L1089:W1089" ca="1" si="1046">IF($D1085=LataProjekcji,ROUND($D1086-L1088,0),ROUND(IF(AND(L1087=0,K1089&gt;0),$D1086-L1088,IF(L1087=0,0,$D1086-L1088)),0))</f>
        <v>0</v>
      </c>
      <c r="M1089" s="253">
        <f t="shared" ca="1" si="1046"/>
        <v>0</v>
      </c>
      <c r="N1089" s="253">
        <f t="shared" ca="1" si="1046"/>
        <v>0</v>
      </c>
      <c r="O1089" s="253">
        <f t="shared" ca="1" si="1046"/>
        <v>0</v>
      </c>
      <c r="P1089" s="253">
        <f t="shared" ca="1" si="1046"/>
        <v>0</v>
      </c>
      <c r="Q1089" s="253">
        <f t="shared" ca="1" si="1046"/>
        <v>0</v>
      </c>
      <c r="R1089" s="253">
        <f t="shared" ca="1" si="1046"/>
        <v>0</v>
      </c>
      <c r="S1089" s="253">
        <f t="shared" ca="1" si="1046"/>
        <v>0</v>
      </c>
      <c r="T1089" s="253">
        <f t="shared" ca="1" si="1046"/>
        <v>0</v>
      </c>
      <c r="U1089" s="253">
        <f t="shared" ca="1" si="1046"/>
        <v>0</v>
      </c>
      <c r="V1089" s="253">
        <f t="shared" ca="1" si="1046"/>
        <v>0</v>
      </c>
      <c r="W1089" s="253">
        <f t="shared" ca="1" si="1046"/>
        <v>0</v>
      </c>
      <c r="X1089" s="253">
        <f t="shared" ref="X1089:AA1089" ca="1" si="1047">IF($D1085=LataProjekcji,ROUND($D1086-X1088,0),ROUND(IF(AND(X1087=0,W1089&gt;0),$D1086-X1088,IF(X1087=0,0,$D1086-X1088)),0))</f>
        <v>0</v>
      </c>
      <c r="Y1089" s="253">
        <f t="shared" ca="1" si="1047"/>
        <v>0</v>
      </c>
      <c r="Z1089" s="253">
        <f t="shared" ca="1" si="1047"/>
        <v>0</v>
      </c>
      <c r="AA1089" s="253">
        <f t="shared" ca="1" si="1047"/>
        <v>0</v>
      </c>
      <c r="AB1089" s="253">
        <f t="shared" ref="AB1089" ca="1" si="1048">IF($D1085=LataProjekcji,ROUND($D1086-AB1088,0),ROUND(IF(AND(AB1087=0,AA1089&gt;0),$D1086-AB1088,IF(AB1087=0,0,$D1086-AB1088)),0))</f>
        <v>0</v>
      </c>
      <c r="AC1089" s="253">
        <f t="shared" ref="AC1089" ca="1" si="1049">IF($D1085=LataProjekcji,ROUND($D1086-AC1088,0),ROUND(IF(AND(AC1087=0,AB1089&gt;0),$D1086-AC1088,IF(AC1087=0,0,$D1086-AC1088)),0))</f>
        <v>0</v>
      </c>
      <c r="AD1089" s="253">
        <f t="shared" ref="AD1089" ca="1" si="1050">IF($D1085=LataProjekcji,ROUND($D1086-AD1088,0),ROUND(IF(AND(AD1087=0,AC1089&gt;0),$D1086-AD1088,IF(AD1087=0,0,$D1086-AD1088)),0))</f>
        <v>0</v>
      </c>
      <c r="AE1089" s="253">
        <f t="shared" ref="AE1089" ca="1" si="1051">IF($D1085=LataProjekcji,ROUND($D1086-AE1088,0),ROUND(IF(AND(AE1087=0,AD1089&gt;0),$D1086-AE1088,IF(AE1087=0,0,$D1086-AE1088)),0))</f>
        <v>0</v>
      </c>
    </row>
    <row r="1090" spans="1:31" hidden="1">
      <c r="A1090" s="325"/>
      <c r="B1090" s="20">
        <f ca="1">OFFSET($B$96,D1090,0)</f>
        <v>0</v>
      </c>
      <c r="C1090" s="20"/>
      <c r="D1090" s="21">
        <f>D1084+1</f>
        <v>27</v>
      </c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</row>
    <row r="1091" spans="1:31" hidden="1">
      <c r="A1091" s="325"/>
      <c r="B1091" s="164" t="s">
        <v>401</v>
      </c>
      <c r="C1091" s="164"/>
      <c r="D1091" s="164">
        <f ca="1">YEAR(OFFSET($E$96,D1090,0))</f>
        <v>1900</v>
      </c>
      <c r="E1091" s="164">
        <f ca="1">MONTH(OFFSET($E$96,D1090,0))</f>
        <v>1</v>
      </c>
      <c r="F1091" s="522" cm="1">
        <f t="array" aca="1" ref="F1091" ca="1">IleMiesiecyDoKoncaRokuST</f>
        <v>11</v>
      </c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</row>
    <row r="1092" spans="1:31" hidden="1">
      <c r="A1092" s="325"/>
      <c r="B1092" s="21" t="s">
        <v>387</v>
      </c>
      <c r="C1092" s="21"/>
      <c r="D1092" s="370">
        <f ca="1">IF(E1092&lt;0,0,ROUND(E1092,0))</f>
        <v>0</v>
      </c>
      <c r="E1092" s="248">
        <f ca="1">OFFSET($D$96,D1090,0)</f>
        <v>0</v>
      </c>
      <c r="F1092" s="370">
        <f ca="1">IF(E1092&gt;10,ROUND(($D1093/12)*$F1091,0),$D1092)</f>
        <v>0</v>
      </c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</row>
    <row r="1093" spans="1:31" hidden="1">
      <c r="A1093" s="325"/>
      <c r="B1093" s="21" t="s">
        <v>395</v>
      </c>
      <c r="C1093" s="415" t="e">
        <f ca="1">VLOOKUP(OFFSET($C$96,D1090,0),Założenia!$J$46:$K$53,2,FALSE)</f>
        <v>#N/A</v>
      </c>
      <c r="D1093" s="370">
        <f ca="1">IF(ISBLANK(OFFSET($E$96,D1090,0)),0,IF(E1092&gt;10,ROUND(D1092*C1093,0),IF(D1092&lt;0,0,D1092)))</f>
        <v>0</v>
      </c>
      <c r="E1093" s="21"/>
      <c r="F1093" s="21"/>
      <c r="G1093" s="21"/>
      <c r="H1093" s="21"/>
      <c r="I1093" s="21"/>
      <c r="J1093" s="21"/>
      <c r="K1093" s="74">
        <f ca="1">ROUND(IF($D1091=LataProjekcji,$F1092,IF($D1091=LataProjekcji,$D1093,0)),0)</f>
        <v>0</v>
      </c>
      <c r="L1093" s="247">
        <f ca="1">ROUND(IF(OR(AND($D1091=LataProjekcji,$F1091&gt;0),AND($D1091=LataProjekcji,$F1091=0,$E1092&lt;=10)),$F1092,IF($D1091&lt;LataProjekcji,IF((SUM($K1093:K1093)+$D1093)&lt;$D1092,$D1093,$D1092-SUM($K1093:K1093)),0)),0)</f>
        <v>0</v>
      </c>
      <c r="M1093" s="247">
        <f ca="1">ROUND(IF(OR(AND($D1091=LataProjekcji,$F1091&gt;0),AND($D1091=LataProjekcji,$F1091=0,$E1092&lt;=10)),$F1092,IF($D1091&lt;LataProjekcji,IF((SUM($K1093:L1093)+$D1093)&lt;$D1092,$D1093,$D1092-SUM($K1093:L1093)),0)),0)</f>
        <v>0</v>
      </c>
      <c r="N1093" s="247">
        <f ca="1">ROUND(IF(OR(AND($D1091=LataProjekcji,$F1091&gt;0),AND($D1091=LataProjekcji,$F1091=0,$E1092&lt;=10)),$F1092,IF($D1091&lt;LataProjekcji,IF((SUM($K1093:M1093)+$D1093)&lt;$D1092,$D1093,$D1092-SUM($K1093:M1093)),0)),0)</f>
        <v>0</v>
      </c>
      <c r="O1093" s="247">
        <f ca="1">ROUND(IF(OR(AND($D1091=LataProjekcji,$F1091&gt;0),AND($D1091=LataProjekcji,$F1091=0,$E1092&lt;=10)),$F1092,IF($D1091&lt;LataProjekcji,IF((SUM($K1093:N1093)+$D1093)&lt;$D1092,$D1093,$D1092-SUM($K1093:N1093)),0)),0)</f>
        <v>0</v>
      </c>
      <c r="P1093" s="247">
        <f ca="1">ROUND(IF(OR(AND($D1091=LataProjekcji,$F1091&gt;0),AND($D1091=LataProjekcji,$F1091=0,$E1092&lt;=10)),$F1092,IF($D1091&lt;LataProjekcji,IF((SUM($K1093:O1093)+$D1093)&lt;$D1092,$D1093,$D1092-SUM($K1093:O1093)),0)),0)</f>
        <v>0</v>
      </c>
      <c r="Q1093" s="247">
        <f ca="1">ROUND(IF(OR(AND($D1091=LataProjekcji,$F1091&gt;0),AND($D1091=LataProjekcji,$F1091=0,$E1092&lt;=10)),$F1092,IF($D1091&lt;LataProjekcji,IF((SUM($K1093:P1093)+$D1093)&lt;$D1092,$D1093,$D1092-SUM($K1093:P1093)),0)),0)</f>
        <v>0</v>
      </c>
      <c r="R1093" s="247">
        <f ca="1">ROUND(IF(OR(AND($D1091=LataProjekcji,$F1091&gt;0),AND($D1091=LataProjekcji,$F1091=0,$E1092&lt;=10)),$F1092,IF($D1091&lt;LataProjekcji,IF((SUM($K1093:Q1093)+$D1093)&lt;$D1092,$D1093,$D1092-SUM($K1093:Q1093)),0)),0)</f>
        <v>0</v>
      </c>
      <c r="S1093" s="247">
        <f ca="1">ROUND(IF(OR(AND($D1091=LataProjekcji,$F1091&gt;0),AND($D1091=LataProjekcji,$F1091=0,$E1092&lt;=10)),$F1092,IF($D1091&lt;LataProjekcji,IF((SUM($K1093:R1093)+$D1093)&lt;$D1092,$D1093,$D1092-SUM($K1093:R1093)),0)),0)</f>
        <v>0</v>
      </c>
      <c r="T1093" s="247">
        <f ca="1">ROUND(IF(OR(AND($D1091=LataProjekcji,$F1091&gt;0),AND($D1091=LataProjekcji,$F1091=0,$E1092&lt;=10)),$F1092,IF($D1091&lt;LataProjekcji,IF((SUM($K1093:S1093)+$D1093)&lt;$D1092,$D1093,$D1092-SUM($K1093:S1093)),0)),0)</f>
        <v>0</v>
      </c>
      <c r="U1093" s="247">
        <f ca="1">ROUND(IF(OR(AND($D1091=LataProjekcji,$F1091&gt;0),AND($D1091=LataProjekcji,$F1091=0,$E1092&lt;=10)),$F1092,IF($D1091&lt;LataProjekcji,IF((SUM($K1093:T1093)+$D1093)&lt;$D1092,$D1093,$D1092-SUM($K1093:T1093)),0)),0)</f>
        <v>0</v>
      </c>
      <c r="V1093" s="247">
        <f ca="1">ROUND(IF(OR(AND($D1091=LataProjekcji,$F1091&gt;0),AND($D1091=LataProjekcji,$F1091=0,$E1092&lt;=10)),$F1092,IF($D1091&lt;LataProjekcji,IF((SUM($K1093:U1093)+$D1093)&lt;$D1092,$D1093,$D1092-SUM($K1093:U1093)),0)),0)</f>
        <v>0</v>
      </c>
      <c r="W1093" s="247">
        <f ca="1">ROUND(IF(OR(AND($D1091=LataProjekcji,$F1091&gt;0),AND($D1091=LataProjekcji,$F1091=0,$E1092&lt;=10)),$F1092,IF($D1091&lt;LataProjekcji,IF((SUM($K1093:V1093)+$D1093)&lt;$D1092,$D1093,$D1092-SUM($K1093:V1093)),0)),0)</f>
        <v>0</v>
      </c>
      <c r="X1093" s="247">
        <f ca="1">ROUND(IF(OR(AND($D1091=LataProjekcji,$F1091&gt;0),AND($D1091=LataProjekcji,$F1091=0,$E1092&lt;=10)),$F1092,IF($D1091&lt;LataProjekcji,IF((SUM($K1093:W1093)+$D1093)&lt;$D1092,$D1093,$D1092-SUM($K1093:W1093)),0)),0)</f>
        <v>0</v>
      </c>
      <c r="Y1093" s="247">
        <f ca="1">ROUND(IF(OR(AND($D1091=LataProjekcji,$F1091&gt;0),AND($D1091=LataProjekcji,$F1091=0,$E1092&lt;=10)),$F1092,IF($D1091&lt;LataProjekcji,IF((SUM($K1093:X1093)+$D1093)&lt;$D1092,$D1093,$D1092-SUM($K1093:X1093)),0)),0)</f>
        <v>0</v>
      </c>
      <c r="Z1093" s="247">
        <f ca="1">ROUND(IF(OR(AND($D1091=LataProjekcji,$F1091&gt;0),AND($D1091=LataProjekcji,$F1091=0,$E1092&lt;=10)),$F1092,IF($D1091&lt;LataProjekcji,IF((SUM($K1093:Y1093)+$D1093)&lt;$D1092,$D1093,$D1092-SUM($K1093:Y1093)),0)),0)</f>
        <v>0</v>
      </c>
      <c r="AA1093" s="247">
        <f ca="1">ROUND(IF(OR(AND($D1091=LataProjekcji,$F1091&gt;0),AND($D1091=LataProjekcji,$F1091=0,$E1092&lt;=10)),$F1092,IF($D1091&lt;LataProjekcji,IF((SUM($K1093:Z1093)+$D1093)&lt;$D1092,$D1093,$D1092-SUM($K1093:Z1093)),0)),0)</f>
        <v>0</v>
      </c>
      <c r="AB1093" s="247">
        <f ca="1">ROUND(IF(OR(AND($D1091=LataProjekcji,$F1091&gt;0),AND($D1091=LataProjekcji,$F1091=0,$E1092&lt;=10)),$F1092,IF($D1091&lt;LataProjekcji,IF((SUM($K1093:AA1093)+$D1093)&lt;$D1092,$D1093,$D1092-SUM($K1093:AA1093)),0)),0)</f>
        <v>0</v>
      </c>
      <c r="AC1093" s="247">
        <f ca="1">ROUND(IF(OR(AND($D1091=LataProjekcji,$F1091&gt;0),AND($D1091=LataProjekcji,$F1091=0,$E1092&lt;=10)),$F1092,IF($D1091&lt;LataProjekcji,IF((SUM($K1093:AB1093)+$D1093)&lt;$D1092,$D1093,$D1092-SUM($K1093:AB1093)),0)),0)</f>
        <v>0</v>
      </c>
      <c r="AD1093" s="247">
        <f ca="1">ROUND(IF(OR(AND($D1091=LataProjekcji,$F1091&gt;0),AND($D1091=LataProjekcji,$F1091=0,$E1092&lt;=10)),$F1092,IF($D1091&lt;LataProjekcji,IF((SUM($K1093:AC1093)+$D1093)&lt;$D1092,$D1093,$D1092-SUM($K1093:AC1093)),0)),0)</f>
        <v>0</v>
      </c>
      <c r="AE1093" s="247">
        <f ca="1">ROUND(IF(OR(AND($D1091=LataProjekcji,$F1091&gt;0),AND($D1091=LataProjekcji,$F1091=0,$E1092&lt;=10)),$F1092,IF($D1091&lt;LataProjekcji,IF((SUM($K1093:AD1093)+$D1093)&lt;$D1092,$D1093,$D1092-SUM($K1093:AD1093)),0)),0)</f>
        <v>0</v>
      </c>
    </row>
    <row r="1094" spans="1:31" hidden="1">
      <c r="A1094" s="325"/>
      <c r="B1094" s="21" t="s">
        <v>396</v>
      </c>
      <c r="C1094" s="21"/>
      <c r="D1094" s="22"/>
      <c r="E1094" s="21"/>
      <c r="F1094" s="21"/>
      <c r="G1094" s="21"/>
      <c r="H1094" s="21"/>
      <c r="I1094" s="21"/>
      <c r="J1094" s="21"/>
      <c r="K1094" s="22">
        <f ca="1">ROUND(K1093,0)</f>
        <v>0</v>
      </c>
      <c r="L1094" s="22">
        <f t="shared" ref="L1094:Y1094" ca="1" si="1052">ROUND(K1094+L1093,0)</f>
        <v>0</v>
      </c>
      <c r="M1094" s="22">
        <f t="shared" ca="1" si="1052"/>
        <v>0</v>
      </c>
      <c r="N1094" s="22">
        <f t="shared" ca="1" si="1052"/>
        <v>0</v>
      </c>
      <c r="O1094" s="22">
        <f t="shared" ca="1" si="1052"/>
        <v>0</v>
      </c>
      <c r="P1094" s="22">
        <f t="shared" ca="1" si="1052"/>
        <v>0</v>
      </c>
      <c r="Q1094" s="22">
        <f t="shared" ca="1" si="1052"/>
        <v>0</v>
      </c>
      <c r="R1094" s="22">
        <f t="shared" ca="1" si="1052"/>
        <v>0</v>
      </c>
      <c r="S1094" s="22">
        <f t="shared" ca="1" si="1052"/>
        <v>0</v>
      </c>
      <c r="T1094" s="22">
        <f t="shared" ca="1" si="1052"/>
        <v>0</v>
      </c>
      <c r="U1094" s="22">
        <f t="shared" ca="1" si="1052"/>
        <v>0</v>
      </c>
      <c r="V1094" s="22">
        <f t="shared" ca="1" si="1052"/>
        <v>0</v>
      </c>
      <c r="W1094" s="22">
        <f t="shared" ca="1" si="1052"/>
        <v>0</v>
      </c>
      <c r="X1094" s="22">
        <f t="shared" ca="1" si="1052"/>
        <v>0</v>
      </c>
      <c r="Y1094" s="22">
        <f t="shared" ca="1" si="1052"/>
        <v>0</v>
      </c>
      <c r="Z1094" s="22">
        <f t="shared" ref="Z1094" ca="1" si="1053">ROUND(Y1094+Z1093,0)</f>
        <v>0</v>
      </c>
      <c r="AA1094" s="22">
        <f t="shared" ref="AA1094" ca="1" si="1054">ROUND(Z1094+AA1093,0)</f>
        <v>0</v>
      </c>
      <c r="AB1094" s="22">
        <f t="shared" ref="AB1094" ca="1" si="1055">ROUND(AA1094+AB1093,0)</f>
        <v>0</v>
      </c>
      <c r="AC1094" s="22">
        <f t="shared" ref="AC1094" ca="1" si="1056">ROUND(AB1094+AC1093,0)</f>
        <v>0</v>
      </c>
      <c r="AD1094" s="22">
        <f t="shared" ref="AD1094" ca="1" si="1057">ROUND(AC1094+AD1093,0)</f>
        <v>0</v>
      </c>
      <c r="AE1094" s="22">
        <f t="shared" ref="AE1094" ca="1" si="1058">ROUND(AD1094+AE1093,0)</f>
        <v>0</v>
      </c>
    </row>
    <row r="1095" spans="1:31" hidden="1">
      <c r="A1095" s="325"/>
      <c r="B1095" s="21" t="s">
        <v>387</v>
      </c>
      <c r="C1095" s="21"/>
      <c r="D1095" s="22"/>
      <c r="E1095" s="21"/>
      <c r="F1095" s="21"/>
      <c r="G1095" s="21"/>
      <c r="H1095" s="21"/>
      <c r="I1095" s="21"/>
      <c r="J1095" s="424">
        <f ca="1">OFFSET($C$96,D1090,0)</f>
        <v>0</v>
      </c>
      <c r="K1095" s="76">
        <f ca="1">IF($D1091=LataProjekcji,ROUND($D1092-K1094,0),ROUND(IF(K1093=0,0,$D1092-K1094),0))</f>
        <v>0</v>
      </c>
      <c r="L1095" s="253">
        <f t="shared" ref="L1095:W1095" ca="1" si="1059">IF($D1091=LataProjekcji,ROUND($D1092-L1094,0),ROUND(IF(AND(L1093=0,K1095&gt;0),$D1092-L1094,IF(L1093=0,0,$D1092-L1094)),0))</f>
        <v>0</v>
      </c>
      <c r="M1095" s="253">
        <f t="shared" ca="1" si="1059"/>
        <v>0</v>
      </c>
      <c r="N1095" s="253">
        <f t="shared" ca="1" si="1059"/>
        <v>0</v>
      </c>
      <c r="O1095" s="253">
        <f t="shared" ca="1" si="1059"/>
        <v>0</v>
      </c>
      <c r="P1095" s="253">
        <f t="shared" ca="1" si="1059"/>
        <v>0</v>
      </c>
      <c r="Q1095" s="253">
        <f t="shared" ca="1" si="1059"/>
        <v>0</v>
      </c>
      <c r="R1095" s="253">
        <f t="shared" ca="1" si="1059"/>
        <v>0</v>
      </c>
      <c r="S1095" s="253">
        <f t="shared" ca="1" si="1059"/>
        <v>0</v>
      </c>
      <c r="T1095" s="253">
        <f t="shared" ca="1" si="1059"/>
        <v>0</v>
      </c>
      <c r="U1095" s="253">
        <f t="shared" ca="1" si="1059"/>
        <v>0</v>
      </c>
      <c r="V1095" s="253">
        <f t="shared" ca="1" si="1059"/>
        <v>0</v>
      </c>
      <c r="W1095" s="253">
        <f t="shared" ca="1" si="1059"/>
        <v>0</v>
      </c>
      <c r="X1095" s="253">
        <f t="shared" ref="X1095:AA1095" ca="1" si="1060">IF($D1091=LataProjekcji,ROUND($D1092-X1094,0),ROUND(IF(AND(X1093=0,W1095&gt;0),$D1092-X1094,IF(X1093=0,0,$D1092-X1094)),0))</f>
        <v>0</v>
      </c>
      <c r="Y1095" s="253">
        <f t="shared" ca="1" si="1060"/>
        <v>0</v>
      </c>
      <c r="Z1095" s="253">
        <f t="shared" ca="1" si="1060"/>
        <v>0</v>
      </c>
      <c r="AA1095" s="253">
        <f t="shared" ca="1" si="1060"/>
        <v>0</v>
      </c>
      <c r="AB1095" s="253">
        <f t="shared" ref="AB1095" ca="1" si="1061">IF($D1091=LataProjekcji,ROUND($D1092-AB1094,0),ROUND(IF(AND(AB1093=0,AA1095&gt;0),$D1092-AB1094,IF(AB1093=0,0,$D1092-AB1094)),0))</f>
        <v>0</v>
      </c>
      <c r="AC1095" s="253">
        <f t="shared" ref="AC1095" ca="1" si="1062">IF($D1091=LataProjekcji,ROUND($D1092-AC1094,0),ROUND(IF(AND(AC1093=0,AB1095&gt;0),$D1092-AC1094,IF(AC1093=0,0,$D1092-AC1094)),0))</f>
        <v>0</v>
      </c>
      <c r="AD1095" s="253">
        <f t="shared" ref="AD1095" ca="1" si="1063">IF($D1091=LataProjekcji,ROUND($D1092-AD1094,0),ROUND(IF(AND(AD1093=0,AC1095&gt;0),$D1092-AD1094,IF(AD1093=0,0,$D1092-AD1094)),0))</f>
        <v>0</v>
      </c>
      <c r="AE1095" s="253">
        <f t="shared" ref="AE1095" ca="1" si="1064">IF($D1091=LataProjekcji,ROUND($D1092-AE1094,0),ROUND(IF(AND(AE1093=0,AD1095&gt;0),$D1092-AE1094,IF(AE1093=0,0,$D1092-AE1094)),0))</f>
        <v>0</v>
      </c>
    </row>
    <row r="1096" spans="1:31" hidden="1">
      <c r="A1096" s="325"/>
      <c r="B1096" s="20">
        <f ca="1">OFFSET($B$96,D1096,0)</f>
        <v>0</v>
      </c>
      <c r="C1096" s="20"/>
      <c r="D1096" s="21">
        <f>D1090+1</f>
        <v>28</v>
      </c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</row>
    <row r="1097" spans="1:31" hidden="1">
      <c r="A1097" s="325"/>
      <c r="B1097" s="164" t="s">
        <v>401</v>
      </c>
      <c r="C1097" s="164"/>
      <c r="D1097" s="164">
        <f ca="1">YEAR(OFFSET($E$96,D1096,0))</f>
        <v>1900</v>
      </c>
      <c r="E1097" s="164">
        <f ca="1">MONTH(OFFSET($E$96,D1096,0))</f>
        <v>1</v>
      </c>
      <c r="F1097" s="522" cm="1">
        <f t="array" aca="1" ref="F1097" ca="1">IleMiesiecyDoKoncaRokuST</f>
        <v>11</v>
      </c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</row>
    <row r="1098" spans="1:31" hidden="1">
      <c r="A1098" s="325"/>
      <c r="B1098" s="21" t="s">
        <v>387</v>
      </c>
      <c r="C1098" s="21"/>
      <c r="D1098" s="370">
        <f ca="1">IF(E1098&lt;0,0,ROUND(E1098,0))</f>
        <v>0</v>
      </c>
      <c r="E1098" s="248">
        <f ca="1">OFFSET($D$96,D1096,0)</f>
        <v>0</v>
      </c>
      <c r="F1098" s="370">
        <f ca="1">IF(E1098&gt;10,ROUND(($D1099/12)*$F1097,0),$D1098)</f>
        <v>0</v>
      </c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</row>
    <row r="1099" spans="1:31" hidden="1">
      <c r="A1099" s="325"/>
      <c r="B1099" s="21" t="s">
        <v>395</v>
      </c>
      <c r="C1099" s="415" t="e">
        <f ca="1">VLOOKUP(OFFSET($C$96,D1096,0),Założenia!$J$46:$K$53,2,FALSE)</f>
        <v>#N/A</v>
      </c>
      <c r="D1099" s="370">
        <f ca="1">IF(ISBLANK(OFFSET($E$96,D1096,0)),0,IF(E1098&gt;10,ROUND(D1098*C1099,0),IF(D1098&lt;0,0,D1098)))</f>
        <v>0</v>
      </c>
      <c r="E1099" s="21"/>
      <c r="F1099" s="21"/>
      <c r="G1099" s="21"/>
      <c r="H1099" s="21"/>
      <c r="I1099" s="21"/>
      <c r="J1099" s="21"/>
      <c r="K1099" s="74">
        <f ca="1">ROUND(IF($D1097=LataProjekcji,$F1098,IF($D1097=LataProjekcji,$D1099,0)),0)</f>
        <v>0</v>
      </c>
      <c r="L1099" s="247">
        <f ca="1">ROUND(IF(OR(AND($D1097=LataProjekcji,$F1097&gt;0),AND($D1097=LataProjekcji,$F1097=0,$E1098&lt;=10)),$F1098,IF($D1097&lt;LataProjekcji,IF((SUM($K1099:K1099)+$D1099)&lt;$D1098,$D1099,$D1098-SUM($K1099:K1099)),0)),0)</f>
        <v>0</v>
      </c>
      <c r="M1099" s="247">
        <f ca="1">ROUND(IF(OR(AND($D1097=LataProjekcji,$F1097&gt;0),AND($D1097=LataProjekcji,$F1097=0,$E1098&lt;=10)),$F1098,IF($D1097&lt;LataProjekcji,IF((SUM($K1099:L1099)+$D1099)&lt;$D1098,$D1099,$D1098-SUM($K1099:L1099)),0)),0)</f>
        <v>0</v>
      </c>
      <c r="N1099" s="247">
        <f ca="1">ROUND(IF(OR(AND($D1097=LataProjekcji,$F1097&gt;0),AND($D1097=LataProjekcji,$F1097=0,$E1098&lt;=10)),$F1098,IF($D1097&lt;LataProjekcji,IF((SUM($K1099:M1099)+$D1099)&lt;$D1098,$D1099,$D1098-SUM($K1099:M1099)),0)),0)</f>
        <v>0</v>
      </c>
      <c r="O1099" s="247">
        <f ca="1">ROUND(IF(OR(AND($D1097=LataProjekcji,$F1097&gt;0),AND($D1097=LataProjekcji,$F1097=0,$E1098&lt;=10)),$F1098,IF($D1097&lt;LataProjekcji,IF((SUM($K1099:N1099)+$D1099)&lt;$D1098,$D1099,$D1098-SUM($K1099:N1099)),0)),0)</f>
        <v>0</v>
      </c>
      <c r="P1099" s="247">
        <f ca="1">ROUND(IF(OR(AND($D1097=LataProjekcji,$F1097&gt;0),AND($D1097=LataProjekcji,$F1097=0,$E1098&lt;=10)),$F1098,IF($D1097&lt;LataProjekcji,IF((SUM($K1099:O1099)+$D1099)&lt;$D1098,$D1099,$D1098-SUM($K1099:O1099)),0)),0)</f>
        <v>0</v>
      </c>
      <c r="Q1099" s="247">
        <f ca="1">ROUND(IF(OR(AND($D1097=LataProjekcji,$F1097&gt;0),AND($D1097=LataProjekcji,$F1097=0,$E1098&lt;=10)),$F1098,IF($D1097&lt;LataProjekcji,IF((SUM($K1099:P1099)+$D1099)&lt;$D1098,$D1099,$D1098-SUM($K1099:P1099)),0)),0)</f>
        <v>0</v>
      </c>
      <c r="R1099" s="247">
        <f ca="1">ROUND(IF(OR(AND($D1097=LataProjekcji,$F1097&gt;0),AND($D1097=LataProjekcji,$F1097=0,$E1098&lt;=10)),$F1098,IF($D1097&lt;LataProjekcji,IF((SUM($K1099:Q1099)+$D1099)&lt;$D1098,$D1099,$D1098-SUM($K1099:Q1099)),0)),0)</f>
        <v>0</v>
      </c>
      <c r="S1099" s="247">
        <f ca="1">ROUND(IF(OR(AND($D1097=LataProjekcji,$F1097&gt;0),AND($D1097=LataProjekcji,$F1097=0,$E1098&lt;=10)),$F1098,IF($D1097&lt;LataProjekcji,IF((SUM($K1099:R1099)+$D1099)&lt;$D1098,$D1099,$D1098-SUM($K1099:R1099)),0)),0)</f>
        <v>0</v>
      </c>
      <c r="T1099" s="247">
        <f ca="1">ROUND(IF(OR(AND($D1097=LataProjekcji,$F1097&gt;0),AND($D1097=LataProjekcji,$F1097=0,$E1098&lt;=10)),$F1098,IF($D1097&lt;LataProjekcji,IF((SUM($K1099:S1099)+$D1099)&lt;$D1098,$D1099,$D1098-SUM($K1099:S1099)),0)),0)</f>
        <v>0</v>
      </c>
      <c r="U1099" s="247">
        <f ca="1">ROUND(IF(OR(AND($D1097=LataProjekcji,$F1097&gt;0),AND($D1097=LataProjekcji,$F1097=0,$E1098&lt;=10)),$F1098,IF($D1097&lt;LataProjekcji,IF((SUM($K1099:T1099)+$D1099)&lt;$D1098,$D1099,$D1098-SUM($K1099:T1099)),0)),0)</f>
        <v>0</v>
      </c>
      <c r="V1099" s="247">
        <f ca="1">ROUND(IF(OR(AND($D1097=LataProjekcji,$F1097&gt;0),AND($D1097=LataProjekcji,$F1097=0,$E1098&lt;=10)),$F1098,IF($D1097&lt;LataProjekcji,IF((SUM($K1099:U1099)+$D1099)&lt;$D1098,$D1099,$D1098-SUM($K1099:U1099)),0)),0)</f>
        <v>0</v>
      </c>
      <c r="W1099" s="247">
        <f ca="1">ROUND(IF(OR(AND($D1097=LataProjekcji,$F1097&gt;0),AND($D1097=LataProjekcji,$F1097=0,$E1098&lt;=10)),$F1098,IF($D1097&lt;LataProjekcji,IF((SUM($K1099:V1099)+$D1099)&lt;$D1098,$D1099,$D1098-SUM($K1099:V1099)),0)),0)</f>
        <v>0</v>
      </c>
      <c r="X1099" s="247">
        <f ca="1">ROUND(IF(OR(AND($D1097=LataProjekcji,$F1097&gt;0),AND($D1097=LataProjekcji,$F1097=0,$E1098&lt;=10)),$F1098,IF($D1097&lt;LataProjekcji,IF((SUM($K1099:W1099)+$D1099)&lt;$D1098,$D1099,$D1098-SUM($K1099:W1099)),0)),0)</f>
        <v>0</v>
      </c>
      <c r="Y1099" s="247">
        <f ca="1">ROUND(IF(OR(AND($D1097=LataProjekcji,$F1097&gt;0),AND($D1097=LataProjekcji,$F1097=0,$E1098&lt;=10)),$F1098,IF($D1097&lt;LataProjekcji,IF((SUM($K1099:X1099)+$D1099)&lt;$D1098,$D1099,$D1098-SUM($K1099:X1099)),0)),0)</f>
        <v>0</v>
      </c>
      <c r="Z1099" s="247">
        <f ca="1">ROUND(IF(OR(AND($D1097=LataProjekcji,$F1097&gt;0),AND($D1097=LataProjekcji,$F1097=0,$E1098&lt;=10)),$F1098,IF($D1097&lt;LataProjekcji,IF((SUM($K1099:Y1099)+$D1099)&lt;$D1098,$D1099,$D1098-SUM($K1099:Y1099)),0)),0)</f>
        <v>0</v>
      </c>
      <c r="AA1099" s="247">
        <f ca="1">ROUND(IF(OR(AND($D1097=LataProjekcji,$F1097&gt;0),AND($D1097=LataProjekcji,$F1097=0,$E1098&lt;=10)),$F1098,IF($D1097&lt;LataProjekcji,IF((SUM($K1099:Z1099)+$D1099)&lt;$D1098,$D1099,$D1098-SUM($K1099:Z1099)),0)),0)</f>
        <v>0</v>
      </c>
      <c r="AB1099" s="247">
        <f ca="1">ROUND(IF(OR(AND($D1097=LataProjekcji,$F1097&gt;0),AND($D1097=LataProjekcji,$F1097=0,$E1098&lt;=10)),$F1098,IF($D1097&lt;LataProjekcji,IF((SUM($K1099:AA1099)+$D1099)&lt;$D1098,$D1099,$D1098-SUM($K1099:AA1099)),0)),0)</f>
        <v>0</v>
      </c>
      <c r="AC1099" s="247">
        <f ca="1">ROUND(IF(OR(AND($D1097=LataProjekcji,$F1097&gt;0),AND($D1097=LataProjekcji,$F1097=0,$E1098&lt;=10)),$F1098,IF($D1097&lt;LataProjekcji,IF((SUM($K1099:AB1099)+$D1099)&lt;$D1098,$D1099,$D1098-SUM($K1099:AB1099)),0)),0)</f>
        <v>0</v>
      </c>
      <c r="AD1099" s="247">
        <f ca="1">ROUND(IF(OR(AND($D1097=LataProjekcji,$F1097&gt;0),AND($D1097=LataProjekcji,$F1097=0,$E1098&lt;=10)),$F1098,IF($D1097&lt;LataProjekcji,IF((SUM($K1099:AC1099)+$D1099)&lt;$D1098,$D1099,$D1098-SUM($K1099:AC1099)),0)),0)</f>
        <v>0</v>
      </c>
      <c r="AE1099" s="247">
        <f ca="1">ROUND(IF(OR(AND($D1097=LataProjekcji,$F1097&gt;0),AND($D1097=LataProjekcji,$F1097=0,$E1098&lt;=10)),$F1098,IF($D1097&lt;LataProjekcji,IF((SUM($K1099:AD1099)+$D1099)&lt;$D1098,$D1099,$D1098-SUM($K1099:AD1099)),0)),0)</f>
        <v>0</v>
      </c>
    </row>
    <row r="1100" spans="1:31" hidden="1">
      <c r="A1100" s="325"/>
      <c r="B1100" s="21" t="s">
        <v>396</v>
      </c>
      <c r="C1100" s="21"/>
      <c r="D1100" s="22"/>
      <c r="E1100" s="21"/>
      <c r="F1100" s="21"/>
      <c r="G1100" s="21"/>
      <c r="H1100" s="21"/>
      <c r="I1100" s="21"/>
      <c r="J1100" s="21"/>
      <c r="K1100" s="22">
        <f ca="1">ROUND(K1099,0)</f>
        <v>0</v>
      </c>
      <c r="L1100" s="22">
        <f t="shared" ref="L1100:Y1100" ca="1" si="1065">ROUND(K1100+L1099,0)</f>
        <v>0</v>
      </c>
      <c r="M1100" s="22">
        <f t="shared" ca="1" si="1065"/>
        <v>0</v>
      </c>
      <c r="N1100" s="22">
        <f t="shared" ca="1" si="1065"/>
        <v>0</v>
      </c>
      <c r="O1100" s="22">
        <f t="shared" ca="1" si="1065"/>
        <v>0</v>
      </c>
      <c r="P1100" s="22">
        <f t="shared" ca="1" si="1065"/>
        <v>0</v>
      </c>
      <c r="Q1100" s="22">
        <f t="shared" ca="1" si="1065"/>
        <v>0</v>
      </c>
      <c r="R1100" s="22">
        <f t="shared" ca="1" si="1065"/>
        <v>0</v>
      </c>
      <c r="S1100" s="22">
        <f t="shared" ca="1" si="1065"/>
        <v>0</v>
      </c>
      <c r="T1100" s="22">
        <f t="shared" ca="1" si="1065"/>
        <v>0</v>
      </c>
      <c r="U1100" s="22">
        <f t="shared" ca="1" si="1065"/>
        <v>0</v>
      </c>
      <c r="V1100" s="22">
        <f t="shared" ca="1" si="1065"/>
        <v>0</v>
      </c>
      <c r="W1100" s="22">
        <f t="shared" ca="1" si="1065"/>
        <v>0</v>
      </c>
      <c r="X1100" s="22">
        <f t="shared" ca="1" si="1065"/>
        <v>0</v>
      </c>
      <c r="Y1100" s="22">
        <f t="shared" ca="1" si="1065"/>
        <v>0</v>
      </c>
      <c r="Z1100" s="22">
        <f t="shared" ref="Z1100" ca="1" si="1066">ROUND(Y1100+Z1099,0)</f>
        <v>0</v>
      </c>
      <c r="AA1100" s="22">
        <f t="shared" ref="AA1100" ca="1" si="1067">ROUND(Z1100+AA1099,0)</f>
        <v>0</v>
      </c>
      <c r="AB1100" s="22">
        <f t="shared" ref="AB1100" ca="1" si="1068">ROUND(AA1100+AB1099,0)</f>
        <v>0</v>
      </c>
      <c r="AC1100" s="22">
        <f t="shared" ref="AC1100" ca="1" si="1069">ROUND(AB1100+AC1099,0)</f>
        <v>0</v>
      </c>
      <c r="AD1100" s="22">
        <f t="shared" ref="AD1100" ca="1" si="1070">ROUND(AC1100+AD1099,0)</f>
        <v>0</v>
      </c>
      <c r="AE1100" s="22">
        <f t="shared" ref="AE1100" ca="1" si="1071">ROUND(AD1100+AE1099,0)</f>
        <v>0</v>
      </c>
    </row>
    <row r="1101" spans="1:31" hidden="1">
      <c r="A1101" s="325"/>
      <c r="B1101" s="21" t="s">
        <v>387</v>
      </c>
      <c r="C1101" s="21"/>
      <c r="D1101" s="22"/>
      <c r="E1101" s="21"/>
      <c r="F1101" s="21"/>
      <c r="G1101" s="21"/>
      <c r="H1101" s="21"/>
      <c r="I1101" s="21"/>
      <c r="J1101" s="424">
        <f ca="1">OFFSET($C$96,D1096,0)</f>
        <v>0</v>
      </c>
      <c r="K1101" s="76">
        <f ca="1">IF($D1097=LataProjekcji,ROUND($D1098-K1100,0),ROUND(IF(K1099=0,0,$D1098-K1100),0))</f>
        <v>0</v>
      </c>
      <c r="L1101" s="253">
        <f t="shared" ref="L1101:W1101" ca="1" si="1072">IF($D1097=LataProjekcji,ROUND($D1098-L1100,0),ROUND(IF(AND(L1099=0,K1101&gt;0),$D1098-L1100,IF(L1099=0,0,$D1098-L1100)),0))</f>
        <v>0</v>
      </c>
      <c r="M1101" s="253">
        <f t="shared" ca="1" si="1072"/>
        <v>0</v>
      </c>
      <c r="N1101" s="253">
        <f t="shared" ca="1" si="1072"/>
        <v>0</v>
      </c>
      <c r="O1101" s="253">
        <f t="shared" ca="1" si="1072"/>
        <v>0</v>
      </c>
      <c r="P1101" s="253">
        <f t="shared" ca="1" si="1072"/>
        <v>0</v>
      </c>
      <c r="Q1101" s="253">
        <f t="shared" ca="1" si="1072"/>
        <v>0</v>
      </c>
      <c r="R1101" s="253">
        <f t="shared" ca="1" si="1072"/>
        <v>0</v>
      </c>
      <c r="S1101" s="253">
        <f t="shared" ca="1" si="1072"/>
        <v>0</v>
      </c>
      <c r="T1101" s="253">
        <f t="shared" ca="1" si="1072"/>
        <v>0</v>
      </c>
      <c r="U1101" s="253">
        <f t="shared" ca="1" si="1072"/>
        <v>0</v>
      </c>
      <c r="V1101" s="253">
        <f t="shared" ca="1" si="1072"/>
        <v>0</v>
      </c>
      <c r="W1101" s="253">
        <f t="shared" ca="1" si="1072"/>
        <v>0</v>
      </c>
      <c r="X1101" s="253">
        <f t="shared" ref="X1101:AA1101" ca="1" si="1073">IF($D1097=LataProjekcji,ROUND($D1098-X1100,0),ROUND(IF(AND(X1099=0,W1101&gt;0),$D1098-X1100,IF(X1099=0,0,$D1098-X1100)),0))</f>
        <v>0</v>
      </c>
      <c r="Y1101" s="253">
        <f t="shared" ca="1" si="1073"/>
        <v>0</v>
      </c>
      <c r="Z1101" s="253">
        <f t="shared" ca="1" si="1073"/>
        <v>0</v>
      </c>
      <c r="AA1101" s="253">
        <f t="shared" ca="1" si="1073"/>
        <v>0</v>
      </c>
      <c r="AB1101" s="253">
        <f t="shared" ref="AB1101" ca="1" si="1074">IF($D1097=LataProjekcji,ROUND($D1098-AB1100,0),ROUND(IF(AND(AB1099=0,AA1101&gt;0),$D1098-AB1100,IF(AB1099=0,0,$D1098-AB1100)),0))</f>
        <v>0</v>
      </c>
      <c r="AC1101" s="253">
        <f t="shared" ref="AC1101" ca="1" si="1075">IF($D1097=LataProjekcji,ROUND($D1098-AC1100,0),ROUND(IF(AND(AC1099=0,AB1101&gt;0),$D1098-AC1100,IF(AC1099=0,0,$D1098-AC1100)),0))</f>
        <v>0</v>
      </c>
      <c r="AD1101" s="253">
        <f t="shared" ref="AD1101" ca="1" si="1076">IF($D1097=LataProjekcji,ROUND($D1098-AD1100,0),ROUND(IF(AND(AD1099=0,AC1101&gt;0),$D1098-AD1100,IF(AD1099=0,0,$D1098-AD1100)),0))</f>
        <v>0</v>
      </c>
      <c r="AE1101" s="253">
        <f t="shared" ref="AE1101" ca="1" si="1077">IF($D1097=LataProjekcji,ROUND($D1098-AE1100,0),ROUND(IF(AND(AE1099=0,AD1101&gt;0),$D1098-AE1100,IF(AE1099=0,0,$D1098-AE1100)),0))</f>
        <v>0</v>
      </c>
    </row>
    <row r="1102" spans="1:31" hidden="1">
      <c r="A1102" s="325"/>
      <c r="B1102" s="20">
        <f ca="1">OFFSET($B$96,D1102,0)</f>
        <v>0</v>
      </c>
      <c r="C1102" s="20"/>
      <c r="D1102" s="21">
        <f>D1096+1</f>
        <v>29</v>
      </c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</row>
    <row r="1103" spans="1:31" hidden="1">
      <c r="A1103" s="325"/>
      <c r="B1103" s="164" t="s">
        <v>401</v>
      </c>
      <c r="C1103" s="164"/>
      <c r="D1103" s="164">
        <f ca="1">YEAR(OFFSET($E$96,D1102,0))</f>
        <v>1900</v>
      </c>
      <c r="E1103" s="164">
        <f ca="1">MONTH(OFFSET($E$96,D1102,0))</f>
        <v>1</v>
      </c>
      <c r="F1103" s="522" cm="1">
        <f t="array" aca="1" ref="F1103" ca="1">IleMiesiecyDoKoncaRokuST</f>
        <v>11</v>
      </c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</row>
    <row r="1104" spans="1:31" hidden="1">
      <c r="A1104" s="325"/>
      <c r="B1104" s="21" t="s">
        <v>387</v>
      </c>
      <c r="C1104" s="21"/>
      <c r="D1104" s="370">
        <f ca="1">IF(E1104&lt;0,0,ROUND(E1104,0))</f>
        <v>0</v>
      </c>
      <c r="E1104" s="248">
        <f ca="1">OFFSET($D$96,D1102,0)</f>
        <v>0</v>
      </c>
      <c r="F1104" s="370">
        <f ca="1">IF(E1104&gt;10,ROUND(($D1105/12)*$F1103,0),$D1104)</f>
        <v>0</v>
      </c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</row>
    <row r="1105" spans="1:31" hidden="1">
      <c r="A1105" s="325"/>
      <c r="B1105" s="21" t="s">
        <v>395</v>
      </c>
      <c r="C1105" s="415" t="e">
        <f ca="1">VLOOKUP(OFFSET($C$96,D1102,0),Założenia!$J$46:$K$53,2,FALSE)</f>
        <v>#N/A</v>
      </c>
      <c r="D1105" s="370">
        <f ca="1">IF(ISBLANK(OFFSET($E$96,D1102,0)),0,IF(E1104&gt;10,ROUND(D1104*C1105,0),IF(D1104&lt;0,0,D1104)))</f>
        <v>0</v>
      </c>
      <c r="E1105" s="21"/>
      <c r="F1105" s="21"/>
      <c r="G1105" s="21"/>
      <c r="H1105" s="21"/>
      <c r="I1105" s="21"/>
      <c r="J1105" s="21"/>
      <c r="K1105" s="74">
        <f ca="1">ROUND(IF($D1103=LataProjekcji,$F1104,IF($D1103=LataProjekcji,$D1105,0)),0)</f>
        <v>0</v>
      </c>
      <c r="L1105" s="247">
        <f ca="1">ROUND(IF(OR(AND($D1103=LataProjekcji,$F1103&gt;0),AND($D1103=LataProjekcji,$F1103=0,$E1104&lt;=10)),$F1104,IF($D1103&lt;LataProjekcji,IF((SUM($K1105:K1105)+$D1105)&lt;$D1104,$D1105,$D1104-SUM($K1105:K1105)),0)),0)</f>
        <v>0</v>
      </c>
      <c r="M1105" s="247">
        <f ca="1">ROUND(IF(OR(AND($D1103=LataProjekcji,$F1103&gt;0),AND($D1103=LataProjekcji,$F1103=0,$E1104&lt;=10)),$F1104,IF($D1103&lt;LataProjekcji,IF((SUM($K1105:L1105)+$D1105)&lt;$D1104,$D1105,$D1104-SUM($K1105:L1105)),0)),0)</f>
        <v>0</v>
      </c>
      <c r="N1105" s="247">
        <f ca="1">ROUND(IF(OR(AND($D1103=LataProjekcji,$F1103&gt;0),AND($D1103=LataProjekcji,$F1103=0,$E1104&lt;=10)),$F1104,IF($D1103&lt;LataProjekcji,IF((SUM($K1105:M1105)+$D1105)&lt;$D1104,$D1105,$D1104-SUM($K1105:M1105)),0)),0)</f>
        <v>0</v>
      </c>
      <c r="O1105" s="247">
        <f ca="1">ROUND(IF(OR(AND($D1103=LataProjekcji,$F1103&gt;0),AND($D1103=LataProjekcji,$F1103=0,$E1104&lt;=10)),$F1104,IF($D1103&lt;LataProjekcji,IF((SUM($K1105:N1105)+$D1105)&lt;$D1104,$D1105,$D1104-SUM($K1105:N1105)),0)),0)</f>
        <v>0</v>
      </c>
      <c r="P1105" s="247">
        <f ca="1">ROUND(IF(OR(AND($D1103=LataProjekcji,$F1103&gt;0),AND($D1103=LataProjekcji,$F1103=0,$E1104&lt;=10)),$F1104,IF($D1103&lt;LataProjekcji,IF((SUM($K1105:O1105)+$D1105)&lt;$D1104,$D1105,$D1104-SUM($K1105:O1105)),0)),0)</f>
        <v>0</v>
      </c>
      <c r="Q1105" s="247">
        <f ca="1">ROUND(IF(OR(AND($D1103=LataProjekcji,$F1103&gt;0),AND($D1103=LataProjekcji,$F1103=0,$E1104&lt;=10)),$F1104,IF($D1103&lt;LataProjekcji,IF((SUM($K1105:P1105)+$D1105)&lt;$D1104,$D1105,$D1104-SUM($K1105:P1105)),0)),0)</f>
        <v>0</v>
      </c>
      <c r="R1105" s="247">
        <f ca="1">ROUND(IF(OR(AND($D1103=LataProjekcji,$F1103&gt;0),AND($D1103=LataProjekcji,$F1103=0,$E1104&lt;=10)),$F1104,IF($D1103&lt;LataProjekcji,IF((SUM($K1105:Q1105)+$D1105)&lt;$D1104,$D1105,$D1104-SUM($K1105:Q1105)),0)),0)</f>
        <v>0</v>
      </c>
      <c r="S1105" s="247">
        <f ca="1">ROUND(IF(OR(AND($D1103=LataProjekcji,$F1103&gt;0),AND($D1103=LataProjekcji,$F1103=0,$E1104&lt;=10)),$F1104,IF($D1103&lt;LataProjekcji,IF((SUM($K1105:R1105)+$D1105)&lt;$D1104,$D1105,$D1104-SUM($K1105:R1105)),0)),0)</f>
        <v>0</v>
      </c>
      <c r="T1105" s="247">
        <f ca="1">ROUND(IF(OR(AND($D1103=LataProjekcji,$F1103&gt;0),AND($D1103=LataProjekcji,$F1103=0,$E1104&lt;=10)),$F1104,IF($D1103&lt;LataProjekcji,IF((SUM($K1105:S1105)+$D1105)&lt;$D1104,$D1105,$D1104-SUM($K1105:S1105)),0)),0)</f>
        <v>0</v>
      </c>
      <c r="U1105" s="247">
        <f ca="1">ROUND(IF(OR(AND($D1103=LataProjekcji,$F1103&gt;0),AND($D1103=LataProjekcji,$F1103=0,$E1104&lt;=10)),$F1104,IF($D1103&lt;LataProjekcji,IF((SUM($K1105:T1105)+$D1105)&lt;$D1104,$D1105,$D1104-SUM($K1105:T1105)),0)),0)</f>
        <v>0</v>
      </c>
      <c r="V1105" s="247">
        <f ca="1">ROUND(IF(OR(AND($D1103=LataProjekcji,$F1103&gt;0),AND($D1103=LataProjekcji,$F1103=0,$E1104&lt;=10)),$F1104,IF($D1103&lt;LataProjekcji,IF((SUM($K1105:U1105)+$D1105)&lt;$D1104,$D1105,$D1104-SUM($K1105:U1105)),0)),0)</f>
        <v>0</v>
      </c>
      <c r="W1105" s="247">
        <f ca="1">ROUND(IF(OR(AND($D1103=LataProjekcji,$F1103&gt;0),AND($D1103=LataProjekcji,$F1103=0,$E1104&lt;=10)),$F1104,IF($D1103&lt;LataProjekcji,IF((SUM($K1105:V1105)+$D1105)&lt;$D1104,$D1105,$D1104-SUM($K1105:V1105)),0)),0)</f>
        <v>0</v>
      </c>
      <c r="X1105" s="247">
        <f ca="1">ROUND(IF(OR(AND($D1103=LataProjekcji,$F1103&gt;0),AND($D1103=LataProjekcji,$F1103=0,$E1104&lt;=10)),$F1104,IF($D1103&lt;LataProjekcji,IF((SUM($K1105:W1105)+$D1105)&lt;$D1104,$D1105,$D1104-SUM($K1105:W1105)),0)),0)</f>
        <v>0</v>
      </c>
      <c r="Y1105" s="247">
        <f ca="1">ROUND(IF(OR(AND($D1103=LataProjekcji,$F1103&gt;0),AND($D1103=LataProjekcji,$F1103=0,$E1104&lt;=10)),$F1104,IF($D1103&lt;LataProjekcji,IF((SUM($K1105:X1105)+$D1105)&lt;$D1104,$D1105,$D1104-SUM($K1105:X1105)),0)),0)</f>
        <v>0</v>
      </c>
      <c r="Z1105" s="247">
        <f ca="1">ROUND(IF(OR(AND($D1103=LataProjekcji,$F1103&gt;0),AND($D1103=LataProjekcji,$F1103=0,$E1104&lt;=10)),$F1104,IF($D1103&lt;LataProjekcji,IF((SUM($K1105:Y1105)+$D1105)&lt;$D1104,$D1105,$D1104-SUM($K1105:Y1105)),0)),0)</f>
        <v>0</v>
      </c>
      <c r="AA1105" s="247">
        <f ca="1">ROUND(IF(OR(AND($D1103=LataProjekcji,$F1103&gt;0),AND($D1103=LataProjekcji,$F1103=0,$E1104&lt;=10)),$F1104,IF($D1103&lt;LataProjekcji,IF((SUM($K1105:Z1105)+$D1105)&lt;$D1104,$D1105,$D1104-SUM($K1105:Z1105)),0)),0)</f>
        <v>0</v>
      </c>
      <c r="AB1105" s="247">
        <f ca="1">ROUND(IF(OR(AND($D1103=LataProjekcji,$F1103&gt;0),AND($D1103=LataProjekcji,$F1103=0,$E1104&lt;=10)),$F1104,IF($D1103&lt;LataProjekcji,IF((SUM($K1105:AA1105)+$D1105)&lt;$D1104,$D1105,$D1104-SUM($K1105:AA1105)),0)),0)</f>
        <v>0</v>
      </c>
      <c r="AC1105" s="247">
        <f ca="1">ROUND(IF(OR(AND($D1103=LataProjekcji,$F1103&gt;0),AND($D1103=LataProjekcji,$F1103=0,$E1104&lt;=10)),$F1104,IF($D1103&lt;LataProjekcji,IF((SUM($K1105:AB1105)+$D1105)&lt;$D1104,$D1105,$D1104-SUM($K1105:AB1105)),0)),0)</f>
        <v>0</v>
      </c>
      <c r="AD1105" s="247">
        <f ca="1">ROUND(IF(OR(AND($D1103=LataProjekcji,$F1103&gt;0),AND($D1103=LataProjekcji,$F1103=0,$E1104&lt;=10)),$F1104,IF($D1103&lt;LataProjekcji,IF((SUM($K1105:AC1105)+$D1105)&lt;$D1104,$D1105,$D1104-SUM($K1105:AC1105)),0)),0)</f>
        <v>0</v>
      </c>
      <c r="AE1105" s="247">
        <f ca="1">ROUND(IF(OR(AND($D1103=LataProjekcji,$F1103&gt;0),AND($D1103=LataProjekcji,$F1103=0,$E1104&lt;=10)),$F1104,IF($D1103&lt;LataProjekcji,IF((SUM($K1105:AD1105)+$D1105)&lt;$D1104,$D1105,$D1104-SUM($K1105:AD1105)),0)),0)</f>
        <v>0</v>
      </c>
    </row>
    <row r="1106" spans="1:31" hidden="1">
      <c r="A1106" s="325"/>
      <c r="B1106" s="21" t="s">
        <v>396</v>
      </c>
      <c r="C1106" s="21"/>
      <c r="D1106" s="22"/>
      <c r="E1106" s="21"/>
      <c r="F1106" s="21"/>
      <c r="G1106" s="21"/>
      <c r="H1106" s="21"/>
      <c r="I1106" s="21"/>
      <c r="J1106" s="21"/>
      <c r="K1106" s="22">
        <f ca="1">ROUND(K1105,0)</f>
        <v>0</v>
      </c>
      <c r="L1106" s="22">
        <f t="shared" ref="L1106:Y1106" ca="1" si="1078">ROUND(K1106+L1105,0)</f>
        <v>0</v>
      </c>
      <c r="M1106" s="22">
        <f t="shared" ca="1" si="1078"/>
        <v>0</v>
      </c>
      <c r="N1106" s="22">
        <f t="shared" ca="1" si="1078"/>
        <v>0</v>
      </c>
      <c r="O1106" s="22">
        <f t="shared" ca="1" si="1078"/>
        <v>0</v>
      </c>
      <c r="P1106" s="22">
        <f t="shared" ca="1" si="1078"/>
        <v>0</v>
      </c>
      <c r="Q1106" s="22">
        <f t="shared" ca="1" si="1078"/>
        <v>0</v>
      </c>
      <c r="R1106" s="22">
        <f t="shared" ca="1" si="1078"/>
        <v>0</v>
      </c>
      <c r="S1106" s="22">
        <f t="shared" ca="1" si="1078"/>
        <v>0</v>
      </c>
      <c r="T1106" s="22">
        <f t="shared" ca="1" si="1078"/>
        <v>0</v>
      </c>
      <c r="U1106" s="22">
        <f t="shared" ca="1" si="1078"/>
        <v>0</v>
      </c>
      <c r="V1106" s="22">
        <f t="shared" ca="1" si="1078"/>
        <v>0</v>
      </c>
      <c r="W1106" s="22">
        <f t="shared" ca="1" si="1078"/>
        <v>0</v>
      </c>
      <c r="X1106" s="22">
        <f t="shared" ca="1" si="1078"/>
        <v>0</v>
      </c>
      <c r="Y1106" s="22">
        <f t="shared" ca="1" si="1078"/>
        <v>0</v>
      </c>
      <c r="Z1106" s="22">
        <f t="shared" ref="Z1106" ca="1" si="1079">ROUND(Y1106+Z1105,0)</f>
        <v>0</v>
      </c>
      <c r="AA1106" s="22">
        <f t="shared" ref="AA1106" ca="1" si="1080">ROUND(Z1106+AA1105,0)</f>
        <v>0</v>
      </c>
      <c r="AB1106" s="22">
        <f t="shared" ref="AB1106" ca="1" si="1081">ROUND(AA1106+AB1105,0)</f>
        <v>0</v>
      </c>
      <c r="AC1106" s="22">
        <f t="shared" ref="AC1106" ca="1" si="1082">ROUND(AB1106+AC1105,0)</f>
        <v>0</v>
      </c>
      <c r="AD1106" s="22">
        <f t="shared" ref="AD1106" ca="1" si="1083">ROUND(AC1106+AD1105,0)</f>
        <v>0</v>
      </c>
      <c r="AE1106" s="22">
        <f t="shared" ref="AE1106" ca="1" si="1084">ROUND(AD1106+AE1105,0)</f>
        <v>0</v>
      </c>
    </row>
    <row r="1107" spans="1:31" hidden="1">
      <c r="A1107" s="325"/>
      <c r="B1107" s="21" t="s">
        <v>387</v>
      </c>
      <c r="C1107" s="21"/>
      <c r="D1107" s="22"/>
      <c r="E1107" s="21"/>
      <c r="F1107" s="21"/>
      <c r="G1107" s="21"/>
      <c r="H1107" s="21"/>
      <c r="I1107" s="21"/>
      <c r="J1107" s="424">
        <f ca="1">OFFSET($C$96,D1102,0)</f>
        <v>0</v>
      </c>
      <c r="K1107" s="76">
        <f ca="1">IF($D1103=LataProjekcji,ROUND($D1104-K1106,0),ROUND(IF(K1105=0,0,$D1104-K1106),0))</f>
        <v>0</v>
      </c>
      <c r="L1107" s="253">
        <f t="shared" ref="L1107:W1107" ca="1" si="1085">IF($D1103=LataProjekcji,ROUND($D1104-L1106,0),ROUND(IF(AND(L1105=0,K1107&gt;0),$D1104-L1106,IF(L1105=0,0,$D1104-L1106)),0))</f>
        <v>0</v>
      </c>
      <c r="M1107" s="253">
        <f t="shared" ca="1" si="1085"/>
        <v>0</v>
      </c>
      <c r="N1107" s="253">
        <f t="shared" ca="1" si="1085"/>
        <v>0</v>
      </c>
      <c r="O1107" s="253">
        <f t="shared" ca="1" si="1085"/>
        <v>0</v>
      </c>
      <c r="P1107" s="253">
        <f t="shared" ca="1" si="1085"/>
        <v>0</v>
      </c>
      <c r="Q1107" s="253">
        <f t="shared" ca="1" si="1085"/>
        <v>0</v>
      </c>
      <c r="R1107" s="253">
        <f t="shared" ca="1" si="1085"/>
        <v>0</v>
      </c>
      <c r="S1107" s="253">
        <f t="shared" ca="1" si="1085"/>
        <v>0</v>
      </c>
      <c r="T1107" s="253">
        <f t="shared" ca="1" si="1085"/>
        <v>0</v>
      </c>
      <c r="U1107" s="253">
        <f t="shared" ca="1" si="1085"/>
        <v>0</v>
      </c>
      <c r="V1107" s="253">
        <f t="shared" ca="1" si="1085"/>
        <v>0</v>
      </c>
      <c r="W1107" s="253">
        <f t="shared" ca="1" si="1085"/>
        <v>0</v>
      </c>
      <c r="X1107" s="253">
        <f t="shared" ref="X1107:AA1107" ca="1" si="1086">IF($D1103=LataProjekcji,ROUND($D1104-X1106,0),ROUND(IF(AND(X1105=0,W1107&gt;0),$D1104-X1106,IF(X1105=0,0,$D1104-X1106)),0))</f>
        <v>0</v>
      </c>
      <c r="Y1107" s="253">
        <f t="shared" ca="1" si="1086"/>
        <v>0</v>
      </c>
      <c r="Z1107" s="253">
        <f t="shared" ca="1" si="1086"/>
        <v>0</v>
      </c>
      <c r="AA1107" s="253">
        <f t="shared" ca="1" si="1086"/>
        <v>0</v>
      </c>
      <c r="AB1107" s="253">
        <f t="shared" ref="AB1107" ca="1" si="1087">IF($D1103=LataProjekcji,ROUND($D1104-AB1106,0),ROUND(IF(AND(AB1105=0,AA1107&gt;0),$D1104-AB1106,IF(AB1105=0,0,$D1104-AB1106)),0))</f>
        <v>0</v>
      </c>
      <c r="AC1107" s="253">
        <f t="shared" ref="AC1107" ca="1" si="1088">IF($D1103=LataProjekcji,ROUND($D1104-AC1106,0),ROUND(IF(AND(AC1105=0,AB1107&gt;0),$D1104-AC1106,IF(AC1105=0,0,$D1104-AC1106)),0))</f>
        <v>0</v>
      </c>
      <c r="AD1107" s="253">
        <f t="shared" ref="AD1107" ca="1" si="1089">IF($D1103=LataProjekcji,ROUND($D1104-AD1106,0),ROUND(IF(AND(AD1105=0,AC1107&gt;0),$D1104-AD1106,IF(AD1105=0,0,$D1104-AD1106)),0))</f>
        <v>0</v>
      </c>
      <c r="AE1107" s="253">
        <f t="shared" ref="AE1107" ca="1" si="1090">IF($D1103=LataProjekcji,ROUND($D1104-AE1106,0),ROUND(IF(AND(AE1105=0,AD1107&gt;0),$D1104-AE1106,IF(AE1105=0,0,$D1104-AE1106)),0))</f>
        <v>0</v>
      </c>
    </row>
    <row r="1108" spans="1:31" hidden="1">
      <c r="A1108" s="325"/>
      <c r="B1108" s="20">
        <f ca="1">OFFSET($B$96,D1108,0)</f>
        <v>0</v>
      </c>
      <c r="C1108" s="20"/>
      <c r="D1108" s="21">
        <f>D1102+1</f>
        <v>30</v>
      </c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</row>
    <row r="1109" spans="1:31" hidden="1">
      <c r="A1109" s="325"/>
      <c r="B1109" s="164" t="s">
        <v>401</v>
      </c>
      <c r="C1109" s="164"/>
      <c r="D1109" s="164">
        <f ca="1">YEAR(OFFSET($E$96,D1108,0))</f>
        <v>1900</v>
      </c>
      <c r="E1109" s="164">
        <f ca="1">MONTH(OFFSET($E$96,D1108,0))</f>
        <v>1</v>
      </c>
      <c r="F1109" s="522" cm="1">
        <f t="array" aca="1" ref="F1109" ca="1">IleMiesiecyDoKoncaRokuST</f>
        <v>11</v>
      </c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325"/>
      <c r="B1110" s="21" t="s">
        <v>387</v>
      </c>
      <c r="C1110" s="21"/>
      <c r="D1110" s="368">
        <f ca="1">IF(E1110&lt;0,0,ROUND(E1110,0))</f>
        <v>0</v>
      </c>
      <c r="E1110" s="248">
        <f ca="1">OFFSET($D$96,D1108,0)</f>
        <v>0</v>
      </c>
      <c r="F1110" s="368">
        <f ca="1">IF(E1110&gt;10,ROUND(($D1111/12)*$F1109,0),$D1110)</f>
        <v>0</v>
      </c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325"/>
      <c r="B1111" s="21" t="s">
        <v>395</v>
      </c>
      <c r="C1111" s="415" t="e">
        <f ca="1">VLOOKUP(OFFSET($C$96,D1108,0),Założenia!$J$46:$K$53,2,FALSE)</f>
        <v>#N/A</v>
      </c>
      <c r="D1111" s="368">
        <f ca="1">IF(ISBLANK(OFFSET($E$96,D1108,0)),0,IF(E1110&gt;10,ROUND(D1110*C1111,0),IF(D1110&lt;0,0,D1110)))</f>
        <v>0</v>
      </c>
      <c r="E1111" s="21"/>
      <c r="F1111" s="21"/>
      <c r="G1111" s="21"/>
      <c r="H1111" s="21"/>
      <c r="I1111" s="21"/>
      <c r="J1111" s="21"/>
      <c r="K1111" s="74">
        <f ca="1">ROUND(IF($D1109=LataProjekcji,$F1110,IF($D1109=LataProjekcji,$D1111,0)),0)</f>
        <v>0</v>
      </c>
      <c r="L1111" s="247">
        <f ca="1">ROUND(IF(OR(AND($D1109=LataProjekcji,$F1109&gt;0),AND($D1109=LataProjekcji,$F1109=0,$E1110&lt;=10)),$F1110,IF($D1109&lt;LataProjekcji,IF((SUM($K1111:K1111)+$D1111)&lt;$D1110,$D1111,$D1110-SUM($K1111:K1111)),0)),0)</f>
        <v>0</v>
      </c>
      <c r="M1111" s="247">
        <f ca="1">ROUND(IF(OR(AND($D1109=LataProjekcji,$F1109&gt;0),AND($D1109=LataProjekcji,$F1109=0,$E1110&lt;=10)),$F1110,IF($D1109&lt;LataProjekcji,IF((SUM($K1111:L1111)+$D1111)&lt;$D1110,$D1111,$D1110-SUM($K1111:L1111)),0)),0)</f>
        <v>0</v>
      </c>
      <c r="N1111" s="247">
        <f ca="1">ROUND(IF(OR(AND($D1109=LataProjekcji,$F1109&gt;0),AND($D1109=LataProjekcji,$F1109=0,$E1110&lt;=10)),$F1110,IF($D1109&lt;LataProjekcji,IF((SUM($K1111:M1111)+$D1111)&lt;$D1110,$D1111,$D1110-SUM($K1111:M1111)),0)),0)</f>
        <v>0</v>
      </c>
      <c r="O1111" s="247">
        <f ca="1">ROUND(IF(OR(AND($D1109=LataProjekcji,$F1109&gt;0),AND($D1109=LataProjekcji,$F1109=0,$E1110&lt;=10)),$F1110,IF($D1109&lt;LataProjekcji,IF((SUM($K1111:N1111)+$D1111)&lt;$D1110,$D1111,$D1110-SUM($K1111:N1111)),0)),0)</f>
        <v>0</v>
      </c>
      <c r="P1111" s="247">
        <f ca="1">ROUND(IF(OR(AND($D1109=LataProjekcji,$F1109&gt;0),AND($D1109=LataProjekcji,$F1109=0,$E1110&lt;=10)),$F1110,IF($D1109&lt;LataProjekcji,IF((SUM($K1111:O1111)+$D1111)&lt;$D1110,$D1111,$D1110-SUM($K1111:O1111)),0)),0)</f>
        <v>0</v>
      </c>
      <c r="Q1111" s="247">
        <f ca="1">ROUND(IF(OR(AND($D1109=LataProjekcji,$F1109&gt;0),AND($D1109=LataProjekcji,$F1109=0,$E1110&lt;=10)),$F1110,IF($D1109&lt;LataProjekcji,IF((SUM($K1111:P1111)+$D1111)&lt;$D1110,$D1111,$D1110-SUM($K1111:P1111)),0)),0)</f>
        <v>0</v>
      </c>
      <c r="R1111" s="247">
        <f ca="1">ROUND(IF(OR(AND($D1109=LataProjekcji,$F1109&gt;0),AND($D1109=LataProjekcji,$F1109=0,$E1110&lt;=10)),$F1110,IF($D1109&lt;LataProjekcji,IF((SUM($K1111:Q1111)+$D1111)&lt;$D1110,$D1111,$D1110-SUM($K1111:Q1111)),0)),0)</f>
        <v>0</v>
      </c>
      <c r="S1111" s="247">
        <f ca="1">ROUND(IF(OR(AND($D1109=LataProjekcji,$F1109&gt;0),AND($D1109=LataProjekcji,$F1109=0,$E1110&lt;=10)),$F1110,IF($D1109&lt;LataProjekcji,IF((SUM($K1111:R1111)+$D1111)&lt;$D1110,$D1111,$D1110-SUM($K1111:R1111)),0)),0)</f>
        <v>0</v>
      </c>
      <c r="T1111" s="247">
        <f ca="1">ROUND(IF(OR(AND($D1109=LataProjekcji,$F1109&gt;0),AND($D1109=LataProjekcji,$F1109=0,$E1110&lt;=10)),$F1110,IF($D1109&lt;LataProjekcji,IF((SUM($K1111:S1111)+$D1111)&lt;$D1110,$D1111,$D1110-SUM($K1111:S1111)),0)),0)</f>
        <v>0</v>
      </c>
      <c r="U1111" s="247">
        <f ca="1">ROUND(IF(OR(AND($D1109=LataProjekcji,$F1109&gt;0),AND($D1109=LataProjekcji,$F1109=0,$E1110&lt;=10)),$F1110,IF($D1109&lt;LataProjekcji,IF((SUM($K1111:T1111)+$D1111)&lt;$D1110,$D1111,$D1110-SUM($K1111:T1111)),0)),0)</f>
        <v>0</v>
      </c>
      <c r="V1111" s="247">
        <f ca="1">ROUND(IF(OR(AND($D1109=LataProjekcji,$F1109&gt;0),AND($D1109=LataProjekcji,$F1109=0,$E1110&lt;=10)),$F1110,IF($D1109&lt;LataProjekcji,IF((SUM($K1111:U1111)+$D1111)&lt;$D1110,$D1111,$D1110-SUM($K1111:U1111)),0)),0)</f>
        <v>0</v>
      </c>
      <c r="W1111" s="247">
        <f ca="1">ROUND(IF(OR(AND($D1109=LataProjekcji,$F1109&gt;0),AND($D1109=LataProjekcji,$F1109=0,$E1110&lt;=10)),$F1110,IF($D1109&lt;LataProjekcji,IF((SUM($K1111:V1111)+$D1111)&lt;$D1110,$D1111,$D1110-SUM($K1111:V1111)),0)),0)</f>
        <v>0</v>
      </c>
      <c r="X1111" s="247">
        <f ca="1">ROUND(IF(OR(AND($D1109=LataProjekcji,$F1109&gt;0),AND($D1109=LataProjekcji,$F1109=0,$E1110&lt;=10)),$F1110,IF($D1109&lt;LataProjekcji,IF((SUM($K1111:W1111)+$D1111)&lt;$D1110,$D1111,$D1110-SUM($K1111:W1111)),0)),0)</f>
        <v>0</v>
      </c>
      <c r="Y1111" s="247">
        <f ca="1">ROUND(IF(OR(AND($D1109=LataProjekcji,$F1109&gt;0),AND($D1109=LataProjekcji,$F1109=0,$E1110&lt;=10)),$F1110,IF($D1109&lt;LataProjekcji,IF((SUM($K1111:X1111)+$D1111)&lt;$D1110,$D1111,$D1110-SUM($K1111:X1111)),0)),0)</f>
        <v>0</v>
      </c>
      <c r="Z1111" s="247">
        <f ca="1">ROUND(IF(OR(AND($D1109=LataProjekcji,$F1109&gt;0),AND($D1109=LataProjekcji,$F1109=0,$E1110&lt;=10)),$F1110,IF($D1109&lt;LataProjekcji,IF((SUM($K1111:Y1111)+$D1111)&lt;$D1110,$D1111,$D1110-SUM($K1111:Y1111)),0)),0)</f>
        <v>0</v>
      </c>
      <c r="AA1111" s="247">
        <f ca="1">ROUND(IF(OR(AND($D1109=LataProjekcji,$F1109&gt;0),AND($D1109=LataProjekcji,$F1109=0,$E1110&lt;=10)),$F1110,IF($D1109&lt;LataProjekcji,IF((SUM($K1111:Z1111)+$D1111)&lt;$D1110,$D1111,$D1110-SUM($K1111:Z1111)),0)),0)</f>
        <v>0</v>
      </c>
      <c r="AB1111" s="247">
        <f ca="1">ROUND(IF(OR(AND($D1109=LataProjekcji,$F1109&gt;0),AND($D1109=LataProjekcji,$F1109=0,$E1110&lt;=10)),$F1110,IF($D1109&lt;LataProjekcji,IF((SUM($K1111:AA1111)+$D1111)&lt;$D1110,$D1111,$D1110-SUM($K1111:AA1111)),0)),0)</f>
        <v>0</v>
      </c>
      <c r="AC1111" s="247">
        <f ca="1">ROUND(IF(OR(AND($D1109=LataProjekcji,$F1109&gt;0),AND($D1109=LataProjekcji,$F1109=0,$E1110&lt;=10)),$F1110,IF($D1109&lt;LataProjekcji,IF((SUM($K1111:AB1111)+$D1111)&lt;$D1110,$D1111,$D1110-SUM($K1111:AB1111)),0)),0)</f>
        <v>0</v>
      </c>
      <c r="AD1111" s="247">
        <f ca="1">ROUND(IF(OR(AND($D1109=LataProjekcji,$F1109&gt;0),AND($D1109=LataProjekcji,$F1109=0,$E1110&lt;=10)),$F1110,IF($D1109&lt;LataProjekcji,IF((SUM($K1111:AC1111)+$D1111)&lt;$D1110,$D1111,$D1110-SUM($K1111:AC1111)),0)),0)</f>
        <v>0</v>
      </c>
      <c r="AE1111" s="247">
        <f ca="1">ROUND(IF(OR(AND($D1109=LataProjekcji,$F1109&gt;0),AND($D1109=LataProjekcji,$F1109=0,$E1110&lt;=10)),$F1110,IF($D1109&lt;LataProjekcji,IF((SUM($K1111:AD1111)+$D1111)&lt;$D1110,$D1111,$D1110-SUM($K1111:AD1111)),0)),0)</f>
        <v>0</v>
      </c>
    </row>
    <row r="1112" spans="1:31" hidden="1">
      <c r="A1112" s="325"/>
      <c r="B1112" s="21" t="s">
        <v>396</v>
      </c>
      <c r="C1112" s="21"/>
      <c r="D1112" s="22"/>
      <c r="E1112" s="21"/>
      <c r="F1112" s="21"/>
      <c r="G1112" s="21"/>
      <c r="H1112" s="21"/>
      <c r="I1112" s="21"/>
      <c r="J1112" s="21"/>
      <c r="K1112" s="22">
        <f ca="1">ROUND(K1111,0)</f>
        <v>0</v>
      </c>
      <c r="L1112" s="22">
        <f t="shared" ref="L1112:Y1112" ca="1" si="1091">ROUND(K1112+L1111,0)</f>
        <v>0</v>
      </c>
      <c r="M1112" s="22">
        <f t="shared" ca="1" si="1091"/>
        <v>0</v>
      </c>
      <c r="N1112" s="22">
        <f t="shared" ca="1" si="1091"/>
        <v>0</v>
      </c>
      <c r="O1112" s="22">
        <f t="shared" ca="1" si="1091"/>
        <v>0</v>
      </c>
      <c r="P1112" s="22">
        <f t="shared" ca="1" si="1091"/>
        <v>0</v>
      </c>
      <c r="Q1112" s="22">
        <f t="shared" ca="1" si="1091"/>
        <v>0</v>
      </c>
      <c r="R1112" s="22">
        <f t="shared" ca="1" si="1091"/>
        <v>0</v>
      </c>
      <c r="S1112" s="22">
        <f t="shared" ca="1" si="1091"/>
        <v>0</v>
      </c>
      <c r="T1112" s="22">
        <f t="shared" ca="1" si="1091"/>
        <v>0</v>
      </c>
      <c r="U1112" s="22">
        <f t="shared" ca="1" si="1091"/>
        <v>0</v>
      </c>
      <c r="V1112" s="22">
        <f t="shared" ca="1" si="1091"/>
        <v>0</v>
      </c>
      <c r="W1112" s="22">
        <f t="shared" ca="1" si="1091"/>
        <v>0</v>
      </c>
      <c r="X1112" s="22">
        <f t="shared" ca="1" si="1091"/>
        <v>0</v>
      </c>
      <c r="Y1112" s="22">
        <f t="shared" ca="1" si="1091"/>
        <v>0</v>
      </c>
      <c r="Z1112" s="22">
        <f t="shared" ref="Z1112" ca="1" si="1092">ROUND(Y1112+Z1111,0)</f>
        <v>0</v>
      </c>
      <c r="AA1112" s="22">
        <f t="shared" ref="AA1112" ca="1" si="1093">ROUND(Z1112+AA1111,0)</f>
        <v>0</v>
      </c>
      <c r="AB1112" s="22">
        <f t="shared" ref="AB1112" ca="1" si="1094">ROUND(AA1112+AB1111,0)</f>
        <v>0</v>
      </c>
      <c r="AC1112" s="22">
        <f t="shared" ref="AC1112" ca="1" si="1095">ROUND(AB1112+AC1111,0)</f>
        <v>0</v>
      </c>
      <c r="AD1112" s="22">
        <f t="shared" ref="AD1112" ca="1" si="1096">ROUND(AC1112+AD1111,0)</f>
        <v>0</v>
      </c>
      <c r="AE1112" s="22">
        <f t="shared" ref="AE1112" ca="1" si="1097">ROUND(AD1112+AE1111,0)</f>
        <v>0</v>
      </c>
    </row>
    <row r="1113" spans="1:31" hidden="1">
      <c r="A1113" s="325"/>
      <c r="B1113" s="21" t="s">
        <v>387</v>
      </c>
      <c r="C1113" s="21"/>
      <c r="D1113" s="22"/>
      <c r="E1113" s="21"/>
      <c r="F1113" s="21"/>
      <c r="G1113" s="21"/>
      <c r="H1113" s="21"/>
      <c r="I1113" s="21"/>
      <c r="J1113" s="424">
        <f ca="1">OFFSET($C$96,D1108,0)</f>
        <v>0</v>
      </c>
      <c r="K1113" s="76">
        <f ca="1">IF($D1109=LataProjekcji,ROUND($D1110-K1112,0),ROUND(IF(K1111=0,0,$D1110-K1112),0))</f>
        <v>0</v>
      </c>
      <c r="L1113" s="253">
        <f t="shared" ref="L1113:W1113" ca="1" si="1098">IF($D1109=LataProjekcji,ROUND($D1110-L1112,0),ROUND(IF(AND(L1111=0,K1113&gt;0),$D1110-L1112,IF(L1111=0,0,$D1110-L1112)),0))</f>
        <v>0</v>
      </c>
      <c r="M1113" s="253">
        <f t="shared" ca="1" si="1098"/>
        <v>0</v>
      </c>
      <c r="N1113" s="253">
        <f t="shared" ca="1" si="1098"/>
        <v>0</v>
      </c>
      <c r="O1113" s="253">
        <f t="shared" ca="1" si="1098"/>
        <v>0</v>
      </c>
      <c r="P1113" s="253">
        <f t="shared" ca="1" si="1098"/>
        <v>0</v>
      </c>
      <c r="Q1113" s="253">
        <f t="shared" ca="1" si="1098"/>
        <v>0</v>
      </c>
      <c r="R1113" s="253">
        <f t="shared" ca="1" si="1098"/>
        <v>0</v>
      </c>
      <c r="S1113" s="253">
        <f t="shared" ca="1" si="1098"/>
        <v>0</v>
      </c>
      <c r="T1113" s="253">
        <f t="shared" ca="1" si="1098"/>
        <v>0</v>
      </c>
      <c r="U1113" s="253">
        <f t="shared" ca="1" si="1098"/>
        <v>0</v>
      </c>
      <c r="V1113" s="253">
        <f t="shared" ca="1" si="1098"/>
        <v>0</v>
      </c>
      <c r="W1113" s="253">
        <f t="shared" ca="1" si="1098"/>
        <v>0</v>
      </c>
      <c r="X1113" s="253">
        <f t="shared" ref="X1113:AA1113" ca="1" si="1099">IF($D1109=LataProjekcji,ROUND($D1110-X1112,0),ROUND(IF(AND(X1111=0,W1113&gt;0),$D1110-X1112,IF(X1111=0,0,$D1110-X1112)),0))</f>
        <v>0</v>
      </c>
      <c r="Y1113" s="253">
        <f t="shared" ca="1" si="1099"/>
        <v>0</v>
      </c>
      <c r="Z1113" s="253">
        <f t="shared" ca="1" si="1099"/>
        <v>0</v>
      </c>
      <c r="AA1113" s="253">
        <f t="shared" ca="1" si="1099"/>
        <v>0</v>
      </c>
      <c r="AB1113" s="253">
        <f t="shared" ref="AB1113" ca="1" si="1100">IF($D1109=LataProjekcji,ROUND($D1110-AB1112,0),ROUND(IF(AND(AB1111=0,AA1113&gt;0),$D1110-AB1112,IF(AB1111=0,0,$D1110-AB1112)),0))</f>
        <v>0</v>
      </c>
      <c r="AC1113" s="253">
        <f t="shared" ref="AC1113" ca="1" si="1101">IF($D1109=LataProjekcji,ROUND($D1110-AC1112,0),ROUND(IF(AND(AC1111=0,AB1113&gt;0),$D1110-AC1112,IF(AC1111=0,0,$D1110-AC1112)),0))</f>
        <v>0</v>
      </c>
      <c r="AD1113" s="253">
        <f t="shared" ref="AD1113" ca="1" si="1102">IF($D1109=LataProjekcji,ROUND($D1110-AD1112,0),ROUND(IF(AND(AD1111=0,AC1113&gt;0),$D1110-AD1112,IF(AD1111=0,0,$D1110-AD1112)),0))</f>
        <v>0</v>
      </c>
      <c r="AE1113" s="253">
        <f t="shared" ref="AE1113" ca="1" si="1103">IF($D1109=LataProjekcji,ROUND($D1110-AE1112,0),ROUND(IF(AND(AE1111=0,AD1113&gt;0),$D1110-AE1112,IF(AE1111=0,0,$D1110-AE1112)),0))</f>
        <v>0</v>
      </c>
    </row>
    <row r="1114" spans="1:31" hidden="1">
      <c r="A1114" s="325"/>
      <c r="B1114" s="20">
        <f ca="1">OFFSET($B$96,D1114,0)</f>
        <v>0</v>
      </c>
      <c r="C1114" s="20"/>
      <c r="D1114" s="21">
        <f>D1108+1</f>
        <v>31</v>
      </c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  <c r="Y1114" s="21"/>
      <c r="Z1114" s="21"/>
      <c r="AA1114" s="21"/>
      <c r="AB1114" s="21"/>
      <c r="AC1114" s="21"/>
      <c r="AD1114" s="21"/>
      <c r="AE1114" s="21"/>
    </row>
    <row r="1115" spans="1:31" hidden="1">
      <c r="A1115" s="325"/>
      <c r="B1115" s="164" t="s">
        <v>401</v>
      </c>
      <c r="C1115" s="164"/>
      <c r="D1115" s="164">
        <f ca="1">YEAR(OFFSET($E$96,D1114,0))</f>
        <v>1900</v>
      </c>
      <c r="E1115" s="164">
        <f ca="1">MONTH(OFFSET($E$96,D1114,0))</f>
        <v>1</v>
      </c>
      <c r="F1115" s="522" cm="1">
        <f t="array" aca="1" ref="F1115" ca="1">IleMiesiecyDoKoncaRokuST</f>
        <v>11</v>
      </c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325"/>
      <c r="B1116" s="21" t="s">
        <v>387</v>
      </c>
      <c r="C1116" s="21"/>
      <c r="D1116" s="369">
        <f ca="1">IF(E1116&lt;0,0,ROUND(E1116,0))</f>
        <v>0</v>
      </c>
      <c r="E1116" s="248">
        <f ca="1">OFFSET($D$96,D1114,0)</f>
        <v>0</v>
      </c>
      <c r="F1116" s="369">
        <f ca="1">IF(E1116&gt;10,ROUND(($D1117/12)*$F1115,0),$D1116)</f>
        <v>0</v>
      </c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325"/>
      <c r="B1117" s="21" t="s">
        <v>395</v>
      </c>
      <c r="C1117" s="415" t="e">
        <f ca="1">VLOOKUP(OFFSET($C$96,D1114,0),Założenia!$J$46:$K$53,2,FALSE)</f>
        <v>#N/A</v>
      </c>
      <c r="D1117" s="369">
        <f ca="1">IF(ISBLANK(OFFSET($E$96,D1114,0)),0,IF(E1116&gt;10,ROUND(D1116*C1117,0),IF(D1116&lt;0,0,D1116)))</f>
        <v>0</v>
      </c>
      <c r="E1117" s="21"/>
      <c r="F1117" s="21"/>
      <c r="G1117" s="21"/>
      <c r="H1117" s="21"/>
      <c r="I1117" s="21"/>
      <c r="J1117" s="21"/>
      <c r="K1117" s="74">
        <f ca="1">ROUND(IF($D1115=LataProjekcji,$F1116,IF($D1115=LataProjekcji,$D1117,0)),0)</f>
        <v>0</v>
      </c>
      <c r="L1117" s="247">
        <f ca="1">ROUND(IF(OR(AND($D1115=LataProjekcji,$F1115&gt;0),AND($D1115=LataProjekcji,$F1115=0,$E1116&lt;=10)),$F1116,IF($D1115&lt;LataProjekcji,IF((SUM($K1117:K1117)+$D1117)&lt;$D1116,$D1117,$D1116-SUM($K1117:K1117)),0)),0)</f>
        <v>0</v>
      </c>
      <c r="M1117" s="247">
        <f ca="1">ROUND(IF(OR(AND($D1115=LataProjekcji,$F1115&gt;0),AND($D1115=LataProjekcji,$F1115=0,$E1116&lt;=10)),$F1116,IF($D1115&lt;LataProjekcji,IF((SUM($K1117:L1117)+$D1117)&lt;$D1116,$D1117,$D1116-SUM($K1117:L1117)),0)),0)</f>
        <v>0</v>
      </c>
      <c r="N1117" s="247">
        <f ca="1">ROUND(IF(OR(AND($D1115=LataProjekcji,$F1115&gt;0),AND($D1115=LataProjekcji,$F1115=0,$E1116&lt;=10)),$F1116,IF($D1115&lt;LataProjekcji,IF((SUM($K1117:M1117)+$D1117)&lt;$D1116,$D1117,$D1116-SUM($K1117:M1117)),0)),0)</f>
        <v>0</v>
      </c>
      <c r="O1117" s="247">
        <f ca="1">ROUND(IF(OR(AND($D1115=LataProjekcji,$F1115&gt;0),AND($D1115=LataProjekcji,$F1115=0,$E1116&lt;=10)),$F1116,IF($D1115&lt;LataProjekcji,IF((SUM($K1117:N1117)+$D1117)&lt;$D1116,$D1117,$D1116-SUM($K1117:N1117)),0)),0)</f>
        <v>0</v>
      </c>
      <c r="P1117" s="247">
        <f ca="1">ROUND(IF(OR(AND($D1115=LataProjekcji,$F1115&gt;0),AND($D1115=LataProjekcji,$F1115=0,$E1116&lt;=10)),$F1116,IF($D1115&lt;LataProjekcji,IF((SUM($K1117:O1117)+$D1117)&lt;$D1116,$D1117,$D1116-SUM($K1117:O1117)),0)),0)</f>
        <v>0</v>
      </c>
      <c r="Q1117" s="247">
        <f ca="1">ROUND(IF(OR(AND($D1115=LataProjekcji,$F1115&gt;0),AND($D1115=LataProjekcji,$F1115=0,$E1116&lt;=10)),$F1116,IF($D1115&lt;LataProjekcji,IF((SUM($K1117:P1117)+$D1117)&lt;$D1116,$D1117,$D1116-SUM($K1117:P1117)),0)),0)</f>
        <v>0</v>
      </c>
      <c r="R1117" s="247">
        <f ca="1">ROUND(IF(OR(AND($D1115=LataProjekcji,$F1115&gt;0),AND($D1115=LataProjekcji,$F1115=0,$E1116&lt;=10)),$F1116,IF($D1115&lt;LataProjekcji,IF((SUM($K1117:Q1117)+$D1117)&lt;$D1116,$D1117,$D1116-SUM($K1117:Q1117)),0)),0)</f>
        <v>0</v>
      </c>
      <c r="S1117" s="247">
        <f ca="1">ROUND(IF(OR(AND($D1115=LataProjekcji,$F1115&gt;0),AND($D1115=LataProjekcji,$F1115=0,$E1116&lt;=10)),$F1116,IF($D1115&lt;LataProjekcji,IF((SUM($K1117:R1117)+$D1117)&lt;$D1116,$D1117,$D1116-SUM($K1117:R1117)),0)),0)</f>
        <v>0</v>
      </c>
      <c r="T1117" s="247">
        <f ca="1">ROUND(IF(OR(AND($D1115=LataProjekcji,$F1115&gt;0),AND($D1115=LataProjekcji,$F1115=0,$E1116&lt;=10)),$F1116,IF($D1115&lt;LataProjekcji,IF((SUM($K1117:S1117)+$D1117)&lt;$D1116,$D1117,$D1116-SUM($K1117:S1117)),0)),0)</f>
        <v>0</v>
      </c>
      <c r="U1117" s="247">
        <f ca="1">ROUND(IF(OR(AND($D1115=LataProjekcji,$F1115&gt;0),AND($D1115=LataProjekcji,$F1115=0,$E1116&lt;=10)),$F1116,IF($D1115&lt;LataProjekcji,IF((SUM($K1117:T1117)+$D1117)&lt;$D1116,$D1117,$D1116-SUM($K1117:T1117)),0)),0)</f>
        <v>0</v>
      </c>
      <c r="V1117" s="247">
        <f ca="1">ROUND(IF(OR(AND($D1115=LataProjekcji,$F1115&gt;0),AND($D1115=LataProjekcji,$F1115=0,$E1116&lt;=10)),$F1116,IF($D1115&lt;LataProjekcji,IF((SUM($K1117:U1117)+$D1117)&lt;$D1116,$D1117,$D1116-SUM($K1117:U1117)),0)),0)</f>
        <v>0</v>
      </c>
      <c r="W1117" s="247">
        <f ca="1">ROUND(IF(OR(AND($D1115=LataProjekcji,$F1115&gt;0),AND($D1115=LataProjekcji,$F1115=0,$E1116&lt;=10)),$F1116,IF($D1115&lt;LataProjekcji,IF((SUM($K1117:V1117)+$D1117)&lt;$D1116,$D1117,$D1116-SUM($K1117:V1117)),0)),0)</f>
        <v>0</v>
      </c>
      <c r="X1117" s="247">
        <f ca="1">ROUND(IF(OR(AND($D1115=LataProjekcji,$F1115&gt;0),AND($D1115=LataProjekcji,$F1115=0,$E1116&lt;=10)),$F1116,IF($D1115&lt;LataProjekcji,IF((SUM($K1117:W1117)+$D1117)&lt;$D1116,$D1117,$D1116-SUM($K1117:W1117)),0)),0)</f>
        <v>0</v>
      </c>
      <c r="Y1117" s="247">
        <f ca="1">ROUND(IF(OR(AND($D1115=LataProjekcji,$F1115&gt;0),AND($D1115=LataProjekcji,$F1115=0,$E1116&lt;=10)),$F1116,IF($D1115&lt;LataProjekcji,IF((SUM($K1117:X1117)+$D1117)&lt;$D1116,$D1117,$D1116-SUM($K1117:X1117)),0)),0)</f>
        <v>0</v>
      </c>
      <c r="Z1117" s="247">
        <f ca="1">ROUND(IF(OR(AND($D1115=LataProjekcji,$F1115&gt;0),AND($D1115=LataProjekcji,$F1115=0,$E1116&lt;=10)),$F1116,IF($D1115&lt;LataProjekcji,IF((SUM($K1117:Y1117)+$D1117)&lt;$D1116,$D1117,$D1116-SUM($K1117:Y1117)),0)),0)</f>
        <v>0</v>
      </c>
      <c r="AA1117" s="247">
        <f ca="1">ROUND(IF(OR(AND($D1115=LataProjekcji,$F1115&gt;0),AND($D1115=LataProjekcji,$F1115=0,$E1116&lt;=10)),$F1116,IF($D1115&lt;LataProjekcji,IF((SUM($K1117:Z1117)+$D1117)&lt;$D1116,$D1117,$D1116-SUM($K1117:Z1117)),0)),0)</f>
        <v>0</v>
      </c>
      <c r="AB1117" s="247">
        <f ca="1">ROUND(IF(OR(AND($D1115=LataProjekcji,$F1115&gt;0),AND($D1115=LataProjekcji,$F1115=0,$E1116&lt;=10)),$F1116,IF($D1115&lt;LataProjekcji,IF((SUM($K1117:AA1117)+$D1117)&lt;$D1116,$D1117,$D1116-SUM($K1117:AA1117)),0)),0)</f>
        <v>0</v>
      </c>
      <c r="AC1117" s="247">
        <f ca="1">ROUND(IF(OR(AND($D1115=LataProjekcji,$F1115&gt;0),AND($D1115=LataProjekcji,$F1115=0,$E1116&lt;=10)),$F1116,IF($D1115&lt;LataProjekcji,IF((SUM($K1117:AB1117)+$D1117)&lt;$D1116,$D1117,$D1116-SUM($K1117:AB1117)),0)),0)</f>
        <v>0</v>
      </c>
      <c r="AD1117" s="247">
        <f ca="1">ROUND(IF(OR(AND($D1115=LataProjekcji,$F1115&gt;0),AND($D1115=LataProjekcji,$F1115=0,$E1116&lt;=10)),$F1116,IF($D1115&lt;LataProjekcji,IF((SUM($K1117:AC1117)+$D1117)&lt;$D1116,$D1117,$D1116-SUM($K1117:AC1117)),0)),0)</f>
        <v>0</v>
      </c>
      <c r="AE1117" s="247">
        <f ca="1">ROUND(IF(OR(AND($D1115=LataProjekcji,$F1115&gt;0),AND($D1115=LataProjekcji,$F1115=0,$E1116&lt;=10)),$F1116,IF($D1115&lt;LataProjekcji,IF((SUM($K1117:AD1117)+$D1117)&lt;$D1116,$D1117,$D1116-SUM($K1117:AD1117)),0)),0)</f>
        <v>0</v>
      </c>
    </row>
    <row r="1118" spans="1:31" hidden="1">
      <c r="A1118" s="325"/>
      <c r="B1118" s="21" t="s">
        <v>396</v>
      </c>
      <c r="C1118" s="21"/>
      <c r="D1118" s="22"/>
      <c r="E1118" s="21"/>
      <c r="F1118" s="21"/>
      <c r="G1118" s="21"/>
      <c r="H1118" s="21"/>
      <c r="I1118" s="21"/>
      <c r="J1118" s="21"/>
      <c r="K1118" s="22">
        <f ca="1">ROUND(K1117,0)</f>
        <v>0</v>
      </c>
      <c r="L1118" s="22">
        <f t="shared" ref="L1118:Y1118" ca="1" si="1104">ROUND(K1118+L1117,0)</f>
        <v>0</v>
      </c>
      <c r="M1118" s="22">
        <f t="shared" ca="1" si="1104"/>
        <v>0</v>
      </c>
      <c r="N1118" s="22">
        <f t="shared" ca="1" si="1104"/>
        <v>0</v>
      </c>
      <c r="O1118" s="22">
        <f t="shared" ca="1" si="1104"/>
        <v>0</v>
      </c>
      <c r="P1118" s="22">
        <f t="shared" ca="1" si="1104"/>
        <v>0</v>
      </c>
      <c r="Q1118" s="22">
        <f t="shared" ca="1" si="1104"/>
        <v>0</v>
      </c>
      <c r="R1118" s="22">
        <f t="shared" ca="1" si="1104"/>
        <v>0</v>
      </c>
      <c r="S1118" s="22">
        <f t="shared" ca="1" si="1104"/>
        <v>0</v>
      </c>
      <c r="T1118" s="22">
        <f t="shared" ca="1" si="1104"/>
        <v>0</v>
      </c>
      <c r="U1118" s="22">
        <f t="shared" ca="1" si="1104"/>
        <v>0</v>
      </c>
      <c r="V1118" s="22">
        <f t="shared" ca="1" si="1104"/>
        <v>0</v>
      </c>
      <c r="W1118" s="22">
        <f t="shared" ca="1" si="1104"/>
        <v>0</v>
      </c>
      <c r="X1118" s="22">
        <f t="shared" ca="1" si="1104"/>
        <v>0</v>
      </c>
      <c r="Y1118" s="22">
        <f t="shared" ca="1" si="1104"/>
        <v>0</v>
      </c>
      <c r="Z1118" s="22">
        <f t="shared" ref="Z1118" ca="1" si="1105">ROUND(Y1118+Z1117,0)</f>
        <v>0</v>
      </c>
      <c r="AA1118" s="22">
        <f t="shared" ref="AA1118" ca="1" si="1106">ROUND(Z1118+AA1117,0)</f>
        <v>0</v>
      </c>
      <c r="AB1118" s="22">
        <f t="shared" ref="AB1118" ca="1" si="1107">ROUND(AA1118+AB1117,0)</f>
        <v>0</v>
      </c>
      <c r="AC1118" s="22">
        <f t="shared" ref="AC1118" ca="1" si="1108">ROUND(AB1118+AC1117,0)</f>
        <v>0</v>
      </c>
      <c r="AD1118" s="22">
        <f t="shared" ref="AD1118" ca="1" si="1109">ROUND(AC1118+AD1117,0)</f>
        <v>0</v>
      </c>
      <c r="AE1118" s="22">
        <f t="shared" ref="AE1118" ca="1" si="1110">ROUND(AD1118+AE1117,0)</f>
        <v>0</v>
      </c>
    </row>
    <row r="1119" spans="1:31" hidden="1">
      <c r="A1119" s="325"/>
      <c r="B1119" s="21" t="s">
        <v>387</v>
      </c>
      <c r="C1119" s="21"/>
      <c r="D1119" s="22"/>
      <c r="E1119" s="21"/>
      <c r="F1119" s="21"/>
      <c r="G1119" s="21"/>
      <c r="H1119" s="21"/>
      <c r="I1119" s="21"/>
      <c r="J1119" s="424">
        <f ca="1">OFFSET($C$96,D1114,0)</f>
        <v>0</v>
      </c>
      <c r="K1119" s="76">
        <f ca="1">IF($D1115=LataProjekcji,ROUND($D1116-K1118,0),ROUND(IF(K1117=0,0,$D1116-K1118),0))</f>
        <v>0</v>
      </c>
      <c r="L1119" s="253">
        <f t="shared" ref="L1119:W1119" ca="1" si="1111">IF($D1115=LataProjekcji,ROUND($D1116-L1118,0),ROUND(IF(AND(L1117=0,K1119&gt;0),$D1116-L1118,IF(L1117=0,0,$D1116-L1118)),0))</f>
        <v>0</v>
      </c>
      <c r="M1119" s="253">
        <f t="shared" ca="1" si="1111"/>
        <v>0</v>
      </c>
      <c r="N1119" s="253">
        <f t="shared" ca="1" si="1111"/>
        <v>0</v>
      </c>
      <c r="O1119" s="253">
        <f t="shared" ca="1" si="1111"/>
        <v>0</v>
      </c>
      <c r="P1119" s="253">
        <f t="shared" ca="1" si="1111"/>
        <v>0</v>
      </c>
      <c r="Q1119" s="253">
        <f t="shared" ca="1" si="1111"/>
        <v>0</v>
      </c>
      <c r="R1119" s="253">
        <f t="shared" ca="1" si="1111"/>
        <v>0</v>
      </c>
      <c r="S1119" s="253">
        <f t="shared" ca="1" si="1111"/>
        <v>0</v>
      </c>
      <c r="T1119" s="253">
        <f t="shared" ca="1" si="1111"/>
        <v>0</v>
      </c>
      <c r="U1119" s="253">
        <f t="shared" ca="1" si="1111"/>
        <v>0</v>
      </c>
      <c r="V1119" s="253">
        <f t="shared" ca="1" si="1111"/>
        <v>0</v>
      </c>
      <c r="W1119" s="253">
        <f t="shared" ca="1" si="1111"/>
        <v>0</v>
      </c>
      <c r="X1119" s="253">
        <f t="shared" ref="X1119:AA1119" ca="1" si="1112">IF($D1115=LataProjekcji,ROUND($D1116-X1118,0),ROUND(IF(AND(X1117=0,W1119&gt;0),$D1116-X1118,IF(X1117=0,0,$D1116-X1118)),0))</f>
        <v>0</v>
      </c>
      <c r="Y1119" s="253">
        <f t="shared" ca="1" si="1112"/>
        <v>0</v>
      </c>
      <c r="Z1119" s="253">
        <f t="shared" ca="1" si="1112"/>
        <v>0</v>
      </c>
      <c r="AA1119" s="253">
        <f t="shared" ca="1" si="1112"/>
        <v>0</v>
      </c>
      <c r="AB1119" s="253">
        <f t="shared" ref="AB1119" ca="1" si="1113">IF($D1115=LataProjekcji,ROUND($D1116-AB1118,0),ROUND(IF(AND(AB1117=0,AA1119&gt;0),$D1116-AB1118,IF(AB1117=0,0,$D1116-AB1118)),0))</f>
        <v>0</v>
      </c>
      <c r="AC1119" s="253">
        <f t="shared" ref="AC1119" ca="1" si="1114">IF($D1115=LataProjekcji,ROUND($D1116-AC1118,0),ROUND(IF(AND(AC1117=0,AB1119&gt;0),$D1116-AC1118,IF(AC1117=0,0,$D1116-AC1118)),0))</f>
        <v>0</v>
      </c>
      <c r="AD1119" s="253">
        <f t="shared" ref="AD1119" ca="1" si="1115">IF($D1115=LataProjekcji,ROUND($D1116-AD1118,0),ROUND(IF(AND(AD1117=0,AC1119&gt;0),$D1116-AD1118,IF(AD1117=0,0,$D1116-AD1118)),0))</f>
        <v>0</v>
      </c>
      <c r="AE1119" s="253">
        <f t="shared" ref="AE1119" ca="1" si="1116">IF($D1115=LataProjekcji,ROUND($D1116-AE1118,0),ROUND(IF(AND(AE1117=0,AD1119&gt;0),$D1116-AE1118,IF(AE1117=0,0,$D1116-AE1118)),0))</f>
        <v>0</v>
      </c>
    </row>
    <row r="1120" spans="1:31" hidden="1">
      <c r="A1120" s="325"/>
      <c r="B1120" s="20">
        <f ca="1">OFFSET($B$96,D1120,0)</f>
        <v>0</v>
      </c>
      <c r="C1120" s="20"/>
      <c r="D1120" s="21">
        <f>D1114+1</f>
        <v>32</v>
      </c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  <c r="Y1120" s="21"/>
      <c r="Z1120" s="21"/>
      <c r="AA1120" s="21"/>
      <c r="AB1120" s="21"/>
      <c r="AC1120" s="21"/>
      <c r="AD1120" s="21"/>
      <c r="AE1120" s="21"/>
    </row>
    <row r="1121" spans="1:31" hidden="1">
      <c r="A1121" s="325"/>
      <c r="B1121" s="164" t="s">
        <v>401</v>
      </c>
      <c r="C1121" s="164"/>
      <c r="D1121" s="164">
        <f ca="1">YEAR(OFFSET($E$96,D1120,0))</f>
        <v>1900</v>
      </c>
      <c r="E1121" s="164">
        <f ca="1">MONTH(OFFSET($E$96,D1120,0))</f>
        <v>1</v>
      </c>
      <c r="F1121" s="522" cm="1">
        <f t="array" aca="1" ref="F1121" ca="1">IleMiesiecyDoKoncaRokuST</f>
        <v>11</v>
      </c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  <c r="Y1121" s="21"/>
      <c r="Z1121" s="21"/>
      <c r="AA1121" s="21"/>
      <c r="AB1121" s="21"/>
      <c r="AC1121" s="21"/>
      <c r="AD1121" s="21"/>
      <c r="AE1121" s="21"/>
    </row>
    <row r="1122" spans="1:31" hidden="1">
      <c r="A1122" s="325"/>
      <c r="B1122" s="21" t="s">
        <v>387</v>
      </c>
      <c r="C1122" s="21"/>
      <c r="D1122" s="370">
        <f ca="1">IF(E1122&lt;0,0,ROUND(E1122,0))</f>
        <v>0</v>
      </c>
      <c r="E1122" s="248">
        <f ca="1">OFFSET($D$96,D1120,0)</f>
        <v>0</v>
      </c>
      <c r="F1122" s="370">
        <f ca="1">IF(E1122&gt;10,ROUND(($D1123/12)*$F1121,0),$D1122)</f>
        <v>0</v>
      </c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325"/>
      <c r="B1123" s="21" t="s">
        <v>395</v>
      </c>
      <c r="C1123" s="415" t="e">
        <f ca="1">VLOOKUP(OFFSET($C$96,D1120,0),Założenia!$J$46:$K$53,2,FALSE)</f>
        <v>#N/A</v>
      </c>
      <c r="D1123" s="370">
        <f ca="1">IF(ISBLANK(OFFSET($E$96,D1120,0)),0,IF(E1122&gt;10,ROUND(D1122*C1123,0),IF(D1122&lt;0,0,D1122)))</f>
        <v>0</v>
      </c>
      <c r="E1123" s="21"/>
      <c r="F1123" s="21"/>
      <c r="G1123" s="21"/>
      <c r="H1123" s="21"/>
      <c r="I1123" s="21"/>
      <c r="J1123" s="21"/>
      <c r="K1123" s="74">
        <f ca="1">ROUND(IF($D1121=LataProjekcji,$F1122,IF($D1121=LataProjekcji,$D1123,0)),0)</f>
        <v>0</v>
      </c>
      <c r="L1123" s="247">
        <f ca="1">ROUND(IF(OR(AND($D1121=LataProjekcji,$F1121&gt;0),AND($D1121=LataProjekcji,$F1121=0,$E1122&lt;=10)),$F1122,IF($D1121&lt;LataProjekcji,IF((SUM($K1123:K1123)+$D1123)&lt;$D1122,$D1123,$D1122-SUM($K1123:K1123)),0)),0)</f>
        <v>0</v>
      </c>
      <c r="M1123" s="247">
        <f ca="1">ROUND(IF(OR(AND($D1121=LataProjekcji,$F1121&gt;0),AND($D1121=LataProjekcji,$F1121=0,$E1122&lt;=10)),$F1122,IF($D1121&lt;LataProjekcji,IF((SUM($K1123:L1123)+$D1123)&lt;$D1122,$D1123,$D1122-SUM($K1123:L1123)),0)),0)</f>
        <v>0</v>
      </c>
      <c r="N1123" s="247">
        <f ca="1">ROUND(IF(OR(AND($D1121=LataProjekcji,$F1121&gt;0),AND($D1121=LataProjekcji,$F1121=0,$E1122&lt;=10)),$F1122,IF($D1121&lt;LataProjekcji,IF((SUM($K1123:M1123)+$D1123)&lt;$D1122,$D1123,$D1122-SUM($K1123:M1123)),0)),0)</f>
        <v>0</v>
      </c>
      <c r="O1123" s="247">
        <f ca="1">ROUND(IF(OR(AND($D1121=LataProjekcji,$F1121&gt;0),AND($D1121=LataProjekcji,$F1121=0,$E1122&lt;=10)),$F1122,IF($D1121&lt;LataProjekcji,IF((SUM($K1123:N1123)+$D1123)&lt;$D1122,$D1123,$D1122-SUM($K1123:N1123)),0)),0)</f>
        <v>0</v>
      </c>
      <c r="P1123" s="247">
        <f ca="1">ROUND(IF(OR(AND($D1121=LataProjekcji,$F1121&gt;0),AND($D1121=LataProjekcji,$F1121=0,$E1122&lt;=10)),$F1122,IF($D1121&lt;LataProjekcji,IF((SUM($K1123:O1123)+$D1123)&lt;$D1122,$D1123,$D1122-SUM($K1123:O1123)),0)),0)</f>
        <v>0</v>
      </c>
      <c r="Q1123" s="247">
        <f ca="1">ROUND(IF(OR(AND($D1121=LataProjekcji,$F1121&gt;0),AND($D1121=LataProjekcji,$F1121=0,$E1122&lt;=10)),$F1122,IF($D1121&lt;LataProjekcji,IF((SUM($K1123:P1123)+$D1123)&lt;$D1122,$D1123,$D1122-SUM($K1123:P1123)),0)),0)</f>
        <v>0</v>
      </c>
      <c r="R1123" s="247">
        <f ca="1">ROUND(IF(OR(AND($D1121=LataProjekcji,$F1121&gt;0),AND($D1121=LataProjekcji,$F1121=0,$E1122&lt;=10)),$F1122,IF($D1121&lt;LataProjekcji,IF((SUM($K1123:Q1123)+$D1123)&lt;$D1122,$D1123,$D1122-SUM($K1123:Q1123)),0)),0)</f>
        <v>0</v>
      </c>
      <c r="S1123" s="247">
        <f ca="1">ROUND(IF(OR(AND($D1121=LataProjekcji,$F1121&gt;0),AND($D1121=LataProjekcji,$F1121=0,$E1122&lt;=10)),$F1122,IF($D1121&lt;LataProjekcji,IF((SUM($K1123:R1123)+$D1123)&lt;$D1122,$D1123,$D1122-SUM($K1123:R1123)),0)),0)</f>
        <v>0</v>
      </c>
      <c r="T1123" s="247">
        <f ca="1">ROUND(IF(OR(AND($D1121=LataProjekcji,$F1121&gt;0),AND($D1121=LataProjekcji,$F1121=0,$E1122&lt;=10)),$F1122,IF($D1121&lt;LataProjekcji,IF((SUM($K1123:S1123)+$D1123)&lt;$D1122,$D1123,$D1122-SUM($K1123:S1123)),0)),0)</f>
        <v>0</v>
      </c>
      <c r="U1123" s="247">
        <f ca="1">ROUND(IF(OR(AND($D1121=LataProjekcji,$F1121&gt;0),AND($D1121=LataProjekcji,$F1121=0,$E1122&lt;=10)),$F1122,IF($D1121&lt;LataProjekcji,IF((SUM($K1123:T1123)+$D1123)&lt;$D1122,$D1123,$D1122-SUM($K1123:T1123)),0)),0)</f>
        <v>0</v>
      </c>
      <c r="V1123" s="247">
        <f ca="1">ROUND(IF(OR(AND($D1121=LataProjekcji,$F1121&gt;0),AND($D1121=LataProjekcji,$F1121=0,$E1122&lt;=10)),$F1122,IF($D1121&lt;LataProjekcji,IF((SUM($K1123:U1123)+$D1123)&lt;$D1122,$D1123,$D1122-SUM($K1123:U1123)),0)),0)</f>
        <v>0</v>
      </c>
      <c r="W1123" s="247">
        <f ca="1">ROUND(IF(OR(AND($D1121=LataProjekcji,$F1121&gt;0),AND($D1121=LataProjekcji,$F1121=0,$E1122&lt;=10)),$F1122,IF($D1121&lt;LataProjekcji,IF((SUM($K1123:V1123)+$D1123)&lt;$D1122,$D1123,$D1122-SUM($K1123:V1123)),0)),0)</f>
        <v>0</v>
      </c>
      <c r="X1123" s="247">
        <f ca="1">ROUND(IF(OR(AND($D1121=LataProjekcji,$F1121&gt;0),AND($D1121=LataProjekcji,$F1121=0,$E1122&lt;=10)),$F1122,IF($D1121&lt;LataProjekcji,IF((SUM($K1123:W1123)+$D1123)&lt;$D1122,$D1123,$D1122-SUM($K1123:W1123)),0)),0)</f>
        <v>0</v>
      </c>
      <c r="Y1123" s="247">
        <f ca="1">ROUND(IF(OR(AND($D1121=LataProjekcji,$F1121&gt;0),AND($D1121=LataProjekcji,$F1121=0,$E1122&lt;=10)),$F1122,IF($D1121&lt;LataProjekcji,IF((SUM($K1123:X1123)+$D1123)&lt;$D1122,$D1123,$D1122-SUM($K1123:X1123)),0)),0)</f>
        <v>0</v>
      </c>
      <c r="Z1123" s="247">
        <f ca="1">ROUND(IF(OR(AND($D1121=LataProjekcji,$F1121&gt;0),AND($D1121=LataProjekcji,$F1121=0,$E1122&lt;=10)),$F1122,IF($D1121&lt;LataProjekcji,IF((SUM($K1123:Y1123)+$D1123)&lt;$D1122,$D1123,$D1122-SUM($K1123:Y1123)),0)),0)</f>
        <v>0</v>
      </c>
      <c r="AA1123" s="247">
        <f ca="1">ROUND(IF(OR(AND($D1121=LataProjekcji,$F1121&gt;0),AND($D1121=LataProjekcji,$F1121=0,$E1122&lt;=10)),$F1122,IF($D1121&lt;LataProjekcji,IF((SUM($K1123:Z1123)+$D1123)&lt;$D1122,$D1123,$D1122-SUM($K1123:Z1123)),0)),0)</f>
        <v>0</v>
      </c>
      <c r="AB1123" s="247">
        <f ca="1">ROUND(IF(OR(AND($D1121=LataProjekcji,$F1121&gt;0),AND($D1121=LataProjekcji,$F1121=0,$E1122&lt;=10)),$F1122,IF($D1121&lt;LataProjekcji,IF((SUM($K1123:AA1123)+$D1123)&lt;$D1122,$D1123,$D1122-SUM($K1123:AA1123)),0)),0)</f>
        <v>0</v>
      </c>
      <c r="AC1123" s="247">
        <f ca="1">ROUND(IF(OR(AND($D1121=LataProjekcji,$F1121&gt;0),AND($D1121=LataProjekcji,$F1121=0,$E1122&lt;=10)),$F1122,IF($D1121&lt;LataProjekcji,IF((SUM($K1123:AB1123)+$D1123)&lt;$D1122,$D1123,$D1122-SUM($K1123:AB1123)),0)),0)</f>
        <v>0</v>
      </c>
      <c r="AD1123" s="247">
        <f ca="1">ROUND(IF(OR(AND($D1121=LataProjekcji,$F1121&gt;0),AND($D1121=LataProjekcji,$F1121=0,$E1122&lt;=10)),$F1122,IF($D1121&lt;LataProjekcji,IF((SUM($K1123:AC1123)+$D1123)&lt;$D1122,$D1123,$D1122-SUM($K1123:AC1123)),0)),0)</f>
        <v>0</v>
      </c>
      <c r="AE1123" s="247">
        <f ca="1">ROUND(IF(OR(AND($D1121=LataProjekcji,$F1121&gt;0),AND($D1121=LataProjekcji,$F1121=0,$E1122&lt;=10)),$F1122,IF($D1121&lt;LataProjekcji,IF((SUM($K1123:AD1123)+$D1123)&lt;$D1122,$D1123,$D1122-SUM($K1123:AD1123)),0)),0)</f>
        <v>0</v>
      </c>
    </row>
    <row r="1124" spans="1:31" hidden="1">
      <c r="A1124" s="325"/>
      <c r="B1124" s="21" t="s">
        <v>396</v>
      </c>
      <c r="C1124" s="21"/>
      <c r="D1124" s="22"/>
      <c r="E1124" s="21"/>
      <c r="F1124" s="21"/>
      <c r="G1124" s="21"/>
      <c r="H1124" s="21"/>
      <c r="I1124" s="21"/>
      <c r="J1124" s="21"/>
      <c r="K1124" s="22">
        <f ca="1">ROUND(K1123,0)</f>
        <v>0</v>
      </c>
      <c r="L1124" s="22">
        <f t="shared" ref="L1124:Y1124" ca="1" si="1117">ROUND(K1124+L1123,0)</f>
        <v>0</v>
      </c>
      <c r="M1124" s="22">
        <f t="shared" ca="1" si="1117"/>
        <v>0</v>
      </c>
      <c r="N1124" s="22">
        <f t="shared" ca="1" si="1117"/>
        <v>0</v>
      </c>
      <c r="O1124" s="22">
        <f t="shared" ca="1" si="1117"/>
        <v>0</v>
      </c>
      <c r="P1124" s="22">
        <f t="shared" ca="1" si="1117"/>
        <v>0</v>
      </c>
      <c r="Q1124" s="22">
        <f t="shared" ca="1" si="1117"/>
        <v>0</v>
      </c>
      <c r="R1124" s="22">
        <f t="shared" ca="1" si="1117"/>
        <v>0</v>
      </c>
      <c r="S1124" s="22">
        <f t="shared" ca="1" si="1117"/>
        <v>0</v>
      </c>
      <c r="T1124" s="22">
        <f t="shared" ca="1" si="1117"/>
        <v>0</v>
      </c>
      <c r="U1124" s="22">
        <f t="shared" ca="1" si="1117"/>
        <v>0</v>
      </c>
      <c r="V1124" s="22">
        <f t="shared" ca="1" si="1117"/>
        <v>0</v>
      </c>
      <c r="W1124" s="22">
        <f t="shared" ca="1" si="1117"/>
        <v>0</v>
      </c>
      <c r="X1124" s="22">
        <f t="shared" ca="1" si="1117"/>
        <v>0</v>
      </c>
      <c r="Y1124" s="22">
        <f t="shared" ca="1" si="1117"/>
        <v>0</v>
      </c>
      <c r="Z1124" s="22">
        <f t="shared" ref="Z1124" ca="1" si="1118">ROUND(Y1124+Z1123,0)</f>
        <v>0</v>
      </c>
      <c r="AA1124" s="22">
        <f t="shared" ref="AA1124" ca="1" si="1119">ROUND(Z1124+AA1123,0)</f>
        <v>0</v>
      </c>
      <c r="AB1124" s="22">
        <f t="shared" ref="AB1124" ca="1" si="1120">ROUND(AA1124+AB1123,0)</f>
        <v>0</v>
      </c>
      <c r="AC1124" s="22">
        <f t="shared" ref="AC1124" ca="1" si="1121">ROUND(AB1124+AC1123,0)</f>
        <v>0</v>
      </c>
      <c r="AD1124" s="22">
        <f t="shared" ref="AD1124" ca="1" si="1122">ROUND(AC1124+AD1123,0)</f>
        <v>0</v>
      </c>
      <c r="AE1124" s="22">
        <f t="shared" ref="AE1124" ca="1" si="1123">ROUND(AD1124+AE1123,0)</f>
        <v>0</v>
      </c>
    </row>
    <row r="1125" spans="1:31" hidden="1">
      <c r="A1125" s="325"/>
      <c r="B1125" s="21" t="s">
        <v>387</v>
      </c>
      <c r="C1125" s="21"/>
      <c r="D1125" s="22"/>
      <c r="E1125" s="21"/>
      <c r="F1125" s="21"/>
      <c r="G1125" s="21"/>
      <c r="H1125" s="21"/>
      <c r="I1125" s="21"/>
      <c r="J1125" s="424">
        <f ca="1">OFFSET($C$96,D1120,0)</f>
        <v>0</v>
      </c>
      <c r="K1125" s="76">
        <f ca="1">IF($D1121=LataProjekcji,ROUND($D1122-K1124,0),ROUND(IF(K1123=0,0,$D1122-K1124),0))</f>
        <v>0</v>
      </c>
      <c r="L1125" s="253">
        <f t="shared" ref="L1125:W1125" ca="1" si="1124">IF($D1121=LataProjekcji,ROUND($D1122-L1124,0),ROUND(IF(AND(L1123=0,K1125&gt;0),$D1122-L1124,IF(L1123=0,0,$D1122-L1124)),0))</f>
        <v>0</v>
      </c>
      <c r="M1125" s="253">
        <f t="shared" ca="1" si="1124"/>
        <v>0</v>
      </c>
      <c r="N1125" s="253">
        <f t="shared" ca="1" si="1124"/>
        <v>0</v>
      </c>
      <c r="O1125" s="253">
        <f t="shared" ca="1" si="1124"/>
        <v>0</v>
      </c>
      <c r="P1125" s="253">
        <f t="shared" ca="1" si="1124"/>
        <v>0</v>
      </c>
      <c r="Q1125" s="253">
        <f t="shared" ca="1" si="1124"/>
        <v>0</v>
      </c>
      <c r="R1125" s="253">
        <f t="shared" ca="1" si="1124"/>
        <v>0</v>
      </c>
      <c r="S1125" s="253">
        <f t="shared" ca="1" si="1124"/>
        <v>0</v>
      </c>
      <c r="T1125" s="253">
        <f t="shared" ca="1" si="1124"/>
        <v>0</v>
      </c>
      <c r="U1125" s="253">
        <f t="shared" ca="1" si="1124"/>
        <v>0</v>
      </c>
      <c r="V1125" s="253">
        <f t="shared" ca="1" si="1124"/>
        <v>0</v>
      </c>
      <c r="W1125" s="253">
        <f t="shared" ca="1" si="1124"/>
        <v>0</v>
      </c>
      <c r="X1125" s="253">
        <f t="shared" ref="X1125:AA1125" ca="1" si="1125">IF($D1121=LataProjekcji,ROUND($D1122-X1124,0),ROUND(IF(AND(X1123=0,W1125&gt;0),$D1122-X1124,IF(X1123=0,0,$D1122-X1124)),0))</f>
        <v>0</v>
      </c>
      <c r="Y1125" s="253">
        <f t="shared" ca="1" si="1125"/>
        <v>0</v>
      </c>
      <c r="Z1125" s="253">
        <f t="shared" ca="1" si="1125"/>
        <v>0</v>
      </c>
      <c r="AA1125" s="253">
        <f t="shared" ca="1" si="1125"/>
        <v>0</v>
      </c>
      <c r="AB1125" s="253">
        <f t="shared" ref="AB1125" ca="1" si="1126">IF($D1121=LataProjekcji,ROUND($D1122-AB1124,0),ROUND(IF(AND(AB1123=0,AA1125&gt;0),$D1122-AB1124,IF(AB1123=0,0,$D1122-AB1124)),0))</f>
        <v>0</v>
      </c>
      <c r="AC1125" s="253">
        <f t="shared" ref="AC1125" ca="1" si="1127">IF($D1121=LataProjekcji,ROUND($D1122-AC1124,0),ROUND(IF(AND(AC1123=0,AB1125&gt;0),$D1122-AC1124,IF(AC1123=0,0,$D1122-AC1124)),0))</f>
        <v>0</v>
      </c>
      <c r="AD1125" s="253">
        <f t="shared" ref="AD1125" ca="1" si="1128">IF($D1121=LataProjekcji,ROUND($D1122-AD1124,0),ROUND(IF(AND(AD1123=0,AC1125&gt;0),$D1122-AD1124,IF(AD1123=0,0,$D1122-AD1124)),0))</f>
        <v>0</v>
      </c>
      <c r="AE1125" s="253">
        <f t="shared" ref="AE1125" ca="1" si="1129">IF($D1121=LataProjekcji,ROUND($D1122-AE1124,0),ROUND(IF(AND(AE1123=0,AD1125&gt;0),$D1122-AE1124,IF(AE1123=0,0,$D1122-AE1124)),0))</f>
        <v>0</v>
      </c>
    </row>
    <row r="1126" spans="1:31" hidden="1">
      <c r="A1126" s="325"/>
      <c r="B1126" s="20">
        <f ca="1">OFFSET($B$96,D1126,0)</f>
        <v>0</v>
      </c>
      <c r="C1126" s="20"/>
      <c r="D1126" s="21">
        <f>D1120+1</f>
        <v>33</v>
      </c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21"/>
      <c r="AB1126" s="21"/>
      <c r="AC1126" s="21"/>
      <c r="AD1126" s="21"/>
      <c r="AE1126" s="21"/>
    </row>
    <row r="1127" spans="1:31" hidden="1">
      <c r="A1127" s="325"/>
      <c r="B1127" s="164" t="s">
        <v>401</v>
      </c>
      <c r="C1127" s="164"/>
      <c r="D1127" s="164">
        <f ca="1">YEAR(OFFSET($E$96,D1126,0))</f>
        <v>1900</v>
      </c>
      <c r="E1127" s="164">
        <f ca="1">MONTH(OFFSET($E$96,D1126,0))</f>
        <v>1</v>
      </c>
      <c r="F1127" s="522" cm="1">
        <f t="array" aca="1" ref="F1127" ca="1">IleMiesiecyDoKoncaRokuST</f>
        <v>11</v>
      </c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  <c r="Y1127" s="21"/>
      <c r="Z1127" s="21"/>
      <c r="AA1127" s="21"/>
      <c r="AB1127" s="21"/>
      <c r="AC1127" s="21"/>
      <c r="AD1127" s="21"/>
      <c r="AE1127" s="21"/>
    </row>
    <row r="1128" spans="1:31" hidden="1">
      <c r="A1128" s="325"/>
      <c r="B1128" s="21" t="s">
        <v>387</v>
      </c>
      <c r="C1128" s="21"/>
      <c r="D1128" s="370">
        <f ca="1">IF(E1128&lt;0,0,ROUND(E1128,0))</f>
        <v>0</v>
      </c>
      <c r="E1128" s="248">
        <f ca="1">OFFSET($D$96,D1126,0)</f>
        <v>0</v>
      </c>
      <c r="F1128" s="370">
        <f ca="1">IF(E1128&gt;10,ROUND(($D1129/12)*$F1127,0),$D1128)</f>
        <v>0</v>
      </c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  <c r="Y1128" s="21"/>
      <c r="Z1128" s="21"/>
      <c r="AA1128" s="21"/>
      <c r="AB1128" s="21"/>
      <c r="AC1128" s="21"/>
      <c r="AD1128" s="21"/>
      <c r="AE1128" s="21"/>
    </row>
    <row r="1129" spans="1:31" hidden="1">
      <c r="A1129" s="325"/>
      <c r="B1129" s="21" t="s">
        <v>395</v>
      </c>
      <c r="C1129" s="415" t="e">
        <f ca="1">VLOOKUP(OFFSET($C$96,D1126,0),Założenia!$J$46:$K$53,2,FALSE)</f>
        <v>#N/A</v>
      </c>
      <c r="D1129" s="370">
        <f ca="1">IF(ISBLANK(OFFSET($E$96,D1126,0)),0,IF(E1128&gt;10,ROUND(D1128*C1129,0),IF(D1128&lt;0,0,D1128)))</f>
        <v>0</v>
      </c>
      <c r="E1129" s="21"/>
      <c r="F1129" s="21"/>
      <c r="G1129" s="21"/>
      <c r="H1129" s="21"/>
      <c r="I1129" s="21"/>
      <c r="J1129" s="21"/>
      <c r="K1129" s="74">
        <f ca="1">ROUND(IF($D1127=LataProjekcji,$F1128,IF($D1127=LataProjekcji,$D1129,0)),0)</f>
        <v>0</v>
      </c>
      <c r="L1129" s="247">
        <f ca="1">ROUND(IF(OR(AND($D1127=LataProjekcji,$F1127&gt;0),AND($D1127=LataProjekcji,$F1127=0,$E1128&lt;=10)),$F1128,IF($D1127&lt;LataProjekcji,IF((SUM($K1129:K1129)+$D1129)&lt;$D1128,$D1129,$D1128-SUM($K1129:K1129)),0)),0)</f>
        <v>0</v>
      </c>
      <c r="M1129" s="247">
        <f ca="1">ROUND(IF(OR(AND($D1127=LataProjekcji,$F1127&gt;0),AND($D1127=LataProjekcji,$F1127=0,$E1128&lt;=10)),$F1128,IF($D1127&lt;LataProjekcji,IF((SUM($K1129:L1129)+$D1129)&lt;$D1128,$D1129,$D1128-SUM($K1129:L1129)),0)),0)</f>
        <v>0</v>
      </c>
      <c r="N1129" s="247">
        <f ca="1">ROUND(IF(OR(AND($D1127=LataProjekcji,$F1127&gt;0),AND($D1127=LataProjekcji,$F1127=0,$E1128&lt;=10)),$F1128,IF($D1127&lt;LataProjekcji,IF((SUM($K1129:M1129)+$D1129)&lt;$D1128,$D1129,$D1128-SUM($K1129:M1129)),0)),0)</f>
        <v>0</v>
      </c>
      <c r="O1129" s="247">
        <f ca="1">ROUND(IF(OR(AND($D1127=LataProjekcji,$F1127&gt;0),AND($D1127=LataProjekcji,$F1127=0,$E1128&lt;=10)),$F1128,IF($D1127&lt;LataProjekcji,IF((SUM($K1129:N1129)+$D1129)&lt;$D1128,$D1129,$D1128-SUM($K1129:N1129)),0)),0)</f>
        <v>0</v>
      </c>
      <c r="P1129" s="247">
        <f ca="1">ROUND(IF(OR(AND($D1127=LataProjekcji,$F1127&gt;0),AND($D1127=LataProjekcji,$F1127=0,$E1128&lt;=10)),$F1128,IF($D1127&lt;LataProjekcji,IF((SUM($K1129:O1129)+$D1129)&lt;$D1128,$D1129,$D1128-SUM($K1129:O1129)),0)),0)</f>
        <v>0</v>
      </c>
      <c r="Q1129" s="247">
        <f ca="1">ROUND(IF(OR(AND($D1127=LataProjekcji,$F1127&gt;0),AND($D1127=LataProjekcji,$F1127=0,$E1128&lt;=10)),$F1128,IF($D1127&lt;LataProjekcji,IF((SUM($K1129:P1129)+$D1129)&lt;$D1128,$D1129,$D1128-SUM($K1129:P1129)),0)),0)</f>
        <v>0</v>
      </c>
      <c r="R1129" s="247">
        <f ca="1">ROUND(IF(OR(AND($D1127=LataProjekcji,$F1127&gt;0),AND($D1127=LataProjekcji,$F1127=0,$E1128&lt;=10)),$F1128,IF($D1127&lt;LataProjekcji,IF((SUM($K1129:Q1129)+$D1129)&lt;$D1128,$D1129,$D1128-SUM($K1129:Q1129)),0)),0)</f>
        <v>0</v>
      </c>
      <c r="S1129" s="247">
        <f ca="1">ROUND(IF(OR(AND($D1127=LataProjekcji,$F1127&gt;0),AND($D1127=LataProjekcji,$F1127=0,$E1128&lt;=10)),$F1128,IF($D1127&lt;LataProjekcji,IF((SUM($K1129:R1129)+$D1129)&lt;$D1128,$D1129,$D1128-SUM($K1129:R1129)),0)),0)</f>
        <v>0</v>
      </c>
      <c r="T1129" s="247">
        <f ca="1">ROUND(IF(OR(AND($D1127=LataProjekcji,$F1127&gt;0),AND($D1127=LataProjekcji,$F1127=0,$E1128&lt;=10)),$F1128,IF($D1127&lt;LataProjekcji,IF((SUM($K1129:S1129)+$D1129)&lt;$D1128,$D1129,$D1128-SUM($K1129:S1129)),0)),0)</f>
        <v>0</v>
      </c>
      <c r="U1129" s="247">
        <f ca="1">ROUND(IF(OR(AND($D1127=LataProjekcji,$F1127&gt;0),AND($D1127=LataProjekcji,$F1127=0,$E1128&lt;=10)),$F1128,IF($D1127&lt;LataProjekcji,IF((SUM($K1129:T1129)+$D1129)&lt;$D1128,$D1129,$D1128-SUM($K1129:T1129)),0)),0)</f>
        <v>0</v>
      </c>
      <c r="V1129" s="247">
        <f ca="1">ROUND(IF(OR(AND($D1127=LataProjekcji,$F1127&gt;0),AND($D1127=LataProjekcji,$F1127=0,$E1128&lt;=10)),$F1128,IF($D1127&lt;LataProjekcji,IF((SUM($K1129:U1129)+$D1129)&lt;$D1128,$D1129,$D1128-SUM($K1129:U1129)),0)),0)</f>
        <v>0</v>
      </c>
      <c r="W1129" s="247">
        <f ca="1">ROUND(IF(OR(AND($D1127=LataProjekcji,$F1127&gt;0),AND($D1127=LataProjekcji,$F1127=0,$E1128&lt;=10)),$F1128,IF($D1127&lt;LataProjekcji,IF((SUM($K1129:V1129)+$D1129)&lt;$D1128,$D1129,$D1128-SUM($K1129:V1129)),0)),0)</f>
        <v>0</v>
      </c>
      <c r="X1129" s="247">
        <f ca="1">ROUND(IF(OR(AND($D1127=LataProjekcji,$F1127&gt;0),AND($D1127=LataProjekcji,$F1127=0,$E1128&lt;=10)),$F1128,IF($D1127&lt;LataProjekcji,IF((SUM($K1129:W1129)+$D1129)&lt;$D1128,$D1129,$D1128-SUM($K1129:W1129)),0)),0)</f>
        <v>0</v>
      </c>
      <c r="Y1129" s="247">
        <f ca="1">ROUND(IF(OR(AND($D1127=LataProjekcji,$F1127&gt;0),AND($D1127=LataProjekcji,$F1127=0,$E1128&lt;=10)),$F1128,IF($D1127&lt;LataProjekcji,IF((SUM($K1129:X1129)+$D1129)&lt;$D1128,$D1129,$D1128-SUM($K1129:X1129)),0)),0)</f>
        <v>0</v>
      </c>
      <c r="Z1129" s="247">
        <f ca="1">ROUND(IF(OR(AND($D1127=LataProjekcji,$F1127&gt;0),AND($D1127=LataProjekcji,$F1127=0,$E1128&lt;=10)),$F1128,IF($D1127&lt;LataProjekcji,IF((SUM($K1129:Y1129)+$D1129)&lt;$D1128,$D1129,$D1128-SUM($K1129:Y1129)),0)),0)</f>
        <v>0</v>
      </c>
      <c r="AA1129" s="247">
        <f ca="1">ROUND(IF(OR(AND($D1127=LataProjekcji,$F1127&gt;0),AND($D1127=LataProjekcji,$F1127=0,$E1128&lt;=10)),$F1128,IF($D1127&lt;LataProjekcji,IF((SUM($K1129:Z1129)+$D1129)&lt;$D1128,$D1129,$D1128-SUM($K1129:Z1129)),0)),0)</f>
        <v>0</v>
      </c>
      <c r="AB1129" s="247">
        <f ca="1">ROUND(IF(OR(AND($D1127=LataProjekcji,$F1127&gt;0),AND($D1127=LataProjekcji,$F1127=0,$E1128&lt;=10)),$F1128,IF($D1127&lt;LataProjekcji,IF((SUM($K1129:AA1129)+$D1129)&lt;$D1128,$D1129,$D1128-SUM($K1129:AA1129)),0)),0)</f>
        <v>0</v>
      </c>
      <c r="AC1129" s="247">
        <f ca="1">ROUND(IF(OR(AND($D1127=LataProjekcji,$F1127&gt;0),AND($D1127=LataProjekcji,$F1127=0,$E1128&lt;=10)),$F1128,IF($D1127&lt;LataProjekcji,IF((SUM($K1129:AB1129)+$D1129)&lt;$D1128,$D1129,$D1128-SUM($K1129:AB1129)),0)),0)</f>
        <v>0</v>
      </c>
      <c r="AD1129" s="247">
        <f ca="1">ROUND(IF(OR(AND($D1127=LataProjekcji,$F1127&gt;0),AND($D1127=LataProjekcji,$F1127=0,$E1128&lt;=10)),$F1128,IF($D1127&lt;LataProjekcji,IF((SUM($K1129:AC1129)+$D1129)&lt;$D1128,$D1129,$D1128-SUM($K1129:AC1129)),0)),0)</f>
        <v>0</v>
      </c>
      <c r="AE1129" s="247">
        <f ca="1">ROUND(IF(OR(AND($D1127=LataProjekcji,$F1127&gt;0),AND($D1127=LataProjekcji,$F1127=0,$E1128&lt;=10)),$F1128,IF($D1127&lt;LataProjekcji,IF((SUM($K1129:AD1129)+$D1129)&lt;$D1128,$D1129,$D1128-SUM($K1129:AD1129)),0)),0)</f>
        <v>0</v>
      </c>
    </row>
    <row r="1130" spans="1:31" hidden="1">
      <c r="A1130" s="325"/>
      <c r="B1130" s="21" t="s">
        <v>396</v>
      </c>
      <c r="C1130" s="21"/>
      <c r="D1130" s="22"/>
      <c r="E1130" s="21"/>
      <c r="F1130" s="21"/>
      <c r="G1130" s="21"/>
      <c r="H1130" s="21"/>
      <c r="I1130" s="21"/>
      <c r="J1130" s="21"/>
      <c r="K1130" s="22">
        <f ca="1">ROUND(K1129,0)</f>
        <v>0</v>
      </c>
      <c r="L1130" s="22">
        <f t="shared" ref="L1130:Y1130" ca="1" si="1130">ROUND(K1130+L1129,0)</f>
        <v>0</v>
      </c>
      <c r="M1130" s="22">
        <f t="shared" ca="1" si="1130"/>
        <v>0</v>
      </c>
      <c r="N1130" s="22">
        <f t="shared" ca="1" si="1130"/>
        <v>0</v>
      </c>
      <c r="O1130" s="22">
        <f t="shared" ca="1" si="1130"/>
        <v>0</v>
      </c>
      <c r="P1130" s="22">
        <f t="shared" ca="1" si="1130"/>
        <v>0</v>
      </c>
      <c r="Q1130" s="22">
        <f t="shared" ca="1" si="1130"/>
        <v>0</v>
      </c>
      <c r="R1130" s="22">
        <f t="shared" ca="1" si="1130"/>
        <v>0</v>
      </c>
      <c r="S1130" s="22">
        <f t="shared" ca="1" si="1130"/>
        <v>0</v>
      </c>
      <c r="T1130" s="22">
        <f t="shared" ca="1" si="1130"/>
        <v>0</v>
      </c>
      <c r="U1130" s="22">
        <f t="shared" ca="1" si="1130"/>
        <v>0</v>
      </c>
      <c r="V1130" s="22">
        <f t="shared" ca="1" si="1130"/>
        <v>0</v>
      </c>
      <c r="W1130" s="22">
        <f t="shared" ca="1" si="1130"/>
        <v>0</v>
      </c>
      <c r="X1130" s="22">
        <f t="shared" ca="1" si="1130"/>
        <v>0</v>
      </c>
      <c r="Y1130" s="22">
        <f t="shared" ca="1" si="1130"/>
        <v>0</v>
      </c>
      <c r="Z1130" s="22">
        <f t="shared" ref="Z1130" ca="1" si="1131">ROUND(Y1130+Z1129,0)</f>
        <v>0</v>
      </c>
      <c r="AA1130" s="22">
        <f t="shared" ref="AA1130" ca="1" si="1132">ROUND(Z1130+AA1129,0)</f>
        <v>0</v>
      </c>
      <c r="AB1130" s="22">
        <f t="shared" ref="AB1130" ca="1" si="1133">ROUND(AA1130+AB1129,0)</f>
        <v>0</v>
      </c>
      <c r="AC1130" s="22">
        <f t="shared" ref="AC1130" ca="1" si="1134">ROUND(AB1130+AC1129,0)</f>
        <v>0</v>
      </c>
      <c r="AD1130" s="22">
        <f t="shared" ref="AD1130" ca="1" si="1135">ROUND(AC1130+AD1129,0)</f>
        <v>0</v>
      </c>
      <c r="AE1130" s="22">
        <f t="shared" ref="AE1130" ca="1" si="1136">ROUND(AD1130+AE1129,0)</f>
        <v>0</v>
      </c>
    </row>
    <row r="1131" spans="1:31" hidden="1">
      <c r="A1131" s="325"/>
      <c r="B1131" s="21" t="s">
        <v>387</v>
      </c>
      <c r="C1131" s="21"/>
      <c r="D1131" s="22"/>
      <c r="E1131" s="21"/>
      <c r="F1131" s="21"/>
      <c r="G1131" s="21"/>
      <c r="H1131" s="21"/>
      <c r="I1131" s="21"/>
      <c r="J1131" s="424">
        <f ca="1">OFFSET($C$96,D1126,0)</f>
        <v>0</v>
      </c>
      <c r="K1131" s="76">
        <f ca="1">IF($D1127=LataProjekcji,ROUND($D1128-K1130,0),ROUND(IF(K1129=0,0,$D1128-K1130),0))</f>
        <v>0</v>
      </c>
      <c r="L1131" s="253">
        <f t="shared" ref="L1131:W1131" ca="1" si="1137">IF($D1127=LataProjekcji,ROUND($D1128-L1130,0),ROUND(IF(AND(L1129=0,K1131&gt;0),$D1128-L1130,IF(L1129=0,0,$D1128-L1130)),0))</f>
        <v>0</v>
      </c>
      <c r="M1131" s="253">
        <f t="shared" ca="1" si="1137"/>
        <v>0</v>
      </c>
      <c r="N1131" s="253">
        <f t="shared" ca="1" si="1137"/>
        <v>0</v>
      </c>
      <c r="O1131" s="253">
        <f t="shared" ca="1" si="1137"/>
        <v>0</v>
      </c>
      <c r="P1131" s="253">
        <f t="shared" ca="1" si="1137"/>
        <v>0</v>
      </c>
      <c r="Q1131" s="253">
        <f t="shared" ca="1" si="1137"/>
        <v>0</v>
      </c>
      <c r="R1131" s="253">
        <f t="shared" ca="1" si="1137"/>
        <v>0</v>
      </c>
      <c r="S1131" s="253">
        <f t="shared" ca="1" si="1137"/>
        <v>0</v>
      </c>
      <c r="T1131" s="253">
        <f t="shared" ca="1" si="1137"/>
        <v>0</v>
      </c>
      <c r="U1131" s="253">
        <f t="shared" ca="1" si="1137"/>
        <v>0</v>
      </c>
      <c r="V1131" s="253">
        <f t="shared" ca="1" si="1137"/>
        <v>0</v>
      </c>
      <c r="W1131" s="253">
        <f t="shared" ca="1" si="1137"/>
        <v>0</v>
      </c>
      <c r="X1131" s="253">
        <f t="shared" ref="X1131:AA1131" ca="1" si="1138">IF($D1127=LataProjekcji,ROUND($D1128-X1130,0),ROUND(IF(AND(X1129=0,W1131&gt;0),$D1128-X1130,IF(X1129=0,0,$D1128-X1130)),0))</f>
        <v>0</v>
      </c>
      <c r="Y1131" s="253">
        <f t="shared" ca="1" si="1138"/>
        <v>0</v>
      </c>
      <c r="Z1131" s="253">
        <f t="shared" ca="1" si="1138"/>
        <v>0</v>
      </c>
      <c r="AA1131" s="253">
        <f t="shared" ca="1" si="1138"/>
        <v>0</v>
      </c>
      <c r="AB1131" s="253">
        <f t="shared" ref="AB1131" ca="1" si="1139">IF($D1127=LataProjekcji,ROUND($D1128-AB1130,0),ROUND(IF(AND(AB1129=0,AA1131&gt;0),$D1128-AB1130,IF(AB1129=0,0,$D1128-AB1130)),0))</f>
        <v>0</v>
      </c>
      <c r="AC1131" s="253">
        <f t="shared" ref="AC1131" ca="1" si="1140">IF($D1127=LataProjekcji,ROUND($D1128-AC1130,0),ROUND(IF(AND(AC1129=0,AB1131&gt;0),$D1128-AC1130,IF(AC1129=0,0,$D1128-AC1130)),0))</f>
        <v>0</v>
      </c>
      <c r="AD1131" s="253">
        <f t="shared" ref="AD1131" ca="1" si="1141">IF($D1127=LataProjekcji,ROUND($D1128-AD1130,0),ROUND(IF(AND(AD1129=0,AC1131&gt;0),$D1128-AD1130,IF(AD1129=0,0,$D1128-AD1130)),0))</f>
        <v>0</v>
      </c>
      <c r="AE1131" s="253">
        <f t="shared" ref="AE1131" ca="1" si="1142">IF($D1127=LataProjekcji,ROUND($D1128-AE1130,0),ROUND(IF(AND(AE1129=0,AD1131&gt;0),$D1128-AE1130,IF(AE1129=0,0,$D1128-AE1130)),0))</f>
        <v>0</v>
      </c>
    </row>
    <row r="1132" spans="1:31" hidden="1">
      <c r="A1132" s="325"/>
      <c r="B1132" s="20">
        <f ca="1">OFFSET($B$96,D1132,0)</f>
        <v>0</v>
      </c>
      <c r="C1132" s="20"/>
      <c r="D1132" s="21">
        <f>D1126+1</f>
        <v>34</v>
      </c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325"/>
      <c r="B1133" s="164" t="s">
        <v>401</v>
      </c>
      <c r="C1133" s="164"/>
      <c r="D1133" s="164">
        <f ca="1">YEAR(OFFSET($E$96,D1132,0))</f>
        <v>1900</v>
      </c>
      <c r="E1133" s="164">
        <f ca="1">MONTH(OFFSET($E$96,D1132,0))</f>
        <v>1</v>
      </c>
      <c r="F1133" s="522" cm="1">
        <f t="array" aca="1" ref="F1133" ca="1">IleMiesiecyDoKoncaRokuST</f>
        <v>11</v>
      </c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1"/>
    </row>
    <row r="1134" spans="1:31" hidden="1">
      <c r="A1134" s="325"/>
      <c r="B1134" s="21" t="s">
        <v>387</v>
      </c>
      <c r="C1134" s="21"/>
      <c r="D1134" s="370">
        <f ca="1">IF(E1134&lt;0,0,ROUND(E1134,0))</f>
        <v>0</v>
      </c>
      <c r="E1134" s="248">
        <f ca="1">OFFSET($D$96,D1132,0)</f>
        <v>0</v>
      </c>
      <c r="F1134" s="370">
        <f ca="1">IF(E1134&gt;10,ROUND(($D1135/12)*$F1133,0),$D1134)</f>
        <v>0</v>
      </c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  <c r="Y1134" s="21"/>
      <c r="Z1134" s="21"/>
      <c r="AA1134" s="21"/>
      <c r="AB1134" s="21"/>
      <c r="AC1134" s="21"/>
      <c r="AD1134" s="21"/>
      <c r="AE1134" s="21"/>
    </row>
    <row r="1135" spans="1:31" hidden="1">
      <c r="A1135" s="325"/>
      <c r="B1135" s="21" t="s">
        <v>395</v>
      </c>
      <c r="C1135" s="415" t="e">
        <f ca="1">VLOOKUP(OFFSET($C$96,D1132,0),Założenia!$J$46:$K$53,2,FALSE)</f>
        <v>#N/A</v>
      </c>
      <c r="D1135" s="370">
        <f ca="1">IF(ISBLANK(OFFSET($E$96,D1132,0)),0,IF(E1134&gt;10,ROUND(D1134*C1135,0),IF(D1134&lt;0,0,D1134)))</f>
        <v>0</v>
      </c>
      <c r="E1135" s="21"/>
      <c r="F1135" s="21"/>
      <c r="G1135" s="21"/>
      <c r="H1135" s="21"/>
      <c r="I1135" s="21"/>
      <c r="J1135" s="21"/>
      <c r="K1135" s="74">
        <f ca="1">ROUND(IF($D1133=LataProjekcji,$F1134,IF($D1133=LataProjekcji,$D1135,0)),0)</f>
        <v>0</v>
      </c>
      <c r="L1135" s="247">
        <f ca="1">ROUND(IF(OR(AND($D1133=LataProjekcji,$F1133&gt;0),AND($D1133=LataProjekcji,$F1133=0,$E1134&lt;=10)),$F1134,IF($D1133&lt;LataProjekcji,IF((SUM($K1135:K1135)+$D1135)&lt;$D1134,$D1135,$D1134-SUM($K1135:K1135)),0)),0)</f>
        <v>0</v>
      </c>
      <c r="M1135" s="247">
        <f ca="1">ROUND(IF(OR(AND($D1133=LataProjekcji,$F1133&gt;0),AND($D1133=LataProjekcji,$F1133=0,$E1134&lt;=10)),$F1134,IF($D1133&lt;LataProjekcji,IF((SUM($K1135:L1135)+$D1135)&lt;$D1134,$D1135,$D1134-SUM($K1135:L1135)),0)),0)</f>
        <v>0</v>
      </c>
      <c r="N1135" s="247">
        <f ca="1">ROUND(IF(OR(AND($D1133=LataProjekcji,$F1133&gt;0),AND($D1133=LataProjekcji,$F1133=0,$E1134&lt;=10)),$F1134,IF($D1133&lt;LataProjekcji,IF((SUM($K1135:M1135)+$D1135)&lt;$D1134,$D1135,$D1134-SUM($K1135:M1135)),0)),0)</f>
        <v>0</v>
      </c>
      <c r="O1135" s="247">
        <f ca="1">ROUND(IF(OR(AND($D1133=LataProjekcji,$F1133&gt;0),AND($D1133=LataProjekcji,$F1133=0,$E1134&lt;=10)),$F1134,IF($D1133&lt;LataProjekcji,IF((SUM($K1135:N1135)+$D1135)&lt;$D1134,$D1135,$D1134-SUM($K1135:N1135)),0)),0)</f>
        <v>0</v>
      </c>
      <c r="P1135" s="247">
        <f ca="1">ROUND(IF(OR(AND($D1133=LataProjekcji,$F1133&gt;0),AND($D1133=LataProjekcji,$F1133=0,$E1134&lt;=10)),$F1134,IF($D1133&lt;LataProjekcji,IF((SUM($K1135:O1135)+$D1135)&lt;$D1134,$D1135,$D1134-SUM($K1135:O1135)),0)),0)</f>
        <v>0</v>
      </c>
      <c r="Q1135" s="247">
        <f ca="1">ROUND(IF(OR(AND($D1133=LataProjekcji,$F1133&gt;0),AND($D1133=LataProjekcji,$F1133=0,$E1134&lt;=10)),$F1134,IF($D1133&lt;LataProjekcji,IF((SUM($K1135:P1135)+$D1135)&lt;$D1134,$D1135,$D1134-SUM($K1135:P1135)),0)),0)</f>
        <v>0</v>
      </c>
      <c r="R1135" s="247">
        <f ca="1">ROUND(IF(OR(AND($D1133=LataProjekcji,$F1133&gt;0),AND($D1133=LataProjekcji,$F1133=0,$E1134&lt;=10)),$F1134,IF($D1133&lt;LataProjekcji,IF((SUM($K1135:Q1135)+$D1135)&lt;$D1134,$D1135,$D1134-SUM($K1135:Q1135)),0)),0)</f>
        <v>0</v>
      </c>
      <c r="S1135" s="247">
        <f ca="1">ROUND(IF(OR(AND($D1133=LataProjekcji,$F1133&gt;0),AND($D1133=LataProjekcji,$F1133=0,$E1134&lt;=10)),$F1134,IF($D1133&lt;LataProjekcji,IF((SUM($K1135:R1135)+$D1135)&lt;$D1134,$D1135,$D1134-SUM($K1135:R1135)),0)),0)</f>
        <v>0</v>
      </c>
      <c r="T1135" s="247">
        <f ca="1">ROUND(IF(OR(AND($D1133=LataProjekcji,$F1133&gt;0),AND($D1133=LataProjekcji,$F1133=0,$E1134&lt;=10)),$F1134,IF($D1133&lt;LataProjekcji,IF((SUM($K1135:S1135)+$D1135)&lt;$D1134,$D1135,$D1134-SUM($K1135:S1135)),0)),0)</f>
        <v>0</v>
      </c>
      <c r="U1135" s="247">
        <f ca="1">ROUND(IF(OR(AND($D1133=LataProjekcji,$F1133&gt;0),AND($D1133=LataProjekcji,$F1133=0,$E1134&lt;=10)),$F1134,IF($D1133&lt;LataProjekcji,IF((SUM($K1135:T1135)+$D1135)&lt;$D1134,$D1135,$D1134-SUM($K1135:T1135)),0)),0)</f>
        <v>0</v>
      </c>
      <c r="V1135" s="247">
        <f ca="1">ROUND(IF(OR(AND($D1133=LataProjekcji,$F1133&gt;0),AND($D1133=LataProjekcji,$F1133=0,$E1134&lt;=10)),$F1134,IF($D1133&lt;LataProjekcji,IF((SUM($K1135:U1135)+$D1135)&lt;$D1134,$D1135,$D1134-SUM($K1135:U1135)),0)),0)</f>
        <v>0</v>
      </c>
      <c r="W1135" s="247">
        <f ca="1">ROUND(IF(OR(AND($D1133=LataProjekcji,$F1133&gt;0),AND($D1133=LataProjekcji,$F1133=0,$E1134&lt;=10)),$F1134,IF($D1133&lt;LataProjekcji,IF((SUM($K1135:V1135)+$D1135)&lt;$D1134,$D1135,$D1134-SUM($K1135:V1135)),0)),0)</f>
        <v>0</v>
      </c>
      <c r="X1135" s="247">
        <f ca="1">ROUND(IF(OR(AND($D1133=LataProjekcji,$F1133&gt;0),AND($D1133=LataProjekcji,$F1133=0,$E1134&lt;=10)),$F1134,IF($D1133&lt;LataProjekcji,IF((SUM($K1135:W1135)+$D1135)&lt;$D1134,$D1135,$D1134-SUM($K1135:W1135)),0)),0)</f>
        <v>0</v>
      </c>
      <c r="Y1135" s="247">
        <f ca="1">ROUND(IF(OR(AND($D1133=LataProjekcji,$F1133&gt;0),AND($D1133=LataProjekcji,$F1133=0,$E1134&lt;=10)),$F1134,IF($D1133&lt;LataProjekcji,IF((SUM($K1135:X1135)+$D1135)&lt;$D1134,$D1135,$D1134-SUM($K1135:X1135)),0)),0)</f>
        <v>0</v>
      </c>
      <c r="Z1135" s="247">
        <f ca="1">ROUND(IF(OR(AND($D1133=LataProjekcji,$F1133&gt;0),AND($D1133=LataProjekcji,$F1133=0,$E1134&lt;=10)),$F1134,IF($D1133&lt;LataProjekcji,IF((SUM($K1135:Y1135)+$D1135)&lt;$D1134,$D1135,$D1134-SUM($K1135:Y1135)),0)),0)</f>
        <v>0</v>
      </c>
      <c r="AA1135" s="247">
        <f ca="1">ROUND(IF(OR(AND($D1133=LataProjekcji,$F1133&gt;0),AND($D1133=LataProjekcji,$F1133=0,$E1134&lt;=10)),$F1134,IF($D1133&lt;LataProjekcji,IF((SUM($K1135:Z1135)+$D1135)&lt;$D1134,$D1135,$D1134-SUM($K1135:Z1135)),0)),0)</f>
        <v>0</v>
      </c>
      <c r="AB1135" s="247">
        <f ca="1">ROUND(IF(OR(AND($D1133=LataProjekcji,$F1133&gt;0),AND($D1133=LataProjekcji,$F1133=0,$E1134&lt;=10)),$F1134,IF($D1133&lt;LataProjekcji,IF((SUM($K1135:AA1135)+$D1135)&lt;$D1134,$D1135,$D1134-SUM($K1135:AA1135)),0)),0)</f>
        <v>0</v>
      </c>
      <c r="AC1135" s="247">
        <f ca="1">ROUND(IF(OR(AND($D1133=LataProjekcji,$F1133&gt;0),AND($D1133=LataProjekcji,$F1133=0,$E1134&lt;=10)),$F1134,IF($D1133&lt;LataProjekcji,IF((SUM($K1135:AB1135)+$D1135)&lt;$D1134,$D1135,$D1134-SUM($K1135:AB1135)),0)),0)</f>
        <v>0</v>
      </c>
      <c r="AD1135" s="247">
        <f ca="1">ROUND(IF(OR(AND($D1133=LataProjekcji,$F1133&gt;0),AND($D1133=LataProjekcji,$F1133=0,$E1134&lt;=10)),$F1134,IF($D1133&lt;LataProjekcji,IF((SUM($K1135:AC1135)+$D1135)&lt;$D1134,$D1135,$D1134-SUM($K1135:AC1135)),0)),0)</f>
        <v>0</v>
      </c>
      <c r="AE1135" s="247">
        <f ca="1">ROUND(IF(OR(AND($D1133=LataProjekcji,$F1133&gt;0),AND($D1133=LataProjekcji,$F1133=0,$E1134&lt;=10)),$F1134,IF($D1133&lt;LataProjekcji,IF((SUM($K1135:AD1135)+$D1135)&lt;$D1134,$D1135,$D1134-SUM($K1135:AD1135)),0)),0)</f>
        <v>0</v>
      </c>
    </row>
    <row r="1136" spans="1:31" hidden="1">
      <c r="A1136" s="325"/>
      <c r="B1136" s="21" t="s">
        <v>396</v>
      </c>
      <c r="C1136" s="21"/>
      <c r="D1136" s="22"/>
      <c r="E1136" s="21"/>
      <c r="F1136" s="21"/>
      <c r="G1136" s="21"/>
      <c r="H1136" s="21"/>
      <c r="I1136" s="21"/>
      <c r="J1136" s="21"/>
      <c r="K1136" s="22">
        <f ca="1">ROUND(K1135,0)</f>
        <v>0</v>
      </c>
      <c r="L1136" s="22">
        <f t="shared" ref="L1136:Y1136" ca="1" si="1143">ROUND(K1136+L1135,0)</f>
        <v>0</v>
      </c>
      <c r="M1136" s="22">
        <f t="shared" ca="1" si="1143"/>
        <v>0</v>
      </c>
      <c r="N1136" s="22">
        <f t="shared" ca="1" si="1143"/>
        <v>0</v>
      </c>
      <c r="O1136" s="22">
        <f t="shared" ca="1" si="1143"/>
        <v>0</v>
      </c>
      <c r="P1136" s="22">
        <f t="shared" ca="1" si="1143"/>
        <v>0</v>
      </c>
      <c r="Q1136" s="22">
        <f t="shared" ca="1" si="1143"/>
        <v>0</v>
      </c>
      <c r="R1136" s="22">
        <f t="shared" ca="1" si="1143"/>
        <v>0</v>
      </c>
      <c r="S1136" s="22">
        <f t="shared" ca="1" si="1143"/>
        <v>0</v>
      </c>
      <c r="T1136" s="22">
        <f t="shared" ca="1" si="1143"/>
        <v>0</v>
      </c>
      <c r="U1136" s="22">
        <f t="shared" ca="1" si="1143"/>
        <v>0</v>
      </c>
      <c r="V1136" s="22">
        <f t="shared" ca="1" si="1143"/>
        <v>0</v>
      </c>
      <c r="W1136" s="22">
        <f t="shared" ca="1" si="1143"/>
        <v>0</v>
      </c>
      <c r="X1136" s="22">
        <f t="shared" ca="1" si="1143"/>
        <v>0</v>
      </c>
      <c r="Y1136" s="22">
        <f t="shared" ca="1" si="1143"/>
        <v>0</v>
      </c>
      <c r="Z1136" s="22">
        <f t="shared" ref="Z1136" ca="1" si="1144">ROUND(Y1136+Z1135,0)</f>
        <v>0</v>
      </c>
      <c r="AA1136" s="22">
        <f t="shared" ref="AA1136" ca="1" si="1145">ROUND(Z1136+AA1135,0)</f>
        <v>0</v>
      </c>
      <c r="AB1136" s="22">
        <f t="shared" ref="AB1136" ca="1" si="1146">ROUND(AA1136+AB1135,0)</f>
        <v>0</v>
      </c>
      <c r="AC1136" s="22">
        <f t="shared" ref="AC1136" ca="1" si="1147">ROUND(AB1136+AC1135,0)</f>
        <v>0</v>
      </c>
      <c r="AD1136" s="22">
        <f t="shared" ref="AD1136" ca="1" si="1148">ROUND(AC1136+AD1135,0)</f>
        <v>0</v>
      </c>
      <c r="AE1136" s="22">
        <f t="shared" ref="AE1136" ca="1" si="1149">ROUND(AD1136+AE1135,0)</f>
        <v>0</v>
      </c>
    </row>
    <row r="1137" spans="1:31" hidden="1">
      <c r="A1137" s="325"/>
      <c r="B1137" s="21" t="s">
        <v>387</v>
      </c>
      <c r="C1137" s="21"/>
      <c r="D1137" s="22"/>
      <c r="E1137" s="21"/>
      <c r="F1137" s="21"/>
      <c r="G1137" s="21"/>
      <c r="H1137" s="21"/>
      <c r="I1137" s="21"/>
      <c r="J1137" s="424">
        <f ca="1">OFFSET($C$96,D1132,0)</f>
        <v>0</v>
      </c>
      <c r="K1137" s="76">
        <f ca="1">IF($D1133=LataProjekcji,ROUND($D1134-K1136,0),ROUND(IF(K1135=0,0,$D1134-K1136),0))</f>
        <v>0</v>
      </c>
      <c r="L1137" s="253">
        <f t="shared" ref="L1137:W1137" ca="1" si="1150">IF($D1133=LataProjekcji,ROUND($D1134-L1136,0),ROUND(IF(AND(L1135=0,K1137&gt;0),$D1134-L1136,IF(L1135=0,0,$D1134-L1136)),0))</f>
        <v>0</v>
      </c>
      <c r="M1137" s="253">
        <f t="shared" ca="1" si="1150"/>
        <v>0</v>
      </c>
      <c r="N1137" s="253">
        <f t="shared" ca="1" si="1150"/>
        <v>0</v>
      </c>
      <c r="O1137" s="253">
        <f t="shared" ca="1" si="1150"/>
        <v>0</v>
      </c>
      <c r="P1137" s="253">
        <f t="shared" ca="1" si="1150"/>
        <v>0</v>
      </c>
      <c r="Q1137" s="253">
        <f t="shared" ca="1" si="1150"/>
        <v>0</v>
      </c>
      <c r="R1137" s="253">
        <f t="shared" ca="1" si="1150"/>
        <v>0</v>
      </c>
      <c r="S1137" s="253">
        <f t="shared" ca="1" si="1150"/>
        <v>0</v>
      </c>
      <c r="T1137" s="253">
        <f t="shared" ca="1" si="1150"/>
        <v>0</v>
      </c>
      <c r="U1137" s="253">
        <f t="shared" ca="1" si="1150"/>
        <v>0</v>
      </c>
      <c r="V1137" s="253">
        <f t="shared" ca="1" si="1150"/>
        <v>0</v>
      </c>
      <c r="W1137" s="253">
        <f t="shared" ca="1" si="1150"/>
        <v>0</v>
      </c>
      <c r="X1137" s="253">
        <f t="shared" ref="X1137:AA1137" ca="1" si="1151">IF($D1133=LataProjekcji,ROUND($D1134-X1136,0),ROUND(IF(AND(X1135=0,W1137&gt;0),$D1134-X1136,IF(X1135=0,0,$D1134-X1136)),0))</f>
        <v>0</v>
      </c>
      <c r="Y1137" s="253">
        <f t="shared" ca="1" si="1151"/>
        <v>0</v>
      </c>
      <c r="Z1137" s="253">
        <f t="shared" ca="1" si="1151"/>
        <v>0</v>
      </c>
      <c r="AA1137" s="253">
        <f t="shared" ca="1" si="1151"/>
        <v>0</v>
      </c>
      <c r="AB1137" s="253">
        <f t="shared" ref="AB1137" ca="1" si="1152">IF($D1133=LataProjekcji,ROUND($D1134-AB1136,0),ROUND(IF(AND(AB1135=0,AA1137&gt;0),$D1134-AB1136,IF(AB1135=0,0,$D1134-AB1136)),0))</f>
        <v>0</v>
      </c>
      <c r="AC1137" s="253">
        <f t="shared" ref="AC1137" ca="1" si="1153">IF($D1133=LataProjekcji,ROUND($D1134-AC1136,0),ROUND(IF(AND(AC1135=0,AB1137&gt;0),$D1134-AC1136,IF(AC1135=0,0,$D1134-AC1136)),0))</f>
        <v>0</v>
      </c>
      <c r="AD1137" s="253">
        <f t="shared" ref="AD1137" ca="1" si="1154">IF($D1133=LataProjekcji,ROUND($D1134-AD1136,0),ROUND(IF(AND(AD1135=0,AC1137&gt;0),$D1134-AD1136,IF(AD1135=0,0,$D1134-AD1136)),0))</f>
        <v>0</v>
      </c>
      <c r="AE1137" s="253">
        <f t="shared" ref="AE1137" ca="1" si="1155">IF($D1133=LataProjekcji,ROUND($D1134-AE1136,0),ROUND(IF(AND(AE1135=0,AD1137&gt;0),$D1134-AE1136,IF(AE1135=0,0,$D1134-AE1136)),0))</f>
        <v>0</v>
      </c>
    </row>
    <row r="1138" spans="1:31" hidden="1">
      <c r="A1138" s="325"/>
      <c r="B1138" s="20">
        <f ca="1">OFFSET($B$96,D1138,0)</f>
        <v>0</v>
      </c>
      <c r="C1138" s="20"/>
      <c r="D1138" s="21">
        <f>D1132+1</f>
        <v>35</v>
      </c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325"/>
      <c r="B1139" s="164" t="s">
        <v>401</v>
      </c>
      <c r="C1139" s="164"/>
      <c r="D1139" s="164">
        <f ca="1">YEAR(OFFSET($E$96,D1138,0))</f>
        <v>1900</v>
      </c>
      <c r="E1139" s="164">
        <f ca="1">MONTH(OFFSET($E$96,D1138,0))</f>
        <v>1</v>
      </c>
      <c r="F1139" s="522" cm="1">
        <f t="array" aca="1" ref="F1139" ca="1">IleMiesiecyDoKoncaRokuST</f>
        <v>11</v>
      </c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325"/>
      <c r="B1140" s="21" t="s">
        <v>387</v>
      </c>
      <c r="C1140" s="21"/>
      <c r="D1140" s="370">
        <f ca="1">IF(E1140&lt;0,0,ROUND(E1140,0))</f>
        <v>0</v>
      </c>
      <c r="E1140" s="248">
        <f ca="1">OFFSET($D$96,D1138,0)</f>
        <v>0</v>
      </c>
      <c r="F1140" s="370">
        <f ca="1">IF(E1140&gt;10,ROUND(($D1141/12)*$F1139,0),$D1140)</f>
        <v>0</v>
      </c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  <c r="Y1140" s="21"/>
      <c r="Z1140" s="21"/>
      <c r="AA1140" s="21"/>
      <c r="AB1140" s="21"/>
      <c r="AC1140" s="21"/>
      <c r="AD1140" s="21"/>
      <c r="AE1140" s="21"/>
    </row>
    <row r="1141" spans="1:31" hidden="1">
      <c r="A1141" s="325"/>
      <c r="B1141" s="21" t="s">
        <v>395</v>
      </c>
      <c r="C1141" s="415" t="e">
        <f ca="1">VLOOKUP(OFFSET($C$96,D1138,0),Założenia!$J$46:$K$53,2,FALSE)</f>
        <v>#N/A</v>
      </c>
      <c r="D1141" s="370">
        <f ca="1">IF(ISBLANK(OFFSET($E$96,D1138,0)),0,IF(E1140&gt;10,ROUND(D1140*C1141,0),IF(D1140&lt;0,0,D1140)))</f>
        <v>0</v>
      </c>
      <c r="E1141" s="21"/>
      <c r="F1141" s="21"/>
      <c r="G1141" s="21"/>
      <c r="H1141" s="21"/>
      <c r="I1141" s="21"/>
      <c r="J1141" s="21"/>
      <c r="K1141" s="74">
        <f ca="1">ROUND(IF($D1139=LataProjekcji,$F1140,IF($D1139=LataProjekcji,$D1141,0)),0)</f>
        <v>0</v>
      </c>
      <c r="L1141" s="247">
        <f ca="1">ROUND(IF(OR(AND($D1139=LataProjekcji,$F1139&gt;0),AND($D1139=LataProjekcji,$F1139=0,$E1140&lt;=10)),$F1140,IF($D1139&lt;LataProjekcji,IF((SUM($K1141:K1141)+$D1141)&lt;$D1140,$D1141,$D1140-SUM($K1141:K1141)),0)),0)</f>
        <v>0</v>
      </c>
      <c r="M1141" s="247">
        <f ca="1">ROUND(IF(OR(AND($D1139=LataProjekcji,$F1139&gt;0),AND($D1139=LataProjekcji,$F1139=0,$E1140&lt;=10)),$F1140,IF($D1139&lt;LataProjekcji,IF((SUM($K1141:L1141)+$D1141)&lt;$D1140,$D1141,$D1140-SUM($K1141:L1141)),0)),0)</f>
        <v>0</v>
      </c>
      <c r="N1141" s="247">
        <f ca="1">ROUND(IF(OR(AND($D1139=LataProjekcji,$F1139&gt;0),AND($D1139=LataProjekcji,$F1139=0,$E1140&lt;=10)),$F1140,IF($D1139&lt;LataProjekcji,IF((SUM($K1141:M1141)+$D1141)&lt;$D1140,$D1141,$D1140-SUM($K1141:M1141)),0)),0)</f>
        <v>0</v>
      </c>
      <c r="O1141" s="247">
        <f ca="1">ROUND(IF(OR(AND($D1139=LataProjekcji,$F1139&gt;0),AND($D1139=LataProjekcji,$F1139=0,$E1140&lt;=10)),$F1140,IF($D1139&lt;LataProjekcji,IF((SUM($K1141:N1141)+$D1141)&lt;$D1140,$D1141,$D1140-SUM($K1141:N1141)),0)),0)</f>
        <v>0</v>
      </c>
      <c r="P1141" s="247">
        <f ca="1">ROUND(IF(OR(AND($D1139=LataProjekcji,$F1139&gt;0),AND($D1139=LataProjekcji,$F1139=0,$E1140&lt;=10)),$F1140,IF($D1139&lt;LataProjekcji,IF((SUM($K1141:O1141)+$D1141)&lt;$D1140,$D1141,$D1140-SUM($K1141:O1141)),0)),0)</f>
        <v>0</v>
      </c>
      <c r="Q1141" s="247">
        <f ca="1">ROUND(IF(OR(AND($D1139=LataProjekcji,$F1139&gt;0),AND($D1139=LataProjekcji,$F1139=0,$E1140&lt;=10)),$F1140,IF($D1139&lt;LataProjekcji,IF((SUM($K1141:P1141)+$D1141)&lt;$D1140,$D1141,$D1140-SUM($K1141:P1141)),0)),0)</f>
        <v>0</v>
      </c>
      <c r="R1141" s="247">
        <f ca="1">ROUND(IF(OR(AND($D1139=LataProjekcji,$F1139&gt;0),AND($D1139=LataProjekcji,$F1139=0,$E1140&lt;=10)),$F1140,IF($D1139&lt;LataProjekcji,IF((SUM($K1141:Q1141)+$D1141)&lt;$D1140,$D1141,$D1140-SUM($K1141:Q1141)),0)),0)</f>
        <v>0</v>
      </c>
      <c r="S1141" s="247">
        <f ca="1">ROUND(IF(OR(AND($D1139=LataProjekcji,$F1139&gt;0),AND($D1139=LataProjekcji,$F1139=0,$E1140&lt;=10)),$F1140,IF($D1139&lt;LataProjekcji,IF((SUM($K1141:R1141)+$D1141)&lt;$D1140,$D1141,$D1140-SUM($K1141:R1141)),0)),0)</f>
        <v>0</v>
      </c>
      <c r="T1141" s="247">
        <f ca="1">ROUND(IF(OR(AND($D1139=LataProjekcji,$F1139&gt;0),AND($D1139=LataProjekcji,$F1139=0,$E1140&lt;=10)),$F1140,IF($D1139&lt;LataProjekcji,IF((SUM($K1141:S1141)+$D1141)&lt;$D1140,$D1141,$D1140-SUM($K1141:S1141)),0)),0)</f>
        <v>0</v>
      </c>
      <c r="U1141" s="247">
        <f ca="1">ROUND(IF(OR(AND($D1139=LataProjekcji,$F1139&gt;0),AND($D1139=LataProjekcji,$F1139=0,$E1140&lt;=10)),$F1140,IF($D1139&lt;LataProjekcji,IF((SUM($K1141:T1141)+$D1141)&lt;$D1140,$D1141,$D1140-SUM($K1141:T1141)),0)),0)</f>
        <v>0</v>
      </c>
      <c r="V1141" s="247">
        <f ca="1">ROUND(IF(OR(AND($D1139=LataProjekcji,$F1139&gt;0),AND($D1139=LataProjekcji,$F1139=0,$E1140&lt;=10)),$F1140,IF($D1139&lt;LataProjekcji,IF((SUM($K1141:U1141)+$D1141)&lt;$D1140,$D1141,$D1140-SUM($K1141:U1141)),0)),0)</f>
        <v>0</v>
      </c>
      <c r="W1141" s="247">
        <f ca="1">ROUND(IF(OR(AND($D1139=LataProjekcji,$F1139&gt;0),AND($D1139=LataProjekcji,$F1139=0,$E1140&lt;=10)),$F1140,IF($D1139&lt;LataProjekcji,IF((SUM($K1141:V1141)+$D1141)&lt;$D1140,$D1141,$D1140-SUM($K1141:V1141)),0)),0)</f>
        <v>0</v>
      </c>
      <c r="X1141" s="247">
        <f ca="1">ROUND(IF(OR(AND($D1139=LataProjekcji,$F1139&gt;0),AND($D1139=LataProjekcji,$F1139=0,$E1140&lt;=10)),$F1140,IF($D1139&lt;LataProjekcji,IF((SUM($K1141:W1141)+$D1141)&lt;$D1140,$D1141,$D1140-SUM($K1141:W1141)),0)),0)</f>
        <v>0</v>
      </c>
      <c r="Y1141" s="247">
        <f ca="1">ROUND(IF(OR(AND($D1139=LataProjekcji,$F1139&gt;0),AND($D1139=LataProjekcji,$F1139=0,$E1140&lt;=10)),$F1140,IF($D1139&lt;LataProjekcji,IF((SUM($K1141:X1141)+$D1141)&lt;$D1140,$D1141,$D1140-SUM($K1141:X1141)),0)),0)</f>
        <v>0</v>
      </c>
      <c r="Z1141" s="247">
        <f ca="1">ROUND(IF(OR(AND($D1139=LataProjekcji,$F1139&gt;0),AND($D1139=LataProjekcji,$F1139=0,$E1140&lt;=10)),$F1140,IF($D1139&lt;LataProjekcji,IF((SUM($K1141:Y1141)+$D1141)&lt;$D1140,$D1141,$D1140-SUM($K1141:Y1141)),0)),0)</f>
        <v>0</v>
      </c>
      <c r="AA1141" s="247">
        <f ca="1">ROUND(IF(OR(AND($D1139=LataProjekcji,$F1139&gt;0),AND($D1139=LataProjekcji,$F1139=0,$E1140&lt;=10)),$F1140,IF($D1139&lt;LataProjekcji,IF((SUM($K1141:Z1141)+$D1141)&lt;$D1140,$D1141,$D1140-SUM($K1141:Z1141)),0)),0)</f>
        <v>0</v>
      </c>
      <c r="AB1141" s="247">
        <f ca="1">ROUND(IF(OR(AND($D1139=LataProjekcji,$F1139&gt;0),AND($D1139=LataProjekcji,$F1139=0,$E1140&lt;=10)),$F1140,IF($D1139&lt;LataProjekcji,IF((SUM($K1141:AA1141)+$D1141)&lt;$D1140,$D1141,$D1140-SUM($K1141:AA1141)),0)),0)</f>
        <v>0</v>
      </c>
      <c r="AC1141" s="247">
        <f ca="1">ROUND(IF(OR(AND($D1139=LataProjekcji,$F1139&gt;0),AND($D1139=LataProjekcji,$F1139=0,$E1140&lt;=10)),$F1140,IF($D1139&lt;LataProjekcji,IF((SUM($K1141:AB1141)+$D1141)&lt;$D1140,$D1141,$D1140-SUM($K1141:AB1141)),0)),0)</f>
        <v>0</v>
      </c>
      <c r="AD1141" s="247">
        <f ca="1">ROUND(IF(OR(AND($D1139=LataProjekcji,$F1139&gt;0),AND($D1139=LataProjekcji,$F1139=0,$E1140&lt;=10)),$F1140,IF($D1139&lt;LataProjekcji,IF((SUM($K1141:AC1141)+$D1141)&lt;$D1140,$D1141,$D1140-SUM($K1141:AC1141)),0)),0)</f>
        <v>0</v>
      </c>
      <c r="AE1141" s="247">
        <f ca="1">ROUND(IF(OR(AND($D1139=LataProjekcji,$F1139&gt;0),AND($D1139=LataProjekcji,$F1139=0,$E1140&lt;=10)),$F1140,IF($D1139&lt;LataProjekcji,IF((SUM($K1141:AD1141)+$D1141)&lt;$D1140,$D1141,$D1140-SUM($K1141:AD1141)),0)),0)</f>
        <v>0</v>
      </c>
    </row>
    <row r="1142" spans="1:31" hidden="1">
      <c r="A1142" s="325"/>
      <c r="B1142" s="21" t="s">
        <v>396</v>
      </c>
      <c r="C1142" s="21"/>
      <c r="D1142" s="22"/>
      <c r="E1142" s="21"/>
      <c r="F1142" s="21"/>
      <c r="G1142" s="21"/>
      <c r="H1142" s="21"/>
      <c r="I1142" s="21"/>
      <c r="J1142" s="21"/>
      <c r="K1142" s="22">
        <f ca="1">ROUND(K1141,0)</f>
        <v>0</v>
      </c>
      <c r="L1142" s="22">
        <f t="shared" ref="L1142:Y1142" ca="1" si="1156">ROUND(K1142+L1141,0)</f>
        <v>0</v>
      </c>
      <c r="M1142" s="22">
        <f t="shared" ca="1" si="1156"/>
        <v>0</v>
      </c>
      <c r="N1142" s="22">
        <f t="shared" ca="1" si="1156"/>
        <v>0</v>
      </c>
      <c r="O1142" s="22">
        <f t="shared" ca="1" si="1156"/>
        <v>0</v>
      </c>
      <c r="P1142" s="22">
        <f t="shared" ca="1" si="1156"/>
        <v>0</v>
      </c>
      <c r="Q1142" s="22">
        <f t="shared" ca="1" si="1156"/>
        <v>0</v>
      </c>
      <c r="R1142" s="22">
        <f t="shared" ca="1" si="1156"/>
        <v>0</v>
      </c>
      <c r="S1142" s="22">
        <f t="shared" ca="1" si="1156"/>
        <v>0</v>
      </c>
      <c r="T1142" s="22">
        <f t="shared" ca="1" si="1156"/>
        <v>0</v>
      </c>
      <c r="U1142" s="22">
        <f t="shared" ca="1" si="1156"/>
        <v>0</v>
      </c>
      <c r="V1142" s="22">
        <f t="shared" ca="1" si="1156"/>
        <v>0</v>
      </c>
      <c r="W1142" s="22">
        <f t="shared" ca="1" si="1156"/>
        <v>0</v>
      </c>
      <c r="X1142" s="22">
        <f t="shared" ca="1" si="1156"/>
        <v>0</v>
      </c>
      <c r="Y1142" s="22">
        <f t="shared" ca="1" si="1156"/>
        <v>0</v>
      </c>
      <c r="Z1142" s="22">
        <f t="shared" ref="Z1142" ca="1" si="1157">ROUND(Y1142+Z1141,0)</f>
        <v>0</v>
      </c>
      <c r="AA1142" s="22">
        <f t="shared" ref="AA1142" ca="1" si="1158">ROUND(Z1142+AA1141,0)</f>
        <v>0</v>
      </c>
      <c r="AB1142" s="22">
        <f t="shared" ref="AB1142" ca="1" si="1159">ROUND(AA1142+AB1141,0)</f>
        <v>0</v>
      </c>
      <c r="AC1142" s="22">
        <f t="shared" ref="AC1142" ca="1" si="1160">ROUND(AB1142+AC1141,0)</f>
        <v>0</v>
      </c>
      <c r="AD1142" s="22">
        <f t="shared" ref="AD1142" ca="1" si="1161">ROUND(AC1142+AD1141,0)</f>
        <v>0</v>
      </c>
      <c r="AE1142" s="22">
        <f t="shared" ref="AE1142" ca="1" si="1162">ROUND(AD1142+AE1141,0)</f>
        <v>0</v>
      </c>
    </row>
    <row r="1143" spans="1:31" hidden="1">
      <c r="A1143" s="325"/>
      <c r="B1143" s="21" t="s">
        <v>387</v>
      </c>
      <c r="C1143" s="21"/>
      <c r="D1143" s="22"/>
      <c r="E1143" s="21"/>
      <c r="F1143" s="21"/>
      <c r="G1143" s="21"/>
      <c r="H1143" s="21"/>
      <c r="I1143" s="21"/>
      <c r="J1143" s="424">
        <f ca="1">OFFSET($C$96,D1138,0)</f>
        <v>0</v>
      </c>
      <c r="K1143" s="76">
        <f ca="1">IF($D1139=LataProjekcji,ROUND($D1140-K1142,0),ROUND(IF(K1141=0,0,$D1140-K1142),0))</f>
        <v>0</v>
      </c>
      <c r="L1143" s="253">
        <f t="shared" ref="L1143:W1143" ca="1" si="1163">IF($D1139=LataProjekcji,ROUND($D1140-L1142,0),ROUND(IF(AND(L1141=0,K1143&gt;0),$D1140-L1142,IF(L1141=0,0,$D1140-L1142)),0))</f>
        <v>0</v>
      </c>
      <c r="M1143" s="253">
        <f t="shared" ca="1" si="1163"/>
        <v>0</v>
      </c>
      <c r="N1143" s="253">
        <f t="shared" ca="1" si="1163"/>
        <v>0</v>
      </c>
      <c r="O1143" s="253">
        <f t="shared" ca="1" si="1163"/>
        <v>0</v>
      </c>
      <c r="P1143" s="253">
        <f t="shared" ca="1" si="1163"/>
        <v>0</v>
      </c>
      <c r="Q1143" s="253">
        <f t="shared" ca="1" si="1163"/>
        <v>0</v>
      </c>
      <c r="R1143" s="253">
        <f t="shared" ca="1" si="1163"/>
        <v>0</v>
      </c>
      <c r="S1143" s="253">
        <f t="shared" ca="1" si="1163"/>
        <v>0</v>
      </c>
      <c r="T1143" s="253">
        <f t="shared" ca="1" si="1163"/>
        <v>0</v>
      </c>
      <c r="U1143" s="253">
        <f t="shared" ca="1" si="1163"/>
        <v>0</v>
      </c>
      <c r="V1143" s="253">
        <f t="shared" ca="1" si="1163"/>
        <v>0</v>
      </c>
      <c r="W1143" s="253">
        <f t="shared" ca="1" si="1163"/>
        <v>0</v>
      </c>
      <c r="X1143" s="253">
        <f t="shared" ref="X1143:AA1143" ca="1" si="1164">IF($D1139=LataProjekcji,ROUND($D1140-X1142,0),ROUND(IF(AND(X1141=0,W1143&gt;0),$D1140-X1142,IF(X1141=0,0,$D1140-X1142)),0))</f>
        <v>0</v>
      </c>
      <c r="Y1143" s="253">
        <f t="shared" ca="1" si="1164"/>
        <v>0</v>
      </c>
      <c r="Z1143" s="253">
        <f t="shared" ca="1" si="1164"/>
        <v>0</v>
      </c>
      <c r="AA1143" s="253">
        <f t="shared" ca="1" si="1164"/>
        <v>0</v>
      </c>
      <c r="AB1143" s="253">
        <f t="shared" ref="AB1143" ca="1" si="1165">IF($D1139=LataProjekcji,ROUND($D1140-AB1142,0),ROUND(IF(AND(AB1141=0,AA1143&gt;0),$D1140-AB1142,IF(AB1141=0,0,$D1140-AB1142)),0))</f>
        <v>0</v>
      </c>
      <c r="AC1143" s="253">
        <f t="shared" ref="AC1143" ca="1" si="1166">IF($D1139=LataProjekcji,ROUND($D1140-AC1142,0),ROUND(IF(AND(AC1141=0,AB1143&gt;0),$D1140-AC1142,IF(AC1141=0,0,$D1140-AC1142)),0))</f>
        <v>0</v>
      </c>
      <c r="AD1143" s="253">
        <f t="shared" ref="AD1143" ca="1" si="1167">IF($D1139=LataProjekcji,ROUND($D1140-AD1142,0),ROUND(IF(AND(AD1141=0,AC1143&gt;0),$D1140-AD1142,IF(AD1141=0,0,$D1140-AD1142)),0))</f>
        <v>0</v>
      </c>
      <c r="AE1143" s="253">
        <f t="shared" ref="AE1143" ca="1" si="1168">IF($D1139=LataProjekcji,ROUND($D1140-AE1142,0),ROUND(IF(AND(AE1141=0,AD1143&gt;0),$D1140-AE1142,IF(AE1141=0,0,$D1140-AE1142)),0))</f>
        <v>0</v>
      </c>
    </row>
    <row r="1144" spans="1:31" hidden="1">
      <c r="A1144" s="325"/>
      <c r="B1144" s="20">
        <f ca="1">OFFSET($B$96,D1144,0)</f>
        <v>0</v>
      </c>
      <c r="C1144" s="20"/>
      <c r="D1144" s="21">
        <f>D1138+1</f>
        <v>36</v>
      </c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325"/>
      <c r="B1145" s="164" t="s">
        <v>401</v>
      </c>
      <c r="C1145" s="164"/>
      <c r="D1145" s="164">
        <f ca="1">YEAR(OFFSET($E$96,D1144,0))</f>
        <v>1900</v>
      </c>
      <c r="E1145" s="164">
        <f ca="1">MONTH(OFFSET($E$96,D1144,0))</f>
        <v>1</v>
      </c>
      <c r="F1145" s="522" cm="1">
        <f t="array" aca="1" ref="F1145" ca="1">IleMiesiecyDoKoncaRokuST</f>
        <v>11</v>
      </c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325"/>
      <c r="B1146" s="21" t="s">
        <v>387</v>
      </c>
      <c r="C1146" s="21"/>
      <c r="D1146" s="370">
        <f ca="1">IF(E1146&lt;0,0,ROUND(E1146,0))</f>
        <v>0</v>
      </c>
      <c r="E1146" s="248">
        <f ca="1">OFFSET($D$96,D1144,0)</f>
        <v>0</v>
      </c>
      <c r="F1146" s="370">
        <f ca="1">IF(E1146&gt;10,ROUND(($D1147/12)*$F1145,0),$D1146)</f>
        <v>0</v>
      </c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325"/>
      <c r="B1147" s="21" t="s">
        <v>395</v>
      </c>
      <c r="C1147" s="415" t="e">
        <f ca="1">VLOOKUP(OFFSET($C$96,D1144,0),Założenia!$J$46:$K$53,2,FALSE)</f>
        <v>#N/A</v>
      </c>
      <c r="D1147" s="370">
        <f ca="1">IF(ISBLANK(OFFSET($E$96,D1144,0)),0,IF(E1146&gt;10,ROUND(D1146*C1147,0),IF(D1146&lt;0,0,D1146)))</f>
        <v>0</v>
      </c>
      <c r="E1147" s="21"/>
      <c r="F1147" s="21"/>
      <c r="G1147" s="21"/>
      <c r="H1147" s="21"/>
      <c r="I1147" s="21"/>
      <c r="J1147" s="21"/>
      <c r="K1147" s="74">
        <f ca="1">ROUND(IF($D1145=LataProjekcji,$F1146,IF($D1145=LataProjekcji,$D1147,0)),0)</f>
        <v>0</v>
      </c>
      <c r="L1147" s="247">
        <f ca="1">ROUND(IF(OR(AND($D1145=LataProjekcji,$F1145&gt;0),AND($D1145=LataProjekcji,$F1145=0,$E1146&lt;=10)),$F1146,IF($D1145&lt;LataProjekcji,IF((SUM($K1147:K1147)+$D1147)&lt;$D1146,$D1147,$D1146-SUM($K1147:K1147)),0)),0)</f>
        <v>0</v>
      </c>
      <c r="M1147" s="247">
        <f ca="1">ROUND(IF(OR(AND($D1145=LataProjekcji,$F1145&gt;0),AND($D1145=LataProjekcji,$F1145=0,$E1146&lt;=10)),$F1146,IF($D1145&lt;LataProjekcji,IF((SUM($K1147:L1147)+$D1147)&lt;$D1146,$D1147,$D1146-SUM($K1147:L1147)),0)),0)</f>
        <v>0</v>
      </c>
      <c r="N1147" s="247">
        <f ca="1">ROUND(IF(OR(AND($D1145=LataProjekcji,$F1145&gt;0),AND($D1145=LataProjekcji,$F1145=0,$E1146&lt;=10)),$F1146,IF($D1145&lt;LataProjekcji,IF((SUM($K1147:M1147)+$D1147)&lt;$D1146,$D1147,$D1146-SUM($K1147:M1147)),0)),0)</f>
        <v>0</v>
      </c>
      <c r="O1147" s="247">
        <f ca="1">ROUND(IF(OR(AND($D1145=LataProjekcji,$F1145&gt;0),AND($D1145=LataProjekcji,$F1145=0,$E1146&lt;=10)),$F1146,IF($D1145&lt;LataProjekcji,IF((SUM($K1147:N1147)+$D1147)&lt;$D1146,$D1147,$D1146-SUM($K1147:N1147)),0)),0)</f>
        <v>0</v>
      </c>
      <c r="P1147" s="247">
        <f ca="1">ROUND(IF(OR(AND($D1145=LataProjekcji,$F1145&gt;0),AND($D1145=LataProjekcji,$F1145=0,$E1146&lt;=10)),$F1146,IF($D1145&lt;LataProjekcji,IF((SUM($K1147:O1147)+$D1147)&lt;$D1146,$D1147,$D1146-SUM($K1147:O1147)),0)),0)</f>
        <v>0</v>
      </c>
      <c r="Q1147" s="247">
        <f ca="1">ROUND(IF(OR(AND($D1145=LataProjekcji,$F1145&gt;0),AND($D1145=LataProjekcji,$F1145=0,$E1146&lt;=10)),$F1146,IF($D1145&lt;LataProjekcji,IF((SUM($K1147:P1147)+$D1147)&lt;$D1146,$D1147,$D1146-SUM($K1147:P1147)),0)),0)</f>
        <v>0</v>
      </c>
      <c r="R1147" s="247">
        <f ca="1">ROUND(IF(OR(AND($D1145=LataProjekcji,$F1145&gt;0),AND($D1145=LataProjekcji,$F1145=0,$E1146&lt;=10)),$F1146,IF($D1145&lt;LataProjekcji,IF((SUM($K1147:Q1147)+$D1147)&lt;$D1146,$D1147,$D1146-SUM($K1147:Q1147)),0)),0)</f>
        <v>0</v>
      </c>
      <c r="S1147" s="247">
        <f ca="1">ROUND(IF(OR(AND($D1145=LataProjekcji,$F1145&gt;0),AND($D1145=LataProjekcji,$F1145=0,$E1146&lt;=10)),$F1146,IF($D1145&lt;LataProjekcji,IF((SUM($K1147:R1147)+$D1147)&lt;$D1146,$D1147,$D1146-SUM($K1147:R1147)),0)),0)</f>
        <v>0</v>
      </c>
      <c r="T1147" s="247">
        <f ca="1">ROUND(IF(OR(AND($D1145=LataProjekcji,$F1145&gt;0),AND($D1145=LataProjekcji,$F1145=0,$E1146&lt;=10)),$F1146,IF($D1145&lt;LataProjekcji,IF((SUM($K1147:S1147)+$D1147)&lt;$D1146,$D1147,$D1146-SUM($K1147:S1147)),0)),0)</f>
        <v>0</v>
      </c>
      <c r="U1147" s="247">
        <f ca="1">ROUND(IF(OR(AND($D1145=LataProjekcji,$F1145&gt;0),AND($D1145=LataProjekcji,$F1145=0,$E1146&lt;=10)),$F1146,IF($D1145&lt;LataProjekcji,IF((SUM($K1147:T1147)+$D1147)&lt;$D1146,$D1147,$D1146-SUM($K1147:T1147)),0)),0)</f>
        <v>0</v>
      </c>
      <c r="V1147" s="247">
        <f ca="1">ROUND(IF(OR(AND($D1145=LataProjekcji,$F1145&gt;0),AND($D1145=LataProjekcji,$F1145=0,$E1146&lt;=10)),$F1146,IF($D1145&lt;LataProjekcji,IF((SUM($K1147:U1147)+$D1147)&lt;$D1146,$D1147,$D1146-SUM($K1147:U1147)),0)),0)</f>
        <v>0</v>
      </c>
      <c r="W1147" s="247">
        <f ca="1">ROUND(IF(OR(AND($D1145=LataProjekcji,$F1145&gt;0),AND($D1145=LataProjekcji,$F1145=0,$E1146&lt;=10)),$F1146,IF($D1145&lt;LataProjekcji,IF((SUM($K1147:V1147)+$D1147)&lt;$D1146,$D1147,$D1146-SUM($K1147:V1147)),0)),0)</f>
        <v>0</v>
      </c>
      <c r="X1147" s="247">
        <f ca="1">ROUND(IF(OR(AND($D1145=LataProjekcji,$F1145&gt;0),AND($D1145=LataProjekcji,$F1145=0,$E1146&lt;=10)),$F1146,IF($D1145&lt;LataProjekcji,IF((SUM($K1147:W1147)+$D1147)&lt;$D1146,$D1147,$D1146-SUM($K1147:W1147)),0)),0)</f>
        <v>0</v>
      </c>
      <c r="Y1147" s="247">
        <f ca="1">ROUND(IF(OR(AND($D1145=LataProjekcji,$F1145&gt;0),AND($D1145=LataProjekcji,$F1145=0,$E1146&lt;=10)),$F1146,IF($D1145&lt;LataProjekcji,IF((SUM($K1147:X1147)+$D1147)&lt;$D1146,$D1147,$D1146-SUM($K1147:X1147)),0)),0)</f>
        <v>0</v>
      </c>
      <c r="Z1147" s="247">
        <f ca="1">ROUND(IF(OR(AND($D1145=LataProjekcji,$F1145&gt;0),AND($D1145=LataProjekcji,$F1145=0,$E1146&lt;=10)),$F1146,IF($D1145&lt;LataProjekcji,IF((SUM($K1147:Y1147)+$D1147)&lt;$D1146,$D1147,$D1146-SUM($K1147:Y1147)),0)),0)</f>
        <v>0</v>
      </c>
      <c r="AA1147" s="247">
        <f ca="1">ROUND(IF(OR(AND($D1145=LataProjekcji,$F1145&gt;0),AND($D1145=LataProjekcji,$F1145=0,$E1146&lt;=10)),$F1146,IF($D1145&lt;LataProjekcji,IF((SUM($K1147:Z1147)+$D1147)&lt;$D1146,$D1147,$D1146-SUM($K1147:Z1147)),0)),0)</f>
        <v>0</v>
      </c>
      <c r="AB1147" s="247">
        <f ca="1">ROUND(IF(OR(AND($D1145=LataProjekcji,$F1145&gt;0),AND($D1145=LataProjekcji,$F1145=0,$E1146&lt;=10)),$F1146,IF($D1145&lt;LataProjekcji,IF((SUM($K1147:AA1147)+$D1147)&lt;$D1146,$D1147,$D1146-SUM($K1147:AA1147)),0)),0)</f>
        <v>0</v>
      </c>
      <c r="AC1147" s="247">
        <f ca="1">ROUND(IF(OR(AND($D1145=LataProjekcji,$F1145&gt;0),AND($D1145=LataProjekcji,$F1145=0,$E1146&lt;=10)),$F1146,IF($D1145&lt;LataProjekcji,IF((SUM($K1147:AB1147)+$D1147)&lt;$D1146,$D1147,$D1146-SUM($K1147:AB1147)),0)),0)</f>
        <v>0</v>
      </c>
      <c r="AD1147" s="247">
        <f ca="1">ROUND(IF(OR(AND($D1145=LataProjekcji,$F1145&gt;0),AND($D1145=LataProjekcji,$F1145=0,$E1146&lt;=10)),$F1146,IF($D1145&lt;LataProjekcji,IF((SUM($K1147:AC1147)+$D1147)&lt;$D1146,$D1147,$D1146-SUM($K1147:AC1147)),0)),0)</f>
        <v>0</v>
      </c>
      <c r="AE1147" s="247">
        <f ca="1">ROUND(IF(OR(AND($D1145=LataProjekcji,$F1145&gt;0),AND($D1145=LataProjekcji,$F1145=0,$E1146&lt;=10)),$F1146,IF($D1145&lt;LataProjekcji,IF((SUM($K1147:AD1147)+$D1147)&lt;$D1146,$D1147,$D1146-SUM($K1147:AD1147)),0)),0)</f>
        <v>0</v>
      </c>
    </row>
    <row r="1148" spans="1:31" hidden="1">
      <c r="A1148" s="325"/>
      <c r="B1148" s="21" t="s">
        <v>396</v>
      </c>
      <c r="C1148" s="21"/>
      <c r="D1148" s="22"/>
      <c r="E1148" s="21"/>
      <c r="F1148" s="21"/>
      <c r="G1148" s="21"/>
      <c r="H1148" s="21"/>
      <c r="I1148" s="21"/>
      <c r="J1148" s="21"/>
      <c r="K1148" s="22">
        <f ca="1">ROUND(K1147,0)</f>
        <v>0</v>
      </c>
      <c r="L1148" s="22">
        <f t="shared" ref="L1148:Y1148" ca="1" si="1169">ROUND(K1148+L1147,0)</f>
        <v>0</v>
      </c>
      <c r="M1148" s="22">
        <f t="shared" ca="1" si="1169"/>
        <v>0</v>
      </c>
      <c r="N1148" s="22">
        <f t="shared" ca="1" si="1169"/>
        <v>0</v>
      </c>
      <c r="O1148" s="22">
        <f t="shared" ca="1" si="1169"/>
        <v>0</v>
      </c>
      <c r="P1148" s="22">
        <f t="shared" ca="1" si="1169"/>
        <v>0</v>
      </c>
      <c r="Q1148" s="22">
        <f t="shared" ca="1" si="1169"/>
        <v>0</v>
      </c>
      <c r="R1148" s="22">
        <f t="shared" ca="1" si="1169"/>
        <v>0</v>
      </c>
      <c r="S1148" s="22">
        <f t="shared" ca="1" si="1169"/>
        <v>0</v>
      </c>
      <c r="T1148" s="22">
        <f t="shared" ca="1" si="1169"/>
        <v>0</v>
      </c>
      <c r="U1148" s="22">
        <f t="shared" ca="1" si="1169"/>
        <v>0</v>
      </c>
      <c r="V1148" s="22">
        <f t="shared" ca="1" si="1169"/>
        <v>0</v>
      </c>
      <c r="W1148" s="22">
        <f t="shared" ca="1" si="1169"/>
        <v>0</v>
      </c>
      <c r="X1148" s="22">
        <f t="shared" ca="1" si="1169"/>
        <v>0</v>
      </c>
      <c r="Y1148" s="22">
        <f t="shared" ca="1" si="1169"/>
        <v>0</v>
      </c>
      <c r="Z1148" s="22">
        <f t="shared" ref="Z1148" ca="1" si="1170">ROUND(Y1148+Z1147,0)</f>
        <v>0</v>
      </c>
      <c r="AA1148" s="22">
        <f t="shared" ref="AA1148" ca="1" si="1171">ROUND(Z1148+AA1147,0)</f>
        <v>0</v>
      </c>
      <c r="AB1148" s="22">
        <f t="shared" ref="AB1148" ca="1" si="1172">ROUND(AA1148+AB1147,0)</f>
        <v>0</v>
      </c>
      <c r="AC1148" s="22">
        <f t="shared" ref="AC1148" ca="1" si="1173">ROUND(AB1148+AC1147,0)</f>
        <v>0</v>
      </c>
      <c r="AD1148" s="22">
        <f t="shared" ref="AD1148" ca="1" si="1174">ROUND(AC1148+AD1147,0)</f>
        <v>0</v>
      </c>
      <c r="AE1148" s="22">
        <f t="shared" ref="AE1148" ca="1" si="1175">ROUND(AD1148+AE1147,0)</f>
        <v>0</v>
      </c>
    </row>
    <row r="1149" spans="1:31" hidden="1">
      <c r="A1149" s="325"/>
      <c r="B1149" s="21" t="s">
        <v>387</v>
      </c>
      <c r="C1149" s="21"/>
      <c r="D1149" s="22"/>
      <c r="E1149" s="21"/>
      <c r="F1149" s="21"/>
      <c r="G1149" s="21"/>
      <c r="H1149" s="21"/>
      <c r="I1149" s="21"/>
      <c r="J1149" s="424">
        <f ca="1">OFFSET($C$96,D1144,0)</f>
        <v>0</v>
      </c>
      <c r="K1149" s="76">
        <f ca="1">IF($D1145=LataProjekcji,ROUND($D1146-K1148,0),ROUND(IF(K1147=0,0,$D1146-K1148),0))</f>
        <v>0</v>
      </c>
      <c r="L1149" s="253">
        <f t="shared" ref="L1149:W1149" ca="1" si="1176">IF($D1145=LataProjekcji,ROUND($D1146-L1148,0),ROUND(IF(AND(L1147=0,K1149&gt;0),$D1146-L1148,IF(L1147=0,0,$D1146-L1148)),0))</f>
        <v>0</v>
      </c>
      <c r="M1149" s="253">
        <f t="shared" ca="1" si="1176"/>
        <v>0</v>
      </c>
      <c r="N1149" s="253">
        <f t="shared" ca="1" si="1176"/>
        <v>0</v>
      </c>
      <c r="O1149" s="253">
        <f t="shared" ca="1" si="1176"/>
        <v>0</v>
      </c>
      <c r="P1149" s="253">
        <f t="shared" ca="1" si="1176"/>
        <v>0</v>
      </c>
      <c r="Q1149" s="253">
        <f t="shared" ca="1" si="1176"/>
        <v>0</v>
      </c>
      <c r="R1149" s="253">
        <f t="shared" ca="1" si="1176"/>
        <v>0</v>
      </c>
      <c r="S1149" s="253">
        <f t="shared" ca="1" si="1176"/>
        <v>0</v>
      </c>
      <c r="T1149" s="253">
        <f t="shared" ca="1" si="1176"/>
        <v>0</v>
      </c>
      <c r="U1149" s="253">
        <f t="shared" ca="1" si="1176"/>
        <v>0</v>
      </c>
      <c r="V1149" s="253">
        <f t="shared" ca="1" si="1176"/>
        <v>0</v>
      </c>
      <c r="W1149" s="253">
        <f t="shared" ca="1" si="1176"/>
        <v>0</v>
      </c>
      <c r="X1149" s="253">
        <f t="shared" ref="X1149:AA1149" ca="1" si="1177">IF($D1145=LataProjekcji,ROUND($D1146-X1148,0),ROUND(IF(AND(X1147=0,W1149&gt;0),$D1146-X1148,IF(X1147=0,0,$D1146-X1148)),0))</f>
        <v>0</v>
      </c>
      <c r="Y1149" s="253">
        <f t="shared" ca="1" si="1177"/>
        <v>0</v>
      </c>
      <c r="Z1149" s="253">
        <f t="shared" ca="1" si="1177"/>
        <v>0</v>
      </c>
      <c r="AA1149" s="253">
        <f t="shared" ca="1" si="1177"/>
        <v>0</v>
      </c>
      <c r="AB1149" s="253">
        <f t="shared" ref="AB1149" ca="1" si="1178">IF($D1145=LataProjekcji,ROUND($D1146-AB1148,0),ROUND(IF(AND(AB1147=0,AA1149&gt;0),$D1146-AB1148,IF(AB1147=0,0,$D1146-AB1148)),0))</f>
        <v>0</v>
      </c>
      <c r="AC1149" s="253">
        <f t="shared" ref="AC1149" ca="1" si="1179">IF($D1145=LataProjekcji,ROUND($D1146-AC1148,0),ROUND(IF(AND(AC1147=0,AB1149&gt;0),$D1146-AC1148,IF(AC1147=0,0,$D1146-AC1148)),0))</f>
        <v>0</v>
      </c>
      <c r="AD1149" s="253">
        <f t="shared" ref="AD1149" ca="1" si="1180">IF($D1145=LataProjekcji,ROUND($D1146-AD1148,0),ROUND(IF(AND(AD1147=0,AC1149&gt;0),$D1146-AD1148,IF(AD1147=0,0,$D1146-AD1148)),0))</f>
        <v>0</v>
      </c>
      <c r="AE1149" s="253">
        <f t="shared" ref="AE1149" ca="1" si="1181">IF($D1145=LataProjekcji,ROUND($D1146-AE1148,0),ROUND(IF(AND(AE1147=0,AD1149&gt;0),$D1146-AE1148,IF(AE1147=0,0,$D1146-AE1148)),0))</f>
        <v>0</v>
      </c>
    </row>
    <row r="1150" spans="1:31" hidden="1">
      <c r="A1150" s="325"/>
      <c r="B1150" s="20">
        <f ca="1">OFFSET($B$96,D1150,0)</f>
        <v>0</v>
      </c>
      <c r="C1150" s="20"/>
      <c r="D1150" s="21">
        <f>D1144+1</f>
        <v>37</v>
      </c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</row>
    <row r="1151" spans="1:31" hidden="1">
      <c r="A1151" s="325"/>
      <c r="B1151" s="164" t="s">
        <v>401</v>
      </c>
      <c r="C1151" s="164"/>
      <c r="D1151" s="164">
        <f ca="1">YEAR(OFFSET($E$96,D1150,0))</f>
        <v>1900</v>
      </c>
      <c r="E1151" s="164">
        <f ca="1">MONTH(OFFSET($E$96,D1150,0))</f>
        <v>1</v>
      </c>
      <c r="F1151" s="522" cm="1">
        <f t="array" aca="1" ref="F1151" ca="1">IleMiesiecyDoKoncaRokuST</f>
        <v>11</v>
      </c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325"/>
      <c r="B1152" s="21" t="s">
        <v>387</v>
      </c>
      <c r="C1152" s="21"/>
      <c r="D1152" s="370">
        <f ca="1">IF(E1152&lt;0,0,ROUND(E1152,0))</f>
        <v>0</v>
      </c>
      <c r="E1152" s="248">
        <f ca="1">OFFSET($D$96,D1150,0)</f>
        <v>0</v>
      </c>
      <c r="F1152" s="370">
        <f ca="1">IF(E1152&gt;10,ROUND(($D1153/12)*$F1151,0),$D1152)</f>
        <v>0</v>
      </c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325"/>
      <c r="B1153" s="21" t="s">
        <v>395</v>
      </c>
      <c r="C1153" s="415" t="e">
        <f ca="1">VLOOKUP(OFFSET($C$96,D1150,0),Założenia!$J$46:$K$53,2,FALSE)</f>
        <v>#N/A</v>
      </c>
      <c r="D1153" s="370">
        <f ca="1">IF(ISBLANK(OFFSET($E$96,D1150,0)),0,IF(E1152&gt;10,ROUND(D1152*C1153,0),IF(D1152&lt;0,0,D1152)))</f>
        <v>0</v>
      </c>
      <c r="E1153" s="21"/>
      <c r="F1153" s="21"/>
      <c r="G1153" s="21"/>
      <c r="H1153" s="21"/>
      <c r="I1153" s="21"/>
      <c r="J1153" s="21"/>
      <c r="K1153" s="74">
        <f ca="1">ROUND(IF($D1151=LataProjekcji,$F1152,IF($D1151=LataProjekcji,$D1153,0)),0)</f>
        <v>0</v>
      </c>
      <c r="L1153" s="247">
        <f ca="1">ROUND(IF(OR(AND($D1151=LataProjekcji,$F1151&gt;0),AND($D1151=LataProjekcji,$F1151=0,$E1152&lt;=10)),$F1152,IF($D1151&lt;LataProjekcji,IF((SUM($K1153:K1153)+$D1153)&lt;$D1152,$D1153,$D1152-SUM($K1153:K1153)),0)),0)</f>
        <v>0</v>
      </c>
      <c r="M1153" s="247">
        <f ca="1">ROUND(IF(OR(AND($D1151=LataProjekcji,$F1151&gt;0),AND($D1151=LataProjekcji,$F1151=0,$E1152&lt;=10)),$F1152,IF($D1151&lt;LataProjekcji,IF((SUM($K1153:L1153)+$D1153)&lt;$D1152,$D1153,$D1152-SUM($K1153:L1153)),0)),0)</f>
        <v>0</v>
      </c>
      <c r="N1153" s="247">
        <f ca="1">ROUND(IF(OR(AND($D1151=LataProjekcji,$F1151&gt;0),AND($D1151=LataProjekcji,$F1151=0,$E1152&lt;=10)),$F1152,IF($D1151&lt;LataProjekcji,IF((SUM($K1153:M1153)+$D1153)&lt;$D1152,$D1153,$D1152-SUM($K1153:M1153)),0)),0)</f>
        <v>0</v>
      </c>
      <c r="O1153" s="247">
        <f ca="1">ROUND(IF(OR(AND($D1151=LataProjekcji,$F1151&gt;0),AND($D1151=LataProjekcji,$F1151=0,$E1152&lt;=10)),$F1152,IF($D1151&lt;LataProjekcji,IF((SUM($K1153:N1153)+$D1153)&lt;$D1152,$D1153,$D1152-SUM($K1153:N1153)),0)),0)</f>
        <v>0</v>
      </c>
      <c r="P1153" s="247">
        <f ca="1">ROUND(IF(OR(AND($D1151=LataProjekcji,$F1151&gt;0),AND($D1151=LataProjekcji,$F1151=0,$E1152&lt;=10)),$F1152,IF($D1151&lt;LataProjekcji,IF((SUM($K1153:O1153)+$D1153)&lt;$D1152,$D1153,$D1152-SUM($K1153:O1153)),0)),0)</f>
        <v>0</v>
      </c>
      <c r="Q1153" s="247">
        <f ca="1">ROUND(IF(OR(AND($D1151=LataProjekcji,$F1151&gt;0),AND($D1151=LataProjekcji,$F1151=0,$E1152&lt;=10)),$F1152,IF($D1151&lt;LataProjekcji,IF((SUM($K1153:P1153)+$D1153)&lt;$D1152,$D1153,$D1152-SUM($K1153:P1153)),0)),0)</f>
        <v>0</v>
      </c>
      <c r="R1153" s="247">
        <f ca="1">ROUND(IF(OR(AND($D1151=LataProjekcji,$F1151&gt;0),AND($D1151=LataProjekcji,$F1151=0,$E1152&lt;=10)),$F1152,IF($D1151&lt;LataProjekcji,IF((SUM($K1153:Q1153)+$D1153)&lt;$D1152,$D1153,$D1152-SUM($K1153:Q1153)),0)),0)</f>
        <v>0</v>
      </c>
      <c r="S1153" s="247">
        <f ca="1">ROUND(IF(OR(AND($D1151=LataProjekcji,$F1151&gt;0),AND($D1151=LataProjekcji,$F1151=0,$E1152&lt;=10)),$F1152,IF($D1151&lt;LataProjekcji,IF((SUM($K1153:R1153)+$D1153)&lt;$D1152,$D1153,$D1152-SUM($K1153:R1153)),0)),0)</f>
        <v>0</v>
      </c>
      <c r="T1153" s="247">
        <f ca="1">ROUND(IF(OR(AND($D1151=LataProjekcji,$F1151&gt;0),AND($D1151=LataProjekcji,$F1151=0,$E1152&lt;=10)),$F1152,IF($D1151&lt;LataProjekcji,IF((SUM($K1153:S1153)+$D1153)&lt;$D1152,$D1153,$D1152-SUM($K1153:S1153)),0)),0)</f>
        <v>0</v>
      </c>
      <c r="U1153" s="247">
        <f ca="1">ROUND(IF(OR(AND($D1151=LataProjekcji,$F1151&gt;0),AND($D1151=LataProjekcji,$F1151=0,$E1152&lt;=10)),$F1152,IF($D1151&lt;LataProjekcji,IF((SUM($K1153:T1153)+$D1153)&lt;$D1152,$D1153,$D1152-SUM($K1153:T1153)),0)),0)</f>
        <v>0</v>
      </c>
      <c r="V1153" s="247">
        <f ca="1">ROUND(IF(OR(AND($D1151=LataProjekcji,$F1151&gt;0),AND($D1151=LataProjekcji,$F1151=0,$E1152&lt;=10)),$F1152,IF($D1151&lt;LataProjekcji,IF((SUM($K1153:U1153)+$D1153)&lt;$D1152,$D1153,$D1152-SUM($K1153:U1153)),0)),0)</f>
        <v>0</v>
      </c>
      <c r="W1153" s="247">
        <f ca="1">ROUND(IF(OR(AND($D1151=LataProjekcji,$F1151&gt;0),AND($D1151=LataProjekcji,$F1151=0,$E1152&lt;=10)),$F1152,IF($D1151&lt;LataProjekcji,IF((SUM($K1153:V1153)+$D1153)&lt;$D1152,$D1153,$D1152-SUM($K1153:V1153)),0)),0)</f>
        <v>0</v>
      </c>
      <c r="X1153" s="247">
        <f ca="1">ROUND(IF(OR(AND($D1151=LataProjekcji,$F1151&gt;0),AND($D1151=LataProjekcji,$F1151=0,$E1152&lt;=10)),$F1152,IF($D1151&lt;LataProjekcji,IF((SUM($K1153:W1153)+$D1153)&lt;$D1152,$D1153,$D1152-SUM($K1153:W1153)),0)),0)</f>
        <v>0</v>
      </c>
      <c r="Y1153" s="247">
        <f ca="1">ROUND(IF(OR(AND($D1151=LataProjekcji,$F1151&gt;0),AND($D1151=LataProjekcji,$F1151=0,$E1152&lt;=10)),$F1152,IF($D1151&lt;LataProjekcji,IF((SUM($K1153:X1153)+$D1153)&lt;$D1152,$D1153,$D1152-SUM($K1153:X1153)),0)),0)</f>
        <v>0</v>
      </c>
      <c r="Z1153" s="247">
        <f ca="1">ROUND(IF(OR(AND($D1151=LataProjekcji,$F1151&gt;0),AND($D1151=LataProjekcji,$F1151=0,$E1152&lt;=10)),$F1152,IF($D1151&lt;LataProjekcji,IF((SUM($K1153:Y1153)+$D1153)&lt;$D1152,$D1153,$D1152-SUM($K1153:Y1153)),0)),0)</f>
        <v>0</v>
      </c>
      <c r="AA1153" s="247">
        <f ca="1">ROUND(IF(OR(AND($D1151=LataProjekcji,$F1151&gt;0),AND($D1151=LataProjekcji,$F1151=0,$E1152&lt;=10)),$F1152,IF($D1151&lt;LataProjekcji,IF((SUM($K1153:Z1153)+$D1153)&lt;$D1152,$D1153,$D1152-SUM($K1153:Z1153)),0)),0)</f>
        <v>0</v>
      </c>
      <c r="AB1153" s="247">
        <f ca="1">ROUND(IF(OR(AND($D1151=LataProjekcji,$F1151&gt;0),AND($D1151=LataProjekcji,$F1151=0,$E1152&lt;=10)),$F1152,IF($D1151&lt;LataProjekcji,IF((SUM($K1153:AA1153)+$D1153)&lt;$D1152,$D1153,$D1152-SUM($K1153:AA1153)),0)),0)</f>
        <v>0</v>
      </c>
      <c r="AC1153" s="247">
        <f ca="1">ROUND(IF(OR(AND($D1151=LataProjekcji,$F1151&gt;0),AND($D1151=LataProjekcji,$F1151=0,$E1152&lt;=10)),$F1152,IF($D1151&lt;LataProjekcji,IF((SUM($K1153:AB1153)+$D1153)&lt;$D1152,$D1153,$D1152-SUM($K1153:AB1153)),0)),0)</f>
        <v>0</v>
      </c>
      <c r="AD1153" s="247">
        <f ca="1">ROUND(IF(OR(AND($D1151=LataProjekcji,$F1151&gt;0),AND($D1151=LataProjekcji,$F1151=0,$E1152&lt;=10)),$F1152,IF($D1151&lt;LataProjekcji,IF((SUM($K1153:AC1153)+$D1153)&lt;$D1152,$D1153,$D1152-SUM($K1153:AC1153)),0)),0)</f>
        <v>0</v>
      </c>
      <c r="AE1153" s="247">
        <f ca="1">ROUND(IF(OR(AND($D1151=LataProjekcji,$F1151&gt;0),AND($D1151=LataProjekcji,$F1151=0,$E1152&lt;=10)),$F1152,IF($D1151&lt;LataProjekcji,IF((SUM($K1153:AD1153)+$D1153)&lt;$D1152,$D1153,$D1152-SUM($K1153:AD1153)),0)),0)</f>
        <v>0</v>
      </c>
    </row>
    <row r="1154" spans="1:31" hidden="1">
      <c r="A1154" s="325"/>
      <c r="B1154" s="21" t="s">
        <v>396</v>
      </c>
      <c r="C1154" s="21"/>
      <c r="D1154" s="22"/>
      <c r="E1154" s="21"/>
      <c r="F1154" s="21"/>
      <c r="G1154" s="21"/>
      <c r="H1154" s="21"/>
      <c r="I1154" s="21"/>
      <c r="J1154" s="21"/>
      <c r="K1154" s="22">
        <f ca="1">ROUND(K1153,0)</f>
        <v>0</v>
      </c>
      <c r="L1154" s="22">
        <f t="shared" ref="L1154:Y1154" ca="1" si="1182">ROUND(K1154+L1153,0)</f>
        <v>0</v>
      </c>
      <c r="M1154" s="22">
        <f t="shared" ca="1" si="1182"/>
        <v>0</v>
      </c>
      <c r="N1154" s="22">
        <f t="shared" ca="1" si="1182"/>
        <v>0</v>
      </c>
      <c r="O1154" s="22">
        <f t="shared" ca="1" si="1182"/>
        <v>0</v>
      </c>
      <c r="P1154" s="22">
        <f t="shared" ca="1" si="1182"/>
        <v>0</v>
      </c>
      <c r="Q1154" s="22">
        <f t="shared" ca="1" si="1182"/>
        <v>0</v>
      </c>
      <c r="R1154" s="22">
        <f t="shared" ca="1" si="1182"/>
        <v>0</v>
      </c>
      <c r="S1154" s="22">
        <f t="shared" ca="1" si="1182"/>
        <v>0</v>
      </c>
      <c r="T1154" s="22">
        <f t="shared" ca="1" si="1182"/>
        <v>0</v>
      </c>
      <c r="U1154" s="22">
        <f t="shared" ca="1" si="1182"/>
        <v>0</v>
      </c>
      <c r="V1154" s="22">
        <f t="shared" ca="1" si="1182"/>
        <v>0</v>
      </c>
      <c r="W1154" s="22">
        <f t="shared" ca="1" si="1182"/>
        <v>0</v>
      </c>
      <c r="X1154" s="22">
        <f t="shared" ca="1" si="1182"/>
        <v>0</v>
      </c>
      <c r="Y1154" s="22">
        <f t="shared" ca="1" si="1182"/>
        <v>0</v>
      </c>
      <c r="Z1154" s="22">
        <f t="shared" ref="Z1154" ca="1" si="1183">ROUND(Y1154+Z1153,0)</f>
        <v>0</v>
      </c>
      <c r="AA1154" s="22">
        <f t="shared" ref="AA1154" ca="1" si="1184">ROUND(Z1154+AA1153,0)</f>
        <v>0</v>
      </c>
      <c r="AB1154" s="22">
        <f t="shared" ref="AB1154" ca="1" si="1185">ROUND(AA1154+AB1153,0)</f>
        <v>0</v>
      </c>
      <c r="AC1154" s="22">
        <f t="shared" ref="AC1154" ca="1" si="1186">ROUND(AB1154+AC1153,0)</f>
        <v>0</v>
      </c>
      <c r="AD1154" s="22">
        <f t="shared" ref="AD1154" ca="1" si="1187">ROUND(AC1154+AD1153,0)</f>
        <v>0</v>
      </c>
      <c r="AE1154" s="22">
        <f t="shared" ref="AE1154" ca="1" si="1188">ROUND(AD1154+AE1153,0)</f>
        <v>0</v>
      </c>
    </row>
    <row r="1155" spans="1:31" hidden="1">
      <c r="A1155" s="325"/>
      <c r="B1155" s="21" t="s">
        <v>387</v>
      </c>
      <c r="C1155" s="21"/>
      <c r="D1155" s="22"/>
      <c r="E1155" s="21"/>
      <c r="F1155" s="21"/>
      <c r="G1155" s="21"/>
      <c r="H1155" s="21"/>
      <c r="I1155" s="21"/>
      <c r="J1155" s="424">
        <f ca="1">OFFSET($C$96,D1150,0)</f>
        <v>0</v>
      </c>
      <c r="K1155" s="76">
        <f ca="1">IF($D1151=LataProjekcji,ROUND($D1152-K1154,0),ROUND(IF(K1153=0,0,$D1152-K1154),0))</f>
        <v>0</v>
      </c>
      <c r="L1155" s="253">
        <f t="shared" ref="L1155:W1155" ca="1" si="1189">IF($D1151=LataProjekcji,ROUND($D1152-L1154,0),ROUND(IF(AND(L1153=0,K1155&gt;0),$D1152-L1154,IF(L1153=0,0,$D1152-L1154)),0))</f>
        <v>0</v>
      </c>
      <c r="M1155" s="253">
        <f t="shared" ca="1" si="1189"/>
        <v>0</v>
      </c>
      <c r="N1155" s="253">
        <f t="shared" ca="1" si="1189"/>
        <v>0</v>
      </c>
      <c r="O1155" s="253">
        <f t="shared" ca="1" si="1189"/>
        <v>0</v>
      </c>
      <c r="P1155" s="253">
        <f t="shared" ca="1" si="1189"/>
        <v>0</v>
      </c>
      <c r="Q1155" s="253">
        <f t="shared" ca="1" si="1189"/>
        <v>0</v>
      </c>
      <c r="R1155" s="253">
        <f t="shared" ca="1" si="1189"/>
        <v>0</v>
      </c>
      <c r="S1155" s="253">
        <f t="shared" ca="1" si="1189"/>
        <v>0</v>
      </c>
      <c r="T1155" s="253">
        <f t="shared" ca="1" si="1189"/>
        <v>0</v>
      </c>
      <c r="U1155" s="253">
        <f t="shared" ca="1" si="1189"/>
        <v>0</v>
      </c>
      <c r="V1155" s="253">
        <f t="shared" ca="1" si="1189"/>
        <v>0</v>
      </c>
      <c r="W1155" s="253">
        <f t="shared" ca="1" si="1189"/>
        <v>0</v>
      </c>
      <c r="X1155" s="253">
        <f t="shared" ref="X1155:AA1155" ca="1" si="1190">IF($D1151=LataProjekcji,ROUND($D1152-X1154,0),ROUND(IF(AND(X1153=0,W1155&gt;0),$D1152-X1154,IF(X1153=0,0,$D1152-X1154)),0))</f>
        <v>0</v>
      </c>
      <c r="Y1155" s="253">
        <f t="shared" ca="1" si="1190"/>
        <v>0</v>
      </c>
      <c r="Z1155" s="253">
        <f t="shared" ca="1" si="1190"/>
        <v>0</v>
      </c>
      <c r="AA1155" s="253">
        <f t="shared" ca="1" si="1190"/>
        <v>0</v>
      </c>
      <c r="AB1155" s="253">
        <f t="shared" ref="AB1155" ca="1" si="1191">IF($D1151=LataProjekcji,ROUND($D1152-AB1154,0),ROUND(IF(AND(AB1153=0,AA1155&gt;0),$D1152-AB1154,IF(AB1153=0,0,$D1152-AB1154)),0))</f>
        <v>0</v>
      </c>
      <c r="AC1155" s="253">
        <f t="shared" ref="AC1155" ca="1" si="1192">IF($D1151=LataProjekcji,ROUND($D1152-AC1154,0),ROUND(IF(AND(AC1153=0,AB1155&gt;0),$D1152-AC1154,IF(AC1153=0,0,$D1152-AC1154)),0))</f>
        <v>0</v>
      </c>
      <c r="AD1155" s="253">
        <f t="shared" ref="AD1155" ca="1" si="1193">IF($D1151=LataProjekcji,ROUND($D1152-AD1154,0),ROUND(IF(AND(AD1153=0,AC1155&gt;0),$D1152-AD1154,IF(AD1153=0,0,$D1152-AD1154)),0))</f>
        <v>0</v>
      </c>
      <c r="AE1155" s="253">
        <f t="shared" ref="AE1155" ca="1" si="1194">IF($D1151=LataProjekcji,ROUND($D1152-AE1154,0),ROUND(IF(AND(AE1153=0,AD1155&gt;0),$D1152-AE1154,IF(AE1153=0,0,$D1152-AE1154)),0))</f>
        <v>0</v>
      </c>
    </row>
    <row r="1156" spans="1:31" hidden="1">
      <c r="A1156" s="325"/>
      <c r="B1156" s="20">
        <f ca="1">OFFSET($B$96,D1156,0)</f>
        <v>0</v>
      </c>
      <c r="C1156" s="20"/>
      <c r="D1156" s="21">
        <f>D1150+1</f>
        <v>38</v>
      </c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</row>
    <row r="1157" spans="1:31" hidden="1">
      <c r="A1157" s="325"/>
      <c r="B1157" s="164" t="s">
        <v>401</v>
      </c>
      <c r="C1157" s="164"/>
      <c r="D1157" s="164">
        <f ca="1">YEAR(OFFSET($E$96,D1156,0))</f>
        <v>1900</v>
      </c>
      <c r="E1157" s="164">
        <f ca="1">MONTH(OFFSET($E$96,D1156,0))</f>
        <v>1</v>
      </c>
      <c r="F1157" s="522" cm="1">
        <f t="array" aca="1" ref="F1157" ca="1">IleMiesiecyDoKoncaRokuST</f>
        <v>11</v>
      </c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</row>
    <row r="1158" spans="1:31" hidden="1">
      <c r="A1158" s="325"/>
      <c r="B1158" s="21" t="s">
        <v>387</v>
      </c>
      <c r="C1158" s="21"/>
      <c r="D1158" s="370">
        <f ca="1">IF(E1158&lt;0,0,ROUND(E1158,0))</f>
        <v>0</v>
      </c>
      <c r="E1158" s="248">
        <f ca="1">OFFSET($D$96,D1156,0)</f>
        <v>0</v>
      </c>
      <c r="F1158" s="370">
        <f ca="1">IF(E1158&gt;10,ROUND(($D1159/12)*$F1157,0),$D1158)</f>
        <v>0</v>
      </c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325"/>
      <c r="B1159" s="21" t="s">
        <v>395</v>
      </c>
      <c r="C1159" s="415" t="e">
        <f ca="1">VLOOKUP(OFFSET($C$96,D1156,0),Założenia!$J$46:$K$53,2,FALSE)</f>
        <v>#N/A</v>
      </c>
      <c r="D1159" s="370">
        <f ca="1">IF(ISBLANK(OFFSET($E$96,D1156,0)),0,IF(E1158&gt;10,ROUND(D1158*C1159,0),IF(D1158&lt;0,0,D1158)))</f>
        <v>0</v>
      </c>
      <c r="E1159" s="21"/>
      <c r="F1159" s="21"/>
      <c r="G1159" s="21"/>
      <c r="H1159" s="21"/>
      <c r="I1159" s="21"/>
      <c r="J1159" s="21"/>
      <c r="K1159" s="74">
        <f ca="1">ROUND(IF($D1157=LataProjekcji,$F1158,IF($D1157=LataProjekcji,$D1159,0)),0)</f>
        <v>0</v>
      </c>
      <c r="L1159" s="247">
        <f ca="1">ROUND(IF(OR(AND($D1157=LataProjekcji,$F1157&gt;0),AND($D1157=LataProjekcji,$F1157=0,$E1158&lt;=10)),$F1158,IF($D1157&lt;LataProjekcji,IF((SUM($K1159:K1159)+$D1159)&lt;$D1158,$D1159,$D1158-SUM($K1159:K1159)),0)),0)</f>
        <v>0</v>
      </c>
      <c r="M1159" s="247">
        <f ca="1">ROUND(IF(OR(AND($D1157=LataProjekcji,$F1157&gt;0),AND($D1157=LataProjekcji,$F1157=0,$E1158&lt;=10)),$F1158,IF($D1157&lt;LataProjekcji,IF((SUM($K1159:L1159)+$D1159)&lt;$D1158,$D1159,$D1158-SUM($K1159:L1159)),0)),0)</f>
        <v>0</v>
      </c>
      <c r="N1159" s="247">
        <f ca="1">ROUND(IF(OR(AND($D1157=LataProjekcji,$F1157&gt;0),AND($D1157=LataProjekcji,$F1157=0,$E1158&lt;=10)),$F1158,IF($D1157&lt;LataProjekcji,IF((SUM($K1159:M1159)+$D1159)&lt;$D1158,$D1159,$D1158-SUM($K1159:M1159)),0)),0)</f>
        <v>0</v>
      </c>
      <c r="O1159" s="247">
        <f ca="1">ROUND(IF(OR(AND($D1157=LataProjekcji,$F1157&gt;0),AND($D1157=LataProjekcji,$F1157=0,$E1158&lt;=10)),$F1158,IF($D1157&lt;LataProjekcji,IF((SUM($K1159:N1159)+$D1159)&lt;$D1158,$D1159,$D1158-SUM($K1159:N1159)),0)),0)</f>
        <v>0</v>
      </c>
      <c r="P1159" s="247">
        <f ca="1">ROUND(IF(OR(AND($D1157=LataProjekcji,$F1157&gt;0),AND($D1157=LataProjekcji,$F1157=0,$E1158&lt;=10)),$F1158,IF($D1157&lt;LataProjekcji,IF((SUM($K1159:O1159)+$D1159)&lt;$D1158,$D1159,$D1158-SUM($K1159:O1159)),0)),0)</f>
        <v>0</v>
      </c>
      <c r="Q1159" s="247">
        <f ca="1">ROUND(IF(OR(AND($D1157=LataProjekcji,$F1157&gt;0),AND($D1157=LataProjekcji,$F1157=0,$E1158&lt;=10)),$F1158,IF($D1157&lt;LataProjekcji,IF((SUM($K1159:P1159)+$D1159)&lt;$D1158,$D1159,$D1158-SUM($K1159:P1159)),0)),0)</f>
        <v>0</v>
      </c>
      <c r="R1159" s="247">
        <f ca="1">ROUND(IF(OR(AND($D1157=LataProjekcji,$F1157&gt;0),AND($D1157=LataProjekcji,$F1157=0,$E1158&lt;=10)),$F1158,IF($D1157&lt;LataProjekcji,IF((SUM($K1159:Q1159)+$D1159)&lt;$D1158,$D1159,$D1158-SUM($K1159:Q1159)),0)),0)</f>
        <v>0</v>
      </c>
      <c r="S1159" s="247">
        <f ca="1">ROUND(IF(OR(AND($D1157=LataProjekcji,$F1157&gt;0),AND($D1157=LataProjekcji,$F1157=0,$E1158&lt;=10)),$F1158,IF($D1157&lt;LataProjekcji,IF((SUM($K1159:R1159)+$D1159)&lt;$D1158,$D1159,$D1158-SUM($K1159:R1159)),0)),0)</f>
        <v>0</v>
      </c>
      <c r="T1159" s="247">
        <f ca="1">ROUND(IF(OR(AND($D1157=LataProjekcji,$F1157&gt;0),AND($D1157=LataProjekcji,$F1157=0,$E1158&lt;=10)),$F1158,IF($D1157&lt;LataProjekcji,IF((SUM($K1159:S1159)+$D1159)&lt;$D1158,$D1159,$D1158-SUM($K1159:S1159)),0)),0)</f>
        <v>0</v>
      </c>
      <c r="U1159" s="247">
        <f ca="1">ROUND(IF(OR(AND($D1157=LataProjekcji,$F1157&gt;0),AND($D1157=LataProjekcji,$F1157=0,$E1158&lt;=10)),$F1158,IF($D1157&lt;LataProjekcji,IF((SUM($K1159:T1159)+$D1159)&lt;$D1158,$D1159,$D1158-SUM($K1159:T1159)),0)),0)</f>
        <v>0</v>
      </c>
      <c r="V1159" s="247">
        <f ca="1">ROUND(IF(OR(AND($D1157=LataProjekcji,$F1157&gt;0),AND($D1157=LataProjekcji,$F1157=0,$E1158&lt;=10)),$F1158,IF($D1157&lt;LataProjekcji,IF((SUM($K1159:U1159)+$D1159)&lt;$D1158,$D1159,$D1158-SUM($K1159:U1159)),0)),0)</f>
        <v>0</v>
      </c>
      <c r="W1159" s="247">
        <f ca="1">ROUND(IF(OR(AND($D1157=LataProjekcji,$F1157&gt;0),AND($D1157=LataProjekcji,$F1157=0,$E1158&lt;=10)),$F1158,IF($D1157&lt;LataProjekcji,IF((SUM($K1159:V1159)+$D1159)&lt;$D1158,$D1159,$D1158-SUM($K1159:V1159)),0)),0)</f>
        <v>0</v>
      </c>
      <c r="X1159" s="247">
        <f ca="1">ROUND(IF(OR(AND($D1157=LataProjekcji,$F1157&gt;0),AND($D1157=LataProjekcji,$F1157=0,$E1158&lt;=10)),$F1158,IF($D1157&lt;LataProjekcji,IF((SUM($K1159:W1159)+$D1159)&lt;$D1158,$D1159,$D1158-SUM($K1159:W1159)),0)),0)</f>
        <v>0</v>
      </c>
      <c r="Y1159" s="247">
        <f ca="1">ROUND(IF(OR(AND($D1157=LataProjekcji,$F1157&gt;0),AND($D1157=LataProjekcji,$F1157=0,$E1158&lt;=10)),$F1158,IF($D1157&lt;LataProjekcji,IF((SUM($K1159:X1159)+$D1159)&lt;$D1158,$D1159,$D1158-SUM($K1159:X1159)),0)),0)</f>
        <v>0</v>
      </c>
      <c r="Z1159" s="247">
        <f ca="1">ROUND(IF(OR(AND($D1157=LataProjekcji,$F1157&gt;0),AND($D1157=LataProjekcji,$F1157=0,$E1158&lt;=10)),$F1158,IF($D1157&lt;LataProjekcji,IF((SUM($K1159:Y1159)+$D1159)&lt;$D1158,$D1159,$D1158-SUM($K1159:Y1159)),0)),0)</f>
        <v>0</v>
      </c>
      <c r="AA1159" s="247">
        <f ca="1">ROUND(IF(OR(AND($D1157=LataProjekcji,$F1157&gt;0),AND($D1157=LataProjekcji,$F1157=0,$E1158&lt;=10)),$F1158,IF($D1157&lt;LataProjekcji,IF((SUM($K1159:Z1159)+$D1159)&lt;$D1158,$D1159,$D1158-SUM($K1159:Z1159)),0)),0)</f>
        <v>0</v>
      </c>
      <c r="AB1159" s="247">
        <f ca="1">ROUND(IF(OR(AND($D1157=LataProjekcji,$F1157&gt;0),AND($D1157=LataProjekcji,$F1157=0,$E1158&lt;=10)),$F1158,IF($D1157&lt;LataProjekcji,IF((SUM($K1159:AA1159)+$D1159)&lt;$D1158,$D1159,$D1158-SUM($K1159:AA1159)),0)),0)</f>
        <v>0</v>
      </c>
      <c r="AC1159" s="247">
        <f ca="1">ROUND(IF(OR(AND($D1157=LataProjekcji,$F1157&gt;0),AND($D1157=LataProjekcji,$F1157=0,$E1158&lt;=10)),$F1158,IF($D1157&lt;LataProjekcji,IF((SUM($K1159:AB1159)+$D1159)&lt;$D1158,$D1159,$D1158-SUM($K1159:AB1159)),0)),0)</f>
        <v>0</v>
      </c>
      <c r="AD1159" s="247">
        <f ca="1">ROUND(IF(OR(AND($D1157=LataProjekcji,$F1157&gt;0),AND($D1157=LataProjekcji,$F1157=0,$E1158&lt;=10)),$F1158,IF($D1157&lt;LataProjekcji,IF((SUM($K1159:AC1159)+$D1159)&lt;$D1158,$D1159,$D1158-SUM($K1159:AC1159)),0)),0)</f>
        <v>0</v>
      </c>
      <c r="AE1159" s="247">
        <f ca="1">ROUND(IF(OR(AND($D1157=LataProjekcji,$F1157&gt;0),AND($D1157=LataProjekcji,$F1157=0,$E1158&lt;=10)),$F1158,IF($D1157&lt;LataProjekcji,IF((SUM($K1159:AD1159)+$D1159)&lt;$D1158,$D1159,$D1158-SUM($K1159:AD1159)),0)),0)</f>
        <v>0</v>
      </c>
    </row>
    <row r="1160" spans="1:31" hidden="1">
      <c r="A1160" s="325"/>
      <c r="B1160" s="21" t="s">
        <v>396</v>
      </c>
      <c r="C1160" s="21"/>
      <c r="D1160" s="22"/>
      <c r="E1160" s="21"/>
      <c r="F1160" s="21"/>
      <c r="G1160" s="21"/>
      <c r="H1160" s="21"/>
      <c r="I1160" s="21"/>
      <c r="J1160" s="21"/>
      <c r="K1160" s="22">
        <f ca="1">ROUND(K1159,0)</f>
        <v>0</v>
      </c>
      <c r="L1160" s="22">
        <f t="shared" ref="L1160:Y1160" ca="1" si="1195">ROUND(K1160+L1159,0)</f>
        <v>0</v>
      </c>
      <c r="M1160" s="22">
        <f t="shared" ca="1" si="1195"/>
        <v>0</v>
      </c>
      <c r="N1160" s="22">
        <f t="shared" ca="1" si="1195"/>
        <v>0</v>
      </c>
      <c r="O1160" s="22">
        <f t="shared" ca="1" si="1195"/>
        <v>0</v>
      </c>
      <c r="P1160" s="22">
        <f t="shared" ca="1" si="1195"/>
        <v>0</v>
      </c>
      <c r="Q1160" s="22">
        <f t="shared" ca="1" si="1195"/>
        <v>0</v>
      </c>
      <c r="R1160" s="22">
        <f t="shared" ca="1" si="1195"/>
        <v>0</v>
      </c>
      <c r="S1160" s="22">
        <f t="shared" ca="1" si="1195"/>
        <v>0</v>
      </c>
      <c r="T1160" s="22">
        <f t="shared" ca="1" si="1195"/>
        <v>0</v>
      </c>
      <c r="U1160" s="22">
        <f t="shared" ca="1" si="1195"/>
        <v>0</v>
      </c>
      <c r="V1160" s="22">
        <f t="shared" ca="1" si="1195"/>
        <v>0</v>
      </c>
      <c r="W1160" s="22">
        <f t="shared" ca="1" si="1195"/>
        <v>0</v>
      </c>
      <c r="X1160" s="22">
        <f t="shared" ca="1" si="1195"/>
        <v>0</v>
      </c>
      <c r="Y1160" s="22">
        <f t="shared" ca="1" si="1195"/>
        <v>0</v>
      </c>
      <c r="Z1160" s="22">
        <f t="shared" ref="Z1160" ca="1" si="1196">ROUND(Y1160+Z1159,0)</f>
        <v>0</v>
      </c>
      <c r="AA1160" s="22">
        <f t="shared" ref="AA1160" ca="1" si="1197">ROUND(Z1160+AA1159,0)</f>
        <v>0</v>
      </c>
      <c r="AB1160" s="22">
        <f t="shared" ref="AB1160" ca="1" si="1198">ROUND(AA1160+AB1159,0)</f>
        <v>0</v>
      </c>
      <c r="AC1160" s="22">
        <f t="shared" ref="AC1160" ca="1" si="1199">ROUND(AB1160+AC1159,0)</f>
        <v>0</v>
      </c>
      <c r="AD1160" s="22">
        <f t="shared" ref="AD1160" ca="1" si="1200">ROUND(AC1160+AD1159,0)</f>
        <v>0</v>
      </c>
      <c r="AE1160" s="22">
        <f t="shared" ref="AE1160" ca="1" si="1201">ROUND(AD1160+AE1159,0)</f>
        <v>0</v>
      </c>
    </row>
    <row r="1161" spans="1:31" hidden="1">
      <c r="A1161" s="325"/>
      <c r="B1161" s="21" t="s">
        <v>387</v>
      </c>
      <c r="C1161" s="21"/>
      <c r="D1161" s="22"/>
      <c r="E1161" s="21"/>
      <c r="F1161" s="21"/>
      <c r="G1161" s="21"/>
      <c r="H1161" s="21"/>
      <c r="I1161" s="21"/>
      <c r="J1161" s="424">
        <f ca="1">OFFSET($C$96,D1156,0)</f>
        <v>0</v>
      </c>
      <c r="K1161" s="76">
        <f ca="1">IF($D1157=LataProjekcji,ROUND($D1158-K1160,0),ROUND(IF(K1159=0,0,$D1158-K1160),0))</f>
        <v>0</v>
      </c>
      <c r="L1161" s="253">
        <f t="shared" ref="L1161:W1161" ca="1" si="1202">IF($D1157=LataProjekcji,ROUND($D1158-L1160,0),ROUND(IF(AND(L1159=0,K1161&gt;0),$D1158-L1160,IF(L1159=0,0,$D1158-L1160)),0))</f>
        <v>0</v>
      </c>
      <c r="M1161" s="253">
        <f t="shared" ca="1" si="1202"/>
        <v>0</v>
      </c>
      <c r="N1161" s="253">
        <f t="shared" ca="1" si="1202"/>
        <v>0</v>
      </c>
      <c r="O1161" s="253">
        <f t="shared" ca="1" si="1202"/>
        <v>0</v>
      </c>
      <c r="P1161" s="253">
        <f t="shared" ca="1" si="1202"/>
        <v>0</v>
      </c>
      <c r="Q1161" s="253">
        <f t="shared" ca="1" si="1202"/>
        <v>0</v>
      </c>
      <c r="R1161" s="253">
        <f t="shared" ca="1" si="1202"/>
        <v>0</v>
      </c>
      <c r="S1161" s="253">
        <f t="shared" ca="1" si="1202"/>
        <v>0</v>
      </c>
      <c r="T1161" s="253">
        <f t="shared" ca="1" si="1202"/>
        <v>0</v>
      </c>
      <c r="U1161" s="253">
        <f t="shared" ca="1" si="1202"/>
        <v>0</v>
      </c>
      <c r="V1161" s="253">
        <f t="shared" ca="1" si="1202"/>
        <v>0</v>
      </c>
      <c r="W1161" s="253">
        <f t="shared" ca="1" si="1202"/>
        <v>0</v>
      </c>
      <c r="X1161" s="253">
        <f t="shared" ref="X1161:AA1161" ca="1" si="1203">IF($D1157=LataProjekcji,ROUND($D1158-X1160,0),ROUND(IF(AND(X1159=0,W1161&gt;0),$D1158-X1160,IF(X1159=0,0,$D1158-X1160)),0))</f>
        <v>0</v>
      </c>
      <c r="Y1161" s="253">
        <f t="shared" ca="1" si="1203"/>
        <v>0</v>
      </c>
      <c r="Z1161" s="253">
        <f t="shared" ca="1" si="1203"/>
        <v>0</v>
      </c>
      <c r="AA1161" s="253">
        <f t="shared" ca="1" si="1203"/>
        <v>0</v>
      </c>
      <c r="AB1161" s="253">
        <f t="shared" ref="AB1161" ca="1" si="1204">IF($D1157=LataProjekcji,ROUND($D1158-AB1160,0),ROUND(IF(AND(AB1159=0,AA1161&gt;0),$D1158-AB1160,IF(AB1159=0,0,$D1158-AB1160)),0))</f>
        <v>0</v>
      </c>
      <c r="AC1161" s="253">
        <f t="shared" ref="AC1161" ca="1" si="1205">IF($D1157=LataProjekcji,ROUND($D1158-AC1160,0),ROUND(IF(AND(AC1159=0,AB1161&gt;0),$D1158-AC1160,IF(AC1159=0,0,$D1158-AC1160)),0))</f>
        <v>0</v>
      </c>
      <c r="AD1161" s="253">
        <f t="shared" ref="AD1161" ca="1" si="1206">IF($D1157=LataProjekcji,ROUND($D1158-AD1160,0),ROUND(IF(AND(AD1159=0,AC1161&gt;0),$D1158-AD1160,IF(AD1159=0,0,$D1158-AD1160)),0))</f>
        <v>0</v>
      </c>
      <c r="AE1161" s="253">
        <f t="shared" ref="AE1161" ca="1" si="1207">IF($D1157=LataProjekcji,ROUND($D1158-AE1160,0),ROUND(IF(AND(AE1159=0,AD1161&gt;0),$D1158-AE1160,IF(AE1159=0,0,$D1158-AE1160)),0))</f>
        <v>0</v>
      </c>
    </row>
    <row r="1162" spans="1:31" hidden="1">
      <c r="A1162" s="325"/>
      <c r="B1162" s="20">
        <f ca="1">OFFSET($B$96,D1162,0)</f>
        <v>0</v>
      </c>
      <c r="C1162" s="20"/>
      <c r="D1162" s="21">
        <f>D1156+1</f>
        <v>39</v>
      </c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</row>
    <row r="1163" spans="1:31" hidden="1">
      <c r="A1163" s="325"/>
      <c r="B1163" s="164" t="s">
        <v>401</v>
      </c>
      <c r="C1163" s="164"/>
      <c r="D1163" s="164">
        <f ca="1">YEAR(OFFSET($E$96,D1162,0))</f>
        <v>1900</v>
      </c>
      <c r="E1163" s="164">
        <f ca="1">MONTH(OFFSET($E$96,D1162,0))</f>
        <v>1</v>
      </c>
      <c r="F1163" s="522" cm="1">
        <f t="array" aca="1" ref="F1163" ca="1">IleMiesiecyDoKoncaRokuST</f>
        <v>11</v>
      </c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</row>
    <row r="1164" spans="1:31" hidden="1">
      <c r="A1164" s="325"/>
      <c r="B1164" s="21" t="s">
        <v>387</v>
      </c>
      <c r="C1164" s="21"/>
      <c r="D1164" s="370">
        <f ca="1">IF(E1164&lt;0,0,ROUND(E1164,0))</f>
        <v>0</v>
      </c>
      <c r="E1164" s="248">
        <f ca="1">OFFSET($D$96,D1162,0)</f>
        <v>0</v>
      </c>
      <c r="F1164" s="370">
        <f ca="1">IF(E1164&gt;10,ROUND(($D1165/12)*$F1163,0),$D1164)</f>
        <v>0</v>
      </c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</row>
    <row r="1165" spans="1:31" hidden="1">
      <c r="A1165" s="325"/>
      <c r="B1165" s="21" t="s">
        <v>395</v>
      </c>
      <c r="C1165" s="415" t="e">
        <f ca="1">VLOOKUP(OFFSET($C$96,D1162,0),Założenia!$J$46:$K$53,2,FALSE)</f>
        <v>#N/A</v>
      </c>
      <c r="D1165" s="370">
        <f ca="1">IF(ISBLANK(OFFSET($E$96,D1162,0)),0,IF(E1164&gt;10,ROUND(D1164*C1165,0),IF(D1164&lt;0,0,D1164)))</f>
        <v>0</v>
      </c>
      <c r="E1165" s="21"/>
      <c r="F1165" s="21"/>
      <c r="G1165" s="21"/>
      <c r="H1165" s="21"/>
      <c r="I1165" s="21"/>
      <c r="J1165" s="21"/>
      <c r="K1165" s="74">
        <f ca="1">ROUND(IF($D1163=LataProjekcji,$F1164,IF($D1163=LataProjekcji,$D1165,0)),0)</f>
        <v>0</v>
      </c>
      <c r="L1165" s="247">
        <f ca="1">ROUND(IF(OR(AND($D1163=LataProjekcji,$F1163&gt;0),AND($D1163=LataProjekcji,$F1163=0,$E1164&lt;=10)),$F1164,IF($D1163&lt;LataProjekcji,IF((SUM($K1165:K1165)+$D1165)&lt;$D1164,$D1165,$D1164-SUM($K1165:K1165)),0)),0)</f>
        <v>0</v>
      </c>
      <c r="M1165" s="247">
        <f ca="1">ROUND(IF(OR(AND($D1163=LataProjekcji,$F1163&gt;0),AND($D1163=LataProjekcji,$F1163=0,$E1164&lt;=10)),$F1164,IF($D1163&lt;LataProjekcji,IF((SUM($K1165:L1165)+$D1165)&lt;$D1164,$D1165,$D1164-SUM($K1165:L1165)),0)),0)</f>
        <v>0</v>
      </c>
      <c r="N1165" s="247">
        <f ca="1">ROUND(IF(OR(AND($D1163=LataProjekcji,$F1163&gt;0),AND($D1163=LataProjekcji,$F1163=0,$E1164&lt;=10)),$F1164,IF($D1163&lt;LataProjekcji,IF((SUM($K1165:M1165)+$D1165)&lt;$D1164,$D1165,$D1164-SUM($K1165:M1165)),0)),0)</f>
        <v>0</v>
      </c>
      <c r="O1165" s="247">
        <f ca="1">ROUND(IF(OR(AND($D1163=LataProjekcji,$F1163&gt;0),AND($D1163=LataProjekcji,$F1163=0,$E1164&lt;=10)),$F1164,IF($D1163&lt;LataProjekcji,IF((SUM($K1165:N1165)+$D1165)&lt;$D1164,$D1165,$D1164-SUM($K1165:N1165)),0)),0)</f>
        <v>0</v>
      </c>
      <c r="P1165" s="247">
        <f ca="1">ROUND(IF(OR(AND($D1163=LataProjekcji,$F1163&gt;0),AND($D1163=LataProjekcji,$F1163=0,$E1164&lt;=10)),$F1164,IF($D1163&lt;LataProjekcji,IF((SUM($K1165:O1165)+$D1165)&lt;$D1164,$D1165,$D1164-SUM($K1165:O1165)),0)),0)</f>
        <v>0</v>
      </c>
      <c r="Q1165" s="247">
        <f ca="1">ROUND(IF(OR(AND($D1163=LataProjekcji,$F1163&gt;0),AND($D1163=LataProjekcji,$F1163=0,$E1164&lt;=10)),$F1164,IF($D1163&lt;LataProjekcji,IF((SUM($K1165:P1165)+$D1165)&lt;$D1164,$D1165,$D1164-SUM($K1165:P1165)),0)),0)</f>
        <v>0</v>
      </c>
      <c r="R1165" s="247">
        <f ca="1">ROUND(IF(OR(AND($D1163=LataProjekcji,$F1163&gt;0),AND($D1163=LataProjekcji,$F1163=0,$E1164&lt;=10)),$F1164,IF($D1163&lt;LataProjekcji,IF((SUM($K1165:Q1165)+$D1165)&lt;$D1164,$D1165,$D1164-SUM($K1165:Q1165)),0)),0)</f>
        <v>0</v>
      </c>
      <c r="S1165" s="247">
        <f ca="1">ROUND(IF(OR(AND($D1163=LataProjekcji,$F1163&gt;0),AND($D1163=LataProjekcji,$F1163=0,$E1164&lt;=10)),$F1164,IF($D1163&lt;LataProjekcji,IF((SUM($K1165:R1165)+$D1165)&lt;$D1164,$D1165,$D1164-SUM($K1165:R1165)),0)),0)</f>
        <v>0</v>
      </c>
      <c r="T1165" s="247">
        <f ca="1">ROUND(IF(OR(AND($D1163=LataProjekcji,$F1163&gt;0),AND($D1163=LataProjekcji,$F1163=0,$E1164&lt;=10)),$F1164,IF($D1163&lt;LataProjekcji,IF((SUM($K1165:S1165)+$D1165)&lt;$D1164,$D1165,$D1164-SUM($K1165:S1165)),0)),0)</f>
        <v>0</v>
      </c>
      <c r="U1165" s="247">
        <f ca="1">ROUND(IF(OR(AND($D1163=LataProjekcji,$F1163&gt;0),AND($D1163=LataProjekcji,$F1163=0,$E1164&lt;=10)),$F1164,IF($D1163&lt;LataProjekcji,IF((SUM($K1165:T1165)+$D1165)&lt;$D1164,$D1165,$D1164-SUM($K1165:T1165)),0)),0)</f>
        <v>0</v>
      </c>
      <c r="V1165" s="247">
        <f ca="1">ROUND(IF(OR(AND($D1163=LataProjekcji,$F1163&gt;0),AND($D1163=LataProjekcji,$F1163=0,$E1164&lt;=10)),$F1164,IF($D1163&lt;LataProjekcji,IF((SUM($K1165:U1165)+$D1165)&lt;$D1164,$D1165,$D1164-SUM($K1165:U1165)),0)),0)</f>
        <v>0</v>
      </c>
      <c r="W1165" s="247">
        <f ca="1">ROUND(IF(OR(AND($D1163=LataProjekcji,$F1163&gt;0),AND($D1163=LataProjekcji,$F1163=0,$E1164&lt;=10)),$F1164,IF($D1163&lt;LataProjekcji,IF((SUM($K1165:V1165)+$D1165)&lt;$D1164,$D1165,$D1164-SUM($K1165:V1165)),0)),0)</f>
        <v>0</v>
      </c>
      <c r="X1165" s="247">
        <f ca="1">ROUND(IF(OR(AND($D1163=LataProjekcji,$F1163&gt;0),AND($D1163=LataProjekcji,$F1163=0,$E1164&lt;=10)),$F1164,IF($D1163&lt;LataProjekcji,IF((SUM($K1165:W1165)+$D1165)&lt;$D1164,$D1165,$D1164-SUM($K1165:W1165)),0)),0)</f>
        <v>0</v>
      </c>
      <c r="Y1165" s="247">
        <f ca="1">ROUND(IF(OR(AND($D1163=LataProjekcji,$F1163&gt;0),AND($D1163=LataProjekcji,$F1163=0,$E1164&lt;=10)),$F1164,IF($D1163&lt;LataProjekcji,IF((SUM($K1165:X1165)+$D1165)&lt;$D1164,$D1165,$D1164-SUM($K1165:X1165)),0)),0)</f>
        <v>0</v>
      </c>
      <c r="Z1165" s="247">
        <f ca="1">ROUND(IF(OR(AND($D1163=LataProjekcji,$F1163&gt;0),AND($D1163=LataProjekcji,$F1163=0,$E1164&lt;=10)),$F1164,IF($D1163&lt;LataProjekcji,IF((SUM($K1165:Y1165)+$D1165)&lt;$D1164,$D1165,$D1164-SUM($K1165:Y1165)),0)),0)</f>
        <v>0</v>
      </c>
      <c r="AA1165" s="247">
        <f ca="1">ROUND(IF(OR(AND($D1163=LataProjekcji,$F1163&gt;0),AND($D1163=LataProjekcji,$F1163=0,$E1164&lt;=10)),$F1164,IF($D1163&lt;LataProjekcji,IF((SUM($K1165:Z1165)+$D1165)&lt;$D1164,$D1165,$D1164-SUM($K1165:Z1165)),0)),0)</f>
        <v>0</v>
      </c>
      <c r="AB1165" s="247">
        <f ca="1">ROUND(IF(OR(AND($D1163=LataProjekcji,$F1163&gt;0),AND($D1163=LataProjekcji,$F1163=0,$E1164&lt;=10)),$F1164,IF($D1163&lt;LataProjekcji,IF((SUM($K1165:AA1165)+$D1165)&lt;$D1164,$D1165,$D1164-SUM($K1165:AA1165)),0)),0)</f>
        <v>0</v>
      </c>
      <c r="AC1165" s="247">
        <f ca="1">ROUND(IF(OR(AND($D1163=LataProjekcji,$F1163&gt;0),AND($D1163=LataProjekcji,$F1163=0,$E1164&lt;=10)),$F1164,IF($D1163&lt;LataProjekcji,IF((SUM($K1165:AB1165)+$D1165)&lt;$D1164,$D1165,$D1164-SUM($K1165:AB1165)),0)),0)</f>
        <v>0</v>
      </c>
      <c r="AD1165" s="247">
        <f ca="1">ROUND(IF(OR(AND($D1163=LataProjekcji,$F1163&gt;0),AND($D1163=LataProjekcji,$F1163=0,$E1164&lt;=10)),$F1164,IF($D1163&lt;LataProjekcji,IF((SUM($K1165:AC1165)+$D1165)&lt;$D1164,$D1165,$D1164-SUM($K1165:AC1165)),0)),0)</f>
        <v>0</v>
      </c>
      <c r="AE1165" s="247">
        <f ca="1">ROUND(IF(OR(AND($D1163=LataProjekcji,$F1163&gt;0),AND($D1163=LataProjekcji,$F1163=0,$E1164&lt;=10)),$F1164,IF($D1163&lt;LataProjekcji,IF((SUM($K1165:AD1165)+$D1165)&lt;$D1164,$D1165,$D1164-SUM($K1165:AD1165)),0)),0)</f>
        <v>0</v>
      </c>
    </row>
    <row r="1166" spans="1:31" hidden="1">
      <c r="A1166" s="325"/>
      <c r="B1166" s="21" t="s">
        <v>396</v>
      </c>
      <c r="C1166" s="21"/>
      <c r="D1166" s="22"/>
      <c r="E1166" s="21"/>
      <c r="F1166" s="21"/>
      <c r="G1166" s="21"/>
      <c r="H1166" s="21"/>
      <c r="I1166" s="21"/>
      <c r="J1166" s="21"/>
      <c r="K1166" s="22">
        <f ca="1">ROUND(K1165,0)</f>
        <v>0</v>
      </c>
      <c r="L1166" s="22">
        <f t="shared" ref="L1166:Y1166" ca="1" si="1208">ROUND(K1166+L1165,0)</f>
        <v>0</v>
      </c>
      <c r="M1166" s="22">
        <f t="shared" ca="1" si="1208"/>
        <v>0</v>
      </c>
      <c r="N1166" s="22">
        <f t="shared" ca="1" si="1208"/>
        <v>0</v>
      </c>
      <c r="O1166" s="22">
        <f t="shared" ca="1" si="1208"/>
        <v>0</v>
      </c>
      <c r="P1166" s="22">
        <f t="shared" ca="1" si="1208"/>
        <v>0</v>
      </c>
      <c r="Q1166" s="22">
        <f t="shared" ca="1" si="1208"/>
        <v>0</v>
      </c>
      <c r="R1166" s="22">
        <f t="shared" ca="1" si="1208"/>
        <v>0</v>
      </c>
      <c r="S1166" s="22">
        <f t="shared" ca="1" si="1208"/>
        <v>0</v>
      </c>
      <c r="T1166" s="22">
        <f t="shared" ca="1" si="1208"/>
        <v>0</v>
      </c>
      <c r="U1166" s="22">
        <f t="shared" ca="1" si="1208"/>
        <v>0</v>
      </c>
      <c r="V1166" s="22">
        <f t="shared" ca="1" si="1208"/>
        <v>0</v>
      </c>
      <c r="W1166" s="22">
        <f t="shared" ca="1" si="1208"/>
        <v>0</v>
      </c>
      <c r="X1166" s="22">
        <f t="shared" ca="1" si="1208"/>
        <v>0</v>
      </c>
      <c r="Y1166" s="22">
        <f t="shared" ca="1" si="1208"/>
        <v>0</v>
      </c>
      <c r="Z1166" s="22">
        <f t="shared" ref="Z1166" ca="1" si="1209">ROUND(Y1166+Z1165,0)</f>
        <v>0</v>
      </c>
      <c r="AA1166" s="22">
        <f t="shared" ref="AA1166" ca="1" si="1210">ROUND(Z1166+AA1165,0)</f>
        <v>0</v>
      </c>
      <c r="AB1166" s="22">
        <f t="shared" ref="AB1166" ca="1" si="1211">ROUND(AA1166+AB1165,0)</f>
        <v>0</v>
      </c>
      <c r="AC1166" s="22">
        <f t="shared" ref="AC1166" ca="1" si="1212">ROUND(AB1166+AC1165,0)</f>
        <v>0</v>
      </c>
      <c r="AD1166" s="22">
        <f t="shared" ref="AD1166" ca="1" si="1213">ROUND(AC1166+AD1165,0)</f>
        <v>0</v>
      </c>
      <c r="AE1166" s="22">
        <f t="shared" ref="AE1166" ca="1" si="1214">ROUND(AD1166+AE1165,0)</f>
        <v>0</v>
      </c>
    </row>
    <row r="1167" spans="1:31" hidden="1">
      <c r="A1167" s="325"/>
      <c r="B1167" s="21" t="s">
        <v>387</v>
      </c>
      <c r="C1167" s="21"/>
      <c r="D1167" s="22"/>
      <c r="E1167" s="21"/>
      <c r="F1167" s="21"/>
      <c r="G1167" s="21"/>
      <c r="H1167" s="21"/>
      <c r="I1167" s="21"/>
      <c r="J1167" s="424">
        <f ca="1">OFFSET($C$96,D1162,0)</f>
        <v>0</v>
      </c>
      <c r="K1167" s="76">
        <f ca="1">IF($D1163=LataProjekcji,ROUND($D1164-K1166,0),ROUND(IF(K1165=0,0,$D1164-K1166),0))</f>
        <v>0</v>
      </c>
      <c r="L1167" s="253">
        <f t="shared" ref="L1167:W1167" ca="1" si="1215">IF($D1163=LataProjekcji,ROUND($D1164-L1166,0),ROUND(IF(AND(L1165=0,K1167&gt;0),$D1164-L1166,IF(L1165=0,0,$D1164-L1166)),0))</f>
        <v>0</v>
      </c>
      <c r="M1167" s="253">
        <f t="shared" ca="1" si="1215"/>
        <v>0</v>
      </c>
      <c r="N1167" s="253">
        <f t="shared" ca="1" si="1215"/>
        <v>0</v>
      </c>
      <c r="O1167" s="253">
        <f t="shared" ca="1" si="1215"/>
        <v>0</v>
      </c>
      <c r="P1167" s="253">
        <f t="shared" ca="1" si="1215"/>
        <v>0</v>
      </c>
      <c r="Q1167" s="253">
        <f t="shared" ca="1" si="1215"/>
        <v>0</v>
      </c>
      <c r="R1167" s="253">
        <f t="shared" ca="1" si="1215"/>
        <v>0</v>
      </c>
      <c r="S1167" s="253">
        <f t="shared" ca="1" si="1215"/>
        <v>0</v>
      </c>
      <c r="T1167" s="253">
        <f t="shared" ca="1" si="1215"/>
        <v>0</v>
      </c>
      <c r="U1167" s="253">
        <f t="shared" ca="1" si="1215"/>
        <v>0</v>
      </c>
      <c r="V1167" s="253">
        <f t="shared" ca="1" si="1215"/>
        <v>0</v>
      </c>
      <c r="W1167" s="253">
        <f t="shared" ca="1" si="1215"/>
        <v>0</v>
      </c>
      <c r="X1167" s="253">
        <f t="shared" ref="X1167:AA1167" ca="1" si="1216">IF($D1163=LataProjekcji,ROUND($D1164-X1166,0),ROUND(IF(AND(X1165=0,W1167&gt;0),$D1164-X1166,IF(X1165=0,0,$D1164-X1166)),0))</f>
        <v>0</v>
      </c>
      <c r="Y1167" s="253">
        <f t="shared" ca="1" si="1216"/>
        <v>0</v>
      </c>
      <c r="Z1167" s="253">
        <f t="shared" ca="1" si="1216"/>
        <v>0</v>
      </c>
      <c r="AA1167" s="253">
        <f t="shared" ca="1" si="1216"/>
        <v>0</v>
      </c>
      <c r="AB1167" s="253">
        <f t="shared" ref="AB1167" ca="1" si="1217">IF($D1163=LataProjekcji,ROUND($D1164-AB1166,0),ROUND(IF(AND(AB1165=0,AA1167&gt;0),$D1164-AB1166,IF(AB1165=0,0,$D1164-AB1166)),0))</f>
        <v>0</v>
      </c>
      <c r="AC1167" s="253">
        <f t="shared" ref="AC1167" ca="1" si="1218">IF($D1163=LataProjekcji,ROUND($D1164-AC1166,0),ROUND(IF(AND(AC1165=0,AB1167&gt;0),$D1164-AC1166,IF(AC1165=0,0,$D1164-AC1166)),0))</f>
        <v>0</v>
      </c>
      <c r="AD1167" s="253">
        <f t="shared" ref="AD1167" ca="1" si="1219">IF($D1163=LataProjekcji,ROUND($D1164-AD1166,0),ROUND(IF(AND(AD1165=0,AC1167&gt;0),$D1164-AD1166,IF(AD1165=0,0,$D1164-AD1166)),0))</f>
        <v>0</v>
      </c>
      <c r="AE1167" s="253">
        <f t="shared" ref="AE1167" ca="1" si="1220">IF($D1163=LataProjekcji,ROUND($D1164-AE1166,0),ROUND(IF(AND(AE1165=0,AD1167&gt;0),$D1164-AE1166,IF(AE1165=0,0,$D1164-AE1166)),0))</f>
        <v>0</v>
      </c>
    </row>
    <row r="1168" spans="1:31" hidden="1">
      <c r="A1168" s="325"/>
      <c r="B1168" s="21"/>
      <c r="C1168" s="21"/>
      <c r="D1168" s="22"/>
      <c r="E1168" s="21"/>
      <c r="F1168" s="21"/>
      <c r="G1168" s="21"/>
      <c r="H1168" s="21"/>
      <c r="I1168" s="21"/>
      <c r="J1168" s="21"/>
      <c r="K1168" s="76"/>
      <c r="L1168" s="76"/>
      <c r="M1168" s="76"/>
      <c r="N1168" s="76"/>
      <c r="O1168" s="76"/>
      <c r="P1168" s="76"/>
      <c r="Q1168" s="76"/>
      <c r="R1168" s="76"/>
      <c r="S1168" s="76"/>
      <c r="T1168" s="76"/>
      <c r="U1168" s="76"/>
      <c r="V1168" s="76"/>
      <c r="W1168" s="76"/>
      <c r="X1168" s="76"/>
      <c r="Y1168" s="76"/>
      <c r="Z1168" s="76"/>
      <c r="AA1168" s="76"/>
      <c r="AB1168" s="76"/>
      <c r="AC1168" s="76"/>
      <c r="AD1168" s="76"/>
      <c r="AE1168" s="76"/>
    </row>
    <row r="1169" spans="1:31" hidden="1">
      <c r="A1169" s="325"/>
    </row>
    <row r="1170" spans="1:31" hidden="1">
      <c r="A1170" s="325"/>
    </row>
    <row r="1171" spans="1:31" hidden="1">
      <c r="A1171" s="325"/>
    </row>
    <row r="1172" spans="1:31" hidden="1">
      <c r="A1172" s="325"/>
    </row>
    <row r="1173" spans="1:31" ht="12.5" hidden="1" thickBot="1">
      <c r="A1173" s="325"/>
      <c r="B1173" s="441" t="s">
        <v>721</v>
      </c>
    </row>
    <row r="1174" spans="1:31" ht="12.5" hidden="1" thickBot="1">
      <c r="A1174" s="325"/>
      <c r="B1174" s="20" t="str">
        <f ca="1">OFFSET($B$195,D1174,0)</f>
        <v>koszty zakończonych prac rozwojowych</v>
      </c>
      <c r="C1174" s="20"/>
      <c r="D1174" s="249">
        <v>0</v>
      </c>
      <c r="E1174" s="21"/>
      <c r="F1174" s="21" t="s">
        <v>391</v>
      </c>
      <c r="G1174" s="48"/>
      <c r="H1174" s="50" t="s">
        <v>392</v>
      </c>
      <c r="I1174" s="21" t="s">
        <v>393</v>
      </c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325"/>
      <c r="B1175" s="21" t="s">
        <v>394</v>
      </c>
      <c r="C1175" s="21"/>
      <c r="D1175" s="164">
        <f ca="1">IFERROR(YEAR(OFFSET($E$195,D1174,0)),0)</f>
        <v>0</v>
      </c>
      <c r="E1175" s="164">
        <f ca="1">IFERROR(MONTH(OFFSET($E$195,D1174,0)),0)</f>
        <v>0</v>
      </c>
      <c r="F1175" s="522" cm="1">
        <f t="array" aca="1" ref="F1175" ca="1">IleMiesiecyDoKoncaRokuST</f>
        <v>0</v>
      </c>
      <c r="G1175" s="49"/>
      <c r="H1175" s="51">
        <f>D217-G1175</f>
        <v>0</v>
      </c>
      <c r="I1175" s="22">
        <f>D217-G1175-H1175</f>
        <v>0</v>
      </c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</row>
    <row r="1176" spans="1:31" hidden="1">
      <c r="A1176" s="325"/>
      <c r="B1176" s="21" t="s">
        <v>387</v>
      </c>
      <c r="C1176" s="21"/>
      <c r="D1176" s="246">
        <f ca="1">IF(E1176&lt;0,0,ROUND(E1176,0))</f>
        <v>0</v>
      </c>
      <c r="E1176" s="248">
        <f ca="1">OFFSET($D$195,D1174,0)</f>
        <v>0</v>
      </c>
      <c r="F1176" s="246">
        <f ca="1">IF(E1176&gt;10,ROUND(($D1177/12)*$F1175,0),$D1176)</f>
        <v>0</v>
      </c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</row>
    <row r="1177" spans="1:31" hidden="1">
      <c r="A1177" s="325"/>
      <c r="B1177" s="21" t="s">
        <v>395</v>
      </c>
      <c r="C1177" s="415">
        <f ca="1">OFFSET($C$195,D1174,0)</f>
        <v>0</v>
      </c>
      <c r="D1177" s="246">
        <f ca="1">IF(ISBLANK(OFFSET($E$195,D1174,0)),0,IF(E1176&gt;10,ROUND(D1176*C1177,0),IF(D1176&lt;0,0,D1176)))</f>
        <v>0</v>
      </c>
      <c r="E1177" s="21"/>
      <c r="F1177" s="21"/>
      <c r="G1177" s="21"/>
      <c r="H1177" s="21"/>
      <c r="I1177" s="21"/>
      <c r="J1177" s="21"/>
      <c r="K1177" s="74">
        <f ca="1">ROUND(IF(($D1175+1)=K$192,$D1177,0),0)</f>
        <v>0</v>
      </c>
      <c r="L1177" s="247">
        <f ca="1">ROUND(IF(OR(AND($D1175=LataProjekcji,$F1175&gt;0),AND($D1175=LataProjekcji,$F1175=0,$E1176&lt;=10)),$F1176,IF($D1175&lt;LataProjekcji,IF((SUM($K1177:K1177)+$D1177)&lt;$D1176,$D1177,$D1176-SUM($K1177:K1177)),0)),0)</f>
        <v>0</v>
      </c>
      <c r="M1177" s="247">
        <f ca="1">ROUND(IF(OR(AND($D1175=LataProjekcji,$F1175&gt;0),AND($D1175=LataProjekcji,$F1175=0,$E1176&lt;=10)),$F1176,IF($D1175&lt;LataProjekcji,IF((SUM($K1177:L1177)+$D1177)&lt;$D1176,$D1177,$D1176-SUM($K1177:L1177)),0)),0)</f>
        <v>0</v>
      </c>
      <c r="N1177" s="247">
        <f ca="1">ROUND(IF(OR(AND($D1175=LataProjekcji,$F1175&gt;0),AND($D1175=LataProjekcji,$F1175=0,$E1176&lt;=10)),$F1176,IF($D1175&lt;LataProjekcji,IF((SUM($K1177:M1177)+$D1177)&lt;$D1176,$D1177,$D1176-SUM($K1177:M1177)),0)),0)</f>
        <v>0</v>
      </c>
      <c r="O1177" s="247">
        <f ca="1">ROUND(IF(OR(AND($D1175=LataProjekcji,$F1175&gt;0),AND($D1175=LataProjekcji,$F1175=0,$E1176&lt;=10)),$F1176,IF($D1175&lt;LataProjekcji,IF((SUM($K1177:N1177)+$D1177)&lt;$D1176,$D1177,$D1176-SUM($K1177:N1177)),0)),0)</f>
        <v>0</v>
      </c>
      <c r="P1177" s="247">
        <f ca="1">ROUND(IF(OR(AND($D1175=LataProjekcji,$F1175&gt;0),AND($D1175=LataProjekcji,$F1175=0,$E1176&lt;=10)),$F1176,IF($D1175&lt;LataProjekcji,IF((SUM($K1177:O1177)+$D1177)&lt;$D1176,$D1177,$D1176-SUM($K1177:O1177)),0)),0)</f>
        <v>0</v>
      </c>
      <c r="Q1177" s="247">
        <f ca="1">ROUND(IF(OR(AND($D1175=LataProjekcji,$F1175&gt;0),AND($D1175=LataProjekcji,$F1175=0,$E1176&lt;=10)),$F1176,IF($D1175&lt;LataProjekcji,IF((SUM($K1177:P1177)+$D1177)&lt;$D1176,$D1177,$D1176-SUM($K1177:P1177)),0)),0)</f>
        <v>0</v>
      </c>
      <c r="R1177" s="247">
        <f ca="1">ROUND(IF(OR(AND($D1175=LataProjekcji,$F1175&gt;0),AND($D1175=LataProjekcji,$F1175=0,$E1176&lt;=10)),$F1176,IF($D1175&lt;LataProjekcji,IF((SUM($K1177:Q1177)+$D1177)&lt;$D1176,$D1177,$D1176-SUM($K1177:Q1177)),0)),0)</f>
        <v>0</v>
      </c>
      <c r="S1177" s="247">
        <f ca="1">ROUND(IF(OR(AND($D1175=LataProjekcji,$F1175&gt;0),AND($D1175=LataProjekcji,$F1175=0,$E1176&lt;=10)),$F1176,IF($D1175&lt;LataProjekcji,IF((SUM($K1177:R1177)+$D1177)&lt;$D1176,$D1177,$D1176-SUM($K1177:R1177)),0)),0)</f>
        <v>0</v>
      </c>
      <c r="T1177" s="247">
        <f ca="1">ROUND(IF(OR(AND($D1175=LataProjekcji,$F1175&gt;0),AND($D1175=LataProjekcji,$F1175=0,$E1176&lt;=10)),$F1176,IF($D1175&lt;LataProjekcji,IF((SUM($K1177:S1177)+$D1177)&lt;$D1176,$D1177,$D1176-SUM($K1177:S1177)),0)),0)</f>
        <v>0</v>
      </c>
      <c r="U1177" s="247">
        <f ca="1">ROUND(IF(OR(AND($D1175=LataProjekcji,$F1175&gt;0),AND($D1175=LataProjekcji,$F1175=0,$E1176&lt;=10)),$F1176,IF($D1175&lt;LataProjekcji,IF((SUM($K1177:T1177)+$D1177)&lt;$D1176,$D1177,$D1176-SUM($K1177:T1177)),0)),0)</f>
        <v>0</v>
      </c>
      <c r="V1177" s="247">
        <f ca="1">ROUND(IF(OR(AND($D1175=LataProjekcji,$F1175&gt;0),AND($D1175=LataProjekcji,$F1175=0,$E1176&lt;=10)),$F1176,IF($D1175&lt;LataProjekcji,IF((SUM($K1177:U1177)+$D1177)&lt;$D1176,$D1177,$D1176-SUM($K1177:U1177)),0)),0)</f>
        <v>0</v>
      </c>
      <c r="W1177" s="247">
        <f ca="1">ROUND(IF(OR(AND($D1175=LataProjekcji,$F1175&gt;0),AND($D1175=LataProjekcji,$F1175=0,$E1176&lt;=10)),$F1176,IF($D1175&lt;LataProjekcji,IF((SUM($K1177:V1177)+$D1177)&lt;$D1176,$D1177,$D1176-SUM($K1177:V1177)),0)),0)</f>
        <v>0</v>
      </c>
      <c r="X1177" s="247">
        <f ca="1">ROUND(IF(OR(AND($D1175=LataProjekcji,$F1175&gt;0),AND($D1175=LataProjekcji,$F1175=0,$E1176&lt;=10)),$F1176,IF($D1175&lt;LataProjekcji,IF((SUM($K1177:W1177)+$D1177)&lt;$D1176,$D1177,$D1176-SUM($K1177:W1177)),0)),0)</f>
        <v>0</v>
      </c>
      <c r="Y1177" s="247">
        <f ca="1">ROUND(IF(OR(AND($D1175=LataProjekcji,$F1175&gt;0),AND($D1175=LataProjekcji,$F1175=0,$E1176&lt;=10)),$F1176,IF($D1175&lt;LataProjekcji,IF((SUM($K1177:X1177)+$D1177)&lt;$D1176,$D1177,$D1176-SUM($K1177:X1177)),0)),0)</f>
        <v>0</v>
      </c>
      <c r="Z1177" s="247">
        <f ca="1">ROUND(IF(OR(AND($D1175=LataProjekcji,$F1175&gt;0),AND($D1175=LataProjekcji,$F1175=0,$E1176&lt;=10)),$F1176,IF($D1175&lt;LataProjekcji,IF((SUM($K1177:Y1177)+$D1177)&lt;$D1176,$D1177,$D1176-SUM($K1177:Y1177)),0)),0)</f>
        <v>0</v>
      </c>
      <c r="AA1177" s="247">
        <f ca="1">ROUND(IF(OR(AND($D1175=LataProjekcji,$F1175&gt;0),AND($D1175=LataProjekcji,$F1175=0,$E1176&lt;=10)),$F1176,IF($D1175&lt;LataProjekcji,IF((SUM($K1177:Z1177)+$D1177)&lt;$D1176,$D1177,$D1176-SUM($K1177:Z1177)),0)),0)</f>
        <v>0</v>
      </c>
      <c r="AB1177" s="247">
        <f ca="1">ROUND(IF(OR(AND($D1175=LataProjekcji,$F1175&gt;0),AND($D1175=LataProjekcji,$F1175=0,$E1176&lt;=10)),$F1176,IF($D1175&lt;LataProjekcji,IF((SUM($K1177:AA1177)+$D1177)&lt;$D1176,$D1177,$D1176-SUM($K1177:AA1177)),0)),0)</f>
        <v>0</v>
      </c>
      <c r="AC1177" s="247">
        <f ca="1">ROUND(IF(OR(AND($D1175=LataProjekcji,$F1175&gt;0),AND($D1175=LataProjekcji,$F1175=0,$E1176&lt;=10)),$F1176,IF($D1175&lt;LataProjekcji,IF((SUM($K1177:AB1177)+$D1177)&lt;$D1176,$D1177,$D1176-SUM($K1177:AB1177)),0)),0)</f>
        <v>0</v>
      </c>
      <c r="AD1177" s="247">
        <f ca="1">ROUND(IF(OR(AND($D1175=LataProjekcji,$F1175&gt;0),AND($D1175=LataProjekcji,$F1175=0,$E1176&lt;=10)),$F1176,IF($D1175&lt;LataProjekcji,IF((SUM($K1177:AC1177)+$D1177)&lt;$D1176,$D1177,$D1176-SUM($K1177:AC1177)),0)),0)</f>
        <v>0</v>
      </c>
      <c r="AE1177" s="247">
        <f ca="1">ROUND(IF(OR(AND($D1175=LataProjekcji,$F1175&gt;0),AND($D1175=LataProjekcji,$F1175=0,$E1176&lt;=10)),$F1176,IF($D1175&lt;LataProjekcji,IF((SUM($K1177:AD1177)+$D1177)&lt;$D1176,$D1177,$D1176-SUM($K1177:AD1177)),0)),0)</f>
        <v>0</v>
      </c>
    </row>
    <row r="1178" spans="1:31" hidden="1">
      <c r="A1178" s="325"/>
      <c r="B1178" s="21" t="s">
        <v>396</v>
      </c>
      <c r="C1178" s="21"/>
      <c r="D1178" s="22"/>
      <c r="E1178" s="21"/>
      <c r="F1178" s="21"/>
      <c r="G1178" s="21"/>
      <c r="H1178" s="21"/>
      <c r="I1178" s="21"/>
      <c r="J1178" s="21"/>
      <c r="K1178" s="22">
        <f ca="1">ROUND(K1177,0)</f>
        <v>0</v>
      </c>
      <c r="L1178" s="22">
        <f t="shared" ref="L1178:W1178" ca="1" si="1221">ROUND(K1178+L1177,0)</f>
        <v>0</v>
      </c>
      <c r="M1178" s="22">
        <f t="shared" ca="1" si="1221"/>
        <v>0</v>
      </c>
      <c r="N1178" s="22">
        <f t="shared" ca="1" si="1221"/>
        <v>0</v>
      </c>
      <c r="O1178" s="22">
        <f t="shared" ca="1" si="1221"/>
        <v>0</v>
      </c>
      <c r="P1178" s="22">
        <f t="shared" ca="1" si="1221"/>
        <v>0</v>
      </c>
      <c r="Q1178" s="22">
        <f t="shared" ca="1" si="1221"/>
        <v>0</v>
      </c>
      <c r="R1178" s="22">
        <f t="shared" ca="1" si="1221"/>
        <v>0</v>
      </c>
      <c r="S1178" s="22">
        <f t="shared" ca="1" si="1221"/>
        <v>0</v>
      </c>
      <c r="T1178" s="22">
        <f t="shared" ca="1" si="1221"/>
        <v>0</v>
      </c>
      <c r="U1178" s="22">
        <f t="shared" ca="1" si="1221"/>
        <v>0</v>
      </c>
      <c r="V1178" s="22">
        <f t="shared" ca="1" si="1221"/>
        <v>0</v>
      </c>
      <c r="W1178" s="22">
        <f t="shared" ca="1" si="1221"/>
        <v>0</v>
      </c>
      <c r="X1178" s="22">
        <f ca="1">ROUND(W1178+X1177,0)</f>
        <v>0</v>
      </c>
      <c r="Y1178" s="22">
        <f ca="1">ROUND(X1178+Y1177,0)</f>
        <v>0</v>
      </c>
      <c r="Z1178" s="22">
        <f t="shared" ref="Z1178:AA1178" ca="1" si="1222">ROUND(Y1178+Z1177,0)</f>
        <v>0</v>
      </c>
      <c r="AA1178" s="22">
        <f t="shared" ca="1" si="1222"/>
        <v>0</v>
      </c>
      <c r="AB1178" s="22">
        <f t="shared" ref="AB1178" ca="1" si="1223">ROUND(AA1178+AB1177,0)</f>
        <v>0</v>
      </c>
      <c r="AC1178" s="22">
        <f t="shared" ref="AC1178" ca="1" si="1224">ROUND(AB1178+AC1177,0)</f>
        <v>0</v>
      </c>
      <c r="AD1178" s="22">
        <f t="shared" ref="AD1178" ca="1" si="1225">ROUND(AC1178+AD1177,0)</f>
        <v>0</v>
      </c>
      <c r="AE1178" s="22">
        <f t="shared" ref="AE1178" ca="1" si="1226">ROUND(AD1178+AE1177,0)</f>
        <v>0</v>
      </c>
    </row>
    <row r="1179" spans="1:31" hidden="1">
      <c r="A1179" s="325"/>
      <c r="B1179" s="21" t="s">
        <v>387</v>
      </c>
      <c r="C1179" s="21"/>
      <c r="D1179" s="22"/>
      <c r="E1179" s="21"/>
      <c r="F1179" s="250"/>
      <c r="G1179" s="21"/>
      <c r="H1179" s="21"/>
      <c r="I1179" s="21"/>
      <c r="J1179" s="21"/>
      <c r="K1179" s="76">
        <f ca="1">IF($D1175=LataProjekcji,ROUND($D1176-K1178,0),ROUND(IF(K1177=0,0,$D1176-K1178),0))</f>
        <v>0</v>
      </c>
      <c r="L1179" s="253">
        <f t="shared" ref="L1179:W1179" ca="1" si="1227">IF($D1175=LataProjekcji,ROUND($D1176-L1178,0),ROUND(IF(AND(L1177=0,K1179&gt;0),$D1176-L1178,IF(L1177=0,0,$D1176-L1178)),0))</f>
        <v>0</v>
      </c>
      <c r="M1179" s="253">
        <f t="shared" ca="1" si="1227"/>
        <v>0</v>
      </c>
      <c r="N1179" s="253">
        <f ca="1">IF($D1175=LataProjekcji,ROUND($D1176-N1178,0),ROUND(IF(AND(N1177=0,M1179&gt;0),$D1176-N1178,IF(N1177=0,0,$D1176-N1178)),0))</f>
        <v>0</v>
      </c>
      <c r="O1179" s="253">
        <f t="shared" ca="1" si="1227"/>
        <v>0</v>
      </c>
      <c r="P1179" s="253">
        <f t="shared" ca="1" si="1227"/>
        <v>0</v>
      </c>
      <c r="Q1179" s="253">
        <f t="shared" ca="1" si="1227"/>
        <v>0</v>
      </c>
      <c r="R1179" s="253">
        <f t="shared" ca="1" si="1227"/>
        <v>0</v>
      </c>
      <c r="S1179" s="253">
        <f t="shared" ca="1" si="1227"/>
        <v>0</v>
      </c>
      <c r="T1179" s="253">
        <f t="shared" ca="1" si="1227"/>
        <v>0</v>
      </c>
      <c r="U1179" s="253">
        <f t="shared" ca="1" si="1227"/>
        <v>0</v>
      </c>
      <c r="V1179" s="253">
        <f t="shared" ca="1" si="1227"/>
        <v>0</v>
      </c>
      <c r="W1179" s="253">
        <f t="shared" ca="1" si="1227"/>
        <v>0</v>
      </c>
      <c r="X1179" s="253">
        <f t="shared" ref="X1179:AA1179" ca="1" si="1228">IF($D1175=LataProjekcji,ROUND($D1176-X1178,0),ROUND(IF(AND(X1177=0,W1179&gt;0),$D1176-X1178,IF(X1177=0,0,$D1176-X1178)),0))</f>
        <v>0</v>
      </c>
      <c r="Y1179" s="253">
        <f t="shared" ca="1" si="1228"/>
        <v>0</v>
      </c>
      <c r="Z1179" s="253">
        <f t="shared" ca="1" si="1228"/>
        <v>0</v>
      </c>
      <c r="AA1179" s="253">
        <f t="shared" ca="1" si="1228"/>
        <v>0</v>
      </c>
      <c r="AB1179" s="253">
        <f t="shared" ref="AB1179" ca="1" si="1229">IF($D1175=LataProjekcji,ROUND($D1176-AB1178,0),ROUND(IF(AND(AB1177=0,AA1179&gt;0),$D1176-AB1178,IF(AB1177=0,0,$D1176-AB1178)),0))</f>
        <v>0</v>
      </c>
      <c r="AC1179" s="253">
        <f t="shared" ref="AC1179" ca="1" si="1230">IF($D1175=LataProjekcji,ROUND($D1176-AC1178,0),ROUND(IF(AND(AC1177=0,AB1179&gt;0),$D1176-AC1178,IF(AC1177=0,0,$D1176-AC1178)),0))</f>
        <v>0</v>
      </c>
      <c r="AD1179" s="253">
        <f t="shared" ref="AD1179" ca="1" si="1231">IF($D1175=LataProjekcji,ROUND($D1176-AD1178,0),ROUND(IF(AND(AD1177=0,AC1179&gt;0),$D1176-AD1178,IF(AD1177=0,0,$D1176-AD1178)),0))</f>
        <v>0</v>
      </c>
      <c r="AE1179" s="253">
        <f t="shared" ref="AE1179" ca="1" si="1232">IF($D1175=LataProjekcji,ROUND($D1176-AE1178,0),ROUND(IF(AND(AE1177=0,AD1179&gt;0),$D1176-AE1178,IF(AE1177=0,0,$D1176-AE1178)),0))</f>
        <v>0</v>
      </c>
    </row>
    <row r="1180" spans="1:31" hidden="1">
      <c r="A1180" s="325"/>
      <c r="B1180" s="21"/>
      <c r="C1180" s="21"/>
      <c r="D1180" s="22"/>
      <c r="E1180" s="21"/>
      <c r="F1180" s="250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</row>
    <row r="1181" spans="1:31" hidden="1">
      <c r="A1181" s="325"/>
      <c r="B1181" s="20" t="str">
        <f ca="1">OFFSET($B$195,D1181,0)</f>
        <v>koszty zakończonych prac rozwojowych</v>
      </c>
      <c r="C1181" s="20"/>
      <c r="D1181" s="21">
        <f>D1174+1</f>
        <v>1</v>
      </c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325"/>
      <c r="B1182" s="21" t="s">
        <v>394</v>
      </c>
      <c r="C1182" s="21"/>
      <c r="D1182" s="164">
        <f ca="1">IFERROR(YEAR(OFFSET($E$195,D1181,0)),0)</f>
        <v>0</v>
      </c>
      <c r="E1182" s="164">
        <f ca="1">IFERROR(MONTH(OFFSET($E$195,D1181,0)),0)</f>
        <v>0</v>
      </c>
      <c r="F1182" s="522" cm="1">
        <f t="array" aca="1" ref="F1182" ca="1">IleMiesiecyDoKoncaRokuST</f>
        <v>0</v>
      </c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325"/>
      <c r="B1183" s="21" t="s">
        <v>387</v>
      </c>
      <c r="C1183" s="21"/>
      <c r="D1183" s="246">
        <f ca="1">IF(E1183&lt;0,0,ROUND(E1183,0))</f>
        <v>0</v>
      </c>
      <c r="E1183" s="248">
        <f ca="1">OFFSET($D$195,D1181,0)</f>
        <v>0</v>
      </c>
      <c r="F1183" s="246">
        <f ca="1">IF(E1183&gt;10,ROUND(($D1184/12)*$F1182,0),$D1183)</f>
        <v>0</v>
      </c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325"/>
      <c r="B1184" s="21" t="s">
        <v>395</v>
      </c>
      <c r="C1184" s="415">
        <f ca="1">OFFSET($C$195,D1181,0)</f>
        <v>0</v>
      </c>
      <c r="D1184" s="246">
        <f ca="1">IF(ISBLANK(OFFSET($E$195,D1181,0)),0,IF(E1183&gt;10,ROUND(D1183*C1184,0),IF(D1183&lt;0,0,D1183)))</f>
        <v>0</v>
      </c>
      <c r="E1184" s="21"/>
      <c r="F1184" s="21"/>
      <c r="G1184" s="21"/>
      <c r="H1184" s="21"/>
      <c r="I1184" s="21"/>
      <c r="J1184" s="21"/>
      <c r="K1184" s="74">
        <f ca="1">ROUND(IF(($D1182+1)=K$192,$D1184,0),0)</f>
        <v>0</v>
      </c>
      <c r="L1184" s="247">
        <f ca="1">ROUND(IF(OR(AND($D1182=LataProjekcji,$F1182&gt;0),AND($D1182=LataProjekcji,$F1182=0,$E1183&lt;=10)),$F1183,IF($D1182&lt;LataProjekcji,IF((SUM($K1184:K1184)+$D1184)&lt;$D1183,$D1184,$D1183-SUM($K1184:K1184)),0)),0)</f>
        <v>0</v>
      </c>
      <c r="M1184" s="247">
        <f ca="1">ROUND(IF(OR(AND($D1182=LataProjekcji,$F1182&gt;0),AND($D1182=LataProjekcji,$F1182=0,$E1183&lt;=10)),$F1183,IF($D1182&lt;LataProjekcji,IF((SUM($K1184:L1184)+$D1184)&lt;$D1183,$D1184,$D1183-SUM($K1184:L1184)),0)),0)</f>
        <v>0</v>
      </c>
      <c r="N1184" s="247">
        <f ca="1">ROUND(IF(OR(AND($D1182=LataProjekcji,$F1182&gt;0),AND($D1182=LataProjekcji,$F1182=0,$E1183&lt;=10)),$F1183,IF($D1182&lt;LataProjekcji,IF((SUM($K1184:M1184)+$D1184)&lt;$D1183,$D1184,$D1183-SUM($K1184:M1184)),0)),0)</f>
        <v>0</v>
      </c>
      <c r="O1184" s="247">
        <f ca="1">ROUND(IF(OR(AND($D1182=LataProjekcji,$F1182&gt;0),AND($D1182=LataProjekcji,$F1182=0,$E1183&lt;=10)),$F1183,IF($D1182&lt;LataProjekcji,IF((SUM($K1184:N1184)+$D1184)&lt;$D1183,$D1184,$D1183-SUM($K1184:N1184)),0)),0)</f>
        <v>0</v>
      </c>
      <c r="P1184" s="247">
        <f ca="1">ROUND(IF(OR(AND($D1182=LataProjekcji,$F1182&gt;0),AND($D1182=LataProjekcji,$F1182=0,$E1183&lt;=10)),$F1183,IF($D1182&lt;LataProjekcji,IF((SUM($K1184:O1184)+$D1184)&lt;$D1183,$D1184,$D1183-SUM($K1184:O1184)),0)),0)</f>
        <v>0</v>
      </c>
      <c r="Q1184" s="247">
        <f ca="1">ROUND(IF(OR(AND($D1182=LataProjekcji,$F1182&gt;0),AND($D1182=LataProjekcji,$F1182=0,$E1183&lt;=10)),$F1183,IF($D1182&lt;LataProjekcji,IF((SUM($K1184:P1184)+$D1184)&lt;$D1183,$D1184,$D1183-SUM($K1184:P1184)),0)),0)</f>
        <v>0</v>
      </c>
      <c r="R1184" s="247">
        <f ca="1">ROUND(IF(OR(AND($D1182=LataProjekcji,$F1182&gt;0),AND($D1182=LataProjekcji,$F1182=0,$E1183&lt;=10)),$F1183,IF($D1182&lt;LataProjekcji,IF((SUM($K1184:Q1184)+$D1184)&lt;$D1183,$D1184,$D1183-SUM($K1184:Q1184)),0)),0)</f>
        <v>0</v>
      </c>
      <c r="S1184" s="247">
        <f ca="1">ROUND(IF(OR(AND($D1182=LataProjekcji,$F1182&gt;0),AND($D1182=LataProjekcji,$F1182=0,$E1183&lt;=10)),$F1183,IF($D1182&lt;LataProjekcji,IF((SUM($K1184:R1184)+$D1184)&lt;$D1183,$D1184,$D1183-SUM($K1184:R1184)),0)),0)</f>
        <v>0</v>
      </c>
      <c r="T1184" s="247">
        <f ca="1">ROUND(IF(OR(AND($D1182=LataProjekcji,$F1182&gt;0),AND($D1182=LataProjekcji,$F1182=0,$E1183&lt;=10)),$F1183,IF($D1182&lt;LataProjekcji,IF((SUM($K1184:S1184)+$D1184)&lt;$D1183,$D1184,$D1183-SUM($K1184:S1184)),0)),0)</f>
        <v>0</v>
      </c>
      <c r="U1184" s="247">
        <f ca="1">ROUND(IF(OR(AND($D1182=LataProjekcji,$F1182&gt;0),AND($D1182=LataProjekcji,$F1182=0,$E1183&lt;=10)),$F1183,IF($D1182&lt;LataProjekcji,IF((SUM($K1184:T1184)+$D1184)&lt;$D1183,$D1184,$D1183-SUM($K1184:T1184)),0)),0)</f>
        <v>0</v>
      </c>
      <c r="V1184" s="247">
        <f ca="1">ROUND(IF(OR(AND($D1182=LataProjekcji,$F1182&gt;0),AND($D1182=LataProjekcji,$F1182=0,$E1183&lt;=10)),$F1183,IF($D1182&lt;LataProjekcji,IF((SUM($K1184:U1184)+$D1184)&lt;$D1183,$D1184,$D1183-SUM($K1184:U1184)),0)),0)</f>
        <v>0</v>
      </c>
      <c r="W1184" s="247">
        <f ca="1">ROUND(IF(OR(AND($D1182=LataProjekcji,$F1182&gt;0),AND($D1182=LataProjekcji,$F1182=0,$E1183&lt;=10)),$F1183,IF($D1182&lt;LataProjekcji,IF((SUM($K1184:V1184)+$D1184)&lt;$D1183,$D1184,$D1183-SUM($K1184:V1184)),0)),0)</f>
        <v>0</v>
      </c>
      <c r="X1184" s="247">
        <f ca="1">ROUND(IF(OR(AND($D1182=LataProjekcji,$F1182&gt;0),AND($D1182=LataProjekcji,$F1182=0,$E1183&lt;=10)),$F1183,IF($D1182&lt;LataProjekcji,IF((SUM($K1184:W1184)+$D1184)&lt;$D1183,$D1184,$D1183-SUM($K1184:W1184)),0)),0)</f>
        <v>0</v>
      </c>
      <c r="Y1184" s="247">
        <f ca="1">ROUND(IF(OR(AND($D1182=LataProjekcji,$F1182&gt;0),AND($D1182=LataProjekcji,$F1182=0,$E1183&lt;=10)),$F1183,IF($D1182&lt;LataProjekcji,IF((SUM($K1184:X1184)+$D1184)&lt;$D1183,$D1184,$D1183-SUM($K1184:X1184)),0)),0)</f>
        <v>0</v>
      </c>
      <c r="Z1184" s="247">
        <f ca="1">ROUND(IF(OR(AND($D1182=LataProjekcji,$F1182&gt;0),AND($D1182=LataProjekcji,$F1182=0,$E1183&lt;=10)),$F1183,IF($D1182&lt;LataProjekcji,IF((SUM($K1184:Y1184)+$D1184)&lt;$D1183,$D1184,$D1183-SUM($K1184:Y1184)),0)),0)</f>
        <v>0</v>
      </c>
      <c r="AA1184" s="247">
        <f ca="1">ROUND(IF(OR(AND($D1182=LataProjekcji,$F1182&gt;0),AND($D1182=LataProjekcji,$F1182=0,$E1183&lt;=10)),$F1183,IF($D1182&lt;LataProjekcji,IF((SUM($K1184:Z1184)+$D1184)&lt;$D1183,$D1184,$D1183-SUM($K1184:Z1184)),0)),0)</f>
        <v>0</v>
      </c>
      <c r="AB1184" s="247">
        <f ca="1">ROUND(IF(OR(AND($D1182=LataProjekcji,$F1182&gt;0),AND($D1182=LataProjekcji,$F1182=0,$E1183&lt;=10)),$F1183,IF($D1182&lt;LataProjekcji,IF((SUM($K1184:AA1184)+$D1184)&lt;$D1183,$D1184,$D1183-SUM($K1184:AA1184)),0)),0)</f>
        <v>0</v>
      </c>
      <c r="AC1184" s="247">
        <f ca="1">ROUND(IF(OR(AND($D1182=LataProjekcji,$F1182&gt;0),AND($D1182=LataProjekcji,$F1182=0,$E1183&lt;=10)),$F1183,IF($D1182&lt;LataProjekcji,IF((SUM($K1184:AB1184)+$D1184)&lt;$D1183,$D1184,$D1183-SUM($K1184:AB1184)),0)),0)</f>
        <v>0</v>
      </c>
      <c r="AD1184" s="247">
        <f ca="1">ROUND(IF(OR(AND($D1182=LataProjekcji,$F1182&gt;0),AND($D1182=LataProjekcji,$F1182=0,$E1183&lt;=10)),$F1183,IF($D1182&lt;LataProjekcji,IF((SUM($K1184:AC1184)+$D1184)&lt;$D1183,$D1184,$D1183-SUM($K1184:AC1184)),0)),0)</f>
        <v>0</v>
      </c>
      <c r="AE1184" s="247">
        <f ca="1">ROUND(IF(OR(AND($D1182=LataProjekcji,$F1182&gt;0),AND($D1182=LataProjekcji,$F1182=0,$E1183&lt;=10)),$F1183,IF($D1182&lt;LataProjekcji,IF((SUM($K1184:AD1184)+$D1184)&lt;$D1183,$D1184,$D1183-SUM($K1184:AD1184)),0)),0)</f>
        <v>0</v>
      </c>
    </row>
    <row r="1185" spans="1:31" hidden="1">
      <c r="A1185" s="325"/>
      <c r="B1185" s="21" t="s">
        <v>396</v>
      </c>
      <c r="C1185" s="21"/>
      <c r="D1185" s="22"/>
      <c r="E1185" s="21"/>
      <c r="F1185" s="21"/>
      <c r="G1185" s="21"/>
      <c r="H1185" s="21"/>
      <c r="I1185" s="21"/>
      <c r="J1185" s="21"/>
      <c r="K1185" s="22">
        <f ca="1">ROUND(K1184,0)</f>
        <v>0</v>
      </c>
      <c r="L1185" s="22">
        <f t="shared" ref="L1185:W1185" ca="1" si="1233">ROUND(K1185+L1184,0)</f>
        <v>0</v>
      </c>
      <c r="M1185" s="22">
        <f t="shared" ca="1" si="1233"/>
        <v>0</v>
      </c>
      <c r="N1185" s="22">
        <f t="shared" ca="1" si="1233"/>
        <v>0</v>
      </c>
      <c r="O1185" s="22">
        <f t="shared" ca="1" si="1233"/>
        <v>0</v>
      </c>
      <c r="P1185" s="22">
        <f t="shared" ca="1" si="1233"/>
        <v>0</v>
      </c>
      <c r="Q1185" s="22">
        <f t="shared" ca="1" si="1233"/>
        <v>0</v>
      </c>
      <c r="R1185" s="22">
        <f t="shared" ca="1" si="1233"/>
        <v>0</v>
      </c>
      <c r="S1185" s="22">
        <f t="shared" ca="1" si="1233"/>
        <v>0</v>
      </c>
      <c r="T1185" s="22">
        <f t="shared" ca="1" si="1233"/>
        <v>0</v>
      </c>
      <c r="U1185" s="22">
        <f t="shared" ca="1" si="1233"/>
        <v>0</v>
      </c>
      <c r="V1185" s="22">
        <f t="shared" ca="1" si="1233"/>
        <v>0</v>
      </c>
      <c r="W1185" s="22">
        <f t="shared" ca="1" si="1233"/>
        <v>0</v>
      </c>
      <c r="X1185" s="22">
        <f ca="1">ROUND(W1185+X1184,0)</f>
        <v>0</v>
      </c>
      <c r="Y1185" s="22">
        <f ca="1">ROUND(X1185+Y1184,0)</f>
        <v>0</v>
      </c>
      <c r="Z1185" s="22">
        <f t="shared" ref="Z1185:AA1185" ca="1" si="1234">ROUND(Y1185+Z1184,0)</f>
        <v>0</v>
      </c>
      <c r="AA1185" s="22">
        <f t="shared" ca="1" si="1234"/>
        <v>0</v>
      </c>
      <c r="AB1185" s="22">
        <f t="shared" ref="AB1185" ca="1" si="1235">ROUND(AA1185+AB1184,0)</f>
        <v>0</v>
      </c>
      <c r="AC1185" s="22">
        <f t="shared" ref="AC1185" ca="1" si="1236">ROUND(AB1185+AC1184,0)</f>
        <v>0</v>
      </c>
      <c r="AD1185" s="22">
        <f t="shared" ref="AD1185" ca="1" si="1237">ROUND(AC1185+AD1184,0)</f>
        <v>0</v>
      </c>
      <c r="AE1185" s="22">
        <f t="shared" ref="AE1185" ca="1" si="1238">ROUND(AD1185+AE1184,0)</f>
        <v>0</v>
      </c>
    </row>
    <row r="1186" spans="1:31" hidden="1">
      <c r="A1186" s="325"/>
      <c r="B1186" s="21" t="s">
        <v>387</v>
      </c>
      <c r="C1186" s="21"/>
      <c r="D1186" s="22"/>
      <c r="E1186" s="21"/>
      <c r="F1186" s="21"/>
      <c r="G1186" s="21"/>
      <c r="H1186" s="21"/>
      <c r="I1186" s="21"/>
      <c r="J1186" s="21"/>
      <c r="K1186" s="76">
        <f ca="1">IF($D1182=LataProjekcji,ROUND($D1183-K1185,0),ROUND(IF(K1184=0,0,$D1183-K1185),0))</f>
        <v>0</v>
      </c>
      <c r="L1186" s="253">
        <f t="shared" ref="L1186:W1186" ca="1" si="1239">IF($D1182=LataProjekcji,ROUND($D1183-L1185,0),ROUND(IF(AND(L1184=0,K1186&gt;0),$D1183-L1185,IF(L1184=0,0,$D1183-L1185)),0))</f>
        <v>0</v>
      </c>
      <c r="M1186" s="253">
        <f t="shared" ca="1" si="1239"/>
        <v>0</v>
      </c>
      <c r="N1186" s="253">
        <f t="shared" ca="1" si="1239"/>
        <v>0</v>
      </c>
      <c r="O1186" s="253">
        <f t="shared" ca="1" si="1239"/>
        <v>0</v>
      </c>
      <c r="P1186" s="253">
        <f t="shared" ca="1" si="1239"/>
        <v>0</v>
      </c>
      <c r="Q1186" s="253">
        <f t="shared" ca="1" si="1239"/>
        <v>0</v>
      </c>
      <c r="R1186" s="253">
        <f t="shared" ca="1" si="1239"/>
        <v>0</v>
      </c>
      <c r="S1186" s="253">
        <f t="shared" ca="1" si="1239"/>
        <v>0</v>
      </c>
      <c r="T1186" s="253">
        <f t="shared" ca="1" si="1239"/>
        <v>0</v>
      </c>
      <c r="U1186" s="253">
        <f t="shared" ca="1" si="1239"/>
        <v>0</v>
      </c>
      <c r="V1186" s="253">
        <f t="shared" ca="1" si="1239"/>
        <v>0</v>
      </c>
      <c r="W1186" s="253">
        <f t="shared" ca="1" si="1239"/>
        <v>0</v>
      </c>
      <c r="X1186" s="253">
        <f t="shared" ref="X1186:AA1186" ca="1" si="1240">IF($D1182=LataProjekcji,ROUND($D1183-X1185,0),ROUND(IF(AND(X1184=0,W1186&gt;0),$D1183-X1185,IF(X1184=0,0,$D1183-X1185)),0))</f>
        <v>0</v>
      </c>
      <c r="Y1186" s="253">
        <f t="shared" ca="1" si="1240"/>
        <v>0</v>
      </c>
      <c r="Z1186" s="253">
        <f t="shared" ca="1" si="1240"/>
        <v>0</v>
      </c>
      <c r="AA1186" s="253">
        <f t="shared" ca="1" si="1240"/>
        <v>0</v>
      </c>
      <c r="AB1186" s="253">
        <f t="shared" ref="AB1186" ca="1" si="1241">IF($D1182=LataProjekcji,ROUND($D1183-AB1185,0),ROUND(IF(AND(AB1184=0,AA1186&gt;0),$D1183-AB1185,IF(AB1184=0,0,$D1183-AB1185)),0))</f>
        <v>0</v>
      </c>
      <c r="AC1186" s="253">
        <f t="shared" ref="AC1186" ca="1" si="1242">IF($D1182=LataProjekcji,ROUND($D1183-AC1185,0),ROUND(IF(AND(AC1184=0,AB1186&gt;0),$D1183-AC1185,IF(AC1184=0,0,$D1183-AC1185)),0))</f>
        <v>0</v>
      </c>
      <c r="AD1186" s="253">
        <f t="shared" ref="AD1186" ca="1" si="1243">IF($D1182=LataProjekcji,ROUND($D1183-AD1185,0),ROUND(IF(AND(AD1184=0,AC1186&gt;0),$D1183-AD1185,IF(AD1184=0,0,$D1183-AD1185)),0))</f>
        <v>0</v>
      </c>
      <c r="AE1186" s="253">
        <f t="shared" ref="AE1186" ca="1" si="1244">IF($D1182=LataProjekcji,ROUND($D1183-AE1185,0),ROUND(IF(AND(AE1184=0,AD1186&gt;0),$D1183-AE1185,IF(AE1184=0,0,$D1183-AE1185)),0))</f>
        <v>0</v>
      </c>
    </row>
    <row r="1187" spans="1:31" hidden="1">
      <c r="A1187" s="325"/>
      <c r="B1187" s="20"/>
      <c r="C1187" s="20"/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</row>
    <row r="1188" spans="1:31" hidden="1">
      <c r="A1188" s="325"/>
      <c r="B1188" s="20">
        <f ca="1">OFFSET($B$195,D1188,0)</f>
        <v>0</v>
      </c>
      <c r="C1188" s="20"/>
      <c r="D1188" s="21">
        <f>D1181+1</f>
        <v>2</v>
      </c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325"/>
      <c r="B1189" s="21" t="s">
        <v>394</v>
      </c>
      <c r="C1189" s="21"/>
      <c r="D1189" s="164">
        <f ca="1">YEAR(OFFSET($E$195,D1188,0))</f>
        <v>1900</v>
      </c>
      <c r="E1189" s="164">
        <f ca="1">MONTH(OFFSET($E$195,D1188,0))</f>
        <v>1</v>
      </c>
      <c r="F1189" s="522" cm="1">
        <f t="array" aca="1" ref="F1189" ca="1">IleMiesiecyDoKoncaRokuST</f>
        <v>11</v>
      </c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325"/>
      <c r="B1190" s="21" t="s">
        <v>387</v>
      </c>
      <c r="C1190" s="21"/>
      <c r="D1190" s="246">
        <f ca="1">IF(E1190&lt;0,0,ROUND(E1190,0))</f>
        <v>0</v>
      </c>
      <c r="E1190" s="248">
        <f ca="1">OFFSET($D$195,D1188,0)</f>
        <v>0</v>
      </c>
      <c r="F1190" s="246">
        <f ca="1">IF(E1190&gt;10,ROUND(($D1191/12)*$F1189,0),$D1190)</f>
        <v>0</v>
      </c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325"/>
      <c r="B1191" s="21" t="s">
        <v>395</v>
      </c>
      <c r="C1191" s="415">
        <f ca="1">OFFSET($C$195,D1188,0)</f>
        <v>0</v>
      </c>
      <c r="D1191" s="246">
        <f ca="1">IF(ISBLANK(OFFSET($E$195,D1188,0)),0,IF(E1190&gt;10,ROUND(D1190*C1191,0),IF(D1190&lt;0,0,D1190)))</f>
        <v>0</v>
      </c>
      <c r="E1191" s="21"/>
      <c r="F1191" s="21"/>
      <c r="G1191" s="21"/>
      <c r="H1191" s="21"/>
      <c r="I1191" s="21"/>
      <c r="J1191" s="21"/>
      <c r="K1191" s="74">
        <f ca="1">ROUND(IF(($D1189+1)=K$192,$D1191,0),0)</f>
        <v>0</v>
      </c>
      <c r="L1191" s="247">
        <f ca="1">ROUND(IF(OR(AND($D1189=LataProjekcji,$F1189&gt;0),AND($D1189=LataProjekcji,$F1189=0,$E1190&lt;=10)),$F1190,IF($D1189&lt;LataProjekcji,IF((SUM($K1191:K1191)+$D1191)&lt;$D1190,$D1191,$D1190-SUM($K1191:K1191)),0)),0)</f>
        <v>0</v>
      </c>
      <c r="M1191" s="247">
        <f ca="1">ROUND(IF(OR(AND($D1189=LataProjekcji,$F1189&gt;0),AND($D1189=LataProjekcji,$F1189=0,$E1190&lt;=10)),$F1190,IF($D1189&lt;LataProjekcji,IF((SUM($K1191:L1191)+$D1191)&lt;$D1190,$D1191,$D1190-SUM($K1191:L1191)),0)),0)</f>
        <v>0</v>
      </c>
      <c r="N1191" s="247">
        <f ca="1">ROUND(IF(OR(AND($D1189=LataProjekcji,$F1189&gt;0),AND($D1189=LataProjekcji,$F1189=0,$E1190&lt;=10)),$F1190,IF($D1189&lt;LataProjekcji,IF((SUM($K1191:M1191)+$D1191)&lt;$D1190,$D1191,$D1190-SUM($K1191:M1191)),0)),0)</f>
        <v>0</v>
      </c>
      <c r="O1191" s="247">
        <f ca="1">ROUND(IF(OR(AND($D1189=LataProjekcji,$F1189&gt;0),AND($D1189=LataProjekcji,$F1189=0,$E1190&lt;=10)),$F1190,IF($D1189&lt;LataProjekcji,IF((SUM($K1191:N1191)+$D1191)&lt;$D1190,$D1191,$D1190-SUM($K1191:N1191)),0)),0)</f>
        <v>0</v>
      </c>
      <c r="P1191" s="247">
        <f ca="1">ROUND(IF(OR(AND($D1189=LataProjekcji,$F1189&gt;0),AND($D1189=LataProjekcji,$F1189=0,$E1190&lt;=10)),$F1190,IF($D1189&lt;LataProjekcji,IF((SUM($K1191:O1191)+$D1191)&lt;$D1190,$D1191,$D1190-SUM($K1191:O1191)),0)),0)</f>
        <v>0</v>
      </c>
      <c r="Q1191" s="247">
        <f ca="1">ROUND(IF(OR(AND($D1189=LataProjekcji,$F1189&gt;0),AND($D1189=LataProjekcji,$F1189=0,$E1190&lt;=10)),$F1190,IF($D1189&lt;LataProjekcji,IF((SUM($K1191:P1191)+$D1191)&lt;$D1190,$D1191,$D1190-SUM($K1191:P1191)),0)),0)</f>
        <v>0</v>
      </c>
      <c r="R1191" s="247">
        <f ca="1">ROUND(IF(OR(AND($D1189=LataProjekcji,$F1189&gt;0),AND($D1189=LataProjekcji,$F1189=0,$E1190&lt;=10)),$F1190,IF($D1189&lt;LataProjekcji,IF((SUM($K1191:Q1191)+$D1191)&lt;$D1190,$D1191,$D1190-SUM($K1191:Q1191)),0)),0)</f>
        <v>0</v>
      </c>
      <c r="S1191" s="247">
        <f ca="1">ROUND(IF(OR(AND($D1189=LataProjekcji,$F1189&gt;0),AND($D1189=LataProjekcji,$F1189=0,$E1190&lt;=10)),$F1190,IF($D1189&lt;LataProjekcji,IF((SUM($K1191:R1191)+$D1191)&lt;$D1190,$D1191,$D1190-SUM($K1191:R1191)),0)),0)</f>
        <v>0</v>
      </c>
      <c r="T1191" s="247">
        <f ca="1">ROUND(IF(OR(AND($D1189=LataProjekcji,$F1189&gt;0),AND($D1189=LataProjekcji,$F1189=0,$E1190&lt;=10)),$F1190,IF($D1189&lt;LataProjekcji,IF((SUM($K1191:S1191)+$D1191)&lt;$D1190,$D1191,$D1190-SUM($K1191:S1191)),0)),0)</f>
        <v>0</v>
      </c>
      <c r="U1191" s="247">
        <f ca="1">ROUND(IF(OR(AND($D1189=LataProjekcji,$F1189&gt;0),AND($D1189=LataProjekcji,$F1189=0,$E1190&lt;=10)),$F1190,IF($D1189&lt;LataProjekcji,IF((SUM($K1191:T1191)+$D1191)&lt;$D1190,$D1191,$D1190-SUM($K1191:T1191)),0)),0)</f>
        <v>0</v>
      </c>
      <c r="V1191" s="247">
        <f ca="1">ROUND(IF(OR(AND($D1189=LataProjekcji,$F1189&gt;0),AND($D1189=LataProjekcji,$F1189=0,$E1190&lt;=10)),$F1190,IF($D1189&lt;LataProjekcji,IF((SUM($K1191:U1191)+$D1191)&lt;$D1190,$D1191,$D1190-SUM($K1191:U1191)),0)),0)</f>
        <v>0</v>
      </c>
      <c r="W1191" s="247">
        <f ca="1">ROUND(IF(OR(AND($D1189=LataProjekcji,$F1189&gt;0),AND($D1189=LataProjekcji,$F1189=0,$E1190&lt;=10)),$F1190,IF($D1189&lt;LataProjekcji,IF((SUM($K1191:V1191)+$D1191)&lt;$D1190,$D1191,$D1190-SUM($K1191:V1191)),0)),0)</f>
        <v>0</v>
      </c>
      <c r="X1191" s="247">
        <f ca="1">ROUND(IF(OR(AND($D1189=LataProjekcji,$F1189&gt;0),AND($D1189=LataProjekcji,$F1189=0,$E1190&lt;=10)),$F1190,IF($D1189&lt;LataProjekcji,IF((SUM($K1191:W1191)+$D1191)&lt;$D1190,$D1191,$D1190-SUM($K1191:W1191)),0)),0)</f>
        <v>0</v>
      </c>
      <c r="Y1191" s="247">
        <f ca="1">ROUND(IF(OR(AND($D1189=LataProjekcji,$F1189&gt;0),AND($D1189=LataProjekcji,$F1189=0,$E1190&lt;=10)),$F1190,IF($D1189&lt;LataProjekcji,IF((SUM($K1191:X1191)+$D1191)&lt;$D1190,$D1191,$D1190-SUM($K1191:X1191)),0)),0)</f>
        <v>0</v>
      </c>
      <c r="Z1191" s="247">
        <f ca="1">ROUND(IF(OR(AND($D1189=LataProjekcji,$F1189&gt;0),AND($D1189=LataProjekcji,$F1189=0,$E1190&lt;=10)),$F1190,IF($D1189&lt;LataProjekcji,IF((SUM($K1191:Y1191)+$D1191)&lt;$D1190,$D1191,$D1190-SUM($K1191:Y1191)),0)),0)</f>
        <v>0</v>
      </c>
      <c r="AA1191" s="247">
        <f ca="1">ROUND(IF(OR(AND($D1189=LataProjekcji,$F1189&gt;0),AND($D1189=LataProjekcji,$F1189=0,$E1190&lt;=10)),$F1190,IF($D1189&lt;LataProjekcji,IF((SUM($K1191:Z1191)+$D1191)&lt;$D1190,$D1191,$D1190-SUM($K1191:Z1191)),0)),0)</f>
        <v>0</v>
      </c>
      <c r="AB1191" s="247">
        <f ca="1">ROUND(IF(OR(AND($D1189=LataProjekcji,$F1189&gt;0),AND($D1189=LataProjekcji,$F1189=0,$E1190&lt;=10)),$F1190,IF($D1189&lt;LataProjekcji,IF((SUM($K1191:AA1191)+$D1191)&lt;$D1190,$D1191,$D1190-SUM($K1191:AA1191)),0)),0)</f>
        <v>0</v>
      </c>
      <c r="AC1191" s="247">
        <f ca="1">ROUND(IF(OR(AND($D1189=LataProjekcji,$F1189&gt;0),AND($D1189=LataProjekcji,$F1189=0,$E1190&lt;=10)),$F1190,IF($D1189&lt;LataProjekcji,IF((SUM($K1191:AB1191)+$D1191)&lt;$D1190,$D1191,$D1190-SUM($K1191:AB1191)),0)),0)</f>
        <v>0</v>
      </c>
      <c r="AD1191" s="247">
        <f ca="1">ROUND(IF(OR(AND($D1189=LataProjekcji,$F1189&gt;0),AND($D1189=LataProjekcji,$F1189=0,$E1190&lt;=10)),$F1190,IF($D1189&lt;LataProjekcji,IF((SUM($K1191:AC1191)+$D1191)&lt;$D1190,$D1191,$D1190-SUM($K1191:AC1191)),0)),0)</f>
        <v>0</v>
      </c>
      <c r="AE1191" s="247">
        <f ca="1">ROUND(IF(OR(AND($D1189=LataProjekcji,$F1189&gt;0),AND($D1189=LataProjekcji,$F1189=0,$E1190&lt;=10)),$F1190,IF($D1189&lt;LataProjekcji,IF((SUM($K1191:AD1191)+$D1191)&lt;$D1190,$D1191,$D1190-SUM($K1191:AD1191)),0)),0)</f>
        <v>0</v>
      </c>
    </row>
    <row r="1192" spans="1:31" hidden="1">
      <c r="A1192" s="325"/>
      <c r="B1192" s="21" t="s">
        <v>396</v>
      </c>
      <c r="C1192" s="21"/>
      <c r="D1192" s="22"/>
      <c r="E1192" s="21"/>
      <c r="F1192" s="21"/>
      <c r="G1192" s="21"/>
      <c r="H1192" s="21"/>
      <c r="I1192" s="21"/>
      <c r="J1192" s="21"/>
      <c r="K1192" s="22">
        <f ca="1">ROUND(K1191,0)</f>
        <v>0</v>
      </c>
      <c r="L1192" s="22">
        <f t="shared" ref="L1192:W1192" ca="1" si="1245">ROUND(K1192+L1191,0)</f>
        <v>0</v>
      </c>
      <c r="M1192" s="22">
        <f t="shared" ca="1" si="1245"/>
        <v>0</v>
      </c>
      <c r="N1192" s="22">
        <f t="shared" ca="1" si="1245"/>
        <v>0</v>
      </c>
      <c r="O1192" s="22">
        <f t="shared" ca="1" si="1245"/>
        <v>0</v>
      </c>
      <c r="P1192" s="22">
        <f t="shared" ca="1" si="1245"/>
        <v>0</v>
      </c>
      <c r="Q1192" s="22">
        <f t="shared" ca="1" si="1245"/>
        <v>0</v>
      </c>
      <c r="R1192" s="22">
        <f t="shared" ca="1" si="1245"/>
        <v>0</v>
      </c>
      <c r="S1192" s="22">
        <f t="shared" ca="1" si="1245"/>
        <v>0</v>
      </c>
      <c r="T1192" s="22">
        <f t="shared" ca="1" si="1245"/>
        <v>0</v>
      </c>
      <c r="U1192" s="22">
        <f t="shared" ca="1" si="1245"/>
        <v>0</v>
      </c>
      <c r="V1192" s="22">
        <f t="shared" ca="1" si="1245"/>
        <v>0</v>
      </c>
      <c r="W1192" s="22">
        <f t="shared" ca="1" si="1245"/>
        <v>0</v>
      </c>
      <c r="X1192" s="22">
        <f ca="1">ROUND(W1192+X1191,0)</f>
        <v>0</v>
      </c>
      <c r="Y1192" s="22">
        <f ca="1">ROUND(X1192+Y1191,0)</f>
        <v>0</v>
      </c>
      <c r="Z1192" s="22">
        <f t="shared" ref="Z1192:AA1192" ca="1" si="1246">ROUND(Y1192+Z1191,0)</f>
        <v>0</v>
      </c>
      <c r="AA1192" s="22">
        <f t="shared" ca="1" si="1246"/>
        <v>0</v>
      </c>
      <c r="AB1192" s="22">
        <f t="shared" ref="AB1192" ca="1" si="1247">ROUND(AA1192+AB1191,0)</f>
        <v>0</v>
      </c>
      <c r="AC1192" s="22">
        <f t="shared" ref="AC1192" ca="1" si="1248">ROUND(AB1192+AC1191,0)</f>
        <v>0</v>
      </c>
      <c r="AD1192" s="22">
        <f t="shared" ref="AD1192" ca="1" si="1249">ROUND(AC1192+AD1191,0)</f>
        <v>0</v>
      </c>
      <c r="AE1192" s="22">
        <f t="shared" ref="AE1192" ca="1" si="1250">ROUND(AD1192+AE1191,0)</f>
        <v>0</v>
      </c>
    </row>
    <row r="1193" spans="1:31" hidden="1">
      <c r="A1193" s="325"/>
      <c r="B1193" s="21" t="s">
        <v>387</v>
      </c>
      <c r="C1193" s="21"/>
      <c r="D1193" s="22"/>
      <c r="E1193" s="21"/>
      <c r="F1193" s="21"/>
      <c r="G1193" s="21"/>
      <c r="H1193" s="21"/>
      <c r="I1193" s="21"/>
      <c r="J1193" s="21"/>
      <c r="K1193" s="76">
        <f ca="1">IF($D1189=LataProjekcji,ROUND($D1190-K1192,0),ROUND(IF(K1191=0,0,$D1190-K1192),0))</f>
        <v>0</v>
      </c>
      <c r="L1193" s="253">
        <f t="shared" ref="L1193:W1193" ca="1" si="1251">IF($D1189=LataProjekcji,ROUND($D1190-L1192,0),ROUND(IF(AND(L1191=0,K1193&gt;0),$D1190-L1192,IF(L1191=0,0,$D1190-L1192)),0))</f>
        <v>0</v>
      </c>
      <c r="M1193" s="253">
        <f t="shared" ca="1" si="1251"/>
        <v>0</v>
      </c>
      <c r="N1193" s="253">
        <f t="shared" ca="1" si="1251"/>
        <v>0</v>
      </c>
      <c r="O1193" s="253">
        <f t="shared" ca="1" si="1251"/>
        <v>0</v>
      </c>
      <c r="P1193" s="253">
        <f t="shared" ca="1" si="1251"/>
        <v>0</v>
      </c>
      <c r="Q1193" s="253">
        <f t="shared" ca="1" si="1251"/>
        <v>0</v>
      </c>
      <c r="R1193" s="253">
        <f t="shared" ca="1" si="1251"/>
        <v>0</v>
      </c>
      <c r="S1193" s="253">
        <f t="shared" ca="1" si="1251"/>
        <v>0</v>
      </c>
      <c r="T1193" s="253">
        <f t="shared" ca="1" si="1251"/>
        <v>0</v>
      </c>
      <c r="U1193" s="253">
        <f t="shared" ca="1" si="1251"/>
        <v>0</v>
      </c>
      <c r="V1193" s="253">
        <f t="shared" ca="1" si="1251"/>
        <v>0</v>
      </c>
      <c r="W1193" s="253">
        <f t="shared" ca="1" si="1251"/>
        <v>0</v>
      </c>
      <c r="X1193" s="253">
        <f t="shared" ref="X1193:AA1193" ca="1" si="1252">IF($D1189=LataProjekcji,ROUND($D1190-X1192,0),ROUND(IF(AND(X1191=0,W1193&gt;0),$D1190-X1192,IF(X1191=0,0,$D1190-X1192)),0))</f>
        <v>0</v>
      </c>
      <c r="Y1193" s="253">
        <f t="shared" ca="1" si="1252"/>
        <v>0</v>
      </c>
      <c r="Z1193" s="253">
        <f t="shared" ca="1" si="1252"/>
        <v>0</v>
      </c>
      <c r="AA1193" s="253">
        <f t="shared" ca="1" si="1252"/>
        <v>0</v>
      </c>
      <c r="AB1193" s="253">
        <f t="shared" ref="AB1193" ca="1" si="1253">IF($D1189=LataProjekcji,ROUND($D1190-AB1192,0),ROUND(IF(AND(AB1191=0,AA1193&gt;0),$D1190-AB1192,IF(AB1191=0,0,$D1190-AB1192)),0))</f>
        <v>0</v>
      </c>
      <c r="AC1193" s="253">
        <f t="shared" ref="AC1193" ca="1" si="1254">IF($D1189=LataProjekcji,ROUND($D1190-AC1192,0),ROUND(IF(AND(AC1191=0,AB1193&gt;0),$D1190-AC1192,IF(AC1191=0,0,$D1190-AC1192)),0))</f>
        <v>0</v>
      </c>
      <c r="AD1193" s="253">
        <f t="shared" ref="AD1193" ca="1" si="1255">IF($D1189=LataProjekcji,ROUND($D1190-AD1192,0),ROUND(IF(AND(AD1191=0,AC1193&gt;0),$D1190-AD1192,IF(AD1191=0,0,$D1190-AD1192)),0))</f>
        <v>0</v>
      </c>
      <c r="AE1193" s="253">
        <f t="shared" ref="AE1193" ca="1" si="1256">IF($D1189=LataProjekcji,ROUND($D1190-AE1192,0),ROUND(IF(AND(AE1191=0,AD1193&gt;0),$D1190-AE1192,IF(AE1191=0,0,$D1190-AE1192)),0))</f>
        <v>0</v>
      </c>
    </row>
    <row r="1194" spans="1:31" hidden="1">
      <c r="A1194" s="325"/>
      <c r="B1194" s="21"/>
      <c r="C1194" s="21"/>
      <c r="D1194" s="22"/>
      <c r="E1194" s="21"/>
      <c r="F1194" s="21"/>
      <c r="G1194" s="21"/>
      <c r="H1194" s="384">
        <v>0</v>
      </c>
      <c r="I1194" s="21"/>
      <c r="J1194" s="384" t="s">
        <v>403</v>
      </c>
      <c r="K1194" s="385">
        <f t="shared" ref="K1194:W1194" ca="1" si="1257">IF(AND(OFFSET($F$195,$D1188,0)="tak",OFFSET($G$195,$D1188,0)="tak",OFFSET($J$195,$D1188,0)="ok",LataProjekcji&lt;=Koniec_Projekt),ROUND(K1191*OFFSET($K$223,$H1194,(COLUMN()-11)),0),0)</f>
        <v>0</v>
      </c>
      <c r="L1194" s="385">
        <f t="shared" ca="1" si="1257"/>
        <v>0</v>
      </c>
      <c r="M1194" s="385">
        <f t="shared" ca="1" si="1257"/>
        <v>0</v>
      </c>
      <c r="N1194" s="385">
        <f t="shared" ca="1" si="1257"/>
        <v>0</v>
      </c>
      <c r="O1194" s="385">
        <f t="shared" ca="1" si="1257"/>
        <v>0</v>
      </c>
      <c r="P1194" s="385">
        <f t="shared" ca="1" si="1257"/>
        <v>0</v>
      </c>
      <c r="Q1194" s="385">
        <f t="shared" ca="1" si="1257"/>
        <v>0</v>
      </c>
      <c r="R1194" s="385">
        <f t="shared" ca="1" si="1257"/>
        <v>0</v>
      </c>
      <c r="S1194" s="385">
        <f t="shared" ca="1" si="1257"/>
        <v>0</v>
      </c>
      <c r="T1194" s="385">
        <f t="shared" ca="1" si="1257"/>
        <v>0</v>
      </c>
      <c r="U1194" s="385">
        <f t="shared" ca="1" si="1257"/>
        <v>0</v>
      </c>
      <c r="V1194" s="385">
        <f t="shared" ca="1" si="1257"/>
        <v>0</v>
      </c>
      <c r="W1194" s="385">
        <f t="shared" ca="1" si="1257"/>
        <v>0</v>
      </c>
      <c r="X1194" s="385">
        <f t="shared" ref="X1194:AA1194" ca="1" si="1258">IF(AND(OFFSET($F$195,$D1188,0)="tak",OFFSET($G$195,$D1188,0)="tak",OFFSET($J$195,$D1188,0)="ok",LataProjekcji&lt;=Koniec_Projekt),ROUND(X1191*OFFSET($K$223,$H1194,(COLUMN()-11)),0),0)</f>
        <v>0</v>
      </c>
      <c r="Y1194" s="385">
        <f t="shared" ca="1" si="1258"/>
        <v>0</v>
      </c>
      <c r="Z1194" s="385">
        <f t="shared" ca="1" si="1258"/>
        <v>0</v>
      </c>
      <c r="AA1194" s="385">
        <f t="shared" ca="1" si="1258"/>
        <v>0</v>
      </c>
      <c r="AB1194" s="385">
        <f t="shared" ref="AB1194:AE1194" ca="1" si="1259">IF(AND(OFFSET($F$195,$D1188,0)="tak",OFFSET($G$195,$D1188,0)="tak",OFFSET($J$195,$D1188,0)="ok",LataProjekcji&lt;=Koniec_Projekt),ROUND(AB1191*OFFSET($K$223,$H1194,(COLUMN()-11)),0),0)</f>
        <v>0</v>
      </c>
      <c r="AC1194" s="385">
        <f t="shared" ca="1" si="1259"/>
        <v>0</v>
      </c>
      <c r="AD1194" s="385">
        <f t="shared" ca="1" si="1259"/>
        <v>0</v>
      </c>
      <c r="AE1194" s="385">
        <f t="shared" ca="1" si="1259"/>
        <v>0</v>
      </c>
    </row>
    <row r="1195" spans="1:31" hidden="1">
      <c r="A1195" s="325"/>
      <c r="B1195" s="20">
        <f ca="1">OFFSET($B$195,D1195,0)</f>
        <v>0</v>
      </c>
      <c r="C1195" s="20"/>
      <c r="D1195" s="21">
        <f>D1188+1</f>
        <v>3</v>
      </c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325"/>
      <c r="B1196" s="21" t="s">
        <v>394</v>
      </c>
      <c r="C1196" s="21"/>
      <c r="D1196" s="164">
        <f ca="1">YEAR(OFFSET($E$195,D1195,0))</f>
        <v>1900</v>
      </c>
      <c r="E1196" s="164">
        <f ca="1">MONTH(OFFSET($E$195,D1195,0))</f>
        <v>1</v>
      </c>
      <c r="F1196" s="522" cm="1">
        <f t="array" aca="1" ref="F1196" ca="1">IleMiesiecyDoKoncaRokuST</f>
        <v>11</v>
      </c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325"/>
      <c r="B1197" s="21" t="s">
        <v>387</v>
      </c>
      <c r="C1197" s="21"/>
      <c r="D1197" s="246">
        <f ca="1">IF(E1197&lt;0,0,ROUND(E1197,0))</f>
        <v>0</v>
      </c>
      <c r="E1197" s="248">
        <f ca="1">OFFSET($D$195,D1195,0)</f>
        <v>0</v>
      </c>
      <c r="F1197" s="246">
        <f ca="1">IF(E1197&gt;10,ROUND(($D1198/12)*$F1196,0),$D1197)</f>
        <v>0</v>
      </c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325"/>
      <c r="B1198" s="21" t="s">
        <v>395</v>
      </c>
      <c r="C1198" s="415">
        <f ca="1">OFFSET($C$195,D1195,0)</f>
        <v>0</v>
      </c>
      <c r="D1198" s="246">
        <f ca="1">IF(ISBLANK(OFFSET($E$195,D1195,0)),0,IF(E1197&gt;10,ROUND(D1197*C1198,0),IF(D1197&lt;0,0,D1197)))</f>
        <v>0</v>
      </c>
      <c r="E1198" s="21"/>
      <c r="F1198" s="21"/>
      <c r="G1198" s="21"/>
      <c r="H1198" s="21"/>
      <c r="I1198" s="21"/>
      <c r="J1198" s="21"/>
      <c r="K1198" s="74">
        <f ca="1">ROUND(IF(($D1196+1)=K$192,$D1198,0),0)</f>
        <v>0</v>
      </c>
      <c r="L1198" s="247">
        <f ca="1">ROUND(IF(OR(AND($D1196=LataProjekcji,$F1196&gt;0),AND($D1196=LataProjekcji,$F1196=0,$E1197&lt;=10)),$F1197,IF($D1196&lt;LataProjekcji,IF((SUM($K1198:K1198)+$D1198)&lt;$D1197,$D1198,$D1197-SUM($K1198:K1198)),0)),0)</f>
        <v>0</v>
      </c>
      <c r="M1198" s="247">
        <f ca="1">ROUND(IF(OR(AND($D1196=LataProjekcji,$F1196&gt;0),AND($D1196=LataProjekcji,$F1196=0,$E1197&lt;=10)),$F1197,IF($D1196&lt;LataProjekcji,IF((SUM($K1198:L1198)+$D1198)&lt;$D1197,$D1198,$D1197-SUM($K1198:L1198)),0)),0)</f>
        <v>0</v>
      </c>
      <c r="N1198" s="247">
        <f ca="1">ROUND(IF(OR(AND($D1196=LataProjekcji,$F1196&gt;0),AND($D1196=LataProjekcji,$F1196=0,$E1197&lt;=10)),$F1197,IF($D1196&lt;LataProjekcji,IF((SUM($K1198:M1198)+$D1198)&lt;$D1197,$D1198,$D1197-SUM($K1198:M1198)),0)),0)</f>
        <v>0</v>
      </c>
      <c r="O1198" s="247">
        <f ca="1">ROUND(IF(OR(AND($D1196=LataProjekcji,$F1196&gt;0),AND($D1196=LataProjekcji,$F1196=0,$E1197&lt;=10)),$F1197,IF($D1196&lt;LataProjekcji,IF((SUM($K1198:N1198)+$D1198)&lt;$D1197,$D1198,$D1197-SUM($K1198:N1198)),0)),0)</f>
        <v>0</v>
      </c>
      <c r="P1198" s="247">
        <f ca="1">ROUND(IF(OR(AND($D1196=LataProjekcji,$F1196&gt;0),AND($D1196=LataProjekcji,$F1196=0,$E1197&lt;=10)),$F1197,IF($D1196&lt;LataProjekcji,IF((SUM($K1198:O1198)+$D1198)&lt;$D1197,$D1198,$D1197-SUM($K1198:O1198)),0)),0)</f>
        <v>0</v>
      </c>
      <c r="Q1198" s="247">
        <f ca="1">ROUND(IF(OR(AND($D1196=LataProjekcji,$F1196&gt;0),AND($D1196=LataProjekcji,$F1196=0,$E1197&lt;=10)),$F1197,IF($D1196&lt;LataProjekcji,IF((SUM($K1198:P1198)+$D1198)&lt;$D1197,$D1198,$D1197-SUM($K1198:P1198)),0)),0)</f>
        <v>0</v>
      </c>
      <c r="R1198" s="247">
        <f ca="1">ROUND(IF(OR(AND($D1196=LataProjekcji,$F1196&gt;0),AND($D1196=LataProjekcji,$F1196=0,$E1197&lt;=10)),$F1197,IF($D1196&lt;LataProjekcji,IF((SUM($K1198:Q1198)+$D1198)&lt;$D1197,$D1198,$D1197-SUM($K1198:Q1198)),0)),0)</f>
        <v>0</v>
      </c>
      <c r="S1198" s="247">
        <f ca="1">ROUND(IF(OR(AND($D1196=LataProjekcji,$F1196&gt;0),AND($D1196=LataProjekcji,$F1196=0,$E1197&lt;=10)),$F1197,IF($D1196&lt;LataProjekcji,IF((SUM($K1198:R1198)+$D1198)&lt;$D1197,$D1198,$D1197-SUM($K1198:R1198)),0)),0)</f>
        <v>0</v>
      </c>
      <c r="T1198" s="247">
        <f ca="1">ROUND(IF(OR(AND($D1196=LataProjekcji,$F1196&gt;0),AND($D1196=LataProjekcji,$F1196=0,$E1197&lt;=10)),$F1197,IF($D1196&lt;LataProjekcji,IF((SUM($K1198:S1198)+$D1198)&lt;$D1197,$D1198,$D1197-SUM($K1198:S1198)),0)),0)</f>
        <v>0</v>
      </c>
      <c r="U1198" s="247">
        <f ca="1">ROUND(IF(OR(AND($D1196=LataProjekcji,$F1196&gt;0),AND($D1196=LataProjekcji,$F1196=0,$E1197&lt;=10)),$F1197,IF($D1196&lt;LataProjekcji,IF((SUM($K1198:T1198)+$D1198)&lt;$D1197,$D1198,$D1197-SUM($K1198:T1198)),0)),0)</f>
        <v>0</v>
      </c>
      <c r="V1198" s="247">
        <f ca="1">ROUND(IF(OR(AND($D1196=LataProjekcji,$F1196&gt;0),AND($D1196=LataProjekcji,$F1196=0,$E1197&lt;=10)),$F1197,IF($D1196&lt;LataProjekcji,IF((SUM($K1198:U1198)+$D1198)&lt;$D1197,$D1198,$D1197-SUM($K1198:U1198)),0)),0)</f>
        <v>0</v>
      </c>
      <c r="W1198" s="247">
        <f ca="1">ROUND(IF(OR(AND($D1196=LataProjekcji,$F1196&gt;0),AND($D1196=LataProjekcji,$F1196=0,$E1197&lt;=10)),$F1197,IF($D1196&lt;LataProjekcji,IF((SUM($K1198:V1198)+$D1198)&lt;$D1197,$D1198,$D1197-SUM($K1198:V1198)),0)),0)</f>
        <v>0</v>
      </c>
      <c r="X1198" s="247">
        <f ca="1">ROUND(IF(OR(AND($D1196=LataProjekcji,$F1196&gt;0),AND($D1196=LataProjekcji,$F1196=0,$E1197&lt;=10)),$F1197,IF($D1196&lt;LataProjekcji,IF((SUM($K1198:W1198)+$D1198)&lt;$D1197,$D1198,$D1197-SUM($K1198:W1198)),0)),0)</f>
        <v>0</v>
      </c>
      <c r="Y1198" s="247">
        <f ca="1">ROUND(IF(OR(AND($D1196=LataProjekcji,$F1196&gt;0),AND($D1196=LataProjekcji,$F1196=0,$E1197&lt;=10)),$F1197,IF($D1196&lt;LataProjekcji,IF((SUM($K1198:X1198)+$D1198)&lt;$D1197,$D1198,$D1197-SUM($K1198:X1198)),0)),0)</f>
        <v>0</v>
      </c>
      <c r="Z1198" s="247">
        <f ca="1">ROUND(IF(OR(AND($D1196=LataProjekcji,$F1196&gt;0),AND($D1196=LataProjekcji,$F1196=0,$E1197&lt;=10)),$F1197,IF($D1196&lt;LataProjekcji,IF((SUM($K1198:Y1198)+$D1198)&lt;$D1197,$D1198,$D1197-SUM($K1198:Y1198)),0)),0)</f>
        <v>0</v>
      </c>
      <c r="AA1198" s="247">
        <f ca="1">ROUND(IF(OR(AND($D1196=LataProjekcji,$F1196&gt;0),AND($D1196=LataProjekcji,$F1196=0,$E1197&lt;=10)),$F1197,IF($D1196&lt;LataProjekcji,IF((SUM($K1198:Z1198)+$D1198)&lt;$D1197,$D1198,$D1197-SUM($K1198:Z1198)),0)),0)</f>
        <v>0</v>
      </c>
      <c r="AB1198" s="247">
        <f ca="1">ROUND(IF(OR(AND($D1196=LataProjekcji,$F1196&gt;0),AND($D1196=LataProjekcji,$F1196=0,$E1197&lt;=10)),$F1197,IF($D1196&lt;LataProjekcji,IF((SUM($K1198:AA1198)+$D1198)&lt;$D1197,$D1198,$D1197-SUM($K1198:AA1198)),0)),0)</f>
        <v>0</v>
      </c>
      <c r="AC1198" s="247">
        <f ca="1">ROUND(IF(OR(AND($D1196=LataProjekcji,$F1196&gt;0),AND($D1196=LataProjekcji,$F1196=0,$E1197&lt;=10)),$F1197,IF($D1196&lt;LataProjekcji,IF((SUM($K1198:AB1198)+$D1198)&lt;$D1197,$D1198,$D1197-SUM($K1198:AB1198)),0)),0)</f>
        <v>0</v>
      </c>
      <c r="AD1198" s="247">
        <f ca="1">ROUND(IF(OR(AND($D1196=LataProjekcji,$F1196&gt;0),AND($D1196=LataProjekcji,$F1196=0,$E1197&lt;=10)),$F1197,IF($D1196&lt;LataProjekcji,IF((SUM($K1198:AC1198)+$D1198)&lt;$D1197,$D1198,$D1197-SUM($K1198:AC1198)),0)),0)</f>
        <v>0</v>
      </c>
      <c r="AE1198" s="247">
        <f ca="1">ROUND(IF(OR(AND($D1196=LataProjekcji,$F1196&gt;0),AND($D1196=LataProjekcji,$F1196=0,$E1197&lt;=10)),$F1197,IF($D1196&lt;LataProjekcji,IF((SUM($K1198:AD1198)+$D1198)&lt;$D1197,$D1198,$D1197-SUM($K1198:AD1198)),0)),0)</f>
        <v>0</v>
      </c>
    </row>
    <row r="1199" spans="1:31" hidden="1">
      <c r="A1199" s="325"/>
      <c r="B1199" s="21" t="s">
        <v>396</v>
      </c>
      <c r="C1199" s="21"/>
      <c r="D1199" s="22"/>
      <c r="E1199" s="21"/>
      <c r="F1199" s="21"/>
      <c r="G1199" s="21"/>
      <c r="H1199" s="21"/>
      <c r="I1199" s="21"/>
      <c r="J1199" s="21"/>
      <c r="K1199" s="22">
        <f ca="1">ROUND(K1198,0)</f>
        <v>0</v>
      </c>
      <c r="L1199" s="22">
        <f t="shared" ref="L1199:W1199" ca="1" si="1260">ROUND(K1199+L1198,0)</f>
        <v>0</v>
      </c>
      <c r="M1199" s="22">
        <f t="shared" ca="1" si="1260"/>
        <v>0</v>
      </c>
      <c r="N1199" s="22">
        <f t="shared" ca="1" si="1260"/>
        <v>0</v>
      </c>
      <c r="O1199" s="22">
        <f t="shared" ca="1" si="1260"/>
        <v>0</v>
      </c>
      <c r="P1199" s="22">
        <f t="shared" ca="1" si="1260"/>
        <v>0</v>
      </c>
      <c r="Q1199" s="22">
        <f t="shared" ca="1" si="1260"/>
        <v>0</v>
      </c>
      <c r="R1199" s="22">
        <f t="shared" ca="1" si="1260"/>
        <v>0</v>
      </c>
      <c r="S1199" s="22">
        <f t="shared" ca="1" si="1260"/>
        <v>0</v>
      </c>
      <c r="T1199" s="22">
        <f t="shared" ca="1" si="1260"/>
        <v>0</v>
      </c>
      <c r="U1199" s="22">
        <f t="shared" ca="1" si="1260"/>
        <v>0</v>
      </c>
      <c r="V1199" s="22">
        <f t="shared" ca="1" si="1260"/>
        <v>0</v>
      </c>
      <c r="W1199" s="22">
        <f t="shared" ca="1" si="1260"/>
        <v>0</v>
      </c>
      <c r="X1199" s="22">
        <f ca="1">ROUND(W1199+X1198,0)</f>
        <v>0</v>
      </c>
      <c r="Y1199" s="22">
        <f ca="1">ROUND(X1199+Y1198,0)</f>
        <v>0</v>
      </c>
      <c r="Z1199" s="22">
        <f t="shared" ref="Z1199:AA1199" ca="1" si="1261">ROUND(Y1199+Z1198,0)</f>
        <v>0</v>
      </c>
      <c r="AA1199" s="22">
        <f t="shared" ca="1" si="1261"/>
        <v>0</v>
      </c>
      <c r="AB1199" s="22">
        <f t="shared" ref="AB1199" ca="1" si="1262">ROUND(AA1199+AB1198,0)</f>
        <v>0</v>
      </c>
      <c r="AC1199" s="22">
        <f t="shared" ref="AC1199" ca="1" si="1263">ROUND(AB1199+AC1198,0)</f>
        <v>0</v>
      </c>
      <c r="AD1199" s="22">
        <f t="shared" ref="AD1199" ca="1" si="1264">ROUND(AC1199+AD1198,0)</f>
        <v>0</v>
      </c>
      <c r="AE1199" s="22">
        <f t="shared" ref="AE1199" ca="1" si="1265">ROUND(AD1199+AE1198,0)</f>
        <v>0</v>
      </c>
    </row>
    <row r="1200" spans="1:31" hidden="1">
      <c r="A1200" s="325"/>
      <c r="B1200" s="21" t="s">
        <v>387</v>
      </c>
      <c r="C1200" s="21"/>
      <c r="D1200" s="22"/>
      <c r="E1200" s="21"/>
      <c r="F1200" s="21"/>
      <c r="G1200" s="21"/>
      <c r="H1200" s="21"/>
      <c r="I1200" s="21"/>
      <c r="J1200" s="21"/>
      <c r="K1200" s="76">
        <f ca="1">IF($D1196=LataProjekcji,ROUND($D1197-K1199,0),ROUND(IF(K1198=0,0,$D1197-K1199),0))</f>
        <v>0</v>
      </c>
      <c r="L1200" s="253">
        <f t="shared" ref="L1200:W1200" ca="1" si="1266">IF($D1196=LataProjekcji,ROUND($D1197-L1199,0),ROUND(IF(AND(L1198=0,K1200&gt;0),$D1197-L1199,IF(L1198=0,0,$D1197-L1199)),0))</f>
        <v>0</v>
      </c>
      <c r="M1200" s="253">
        <f t="shared" ca="1" si="1266"/>
        <v>0</v>
      </c>
      <c r="N1200" s="253">
        <f t="shared" ca="1" si="1266"/>
        <v>0</v>
      </c>
      <c r="O1200" s="253">
        <f t="shared" ca="1" si="1266"/>
        <v>0</v>
      </c>
      <c r="P1200" s="253">
        <f t="shared" ca="1" si="1266"/>
        <v>0</v>
      </c>
      <c r="Q1200" s="253">
        <f t="shared" ca="1" si="1266"/>
        <v>0</v>
      </c>
      <c r="R1200" s="253">
        <f t="shared" ca="1" si="1266"/>
        <v>0</v>
      </c>
      <c r="S1200" s="253">
        <f t="shared" ca="1" si="1266"/>
        <v>0</v>
      </c>
      <c r="T1200" s="253">
        <f t="shared" ca="1" si="1266"/>
        <v>0</v>
      </c>
      <c r="U1200" s="253">
        <f t="shared" ca="1" si="1266"/>
        <v>0</v>
      </c>
      <c r="V1200" s="253">
        <f t="shared" ca="1" si="1266"/>
        <v>0</v>
      </c>
      <c r="W1200" s="253">
        <f t="shared" ca="1" si="1266"/>
        <v>0</v>
      </c>
      <c r="X1200" s="253">
        <f t="shared" ref="X1200:AA1200" ca="1" si="1267">IF($D1196=LataProjekcji,ROUND($D1197-X1199,0),ROUND(IF(AND(X1198=0,W1200&gt;0),$D1197-X1199,IF(X1198=0,0,$D1197-X1199)),0))</f>
        <v>0</v>
      </c>
      <c r="Y1200" s="253">
        <f t="shared" ca="1" si="1267"/>
        <v>0</v>
      </c>
      <c r="Z1200" s="253">
        <f t="shared" ca="1" si="1267"/>
        <v>0</v>
      </c>
      <c r="AA1200" s="253">
        <f t="shared" ca="1" si="1267"/>
        <v>0</v>
      </c>
      <c r="AB1200" s="253">
        <f t="shared" ref="AB1200" ca="1" si="1268">IF($D1196=LataProjekcji,ROUND($D1197-AB1199,0),ROUND(IF(AND(AB1198=0,AA1200&gt;0),$D1197-AB1199,IF(AB1198=0,0,$D1197-AB1199)),0))</f>
        <v>0</v>
      </c>
      <c r="AC1200" s="253">
        <f t="shared" ref="AC1200" ca="1" si="1269">IF($D1196=LataProjekcji,ROUND($D1197-AC1199,0),ROUND(IF(AND(AC1198=0,AB1200&gt;0),$D1197-AC1199,IF(AC1198=0,0,$D1197-AC1199)),0))</f>
        <v>0</v>
      </c>
      <c r="AD1200" s="253">
        <f t="shared" ref="AD1200" ca="1" si="1270">IF($D1196=LataProjekcji,ROUND($D1197-AD1199,0),ROUND(IF(AND(AD1198=0,AC1200&gt;0),$D1197-AD1199,IF(AD1198=0,0,$D1197-AD1199)),0))</f>
        <v>0</v>
      </c>
      <c r="AE1200" s="253">
        <f t="shared" ref="AE1200" ca="1" si="1271">IF($D1196=LataProjekcji,ROUND($D1197-AE1199,0),ROUND(IF(AND(AE1198=0,AD1200&gt;0),$D1197-AE1199,IF(AE1198=0,0,$D1197-AE1199)),0))</f>
        <v>0</v>
      </c>
    </row>
    <row r="1201" spans="1:31" hidden="1">
      <c r="A1201" s="325"/>
      <c r="B1201" s="21"/>
      <c r="C1201" s="21"/>
      <c r="D1201" s="21"/>
      <c r="E1201" s="21"/>
      <c r="F1201" s="21"/>
      <c r="G1201" s="21"/>
      <c r="H1201" s="384">
        <f>H1194+1</f>
        <v>1</v>
      </c>
      <c r="I1201" s="21"/>
      <c r="J1201" s="384" t="s">
        <v>403</v>
      </c>
      <c r="K1201" s="385">
        <f t="shared" ref="K1201:W1201" ca="1" si="1272">IF(AND(OFFSET($F$195,$D1195,0)="tak",OFFSET($G$195,$D1195,0)="tak",OFFSET($J$195,$D1195,0)="ok",LataProjekcji&lt;=Koniec_Projekt),ROUND(K1198*OFFSET($K$223,$H1201,(COLUMN()-11)),0),0)</f>
        <v>0</v>
      </c>
      <c r="L1201" s="385">
        <f t="shared" ca="1" si="1272"/>
        <v>0</v>
      </c>
      <c r="M1201" s="385">
        <f t="shared" ca="1" si="1272"/>
        <v>0</v>
      </c>
      <c r="N1201" s="385">
        <f t="shared" ca="1" si="1272"/>
        <v>0</v>
      </c>
      <c r="O1201" s="385">
        <f t="shared" ca="1" si="1272"/>
        <v>0</v>
      </c>
      <c r="P1201" s="385">
        <f t="shared" ca="1" si="1272"/>
        <v>0</v>
      </c>
      <c r="Q1201" s="385">
        <f t="shared" ca="1" si="1272"/>
        <v>0</v>
      </c>
      <c r="R1201" s="385">
        <f t="shared" ca="1" si="1272"/>
        <v>0</v>
      </c>
      <c r="S1201" s="385">
        <f t="shared" ca="1" si="1272"/>
        <v>0</v>
      </c>
      <c r="T1201" s="385">
        <f t="shared" ca="1" si="1272"/>
        <v>0</v>
      </c>
      <c r="U1201" s="385">
        <f t="shared" ca="1" si="1272"/>
        <v>0</v>
      </c>
      <c r="V1201" s="385">
        <f t="shared" ca="1" si="1272"/>
        <v>0</v>
      </c>
      <c r="W1201" s="385">
        <f t="shared" ca="1" si="1272"/>
        <v>0</v>
      </c>
      <c r="X1201" s="385">
        <f t="shared" ref="X1201:AA1201" ca="1" si="1273">IF(AND(OFFSET($F$195,$D1195,0)="tak",OFFSET($G$195,$D1195,0)="tak",OFFSET($J$195,$D1195,0)="ok",LataProjekcji&lt;=Koniec_Projekt),ROUND(X1198*OFFSET($K$223,$H1201,(COLUMN()-11)),0),0)</f>
        <v>0</v>
      </c>
      <c r="Y1201" s="385">
        <f t="shared" ca="1" si="1273"/>
        <v>0</v>
      </c>
      <c r="Z1201" s="385">
        <f t="shared" ca="1" si="1273"/>
        <v>0</v>
      </c>
      <c r="AA1201" s="385">
        <f t="shared" ca="1" si="1273"/>
        <v>0</v>
      </c>
      <c r="AB1201" s="385">
        <f t="shared" ref="AB1201:AE1201" ca="1" si="1274">IF(AND(OFFSET($F$195,$D1195,0)="tak",OFFSET($G$195,$D1195,0)="tak",OFFSET($J$195,$D1195,0)="ok",LataProjekcji&lt;=Koniec_Projekt),ROUND(AB1198*OFFSET($K$223,$H1201,(COLUMN()-11)),0),0)</f>
        <v>0</v>
      </c>
      <c r="AC1201" s="385">
        <f t="shared" ca="1" si="1274"/>
        <v>0</v>
      </c>
      <c r="AD1201" s="385">
        <f t="shared" ca="1" si="1274"/>
        <v>0</v>
      </c>
      <c r="AE1201" s="385">
        <f t="shared" ca="1" si="1274"/>
        <v>0</v>
      </c>
    </row>
    <row r="1202" spans="1:31" hidden="1">
      <c r="A1202" s="325"/>
      <c r="B1202" s="20">
        <f ca="1">OFFSET($B$195,D1202,0)</f>
        <v>0</v>
      </c>
      <c r="C1202" s="20"/>
      <c r="D1202" s="21">
        <f>D1195+1</f>
        <v>4</v>
      </c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325"/>
      <c r="B1203" s="21" t="s">
        <v>394</v>
      </c>
      <c r="C1203" s="21"/>
      <c r="D1203" s="164">
        <f ca="1">YEAR(OFFSET($E$195,D1202,0))</f>
        <v>1900</v>
      </c>
      <c r="E1203" s="164">
        <f ca="1">MONTH(OFFSET($E$195,D1202,0))</f>
        <v>1</v>
      </c>
      <c r="F1203" s="522" cm="1">
        <f t="array" aca="1" ref="F1203" ca="1">IleMiesiecyDoKoncaRokuST</f>
        <v>11</v>
      </c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325"/>
      <c r="B1204" s="21" t="s">
        <v>387</v>
      </c>
      <c r="C1204" s="21"/>
      <c r="D1204" s="246">
        <f ca="1">IF(E1204&lt;0,0,ROUND(E1204,0))</f>
        <v>0</v>
      </c>
      <c r="E1204" s="248">
        <f ca="1">OFFSET($D$195,D1202,0)</f>
        <v>0</v>
      </c>
      <c r="F1204" s="246">
        <f ca="1">IF(E1204&gt;10,ROUND(($D1205/12)*$F1203,0),$D1204)</f>
        <v>0</v>
      </c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325"/>
      <c r="B1205" s="21" t="s">
        <v>395</v>
      </c>
      <c r="C1205" s="415">
        <f ca="1">OFFSET($C$195,D1202,0)</f>
        <v>0</v>
      </c>
      <c r="D1205" s="246">
        <f ca="1">IF(ISBLANK(OFFSET($E$195,D1202,0)),0,IF(E1204&gt;10,ROUND(D1204*C1205,0),IF(D1204&lt;0,0,D1204)))</f>
        <v>0</v>
      </c>
      <c r="E1205" s="21"/>
      <c r="F1205" s="21"/>
      <c r="G1205" s="21"/>
      <c r="H1205" s="21"/>
      <c r="I1205" s="21"/>
      <c r="J1205" s="21"/>
      <c r="K1205" s="74">
        <f ca="1">ROUND(IF(($D1203+1)=K$192,$D1205,0),0)</f>
        <v>0</v>
      </c>
      <c r="L1205" s="247">
        <f ca="1">ROUND(IF(OR(AND($D1203=LataProjekcji,$F1203&gt;0),AND($D1203=LataProjekcji,$F1203=0,$E1204&lt;=10)),$F1204,IF($D1203&lt;LataProjekcji,IF((SUM($K1205:K1205)+$D1205)&lt;$D1204,$D1205,$D1204-SUM($K1205:K1205)),0)),0)</f>
        <v>0</v>
      </c>
      <c r="M1205" s="247">
        <f ca="1">ROUND(IF(OR(AND($D1203=LataProjekcji,$F1203&gt;0),AND($D1203=LataProjekcji,$F1203=0,$E1204&lt;=10)),$F1204,IF($D1203&lt;LataProjekcji,IF((SUM($K1205:L1205)+$D1205)&lt;$D1204,$D1205,$D1204-SUM($K1205:L1205)),0)),0)</f>
        <v>0</v>
      </c>
      <c r="N1205" s="247">
        <f ca="1">ROUND(IF(OR(AND($D1203=LataProjekcji,$F1203&gt;0),AND($D1203=LataProjekcji,$F1203=0,$E1204&lt;=10)),$F1204,IF($D1203&lt;LataProjekcji,IF((SUM($K1205:M1205)+$D1205)&lt;$D1204,$D1205,$D1204-SUM($K1205:M1205)),0)),0)</f>
        <v>0</v>
      </c>
      <c r="O1205" s="247">
        <f ca="1">ROUND(IF(OR(AND($D1203=LataProjekcji,$F1203&gt;0),AND($D1203=LataProjekcji,$F1203=0,$E1204&lt;=10)),$F1204,IF($D1203&lt;LataProjekcji,IF((SUM($K1205:N1205)+$D1205)&lt;$D1204,$D1205,$D1204-SUM($K1205:N1205)),0)),0)</f>
        <v>0</v>
      </c>
      <c r="P1205" s="247">
        <f ca="1">ROUND(IF(OR(AND($D1203=LataProjekcji,$F1203&gt;0),AND($D1203=LataProjekcji,$F1203=0,$E1204&lt;=10)),$F1204,IF($D1203&lt;LataProjekcji,IF((SUM($K1205:O1205)+$D1205)&lt;$D1204,$D1205,$D1204-SUM($K1205:O1205)),0)),0)</f>
        <v>0</v>
      </c>
      <c r="Q1205" s="247">
        <f ca="1">ROUND(IF(OR(AND($D1203=LataProjekcji,$F1203&gt;0),AND($D1203=LataProjekcji,$F1203=0,$E1204&lt;=10)),$F1204,IF($D1203&lt;LataProjekcji,IF((SUM($K1205:P1205)+$D1205)&lt;$D1204,$D1205,$D1204-SUM($K1205:P1205)),0)),0)</f>
        <v>0</v>
      </c>
      <c r="R1205" s="247">
        <f ca="1">ROUND(IF(OR(AND($D1203=LataProjekcji,$F1203&gt;0),AND($D1203=LataProjekcji,$F1203=0,$E1204&lt;=10)),$F1204,IF($D1203&lt;LataProjekcji,IF((SUM($K1205:Q1205)+$D1205)&lt;$D1204,$D1205,$D1204-SUM($K1205:Q1205)),0)),0)</f>
        <v>0</v>
      </c>
      <c r="S1205" s="247">
        <f ca="1">ROUND(IF(OR(AND($D1203=LataProjekcji,$F1203&gt;0),AND($D1203=LataProjekcji,$F1203=0,$E1204&lt;=10)),$F1204,IF($D1203&lt;LataProjekcji,IF((SUM($K1205:R1205)+$D1205)&lt;$D1204,$D1205,$D1204-SUM($K1205:R1205)),0)),0)</f>
        <v>0</v>
      </c>
      <c r="T1205" s="247">
        <f ca="1">ROUND(IF(OR(AND($D1203=LataProjekcji,$F1203&gt;0),AND($D1203=LataProjekcji,$F1203=0,$E1204&lt;=10)),$F1204,IF($D1203&lt;LataProjekcji,IF((SUM($K1205:S1205)+$D1205)&lt;$D1204,$D1205,$D1204-SUM($K1205:S1205)),0)),0)</f>
        <v>0</v>
      </c>
      <c r="U1205" s="247">
        <f ca="1">ROUND(IF(OR(AND($D1203=LataProjekcji,$F1203&gt;0),AND($D1203=LataProjekcji,$F1203=0,$E1204&lt;=10)),$F1204,IF($D1203&lt;LataProjekcji,IF((SUM($K1205:T1205)+$D1205)&lt;$D1204,$D1205,$D1204-SUM($K1205:T1205)),0)),0)</f>
        <v>0</v>
      </c>
      <c r="V1205" s="247">
        <f ca="1">ROUND(IF(OR(AND($D1203=LataProjekcji,$F1203&gt;0),AND($D1203=LataProjekcji,$F1203=0,$E1204&lt;=10)),$F1204,IF($D1203&lt;LataProjekcji,IF((SUM($K1205:U1205)+$D1205)&lt;$D1204,$D1205,$D1204-SUM($K1205:U1205)),0)),0)</f>
        <v>0</v>
      </c>
      <c r="W1205" s="247">
        <f ca="1">ROUND(IF(OR(AND($D1203=LataProjekcji,$F1203&gt;0),AND($D1203=LataProjekcji,$F1203=0,$E1204&lt;=10)),$F1204,IF($D1203&lt;LataProjekcji,IF((SUM($K1205:V1205)+$D1205)&lt;$D1204,$D1205,$D1204-SUM($K1205:V1205)),0)),0)</f>
        <v>0</v>
      </c>
      <c r="X1205" s="247">
        <f ca="1">ROUND(IF(OR(AND($D1203=LataProjekcji,$F1203&gt;0),AND($D1203=LataProjekcji,$F1203=0,$E1204&lt;=10)),$F1204,IF($D1203&lt;LataProjekcji,IF((SUM($K1205:W1205)+$D1205)&lt;$D1204,$D1205,$D1204-SUM($K1205:W1205)),0)),0)</f>
        <v>0</v>
      </c>
      <c r="Y1205" s="247">
        <f ca="1">ROUND(IF(OR(AND($D1203=LataProjekcji,$F1203&gt;0),AND($D1203=LataProjekcji,$F1203=0,$E1204&lt;=10)),$F1204,IF($D1203&lt;LataProjekcji,IF((SUM($K1205:X1205)+$D1205)&lt;$D1204,$D1205,$D1204-SUM($K1205:X1205)),0)),0)</f>
        <v>0</v>
      </c>
      <c r="Z1205" s="247">
        <f ca="1">ROUND(IF(OR(AND($D1203=LataProjekcji,$F1203&gt;0),AND($D1203=LataProjekcji,$F1203=0,$E1204&lt;=10)),$F1204,IF($D1203&lt;LataProjekcji,IF((SUM($K1205:Y1205)+$D1205)&lt;$D1204,$D1205,$D1204-SUM($K1205:Y1205)),0)),0)</f>
        <v>0</v>
      </c>
      <c r="AA1205" s="247">
        <f ca="1">ROUND(IF(OR(AND($D1203=LataProjekcji,$F1203&gt;0),AND($D1203=LataProjekcji,$F1203=0,$E1204&lt;=10)),$F1204,IF($D1203&lt;LataProjekcji,IF((SUM($K1205:Z1205)+$D1205)&lt;$D1204,$D1205,$D1204-SUM($K1205:Z1205)),0)),0)</f>
        <v>0</v>
      </c>
      <c r="AB1205" s="247">
        <f ca="1">ROUND(IF(OR(AND($D1203=LataProjekcji,$F1203&gt;0),AND($D1203=LataProjekcji,$F1203=0,$E1204&lt;=10)),$F1204,IF($D1203&lt;LataProjekcji,IF((SUM($K1205:AA1205)+$D1205)&lt;$D1204,$D1205,$D1204-SUM($K1205:AA1205)),0)),0)</f>
        <v>0</v>
      </c>
      <c r="AC1205" s="247">
        <f ca="1">ROUND(IF(OR(AND($D1203=LataProjekcji,$F1203&gt;0),AND($D1203=LataProjekcji,$F1203=0,$E1204&lt;=10)),$F1204,IF($D1203&lt;LataProjekcji,IF((SUM($K1205:AB1205)+$D1205)&lt;$D1204,$D1205,$D1204-SUM($K1205:AB1205)),0)),0)</f>
        <v>0</v>
      </c>
      <c r="AD1205" s="247">
        <f ca="1">ROUND(IF(OR(AND($D1203=LataProjekcji,$F1203&gt;0),AND($D1203=LataProjekcji,$F1203=0,$E1204&lt;=10)),$F1204,IF($D1203&lt;LataProjekcji,IF((SUM($K1205:AC1205)+$D1205)&lt;$D1204,$D1205,$D1204-SUM($K1205:AC1205)),0)),0)</f>
        <v>0</v>
      </c>
      <c r="AE1205" s="247">
        <f ca="1">ROUND(IF(OR(AND($D1203=LataProjekcji,$F1203&gt;0),AND($D1203=LataProjekcji,$F1203=0,$E1204&lt;=10)),$F1204,IF($D1203&lt;LataProjekcji,IF((SUM($K1205:AD1205)+$D1205)&lt;$D1204,$D1205,$D1204-SUM($K1205:AD1205)),0)),0)</f>
        <v>0</v>
      </c>
    </row>
    <row r="1206" spans="1:31" hidden="1">
      <c r="A1206" s="325"/>
      <c r="B1206" s="21" t="s">
        <v>396</v>
      </c>
      <c r="C1206" s="21"/>
      <c r="D1206" s="22"/>
      <c r="E1206" s="21"/>
      <c r="F1206" s="21"/>
      <c r="G1206" s="21"/>
      <c r="H1206" s="21"/>
      <c r="I1206" s="21"/>
      <c r="J1206" s="21"/>
      <c r="K1206" s="22">
        <f ca="1">ROUND(K1205,0)</f>
        <v>0</v>
      </c>
      <c r="L1206" s="22">
        <f t="shared" ref="L1206:Y1206" ca="1" si="1275">ROUND(K1206+L1205,0)</f>
        <v>0</v>
      </c>
      <c r="M1206" s="22">
        <f t="shared" ca="1" si="1275"/>
        <v>0</v>
      </c>
      <c r="N1206" s="22">
        <f t="shared" ca="1" si="1275"/>
        <v>0</v>
      </c>
      <c r="O1206" s="22">
        <f t="shared" ca="1" si="1275"/>
        <v>0</v>
      </c>
      <c r="P1206" s="22">
        <f t="shared" ca="1" si="1275"/>
        <v>0</v>
      </c>
      <c r="Q1206" s="22">
        <f t="shared" ca="1" si="1275"/>
        <v>0</v>
      </c>
      <c r="R1206" s="22">
        <f t="shared" ca="1" si="1275"/>
        <v>0</v>
      </c>
      <c r="S1206" s="22">
        <f t="shared" ca="1" si="1275"/>
        <v>0</v>
      </c>
      <c r="T1206" s="22">
        <f t="shared" ca="1" si="1275"/>
        <v>0</v>
      </c>
      <c r="U1206" s="22">
        <f t="shared" ca="1" si="1275"/>
        <v>0</v>
      </c>
      <c r="V1206" s="22">
        <f t="shared" ca="1" si="1275"/>
        <v>0</v>
      </c>
      <c r="W1206" s="22">
        <f t="shared" ca="1" si="1275"/>
        <v>0</v>
      </c>
      <c r="X1206" s="22">
        <f t="shared" ca="1" si="1275"/>
        <v>0</v>
      </c>
      <c r="Y1206" s="22">
        <f t="shared" ca="1" si="1275"/>
        <v>0</v>
      </c>
      <c r="Z1206" s="22">
        <f t="shared" ref="Z1206" ca="1" si="1276">ROUND(Y1206+Z1205,0)</f>
        <v>0</v>
      </c>
      <c r="AA1206" s="22">
        <f t="shared" ref="AA1206" ca="1" si="1277">ROUND(Z1206+AA1205,0)</f>
        <v>0</v>
      </c>
      <c r="AB1206" s="22">
        <f t="shared" ref="AB1206" ca="1" si="1278">ROUND(AA1206+AB1205,0)</f>
        <v>0</v>
      </c>
      <c r="AC1206" s="22">
        <f t="shared" ref="AC1206" ca="1" si="1279">ROUND(AB1206+AC1205,0)</f>
        <v>0</v>
      </c>
      <c r="AD1206" s="22">
        <f t="shared" ref="AD1206" ca="1" si="1280">ROUND(AC1206+AD1205,0)</f>
        <v>0</v>
      </c>
      <c r="AE1206" s="22">
        <f t="shared" ref="AE1206" ca="1" si="1281">ROUND(AD1206+AE1205,0)</f>
        <v>0</v>
      </c>
    </row>
    <row r="1207" spans="1:31" hidden="1">
      <c r="A1207" s="325"/>
      <c r="B1207" s="21" t="s">
        <v>387</v>
      </c>
      <c r="C1207" s="21"/>
      <c r="D1207" s="22"/>
      <c r="E1207" s="21"/>
      <c r="F1207" s="21"/>
      <c r="G1207" s="21"/>
      <c r="H1207" s="21"/>
      <c r="I1207" s="21"/>
      <c r="J1207" s="21"/>
      <c r="K1207" s="76">
        <f ca="1">IF($D1203=LataProjekcji,ROUND($D1204-K1206,0),ROUND(IF(K1205=0,0,$D1204-K1206),0))</f>
        <v>0</v>
      </c>
      <c r="L1207" s="253">
        <f t="shared" ref="L1207:W1207" ca="1" si="1282">IF($D1203=LataProjekcji,ROUND($D1204-L1206,0),ROUND(IF(AND(L1205=0,K1207&gt;0),$D1204-L1206,IF(L1205=0,0,$D1204-L1206)),0))</f>
        <v>0</v>
      </c>
      <c r="M1207" s="253">
        <f t="shared" ca="1" si="1282"/>
        <v>0</v>
      </c>
      <c r="N1207" s="253">
        <f t="shared" ca="1" si="1282"/>
        <v>0</v>
      </c>
      <c r="O1207" s="253">
        <f t="shared" ca="1" si="1282"/>
        <v>0</v>
      </c>
      <c r="P1207" s="253">
        <f t="shared" ca="1" si="1282"/>
        <v>0</v>
      </c>
      <c r="Q1207" s="253">
        <f t="shared" ca="1" si="1282"/>
        <v>0</v>
      </c>
      <c r="R1207" s="253">
        <f t="shared" ca="1" si="1282"/>
        <v>0</v>
      </c>
      <c r="S1207" s="253">
        <f t="shared" ca="1" si="1282"/>
        <v>0</v>
      </c>
      <c r="T1207" s="253">
        <f t="shared" ca="1" si="1282"/>
        <v>0</v>
      </c>
      <c r="U1207" s="253">
        <f t="shared" ca="1" si="1282"/>
        <v>0</v>
      </c>
      <c r="V1207" s="253">
        <f t="shared" ca="1" si="1282"/>
        <v>0</v>
      </c>
      <c r="W1207" s="253">
        <f t="shared" ca="1" si="1282"/>
        <v>0</v>
      </c>
      <c r="X1207" s="253">
        <f t="shared" ref="X1207:AA1207" ca="1" si="1283">IF($D1203=LataProjekcji,ROUND($D1204-X1206,0),ROUND(IF(AND(X1205=0,W1207&gt;0),$D1204-X1206,IF(X1205=0,0,$D1204-X1206)),0))</f>
        <v>0</v>
      </c>
      <c r="Y1207" s="253">
        <f t="shared" ca="1" si="1283"/>
        <v>0</v>
      </c>
      <c r="Z1207" s="253">
        <f t="shared" ca="1" si="1283"/>
        <v>0</v>
      </c>
      <c r="AA1207" s="253">
        <f t="shared" ca="1" si="1283"/>
        <v>0</v>
      </c>
      <c r="AB1207" s="253">
        <f t="shared" ref="AB1207" ca="1" si="1284">IF($D1203=LataProjekcji,ROUND($D1204-AB1206,0),ROUND(IF(AND(AB1205=0,AA1207&gt;0),$D1204-AB1206,IF(AB1205=0,0,$D1204-AB1206)),0))</f>
        <v>0</v>
      </c>
      <c r="AC1207" s="253">
        <f t="shared" ref="AC1207" ca="1" si="1285">IF($D1203=LataProjekcji,ROUND($D1204-AC1206,0),ROUND(IF(AND(AC1205=0,AB1207&gt;0),$D1204-AC1206,IF(AC1205=0,0,$D1204-AC1206)),0))</f>
        <v>0</v>
      </c>
      <c r="AD1207" s="253">
        <f t="shared" ref="AD1207" ca="1" si="1286">IF($D1203=LataProjekcji,ROUND($D1204-AD1206,0),ROUND(IF(AND(AD1205=0,AC1207&gt;0),$D1204-AD1206,IF(AD1205=0,0,$D1204-AD1206)),0))</f>
        <v>0</v>
      </c>
      <c r="AE1207" s="253">
        <f t="shared" ref="AE1207" ca="1" si="1287">IF($D1203=LataProjekcji,ROUND($D1204-AE1206,0),ROUND(IF(AND(AE1205=0,AD1207&gt;0),$D1204-AE1206,IF(AE1205=0,0,$D1204-AE1206)),0))</f>
        <v>0</v>
      </c>
    </row>
    <row r="1208" spans="1:31" hidden="1">
      <c r="A1208" s="325"/>
      <c r="B1208" s="21"/>
      <c r="C1208" s="21"/>
      <c r="D1208" s="22"/>
      <c r="E1208" s="21"/>
      <c r="F1208" s="21"/>
      <c r="G1208" s="21"/>
      <c r="H1208" s="384">
        <f>H1201+1</f>
        <v>2</v>
      </c>
      <c r="I1208" s="21"/>
      <c r="J1208" s="384" t="s">
        <v>403</v>
      </c>
      <c r="K1208" s="385">
        <f t="shared" ref="K1208:W1208" ca="1" si="1288">IF(AND(OFFSET($F$195,$D1202,0)="tak",OFFSET($G$195,$D1202,0)="tak",OFFSET($J$195,$D1202,0)="ok",LataProjekcji&lt;=Koniec_Projekt),ROUND(K1205*OFFSET($K$223,$H1208,(COLUMN()-11)),0),0)</f>
        <v>0</v>
      </c>
      <c r="L1208" s="385">
        <f t="shared" ca="1" si="1288"/>
        <v>0</v>
      </c>
      <c r="M1208" s="385">
        <f t="shared" ca="1" si="1288"/>
        <v>0</v>
      </c>
      <c r="N1208" s="385">
        <f t="shared" ca="1" si="1288"/>
        <v>0</v>
      </c>
      <c r="O1208" s="385">
        <f t="shared" ca="1" si="1288"/>
        <v>0</v>
      </c>
      <c r="P1208" s="385">
        <f t="shared" ca="1" si="1288"/>
        <v>0</v>
      </c>
      <c r="Q1208" s="385">
        <f t="shared" ca="1" si="1288"/>
        <v>0</v>
      </c>
      <c r="R1208" s="385">
        <f t="shared" ca="1" si="1288"/>
        <v>0</v>
      </c>
      <c r="S1208" s="385">
        <f t="shared" ca="1" si="1288"/>
        <v>0</v>
      </c>
      <c r="T1208" s="385">
        <f t="shared" ca="1" si="1288"/>
        <v>0</v>
      </c>
      <c r="U1208" s="385">
        <f t="shared" ca="1" si="1288"/>
        <v>0</v>
      </c>
      <c r="V1208" s="385">
        <f t="shared" ca="1" si="1288"/>
        <v>0</v>
      </c>
      <c r="W1208" s="385">
        <f t="shared" ca="1" si="1288"/>
        <v>0</v>
      </c>
      <c r="X1208" s="385">
        <f t="shared" ref="X1208:AA1208" ca="1" si="1289">IF(AND(OFFSET($F$195,$D1202,0)="tak",OFFSET($G$195,$D1202,0)="tak",OFFSET($J$195,$D1202,0)="ok",LataProjekcji&lt;=Koniec_Projekt),ROUND(X1205*OFFSET($K$223,$H1208,(COLUMN()-11)),0),0)</f>
        <v>0</v>
      </c>
      <c r="Y1208" s="385">
        <f t="shared" ca="1" si="1289"/>
        <v>0</v>
      </c>
      <c r="Z1208" s="385">
        <f t="shared" ca="1" si="1289"/>
        <v>0</v>
      </c>
      <c r="AA1208" s="385">
        <f t="shared" ca="1" si="1289"/>
        <v>0</v>
      </c>
      <c r="AB1208" s="385">
        <f t="shared" ref="AB1208:AE1208" ca="1" si="1290">IF(AND(OFFSET($F$195,$D1202,0)="tak",OFFSET($G$195,$D1202,0)="tak",OFFSET($J$195,$D1202,0)="ok",LataProjekcji&lt;=Koniec_Projekt),ROUND(AB1205*OFFSET($K$223,$H1208,(COLUMN()-11)),0),0)</f>
        <v>0</v>
      </c>
      <c r="AC1208" s="385">
        <f t="shared" ca="1" si="1290"/>
        <v>0</v>
      </c>
      <c r="AD1208" s="385">
        <f t="shared" ca="1" si="1290"/>
        <v>0</v>
      </c>
      <c r="AE1208" s="385">
        <f t="shared" ca="1" si="1290"/>
        <v>0</v>
      </c>
    </row>
    <row r="1209" spans="1:31" hidden="1">
      <c r="A1209" s="325"/>
      <c r="B1209" s="20">
        <f ca="1">OFFSET($B$195,D1209,0)</f>
        <v>0</v>
      </c>
      <c r="C1209" s="20"/>
      <c r="D1209" s="21">
        <f>D1202+1</f>
        <v>5</v>
      </c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325"/>
      <c r="B1210" s="21" t="s">
        <v>394</v>
      </c>
      <c r="C1210" s="21"/>
      <c r="D1210" s="164">
        <f ca="1">YEAR(OFFSET($E$195,D1209,0))</f>
        <v>1900</v>
      </c>
      <c r="E1210" s="164">
        <f ca="1">MONTH(OFFSET($E$195,D1209,0))</f>
        <v>1</v>
      </c>
      <c r="F1210" s="522" cm="1">
        <f t="array" aca="1" ref="F1210" ca="1">IleMiesiecyDoKoncaRokuST</f>
        <v>11</v>
      </c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325"/>
      <c r="B1211" s="21" t="s">
        <v>387</v>
      </c>
      <c r="C1211" s="21"/>
      <c r="D1211" s="246">
        <f ca="1">IF(E1211&lt;0,0,ROUND(E1211,0))</f>
        <v>0</v>
      </c>
      <c r="E1211" s="248">
        <f ca="1">OFFSET($D$195,D1209,0)</f>
        <v>0</v>
      </c>
      <c r="F1211" s="246">
        <f ca="1">IF(E1211&gt;10,ROUND(($D1212/12)*$F1210,0),$D1211)</f>
        <v>0</v>
      </c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325"/>
      <c r="B1212" s="21" t="s">
        <v>395</v>
      </c>
      <c r="C1212" s="415">
        <f ca="1">OFFSET($C$195,D1209,0)</f>
        <v>0</v>
      </c>
      <c r="D1212" s="246">
        <f ca="1">IF(ISBLANK(OFFSET($E$195,D1209,0)),0,IF(E1211&gt;10,ROUND(D1211*C1212,0),IF(D1211&lt;0,0,D1211)))</f>
        <v>0</v>
      </c>
      <c r="E1212" s="21"/>
      <c r="F1212" s="21"/>
      <c r="G1212" s="21"/>
      <c r="H1212" s="21"/>
      <c r="I1212" s="21"/>
      <c r="J1212" s="21"/>
      <c r="K1212" s="74">
        <f ca="1">ROUND(IF(($D1210+1)=K$192,$D1212,0),0)</f>
        <v>0</v>
      </c>
      <c r="L1212" s="247">
        <f ca="1">ROUND(IF(OR(AND($D1210=LataProjekcji,$F1210&gt;0),AND($D1210=LataProjekcji,$F1210=0,$E1211&lt;=10)),$F1211,IF($D1210&lt;LataProjekcji,IF((SUM($K1212:K1212)+$D1212)&lt;$D1211,$D1212,$D1211-SUM($K1212:K1212)),0)),0)</f>
        <v>0</v>
      </c>
      <c r="M1212" s="247">
        <f ca="1">ROUND(IF(OR(AND($D1210=LataProjekcji,$F1210&gt;0),AND($D1210=LataProjekcji,$F1210=0,$E1211&lt;=10)),$F1211,IF($D1210&lt;LataProjekcji,IF((SUM($K1212:L1212)+$D1212)&lt;$D1211,$D1212,$D1211-SUM($K1212:L1212)),0)),0)</f>
        <v>0</v>
      </c>
      <c r="N1212" s="247">
        <f ca="1">ROUND(IF(OR(AND($D1210=LataProjekcji,$F1210&gt;0),AND($D1210=LataProjekcji,$F1210=0,$E1211&lt;=10)),$F1211,IF($D1210&lt;LataProjekcji,IF((SUM($K1212:M1212)+$D1212)&lt;$D1211,$D1212,$D1211-SUM($K1212:M1212)),0)),0)</f>
        <v>0</v>
      </c>
      <c r="O1212" s="247">
        <f ca="1">ROUND(IF(OR(AND($D1210=LataProjekcji,$F1210&gt;0),AND($D1210=LataProjekcji,$F1210=0,$E1211&lt;=10)),$F1211,IF($D1210&lt;LataProjekcji,IF((SUM($K1212:N1212)+$D1212)&lt;$D1211,$D1212,$D1211-SUM($K1212:N1212)),0)),0)</f>
        <v>0</v>
      </c>
      <c r="P1212" s="247">
        <f ca="1">ROUND(IF(OR(AND($D1210=LataProjekcji,$F1210&gt;0),AND($D1210=LataProjekcji,$F1210=0,$E1211&lt;=10)),$F1211,IF($D1210&lt;LataProjekcji,IF((SUM($K1212:O1212)+$D1212)&lt;$D1211,$D1212,$D1211-SUM($K1212:O1212)),0)),0)</f>
        <v>0</v>
      </c>
      <c r="Q1212" s="247">
        <f ca="1">ROUND(IF(OR(AND($D1210=LataProjekcji,$F1210&gt;0),AND($D1210=LataProjekcji,$F1210=0,$E1211&lt;=10)),$F1211,IF($D1210&lt;LataProjekcji,IF((SUM($K1212:P1212)+$D1212)&lt;$D1211,$D1212,$D1211-SUM($K1212:P1212)),0)),0)</f>
        <v>0</v>
      </c>
      <c r="R1212" s="247">
        <f ca="1">ROUND(IF(OR(AND($D1210=LataProjekcji,$F1210&gt;0),AND($D1210=LataProjekcji,$F1210=0,$E1211&lt;=10)),$F1211,IF($D1210&lt;LataProjekcji,IF((SUM($K1212:Q1212)+$D1212)&lt;$D1211,$D1212,$D1211-SUM($K1212:Q1212)),0)),0)</f>
        <v>0</v>
      </c>
      <c r="S1212" s="247">
        <f ca="1">ROUND(IF(OR(AND($D1210=LataProjekcji,$F1210&gt;0),AND($D1210=LataProjekcji,$F1210=0,$E1211&lt;=10)),$F1211,IF($D1210&lt;LataProjekcji,IF((SUM($K1212:R1212)+$D1212)&lt;$D1211,$D1212,$D1211-SUM($K1212:R1212)),0)),0)</f>
        <v>0</v>
      </c>
      <c r="T1212" s="247">
        <f ca="1">ROUND(IF(OR(AND($D1210=LataProjekcji,$F1210&gt;0),AND($D1210=LataProjekcji,$F1210=0,$E1211&lt;=10)),$F1211,IF($D1210&lt;LataProjekcji,IF((SUM($K1212:S1212)+$D1212)&lt;$D1211,$D1212,$D1211-SUM($K1212:S1212)),0)),0)</f>
        <v>0</v>
      </c>
      <c r="U1212" s="247">
        <f ca="1">ROUND(IF(OR(AND($D1210=LataProjekcji,$F1210&gt;0),AND($D1210=LataProjekcji,$F1210=0,$E1211&lt;=10)),$F1211,IF($D1210&lt;LataProjekcji,IF((SUM($K1212:T1212)+$D1212)&lt;$D1211,$D1212,$D1211-SUM($K1212:T1212)),0)),0)</f>
        <v>0</v>
      </c>
      <c r="V1212" s="247">
        <f ca="1">ROUND(IF(OR(AND($D1210=LataProjekcji,$F1210&gt;0),AND($D1210=LataProjekcji,$F1210=0,$E1211&lt;=10)),$F1211,IF($D1210&lt;LataProjekcji,IF((SUM($K1212:U1212)+$D1212)&lt;$D1211,$D1212,$D1211-SUM($K1212:U1212)),0)),0)</f>
        <v>0</v>
      </c>
      <c r="W1212" s="247">
        <f ca="1">ROUND(IF(OR(AND($D1210=LataProjekcji,$F1210&gt;0),AND($D1210=LataProjekcji,$F1210=0,$E1211&lt;=10)),$F1211,IF($D1210&lt;LataProjekcji,IF((SUM($K1212:V1212)+$D1212)&lt;$D1211,$D1212,$D1211-SUM($K1212:V1212)),0)),0)</f>
        <v>0</v>
      </c>
      <c r="X1212" s="247">
        <f ca="1">ROUND(IF(OR(AND($D1210=LataProjekcji,$F1210&gt;0),AND($D1210=LataProjekcji,$F1210=0,$E1211&lt;=10)),$F1211,IF($D1210&lt;LataProjekcji,IF((SUM($K1212:W1212)+$D1212)&lt;$D1211,$D1212,$D1211-SUM($K1212:W1212)),0)),0)</f>
        <v>0</v>
      </c>
      <c r="Y1212" s="247">
        <f ca="1">ROUND(IF(OR(AND($D1210=LataProjekcji,$F1210&gt;0),AND($D1210=LataProjekcji,$F1210=0,$E1211&lt;=10)),$F1211,IF($D1210&lt;LataProjekcji,IF((SUM($K1212:X1212)+$D1212)&lt;$D1211,$D1212,$D1211-SUM($K1212:X1212)),0)),0)</f>
        <v>0</v>
      </c>
      <c r="Z1212" s="247">
        <f ca="1">ROUND(IF(OR(AND($D1210=LataProjekcji,$F1210&gt;0),AND($D1210=LataProjekcji,$F1210=0,$E1211&lt;=10)),$F1211,IF($D1210&lt;LataProjekcji,IF((SUM($K1212:Y1212)+$D1212)&lt;$D1211,$D1212,$D1211-SUM($K1212:Y1212)),0)),0)</f>
        <v>0</v>
      </c>
      <c r="AA1212" s="247">
        <f ca="1">ROUND(IF(OR(AND($D1210=LataProjekcji,$F1210&gt;0),AND($D1210=LataProjekcji,$F1210=0,$E1211&lt;=10)),$F1211,IF($D1210&lt;LataProjekcji,IF((SUM($K1212:Z1212)+$D1212)&lt;$D1211,$D1212,$D1211-SUM($K1212:Z1212)),0)),0)</f>
        <v>0</v>
      </c>
      <c r="AB1212" s="247">
        <f ca="1">ROUND(IF(OR(AND($D1210=LataProjekcji,$F1210&gt;0),AND($D1210=LataProjekcji,$F1210=0,$E1211&lt;=10)),$F1211,IF($D1210&lt;LataProjekcji,IF((SUM($K1212:AA1212)+$D1212)&lt;$D1211,$D1212,$D1211-SUM($K1212:AA1212)),0)),0)</f>
        <v>0</v>
      </c>
      <c r="AC1212" s="247">
        <f ca="1">ROUND(IF(OR(AND($D1210=LataProjekcji,$F1210&gt;0),AND($D1210=LataProjekcji,$F1210=0,$E1211&lt;=10)),$F1211,IF($D1210&lt;LataProjekcji,IF((SUM($K1212:AB1212)+$D1212)&lt;$D1211,$D1212,$D1211-SUM($K1212:AB1212)),0)),0)</f>
        <v>0</v>
      </c>
      <c r="AD1212" s="247">
        <f ca="1">ROUND(IF(OR(AND($D1210=LataProjekcji,$F1210&gt;0),AND($D1210=LataProjekcji,$F1210=0,$E1211&lt;=10)),$F1211,IF($D1210&lt;LataProjekcji,IF((SUM($K1212:AC1212)+$D1212)&lt;$D1211,$D1212,$D1211-SUM($K1212:AC1212)),0)),0)</f>
        <v>0</v>
      </c>
      <c r="AE1212" s="247">
        <f ca="1">ROUND(IF(OR(AND($D1210=LataProjekcji,$F1210&gt;0),AND($D1210=LataProjekcji,$F1210=0,$E1211&lt;=10)),$F1211,IF($D1210&lt;LataProjekcji,IF((SUM($K1212:AD1212)+$D1212)&lt;$D1211,$D1212,$D1211-SUM($K1212:AD1212)),0)),0)</f>
        <v>0</v>
      </c>
    </row>
    <row r="1213" spans="1:31" hidden="1">
      <c r="A1213" s="325"/>
      <c r="B1213" s="21" t="s">
        <v>396</v>
      </c>
      <c r="C1213" s="21"/>
      <c r="D1213" s="22"/>
      <c r="E1213" s="21"/>
      <c r="F1213" s="21"/>
      <c r="G1213" s="21"/>
      <c r="H1213" s="21"/>
      <c r="I1213" s="21"/>
      <c r="J1213" s="21"/>
      <c r="K1213" s="22">
        <f ca="1">ROUND(K1212,0)</f>
        <v>0</v>
      </c>
      <c r="L1213" s="22">
        <f t="shared" ref="L1213:Y1213" ca="1" si="1291">ROUND(K1213+L1212,0)</f>
        <v>0</v>
      </c>
      <c r="M1213" s="22">
        <f t="shared" ca="1" si="1291"/>
        <v>0</v>
      </c>
      <c r="N1213" s="22">
        <f t="shared" ca="1" si="1291"/>
        <v>0</v>
      </c>
      <c r="O1213" s="22">
        <f t="shared" ca="1" si="1291"/>
        <v>0</v>
      </c>
      <c r="P1213" s="22">
        <f t="shared" ca="1" si="1291"/>
        <v>0</v>
      </c>
      <c r="Q1213" s="22">
        <f t="shared" ca="1" si="1291"/>
        <v>0</v>
      </c>
      <c r="R1213" s="22">
        <f t="shared" ca="1" si="1291"/>
        <v>0</v>
      </c>
      <c r="S1213" s="22">
        <f t="shared" ca="1" si="1291"/>
        <v>0</v>
      </c>
      <c r="T1213" s="22">
        <f t="shared" ca="1" si="1291"/>
        <v>0</v>
      </c>
      <c r="U1213" s="22">
        <f t="shared" ca="1" si="1291"/>
        <v>0</v>
      </c>
      <c r="V1213" s="22">
        <f t="shared" ca="1" si="1291"/>
        <v>0</v>
      </c>
      <c r="W1213" s="22">
        <f t="shared" ca="1" si="1291"/>
        <v>0</v>
      </c>
      <c r="X1213" s="22">
        <f t="shared" ca="1" si="1291"/>
        <v>0</v>
      </c>
      <c r="Y1213" s="22">
        <f t="shared" ca="1" si="1291"/>
        <v>0</v>
      </c>
      <c r="Z1213" s="22">
        <f t="shared" ref="Z1213" ca="1" si="1292">ROUND(Y1213+Z1212,0)</f>
        <v>0</v>
      </c>
      <c r="AA1213" s="22">
        <f t="shared" ref="AA1213" ca="1" si="1293">ROUND(Z1213+AA1212,0)</f>
        <v>0</v>
      </c>
      <c r="AB1213" s="22">
        <f t="shared" ref="AB1213" ca="1" si="1294">ROUND(AA1213+AB1212,0)</f>
        <v>0</v>
      </c>
      <c r="AC1213" s="22">
        <f t="shared" ref="AC1213" ca="1" si="1295">ROUND(AB1213+AC1212,0)</f>
        <v>0</v>
      </c>
      <c r="AD1213" s="22">
        <f t="shared" ref="AD1213" ca="1" si="1296">ROUND(AC1213+AD1212,0)</f>
        <v>0</v>
      </c>
      <c r="AE1213" s="22">
        <f t="shared" ref="AE1213" ca="1" si="1297">ROUND(AD1213+AE1212,0)</f>
        <v>0</v>
      </c>
    </row>
    <row r="1214" spans="1:31" hidden="1">
      <c r="A1214" s="325"/>
      <c r="B1214" s="21" t="s">
        <v>387</v>
      </c>
      <c r="C1214" s="21"/>
      <c r="D1214" s="22"/>
      <c r="E1214" s="21"/>
      <c r="F1214" s="21"/>
      <c r="G1214" s="21"/>
      <c r="H1214" s="21"/>
      <c r="I1214" s="21"/>
      <c r="J1214" s="21"/>
      <c r="K1214" s="76">
        <f ca="1">IF($D1210=LataProjekcji,ROUND($D1211-K1213,0),ROUND(IF(K1212=0,0,$D1211-K1213),0))</f>
        <v>0</v>
      </c>
      <c r="L1214" s="253">
        <f t="shared" ref="L1214:W1214" ca="1" si="1298">IF($D1210=LataProjekcji,ROUND($D1211-L1213,0),ROUND(IF(AND(L1212=0,K1214&gt;0),$D1211-L1213,IF(L1212=0,0,$D1211-L1213)),0))</f>
        <v>0</v>
      </c>
      <c r="M1214" s="253">
        <f t="shared" ca="1" si="1298"/>
        <v>0</v>
      </c>
      <c r="N1214" s="253">
        <f t="shared" ca="1" si="1298"/>
        <v>0</v>
      </c>
      <c r="O1214" s="253">
        <f t="shared" ca="1" si="1298"/>
        <v>0</v>
      </c>
      <c r="P1214" s="253">
        <f t="shared" ca="1" si="1298"/>
        <v>0</v>
      </c>
      <c r="Q1214" s="253">
        <f t="shared" ca="1" si="1298"/>
        <v>0</v>
      </c>
      <c r="R1214" s="253">
        <f t="shared" ca="1" si="1298"/>
        <v>0</v>
      </c>
      <c r="S1214" s="253">
        <f t="shared" ca="1" si="1298"/>
        <v>0</v>
      </c>
      <c r="T1214" s="253">
        <f t="shared" ca="1" si="1298"/>
        <v>0</v>
      </c>
      <c r="U1214" s="253">
        <f t="shared" ca="1" si="1298"/>
        <v>0</v>
      </c>
      <c r="V1214" s="253">
        <f t="shared" ca="1" si="1298"/>
        <v>0</v>
      </c>
      <c r="W1214" s="253">
        <f t="shared" ca="1" si="1298"/>
        <v>0</v>
      </c>
      <c r="X1214" s="253">
        <f t="shared" ref="X1214:AA1214" ca="1" si="1299">IF($D1210=LataProjekcji,ROUND($D1211-X1213,0),ROUND(IF(AND(X1212=0,W1214&gt;0),$D1211-X1213,IF(X1212=0,0,$D1211-X1213)),0))</f>
        <v>0</v>
      </c>
      <c r="Y1214" s="253">
        <f t="shared" ca="1" si="1299"/>
        <v>0</v>
      </c>
      <c r="Z1214" s="253">
        <f t="shared" ca="1" si="1299"/>
        <v>0</v>
      </c>
      <c r="AA1214" s="253">
        <f t="shared" ca="1" si="1299"/>
        <v>0</v>
      </c>
      <c r="AB1214" s="253">
        <f t="shared" ref="AB1214" ca="1" si="1300">IF($D1210=LataProjekcji,ROUND($D1211-AB1213,0),ROUND(IF(AND(AB1212=0,AA1214&gt;0),$D1211-AB1213,IF(AB1212=0,0,$D1211-AB1213)),0))</f>
        <v>0</v>
      </c>
      <c r="AC1214" s="253">
        <f t="shared" ref="AC1214" ca="1" si="1301">IF($D1210=LataProjekcji,ROUND($D1211-AC1213,0),ROUND(IF(AND(AC1212=0,AB1214&gt;0),$D1211-AC1213,IF(AC1212=0,0,$D1211-AC1213)),0))</f>
        <v>0</v>
      </c>
      <c r="AD1214" s="253">
        <f t="shared" ref="AD1214" ca="1" si="1302">IF($D1210=LataProjekcji,ROUND($D1211-AD1213,0),ROUND(IF(AND(AD1212=0,AC1214&gt;0),$D1211-AD1213,IF(AD1212=0,0,$D1211-AD1213)),0))</f>
        <v>0</v>
      </c>
      <c r="AE1214" s="253">
        <f t="shared" ref="AE1214" ca="1" si="1303">IF($D1210=LataProjekcji,ROUND($D1211-AE1213,0),ROUND(IF(AND(AE1212=0,AD1214&gt;0),$D1211-AE1213,IF(AE1212=0,0,$D1211-AE1213)),0))</f>
        <v>0</v>
      </c>
    </row>
    <row r="1215" spans="1:31" hidden="1">
      <c r="A1215" s="325"/>
      <c r="B1215" s="21"/>
      <c r="C1215" s="21"/>
      <c r="D1215" s="21"/>
      <c r="E1215" s="21"/>
      <c r="F1215" s="21"/>
      <c r="G1215" s="21"/>
      <c r="H1215" s="384">
        <f>H1208+1</f>
        <v>3</v>
      </c>
      <c r="I1215" s="21"/>
      <c r="J1215" s="384" t="s">
        <v>403</v>
      </c>
      <c r="K1215" s="385">
        <f t="shared" ref="K1215:W1215" ca="1" si="1304">IF(AND(OFFSET($F$195,$D1209,0)="tak",OFFSET($G$195,$D1209,0)="tak",OFFSET($J$195,$D1209,0)="ok",LataProjekcji&lt;=Koniec_Projekt),ROUND(K1212*OFFSET($K$223,$H1215,(COLUMN()-11)),0),0)</f>
        <v>0</v>
      </c>
      <c r="L1215" s="385">
        <f t="shared" ca="1" si="1304"/>
        <v>0</v>
      </c>
      <c r="M1215" s="385">
        <f t="shared" ca="1" si="1304"/>
        <v>0</v>
      </c>
      <c r="N1215" s="385">
        <f t="shared" ca="1" si="1304"/>
        <v>0</v>
      </c>
      <c r="O1215" s="385">
        <f t="shared" ca="1" si="1304"/>
        <v>0</v>
      </c>
      <c r="P1215" s="385">
        <f t="shared" ca="1" si="1304"/>
        <v>0</v>
      </c>
      <c r="Q1215" s="385">
        <f t="shared" ca="1" si="1304"/>
        <v>0</v>
      </c>
      <c r="R1215" s="385">
        <f t="shared" ca="1" si="1304"/>
        <v>0</v>
      </c>
      <c r="S1215" s="385">
        <f t="shared" ca="1" si="1304"/>
        <v>0</v>
      </c>
      <c r="T1215" s="385">
        <f t="shared" ca="1" si="1304"/>
        <v>0</v>
      </c>
      <c r="U1215" s="385">
        <f t="shared" ca="1" si="1304"/>
        <v>0</v>
      </c>
      <c r="V1215" s="385">
        <f t="shared" ca="1" si="1304"/>
        <v>0</v>
      </c>
      <c r="W1215" s="385">
        <f t="shared" ca="1" si="1304"/>
        <v>0</v>
      </c>
      <c r="X1215" s="385">
        <f t="shared" ref="X1215:AA1215" ca="1" si="1305">IF(AND(OFFSET($F$195,$D1209,0)="tak",OFFSET($G$195,$D1209,0)="tak",OFFSET($J$195,$D1209,0)="ok",LataProjekcji&lt;=Koniec_Projekt),ROUND(X1212*OFFSET($K$223,$H1215,(COLUMN()-11)),0),0)</f>
        <v>0</v>
      </c>
      <c r="Y1215" s="385">
        <f t="shared" ca="1" si="1305"/>
        <v>0</v>
      </c>
      <c r="Z1215" s="385">
        <f t="shared" ca="1" si="1305"/>
        <v>0</v>
      </c>
      <c r="AA1215" s="385">
        <f t="shared" ca="1" si="1305"/>
        <v>0</v>
      </c>
      <c r="AB1215" s="385">
        <f t="shared" ref="AB1215:AE1215" ca="1" si="1306">IF(AND(OFFSET($F$195,$D1209,0)="tak",OFFSET($G$195,$D1209,0)="tak",OFFSET($J$195,$D1209,0)="ok",LataProjekcji&lt;=Koniec_Projekt),ROUND(AB1212*OFFSET($K$223,$H1215,(COLUMN()-11)),0),0)</f>
        <v>0</v>
      </c>
      <c r="AC1215" s="385">
        <f t="shared" ca="1" si="1306"/>
        <v>0</v>
      </c>
      <c r="AD1215" s="385">
        <f t="shared" ca="1" si="1306"/>
        <v>0</v>
      </c>
      <c r="AE1215" s="385">
        <f t="shared" ca="1" si="1306"/>
        <v>0</v>
      </c>
    </row>
    <row r="1216" spans="1:31" hidden="1">
      <c r="A1216" s="325"/>
      <c r="B1216" s="20">
        <f ca="1">OFFSET($B$195,D1216,0)</f>
        <v>0</v>
      </c>
      <c r="C1216" s="20"/>
      <c r="D1216" s="21">
        <f>D1209+1</f>
        <v>6</v>
      </c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325"/>
      <c r="B1217" s="21" t="s">
        <v>394</v>
      </c>
      <c r="C1217" s="21"/>
      <c r="D1217" s="164">
        <f ca="1">YEAR(OFFSET($E$195,D1216,0))</f>
        <v>1900</v>
      </c>
      <c r="E1217" s="164">
        <f ca="1">MONTH(OFFSET($E$195,D1216,0))</f>
        <v>1</v>
      </c>
      <c r="F1217" s="522" cm="1">
        <f t="array" aca="1" ref="F1217" ca="1">IleMiesiecyDoKoncaRokuST</f>
        <v>11</v>
      </c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325"/>
      <c r="B1218" s="21" t="s">
        <v>387</v>
      </c>
      <c r="C1218" s="21"/>
      <c r="D1218" s="246">
        <f ca="1">IF(E1218&lt;0,0,ROUND(E1218,0))</f>
        <v>0</v>
      </c>
      <c r="E1218" s="248">
        <f ca="1">OFFSET($D$195,D1216,0)</f>
        <v>0</v>
      </c>
      <c r="F1218" s="246">
        <f ca="1">IF(E1218&gt;10,ROUND(($D1219/12)*$F1217,0),$D1218)</f>
        <v>0</v>
      </c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325"/>
      <c r="B1219" s="21" t="s">
        <v>395</v>
      </c>
      <c r="C1219" s="415">
        <f ca="1">OFFSET($C$195,D1216,0)</f>
        <v>0</v>
      </c>
      <c r="D1219" s="246">
        <f ca="1">IF(ISBLANK(OFFSET($E$195,D1216,0)),0,IF(E1218&gt;10,ROUND(D1218*C1219,0),IF(D1218&lt;0,0,D1218)))</f>
        <v>0</v>
      </c>
      <c r="E1219" s="21"/>
      <c r="F1219" s="21"/>
      <c r="G1219" s="21"/>
      <c r="H1219" s="21"/>
      <c r="I1219" s="21"/>
      <c r="J1219" s="21"/>
      <c r="K1219" s="74">
        <f ca="1">ROUND(IF(($D1217+1)=K$192,$D1219,0),0)</f>
        <v>0</v>
      </c>
      <c r="L1219" s="247">
        <f ca="1">ROUND(IF(OR(AND($D1217=LataProjekcji,$F1217&gt;0),AND($D1217=LataProjekcji,$F1217=0,$E1218&lt;=10)),$F1218,IF($D1217&lt;LataProjekcji,IF((SUM($K1219:K1219)+$D1219)&lt;$D1218,$D1219,$D1218-SUM($K1219:K1219)),0)),0)</f>
        <v>0</v>
      </c>
      <c r="M1219" s="247">
        <f ca="1">ROUND(IF(OR(AND($D1217=LataProjekcji,$F1217&gt;0),AND($D1217=LataProjekcji,$F1217=0,$E1218&lt;=10)),$F1218,IF($D1217&lt;LataProjekcji,IF((SUM($K1219:L1219)+$D1219)&lt;$D1218,$D1219,$D1218-SUM($K1219:L1219)),0)),0)</f>
        <v>0</v>
      </c>
      <c r="N1219" s="247">
        <f ca="1">ROUND(IF(OR(AND($D1217=LataProjekcji,$F1217&gt;0),AND($D1217=LataProjekcji,$F1217=0,$E1218&lt;=10)),$F1218,IF($D1217&lt;LataProjekcji,IF((SUM($K1219:M1219)+$D1219)&lt;$D1218,$D1219,$D1218-SUM($K1219:M1219)),0)),0)</f>
        <v>0</v>
      </c>
      <c r="O1219" s="247">
        <f ca="1">ROUND(IF(OR(AND($D1217=LataProjekcji,$F1217&gt;0),AND($D1217=LataProjekcji,$F1217=0,$E1218&lt;=10)),$F1218,IF($D1217&lt;LataProjekcji,IF((SUM($K1219:N1219)+$D1219)&lt;$D1218,$D1219,$D1218-SUM($K1219:N1219)),0)),0)</f>
        <v>0</v>
      </c>
      <c r="P1219" s="247">
        <f ca="1">ROUND(IF(OR(AND($D1217=LataProjekcji,$F1217&gt;0),AND($D1217=LataProjekcji,$F1217=0,$E1218&lt;=10)),$F1218,IF($D1217&lt;LataProjekcji,IF((SUM($K1219:O1219)+$D1219)&lt;$D1218,$D1219,$D1218-SUM($K1219:O1219)),0)),0)</f>
        <v>0</v>
      </c>
      <c r="Q1219" s="247">
        <f ca="1">ROUND(IF(OR(AND($D1217=LataProjekcji,$F1217&gt;0),AND($D1217=LataProjekcji,$F1217=0,$E1218&lt;=10)),$F1218,IF($D1217&lt;LataProjekcji,IF((SUM($K1219:P1219)+$D1219)&lt;$D1218,$D1219,$D1218-SUM($K1219:P1219)),0)),0)</f>
        <v>0</v>
      </c>
      <c r="R1219" s="247">
        <f ca="1">ROUND(IF(OR(AND($D1217=LataProjekcji,$F1217&gt;0),AND($D1217=LataProjekcji,$F1217=0,$E1218&lt;=10)),$F1218,IF($D1217&lt;LataProjekcji,IF((SUM($K1219:Q1219)+$D1219)&lt;$D1218,$D1219,$D1218-SUM($K1219:Q1219)),0)),0)</f>
        <v>0</v>
      </c>
      <c r="S1219" s="247">
        <f ca="1">ROUND(IF(OR(AND($D1217=LataProjekcji,$F1217&gt;0),AND($D1217=LataProjekcji,$F1217=0,$E1218&lt;=10)),$F1218,IF($D1217&lt;LataProjekcji,IF((SUM($K1219:R1219)+$D1219)&lt;$D1218,$D1219,$D1218-SUM($K1219:R1219)),0)),0)</f>
        <v>0</v>
      </c>
      <c r="T1219" s="247">
        <f ca="1">ROUND(IF(OR(AND($D1217=LataProjekcji,$F1217&gt;0),AND($D1217=LataProjekcji,$F1217=0,$E1218&lt;=10)),$F1218,IF($D1217&lt;LataProjekcji,IF((SUM($K1219:S1219)+$D1219)&lt;$D1218,$D1219,$D1218-SUM($K1219:S1219)),0)),0)</f>
        <v>0</v>
      </c>
      <c r="U1219" s="247">
        <f ca="1">ROUND(IF(OR(AND($D1217=LataProjekcji,$F1217&gt;0),AND($D1217=LataProjekcji,$F1217=0,$E1218&lt;=10)),$F1218,IF($D1217&lt;LataProjekcji,IF((SUM($K1219:T1219)+$D1219)&lt;$D1218,$D1219,$D1218-SUM($K1219:T1219)),0)),0)</f>
        <v>0</v>
      </c>
      <c r="V1219" s="247">
        <f ca="1">ROUND(IF(OR(AND($D1217=LataProjekcji,$F1217&gt;0),AND($D1217=LataProjekcji,$F1217=0,$E1218&lt;=10)),$F1218,IF($D1217&lt;LataProjekcji,IF((SUM($K1219:U1219)+$D1219)&lt;$D1218,$D1219,$D1218-SUM($K1219:U1219)),0)),0)</f>
        <v>0</v>
      </c>
      <c r="W1219" s="247">
        <f ca="1">ROUND(IF(OR(AND($D1217=LataProjekcji,$F1217&gt;0),AND($D1217=LataProjekcji,$F1217=0,$E1218&lt;=10)),$F1218,IF($D1217&lt;LataProjekcji,IF((SUM($K1219:V1219)+$D1219)&lt;$D1218,$D1219,$D1218-SUM($K1219:V1219)),0)),0)</f>
        <v>0</v>
      </c>
      <c r="X1219" s="247">
        <f ca="1">ROUND(IF(OR(AND($D1217=LataProjekcji,$F1217&gt;0),AND($D1217=LataProjekcji,$F1217=0,$E1218&lt;=10)),$F1218,IF($D1217&lt;LataProjekcji,IF((SUM($K1219:W1219)+$D1219)&lt;$D1218,$D1219,$D1218-SUM($K1219:W1219)),0)),0)</f>
        <v>0</v>
      </c>
      <c r="Y1219" s="247">
        <f ca="1">ROUND(IF(OR(AND($D1217=LataProjekcji,$F1217&gt;0),AND($D1217=LataProjekcji,$F1217=0,$E1218&lt;=10)),$F1218,IF($D1217&lt;LataProjekcji,IF((SUM($K1219:X1219)+$D1219)&lt;$D1218,$D1219,$D1218-SUM($K1219:X1219)),0)),0)</f>
        <v>0</v>
      </c>
      <c r="Z1219" s="247">
        <f ca="1">ROUND(IF(OR(AND($D1217=LataProjekcji,$F1217&gt;0),AND($D1217=LataProjekcji,$F1217=0,$E1218&lt;=10)),$F1218,IF($D1217&lt;LataProjekcji,IF((SUM($K1219:Y1219)+$D1219)&lt;$D1218,$D1219,$D1218-SUM($K1219:Y1219)),0)),0)</f>
        <v>0</v>
      </c>
      <c r="AA1219" s="247">
        <f ca="1">ROUND(IF(OR(AND($D1217=LataProjekcji,$F1217&gt;0),AND($D1217=LataProjekcji,$F1217=0,$E1218&lt;=10)),$F1218,IF($D1217&lt;LataProjekcji,IF((SUM($K1219:Z1219)+$D1219)&lt;$D1218,$D1219,$D1218-SUM($K1219:Z1219)),0)),0)</f>
        <v>0</v>
      </c>
      <c r="AB1219" s="247">
        <f ca="1">ROUND(IF(OR(AND($D1217=LataProjekcji,$F1217&gt;0),AND($D1217=LataProjekcji,$F1217=0,$E1218&lt;=10)),$F1218,IF($D1217&lt;LataProjekcji,IF((SUM($K1219:AA1219)+$D1219)&lt;$D1218,$D1219,$D1218-SUM($K1219:AA1219)),0)),0)</f>
        <v>0</v>
      </c>
      <c r="AC1219" s="247">
        <f ca="1">ROUND(IF(OR(AND($D1217=LataProjekcji,$F1217&gt;0),AND($D1217=LataProjekcji,$F1217=0,$E1218&lt;=10)),$F1218,IF($D1217&lt;LataProjekcji,IF((SUM($K1219:AB1219)+$D1219)&lt;$D1218,$D1219,$D1218-SUM($K1219:AB1219)),0)),0)</f>
        <v>0</v>
      </c>
      <c r="AD1219" s="247">
        <f ca="1">ROUND(IF(OR(AND($D1217=LataProjekcji,$F1217&gt;0),AND($D1217=LataProjekcji,$F1217=0,$E1218&lt;=10)),$F1218,IF($D1217&lt;LataProjekcji,IF((SUM($K1219:AC1219)+$D1219)&lt;$D1218,$D1219,$D1218-SUM($K1219:AC1219)),0)),0)</f>
        <v>0</v>
      </c>
      <c r="AE1219" s="247">
        <f ca="1">ROUND(IF(OR(AND($D1217=LataProjekcji,$F1217&gt;0),AND($D1217=LataProjekcji,$F1217=0,$E1218&lt;=10)),$F1218,IF($D1217&lt;LataProjekcji,IF((SUM($K1219:AD1219)+$D1219)&lt;$D1218,$D1219,$D1218-SUM($K1219:AD1219)),0)),0)</f>
        <v>0</v>
      </c>
    </row>
    <row r="1220" spans="1:31" hidden="1">
      <c r="A1220" s="325"/>
      <c r="B1220" s="21" t="s">
        <v>396</v>
      </c>
      <c r="C1220" s="21"/>
      <c r="D1220" s="22"/>
      <c r="E1220" s="21"/>
      <c r="F1220" s="21"/>
      <c r="G1220" s="21"/>
      <c r="H1220" s="21"/>
      <c r="I1220" s="21"/>
      <c r="J1220" s="21"/>
      <c r="K1220" s="22">
        <f ca="1">ROUND(K1219,0)</f>
        <v>0</v>
      </c>
      <c r="L1220" s="22">
        <f t="shared" ref="L1220:Y1220" ca="1" si="1307">ROUND(K1220+L1219,0)</f>
        <v>0</v>
      </c>
      <c r="M1220" s="22">
        <f t="shared" ca="1" si="1307"/>
        <v>0</v>
      </c>
      <c r="N1220" s="22">
        <f t="shared" ca="1" si="1307"/>
        <v>0</v>
      </c>
      <c r="O1220" s="22">
        <f t="shared" ca="1" si="1307"/>
        <v>0</v>
      </c>
      <c r="P1220" s="22">
        <f t="shared" ca="1" si="1307"/>
        <v>0</v>
      </c>
      <c r="Q1220" s="22">
        <f t="shared" ca="1" si="1307"/>
        <v>0</v>
      </c>
      <c r="R1220" s="22">
        <f t="shared" ca="1" si="1307"/>
        <v>0</v>
      </c>
      <c r="S1220" s="22">
        <f t="shared" ca="1" si="1307"/>
        <v>0</v>
      </c>
      <c r="T1220" s="22">
        <f t="shared" ca="1" si="1307"/>
        <v>0</v>
      </c>
      <c r="U1220" s="22">
        <f t="shared" ca="1" si="1307"/>
        <v>0</v>
      </c>
      <c r="V1220" s="22">
        <f t="shared" ca="1" si="1307"/>
        <v>0</v>
      </c>
      <c r="W1220" s="22">
        <f t="shared" ca="1" si="1307"/>
        <v>0</v>
      </c>
      <c r="X1220" s="22">
        <f t="shared" ca="1" si="1307"/>
        <v>0</v>
      </c>
      <c r="Y1220" s="22">
        <f t="shared" ca="1" si="1307"/>
        <v>0</v>
      </c>
      <c r="Z1220" s="22">
        <f t="shared" ref="Z1220" ca="1" si="1308">ROUND(Y1220+Z1219,0)</f>
        <v>0</v>
      </c>
      <c r="AA1220" s="22">
        <f t="shared" ref="AA1220" ca="1" si="1309">ROUND(Z1220+AA1219,0)</f>
        <v>0</v>
      </c>
      <c r="AB1220" s="22">
        <f t="shared" ref="AB1220" ca="1" si="1310">ROUND(AA1220+AB1219,0)</f>
        <v>0</v>
      </c>
      <c r="AC1220" s="22">
        <f t="shared" ref="AC1220" ca="1" si="1311">ROUND(AB1220+AC1219,0)</f>
        <v>0</v>
      </c>
      <c r="AD1220" s="22">
        <f t="shared" ref="AD1220" ca="1" si="1312">ROUND(AC1220+AD1219,0)</f>
        <v>0</v>
      </c>
      <c r="AE1220" s="22">
        <f t="shared" ref="AE1220" ca="1" si="1313">ROUND(AD1220+AE1219,0)</f>
        <v>0</v>
      </c>
    </row>
    <row r="1221" spans="1:31" hidden="1">
      <c r="A1221" s="325"/>
      <c r="B1221" s="21" t="s">
        <v>387</v>
      </c>
      <c r="C1221" s="21"/>
      <c r="D1221" s="22"/>
      <c r="E1221" s="21"/>
      <c r="F1221" s="21"/>
      <c r="G1221" s="21"/>
      <c r="H1221" s="21"/>
      <c r="I1221" s="21"/>
      <c r="J1221" s="21"/>
      <c r="K1221" s="76">
        <f ca="1">IF($D1217=LataProjekcji,ROUND($D1218-K1220,0),ROUND(IF(K1219=0,0,$D1218-K1220),0))</f>
        <v>0</v>
      </c>
      <c r="L1221" s="253">
        <f t="shared" ref="L1221:W1221" ca="1" si="1314">IF($D1217=LataProjekcji,ROUND($D1218-L1220,0),ROUND(IF(AND(L1219=0,K1221&gt;0),$D1218-L1220,IF(L1219=0,0,$D1218-L1220)),0))</f>
        <v>0</v>
      </c>
      <c r="M1221" s="253">
        <f t="shared" ca="1" si="1314"/>
        <v>0</v>
      </c>
      <c r="N1221" s="253">
        <f t="shared" ca="1" si="1314"/>
        <v>0</v>
      </c>
      <c r="O1221" s="253">
        <f t="shared" ca="1" si="1314"/>
        <v>0</v>
      </c>
      <c r="P1221" s="253">
        <f t="shared" ca="1" si="1314"/>
        <v>0</v>
      </c>
      <c r="Q1221" s="253">
        <f t="shared" ca="1" si="1314"/>
        <v>0</v>
      </c>
      <c r="R1221" s="253">
        <f t="shared" ca="1" si="1314"/>
        <v>0</v>
      </c>
      <c r="S1221" s="253">
        <f t="shared" ca="1" si="1314"/>
        <v>0</v>
      </c>
      <c r="T1221" s="253">
        <f t="shared" ca="1" si="1314"/>
        <v>0</v>
      </c>
      <c r="U1221" s="253">
        <f t="shared" ca="1" si="1314"/>
        <v>0</v>
      </c>
      <c r="V1221" s="253">
        <f t="shared" ca="1" si="1314"/>
        <v>0</v>
      </c>
      <c r="W1221" s="253">
        <f t="shared" ca="1" si="1314"/>
        <v>0</v>
      </c>
      <c r="X1221" s="253">
        <f t="shared" ref="X1221:AA1221" ca="1" si="1315">IF($D1217=LataProjekcji,ROUND($D1218-X1220,0),ROUND(IF(AND(X1219=0,W1221&gt;0),$D1218-X1220,IF(X1219=0,0,$D1218-X1220)),0))</f>
        <v>0</v>
      </c>
      <c r="Y1221" s="253">
        <f t="shared" ca="1" si="1315"/>
        <v>0</v>
      </c>
      <c r="Z1221" s="253">
        <f t="shared" ca="1" si="1315"/>
        <v>0</v>
      </c>
      <c r="AA1221" s="253">
        <f t="shared" ca="1" si="1315"/>
        <v>0</v>
      </c>
      <c r="AB1221" s="253">
        <f t="shared" ref="AB1221" ca="1" si="1316">IF($D1217=LataProjekcji,ROUND($D1218-AB1220,0),ROUND(IF(AND(AB1219=0,AA1221&gt;0),$D1218-AB1220,IF(AB1219=0,0,$D1218-AB1220)),0))</f>
        <v>0</v>
      </c>
      <c r="AC1221" s="253">
        <f t="shared" ref="AC1221" ca="1" si="1317">IF($D1217=LataProjekcji,ROUND($D1218-AC1220,0),ROUND(IF(AND(AC1219=0,AB1221&gt;0),$D1218-AC1220,IF(AC1219=0,0,$D1218-AC1220)),0))</f>
        <v>0</v>
      </c>
      <c r="AD1221" s="253">
        <f t="shared" ref="AD1221" ca="1" si="1318">IF($D1217=LataProjekcji,ROUND($D1218-AD1220,0),ROUND(IF(AND(AD1219=0,AC1221&gt;0),$D1218-AD1220,IF(AD1219=0,0,$D1218-AD1220)),0))</f>
        <v>0</v>
      </c>
      <c r="AE1221" s="253">
        <f t="shared" ref="AE1221" ca="1" si="1319">IF($D1217=LataProjekcji,ROUND($D1218-AE1220,0),ROUND(IF(AND(AE1219=0,AD1221&gt;0),$D1218-AE1220,IF(AE1219=0,0,$D1218-AE1220)),0))</f>
        <v>0</v>
      </c>
    </row>
    <row r="1222" spans="1:31" hidden="1">
      <c r="A1222" s="325"/>
      <c r="B1222" s="21"/>
      <c r="C1222" s="21"/>
      <c r="D1222" s="22"/>
      <c r="E1222" s="21"/>
      <c r="F1222" s="21"/>
      <c r="G1222" s="21"/>
      <c r="H1222" s="384">
        <f>H1215+1</f>
        <v>4</v>
      </c>
      <c r="I1222" s="21"/>
      <c r="J1222" s="384" t="s">
        <v>403</v>
      </c>
      <c r="K1222" s="385">
        <f t="shared" ref="K1222:W1222" ca="1" si="1320">IF(AND(OFFSET($F$195,$D1216,0)="tak",OFFSET($G$195,$D1216,0)="tak",OFFSET($J$195,$D1216,0)="ok",LataProjekcji&lt;=Koniec_Projekt),ROUND(K1219*OFFSET($K$223,$H1222,(COLUMN()-11)),0),0)</f>
        <v>0</v>
      </c>
      <c r="L1222" s="385">
        <f t="shared" ca="1" si="1320"/>
        <v>0</v>
      </c>
      <c r="M1222" s="385">
        <f t="shared" ca="1" si="1320"/>
        <v>0</v>
      </c>
      <c r="N1222" s="385">
        <f t="shared" ca="1" si="1320"/>
        <v>0</v>
      </c>
      <c r="O1222" s="385">
        <f t="shared" ca="1" si="1320"/>
        <v>0</v>
      </c>
      <c r="P1222" s="385">
        <f t="shared" ca="1" si="1320"/>
        <v>0</v>
      </c>
      <c r="Q1222" s="385">
        <f t="shared" ca="1" si="1320"/>
        <v>0</v>
      </c>
      <c r="R1222" s="385">
        <f t="shared" ca="1" si="1320"/>
        <v>0</v>
      </c>
      <c r="S1222" s="385">
        <f t="shared" ca="1" si="1320"/>
        <v>0</v>
      </c>
      <c r="T1222" s="385">
        <f t="shared" ca="1" si="1320"/>
        <v>0</v>
      </c>
      <c r="U1222" s="385">
        <f t="shared" ca="1" si="1320"/>
        <v>0</v>
      </c>
      <c r="V1222" s="385">
        <f t="shared" ca="1" si="1320"/>
        <v>0</v>
      </c>
      <c r="W1222" s="385">
        <f t="shared" ca="1" si="1320"/>
        <v>0</v>
      </c>
      <c r="X1222" s="385">
        <f t="shared" ref="X1222:AA1222" ca="1" si="1321">IF(AND(OFFSET($F$195,$D1216,0)="tak",OFFSET($G$195,$D1216,0)="tak",OFFSET($J$195,$D1216,0)="ok",LataProjekcji&lt;=Koniec_Projekt),ROUND(X1219*OFFSET($K$223,$H1222,(COLUMN()-11)),0),0)</f>
        <v>0</v>
      </c>
      <c r="Y1222" s="385">
        <f t="shared" ca="1" si="1321"/>
        <v>0</v>
      </c>
      <c r="Z1222" s="385">
        <f t="shared" ca="1" si="1321"/>
        <v>0</v>
      </c>
      <c r="AA1222" s="385">
        <f t="shared" ca="1" si="1321"/>
        <v>0</v>
      </c>
      <c r="AB1222" s="385">
        <f t="shared" ref="AB1222:AE1222" ca="1" si="1322">IF(AND(OFFSET($F$195,$D1216,0)="tak",OFFSET($G$195,$D1216,0)="tak",OFFSET($J$195,$D1216,0)="ok",LataProjekcji&lt;=Koniec_Projekt),ROUND(AB1219*OFFSET($K$223,$H1222,(COLUMN()-11)),0),0)</f>
        <v>0</v>
      </c>
      <c r="AC1222" s="385">
        <f t="shared" ca="1" si="1322"/>
        <v>0</v>
      </c>
      <c r="AD1222" s="385">
        <f t="shared" ca="1" si="1322"/>
        <v>0</v>
      </c>
      <c r="AE1222" s="385">
        <f t="shared" ca="1" si="1322"/>
        <v>0</v>
      </c>
    </row>
    <row r="1223" spans="1:31" hidden="1">
      <c r="A1223" s="325"/>
      <c r="B1223" s="20">
        <f ca="1">OFFSET($B$195,D1223,0)</f>
        <v>0</v>
      </c>
      <c r="C1223" s="20"/>
      <c r="D1223" s="21">
        <f>D1216+1</f>
        <v>7</v>
      </c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325"/>
      <c r="B1224" s="21" t="s">
        <v>394</v>
      </c>
      <c r="C1224" s="21"/>
      <c r="D1224" s="164">
        <f ca="1">YEAR(OFFSET($E$195,D1223,0))</f>
        <v>1900</v>
      </c>
      <c r="E1224" s="164">
        <f ca="1">MONTH(OFFSET($E$195,D1223,0))</f>
        <v>1</v>
      </c>
      <c r="F1224" s="522" cm="1">
        <f t="array" aca="1" ref="F1224" ca="1">IleMiesiecyDoKoncaRokuST</f>
        <v>11</v>
      </c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</row>
    <row r="1225" spans="1:31" hidden="1">
      <c r="A1225" s="325"/>
      <c r="B1225" s="21" t="s">
        <v>387</v>
      </c>
      <c r="C1225" s="21"/>
      <c r="D1225" s="246">
        <f ca="1">IF(E1225&lt;0,0,ROUND(E1225,0))</f>
        <v>0</v>
      </c>
      <c r="E1225" s="248">
        <f ca="1">OFFSET($D$195,D1223,0)</f>
        <v>0</v>
      </c>
      <c r="F1225" s="246">
        <f ca="1">IF(E1225&gt;10,ROUND(($D1226/12)*$F1224,0),$D1225)</f>
        <v>0</v>
      </c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</row>
    <row r="1226" spans="1:31" hidden="1">
      <c r="A1226" s="325"/>
      <c r="B1226" s="21" t="s">
        <v>395</v>
      </c>
      <c r="C1226" s="415">
        <f ca="1">OFFSET($C$195,D1223,0)</f>
        <v>0</v>
      </c>
      <c r="D1226" s="246">
        <f ca="1">IF(ISBLANK(OFFSET($E$195,D1223,0)),0,IF(E1225&gt;10,ROUND(D1225*C1226,0),IF(D1225&lt;0,0,D1225)))</f>
        <v>0</v>
      </c>
      <c r="E1226" s="21"/>
      <c r="F1226" s="21"/>
      <c r="G1226" s="21"/>
      <c r="H1226" s="21"/>
      <c r="I1226" s="21"/>
      <c r="J1226" s="21"/>
      <c r="K1226" s="74">
        <f ca="1">ROUND(IF(($D1224+1)=K$192,$D1226,0),0)</f>
        <v>0</v>
      </c>
      <c r="L1226" s="247">
        <f ca="1">ROUND(IF(OR(AND($D1224=LataProjekcji,$F1224&gt;0),AND($D1224=LataProjekcji,$F1224=0,$E1225&lt;=10)),$F1225,IF($D1224&lt;LataProjekcji,IF((SUM($K1226:K1226)+$D1226)&lt;$D1225,$D1226,$D1225-SUM($K1226:K1226)),0)),0)</f>
        <v>0</v>
      </c>
      <c r="M1226" s="247">
        <f ca="1">ROUND(IF(OR(AND($D1224=LataProjekcji,$F1224&gt;0),AND($D1224=LataProjekcji,$F1224=0,$E1225&lt;=10)),$F1225,IF($D1224&lt;LataProjekcji,IF((SUM($K1226:L1226)+$D1226)&lt;$D1225,$D1226,$D1225-SUM($K1226:L1226)),0)),0)</f>
        <v>0</v>
      </c>
      <c r="N1226" s="247">
        <f ca="1">ROUND(IF(OR(AND($D1224=LataProjekcji,$F1224&gt;0),AND($D1224=LataProjekcji,$F1224=0,$E1225&lt;=10)),$F1225,IF($D1224&lt;LataProjekcji,IF((SUM($K1226:M1226)+$D1226)&lt;$D1225,$D1226,$D1225-SUM($K1226:M1226)),0)),0)</f>
        <v>0</v>
      </c>
      <c r="O1226" s="247">
        <f ca="1">ROUND(IF(OR(AND($D1224=LataProjekcji,$F1224&gt;0),AND($D1224=LataProjekcji,$F1224=0,$E1225&lt;=10)),$F1225,IF($D1224&lt;LataProjekcji,IF((SUM($K1226:N1226)+$D1226)&lt;$D1225,$D1226,$D1225-SUM($K1226:N1226)),0)),0)</f>
        <v>0</v>
      </c>
      <c r="P1226" s="247">
        <f ca="1">ROUND(IF(OR(AND($D1224=LataProjekcji,$F1224&gt;0),AND($D1224=LataProjekcji,$F1224=0,$E1225&lt;=10)),$F1225,IF($D1224&lt;LataProjekcji,IF((SUM($K1226:O1226)+$D1226)&lt;$D1225,$D1226,$D1225-SUM($K1226:O1226)),0)),0)</f>
        <v>0</v>
      </c>
      <c r="Q1226" s="247">
        <f ca="1">ROUND(IF(OR(AND($D1224=LataProjekcji,$F1224&gt;0),AND($D1224=LataProjekcji,$F1224=0,$E1225&lt;=10)),$F1225,IF($D1224&lt;LataProjekcji,IF((SUM($K1226:P1226)+$D1226)&lt;$D1225,$D1226,$D1225-SUM($K1226:P1226)),0)),0)</f>
        <v>0</v>
      </c>
      <c r="R1226" s="247">
        <f ca="1">ROUND(IF(OR(AND($D1224=LataProjekcji,$F1224&gt;0),AND($D1224=LataProjekcji,$F1224=0,$E1225&lt;=10)),$F1225,IF($D1224&lt;LataProjekcji,IF((SUM($K1226:Q1226)+$D1226)&lt;$D1225,$D1226,$D1225-SUM($K1226:Q1226)),0)),0)</f>
        <v>0</v>
      </c>
      <c r="S1226" s="247">
        <f ca="1">ROUND(IF(OR(AND($D1224=LataProjekcji,$F1224&gt;0),AND($D1224=LataProjekcji,$F1224=0,$E1225&lt;=10)),$F1225,IF($D1224&lt;LataProjekcji,IF((SUM($K1226:R1226)+$D1226)&lt;$D1225,$D1226,$D1225-SUM($K1226:R1226)),0)),0)</f>
        <v>0</v>
      </c>
      <c r="T1226" s="247">
        <f ca="1">ROUND(IF(OR(AND($D1224=LataProjekcji,$F1224&gt;0),AND($D1224=LataProjekcji,$F1224=0,$E1225&lt;=10)),$F1225,IF($D1224&lt;LataProjekcji,IF((SUM($K1226:S1226)+$D1226)&lt;$D1225,$D1226,$D1225-SUM($K1226:S1226)),0)),0)</f>
        <v>0</v>
      </c>
      <c r="U1226" s="247">
        <f ca="1">ROUND(IF(OR(AND($D1224=LataProjekcji,$F1224&gt;0),AND($D1224=LataProjekcji,$F1224=0,$E1225&lt;=10)),$F1225,IF($D1224&lt;LataProjekcji,IF((SUM($K1226:T1226)+$D1226)&lt;$D1225,$D1226,$D1225-SUM($K1226:T1226)),0)),0)</f>
        <v>0</v>
      </c>
      <c r="V1226" s="247">
        <f ca="1">ROUND(IF(OR(AND($D1224=LataProjekcji,$F1224&gt;0),AND($D1224=LataProjekcji,$F1224=0,$E1225&lt;=10)),$F1225,IF($D1224&lt;LataProjekcji,IF((SUM($K1226:U1226)+$D1226)&lt;$D1225,$D1226,$D1225-SUM($K1226:U1226)),0)),0)</f>
        <v>0</v>
      </c>
      <c r="W1226" s="247">
        <f ca="1">ROUND(IF(OR(AND($D1224=LataProjekcji,$F1224&gt;0),AND($D1224=LataProjekcji,$F1224=0,$E1225&lt;=10)),$F1225,IF($D1224&lt;LataProjekcji,IF((SUM($K1226:V1226)+$D1226)&lt;$D1225,$D1226,$D1225-SUM($K1226:V1226)),0)),0)</f>
        <v>0</v>
      </c>
      <c r="X1226" s="247">
        <f ca="1">ROUND(IF(OR(AND($D1224=LataProjekcji,$F1224&gt;0),AND($D1224=LataProjekcji,$F1224=0,$E1225&lt;=10)),$F1225,IF($D1224&lt;LataProjekcji,IF((SUM($K1226:W1226)+$D1226)&lt;$D1225,$D1226,$D1225-SUM($K1226:W1226)),0)),0)</f>
        <v>0</v>
      </c>
      <c r="Y1226" s="247">
        <f ca="1">ROUND(IF(OR(AND($D1224=LataProjekcji,$F1224&gt;0),AND($D1224=LataProjekcji,$F1224=0,$E1225&lt;=10)),$F1225,IF($D1224&lt;LataProjekcji,IF((SUM($K1226:X1226)+$D1226)&lt;$D1225,$D1226,$D1225-SUM($K1226:X1226)),0)),0)</f>
        <v>0</v>
      </c>
      <c r="Z1226" s="247">
        <f ca="1">ROUND(IF(OR(AND($D1224=LataProjekcji,$F1224&gt;0),AND($D1224=LataProjekcji,$F1224=0,$E1225&lt;=10)),$F1225,IF($D1224&lt;LataProjekcji,IF((SUM($K1226:Y1226)+$D1226)&lt;$D1225,$D1226,$D1225-SUM($K1226:Y1226)),0)),0)</f>
        <v>0</v>
      </c>
      <c r="AA1226" s="247">
        <f ca="1">ROUND(IF(OR(AND($D1224=LataProjekcji,$F1224&gt;0),AND($D1224=LataProjekcji,$F1224=0,$E1225&lt;=10)),$F1225,IF($D1224&lt;LataProjekcji,IF((SUM($K1226:Z1226)+$D1226)&lt;$D1225,$D1226,$D1225-SUM($K1226:Z1226)),0)),0)</f>
        <v>0</v>
      </c>
      <c r="AB1226" s="247">
        <f ca="1">ROUND(IF(OR(AND($D1224=LataProjekcji,$F1224&gt;0),AND($D1224=LataProjekcji,$F1224=0,$E1225&lt;=10)),$F1225,IF($D1224&lt;LataProjekcji,IF((SUM($K1226:AA1226)+$D1226)&lt;$D1225,$D1226,$D1225-SUM($K1226:AA1226)),0)),0)</f>
        <v>0</v>
      </c>
      <c r="AC1226" s="247">
        <f ca="1">ROUND(IF(OR(AND($D1224=LataProjekcji,$F1224&gt;0),AND($D1224=LataProjekcji,$F1224=0,$E1225&lt;=10)),$F1225,IF($D1224&lt;LataProjekcji,IF((SUM($K1226:AB1226)+$D1226)&lt;$D1225,$D1226,$D1225-SUM($K1226:AB1226)),0)),0)</f>
        <v>0</v>
      </c>
      <c r="AD1226" s="247">
        <f ca="1">ROUND(IF(OR(AND($D1224=LataProjekcji,$F1224&gt;0),AND($D1224=LataProjekcji,$F1224=0,$E1225&lt;=10)),$F1225,IF($D1224&lt;LataProjekcji,IF((SUM($K1226:AC1226)+$D1226)&lt;$D1225,$D1226,$D1225-SUM($K1226:AC1226)),0)),0)</f>
        <v>0</v>
      </c>
      <c r="AE1226" s="247">
        <f ca="1">ROUND(IF(OR(AND($D1224=LataProjekcji,$F1224&gt;0),AND($D1224=LataProjekcji,$F1224=0,$E1225&lt;=10)),$F1225,IF($D1224&lt;LataProjekcji,IF((SUM($K1226:AD1226)+$D1226)&lt;$D1225,$D1226,$D1225-SUM($K1226:AD1226)),0)),0)</f>
        <v>0</v>
      </c>
    </row>
    <row r="1227" spans="1:31" hidden="1">
      <c r="A1227" s="325"/>
      <c r="B1227" s="21" t="s">
        <v>396</v>
      </c>
      <c r="C1227" s="21"/>
      <c r="D1227" s="22"/>
      <c r="E1227" s="21"/>
      <c r="F1227" s="21"/>
      <c r="G1227" s="21"/>
      <c r="H1227" s="21"/>
      <c r="I1227" s="21"/>
      <c r="J1227" s="21"/>
      <c r="K1227" s="22">
        <f ca="1">ROUND(K1226,0)</f>
        <v>0</v>
      </c>
      <c r="L1227" s="22">
        <f t="shared" ref="L1227:Y1227" ca="1" si="1323">ROUND(K1227+L1226,0)</f>
        <v>0</v>
      </c>
      <c r="M1227" s="22">
        <f t="shared" ca="1" si="1323"/>
        <v>0</v>
      </c>
      <c r="N1227" s="22">
        <f t="shared" ca="1" si="1323"/>
        <v>0</v>
      </c>
      <c r="O1227" s="22">
        <f t="shared" ca="1" si="1323"/>
        <v>0</v>
      </c>
      <c r="P1227" s="22">
        <f t="shared" ca="1" si="1323"/>
        <v>0</v>
      </c>
      <c r="Q1227" s="22">
        <f t="shared" ca="1" si="1323"/>
        <v>0</v>
      </c>
      <c r="R1227" s="22">
        <f t="shared" ca="1" si="1323"/>
        <v>0</v>
      </c>
      <c r="S1227" s="22">
        <f t="shared" ca="1" si="1323"/>
        <v>0</v>
      </c>
      <c r="T1227" s="22">
        <f t="shared" ca="1" si="1323"/>
        <v>0</v>
      </c>
      <c r="U1227" s="22">
        <f t="shared" ca="1" si="1323"/>
        <v>0</v>
      </c>
      <c r="V1227" s="22">
        <f t="shared" ca="1" si="1323"/>
        <v>0</v>
      </c>
      <c r="W1227" s="22">
        <f t="shared" ca="1" si="1323"/>
        <v>0</v>
      </c>
      <c r="X1227" s="22">
        <f t="shared" ca="1" si="1323"/>
        <v>0</v>
      </c>
      <c r="Y1227" s="22">
        <f t="shared" ca="1" si="1323"/>
        <v>0</v>
      </c>
      <c r="Z1227" s="22">
        <f t="shared" ref="Z1227" ca="1" si="1324">ROUND(Y1227+Z1226,0)</f>
        <v>0</v>
      </c>
      <c r="AA1227" s="22">
        <f t="shared" ref="AA1227" ca="1" si="1325">ROUND(Z1227+AA1226,0)</f>
        <v>0</v>
      </c>
      <c r="AB1227" s="22">
        <f t="shared" ref="AB1227" ca="1" si="1326">ROUND(AA1227+AB1226,0)</f>
        <v>0</v>
      </c>
      <c r="AC1227" s="22">
        <f t="shared" ref="AC1227" ca="1" si="1327">ROUND(AB1227+AC1226,0)</f>
        <v>0</v>
      </c>
      <c r="AD1227" s="22">
        <f t="shared" ref="AD1227" ca="1" si="1328">ROUND(AC1227+AD1226,0)</f>
        <v>0</v>
      </c>
      <c r="AE1227" s="22">
        <f t="shared" ref="AE1227" ca="1" si="1329">ROUND(AD1227+AE1226,0)</f>
        <v>0</v>
      </c>
    </row>
    <row r="1228" spans="1:31" hidden="1">
      <c r="A1228" s="325"/>
      <c r="B1228" s="21" t="s">
        <v>387</v>
      </c>
      <c r="C1228" s="21"/>
      <c r="D1228" s="22"/>
      <c r="E1228" s="21"/>
      <c r="F1228" s="21"/>
      <c r="G1228" s="21"/>
      <c r="H1228" s="21"/>
      <c r="I1228" s="21"/>
      <c r="J1228" s="21"/>
      <c r="K1228" s="76">
        <f ca="1">IF($D1224=LataProjekcji,ROUND($D1225-K1227,0),ROUND(IF(K1226=0,0,$D1225-K1227),0))</f>
        <v>0</v>
      </c>
      <c r="L1228" s="253">
        <f t="shared" ref="L1228:W1228" ca="1" si="1330">IF($D1224=LataProjekcji,ROUND($D1225-L1227,0),ROUND(IF(AND(L1226=0,K1228&gt;0),$D1225-L1227,IF(L1226=0,0,$D1225-L1227)),0))</f>
        <v>0</v>
      </c>
      <c r="M1228" s="253">
        <f t="shared" ca="1" si="1330"/>
        <v>0</v>
      </c>
      <c r="N1228" s="253">
        <f t="shared" ca="1" si="1330"/>
        <v>0</v>
      </c>
      <c r="O1228" s="253">
        <f t="shared" ca="1" si="1330"/>
        <v>0</v>
      </c>
      <c r="P1228" s="253">
        <f t="shared" ca="1" si="1330"/>
        <v>0</v>
      </c>
      <c r="Q1228" s="253">
        <f t="shared" ca="1" si="1330"/>
        <v>0</v>
      </c>
      <c r="R1228" s="253">
        <f t="shared" ca="1" si="1330"/>
        <v>0</v>
      </c>
      <c r="S1228" s="253">
        <f t="shared" ca="1" si="1330"/>
        <v>0</v>
      </c>
      <c r="T1228" s="253">
        <f t="shared" ca="1" si="1330"/>
        <v>0</v>
      </c>
      <c r="U1228" s="253">
        <f t="shared" ca="1" si="1330"/>
        <v>0</v>
      </c>
      <c r="V1228" s="253">
        <f t="shared" ca="1" si="1330"/>
        <v>0</v>
      </c>
      <c r="W1228" s="253">
        <f t="shared" ca="1" si="1330"/>
        <v>0</v>
      </c>
      <c r="X1228" s="253">
        <f t="shared" ref="X1228:AA1228" ca="1" si="1331">IF($D1224=LataProjekcji,ROUND($D1225-X1227,0),ROUND(IF(AND(X1226=0,W1228&gt;0),$D1225-X1227,IF(X1226=0,0,$D1225-X1227)),0))</f>
        <v>0</v>
      </c>
      <c r="Y1228" s="253">
        <f t="shared" ca="1" si="1331"/>
        <v>0</v>
      </c>
      <c r="Z1228" s="253">
        <f t="shared" ca="1" si="1331"/>
        <v>0</v>
      </c>
      <c r="AA1228" s="253">
        <f t="shared" ca="1" si="1331"/>
        <v>0</v>
      </c>
      <c r="AB1228" s="253">
        <f t="shared" ref="AB1228" ca="1" si="1332">IF($D1224=LataProjekcji,ROUND($D1225-AB1227,0),ROUND(IF(AND(AB1226=0,AA1228&gt;0),$D1225-AB1227,IF(AB1226=0,0,$D1225-AB1227)),0))</f>
        <v>0</v>
      </c>
      <c r="AC1228" s="253">
        <f t="shared" ref="AC1228" ca="1" si="1333">IF($D1224=LataProjekcji,ROUND($D1225-AC1227,0),ROUND(IF(AND(AC1226=0,AB1228&gt;0),$D1225-AC1227,IF(AC1226=0,0,$D1225-AC1227)),0))</f>
        <v>0</v>
      </c>
      <c r="AD1228" s="253">
        <f t="shared" ref="AD1228" ca="1" si="1334">IF($D1224=LataProjekcji,ROUND($D1225-AD1227,0),ROUND(IF(AND(AD1226=0,AC1228&gt;0),$D1225-AD1227,IF(AD1226=0,0,$D1225-AD1227)),0))</f>
        <v>0</v>
      </c>
      <c r="AE1228" s="253">
        <f t="shared" ref="AE1228" ca="1" si="1335">IF($D1224=LataProjekcji,ROUND($D1225-AE1227,0),ROUND(IF(AND(AE1226=0,AD1228&gt;0),$D1225-AE1227,IF(AE1226=0,0,$D1225-AE1227)),0))</f>
        <v>0</v>
      </c>
    </row>
    <row r="1229" spans="1:31" hidden="1">
      <c r="A1229" s="325"/>
      <c r="B1229" s="21"/>
      <c r="C1229" s="21"/>
      <c r="D1229" s="21"/>
      <c r="E1229" s="21"/>
      <c r="F1229" s="21"/>
      <c r="G1229" s="21"/>
      <c r="H1229" s="384">
        <f>H1222+1</f>
        <v>5</v>
      </c>
      <c r="I1229" s="21"/>
      <c r="J1229" s="384" t="s">
        <v>403</v>
      </c>
      <c r="K1229" s="385">
        <f t="shared" ref="K1229:W1229" ca="1" si="1336">IF(AND(OFFSET($F$195,$D1223,0)="tak",OFFSET($G$195,$D1223,0)="tak",OFFSET($J$195,$D1223,0)="ok",LataProjekcji&lt;=Koniec_Projekt),ROUND(K1226*OFFSET($K$223,$H1229,(COLUMN()-11)),0),0)</f>
        <v>0</v>
      </c>
      <c r="L1229" s="385">
        <f t="shared" ca="1" si="1336"/>
        <v>0</v>
      </c>
      <c r="M1229" s="385">
        <f t="shared" ca="1" si="1336"/>
        <v>0</v>
      </c>
      <c r="N1229" s="385">
        <f t="shared" ca="1" si="1336"/>
        <v>0</v>
      </c>
      <c r="O1229" s="385">
        <f t="shared" ca="1" si="1336"/>
        <v>0</v>
      </c>
      <c r="P1229" s="385">
        <f t="shared" ca="1" si="1336"/>
        <v>0</v>
      </c>
      <c r="Q1229" s="385">
        <f t="shared" ca="1" si="1336"/>
        <v>0</v>
      </c>
      <c r="R1229" s="385">
        <f t="shared" ca="1" si="1336"/>
        <v>0</v>
      </c>
      <c r="S1229" s="385">
        <f t="shared" ca="1" si="1336"/>
        <v>0</v>
      </c>
      <c r="T1229" s="385">
        <f t="shared" ca="1" si="1336"/>
        <v>0</v>
      </c>
      <c r="U1229" s="385">
        <f t="shared" ca="1" si="1336"/>
        <v>0</v>
      </c>
      <c r="V1229" s="385">
        <f t="shared" ca="1" si="1336"/>
        <v>0</v>
      </c>
      <c r="W1229" s="385">
        <f t="shared" ca="1" si="1336"/>
        <v>0</v>
      </c>
      <c r="X1229" s="385">
        <f t="shared" ref="X1229:AA1229" ca="1" si="1337">IF(AND(OFFSET($F$195,$D1223,0)="tak",OFFSET($G$195,$D1223,0)="tak",OFFSET($J$195,$D1223,0)="ok",LataProjekcji&lt;=Koniec_Projekt),ROUND(X1226*OFFSET($K$223,$H1229,(COLUMN()-11)),0),0)</f>
        <v>0</v>
      </c>
      <c r="Y1229" s="385">
        <f t="shared" ca="1" si="1337"/>
        <v>0</v>
      </c>
      <c r="Z1229" s="385">
        <f t="shared" ca="1" si="1337"/>
        <v>0</v>
      </c>
      <c r="AA1229" s="385">
        <f t="shared" ca="1" si="1337"/>
        <v>0</v>
      </c>
      <c r="AB1229" s="385">
        <f t="shared" ref="AB1229:AE1229" ca="1" si="1338">IF(AND(OFFSET($F$195,$D1223,0)="tak",OFFSET($G$195,$D1223,0)="tak",OFFSET($J$195,$D1223,0)="ok",LataProjekcji&lt;=Koniec_Projekt),ROUND(AB1226*OFFSET($K$223,$H1229,(COLUMN()-11)),0),0)</f>
        <v>0</v>
      </c>
      <c r="AC1229" s="385">
        <f t="shared" ca="1" si="1338"/>
        <v>0</v>
      </c>
      <c r="AD1229" s="385">
        <f t="shared" ca="1" si="1338"/>
        <v>0</v>
      </c>
      <c r="AE1229" s="385">
        <f t="shared" ca="1" si="1338"/>
        <v>0</v>
      </c>
    </row>
    <row r="1230" spans="1:31" hidden="1">
      <c r="A1230" s="325"/>
      <c r="B1230" s="20">
        <f ca="1">OFFSET($B$195,D1230,0)</f>
        <v>0</v>
      </c>
      <c r="C1230" s="20"/>
      <c r="D1230" s="21">
        <f>D1223+1</f>
        <v>8</v>
      </c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325"/>
      <c r="B1231" s="21" t="s">
        <v>394</v>
      </c>
      <c r="C1231" s="21"/>
      <c r="D1231" s="164">
        <f ca="1">YEAR(OFFSET($E$195,D1230,0))</f>
        <v>1900</v>
      </c>
      <c r="E1231" s="164">
        <f ca="1">MONTH(OFFSET($E$195,D1230,0))</f>
        <v>1</v>
      </c>
      <c r="F1231" s="522" cm="1">
        <f t="array" aca="1" ref="F1231" ca="1">IleMiesiecyDoKoncaRokuST</f>
        <v>11</v>
      </c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</row>
    <row r="1232" spans="1:31" hidden="1">
      <c r="A1232" s="325"/>
      <c r="B1232" s="21" t="s">
        <v>387</v>
      </c>
      <c r="C1232" s="21"/>
      <c r="D1232" s="246">
        <f ca="1">IF(E1232&lt;0,0,ROUND(E1232,0))</f>
        <v>0</v>
      </c>
      <c r="E1232" s="248">
        <f ca="1">OFFSET($D$195,D1230,0)</f>
        <v>0</v>
      </c>
      <c r="F1232" s="246">
        <f ca="1">IF(E1232&gt;10,ROUND(($D1233/12)*$F1231,0),$D1232)</f>
        <v>0</v>
      </c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</row>
    <row r="1233" spans="1:31" hidden="1">
      <c r="A1233" s="325"/>
      <c r="B1233" s="21" t="s">
        <v>395</v>
      </c>
      <c r="C1233" s="415">
        <f ca="1">OFFSET($C$195,D1230,0)</f>
        <v>0</v>
      </c>
      <c r="D1233" s="246">
        <f ca="1">IF(ISBLANK(OFFSET($E$195,D1230,0)),0,IF(E1232&gt;10,ROUND(D1232*C1233,0),IF(D1232&lt;0,0,D1232)))</f>
        <v>0</v>
      </c>
      <c r="E1233" s="21"/>
      <c r="F1233" s="21"/>
      <c r="G1233" s="21"/>
      <c r="H1233" s="21"/>
      <c r="I1233" s="21"/>
      <c r="J1233" s="21"/>
      <c r="K1233" s="74">
        <f ca="1">ROUND(IF(($D1231+1)=K$192,$D1233,0),0)</f>
        <v>0</v>
      </c>
      <c r="L1233" s="247">
        <f ca="1">ROUND(IF(OR(AND($D1231=LataProjekcji,$F1231&gt;0),AND($D1231=LataProjekcji,$F1231=0,$E1232&lt;=10)),$F1232,IF($D1231&lt;LataProjekcji,IF((SUM($K1233:K1233)+$D1233)&lt;$D1232,$D1233,$D1232-SUM($K1233:K1233)),0)),0)</f>
        <v>0</v>
      </c>
      <c r="M1233" s="247">
        <f ca="1">ROUND(IF(OR(AND($D1231=LataProjekcji,$F1231&gt;0),AND($D1231=LataProjekcji,$F1231=0,$E1232&lt;=10)),$F1232,IF($D1231&lt;LataProjekcji,IF((SUM($K1233:L1233)+$D1233)&lt;$D1232,$D1233,$D1232-SUM($K1233:L1233)),0)),0)</f>
        <v>0</v>
      </c>
      <c r="N1233" s="247">
        <f ca="1">ROUND(IF(OR(AND($D1231=LataProjekcji,$F1231&gt;0),AND($D1231=LataProjekcji,$F1231=0,$E1232&lt;=10)),$F1232,IF($D1231&lt;LataProjekcji,IF((SUM($K1233:M1233)+$D1233)&lt;$D1232,$D1233,$D1232-SUM($K1233:M1233)),0)),0)</f>
        <v>0</v>
      </c>
      <c r="O1233" s="247">
        <f ca="1">ROUND(IF(OR(AND($D1231=LataProjekcji,$F1231&gt;0),AND($D1231=LataProjekcji,$F1231=0,$E1232&lt;=10)),$F1232,IF($D1231&lt;LataProjekcji,IF((SUM($K1233:N1233)+$D1233)&lt;$D1232,$D1233,$D1232-SUM($K1233:N1233)),0)),0)</f>
        <v>0</v>
      </c>
      <c r="P1233" s="247">
        <f ca="1">ROUND(IF(OR(AND($D1231=LataProjekcji,$F1231&gt;0),AND($D1231=LataProjekcji,$F1231=0,$E1232&lt;=10)),$F1232,IF($D1231&lt;LataProjekcji,IF((SUM($K1233:O1233)+$D1233)&lt;$D1232,$D1233,$D1232-SUM($K1233:O1233)),0)),0)</f>
        <v>0</v>
      </c>
      <c r="Q1233" s="247">
        <f ca="1">ROUND(IF(OR(AND($D1231=LataProjekcji,$F1231&gt;0),AND($D1231=LataProjekcji,$F1231=0,$E1232&lt;=10)),$F1232,IF($D1231&lt;LataProjekcji,IF((SUM($K1233:P1233)+$D1233)&lt;$D1232,$D1233,$D1232-SUM($K1233:P1233)),0)),0)</f>
        <v>0</v>
      </c>
      <c r="R1233" s="247">
        <f ca="1">ROUND(IF(OR(AND($D1231=LataProjekcji,$F1231&gt;0),AND($D1231=LataProjekcji,$F1231=0,$E1232&lt;=10)),$F1232,IF($D1231&lt;LataProjekcji,IF((SUM($K1233:Q1233)+$D1233)&lt;$D1232,$D1233,$D1232-SUM($K1233:Q1233)),0)),0)</f>
        <v>0</v>
      </c>
      <c r="S1233" s="247">
        <f ca="1">ROUND(IF(OR(AND($D1231=LataProjekcji,$F1231&gt;0),AND($D1231=LataProjekcji,$F1231=0,$E1232&lt;=10)),$F1232,IF($D1231&lt;LataProjekcji,IF((SUM($K1233:R1233)+$D1233)&lt;$D1232,$D1233,$D1232-SUM($K1233:R1233)),0)),0)</f>
        <v>0</v>
      </c>
      <c r="T1233" s="247">
        <f ca="1">ROUND(IF(OR(AND($D1231=LataProjekcji,$F1231&gt;0),AND($D1231=LataProjekcji,$F1231=0,$E1232&lt;=10)),$F1232,IF($D1231&lt;LataProjekcji,IF((SUM($K1233:S1233)+$D1233)&lt;$D1232,$D1233,$D1232-SUM($K1233:S1233)),0)),0)</f>
        <v>0</v>
      </c>
      <c r="U1233" s="247">
        <f ca="1">ROUND(IF(OR(AND($D1231=LataProjekcji,$F1231&gt;0),AND($D1231=LataProjekcji,$F1231=0,$E1232&lt;=10)),$F1232,IF($D1231&lt;LataProjekcji,IF((SUM($K1233:T1233)+$D1233)&lt;$D1232,$D1233,$D1232-SUM($K1233:T1233)),0)),0)</f>
        <v>0</v>
      </c>
      <c r="V1233" s="247">
        <f ca="1">ROUND(IF(OR(AND($D1231=LataProjekcji,$F1231&gt;0),AND($D1231=LataProjekcji,$F1231=0,$E1232&lt;=10)),$F1232,IF($D1231&lt;LataProjekcji,IF((SUM($K1233:U1233)+$D1233)&lt;$D1232,$D1233,$D1232-SUM($K1233:U1233)),0)),0)</f>
        <v>0</v>
      </c>
      <c r="W1233" s="247">
        <f ca="1">ROUND(IF(OR(AND($D1231=LataProjekcji,$F1231&gt;0),AND($D1231=LataProjekcji,$F1231=0,$E1232&lt;=10)),$F1232,IF($D1231&lt;LataProjekcji,IF((SUM($K1233:V1233)+$D1233)&lt;$D1232,$D1233,$D1232-SUM($K1233:V1233)),0)),0)</f>
        <v>0</v>
      </c>
      <c r="X1233" s="247">
        <f ca="1">ROUND(IF(OR(AND($D1231=LataProjekcji,$F1231&gt;0),AND($D1231=LataProjekcji,$F1231=0,$E1232&lt;=10)),$F1232,IF($D1231&lt;LataProjekcji,IF((SUM($K1233:W1233)+$D1233)&lt;$D1232,$D1233,$D1232-SUM($K1233:W1233)),0)),0)</f>
        <v>0</v>
      </c>
      <c r="Y1233" s="247">
        <f ca="1">ROUND(IF(OR(AND($D1231=LataProjekcji,$F1231&gt;0),AND($D1231=LataProjekcji,$F1231=0,$E1232&lt;=10)),$F1232,IF($D1231&lt;LataProjekcji,IF((SUM($K1233:X1233)+$D1233)&lt;$D1232,$D1233,$D1232-SUM($K1233:X1233)),0)),0)</f>
        <v>0</v>
      </c>
      <c r="Z1233" s="247">
        <f ca="1">ROUND(IF(OR(AND($D1231=LataProjekcji,$F1231&gt;0),AND($D1231=LataProjekcji,$F1231=0,$E1232&lt;=10)),$F1232,IF($D1231&lt;LataProjekcji,IF((SUM($K1233:Y1233)+$D1233)&lt;$D1232,$D1233,$D1232-SUM($K1233:Y1233)),0)),0)</f>
        <v>0</v>
      </c>
      <c r="AA1233" s="247">
        <f ca="1">ROUND(IF(OR(AND($D1231=LataProjekcji,$F1231&gt;0),AND($D1231=LataProjekcji,$F1231=0,$E1232&lt;=10)),$F1232,IF($D1231&lt;LataProjekcji,IF((SUM($K1233:Z1233)+$D1233)&lt;$D1232,$D1233,$D1232-SUM($K1233:Z1233)),0)),0)</f>
        <v>0</v>
      </c>
      <c r="AB1233" s="247">
        <f ca="1">ROUND(IF(OR(AND($D1231=LataProjekcji,$F1231&gt;0),AND($D1231=LataProjekcji,$F1231=0,$E1232&lt;=10)),$F1232,IF($D1231&lt;LataProjekcji,IF((SUM($K1233:AA1233)+$D1233)&lt;$D1232,$D1233,$D1232-SUM($K1233:AA1233)),0)),0)</f>
        <v>0</v>
      </c>
      <c r="AC1233" s="247">
        <f ca="1">ROUND(IF(OR(AND($D1231=LataProjekcji,$F1231&gt;0),AND($D1231=LataProjekcji,$F1231=0,$E1232&lt;=10)),$F1232,IF($D1231&lt;LataProjekcji,IF((SUM($K1233:AB1233)+$D1233)&lt;$D1232,$D1233,$D1232-SUM($K1233:AB1233)),0)),0)</f>
        <v>0</v>
      </c>
      <c r="AD1233" s="247">
        <f ca="1">ROUND(IF(OR(AND($D1231=LataProjekcji,$F1231&gt;0),AND($D1231=LataProjekcji,$F1231=0,$E1232&lt;=10)),$F1232,IF($D1231&lt;LataProjekcji,IF((SUM($K1233:AC1233)+$D1233)&lt;$D1232,$D1233,$D1232-SUM($K1233:AC1233)),0)),0)</f>
        <v>0</v>
      </c>
      <c r="AE1233" s="247">
        <f ca="1">ROUND(IF(OR(AND($D1231=LataProjekcji,$F1231&gt;0),AND($D1231=LataProjekcji,$F1231=0,$E1232&lt;=10)),$F1232,IF($D1231&lt;LataProjekcji,IF((SUM($K1233:AD1233)+$D1233)&lt;$D1232,$D1233,$D1232-SUM($K1233:AD1233)),0)),0)</f>
        <v>0</v>
      </c>
    </row>
    <row r="1234" spans="1:31" hidden="1">
      <c r="A1234" s="325"/>
      <c r="B1234" s="21" t="s">
        <v>396</v>
      </c>
      <c r="C1234" s="21"/>
      <c r="D1234" s="22"/>
      <c r="E1234" s="21"/>
      <c r="F1234" s="21"/>
      <c r="G1234" s="21"/>
      <c r="H1234" s="21"/>
      <c r="I1234" s="21"/>
      <c r="J1234" s="21"/>
      <c r="K1234" s="22">
        <f ca="1">ROUND(K1233,0)</f>
        <v>0</v>
      </c>
      <c r="L1234" s="22">
        <f t="shared" ref="L1234:Y1234" ca="1" si="1339">ROUND(K1234+L1233,0)</f>
        <v>0</v>
      </c>
      <c r="M1234" s="22">
        <f t="shared" ca="1" si="1339"/>
        <v>0</v>
      </c>
      <c r="N1234" s="22">
        <f t="shared" ca="1" si="1339"/>
        <v>0</v>
      </c>
      <c r="O1234" s="22">
        <f t="shared" ca="1" si="1339"/>
        <v>0</v>
      </c>
      <c r="P1234" s="22">
        <f t="shared" ca="1" si="1339"/>
        <v>0</v>
      </c>
      <c r="Q1234" s="22">
        <f t="shared" ca="1" si="1339"/>
        <v>0</v>
      </c>
      <c r="R1234" s="22">
        <f t="shared" ca="1" si="1339"/>
        <v>0</v>
      </c>
      <c r="S1234" s="22">
        <f t="shared" ca="1" si="1339"/>
        <v>0</v>
      </c>
      <c r="T1234" s="22">
        <f t="shared" ca="1" si="1339"/>
        <v>0</v>
      </c>
      <c r="U1234" s="22">
        <f t="shared" ca="1" si="1339"/>
        <v>0</v>
      </c>
      <c r="V1234" s="22">
        <f t="shared" ca="1" si="1339"/>
        <v>0</v>
      </c>
      <c r="W1234" s="22">
        <f t="shared" ca="1" si="1339"/>
        <v>0</v>
      </c>
      <c r="X1234" s="22">
        <f t="shared" ca="1" si="1339"/>
        <v>0</v>
      </c>
      <c r="Y1234" s="22">
        <f t="shared" ca="1" si="1339"/>
        <v>0</v>
      </c>
      <c r="Z1234" s="22">
        <f t="shared" ref="Z1234" ca="1" si="1340">ROUND(Y1234+Z1233,0)</f>
        <v>0</v>
      </c>
      <c r="AA1234" s="22">
        <f t="shared" ref="AA1234" ca="1" si="1341">ROUND(Z1234+AA1233,0)</f>
        <v>0</v>
      </c>
      <c r="AB1234" s="22">
        <f t="shared" ref="AB1234" ca="1" si="1342">ROUND(AA1234+AB1233,0)</f>
        <v>0</v>
      </c>
      <c r="AC1234" s="22">
        <f t="shared" ref="AC1234" ca="1" si="1343">ROUND(AB1234+AC1233,0)</f>
        <v>0</v>
      </c>
      <c r="AD1234" s="22">
        <f t="shared" ref="AD1234" ca="1" si="1344">ROUND(AC1234+AD1233,0)</f>
        <v>0</v>
      </c>
      <c r="AE1234" s="22">
        <f t="shared" ref="AE1234" ca="1" si="1345">ROUND(AD1234+AE1233,0)</f>
        <v>0</v>
      </c>
    </row>
    <row r="1235" spans="1:31" hidden="1">
      <c r="A1235" s="325"/>
      <c r="B1235" s="21" t="s">
        <v>387</v>
      </c>
      <c r="C1235" s="21"/>
      <c r="D1235" s="22"/>
      <c r="E1235" s="21"/>
      <c r="F1235" s="21"/>
      <c r="G1235" s="21"/>
      <c r="H1235" s="21"/>
      <c r="I1235" s="21"/>
      <c r="J1235" s="21"/>
      <c r="K1235" s="76">
        <f ca="1">IF($D1231=LataProjekcji,ROUND($D1232-K1234,0),ROUND(IF(K1233=0,0,$D1232-K1234),0))</f>
        <v>0</v>
      </c>
      <c r="L1235" s="253">
        <f t="shared" ref="L1235:W1235" ca="1" si="1346">IF($D1231=LataProjekcji,ROUND($D1232-L1234,0),ROUND(IF(AND(L1233=0,K1235&gt;0),$D1232-L1234,IF(L1233=0,0,$D1232-L1234)),0))</f>
        <v>0</v>
      </c>
      <c r="M1235" s="253">
        <f t="shared" ca="1" si="1346"/>
        <v>0</v>
      </c>
      <c r="N1235" s="253">
        <f t="shared" ca="1" si="1346"/>
        <v>0</v>
      </c>
      <c r="O1235" s="253">
        <f t="shared" ca="1" si="1346"/>
        <v>0</v>
      </c>
      <c r="P1235" s="253">
        <f t="shared" ca="1" si="1346"/>
        <v>0</v>
      </c>
      <c r="Q1235" s="253">
        <f t="shared" ca="1" si="1346"/>
        <v>0</v>
      </c>
      <c r="R1235" s="253">
        <f t="shared" ca="1" si="1346"/>
        <v>0</v>
      </c>
      <c r="S1235" s="253">
        <f t="shared" ca="1" si="1346"/>
        <v>0</v>
      </c>
      <c r="T1235" s="253">
        <f t="shared" ca="1" si="1346"/>
        <v>0</v>
      </c>
      <c r="U1235" s="253">
        <f t="shared" ca="1" si="1346"/>
        <v>0</v>
      </c>
      <c r="V1235" s="253">
        <f t="shared" ca="1" si="1346"/>
        <v>0</v>
      </c>
      <c r="W1235" s="253">
        <f t="shared" ca="1" si="1346"/>
        <v>0</v>
      </c>
      <c r="X1235" s="253">
        <f t="shared" ref="X1235:AA1235" ca="1" si="1347">IF($D1231=LataProjekcji,ROUND($D1232-X1234,0),ROUND(IF(AND(X1233=0,W1235&gt;0),$D1232-X1234,IF(X1233=0,0,$D1232-X1234)),0))</f>
        <v>0</v>
      </c>
      <c r="Y1235" s="253">
        <f t="shared" ca="1" si="1347"/>
        <v>0</v>
      </c>
      <c r="Z1235" s="253">
        <f t="shared" ca="1" si="1347"/>
        <v>0</v>
      </c>
      <c r="AA1235" s="253">
        <f t="shared" ca="1" si="1347"/>
        <v>0</v>
      </c>
      <c r="AB1235" s="253">
        <f t="shared" ref="AB1235" ca="1" si="1348">IF($D1231=LataProjekcji,ROUND($D1232-AB1234,0),ROUND(IF(AND(AB1233=0,AA1235&gt;0),$D1232-AB1234,IF(AB1233=0,0,$D1232-AB1234)),0))</f>
        <v>0</v>
      </c>
      <c r="AC1235" s="253">
        <f t="shared" ref="AC1235" ca="1" si="1349">IF($D1231=LataProjekcji,ROUND($D1232-AC1234,0),ROUND(IF(AND(AC1233=0,AB1235&gt;0),$D1232-AC1234,IF(AC1233=0,0,$D1232-AC1234)),0))</f>
        <v>0</v>
      </c>
      <c r="AD1235" s="253">
        <f t="shared" ref="AD1235" ca="1" si="1350">IF($D1231=LataProjekcji,ROUND($D1232-AD1234,0),ROUND(IF(AND(AD1233=0,AC1235&gt;0),$D1232-AD1234,IF(AD1233=0,0,$D1232-AD1234)),0))</f>
        <v>0</v>
      </c>
      <c r="AE1235" s="253">
        <f t="shared" ref="AE1235" ca="1" si="1351">IF($D1231=LataProjekcji,ROUND($D1232-AE1234,0),ROUND(IF(AND(AE1233=0,AD1235&gt;0),$D1232-AE1234,IF(AE1233=0,0,$D1232-AE1234)),0))</f>
        <v>0</v>
      </c>
    </row>
    <row r="1236" spans="1:31" hidden="1">
      <c r="A1236" s="325"/>
      <c r="B1236" s="21"/>
      <c r="C1236" s="21"/>
      <c r="D1236" s="22"/>
      <c r="E1236" s="21"/>
      <c r="F1236" s="21"/>
      <c r="G1236" s="21"/>
      <c r="H1236" s="384">
        <f>H1229+1</f>
        <v>6</v>
      </c>
      <c r="I1236" s="21"/>
      <c r="J1236" s="384" t="s">
        <v>403</v>
      </c>
      <c r="K1236" s="385">
        <f t="shared" ref="K1236:W1236" ca="1" si="1352">IF(AND(OFFSET($F$195,$D1230,0)="tak",OFFSET($G$195,$D1230,0)="tak",OFFSET($J$195,$D1230,0)="ok",LataProjekcji&lt;=Koniec_Projekt),ROUND(K1233*OFFSET($K$223,$H1236,(COLUMN()-11)),0),0)</f>
        <v>0</v>
      </c>
      <c r="L1236" s="385">
        <f t="shared" ca="1" si="1352"/>
        <v>0</v>
      </c>
      <c r="M1236" s="385">
        <f t="shared" ca="1" si="1352"/>
        <v>0</v>
      </c>
      <c r="N1236" s="385">
        <f t="shared" ca="1" si="1352"/>
        <v>0</v>
      </c>
      <c r="O1236" s="385">
        <f t="shared" ca="1" si="1352"/>
        <v>0</v>
      </c>
      <c r="P1236" s="385">
        <f t="shared" ca="1" si="1352"/>
        <v>0</v>
      </c>
      <c r="Q1236" s="385">
        <f t="shared" ca="1" si="1352"/>
        <v>0</v>
      </c>
      <c r="R1236" s="385">
        <f t="shared" ca="1" si="1352"/>
        <v>0</v>
      </c>
      <c r="S1236" s="385">
        <f t="shared" ca="1" si="1352"/>
        <v>0</v>
      </c>
      <c r="T1236" s="385">
        <f t="shared" ca="1" si="1352"/>
        <v>0</v>
      </c>
      <c r="U1236" s="385">
        <f t="shared" ca="1" si="1352"/>
        <v>0</v>
      </c>
      <c r="V1236" s="385">
        <f t="shared" ca="1" si="1352"/>
        <v>0</v>
      </c>
      <c r="W1236" s="385">
        <f t="shared" ca="1" si="1352"/>
        <v>0</v>
      </c>
      <c r="X1236" s="385">
        <f t="shared" ref="X1236:AA1236" ca="1" si="1353">IF(AND(OFFSET($F$195,$D1230,0)="tak",OFFSET($G$195,$D1230,0)="tak",OFFSET($J$195,$D1230,0)="ok",LataProjekcji&lt;=Koniec_Projekt),ROUND(X1233*OFFSET($K$223,$H1236,(COLUMN()-11)),0),0)</f>
        <v>0</v>
      </c>
      <c r="Y1236" s="385">
        <f t="shared" ca="1" si="1353"/>
        <v>0</v>
      </c>
      <c r="Z1236" s="385">
        <f t="shared" ca="1" si="1353"/>
        <v>0</v>
      </c>
      <c r="AA1236" s="385">
        <f t="shared" ca="1" si="1353"/>
        <v>0</v>
      </c>
      <c r="AB1236" s="385">
        <f t="shared" ref="AB1236:AE1236" ca="1" si="1354">IF(AND(OFFSET($F$195,$D1230,0)="tak",OFFSET($G$195,$D1230,0)="tak",OFFSET($J$195,$D1230,0)="ok",LataProjekcji&lt;=Koniec_Projekt),ROUND(AB1233*OFFSET($K$223,$H1236,(COLUMN()-11)),0),0)</f>
        <v>0</v>
      </c>
      <c r="AC1236" s="385">
        <f t="shared" ca="1" si="1354"/>
        <v>0</v>
      </c>
      <c r="AD1236" s="385">
        <f t="shared" ca="1" si="1354"/>
        <v>0</v>
      </c>
      <c r="AE1236" s="385">
        <f t="shared" ca="1" si="1354"/>
        <v>0</v>
      </c>
    </row>
    <row r="1237" spans="1:31" hidden="1">
      <c r="A1237" s="325"/>
      <c r="B1237" s="20">
        <f ca="1">OFFSET($B$195,D1237,0)</f>
        <v>0</v>
      </c>
      <c r="C1237" s="20"/>
      <c r="D1237" s="21">
        <f>D1230+1</f>
        <v>9</v>
      </c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325"/>
      <c r="B1238" s="21" t="s">
        <v>394</v>
      </c>
      <c r="C1238" s="21"/>
      <c r="D1238" s="164">
        <f ca="1">YEAR(OFFSET($E$195,D1237,0))</f>
        <v>1900</v>
      </c>
      <c r="E1238" s="164">
        <f ca="1">MONTH(OFFSET($E$195,D1237,0))</f>
        <v>1</v>
      </c>
      <c r="F1238" s="522" cm="1">
        <f t="array" aca="1" ref="F1238" ca="1">IleMiesiecyDoKoncaRokuST</f>
        <v>11</v>
      </c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</row>
    <row r="1239" spans="1:31" hidden="1">
      <c r="A1239" s="325"/>
      <c r="B1239" s="21" t="s">
        <v>387</v>
      </c>
      <c r="C1239" s="21"/>
      <c r="D1239" s="246">
        <f ca="1">IF(E1239&lt;0,0,ROUND(E1239,0))</f>
        <v>0</v>
      </c>
      <c r="E1239" s="248">
        <f ca="1">OFFSET($D$195,D1237,0)</f>
        <v>0</v>
      </c>
      <c r="F1239" s="246">
        <f ca="1">IF(E1239&gt;10,ROUND(($D1240/12)*$F1238,0),$D1239)</f>
        <v>0</v>
      </c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</row>
    <row r="1240" spans="1:31" hidden="1">
      <c r="A1240" s="325"/>
      <c r="B1240" s="21" t="s">
        <v>395</v>
      </c>
      <c r="C1240" s="415">
        <f ca="1">OFFSET($C$195,D1237,0)</f>
        <v>0</v>
      </c>
      <c r="D1240" s="246">
        <f ca="1">IF(ISBLANK(OFFSET($E$195,D1237,0)),0,IF(E1239&gt;10,ROUND(D1239*C1240,0),IF(D1239&lt;0,0,D1239)))</f>
        <v>0</v>
      </c>
      <c r="E1240" s="21"/>
      <c r="F1240" s="21"/>
      <c r="G1240" s="21"/>
      <c r="H1240" s="21"/>
      <c r="I1240" s="21"/>
      <c r="J1240" s="21"/>
      <c r="K1240" s="74">
        <f ca="1">ROUND(IF(($D1238+1)=K$192,$D1240,0),0)</f>
        <v>0</v>
      </c>
      <c r="L1240" s="247">
        <f ca="1">ROUND(IF(OR(AND($D1238=LataProjekcji,$F1238&gt;0),AND($D1238=LataProjekcji,$F1238=0,$E1239&lt;=10)),$F1239,IF($D1238&lt;LataProjekcji,IF((SUM($K1240:K1240)+$D1240)&lt;$D1239,$D1240,$D1239-SUM($K1240:K1240)),0)),0)</f>
        <v>0</v>
      </c>
      <c r="M1240" s="247">
        <f ca="1">ROUND(IF(OR(AND($D1238=LataProjekcji,$F1238&gt;0),AND($D1238=LataProjekcji,$F1238=0,$E1239&lt;=10)),$F1239,IF($D1238&lt;LataProjekcji,IF((SUM($K1240:L1240)+$D1240)&lt;$D1239,$D1240,$D1239-SUM($K1240:L1240)),0)),0)</f>
        <v>0</v>
      </c>
      <c r="N1240" s="247">
        <f ca="1">ROUND(IF(OR(AND($D1238=LataProjekcji,$F1238&gt;0),AND($D1238=LataProjekcji,$F1238=0,$E1239&lt;=10)),$F1239,IF($D1238&lt;LataProjekcji,IF((SUM($K1240:M1240)+$D1240)&lt;$D1239,$D1240,$D1239-SUM($K1240:M1240)),0)),0)</f>
        <v>0</v>
      </c>
      <c r="O1240" s="247">
        <f ca="1">ROUND(IF(OR(AND($D1238=LataProjekcji,$F1238&gt;0),AND($D1238=LataProjekcji,$F1238=0,$E1239&lt;=10)),$F1239,IF($D1238&lt;LataProjekcji,IF((SUM($K1240:N1240)+$D1240)&lt;$D1239,$D1240,$D1239-SUM($K1240:N1240)),0)),0)</f>
        <v>0</v>
      </c>
      <c r="P1240" s="247">
        <f ca="1">ROUND(IF(OR(AND($D1238=LataProjekcji,$F1238&gt;0),AND($D1238=LataProjekcji,$F1238=0,$E1239&lt;=10)),$F1239,IF($D1238&lt;LataProjekcji,IF((SUM($K1240:O1240)+$D1240)&lt;$D1239,$D1240,$D1239-SUM($K1240:O1240)),0)),0)</f>
        <v>0</v>
      </c>
      <c r="Q1240" s="247">
        <f ca="1">ROUND(IF(OR(AND($D1238=LataProjekcji,$F1238&gt;0),AND($D1238=LataProjekcji,$F1238=0,$E1239&lt;=10)),$F1239,IF($D1238&lt;LataProjekcji,IF((SUM($K1240:P1240)+$D1240)&lt;$D1239,$D1240,$D1239-SUM($K1240:P1240)),0)),0)</f>
        <v>0</v>
      </c>
      <c r="R1240" s="247">
        <f ca="1">ROUND(IF(OR(AND($D1238=LataProjekcji,$F1238&gt;0),AND($D1238=LataProjekcji,$F1238=0,$E1239&lt;=10)),$F1239,IF($D1238&lt;LataProjekcji,IF((SUM($K1240:Q1240)+$D1240)&lt;$D1239,$D1240,$D1239-SUM($K1240:Q1240)),0)),0)</f>
        <v>0</v>
      </c>
      <c r="S1240" s="247">
        <f ca="1">ROUND(IF(OR(AND($D1238=LataProjekcji,$F1238&gt;0),AND($D1238=LataProjekcji,$F1238=0,$E1239&lt;=10)),$F1239,IF($D1238&lt;LataProjekcji,IF((SUM($K1240:R1240)+$D1240)&lt;$D1239,$D1240,$D1239-SUM($K1240:R1240)),0)),0)</f>
        <v>0</v>
      </c>
      <c r="T1240" s="247">
        <f ca="1">ROUND(IF(OR(AND($D1238=LataProjekcji,$F1238&gt;0),AND($D1238=LataProjekcji,$F1238=0,$E1239&lt;=10)),$F1239,IF($D1238&lt;LataProjekcji,IF((SUM($K1240:S1240)+$D1240)&lt;$D1239,$D1240,$D1239-SUM($K1240:S1240)),0)),0)</f>
        <v>0</v>
      </c>
      <c r="U1240" s="247">
        <f ca="1">ROUND(IF(OR(AND($D1238=LataProjekcji,$F1238&gt;0),AND($D1238=LataProjekcji,$F1238=0,$E1239&lt;=10)),$F1239,IF($D1238&lt;LataProjekcji,IF((SUM($K1240:T1240)+$D1240)&lt;$D1239,$D1240,$D1239-SUM($K1240:T1240)),0)),0)</f>
        <v>0</v>
      </c>
      <c r="V1240" s="247">
        <f ca="1">ROUND(IF(OR(AND($D1238=LataProjekcji,$F1238&gt;0),AND($D1238=LataProjekcji,$F1238=0,$E1239&lt;=10)),$F1239,IF($D1238&lt;LataProjekcji,IF((SUM($K1240:U1240)+$D1240)&lt;$D1239,$D1240,$D1239-SUM($K1240:U1240)),0)),0)</f>
        <v>0</v>
      </c>
      <c r="W1240" s="247">
        <f ca="1">ROUND(IF(OR(AND($D1238=LataProjekcji,$F1238&gt;0),AND($D1238=LataProjekcji,$F1238=0,$E1239&lt;=10)),$F1239,IF($D1238&lt;LataProjekcji,IF((SUM($K1240:V1240)+$D1240)&lt;$D1239,$D1240,$D1239-SUM($K1240:V1240)),0)),0)</f>
        <v>0</v>
      </c>
      <c r="X1240" s="247">
        <f ca="1">ROUND(IF(OR(AND($D1238=LataProjekcji,$F1238&gt;0),AND($D1238=LataProjekcji,$F1238=0,$E1239&lt;=10)),$F1239,IF($D1238&lt;LataProjekcji,IF((SUM($K1240:W1240)+$D1240)&lt;$D1239,$D1240,$D1239-SUM($K1240:W1240)),0)),0)</f>
        <v>0</v>
      </c>
      <c r="Y1240" s="247">
        <f ca="1">ROUND(IF(OR(AND($D1238=LataProjekcji,$F1238&gt;0),AND($D1238=LataProjekcji,$F1238=0,$E1239&lt;=10)),$F1239,IF($D1238&lt;LataProjekcji,IF((SUM($K1240:X1240)+$D1240)&lt;$D1239,$D1240,$D1239-SUM($K1240:X1240)),0)),0)</f>
        <v>0</v>
      </c>
      <c r="Z1240" s="247">
        <f ca="1">ROUND(IF(OR(AND($D1238=LataProjekcji,$F1238&gt;0),AND($D1238=LataProjekcji,$F1238=0,$E1239&lt;=10)),$F1239,IF($D1238&lt;LataProjekcji,IF((SUM($K1240:Y1240)+$D1240)&lt;$D1239,$D1240,$D1239-SUM($K1240:Y1240)),0)),0)</f>
        <v>0</v>
      </c>
      <c r="AA1240" s="247">
        <f ca="1">ROUND(IF(OR(AND($D1238=LataProjekcji,$F1238&gt;0),AND($D1238=LataProjekcji,$F1238=0,$E1239&lt;=10)),$F1239,IF($D1238&lt;LataProjekcji,IF((SUM($K1240:Z1240)+$D1240)&lt;$D1239,$D1240,$D1239-SUM($K1240:Z1240)),0)),0)</f>
        <v>0</v>
      </c>
      <c r="AB1240" s="247">
        <f ca="1">ROUND(IF(OR(AND($D1238=LataProjekcji,$F1238&gt;0),AND($D1238=LataProjekcji,$F1238=0,$E1239&lt;=10)),$F1239,IF($D1238&lt;LataProjekcji,IF((SUM($K1240:AA1240)+$D1240)&lt;$D1239,$D1240,$D1239-SUM($K1240:AA1240)),0)),0)</f>
        <v>0</v>
      </c>
      <c r="AC1240" s="247">
        <f ca="1">ROUND(IF(OR(AND($D1238=LataProjekcji,$F1238&gt;0),AND($D1238=LataProjekcji,$F1238=0,$E1239&lt;=10)),$F1239,IF($D1238&lt;LataProjekcji,IF((SUM($K1240:AB1240)+$D1240)&lt;$D1239,$D1240,$D1239-SUM($K1240:AB1240)),0)),0)</f>
        <v>0</v>
      </c>
      <c r="AD1240" s="247">
        <f ca="1">ROUND(IF(OR(AND($D1238=LataProjekcji,$F1238&gt;0),AND($D1238=LataProjekcji,$F1238=0,$E1239&lt;=10)),$F1239,IF($D1238&lt;LataProjekcji,IF((SUM($K1240:AC1240)+$D1240)&lt;$D1239,$D1240,$D1239-SUM($K1240:AC1240)),0)),0)</f>
        <v>0</v>
      </c>
      <c r="AE1240" s="247">
        <f ca="1">ROUND(IF(OR(AND($D1238=LataProjekcji,$F1238&gt;0),AND($D1238=LataProjekcji,$F1238=0,$E1239&lt;=10)),$F1239,IF($D1238&lt;LataProjekcji,IF((SUM($K1240:AD1240)+$D1240)&lt;$D1239,$D1240,$D1239-SUM($K1240:AD1240)),0)),0)</f>
        <v>0</v>
      </c>
    </row>
    <row r="1241" spans="1:31" hidden="1">
      <c r="A1241" s="325"/>
      <c r="B1241" s="21" t="s">
        <v>396</v>
      </c>
      <c r="C1241" s="21"/>
      <c r="D1241" s="22"/>
      <c r="E1241" s="21"/>
      <c r="F1241" s="21"/>
      <c r="G1241" s="21"/>
      <c r="H1241" s="21"/>
      <c r="I1241" s="21"/>
      <c r="J1241" s="21"/>
      <c r="K1241" s="22">
        <f ca="1">ROUND(K1240,0)</f>
        <v>0</v>
      </c>
      <c r="L1241" s="22">
        <f t="shared" ref="L1241:Y1241" ca="1" si="1355">ROUND(K1241+L1240,0)</f>
        <v>0</v>
      </c>
      <c r="M1241" s="22">
        <f t="shared" ca="1" si="1355"/>
        <v>0</v>
      </c>
      <c r="N1241" s="22">
        <f t="shared" ca="1" si="1355"/>
        <v>0</v>
      </c>
      <c r="O1241" s="22">
        <f t="shared" ca="1" si="1355"/>
        <v>0</v>
      </c>
      <c r="P1241" s="22">
        <f t="shared" ca="1" si="1355"/>
        <v>0</v>
      </c>
      <c r="Q1241" s="22">
        <f t="shared" ca="1" si="1355"/>
        <v>0</v>
      </c>
      <c r="R1241" s="22">
        <f t="shared" ca="1" si="1355"/>
        <v>0</v>
      </c>
      <c r="S1241" s="22">
        <f t="shared" ca="1" si="1355"/>
        <v>0</v>
      </c>
      <c r="T1241" s="22">
        <f t="shared" ca="1" si="1355"/>
        <v>0</v>
      </c>
      <c r="U1241" s="22">
        <f t="shared" ca="1" si="1355"/>
        <v>0</v>
      </c>
      <c r="V1241" s="22">
        <f t="shared" ca="1" si="1355"/>
        <v>0</v>
      </c>
      <c r="W1241" s="22">
        <f t="shared" ca="1" si="1355"/>
        <v>0</v>
      </c>
      <c r="X1241" s="22">
        <f t="shared" ca="1" si="1355"/>
        <v>0</v>
      </c>
      <c r="Y1241" s="22">
        <f t="shared" ca="1" si="1355"/>
        <v>0</v>
      </c>
      <c r="Z1241" s="22">
        <f t="shared" ref="Z1241" ca="1" si="1356">ROUND(Y1241+Z1240,0)</f>
        <v>0</v>
      </c>
      <c r="AA1241" s="22">
        <f t="shared" ref="AA1241" ca="1" si="1357">ROUND(Z1241+AA1240,0)</f>
        <v>0</v>
      </c>
      <c r="AB1241" s="22">
        <f t="shared" ref="AB1241" ca="1" si="1358">ROUND(AA1241+AB1240,0)</f>
        <v>0</v>
      </c>
      <c r="AC1241" s="22">
        <f t="shared" ref="AC1241" ca="1" si="1359">ROUND(AB1241+AC1240,0)</f>
        <v>0</v>
      </c>
      <c r="AD1241" s="22">
        <f t="shared" ref="AD1241" ca="1" si="1360">ROUND(AC1241+AD1240,0)</f>
        <v>0</v>
      </c>
      <c r="AE1241" s="22">
        <f t="shared" ref="AE1241" ca="1" si="1361">ROUND(AD1241+AE1240,0)</f>
        <v>0</v>
      </c>
    </row>
    <row r="1242" spans="1:31" hidden="1">
      <c r="A1242" s="325"/>
      <c r="B1242" s="21" t="s">
        <v>387</v>
      </c>
      <c r="C1242" s="21"/>
      <c r="D1242" s="22"/>
      <c r="E1242" s="21"/>
      <c r="F1242" s="21"/>
      <c r="G1242" s="21"/>
      <c r="H1242" s="21"/>
      <c r="I1242" s="21"/>
      <c r="J1242" s="21"/>
      <c r="K1242" s="76">
        <f ca="1">IF($D1238=LataProjekcji,ROUND($D1239-K1241,0),ROUND(IF(K1240=0,0,$D1239-K1241),0))</f>
        <v>0</v>
      </c>
      <c r="L1242" s="253">
        <f t="shared" ref="L1242:W1242" ca="1" si="1362">IF($D1238=LataProjekcji,ROUND($D1239-L1241,0),ROUND(IF(AND(L1240=0,K1242&gt;0),$D1239-L1241,IF(L1240=0,0,$D1239-L1241)),0))</f>
        <v>0</v>
      </c>
      <c r="M1242" s="253">
        <f t="shared" ca="1" si="1362"/>
        <v>0</v>
      </c>
      <c r="N1242" s="253">
        <f t="shared" ca="1" si="1362"/>
        <v>0</v>
      </c>
      <c r="O1242" s="253">
        <f t="shared" ca="1" si="1362"/>
        <v>0</v>
      </c>
      <c r="P1242" s="253">
        <f t="shared" ca="1" si="1362"/>
        <v>0</v>
      </c>
      <c r="Q1242" s="253">
        <f t="shared" ca="1" si="1362"/>
        <v>0</v>
      </c>
      <c r="R1242" s="253">
        <f t="shared" ca="1" si="1362"/>
        <v>0</v>
      </c>
      <c r="S1242" s="253">
        <f t="shared" ca="1" si="1362"/>
        <v>0</v>
      </c>
      <c r="T1242" s="253">
        <f t="shared" ca="1" si="1362"/>
        <v>0</v>
      </c>
      <c r="U1242" s="253">
        <f t="shared" ca="1" si="1362"/>
        <v>0</v>
      </c>
      <c r="V1242" s="253">
        <f t="shared" ca="1" si="1362"/>
        <v>0</v>
      </c>
      <c r="W1242" s="253">
        <f t="shared" ca="1" si="1362"/>
        <v>0</v>
      </c>
      <c r="X1242" s="253">
        <f t="shared" ref="X1242:AA1242" ca="1" si="1363">IF($D1238=LataProjekcji,ROUND($D1239-X1241,0),ROUND(IF(AND(X1240=0,W1242&gt;0),$D1239-X1241,IF(X1240=0,0,$D1239-X1241)),0))</f>
        <v>0</v>
      </c>
      <c r="Y1242" s="253">
        <f t="shared" ca="1" si="1363"/>
        <v>0</v>
      </c>
      <c r="Z1242" s="253">
        <f t="shared" ca="1" si="1363"/>
        <v>0</v>
      </c>
      <c r="AA1242" s="253">
        <f t="shared" ca="1" si="1363"/>
        <v>0</v>
      </c>
      <c r="AB1242" s="253">
        <f t="shared" ref="AB1242" ca="1" si="1364">IF($D1238=LataProjekcji,ROUND($D1239-AB1241,0),ROUND(IF(AND(AB1240=0,AA1242&gt;0),$D1239-AB1241,IF(AB1240=0,0,$D1239-AB1241)),0))</f>
        <v>0</v>
      </c>
      <c r="AC1242" s="253">
        <f t="shared" ref="AC1242" ca="1" si="1365">IF($D1238=LataProjekcji,ROUND($D1239-AC1241,0),ROUND(IF(AND(AC1240=0,AB1242&gt;0),$D1239-AC1241,IF(AC1240=0,0,$D1239-AC1241)),0))</f>
        <v>0</v>
      </c>
      <c r="AD1242" s="253">
        <f t="shared" ref="AD1242" ca="1" si="1366">IF($D1238=LataProjekcji,ROUND($D1239-AD1241,0),ROUND(IF(AND(AD1240=0,AC1242&gt;0),$D1239-AD1241,IF(AD1240=0,0,$D1239-AD1241)),0))</f>
        <v>0</v>
      </c>
      <c r="AE1242" s="253">
        <f t="shared" ref="AE1242" ca="1" si="1367">IF($D1238=LataProjekcji,ROUND($D1239-AE1241,0),ROUND(IF(AND(AE1240=0,AD1242&gt;0),$D1239-AE1241,IF(AE1240=0,0,$D1239-AE1241)),0))</f>
        <v>0</v>
      </c>
    </row>
    <row r="1243" spans="1:31" hidden="1">
      <c r="A1243" s="325"/>
      <c r="B1243" s="21"/>
      <c r="C1243" s="21"/>
      <c r="D1243" s="21"/>
      <c r="E1243" s="21"/>
      <c r="F1243" s="21"/>
      <c r="G1243" s="21"/>
      <c r="H1243" s="384">
        <f>H1236+1</f>
        <v>7</v>
      </c>
      <c r="I1243" s="21"/>
      <c r="J1243" s="384" t="s">
        <v>403</v>
      </c>
      <c r="K1243" s="385">
        <f t="shared" ref="K1243:W1243" ca="1" si="1368">IF(AND(OFFSET($F$195,$D1237,0)="tak",OFFSET($G$195,$D1237,0)="tak",OFFSET($J$195,$D1237,0)="ok",LataProjekcji&lt;=Koniec_Projekt),ROUND(K1240*OFFSET($K$223,$H1243,(COLUMN()-11)),0),0)</f>
        <v>0</v>
      </c>
      <c r="L1243" s="385">
        <f t="shared" ca="1" si="1368"/>
        <v>0</v>
      </c>
      <c r="M1243" s="385">
        <f t="shared" ca="1" si="1368"/>
        <v>0</v>
      </c>
      <c r="N1243" s="385">
        <f t="shared" ca="1" si="1368"/>
        <v>0</v>
      </c>
      <c r="O1243" s="385">
        <f t="shared" ca="1" si="1368"/>
        <v>0</v>
      </c>
      <c r="P1243" s="385">
        <f t="shared" ca="1" si="1368"/>
        <v>0</v>
      </c>
      <c r="Q1243" s="385">
        <f t="shared" ca="1" si="1368"/>
        <v>0</v>
      </c>
      <c r="R1243" s="385">
        <f t="shared" ca="1" si="1368"/>
        <v>0</v>
      </c>
      <c r="S1243" s="385">
        <f t="shared" ca="1" si="1368"/>
        <v>0</v>
      </c>
      <c r="T1243" s="385">
        <f t="shared" ca="1" si="1368"/>
        <v>0</v>
      </c>
      <c r="U1243" s="385">
        <f t="shared" ca="1" si="1368"/>
        <v>0</v>
      </c>
      <c r="V1243" s="385">
        <f t="shared" ca="1" si="1368"/>
        <v>0</v>
      </c>
      <c r="W1243" s="385">
        <f t="shared" ca="1" si="1368"/>
        <v>0</v>
      </c>
      <c r="X1243" s="385">
        <f t="shared" ref="X1243:AA1243" ca="1" si="1369">IF(AND(OFFSET($F$195,$D1237,0)="tak",OFFSET($G$195,$D1237,0)="tak",OFFSET($J$195,$D1237,0)="ok",LataProjekcji&lt;=Koniec_Projekt),ROUND(X1240*OFFSET($K$223,$H1243,(COLUMN()-11)),0),0)</f>
        <v>0</v>
      </c>
      <c r="Y1243" s="385">
        <f t="shared" ca="1" si="1369"/>
        <v>0</v>
      </c>
      <c r="Z1243" s="385">
        <f t="shared" ca="1" si="1369"/>
        <v>0</v>
      </c>
      <c r="AA1243" s="385">
        <f t="shared" ca="1" si="1369"/>
        <v>0</v>
      </c>
      <c r="AB1243" s="385">
        <f t="shared" ref="AB1243:AE1243" ca="1" si="1370">IF(AND(OFFSET($F$195,$D1237,0)="tak",OFFSET($G$195,$D1237,0)="tak",OFFSET($J$195,$D1237,0)="ok",LataProjekcji&lt;=Koniec_Projekt),ROUND(AB1240*OFFSET($K$223,$H1243,(COLUMN()-11)),0),0)</f>
        <v>0</v>
      </c>
      <c r="AC1243" s="385">
        <f t="shared" ca="1" si="1370"/>
        <v>0</v>
      </c>
      <c r="AD1243" s="385">
        <f t="shared" ca="1" si="1370"/>
        <v>0</v>
      </c>
      <c r="AE1243" s="385">
        <f t="shared" ca="1" si="1370"/>
        <v>0</v>
      </c>
    </row>
    <row r="1244" spans="1:31" hidden="1">
      <c r="A1244" s="325"/>
      <c r="B1244" s="20">
        <f ca="1">OFFSET($B$195,D1244,0)</f>
        <v>0</v>
      </c>
      <c r="C1244" s="20"/>
      <c r="D1244" s="21">
        <f>D1237+1</f>
        <v>10</v>
      </c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325"/>
      <c r="B1245" s="21" t="s">
        <v>394</v>
      </c>
      <c r="C1245" s="21"/>
      <c r="D1245" s="164">
        <f ca="1">YEAR(OFFSET($E$195,D1244,0))</f>
        <v>1900</v>
      </c>
      <c r="E1245" s="164">
        <f ca="1">MONTH(OFFSET($E$195,D1244,0))</f>
        <v>1</v>
      </c>
      <c r="F1245" s="522" cm="1">
        <f t="array" aca="1" ref="F1245" ca="1">IleMiesiecyDoKoncaRokuST</f>
        <v>11</v>
      </c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</row>
    <row r="1246" spans="1:31" hidden="1">
      <c r="A1246" s="325"/>
      <c r="B1246" s="21" t="s">
        <v>387</v>
      </c>
      <c r="C1246" s="21"/>
      <c r="D1246" s="246">
        <f ca="1">IF(E1246&lt;0,0,ROUND(E1246,0))</f>
        <v>0</v>
      </c>
      <c r="E1246" s="248">
        <f ca="1">OFFSET($D$195,D1244,0)</f>
        <v>0</v>
      </c>
      <c r="F1246" s="246">
        <f ca="1">IF(E1246&gt;10,ROUND(($D1247/12)*$F1245,0),$D1246)</f>
        <v>0</v>
      </c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</row>
    <row r="1247" spans="1:31" hidden="1">
      <c r="A1247" s="325"/>
      <c r="B1247" s="21" t="s">
        <v>395</v>
      </c>
      <c r="C1247" s="415">
        <f ca="1">OFFSET($C$195,D1244,0)</f>
        <v>0</v>
      </c>
      <c r="D1247" s="246">
        <f ca="1">IF(ISBLANK(OFFSET($E$195,D1244,0)),0,IF(E1246&gt;10,ROUND(D1246*C1247,0),IF(D1246&lt;0,0,D1246)))</f>
        <v>0</v>
      </c>
      <c r="E1247" s="21"/>
      <c r="F1247" s="21"/>
      <c r="G1247" s="21"/>
      <c r="H1247" s="21"/>
      <c r="I1247" s="21"/>
      <c r="J1247" s="21"/>
      <c r="K1247" s="74">
        <f ca="1">ROUND(IF(($D1245+1)=K$192,$D1247,0),0)</f>
        <v>0</v>
      </c>
      <c r="L1247" s="247">
        <f ca="1">ROUND(IF(OR(AND($D1245=LataProjekcji,$F1245&gt;0),AND($D1245=LataProjekcji,$F1245=0,$E1246&lt;=10)),$F1246,IF($D1245&lt;LataProjekcji,IF((SUM($K1247:K1247)+$D1247)&lt;$D1246,$D1247,$D1246-SUM($K1247:K1247)),0)),0)</f>
        <v>0</v>
      </c>
      <c r="M1247" s="247">
        <f ca="1">ROUND(IF(OR(AND($D1245=LataProjekcji,$F1245&gt;0),AND($D1245=LataProjekcji,$F1245=0,$E1246&lt;=10)),$F1246,IF($D1245&lt;LataProjekcji,IF((SUM($K1247:L1247)+$D1247)&lt;$D1246,$D1247,$D1246-SUM($K1247:L1247)),0)),0)</f>
        <v>0</v>
      </c>
      <c r="N1247" s="247">
        <f ca="1">ROUND(IF(OR(AND($D1245=LataProjekcji,$F1245&gt;0),AND($D1245=LataProjekcji,$F1245=0,$E1246&lt;=10)),$F1246,IF($D1245&lt;LataProjekcji,IF((SUM($K1247:M1247)+$D1247)&lt;$D1246,$D1247,$D1246-SUM($K1247:M1247)),0)),0)</f>
        <v>0</v>
      </c>
      <c r="O1247" s="247">
        <f ca="1">ROUND(IF(OR(AND($D1245=LataProjekcji,$F1245&gt;0),AND($D1245=LataProjekcji,$F1245=0,$E1246&lt;=10)),$F1246,IF($D1245&lt;LataProjekcji,IF((SUM($K1247:N1247)+$D1247)&lt;$D1246,$D1247,$D1246-SUM($K1247:N1247)),0)),0)</f>
        <v>0</v>
      </c>
      <c r="P1247" s="247">
        <f ca="1">ROUND(IF(OR(AND($D1245=LataProjekcji,$F1245&gt;0),AND($D1245=LataProjekcji,$F1245=0,$E1246&lt;=10)),$F1246,IF($D1245&lt;LataProjekcji,IF((SUM($K1247:O1247)+$D1247)&lt;$D1246,$D1247,$D1246-SUM($K1247:O1247)),0)),0)</f>
        <v>0</v>
      </c>
      <c r="Q1247" s="247">
        <f ca="1">ROUND(IF(OR(AND($D1245=LataProjekcji,$F1245&gt;0),AND($D1245=LataProjekcji,$F1245=0,$E1246&lt;=10)),$F1246,IF($D1245&lt;LataProjekcji,IF((SUM($K1247:P1247)+$D1247)&lt;$D1246,$D1247,$D1246-SUM($K1247:P1247)),0)),0)</f>
        <v>0</v>
      </c>
      <c r="R1247" s="247">
        <f ca="1">ROUND(IF(OR(AND($D1245=LataProjekcji,$F1245&gt;0),AND($D1245=LataProjekcji,$F1245=0,$E1246&lt;=10)),$F1246,IF($D1245&lt;LataProjekcji,IF((SUM($K1247:Q1247)+$D1247)&lt;$D1246,$D1247,$D1246-SUM($K1247:Q1247)),0)),0)</f>
        <v>0</v>
      </c>
      <c r="S1247" s="247">
        <f ca="1">ROUND(IF(OR(AND($D1245=LataProjekcji,$F1245&gt;0),AND($D1245=LataProjekcji,$F1245=0,$E1246&lt;=10)),$F1246,IF($D1245&lt;LataProjekcji,IF((SUM($K1247:R1247)+$D1247)&lt;$D1246,$D1247,$D1246-SUM($K1247:R1247)),0)),0)</f>
        <v>0</v>
      </c>
      <c r="T1247" s="247">
        <f ca="1">ROUND(IF(OR(AND($D1245=LataProjekcji,$F1245&gt;0),AND($D1245=LataProjekcji,$F1245=0,$E1246&lt;=10)),$F1246,IF($D1245&lt;LataProjekcji,IF((SUM($K1247:S1247)+$D1247)&lt;$D1246,$D1247,$D1246-SUM($K1247:S1247)),0)),0)</f>
        <v>0</v>
      </c>
      <c r="U1247" s="247">
        <f ca="1">ROUND(IF(OR(AND($D1245=LataProjekcji,$F1245&gt;0),AND($D1245=LataProjekcji,$F1245=0,$E1246&lt;=10)),$F1246,IF($D1245&lt;LataProjekcji,IF((SUM($K1247:T1247)+$D1247)&lt;$D1246,$D1247,$D1246-SUM($K1247:T1247)),0)),0)</f>
        <v>0</v>
      </c>
      <c r="V1247" s="247">
        <f ca="1">ROUND(IF(OR(AND($D1245=LataProjekcji,$F1245&gt;0),AND($D1245=LataProjekcji,$F1245=0,$E1246&lt;=10)),$F1246,IF($D1245&lt;LataProjekcji,IF((SUM($K1247:U1247)+$D1247)&lt;$D1246,$D1247,$D1246-SUM($K1247:U1247)),0)),0)</f>
        <v>0</v>
      </c>
      <c r="W1247" s="247">
        <f ca="1">ROUND(IF(OR(AND($D1245=LataProjekcji,$F1245&gt;0),AND($D1245=LataProjekcji,$F1245=0,$E1246&lt;=10)),$F1246,IF($D1245&lt;LataProjekcji,IF((SUM($K1247:V1247)+$D1247)&lt;$D1246,$D1247,$D1246-SUM($K1247:V1247)),0)),0)</f>
        <v>0</v>
      </c>
      <c r="X1247" s="247">
        <f ca="1">ROUND(IF(OR(AND($D1245=LataProjekcji,$F1245&gt;0),AND($D1245=LataProjekcji,$F1245=0,$E1246&lt;=10)),$F1246,IF($D1245&lt;LataProjekcji,IF((SUM($K1247:W1247)+$D1247)&lt;$D1246,$D1247,$D1246-SUM($K1247:W1247)),0)),0)</f>
        <v>0</v>
      </c>
      <c r="Y1247" s="247">
        <f ca="1">ROUND(IF(OR(AND($D1245=LataProjekcji,$F1245&gt;0),AND($D1245=LataProjekcji,$F1245=0,$E1246&lt;=10)),$F1246,IF($D1245&lt;LataProjekcji,IF((SUM($K1247:X1247)+$D1247)&lt;$D1246,$D1247,$D1246-SUM($K1247:X1247)),0)),0)</f>
        <v>0</v>
      </c>
      <c r="Z1247" s="247">
        <f ca="1">ROUND(IF(OR(AND($D1245=LataProjekcji,$F1245&gt;0),AND($D1245=LataProjekcji,$F1245=0,$E1246&lt;=10)),$F1246,IF($D1245&lt;LataProjekcji,IF((SUM($K1247:Y1247)+$D1247)&lt;$D1246,$D1247,$D1246-SUM($K1247:Y1247)),0)),0)</f>
        <v>0</v>
      </c>
      <c r="AA1247" s="247">
        <f ca="1">ROUND(IF(OR(AND($D1245=LataProjekcji,$F1245&gt;0),AND($D1245=LataProjekcji,$F1245=0,$E1246&lt;=10)),$F1246,IF($D1245&lt;LataProjekcji,IF((SUM($K1247:Z1247)+$D1247)&lt;$D1246,$D1247,$D1246-SUM($K1247:Z1247)),0)),0)</f>
        <v>0</v>
      </c>
      <c r="AB1247" s="247">
        <f ca="1">ROUND(IF(OR(AND($D1245=LataProjekcji,$F1245&gt;0),AND($D1245=LataProjekcji,$F1245=0,$E1246&lt;=10)),$F1246,IF($D1245&lt;LataProjekcji,IF((SUM($K1247:AA1247)+$D1247)&lt;$D1246,$D1247,$D1246-SUM($K1247:AA1247)),0)),0)</f>
        <v>0</v>
      </c>
      <c r="AC1247" s="247">
        <f ca="1">ROUND(IF(OR(AND($D1245=LataProjekcji,$F1245&gt;0),AND($D1245=LataProjekcji,$F1245=0,$E1246&lt;=10)),$F1246,IF($D1245&lt;LataProjekcji,IF((SUM($K1247:AB1247)+$D1247)&lt;$D1246,$D1247,$D1246-SUM($K1247:AB1247)),0)),0)</f>
        <v>0</v>
      </c>
      <c r="AD1247" s="247">
        <f ca="1">ROUND(IF(OR(AND($D1245=LataProjekcji,$F1245&gt;0),AND($D1245=LataProjekcji,$F1245=0,$E1246&lt;=10)),$F1246,IF($D1245&lt;LataProjekcji,IF((SUM($K1247:AC1247)+$D1247)&lt;$D1246,$D1247,$D1246-SUM($K1247:AC1247)),0)),0)</f>
        <v>0</v>
      </c>
      <c r="AE1247" s="247">
        <f ca="1">ROUND(IF(OR(AND($D1245=LataProjekcji,$F1245&gt;0),AND($D1245=LataProjekcji,$F1245=0,$E1246&lt;=10)),$F1246,IF($D1245&lt;LataProjekcji,IF((SUM($K1247:AD1247)+$D1247)&lt;$D1246,$D1247,$D1246-SUM($K1247:AD1247)),0)),0)</f>
        <v>0</v>
      </c>
    </row>
    <row r="1248" spans="1:31" hidden="1">
      <c r="A1248" s="325"/>
      <c r="B1248" s="21" t="s">
        <v>396</v>
      </c>
      <c r="C1248" s="21"/>
      <c r="D1248" s="22"/>
      <c r="E1248" s="21"/>
      <c r="F1248" s="21"/>
      <c r="G1248" s="21"/>
      <c r="H1248" s="21"/>
      <c r="I1248" s="21"/>
      <c r="J1248" s="21"/>
      <c r="K1248" s="22">
        <f ca="1">ROUND(K1247,0)</f>
        <v>0</v>
      </c>
      <c r="L1248" s="22">
        <f t="shared" ref="L1248:Y1248" ca="1" si="1371">ROUND(K1248+L1247,0)</f>
        <v>0</v>
      </c>
      <c r="M1248" s="22">
        <f t="shared" ca="1" si="1371"/>
        <v>0</v>
      </c>
      <c r="N1248" s="22">
        <f t="shared" ca="1" si="1371"/>
        <v>0</v>
      </c>
      <c r="O1248" s="22">
        <f t="shared" ca="1" si="1371"/>
        <v>0</v>
      </c>
      <c r="P1248" s="22">
        <f t="shared" ca="1" si="1371"/>
        <v>0</v>
      </c>
      <c r="Q1248" s="22">
        <f t="shared" ca="1" si="1371"/>
        <v>0</v>
      </c>
      <c r="R1248" s="22">
        <f t="shared" ca="1" si="1371"/>
        <v>0</v>
      </c>
      <c r="S1248" s="22">
        <f t="shared" ca="1" si="1371"/>
        <v>0</v>
      </c>
      <c r="T1248" s="22">
        <f t="shared" ca="1" si="1371"/>
        <v>0</v>
      </c>
      <c r="U1248" s="22">
        <f t="shared" ca="1" si="1371"/>
        <v>0</v>
      </c>
      <c r="V1248" s="22">
        <f t="shared" ca="1" si="1371"/>
        <v>0</v>
      </c>
      <c r="W1248" s="22">
        <f t="shared" ca="1" si="1371"/>
        <v>0</v>
      </c>
      <c r="X1248" s="22">
        <f t="shared" ca="1" si="1371"/>
        <v>0</v>
      </c>
      <c r="Y1248" s="22">
        <f t="shared" ca="1" si="1371"/>
        <v>0</v>
      </c>
      <c r="Z1248" s="22">
        <f t="shared" ref="Z1248" ca="1" si="1372">ROUND(Y1248+Z1247,0)</f>
        <v>0</v>
      </c>
      <c r="AA1248" s="22">
        <f t="shared" ref="AA1248" ca="1" si="1373">ROUND(Z1248+AA1247,0)</f>
        <v>0</v>
      </c>
      <c r="AB1248" s="22">
        <f t="shared" ref="AB1248" ca="1" si="1374">ROUND(AA1248+AB1247,0)</f>
        <v>0</v>
      </c>
      <c r="AC1248" s="22">
        <f t="shared" ref="AC1248" ca="1" si="1375">ROUND(AB1248+AC1247,0)</f>
        <v>0</v>
      </c>
      <c r="AD1248" s="22">
        <f t="shared" ref="AD1248" ca="1" si="1376">ROUND(AC1248+AD1247,0)</f>
        <v>0</v>
      </c>
      <c r="AE1248" s="22">
        <f t="shared" ref="AE1248" ca="1" si="1377">ROUND(AD1248+AE1247,0)</f>
        <v>0</v>
      </c>
    </row>
    <row r="1249" spans="1:31" hidden="1">
      <c r="A1249" s="325"/>
      <c r="B1249" s="21" t="s">
        <v>387</v>
      </c>
      <c r="C1249" s="21"/>
      <c r="D1249" s="22"/>
      <c r="E1249" s="21"/>
      <c r="F1249" s="21"/>
      <c r="G1249" s="21"/>
      <c r="H1249" s="21"/>
      <c r="I1249" s="21"/>
      <c r="J1249" s="21"/>
      <c r="K1249" s="76">
        <f ca="1">IF($D1245=LataProjekcji,ROUND($D1246-K1248,0),ROUND(IF(K1247=0,0,$D1246-K1248),0))</f>
        <v>0</v>
      </c>
      <c r="L1249" s="253">
        <f t="shared" ref="L1249:W1249" ca="1" si="1378">IF($D1245=LataProjekcji,ROUND($D1246-L1248,0),ROUND(IF(AND(L1247=0,K1249&gt;0),$D1246-L1248,IF(L1247=0,0,$D1246-L1248)),0))</f>
        <v>0</v>
      </c>
      <c r="M1249" s="253">
        <f t="shared" ca="1" si="1378"/>
        <v>0</v>
      </c>
      <c r="N1249" s="253">
        <f t="shared" ca="1" si="1378"/>
        <v>0</v>
      </c>
      <c r="O1249" s="253">
        <f t="shared" ca="1" si="1378"/>
        <v>0</v>
      </c>
      <c r="P1249" s="253">
        <f t="shared" ca="1" si="1378"/>
        <v>0</v>
      </c>
      <c r="Q1249" s="253">
        <f t="shared" ca="1" si="1378"/>
        <v>0</v>
      </c>
      <c r="R1249" s="253">
        <f t="shared" ca="1" si="1378"/>
        <v>0</v>
      </c>
      <c r="S1249" s="253">
        <f t="shared" ca="1" si="1378"/>
        <v>0</v>
      </c>
      <c r="T1249" s="253">
        <f t="shared" ca="1" si="1378"/>
        <v>0</v>
      </c>
      <c r="U1249" s="253">
        <f t="shared" ca="1" si="1378"/>
        <v>0</v>
      </c>
      <c r="V1249" s="253">
        <f t="shared" ca="1" si="1378"/>
        <v>0</v>
      </c>
      <c r="W1249" s="253">
        <f t="shared" ca="1" si="1378"/>
        <v>0</v>
      </c>
      <c r="X1249" s="253">
        <f t="shared" ref="X1249:AA1249" ca="1" si="1379">IF($D1245=LataProjekcji,ROUND($D1246-X1248,0),ROUND(IF(AND(X1247=0,W1249&gt;0),$D1246-X1248,IF(X1247=0,0,$D1246-X1248)),0))</f>
        <v>0</v>
      </c>
      <c r="Y1249" s="253">
        <f t="shared" ca="1" si="1379"/>
        <v>0</v>
      </c>
      <c r="Z1249" s="253">
        <f t="shared" ca="1" si="1379"/>
        <v>0</v>
      </c>
      <c r="AA1249" s="253">
        <f t="shared" ca="1" si="1379"/>
        <v>0</v>
      </c>
      <c r="AB1249" s="253">
        <f t="shared" ref="AB1249" ca="1" si="1380">IF($D1245=LataProjekcji,ROUND($D1246-AB1248,0),ROUND(IF(AND(AB1247=0,AA1249&gt;0),$D1246-AB1248,IF(AB1247=0,0,$D1246-AB1248)),0))</f>
        <v>0</v>
      </c>
      <c r="AC1249" s="253">
        <f t="shared" ref="AC1249" ca="1" si="1381">IF($D1245=LataProjekcji,ROUND($D1246-AC1248,0),ROUND(IF(AND(AC1247=0,AB1249&gt;0),$D1246-AC1248,IF(AC1247=0,0,$D1246-AC1248)),0))</f>
        <v>0</v>
      </c>
      <c r="AD1249" s="253">
        <f t="shared" ref="AD1249" ca="1" si="1382">IF($D1245=LataProjekcji,ROUND($D1246-AD1248,0),ROUND(IF(AND(AD1247=0,AC1249&gt;0),$D1246-AD1248,IF(AD1247=0,0,$D1246-AD1248)),0))</f>
        <v>0</v>
      </c>
      <c r="AE1249" s="253">
        <f t="shared" ref="AE1249" ca="1" si="1383">IF($D1245=LataProjekcji,ROUND($D1246-AE1248,0),ROUND(IF(AND(AE1247=0,AD1249&gt;0),$D1246-AE1248,IF(AE1247=0,0,$D1246-AE1248)),0))</f>
        <v>0</v>
      </c>
    </row>
    <row r="1250" spans="1:31" hidden="1">
      <c r="A1250" s="325"/>
      <c r="B1250" s="21"/>
      <c r="C1250" s="21"/>
      <c r="D1250" s="22"/>
      <c r="E1250" s="21"/>
      <c r="F1250" s="21"/>
      <c r="G1250" s="21"/>
      <c r="H1250" s="384">
        <f>H1243+1</f>
        <v>8</v>
      </c>
      <c r="I1250" s="21"/>
      <c r="J1250" s="384" t="s">
        <v>403</v>
      </c>
      <c r="K1250" s="385">
        <f t="shared" ref="K1250:W1250" ca="1" si="1384">IF(AND(OFFSET($F$195,$D1244,0)="tak",OFFSET($G$195,$D1244,0)="tak",OFFSET($J$195,$D1244,0)="ok",LataProjekcji&lt;=Koniec_Projekt),ROUND(K1247*OFFSET($K$223,$H1250,(COLUMN()-11)),0),0)</f>
        <v>0</v>
      </c>
      <c r="L1250" s="385">
        <f t="shared" ca="1" si="1384"/>
        <v>0</v>
      </c>
      <c r="M1250" s="385">
        <f t="shared" ca="1" si="1384"/>
        <v>0</v>
      </c>
      <c r="N1250" s="385">
        <f t="shared" ca="1" si="1384"/>
        <v>0</v>
      </c>
      <c r="O1250" s="385">
        <f t="shared" ca="1" si="1384"/>
        <v>0</v>
      </c>
      <c r="P1250" s="385">
        <f t="shared" ca="1" si="1384"/>
        <v>0</v>
      </c>
      <c r="Q1250" s="385">
        <f t="shared" ca="1" si="1384"/>
        <v>0</v>
      </c>
      <c r="R1250" s="385">
        <f t="shared" ca="1" si="1384"/>
        <v>0</v>
      </c>
      <c r="S1250" s="385">
        <f t="shared" ca="1" si="1384"/>
        <v>0</v>
      </c>
      <c r="T1250" s="385">
        <f t="shared" ca="1" si="1384"/>
        <v>0</v>
      </c>
      <c r="U1250" s="385">
        <f t="shared" ca="1" si="1384"/>
        <v>0</v>
      </c>
      <c r="V1250" s="385">
        <f t="shared" ca="1" si="1384"/>
        <v>0</v>
      </c>
      <c r="W1250" s="385">
        <f t="shared" ca="1" si="1384"/>
        <v>0</v>
      </c>
      <c r="X1250" s="385">
        <f t="shared" ref="X1250:AA1250" ca="1" si="1385">IF(AND(OFFSET($F$195,$D1244,0)="tak",OFFSET($G$195,$D1244,0)="tak",OFFSET($J$195,$D1244,0)="ok",LataProjekcji&lt;=Koniec_Projekt),ROUND(X1247*OFFSET($K$223,$H1250,(COLUMN()-11)),0),0)</f>
        <v>0</v>
      </c>
      <c r="Y1250" s="385">
        <f t="shared" ca="1" si="1385"/>
        <v>0</v>
      </c>
      <c r="Z1250" s="385">
        <f t="shared" ca="1" si="1385"/>
        <v>0</v>
      </c>
      <c r="AA1250" s="385">
        <f t="shared" ca="1" si="1385"/>
        <v>0</v>
      </c>
      <c r="AB1250" s="385">
        <f t="shared" ref="AB1250:AE1250" ca="1" si="1386">IF(AND(OFFSET($F$195,$D1244,0)="tak",OFFSET($G$195,$D1244,0)="tak",OFFSET($J$195,$D1244,0)="ok",LataProjekcji&lt;=Koniec_Projekt),ROUND(AB1247*OFFSET($K$223,$H1250,(COLUMN()-11)),0),0)</f>
        <v>0</v>
      </c>
      <c r="AC1250" s="385">
        <f t="shared" ca="1" si="1386"/>
        <v>0</v>
      </c>
      <c r="AD1250" s="385">
        <f t="shared" ca="1" si="1386"/>
        <v>0</v>
      </c>
      <c r="AE1250" s="385">
        <f t="shared" ca="1" si="1386"/>
        <v>0</v>
      </c>
    </row>
    <row r="1251" spans="1:31" hidden="1">
      <c r="A1251" s="325"/>
      <c r="B1251" s="20">
        <f ca="1">OFFSET($B$195,D1251,0)</f>
        <v>0</v>
      </c>
      <c r="C1251" s="20"/>
      <c r="D1251" s="21">
        <f>D1244+1</f>
        <v>11</v>
      </c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</row>
    <row r="1252" spans="1:31" hidden="1">
      <c r="A1252" s="325"/>
      <c r="B1252" s="21" t="s">
        <v>394</v>
      </c>
      <c r="C1252" s="21"/>
      <c r="D1252" s="164">
        <f ca="1">YEAR(OFFSET($E$195,D1251,0))</f>
        <v>1900</v>
      </c>
      <c r="E1252" s="164">
        <f ca="1">MONTH(OFFSET($E$195,D1251,0))</f>
        <v>1</v>
      </c>
      <c r="F1252" s="522" cm="1">
        <f t="array" aca="1" ref="F1252" ca="1">IleMiesiecyDoKoncaRokuST</f>
        <v>11</v>
      </c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  <c r="Y1252" s="21"/>
      <c r="Z1252" s="21"/>
      <c r="AA1252" s="21"/>
      <c r="AB1252" s="21"/>
      <c r="AC1252" s="21"/>
      <c r="AD1252" s="21"/>
      <c r="AE1252" s="21"/>
    </row>
    <row r="1253" spans="1:31" hidden="1">
      <c r="A1253" s="325"/>
      <c r="B1253" s="21" t="s">
        <v>387</v>
      </c>
      <c r="C1253" s="21"/>
      <c r="D1253" s="246">
        <f ca="1">IF(E1253&lt;0,0,ROUND(E1253,0))</f>
        <v>0</v>
      </c>
      <c r="E1253" s="248">
        <f ca="1">OFFSET($D$195,D1251,0)</f>
        <v>0</v>
      </c>
      <c r="F1253" s="246">
        <f ca="1">IF(E1253&gt;10,ROUND(($D1254/12)*$F1252,0),$D1253)</f>
        <v>0</v>
      </c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  <c r="Y1253" s="21"/>
      <c r="Z1253" s="21"/>
      <c r="AA1253" s="21"/>
      <c r="AB1253" s="21"/>
      <c r="AC1253" s="21"/>
      <c r="AD1253" s="21"/>
      <c r="AE1253" s="21"/>
    </row>
    <row r="1254" spans="1:31" hidden="1">
      <c r="A1254" s="325"/>
      <c r="B1254" s="21" t="s">
        <v>395</v>
      </c>
      <c r="C1254" s="415">
        <f ca="1">OFFSET($C$195,D1251,0)</f>
        <v>0</v>
      </c>
      <c r="D1254" s="246">
        <f ca="1">IF(ISBLANK(OFFSET($E$195,D1251,0)),0,IF(E1253&gt;10,ROUND(D1253*C1254,0),IF(D1253&lt;0,0,D1253)))</f>
        <v>0</v>
      </c>
      <c r="E1254" s="21"/>
      <c r="F1254" s="21"/>
      <c r="G1254" s="21"/>
      <c r="H1254" s="21"/>
      <c r="I1254" s="21"/>
      <c r="J1254" s="21"/>
      <c r="K1254" s="74">
        <f ca="1">ROUND(IF(($D1252+1)=K$192,$D1254,0),0)</f>
        <v>0</v>
      </c>
      <c r="L1254" s="247">
        <f ca="1">ROUND(IF(OR(AND($D1252=LataProjekcji,$F1252&gt;0),AND($D1252=LataProjekcji,$F1252=0,$E1253&lt;=10)),$F1253,IF($D1252&lt;LataProjekcji,IF((SUM($K1254:K1254)+$D1254)&lt;$D1253,$D1254,$D1253-SUM($K1254:K1254)),0)),0)</f>
        <v>0</v>
      </c>
      <c r="M1254" s="247">
        <f ca="1">ROUND(IF(OR(AND($D1252=LataProjekcji,$F1252&gt;0),AND($D1252=LataProjekcji,$F1252=0,$E1253&lt;=10)),$F1253,IF($D1252&lt;LataProjekcji,IF((SUM($K1254:L1254)+$D1254)&lt;$D1253,$D1254,$D1253-SUM($K1254:L1254)),0)),0)</f>
        <v>0</v>
      </c>
      <c r="N1254" s="247">
        <f ca="1">ROUND(IF(OR(AND($D1252=LataProjekcji,$F1252&gt;0),AND($D1252=LataProjekcji,$F1252=0,$E1253&lt;=10)),$F1253,IF($D1252&lt;LataProjekcji,IF((SUM($K1254:M1254)+$D1254)&lt;$D1253,$D1254,$D1253-SUM($K1254:M1254)),0)),0)</f>
        <v>0</v>
      </c>
      <c r="O1254" s="247">
        <f ca="1">ROUND(IF(OR(AND($D1252=LataProjekcji,$F1252&gt;0),AND($D1252=LataProjekcji,$F1252=0,$E1253&lt;=10)),$F1253,IF($D1252&lt;LataProjekcji,IF((SUM($K1254:N1254)+$D1254)&lt;$D1253,$D1254,$D1253-SUM($K1254:N1254)),0)),0)</f>
        <v>0</v>
      </c>
      <c r="P1254" s="247">
        <f ca="1">ROUND(IF(OR(AND($D1252=LataProjekcji,$F1252&gt;0),AND($D1252=LataProjekcji,$F1252=0,$E1253&lt;=10)),$F1253,IF($D1252&lt;LataProjekcji,IF((SUM($K1254:O1254)+$D1254)&lt;$D1253,$D1254,$D1253-SUM($K1254:O1254)),0)),0)</f>
        <v>0</v>
      </c>
      <c r="Q1254" s="247">
        <f ca="1">ROUND(IF(OR(AND($D1252=LataProjekcji,$F1252&gt;0),AND($D1252=LataProjekcji,$F1252=0,$E1253&lt;=10)),$F1253,IF($D1252&lt;LataProjekcji,IF((SUM($K1254:P1254)+$D1254)&lt;$D1253,$D1254,$D1253-SUM($K1254:P1254)),0)),0)</f>
        <v>0</v>
      </c>
      <c r="R1254" s="247">
        <f ca="1">ROUND(IF(OR(AND($D1252=LataProjekcji,$F1252&gt;0),AND($D1252=LataProjekcji,$F1252=0,$E1253&lt;=10)),$F1253,IF($D1252&lt;LataProjekcji,IF((SUM($K1254:Q1254)+$D1254)&lt;$D1253,$D1254,$D1253-SUM($K1254:Q1254)),0)),0)</f>
        <v>0</v>
      </c>
      <c r="S1254" s="247">
        <f ca="1">ROUND(IF(OR(AND($D1252=LataProjekcji,$F1252&gt;0),AND($D1252=LataProjekcji,$F1252=0,$E1253&lt;=10)),$F1253,IF($D1252&lt;LataProjekcji,IF((SUM($K1254:R1254)+$D1254)&lt;$D1253,$D1254,$D1253-SUM($K1254:R1254)),0)),0)</f>
        <v>0</v>
      </c>
      <c r="T1254" s="247">
        <f ca="1">ROUND(IF(OR(AND($D1252=LataProjekcji,$F1252&gt;0),AND($D1252=LataProjekcji,$F1252=0,$E1253&lt;=10)),$F1253,IF($D1252&lt;LataProjekcji,IF((SUM($K1254:S1254)+$D1254)&lt;$D1253,$D1254,$D1253-SUM($K1254:S1254)),0)),0)</f>
        <v>0</v>
      </c>
      <c r="U1254" s="247">
        <f ca="1">ROUND(IF(OR(AND($D1252=LataProjekcji,$F1252&gt;0),AND($D1252=LataProjekcji,$F1252=0,$E1253&lt;=10)),$F1253,IF($D1252&lt;LataProjekcji,IF((SUM($K1254:T1254)+$D1254)&lt;$D1253,$D1254,$D1253-SUM($K1254:T1254)),0)),0)</f>
        <v>0</v>
      </c>
      <c r="V1254" s="247">
        <f ca="1">ROUND(IF(OR(AND($D1252=LataProjekcji,$F1252&gt;0),AND($D1252=LataProjekcji,$F1252=0,$E1253&lt;=10)),$F1253,IF($D1252&lt;LataProjekcji,IF((SUM($K1254:U1254)+$D1254)&lt;$D1253,$D1254,$D1253-SUM($K1254:U1254)),0)),0)</f>
        <v>0</v>
      </c>
      <c r="W1254" s="247">
        <f ca="1">ROUND(IF(OR(AND($D1252=LataProjekcji,$F1252&gt;0),AND($D1252=LataProjekcji,$F1252=0,$E1253&lt;=10)),$F1253,IF($D1252&lt;LataProjekcji,IF((SUM($K1254:V1254)+$D1254)&lt;$D1253,$D1254,$D1253-SUM($K1254:V1254)),0)),0)</f>
        <v>0</v>
      </c>
      <c r="X1254" s="247">
        <f ca="1">ROUND(IF(OR(AND($D1252=LataProjekcji,$F1252&gt;0),AND($D1252=LataProjekcji,$F1252=0,$E1253&lt;=10)),$F1253,IF($D1252&lt;LataProjekcji,IF((SUM($K1254:W1254)+$D1254)&lt;$D1253,$D1254,$D1253-SUM($K1254:W1254)),0)),0)</f>
        <v>0</v>
      </c>
      <c r="Y1254" s="247">
        <f ca="1">ROUND(IF(OR(AND($D1252=LataProjekcji,$F1252&gt;0),AND($D1252=LataProjekcji,$F1252=0,$E1253&lt;=10)),$F1253,IF($D1252&lt;LataProjekcji,IF((SUM($K1254:X1254)+$D1254)&lt;$D1253,$D1254,$D1253-SUM($K1254:X1254)),0)),0)</f>
        <v>0</v>
      </c>
      <c r="Z1254" s="247">
        <f ca="1">ROUND(IF(OR(AND($D1252=LataProjekcji,$F1252&gt;0),AND($D1252=LataProjekcji,$F1252=0,$E1253&lt;=10)),$F1253,IF($D1252&lt;LataProjekcji,IF((SUM($K1254:Y1254)+$D1254)&lt;$D1253,$D1254,$D1253-SUM($K1254:Y1254)),0)),0)</f>
        <v>0</v>
      </c>
      <c r="AA1254" s="247">
        <f ca="1">ROUND(IF(OR(AND($D1252=LataProjekcji,$F1252&gt;0),AND($D1252=LataProjekcji,$F1252=0,$E1253&lt;=10)),$F1253,IF($D1252&lt;LataProjekcji,IF((SUM($K1254:Z1254)+$D1254)&lt;$D1253,$D1254,$D1253-SUM($K1254:Z1254)),0)),0)</f>
        <v>0</v>
      </c>
      <c r="AB1254" s="247">
        <f ca="1">ROUND(IF(OR(AND($D1252=LataProjekcji,$F1252&gt;0),AND($D1252=LataProjekcji,$F1252=0,$E1253&lt;=10)),$F1253,IF($D1252&lt;LataProjekcji,IF((SUM($K1254:AA1254)+$D1254)&lt;$D1253,$D1254,$D1253-SUM($K1254:AA1254)),0)),0)</f>
        <v>0</v>
      </c>
      <c r="AC1254" s="247">
        <f ca="1">ROUND(IF(OR(AND($D1252=LataProjekcji,$F1252&gt;0),AND($D1252=LataProjekcji,$F1252=0,$E1253&lt;=10)),$F1253,IF($D1252&lt;LataProjekcji,IF((SUM($K1254:AB1254)+$D1254)&lt;$D1253,$D1254,$D1253-SUM($K1254:AB1254)),0)),0)</f>
        <v>0</v>
      </c>
      <c r="AD1254" s="247">
        <f ca="1">ROUND(IF(OR(AND($D1252=LataProjekcji,$F1252&gt;0),AND($D1252=LataProjekcji,$F1252=0,$E1253&lt;=10)),$F1253,IF($D1252&lt;LataProjekcji,IF((SUM($K1254:AC1254)+$D1254)&lt;$D1253,$D1254,$D1253-SUM($K1254:AC1254)),0)),0)</f>
        <v>0</v>
      </c>
      <c r="AE1254" s="247">
        <f ca="1">ROUND(IF(OR(AND($D1252=LataProjekcji,$F1252&gt;0),AND($D1252=LataProjekcji,$F1252=0,$E1253&lt;=10)),$F1253,IF($D1252&lt;LataProjekcji,IF((SUM($K1254:AD1254)+$D1254)&lt;$D1253,$D1254,$D1253-SUM($K1254:AD1254)),0)),0)</f>
        <v>0</v>
      </c>
    </row>
    <row r="1255" spans="1:31" hidden="1">
      <c r="A1255" s="325"/>
      <c r="B1255" s="21" t="s">
        <v>396</v>
      </c>
      <c r="C1255" s="21"/>
      <c r="D1255" s="22"/>
      <c r="E1255" s="21"/>
      <c r="F1255" s="21"/>
      <c r="G1255" s="21"/>
      <c r="H1255" s="21"/>
      <c r="I1255" s="21"/>
      <c r="J1255" s="21"/>
      <c r="K1255" s="22">
        <f ca="1">ROUND(K1254,0)</f>
        <v>0</v>
      </c>
      <c r="L1255" s="22">
        <f t="shared" ref="L1255:Y1255" ca="1" si="1387">ROUND(K1255+L1254,0)</f>
        <v>0</v>
      </c>
      <c r="M1255" s="22">
        <f t="shared" ca="1" si="1387"/>
        <v>0</v>
      </c>
      <c r="N1255" s="22">
        <f t="shared" ca="1" si="1387"/>
        <v>0</v>
      </c>
      <c r="O1255" s="22">
        <f t="shared" ca="1" si="1387"/>
        <v>0</v>
      </c>
      <c r="P1255" s="22">
        <f t="shared" ca="1" si="1387"/>
        <v>0</v>
      </c>
      <c r="Q1255" s="22">
        <f t="shared" ca="1" si="1387"/>
        <v>0</v>
      </c>
      <c r="R1255" s="22">
        <f t="shared" ca="1" si="1387"/>
        <v>0</v>
      </c>
      <c r="S1255" s="22">
        <f t="shared" ca="1" si="1387"/>
        <v>0</v>
      </c>
      <c r="T1255" s="22">
        <f t="shared" ca="1" si="1387"/>
        <v>0</v>
      </c>
      <c r="U1255" s="22">
        <f t="shared" ca="1" si="1387"/>
        <v>0</v>
      </c>
      <c r="V1255" s="22">
        <f t="shared" ca="1" si="1387"/>
        <v>0</v>
      </c>
      <c r="W1255" s="22">
        <f t="shared" ca="1" si="1387"/>
        <v>0</v>
      </c>
      <c r="X1255" s="22">
        <f t="shared" ca="1" si="1387"/>
        <v>0</v>
      </c>
      <c r="Y1255" s="22">
        <f t="shared" ca="1" si="1387"/>
        <v>0</v>
      </c>
      <c r="Z1255" s="22">
        <f t="shared" ref="Z1255" ca="1" si="1388">ROUND(Y1255+Z1254,0)</f>
        <v>0</v>
      </c>
      <c r="AA1255" s="22">
        <f t="shared" ref="AA1255" ca="1" si="1389">ROUND(Z1255+AA1254,0)</f>
        <v>0</v>
      </c>
      <c r="AB1255" s="22">
        <f t="shared" ref="AB1255" ca="1" si="1390">ROUND(AA1255+AB1254,0)</f>
        <v>0</v>
      </c>
      <c r="AC1255" s="22">
        <f t="shared" ref="AC1255" ca="1" si="1391">ROUND(AB1255+AC1254,0)</f>
        <v>0</v>
      </c>
      <c r="AD1255" s="22">
        <f t="shared" ref="AD1255" ca="1" si="1392">ROUND(AC1255+AD1254,0)</f>
        <v>0</v>
      </c>
      <c r="AE1255" s="22">
        <f t="shared" ref="AE1255" ca="1" si="1393">ROUND(AD1255+AE1254,0)</f>
        <v>0</v>
      </c>
    </row>
    <row r="1256" spans="1:31" hidden="1">
      <c r="A1256" s="325"/>
      <c r="B1256" s="21" t="s">
        <v>387</v>
      </c>
      <c r="C1256" s="21"/>
      <c r="D1256" s="22"/>
      <c r="E1256" s="21"/>
      <c r="F1256" s="21"/>
      <c r="G1256" s="21"/>
      <c r="H1256" s="21"/>
      <c r="I1256" s="21"/>
      <c r="J1256" s="21"/>
      <c r="K1256" s="76">
        <f ca="1">IF($D1252=LataProjekcji,ROUND($D1253-K1255,0),ROUND(IF(K1254=0,0,$D1253-K1255),0))</f>
        <v>0</v>
      </c>
      <c r="L1256" s="253">
        <f t="shared" ref="L1256:W1256" ca="1" si="1394">IF($D1252=LataProjekcji,ROUND($D1253-L1255,0),ROUND(IF(AND(L1254=0,K1256&gt;0),$D1253-L1255,IF(L1254=0,0,$D1253-L1255)),0))</f>
        <v>0</v>
      </c>
      <c r="M1256" s="253">
        <f t="shared" ca="1" si="1394"/>
        <v>0</v>
      </c>
      <c r="N1256" s="253">
        <f t="shared" ca="1" si="1394"/>
        <v>0</v>
      </c>
      <c r="O1256" s="253">
        <f t="shared" ca="1" si="1394"/>
        <v>0</v>
      </c>
      <c r="P1256" s="253">
        <f t="shared" ca="1" si="1394"/>
        <v>0</v>
      </c>
      <c r="Q1256" s="253">
        <f t="shared" ca="1" si="1394"/>
        <v>0</v>
      </c>
      <c r="R1256" s="253">
        <f t="shared" ca="1" si="1394"/>
        <v>0</v>
      </c>
      <c r="S1256" s="253">
        <f t="shared" ca="1" si="1394"/>
        <v>0</v>
      </c>
      <c r="T1256" s="253">
        <f t="shared" ca="1" si="1394"/>
        <v>0</v>
      </c>
      <c r="U1256" s="253">
        <f t="shared" ca="1" si="1394"/>
        <v>0</v>
      </c>
      <c r="V1256" s="253">
        <f t="shared" ca="1" si="1394"/>
        <v>0</v>
      </c>
      <c r="W1256" s="253">
        <f t="shared" ca="1" si="1394"/>
        <v>0</v>
      </c>
      <c r="X1256" s="253">
        <f t="shared" ref="X1256:AA1256" ca="1" si="1395">IF($D1252=LataProjekcji,ROUND($D1253-X1255,0),ROUND(IF(AND(X1254=0,W1256&gt;0),$D1253-X1255,IF(X1254=0,0,$D1253-X1255)),0))</f>
        <v>0</v>
      </c>
      <c r="Y1256" s="253">
        <f t="shared" ca="1" si="1395"/>
        <v>0</v>
      </c>
      <c r="Z1256" s="253">
        <f t="shared" ca="1" si="1395"/>
        <v>0</v>
      </c>
      <c r="AA1256" s="253">
        <f t="shared" ca="1" si="1395"/>
        <v>0</v>
      </c>
      <c r="AB1256" s="253">
        <f t="shared" ref="AB1256" ca="1" si="1396">IF($D1252=LataProjekcji,ROUND($D1253-AB1255,0),ROUND(IF(AND(AB1254=0,AA1256&gt;0),$D1253-AB1255,IF(AB1254=0,0,$D1253-AB1255)),0))</f>
        <v>0</v>
      </c>
      <c r="AC1256" s="253">
        <f t="shared" ref="AC1256" ca="1" si="1397">IF($D1252=LataProjekcji,ROUND($D1253-AC1255,0),ROUND(IF(AND(AC1254=0,AB1256&gt;0),$D1253-AC1255,IF(AC1254=0,0,$D1253-AC1255)),0))</f>
        <v>0</v>
      </c>
      <c r="AD1256" s="253">
        <f t="shared" ref="AD1256" ca="1" si="1398">IF($D1252=LataProjekcji,ROUND($D1253-AD1255,0),ROUND(IF(AND(AD1254=0,AC1256&gt;0),$D1253-AD1255,IF(AD1254=0,0,$D1253-AD1255)),0))</f>
        <v>0</v>
      </c>
      <c r="AE1256" s="253">
        <f t="shared" ref="AE1256" ca="1" si="1399">IF($D1252=LataProjekcji,ROUND($D1253-AE1255,0),ROUND(IF(AND(AE1254=0,AD1256&gt;0),$D1253-AE1255,IF(AE1254=0,0,$D1253-AE1255)),0))</f>
        <v>0</v>
      </c>
    </row>
    <row r="1257" spans="1:31" hidden="1">
      <c r="A1257" s="325"/>
      <c r="B1257" s="21"/>
      <c r="C1257" s="21"/>
      <c r="D1257" s="21"/>
      <c r="E1257" s="21"/>
      <c r="F1257" s="21"/>
      <c r="G1257" s="21"/>
      <c r="H1257" s="384">
        <f>H1250+1</f>
        <v>9</v>
      </c>
      <c r="I1257" s="21"/>
      <c r="J1257" s="384" t="s">
        <v>403</v>
      </c>
      <c r="K1257" s="385">
        <f t="shared" ref="K1257:W1257" ca="1" si="1400">IF(AND(OFFSET($F$195,$D1251,0)="tak",OFFSET($G$195,$D1251,0)="tak",OFFSET($J$195,$D1251,0)="ok",LataProjekcji&lt;=Koniec_Projekt),ROUND(K1254*OFFSET($K$223,$H1257,(COLUMN()-11)),0),0)</f>
        <v>0</v>
      </c>
      <c r="L1257" s="385">
        <f t="shared" ca="1" si="1400"/>
        <v>0</v>
      </c>
      <c r="M1257" s="385">
        <f t="shared" ca="1" si="1400"/>
        <v>0</v>
      </c>
      <c r="N1257" s="385">
        <f t="shared" ca="1" si="1400"/>
        <v>0</v>
      </c>
      <c r="O1257" s="385">
        <f t="shared" ca="1" si="1400"/>
        <v>0</v>
      </c>
      <c r="P1257" s="385">
        <f t="shared" ca="1" si="1400"/>
        <v>0</v>
      </c>
      <c r="Q1257" s="385">
        <f t="shared" ca="1" si="1400"/>
        <v>0</v>
      </c>
      <c r="R1257" s="385">
        <f t="shared" ca="1" si="1400"/>
        <v>0</v>
      </c>
      <c r="S1257" s="385">
        <f t="shared" ca="1" si="1400"/>
        <v>0</v>
      </c>
      <c r="T1257" s="385">
        <f t="shared" ca="1" si="1400"/>
        <v>0</v>
      </c>
      <c r="U1257" s="385">
        <f t="shared" ca="1" si="1400"/>
        <v>0</v>
      </c>
      <c r="V1257" s="385">
        <f t="shared" ca="1" si="1400"/>
        <v>0</v>
      </c>
      <c r="W1257" s="385">
        <f t="shared" ca="1" si="1400"/>
        <v>0</v>
      </c>
      <c r="X1257" s="385">
        <f t="shared" ref="X1257:AA1257" ca="1" si="1401">IF(AND(OFFSET($F$195,$D1251,0)="tak",OFFSET($G$195,$D1251,0)="tak",OFFSET($J$195,$D1251,0)="ok",LataProjekcji&lt;=Koniec_Projekt),ROUND(X1254*OFFSET($K$223,$H1257,(COLUMN()-11)),0),0)</f>
        <v>0</v>
      </c>
      <c r="Y1257" s="385">
        <f t="shared" ca="1" si="1401"/>
        <v>0</v>
      </c>
      <c r="Z1257" s="385">
        <f t="shared" ca="1" si="1401"/>
        <v>0</v>
      </c>
      <c r="AA1257" s="385">
        <f t="shared" ca="1" si="1401"/>
        <v>0</v>
      </c>
      <c r="AB1257" s="385">
        <f t="shared" ref="AB1257:AE1257" ca="1" si="1402">IF(AND(OFFSET($F$195,$D1251,0)="tak",OFFSET($G$195,$D1251,0)="tak",OFFSET($J$195,$D1251,0)="ok",LataProjekcji&lt;=Koniec_Projekt),ROUND(AB1254*OFFSET($K$223,$H1257,(COLUMN()-11)),0),0)</f>
        <v>0</v>
      </c>
      <c r="AC1257" s="385">
        <f t="shared" ca="1" si="1402"/>
        <v>0</v>
      </c>
      <c r="AD1257" s="385">
        <f t="shared" ca="1" si="1402"/>
        <v>0</v>
      </c>
      <c r="AE1257" s="385">
        <f t="shared" ca="1" si="1402"/>
        <v>0</v>
      </c>
    </row>
    <row r="1258" spans="1:31" hidden="1">
      <c r="A1258" s="325"/>
      <c r="B1258" s="20">
        <f ca="1">OFFSET($B$195,D1258,0)</f>
        <v>0</v>
      </c>
      <c r="C1258" s="20"/>
      <c r="D1258" s="21">
        <f>D1251+1</f>
        <v>12</v>
      </c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</row>
    <row r="1259" spans="1:31" hidden="1">
      <c r="A1259" s="325"/>
      <c r="B1259" s="21" t="s">
        <v>394</v>
      </c>
      <c r="C1259" s="21"/>
      <c r="D1259" s="164">
        <f ca="1">YEAR(OFFSET($E$195,D1258,0))</f>
        <v>1900</v>
      </c>
      <c r="E1259" s="164">
        <f ca="1">MONTH(OFFSET($E$195,D1258,0))</f>
        <v>1</v>
      </c>
      <c r="F1259" s="522" cm="1">
        <f t="array" aca="1" ref="F1259" ca="1">IleMiesiecyDoKoncaRokuST</f>
        <v>11</v>
      </c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  <c r="Y1259" s="21"/>
      <c r="Z1259" s="21"/>
      <c r="AA1259" s="21"/>
      <c r="AB1259" s="21"/>
      <c r="AC1259" s="21"/>
      <c r="AD1259" s="21"/>
      <c r="AE1259" s="21"/>
    </row>
    <row r="1260" spans="1:31" hidden="1">
      <c r="A1260" s="325"/>
      <c r="B1260" s="21" t="s">
        <v>387</v>
      </c>
      <c r="C1260" s="21"/>
      <c r="D1260" s="246">
        <f ca="1">IF(E1260&lt;0,0,ROUND(E1260,0))</f>
        <v>0</v>
      </c>
      <c r="E1260" s="248">
        <f ca="1">OFFSET($D$195,D1258,0)</f>
        <v>0</v>
      </c>
      <c r="F1260" s="246">
        <f ca="1">IF(E1260&gt;10,ROUND(($D1261/12)*$F1259,0),$D1260)</f>
        <v>0</v>
      </c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  <c r="Y1260" s="21"/>
      <c r="Z1260" s="21"/>
      <c r="AA1260" s="21"/>
      <c r="AB1260" s="21"/>
      <c r="AC1260" s="21"/>
      <c r="AD1260" s="21"/>
      <c r="AE1260" s="21"/>
    </row>
    <row r="1261" spans="1:31" hidden="1">
      <c r="A1261" s="325"/>
      <c r="B1261" s="21" t="s">
        <v>395</v>
      </c>
      <c r="C1261" s="415">
        <f ca="1">OFFSET($C$195,D1258,0)</f>
        <v>0</v>
      </c>
      <c r="D1261" s="246">
        <f ca="1">IF(ISBLANK(OFFSET($E$195,D1258,0)),0,IF(E1260&gt;10,ROUND(D1260*C1261,0),IF(D1260&lt;0,0,D1260)))</f>
        <v>0</v>
      </c>
      <c r="E1261" s="21"/>
      <c r="F1261" s="21"/>
      <c r="G1261" s="21"/>
      <c r="H1261" s="21"/>
      <c r="I1261" s="21"/>
      <c r="J1261" s="21"/>
      <c r="K1261" s="74">
        <f ca="1">ROUND(IF(($D1259+1)=K$192,$D1261,0),0)</f>
        <v>0</v>
      </c>
      <c r="L1261" s="247">
        <f ca="1">ROUND(IF(OR(AND($D1259=LataProjekcji,$F1259&gt;0),AND($D1259=LataProjekcji,$F1259=0,$E1260&lt;=10)),$F1260,IF($D1259&lt;LataProjekcji,IF((SUM($K1261:K1261)+$D1261)&lt;$D1260,$D1261,$D1260-SUM($K1261:K1261)),0)),0)</f>
        <v>0</v>
      </c>
      <c r="M1261" s="247">
        <f ca="1">ROUND(IF(OR(AND($D1259=LataProjekcji,$F1259&gt;0),AND($D1259=LataProjekcji,$F1259=0,$E1260&lt;=10)),$F1260,IF($D1259&lt;LataProjekcji,IF((SUM($K1261:L1261)+$D1261)&lt;$D1260,$D1261,$D1260-SUM($K1261:L1261)),0)),0)</f>
        <v>0</v>
      </c>
      <c r="N1261" s="247">
        <f ca="1">ROUND(IF(OR(AND($D1259=LataProjekcji,$F1259&gt;0),AND($D1259=LataProjekcji,$F1259=0,$E1260&lt;=10)),$F1260,IF($D1259&lt;LataProjekcji,IF((SUM($K1261:M1261)+$D1261)&lt;$D1260,$D1261,$D1260-SUM($K1261:M1261)),0)),0)</f>
        <v>0</v>
      </c>
      <c r="O1261" s="247">
        <f ca="1">ROUND(IF(OR(AND($D1259=LataProjekcji,$F1259&gt;0),AND($D1259=LataProjekcji,$F1259=0,$E1260&lt;=10)),$F1260,IF($D1259&lt;LataProjekcji,IF((SUM($K1261:N1261)+$D1261)&lt;$D1260,$D1261,$D1260-SUM($K1261:N1261)),0)),0)</f>
        <v>0</v>
      </c>
      <c r="P1261" s="247">
        <f ca="1">ROUND(IF(OR(AND($D1259=LataProjekcji,$F1259&gt;0),AND($D1259=LataProjekcji,$F1259=0,$E1260&lt;=10)),$F1260,IF($D1259&lt;LataProjekcji,IF((SUM($K1261:O1261)+$D1261)&lt;$D1260,$D1261,$D1260-SUM($K1261:O1261)),0)),0)</f>
        <v>0</v>
      </c>
      <c r="Q1261" s="247">
        <f ca="1">ROUND(IF(OR(AND($D1259=LataProjekcji,$F1259&gt;0),AND($D1259=LataProjekcji,$F1259=0,$E1260&lt;=10)),$F1260,IF($D1259&lt;LataProjekcji,IF((SUM($K1261:P1261)+$D1261)&lt;$D1260,$D1261,$D1260-SUM($K1261:P1261)),0)),0)</f>
        <v>0</v>
      </c>
      <c r="R1261" s="247">
        <f ca="1">ROUND(IF(OR(AND($D1259=LataProjekcji,$F1259&gt;0),AND($D1259=LataProjekcji,$F1259=0,$E1260&lt;=10)),$F1260,IF($D1259&lt;LataProjekcji,IF((SUM($K1261:Q1261)+$D1261)&lt;$D1260,$D1261,$D1260-SUM($K1261:Q1261)),0)),0)</f>
        <v>0</v>
      </c>
      <c r="S1261" s="247">
        <f ca="1">ROUND(IF(OR(AND($D1259=LataProjekcji,$F1259&gt;0),AND($D1259=LataProjekcji,$F1259=0,$E1260&lt;=10)),$F1260,IF($D1259&lt;LataProjekcji,IF((SUM($K1261:R1261)+$D1261)&lt;$D1260,$D1261,$D1260-SUM($K1261:R1261)),0)),0)</f>
        <v>0</v>
      </c>
      <c r="T1261" s="247">
        <f ca="1">ROUND(IF(OR(AND($D1259=LataProjekcji,$F1259&gt;0),AND($D1259=LataProjekcji,$F1259=0,$E1260&lt;=10)),$F1260,IF($D1259&lt;LataProjekcji,IF((SUM($K1261:S1261)+$D1261)&lt;$D1260,$D1261,$D1260-SUM($K1261:S1261)),0)),0)</f>
        <v>0</v>
      </c>
      <c r="U1261" s="247">
        <f ca="1">ROUND(IF(OR(AND($D1259=LataProjekcji,$F1259&gt;0),AND($D1259=LataProjekcji,$F1259=0,$E1260&lt;=10)),$F1260,IF($D1259&lt;LataProjekcji,IF((SUM($K1261:T1261)+$D1261)&lt;$D1260,$D1261,$D1260-SUM($K1261:T1261)),0)),0)</f>
        <v>0</v>
      </c>
      <c r="V1261" s="247">
        <f ca="1">ROUND(IF(OR(AND($D1259=LataProjekcji,$F1259&gt;0),AND($D1259=LataProjekcji,$F1259=0,$E1260&lt;=10)),$F1260,IF($D1259&lt;LataProjekcji,IF((SUM($K1261:U1261)+$D1261)&lt;$D1260,$D1261,$D1260-SUM($K1261:U1261)),0)),0)</f>
        <v>0</v>
      </c>
      <c r="W1261" s="247">
        <f ca="1">ROUND(IF(OR(AND($D1259=LataProjekcji,$F1259&gt;0),AND($D1259=LataProjekcji,$F1259=0,$E1260&lt;=10)),$F1260,IF($D1259&lt;LataProjekcji,IF((SUM($K1261:V1261)+$D1261)&lt;$D1260,$D1261,$D1260-SUM($K1261:V1261)),0)),0)</f>
        <v>0</v>
      </c>
      <c r="X1261" s="247">
        <f ca="1">ROUND(IF(OR(AND($D1259=LataProjekcji,$F1259&gt;0),AND($D1259=LataProjekcji,$F1259=0,$E1260&lt;=10)),$F1260,IF($D1259&lt;LataProjekcji,IF((SUM($K1261:W1261)+$D1261)&lt;$D1260,$D1261,$D1260-SUM($K1261:W1261)),0)),0)</f>
        <v>0</v>
      </c>
      <c r="Y1261" s="247">
        <f ca="1">ROUND(IF(OR(AND($D1259=LataProjekcji,$F1259&gt;0),AND($D1259=LataProjekcji,$F1259=0,$E1260&lt;=10)),$F1260,IF($D1259&lt;LataProjekcji,IF((SUM($K1261:X1261)+$D1261)&lt;$D1260,$D1261,$D1260-SUM($K1261:X1261)),0)),0)</f>
        <v>0</v>
      </c>
      <c r="Z1261" s="247">
        <f ca="1">ROUND(IF(OR(AND($D1259=LataProjekcji,$F1259&gt;0),AND($D1259=LataProjekcji,$F1259=0,$E1260&lt;=10)),$F1260,IF($D1259&lt;LataProjekcji,IF((SUM($K1261:Y1261)+$D1261)&lt;$D1260,$D1261,$D1260-SUM($K1261:Y1261)),0)),0)</f>
        <v>0</v>
      </c>
      <c r="AA1261" s="247">
        <f ca="1">ROUND(IF(OR(AND($D1259=LataProjekcji,$F1259&gt;0),AND($D1259=LataProjekcji,$F1259=0,$E1260&lt;=10)),$F1260,IF($D1259&lt;LataProjekcji,IF((SUM($K1261:Z1261)+$D1261)&lt;$D1260,$D1261,$D1260-SUM($K1261:Z1261)),0)),0)</f>
        <v>0</v>
      </c>
      <c r="AB1261" s="247">
        <f ca="1">ROUND(IF(OR(AND($D1259=LataProjekcji,$F1259&gt;0),AND($D1259=LataProjekcji,$F1259=0,$E1260&lt;=10)),$F1260,IF($D1259&lt;LataProjekcji,IF((SUM($K1261:AA1261)+$D1261)&lt;$D1260,$D1261,$D1260-SUM($K1261:AA1261)),0)),0)</f>
        <v>0</v>
      </c>
      <c r="AC1261" s="247">
        <f ca="1">ROUND(IF(OR(AND($D1259=LataProjekcji,$F1259&gt;0),AND($D1259=LataProjekcji,$F1259=0,$E1260&lt;=10)),$F1260,IF($D1259&lt;LataProjekcji,IF((SUM($K1261:AB1261)+$D1261)&lt;$D1260,$D1261,$D1260-SUM($K1261:AB1261)),0)),0)</f>
        <v>0</v>
      </c>
      <c r="AD1261" s="247">
        <f ca="1">ROUND(IF(OR(AND($D1259=LataProjekcji,$F1259&gt;0),AND($D1259=LataProjekcji,$F1259=0,$E1260&lt;=10)),$F1260,IF($D1259&lt;LataProjekcji,IF((SUM($K1261:AC1261)+$D1261)&lt;$D1260,$D1261,$D1260-SUM($K1261:AC1261)),0)),0)</f>
        <v>0</v>
      </c>
      <c r="AE1261" s="247">
        <f ca="1">ROUND(IF(OR(AND($D1259=LataProjekcji,$F1259&gt;0),AND($D1259=LataProjekcji,$F1259=0,$E1260&lt;=10)),$F1260,IF($D1259&lt;LataProjekcji,IF((SUM($K1261:AD1261)+$D1261)&lt;$D1260,$D1261,$D1260-SUM($K1261:AD1261)),0)),0)</f>
        <v>0</v>
      </c>
    </row>
    <row r="1262" spans="1:31" hidden="1">
      <c r="A1262" s="325"/>
      <c r="B1262" s="21" t="s">
        <v>396</v>
      </c>
      <c r="C1262" s="21"/>
      <c r="D1262" s="22"/>
      <c r="E1262" s="21"/>
      <c r="F1262" s="21"/>
      <c r="G1262" s="21"/>
      <c r="H1262" s="21"/>
      <c r="I1262" s="21"/>
      <c r="J1262" s="21"/>
      <c r="K1262" s="22">
        <f ca="1">ROUND(K1261,0)</f>
        <v>0</v>
      </c>
      <c r="L1262" s="22">
        <f t="shared" ref="L1262:Y1262" ca="1" si="1403">ROUND(K1262+L1261,0)</f>
        <v>0</v>
      </c>
      <c r="M1262" s="22">
        <f t="shared" ca="1" si="1403"/>
        <v>0</v>
      </c>
      <c r="N1262" s="22">
        <f t="shared" ca="1" si="1403"/>
        <v>0</v>
      </c>
      <c r="O1262" s="22">
        <f t="shared" ca="1" si="1403"/>
        <v>0</v>
      </c>
      <c r="P1262" s="22">
        <f t="shared" ca="1" si="1403"/>
        <v>0</v>
      </c>
      <c r="Q1262" s="22">
        <f t="shared" ca="1" si="1403"/>
        <v>0</v>
      </c>
      <c r="R1262" s="22">
        <f t="shared" ca="1" si="1403"/>
        <v>0</v>
      </c>
      <c r="S1262" s="22">
        <f t="shared" ca="1" si="1403"/>
        <v>0</v>
      </c>
      <c r="T1262" s="22">
        <f t="shared" ca="1" si="1403"/>
        <v>0</v>
      </c>
      <c r="U1262" s="22">
        <f t="shared" ca="1" si="1403"/>
        <v>0</v>
      </c>
      <c r="V1262" s="22">
        <f t="shared" ca="1" si="1403"/>
        <v>0</v>
      </c>
      <c r="W1262" s="22">
        <f t="shared" ca="1" si="1403"/>
        <v>0</v>
      </c>
      <c r="X1262" s="22">
        <f t="shared" ca="1" si="1403"/>
        <v>0</v>
      </c>
      <c r="Y1262" s="22">
        <f t="shared" ca="1" si="1403"/>
        <v>0</v>
      </c>
      <c r="Z1262" s="22">
        <f t="shared" ref="Z1262" ca="1" si="1404">ROUND(Y1262+Z1261,0)</f>
        <v>0</v>
      </c>
      <c r="AA1262" s="22">
        <f t="shared" ref="AA1262" ca="1" si="1405">ROUND(Z1262+AA1261,0)</f>
        <v>0</v>
      </c>
      <c r="AB1262" s="22">
        <f t="shared" ref="AB1262" ca="1" si="1406">ROUND(AA1262+AB1261,0)</f>
        <v>0</v>
      </c>
      <c r="AC1262" s="22">
        <f t="shared" ref="AC1262" ca="1" si="1407">ROUND(AB1262+AC1261,0)</f>
        <v>0</v>
      </c>
      <c r="AD1262" s="22">
        <f t="shared" ref="AD1262" ca="1" si="1408">ROUND(AC1262+AD1261,0)</f>
        <v>0</v>
      </c>
      <c r="AE1262" s="22">
        <f t="shared" ref="AE1262" ca="1" si="1409">ROUND(AD1262+AE1261,0)</f>
        <v>0</v>
      </c>
    </row>
    <row r="1263" spans="1:31" hidden="1">
      <c r="A1263" s="325"/>
      <c r="B1263" s="21" t="s">
        <v>387</v>
      </c>
      <c r="C1263" s="21"/>
      <c r="D1263" s="22"/>
      <c r="E1263" s="21"/>
      <c r="F1263" s="21"/>
      <c r="G1263" s="21"/>
      <c r="H1263" s="21"/>
      <c r="I1263" s="21"/>
      <c r="J1263" s="21"/>
      <c r="K1263" s="76">
        <f ca="1">IF($D1259=LataProjekcji,ROUND($D1260-K1262,0),ROUND(IF(K1261=0,0,$D1260-K1262),0))</f>
        <v>0</v>
      </c>
      <c r="L1263" s="253">
        <f t="shared" ref="L1263:W1263" ca="1" si="1410">IF($D1259=LataProjekcji,ROUND($D1260-L1262,0),ROUND(IF(AND(L1261=0,K1263&gt;0),$D1260-L1262,IF(L1261=0,0,$D1260-L1262)),0))</f>
        <v>0</v>
      </c>
      <c r="M1263" s="253">
        <f t="shared" ca="1" si="1410"/>
        <v>0</v>
      </c>
      <c r="N1263" s="253">
        <f t="shared" ca="1" si="1410"/>
        <v>0</v>
      </c>
      <c r="O1263" s="253">
        <f t="shared" ca="1" si="1410"/>
        <v>0</v>
      </c>
      <c r="P1263" s="253">
        <f t="shared" ca="1" si="1410"/>
        <v>0</v>
      </c>
      <c r="Q1263" s="253">
        <f t="shared" ca="1" si="1410"/>
        <v>0</v>
      </c>
      <c r="R1263" s="253">
        <f t="shared" ca="1" si="1410"/>
        <v>0</v>
      </c>
      <c r="S1263" s="253">
        <f t="shared" ca="1" si="1410"/>
        <v>0</v>
      </c>
      <c r="T1263" s="253">
        <f t="shared" ca="1" si="1410"/>
        <v>0</v>
      </c>
      <c r="U1263" s="253">
        <f t="shared" ca="1" si="1410"/>
        <v>0</v>
      </c>
      <c r="V1263" s="253">
        <f t="shared" ca="1" si="1410"/>
        <v>0</v>
      </c>
      <c r="W1263" s="253">
        <f t="shared" ca="1" si="1410"/>
        <v>0</v>
      </c>
      <c r="X1263" s="253">
        <f t="shared" ref="X1263:AA1263" ca="1" si="1411">IF($D1259=LataProjekcji,ROUND($D1260-X1262,0),ROUND(IF(AND(X1261=0,W1263&gt;0),$D1260-X1262,IF(X1261=0,0,$D1260-X1262)),0))</f>
        <v>0</v>
      </c>
      <c r="Y1263" s="253">
        <f t="shared" ca="1" si="1411"/>
        <v>0</v>
      </c>
      <c r="Z1263" s="253">
        <f t="shared" ca="1" si="1411"/>
        <v>0</v>
      </c>
      <c r="AA1263" s="253">
        <f t="shared" ca="1" si="1411"/>
        <v>0</v>
      </c>
      <c r="AB1263" s="253">
        <f t="shared" ref="AB1263" ca="1" si="1412">IF($D1259=LataProjekcji,ROUND($D1260-AB1262,0),ROUND(IF(AND(AB1261=0,AA1263&gt;0),$D1260-AB1262,IF(AB1261=0,0,$D1260-AB1262)),0))</f>
        <v>0</v>
      </c>
      <c r="AC1263" s="253">
        <f t="shared" ref="AC1263" ca="1" si="1413">IF($D1259=LataProjekcji,ROUND($D1260-AC1262,0),ROUND(IF(AND(AC1261=0,AB1263&gt;0),$D1260-AC1262,IF(AC1261=0,0,$D1260-AC1262)),0))</f>
        <v>0</v>
      </c>
      <c r="AD1263" s="253">
        <f t="shared" ref="AD1263" ca="1" si="1414">IF($D1259=LataProjekcji,ROUND($D1260-AD1262,0),ROUND(IF(AND(AD1261=0,AC1263&gt;0),$D1260-AD1262,IF(AD1261=0,0,$D1260-AD1262)),0))</f>
        <v>0</v>
      </c>
      <c r="AE1263" s="253">
        <f t="shared" ref="AE1263" ca="1" si="1415">IF($D1259=LataProjekcji,ROUND($D1260-AE1262,0),ROUND(IF(AND(AE1261=0,AD1263&gt;0),$D1260-AE1262,IF(AE1261=0,0,$D1260-AE1262)),0))</f>
        <v>0</v>
      </c>
    </row>
    <row r="1264" spans="1:31" hidden="1">
      <c r="A1264" s="325"/>
      <c r="B1264" s="21"/>
      <c r="C1264" s="21"/>
      <c r="D1264" s="22"/>
      <c r="E1264" s="21"/>
      <c r="F1264" s="21"/>
      <c r="G1264" s="21"/>
      <c r="H1264" s="384">
        <f>H1257+1</f>
        <v>10</v>
      </c>
      <c r="I1264" s="21"/>
      <c r="J1264" s="384" t="s">
        <v>403</v>
      </c>
      <c r="K1264" s="385">
        <f t="shared" ref="K1264:W1264" ca="1" si="1416">IF(AND(OFFSET($F$195,$D1258,0)="tak",OFFSET($G$195,$D1258,0)="tak",OFFSET($J$195,$D1258,0)="ok",LataProjekcji&lt;=Koniec_Projekt),ROUND(K1261*OFFSET($K$223,$H1264,(COLUMN()-11)),0),0)</f>
        <v>0</v>
      </c>
      <c r="L1264" s="385">
        <f t="shared" ca="1" si="1416"/>
        <v>0</v>
      </c>
      <c r="M1264" s="385">
        <f t="shared" ca="1" si="1416"/>
        <v>0</v>
      </c>
      <c r="N1264" s="385">
        <f t="shared" ca="1" si="1416"/>
        <v>0</v>
      </c>
      <c r="O1264" s="385">
        <f t="shared" ca="1" si="1416"/>
        <v>0</v>
      </c>
      <c r="P1264" s="385">
        <f t="shared" ca="1" si="1416"/>
        <v>0</v>
      </c>
      <c r="Q1264" s="385">
        <f t="shared" ca="1" si="1416"/>
        <v>0</v>
      </c>
      <c r="R1264" s="385">
        <f t="shared" ca="1" si="1416"/>
        <v>0</v>
      </c>
      <c r="S1264" s="385">
        <f t="shared" ca="1" si="1416"/>
        <v>0</v>
      </c>
      <c r="T1264" s="385">
        <f t="shared" ca="1" si="1416"/>
        <v>0</v>
      </c>
      <c r="U1264" s="385">
        <f t="shared" ca="1" si="1416"/>
        <v>0</v>
      </c>
      <c r="V1264" s="385">
        <f t="shared" ca="1" si="1416"/>
        <v>0</v>
      </c>
      <c r="W1264" s="385">
        <f t="shared" ca="1" si="1416"/>
        <v>0</v>
      </c>
      <c r="X1264" s="385">
        <f t="shared" ref="X1264:AA1264" ca="1" si="1417">IF(AND(OFFSET($F$195,$D1258,0)="tak",OFFSET($G$195,$D1258,0)="tak",OFFSET($J$195,$D1258,0)="ok",LataProjekcji&lt;=Koniec_Projekt),ROUND(X1261*OFFSET($K$223,$H1264,(COLUMN()-11)),0),0)</f>
        <v>0</v>
      </c>
      <c r="Y1264" s="385">
        <f t="shared" ca="1" si="1417"/>
        <v>0</v>
      </c>
      <c r="Z1264" s="385">
        <f t="shared" ca="1" si="1417"/>
        <v>0</v>
      </c>
      <c r="AA1264" s="385">
        <f t="shared" ca="1" si="1417"/>
        <v>0</v>
      </c>
      <c r="AB1264" s="385">
        <f t="shared" ref="AB1264:AE1264" ca="1" si="1418">IF(AND(OFFSET($F$195,$D1258,0)="tak",OFFSET($G$195,$D1258,0)="tak",OFFSET($J$195,$D1258,0)="ok",LataProjekcji&lt;=Koniec_Projekt),ROUND(AB1261*OFFSET($K$223,$H1264,(COLUMN()-11)),0),0)</f>
        <v>0</v>
      </c>
      <c r="AC1264" s="385">
        <f t="shared" ca="1" si="1418"/>
        <v>0</v>
      </c>
      <c r="AD1264" s="385">
        <f t="shared" ca="1" si="1418"/>
        <v>0</v>
      </c>
      <c r="AE1264" s="385">
        <f t="shared" ca="1" si="1418"/>
        <v>0</v>
      </c>
    </row>
    <row r="1265" spans="1:31" hidden="1">
      <c r="A1265" s="325"/>
      <c r="B1265" s="20">
        <f ca="1">OFFSET($B$195,D1265,0)</f>
        <v>0</v>
      </c>
      <c r="C1265" s="20"/>
      <c r="D1265" s="21">
        <f>D1258+1</f>
        <v>13</v>
      </c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</row>
    <row r="1266" spans="1:31" hidden="1">
      <c r="A1266" s="325"/>
      <c r="B1266" s="21" t="s">
        <v>394</v>
      </c>
      <c r="C1266" s="21"/>
      <c r="D1266" s="164">
        <f ca="1">YEAR(OFFSET($E$195,D1265,0))</f>
        <v>1900</v>
      </c>
      <c r="E1266" s="164">
        <f ca="1">MONTH(OFFSET($E$195,D1265,0))</f>
        <v>1</v>
      </c>
      <c r="F1266" s="522" cm="1">
        <f t="array" aca="1" ref="F1266" ca="1">IleMiesiecyDoKoncaRokuST</f>
        <v>11</v>
      </c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  <c r="Y1266" s="21"/>
      <c r="Z1266" s="21"/>
      <c r="AA1266" s="21"/>
      <c r="AB1266" s="21"/>
      <c r="AC1266" s="21"/>
      <c r="AD1266" s="21"/>
      <c r="AE1266" s="21"/>
    </row>
    <row r="1267" spans="1:31" hidden="1">
      <c r="A1267" s="325"/>
      <c r="B1267" s="21" t="s">
        <v>387</v>
      </c>
      <c r="C1267" s="21"/>
      <c r="D1267" s="246">
        <f ca="1">IF(E1267&lt;0,0,ROUND(E1267,0))</f>
        <v>0</v>
      </c>
      <c r="E1267" s="248">
        <f ca="1">OFFSET($D$195,D1265,0)</f>
        <v>0</v>
      </c>
      <c r="F1267" s="246">
        <f ca="1">IF(E1267&gt;10,ROUND(($D1268/12)*$F1266,0),$D1267)</f>
        <v>0</v>
      </c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  <c r="Y1267" s="21"/>
      <c r="Z1267" s="21"/>
      <c r="AA1267" s="21"/>
      <c r="AB1267" s="21"/>
      <c r="AC1267" s="21"/>
      <c r="AD1267" s="21"/>
      <c r="AE1267" s="21"/>
    </row>
    <row r="1268" spans="1:31" hidden="1">
      <c r="A1268" s="325"/>
      <c r="B1268" s="21" t="s">
        <v>395</v>
      </c>
      <c r="C1268" s="415">
        <f ca="1">OFFSET($C$195,D1265,0)</f>
        <v>0</v>
      </c>
      <c r="D1268" s="246">
        <f ca="1">IF(ISBLANK(OFFSET($E$195,D1265,0)),0,IF(E1267&gt;10,ROUND(D1267*C1268,0),IF(D1267&lt;0,0,D1267)))</f>
        <v>0</v>
      </c>
      <c r="E1268" s="21"/>
      <c r="F1268" s="21"/>
      <c r="G1268" s="21"/>
      <c r="H1268" s="21"/>
      <c r="I1268" s="21"/>
      <c r="J1268" s="21"/>
      <c r="K1268" s="74">
        <f ca="1">ROUND(IF(($D1266+1)=K$192,$D1268,0),0)</f>
        <v>0</v>
      </c>
      <c r="L1268" s="247">
        <f ca="1">ROUND(IF(OR(AND($D1266=LataProjekcji,$F1266&gt;0),AND($D1266=LataProjekcji,$F1266=0,$E1267&lt;=10)),$F1267,IF($D1266&lt;LataProjekcji,IF((SUM($K1268:K1268)+$D1268)&lt;$D1267,$D1268,$D1267-SUM($K1268:K1268)),0)),0)</f>
        <v>0</v>
      </c>
      <c r="M1268" s="247">
        <f ca="1">ROUND(IF(OR(AND($D1266=LataProjekcji,$F1266&gt;0),AND($D1266=LataProjekcji,$F1266=0,$E1267&lt;=10)),$F1267,IF($D1266&lt;LataProjekcji,IF((SUM($K1268:L1268)+$D1268)&lt;$D1267,$D1268,$D1267-SUM($K1268:L1268)),0)),0)</f>
        <v>0</v>
      </c>
      <c r="N1268" s="247">
        <f ca="1">ROUND(IF(OR(AND($D1266=LataProjekcji,$F1266&gt;0),AND($D1266=LataProjekcji,$F1266=0,$E1267&lt;=10)),$F1267,IF($D1266&lt;LataProjekcji,IF((SUM($K1268:M1268)+$D1268)&lt;$D1267,$D1268,$D1267-SUM($K1268:M1268)),0)),0)</f>
        <v>0</v>
      </c>
      <c r="O1268" s="247">
        <f ca="1">ROUND(IF(OR(AND($D1266=LataProjekcji,$F1266&gt;0),AND($D1266=LataProjekcji,$F1266=0,$E1267&lt;=10)),$F1267,IF($D1266&lt;LataProjekcji,IF((SUM($K1268:N1268)+$D1268)&lt;$D1267,$D1268,$D1267-SUM($K1268:N1268)),0)),0)</f>
        <v>0</v>
      </c>
      <c r="P1268" s="247">
        <f ca="1">ROUND(IF(OR(AND($D1266=LataProjekcji,$F1266&gt;0),AND($D1266=LataProjekcji,$F1266=0,$E1267&lt;=10)),$F1267,IF($D1266&lt;LataProjekcji,IF((SUM($K1268:O1268)+$D1268)&lt;$D1267,$D1268,$D1267-SUM($K1268:O1268)),0)),0)</f>
        <v>0</v>
      </c>
      <c r="Q1268" s="247">
        <f ca="1">ROUND(IF(OR(AND($D1266=LataProjekcji,$F1266&gt;0),AND($D1266=LataProjekcji,$F1266=0,$E1267&lt;=10)),$F1267,IF($D1266&lt;LataProjekcji,IF((SUM($K1268:P1268)+$D1268)&lt;$D1267,$D1268,$D1267-SUM($K1268:P1268)),0)),0)</f>
        <v>0</v>
      </c>
      <c r="R1268" s="247">
        <f ca="1">ROUND(IF(OR(AND($D1266=LataProjekcji,$F1266&gt;0),AND($D1266=LataProjekcji,$F1266=0,$E1267&lt;=10)),$F1267,IF($D1266&lt;LataProjekcji,IF((SUM($K1268:Q1268)+$D1268)&lt;$D1267,$D1268,$D1267-SUM($K1268:Q1268)),0)),0)</f>
        <v>0</v>
      </c>
      <c r="S1268" s="247">
        <f ca="1">ROUND(IF(OR(AND($D1266=LataProjekcji,$F1266&gt;0),AND($D1266=LataProjekcji,$F1266=0,$E1267&lt;=10)),$F1267,IF($D1266&lt;LataProjekcji,IF((SUM($K1268:R1268)+$D1268)&lt;$D1267,$D1268,$D1267-SUM($K1268:R1268)),0)),0)</f>
        <v>0</v>
      </c>
      <c r="T1268" s="247">
        <f ca="1">ROUND(IF(OR(AND($D1266=LataProjekcji,$F1266&gt;0),AND($D1266=LataProjekcji,$F1266=0,$E1267&lt;=10)),$F1267,IF($D1266&lt;LataProjekcji,IF((SUM($K1268:S1268)+$D1268)&lt;$D1267,$D1268,$D1267-SUM($K1268:S1268)),0)),0)</f>
        <v>0</v>
      </c>
      <c r="U1268" s="247">
        <f ca="1">ROUND(IF(OR(AND($D1266=LataProjekcji,$F1266&gt;0),AND($D1266=LataProjekcji,$F1266=0,$E1267&lt;=10)),$F1267,IF($D1266&lt;LataProjekcji,IF((SUM($K1268:T1268)+$D1268)&lt;$D1267,$D1268,$D1267-SUM($K1268:T1268)),0)),0)</f>
        <v>0</v>
      </c>
      <c r="V1268" s="247">
        <f ca="1">ROUND(IF(OR(AND($D1266=LataProjekcji,$F1266&gt;0),AND($D1266=LataProjekcji,$F1266=0,$E1267&lt;=10)),$F1267,IF($D1266&lt;LataProjekcji,IF((SUM($K1268:U1268)+$D1268)&lt;$D1267,$D1268,$D1267-SUM($K1268:U1268)),0)),0)</f>
        <v>0</v>
      </c>
      <c r="W1268" s="247">
        <f ca="1">ROUND(IF(OR(AND($D1266=LataProjekcji,$F1266&gt;0),AND($D1266=LataProjekcji,$F1266=0,$E1267&lt;=10)),$F1267,IF($D1266&lt;LataProjekcji,IF((SUM($K1268:V1268)+$D1268)&lt;$D1267,$D1268,$D1267-SUM($K1268:V1268)),0)),0)</f>
        <v>0</v>
      </c>
      <c r="X1268" s="247">
        <f ca="1">ROUND(IF(OR(AND($D1266=LataProjekcji,$F1266&gt;0),AND($D1266=LataProjekcji,$F1266=0,$E1267&lt;=10)),$F1267,IF($D1266&lt;LataProjekcji,IF((SUM($K1268:W1268)+$D1268)&lt;$D1267,$D1268,$D1267-SUM($K1268:W1268)),0)),0)</f>
        <v>0</v>
      </c>
      <c r="Y1268" s="247">
        <f ca="1">ROUND(IF(OR(AND($D1266=LataProjekcji,$F1266&gt;0),AND($D1266=LataProjekcji,$F1266=0,$E1267&lt;=10)),$F1267,IF($D1266&lt;LataProjekcji,IF((SUM($K1268:X1268)+$D1268)&lt;$D1267,$D1268,$D1267-SUM($K1268:X1268)),0)),0)</f>
        <v>0</v>
      </c>
      <c r="Z1268" s="247">
        <f ca="1">ROUND(IF(OR(AND($D1266=LataProjekcji,$F1266&gt;0),AND($D1266=LataProjekcji,$F1266=0,$E1267&lt;=10)),$F1267,IF($D1266&lt;LataProjekcji,IF((SUM($K1268:Y1268)+$D1268)&lt;$D1267,$D1268,$D1267-SUM($K1268:Y1268)),0)),0)</f>
        <v>0</v>
      </c>
      <c r="AA1268" s="247">
        <f ca="1">ROUND(IF(OR(AND($D1266=LataProjekcji,$F1266&gt;0),AND($D1266=LataProjekcji,$F1266=0,$E1267&lt;=10)),$F1267,IF($D1266&lt;LataProjekcji,IF((SUM($K1268:Z1268)+$D1268)&lt;$D1267,$D1268,$D1267-SUM($K1268:Z1268)),0)),0)</f>
        <v>0</v>
      </c>
      <c r="AB1268" s="247">
        <f ca="1">ROUND(IF(OR(AND($D1266=LataProjekcji,$F1266&gt;0),AND($D1266=LataProjekcji,$F1266=0,$E1267&lt;=10)),$F1267,IF($D1266&lt;LataProjekcji,IF((SUM($K1268:AA1268)+$D1268)&lt;$D1267,$D1268,$D1267-SUM($K1268:AA1268)),0)),0)</f>
        <v>0</v>
      </c>
      <c r="AC1268" s="247">
        <f ca="1">ROUND(IF(OR(AND($D1266=LataProjekcji,$F1266&gt;0),AND($D1266=LataProjekcji,$F1266=0,$E1267&lt;=10)),$F1267,IF($D1266&lt;LataProjekcji,IF((SUM($K1268:AB1268)+$D1268)&lt;$D1267,$D1268,$D1267-SUM($K1268:AB1268)),0)),0)</f>
        <v>0</v>
      </c>
      <c r="AD1268" s="247">
        <f ca="1">ROUND(IF(OR(AND($D1266=LataProjekcji,$F1266&gt;0),AND($D1266=LataProjekcji,$F1266=0,$E1267&lt;=10)),$F1267,IF($D1266&lt;LataProjekcji,IF((SUM($K1268:AC1268)+$D1268)&lt;$D1267,$D1268,$D1267-SUM($K1268:AC1268)),0)),0)</f>
        <v>0</v>
      </c>
      <c r="AE1268" s="247">
        <f ca="1">ROUND(IF(OR(AND($D1266=LataProjekcji,$F1266&gt;0),AND($D1266=LataProjekcji,$F1266=0,$E1267&lt;=10)),$F1267,IF($D1266&lt;LataProjekcji,IF((SUM($K1268:AD1268)+$D1268)&lt;$D1267,$D1268,$D1267-SUM($K1268:AD1268)),0)),0)</f>
        <v>0</v>
      </c>
    </row>
    <row r="1269" spans="1:31" hidden="1">
      <c r="A1269" s="325"/>
      <c r="B1269" s="21" t="s">
        <v>396</v>
      </c>
      <c r="C1269" s="21"/>
      <c r="D1269" s="22"/>
      <c r="E1269" s="21"/>
      <c r="F1269" s="21"/>
      <c r="G1269" s="21"/>
      <c r="H1269" s="21"/>
      <c r="I1269" s="21"/>
      <c r="J1269" s="21"/>
      <c r="K1269" s="22">
        <f ca="1">ROUND(K1268,0)</f>
        <v>0</v>
      </c>
      <c r="L1269" s="22">
        <f t="shared" ref="L1269:Y1269" ca="1" si="1419">ROUND(K1269+L1268,0)</f>
        <v>0</v>
      </c>
      <c r="M1269" s="22">
        <f t="shared" ca="1" si="1419"/>
        <v>0</v>
      </c>
      <c r="N1269" s="22">
        <f t="shared" ca="1" si="1419"/>
        <v>0</v>
      </c>
      <c r="O1269" s="22">
        <f t="shared" ca="1" si="1419"/>
        <v>0</v>
      </c>
      <c r="P1269" s="22">
        <f t="shared" ca="1" si="1419"/>
        <v>0</v>
      </c>
      <c r="Q1269" s="22">
        <f t="shared" ca="1" si="1419"/>
        <v>0</v>
      </c>
      <c r="R1269" s="22">
        <f t="shared" ca="1" si="1419"/>
        <v>0</v>
      </c>
      <c r="S1269" s="22">
        <f t="shared" ca="1" si="1419"/>
        <v>0</v>
      </c>
      <c r="T1269" s="22">
        <f t="shared" ca="1" si="1419"/>
        <v>0</v>
      </c>
      <c r="U1269" s="22">
        <f t="shared" ca="1" si="1419"/>
        <v>0</v>
      </c>
      <c r="V1269" s="22">
        <f t="shared" ca="1" si="1419"/>
        <v>0</v>
      </c>
      <c r="W1269" s="22">
        <f t="shared" ca="1" si="1419"/>
        <v>0</v>
      </c>
      <c r="X1269" s="22">
        <f t="shared" ca="1" si="1419"/>
        <v>0</v>
      </c>
      <c r="Y1269" s="22">
        <f t="shared" ca="1" si="1419"/>
        <v>0</v>
      </c>
      <c r="Z1269" s="22">
        <f t="shared" ref="Z1269" ca="1" si="1420">ROUND(Y1269+Z1268,0)</f>
        <v>0</v>
      </c>
      <c r="AA1269" s="22">
        <f t="shared" ref="AA1269" ca="1" si="1421">ROUND(Z1269+AA1268,0)</f>
        <v>0</v>
      </c>
      <c r="AB1269" s="22">
        <f t="shared" ref="AB1269" ca="1" si="1422">ROUND(AA1269+AB1268,0)</f>
        <v>0</v>
      </c>
      <c r="AC1269" s="22">
        <f t="shared" ref="AC1269" ca="1" si="1423">ROUND(AB1269+AC1268,0)</f>
        <v>0</v>
      </c>
      <c r="AD1269" s="22">
        <f t="shared" ref="AD1269" ca="1" si="1424">ROUND(AC1269+AD1268,0)</f>
        <v>0</v>
      </c>
      <c r="AE1269" s="22">
        <f t="shared" ref="AE1269" ca="1" si="1425">ROUND(AD1269+AE1268,0)</f>
        <v>0</v>
      </c>
    </row>
    <row r="1270" spans="1:31" hidden="1">
      <c r="A1270" s="325"/>
      <c r="B1270" s="21" t="s">
        <v>387</v>
      </c>
      <c r="C1270" s="21"/>
      <c r="D1270" s="22"/>
      <c r="E1270" s="21"/>
      <c r="F1270" s="21"/>
      <c r="G1270" s="21"/>
      <c r="H1270" s="21"/>
      <c r="I1270" s="21"/>
      <c r="J1270" s="21"/>
      <c r="K1270" s="76">
        <f ca="1">IF($D1266=LataProjekcji,ROUND($D1267-K1269,0),ROUND(IF(K1268=0,0,$D1267-K1269),0))</f>
        <v>0</v>
      </c>
      <c r="L1270" s="253">
        <f t="shared" ref="L1270:W1270" ca="1" si="1426">IF($D1266=LataProjekcji,ROUND($D1267-L1269,0),ROUND(IF(AND(L1268=0,K1270&gt;0),$D1267-L1269,IF(L1268=0,0,$D1267-L1269)),0))</f>
        <v>0</v>
      </c>
      <c r="M1270" s="253">
        <f t="shared" ca="1" si="1426"/>
        <v>0</v>
      </c>
      <c r="N1270" s="253">
        <f t="shared" ca="1" si="1426"/>
        <v>0</v>
      </c>
      <c r="O1270" s="253">
        <f t="shared" ca="1" si="1426"/>
        <v>0</v>
      </c>
      <c r="P1270" s="253">
        <f t="shared" ca="1" si="1426"/>
        <v>0</v>
      </c>
      <c r="Q1270" s="253">
        <f t="shared" ca="1" si="1426"/>
        <v>0</v>
      </c>
      <c r="R1270" s="253">
        <f t="shared" ca="1" si="1426"/>
        <v>0</v>
      </c>
      <c r="S1270" s="253">
        <f t="shared" ca="1" si="1426"/>
        <v>0</v>
      </c>
      <c r="T1270" s="253">
        <f t="shared" ca="1" si="1426"/>
        <v>0</v>
      </c>
      <c r="U1270" s="253">
        <f t="shared" ca="1" si="1426"/>
        <v>0</v>
      </c>
      <c r="V1270" s="253">
        <f t="shared" ca="1" si="1426"/>
        <v>0</v>
      </c>
      <c r="W1270" s="253">
        <f t="shared" ca="1" si="1426"/>
        <v>0</v>
      </c>
      <c r="X1270" s="253">
        <f t="shared" ref="X1270:AA1270" ca="1" si="1427">IF($D1266=LataProjekcji,ROUND($D1267-X1269,0),ROUND(IF(AND(X1268=0,W1270&gt;0),$D1267-X1269,IF(X1268=0,0,$D1267-X1269)),0))</f>
        <v>0</v>
      </c>
      <c r="Y1270" s="253">
        <f t="shared" ca="1" si="1427"/>
        <v>0</v>
      </c>
      <c r="Z1270" s="253">
        <f t="shared" ca="1" si="1427"/>
        <v>0</v>
      </c>
      <c r="AA1270" s="253">
        <f t="shared" ca="1" si="1427"/>
        <v>0</v>
      </c>
      <c r="AB1270" s="253">
        <f t="shared" ref="AB1270" ca="1" si="1428">IF($D1266=LataProjekcji,ROUND($D1267-AB1269,0),ROUND(IF(AND(AB1268=0,AA1270&gt;0),$D1267-AB1269,IF(AB1268=0,0,$D1267-AB1269)),0))</f>
        <v>0</v>
      </c>
      <c r="AC1270" s="253">
        <f t="shared" ref="AC1270" ca="1" si="1429">IF($D1266=LataProjekcji,ROUND($D1267-AC1269,0),ROUND(IF(AND(AC1268=0,AB1270&gt;0),$D1267-AC1269,IF(AC1268=0,0,$D1267-AC1269)),0))</f>
        <v>0</v>
      </c>
      <c r="AD1270" s="253">
        <f t="shared" ref="AD1270" ca="1" si="1430">IF($D1266=LataProjekcji,ROUND($D1267-AD1269,0),ROUND(IF(AND(AD1268=0,AC1270&gt;0),$D1267-AD1269,IF(AD1268=0,0,$D1267-AD1269)),0))</f>
        <v>0</v>
      </c>
      <c r="AE1270" s="253">
        <f t="shared" ref="AE1270" ca="1" si="1431">IF($D1266=LataProjekcji,ROUND($D1267-AE1269,0),ROUND(IF(AND(AE1268=0,AD1270&gt;0),$D1267-AE1269,IF(AE1268=0,0,$D1267-AE1269)),0))</f>
        <v>0</v>
      </c>
    </row>
    <row r="1271" spans="1:31" hidden="1">
      <c r="A1271" s="325"/>
      <c r="B1271" s="21"/>
      <c r="C1271" s="21"/>
      <c r="D1271" s="21"/>
      <c r="E1271" s="21"/>
      <c r="F1271" s="21"/>
      <c r="G1271" s="21"/>
      <c r="H1271" s="384">
        <f>H1264+1</f>
        <v>11</v>
      </c>
      <c r="I1271" s="21"/>
      <c r="J1271" s="384" t="s">
        <v>403</v>
      </c>
      <c r="K1271" s="385">
        <f t="shared" ref="K1271:W1271" ca="1" si="1432">IF(AND(OFFSET($F$195,$D1265,0)="tak",OFFSET($G$195,$D1265,0)="tak",OFFSET($J$195,$D1265,0)="ok",LataProjekcji&lt;=Koniec_Projekt),ROUND(K1268*OFFSET($K$223,$H1271,(COLUMN()-11)),0),0)</f>
        <v>0</v>
      </c>
      <c r="L1271" s="385">
        <f t="shared" ca="1" si="1432"/>
        <v>0</v>
      </c>
      <c r="M1271" s="385">
        <f t="shared" ca="1" si="1432"/>
        <v>0</v>
      </c>
      <c r="N1271" s="385">
        <f t="shared" ca="1" si="1432"/>
        <v>0</v>
      </c>
      <c r="O1271" s="385">
        <f t="shared" ca="1" si="1432"/>
        <v>0</v>
      </c>
      <c r="P1271" s="385">
        <f t="shared" ca="1" si="1432"/>
        <v>0</v>
      </c>
      <c r="Q1271" s="385">
        <f t="shared" ca="1" si="1432"/>
        <v>0</v>
      </c>
      <c r="R1271" s="385">
        <f t="shared" ca="1" si="1432"/>
        <v>0</v>
      </c>
      <c r="S1271" s="385">
        <f t="shared" ca="1" si="1432"/>
        <v>0</v>
      </c>
      <c r="T1271" s="385">
        <f t="shared" ca="1" si="1432"/>
        <v>0</v>
      </c>
      <c r="U1271" s="385">
        <f t="shared" ca="1" si="1432"/>
        <v>0</v>
      </c>
      <c r="V1271" s="385">
        <f t="shared" ca="1" si="1432"/>
        <v>0</v>
      </c>
      <c r="W1271" s="385">
        <f t="shared" ca="1" si="1432"/>
        <v>0</v>
      </c>
      <c r="X1271" s="385">
        <f t="shared" ref="X1271:AA1271" ca="1" si="1433">IF(AND(OFFSET($F$195,$D1265,0)="tak",OFFSET($G$195,$D1265,0)="tak",OFFSET($J$195,$D1265,0)="ok",LataProjekcji&lt;=Koniec_Projekt),ROUND(X1268*OFFSET($K$223,$H1271,(COLUMN()-11)),0),0)</f>
        <v>0</v>
      </c>
      <c r="Y1271" s="385">
        <f t="shared" ca="1" si="1433"/>
        <v>0</v>
      </c>
      <c r="Z1271" s="385">
        <f t="shared" ca="1" si="1433"/>
        <v>0</v>
      </c>
      <c r="AA1271" s="385">
        <f t="shared" ca="1" si="1433"/>
        <v>0</v>
      </c>
      <c r="AB1271" s="385">
        <f t="shared" ref="AB1271:AE1271" ca="1" si="1434">IF(AND(OFFSET($F$195,$D1265,0)="tak",OFFSET($G$195,$D1265,0)="tak",OFFSET($J$195,$D1265,0)="ok",LataProjekcji&lt;=Koniec_Projekt),ROUND(AB1268*OFFSET($K$223,$H1271,(COLUMN()-11)),0),0)</f>
        <v>0</v>
      </c>
      <c r="AC1271" s="385">
        <f t="shared" ca="1" si="1434"/>
        <v>0</v>
      </c>
      <c r="AD1271" s="385">
        <f t="shared" ca="1" si="1434"/>
        <v>0</v>
      </c>
      <c r="AE1271" s="385">
        <f t="shared" ca="1" si="1434"/>
        <v>0</v>
      </c>
    </row>
    <row r="1272" spans="1:31" hidden="1">
      <c r="A1272" s="325"/>
      <c r="B1272" s="20">
        <f ca="1">OFFSET($B$195,D1272,0)</f>
        <v>0</v>
      </c>
      <c r="C1272" s="20"/>
      <c r="D1272" s="21">
        <f>D1265+1</f>
        <v>14</v>
      </c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</row>
    <row r="1273" spans="1:31" hidden="1">
      <c r="A1273" s="325"/>
      <c r="B1273" s="21" t="s">
        <v>394</v>
      </c>
      <c r="C1273" s="21"/>
      <c r="D1273" s="164">
        <f ca="1">YEAR(OFFSET($E$195,D1272,0))</f>
        <v>1900</v>
      </c>
      <c r="E1273" s="164">
        <f ca="1">MONTH(OFFSET($E$195,D1272,0))</f>
        <v>1</v>
      </c>
      <c r="F1273" s="522" cm="1">
        <f t="array" aca="1" ref="F1273" ca="1">IleMiesiecyDoKoncaRokuST</f>
        <v>11</v>
      </c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  <c r="Y1273" s="21"/>
      <c r="Z1273" s="21"/>
      <c r="AA1273" s="21"/>
      <c r="AB1273" s="21"/>
      <c r="AC1273" s="21"/>
      <c r="AD1273" s="21"/>
      <c r="AE1273" s="21"/>
    </row>
    <row r="1274" spans="1:31" hidden="1">
      <c r="A1274" s="325"/>
      <c r="B1274" s="21" t="s">
        <v>387</v>
      </c>
      <c r="C1274" s="21"/>
      <c r="D1274" s="246">
        <f ca="1">IF(E1274&lt;0,0,ROUND(E1274,0))</f>
        <v>0</v>
      </c>
      <c r="E1274" s="248">
        <f ca="1">OFFSET($D$195,D1272,0)</f>
        <v>0</v>
      </c>
      <c r="F1274" s="246">
        <f ca="1">IF(E1274&gt;10,ROUND(($D1275/12)*$F1273,0),$D1274)</f>
        <v>0</v>
      </c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  <c r="V1274" s="21"/>
      <c r="W1274" s="21"/>
      <c r="X1274" s="21"/>
      <c r="Y1274" s="21"/>
      <c r="Z1274" s="21"/>
      <c r="AA1274" s="21"/>
      <c r="AB1274" s="21"/>
      <c r="AC1274" s="21"/>
      <c r="AD1274" s="21"/>
      <c r="AE1274" s="21"/>
    </row>
    <row r="1275" spans="1:31" hidden="1">
      <c r="A1275" s="325"/>
      <c r="B1275" s="21" t="s">
        <v>395</v>
      </c>
      <c r="C1275" s="415">
        <f ca="1">OFFSET($C$195,D1272,0)</f>
        <v>0</v>
      </c>
      <c r="D1275" s="246">
        <f ca="1">IF(ISBLANK(OFFSET($E$195,D1272,0)),0,IF(E1274&gt;10,ROUND(D1274*C1275,0),IF(D1274&lt;0,0,D1274)))</f>
        <v>0</v>
      </c>
      <c r="E1275" s="21"/>
      <c r="F1275" s="21"/>
      <c r="G1275" s="21"/>
      <c r="H1275" s="21"/>
      <c r="I1275" s="21"/>
      <c r="J1275" s="21"/>
      <c r="K1275" s="74">
        <f ca="1">ROUND(IF(($D1273+1)=K$192,$D1275,0),0)</f>
        <v>0</v>
      </c>
      <c r="L1275" s="247">
        <f ca="1">ROUND(IF(OR(AND($D1273=LataProjekcji,$F1273&gt;0),AND($D1273=LataProjekcji,$F1273=0,$E1274&lt;=10)),$F1274,IF($D1273&lt;LataProjekcji,IF((SUM($K1275:K1275)+$D1275)&lt;$D1274,$D1275,$D1274-SUM($K1275:K1275)),0)),0)</f>
        <v>0</v>
      </c>
      <c r="M1275" s="247">
        <f ca="1">ROUND(IF(OR(AND($D1273=LataProjekcji,$F1273&gt;0),AND($D1273=LataProjekcji,$F1273=0,$E1274&lt;=10)),$F1274,IF($D1273&lt;LataProjekcji,IF((SUM($K1275:L1275)+$D1275)&lt;$D1274,$D1275,$D1274-SUM($K1275:L1275)),0)),0)</f>
        <v>0</v>
      </c>
      <c r="N1275" s="247">
        <f ca="1">ROUND(IF(OR(AND($D1273=LataProjekcji,$F1273&gt;0),AND($D1273=LataProjekcji,$F1273=0,$E1274&lt;=10)),$F1274,IF($D1273&lt;LataProjekcji,IF((SUM($K1275:M1275)+$D1275)&lt;$D1274,$D1275,$D1274-SUM($K1275:M1275)),0)),0)</f>
        <v>0</v>
      </c>
      <c r="O1275" s="247">
        <f ca="1">ROUND(IF(OR(AND($D1273=LataProjekcji,$F1273&gt;0),AND($D1273=LataProjekcji,$F1273=0,$E1274&lt;=10)),$F1274,IF($D1273&lt;LataProjekcji,IF((SUM($K1275:N1275)+$D1275)&lt;$D1274,$D1275,$D1274-SUM($K1275:N1275)),0)),0)</f>
        <v>0</v>
      </c>
      <c r="P1275" s="247">
        <f ca="1">ROUND(IF(OR(AND($D1273=LataProjekcji,$F1273&gt;0),AND($D1273=LataProjekcji,$F1273=0,$E1274&lt;=10)),$F1274,IF($D1273&lt;LataProjekcji,IF((SUM($K1275:O1275)+$D1275)&lt;$D1274,$D1275,$D1274-SUM($K1275:O1275)),0)),0)</f>
        <v>0</v>
      </c>
      <c r="Q1275" s="247">
        <f ca="1">ROUND(IF(OR(AND($D1273=LataProjekcji,$F1273&gt;0),AND($D1273=LataProjekcji,$F1273=0,$E1274&lt;=10)),$F1274,IF($D1273&lt;LataProjekcji,IF((SUM($K1275:P1275)+$D1275)&lt;$D1274,$D1275,$D1274-SUM($K1275:P1275)),0)),0)</f>
        <v>0</v>
      </c>
      <c r="R1275" s="247">
        <f ca="1">ROUND(IF(OR(AND($D1273=LataProjekcji,$F1273&gt;0),AND($D1273=LataProjekcji,$F1273=0,$E1274&lt;=10)),$F1274,IF($D1273&lt;LataProjekcji,IF((SUM($K1275:Q1275)+$D1275)&lt;$D1274,$D1275,$D1274-SUM($K1275:Q1275)),0)),0)</f>
        <v>0</v>
      </c>
      <c r="S1275" s="247">
        <f ca="1">ROUND(IF(OR(AND($D1273=LataProjekcji,$F1273&gt;0),AND($D1273=LataProjekcji,$F1273=0,$E1274&lt;=10)),$F1274,IF($D1273&lt;LataProjekcji,IF((SUM($K1275:R1275)+$D1275)&lt;$D1274,$D1275,$D1274-SUM($K1275:R1275)),0)),0)</f>
        <v>0</v>
      </c>
      <c r="T1275" s="247">
        <f ca="1">ROUND(IF(OR(AND($D1273=LataProjekcji,$F1273&gt;0),AND($D1273=LataProjekcji,$F1273=0,$E1274&lt;=10)),$F1274,IF($D1273&lt;LataProjekcji,IF((SUM($K1275:S1275)+$D1275)&lt;$D1274,$D1275,$D1274-SUM($K1275:S1275)),0)),0)</f>
        <v>0</v>
      </c>
      <c r="U1275" s="247">
        <f ca="1">ROUND(IF(OR(AND($D1273=LataProjekcji,$F1273&gt;0),AND($D1273=LataProjekcji,$F1273=0,$E1274&lt;=10)),$F1274,IF($D1273&lt;LataProjekcji,IF((SUM($K1275:T1275)+$D1275)&lt;$D1274,$D1275,$D1274-SUM($K1275:T1275)),0)),0)</f>
        <v>0</v>
      </c>
      <c r="V1275" s="247">
        <f ca="1">ROUND(IF(OR(AND($D1273=LataProjekcji,$F1273&gt;0),AND($D1273=LataProjekcji,$F1273=0,$E1274&lt;=10)),$F1274,IF($D1273&lt;LataProjekcji,IF((SUM($K1275:U1275)+$D1275)&lt;$D1274,$D1275,$D1274-SUM($K1275:U1275)),0)),0)</f>
        <v>0</v>
      </c>
      <c r="W1275" s="247">
        <f ca="1">ROUND(IF(OR(AND($D1273=LataProjekcji,$F1273&gt;0),AND($D1273=LataProjekcji,$F1273=0,$E1274&lt;=10)),$F1274,IF($D1273&lt;LataProjekcji,IF((SUM($K1275:V1275)+$D1275)&lt;$D1274,$D1275,$D1274-SUM($K1275:V1275)),0)),0)</f>
        <v>0</v>
      </c>
      <c r="X1275" s="247">
        <f ca="1">ROUND(IF(OR(AND($D1273=LataProjekcji,$F1273&gt;0),AND($D1273=LataProjekcji,$F1273=0,$E1274&lt;=10)),$F1274,IF($D1273&lt;LataProjekcji,IF((SUM($K1275:W1275)+$D1275)&lt;$D1274,$D1275,$D1274-SUM($K1275:W1275)),0)),0)</f>
        <v>0</v>
      </c>
      <c r="Y1275" s="247">
        <f ca="1">ROUND(IF(OR(AND($D1273=LataProjekcji,$F1273&gt;0),AND($D1273=LataProjekcji,$F1273=0,$E1274&lt;=10)),$F1274,IF($D1273&lt;LataProjekcji,IF((SUM($K1275:X1275)+$D1275)&lt;$D1274,$D1275,$D1274-SUM($K1275:X1275)),0)),0)</f>
        <v>0</v>
      </c>
      <c r="Z1275" s="247">
        <f ca="1">ROUND(IF(OR(AND($D1273=LataProjekcji,$F1273&gt;0),AND($D1273=LataProjekcji,$F1273=0,$E1274&lt;=10)),$F1274,IF($D1273&lt;LataProjekcji,IF((SUM($K1275:Y1275)+$D1275)&lt;$D1274,$D1275,$D1274-SUM($K1275:Y1275)),0)),0)</f>
        <v>0</v>
      </c>
      <c r="AA1275" s="247">
        <f ca="1">ROUND(IF(OR(AND($D1273=LataProjekcji,$F1273&gt;0),AND($D1273=LataProjekcji,$F1273=0,$E1274&lt;=10)),$F1274,IF($D1273&lt;LataProjekcji,IF((SUM($K1275:Z1275)+$D1275)&lt;$D1274,$D1275,$D1274-SUM($K1275:Z1275)),0)),0)</f>
        <v>0</v>
      </c>
      <c r="AB1275" s="247">
        <f ca="1">ROUND(IF(OR(AND($D1273=LataProjekcji,$F1273&gt;0),AND($D1273=LataProjekcji,$F1273=0,$E1274&lt;=10)),$F1274,IF($D1273&lt;LataProjekcji,IF((SUM($K1275:AA1275)+$D1275)&lt;$D1274,$D1275,$D1274-SUM($K1275:AA1275)),0)),0)</f>
        <v>0</v>
      </c>
      <c r="AC1275" s="247">
        <f ca="1">ROUND(IF(OR(AND($D1273=LataProjekcji,$F1273&gt;0),AND($D1273=LataProjekcji,$F1273=0,$E1274&lt;=10)),$F1274,IF($D1273&lt;LataProjekcji,IF((SUM($K1275:AB1275)+$D1275)&lt;$D1274,$D1275,$D1274-SUM($K1275:AB1275)),0)),0)</f>
        <v>0</v>
      </c>
      <c r="AD1275" s="247">
        <f ca="1">ROUND(IF(OR(AND($D1273=LataProjekcji,$F1273&gt;0),AND($D1273=LataProjekcji,$F1273=0,$E1274&lt;=10)),$F1274,IF($D1273&lt;LataProjekcji,IF((SUM($K1275:AC1275)+$D1275)&lt;$D1274,$D1275,$D1274-SUM($K1275:AC1275)),0)),0)</f>
        <v>0</v>
      </c>
      <c r="AE1275" s="247">
        <f ca="1">ROUND(IF(OR(AND($D1273=LataProjekcji,$F1273&gt;0),AND($D1273=LataProjekcji,$F1273=0,$E1274&lt;=10)),$F1274,IF($D1273&lt;LataProjekcji,IF((SUM($K1275:AD1275)+$D1275)&lt;$D1274,$D1275,$D1274-SUM($K1275:AD1275)),0)),0)</f>
        <v>0</v>
      </c>
    </row>
    <row r="1276" spans="1:31" hidden="1">
      <c r="A1276" s="325"/>
      <c r="B1276" s="21" t="s">
        <v>396</v>
      </c>
      <c r="C1276" s="21"/>
      <c r="D1276" s="22"/>
      <c r="E1276" s="21"/>
      <c r="F1276" s="21"/>
      <c r="G1276" s="21"/>
      <c r="H1276" s="21"/>
      <c r="I1276" s="21"/>
      <c r="J1276" s="21"/>
      <c r="K1276" s="22">
        <f ca="1">ROUND(K1275,0)</f>
        <v>0</v>
      </c>
      <c r="L1276" s="22">
        <f t="shared" ref="L1276:Y1276" ca="1" si="1435">ROUND(K1276+L1275,0)</f>
        <v>0</v>
      </c>
      <c r="M1276" s="22">
        <f t="shared" ca="1" si="1435"/>
        <v>0</v>
      </c>
      <c r="N1276" s="22">
        <f t="shared" ca="1" si="1435"/>
        <v>0</v>
      </c>
      <c r="O1276" s="22">
        <f t="shared" ca="1" si="1435"/>
        <v>0</v>
      </c>
      <c r="P1276" s="22">
        <f t="shared" ca="1" si="1435"/>
        <v>0</v>
      </c>
      <c r="Q1276" s="22">
        <f t="shared" ca="1" si="1435"/>
        <v>0</v>
      </c>
      <c r="R1276" s="22">
        <f t="shared" ca="1" si="1435"/>
        <v>0</v>
      </c>
      <c r="S1276" s="22">
        <f t="shared" ca="1" si="1435"/>
        <v>0</v>
      </c>
      <c r="T1276" s="22">
        <f t="shared" ca="1" si="1435"/>
        <v>0</v>
      </c>
      <c r="U1276" s="22">
        <f t="shared" ca="1" si="1435"/>
        <v>0</v>
      </c>
      <c r="V1276" s="22">
        <f t="shared" ca="1" si="1435"/>
        <v>0</v>
      </c>
      <c r="W1276" s="22">
        <f t="shared" ca="1" si="1435"/>
        <v>0</v>
      </c>
      <c r="X1276" s="22">
        <f t="shared" ca="1" si="1435"/>
        <v>0</v>
      </c>
      <c r="Y1276" s="22">
        <f t="shared" ca="1" si="1435"/>
        <v>0</v>
      </c>
      <c r="Z1276" s="22">
        <f t="shared" ref="Z1276" ca="1" si="1436">ROUND(Y1276+Z1275,0)</f>
        <v>0</v>
      </c>
      <c r="AA1276" s="22">
        <f t="shared" ref="AA1276" ca="1" si="1437">ROUND(Z1276+AA1275,0)</f>
        <v>0</v>
      </c>
      <c r="AB1276" s="22">
        <f t="shared" ref="AB1276" ca="1" si="1438">ROUND(AA1276+AB1275,0)</f>
        <v>0</v>
      </c>
      <c r="AC1276" s="22">
        <f t="shared" ref="AC1276" ca="1" si="1439">ROUND(AB1276+AC1275,0)</f>
        <v>0</v>
      </c>
      <c r="AD1276" s="22">
        <f t="shared" ref="AD1276" ca="1" si="1440">ROUND(AC1276+AD1275,0)</f>
        <v>0</v>
      </c>
      <c r="AE1276" s="22">
        <f t="shared" ref="AE1276" ca="1" si="1441">ROUND(AD1276+AE1275,0)</f>
        <v>0</v>
      </c>
    </row>
    <row r="1277" spans="1:31" hidden="1">
      <c r="A1277" s="325"/>
      <c r="B1277" s="21" t="s">
        <v>387</v>
      </c>
      <c r="C1277" s="21"/>
      <c r="D1277" s="22"/>
      <c r="E1277" s="21"/>
      <c r="F1277" s="21"/>
      <c r="G1277" s="21"/>
      <c r="H1277" s="21"/>
      <c r="I1277" s="21"/>
      <c r="J1277" s="21"/>
      <c r="K1277" s="76">
        <f ca="1">IF($D1273=LataProjekcji,ROUND($D1274-K1276,0),ROUND(IF(K1275=0,0,$D1274-K1276),0))</f>
        <v>0</v>
      </c>
      <c r="L1277" s="253">
        <f t="shared" ref="L1277:W1277" ca="1" si="1442">IF($D1273=LataProjekcji,ROUND($D1274-L1276,0),ROUND(IF(AND(L1275=0,K1277&gt;0),$D1274-L1276,IF(L1275=0,0,$D1274-L1276)),0))</f>
        <v>0</v>
      </c>
      <c r="M1277" s="253">
        <f t="shared" ca="1" si="1442"/>
        <v>0</v>
      </c>
      <c r="N1277" s="253">
        <f t="shared" ca="1" si="1442"/>
        <v>0</v>
      </c>
      <c r="O1277" s="253">
        <f t="shared" ca="1" si="1442"/>
        <v>0</v>
      </c>
      <c r="P1277" s="253">
        <f t="shared" ca="1" si="1442"/>
        <v>0</v>
      </c>
      <c r="Q1277" s="253">
        <f t="shared" ca="1" si="1442"/>
        <v>0</v>
      </c>
      <c r="R1277" s="253">
        <f t="shared" ca="1" si="1442"/>
        <v>0</v>
      </c>
      <c r="S1277" s="253">
        <f t="shared" ca="1" si="1442"/>
        <v>0</v>
      </c>
      <c r="T1277" s="253">
        <f t="shared" ca="1" si="1442"/>
        <v>0</v>
      </c>
      <c r="U1277" s="253">
        <f t="shared" ca="1" si="1442"/>
        <v>0</v>
      </c>
      <c r="V1277" s="253">
        <f t="shared" ca="1" si="1442"/>
        <v>0</v>
      </c>
      <c r="W1277" s="253">
        <f t="shared" ca="1" si="1442"/>
        <v>0</v>
      </c>
      <c r="X1277" s="253">
        <f t="shared" ref="X1277:AA1277" ca="1" si="1443">IF($D1273=LataProjekcji,ROUND($D1274-X1276,0),ROUND(IF(AND(X1275=0,W1277&gt;0),$D1274-X1276,IF(X1275=0,0,$D1274-X1276)),0))</f>
        <v>0</v>
      </c>
      <c r="Y1277" s="253">
        <f t="shared" ca="1" si="1443"/>
        <v>0</v>
      </c>
      <c r="Z1277" s="253">
        <f t="shared" ca="1" si="1443"/>
        <v>0</v>
      </c>
      <c r="AA1277" s="253">
        <f t="shared" ca="1" si="1443"/>
        <v>0</v>
      </c>
      <c r="AB1277" s="253">
        <f t="shared" ref="AB1277" ca="1" si="1444">IF($D1273=LataProjekcji,ROUND($D1274-AB1276,0),ROUND(IF(AND(AB1275=0,AA1277&gt;0),$D1274-AB1276,IF(AB1275=0,0,$D1274-AB1276)),0))</f>
        <v>0</v>
      </c>
      <c r="AC1277" s="253">
        <f t="shared" ref="AC1277" ca="1" si="1445">IF($D1273=LataProjekcji,ROUND($D1274-AC1276,0),ROUND(IF(AND(AC1275=0,AB1277&gt;0),$D1274-AC1276,IF(AC1275=0,0,$D1274-AC1276)),0))</f>
        <v>0</v>
      </c>
      <c r="AD1277" s="253">
        <f t="shared" ref="AD1277" ca="1" si="1446">IF($D1273=LataProjekcji,ROUND($D1274-AD1276,0),ROUND(IF(AND(AD1275=0,AC1277&gt;0),$D1274-AD1276,IF(AD1275=0,0,$D1274-AD1276)),0))</f>
        <v>0</v>
      </c>
      <c r="AE1277" s="253">
        <f t="shared" ref="AE1277" ca="1" si="1447">IF($D1273=LataProjekcji,ROUND($D1274-AE1276,0),ROUND(IF(AND(AE1275=0,AD1277&gt;0),$D1274-AE1276,IF(AE1275=0,0,$D1274-AE1276)),0))</f>
        <v>0</v>
      </c>
    </row>
    <row r="1278" spans="1:31" hidden="1">
      <c r="A1278" s="325"/>
      <c r="B1278" s="21"/>
      <c r="C1278" s="21"/>
      <c r="D1278" s="22"/>
      <c r="E1278" s="21"/>
      <c r="F1278" s="21"/>
      <c r="G1278" s="21"/>
      <c r="H1278" s="384">
        <f>H1271+1</f>
        <v>12</v>
      </c>
      <c r="I1278" s="21"/>
      <c r="J1278" s="384" t="s">
        <v>403</v>
      </c>
      <c r="K1278" s="385">
        <f t="shared" ref="K1278:W1278" ca="1" si="1448">IF(AND(OFFSET($F$195,$D1272,0)="tak",OFFSET($G$195,$D1272,0)="tak",OFFSET($J$195,$D1272,0)="ok",LataProjekcji&lt;=Koniec_Projekt),ROUND(K1275*OFFSET($K$223,$H1278,(COLUMN()-11)),0),0)</f>
        <v>0</v>
      </c>
      <c r="L1278" s="385">
        <f t="shared" ca="1" si="1448"/>
        <v>0</v>
      </c>
      <c r="M1278" s="385">
        <f t="shared" ca="1" si="1448"/>
        <v>0</v>
      </c>
      <c r="N1278" s="385">
        <f t="shared" ca="1" si="1448"/>
        <v>0</v>
      </c>
      <c r="O1278" s="385">
        <f t="shared" ca="1" si="1448"/>
        <v>0</v>
      </c>
      <c r="P1278" s="385">
        <f t="shared" ca="1" si="1448"/>
        <v>0</v>
      </c>
      <c r="Q1278" s="385">
        <f t="shared" ca="1" si="1448"/>
        <v>0</v>
      </c>
      <c r="R1278" s="385">
        <f t="shared" ca="1" si="1448"/>
        <v>0</v>
      </c>
      <c r="S1278" s="385">
        <f t="shared" ca="1" si="1448"/>
        <v>0</v>
      </c>
      <c r="T1278" s="385">
        <f t="shared" ca="1" si="1448"/>
        <v>0</v>
      </c>
      <c r="U1278" s="385">
        <f t="shared" ca="1" si="1448"/>
        <v>0</v>
      </c>
      <c r="V1278" s="385">
        <f t="shared" ca="1" si="1448"/>
        <v>0</v>
      </c>
      <c r="W1278" s="385">
        <f t="shared" ca="1" si="1448"/>
        <v>0</v>
      </c>
      <c r="X1278" s="385">
        <f t="shared" ref="X1278:AA1278" ca="1" si="1449">IF(AND(OFFSET($F$195,$D1272,0)="tak",OFFSET($G$195,$D1272,0)="tak",OFFSET($J$195,$D1272,0)="ok",LataProjekcji&lt;=Koniec_Projekt),ROUND(X1275*OFFSET($K$223,$H1278,(COLUMN()-11)),0),0)</f>
        <v>0</v>
      </c>
      <c r="Y1278" s="385">
        <f t="shared" ca="1" si="1449"/>
        <v>0</v>
      </c>
      <c r="Z1278" s="385">
        <f t="shared" ca="1" si="1449"/>
        <v>0</v>
      </c>
      <c r="AA1278" s="385">
        <f t="shared" ca="1" si="1449"/>
        <v>0</v>
      </c>
      <c r="AB1278" s="385">
        <f t="shared" ref="AB1278:AE1278" ca="1" si="1450">IF(AND(OFFSET($F$195,$D1272,0)="tak",OFFSET($G$195,$D1272,0)="tak",OFFSET($J$195,$D1272,0)="ok",LataProjekcji&lt;=Koniec_Projekt),ROUND(AB1275*OFFSET($K$223,$H1278,(COLUMN()-11)),0),0)</f>
        <v>0</v>
      </c>
      <c r="AC1278" s="385">
        <f t="shared" ca="1" si="1450"/>
        <v>0</v>
      </c>
      <c r="AD1278" s="385">
        <f t="shared" ca="1" si="1450"/>
        <v>0</v>
      </c>
      <c r="AE1278" s="385">
        <f t="shared" ca="1" si="1450"/>
        <v>0</v>
      </c>
    </row>
    <row r="1279" spans="1:31" hidden="1">
      <c r="A1279" s="325"/>
      <c r="B1279" s="20">
        <f ca="1">OFFSET($B$195,D1279,0)</f>
        <v>0</v>
      </c>
      <c r="C1279" s="20"/>
      <c r="D1279" s="21">
        <f>D1272+1</f>
        <v>15</v>
      </c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  <c r="Y1279" s="21"/>
      <c r="Z1279" s="21"/>
      <c r="AA1279" s="21"/>
      <c r="AB1279" s="21"/>
      <c r="AC1279" s="21"/>
      <c r="AD1279" s="21"/>
      <c r="AE1279" s="21"/>
    </row>
    <row r="1280" spans="1:31" hidden="1">
      <c r="A1280" s="325"/>
      <c r="B1280" s="21" t="s">
        <v>394</v>
      </c>
      <c r="C1280" s="21"/>
      <c r="D1280" s="164">
        <f ca="1">YEAR(OFFSET($E$195,D1279,0))</f>
        <v>1900</v>
      </c>
      <c r="E1280" s="164">
        <f ca="1">MONTH(OFFSET($E$195,D1279,0))</f>
        <v>1</v>
      </c>
      <c r="F1280" s="522" cm="1">
        <f t="array" aca="1" ref="F1280" ca="1">IleMiesiecyDoKoncaRokuST</f>
        <v>11</v>
      </c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  <c r="Y1280" s="21"/>
      <c r="Z1280" s="21"/>
      <c r="AA1280" s="21"/>
      <c r="AB1280" s="21"/>
      <c r="AC1280" s="21"/>
      <c r="AD1280" s="21"/>
      <c r="AE1280" s="21"/>
    </row>
    <row r="1281" spans="1:31" hidden="1">
      <c r="A1281" s="325"/>
      <c r="B1281" s="21" t="s">
        <v>387</v>
      </c>
      <c r="C1281" s="21"/>
      <c r="D1281" s="246">
        <f ca="1">IF(E1281&lt;0,0,ROUND(E1281,0))</f>
        <v>0</v>
      </c>
      <c r="E1281" s="248">
        <f ca="1">OFFSET($D$195,D1279,0)</f>
        <v>0</v>
      </c>
      <c r="F1281" s="246">
        <f ca="1">IF(E1281&gt;10,ROUND(($D1282/12)*$F1280,0),$D1281)</f>
        <v>0</v>
      </c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  <c r="Y1281" s="21"/>
      <c r="Z1281" s="21"/>
      <c r="AA1281" s="21"/>
      <c r="AB1281" s="21"/>
      <c r="AC1281" s="21"/>
      <c r="AD1281" s="21"/>
      <c r="AE1281" s="21"/>
    </row>
    <row r="1282" spans="1:31" hidden="1">
      <c r="A1282" s="325"/>
      <c r="B1282" s="21" t="s">
        <v>395</v>
      </c>
      <c r="C1282" s="415">
        <f ca="1">OFFSET($C$195,D1279,0)</f>
        <v>0</v>
      </c>
      <c r="D1282" s="246">
        <f ca="1">IF(ISBLANK(OFFSET($E$195,D1279,0)),0,IF(E1281&gt;10,ROUND(D1281*C1282,0),IF(D1281&lt;0,0,D1281)))</f>
        <v>0</v>
      </c>
      <c r="E1282" s="21"/>
      <c r="F1282" s="21"/>
      <c r="G1282" s="21"/>
      <c r="H1282" s="21"/>
      <c r="I1282" s="21"/>
      <c r="J1282" s="21"/>
      <c r="K1282" s="74">
        <f ca="1">ROUND(IF(($D1280+1)=K$192,$D1282,0),0)</f>
        <v>0</v>
      </c>
      <c r="L1282" s="247">
        <f ca="1">ROUND(IF(OR(AND($D1280=LataProjekcji,$F1280&gt;0),AND($D1280=LataProjekcji,$F1280=0,$E1281&lt;=10)),$F1281,IF($D1280&lt;LataProjekcji,IF((SUM($K1282:K1282)+$D1282)&lt;$D1281,$D1282,$D1281-SUM($K1282:K1282)),0)),0)</f>
        <v>0</v>
      </c>
      <c r="M1282" s="247">
        <f ca="1">ROUND(IF(OR(AND($D1280=LataProjekcji,$F1280&gt;0),AND($D1280=LataProjekcji,$F1280=0,$E1281&lt;=10)),$F1281,IF($D1280&lt;LataProjekcji,IF((SUM($K1282:L1282)+$D1282)&lt;$D1281,$D1282,$D1281-SUM($K1282:L1282)),0)),0)</f>
        <v>0</v>
      </c>
      <c r="N1282" s="247">
        <f ca="1">ROUND(IF(OR(AND($D1280=LataProjekcji,$F1280&gt;0),AND($D1280=LataProjekcji,$F1280=0,$E1281&lt;=10)),$F1281,IF($D1280&lt;LataProjekcji,IF((SUM($K1282:M1282)+$D1282)&lt;$D1281,$D1282,$D1281-SUM($K1282:M1282)),0)),0)</f>
        <v>0</v>
      </c>
      <c r="O1282" s="247">
        <f ca="1">ROUND(IF(OR(AND($D1280=LataProjekcji,$F1280&gt;0),AND($D1280=LataProjekcji,$F1280=0,$E1281&lt;=10)),$F1281,IF($D1280&lt;LataProjekcji,IF((SUM($K1282:N1282)+$D1282)&lt;$D1281,$D1282,$D1281-SUM($K1282:N1282)),0)),0)</f>
        <v>0</v>
      </c>
      <c r="P1282" s="247">
        <f ca="1">ROUND(IF(OR(AND($D1280=LataProjekcji,$F1280&gt;0),AND($D1280=LataProjekcji,$F1280=0,$E1281&lt;=10)),$F1281,IF($D1280&lt;LataProjekcji,IF((SUM($K1282:O1282)+$D1282)&lt;$D1281,$D1282,$D1281-SUM($K1282:O1282)),0)),0)</f>
        <v>0</v>
      </c>
      <c r="Q1282" s="247">
        <f ca="1">ROUND(IF(OR(AND($D1280=LataProjekcji,$F1280&gt;0),AND($D1280=LataProjekcji,$F1280=0,$E1281&lt;=10)),$F1281,IF($D1280&lt;LataProjekcji,IF((SUM($K1282:P1282)+$D1282)&lt;$D1281,$D1282,$D1281-SUM($K1282:P1282)),0)),0)</f>
        <v>0</v>
      </c>
      <c r="R1282" s="247">
        <f ca="1">ROUND(IF(OR(AND($D1280=LataProjekcji,$F1280&gt;0),AND($D1280=LataProjekcji,$F1280=0,$E1281&lt;=10)),$F1281,IF($D1280&lt;LataProjekcji,IF((SUM($K1282:Q1282)+$D1282)&lt;$D1281,$D1282,$D1281-SUM($K1282:Q1282)),0)),0)</f>
        <v>0</v>
      </c>
      <c r="S1282" s="247">
        <f ca="1">ROUND(IF(OR(AND($D1280=LataProjekcji,$F1280&gt;0),AND($D1280=LataProjekcji,$F1280=0,$E1281&lt;=10)),$F1281,IF($D1280&lt;LataProjekcji,IF((SUM($K1282:R1282)+$D1282)&lt;$D1281,$D1282,$D1281-SUM($K1282:R1282)),0)),0)</f>
        <v>0</v>
      </c>
      <c r="T1282" s="247">
        <f ca="1">ROUND(IF(OR(AND($D1280=LataProjekcji,$F1280&gt;0),AND($D1280=LataProjekcji,$F1280=0,$E1281&lt;=10)),$F1281,IF($D1280&lt;LataProjekcji,IF((SUM($K1282:S1282)+$D1282)&lt;$D1281,$D1282,$D1281-SUM($K1282:S1282)),0)),0)</f>
        <v>0</v>
      </c>
      <c r="U1282" s="247">
        <f ca="1">ROUND(IF(OR(AND($D1280=LataProjekcji,$F1280&gt;0),AND($D1280=LataProjekcji,$F1280=0,$E1281&lt;=10)),$F1281,IF($D1280&lt;LataProjekcji,IF((SUM($K1282:T1282)+$D1282)&lt;$D1281,$D1282,$D1281-SUM($K1282:T1282)),0)),0)</f>
        <v>0</v>
      </c>
      <c r="V1282" s="247">
        <f ca="1">ROUND(IF(OR(AND($D1280=LataProjekcji,$F1280&gt;0),AND($D1280=LataProjekcji,$F1280=0,$E1281&lt;=10)),$F1281,IF($D1280&lt;LataProjekcji,IF((SUM($K1282:U1282)+$D1282)&lt;$D1281,$D1282,$D1281-SUM($K1282:U1282)),0)),0)</f>
        <v>0</v>
      </c>
      <c r="W1282" s="247">
        <f ca="1">ROUND(IF(OR(AND($D1280=LataProjekcji,$F1280&gt;0),AND($D1280=LataProjekcji,$F1280=0,$E1281&lt;=10)),$F1281,IF($D1280&lt;LataProjekcji,IF((SUM($K1282:V1282)+$D1282)&lt;$D1281,$D1282,$D1281-SUM($K1282:V1282)),0)),0)</f>
        <v>0</v>
      </c>
      <c r="X1282" s="247">
        <f ca="1">ROUND(IF(OR(AND($D1280=LataProjekcji,$F1280&gt;0),AND($D1280=LataProjekcji,$F1280=0,$E1281&lt;=10)),$F1281,IF($D1280&lt;LataProjekcji,IF((SUM($K1282:W1282)+$D1282)&lt;$D1281,$D1282,$D1281-SUM($K1282:W1282)),0)),0)</f>
        <v>0</v>
      </c>
      <c r="Y1282" s="247">
        <f ca="1">ROUND(IF(OR(AND($D1280=LataProjekcji,$F1280&gt;0),AND($D1280=LataProjekcji,$F1280=0,$E1281&lt;=10)),$F1281,IF($D1280&lt;LataProjekcji,IF((SUM($K1282:X1282)+$D1282)&lt;$D1281,$D1282,$D1281-SUM($K1282:X1282)),0)),0)</f>
        <v>0</v>
      </c>
      <c r="Z1282" s="247">
        <f ca="1">ROUND(IF(OR(AND($D1280=LataProjekcji,$F1280&gt;0),AND($D1280=LataProjekcji,$F1280=0,$E1281&lt;=10)),$F1281,IF($D1280&lt;LataProjekcji,IF((SUM($K1282:Y1282)+$D1282)&lt;$D1281,$D1282,$D1281-SUM($K1282:Y1282)),0)),0)</f>
        <v>0</v>
      </c>
      <c r="AA1282" s="247">
        <f ca="1">ROUND(IF(OR(AND($D1280=LataProjekcji,$F1280&gt;0),AND($D1280=LataProjekcji,$F1280=0,$E1281&lt;=10)),$F1281,IF($D1280&lt;LataProjekcji,IF((SUM($K1282:Z1282)+$D1282)&lt;$D1281,$D1282,$D1281-SUM($K1282:Z1282)),0)),0)</f>
        <v>0</v>
      </c>
      <c r="AB1282" s="247">
        <f ca="1">ROUND(IF(OR(AND($D1280=LataProjekcji,$F1280&gt;0),AND($D1280=LataProjekcji,$F1280=0,$E1281&lt;=10)),$F1281,IF($D1280&lt;LataProjekcji,IF((SUM($K1282:AA1282)+$D1282)&lt;$D1281,$D1282,$D1281-SUM($K1282:AA1282)),0)),0)</f>
        <v>0</v>
      </c>
      <c r="AC1282" s="247">
        <f ca="1">ROUND(IF(OR(AND($D1280=LataProjekcji,$F1280&gt;0),AND($D1280=LataProjekcji,$F1280=0,$E1281&lt;=10)),$F1281,IF($D1280&lt;LataProjekcji,IF((SUM($K1282:AB1282)+$D1282)&lt;$D1281,$D1282,$D1281-SUM($K1282:AB1282)),0)),0)</f>
        <v>0</v>
      </c>
      <c r="AD1282" s="247">
        <f ca="1">ROUND(IF(OR(AND($D1280=LataProjekcji,$F1280&gt;0),AND($D1280=LataProjekcji,$F1280=0,$E1281&lt;=10)),$F1281,IF($D1280&lt;LataProjekcji,IF((SUM($K1282:AC1282)+$D1282)&lt;$D1281,$D1282,$D1281-SUM($K1282:AC1282)),0)),0)</f>
        <v>0</v>
      </c>
      <c r="AE1282" s="247">
        <f ca="1">ROUND(IF(OR(AND($D1280=LataProjekcji,$F1280&gt;0),AND($D1280=LataProjekcji,$F1280=0,$E1281&lt;=10)),$F1281,IF($D1280&lt;LataProjekcji,IF((SUM($K1282:AD1282)+$D1282)&lt;$D1281,$D1282,$D1281-SUM($K1282:AD1282)),0)),0)</f>
        <v>0</v>
      </c>
    </row>
    <row r="1283" spans="1:31" hidden="1">
      <c r="A1283" s="325"/>
      <c r="B1283" s="21" t="s">
        <v>396</v>
      </c>
      <c r="C1283" s="21"/>
      <c r="D1283" s="22"/>
      <c r="E1283" s="21"/>
      <c r="F1283" s="21"/>
      <c r="G1283" s="21"/>
      <c r="H1283" s="21"/>
      <c r="I1283" s="21"/>
      <c r="J1283" s="21"/>
      <c r="K1283" s="22">
        <f ca="1">ROUND(K1282,0)</f>
        <v>0</v>
      </c>
      <c r="L1283" s="22">
        <f t="shared" ref="L1283:Y1283" ca="1" si="1451">ROUND(K1283+L1282,0)</f>
        <v>0</v>
      </c>
      <c r="M1283" s="22">
        <f t="shared" ca="1" si="1451"/>
        <v>0</v>
      </c>
      <c r="N1283" s="22">
        <f t="shared" ca="1" si="1451"/>
        <v>0</v>
      </c>
      <c r="O1283" s="22">
        <f t="shared" ca="1" si="1451"/>
        <v>0</v>
      </c>
      <c r="P1283" s="22">
        <f t="shared" ca="1" si="1451"/>
        <v>0</v>
      </c>
      <c r="Q1283" s="22">
        <f t="shared" ca="1" si="1451"/>
        <v>0</v>
      </c>
      <c r="R1283" s="22">
        <f t="shared" ca="1" si="1451"/>
        <v>0</v>
      </c>
      <c r="S1283" s="22">
        <f t="shared" ca="1" si="1451"/>
        <v>0</v>
      </c>
      <c r="T1283" s="22">
        <f t="shared" ca="1" si="1451"/>
        <v>0</v>
      </c>
      <c r="U1283" s="22">
        <f t="shared" ca="1" si="1451"/>
        <v>0</v>
      </c>
      <c r="V1283" s="22">
        <f t="shared" ca="1" si="1451"/>
        <v>0</v>
      </c>
      <c r="W1283" s="22">
        <f t="shared" ca="1" si="1451"/>
        <v>0</v>
      </c>
      <c r="X1283" s="22">
        <f t="shared" ca="1" si="1451"/>
        <v>0</v>
      </c>
      <c r="Y1283" s="22">
        <f t="shared" ca="1" si="1451"/>
        <v>0</v>
      </c>
      <c r="Z1283" s="22">
        <f t="shared" ref="Z1283" ca="1" si="1452">ROUND(Y1283+Z1282,0)</f>
        <v>0</v>
      </c>
      <c r="AA1283" s="22">
        <f t="shared" ref="AA1283" ca="1" si="1453">ROUND(Z1283+AA1282,0)</f>
        <v>0</v>
      </c>
      <c r="AB1283" s="22">
        <f t="shared" ref="AB1283" ca="1" si="1454">ROUND(AA1283+AB1282,0)</f>
        <v>0</v>
      </c>
      <c r="AC1283" s="22">
        <f t="shared" ref="AC1283" ca="1" si="1455">ROUND(AB1283+AC1282,0)</f>
        <v>0</v>
      </c>
      <c r="AD1283" s="22">
        <f t="shared" ref="AD1283" ca="1" si="1456">ROUND(AC1283+AD1282,0)</f>
        <v>0</v>
      </c>
      <c r="AE1283" s="22">
        <f t="shared" ref="AE1283" ca="1" si="1457">ROUND(AD1283+AE1282,0)</f>
        <v>0</v>
      </c>
    </row>
    <row r="1284" spans="1:31" hidden="1">
      <c r="A1284" s="325"/>
      <c r="B1284" s="21" t="s">
        <v>387</v>
      </c>
      <c r="C1284" s="21"/>
      <c r="D1284" s="22"/>
      <c r="E1284" s="21"/>
      <c r="F1284" s="21"/>
      <c r="G1284" s="21"/>
      <c r="H1284" s="21"/>
      <c r="I1284" s="21"/>
      <c r="J1284" s="21"/>
      <c r="K1284" s="76">
        <f ca="1">IF($D1280=LataProjekcji,ROUND($D1281-K1283,0),ROUND(IF(K1282=0,0,$D1281-K1283),0))</f>
        <v>0</v>
      </c>
      <c r="L1284" s="253">
        <f t="shared" ref="L1284:W1284" ca="1" si="1458">IF($D1280=LataProjekcji,ROUND($D1281-L1283,0),ROUND(IF(AND(L1282=0,K1284&gt;0),$D1281-L1283,IF(L1282=0,0,$D1281-L1283)),0))</f>
        <v>0</v>
      </c>
      <c r="M1284" s="253">
        <f t="shared" ca="1" si="1458"/>
        <v>0</v>
      </c>
      <c r="N1284" s="253">
        <f t="shared" ca="1" si="1458"/>
        <v>0</v>
      </c>
      <c r="O1284" s="253">
        <f t="shared" ca="1" si="1458"/>
        <v>0</v>
      </c>
      <c r="P1284" s="253">
        <f t="shared" ca="1" si="1458"/>
        <v>0</v>
      </c>
      <c r="Q1284" s="253">
        <f t="shared" ca="1" si="1458"/>
        <v>0</v>
      </c>
      <c r="R1284" s="253">
        <f t="shared" ca="1" si="1458"/>
        <v>0</v>
      </c>
      <c r="S1284" s="253">
        <f t="shared" ca="1" si="1458"/>
        <v>0</v>
      </c>
      <c r="T1284" s="253">
        <f t="shared" ca="1" si="1458"/>
        <v>0</v>
      </c>
      <c r="U1284" s="253">
        <f t="shared" ca="1" si="1458"/>
        <v>0</v>
      </c>
      <c r="V1284" s="253">
        <f t="shared" ca="1" si="1458"/>
        <v>0</v>
      </c>
      <c r="W1284" s="253">
        <f t="shared" ca="1" si="1458"/>
        <v>0</v>
      </c>
      <c r="X1284" s="253">
        <f t="shared" ref="X1284:AA1284" ca="1" si="1459">IF($D1280=LataProjekcji,ROUND($D1281-X1283,0),ROUND(IF(AND(X1282=0,W1284&gt;0),$D1281-X1283,IF(X1282=0,0,$D1281-X1283)),0))</f>
        <v>0</v>
      </c>
      <c r="Y1284" s="253">
        <f t="shared" ca="1" si="1459"/>
        <v>0</v>
      </c>
      <c r="Z1284" s="253">
        <f t="shared" ca="1" si="1459"/>
        <v>0</v>
      </c>
      <c r="AA1284" s="253">
        <f t="shared" ca="1" si="1459"/>
        <v>0</v>
      </c>
      <c r="AB1284" s="253">
        <f t="shared" ref="AB1284" ca="1" si="1460">IF($D1280=LataProjekcji,ROUND($D1281-AB1283,0),ROUND(IF(AND(AB1282=0,AA1284&gt;0),$D1281-AB1283,IF(AB1282=0,0,$D1281-AB1283)),0))</f>
        <v>0</v>
      </c>
      <c r="AC1284" s="253">
        <f t="shared" ref="AC1284" ca="1" si="1461">IF($D1280=LataProjekcji,ROUND($D1281-AC1283,0),ROUND(IF(AND(AC1282=0,AB1284&gt;0),$D1281-AC1283,IF(AC1282=0,0,$D1281-AC1283)),0))</f>
        <v>0</v>
      </c>
      <c r="AD1284" s="253">
        <f t="shared" ref="AD1284" ca="1" si="1462">IF($D1280=LataProjekcji,ROUND($D1281-AD1283,0),ROUND(IF(AND(AD1282=0,AC1284&gt;0),$D1281-AD1283,IF(AD1282=0,0,$D1281-AD1283)),0))</f>
        <v>0</v>
      </c>
      <c r="AE1284" s="253">
        <f t="shared" ref="AE1284" ca="1" si="1463">IF($D1280=LataProjekcji,ROUND($D1281-AE1283,0),ROUND(IF(AND(AE1282=0,AD1284&gt;0),$D1281-AE1283,IF(AE1282=0,0,$D1281-AE1283)),0))</f>
        <v>0</v>
      </c>
    </row>
    <row r="1285" spans="1:31" hidden="1">
      <c r="A1285" s="325"/>
      <c r="B1285" s="21"/>
      <c r="C1285" s="21"/>
      <c r="D1285" s="21"/>
      <c r="E1285" s="21"/>
      <c r="F1285" s="21"/>
      <c r="G1285" s="21"/>
      <c r="H1285" s="384">
        <f>H1278+1</f>
        <v>13</v>
      </c>
      <c r="I1285" s="21"/>
      <c r="J1285" s="384" t="s">
        <v>403</v>
      </c>
      <c r="K1285" s="385">
        <f t="shared" ref="K1285:W1285" ca="1" si="1464">IF(AND(OFFSET($F$195,$D1279,0)="tak",OFFSET($G$195,$D1279,0)="tak",OFFSET($J$195,$D1279,0)="ok",LataProjekcji&lt;=Koniec_Projekt),ROUND(K1282*OFFSET($K$223,$H1285,(COLUMN()-11)),0),0)</f>
        <v>0</v>
      </c>
      <c r="L1285" s="385">
        <f t="shared" ca="1" si="1464"/>
        <v>0</v>
      </c>
      <c r="M1285" s="385">
        <f t="shared" ca="1" si="1464"/>
        <v>0</v>
      </c>
      <c r="N1285" s="385">
        <f t="shared" ca="1" si="1464"/>
        <v>0</v>
      </c>
      <c r="O1285" s="385">
        <f t="shared" ca="1" si="1464"/>
        <v>0</v>
      </c>
      <c r="P1285" s="385">
        <f t="shared" ca="1" si="1464"/>
        <v>0</v>
      </c>
      <c r="Q1285" s="385">
        <f t="shared" ca="1" si="1464"/>
        <v>0</v>
      </c>
      <c r="R1285" s="385">
        <f t="shared" ca="1" si="1464"/>
        <v>0</v>
      </c>
      <c r="S1285" s="385">
        <f t="shared" ca="1" si="1464"/>
        <v>0</v>
      </c>
      <c r="T1285" s="385">
        <f t="shared" ca="1" si="1464"/>
        <v>0</v>
      </c>
      <c r="U1285" s="385">
        <f t="shared" ca="1" si="1464"/>
        <v>0</v>
      </c>
      <c r="V1285" s="385">
        <f t="shared" ca="1" si="1464"/>
        <v>0</v>
      </c>
      <c r="W1285" s="385">
        <f t="shared" ca="1" si="1464"/>
        <v>0</v>
      </c>
      <c r="X1285" s="385">
        <f t="shared" ref="X1285:AA1285" ca="1" si="1465">IF(AND(OFFSET($F$195,$D1279,0)="tak",OFFSET($G$195,$D1279,0)="tak",OFFSET($J$195,$D1279,0)="ok",LataProjekcji&lt;=Koniec_Projekt),ROUND(X1282*OFFSET($K$223,$H1285,(COLUMN()-11)),0),0)</f>
        <v>0</v>
      </c>
      <c r="Y1285" s="385">
        <f t="shared" ca="1" si="1465"/>
        <v>0</v>
      </c>
      <c r="Z1285" s="385">
        <f t="shared" ca="1" si="1465"/>
        <v>0</v>
      </c>
      <c r="AA1285" s="385">
        <f t="shared" ca="1" si="1465"/>
        <v>0</v>
      </c>
      <c r="AB1285" s="385">
        <f t="shared" ref="AB1285:AE1285" ca="1" si="1466">IF(AND(OFFSET($F$195,$D1279,0)="tak",OFFSET($G$195,$D1279,0)="tak",OFFSET($J$195,$D1279,0)="ok",LataProjekcji&lt;=Koniec_Projekt),ROUND(AB1282*OFFSET($K$223,$H1285,(COLUMN()-11)),0),0)</f>
        <v>0</v>
      </c>
      <c r="AC1285" s="385">
        <f t="shared" ca="1" si="1466"/>
        <v>0</v>
      </c>
      <c r="AD1285" s="385">
        <f t="shared" ca="1" si="1466"/>
        <v>0</v>
      </c>
      <c r="AE1285" s="385">
        <f t="shared" ca="1" si="1466"/>
        <v>0</v>
      </c>
    </row>
    <row r="1286" spans="1:31" hidden="1">
      <c r="A1286" s="325"/>
      <c r="B1286" s="20">
        <f ca="1">OFFSET($B$195,D1286,0)</f>
        <v>0</v>
      </c>
      <c r="C1286" s="20"/>
      <c r="D1286" s="21">
        <f>D1279+1</f>
        <v>16</v>
      </c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  <c r="Y1286" s="21"/>
      <c r="Z1286" s="21"/>
      <c r="AA1286" s="21"/>
      <c r="AB1286" s="21"/>
      <c r="AC1286" s="21"/>
      <c r="AD1286" s="21"/>
      <c r="AE1286" s="21"/>
    </row>
    <row r="1287" spans="1:31" hidden="1">
      <c r="A1287" s="325"/>
      <c r="B1287" s="21" t="s">
        <v>394</v>
      </c>
      <c r="C1287" s="21"/>
      <c r="D1287" s="164">
        <f ca="1">YEAR(OFFSET($E$195,D1286,0))</f>
        <v>1900</v>
      </c>
      <c r="E1287" s="164">
        <f ca="1">MONTH(OFFSET($E$195,D1286,0))</f>
        <v>1</v>
      </c>
      <c r="F1287" s="522" cm="1">
        <f t="array" aca="1" ref="F1287" ca="1">IleMiesiecyDoKoncaRokuST</f>
        <v>11</v>
      </c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  <c r="Y1287" s="21"/>
      <c r="Z1287" s="21"/>
      <c r="AA1287" s="21"/>
      <c r="AB1287" s="21"/>
      <c r="AC1287" s="21"/>
      <c r="AD1287" s="21"/>
      <c r="AE1287" s="21"/>
    </row>
    <row r="1288" spans="1:31" hidden="1">
      <c r="A1288" s="325"/>
      <c r="B1288" s="21" t="s">
        <v>387</v>
      </c>
      <c r="C1288" s="21"/>
      <c r="D1288" s="246">
        <f ca="1">IF(E1288&lt;0,0,ROUND(E1288,0))</f>
        <v>0</v>
      </c>
      <c r="E1288" s="248">
        <f ca="1">OFFSET($D$195,D1286,0)</f>
        <v>0</v>
      </c>
      <c r="F1288" s="246">
        <f ca="1">IF(E1288&gt;10,ROUND(($D1289/12)*$F1287,0),$D1288)</f>
        <v>0</v>
      </c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  <c r="Y1288" s="21"/>
      <c r="Z1288" s="21"/>
      <c r="AA1288" s="21"/>
      <c r="AB1288" s="21"/>
      <c r="AC1288" s="21"/>
      <c r="AD1288" s="21"/>
      <c r="AE1288" s="21"/>
    </row>
    <row r="1289" spans="1:31" hidden="1">
      <c r="A1289" s="325"/>
      <c r="B1289" s="21" t="s">
        <v>395</v>
      </c>
      <c r="C1289" s="415">
        <f ca="1">OFFSET($C$195,D1286,0)</f>
        <v>0</v>
      </c>
      <c r="D1289" s="246">
        <f ca="1">IF(ISBLANK(OFFSET($E$195,D1286,0)),0,IF(E1288&gt;10,ROUND(D1288*C1289,0),IF(D1288&lt;0,0,D1288)))</f>
        <v>0</v>
      </c>
      <c r="E1289" s="21"/>
      <c r="F1289" s="21"/>
      <c r="G1289" s="21"/>
      <c r="H1289" s="21"/>
      <c r="I1289" s="21"/>
      <c r="J1289" s="21"/>
      <c r="K1289" s="74">
        <f ca="1">ROUND(IF(($D1287+1)=K$192,$D1289,0),0)</f>
        <v>0</v>
      </c>
      <c r="L1289" s="247">
        <f ca="1">ROUND(IF(OR(AND($D1287=LataProjekcji,$F1287&gt;0),AND($D1287=LataProjekcji,$F1287=0,$E1288&lt;=10)),$F1288,IF($D1287&lt;LataProjekcji,IF((SUM($K1289:K1289)+$D1289)&lt;$D1288,$D1289,$D1288-SUM($K1289:K1289)),0)),0)</f>
        <v>0</v>
      </c>
      <c r="M1289" s="247">
        <f ca="1">ROUND(IF(OR(AND($D1287=LataProjekcji,$F1287&gt;0),AND($D1287=LataProjekcji,$F1287=0,$E1288&lt;=10)),$F1288,IF($D1287&lt;LataProjekcji,IF((SUM($K1289:L1289)+$D1289)&lt;$D1288,$D1289,$D1288-SUM($K1289:L1289)),0)),0)</f>
        <v>0</v>
      </c>
      <c r="N1289" s="247">
        <f ca="1">ROUND(IF(OR(AND($D1287=LataProjekcji,$F1287&gt;0),AND($D1287=LataProjekcji,$F1287=0,$E1288&lt;=10)),$F1288,IF($D1287&lt;LataProjekcji,IF((SUM($K1289:M1289)+$D1289)&lt;$D1288,$D1289,$D1288-SUM($K1289:M1289)),0)),0)</f>
        <v>0</v>
      </c>
      <c r="O1289" s="247">
        <f ca="1">ROUND(IF(OR(AND($D1287=LataProjekcji,$F1287&gt;0),AND($D1287=LataProjekcji,$F1287=0,$E1288&lt;=10)),$F1288,IF($D1287&lt;LataProjekcji,IF((SUM($K1289:N1289)+$D1289)&lt;$D1288,$D1289,$D1288-SUM($K1289:N1289)),0)),0)</f>
        <v>0</v>
      </c>
      <c r="P1289" s="247">
        <f ca="1">ROUND(IF(OR(AND($D1287=LataProjekcji,$F1287&gt;0),AND($D1287=LataProjekcji,$F1287=0,$E1288&lt;=10)),$F1288,IF($D1287&lt;LataProjekcji,IF((SUM($K1289:O1289)+$D1289)&lt;$D1288,$D1289,$D1288-SUM($K1289:O1289)),0)),0)</f>
        <v>0</v>
      </c>
      <c r="Q1289" s="247">
        <f ca="1">ROUND(IF(OR(AND($D1287=LataProjekcji,$F1287&gt;0),AND($D1287=LataProjekcji,$F1287=0,$E1288&lt;=10)),$F1288,IF($D1287&lt;LataProjekcji,IF((SUM($K1289:P1289)+$D1289)&lt;$D1288,$D1289,$D1288-SUM($K1289:P1289)),0)),0)</f>
        <v>0</v>
      </c>
      <c r="R1289" s="247">
        <f ca="1">ROUND(IF(OR(AND($D1287=LataProjekcji,$F1287&gt;0),AND($D1287=LataProjekcji,$F1287=0,$E1288&lt;=10)),$F1288,IF($D1287&lt;LataProjekcji,IF((SUM($K1289:Q1289)+$D1289)&lt;$D1288,$D1289,$D1288-SUM($K1289:Q1289)),0)),0)</f>
        <v>0</v>
      </c>
      <c r="S1289" s="247">
        <f ca="1">ROUND(IF(OR(AND($D1287=LataProjekcji,$F1287&gt;0),AND($D1287=LataProjekcji,$F1287=0,$E1288&lt;=10)),$F1288,IF($D1287&lt;LataProjekcji,IF((SUM($K1289:R1289)+$D1289)&lt;$D1288,$D1289,$D1288-SUM($K1289:R1289)),0)),0)</f>
        <v>0</v>
      </c>
      <c r="T1289" s="247">
        <f ca="1">ROUND(IF(OR(AND($D1287=LataProjekcji,$F1287&gt;0),AND($D1287=LataProjekcji,$F1287=0,$E1288&lt;=10)),$F1288,IF($D1287&lt;LataProjekcji,IF((SUM($K1289:S1289)+$D1289)&lt;$D1288,$D1289,$D1288-SUM($K1289:S1289)),0)),0)</f>
        <v>0</v>
      </c>
      <c r="U1289" s="247">
        <f ca="1">ROUND(IF(OR(AND($D1287=LataProjekcji,$F1287&gt;0),AND($D1287=LataProjekcji,$F1287=0,$E1288&lt;=10)),$F1288,IF($D1287&lt;LataProjekcji,IF((SUM($K1289:T1289)+$D1289)&lt;$D1288,$D1289,$D1288-SUM($K1289:T1289)),0)),0)</f>
        <v>0</v>
      </c>
      <c r="V1289" s="247">
        <f ca="1">ROUND(IF(OR(AND($D1287=LataProjekcji,$F1287&gt;0),AND($D1287=LataProjekcji,$F1287=0,$E1288&lt;=10)),$F1288,IF($D1287&lt;LataProjekcji,IF((SUM($K1289:U1289)+$D1289)&lt;$D1288,$D1289,$D1288-SUM($K1289:U1289)),0)),0)</f>
        <v>0</v>
      </c>
      <c r="W1289" s="247">
        <f ca="1">ROUND(IF(OR(AND($D1287=LataProjekcji,$F1287&gt;0),AND($D1287=LataProjekcji,$F1287=0,$E1288&lt;=10)),$F1288,IF($D1287&lt;LataProjekcji,IF((SUM($K1289:V1289)+$D1289)&lt;$D1288,$D1289,$D1288-SUM($K1289:V1289)),0)),0)</f>
        <v>0</v>
      </c>
      <c r="X1289" s="247">
        <f ca="1">ROUND(IF(OR(AND($D1287=LataProjekcji,$F1287&gt;0),AND($D1287=LataProjekcji,$F1287=0,$E1288&lt;=10)),$F1288,IF($D1287&lt;LataProjekcji,IF((SUM($K1289:W1289)+$D1289)&lt;$D1288,$D1289,$D1288-SUM($K1289:W1289)),0)),0)</f>
        <v>0</v>
      </c>
      <c r="Y1289" s="247">
        <f ca="1">ROUND(IF(OR(AND($D1287=LataProjekcji,$F1287&gt;0),AND($D1287=LataProjekcji,$F1287=0,$E1288&lt;=10)),$F1288,IF($D1287&lt;LataProjekcji,IF((SUM($K1289:X1289)+$D1289)&lt;$D1288,$D1289,$D1288-SUM($K1289:X1289)),0)),0)</f>
        <v>0</v>
      </c>
      <c r="Z1289" s="247">
        <f ca="1">ROUND(IF(OR(AND($D1287=LataProjekcji,$F1287&gt;0),AND($D1287=LataProjekcji,$F1287=0,$E1288&lt;=10)),$F1288,IF($D1287&lt;LataProjekcji,IF((SUM($K1289:Y1289)+$D1289)&lt;$D1288,$D1289,$D1288-SUM($K1289:Y1289)),0)),0)</f>
        <v>0</v>
      </c>
      <c r="AA1289" s="247">
        <f ca="1">ROUND(IF(OR(AND($D1287=LataProjekcji,$F1287&gt;0),AND($D1287=LataProjekcji,$F1287=0,$E1288&lt;=10)),$F1288,IF($D1287&lt;LataProjekcji,IF((SUM($K1289:Z1289)+$D1289)&lt;$D1288,$D1289,$D1288-SUM($K1289:Z1289)),0)),0)</f>
        <v>0</v>
      </c>
      <c r="AB1289" s="247">
        <f ca="1">ROUND(IF(OR(AND($D1287=LataProjekcji,$F1287&gt;0),AND($D1287=LataProjekcji,$F1287=0,$E1288&lt;=10)),$F1288,IF($D1287&lt;LataProjekcji,IF((SUM($K1289:AA1289)+$D1289)&lt;$D1288,$D1289,$D1288-SUM($K1289:AA1289)),0)),0)</f>
        <v>0</v>
      </c>
      <c r="AC1289" s="247">
        <f ca="1">ROUND(IF(OR(AND($D1287=LataProjekcji,$F1287&gt;0),AND($D1287=LataProjekcji,$F1287=0,$E1288&lt;=10)),$F1288,IF($D1287&lt;LataProjekcji,IF((SUM($K1289:AB1289)+$D1289)&lt;$D1288,$D1289,$D1288-SUM($K1289:AB1289)),0)),0)</f>
        <v>0</v>
      </c>
      <c r="AD1289" s="247">
        <f ca="1">ROUND(IF(OR(AND($D1287=LataProjekcji,$F1287&gt;0),AND($D1287=LataProjekcji,$F1287=0,$E1288&lt;=10)),$F1288,IF($D1287&lt;LataProjekcji,IF((SUM($K1289:AC1289)+$D1289)&lt;$D1288,$D1289,$D1288-SUM($K1289:AC1289)),0)),0)</f>
        <v>0</v>
      </c>
      <c r="AE1289" s="247">
        <f ca="1">ROUND(IF(OR(AND($D1287=LataProjekcji,$F1287&gt;0),AND($D1287=LataProjekcji,$F1287=0,$E1288&lt;=10)),$F1288,IF($D1287&lt;LataProjekcji,IF((SUM($K1289:AD1289)+$D1289)&lt;$D1288,$D1289,$D1288-SUM($K1289:AD1289)),0)),0)</f>
        <v>0</v>
      </c>
    </row>
    <row r="1290" spans="1:31" hidden="1">
      <c r="A1290" s="325"/>
      <c r="B1290" s="21" t="s">
        <v>396</v>
      </c>
      <c r="C1290" s="21"/>
      <c r="D1290" s="22"/>
      <c r="E1290" s="21"/>
      <c r="F1290" s="21"/>
      <c r="G1290" s="21"/>
      <c r="H1290" s="21"/>
      <c r="I1290" s="21"/>
      <c r="J1290" s="21"/>
      <c r="K1290" s="22">
        <f ca="1">ROUND(K1289,0)</f>
        <v>0</v>
      </c>
      <c r="L1290" s="22">
        <f t="shared" ref="L1290:Y1290" ca="1" si="1467">ROUND(K1290+L1289,0)</f>
        <v>0</v>
      </c>
      <c r="M1290" s="22">
        <f t="shared" ca="1" si="1467"/>
        <v>0</v>
      </c>
      <c r="N1290" s="22">
        <f t="shared" ca="1" si="1467"/>
        <v>0</v>
      </c>
      <c r="O1290" s="22">
        <f t="shared" ca="1" si="1467"/>
        <v>0</v>
      </c>
      <c r="P1290" s="22">
        <f t="shared" ca="1" si="1467"/>
        <v>0</v>
      </c>
      <c r="Q1290" s="22">
        <f t="shared" ca="1" si="1467"/>
        <v>0</v>
      </c>
      <c r="R1290" s="22">
        <f t="shared" ca="1" si="1467"/>
        <v>0</v>
      </c>
      <c r="S1290" s="22">
        <f t="shared" ca="1" si="1467"/>
        <v>0</v>
      </c>
      <c r="T1290" s="22">
        <f t="shared" ca="1" si="1467"/>
        <v>0</v>
      </c>
      <c r="U1290" s="22">
        <f t="shared" ca="1" si="1467"/>
        <v>0</v>
      </c>
      <c r="V1290" s="22">
        <f t="shared" ca="1" si="1467"/>
        <v>0</v>
      </c>
      <c r="W1290" s="22">
        <f t="shared" ca="1" si="1467"/>
        <v>0</v>
      </c>
      <c r="X1290" s="22">
        <f t="shared" ca="1" si="1467"/>
        <v>0</v>
      </c>
      <c r="Y1290" s="22">
        <f t="shared" ca="1" si="1467"/>
        <v>0</v>
      </c>
      <c r="Z1290" s="22">
        <f t="shared" ref="Z1290" ca="1" si="1468">ROUND(Y1290+Z1289,0)</f>
        <v>0</v>
      </c>
      <c r="AA1290" s="22">
        <f t="shared" ref="AA1290" ca="1" si="1469">ROUND(Z1290+AA1289,0)</f>
        <v>0</v>
      </c>
      <c r="AB1290" s="22">
        <f t="shared" ref="AB1290" ca="1" si="1470">ROUND(AA1290+AB1289,0)</f>
        <v>0</v>
      </c>
      <c r="AC1290" s="22">
        <f t="shared" ref="AC1290" ca="1" si="1471">ROUND(AB1290+AC1289,0)</f>
        <v>0</v>
      </c>
      <c r="AD1290" s="22">
        <f t="shared" ref="AD1290" ca="1" si="1472">ROUND(AC1290+AD1289,0)</f>
        <v>0</v>
      </c>
      <c r="AE1290" s="22">
        <f t="shared" ref="AE1290" ca="1" si="1473">ROUND(AD1290+AE1289,0)</f>
        <v>0</v>
      </c>
    </row>
    <row r="1291" spans="1:31" hidden="1">
      <c r="A1291" s="325"/>
      <c r="B1291" s="21" t="s">
        <v>387</v>
      </c>
      <c r="C1291" s="21"/>
      <c r="D1291" s="22"/>
      <c r="E1291" s="21"/>
      <c r="F1291" s="21"/>
      <c r="G1291" s="21"/>
      <c r="H1291" s="21"/>
      <c r="I1291" s="21"/>
      <c r="J1291" s="21"/>
      <c r="K1291" s="76">
        <f ca="1">IF($D1287=LataProjekcji,ROUND($D1288-K1290,0),ROUND(IF(K1289=0,0,$D1288-K1290),0))</f>
        <v>0</v>
      </c>
      <c r="L1291" s="253">
        <f t="shared" ref="L1291:W1291" ca="1" si="1474">IF($D1287=LataProjekcji,ROUND($D1288-L1290,0),ROUND(IF(AND(L1289=0,K1291&gt;0),$D1288-L1290,IF(L1289=0,0,$D1288-L1290)),0))</f>
        <v>0</v>
      </c>
      <c r="M1291" s="253">
        <f t="shared" ca="1" si="1474"/>
        <v>0</v>
      </c>
      <c r="N1291" s="253">
        <f t="shared" ca="1" si="1474"/>
        <v>0</v>
      </c>
      <c r="O1291" s="253">
        <f t="shared" ca="1" si="1474"/>
        <v>0</v>
      </c>
      <c r="P1291" s="253">
        <f t="shared" ca="1" si="1474"/>
        <v>0</v>
      </c>
      <c r="Q1291" s="253">
        <f t="shared" ca="1" si="1474"/>
        <v>0</v>
      </c>
      <c r="R1291" s="253">
        <f t="shared" ca="1" si="1474"/>
        <v>0</v>
      </c>
      <c r="S1291" s="253">
        <f t="shared" ca="1" si="1474"/>
        <v>0</v>
      </c>
      <c r="T1291" s="253">
        <f t="shared" ca="1" si="1474"/>
        <v>0</v>
      </c>
      <c r="U1291" s="253">
        <f t="shared" ca="1" si="1474"/>
        <v>0</v>
      </c>
      <c r="V1291" s="253">
        <f t="shared" ca="1" si="1474"/>
        <v>0</v>
      </c>
      <c r="W1291" s="253">
        <f t="shared" ca="1" si="1474"/>
        <v>0</v>
      </c>
      <c r="X1291" s="253">
        <f t="shared" ref="X1291:AA1291" ca="1" si="1475">IF($D1287=LataProjekcji,ROUND($D1288-X1290,0),ROUND(IF(AND(X1289=0,W1291&gt;0),$D1288-X1290,IF(X1289=0,0,$D1288-X1290)),0))</f>
        <v>0</v>
      </c>
      <c r="Y1291" s="253">
        <f t="shared" ca="1" si="1475"/>
        <v>0</v>
      </c>
      <c r="Z1291" s="253">
        <f t="shared" ca="1" si="1475"/>
        <v>0</v>
      </c>
      <c r="AA1291" s="253">
        <f t="shared" ca="1" si="1475"/>
        <v>0</v>
      </c>
      <c r="AB1291" s="253">
        <f t="shared" ref="AB1291" ca="1" si="1476">IF($D1287=LataProjekcji,ROUND($D1288-AB1290,0),ROUND(IF(AND(AB1289=0,AA1291&gt;0),$D1288-AB1290,IF(AB1289=0,0,$D1288-AB1290)),0))</f>
        <v>0</v>
      </c>
      <c r="AC1291" s="253">
        <f t="shared" ref="AC1291" ca="1" si="1477">IF($D1287=LataProjekcji,ROUND($D1288-AC1290,0),ROUND(IF(AND(AC1289=0,AB1291&gt;0),$D1288-AC1290,IF(AC1289=0,0,$D1288-AC1290)),0))</f>
        <v>0</v>
      </c>
      <c r="AD1291" s="253">
        <f t="shared" ref="AD1291" ca="1" si="1478">IF($D1287=LataProjekcji,ROUND($D1288-AD1290,0),ROUND(IF(AND(AD1289=0,AC1291&gt;0),$D1288-AD1290,IF(AD1289=0,0,$D1288-AD1290)),0))</f>
        <v>0</v>
      </c>
      <c r="AE1291" s="253">
        <f t="shared" ref="AE1291" ca="1" si="1479">IF($D1287=LataProjekcji,ROUND($D1288-AE1290,0),ROUND(IF(AND(AE1289=0,AD1291&gt;0),$D1288-AE1290,IF(AE1289=0,0,$D1288-AE1290)),0))</f>
        <v>0</v>
      </c>
    </row>
    <row r="1292" spans="1:31" hidden="1">
      <c r="A1292" s="325"/>
      <c r="B1292" s="21"/>
      <c r="C1292" s="21"/>
      <c r="D1292" s="22"/>
      <c r="E1292" s="21"/>
      <c r="F1292" s="21"/>
      <c r="G1292" s="21"/>
      <c r="H1292" s="384">
        <f>H1285+1</f>
        <v>14</v>
      </c>
      <c r="I1292" s="21"/>
      <c r="J1292" s="384" t="s">
        <v>403</v>
      </c>
      <c r="K1292" s="385">
        <f t="shared" ref="K1292:W1292" ca="1" si="1480">IF(AND(OFFSET($F$195,$D1286,0)="tak",OFFSET($G$195,$D1286,0)="tak",OFFSET($J$195,$D1286,0)="ok",LataProjekcji&lt;=Koniec_Projekt),ROUND(K1289*OFFSET($K$223,$H1292,(COLUMN()-11)),0),0)</f>
        <v>0</v>
      </c>
      <c r="L1292" s="385">
        <f t="shared" ca="1" si="1480"/>
        <v>0</v>
      </c>
      <c r="M1292" s="385">
        <f t="shared" ca="1" si="1480"/>
        <v>0</v>
      </c>
      <c r="N1292" s="385">
        <f t="shared" ca="1" si="1480"/>
        <v>0</v>
      </c>
      <c r="O1292" s="385">
        <f t="shared" ca="1" si="1480"/>
        <v>0</v>
      </c>
      <c r="P1292" s="385">
        <f t="shared" ca="1" si="1480"/>
        <v>0</v>
      </c>
      <c r="Q1292" s="385">
        <f t="shared" ca="1" si="1480"/>
        <v>0</v>
      </c>
      <c r="R1292" s="385">
        <f t="shared" ca="1" si="1480"/>
        <v>0</v>
      </c>
      <c r="S1292" s="385">
        <f t="shared" ca="1" si="1480"/>
        <v>0</v>
      </c>
      <c r="T1292" s="385">
        <f t="shared" ca="1" si="1480"/>
        <v>0</v>
      </c>
      <c r="U1292" s="385">
        <f t="shared" ca="1" si="1480"/>
        <v>0</v>
      </c>
      <c r="V1292" s="385">
        <f t="shared" ca="1" si="1480"/>
        <v>0</v>
      </c>
      <c r="W1292" s="385">
        <f t="shared" ca="1" si="1480"/>
        <v>0</v>
      </c>
      <c r="X1292" s="385">
        <f t="shared" ref="X1292:AA1292" ca="1" si="1481">IF(AND(OFFSET($F$195,$D1286,0)="tak",OFFSET($G$195,$D1286,0)="tak",OFFSET($J$195,$D1286,0)="ok",LataProjekcji&lt;=Koniec_Projekt),ROUND(X1289*OFFSET($K$223,$H1292,(COLUMN()-11)),0),0)</f>
        <v>0</v>
      </c>
      <c r="Y1292" s="385">
        <f t="shared" ca="1" si="1481"/>
        <v>0</v>
      </c>
      <c r="Z1292" s="385">
        <f t="shared" ca="1" si="1481"/>
        <v>0</v>
      </c>
      <c r="AA1292" s="385">
        <f t="shared" ca="1" si="1481"/>
        <v>0</v>
      </c>
      <c r="AB1292" s="385">
        <f t="shared" ref="AB1292:AE1292" ca="1" si="1482">IF(AND(OFFSET($F$195,$D1286,0)="tak",OFFSET($G$195,$D1286,0)="tak",OFFSET($J$195,$D1286,0)="ok",LataProjekcji&lt;=Koniec_Projekt),ROUND(AB1289*OFFSET($K$223,$H1292,(COLUMN()-11)),0),0)</f>
        <v>0</v>
      </c>
      <c r="AC1292" s="385">
        <f t="shared" ca="1" si="1482"/>
        <v>0</v>
      </c>
      <c r="AD1292" s="385">
        <f t="shared" ca="1" si="1482"/>
        <v>0</v>
      </c>
      <c r="AE1292" s="385">
        <f t="shared" ca="1" si="1482"/>
        <v>0</v>
      </c>
    </row>
    <row r="1293" spans="1:31" hidden="1">
      <c r="A1293" s="325"/>
      <c r="B1293" s="20">
        <f ca="1">OFFSET($B$195,D1293,0)</f>
        <v>0</v>
      </c>
      <c r="C1293" s="20"/>
      <c r="D1293" s="21">
        <f>D1286+1</f>
        <v>17</v>
      </c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  <c r="Y1293" s="21"/>
      <c r="Z1293" s="21"/>
      <c r="AA1293" s="21"/>
      <c r="AB1293" s="21"/>
      <c r="AC1293" s="21"/>
      <c r="AD1293" s="21"/>
      <c r="AE1293" s="21"/>
    </row>
    <row r="1294" spans="1:31" hidden="1">
      <c r="A1294" s="325"/>
      <c r="B1294" s="21" t="s">
        <v>394</v>
      </c>
      <c r="C1294" s="21"/>
      <c r="D1294" s="164">
        <f ca="1">YEAR(OFFSET($E$195,D1293,0))</f>
        <v>1900</v>
      </c>
      <c r="E1294" s="164">
        <f ca="1">MONTH(OFFSET($E$195,D1293,0))</f>
        <v>1</v>
      </c>
      <c r="F1294" s="522" cm="1">
        <f t="array" aca="1" ref="F1294" ca="1">IleMiesiecyDoKoncaRokuST</f>
        <v>11</v>
      </c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  <c r="Y1294" s="21"/>
      <c r="Z1294" s="21"/>
      <c r="AA1294" s="21"/>
      <c r="AB1294" s="21"/>
      <c r="AC1294" s="21"/>
      <c r="AD1294" s="21"/>
      <c r="AE1294" s="21"/>
    </row>
    <row r="1295" spans="1:31" hidden="1">
      <c r="A1295" s="325"/>
      <c r="B1295" s="21" t="s">
        <v>387</v>
      </c>
      <c r="C1295" s="21"/>
      <c r="D1295" s="246">
        <f ca="1">IF(E1295&lt;0,0,ROUND(E1295,0))</f>
        <v>0</v>
      </c>
      <c r="E1295" s="248">
        <f ca="1">OFFSET($D$195,D1293,0)</f>
        <v>0</v>
      </c>
      <c r="F1295" s="246">
        <f ca="1">IF(E1295&gt;10,ROUND(($D1296/12)*$F1294,0),$D1295)</f>
        <v>0</v>
      </c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  <c r="Y1295" s="21"/>
      <c r="Z1295" s="21"/>
      <c r="AA1295" s="21"/>
      <c r="AB1295" s="21"/>
      <c r="AC1295" s="21"/>
      <c r="AD1295" s="21"/>
      <c r="AE1295" s="21"/>
    </row>
    <row r="1296" spans="1:31" hidden="1">
      <c r="A1296" s="325"/>
      <c r="B1296" s="21" t="s">
        <v>395</v>
      </c>
      <c r="C1296" s="415">
        <f ca="1">OFFSET($C$195,D1293,0)</f>
        <v>0</v>
      </c>
      <c r="D1296" s="246">
        <f ca="1">IF(ISBLANK(OFFSET($E$195,D1293,0)),0,IF(E1295&gt;10,ROUND(D1295*C1296,0),IF(D1295&lt;0,0,D1295)))</f>
        <v>0</v>
      </c>
      <c r="E1296" s="21"/>
      <c r="F1296" s="21"/>
      <c r="G1296" s="21"/>
      <c r="H1296" s="21"/>
      <c r="I1296" s="21"/>
      <c r="J1296" s="21"/>
      <c r="K1296" s="74">
        <f ca="1">ROUND(IF(($D1294+1)=K$192,$D1296,0),0)</f>
        <v>0</v>
      </c>
      <c r="L1296" s="247">
        <f ca="1">ROUND(IF(OR(AND($D1294=LataProjekcji,$F1294&gt;0),AND($D1294=LataProjekcji,$F1294=0,$E1295&lt;=10)),$F1295,IF($D1294&lt;LataProjekcji,IF((SUM($K1296:K1296)+$D1296)&lt;$D1295,$D1296,$D1295-SUM($K1296:K1296)),0)),0)</f>
        <v>0</v>
      </c>
      <c r="M1296" s="247">
        <f ca="1">ROUND(IF(OR(AND($D1294=LataProjekcji,$F1294&gt;0),AND($D1294=LataProjekcji,$F1294=0,$E1295&lt;=10)),$F1295,IF($D1294&lt;LataProjekcji,IF((SUM($K1296:L1296)+$D1296)&lt;$D1295,$D1296,$D1295-SUM($K1296:L1296)),0)),0)</f>
        <v>0</v>
      </c>
      <c r="N1296" s="247">
        <f ca="1">ROUND(IF(OR(AND($D1294=LataProjekcji,$F1294&gt;0),AND($D1294=LataProjekcji,$F1294=0,$E1295&lt;=10)),$F1295,IF($D1294&lt;LataProjekcji,IF((SUM($K1296:M1296)+$D1296)&lt;$D1295,$D1296,$D1295-SUM($K1296:M1296)),0)),0)</f>
        <v>0</v>
      </c>
      <c r="O1296" s="247">
        <f ca="1">ROUND(IF(OR(AND($D1294=LataProjekcji,$F1294&gt;0),AND($D1294=LataProjekcji,$F1294=0,$E1295&lt;=10)),$F1295,IF($D1294&lt;LataProjekcji,IF((SUM($K1296:N1296)+$D1296)&lt;$D1295,$D1296,$D1295-SUM($K1296:N1296)),0)),0)</f>
        <v>0</v>
      </c>
      <c r="P1296" s="247">
        <f ca="1">ROUND(IF(OR(AND($D1294=LataProjekcji,$F1294&gt;0),AND($D1294=LataProjekcji,$F1294=0,$E1295&lt;=10)),$F1295,IF($D1294&lt;LataProjekcji,IF((SUM($K1296:O1296)+$D1296)&lt;$D1295,$D1296,$D1295-SUM($K1296:O1296)),0)),0)</f>
        <v>0</v>
      </c>
      <c r="Q1296" s="247">
        <f ca="1">ROUND(IF(OR(AND($D1294=LataProjekcji,$F1294&gt;0),AND($D1294=LataProjekcji,$F1294=0,$E1295&lt;=10)),$F1295,IF($D1294&lt;LataProjekcji,IF((SUM($K1296:P1296)+$D1296)&lt;$D1295,$D1296,$D1295-SUM($K1296:P1296)),0)),0)</f>
        <v>0</v>
      </c>
      <c r="R1296" s="247">
        <f ca="1">ROUND(IF(OR(AND($D1294=LataProjekcji,$F1294&gt;0),AND($D1294=LataProjekcji,$F1294=0,$E1295&lt;=10)),$F1295,IF($D1294&lt;LataProjekcji,IF((SUM($K1296:Q1296)+$D1296)&lt;$D1295,$D1296,$D1295-SUM($K1296:Q1296)),0)),0)</f>
        <v>0</v>
      </c>
      <c r="S1296" s="247">
        <f ca="1">ROUND(IF(OR(AND($D1294=LataProjekcji,$F1294&gt;0),AND($D1294=LataProjekcji,$F1294=0,$E1295&lt;=10)),$F1295,IF($D1294&lt;LataProjekcji,IF((SUM($K1296:R1296)+$D1296)&lt;$D1295,$D1296,$D1295-SUM($K1296:R1296)),0)),0)</f>
        <v>0</v>
      </c>
      <c r="T1296" s="247">
        <f ca="1">ROUND(IF(OR(AND($D1294=LataProjekcji,$F1294&gt;0),AND($D1294=LataProjekcji,$F1294=0,$E1295&lt;=10)),$F1295,IF($D1294&lt;LataProjekcji,IF((SUM($K1296:S1296)+$D1296)&lt;$D1295,$D1296,$D1295-SUM($K1296:S1296)),0)),0)</f>
        <v>0</v>
      </c>
      <c r="U1296" s="247">
        <f ca="1">ROUND(IF(OR(AND($D1294=LataProjekcji,$F1294&gt;0),AND($D1294=LataProjekcji,$F1294=0,$E1295&lt;=10)),$F1295,IF($D1294&lt;LataProjekcji,IF((SUM($K1296:T1296)+$D1296)&lt;$D1295,$D1296,$D1295-SUM($K1296:T1296)),0)),0)</f>
        <v>0</v>
      </c>
      <c r="V1296" s="247">
        <f ca="1">ROUND(IF(OR(AND($D1294=LataProjekcji,$F1294&gt;0),AND($D1294=LataProjekcji,$F1294=0,$E1295&lt;=10)),$F1295,IF($D1294&lt;LataProjekcji,IF((SUM($K1296:U1296)+$D1296)&lt;$D1295,$D1296,$D1295-SUM($K1296:U1296)),0)),0)</f>
        <v>0</v>
      </c>
      <c r="W1296" s="247">
        <f ca="1">ROUND(IF(OR(AND($D1294=LataProjekcji,$F1294&gt;0),AND($D1294=LataProjekcji,$F1294=0,$E1295&lt;=10)),$F1295,IF($D1294&lt;LataProjekcji,IF((SUM($K1296:V1296)+$D1296)&lt;$D1295,$D1296,$D1295-SUM($K1296:V1296)),0)),0)</f>
        <v>0</v>
      </c>
      <c r="X1296" s="247">
        <f ca="1">ROUND(IF(OR(AND($D1294=LataProjekcji,$F1294&gt;0),AND($D1294=LataProjekcji,$F1294=0,$E1295&lt;=10)),$F1295,IF($D1294&lt;LataProjekcji,IF((SUM($K1296:W1296)+$D1296)&lt;$D1295,$D1296,$D1295-SUM($K1296:W1296)),0)),0)</f>
        <v>0</v>
      </c>
      <c r="Y1296" s="247">
        <f ca="1">ROUND(IF(OR(AND($D1294=LataProjekcji,$F1294&gt;0),AND($D1294=LataProjekcji,$F1294=0,$E1295&lt;=10)),$F1295,IF($D1294&lt;LataProjekcji,IF((SUM($K1296:X1296)+$D1296)&lt;$D1295,$D1296,$D1295-SUM($K1296:X1296)),0)),0)</f>
        <v>0</v>
      </c>
      <c r="Z1296" s="247">
        <f ca="1">ROUND(IF(OR(AND($D1294=LataProjekcji,$F1294&gt;0),AND($D1294=LataProjekcji,$F1294=0,$E1295&lt;=10)),$F1295,IF($D1294&lt;LataProjekcji,IF((SUM($K1296:Y1296)+$D1296)&lt;$D1295,$D1296,$D1295-SUM($K1296:Y1296)),0)),0)</f>
        <v>0</v>
      </c>
      <c r="AA1296" s="247">
        <f ca="1">ROUND(IF(OR(AND($D1294=LataProjekcji,$F1294&gt;0),AND($D1294=LataProjekcji,$F1294=0,$E1295&lt;=10)),$F1295,IF($D1294&lt;LataProjekcji,IF((SUM($K1296:Z1296)+$D1296)&lt;$D1295,$D1296,$D1295-SUM($K1296:Z1296)),0)),0)</f>
        <v>0</v>
      </c>
      <c r="AB1296" s="247">
        <f ca="1">ROUND(IF(OR(AND($D1294=LataProjekcji,$F1294&gt;0),AND($D1294=LataProjekcji,$F1294=0,$E1295&lt;=10)),$F1295,IF($D1294&lt;LataProjekcji,IF((SUM($K1296:AA1296)+$D1296)&lt;$D1295,$D1296,$D1295-SUM($K1296:AA1296)),0)),0)</f>
        <v>0</v>
      </c>
      <c r="AC1296" s="247">
        <f ca="1">ROUND(IF(OR(AND($D1294=LataProjekcji,$F1294&gt;0),AND($D1294=LataProjekcji,$F1294=0,$E1295&lt;=10)),$F1295,IF($D1294&lt;LataProjekcji,IF((SUM($K1296:AB1296)+$D1296)&lt;$D1295,$D1296,$D1295-SUM($K1296:AB1296)),0)),0)</f>
        <v>0</v>
      </c>
      <c r="AD1296" s="247">
        <f ca="1">ROUND(IF(OR(AND($D1294=LataProjekcji,$F1294&gt;0),AND($D1294=LataProjekcji,$F1294=0,$E1295&lt;=10)),$F1295,IF($D1294&lt;LataProjekcji,IF((SUM($K1296:AC1296)+$D1296)&lt;$D1295,$D1296,$D1295-SUM($K1296:AC1296)),0)),0)</f>
        <v>0</v>
      </c>
      <c r="AE1296" s="247">
        <f ca="1">ROUND(IF(OR(AND($D1294=LataProjekcji,$F1294&gt;0),AND($D1294=LataProjekcji,$F1294=0,$E1295&lt;=10)),$F1295,IF($D1294&lt;LataProjekcji,IF((SUM($K1296:AD1296)+$D1296)&lt;$D1295,$D1296,$D1295-SUM($K1296:AD1296)),0)),0)</f>
        <v>0</v>
      </c>
    </row>
    <row r="1297" spans="1:31" hidden="1">
      <c r="A1297" s="325"/>
      <c r="B1297" s="21" t="s">
        <v>396</v>
      </c>
      <c r="C1297" s="21"/>
      <c r="D1297" s="22"/>
      <c r="E1297" s="21"/>
      <c r="F1297" s="21"/>
      <c r="G1297" s="21"/>
      <c r="H1297" s="21"/>
      <c r="I1297" s="21"/>
      <c r="J1297" s="21"/>
      <c r="K1297" s="22">
        <f ca="1">ROUND(K1296,0)</f>
        <v>0</v>
      </c>
      <c r="L1297" s="22">
        <f t="shared" ref="L1297:Y1297" ca="1" si="1483">ROUND(K1297+L1296,0)</f>
        <v>0</v>
      </c>
      <c r="M1297" s="22">
        <f t="shared" ca="1" si="1483"/>
        <v>0</v>
      </c>
      <c r="N1297" s="22">
        <f t="shared" ca="1" si="1483"/>
        <v>0</v>
      </c>
      <c r="O1297" s="22">
        <f t="shared" ca="1" si="1483"/>
        <v>0</v>
      </c>
      <c r="P1297" s="22">
        <f t="shared" ca="1" si="1483"/>
        <v>0</v>
      </c>
      <c r="Q1297" s="22">
        <f t="shared" ca="1" si="1483"/>
        <v>0</v>
      </c>
      <c r="R1297" s="22">
        <f t="shared" ca="1" si="1483"/>
        <v>0</v>
      </c>
      <c r="S1297" s="22">
        <f t="shared" ca="1" si="1483"/>
        <v>0</v>
      </c>
      <c r="T1297" s="22">
        <f t="shared" ca="1" si="1483"/>
        <v>0</v>
      </c>
      <c r="U1297" s="22">
        <f t="shared" ca="1" si="1483"/>
        <v>0</v>
      </c>
      <c r="V1297" s="22">
        <f t="shared" ca="1" si="1483"/>
        <v>0</v>
      </c>
      <c r="W1297" s="22">
        <f t="shared" ca="1" si="1483"/>
        <v>0</v>
      </c>
      <c r="X1297" s="22">
        <f t="shared" ca="1" si="1483"/>
        <v>0</v>
      </c>
      <c r="Y1297" s="22">
        <f t="shared" ca="1" si="1483"/>
        <v>0</v>
      </c>
      <c r="Z1297" s="22">
        <f t="shared" ref="Z1297" ca="1" si="1484">ROUND(Y1297+Z1296,0)</f>
        <v>0</v>
      </c>
      <c r="AA1297" s="22">
        <f t="shared" ref="AA1297" ca="1" si="1485">ROUND(Z1297+AA1296,0)</f>
        <v>0</v>
      </c>
      <c r="AB1297" s="22">
        <f t="shared" ref="AB1297" ca="1" si="1486">ROUND(AA1297+AB1296,0)</f>
        <v>0</v>
      </c>
      <c r="AC1297" s="22">
        <f t="shared" ref="AC1297" ca="1" si="1487">ROUND(AB1297+AC1296,0)</f>
        <v>0</v>
      </c>
      <c r="AD1297" s="22">
        <f t="shared" ref="AD1297" ca="1" si="1488">ROUND(AC1297+AD1296,0)</f>
        <v>0</v>
      </c>
      <c r="AE1297" s="22">
        <f t="shared" ref="AE1297" ca="1" si="1489">ROUND(AD1297+AE1296,0)</f>
        <v>0</v>
      </c>
    </row>
    <row r="1298" spans="1:31" hidden="1">
      <c r="A1298" s="325"/>
      <c r="B1298" s="21" t="s">
        <v>387</v>
      </c>
      <c r="C1298" s="21"/>
      <c r="D1298" s="22"/>
      <c r="E1298" s="21"/>
      <c r="F1298" s="21"/>
      <c r="G1298" s="21"/>
      <c r="H1298" s="21"/>
      <c r="I1298" s="21"/>
      <c r="J1298" s="21"/>
      <c r="K1298" s="76">
        <f ca="1">IF($D1294=LataProjekcji,ROUND($D1295-K1297,0),ROUND(IF(K1296=0,0,$D1295-K1297),0))</f>
        <v>0</v>
      </c>
      <c r="L1298" s="253">
        <f t="shared" ref="L1298:W1298" ca="1" si="1490">IF($D1294=LataProjekcji,ROUND($D1295-L1297,0),ROUND(IF(AND(L1296=0,K1298&gt;0),$D1295-L1297,IF(L1296=0,0,$D1295-L1297)),0))</f>
        <v>0</v>
      </c>
      <c r="M1298" s="253">
        <f t="shared" ca="1" si="1490"/>
        <v>0</v>
      </c>
      <c r="N1298" s="253">
        <f t="shared" ca="1" si="1490"/>
        <v>0</v>
      </c>
      <c r="O1298" s="253">
        <f t="shared" ca="1" si="1490"/>
        <v>0</v>
      </c>
      <c r="P1298" s="253">
        <f t="shared" ca="1" si="1490"/>
        <v>0</v>
      </c>
      <c r="Q1298" s="253">
        <f t="shared" ca="1" si="1490"/>
        <v>0</v>
      </c>
      <c r="R1298" s="253">
        <f t="shared" ca="1" si="1490"/>
        <v>0</v>
      </c>
      <c r="S1298" s="253">
        <f t="shared" ca="1" si="1490"/>
        <v>0</v>
      </c>
      <c r="T1298" s="253">
        <f t="shared" ca="1" si="1490"/>
        <v>0</v>
      </c>
      <c r="U1298" s="253">
        <f t="shared" ca="1" si="1490"/>
        <v>0</v>
      </c>
      <c r="V1298" s="253">
        <f t="shared" ca="1" si="1490"/>
        <v>0</v>
      </c>
      <c r="W1298" s="253">
        <f t="shared" ca="1" si="1490"/>
        <v>0</v>
      </c>
      <c r="X1298" s="253">
        <f t="shared" ref="X1298:AA1298" ca="1" si="1491">IF($D1294=LataProjekcji,ROUND($D1295-X1297,0),ROUND(IF(AND(X1296=0,W1298&gt;0),$D1295-X1297,IF(X1296=0,0,$D1295-X1297)),0))</f>
        <v>0</v>
      </c>
      <c r="Y1298" s="253">
        <f t="shared" ca="1" si="1491"/>
        <v>0</v>
      </c>
      <c r="Z1298" s="253">
        <f t="shared" ca="1" si="1491"/>
        <v>0</v>
      </c>
      <c r="AA1298" s="253">
        <f t="shared" ca="1" si="1491"/>
        <v>0</v>
      </c>
      <c r="AB1298" s="253">
        <f t="shared" ref="AB1298" ca="1" si="1492">IF($D1294=LataProjekcji,ROUND($D1295-AB1297,0),ROUND(IF(AND(AB1296=0,AA1298&gt;0),$D1295-AB1297,IF(AB1296=0,0,$D1295-AB1297)),0))</f>
        <v>0</v>
      </c>
      <c r="AC1298" s="253">
        <f t="shared" ref="AC1298" ca="1" si="1493">IF($D1294=LataProjekcji,ROUND($D1295-AC1297,0),ROUND(IF(AND(AC1296=0,AB1298&gt;0),$D1295-AC1297,IF(AC1296=0,0,$D1295-AC1297)),0))</f>
        <v>0</v>
      </c>
      <c r="AD1298" s="253">
        <f t="shared" ref="AD1298" ca="1" si="1494">IF($D1294=LataProjekcji,ROUND($D1295-AD1297,0),ROUND(IF(AND(AD1296=0,AC1298&gt;0),$D1295-AD1297,IF(AD1296=0,0,$D1295-AD1297)),0))</f>
        <v>0</v>
      </c>
      <c r="AE1298" s="253">
        <f t="shared" ref="AE1298" ca="1" si="1495">IF($D1294=LataProjekcji,ROUND($D1295-AE1297,0),ROUND(IF(AND(AE1296=0,AD1298&gt;0),$D1295-AE1297,IF(AE1296=0,0,$D1295-AE1297)),0))</f>
        <v>0</v>
      </c>
    </row>
    <row r="1299" spans="1:31" hidden="1">
      <c r="A1299" s="325"/>
      <c r="B1299" s="21"/>
      <c r="C1299" s="21"/>
      <c r="D1299" s="21"/>
      <c r="E1299" s="21"/>
      <c r="F1299" s="21"/>
      <c r="G1299" s="21"/>
      <c r="H1299" s="384">
        <f>H1292+1</f>
        <v>15</v>
      </c>
      <c r="I1299" s="21"/>
      <c r="J1299" s="384" t="s">
        <v>403</v>
      </c>
      <c r="K1299" s="385">
        <f t="shared" ref="K1299:W1299" ca="1" si="1496">IF(AND(OFFSET($F$195,$D1293,0)="tak",OFFSET($G$195,$D1293,0)="tak",OFFSET($J$195,$D1293,0)="ok",LataProjekcji&lt;=Koniec_Projekt),ROUND(K1296*OFFSET($K$223,$H1299,(COLUMN()-11)),0),0)</f>
        <v>0</v>
      </c>
      <c r="L1299" s="385">
        <f t="shared" ca="1" si="1496"/>
        <v>0</v>
      </c>
      <c r="M1299" s="385">
        <f t="shared" ca="1" si="1496"/>
        <v>0</v>
      </c>
      <c r="N1299" s="385">
        <f t="shared" ca="1" si="1496"/>
        <v>0</v>
      </c>
      <c r="O1299" s="385">
        <f t="shared" ca="1" si="1496"/>
        <v>0</v>
      </c>
      <c r="P1299" s="385">
        <f t="shared" ca="1" si="1496"/>
        <v>0</v>
      </c>
      <c r="Q1299" s="385">
        <f t="shared" ca="1" si="1496"/>
        <v>0</v>
      </c>
      <c r="R1299" s="385">
        <f t="shared" ca="1" si="1496"/>
        <v>0</v>
      </c>
      <c r="S1299" s="385">
        <f t="shared" ca="1" si="1496"/>
        <v>0</v>
      </c>
      <c r="T1299" s="385">
        <f t="shared" ca="1" si="1496"/>
        <v>0</v>
      </c>
      <c r="U1299" s="385">
        <f t="shared" ca="1" si="1496"/>
        <v>0</v>
      </c>
      <c r="V1299" s="385">
        <f t="shared" ca="1" si="1496"/>
        <v>0</v>
      </c>
      <c r="W1299" s="385">
        <f t="shared" ca="1" si="1496"/>
        <v>0</v>
      </c>
      <c r="X1299" s="385">
        <f t="shared" ref="X1299:AA1299" ca="1" si="1497">IF(AND(OFFSET($F$195,$D1293,0)="tak",OFFSET($G$195,$D1293,0)="tak",OFFSET($J$195,$D1293,0)="ok",LataProjekcji&lt;=Koniec_Projekt),ROUND(X1296*OFFSET($K$223,$H1299,(COLUMN()-11)),0),0)</f>
        <v>0</v>
      </c>
      <c r="Y1299" s="385">
        <f t="shared" ca="1" si="1497"/>
        <v>0</v>
      </c>
      <c r="Z1299" s="385">
        <f t="shared" ca="1" si="1497"/>
        <v>0</v>
      </c>
      <c r="AA1299" s="385">
        <f t="shared" ca="1" si="1497"/>
        <v>0</v>
      </c>
      <c r="AB1299" s="385">
        <f t="shared" ref="AB1299:AE1299" ca="1" si="1498">IF(AND(OFFSET($F$195,$D1293,0)="tak",OFFSET($G$195,$D1293,0)="tak",OFFSET($J$195,$D1293,0)="ok",LataProjekcji&lt;=Koniec_Projekt),ROUND(AB1296*OFFSET($K$223,$H1299,(COLUMN()-11)),0),0)</f>
        <v>0</v>
      </c>
      <c r="AC1299" s="385">
        <f t="shared" ca="1" si="1498"/>
        <v>0</v>
      </c>
      <c r="AD1299" s="385">
        <f t="shared" ca="1" si="1498"/>
        <v>0</v>
      </c>
      <c r="AE1299" s="385">
        <f t="shared" ca="1" si="1498"/>
        <v>0</v>
      </c>
    </row>
    <row r="1300" spans="1:31" hidden="1">
      <c r="A1300" s="325"/>
      <c r="B1300" s="20">
        <f ca="1">OFFSET($B$195,D1300,0)</f>
        <v>0</v>
      </c>
      <c r="C1300" s="20"/>
      <c r="D1300" s="21">
        <f>D1293+1</f>
        <v>18</v>
      </c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  <c r="Y1300" s="21"/>
      <c r="Z1300" s="21"/>
      <c r="AA1300" s="21"/>
      <c r="AB1300" s="21"/>
      <c r="AC1300" s="21"/>
      <c r="AD1300" s="21"/>
      <c r="AE1300" s="21"/>
    </row>
    <row r="1301" spans="1:31" hidden="1">
      <c r="A1301" s="325"/>
      <c r="B1301" s="21" t="s">
        <v>394</v>
      </c>
      <c r="C1301" s="21"/>
      <c r="D1301" s="164">
        <f ca="1">YEAR(OFFSET($E$195,D1300,0))</f>
        <v>1900</v>
      </c>
      <c r="E1301" s="164">
        <f ca="1">MONTH(OFFSET($E$195,D1300,0))</f>
        <v>1</v>
      </c>
      <c r="F1301" s="522" cm="1">
        <f t="array" aca="1" ref="F1301" ca="1">IleMiesiecyDoKoncaRokuST</f>
        <v>11</v>
      </c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  <c r="Y1301" s="21"/>
      <c r="Z1301" s="21"/>
      <c r="AA1301" s="21"/>
      <c r="AB1301" s="21"/>
      <c r="AC1301" s="21"/>
      <c r="AD1301" s="21"/>
      <c r="AE1301" s="21"/>
    </row>
    <row r="1302" spans="1:31" hidden="1">
      <c r="A1302" s="325"/>
      <c r="B1302" s="21" t="s">
        <v>387</v>
      </c>
      <c r="C1302" s="21"/>
      <c r="D1302" s="246">
        <f ca="1">IF(E1302&lt;0,0,ROUND(E1302,0))</f>
        <v>0</v>
      </c>
      <c r="E1302" s="248">
        <f ca="1">OFFSET($D$195,D1300,0)</f>
        <v>0</v>
      </c>
      <c r="F1302" s="246">
        <f ca="1">IF(E1302&gt;10,ROUND(($D1303/12)*$F1301,0),$D1302)</f>
        <v>0</v>
      </c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  <c r="Y1302" s="21"/>
      <c r="Z1302" s="21"/>
      <c r="AA1302" s="21"/>
      <c r="AB1302" s="21"/>
      <c r="AC1302" s="21"/>
      <c r="AD1302" s="21"/>
      <c r="AE1302" s="21"/>
    </row>
    <row r="1303" spans="1:31" hidden="1">
      <c r="A1303" s="325"/>
      <c r="B1303" s="21" t="s">
        <v>395</v>
      </c>
      <c r="C1303" s="415">
        <f ca="1">OFFSET($C$195,D1300,0)</f>
        <v>0</v>
      </c>
      <c r="D1303" s="246">
        <f ca="1">IF(ISBLANK(OFFSET($E$195,D1300,0)),0,IF(E1302&gt;10,ROUND(D1302*C1303,0),IF(D1302&lt;0,0,D1302)))</f>
        <v>0</v>
      </c>
      <c r="E1303" s="21"/>
      <c r="F1303" s="21"/>
      <c r="G1303" s="21"/>
      <c r="H1303" s="21"/>
      <c r="I1303" s="21"/>
      <c r="J1303" s="21"/>
      <c r="K1303" s="74">
        <f ca="1">ROUND(IF(($D1301+1)=K$192,$D1303,0),0)</f>
        <v>0</v>
      </c>
      <c r="L1303" s="247">
        <f ca="1">ROUND(IF(OR(AND($D1301=LataProjekcji,$F1301&gt;0),AND($D1301=LataProjekcji,$F1301=0,$E1302&lt;=10)),$F1302,IF($D1301&lt;LataProjekcji,IF((SUM($K1303:K1303)+$D1303)&lt;$D1302,$D1303,$D1302-SUM($K1303:K1303)),0)),0)</f>
        <v>0</v>
      </c>
      <c r="M1303" s="247">
        <f ca="1">ROUND(IF(OR(AND($D1301=LataProjekcji,$F1301&gt;0),AND($D1301=LataProjekcji,$F1301=0,$E1302&lt;=10)),$F1302,IF($D1301&lt;LataProjekcji,IF((SUM($K1303:L1303)+$D1303)&lt;$D1302,$D1303,$D1302-SUM($K1303:L1303)),0)),0)</f>
        <v>0</v>
      </c>
      <c r="N1303" s="247">
        <f ca="1">ROUND(IF(OR(AND($D1301=LataProjekcji,$F1301&gt;0),AND($D1301=LataProjekcji,$F1301=0,$E1302&lt;=10)),$F1302,IF($D1301&lt;LataProjekcji,IF((SUM($K1303:M1303)+$D1303)&lt;$D1302,$D1303,$D1302-SUM($K1303:M1303)),0)),0)</f>
        <v>0</v>
      </c>
      <c r="O1303" s="247">
        <f ca="1">ROUND(IF(OR(AND($D1301=LataProjekcji,$F1301&gt;0),AND($D1301=LataProjekcji,$F1301=0,$E1302&lt;=10)),$F1302,IF($D1301&lt;LataProjekcji,IF((SUM($K1303:N1303)+$D1303)&lt;$D1302,$D1303,$D1302-SUM($K1303:N1303)),0)),0)</f>
        <v>0</v>
      </c>
      <c r="P1303" s="247">
        <f ca="1">ROUND(IF(OR(AND($D1301=LataProjekcji,$F1301&gt;0),AND($D1301=LataProjekcji,$F1301=0,$E1302&lt;=10)),$F1302,IF($D1301&lt;LataProjekcji,IF((SUM($K1303:O1303)+$D1303)&lt;$D1302,$D1303,$D1302-SUM($K1303:O1303)),0)),0)</f>
        <v>0</v>
      </c>
      <c r="Q1303" s="247">
        <f ca="1">ROUND(IF(OR(AND($D1301=LataProjekcji,$F1301&gt;0),AND($D1301=LataProjekcji,$F1301=0,$E1302&lt;=10)),$F1302,IF($D1301&lt;LataProjekcji,IF((SUM($K1303:P1303)+$D1303)&lt;$D1302,$D1303,$D1302-SUM($K1303:P1303)),0)),0)</f>
        <v>0</v>
      </c>
      <c r="R1303" s="247">
        <f ca="1">ROUND(IF(OR(AND($D1301=LataProjekcji,$F1301&gt;0),AND($D1301=LataProjekcji,$F1301=0,$E1302&lt;=10)),$F1302,IF($D1301&lt;LataProjekcji,IF((SUM($K1303:Q1303)+$D1303)&lt;$D1302,$D1303,$D1302-SUM($K1303:Q1303)),0)),0)</f>
        <v>0</v>
      </c>
      <c r="S1303" s="247">
        <f ca="1">ROUND(IF(OR(AND($D1301=LataProjekcji,$F1301&gt;0),AND($D1301=LataProjekcji,$F1301=0,$E1302&lt;=10)),$F1302,IF($D1301&lt;LataProjekcji,IF((SUM($K1303:R1303)+$D1303)&lt;$D1302,$D1303,$D1302-SUM($K1303:R1303)),0)),0)</f>
        <v>0</v>
      </c>
      <c r="T1303" s="247">
        <f ca="1">ROUND(IF(OR(AND($D1301=LataProjekcji,$F1301&gt;0),AND($D1301=LataProjekcji,$F1301=0,$E1302&lt;=10)),$F1302,IF($D1301&lt;LataProjekcji,IF((SUM($K1303:S1303)+$D1303)&lt;$D1302,$D1303,$D1302-SUM($K1303:S1303)),0)),0)</f>
        <v>0</v>
      </c>
      <c r="U1303" s="247">
        <f ca="1">ROUND(IF(OR(AND($D1301=LataProjekcji,$F1301&gt;0),AND($D1301=LataProjekcji,$F1301=0,$E1302&lt;=10)),$F1302,IF($D1301&lt;LataProjekcji,IF((SUM($K1303:T1303)+$D1303)&lt;$D1302,$D1303,$D1302-SUM($K1303:T1303)),0)),0)</f>
        <v>0</v>
      </c>
      <c r="V1303" s="247">
        <f ca="1">ROUND(IF(OR(AND($D1301=LataProjekcji,$F1301&gt;0),AND($D1301=LataProjekcji,$F1301=0,$E1302&lt;=10)),$F1302,IF($D1301&lt;LataProjekcji,IF((SUM($K1303:U1303)+$D1303)&lt;$D1302,$D1303,$D1302-SUM($K1303:U1303)),0)),0)</f>
        <v>0</v>
      </c>
      <c r="W1303" s="247">
        <f ca="1">ROUND(IF(OR(AND($D1301=LataProjekcji,$F1301&gt;0),AND($D1301=LataProjekcji,$F1301=0,$E1302&lt;=10)),$F1302,IF($D1301&lt;LataProjekcji,IF((SUM($K1303:V1303)+$D1303)&lt;$D1302,$D1303,$D1302-SUM($K1303:V1303)),0)),0)</f>
        <v>0</v>
      </c>
      <c r="X1303" s="247">
        <f ca="1">ROUND(IF(OR(AND($D1301=LataProjekcji,$F1301&gt;0),AND($D1301=LataProjekcji,$F1301=0,$E1302&lt;=10)),$F1302,IF($D1301&lt;LataProjekcji,IF((SUM($K1303:W1303)+$D1303)&lt;$D1302,$D1303,$D1302-SUM($K1303:W1303)),0)),0)</f>
        <v>0</v>
      </c>
      <c r="Y1303" s="247">
        <f ca="1">ROUND(IF(OR(AND($D1301=LataProjekcji,$F1301&gt;0),AND($D1301=LataProjekcji,$F1301=0,$E1302&lt;=10)),$F1302,IF($D1301&lt;LataProjekcji,IF((SUM($K1303:X1303)+$D1303)&lt;$D1302,$D1303,$D1302-SUM($K1303:X1303)),0)),0)</f>
        <v>0</v>
      </c>
      <c r="Z1303" s="247">
        <f ca="1">ROUND(IF(OR(AND($D1301=LataProjekcji,$F1301&gt;0),AND($D1301=LataProjekcji,$F1301=0,$E1302&lt;=10)),$F1302,IF($D1301&lt;LataProjekcji,IF((SUM($K1303:Y1303)+$D1303)&lt;$D1302,$D1303,$D1302-SUM($K1303:Y1303)),0)),0)</f>
        <v>0</v>
      </c>
      <c r="AA1303" s="247">
        <f ca="1">ROUND(IF(OR(AND($D1301=LataProjekcji,$F1301&gt;0),AND($D1301=LataProjekcji,$F1301=0,$E1302&lt;=10)),$F1302,IF($D1301&lt;LataProjekcji,IF((SUM($K1303:Z1303)+$D1303)&lt;$D1302,$D1303,$D1302-SUM($K1303:Z1303)),0)),0)</f>
        <v>0</v>
      </c>
      <c r="AB1303" s="247">
        <f ca="1">ROUND(IF(OR(AND($D1301=LataProjekcji,$F1301&gt;0),AND($D1301=LataProjekcji,$F1301=0,$E1302&lt;=10)),$F1302,IF($D1301&lt;LataProjekcji,IF((SUM($K1303:AA1303)+$D1303)&lt;$D1302,$D1303,$D1302-SUM($K1303:AA1303)),0)),0)</f>
        <v>0</v>
      </c>
      <c r="AC1303" s="247">
        <f ca="1">ROUND(IF(OR(AND($D1301=LataProjekcji,$F1301&gt;0),AND($D1301=LataProjekcji,$F1301=0,$E1302&lt;=10)),$F1302,IF($D1301&lt;LataProjekcji,IF((SUM($K1303:AB1303)+$D1303)&lt;$D1302,$D1303,$D1302-SUM($K1303:AB1303)),0)),0)</f>
        <v>0</v>
      </c>
      <c r="AD1303" s="247">
        <f ca="1">ROUND(IF(OR(AND($D1301=LataProjekcji,$F1301&gt;0),AND($D1301=LataProjekcji,$F1301=0,$E1302&lt;=10)),$F1302,IF($D1301&lt;LataProjekcji,IF((SUM($K1303:AC1303)+$D1303)&lt;$D1302,$D1303,$D1302-SUM($K1303:AC1303)),0)),0)</f>
        <v>0</v>
      </c>
      <c r="AE1303" s="247">
        <f ca="1">ROUND(IF(OR(AND($D1301=LataProjekcji,$F1301&gt;0),AND($D1301=LataProjekcji,$F1301=0,$E1302&lt;=10)),$F1302,IF($D1301&lt;LataProjekcji,IF((SUM($K1303:AD1303)+$D1303)&lt;$D1302,$D1303,$D1302-SUM($K1303:AD1303)),0)),0)</f>
        <v>0</v>
      </c>
    </row>
    <row r="1304" spans="1:31" hidden="1">
      <c r="A1304" s="325"/>
      <c r="B1304" s="21" t="s">
        <v>396</v>
      </c>
      <c r="C1304" s="21"/>
      <c r="D1304" s="22"/>
      <c r="E1304" s="21"/>
      <c r="F1304" s="21"/>
      <c r="G1304" s="21"/>
      <c r="H1304" s="21"/>
      <c r="I1304" s="21"/>
      <c r="J1304" s="21"/>
      <c r="K1304" s="22">
        <f ca="1">ROUND(K1303,0)</f>
        <v>0</v>
      </c>
      <c r="L1304" s="22">
        <f t="shared" ref="L1304:Y1304" ca="1" si="1499">ROUND(K1304+L1303,0)</f>
        <v>0</v>
      </c>
      <c r="M1304" s="22">
        <f t="shared" ca="1" si="1499"/>
        <v>0</v>
      </c>
      <c r="N1304" s="22">
        <f t="shared" ca="1" si="1499"/>
        <v>0</v>
      </c>
      <c r="O1304" s="22">
        <f t="shared" ca="1" si="1499"/>
        <v>0</v>
      </c>
      <c r="P1304" s="22">
        <f t="shared" ca="1" si="1499"/>
        <v>0</v>
      </c>
      <c r="Q1304" s="22">
        <f t="shared" ca="1" si="1499"/>
        <v>0</v>
      </c>
      <c r="R1304" s="22">
        <f t="shared" ca="1" si="1499"/>
        <v>0</v>
      </c>
      <c r="S1304" s="22">
        <f t="shared" ca="1" si="1499"/>
        <v>0</v>
      </c>
      <c r="T1304" s="22">
        <f t="shared" ca="1" si="1499"/>
        <v>0</v>
      </c>
      <c r="U1304" s="22">
        <f t="shared" ca="1" si="1499"/>
        <v>0</v>
      </c>
      <c r="V1304" s="22">
        <f t="shared" ca="1" si="1499"/>
        <v>0</v>
      </c>
      <c r="W1304" s="22">
        <f t="shared" ca="1" si="1499"/>
        <v>0</v>
      </c>
      <c r="X1304" s="22">
        <f t="shared" ca="1" si="1499"/>
        <v>0</v>
      </c>
      <c r="Y1304" s="22">
        <f t="shared" ca="1" si="1499"/>
        <v>0</v>
      </c>
      <c r="Z1304" s="22">
        <f t="shared" ref="Z1304" ca="1" si="1500">ROUND(Y1304+Z1303,0)</f>
        <v>0</v>
      </c>
      <c r="AA1304" s="22">
        <f t="shared" ref="AA1304" ca="1" si="1501">ROUND(Z1304+AA1303,0)</f>
        <v>0</v>
      </c>
      <c r="AB1304" s="22">
        <f t="shared" ref="AB1304" ca="1" si="1502">ROUND(AA1304+AB1303,0)</f>
        <v>0</v>
      </c>
      <c r="AC1304" s="22">
        <f t="shared" ref="AC1304" ca="1" si="1503">ROUND(AB1304+AC1303,0)</f>
        <v>0</v>
      </c>
      <c r="AD1304" s="22">
        <f t="shared" ref="AD1304" ca="1" si="1504">ROUND(AC1304+AD1303,0)</f>
        <v>0</v>
      </c>
      <c r="AE1304" s="22">
        <f t="shared" ref="AE1304" ca="1" si="1505">ROUND(AD1304+AE1303,0)</f>
        <v>0</v>
      </c>
    </row>
    <row r="1305" spans="1:31" hidden="1">
      <c r="A1305" s="325"/>
      <c r="B1305" s="21" t="s">
        <v>387</v>
      </c>
      <c r="C1305" s="21"/>
      <c r="D1305" s="22"/>
      <c r="E1305" s="21"/>
      <c r="F1305" s="21"/>
      <c r="G1305" s="21"/>
      <c r="H1305" s="21"/>
      <c r="I1305" s="21"/>
      <c r="J1305" s="21"/>
      <c r="K1305" s="76">
        <f ca="1">IF($D1301=LataProjekcji,ROUND($D1302-K1304,0),ROUND(IF(K1303=0,0,$D1302-K1304),0))</f>
        <v>0</v>
      </c>
      <c r="L1305" s="253">
        <f t="shared" ref="L1305:W1305" ca="1" si="1506">IF($D1301=LataProjekcji,ROUND($D1302-L1304,0),ROUND(IF(AND(L1303=0,K1305&gt;0),$D1302-L1304,IF(L1303=0,0,$D1302-L1304)),0))</f>
        <v>0</v>
      </c>
      <c r="M1305" s="253">
        <f t="shared" ca="1" si="1506"/>
        <v>0</v>
      </c>
      <c r="N1305" s="253">
        <f t="shared" ca="1" si="1506"/>
        <v>0</v>
      </c>
      <c r="O1305" s="253">
        <f t="shared" ca="1" si="1506"/>
        <v>0</v>
      </c>
      <c r="P1305" s="253">
        <f t="shared" ca="1" si="1506"/>
        <v>0</v>
      </c>
      <c r="Q1305" s="253">
        <f t="shared" ca="1" si="1506"/>
        <v>0</v>
      </c>
      <c r="R1305" s="253">
        <f t="shared" ca="1" si="1506"/>
        <v>0</v>
      </c>
      <c r="S1305" s="253">
        <f t="shared" ca="1" si="1506"/>
        <v>0</v>
      </c>
      <c r="T1305" s="253">
        <f t="shared" ca="1" si="1506"/>
        <v>0</v>
      </c>
      <c r="U1305" s="253">
        <f t="shared" ca="1" si="1506"/>
        <v>0</v>
      </c>
      <c r="V1305" s="253">
        <f t="shared" ca="1" si="1506"/>
        <v>0</v>
      </c>
      <c r="W1305" s="253">
        <f t="shared" ca="1" si="1506"/>
        <v>0</v>
      </c>
      <c r="X1305" s="253">
        <f t="shared" ref="X1305:AA1305" ca="1" si="1507">IF($D1301=LataProjekcji,ROUND($D1302-X1304,0),ROUND(IF(AND(X1303=0,W1305&gt;0),$D1302-X1304,IF(X1303=0,0,$D1302-X1304)),0))</f>
        <v>0</v>
      </c>
      <c r="Y1305" s="253">
        <f t="shared" ca="1" si="1507"/>
        <v>0</v>
      </c>
      <c r="Z1305" s="253">
        <f t="shared" ca="1" si="1507"/>
        <v>0</v>
      </c>
      <c r="AA1305" s="253">
        <f t="shared" ca="1" si="1507"/>
        <v>0</v>
      </c>
      <c r="AB1305" s="253">
        <f t="shared" ref="AB1305" ca="1" si="1508">IF($D1301=LataProjekcji,ROUND($D1302-AB1304,0),ROUND(IF(AND(AB1303=0,AA1305&gt;0),$D1302-AB1304,IF(AB1303=0,0,$D1302-AB1304)),0))</f>
        <v>0</v>
      </c>
      <c r="AC1305" s="253">
        <f t="shared" ref="AC1305" ca="1" si="1509">IF($D1301=LataProjekcji,ROUND($D1302-AC1304,0),ROUND(IF(AND(AC1303=0,AB1305&gt;0),$D1302-AC1304,IF(AC1303=0,0,$D1302-AC1304)),0))</f>
        <v>0</v>
      </c>
      <c r="AD1305" s="253">
        <f t="shared" ref="AD1305" ca="1" si="1510">IF($D1301=LataProjekcji,ROUND($D1302-AD1304,0),ROUND(IF(AND(AD1303=0,AC1305&gt;0),$D1302-AD1304,IF(AD1303=0,0,$D1302-AD1304)),0))</f>
        <v>0</v>
      </c>
      <c r="AE1305" s="253">
        <f t="shared" ref="AE1305" ca="1" si="1511">IF($D1301=LataProjekcji,ROUND($D1302-AE1304,0),ROUND(IF(AND(AE1303=0,AD1305&gt;0),$D1302-AE1304,IF(AE1303=0,0,$D1302-AE1304)),0))</f>
        <v>0</v>
      </c>
    </row>
    <row r="1306" spans="1:31" hidden="1">
      <c r="A1306" s="325"/>
      <c r="B1306" s="21"/>
      <c r="C1306" s="21"/>
      <c r="D1306" s="22"/>
      <c r="E1306" s="21"/>
      <c r="F1306" s="21"/>
      <c r="G1306" s="21"/>
      <c r="H1306" s="384">
        <f>H1299+1</f>
        <v>16</v>
      </c>
      <c r="I1306" s="21"/>
      <c r="J1306" s="384" t="s">
        <v>403</v>
      </c>
      <c r="K1306" s="385">
        <f t="shared" ref="K1306:W1306" ca="1" si="1512">IF(AND(OFFSET($F$195,$D1300,0)="tak",OFFSET($G$195,$D1300,0)="tak",OFFSET($J$195,$D1300,0)="ok",LataProjekcji&lt;=Koniec_Projekt),ROUND(K1303*OFFSET($K$223,$H1306,(COLUMN()-11)),0),0)</f>
        <v>0</v>
      </c>
      <c r="L1306" s="385">
        <f t="shared" ca="1" si="1512"/>
        <v>0</v>
      </c>
      <c r="M1306" s="385">
        <f t="shared" ca="1" si="1512"/>
        <v>0</v>
      </c>
      <c r="N1306" s="385">
        <f t="shared" ca="1" si="1512"/>
        <v>0</v>
      </c>
      <c r="O1306" s="385">
        <f t="shared" ca="1" si="1512"/>
        <v>0</v>
      </c>
      <c r="P1306" s="385">
        <f t="shared" ca="1" si="1512"/>
        <v>0</v>
      </c>
      <c r="Q1306" s="385">
        <f t="shared" ca="1" si="1512"/>
        <v>0</v>
      </c>
      <c r="R1306" s="385">
        <f t="shared" ca="1" si="1512"/>
        <v>0</v>
      </c>
      <c r="S1306" s="385">
        <f t="shared" ca="1" si="1512"/>
        <v>0</v>
      </c>
      <c r="T1306" s="385">
        <f t="shared" ca="1" si="1512"/>
        <v>0</v>
      </c>
      <c r="U1306" s="385">
        <f t="shared" ca="1" si="1512"/>
        <v>0</v>
      </c>
      <c r="V1306" s="385">
        <f t="shared" ca="1" si="1512"/>
        <v>0</v>
      </c>
      <c r="W1306" s="385">
        <f t="shared" ca="1" si="1512"/>
        <v>0</v>
      </c>
      <c r="X1306" s="385">
        <f t="shared" ref="X1306:AA1306" ca="1" si="1513">IF(AND(OFFSET($F$195,$D1300,0)="tak",OFFSET($G$195,$D1300,0)="tak",OFFSET($J$195,$D1300,0)="ok",LataProjekcji&lt;=Koniec_Projekt),ROUND(X1303*OFFSET($K$223,$H1306,(COLUMN()-11)),0),0)</f>
        <v>0</v>
      </c>
      <c r="Y1306" s="385">
        <f t="shared" ca="1" si="1513"/>
        <v>0</v>
      </c>
      <c r="Z1306" s="385">
        <f t="shared" ca="1" si="1513"/>
        <v>0</v>
      </c>
      <c r="AA1306" s="385">
        <f t="shared" ca="1" si="1513"/>
        <v>0</v>
      </c>
      <c r="AB1306" s="385">
        <f t="shared" ref="AB1306:AE1306" ca="1" si="1514">IF(AND(OFFSET($F$195,$D1300,0)="tak",OFFSET($G$195,$D1300,0)="tak",OFFSET($J$195,$D1300,0)="ok",LataProjekcji&lt;=Koniec_Projekt),ROUND(AB1303*OFFSET($K$223,$H1306,(COLUMN()-11)),0),0)</f>
        <v>0</v>
      </c>
      <c r="AC1306" s="385">
        <f t="shared" ca="1" si="1514"/>
        <v>0</v>
      </c>
      <c r="AD1306" s="385">
        <f t="shared" ca="1" si="1514"/>
        <v>0</v>
      </c>
      <c r="AE1306" s="385">
        <f t="shared" ca="1" si="1514"/>
        <v>0</v>
      </c>
    </row>
    <row r="1307" spans="1:31" hidden="1">
      <c r="A1307" s="325"/>
      <c r="B1307" s="20">
        <f ca="1">OFFSET($B$195,D1307,0)</f>
        <v>0</v>
      </c>
      <c r="C1307" s="20"/>
      <c r="D1307" s="21">
        <f>D1300+1</f>
        <v>19</v>
      </c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  <c r="Y1307" s="21"/>
      <c r="Z1307" s="21"/>
      <c r="AA1307" s="21"/>
      <c r="AB1307" s="21"/>
      <c r="AC1307" s="21"/>
      <c r="AD1307" s="21"/>
      <c r="AE1307" s="21"/>
    </row>
    <row r="1308" spans="1:31" hidden="1">
      <c r="A1308" s="325"/>
      <c r="B1308" s="21" t="s">
        <v>394</v>
      </c>
      <c r="C1308" s="21"/>
      <c r="D1308" s="164">
        <f ca="1">YEAR(OFFSET($E$195,D1307,0))</f>
        <v>1900</v>
      </c>
      <c r="E1308" s="164">
        <f ca="1">MONTH(OFFSET($E$195,D1307,0))</f>
        <v>1</v>
      </c>
      <c r="F1308" s="522" cm="1">
        <f t="array" aca="1" ref="F1308" ca="1">IleMiesiecyDoKoncaRokuST</f>
        <v>11</v>
      </c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  <c r="Y1308" s="21"/>
      <c r="Z1308" s="21"/>
      <c r="AA1308" s="21"/>
      <c r="AB1308" s="21"/>
      <c r="AC1308" s="21"/>
      <c r="AD1308" s="21"/>
      <c r="AE1308" s="21"/>
    </row>
    <row r="1309" spans="1:31" hidden="1">
      <c r="A1309" s="325"/>
      <c r="B1309" s="21" t="s">
        <v>387</v>
      </c>
      <c r="C1309" s="21"/>
      <c r="D1309" s="246">
        <f ca="1">IF(E1309&lt;0,0,ROUND(E1309,0))</f>
        <v>0</v>
      </c>
      <c r="E1309" s="248">
        <f ca="1">OFFSET($D$195,D1307,0)</f>
        <v>0</v>
      </c>
      <c r="F1309" s="246">
        <f ca="1">IF(E1309&gt;10,ROUND(($D1310/12)*$F1308,0),$D1309)</f>
        <v>0</v>
      </c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  <c r="Y1309" s="21"/>
      <c r="Z1309" s="21"/>
      <c r="AA1309" s="21"/>
      <c r="AB1309" s="21"/>
      <c r="AC1309" s="21"/>
      <c r="AD1309" s="21"/>
      <c r="AE1309" s="21"/>
    </row>
    <row r="1310" spans="1:31" hidden="1">
      <c r="A1310" s="325"/>
      <c r="B1310" s="21" t="s">
        <v>395</v>
      </c>
      <c r="C1310" s="415">
        <f ca="1">OFFSET($C$195,D1307,0)</f>
        <v>0</v>
      </c>
      <c r="D1310" s="246">
        <f ca="1">IF(ISBLANK(OFFSET($E$195,D1307,0)),0,IF(E1309&gt;10,ROUND(D1309*C1310,0),IF(D1309&lt;0,0,D1309)))</f>
        <v>0</v>
      </c>
      <c r="E1310" s="21"/>
      <c r="F1310" s="21"/>
      <c r="G1310" s="21"/>
      <c r="H1310" s="21"/>
      <c r="I1310" s="21"/>
      <c r="J1310" s="21"/>
      <c r="K1310" s="74">
        <f ca="1">ROUND(IF(($D1308+1)=K$192,$D1310,0),0)</f>
        <v>0</v>
      </c>
      <c r="L1310" s="247">
        <f ca="1">ROUND(IF(OR(AND($D1308=LataProjekcji,$F1308&gt;0),AND($D1308=LataProjekcji,$F1308=0,$E1309&lt;=10)),$F1309,IF($D1308&lt;LataProjekcji,IF((SUM($K1310:K1310)+$D1310)&lt;$D1309,$D1310,$D1309-SUM($K1310:K1310)),0)),0)</f>
        <v>0</v>
      </c>
      <c r="M1310" s="247">
        <f ca="1">ROUND(IF(OR(AND($D1308=LataProjekcji,$F1308&gt;0),AND($D1308=LataProjekcji,$F1308=0,$E1309&lt;=10)),$F1309,IF($D1308&lt;LataProjekcji,IF((SUM($K1310:L1310)+$D1310)&lt;$D1309,$D1310,$D1309-SUM($K1310:L1310)),0)),0)</f>
        <v>0</v>
      </c>
      <c r="N1310" s="247">
        <f ca="1">ROUND(IF(OR(AND($D1308=LataProjekcji,$F1308&gt;0),AND($D1308=LataProjekcji,$F1308=0,$E1309&lt;=10)),$F1309,IF($D1308&lt;LataProjekcji,IF((SUM($K1310:M1310)+$D1310)&lt;$D1309,$D1310,$D1309-SUM($K1310:M1310)),0)),0)</f>
        <v>0</v>
      </c>
      <c r="O1310" s="247">
        <f ca="1">ROUND(IF(OR(AND($D1308=LataProjekcji,$F1308&gt;0),AND($D1308=LataProjekcji,$F1308=0,$E1309&lt;=10)),$F1309,IF($D1308&lt;LataProjekcji,IF((SUM($K1310:N1310)+$D1310)&lt;$D1309,$D1310,$D1309-SUM($K1310:N1310)),0)),0)</f>
        <v>0</v>
      </c>
      <c r="P1310" s="247">
        <f ca="1">ROUND(IF(OR(AND($D1308=LataProjekcji,$F1308&gt;0),AND($D1308=LataProjekcji,$F1308=0,$E1309&lt;=10)),$F1309,IF($D1308&lt;LataProjekcji,IF((SUM($K1310:O1310)+$D1310)&lt;$D1309,$D1310,$D1309-SUM($K1310:O1310)),0)),0)</f>
        <v>0</v>
      </c>
      <c r="Q1310" s="247">
        <f ca="1">ROUND(IF(OR(AND($D1308=LataProjekcji,$F1308&gt;0),AND($D1308=LataProjekcji,$F1308=0,$E1309&lt;=10)),$F1309,IF($D1308&lt;LataProjekcji,IF((SUM($K1310:P1310)+$D1310)&lt;$D1309,$D1310,$D1309-SUM($K1310:P1310)),0)),0)</f>
        <v>0</v>
      </c>
      <c r="R1310" s="247">
        <f ca="1">ROUND(IF(OR(AND($D1308=LataProjekcji,$F1308&gt;0),AND($D1308=LataProjekcji,$F1308=0,$E1309&lt;=10)),$F1309,IF($D1308&lt;LataProjekcji,IF((SUM($K1310:Q1310)+$D1310)&lt;$D1309,$D1310,$D1309-SUM($K1310:Q1310)),0)),0)</f>
        <v>0</v>
      </c>
      <c r="S1310" s="247">
        <f ca="1">ROUND(IF(OR(AND($D1308=LataProjekcji,$F1308&gt;0),AND($D1308=LataProjekcji,$F1308=0,$E1309&lt;=10)),$F1309,IF($D1308&lt;LataProjekcji,IF((SUM($K1310:R1310)+$D1310)&lt;$D1309,$D1310,$D1309-SUM($K1310:R1310)),0)),0)</f>
        <v>0</v>
      </c>
      <c r="T1310" s="247">
        <f ca="1">ROUND(IF(OR(AND($D1308=LataProjekcji,$F1308&gt;0),AND($D1308=LataProjekcji,$F1308=0,$E1309&lt;=10)),$F1309,IF($D1308&lt;LataProjekcji,IF((SUM($K1310:S1310)+$D1310)&lt;$D1309,$D1310,$D1309-SUM($K1310:S1310)),0)),0)</f>
        <v>0</v>
      </c>
      <c r="U1310" s="247">
        <f ca="1">ROUND(IF(OR(AND($D1308=LataProjekcji,$F1308&gt;0),AND($D1308=LataProjekcji,$F1308=0,$E1309&lt;=10)),$F1309,IF($D1308&lt;LataProjekcji,IF((SUM($K1310:T1310)+$D1310)&lt;$D1309,$D1310,$D1309-SUM($K1310:T1310)),0)),0)</f>
        <v>0</v>
      </c>
      <c r="V1310" s="247">
        <f ca="1">ROUND(IF(OR(AND($D1308=LataProjekcji,$F1308&gt;0),AND($D1308=LataProjekcji,$F1308=0,$E1309&lt;=10)),$F1309,IF($D1308&lt;LataProjekcji,IF((SUM($K1310:U1310)+$D1310)&lt;$D1309,$D1310,$D1309-SUM($K1310:U1310)),0)),0)</f>
        <v>0</v>
      </c>
      <c r="W1310" s="247">
        <f ca="1">ROUND(IF(OR(AND($D1308=LataProjekcji,$F1308&gt;0),AND($D1308=LataProjekcji,$F1308=0,$E1309&lt;=10)),$F1309,IF($D1308&lt;LataProjekcji,IF((SUM($K1310:V1310)+$D1310)&lt;$D1309,$D1310,$D1309-SUM($K1310:V1310)),0)),0)</f>
        <v>0</v>
      </c>
      <c r="X1310" s="247">
        <f ca="1">ROUND(IF(OR(AND($D1308=LataProjekcji,$F1308&gt;0),AND($D1308=LataProjekcji,$F1308=0,$E1309&lt;=10)),$F1309,IF($D1308&lt;LataProjekcji,IF((SUM($K1310:W1310)+$D1310)&lt;$D1309,$D1310,$D1309-SUM($K1310:W1310)),0)),0)</f>
        <v>0</v>
      </c>
      <c r="Y1310" s="247">
        <f ca="1">ROUND(IF(OR(AND($D1308=LataProjekcji,$F1308&gt;0),AND($D1308=LataProjekcji,$F1308=0,$E1309&lt;=10)),$F1309,IF($D1308&lt;LataProjekcji,IF((SUM($K1310:X1310)+$D1310)&lt;$D1309,$D1310,$D1309-SUM($K1310:X1310)),0)),0)</f>
        <v>0</v>
      </c>
      <c r="Z1310" s="247">
        <f ca="1">ROUND(IF(OR(AND($D1308=LataProjekcji,$F1308&gt;0),AND($D1308=LataProjekcji,$F1308=0,$E1309&lt;=10)),$F1309,IF($D1308&lt;LataProjekcji,IF((SUM($K1310:Y1310)+$D1310)&lt;$D1309,$D1310,$D1309-SUM($K1310:Y1310)),0)),0)</f>
        <v>0</v>
      </c>
      <c r="AA1310" s="247">
        <f ca="1">ROUND(IF(OR(AND($D1308=LataProjekcji,$F1308&gt;0),AND($D1308=LataProjekcji,$F1308=0,$E1309&lt;=10)),$F1309,IF($D1308&lt;LataProjekcji,IF((SUM($K1310:Z1310)+$D1310)&lt;$D1309,$D1310,$D1309-SUM($K1310:Z1310)),0)),0)</f>
        <v>0</v>
      </c>
      <c r="AB1310" s="247">
        <f ca="1">ROUND(IF(OR(AND($D1308=LataProjekcji,$F1308&gt;0),AND($D1308=LataProjekcji,$F1308=0,$E1309&lt;=10)),$F1309,IF($D1308&lt;LataProjekcji,IF((SUM($K1310:AA1310)+$D1310)&lt;$D1309,$D1310,$D1309-SUM($K1310:AA1310)),0)),0)</f>
        <v>0</v>
      </c>
      <c r="AC1310" s="247">
        <f ca="1">ROUND(IF(OR(AND($D1308=LataProjekcji,$F1308&gt;0),AND($D1308=LataProjekcji,$F1308=0,$E1309&lt;=10)),$F1309,IF($D1308&lt;LataProjekcji,IF((SUM($K1310:AB1310)+$D1310)&lt;$D1309,$D1310,$D1309-SUM($K1310:AB1310)),0)),0)</f>
        <v>0</v>
      </c>
      <c r="AD1310" s="247">
        <f ca="1">ROUND(IF(OR(AND($D1308=LataProjekcji,$F1308&gt;0),AND($D1308=LataProjekcji,$F1308=0,$E1309&lt;=10)),$F1309,IF($D1308&lt;LataProjekcji,IF((SUM($K1310:AC1310)+$D1310)&lt;$D1309,$D1310,$D1309-SUM($K1310:AC1310)),0)),0)</f>
        <v>0</v>
      </c>
      <c r="AE1310" s="247">
        <f ca="1">ROUND(IF(OR(AND($D1308=LataProjekcji,$F1308&gt;0),AND($D1308=LataProjekcji,$F1308=0,$E1309&lt;=10)),$F1309,IF($D1308&lt;LataProjekcji,IF((SUM($K1310:AD1310)+$D1310)&lt;$D1309,$D1310,$D1309-SUM($K1310:AD1310)),0)),0)</f>
        <v>0</v>
      </c>
    </row>
    <row r="1311" spans="1:31" hidden="1">
      <c r="A1311" s="325"/>
      <c r="B1311" s="21" t="s">
        <v>396</v>
      </c>
      <c r="C1311" s="21"/>
      <c r="D1311" s="22"/>
      <c r="E1311" s="21"/>
      <c r="F1311" s="21"/>
      <c r="G1311" s="21"/>
      <c r="H1311" s="21"/>
      <c r="I1311" s="21"/>
      <c r="J1311" s="21"/>
      <c r="K1311" s="22">
        <f ca="1">ROUND(K1310,0)</f>
        <v>0</v>
      </c>
      <c r="L1311" s="22">
        <f t="shared" ref="L1311:Y1311" ca="1" si="1515">ROUND(K1311+L1310,0)</f>
        <v>0</v>
      </c>
      <c r="M1311" s="22">
        <f t="shared" ca="1" si="1515"/>
        <v>0</v>
      </c>
      <c r="N1311" s="22">
        <f t="shared" ca="1" si="1515"/>
        <v>0</v>
      </c>
      <c r="O1311" s="22">
        <f t="shared" ca="1" si="1515"/>
        <v>0</v>
      </c>
      <c r="P1311" s="22">
        <f t="shared" ca="1" si="1515"/>
        <v>0</v>
      </c>
      <c r="Q1311" s="22">
        <f t="shared" ca="1" si="1515"/>
        <v>0</v>
      </c>
      <c r="R1311" s="22">
        <f t="shared" ca="1" si="1515"/>
        <v>0</v>
      </c>
      <c r="S1311" s="22">
        <f t="shared" ca="1" si="1515"/>
        <v>0</v>
      </c>
      <c r="T1311" s="22">
        <f t="shared" ca="1" si="1515"/>
        <v>0</v>
      </c>
      <c r="U1311" s="22">
        <f t="shared" ca="1" si="1515"/>
        <v>0</v>
      </c>
      <c r="V1311" s="22">
        <f t="shared" ca="1" si="1515"/>
        <v>0</v>
      </c>
      <c r="W1311" s="22">
        <f t="shared" ca="1" si="1515"/>
        <v>0</v>
      </c>
      <c r="X1311" s="22">
        <f t="shared" ca="1" si="1515"/>
        <v>0</v>
      </c>
      <c r="Y1311" s="22">
        <f t="shared" ca="1" si="1515"/>
        <v>0</v>
      </c>
      <c r="Z1311" s="22">
        <f t="shared" ref="Z1311" ca="1" si="1516">ROUND(Y1311+Z1310,0)</f>
        <v>0</v>
      </c>
      <c r="AA1311" s="22">
        <f t="shared" ref="AA1311" ca="1" si="1517">ROUND(Z1311+AA1310,0)</f>
        <v>0</v>
      </c>
      <c r="AB1311" s="22">
        <f t="shared" ref="AB1311" ca="1" si="1518">ROUND(AA1311+AB1310,0)</f>
        <v>0</v>
      </c>
      <c r="AC1311" s="22">
        <f t="shared" ref="AC1311" ca="1" si="1519">ROUND(AB1311+AC1310,0)</f>
        <v>0</v>
      </c>
      <c r="AD1311" s="22">
        <f t="shared" ref="AD1311" ca="1" si="1520">ROUND(AC1311+AD1310,0)</f>
        <v>0</v>
      </c>
      <c r="AE1311" s="22">
        <f t="shared" ref="AE1311" ca="1" si="1521">ROUND(AD1311+AE1310,0)</f>
        <v>0</v>
      </c>
    </row>
    <row r="1312" spans="1:31" hidden="1">
      <c r="A1312" s="325"/>
      <c r="B1312" s="21" t="s">
        <v>387</v>
      </c>
      <c r="C1312" s="21"/>
      <c r="D1312" s="22"/>
      <c r="E1312" s="21"/>
      <c r="F1312" s="21"/>
      <c r="G1312" s="21"/>
      <c r="H1312" s="21"/>
      <c r="I1312" s="21"/>
      <c r="J1312" s="21"/>
      <c r="K1312" s="76">
        <f ca="1">IF($D1308=LataProjekcji,ROUND($D1309-K1311,0),ROUND(IF(K1310=0,0,$D1309-K1311),0))</f>
        <v>0</v>
      </c>
      <c r="L1312" s="253">
        <f t="shared" ref="L1312:W1312" ca="1" si="1522">IF($D1308=LataProjekcji,ROUND($D1309-L1311,0),ROUND(IF(AND(L1310=0,K1312&gt;0),$D1309-L1311,IF(L1310=0,0,$D1309-L1311)),0))</f>
        <v>0</v>
      </c>
      <c r="M1312" s="253">
        <f t="shared" ca="1" si="1522"/>
        <v>0</v>
      </c>
      <c r="N1312" s="253">
        <f t="shared" ca="1" si="1522"/>
        <v>0</v>
      </c>
      <c r="O1312" s="253">
        <f t="shared" ca="1" si="1522"/>
        <v>0</v>
      </c>
      <c r="P1312" s="253">
        <f t="shared" ca="1" si="1522"/>
        <v>0</v>
      </c>
      <c r="Q1312" s="253">
        <f t="shared" ca="1" si="1522"/>
        <v>0</v>
      </c>
      <c r="R1312" s="253">
        <f t="shared" ca="1" si="1522"/>
        <v>0</v>
      </c>
      <c r="S1312" s="253">
        <f t="shared" ca="1" si="1522"/>
        <v>0</v>
      </c>
      <c r="T1312" s="253">
        <f t="shared" ca="1" si="1522"/>
        <v>0</v>
      </c>
      <c r="U1312" s="253">
        <f t="shared" ca="1" si="1522"/>
        <v>0</v>
      </c>
      <c r="V1312" s="253">
        <f t="shared" ca="1" si="1522"/>
        <v>0</v>
      </c>
      <c r="W1312" s="253">
        <f t="shared" ca="1" si="1522"/>
        <v>0</v>
      </c>
      <c r="X1312" s="253">
        <f t="shared" ref="X1312:AA1312" ca="1" si="1523">IF($D1308=LataProjekcji,ROUND($D1309-X1311,0),ROUND(IF(AND(X1310=0,W1312&gt;0),$D1309-X1311,IF(X1310=0,0,$D1309-X1311)),0))</f>
        <v>0</v>
      </c>
      <c r="Y1312" s="253">
        <f t="shared" ca="1" si="1523"/>
        <v>0</v>
      </c>
      <c r="Z1312" s="253">
        <f t="shared" ca="1" si="1523"/>
        <v>0</v>
      </c>
      <c r="AA1312" s="253">
        <f t="shared" ca="1" si="1523"/>
        <v>0</v>
      </c>
      <c r="AB1312" s="253">
        <f t="shared" ref="AB1312" ca="1" si="1524">IF($D1308=LataProjekcji,ROUND($D1309-AB1311,0),ROUND(IF(AND(AB1310=0,AA1312&gt;0),$D1309-AB1311,IF(AB1310=0,0,$D1309-AB1311)),0))</f>
        <v>0</v>
      </c>
      <c r="AC1312" s="253">
        <f t="shared" ref="AC1312" ca="1" si="1525">IF($D1308=LataProjekcji,ROUND($D1309-AC1311,0),ROUND(IF(AND(AC1310=0,AB1312&gt;0),$D1309-AC1311,IF(AC1310=0,0,$D1309-AC1311)),0))</f>
        <v>0</v>
      </c>
      <c r="AD1312" s="253">
        <f t="shared" ref="AD1312" ca="1" si="1526">IF($D1308=LataProjekcji,ROUND($D1309-AD1311,0),ROUND(IF(AND(AD1310=0,AC1312&gt;0),$D1309-AD1311,IF(AD1310=0,0,$D1309-AD1311)),0))</f>
        <v>0</v>
      </c>
      <c r="AE1312" s="253">
        <f t="shared" ref="AE1312" ca="1" si="1527">IF($D1308=LataProjekcji,ROUND($D1309-AE1311,0),ROUND(IF(AND(AE1310=0,AD1312&gt;0),$D1309-AE1311,IF(AE1310=0,0,$D1309-AE1311)),0))</f>
        <v>0</v>
      </c>
    </row>
    <row r="1313" spans="1:31" hidden="1">
      <c r="A1313" s="325"/>
      <c r="B1313" s="21"/>
      <c r="C1313" s="21"/>
      <c r="D1313" s="21"/>
      <c r="E1313" s="21"/>
      <c r="F1313" s="21"/>
      <c r="G1313" s="21"/>
      <c r="H1313" s="384">
        <f>H1306+1</f>
        <v>17</v>
      </c>
      <c r="I1313" s="21"/>
      <c r="J1313" s="384" t="s">
        <v>403</v>
      </c>
      <c r="K1313" s="385">
        <f t="shared" ref="K1313:W1313" ca="1" si="1528">IF(AND(OFFSET($F$195,$D1307,0)="tak",OFFSET($G$195,$D1307,0)="tak",OFFSET($J$195,$D1307,0)="ok",LataProjekcji&lt;=Koniec_Projekt),ROUND(K1310*OFFSET($K$223,$H1313,(COLUMN()-11)),0),0)</f>
        <v>0</v>
      </c>
      <c r="L1313" s="385">
        <f t="shared" ca="1" si="1528"/>
        <v>0</v>
      </c>
      <c r="M1313" s="385">
        <f t="shared" ca="1" si="1528"/>
        <v>0</v>
      </c>
      <c r="N1313" s="385">
        <f t="shared" ca="1" si="1528"/>
        <v>0</v>
      </c>
      <c r="O1313" s="385">
        <f t="shared" ca="1" si="1528"/>
        <v>0</v>
      </c>
      <c r="P1313" s="385">
        <f t="shared" ca="1" si="1528"/>
        <v>0</v>
      </c>
      <c r="Q1313" s="385">
        <f t="shared" ca="1" si="1528"/>
        <v>0</v>
      </c>
      <c r="R1313" s="385">
        <f t="shared" ca="1" si="1528"/>
        <v>0</v>
      </c>
      <c r="S1313" s="385">
        <f t="shared" ca="1" si="1528"/>
        <v>0</v>
      </c>
      <c r="T1313" s="385">
        <f t="shared" ca="1" si="1528"/>
        <v>0</v>
      </c>
      <c r="U1313" s="385">
        <f t="shared" ca="1" si="1528"/>
        <v>0</v>
      </c>
      <c r="V1313" s="385">
        <f t="shared" ca="1" si="1528"/>
        <v>0</v>
      </c>
      <c r="W1313" s="385">
        <f t="shared" ca="1" si="1528"/>
        <v>0</v>
      </c>
      <c r="X1313" s="385">
        <f t="shared" ref="X1313:AA1313" ca="1" si="1529">IF(AND(OFFSET($F$195,$D1307,0)="tak",OFFSET($G$195,$D1307,0)="tak",OFFSET($J$195,$D1307,0)="ok",LataProjekcji&lt;=Koniec_Projekt),ROUND(X1310*OFFSET($K$223,$H1313,(COLUMN()-11)),0),0)</f>
        <v>0</v>
      </c>
      <c r="Y1313" s="385">
        <f t="shared" ca="1" si="1529"/>
        <v>0</v>
      </c>
      <c r="Z1313" s="385">
        <f t="shared" ca="1" si="1529"/>
        <v>0</v>
      </c>
      <c r="AA1313" s="385">
        <f t="shared" ca="1" si="1529"/>
        <v>0</v>
      </c>
      <c r="AB1313" s="385">
        <f t="shared" ref="AB1313:AE1313" ca="1" si="1530">IF(AND(OFFSET($F$195,$D1307,0)="tak",OFFSET($G$195,$D1307,0)="tak",OFFSET($J$195,$D1307,0)="ok",LataProjekcji&lt;=Koniec_Projekt),ROUND(AB1310*OFFSET($K$223,$H1313,(COLUMN()-11)),0),0)</f>
        <v>0</v>
      </c>
      <c r="AC1313" s="385">
        <f t="shared" ca="1" si="1530"/>
        <v>0</v>
      </c>
      <c r="AD1313" s="385">
        <f t="shared" ca="1" si="1530"/>
        <v>0</v>
      </c>
      <c r="AE1313" s="385">
        <f t="shared" ca="1" si="1530"/>
        <v>0</v>
      </c>
    </row>
    <row r="1314" spans="1:31" hidden="1">
      <c r="A1314" s="325"/>
      <c r="B1314" s="20">
        <f ca="1">OFFSET($B$195,D1314,0)</f>
        <v>0</v>
      </c>
      <c r="C1314" s="20"/>
      <c r="D1314" s="21">
        <f>D1307+1</f>
        <v>20</v>
      </c>
      <c r="E1314" s="21"/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  <c r="R1314" s="21"/>
      <c r="S1314" s="21"/>
      <c r="T1314" s="21"/>
      <c r="U1314" s="21"/>
      <c r="V1314" s="21"/>
      <c r="W1314" s="21"/>
      <c r="X1314" s="21"/>
      <c r="Y1314" s="21"/>
      <c r="Z1314" s="21"/>
      <c r="AA1314" s="21"/>
      <c r="AB1314" s="21"/>
      <c r="AC1314" s="21"/>
      <c r="AD1314" s="21"/>
      <c r="AE1314" s="21"/>
    </row>
    <row r="1315" spans="1:31" hidden="1">
      <c r="A1315" s="325"/>
      <c r="B1315" s="21" t="s">
        <v>394</v>
      </c>
      <c r="C1315" s="21"/>
      <c r="D1315" s="164">
        <f ca="1">YEAR(OFFSET($E$195,D1314,0))</f>
        <v>1900</v>
      </c>
      <c r="E1315" s="164">
        <f ca="1">MONTH(OFFSET($E$195,D1314,0))</f>
        <v>1</v>
      </c>
      <c r="F1315" s="522" cm="1">
        <f t="array" aca="1" ref="F1315" ca="1">IleMiesiecyDoKoncaRokuST</f>
        <v>11</v>
      </c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  <c r="R1315" s="21"/>
      <c r="S1315" s="21"/>
      <c r="T1315" s="21"/>
      <c r="U1315" s="21"/>
      <c r="V1315" s="21"/>
      <c r="W1315" s="21"/>
      <c r="X1315" s="21"/>
      <c r="Y1315" s="21"/>
      <c r="Z1315" s="21"/>
      <c r="AA1315" s="21"/>
      <c r="AB1315" s="21"/>
      <c r="AC1315" s="21"/>
      <c r="AD1315" s="21"/>
      <c r="AE1315" s="21"/>
    </row>
    <row r="1316" spans="1:31" hidden="1">
      <c r="A1316" s="325"/>
      <c r="B1316" s="21" t="s">
        <v>387</v>
      </c>
      <c r="C1316" s="21"/>
      <c r="D1316" s="246">
        <f ca="1">IF(E1316&lt;0,0,ROUND(E1316,0))</f>
        <v>0</v>
      </c>
      <c r="E1316" s="248">
        <f ca="1">OFFSET($D$195,D1314,0)</f>
        <v>0</v>
      </c>
      <c r="F1316" s="246">
        <f ca="1">IF(E1316&gt;10,ROUND(($D1317/12)*$F1315,0),$D1316)</f>
        <v>0</v>
      </c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  <c r="R1316" s="21"/>
      <c r="S1316" s="21"/>
      <c r="T1316" s="21"/>
      <c r="U1316" s="21"/>
      <c r="V1316" s="21"/>
      <c r="W1316" s="21"/>
      <c r="X1316" s="21"/>
      <c r="Y1316" s="21"/>
      <c r="Z1316" s="21"/>
      <c r="AA1316" s="21"/>
      <c r="AB1316" s="21"/>
      <c r="AC1316" s="21"/>
      <c r="AD1316" s="21"/>
      <c r="AE1316" s="21"/>
    </row>
    <row r="1317" spans="1:31" hidden="1">
      <c r="A1317" s="325"/>
      <c r="B1317" s="21" t="s">
        <v>395</v>
      </c>
      <c r="C1317" s="415">
        <f ca="1">OFFSET($C$195,D1314,0)</f>
        <v>0</v>
      </c>
      <c r="D1317" s="246">
        <f ca="1">IF(ISBLANK(OFFSET($E$195,D1314,0)),0,IF(E1316&gt;10,ROUND(D1316*C1317,0),IF(D1316&lt;0,0,D1316)))</f>
        <v>0</v>
      </c>
      <c r="E1317" s="21"/>
      <c r="F1317" s="21"/>
      <c r="G1317" s="21"/>
      <c r="H1317" s="21"/>
      <c r="I1317" s="21"/>
      <c r="J1317" s="21"/>
      <c r="K1317" s="74">
        <f ca="1">ROUND(IF(($D1315+1)=K$192,$D1317,0),0)</f>
        <v>0</v>
      </c>
      <c r="L1317" s="247">
        <f ca="1">ROUND(IF(OR(AND($D1315=LataProjekcji,$F1315&gt;0),AND($D1315=LataProjekcji,$F1315=0,$E1316&lt;=10)),$F1316,IF($D1315&lt;LataProjekcji,IF((SUM($K1317:K1317)+$D1317)&lt;$D1316,$D1317,$D1316-SUM($K1317:K1317)),0)),0)</f>
        <v>0</v>
      </c>
      <c r="M1317" s="247">
        <f ca="1">ROUND(IF(OR(AND($D1315=LataProjekcji,$F1315&gt;0),AND($D1315=LataProjekcji,$F1315=0,$E1316&lt;=10)),$F1316,IF($D1315&lt;LataProjekcji,IF((SUM($K1317:L1317)+$D1317)&lt;$D1316,$D1317,$D1316-SUM($K1317:L1317)),0)),0)</f>
        <v>0</v>
      </c>
      <c r="N1317" s="247">
        <f ca="1">ROUND(IF(OR(AND($D1315=LataProjekcji,$F1315&gt;0),AND($D1315=LataProjekcji,$F1315=0,$E1316&lt;=10)),$F1316,IF($D1315&lt;LataProjekcji,IF((SUM($K1317:M1317)+$D1317)&lt;$D1316,$D1317,$D1316-SUM($K1317:M1317)),0)),0)</f>
        <v>0</v>
      </c>
      <c r="O1317" s="247">
        <f ca="1">ROUND(IF(OR(AND($D1315=LataProjekcji,$F1315&gt;0),AND($D1315=LataProjekcji,$F1315=0,$E1316&lt;=10)),$F1316,IF($D1315&lt;LataProjekcji,IF((SUM($K1317:N1317)+$D1317)&lt;$D1316,$D1317,$D1316-SUM($K1317:N1317)),0)),0)</f>
        <v>0</v>
      </c>
      <c r="P1317" s="247">
        <f ca="1">ROUND(IF(OR(AND($D1315=LataProjekcji,$F1315&gt;0),AND($D1315=LataProjekcji,$F1315=0,$E1316&lt;=10)),$F1316,IF($D1315&lt;LataProjekcji,IF((SUM($K1317:O1317)+$D1317)&lt;$D1316,$D1317,$D1316-SUM($K1317:O1317)),0)),0)</f>
        <v>0</v>
      </c>
      <c r="Q1317" s="247">
        <f ca="1">ROUND(IF(OR(AND($D1315=LataProjekcji,$F1315&gt;0),AND($D1315=LataProjekcji,$F1315=0,$E1316&lt;=10)),$F1316,IF($D1315&lt;LataProjekcji,IF((SUM($K1317:P1317)+$D1317)&lt;$D1316,$D1317,$D1316-SUM($K1317:P1317)),0)),0)</f>
        <v>0</v>
      </c>
      <c r="R1317" s="247">
        <f ca="1">ROUND(IF(OR(AND($D1315=LataProjekcji,$F1315&gt;0),AND($D1315=LataProjekcji,$F1315=0,$E1316&lt;=10)),$F1316,IF($D1315&lt;LataProjekcji,IF((SUM($K1317:Q1317)+$D1317)&lt;$D1316,$D1317,$D1316-SUM($K1317:Q1317)),0)),0)</f>
        <v>0</v>
      </c>
      <c r="S1317" s="247">
        <f ca="1">ROUND(IF(OR(AND($D1315=LataProjekcji,$F1315&gt;0),AND($D1315=LataProjekcji,$F1315=0,$E1316&lt;=10)),$F1316,IF($D1315&lt;LataProjekcji,IF((SUM($K1317:R1317)+$D1317)&lt;$D1316,$D1317,$D1316-SUM($K1317:R1317)),0)),0)</f>
        <v>0</v>
      </c>
      <c r="T1317" s="247">
        <f ca="1">ROUND(IF(OR(AND($D1315=LataProjekcji,$F1315&gt;0),AND($D1315=LataProjekcji,$F1315=0,$E1316&lt;=10)),$F1316,IF($D1315&lt;LataProjekcji,IF((SUM($K1317:S1317)+$D1317)&lt;$D1316,$D1317,$D1316-SUM($K1317:S1317)),0)),0)</f>
        <v>0</v>
      </c>
      <c r="U1317" s="247">
        <f ca="1">ROUND(IF(OR(AND($D1315=LataProjekcji,$F1315&gt;0),AND($D1315=LataProjekcji,$F1315=0,$E1316&lt;=10)),$F1316,IF($D1315&lt;LataProjekcji,IF((SUM($K1317:T1317)+$D1317)&lt;$D1316,$D1317,$D1316-SUM($K1317:T1317)),0)),0)</f>
        <v>0</v>
      </c>
      <c r="V1317" s="247">
        <f ca="1">ROUND(IF(OR(AND($D1315=LataProjekcji,$F1315&gt;0),AND($D1315=LataProjekcji,$F1315=0,$E1316&lt;=10)),$F1316,IF($D1315&lt;LataProjekcji,IF((SUM($K1317:U1317)+$D1317)&lt;$D1316,$D1317,$D1316-SUM($K1317:U1317)),0)),0)</f>
        <v>0</v>
      </c>
      <c r="W1317" s="247">
        <f ca="1">ROUND(IF(OR(AND($D1315=LataProjekcji,$F1315&gt;0),AND($D1315=LataProjekcji,$F1315=0,$E1316&lt;=10)),$F1316,IF($D1315&lt;LataProjekcji,IF((SUM($K1317:V1317)+$D1317)&lt;$D1316,$D1317,$D1316-SUM($K1317:V1317)),0)),0)</f>
        <v>0</v>
      </c>
      <c r="X1317" s="247">
        <f ca="1">ROUND(IF(OR(AND($D1315=LataProjekcji,$F1315&gt;0),AND($D1315=LataProjekcji,$F1315=0,$E1316&lt;=10)),$F1316,IF($D1315&lt;LataProjekcji,IF((SUM($K1317:W1317)+$D1317)&lt;$D1316,$D1317,$D1316-SUM($K1317:W1317)),0)),0)</f>
        <v>0</v>
      </c>
      <c r="Y1317" s="247">
        <f ca="1">ROUND(IF(OR(AND($D1315=LataProjekcji,$F1315&gt;0),AND($D1315=LataProjekcji,$F1315=0,$E1316&lt;=10)),$F1316,IF($D1315&lt;LataProjekcji,IF((SUM($K1317:X1317)+$D1317)&lt;$D1316,$D1317,$D1316-SUM($K1317:X1317)),0)),0)</f>
        <v>0</v>
      </c>
      <c r="Z1317" s="247">
        <f ca="1">ROUND(IF(OR(AND($D1315=LataProjekcji,$F1315&gt;0),AND($D1315=LataProjekcji,$F1315=0,$E1316&lt;=10)),$F1316,IF($D1315&lt;LataProjekcji,IF((SUM($K1317:Y1317)+$D1317)&lt;$D1316,$D1317,$D1316-SUM($K1317:Y1317)),0)),0)</f>
        <v>0</v>
      </c>
      <c r="AA1317" s="247">
        <f ca="1">ROUND(IF(OR(AND($D1315=LataProjekcji,$F1315&gt;0),AND($D1315=LataProjekcji,$F1315=0,$E1316&lt;=10)),$F1316,IF($D1315&lt;LataProjekcji,IF((SUM($K1317:Z1317)+$D1317)&lt;$D1316,$D1317,$D1316-SUM($K1317:Z1317)),0)),0)</f>
        <v>0</v>
      </c>
      <c r="AB1317" s="247">
        <f ca="1">ROUND(IF(OR(AND($D1315=LataProjekcji,$F1315&gt;0),AND($D1315=LataProjekcji,$F1315=0,$E1316&lt;=10)),$F1316,IF($D1315&lt;LataProjekcji,IF((SUM($K1317:AA1317)+$D1317)&lt;$D1316,$D1317,$D1316-SUM($K1317:AA1317)),0)),0)</f>
        <v>0</v>
      </c>
      <c r="AC1317" s="247">
        <f ca="1">ROUND(IF(OR(AND($D1315=LataProjekcji,$F1315&gt;0),AND($D1315=LataProjekcji,$F1315=0,$E1316&lt;=10)),$F1316,IF($D1315&lt;LataProjekcji,IF((SUM($K1317:AB1317)+$D1317)&lt;$D1316,$D1317,$D1316-SUM($K1317:AB1317)),0)),0)</f>
        <v>0</v>
      </c>
      <c r="AD1317" s="247">
        <f ca="1">ROUND(IF(OR(AND($D1315=LataProjekcji,$F1315&gt;0),AND($D1315=LataProjekcji,$F1315=0,$E1316&lt;=10)),$F1316,IF($D1315&lt;LataProjekcji,IF((SUM($K1317:AC1317)+$D1317)&lt;$D1316,$D1317,$D1316-SUM($K1317:AC1317)),0)),0)</f>
        <v>0</v>
      </c>
      <c r="AE1317" s="247">
        <f ca="1">ROUND(IF(OR(AND($D1315=LataProjekcji,$F1315&gt;0),AND($D1315=LataProjekcji,$F1315=0,$E1316&lt;=10)),$F1316,IF($D1315&lt;LataProjekcji,IF((SUM($K1317:AD1317)+$D1317)&lt;$D1316,$D1317,$D1316-SUM($K1317:AD1317)),0)),0)</f>
        <v>0</v>
      </c>
    </row>
    <row r="1318" spans="1:31" hidden="1">
      <c r="A1318" s="325"/>
      <c r="B1318" s="21" t="s">
        <v>396</v>
      </c>
      <c r="C1318" s="21"/>
      <c r="D1318" s="22"/>
      <c r="E1318" s="21"/>
      <c r="F1318" s="21"/>
      <c r="G1318" s="21"/>
      <c r="H1318" s="21"/>
      <c r="I1318" s="21"/>
      <c r="J1318" s="21"/>
      <c r="K1318" s="22">
        <f ca="1">ROUND(K1317,0)</f>
        <v>0</v>
      </c>
      <c r="L1318" s="22">
        <f t="shared" ref="L1318:Y1318" ca="1" si="1531">ROUND(K1318+L1317,0)</f>
        <v>0</v>
      </c>
      <c r="M1318" s="22">
        <f t="shared" ca="1" si="1531"/>
        <v>0</v>
      </c>
      <c r="N1318" s="22">
        <f t="shared" ca="1" si="1531"/>
        <v>0</v>
      </c>
      <c r="O1318" s="22">
        <f t="shared" ca="1" si="1531"/>
        <v>0</v>
      </c>
      <c r="P1318" s="22">
        <f t="shared" ca="1" si="1531"/>
        <v>0</v>
      </c>
      <c r="Q1318" s="22">
        <f t="shared" ca="1" si="1531"/>
        <v>0</v>
      </c>
      <c r="R1318" s="22">
        <f t="shared" ca="1" si="1531"/>
        <v>0</v>
      </c>
      <c r="S1318" s="22">
        <f t="shared" ca="1" si="1531"/>
        <v>0</v>
      </c>
      <c r="T1318" s="22">
        <f t="shared" ca="1" si="1531"/>
        <v>0</v>
      </c>
      <c r="U1318" s="22">
        <f t="shared" ca="1" si="1531"/>
        <v>0</v>
      </c>
      <c r="V1318" s="22">
        <f t="shared" ca="1" si="1531"/>
        <v>0</v>
      </c>
      <c r="W1318" s="22">
        <f t="shared" ca="1" si="1531"/>
        <v>0</v>
      </c>
      <c r="X1318" s="22">
        <f t="shared" ca="1" si="1531"/>
        <v>0</v>
      </c>
      <c r="Y1318" s="22">
        <f t="shared" ca="1" si="1531"/>
        <v>0</v>
      </c>
      <c r="Z1318" s="22">
        <f t="shared" ref="Z1318" ca="1" si="1532">ROUND(Y1318+Z1317,0)</f>
        <v>0</v>
      </c>
      <c r="AA1318" s="22">
        <f t="shared" ref="AA1318" ca="1" si="1533">ROUND(Z1318+AA1317,0)</f>
        <v>0</v>
      </c>
      <c r="AB1318" s="22">
        <f t="shared" ref="AB1318" ca="1" si="1534">ROUND(AA1318+AB1317,0)</f>
        <v>0</v>
      </c>
      <c r="AC1318" s="22">
        <f t="shared" ref="AC1318" ca="1" si="1535">ROUND(AB1318+AC1317,0)</f>
        <v>0</v>
      </c>
      <c r="AD1318" s="22">
        <f t="shared" ref="AD1318" ca="1" si="1536">ROUND(AC1318+AD1317,0)</f>
        <v>0</v>
      </c>
      <c r="AE1318" s="22">
        <f t="shared" ref="AE1318" ca="1" si="1537">ROUND(AD1318+AE1317,0)</f>
        <v>0</v>
      </c>
    </row>
    <row r="1319" spans="1:31" hidden="1">
      <c r="A1319" s="325"/>
      <c r="B1319" s="21" t="s">
        <v>387</v>
      </c>
      <c r="C1319" s="21"/>
      <c r="D1319" s="22"/>
      <c r="E1319" s="21"/>
      <c r="F1319" s="21"/>
      <c r="G1319" s="21"/>
      <c r="H1319" s="21"/>
      <c r="I1319" s="21"/>
      <c r="J1319" s="21"/>
      <c r="K1319" s="76">
        <f ca="1">IF($D1315=LataProjekcji,ROUND($D1316-K1318,0),ROUND(IF(K1317=0,0,$D1316-K1318),0))</f>
        <v>0</v>
      </c>
      <c r="L1319" s="253">
        <f t="shared" ref="L1319:W1319" ca="1" si="1538">IF($D1315=LataProjekcji,ROUND($D1316-L1318,0),ROUND(IF(AND(L1317=0,K1319&gt;0),$D1316-L1318,IF(L1317=0,0,$D1316-L1318)),0))</f>
        <v>0</v>
      </c>
      <c r="M1319" s="253">
        <f t="shared" ca="1" si="1538"/>
        <v>0</v>
      </c>
      <c r="N1319" s="253">
        <f t="shared" ca="1" si="1538"/>
        <v>0</v>
      </c>
      <c r="O1319" s="253">
        <f t="shared" ca="1" si="1538"/>
        <v>0</v>
      </c>
      <c r="P1319" s="253">
        <f t="shared" ca="1" si="1538"/>
        <v>0</v>
      </c>
      <c r="Q1319" s="253">
        <f t="shared" ca="1" si="1538"/>
        <v>0</v>
      </c>
      <c r="R1319" s="253">
        <f t="shared" ca="1" si="1538"/>
        <v>0</v>
      </c>
      <c r="S1319" s="253">
        <f t="shared" ca="1" si="1538"/>
        <v>0</v>
      </c>
      <c r="T1319" s="253">
        <f t="shared" ca="1" si="1538"/>
        <v>0</v>
      </c>
      <c r="U1319" s="253">
        <f t="shared" ca="1" si="1538"/>
        <v>0</v>
      </c>
      <c r="V1319" s="253">
        <f t="shared" ca="1" si="1538"/>
        <v>0</v>
      </c>
      <c r="W1319" s="253">
        <f t="shared" ca="1" si="1538"/>
        <v>0</v>
      </c>
      <c r="X1319" s="253">
        <f t="shared" ref="X1319:AA1319" ca="1" si="1539">IF($D1315=LataProjekcji,ROUND($D1316-X1318,0),ROUND(IF(AND(X1317=0,W1319&gt;0),$D1316-X1318,IF(X1317=0,0,$D1316-X1318)),0))</f>
        <v>0</v>
      </c>
      <c r="Y1319" s="253">
        <f t="shared" ca="1" si="1539"/>
        <v>0</v>
      </c>
      <c r="Z1319" s="253">
        <f t="shared" ca="1" si="1539"/>
        <v>0</v>
      </c>
      <c r="AA1319" s="253">
        <f t="shared" ca="1" si="1539"/>
        <v>0</v>
      </c>
      <c r="AB1319" s="253">
        <f t="shared" ref="AB1319" ca="1" si="1540">IF($D1315=LataProjekcji,ROUND($D1316-AB1318,0),ROUND(IF(AND(AB1317=0,AA1319&gt;0),$D1316-AB1318,IF(AB1317=0,0,$D1316-AB1318)),0))</f>
        <v>0</v>
      </c>
      <c r="AC1319" s="253">
        <f t="shared" ref="AC1319" ca="1" si="1541">IF($D1315=LataProjekcji,ROUND($D1316-AC1318,0),ROUND(IF(AND(AC1317=0,AB1319&gt;0),$D1316-AC1318,IF(AC1317=0,0,$D1316-AC1318)),0))</f>
        <v>0</v>
      </c>
      <c r="AD1319" s="253">
        <f t="shared" ref="AD1319" ca="1" si="1542">IF($D1315=LataProjekcji,ROUND($D1316-AD1318,0),ROUND(IF(AND(AD1317=0,AC1319&gt;0),$D1316-AD1318,IF(AD1317=0,0,$D1316-AD1318)),0))</f>
        <v>0</v>
      </c>
      <c r="AE1319" s="253">
        <f t="shared" ref="AE1319" ca="1" si="1543">IF($D1315=LataProjekcji,ROUND($D1316-AE1318,0),ROUND(IF(AND(AE1317=0,AD1319&gt;0),$D1316-AE1318,IF(AE1317=0,0,$D1316-AE1318)),0))</f>
        <v>0</v>
      </c>
    </row>
    <row r="1320" spans="1:31" hidden="1">
      <c r="A1320" s="325"/>
      <c r="B1320" s="21"/>
      <c r="C1320" s="21"/>
      <c r="D1320" s="22"/>
      <c r="E1320" s="21"/>
      <c r="F1320" s="21"/>
      <c r="G1320" s="21"/>
      <c r="H1320" s="384">
        <f>H1313+1</f>
        <v>18</v>
      </c>
      <c r="I1320" s="21"/>
      <c r="J1320" s="384" t="s">
        <v>403</v>
      </c>
      <c r="K1320" s="385">
        <f t="shared" ref="K1320:W1320" ca="1" si="1544">IF(AND(OFFSET($F$195,$D1314,0)="tak",OFFSET($G$195,$D1314,0)="tak",OFFSET($J$195,$D1314,0)="ok",LataProjekcji&lt;=Koniec_Projekt),ROUND(K1317*OFFSET($K$223,$H1320,(COLUMN()-11)),0),0)</f>
        <v>0</v>
      </c>
      <c r="L1320" s="385">
        <f t="shared" ca="1" si="1544"/>
        <v>0</v>
      </c>
      <c r="M1320" s="385">
        <f t="shared" ca="1" si="1544"/>
        <v>0</v>
      </c>
      <c r="N1320" s="385">
        <f t="shared" ca="1" si="1544"/>
        <v>0</v>
      </c>
      <c r="O1320" s="385">
        <f t="shared" ca="1" si="1544"/>
        <v>0</v>
      </c>
      <c r="P1320" s="385">
        <f t="shared" ca="1" si="1544"/>
        <v>0</v>
      </c>
      <c r="Q1320" s="385">
        <f t="shared" ca="1" si="1544"/>
        <v>0</v>
      </c>
      <c r="R1320" s="385">
        <f t="shared" ca="1" si="1544"/>
        <v>0</v>
      </c>
      <c r="S1320" s="385">
        <f t="shared" ca="1" si="1544"/>
        <v>0</v>
      </c>
      <c r="T1320" s="385">
        <f t="shared" ca="1" si="1544"/>
        <v>0</v>
      </c>
      <c r="U1320" s="385">
        <f t="shared" ca="1" si="1544"/>
        <v>0</v>
      </c>
      <c r="V1320" s="385">
        <f t="shared" ca="1" si="1544"/>
        <v>0</v>
      </c>
      <c r="W1320" s="385">
        <f t="shared" ca="1" si="1544"/>
        <v>0</v>
      </c>
      <c r="X1320" s="385">
        <f t="shared" ref="X1320:AA1320" ca="1" si="1545">IF(AND(OFFSET($F$195,$D1314,0)="tak",OFFSET($G$195,$D1314,0)="tak",OFFSET($J$195,$D1314,0)="ok",LataProjekcji&lt;=Koniec_Projekt),ROUND(X1317*OFFSET($K$223,$H1320,(COLUMN()-11)),0),0)</f>
        <v>0</v>
      </c>
      <c r="Y1320" s="385">
        <f t="shared" ca="1" si="1545"/>
        <v>0</v>
      </c>
      <c r="Z1320" s="385">
        <f t="shared" ca="1" si="1545"/>
        <v>0</v>
      </c>
      <c r="AA1320" s="385">
        <f t="shared" ca="1" si="1545"/>
        <v>0</v>
      </c>
      <c r="AB1320" s="385">
        <f t="shared" ref="AB1320:AE1320" ca="1" si="1546">IF(AND(OFFSET($F$195,$D1314,0)="tak",OFFSET($G$195,$D1314,0)="tak",OFFSET($J$195,$D1314,0)="ok",LataProjekcji&lt;=Koniec_Projekt),ROUND(AB1317*OFFSET($K$223,$H1320,(COLUMN()-11)),0),0)</f>
        <v>0</v>
      </c>
      <c r="AC1320" s="385">
        <f t="shared" ca="1" si="1546"/>
        <v>0</v>
      </c>
      <c r="AD1320" s="385">
        <f t="shared" ca="1" si="1546"/>
        <v>0</v>
      </c>
      <c r="AE1320" s="385">
        <f t="shared" ca="1" si="1546"/>
        <v>0</v>
      </c>
    </row>
    <row r="1321" spans="1:31" hidden="1">
      <c r="A1321" s="325"/>
      <c r="B1321" s="20">
        <f ca="1">OFFSET($B$195,D1321,0)</f>
        <v>0</v>
      </c>
      <c r="C1321" s="20"/>
      <c r="D1321" s="21">
        <f>D1314+1</f>
        <v>21</v>
      </c>
      <c r="E1321" s="21"/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  <c r="R1321" s="21"/>
      <c r="S1321" s="21"/>
      <c r="T1321" s="21"/>
      <c r="U1321" s="21"/>
      <c r="V1321" s="21"/>
      <c r="W1321" s="21"/>
      <c r="X1321" s="21"/>
      <c r="Y1321" s="21"/>
      <c r="Z1321" s="21"/>
      <c r="AA1321" s="21"/>
      <c r="AB1321" s="21"/>
      <c r="AC1321" s="21"/>
      <c r="AD1321" s="21"/>
      <c r="AE1321" s="21"/>
    </row>
    <row r="1322" spans="1:31" hidden="1">
      <c r="A1322" s="325"/>
      <c r="B1322" s="21" t="s">
        <v>394</v>
      </c>
      <c r="C1322" s="21"/>
      <c r="D1322" s="164">
        <f ca="1">YEAR(OFFSET($E$195,D1321,0))</f>
        <v>1900</v>
      </c>
      <c r="E1322" s="164">
        <f ca="1">MONTH(OFFSET($E$195,D1321,0))</f>
        <v>1</v>
      </c>
      <c r="F1322" s="522" cm="1">
        <f t="array" aca="1" ref="F1322" ca="1">IleMiesiecyDoKoncaRokuST</f>
        <v>11</v>
      </c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  <c r="R1322" s="21"/>
      <c r="S1322" s="21"/>
      <c r="T1322" s="21"/>
      <c r="U1322" s="21"/>
      <c r="V1322" s="21"/>
      <c r="W1322" s="21"/>
      <c r="X1322" s="21"/>
      <c r="Y1322" s="21"/>
      <c r="Z1322" s="21"/>
      <c r="AA1322" s="21"/>
      <c r="AB1322" s="21"/>
      <c r="AC1322" s="21"/>
      <c r="AD1322" s="21"/>
      <c r="AE1322" s="21"/>
    </row>
    <row r="1323" spans="1:31" hidden="1">
      <c r="A1323" s="325"/>
      <c r="B1323" s="21" t="s">
        <v>387</v>
      </c>
      <c r="C1323" s="21"/>
      <c r="D1323" s="246">
        <f ca="1">IF(E1323&lt;0,0,ROUND(E1323,0))</f>
        <v>0</v>
      </c>
      <c r="E1323" s="248">
        <f ca="1">OFFSET($D$195,D1321,0)</f>
        <v>0</v>
      </c>
      <c r="F1323" s="246">
        <f ca="1">IF(E1323&gt;10,ROUND(($D1324/12)*$F1322,0),$D1323)</f>
        <v>0</v>
      </c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  <c r="R1323" s="21"/>
      <c r="S1323" s="21"/>
      <c r="T1323" s="21"/>
      <c r="U1323" s="21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</row>
    <row r="1324" spans="1:31" hidden="1">
      <c r="A1324" s="325"/>
      <c r="B1324" s="21" t="s">
        <v>395</v>
      </c>
      <c r="C1324" s="415">
        <f ca="1">OFFSET($C$195,D1321,0)</f>
        <v>0</v>
      </c>
      <c r="D1324" s="246">
        <f ca="1">IF(ISBLANK(OFFSET($E$195,D1321,0)),0,IF(E1323&gt;10,ROUND(D1323*C1324,0),IF(D1323&lt;0,0,D1323)))</f>
        <v>0</v>
      </c>
      <c r="E1324" s="21"/>
      <c r="F1324" s="21"/>
      <c r="G1324" s="21"/>
      <c r="H1324" s="21"/>
      <c r="I1324" s="21"/>
      <c r="J1324" s="21"/>
      <c r="K1324" s="74">
        <f ca="1">ROUND(IF(($D1322+1)=K$192,$D1324,0),0)</f>
        <v>0</v>
      </c>
      <c r="L1324" s="247">
        <f ca="1">ROUND(IF(OR(AND($D1322=LataProjekcji,$F1322&gt;0),AND($D1322=LataProjekcji,$F1322=0,$E1323&lt;=10)),$F1323,IF($D1322&lt;LataProjekcji,IF((SUM($K1324:K1324)+$D1324)&lt;$D1323,$D1324,$D1323-SUM($K1324:K1324)),0)),0)</f>
        <v>0</v>
      </c>
      <c r="M1324" s="247">
        <f ca="1">ROUND(IF(OR(AND($D1322=LataProjekcji,$F1322&gt;0),AND($D1322=LataProjekcji,$F1322=0,$E1323&lt;=10)),$F1323,IF($D1322&lt;LataProjekcji,IF((SUM($K1324:L1324)+$D1324)&lt;$D1323,$D1324,$D1323-SUM($K1324:L1324)),0)),0)</f>
        <v>0</v>
      </c>
      <c r="N1324" s="247">
        <f ca="1">ROUND(IF(OR(AND($D1322=LataProjekcji,$F1322&gt;0),AND($D1322=LataProjekcji,$F1322=0,$E1323&lt;=10)),$F1323,IF($D1322&lt;LataProjekcji,IF((SUM($K1324:M1324)+$D1324)&lt;$D1323,$D1324,$D1323-SUM($K1324:M1324)),0)),0)</f>
        <v>0</v>
      </c>
      <c r="O1324" s="247">
        <f ca="1">ROUND(IF(OR(AND($D1322=LataProjekcji,$F1322&gt;0),AND($D1322=LataProjekcji,$F1322=0,$E1323&lt;=10)),$F1323,IF($D1322&lt;LataProjekcji,IF((SUM($K1324:N1324)+$D1324)&lt;$D1323,$D1324,$D1323-SUM($K1324:N1324)),0)),0)</f>
        <v>0</v>
      </c>
      <c r="P1324" s="247">
        <f ca="1">ROUND(IF(OR(AND($D1322=LataProjekcji,$F1322&gt;0),AND($D1322=LataProjekcji,$F1322=0,$E1323&lt;=10)),$F1323,IF($D1322&lt;LataProjekcji,IF((SUM($K1324:O1324)+$D1324)&lt;$D1323,$D1324,$D1323-SUM($K1324:O1324)),0)),0)</f>
        <v>0</v>
      </c>
      <c r="Q1324" s="247">
        <f ca="1">ROUND(IF(OR(AND($D1322=LataProjekcji,$F1322&gt;0),AND($D1322=LataProjekcji,$F1322=0,$E1323&lt;=10)),$F1323,IF($D1322&lt;LataProjekcji,IF((SUM($K1324:P1324)+$D1324)&lt;$D1323,$D1324,$D1323-SUM($K1324:P1324)),0)),0)</f>
        <v>0</v>
      </c>
      <c r="R1324" s="247">
        <f ca="1">ROUND(IF(OR(AND($D1322=LataProjekcji,$F1322&gt;0),AND($D1322=LataProjekcji,$F1322=0,$E1323&lt;=10)),$F1323,IF($D1322&lt;LataProjekcji,IF((SUM($K1324:Q1324)+$D1324)&lt;$D1323,$D1324,$D1323-SUM($K1324:Q1324)),0)),0)</f>
        <v>0</v>
      </c>
      <c r="S1324" s="247">
        <f ca="1">ROUND(IF(OR(AND($D1322=LataProjekcji,$F1322&gt;0),AND($D1322=LataProjekcji,$F1322=0,$E1323&lt;=10)),$F1323,IF($D1322&lt;LataProjekcji,IF((SUM($K1324:R1324)+$D1324)&lt;$D1323,$D1324,$D1323-SUM($K1324:R1324)),0)),0)</f>
        <v>0</v>
      </c>
      <c r="T1324" s="247">
        <f ca="1">ROUND(IF(OR(AND($D1322=LataProjekcji,$F1322&gt;0),AND($D1322=LataProjekcji,$F1322=0,$E1323&lt;=10)),$F1323,IF($D1322&lt;LataProjekcji,IF((SUM($K1324:S1324)+$D1324)&lt;$D1323,$D1324,$D1323-SUM($K1324:S1324)),0)),0)</f>
        <v>0</v>
      </c>
      <c r="U1324" s="247">
        <f ca="1">ROUND(IF(OR(AND($D1322=LataProjekcji,$F1322&gt;0),AND($D1322=LataProjekcji,$F1322=0,$E1323&lt;=10)),$F1323,IF($D1322&lt;LataProjekcji,IF((SUM($K1324:T1324)+$D1324)&lt;$D1323,$D1324,$D1323-SUM($K1324:T1324)),0)),0)</f>
        <v>0</v>
      </c>
      <c r="V1324" s="247">
        <f ca="1">ROUND(IF(OR(AND($D1322=LataProjekcji,$F1322&gt;0),AND($D1322=LataProjekcji,$F1322=0,$E1323&lt;=10)),$F1323,IF($D1322&lt;LataProjekcji,IF((SUM($K1324:U1324)+$D1324)&lt;$D1323,$D1324,$D1323-SUM($K1324:U1324)),0)),0)</f>
        <v>0</v>
      </c>
      <c r="W1324" s="247">
        <f ca="1">ROUND(IF(OR(AND($D1322=LataProjekcji,$F1322&gt;0),AND($D1322=LataProjekcji,$F1322=0,$E1323&lt;=10)),$F1323,IF($D1322&lt;LataProjekcji,IF((SUM($K1324:V1324)+$D1324)&lt;$D1323,$D1324,$D1323-SUM($K1324:V1324)),0)),0)</f>
        <v>0</v>
      </c>
      <c r="X1324" s="247">
        <f ca="1">ROUND(IF(OR(AND($D1322=LataProjekcji,$F1322&gt;0),AND($D1322=LataProjekcji,$F1322=0,$E1323&lt;=10)),$F1323,IF($D1322&lt;LataProjekcji,IF((SUM($K1324:W1324)+$D1324)&lt;$D1323,$D1324,$D1323-SUM($K1324:W1324)),0)),0)</f>
        <v>0</v>
      </c>
      <c r="Y1324" s="247">
        <f ca="1">ROUND(IF(OR(AND($D1322=LataProjekcji,$F1322&gt;0),AND($D1322=LataProjekcji,$F1322=0,$E1323&lt;=10)),$F1323,IF($D1322&lt;LataProjekcji,IF((SUM($K1324:X1324)+$D1324)&lt;$D1323,$D1324,$D1323-SUM($K1324:X1324)),0)),0)</f>
        <v>0</v>
      </c>
      <c r="Z1324" s="247">
        <f ca="1">ROUND(IF(OR(AND($D1322=LataProjekcji,$F1322&gt;0),AND($D1322=LataProjekcji,$F1322=0,$E1323&lt;=10)),$F1323,IF($D1322&lt;LataProjekcji,IF((SUM($K1324:Y1324)+$D1324)&lt;$D1323,$D1324,$D1323-SUM($K1324:Y1324)),0)),0)</f>
        <v>0</v>
      </c>
      <c r="AA1324" s="247">
        <f ca="1">ROUND(IF(OR(AND($D1322=LataProjekcji,$F1322&gt;0),AND($D1322=LataProjekcji,$F1322=0,$E1323&lt;=10)),$F1323,IF($D1322&lt;LataProjekcji,IF((SUM($K1324:Z1324)+$D1324)&lt;$D1323,$D1324,$D1323-SUM($K1324:Z1324)),0)),0)</f>
        <v>0</v>
      </c>
      <c r="AB1324" s="247">
        <f ca="1">ROUND(IF(OR(AND($D1322=LataProjekcji,$F1322&gt;0),AND($D1322=LataProjekcji,$F1322=0,$E1323&lt;=10)),$F1323,IF($D1322&lt;LataProjekcji,IF((SUM($K1324:AA1324)+$D1324)&lt;$D1323,$D1324,$D1323-SUM($K1324:AA1324)),0)),0)</f>
        <v>0</v>
      </c>
      <c r="AC1324" s="247">
        <f ca="1">ROUND(IF(OR(AND($D1322=LataProjekcji,$F1322&gt;0),AND($D1322=LataProjekcji,$F1322=0,$E1323&lt;=10)),$F1323,IF($D1322&lt;LataProjekcji,IF((SUM($K1324:AB1324)+$D1324)&lt;$D1323,$D1324,$D1323-SUM($K1324:AB1324)),0)),0)</f>
        <v>0</v>
      </c>
      <c r="AD1324" s="247">
        <f ca="1">ROUND(IF(OR(AND($D1322=LataProjekcji,$F1322&gt;0),AND($D1322=LataProjekcji,$F1322=0,$E1323&lt;=10)),$F1323,IF($D1322&lt;LataProjekcji,IF((SUM($K1324:AC1324)+$D1324)&lt;$D1323,$D1324,$D1323-SUM($K1324:AC1324)),0)),0)</f>
        <v>0</v>
      </c>
      <c r="AE1324" s="247">
        <f ca="1">ROUND(IF(OR(AND($D1322=LataProjekcji,$F1322&gt;0),AND($D1322=LataProjekcji,$F1322=0,$E1323&lt;=10)),$F1323,IF($D1322&lt;LataProjekcji,IF((SUM($K1324:AD1324)+$D1324)&lt;$D1323,$D1324,$D1323-SUM($K1324:AD1324)),0)),0)</f>
        <v>0</v>
      </c>
    </row>
    <row r="1325" spans="1:31" hidden="1">
      <c r="A1325" s="325"/>
      <c r="B1325" s="21" t="s">
        <v>396</v>
      </c>
      <c r="C1325" s="21"/>
      <c r="D1325" s="22"/>
      <c r="E1325" s="21"/>
      <c r="F1325" s="21"/>
      <c r="G1325" s="21"/>
      <c r="H1325" s="21"/>
      <c r="I1325" s="21"/>
      <c r="J1325" s="21"/>
      <c r="K1325" s="22">
        <f ca="1">ROUND(K1324,0)</f>
        <v>0</v>
      </c>
      <c r="L1325" s="22">
        <f t="shared" ref="L1325:W1325" ca="1" si="1547">ROUND(K1325+L1324,0)</f>
        <v>0</v>
      </c>
      <c r="M1325" s="22">
        <f t="shared" ca="1" si="1547"/>
        <v>0</v>
      </c>
      <c r="N1325" s="22">
        <f t="shared" ca="1" si="1547"/>
        <v>0</v>
      </c>
      <c r="O1325" s="22">
        <f t="shared" ca="1" si="1547"/>
        <v>0</v>
      </c>
      <c r="P1325" s="22">
        <f t="shared" ca="1" si="1547"/>
        <v>0</v>
      </c>
      <c r="Q1325" s="22">
        <f t="shared" ca="1" si="1547"/>
        <v>0</v>
      </c>
      <c r="R1325" s="22">
        <f t="shared" ca="1" si="1547"/>
        <v>0</v>
      </c>
      <c r="S1325" s="22">
        <f t="shared" ca="1" si="1547"/>
        <v>0</v>
      </c>
      <c r="T1325" s="22">
        <f t="shared" ca="1" si="1547"/>
        <v>0</v>
      </c>
      <c r="U1325" s="22">
        <f t="shared" ca="1" si="1547"/>
        <v>0</v>
      </c>
      <c r="V1325" s="22">
        <f t="shared" ca="1" si="1547"/>
        <v>0</v>
      </c>
      <c r="W1325" s="22">
        <f t="shared" ca="1" si="1547"/>
        <v>0</v>
      </c>
      <c r="X1325" s="22">
        <f ca="1">ROUND(W1325+X1324,0)</f>
        <v>0</v>
      </c>
      <c r="Y1325" s="22">
        <f ca="1">ROUND(X1325+Y1324,0)</f>
        <v>0</v>
      </c>
      <c r="Z1325" s="22">
        <f t="shared" ref="Z1325:AA1325" ca="1" si="1548">ROUND(Y1325+Z1324,0)</f>
        <v>0</v>
      </c>
      <c r="AA1325" s="22">
        <f t="shared" ca="1" si="1548"/>
        <v>0</v>
      </c>
      <c r="AB1325" s="22">
        <f t="shared" ref="AB1325" ca="1" si="1549">ROUND(AA1325+AB1324,0)</f>
        <v>0</v>
      </c>
      <c r="AC1325" s="22">
        <f t="shared" ref="AC1325" ca="1" si="1550">ROUND(AB1325+AC1324,0)</f>
        <v>0</v>
      </c>
      <c r="AD1325" s="22">
        <f t="shared" ref="AD1325" ca="1" si="1551">ROUND(AC1325+AD1324,0)</f>
        <v>0</v>
      </c>
      <c r="AE1325" s="22">
        <f t="shared" ref="AE1325" ca="1" si="1552">ROUND(AD1325+AE1324,0)</f>
        <v>0</v>
      </c>
    </row>
    <row r="1326" spans="1:31" hidden="1">
      <c r="A1326" s="325"/>
      <c r="B1326" s="21" t="s">
        <v>387</v>
      </c>
      <c r="C1326" s="21"/>
      <c r="D1326" s="22"/>
      <c r="E1326" s="21"/>
      <c r="F1326" s="21"/>
      <c r="G1326" s="21"/>
      <c r="H1326" s="21"/>
      <c r="I1326" s="21"/>
      <c r="J1326" s="21"/>
      <c r="K1326" s="76">
        <f ca="1">IF($D1322=LataProjekcji,ROUND($D1323-K1325,0),ROUND(IF(K1324=0,0,$D1323-K1325),0))</f>
        <v>0</v>
      </c>
      <c r="L1326" s="253">
        <f t="shared" ref="L1326:W1326" ca="1" si="1553">IF($D1322=LataProjekcji,ROUND($D1323-L1325,0),ROUND(IF(AND(L1324=0,K1326&gt;0),$D1323-L1325,IF(L1324=0,0,$D1323-L1325)),0))</f>
        <v>0</v>
      </c>
      <c r="M1326" s="253">
        <f t="shared" ca="1" si="1553"/>
        <v>0</v>
      </c>
      <c r="N1326" s="253">
        <f t="shared" ca="1" si="1553"/>
        <v>0</v>
      </c>
      <c r="O1326" s="253">
        <f t="shared" ca="1" si="1553"/>
        <v>0</v>
      </c>
      <c r="P1326" s="253">
        <f t="shared" ca="1" si="1553"/>
        <v>0</v>
      </c>
      <c r="Q1326" s="253">
        <f t="shared" ca="1" si="1553"/>
        <v>0</v>
      </c>
      <c r="R1326" s="253">
        <f t="shared" ca="1" si="1553"/>
        <v>0</v>
      </c>
      <c r="S1326" s="253">
        <f t="shared" ca="1" si="1553"/>
        <v>0</v>
      </c>
      <c r="T1326" s="253">
        <f t="shared" ca="1" si="1553"/>
        <v>0</v>
      </c>
      <c r="U1326" s="253">
        <f t="shared" ca="1" si="1553"/>
        <v>0</v>
      </c>
      <c r="V1326" s="253">
        <f t="shared" ca="1" si="1553"/>
        <v>0</v>
      </c>
      <c r="W1326" s="253">
        <f t="shared" ca="1" si="1553"/>
        <v>0</v>
      </c>
      <c r="X1326" s="253">
        <f t="shared" ref="X1326:AA1326" ca="1" si="1554">IF($D1322=LataProjekcji,ROUND($D1323-X1325,0),ROUND(IF(AND(X1324=0,W1326&gt;0),$D1323-X1325,IF(X1324=0,0,$D1323-X1325)),0))</f>
        <v>0</v>
      </c>
      <c r="Y1326" s="253">
        <f t="shared" ca="1" si="1554"/>
        <v>0</v>
      </c>
      <c r="Z1326" s="253">
        <f t="shared" ca="1" si="1554"/>
        <v>0</v>
      </c>
      <c r="AA1326" s="253">
        <f t="shared" ca="1" si="1554"/>
        <v>0</v>
      </c>
      <c r="AB1326" s="253">
        <f t="shared" ref="AB1326" ca="1" si="1555">IF($D1322=LataProjekcji,ROUND($D1323-AB1325,0),ROUND(IF(AND(AB1324=0,AA1326&gt;0),$D1323-AB1325,IF(AB1324=0,0,$D1323-AB1325)),0))</f>
        <v>0</v>
      </c>
      <c r="AC1326" s="253">
        <f t="shared" ref="AC1326" ca="1" si="1556">IF($D1322=LataProjekcji,ROUND($D1323-AC1325,0),ROUND(IF(AND(AC1324=0,AB1326&gt;0),$D1323-AC1325,IF(AC1324=0,0,$D1323-AC1325)),0))</f>
        <v>0</v>
      </c>
      <c r="AD1326" s="253">
        <f t="shared" ref="AD1326" ca="1" si="1557">IF($D1322=LataProjekcji,ROUND($D1323-AD1325,0),ROUND(IF(AND(AD1324=0,AC1326&gt;0),$D1323-AD1325,IF(AD1324=0,0,$D1323-AD1325)),0))</f>
        <v>0</v>
      </c>
      <c r="AE1326" s="253">
        <f t="shared" ref="AE1326" ca="1" si="1558">IF($D1322=LataProjekcji,ROUND($D1323-AE1325,0),ROUND(IF(AND(AE1324=0,AD1326&gt;0),$D1323-AE1325,IF(AE1324=0,0,$D1323-AE1325)),0))</f>
        <v>0</v>
      </c>
    </row>
    <row r="1327" spans="1:31" hidden="1">
      <c r="A1327" s="325"/>
      <c r="H1327" s="384">
        <f>H1320+1</f>
        <v>19</v>
      </c>
      <c r="J1327" s="384" t="s">
        <v>403</v>
      </c>
      <c r="K1327" s="385">
        <f t="shared" ref="K1327:W1327" ca="1" si="1559">IF(AND(OFFSET($F$195,$D1321,0)="tak",OFFSET($G$195,$D1321,0)="tak",OFFSET($J$195,$D1321,0)="ok",LataProjekcji&lt;=Koniec_Projekt),ROUND(K1324*OFFSET($K$223,$H1327,(COLUMN()-11)),0),0)</f>
        <v>0</v>
      </c>
      <c r="L1327" s="385">
        <f t="shared" ca="1" si="1559"/>
        <v>0</v>
      </c>
      <c r="M1327" s="385">
        <f t="shared" ca="1" si="1559"/>
        <v>0</v>
      </c>
      <c r="N1327" s="385">
        <f t="shared" ca="1" si="1559"/>
        <v>0</v>
      </c>
      <c r="O1327" s="385">
        <f t="shared" ca="1" si="1559"/>
        <v>0</v>
      </c>
      <c r="P1327" s="385">
        <f t="shared" ca="1" si="1559"/>
        <v>0</v>
      </c>
      <c r="Q1327" s="385">
        <f t="shared" ca="1" si="1559"/>
        <v>0</v>
      </c>
      <c r="R1327" s="385">
        <f t="shared" ca="1" si="1559"/>
        <v>0</v>
      </c>
      <c r="S1327" s="385">
        <f t="shared" ca="1" si="1559"/>
        <v>0</v>
      </c>
      <c r="T1327" s="385">
        <f t="shared" ca="1" si="1559"/>
        <v>0</v>
      </c>
      <c r="U1327" s="385">
        <f t="shared" ca="1" si="1559"/>
        <v>0</v>
      </c>
      <c r="V1327" s="385">
        <f t="shared" ca="1" si="1559"/>
        <v>0</v>
      </c>
      <c r="W1327" s="385">
        <f t="shared" ca="1" si="1559"/>
        <v>0</v>
      </c>
      <c r="X1327" s="385">
        <f t="shared" ref="X1327:AA1327" ca="1" si="1560">IF(AND(OFFSET($F$195,$D1321,0)="tak",OFFSET($G$195,$D1321,0)="tak",OFFSET($J$195,$D1321,0)="ok",LataProjekcji&lt;=Koniec_Projekt),ROUND(X1324*OFFSET($K$223,$H1327,(COLUMN()-11)),0),0)</f>
        <v>0</v>
      </c>
      <c r="Y1327" s="385">
        <f t="shared" ca="1" si="1560"/>
        <v>0</v>
      </c>
      <c r="Z1327" s="385">
        <f t="shared" ca="1" si="1560"/>
        <v>0</v>
      </c>
      <c r="AA1327" s="385">
        <f t="shared" ca="1" si="1560"/>
        <v>0</v>
      </c>
      <c r="AB1327" s="385">
        <f t="shared" ref="AB1327:AE1327" ca="1" si="1561">IF(AND(OFFSET($F$195,$D1321,0)="tak",OFFSET($G$195,$D1321,0)="tak",OFFSET($J$195,$D1321,0)="ok",LataProjekcji&lt;=Koniec_Projekt),ROUND(AB1324*OFFSET($K$223,$H1327,(COLUMN()-11)),0),0)</f>
        <v>0</v>
      </c>
      <c r="AC1327" s="385">
        <f t="shared" ca="1" si="1561"/>
        <v>0</v>
      </c>
      <c r="AD1327" s="385">
        <f t="shared" ca="1" si="1561"/>
        <v>0</v>
      </c>
      <c r="AE1327" s="385">
        <f t="shared" ca="1" si="1561"/>
        <v>0</v>
      </c>
    </row>
    <row r="1328" spans="1:31" hidden="1">
      <c r="A1328" s="325"/>
    </row>
    <row r="1329" spans="1:31" hidden="1">
      <c r="A1329" s="325"/>
    </row>
    <row r="1330" spans="1:31" hidden="1">
      <c r="A1330" s="325"/>
    </row>
    <row r="1331" spans="1:31" hidden="1">
      <c r="A1331" s="325"/>
    </row>
    <row r="1332" spans="1:31" hidden="1">
      <c r="A1332" s="325"/>
    </row>
    <row r="1333" spans="1:31" ht="12.5" hidden="1" thickBot="1">
      <c r="A1333" s="325"/>
      <c r="B1333" s="441" t="s">
        <v>720</v>
      </c>
    </row>
    <row r="1334" spans="1:31" ht="12.5" hidden="1" thickBot="1">
      <c r="A1334" s="325"/>
      <c r="B1334" s="20">
        <f ca="1">OFFSET($B$269,D1334,0)</f>
        <v>0</v>
      </c>
      <c r="C1334" s="20"/>
      <c r="D1334" s="249">
        <v>0</v>
      </c>
      <c r="E1334" s="21"/>
      <c r="F1334" s="21" t="s">
        <v>391</v>
      </c>
      <c r="G1334" s="48"/>
      <c r="H1334" s="50" t="s">
        <v>392</v>
      </c>
      <c r="I1334" s="21" t="s">
        <v>393</v>
      </c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</row>
    <row r="1335" spans="1:31" hidden="1">
      <c r="A1335" s="325"/>
      <c r="B1335" s="164" t="s">
        <v>401</v>
      </c>
      <c r="C1335" s="164"/>
      <c r="D1335" s="164">
        <f ca="1">YEAR(OFFSET($E$269,D1334,0))</f>
        <v>1900</v>
      </c>
      <c r="E1335" s="164">
        <f ca="1">MONTH(OFFSET($E$269,D1334,0))</f>
        <v>1</v>
      </c>
      <c r="F1335" s="522" cm="1">
        <f t="array" aca="1" ref="F1335" ca="1">IleMiesiecyDoKoncaRokuST</f>
        <v>11</v>
      </c>
      <c r="G1335" s="49"/>
      <c r="H1335" s="51">
        <f>D284-G1335</f>
        <v>0</v>
      </c>
      <c r="I1335" s="22">
        <f>D284-G1335-H1335</f>
        <v>0</v>
      </c>
      <c r="J1335" s="21"/>
      <c r="K1335" s="21"/>
      <c r="L1335" s="21"/>
      <c r="M1335" s="21"/>
      <c r="N1335" s="21"/>
      <c r="O1335" s="21"/>
      <c r="P1335" s="21"/>
      <c r="Q1335" s="21"/>
      <c r="R1335" s="21"/>
      <c r="S1335" s="21"/>
      <c r="T1335" s="21"/>
      <c r="U1335" s="21"/>
      <c r="V1335" s="21"/>
      <c r="W1335" s="21"/>
      <c r="X1335" s="21"/>
      <c r="Y1335" s="21"/>
      <c r="Z1335" s="21"/>
      <c r="AA1335" s="21"/>
      <c r="AB1335" s="21"/>
      <c r="AC1335" s="21"/>
      <c r="AD1335" s="21"/>
      <c r="AE1335" s="21"/>
    </row>
    <row r="1336" spans="1:31" hidden="1">
      <c r="A1336" s="325"/>
      <c r="B1336" s="21" t="s">
        <v>387</v>
      </c>
      <c r="C1336" s="21"/>
      <c r="D1336" s="246">
        <f ca="1">IF(E1336&lt;0,0,ROUND(E1336,0))</f>
        <v>0</v>
      </c>
      <c r="E1336" s="248">
        <f ca="1">OFFSET($D$269,D1334,0)</f>
        <v>0</v>
      </c>
      <c r="F1336" s="523">
        <f ca="1">IF(E1336&gt;10,ROUND(($D1337/12)*$F1335,0),$D1336)</f>
        <v>0</v>
      </c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  <c r="R1336" s="21"/>
      <c r="S1336" s="21"/>
      <c r="T1336" s="21"/>
      <c r="U1336" s="21"/>
      <c r="V1336" s="21"/>
      <c r="W1336" s="21"/>
      <c r="X1336" s="21"/>
      <c r="Y1336" s="21"/>
      <c r="Z1336" s="21"/>
      <c r="AA1336" s="21"/>
      <c r="AB1336" s="21"/>
      <c r="AC1336" s="21"/>
      <c r="AD1336" s="21"/>
      <c r="AE1336" s="21"/>
    </row>
    <row r="1337" spans="1:31" hidden="1">
      <c r="A1337" s="325"/>
      <c r="B1337" s="21" t="s">
        <v>395</v>
      </c>
      <c r="C1337" s="415">
        <f ca="1">OFFSET($C$269,D1334,0)</f>
        <v>0</v>
      </c>
      <c r="D1337" s="246">
        <f ca="1">IF(ISBLANK(OFFSET($E$195,D1334,0)),0,IF(E1336&gt;10,ROUND(D1336*C1337,0),IF(D1336&lt;0,0,D1336)))</f>
        <v>0</v>
      </c>
      <c r="E1337" s="21"/>
      <c r="F1337" s="22"/>
      <c r="G1337" s="21"/>
      <c r="H1337" s="21"/>
      <c r="I1337" s="21"/>
      <c r="J1337" s="21"/>
      <c r="K1337" s="74">
        <f ca="1">ROUND(IF($D1335=LataProjekcji,$F1336,IF($D1335=LataProjekcji,$D1337,0)),0)</f>
        <v>0</v>
      </c>
      <c r="L1337" s="247">
        <f ca="1">ROUND(IF(OR(AND($D1335=LataProjekcji,$F1335&gt;0),AND($D1335=LataProjekcji,$F1335=0,$E1336&lt;=10)),$F1336,IF($D1335&lt;LataProjekcji,IF((SUM($K1337:K1337)+$D1337)&lt;$D1336,$D1337,$D1336-SUM($K1337:K1337)),0)),0)</f>
        <v>0</v>
      </c>
      <c r="M1337" s="247">
        <f ca="1">ROUND(IF(OR(AND($D1335=LataProjekcji,$F1335&gt;0),AND($D1335=LataProjekcji,$F1335=0,$E1336&lt;=10)),$F1336,IF($D1335&lt;LataProjekcji,IF((SUM($K1337:L1337)+$D1337)&lt;$D1336,$D1337,$D1336-SUM($K1337:L1337)),0)),0)</f>
        <v>0</v>
      </c>
      <c r="N1337" s="247">
        <f ca="1">ROUND(IF(OR(AND($D1335=LataProjekcji,$F1335&gt;0),AND($D1335=LataProjekcji,$F1335=0,$E1336&lt;=10)),$F1336,IF($D1335&lt;LataProjekcji,IF((SUM($K1337:M1337)+$D1337)&lt;$D1336,$D1337,$D1336-SUM($K1337:M1337)),0)),0)</f>
        <v>0</v>
      </c>
      <c r="O1337" s="247">
        <f ca="1">ROUND(IF(OR(AND($D1335=LataProjekcji,$F1335&gt;0),AND($D1335=LataProjekcji,$F1335=0,$E1336&lt;=10)),$F1336,IF($D1335&lt;LataProjekcji,IF((SUM($K1337:N1337)+$D1337)&lt;$D1336,$D1337,$D1336-SUM($K1337:N1337)),0)),0)</f>
        <v>0</v>
      </c>
      <c r="P1337" s="247">
        <f ca="1">ROUND(IF(OR(AND($D1335=LataProjekcji,$F1335&gt;0),AND($D1335=LataProjekcji,$F1335=0,$E1336&lt;=10)),$F1336,IF($D1335&lt;LataProjekcji,IF((SUM($K1337:O1337)+$D1337)&lt;$D1336,$D1337,$D1336-SUM($K1337:O1337)),0)),0)</f>
        <v>0</v>
      </c>
      <c r="Q1337" s="247">
        <f ca="1">ROUND(IF(OR(AND($D1335=LataProjekcji,$F1335&gt;0),AND($D1335=LataProjekcji,$F1335=0,$E1336&lt;=10)),$F1336,IF($D1335&lt;LataProjekcji,IF((SUM($K1337:P1337)+$D1337)&lt;$D1336,$D1337,$D1336-SUM($K1337:P1337)),0)),0)</f>
        <v>0</v>
      </c>
      <c r="R1337" s="247">
        <f ca="1">ROUND(IF(OR(AND($D1335=LataProjekcji,$F1335&gt;0),AND($D1335=LataProjekcji,$F1335=0,$E1336&lt;=10)),$F1336,IF($D1335&lt;LataProjekcji,IF((SUM($K1337:Q1337)+$D1337)&lt;$D1336,$D1337,$D1336-SUM($K1337:Q1337)),0)),0)</f>
        <v>0</v>
      </c>
      <c r="S1337" s="247">
        <f ca="1">ROUND(IF(OR(AND($D1335=LataProjekcji,$F1335&gt;0),AND($D1335=LataProjekcji,$F1335=0,$E1336&lt;=10)),$F1336,IF($D1335&lt;LataProjekcji,IF((SUM($K1337:R1337)+$D1337)&lt;$D1336,$D1337,$D1336-SUM($K1337:R1337)),0)),0)</f>
        <v>0</v>
      </c>
      <c r="T1337" s="247">
        <f ca="1">ROUND(IF(OR(AND($D1335=LataProjekcji,$F1335&gt;0),AND($D1335=LataProjekcji,$F1335=0,$E1336&lt;=10)),$F1336,IF($D1335&lt;LataProjekcji,IF((SUM($K1337:S1337)+$D1337)&lt;$D1336,$D1337,$D1336-SUM($K1337:S1337)),0)),0)</f>
        <v>0</v>
      </c>
      <c r="U1337" s="247">
        <f ca="1">ROUND(IF(OR(AND($D1335=LataProjekcji,$F1335&gt;0),AND($D1335=LataProjekcji,$F1335=0,$E1336&lt;=10)),$F1336,IF($D1335&lt;LataProjekcji,IF((SUM($K1337:T1337)+$D1337)&lt;$D1336,$D1337,$D1336-SUM($K1337:T1337)),0)),0)</f>
        <v>0</v>
      </c>
      <c r="V1337" s="247">
        <f ca="1">ROUND(IF(OR(AND($D1335=LataProjekcji,$F1335&gt;0),AND($D1335=LataProjekcji,$F1335=0,$E1336&lt;=10)),$F1336,IF($D1335&lt;LataProjekcji,IF((SUM($K1337:U1337)+$D1337)&lt;$D1336,$D1337,$D1336-SUM($K1337:U1337)),0)),0)</f>
        <v>0</v>
      </c>
      <c r="W1337" s="247">
        <f ca="1">ROUND(IF(OR(AND($D1335=LataProjekcji,$F1335&gt;0),AND($D1335=LataProjekcji,$F1335=0,$E1336&lt;=10)),$F1336,IF($D1335&lt;LataProjekcji,IF((SUM($K1337:V1337)+$D1337)&lt;$D1336,$D1337,$D1336-SUM($K1337:V1337)),0)),0)</f>
        <v>0</v>
      </c>
      <c r="X1337" s="247">
        <f ca="1">ROUND(IF(OR(AND($D1335=LataProjekcji,$F1335&gt;0),AND($D1335=LataProjekcji,$F1335=0,$E1336&lt;=10)),$F1336,IF($D1335&lt;LataProjekcji,IF((SUM($K1337:W1337)+$D1337)&lt;$D1336,$D1337,$D1336-SUM($K1337:W1337)),0)),0)</f>
        <v>0</v>
      </c>
      <c r="Y1337" s="247">
        <f ca="1">ROUND(IF(OR(AND($D1335=LataProjekcji,$F1335&gt;0),AND($D1335=LataProjekcji,$F1335=0,$E1336&lt;=10)),$F1336,IF($D1335&lt;LataProjekcji,IF((SUM($K1337:X1337)+$D1337)&lt;$D1336,$D1337,$D1336-SUM($K1337:X1337)),0)),0)</f>
        <v>0</v>
      </c>
      <c r="Z1337" s="247">
        <f ca="1">ROUND(IF(OR(AND($D1335=LataProjekcji,$F1335&gt;0),AND($D1335=LataProjekcji,$F1335=0,$E1336&lt;=10)),$F1336,IF($D1335&lt;LataProjekcji,IF((SUM($K1337:Y1337)+$D1337)&lt;$D1336,$D1337,$D1336-SUM($K1337:Y1337)),0)),0)</f>
        <v>0</v>
      </c>
      <c r="AA1337" s="247">
        <f ca="1">ROUND(IF(OR(AND($D1335=LataProjekcji,$F1335&gt;0),AND($D1335=LataProjekcji,$F1335=0,$E1336&lt;=10)),$F1336,IF($D1335&lt;LataProjekcji,IF((SUM($K1337:Z1337)+$D1337)&lt;$D1336,$D1337,$D1336-SUM($K1337:Z1337)),0)),0)</f>
        <v>0</v>
      </c>
      <c r="AB1337" s="247">
        <f ca="1">ROUND(IF(OR(AND($D1335=LataProjekcji,$F1335&gt;0),AND($D1335=LataProjekcji,$F1335=0,$E1336&lt;=10)),$F1336,IF($D1335&lt;LataProjekcji,IF((SUM($K1337:AA1337)+$D1337)&lt;$D1336,$D1337,$D1336-SUM($K1337:AA1337)),0)),0)</f>
        <v>0</v>
      </c>
      <c r="AC1337" s="247">
        <f ca="1">ROUND(IF(OR(AND($D1335=LataProjekcji,$F1335&gt;0),AND($D1335=LataProjekcji,$F1335=0,$E1336&lt;=10)),$F1336,IF($D1335&lt;LataProjekcji,IF((SUM($K1337:AB1337)+$D1337)&lt;$D1336,$D1337,$D1336-SUM($K1337:AB1337)),0)),0)</f>
        <v>0</v>
      </c>
      <c r="AD1337" s="247">
        <f ca="1">ROUND(IF(OR(AND($D1335=LataProjekcji,$F1335&gt;0),AND($D1335=LataProjekcji,$F1335=0,$E1336&lt;=10)),$F1336,IF($D1335&lt;LataProjekcji,IF((SUM($K1337:AC1337)+$D1337)&lt;$D1336,$D1337,$D1336-SUM($K1337:AC1337)),0)),0)</f>
        <v>0</v>
      </c>
      <c r="AE1337" s="247">
        <f ca="1">ROUND(IF(OR(AND($D1335=LataProjekcji,$F1335&gt;0),AND($D1335=LataProjekcji,$F1335=0,$E1336&lt;=10)),$F1336,IF($D1335&lt;LataProjekcji,IF((SUM($K1337:AD1337)+$D1337)&lt;$D1336,$D1337,$D1336-SUM($K1337:AD1337)),0)),0)</f>
        <v>0</v>
      </c>
    </row>
    <row r="1338" spans="1:31" ht="12.5" hidden="1" thickBot="1">
      <c r="A1338" s="325"/>
      <c r="B1338" s="21" t="s">
        <v>396</v>
      </c>
      <c r="C1338" s="21"/>
      <c r="D1338" s="22"/>
      <c r="E1338" s="21"/>
      <c r="F1338" s="21"/>
      <c r="G1338" s="21"/>
      <c r="H1338" s="21"/>
      <c r="I1338" s="21"/>
      <c r="J1338" s="21"/>
      <c r="K1338" s="22">
        <f ca="1">ROUND(K1337,0)</f>
        <v>0</v>
      </c>
      <c r="L1338" s="22">
        <f t="shared" ref="L1338:W1338" ca="1" si="1562">ROUND(K1338+L1337,0)</f>
        <v>0</v>
      </c>
      <c r="M1338" s="22">
        <f t="shared" ca="1" si="1562"/>
        <v>0</v>
      </c>
      <c r="N1338" s="22">
        <f t="shared" ca="1" si="1562"/>
        <v>0</v>
      </c>
      <c r="O1338" s="22">
        <f t="shared" ca="1" si="1562"/>
        <v>0</v>
      </c>
      <c r="P1338" s="22">
        <f t="shared" ca="1" si="1562"/>
        <v>0</v>
      </c>
      <c r="Q1338" s="22">
        <f t="shared" ca="1" si="1562"/>
        <v>0</v>
      </c>
      <c r="R1338" s="22">
        <f t="shared" ca="1" si="1562"/>
        <v>0</v>
      </c>
      <c r="S1338" s="22">
        <f t="shared" ca="1" si="1562"/>
        <v>0</v>
      </c>
      <c r="T1338" s="22">
        <f t="shared" ca="1" si="1562"/>
        <v>0</v>
      </c>
      <c r="U1338" s="22">
        <f t="shared" ca="1" si="1562"/>
        <v>0</v>
      </c>
      <c r="V1338" s="22">
        <f t="shared" ca="1" si="1562"/>
        <v>0</v>
      </c>
      <c r="W1338" s="22">
        <f t="shared" ca="1" si="1562"/>
        <v>0</v>
      </c>
      <c r="X1338" s="22">
        <f ca="1">ROUND(W1338+X1337,0)</f>
        <v>0</v>
      </c>
      <c r="Y1338" s="22">
        <f ca="1">ROUND(X1338+Y1337,0)</f>
        <v>0</v>
      </c>
      <c r="Z1338" s="22">
        <f t="shared" ref="Z1338:AA1338" ca="1" si="1563">ROUND(Y1338+Z1337,0)</f>
        <v>0</v>
      </c>
      <c r="AA1338" s="22">
        <f t="shared" ca="1" si="1563"/>
        <v>0</v>
      </c>
      <c r="AB1338" s="22">
        <f t="shared" ref="AB1338" ca="1" si="1564">ROUND(AA1338+AB1337,0)</f>
        <v>0</v>
      </c>
      <c r="AC1338" s="22">
        <f t="shared" ref="AC1338" ca="1" si="1565">ROUND(AB1338+AC1337,0)</f>
        <v>0</v>
      </c>
      <c r="AD1338" s="22">
        <f t="shared" ref="AD1338" ca="1" si="1566">ROUND(AC1338+AD1337,0)</f>
        <v>0</v>
      </c>
      <c r="AE1338" s="22">
        <f t="shared" ref="AE1338" ca="1" si="1567">ROUND(AD1338+AE1337,0)</f>
        <v>0</v>
      </c>
    </row>
    <row r="1339" spans="1:31" ht="12.5" hidden="1" thickBot="1">
      <c r="A1339" s="325"/>
      <c r="B1339" s="21" t="s">
        <v>387</v>
      </c>
      <c r="C1339" s="21"/>
      <c r="D1339" s="22"/>
      <c r="E1339" s="21"/>
      <c r="F1339" s="21"/>
      <c r="G1339" s="21"/>
      <c r="H1339" s="534">
        <v>0</v>
      </c>
      <c r="I1339" s="21"/>
      <c r="J1339" s="21"/>
      <c r="K1339" s="76">
        <f ca="1">IF($D1335=LataProjekcji,ROUND($D1336-K1338,0),ROUND(IF(K1337=0,0,$D1336-K1338),0))</f>
        <v>0</v>
      </c>
      <c r="L1339" s="253">
        <f t="shared" ref="L1339:W1339" ca="1" si="1568">IF($D1335=LataProjekcji,ROUND($D1336-L1338,0),ROUND(IF(AND(L1337=0,K1339&gt;0),$D1336-L1338,IF(L1337=0,0,$D1336-L1338)),0))</f>
        <v>0</v>
      </c>
      <c r="M1339" s="253">
        <f t="shared" ca="1" si="1568"/>
        <v>0</v>
      </c>
      <c r="N1339" s="253">
        <f t="shared" ca="1" si="1568"/>
        <v>0</v>
      </c>
      <c r="O1339" s="253">
        <f t="shared" ca="1" si="1568"/>
        <v>0</v>
      </c>
      <c r="P1339" s="253">
        <f t="shared" ca="1" si="1568"/>
        <v>0</v>
      </c>
      <c r="Q1339" s="253">
        <f t="shared" ca="1" si="1568"/>
        <v>0</v>
      </c>
      <c r="R1339" s="253">
        <f t="shared" ca="1" si="1568"/>
        <v>0</v>
      </c>
      <c r="S1339" s="253">
        <f t="shared" ca="1" si="1568"/>
        <v>0</v>
      </c>
      <c r="T1339" s="253">
        <f t="shared" ca="1" si="1568"/>
        <v>0</v>
      </c>
      <c r="U1339" s="253">
        <f t="shared" ca="1" si="1568"/>
        <v>0</v>
      </c>
      <c r="V1339" s="253">
        <f t="shared" ca="1" si="1568"/>
        <v>0</v>
      </c>
      <c r="W1339" s="253">
        <f t="shared" ca="1" si="1568"/>
        <v>0</v>
      </c>
      <c r="X1339" s="253">
        <f t="shared" ref="X1339:AA1339" ca="1" si="1569">IF($D1335=LataProjekcji,ROUND($D1336-X1338,0),ROUND(IF(AND(X1337=0,W1339&gt;0),$D1336-X1338,IF(X1337=0,0,$D1336-X1338)),0))</f>
        <v>0</v>
      </c>
      <c r="Y1339" s="253">
        <f t="shared" ca="1" si="1569"/>
        <v>0</v>
      </c>
      <c r="Z1339" s="253">
        <f t="shared" ca="1" si="1569"/>
        <v>0</v>
      </c>
      <c r="AA1339" s="253">
        <f t="shared" ca="1" si="1569"/>
        <v>0</v>
      </c>
      <c r="AB1339" s="253">
        <f t="shared" ref="AB1339" ca="1" si="1570">IF($D1335=LataProjekcji,ROUND($D1336-AB1338,0),ROUND(IF(AND(AB1337=0,AA1339&gt;0),$D1336-AB1338,IF(AB1337=0,0,$D1336-AB1338)),0))</f>
        <v>0</v>
      </c>
      <c r="AC1339" s="253">
        <f t="shared" ref="AC1339" ca="1" si="1571">IF($D1335=LataProjekcji,ROUND($D1336-AC1338,0),ROUND(IF(AND(AC1337=0,AB1339&gt;0),$D1336-AC1338,IF(AC1337=0,0,$D1336-AC1338)),0))</f>
        <v>0</v>
      </c>
      <c r="AD1339" s="253">
        <f t="shared" ref="AD1339" ca="1" si="1572">IF($D1335=LataProjekcji,ROUND($D1336-AD1338,0),ROUND(IF(AND(AD1337=0,AC1339&gt;0),$D1336-AD1338,IF(AD1337=0,0,$D1336-AD1338)),0))</f>
        <v>0</v>
      </c>
      <c r="AE1339" s="253">
        <f t="shared" ref="AE1339" ca="1" si="1573">IF($D1335=LataProjekcji,ROUND($D1336-AE1338,0),ROUND(IF(AND(AE1337=0,AD1339&gt;0),$D1336-AE1338,IF(AE1337=0,0,$D1336-AE1338)),0))</f>
        <v>0</v>
      </c>
    </row>
    <row r="1340" spans="1:31" hidden="1">
      <c r="A1340" s="325"/>
      <c r="B1340" s="21"/>
      <c r="C1340" s="21"/>
      <c r="D1340" s="22"/>
      <c r="E1340" s="21"/>
      <c r="F1340" s="21"/>
      <c r="G1340" s="21"/>
      <c r="H1340" s="384">
        <v>0</v>
      </c>
      <c r="I1340" s="21"/>
      <c r="J1340" s="384" t="s">
        <v>403</v>
      </c>
      <c r="K1340" s="523">
        <f t="shared" ref="K1340:AE1340" ca="1" si="1574">IF(AND(OFFSET($F$269,$D1334,0)="tak",OFFSET($G$269,$D1334,0)="tak",OFFSET($J$269,$D1334,0)="ok",LataProjekcji&lt;=Koniec_Projekt),ROUND(OFFSET($K$2527,$H1339,(COLUMN()-11))*OFFSET($K$290,$H1340,(COLUMN()-11)),0),0)</f>
        <v>0</v>
      </c>
      <c r="L1340" s="523">
        <f t="shared" ca="1" si="1574"/>
        <v>0</v>
      </c>
      <c r="M1340" s="523">
        <f t="shared" ca="1" si="1574"/>
        <v>0</v>
      </c>
      <c r="N1340" s="523">
        <f t="shared" ca="1" si="1574"/>
        <v>0</v>
      </c>
      <c r="O1340" s="523">
        <f t="shared" ca="1" si="1574"/>
        <v>0</v>
      </c>
      <c r="P1340" s="523">
        <f t="shared" ca="1" si="1574"/>
        <v>0</v>
      </c>
      <c r="Q1340" s="523">
        <f t="shared" ca="1" si="1574"/>
        <v>0</v>
      </c>
      <c r="R1340" s="523">
        <f t="shared" ca="1" si="1574"/>
        <v>0</v>
      </c>
      <c r="S1340" s="523">
        <f t="shared" ca="1" si="1574"/>
        <v>0</v>
      </c>
      <c r="T1340" s="523">
        <f t="shared" ca="1" si="1574"/>
        <v>0</v>
      </c>
      <c r="U1340" s="523">
        <f t="shared" ca="1" si="1574"/>
        <v>0</v>
      </c>
      <c r="V1340" s="523">
        <f t="shared" ca="1" si="1574"/>
        <v>0</v>
      </c>
      <c r="W1340" s="523">
        <f t="shared" ca="1" si="1574"/>
        <v>0</v>
      </c>
      <c r="X1340" s="523">
        <f t="shared" ca="1" si="1574"/>
        <v>0</v>
      </c>
      <c r="Y1340" s="523">
        <f t="shared" ca="1" si="1574"/>
        <v>0</v>
      </c>
      <c r="Z1340" s="523">
        <f t="shared" ca="1" si="1574"/>
        <v>0</v>
      </c>
      <c r="AA1340" s="523">
        <f t="shared" ca="1" si="1574"/>
        <v>0</v>
      </c>
      <c r="AB1340" s="523">
        <f t="shared" ca="1" si="1574"/>
        <v>0</v>
      </c>
      <c r="AC1340" s="523">
        <f t="shared" ca="1" si="1574"/>
        <v>0</v>
      </c>
      <c r="AD1340" s="523">
        <f t="shared" ca="1" si="1574"/>
        <v>0</v>
      </c>
      <c r="AE1340" s="523">
        <f t="shared" ca="1" si="1574"/>
        <v>0</v>
      </c>
    </row>
    <row r="1341" spans="1:31" hidden="1">
      <c r="A1341" s="325"/>
      <c r="B1341" s="20">
        <f ca="1">OFFSET($B$269,D1341,0)</f>
        <v>0</v>
      </c>
      <c r="C1341" s="20"/>
      <c r="D1341" s="21">
        <f>D1334+1</f>
        <v>1</v>
      </c>
      <c r="E1341" s="21"/>
      <c r="F1341" s="21"/>
      <c r="G1341" s="21"/>
      <c r="H1341" s="21"/>
      <c r="I1341" s="21"/>
      <c r="J1341" s="21"/>
      <c r="K1341" s="248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</row>
    <row r="1342" spans="1:31" hidden="1">
      <c r="A1342" s="325"/>
      <c r="B1342" s="164" t="s">
        <v>401</v>
      </c>
      <c r="C1342" s="164"/>
      <c r="D1342" s="164">
        <f ca="1">YEAR(OFFSET($E$269,D1341,0))</f>
        <v>1900</v>
      </c>
      <c r="E1342" s="164">
        <f ca="1">MONTH(OFFSET($E$269,D1341,0))</f>
        <v>1</v>
      </c>
      <c r="F1342" s="522" cm="1">
        <f t="array" aca="1" ref="F1342" ca="1">IleMiesiecyDoKoncaRokuST</f>
        <v>11</v>
      </c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  <c r="V1342" s="21"/>
      <c r="W1342" s="21"/>
      <c r="X1342" s="21"/>
      <c r="Y1342" s="21"/>
      <c r="Z1342" s="21"/>
      <c r="AA1342" s="21"/>
      <c r="AB1342" s="21"/>
      <c r="AC1342" s="21"/>
      <c r="AD1342" s="21"/>
      <c r="AE1342" s="21"/>
    </row>
    <row r="1343" spans="1:31" hidden="1">
      <c r="A1343" s="325"/>
      <c r="B1343" s="21" t="s">
        <v>387</v>
      </c>
      <c r="C1343" s="21"/>
      <c r="D1343" s="368">
        <f ca="1">IF(E1343&lt;0,0,ROUND(E1343,0))</f>
        <v>0</v>
      </c>
      <c r="E1343" s="248">
        <f ca="1">OFFSET($D$269,D1341,0)</f>
        <v>0</v>
      </c>
      <c r="F1343" s="368">
        <f ca="1">IF(E1343&gt;10,ROUND(($D1344/12)*$F1342,0),$D1343)</f>
        <v>0</v>
      </c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1"/>
      <c r="W1343" s="21"/>
      <c r="X1343" s="21"/>
      <c r="Y1343" s="21"/>
      <c r="Z1343" s="21"/>
      <c r="AA1343" s="21"/>
      <c r="AB1343" s="21"/>
      <c r="AC1343" s="21"/>
      <c r="AD1343" s="21"/>
      <c r="AE1343" s="21"/>
    </row>
    <row r="1344" spans="1:31" hidden="1">
      <c r="A1344" s="325"/>
      <c r="B1344" s="21" t="s">
        <v>395</v>
      </c>
      <c r="C1344" s="415">
        <f ca="1">OFFSET($C$269,D1341,0)</f>
        <v>0</v>
      </c>
      <c r="D1344" s="246">
        <f ca="1">IF(ISBLANK(OFFSET($E$195,D1341,0)),0,IF(E1343&gt;10,ROUND(D1343*C1344,0),IF(D1343&lt;0,0,D1343)))</f>
        <v>0</v>
      </c>
      <c r="E1344" s="21"/>
      <c r="F1344" s="21"/>
      <c r="G1344" s="21"/>
      <c r="H1344" s="21"/>
      <c r="I1344" s="21"/>
      <c r="J1344" s="21"/>
      <c r="K1344" s="74">
        <f ca="1">ROUND(IF($D1342=LataProjekcji,$F1343,IF($D1342=LataProjekcji,$D1344,0)),0)</f>
        <v>0</v>
      </c>
      <c r="L1344" s="247">
        <f ca="1">ROUND(IF(OR(AND($D1342=LataProjekcji,$F1342&gt;0),AND($D1342=LataProjekcji,$F1342=0,$E1343&lt;=10)),$F1343,IF($D1342&lt;LataProjekcji,IF((SUM($K1344:K1344)+$D1344)&lt;$D1343,$D1344,$D1343-SUM($K1344:K1344)),0)),0)</f>
        <v>0</v>
      </c>
      <c r="M1344" s="247">
        <f ca="1">ROUND(IF(OR(AND($D1342=LataProjekcji,$F1342&gt;0),AND($D1342=LataProjekcji,$F1342=0,$E1343&lt;=10)),$F1343,IF($D1342&lt;LataProjekcji,IF((SUM($K1344:L1344)+$D1344)&lt;$D1343,$D1344,$D1343-SUM($K1344:L1344)),0)),0)</f>
        <v>0</v>
      </c>
      <c r="N1344" s="247">
        <f ca="1">ROUND(IF(OR(AND($D1342=LataProjekcji,$F1342&gt;0),AND($D1342=LataProjekcji,$F1342=0,$E1343&lt;=10)),$F1343,IF($D1342&lt;LataProjekcji,IF((SUM($K1344:M1344)+$D1344)&lt;$D1343,$D1344,$D1343-SUM($K1344:M1344)),0)),0)</f>
        <v>0</v>
      </c>
      <c r="O1344" s="247">
        <f ca="1">ROUND(IF(OR(AND($D1342=LataProjekcji,$F1342&gt;0),AND($D1342=LataProjekcji,$F1342=0,$E1343&lt;=10)),$F1343,IF($D1342&lt;LataProjekcji,IF((SUM($K1344:N1344)+$D1344)&lt;$D1343,$D1344,$D1343-SUM($K1344:N1344)),0)),0)</f>
        <v>0</v>
      </c>
      <c r="P1344" s="247">
        <f ca="1">ROUND(IF(OR(AND($D1342=LataProjekcji,$F1342&gt;0),AND($D1342=LataProjekcji,$F1342=0,$E1343&lt;=10)),$F1343,IF($D1342&lt;LataProjekcji,IF((SUM($K1344:O1344)+$D1344)&lt;$D1343,$D1344,$D1343-SUM($K1344:O1344)),0)),0)</f>
        <v>0</v>
      </c>
      <c r="Q1344" s="247">
        <f ca="1">ROUND(IF(OR(AND($D1342=LataProjekcji,$F1342&gt;0),AND($D1342=LataProjekcji,$F1342=0,$E1343&lt;=10)),$F1343,IF($D1342&lt;LataProjekcji,IF((SUM($K1344:P1344)+$D1344)&lt;$D1343,$D1344,$D1343-SUM($K1344:P1344)),0)),0)</f>
        <v>0</v>
      </c>
      <c r="R1344" s="247">
        <f ca="1">ROUND(IF(OR(AND($D1342=LataProjekcji,$F1342&gt;0),AND($D1342=LataProjekcji,$F1342=0,$E1343&lt;=10)),$F1343,IF($D1342&lt;LataProjekcji,IF((SUM($K1344:Q1344)+$D1344)&lt;$D1343,$D1344,$D1343-SUM($K1344:Q1344)),0)),0)</f>
        <v>0</v>
      </c>
      <c r="S1344" s="247">
        <f ca="1">ROUND(IF(OR(AND($D1342=LataProjekcji,$F1342&gt;0),AND($D1342=LataProjekcji,$F1342=0,$E1343&lt;=10)),$F1343,IF($D1342&lt;LataProjekcji,IF((SUM($K1344:R1344)+$D1344)&lt;$D1343,$D1344,$D1343-SUM($K1344:R1344)),0)),0)</f>
        <v>0</v>
      </c>
      <c r="T1344" s="247">
        <f ca="1">ROUND(IF(OR(AND($D1342=LataProjekcji,$F1342&gt;0),AND($D1342=LataProjekcji,$F1342=0,$E1343&lt;=10)),$F1343,IF($D1342&lt;LataProjekcji,IF((SUM($K1344:S1344)+$D1344)&lt;$D1343,$D1344,$D1343-SUM($K1344:S1344)),0)),0)</f>
        <v>0</v>
      </c>
      <c r="U1344" s="247">
        <f ca="1">ROUND(IF(OR(AND($D1342=LataProjekcji,$F1342&gt;0),AND($D1342=LataProjekcji,$F1342=0,$E1343&lt;=10)),$F1343,IF($D1342&lt;LataProjekcji,IF((SUM($K1344:T1344)+$D1344)&lt;$D1343,$D1344,$D1343-SUM($K1344:T1344)),0)),0)</f>
        <v>0</v>
      </c>
      <c r="V1344" s="247">
        <f ca="1">ROUND(IF(OR(AND($D1342=LataProjekcji,$F1342&gt;0),AND($D1342=LataProjekcji,$F1342=0,$E1343&lt;=10)),$F1343,IF($D1342&lt;LataProjekcji,IF((SUM($K1344:U1344)+$D1344)&lt;$D1343,$D1344,$D1343-SUM($K1344:U1344)),0)),0)</f>
        <v>0</v>
      </c>
      <c r="W1344" s="247">
        <f ca="1">ROUND(IF(OR(AND($D1342=LataProjekcji,$F1342&gt;0),AND($D1342=LataProjekcji,$F1342=0,$E1343&lt;=10)),$F1343,IF($D1342&lt;LataProjekcji,IF((SUM($K1344:V1344)+$D1344)&lt;$D1343,$D1344,$D1343-SUM($K1344:V1344)),0)),0)</f>
        <v>0</v>
      </c>
      <c r="X1344" s="247">
        <f ca="1">ROUND(IF(OR(AND($D1342=LataProjekcji,$F1342&gt;0),AND($D1342=LataProjekcji,$F1342=0,$E1343&lt;=10)),$F1343,IF($D1342&lt;LataProjekcji,IF((SUM($K1344:W1344)+$D1344)&lt;$D1343,$D1344,$D1343-SUM($K1344:W1344)),0)),0)</f>
        <v>0</v>
      </c>
      <c r="Y1344" s="247">
        <f ca="1">ROUND(IF(OR(AND($D1342=LataProjekcji,$F1342&gt;0),AND($D1342=LataProjekcji,$F1342=0,$E1343&lt;=10)),$F1343,IF($D1342&lt;LataProjekcji,IF((SUM($K1344:X1344)+$D1344)&lt;$D1343,$D1344,$D1343-SUM($K1344:X1344)),0)),0)</f>
        <v>0</v>
      </c>
      <c r="Z1344" s="247">
        <f ca="1">ROUND(IF(OR(AND($D1342=LataProjekcji,$F1342&gt;0),AND($D1342=LataProjekcji,$F1342=0,$E1343&lt;=10)),$F1343,IF($D1342&lt;LataProjekcji,IF((SUM($K1344:Y1344)+$D1344)&lt;$D1343,$D1344,$D1343-SUM($K1344:Y1344)),0)),0)</f>
        <v>0</v>
      </c>
      <c r="AA1344" s="247">
        <f ca="1">ROUND(IF(OR(AND($D1342=LataProjekcji,$F1342&gt;0),AND($D1342=LataProjekcji,$F1342=0,$E1343&lt;=10)),$F1343,IF($D1342&lt;LataProjekcji,IF((SUM($K1344:Z1344)+$D1344)&lt;$D1343,$D1344,$D1343-SUM($K1344:Z1344)),0)),0)</f>
        <v>0</v>
      </c>
      <c r="AB1344" s="247">
        <f ca="1">ROUND(IF(OR(AND($D1342=LataProjekcji,$F1342&gt;0),AND($D1342=LataProjekcji,$F1342=0,$E1343&lt;=10)),$F1343,IF($D1342&lt;LataProjekcji,IF((SUM($K1344:AA1344)+$D1344)&lt;$D1343,$D1344,$D1343-SUM($K1344:AA1344)),0)),0)</f>
        <v>0</v>
      </c>
      <c r="AC1344" s="247">
        <f ca="1">ROUND(IF(OR(AND($D1342=LataProjekcji,$F1342&gt;0),AND($D1342=LataProjekcji,$F1342=0,$E1343&lt;=10)),$F1343,IF($D1342&lt;LataProjekcji,IF((SUM($K1344:AB1344)+$D1344)&lt;$D1343,$D1344,$D1343-SUM($K1344:AB1344)),0)),0)</f>
        <v>0</v>
      </c>
      <c r="AD1344" s="247">
        <f ca="1">ROUND(IF(OR(AND($D1342=LataProjekcji,$F1342&gt;0),AND($D1342=LataProjekcji,$F1342=0,$E1343&lt;=10)),$F1343,IF($D1342&lt;LataProjekcji,IF((SUM($K1344:AC1344)+$D1344)&lt;$D1343,$D1344,$D1343-SUM($K1344:AC1344)),0)),0)</f>
        <v>0</v>
      </c>
      <c r="AE1344" s="247">
        <f ca="1">ROUND(IF(OR(AND($D1342=LataProjekcji,$F1342&gt;0),AND($D1342=LataProjekcji,$F1342=0,$E1343&lt;=10)),$F1343,IF($D1342&lt;LataProjekcji,IF((SUM($K1344:AD1344)+$D1344)&lt;$D1343,$D1344,$D1343-SUM($K1344:AD1344)),0)),0)</f>
        <v>0</v>
      </c>
    </row>
    <row r="1345" spans="1:31" ht="12.5" hidden="1" thickBot="1">
      <c r="A1345" s="325"/>
      <c r="B1345" s="21" t="s">
        <v>396</v>
      </c>
      <c r="C1345" s="21"/>
      <c r="D1345" s="22"/>
      <c r="E1345" s="21"/>
      <c r="F1345" s="21"/>
      <c r="G1345" s="21"/>
      <c r="H1345" s="21"/>
      <c r="I1345" s="21"/>
      <c r="J1345" s="21"/>
      <c r="K1345" s="22">
        <f ca="1">ROUND(K1344,0)</f>
        <v>0</v>
      </c>
      <c r="L1345" s="22">
        <f t="shared" ref="L1345:W1345" ca="1" si="1575">ROUND(K1345+L1344,0)</f>
        <v>0</v>
      </c>
      <c r="M1345" s="22">
        <f t="shared" ca="1" si="1575"/>
        <v>0</v>
      </c>
      <c r="N1345" s="22">
        <f t="shared" ca="1" si="1575"/>
        <v>0</v>
      </c>
      <c r="O1345" s="22">
        <f t="shared" ca="1" si="1575"/>
        <v>0</v>
      </c>
      <c r="P1345" s="22">
        <f t="shared" ca="1" si="1575"/>
        <v>0</v>
      </c>
      <c r="Q1345" s="22">
        <f t="shared" ca="1" si="1575"/>
        <v>0</v>
      </c>
      <c r="R1345" s="22">
        <f t="shared" ca="1" si="1575"/>
        <v>0</v>
      </c>
      <c r="S1345" s="22">
        <f t="shared" ca="1" si="1575"/>
        <v>0</v>
      </c>
      <c r="T1345" s="22">
        <f t="shared" ca="1" si="1575"/>
        <v>0</v>
      </c>
      <c r="U1345" s="22">
        <f t="shared" ca="1" si="1575"/>
        <v>0</v>
      </c>
      <c r="V1345" s="22">
        <f t="shared" ca="1" si="1575"/>
        <v>0</v>
      </c>
      <c r="W1345" s="22">
        <f t="shared" ca="1" si="1575"/>
        <v>0</v>
      </c>
      <c r="X1345" s="22">
        <f ca="1">ROUND(W1345+X1344,0)</f>
        <v>0</v>
      </c>
      <c r="Y1345" s="22">
        <f ca="1">ROUND(X1345+Y1344,0)</f>
        <v>0</v>
      </c>
      <c r="Z1345" s="22">
        <f t="shared" ref="Z1345:AA1345" ca="1" si="1576">ROUND(Y1345+Z1344,0)</f>
        <v>0</v>
      </c>
      <c r="AA1345" s="22">
        <f t="shared" ca="1" si="1576"/>
        <v>0</v>
      </c>
      <c r="AB1345" s="22">
        <f t="shared" ref="AB1345" ca="1" si="1577">ROUND(AA1345+AB1344,0)</f>
        <v>0</v>
      </c>
      <c r="AC1345" s="22">
        <f t="shared" ref="AC1345" ca="1" si="1578">ROUND(AB1345+AC1344,0)</f>
        <v>0</v>
      </c>
      <c r="AD1345" s="22">
        <f t="shared" ref="AD1345" ca="1" si="1579">ROUND(AC1345+AD1344,0)</f>
        <v>0</v>
      </c>
      <c r="AE1345" s="22">
        <f t="shared" ref="AE1345" ca="1" si="1580">ROUND(AD1345+AE1344,0)</f>
        <v>0</v>
      </c>
    </row>
    <row r="1346" spans="1:31" ht="12.5" hidden="1" thickBot="1">
      <c r="A1346" s="325"/>
      <c r="B1346" s="21" t="s">
        <v>387</v>
      </c>
      <c r="C1346" s="21"/>
      <c r="D1346" s="22"/>
      <c r="E1346" s="21"/>
      <c r="F1346" s="21"/>
      <c r="G1346" s="21"/>
      <c r="H1346" s="534">
        <f>H1339+7</f>
        <v>7</v>
      </c>
      <c r="I1346" s="21"/>
      <c r="J1346" s="21"/>
      <c r="K1346" s="76">
        <f ca="1">IF($D1342=LataProjekcji,ROUND($D1343-K1345,0),ROUND(IF(K1344=0,0,$D1343-K1345),0))</f>
        <v>0</v>
      </c>
      <c r="L1346" s="253">
        <f t="shared" ref="L1346:W1346" ca="1" si="1581">IF($D1342=LataProjekcji,ROUND($D1343-L1345,0),ROUND(IF(AND(L1344=0,K1346&gt;0),$D1343-L1345,IF(L1344=0,0,$D1343-L1345)),0))</f>
        <v>0</v>
      </c>
      <c r="M1346" s="253">
        <f t="shared" ca="1" si="1581"/>
        <v>0</v>
      </c>
      <c r="N1346" s="253">
        <f t="shared" ca="1" si="1581"/>
        <v>0</v>
      </c>
      <c r="O1346" s="253">
        <f t="shared" ca="1" si="1581"/>
        <v>0</v>
      </c>
      <c r="P1346" s="253">
        <f t="shared" ca="1" si="1581"/>
        <v>0</v>
      </c>
      <c r="Q1346" s="253">
        <f t="shared" ca="1" si="1581"/>
        <v>0</v>
      </c>
      <c r="R1346" s="253">
        <f t="shared" ca="1" si="1581"/>
        <v>0</v>
      </c>
      <c r="S1346" s="253">
        <f t="shared" ca="1" si="1581"/>
        <v>0</v>
      </c>
      <c r="T1346" s="253">
        <f t="shared" ca="1" si="1581"/>
        <v>0</v>
      </c>
      <c r="U1346" s="253">
        <f t="shared" ca="1" si="1581"/>
        <v>0</v>
      </c>
      <c r="V1346" s="253">
        <f t="shared" ca="1" si="1581"/>
        <v>0</v>
      </c>
      <c r="W1346" s="253">
        <f t="shared" ca="1" si="1581"/>
        <v>0</v>
      </c>
      <c r="X1346" s="253">
        <f t="shared" ref="X1346:AA1346" ca="1" si="1582">IF($D1342=LataProjekcji,ROUND($D1343-X1345,0),ROUND(IF(AND(X1344=0,W1346&gt;0),$D1343-X1345,IF(X1344=0,0,$D1343-X1345)),0))</f>
        <v>0</v>
      </c>
      <c r="Y1346" s="253">
        <f t="shared" ca="1" si="1582"/>
        <v>0</v>
      </c>
      <c r="Z1346" s="253">
        <f t="shared" ca="1" si="1582"/>
        <v>0</v>
      </c>
      <c r="AA1346" s="253">
        <f t="shared" ca="1" si="1582"/>
        <v>0</v>
      </c>
      <c r="AB1346" s="253">
        <f t="shared" ref="AB1346" ca="1" si="1583">IF($D1342=LataProjekcji,ROUND($D1343-AB1345,0),ROUND(IF(AND(AB1344=0,AA1346&gt;0),$D1343-AB1345,IF(AB1344=0,0,$D1343-AB1345)),0))</f>
        <v>0</v>
      </c>
      <c r="AC1346" s="253">
        <f t="shared" ref="AC1346" ca="1" si="1584">IF($D1342=LataProjekcji,ROUND($D1343-AC1345,0),ROUND(IF(AND(AC1344=0,AB1346&gt;0),$D1343-AC1345,IF(AC1344=0,0,$D1343-AC1345)),0))</f>
        <v>0</v>
      </c>
      <c r="AD1346" s="253">
        <f t="shared" ref="AD1346" ca="1" si="1585">IF($D1342=LataProjekcji,ROUND($D1343-AD1345,0),ROUND(IF(AND(AD1344=0,AC1346&gt;0),$D1343-AD1345,IF(AD1344=0,0,$D1343-AD1345)),0))</f>
        <v>0</v>
      </c>
      <c r="AE1346" s="253">
        <f t="shared" ref="AE1346" ca="1" si="1586">IF($D1342=LataProjekcji,ROUND($D1343-AE1345,0),ROUND(IF(AND(AE1344=0,AD1346&gt;0),$D1343-AE1345,IF(AE1344=0,0,$D1343-AE1345)),0))</f>
        <v>0</v>
      </c>
    </row>
    <row r="1347" spans="1:31" hidden="1">
      <c r="A1347" s="325"/>
      <c r="B1347" s="20"/>
      <c r="C1347" s="20"/>
      <c r="D1347" s="21"/>
      <c r="E1347" s="21"/>
      <c r="F1347" s="21"/>
      <c r="G1347" s="21"/>
      <c r="H1347" s="384">
        <f>H1340+1</f>
        <v>1</v>
      </c>
      <c r="I1347" s="21"/>
      <c r="J1347" s="384" t="s">
        <v>403</v>
      </c>
      <c r="K1347" s="523">
        <f t="shared" ref="K1347:AE1347" ca="1" si="1587">IF(AND(OFFSET($F$269,$D1341,0)="tak",OFFSET($G$269,$D1341,0)="tak",OFFSET($J$269,$D1341,0)="ok",LataProjekcji&lt;=Koniec_Projekt),ROUND(OFFSET($K$2527,$H1346,(COLUMN()-11))*OFFSET($K$290,$H1347,(COLUMN()-11)),0),0)</f>
        <v>0</v>
      </c>
      <c r="L1347" s="523">
        <f t="shared" ca="1" si="1587"/>
        <v>0</v>
      </c>
      <c r="M1347" s="523">
        <f t="shared" ca="1" si="1587"/>
        <v>0</v>
      </c>
      <c r="N1347" s="523">
        <f t="shared" ca="1" si="1587"/>
        <v>0</v>
      </c>
      <c r="O1347" s="523">
        <f t="shared" ca="1" si="1587"/>
        <v>0</v>
      </c>
      <c r="P1347" s="523">
        <f t="shared" ca="1" si="1587"/>
        <v>0</v>
      </c>
      <c r="Q1347" s="523">
        <f t="shared" ca="1" si="1587"/>
        <v>0</v>
      </c>
      <c r="R1347" s="523">
        <f t="shared" ca="1" si="1587"/>
        <v>0</v>
      </c>
      <c r="S1347" s="523">
        <f t="shared" ca="1" si="1587"/>
        <v>0</v>
      </c>
      <c r="T1347" s="523">
        <f t="shared" ca="1" si="1587"/>
        <v>0</v>
      </c>
      <c r="U1347" s="523">
        <f t="shared" ca="1" si="1587"/>
        <v>0</v>
      </c>
      <c r="V1347" s="523">
        <f t="shared" ca="1" si="1587"/>
        <v>0</v>
      </c>
      <c r="W1347" s="523">
        <f t="shared" ca="1" si="1587"/>
        <v>0</v>
      </c>
      <c r="X1347" s="523">
        <f t="shared" ca="1" si="1587"/>
        <v>0</v>
      </c>
      <c r="Y1347" s="523">
        <f t="shared" ca="1" si="1587"/>
        <v>0</v>
      </c>
      <c r="Z1347" s="523">
        <f t="shared" ca="1" si="1587"/>
        <v>0</v>
      </c>
      <c r="AA1347" s="523">
        <f t="shared" ca="1" si="1587"/>
        <v>0</v>
      </c>
      <c r="AB1347" s="523">
        <f t="shared" ca="1" si="1587"/>
        <v>0</v>
      </c>
      <c r="AC1347" s="523">
        <f t="shared" ca="1" si="1587"/>
        <v>0</v>
      </c>
      <c r="AD1347" s="523">
        <f t="shared" ca="1" si="1587"/>
        <v>0</v>
      </c>
      <c r="AE1347" s="523">
        <f t="shared" ca="1" si="1587"/>
        <v>0</v>
      </c>
    </row>
    <row r="1348" spans="1:31" hidden="1">
      <c r="A1348" s="325"/>
      <c r="B1348" s="20">
        <f ca="1">OFFSET($B$269,D1348,0)</f>
        <v>0</v>
      </c>
      <c r="C1348" s="20"/>
      <c r="D1348" s="21">
        <f>D1341+1</f>
        <v>2</v>
      </c>
      <c r="E1348" s="21"/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</row>
    <row r="1349" spans="1:31" hidden="1">
      <c r="A1349" s="325"/>
      <c r="B1349" s="164" t="s">
        <v>401</v>
      </c>
      <c r="C1349" s="164"/>
      <c r="D1349" s="164">
        <f ca="1">YEAR(OFFSET($E$269,D1348,0))</f>
        <v>1900</v>
      </c>
      <c r="E1349" s="164">
        <f ca="1">MONTH(OFFSET($E$269,D1348,0))</f>
        <v>1</v>
      </c>
      <c r="F1349" s="522" cm="1">
        <f t="array" aca="1" ref="F1349" ca="1">IleMiesiecyDoKoncaRokuST</f>
        <v>11</v>
      </c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  <c r="R1349" s="21"/>
      <c r="S1349" s="21"/>
      <c r="T1349" s="21"/>
      <c r="U1349" s="21"/>
      <c r="V1349" s="21"/>
      <c r="W1349" s="21"/>
      <c r="X1349" s="21"/>
      <c r="Y1349" s="21"/>
      <c r="Z1349" s="21"/>
      <c r="AA1349" s="21"/>
      <c r="AB1349" s="21"/>
      <c r="AC1349" s="21"/>
      <c r="AD1349" s="21"/>
      <c r="AE1349" s="21"/>
    </row>
    <row r="1350" spans="1:31" hidden="1">
      <c r="A1350" s="325"/>
      <c r="B1350" s="21" t="s">
        <v>387</v>
      </c>
      <c r="C1350" s="21"/>
      <c r="D1350" s="369">
        <f ca="1">IF(E1350&lt;0,0,ROUND(E1350,0))</f>
        <v>0</v>
      </c>
      <c r="E1350" s="248">
        <f ca="1">OFFSET($D$269,D1348,0)</f>
        <v>0</v>
      </c>
      <c r="F1350" s="369">
        <f ca="1">IF(E1350&gt;10,ROUND(($D1351/12)*$F1349,0),$D1350)</f>
        <v>0</v>
      </c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1"/>
      <c r="W1350" s="21"/>
      <c r="X1350" s="21"/>
      <c r="Y1350" s="21"/>
      <c r="Z1350" s="21"/>
      <c r="AA1350" s="21"/>
      <c r="AB1350" s="21"/>
      <c r="AC1350" s="21"/>
      <c r="AD1350" s="21"/>
      <c r="AE1350" s="21"/>
    </row>
    <row r="1351" spans="1:31" hidden="1">
      <c r="A1351" s="325"/>
      <c r="B1351" s="21" t="s">
        <v>395</v>
      </c>
      <c r="C1351" s="415">
        <f ca="1">OFFSET($C$269,D1348,0)</f>
        <v>0</v>
      </c>
      <c r="D1351" s="246">
        <f ca="1">IF(ISBLANK(OFFSET($E$195,D1348,0)),0,IF(E1350&gt;10,ROUND(D1350*C1351,0),IF(D1350&lt;0,0,D1350)))</f>
        <v>0</v>
      </c>
      <c r="E1351" s="21"/>
      <c r="F1351" s="21"/>
      <c r="G1351" s="21"/>
      <c r="H1351" s="21"/>
      <c r="I1351" s="21"/>
      <c r="J1351" s="21"/>
      <c r="K1351" s="74">
        <f ca="1">ROUND(IF($D1349=LataProjekcji,$F1350,IF($D1349=LataProjekcji,$D1351,0)),0)</f>
        <v>0</v>
      </c>
      <c r="L1351" s="247">
        <f ca="1">ROUND(IF(OR(AND($D1349=LataProjekcji,$F1349&gt;0),AND($D1349=LataProjekcji,$F1349=0,$E1350&lt;=10)),$F1350,IF($D1349&lt;LataProjekcji,IF((SUM($K1351:K1351)+$D1351)&lt;$D1350,$D1351,$D1350-SUM($K1351:K1351)),0)),0)</f>
        <v>0</v>
      </c>
      <c r="M1351" s="247">
        <f ca="1">ROUND(IF(OR(AND($D1349=LataProjekcji,$F1349&gt;0),AND($D1349=LataProjekcji,$F1349=0,$E1350&lt;=10)),$F1350,IF($D1349&lt;LataProjekcji,IF((SUM($K1351:L1351)+$D1351)&lt;$D1350,$D1351,$D1350-SUM($K1351:L1351)),0)),0)</f>
        <v>0</v>
      </c>
      <c r="N1351" s="247">
        <f ca="1">ROUND(IF(OR(AND($D1349=LataProjekcji,$F1349&gt;0),AND($D1349=LataProjekcji,$F1349=0,$E1350&lt;=10)),$F1350,IF($D1349&lt;LataProjekcji,IF((SUM($K1351:M1351)+$D1351)&lt;$D1350,$D1351,$D1350-SUM($K1351:M1351)),0)),0)</f>
        <v>0</v>
      </c>
      <c r="O1351" s="247">
        <f ca="1">ROUND(IF(OR(AND($D1349=LataProjekcji,$F1349&gt;0),AND($D1349=LataProjekcji,$F1349=0,$E1350&lt;=10)),$F1350,IF($D1349&lt;LataProjekcji,IF((SUM($K1351:N1351)+$D1351)&lt;$D1350,$D1351,$D1350-SUM($K1351:N1351)),0)),0)</f>
        <v>0</v>
      </c>
      <c r="P1351" s="247">
        <f ca="1">ROUND(IF(OR(AND($D1349=LataProjekcji,$F1349&gt;0),AND($D1349=LataProjekcji,$F1349=0,$E1350&lt;=10)),$F1350,IF($D1349&lt;LataProjekcji,IF((SUM($K1351:O1351)+$D1351)&lt;$D1350,$D1351,$D1350-SUM($K1351:O1351)),0)),0)</f>
        <v>0</v>
      </c>
      <c r="Q1351" s="247">
        <f ca="1">ROUND(IF(OR(AND($D1349=LataProjekcji,$F1349&gt;0),AND($D1349=LataProjekcji,$F1349=0,$E1350&lt;=10)),$F1350,IF($D1349&lt;LataProjekcji,IF((SUM($K1351:P1351)+$D1351)&lt;$D1350,$D1351,$D1350-SUM($K1351:P1351)),0)),0)</f>
        <v>0</v>
      </c>
      <c r="R1351" s="247">
        <f ca="1">ROUND(IF(OR(AND($D1349=LataProjekcji,$F1349&gt;0),AND($D1349=LataProjekcji,$F1349=0,$E1350&lt;=10)),$F1350,IF($D1349&lt;LataProjekcji,IF((SUM($K1351:Q1351)+$D1351)&lt;$D1350,$D1351,$D1350-SUM($K1351:Q1351)),0)),0)</f>
        <v>0</v>
      </c>
      <c r="S1351" s="247">
        <f ca="1">ROUND(IF(OR(AND($D1349=LataProjekcji,$F1349&gt;0),AND($D1349=LataProjekcji,$F1349=0,$E1350&lt;=10)),$F1350,IF($D1349&lt;LataProjekcji,IF((SUM($K1351:R1351)+$D1351)&lt;$D1350,$D1351,$D1350-SUM($K1351:R1351)),0)),0)</f>
        <v>0</v>
      </c>
      <c r="T1351" s="247">
        <f ca="1">ROUND(IF(OR(AND($D1349=LataProjekcji,$F1349&gt;0),AND($D1349=LataProjekcji,$F1349=0,$E1350&lt;=10)),$F1350,IF($D1349&lt;LataProjekcji,IF((SUM($K1351:S1351)+$D1351)&lt;$D1350,$D1351,$D1350-SUM($K1351:S1351)),0)),0)</f>
        <v>0</v>
      </c>
      <c r="U1351" s="247">
        <f ca="1">ROUND(IF(OR(AND($D1349=LataProjekcji,$F1349&gt;0),AND($D1349=LataProjekcji,$F1349=0,$E1350&lt;=10)),$F1350,IF($D1349&lt;LataProjekcji,IF((SUM($K1351:T1351)+$D1351)&lt;$D1350,$D1351,$D1350-SUM($K1351:T1351)),0)),0)</f>
        <v>0</v>
      </c>
      <c r="V1351" s="247">
        <f ca="1">ROUND(IF(OR(AND($D1349=LataProjekcji,$F1349&gt;0),AND($D1349=LataProjekcji,$F1349=0,$E1350&lt;=10)),$F1350,IF($D1349&lt;LataProjekcji,IF((SUM($K1351:U1351)+$D1351)&lt;$D1350,$D1351,$D1350-SUM($K1351:U1351)),0)),0)</f>
        <v>0</v>
      </c>
      <c r="W1351" s="247">
        <f ca="1">ROUND(IF(OR(AND($D1349=LataProjekcji,$F1349&gt;0),AND($D1349=LataProjekcji,$F1349=0,$E1350&lt;=10)),$F1350,IF($D1349&lt;LataProjekcji,IF((SUM($K1351:V1351)+$D1351)&lt;$D1350,$D1351,$D1350-SUM($K1351:V1351)),0)),0)</f>
        <v>0</v>
      </c>
      <c r="X1351" s="247">
        <f ca="1">ROUND(IF(OR(AND($D1349=LataProjekcji,$F1349&gt;0),AND($D1349=LataProjekcji,$F1349=0,$E1350&lt;=10)),$F1350,IF($D1349&lt;LataProjekcji,IF((SUM($K1351:W1351)+$D1351)&lt;$D1350,$D1351,$D1350-SUM($K1351:W1351)),0)),0)</f>
        <v>0</v>
      </c>
      <c r="Y1351" s="247">
        <f ca="1">ROUND(IF(OR(AND($D1349=LataProjekcji,$F1349&gt;0),AND($D1349=LataProjekcji,$F1349=0,$E1350&lt;=10)),$F1350,IF($D1349&lt;LataProjekcji,IF((SUM($K1351:X1351)+$D1351)&lt;$D1350,$D1351,$D1350-SUM($K1351:X1351)),0)),0)</f>
        <v>0</v>
      </c>
      <c r="Z1351" s="247">
        <f ca="1">ROUND(IF(OR(AND($D1349=LataProjekcji,$F1349&gt;0),AND($D1349=LataProjekcji,$F1349=0,$E1350&lt;=10)),$F1350,IF($D1349&lt;LataProjekcji,IF((SUM($K1351:Y1351)+$D1351)&lt;$D1350,$D1351,$D1350-SUM($K1351:Y1351)),0)),0)</f>
        <v>0</v>
      </c>
      <c r="AA1351" s="247">
        <f ca="1">ROUND(IF(OR(AND($D1349=LataProjekcji,$F1349&gt;0),AND($D1349=LataProjekcji,$F1349=0,$E1350&lt;=10)),$F1350,IF($D1349&lt;LataProjekcji,IF((SUM($K1351:Z1351)+$D1351)&lt;$D1350,$D1351,$D1350-SUM($K1351:Z1351)),0)),0)</f>
        <v>0</v>
      </c>
      <c r="AB1351" s="247">
        <f ca="1">ROUND(IF(OR(AND($D1349=LataProjekcji,$F1349&gt;0),AND($D1349=LataProjekcji,$F1349=0,$E1350&lt;=10)),$F1350,IF($D1349&lt;LataProjekcji,IF((SUM($K1351:AA1351)+$D1351)&lt;$D1350,$D1351,$D1350-SUM($K1351:AA1351)),0)),0)</f>
        <v>0</v>
      </c>
      <c r="AC1351" s="247">
        <f ca="1">ROUND(IF(OR(AND($D1349=LataProjekcji,$F1349&gt;0),AND($D1349=LataProjekcji,$F1349=0,$E1350&lt;=10)),$F1350,IF($D1349&lt;LataProjekcji,IF((SUM($K1351:AB1351)+$D1351)&lt;$D1350,$D1351,$D1350-SUM($K1351:AB1351)),0)),0)</f>
        <v>0</v>
      </c>
      <c r="AD1351" s="247">
        <f ca="1">ROUND(IF(OR(AND($D1349=LataProjekcji,$F1349&gt;0),AND($D1349=LataProjekcji,$F1349=0,$E1350&lt;=10)),$F1350,IF($D1349&lt;LataProjekcji,IF((SUM($K1351:AC1351)+$D1351)&lt;$D1350,$D1351,$D1350-SUM($K1351:AC1351)),0)),0)</f>
        <v>0</v>
      </c>
      <c r="AE1351" s="247">
        <f ca="1">ROUND(IF(OR(AND($D1349=LataProjekcji,$F1349&gt;0),AND($D1349=LataProjekcji,$F1349=0,$E1350&lt;=10)),$F1350,IF($D1349&lt;LataProjekcji,IF((SUM($K1351:AD1351)+$D1351)&lt;$D1350,$D1351,$D1350-SUM($K1351:AD1351)),0)),0)</f>
        <v>0</v>
      </c>
    </row>
    <row r="1352" spans="1:31" ht="12.5" hidden="1" thickBot="1">
      <c r="A1352" s="325"/>
      <c r="B1352" s="21" t="s">
        <v>396</v>
      </c>
      <c r="C1352" s="21"/>
      <c r="D1352" s="22"/>
      <c r="E1352" s="21"/>
      <c r="F1352" s="21"/>
      <c r="G1352" s="21"/>
      <c r="H1352" s="21"/>
      <c r="I1352" s="21"/>
      <c r="J1352" s="21"/>
      <c r="K1352" s="22">
        <f ca="1">ROUND(K1351,0)</f>
        <v>0</v>
      </c>
      <c r="L1352" s="22">
        <f t="shared" ref="L1352:W1352" ca="1" si="1588">ROUND(K1352+L1351,0)</f>
        <v>0</v>
      </c>
      <c r="M1352" s="22">
        <f t="shared" ca="1" si="1588"/>
        <v>0</v>
      </c>
      <c r="N1352" s="22">
        <f t="shared" ca="1" si="1588"/>
        <v>0</v>
      </c>
      <c r="O1352" s="22">
        <f t="shared" ca="1" si="1588"/>
        <v>0</v>
      </c>
      <c r="P1352" s="22">
        <f t="shared" ca="1" si="1588"/>
        <v>0</v>
      </c>
      <c r="Q1352" s="22">
        <f t="shared" ca="1" si="1588"/>
        <v>0</v>
      </c>
      <c r="R1352" s="22">
        <f t="shared" ca="1" si="1588"/>
        <v>0</v>
      </c>
      <c r="S1352" s="22">
        <f t="shared" ca="1" si="1588"/>
        <v>0</v>
      </c>
      <c r="T1352" s="22">
        <f t="shared" ca="1" si="1588"/>
        <v>0</v>
      </c>
      <c r="U1352" s="22">
        <f t="shared" ca="1" si="1588"/>
        <v>0</v>
      </c>
      <c r="V1352" s="22">
        <f t="shared" ca="1" si="1588"/>
        <v>0</v>
      </c>
      <c r="W1352" s="22">
        <f t="shared" ca="1" si="1588"/>
        <v>0</v>
      </c>
      <c r="X1352" s="22">
        <f ca="1">ROUND(W1352+X1351,0)</f>
        <v>0</v>
      </c>
      <c r="Y1352" s="22">
        <f ca="1">ROUND(X1352+Y1351,0)</f>
        <v>0</v>
      </c>
      <c r="Z1352" s="22">
        <f t="shared" ref="Z1352:AA1352" ca="1" si="1589">ROUND(Y1352+Z1351,0)</f>
        <v>0</v>
      </c>
      <c r="AA1352" s="22">
        <f t="shared" ca="1" si="1589"/>
        <v>0</v>
      </c>
      <c r="AB1352" s="22">
        <f t="shared" ref="AB1352" ca="1" si="1590">ROUND(AA1352+AB1351,0)</f>
        <v>0</v>
      </c>
      <c r="AC1352" s="22">
        <f t="shared" ref="AC1352" ca="1" si="1591">ROUND(AB1352+AC1351,0)</f>
        <v>0</v>
      </c>
      <c r="AD1352" s="22">
        <f t="shared" ref="AD1352" ca="1" si="1592">ROUND(AC1352+AD1351,0)</f>
        <v>0</v>
      </c>
      <c r="AE1352" s="22">
        <f t="shared" ref="AE1352" ca="1" si="1593">ROUND(AD1352+AE1351,0)</f>
        <v>0</v>
      </c>
    </row>
    <row r="1353" spans="1:31" ht="12.5" hidden="1" thickBot="1">
      <c r="A1353" s="325"/>
      <c r="B1353" s="21" t="s">
        <v>387</v>
      </c>
      <c r="C1353" s="21"/>
      <c r="D1353" s="22"/>
      <c r="E1353" s="21"/>
      <c r="F1353" s="21"/>
      <c r="G1353" s="21"/>
      <c r="H1353" s="534">
        <f>H1346+7</f>
        <v>14</v>
      </c>
      <c r="I1353" s="21"/>
      <c r="J1353" s="21"/>
      <c r="K1353" s="76">
        <f ca="1">IF($D1349=LataProjekcji,ROUND($D1350-K1352,0),ROUND(IF(K1351=0,0,$D1350-K1352),0))</f>
        <v>0</v>
      </c>
      <c r="L1353" s="253">
        <f t="shared" ref="L1353:W1353" ca="1" si="1594">IF($D1349=LataProjekcji,ROUND($D1350-L1352,0),ROUND(IF(AND(L1351=0,K1353&gt;0),$D1350-L1352,IF(L1351=0,0,$D1350-L1352)),0))</f>
        <v>0</v>
      </c>
      <c r="M1353" s="253">
        <f t="shared" ca="1" si="1594"/>
        <v>0</v>
      </c>
      <c r="N1353" s="253">
        <f t="shared" ca="1" si="1594"/>
        <v>0</v>
      </c>
      <c r="O1353" s="253">
        <f t="shared" ca="1" si="1594"/>
        <v>0</v>
      </c>
      <c r="P1353" s="253">
        <f t="shared" ca="1" si="1594"/>
        <v>0</v>
      </c>
      <c r="Q1353" s="253">
        <f t="shared" ca="1" si="1594"/>
        <v>0</v>
      </c>
      <c r="R1353" s="253">
        <f t="shared" ca="1" si="1594"/>
        <v>0</v>
      </c>
      <c r="S1353" s="253">
        <f t="shared" ca="1" si="1594"/>
        <v>0</v>
      </c>
      <c r="T1353" s="253">
        <f t="shared" ca="1" si="1594"/>
        <v>0</v>
      </c>
      <c r="U1353" s="253">
        <f t="shared" ca="1" si="1594"/>
        <v>0</v>
      </c>
      <c r="V1353" s="253">
        <f t="shared" ca="1" si="1594"/>
        <v>0</v>
      </c>
      <c r="W1353" s="253">
        <f t="shared" ca="1" si="1594"/>
        <v>0</v>
      </c>
      <c r="X1353" s="253">
        <f t="shared" ref="X1353:AA1353" ca="1" si="1595">IF($D1349=LataProjekcji,ROUND($D1350-X1352,0),ROUND(IF(AND(X1351=0,W1353&gt;0),$D1350-X1352,IF(X1351=0,0,$D1350-X1352)),0))</f>
        <v>0</v>
      </c>
      <c r="Y1353" s="253">
        <f t="shared" ca="1" si="1595"/>
        <v>0</v>
      </c>
      <c r="Z1353" s="253">
        <f t="shared" ca="1" si="1595"/>
        <v>0</v>
      </c>
      <c r="AA1353" s="253">
        <f t="shared" ca="1" si="1595"/>
        <v>0</v>
      </c>
      <c r="AB1353" s="253">
        <f t="shared" ref="AB1353" ca="1" si="1596">IF($D1349=LataProjekcji,ROUND($D1350-AB1352,0),ROUND(IF(AND(AB1351=0,AA1353&gt;0),$D1350-AB1352,IF(AB1351=0,0,$D1350-AB1352)),0))</f>
        <v>0</v>
      </c>
      <c r="AC1353" s="253">
        <f t="shared" ref="AC1353" ca="1" si="1597">IF($D1349=LataProjekcji,ROUND($D1350-AC1352,0),ROUND(IF(AND(AC1351=0,AB1353&gt;0),$D1350-AC1352,IF(AC1351=0,0,$D1350-AC1352)),0))</f>
        <v>0</v>
      </c>
      <c r="AD1353" s="253">
        <f t="shared" ref="AD1353" ca="1" si="1598">IF($D1349=LataProjekcji,ROUND($D1350-AD1352,0),ROUND(IF(AND(AD1351=0,AC1353&gt;0),$D1350-AD1352,IF(AD1351=0,0,$D1350-AD1352)),0))</f>
        <v>0</v>
      </c>
      <c r="AE1353" s="253">
        <f t="shared" ref="AE1353" ca="1" si="1599">IF($D1349=LataProjekcji,ROUND($D1350-AE1352,0),ROUND(IF(AND(AE1351=0,AD1353&gt;0),$D1350-AE1352,IF(AE1351=0,0,$D1350-AE1352)),0))</f>
        <v>0</v>
      </c>
    </row>
    <row r="1354" spans="1:31" hidden="1">
      <c r="A1354" s="325"/>
      <c r="B1354" s="21"/>
      <c r="C1354" s="21"/>
      <c r="D1354" s="22"/>
      <c r="E1354" s="21"/>
      <c r="F1354" s="21"/>
      <c r="G1354" s="21"/>
      <c r="H1354" s="384">
        <f>H1347+1</f>
        <v>2</v>
      </c>
      <c r="I1354" s="21"/>
      <c r="J1354" s="384" t="s">
        <v>403</v>
      </c>
      <c r="K1354" s="523">
        <f t="shared" ref="K1354:AE1354" ca="1" si="1600">IF(AND(OFFSET($F$269,$D1348,0)="tak",OFFSET($G$269,$D1348,0)="tak",OFFSET($J$269,$D1348,0)="ok",LataProjekcji&lt;=Koniec_Projekt),ROUND(OFFSET($K$2527,$H1353,(COLUMN()-11))*OFFSET($K$290,$H1354,(COLUMN()-11)),0),0)</f>
        <v>0</v>
      </c>
      <c r="L1354" s="523">
        <f t="shared" ca="1" si="1600"/>
        <v>0</v>
      </c>
      <c r="M1354" s="523">
        <f t="shared" ca="1" si="1600"/>
        <v>0</v>
      </c>
      <c r="N1354" s="523">
        <f t="shared" ca="1" si="1600"/>
        <v>0</v>
      </c>
      <c r="O1354" s="523">
        <f t="shared" ca="1" si="1600"/>
        <v>0</v>
      </c>
      <c r="P1354" s="523">
        <f t="shared" ca="1" si="1600"/>
        <v>0</v>
      </c>
      <c r="Q1354" s="523">
        <f t="shared" ca="1" si="1600"/>
        <v>0</v>
      </c>
      <c r="R1354" s="523">
        <f t="shared" ca="1" si="1600"/>
        <v>0</v>
      </c>
      <c r="S1354" s="523">
        <f t="shared" ca="1" si="1600"/>
        <v>0</v>
      </c>
      <c r="T1354" s="523">
        <f t="shared" ca="1" si="1600"/>
        <v>0</v>
      </c>
      <c r="U1354" s="523">
        <f t="shared" ca="1" si="1600"/>
        <v>0</v>
      </c>
      <c r="V1354" s="523">
        <f t="shared" ca="1" si="1600"/>
        <v>0</v>
      </c>
      <c r="W1354" s="523">
        <f t="shared" ca="1" si="1600"/>
        <v>0</v>
      </c>
      <c r="X1354" s="523">
        <f t="shared" ca="1" si="1600"/>
        <v>0</v>
      </c>
      <c r="Y1354" s="523">
        <f t="shared" ca="1" si="1600"/>
        <v>0</v>
      </c>
      <c r="Z1354" s="523">
        <f t="shared" ca="1" si="1600"/>
        <v>0</v>
      </c>
      <c r="AA1354" s="523">
        <f t="shared" ca="1" si="1600"/>
        <v>0</v>
      </c>
      <c r="AB1354" s="523">
        <f t="shared" ca="1" si="1600"/>
        <v>0</v>
      </c>
      <c r="AC1354" s="523">
        <f t="shared" ca="1" si="1600"/>
        <v>0</v>
      </c>
      <c r="AD1354" s="523">
        <f t="shared" ca="1" si="1600"/>
        <v>0</v>
      </c>
      <c r="AE1354" s="523">
        <f t="shared" ca="1" si="1600"/>
        <v>0</v>
      </c>
    </row>
    <row r="1355" spans="1:31" hidden="1">
      <c r="A1355" s="325"/>
      <c r="B1355" s="20">
        <f ca="1">OFFSET($B$269,D1355,0)</f>
        <v>0</v>
      </c>
      <c r="C1355" s="20"/>
      <c r="D1355" s="21">
        <f>D1348+1</f>
        <v>3</v>
      </c>
      <c r="E1355" s="21"/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</row>
    <row r="1356" spans="1:31" hidden="1">
      <c r="A1356" s="325"/>
      <c r="B1356" s="164" t="s">
        <v>401</v>
      </c>
      <c r="C1356" s="164"/>
      <c r="D1356" s="164">
        <f ca="1">YEAR(OFFSET($E$269,D1355,0))</f>
        <v>1900</v>
      </c>
      <c r="E1356" s="164">
        <f ca="1">MONTH(OFFSET($E$269,D1355,0))</f>
        <v>1</v>
      </c>
      <c r="F1356" s="522" cm="1">
        <f t="array" aca="1" ref="F1356" ca="1">IleMiesiecyDoKoncaRokuST</f>
        <v>11</v>
      </c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  <c r="V1356" s="21"/>
      <c r="W1356" s="21"/>
      <c r="X1356" s="21"/>
      <c r="Y1356" s="21"/>
      <c r="Z1356" s="21"/>
      <c r="AA1356" s="21"/>
      <c r="AB1356" s="21"/>
      <c r="AC1356" s="21"/>
      <c r="AD1356" s="21"/>
      <c r="AE1356" s="21"/>
    </row>
    <row r="1357" spans="1:31" hidden="1">
      <c r="A1357" s="325"/>
      <c r="B1357" s="21" t="s">
        <v>387</v>
      </c>
      <c r="C1357" s="21"/>
      <c r="D1357" s="370">
        <f ca="1">IF(E1357&lt;0,0,ROUND(E1357,0))</f>
        <v>0</v>
      </c>
      <c r="E1357" s="248">
        <f ca="1">OFFSET($D$269,D1355,0)</f>
        <v>0</v>
      </c>
      <c r="F1357" s="370">
        <f ca="1">IF(E1357&gt;10,ROUND(($D1358/12)*$F1356,0),$D1357)</f>
        <v>0</v>
      </c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  <c r="V1357" s="21"/>
      <c r="W1357" s="21"/>
      <c r="X1357" s="21"/>
      <c r="Y1357" s="21"/>
      <c r="Z1357" s="21"/>
      <c r="AA1357" s="21"/>
      <c r="AB1357" s="21"/>
      <c r="AC1357" s="21"/>
      <c r="AD1357" s="21"/>
      <c r="AE1357" s="21"/>
    </row>
    <row r="1358" spans="1:31" hidden="1">
      <c r="A1358" s="325"/>
      <c r="B1358" s="21" t="s">
        <v>395</v>
      </c>
      <c r="C1358" s="415">
        <f ca="1">OFFSET($C$269,D1355,0)</f>
        <v>0</v>
      </c>
      <c r="D1358" s="246">
        <f ca="1">IF(ISBLANK(OFFSET($E$195,D1355,0)),0,IF(E1357&gt;10,ROUND(D1357*C1358,0),IF(D1357&lt;0,0,D1357)))</f>
        <v>0</v>
      </c>
      <c r="E1358" s="21"/>
      <c r="F1358" s="21"/>
      <c r="G1358" s="21"/>
      <c r="H1358" s="21"/>
      <c r="I1358" s="21"/>
      <c r="J1358" s="21"/>
      <c r="K1358" s="74">
        <f ca="1">ROUND(IF($D1356=LataProjekcji,$F1357,IF($D1356=LataProjekcji,$D1358,0)),0)</f>
        <v>0</v>
      </c>
      <c r="L1358" s="247">
        <f ca="1">ROUND(IF(OR(AND($D1356=LataProjekcji,$F1356&gt;0),AND($D1356=LataProjekcji,$F1356=0,$E1357&lt;=10)),$F1357,IF($D1356&lt;LataProjekcji,IF((SUM($K1358:K1358)+$D1358)&lt;$D1357,$D1358,$D1357-SUM($K1358:K1358)),0)),0)</f>
        <v>0</v>
      </c>
      <c r="M1358" s="247">
        <f ca="1">ROUND(IF(OR(AND($D1356=LataProjekcji,$F1356&gt;0),AND($D1356=LataProjekcji,$F1356=0,$E1357&lt;=10)),$F1357,IF($D1356&lt;LataProjekcji,IF((SUM($K1358:L1358)+$D1358)&lt;$D1357,$D1358,$D1357-SUM($K1358:L1358)),0)),0)</f>
        <v>0</v>
      </c>
      <c r="N1358" s="247">
        <f ca="1">ROUND(IF(OR(AND($D1356=LataProjekcji,$F1356&gt;0),AND($D1356=LataProjekcji,$F1356=0,$E1357&lt;=10)),$F1357,IF($D1356&lt;LataProjekcji,IF((SUM($K1358:M1358)+$D1358)&lt;$D1357,$D1358,$D1357-SUM($K1358:M1358)),0)),0)</f>
        <v>0</v>
      </c>
      <c r="O1358" s="247">
        <f ca="1">ROUND(IF(OR(AND($D1356=LataProjekcji,$F1356&gt;0),AND($D1356=LataProjekcji,$F1356=0,$E1357&lt;=10)),$F1357,IF($D1356&lt;LataProjekcji,IF((SUM($K1358:N1358)+$D1358)&lt;$D1357,$D1358,$D1357-SUM($K1358:N1358)),0)),0)</f>
        <v>0</v>
      </c>
      <c r="P1358" s="247">
        <f ca="1">ROUND(IF(OR(AND($D1356=LataProjekcji,$F1356&gt;0),AND($D1356=LataProjekcji,$F1356=0,$E1357&lt;=10)),$F1357,IF($D1356&lt;LataProjekcji,IF((SUM($K1358:O1358)+$D1358)&lt;$D1357,$D1358,$D1357-SUM($K1358:O1358)),0)),0)</f>
        <v>0</v>
      </c>
      <c r="Q1358" s="247">
        <f ca="1">ROUND(IF(OR(AND($D1356=LataProjekcji,$F1356&gt;0),AND($D1356=LataProjekcji,$F1356=0,$E1357&lt;=10)),$F1357,IF($D1356&lt;LataProjekcji,IF((SUM($K1358:P1358)+$D1358)&lt;$D1357,$D1358,$D1357-SUM($K1358:P1358)),0)),0)</f>
        <v>0</v>
      </c>
      <c r="R1358" s="247">
        <f ca="1">ROUND(IF(OR(AND($D1356=LataProjekcji,$F1356&gt;0),AND($D1356=LataProjekcji,$F1356=0,$E1357&lt;=10)),$F1357,IF($D1356&lt;LataProjekcji,IF((SUM($K1358:Q1358)+$D1358)&lt;$D1357,$D1358,$D1357-SUM($K1358:Q1358)),0)),0)</f>
        <v>0</v>
      </c>
      <c r="S1358" s="247">
        <f ca="1">ROUND(IF(OR(AND($D1356=LataProjekcji,$F1356&gt;0),AND($D1356=LataProjekcji,$F1356=0,$E1357&lt;=10)),$F1357,IF($D1356&lt;LataProjekcji,IF((SUM($K1358:R1358)+$D1358)&lt;$D1357,$D1358,$D1357-SUM($K1358:R1358)),0)),0)</f>
        <v>0</v>
      </c>
      <c r="T1358" s="247">
        <f ca="1">ROUND(IF(OR(AND($D1356=LataProjekcji,$F1356&gt;0),AND($D1356=LataProjekcji,$F1356=0,$E1357&lt;=10)),$F1357,IF($D1356&lt;LataProjekcji,IF((SUM($K1358:S1358)+$D1358)&lt;$D1357,$D1358,$D1357-SUM($K1358:S1358)),0)),0)</f>
        <v>0</v>
      </c>
      <c r="U1358" s="247">
        <f ca="1">ROUND(IF(OR(AND($D1356=LataProjekcji,$F1356&gt;0),AND($D1356=LataProjekcji,$F1356=0,$E1357&lt;=10)),$F1357,IF($D1356&lt;LataProjekcji,IF((SUM($K1358:T1358)+$D1358)&lt;$D1357,$D1358,$D1357-SUM($K1358:T1358)),0)),0)</f>
        <v>0</v>
      </c>
      <c r="V1358" s="247">
        <f ca="1">ROUND(IF(OR(AND($D1356=LataProjekcji,$F1356&gt;0),AND($D1356=LataProjekcji,$F1356=0,$E1357&lt;=10)),$F1357,IF($D1356&lt;LataProjekcji,IF((SUM($K1358:U1358)+$D1358)&lt;$D1357,$D1358,$D1357-SUM($K1358:U1358)),0)),0)</f>
        <v>0</v>
      </c>
      <c r="W1358" s="247">
        <f ca="1">ROUND(IF(OR(AND($D1356=LataProjekcji,$F1356&gt;0),AND($D1356=LataProjekcji,$F1356=0,$E1357&lt;=10)),$F1357,IF($D1356&lt;LataProjekcji,IF((SUM($K1358:V1358)+$D1358)&lt;$D1357,$D1358,$D1357-SUM($K1358:V1358)),0)),0)</f>
        <v>0</v>
      </c>
      <c r="X1358" s="247">
        <f ca="1">ROUND(IF(OR(AND($D1356=LataProjekcji,$F1356&gt;0),AND($D1356=LataProjekcji,$F1356=0,$E1357&lt;=10)),$F1357,IF($D1356&lt;LataProjekcji,IF((SUM($K1358:W1358)+$D1358)&lt;$D1357,$D1358,$D1357-SUM($K1358:W1358)),0)),0)</f>
        <v>0</v>
      </c>
      <c r="Y1358" s="247">
        <f ca="1">ROUND(IF(OR(AND($D1356=LataProjekcji,$F1356&gt;0),AND($D1356=LataProjekcji,$F1356=0,$E1357&lt;=10)),$F1357,IF($D1356&lt;LataProjekcji,IF((SUM($K1358:X1358)+$D1358)&lt;$D1357,$D1358,$D1357-SUM($K1358:X1358)),0)),0)</f>
        <v>0</v>
      </c>
      <c r="Z1358" s="247">
        <f ca="1">ROUND(IF(OR(AND($D1356=LataProjekcji,$F1356&gt;0),AND($D1356=LataProjekcji,$F1356=0,$E1357&lt;=10)),$F1357,IF($D1356&lt;LataProjekcji,IF((SUM($K1358:Y1358)+$D1358)&lt;$D1357,$D1358,$D1357-SUM($K1358:Y1358)),0)),0)</f>
        <v>0</v>
      </c>
      <c r="AA1358" s="247">
        <f ca="1">ROUND(IF(OR(AND($D1356=LataProjekcji,$F1356&gt;0),AND($D1356=LataProjekcji,$F1356=0,$E1357&lt;=10)),$F1357,IF($D1356&lt;LataProjekcji,IF((SUM($K1358:Z1358)+$D1358)&lt;$D1357,$D1358,$D1357-SUM($K1358:Z1358)),0)),0)</f>
        <v>0</v>
      </c>
      <c r="AB1358" s="247">
        <f ca="1">ROUND(IF(OR(AND($D1356=LataProjekcji,$F1356&gt;0),AND($D1356=LataProjekcji,$F1356=0,$E1357&lt;=10)),$F1357,IF($D1356&lt;LataProjekcji,IF((SUM($K1358:AA1358)+$D1358)&lt;$D1357,$D1358,$D1357-SUM($K1358:AA1358)),0)),0)</f>
        <v>0</v>
      </c>
      <c r="AC1358" s="247">
        <f ca="1">ROUND(IF(OR(AND($D1356=LataProjekcji,$F1356&gt;0),AND($D1356=LataProjekcji,$F1356=0,$E1357&lt;=10)),$F1357,IF($D1356&lt;LataProjekcji,IF((SUM($K1358:AB1358)+$D1358)&lt;$D1357,$D1358,$D1357-SUM($K1358:AB1358)),0)),0)</f>
        <v>0</v>
      </c>
      <c r="AD1358" s="247">
        <f ca="1">ROUND(IF(OR(AND($D1356=LataProjekcji,$F1356&gt;0),AND($D1356=LataProjekcji,$F1356=0,$E1357&lt;=10)),$F1357,IF($D1356&lt;LataProjekcji,IF((SUM($K1358:AC1358)+$D1358)&lt;$D1357,$D1358,$D1357-SUM($K1358:AC1358)),0)),0)</f>
        <v>0</v>
      </c>
      <c r="AE1358" s="247">
        <f ca="1">ROUND(IF(OR(AND($D1356=LataProjekcji,$F1356&gt;0),AND($D1356=LataProjekcji,$F1356=0,$E1357&lt;=10)),$F1357,IF($D1356&lt;LataProjekcji,IF((SUM($K1358:AD1358)+$D1358)&lt;$D1357,$D1358,$D1357-SUM($K1358:AD1358)),0)),0)</f>
        <v>0</v>
      </c>
    </row>
    <row r="1359" spans="1:31" ht="12.5" hidden="1" thickBot="1">
      <c r="A1359" s="325"/>
      <c r="B1359" s="21" t="s">
        <v>396</v>
      </c>
      <c r="C1359" s="21"/>
      <c r="D1359" s="22"/>
      <c r="E1359" s="21"/>
      <c r="F1359" s="21"/>
      <c r="G1359" s="21"/>
      <c r="H1359" s="21"/>
      <c r="I1359" s="21"/>
      <c r="J1359" s="21"/>
      <c r="K1359" s="22">
        <f ca="1">ROUND(K1358,0)</f>
        <v>0</v>
      </c>
      <c r="L1359" s="22">
        <f t="shared" ref="L1359:W1359" ca="1" si="1601">ROUND(K1359+L1358,0)</f>
        <v>0</v>
      </c>
      <c r="M1359" s="22">
        <f t="shared" ca="1" si="1601"/>
        <v>0</v>
      </c>
      <c r="N1359" s="22">
        <f t="shared" ca="1" si="1601"/>
        <v>0</v>
      </c>
      <c r="O1359" s="22">
        <f t="shared" ca="1" si="1601"/>
        <v>0</v>
      </c>
      <c r="P1359" s="22">
        <f t="shared" ca="1" si="1601"/>
        <v>0</v>
      </c>
      <c r="Q1359" s="22">
        <f t="shared" ca="1" si="1601"/>
        <v>0</v>
      </c>
      <c r="R1359" s="22">
        <f t="shared" ca="1" si="1601"/>
        <v>0</v>
      </c>
      <c r="S1359" s="22">
        <f t="shared" ca="1" si="1601"/>
        <v>0</v>
      </c>
      <c r="T1359" s="22">
        <f t="shared" ca="1" si="1601"/>
        <v>0</v>
      </c>
      <c r="U1359" s="22">
        <f t="shared" ca="1" si="1601"/>
        <v>0</v>
      </c>
      <c r="V1359" s="22">
        <f t="shared" ca="1" si="1601"/>
        <v>0</v>
      </c>
      <c r="W1359" s="22">
        <f t="shared" ca="1" si="1601"/>
        <v>0</v>
      </c>
      <c r="X1359" s="22">
        <f ca="1">ROUND(W1359+X1358,0)</f>
        <v>0</v>
      </c>
      <c r="Y1359" s="22">
        <f ca="1">ROUND(X1359+Y1358,0)</f>
        <v>0</v>
      </c>
      <c r="Z1359" s="22">
        <f t="shared" ref="Z1359:AA1359" ca="1" si="1602">ROUND(Y1359+Z1358,0)</f>
        <v>0</v>
      </c>
      <c r="AA1359" s="22">
        <f t="shared" ca="1" si="1602"/>
        <v>0</v>
      </c>
      <c r="AB1359" s="22">
        <f t="shared" ref="AB1359" ca="1" si="1603">ROUND(AA1359+AB1358,0)</f>
        <v>0</v>
      </c>
      <c r="AC1359" s="22">
        <f t="shared" ref="AC1359" ca="1" si="1604">ROUND(AB1359+AC1358,0)</f>
        <v>0</v>
      </c>
      <c r="AD1359" s="22">
        <f t="shared" ref="AD1359" ca="1" si="1605">ROUND(AC1359+AD1358,0)</f>
        <v>0</v>
      </c>
      <c r="AE1359" s="22">
        <f t="shared" ref="AE1359" ca="1" si="1606">ROUND(AD1359+AE1358,0)</f>
        <v>0</v>
      </c>
    </row>
    <row r="1360" spans="1:31" ht="12.5" hidden="1" thickBot="1">
      <c r="A1360" s="325"/>
      <c r="B1360" s="21" t="s">
        <v>387</v>
      </c>
      <c r="C1360" s="21"/>
      <c r="D1360" s="22"/>
      <c r="E1360" s="21"/>
      <c r="F1360" s="21"/>
      <c r="G1360" s="21"/>
      <c r="H1360" s="534">
        <f>H1353+7</f>
        <v>21</v>
      </c>
      <c r="I1360" s="21"/>
      <c r="J1360" s="21"/>
      <c r="K1360" s="76">
        <f ca="1">IF($D1356=LataProjekcji,ROUND($D1357-K1359,0),ROUND(IF(K1358=0,0,$D1357-K1359),0))</f>
        <v>0</v>
      </c>
      <c r="L1360" s="253">
        <f t="shared" ref="L1360:W1360" ca="1" si="1607">IF($D1356=LataProjekcji,ROUND($D1357-L1359,0),ROUND(IF(AND(L1358=0,K1360&gt;0),$D1357-L1359,IF(L1358=0,0,$D1357-L1359)),0))</f>
        <v>0</v>
      </c>
      <c r="M1360" s="253">
        <f t="shared" ca="1" si="1607"/>
        <v>0</v>
      </c>
      <c r="N1360" s="253">
        <f t="shared" ca="1" si="1607"/>
        <v>0</v>
      </c>
      <c r="O1360" s="253">
        <f t="shared" ca="1" si="1607"/>
        <v>0</v>
      </c>
      <c r="P1360" s="253">
        <f t="shared" ca="1" si="1607"/>
        <v>0</v>
      </c>
      <c r="Q1360" s="253">
        <f t="shared" ca="1" si="1607"/>
        <v>0</v>
      </c>
      <c r="R1360" s="253">
        <f t="shared" ca="1" si="1607"/>
        <v>0</v>
      </c>
      <c r="S1360" s="253">
        <f t="shared" ca="1" si="1607"/>
        <v>0</v>
      </c>
      <c r="T1360" s="253">
        <f t="shared" ca="1" si="1607"/>
        <v>0</v>
      </c>
      <c r="U1360" s="253">
        <f t="shared" ca="1" si="1607"/>
        <v>0</v>
      </c>
      <c r="V1360" s="253">
        <f t="shared" ca="1" si="1607"/>
        <v>0</v>
      </c>
      <c r="W1360" s="253">
        <f t="shared" ca="1" si="1607"/>
        <v>0</v>
      </c>
      <c r="X1360" s="253">
        <f t="shared" ref="X1360:AA1360" ca="1" si="1608">IF($D1356=LataProjekcji,ROUND($D1357-X1359,0),ROUND(IF(AND(X1358=0,W1360&gt;0),$D1357-X1359,IF(X1358=0,0,$D1357-X1359)),0))</f>
        <v>0</v>
      </c>
      <c r="Y1360" s="253">
        <f t="shared" ca="1" si="1608"/>
        <v>0</v>
      </c>
      <c r="Z1360" s="253">
        <f t="shared" ca="1" si="1608"/>
        <v>0</v>
      </c>
      <c r="AA1360" s="253">
        <f t="shared" ca="1" si="1608"/>
        <v>0</v>
      </c>
      <c r="AB1360" s="253">
        <f t="shared" ref="AB1360" ca="1" si="1609">IF($D1356=LataProjekcji,ROUND($D1357-AB1359,0),ROUND(IF(AND(AB1358=0,AA1360&gt;0),$D1357-AB1359,IF(AB1358=0,0,$D1357-AB1359)),0))</f>
        <v>0</v>
      </c>
      <c r="AC1360" s="253">
        <f t="shared" ref="AC1360" ca="1" si="1610">IF($D1356=LataProjekcji,ROUND($D1357-AC1359,0),ROUND(IF(AND(AC1358=0,AB1360&gt;0),$D1357-AC1359,IF(AC1358=0,0,$D1357-AC1359)),0))</f>
        <v>0</v>
      </c>
      <c r="AD1360" s="253">
        <f t="shared" ref="AD1360" ca="1" si="1611">IF($D1356=LataProjekcji,ROUND($D1357-AD1359,0),ROUND(IF(AND(AD1358=0,AC1360&gt;0),$D1357-AD1359,IF(AD1358=0,0,$D1357-AD1359)),0))</f>
        <v>0</v>
      </c>
      <c r="AE1360" s="253">
        <f t="shared" ref="AE1360" ca="1" si="1612">IF($D1356=LataProjekcji,ROUND($D1357-AE1359,0),ROUND(IF(AND(AE1358=0,AD1360&gt;0),$D1357-AE1359,IF(AE1358=0,0,$D1357-AE1359)),0))</f>
        <v>0</v>
      </c>
    </row>
    <row r="1361" spans="1:31" hidden="1">
      <c r="A1361" s="325"/>
      <c r="B1361" s="21"/>
      <c r="C1361" s="21"/>
      <c r="D1361" s="21"/>
      <c r="E1361" s="21"/>
      <c r="F1361" s="21"/>
      <c r="G1361" s="21"/>
      <c r="H1361" s="384">
        <f>H1354+1</f>
        <v>3</v>
      </c>
      <c r="I1361" s="21"/>
      <c r="J1361" s="384" t="s">
        <v>403</v>
      </c>
      <c r="K1361" s="523">
        <f t="shared" ref="K1361:AE1361" ca="1" si="1613">IF(AND(OFFSET($F$269,$D1355,0)="tak",OFFSET($G$269,$D1355,0)="tak",OFFSET($J$269,$D1355,0)="ok",LataProjekcji&lt;=Koniec_Projekt),ROUND(OFFSET($K$2527,$H1360,(COLUMN()-11))*OFFSET($K$290,$H1361,(COLUMN()-11)),0),0)</f>
        <v>0</v>
      </c>
      <c r="L1361" s="523">
        <f t="shared" ca="1" si="1613"/>
        <v>0</v>
      </c>
      <c r="M1361" s="523">
        <f t="shared" ca="1" si="1613"/>
        <v>0</v>
      </c>
      <c r="N1361" s="523">
        <f t="shared" ca="1" si="1613"/>
        <v>0</v>
      </c>
      <c r="O1361" s="523">
        <f t="shared" ca="1" si="1613"/>
        <v>0</v>
      </c>
      <c r="P1361" s="523">
        <f t="shared" ca="1" si="1613"/>
        <v>0</v>
      </c>
      <c r="Q1361" s="523">
        <f t="shared" ca="1" si="1613"/>
        <v>0</v>
      </c>
      <c r="R1361" s="523">
        <f t="shared" ca="1" si="1613"/>
        <v>0</v>
      </c>
      <c r="S1361" s="523">
        <f t="shared" ca="1" si="1613"/>
        <v>0</v>
      </c>
      <c r="T1361" s="523">
        <f t="shared" ca="1" si="1613"/>
        <v>0</v>
      </c>
      <c r="U1361" s="523">
        <f t="shared" ca="1" si="1613"/>
        <v>0</v>
      </c>
      <c r="V1361" s="523">
        <f t="shared" ca="1" si="1613"/>
        <v>0</v>
      </c>
      <c r="W1361" s="523">
        <f t="shared" ca="1" si="1613"/>
        <v>0</v>
      </c>
      <c r="X1361" s="523">
        <f t="shared" ca="1" si="1613"/>
        <v>0</v>
      </c>
      <c r="Y1361" s="523">
        <f t="shared" ca="1" si="1613"/>
        <v>0</v>
      </c>
      <c r="Z1361" s="523">
        <f t="shared" ca="1" si="1613"/>
        <v>0</v>
      </c>
      <c r="AA1361" s="523">
        <f t="shared" ca="1" si="1613"/>
        <v>0</v>
      </c>
      <c r="AB1361" s="523">
        <f t="shared" ca="1" si="1613"/>
        <v>0</v>
      </c>
      <c r="AC1361" s="523">
        <f t="shared" ca="1" si="1613"/>
        <v>0</v>
      </c>
      <c r="AD1361" s="523">
        <f t="shared" ca="1" si="1613"/>
        <v>0</v>
      </c>
      <c r="AE1361" s="523">
        <f t="shared" ca="1" si="1613"/>
        <v>0</v>
      </c>
    </row>
    <row r="1362" spans="1:31" hidden="1">
      <c r="A1362" s="325"/>
      <c r="B1362" s="20">
        <f ca="1">OFFSET($B$269,D1362,0)</f>
        <v>0</v>
      </c>
      <c r="C1362" s="20"/>
      <c r="D1362" s="21">
        <f>D1355+1</f>
        <v>4</v>
      </c>
      <c r="E1362" s="21"/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</row>
    <row r="1363" spans="1:31" hidden="1">
      <c r="A1363" s="325"/>
      <c r="B1363" s="164" t="s">
        <v>401</v>
      </c>
      <c r="C1363" s="164"/>
      <c r="D1363" s="164">
        <f ca="1">YEAR(OFFSET($E$269,D1362,0))</f>
        <v>1900</v>
      </c>
      <c r="E1363" s="164">
        <f ca="1">MONTH(OFFSET($E$269,D1362,0))</f>
        <v>1</v>
      </c>
      <c r="F1363" s="522" cm="1">
        <f t="array" aca="1" ref="F1363" ca="1">IleMiesiecyDoKoncaRokuST</f>
        <v>11</v>
      </c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  <c r="V1363" s="21"/>
      <c r="W1363" s="21"/>
      <c r="X1363" s="21"/>
      <c r="Y1363" s="21"/>
      <c r="Z1363" s="21"/>
      <c r="AA1363" s="21"/>
      <c r="AB1363" s="21"/>
      <c r="AC1363" s="21"/>
      <c r="AD1363" s="21"/>
      <c r="AE1363" s="21"/>
    </row>
    <row r="1364" spans="1:31" hidden="1">
      <c r="A1364" s="325"/>
      <c r="B1364" s="21" t="s">
        <v>387</v>
      </c>
      <c r="C1364" s="21"/>
      <c r="D1364" s="370">
        <f ca="1">IF(E1364&lt;0,0,ROUND(E1364,0))</f>
        <v>0</v>
      </c>
      <c r="E1364" s="248">
        <f ca="1">OFFSET($D$269,D1362,0)</f>
        <v>0</v>
      </c>
      <c r="F1364" s="370">
        <f ca="1">IF(E1364&gt;10,ROUND(($D1365/12)*$F1363,0),$D1364)</f>
        <v>0</v>
      </c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  <c r="R1364" s="21"/>
      <c r="S1364" s="21"/>
      <c r="T1364" s="21"/>
      <c r="U1364" s="21"/>
      <c r="V1364" s="21"/>
      <c r="W1364" s="21"/>
      <c r="X1364" s="21"/>
      <c r="Y1364" s="21"/>
      <c r="Z1364" s="21"/>
      <c r="AA1364" s="21"/>
      <c r="AB1364" s="21"/>
      <c r="AC1364" s="21"/>
      <c r="AD1364" s="21"/>
      <c r="AE1364" s="21"/>
    </row>
    <row r="1365" spans="1:31" hidden="1">
      <c r="A1365" s="325"/>
      <c r="B1365" s="21" t="s">
        <v>395</v>
      </c>
      <c r="C1365" s="415">
        <f ca="1">OFFSET($C$269,D1362,0)</f>
        <v>0</v>
      </c>
      <c r="D1365" s="246">
        <f ca="1">IF(ISBLANK(OFFSET($E$195,D1362,0)),0,IF(E1364&gt;10,ROUND(D1364*C1365,0),IF(D1364&lt;0,0,D1364)))</f>
        <v>0</v>
      </c>
      <c r="E1365" s="21"/>
      <c r="F1365" s="21"/>
      <c r="G1365" s="21"/>
      <c r="H1365" s="21"/>
      <c r="I1365" s="21"/>
      <c r="J1365" s="21"/>
      <c r="K1365" s="74">
        <f ca="1">ROUND(IF($D1363=LataProjekcji,$F1364,IF($D1363=LataProjekcji,$D1365,0)),0)</f>
        <v>0</v>
      </c>
      <c r="L1365" s="247">
        <f ca="1">ROUND(IF(OR(AND($D1363=LataProjekcji,$F1363&gt;0),AND($D1363=LataProjekcji,$F1363=0,$E1364&lt;=10)),$F1364,IF($D1363&lt;LataProjekcji,IF((SUM($K1365:K1365)+$D1365)&lt;$D1364,$D1365,$D1364-SUM($K1365:K1365)),0)),0)</f>
        <v>0</v>
      </c>
      <c r="M1365" s="247">
        <f ca="1">ROUND(IF(OR(AND($D1363=LataProjekcji,$F1363&gt;0),AND($D1363=LataProjekcji,$F1363=0,$E1364&lt;=10)),$F1364,IF($D1363&lt;LataProjekcji,IF((SUM($K1365:L1365)+$D1365)&lt;$D1364,$D1365,$D1364-SUM($K1365:L1365)),0)),0)</f>
        <v>0</v>
      </c>
      <c r="N1365" s="247">
        <f ca="1">ROUND(IF(OR(AND($D1363=LataProjekcji,$F1363&gt;0),AND($D1363=LataProjekcji,$F1363=0,$E1364&lt;=10)),$F1364,IF($D1363&lt;LataProjekcji,IF((SUM($K1365:M1365)+$D1365)&lt;$D1364,$D1365,$D1364-SUM($K1365:M1365)),0)),0)</f>
        <v>0</v>
      </c>
      <c r="O1365" s="247">
        <f ca="1">ROUND(IF(OR(AND($D1363=LataProjekcji,$F1363&gt;0),AND($D1363=LataProjekcji,$F1363=0,$E1364&lt;=10)),$F1364,IF($D1363&lt;LataProjekcji,IF((SUM($K1365:N1365)+$D1365)&lt;$D1364,$D1365,$D1364-SUM($K1365:N1365)),0)),0)</f>
        <v>0</v>
      </c>
      <c r="P1365" s="247">
        <f ca="1">ROUND(IF(OR(AND($D1363=LataProjekcji,$F1363&gt;0),AND($D1363=LataProjekcji,$F1363=0,$E1364&lt;=10)),$F1364,IF($D1363&lt;LataProjekcji,IF((SUM($K1365:O1365)+$D1365)&lt;$D1364,$D1365,$D1364-SUM($K1365:O1365)),0)),0)</f>
        <v>0</v>
      </c>
      <c r="Q1365" s="247">
        <f ca="1">ROUND(IF(OR(AND($D1363=LataProjekcji,$F1363&gt;0),AND($D1363=LataProjekcji,$F1363=0,$E1364&lt;=10)),$F1364,IF($D1363&lt;LataProjekcji,IF((SUM($K1365:P1365)+$D1365)&lt;$D1364,$D1365,$D1364-SUM($K1365:P1365)),0)),0)</f>
        <v>0</v>
      </c>
      <c r="R1365" s="247">
        <f ca="1">ROUND(IF(OR(AND($D1363=LataProjekcji,$F1363&gt;0),AND($D1363=LataProjekcji,$F1363=0,$E1364&lt;=10)),$F1364,IF($D1363&lt;LataProjekcji,IF((SUM($K1365:Q1365)+$D1365)&lt;$D1364,$D1365,$D1364-SUM($K1365:Q1365)),0)),0)</f>
        <v>0</v>
      </c>
      <c r="S1365" s="247">
        <f ca="1">ROUND(IF(OR(AND($D1363=LataProjekcji,$F1363&gt;0),AND($D1363=LataProjekcji,$F1363=0,$E1364&lt;=10)),$F1364,IF($D1363&lt;LataProjekcji,IF((SUM($K1365:R1365)+$D1365)&lt;$D1364,$D1365,$D1364-SUM($K1365:R1365)),0)),0)</f>
        <v>0</v>
      </c>
      <c r="T1365" s="247">
        <f ca="1">ROUND(IF(OR(AND($D1363=LataProjekcji,$F1363&gt;0),AND($D1363=LataProjekcji,$F1363=0,$E1364&lt;=10)),$F1364,IF($D1363&lt;LataProjekcji,IF((SUM($K1365:S1365)+$D1365)&lt;$D1364,$D1365,$D1364-SUM($K1365:S1365)),0)),0)</f>
        <v>0</v>
      </c>
      <c r="U1365" s="247">
        <f ca="1">ROUND(IF(OR(AND($D1363=LataProjekcji,$F1363&gt;0),AND($D1363=LataProjekcji,$F1363=0,$E1364&lt;=10)),$F1364,IF($D1363&lt;LataProjekcji,IF((SUM($K1365:T1365)+$D1365)&lt;$D1364,$D1365,$D1364-SUM($K1365:T1365)),0)),0)</f>
        <v>0</v>
      </c>
      <c r="V1365" s="247">
        <f ca="1">ROUND(IF(OR(AND($D1363=LataProjekcji,$F1363&gt;0),AND($D1363=LataProjekcji,$F1363=0,$E1364&lt;=10)),$F1364,IF($D1363&lt;LataProjekcji,IF((SUM($K1365:U1365)+$D1365)&lt;$D1364,$D1365,$D1364-SUM($K1365:U1365)),0)),0)</f>
        <v>0</v>
      </c>
      <c r="W1365" s="247">
        <f ca="1">ROUND(IF(OR(AND($D1363=LataProjekcji,$F1363&gt;0),AND($D1363=LataProjekcji,$F1363=0,$E1364&lt;=10)),$F1364,IF($D1363&lt;LataProjekcji,IF((SUM($K1365:V1365)+$D1365)&lt;$D1364,$D1365,$D1364-SUM($K1365:V1365)),0)),0)</f>
        <v>0</v>
      </c>
      <c r="X1365" s="247">
        <f ca="1">ROUND(IF(OR(AND($D1363=LataProjekcji,$F1363&gt;0),AND($D1363=LataProjekcji,$F1363=0,$E1364&lt;=10)),$F1364,IF($D1363&lt;LataProjekcji,IF((SUM($K1365:W1365)+$D1365)&lt;$D1364,$D1365,$D1364-SUM($K1365:W1365)),0)),0)</f>
        <v>0</v>
      </c>
      <c r="Y1365" s="247">
        <f ca="1">ROUND(IF(OR(AND($D1363=LataProjekcji,$F1363&gt;0),AND($D1363=LataProjekcji,$F1363=0,$E1364&lt;=10)),$F1364,IF($D1363&lt;LataProjekcji,IF((SUM($K1365:X1365)+$D1365)&lt;$D1364,$D1365,$D1364-SUM($K1365:X1365)),0)),0)</f>
        <v>0</v>
      </c>
      <c r="Z1365" s="247">
        <f ca="1">ROUND(IF(OR(AND($D1363=LataProjekcji,$F1363&gt;0),AND($D1363=LataProjekcji,$F1363=0,$E1364&lt;=10)),$F1364,IF($D1363&lt;LataProjekcji,IF((SUM($K1365:Y1365)+$D1365)&lt;$D1364,$D1365,$D1364-SUM($K1365:Y1365)),0)),0)</f>
        <v>0</v>
      </c>
      <c r="AA1365" s="247">
        <f ca="1">ROUND(IF(OR(AND($D1363=LataProjekcji,$F1363&gt;0),AND($D1363=LataProjekcji,$F1363=0,$E1364&lt;=10)),$F1364,IF($D1363&lt;LataProjekcji,IF((SUM($K1365:Z1365)+$D1365)&lt;$D1364,$D1365,$D1364-SUM($K1365:Z1365)),0)),0)</f>
        <v>0</v>
      </c>
      <c r="AB1365" s="247">
        <f ca="1">ROUND(IF(OR(AND($D1363=LataProjekcji,$F1363&gt;0),AND($D1363=LataProjekcji,$F1363=0,$E1364&lt;=10)),$F1364,IF($D1363&lt;LataProjekcji,IF((SUM($K1365:AA1365)+$D1365)&lt;$D1364,$D1365,$D1364-SUM($K1365:AA1365)),0)),0)</f>
        <v>0</v>
      </c>
      <c r="AC1365" s="247">
        <f ca="1">ROUND(IF(OR(AND($D1363=LataProjekcji,$F1363&gt;0),AND($D1363=LataProjekcji,$F1363=0,$E1364&lt;=10)),$F1364,IF($D1363&lt;LataProjekcji,IF((SUM($K1365:AB1365)+$D1365)&lt;$D1364,$D1365,$D1364-SUM($K1365:AB1365)),0)),0)</f>
        <v>0</v>
      </c>
      <c r="AD1365" s="247">
        <f ca="1">ROUND(IF(OR(AND($D1363=LataProjekcji,$F1363&gt;0),AND($D1363=LataProjekcji,$F1363=0,$E1364&lt;=10)),$F1364,IF($D1363&lt;LataProjekcji,IF((SUM($K1365:AC1365)+$D1365)&lt;$D1364,$D1365,$D1364-SUM($K1365:AC1365)),0)),0)</f>
        <v>0</v>
      </c>
      <c r="AE1365" s="247">
        <f ca="1">ROUND(IF(OR(AND($D1363=LataProjekcji,$F1363&gt;0),AND($D1363=LataProjekcji,$F1363=0,$E1364&lt;=10)),$F1364,IF($D1363&lt;LataProjekcji,IF((SUM($K1365:AD1365)+$D1365)&lt;$D1364,$D1365,$D1364-SUM($K1365:AD1365)),0)),0)</f>
        <v>0</v>
      </c>
    </row>
    <row r="1366" spans="1:31" ht="12.5" hidden="1" thickBot="1">
      <c r="A1366" s="325"/>
      <c r="B1366" s="21" t="s">
        <v>396</v>
      </c>
      <c r="C1366" s="21"/>
      <c r="D1366" s="22"/>
      <c r="E1366" s="21"/>
      <c r="F1366" s="21"/>
      <c r="G1366" s="21"/>
      <c r="H1366" s="21"/>
      <c r="I1366" s="21"/>
      <c r="J1366" s="21"/>
      <c r="K1366" s="22">
        <f ca="1">ROUND(K1365,0)</f>
        <v>0</v>
      </c>
      <c r="L1366" s="22">
        <f t="shared" ref="L1366:W1366" ca="1" si="1614">ROUND(K1366+L1365,0)</f>
        <v>0</v>
      </c>
      <c r="M1366" s="22">
        <f t="shared" ca="1" si="1614"/>
        <v>0</v>
      </c>
      <c r="N1366" s="22">
        <f t="shared" ca="1" si="1614"/>
        <v>0</v>
      </c>
      <c r="O1366" s="22">
        <f t="shared" ca="1" si="1614"/>
        <v>0</v>
      </c>
      <c r="P1366" s="22">
        <f t="shared" ca="1" si="1614"/>
        <v>0</v>
      </c>
      <c r="Q1366" s="22">
        <f t="shared" ca="1" si="1614"/>
        <v>0</v>
      </c>
      <c r="R1366" s="22">
        <f t="shared" ca="1" si="1614"/>
        <v>0</v>
      </c>
      <c r="S1366" s="22">
        <f t="shared" ca="1" si="1614"/>
        <v>0</v>
      </c>
      <c r="T1366" s="22">
        <f t="shared" ca="1" si="1614"/>
        <v>0</v>
      </c>
      <c r="U1366" s="22">
        <f t="shared" ca="1" si="1614"/>
        <v>0</v>
      </c>
      <c r="V1366" s="22">
        <f t="shared" ca="1" si="1614"/>
        <v>0</v>
      </c>
      <c r="W1366" s="22">
        <f t="shared" ca="1" si="1614"/>
        <v>0</v>
      </c>
      <c r="X1366" s="22">
        <f ca="1">ROUND(W1366+X1365,0)</f>
        <v>0</v>
      </c>
      <c r="Y1366" s="22">
        <f ca="1">ROUND(X1366+Y1365,0)</f>
        <v>0</v>
      </c>
      <c r="Z1366" s="22">
        <f t="shared" ref="Z1366:AA1366" ca="1" si="1615">ROUND(Y1366+Z1365,0)</f>
        <v>0</v>
      </c>
      <c r="AA1366" s="22">
        <f t="shared" ca="1" si="1615"/>
        <v>0</v>
      </c>
      <c r="AB1366" s="22">
        <f t="shared" ref="AB1366" ca="1" si="1616">ROUND(AA1366+AB1365,0)</f>
        <v>0</v>
      </c>
      <c r="AC1366" s="22">
        <f t="shared" ref="AC1366" ca="1" si="1617">ROUND(AB1366+AC1365,0)</f>
        <v>0</v>
      </c>
      <c r="AD1366" s="22">
        <f t="shared" ref="AD1366" ca="1" si="1618">ROUND(AC1366+AD1365,0)</f>
        <v>0</v>
      </c>
      <c r="AE1366" s="22">
        <f t="shared" ref="AE1366" ca="1" si="1619">ROUND(AD1366+AE1365,0)</f>
        <v>0</v>
      </c>
    </row>
    <row r="1367" spans="1:31" ht="12.5" hidden="1" thickBot="1">
      <c r="A1367" s="325"/>
      <c r="B1367" s="21" t="s">
        <v>387</v>
      </c>
      <c r="C1367" s="21"/>
      <c r="D1367" s="22"/>
      <c r="E1367" s="21"/>
      <c r="F1367" s="21"/>
      <c r="G1367" s="21"/>
      <c r="H1367" s="534">
        <f>H1360+7</f>
        <v>28</v>
      </c>
      <c r="I1367" s="21"/>
      <c r="J1367" s="21"/>
      <c r="K1367" s="76">
        <f ca="1">IF($D1363=LataProjekcji,ROUND($D1364-K1366,0),ROUND(IF(K1365=0,0,$D1364-K1366),0))</f>
        <v>0</v>
      </c>
      <c r="L1367" s="253">
        <f t="shared" ref="L1367:W1367" ca="1" si="1620">IF($D1363=LataProjekcji,ROUND($D1364-L1366,0),ROUND(IF(AND(L1365=0,K1367&gt;0),$D1364-L1366,IF(L1365=0,0,$D1364-L1366)),0))</f>
        <v>0</v>
      </c>
      <c r="M1367" s="253">
        <f t="shared" ca="1" si="1620"/>
        <v>0</v>
      </c>
      <c r="N1367" s="253">
        <f t="shared" ca="1" si="1620"/>
        <v>0</v>
      </c>
      <c r="O1367" s="253">
        <f t="shared" ca="1" si="1620"/>
        <v>0</v>
      </c>
      <c r="P1367" s="253">
        <f t="shared" ca="1" si="1620"/>
        <v>0</v>
      </c>
      <c r="Q1367" s="253">
        <f t="shared" ca="1" si="1620"/>
        <v>0</v>
      </c>
      <c r="R1367" s="253">
        <f t="shared" ca="1" si="1620"/>
        <v>0</v>
      </c>
      <c r="S1367" s="253">
        <f t="shared" ca="1" si="1620"/>
        <v>0</v>
      </c>
      <c r="T1367" s="253">
        <f t="shared" ca="1" si="1620"/>
        <v>0</v>
      </c>
      <c r="U1367" s="253">
        <f t="shared" ca="1" si="1620"/>
        <v>0</v>
      </c>
      <c r="V1367" s="253">
        <f t="shared" ca="1" si="1620"/>
        <v>0</v>
      </c>
      <c r="W1367" s="253">
        <f t="shared" ca="1" si="1620"/>
        <v>0</v>
      </c>
      <c r="X1367" s="253">
        <f t="shared" ref="X1367:AA1367" ca="1" si="1621">IF($D1363=LataProjekcji,ROUND($D1364-X1366,0),ROUND(IF(AND(X1365=0,W1367&gt;0),$D1364-X1366,IF(X1365=0,0,$D1364-X1366)),0))</f>
        <v>0</v>
      </c>
      <c r="Y1367" s="253">
        <f t="shared" ca="1" si="1621"/>
        <v>0</v>
      </c>
      <c r="Z1367" s="253">
        <f t="shared" ca="1" si="1621"/>
        <v>0</v>
      </c>
      <c r="AA1367" s="253">
        <f t="shared" ca="1" si="1621"/>
        <v>0</v>
      </c>
      <c r="AB1367" s="253">
        <f t="shared" ref="AB1367" ca="1" si="1622">IF($D1363=LataProjekcji,ROUND($D1364-AB1366,0),ROUND(IF(AND(AB1365=0,AA1367&gt;0),$D1364-AB1366,IF(AB1365=0,0,$D1364-AB1366)),0))</f>
        <v>0</v>
      </c>
      <c r="AC1367" s="253">
        <f t="shared" ref="AC1367" ca="1" si="1623">IF($D1363=LataProjekcji,ROUND($D1364-AC1366,0),ROUND(IF(AND(AC1365=0,AB1367&gt;0),$D1364-AC1366,IF(AC1365=0,0,$D1364-AC1366)),0))</f>
        <v>0</v>
      </c>
      <c r="AD1367" s="253">
        <f t="shared" ref="AD1367" ca="1" si="1624">IF($D1363=LataProjekcji,ROUND($D1364-AD1366,0),ROUND(IF(AND(AD1365=0,AC1367&gt;0),$D1364-AD1366,IF(AD1365=0,0,$D1364-AD1366)),0))</f>
        <v>0</v>
      </c>
      <c r="AE1367" s="253">
        <f t="shared" ref="AE1367" ca="1" si="1625">IF($D1363=LataProjekcji,ROUND($D1364-AE1366,0),ROUND(IF(AND(AE1365=0,AD1367&gt;0),$D1364-AE1366,IF(AE1365=0,0,$D1364-AE1366)),0))</f>
        <v>0</v>
      </c>
    </row>
    <row r="1368" spans="1:31" hidden="1">
      <c r="A1368" s="325"/>
      <c r="B1368" s="21"/>
      <c r="C1368" s="21"/>
      <c r="D1368" s="21"/>
      <c r="E1368" s="21"/>
      <c r="F1368" s="21"/>
      <c r="G1368" s="21"/>
      <c r="H1368" s="384">
        <f>H1361+1</f>
        <v>4</v>
      </c>
      <c r="I1368" s="21"/>
      <c r="J1368" s="384" t="s">
        <v>403</v>
      </c>
      <c r="K1368" s="523">
        <f t="shared" ref="K1368:AE1368" ca="1" si="1626">IF(AND(OFFSET($F$269,$D1362,0)="tak",OFFSET($G$269,$D1362,0)="tak",OFFSET($J$269,$D1362,0)="ok",LataProjekcji&lt;=Koniec_Projekt),ROUND(OFFSET($K$2527,$H1367,(COLUMN()-11))*OFFSET($K$290,$H1368,(COLUMN()-11)),0),0)</f>
        <v>0</v>
      </c>
      <c r="L1368" s="523">
        <f t="shared" ca="1" si="1626"/>
        <v>0</v>
      </c>
      <c r="M1368" s="523">
        <f t="shared" ca="1" si="1626"/>
        <v>0</v>
      </c>
      <c r="N1368" s="523">
        <f t="shared" ca="1" si="1626"/>
        <v>0</v>
      </c>
      <c r="O1368" s="523">
        <f t="shared" ca="1" si="1626"/>
        <v>0</v>
      </c>
      <c r="P1368" s="523">
        <f t="shared" ca="1" si="1626"/>
        <v>0</v>
      </c>
      <c r="Q1368" s="523">
        <f t="shared" ca="1" si="1626"/>
        <v>0</v>
      </c>
      <c r="R1368" s="523">
        <f t="shared" ca="1" si="1626"/>
        <v>0</v>
      </c>
      <c r="S1368" s="523">
        <f t="shared" ca="1" si="1626"/>
        <v>0</v>
      </c>
      <c r="T1368" s="523">
        <f t="shared" ca="1" si="1626"/>
        <v>0</v>
      </c>
      <c r="U1368" s="523">
        <f t="shared" ca="1" si="1626"/>
        <v>0</v>
      </c>
      <c r="V1368" s="523">
        <f t="shared" ca="1" si="1626"/>
        <v>0</v>
      </c>
      <c r="W1368" s="523">
        <f t="shared" ca="1" si="1626"/>
        <v>0</v>
      </c>
      <c r="X1368" s="523">
        <f t="shared" ca="1" si="1626"/>
        <v>0</v>
      </c>
      <c r="Y1368" s="523">
        <f t="shared" ca="1" si="1626"/>
        <v>0</v>
      </c>
      <c r="Z1368" s="523">
        <f t="shared" ca="1" si="1626"/>
        <v>0</v>
      </c>
      <c r="AA1368" s="523">
        <f t="shared" ca="1" si="1626"/>
        <v>0</v>
      </c>
      <c r="AB1368" s="523">
        <f t="shared" ca="1" si="1626"/>
        <v>0</v>
      </c>
      <c r="AC1368" s="523">
        <f t="shared" ca="1" si="1626"/>
        <v>0</v>
      </c>
      <c r="AD1368" s="523">
        <f t="shared" ca="1" si="1626"/>
        <v>0</v>
      </c>
      <c r="AE1368" s="523">
        <f t="shared" ca="1" si="1626"/>
        <v>0</v>
      </c>
    </row>
    <row r="1369" spans="1:31" hidden="1">
      <c r="A1369" s="325"/>
      <c r="B1369" s="20">
        <f ca="1">OFFSET($B$269,D1369,0)</f>
        <v>0</v>
      </c>
      <c r="C1369" s="20"/>
      <c r="D1369" s="21">
        <f>D1362+1</f>
        <v>5</v>
      </c>
      <c r="E1369" s="21"/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</row>
    <row r="1370" spans="1:31" hidden="1">
      <c r="A1370" s="325"/>
      <c r="B1370" s="164" t="s">
        <v>401</v>
      </c>
      <c r="C1370" s="164"/>
      <c r="D1370" s="164">
        <f ca="1">YEAR(OFFSET($E$269,D1369,0))</f>
        <v>1900</v>
      </c>
      <c r="E1370" s="164">
        <f ca="1">MONTH(OFFSET($E$269,D1369,0))</f>
        <v>1</v>
      </c>
      <c r="F1370" s="522" cm="1">
        <f t="array" aca="1" ref="F1370" ca="1">IleMiesiecyDoKoncaRokuST</f>
        <v>11</v>
      </c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  <c r="R1370" s="21"/>
      <c r="S1370" s="21"/>
      <c r="T1370" s="21"/>
      <c r="U1370" s="21"/>
      <c r="V1370" s="21"/>
      <c r="W1370" s="21"/>
      <c r="X1370" s="21"/>
      <c r="Y1370" s="21"/>
      <c r="Z1370" s="21"/>
      <c r="AA1370" s="21"/>
      <c r="AB1370" s="21"/>
      <c r="AC1370" s="21"/>
      <c r="AD1370" s="21"/>
      <c r="AE1370" s="21"/>
    </row>
    <row r="1371" spans="1:31" hidden="1">
      <c r="A1371" s="325"/>
      <c r="B1371" s="21" t="s">
        <v>387</v>
      </c>
      <c r="C1371" s="21"/>
      <c r="D1371" s="370">
        <f ca="1">IF(E1371&lt;0,0,ROUND(E1371,0))</f>
        <v>0</v>
      </c>
      <c r="E1371" s="248">
        <f ca="1">OFFSET($D$269,D1369,0)</f>
        <v>0</v>
      </c>
      <c r="F1371" s="370">
        <f ca="1">IF(E1371&gt;10,ROUND(($D1372/12)*$F1370,0),$D1371)</f>
        <v>0</v>
      </c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  <c r="R1371" s="21"/>
      <c r="S1371" s="21"/>
      <c r="T1371" s="21"/>
      <c r="U1371" s="21"/>
      <c r="V1371" s="21"/>
      <c r="W1371" s="21"/>
      <c r="X1371" s="21"/>
      <c r="Y1371" s="21"/>
      <c r="Z1371" s="21"/>
      <c r="AA1371" s="21"/>
      <c r="AB1371" s="21"/>
      <c r="AC1371" s="21"/>
      <c r="AD1371" s="21"/>
      <c r="AE1371" s="21"/>
    </row>
    <row r="1372" spans="1:31" hidden="1">
      <c r="A1372" s="325"/>
      <c r="B1372" s="21" t="s">
        <v>395</v>
      </c>
      <c r="C1372" s="415">
        <f ca="1">OFFSET($C$269,D1369,0)</f>
        <v>0</v>
      </c>
      <c r="D1372" s="246">
        <f ca="1">IF(ISBLANK(OFFSET($E$195,D1369,0)),0,IF(E1371&gt;10,ROUND(D1371*C1372,0),IF(D1371&lt;0,0,D1371)))</f>
        <v>0</v>
      </c>
      <c r="E1372" s="21"/>
      <c r="F1372" s="21"/>
      <c r="G1372" s="21"/>
      <c r="H1372" s="21"/>
      <c r="I1372" s="21"/>
      <c r="J1372" s="21"/>
      <c r="K1372" s="74">
        <f ca="1">ROUND(IF($D1370=LataProjekcji,$F1371,IF($D1370=LataProjekcji,$D1372,0)),0)</f>
        <v>0</v>
      </c>
      <c r="L1372" s="247">
        <f ca="1">ROUND(IF(OR(AND($D1370=LataProjekcji,$F1370&gt;0),AND($D1370=LataProjekcji,$F1370=0,$E1371&lt;=10)),$F1371,IF($D1370&lt;LataProjekcji,IF((SUM($K1372:K1372)+$D1372)&lt;$D1371,$D1372,$D1371-SUM($K1372:K1372)),0)),0)</f>
        <v>0</v>
      </c>
      <c r="M1372" s="247">
        <f ca="1">ROUND(IF(OR(AND($D1370=LataProjekcji,$F1370&gt;0),AND($D1370=LataProjekcji,$F1370=0,$E1371&lt;=10)),$F1371,IF($D1370&lt;LataProjekcji,IF((SUM($K1372:L1372)+$D1372)&lt;$D1371,$D1372,$D1371-SUM($K1372:L1372)),0)),0)</f>
        <v>0</v>
      </c>
      <c r="N1372" s="247">
        <f ca="1">ROUND(IF(OR(AND($D1370=LataProjekcji,$F1370&gt;0),AND($D1370=LataProjekcji,$F1370=0,$E1371&lt;=10)),$F1371,IF($D1370&lt;LataProjekcji,IF((SUM($K1372:M1372)+$D1372)&lt;$D1371,$D1372,$D1371-SUM($K1372:M1372)),0)),0)</f>
        <v>0</v>
      </c>
      <c r="O1372" s="247">
        <f ca="1">ROUND(IF(OR(AND($D1370=LataProjekcji,$F1370&gt;0),AND($D1370=LataProjekcji,$F1370=0,$E1371&lt;=10)),$F1371,IF($D1370&lt;LataProjekcji,IF((SUM($K1372:N1372)+$D1372)&lt;$D1371,$D1372,$D1371-SUM($K1372:N1372)),0)),0)</f>
        <v>0</v>
      </c>
      <c r="P1372" s="247">
        <f ca="1">ROUND(IF(OR(AND($D1370=LataProjekcji,$F1370&gt;0),AND($D1370=LataProjekcji,$F1370=0,$E1371&lt;=10)),$F1371,IF($D1370&lt;LataProjekcji,IF((SUM($K1372:O1372)+$D1372)&lt;$D1371,$D1372,$D1371-SUM($K1372:O1372)),0)),0)</f>
        <v>0</v>
      </c>
      <c r="Q1372" s="247">
        <f ca="1">ROUND(IF(OR(AND($D1370=LataProjekcji,$F1370&gt;0),AND($D1370=LataProjekcji,$F1370=0,$E1371&lt;=10)),$F1371,IF($D1370&lt;LataProjekcji,IF((SUM($K1372:P1372)+$D1372)&lt;$D1371,$D1372,$D1371-SUM($K1372:P1372)),0)),0)</f>
        <v>0</v>
      </c>
      <c r="R1372" s="247">
        <f ca="1">ROUND(IF(OR(AND($D1370=LataProjekcji,$F1370&gt;0),AND($D1370=LataProjekcji,$F1370=0,$E1371&lt;=10)),$F1371,IF($D1370&lt;LataProjekcji,IF((SUM($K1372:Q1372)+$D1372)&lt;$D1371,$D1372,$D1371-SUM($K1372:Q1372)),0)),0)</f>
        <v>0</v>
      </c>
      <c r="S1372" s="247">
        <f ca="1">ROUND(IF(OR(AND($D1370=LataProjekcji,$F1370&gt;0),AND($D1370=LataProjekcji,$F1370=0,$E1371&lt;=10)),$F1371,IF($D1370&lt;LataProjekcji,IF((SUM($K1372:R1372)+$D1372)&lt;$D1371,$D1372,$D1371-SUM($K1372:R1372)),0)),0)</f>
        <v>0</v>
      </c>
      <c r="T1372" s="247">
        <f ca="1">ROUND(IF(OR(AND($D1370=LataProjekcji,$F1370&gt;0),AND($D1370=LataProjekcji,$F1370=0,$E1371&lt;=10)),$F1371,IF($D1370&lt;LataProjekcji,IF((SUM($K1372:S1372)+$D1372)&lt;$D1371,$D1372,$D1371-SUM($K1372:S1372)),0)),0)</f>
        <v>0</v>
      </c>
      <c r="U1372" s="247">
        <f ca="1">ROUND(IF(OR(AND($D1370=LataProjekcji,$F1370&gt;0),AND($D1370=LataProjekcji,$F1370=0,$E1371&lt;=10)),$F1371,IF($D1370&lt;LataProjekcji,IF((SUM($K1372:T1372)+$D1372)&lt;$D1371,$D1372,$D1371-SUM($K1372:T1372)),0)),0)</f>
        <v>0</v>
      </c>
      <c r="V1372" s="247">
        <f ca="1">ROUND(IF(OR(AND($D1370=LataProjekcji,$F1370&gt;0),AND($D1370=LataProjekcji,$F1370=0,$E1371&lt;=10)),$F1371,IF($D1370&lt;LataProjekcji,IF((SUM($K1372:U1372)+$D1372)&lt;$D1371,$D1372,$D1371-SUM($K1372:U1372)),0)),0)</f>
        <v>0</v>
      </c>
      <c r="W1372" s="247">
        <f ca="1">ROUND(IF(OR(AND($D1370=LataProjekcji,$F1370&gt;0),AND($D1370=LataProjekcji,$F1370=0,$E1371&lt;=10)),$F1371,IF($D1370&lt;LataProjekcji,IF((SUM($K1372:V1372)+$D1372)&lt;$D1371,$D1372,$D1371-SUM($K1372:V1372)),0)),0)</f>
        <v>0</v>
      </c>
      <c r="X1372" s="247">
        <f ca="1">ROUND(IF(OR(AND($D1370=LataProjekcji,$F1370&gt;0),AND($D1370=LataProjekcji,$F1370=0,$E1371&lt;=10)),$F1371,IF($D1370&lt;LataProjekcji,IF((SUM($K1372:W1372)+$D1372)&lt;$D1371,$D1372,$D1371-SUM($K1372:W1372)),0)),0)</f>
        <v>0</v>
      </c>
      <c r="Y1372" s="247">
        <f ca="1">ROUND(IF(OR(AND($D1370=LataProjekcji,$F1370&gt;0),AND($D1370=LataProjekcji,$F1370=0,$E1371&lt;=10)),$F1371,IF($D1370&lt;LataProjekcji,IF((SUM($K1372:X1372)+$D1372)&lt;$D1371,$D1372,$D1371-SUM($K1372:X1372)),0)),0)</f>
        <v>0</v>
      </c>
      <c r="Z1372" s="247">
        <f ca="1">ROUND(IF(OR(AND($D1370=LataProjekcji,$F1370&gt;0),AND($D1370=LataProjekcji,$F1370=0,$E1371&lt;=10)),$F1371,IF($D1370&lt;LataProjekcji,IF((SUM($K1372:Y1372)+$D1372)&lt;$D1371,$D1372,$D1371-SUM($K1372:Y1372)),0)),0)</f>
        <v>0</v>
      </c>
      <c r="AA1372" s="247">
        <f ca="1">ROUND(IF(OR(AND($D1370=LataProjekcji,$F1370&gt;0),AND($D1370=LataProjekcji,$F1370=0,$E1371&lt;=10)),$F1371,IF($D1370&lt;LataProjekcji,IF((SUM($K1372:Z1372)+$D1372)&lt;$D1371,$D1372,$D1371-SUM($K1372:Z1372)),0)),0)</f>
        <v>0</v>
      </c>
      <c r="AB1372" s="247">
        <f ca="1">ROUND(IF(OR(AND($D1370=LataProjekcji,$F1370&gt;0),AND($D1370=LataProjekcji,$F1370=0,$E1371&lt;=10)),$F1371,IF($D1370&lt;LataProjekcji,IF((SUM($K1372:AA1372)+$D1372)&lt;$D1371,$D1372,$D1371-SUM($K1372:AA1372)),0)),0)</f>
        <v>0</v>
      </c>
      <c r="AC1372" s="247">
        <f ca="1">ROUND(IF(OR(AND($D1370=LataProjekcji,$F1370&gt;0),AND($D1370=LataProjekcji,$F1370=0,$E1371&lt;=10)),$F1371,IF($D1370&lt;LataProjekcji,IF((SUM($K1372:AB1372)+$D1372)&lt;$D1371,$D1372,$D1371-SUM($K1372:AB1372)),0)),0)</f>
        <v>0</v>
      </c>
      <c r="AD1372" s="247">
        <f ca="1">ROUND(IF(OR(AND($D1370=LataProjekcji,$F1370&gt;0),AND($D1370=LataProjekcji,$F1370=0,$E1371&lt;=10)),$F1371,IF($D1370&lt;LataProjekcji,IF((SUM($K1372:AC1372)+$D1372)&lt;$D1371,$D1372,$D1371-SUM($K1372:AC1372)),0)),0)</f>
        <v>0</v>
      </c>
      <c r="AE1372" s="247">
        <f ca="1">ROUND(IF(OR(AND($D1370=LataProjekcji,$F1370&gt;0),AND($D1370=LataProjekcji,$F1370=0,$E1371&lt;=10)),$F1371,IF($D1370&lt;LataProjekcji,IF((SUM($K1372:AD1372)+$D1372)&lt;$D1371,$D1372,$D1371-SUM($K1372:AD1372)),0)),0)</f>
        <v>0</v>
      </c>
    </row>
    <row r="1373" spans="1:31" ht="12.5" hidden="1" thickBot="1">
      <c r="A1373" s="325"/>
      <c r="B1373" s="21" t="s">
        <v>396</v>
      </c>
      <c r="C1373" s="21"/>
      <c r="D1373" s="22"/>
      <c r="E1373" s="21"/>
      <c r="F1373" s="21"/>
      <c r="G1373" s="21"/>
      <c r="H1373" s="21"/>
      <c r="I1373" s="21"/>
      <c r="J1373" s="21"/>
      <c r="K1373" s="22">
        <f ca="1">ROUND(K1372,0)</f>
        <v>0</v>
      </c>
      <c r="L1373" s="22">
        <f t="shared" ref="L1373:W1373" ca="1" si="1627">ROUND(K1373+L1372,0)</f>
        <v>0</v>
      </c>
      <c r="M1373" s="22">
        <f t="shared" ca="1" si="1627"/>
        <v>0</v>
      </c>
      <c r="N1373" s="22">
        <f t="shared" ca="1" si="1627"/>
        <v>0</v>
      </c>
      <c r="O1373" s="22">
        <f t="shared" ca="1" si="1627"/>
        <v>0</v>
      </c>
      <c r="P1373" s="22">
        <f t="shared" ca="1" si="1627"/>
        <v>0</v>
      </c>
      <c r="Q1373" s="22">
        <f t="shared" ca="1" si="1627"/>
        <v>0</v>
      </c>
      <c r="R1373" s="22">
        <f t="shared" ca="1" si="1627"/>
        <v>0</v>
      </c>
      <c r="S1373" s="22">
        <f t="shared" ca="1" si="1627"/>
        <v>0</v>
      </c>
      <c r="T1373" s="22">
        <f t="shared" ca="1" si="1627"/>
        <v>0</v>
      </c>
      <c r="U1373" s="22">
        <f t="shared" ca="1" si="1627"/>
        <v>0</v>
      </c>
      <c r="V1373" s="22">
        <f t="shared" ca="1" si="1627"/>
        <v>0</v>
      </c>
      <c r="W1373" s="22">
        <f t="shared" ca="1" si="1627"/>
        <v>0</v>
      </c>
      <c r="X1373" s="22">
        <f ca="1">ROUND(W1373+X1372,0)</f>
        <v>0</v>
      </c>
      <c r="Y1373" s="22">
        <f ca="1">ROUND(X1373+Y1372,0)</f>
        <v>0</v>
      </c>
      <c r="Z1373" s="22">
        <f t="shared" ref="Z1373:AA1373" ca="1" si="1628">ROUND(Y1373+Z1372,0)</f>
        <v>0</v>
      </c>
      <c r="AA1373" s="22">
        <f t="shared" ca="1" si="1628"/>
        <v>0</v>
      </c>
      <c r="AB1373" s="22">
        <f t="shared" ref="AB1373" ca="1" si="1629">ROUND(AA1373+AB1372,0)</f>
        <v>0</v>
      </c>
      <c r="AC1373" s="22">
        <f t="shared" ref="AC1373" ca="1" si="1630">ROUND(AB1373+AC1372,0)</f>
        <v>0</v>
      </c>
      <c r="AD1373" s="22">
        <f t="shared" ref="AD1373" ca="1" si="1631">ROUND(AC1373+AD1372,0)</f>
        <v>0</v>
      </c>
      <c r="AE1373" s="22">
        <f t="shared" ref="AE1373" ca="1" si="1632">ROUND(AD1373+AE1372,0)</f>
        <v>0</v>
      </c>
    </row>
    <row r="1374" spans="1:31" ht="12.5" hidden="1" thickBot="1">
      <c r="A1374" s="325"/>
      <c r="B1374" s="21" t="s">
        <v>387</v>
      </c>
      <c r="C1374" s="21"/>
      <c r="D1374" s="22"/>
      <c r="E1374" s="21"/>
      <c r="F1374" s="21"/>
      <c r="G1374" s="21"/>
      <c r="H1374" s="534">
        <f>H1367+7</f>
        <v>35</v>
      </c>
      <c r="I1374" s="21"/>
      <c r="J1374" s="21"/>
      <c r="K1374" s="76">
        <f ca="1">IF($D1370=LataProjekcji,ROUND($D1371-K1373,0),ROUND(IF(K1372=0,0,$D1371-K1373),0))</f>
        <v>0</v>
      </c>
      <c r="L1374" s="253">
        <f t="shared" ref="L1374:W1374" ca="1" si="1633">IF($D1370=LataProjekcji,ROUND($D1371-L1373,0),ROUND(IF(AND(L1372=0,K1374&gt;0),$D1371-L1373,IF(L1372=0,0,$D1371-L1373)),0))</f>
        <v>0</v>
      </c>
      <c r="M1374" s="253">
        <f t="shared" ca="1" si="1633"/>
        <v>0</v>
      </c>
      <c r="N1374" s="253">
        <f t="shared" ca="1" si="1633"/>
        <v>0</v>
      </c>
      <c r="O1374" s="253">
        <f t="shared" ca="1" si="1633"/>
        <v>0</v>
      </c>
      <c r="P1374" s="253">
        <f t="shared" ca="1" si="1633"/>
        <v>0</v>
      </c>
      <c r="Q1374" s="253">
        <f t="shared" ca="1" si="1633"/>
        <v>0</v>
      </c>
      <c r="R1374" s="253">
        <f t="shared" ca="1" si="1633"/>
        <v>0</v>
      </c>
      <c r="S1374" s="253">
        <f t="shared" ca="1" si="1633"/>
        <v>0</v>
      </c>
      <c r="T1374" s="253">
        <f t="shared" ca="1" si="1633"/>
        <v>0</v>
      </c>
      <c r="U1374" s="253">
        <f t="shared" ca="1" si="1633"/>
        <v>0</v>
      </c>
      <c r="V1374" s="253">
        <f t="shared" ca="1" si="1633"/>
        <v>0</v>
      </c>
      <c r="W1374" s="253">
        <f t="shared" ca="1" si="1633"/>
        <v>0</v>
      </c>
      <c r="X1374" s="253">
        <f t="shared" ref="X1374:AA1374" ca="1" si="1634">IF($D1370=LataProjekcji,ROUND($D1371-X1373,0),ROUND(IF(AND(X1372=0,W1374&gt;0),$D1371-X1373,IF(X1372=0,0,$D1371-X1373)),0))</f>
        <v>0</v>
      </c>
      <c r="Y1374" s="253">
        <f t="shared" ca="1" si="1634"/>
        <v>0</v>
      </c>
      <c r="Z1374" s="253">
        <f t="shared" ca="1" si="1634"/>
        <v>0</v>
      </c>
      <c r="AA1374" s="253">
        <f t="shared" ca="1" si="1634"/>
        <v>0</v>
      </c>
      <c r="AB1374" s="253">
        <f t="shared" ref="AB1374" ca="1" si="1635">IF($D1370=LataProjekcji,ROUND($D1371-AB1373,0),ROUND(IF(AND(AB1372=0,AA1374&gt;0),$D1371-AB1373,IF(AB1372=0,0,$D1371-AB1373)),0))</f>
        <v>0</v>
      </c>
      <c r="AC1374" s="253">
        <f t="shared" ref="AC1374" ca="1" si="1636">IF($D1370=LataProjekcji,ROUND($D1371-AC1373,0),ROUND(IF(AND(AC1372=0,AB1374&gt;0),$D1371-AC1373,IF(AC1372=0,0,$D1371-AC1373)),0))</f>
        <v>0</v>
      </c>
      <c r="AD1374" s="253">
        <f t="shared" ref="AD1374" ca="1" si="1637">IF($D1370=LataProjekcji,ROUND($D1371-AD1373,0),ROUND(IF(AND(AD1372=0,AC1374&gt;0),$D1371-AD1373,IF(AD1372=0,0,$D1371-AD1373)),0))</f>
        <v>0</v>
      </c>
      <c r="AE1374" s="253">
        <f t="shared" ref="AE1374" ca="1" si="1638">IF($D1370=LataProjekcji,ROUND($D1371-AE1373,0),ROUND(IF(AND(AE1372=0,AD1374&gt;0),$D1371-AE1373,IF(AE1372=0,0,$D1371-AE1373)),0))</f>
        <v>0</v>
      </c>
    </row>
    <row r="1375" spans="1:31" hidden="1">
      <c r="A1375" s="325"/>
      <c r="B1375" s="21"/>
      <c r="C1375" s="21"/>
      <c r="D1375" s="21"/>
      <c r="E1375" s="21"/>
      <c r="F1375" s="21"/>
      <c r="G1375" s="21"/>
      <c r="H1375" s="384">
        <f>H1368+1</f>
        <v>5</v>
      </c>
      <c r="I1375" s="21"/>
      <c r="J1375" s="384" t="s">
        <v>403</v>
      </c>
      <c r="K1375" s="523">
        <f t="shared" ref="K1375:AE1375" ca="1" si="1639">IF(AND(OFFSET($F$269,$D1369,0)="tak",OFFSET($G$269,$D1369,0)="tak",OFFSET($J$269,$D1369,0)="ok",LataProjekcji&lt;=Koniec_Projekt),ROUND(OFFSET($K$2527,$H1374,(COLUMN()-11))*OFFSET($K$290,$H1375,(COLUMN()-11)),0),0)</f>
        <v>0</v>
      </c>
      <c r="L1375" s="523">
        <f t="shared" ca="1" si="1639"/>
        <v>0</v>
      </c>
      <c r="M1375" s="523">
        <f t="shared" ca="1" si="1639"/>
        <v>0</v>
      </c>
      <c r="N1375" s="523">
        <f t="shared" ca="1" si="1639"/>
        <v>0</v>
      </c>
      <c r="O1375" s="523">
        <f t="shared" ca="1" si="1639"/>
        <v>0</v>
      </c>
      <c r="P1375" s="523">
        <f t="shared" ca="1" si="1639"/>
        <v>0</v>
      </c>
      <c r="Q1375" s="523">
        <f t="shared" ca="1" si="1639"/>
        <v>0</v>
      </c>
      <c r="R1375" s="523">
        <f t="shared" ca="1" si="1639"/>
        <v>0</v>
      </c>
      <c r="S1375" s="523">
        <f t="shared" ca="1" si="1639"/>
        <v>0</v>
      </c>
      <c r="T1375" s="523">
        <f t="shared" ca="1" si="1639"/>
        <v>0</v>
      </c>
      <c r="U1375" s="523">
        <f t="shared" ca="1" si="1639"/>
        <v>0</v>
      </c>
      <c r="V1375" s="523">
        <f t="shared" ca="1" si="1639"/>
        <v>0</v>
      </c>
      <c r="W1375" s="523">
        <f t="shared" ca="1" si="1639"/>
        <v>0</v>
      </c>
      <c r="X1375" s="523">
        <f t="shared" ca="1" si="1639"/>
        <v>0</v>
      </c>
      <c r="Y1375" s="523">
        <f t="shared" ca="1" si="1639"/>
        <v>0</v>
      </c>
      <c r="Z1375" s="523">
        <f t="shared" ca="1" si="1639"/>
        <v>0</v>
      </c>
      <c r="AA1375" s="523">
        <f t="shared" ca="1" si="1639"/>
        <v>0</v>
      </c>
      <c r="AB1375" s="523">
        <f t="shared" ca="1" si="1639"/>
        <v>0</v>
      </c>
      <c r="AC1375" s="523">
        <f t="shared" ca="1" si="1639"/>
        <v>0</v>
      </c>
      <c r="AD1375" s="523">
        <f t="shared" ca="1" si="1639"/>
        <v>0</v>
      </c>
      <c r="AE1375" s="523">
        <f t="shared" ca="1" si="1639"/>
        <v>0</v>
      </c>
    </row>
    <row r="1376" spans="1:31" hidden="1">
      <c r="A1376" s="325"/>
      <c r="B1376" s="20">
        <f ca="1">OFFSET($B$269,D1376,0)</f>
        <v>0</v>
      </c>
      <c r="C1376" s="20"/>
      <c r="D1376" s="21">
        <f>D1369+1</f>
        <v>6</v>
      </c>
      <c r="E1376" s="21"/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</row>
    <row r="1377" spans="1:31" hidden="1">
      <c r="A1377" s="325"/>
      <c r="B1377" s="164" t="s">
        <v>401</v>
      </c>
      <c r="C1377" s="164"/>
      <c r="D1377" s="164">
        <f ca="1">YEAR(OFFSET($E$269,D1376,0))</f>
        <v>1900</v>
      </c>
      <c r="E1377" s="164">
        <f ca="1">MONTH(OFFSET($E$269,D1376,0))</f>
        <v>1</v>
      </c>
      <c r="F1377" s="522" cm="1">
        <f t="array" aca="1" ref="F1377" ca="1">IleMiesiecyDoKoncaRokuST</f>
        <v>11</v>
      </c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  <c r="R1377" s="21"/>
      <c r="S1377" s="21"/>
      <c r="T1377" s="21"/>
      <c r="U1377" s="21"/>
      <c r="V1377" s="21"/>
      <c r="W1377" s="21"/>
      <c r="X1377" s="21"/>
      <c r="Y1377" s="21"/>
      <c r="Z1377" s="21"/>
      <c r="AA1377" s="21"/>
      <c r="AB1377" s="21"/>
      <c r="AC1377" s="21"/>
      <c r="AD1377" s="21"/>
      <c r="AE1377" s="21"/>
    </row>
    <row r="1378" spans="1:31" hidden="1">
      <c r="A1378" s="325"/>
      <c r="B1378" s="21" t="s">
        <v>387</v>
      </c>
      <c r="C1378" s="21"/>
      <c r="D1378" s="370">
        <f ca="1">IF(E1378&lt;0,0,ROUND(E1378,0))</f>
        <v>0</v>
      </c>
      <c r="E1378" s="248">
        <f ca="1">OFFSET($D$269,D1376,0)</f>
        <v>0</v>
      </c>
      <c r="F1378" s="370">
        <f ca="1">IF(E1378&gt;10,ROUND(($D1379/12)*$F1377,0),$D1378)</f>
        <v>0</v>
      </c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  <c r="V1378" s="21"/>
      <c r="W1378" s="21"/>
      <c r="X1378" s="21"/>
      <c r="Y1378" s="21"/>
      <c r="Z1378" s="21"/>
      <c r="AA1378" s="21"/>
      <c r="AB1378" s="21"/>
      <c r="AC1378" s="21"/>
      <c r="AD1378" s="21"/>
      <c r="AE1378" s="21"/>
    </row>
    <row r="1379" spans="1:31" hidden="1">
      <c r="A1379" s="325"/>
      <c r="B1379" s="21" t="s">
        <v>395</v>
      </c>
      <c r="C1379" s="415">
        <f ca="1">OFFSET($C$269,D1376,0)</f>
        <v>0</v>
      </c>
      <c r="D1379" s="246">
        <f ca="1">IF(ISBLANK(OFFSET($E$195,D1376,0)),0,IF(E1378&gt;10,ROUND(D1378*C1379,0),IF(D1378&lt;0,0,D1378)))</f>
        <v>0</v>
      </c>
      <c r="E1379" s="21"/>
      <c r="F1379" s="21"/>
      <c r="G1379" s="21"/>
      <c r="H1379" s="21"/>
      <c r="I1379" s="21"/>
      <c r="J1379" s="21"/>
      <c r="K1379" s="74">
        <f ca="1">ROUND(IF($D1377=LataProjekcji,$F1378,IF($D1377=LataProjekcji,$D1379,0)),0)</f>
        <v>0</v>
      </c>
      <c r="L1379" s="247">
        <f ca="1">ROUND(IF(OR(AND($D1377=LataProjekcji,$F1377&gt;0),AND($D1377=LataProjekcji,$F1377=0,$E1378&lt;=10)),$F1378,IF($D1377&lt;LataProjekcji,IF((SUM($K1379:K1379)+$D1379)&lt;$D1378,$D1379,$D1378-SUM($K1379:K1379)),0)),0)</f>
        <v>0</v>
      </c>
      <c r="M1379" s="247">
        <f ca="1">ROUND(IF(OR(AND($D1377=LataProjekcji,$F1377&gt;0),AND($D1377=LataProjekcji,$F1377=0,$E1378&lt;=10)),$F1378,IF($D1377&lt;LataProjekcji,IF((SUM($K1379:L1379)+$D1379)&lt;$D1378,$D1379,$D1378-SUM($K1379:L1379)),0)),0)</f>
        <v>0</v>
      </c>
      <c r="N1379" s="247">
        <f ca="1">ROUND(IF(OR(AND($D1377=LataProjekcji,$F1377&gt;0),AND($D1377=LataProjekcji,$F1377=0,$E1378&lt;=10)),$F1378,IF($D1377&lt;LataProjekcji,IF((SUM($K1379:M1379)+$D1379)&lt;$D1378,$D1379,$D1378-SUM($K1379:M1379)),0)),0)</f>
        <v>0</v>
      </c>
      <c r="O1379" s="247">
        <f ca="1">ROUND(IF(OR(AND($D1377=LataProjekcji,$F1377&gt;0),AND($D1377=LataProjekcji,$F1377=0,$E1378&lt;=10)),$F1378,IF($D1377&lt;LataProjekcji,IF((SUM($K1379:N1379)+$D1379)&lt;$D1378,$D1379,$D1378-SUM($K1379:N1379)),0)),0)</f>
        <v>0</v>
      </c>
      <c r="P1379" s="247">
        <f ca="1">ROUND(IF(OR(AND($D1377=LataProjekcji,$F1377&gt;0),AND($D1377=LataProjekcji,$F1377=0,$E1378&lt;=10)),$F1378,IF($D1377&lt;LataProjekcji,IF((SUM($K1379:O1379)+$D1379)&lt;$D1378,$D1379,$D1378-SUM($K1379:O1379)),0)),0)</f>
        <v>0</v>
      </c>
      <c r="Q1379" s="247">
        <f ca="1">ROUND(IF(OR(AND($D1377=LataProjekcji,$F1377&gt;0),AND($D1377=LataProjekcji,$F1377=0,$E1378&lt;=10)),$F1378,IF($D1377&lt;LataProjekcji,IF((SUM($K1379:P1379)+$D1379)&lt;$D1378,$D1379,$D1378-SUM($K1379:P1379)),0)),0)</f>
        <v>0</v>
      </c>
      <c r="R1379" s="247">
        <f ca="1">ROUND(IF(OR(AND($D1377=LataProjekcji,$F1377&gt;0),AND($D1377=LataProjekcji,$F1377=0,$E1378&lt;=10)),$F1378,IF($D1377&lt;LataProjekcji,IF((SUM($K1379:Q1379)+$D1379)&lt;$D1378,$D1379,$D1378-SUM($K1379:Q1379)),0)),0)</f>
        <v>0</v>
      </c>
      <c r="S1379" s="247">
        <f ca="1">ROUND(IF(OR(AND($D1377=LataProjekcji,$F1377&gt;0),AND($D1377=LataProjekcji,$F1377=0,$E1378&lt;=10)),$F1378,IF($D1377&lt;LataProjekcji,IF((SUM($K1379:R1379)+$D1379)&lt;$D1378,$D1379,$D1378-SUM($K1379:R1379)),0)),0)</f>
        <v>0</v>
      </c>
      <c r="T1379" s="247">
        <f ca="1">ROUND(IF(OR(AND($D1377=LataProjekcji,$F1377&gt;0),AND($D1377=LataProjekcji,$F1377=0,$E1378&lt;=10)),$F1378,IF($D1377&lt;LataProjekcji,IF((SUM($K1379:S1379)+$D1379)&lt;$D1378,$D1379,$D1378-SUM($K1379:S1379)),0)),0)</f>
        <v>0</v>
      </c>
      <c r="U1379" s="247">
        <f ca="1">ROUND(IF(OR(AND($D1377=LataProjekcji,$F1377&gt;0),AND($D1377=LataProjekcji,$F1377=0,$E1378&lt;=10)),$F1378,IF($D1377&lt;LataProjekcji,IF((SUM($K1379:T1379)+$D1379)&lt;$D1378,$D1379,$D1378-SUM($K1379:T1379)),0)),0)</f>
        <v>0</v>
      </c>
      <c r="V1379" s="247">
        <f ca="1">ROUND(IF(OR(AND($D1377=LataProjekcji,$F1377&gt;0),AND($D1377=LataProjekcji,$F1377=0,$E1378&lt;=10)),$F1378,IF($D1377&lt;LataProjekcji,IF((SUM($K1379:U1379)+$D1379)&lt;$D1378,$D1379,$D1378-SUM($K1379:U1379)),0)),0)</f>
        <v>0</v>
      </c>
      <c r="W1379" s="247">
        <f ca="1">ROUND(IF(OR(AND($D1377=LataProjekcji,$F1377&gt;0),AND($D1377=LataProjekcji,$F1377=0,$E1378&lt;=10)),$F1378,IF($D1377&lt;LataProjekcji,IF((SUM($K1379:V1379)+$D1379)&lt;$D1378,$D1379,$D1378-SUM($K1379:V1379)),0)),0)</f>
        <v>0</v>
      </c>
      <c r="X1379" s="247">
        <f ca="1">ROUND(IF(OR(AND($D1377=LataProjekcji,$F1377&gt;0),AND($D1377=LataProjekcji,$F1377=0,$E1378&lt;=10)),$F1378,IF($D1377&lt;LataProjekcji,IF((SUM($K1379:W1379)+$D1379)&lt;$D1378,$D1379,$D1378-SUM($K1379:W1379)),0)),0)</f>
        <v>0</v>
      </c>
      <c r="Y1379" s="247">
        <f ca="1">ROUND(IF(OR(AND($D1377=LataProjekcji,$F1377&gt;0),AND($D1377=LataProjekcji,$F1377=0,$E1378&lt;=10)),$F1378,IF($D1377&lt;LataProjekcji,IF((SUM($K1379:X1379)+$D1379)&lt;$D1378,$D1379,$D1378-SUM($K1379:X1379)),0)),0)</f>
        <v>0</v>
      </c>
      <c r="Z1379" s="247">
        <f ca="1">ROUND(IF(OR(AND($D1377=LataProjekcji,$F1377&gt;0),AND($D1377=LataProjekcji,$F1377=0,$E1378&lt;=10)),$F1378,IF($D1377&lt;LataProjekcji,IF((SUM($K1379:Y1379)+$D1379)&lt;$D1378,$D1379,$D1378-SUM($K1379:Y1379)),0)),0)</f>
        <v>0</v>
      </c>
      <c r="AA1379" s="247">
        <f ca="1">ROUND(IF(OR(AND($D1377=LataProjekcji,$F1377&gt;0),AND($D1377=LataProjekcji,$F1377=0,$E1378&lt;=10)),$F1378,IF($D1377&lt;LataProjekcji,IF((SUM($K1379:Z1379)+$D1379)&lt;$D1378,$D1379,$D1378-SUM($K1379:Z1379)),0)),0)</f>
        <v>0</v>
      </c>
      <c r="AB1379" s="247">
        <f ca="1">ROUND(IF(OR(AND($D1377=LataProjekcji,$F1377&gt;0),AND($D1377=LataProjekcji,$F1377=0,$E1378&lt;=10)),$F1378,IF($D1377&lt;LataProjekcji,IF((SUM($K1379:AA1379)+$D1379)&lt;$D1378,$D1379,$D1378-SUM($K1379:AA1379)),0)),0)</f>
        <v>0</v>
      </c>
      <c r="AC1379" s="247">
        <f ca="1">ROUND(IF(OR(AND($D1377=LataProjekcji,$F1377&gt;0),AND($D1377=LataProjekcji,$F1377=0,$E1378&lt;=10)),$F1378,IF($D1377&lt;LataProjekcji,IF((SUM($K1379:AB1379)+$D1379)&lt;$D1378,$D1379,$D1378-SUM($K1379:AB1379)),0)),0)</f>
        <v>0</v>
      </c>
      <c r="AD1379" s="247">
        <f ca="1">ROUND(IF(OR(AND($D1377=LataProjekcji,$F1377&gt;0),AND($D1377=LataProjekcji,$F1377=0,$E1378&lt;=10)),$F1378,IF($D1377&lt;LataProjekcji,IF((SUM($K1379:AC1379)+$D1379)&lt;$D1378,$D1379,$D1378-SUM($K1379:AC1379)),0)),0)</f>
        <v>0</v>
      </c>
      <c r="AE1379" s="247">
        <f ca="1">ROUND(IF(OR(AND($D1377=LataProjekcji,$F1377&gt;0),AND($D1377=LataProjekcji,$F1377=0,$E1378&lt;=10)),$F1378,IF($D1377&lt;LataProjekcji,IF((SUM($K1379:AD1379)+$D1379)&lt;$D1378,$D1379,$D1378-SUM($K1379:AD1379)),0)),0)</f>
        <v>0</v>
      </c>
    </row>
    <row r="1380" spans="1:31" ht="12.5" hidden="1" thickBot="1">
      <c r="A1380" s="325"/>
      <c r="B1380" s="21" t="s">
        <v>396</v>
      </c>
      <c r="C1380" s="21"/>
      <c r="D1380" s="22"/>
      <c r="E1380" s="21"/>
      <c r="F1380" s="21"/>
      <c r="G1380" s="21"/>
      <c r="H1380" s="21"/>
      <c r="I1380" s="21"/>
      <c r="J1380" s="21"/>
      <c r="K1380" s="22">
        <f ca="1">ROUND(K1379,0)</f>
        <v>0</v>
      </c>
      <c r="L1380" s="22">
        <f t="shared" ref="L1380:W1380" ca="1" si="1640">ROUND(K1380+L1379,0)</f>
        <v>0</v>
      </c>
      <c r="M1380" s="22">
        <f t="shared" ca="1" si="1640"/>
        <v>0</v>
      </c>
      <c r="N1380" s="22">
        <f t="shared" ca="1" si="1640"/>
        <v>0</v>
      </c>
      <c r="O1380" s="22">
        <f t="shared" ca="1" si="1640"/>
        <v>0</v>
      </c>
      <c r="P1380" s="22">
        <f t="shared" ca="1" si="1640"/>
        <v>0</v>
      </c>
      <c r="Q1380" s="22">
        <f t="shared" ca="1" si="1640"/>
        <v>0</v>
      </c>
      <c r="R1380" s="22">
        <f t="shared" ca="1" si="1640"/>
        <v>0</v>
      </c>
      <c r="S1380" s="22">
        <f t="shared" ca="1" si="1640"/>
        <v>0</v>
      </c>
      <c r="T1380" s="22">
        <f t="shared" ca="1" si="1640"/>
        <v>0</v>
      </c>
      <c r="U1380" s="22">
        <f t="shared" ca="1" si="1640"/>
        <v>0</v>
      </c>
      <c r="V1380" s="22">
        <f t="shared" ca="1" si="1640"/>
        <v>0</v>
      </c>
      <c r="W1380" s="22">
        <f t="shared" ca="1" si="1640"/>
        <v>0</v>
      </c>
      <c r="X1380" s="22">
        <f ca="1">ROUND(W1380+X1379,0)</f>
        <v>0</v>
      </c>
      <c r="Y1380" s="22">
        <f ca="1">ROUND(X1380+Y1379,0)</f>
        <v>0</v>
      </c>
      <c r="Z1380" s="22">
        <f t="shared" ref="Z1380:AA1380" ca="1" si="1641">ROUND(Y1380+Z1379,0)</f>
        <v>0</v>
      </c>
      <c r="AA1380" s="22">
        <f t="shared" ca="1" si="1641"/>
        <v>0</v>
      </c>
      <c r="AB1380" s="22">
        <f t="shared" ref="AB1380" ca="1" si="1642">ROUND(AA1380+AB1379,0)</f>
        <v>0</v>
      </c>
      <c r="AC1380" s="22">
        <f t="shared" ref="AC1380" ca="1" si="1643">ROUND(AB1380+AC1379,0)</f>
        <v>0</v>
      </c>
      <c r="AD1380" s="22">
        <f t="shared" ref="AD1380" ca="1" si="1644">ROUND(AC1380+AD1379,0)</f>
        <v>0</v>
      </c>
      <c r="AE1380" s="22">
        <f t="shared" ref="AE1380" ca="1" si="1645">ROUND(AD1380+AE1379,0)</f>
        <v>0</v>
      </c>
    </row>
    <row r="1381" spans="1:31" ht="12.5" hidden="1" thickBot="1">
      <c r="A1381" s="325"/>
      <c r="B1381" s="21" t="s">
        <v>387</v>
      </c>
      <c r="C1381" s="21"/>
      <c r="D1381" s="22"/>
      <c r="E1381" s="21"/>
      <c r="F1381" s="21"/>
      <c r="G1381" s="21"/>
      <c r="H1381" s="534">
        <f>H1374+7</f>
        <v>42</v>
      </c>
      <c r="I1381" s="21"/>
      <c r="J1381" s="21"/>
      <c r="K1381" s="76">
        <f ca="1">IF($D1377=LataProjekcji,ROUND($D1378-K1380,0),ROUND(IF(K1379=0,0,$D1378-K1380),0))</f>
        <v>0</v>
      </c>
      <c r="L1381" s="253">
        <f t="shared" ref="L1381:W1381" ca="1" si="1646">IF($D1377=LataProjekcji,ROUND($D1378-L1380,0),ROUND(IF(AND(L1379=0,K1381&gt;0),$D1378-L1380,IF(L1379=0,0,$D1378-L1380)),0))</f>
        <v>0</v>
      </c>
      <c r="M1381" s="253">
        <f t="shared" ca="1" si="1646"/>
        <v>0</v>
      </c>
      <c r="N1381" s="253">
        <f t="shared" ca="1" si="1646"/>
        <v>0</v>
      </c>
      <c r="O1381" s="253">
        <f t="shared" ca="1" si="1646"/>
        <v>0</v>
      </c>
      <c r="P1381" s="253">
        <f t="shared" ca="1" si="1646"/>
        <v>0</v>
      </c>
      <c r="Q1381" s="253">
        <f t="shared" ca="1" si="1646"/>
        <v>0</v>
      </c>
      <c r="R1381" s="253">
        <f t="shared" ca="1" si="1646"/>
        <v>0</v>
      </c>
      <c r="S1381" s="253">
        <f t="shared" ca="1" si="1646"/>
        <v>0</v>
      </c>
      <c r="T1381" s="253">
        <f t="shared" ca="1" si="1646"/>
        <v>0</v>
      </c>
      <c r="U1381" s="253">
        <f t="shared" ca="1" si="1646"/>
        <v>0</v>
      </c>
      <c r="V1381" s="253">
        <f t="shared" ca="1" si="1646"/>
        <v>0</v>
      </c>
      <c r="W1381" s="253">
        <f t="shared" ca="1" si="1646"/>
        <v>0</v>
      </c>
      <c r="X1381" s="253">
        <f t="shared" ref="X1381:AA1381" ca="1" si="1647">IF($D1377=LataProjekcji,ROUND($D1378-X1380,0),ROUND(IF(AND(X1379=0,W1381&gt;0),$D1378-X1380,IF(X1379=0,0,$D1378-X1380)),0))</f>
        <v>0</v>
      </c>
      <c r="Y1381" s="253">
        <f t="shared" ca="1" si="1647"/>
        <v>0</v>
      </c>
      <c r="Z1381" s="253">
        <f t="shared" ca="1" si="1647"/>
        <v>0</v>
      </c>
      <c r="AA1381" s="253">
        <f t="shared" ca="1" si="1647"/>
        <v>0</v>
      </c>
      <c r="AB1381" s="253">
        <f t="shared" ref="AB1381" ca="1" si="1648">IF($D1377=LataProjekcji,ROUND($D1378-AB1380,0),ROUND(IF(AND(AB1379=0,AA1381&gt;0),$D1378-AB1380,IF(AB1379=0,0,$D1378-AB1380)),0))</f>
        <v>0</v>
      </c>
      <c r="AC1381" s="253">
        <f t="shared" ref="AC1381" ca="1" si="1649">IF($D1377=LataProjekcji,ROUND($D1378-AC1380,0),ROUND(IF(AND(AC1379=0,AB1381&gt;0),$D1378-AC1380,IF(AC1379=0,0,$D1378-AC1380)),0))</f>
        <v>0</v>
      </c>
      <c r="AD1381" s="253">
        <f t="shared" ref="AD1381" ca="1" si="1650">IF($D1377=LataProjekcji,ROUND($D1378-AD1380,0),ROUND(IF(AND(AD1379=0,AC1381&gt;0),$D1378-AD1380,IF(AD1379=0,0,$D1378-AD1380)),0))</f>
        <v>0</v>
      </c>
      <c r="AE1381" s="253">
        <f t="shared" ref="AE1381" ca="1" si="1651">IF($D1377=LataProjekcji,ROUND($D1378-AE1380,0),ROUND(IF(AND(AE1379=0,AD1381&gt;0),$D1378-AE1380,IF(AE1379=0,0,$D1378-AE1380)),0))</f>
        <v>0</v>
      </c>
    </row>
    <row r="1382" spans="1:31" hidden="1">
      <c r="A1382" s="325"/>
      <c r="B1382" s="21"/>
      <c r="C1382" s="21"/>
      <c r="D1382" s="21"/>
      <c r="E1382" s="21"/>
      <c r="F1382" s="21"/>
      <c r="G1382" s="21"/>
      <c r="H1382" s="384">
        <f>H1375+1</f>
        <v>6</v>
      </c>
      <c r="I1382" s="21"/>
      <c r="J1382" s="384" t="s">
        <v>403</v>
      </c>
      <c r="K1382" s="523">
        <f t="shared" ref="K1382:AE1382" ca="1" si="1652">IF(AND(OFFSET($F$269,$D1376,0)="tak",OFFSET($G$269,$D1376,0)="tak",OFFSET($J$269,$D1376,0)="ok",LataProjekcji&lt;=Koniec_Projekt),ROUND(OFFSET($K$2527,$H1381,(COLUMN()-11))*OFFSET($K$290,$H1382,(COLUMN()-11)),0),0)</f>
        <v>0</v>
      </c>
      <c r="L1382" s="523">
        <f t="shared" ca="1" si="1652"/>
        <v>0</v>
      </c>
      <c r="M1382" s="523">
        <f t="shared" ca="1" si="1652"/>
        <v>0</v>
      </c>
      <c r="N1382" s="523">
        <f t="shared" ca="1" si="1652"/>
        <v>0</v>
      </c>
      <c r="O1382" s="523">
        <f t="shared" ca="1" si="1652"/>
        <v>0</v>
      </c>
      <c r="P1382" s="523">
        <f t="shared" ca="1" si="1652"/>
        <v>0</v>
      </c>
      <c r="Q1382" s="523">
        <f t="shared" ca="1" si="1652"/>
        <v>0</v>
      </c>
      <c r="R1382" s="523">
        <f t="shared" ca="1" si="1652"/>
        <v>0</v>
      </c>
      <c r="S1382" s="523">
        <f t="shared" ca="1" si="1652"/>
        <v>0</v>
      </c>
      <c r="T1382" s="523">
        <f t="shared" ca="1" si="1652"/>
        <v>0</v>
      </c>
      <c r="U1382" s="523">
        <f t="shared" ca="1" si="1652"/>
        <v>0</v>
      </c>
      <c r="V1382" s="523">
        <f t="shared" ca="1" si="1652"/>
        <v>0</v>
      </c>
      <c r="W1382" s="523">
        <f t="shared" ca="1" si="1652"/>
        <v>0</v>
      </c>
      <c r="X1382" s="523">
        <f t="shared" ca="1" si="1652"/>
        <v>0</v>
      </c>
      <c r="Y1382" s="523">
        <f t="shared" ca="1" si="1652"/>
        <v>0</v>
      </c>
      <c r="Z1382" s="523">
        <f t="shared" ca="1" si="1652"/>
        <v>0</v>
      </c>
      <c r="AA1382" s="523">
        <f t="shared" ca="1" si="1652"/>
        <v>0</v>
      </c>
      <c r="AB1382" s="523">
        <f t="shared" ca="1" si="1652"/>
        <v>0</v>
      </c>
      <c r="AC1382" s="523">
        <f t="shared" ca="1" si="1652"/>
        <v>0</v>
      </c>
      <c r="AD1382" s="523">
        <f t="shared" ca="1" si="1652"/>
        <v>0</v>
      </c>
      <c r="AE1382" s="523">
        <f t="shared" ca="1" si="1652"/>
        <v>0</v>
      </c>
    </row>
    <row r="1383" spans="1:31" hidden="1">
      <c r="A1383" s="325"/>
      <c r="B1383" s="20">
        <f ca="1">OFFSET($B$269,D1383,0)</f>
        <v>0</v>
      </c>
      <c r="C1383" s="20"/>
      <c r="D1383" s="21">
        <f>D1376+1</f>
        <v>7</v>
      </c>
      <c r="E1383" s="21"/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</row>
    <row r="1384" spans="1:31" hidden="1">
      <c r="A1384" s="325"/>
      <c r="B1384" s="164" t="s">
        <v>401</v>
      </c>
      <c r="C1384" s="164"/>
      <c r="D1384" s="164">
        <f ca="1">YEAR(OFFSET($E$269,D1383,0))</f>
        <v>1900</v>
      </c>
      <c r="E1384" s="164">
        <f ca="1">MONTH(OFFSET($E$269,D1383,0))</f>
        <v>1</v>
      </c>
      <c r="F1384" s="522" cm="1">
        <f t="array" aca="1" ref="F1384" ca="1">IleMiesiecyDoKoncaRokuST</f>
        <v>11</v>
      </c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  <c r="R1384" s="21"/>
      <c r="S1384" s="21"/>
      <c r="T1384" s="21"/>
      <c r="U1384" s="21"/>
      <c r="V1384" s="21"/>
      <c r="W1384" s="21"/>
      <c r="X1384" s="21"/>
      <c r="Y1384" s="21"/>
      <c r="Z1384" s="21"/>
      <c r="AA1384" s="21"/>
      <c r="AB1384" s="21"/>
      <c r="AC1384" s="21"/>
      <c r="AD1384" s="21"/>
      <c r="AE1384" s="21"/>
    </row>
    <row r="1385" spans="1:31" hidden="1">
      <c r="A1385" s="325"/>
      <c r="B1385" s="21" t="s">
        <v>387</v>
      </c>
      <c r="C1385" s="21"/>
      <c r="D1385" s="370">
        <f ca="1">IF(E1385&lt;0,0,ROUND(E1385,0))</f>
        <v>0</v>
      </c>
      <c r="E1385" s="248">
        <f ca="1">OFFSET($D$269,D1383,0)</f>
        <v>0</v>
      </c>
      <c r="F1385" s="370">
        <f ca="1">IF(E1385&gt;10,ROUND(($D1386/12)*$F1384,0),$D1385)</f>
        <v>0</v>
      </c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  <c r="R1385" s="21"/>
      <c r="S1385" s="21"/>
      <c r="T1385" s="21"/>
      <c r="U1385" s="21"/>
      <c r="V1385" s="21"/>
      <c r="W1385" s="21"/>
      <c r="X1385" s="21"/>
      <c r="Y1385" s="21"/>
      <c r="Z1385" s="21"/>
      <c r="AA1385" s="21"/>
      <c r="AB1385" s="21"/>
      <c r="AC1385" s="21"/>
      <c r="AD1385" s="21"/>
      <c r="AE1385" s="21"/>
    </row>
    <row r="1386" spans="1:31" hidden="1">
      <c r="A1386" s="325"/>
      <c r="B1386" s="21" t="s">
        <v>395</v>
      </c>
      <c r="C1386" s="415">
        <f ca="1">OFFSET($C$269,D1383,0)</f>
        <v>0</v>
      </c>
      <c r="D1386" s="246">
        <f ca="1">IF(ISBLANK(OFFSET($E$195,D1383,0)),0,IF(E1385&gt;10,ROUND(D1385*C1386,0),IF(D1385&lt;0,0,D1385)))</f>
        <v>0</v>
      </c>
      <c r="E1386" s="21"/>
      <c r="F1386" s="21"/>
      <c r="G1386" s="21"/>
      <c r="H1386" s="21"/>
      <c r="I1386" s="21"/>
      <c r="J1386" s="21"/>
      <c r="K1386" s="74">
        <f ca="1">ROUND(IF($D1384=LataProjekcji,$F1385,IF($D1384=LataProjekcji,$D1386,0)),0)</f>
        <v>0</v>
      </c>
      <c r="L1386" s="247">
        <f ca="1">ROUND(IF(OR(AND($D1384=LataProjekcji,$F1384&gt;0),AND($D1384=LataProjekcji,$F1384=0,$E1385&lt;=10)),$F1385,IF($D1384&lt;LataProjekcji,IF((SUM($K1386:K1386)+$D1386)&lt;$D1385,$D1386,$D1385-SUM($K1386:K1386)),0)),0)</f>
        <v>0</v>
      </c>
      <c r="M1386" s="247">
        <f ca="1">ROUND(IF(OR(AND($D1384=LataProjekcji,$F1384&gt;0),AND($D1384=LataProjekcji,$F1384=0,$E1385&lt;=10)),$F1385,IF($D1384&lt;LataProjekcji,IF((SUM($K1386:L1386)+$D1386)&lt;$D1385,$D1386,$D1385-SUM($K1386:L1386)),0)),0)</f>
        <v>0</v>
      </c>
      <c r="N1386" s="247">
        <f ca="1">ROUND(IF(OR(AND($D1384=LataProjekcji,$F1384&gt;0),AND($D1384=LataProjekcji,$F1384=0,$E1385&lt;=10)),$F1385,IF($D1384&lt;LataProjekcji,IF((SUM($K1386:M1386)+$D1386)&lt;$D1385,$D1386,$D1385-SUM($K1386:M1386)),0)),0)</f>
        <v>0</v>
      </c>
      <c r="O1386" s="247">
        <f ca="1">ROUND(IF(OR(AND($D1384=LataProjekcji,$F1384&gt;0),AND($D1384=LataProjekcji,$F1384=0,$E1385&lt;=10)),$F1385,IF($D1384&lt;LataProjekcji,IF((SUM($K1386:N1386)+$D1386)&lt;$D1385,$D1386,$D1385-SUM($K1386:N1386)),0)),0)</f>
        <v>0</v>
      </c>
      <c r="P1386" s="247">
        <f ca="1">ROUND(IF(OR(AND($D1384=LataProjekcji,$F1384&gt;0),AND($D1384=LataProjekcji,$F1384=0,$E1385&lt;=10)),$F1385,IF($D1384&lt;LataProjekcji,IF((SUM($K1386:O1386)+$D1386)&lt;$D1385,$D1386,$D1385-SUM($K1386:O1386)),0)),0)</f>
        <v>0</v>
      </c>
      <c r="Q1386" s="247">
        <f ca="1">ROUND(IF(OR(AND($D1384=LataProjekcji,$F1384&gt;0),AND($D1384=LataProjekcji,$F1384=0,$E1385&lt;=10)),$F1385,IF($D1384&lt;LataProjekcji,IF((SUM($K1386:P1386)+$D1386)&lt;$D1385,$D1386,$D1385-SUM($K1386:P1386)),0)),0)</f>
        <v>0</v>
      </c>
      <c r="R1386" s="247">
        <f ca="1">ROUND(IF(OR(AND($D1384=LataProjekcji,$F1384&gt;0),AND($D1384=LataProjekcji,$F1384=0,$E1385&lt;=10)),$F1385,IF($D1384&lt;LataProjekcji,IF((SUM($K1386:Q1386)+$D1386)&lt;$D1385,$D1386,$D1385-SUM($K1386:Q1386)),0)),0)</f>
        <v>0</v>
      </c>
      <c r="S1386" s="247">
        <f ca="1">ROUND(IF(OR(AND($D1384=LataProjekcji,$F1384&gt;0),AND($D1384=LataProjekcji,$F1384=0,$E1385&lt;=10)),$F1385,IF($D1384&lt;LataProjekcji,IF((SUM($K1386:R1386)+$D1386)&lt;$D1385,$D1386,$D1385-SUM($K1386:R1386)),0)),0)</f>
        <v>0</v>
      </c>
      <c r="T1386" s="247">
        <f ca="1">ROUND(IF(OR(AND($D1384=LataProjekcji,$F1384&gt;0),AND($D1384=LataProjekcji,$F1384=0,$E1385&lt;=10)),$F1385,IF($D1384&lt;LataProjekcji,IF((SUM($K1386:S1386)+$D1386)&lt;$D1385,$D1386,$D1385-SUM($K1386:S1386)),0)),0)</f>
        <v>0</v>
      </c>
      <c r="U1386" s="247">
        <f ca="1">ROUND(IF(OR(AND($D1384=LataProjekcji,$F1384&gt;0),AND($D1384=LataProjekcji,$F1384=0,$E1385&lt;=10)),$F1385,IF($D1384&lt;LataProjekcji,IF((SUM($K1386:T1386)+$D1386)&lt;$D1385,$D1386,$D1385-SUM($K1386:T1386)),0)),0)</f>
        <v>0</v>
      </c>
      <c r="V1386" s="247">
        <f ca="1">ROUND(IF(OR(AND($D1384=LataProjekcji,$F1384&gt;0),AND($D1384=LataProjekcji,$F1384=0,$E1385&lt;=10)),$F1385,IF($D1384&lt;LataProjekcji,IF((SUM($K1386:U1386)+$D1386)&lt;$D1385,$D1386,$D1385-SUM($K1386:U1386)),0)),0)</f>
        <v>0</v>
      </c>
      <c r="W1386" s="247">
        <f ca="1">ROUND(IF(OR(AND($D1384=LataProjekcji,$F1384&gt;0),AND($D1384=LataProjekcji,$F1384=0,$E1385&lt;=10)),$F1385,IF($D1384&lt;LataProjekcji,IF((SUM($K1386:V1386)+$D1386)&lt;$D1385,$D1386,$D1385-SUM($K1386:V1386)),0)),0)</f>
        <v>0</v>
      </c>
      <c r="X1386" s="247">
        <f ca="1">ROUND(IF(OR(AND($D1384=LataProjekcji,$F1384&gt;0),AND($D1384=LataProjekcji,$F1384=0,$E1385&lt;=10)),$F1385,IF($D1384&lt;LataProjekcji,IF((SUM($K1386:W1386)+$D1386)&lt;$D1385,$D1386,$D1385-SUM($K1386:W1386)),0)),0)</f>
        <v>0</v>
      </c>
      <c r="Y1386" s="247">
        <f ca="1">ROUND(IF(OR(AND($D1384=LataProjekcji,$F1384&gt;0),AND($D1384=LataProjekcji,$F1384=0,$E1385&lt;=10)),$F1385,IF($D1384&lt;LataProjekcji,IF((SUM($K1386:X1386)+$D1386)&lt;$D1385,$D1386,$D1385-SUM($K1386:X1386)),0)),0)</f>
        <v>0</v>
      </c>
      <c r="Z1386" s="247">
        <f ca="1">ROUND(IF(OR(AND($D1384=LataProjekcji,$F1384&gt;0),AND($D1384=LataProjekcji,$F1384=0,$E1385&lt;=10)),$F1385,IF($D1384&lt;LataProjekcji,IF((SUM($K1386:Y1386)+$D1386)&lt;$D1385,$D1386,$D1385-SUM($K1386:Y1386)),0)),0)</f>
        <v>0</v>
      </c>
      <c r="AA1386" s="247">
        <f ca="1">ROUND(IF(OR(AND($D1384=LataProjekcji,$F1384&gt;0),AND($D1384=LataProjekcji,$F1384=0,$E1385&lt;=10)),$F1385,IF($D1384&lt;LataProjekcji,IF((SUM($K1386:Z1386)+$D1386)&lt;$D1385,$D1386,$D1385-SUM($K1386:Z1386)),0)),0)</f>
        <v>0</v>
      </c>
      <c r="AB1386" s="247">
        <f ca="1">ROUND(IF(OR(AND($D1384=LataProjekcji,$F1384&gt;0),AND($D1384=LataProjekcji,$F1384=0,$E1385&lt;=10)),$F1385,IF($D1384&lt;LataProjekcji,IF((SUM($K1386:AA1386)+$D1386)&lt;$D1385,$D1386,$D1385-SUM($K1386:AA1386)),0)),0)</f>
        <v>0</v>
      </c>
      <c r="AC1386" s="247">
        <f ca="1">ROUND(IF(OR(AND($D1384=LataProjekcji,$F1384&gt;0),AND($D1384=LataProjekcji,$F1384=0,$E1385&lt;=10)),$F1385,IF($D1384&lt;LataProjekcji,IF((SUM($K1386:AB1386)+$D1386)&lt;$D1385,$D1386,$D1385-SUM($K1386:AB1386)),0)),0)</f>
        <v>0</v>
      </c>
      <c r="AD1386" s="247">
        <f ca="1">ROUND(IF(OR(AND($D1384=LataProjekcji,$F1384&gt;0),AND($D1384=LataProjekcji,$F1384=0,$E1385&lt;=10)),$F1385,IF($D1384&lt;LataProjekcji,IF((SUM($K1386:AC1386)+$D1386)&lt;$D1385,$D1386,$D1385-SUM($K1386:AC1386)),0)),0)</f>
        <v>0</v>
      </c>
      <c r="AE1386" s="247">
        <f ca="1">ROUND(IF(OR(AND($D1384=LataProjekcji,$F1384&gt;0),AND($D1384=LataProjekcji,$F1384=0,$E1385&lt;=10)),$F1385,IF($D1384&lt;LataProjekcji,IF((SUM($K1386:AD1386)+$D1386)&lt;$D1385,$D1386,$D1385-SUM($K1386:AD1386)),0)),0)</f>
        <v>0</v>
      </c>
    </row>
    <row r="1387" spans="1:31" ht="12.5" hidden="1" thickBot="1">
      <c r="A1387" s="325"/>
      <c r="B1387" s="21" t="s">
        <v>396</v>
      </c>
      <c r="C1387" s="21"/>
      <c r="D1387" s="22"/>
      <c r="E1387" s="21"/>
      <c r="F1387" s="21"/>
      <c r="G1387" s="21"/>
      <c r="H1387" s="21"/>
      <c r="I1387" s="21"/>
      <c r="J1387" s="21"/>
      <c r="K1387" s="22">
        <f ca="1">ROUND(K1386,0)</f>
        <v>0</v>
      </c>
      <c r="L1387" s="22">
        <f t="shared" ref="L1387:W1387" ca="1" si="1653">ROUND(K1387+L1386,0)</f>
        <v>0</v>
      </c>
      <c r="M1387" s="22">
        <f t="shared" ca="1" si="1653"/>
        <v>0</v>
      </c>
      <c r="N1387" s="22">
        <f t="shared" ca="1" si="1653"/>
        <v>0</v>
      </c>
      <c r="O1387" s="22">
        <f t="shared" ca="1" si="1653"/>
        <v>0</v>
      </c>
      <c r="P1387" s="22">
        <f t="shared" ca="1" si="1653"/>
        <v>0</v>
      </c>
      <c r="Q1387" s="22">
        <f t="shared" ca="1" si="1653"/>
        <v>0</v>
      </c>
      <c r="R1387" s="22">
        <f t="shared" ca="1" si="1653"/>
        <v>0</v>
      </c>
      <c r="S1387" s="22">
        <f t="shared" ca="1" si="1653"/>
        <v>0</v>
      </c>
      <c r="T1387" s="22">
        <f t="shared" ca="1" si="1653"/>
        <v>0</v>
      </c>
      <c r="U1387" s="22">
        <f t="shared" ca="1" si="1653"/>
        <v>0</v>
      </c>
      <c r="V1387" s="22">
        <f t="shared" ca="1" si="1653"/>
        <v>0</v>
      </c>
      <c r="W1387" s="22">
        <f t="shared" ca="1" si="1653"/>
        <v>0</v>
      </c>
      <c r="X1387" s="22">
        <f ca="1">ROUND(W1387+X1386,0)</f>
        <v>0</v>
      </c>
      <c r="Y1387" s="22">
        <f ca="1">ROUND(X1387+Y1386,0)</f>
        <v>0</v>
      </c>
      <c r="Z1387" s="22">
        <f t="shared" ref="Z1387:AA1387" ca="1" si="1654">ROUND(Y1387+Z1386,0)</f>
        <v>0</v>
      </c>
      <c r="AA1387" s="22">
        <f t="shared" ca="1" si="1654"/>
        <v>0</v>
      </c>
      <c r="AB1387" s="22">
        <f t="shared" ref="AB1387" ca="1" si="1655">ROUND(AA1387+AB1386,0)</f>
        <v>0</v>
      </c>
      <c r="AC1387" s="22">
        <f t="shared" ref="AC1387" ca="1" si="1656">ROUND(AB1387+AC1386,0)</f>
        <v>0</v>
      </c>
      <c r="AD1387" s="22">
        <f t="shared" ref="AD1387" ca="1" si="1657">ROUND(AC1387+AD1386,0)</f>
        <v>0</v>
      </c>
      <c r="AE1387" s="22">
        <f t="shared" ref="AE1387" ca="1" si="1658">ROUND(AD1387+AE1386,0)</f>
        <v>0</v>
      </c>
    </row>
    <row r="1388" spans="1:31" ht="12.5" hidden="1" thickBot="1">
      <c r="A1388" s="325"/>
      <c r="B1388" s="21" t="s">
        <v>387</v>
      </c>
      <c r="C1388" s="21"/>
      <c r="D1388" s="22"/>
      <c r="E1388" s="21"/>
      <c r="F1388" s="21"/>
      <c r="G1388" s="21"/>
      <c r="H1388" s="534">
        <f>H1381+7</f>
        <v>49</v>
      </c>
      <c r="I1388" s="21"/>
      <c r="J1388" s="21"/>
      <c r="K1388" s="76">
        <f ca="1">IF($D1384=LataProjekcji,ROUND($D1385-K1387,0),ROUND(IF(K1386=0,0,$D1385-K1387),0))</f>
        <v>0</v>
      </c>
      <c r="L1388" s="253">
        <f t="shared" ref="L1388:W1388" ca="1" si="1659">IF($D1384=LataProjekcji,ROUND($D1385-L1387,0),ROUND(IF(AND(L1386=0,K1388&gt;0),$D1385-L1387,IF(L1386=0,0,$D1385-L1387)),0))</f>
        <v>0</v>
      </c>
      <c r="M1388" s="253">
        <f t="shared" ca="1" si="1659"/>
        <v>0</v>
      </c>
      <c r="N1388" s="253">
        <f t="shared" ca="1" si="1659"/>
        <v>0</v>
      </c>
      <c r="O1388" s="253">
        <f t="shared" ca="1" si="1659"/>
        <v>0</v>
      </c>
      <c r="P1388" s="253">
        <f t="shared" ca="1" si="1659"/>
        <v>0</v>
      </c>
      <c r="Q1388" s="253">
        <f t="shared" ca="1" si="1659"/>
        <v>0</v>
      </c>
      <c r="R1388" s="253">
        <f t="shared" ca="1" si="1659"/>
        <v>0</v>
      </c>
      <c r="S1388" s="253">
        <f t="shared" ca="1" si="1659"/>
        <v>0</v>
      </c>
      <c r="T1388" s="253">
        <f t="shared" ca="1" si="1659"/>
        <v>0</v>
      </c>
      <c r="U1388" s="253">
        <f t="shared" ca="1" si="1659"/>
        <v>0</v>
      </c>
      <c r="V1388" s="253">
        <f t="shared" ca="1" si="1659"/>
        <v>0</v>
      </c>
      <c r="W1388" s="253">
        <f t="shared" ca="1" si="1659"/>
        <v>0</v>
      </c>
      <c r="X1388" s="253">
        <f t="shared" ref="X1388:AA1388" ca="1" si="1660">IF($D1384=LataProjekcji,ROUND($D1385-X1387,0),ROUND(IF(AND(X1386=0,W1388&gt;0),$D1385-X1387,IF(X1386=0,0,$D1385-X1387)),0))</f>
        <v>0</v>
      </c>
      <c r="Y1388" s="253">
        <f t="shared" ca="1" si="1660"/>
        <v>0</v>
      </c>
      <c r="Z1388" s="253">
        <f t="shared" ca="1" si="1660"/>
        <v>0</v>
      </c>
      <c r="AA1388" s="253">
        <f t="shared" ca="1" si="1660"/>
        <v>0</v>
      </c>
      <c r="AB1388" s="253">
        <f t="shared" ref="AB1388" ca="1" si="1661">IF($D1384=LataProjekcji,ROUND($D1385-AB1387,0),ROUND(IF(AND(AB1386=0,AA1388&gt;0),$D1385-AB1387,IF(AB1386=0,0,$D1385-AB1387)),0))</f>
        <v>0</v>
      </c>
      <c r="AC1388" s="253">
        <f t="shared" ref="AC1388" ca="1" si="1662">IF($D1384=LataProjekcji,ROUND($D1385-AC1387,0),ROUND(IF(AND(AC1386=0,AB1388&gt;0),$D1385-AC1387,IF(AC1386=0,0,$D1385-AC1387)),0))</f>
        <v>0</v>
      </c>
      <c r="AD1388" s="253">
        <f t="shared" ref="AD1388" ca="1" si="1663">IF($D1384=LataProjekcji,ROUND($D1385-AD1387,0),ROUND(IF(AND(AD1386=0,AC1388&gt;0),$D1385-AD1387,IF(AD1386=0,0,$D1385-AD1387)),0))</f>
        <v>0</v>
      </c>
      <c r="AE1388" s="253">
        <f t="shared" ref="AE1388" ca="1" si="1664">IF($D1384=LataProjekcji,ROUND($D1385-AE1387,0),ROUND(IF(AND(AE1386=0,AD1388&gt;0),$D1385-AE1387,IF(AE1386=0,0,$D1385-AE1387)),0))</f>
        <v>0</v>
      </c>
    </row>
    <row r="1389" spans="1:31" hidden="1">
      <c r="A1389" s="325"/>
      <c r="B1389" s="21"/>
      <c r="C1389" s="21"/>
      <c r="D1389" s="21"/>
      <c r="E1389" s="21"/>
      <c r="F1389" s="21"/>
      <c r="G1389" s="21"/>
      <c r="H1389" s="384">
        <f>H1382+1</f>
        <v>7</v>
      </c>
      <c r="I1389" s="21"/>
      <c r="J1389" s="384" t="s">
        <v>403</v>
      </c>
      <c r="K1389" s="523">
        <f t="shared" ref="K1389:AE1389" ca="1" si="1665">IF(AND(OFFSET($F$269,$D1383,0)="tak",OFFSET($G$269,$D1383,0)="tak",OFFSET($J$269,$D1383,0)="ok",LataProjekcji&lt;=Koniec_Projekt),ROUND(OFFSET($K$2527,$H1388,(COLUMN()-11))*OFFSET($K$290,$H1389,(COLUMN()-11)),0),0)</f>
        <v>0</v>
      </c>
      <c r="L1389" s="523">
        <f t="shared" ca="1" si="1665"/>
        <v>0</v>
      </c>
      <c r="M1389" s="523">
        <f t="shared" ca="1" si="1665"/>
        <v>0</v>
      </c>
      <c r="N1389" s="523">
        <f t="shared" ca="1" si="1665"/>
        <v>0</v>
      </c>
      <c r="O1389" s="523">
        <f t="shared" ca="1" si="1665"/>
        <v>0</v>
      </c>
      <c r="P1389" s="523">
        <f t="shared" ca="1" si="1665"/>
        <v>0</v>
      </c>
      <c r="Q1389" s="523">
        <f t="shared" ca="1" si="1665"/>
        <v>0</v>
      </c>
      <c r="R1389" s="523">
        <f t="shared" ca="1" si="1665"/>
        <v>0</v>
      </c>
      <c r="S1389" s="523">
        <f t="shared" ca="1" si="1665"/>
        <v>0</v>
      </c>
      <c r="T1389" s="523">
        <f t="shared" ca="1" si="1665"/>
        <v>0</v>
      </c>
      <c r="U1389" s="523">
        <f t="shared" ca="1" si="1665"/>
        <v>0</v>
      </c>
      <c r="V1389" s="523">
        <f t="shared" ca="1" si="1665"/>
        <v>0</v>
      </c>
      <c r="W1389" s="523">
        <f t="shared" ca="1" si="1665"/>
        <v>0</v>
      </c>
      <c r="X1389" s="523">
        <f t="shared" ca="1" si="1665"/>
        <v>0</v>
      </c>
      <c r="Y1389" s="523">
        <f t="shared" ca="1" si="1665"/>
        <v>0</v>
      </c>
      <c r="Z1389" s="523">
        <f t="shared" ca="1" si="1665"/>
        <v>0</v>
      </c>
      <c r="AA1389" s="523">
        <f t="shared" ca="1" si="1665"/>
        <v>0</v>
      </c>
      <c r="AB1389" s="523">
        <f t="shared" ca="1" si="1665"/>
        <v>0</v>
      </c>
      <c r="AC1389" s="523">
        <f t="shared" ca="1" si="1665"/>
        <v>0</v>
      </c>
      <c r="AD1389" s="523">
        <f t="shared" ca="1" si="1665"/>
        <v>0</v>
      </c>
      <c r="AE1389" s="523">
        <f t="shared" ca="1" si="1665"/>
        <v>0</v>
      </c>
    </row>
    <row r="1390" spans="1:31" hidden="1">
      <c r="A1390" s="325"/>
      <c r="B1390" s="20">
        <f ca="1">OFFSET($B$269,D1390,0)</f>
        <v>0</v>
      </c>
      <c r="C1390" s="20"/>
      <c r="D1390" s="21">
        <f>D1383+1</f>
        <v>8</v>
      </c>
      <c r="E1390" s="21"/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  <c r="R1390" s="21"/>
      <c r="S1390" s="21"/>
      <c r="T1390" s="21"/>
      <c r="U1390" s="21"/>
      <c r="V1390" s="21"/>
      <c r="W1390" s="21"/>
      <c r="X1390" s="21"/>
      <c r="Y1390" s="21"/>
      <c r="Z1390" s="21"/>
      <c r="AA1390" s="21"/>
      <c r="AB1390" s="21"/>
      <c r="AC1390" s="21"/>
      <c r="AD1390" s="21"/>
      <c r="AE1390" s="21"/>
    </row>
    <row r="1391" spans="1:31" hidden="1">
      <c r="A1391" s="325"/>
      <c r="B1391" s="164" t="s">
        <v>401</v>
      </c>
      <c r="C1391" s="164"/>
      <c r="D1391" s="164">
        <f ca="1">YEAR(OFFSET($E$269,D1390,0))</f>
        <v>1900</v>
      </c>
      <c r="E1391" s="164">
        <f ca="1">MONTH(OFFSET($E$269,D1390,0))</f>
        <v>1</v>
      </c>
      <c r="F1391" s="522" cm="1">
        <f t="array" aca="1" ref="F1391" ca="1">IleMiesiecyDoKoncaRokuST</f>
        <v>11</v>
      </c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  <c r="R1391" s="21"/>
      <c r="S1391" s="21"/>
      <c r="T1391" s="21"/>
      <c r="U1391" s="21"/>
      <c r="V1391" s="21"/>
      <c r="W1391" s="21"/>
      <c r="X1391" s="21"/>
      <c r="Y1391" s="21"/>
      <c r="Z1391" s="21"/>
      <c r="AA1391" s="21"/>
      <c r="AB1391" s="21"/>
      <c r="AC1391" s="21"/>
      <c r="AD1391" s="21"/>
      <c r="AE1391" s="21"/>
    </row>
    <row r="1392" spans="1:31" hidden="1">
      <c r="A1392" s="325"/>
      <c r="B1392" s="21" t="s">
        <v>387</v>
      </c>
      <c r="C1392" s="21"/>
      <c r="D1392" s="370">
        <f ca="1">IF(E1392&lt;0,0,ROUND(E1392,0))</f>
        <v>0</v>
      </c>
      <c r="E1392" s="248">
        <f ca="1">OFFSET($D$269,D1390,0)</f>
        <v>0</v>
      </c>
      <c r="F1392" s="370">
        <f ca="1">IF(E1392&gt;10,ROUND(($D1393/12)*$F1391,0),$D1392)</f>
        <v>0</v>
      </c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1"/>
      <c r="T1392" s="21"/>
      <c r="U1392" s="21"/>
      <c r="V1392" s="21"/>
      <c r="W1392" s="21"/>
      <c r="X1392" s="21"/>
      <c r="Y1392" s="21"/>
      <c r="Z1392" s="21"/>
      <c r="AA1392" s="21"/>
      <c r="AB1392" s="21"/>
      <c r="AC1392" s="21"/>
      <c r="AD1392" s="21"/>
      <c r="AE1392" s="21"/>
    </row>
    <row r="1393" spans="1:31" hidden="1">
      <c r="A1393" s="325"/>
      <c r="B1393" s="21" t="s">
        <v>395</v>
      </c>
      <c r="C1393" s="415">
        <f ca="1">OFFSET($C$269,D1390,0)</f>
        <v>0</v>
      </c>
      <c r="D1393" s="246">
        <f ca="1">IF(ISBLANK(OFFSET($E$195,D1390,0)),0,IF(E1392&gt;10,ROUND(D1392*C1393,0),IF(D1392&lt;0,0,D1392)))</f>
        <v>0</v>
      </c>
      <c r="E1393" s="21"/>
      <c r="F1393" s="21"/>
      <c r="G1393" s="21"/>
      <c r="H1393" s="21"/>
      <c r="I1393" s="21"/>
      <c r="J1393" s="21"/>
      <c r="K1393" s="74">
        <f ca="1">ROUND(IF($D1391=LataProjekcji,$F1392,IF($D1391=LataProjekcji,$D1393,0)),0)</f>
        <v>0</v>
      </c>
      <c r="L1393" s="247">
        <f ca="1">ROUND(IF(OR(AND($D1391=LataProjekcji,$F1391&gt;0),AND($D1391=LataProjekcji,$F1391=0,$E1392&lt;=10)),$F1392,IF($D1391&lt;LataProjekcji,IF((SUM($K1393:K1393)+$D1393)&lt;$D1392,$D1393,$D1392-SUM($K1393:K1393)),0)),0)</f>
        <v>0</v>
      </c>
      <c r="M1393" s="247">
        <f ca="1">ROUND(IF(OR(AND($D1391=LataProjekcji,$F1391&gt;0),AND($D1391=LataProjekcji,$F1391=0,$E1392&lt;=10)),$F1392,IF($D1391&lt;LataProjekcji,IF((SUM($K1393:L1393)+$D1393)&lt;$D1392,$D1393,$D1392-SUM($K1393:L1393)),0)),0)</f>
        <v>0</v>
      </c>
      <c r="N1393" s="247">
        <f ca="1">ROUND(IF(OR(AND($D1391=LataProjekcji,$F1391&gt;0),AND($D1391=LataProjekcji,$F1391=0,$E1392&lt;=10)),$F1392,IF($D1391&lt;LataProjekcji,IF((SUM($K1393:M1393)+$D1393)&lt;$D1392,$D1393,$D1392-SUM($K1393:M1393)),0)),0)</f>
        <v>0</v>
      </c>
      <c r="O1393" s="247">
        <f ca="1">ROUND(IF(OR(AND($D1391=LataProjekcji,$F1391&gt;0),AND($D1391=LataProjekcji,$F1391=0,$E1392&lt;=10)),$F1392,IF($D1391&lt;LataProjekcji,IF((SUM($K1393:N1393)+$D1393)&lt;$D1392,$D1393,$D1392-SUM($K1393:N1393)),0)),0)</f>
        <v>0</v>
      </c>
      <c r="P1393" s="247">
        <f ca="1">ROUND(IF(OR(AND($D1391=LataProjekcji,$F1391&gt;0),AND($D1391=LataProjekcji,$F1391=0,$E1392&lt;=10)),$F1392,IF($D1391&lt;LataProjekcji,IF((SUM($K1393:O1393)+$D1393)&lt;$D1392,$D1393,$D1392-SUM($K1393:O1393)),0)),0)</f>
        <v>0</v>
      </c>
      <c r="Q1393" s="247">
        <f ca="1">ROUND(IF(OR(AND($D1391=LataProjekcji,$F1391&gt;0),AND($D1391=LataProjekcji,$F1391=0,$E1392&lt;=10)),$F1392,IF($D1391&lt;LataProjekcji,IF((SUM($K1393:P1393)+$D1393)&lt;$D1392,$D1393,$D1392-SUM($K1393:P1393)),0)),0)</f>
        <v>0</v>
      </c>
      <c r="R1393" s="247">
        <f ca="1">ROUND(IF(OR(AND($D1391=LataProjekcji,$F1391&gt;0),AND($D1391=LataProjekcji,$F1391=0,$E1392&lt;=10)),$F1392,IF($D1391&lt;LataProjekcji,IF((SUM($K1393:Q1393)+$D1393)&lt;$D1392,$D1393,$D1392-SUM($K1393:Q1393)),0)),0)</f>
        <v>0</v>
      </c>
      <c r="S1393" s="247">
        <f ca="1">ROUND(IF(OR(AND($D1391=LataProjekcji,$F1391&gt;0),AND($D1391=LataProjekcji,$F1391=0,$E1392&lt;=10)),$F1392,IF($D1391&lt;LataProjekcji,IF((SUM($K1393:R1393)+$D1393)&lt;$D1392,$D1393,$D1392-SUM($K1393:R1393)),0)),0)</f>
        <v>0</v>
      </c>
      <c r="T1393" s="247">
        <f ca="1">ROUND(IF(OR(AND($D1391=LataProjekcji,$F1391&gt;0),AND($D1391=LataProjekcji,$F1391=0,$E1392&lt;=10)),$F1392,IF($D1391&lt;LataProjekcji,IF((SUM($K1393:S1393)+$D1393)&lt;$D1392,$D1393,$D1392-SUM($K1393:S1393)),0)),0)</f>
        <v>0</v>
      </c>
      <c r="U1393" s="247">
        <f ca="1">ROUND(IF(OR(AND($D1391=LataProjekcji,$F1391&gt;0),AND($D1391=LataProjekcji,$F1391=0,$E1392&lt;=10)),$F1392,IF($D1391&lt;LataProjekcji,IF((SUM($K1393:T1393)+$D1393)&lt;$D1392,$D1393,$D1392-SUM($K1393:T1393)),0)),0)</f>
        <v>0</v>
      </c>
      <c r="V1393" s="247">
        <f ca="1">ROUND(IF(OR(AND($D1391=LataProjekcji,$F1391&gt;0),AND($D1391=LataProjekcji,$F1391=0,$E1392&lt;=10)),$F1392,IF($D1391&lt;LataProjekcji,IF((SUM($K1393:U1393)+$D1393)&lt;$D1392,$D1393,$D1392-SUM($K1393:U1393)),0)),0)</f>
        <v>0</v>
      </c>
      <c r="W1393" s="247">
        <f ca="1">ROUND(IF(OR(AND($D1391=LataProjekcji,$F1391&gt;0),AND($D1391=LataProjekcji,$F1391=0,$E1392&lt;=10)),$F1392,IF($D1391&lt;LataProjekcji,IF((SUM($K1393:V1393)+$D1393)&lt;$D1392,$D1393,$D1392-SUM($K1393:V1393)),0)),0)</f>
        <v>0</v>
      </c>
      <c r="X1393" s="247">
        <f ca="1">ROUND(IF(OR(AND($D1391=LataProjekcji,$F1391&gt;0),AND($D1391=LataProjekcji,$F1391=0,$E1392&lt;=10)),$F1392,IF($D1391&lt;LataProjekcji,IF((SUM($K1393:W1393)+$D1393)&lt;$D1392,$D1393,$D1392-SUM($K1393:W1393)),0)),0)</f>
        <v>0</v>
      </c>
      <c r="Y1393" s="247">
        <f ca="1">ROUND(IF(OR(AND($D1391=LataProjekcji,$F1391&gt;0),AND($D1391=LataProjekcji,$F1391=0,$E1392&lt;=10)),$F1392,IF($D1391&lt;LataProjekcji,IF((SUM($K1393:X1393)+$D1393)&lt;$D1392,$D1393,$D1392-SUM($K1393:X1393)),0)),0)</f>
        <v>0</v>
      </c>
      <c r="Z1393" s="247">
        <f ca="1">ROUND(IF(OR(AND($D1391=LataProjekcji,$F1391&gt;0),AND($D1391=LataProjekcji,$F1391=0,$E1392&lt;=10)),$F1392,IF($D1391&lt;LataProjekcji,IF((SUM($K1393:Y1393)+$D1393)&lt;$D1392,$D1393,$D1392-SUM($K1393:Y1393)),0)),0)</f>
        <v>0</v>
      </c>
      <c r="AA1393" s="247">
        <f ca="1">ROUND(IF(OR(AND($D1391=LataProjekcji,$F1391&gt;0),AND($D1391=LataProjekcji,$F1391=0,$E1392&lt;=10)),$F1392,IF($D1391&lt;LataProjekcji,IF((SUM($K1393:Z1393)+$D1393)&lt;$D1392,$D1393,$D1392-SUM($K1393:Z1393)),0)),0)</f>
        <v>0</v>
      </c>
      <c r="AB1393" s="247">
        <f ca="1">ROUND(IF(OR(AND($D1391=LataProjekcji,$F1391&gt;0),AND($D1391=LataProjekcji,$F1391=0,$E1392&lt;=10)),$F1392,IF($D1391&lt;LataProjekcji,IF((SUM($K1393:AA1393)+$D1393)&lt;$D1392,$D1393,$D1392-SUM($K1393:AA1393)),0)),0)</f>
        <v>0</v>
      </c>
      <c r="AC1393" s="247">
        <f ca="1">ROUND(IF(OR(AND($D1391=LataProjekcji,$F1391&gt;0),AND($D1391=LataProjekcji,$F1391=0,$E1392&lt;=10)),$F1392,IF($D1391&lt;LataProjekcji,IF((SUM($K1393:AB1393)+$D1393)&lt;$D1392,$D1393,$D1392-SUM($K1393:AB1393)),0)),0)</f>
        <v>0</v>
      </c>
      <c r="AD1393" s="247">
        <f ca="1">ROUND(IF(OR(AND($D1391=LataProjekcji,$F1391&gt;0),AND($D1391=LataProjekcji,$F1391=0,$E1392&lt;=10)),$F1392,IF($D1391&lt;LataProjekcji,IF((SUM($K1393:AC1393)+$D1393)&lt;$D1392,$D1393,$D1392-SUM($K1393:AC1393)),0)),0)</f>
        <v>0</v>
      </c>
      <c r="AE1393" s="247">
        <f ca="1">ROUND(IF(OR(AND($D1391=LataProjekcji,$F1391&gt;0),AND($D1391=LataProjekcji,$F1391=0,$E1392&lt;=10)),$F1392,IF($D1391&lt;LataProjekcji,IF((SUM($K1393:AD1393)+$D1393)&lt;$D1392,$D1393,$D1392-SUM($K1393:AD1393)),0)),0)</f>
        <v>0</v>
      </c>
    </row>
    <row r="1394" spans="1:31" ht="12.5" hidden="1" thickBot="1">
      <c r="A1394" s="325"/>
      <c r="B1394" s="21" t="s">
        <v>396</v>
      </c>
      <c r="C1394" s="21"/>
      <c r="D1394" s="22"/>
      <c r="E1394" s="21"/>
      <c r="F1394" s="21"/>
      <c r="G1394" s="21"/>
      <c r="H1394" s="21"/>
      <c r="I1394" s="21"/>
      <c r="J1394" s="21"/>
      <c r="K1394" s="22">
        <f ca="1">ROUND(K1393,0)</f>
        <v>0</v>
      </c>
      <c r="L1394" s="22">
        <f t="shared" ref="L1394:W1394" ca="1" si="1666">ROUND(K1394+L1393,0)</f>
        <v>0</v>
      </c>
      <c r="M1394" s="22">
        <f t="shared" ca="1" si="1666"/>
        <v>0</v>
      </c>
      <c r="N1394" s="22">
        <f t="shared" ca="1" si="1666"/>
        <v>0</v>
      </c>
      <c r="O1394" s="22">
        <f t="shared" ca="1" si="1666"/>
        <v>0</v>
      </c>
      <c r="P1394" s="22">
        <f t="shared" ca="1" si="1666"/>
        <v>0</v>
      </c>
      <c r="Q1394" s="22">
        <f t="shared" ca="1" si="1666"/>
        <v>0</v>
      </c>
      <c r="R1394" s="22">
        <f t="shared" ca="1" si="1666"/>
        <v>0</v>
      </c>
      <c r="S1394" s="22">
        <f t="shared" ca="1" si="1666"/>
        <v>0</v>
      </c>
      <c r="T1394" s="22">
        <f t="shared" ca="1" si="1666"/>
        <v>0</v>
      </c>
      <c r="U1394" s="22">
        <f t="shared" ca="1" si="1666"/>
        <v>0</v>
      </c>
      <c r="V1394" s="22">
        <f t="shared" ca="1" si="1666"/>
        <v>0</v>
      </c>
      <c r="W1394" s="22">
        <f t="shared" ca="1" si="1666"/>
        <v>0</v>
      </c>
      <c r="X1394" s="22">
        <f ca="1">ROUND(W1394+X1393,0)</f>
        <v>0</v>
      </c>
      <c r="Y1394" s="22">
        <f ca="1">ROUND(X1394+Y1393,0)</f>
        <v>0</v>
      </c>
      <c r="Z1394" s="22">
        <f t="shared" ref="Z1394:AA1394" ca="1" si="1667">ROUND(Y1394+Z1393,0)</f>
        <v>0</v>
      </c>
      <c r="AA1394" s="22">
        <f t="shared" ca="1" si="1667"/>
        <v>0</v>
      </c>
      <c r="AB1394" s="22">
        <f t="shared" ref="AB1394" ca="1" si="1668">ROUND(AA1394+AB1393,0)</f>
        <v>0</v>
      </c>
      <c r="AC1394" s="22">
        <f t="shared" ref="AC1394" ca="1" si="1669">ROUND(AB1394+AC1393,0)</f>
        <v>0</v>
      </c>
      <c r="AD1394" s="22">
        <f t="shared" ref="AD1394" ca="1" si="1670">ROUND(AC1394+AD1393,0)</f>
        <v>0</v>
      </c>
      <c r="AE1394" s="22">
        <f t="shared" ref="AE1394" ca="1" si="1671">ROUND(AD1394+AE1393,0)</f>
        <v>0</v>
      </c>
    </row>
    <row r="1395" spans="1:31" ht="12.5" hidden="1" thickBot="1">
      <c r="A1395" s="325"/>
      <c r="B1395" s="21" t="s">
        <v>387</v>
      </c>
      <c r="C1395" s="21"/>
      <c r="D1395" s="22"/>
      <c r="E1395" s="21"/>
      <c r="F1395" s="21"/>
      <c r="G1395" s="21"/>
      <c r="H1395" s="534">
        <f>H1388+7</f>
        <v>56</v>
      </c>
      <c r="I1395" s="21"/>
      <c r="J1395" s="21"/>
      <c r="K1395" s="76">
        <f ca="1">IF($D1391=LataProjekcji,ROUND($D1392-K1394,0),ROUND(IF(K1393=0,0,$D1392-K1394),0))</f>
        <v>0</v>
      </c>
      <c r="L1395" s="253">
        <f t="shared" ref="L1395:W1395" ca="1" si="1672">IF($D1391=LataProjekcji,ROUND($D1392-L1394,0),ROUND(IF(AND(L1393=0,K1395&gt;0),$D1392-L1394,IF(L1393=0,0,$D1392-L1394)),0))</f>
        <v>0</v>
      </c>
      <c r="M1395" s="253">
        <f t="shared" ca="1" si="1672"/>
        <v>0</v>
      </c>
      <c r="N1395" s="253">
        <f t="shared" ca="1" si="1672"/>
        <v>0</v>
      </c>
      <c r="O1395" s="253">
        <f t="shared" ca="1" si="1672"/>
        <v>0</v>
      </c>
      <c r="P1395" s="253">
        <f t="shared" ca="1" si="1672"/>
        <v>0</v>
      </c>
      <c r="Q1395" s="253">
        <f t="shared" ca="1" si="1672"/>
        <v>0</v>
      </c>
      <c r="R1395" s="253">
        <f t="shared" ca="1" si="1672"/>
        <v>0</v>
      </c>
      <c r="S1395" s="253">
        <f t="shared" ca="1" si="1672"/>
        <v>0</v>
      </c>
      <c r="T1395" s="253">
        <f t="shared" ca="1" si="1672"/>
        <v>0</v>
      </c>
      <c r="U1395" s="253">
        <f t="shared" ca="1" si="1672"/>
        <v>0</v>
      </c>
      <c r="V1395" s="253">
        <f t="shared" ca="1" si="1672"/>
        <v>0</v>
      </c>
      <c r="W1395" s="253">
        <f t="shared" ca="1" si="1672"/>
        <v>0</v>
      </c>
      <c r="X1395" s="253">
        <f t="shared" ref="X1395:AA1395" ca="1" si="1673">IF($D1391=LataProjekcji,ROUND($D1392-X1394,0),ROUND(IF(AND(X1393=0,W1395&gt;0),$D1392-X1394,IF(X1393=0,0,$D1392-X1394)),0))</f>
        <v>0</v>
      </c>
      <c r="Y1395" s="253">
        <f t="shared" ca="1" si="1673"/>
        <v>0</v>
      </c>
      <c r="Z1395" s="253">
        <f t="shared" ca="1" si="1673"/>
        <v>0</v>
      </c>
      <c r="AA1395" s="253">
        <f t="shared" ca="1" si="1673"/>
        <v>0</v>
      </c>
      <c r="AB1395" s="253">
        <f t="shared" ref="AB1395" ca="1" si="1674">IF($D1391=LataProjekcji,ROUND($D1392-AB1394,0),ROUND(IF(AND(AB1393=0,AA1395&gt;0),$D1392-AB1394,IF(AB1393=0,0,$D1392-AB1394)),0))</f>
        <v>0</v>
      </c>
      <c r="AC1395" s="253">
        <f t="shared" ref="AC1395" ca="1" si="1675">IF($D1391=LataProjekcji,ROUND($D1392-AC1394,0),ROUND(IF(AND(AC1393=0,AB1395&gt;0),$D1392-AC1394,IF(AC1393=0,0,$D1392-AC1394)),0))</f>
        <v>0</v>
      </c>
      <c r="AD1395" s="253">
        <f t="shared" ref="AD1395" ca="1" si="1676">IF($D1391=LataProjekcji,ROUND($D1392-AD1394,0),ROUND(IF(AND(AD1393=0,AC1395&gt;0),$D1392-AD1394,IF(AD1393=0,0,$D1392-AD1394)),0))</f>
        <v>0</v>
      </c>
      <c r="AE1395" s="253">
        <f t="shared" ref="AE1395" ca="1" si="1677">IF($D1391=LataProjekcji,ROUND($D1392-AE1394,0),ROUND(IF(AND(AE1393=0,AD1395&gt;0),$D1392-AE1394,IF(AE1393=0,0,$D1392-AE1394)),0))</f>
        <v>0</v>
      </c>
    </row>
    <row r="1396" spans="1:31" hidden="1">
      <c r="A1396" s="325"/>
      <c r="B1396" s="21"/>
      <c r="C1396" s="21"/>
      <c r="D1396" s="21"/>
      <c r="E1396" s="21"/>
      <c r="F1396" s="21"/>
      <c r="G1396" s="21"/>
      <c r="H1396" s="384">
        <f>H1389+1</f>
        <v>8</v>
      </c>
      <c r="I1396" s="21"/>
      <c r="J1396" s="384" t="s">
        <v>403</v>
      </c>
      <c r="K1396" s="523">
        <f t="shared" ref="K1396:AE1396" ca="1" si="1678">IF(AND(OFFSET($F$269,$D1390,0)="tak",OFFSET($G$269,$D1390,0)="tak",OFFSET($J$269,$D1390,0)="ok",LataProjekcji&lt;=Koniec_Projekt),ROUND(OFFSET($K$2527,$H1395,(COLUMN()-11))*OFFSET($K$290,$H1396,(COLUMN()-11)),0),0)</f>
        <v>0</v>
      </c>
      <c r="L1396" s="523">
        <f t="shared" ca="1" si="1678"/>
        <v>0</v>
      </c>
      <c r="M1396" s="523">
        <f t="shared" ca="1" si="1678"/>
        <v>0</v>
      </c>
      <c r="N1396" s="523">
        <f t="shared" ca="1" si="1678"/>
        <v>0</v>
      </c>
      <c r="O1396" s="523">
        <f t="shared" ca="1" si="1678"/>
        <v>0</v>
      </c>
      <c r="P1396" s="523">
        <f t="shared" ca="1" si="1678"/>
        <v>0</v>
      </c>
      <c r="Q1396" s="523">
        <f t="shared" ca="1" si="1678"/>
        <v>0</v>
      </c>
      <c r="R1396" s="523">
        <f t="shared" ca="1" si="1678"/>
        <v>0</v>
      </c>
      <c r="S1396" s="523">
        <f t="shared" ca="1" si="1678"/>
        <v>0</v>
      </c>
      <c r="T1396" s="523">
        <f t="shared" ca="1" si="1678"/>
        <v>0</v>
      </c>
      <c r="U1396" s="523">
        <f t="shared" ca="1" si="1678"/>
        <v>0</v>
      </c>
      <c r="V1396" s="523">
        <f t="shared" ca="1" si="1678"/>
        <v>0</v>
      </c>
      <c r="W1396" s="523">
        <f t="shared" ca="1" si="1678"/>
        <v>0</v>
      </c>
      <c r="X1396" s="523">
        <f t="shared" ca="1" si="1678"/>
        <v>0</v>
      </c>
      <c r="Y1396" s="523">
        <f t="shared" ca="1" si="1678"/>
        <v>0</v>
      </c>
      <c r="Z1396" s="523">
        <f t="shared" ca="1" si="1678"/>
        <v>0</v>
      </c>
      <c r="AA1396" s="523">
        <f t="shared" ca="1" si="1678"/>
        <v>0</v>
      </c>
      <c r="AB1396" s="523">
        <f t="shared" ca="1" si="1678"/>
        <v>0</v>
      </c>
      <c r="AC1396" s="523">
        <f t="shared" ca="1" si="1678"/>
        <v>0</v>
      </c>
      <c r="AD1396" s="523">
        <f t="shared" ca="1" si="1678"/>
        <v>0</v>
      </c>
      <c r="AE1396" s="523">
        <f t="shared" ca="1" si="1678"/>
        <v>0</v>
      </c>
    </row>
    <row r="1397" spans="1:31" hidden="1">
      <c r="A1397" s="325"/>
      <c r="B1397" s="20">
        <f ca="1">OFFSET($B$269,D1397,0)</f>
        <v>0</v>
      </c>
      <c r="C1397" s="20"/>
      <c r="D1397" s="21">
        <f>D1390+1</f>
        <v>9</v>
      </c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1:31" hidden="1">
      <c r="A1398" s="325"/>
      <c r="B1398" s="164" t="s">
        <v>401</v>
      </c>
      <c r="C1398" s="164"/>
      <c r="D1398" s="164">
        <f ca="1">YEAR(OFFSET($E$269,D1397,0))</f>
        <v>1900</v>
      </c>
      <c r="E1398" s="164">
        <f ca="1">MONTH(OFFSET($E$269,D1397,0))</f>
        <v>1</v>
      </c>
      <c r="F1398" s="522" cm="1">
        <f t="array" aca="1" ref="F1398" ca="1">IleMiesiecyDoKoncaRokuST</f>
        <v>11</v>
      </c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  <c r="R1398" s="21"/>
      <c r="S1398" s="21"/>
      <c r="T1398" s="21"/>
      <c r="U1398" s="21"/>
      <c r="V1398" s="21"/>
      <c r="W1398" s="21"/>
      <c r="X1398" s="21"/>
      <c r="Y1398" s="21"/>
      <c r="Z1398" s="21"/>
      <c r="AA1398" s="21"/>
      <c r="AB1398" s="21"/>
      <c r="AC1398" s="21"/>
      <c r="AD1398" s="21"/>
      <c r="AE1398" s="21"/>
    </row>
    <row r="1399" spans="1:31" hidden="1">
      <c r="A1399" s="325"/>
      <c r="B1399" s="21" t="s">
        <v>387</v>
      </c>
      <c r="C1399" s="21"/>
      <c r="D1399" s="370">
        <f ca="1">IF(E1399&lt;0,0,ROUND(E1399,0))</f>
        <v>0</v>
      </c>
      <c r="E1399" s="248">
        <f ca="1">OFFSET($D$269,D1397,0)</f>
        <v>0</v>
      </c>
      <c r="F1399" s="370">
        <f ca="1">IF(E1399&gt;10,ROUND(($D1400/12)*$F1398,0),$D1399)</f>
        <v>0</v>
      </c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  <c r="R1399" s="21"/>
      <c r="S1399" s="21"/>
      <c r="T1399" s="21"/>
      <c r="U1399" s="21"/>
      <c r="V1399" s="21"/>
      <c r="W1399" s="21"/>
      <c r="X1399" s="21"/>
      <c r="Y1399" s="21"/>
      <c r="Z1399" s="21"/>
      <c r="AA1399" s="21"/>
      <c r="AB1399" s="21"/>
      <c r="AC1399" s="21"/>
      <c r="AD1399" s="21"/>
      <c r="AE1399" s="21"/>
    </row>
    <row r="1400" spans="1:31" hidden="1">
      <c r="A1400" s="325"/>
      <c r="B1400" s="21" t="s">
        <v>395</v>
      </c>
      <c r="C1400" s="415">
        <f ca="1">OFFSET($C$269,D1397,0)</f>
        <v>0</v>
      </c>
      <c r="D1400" s="246">
        <f ca="1">IF(ISBLANK(OFFSET($E$195,D1397,0)),0,IF(E1399&gt;10,ROUND(D1399*C1400,0),IF(D1399&lt;0,0,D1399)))</f>
        <v>0</v>
      </c>
      <c r="E1400" s="21"/>
      <c r="F1400" s="21"/>
      <c r="G1400" s="21"/>
      <c r="H1400" s="21"/>
      <c r="I1400" s="21"/>
      <c r="J1400" s="21"/>
      <c r="K1400" s="74">
        <f ca="1">ROUND(IF($D1398=LataProjekcji,$F1399,IF($D1398=LataProjekcji,$D1400,0)),0)</f>
        <v>0</v>
      </c>
      <c r="L1400" s="247">
        <f ca="1">ROUND(IF(OR(AND($D1398=LataProjekcji,$F1398&gt;0),AND($D1398=LataProjekcji,$F1398=0,$E1399&lt;=10)),$F1399,IF($D1398&lt;LataProjekcji,IF((SUM($K1400:K1400)+$D1400)&lt;$D1399,$D1400,$D1399-SUM($K1400:K1400)),0)),0)</f>
        <v>0</v>
      </c>
      <c r="M1400" s="247">
        <f ca="1">ROUND(IF(OR(AND($D1398=LataProjekcji,$F1398&gt;0),AND($D1398=LataProjekcji,$F1398=0,$E1399&lt;=10)),$F1399,IF($D1398&lt;LataProjekcji,IF((SUM($K1400:L1400)+$D1400)&lt;$D1399,$D1400,$D1399-SUM($K1400:L1400)),0)),0)</f>
        <v>0</v>
      </c>
      <c r="N1400" s="247">
        <f ca="1">ROUND(IF(OR(AND($D1398=LataProjekcji,$F1398&gt;0),AND($D1398=LataProjekcji,$F1398=0,$E1399&lt;=10)),$F1399,IF($D1398&lt;LataProjekcji,IF((SUM($K1400:M1400)+$D1400)&lt;$D1399,$D1400,$D1399-SUM($K1400:M1400)),0)),0)</f>
        <v>0</v>
      </c>
      <c r="O1400" s="247">
        <f ca="1">ROUND(IF(OR(AND($D1398=LataProjekcji,$F1398&gt;0),AND($D1398=LataProjekcji,$F1398=0,$E1399&lt;=10)),$F1399,IF($D1398&lt;LataProjekcji,IF((SUM($K1400:N1400)+$D1400)&lt;$D1399,$D1400,$D1399-SUM($K1400:N1400)),0)),0)</f>
        <v>0</v>
      </c>
      <c r="P1400" s="247">
        <f ca="1">ROUND(IF(OR(AND($D1398=LataProjekcji,$F1398&gt;0),AND($D1398=LataProjekcji,$F1398=0,$E1399&lt;=10)),$F1399,IF($D1398&lt;LataProjekcji,IF((SUM($K1400:O1400)+$D1400)&lt;$D1399,$D1400,$D1399-SUM($K1400:O1400)),0)),0)</f>
        <v>0</v>
      </c>
      <c r="Q1400" s="247">
        <f ca="1">ROUND(IF(OR(AND($D1398=LataProjekcji,$F1398&gt;0),AND($D1398=LataProjekcji,$F1398=0,$E1399&lt;=10)),$F1399,IF($D1398&lt;LataProjekcji,IF((SUM($K1400:P1400)+$D1400)&lt;$D1399,$D1400,$D1399-SUM($K1400:P1400)),0)),0)</f>
        <v>0</v>
      </c>
      <c r="R1400" s="247">
        <f ca="1">ROUND(IF(OR(AND($D1398=LataProjekcji,$F1398&gt;0),AND($D1398=LataProjekcji,$F1398=0,$E1399&lt;=10)),$F1399,IF($D1398&lt;LataProjekcji,IF((SUM($K1400:Q1400)+$D1400)&lt;$D1399,$D1400,$D1399-SUM($K1400:Q1400)),0)),0)</f>
        <v>0</v>
      </c>
      <c r="S1400" s="247">
        <f ca="1">ROUND(IF(OR(AND($D1398=LataProjekcji,$F1398&gt;0),AND($D1398=LataProjekcji,$F1398=0,$E1399&lt;=10)),$F1399,IF($D1398&lt;LataProjekcji,IF((SUM($K1400:R1400)+$D1400)&lt;$D1399,$D1400,$D1399-SUM($K1400:R1400)),0)),0)</f>
        <v>0</v>
      </c>
      <c r="T1400" s="247">
        <f ca="1">ROUND(IF(OR(AND($D1398=LataProjekcji,$F1398&gt;0),AND($D1398=LataProjekcji,$F1398=0,$E1399&lt;=10)),$F1399,IF($D1398&lt;LataProjekcji,IF((SUM($K1400:S1400)+$D1400)&lt;$D1399,$D1400,$D1399-SUM($K1400:S1400)),0)),0)</f>
        <v>0</v>
      </c>
      <c r="U1400" s="247">
        <f ca="1">ROUND(IF(OR(AND($D1398=LataProjekcji,$F1398&gt;0),AND($D1398=LataProjekcji,$F1398=0,$E1399&lt;=10)),$F1399,IF($D1398&lt;LataProjekcji,IF((SUM($K1400:T1400)+$D1400)&lt;$D1399,$D1400,$D1399-SUM($K1400:T1400)),0)),0)</f>
        <v>0</v>
      </c>
      <c r="V1400" s="247">
        <f ca="1">ROUND(IF(OR(AND($D1398=LataProjekcji,$F1398&gt;0),AND($D1398=LataProjekcji,$F1398=0,$E1399&lt;=10)),$F1399,IF($D1398&lt;LataProjekcji,IF((SUM($K1400:U1400)+$D1400)&lt;$D1399,$D1400,$D1399-SUM($K1400:U1400)),0)),0)</f>
        <v>0</v>
      </c>
      <c r="W1400" s="247">
        <f ca="1">ROUND(IF(OR(AND($D1398=LataProjekcji,$F1398&gt;0),AND($D1398=LataProjekcji,$F1398=0,$E1399&lt;=10)),$F1399,IF($D1398&lt;LataProjekcji,IF((SUM($K1400:V1400)+$D1400)&lt;$D1399,$D1400,$D1399-SUM($K1400:V1400)),0)),0)</f>
        <v>0</v>
      </c>
      <c r="X1400" s="247">
        <f ca="1">ROUND(IF(OR(AND($D1398=LataProjekcji,$F1398&gt;0),AND($D1398=LataProjekcji,$F1398=0,$E1399&lt;=10)),$F1399,IF($D1398&lt;LataProjekcji,IF((SUM($K1400:W1400)+$D1400)&lt;$D1399,$D1400,$D1399-SUM($K1400:W1400)),0)),0)</f>
        <v>0</v>
      </c>
      <c r="Y1400" s="247">
        <f ca="1">ROUND(IF(OR(AND($D1398=LataProjekcji,$F1398&gt;0),AND($D1398=LataProjekcji,$F1398=0,$E1399&lt;=10)),$F1399,IF($D1398&lt;LataProjekcji,IF((SUM($K1400:X1400)+$D1400)&lt;$D1399,$D1400,$D1399-SUM($K1400:X1400)),0)),0)</f>
        <v>0</v>
      </c>
      <c r="Z1400" s="247">
        <f ca="1">ROUND(IF(OR(AND($D1398=LataProjekcji,$F1398&gt;0),AND($D1398=LataProjekcji,$F1398=0,$E1399&lt;=10)),$F1399,IF($D1398&lt;LataProjekcji,IF((SUM($K1400:Y1400)+$D1400)&lt;$D1399,$D1400,$D1399-SUM($K1400:Y1400)),0)),0)</f>
        <v>0</v>
      </c>
      <c r="AA1400" s="247">
        <f ca="1">ROUND(IF(OR(AND($D1398=LataProjekcji,$F1398&gt;0),AND($D1398=LataProjekcji,$F1398=0,$E1399&lt;=10)),$F1399,IF($D1398&lt;LataProjekcji,IF((SUM($K1400:Z1400)+$D1400)&lt;$D1399,$D1400,$D1399-SUM($K1400:Z1400)),0)),0)</f>
        <v>0</v>
      </c>
      <c r="AB1400" s="247">
        <f ca="1">ROUND(IF(OR(AND($D1398=LataProjekcji,$F1398&gt;0),AND($D1398=LataProjekcji,$F1398=0,$E1399&lt;=10)),$F1399,IF($D1398&lt;LataProjekcji,IF((SUM($K1400:AA1400)+$D1400)&lt;$D1399,$D1400,$D1399-SUM($K1400:AA1400)),0)),0)</f>
        <v>0</v>
      </c>
      <c r="AC1400" s="247">
        <f ca="1">ROUND(IF(OR(AND($D1398=LataProjekcji,$F1398&gt;0),AND($D1398=LataProjekcji,$F1398=0,$E1399&lt;=10)),$F1399,IF($D1398&lt;LataProjekcji,IF((SUM($K1400:AB1400)+$D1400)&lt;$D1399,$D1400,$D1399-SUM($K1400:AB1400)),0)),0)</f>
        <v>0</v>
      </c>
      <c r="AD1400" s="247">
        <f ca="1">ROUND(IF(OR(AND($D1398=LataProjekcji,$F1398&gt;0),AND($D1398=LataProjekcji,$F1398=0,$E1399&lt;=10)),$F1399,IF($D1398&lt;LataProjekcji,IF((SUM($K1400:AC1400)+$D1400)&lt;$D1399,$D1400,$D1399-SUM($K1400:AC1400)),0)),0)</f>
        <v>0</v>
      </c>
      <c r="AE1400" s="247">
        <f ca="1">ROUND(IF(OR(AND($D1398=LataProjekcji,$F1398&gt;0),AND($D1398=LataProjekcji,$F1398=0,$E1399&lt;=10)),$F1399,IF($D1398&lt;LataProjekcji,IF((SUM($K1400:AD1400)+$D1400)&lt;$D1399,$D1400,$D1399-SUM($K1400:AD1400)),0)),0)</f>
        <v>0</v>
      </c>
    </row>
    <row r="1401" spans="1:31" ht="12.5" hidden="1" thickBot="1">
      <c r="A1401" s="325"/>
      <c r="B1401" s="21" t="s">
        <v>396</v>
      </c>
      <c r="C1401" s="21"/>
      <c r="D1401" s="22"/>
      <c r="E1401" s="21"/>
      <c r="F1401" s="21"/>
      <c r="G1401" s="21"/>
      <c r="H1401" s="21"/>
      <c r="I1401" s="21"/>
      <c r="J1401" s="21"/>
      <c r="K1401" s="22">
        <f ca="1">ROUND(K1400,0)</f>
        <v>0</v>
      </c>
      <c r="L1401" s="22">
        <f t="shared" ref="L1401:W1401" ca="1" si="1679">ROUND(K1401+L1400,0)</f>
        <v>0</v>
      </c>
      <c r="M1401" s="22">
        <f t="shared" ca="1" si="1679"/>
        <v>0</v>
      </c>
      <c r="N1401" s="22">
        <f t="shared" ca="1" si="1679"/>
        <v>0</v>
      </c>
      <c r="O1401" s="22">
        <f t="shared" ca="1" si="1679"/>
        <v>0</v>
      </c>
      <c r="P1401" s="22">
        <f t="shared" ca="1" si="1679"/>
        <v>0</v>
      </c>
      <c r="Q1401" s="22">
        <f t="shared" ca="1" si="1679"/>
        <v>0</v>
      </c>
      <c r="R1401" s="22">
        <f t="shared" ca="1" si="1679"/>
        <v>0</v>
      </c>
      <c r="S1401" s="22">
        <f t="shared" ca="1" si="1679"/>
        <v>0</v>
      </c>
      <c r="T1401" s="22">
        <f t="shared" ca="1" si="1679"/>
        <v>0</v>
      </c>
      <c r="U1401" s="22">
        <f t="shared" ca="1" si="1679"/>
        <v>0</v>
      </c>
      <c r="V1401" s="22">
        <f t="shared" ca="1" si="1679"/>
        <v>0</v>
      </c>
      <c r="W1401" s="22">
        <f t="shared" ca="1" si="1679"/>
        <v>0</v>
      </c>
      <c r="X1401" s="22">
        <f ca="1">ROUND(W1401+X1400,0)</f>
        <v>0</v>
      </c>
      <c r="Y1401" s="22">
        <f ca="1">ROUND(X1401+Y1400,0)</f>
        <v>0</v>
      </c>
      <c r="Z1401" s="22">
        <f t="shared" ref="Z1401:AA1401" ca="1" si="1680">ROUND(Y1401+Z1400,0)</f>
        <v>0</v>
      </c>
      <c r="AA1401" s="22">
        <f t="shared" ca="1" si="1680"/>
        <v>0</v>
      </c>
      <c r="AB1401" s="22">
        <f t="shared" ref="AB1401" ca="1" si="1681">ROUND(AA1401+AB1400,0)</f>
        <v>0</v>
      </c>
      <c r="AC1401" s="22">
        <f t="shared" ref="AC1401" ca="1" si="1682">ROUND(AB1401+AC1400,0)</f>
        <v>0</v>
      </c>
      <c r="AD1401" s="22">
        <f t="shared" ref="AD1401" ca="1" si="1683">ROUND(AC1401+AD1400,0)</f>
        <v>0</v>
      </c>
      <c r="AE1401" s="22">
        <f t="shared" ref="AE1401" ca="1" si="1684">ROUND(AD1401+AE1400,0)</f>
        <v>0</v>
      </c>
    </row>
    <row r="1402" spans="1:31" ht="12.5" hidden="1" thickBot="1">
      <c r="A1402" s="325"/>
      <c r="B1402" s="21" t="s">
        <v>387</v>
      </c>
      <c r="C1402" s="21"/>
      <c r="D1402" s="22"/>
      <c r="E1402" s="21"/>
      <c r="F1402" s="21"/>
      <c r="G1402" s="21"/>
      <c r="H1402" s="534">
        <f>H1395+7</f>
        <v>63</v>
      </c>
      <c r="I1402" s="21"/>
      <c r="J1402" s="21"/>
      <c r="K1402" s="76">
        <f ca="1">IF($D1398=LataProjekcji,ROUND($D1399-K1401,0),ROUND(IF(K1400=0,0,$D1399-K1401),0))</f>
        <v>0</v>
      </c>
      <c r="L1402" s="253">
        <f t="shared" ref="L1402:W1402" ca="1" si="1685">IF($D1398=LataProjekcji,ROUND($D1399-L1401,0),ROUND(IF(AND(L1400=0,K1402&gt;0),$D1399-L1401,IF(L1400=0,0,$D1399-L1401)),0))</f>
        <v>0</v>
      </c>
      <c r="M1402" s="253">
        <f t="shared" ca="1" si="1685"/>
        <v>0</v>
      </c>
      <c r="N1402" s="253">
        <f t="shared" ca="1" si="1685"/>
        <v>0</v>
      </c>
      <c r="O1402" s="253">
        <f t="shared" ca="1" si="1685"/>
        <v>0</v>
      </c>
      <c r="P1402" s="253">
        <f t="shared" ca="1" si="1685"/>
        <v>0</v>
      </c>
      <c r="Q1402" s="253">
        <f t="shared" ca="1" si="1685"/>
        <v>0</v>
      </c>
      <c r="R1402" s="253">
        <f t="shared" ca="1" si="1685"/>
        <v>0</v>
      </c>
      <c r="S1402" s="253">
        <f t="shared" ca="1" si="1685"/>
        <v>0</v>
      </c>
      <c r="T1402" s="253">
        <f t="shared" ca="1" si="1685"/>
        <v>0</v>
      </c>
      <c r="U1402" s="253">
        <f t="shared" ca="1" si="1685"/>
        <v>0</v>
      </c>
      <c r="V1402" s="253">
        <f t="shared" ca="1" si="1685"/>
        <v>0</v>
      </c>
      <c r="W1402" s="253">
        <f t="shared" ca="1" si="1685"/>
        <v>0</v>
      </c>
      <c r="X1402" s="253">
        <f t="shared" ref="X1402:AA1402" ca="1" si="1686">IF($D1398=LataProjekcji,ROUND($D1399-X1401,0),ROUND(IF(AND(X1400=0,W1402&gt;0),$D1399-X1401,IF(X1400=0,0,$D1399-X1401)),0))</f>
        <v>0</v>
      </c>
      <c r="Y1402" s="253">
        <f t="shared" ca="1" si="1686"/>
        <v>0</v>
      </c>
      <c r="Z1402" s="253">
        <f t="shared" ca="1" si="1686"/>
        <v>0</v>
      </c>
      <c r="AA1402" s="253">
        <f t="shared" ca="1" si="1686"/>
        <v>0</v>
      </c>
      <c r="AB1402" s="253">
        <f t="shared" ref="AB1402" ca="1" si="1687">IF($D1398=LataProjekcji,ROUND($D1399-AB1401,0),ROUND(IF(AND(AB1400=0,AA1402&gt;0),$D1399-AB1401,IF(AB1400=0,0,$D1399-AB1401)),0))</f>
        <v>0</v>
      </c>
      <c r="AC1402" s="253">
        <f t="shared" ref="AC1402" ca="1" si="1688">IF($D1398=LataProjekcji,ROUND($D1399-AC1401,0),ROUND(IF(AND(AC1400=0,AB1402&gt;0),$D1399-AC1401,IF(AC1400=0,0,$D1399-AC1401)),0))</f>
        <v>0</v>
      </c>
      <c r="AD1402" s="253">
        <f t="shared" ref="AD1402" ca="1" si="1689">IF($D1398=LataProjekcji,ROUND($D1399-AD1401,0),ROUND(IF(AND(AD1400=0,AC1402&gt;0),$D1399-AD1401,IF(AD1400=0,0,$D1399-AD1401)),0))</f>
        <v>0</v>
      </c>
      <c r="AE1402" s="253">
        <f t="shared" ref="AE1402" ca="1" si="1690">IF($D1398=LataProjekcji,ROUND($D1399-AE1401,0),ROUND(IF(AND(AE1400=0,AD1402&gt;0),$D1399-AE1401,IF(AE1400=0,0,$D1399-AE1401)),0))</f>
        <v>0</v>
      </c>
    </row>
    <row r="1403" spans="1:31" hidden="1">
      <c r="A1403" s="325"/>
      <c r="B1403" s="21"/>
      <c r="C1403" s="21"/>
      <c r="D1403" s="21"/>
      <c r="E1403" s="21"/>
      <c r="F1403" s="21"/>
      <c r="G1403" s="21"/>
      <c r="H1403" s="384">
        <f>H1396+1</f>
        <v>9</v>
      </c>
      <c r="I1403" s="21"/>
      <c r="J1403" s="384" t="s">
        <v>403</v>
      </c>
      <c r="K1403" s="523">
        <f t="shared" ref="K1403:AE1403" ca="1" si="1691">IF(AND(OFFSET($F$269,$D1397,0)="tak",OFFSET($G$269,$D1397,0)="tak",OFFSET($J$269,$D1397,0)="ok",LataProjekcji&lt;=Koniec_Projekt),ROUND(OFFSET($K$2527,$H1402,(COLUMN()-11))*OFFSET($K$290,$H1403,(COLUMN()-11)),0),0)</f>
        <v>0</v>
      </c>
      <c r="L1403" s="523">
        <f t="shared" ca="1" si="1691"/>
        <v>0</v>
      </c>
      <c r="M1403" s="523">
        <f t="shared" ca="1" si="1691"/>
        <v>0</v>
      </c>
      <c r="N1403" s="523">
        <f t="shared" ca="1" si="1691"/>
        <v>0</v>
      </c>
      <c r="O1403" s="523">
        <f t="shared" ca="1" si="1691"/>
        <v>0</v>
      </c>
      <c r="P1403" s="523">
        <f t="shared" ca="1" si="1691"/>
        <v>0</v>
      </c>
      <c r="Q1403" s="523">
        <f t="shared" ca="1" si="1691"/>
        <v>0</v>
      </c>
      <c r="R1403" s="523">
        <f t="shared" ca="1" si="1691"/>
        <v>0</v>
      </c>
      <c r="S1403" s="523">
        <f t="shared" ca="1" si="1691"/>
        <v>0</v>
      </c>
      <c r="T1403" s="523">
        <f t="shared" ca="1" si="1691"/>
        <v>0</v>
      </c>
      <c r="U1403" s="523">
        <f t="shared" ca="1" si="1691"/>
        <v>0</v>
      </c>
      <c r="V1403" s="523">
        <f t="shared" ca="1" si="1691"/>
        <v>0</v>
      </c>
      <c r="W1403" s="523">
        <f t="shared" ca="1" si="1691"/>
        <v>0</v>
      </c>
      <c r="X1403" s="523">
        <f t="shared" ca="1" si="1691"/>
        <v>0</v>
      </c>
      <c r="Y1403" s="523">
        <f t="shared" ca="1" si="1691"/>
        <v>0</v>
      </c>
      <c r="Z1403" s="523">
        <f t="shared" ca="1" si="1691"/>
        <v>0</v>
      </c>
      <c r="AA1403" s="523">
        <f t="shared" ca="1" si="1691"/>
        <v>0</v>
      </c>
      <c r="AB1403" s="523">
        <f t="shared" ca="1" si="1691"/>
        <v>0</v>
      </c>
      <c r="AC1403" s="523">
        <f t="shared" ca="1" si="1691"/>
        <v>0</v>
      </c>
      <c r="AD1403" s="523">
        <f t="shared" ca="1" si="1691"/>
        <v>0</v>
      </c>
      <c r="AE1403" s="523">
        <f t="shared" ca="1" si="1691"/>
        <v>0</v>
      </c>
    </row>
    <row r="1404" spans="1:31" hidden="1">
      <c r="A1404" s="325"/>
      <c r="B1404" s="20">
        <f ca="1">OFFSET($B$269,D1404,0)</f>
        <v>0</v>
      </c>
      <c r="C1404" s="20"/>
      <c r="D1404" s="21">
        <f>D1397+1</f>
        <v>10</v>
      </c>
      <c r="E1404" s="21"/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  <c r="R1404" s="21"/>
      <c r="S1404" s="21"/>
      <c r="T1404" s="21"/>
      <c r="U1404" s="21"/>
      <c r="V1404" s="21"/>
      <c r="W1404" s="21"/>
      <c r="X1404" s="21"/>
      <c r="Y1404" s="21"/>
      <c r="Z1404" s="21"/>
      <c r="AA1404" s="21"/>
      <c r="AB1404" s="21"/>
      <c r="AC1404" s="21"/>
      <c r="AD1404" s="21"/>
      <c r="AE1404" s="21"/>
    </row>
    <row r="1405" spans="1:31" hidden="1">
      <c r="A1405" s="325"/>
      <c r="B1405" s="164" t="s">
        <v>401</v>
      </c>
      <c r="C1405" s="164"/>
      <c r="D1405" s="164">
        <f ca="1">YEAR(OFFSET($E$269,D1404,0))</f>
        <v>1900</v>
      </c>
      <c r="E1405" s="164">
        <f ca="1">MONTH(OFFSET($E$269,D1404,0))</f>
        <v>1</v>
      </c>
      <c r="F1405" s="522" cm="1">
        <f t="array" aca="1" ref="F1405" ca="1">IleMiesiecyDoKoncaRokuST</f>
        <v>11</v>
      </c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  <c r="R1405" s="21"/>
      <c r="S1405" s="21"/>
      <c r="T1405" s="21"/>
      <c r="U1405" s="21"/>
      <c r="V1405" s="21"/>
      <c r="W1405" s="21"/>
      <c r="X1405" s="21"/>
      <c r="Y1405" s="21"/>
      <c r="Z1405" s="21"/>
      <c r="AA1405" s="21"/>
      <c r="AB1405" s="21"/>
      <c r="AC1405" s="21"/>
      <c r="AD1405" s="21"/>
      <c r="AE1405" s="21"/>
    </row>
    <row r="1406" spans="1:31" hidden="1">
      <c r="A1406" s="325"/>
      <c r="B1406" s="21" t="s">
        <v>387</v>
      </c>
      <c r="C1406" s="21"/>
      <c r="D1406" s="370">
        <f ca="1">IF(E1406&lt;0,0,ROUND(E1406,0))</f>
        <v>0</v>
      </c>
      <c r="E1406" s="248">
        <f ca="1">OFFSET($D$269,D1404,0)</f>
        <v>0</v>
      </c>
      <c r="F1406" s="370">
        <f ca="1">IF(E1406&gt;10,ROUND(($D1407/12)*$F1405,0),$D1406)</f>
        <v>0</v>
      </c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1"/>
      <c r="W1406" s="21"/>
      <c r="X1406" s="21"/>
      <c r="Y1406" s="21"/>
      <c r="Z1406" s="21"/>
      <c r="AA1406" s="21"/>
      <c r="AB1406" s="21"/>
      <c r="AC1406" s="21"/>
      <c r="AD1406" s="21"/>
      <c r="AE1406" s="21"/>
    </row>
    <row r="1407" spans="1:31" hidden="1">
      <c r="A1407" s="325"/>
      <c r="B1407" s="21" t="s">
        <v>395</v>
      </c>
      <c r="C1407" s="415">
        <f ca="1">OFFSET($C$269,D1404,0)</f>
        <v>0</v>
      </c>
      <c r="D1407" s="246">
        <f ca="1">IF(ISBLANK(OFFSET($E$195,D1404,0)),0,IF(E1406&gt;10,ROUND(D1406*C1407,0),IF(D1406&lt;0,0,D1406)))</f>
        <v>0</v>
      </c>
      <c r="E1407" s="21"/>
      <c r="F1407" s="21"/>
      <c r="G1407" s="21"/>
      <c r="H1407" s="21"/>
      <c r="I1407" s="21"/>
      <c r="J1407" s="21"/>
      <c r="K1407" s="74">
        <f ca="1">ROUND(IF($D1405=LataProjekcji,$F1406,IF($D1405=LataProjekcji,$D1407,0)),0)</f>
        <v>0</v>
      </c>
      <c r="L1407" s="247">
        <f ca="1">ROUND(IF(OR(AND($D1405=LataProjekcji,$F1405&gt;0),AND($D1405=LataProjekcji,$F1405=0,$E1406&lt;=10)),$F1406,IF($D1405&lt;LataProjekcji,IF((SUM($K1407:K1407)+$D1407)&lt;$D1406,$D1407,$D1406-SUM($K1407:K1407)),0)),0)</f>
        <v>0</v>
      </c>
      <c r="M1407" s="247">
        <f ca="1">ROUND(IF(OR(AND($D1405=LataProjekcji,$F1405&gt;0),AND($D1405=LataProjekcji,$F1405=0,$E1406&lt;=10)),$F1406,IF($D1405&lt;LataProjekcji,IF((SUM($K1407:L1407)+$D1407)&lt;$D1406,$D1407,$D1406-SUM($K1407:L1407)),0)),0)</f>
        <v>0</v>
      </c>
      <c r="N1407" s="247">
        <f ca="1">ROUND(IF(OR(AND($D1405=LataProjekcji,$F1405&gt;0),AND($D1405=LataProjekcji,$F1405=0,$E1406&lt;=10)),$F1406,IF($D1405&lt;LataProjekcji,IF((SUM($K1407:M1407)+$D1407)&lt;$D1406,$D1407,$D1406-SUM($K1407:M1407)),0)),0)</f>
        <v>0</v>
      </c>
      <c r="O1407" s="247">
        <f ca="1">ROUND(IF(OR(AND($D1405=LataProjekcji,$F1405&gt;0),AND($D1405=LataProjekcji,$F1405=0,$E1406&lt;=10)),$F1406,IF($D1405&lt;LataProjekcji,IF((SUM($K1407:N1407)+$D1407)&lt;$D1406,$D1407,$D1406-SUM($K1407:N1407)),0)),0)</f>
        <v>0</v>
      </c>
      <c r="P1407" s="247">
        <f ca="1">ROUND(IF(OR(AND($D1405=LataProjekcji,$F1405&gt;0),AND($D1405=LataProjekcji,$F1405=0,$E1406&lt;=10)),$F1406,IF($D1405&lt;LataProjekcji,IF((SUM($K1407:O1407)+$D1407)&lt;$D1406,$D1407,$D1406-SUM($K1407:O1407)),0)),0)</f>
        <v>0</v>
      </c>
      <c r="Q1407" s="247">
        <f ca="1">ROUND(IF(OR(AND($D1405=LataProjekcji,$F1405&gt;0),AND($D1405=LataProjekcji,$F1405=0,$E1406&lt;=10)),$F1406,IF($D1405&lt;LataProjekcji,IF((SUM($K1407:P1407)+$D1407)&lt;$D1406,$D1407,$D1406-SUM($K1407:P1407)),0)),0)</f>
        <v>0</v>
      </c>
      <c r="R1407" s="247">
        <f ca="1">ROUND(IF(OR(AND($D1405=LataProjekcji,$F1405&gt;0),AND($D1405=LataProjekcji,$F1405=0,$E1406&lt;=10)),$F1406,IF($D1405&lt;LataProjekcji,IF((SUM($K1407:Q1407)+$D1407)&lt;$D1406,$D1407,$D1406-SUM($K1407:Q1407)),0)),0)</f>
        <v>0</v>
      </c>
      <c r="S1407" s="247">
        <f ca="1">ROUND(IF(OR(AND($D1405=LataProjekcji,$F1405&gt;0),AND($D1405=LataProjekcji,$F1405=0,$E1406&lt;=10)),$F1406,IF($D1405&lt;LataProjekcji,IF((SUM($K1407:R1407)+$D1407)&lt;$D1406,$D1407,$D1406-SUM($K1407:R1407)),0)),0)</f>
        <v>0</v>
      </c>
      <c r="T1407" s="247">
        <f ca="1">ROUND(IF(OR(AND($D1405=LataProjekcji,$F1405&gt;0),AND($D1405=LataProjekcji,$F1405=0,$E1406&lt;=10)),$F1406,IF($D1405&lt;LataProjekcji,IF((SUM($K1407:S1407)+$D1407)&lt;$D1406,$D1407,$D1406-SUM($K1407:S1407)),0)),0)</f>
        <v>0</v>
      </c>
      <c r="U1407" s="247">
        <f ca="1">ROUND(IF(OR(AND($D1405=LataProjekcji,$F1405&gt;0),AND($D1405=LataProjekcji,$F1405=0,$E1406&lt;=10)),$F1406,IF($D1405&lt;LataProjekcji,IF((SUM($K1407:T1407)+$D1407)&lt;$D1406,$D1407,$D1406-SUM($K1407:T1407)),0)),0)</f>
        <v>0</v>
      </c>
      <c r="V1407" s="247">
        <f ca="1">ROUND(IF(OR(AND($D1405=LataProjekcji,$F1405&gt;0),AND($D1405=LataProjekcji,$F1405=0,$E1406&lt;=10)),$F1406,IF($D1405&lt;LataProjekcji,IF((SUM($K1407:U1407)+$D1407)&lt;$D1406,$D1407,$D1406-SUM($K1407:U1407)),0)),0)</f>
        <v>0</v>
      </c>
      <c r="W1407" s="247">
        <f ca="1">ROUND(IF(OR(AND($D1405=LataProjekcji,$F1405&gt;0),AND($D1405=LataProjekcji,$F1405=0,$E1406&lt;=10)),$F1406,IF($D1405&lt;LataProjekcji,IF((SUM($K1407:V1407)+$D1407)&lt;$D1406,$D1407,$D1406-SUM($K1407:V1407)),0)),0)</f>
        <v>0</v>
      </c>
      <c r="X1407" s="247">
        <f ca="1">ROUND(IF(OR(AND($D1405=LataProjekcji,$F1405&gt;0),AND($D1405=LataProjekcji,$F1405=0,$E1406&lt;=10)),$F1406,IF($D1405&lt;LataProjekcji,IF((SUM($K1407:W1407)+$D1407)&lt;$D1406,$D1407,$D1406-SUM($K1407:W1407)),0)),0)</f>
        <v>0</v>
      </c>
      <c r="Y1407" s="247">
        <f ca="1">ROUND(IF(OR(AND($D1405=LataProjekcji,$F1405&gt;0),AND($D1405=LataProjekcji,$F1405=0,$E1406&lt;=10)),$F1406,IF($D1405&lt;LataProjekcji,IF((SUM($K1407:X1407)+$D1407)&lt;$D1406,$D1407,$D1406-SUM($K1407:X1407)),0)),0)</f>
        <v>0</v>
      </c>
      <c r="Z1407" s="247">
        <f ca="1">ROUND(IF(OR(AND($D1405=LataProjekcji,$F1405&gt;0),AND($D1405=LataProjekcji,$F1405=0,$E1406&lt;=10)),$F1406,IF($D1405&lt;LataProjekcji,IF((SUM($K1407:Y1407)+$D1407)&lt;$D1406,$D1407,$D1406-SUM($K1407:Y1407)),0)),0)</f>
        <v>0</v>
      </c>
      <c r="AA1407" s="247">
        <f ca="1">ROUND(IF(OR(AND($D1405=LataProjekcji,$F1405&gt;0),AND($D1405=LataProjekcji,$F1405=0,$E1406&lt;=10)),$F1406,IF($D1405&lt;LataProjekcji,IF((SUM($K1407:Z1407)+$D1407)&lt;$D1406,$D1407,$D1406-SUM($K1407:Z1407)),0)),0)</f>
        <v>0</v>
      </c>
      <c r="AB1407" s="247">
        <f ca="1">ROUND(IF(OR(AND($D1405=LataProjekcji,$F1405&gt;0),AND($D1405=LataProjekcji,$F1405=0,$E1406&lt;=10)),$F1406,IF($D1405&lt;LataProjekcji,IF((SUM($K1407:AA1407)+$D1407)&lt;$D1406,$D1407,$D1406-SUM($K1407:AA1407)),0)),0)</f>
        <v>0</v>
      </c>
      <c r="AC1407" s="247">
        <f ca="1">ROUND(IF(OR(AND($D1405=LataProjekcji,$F1405&gt;0),AND($D1405=LataProjekcji,$F1405=0,$E1406&lt;=10)),$F1406,IF($D1405&lt;LataProjekcji,IF((SUM($K1407:AB1407)+$D1407)&lt;$D1406,$D1407,$D1406-SUM($K1407:AB1407)),0)),0)</f>
        <v>0</v>
      </c>
      <c r="AD1407" s="247">
        <f ca="1">ROUND(IF(OR(AND($D1405=LataProjekcji,$F1405&gt;0),AND($D1405=LataProjekcji,$F1405=0,$E1406&lt;=10)),$F1406,IF($D1405&lt;LataProjekcji,IF((SUM($K1407:AC1407)+$D1407)&lt;$D1406,$D1407,$D1406-SUM($K1407:AC1407)),0)),0)</f>
        <v>0</v>
      </c>
      <c r="AE1407" s="247">
        <f ca="1">ROUND(IF(OR(AND($D1405=LataProjekcji,$F1405&gt;0),AND($D1405=LataProjekcji,$F1405=0,$E1406&lt;=10)),$F1406,IF($D1405&lt;LataProjekcji,IF((SUM($K1407:AD1407)+$D1407)&lt;$D1406,$D1407,$D1406-SUM($K1407:AD1407)),0)),0)</f>
        <v>0</v>
      </c>
    </row>
    <row r="1408" spans="1:31" ht="12.5" hidden="1" thickBot="1">
      <c r="A1408" s="325"/>
      <c r="B1408" s="21" t="s">
        <v>396</v>
      </c>
      <c r="C1408" s="21"/>
      <c r="D1408" s="22"/>
      <c r="E1408" s="21"/>
      <c r="F1408" s="21"/>
      <c r="G1408" s="21"/>
      <c r="H1408" s="21"/>
      <c r="I1408" s="21"/>
      <c r="J1408" s="21"/>
      <c r="K1408" s="22">
        <f ca="1">ROUND(K1407,0)</f>
        <v>0</v>
      </c>
      <c r="L1408" s="22">
        <f t="shared" ref="L1408:W1408" ca="1" si="1692">ROUND(K1408+L1407,0)</f>
        <v>0</v>
      </c>
      <c r="M1408" s="22">
        <f t="shared" ca="1" si="1692"/>
        <v>0</v>
      </c>
      <c r="N1408" s="22">
        <f t="shared" ca="1" si="1692"/>
        <v>0</v>
      </c>
      <c r="O1408" s="22">
        <f t="shared" ca="1" si="1692"/>
        <v>0</v>
      </c>
      <c r="P1408" s="22">
        <f t="shared" ca="1" si="1692"/>
        <v>0</v>
      </c>
      <c r="Q1408" s="22">
        <f t="shared" ca="1" si="1692"/>
        <v>0</v>
      </c>
      <c r="R1408" s="22">
        <f t="shared" ca="1" si="1692"/>
        <v>0</v>
      </c>
      <c r="S1408" s="22">
        <f t="shared" ca="1" si="1692"/>
        <v>0</v>
      </c>
      <c r="T1408" s="22">
        <f t="shared" ca="1" si="1692"/>
        <v>0</v>
      </c>
      <c r="U1408" s="22">
        <f t="shared" ca="1" si="1692"/>
        <v>0</v>
      </c>
      <c r="V1408" s="22">
        <f t="shared" ca="1" si="1692"/>
        <v>0</v>
      </c>
      <c r="W1408" s="22">
        <f t="shared" ca="1" si="1692"/>
        <v>0</v>
      </c>
      <c r="X1408" s="22">
        <f ca="1">ROUND(W1408+X1407,0)</f>
        <v>0</v>
      </c>
      <c r="Y1408" s="22">
        <f ca="1">ROUND(X1408+Y1407,0)</f>
        <v>0</v>
      </c>
      <c r="Z1408" s="22">
        <f t="shared" ref="Z1408:AA1408" ca="1" si="1693">ROUND(Y1408+Z1407,0)</f>
        <v>0</v>
      </c>
      <c r="AA1408" s="22">
        <f t="shared" ca="1" si="1693"/>
        <v>0</v>
      </c>
      <c r="AB1408" s="22">
        <f t="shared" ref="AB1408" ca="1" si="1694">ROUND(AA1408+AB1407,0)</f>
        <v>0</v>
      </c>
      <c r="AC1408" s="22">
        <f t="shared" ref="AC1408" ca="1" si="1695">ROUND(AB1408+AC1407,0)</f>
        <v>0</v>
      </c>
      <c r="AD1408" s="22">
        <f t="shared" ref="AD1408" ca="1" si="1696">ROUND(AC1408+AD1407,0)</f>
        <v>0</v>
      </c>
      <c r="AE1408" s="22">
        <f t="shared" ref="AE1408" ca="1" si="1697">ROUND(AD1408+AE1407,0)</f>
        <v>0</v>
      </c>
    </row>
    <row r="1409" spans="1:31" ht="12.5" hidden="1" thickBot="1">
      <c r="A1409" s="325"/>
      <c r="B1409" s="21" t="s">
        <v>387</v>
      </c>
      <c r="C1409" s="21"/>
      <c r="D1409" s="22"/>
      <c r="E1409" s="21"/>
      <c r="F1409" s="21"/>
      <c r="G1409" s="21"/>
      <c r="H1409" s="534">
        <f>H1402+7</f>
        <v>70</v>
      </c>
      <c r="I1409" s="21"/>
      <c r="J1409" s="21"/>
      <c r="K1409" s="76">
        <f ca="1">IF($D1405=LataProjekcji,ROUND($D1406-K1408,0),ROUND(IF(K1407=0,0,$D1406-K1408),0))</f>
        <v>0</v>
      </c>
      <c r="L1409" s="253">
        <f t="shared" ref="L1409:W1409" ca="1" si="1698">IF($D1405=LataProjekcji,ROUND($D1406-L1408,0),ROUND(IF(AND(L1407=0,K1409&gt;0),$D1406-L1408,IF(L1407=0,0,$D1406-L1408)),0))</f>
        <v>0</v>
      </c>
      <c r="M1409" s="253">
        <f t="shared" ca="1" si="1698"/>
        <v>0</v>
      </c>
      <c r="N1409" s="253">
        <f t="shared" ca="1" si="1698"/>
        <v>0</v>
      </c>
      <c r="O1409" s="253">
        <f t="shared" ca="1" si="1698"/>
        <v>0</v>
      </c>
      <c r="P1409" s="253">
        <f t="shared" ca="1" si="1698"/>
        <v>0</v>
      </c>
      <c r="Q1409" s="253">
        <f t="shared" ca="1" si="1698"/>
        <v>0</v>
      </c>
      <c r="R1409" s="253">
        <f t="shared" ca="1" si="1698"/>
        <v>0</v>
      </c>
      <c r="S1409" s="253">
        <f t="shared" ca="1" si="1698"/>
        <v>0</v>
      </c>
      <c r="T1409" s="253">
        <f t="shared" ca="1" si="1698"/>
        <v>0</v>
      </c>
      <c r="U1409" s="253">
        <f t="shared" ca="1" si="1698"/>
        <v>0</v>
      </c>
      <c r="V1409" s="253">
        <f t="shared" ca="1" si="1698"/>
        <v>0</v>
      </c>
      <c r="W1409" s="253">
        <f t="shared" ca="1" si="1698"/>
        <v>0</v>
      </c>
      <c r="X1409" s="253">
        <f t="shared" ref="X1409:AA1409" ca="1" si="1699">IF($D1405=LataProjekcji,ROUND($D1406-X1408,0),ROUND(IF(AND(X1407=0,W1409&gt;0),$D1406-X1408,IF(X1407=0,0,$D1406-X1408)),0))</f>
        <v>0</v>
      </c>
      <c r="Y1409" s="253">
        <f t="shared" ca="1" si="1699"/>
        <v>0</v>
      </c>
      <c r="Z1409" s="253">
        <f t="shared" ca="1" si="1699"/>
        <v>0</v>
      </c>
      <c r="AA1409" s="253">
        <f t="shared" ca="1" si="1699"/>
        <v>0</v>
      </c>
      <c r="AB1409" s="253">
        <f t="shared" ref="AB1409" ca="1" si="1700">IF($D1405=LataProjekcji,ROUND($D1406-AB1408,0),ROUND(IF(AND(AB1407=0,AA1409&gt;0),$D1406-AB1408,IF(AB1407=0,0,$D1406-AB1408)),0))</f>
        <v>0</v>
      </c>
      <c r="AC1409" s="253">
        <f t="shared" ref="AC1409" ca="1" si="1701">IF($D1405=LataProjekcji,ROUND($D1406-AC1408,0),ROUND(IF(AND(AC1407=0,AB1409&gt;0),$D1406-AC1408,IF(AC1407=0,0,$D1406-AC1408)),0))</f>
        <v>0</v>
      </c>
      <c r="AD1409" s="253">
        <f t="shared" ref="AD1409" ca="1" si="1702">IF($D1405=LataProjekcji,ROUND($D1406-AD1408,0),ROUND(IF(AND(AD1407=0,AC1409&gt;0),$D1406-AD1408,IF(AD1407=0,0,$D1406-AD1408)),0))</f>
        <v>0</v>
      </c>
      <c r="AE1409" s="253">
        <f t="shared" ref="AE1409" ca="1" si="1703">IF($D1405=LataProjekcji,ROUND($D1406-AE1408,0),ROUND(IF(AND(AE1407=0,AD1409&gt;0),$D1406-AE1408,IF(AE1407=0,0,$D1406-AE1408)),0))</f>
        <v>0</v>
      </c>
    </row>
    <row r="1410" spans="1:31" hidden="1">
      <c r="A1410" s="325"/>
      <c r="B1410" s="21"/>
      <c r="C1410" s="21"/>
      <c r="D1410" s="21"/>
      <c r="E1410" s="21"/>
      <c r="F1410" s="21"/>
      <c r="G1410" s="21"/>
      <c r="H1410" s="384">
        <f>H1403+1</f>
        <v>10</v>
      </c>
      <c r="I1410" s="21"/>
      <c r="J1410" s="384" t="s">
        <v>403</v>
      </c>
      <c r="K1410" s="523">
        <f t="shared" ref="K1410:AE1410" ca="1" si="1704">IF(AND(OFFSET($F$269,$D1404,0)="tak",OFFSET($G$269,$D1404,0)="tak",OFFSET($J$269,$D1404,0)="ok",LataProjekcji&lt;=Koniec_Projekt),ROUND(OFFSET($K$2527,$H1409,(COLUMN()-11))*OFFSET($K$290,$H1410,(COLUMN()-11)),0),0)</f>
        <v>0</v>
      </c>
      <c r="L1410" s="523">
        <f t="shared" ca="1" si="1704"/>
        <v>0</v>
      </c>
      <c r="M1410" s="523">
        <f t="shared" ca="1" si="1704"/>
        <v>0</v>
      </c>
      <c r="N1410" s="523">
        <f t="shared" ca="1" si="1704"/>
        <v>0</v>
      </c>
      <c r="O1410" s="523">
        <f t="shared" ca="1" si="1704"/>
        <v>0</v>
      </c>
      <c r="P1410" s="523">
        <f t="shared" ca="1" si="1704"/>
        <v>0</v>
      </c>
      <c r="Q1410" s="523">
        <f t="shared" ca="1" si="1704"/>
        <v>0</v>
      </c>
      <c r="R1410" s="523">
        <f t="shared" ca="1" si="1704"/>
        <v>0</v>
      </c>
      <c r="S1410" s="523">
        <f t="shared" ca="1" si="1704"/>
        <v>0</v>
      </c>
      <c r="T1410" s="523">
        <f t="shared" ca="1" si="1704"/>
        <v>0</v>
      </c>
      <c r="U1410" s="523">
        <f t="shared" ca="1" si="1704"/>
        <v>0</v>
      </c>
      <c r="V1410" s="523">
        <f t="shared" ca="1" si="1704"/>
        <v>0</v>
      </c>
      <c r="W1410" s="523">
        <f t="shared" ca="1" si="1704"/>
        <v>0</v>
      </c>
      <c r="X1410" s="523">
        <f t="shared" ca="1" si="1704"/>
        <v>0</v>
      </c>
      <c r="Y1410" s="523">
        <f t="shared" ca="1" si="1704"/>
        <v>0</v>
      </c>
      <c r="Z1410" s="523">
        <f t="shared" ca="1" si="1704"/>
        <v>0</v>
      </c>
      <c r="AA1410" s="523">
        <f t="shared" ca="1" si="1704"/>
        <v>0</v>
      </c>
      <c r="AB1410" s="523">
        <f t="shared" ca="1" si="1704"/>
        <v>0</v>
      </c>
      <c r="AC1410" s="523">
        <f t="shared" ca="1" si="1704"/>
        <v>0</v>
      </c>
      <c r="AD1410" s="523">
        <f t="shared" ca="1" si="1704"/>
        <v>0</v>
      </c>
      <c r="AE1410" s="523">
        <f t="shared" ca="1" si="1704"/>
        <v>0</v>
      </c>
    </row>
    <row r="1411" spans="1:31" hidden="1">
      <c r="A1411" s="325"/>
      <c r="B1411" s="20">
        <f ca="1">OFFSET($B$269,D1411,0)</f>
        <v>0</v>
      </c>
      <c r="C1411" s="20"/>
      <c r="D1411" s="21">
        <f>D1404+1</f>
        <v>11</v>
      </c>
      <c r="E1411" s="21"/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  <c r="R1411" s="21"/>
      <c r="S1411" s="21"/>
      <c r="T1411" s="21"/>
      <c r="U1411" s="21"/>
      <c r="V1411" s="21"/>
      <c r="W1411" s="21"/>
      <c r="X1411" s="21"/>
      <c r="Y1411" s="21"/>
      <c r="Z1411" s="21"/>
      <c r="AA1411" s="21"/>
      <c r="AB1411" s="21"/>
      <c r="AC1411" s="21"/>
      <c r="AD1411" s="21"/>
      <c r="AE1411" s="21"/>
    </row>
    <row r="1412" spans="1:31" hidden="1">
      <c r="A1412" s="325"/>
      <c r="B1412" s="164" t="s">
        <v>401</v>
      </c>
      <c r="C1412" s="164"/>
      <c r="D1412" s="164">
        <f ca="1">YEAR(OFFSET($E$269,D1411,0))</f>
        <v>1900</v>
      </c>
      <c r="E1412" s="164">
        <f ca="1">MONTH(OFFSET($E$269,D1411,0))</f>
        <v>1</v>
      </c>
      <c r="F1412" s="522" cm="1">
        <f t="array" aca="1" ref="F1412" ca="1">IleMiesiecyDoKoncaRokuST</f>
        <v>11</v>
      </c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  <c r="R1412" s="21"/>
      <c r="S1412" s="21"/>
      <c r="T1412" s="21"/>
      <c r="U1412" s="21"/>
      <c r="V1412" s="21"/>
      <c r="W1412" s="21"/>
      <c r="X1412" s="21"/>
      <c r="Y1412" s="21"/>
      <c r="Z1412" s="21"/>
      <c r="AA1412" s="21"/>
      <c r="AB1412" s="21"/>
      <c r="AC1412" s="21"/>
      <c r="AD1412" s="21"/>
      <c r="AE1412" s="21"/>
    </row>
    <row r="1413" spans="1:31" hidden="1">
      <c r="A1413" s="325"/>
      <c r="B1413" s="21" t="s">
        <v>387</v>
      </c>
      <c r="C1413" s="21"/>
      <c r="D1413" s="370">
        <f ca="1">IF(E1413&lt;0,0,ROUND(E1413,0))</f>
        <v>0</v>
      </c>
      <c r="E1413" s="248">
        <f ca="1">OFFSET($D$269,D1411,0)</f>
        <v>0</v>
      </c>
      <c r="F1413" s="370">
        <f ca="1">IF(E1413&gt;10,ROUND(($D1414/12)*$F1412,0),$D1413)</f>
        <v>0</v>
      </c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  <c r="R1413" s="21"/>
      <c r="S1413" s="21"/>
      <c r="T1413" s="21"/>
      <c r="U1413" s="21"/>
      <c r="V1413" s="21"/>
      <c r="W1413" s="21"/>
      <c r="X1413" s="21"/>
      <c r="Y1413" s="21"/>
      <c r="Z1413" s="21"/>
      <c r="AA1413" s="21"/>
      <c r="AB1413" s="21"/>
      <c r="AC1413" s="21"/>
      <c r="AD1413" s="21"/>
      <c r="AE1413" s="21"/>
    </row>
    <row r="1414" spans="1:31" hidden="1">
      <c r="A1414" s="325"/>
      <c r="B1414" s="21" t="s">
        <v>395</v>
      </c>
      <c r="C1414" s="415">
        <f ca="1">OFFSET($C$269,D1411,0)</f>
        <v>0</v>
      </c>
      <c r="D1414" s="246">
        <f ca="1">IF(ISBLANK(OFFSET($E$195,D1411,0)),0,IF(E1413&gt;10,ROUND(D1413*C1414,0),IF(D1413&lt;0,0,D1413)))</f>
        <v>0</v>
      </c>
      <c r="E1414" s="21"/>
      <c r="F1414" s="21"/>
      <c r="G1414" s="21"/>
      <c r="H1414" s="21"/>
      <c r="I1414" s="21"/>
      <c r="J1414" s="21"/>
      <c r="K1414" s="74">
        <f ca="1">ROUND(IF($D1412=LataProjekcji,$F1413,IF($D1412=LataProjekcji,$D1414,0)),0)</f>
        <v>0</v>
      </c>
      <c r="L1414" s="247">
        <f ca="1">ROUND(IF(OR(AND($D1412=LataProjekcji,$F1412&gt;0),AND($D1412=LataProjekcji,$F1412=0,$E1413&lt;=10)),$F1413,IF($D1412&lt;LataProjekcji,IF((SUM($K1414:K1414)+$D1414)&lt;$D1413,$D1414,$D1413-SUM($K1414:K1414)),0)),0)</f>
        <v>0</v>
      </c>
      <c r="M1414" s="247">
        <f ca="1">ROUND(IF(OR(AND($D1412=LataProjekcji,$F1412&gt;0),AND($D1412=LataProjekcji,$F1412=0,$E1413&lt;=10)),$F1413,IF($D1412&lt;LataProjekcji,IF((SUM($K1414:L1414)+$D1414)&lt;$D1413,$D1414,$D1413-SUM($K1414:L1414)),0)),0)</f>
        <v>0</v>
      </c>
      <c r="N1414" s="247">
        <f ca="1">ROUND(IF(OR(AND($D1412=LataProjekcji,$F1412&gt;0),AND($D1412=LataProjekcji,$F1412=0,$E1413&lt;=10)),$F1413,IF($D1412&lt;LataProjekcji,IF((SUM($K1414:M1414)+$D1414)&lt;$D1413,$D1414,$D1413-SUM($K1414:M1414)),0)),0)</f>
        <v>0</v>
      </c>
      <c r="O1414" s="247">
        <f ca="1">ROUND(IF(OR(AND($D1412=LataProjekcji,$F1412&gt;0),AND($D1412=LataProjekcji,$F1412=0,$E1413&lt;=10)),$F1413,IF($D1412&lt;LataProjekcji,IF((SUM($K1414:N1414)+$D1414)&lt;$D1413,$D1414,$D1413-SUM($K1414:N1414)),0)),0)</f>
        <v>0</v>
      </c>
      <c r="P1414" s="247">
        <f ca="1">ROUND(IF(OR(AND($D1412=LataProjekcji,$F1412&gt;0),AND($D1412=LataProjekcji,$F1412=0,$E1413&lt;=10)),$F1413,IF($D1412&lt;LataProjekcji,IF((SUM($K1414:O1414)+$D1414)&lt;$D1413,$D1414,$D1413-SUM($K1414:O1414)),0)),0)</f>
        <v>0</v>
      </c>
      <c r="Q1414" s="247">
        <f ca="1">ROUND(IF(OR(AND($D1412=LataProjekcji,$F1412&gt;0),AND($D1412=LataProjekcji,$F1412=0,$E1413&lt;=10)),$F1413,IF($D1412&lt;LataProjekcji,IF((SUM($K1414:P1414)+$D1414)&lt;$D1413,$D1414,$D1413-SUM($K1414:P1414)),0)),0)</f>
        <v>0</v>
      </c>
      <c r="R1414" s="247">
        <f ca="1">ROUND(IF(OR(AND($D1412=LataProjekcji,$F1412&gt;0),AND($D1412=LataProjekcji,$F1412=0,$E1413&lt;=10)),$F1413,IF($D1412&lt;LataProjekcji,IF((SUM($K1414:Q1414)+$D1414)&lt;$D1413,$D1414,$D1413-SUM($K1414:Q1414)),0)),0)</f>
        <v>0</v>
      </c>
      <c r="S1414" s="247">
        <f ca="1">ROUND(IF(OR(AND($D1412=LataProjekcji,$F1412&gt;0),AND($D1412=LataProjekcji,$F1412=0,$E1413&lt;=10)),$F1413,IF($D1412&lt;LataProjekcji,IF((SUM($K1414:R1414)+$D1414)&lt;$D1413,$D1414,$D1413-SUM($K1414:R1414)),0)),0)</f>
        <v>0</v>
      </c>
      <c r="T1414" s="247">
        <f ca="1">ROUND(IF(OR(AND($D1412=LataProjekcji,$F1412&gt;0),AND($D1412=LataProjekcji,$F1412=0,$E1413&lt;=10)),$F1413,IF($D1412&lt;LataProjekcji,IF((SUM($K1414:S1414)+$D1414)&lt;$D1413,$D1414,$D1413-SUM($K1414:S1414)),0)),0)</f>
        <v>0</v>
      </c>
      <c r="U1414" s="247">
        <f ca="1">ROUND(IF(OR(AND($D1412=LataProjekcji,$F1412&gt;0),AND($D1412=LataProjekcji,$F1412=0,$E1413&lt;=10)),$F1413,IF($D1412&lt;LataProjekcji,IF((SUM($K1414:T1414)+$D1414)&lt;$D1413,$D1414,$D1413-SUM($K1414:T1414)),0)),0)</f>
        <v>0</v>
      </c>
      <c r="V1414" s="247">
        <f ca="1">ROUND(IF(OR(AND($D1412=LataProjekcji,$F1412&gt;0),AND($D1412=LataProjekcji,$F1412=0,$E1413&lt;=10)),$F1413,IF($D1412&lt;LataProjekcji,IF((SUM($K1414:U1414)+$D1414)&lt;$D1413,$D1414,$D1413-SUM($K1414:U1414)),0)),0)</f>
        <v>0</v>
      </c>
      <c r="W1414" s="247">
        <f ca="1">ROUND(IF(OR(AND($D1412=LataProjekcji,$F1412&gt;0),AND($D1412=LataProjekcji,$F1412=0,$E1413&lt;=10)),$F1413,IF($D1412&lt;LataProjekcji,IF((SUM($K1414:V1414)+$D1414)&lt;$D1413,$D1414,$D1413-SUM($K1414:V1414)),0)),0)</f>
        <v>0</v>
      </c>
      <c r="X1414" s="247">
        <f ca="1">ROUND(IF(OR(AND($D1412=LataProjekcji,$F1412&gt;0),AND($D1412=LataProjekcji,$F1412=0,$E1413&lt;=10)),$F1413,IF($D1412&lt;LataProjekcji,IF((SUM($K1414:W1414)+$D1414)&lt;$D1413,$D1414,$D1413-SUM($K1414:W1414)),0)),0)</f>
        <v>0</v>
      </c>
      <c r="Y1414" s="247">
        <f ca="1">ROUND(IF(OR(AND($D1412=LataProjekcji,$F1412&gt;0),AND($D1412=LataProjekcji,$F1412=0,$E1413&lt;=10)),$F1413,IF($D1412&lt;LataProjekcji,IF((SUM($K1414:X1414)+$D1414)&lt;$D1413,$D1414,$D1413-SUM($K1414:X1414)),0)),0)</f>
        <v>0</v>
      </c>
      <c r="Z1414" s="247">
        <f ca="1">ROUND(IF(OR(AND($D1412=LataProjekcji,$F1412&gt;0),AND($D1412=LataProjekcji,$F1412=0,$E1413&lt;=10)),$F1413,IF($D1412&lt;LataProjekcji,IF((SUM($K1414:Y1414)+$D1414)&lt;$D1413,$D1414,$D1413-SUM($K1414:Y1414)),0)),0)</f>
        <v>0</v>
      </c>
      <c r="AA1414" s="247">
        <f ca="1">ROUND(IF(OR(AND($D1412=LataProjekcji,$F1412&gt;0),AND($D1412=LataProjekcji,$F1412=0,$E1413&lt;=10)),$F1413,IF($D1412&lt;LataProjekcji,IF((SUM($K1414:Z1414)+$D1414)&lt;$D1413,$D1414,$D1413-SUM($K1414:Z1414)),0)),0)</f>
        <v>0</v>
      </c>
      <c r="AB1414" s="247">
        <f ca="1">ROUND(IF(OR(AND($D1412=LataProjekcji,$F1412&gt;0),AND($D1412=LataProjekcji,$F1412=0,$E1413&lt;=10)),$F1413,IF($D1412&lt;LataProjekcji,IF((SUM($K1414:AA1414)+$D1414)&lt;$D1413,$D1414,$D1413-SUM($K1414:AA1414)),0)),0)</f>
        <v>0</v>
      </c>
      <c r="AC1414" s="247">
        <f ca="1">ROUND(IF(OR(AND($D1412=LataProjekcji,$F1412&gt;0),AND($D1412=LataProjekcji,$F1412=0,$E1413&lt;=10)),$F1413,IF($D1412&lt;LataProjekcji,IF((SUM($K1414:AB1414)+$D1414)&lt;$D1413,$D1414,$D1413-SUM($K1414:AB1414)),0)),0)</f>
        <v>0</v>
      </c>
      <c r="AD1414" s="247">
        <f ca="1">ROUND(IF(OR(AND($D1412=LataProjekcji,$F1412&gt;0),AND($D1412=LataProjekcji,$F1412=0,$E1413&lt;=10)),$F1413,IF($D1412&lt;LataProjekcji,IF((SUM($K1414:AC1414)+$D1414)&lt;$D1413,$D1414,$D1413-SUM($K1414:AC1414)),0)),0)</f>
        <v>0</v>
      </c>
      <c r="AE1414" s="247">
        <f ca="1">ROUND(IF(OR(AND($D1412=LataProjekcji,$F1412&gt;0),AND($D1412=LataProjekcji,$F1412=0,$E1413&lt;=10)),$F1413,IF($D1412&lt;LataProjekcji,IF((SUM($K1414:AD1414)+$D1414)&lt;$D1413,$D1414,$D1413-SUM($K1414:AD1414)),0)),0)</f>
        <v>0</v>
      </c>
    </row>
    <row r="1415" spans="1:31" ht="12.5" hidden="1" thickBot="1">
      <c r="A1415" s="325"/>
      <c r="B1415" s="21" t="s">
        <v>396</v>
      </c>
      <c r="C1415" s="21"/>
      <c r="D1415" s="22"/>
      <c r="E1415" s="21"/>
      <c r="F1415" s="21"/>
      <c r="G1415" s="21"/>
      <c r="H1415" s="21"/>
      <c r="I1415" s="21"/>
      <c r="J1415" s="21"/>
      <c r="K1415" s="22">
        <f ca="1">ROUND(K1414,0)</f>
        <v>0</v>
      </c>
      <c r="L1415" s="22">
        <f t="shared" ref="L1415:W1415" ca="1" si="1705">ROUND(K1415+L1414,0)</f>
        <v>0</v>
      </c>
      <c r="M1415" s="22">
        <f t="shared" ca="1" si="1705"/>
        <v>0</v>
      </c>
      <c r="N1415" s="22">
        <f t="shared" ca="1" si="1705"/>
        <v>0</v>
      </c>
      <c r="O1415" s="22">
        <f t="shared" ca="1" si="1705"/>
        <v>0</v>
      </c>
      <c r="P1415" s="22">
        <f t="shared" ca="1" si="1705"/>
        <v>0</v>
      </c>
      <c r="Q1415" s="22">
        <f t="shared" ca="1" si="1705"/>
        <v>0</v>
      </c>
      <c r="R1415" s="22">
        <f t="shared" ca="1" si="1705"/>
        <v>0</v>
      </c>
      <c r="S1415" s="22">
        <f t="shared" ca="1" si="1705"/>
        <v>0</v>
      </c>
      <c r="T1415" s="22">
        <f t="shared" ca="1" si="1705"/>
        <v>0</v>
      </c>
      <c r="U1415" s="22">
        <f t="shared" ca="1" si="1705"/>
        <v>0</v>
      </c>
      <c r="V1415" s="22">
        <f t="shared" ca="1" si="1705"/>
        <v>0</v>
      </c>
      <c r="W1415" s="22">
        <f t="shared" ca="1" si="1705"/>
        <v>0</v>
      </c>
      <c r="X1415" s="22">
        <f ca="1">ROUND(W1415+X1414,0)</f>
        <v>0</v>
      </c>
      <c r="Y1415" s="22">
        <f ca="1">ROUND(X1415+Y1414,0)</f>
        <v>0</v>
      </c>
      <c r="Z1415" s="22">
        <f t="shared" ref="Z1415:AA1415" ca="1" si="1706">ROUND(Y1415+Z1414,0)</f>
        <v>0</v>
      </c>
      <c r="AA1415" s="22">
        <f t="shared" ca="1" si="1706"/>
        <v>0</v>
      </c>
      <c r="AB1415" s="22">
        <f t="shared" ref="AB1415" ca="1" si="1707">ROUND(AA1415+AB1414,0)</f>
        <v>0</v>
      </c>
      <c r="AC1415" s="22">
        <f t="shared" ref="AC1415" ca="1" si="1708">ROUND(AB1415+AC1414,0)</f>
        <v>0</v>
      </c>
      <c r="AD1415" s="22">
        <f t="shared" ref="AD1415" ca="1" si="1709">ROUND(AC1415+AD1414,0)</f>
        <v>0</v>
      </c>
      <c r="AE1415" s="22">
        <f t="shared" ref="AE1415" ca="1" si="1710">ROUND(AD1415+AE1414,0)</f>
        <v>0</v>
      </c>
    </row>
    <row r="1416" spans="1:31" ht="12.5" hidden="1" thickBot="1">
      <c r="A1416" s="325"/>
      <c r="B1416" s="21" t="s">
        <v>387</v>
      </c>
      <c r="C1416" s="21"/>
      <c r="D1416" s="22"/>
      <c r="E1416" s="21"/>
      <c r="F1416" s="21"/>
      <c r="G1416" s="21"/>
      <c r="H1416" s="534">
        <f>H1409+7</f>
        <v>77</v>
      </c>
      <c r="I1416" s="21"/>
      <c r="J1416" s="21"/>
      <c r="K1416" s="76">
        <f ca="1">IF($D1412=LataProjekcji,ROUND($D1413-K1415,0),ROUND(IF(K1414=0,0,$D1413-K1415),0))</f>
        <v>0</v>
      </c>
      <c r="L1416" s="253">
        <f t="shared" ref="L1416:W1416" ca="1" si="1711">IF($D1412=LataProjekcji,ROUND($D1413-L1415,0),ROUND(IF(AND(L1414=0,K1416&gt;0),$D1413-L1415,IF(L1414=0,0,$D1413-L1415)),0))</f>
        <v>0</v>
      </c>
      <c r="M1416" s="253">
        <f t="shared" ca="1" si="1711"/>
        <v>0</v>
      </c>
      <c r="N1416" s="253">
        <f t="shared" ca="1" si="1711"/>
        <v>0</v>
      </c>
      <c r="O1416" s="253">
        <f t="shared" ca="1" si="1711"/>
        <v>0</v>
      </c>
      <c r="P1416" s="253">
        <f t="shared" ca="1" si="1711"/>
        <v>0</v>
      </c>
      <c r="Q1416" s="253">
        <f t="shared" ca="1" si="1711"/>
        <v>0</v>
      </c>
      <c r="R1416" s="253">
        <f t="shared" ca="1" si="1711"/>
        <v>0</v>
      </c>
      <c r="S1416" s="253">
        <f t="shared" ca="1" si="1711"/>
        <v>0</v>
      </c>
      <c r="T1416" s="253">
        <f t="shared" ca="1" si="1711"/>
        <v>0</v>
      </c>
      <c r="U1416" s="253">
        <f t="shared" ca="1" si="1711"/>
        <v>0</v>
      </c>
      <c r="V1416" s="253">
        <f t="shared" ca="1" si="1711"/>
        <v>0</v>
      </c>
      <c r="W1416" s="253">
        <f t="shared" ca="1" si="1711"/>
        <v>0</v>
      </c>
      <c r="X1416" s="253">
        <f t="shared" ref="X1416:AA1416" ca="1" si="1712">IF($D1412=LataProjekcji,ROUND($D1413-X1415,0),ROUND(IF(AND(X1414=0,W1416&gt;0),$D1413-X1415,IF(X1414=0,0,$D1413-X1415)),0))</f>
        <v>0</v>
      </c>
      <c r="Y1416" s="253">
        <f t="shared" ca="1" si="1712"/>
        <v>0</v>
      </c>
      <c r="Z1416" s="253">
        <f t="shared" ca="1" si="1712"/>
        <v>0</v>
      </c>
      <c r="AA1416" s="253">
        <f t="shared" ca="1" si="1712"/>
        <v>0</v>
      </c>
      <c r="AB1416" s="253">
        <f t="shared" ref="AB1416" ca="1" si="1713">IF($D1412=LataProjekcji,ROUND($D1413-AB1415,0),ROUND(IF(AND(AB1414=0,AA1416&gt;0),$D1413-AB1415,IF(AB1414=0,0,$D1413-AB1415)),0))</f>
        <v>0</v>
      </c>
      <c r="AC1416" s="253">
        <f t="shared" ref="AC1416" ca="1" si="1714">IF($D1412=LataProjekcji,ROUND($D1413-AC1415,0),ROUND(IF(AND(AC1414=0,AB1416&gt;0),$D1413-AC1415,IF(AC1414=0,0,$D1413-AC1415)),0))</f>
        <v>0</v>
      </c>
      <c r="AD1416" s="253">
        <f t="shared" ref="AD1416" ca="1" si="1715">IF($D1412=LataProjekcji,ROUND($D1413-AD1415,0),ROUND(IF(AND(AD1414=0,AC1416&gt;0),$D1413-AD1415,IF(AD1414=0,0,$D1413-AD1415)),0))</f>
        <v>0</v>
      </c>
      <c r="AE1416" s="253">
        <f t="shared" ref="AE1416" ca="1" si="1716">IF($D1412=LataProjekcji,ROUND($D1413-AE1415,0),ROUND(IF(AND(AE1414=0,AD1416&gt;0),$D1413-AE1415,IF(AE1414=0,0,$D1413-AE1415)),0))</f>
        <v>0</v>
      </c>
    </row>
    <row r="1417" spans="1:31" hidden="1">
      <c r="A1417" s="325"/>
      <c r="B1417" s="21"/>
      <c r="C1417" s="21"/>
      <c r="D1417" s="21"/>
      <c r="E1417" s="21"/>
      <c r="F1417" s="21"/>
      <c r="G1417" s="21"/>
      <c r="H1417" s="384">
        <f>H1410+1</f>
        <v>11</v>
      </c>
      <c r="I1417" s="21"/>
      <c r="J1417" s="384" t="s">
        <v>403</v>
      </c>
      <c r="K1417" s="523">
        <f t="shared" ref="K1417:AE1417" ca="1" si="1717">IF(AND(OFFSET($F$269,$D1411,0)="tak",OFFSET($G$269,$D1411,0)="tak",OFFSET($J$269,$D1411,0)="ok",LataProjekcji&lt;=Koniec_Projekt),ROUND(OFFSET($K$2527,$H1416,(COLUMN()-11))*OFFSET($K$290,$H1417,(COLUMN()-11)),0),0)</f>
        <v>0</v>
      </c>
      <c r="L1417" s="523">
        <f t="shared" ca="1" si="1717"/>
        <v>0</v>
      </c>
      <c r="M1417" s="523">
        <f t="shared" ca="1" si="1717"/>
        <v>0</v>
      </c>
      <c r="N1417" s="523">
        <f t="shared" ca="1" si="1717"/>
        <v>0</v>
      </c>
      <c r="O1417" s="523">
        <f t="shared" ca="1" si="1717"/>
        <v>0</v>
      </c>
      <c r="P1417" s="523">
        <f t="shared" ca="1" si="1717"/>
        <v>0</v>
      </c>
      <c r="Q1417" s="523">
        <f t="shared" ca="1" si="1717"/>
        <v>0</v>
      </c>
      <c r="R1417" s="523">
        <f t="shared" ca="1" si="1717"/>
        <v>0</v>
      </c>
      <c r="S1417" s="523">
        <f t="shared" ca="1" si="1717"/>
        <v>0</v>
      </c>
      <c r="T1417" s="523">
        <f t="shared" ca="1" si="1717"/>
        <v>0</v>
      </c>
      <c r="U1417" s="523">
        <f t="shared" ca="1" si="1717"/>
        <v>0</v>
      </c>
      <c r="V1417" s="523">
        <f t="shared" ca="1" si="1717"/>
        <v>0</v>
      </c>
      <c r="W1417" s="523">
        <f t="shared" ca="1" si="1717"/>
        <v>0</v>
      </c>
      <c r="X1417" s="523">
        <f t="shared" ca="1" si="1717"/>
        <v>0</v>
      </c>
      <c r="Y1417" s="523">
        <f t="shared" ca="1" si="1717"/>
        <v>0</v>
      </c>
      <c r="Z1417" s="523">
        <f t="shared" ca="1" si="1717"/>
        <v>0</v>
      </c>
      <c r="AA1417" s="523">
        <f t="shared" ca="1" si="1717"/>
        <v>0</v>
      </c>
      <c r="AB1417" s="523">
        <f t="shared" ca="1" si="1717"/>
        <v>0</v>
      </c>
      <c r="AC1417" s="523">
        <f t="shared" ca="1" si="1717"/>
        <v>0</v>
      </c>
      <c r="AD1417" s="523">
        <f t="shared" ca="1" si="1717"/>
        <v>0</v>
      </c>
      <c r="AE1417" s="523">
        <f t="shared" ca="1" si="1717"/>
        <v>0</v>
      </c>
    </row>
    <row r="1418" spans="1:31" hidden="1">
      <c r="A1418" s="325"/>
      <c r="B1418" s="20">
        <f ca="1">OFFSET($B$269,D1418,0)</f>
        <v>0</v>
      </c>
      <c r="C1418" s="20"/>
      <c r="D1418" s="21">
        <f>D1411+1</f>
        <v>12</v>
      </c>
      <c r="E1418" s="21"/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  <c r="R1418" s="21"/>
      <c r="S1418" s="21"/>
      <c r="T1418" s="21"/>
      <c r="U1418" s="21"/>
      <c r="V1418" s="21"/>
      <c r="W1418" s="21"/>
      <c r="X1418" s="21"/>
      <c r="Y1418" s="21"/>
      <c r="Z1418" s="21"/>
      <c r="AA1418" s="21"/>
      <c r="AB1418" s="21"/>
      <c r="AC1418" s="21"/>
      <c r="AD1418" s="21"/>
      <c r="AE1418" s="21"/>
    </row>
    <row r="1419" spans="1:31" hidden="1">
      <c r="A1419" s="325"/>
      <c r="B1419" s="164" t="s">
        <v>401</v>
      </c>
      <c r="C1419" s="164"/>
      <c r="D1419" s="164">
        <f ca="1">YEAR(OFFSET($E$269,D1418,0))</f>
        <v>1900</v>
      </c>
      <c r="E1419" s="164">
        <f ca="1">MONTH(OFFSET($E$269,D1418,0))</f>
        <v>1</v>
      </c>
      <c r="F1419" s="522" cm="1">
        <f t="array" aca="1" ref="F1419" ca="1">IleMiesiecyDoKoncaRokuST</f>
        <v>11</v>
      </c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  <c r="R1419" s="21"/>
      <c r="S1419" s="21"/>
      <c r="T1419" s="21"/>
      <c r="U1419" s="21"/>
      <c r="V1419" s="21"/>
      <c r="W1419" s="21"/>
      <c r="X1419" s="21"/>
      <c r="Y1419" s="21"/>
      <c r="Z1419" s="21"/>
      <c r="AA1419" s="21"/>
      <c r="AB1419" s="21"/>
      <c r="AC1419" s="21"/>
      <c r="AD1419" s="21"/>
      <c r="AE1419" s="21"/>
    </row>
    <row r="1420" spans="1:31" hidden="1">
      <c r="A1420" s="325"/>
      <c r="B1420" s="21" t="s">
        <v>387</v>
      </c>
      <c r="C1420" s="21"/>
      <c r="D1420" s="370">
        <f ca="1">IF(E1420&lt;0,0,ROUND(E1420,0))</f>
        <v>0</v>
      </c>
      <c r="E1420" s="248">
        <f ca="1">OFFSET($D$269,D1418,0)</f>
        <v>0</v>
      </c>
      <c r="F1420" s="370">
        <f ca="1">IF(E1420&gt;10,ROUND(($D1421/12)*$F1419,0),$D1420)</f>
        <v>0</v>
      </c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  <c r="R1420" s="21"/>
      <c r="S1420" s="21"/>
      <c r="T1420" s="21"/>
      <c r="U1420" s="21"/>
      <c r="V1420" s="21"/>
      <c r="W1420" s="21"/>
      <c r="X1420" s="21"/>
      <c r="Y1420" s="21"/>
      <c r="Z1420" s="21"/>
      <c r="AA1420" s="21"/>
      <c r="AB1420" s="21"/>
      <c r="AC1420" s="21"/>
      <c r="AD1420" s="21"/>
      <c r="AE1420" s="21"/>
    </row>
    <row r="1421" spans="1:31" hidden="1">
      <c r="A1421" s="325"/>
      <c r="B1421" s="21" t="s">
        <v>395</v>
      </c>
      <c r="C1421" s="415">
        <f ca="1">OFFSET($C$269,D1418,0)</f>
        <v>0</v>
      </c>
      <c r="D1421" s="246">
        <f ca="1">IF(ISBLANK(OFFSET($E$195,D1418,0)),0,IF(E1420&gt;10,ROUND(D1420*C1421,0),IF(D1420&lt;0,0,D1420)))</f>
        <v>0</v>
      </c>
      <c r="E1421" s="21"/>
      <c r="F1421" s="21"/>
      <c r="G1421" s="21"/>
      <c r="H1421" s="21"/>
      <c r="I1421" s="21"/>
      <c r="J1421" s="21"/>
      <c r="K1421" s="74">
        <f ca="1">ROUND(IF($D1419=LataProjekcji,$F1420,IF($D1419=LataProjekcji,$D1421,0)),0)</f>
        <v>0</v>
      </c>
      <c r="L1421" s="247">
        <f ca="1">ROUND(IF(OR(AND($D1419=LataProjekcji,$F1419&gt;0),AND($D1419=LataProjekcji,$F1419=0,$E1420&lt;=10)),$F1420,IF($D1419&lt;LataProjekcji,IF((SUM($K1421:K1421)+$D1421)&lt;$D1420,$D1421,$D1420-SUM($K1421:K1421)),0)),0)</f>
        <v>0</v>
      </c>
      <c r="M1421" s="247">
        <f ca="1">ROUND(IF(OR(AND($D1419=LataProjekcji,$F1419&gt;0),AND($D1419=LataProjekcji,$F1419=0,$E1420&lt;=10)),$F1420,IF($D1419&lt;LataProjekcji,IF((SUM($K1421:L1421)+$D1421)&lt;$D1420,$D1421,$D1420-SUM($K1421:L1421)),0)),0)</f>
        <v>0</v>
      </c>
      <c r="N1421" s="247">
        <f ca="1">ROUND(IF(OR(AND($D1419=LataProjekcji,$F1419&gt;0),AND($D1419=LataProjekcji,$F1419=0,$E1420&lt;=10)),$F1420,IF($D1419&lt;LataProjekcji,IF((SUM($K1421:M1421)+$D1421)&lt;$D1420,$D1421,$D1420-SUM($K1421:M1421)),0)),0)</f>
        <v>0</v>
      </c>
      <c r="O1421" s="247">
        <f ca="1">ROUND(IF(OR(AND($D1419=LataProjekcji,$F1419&gt;0),AND($D1419=LataProjekcji,$F1419=0,$E1420&lt;=10)),$F1420,IF($D1419&lt;LataProjekcji,IF((SUM($K1421:N1421)+$D1421)&lt;$D1420,$D1421,$D1420-SUM($K1421:N1421)),0)),0)</f>
        <v>0</v>
      </c>
      <c r="P1421" s="247">
        <f ca="1">ROUND(IF(OR(AND($D1419=LataProjekcji,$F1419&gt;0),AND($D1419=LataProjekcji,$F1419=0,$E1420&lt;=10)),$F1420,IF($D1419&lt;LataProjekcji,IF((SUM($K1421:O1421)+$D1421)&lt;$D1420,$D1421,$D1420-SUM($K1421:O1421)),0)),0)</f>
        <v>0</v>
      </c>
      <c r="Q1421" s="247">
        <f ca="1">ROUND(IF(OR(AND($D1419=LataProjekcji,$F1419&gt;0),AND($D1419=LataProjekcji,$F1419=0,$E1420&lt;=10)),$F1420,IF($D1419&lt;LataProjekcji,IF((SUM($K1421:P1421)+$D1421)&lt;$D1420,$D1421,$D1420-SUM($K1421:P1421)),0)),0)</f>
        <v>0</v>
      </c>
      <c r="R1421" s="247">
        <f ca="1">ROUND(IF(OR(AND($D1419=LataProjekcji,$F1419&gt;0),AND($D1419=LataProjekcji,$F1419=0,$E1420&lt;=10)),$F1420,IF($D1419&lt;LataProjekcji,IF((SUM($K1421:Q1421)+$D1421)&lt;$D1420,$D1421,$D1420-SUM($K1421:Q1421)),0)),0)</f>
        <v>0</v>
      </c>
      <c r="S1421" s="247">
        <f ca="1">ROUND(IF(OR(AND($D1419=LataProjekcji,$F1419&gt;0),AND($D1419=LataProjekcji,$F1419=0,$E1420&lt;=10)),$F1420,IF($D1419&lt;LataProjekcji,IF((SUM($K1421:R1421)+$D1421)&lt;$D1420,$D1421,$D1420-SUM($K1421:R1421)),0)),0)</f>
        <v>0</v>
      </c>
      <c r="T1421" s="247">
        <f ca="1">ROUND(IF(OR(AND($D1419=LataProjekcji,$F1419&gt;0),AND($D1419=LataProjekcji,$F1419=0,$E1420&lt;=10)),$F1420,IF($D1419&lt;LataProjekcji,IF((SUM($K1421:S1421)+$D1421)&lt;$D1420,$D1421,$D1420-SUM($K1421:S1421)),0)),0)</f>
        <v>0</v>
      </c>
      <c r="U1421" s="247">
        <f ca="1">ROUND(IF(OR(AND($D1419=LataProjekcji,$F1419&gt;0),AND($D1419=LataProjekcji,$F1419=0,$E1420&lt;=10)),$F1420,IF($D1419&lt;LataProjekcji,IF((SUM($K1421:T1421)+$D1421)&lt;$D1420,$D1421,$D1420-SUM($K1421:T1421)),0)),0)</f>
        <v>0</v>
      </c>
      <c r="V1421" s="247">
        <f ca="1">ROUND(IF(OR(AND($D1419=LataProjekcji,$F1419&gt;0),AND($D1419=LataProjekcji,$F1419=0,$E1420&lt;=10)),$F1420,IF($D1419&lt;LataProjekcji,IF((SUM($K1421:U1421)+$D1421)&lt;$D1420,$D1421,$D1420-SUM($K1421:U1421)),0)),0)</f>
        <v>0</v>
      </c>
      <c r="W1421" s="247">
        <f ca="1">ROUND(IF(OR(AND($D1419=LataProjekcji,$F1419&gt;0),AND($D1419=LataProjekcji,$F1419=0,$E1420&lt;=10)),$F1420,IF($D1419&lt;LataProjekcji,IF((SUM($K1421:V1421)+$D1421)&lt;$D1420,$D1421,$D1420-SUM($K1421:V1421)),0)),0)</f>
        <v>0</v>
      </c>
      <c r="X1421" s="247">
        <f ca="1">ROUND(IF(OR(AND($D1419=LataProjekcji,$F1419&gt;0),AND($D1419=LataProjekcji,$F1419=0,$E1420&lt;=10)),$F1420,IF($D1419&lt;LataProjekcji,IF((SUM($K1421:W1421)+$D1421)&lt;$D1420,$D1421,$D1420-SUM($K1421:W1421)),0)),0)</f>
        <v>0</v>
      </c>
      <c r="Y1421" s="247">
        <f ca="1">ROUND(IF(OR(AND($D1419=LataProjekcji,$F1419&gt;0),AND($D1419=LataProjekcji,$F1419=0,$E1420&lt;=10)),$F1420,IF($D1419&lt;LataProjekcji,IF((SUM($K1421:X1421)+$D1421)&lt;$D1420,$D1421,$D1420-SUM($K1421:X1421)),0)),0)</f>
        <v>0</v>
      </c>
      <c r="Z1421" s="247">
        <f ca="1">ROUND(IF(OR(AND($D1419=LataProjekcji,$F1419&gt;0),AND($D1419=LataProjekcji,$F1419=0,$E1420&lt;=10)),$F1420,IF($D1419&lt;LataProjekcji,IF((SUM($K1421:Y1421)+$D1421)&lt;$D1420,$D1421,$D1420-SUM($K1421:Y1421)),0)),0)</f>
        <v>0</v>
      </c>
      <c r="AA1421" s="247">
        <f ca="1">ROUND(IF(OR(AND($D1419=LataProjekcji,$F1419&gt;0),AND($D1419=LataProjekcji,$F1419=0,$E1420&lt;=10)),$F1420,IF($D1419&lt;LataProjekcji,IF((SUM($K1421:Z1421)+$D1421)&lt;$D1420,$D1421,$D1420-SUM($K1421:Z1421)),0)),0)</f>
        <v>0</v>
      </c>
      <c r="AB1421" s="247">
        <f ca="1">ROUND(IF(OR(AND($D1419=LataProjekcji,$F1419&gt;0),AND($D1419=LataProjekcji,$F1419=0,$E1420&lt;=10)),$F1420,IF($D1419&lt;LataProjekcji,IF((SUM($K1421:AA1421)+$D1421)&lt;$D1420,$D1421,$D1420-SUM($K1421:AA1421)),0)),0)</f>
        <v>0</v>
      </c>
      <c r="AC1421" s="247">
        <f ca="1">ROUND(IF(OR(AND($D1419=LataProjekcji,$F1419&gt;0),AND($D1419=LataProjekcji,$F1419=0,$E1420&lt;=10)),$F1420,IF($D1419&lt;LataProjekcji,IF((SUM($K1421:AB1421)+$D1421)&lt;$D1420,$D1421,$D1420-SUM($K1421:AB1421)),0)),0)</f>
        <v>0</v>
      </c>
      <c r="AD1421" s="247">
        <f ca="1">ROUND(IF(OR(AND($D1419=LataProjekcji,$F1419&gt;0),AND($D1419=LataProjekcji,$F1419=0,$E1420&lt;=10)),$F1420,IF($D1419&lt;LataProjekcji,IF((SUM($K1421:AC1421)+$D1421)&lt;$D1420,$D1421,$D1420-SUM($K1421:AC1421)),0)),0)</f>
        <v>0</v>
      </c>
      <c r="AE1421" s="247">
        <f ca="1">ROUND(IF(OR(AND($D1419=LataProjekcji,$F1419&gt;0),AND($D1419=LataProjekcji,$F1419=0,$E1420&lt;=10)),$F1420,IF($D1419&lt;LataProjekcji,IF((SUM($K1421:AD1421)+$D1421)&lt;$D1420,$D1421,$D1420-SUM($K1421:AD1421)),0)),0)</f>
        <v>0</v>
      </c>
    </row>
    <row r="1422" spans="1:31" ht="12.5" hidden="1" thickBot="1">
      <c r="A1422" s="325"/>
      <c r="B1422" s="21" t="s">
        <v>396</v>
      </c>
      <c r="C1422" s="21"/>
      <c r="D1422" s="22"/>
      <c r="E1422" s="21"/>
      <c r="F1422" s="21"/>
      <c r="G1422" s="21"/>
      <c r="H1422" s="21"/>
      <c r="I1422" s="21"/>
      <c r="J1422" s="21"/>
      <c r="K1422" s="22">
        <f ca="1">ROUND(K1421,0)</f>
        <v>0</v>
      </c>
      <c r="L1422" s="22">
        <f t="shared" ref="L1422:W1422" ca="1" si="1718">ROUND(K1422+L1421,0)</f>
        <v>0</v>
      </c>
      <c r="M1422" s="22">
        <f t="shared" ca="1" si="1718"/>
        <v>0</v>
      </c>
      <c r="N1422" s="22">
        <f t="shared" ca="1" si="1718"/>
        <v>0</v>
      </c>
      <c r="O1422" s="22">
        <f t="shared" ca="1" si="1718"/>
        <v>0</v>
      </c>
      <c r="P1422" s="22">
        <f t="shared" ca="1" si="1718"/>
        <v>0</v>
      </c>
      <c r="Q1422" s="22">
        <f t="shared" ca="1" si="1718"/>
        <v>0</v>
      </c>
      <c r="R1422" s="22">
        <f t="shared" ca="1" si="1718"/>
        <v>0</v>
      </c>
      <c r="S1422" s="22">
        <f t="shared" ca="1" si="1718"/>
        <v>0</v>
      </c>
      <c r="T1422" s="22">
        <f t="shared" ca="1" si="1718"/>
        <v>0</v>
      </c>
      <c r="U1422" s="22">
        <f t="shared" ca="1" si="1718"/>
        <v>0</v>
      </c>
      <c r="V1422" s="22">
        <f t="shared" ca="1" si="1718"/>
        <v>0</v>
      </c>
      <c r="W1422" s="22">
        <f t="shared" ca="1" si="1718"/>
        <v>0</v>
      </c>
      <c r="X1422" s="22">
        <f ca="1">ROUND(W1422+X1421,0)</f>
        <v>0</v>
      </c>
      <c r="Y1422" s="22">
        <f ca="1">ROUND(X1422+Y1421,0)</f>
        <v>0</v>
      </c>
      <c r="Z1422" s="22">
        <f t="shared" ref="Z1422:AA1422" ca="1" si="1719">ROUND(Y1422+Z1421,0)</f>
        <v>0</v>
      </c>
      <c r="AA1422" s="22">
        <f t="shared" ca="1" si="1719"/>
        <v>0</v>
      </c>
      <c r="AB1422" s="22">
        <f t="shared" ref="AB1422" ca="1" si="1720">ROUND(AA1422+AB1421,0)</f>
        <v>0</v>
      </c>
      <c r="AC1422" s="22">
        <f t="shared" ref="AC1422" ca="1" si="1721">ROUND(AB1422+AC1421,0)</f>
        <v>0</v>
      </c>
      <c r="AD1422" s="22">
        <f t="shared" ref="AD1422" ca="1" si="1722">ROUND(AC1422+AD1421,0)</f>
        <v>0</v>
      </c>
      <c r="AE1422" s="22">
        <f t="shared" ref="AE1422" ca="1" si="1723">ROUND(AD1422+AE1421,0)</f>
        <v>0</v>
      </c>
    </row>
    <row r="1423" spans="1:31" ht="12.5" hidden="1" thickBot="1">
      <c r="A1423" s="325"/>
      <c r="B1423" s="21" t="s">
        <v>387</v>
      </c>
      <c r="C1423" s="21"/>
      <c r="D1423" s="22"/>
      <c r="E1423" s="21"/>
      <c r="F1423" s="21"/>
      <c r="G1423" s="21"/>
      <c r="H1423" s="534">
        <f>H1416+7</f>
        <v>84</v>
      </c>
      <c r="I1423" s="21"/>
      <c r="J1423" s="21"/>
      <c r="K1423" s="76">
        <f ca="1">IF($D1419=LataProjekcji,ROUND($D1420-K1422,0),ROUND(IF(K1421=0,0,$D1420-K1422),0))</f>
        <v>0</v>
      </c>
      <c r="L1423" s="253">
        <f t="shared" ref="L1423:W1423" ca="1" si="1724">IF($D1419=LataProjekcji,ROUND($D1420-L1422,0),ROUND(IF(AND(L1421=0,K1423&gt;0),$D1420-L1422,IF(L1421=0,0,$D1420-L1422)),0))</f>
        <v>0</v>
      </c>
      <c r="M1423" s="253">
        <f t="shared" ca="1" si="1724"/>
        <v>0</v>
      </c>
      <c r="N1423" s="253">
        <f t="shared" ca="1" si="1724"/>
        <v>0</v>
      </c>
      <c r="O1423" s="253">
        <f t="shared" ca="1" si="1724"/>
        <v>0</v>
      </c>
      <c r="P1423" s="253">
        <f t="shared" ca="1" si="1724"/>
        <v>0</v>
      </c>
      <c r="Q1423" s="253">
        <f t="shared" ca="1" si="1724"/>
        <v>0</v>
      </c>
      <c r="R1423" s="253">
        <f t="shared" ca="1" si="1724"/>
        <v>0</v>
      </c>
      <c r="S1423" s="253">
        <f t="shared" ca="1" si="1724"/>
        <v>0</v>
      </c>
      <c r="T1423" s="253">
        <f t="shared" ca="1" si="1724"/>
        <v>0</v>
      </c>
      <c r="U1423" s="253">
        <f t="shared" ca="1" si="1724"/>
        <v>0</v>
      </c>
      <c r="V1423" s="253">
        <f t="shared" ca="1" si="1724"/>
        <v>0</v>
      </c>
      <c r="W1423" s="253">
        <f t="shared" ca="1" si="1724"/>
        <v>0</v>
      </c>
      <c r="X1423" s="253">
        <f t="shared" ref="X1423:AA1423" ca="1" si="1725">IF($D1419=LataProjekcji,ROUND($D1420-X1422,0),ROUND(IF(AND(X1421=0,W1423&gt;0),$D1420-X1422,IF(X1421=0,0,$D1420-X1422)),0))</f>
        <v>0</v>
      </c>
      <c r="Y1423" s="253">
        <f t="shared" ca="1" si="1725"/>
        <v>0</v>
      </c>
      <c r="Z1423" s="253">
        <f t="shared" ca="1" si="1725"/>
        <v>0</v>
      </c>
      <c r="AA1423" s="253">
        <f t="shared" ca="1" si="1725"/>
        <v>0</v>
      </c>
      <c r="AB1423" s="253">
        <f t="shared" ref="AB1423" ca="1" si="1726">IF($D1419=LataProjekcji,ROUND($D1420-AB1422,0),ROUND(IF(AND(AB1421=0,AA1423&gt;0),$D1420-AB1422,IF(AB1421=0,0,$D1420-AB1422)),0))</f>
        <v>0</v>
      </c>
      <c r="AC1423" s="253">
        <f t="shared" ref="AC1423" ca="1" si="1727">IF($D1419=LataProjekcji,ROUND($D1420-AC1422,0),ROUND(IF(AND(AC1421=0,AB1423&gt;0),$D1420-AC1422,IF(AC1421=0,0,$D1420-AC1422)),0))</f>
        <v>0</v>
      </c>
      <c r="AD1423" s="253">
        <f t="shared" ref="AD1423" ca="1" si="1728">IF($D1419=LataProjekcji,ROUND($D1420-AD1422,0),ROUND(IF(AND(AD1421=0,AC1423&gt;0),$D1420-AD1422,IF(AD1421=0,0,$D1420-AD1422)),0))</f>
        <v>0</v>
      </c>
      <c r="AE1423" s="253">
        <f t="shared" ref="AE1423" ca="1" si="1729">IF($D1419=LataProjekcji,ROUND($D1420-AE1422,0),ROUND(IF(AND(AE1421=0,AD1423&gt;0),$D1420-AE1422,IF(AE1421=0,0,$D1420-AE1422)),0))</f>
        <v>0</v>
      </c>
    </row>
    <row r="1424" spans="1:31" hidden="1">
      <c r="A1424" s="325"/>
      <c r="B1424" s="21"/>
      <c r="C1424" s="21"/>
      <c r="D1424" s="21"/>
      <c r="E1424" s="21"/>
      <c r="F1424" s="21"/>
      <c r="G1424" s="21"/>
      <c r="H1424" s="384">
        <f>H1417+1</f>
        <v>12</v>
      </c>
      <c r="I1424" s="21"/>
      <c r="J1424" s="384" t="s">
        <v>403</v>
      </c>
      <c r="K1424" s="523">
        <f t="shared" ref="K1424:AE1424" ca="1" si="1730">IF(AND(OFFSET($F$269,$D1418,0)="tak",OFFSET($G$269,$D1418,0)="tak",OFFSET($J$269,$D1418,0)="ok",LataProjekcji&lt;=Koniec_Projekt),ROUND(OFFSET($K$2527,$H1423,(COLUMN()-11))*OFFSET($K$290,$H1424,(COLUMN()-11)),0),0)</f>
        <v>0</v>
      </c>
      <c r="L1424" s="523">
        <f t="shared" ca="1" si="1730"/>
        <v>0</v>
      </c>
      <c r="M1424" s="523">
        <f t="shared" ca="1" si="1730"/>
        <v>0</v>
      </c>
      <c r="N1424" s="523">
        <f t="shared" ca="1" si="1730"/>
        <v>0</v>
      </c>
      <c r="O1424" s="523">
        <f t="shared" ca="1" si="1730"/>
        <v>0</v>
      </c>
      <c r="P1424" s="523">
        <f t="shared" ca="1" si="1730"/>
        <v>0</v>
      </c>
      <c r="Q1424" s="523">
        <f t="shared" ca="1" si="1730"/>
        <v>0</v>
      </c>
      <c r="R1424" s="523">
        <f t="shared" ca="1" si="1730"/>
        <v>0</v>
      </c>
      <c r="S1424" s="523">
        <f t="shared" ca="1" si="1730"/>
        <v>0</v>
      </c>
      <c r="T1424" s="523">
        <f t="shared" ca="1" si="1730"/>
        <v>0</v>
      </c>
      <c r="U1424" s="523">
        <f t="shared" ca="1" si="1730"/>
        <v>0</v>
      </c>
      <c r="V1424" s="523">
        <f t="shared" ca="1" si="1730"/>
        <v>0</v>
      </c>
      <c r="W1424" s="523">
        <f t="shared" ca="1" si="1730"/>
        <v>0</v>
      </c>
      <c r="X1424" s="523">
        <f t="shared" ca="1" si="1730"/>
        <v>0</v>
      </c>
      <c r="Y1424" s="523">
        <f t="shared" ca="1" si="1730"/>
        <v>0</v>
      </c>
      <c r="Z1424" s="523">
        <f t="shared" ca="1" si="1730"/>
        <v>0</v>
      </c>
      <c r="AA1424" s="523">
        <f t="shared" ca="1" si="1730"/>
        <v>0</v>
      </c>
      <c r="AB1424" s="523">
        <f t="shared" ca="1" si="1730"/>
        <v>0</v>
      </c>
      <c r="AC1424" s="523">
        <f t="shared" ca="1" si="1730"/>
        <v>0</v>
      </c>
      <c r="AD1424" s="523">
        <f t="shared" ca="1" si="1730"/>
        <v>0</v>
      </c>
      <c r="AE1424" s="523">
        <f t="shared" ca="1" si="1730"/>
        <v>0</v>
      </c>
    </row>
    <row r="1425" spans="1:31" hidden="1">
      <c r="A1425" s="325"/>
      <c r="B1425" s="20">
        <f ca="1">OFFSET($B$269,D1425,0)</f>
        <v>0</v>
      </c>
      <c r="C1425" s="20"/>
      <c r="D1425" s="21">
        <f>D1418+1</f>
        <v>13</v>
      </c>
      <c r="E1425" s="21"/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  <c r="R1425" s="21"/>
      <c r="S1425" s="21"/>
      <c r="T1425" s="21"/>
      <c r="U1425" s="21"/>
      <c r="V1425" s="21"/>
      <c r="W1425" s="21"/>
      <c r="X1425" s="21"/>
      <c r="Y1425" s="21"/>
      <c r="Z1425" s="21"/>
      <c r="AA1425" s="21"/>
      <c r="AB1425" s="21"/>
      <c r="AC1425" s="21"/>
      <c r="AD1425" s="21"/>
      <c r="AE1425" s="21"/>
    </row>
    <row r="1426" spans="1:31" hidden="1">
      <c r="A1426" s="325"/>
      <c r="B1426" s="164" t="s">
        <v>401</v>
      </c>
      <c r="C1426" s="164"/>
      <c r="D1426" s="164">
        <f ca="1">YEAR(OFFSET($E$269,D1425,0))</f>
        <v>1900</v>
      </c>
      <c r="E1426" s="164">
        <f ca="1">MONTH(OFFSET($E$269,D1425,0))</f>
        <v>1</v>
      </c>
      <c r="F1426" s="522" cm="1">
        <f t="array" aca="1" ref="F1426" ca="1">IleMiesiecyDoKoncaRokuST</f>
        <v>11</v>
      </c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  <c r="R1426" s="21"/>
      <c r="S1426" s="21"/>
      <c r="T1426" s="21"/>
      <c r="U1426" s="21"/>
      <c r="V1426" s="21"/>
      <c r="W1426" s="21"/>
      <c r="X1426" s="21"/>
      <c r="Y1426" s="21"/>
      <c r="Z1426" s="21"/>
      <c r="AA1426" s="21"/>
      <c r="AB1426" s="21"/>
      <c r="AC1426" s="21"/>
      <c r="AD1426" s="21"/>
      <c r="AE1426" s="21"/>
    </row>
    <row r="1427" spans="1:31" hidden="1">
      <c r="A1427" s="325"/>
      <c r="B1427" s="21" t="s">
        <v>387</v>
      </c>
      <c r="C1427" s="21"/>
      <c r="D1427" s="370">
        <f ca="1">IF(E1427&lt;0,0,ROUND(E1427,0))</f>
        <v>0</v>
      </c>
      <c r="E1427" s="248">
        <f ca="1">OFFSET($D$269,D1425,0)</f>
        <v>0</v>
      </c>
      <c r="F1427" s="370">
        <f ca="1">IF(E1427&gt;10,ROUND(($D1428/12)*$F1426,0),$D1427)</f>
        <v>0</v>
      </c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  <c r="R1427" s="21"/>
      <c r="S1427" s="21"/>
      <c r="T1427" s="21"/>
      <c r="U1427" s="21"/>
      <c r="V1427" s="21"/>
      <c r="W1427" s="21"/>
      <c r="X1427" s="21"/>
      <c r="Y1427" s="21"/>
      <c r="Z1427" s="21"/>
      <c r="AA1427" s="21"/>
      <c r="AB1427" s="21"/>
      <c r="AC1427" s="21"/>
      <c r="AD1427" s="21"/>
      <c r="AE1427" s="21"/>
    </row>
    <row r="1428" spans="1:31" hidden="1">
      <c r="A1428" s="325"/>
      <c r="B1428" s="21" t="s">
        <v>395</v>
      </c>
      <c r="C1428" s="415">
        <f ca="1">OFFSET($C$269,D1425,0)</f>
        <v>0</v>
      </c>
      <c r="D1428" s="246">
        <f ca="1">IF(ISBLANK(OFFSET($E$195,D1425,0)),0,IF(E1427&gt;10,ROUND(D1427*C1428,0),IF(D1427&lt;0,0,D1427)))</f>
        <v>0</v>
      </c>
      <c r="E1428" s="21"/>
      <c r="F1428" s="21"/>
      <c r="G1428" s="21"/>
      <c r="H1428" s="21"/>
      <c r="I1428" s="21"/>
      <c r="J1428" s="21"/>
      <c r="K1428" s="74">
        <f ca="1">ROUND(IF($D1426=LataProjekcji,$F1427,IF($D1426=LataProjekcji,$D1428,0)),0)</f>
        <v>0</v>
      </c>
      <c r="L1428" s="247">
        <f ca="1">ROUND(IF(OR(AND($D1426=LataProjekcji,$F1426&gt;0),AND($D1426=LataProjekcji,$F1426=0,$E1427&lt;=10)),$F1427,IF($D1426&lt;LataProjekcji,IF((SUM($K1428:K1428)+$D1428)&lt;$D1427,$D1428,$D1427-SUM($K1428:K1428)),0)),0)</f>
        <v>0</v>
      </c>
      <c r="M1428" s="247">
        <f ca="1">ROUND(IF(OR(AND($D1426=LataProjekcji,$F1426&gt;0),AND($D1426=LataProjekcji,$F1426=0,$E1427&lt;=10)),$F1427,IF($D1426&lt;LataProjekcji,IF((SUM($K1428:L1428)+$D1428)&lt;$D1427,$D1428,$D1427-SUM($K1428:L1428)),0)),0)</f>
        <v>0</v>
      </c>
      <c r="N1428" s="247">
        <f ca="1">ROUND(IF(OR(AND($D1426=LataProjekcji,$F1426&gt;0),AND($D1426=LataProjekcji,$F1426=0,$E1427&lt;=10)),$F1427,IF($D1426&lt;LataProjekcji,IF((SUM($K1428:M1428)+$D1428)&lt;$D1427,$D1428,$D1427-SUM($K1428:M1428)),0)),0)</f>
        <v>0</v>
      </c>
      <c r="O1428" s="247">
        <f ca="1">ROUND(IF(OR(AND($D1426=LataProjekcji,$F1426&gt;0),AND($D1426=LataProjekcji,$F1426=0,$E1427&lt;=10)),$F1427,IF($D1426&lt;LataProjekcji,IF((SUM($K1428:N1428)+$D1428)&lt;$D1427,$D1428,$D1427-SUM($K1428:N1428)),0)),0)</f>
        <v>0</v>
      </c>
      <c r="P1428" s="247">
        <f ca="1">ROUND(IF(OR(AND($D1426=LataProjekcji,$F1426&gt;0),AND($D1426=LataProjekcji,$F1426=0,$E1427&lt;=10)),$F1427,IF($D1426&lt;LataProjekcji,IF((SUM($K1428:O1428)+$D1428)&lt;$D1427,$D1428,$D1427-SUM($K1428:O1428)),0)),0)</f>
        <v>0</v>
      </c>
      <c r="Q1428" s="247">
        <f ca="1">ROUND(IF(OR(AND($D1426=LataProjekcji,$F1426&gt;0),AND($D1426=LataProjekcji,$F1426=0,$E1427&lt;=10)),$F1427,IF($D1426&lt;LataProjekcji,IF((SUM($K1428:P1428)+$D1428)&lt;$D1427,$D1428,$D1427-SUM($K1428:P1428)),0)),0)</f>
        <v>0</v>
      </c>
      <c r="R1428" s="247">
        <f ca="1">ROUND(IF(OR(AND($D1426=LataProjekcji,$F1426&gt;0),AND($D1426=LataProjekcji,$F1426=0,$E1427&lt;=10)),$F1427,IF($D1426&lt;LataProjekcji,IF((SUM($K1428:Q1428)+$D1428)&lt;$D1427,$D1428,$D1427-SUM($K1428:Q1428)),0)),0)</f>
        <v>0</v>
      </c>
      <c r="S1428" s="247">
        <f ca="1">ROUND(IF(OR(AND($D1426=LataProjekcji,$F1426&gt;0),AND($D1426=LataProjekcji,$F1426=0,$E1427&lt;=10)),$F1427,IF($D1426&lt;LataProjekcji,IF((SUM($K1428:R1428)+$D1428)&lt;$D1427,$D1428,$D1427-SUM($K1428:R1428)),0)),0)</f>
        <v>0</v>
      </c>
      <c r="T1428" s="247">
        <f ca="1">ROUND(IF(OR(AND($D1426=LataProjekcji,$F1426&gt;0),AND($D1426=LataProjekcji,$F1426=0,$E1427&lt;=10)),$F1427,IF($D1426&lt;LataProjekcji,IF((SUM($K1428:S1428)+$D1428)&lt;$D1427,$D1428,$D1427-SUM($K1428:S1428)),0)),0)</f>
        <v>0</v>
      </c>
      <c r="U1428" s="247">
        <f ca="1">ROUND(IF(OR(AND($D1426=LataProjekcji,$F1426&gt;0),AND($D1426=LataProjekcji,$F1426=0,$E1427&lt;=10)),$F1427,IF($D1426&lt;LataProjekcji,IF((SUM($K1428:T1428)+$D1428)&lt;$D1427,$D1428,$D1427-SUM($K1428:T1428)),0)),0)</f>
        <v>0</v>
      </c>
      <c r="V1428" s="247">
        <f ca="1">ROUND(IF(OR(AND($D1426=LataProjekcji,$F1426&gt;0),AND($D1426=LataProjekcji,$F1426=0,$E1427&lt;=10)),$F1427,IF($D1426&lt;LataProjekcji,IF((SUM($K1428:U1428)+$D1428)&lt;$D1427,$D1428,$D1427-SUM($K1428:U1428)),0)),0)</f>
        <v>0</v>
      </c>
      <c r="W1428" s="247">
        <f ca="1">ROUND(IF(OR(AND($D1426=LataProjekcji,$F1426&gt;0),AND($D1426=LataProjekcji,$F1426=0,$E1427&lt;=10)),$F1427,IF($D1426&lt;LataProjekcji,IF((SUM($K1428:V1428)+$D1428)&lt;$D1427,$D1428,$D1427-SUM($K1428:V1428)),0)),0)</f>
        <v>0</v>
      </c>
      <c r="X1428" s="247">
        <f ca="1">ROUND(IF(OR(AND($D1426=LataProjekcji,$F1426&gt;0),AND($D1426=LataProjekcji,$F1426=0,$E1427&lt;=10)),$F1427,IF($D1426&lt;LataProjekcji,IF((SUM($K1428:W1428)+$D1428)&lt;$D1427,$D1428,$D1427-SUM($K1428:W1428)),0)),0)</f>
        <v>0</v>
      </c>
      <c r="Y1428" s="247">
        <f ca="1">ROUND(IF(OR(AND($D1426=LataProjekcji,$F1426&gt;0),AND($D1426=LataProjekcji,$F1426=0,$E1427&lt;=10)),$F1427,IF($D1426&lt;LataProjekcji,IF((SUM($K1428:X1428)+$D1428)&lt;$D1427,$D1428,$D1427-SUM($K1428:X1428)),0)),0)</f>
        <v>0</v>
      </c>
      <c r="Z1428" s="247">
        <f ca="1">ROUND(IF(OR(AND($D1426=LataProjekcji,$F1426&gt;0),AND($D1426=LataProjekcji,$F1426=0,$E1427&lt;=10)),$F1427,IF($D1426&lt;LataProjekcji,IF((SUM($K1428:Y1428)+$D1428)&lt;$D1427,$D1428,$D1427-SUM($K1428:Y1428)),0)),0)</f>
        <v>0</v>
      </c>
      <c r="AA1428" s="247">
        <f ca="1">ROUND(IF(OR(AND($D1426=LataProjekcji,$F1426&gt;0),AND($D1426=LataProjekcji,$F1426=0,$E1427&lt;=10)),$F1427,IF($D1426&lt;LataProjekcji,IF((SUM($K1428:Z1428)+$D1428)&lt;$D1427,$D1428,$D1427-SUM($K1428:Z1428)),0)),0)</f>
        <v>0</v>
      </c>
      <c r="AB1428" s="247">
        <f ca="1">ROUND(IF(OR(AND($D1426=LataProjekcji,$F1426&gt;0),AND($D1426=LataProjekcji,$F1426=0,$E1427&lt;=10)),$F1427,IF($D1426&lt;LataProjekcji,IF((SUM($K1428:AA1428)+$D1428)&lt;$D1427,$D1428,$D1427-SUM($K1428:AA1428)),0)),0)</f>
        <v>0</v>
      </c>
      <c r="AC1428" s="247">
        <f ca="1">ROUND(IF(OR(AND($D1426=LataProjekcji,$F1426&gt;0),AND($D1426=LataProjekcji,$F1426=0,$E1427&lt;=10)),$F1427,IF($D1426&lt;LataProjekcji,IF((SUM($K1428:AB1428)+$D1428)&lt;$D1427,$D1428,$D1427-SUM($K1428:AB1428)),0)),0)</f>
        <v>0</v>
      </c>
      <c r="AD1428" s="247">
        <f ca="1">ROUND(IF(OR(AND($D1426=LataProjekcji,$F1426&gt;0),AND($D1426=LataProjekcji,$F1426=0,$E1427&lt;=10)),$F1427,IF($D1426&lt;LataProjekcji,IF((SUM($K1428:AC1428)+$D1428)&lt;$D1427,$D1428,$D1427-SUM($K1428:AC1428)),0)),0)</f>
        <v>0</v>
      </c>
      <c r="AE1428" s="247">
        <f ca="1">ROUND(IF(OR(AND($D1426=LataProjekcji,$F1426&gt;0),AND($D1426=LataProjekcji,$F1426=0,$E1427&lt;=10)),$F1427,IF($D1426&lt;LataProjekcji,IF((SUM($K1428:AD1428)+$D1428)&lt;$D1427,$D1428,$D1427-SUM($K1428:AD1428)),0)),0)</f>
        <v>0</v>
      </c>
    </row>
    <row r="1429" spans="1:31" ht="12.5" hidden="1" thickBot="1">
      <c r="A1429" s="325"/>
      <c r="B1429" s="21" t="s">
        <v>396</v>
      </c>
      <c r="C1429" s="21"/>
      <c r="D1429" s="22"/>
      <c r="E1429" s="21"/>
      <c r="F1429" s="21"/>
      <c r="G1429" s="21"/>
      <c r="H1429" s="21"/>
      <c r="I1429" s="21"/>
      <c r="J1429" s="21"/>
      <c r="K1429" s="22">
        <f ca="1">ROUND(K1428,0)</f>
        <v>0</v>
      </c>
      <c r="L1429" s="22">
        <f t="shared" ref="L1429:W1429" ca="1" si="1731">ROUND(K1429+L1428,0)</f>
        <v>0</v>
      </c>
      <c r="M1429" s="22">
        <f t="shared" ca="1" si="1731"/>
        <v>0</v>
      </c>
      <c r="N1429" s="22">
        <f t="shared" ca="1" si="1731"/>
        <v>0</v>
      </c>
      <c r="O1429" s="22">
        <f t="shared" ca="1" si="1731"/>
        <v>0</v>
      </c>
      <c r="P1429" s="22">
        <f t="shared" ca="1" si="1731"/>
        <v>0</v>
      </c>
      <c r="Q1429" s="22">
        <f t="shared" ca="1" si="1731"/>
        <v>0</v>
      </c>
      <c r="R1429" s="22">
        <f t="shared" ca="1" si="1731"/>
        <v>0</v>
      </c>
      <c r="S1429" s="22">
        <f t="shared" ca="1" si="1731"/>
        <v>0</v>
      </c>
      <c r="T1429" s="22">
        <f t="shared" ca="1" si="1731"/>
        <v>0</v>
      </c>
      <c r="U1429" s="22">
        <f t="shared" ca="1" si="1731"/>
        <v>0</v>
      </c>
      <c r="V1429" s="22">
        <f t="shared" ca="1" si="1731"/>
        <v>0</v>
      </c>
      <c r="W1429" s="22">
        <f t="shared" ca="1" si="1731"/>
        <v>0</v>
      </c>
      <c r="X1429" s="22">
        <f ca="1">ROUND(W1429+X1428,0)</f>
        <v>0</v>
      </c>
      <c r="Y1429" s="22">
        <f ca="1">ROUND(X1429+Y1428,0)</f>
        <v>0</v>
      </c>
      <c r="Z1429" s="22">
        <f t="shared" ref="Z1429:AA1429" ca="1" si="1732">ROUND(Y1429+Z1428,0)</f>
        <v>0</v>
      </c>
      <c r="AA1429" s="22">
        <f t="shared" ca="1" si="1732"/>
        <v>0</v>
      </c>
      <c r="AB1429" s="22">
        <f t="shared" ref="AB1429" ca="1" si="1733">ROUND(AA1429+AB1428,0)</f>
        <v>0</v>
      </c>
      <c r="AC1429" s="22">
        <f t="shared" ref="AC1429" ca="1" si="1734">ROUND(AB1429+AC1428,0)</f>
        <v>0</v>
      </c>
      <c r="AD1429" s="22">
        <f t="shared" ref="AD1429" ca="1" si="1735">ROUND(AC1429+AD1428,0)</f>
        <v>0</v>
      </c>
      <c r="AE1429" s="22">
        <f t="shared" ref="AE1429" ca="1" si="1736">ROUND(AD1429+AE1428,0)</f>
        <v>0</v>
      </c>
    </row>
    <row r="1430" spans="1:31" ht="12.5" hidden="1" thickBot="1">
      <c r="A1430" s="325"/>
      <c r="B1430" s="21" t="s">
        <v>387</v>
      </c>
      <c r="C1430" s="21"/>
      <c r="D1430" s="22"/>
      <c r="E1430" s="21"/>
      <c r="F1430" s="21"/>
      <c r="G1430" s="21"/>
      <c r="H1430" s="534">
        <f>H1423+7</f>
        <v>91</v>
      </c>
      <c r="I1430" s="21"/>
      <c r="J1430" s="21"/>
      <c r="K1430" s="76">
        <f ca="1">IF($D1426=LataProjekcji,ROUND($D1427-K1429,0),ROUND(IF(K1428=0,0,$D1427-K1429),0))</f>
        <v>0</v>
      </c>
      <c r="L1430" s="253">
        <f t="shared" ref="L1430:W1430" ca="1" si="1737">IF($D1426=LataProjekcji,ROUND($D1427-L1429,0),ROUND(IF(AND(L1428=0,K1430&gt;0),$D1427-L1429,IF(L1428=0,0,$D1427-L1429)),0))</f>
        <v>0</v>
      </c>
      <c r="M1430" s="253">
        <f t="shared" ca="1" si="1737"/>
        <v>0</v>
      </c>
      <c r="N1430" s="253">
        <f t="shared" ca="1" si="1737"/>
        <v>0</v>
      </c>
      <c r="O1430" s="253">
        <f t="shared" ca="1" si="1737"/>
        <v>0</v>
      </c>
      <c r="P1430" s="253">
        <f t="shared" ca="1" si="1737"/>
        <v>0</v>
      </c>
      <c r="Q1430" s="253">
        <f t="shared" ca="1" si="1737"/>
        <v>0</v>
      </c>
      <c r="R1430" s="253">
        <f t="shared" ca="1" si="1737"/>
        <v>0</v>
      </c>
      <c r="S1430" s="253">
        <f t="shared" ca="1" si="1737"/>
        <v>0</v>
      </c>
      <c r="T1430" s="253">
        <f t="shared" ca="1" si="1737"/>
        <v>0</v>
      </c>
      <c r="U1430" s="253">
        <f t="shared" ca="1" si="1737"/>
        <v>0</v>
      </c>
      <c r="V1430" s="253">
        <f t="shared" ca="1" si="1737"/>
        <v>0</v>
      </c>
      <c r="W1430" s="253">
        <f t="shared" ca="1" si="1737"/>
        <v>0</v>
      </c>
      <c r="X1430" s="253">
        <f t="shared" ref="X1430:AA1430" ca="1" si="1738">IF($D1426=LataProjekcji,ROUND($D1427-X1429,0),ROUND(IF(AND(X1428=0,W1430&gt;0),$D1427-X1429,IF(X1428=0,0,$D1427-X1429)),0))</f>
        <v>0</v>
      </c>
      <c r="Y1430" s="253">
        <f t="shared" ca="1" si="1738"/>
        <v>0</v>
      </c>
      <c r="Z1430" s="253">
        <f t="shared" ca="1" si="1738"/>
        <v>0</v>
      </c>
      <c r="AA1430" s="253">
        <f t="shared" ca="1" si="1738"/>
        <v>0</v>
      </c>
      <c r="AB1430" s="253">
        <f t="shared" ref="AB1430" ca="1" si="1739">IF($D1426=LataProjekcji,ROUND($D1427-AB1429,0),ROUND(IF(AND(AB1428=0,AA1430&gt;0),$D1427-AB1429,IF(AB1428=0,0,$D1427-AB1429)),0))</f>
        <v>0</v>
      </c>
      <c r="AC1430" s="253">
        <f t="shared" ref="AC1430" ca="1" si="1740">IF($D1426=LataProjekcji,ROUND($D1427-AC1429,0),ROUND(IF(AND(AC1428=0,AB1430&gt;0),$D1427-AC1429,IF(AC1428=0,0,$D1427-AC1429)),0))</f>
        <v>0</v>
      </c>
      <c r="AD1430" s="253">
        <f t="shared" ref="AD1430" ca="1" si="1741">IF($D1426=LataProjekcji,ROUND($D1427-AD1429,0),ROUND(IF(AND(AD1428=0,AC1430&gt;0),$D1427-AD1429,IF(AD1428=0,0,$D1427-AD1429)),0))</f>
        <v>0</v>
      </c>
      <c r="AE1430" s="253">
        <f t="shared" ref="AE1430" ca="1" si="1742">IF($D1426=LataProjekcji,ROUND($D1427-AE1429,0),ROUND(IF(AND(AE1428=0,AD1430&gt;0),$D1427-AE1429,IF(AE1428=0,0,$D1427-AE1429)),0))</f>
        <v>0</v>
      </c>
    </row>
    <row r="1431" spans="1:31" hidden="1">
      <c r="A1431" s="325"/>
      <c r="B1431" s="21"/>
      <c r="C1431" s="21"/>
      <c r="D1431" s="21"/>
      <c r="E1431" s="21"/>
      <c r="F1431" s="21"/>
      <c r="G1431" s="21"/>
      <c r="H1431" s="384">
        <f>H1424+1</f>
        <v>13</v>
      </c>
      <c r="I1431" s="21"/>
      <c r="J1431" s="384" t="s">
        <v>403</v>
      </c>
      <c r="K1431" s="523">
        <f t="shared" ref="K1431:AE1431" ca="1" si="1743">IF(AND(OFFSET($F$269,$D1425,0)="tak",OFFSET($G$269,$D1425,0)="tak",OFFSET($J$269,$D1425,0)="ok",LataProjekcji&lt;=Koniec_Projekt),ROUND(OFFSET($K$2527,$H1430,(COLUMN()-11))*OFFSET($K$290,$H1431,(COLUMN()-11)),0),0)</f>
        <v>0</v>
      </c>
      <c r="L1431" s="523">
        <f t="shared" ca="1" si="1743"/>
        <v>0</v>
      </c>
      <c r="M1431" s="523">
        <f t="shared" ca="1" si="1743"/>
        <v>0</v>
      </c>
      <c r="N1431" s="523">
        <f t="shared" ca="1" si="1743"/>
        <v>0</v>
      </c>
      <c r="O1431" s="523">
        <f t="shared" ca="1" si="1743"/>
        <v>0</v>
      </c>
      <c r="P1431" s="523">
        <f t="shared" ca="1" si="1743"/>
        <v>0</v>
      </c>
      <c r="Q1431" s="523">
        <f t="shared" ca="1" si="1743"/>
        <v>0</v>
      </c>
      <c r="R1431" s="523">
        <f t="shared" ca="1" si="1743"/>
        <v>0</v>
      </c>
      <c r="S1431" s="523">
        <f t="shared" ca="1" si="1743"/>
        <v>0</v>
      </c>
      <c r="T1431" s="523">
        <f t="shared" ca="1" si="1743"/>
        <v>0</v>
      </c>
      <c r="U1431" s="523">
        <f t="shared" ca="1" si="1743"/>
        <v>0</v>
      </c>
      <c r="V1431" s="523">
        <f t="shared" ca="1" si="1743"/>
        <v>0</v>
      </c>
      <c r="W1431" s="523">
        <f t="shared" ca="1" si="1743"/>
        <v>0</v>
      </c>
      <c r="X1431" s="523">
        <f t="shared" ca="1" si="1743"/>
        <v>0</v>
      </c>
      <c r="Y1431" s="523">
        <f t="shared" ca="1" si="1743"/>
        <v>0</v>
      </c>
      <c r="Z1431" s="523">
        <f t="shared" ca="1" si="1743"/>
        <v>0</v>
      </c>
      <c r="AA1431" s="523">
        <f t="shared" ca="1" si="1743"/>
        <v>0</v>
      </c>
      <c r="AB1431" s="523">
        <f t="shared" ca="1" si="1743"/>
        <v>0</v>
      </c>
      <c r="AC1431" s="523">
        <f t="shared" ca="1" si="1743"/>
        <v>0</v>
      </c>
      <c r="AD1431" s="523">
        <f t="shared" ca="1" si="1743"/>
        <v>0</v>
      </c>
      <c r="AE1431" s="523">
        <f t="shared" ca="1" si="1743"/>
        <v>0</v>
      </c>
    </row>
    <row r="1432" spans="1:31" hidden="1">
      <c r="A1432" s="325"/>
      <c r="B1432" s="20">
        <f ca="1">OFFSET($B$269,D1432,0)</f>
        <v>0</v>
      </c>
      <c r="C1432" s="20"/>
      <c r="D1432" s="21">
        <f>D1425+1</f>
        <v>14</v>
      </c>
      <c r="E1432" s="21"/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  <c r="R1432" s="21"/>
      <c r="S1432" s="21"/>
      <c r="T1432" s="21"/>
      <c r="U1432" s="21"/>
      <c r="V1432" s="21"/>
      <c r="W1432" s="21"/>
      <c r="X1432" s="21"/>
      <c r="Y1432" s="21"/>
      <c r="Z1432" s="21"/>
      <c r="AA1432" s="21"/>
      <c r="AB1432" s="21"/>
      <c r="AC1432" s="21"/>
      <c r="AD1432" s="21"/>
      <c r="AE1432" s="21"/>
    </row>
    <row r="1433" spans="1:31" hidden="1">
      <c r="A1433" s="325"/>
      <c r="B1433" s="164" t="s">
        <v>401</v>
      </c>
      <c r="C1433" s="164"/>
      <c r="D1433" s="164">
        <f ca="1">YEAR(OFFSET($E$269,D1432,0))</f>
        <v>1900</v>
      </c>
      <c r="E1433" s="164">
        <f ca="1">MONTH(OFFSET($E$269,D1432,0))</f>
        <v>1</v>
      </c>
      <c r="F1433" s="522" cm="1">
        <f t="array" aca="1" ref="F1433" ca="1">IleMiesiecyDoKoncaRokuST</f>
        <v>11</v>
      </c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  <c r="R1433" s="21"/>
      <c r="S1433" s="21"/>
      <c r="T1433" s="21"/>
      <c r="U1433" s="21"/>
      <c r="V1433" s="21"/>
      <c r="W1433" s="21"/>
      <c r="X1433" s="21"/>
      <c r="Y1433" s="21"/>
      <c r="Z1433" s="21"/>
      <c r="AA1433" s="21"/>
      <c r="AB1433" s="21"/>
      <c r="AC1433" s="21"/>
      <c r="AD1433" s="21"/>
      <c r="AE1433" s="21"/>
    </row>
    <row r="1434" spans="1:31" hidden="1">
      <c r="A1434" s="325"/>
      <c r="B1434" s="21" t="s">
        <v>387</v>
      </c>
      <c r="C1434" s="21"/>
      <c r="D1434" s="371">
        <f ca="1">IF(E1434&lt;0,0,ROUND(E1434,0))</f>
        <v>0</v>
      </c>
      <c r="E1434" s="248">
        <f ca="1">OFFSET($D$269,D1432,0)</f>
        <v>0</v>
      </c>
      <c r="F1434" s="371">
        <f ca="1">IF(E1434&gt;10,ROUND(($D1435/12)*$F1433,0),$D1434)</f>
        <v>0</v>
      </c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</row>
    <row r="1435" spans="1:31" hidden="1">
      <c r="A1435" s="325"/>
      <c r="B1435" s="21" t="s">
        <v>395</v>
      </c>
      <c r="C1435" s="415">
        <f ca="1">OFFSET($C$269,D1432,0)</f>
        <v>0</v>
      </c>
      <c r="D1435" s="246">
        <f ca="1">IF(ISBLANK(OFFSET($E$195,D1432,0)),0,IF(E1434&gt;10,ROUND(D1434*C1435,0),IF(D1434&lt;0,0,D1434)))</f>
        <v>0</v>
      </c>
      <c r="E1435" s="21"/>
      <c r="F1435" s="21"/>
      <c r="G1435" s="21"/>
      <c r="H1435" s="21"/>
      <c r="I1435" s="21"/>
      <c r="J1435" s="21"/>
      <c r="K1435" s="74">
        <f ca="1">ROUND(IF($D1433=LataProjekcji,$F1434,IF($D1433=LataProjekcji,$D1435,0)),0)</f>
        <v>0</v>
      </c>
      <c r="L1435" s="247">
        <f ca="1">ROUND(IF(OR(AND($D1433=LataProjekcji,$F1433&gt;0),AND($D1433=LataProjekcji,$F1433=0,$E1434&lt;=10)),$F1434,IF($D1433&lt;LataProjekcji,IF((SUM($K1435:K1435)+$D1435)&lt;$D1434,$D1435,$D1434-SUM($K1435:K1435)),0)),0)</f>
        <v>0</v>
      </c>
      <c r="M1435" s="247">
        <f ca="1">ROUND(IF(OR(AND($D1433=LataProjekcji,$F1433&gt;0),AND($D1433=LataProjekcji,$F1433=0,$E1434&lt;=10)),$F1434,IF($D1433&lt;LataProjekcji,IF((SUM($K1435:L1435)+$D1435)&lt;$D1434,$D1435,$D1434-SUM($K1435:L1435)),0)),0)</f>
        <v>0</v>
      </c>
      <c r="N1435" s="247">
        <f ca="1">ROUND(IF(OR(AND($D1433=LataProjekcji,$F1433&gt;0),AND($D1433=LataProjekcji,$F1433=0,$E1434&lt;=10)),$F1434,IF($D1433&lt;LataProjekcji,IF((SUM($K1435:M1435)+$D1435)&lt;$D1434,$D1435,$D1434-SUM($K1435:M1435)),0)),0)</f>
        <v>0</v>
      </c>
      <c r="O1435" s="247">
        <f ca="1">ROUND(IF(OR(AND($D1433=LataProjekcji,$F1433&gt;0),AND($D1433=LataProjekcji,$F1433=0,$E1434&lt;=10)),$F1434,IF($D1433&lt;LataProjekcji,IF((SUM($K1435:N1435)+$D1435)&lt;$D1434,$D1435,$D1434-SUM($K1435:N1435)),0)),0)</f>
        <v>0</v>
      </c>
      <c r="P1435" s="247">
        <f ca="1">ROUND(IF(OR(AND($D1433=LataProjekcji,$F1433&gt;0),AND($D1433=LataProjekcji,$F1433=0,$E1434&lt;=10)),$F1434,IF($D1433&lt;LataProjekcji,IF((SUM($K1435:O1435)+$D1435)&lt;$D1434,$D1435,$D1434-SUM($K1435:O1435)),0)),0)</f>
        <v>0</v>
      </c>
      <c r="Q1435" s="247">
        <f ca="1">ROUND(IF(OR(AND($D1433=LataProjekcji,$F1433&gt;0),AND($D1433=LataProjekcji,$F1433=0,$E1434&lt;=10)),$F1434,IF($D1433&lt;LataProjekcji,IF((SUM($K1435:P1435)+$D1435)&lt;$D1434,$D1435,$D1434-SUM($K1435:P1435)),0)),0)</f>
        <v>0</v>
      </c>
      <c r="R1435" s="247">
        <f ca="1">ROUND(IF(OR(AND($D1433=LataProjekcji,$F1433&gt;0),AND($D1433=LataProjekcji,$F1433=0,$E1434&lt;=10)),$F1434,IF($D1433&lt;LataProjekcji,IF((SUM($K1435:Q1435)+$D1435)&lt;$D1434,$D1435,$D1434-SUM($K1435:Q1435)),0)),0)</f>
        <v>0</v>
      </c>
      <c r="S1435" s="247">
        <f ca="1">ROUND(IF(OR(AND($D1433=LataProjekcji,$F1433&gt;0),AND($D1433=LataProjekcji,$F1433=0,$E1434&lt;=10)),$F1434,IF($D1433&lt;LataProjekcji,IF((SUM($K1435:R1435)+$D1435)&lt;$D1434,$D1435,$D1434-SUM($K1435:R1435)),0)),0)</f>
        <v>0</v>
      </c>
      <c r="T1435" s="247">
        <f ca="1">ROUND(IF(OR(AND($D1433=LataProjekcji,$F1433&gt;0),AND($D1433=LataProjekcji,$F1433=0,$E1434&lt;=10)),$F1434,IF($D1433&lt;LataProjekcji,IF((SUM($K1435:S1435)+$D1435)&lt;$D1434,$D1435,$D1434-SUM($K1435:S1435)),0)),0)</f>
        <v>0</v>
      </c>
      <c r="U1435" s="247">
        <f ca="1">ROUND(IF(OR(AND($D1433=LataProjekcji,$F1433&gt;0),AND($D1433=LataProjekcji,$F1433=0,$E1434&lt;=10)),$F1434,IF($D1433&lt;LataProjekcji,IF((SUM($K1435:T1435)+$D1435)&lt;$D1434,$D1435,$D1434-SUM($K1435:T1435)),0)),0)</f>
        <v>0</v>
      </c>
      <c r="V1435" s="247">
        <f ca="1">ROUND(IF(OR(AND($D1433=LataProjekcji,$F1433&gt;0),AND($D1433=LataProjekcji,$F1433=0,$E1434&lt;=10)),$F1434,IF($D1433&lt;LataProjekcji,IF((SUM($K1435:U1435)+$D1435)&lt;$D1434,$D1435,$D1434-SUM($K1435:U1435)),0)),0)</f>
        <v>0</v>
      </c>
      <c r="W1435" s="247">
        <f ca="1">ROUND(IF(OR(AND($D1433=LataProjekcji,$F1433&gt;0),AND($D1433=LataProjekcji,$F1433=0,$E1434&lt;=10)),$F1434,IF($D1433&lt;LataProjekcji,IF((SUM($K1435:V1435)+$D1435)&lt;$D1434,$D1435,$D1434-SUM($K1435:V1435)),0)),0)</f>
        <v>0</v>
      </c>
      <c r="X1435" s="247">
        <f ca="1">ROUND(IF(OR(AND($D1433=LataProjekcji,$F1433&gt;0),AND($D1433=LataProjekcji,$F1433=0,$E1434&lt;=10)),$F1434,IF($D1433&lt;LataProjekcji,IF((SUM($K1435:W1435)+$D1435)&lt;$D1434,$D1435,$D1434-SUM($K1435:W1435)),0)),0)</f>
        <v>0</v>
      </c>
      <c r="Y1435" s="247">
        <f ca="1">ROUND(IF(OR(AND($D1433=LataProjekcji,$F1433&gt;0),AND($D1433=LataProjekcji,$F1433=0,$E1434&lt;=10)),$F1434,IF($D1433&lt;LataProjekcji,IF((SUM($K1435:X1435)+$D1435)&lt;$D1434,$D1435,$D1434-SUM($K1435:X1435)),0)),0)</f>
        <v>0</v>
      </c>
      <c r="Z1435" s="247">
        <f ca="1">ROUND(IF(OR(AND($D1433=LataProjekcji,$F1433&gt;0),AND($D1433=LataProjekcji,$F1433=0,$E1434&lt;=10)),$F1434,IF($D1433&lt;LataProjekcji,IF((SUM($K1435:Y1435)+$D1435)&lt;$D1434,$D1435,$D1434-SUM($K1435:Y1435)),0)),0)</f>
        <v>0</v>
      </c>
      <c r="AA1435" s="247">
        <f ca="1">ROUND(IF(OR(AND($D1433=LataProjekcji,$F1433&gt;0),AND($D1433=LataProjekcji,$F1433=0,$E1434&lt;=10)),$F1434,IF($D1433&lt;LataProjekcji,IF((SUM($K1435:Z1435)+$D1435)&lt;$D1434,$D1435,$D1434-SUM($K1435:Z1435)),0)),0)</f>
        <v>0</v>
      </c>
      <c r="AB1435" s="247">
        <f ca="1">ROUND(IF(OR(AND($D1433=LataProjekcji,$F1433&gt;0),AND($D1433=LataProjekcji,$F1433=0,$E1434&lt;=10)),$F1434,IF($D1433&lt;LataProjekcji,IF((SUM($K1435:AA1435)+$D1435)&lt;$D1434,$D1435,$D1434-SUM($K1435:AA1435)),0)),0)</f>
        <v>0</v>
      </c>
      <c r="AC1435" s="247">
        <f ca="1">ROUND(IF(OR(AND($D1433=LataProjekcji,$F1433&gt;0),AND($D1433=LataProjekcji,$F1433=0,$E1434&lt;=10)),$F1434,IF($D1433&lt;LataProjekcji,IF((SUM($K1435:AB1435)+$D1435)&lt;$D1434,$D1435,$D1434-SUM($K1435:AB1435)),0)),0)</f>
        <v>0</v>
      </c>
      <c r="AD1435" s="247">
        <f ca="1">ROUND(IF(OR(AND($D1433=LataProjekcji,$F1433&gt;0),AND($D1433=LataProjekcji,$F1433=0,$E1434&lt;=10)),$F1434,IF($D1433&lt;LataProjekcji,IF((SUM($K1435:AC1435)+$D1435)&lt;$D1434,$D1435,$D1434-SUM($K1435:AC1435)),0)),0)</f>
        <v>0</v>
      </c>
      <c r="AE1435" s="247">
        <f ca="1">ROUND(IF(OR(AND($D1433=LataProjekcji,$F1433&gt;0),AND($D1433=LataProjekcji,$F1433=0,$E1434&lt;=10)),$F1434,IF($D1433&lt;LataProjekcji,IF((SUM($K1435:AD1435)+$D1435)&lt;$D1434,$D1435,$D1434-SUM($K1435:AD1435)),0)),0)</f>
        <v>0</v>
      </c>
    </row>
    <row r="1436" spans="1:31" ht="12.5" hidden="1" thickBot="1">
      <c r="A1436" s="325"/>
      <c r="B1436" s="21" t="s">
        <v>396</v>
      </c>
      <c r="C1436" s="21"/>
      <c r="D1436" s="22"/>
      <c r="E1436" s="21"/>
      <c r="F1436" s="21"/>
      <c r="G1436" s="21"/>
      <c r="H1436" s="21"/>
      <c r="I1436" s="21"/>
      <c r="J1436" s="21"/>
      <c r="K1436" s="22">
        <f ca="1">ROUND(K1435,0)</f>
        <v>0</v>
      </c>
      <c r="L1436" s="22">
        <f t="shared" ref="L1436:W1436" ca="1" si="1744">ROUND(K1436+L1435,0)</f>
        <v>0</v>
      </c>
      <c r="M1436" s="22">
        <f t="shared" ca="1" si="1744"/>
        <v>0</v>
      </c>
      <c r="N1436" s="22">
        <f t="shared" ca="1" si="1744"/>
        <v>0</v>
      </c>
      <c r="O1436" s="22">
        <f t="shared" ca="1" si="1744"/>
        <v>0</v>
      </c>
      <c r="P1436" s="22">
        <f t="shared" ca="1" si="1744"/>
        <v>0</v>
      </c>
      <c r="Q1436" s="22">
        <f t="shared" ca="1" si="1744"/>
        <v>0</v>
      </c>
      <c r="R1436" s="22">
        <f t="shared" ca="1" si="1744"/>
        <v>0</v>
      </c>
      <c r="S1436" s="22">
        <f t="shared" ca="1" si="1744"/>
        <v>0</v>
      </c>
      <c r="T1436" s="22">
        <f t="shared" ca="1" si="1744"/>
        <v>0</v>
      </c>
      <c r="U1436" s="22">
        <f t="shared" ca="1" si="1744"/>
        <v>0</v>
      </c>
      <c r="V1436" s="22">
        <f t="shared" ca="1" si="1744"/>
        <v>0</v>
      </c>
      <c r="W1436" s="22">
        <f t="shared" ca="1" si="1744"/>
        <v>0</v>
      </c>
      <c r="X1436" s="22">
        <f ca="1">ROUND(W1436+X1435,0)</f>
        <v>0</v>
      </c>
      <c r="Y1436" s="22">
        <f ca="1">ROUND(X1436+Y1435,0)</f>
        <v>0</v>
      </c>
      <c r="Z1436" s="22">
        <f t="shared" ref="Z1436:AA1436" ca="1" si="1745">ROUND(Y1436+Z1435,0)</f>
        <v>0</v>
      </c>
      <c r="AA1436" s="22">
        <f t="shared" ca="1" si="1745"/>
        <v>0</v>
      </c>
      <c r="AB1436" s="22">
        <f t="shared" ref="AB1436" ca="1" si="1746">ROUND(AA1436+AB1435,0)</f>
        <v>0</v>
      </c>
      <c r="AC1436" s="22">
        <f t="shared" ref="AC1436" ca="1" si="1747">ROUND(AB1436+AC1435,0)</f>
        <v>0</v>
      </c>
      <c r="AD1436" s="22">
        <f t="shared" ref="AD1436" ca="1" si="1748">ROUND(AC1436+AD1435,0)</f>
        <v>0</v>
      </c>
      <c r="AE1436" s="22">
        <f t="shared" ref="AE1436" ca="1" si="1749">ROUND(AD1436+AE1435,0)</f>
        <v>0</v>
      </c>
    </row>
    <row r="1437" spans="1:31" ht="12.5" hidden="1" thickBot="1">
      <c r="A1437" s="325"/>
      <c r="B1437" s="21" t="s">
        <v>387</v>
      </c>
      <c r="C1437" s="21"/>
      <c r="D1437" s="22"/>
      <c r="E1437" s="21"/>
      <c r="F1437" s="21"/>
      <c r="G1437" s="21"/>
      <c r="H1437" s="534">
        <f>H1430+7</f>
        <v>98</v>
      </c>
      <c r="I1437" s="21"/>
      <c r="J1437" s="21"/>
      <c r="K1437" s="76">
        <f ca="1">IF($D1433=LataProjekcji,ROUND($D1434-K1436,0),ROUND(IF(K1435=0,0,$D1434-K1436),0))</f>
        <v>0</v>
      </c>
      <c r="L1437" s="253">
        <f t="shared" ref="L1437:W1437" ca="1" si="1750">IF($D1433=LataProjekcji,ROUND($D1434-L1436,0),ROUND(IF(AND(L1435=0,K1437&gt;0),$D1434-L1436,IF(L1435=0,0,$D1434-L1436)),0))</f>
        <v>0</v>
      </c>
      <c r="M1437" s="253">
        <f t="shared" ca="1" si="1750"/>
        <v>0</v>
      </c>
      <c r="N1437" s="253">
        <f t="shared" ca="1" si="1750"/>
        <v>0</v>
      </c>
      <c r="O1437" s="253">
        <f t="shared" ca="1" si="1750"/>
        <v>0</v>
      </c>
      <c r="P1437" s="253">
        <f t="shared" ca="1" si="1750"/>
        <v>0</v>
      </c>
      <c r="Q1437" s="253">
        <f t="shared" ca="1" si="1750"/>
        <v>0</v>
      </c>
      <c r="R1437" s="253">
        <f t="shared" ca="1" si="1750"/>
        <v>0</v>
      </c>
      <c r="S1437" s="253">
        <f t="shared" ca="1" si="1750"/>
        <v>0</v>
      </c>
      <c r="T1437" s="253">
        <f t="shared" ca="1" si="1750"/>
        <v>0</v>
      </c>
      <c r="U1437" s="253">
        <f t="shared" ca="1" si="1750"/>
        <v>0</v>
      </c>
      <c r="V1437" s="253">
        <f t="shared" ca="1" si="1750"/>
        <v>0</v>
      </c>
      <c r="W1437" s="253">
        <f t="shared" ca="1" si="1750"/>
        <v>0</v>
      </c>
      <c r="X1437" s="253">
        <f t="shared" ref="X1437:AA1437" ca="1" si="1751">IF($D1433=LataProjekcji,ROUND($D1434-X1436,0),ROUND(IF(AND(X1435=0,W1437&gt;0),$D1434-X1436,IF(X1435=0,0,$D1434-X1436)),0))</f>
        <v>0</v>
      </c>
      <c r="Y1437" s="253">
        <f t="shared" ca="1" si="1751"/>
        <v>0</v>
      </c>
      <c r="Z1437" s="253">
        <f t="shared" ca="1" si="1751"/>
        <v>0</v>
      </c>
      <c r="AA1437" s="253">
        <f t="shared" ca="1" si="1751"/>
        <v>0</v>
      </c>
      <c r="AB1437" s="253">
        <f t="shared" ref="AB1437" ca="1" si="1752">IF($D1433=LataProjekcji,ROUND($D1434-AB1436,0),ROUND(IF(AND(AB1435=0,AA1437&gt;0),$D1434-AB1436,IF(AB1435=0,0,$D1434-AB1436)),0))</f>
        <v>0</v>
      </c>
      <c r="AC1437" s="253">
        <f t="shared" ref="AC1437" ca="1" si="1753">IF($D1433=LataProjekcji,ROUND($D1434-AC1436,0),ROUND(IF(AND(AC1435=0,AB1437&gt;0),$D1434-AC1436,IF(AC1435=0,0,$D1434-AC1436)),0))</f>
        <v>0</v>
      </c>
      <c r="AD1437" s="253">
        <f t="shared" ref="AD1437" ca="1" si="1754">IF($D1433=LataProjekcji,ROUND($D1434-AD1436,0),ROUND(IF(AND(AD1435=0,AC1437&gt;0),$D1434-AD1436,IF(AD1435=0,0,$D1434-AD1436)),0))</f>
        <v>0</v>
      </c>
      <c r="AE1437" s="253">
        <f t="shared" ref="AE1437" ca="1" si="1755">IF($D1433=LataProjekcji,ROUND($D1434-AE1436,0),ROUND(IF(AND(AE1435=0,AD1437&gt;0),$D1434-AE1436,IF(AE1435=0,0,$D1434-AE1436)),0))</f>
        <v>0</v>
      </c>
    </row>
    <row r="1438" spans="1:31" hidden="1">
      <c r="A1438" s="325"/>
      <c r="H1438" s="384">
        <f>H1431+1</f>
        <v>14</v>
      </c>
      <c r="J1438" s="384" t="s">
        <v>403</v>
      </c>
      <c r="K1438" s="523">
        <f t="shared" ref="K1438:AE1438" ca="1" si="1756">IF(AND(OFFSET($F$269,$D1432,0)="tak",OFFSET($G$269,$D1432,0)="tak",OFFSET($J$269,$D1432,0)="ok",LataProjekcji&lt;=Koniec_Projekt),ROUND(OFFSET($K$2527,$H1437,(COLUMN()-11))*OFFSET($K$290,$H1438,(COLUMN()-11)),0),0)</f>
        <v>0</v>
      </c>
      <c r="L1438" s="523">
        <f t="shared" ca="1" si="1756"/>
        <v>0</v>
      </c>
      <c r="M1438" s="523">
        <f t="shared" ca="1" si="1756"/>
        <v>0</v>
      </c>
      <c r="N1438" s="523">
        <f t="shared" ca="1" si="1756"/>
        <v>0</v>
      </c>
      <c r="O1438" s="523">
        <f t="shared" ca="1" si="1756"/>
        <v>0</v>
      </c>
      <c r="P1438" s="523">
        <f t="shared" ca="1" si="1756"/>
        <v>0</v>
      </c>
      <c r="Q1438" s="523">
        <f t="shared" ca="1" si="1756"/>
        <v>0</v>
      </c>
      <c r="R1438" s="523">
        <f t="shared" ca="1" si="1756"/>
        <v>0</v>
      </c>
      <c r="S1438" s="523">
        <f t="shared" ca="1" si="1756"/>
        <v>0</v>
      </c>
      <c r="T1438" s="523">
        <f t="shared" ca="1" si="1756"/>
        <v>0</v>
      </c>
      <c r="U1438" s="523">
        <f t="shared" ca="1" si="1756"/>
        <v>0</v>
      </c>
      <c r="V1438" s="523">
        <f t="shared" ca="1" si="1756"/>
        <v>0</v>
      </c>
      <c r="W1438" s="523">
        <f t="shared" ca="1" si="1756"/>
        <v>0</v>
      </c>
      <c r="X1438" s="523">
        <f t="shared" ca="1" si="1756"/>
        <v>0</v>
      </c>
      <c r="Y1438" s="523">
        <f t="shared" ca="1" si="1756"/>
        <v>0</v>
      </c>
      <c r="Z1438" s="523">
        <f t="shared" ca="1" si="1756"/>
        <v>0</v>
      </c>
      <c r="AA1438" s="523">
        <f t="shared" ca="1" si="1756"/>
        <v>0</v>
      </c>
      <c r="AB1438" s="523">
        <f t="shared" ca="1" si="1756"/>
        <v>0</v>
      </c>
      <c r="AC1438" s="523">
        <f t="shared" ca="1" si="1756"/>
        <v>0</v>
      </c>
      <c r="AD1438" s="523">
        <f t="shared" ca="1" si="1756"/>
        <v>0</v>
      </c>
      <c r="AE1438" s="523">
        <f t="shared" ca="1" si="1756"/>
        <v>0</v>
      </c>
    </row>
    <row r="1439" spans="1:31" hidden="1">
      <c r="A1439" s="325"/>
    </row>
    <row r="1440" spans="1:31" hidden="1">
      <c r="A1440" s="325"/>
    </row>
    <row r="1441" spans="1:31" hidden="1">
      <c r="A1441" s="325"/>
    </row>
    <row r="1442" spans="1:31" hidden="1">
      <c r="A1442" s="325"/>
    </row>
    <row r="1443" spans="1:31" hidden="1">
      <c r="A1443" s="325"/>
    </row>
    <row r="1444" spans="1:31" ht="12.5" hidden="1" thickBot="1">
      <c r="A1444" s="325"/>
      <c r="B1444" s="441" t="s">
        <v>719</v>
      </c>
      <c r="K1444" s="1">
        <f>COLUMN()</f>
        <v>11</v>
      </c>
    </row>
    <row r="1445" spans="1:31" ht="12.5" hidden="1" thickBot="1">
      <c r="A1445" s="325"/>
      <c r="B1445" s="20">
        <f ca="1">OFFSET($B$269,D1445,0)</f>
        <v>0</v>
      </c>
      <c r="C1445" s="20"/>
      <c r="D1445" s="249">
        <v>57</v>
      </c>
      <c r="E1445" s="21"/>
      <c r="F1445" s="21" t="s">
        <v>391</v>
      </c>
      <c r="G1445" s="48"/>
      <c r="H1445" s="50" t="s">
        <v>392</v>
      </c>
      <c r="I1445" s="21" t="s">
        <v>393</v>
      </c>
      <c r="J1445" s="21"/>
      <c r="K1445" s="21"/>
      <c r="L1445" s="21"/>
      <c r="M1445" s="21"/>
      <c r="N1445" s="21"/>
      <c r="O1445" s="21"/>
      <c r="P1445" s="21"/>
      <c r="Q1445" s="21"/>
      <c r="R1445" s="21"/>
      <c r="S1445" s="21"/>
      <c r="T1445" s="21"/>
      <c r="U1445" s="21"/>
      <c r="V1445" s="21"/>
      <c r="W1445" s="21"/>
      <c r="X1445" s="21"/>
      <c r="Y1445" s="21"/>
      <c r="Z1445" s="21"/>
      <c r="AA1445" s="21"/>
      <c r="AB1445" s="21"/>
      <c r="AC1445" s="21"/>
      <c r="AD1445" s="21"/>
      <c r="AE1445" s="21"/>
    </row>
    <row r="1446" spans="1:31" hidden="1">
      <c r="A1446" s="325"/>
      <c r="B1446" s="21" t="s">
        <v>394</v>
      </c>
      <c r="C1446" s="21"/>
      <c r="D1446" s="164">
        <f ca="1">YEAR(OFFSET($E$269,D1445,0))</f>
        <v>1900</v>
      </c>
      <c r="E1446" s="164">
        <f ca="1">MONTH(OFFSET($E$269,D1445,0))</f>
        <v>1</v>
      </c>
      <c r="F1446" s="522" cm="1">
        <f t="array" aca="1" ref="F1446" ca="1">IleMiesiecyDoKoncaRokuST</f>
        <v>11</v>
      </c>
      <c r="G1446" s="49"/>
      <c r="H1446" s="51">
        <f>D331-G1446</f>
        <v>0</v>
      </c>
      <c r="I1446" s="22">
        <f>D331-G1446-H1446</f>
        <v>0</v>
      </c>
      <c r="J1446" s="21"/>
      <c r="K1446" s="21"/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  <c r="V1446" s="21"/>
      <c r="W1446" s="21"/>
      <c r="X1446" s="21"/>
      <c r="Y1446" s="21"/>
      <c r="Z1446" s="21"/>
      <c r="AA1446" s="21"/>
      <c r="AB1446" s="21"/>
      <c r="AC1446" s="21"/>
      <c r="AD1446" s="21"/>
      <c r="AE1446" s="21"/>
    </row>
    <row r="1447" spans="1:31" hidden="1">
      <c r="A1447" s="325"/>
      <c r="B1447" s="21" t="s">
        <v>387</v>
      </c>
      <c r="C1447" s="21"/>
      <c r="D1447" s="246">
        <f ca="1">IF(E1447&lt;0,0,ROUND(E1447,0))</f>
        <v>0</v>
      </c>
      <c r="E1447" s="248">
        <f ca="1">OFFSET($D$269,D1445,0)</f>
        <v>0</v>
      </c>
      <c r="F1447" s="246">
        <f ca="1">IF(E1447&gt;10,ROUND(($D1448/12)*$F1446,0),$D1447)</f>
        <v>0</v>
      </c>
      <c r="G1447" s="21" t="s">
        <v>402</v>
      </c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  <c r="R1447" s="21"/>
      <c r="S1447" s="21"/>
      <c r="T1447" s="21"/>
      <c r="U1447" s="21"/>
      <c r="V1447" s="21"/>
      <c r="W1447" s="21"/>
      <c r="X1447" s="21"/>
      <c r="Y1447" s="21"/>
      <c r="Z1447" s="21"/>
      <c r="AA1447" s="21"/>
      <c r="AB1447" s="21"/>
      <c r="AC1447" s="21"/>
      <c r="AD1447" s="21"/>
      <c r="AE1447" s="21"/>
    </row>
    <row r="1448" spans="1:31" hidden="1">
      <c r="A1448" s="325"/>
      <c r="B1448" s="21" t="s">
        <v>395</v>
      </c>
      <c r="C1448" s="415">
        <f ca="1">OFFSET($C$269,D1445,0)</f>
        <v>0</v>
      </c>
      <c r="D1448" s="246">
        <f ca="1">IF(ISBLANK(OFFSET($E$269,D1445,0)),0,IF(E1447&gt;10,ROUND(D1447*C1448,0),IF(D1447&lt;0,0,D1447)))</f>
        <v>0</v>
      </c>
      <c r="E1448" s="21"/>
      <c r="F1448" s="21"/>
      <c r="G1448" s="21"/>
      <c r="H1448" s="21"/>
      <c r="I1448" s="21"/>
      <c r="J1448" s="21"/>
      <c r="K1448" s="74">
        <f ca="1">ROUND(IF($D1446=LataProjekcji,$F1447,IF($D1446=LataProjekcji,$D1448,0)),0)</f>
        <v>0</v>
      </c>
      <c r="L1448" s="247">
        <f ca="1">ROUND(IF(OR(AND($D1446=LataProjekcji,$F1446&gt;0),AND($D1446=LataProjekcji,$F1446=0,$E1447&lt;=10)),$F1447,IF($D1446&lt;LataProjekcji,IF((SUM($K1448:K1448)+$D1448)&lt;$D1447,$D1448,$D1447-SUM($K1448:K1448)),0)),0)</f>
        <v>0</v>
      </c>
      <c r="M1448" s="247">
        <f ca="1">ROUND(IF(OR(AND($D1446=LataProjekcji,$F1446&gt;0),AND($D1446=LataProjekcji,$F1446=0,$E1447&lt;=10)),$F1447,IF($D1446&lt;LataProjekcji,IF((SUM($K1448:L1448)+$D1448)&lt;$D1447,$D1448,$D1447-SUM($K1448:L1448)),0)),0)</f>
        <v>0</v>
      </c>
      <c r="N1448" s="247">
        <f ca="1">ROUND(IF(OR(AND($D1446=LataProjekcji,$F1446&gt;0),AND($D1446=LataProjekcji,$F1446=0,$E1447&lt;=10)),$F1447,IF($D1446&lt;LataProjekcji,IF((SUM($K1448:M1448)+$D1448)&lt;$D1447,$D1448,$D1447-SUM($K1448:M1448)),0)),0)</f>
        <v>0</v>
      </c>
      <c r="O1448" s="247">
        <f ca="1">ROUND(IF(OR(AND($D1446=LataProjekcji,$F1446&gt;0),AND($D1446=LataProjekcji,$F1446=0,$E1447&lt;=10)),$F1447,IF($D1446&lt;LataProjekcji,IF((SUM($K1448:N1448)+$D1448)&lt;$D1447,$D1448,$D1447-SUM($K1448:N1448)),0)),0)</f>
        <v>0</v>
      </c>
      <c r="P1448" s="247">
        <f ca="1">ROUND(IF(OR(AND($D1446=LataProjekcji,$F1446&gt;0),AND($D1446=LataProjekcji,$F1446=0,$E1447&lt;=10)),$F1447,IF($D1446&lt;LataProjekcji,IF((SUM($K1448:O1448)+$D1448)&lt;$D1447,$D1448,$D1447-SUM($K1448:O1448)),0)),0)</f>
        <v>0</v>
      </c>
      <c r="Q1448" s="247">
        <f ca="1">ROUND(IF(OR(AND($D1446=LataProjekcji,$F1446&gt;0),AND($D1446=LataProjekcji,$F1446=0,$E1447&lt;=10)),$F1447,IF($D1446&lt;LataProjekcji,IF((SUM($K1448:P1448)+$D1448)&lt;$D1447,$D1448,$D1447-SUM($K1448:P1448)),0)),0)</f>
        <v>0</v>
      </c>
      <c r="R1448" s="247">
        <f ca="1">ROUND(IF(OR(AND($D1446=LataProjekcji,$F1446&gt;0),AND($D1446=LataProjekcji,$F1446=0,$E1447&lt;=10)),$F1447,IF($D1446&lt;LataProjekcji,IF((SUM($K1448:Q1448)+$D1448)&lt;$D1447,$D1448,$D1447-SUM($K1448:Q1448)),0)),0)</f>
        <v>0</v>
      </c>
      <c r="S1448" s="247">
        <f ca="1">ROUND(IF(OR(AND($D1446=LataProjekcji,$F1446&gt;0),AND($D1446=LataProjekcji,$F1446=0,$E1447&lt;=10)),$F1447,IF($D1446&lt;LataProjekcji,IF((SUM($K1448:R1448)+$D1448)&lt;$D1447,$D1448,$D1447-SUM($K1448:R1448)),0)),0)</f>
        <v>0</v>
      </c>
      <c r="T1448" s="247">
        <f ca="1">ROUND(IF(OR(AND($D1446=LataProjekcji,$F1446&gt;0),AND($D1446=LataProjekcji,$F1446=0,$E1447&lt;=10)),$F1447,IF($D1446&lt;LataProjekcji,IF((SUM($K1448:S1448)+$D1448)&lt;$D1447,$D1448,$D1447-SUM($K1448:S1448)),0)),0)</f>
        <v>0</v>
      </c>
      <c r="U1448" s="247">
        <f ca="1">ROUND(IF(OR(AND($D1446=LataProjekcji,$F1446&gt;0),AND($D1446=LataProjekcji,$F1446=0,$E1447&lt;=10)),$F1447,IF($D1446&lt;LataProjekcji,IF((SUM($K1448:T1448)+$D1448)&lt;$D1447,$D1448,$D1447-SUM($K1448:T1448)),0)),0)</f>
        <v>0</v>
      </c>
      <c r="V1448" s="247">
        <f ca="1">ROUND(IF(OR(AND($D1446=LataProjekcji,$F1446&gt;0),AND($D1446=LataProjekcji,$F1446=0,$E1447&lt;=10)),$F1447,IF($D1446&lt;LataProjekcji,IF((SUM($K1448:U1448)+$D1448)&lt;$D1447,$D1448,$D1447-SUM($K1448:U1448)),0)),0)</f>
        <v>0</v>
      </c>
      <c r="W1448" s="247">
        <f ca="1">ROUND(IF(OR(AND($D1446=LataProjekcji,$F1446&gt;0),AND($D1446=LataProjekcji,$F1446=0,$E1447&lt;=10)),$F1447,IF($D1446&lt;LataProjekcji,IF((SUM($K1448:V1448)+$D1448)&lt;$D1447,$D1448,$D1447-SUM($K1448:V1448)),0)),0)</f>
        <v>0</v>
      </c>
      <c r="X1448" s="247">
        <f ca="1">ROUND(IF(OR(AND($D1446=LataProjekcji,$F1446&gt;0),AND($D1446=LataProjekcji,$F1446=0,$E1447&lt;=10)),$F1447,IF($D1446&lt;LataProjekcji,IF((SUM($K1448:W1448)+$D1448)&lt;$D1447,$D1448,$D1447-SUM($K1448:W1448)),0)),0)</f>
        <v>0</v>
      </c>
      <c r="Y1448" s="247">
        <f ca="1">ROUND(IF(OR(AND($D1446=LataProjekcji,$F1446&gt;0),AND($D1446=LataProjekcji,$F1446=0,$E1447&lt;=10)),$F1447,IF($D1446&lt;LataProjekcji,IF((SUM($K1448:X1448)+$D1448)&lt;$D1447,$D1448,$D1447-SUM($K1448:X1448)),0)),0)</f>
        <v>0</v>
      </c>
      <c r="Z1448" s="247">
        <f ca="1">ROUND(IF(OR(AND($D1446=LataProjekcji,$F1446&gt;0),AND($D1446=LataProjekcji,$F1446=0,$E1447&lt;=10)),$F1447,IF($D1446&lt;LataProjekcji,IF((SUM($K1448:Y1448)+$D1448)&lt;$D1447,$D1448,$D1447-SUM($K1448:Y1448)),0)),0)</f>
        <v>0</v>
      </c>
      <c r="AA1448" s="247">
        <f ca="1">ROUND(IF(OR(AND($D1446=LataProjekcji,$F1446&gt;0),AND($D1446=LataProjekcji,$F1446=0,$E1447&lt;=10)),$F1447,IF($D1446&lt;LataProjekcji,IF((SUM($K1448:Z1448)+$D1448)&lt;$D1447,$D1448,$D1447-SUM($K1448:Z1448)),0)),0)</f>
        <v>0</v>
      </c>
      <c r="AB1448" s="247">
        <f ca="1">ROUND(IF(OR(AND($D1446=LataProjekcji,$F1446&gt;0),AND($D1446=LataProjekcji,$F1446=0,$E1447&lt;=10)),$F1447,IF($D1446&lt;LataProjekcji,IF((SUM($K1448:AA1448)+$D1448)&lt;$D1447,$D1448,$D1447-SUM($K1448:AA1448)),0)),0)</f>
        <v>0</v>
      </c>
      <c r="AC1448" s="247">
        <f ca="1">ROUND(IF(OR(AND($D1446=LataProjekcji,$F1446&gt;0),AND($D1446=LataProjekcji,$F1446=0,$E1447&lt;=10)),$F1447,IF($D1446&lt;LataProjekcji,IF((SUM($K1448:AB1448)+$D1448)&lt;$D1447,$D1448,$D1447-SUM($K1448:AB1448)),0)),0)</f>
        <v>0</v>
      </c>
      <c r="AD1448" s="247">
        <f ca="1">ROUND(IF(OR(AND($D1446=LataProjekcji,$F1446&gt;0),AND($D1446=LataProjekcji,$F1446=0,$E1447&lt;=10)),$F1447,IF($D1446&lt;LataProjekcji,IF((SUM($K1448:AC1448)+$D1448)&lt;$D1447,$D1448,$D1447-SUM($K1448:AC1448)),0)),0)</f>
        <v>0</v>
      </c>
      <c r="AE1448" s="247">
        <f ca="1">ROUND(IF(OR(AND($D1446=LataProjekcji,$F1446&gt;0),AND($D1446=LataProjekcji,$F1446=0,$E1447&lt;=10)),$F1447,IF($D1446&lt;LataProjekcji,IF((SUM($K1448:AD1448)+$D1448)&lt;$D1447,$D1448,$D1447-SUM($K1448:AD1448)),0)),0)</f>
        <v>0</v>
      </c>
    </row>
    <row r="1449" spans="1:31" ht="12.5" hidden="1" thickBot="1">
      <c r="A1449" s="325"/>
      <c r="B1449" s="21" t="s">
        <v>396</v>
      </c>
      <c r="C1449" s="21"/>
      <c r="D1449" s="22"/>
      <c r="E1449" s="21"/>
      <c r="F1449" s="21"/>
      <c r="G1449" s="21"/>
      <c r="H1449" s="21"/>
      <c r="I1449" s="21"/>
      <c r="J1449" s="21"/>
      <c r="K1449" s="22">
        <f ca="1">ROUND(K1448,0)</f>
        <v>0</v>
      </c>
      <c r="L1449" s="22">
        <f t="shared" ref="L1449:W1449" ca="1" si="1757">ROUND(K1449+L1448,0)</f>
        <v>0</v>
      </c>
      <c r="M1449" s="22">
        <f t="shared" ca="1" si="1757"/>
        <v>0</v>
      </c>
      <c r="N1449" s="22">
        <f t="shared" ca="1" si="1757"/>
        <v>0</v>
      </c>
      <c r="O1449" s="22">
        <f t="shared" ca="1" si="1757"/>
        <v>0</v>
      </c>
      <c r="P1449" s="22">
        <f t="shared" ca="1" si="1757"/>
        <v>0</v>
      </c>
      <c r="Q1449" s="22">
        <f t="shared" ca="1" si="1757"/>
        <v>0</v>
      </c>
      <c r="R1449" s="22">
        <f t="shared" ca="1" si="1757"/>
        <v>0</v>
      </c>
      <c r="S1449" s="22">
        <f t="shared" ca="1" si="1757"/>
        <v>0</v>
      </c>
      <c r="T1449" s="22">
        <f t="shared" ca="1" si="1757"/>
        <v>0</v>
      </c>
      <c r="U1449" s="22">
        <f t="shared" ca="1" si="1757"/>
        <v>0</v>
      </c>
      <c r="V1449" s="22">
        <f t="shared" ca="1" si="1757"/>
        <v>0</v>
      </c>
      <c r="W1449" s="22">
        <f t="shared" ca="1" si="1757"/>
        <v>0</v>
      </c>
      <c r="X1449" s="22">
        <f ca="1">ROUND(W1449+X1448,0)</f>
        <v>0</v>
      </c>
      <c r="Y1449" s="22">
        <f ca="1">ROUND(X1449+Y1448,0)</f>
        <v>0</v>
      </c>
      <c r="Z1449" s="22">
        <f t="shared" ref="Z1449:AA1449" ca="1" si="1758">ROUND(Y1449+Z1448,0)</f>
        <v>0</v>
      </c>
      <c r="AA1449" s="22">
        <f t="shared" ca="1" si="1758"/>
        <v>0</v>
      </c>
      <c r="AB1449" s="22">
        <f t="shared" ref="AB1449" ca="1" si="1759">ROUND(AA1449+AB1448,0)</f>
        <v>0</v>
      </c>
      <c r="AC1449" s="22">
        <f t="shared" ref="AC1449" ca="1" si="1760">ROUND(AB1449+AC1448,0)</f>
        <v>0</v>
      </c>
      <c r="AD1449" s="22">
        <f t="shared" ref="AD1449" ca="1" si="1761">ROUND(AC1449+AD1448,0)</f>
        <v>0</v>
      </c>
      <c r="AE1449" s="22">
        <f t="shared" ref="AE1449" ca="1" si="1762">ROUND(AD1449+AE1448,0)</f>
        <v>0</v>
      </c>
    </row>
    <row r="1450" spans="1:31" ht="12.5" hidden="1" thickBot="1">
      <c r="A1450" s="325"/>
      <c r="B1450" s="21" t="s">
        <v>387</v>
      </c>
      <c r="C1450" s="21"/>
      <c r="D1450" s="22"/>
      <c r="E1450" s="21"/>
      <c r="F1450" s="21"/>
      <c r="G1450" s="21"/>
      <c r="H1450" s="535">
        <f>H1437+9</f>
        <v>107</v>
      </c>
      <c r="I1450" s="21"/>
      <c r="J1450" s="21"/>
      <c r="K1450" s="76">
        <f ca="1">IF($D1446=LataProjekcji,ROUND($D1447-K1449,0),ROUND(IF(K1448=0,0,$D1447-K1449),0))</f>
        <v>0</v>
      </c>
      <c r="L1450" s="253">
        <f t="shared" ref="L1450:W1450" ca="1" si="1763">IF($D1446=LataProjekcji,ROUND($D1447-L1449,0),ROUND(IF(AND(L1448=0,K1450&gt;0),$D1447-L1449,IF(L1448=0,0,$D1447-L1449)),0))</f>
        <v>0</v>
      </c>
      <c r="M1450" s="253">
        <f t="shared" ca="1" si="1763"/>
        <v>0</v>
      </c>
      <c r="N1450" s="253">
        <f t="shared" ca="1" si="1763"/>
        <v>0</v>
      </c>
      <c r="O1450" s="253">
        <f t="shared" ca="1" si="1763"/>
        <v>0</v>
      </c>
      <c r="P1450" s="253">
        <f t="shared" ca="1" si="1763"/>
        <v>0</v>
      </c>
      <c r="Q1450" s="253">
        <f t="shared" ca="1" si="1763"/>
        <v>0</v>
      </c>
      <c r="R1450" s="253">
        <f t="shared" ca="1" si="1763"/>
        <v>0</v>
      </c>
      <c r="S1450" s="253">
        <f t="shared" ca="1" si="1763"/>
        <v>0</v>
      </c>
      <c r="T1450" s="253">
        <f t="shared" ca="1" si="1763"/>
        <v>0</v>
      </c>
      <c r="U1450" s="253">
        <f t="shared" ca="1" si="1763"/>
        <v>0</v>
      </c>
      <c r="V1450" s="253">
        <f t="shared" ca="1" si="1763"/>
        <v>0</v>
      </c>
      <c r="W1450" s="253">
        <f t="shared" ca="1" si="1763"/>
        <v>0</v>
      </c>
      <c r="X1450" s="253">
        <f t="shared" ref="X1450:AA1450" ca="1" si="1764">IF($D1446=LataProjekcji,ROUND($D1447-X1449,0),ROUND(IF(AND(X1448=0,W1450&gt;0),$D1447-X1449,IF(X1448=0,0,$D1447-X1449)),0))</f>
        <v>0</v>
      </c>
      <c r="Y1450" s="253">
        <f t="shared" ca="1" si="1764"/>
        <v>0</v>
      </c>
      <c r="Z1450" s="253">
        <f t="shared" ca="1" si="1764"/>
        <v>0</v>
      </c>
      <c r="AA1450" s="253">
        <f t="shared" ca="1" si="1764"/>
        <v>0</v>
      </c>
      <c r="AB1450" s="253">
        <f t="shared" ref="AB1450" ca="1" si="1765">IF($D1446=LataProjekcji,ROUND($D1447-AB1449,0),ROUND(IF(AND(AB1448=0,AA1450&gt;0),$D1447-AB1449,IF(AB1448=0,0,$D1447-AB1449)),0))</f>
        <v>0</v>
      </c>
      <c r="AC1450" s="253">
        <f t="shared" ref="AC1450" ca="1" si="1766">IF($D1446=LataProjekcji,ROUND($D1447-AC1449,0),ROUND(IF(AND(AC1448=0,AB1450&gt;0),$D1447-AC1449,IF(AC1448=0,0,$D1447-AC1449)),0))</f>
        <v>0</v>
      </c>
      <c r="AD1450" s="253">
        <f t="shared" ref="AD1450" ca="1" si="1767">IF($D1446=LataProjekcji,ROUND($D1447-AD1449,0),ROUND(IF(AND(AD1448=0,AC1450&gt;0),$D1447-AD1449,IF(AD1448=0,0,$D1447-AD1449)),0))</f>
        <v>0</v>
      </c>
      <c r="AE1450" s="253">
        <f t="shared" ref="AE1450" ca="1" si="1768">IF($D1446=LataProjekcji,ROUND($D1447-AE1449,0),ROUND(IF(AND(AE1448=0,AD1450&gt;0),$D1447-AE1449,IF(AE1448=0,0,$D1447-AE1449)),0))</f>
        <v>0</v>
      </c>
    </row>
    <row r="1451" spans="1:31" hidden="1">
      <c r="A1451" s="325"/>
      <c r="B1451" s="21"/>
      <c r="C1451" s="21"/>
      <c r="D1451" s="22"/>
      <c r="E1451" s="21"/>
      <c r="F1451" s="21"/>
      <c r="G1451" s="21"/>
      <c r="H1451" s="384">
        <v>0</v>
      </c>
      <c r="I1451" s="21"/>
      <c r="J1451" s="384" t="s">
        <v>403</v>
      </c>
      <c r="K1451" s="523">
        <f t="shared" ref="K1451:AE1451" ca="1" si="1769">IF(AND(OFFSET($F$269,$D1445,0)="tak",OFFSET($G$269,$D1445,0)="tak",OFFSET($J$269,$D1445,0)="ok",LataProjekcji&lt;=Koniec_Projekt),ROUND(OFFSET($K$2527,$H1450,(COLUMN()-11))*OFFSET($K$337,$H1451,(COLUMN()-11)),0),0)</f>
        <v>0</v>
      </c>
      <c r="L1451" s="523">
        <f t="shared" ca="1" si="1769"/>
        <v>0</v>
      </c>
      <c r="M1451" s="523">
        <f t="shared" ca="1" si="1769"/>
        <v>0</v>
      </c>
      <c r="N1451" s="523">
        <f t="shared" ca="1" si="1769"/>
        <v>0</v>
      </c>
      <c r="O1451" s="523">
        <f t="shared" ca="1" si="1769"/>
        <v>0</v>
      </c>
      <c r="P1451" s="523">
        <f t="shared" ca="1" si="1769"/>
        <v>0</v>
      </c>
      <c r="Q1451" s="523">
        <f t="shared" ca="1" si="1769"/>
        <v>0</v>
      </c>
      <c r="R1451" s="523">
        <f t="shared" ca="1" si="1769"/>
        <v>0</v>
      </c>
      <c r="S1451" s="523">
        <f t="shared" ca="1" si="1769"/>
        <v>0</v>
      </c>
      <c r="T1451" s="523">
        <f t="shared" ca="1" si="1769"/>
        <v>0</v>
      </c>
      <c r="U1451" s="523">
        <f t="shared" ca="1" si="1769"/>
        <v>0</v>
      </c>
      <c r="V1451" s="523">
        <f t="shared" ca="1" si="1769"/>
        <v>0</v>
      </c>
      <c r="W1451" s="523">
        <f t="shared" ca="1" si="1769"/>
        <v>0</v>
      </c>
      <c r="X1451" s="523">
        <f t="shared" ca="1" si="1769"/>
        <v>0</v>
      </c>
      <c r="Y1451" s="523">
        <f t="shared" ca="1" si="1769"/>
        <v>0</v>
      </c>
      <c r="Z1451" s="523">
        <f t="shared" ca="1" si="1769"/>
        <v>0</v>
      </c>
      <c r="AA1451" s="523">
        <f t="shared" ca="1" si="1769"/>
        <v>0</v>
      </c>
      <c r="AB1451" s="523">
        <f t="shared" ca="1" si="1769"/>
        <v>0</v>
      </c>
      <c r="AC1451" s="523">
        <f t="shared" ca="1" si="1769"/>
        <v>0</v>
      </c>
      <c r="AD1451" s="523">
        <f t="shared" ca="1" si="1769"/>
        <v>0</v>
      </c>
      <c r="AE1451" s="523">
        <f t="shared" ca="1" si="1769"/>
        <v>0</v>
      </c>
    </row>
    <row r="1452" spans="1:31" hidden="1">
      <c r="A1452" s="325"/>
      <c r="B1452" s="20">
        <f ca="1">OFFSET($B$269,D1452,0)</f>
        <v>0</v>
      </c>
      <c r="C1452" s="20"/>
      <c r="D1452" s="21">
        <f>D1445+1</f>
        <v>58</v>
      </c>
      <c r="E1452" s="21"/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  <c r="R1452" s="21"/>
      <c r="S1452" s="21"/>
      <c r="T1452" s="21"/>
      <c r="U1452" s="21"/>
      <c r="V1452" s="21"/>
      <c r="W1452" s="21"/>
      <c r="X1452" s="21"/>
      <c r="Y1452" s="21"/>
      <c r="Z1452" s="21"/>
      <c r="AA1452" s="21"/>
      <c r="AB1452" s="21"/>
      <c r="AC1452" s="21"/>
      <c r="AD1452" s="21"/>
      <c r="AE1452" s="21"/>
    </row>
    <row r="1453" spans="1:31" hidden="1">
      <c r="A1453" s="325"/>
      <c r="B1453" s="21" t="s">
        <v>394</v>
      </c>
      <c r="C1453" s="21"/>
      <c r="D1453" s="164">
        <f ca="1">YEAR(OFFSET($E$269,D1452,0))</f>
        <v>1900</v>
      </c>
      <c r="E1453" s="164">
        <f ca="1">MONTH(OFFSET($E$269,D1452,0))</f>
        <v>1</v>
      </c>
      <c r="F1453" s="522" cm="1">
        <f t="array" aca="1" ref="F1453" ca="1">IleMiesiecyDoKoncaRokuST</f>
        <v>11</v>
      </c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1"/>
      <c r="Y1453" s="21"/>
      <c r="Z1453" s="21"/>
      <c r="AA1453" s="21"/>
      <c r="AB1453" s="21"/>
      <c r="AC1453" s="21"/>
      <c r="AD1453" s="21"/>
      <c r="AE1453" s="21"/>
    </row>
    <row r="1454" spans="1:31" hidden="1">
      <c r="A1454" s="325"/>
      <c r="B1454" s="21" t="s">
        <v>387</v>
      </c>
      <c r="C1454" s="21"/>
      <c r="D1454" s="368">
        <f ca="1">IF(E1454&lt;0,0,ROUND(E1454,0))</f>
        <v>0</v>
      </c>
      <c r="E1454" s="248">
        <f ca="1">OFFSET($D$269,D1452,0)</f>
        <v>0</v>
      </c>
      <c r="F1454" s="368">
        <f ca="1">IF(E1454&gt;10,ROUND(($D1455/12)*$F1453,0),$D1454)</f>
        <v>0</v>
      </c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  <c r="R1454" s="21"/>
      <c r="S1454" s="21"/>
      <c r="T1454" s="21"/>
      <c r="U1454" s="21"/>
      <c r="V1454" s="21"/>
      <c r="W1454" s="21"/>
      <c r="X1454" s="21"/>
      <c r="Y1454" s="21"/>
      <c r="Z1454" s="21"/>
      <c r="AA1454" s="21"/>
      <c r="AB1454" s="21"/>
      <c r="AC1454" s="21"/>
      <c r="AD1454" s="21"/>
      <c r="AE1454" s="21"/>
    </row>
    <row r="1455" spans="1:31" hidden="1">
      <c r="A1455" s="325"/>
      <c r="B1455" s="21" t="s">
        <v>395</v>
      </c>
      <c r="C1455" s="415">
        <f ca="1">OFFSET($C$269,D1452,0)</f>
        <v>0</v>
      </c>
      <c r="D1455" s="246">
        <f ca="1">IF(ISBLANK(OFFSET($E$269,D1452,0)),0,IF(E1454&gt;10,ROUND(D1454*C1455,0),IF(D1454&lt;0,0,D1454)))</f>
        <v>0</v>
      </c>
      <c r="E1455" s="21"/>
      <c r="F1455" s="21"/>
      <c r="G1455" s="21"/>
      <c r="H1455" s="21"/>
      <c r="I1455" s="21"/>
      <c r="J1455" s="21"/>
      <c r="K1455" s="74">
        <f ca="1">ROUND(IF($D1453=LataProjekcji,$F1454,IF($D1453=LataProjekcji,$D1455,0)),0)</f>
        <v>0</v>
      </c>
      <c r="L1455" s="247">
        <f ca="1">ROUND(IF(OR(AND($D1453=LataProjekcji,$F1453&gt;0),AND($D1453=LataProjekcji,$F1453=0,$E1454&lt;=10)),$F1454,IF($D1453&lt;LataProjekcji,IF((SUM($K1455:K1455)+$D1455)&lt;$D1454,$D1455,$D1454-SUM($K1455:K1455)),0)),0)</f>
        <v>0</v>
      </c>
      <c r="M1455" s="247">
        <f ca="1">ROUND(IF(OR(AND($D1453=LataProjekcji,$F1453&gt;0),AND($D1453=LataProjekcji,$F1453=0,$E1454&lt;=10)),$F1454,IF($D1453&lt;LataProjekcji,IF((SUM($K1455:L1455)+$D1455)&lt;$D1454,$D1455,$D1454-SUM($K1455:L1455)),0)),0)</f>
        <v>0</v>
      </c>
      <c r="N1455" s="247">
        <f ca="1">ROUND(IF(OR(AND($D1453=LataProjekcji,$F1453&gt;0),AND($D1453=LataProjekcji,$F1453=0,$E1454&lt;=10)),$F1454,IF($D1453&lt;LataProjekcji,IF((SUM($K1455:M1455)+$D1455)&lt;$D1454,$D1455,$D1454-SUM($K1455:M1455)),0)),0)</f>
        <v>0</v>
      </c>
      <c r="O1455" s="247">
        <f ca="1">ROUND(IF(OR(AND($D1453=LataProjekcji,$F1453&gt;0),AND($D1453=LataProjekcji,$F1453=0,$E1454&lt;=10)),$F1454,IF($D1453&lt;LataProjekcji,IF((SUM($K1455:N1455)+$D1455)&lt;$D1454,$D1455,$D1454-SUM($K1455:N1455)),0)),0)</f>
        <v>0</v>
      </c>
      <c r="P1455" s="247">
        <f ca="1">ROUND(IF(OR(AND($D1453=LataProjekcji,$F1453&gt;0),AND($D1453=LataProjekcji,$F1453=0,$E1454&lt;=10)),$F1454,IF($D1453&lt;LataProjekcji,IF((SUM($K1455:O1455)+$D1455)&lt;$D1454,$D1455,$D1454-SUM($K1455:O1455)),0)),0)</f>
        <v>0</v>
      </c>
      <c r="Q1455" s="247">
        <f ca="1">ROUND(IF(OR(AND($D1453=LataProjekcji,$F1453&gt;0),AND($D1453=LataProjekcji,$F1453=0,$E1454&lt;=10)),$F1454,IF($D1453&lt;LataProjekcji,IF((SUM($K1455:P1455)+$D1455)&lt;$D1454,$D1455,$D1454-SUM($K1455:P1455)),0)),0)</f>
        <v>0</v>
      </c>
      <c r="R1455" s="247">
        <f ca="1">ROUND(IF(OR(AND($D1453=LataProjekcji,$F1453&gt;0),AND($D1453=LataProjekcji,$F1453=0,$E1454&lt;=10)),$F1454,IF($D1453&lt;LataProjekcji,IF((SUM($K1455:Q1455)+$D1455)&lt;$D1454,$D1455,$D1454-SUM($K1455:Q1455)),0)),0)</f>
        <v>0</v>
      </c>
      <c r="S1455" s="247">
        <f ca="1">ROUND(IF(OR(AND($D1453=LataProjekcji,$F1453&gt;0),AND($D1453=LataProjekcji,$F1453=0,$E1454&lt;=10)),$F1454,IF($D1453&lt;LataProjekcji,IF((SUM($K1455:R1455)+$D1455)&lt;$D1454,$D1455,$D1454-SUM($K1455:R1455)),0)),0)</f>
        <v>0</v>
      </c>
      <c r="T1455" s="247">
        <f ca="1">ROUND(IF(OR(AND($D1453=LataProjekcji,$F1453&gt;0),AND($D1453=LataProjekcji,$F1453=0,$E1454&lt;=10)),$F1454,IF($D1453&lt;LataProjekcji,IF((SUM($K1455:S1455)+$D1455)&lt;$D1454,$D1455,$D1454-SUM($K1455:S1455)),0)),0)</f>
        <v>0</v>
      </c>
      <c r="U1455" s="247">
        <f ca="1">ROUND(IF(OR(AND($D1453=LataProjekcji,$F1453&gt;0),AND($D1453=LataProjekcji,$F1453=0,$E1454&lt;=10)),$F1454,IF($D1453&lt;LataProjekcji,IF((SUM($K1455:T1455)+$D1455)&lt;$D1454,$D1455,$D1454-SUM($K1455:T1455)),0)),0)</f>
        <v>0</v>
      </c>
      <c r="V1455" s="247">
        <f ca="1">ROUND(IF(OR(AND($D1453=LataProjekcji,$F1453&gt;0),AND($D1453=LataProjekcji,$F1453=0,$E1454&lt;=10)),$F1454,IF($D1453&lt;LataProjekcji,IF((SUM($K1455:U1455)+$D1455)&lt;$D1454,$D1455,$D1454-SUM($K1455:U1455)),0)),0)</f>
        <v>0</v>
      </c>
      <c r="W1455" s="247">
        <f ca="1">ROUND(IF(OR(AND($D1453=LataProjekcji,$F1453&gt;0),AND($D1453=LataProjekcji,$F1453=0,$E1454&lt;=10)),$F1454,IF($D1453&lt;LataProjekcji,IF((SUM($K1455:V1455)+$D1455)&lt;$D1454,$D1455,$D1454-SUM($K1455:V1455)),0)),0)</f>
        <v>0</v>
      </c>
      <c r="X1455" s="247">
        <f ca="1">ROUND(IF(OR(AND($D1453=LataProjekcji,$F1453&gt;0),AND($D1453=LataProjekcji,$F1453=0,$E1454&lt;=10)),$F1454,IF($D1453&lt;LataProjekcji,IF((SUM($K1455:W1455)+$D1455)&lt;$D1454,$D1455,$D1454-SUM($K1455:W1455)),0)),0)</f>
        <v>0</v>
      </c>
      <c r="Y1455" s="247">
        <f ca="1">ROUND(IF(OR(AND($D1453=LataProjekcji,$F1453&gt;0),AND($D1453=LataProjekcji,$F1453=0,$E1454&lt;=10)),$F1454,IF($D1453&lt;LataProjekcji,IF((SUM($K1455:X1455)+$D1455)&lt;$D1454,$D1455,$D1454-SUM($K1455:X1455)),0)),0)</f>
        <v>0</v>
      </c>
      <c r="Z1455" s="247">
        <f ca="1">ROUND(IF(OR(AND($D1453=LataProjekcji,$F1453&gt;0),AND($D1453=LataProjekcji,$F1453=0,$E1454&lt;=10)),$F1454,IF($D1453&lt;LataProjekcji,IF((SUM($K1455:Y1455)+$D1455)&lt;$D1454,$D1455,$D1454-SUM($K1455:Y1455)),0)),0)</f>
        <v>0</v>
      </c>
      <c r="AA1455" s="247">
        <f ca="1">ROUND(IF(OR(AND($D1453=LataProjekcji,$F1453&gt;0),AND($D1453=LataProjekcji,$F1453=0,$E1454&lt;=10)),$F1454,IF($D1453&lt;LataProjekcji,IF((SUM($K1455:Z1455)+$D1455)&lt;$D1454,$D1455,$D1454-SUM($K1455:Z1455)),0)),0)</f>
        <v>0</v>
      </c>
      <c r="AB1455" s="247">
        <f ca="1">ROUND(IF(OR(AND($D1453=LataProjekcji,$F1453&gt;0),AND($D1453=LataProjekcji,$F1453=0,$E1454&lt;=10)),$F1454,IF($D1453&lt;LataProjekcji,IF((SUM($K1455:AA1455)+$D1455)&lt;$D1454,$D1455,$D1454-SUM($K1455:AA1455)),0)),0)</f>
        <v>0</v>
      </c>
      <c r="AC1455" s="247">
        <f ca="1">ROUND(IF(OR(AND($D1453=LataProjekcji,$F1453&gt;0),AND($D1453=LataProjekcji,$F1453=0,$E1454&lt;=10)),$F1454,IF($D1453&lt;LataProjekcji,IF((SUM($K1455:AB1455)+$D1455)&lt;$D1454,$D1455,$D1454-SUM($K1455:AB1455)),0)),0)</f>
        <v>0</v>
      </c>
      <c r="AD1455" s="247">
        <f ca="1">ROUND(IF(OR(AND($D1453=LataProjekcji,$F1453&gt;0),AND($D1453=LataProjekcji,$F1453=0,$E1454&lt;=10)),$F1454,IF($D1453&lt;LataProjekcji,IF((SUM($K1455:AC1455)+$D1455)&lt;$D1454,$D1455,$D1454-SUM($K1455:AC1455)),0)),0)</f>
        <v>0</v>
      </c>
      <c r="AE1455" s="247">
        <f ca="1">ROUND(IF(OR(AND($D1453=LataProjekcji,$F1453&gt;0),AND($D1453=LataProjekcji,$F1453=0,$E1454&lt;=10)),$F1454,IF($D1453&lt;LataProjekcji,IF((SUM($K1455:AD1455)+$D1455)&lt;$D1454,$D1455,$D1454-SUM($K1455:AD1455)),0)),0)</f>
        <v>0</v>
      </c>
    </row>
    <row r="1456" spans="1:31" ht="12.5" hidden="1" thickBot="1">
      <c r="A1456" s="325"/>
      <c r="B1456" s="21" t="s">
        <v>396</v>
      </c>
      <c r="C1456" s="21"/>
      <c r="D1456" s="22"/>
      <c r="E1456" s="21"/>
      <c r="F1456" s="21"/>
      <c r="G1456" s="21"/>
      <c r="H1456" s="21"/>
      <c r="I1456" s="21"/>
      <c r="J1456" s="21"/>
      <c r="K1456" s="22">
        <f ca="1">ROUND(K1455,0)</f>
        <v>0</v>
      </c>
      <c r="L1456" s="22">
        <f t="shared" ref="L1456:W1456" ca="1" si="1770">ROUND(K1456+L1455,0)</f>
        <v>0</v>
      </c>
      <c r="M1456" s="22">
        <f t="shared" ca="1" si="1770"/>
        <v>0</v>
      </c>
      <c r="N1456" s="22">
        <f t="shared" ca="1" si="1770"/>
        <v>0</v>
      </c>
      <c r="O1456" s="22">
        <f t="shared" ca="1" si="1770"/>
        <v>0</v>
      </c>
      <c r="P1456" s="22">
        <f t="shared" ca="1" si="1770"/>
        <v>0</v>
      </c>
      <c r="Q1456" s="22">
        <f t="shared" ca="1" si="1770"/>
        <v>0</v>
      </c>
      <c r="R1456" s="22">
        <f t="shared" ca="1" si="1770"/>
        <v>0</v>
      </c>
      <c r="S1456" s="22">
        <f t="shared" ca="1" si="1770"/>
        <v>0</v>
      </c>
      <c r="T1456" s="22">
        <f t="shared" ca="1" si="1770"/>
        <v>0</v>
      </c>
      <c r="U1456" s="22">
        <f t="shared" ca="1" si="1770"/>
        <v>0</v>
      </c>
      <c r="V1456" s="22">
        <f t="shared" ca="1" si="1770"/>
        <v>0</v>
      </c>
      <c r="W1456" s="22">
        <f t="shared" ca="1" si="1770"/>
        <v>0</v>
      </c>
      <c r="X1456" s="22">
        <f ca="1">ROUND(W1456+X1455,0)</f>
        <v>0</v>
      </c>
      <c r="Y1456" s="22">
        <f ca="1">ROUND(X1456+Y1455,0)</f>
        <v>0</v>
      </c>
      <c r="Z1456" s="22">
        <f t="shared" ref="Z1456:AA1456" ca="1" si="1771">ROUND(Y1456+Z1455,0)</f>
        <v>0</v>
      </c>
      <c r="AA1456" s="22">
        <f t="shared" ca="1" si="1771"/>
        <v>0</v>
      </c>
      <c r="AB1456" s="22">
        <f t="shared" ref="AB1456" ca="1" si="1772">ROUND(AA1456+AB1455,0)</f>
        <v>0</v>
      </c>
      <c r="AC1456" s="22">
        <f t="shared" ref="AC1456" ca="1" si="1773">ROUND(AB1456+AC1455,0)</f>
        <v>0</v>
      </c>
      <c r="AD1456" s="22">
        <f t="shared" ref="AD1456" ca="1" si="1774">ROUND(AC1456+AD1455,0)</f>
        <v>0</v>
      </c>
      <c r="AE1456" s="22">
        <f t="shared" ref="AE1456" ca="1" si="1775">ROUND(AD1456+AE1455,0)</f>
        <v>0</v>
      </c>
    </row>
    <row r="1457" spans="1:31" ht="12.5" hidden="1" thickBot="1">
      <c r="A1457" s="325"/>
      <c r="B1457" s="21" t="s">
        <v>387</v>
      </c>
      <c r="C1457" s="21"/>
      <c r="D1457" s="22"/>
      <c r="E1457" s="21"/>
      <c r="F1457" s="21"/>
      <c r="G1457" s="21"/>
      <c r="H1457" s="534">
        <f>H1450+7</f>
        <v>114</v>
      </c>
      <c r="I1457" s="21"/>
      <c r="J1457" s="21"/>
      <c r="K1457" s="76">
        <f ca="1">IF($D1453=LataProjekcji,ROUND($D1454-K1456,0),ROUND(IF(K1455=0,0,$D1454-K1456),0))</f>
        <v>0</v>
      </c>
      <c r="L1457" s="253">
        <f t="shared" ref="L1457:W1457" ca="1" si="1776">IF($D1453=LataProjekcji,ROUND($D1454-L1456,0),ROUND(IF(AND(L1455=0,K1457&gt;0),$D1454-L1456,IF(L1455=0,0,$D1454-L1456)),0))</f>
        <v>0</v>
      </c>
      <c r="M1457" s="253">
        <f t="shared" ca="1" si="1776"/>
        <v>0</v>
      </c>
      <c r="N1457" s="253">
        <f t="shared" ca="1" si="1776"/>
        <v>0</v>
      </c>
      <c r="O1457" s="253">
        <f t="shared" ca="1" si="1776"/>
        <v>0</v>
      </c>
      <c r="P1457" s="253">
        <f t="shared" ca="1" si="1776"/>
        <v>0</v>
      </c>
      <c r="Q1457" s="253">
        <f t="shared" ca="1" si="1776"/>
        <v>0</v>
      </c>
      <c r="R1457" s="253">
        <f t="shared" ca="1" si="1776"/>
        <v>0</v>
      </c>
      <c r="S1457" s="253">
        <f t="shared" ca="1" si="1776"/>
        <v>0</v>
      </c>
      <c r="T1457" s="253">
        <f t="shared" ca="1" si="1776"/>
        <v>0</v>
      </c>
      <c r="U1457" s="253">
        <f t="shared" ca="1" si="1776"/>
        <v>0</v>
      </c>
      <c r="V1457" s="253">
        <f t="shared" ca="1" si="1776"/>
        <v>0</v>
      </c>
      <c r="W1457" s="253">
        <f t="shared" ca="1" si="1776"/>
        <v>0</v>
      </c>
      <c r="X1457" s="253">
        <f t="shared" ref="X1457:AA1457" ca="1" si="1777">IF($D1453=LataProjekcji,ROUND($D1454-X1456,0),ROUND(IF(AND(X1455=0,W1457&gt;0),$D1454-X1456,IF(X1455=0,0,$D1454-X1456)),0))</f>
        <v>0</v>
      </c>
      <c r="Y1457" s="253">
        <f t="shared" ca="1" si="1777"/>
        <v>0</v>
      </c>
      <c r="Z1457" s="253">
        <f t="shared" ca="1" si="1777"/>
        <v>0</v>
      </c>
      <c r="AA1457" s="253">
        <f t="shared" ca="1" si="1777"/>
        <v>0</v>
      </c>
      <c r="AB1457" s="253">
        <f t="shared" ref="AB1457" ca="1" si="1778">IF($D1453=LataProjekcji,ROUND($D1454-AB1456,0),ROUND(IF(AND(AB1455=0,AA1457&gt;0),$D1454-AB1456,IF(AB1455=0,0,$D1454-AB1456)),0))</f>
        <v>0</v>
      </c>
      <c r="AC1457" s="253">
        <f t="shared" ref="AC1457" ca="1" si="1779">IF($D1453=LataProjekcji,ROUND($D1454-AC1456,0),ROUND(IF(AND(AC1455=0,AB1457&gt;0),$D1454-AC1456,IF(AC1455=0,0,$D1454-AC1456)),0))</f>
        <v>0</v>
      </c>
      <c r="AD1457" s="253">
        <f t="shared" ref="AD1457" ca="1" si="1780">IF($D1453=LataProjekcji,ROUND($D1454-AD1456,0),ROUND(IF(AND(AD1455=0,AC1457&gt;0),$D1454-AD1456,IF(AD1455=0,0,$D1454-AD1456)),0))</f>
        <v>0</v>
      </c>
      <c r="AE1457" s="253">
        <f t="shared" ref="AE1457" ca="1" si="1781">IF($D1453=LataProjekcji,ROUND($D1454-AE1456,0),ROUND(IF(AND(AE1455=0,AD1457&gt;0),$D1454-AE1456,IF(AE1455=0,0,$D1454-AE1456)),0))</f>
        <v>0</v>
      </c>
    </row>
    <row r="1458" spans="1:31" hidden="1">
      <c r="A1458" s="325"/>
      <c r="B1458" s="20"/>
      <c r="C1458" s="20"/>
      <c r="D1458" s="21"/>
      <c r="E1458" s="21"/>
      <c r="F1458" s="21"/>
      <c r="G1458" s="21"/>
      <c r="H1458" s="384">
        <f>H1451+1</f>
        <v>1</v>
      </c>
      <c r="I1458" s="21"/>
      <c r="J1458" s="384" t="s">
        <v>403</v>
      </c>
      <c r="K1458" s="523">
        <f t="shared" ref="K1458:AE1458" ca="1" si="1782">IF(AND(OFFSET($F$269,$D1452,0)="tak",OFFSET($G$269,$D1452,0)="tak",OFFSET($J$269,$D1452,0)="ok",LataProjekcji&lt;=Koniec_Projekt),ROUND(OFFSET($K$2527,$H1457,(COLUMN()-11))*OFFSET($K$337,$H1458,(COLUMN()-11)),0),0)</f>
        <v>0</v>
      </c>
      <c r="L1458" s="523">
        <f t="shared" ca="1" si="1782"/>
        <v>0</v>
      </c>
      <c r="M1458" s="523">
        <f t="shared" ca="1" si="1782"/>
        <v>0</v>
      </c>
      <c r="N1458" s="523">
        <f t="shared" ca="1" si="1782"/>
        <v>0</v>
      </c>
      <c r="O1458" s="523">
        <f t="shared" ca="1" si="1782"/>
        <v>0</v>
      </c>
      <c r="P1458" s="523">
        <f t="shared" ca="1" si="1782"/>
        <v>0</v>
      </c>
      <c r="Q1458" s="523">
        <f t="shared" ca="1" si="1782"/>
        <v>0</v>
      </c>
      <c r="R1458" s="523">
        <f t="shared" ca="1" si="1782"/>
        <v>0</v>
      </c>
      <c r="S1458" s="523">
        <f t="shared" ca="1" si="1782"/>
        <v>0</v>
      </c>
      <c r="T1458" s="523">
        <f t="shared" ca="1" si="1782"/>
        <v>0</v>
      </c>
      <c r="U1458" s="523">
        <f t="shared" ca="1" si="1782"/>
        <v>0</v>
      </c>
      <c r="V1458" s="523">
        <f t="shared" ca="1" si="1782"/>
        <v>0</v>
      </c>
      <c r="W1458" s="523">
        <f t="shared" ca="1" si="1782"/>
        <v>0</v>
      </c>
      <c r="X1458" s="523">
        <f t="shared" ca="1" si="1782"/>
        <v>0</v>
      </c>
      <c r="Y1458" s="523">
        <f t="shared" ca="1" si="1782"/>
        <v>0</v>
      </c>
      <c r="Z1458" s="523">
        <f t="shared" ca="1" si="1782"/>
        <v>0</v>
      </c>
      <c r="AA1458" s="523">
        <f t="shared" ca="1" si="1782"/>
        <v>0</v>
      </c>
      <c r="AB1458" s="523">
        <f t="shared" ca="1" si="1782"/>
        <v>0</v>
      </c>
      <c r="AC1458" s="523">
        <f t="shared" ca="1" si="1782"/>
        <v>0</v>
      </c>
      <c r="AD1458" s="523">
        <f t="shared" ca="1" si="1782"/>
        <v>0</v>
      </c>
      <c r="AE1458" s="523">
        <f t="shared" ca="1" si="1782"/>
        <v>0</v>
      </c>
    </row>
    <row r="1459" spans="1:31" hidden="1">
      <c r="A1459" s="325"/>
      <c r="B1459" s="20">
        <f ca="1">OFFSET($B$269,D1459,0)</f>
        <v>0</v>
      </c>
      <c r="C1459" s="20"/>
      <c r="D1459" s="21">
        <f>D1452+1</f>
        <v>59</v>
      </c>
      <c r="E1459" s="21"/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  <c r="R1459" s="21"/>
      <c r="S1459" s="21"/>
      <c r="T1459" s="21"/>
      <c r="U1459" s="21"/>
      <c r="V1459" s="21"/>
      <c r="W1459" s="21"/>
      <c r="X1459" s="21"/>
      <c r="Y1459" s="21"/>
      <c r="Z1459" s="21"/>
      <c r="AA1459" s="21"/>
      <c r="AB1459" s="21"/>
      <c r="AC1459" s="21"/>
      <c r="AD1459" s="21"/>
      <c r="AE1459" s="21"/>
    </row>
    <row r="1460" spans="1:31" hidden="1">
      <c r="A1460" s="325"/>
      <c r="B1460" s="21" t="s">
        <v>394</v>
      </c>
      <c r="C1460" s="21"/>
      <c r="D1460" s="164">
        <f ca="1">YEAR(OFFSET($E$269,D1459,0))</f>
        <v>1900</v>
      </c>
      <c r="E1460" s="164">
        <f ca="1">MONTH(OFFSET($E$269,D1459,0))</f>
        <v>1</v>
      </c>
      <c r="F1460" s="522" cm="1">
        <f t="array" aca="1" ref="F1460" ca="1">IleMiesiecyDoKoncaRokuST</f>
        <v>11</v>
      </c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  <c r="R1460" s="21"/>
      <c r="S1460" s="21"/>
      <c r="T1460" s="21"/>
      <c r="U1460" s="21"/>
      <c r="V1460" s="21"/>
      <c r="W1460" s="21"/>
      <c r="X1460" s="21"/>
      <c r="Y1460" s="21"/>
      <c r="Z1460" s="21"/>
      <c r="AA1460" s="21"/>
      <c r="AB1460" s="21"/>
      <c r="AC1460" s="21"/>
      <c r="AD1460" s="21"/>
      <c r="AE1460" s="21"/>
    </row>
    <row r="1461" spans="1:31" hidden="1">
      <c r="A1461" s="325"/>
      <c r="B1461" s="21" t="s">
        <v>387</v>
      </c>
      <c r="C1461" s="21"/>
      <c r="D1461" s="369">
        <f ca="1">IF(E1461&lt;0,0,ROUND(E1461,0))</f>
        <v>0</v>
      </c>
      <c r="E1461" s="248">
        <f ca="1">OFFSET($D$269,D1459,0)</f>
        <v>0</v>
      </c>
      <c r="F1461" s="369">
        <f ca="1">IF(E1461&gt;10,ROUND(($D1462/12)*$F1460,0),$D1461)</f>
        <v>0</v>
      </c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  <c r="R1461" s="21"/>
      <c r="S1461" s="21"/>
      <c r="T1461" s="21"/>
      <c r="U1461" s="21"/>
      <c r="V1461" s="21"/>
      <c r="W1461" s="21"/>
      <c r="X1461" s="21"/>
      <c r="Y1461" s="21"/>
      <c r="Z1461" s="21"/>
      <c r="AA1461" s="21"/>
      <c r="AB1461" s="21"/>
      <c r="AC1461" s="21"/>
      <c r="AD1461" s="21"/>
      <c r="AE1461" s="21"/>
    </row>
    <row r="1462" spans="1:31" hidden="1">
      <c r="A1462" s="325"/>
      <c r="B1462" s="21" t="s">
        <v>395</v>
      </c>
      <c r="C1462" s="415">
        <f ca="1">OFFSET($C$269,D1459,0)</f>
        <v>0</v>
      </c>
      <c r="D1462" s="246">
        <f ca="1">IF(ISBLANK(OFFSET($E$269,D1459,0)),0,IF(E1461&gt;10,ROUND(D1461*C1462,0),IF(D1461&lt;0,0,D1461)))</f>
        <v>0</v>
      </c>
      <c r="E1462" s="21"/>
      <c r="F1462" s="21"/>
      <c r="G1462" s="21"/>
      <c r="H1462" s="21"/>
      <c r="I1462" s="21"/>
      <c r="J1462" s="21"/>
      <c r="K1462" s="74">
        <f ca="1">ROUND(IF($D1460=LataProjekcji,$F1461,IF($D1460=LataProjekcji,$D1462,0)),0)</f>
        <v>0</v>
      </c>
      <c r="L1462" s="247">
        <f ca="1">ROUND(IF(OR(AND($D1460=LataProjekcji,$F1460&gt;0),AND($D1460=LataProjekcji,$F1460=0,$E1461&lt;=10)),$F1461,IF($D1460&lt;LataProjekcji,IF((SUM($K1462:K1462)+$D1462)&lt;$D1461,$D1462,$D1461-SUM($K1462:K1462)),0)),0)</f>
        <v>0</v>
      </c>
      <c r="M1462" s="247">
        <f ca="1">ROUND(IF(OR(AND($D1460=LataProjekcji,$F1460&gt;0),AND($D1460=LataProjekcji,$F1460=0,$E1461&lt;=10)),$F1461,IF($D1460&lt;LataProjekcji,IF((SUM($K1462:L1462)+$D1462)&lt;$D1461,$D1462,$D1461-SUM($K1462:L1462)),0)),0)</f>
        <v>0</v>
      </c>
      <c r="N1462" s="247">
        <f ca="1">ROUND(IF(OR(AND($D1460=LataProjekcji,$F1460&gt;0),AND($D1460=LataProjekcji,$F1460=0,$E1461&lt;=10)),$F1461,IF($D1460&lt;LataProjekcji,IF((SUM($K1462:M1462)+$D1462)&lt;$D1461,$D1462,$D1461-SUM($K1462:M1462)),0)),0)</f>
        <v>0</v>
      </c>
      <c r="O1462" s="247">
        <f ca="1">ROUND(IF(OR(AND($D1460=LataProjekcji,$F1460&gt;0),AND($D1460=LataProjekcji,$F1460=0,$E1461&lt;=10)),$F1461,IF($D1460&lt;LataProjekcji,IF((SUM($K1462:N1462)+$D1462)&lt;$D1461,$D1462,$D1461-SUM($K1462:N1462)),0)),0)</f>
        <v>0</v>
      </c>
      <c r="P1462" s="247">
        <f ca="1">ROUND(IF(OR(AND($D1460=LataProjekcji,$F1460&gt;0),AND($D1460=LataProjekcji,$F1460=0,$E1461&lt;=10)),$F1461,IF($D1460&lt;LataProjekcji,IF((SUM($K1462:O1462)+$D1462)&lt;$D1461,$D1462,$D1461-SUM($K1462:O1462)),0)),0)</f>
        <v>0</v>
      </c>
      <c r="Q1462" s="247">
        <f ca="1">ROUND(IF(OR(AND($D1460=LataProjekcji,$F1460&gt;0),AND($D1460=LataProjekcji,$F1460=0,$E1461&lt;=10)),$F1461,IF($D1460&lt;LataProjekcji,IF((SUM($K1462:P1462)+$D1462)&lt;$D1461,$D1462,$D1461-SUM($K1462:P1462)),0)),0)</f>
        <v>0</v>
      </c>
      <c r="R1462" s="247">
        <f ca="1">ROUND(IF(OR(AND($D1460=LataProjekcji,$F1460&gt;0),AND($D1460=LataProjekcji,$F1460=0,$E1461&lt;=10)),$F1461,IF($D1460&lt;LataProjekcji,IF((SUM($K1462:Q1462)+$D1462)&lt;$D1461,$D1462,$D1461-SUM($K1462:Q1462)),0)),0)</f>
        <v>0</v>
      </c>
      <c r="S1462" s="247">
        <f ca="1">ROUND(IF(OR(AND($D1460=LataProjekcji,$F1460&gt;0),AND($D1460=LataProjekcji,$F1460=0,$E1461&lt;=10)),$F1461,IF($D1460&lt;LataProjekcji,IF((SUM($K1462:R1462)+$D1462)&lt;$D1461,$D1462,$D1461-SUM($K1462:R1462)),0)),0)</f>
        <v>0</v>
      </c>
      <c r="T1462" s="247">
        <f ca="1">ROUND(IF(OR(AND($D1460=LataProjekcji,$F1460&gt;0),AND($D1460=LataProjekcji,$F1460=0,$E1461&lt;=10)),$F1461,IF($D1460&lt;LataProjekcji,IF((SUM($K1462:S1462)+$D1462)&lt;$D1461,$D1462,$D1461-SUM($K1462:S1462)),0)),0)</f>
        <v>0</v>
      </c>
      <c r="U1462" s="247">
        <f ca="1">ROUND(IF(OR(AND($D1460=LataProjekcji,$F1460&gt;0),AND($D1460=LataProjekcji,$F1460=0,$E1461&lt;=10)),$F1461,IF($D1460&lt;LataProjekcji,IF((SUM($K1462:T1462)+$D1462)&lt;$D1461,$D1462,$D1461-SUM($K1462:T1462)),0)),0)</f>
        <v>0</v>
      </c>
      <c r="V1462" s="247">
        <f ca="1">ROUND(IF(OR(AND($D1460=LataProjekcji,$F1460&gt;0),AND($D1460=LataProjekcji,$F1460=0,$E1461&lt;=10)),$F1461,IF($D1460&lt;LataProjekcji,IF((SUM($K1462:U1462)+$D1462)&lt;$D1461,$D1462,$D1461-SUM($K1462:U1462)),0)),0)</f>
        <v>0</v>
      </c>
      <c r="W1462" s="247">
        <f ca="1">ROUND(IF(OR(AND($D1460=LataProjekcji,$F1460&gt;0),AND($D1460=LataProjekcji,$F1460=0,$E1461&lt;=10)),$F1461,IF($D1460&lt;LataProjekcji,IF((SUM($K1462:V1462)+$D1462)&lt;$D1461,$D1462,$D1461-SUM($K1462:V1462)),0)),0)</f>
        <v>0</v>
      </c>
      <c r="X1462" s="247">
        <f ca="1">ROUND(IF(OR(AND($D1460=LataProjekcji,$F1460&gt;0),AND($D1460=LataProjekcji,$F1460=0,$E1461&lt;=10)),$F1461,IF($D1460&lt;LataProjekcji,IF((SUM($K1462:W1462)+$D1462)&lt;$D1461,$D1462,$D1461-SUM($K1462:W1462)),0)),0)</f>
        <v>0</v>
      </c>
      <c r="Y1462" s="247">
        <f ca="1">ROUND(IF(OR(AND($D1460=LataProjekcji,$F1460&gt;0),AND($D1460=LataProjekcji,$F1460=0,$E1461&lt;=10)),$F1461,IF($D1460&lt;LataProjekcji,IF((SUM($K1462:X1462)+$D1462)&lt;$D1461,$D1462,$D1461-SUM($K1462:X1462)),0)),0)</f>
        <v>0</v>
      </c>
      <c r="Z1462" s="247">
        <f ca="1">ROUND(IF(OR(AND($D1460=LataProjekcji,$F1460&gt;0),AND($D1460=LataProjekcji,$F1460=0,$E1461&lt;=10)),$F1461,IF($D1460&lt;LataProjekcji,IF((SUM($K1462:Y1462)+$D1462)&lt;$D1461,$D1462,$D1461-SUM($K1462:Y1462)),0)),0)</f>
        <v>0</v>
      </c>
      <c r="AA1462" s="247">
        <f ca="1">ROUND(IF(OR(AND($D1460=LataProjekcji,$F1460&gt;0),AND($D1460=LataProjekcji,$F1460=0,$E1461&lt;=10)),$F1461,IF($D1460&lt;LataProjekcji,IF((SUM($K1462:Z1462)+$D1462)&lt;$D1461,$D1462,$D1461-SUM($K1462:Z1462)),0)),0)</f>
        <v>0</v>
      </c>
      <c r="AB1462" s="247">
        <f ca="1">ROUND(IF(OR(AND($D1460=LataProjekcji,$F1460&gt;0),AND($D1460=LataProjekcji,$F1460=0,$E1461&lt;=10)),$F1461,IF($D1460&lt;LataProjekcji,IF((SUM($K1462:AA1462)+$D1462)&lt;$D1461,$D1462,$D1461-SUM($K1462:AA1462)),0)),0)</f>
        <v>0</v>
      </c>
      <c r="AC1462" s="247">
        <f ca="1">ROUND(IF(OR(AND($D1460=LataProjekcji,$F1460&gt;0),AND($D1460=LataProjekcji,$F1460=0,$E1461&lt;=10)),$F1461,IF($D1460&lt;LataProjekcji,IF((SUM($K1462:AB1462)+$D1462)&lt;$D1461,$D1462,$D1461-SUM($K1462:AB1462)),0)),0)</f>
        <v>0</v>
      </c>
      <c r="AD1462" s="247">
        <f ca="1">ROUND(IF(OR(AND($D1460=LataProjekcji,$F1460&gt;0),AND($D1460=LataProjekcji,$F1460=0,$E1461&lt;=10)),$F1461,IF($D1460&lt;LataProjekcji,IF((SUM($K1462:AC1462)+$D1462)&lt;$D1461,$D1462,$D1461-SUM($K1462:AC1462)),0)),0)</f>
        <v>0</v>
      </c>
      <c r="AE1462" s="247">
        <f ca="1">ROUND(IF(OR(AND($D1460=LataProjekcji,$F1460&gt;0),AND($D1460=LataProjekcji,$F1460=0,$E1461&lt;=10)),$F1461,IF($D1460&lt;LataProjekcji,IF((SUM($K1462:AD1462)+$D1462)&lt;$D1461,$D1462,$D1461-SUM($K1462:AD1462)),0)),0)</f>
        <v>0</v>
      </c>
    </row>
    <row r="1463" spans="1:31" ht="12.5" hidden="1" thickBot="1">
      <c r="A1463" s="325"/>
      <c r="B1463" s="21" t="s">
        <v>396</v>
      </c>
      <c r="C1463" s="21"/>
      <c r="D1463" s="22"/>
      <c r="E1463" s="21"/>
      <c r="F1463" s="21"/>
      <c r="G1463" s="21"/>
      <c r="H1463" s="21"/>
      <c r="I1463" s="21"/>
      <c r="J1463" s="21"/>
      <c r="K1463" s="22">
        <f ca="1">ROUND(K1462,0)</f>
        <v>0</v>
      </c>
      <c r="L1463" s="22">
        <f t="shared" ref="L1463:W1463" ca="1" si="1783">ROUND(K1463+L1462,0)</f>
        <v>0</v>
      </c>
      <c r="M1463" s="22">
        <f t="shared" ca="1" si="1783"/>
        <v>0</v>
      </c>
      <c r="N1463" s="22">
        <f t="shared" ca="1" si="1783"/>
        <v>0</v>
      </c>
      <c r="O1463" s="22">
        <f t="shared" ca="1" si="1783"/>
        <v>0</v>
      </c>
      <c r="P1463" s="22">
        <f t="shared" ca="1" si="1783"/>
        <v>0</v>
      </c>
      <c r="Q1463" s="22">
        <f t="shared" ca="1" si="1783"/>
        <v>0</v>
      </c>
      <c r="R1463" s="22">
        <f t="shared" ca="1" si="1783"/>
        <v>0</v>
      </c>
      <c r="S1463" s="22">
        <f t="shared" ca="1" si="1783"/>
        <v>0</v>
      </c>
      <c r="T1463" s="22">
        <f t="shared" ca="1" si="1783"/>
        <v>0</v>
      </c>
      <c r="U1463" s="22">
        <f t="shared" ca="1" si="1783"/>
        <v>0</v>
      </c>
      <c r="V1463" s="22">
        <f t="shared" ca="1" si="1783"/>
        <v>0</v>
      </c>
      <c r="W1463" s="22">
        <f t="shared" ca="1" si="1783"/>
        <v>0</v>
      </c>
      <c r="X1463" s="22">
        <f ca="1">ROUND(W1463+X1462,0)</f>
        <v>0</v>
      </c>
      <c r="Y1463" s="22">
        <f ca="1">ROUND(X1463+Y1462,0)</f>
        <v>0</v>
      </c>
      <c r="Z1463" s="22">
        <f t="shared" ref="Z1463:AA1463" ca="1" si="1784">ROUND(Y1463+Z1462,0)</f>
        <v>0</v>
      </c>
      <c r="AA1463" s="22">
        <f t="shared" ca="1" si="1784"/>
        <v>0</v>
      </c>
      <c r="AB1463" s="22">
        <f t="shared" ref="AB1463" ca="1" si="1785">ROUND(AA1463+AB1462,0)</f>
        <v>0</v>
      </c>
      <c r="AC1463" s="22">
        <f t="shared" ref="AC1463" ca="1" si="1786">ROUND(AB1463+AC1462,0)</f>
        <v>0</v>
      </c>
      <c r="AD1463" s="22">
        <f t="shared" ref="AD1463" ca="1" si="1787">ROUND(AC1463+AD1462,0)</f>
        <v>0</v>
      </c>
      <c r="AE1463" s="22">
        <f t="shared" ref="AE1463" ca="1" si="1788">ROUND(AD1463+AE1462,0)</f>
        <v>0</v>
      </c>
    </row>
    <row r="1464" spans="1:31" ht="12.5" hidden="1" thickBot="1">
      <c r="A1464" s="325"/>
      <c r="B1464" s="21" t="s">
        <v>387</v>
      </c>
      <c r="C1464" s="21"/>
      <c r="D1464" s="22"/>
      <c r="E1464" s="21"/>
      <c r="F1464" s="21"/>
      <c r="G1464" s="21"/>
      <c r="H1464" s="534">
        <f>H1457+7</f>
        <v>121</v>
      </c>
      <c r="I1464" s="21"/>
      <c r="J1464" s="21"/>
      <c r="K1464" s="76">
        <f ca="1">IF($D1460=LataProjekcji,ROUND($D1461-K1463,0),ROUND(IF(K1462=0,0,$D1461-K1463),0))</f>
        <v>0</v>
      </c>
      <c r="L1464" s="253">
        <f t="shared" ref="L1464:W1464" ca="1" si="1789">IF($D1460=LataProjekcji,ROUND($D1461-L1463,0),ROUND(IF(AND(L1462=0,K1464&gt;0),$D1461-L1463,IF(L1462=0,0,$D1461-L1463)),0))</f>
        <v>0</v>
      </c>
      <c r="M1464" s="253">
        <f t="shared" ca="1" si="1789"/>
        <v>0</v>
      </c>
      <c r="N1464" s="253">
        <f t="shared" ca="1" si="1789"/>
        <v>0</v>
      </c>
      <c r="O1464" s="253">
        <f t="shared" ca="1" si="1789"/>
        <v>0</v>
      </c>
      <c r="P1464" s="253">
        <f t="shared" ca="1" si="1789"/>
        <v>0</v>
      </c>
      <c r="Q1464" s="253">
        <f t="shared" ca="1" si="1789"/>
        <v>0</v>
      </c>
      <c r="R1464" s="253">
        <f t="shared" ca="1" si="1789"/>
        <v>0</v>
      </c>
      <c r="S1464" s="253">
        <f t="shared" ca="1" si="1789"/>
        <v>0</v>
      </c>
      <c r="T1464" s="253">
        <f t="shared" ca="1" si="1789"/>
        <v>0</v>
      </c>
      <c r="U1464" s="253">
        <f t="shared" ca="1" si="1789"/>
        <v>0</v>
      </c>
      <c r="V1464" s="253">
        <f t="shared" ca="1" si="1789"/>
        <v>0</v>
      </c>
      <c r="W1464" s="253">
        <f t="shared" ca="1" si="1789"/>
        <v>0</v>
      </c>
      <c r="X1464" s="253">
        <f t="shared" ref="X1464:AA1464" ca="1" si="1790">IF($D1460=LataProjekcji,ROUND($D1461-X1463,0),ROUND(IF(AND(X1462=0,W1464&gt;0),$D1461-X1463,IF(X1462=0,0,$D1461-X1463)),0))</f>
        <v>0</v>
      </c>
      <c r="Y1464" s="253">
        <f t="shared" ca="1" si="1790"/>
        <v>0</v>
      </c>
      <c r="Z1464" s="253">
        <f t="shared" ca="1" si="1790"/>
        <v>0</v>
      </c>
      <c r="AA1464" s="253">
        <f t="shared" ca="1" si="1790"/>
        <v>0</v>
      </c>
      <c r="AB1464" s="253">
        <f t="shared" ref="AB1464" ca="1" si="1791">IF($D1460=LataProjekcji,ROUND($D1461-AB1463,0),ROUND(IF(AND(AB1462=0,AA1464&gt;0),$D1461-AB1463,IF(AB1462=0,0,$D1461-AB1463)),0))</f>
        <v>0</v>
      </c>
      <c r="AC1464" s="253">
        <f t="shared" ref="AC1464" ca="1" si="1792">IF($D1460=LataProjekcji,ROUND($D1461-AC1463,0),ROUND(IF(AND(AC1462=0,AB1464&gt;0),$D1461-AC1463,IF(AC1462=0,0,$D1461-AC1463)),0))</f>
        <v>0</v>
      </c>
      <c r="AD1464" s="253">
        <f t="shared" ref="AD1464" ca="1" si="1793">IF($D1460=LataProjekcji,ROUND($D1461-AD1463,0),ROUND(IF(AND(AD1462=0,AC1464&gt;0),$D1461-AD1463,IF(AD1462=0,0,$D1461-AD1463)),0))</f>
        <v>0</v>
      </c>
      <c r="AE1464" s="253">
        <f t="shared" ref="AE1464" ca="1" si="1794">IF($D1460=LataProjekcji,ROUND($D1461-AE1463,0),ROUND(IF(AND(AE1462=0,AD1464&gt;0),$D1461-AE1463,IF(AE1462=0,0,$D1461-AE1463)),0))</f>
        <v>0</v>
      </c>
    </row>
    <row r="1465" spans="1:31" hidden="1">
      <c r="A1465" s="325"/>
      <c r="B1465" s="21"/>
      <c r="C1465" s="21"/>
      <c r="D1465" s="22"/>
      <c r="E1465" s="21"/>
      <c r="F1465" s="21"/>
      <c r="G1465" s="21"/>
      <c r="H1465" s="384">
        <f>H1458+1</f>
        <v>2</v>
      </c>
      <c r="I1465" s="21"/>
      <c r="J1465" s="384" t="s">
        <v>403</v>
      </c>
      <c r="K1465" s="523">
        <f t="shared" ref="K1465:AE1465" ca="1" si="1795">IF(AND(OFFSET($F$269,$D1459,0)="tak",OFFSET($G$269,$D1459,0)="tak",OFFSET($J$269,$D1459,0)="ok",LataProjekcji&lt;=Koniec_Projekt),ROUND(OFFSET($K$2527,$H1464,(COLUMN()-11))*OFFSET($K$337,$H1465,(COLUMN()-11)),0),0)</f>
        <v>0</v>
      </c>
      <c r="L1465" s="523">
        <f t="shared" ca="1" si="1795"/>
        <v>0</v>
      </c>
      <c r="M1465" s="523">
        <f t="shared" ca="1" si="1795"/>
        <v>0</v>
      </c>
      <c r="N1465" s="523">
        <f t="shared" ca="1" si="1795"/>
        <v>0</v>
      </c>
      <c r="O1465" s="523">
        <f t="shared" ca="1" si="1795"/>
        <v>0</v>
      </c>
      <c r="P1465" s="523">
        <f t="shared" ca="1" si="1795"/>
        <v>0</v>
      </c>
      <c r="Q1465" s="523">
        <f t="shared" ca="1" si="1795"/>
        <v>0</v>
      </c>
      <c r="R1465" s="523">
        <f t="shared" ca="1" si="1795"/>
        <v>0</v>
      </c>
      <c r="S1465" s="523">
        <f t="shared" ca="1" si="1795"/>
        <v>0</v>
      </c>
      <c r="T1465" s="523">
        <f t="shared" ca="1" si="1795"/>
        <v>0</v>
      </c>
      <c r="U1465" s="523">
        <f t="shared" ca="1" si="1795"/>
        <v>0</v>
      </c>
      <c r="V1465" s="523">
        <f t="shared" ca="1" si="1795"/>
        <v>0</v>
      </c>
      <c r="W1465" s="523">
        <f t="shared" ca="1" si="1795"/>
        <v>0</v>
      </c>
      <c r="X1465" s="523">
        <f t="shared" ca="1" si="1795"/>
        <v>0</v>
      </c>
      <c r="Y1465" s="523">
        <f t="shared" ca="1" si="1795"/>
        <v>0</v>
      </c>
      <c r="Z1465" s="523">
        <f t="shared" ca="1" si="1795"/>
        <v>0</v>
      </c>
      <c r="AA1465" s="523">
        <f t="shared" ca="1" si="1795"/>
        <v>0</v>
      </c>
      <c r="AB1465" s="523">
        <f t="shared" ca="1" si="1795"/>
        <v>0</v>
      </c>
      <c r="AC1465" s="523">
        <f t="shared" ca="1" si="1795"/>
        <v>0</v>
      </c>
      <c r="AD1465" s="523">
        <f t="shared" ca="1" si="1795"/>
        <v>0</v>
      </c>
      <c r="AE1465" s="523">
        <f t="shared" ca="1" si="1795"/>
        <v>0</v>
      </c>
    </row>
    <row r="1466" spans="1:31" hidden="1">
      <c r="A1466" s="325"/>
      <c r="B1466" s="20">
        <f ca="1">OFFSET($B$269,D1466,0)</f>
        <v>0</v>
      </c>
      <c r="C1466" s="20"/>
      <c r="D1466" s="21">
        <f>D1459+1</f>
        <v>60</v>
      </c>
      <c r="E1466" s="21"/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  <c r="R1466" s="21"/>
      <c r="S1466" s="21"/>
      <c r="T1466" s="21"/>
      <c r="U1466" s="21"/>
      <c r="V1466" s="21"/>
      <c r="W1466" s="21"/>
      <c r="X1466" s="21"/>
      <c r="Y1466" s="21"/>
      <c r="Z1466" s="21"/>
      <c r="AA1466" s="21"/>
      <c r="AB1466" s="21"/>
      <c r="AC1466" s="21"/>
      <c r="AD1466" s="21"/>
      <c r="AE1466" s="21"/>
    </row>
    <row r="1467" spans="1:31" hidden="1">
      <c r="A1467" s="325"/>
      <c r="B1467" s="21" t="s">
        <v>394</v>
      </c>
      <c r="C1467" s="21"/>
      <c r="D1467" s="164">
        <f ca="1">YEAR(OFFSET($E$269,D1466,0))</f>
        <v>1900</v>
      </c>
      <c r="E1467" s="164">
        <f ca="1">MONTH(OFFSET($E$269,D1466,0))</f>
        <v>1</v>
      </c>
      <c r="F1467" s="522" cm="1">
        <f t="array" aca="1" ref="F1467" ca="1">IleMiesiecyDoKoncaRokuST</f>
        <v>11</v>
      </c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  <c r="R1467" s="21"/>
      <c r="S1467" s="21"/>
      <c r="T1467" s="21"/>
      <c r="U1467" s="21"/>
      <c r="V1467" s="21"/>
      <c r="W1467" s="21"/>
      <c r="X1467" s="21"/>
      <c r="Y1467" s="21"/>
      <c r="Z1467" s="21"/>
      <c r="AA1467" s="21"/>
      <c r="AB1467" s="21"/>
      <c r="AC1467" s="21"/>
      <c r="AD1467" s="21"/>
      <c r="AE1467" s="21"/>
    </row>
    <row r="1468" spans="1:31" hidden="1">
      <c r="A1468" s="325"/>
      <c r="B1468" s="21" t="s">
        <v>387</v>
      </c>
      <c r="C1468" s="21"/>
      <c r="D1468" s="370">
        <f ca="1">IF(E1468&lt;0,0,ROUND(E1468,0))</f>
        <v>0</v>
      </c>
      <c r="E1468" s="248">
        <f ca="1">OFFSET($D$269,D1466,0)</f>
        <v>0</v>
      </c>
      <c r="F1468" s="370">
        <f ca="1">IF(E1468&gt;10,ROUND(($D1469/12)*$F1467,0),$D1468)</f>
        <v>0</v>
      </c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  <c r="R1468" s="21"/>
      <c r="S1468" s="21"/>
      <c r="T1468" s="21"/>
      <c r="U1468" s="21"/>
      <c r="V1468" s="21"/>
      <c r="W1468" s="21"/>
      <c r="X1468" s="21"/>
      <c r="Y1468" s="21"/>
      <c r="Z1468" s="21"/>
      <c r="AA1468" s="21"/>
      <c r="AB1468" s="21"/>
      <c r="AC1468" s="21"/>
      <c r="AD1468" s="21"/>
      <c r="AE1468" s="21"/>
    </row>
    <row r="1469" spans="1:31" hidden="1">
      <c r="A1469" s="325"/>
      <c r="B1469" s="21" t="s">
        <v>395</v>
      </c>
      <c r="C1469" s="415">
        <f ca="1">OFFSET($C$269,D1466,0)</f>
        <v>0</v>
      </c>
      <c r="D1469" s="246">
        <f ca="1">IF(ISBLANK(OFFSET($E$269,D1466,0)),0,IF(E1468&gt;10,ROUND(D1468*C1469,0),IF(D1468&lt;0,0,D1468)))</f>
        <v>0</v>
      </c>
      <c r="E1469" s="21"/>
      <c r="F1469" s="21"/>
      <c r="G1469" s="21"/>
      <c r="H1469" s="21"/>
      <c r="I1469" s="21"/>
      <c r="J1469" s="21"/>
      <c r="K1469" s="74">
        <f ca="1">ROUND(IF($D1467=LataProjekcji,$F1468,IF($D1467=LataProjekcji,$D1469,0)),0)</f>
        <v>0</v>
      </c>
      <c r="L1469" s="247">
        <f ca="1">ROUND(IF(OR(AND($D1467=LataProjekcji,$F1467&gt;0),AND($D1467=LataProjekcji,$F1467=0,$E1468&lt;=10)),$F1468,IF($D1467&lt;LataProjekcji,IF((SUM($K1469:K1469)+$D1469)&lt;$D1468,$D1469,$D1468-SUM($K1469:K1469)),0)),0)</f>
        <v>0</v>
      </c>
      <c r="M1469" s="247">
        <f ca="1">ROUND(IF(OR(AND($D1467=LataProjekcji,$F1467&gt;0),AND($D1467=LataProjekcji,$F1467=0,$E1468&lt;=10)),$F1468,IF($D1467&lt;LataProjekcji,IF((SUM($K1469:L1469)+$D1469)&lt;$D1468,$D1469,$D1468-SUM($K1469:L1469)),0)),0)</f>
        <v>0</v>
      </c>
      <c r="N1469" s="247">
        <f ca="1">ROUND(IF(OR(AND($D1467=LataProjekcji,$F1467&gt;0),AND($D1467=LataProjekcji,$F1467=0,$E1468&lt;=10)),$F1468,IF($D1467&lt;LataProjekcji,IF((SUM($K1469:M1469)+$D1469)&lt;$D1468,$D1469,$D1468-SUM($K1469:M1469)),0)),0)</f>
        <v>0</v>
      </c>
      <c r="O1469" s="247">
        <f ca="1">ROUND(IF(OR(AND($D1467=LataProjekcji,$F1467&gt;0),AND($D1467=LataProjekcji,$F1467=0,$E1468&lt;=10)),$F1468,IF($D1467&lt;LataProjekcji,IF((SUM($K1469:N1469)+$D1469)&lt;$D1468,$D1469,$D1468-SUM($K1469:N1469)),0)),0)</f>
        <v>0</v>
      </c>
      <c r="P1469" s="247">
        <f ca="1">ROUND(IF(OR(AND($D1467=LataProjekcji,$F1467&gt;0),AND($D1467=LataProjekcji,$F1467=0,$E1468&lt;=10)),$F1468,IF($D1467&lt;LataProjekcji,IF((SUM($K1469:O1469)+$D1469)&lt;$D1468,$D1469,$D1468-SUM($K1469:O1469)),0)),0)</f>
        <v>0</v>
      </c>
      <c r="Q1469" s="247">
        <f ca="1">ROUND(IF(OR(AND($D1467=LataProjekcji,$F1467&gt;0),AND($D1467=LataProjekcji,$F1467=0,$E1468&lt;=10)),$F1468,IF($D1467&lt;LataProjekcji,IF((SUM($K1469:P1469)+$D1469)&lt;$D1468,$D1469,$D1468-SUM($K1469:P1469)),0)),0)</f>
        <v>0</v>
      </c>
      <c r="R1469" s="247">
        <f ca="1">ROUND(IF(OR(AND($D1467=LataProjekcji,$F1467&gt;0),AND($D1467=LataProjekcji,$F1467=0,$E1468&lt;=10)),$F1468,IF($D1467&lt;LataProjekcji,IF((SUM($K1469:Q1469)+$D1469)&lt;$D1468,$D1469,$D1468-SUM($K1469:Q1469)),0)),0)</f>
        <v>0</v>
      </c>
      <c r="S1469" s="247">
        <f ca="1">ROUND(IF(OR(AND($D1467=LataProjekcji,$F1467&gt;0),AND($D1467=LataProjekcji,$F1467=0,$E1468&lt;=10)),$F1468,IF($D1467&lt;LataProjekcji,IF((SUM($K1469:R1469)+$D1469)&lt;$D1468,$D1469,$D1468-SUM($K1469:R1469)),0)),0)</f>
        <v>0</v>
      </c>
      <c r="T1469" s="247">
        <f ca="1">ROUND(IF(OR(AND($D1467=LataProjekcji,$F1467&gt;0),AND($D1467=LataProjekcji,$F1467=0,$E1468&lt;=10)),$F1468,IF($D1467&lt;LataProjekcji,IF((SUM($K1469:S1469)+$D1469)&lt;$D1468,$D1469,$D1468-SUM($K1469:S1469)),0)),0)</f>
        <v>0</v>
      </c>
      <c r="U1469" s="247">
        <f ca="1">ROUND(IF(OR(AND($D1467=LataProjekcji,$F1467&gt;0),AND($D1467=LataProjekcji,$F1467=0,$E1468&lt;=10)),$F1468,IF($D1467&lt;LataProjekcji,IF((SUM($K1469:T1469)+$D1469)&lt;$D1468,$D1469,$D1468-SUM($K1469:T1469)),0)),0)</f>
        <v>0</v>
      </c>
      <c r="V1469" s="247">
        <f ca="1">ROUND(IF(OR(AND($D1467=LataProjekcji,$F1467&gt;0),AND($D1467=LataProjekcji,$F1467=0,$E1468&lt;=10)),$F1468,IF($D1467&lt;LataProjekcji,IF((SUM($K1469:U1469)+$D1469)&lt;$D1468,$D1469,$D1468-SUM($K1469:U1469)),0)),0)</f>
        <v>0</v>
      </c>
      <c r="W1469" s="247">
        <f ca="1">ROUND(IF(OR(AND($D1467=LataProjekcji,$F1467&gt;0),AND($D1467=LataProjekcji,$F1467=0,$E1468&lt;=10)),$F1468,IF($D1467&lt;LataProjekcji,IF((SUM($K1469:V1469)+$D1469)&lt;$D1468,$D1469,$D1468-SUM($K1469:V1469)),0)),0)</f>
        <v>0</v>
      </c>
      <c r="X1469" s="247">
        <f ca="1">ROUND(IF(OR(AND($D1467=LataProjekcji,$F1467&gt;0),AND($D1467=LataProjekcji,$F1467=0,$E1468&lt;=10)),$F1468,IF($D1467&lt;LataProjekcji,IF((SUM($K1469:W1469)+$D1469)&lt;$D1468,$D1469,$D1468-SUM($K1469:W1469)),0)),0)</f>
        <v>0</v>
      </c>
      <c r="Y1469" s="247">
        <f ca="1">ROUND(IF(OR(AND($D1467=LataProjekcji,$F1467&gt;0),AND($D1467=LataProjekcji,$F1467=0,$E1468&lt;=10)),$F1468,IF($D1467&lt;LataProjekcji,IF((SUM($K1469:X1469)+$D1469)&lt;$D1468,$D1469,$D1468-SUM($K1469:X1469)),0)),0)</f>
        <v>0</v>
      </c>
      <c r="Z1469" s="247">
        <f ca="1">ROUND(IF(OR(AND($D1467=LataProjekcji,$F1467&gt;0),AND($D1467=LataProjekcji,$F1467=0,$E1468&lt;=10)),$F1468,IF($D1467&lt;LataProjekcji,IF((SUM($K1469:Y1469)+$D1469)&lt;$D1468,$D1469,$D1468-SUM($K1469:Y1469)),0)),0)</f>
        <v>0</v>
      </c>
      <c r="AA1469" s="247">
        <f ca="1">ROUND(IF(OR(AND($D1467=LataProjekcji,$F1467&gt;0),AND($D1467=LataProjekcji,$F1467=0,$E1468&lt;=10)),$F1468,IF($D1467&lt;LataProjekcji,IF((SUM($K1469:Z1469)+$D1469)&lt;$D1468,$D1469,$D1468-SUM($K1469:Z1469)),0)),0)</f>
        <v>0</v>
      </c>
      <c r="AB1469" s="247">
        <f ca="1">ROUND(IF(OR(AND($D1467=LataProjekcji,$F1467&gt;0),AND($D1467=LataProjekcji,$F1467=0,$E1468&lt;=10)),$F1468,IF($D1467&lt;LataProjekcji,IF((SUM($K1469:AA1469)+$D1469)&lt;$D1468,$D1469,$D1468-SUM($K1469:AA1469)),0)),0)</f>
        <v>0</v>
      </c>
      <c r="AC1469" s="247">
        <f ca="1">ROUND(IF(OR(AND($D1467=LataProjekcji,$F1467&gt;0),AND($D1467=LataProjekcji,$F1467=0,$E1468&lt;=10)),$F1468,IF($D1467&lt;LataProjekcji,IF((SUM($K1469:AB1469)+$D1469)&lt;$D1468,$D1469,$D1468-SUM($K1469:AB1469)),0)),0)</f>
        <v>0</v>
      </c>
      <c r="AD1469" s="247">
        <f ca="1">ROUND(IF(OR(AND($D1467=LataProjekcji,$F1467&gt;0),AND($D1467=LataProjekcji,$F1467=0,$E1468&lt;=10)),$F1468,IF($D1467&lt;LataProjekcji,IF((SUM($K1469:AC1469)+$D1469)&lt;$D1468,$D1469,$D1468-SUM($K1469:AC1469)),0)),0)</f>
        <v>0</v>
      </c>
      <c r="AE1469" s="247">
        <f ca="1">ROUND(IF(OR(AND($D1467=LataProjekcji,$F1467&gt;0),AND($D1467=LataProjekcji,$F1467=0,$E1468&lt;=10)),$F1468,IF($D1467&lt;LataProjekcji,IF((SUM($K1469:AD1469)+$D1469)&lt;$D1468,$D1469,$D1468-SUM($K1469:AD1469)),0)),0)</f>
        <v>0</v>
      </c>
    </row>
    <row r="1470" spans="1:31" ht="12.5" hidden="1" thickBot="1">
      <c r="A1470" s="325"/>
      <c r="B1470" s="21" t="s">
        <v>396</v>
      </c>
      <c r="C1470" s="21"/>
      <c r="D1470" s="22"/>
      <c r="E1470" s="21"/>
      <c r="F1470" s="21"/>
      <c r="G1470" s="21"/>
      <c r="H1470" s="21"/>
      <c r="I1470" s="21"/>
      <c r="J1470" s="21"/>
      <c r="K1470" s="22">
        <f ca="1">ROUND(K1469,0)</f>
        <v>0</v>
      </c>
      <c r="L1470" s="22">
        <f t="shared" ref="L1470:W1470" ca="1" si="1796">ROUND(K1470+L1469,0)</f>
        <v>0</v>
      </c>
      <c r="M1470" s="22">
        <f t="shared" ca="1" si="1796"/>
        <v>0</v>
      </c>
      <c r="N1470" s="22">
        <f t="shared" ca="1" si="1796"/>
        <v>0</v>
      </c>
      <c r="O1470" s="22">
        <f t="shared" ca="1" si="1796"/>
        <v>0</v>
      </c>
      <c r="P1470" s="22">
        <f t="shared" ca="1" si="1796"/>
        <v>0</v>
      </c>
      <c r="Q1470" s="22">
        <f t="shared" ca="1" si="1796"/>
        <v>0</v>
      </c>
      <c r="R1470" s="22">
        <f t="shared" ca="1" si="1796"/>
        <v>0</v>
      </c>
      <c r="S1470" s="22">
        <f t="shared" ca="1" si="1796"/>
        <v>0</v>
      </c>
      <c r="T1470" s="22">
        <f t="shared" ca="1" si="1796"/>
        <v>0</v>
      </c>
      <c r="U1470" s="22">
        <f t="shared" ca="1" si="1796"/>
        <v>0</v>
      </c>
      <c r="V1470" s="22">
        <f t="shared" ca="1" si="1796"/>
        <v>0</v>
      </c>
      <c r="W1470" s="22">
        <f t="shared" ca="1" si="1796"/>
        <v>0</v>
      </c>
      <c r="X1470" s="22">
        <f ca="1">ROUND(W1470+X1469,0)</f>
        <v>0</v>
      </c>
      <c r="Y1470" s="22">
        <f ca="1">ROUND(X1470+Y1469,0)</f>
        <v>0</v>
      </c>
      <c r="Z1470" s="22">
        <f t="shared" ref="Z1470:AA1470" ca="1" si="1797">ROUND(Y1470+Z1469,0)</f>
        <v>0</v>
      </c>
      <c r="AA1470" s="22">
        <f t="shared" ca="1" si="1797"/>
        <v>0</v>
      </c>
      <c r="AB1470" s="22">
        <f t="shared" ref="AB1470" ca="1" si="1798">ROUND(AA1470+AB1469,0)</f>
        <v>0</v>
      </c>
      <c r="AC1470" s="22">
        <f t="shared" ref="AC1470" ca="1" si="1799">ROUND(AB1470+AC1469,0)</f>
        <v>0</v>
      </c>
      <c r="AD1470" s="22">
        <f t="shared" ref="AD1470" ca="1" si="1800">ROUND(AC1470+AD1469,0)</f>
        <v>0</v>
      </c>
      <c r="AE1470" s="22">
        <f t="shared" ref="AE1470" ca="1" si="1801">ROUND(AD1470+AE1469,0)</f>
        <v>0</v>
      </c>
    </row>
    <row r="1471" spans="1:31" ht="12.5" hidden="1" thickBot="1">
      <c r="A1471" s="325"/>
      <c r="B1471" s="21" t="s">
        <v>387</v>
      </c>
      <c r="C1471" s="21"/>
      <c r="D1471" s="22"/>
      <c r="E1471" s="21"/>
      <c r="F1471" s="21"/>
      <c r="G1471" s="21"/>
      <c r="H1471" s="534">
        <f>H1464+7</f>
        <v>128</v>
      </c>
      <c r="I1471" s="21"/>
      <c r="J1471" s="21"/>
      <c r="K1471" s="76">
        <f ca="1">IF($D1467=LataProjekcji,ROUND($D1468-K1470,0),ROUND(IF(K1469=0,0,$D1468-K1470),0))</f>
        <v>0</v>
      </c>
      <c r="L1471" s="253">
        <f t="shared" ref="L1471:W1471" ca="1" si="1802">IF($D1467=LataProjekcji,ROUND($D1468-L1470,0),ROUND(IF(AND(L1469=0,K1471&gt;0),$D1468-L1470,IF(L1469=0,0,$D1468-L1470)),0))</f>
        <v>0</v>
      </c>
      <c r="M1471" s="253">
        <f t="shared" ca="1" si="1802"/>
        <v>0</v>
      </c>
      <c r="N1471" s="253">
        <f t="shared" ca="1" si="1802"/>
        <v>0</v>
      </c>
      <c r="O1471" s="253">
        <f t="shared" ca="1" si="1802"/>
        <v>0</v>
      </c>
      <c r="P1471" s="253">
        <f t="shared" ca="1" si="1802"/>
        <v>0</v>
      </c>
      <c r="Q1471" s="253">
        <f t="shared" ca="1" si="1802"/>
        <v>0</v>
      </c>
      <c r="R1471" s="253">
        <f t="shared" ca="1" si="1802"/>
        <v>0</v>
      </c>
      <c r="S1471" s="253">
        <f t="shared" ca="1" si="1802"/>
        <v>0</v>
      </c>
      <c r="T1471" s="253">
        <f t="shared" ca="1" si="1802"/>
        <v>0</v>
      </c>
      <c r="U1471" s="253">
        <f t="shared" ca="1" si="1802"/>
        <v>0</v>
      </c>
      <c r="V1471" s="253">
        <f t="shared" ca="1" si="1802"/>
        <v>0</v>
      </c>
      <c r="W1471" s="253">
        <f t="shared" ca="1" si="1802"/>
        <v>0</v>
      </c>
      <c r="X1471" s="253">
        <f t="shared" ref="X1471:AA1471" ca="1" si="1803">IF($D1467=LataProjekcji,ROUND($D1468-X1470,0),ROUND(IF(AND(X1469=0,W1471&gt;0),$D1468-X1470,IF(X1469=0,0,$D1468-X1470)),0))</f>
        <v>0</v>
      </c>
      <c r="Y1471" s="253">
        <f t="shared" ca="1" si="1803"/>
        <v>0</v>
      </c>
      <c r="Z1471" s="253">
        <f t="shared" ca="1" si="1803"/>
        <v>0</v>
      </c>
      <c r="AA1471" s="253">
        <f t="shared" ca="1" si="1803"/>
        <v>0</v>
      </c>
      <c r="AB1471" s="253">
        <f t="shared" ref="AB1471" ca="1" si="1804">IF($D1467=LataProjekcji,ROUND($D1468-AB1470,0),ROUND(IF(AND(AB1469=0,AA1471&gt;0),$D1468-AB1470,IF(AB1469=0,0,$D1468-AB1470)),0))</f>
        <v>0</v>
      </c>
      <c r="AC1471" s="253">
        <f t="shared" ref="AC1471" ca="1" si="1805">IF($D1467=LataProjekcji,ROUND($D1468-AC1470,0),ROUND(IF(AND(AC1469=0,AB1471&gt;0),$D1468-AC1470,IF(AC1469=0,0,$D1468-AC1470)),0))</f>
        <v>0</v>
      </c>
      <c r="AD1471" s="253">
        <f t="shared" ref="AD1471" ca="1" si="1806">IF($D1467=LataProjekcji,ROUND($D1468-AD1470,0),ROUND(IF(AND(AD1469=0,AC1471&gt;0),$D1468-AD1470,IF(AD1469=0,0,$D1468-AD1470)),0))</f>
        <v>0</v>
      </c>
      <c r="AE1471" s="253">
        <f t="shared" ref="AE1471" ca="1" si="1807">IF($D1467=LataProjekcji,ROUND($D1468-AE1470,0),ROUND(IF(AND(AE1469=0,AD1471&gt;0),$D1468-AE1470,IF(AE1469=0,0,$D1468-AE1470)),0))</f>
        <v>0</v>
      </c>
    </row>
    <row r="1472" spans="1:31" hidden="1">
      <c r="A1472" s="325"/>
      <c r="B1472" s="21"/>
      <c r="C1472" s="21"/>
      <c r="D1472" s="21"/>
      <c r="E1472" s="21"/>
      <c r="F1472" s="21"/>
      <c r="G1472" s="21"/>
      <c r="H1472" s="384">
        <f>H1465+1</f>
        <v>3</v>
      </c>
      <c r="I1472" s="21"/>
      <c r="J1472" s="384" t="s">
        <v>403</v>
      </c>
      <c r="K1472" s="523">
        <f t="shared" ref="K1472:AE1472" ca="1" si="1808">IF(AND(OFFSET($F$269,$D1466,0)="tak",OFFSET($G$269,$D1466,0)="tak",OFFSET($J$269,$D1466,0)="ok",LataProjekcji&lt;=Koniec_Projekt),ROUND(OFFSET($K$2527,$H1471,(COLUMN()-11))*OFFSET($K$337,$H1472,(COLUMN()-11)),0),0)</f>
        <v>0</v>
      </c>
      <c r="L1472" s="523">
        <f t="shared" ca="1" si="1808"/>
        <v>0</v>
      </c>
      <c r="M1472" s="523">
        <f t="shared" ca="1" si="1808"/>
        <v>0</v>
      </c>
      <c r="N1472" s="523">
        <f t="shared" ca="1" si="1808"/>
        <v>0</v>
      </c>
      <c r="O1472" s="523">
        <f t="shared" ca="1" si="1808"/>
        <v>0</v>
      </c>
      <c r="P1472" s="523">
        <f t="shared" ca="1" si="1808"/>
        <v>0</v>
      </c>
      <c r="Q1472" s="523">
        <f t="shared" ca="1" si="1808"/>
        <v>0</v>
      </c>
      <c r="R1472" s="523">
        <f t="shared" ca="1" si="1808"/>
        <v>0</v>
      </c>
      <c r="S1472" s="523">
        <f t="shared" ca="1" si="1808"/>
        <v>0</v>
      </c>
      <c r="T1472" s="523">
        <f t="shared" ca="1" si="1808"/>
        <v>0</v>
      </c>
      <c r="U1472" s="523">
        <f t="shared" ca="1" si="1808"/>
        <v>0</v>
      </c>
      <c r="V1472" s="523">
        <f t="shared" ca="1" si="1808"/>
        <v>0</v>
      </c>
      <c r="W1472" s="523">
        <f t="shared" ca="1" si="1808"/>
        <v>0</v>
      </c>
      <c r="X1472" s="523">
        <f t="shared" ca="1" si="1808"/>
        <v>0</v>
      </c>
      <c r="Y1472" s="523">
        <f t="shared" ca="1" si="1808"/>
        <v>0</v>
      </c>
      <c r="Z1472" s="523">
        <f t="shared" ca="1" si="1808"/>
        <v>0</v>
      </c>
      <c r="AA1472" s="523">
        <f t="shared" ca="1" si="1808"/>
        <v>0</v>
      </c>
      <c r="AB1472" s="523">
        <f t="shared" ca="1" si="1808"/>
        <v>0</v>
      </c>
      <c r="AC1472" s="523">
        <f t="shared" ca="1" si="1808"/>
        <v>0</v>
      </c>
      <c r="AD1472" s="523">
        <f t="shared" ca="1" si="1808"/>
        <v>0</v>
      </c>
      <c r="AE1472" s="523">
        <f t="shared" ca="1" si="1808"/>
        <v>0</v>
      </c>
    </row>
    <row r="1473" spans="1:31" hidden="1">
      <c r="A1473" s="325"/>
      <c r="B1473" s="20">
        <f ca="1">OFFSET($B$269,D1473,0)</f>
        <v>0</v>
      </c>
      <c r="C1473" s="20"/>
      <c r="D1473" s="21">
        <f>D1466+1</f>
        <v>61</v>
      </c>
      <c r="E1473" s="21"/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  <c r="R1473" s="21"/>
      <c r="S1473" s="21"/>
      <c r="T1473" s="21"/>
      <c r="U1473" s="21"/>
      <c r="V1473" s="21"/>
      <c r="W1473" s="21"/>
      <c r="X1473" s="21"/>
      <c r="Y1473" s="21"/>
      <c r="Z1473" s="21"/>
      <c r="AA1473" s="21"/>
      <c r="AB1473" s="21"/>
      <c r="AC1473" s="21"/>
      <c r="AD1473" s="21"/>
      <c r="AE1473" s="21"/>
    </row>
    <row r="1474" spans="1:31" hidden="1">
      <c r="A1474" s="325"/>
      <c r="B1474" s="21" t="s">
        <v>394</v>
      </c>
      <c r="C1474" s="21"/>
      <c r="D1474" s="164">
        <f ca="1">YEAR(OFFSET($E$269,D1473,0))</f>
        <v>1900</v>
      </c>
      <c r="E1474" s="164">
        <f ca="1">MONTH(OFFSET($E$269,D1473,0))</f>
        <v>1</v>
      </c>
      <c r="F1474" s="522" cm="1">
        <f t="array" aca="1" ref="F1474" ca="1">IleMiesiecyDoKoncaRokuST</f>
        <v>11</v>
      </c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  <c r="R1474" s="21"/>
      <c r="S1474" s="21"/>
      <c r="T1474" s="21"/>
      <c r="U1474" s="21"/>
      <c r="V1474" s="21"/>
      <c r="W1474" s="21"/>
      <c r="X1474" s="21"/>
      <c r="Y1474" s="21"/>
      <c r="Z1474" s="21"/>
      <c r="AA1474" s="21"/>
      <c r="AB1474" s="21"/>
      <c r="AC1474" s="21"/>
      <c r="AD1474" s="21"/>
      <c r="AE1474" s="21"/>
    </row>
    <row r="1475" spans="1:31" hidden="1">
      <c r="A1475" s="325"/>
      <c r="B1475" s="21" t="s">
        <v>387</v>
      </c>
      <c r="C1475" s="21"/>
      <c r="D1475" s="371">
        <f ca="1">IF(E1475&lt;0,0,ROUND(E1475,0))</f>
        <v>0</v>
      </c>
      <c r="E1475" s="248">
        <f ca="1">OFFSET($D$269,D1473,0)</f>
        <v>0</v>
      </c>
      <c r="F1475" s="371">
        <f ca="1">IF(E1475&gt;10,ROUND(($D1476/12)*$F1474,0),$D1475)</f>
        <v>0</v>
      </c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  <c r="R1475" s="21"/>
      <c r="S1475" s="21"/>
      <c r="T1475" s="21"/>
      <c r="U1475" s="21"/>
      <c r="V1475" s="21"/>
      <c r="W1475" s="21"/>
      <c r="X1475" s="21"/>
      <c r="Y1475" s="21"/>
      <c r="Z1475" s="21"/>
      <c r="AA1475" s="21"/>
      <c r="AB1475" s="21"/>
      <c r="AC1475" s="21"/>
      <c r="AD1475" s="21"/>
      <c r="AE1475" s="21"/>
    </row>
    <row r="1476" spans="1:31" hidden="1">
      <c r="A1476" s="325"/>
      <c r="B1476" s="21" t="s">
        <v>395</v>
      </c>
      <c r="C1476" s="415">
        <f ca="1">OFFSET($C$269,D1473,0)</f>
        <v>0</v>
      </c>
      <c r="D1476" s="246">
        <f ca="1">IF(ISBLANK(OFFSET($E$269,D1473,0)),0,IF(E1475&gt;10,ROUND(D1475*C1476,0),IF(D1475&lt;0,0,D1475)))</f>
        <v>0</v>
      </c>
      <c r="E1476" s="21"/>
      <c r="F1476" s="21"/>
      <c r="G1476" s="21"/>
      <c r="H1476" s="21"/>
      <c r="I1476" s="21"/>
      <c r="J1476" s="21"/>
      <c r="K1476" s="74">
        <f ca="1">ROUND(IF($D1474=LataProjekcji,$F1475,IF($D1474=LataProjekcji,$D1476,0)),0)</f>
        <v>0</v>
      </c>
      <c r="L1476" s="247">
        <f ca="1">ROUND(IF(OR(AND($D1474=LataProjekcji,$F1474&gt;0),AND($D1474=LataProjekcji,$F1474=0,$E1475&lt;=10)),$F1475,IF($D1474&lt;LataProjekcji,IF((SUM($K1476:K1476)+$D1476)&lt;$D1475,$D1476,$D1475-SUM($K1476:K1476)),0)),0)</f>
        <v>0</v>
      </c>
      <c r="M1476" s="247">
        <f ca="1">ROUND(IF(OR(AND($D1474=LataProjekcji,$F1474&gt;0),AND($D1474=LataProjekcji,$F1474=0,$E1475&lt;=10)),$F1475,IF($D1474&lt;LataProjekcji,IF((SUM($K1476:L1476)+$D1476)&lt;$D1475,$D1476,$D1475-SUM($K1476:L1476)),0)),0)</f>
        <v>0</v>
      </c>
      <c r="N1476" s="247">
        <f ca="1">ROUND(IF(OR(AND($D1474=LataProjekcji,$F1474&gt;0),AND($D1474=LataProjekcji,$F1474=0,$E1475&lt;=10)),$F1475,IF($D1474&lt;LataProjekcji,IF((SUM($K1476:M1476)+$D1476)&lt;$D1475,$D1476,$D1475-SUM($K1476:M1476)),0)),0)</f>
        <v>0</v>
      </c>
      <c r="O1476" s="247">
        <f ca="1">ROUND(IF(OR(AND($D1474=LataProjekcji,$F1474&gt;0),AND($D1474=LataProjekcji,$F1474=0,$E1475&lt;=10)),$F1475,IF($D1474&lt;LataProjekcji,IF((SUM($K1476:N1476)+$D1476)&lt;$D1475,$D1476,$D1475-SUM($K1476:N1476)),0)),0)</f>
        <v>0</v>
      </c>
      <c r="P1476" s="247">
        <f ca="1">ROUND(IF(OR(AND($D1474=LataProjekcji,$F1474&gt;0),AND($D1474=LataProjekcji,$F1474=0,$E1475&lt;=10)),$F1475,IF($D1474&lt;LataProjekcji,IF((SUM($K1476:O1476)+$D1476)&lt;$D1475,$D1476,$D1475-SUM($K1476:O1476)),0)),0)</f>
        <v>0</v>
      </c>
      <c r="Q1476" s="247">
        <f ca="1">ROUND(IF(OR(AND($D1474=LataProjekcji,$F1474&gt;0),AND($D1474=LataProjekcji,$F1474=0,$E1475&lt;=10)),$F1475,IF($D1474&lt;LataProjekcji,IF((SUM($K1476:P1476)+$D1476)&lt;$D1475,$D1476,$D1475-SUM($K1476:P1476)),0)),0)</f>
        <v>0</v>
      </c>
      <c r="R1476" s="247">
        <f ca="1">ROUND(IF(OR(AND($D1474=LataProjekcji,$F1474&gt;0),AND($D1474=LataProjekcji,$F1474=0,$E1475&lt;=10)),$F1475,IF($D1474&lt;LataProjekcji,IF((SUM($K1476:Q1476)+$D1476)&lt;$D1475,$D1476,$D1475-SUM($K1476:Q1476)),0)),0)</f>
        <v>0</v>
      </c>
      <c r="S1476" s="247">
        <f ca="1">ROUND(IF(OR(AND($D1474=LataProjekcji,$F1474&gt;0),AND($D1474=LataProjekcji,$F1474=0,$E1475&lt;=10)),$F1475,IF($D1474&lt;LataProjekcji,IF((SUM($K1476:R1476)+$D1476)&lt;$D1475,$D1476,$D1475-SUM($K1476:R1476)),0)),0)</f>
        <v>0</v>
      </c>
      <c r="T1476" s="247">
        <f ca="1">ROUND(IF(OR(AND($D1474=LataProjekcji,$F1474&gt;0),AND($D1474=LataProjekcji,$F1474=0,$E1475&lt;=10)),$F1475,IF($D1474&lt;LataProjekcji,IF((SUM($K1476:S1476)+$D1476)&lt;$D1475,$D1476,$D1475-SUM($K1476:S1476)),0)),0)</f>
        <v>0</v>
      </c>
      <c r="U1476" s="247">
        <f ca="1">ROUND(IF(OR(AND($D1474=LataProjekcji,$F1474&gt;0),AND($D1474=LataProjekcji,$F1474=0,$E1475&lt;=10)),$F1475,IF($D1474&lt;LataProjekcji,IF((SUM($K1476:T1476)+$D1476)&lt;$D1475,$D1476,$D1475-SUM($K1476:T1476)),0)),0)</f>
        <v>0</v>
      </c>
      <c r="V1476" s="247">
        <f ca="1">ROUND(IF(OR(AND($D1474=LataProjekcji,$F1474&gt;0),AND($D1474=LataProjekcji,$F1474=0,$E1475&lt;=10)),$F1475,IF($D1474&lt;LataProjekcji,IF((SUM($K1476:U1476)+$D1476)&lt;$D1475,$D1476,$D1475-SUM($K1476:U1476)),0)),0)</f>
        <v>0</v>
      </c>
      <c r="W1476" s="247">
        <f ca="1">ROUND(IF(OR(AND($D1474=LataProjekcji,$F1474&gt;0),AND($D1474=LataProjekcji,$F1474=0,$E1475&lt;=10)),$F1475,IF($D1474&lt;LataProjekcji,IF((SUM($K1476:V1476)+$D1476)&lt;$D1475,$D1476,$D1475-SUM($K1476:V1476)),0)),0)</f>
        <v>0</v>
      </c>
      <c r="X1476" s="247">
        <f ca="1">ROUND(IF(OR(AND($D1474=LataProjekcji,$F1474&gt;0),AND($D1474=LataProjekcji,$F1474=0,$E1475&lt;=10)),$F1475,IF($D1474&lt;LataProjekcji,IF((SUM($K1476:W1476)+$D1476)&lt;$D1475,$D1476,$D1475-SUM($K1476:W1476)),0)),0)</f>
        <v>0</v>
      </c>
      <c r="Y1476" s="247">
        <f ca="1">ROUND(IF(OR(AND($D1474=LataProjekcji,$F1474&gt;0),AND($D1474=LataProjekcji,$F1474=0,$E1475&lt;=10)),$F1475,IF($D1474&lt;LataProjekcji,IF((SUM($K1476:X1476)+$D1476)&lt;$D1475,$D1476,$D1475-SUM($K1476:X1476)),0)),0)</f>
        <v>0</v>
      </c>
      <c r="Z1476" s="247">
        <f ca="1">ROUND(IF(OR(AND($D1474=LataProjekcji,$F1474&gt;0),AND($D1474=LataProjekcji,$F1474=0,$E1475&lt;=10)),$F1475,IF($D1474&lt;LataProjekcji,IF((SUM($K1476:Y1476)+$D1476)&lt;$D1475,$D1476,$D1475-SUM($K1476:Y1476)),0)),0)</f>
        <v>0</v>
      </c>
      <c r="AA1476" s="247">
        <f ca="1">ROUND(IF(OR(AND($D1474=LataProjekcji,$F1474&gt;0),AND($D1474=LataProjekcji,$F1474=0,$E1475&lt;=10)),$F1475,IF($D1474&lt;LataProjekcji,IF((SUM($K1476:Z1476)+$D1476)&lt;$D1475,$D1476,$D1475-SUM($K1476:Z1476)),0)),0)</f>
        <v>0</v>
      </c>
      <c r="AB1476" s="247">
        <f ca="1">ROUND(IF(OR(AND($D1474=LataProjekcji,$F1474&gt;0),AND($D1474=LataProjekcji,$F1474=0,$E1475&lt;=10)),$F1475,IF($D1474&lt;LataProjekcji,IF((SUM($K1476:AA1476)+$D1476)&lt;$D1475,$D1476,$D1475-SUM($K1476:AA1476)),0)),0)</f>
        <v>0</v>
      </c>
      <c r="AC1476" s="247">
        <f ca="1">ROUND(IF(OR(AND($D1474=LataProjekcji,$F1474&gt;0),AND($D1474=LataProjekcji,$F1474=0,$E1475&lt;=10)),$F1475,IF($D1474&lt;LataProjekcji,IF((SUM($K1476:AB1476)+$D1476)&lt;$D1475,$D1476,$D1475-SUM($K1476:AB1476)),0)),0)</f>
        <v>0</v>
      </c>
      <c r="AD1476" s="247">
        <f ca="1">ROUND(IF(OR(AND($D1474=LataProjekcji,$F1474&gt;0),AND($D1474=LataProjekcji,$F1474=0,$E1475&lt;=10)),$F1475,IF($D1474&lt;LataProjekcji,IF((SUM($K1476:AC1476)+$D1476)&lt;$D1475,$D1476,$D1475-SUM($K1476:AC1476)),0)),0)</f>
        <v>0</v>
      </c>
      <c r="AE1476" s="247">
        <f ca="1">ROUND(IF(OR(AND($D1474=LataProjekcji,$F1474&gt;0),AND($D1474=LataProjekcji,$F1474=0,$E1475&lt;=10)),$F1475,IF($D1474&lt;LataProjekcji,IF((SUM($K1476:AD1476)+$D1476)&lt;$D1475,$D1476,$D1475-SUM($K1476:AD1476)),0)),0)</f>
        <v>0</v>
      </c>
    </row>
    <row r="1477" spans="1:31" ht="12.5" hidden="1" thickBot="1">
      <c r="A1477" s="325"/>
      <c r="B1477" s="21" t="s">
        <v>396</v>
      </c>
      <c r="C1477" s="21"/>
      <c r="D1477" s="22"/>
      <c r="E1477" s="21"/>
      <c r="F1477" s="21"/>
      <c r="G1477" s="21"/>
      <c r="H1477" s="21"/>
      <c r="I1477" s="21"/>
      <c r="J1477" s="21"/>
      <c r="K1477" s="22">
        <f ca="1">ROUND(K1476,0)</f>
        <v>0</v>
      </c>
      <c r="L1477" s="22">
        <f t="shared" ref="L1477:W1477" ca="1" si="1809">ROUND(K1477+L1476,0)</f>
        <v>0</v>
      </c>
      <c r="M1477" s="22">
        <f t="shared" ca="1" si="1809"/>
        <v>0</v>
      </c>
      <c r="N1477" s="22">
        <f t="shared" ca="1" si="1809"/>
        <v>0</v>
      </c>
      <c r="O1477" s="22">
        <f t="shared" ca="1" si="1809"/>
        <v>0</v>
      </c>
      <c r="P1477" s="22">
        <f t="shared" ca="1" si="1809"/>
        <v>0</v>
      </c>
      <c r="Q1477" s="22">
        <f t="shared" ca="1" si="1809"/>
        <v>0</v>
      </c>
      <c r="R1477" s="22">
        <f t="shared" ca="1" si="1809"/>
        <v>0</v>
      </c>
      <c r="S1477" s="22">
        <f t="shared" ca="1" si="1809"/>
        <v>0</v>
      </c>
      <c r="T1477" s="22">
        <f t="shared" ca="1" si="1809"/>
        <v>0</v>
      </c>
      <c r="U1477" s="22">
        <f t="shared" ca="1" si="1809"/>
        <v>0</v>
      </c>
      <c r="V1477" s="22">
        <f t="shared" ca="1" si="1809"/>
        <v>0</v>
      </c>
      <c r="W1477" s="22">
        <f t="shared" ca="1" si="1809"/>
        <v>0</v>
      </c>
      <c r="X1477" s="22">
        <f ca="1">ROUND(W1477+X1476,0)</f>
        <v>0</v>
      </c>
      <c r="Y1477" s="22">
        <f ca="1">ROUND(X1477+Y1476,0)</f>
        <v>0</v>
      </c>
      <c r="Z1477" s="22">
        <f t="shared" ref="Z1477:AA1477" ca="1" si="1810">ROUND(Y1477+Z1476,0)</f>
        <v>0</v>
      </c>
      <c r="AA1477" s="22">
        <f t="shared" ca="1" si="1810"/>
        <v>0</v>
      </c>
      <c r="AB1477" s="22">
        <f t="shared" ref="AB1477" ca="1" si="1811">ROUND(AA1477+AB1476,0)</f>
        <v>0</v>
      </c>
      <c r="AC1477" s="22">
        <f t="shared" ref="AC1477" ca="1" si="1812">ROUND(AB1477+AC1476,0)</f>
        <v>0</v>
      </c>
      <c r="AD1477" s="22">
        <f t="shared" ref="AD1477" ca="1" si="1813">ROUND(AC1477+AD1476,0)</f>
        <v>0</v>
      </c>
      <c r="AE1477" s="22">
        <f t="shared" ref="AE1477" ca="1" si="1814">ROUND(AD1477+AE1476,0)</f>
        <v>0</v>
      </c>
    </row>
    <row r="1478" spans="1:31" ht="12.5" hidden="1" thickBot="1">
      <c r="A1478" s="325"/>
      <c r="B1478" s="21" t="s">
        <v>387</v>
      </c>
      <c r="C1478" s="21"/>
      <c r="D1478" s="22"/>
      <c r="E1478" s="21"/>
      <c r="F1478" s="21"/>
      <c r="G1478" s="21"/>
      <c r="H1478" s="534">
        <f>H1471+7</f>
        <v>135</v>
      </c>
      <c r="I1478" s="21"/>
      <c r="J1478" s="21"/>
      <c r="K1478" s="76">
        <f ca="1">IF($D1474=LataProjekcji,ROUND($D1475-K1477,0),ROUND(IF(K1476=0,0,$D1475-K1477),0))</f>
        <v>0</v>
      </c>
      <c r="L1478" s="253">
        <f t="shared" ref="L1478:W1478" ca="1" si="1815">IF($D1474=LataProjekcji,ROUND($D1475-L1477,0),ROUND(IF(AND(L1476=0,K1478&gt;0),$D1475-L1477,IF(L1476=0,0,$D1475-L1477)),0))</f>
        <v>0</v>
      </c>
      <c r="M1478" s="253">
        <f t="shared" ca="1" si="1815"/>
        <v>0</v>
      </c>
      <c r="N1478" s="253">
        <f t="shared" ca="1" si="1815"/>
        <v>0</v>
      </c>
      <c r="O1478" s="253">
        <f t="shared" ca="1" si="1815"/>
        <v>0</v>
      </c>
      <c r="P1478" s="253">
        <f t="shared" ca="1" si="1815"/>
        <v>0</v>
      </c>
      <c r="Q1478" s="253">
        <f t="shared" ca="1" si="1815"/>
        <v>0</v>
      </c>
      <c r="R1478" s="253">
        <f t="shared" ca="1" si="1815"/>
        <v>0</v>
      </c>
      <c r="S1478" s="253">
        <f t="shared" ca="1" si="1815"/>
        <v>0</v>
      </c>
      <c r="T1478" s="253">
        <f t="shared" ca="1" si="1815"/>
        <v>0</v>
      </c>
      <c r="U1478" s="253">
        <f t="shared" ca="1" si="1815"/>
        <v>0</v>
      </c>
      <c r="V1478" s="253">
        <f t="shared" ca="1" si="1815"/>
        <v>0</v>
      </c>
      <c r="W1478" s="253">
        <f t="shared" ca="1" si="1815"/>
        <v>0</v>
      </c>
      <c r="X1478" s="253">
        <f t="shared" ref="X1478:AA1478" ca="1" si="1816">IF($D1474=LataProjekcji,ROUND($D1475-X1477,0),ROUND(IF(AND(X1476=0,W1478&gt;0),$D1475-X1477,IF(X1476=0,0,$D1475-X1477)),0))</f>
        <v>0</v>
      </c>
      <c r="Y1478" s="253">
        <f t="shared" ca="1" si="1816"/>
        <v>0</v>
      </c>
      <c r="Z1478" s="253">
        <f t="shared" ca="1" si="1816"/>
        <v>0</v>
      </c>
      <c r="AA1478" s="253">
        <f t="shared" ca="1" si="1816"/>
        <v>0</v>
      </c>
      <c r="AB1478" s="253">
        <f t="shared" ref="AB1478" ca="1" si="1817">IF($D1474=LataProjekcji,ROUND($D1475-AB1477,0),ROUND(IF(AND(AB1476=0,AA1478&gt;0),$D1475-AB1477,IF(AB1476=0,0,$D1475-AB1477)),0))</f>
        <v>0</v>
      </c>
      <c r="AC1478" s="253">
        <f t="shared" ref="AC1478" ca="1" si="1818">IF($D1474=LataProjekcji,ROUND($D1475-AC1477,0),ROUND(IF(AND(AC1476=0,AB1478&gt;0),$D1475-AC1477,IF(AC1476=0,0,$D1475-AC1477)),0))</f>
        <v>0</v>
      </c>
      <c r="AD1478" s="253">
        <f t="shared" ref="AD1478" ca="1" si="1819">IF($D1474=LataProjekcji,ROUND($D1475-AD1477,0),ROUND(IF(AND(AD1476=0,AC1478&gt;0),$D1475-AD1477,IF(AD1476=0,0,$D1475-AD1477)),0))</f>
        <v>0</v>
      </c>
      <c r="AE1478" s="253">
        <f t="shared" ref="AE1478" ca="1" si="1820">IF($D1474=LataProjekcji,ROUND($D1475-AE1477,0),ROUND(IF(AND(AE1476=0,AD1478&gt;0),$D1475-AE1477,IF(AE1476=0,0,$D1475-AE1477)),0))</f>
        <v>0</v>
      </c>
    </row>
    <row r="1479" spans="1:31" hidden="1">
      <c r="A1479" s="325"/>
      <c r="H1479" s="384">
        <f>H1472+1</f>
        <v>4</v>
      </c>
      <c r="J1479" s="384" t="s">
        <v>403</v>
      </c>
      <c r="K1479" s="523">
        <f t="shared" ref="K1479:AE1479" ca="1" si="1821">IF(AND(OFFSET($F$269,$D1473,0)="tak",OFFSET($G$269,$D1473,0)="tak",OFFSET($J$269,$D1473,0)="ok",LataProjekcji&lt;=Koniec_Projekt),ROUND(OFFSET($K$2527,$H1478,(COLUMN()-11))*OFFSET($K$337,$H1479,(COLUMN()-11)),0),0)</f>
        <v>0</v>
      </c>
      <c r="L1479" s="523">
        <f t="shared" ca="1" si="1821"/>
        <v>0</v>
      </c>
      <c r="M1479" s="523">
        <f t="shared" ca="1" si="1821"/>
        <v>0</v>
      </c>
      <c r="N1479" s="523">
        <f t="shared" ca="1" si="1821"/>
        <v>0</v>
      </c>
      <c r="O1479" s="523">
        <f t="shared" ca="1" si="1821"/>
        <v>0</v>
      </c>
      <c r="P1479" s="523">
        <f t="shared" ca="1" si="1821"/>
        <v>0</v>
      </c>
      <c r="Q1479" s="523">
        <f t="shared" ca="1" si="1821"/>
        <v>0</v>
      </c>
      <c r="R1479" s="523">
        <f t="shared" ca="1" si="1821"/>
        <v>0</v>
      </c>
      <c r="S1479" s="523">
        <f t="shared" ca="1" si="1821"/>
        <v>0</v>
      </c>
      <c r="T1479" s="523">
        <f t="shared" ca="1" si="1821"/>
        <v>0</v>
      </c>
      <c r="U1479" s="523">
        <f t="shared" ca="1" si="1821"/>
        <v>0</v>
      </c>
      <c r="V1479" s="523">
        <f t="shared" ca="1" si="1821"/>
        <v>0</v>
      </c>
      <c r="W1479" s="523">
        <f t="shared" ca="1" si="1821"/>
        <v>0</v>
      </c>
      <c r="X1479" s="523">
        <f t="shared" ca="1" si="1821"/>
        <v>0</v>
      </c>
      <c r="Y1479" s="523">
        <f t="shared" ca="1" si="1821"/>
        <v>0</v>
      </c>
      <c r="Z1479" s="523">
        <f t="shared" ca="1" si="1821"/>
        <v>0</v>
      </c>
      <c r="AA1479" s="523">
        <f t="shared" ca="1" si="1821"/>
        <v>0</v>
      </c>
      <c r="AB1479" s="523">
        <f t="shared" ca="1" si="1821"/>
        <v>0</v>
      </c>
      <c r="AC1479" s="523">
        <f t="shared" ca="1" si="1821"/>
        <v>0</v>
      </c>
      <c r="AD1479" s="523">
        <f t="shared" ca="1" si="1821"/>
        <v>0</v>
      </c>
      <c r="AE1479" s="523">
        <f t="shared" ca="1" si="1821"/>
        <v>0</v>
      </c>
    </row>
    <row r="1480" spans="1:31" hidden="1">
      <c r="A1480" s="325"/>
    </row>
    <row r="1481" spans="1:31" hidden="1">
      <c r="A1481" s="325"/>
    </row>
    <row r="1482" spans="1:31" hidden="1">
      <c r="A1482" s="325"/>
    </row>
    <row r="1483" spans="1:31" hidden="1">
      <c r="A1483" s="325"/>
    </row>
    <row r="1484" spans="1:31" ht="12.5" hidden="1" thickBot="1">
      <c r="A1484" s="325"/>
      <c r="B1484" s="441" t="s">
        <v>718</v>
      </c>
    </row>
    <row r="1485" spans="1:31" ht="12.5" hidden="1" thickBot="1">
      <c r="A1485" s="325"/>
      <c r="B1485" s="20">
        <f ca="1">OFFSET($B$269,D1485,0)</f>
        <v>0</v>
      </c>
      <c r="C1485" s="20"/>
      <c r="D1485" s="249">
        <v>84</v>
      </c>
      <c r="E1485" s="21"/>
      <c r="F1485" s="21" t="s">
        <v>391</v>
      </c>
      <c r="G1485" s="48"/>
      <c r="H1485" s="50" t="s">
        <v>392</v>
      </c>
      <c r="I1485" s="21" t="s">
        <v>393</v>
      </c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</row>
    <row r="1486" spans="1:31" hidden="1">
      <c r="A1486" s="325"/>
      <c r="B1486" s="21" t="s">
        <v>394</v>
      </c>
      <c r="C1486" s="21"/>
      <c r="D1486" s="164">
        <f ca="1">YEAR(OFFSET($E$269,D1485,0))</f>
        <v>1900</v>
      </c>
      <c r="E1486" s="164">
        <f ca="1">MONTH(OFFSET($E$269,D1485,0))</f>
        <v>1</v>
      </c>
      <c r="F1486" s="522" cm="1">
        <f t="array" aca="1" ref="F1486" ca="1">IleMiesiecyDoKoncaRokuST</f>
        <v>11</v>
      </c>
      <c r="G1486" s="49"/>
      <c r="H1486" s="51">
        <f>D412-G1486</f>
        <v>0</v>
      </c>
      <c r="I1486" s="22">
        <f>D412-G1486-H1486</f>
        <v>0</v>
      </c>
      <c r="J1486" s="21"/>
      <c r="K1486" s="21"/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  <c r="V1486" s="21"/>
      <c r="W1486" s="21"/>
      <c r="X1486" s="21"/>
      <c r="Y1486" s="21"/>
      <c r="Z1486" s="21"/>
      <c r="AA1486" s="21"/>
      <c r="AB1486" s="21"/>
      <c r="AC1486" s="21"/>
      <c r="AD1486" s="21"/>
      <c r="AE1486" s="21"/>
    </row>
    <row r="1487" spans="1:31" hidden="1">
      <c r="A1487" s="325"/>
      <c r="B1487" s="21" t="s">
        <v>387</v>
      </c>
      <c r="C1487" s="21"/>
      <c r="D1487" s="246">
        <f ca="1">IF(E1487&lt;0,0,ROUND(E1487,0))</f>
        <v>0</v>
      </c>
      <c r="E1487" s="248">
        <f ca="1">OFFSET($D$269,D1485,0)</f>
        <v>0</v>
      </c>
      <c r="F1487" s="246">
        <f ca="1">IF(E1487&gt;10,ROUND(($D1488/12)*$F1486,0),$D1487)</f>
        <v>0</v>
      </c>
      <c r="G1487" s="21" t="s">
        <v>402</v>
      </c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  <c r="R1487" s="21"/>
      <c r="S1487" s="21"/>
      <c r="T1487" s="21"/>
      <c r="U1487" s="21"/>
      <c r="V1487" s="21"/>
      <c r="W1487" s="21"/>
      <c r="X1487" s="21"/>
      <c r="Y1487" s="21"/>
      <c r="Z1487" s="21"/>
      <c r="AA1487" s="21"/>
      <c r="AB1487" s="21"/>
      <c r="AC1487" s="21"/>
      <c r="AD1487" s="21"/>
      <c r="AE1487" s="21"/>
    </row>
    <row r="1488" spans="1:31" hidden="1">
      <c r="A1488" s="325"/>
      <c r="B1488" s="21" t="s">
        <v>395</v>
      </c>
      <c r="C1488" s="415">
        <f ca="1">OFFSET($C$269,D1485,0)</f>
        <v>0</v>
      </c>
      <c r="D1488" s="246">
        <f ca="1">IF(ISBLANK(OFFSET($E$269,D1485,0)),0,IF(E1487&gt;10,ROUND(D1487*C1488,0),IF(D1487&lt;0,0,D1487)))</f>
        <v>0</v>
      </c>
      <c r="E1488" s="21"/>
      <c r="F1488" s="21"/>
      <c r="G1488" s="21"/>
      <c r="H1488" s="21"/>
      <c r="I1488" s="21"/>
      <c r="J1488" s="21"/>
      <c r="K1488" s="74">
        <f ca="1">ROUND(IF($D1486=LataProjekcji,$F1487,IF($D1486=LataProjekcji,$D1488,0)),0)</f>
        <v>0</v>
      </c>
      <c r="L1488" s="247">
        <f ca="1">ROUND(IF(OR(AND($D1486=LataProjekcji,$F1486&gt;0),AND($D1486=LataProjekcji,$F1486=0,$E1487&lt;=10)),$F1487,IF($D1486&lt;LataProjekcji,IF((SUM($K1488:K1488)+$D1488)&lt;$D1487,$D1488,$D1487-SUM($K1488:K1488)),0)),0)</f>
        <v>0</v>
      </c>
      <c r="M1488" s="247">
        <f ca="1">ROUND(IF(OR(AND($D1486=LataProjekcji,$F1486&gt;0),AND($D1486=LataProjekcji,$F1486=0,$E1487&lt;=10)),$F1487,IF($D1486&lt;LataProjekcji,IF((SUM($K1488:L1488)+$D1488)&lt;$D1487,$D1488,$D1487-SUM($K1488:L1488)),0)),0)</f>
        <v>0</v>
      </c>
      <c r="N1488" s="247">
        <f ca="1">ROUND(IF(OR(AND($D1486=LataProjekcji,$F1486&gt;0),AND($D1486=LataProjekcji,$F1486=0,$E1487&lt;=10)),$F1487,IF($D1486&lt;LataProjekcji,IF((SUM($K1488:M1488)+$D1488)&lt;$D1487,$D1488,$D1487-SUM($K1488:M1488)),0)),0)</f>
        <v>0</v>
      </c>
      <c r="O1488" s="247">
        <f ca="1">ROUND(IF(OR(AND($D1486=LataProjekcji,$F1486&gt;0),AND($D1486=LataProjekcji,$F1486=0,$E1487&lt;=10)),$F1487,IF($D1486&lt;LataProjekcji,IF((SUM($K1488:N1488)+$D1488)&lt;$D1487,$D1488,$D1487-SUM($K1488:N1488)),0)),0)</f>
        <v>0</v>
      </c>
      <c r="P1488" s="247">
        <f ca="1">ROUND(IF(OR(AND($D1486=LataProjekcji,$F1486&gt;0),AND($D1486=LataProjekcji,$F1486=0,$E1487&lt;=10)),$F1487,IF($D1486&lt;LataProjekcji,IF((SUM($K1488:O1488)+$D1488)&lt;$D1487,$D1488,$D1487-SUM($K1488:O1488)),0)),0)</f>
        <v>0</v>
      </c>
      <c r="Q1488" s="247">
        <f ca="1">ROUND(IF(OR(AND($D1486=LataProjekcji,$F1486&gt;0),AND($D1486=LataProjekcji,$F1486=0,$E1487&lt;=10)),$F1487,IF($D1486&lt;LataProjekcji,IF((SUM($K1488:P1488)+$D1488)&lt;$D1487,$D1488,$D1487-SUM($K1488:P1488)),0)),0)</f>
        <v>0</v>
      </c>
      <c r="R1488" s="247">
        <f ca="1">ROUND(IF(OR(AND($D1486=LataProjekcji,$F1486&gt;0),AND($D1486=LataProjekcji,$F1486=0,$E1487&lt;=10)),$F1487,IF($D1486&lt;LataProjekcji,IF((SUM($K1488:Q1488)+$D1488)&lt;$D1487,$D1488,$D1487-SUM($K1488:Q1488)),0)),0)</f>
        <v>0</v>
      </c>
      <c r="S1488" s="247">
        <f ca="1">ROUND(IF(OR(AND($D1486=LataProjekcji,$F1486&gt;0),AND($D1486=LataProjekcji,$F1486=0,$E1487&lt;=10)),$F1487,IF($D1486&lt;LataProjekcji,IF((SUM($K1488:R1488)+$D1488)&lt;$D1487,$D1488,$D1487-SUM($K1488:R1488)),0)),0)</f>
        <v>0</v>
      </c>
      <c r="T1488" s="247">
        <f ca="1">ROUND(IF(OR(AND($D1486=LataProjekcji,$F1486&gt;0),AND($D1486=LataProjekcji,$F1486=0,$E1487&lt;=10)),$F1487,IF($D1486&lt;LataProjekcji,IF((SUM($K1488:S1488)+$D1488)&lt;$D1487,$D1488,$D1487-SUM($K1488:S1488)),0)),0)</f>
        <v>0</v>
      </c>
      <c r="U1488" s="247">
        <f ca="1">ROUND(IF(OR(AND($D1486=LataProjekcji,$F1486&gt;0),AND($D1486=LataProjekcji,$F1486=0,$E1487&lt;=10)),$F1487,IF($D1486&lt;LataProjekcji,IF((SUM($K1488:T1488)+$D1488)&lt;$D1487,$D1488,$D1487-SUM($K1488:T1488)),0)),0)</f>
        <v>0</v>
      </c>
      <c r="V1488" s="247">
        <f ca="1">ROUND(IF(OR(AND($D1486=LataProjekcji,$F1486&gt;0),AND($D1486=LataProjekcji,$F1486=0,$E1487&lt;=10)),$F1487,IF($D1486&lt;LataProjekcji,IF((SUM($K1488:U1488)+$D1488)&lt;$D1487,$D1488,$D1487-SUM($K1488:U1488)),0)),0)</f>
        <v>0</v>
      </c>
      <c r="W1488" s="247">
        <f ca="1">ROUND(IF(OR(AND($D1486=LataProjekcji,$F1486&gt;0),AND($D1486=LataProjekcji,$F1486=0,$E1487&lt;=10)),$F1487,IF($D1486&lt;LataProjekcji,IF((SUM($K1488:V1488)+$D1488)&lt;$D1487,$D1488,$D1487-SUM($K1488:V1488)),0)),0)</f>
        <v>0</v>
      </c>
      <c r="X1488" s="247">
        <f ca="1">ROUND(IF(OR(AND($D1486=LataProjekcji,$F1486&gt;0),AND($D1486=LataProjekcji,$F1486=0,$E1487&lt;=10)),$F1487,IF($D1486&lt;LataProjekcji,IF((SUM($K1488:W1488)+$D1488)&lt;$D1487,$D1488,$D1487-SUM($K1488:W1488)),0)),0)</f>
        <v>0</v>
      </c>
      <c r="Y1488" s="247">
        <f ca="1">ROUND(IF(OR(AND($D1486=LataProjekcji,$F1486&gt;0),AND($D1486=LataProjekcji,$F1486=0,$E1487&lt;=10)),$F1487,IF($D1486&lt;LataProjekcji,IF((SUM($K1488:X1488)+$D1488)&lt;$D1487,$D1488,$D1487-SUM($K1488:X1488)),0)),0)</f>
        <v>0</v>
      </c>
      <c r="Z1488" s="247">
        <f ca="1">ROUND(IF(OR(AND($D1486=LataProjekcji,$F1486&gt;0),AND($D1486=LataProjekcji,$F1486=0,$E1487&lt;=10)),$F1487,IF($D1486&lt;LataProjekcji,IF((SUM($K1488:Y1488)+$D1488)&lt;$D1487,$D1488,$D1487-SUM($K1488:Y1488)),0)),0)</f>
        <v>0</v>
      </c>
      <c r="AA1488" s="247">
        <f ca="1">ROUND(IF(OR(AND($D1486=LataProjekcji,$F1486&gt;0),AND($D1486=LataProjekcji,$F1486=0,$E1487&lt;=10)),$F1487,IF($D1486&lt;LataProjekcji,IF((SUM($K1488:Z1488)+$D1488)&lt;$D1487,$D1488,$D1487-SUM($K1488:Z1488)),0)),0)</f>
        <v>0</v>
      </c>
      <c r="AB1488" s="247">
        <f ca="1">ROUND(IF(OR(AND($D1486=LataProjekcji,$F1486&gt;0),AND($D1486=LataProjekcji,$F1486=0,$E1487&lt;=10)),$F1487,IF($D1486&lt;LataProjekcji,IF((SUM($K1488:AA1488)+$D1488)&lt;$D1487,$D1488,$D1487-SUM($K1488:AA1488)),0)),0)</f>
        <v>0</v>
      </c>
      <c r="AC1488" s="247">
        <f ca="1">ROUND(IF(OR(AND($D1486=LataProjekcji,$F1486&gt;0),AND($D1486=LataProjekcji,$F1486=0,$E1487&lt;=10)),$F1487,IF($D1486&lt;LataProjekcji,IF((SUM($K1488:AB1488)+$D1488)&lt;$D1487,$D1488,$D1487-SUM($K1488:AB1488)),0)),0)</f>
        <v>0</v>
      </c>
      <c r="AD1488" s="247">
        <f ca="1">ROUND(IF(OR(AND($D1486=LataProjekcji,$F1486&gt;0),AND($D1486=LataProjekcji,$F1486=0,$E1487&lt;=10)),$F1487,IF($D1486&lt;LataProjekcji,IF((SUM($K1488:AC1488)+$D1488)&lt;$D1487,$D1488,$D1487-SUM($K1488:AC1488)),0)),0)</f>
        <v>0</v>
      </c>
      <c r="AE1488" s="247">
        <f ca="1">ROUND(IF(OR(AND($D1486=LataProjekcji,$F1486&gt;0),AND($D1486=LataProjekcji,$F1486=0,$E1487&lt;=10)),$F1487,IF($D1486&lt;LataProjekcji,IF((SUM($K1488:AD1488)+$D1488)&lt;$D1487,$D1488,$D1487-SUM($K1488:AD1488)),0)),0)</f>
        <v>0</v>
      </c>
    </row>
    <row r="1489" spans="1:31" ht="12.5" hidden="1" thickBot="1">
      <c r="A1489" s="325"/>
      <c r="B1489" s="21" t="s">
        <v>396</v>
      </c>
      <c r="C1489" s="21"/>
      <c r="D1489" s="22"/>
      <c r="E1489" s="21"/>
      <c r="F1489" s="21"/>
      <c r="G1489" s="21"/>
      <c r="H1489" s="21"/>
      <c r="I1489" s="21"/>
      <c r="J1489" s="21"/>
      <c r="K1489" s="22">
        <f ca="1">ROUND(K1488,0)</f>
        <v>0</v>
      </c>
      <c r="L1489" s="22">
        <f t="shared" ref="L1489:W1489" ca="1" si="1822">ROUND(K1489+L1488,0)</f>
        <v>0</v>
      </c>
      <c r="M1489" s="22">
        <f t="shared" ca="1" si="1822"/>
        <v>0</v>
      </c>
      <c r="N1489" s="22">
        <f t="shared" ca="1" si="1822"/>
        <v>0</v>
      </c>
      <c r="O1489" s="22">
        <f t="shared" ca="1" si="1822"/>
        <v>0</v>
      </c>
      <c r="P1489" s="22">
        <f t="shared" ca="1" si="1822"/>
        <v>0</v>
      </c>
      <c r="Q1489" s="22">
        <f t="shared" ca="1" si="1822"/>
        <v>0</v>
      </c>
      <c r="R1489" s="22">
        <f t="shared" ca="1" si="1822"/>
        <v>0</v>
      </c>
      <c r="S1489" s="22">
        <f t="shared" ca="1" si="1822"/>
        <v>0</v>
      </c>
      <c r="T1489" s="22">
        <f t="shared" ca="1" si="1822"/>
        <v>0</v>
      </c>
      <c r="U1489" s="22">
        <f t="shared" ca="1" si="1822"/>
        <v>0</v>
      </c>
      <c r="V1489" s="22">
        <f t="shared" ca="1" si="1822"/>
        <v>0</v>
      </c>
      <c r="W1489" s="22">
        <f t="shared" ca="1" si="1822"/>
        <v>0</v>
      </c>
      <c r="X1489" s="22">
        <f ca="1">ROUND(W1489+X1488,0)</f>
        <v>0</v>
      </c>
      <c r="Y1489" s="22">
        <f ca="1">ROUND(X1489+Y1488,0)</f>
        <v>0</v>
      </c>
      <c r="Z1489" s="22">
        <f t="shared" ref="Z1489:AA1489" ca="1" si="1823">ROUND(Y1489+Z1488,0)</f>
        <v>0</v>
      </c>
      <c r="AA1489" s="22">
        <f t="shared" ca="1" si="1823"/>
        <v>0</v>
      </c>
      <c r="AB1489" s="22">
        <f t="shared" ref="AB1489" ca="1" si="1824">ROUND(AA1489+AB1488,0)</f>
        <v>0</v>
      </c>
      <c r="AC1489" s="22">
        <f t="shared" ref="AC1489" ca="1" si="1825">ROUND(AB1489+AC1488,0)</f>
        <v>0</v>
      </c>
      <c r="AD1489" s="22">
        <f t="shared" ref="AD1489" ca="1" si="1826">ROUND(AC1489+AD1488,0)</f>
        <v>0</v>
      </c>
      <c r="AE1489" s="22">
        <f t="shared" ref="AE1489" ca="1" si="1827">ROUND(AD1489+AE1488,0)</f>
        <v>0</v>
      </c>
    </row>
    <row r="1490" spans="1:31" ht="12.5" hidden="1" thickBot="1">
      <c r="A1490" s="325"/>
      <c r="B1490" s="21" t="s">
        <v>387</v>
      </c>
      <c r="C1490" s="21"/>
      <c r="D1490" s="22"/>
      <c r="E1490" s="21"/>
      <c r="F1490" s="21"/>
      <c r="G1490" s="21"/>
      <c r="H1490" s="535">
        <f>H1478+9</f>
        <v>144</v>
      </c>
      <c r="I1490" s="21"/>
      <c r="J1490" s="21"/>
      <c r="K1490" s="76">
        <f ca="1">IF($D1486=LataProjekcji,ROUND($D1487-K1489,0),ROUND(IF(K1488=0,0,$D1487-K1489),0))</f>
        <v>0</v>
      </c>
      <c r="L1490" s="253">
        <f t="shared" ref="L1490:W1490" ca="1" si="1828">IF($D1486=LataProjekcji,ROUND($D1487-L1489,0),ROUND(IF(AND(L1488=0,K1490&gt;0),$D1487-L1489,IF(L1488=0,0,$D1487-L1489)),0))</f>
        <v>0</v>
      </c>
      <c r="M1490" s="253">
        <f t="shared" ca="1" si="1828"/>
        <v>0</v>
      </c>
      <c r="N1490" s="253">
        <f t="shared" ca="1" si="1828"/>
        <v>0</v>
      </c>
      <c r="O1490" s="253">
        <f t="shared" ca="1" si="1828"/>
        <v>0</v>
      </c>
      <c r="P1490" s="253">
        <f t="shared" ca="1" si="1828"/>
        <v>0</v>
      </c>
      <c r="Q1490" s="253">
        <f t="shared" ca="1" si="1828"/>
        <v>0</v>
      </c>
      <c r="R1490" s="253">
        <f t="shared" ca="1" si="1828"/>
        <v>0</v>
      </c>
      <c r="S1490" s="253">
        <f t="shared" ca="1" si="1828"/>
        <v>0</v>
      </c>
      <c r="T1490" s="253">
        <f t="shared" ca="1" si="1828"/>
        <v>0</v>
      </c>
      <c r="U1490" s="253">
        <f t="shared" ca="1" si="1828"/>
        <v>0</v>
      </c>
      <c r="V1490" s="253">
        <f t="shared" ca="1" si="1828"/>
        <v>0</v>
      </c>
      <c r="W1490" s="253">
        <f t="shared" ca="1" si="1828"/>
        <v>0</v>
      </c>
      <c r="X1490" s="253">
        <f t="shared" ref="X1490:AA1490" ca="1" si="1829">IF($D1486=LataProjekcji,ROUND($D1487-X1489,0),ROUND(IF(AND(X1488=0,W1490&gt;0),$D1487-X1489,IF(X1488=0,0,$D1487-X1489)),0))</f>
        <v>0</v>
      </c>
      <c r="Y1490" s="253">
        <f t="shared" ca="1" si="1829"/>
        <v>0</v>
      </c>
      <c r="Z1490" s="253">
        <f t="shared" ca="1" si="1829"/>
        <v>0</v>
      </c>
      <c r="AA1490" s="253">
        <f t="shared" ca="1" si="1829"/>
        <v>0</v>
      </c>
      <c r="AB1490" s="253">
        <f t="shared" ref="AB1490" ca="1" si="1830">IF($D1486=LataProjekcji,ROUND($D1487-AB1489,0),ROUND(IF(AND(AB1488=0,AA1490&gt;0),$D1487-AB1489,IF(AB1488=0,0,$D1487-AB1489)),0))</f>
        <v>0</v>
      </c>
      <c r="AC1490" s="253">
        <f t="shared" ref="AC1490" ca="1" si="1831">IF($D1486=LataProjekcji,ROUND($D1487-AC1489,0),ROUND(IF(AND(AC1488=0,AB1490&gt;0),$D1487-AC1489,IF(AC1488=0,0,$D1487-AC1489)),0))</f>
        <v>0</v>
      </c>
      <c r="AD1490" s="253">
        <f t="shared" ref="AD1490" ca="1" si="1832">IF($D1486=LataProjekcji,ROUND($D1487-AD1489,0),ROUND(IF(AND(AD1488=0,AC1490&gt;0),$D1487-AD1489,IF(AD1488=0,0,$D1487-AD1489)),0))</f>
        <v>0</v>
      </c>
      <c r="AE1490" s="253">
        <f t="shared" ref="AE1490" ca="1" si="1833">IF($D1486=LataProjekcji,ROUND($D1487-AE1489,0),ROUND(IF(AND(AE1488=0,AD1490&gt;0),$D1487-AE1489,IF(AE1488=0,0,$D1487-AE1489)),0))</f>
        <v>0</v>
      </c>
    </row>
    <row r="1491" spans="1:31" hidden="1">
      <c r="A1491" s="325"/>
      <c r="B1491" s="21"/>
      <c r="C1491" s="21"/>
      <c r="D1491" s="22"/>
      <c r="E1491" s="21"/>
      <c r="F1491" s="21"/>
      <c r="G1491" s="21"/>
      <c r="H1491" s="384">
        <v>0</v>
      </c>
      <c r="I1491" s="21"/>
      <c r="J1491" s="384" t="s">
        <v>403</v>
      </c>
      <c r="K1491" s="523">
        <f t="shared" ref="K1491:AE1491" ca="1" si="1834">IF(AND(OFFSET($F$269,$D1485,0)="tak",OFFSET($G$269,$D1485,0)="tak",OFFSET($J$269,$D1485,0)="ok",LataProjekcji&lt;=Koniec_Projekt),ROUND(OFFSET($K$2527,$H1490,(COLUMN()-11))*OFFSET($K$374,$H1491,(COLUMN()-11)),0),0)</f>
        <v>0</v>
      </c>
      <c r="L1491" s="523">
        <f t="shared" ca="1" si="1834"/>
        <v>0</v>
      </c>
      <c r="M1491" s="523">
        <f t="shared" ca="1" si="1834"/>
        <v>0</v>
      </c>
      <c r="N1491" s="523">
        <f t="shared" ca="1" si="1834"/>
        <v>0</v>
      </c>
      <c r="O1491" s="523">
        <f t="shared" ca="1" si="1834"/>
        <v>0</v>
      </c>
      <c r="P1491" s="523">
        <f t="shared" ca="1" si="1834"/>
        <v>0</v>
      </c>
      <c r="Q1491" s="523">
        <f t="shared" ca="1" si="1834"/>
        <v>0</v>
      </c>
      <c r="R1491" s="523">
        <f t="shared" ca="1" si="1834"/>
        <v>0</v>
      </c>
      <c r="S1491" s="523">
        <f t="shared" ca="1" si="1834"/>
        <v>0</v>
      </c>
      <c r="T1491" s="523">
        <f t="shared" ca="1" si="1834"/>
        <v>0</v>
      </c>
      <c r="U1491" s="523">
        <f t="shared" ca="1" si="1834"/>
        <v>0</v>
      </c>
      <c r="V1491" s="523">
        <f t="shared" ca="1" si="1834"/>
        <v>0</v>
      </c>
      <c r="W1491" s="523">
        <f t="shared" ca="1" si="1834"/>
        <v>0</v>
      </c>
      <c r="X1491" s="523">
        <f t="shared" ca="1" si="1834"/>
        <v>0</v>
      </c>
      <c r="Y1491" s="523">
        <f t="shared" ca="1" si="1834"/>
        <v>0</v>
      </c>
      <c r="Z1491" s="523">
        <f t="shared" ca="1" si="1834"/>
        <v>0</v>
      </c>
      <c r="AA1491" s="523">
        <f t="shared" ca="1" si="1834"/>
        <v>0</v>
      </c>
      <c r="AB1491" s="523">
        <f t="shared" ca="1" si="1834"/>
        <v>0</v>
      </c>
      <c r="AC1491" s="523">
        <f t="shared" ca="1" si="1834"/>
        <v>0</v>
      </c>
      <c r="AD1491" s="523">
        <f t="shared" ca="1" si="1834"/>
        <v>0</v>
      </c>
      <c r="AE1491" s="523">
        <f t="shared" ca="1" si="1834"/>
        <v>0</v>
      </c>
    </row>
    <row r="1492" spans="1:31" hidden="1">
      <c r="A1492" s="325"/>
      <c r="B1492" s="20">
        <f ca="1">OFFSET($B$269,D1492,0)</f>
        <v>0</v>
      </c>
      <c r="C1492" s="20"/>
      <c r="D1492" s="21">
        <f>D1485+1</f>
        <v>85</v>
      </c>
      <c r="E1492" s="21"/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</row>
    <row r="1493" spans="1:31" hidden="1">
      <c r="A1493" s="325"/>
      <c r="B1493" s="21" t="s">
        <v>394</v>
      </c>
      <c r="C1493" s="21"/>
      <c r="D1493" s="164">
        <f ca="1">YEAR(OFFSET($E$269,D1492,0))</f>
        <v>1900</v>
      </c>
      <c r="E1493" s="164">
        <f ca="1">MONTH(OFFSET($E$269,D1492,0))</f>
        <v>1</v>
      </c>
      <c r="F1493" s="522" cm="1">
        <f t="array" aca="1" ref="F1493" ca="1">IleMiesiecyDoKoncaRokuST</f>
        <v>11</v>
      </c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</row>
    <row r="1494" spans="1:31" hidden="1">
      <c r="A1494" s="325"/>
      <c r="B1494" s="21" t="s">
        <v>387</v>
      </c>
      <c r="C1494" s="21"/>
      <c r="D1494" s="368">
        <f ca="1">IF(E1494&lt;0,0,ROUND(E1494,0))</f>
        <v>0</v>
      </c>
      <c r="E1494" s="248">
        <f ca="1">OFFSET($D$269,D1492,0)</f>
        <v>0</v>
      </c>
      <c r="F1494" s="368">
        <f ca="1">IF(E1494&gt;10,ROUND(($D1495/12)*$F1493,0),$D1494)</f>
        <v>0</v>
      </c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  <c r="Y1494" s="21"/>
      <c r="Z1494" s="21"/>
      <c r="AA1494" s="21"/>
      <c r="AB1494" s="21"/>
      <c r="AC1494" s="21"/>
      <c r="AD1494" s="21"/>
      <c r="AE1494" s="21"/>
    </row>
    <row r="1495" spans="1:31" hidden="1">
      <c r="A1495" s="325"/>
      <c r="B1495" s="21" t="s">
        <v>395</v>
      </c>
      <c r="C1495" s="415">
        <f ca="1">OFFSET($C$269,D1492,0)</f>
        <v>0</v>
      </c>
      <c r="D1495" s="246">
        <f ca="1">IF(ISBLANK(OFFSET($E$269,D1492,0)),0,IF(E1494&gt;10,ROUND(D1494*C1495,0),IF(D1494&lt;0,0,D1494)))</f>
        <v>0</v>
      </c>
      <c r="E1495" s="21"/>
      <c r="F1495" s="21"/>
      <c r="G1495" s="21"/>
      <c r="H1495" s="21"/>
      <c r="I1495" s="21"/>
      <c r="J1495" s="21"/>
      <c r="K1495" s="74">
        <f ca="1">ROUND(IF($D1493=LataProjekcji,$F1494,IF($D1493=LataProjekcji,$D1495,0)),0)</f>
        <v>0</v>
      </c>
      <c r="L1495" s="247">
        <f ca="1">ROUND(IF(OR(AND($D1493=LataProjekcji,$F1493&gt;0),AND($D1493=LataProjekcji,$F1493=0,$E1494&lt;=10)),$F1494,IF($D1493&lt;LataProjekcji,IF((SUM($K1495:K1495)+$D1495)&lt;$D1494,$D1495,$D1494-SUM($K1495:K1495)),0)),0)</f>
        <v>0</v>
      </c>
      <c r="M1495" s="247">
        <f ca="1">ROUND(IF(OR(AND($D1493=LataProjekcji,$F1493&gt;0),AND($D1493=LataProjekcji,$F1493=0,$E1494&lt;=10)),$F1494,IF($D1493&lt;LataProjekcji,IF((SUM($K1495:L1495)+$D1495)&lt;$D1494,$D1495,$D1494-SUM($K1495:L1495)),0)),0)</f>
        <v>0</v>
      </c>
      <c r="N1495" s="247">
        <f ca="1">ROUND(IF(OR(AND($D1493=LataProjekcji,$F1493&gt;0),AND($D1493=LataProjekcji,$F1493=0,$E1494&lt;=10)),$F1494,IF($D1493&lt;LataProjekcji,IF((SUM($K1495:M1495)+$D1495)&lt;$D1494,$D1495,$D1494-SUM($K1495:M1495)),0)),0)</f>
        <v>0</v>
      </c>
      <c r="O1495" s="247">
        <f ca="1">ROUND(IF(OR(AND($D1493=LataProjekcji,$F1493&gt;0),AND($D1493=LataProjekcji,$F1493=0,$E1494&lt;=10)),$F1494,IF($D1493&lt;LataProjekcji,IF((SUM($K1495:N1495)+$D1495)&lt;$D1494,$D1495,$D1494-SUM($K1495:N1495)),0)),0)</f>
        <v>0</v>
      </c>
      <c r="P1495" s="247">
        <f ca="1">ROUND(IF(OR(AND($D1493=LataProjekcji,$F1493&gt;0),AND($D1493=LataProjekcji,$F1493=0,$E1494&lt;=10)),$F1494,IF($D1493&lt;LataProjekcji,IF((SUM($K1495:O1495)+$D1495)&lt;$D1494,$D1495,$D1494-SUM($K1495:O1495)),0)),0)</f>
        <v>0</v>
      </c>
      <c r="Q1495" s="247">
        <f ca="1">ROUND(IF(OR(AND($D1493=LataProjekcji,$F1493&gt;0),AND($D1493=LataProjekcji,$F1493=0,$E1494&lt;=10)),$F1494,IF($D1493&lt;LataProjekcji,IF((SUM($K1495:P1495)+$D1495)&lt;$D1494,$D1495,$D1494-SUM($K1495:P1495)),0)),0)</f>
        <v>0</v>
      </c>
      <c r="R1495" s="247">
        <f ca="1">ROUND(IF(OR(AND($D1493=LataProjekcji,$F1493&gt;0),AND($D1493=LataProjekcji,$F1493=0,$E1494&lt;=10)),$F1494,IF($D1493&lt;LataProjekcji,IF((SUM($K1495:Q1495)+$D1495)&lt;$D1494,$D1495,$D1494-SUM($K1495:Q1495)),0)),0)</f>
        <v>0</v>
      </c>
      <c r="S1495" s="247">
        <f ca="1">ROUND(IF(OR(AND($D1493=LataProjekcji,$F1493&gt;0),AND($D1493=LataProjekcji,$F1493=0,$E1494&lt;=10)),$F1494,IF($D1493&lt;LataProjekcji,IF((SUM($K1495:R1495)+$D1495)&lt;$D1494,$D1495,$D1494-SUM($K1495:R1495)),0)),0)</f>
        <v>0</v>
      </c>
      <c r="T1495" s="247">
        <f ca="1">ROUND(IF(OR(AND($D1493=LataProjekcji,$F1493&gt;0),AND($D1493=LataProjekcji,$F1493=0,$E1494&lt;=10)),$F1494,IF($D1493&lt;LataProjekcji,IF((SUM($K1495:S1495)+$D1495)&lt;$D1494,$D1495,$D1494-SUM($K1495:S1495)),0)),0)</f>
        <v>0</v>
      </c>
      <c r="U1495" s="247">
        <f ca="1">ROUND(IF(OR(AND($D1493=LataProjekcji,$F1493&gt;0),AND($D1493=LataProjekcji,$F1493=0,$E1494&lt;=10)),$F1494,IF($D1493&lt;LataProjekcji,IF((SUM($K1495:T1495)+$D1495)&lt;$D1494,$D1495,$D1494-SUM($K1495:T1495)),0)),0)</f>
        <v>0</v>
      </c>
      <c r="V1495" s="247">
        <f ca="1">ROUND(IF(OR(AND($D1493=LataProjekcji,$F1493&gt;0),AND($D1493=LataProjekcji,$F1493=0,$E1494&lt;=10)),$F1494,IF($D1493&lt;LataProjekcji,IF((SUM($K1495:U1495)+$D1495)&lt;$D1494,$D1495,$D1494-SUM($K1495:U1495)),0)),0)</f>
        <v>0</v>
      </c>
      <c r="W1495" s="247">
        <f ca="1">ROUND(IF(OR(AND($D1493=LataProjekcji,$F1493&gt;0),AND($D1493=LataProjekcji,$F1493=0,$E1494&lt;=10)),$F1494,IF($D1493&lt;LataProjekcji,IF((SUM($K1495:V1495)+$D1495)&lt;$D1494,$D1495,$D1494-SUM($K1495:V1495)),0)),0)</f>
        <v>0</v>
      </c>
      <c r="X1495" s="247">
        <f ca="1">ROUND(IF(OR(AND($D1493=LataProjekcji,$F1493&gt;0),AND($D1493=LataProjekcji,$F1493=0,$E1494&lt;=10)),$F1494,IF($D1493&lt;LataProjekcji,IF((SUM($K1495:W1495)+$D1495)&lt;$D1494,$D1495,$D1494-SUM($K1495:W1495)),0)),0)</f>
        <v>0</v>
      </c>
      <c r="Y1495" s="247">
        <f ca="1">ROUND(IF(OR(AND($D1493=LataProjekcji,$F1493&gt;0),AND($D1493=LataProjekcji,$F1493=0,$E1494&lt;=10)),$F1494,IF($D1493&lt;LataProjekcji,IF((SUM($K1495:X1495)+$D1495)&lt;$D1494,$D1495,$D1494-SUM($K1495:X1495)),0)),0)</f>
        <v>0</v>
      </c>
      <c r="Z1495" s="247">
        <f ca="1">ROUND(IF(OR(AND($D1493=LataProjekcji,$F1493&gt;0),AND($D1493=LataProjekcji,$F1493=0,$E1494&lt;=10)),$F1494,IF($D1493&lt;LataProjekcji,IF((SUM($K1495:Y1495)+$D1495)&lt;$D1494,$D1495,$D1494-SUM($K1495:Y1495)),0)),0)</f>
        <v>0</v>
      </c>
      <c r="AA1495" s="247">
        <f ca="1">ROUND(IF(OR(AND($D1493=LataProjekcji,$F1493&gt;0),AND($D1493=LataProjekcji,$F1493=0,$E1494&lt;=10)),$F1494,IF($D1493&lt;LataProjekcji,IF((SUM($K1495:Z1495)+$D1495)&lt;$D1494,$D1495,$D1494-SUM($K1495:Z1495)),0)),0)</f>
        <v>0</v>
      </c>
      <c r="AB1495" s="247">
        <f ca="1">ROUND(IF(OR(AND($D1493=LataProjekcji,$F1493&gt;0),AND($D1493=LataProjekcji,$F1493=0,$E1494&lt;=10)),$F1494,IF($D1493&lt;LataProjekcji,IF((SUM($K1495:AA1495)+$D1495)&lt;$D1494,$D1495,$D1494-SUM($K1495:AA1495)),0)),0)</f>
        <v>0</v>
      </c>
      <c r="AC1495" s="247">
        <f ca="1">ROUND(IF(OR(AND($D1493=LataProjekcji,$F1493&gt;0),AND($D1493=LataProjekcji,$F1493=0,$E1494&lt;=10)),$F1494,IF($D1493&lt;LataProjekcji,IF((SUM($K1495:AB1495)+$D1495)&lt;$D1494,$D1495,$D1494-SUM($K1495:AB1495)),0)),0)</f>
        <v>0</v>
      </c>
      <c r="AD1495" s="247">
        <f ca="1">ROUND(IF(OR(AND($D1493=LataProjekcji,$F1493&gt;0),AND($D1493=LataProjekcji,$F1493=0,$E1494&lt;=10)),$F1494,IF($D1493&lt;LataProjekcji,IF((SUM($K1495:AC1495)+$D1495)&lt;$D1494,$D1495,$D1494-SUM($K1495:AC1495)),0)),0)</f>
        <v>0</v>
      </c>
      <c r="AE1495" s="247">
        <f ca="1">ROUND(IF(OR(AND($D1493=LataProjekcji,$F1493&gt;0),AND($D1493=LataProjekcji,$F1493=0,$E1494&lt;=10)),$F1494,IF($D1493&lt;LataProjekcji,IF((SUM($K1495:AD1495)+$D1495)&lt;$D1494,$D1495,$D1494-SUM($K1495:AD1495)),0)),0)</f>
        <v>0</v>
      </c>
    </row>
    <row r="1496" spans="1:31" ht="12.5" hidden="1" thickBot="1">
      <c r="A1496" s="325"/>
      <c r="B1496" s="21" t="s">
        <v>396</v>
      </c>
      <c r="C1496" s="21"/>
      <c r="D1496" s="22"/>
      <c r="E1496" s="21"/>
      <c r="F1496" s="21"/>
      <c r="G1496" s="21"/>
      <c r="H1496" s="21"/>
      <c r="I1496" s="21"/>
      <c r="J1496" s="21"/>
      <c r="K1496" s="22">
        <f ca="1">ROUND(K1495,0)</f>
        <v>0</v>
      </c>
      <c r="L1496" s="22">
        <f t="shared" ref="L1496:W1496" ca="1" si="1835">ROUND(K1496+L1495,0)</f>
        <v>0</v>
      </c>
      <c r="M1496" s="22">
        <f t="shared" ca="1" si="1835"/>
        <v>0</v>
      </c>
      <c r="N1496" s="22">
        <f t="shared" ca="1" si="1835"/>
        <v>0</v>
      </c>
      <c r="O1496" s="22">
        <f t="shared" ca="1" si="1835"/>
        <v>0</v>
      </c>
      <c r="P1496" s="22">
        <f t="shared" ca="1" si="1835"/>
        <v>0</v>
      </c>
      <c r="Q1496" s="22">
        <f t="shared" ca="1" si="1835"/>
        <v>0</v>
      </c>
      <c r="R1496" s="22">
        <f t="shared" ca="1" si="1835"/>
        <v>0</v>
      </c>
      <c r="S1496" s="22">
        <f t="shared" ca="1" si="1835"/>
        <v>0</v>
      </c>
      <c r="T1496" s="22">
        <f t="shared" ca="1" si="1835"/>
        <v>0</v>
      </c>
      <c r="U1496" s="22">
        <f t="shared" ca="1" si="1835"/>
        <v>0</v>
      </c>
      <c r="V1496" s="22">
        <f t="shared" ca="1" si="1835"/>
        <v>0</v>
      </c>
      <c r="W1496" s="22">
        <f t="shared" ca="1" si="1835"/>
        <v>0</v>
      </c>
      <c r="X1496" s="22">
        <f ca="1">ROUND(W1496+X1495,0)</f>
        <v>0</v>
      </c>
      <c r="Y1496" s="22">
        <f ca="1">ROUND(X1496+Y1495,0)</f>
        <v>0</v>
      </c>
      <c r="Z1496" s="22">
        <f t="shared" ref="Z1496:AA1496" ca="1" si="1836">ROUND(Y1496+Z1495,0)</f>
        <v>0</v>
      </c>
      <c r="AA1496" s="22">
        <f t="shared" ca="1" si="1836"/>
        <v>0</v>
      </c>
      <c r="AB1496" s="22">
        <f t="shared" ref="AB1496" ca="1" si="1837">ROUND(AA1496+AB1495,0)</f>
        <v>0</v>
      </c>
      <c r="AC1496" s="22">
        <f t="shared" ref="AC1496" ca="1" si="1838">ROUND(AB1496+AC1495,0)</f>
        <v>0</v>
      </c>
      <c r="AD1496" s="22">
        <f t="shared" ref="AD1496" ca="1" si="1839">ROUND(AC1496+AD1495,0)</f>
        <v>0</v>
      </c>
      <c r="AE1496" s="22">
        <f t="shared" ref="AE1496" ca="1" si="1840">ROUND(AD1496+AE1495,0)</f>
        <v>0</v>
      </c>
    </row>
    <row r="1497" spans="1:31" ht="12.5" hidden="1" thickBot="1">
      <c r="A1497" s="325"/>
      <c r="B1497" s="21" t="s">
        <v>387</v>
      </c>
      <c r="C1497" s="21"/>
      <c r="D1497" s="22"/>
      <c r="E1497" s="21"/>
      <c r="F1497" s="21"/>
      <c r="G1497" s="21"/>
      <c r="H1497" s="534">
        <f>H1490+7</f>
        <v>151</v>
      </c>
      <c r="I1497" s="21"/>
      <c r="J1497" s="21"/>
      <c r="K1497" s="76">
        <f ca="1">IF($D1493=LataProjekcji,ROUND($D1494-K1496,0),ROUND(IF(K1495=0,0,$D1494-K1496),0))</f>
        <v>0</v>
      </c>
      <c r="L1497" s="253">
        <f t="shared" ref="L1497:W1497" ca="1" si="1841">IF($D1493=LataProjekcji,ROUND($D1494-L1496,0),ROUND(IF(AND(L1495=0,K1497&gt;0),$D1494-L1496,IF(L1495=0,0,$D1494-L1496)),0))</f>
        <v>0</v>
      </c>
      <c r="M1497" s="253">
        <f t="shared" ca="1" si="1841"/>
        <v>0</v>
      </c>
      <c r="N1497" s="253">
        <f t="shared" ca="1" si="1841"/>
        <v>0</v>
      </c>
      <c r="O1497" s="253">
        <f t="shared" ca="1" si="1841"/>
        <v>0</v>
      </c>
      <c r="P1497" s="253">
        <f t="shared" ca="1" si="1841"/>
        <v>0</v>
      </c>
      <c r="Q1497" s="253">
        <f t="shared" ca="1" si="1841"/>
        <v>0</v>
      </c>
      <c r="R1497" s="253">
        <f t="shared" ca="1" si="1841"/>
        <v>0</v>
      </c>
      <c r="S1497" s="253">
        <f t="shared" ca="1" si="1841"/>
        <v>0</v>
      </c>
      <c r="T1497" s="253">
        <f t="shared" ca="1" si="1841"/>
        <v>0</v>
      </c>
      <c r="U1497" s="253">
        <f t="shared" ca="1" si="1841"/>
        <v>0</v>
      </c>
      <c r="V1497" s="253">
        <f t="shared" ca="1" si="1841"/>
        <v>0</v>
      </c>
      <c r="W1497" s="253">
        <f t="shared" ca="1" si="1841"/>
        <v>0</v>
      </c>
      <c r="X1497" s="253">
        <f t="shared" ref="X1497:AA1497" ca="1" si="1842">IF($D1493=LataProjekcji,ROUND($D1494-X1496,0),ROUND(IF(AND(X1495=0,W1497&gt;0),$D1494-X1496,IF(X1495=0,0,$D1494-X1496)),0))</f>
        <v>0</v>
      </c>
      <c r="Y1497" s="253">
        <f t="shared" ca="1" si="1842"/>
        <v>0</v>
      </c>
      <c r="Z1497" s="253">
        <f t="shared" ca="1" si="1842"/>
        <v>0</v>
      </c>
      <c r="AA1497" s="253">
        <f t="shared" ca="1" si="1842"/>
        <v>0</v>
      </c>
      <c r="AB1497" s="253">
        <f t="shared" ref="AB1497" ca="1" si="1843">IF($D1493=LataProjekcji,ROUND($D1494-AB1496,0),ROUND(IF(AND(AB1495=0,AA1497&gt;0),$D1494-AB1496,IF(AB1495=0,0,$D1494-AB1496)),0))</f>
        <v>0</v>
      </c>
      <c r="AC1497" s="253">
        <f t="shared" ref="AC1497" ca="1" si="1844">IF($D1493=LataProjekcji,ROUND($D1494-AC1496,0),ROUND(IF(AND(AC1495=0,AB1497&gt;0),$D1494-AC1496,IF(AC1495=0,0,$D1494-AC1496)),0))</f>
        <v>0</v>
      </c>
      <c r="AD1497" s="253">
        <f t="shared" ref="AD1497" ca="1" si="1845">IF($D1493=LataProjekcji,ROUND($D1494-AD1496,0),ROUND(IF(AND(AD1495=0,AC1497&gt;0),$D1494-AD1496,IF(AD1495=0,0,$D1494-AD1496)),0))</f>
        <v>0</v>
      </c>
      <c r="AE1497" s="253">
        <f t="shared" ref="AE1497" ca="1" si="1846">IF($D1493=LataProjekcji,ROUND($D1494-AE1496,0),ROUND(IF(AND(AE1495=0,AD1497&gt;0),$D1494-AE1496,IF(AE1495=0,0,$D1494-AE1496)),0))</f>
        <v>0</v>
      </c>
    </row>
    <row r="1498" spans="1:31" hidden="1">
      <c r="A1498" s="325"/>
      <c r="B1498" s="20"/>
      <c r="C1498" s="20"/>
      <c r="D1498" s="21"/>
      <c r="E1498" s="21"/>
      <c r="F1498" s="21"/>
      <c r="G1498" s="21"/>
      <c r="H1498" s="384">
        <f>H1491+1</f>
        <v>1</v>
      </c>
      <c r="I1498" s="21"/>
      <c r="J1498" s="384" t="s">
        <v>403</v>
      </c>
      <c r="K1498" s="523">
        <f t="shared" ref="K1498:AE1498" ca="1" si="1847">IF(AND(OFFSET($F$269,$D1492,0)="tak",OFFSET($G$269,$D1492,0)="tak",OFFSET($J$269,$D1492,0)="ok",LataProjekcji&lt;=Koniec_Projekt),ROUND(OFFSET($K$2527,$H1497,(COLUMN()-11))*OFFSET($K$374,$H1498,(COLUMN()-11)),0),0)</f>
        <v>0</v>
      </c>
      <c r="L1498" s="523">
        <f t="shared" ca="1" si="1847"/>
        <v>0</v>
      </c>
      <c r="M1498" s="523">
        <f t="shared" ca="1" si="1847"/>
        <v>0</v>
      </c>
      <c r="N1498" s="523">
        <f t="shared" ca="1" si="1847"/>
        <v>0</v>
      </c>
      <c r="O1498" s="523">
        <f t="shared" ca="1" si="1847"/>
        <v>0</v>
      </c>
      <c r="P1498" s="523">
        <f t="shared" ca="1" si="1847"/>
        <v>0</v>
      </c>
      <c r="Q1498" s="523">
        <f t="shared" ca="1" si="1847"/>
        <v>0</v>
      </c>
      <c r="R1498" s="523">
        <f t="shared" ca="1" si="1847"/>
        <v>0</v>
      </c>
      <c r="S1498" s="523">
        <f t="shared" ca="1" si="1847"/>
        <v>0</v>
      </c>
      <c r="T1498" s="523">
        <f t="shared" ca="1" si="1847"/>
        <v>0</v>
      </c>
      <c r="U1498" s="523">
        <f t="shared" ca="1" si="1847"/>
        <v>0</v>
      </c>
      <c r="V1498" s="523">
        <f t="shared" ca="1" si="1847"/>
        <v>0</v>
      </c>
      <c r="W1498" s="523">
        <f t="shared" ca="1" si="1847"/>
        <v>0</v>
      </c>
      <c r="X1498" s="523">
        <f t="shared" ca="1" si="1847"/>
        <v>0</v>
      </c>
      <c r="Y1498" s="523">
        <f t="shared" ca="1" si="1847"/>
        <v>0</v>
      </c>
      <c r="Z1498" s="523">
        <f t="shared" ca="1" si="1847"/>
        <v>0</v>
      </c>
      <c r="AA1498" s="523">
        <f t="shared" ca="1" si="1847"/>
        <v>0</v>
      </c>
      <c r="AB1498" s="523">
        <f t="shared" ca="1" si="1847"/>
        <v>0</v>
      </c>
      <c r="AC1498" s="523">
        <f t="shared" ca="1" si="1847"/>
        <v>0</v>
      </c>
      <c r="AD1498" s="523">
        <f t="shared" ca="1" si="1847"/>
        <v>0</v>
      </c>
      <c r="AE1498" s="523">
        <f t="shared" ca="1" si="1847"/>
        <v>0</v>
      </c>
    </row>
    <row r="1499" spans="1:31" hidden="1">
      <c r="A1499" s="325"/>
      <c r="B1499" s="20">
        <f ca="1">OFFSET($B$269,D1499,0)</f>
        <v>0</v>
      </c>
      <c r="C1499" s="20"/>
      <c r="D1499" s="21">
        <f>D1492+1</f>
        <v>86</v>
      </c>
      <c r="E1499" s="21"/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</row>
    <row r="1500" spans="1:31" hidden="1">
      <c r="A1500" s="325"/>
      <c r="B1500" s="21" t="s">
        <v>394</v>
      </c>
      <c r="C1500" s="21"/>
      <c r="D1500" s="164">
        <f ca="1">YEAR(OFFSET($E$269,D1499,0))</f>
        <v>1900</v>
      </c>
      <c r="E1500" s="164">
        <f ca="1">MONTH(OFFSET($E$269,D1499,0))</f>
        <v>1</v>
      </c>
      <c r="F1500" s="522" cm="1">
        <f t="array" aca="1" ref="F1500" ca="1">IleMiesiecyDoKoncaRokuST</f>
        <v>11</v>
      </c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  <c r="R1500" s="21"/>
      <c r="S1500" s="21"/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</row>
    <row r="1501" spans="1:31" hidden="1">
      <c r="A1501" s="325"/>
      <c r="B1501" s="21" t="s">
        <v>387</v>
      </c>
      <c r="C1501" s="21"/>
      <c r="D1501" s="369">
        <f ca="1">IF(E1501&lt;0,0,ROUND(E1501,0))</f>
        <v>0</v>
      </c>
      <c r="E1501" s="248">
        <f ca="1">OFFSET($D$269,D1499,0)</f>
        <v>0</v>
      </c>
      <c r="F1501" s="369">
        <f ca="1">IF(E1501&gt;10,ROUND(($D1502/12)*$F1500,0),$D1501)</f>
        <v>0</v>
      </c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  <c r="R1501" s="21"/>
      <c r="S1501" s="21"/>
      <c r="T1501" s="21"/>
      <c r="U1501" s="21"/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</row>
    <row r="1502" spans="1:31" hidden="1">
      <c r="A1502" s="325"/>
      <c r="B1502" s="21" t="s">
        <v>395</v>
      </c>
      <c r="C1502" s="415">
        <f ca="1">OFFSET($C$269,D1499,0)</f>
        <v>0</v>
      </c>
      <c r="D1502" s="246">
        <f ca="1">IF(ISBLANK(OFFSET($E$269,D1499,0)),0,IF(E1501&gt;10,ROUND(D1501*C1502,0),IF(D1501&lt;0,0,D1501)))</f>
        <v>0</v>
      </c>
      <c r="E1502" s="21"/>
      <c r="F1502" s="21"/>
      <c r="G1502" s="21"/>
      <c r="H1502" s="21"/>
      <c r="I1502" s="21"/>
      <c r="J1502" s="21"/>
      <c r="K1502" s="74">
        <f ca="1">ROUND(IF($D1500=LataProjekcji,$F1501,IF($D1500=LataProjekcji,$D1502,0)),0)</f>
        <v>0</v>
      </c>
      <c r="L1502" s="247">
        <f ca="1">ROUND(IF(OR(AND($D1500=LataProjekcji,$F1500&gt;0),AND($D1500=LataProjekcji,$F1500=0,$E1501&lt;=10)),$F1501,IF($D1500&lt;LataProjekcji,IF((SUM($K1502:K1502)+$D1502)&lt;$D1501,$D1502,$D1501-SUM($K1502:K1502)),0)),0)</f>
        <v>0</v>
      </c>
      <c r="M1502" s="247">
        <f ca="1">ROUND(IF(OR(AND($D1500=LataProjekcji,$F1500&gt;0),AND($D1500=LataProjekcji,$F1500=0,$E1501&lt;=10)),$F1501,IF($D1500&lt;LataProjekcji,IF((SUM($K1502:L1502)+$D1502)&lt;$D1501,$D1502,$D1501-SUM($K1502:L1502)),0)),0)</f>
        <v>0</v>
      </c>
      <c r="N1502" s="247">
        <f ca="1">ROUND(IF(OR(AND($D1500=LataProjekcji,$F1500&gt;0),AND($D1500=LataProjekcji,$F1500=0,$E1501&lt;=10)),$F1501,IF($D1500&lt;LataProjekcji,IF((SUM($K1502:M1502)+$D1502)&lt;$D1501,$D1502,$D1501-SUM($K1502:M1502)),0)),0)</f>
        <v>0</v>
      </c>
      <c r="O1502" s="247">
        <f ca="1">ROUND(IF(OR(AND($D1500=LataProjekcji,$F1500&gt;0),AND($D1500=LataProjekcji,$F1500=0,$E1501&lt;=10)),$F1501,IF($D1500&lt;LataProjekcji,IF((SUM($K1502:N1502)+$D1502)&lt;$D1501,$D1502,$D1501-SUM($K1502:N1502)),0)),0)</f>
        <v>0</v>
      </c>
      <c r="P1502" s="247">
        <f ca="1">ROUND(IF(OR(AND($D1500=LataProjekcji,$F1500&gt;0),AND($D1500=LataProjekcji,$F1500=0,$E1501&lt;=10)),$F1501,IF($D1500&lt;LataProjekcji,IF((SUM($K1502:O1502)+$D1502)&lt;$D1501,$D1502,$D1501-SUM($K1502:O1502)),0)),0)</f>
        <v>0</v>
      </c>
      <c r="Q1502" s="247">
        <f ca="1">ROUND(IF(OR(AND($D1500=LataProjekcji,$F1500&gt;0),AND($D1500=LataProjekcji,$F1500=0,$E1501&lt;=10)),$F1501,IF($D1500&lt;LataProjekcji,IF((SUM($K1502:P1502)+$D1502)&lt;$D1501,$D1502,$D1501-SUM($K1502:P1502)),0)),0)</f>
        <v>0</v>
      </c>
      <c r="R1502" s="247">
        <f ca="1">ROUND(IF(OR(AND($D1500=LataProjekcji,$F1500&gt;0),AND($D1500=LataProjekcji,$F1500=0,$E1501&lt;=10)),$F1501,IF($D1500&lt;LataProjekcji,IF((SUM($K1502:Q1502)+$D1502)&lt;$D1501,$D1502,$D1501-SUM($K1502:Q1502)),0)),0)</f>
        <v>0</v>
      </c>
      <c r="S1502" s="247">
        <f ca="1">ROUND(IF(OR(AND($D1500=LataProjekcji,$F1500&gt;0),AND($D1500=LataProjekcji,$F1500=0,$E1501&lt;=10)),$F1501,IF($D1500&lt;LataProjekcji,IF((SUM($K1502:R1502)+$D1502)&lt;$D1501,$D1502,$D1501-SUM($K1502:R1502)),0)),0)</f>
        <v>0</v>
      </c>
      <c r="T1502" s="247">
        <f ca="1">ROUND(IF(OR(AND($D1500=LataProjekcji,$F1500&gt;0),AND($D1500=LataProjekcji,$F1500=0,$E1501&lt;=10)),$F1501,IF($D1500&lt;LataProjekcji,IF((SUM($K1502:S1502)+$D1502)&lt;$D1501,$D1502,$D1501-SUM($K1502:S1502)),0)),0)</f>
        <v>0</v>
      </c>
      <c r="U1502" s="247">
        <f ca="1">ROUND(IF(OR(AND($D1500=LataProjekcji,$F1500&gt;0),AND($D1500=LataProjekcji,$F1500=0,$E1501&lt;=10)),$F1501,IF($D1500&lt;LataProjekcji,IF((SUM($K1502:T1502)+$D1502)&lt;$D1501,$D1502,$D1501-SUM($K1502:T1502)),0)),0)</f>
        <v>0</v>
      </c>
      <c r="V1502" s="247">
        <f ca="1">ROUND(IF(OR(AND($D1500=LataProjekcji,$F1500&gt;0),AND($D1500=LataProjekcji,$F1500=0,$E1501&lt;=10)),$F1501,IF($D1500&lt;LataProjekcji,IF((SUM($K1502:U1502)+$D1502)&lt;$D1501,$D1502,$D1501-SUM($K1502:U1502)),0)),0)</f>
        <v>0</v>
      </c>
      <c r="W1502" s="247">
        <f ca="1">ROUND(IF(OR(AND($D1500=LataProjekcji,$F1500&gt;0),AND($D1500=LataProjekcji,$F1500=0,$E1501&lt;=10)),$F1501,IF($D1500&lt;LataProjekcji,IF((SUM($K1502:V1502)+$D1502)&lt;$D1501,$D1502,$D1501-SUM($K1502:V1502)),0)),0)</f>
        <v>0</v>
      </c>
      <c r="X1502" s="247">
        <f ca="1">ROUND(IF(OR(AND($D1500=LataProjekcji,$F1500&gt;0),AND($D1500=LataProjekcji,$F1500=0,$E1501&lt;=10)),$F1501,IF($D1500&lt;LataProjekcji,IF((SUM($K1502:W1502)+$D1502)&lt;$D1501,$D1502,$D1501-SUM($K1502:W1502)),0)),0)</f>
        <v>0</v>
      </c>
      <c r="Y1502" s="247">
        <f ca="1">ROUND(IF(OR(AND($D1500=LataProjekcji,$F1500&gt;0),AND($D1500=LataProjekcji,$F1500=0,$E1501&lt;=10)),$F1501,IF($D1500&lt;LataProjekcji,IF((SUM($K1502:X1502)+$D1502)&lt;$D1501,$D1502,$D1501-SUM($K1502:X1502)),0)),0)</f>
        <v>0</v>
      </c>
      <c r="Z1502" s="247">
        <f ca="1">ROUND(IF(OR(AND($D1500=LataProjekcji,$F1500&gt;0),AND($D1500=LataProjekcji,$F1500=0,$E1501&lt;=10)),$F1501,IF($D1500&lt;LataProjekcji,IF((SUM($K1502:Y1502)+$D1502)&lt;$D1501,$D1502,$D1501-SUM($K1502:Y1502)),0)),0)</f>
        <v>0</v>
      </c>
      <c r="AA1502" s="247">
        <f ca="1">ROUND(IF(OR(AND($D1500=LataProjekcji,$F1500&gt;0),AND($D1500=LataProjekcji,$F1500=0,$E1501&lt;=10)),$F1501,IF($D1500&lt;LataProjekcji,IF((SUM($K1502:Z1502)+$D1502)&lt;$D1501,$D1502,$D1501-SUM($K1502:Z1502)),0)),0)</f>
        <v>0</v>
      </c>
      <c r="AB1502" s="247">
        <f ca="1">ROUND(IF(OR(AND($D1500=LataProjekcji,$F1500&gt;0),AND($D1500=LataProjekcji,$F1500=0,$E1501&lt;=10)),$F1501,IF($D1500&lt;LataProjekcji,IF((SUM($K1502:AA1502)+$D1502)&lt;$D1501,$D1502,$D1501-SUM($K1502:AA1502)),0)),0)</f>
        <v>0</v>
      </c>
      <c r="AC1502" s="247">
        <f ca="1">ROUND(IF(OR(AND($D1500=LataProjekcji,$F1500&gt;0),AND($D1500=LataProjekcji,$F1500=0,$E1501&lt;=10)),$F1501,IF($D1500&lt;LataProjekcji,IF((SUM($K1502:AB1502)+$D1502)&lt;$D1501,$D1502,$D1501-SUM($K1502:AB1502)),0)),0)</f>
        <v>0</v>
      </c>
      <c r="AD1502" s="247">
        <f ca="1">ROUND(IF(OR(AND($D1500=LataProjekcji,$F1500&gt;0),AND($D1500=LataProjekcji,$F1500=0,$E1501&lt;=10)),$F1501,IF($D1500&lt;LataProjekcji,IF((SUM($K1502:AC1502)+$D1502)&lt;$D1501,$D1502,$D1501-SUM($K1502:AC1502)),0)),0)</f>
        <v>0</v>
      </c>
      <c r="AE1502" s="247">
        <f ca="1">ROUND(IF(OR(AND($D1500=LataProjekcji,$F1500&gt;0),AND($D1500=LataProjekcji,$F1500=0,$E1501&lt;=10)),$F1501,IF($D1500&lt;LataProjekcji,IF((SUM($K1502:AD1502)+$D1502)&lt;$D1501,$D1502,$D1501-SUM($K1502:AD1502)),0)),0)</f>
        <v>0</v>
      </c>
    </row>
    <row r="1503" spans="1:31" ht="12.5" hidden="1" thickBot="1">
      <c r="A1503" s="325"/>
      <c r="B1503" s="21" t="s">
        <v>396</v>
      </c>
      <c r="C1503" s="21"/>
      <c r="D1503" s="22"/>
      <c r="E1503" s="21"/>
      <c r="F1503" s="21"/>
      <c r="G1503" s="21"/>
      <c r="H1503" s="21"/>
      <c r="I1503" s="21"/>
      <c r="J1503" s="21"/>
      <c r="K1503" s="22">
        <f ca="1">ROUND(K1502,0)</f>
        <v>0</v>
      </c>
      <c r="L1503" s="22">
        <f t="shared" ref="L1503:W1503" ca="1" si="1848">ROUND(K1503+L1502,0)</f>
        <v>0</v>
      </c>
      <c r="M1503" s="22">
        <f t="shared" ca="1" si="1848"/>
        <v>0</v>
      </c>
      <c r="N1503" s="22">
        <f t="shared" ca="1" si="1848"/>
        <v>0</v>
      </c>
      <c r="O1503" s="22">
        <f t="shared" ca="1" si="1848"/>
        <v>0</v>
      </c>
      <c r="P1503" s="22">
        <f t="shared" ca="1" si="1848"/>
        <v>0</v>
      </c>
      <c r="Q1503" s="22">
        <f t="shared" ca="1" si="1848"/>
        <v>0</v>
      </c>
      <c r="R1503" s="22">
        <f t="shared" ca="1" si="1848"/>
        <v>0</v>
      </c>
      <c r="S1503" s="22">
        <f t="shared" ca="1" si="1848"/>
        <v>0</v>
      </c>
      <c r="T1503" s="22">
        <f t="shared" ca="1" si="1848"/>
        <v>0</v>
      </c>
      <c r="U1503" s="22">
        <f t="shared" ca="1" si="1848"/>
        <v>0</v>
      </c>
      <c r="V1503" s="22">
        <f t="shared" ca="1" si="1848"/>
        <v>0</v>
      </c>
      <c r="W1503" s="22">
        <f t="shared" ca="1" si="1848"/>
        <v>0</v>
      </c>
      <c r="X1503" s="22">
        <f ca="1">ROUND(W1503+X1502,0)</f>
        <v>0</v>
      </c>
      <c r="Y1503" s="22">
        <f ca="1">ROUND(X1503+Y1502,0)</f>
        <v>0</v>
      </c>
      <c r="Z1503" s="22">
        <f t="shared" ref="Z1503:AA1503" ca="1" si="1849">ROUND(Y1503+Z1502,0)</f>
        <v>0</v>
      </c>
      <c r="AA1503" s="22">
        <f t="shared" ca="1" si="1849"/>
        <v>0</v>
      </c>
      <c r="AB1503" s="22">
        <f t="shared" ref="AB1503" ca="1" si="1850">ROUND(AA1503+AB1502,0)</f>
        <v>0</v>
      </c>
      <c r="AC1503" s="22">
        <f t="shared" ref="AC1503" ca="1" si="1851">ROUND(AB1503+AC1502,0)</f>
        <v>0</v>
      </c>
      <c r="AD1503" s="22">
        <f t="shared" ref="AD1503" ca="1" si="1852">ROUND(AC1503+AD1502,0)</f>
        <v>0</v>
      </c>
      <c r="AE1503" s="22">
        <f t="shared" ref="AE1503" ca="1" si="1853">ROUND(AD1503+AE1502,0)</f>
        <v>0</v>
      </c>
    </row>
    <row r="1504" spans="1:31" ht="12.5" hidden="1" thickBot="1">
      <c r="A1504" s="325"/>
      <c r="B1504" s="21" t="s">
        <v>387</v>
      </c>
      <c r="C1504" s="21"/>
      <c r="D1504" s="22"/>
      <c r="E1504" s="21"/>
      <c r="F1504" s="21"/>
      <c r="G1504" s="21"/>
      <c r="H1504" s="534">
        <f>H1497+7</f>
        <v>158</v>
      </c>
      <c r="I1504" s="21"/>
      <c r="J1504" s="21"/>
      <c r="K1504" s="76">
        <f ca="1">IF($D1500=LataProjekcji,ROUND($D1501-K1503,0),ROUND(IF(K1502=0,0,$D1501-K1503),0))</f>
        <v>0</v>
      </c>
      <c r="L1504" s="253">
        <f t="shared" ref="L1504:W1504" ca="1" si="1854">IF($D1500=LataProjekcji,ROUND($D1501-L1503,0),ROUND(IF(AND(L1502=0,K1504&gt;0),$D1501-L1503,IF(L1502=0,0,$D1501-L1503)),0))</f>
        <v>0</v>
      </c>
      <c r="M1504" s="253">
        <f t="shared" ca="1" si="1854"/>
        <v>0</v>
      </c>
      <c r="N1504" s="253">
        <f t="shared" ca="1" si="1854"/>
        <v>0</v>
      </c>
      <c r="O1504" s="253">
        <f t="shared" ca="1" si="1854"/>
        <v>0</v>
      </c>
      <c r="P1504" s="253">
        <f t="shared" ca="1" si="1854"/>
        <v>0</v>
      </c>
      <c r="Q1504" s="253">
        <f t="shared" ca="1" si="1854"/>
        <v>0</v>
      </c>
      <c r="R1504" s="253">
        <f t="shared" ca="1" si="1854"/>
        <v>0</v>
      </c>
      <c r="S1504" s="253">
        <f t="shared" ca="1" si="1854"/>
        <v>0</v>
      </c>
      <c r="T1504" s="253">
        <f t="shared" ca="1" si="1854"/>
        <v>0</v>
      </c>
      <c r="U1504" s="253">
        <f t="shared" ca="1" si="1854"/>
        <v>0</v>
      </c>
      <c r="V1504" s="253">
        <f t="shared" ca="1" si="1854"/>
        <v>0</v>
      </c>
      <c r="W1504" s="253">
        <f t="shared" ca="1" si="1854"/>
        <v>0</v>
      </c>
      <c r="X1504" s="253">
        <f t="shared" ref="X1504:AA1504" ca="1" si="1855">IF($D1500=LataProjekcji,ROUND($D1501-X1503,0),ROUND(IF(AND(X1502=0,W1504&gt;0),$D1501-X1503,IF(X1502=0,0,$D1501-X1503)),0))</f>
        <v>0</v>
      </c>
      <c r="Y1504" s="253">
        <f t="shared" ca="1" si="1855"/>
        <v>0</v>
      </c>
      <c r="Z1504" s="253">
        <f t="shared" ca="1" si="1855"/>
        <v>0</v>
      </c>
      <c r="AA1504" s="253">
        <f t="shared" ca="1" si="1855"/>
        <v>0</v>
      </c>
      <c r="AB1504" s="253">
        <f t="shared" ref="AB1504" ca="1" si="1856">IF($D1500=LataProjekcji,ROUND($D1501-AB1503,0),ROUND(IF(AND(AB1502=0,AA1504&gt;0),$D1501-AB1503,IF(AB1502=0,0,$D1501-AB1503)),0))</f>
        <v>0</v>
      </c>
      <c r="AC1504" s="253">
        <f t="shared" ref="AC1504" ca="1" si="1857">IF($D1500=LataProjekcji,ROUND($D1501-AC1503,0),ROUND(IF(AND(AC1502=0,AB1504&gt;0),$D1501-AC1503,IF(AC1502=0,0,$D1501-AC1503)),0))</f>
        <v>0</v>
      </c>
      <c r="AD1504" s="253">
        <f t="shared" ref="AD1504" ca="1" si="1858">IF($D1500=LataProjekcji,ROUND($D1501-AD1503,0),ROUND(IF(AND(AD1502=0,AC1504&gt;0),$D1501-AD1503,IF(AD1502=0,0,$D1501-AD1503)),0))</f>
        <v>0</v>
      </c>
      <c r="AE1504" s="253">
        <f t="shared" ref="AE1504" ca="1" si="1859">IF($D1500=LataProjekcji,ROUND($D1501-AE1503,0),ROUND(IF(AND(AE1502=0,AD1504&gt;0),$D1501-AE1503,IF(AE1502=0,0,$D1501-AE1503)),0))</f>
        <v>0</v>
      </c>
    </row>
    <row r="1505" spans="1:31" hidden="1">
      <c r="A1505" s="325"/>
      <c r="B1505" s="21"/>
      <c r="C1505" s="21"/>
      <c r="D1505" s="22"/>
      <c r="E1505" s="21"/>
      <c r="F1505" s="21"/>
      <c r="G1505" s="21"/>
      <c r="H1505" s="384">
        <f>H1498+1</f>
        <v>2</v>
      </c>
      <c r="I1505" s="21"/>
      <c r="J1505" s="384" t="s">
        <v>403</v>
      </c>
      <c r="K1505" s="523">
        <f t="shared" ref="K1505:AE1505" ca="1" si="1860">IF(AND(OFFSET($F$269,$D1499,0)="tak",OFFSET($G$269,$D1499,0)="tak",OFFSET($J$269,$D1499,0)="ok",LataProjekcji&lt;=Koniec_Projekt),ROUND(OFFSET($K$2527,$H1504,(COLUMN()-11))*OFFSET($K$374,$H1505,(COLUMN()-11)),0),0)</f>
        <v>0</v>
      </c>
      <c r="L1505" s="523">
        <f t="shared" ca="1" si="1860"/>
        <v>0</v>
      </c>
      <c r="M1505" s="523">
        <f t="shared" ca="1" si="1860"/>
        <v>0</v>
      </c>
      <c r="N1505" s="523">
        <f t="shared" ca="1" si="1860"/>
        <v>0</v>
      </c>
      <c r="O1505" s="523">
        <f t="shared" ca="1" si="1860"/>
        <v>0</v>
      </c>
      <c r="P1505" s="523">
        <f t="shared" ca="1" si="1860"/>
        <v>0</v>
      </c>
      <c r="Q1505" s="523">
        <f t="shared" ca="1" si="1860"/>
        <v>0</v>
      </c>
      <c r="R1505" s="523">
        <f t="shared" ca="1" si="1860"/>
        <v>0</v>
      </c>
      <c r="S1505" s="523">
        <f t="shared" ca="1" si="1860"/>
        <v>0</v>
      </c>
      <c r="T1505" s="523">
        <f t="shared" ca="1" si="1860"/>
        <v>0</v>
      </c>
      <c r="U1505" s="523">
        <f t="shared" ca="1" si="1860"/>
        <v>0</v>
      </c>
      <c r="V1505" s="523">
        <f t="shared" ca="1" si="1860"/>
        <v>0</v>
      </c>
      <c r="W1505" s="523">
        <f t="shared" ca="1" si="1860"/>
        <v>0</v>
      </c>
      <c r="X1505" s="523">
        <f t="shared" ca="1" si="1860"/>
        <v>0</v>
      </c>
      <c r="Y1505" s="523">
        <f t="shared" ca="1" si="1860"/>
        <v>0</v>
      </c>
      <c r="Z1505" s="523">
        <f t="shared" ca="1" si="1860"/>
        <v>0</v>
      </c>
      <c r="AA1505" s="523">
        <f t="shared" ca="1" si="1860"/>
        <v>0</v>
      </c>
      <c r="AB1505" s="523">
        <f t="shared" ca="1" si="1860"/>
        <v>0</v>
      </c>
      <c r="AC1505" s="523">
        <f t="shared" ca="1" si="1860"/>
        <v>0</v>
      </c>
      <c r="AD1505" s="523">
        <f t="shared" ca="1" si="1860"/>
        <v>0</v>
      </c>
      <c r="AE1505" s="523">
        <f t="shared" ca="1" si="1860"/>
        <v>0</v>
      </c>
    </row>
    <row r="1506" spans="1:31" hidden="1">
      <c r="A1506" s="325"/>
      <c r="B1506" s="20">
        <f ca="1">OFFSET($B$269,D1506,0)</f>
        <v>0</v>
      </c>
      <c r="C1506" s="20"/>
      <c r="D1506" s="21">
        <f>D1499+1</f>
        <v>87</v>
      </c>
      <c r="E1506" s="21"/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  <c r="V1506" s="21"/>
      <c r="W1506" s="21"/>
      <c r="X1506" s="21"/>
      <c r="Y1506" s="21"/>
      <c r="Z1506" s="21"/>
      <c r="AA1506" s="21"/>
      <c r="AB1506" s="21"/>
      <c r="AC1506" s="21"/>
      <c r="AD1506" s="21"/>
      <c r="AE1506" s="21"/>
    </row>
    <row r="1507" spans="1:31" hidden="1">
      <c r="A1507" s="325"/>
      <c r="B1507" s="21" t="s">
        <v>394</v>
      </c>
      <c r="C1507" s="21"/>
      <c r="D1507" s="164">
        <f ca="1">YEAR(OFFSET($E$269,D1506,0))</f>
        <v>1900</v>
      </c>
      <c r="E1507" s="164">
        <f ca="1">MONTH(OFFSET($E$269,D1506,0))</f>
        <v>1</v>
      </c>
      <c r="F1507" s="522" cm="1">
        <f t="array" aca="1" ref="F1507" ca="1">IleMiesiecyDoKoncaRokuST</f>
        <v>11</v>
      </c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  <c r="V1507" s="21"/>
      <c r="W1507" s="21"/>
      <c r="X1507" s="21"/>
      <c r="Y1507" s="21"/>
      <c r="Z1507" s="21"/>
      <c r="AA1507" s="21"/>
      <c r="AB1507" s="21"/>
      <c r="AC1507" s="21"/>
      <c r="AD1507" s="21"/>
      <c r="AE1507" s="21"/>
    </row>
    <row r="1508" spans="1:31" hidden="1">
      <c r="A1508" s="325"/>
      <c r="B1508" s="21" t="s">
        <v>387</v>
      </c>
      <c r="C1508" s="21"/>
      <c r="D1508" s="370">
        <f ca="1">IF(E1508&lt;0,0,ROUND(E1508,0))</f>
        <v>0</v>
      </c>
      <c r="E1508" s="248">
        <f ca="1">OFFSET($D$269,D1506,0)</f>
        <v>0</v>
      </c>
      <c r="F1508" s="370">
        <f ca="1">IF(E1508&gt;10,ROUND(($D1509/12)*$F1507,0),$D1508)</f>
        <v>0</v>
      </c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  <c r="R1508" s="21"/>
      <c r="S1508" s="21"/>
      <c r="T1508" s="21"/>
      <c r="U1508" s="21"/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</row>
    <row r="1509" spans="1:31" hidden="1">
      <c r="A1509" s="325"/>
      <c r="B1509" s="21" t="s">
        <v>395</v>
      </c>
      <c r="C1509" s="415">
        <f ca="1">OFFSET($C$269,D1506,0)</f>
        <v>0</v>
      </c>
      <c r="D1509" s="246">
        <f ca="1">IF(ISBLANK(OFFSET($E$269,D1506,0)),0,IF(E1508&gt;10,ROUND(D1508*C1509,0),IF(D1508&lt;0,0,D1508)))</f>
        <v>0</v>
      </c>
      <c r="E1509" s="21"/>
      <c r="F1509" s="21"/>
      <c r="G1509" s="21"/>
      <c r="H1509" s="21"/>
      <c r="I1509" s="21"/>
      <c r="J1509" s="21"/>
      <c r="K1509" s="74">
        <f ca="1">ROUND(IF($D1507=LataProjekcji,$F1508,IF($D1507=LataProjekcji,$D1509,0)),0)</f>
        <v>0</v>
      </c>
      <c r="L1509" s="247">
        <f ca="1">ROUND(IF(OR(AND($D1507=LataProjekcji,$F1507&gt;0),AND($D1507=LataProjekcji,$F1507=0,$E1508&lt;=10)),$F1508,IF($D1507&lt;LataProjekcji,IF((SUM($K1509:K1509)+$D1509)&lt;$D1508,$D1509,$D1508-SUM($K1509:K1509)),0)),0)</f>
        <v>0</v>
      </c>
      <c r="M1509" s="247">
        <f ca="1">ROUND(IF(OR(AND($D1507=LataProjekcji,$F1507&gt;0),AND($D1507=LataProjekcji,$F1507=0,$E1508&lt;=10)),$F1508,IF($D1507&lt;LataProjekcji,IF((SUM($K1509:L1509)+$D1509)&lt;$D1508,$D1509,$D1508-SUM($K1509:L1509)),0)),0)</f>
        <v>0</v>
      </c>
      <c r="N1509" s="247">
        <f ca="1">ROUND(IF(OR(AND($D1507=LataProjekcji,$F1507&gt;0),AND($D1507=LataProjekcji,$F1507=0,$E1508&lt;=10)),$F1508,IF($D1507&lt;LataProjekcji,IF((SUM($K1509:M1509)+$D1509)&lt;$D1508,$D1509,$D1508-SUM($K1509:M1509)),0)),0)</f>
        <v>0</v>
      </c>
      <c r="O1509" s="247">
        <f ca="1">ROUND(IF(OR(AND($D1507=LataProjekcji,$F1507&gt;0),AND($D1507=LataProjekcji,$F1507=0,$E1508&lt;=10)),$F1508,IF($D1507&lt;LataProjekcji,IF((SUM($K1509:N1509)+$D1509)&lt;$D1508,$D1509,$D1508-SUM($K1509:N1509)),0)),0)</f>
        <v>0</v>
      </c>
      <c r="P1509" s="247">
        <f ca="1">ROUND(IF(OR(AND($D1507=LataProjekcji,$F1507&gt;0),AND($D1507=LataProjekcji,$F1507=0,$E1508&lt;=10)),$F1508,IF($D1507&lt;LataProjekcji,IF((SUM($K1509:O1509)+$D1509)&lt;$D1508,$D1509,$D1508-SUM($K1509:O1509)),0)),0)</f>
        <v>0</v>
      </c>
      <c r="Q1509" s="247">
        <f ca="1">ROUND(IF(OR(AND($D1507=LataProjekcji,$F1507&gt;0),AND($D1507=LataProjekcji,$F1507=0,$E1508&lt;=10)),$F1508,IF($D1507&lt;LataProjekcji,IF((SUM($K1509:P1509)+$D1509)&lt;$D1508,$D1509,$D1508-SUM($K1509:P1509)),0)),0)</f>
        <v>0</v>
      </c>
      <c r="R1509" s="247">
        <f ca="1">ROUND(IF(OR(AND($D1507=LataProjekcji,$F1507&gt;0),AND($D1507=LataProjekcji,$F1507=0,$E1508&lt;=10)),$F1508,IF($D1507&lt;LataProjekcji,IF((SUM($K1509:Q1509)+$D1509)&lt;$D1508,$D1509,$D1508-SUM($K1509:Q1509)),0)),0)</f>
        <v>0</v>
      </c>
      <c r="S1509" s="247">
        <f ca="1">ROUND(IF(OR(AND($D1507=LataProjekcji,$F1507&gt;0),AND($D1507=LataProjekcji,$F1507=0,$E1508&lt;=10)),$F1508,IF($D1507&lt;LataProjekcji,IF((SUM($K1509:R1509)+$D1509)&lt;$D1508,$D1509,$D1508-SUM($K1509:R1509)),0)),0)</f>
        <v>0</v>
      </c>
      <c r="T1509" s="247">
        <f ca="1">ROUND(IF(OR(AND($D1507=LataProjekcji,$F1507&gt;0),AND($D1507=LataProjekcji,$F1507=0,$E1508&lt;=10)),$F1508,IF($D1507&lt;LataProjekcji,IF((SUM($K1509:S1509)+$D1509)&lt;$D1508,$D1509,$D1508-SUM($K1509:S1509)),0)),0)</f>
        <v>0</v>
      </c>
      <c r="U1509" s="247">
        <f ca="1">ROUND(IF(OR(AND($D1507=LataProjekcji,$F1507&gt;0),AND($D1507=LataProjekcji,$F1507=0,$E1508&lt;=10)),$F1508,IF($D1507&lt;LataProjekcji,IF((SUM($K1509:T1509)+$D1509)&lt;$D1508,$D1509,$D1508-SUM($K1509:T1509)),0)),0)</f>
        <v>0</v>
      </c>
      <c r="V1509" s="247">
        <f ca="1">ROUND(IF(OR(AND($D1507=LataProjekcji,$F1507&gt;0),AND($D1507=LataProjekcji,$F1507=0,$E1508&lt;=10)),$F1508,IF($D1507&lt;LataProjekcji,IF((SUM($K1509:U1509)+$D1509)&lt;$D1508,$D1509,$D1508-SUM($K1509:U1509)),0)),0)</f>
        <v>0</v>
      </c>
      <c r="W1509" s="247">
        <f ca="1">ROUND(IF(OR(AND($D1507=LataProjekcji,$F1507&gt;0),AND($D1507=LataProjekcji,$F1507=0,$E1508&lt;=10)),$F1508,IF($D1507&lt;LataProjekcji,IF((SUM($K1509:V1509)+$D1509)&lt;$D1508,$D1509,$D1508-SUM($K1509:V1509)),0)),0)</f>
        <v>0</v>
      </c>
      <c r="X1509" s="247">
        <f ca="1">ROUND(IF(OR(AND($D1507=LataProjekcji,$F1507&gt;0),AND($D1507=LataProjekcji,$F1507=0,$E1508&lt;=10)),$F1508,IF($D1507&lt;LataProjekcji,IF((SUM($K1509:W1509)+$D1509)&lt;$D1508,$D1509,$D1508-SUM($K1509:W1509)),0)),0)</f>
        <v>0</v>
      </c>
      <c r="Y1509" s="247">
        <f ca="1">ROUND(IF(OR(AND($D1507=LataProjekcji,$F1507&gt;0),AND($D1507=LataProjekcji,$F1507=0,$E1508&lt;=10)),$F1508,IF($D1507&lt;LataProjekcji,IF((SUM($K1509:X1509)+$D1509)&lt;$D1508,$D1509,$D1508-SUM($K1509:X1509)),0)),0)</f>
        <v>0</v>
      </c>
      <c r="Z1509" s="247">
        <f ca="1">ROUND(IF(OR(AND($D1507=LataProjekcji,$F1507&gt;0),AND($D1507=LataProjekcji,$F1507=0,$E1508&lt;=10)),$F1508,IF($D1507&lt;LataProjekcji,IF((SUM($K1509:Y1509)+$D1509)&lt;$D1508,$D1509,$D1508-SUM($K1509:Y1509)),0)),0)</f>
        <v>0</v>
      </c>
      <c r="AA1509" s="247">
        <f ca="1">ROUND(IF(OR(AND($D1507=LataProjekcji,$F1507&gt;0),AND($D1507=LataProjekcji,$F1507=0,$E1508&lt;=10)),$F1508,IF($D1507&lt;LataProjekcji,IF((SUM($K1509:Z1509)+$D1509)&lt;$D1508,$D1509,$D1508-SUM($K1509:Z1509)),0)),0)</f>
        <v>0</v>
      </c>
      <c r="AB1509" s="247">
        <f ca="1">ROUND(IF(OR(AND($D1507=LataProjekcji,$F1507&gt;0),AND($D1507=LataProjekcji,$F1507=0,$E1508&lt;=10)),$F1508,IF($D1507&lt;LataProjekcji,IF((SUM($K1509:AA1509)+$D1509)&lt;$D1508,$D1509,$D1508-SUM($K1509:AA1509)),0)),0)</f>
        <v>0</v>
      </c>
      <c r="AC1509" s="247">
        <f ca="1">ROUND(IF(OR(AND($D1507=LataProjekcji,$F1507&gt;0),AND($D1507=LataProjekcji,$F1507=0,$E1508&lt;=10)),$F1508,IF($D1507&lt;LataProjekcji,IF((SUM($K1509:AB1509)+$D1509)&lt;$D1508,$D1509,$D1508-SUM($K1509:AB1509)),0)),0)</f>
        <v>0</v>
      </c>
      <c r="AD1509" s="247">
        <f ca="1">ROUND(IF(OR(AND($D1507=LataProjekcji,$F1507&gt;0),AND($D1507=LataProjekcji,$F1507=0,$E1508&lt;=10)),$F1508,IF($D1507&lt;LataProjekcji,IF((SUM($K1509:AC1509)+$D1509)&lt;$D1508,$D1509,$D1508-SUM($K1509:AC1509)),0)),0)</f>
        <v>0</v>
      </c>
      <c r="AE1509" s="247">
        <f ca="1">ROUND(IF(OR(AND($D1507=LataProjekcji,$F1507&gt;0),AND($D1507=LataProjekcji,$F1507=0,$E1508&lt;=10)),$F1508,IF($D1507&lt;LataProjekcji,IF((SUM($K1509:AD1509)+$D1509)&lt;$D1508,$D1509,$D1508-SUM($K1509:AD1509)),0)),0)</f>
        <v>0</v>
      </c>
    </row>
    <row r="1510" spans="1:31" ht="12.5" hidden="1" thickBot="1">
      <c r="A1510" s="325"/>
      <c r="B1510" s="21" t="s">
        <v>396</v>
      </c>
      <c r="C1510" s="21"/>
      <c r="D1510" s="22"/>
      <c r="E1510" s="21"/>
      <c r="F1510" s="21"/>
      <c r="G1510" s="21"/>
      <c r="H1510" s="21"/>
      <c r="I1510" s="21"/>
      <c r="J1510" s="21"/>
      <c r="K1510" s="22">
        <f ca="1">ROUND(K1509,0)</f>
        <v>0</v>
      </c>
      <c r="L1510" s="22">
        <f t="shared" ref="L1510:W1510" ca="1" si="1861">ROUND(K1510+L1509,0)</f>
        <v>0</v>
      </c>
      <c r="M1510" s="22">
        <f t="shared" ca="1" si="1861"/>
        <v>0</v>
      </c>
      <c r="N1510" s="22">
        <f t="shared" ca="1" si="1861"/>
        <v>0</v>
      </c>
      <c r="O1510" s="22">
        <f t="shared" ca="1" si="1861"/>
        <v>0</v>
      </c>
      <c r="P1510" s="22">
        <f t="shared" ca="1" si="1861"/>
        <v>0</v>
      </c>
      <c r="Q1510" s="22">
        <f t="shared" ca="1" si="1861"/>
        <v>0</v>
      </c>
      <c r="R1510" s="22">
        <f t="shared" ca="1" si="1861"/>
        <v>0</v>
      </c>
      <c r="S1510" s="22">
        <f t="shared" ca="1" si="1861"/>
        <v>0</v>
      </c>
      <c r="T1510" s="22">
        <f t="shared" ca="1" si="1861"/>
        <v>0</v>
      </c>
      <c r="U1510" s="22">
        <f t="shared" ca="1" si="1861"/>
        <v>0</v>
      </c>
      <c r="V1510" s="22">
        <f t="shared" ca="1" si="1861"/>
        <v>0</v>
      </c>
      <c r="W1510" s="22">
        <f t="shared" ca="1" si="1861"/>
        <v>0</v>
      </c>
      <c r="X1510" s="22">
        <f ca="1">ROUND(W1510+X1509,0)</f>
        <v>0</v>
      </c>
      <c r="Y1510" s="22">
        <f ca="1">ROUND(X1510+Y1509,0)</f>
        <v>0</v>
      </c>
      <c r="Z1510" s="22">
        <f t="shared" ref="Z1510:AA1510" ca="1" si="1862">ROUND(Y1510+Z1509,0)</f>
        <v>0</v>
      </c>
      <c r="AA1510" s="22">
        <f t="shared" ca="1" si="1862"/>
        <v>0</v>
      </c>
      <c r="AB1510" s="22">
        <f t="shared" ref="AB1510" ca="1" si="1863">ROUND(AA1510+AB1509,0)</f>
        <v>0</v>
      </c>
      <c r="AC1510" s="22">
        <f t="shared" ref="AC1510" ca="1" si="1864">ROUND(AB1510+AC1509,0)</f>
        <v>0</v>
      </c>
      <c r="AD1510" s="22">
        <f t="shared" ref="AD1510" ca="1" si="1865">ROUND(AC1510+AD1509,0)</f>
        <v>0</v>
      </c>
      <c r="AE1510" s="22">
        <f t="shared" ref="AE1510" ca="1" si="1866">ROUND(AD1510+AE1509,0)</f>
        <v>0</v>
      </c>
    </row>
    <row r="1511" spans="1:31" ht="12.5" hidden="1" thickBot="1">
      <c r="A1511" s="325"/>
      <c r="B1511" s="21" t="s">
        <v>387</v>
      </c>
      <c r="C1511" s="21"/>
      <c r="D1511" s="22"/>
      <c r="E1511" s="21"/>
      <c r="F1511" s="21"/>
      <c r="G1511" s="21"/>
      <c r="H1511" s="534">
        <f>H1504+7</f>
        <v>165</v>
      </c>
      <c r="I1511" s="21"/>
      <c r="J1511" s="21"/>
      <c r="K1511" s="76">
        <f ca="1">IF($D1507=LataProjekcji,ROUND($D1508-K1510,0),ROUND(IF(K1509=0,0,$D1508-K1510),0))</f>
        <v>0</v>
      </c>
      <c r="L1511" s="253">
        <f t="shared" ref="L1511:W1511" ca="1" si="1867">IF($D1507=LataProjekcji,ROUND($D1508-L1510,0),ROUND(IF(AND(L1509=0,K1511&gt;0),$D1508-L1510,IF(L1509=0,0,$D1508-L1510)),0))</f>
        <v>0</v>
      </c>
      <c r="M1511" s="253">
        <f t="shared" ca="1" si="1867"/>
        <v>0</v>
      </c>
      <c r="N1511" s="253">
        <f t="shared" ca="1" si="1867"/>
        <v>0</v>
      </c>
      <c r="O1511" s="253">
        <f t="shared" ca="1" si="1867"/>
        <v>0</v>
      </c>
      <c r="P1511" s="253">
        <f t="shared" ca="1" si="1867"/>
        <v>0</v>
      </c>
      <c r="Q1511" s="253">
        <f t="shared" ca="1" si="1867"/>
        <v>0</v>
      </c>
      <c r="R1511" s="253">
        <f t="shared" ca="1" si="1867"/>
        <v>0</v>
      </c>
      <c r="S1511" s="253">
        <f t="shared" ca="1" si="1867"/>
        <v>0</v>
      </c>
      <c r="T1511" s="253">
        <f t="shared" ca="1" si="1867"/>
        <v>0</v>
      </c>
      <c r="U1511" s="253">
        <f t="shared" ca="1" si="1867"/>
        <v>0</v>
      </c>
      <c r="V1511" s="253">
        <f t="shared" ca="1" si="1867"/>
        <v>0</v>
      </c>
      <c r="W1511" s="253">
        <f t="shared" ca="1" si="1867"/>
        <v>0</v>
      </c>
      <c r="X1511" s="253">
        <f t="shared" ref="X1511:AA1511" ca="1" si="1868">IF($D1507=LataProjekcji,ROUND($D1508-X1510,0),ROUND(IF(AND(X1509=0,W1511&gt;0),$D1508-X1510,IF(X1509=0,0,$D1508-X1510)),0))</f>
        <v>0</v>
      </c>
      <c r="Y1511" s="253">
        <f t="shared" ca="1" si="1868"/>
        <v>0</v>
      </c>
      <c r="Z1511" s="253">
        <f t="shared" ca="1" si="1868"/>
        <v>0</v>
      </c>
      <c r="AA1511" s="253">
        <f t="shared" ca="1" si="1868"/>
        <v>0</v>
      </c>
      <c r="AB1511" s="253">
        <f t="shared" ref="AB1511" ca="1" si="1869">IF($D1507=LataProjekcji,ROUND($D1508-AB1510,0),ROUND(IF(AND(AB1509=0,AA1511&gt;0),$D1508-AB1510,IF(AB1509=0,0,$D1508-AB1510)),0))</f>
        <v>0</v>
      </c>
      <c r="AC1511" s="253">
        <f t="shared" ref="AC1511" ca="1" si="1870">IF($D1507=LataProjekcji,ROUND($D1508-AC1510,0),ROUND(IF(AND(AC1509=0,AB1511&gt;0),$D1508-AC1510,IF(AC1509=0,0,$D1508-AC1510)),0))</f>
        <v>0</v>
      </c>
      <c r="AD1511" s="253">
        <f t="shared" ref="AD1511" ca="1" si="1871">IF($D1507=LataProjekcji,ROUND($D1508-AD1510,0),ROUND(IF(AND(AD1509=0,AC1511&gt;0),$D1508-AD1510,IF(AD1509=0,0,$D1508-AD1510)),0))</f>
        <v>0</v>
      </c>
      <c r="AE1511" s="253">
        <f t="shared" ref="AE1511" ca="1" si="1872">IF($D1507=LataProjekcji,ROUND($D1508-AE1510,0),ROUND(IF(AND(AE1509=0,AD1511&gt;0),$D1508-AE1510,IF(AE1509=0,0,$D1508-AE1510)),0))</f>
        <v>0</v>
      </c>
    </row>
    <row r="1512" spans="1:31" hidden="1">
      <c r="A1512" s="325"/>
      <c r="B1512" s="21"/>
      <c r="C1512" s="21"/>
      <c r="D1512" s="21"/>
      <c r="E1512" s="21"/>
      <c r="F1512" s="21"/>
      <c r="G1512" s="21"/>
      <c r="H1512" s="384">
        <f>H1505+1</f>
        <v>3</v>
      </c>
      <c r="I1512" s="21"/>
      <c r="J1512" s="384" t="s">
        <v>403</v>
      </c>
      <c r="K1512" s="523">
        <f t="shared" ref="K1512:AE1512" ca="1" si="1873">IF(AND(OFFSET($F$269,$D1506,0)="tak",OFFSET($G$269,$D1506,0)="tak",OFFSET($J$269,$D1506,0)="ok",LataProjekcji&lt;=Koniec_Projekt),ROUND(OFFSET($K$2527,$H1511,(COLUMN()-11))*OFFSET($K$374,$H1512,(COLUMN()-11)),0),0)</f>
        <v>0</v>
      </c>
      <c r="L1512" s="523">
        <f t="shared" ca="1" si="1873"/>
        <v>0</v>
      </c>
      <c r="M1512" s="523">
        <f t="shared" ca="1" si="1873"/>
        <v>0</v>
      </c>
      <c r="N1512" s="523">
        <f t="shared" ca="1" si="1873"/>
        <v>0</v>
      </c>
      <c r="O1512" s="523">
        <f t="shared" ca="1" si="1873"/>
        <v>0</v>
      </c>
      <c r="P1512" s="523">
        <f t="shared" ca="1" si="1873"/>
        <v>0</v>
      </c>
      <c r="Q1512" s="523">
        <f t="shared" ca="1" si="1873"/>
        <v>0</v>
      </c>
      <c r="R1512" s="523">
        <f t="shared" ca="1" si="1873"/>
        <v>0</v>
      </c>
      <c r="S1512" s="523">
        <f t="shared" ca="1" si="1873"/>
        <v>0</v>
      </c>
      <c r="T1512" s="523">
        <f t="shared" ca="1" si="1873"/>
        <v>0</v>
      </c>
      <c r="U1512" s="523">
        <f t="shared" ca="1" si="1873"/>
        <v>0</v>
      </c>
      <c r="V1512" s="523">
        <f t="shared" ca="1" si="1873"/>
        <v>0</v>
      </c>
      <c r="W1512" s="523">
        <f t="shared" ca="1" si="1873"/>
        <v>0</v>
      </c>
      <c r="X1512" s="523">
        <f t="shared" ca="1" si="1873"/>
        <v>0</v>
      </c>
      <c r="Y1512" s="523">
        <f t="shared" ca="1" si="1873"/>
        <v>0</v>
      </c>
      <c r="Z1512" s="523">
        <f t="shared" ca="1" si="1873"/>
        <v>0</v>
      </c>
      <c r="AA1512" s="523">
        <f t="shared" ca="1" si="1873"/>
        <v>0</v>
      </c>
      <c r="AB1512" s="523">
        <f t="shared" ca="1" si="1873"/>
        <v>0</v>
      </c>
      <c r="AC1512" s="523">
        <f t="shared" ca="1" si="1873"/>
        <v>0</v>
      </c>
      <c r="AD1512" s="523">
        <f t="shared" ca="1" si="1873"/>
        <v>0</v>
      </c>
      <c r="AE1512" s="523">
        <f t="shared" ca="1" si="1873"/>
        <v>0</v>
      </c>
    </row>
    <row r="1513" spans="1:31" hidden="1">
      <c r="A1513" s="325"/>
      <c r="B1513" s="20">
        <f ca="1">OFFSET($B$269,D1513,0)</f>
        <v>0</v>
      </c>
      <c r="C1513" s="20"/>
      <c r="D1513" s="21">
        <f>D1506+1</f>
        <v>88</v>
      </c>
      <c r="E1513" s="21"/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</row>
    <row r="1514" spans="1:31" hidden="1">
      <c r="A1514" s="325"/>
      <c r="B1514" s="21" t="s">
        <v>394</v>
      </c>
      <c r="C1514" s="21"/>
      <c r="D1514" s="164">
        <f ca="1">YEAR(OFFSET($E$269,D1513,0))</f>
        <v>1900</v>
      </c>
      <c r="E1514" s="164">
        <f ca="1">MONTH(OFFSET($E$269,D1513,0))</f>
        <v>1</v>
      </c>
      <c r="F1514" s="522" cm="1">
        <f t="array" aca="1" ref="F1514" ca="1">IleMiesiecyDoKoncaRokuST</f>
        <v>11</v>
      </c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  <c r="R1514" s="21"/>
      <c r="S1514" s="21"/>
      <c r="T1514" s="21"/>
      <c r="U1514" s="21"/>
      <c r="V1514" s="21"/>
      <c r="W1514" s="21"/>
      <c r="X1514" s="21"/>
      <c r="Y1514" s="21"/>
      <c r="Z1514" s="21"/>
      <c r="AA1514" s="21"/>
      <c r="AB1514" s="21"/>
      <c r="AC1514" s="21"/>
      <c r="AD1514" s="21"/>
      <c r="AE1514" s="21"/>
    </row>
    <row r="1515" spans="1:31" hidden="1">
      <c r="A1515" s="325"/>
      <c r="B1515" s="21" t="s">
        <v>387</v>
      </c>
      <c r="C1515" s="21"/>
      <c r="D1515" s="371">
        <f ca="1">IF(E1515&lt;0,0,ROUND(E1515,0))</f>
        <v>0</v>
      </c>
      <c r="E1515" s="248">
        <f ca="1">OFFSET($D$269,D1513,0)</f>
        <v>0</v>
      </c>
      <c r="F1515" s="371">
        <f ca="1">IF(E1515&gt;10,ROUND(($D1516/12)*$F1514,0),$D1515)</f>
        <v>0</v>
      </c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</row>
    <row r="1516" spans="1:31" hidden="1">
      <c r="A1516" s="325"/>
      <c r="B1516" s="21" t="s">
        <v>395</v>
      </c>
      <c r="C1516" s="415">
        <f ca="1">OFFSET($C$269,D1513,0)</f>
        <v>0</v>
      </c>
      <c r="D1516" s="246">
        <f ca="1">IF(ISBLANK(OFFSET($E$269,D1513,0)),0,IF(E1515&gt;10,ROUND(D1515*C1516,0),IF(D1515&lt;0,0,D1515)))</f>
        <v>0</v>
      </c>
      <c r="E1516" s="21"/>
      <c r="F1516" s="21"/>
      <c r="G1516" s="21"/>
      <c r="H1516" s="21"/>
      <c r="I1516" s="21"/>
      <c r="J1516" s="21"/>
      <c r="K1516" s="74">
        <f ca="1">ROUND(IF($D1514=LataProjekcji,$F1515,IF($D1514=LataProjekcji,$D1516,0)),0)</f>
        <v>0</v>
      </c>
      <c r="L1516" s="247">
        <f ca="1">ROUND(IF(OR(AND($D1514=LataProjekcji,$F1514&gt;0),AND($D1514=LataProjekcji,$F1514=0,$E1515&lt;=10)),$F1515,IF($D1514&lt;LataProjekcji,IF((SUM($K1516:K1516)+$D1516)&lt;$D1515,$D1516,$D1515-SUM($K1516:K1516)),0)),0)</f>
        <v>0</v>
      </c>
      <c r="M1516" s="247">
        <f ca="1">ROUND(IF(OR(AND($D1514=LataProjekcji,$F1514&gt;0),AND($D1514=LataProjekcji,$F1514=0,$E1515&lt;=10)),$F1515,IF($D1514&lt;LataProjekcji,IF((SUM($K1516:L1516)+$D1516)&lt;$D1515,$D1516,$D1515-SUM($K1516:L1516)),0)),0)</f>
        <v>0</v>
      </c>
      <c r="N1516" s="247">
        <f ca="1">ROUND(IF(OR(AND($D1514=LataProjekcji,$F1514&gt;0),AND($D1514=LataProjekcji,$F1514=0,$E1515&lt;=10)),$F1515,IF($D1514&lt;LataProjekcji,IF((SUM($K1516:M1516)+$D1516)&lt;$D1515,$D1516,$D1515-SUM($K1516:M1516)),0)),0)</f>
        <v>0</v>
      </c>
      <c r="O1516" s="247">
        <f ca="1">ROUND(IF(OR(AND($D1514=LataProjekcji,$F1514&gt;0),AND($D1514=LataProjekcji,$F1514=0,$E1515&lt;=10)),$F1515,IF($D1514&lt;LataProjekcji,IF((SUM($K1516:N1516)+$D1516)&lt;$D1515,$D1516,$D1515-SUM($K1516:N1516)),0)),0)</f>
        <v>0</v>
      </c>
      <c r="P1516" s="247">
        <f ca="1">ROUND(IF(OR(AND($D1514=LataProjekcji,$F1514&gt;0),AND($D1514=LataProjekcji,$F1514=0,$E1515&lt;=10)),$F1515,IF($D1514&lt;LataProjekcji,IF((SUM($K1516:O1516)+$D1516)&lt;$D1515,$D1516,$D1515-SUM($K1516:O1516)),0)),0)</f>
        <v>0</v>
      </c>
      <c r="Q1516" s="247">
        <f ca="1">ROUND(IF(OR(AND($D1514=LataProjekcji,$F1514&gt;0),AND($D1514=LataProjekcji,$F1514=0,$E1515&lt;=10)),$F1515,IF($D1514&lt;LataProjekcji,IF((SUM($K1516:P1516)+$D1516)&lt;$D1515,$D1516,$D1515-SUM($K1516:P1516)),0)),0)</f>
        <v>0</v>
      </c>
      <c r="R1516" s="247">
        <f ca="1">ROUND(IF(OR(AND($D1514=LataProjekcji,$F1514&gt;0),AND($D1514=LataProjekcji,$F1514=0,$E1515&lt;=10)),$F1515,IF($D1514&lt;LataProjekcji,IF((SUM($K1516:Q1516)+$D1516)&lt;$D1515,$D1516,$D1515-SUM($K1516:Q1516)),0)),0)</f>
        <v>0</v>
      </c>
      <c r="S1516" s="247">
        <f ca="1">ROUND(IF(OR(AND($D1514=LataProjekcji,$F1514&gt;0),AND($D1514=LataProjekcji,$F1514=0,$E1515&lt;=10)),$F1515,IF($D1514&lt;LataProjekcji,IF((SUM($K1516:R1516)+$D1516)&lt;$D1515,$D1516,$D1515-SUM($K1516:R1516)),0)),0)</f>
        <v>0</v>
      </c>
      <c r="T1516" s="247">
        <f ca="1">ROUND(IF(OR(AND($D1514=LataProjekcji,$F1514&gt;0),AND($D1514=LataProjekcji,$F1514=0,$E1515&lt;=10)),$F1515,IF($D1514&lt;LataProjekcji,IF((SUM($K1516:S1516)+$D1516)&lt;$D1515,$D1516,$D1515-SUM($K1516:S1516)),0)),0)</f>
        <v>0</v>
      </c>
      <c r="U1516" s="247">
        <f ca="1">ROUND(IF(OR(AND($D1514=LataProjekcji,$F1514&gt;0),AND($D1514=LataProjekcji,$F1514=0,$E1515&lt;=10)),$F1515,IF($D1514&lt;LataProjekcji,IF((SUM($K1516:T1516)+$D1516)&lt;$D1515,$D1516,$D1515-SUM($K1516:T1516)),0)),0)</f>
        <v>0</v>
      </c>
      <c r="V1516" s="247">
        <f ca="1">ROUND(IF(OR(AND($D1514=LataProjekcji,$F1514&gt;0),AND($D1514=LataProjekcji,$F1514=0,$E1515&lt;=10)),$F1515,IF($D1514&lt;LataProjekcji,IF((SUM($K1516:U1516)+$D1516)&lt;$D1515,$D1516,$D1515-SUM($K1516:U1516)),0)),0)</f>
        <v>0</v>
      </c>
      <c r="W1516" s="247">
        <f ca="1">ROUND(IF(OR(AND($D1514=LataProjekcji,$F1514&gt;0),AND($D1514=LataProjekcji,$F1514=0,$E1515&lt;=10)),$F1515,IF($D1514&lt;LataProjekcji,IF((SUM($K1516:V1516)+$D1516)&lt;$D1515,$D1516,$D1515-SUM($K1516:V1516)),0)),0)</f>
        <v>0</v>
      </c>
      <c r="X1516" s="247">
        <f ca="1">ROUND(IF(OR(AND($D1514=LataProjekcji,$F1514&gt;0),AND($D1514=LataProjekcji,$F1514=0,$E1515&lt;=10)),$F1515,IF($D1514&lt;LataProjekcji,IF((SUM($K1516:W1516)+$D1516)&lt;$D1515,$D1516,$D1515-SUM($K1516:W1516)),0)),0)</f>
        <v>0</v>
      </c>
      <c r="Y1516" s="247">
        <f ca="1">ROUND(IF(OR(AND($D1514=LataProjekcji,$F1514&gt;0),AND($D1514=LataProjekcji,$F1514=0,$E1515&lt;=10)),$F1515,IF($D1514&lt;LataProjekcji,IF((SUM($K1516:X1516)+$D1516)&lt;$D1515,$D1516,$D1515-SUM($K1516:X1516)),0)),0)</f>
        <v>0</v>
      </c>
      <c r="Z1516" s="247">
        <f ca="1">ROUND(IF(OR(AND($D1514=LataProjekcji,$F1514&gt;0),AND($D1514=LataProjekcji,$F1514=0,$E1515&lt;=10)),$F1515,IF($D1514&lt;LataProjekcji,IF((SUM($K1516:Y1516)+$D1516)&lt;$D1515,$D1516,$D1515-SUM($K1516:Y1516)),0)),0)</f>
        <v>0</v>
      </c>
      <c r="AA1516" s="247">
        <f ca="1">ROUND(IF(OR(AND($D1514=LataProjekcji,$F1514&gt;0),AND($D1514=LataProjekcji,$F1514=0,$E1515&lt;=10)),$F1515,IF($D1514&lt;LataProjekcji,IF((SUM($K1516:Z1516)+$D1516)&lt;$D1515,$D1516,$D1515-SUM($K1516:Z1516)),0)),0)</f>
        <v>0</v>
      </c>
      <c r="AB1516" s="247">
        <f ca="1">ROUND(IF(OR(AND($D1514=LataProjekcji,$F1514&gt;0),AND($D1514=LataProjekcji,$F1514=0,$E1515&lt;=10)),$F1515,IF($D1514&lt;LataProjekcji,IF((SUM($K1516:AA1516)+$D1516)&lt;$D1515,$D1516,$D1515-SUM($K1516:AA1516)),0)),0)</f>
        <v>0</v>
      </c>
      <c r="AC1516" s="247">
        <f ca="1">ROUND(IF(OR(AND($D1514=LataProjekcji,$F1514&gt;0),AND($D1514=LataProjekcji,$F1514=0,$E1515&lt;=10)),$F1515,IF($D1514&lt;LataProjekcji,IF((SUM($K1516:AB1516)+$D1516)&lt;$D1515,$D1516,$D1515-SUM($K1516:AB1516)),0)),0)</f>
        <v>0</v>
      </c>
      <c r="AD1516" s="247">
        <f ca="1">ROUND(IF(OR(AND($D1514=LataProjekcji,$F1514&gt;0),AND($D1514=LataProjekcji,$F1514=0,$E1515&lt;=10)),$F1515,IF($D1514&lt;LataProjekcji,IF((SUM($K1516:AC1516)+$D1516)&lt;$D1515,$D1516,$D1515-SUM($K1516:AC1516)),0)),0)</f>
        <v>0</v>
      </c>
      <c r="AE1516" s="247">
        <f ca="1">ROUND(IF(OR(AND($D1514=LataProjekcji,$F1514&gt;0),AND($D1514=LataProjekcji,$F1514=0,$E1515&lt;=10)),$F1515,IF($D1514&lt;LataProjekcji,IF((SUM($K1516:AD1516)+$D1516)&lt;$D1515,$D1516,$D1515-SUM($K1516:AD1516)),0)),0)</f>
        <v>0</v>
      </c>
    </row>
    <row r="1517" spans="1:31" ht="12.5" hidden="1" thickBot="1">
      <c r="A1517" s="325"/>
      <c r="B1517" s="21" t="s">
        <v>396</v>
      </c>
      <c r="C1517" s="21"/>
      <c r="D1517" s="22"/>
      <c r="E1517" s="21"/>
      <c r="F1517" s="21"/>
      <c r="G1517" s="21"/>
      <c r="H1517" s="21"/>
      <c r="I1517" s="21"/>
      <c r="J1517" s="21"/>
      <c r="K1517" s="22">
        <f ca="1">ROUND(K1516,0)</f>
        <v>0</v>
      </c>
      <c r="L1517" s="22">
        <f t="shared" ref="L1517:W1517" ca="1" si="1874">ROUND(K1517+L1516,0)</f>
        <v>0</v>
      </c>
      <c r="M1517" s="22">
        <f t="shared" ca="1" si="1874"/>
        <v>0</v>
      </c>
      <c r="N1517" s="22">
        <f t="shared" ca="1" si="1874"/>
        <v>0</v>
      </c>
      <c r="O1517" s="22">
        <f t="shared" ca="1" si="1874"/>
        <v>0</v>
      </c>
      <c r="P1517" s="22">
        <f t="shared" ca="1" si="1874"/>
        <v>0</v>
      </c>
      <c r="Q1517" s="22">
        <f t="shared" ca="1" si="1874"/>
        <v>0</v>
      </c>
      <c r="R1517" s="22">
        <f t="shared" ca="1" si="1874"/>
        <v>0</v>
      </c>
      <c r="S1517" s="22">
        <f t="shared" ca="1" si="1874"/>
        <v>0</v>
      </c>
      <c r="T1517" s="22">
        <f t="shared" ca="1" si="1874"/>
        <v>0</v>
      </c>
      <c r="U1517" s="22">
        <f t="shared" ca="1" si="1874"/>
        <v>0</v>
      </c>
      <c r="V1517" s="22">
        <f t="shared" ca="1" si="1874"/>
        <v>0</v>
      </c>
      <c r="W1517" s="22">
        <f t="shared" ca="1" si="1874"/>
        <v>0</v>
      </c>
      <c r="X1517" s="22">
        <f ca="1">ROUND(W1517+X1516,0)</f>
        <v>0</v>
      </c>
      <c r="Y1517" s="22">
        <f ca="1">ROUND(X1517+Y1516,0)</f>
        <v>0</v>
      </c>
      <c r="Z1517" s="22">
        <f t="shared" ref="Z1517:AA1517" ca="1" si="1875">ROUND(Y1517+Z1516,0)</f>
        <v>0</v>
      </c>
      <c r="AA1517" s="22">
        <f t="shared" ca="1" si="1875"/>
        <v>0</v>
      </c>
      <c r="AB1517" s="22">
        <f t="shared" ref="AB1517" ca="1" si="1876">ROUND(AA1517+AB1516,0)</f>
        <v>0</v>
      </c>
      <c r="AC1517" s="22">
        <f t="shared" ref="AC1517" ca="1" si="1877">ROUND(AB1517+AC1516,0)</f>
        <v>0</v>
      </c>
      <c r="AD1517" s="22">
        <f t="shared" ref="AD1517" ca="1" si="1878">ROUND(AC1517+AD1516,0)</f>
        <v>0</v>
      </c>
      <c r="AE1517" s="22">
        <f t="shared" ref="AE1517" ca="1" si="1879">ROUND(AD1517+AE1516,0)</f>
        <v>0</v>
      </c>
    </row>
    <row r="1518" spans="1:31" ht="12.5" hidden="1" thickBot="1">
      <c r="A1518" s="325"/>
      <c r="B1518" s="21" t="s">
        <v>387</v>
      </c>
      <c r="C1518" s="21"/>
      <c r="D1518" s="22"/>
      <c r="E1518" s="21"/>
      <c r="F1518" s="21"/>
      <c r="G1518" s="21"/>
      <c r="H1518" s="534">
        <f>H1511+7</f>
        <v>172</v>
      </c>
      <c r="I1518" s="21"/>
      <c r="J1518" s="21"/>
      <c r="K1518" s="76">
        <f ca="1">IF($D1514=LataProjekcji,ROUND($D1515-K1517,0),ROUND(IF(K1516=0,0,$D1515-K1517),0))</f>
        <v>0</v>
      </c>
      <c r="L1518" s="253">
        <f t="shared" ref="L1518:W1518" ca="1" si="1880">IF($D1514=LataProjekcji,ROUND($D1515-L1517,0),ROUND(IF(AND(L1516=0,K1518&gt;0),$D1515-L1517,IF(L1516=0,0,$D1515-L1517)),0))</f>
        <v>0</v>
      </c>
      <c r="M1518" s="253">
        <f t="shared" ca="1" si="1880"/>
        <v>0</v>
      </c>
      <c r="N1518" s="253">
        <f t="shared" ca="1" si="1880"/>
        <v>0</v>
      </c>
      <c r="O1518" s="253">
        <f t="shared" ca="1" si="1880"/>
        <v>0</v>
      </c>
      <c r="P1518" s="253">
        <f t="shared" ca="1" si="1880"/>
        <v>0</v>
      </c>
      <c r="Q1518" s="253">
        <f t="shared" ca="1" si="1880"/>
        <v>0</v>
      </c>
      <c r="R1518" s="253">
        <f t="shared" ca="1" si="1880"/>
        <v>0</v>
      </c>
      <c r="S1518" s="253">
        <f t="shared" ca="1" si="1880"/>
        <v>0</v>
      </c>
      <c r="T1518" s="253">
        <f t="shared" ca="1" si="1880"/>
        <v>0</v>
      </c>
      <c r="U1518" s="253">
        <f t="shared" ca="1" si="1880"/>
        <v>0</v>
      </c>
      <c r="V1518" s="253">
        <f t="shared" ca="1" si="1880"/>
        <v>0</v>
      </c>
      <c r="W1518" s="253">
        <f t="shared" ca="1" si="1880"/>
        <v>0</v>
      </c>
      <c r="X1518" s="253">
        <f t="shared" ref="X1518:AA1518" ca="1" si="1881">IF($D1514=LataProjekcji,ROUND($D1515-X1517,0),ROUND(IF(AND(X1516=0,W1518&gt;0),$D1515-X1517,IF(X1516=0,0,$D1515-X1517)),0))</f>
        <v>0</v>
      </c>
      <c r="Y1518" s="253">
        <f t="shared" ca="1" si="1881"/>
        <v>0</v>
      </c>
      <c r="Z1518" s="253">
        <f t="shared" ca="1" si="1881"/>
        <v>0</v>
      </c>
      <c r="AA1518" s="253">
        <f t="shared" ca="1" si="1881"/>
        <v>0</v>
      </c>
      <c r="AB1518" s="253">
        <f t="shared" ref="AB1518" ca="1" si="1882">IF($D1514=LataProjekcji,ROUND($D1515-AB1517,0),ROUND(IF(AND(AB1516=0,AA1518&gt;0),$D1515-AB1517,IF(AB1516=0,0,$D1515-AB1517)),0))</f>
        <v>0</v>
      </c>
      <c r="AC1518" s="253">
        <f t="shared" ref="AC1518" ca="1" si="1883">IF($D1514=LataProjekcji,ROUND($D1515-AC1517,0),ROUND(IF(AND(AC1516=0,AB1518&gt;0),$D1515-AC1517,IF(AC1516=0,0,$D1515-AC1517)),0))</f>
        <v>0</v>
      </c>
      <c r="AD1518" s="253">
        <f t="shared" ref="AD1518" ca="1" si="1884">IF($D1514=LataProjekcji,ROUND($D1515-AD1517,0),ROUND(IF(AND(AD1516=0,AC1518&gt;0),$D1515-AD1517,IF(AD1516=0,0,$D1515-AD1517)),0))</f>
        <v>0</v>
      </c>
      <c r="AE1518" s="253">
        <f t="shared" ref="AE1518" ca="1" si="1885">IF($D1514=LataProjekcji,ROUND($D1515-AE1517,0),ROUND(IF(AND(AE1516=0,AD1518&gt;0),$D1515-AE1517,IF(AE1516=0,0,$D1515-AE1517)),0))</f>
        <v>0</v>
      </c>
    </row>
    <row r="1519" spans="1:31" hidden="1">
      <c r="A1519" s="325"/>
      <c r="B1519" s="21"/>
      <c r="C1519" s="21"/>
      <c r="D1519" s="21"/>
      <c r="E1519" s="21"/>
      <c r="F1519" s="21"/>
      <c r="G1519" s="21"/>
      <c r="H1519" s="384">
        <f>H1512+1</f>
        <v>4</v>
      </c>
      <c r="I1519" s="21"/>
      <c r="J1519" s="384" t="s">
        <v>403</v>
      </c>
      <c r="K1519" s="523">
        <f t="shared" ref="K1519:AE1519" ca="1" si="1886">IF(AND(OFFSET($F$269,$D1513,0)="tak",OFFSET($G$269,$D1513,0)="tak",OFFSET($J$269,$D1513,0)="ok",LataProjekcji&lt;=Koniec_Projekt),ROUND(OFFSET($K$2527,$H1518,(COLUMN()-11))*OFFSET($K$374,$H1519,(COLUMN()-11)),0),0)</f>
        <v>0</v>
      </c>
      <c r="L1519" s="523">
        <f t="shared" ca="1" si="1886"/>
        <v>0</v>
      </c>
      <c r="M1519" s="523">
        <f t="shared" ca="1" si="1886"/>
        <v>0</v>
      </c>
      <c r="N1519" s="523">
        <f t="shared" ca="1" si="1886"/>
        <v>0</v>
      </c>
      <c r="O1519" s="523">
        <f t="shared" ca="1" si="1886"/>
        <v>0</v>
      </c>
      <c r="P1519" s="523">
        <f t="shared" ca="1" si="1886"/>
        <v>0</v>
      </c>
      <c r="Q1519" s="523">
        <f t="shared" ca="1" si="1886"/>
        <v>0</v>
      </c>
      <c r="R1519" s="523">
        <f t="shared" ca="1" si="1886"/>
        <v>0</v>
      </c>
      <c r="S1519" s="523">
        <f t="shared" ca="1" si="1886"/>
        <v>0</v>
      </c>
      <c r="T1519" s="523">
        <f t="shared" ca="1" si="1886"/>
        <v>0</v>
      </c>
      <c r="U1519" s="523">
        <f t="shared" ca="1" si="1886"/>
        <v>0</v>
      </c>
      <c r="V1519" s="523">
        <f t="shared" ca="1" si="1886"/>
        <v>0</v>
      </c>
      <c r="W1519" s="523">
        <f t="shared" ca="1" si="1886"/>
        <v>0</v>
      </c>
      <c r="X1519" s="523">
        <f t="shared" ca="1" si="1886"/>
        <v>0</v>
      </c>
      <c r="Y1519" s="523">
        <f t="shared" ca="1" si="1886"/>
        <v>0</v>
      </c>
      <c r="Z1519" s="523">
        <f t="shared" ca="1" si="1886"/>
        <v>0</v>
      </c>
      <c r="AA1519" s="523">
        <f t="shared" ca="1" si="1886"/>
        <v>0</v>
      </c>
      <c r="AB1519" s="523">
        <f t="shared" ca="1" si="1886"/>
        <v>0</v>
      </c>
      <c r="AC1519" s="523">
        <f t="shared" ca="1" si="1886"/>
        <v>0</v>
      </c>
      <c r="AD1519" s="523">
        <f t="shared" ca="1" si="1886"/>
        <v>0</v>
      </c>
      <c r="AE1519" s="523">
        <f t="shared" ca="1" si="1886"/>
        <v>0</v>
      </c>
    </row>
    <row r="1520" spans="1:31" hidden="1">
      <c r="A1520" s="325"/>
      <c r="B1520" s="20">
        <f ca="1">OFFSET($B$269,D1520,0)</f>
        <v>0</v>
      </c>
      <c r="C1520" s="20"/>
      <c r="D1520" s="21">
        <f>D1513+1</f>
        <v>89</v>
      </c>
      <c r="E1520" s="21"/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</row>
    <row r="1521" spans="1:31" hidden="1">
      <c r="A1521" s="325"/>
      <c r="B1521" s="21" t="s">
        <v>394</v>
      </c>
      <c r="C1521" s="21"/>
      <c r="D1521" s="164">
        <f ca="1">YEAR(OFFSET($E$269,D1520,0))</f>
        <v>1900</v>
      </c>
      <c r="E1521" s="164">
        <f ca="1">MONTH(OFFSET($E$269,D1520,0))</f>
        <v>1</v>
      </c>
      <c r="F1521" s="522" cm="1">
        <f t="array" aca="1" ref="F1521" ca="1">IleMiesiecyDoKoncaRokuST</f>
        <v>11</v>
      </c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1"/>
      <c r="U1521" s="21"/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</row>
    <row r="1522" spans="1:31" hidden="1">
      <c r="A1522" s="325"/>
      <c r="B1522" s="21" t="s">
        <v>387</v>
      </c>
      <c r="C1522" s="21"/>
      <c r="D1522" s="371">
        <f ca="1">IF(E1522&lt;0,0,ROUND(E1522,0))</f>
        <v>0</v>
      </c>
      <c r="E1522" s="248">
        <f ca="1">OFFSET($D$269,D1520,0)</f>
        <v>0</v>
      </c>
      <c r="F1522" s="371">
        <f ca="1">IF(E1522&gt;10,ROUND(($D1523/12)*$F1521,0),$D1522)</f>
        <v>0</v>
      </c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</row>
    <row r="1523" spans="1:31" hidden="1">
      <c r="A1523" s="325"/>
      <c r="B1523" s="21" t="s">
        <v>395</v>
      </c>
      <c r="C1523" s="415">
        <f ca="1">OFFSET($C$269,D1520,0)</f>
        <v>0</v>
      </c>
      <c r="D1523" s="246">
        <f ca="1">IF(ISBLANK(OFFSET($E$269,D1520,0)),0,IF(E1522&gt;10,ROUND(D1522*C1523,0),IF(D1522&lt;0,0,D1522)))</f>
        <v>0</v>
      </c>
      <c r="E1523" s="21"/>
      <c r="F1523" s="21"/>
      <c r="G1523" s="21"/>
      <c r="H1523" s="21"/>
      <c r="I1523" s="21"/>
      <c r="J1523" s="21"/>
      <c r="K1523" s="74">
        <f ca="1">ROUND(IF($D1521=LataProjekcji,$F1522,IF($D1521=LataProjekcji,$D1523,0)),0)</f>
        <v>0</v>
      </c>
      <c r="L1523" s="247">
        <f ca="1">ROUND(IF(OR(AND($D1521=LataProjekcji,$F1521&gt;0),AND($D1521=LataProjekcji,$F1521=0,$E1522&lt;=10)),$F1522,IF($D1521&lt;LataProjekcji,IF((SUM($K1523:K1523)+$D1523)&lt;$D1522,$D1523,$D1522-SUM($K1523:K1523)),0)),0)</f>
        <v>0</v>
      </c>
      <c r="M1523" s="247">
        <f ca="1">ROUND(IF(OR(AND($D1521=LataProjekcji,$F1521&gt;0),AND($D1521=LataProjekcji,$F1521=0,$E1522&lt;=10)),$F1522,IF($D1521&lt;LataProjekcji,IF((SUM($K1523:L1523)+$D1523)&lt;$D1522,$D1523,$D1522-SUM($K1523:L1523)),0)),0)</f>
        <v>0</v>
      </c>
      <c r="N1523" s="247">
        <f ca="1">ROUND(IF(OR(AND($D1521=LataProjekcji,$F1521&gt;0),AND($D1521=LataProjekcji,$F1521=0,$E1522&lt;=10)),$F1522,IF($D1521&lt;LataProjekcji,IF((SUM($K1523:M1523)+$D1523)&lt;$D1522,$D1523,$D1522-SUM($K1523:M1523)),0)),0)</f>
        <v>0</v>
      </c>
      <c r="O1523" s="247">
        <f ca="1">ROUND(IF(OR(AND($D1521=LataProjekcji,$F1521&gt;0),AND($D1521=LataProjekcji,$F1521=0,$E1522&lt;=10)),$F1522,IF($D1521&lt;LataProjekcji,IF((SUM($K1523:N1523)+$D1523)&lt;$D1522,$D1523,$D1522-SUM($K1523:N1523)),0)),0)</f>
        <v>0</v>
      </c>
      <c r="P1523" s="247">
        <f ca="1">ROUND(IF(OR(AND($D1521=LataProjekcji,$F1521&gt;0),AND($D1521=LataProjekcji,$F1521=0,$E1522&lt;=10)),$F1522,IF($D1521&lt;LataProjekcji,IF((SUM($K1523:O1523)+$D1523)&lt;$D1522,$D1523,$D1522-SUM($K1523:O1523)),0)),0)</f>
        <v>0</v>
      </c>
      <c r="Q1523" s="247">
        <f ca="1">ROUND(IF(OR(AND($D1521=LataProjekcji,$F1521&gt;0),AND($D1521=LataProjekcji,$F1521=0,$E1522&lt;=10)),$F1522,IF($D1521&lt;LataProjekcji,IF((SUM($K1523:P1523)+$D1523)&lt;$D1522,$D1523,$D1522-SUM($K1523:P1523)),0)),0)</f>
        <v>0</v>
      </c>
      <c r="R1523" s="247">
        <f ca="1">ROUND(IF(OR(AND($D1521=LataProjekcji,$F1521&gt;0),AND($D1521=LataProjekcji,$F1521=0,$E1522&lt;=10)),$F1522,IF($D1521&lt;LataProjekcji,IF((SUM($K1523:Q1523)+$D1523)&lt;$D1522,$D1523,$D1522-SUM($K1523:Q1523)),0)),0)</f>
        <v>0</v>
      </c>
      <c r="S1523" s="247">
        <f ca="1">ROUND(IF(OR(AND($D1521=LataProjekcji,$F1521&gt;0),AND($D1521=LataProjekcji,$F1521=0,$E1522&lt;=10)),$F1522,IF($D1521&lt;LataProjekcji,IF((SUM($K1523:R1523)+$D1523)&lt;$D1522,$D1523,$D1522-SUM($K1523:R1523)),0)),0)</f>
        <v>0</v>
      </c>
      <c r="T1523" s="247">
        <f ca="1">ROUND(IF(OR(AND($D1521=LataProjekcji,$F1521&gt;0),AND($D1521=LataProjekcji,$F1521=0,$E1522&lt;=10)),$F1522,IF($D1521&lt;LataProjekcji,IF((SUM($K1523:S1523)+$D1523)&lt;$D1522,$D1523,$D1522-SUM($K1523:S1523)),0)),0)</f>
        <v>0</v>
      </c>
      <c r="U1523" s="247">
        <f ca="1">ROUND(IF(OR(AND($D1521=LataProjekcji,$F1521&gt;0),AND($D1521=LataProjekcji,$F1521=0,$E1522&lt;=10)),$F1522,IF($D1521&lt;LataProjekcji,IF((SUM($K1523:T1523)+$D1523)&lt;$D1522,$D1523,$D1522-SUM($K1523:T1523)),0)),0)</f>
        <v>0</v>
      </c>
      <c r="V1523" s="247">
        <f ca="1">ROUND(IF(OR(AND($D1521=LataProjekcji,$F1521&gt;0),AND($D1521=LataProjekcji,$F1521=0,$E1522&lt;=10)),$F1522,IF($D1521&lt;LataProjekcji,IF((SUM($K1523:U1523)+$D1523)&lt;$D1522,$D1523,$D1522-SUM($K1523:U1523)),0)),0)</f>
        <v>0</v>
      </c>
      <c r="W1523" s="247">
        <f ca="1">ROUND(IF(OR(AND($D1521=LataProjekcji,$F1521&gt;0),AND($D1521=LataProjekcji,$F1521=0,$E1522&lt;=10)),$F1522,IF($D1521&lt;LataProjekcji,IF((SUM($K1523:V1523)+$D1523)&lt;$D1522,$D1523,$D1522-SUM($K1523:V1523)),0)),0)</f>
        <v>0</v>
      </c>
      <c r="X1523" s="247">
        <f ca="1">ROUND(IF(OR(AND($D1521=LataProjekcji,$F1521&gt;0),AND($D1521=LataProjekcji,$F1521=0,$E1522&lt;=10)),$F1522,IF($D1521&lt;LataProjekcji,IF((SUM($K1523:W1523)+$D1523)&lt;$D1522,$D1523,$D1522-SUM($K1523:W1523)),0)),0)</f>
        <v>0</v>
      </c>
      <c r="Y1523" s="247">
        <f ca="1">ROUND(IF(OR(AND($D1521=LataProjekcji,$F1521&gt;0),AND($D1521=LataProjekcji,$F1521=0,$E1522&lt;=10)),$F1522,IF($D1521&lt;LataProjekcji,IF((SUM($K1523:X1523)+$D1523)&lt;$D1522,$D1523,$D1522-SUM($K1523:X1523)),0)),0)</f>
        <v>0</v>
      </c>
      <c r="Z1523" s="247">
        <f ca="1">ROUND(IF(OR(AND($D1521=LataProjekcji,$F1521&gt;0),AND($D1521=LataProjekcji,$F1521=0,$E1522&lt;=10)),$F1522,IF($D1521&lt;LataProjekcji,IF((SUM($K1523:Y1523)+$D1523)&lt;$D1522,$D1523,$D1522-SUM($K1523:Y1523)),0)),0)</f>
        <v>0</v>
      </c>
      <c r="AA1523" s="247">
        <f ca="1">ROUND(IF(OR(AND($D1521=LataProjekcji,$F1521&gt;0),AND($D1521=LataProjekcji,$F1521=0,$E1522&lt;=10)),$F1522,IF($D1521&lt;LataProjekcji,IF((SUM($K1523:Z1523)+$D1523)&lt;$D1522,$D1523,$D1522-SUM($K1523:Z1523)),0)),0)</f>
        <v>0</v>
      </c>
      <c r="AB1523" s="247">
        <f ca="1">ROUND(IF(OR(AND($D1521=LataProjekcji,$F1521&gt;0),AND($D1521=LataProjekcji,$F1521=0,$E1522&lt;=10)),$F1522,IF($D1521&lt;LataProjekcji,IF((SUM($K1523:AA1523)+$D1523)&lt;$D1522,$D1523,$D1522-SUM($K1523:AA1523)),0)),0)</f>
        <v>0</v>
      </c>
      <c r="AC1523" s="247">
        <f ca="1">ROUND(IF(OR(AND($D1521=LataProjekcji,$F1521&gt;0),AND($D1521=LataProjekcji,$F1521=0,$E1522&lt;=10)),$F1522,IF($D1521&lt;LataProjekcji,IF((SUM($K1523:AB1523)+$D1523)&lt;$D1522,$D1523,$D1522-SUM($K1523:AB1523)),0)),0)</f>
        <v>0</v>
      </c>
      <c r="AD1523" s="247">
        <f ca="1">ROUND(IF(OR(AND($D1521=LataProjekcji,$F1521&gt;0),AND($D1521=LataProjekcji,$F1521=0,$E1522&lt;=10)),$F1522,IF($D1521&lt;LataProjekcji,IF((SUM($K1523:AC1523)+$D1523)&lt;$D1522,$D1523,$D1522-SUM($K1523:AC1523)),0)),0)</f>
        <v>0</v>
      </c>
      <c r="AE1523" s="247">
        <f ca="1">ROUND(IF(OR(AND($D1521=LataProjekcji,$F1521&gt;0),AND($D1521=LataProjekcji,$F1521=0,$E1522&lt;=10)),$F1522,IF($D1521&lt;LataProjekcji,IF((SUM($K1523:AD1523)+$D1523)&lt;$D1522,$D1523,$D1522-SUM($K1523:AD1523)),0)),0)</f>
        <v>0</v>
      </c>
    </row>
    <row r="1524" spans="1:31" ht="12.5" hidden="1" thickBot="1">
      <c r="A1524" s="325"/>
      <c r="B1524" s="21" t="s">
        <v>396</v>
      </c>
      <c r="C1524" s="21"/>
      <c r="D1524" s="22"/>
      <c r="E1524" s="21"/>
      <c r="F1524" s="21"/>
      <c r="G1524" s="21"/>
      <c r="H1524" s="21"/>
      <c r="I1524" s="21"/>
      <c r="J1524" s="21"/>
      <c r="K1524" s="22">
        <f ca="1">ROUND(K1523,0)</f>
        <v>0</v>
      </c>
      <c r="L1524" s="22">
        <f t="shared" ref="L1524:W1524" ca="1" si="1887">ROUND(K1524+L1523,0)</f>
        <v>0</v>
      </c>
      <c r="M1524" s="22">
        <f t="shared" ca="1" si="1887"/>
        <v>0</v>
      </c>
      <c r="N1524" s="22">
        <f t="shared" ca="1" si="1887"/>
        <v>0</v>
      </c>
      <c r="O1524" s="22">
        <f t="shared" ca="1" si="1887"/>
        <v>0</v>
      </c>
      <c r="P1524" s="22">
        <f t="shared" ca="1" si="1887"/>
        <v>0</v>
      </c>
      <c r="Q1524" s="22">
        <f t="shared" ca="1" si="1887"/>
        <v>0</v>
      </c>
      <c r="R1524" s="22">
        <f t="shared" ca="1" si="1887"/>
        <v>0</v>
      </c>
      <c r="S1524" s="22">
        <f t="shared" ca="1" si="1887"/>
        <v>0</v>
      </c>
      <c r="T1524" s="22">
        <f t="shared" ca="1" si="1887"/>
        <v>0</v>
      </c>
      <c r="U1524" s="22">
        <f t="shared" ca="1" si="1887"/>
        <v>0</v>
      </c>
      <c r="V1524" s="22">
        <f t="shared" ca="1" si="1887"/>
        <v>0</v>
      </c>
      <c r="W1524" s="22">
        <f t="shared" ca="1" si="1887"/>
        <v>0</v>
      </c>
      <c r="X1524" s="22">
        <f ca="1">ROUND(W1524+X1523,0)</f>
        <v>0</v>
      </c>
      <c r="Y1524" s="22">
        <f ca="1">ROUND(X1524+Y1523,0)</f>
        <v>0</v>
      </c>
      <c r="Z1524" s="22">
        <f t="shared" ref="Z1524:AA1524" ca="1" si="1888">ROUND(Y1524+Z1523,0)</f>
        <v>0</v>
      </c>
      <c r="AA1524" s="22">
        <f t="shared" ca="1" si="1888"/>
        <v>0</v>
      </c>
      <c r="AB1524" s="22">
        <f t="shared" ref="AB1524" ca="1" si="1889">ROUND(AA1524+AB1523,0)</f>
        <v>0</v>
      </c>
      <c r="AC1524" s="22">
        <f t="shared" ref="AC1524" ca="1" si="1890">ROUND(AB1524+AC1523,0)</f>
        <v>0</v>
      </c>
      <c r="AD1524" s="22">
        <f t="shared" ref="AD1524" ca="1" si="1891">ROUND(AC1524+AD1523,0)</f>
        <v>0</v>
      </c>
      <c r="AE1524" s="22">
        <f t="shared" ref="AE1524" ca="1" si="1892">ROUND(AD1524+AE1523,0)</f>
        <v>0</v>
      </c>
    </row>
    <row r="1525" spans="1:31" ht="12.5" hidden="1" thickBot="1">
      <c r="A1525" s="325"/>
      <c r="B1525" s="21" t="s">
        <v>387</v>
      </c>
      <c r="C1525" s="21"/>
      <c r="D1525" s="22"/>
      <c r="E1525" s="21"/>
      <c r="F1525" s="21"/>
      <c r="G1525" s="21"/>
      <c r="H1525" s="534">
        <f>H1518+7</f>
        <v>179</v>
      </c>
      <c r="I1525" s="21"/>
      <c r="J1525" s="21"/>
      <c r="K1525" s="76">
        <f ca="1">IF($D1521=LataProjekcji,ROUND($D1522-K1524,0),ROUND(IF(K1523=0,0,$D1522-K1524),0))</f>
        <v>0</v>
      </c>
      <c r="L1525" s="253">
        <f t="shared" ref="L1525:W1525" ca="1" si="1893">IF($D1521=LataProjekcji,ROUND($D1522-L1524,0),ROUND(IF(AND(L1523=0,K1525&gt;0),$D1522-L1524,IF(L1523=0,0,$D1522-L1524)),0))</f>
        <v>0</v>
      </c>
      <c r="M1525" s="253">
        <f t="shared" ca="1" si="1893"/>
        <v>0</v>
      </c>
      <c r="N1525" s="253">
        <f t="shared" ca="1" si="1893"/>
        <v>0</v>
      </c>
      <c r="O1525" s="253">
        <f t="shared" ca="1" si="1893"/>
        <v>0</v>
      </c>
      <c r="P1525" s="253">
        <f t="shared" ca="1" si="1893"/>
        <v>0</v>
      </c>
      <c r="Q1525" s="253">
        <f t="shared" ca="1" si="1893"/>
        <v>0</v>
      </c>
      <c r="R1525" s="253">
        <f t="shared" ca="1" si="1893"/>
        <v>0</v>
      </c>
      <c r="S1525" s="253">
        <f t="shared" ca="1" si="1893"/>
        <v>0</v>
      </c>
      <c r="T1525" s="253">
        <f t="shared" ca="1" si="1893"/>
        <v>0</v>
      </c>
      <c r="U1525" s="253">
        <f t="shared" ca="1" si="1893"/>
        <v>0</v>
      </c>
      <c r="V1525" s="253">
        <f t="shared" ca="1" si="1893"/>
        <v>0</v>
      </c>
      <c r="W1525" s="253">
        <f t="shared" ca="1" si="1893"/>
        <v>0</v>
      </c>
      <c r="X1525" s="253">
        <f t="shared" ref="X1525:AA1525" ca="1" si="1894">IF($D1521=LataProjekcji,ROUND($D1522-X1524,0),ROUND(IF(AND(X1523=0,W1525&gt;0),$D1522-X1524,IF(X1523=0,0,$D1522-X1524)),0))</f>
        <v>0</v>
      </c>
      <c r="Y1525" s="253">
        <f t="shared" ca="1" si="1894"/>
        <v>0</v>
      </c>
      <c r="Z1525" s="253">
        <f t="shared" ca="1" si="1894"/>
        <v>0</v>
      </c>
      <c r="AA1525" s="253">
        <f t="shared" ca="1" si="1894"/>
        <v>0</v>
      </c>
      <c r="AB1525" s="253">
        <f t="shared" ref="AB1525" ca="1" si="1895">IF($D1521=LataProjekcji,ROUND($D1522-AB1524,0),ROUND(IF(AND(AB1523=0,AA1525&gt;0),$D1522-AB1524,IF(AB1523=0,0,$D1522-AB1524)),0))</f>
        <v>0</v>
      </c>
      <c r="AC1525" s="253">
        <f t="shared" ref="AC1525" ca="1" si="1896">IF($D1521=LataProjekcji,ROUND($D1522-AC1524,0),ROUND(IF(AND(AC1523=0,AB1525&gt;0),$D1522-AC1524,IF(AC1523=0,0,$D1522-AC1524)),0))</f>
        <v>0</v>
      </c>
      <c r="AD1525" s="253">
        <f t="shared" ref="AD1525" ca="1" si="1897">IF($D1521=LataProjekcji,ROUND($D1522-AD1524,0),ROUND(IF(AND(AD1523=0,AC1525&gt;0),$D1522-AD1524,IF(AD1523=0,0,$D1522-AD1524)),0))</f>
        <v>0</v>
      </c>
      <c r="AE1525" s="253">
        <f t="shared" ref="AE1525" ca="1" si="1898">IF($D1521=LataProjekcji,ROUND($D1522-AE1524,0),ROUND(IF(AND(AE1523=0,AD1525&gt;0),$D1522-AE1524,IF(AE1523=0,0,$D1522-AE1524)),0))</f>
        <v>0</v>
      </c>
    </row>
    <row r="1526" spans="1:31" hidden="1">
      <c r="A1526" s="325"/>
      <c r="B1526" s="21"/>
      <c r="C1526" s="21"/>
      <c r="D1526" s="21"/>
      <c r="E1526" s="21"/>
      <c r="F1526" s="21"/>
      <c r="G1526" s="21"/>
      <c r="H1526" s="384">
        <f>H1519+1</f>
        <v>5</v>
      </c>
      <c r="I1526" s="21"/>
      <c r="J1526" s="384" t="s">
        <v>403</v>
      </c>
      <c r="K1526" s="523">
        <f t="shared" ref="K1526:AE1526" ca="1" si="1899">IF(AND(OFFSET($F$269,$D1520,0)="tak",OFFSET($G$269,$D1520,0)="tak",OFFSET($J$269,$D1520,0)="ok",LataProjekcji&lt;=Koniec_Projekt),ROUND(OFFSET($K$2527,$H1525,(COLUMN()-11))*OFFSET($K$374,$H1526,(COLUMN()-11)),0),0)</f>
        <v>0</v>
      </c>
      <c r="L1526" s="523">
        <f t="shared" ca="1" si="1899"/>
        <v>0</v>
      </c>
      <c r="M1526" s="523">
        <f t="shared" ca="1" si="1899"/>
        <v>0</v>
      </c>
      <c r="N1526" s="523">
        <f t="shared" ca="1" si="1899"/>
        <v>0</v>
      </c>
      <c r="O1526" s="523">
        <f t="shared" ca="1" si="1899"/>
        <v>0</v>
      </c>
      <c r="P1526" s="523">
        <f t="shared" ca="1" si="1899"/>
        <v>0</v>
      </c>
      <c r="Q1526" s="523">
        <f t="shared" ca="1" si="1899"/>
        <v>0</v>
      </c>
      <c r="R1526" s="523">
        <f t="shared" ca="1" si="1899"/>
        <v>0</v>
      </c>
      <c r="S1526" s="523">
        <f t="shared" ca="1" si="1899"/>
        <v>0</v>
      </c>
      <c r="T1526" s="523">
        <f t="shared" ca="1" si="1899"/>
        <v>0</v>
      </c>
      <c r="U1526" s="523">
        <f t="shared" ca="1" si="1899"/>
        <v>0</v>
      </c>
      <c r="V1526" s="523">
        <f t="shared" ca="1" si="1899"/>
        <v>0</v>
      </c>
      <c r="W1526" s="523">
        <f t="shared" ca="1" si="1899"/>
        <v>0</v>
      </c>
      <c r="X1526" s="523">
        <f t="shared" ca="1" si="1899"/>
        <v>0</v>
      </c>
      <c r="Y1526" s="523">
        <f t="shared" ca="1" si="1899"/>
        <v>0</v>
      </c>
      <c r="Z1526" s="523">
        <f t="shared" ca="1" si="1899"/>
        <v>0</v>
      </c>
      <c r="AA1526" s="523">
        <f t="shared" ca="1" si="1899"/>
        <v>0</v>
      </c>
      <c r="AB1526" s="523">
        <f t="shared" ca="1" si="1899"/>
        <v>0</v>
      </c>
      <c r="AC1526" s="523">
        <f t="shared" ca="1" si="1899"/>
        <v>0</v>
      </c>
      <c r="AD1526" s="523">
        <f t="shared" ca="1" si="1899"/>
        <v>0</v>
      </c>
      <c r="AE1526" s="523">
        <f t="shared" ca="1" si="1899"/>
        <v>0</v>
      </c>
    </row>
    <row r="1527" spans="1:31" hidden="1">
      <c r="A1527" s="325"/>
      <c r="B1527" s="20">
        <f ca="1">OFFSET($B$269,D1527,0)</f>
        <v>0</v>
      </c>
      <c r="C1527" s="20"/>
      <c r="D1527" s="21">
        <f>D1520+1</f>
        <v>90</v>
      </c>
      <c r="E1527" s="21"/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  <c r="R1527" s="21"/>
      <c r="S1527" s="21"/>
      <c r="T1527" s="21"/>
      <c r="U1527" s="21"/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</row>
    <row r="1528" spans="1:31" hidden="1">
      <c r="A1528" s="325"/>
      <c r="B1528" s="21" t="s">
        <v>394</v>
      </c>
      <c r="C1528" s="21"/>
      <c r="D1528" s="164">
        <f ca="1">YEAR(OFFSET($E$269,D1527,0))</f>
        <v>1900</v>
      </c>
      <c r="E1528" s="164">
        <f ca="1">MONTH(OFFSET($E$269,D1527,0))</f>
        <v>1</v>
      </c>
      <c r="F1528" s="522" cm="1">
        <f t="array" aca="1" ref="F1528" ca="1">IleMiesiecyDoKoncaRokuST</f>
        <v>11</v>
      </c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  <c r="R1528" s="21"/>
      <c r="S1528" s="21"/>
      <c r="T1528" s="21"/>
      <c r="U1528" s="21"/>
      <c r="V1528" s="21"/>
      <c r="W1528" s="21"/>
      <c r="X1528" s="21"/>
      <c r="Y1528" s="21"/>
      <c r="Z1528" s="21"/>
      <c r="AA1528" s="21"/>
      <c r="AB1528" s="21"/>
      <c r="AC1528" s="21"/>
      <c r="AD1528" s="21"/>
      <c r="AE1528" s="21"/>
    </row>
    <row r="1529" spans="1:31" hidden="1">
      <c r="A1529" s="325"/>
      <c r="B1529" s="21" t="s">
        <v>387</v>
      </c>
      <c r="C1529" s="21"/>
      <c r="D1529" s="371">
        <f ca="1">IF(E1529&lt;0,0,ROUND(E1529,0))</f>
        <v>0</v>
      </c>
      <c r="E1529" s="248">
        <f ca="1">OFFSET($D$269,D1527,0)</f>
        <v>0</v>
      </c>
      <c r="F1529" s="371">
        <f ca="1">IF(E1529&gt;10,ROUND(($D1530/12)*$F1528,0),$D1529)</f>
        <v>0</v>
      </c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  <c r="R1529" s="21"/>
      <c r="S1529" s="21"/>
      <c r="T1529" s="21"/>
      <c r="U1529" s="21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</row>
    <row r="1530" spans="1:31" hidden="1">
      <c r="A1530" s="325"/>
      <c r="B1530" s="21" t="s">
        <v>395</v>
      </c>
      <c r="C1530" s="415">
        <f ca="1">OFFSET($C$269,D1527,0)</f>
        <v>0</v>
      </c>
      <c r="D1530" s="246">
        <f ca="1">IF(ISBLANK(OFFSET($E$269,D1527,0)),0,IF(E1529&gt;10,ROUND(D1529*C1530,0),IF(D1529&lt;0,0,D1529)))</f>
        <v>0</v>
      </c>
      <c r="E1530" s="21"/>
      <c r="F1530" s="21"/>
      <c r="G1530" s="21"/>
      <c r="H1530" s="21"/>
      <c r="I1530" s="21"/>
      <c r="J1530" s="21"/>
      <c r="K1530" s="74">
        <f ca="1">ROUND(IF($D1528=LataProjekcji,$F1529,IF($D1528=LataProjekcji,$D1530,0)),0)</f>
        <v>0</v>
      </c>
      <c r="L1530" s="247">
        <f ca="1">ROUND(IF(OR(AND($D1528=LataProjekcji,$F1528&gt;0),AND($D1528=LataProjekcji,$F1528=0,$E1529&lt;=10)),$F1529,IF($D1528&lt;LataProjekcji,IF((SUM($K1530:K1530)+$D1530)&lt;$D1529,$D1530,$D1529-SUM($K1530:K1530)),0)),0)</f>
        <v>0</v>
      </c>
      <c r="M1530" s="247">
        <f ca="1">ROUND(IF(OR(AND($D1528=LataProjekcji,$F1528&gt;0),AND($D1528=LataProjekcji,$F1528=0,$E1529&lt;=10)),$F1529,IF($D1528&lt;LataProjekcji,IF((SUM($K1530:L1530)+$D1530)&lt;$D1529,$D1530,$D1529-SUM($K1530:L1530)),0)),0)</f>
        <v>0</v>
      </c>
      <c r="N1530" s="247">
        <f ca="1">ROUND(IF(OR(AND($D1528=LataProjekcji,$F1528&gt;0),AND($D1528=LataProjekcji,$F1528=0,$E1529&lt;=10)),$F1529,IF($D1528&lt;LataProjekcji,IF((SUM($K1530:M1530)+$D1530)&lt;$D1529,$D1530,$D1529-SUM($K1530:M1530)),0)),0)</f>
        <v>0</v>
      </c>
      <c r="O1530" s="247">
        <f ca="1">ROUND(IF(OR(AND($D1528=LataProjekcji,$F1528&gt;0),AND($D1528=LataProjekcji,$F1528=0,$E1529&lt;=10)),$F1529,IF($D1528&lt;LataProjekcji,IF((SUM($K1530:N1530)+$D1530)&lt;$D1529,$D1530,$D1529-SUM($K1530:N1530)),0)),0)</f>
        <v>0</v>
      </c>
      <c r="P1530" s="247">
        <f ca="1">ROUND(IF(OR(AND($D1528=LataProjekcji,$F1528&gt;0),AND($D1528=LataProjekcji,$F1528=0,$E1529&lt;=10)),$F1529,IF($D1528&lt;LataProjekcji,IF((SUM($K1530:O1530)+$D1530)&lt;$D1529,$D1530,$D1529-SUM($K1530:O1530)),0)),0)</f>
        <v>0</v>
      </c>
      <c r="Q1530" s="247">
        <f ca="1">ROUND(IF(OR(AND($D1528=LataProjekcji,$F1528&gt;0),AND($D1528=LataProjekcji,$F1528=0,$E1529&lt;=10)),$F1529,IF($D1528&lt;LataProjekcji,IF((SUM($K1530:P1530)+$D1530)&lt;$D1529,$D1530,$D1529-SUM($K1530:P1530)),0)),0)</f>
        <v>0</v>
      </c>
      <c r="R1530" s="247">
        <f ca="1">ROUND(IF(OR(AND($D1528=LataProjekcji,$F1528&gt;0),AND($D1528=LataProjekcji,$F1528=0,$E1529&lt;=10)),$F1529,IF($D1528&lt;LataProjekcji,IF((SUM($K1530:Q1530)+$D1530)&lt;$D1529,$D1530,$D1529-SUM($K1530:Q1530)),0)),0)</f>
        <v>0</v>
      </c>
      <c r="S1530" s="247">
        <f ca="1">ROUND(IF(OR(AND($D1528=LataProjekcji,$F1528&gt;0),AND($D1528=LataProjekcji,$F1528=0,$E1529&lt;=10)),$F1529,IF($D1528&lt;LataProjekcji,IF((SUM($K1530:R1530)+$D1530)&lt;$D1529,$D1530,$D1529-SUM($K1530:R1530)),0)),0)</f>
        <v>0</v>
      </c>
      <c r="T1530" s="247">
        <f ca="1">ROUND(IF(OR(AND($D1528=LataProjekcji,$F1528&gt;0),AND($D1528=LataProjekcji,$F1528=0,$E1529&lt;=10)),$F1529,IF($D1528&lt;LataProjekcji,IF((SUM($K1530:S1530)+$D1530)&lt;$D1529,$D1530,$D1529-SUM($K1530:S1530)),0)),0)</f>
        <v>0</v>
      </c>
      <c r="U1530" s="247">
        <f ca="1">ROUND(IF(OR(AND($D1528=LataProjekcji,$F1528&gt;0),AND($D1528=LataProjekcji,$F1528=0,$E1529&lt;=10)),$F1529,IF($D1528&lt;LataProjekcji,IF((SUM($K1530:T1530)+$D1530)&lt;$D1529,$D1530,$D1529-SUM($K1530:T1530)),0)),0)</f>
        <v>0</v>
      </c>
      <c r="V1530" s="247">
        <f ca="1">ROUND(IF(OR(AND($D1528=LataProjekcji,$F1528&gt;0),AND($D1528=LataProjekcji,$F1528=0,$E1529&lt;=10)),$F1529,IF($D1528&lt;LataProjekcji,IF((SUM($K1530:U1530)+$D1530)&lt;$D1529,$D1530,$D1529-SUM($K1530:U1530)),0)),0)</f>
        <v>0</v>
      </c>
      <c r="W1530" s="247">
        <f ca="1">ROUND(IF(OR(AND($D1528=LataProjekcji,$F1528&gt;0),AND($D1528=LataProjekcji,$F1528=0,$E1529&lt;=10)),$F1529,IF($D1528&lt;LataProjekcji,IF((SUM($K1530:V1530)+$D1530)&lt;$D1529,$D1530,$D1529-SUM($K1530:V1530)),0)),0)</f>
        <v>0</v>
      </c>
      <c r="X1530" s="247">
        <f ca="1">ROUND(IF(OR(AND($D1528=LataProjekcji,$F1528&gt;0),AND($D1528=LataProjekcji,$F1528=0,$E1529&lt;=10)),$F1529,IF($D1528&lt;LataProjekcji,IF((SUM($K1530:W1530)+$D1530)&lt;$D1529,$D1530,$D1529-SUM($K1530:W1530)),0)),0)</f>
        <v>0</v>
      </c>
      <c r="Y1530" s="247">
        <f ca="1">ROUND(IF(OR(AND($D1528=LataProjekcji,$F1528&gt;0),AND($D1528=LataProjekcji,$F1528=0,$E1529&lt;=10)),$F1529,IF($D1528&lt;LataProjekcji,IF((SUM($K1530:X1530)+$D1530)&lt;$D1529,$D1530,$D1529-SUM($K1530:X1530)),0)),0)</f>
        <v>0</v>
      </c>
      <c r="Z1530" s="247">
        <f ca="1">ROUND(IF(OR(AND($D1528=LataProjekcji,$F1528&gt;0),AND($D1528=LataProjekcji,$F1528=0,$E1529&lt;=10)),$F1529,IF($D1528&lt;LataProjekcji,IF((SUM($K1530:Y1530)+$D1530)&lt;$D1529,$D1530,$D1529-SUM($K1530:Y1530)),0)),0)</f>
        <v>0</v>
      </c>
      <c r="AA1530" s="247">
        <f ca="1">ROUND(IF(OR(AND($D1528=LataProjekcji,$F1528&gt;0),AND($D1528=LataProjekcji,$F1528=0,$E1529&lt;=10)),$F1529,IF($D1528&lt;LataProjekcji,IF((SUM($K1530:Z1530)+$D1530)&lt;$D1529,$D1530,$D1529-SUM($K1530:Z1530)),0)),0)</f>
        <v>0</v>
      </c>
      <c r="AB1530" s="247">
        <f ca="1">ROUND(IF(OR(AND($D1528=LataProjekcji,$F1528&gt;0),AND($D1528=LataProjekcji,$F1528=0,$E1529&lt;=10)),$F1529,IF($D1528&lt;LataProjekcji,IF((SUM($K1530:AA1530)+$D1530)&lt;$D1529,$D1530,$D1529-SUM($K1530:AA1530)),0)),0)</f>
        <v>0</v>
      </c>
      <c r="AC1530" s="247">
        <f ca="1">ROUND(IF(OR(AND($D1528=LataProjekcji,$F1528&gt;0),AND($D1528=LataProjekcji,$F1528=0,$E1529&lt;=10)),$F1529,IF($D1528&lt;LataProjekcji,IF((SUM($K1530:AB1530)+$D1530)&lt;$D1529,$D1530,$D1529-SUM($K1530:AB1530)),0)),0)</f>
        <v>0</v>
      </c>
      <c r="AD1530" s="247">
        <f ca="1">ROUND(IF(OR(AND($D1528=LataProjekcji,$F1528&gt;0),AND($D1528=LataProjekcji,$F1528=0,$E1529&lt;=10)),$F1529,IF($D1528&lt;LataProjekcji,IF((SUM($K1530:AC1530)+$D1530)&lt;$D1529,$D1530,$D1529-SUM($K1530:AC1530)),0)),0)</f>
        <v>0</v>
      </c>
      <c r="AE1530" s="247">
        <f ca="1">ROUND(IF(OR(AND($D1528=LataProjekcji,$F1528&gt;0),AND($D1528=LataProjekcji,$F1528=0,$E1529&lt;=10)),$F1529,IF($D1528&lt;LataProjekcji,IF((SUM($K1530:AD1530)+$D1530)&lt;$D1529,$D1530,$D1529-SUM($K1530:AD1530)),0)),0)</f>
        <v>0</v>
      </c>
    </row>
    <row r="1531" spans="1:31" ht="12.5" hidden="1" thickBot="1">
      <c r="A1531" s="325"/>
      <c r="B1531" s="21" t="s">
        <v>396</v>
      </c>
      <c r="C1531" s="21"/>
      <c r="D1531" s="22"/>
      <c r="E1531" s="21"/>
      <c r="F1531" s="21"/>
      <c r="G1531" s="21"/>
      <c r="H1531" s="21"/>
      <c r="I1531" s="21"/>
      <c r="J1531" s="21"/>
      <c r="K1531" s="22">
        <f ca="1">ROUND(K1530,0)</f>
        <v>0</v>
      </c>
      <c r="L1531" s="22">
        <f t="shared" ref="L1531:W1531" ca="1" si="1900">ROUND(K1531+L1530,0)</f>
        <v>0</v>
      </c>
      <c r="M1531" s="22">
        <f t="shared" ca="1" si="1900"/>
        <v>0</v>
      </c>
      <c r="N1531" s="22">
        <f t="shared" ca="1" si="1900"/>
        <v>0</v>
      </c>
      <c r="O1531" s="22">
        <f t="shared" ca="1" si="1900"/>
        <v>0</v>
      </c>
      <c r="P1531" s="22">
        <f t="shared" ca="1" si="1900"/>
        <v>0</v>
      </c>
      <c r="Q1531" s="22">
        <f t="shared" ca="1" si="1900"/>
        <v>0</v>
      </c>
      <c r="R1531" s="22">
        <f t="shared" ca="1" si="1900"/>
        <v>0</v>
      </c>
      <c r="S1531" s="22">
        <f t="shared" ca="1" si="1900"/>
        <v>0</v>
      </c>
      <c r="T1531" s="22">
        <f t="shared" ca="1" si="1900"/>
        <v>0</v>
      </c>
      <c r="U1531" s="22">
        <f t="shared" ca="1" si="1900"/>
        <v>0</v>
      </c>
      <c r="V1531" s="22">
        <f t="shared" ca="1" si="1900"/>
        <v>0</v>
      </c>
      <c r="W1531" s="22">
        <f t="shared" ca="1" si="1900"/>
        <v>0</v>
      </c>
      <c r="X1531" s="22">
        <f ca="1">ROUND(W1531+X1530,0)</f>
        <v>0</v>
      </c>
      <c r="Y1531" s="22">
        <f ca="1">ROUND(X1531+Y1530,0)</f>
        <v>0</v>
      </c>
      <c r="Z1531" s="22">
        <f t="shared" ref="Z1531:AA1531" ca="1" si="1901">ROUND(Y1531+Z1530,0)</f>
        <v>0</v>
      </c>
      <c r="AA1531" s="22">
        <f t="shared" ca="1" si="1901"/>
        <v>0</v>
      </c>
      <c r="AB1531" s="22">
        <f t="shared" ref="AB1531" ca="1" si="1902">ROUND(AA1531+AB1530,0)</f>
        <v>0</v>
      </c>
      <c r="AC1531" s="22">
        <f t="shared" ref="AC1531" ca="1" si="1903">ROUND(AB1531+AC1530,0)</f>
        <v>0</v>
      </c>
      <c r="AD1531" s="22">
        <f t="shared" ref="AD1531" ca="1" si="1904">ROUND(AC1531+AD1530,0)</f>
        <v>0</v>
      </c>
      <c r="AE1531" s="22">
        <f t="shared" ref="AE1531" ca="1" si="1905">ROUND(AD1531+AE1530,0)</f>
        <v>0</v>
      </c>
    </row>
    <row r="1532" spans="1:31" ht="12.5" hidden="1" thickBot="1">
      <c r="A1532" s="325"/>
      <c r="B1532" s="21" t="s">
        <v>387</v>
      </c>
      <c r="C1532" s="21"/>
      <c r="D1532" s="22"/>
      <c r="E1532" s="21"/>
      <c r="F1532" s="21"/>
      <c r="G1532" s="21"/>
      <c r="H1532" s="534">
        <f>H1525+7</f>
        <v>186</v>
      </c>
      <c r="I1532" s="21"/>
      <c r="J1532" s="21"/>
      <c r="K1532" s="76">
        <f ca="1">IF($D1528=LataProjekcji,ROUND($D1529-K1531,0),ROUND(IF(K1530=0,0,$D1529-K1531),0))</f>
        <v>0</v>
      </c>
      <c r="L1532" s="253">
        <f t="shared" ref="L1532:W1532" ca="1" si="1906">IF($D1528=LataProjekcji,ROUND($D1529-L1531,0),ROUND(IF(AND(L1530=0,K1532&gt;0),$D1529-L1531,IF(L1530=0,0,$D1529-L1531)),0))</f>
        <v>0</v>
      </c>
      <c r="M1532" s="253">
        <f t="shared" ca="1" si="1906"/>
        <v>0</v>
      </c>
      <c r="N1532" s="253">
        <f t="shared" ca="1" si="1906"/>
        <v>0</v>
      </c>
      <c r="O1532" s="253">
        <f t="shared" ca="1" si="1906"/>
        <v>0</v>
      </c>
      <c r="P1532" s="253">
        <f t="shared" ca="1" si="1906"/>
        <v>0</v>
      </c>
      <c r="Q1532" s="253">
        <f t="shared" ca="1" si="1906"/>
        <v>0</v>
      </c>
      <c r="R1532" s="253">
        <f t="shared" ca="1" si="1906"/>
        <v>0</v>
      </c>
      <c r="S1532" s="253">
        <f t="shared" ca="1" si="1906"/>
        <v>0</v>
      </c>
      <c r="T1532" s="253">
        <f t="shared" ca="1" si="1906"/>
        <v>0</v>
      </c>
      <c r="U1532" s="253">
        <f t="shared" ca="1" si="1906"/>
        <v>0</v>
      </c>
      <c r="V1532" s="253">
        <f t="shared" ca="1" si="1906"/>
        <v>0</v>
      </c>
      <c r="W1532" s="253">
        <f t="shared" ca="1" si="1906"/>
        <v>0</v>
      </c>
      <c r="X1532" s="253">
        <f t="shared" ref="X1532:AA1532" ca="1" si="1907">IF($D1528=LataProjekcji,ROUND($D1529-X1531,0),ROUND(IF(AND(X1530=0,W1532&gt;0),$D1529-X1531,IF(X1530=0,0,$D1529-X1531)),0))</f>
        <v>0</v>
      </c>
      <c r="Y1532" s="253">
        <f t="shared" ca="1" si="1907"/>
        <v>0</v>
      </c>
      <c r="Z1532" s="253">
        <f t="shared" ca="1" si="1907"/>
        <v>0</v>
      </c>
      <c r="AA1532" s="253">
        <f t="shared" ca="1" si="1907"/>
        <v>0</v>
      </c>
      <c r="AB1532" s="253">
        <f t="shared" ref="AB1532" ca="1" si="1908">IF($D1528=LataProjekcji,ROUND($D1529-AB1531,0),ROUND(IF(AND(AB1530=0,AA1532&gt;0),$D1529-AB1531,IF(AB1530=0,0,$D1529-AB1531)),0))</f>
        <v>0</v>
      </c>
      <c r="AC1532" s="253">
        <f t="shared" ref="AC1532" ca="1" si="1909">IF($D1528=LataProjekcji,ROUND($D1529-AC1531,0),ROUND(IF(AND(AC1530=0,AB1532&gt;0),$D1529-AC1531,IF(AC1530=0,0,$D1529-AC1531)),0))</f>
        <v>0</v>
      </c>
      <c r="AD1532" s="253">
        <f t="shared" ref="AD1532" ca="1" si="1910">IF($D1528=LataProjekcji,ROUND($D1529-AD1531,0),ROUND(IF(AND(AD1530=0,AC1532&gt;0),$D1529-AD1531,IF(AD1530=0,0,$D1529-AD1531)),0))</f>
        <v>0</v>
      </c>
      <c r="AE1532" s="253">
        <f t="shared" ref="AE1532" ca="1" si="1911">IF($D1528=LataProjekcji,ROUND($D1529-AE1531,0),ROUND(IF(AND(AE1530=0,AD1532&gt;0),$D1529-AE1531,IF(AE1530=0,0,$D1529-AE1531)),0))</f>
        <v>0</v>
      </c>
    </row>
    <row r="1533" spans="1:31" hidden="1">
      <c r="A1533" s="325"/>
      <c r="B1533" s="21"/>
      <c r="C1533" s="21"/>
      <c r="D1533" s="21"/>
      <c r="E1533" s="21"/>
      <c r="F1533" s="21"/>
      <c r="G1533" s="21"/>
      <c r="H1533" s="384">
        <f>H1526+1</f>
        <v>6</v>
      </c>
      <c r="I1533" s="21"/>
      <c r="J1533" s="384" t="s">
        <v>403</v>
      </c>
      <c r="K1533" s="523">
        <f t="shared" ref="K1533:AE1533" ca="1" si="1912">IF(AND(OFFSET($F$269,$D1527,0)="tak",OFFSET($G$269,$D1527,0)="tak",OFFSET($J$269,$D1527,0)="ok",LataProjekcji&lt;=Koniec_Projekt),ROUND(OFFSET($K$2527,$H1532,(COLUMN()-11))*OFFSET($K$374,$H1533,(COLUMN()-11)),0),0)</f>
        <v>0</v>
      </c>
      <c r="L1533" s="523">
        <f t="shared" ca="1" si="1912"/>
        <v>0</v>
      </c>
      <c r="M1533" s="523">
        <f t="shared" ca="1" si="1912"/>
        <v>0</v>
      </c>
      <c r="N1533" s="523">
        <f t="shared" ca="1" si="1912"/>
        <v>0</v>
      </c>
      <c r="O1533" s="523">
        <f t="shared" ca="1" si="1912"/>
        <v>0</v>
      </c>
      <c r="P1533" s="523">
        <f t="shared" ca="1" si="1912"/>
        <v>0</v>
      </c>
      <c r="Q1533" s="523">
        <f t="shared" ca="1" si="1912"/>
        <v>0</v>
      </c>
      <c r="R1533" s="523">
        <f t="shared" ca="1" si="1912"/>
        <v>0</v>
      </c>
      <c r="S1533" s="523">
        <f t="shared" ca="1" si="1912"/>
        <v>0</v>
      </c>
      <c r="T1533" s="523">
        <f t="shared" ca="1" si="1912"/>
        <v>0</v>
      </c>
      <c r="U1533" s="523">
        <f t="shared" ca="1" si="1912"/>
        <v>0</v>
      </c>
      <c r="V1533" s="523">
        <f t="shared" ca="1" si="1912"/>
        <v>0</v>
      </c>
      <c r="W1533" s="523">
        <f t="shared" ca="1" si="1912"/>
        <v>0</v>
      </c>
      <c r="X1533" s="523">
        <f t="shared" ca="1" si="1912"/>
        <v>0</v>
      </c>
      <c r="Y1533" s="523">
        <f t="shared" ca="1" si="1912"/>
        <v>0</v>
      </c>
      <c r="Z1533" s="523">
        <f t="shared" ca="1" si="1912"/>
        <v>0</v>
      </c>
      <c r="AA1533" s="523">
        <f t="shared" ca="1" si="1912"/>
        <v>0</v>
      </c>
      <c r="AB1533" s="523">
        <f t="shared" ca="1" si="1912"/>
        <v>0</v>
      </c>
      <c r="AC1533" s="523">
        <f t="shared" ca="1" si="1912"/>
        <v>0</v>
      </c>
      <c r="AD1533" s="523">
        <f t="shared" ca="1" si="1912"/>
        <v>0</v>
      </c>
      <c r="AE1533" s="523">
        <f t="shared" ca="1" si="1912"/>
        <v>0</v>
      </c>
    </row>
    <row r="1534" spans="1:31" hidden="1">
      <c r="A1534" s="325"/>
      <c r="B1534" s="20">
        <f ca="1">OFFSET($B$269,D1534,0)</f>
        <v>0</v>
      </c>
      <c r="C1534" s="20"/>
      <c r="D1534" s="21">
        <f>D1527+1</f>
        <v>91</v>
      </c>
      <c r="E1534" s="21"/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  <c r="R1534" s="21"/>
      <c r="S1534" s="21"/>
      <c r="T1534" s="21"/>
      <c r="U1534" s="21"/>
      <c r="V1534" s="21"/>
      <c r="W1534" s="21"/>
      <c r="X1534" s="21"/>
      <c r="Y1534" s="21"/>
      <c r="Z1534" s="21"/>
      <c r="AA1534" s="21"/>
      <c r="AB1534" s="21"/>
      <c r="AC1534" s="21"/>
      <c r="AD1534" s="21"/>
      <c r="AE1534" s="21"/>
    </row>
    <row r="1535" spans="1:31" hidden="1">
      <c r="A1535" s="325"/>
      <c r="B1535" s="21" t="s">
        <v>394</v>
      </c>
      <c r="C1535" s="21"/>
      <c r="D1535" s="164">
        <f ca="1">YEAR(OFFSET($E$269,D1534,0))</f>
        <v>1900</v>
      </c>
      <c r="E1535" s="164">
        <f ca="1">MONTH(OFFSET($E$269,D1534,0))</f>
        <v>1</v>
      </c>
      <c r="F1535" s="522" cm="1">
        <f t="array" aca="1" ref="F1535" ca="1">IleMiesiecyDoKoncaRokuST</f>
        <v>11</v>
      </c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  <c r="R1535" s="21"/>
      <c r="S1535" s="21"/>
      <c r="T1535" s="21"/>
      <c r="U1535" s="21"/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</row>
    <row r="1536" spans="1:31" hidden="1">
      <c r="A1536" s="325"/>
      <c r="B1536" s="21" t="s">
        <v>387</v>
      </c>
      <c r="C1536" s="21"/>
      <c r="D1536" s="371">
        <f ca="1">IF(E1536&lt;0,0,ROUND(E1536,0))</f>
        <v>0</v>
      </c>
      <c r="E1536" s="248">
        <f ca="1">OFFSET($D$269,D1534,0)</f>
        <v>0</v>
      </c>
      <c r="F1536" s="371">
        <f ca="1">IF(E1536&gt;10,ROUND(($D1537/12)*$F1535,0),$D1536)</f>
        <v>0</v>
      </c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  <c r="R1536" s="21"/>
      <c r="S1536" s="21"/>
      <c r="T1536" s="21"/>
      <c r="U1536" s="21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</row>
    <row r="1537" spans="1:31" hidden="1">
      <c r="A1537" s="325"/>
      <c r="B1537" s="21" t="s">
        <v>395</v>
      </c>
      <c r="C1537" s="415">
        <f ca="1">OFFSET($C$269,D1534,0)</f>
        <v>0</v>
      </c>
      <c r="D1537" s="246">
        <f ca="1">IF(ISBLANK(OFFSET($E$269,D1534,0)),0,IF(E1536&gt;10,ROUND(D1536*C1537,0),IF(D1536&lt;0,0,D1536)))</f>
        <v>0</v>
      </c>
      <c r="E1537" s="21"/>
      <c r="F1537" s="21"/>
      <c r="G1537" s="21"/>
      <c r="H1537" s="21"/>
      <c r="I1537" s="21"/>
      <c r="J1537" s="21"/>
      <c r="K1537" s="74">
        <f ca="1">ROUND(IF($D1535=LataProjekcji,$F1536,IF($D1535=LataProjekcji,$D1537,0)),0)</f>
        <v>0</v>
      </c>
      <c r="L1537" s="247">
        <f ca="1">ROUND(IF(OR(AND($D1535=LataProjekcji,$F1535&gt;0),AND($D1535=LataProjekcji,$F1535=0,$E1536&lt;=10)),$F1536,IF($D1535&lt;LataProjekcji,IF((SUM($K1537:K1537)+$D1537)&lt;$D1536,$D1537,$D1536-SUM($K1537:K1537)),0)),0)</f>
        <v>0</v>
      </c>
      <c r="M1537" s="247">
        <f ca="1">ROUND(IF(OR(AND($D1535=LataProjekcji,$F1535&gt;0),AND($D1535=LataProjekcji,$F1535=0,$E1536&lt;=10)),$F1536,IF($D1535&lt;LataProjekcji,IF((SUM($K1537:L1537)+$D1537)&lt;$D1536,$D1537,$D1536-SUM($K1537:L1537)),0)),0)</f>
        <v>0</v>
      </c>
      <c r="N1537" s="247">
        <f ca="1">ROUND(IF(OR(AND($D1535=LataProjekcji,$F1535&gt;0),AND($D1535=LataProjekcji,$F1535=0,$E1536&lt;=10)),$F1536,IF($D1535&lt;LataProjekcji,IF((SUM($K1537:M1537)+$D1537)&lt;$D1536,$D1537,$D1536-SUM($K1537:M1537)),0)),0)</f>
        <v>0</v>
      </c>
      <c r="O1537" s="247">
        <f ca="1">ROUND(IF(OR(AND($D1535=LataProjekcji,$F1535&gt;0),AND($D1535=LataProjekcji,$F1535=0,$E1536&lt;=10)),$F1536,IF($D1535&lt;LataProjekcji,IF((SUM($K1537:N1537)+$D1537)&lt;$D1536,$D1537,$D1536-SUM($K1537:N1537)),0)),0)</f>
        <v>0</v>
      </c>
      <c r="P1537" s="247">
        <f ca="1">ROUND(IF(OR(AND($D1535=LataProjekcji,$F1535&gt;0),AND($D1535=LataProjekcji,$F1535=0,$E1536&lt;=10)),$F1536,IF($D1535&lt;LataProjekcji,IF((SUM($K1537:O1537)+$D1537)&lt;$D1536,$D1537,$D1536-SUM($K1537:O1537)),0)),0)</f>
        <v>0</v>
      </c>
      <c r="Q1537" s="247">
        <f ca="1">ROUND(IF(OR(AND($D1535=LataProjekcji,$F1535&gt;0),AND($D1535=LataProjekcji,$F1535=0,$E1536&lt;=10)),$F1536,IF($D1535&lt;LataProjekcji,IF((SUM($K1537:P1537)+$D1537)&lt;$D1536,$D1537,$D1536-SUM($K1537:P1537)),0)),0)</f>
        <v>0</v>
      </c>
      <c r="R1537" s="247">
        <f ca="1">ROUND(IF(OR(AND($D1535=LataProjekcji,$F1535&gt;0),AND($D1535=LataProjekcji,$F1535=0,$E1536&lt;=10)),$F1536,IF($D1535&lt;LataProjekcji,IF((SUM($K1537:Q1537)+$D1537)&lt;$D1536,$D1537,$D1536-SUM($K1537:Q1537)),0)),0)</f>
        <v>0</v>
      </c>
      <c r="S1537" s="247">
        <f ca="1">ROUND(IF(OR(AND($D1535=LataProjekcji,$F1535&gt;0),AND($D1535=LataProjekcji,$F1535=0,$E1536&lt;=10)),$F1536,IF($D1535&lt;LataProjekcji,IF((SUM($K1537:R1537)+$D1537)&lt;$D1536,$D1537,$D1536-SUM($K1537:R1537)),0)),0)</f>
        <v>0</v>
      </c>
      <c r="T1537" s="247">
        <f ca="1">ROUND(IF(OR(AND($D1535=LataProjekcji,$F1535&gt;0),AND($D1535=LataProjekcji,$F1535=0,$E1536&lt;=10)),$F1536,IF($D1535&lt;LataProjekcji,IF((SUM($K1537:S1537)+$D1537)&lt;$D1536,$D1537,$D1536-SUM($K1537:S1537)),0)),0)</f>
        <v>0</v>
      </c>
      <c r="U1537" s="247">
        <f ca="1">ROUND(IF(OR(AND($D1535=LataProjekcji,$F1535&gt;0),AND($D1535=LataProjekcji,$F1535=0,$E1536&lt;=10)),$F1536,IF($D1535&lt;LataProjekcji,IF((SUM($K1537:T1537)+$D1537)&lt;$D1536,$D1537,$D1536-SUM($K1537:T1537)),0)),0)</f>
        <v>0</v>
      </c>
      <c r="V1537" s="247">
        <f ca="1">ROUND(IF(OR(AND($D1535=LataProjekcji,$F1535&gt;0),AND($D1535=LataProjekcji,$F1535=0,$E1536&lt;=10)),$F1536,IF($D1535&lt;LataProjekcji,IF((SUM($K1537:U1537)+$D1537)&lt;$D1536,$D1537,$D1536-SUM($K1537:U1537)),0)),0)</f>
        <v>0</v>
      </c>
      <c r="W1537" s="247">
        <f ca="1">ROUND(IF(OR(AND($D1535=LataProjekcji,$F1535&gt;0),AND($D1535=LataProjekcji,$F1535=0,$E1536&lt;=10)),$F1536,IF($D1535&lt;LataProjekcji,IF((SUM($K1537:V1537)+$D1537)&lt;$D1536,$D1537,$D1536-SUM($K1537:V1537)),0)),0)</f>
        <v>0</v>
      </c>
      <c r="X1537" s="247">
        <f ca="1">ROUND(IF(OR(AND($D1535=LataProjekcji,$F1535&gt;0),AND($D1535=LataProjekcji,$F1535=0,$E1536&lt;=10)),$F1536,IF($D1535&lt;LataProjekcji,IF((SUM($K1537:W1537)+$D1537)&lt;$D1536,$D1537,$D1536-SUM($K1537:W1537)),0)),0)</f>
        <v>0</v>
      </c>
      <c r="Y1537" s="247">
        <f ca="1">ROUND(IF(OR(AND($D1535=LataProjekcji,$F1535&gt;0),AND($D1535=LataProjekcji,$F1535=0,$E1536&lt;=10)),$F1536,IF($D1535&lt;LataProjekcji,IF((SUM($K1537:X1537)+$D1537)&lt;$D1536,$D1537,$D1536-SUM($K1537:X1537)),0)),0)</f>
        <v>0</v>
      </c>
      <c r="Z1537" s="247">
        <f ca="1">ROUND(IF(OR(AND($D1535=LataProjekcji,$F1535&gt;0),AND($D1535=LataProjekcji,$F1535=0,$E1536&lt;=10)),$F1536,IF($D1535&lt;LataProjekcji,IF((SUM($K1537:Y1537)+$D1537)&lt;$D1536,$D1537,$D1536-SUM($K1537:Y1537)),0)),0)</f>
        <v>0</v>
      </c>
      <c r="AA1537" s="247">
        <f ca="1">ROUND(IF(OR(AND($D1535=LataProjekcji,$F1535&gt;0),AND($D1535=LataProjekcji,$F1535=0,$E1536&lt;=10)),$F1536,IF($D1535&lt;LataProjekcji,IF((SUM($K1537:Z1537)+$D1537)&lt;$D1536,$D1537,$D1536-SUM($K1537:Z1537)),0)),0)</f>
        <v>0</v>
      </c>
      <c r="AB1537" s="247">
        <f ca="1">ROUND(IF(OR(AND($D1535=LataProjekcji,$F1535&gt;0),AND($D1535=LataProjekcji,$F1535=0,$E1536&lt;=10)),$F1536,IF($D1535&lt;LataProjekcji,IF((SUM($K1537:AA1537)+$D1537)&lt;$D1536,$D1537,$D1536-SUM($K1537:AA1537)),0)),0)</f>
        <v>0</v>
      </c>
      <c r="AC1537" s="247">
        <f ca="1">ROUND(IF(OR(AND($D1535=LataProjekcji,$F1535&gt;0),AND($D1535=LataProjekcji,$F1535=0,$E1536&lt;=10)),$F1536,IF($D1535&lt;LataProjekcji,IF((SUM($K1537:AB1537)+$D1537)&lt;$D1536,$D1537,$D1536-SUM($K1537:AB1537)),0)),0)</f>
        <v>0</v>
      </c>
      <c r="AD1537" s="247">
        <f ca="1">ROUND(IF(OR(AND($D1535=LataProjekcji,$F1535&gt;0),AND($D1535=LataProjekcji,$F1535=0,$E1536&lt;=10)),$F1536,IF($D1535&lt;LataProjekcji,IF((SUM($K1537:AC1537)+$D1537)&lt;$D1536,$D1537,$D1536-SUM($K1537:AC1537)),0)),0)</f>
        <v>0</v>
      </c>
      <c r="AE1537" s="247">
        <f ca="1">ROUND(IF(OR(AND($D1535=LataProjekcji,$F1535&gt;0),AND($D1535=LataProjekcji,$F1535=0,$E1536&lt;=10)),$F1536,IF($D1535&lt;LataProjekcji,IF((SUM($K1537:AD1537)+$D1537)&lt;$D1536,$D1537,$D1536-SUM($K1537:AD1537)),0)),0)</f>
        <v>0</v>
      </c>
    </row>
    <row r="1538" spans="1:31" ht="12.5" hidden="1" thickBot="1">
      <c r="A1538" s="325"/>
      <c r="B1538" s="21" t="s">
        <v>396</v>
      </c>
      <c r="C1538" s="21"/>
      <c r="D1538" s="22"/>
      <c r="E1538" s="21"/>
      <c r="F1538" s="21"/>
      <c r="G1538" s="21"/>
      <c r="H1538" s="21"/>
      <c r="I1538" s="21"/>
      <c r="J1538" s="21"/>
      <c r="K1538" s="22">
        <f ca="1">ROUND(K1537,0)</f>
        <v>0</v>
      </c>
      <c r="L1538" s="22">
        <f t="shared" ref="L1538:W1538" ca="1" si="1913">ROUND(K1538+L1537,0)</f>
        <v>0</v>
      </c>
      <c r="M1538" s="22">
        <f t="shared" ca="1" si="1913"/>
        <v>0</v>
      </c>
      <c r="N1538" s="22">
        <f t="shared" ca="1" si="1913"/>
        <v>0</v>
      </c>
      <c r="O1538" s="22">
        <f t="shared" ca="1" si="1913"/>
        <v>0</v>
      </c>
      <c r="P1538" s="22">
        <f t="shared" ca="1" si="1913"/>
        <v>0</v>
      </c>
      <c r="Q1538" s="22">
        <f t="shared" ca="1" si="1913"/>
        <v>0</v>
      </c>
      <c r="R1538" s="22">
        <f t="shared" ca="1" si="1913"/>
        <v>0</v>
      </c>
      <c r="S1538" s="22">
        <f t="shared" ca="1" si="1913"/>
        <v>0</v>
      </c>
      <c r="T1538" s="22">
        <f t="shared" ca="1" si="1913"/>
        <v>0</v>
      </c>
      <c r="U1538" s="22">
        <f t="shared" ca="1" si="1913"/>
        <v>0</v>
      </c>
      <c r="V1538" s="22">
        <f t="shared" ca="1" si="1913"/>
        <v>0</v>
      </c>
      <c r="W1538" s="22">
        <f t="shared" ca="1" si="1913"/>
        <v>0</v>
      </c>
      <c r="X1538" s="22">
        <f ca="1">ROUND(W1538+X1537,0)</f>
        <v>0</v>
      </c>
      <c r="Y1538" s="22">
        <f ca="1">ROUND(X1538+Y1537,0)</f>
        <v>0</v>
      </c>
      <c r="Z1538" s="22">
        <f t="shared" ref="Z1538:AA1538" ca="1" si="1914">ROUND(Y1538+Z1537,0)</f>
        <v>0</v>
      </c>
      <c r="AA1538" s="22">
        <f t="shared" ca="1" si="1914"/>
        <v>0</v>
      </c>
      <c r="AB1538" s="22">
        <f t="shared" ref="AB1538" ca="1" si="1915">ROUND(AA1538+AB1537,0)</f>
        <v>0</v>
      </c>
      <c r="AC1538" s="22">
        <f t="shared" ref="AC1538" ca="1" si="1916">ROUND(AB1538+AC1537,0)</f>
        <v>0</v>
      </c>
      <c r="AD1538" s="22">
        <f t="shared" ref="AD1538" ca="1" si="1917">ROUND(AC1538+AD1537,0)</f>
        <v>0</v>
      </c>
      <c r="AE1538" s="22">
        <f t="shared" ref="AE1538" ca="1" si="1918">ROUND(AD1538+AE1537,0)</f>
        <v>0</v>
      </c>
    </row>
    <row r="1539" spans="1:31" ht="12.5" hidden="1" thickBot="1">
      <c r="A1539" s="325"/>
      <c r="B1539" s="21" t="s">
        <v>387</v>
      </c>
      <c r="C1539" s="21"/>
      <c r="D1539" s="22"/>
      <c r="E1539" s="21"/>
      <c r="F1539" s="21"/>
      <c r="G1539" s="21"/>
      <c r="H1539" s="534">
        <f>H1532+7</f>
        <v>193</v>
      </c>
      <c r="I1539" s="21"/>
      <c r="J1539" s="21"/>
      <c r="K1539" s="76">
        <f ca="1">IF($D1535=LataProjekcji,ROUND($D1536-K1538,0),ROUND(IF(K1537=0,0,$D1536-K1538),0))</f>
        <v>0</v>
      </c>
      <c r="L1539" s="253">
        <f t="shared" ref="L1539:W1539" ca="1" si="1919">IF($D1535=LataProjekcji,ROUND($D1536-L1538,0),ROUND(IF(AND(L1537=0,K1539&gt;0),$D1536-L1538,IF(L1537=0,0,$D1536-L1538)),0))</f>
        <v>0</v>
      </c>
      <c r="M1539" s="253">
        <f t="shared" ca="1" si="1919"/>
        <v>0</v>
      </c>
      <c r="N1539" s="253">
        <f t="shared" ca="1" si="1919"/>
        <v>0</v>
      </c>
      <c r="O1539" s="253">
        <f t="shared" ca="1" si="1919"/>
        <v>0</v>
      </c>
      <c r="P1539" s="253">
        <f t="shared" ca="1" si="1919"/>
        <v>0</v>
      </c>
      <c r="Q1539" s="253">
        <f t="shared" ca="1" si="1919"/>
        <v>0</v>
      </c>
      <c r="R1539" s="253">
        <f t="shared" ca="1" si="1919"/>
        <v>0</v>
      </c>
      <c r="S1539" s="253">
        <f t="shared" ca="1" si="1919"/>
        <v>0</v>
      </c>
      <c r="T1539" s="253">
        <f t="shared" ca="1" si="1919"/>
        <v>0</v>
      </c>
      <c r="U1539" s="253">
        <f t="shared" ca="1" si="1919"/>
        <v>0</v>
      </c>
      <c r="V1539" s="253">
        <f t="shared" ca="1" si="1919"/>
        <v>0</v>
      </c>
      <c r="W1539" s="253">
        <f t="shared" ca="1" si="1919"/>
        <v>0</v>
      </c>
      <c r="X1539" s="253">
        <f t="shared" ref="X1539:AA1539" ca="1" si="1920">IF($D1535=LataProjekcji,ROUND($D1536-X1538,0),ROUND(IF(AND(X1537=0,W1539&gt;0),$D1536-X1538,IF(X1537=0,0,$D1536-X1538)),0))</f>
        <v>0</v>
      </c>
      <c r="Y1539" s="253">
        <f t="shared" ca="1" si="1920"/>
        <v>0</v>
      </c>
      <c r="Z1539" s="253">
        <f t="shared" ca="1" si="1920"/>
        <v>0</v>
      </c>
      <c r="AA1539" s="253">
        <f t="shared" ca="1" si="1920"/>
        <v>0</v>
      </c>
      <c r="AB1539" s="253">
        <f t="shared" ref="AB1539" ca="1" si="1921">IF($D1535=LataProjekcji,ROUND($D1536-AB1538,0),ROUND(IF(AND(AB1537=0,AA1539&gt;0),$D1536-AB1538,IF(AB1537=0,0,$D1536-AB1538)),0))</f>
        <v>0</v>
      </c>
      <c r="AC1539" s="253">
        <f t="shared" ref="AC1539" ca="1" si="1922">IF($D1535=LataProjekcji,ROUND($D1536-AC1538,0),ROUND(IF(AND(AC1537=0,AB1539&gt;0),$D1536-AC1538,IF(AC1537=0,0,$D1536-AC1538)),0))</f>
        <v>0</v>
      </c>
      <c r="AD1539" s="253">
        <f t="shared" ref="AD1539" ca="1" si="1923">IF($D1535=LataProjekcji,ROUND($D1536-AD1538,0),ROUND(IF(AND(AD1537=0,AC1539&gt;0),$D1536-AD1538,IF(AD1537=0,0,$D1536-AD1538)),0))</f>
        <v>0</v>
      </c>
      <c r="AE1539" s="253">
        <f t="shared" ref="AE1539" ca="1" si="1924">IF($D1535=LataProjekcji,ROUND($D1536-AE1538,0),ROUND(IF(AND(AE1537=0,AD1539&gt;0),$D1536-AE1538,IF(AE1537=0,0,$D1536-AE1538)),0))</f>
        <v>0</v>
      </c>
    </row>
    <row r="1540" spans="1:31" hidden="1">
      <c r="A1540" s="325"/>
      <c r="B1540" s="21"/>
      <c r="C1540" s="21"/>
      <c r="D1540" s="21"/>
      <c r="E1540" s="21"/>
      <c r="F1540" s="21"/>
      <c r="G1540" s="21"/>
      <c r="H1540" s="384">
        <f>H1533+1</f>
        <v>7</v>
      </c>
      <c r="I1540" s="21"/>
      <c r="J1540" s="384" t="s">
        <v>403</v>
      </c>
      <c r="K1540" s="523">
        <f t="shared" ref="K1540:AE1540" ca="1" si="1925">IF(AND(OFFSET($F$269,$D1534,0)="tak",OFFSET($G$269,$D1534,0)="tak",OFFSET($J$269,$D1534,0)="ok",LataProjekcji&lt;=Koniec_Projekt),ROUND(OFFSET($K$2527,$H1539,(COLUMN()-11))*OFFSET($K$374,$H1540,(COLUMN()-11)),0),0)</f>
        <v>0</v>
      </c>
      <c r="L1540" s="523">
        <f t="shared" ca="1" si="1925"/>
        <v>0</v>
      </c>
      <c r="M1540" s="523">
        <f t="shared" ca="1" si="1925"/>
        <v>0</v>
      </c>
      <c r="N1540" s="523">
        <f t="shared" ca="1" si="1925"/>
        <v>0</v>
      </c>
      <c r="O1540" s="523">
        <f t="shared" ca="1" si="1925"/>
        <v>0</v>
      </c>
      <c r="P1540" s="523">
        <f t="shared" ca="1" si="1925"/>
        <v>0</v>
      </c>
      <c r="Q1540" s="523">
        <f t="shared" ca="1" si="1925"/>
        <v>0</v>
      </c>
      <c r="R1540" s="523">
        <f t="shared" ca="1" si="1925"/>
        <v>0</v>
      </c>
      <c r="S1540" s="523">
        <f t="shared" ca="1" si="1925"/>
        <v>0</v>
      </c>
      <c r="T1540" s="523">
        <f t="shared" ca="1" si="1925"/>
        <v>0</v>
      </c>
      <c r="U1540" s="523">
        <f t="shared" ca="1" si="1925"/>
        <v>0</v>
      </c>
      <c r="V1540" s="523">
        <f t="shared" ca="1" si="1925"/>
        <v>0</v>
      </c>
      <c r="W1540" s="523">
        <f t="shared" ca="1" si="1925"/>
        <v>0</v>
      </c>
      <c r="X1540" s="523">
        <f t="shared" ca="1" si="1925"/>
        <v>0</v>
      </c>
      <c r="Y1540" s="523">
        <f t="shared" ca="1" si="1925"/>
        <v>0</v>
      </c>
      <c r="Z1540" s="523">
        <f t="shared" ca="1" si="1925"/>
        <v>0</v>
      </c>
      <c r="AA1540" s="523">
        <f t="shared" ca="1" si="1925"/>
        <v>0</v>
      </c>
      <c r="AB1540" s="523">
        <f t="shared" ca="1" si="1925"/>
        <v>0</v>
      </c>
      <c r="AC1540" s="523">
        <f t="shared" ca="1" si="1925"/>
        <v>0</v>
      </c>
      <c r="AD1540" s="523">
        <f t="shared" ca="1" si="1925"/>
        <v>0</v>
      </c>
      <c r="AE1540" s="523">
        <f t="shared" ca="1" si="1925"/>
        <v>0</v>
      </c>
    </row>
    <row r="1541" spans="1:31" hidden="1">
      <c r="A1541" s="325"/>
      <c r="B1541" s="20">
        <f ca="1">OFFSET($B$269,D1541,0)</f>
        <v>0</v>
      </c>
      <c r="C1541" s="20"/>
      <c r="D1541" s="21">
        <f>D1534+1</f>
        <v>92</v>
      </c>
      <c r="E1541" s="21"/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  <c r="R1541" s="21"/>
      <c r="S1541" s="21"/>
      <c r="T1541" s="21"/>
      <c r="U1541" s="21"/>
      <c r="V1541" s="21"/>
      <c r="W1541" s="21"/>
      <c r="X1541" s="21"/>
      <c r="Y1541" s="21"/>
      <c r="Z1541" s="21"/>
      <c r="AA1541" s="21"/>
      <c r="AB1541" s="21"/>
      <c r="AC1541" s="21"/>
      <c r="AD1541" s="21"/>
      <c r="AE1541" s="21"/>
    </row>
    <row r="1542" spans="1:31" hidden="1">
      <c r="A1542" s="325"/>
      <c r="B1542" s="21" t="s">
        <v>394</v>
      </c>
      <c r="C1542" s="21"/>
      <c r="D1542" s="164">
        <f ca="1">YEAR(OFFSET($E$269,D1541,0))</f>
        <v>1900</v>
      </c>
      <c r="E1542" s="164">
        <f ca="1">MONTH(OFFSET($E$269,D1541,0))</f>
        <v>1</v>
      </c>
      <c r="F1542" s="522" cm="1">
        <f t="array" aca="1" ref="F1542" ca="1">IleMiesiecyDoKoncaRokuST</f>
        <v>11</v>
      </c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  <c r="R1542" s="21"/>
      <c r="S1542" s="21"/>
      <c r="T1542" s="21"/>
      <c r="U1542" s="21"/>
      <c r="V1542" s="21"/>
      <c r="W1542" s="21"/>
      <c r="X1542" s="21"/>
      <c r="Y1542" s="21"/>
      <c r="Z1542" s="21"/>
      <c r="AA1542" s="21"/>
      <c r="AB1542" s="21"/>
      <c r="AC1542" s="21"/>
      <c r="AD1542" s="21"/>
      <c r="AE1542" s="21"/>
    </row>
    <row r="1543" spans="1:31" hidden="1">
      <c r="A1543" s="325"/>
      <c r="B1543" s="21" t="s">
        <v>387</v>
      </c>
      <c r="C1543" s="21"/>
      <c r="D1543" s="371">
        <f ca="1">IF(E1543&lt;0,0,ROUND(E1543,0))</f>
        <v>0</v>
      </c>
      <c r="E1543" s="248">
        <f ca="1">OFFSET($D$269,D1541,0)</f>
        <v>0</v>
      </c>
      <c r="F1543" s="371">
        <f ca="1">IF(E1543&gt;10,ROUND(($D1544/12)*$F1542,0),$D1543)</f>
        <v>0</v>
      </c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  <c r="R1543" s="21"/>
      <c r="S1543" s="21"/>
      <c r="T1543" s="21"/>
      <c r="U1543" s="21"/>
      <c r="V1543" s="21"/>
      <c r="W1543" s="21"/>
      <c r="X1543" s="21"/>
      <c r="Y1543" s="21"/>
      <c r="Z1543" s="21"/>
      <c r="AA1543" s="21"/>
      <c r="AB1543" s="21"/>
      <c r="AC1543" s="21"/>
      <c r="AD1543" s="21"/>
      <c r="AE1543" s="21"/>
    </row>
    <row r="1544" spans="1:31" hidden="1">
      <c r="A1544" s="325"/>
      <c r="B1544" s="21" t="s">
        <v>395</v>
      </c>
      <c r="C1544" s="415">
        <f ca="1">OFFSET($C$269,D1541,0)</f>
        <v>0</v>
      </c>
      <c r="D1544" s="246">
        <f ca="1">IF(ISBLANK(OFFSET($E$269,D1541,0)),0,IF(E1543&gt;10,ROUND(D1543*C1544,0),IF(D1543&lt;0,0,D1543)))</f>
        <v>0</v>
      </c>
      <c r="E1544" s="21"/>
      <c r="F1544" s="21"/>
      <c r="G1544" s="21"/>
      <c r="H1544" s="21"/>
      <c r="I1544" s="21"/>
      <c r="J1544" s="21"/>
      <c r="K1544" s="74">
        <f ca="1">ROUND(IF($D1542=LataProjekcji,$F1543,IF($D1542=LataProjekcji,$D1544,0)),0)</f>
        <v>0</v>
      </c>
      <c r="L1544" s="247">
        <f ca="1">ROUND(IF(OR(AND($D1542=LataProjekcji,$F1542&gt;0),AND($D1542=LataProjekcji,$F1542=0,$E1543&lt;=10)),$F1543,IF($D1542&lt;LataProjekcji,IF((SUM($K1544:K1544)+$D1544)&lt;$D1543,$D1544,$D1543-SUM($K1544:K1544)),0)),0)</f>
        <v>0</v>
      </c>
      <c r="M1544" s="247">
        <f ca="1">ROUND(IF(OR(AND($D1542=LataProjekcji,$F1542&gt;0),AND($D1542=LataProjekcji,$F1542=0,$E1543&lt;=10)),$F1543,IF($D1542&lt;LataProjekcji,IF((SUM($K1544:L1544)+$D1544)&lt;$D1543,$D1544,$D1543-SUM($K1544:L1544)),0)),0)</f>
        <v>0</v>
      </c>
      <c r="N1544" s="247">
        <f ca="1">ROUND(IF(OR(AND($D1542=LataProjekcji,$F1542&gt;0),AND($D1542=LataProjekcji,$F1542=0,$E1543&lt;=10)),$F1543,IF($D1542&lt;LataProjekcji,IF((SUM($K1544:M1544)+$D1544)&lt;$D1543,$D1544,$D1543-SUM($K1544:M1544)),0)),0)</f>
        <v>0</v>
      </c>
      <c r="O1544" s="247">
        <f ca="1">ROUND(IF(OR(AND($D1542=LataProjekcji,$F1542&gt;0),AND($D1542=LataProjekcji,$F1542=0,$E1543&lt;=10)),$F1543,IF($D1542&lt;LataProjekcji,IF((SUM($K1544:N1544)+$D1544)&lt;$D1543,$D1544,$D1543-SUM($K1544:N1544)),0)),0)</f>
        <v>0</v>
      </c>
      <c r="P1544" s="247">
        <f ca="1">ROUND(IF(OR(AND($D1542=LataProjekcji,$F1542&gt;0),AND($D1542=LataProjekcji,$F1542=0,$E1543&lt;=10)),$F1543,IF($D1542&lt;LataProjekcji,IF((SUM($K1544:O1544)+$D1544)&lt;$D1543,$D1544,$D1543-SUM($K1544:O1544)),0)),0)</f>
        <v>0</v>
      </c>
      <c r="Q1544" s="247">
        <f ca="1">ROUND(IF(OR(AND($D1542=LataProjekcji,$F1542&gt;0),AND($D1542=LataProjekcji,$F1542=0,$E1543&lt;=10)),$F1543,IF($D1542&lt;LataProjekcji,IF((SUM($K1544:P1544)+$D1544)&lt;$D1543,$D1544,$D1543-SUM($K1544:P1544)),0)),0)</f>
        <v>0</v>
      </c>
      <c r="R1544" s="247">
        <f ca="1">ROUND(IF(OR(AND($D1542=LataProjekcji,$F1542&gt;0),AND($D1542=LataProjekcji,$F1542=0,$E1543&lt;=10)),$F1543,IF($D1542&lt;LataProjekcji,IF((SUM($K1544:Q1544)+$D1544)&lt;$D1543,$D1544,$D1543-SUM($K1544:Q1544)),0)),0)</f>
        <v>0</v>
      </c>
      <c r="S1544" s="247">
        <f ca="1">ROUND(IF(OR(AND($D1542=LataProjekcji,$F1542&gt;0),AND($D1542=LataProjekcji,$F1542=0,$E1543&lt;=10)),$F1543,IF($D1542&lt;LataProjekcji,IF((SUM($K1544:R1544)+$D1544)&lt;$D1543,$D1544,$D1543-SUM($K1544:R1544)),0)),0)</f>
        <v>0</v>
      </c>
      <c r="T1544" s="247">
        <f ca="1">ROUND(IF(OR(AND($D1542=LataProjekcji,$F1542&gt;0),AND($D1542=LataProjekcji,$F1542=0,$E1543&lt;=10)),$F1543,IF($D1542&lt;LataProjekcji,IF((SUM($K1544:S1544)+$D1544)&lt;$D1543,$D1544,$D1543-SUM($K1544:S1544)),0)),0)</f>
        <v>0</v>
      </c>
      <c r="U1544" s="247">
        <f ca="1">ROUND(IF(OR(AND($D1542=LataProjekcji,$F1542&gt;0),AND($D1542=LataProjekcji,$F1542=0,$E1543&lt;=10)),$F1543,IF($D1542&lt;LataProjekcji,IF((SUM($K1544:T1544)+$D1544)&lt;$D1543,$D1544,$D1543-SUM($K1544:T1544)),0)),0)</f>
        <v>0</v>
      </c>
      <c r="V1544" s="247">
        <f ca="1">ROUND(IF(OR(AND($D1542=LataProjekcji,$F1542&gt;0),AND($D1542=LataProjekcji,$F1542=0,$E1543&lt;=10)),$F1543,IF($D1542&lt;LataProjekcji,IF((SUM($K1544:U1544)+$D1544)&lt;$D1543,$D1544,$D1543-SUM($K1544:U1544)),0)),0)</f>
        <v>0</v>
      </c>
      <c r="W1544" s="247">
        <f ca="1">ROUND(IF(OR(AND($D1542=LataProjekcji,$F1542&gt;0),AND($D1542=LataProjekcji,$F1542=0,$E1543&lt;=10)),$F1543,IF($D1542&lt;LataProjekcji,IF((SUM($K1544:V1544)+$D1544)&lt;$D1543,$D1544,$D1543-SUM($K1544:V1544)),0)),0)</f>
        <v>0</v>
      </c>
      <c r="X1544" s="247">
        <f ca="1">ROUND(IF(OR(AND($D1542=LataProjekcji,$F1542&gt;0),AND($D1542=LataProjekcji,$F1542=0,$E1543&lt;=10)),$F1543,IF($D1542&lt;LataProjekcji,IF((SUM($K1544:W1544)+$D1544)&lt;$D1543,$D1544,$D1543-SUM($K1544:W1544)),0)),0)</f>
        <v>0</v>
      </c>
      <c r="Y1544" s="247">
        <f ca="1">ROUND(IF(OR(AND($D1542=LataProjekcji,$F1542&gt;0),AND($D1542=LataProjekcji,$F1542=0,$E1543&lt;=10)),$F1543,IF($D1542&lt;LataProjekcji,IF((SUM($K1544:X1544)+$D1544)&lt;$D1543,$D1544,$D1543-SUM($K1544:X1544)),0)),0)</f>
        <v>0</v>
      </c>
      <c r="Z1544" s="247">
        <f ca="1">ROUND(IF(OR(AND($D1542=LataProjekcji,$F1542&gt;0),AND($D1542=LataProjekcji,$F1542=0,$E1543&lt;=10)),$F1543,IF($D1542&lt;LataProjekcji,IF((SUM($K1544:Y1544)+$D1544)&lt;$D1543,$D1544,$D1543-SUM($K1544:Y1544)),0)),0)</f>
        <v>0</v>
      </c>
      <c r="AA1544" s="247">
        <f ca="1">ROUND(IF(OR(AND($D1542=LataProjekcji,$F1542&gt;0),AND($D1542=LataProjekcji,$F1542=0,$E1543&lt;=10)),$F1543,IF($D1542&lt;LataProjekcji,IF((SUM($K1544:Z1544)+$D1544)&lt;$D1543,$D1544,$D1543-SUM($K1544:Z1544)),0)),0)</f>
        <v>0</v>
      </c>
      <c r="AB1544" s="247">
        <f ca="1">ROUND(IF(OR(AND($D1542=LataProjekcji,$F1542&gt;0),AND($D1542=LataProjekcji,$F1542=0,$E1543&lt;=10)),$F1543,IF($D1542&lt;LataProjekcji,IF((SUM($K1544:AA1544)+$D1544)&lt;$D1543,$D1544,$D1543-SUM($K1544:AA1544)),0)),0)</f>
        <v>0</v>
      </c>
      <c r="AC1544" s="247">
        <f ca="1">ROUND(IF(OR(AND($D1542=LataProjekcji,$F1542&gt;0),AND($D1542=LataProjekcji,$F1542=0,$E1543&lt;=10)),$F1543,IF($D1542&lt;LataProjekcji,IF((SUM($K1544:AB1544)+$D1544)&lt;$D1543,$D1544,$D1543-SUM($K1544:AB1544)),0)),0)</f>
        <v>0</v>
      </c>
      <c r="AD1544" s="247">
        <f ca="1">ROUND(IF(OR(AND($D1542=LataProjekcji,$F1542&gt;0),AND($D1542=LataProjekcji,$F1542=0,$E1543&lt;=10)),$F1543,IF($D1542&lt;LataProjekcji,IF((SUM($K1544:AC1544)+$D1544)&lt;$D1543,$D1544,$D1543-SUM($K1544:AC1544)),0)),0)</f>
        <v>0</v>
      </c>
      <c r="AE1544" s="247">
        <f ca="1">ROUND(IF(OR(AND($D1542=LataProjekcji,$F1542&gt;0),AND($D1542=LataProjekcji,$F1542=0,$E1543&lt;=10)),$F1543,IF($D1542&lt;LataProjekcji,IF((SUM($K1544:AD1544)+$D1544)&lt;$D1543,$D1544,$D1543-SUM($K1544:AD1544)),0)),0)</f>
        <v>0</v>
      </c>
    </row>
    <row r="1545" spans="1:31" ht="12.5" hidden="1" thickBot="1">
      <c r="A1545" s="325"/>
      <c r="B1545" s="21" t="s">
        <v>396</v>
      </c>
      <c r="C1545" s="21"/>
      <c r="D1545" s="22"/>
      <c r="E1545" s="21"/>
      <c r="F1545" s="21"/>
      <c r="G1545" s="21"/>
      <c r="H1545" s="21"/>
      <c r="I1545" s="21"/>
      <c r="J1545" s="21"/>
      <c r="K1545" s="22">
        <f ca="1">ROUND(K1544,0)</f>
        <v>0</v>
      </c>
      <c r="L1545" s="22">
        <f t="shared" ref="L1545:W1545" ca="1" si="1926">ROUND(K1545+L1544,0)</f>
        <v>0</v>
      </c>
      <c r="M1545" s="22">
        <f t="shared" ca="1" si="1926"/>
        <v>0</v>
      </c>
      <c r="N1545" s="22">
        <f t="shared" ca="1" si="1926"/>
        <v>0</v>
      </c>
      <c r="O1545" s="22">
        <f t="shared" ca="1" si="1926"/>
        <v>0</v>
      </c>
      <c r="P1545" s="22">
        <f t="shared" ca="1" si="1926"/>
        <v>0</v>
      </c>
      <c r="Q1545" s="22">
        <f t="shared" ca="1" si="1926"/>
        <v>0</v>
      </c>
      <c r="R1545" s="22">
        <f t="shared" ca="1" si="1926"/>
        <v>0</v>
      </c>
      <c r="S1545" s="22">
        <f t="shared" ca="1" si="1926"/>
        <v>0</v>
      </c>
      <c r="T1545" s="22">
        <f t="shared" ca="1" si="1926"/>
        <v>0</v>
      </c>
      <c r="U1545" s="22">
        <f t="shared" ca="1" si="1926"/>
        <v>0</v>
      </c>
      <c r="V1545" s="22">
        <f t="shared" ca="1" si="1926"/>
        <v>0</v>
      </c>
      <c r="W1545" s="22">
        <f t="shared" ca="1" si="1926"/>
        <v>0</v>
      </c>
      <c r="X1545" s="22">
        <f ca="1">ROUND(W1545+X1544,0)</f>
        <v>0</v>
      </c>
      <c r="Y1545" s="22">
        <f ca="1">ROUND(X1545+Y1544,0)</f>
        <v>0</v>
      </c>
      <c r="Z1545" s="22">
        <f t="shared" ref="Z1545:AA1545" ca="1" si="1927">ROUND(Y1545+Z1544,0)</f>
        <v>0</v>
      </c>
      <c r="AA1545" s="22">
        <f t="shared" ca="1" si="1927"/>
        <v>0</v>
      </c>
      <c r="AB1545" s="22">
        <f t="shared" ref="AB1545" ca="1" si="1928">ROUND(AA1545+AB1544,0)</f>
        <v>0</v>
      </c>
      <c r="AC1545" s="22">
        <f t="shared" ref="AC1545" ca="1" si="1929">ROUND(AB1545+AC1544,0)</f>
        <v>0</v>
      </c>
      <c r="AD1545" s="22">
        <f t="shared" ref="AD1545" ca="1" si="1930">ROUND(AC1545+AD1544,0)</f>
        <v>0</v>
      </c>
      <c r="AE1545" s="22">
        <f t="shared" ref="AE1545" ca="1" si="1931">ROUND(AD1545+AE1544,0)</f>
        <v>0</v>
      </c>
    </row>
    <row r="1546" spans="1:31" ht="12.5" hidden="1" thickBot="1">
      <c r="A1546" s="325"/>
      <c r="B1546" s="21" t="s">
        <v>387</v>
      </c>
      <c r="C1546" s="21"/>
      <c r="D1546" s="22"/>
      <c r="E1546" s="21"/>
      <c r="F1546" s="21"/>
      <c r="G1546" s="21"/>
      <c r="H1546" s="534">
        <f>H1539+7</f>
        <v>200</v>
      </c>
      <c r="I1546" s="21"/>
      <c r="J1546" s="21"/>
      <c r="K1546" s="76">
        <f ca="1">IF($D1542=LataProjekcji,ROUND($D1543-K1545,0),ROUND(IF(K1544=0,0,$D1543-K1545),0))</f>
        <v>0</v>
      </c>
      <c r="L1546" s="253">
        <f t="shared" ref="L1546:W1546" ca="1" si="1932">IF($D1542=LataProjekcji,ROUND($D1543-L1545,0),ROUND(IF(AND(L1544=0,K1546&gt;0),$D1543-L1545,IF(L1544=0,0,$D1543-L1545)),0))</f>
        <v>0</v>
      </c>
      <c r="M1546" s="253">
        <f t="shared" ca="1" si="1932"/>
        <v>0</v>
      </c>
      <c r="N1546" s="253">
        <f t="shared" ca="1" si="1932"/>
        <v>0</v>
      </c>
      <c r="O1546" s="253">
        <f t="shared" ca="1" si="1932"/>
        <v>0</v>
      </c>
      <c r="P1546" s="253">
        <f t="shared" ca="1" si="1932"/>
        <v>0</v>
      </c>
      <c r="Q1546" s="253">
        <f t="shared" ca="1" si="1932"/>
        <v>0</v>
      </c>
      <c r="R1546" s="253">
        <f t="shared" ca="1" si="1932"/>
        <v>0</v>
      </c>
      <c r="S1546" s="253">
        <f t="shared" ca="1" si="1932"/>
        <v>0</v>
      </c>
      <c r="T1546" s="253">
        <f t="shared" ca="1" si="1932"/>
        <v>0</v>
      </c>
      <c r="U1546" s="253">
        <f t="shared" ca="1" si="1932"/>
        <v>0</v>
      </c>
      <c r="V1546" s="253">
        <f t="shared" ca="1" si="1932"/>
        <v>0</v>
      </c>
      <c r="W1546" s="253">
        <f t="shared" ca="1" si="1932"/>
        <v>0</v>
      </c>
      <c r="X1546" s="253">
        <f t="shared" ref="X1546:AA1546" ca="1" si="1933">IF($D1542=LataProjekcji,ROUND($D1543-X1545,0),ROUND(IF(AND(X1544=0,W1546&gt;0),$D1543-X1545,IF(X1544=0,0,$D1543-X1545)),0))</f>
        <v>0</v>
      </c>
      <c r="Y1546" s="253">
        <f t="shared" ca="1" si="1933"/>
        <v>0</v>
      </c>
      <c r="Z1546" s="253">
        <f t="shared" ca="1" si="1933"/>
        <v>0</v>
      </c>
      <c r="AA1546" s="253">
        <f t="shared" ca="1" si="1933"/>
        <v>0</v>
      </c>
      <c r="AB1546" s="253">
        <f t="shared" ref="AB1546" ca="1" si="1934">IF($D1542=LataProjekcji,ROUND($D1543-AB1545,0),ROUND(IF(AND(AB1544=0,AA1546&gt;0),$D1543-AB1545,IF(AB1544=0,0,$D1543-AB1545)),0))</f>
        <v>0</v>
      </c>
      <c r="AC1546" s="253">
        <f t="shared" ref="AC1546" ca="1" si="1935">IF($D1542=LataProjekcji,ROUND($D1543-AC1545,0),ROUND(IF(AND(AC1544=0,AB1546&gt;0),$D1543-AC1545,IF(AC1544=0,0,$D1543-AC1545)),0))</f>
        <v>0</v>
      </c>
      <c r="AD1546" s="253">
        <f t="shared" ref="AD1546" ca="1" si="1936">IF($D1542=LataProjekcji,ROUND($D1543-AD1545,0),ROUND(IF(AND(AD1544=0,AC1546&gt;0),$D1543-AD1545,IF(AD1544=0,0,$D1543-AD1545)),0))</f>
        <v>0</v>
      </c>
      <c r="AE1546" s="253">
        <f t="shared" ref="AE1546" ca="1" si="1937">IF($D1542=LataProjekcji,ROUND($D1543-AE1545,0),ROUND(IF(AND(AE1544=0,AD1546&gt;0),$D1543-AE1545,IF(AE1544=0,0,$D1543-AE1545)),0))</f>
        <v>0</v>
      </c>
    </row>
    <row r="1547" spans="1:31" hidden="1">
      <c r="A1547" s="325"/>
      <c r="B1547" s="21"/>
      <c r="C1547" s="21"/>
      <c r="D1547" s="21"/>
      <c r="E1547" s="21"/>
      <c r="F1547" s="21"/>
      <c r="G1547" s="21"/>
      <c r="H1547" s="384">
        <f>H1540+1</f>
        <v>8</v>
      </c>
      <c r="I1547" s="21"/>
      <c r="J1547" s="384" t="s">
        <v>403</v>
      </c>
      <c r="K1547" s="523">
        <f t="shared" ref="K1547:AE1547" ca="1" si="1938">IF(AND(OFFSET($F$269,$D1541,0)="tak",OFFSET($G$269,$D1541,0)="tak",OFFSET($J$269,$D1541,0)="ok",LataProjekcji&lt;=Koniec_Projekt),ROUND(OFFSET($K$2527,$H1546,(COLUMN()-11))*OFFSET($K$374,$H1547,(COLUMN()-11)),0),0)</f>
        <v>0</v>
      </c>
      <c r="L1547" s="523">
        <f t="shared" ca="1" si="1938"/>
        <v>0</v>
      </c>
      <c r="M1547" s="523">
        <f t="shared" ca="1" si="1938"/>
        <v>0</v>
      </c>
      <c r="N1547" s="523">
        <f t="shared" ca="1" si="1938"/>
        <v>0</v>
      </c>
      <c r="O1547" s="523">
        <f t="shared" ca="1" si="1938"/>
        <v>0</v>
      </c>
      <c r="P1547" s="523">
        <f t="shared" ca="1" si="1938"/>
        <v>0</v>
      </c>
      <c r="Q1547" s="523">
        <f t="shared" ca="1" si="1938"/>
        <v>0</v>
      </c>
      <c r="R1547" s="523">
        <f t="shared" ca="1" si="1938"/>
        <v>0</v>
      </c>
      <c r="S1547" s="523">
        <f t="shared" ca="1" si="1938"/>
        <v>0</v>
      </c>
      <c r="T1547" s="523">
        <f t="shared" ca="1" si="1938"/>
        <v>0</v>
      </c>
      <c r="U1547" s="523">
        <f t="shared" ca="1" si="1938"/>
        <v>0</v>
      </c>
      <c r="V1547" s="523">
        <f t="shared" ca="1" si="1938"/>
        <v>0</v>
      </c>
      <c r="W1547" s="523">
        <f t="shared" ca="1" si="1938"/>
        <v>0</v>
      </c>
      <c r="X1547" s="523">
        <f t="shared" ca="1" si="1938"/>
        <v>0</v>
      </c>
      <c r="Y1547" s="523">
        <f t="shared" ca="1" si="1938"/>
        <v>0</v>
      </c>
      <c r="Z1547" s="523">
        <f t="shared" ca="1" si="1938"/>
        <v>0</v>
      </c>
      <c r="AA1547" s="523">
        <f t="shared" ca="1" si="1938"/>
        <v>0</v>
      </c>
      <c r="AB1547" s="523">
        <f t="shared" ca="1" si="1938"/>
        <v>0</v>
      </c>
      <c r="AC1547" s="523">
        <f t="shared" ca="1" si="1938"/>
        <v>0</v>
      </c>
      <c r="AD1547" s="523">
        <f t="shared" ca="1" si="1938"/>
        <v>0</v>
      </c>
      <c r="AE1547" s="523">
        <f t="shared" ca="1" si="1938"/>
        <v>0</v>
      </c>
    </row>
    <row r="1548" spans="1:31" hidden="1">
      <c r="A1548" s="325"/>
      <c r="B1548" s="20">
        <f ca="1">OFFSET($B$269,D1548,0)</f>
        <v>0</v>
      </c>
      <c r="C1548" s="20"/>
      <c r="D1548" s="21">
        <f>D1541+1</f>
        <v>93</v>
      </c>
      <c r="E1548" s="21"/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  <c r="R1548" s="21"/>
      <c r="S1548" s="21"/>
      <c r="T1548" s="21"/>
      <c r="U1548" s="21"/>
      <c r="V1548" s="21"/>
      <c r="W1548" s="21"/>
      <c r="X1548" s="21"/>
      <c r="Y1548" s="21"/>
      <c r="Z1548" s="21"/>
      <c r="AA1548" s="21"/>
      <c r="AB1548" s="21"/>
      <c r="AC1548" s="21"/>
      <c r="AD1548" s="21"/>
      <c r="AE1548" s="21"/>
    </row>
    <row r="1549" spans="1:31" hidden="1">
      <c r="A1549" s="325"/>
      <c r="B1549" s="21" t="s">
        <v>394</v>
      </c>
      <c r="C1549" s="21"/>
      <c r="D1549" s="164">
        <f ca="1">YEAR(OFFSET($E$269,D1548,0))</f>
        <v>1900</v>
      </c>
      <c r="E1549" s="164">
        <f ca="1">MONTH(OFFSET($E$269,D1548,0))</f>
        <v>1</v>
      </c>
      <c r="F1549" s="522" cm="1">
        <f t="array" aca="1" ref="F1549" ca="1">IleMiesiecyDoKoncaRokuST</f>
        <v>11</v>
      </c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  <c r="R1549" s="21"/>
      <c r="S1549" s="21"/>
      <c r="T1549" s="21"/>
      <c r="U1549" s="21"/>
      <c r="V1549" s="21"/>
      <c r="W1549" s="21"/>
      <c r="X1549" s="21"/>
      <c r="Y1549" s="21"/>
      <c r="Z1549" s="21"/>
      <c r="AA1549" s="21"/>
      <c r="AB1549" s="21"/>
      <c r="AC1549" s="21"/>
      <c r="AD1549" s="21"/>
      <c r="AE1549" s="21"/>
    </row>
    <row r="1550" spans="1:31" hidden="1">
      <c r="A1550" s="325"/>
      <c r="B1550" s="21" t="s">
        <v>387</v>
      </c>
      <c r="C1550" s="21"/>
      <c r="D1550" s="371">
        <f ca="1">IF(E1550&lt;0,0,ROUND(E1550,0))</f>
        <v>0</v>
      </c>
      <c r="E1550" s="248">
        <f ca="1">OFFSET($D$269,D1548,0)</f>
        <v>0</v>
      </c>
      <c r="F1550" s="371">
        <f ca="1">IF(E1550&gt;10,ROUND(($D1551/12)*$F1549,0),$D1550)</f>
        <v>0</v>
      </c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  <c r="R1550" s="21"/>
      <c r="S1550" s="21"/>
      <c r="T1550" s="21"/>
      <c r="U1550" s="21"/>
      <c r="V1550" s="21"/>
      <c r="W1550" s="21"/>
      <c r="X1550" s="21"/>
      <c r="Y1550" s="21"/>
      <c r="Z1550" s="21"/>
      <c r="AA1550" s="21"/>
      <c r="AB1550" s="21"/>
      <c r="AC1550" s="21"/>
      <c r="AD1550" s="21"/>
      <c r="AE1550" s="21"/>
    </row>
    <row r="1551" spans="1:31" hidden="1">
      <c r="A1551" s="325"/>
      <c r="B1551" s="21" t="s">
        <v>395</v>
      </c>
      <c r="C1551" s="415">
        <f ca="1">OFFSET($C$269,D1548,0)</f>
        <v>0</v>
      </c>
      <c r="D1551" s="246">
        <f ca="1">IF(ISBLANK(OFFSET($E$269,D1548,0)),0,IF(E1550&gt;10,ROUND(D1550*C1551,0),IF(D1550&lt;0,0,D1550)))</f>
        <v>0</v>
      </c>
      <c r="E1551" s="21"/>
      <c r="F1551" s="21"/>
      <c r="G1551" s="21"/>
      <c r="H1551" s="21"/>
      <c r="I1551" s="21"/>
      <c r="J1551" s="21"/>
      <c r="K1551" s="74">
        <f ca="1">ROUND(IF($D1549=LataProjekcji,$F1550,IF($D1549=LataProjekcji,$D1551,0)),0)</f>
        <v>0</v>
      </c>
      <c r="L1551" s="247">
        <f ca="1">ROUND(IF(OR(AND($D1549=LataProjekcji,$F1549&gt;0),AND($D1549=LataProjekcji,$F1549=0,$E1550&lt;=10)),$F1550,IF($D1549&lt;LataProjekcji,IF((SUM($K1551:K1551)+$D1551)&lt;$D1550,$D1551,$D1550-SUM($K1551:K1551)),0)),0)</f>
        <v>0</v>
      </c>
      <c r="M1551" s="247">
        <f ca="1">ROUND(IF(OR(AND($D1549=LataProjekcji,$F1549&gt;0),AND($D1549=LataProjekcji,$F1549=0,$E1550&lt;=10)),$F1550,IF($D1549&lt;LataProjekcji,IF((SUM($K1551:L1551)+$D1551)&lt;$D1550,$D1551,$D1550-SUM($K1551:L1551)),0)),0)</f>
        <v>0</v>
      </c>
      <c r="N1551" s="247">
        <f ca="1">ROUND(IF(OR(AND($D1549=LataProjekcji,$F1549&gt;0),AND($D1549=LataProjekcji,$F1549=0,$E1550&lt;=10)),$F1550,IF($D1549&lt;LataProjekcji,IF((SUM($K1551:M1551)+$D1551)&lt;$D1550,$D1551,$D1550-SUM($K1551:M1551)),0)),0)</f>
        <v>0</v>
      </c>
      <c r="O1551" s="247">
        <f ca="1">ROUND(IF(OR(AND($D1549=LataProjekcji,$F1549&gt;0),AND($D1549=LataProjekcji,$F1549=0,$E1550&lt;=10)),$F1550,IF($D1549&lt;LataProjekcji,IF((SUM($K1551:N1551)+$D1551)&lt;$D1550,$D1551,$D1550-SUM($K1551:N1551)),0)),0)</f>
        <v>0</v>
      </c>
      <c r="P1551" s="247">
        <f ca="1">ROUND(IF(OR(AND($D1549=LataProjekcji,$F1549&gt;0),AND($D1549=LataProjekcji,$F1549=0,$E1550&lt;=10)),$F1550,IF($D1549&lt;LataProjekcji,IF((SUM($K1551:O1551)+$D1551)&lt;$D1550,$D1551,$D1550-SUM($K1551:O1551)),0)),0)</f>
        <v>0</v>
      </c>
      <c r="Q1551" s="247">
        <f ca="1">ROUND(IF(OR(AND($D1549=LataProjekcji,$F1549&gt;0),AND($D1549=LataProjekcji,$F1549=0,$E1550&lt;=10)),$F1550,IF($D1549&lt;LataProjekcji,IF((SUM($K1551:P1551)+$D1551)&lt;$D1550,$D1551,$D1550-SUM($K1551:P1551)),0)),0)</f>
        <v>0</v>
      </c>
      <c r="R1551" s="247">
        <f ca="1">ROUND(IF(OR(AND($D1549=LataProjekcji,$F1549&gt;0),AND($D1549=LataProjekcji,$F1549=0,$E1550&lt;=10)),$F1550,IF($D1549&lt;LataProjekcji,IF((SUM($K1551:Q1551)+$D1551)&lt;$D1550,$D1551,$D1550-SUM($K1551:Q1551)),0)),0)</f>
        <v>0</v>
      </c>
      <c r="S1551" s="247">
        <f ca="1">ROUND(IF(OR(AND($D1549=LataProjekcji,$F1549&gt;0),AND($D1549=LataProjekcji,$F1549=0,$E1550&lt;=10)),$F1550,IF($D1549&lt;LataProjekcji,IF((SUM($K1551:R1551)+$D1551)&lt;$D1550,$D1551,$D1550-SUM($K1551:R1551)),0)),0)</f>
        <v>0</v>
      </c>
      <c r="T1551" s="247">
        <f ca="1">ROUND(IF(OR(AND($D1549=LataProjekcji,$F1549&gt;0),AND($D1549=LataProjekcji,$F1549=0,$E1550&lt;=10)),$F1550,IF($D1549&lt;LataProjekcji,IF((SUM($K1551:S1551)+$D1551)&lt;$D1550,$D1551,$D1550-SUM($K1551:S1551)),0)),0)</f>
        <v>0</v>
      </c>
      <c r="U1551" s="247">
        <f ca="1">ROUND(IF(OR(AND($D1549=LataProjekcji,$F1549&gt;0),AND($D1549=LataProjekcji,$F1549=0,$E1550&lt;=10)),$F1550,IF($D1549&lt;LataProjekcji,IF((SUM($K1551:T1551)+$D1551)&lt;$D1550,$D1551,$D1550-SUM($K1551:T1551)),0)),0)</f>
        <v>0</v>
      </c>
      <c r="V1551" s="247">
        <f ca="1">ROUND(IF(OR(AND($D1549=LataProjekcji,$F1549&gt;0),AND($D1549=LataProjekcji,$F1549=0,$E1550&lt;=10)),$F1550,IF($D1549&lt;LataProjekcji,IF((SUM($K1551:U1551)+$D1551)&lt;$D1550,$D1551,$D1550-SUM($K1551:U1551)),0)),0)</f>
        <v>0</v>
      </c>
      <c r="W1551" s="247">
        <f ca="1">ROUND(IF(OR(AND($D1549=LataProjekcji,$F1549&gt;0),AND($D1549=LataProjekcji,$F1549=0,$E1550&lt;=10)),$F1550,IF($D1549&lt;LataProjekcji,IF((SUM($K1551:V1551)+$D1551)&lt;$D1550,$D1551,$D1550-SUM($K1551:V1551)),0)),0)</f>
        <v>0</v>
      </c>
      <c r="X1551" s="247">
        <f ca="1">ROUND(IF(OR(AND($D1549=LataProjekcji,$F1549&gt;0),AND($D1549=LataProjekcji,$F1549=0,$E1550&lt;=10)),$F1550,IF($D1549&lt;LataProjekcji,IF((SUM($K1551:W1551)+$D1551)&lt;$D1550,$D1551,$D1550-SUM($K1551:W1551)),0)),0)</f>
        <v>0</v>
      </c>
      <c r="Y1551" s="247">
        <f ca="1">ROUND(IF(OR(AND($D1549=LataProjekcji,$F1549&gt;0),AND($D1549=LataProjekcji,$F1549=0,$E1550&lt;=10)),$F1550,IF($D1549&lt;LataProjekcji,IF((SUM($K1551:X1551)+$D1551)&lt;$D1550,$D1551,$D1550-SUM($K1551:X1551)),0)),0)</f>
        <v>0</v>
      </c>
      <c r="Z1551" s="247">
        <f ca="1">ROUND(IF(OR(AND($D1549=LataProjekcji,$F1549&gt;0),AND($D1549=LataProjekcji,$F1549=0,$E1550&lt;=10)),$F1550,IF($D1549&lt;LataProjekcji,IF((SUM($K1551:Y1551)+$D1551)&lt;$D1550,$D1551,$D1550-SUM($K1551:Y1551)),0)),0)</f>
        <v>0</v>
      </c>
      <c r="AA1551" s="247">
        <f ca="1">ROUND(IF(OR(AND($D1549=LataProjekcji,$F1549&gt;0),AND($D1549=LataProjekcji,$F1549=0,$E1550&lt;=10)),$F1550,IF($D1549&lt;LataProjekcji,IF((SUM($K1551:Z1551)+$D1551)&lt;$D1550,$D1551,$D1550-SUM($K1551:Z1551)),0)),0)</f>
        <v>0</v>
      </c>
      <c r="AB1551" s="247">
        <f ca="1">ROUND(IF(OR(AND($D1549=LataProjekcji,$F1549&gt;0),AND($D1549=LataProjekcji,$F1549=0,$E1550&lt;=10)),$F1550,IF($D1549&lt;LataProjekcji,IF((SUM($K1551:AA1551)+$D1551)&lt;$D1550,$D1551,$D1550-SUM($K1551:AA1551)),0)),0)</f>
        <v>0</v>
      </c>
      <c r="AC1551" s="247">
        <f ca="1">ROUND(IF(OR(AND($D1549=LataProjekcji,$F1549&gt;0),AND($D1549=LataProjekcji,$F1549=0,$E1550&lt;=10)),$F1550,IF($D1549&lt;LataProjekcji,IF((SUM($K1551:AB1551)+$D1551)&lt;$D1550,$D1551,$D1550-SUM($K1551:AB1551)),0)),0)</f>
        <v>0</v>
      </c>
      <c r="AD1551" s="247">
        <f ca="1">ROUND(IF(OR(AND($D1549=LataProjekcji,$F1549&gt;0),AND($D1549=LataProjekcji,$F1549=0,$E1550&lt;=10)),$F1550,IF($D1549&lt;LataProjekcji,IF((SUM($K1551:AC1551)+$D1551)&lt;$D1550,$D1551,$D1550-SUM($K1551:AC1551)),0)),0)</f>
        <v>0</v>
      </c>
      <c r="AE1551" s="247">
        <f ca="1">ROUND(IF(OR(AND($D1549=LataProjekcji,$F1549&gt;0),AND($D1549=LataProjekcji,$F1549=0,$E1550&lt;=10)),$F1550,IF($D1549&lt;LataProjekcji,IF((SUM($K1551:AD1551)+$D1551)&lt;$D1550,$D1551,$D1550-SUM($K1551:AD1551)),0)),0)</f>
        <v>0</v>
      </c>
    </row>
    <row r="1552" spans="1:31" ht="12.5" hidden="1" thickBot="1">
      <c r="A1552" s="325"/>
      <c r="B1552" s="21" t="s">
        <v>396</v>
      </c>
      <c r="C1552" s="21"/>
      <c r="D1552" s="22"/>
      <c r="E1552" s="21"/>
      <c r="F1552" s="21"/>
      <c r="G1552" s="21"/>
      <c r="H1552" s="21"/>
      <c r="I1552" s="21"/>
      <c r="J1552" s="21"/>
      <c r="K1552" s="22">
        <f ca="1">ROUND(K1551,0)</f>
        <v>0</v>
      </c>
      <c r="L1552" s="22">
        <f t="shared" ref="L1552:W1552" ca="1" si="1939">ROUND(K1552+L1551,0)</f>
        <v>0</v>
      </c>
      <c r="M1552" s="22">
        <f t="shared" ca="1" si="1939"/>
        <v>0</v>
      </c>
      <c r="N1552" s="22">
        <f t="shared" ca="1" si="1939"/>
        <v>0</v>
      </c>
      <c r="O1552" s="22">
        <f t="shared" ca="1" si="1939"/>
        <v>0</v>
      </c>
      <c r="P1552" s="22">
        <f t="shared" ca="1" si="1939"/>
        <v>0</v>
      </c>
      <c r="Q1552" s="22">
        <f t="shared" ca="1" si="1939"/>
        <v>0</v>
      </c>
      <c r="R1552" s="22">
        <f t="shared" ca="1" si="1939"/>
        <v>0</v>
      </c>
      <c r="S1552" s="22">
        <f t="shared" ca="1" si="1939"/>
        <v>0</v>
      </c>
      <c r="T1552" s="22">
        <f t="shared" ca="1" si="1939"/>
        <v>0</v>
      </c>
      <c r="U1552" s="22">
        <f t="shared" ca="1" si="1939"/>
        <v>0</v>
      </c>
      <c r="V1552" s="22">
        <f t="shared" ca="1" si="1939"/>
        <v>0</v>
      </c>
      <c r="W1552" s="22">
        <f t="shared" ca="1" si="1939"/>
        <v>0</v>
      </c>
      <c r="X1552" s="22">
        <f ca="1">ROUND(W1552+X1551,0)</f>
        <v>0</v>
      </c>
      <c r="Y1552" s="22">
        <f ca="1">ROUND(X1552+Y1551,0)</f>
        <v>0</v>
      </c>
      <c r="Z1552" s="22">
        <f t="shared" ref="Z1552:AA1552" ca="1" si="1940">ROUND(Y1552+Z1551,0)</f>
        <v>0</v>
      </c>
      <c r="AA1552" s="22">
        <f t="shared" ca="1" si="1940"/>
        <v>0</v>
      </c>
      <c r="AB1552" s="22">
        <f t="shared" ref="AB1552" ca="1" si="1941">ROUND(AA1552+AB1551,0)</f>
        <v>0</v>
      </c>
      <c r="AC1552" s="22">
        <f t="shared" ref="AC1552" ca="1" si="1942">ROUND(AB1552+AC1551,0)</f>
        <v>0</v>
      </c>
      <c r="AD1552" s="22">
        <f t="shared" ref="AD1552" ca="1" si="1943">ROUND(AC1552+AD1551,0)</f>
        <v>0</v>
      </c>
      <c r="AE1552" s="22">
        <f t="shared" ref="AE1552" ca="1" si="1944">ROUND(AD1552+AE1551,0)</f>
        <v>0</v>
      </c>
    </row>
    <row r="1553" spans="1:31" ht="12.5" hidden="1" thickBot="1">
      <c r="A1553" s="325"/>
      <c r="B1553" s="21" t="s">
        <v>387</v>
      </c>
      <c r="C1553" s="21"/>
      <c r="D1553" s="22"/>
      <c r="E1553" s="21"/>
      <c r="F1553" s="21"/>
      <c r="G1553" s="21"/>
      <c r="H1553" s="534">
        <f>H1546+7</f>
        <v>207</v>
      </c>
      <c r="I1553" s="21"/>
      <c r="J1553" s="21"/>
      <c r="K1553" s="76">
        <f ca="1">IF($D1549=LataProjekcji,ROUND($D1550-K1552,0),ROUND(IF(K1551=0,0,$D1550-K1552),0))</f>
        <v>0</v>
      </c>
      <c r="L1553" s="253">
        <f t="shared" ref="L1553:W1553" ca="1" si="1945">IF($D1549=LataProjekcji,ROUND($D1550-L1552,0),ROUND(IF(AND(L1551=0,K1553&gt;0),$D1550-L1552,IF(L1551=0,0,$D1550-L1552)),0))</f>
        <v>0</v>
      </c>
      <c r="M1553" s="253">
        <f t="shared" ca="1" si="1945"/>
        <v>0</v>
      </c>
      <c r="N1553" s="253">
        <f t="shared" ca="1" si="1945"/>
        <v>0</v>
      </c>
      <c r="O1553" s="253">
        <f t="shared" ca="1" si="1945"/>
        <v>0</v>
      </c>
      <c r="P1553" s="253">
        <f t="shared" ca="1" si="1945"/>
        <v>0</v>
      </c>
      <c r="Q1553" s="253">
        <f t="shared" ca="1" si="1945"/>
        <v>0</v>
      </c>
      <c r="R1553" s="253">
        <f t="shared" ca="1" si="1945"/>
        <v>0</v>
      </c>
      <c r="S1553" s="253">
        <f t="shared" ca="1" si="1945"/>
        <v>0</v>
      </c>
      <c r="T1553" s="253">
        <f t="shared" ca="1" si="1945"/>
        <v>0</v>
      </c>
      <c r="U1553" s="253">
        <f t="shared" ca="1" si="1945"/>
        <v>0</v>
      </c>
      <c r="V1553" s="253">
        <f t="shared" ca="1" si="1945"/>
        <v>0</v>
      </c>
      <c r="W1553" s="253">
        <f t="shared" ca="1" si="1945"/>
        <v>0</v>
      </c>
      <c r="X1553" s="253">
        <f t="shared" ref="X1553:AA1553" ca="1" si="1946">IF($D1549=LataProjekcji,ROUND($D1550-X1552,0),ROUND(IF(AND(X1551=0,W1553&gt;0),$D1550-X1552,IF(X1551=0,0,$D1550-X1552)),0))</f>
        <v>0</v>
      </c>
      <c r="Y1553" s="253">
        <f t="shared" ca="1" si="1946"/>
        <v>0</v>
      </c>
      <c r="Z1553" s="253">
        <f t="shared" ca="1" si="1946"/>
        <v>0</v>
      </c>
      <c r="AA1553" s="253">
        <f t="shared" ca="1" si="1946"/>
        <v>0</v>
      </c>
      <c r="AB1553" s="253">
        <f t="shared" ref="AB1553" ca="1" si="1947">IF($D1549=LataProjekcji,ROUND($D1550-AB1552,0),ROUND(IF(AND(AB1551=0,AA1553&gt;0),$D1550-AB1552,IF(AB1551=0,0,$D1550-AB1552)),0))</f>
        <v>0</v>
      </c>
      <c r="AC1553" s="253">
        <f t="shared" ref="AC1553" ca="1" si="1948">IF($D1549=LataProjekcji,ROUND($D1550-AC1552,0),ROUND(IF(AND(AC1551=0,AB1553&gt;0),$D1550-AC1552,IF(AC1551=0,0,$D1550-AC1552)),0))</f>
        <v>0</v>
      </c>
      <c r="AD1553" s="253">
        <f t="shared" ref="AD1553" ca="1" si="1949">IF($D1549=LataProjekcji,ROUND($D1550-AD1552,0),ROUND(IF(AND(AD1551=0,AC1553&gt;0),$D1550-AD1552,IF(AD1551=0,0,$D1550-AD1552)),0))</f>
        <v>0</v>
      </c>
      <c r="AE1553" s="253">
        <f t="shared" ref="AE1553" ca="1" si="1950">IF($D1549=LataProjekcji,ROUND($D1550-AE1552,0),ROUND(IF(AND(AE1551=0,AD1553&gt;0),$D1550-AE1552,IF(AE1551=0,0,$D1550-AE1552)),0))</f>
        <v>0</v>
      </c>
    </row>
    <row r="1554" spans="1:31" hidden="1">
      <c r="A1554" s="325"/>
      <c r="H1554" s="384">
        <f>H1547+1</f>
        <v>9</v>
      </c>
      <c r="J1554" s="384" t="s">
        <v>403</v>
      </c>
      <c r="K1554" s="523">
        <f t="shared" ref="K1554:AE1554" ca="1" si="1951">IF(AND(OFFSET($F$269,$D1548,0)="tak",OFFSET($G$269,$D1548,0)="tak",OFFSET($J$269,$D1548,0)="ok",LataProjekcji&lt;=Koniec_Projekt),ROUND(OFFSET($K$2527,$H1553,(COLUMN()-11))*OFFSET($K$374,$H1554,(COLUMN()-11)),0),0)</f>
        <v>0</v>
      </c>
      <c r="L1554" s="523">
        <f t="shared" ca="1" si="1951"/>
        <v>0</v>
      </c>
      <c r="M1554" s="523">
        <f t="shared" ca="1" si="1951"/>
        <v>0</v>
      </c>
      <c r="N1554" s="523">
        <f t="shared" ca="1" si="1951"/>
        <v>0</v>
      </c>
      <c r="O1554" s="523">
        <f t="shared" ca="1" si="1951"/>
        <v>0</v>
      </c>
      <c r="P1554" s="523">
        <f t="shared" ca="1" si="1951"/>
        <v>0</v>
      </c>
      <c r="Q1554" s="523">
        <f t="shared" ca="1" si="1951"/>
        <v>0</v>
      </c>
      <c r="R1554" s="523">
        <f t="shared" ca="1" si="1951"/>
        <v>0</v>
      </c>
      <c r="S1554" s="523">
        <f t="shared" ca="1" si="1951"/>
        <v>0</v>
      </c>
      <c r="T1554" s="523">
        <f t="shared" ca="1" si="1951"/>
        <v>0</v>
      </c>
      <c r="U1554" s="523">
        <f t="shared" ca="1" si="1951"/>
        <v>0</v>
      </c>
      <c r="V1554" s="523">
        <f t="shared" ca="1" si="1951"/>
        <v>0</v>
      </c>
      <c r="W1554" s="523">
        <f t="shared" ca="1" si="1951"/>
        <v>0</v>
      </c>
      <c r="X1554" s="523">
        <f t="shared" ca="1" si="1951"/>
        <v>0</v>
      </c>
      <c r="Y1554" s="523">
        <f t="shared" ca="1" si="1951"/>
        <v>0</v>
      </c>
      <c r="Z1554" s="523">
        <f t="shared" ca="1" si="1951"/>
        <v>0</v>
      </c>
      <c r="AA1554" s="523">
        <f t="shared" ca="1" si="1951"/>
        <v>0</v>
      </c>
      <c r="AB1554" s="523">
        <f t="shared" ca="1" si="1951"/>
        <v>0</v>
      </c>
      <c r="AC1554" s="523">
        <f t="shared" ca="1" si="1951"/>
        <v>0</v>
      </c>
      <c r="AD1554" s="523">
        <f t="shared" ca="1" si="1951"/>
        <v>0</v>
      </c>
      <c r="AE1554" s="523">
        <f t="shared" ca="1" si="1951"/>
        <v>0</v>
      </c>
    </row>
    <row r="1555" spans="1:31" hidden="1">
      <c r="A1555" s="325"/>
      <c r="B1555" s="365" t="s">
        <v>408</v>
      </c>
      <c r="C1555" s="365"/>
    </row>
    <row r="1556" spans="1:31" ht="21" hidden="1">
      <c r="A1556" s="325"/>
      <c r="B1556" s="7" t="s">
        <v>409</v>
      </c>
      <c r="C1556" s="7"/>
      <c r="D1556" s="361" t="s">
        <v>387</v>
      </c>
      <c r="E1556" s="361" t="s">
        <v>397</v>
      </c>
      <c r="F1556" s="375" t="s">
        <v>317</v>
      </c>
      <c r="G1556" s="375" t="s">
        <v>398</v>
      </c>
      <c r="J1556" s="375" t="s">
        <v>399</v>
      </c>
    </row>
    <row r="1557" spans="1:31" hidden="1">
      <c r="A1557" s="325"/>
      <c r="B1557" s="37" t="str">
        <f>IF(ISBLANK(B409),"",B409)</f>
        <v/>
      </c>
      <c r="C1557" s="691">
        <f>C409</f>
        <v>0</v>
      </c>
      <c r="D1557" s="33">
        <f ca="1">IFERROR(SUM(INDIRECT(ADDRESS(ROW(K409),(MATCH(D409,LataProjekcji,0)+6))):INDIRECT(ADDRESS(ROW(K409),(MATCH(YEAR(E409),LataProjekcji,0)+6)))),0)</f>
        <v>0</v>
      </c>
      <c r="E1557" s="367" t="str">
        <f>IF(ISBLANK(E409),"",E409)</f>
        <v/>
      </c>
      <c r="F1557" s="73">
        <f t="shared" ref="F1557:G1561" si="1952">F409</f>
        <v>0</v>
      </c>
      <c r="G1557" s="73">
        <f t="shared" si="1952"/>
        <v>0</v>
      </c>
      <c r="J1557" s="73" t="str">
        <f>J409</f>
        <v>wstaw dane</v>
      </c>
      <c r="K1557" s="33">
        <f t="shared" ref="K1557:AE1561" si="1953">IFERROR(ROUND(IF(YEAR($E1557)=LataProjekcji,$D1557,0),0),0)</f>
        <v>0</v>
      </c>
      <c r="L1557" s="33">
        <f t="shared" si="1953"/>
        <v>0</v>
      </c>
      <c r="M1557" s="33">
        <f t="shared" si="1953"/>
        <v>0</v>
      </c>
      <c r="N1557" s="33">
        <f t="shared" si="1953"/>
        <v>0</v>
      </c>
      <c r="O1557" s="33">
        <f t="shared" si="1953"/>
        <v>0</v>
      </c>
      <c r="P1557" s="33">
        <f t="shared" si="1953"/>
        <v>0</v>
      </c>
      <c r="Q1557" s="33">
        <f t="shared" si="1953"/>
        <v>0</v>
      </c>
      <c r="R1557" s="33">
        <f t="shared" si="1953"/>
        <v>0</v>
      </c>
      <c r="S1557" s="33">
        <f t="shared" si="1953"/>
        <v>0</v>
      </c>
      <c r="T1557" s="33">
        <f t="shared" si="1953"/>
        <v>0</v>
      </c>
      <c r="U1557" s="33">
        <f t="shared" si="1953"/>
        <v>0</v>
      </c>
      <c r="V1557" s="33">
        <f t="shared" si="1953"/>
        <v>0</v>
      </c>
      <c r="W1557" s="33">
        <f t="shared" si="1953"/>
        <v>0</v>
      </c>
      <c r="X1557" s="33">
        <f t="shared" si="1953"/>
        <v>0</v>
      </c>
      <c r="Y1557" s="33">
        <f t="shared" si="1953"/>
        <v>0</v>
      </c>
      <c r="Z1557" s="33">
        <f t="shared" si="1953"/>
        <v>0</v>
      </c>
      <c r="AA1557" s="33">
        <f t="shared" si="1953"/>
        <v>0</v>
      </c>
      <c r="AB1557" s="33">
        <f t="shared" si="1953"/>
        <v>0</v>
      </c>
      <c r="AC1557" s="33">
        <f t="shared" si="1953"/>
        <v>0</v>
      </c>
      <c r="AD1557" s="33">
        <f t="shared" si="1953"/>
        <v>0</v>
      </c>
      <c r="AE1557" s="33">
        <f t="shared" si="1953"/>
        <v>0</v>
      </c>
    </row>
    <row r="1558" spans="1:31" hidden="1">
      <c r="A1558" s="325"/>
      <c r="B1558" s="37" t="str">
        <f>IF(ISBLANK(B410),"",B410)</f>
        <v/>
      </c>
      <c r="C1558" s="691">
        <f>C410</f>
        <v>0</v>
      </c>
      <c r="D1558" s="33">
        <f ca="1">IFERROR(SUM(INDIRECT(ADDRESS(ROW(K410),(MATCH(D410,LataProjekcji,0)+6))):INDIRECT(ADDRESS(ROW(K410),(MATCH(YEAR(E410),LataProjekcji,0)+6)))),0)</f>
        <v>0</v>
      </c>
      <c r="E1558" s="367" t="str">
        <f>IF(ISBLANK(E410),"",E410)</f>
        <v/>
      </c>
      <c r="F1558" s="73">
        <f t="shared" si="1952"/>
        <v>0</v>
      </c>
      <c r="G1558" s="73">
        <f t="shared" si="1952"/>
        <v>0</v>
      </c>
      <c r="J1558" s="73" t="str">
        <f>J410</f>
        <v>wstaw dane</v>
      </c>
      <c r="K1558" s="33">
        <f t="shared" si="1953"/>
        <v>0</v>
      </c>
      <c r="L1558" s="33">
        <f t="shared" si="1953"/>
        <v>0</v>
      </c>
      <c r="M1558" s="33">
        <f t="shared" si="1953"/>
        <v>0</v>
      </c>
      <c r="N1558" s="33">
        <f t="shared" si="1953"/>
        <v>0</v>
      </c>
      <c r="O1558" s="33">
        <f t="shared" si="1953"/>
        <v>0</v>
      </c>
      <c r="P1558" s="33">
        <f t="shared" si="1953"/>
        <v>0</v>
      </c>
      <c r="Q1558" s="33">
        <f t="shared" si="1953"/>
        <v>0</v>
      </c>
      <c r="R1558" s="33">
        <f t="shared" si="1953"/>
        <v>0</v>
      </c>
      <c r="S1558" s="33">
        <f t="shared" si="1953"/>
        <v>0</v>
      </c>
      <c r="T1558" s="33">
        <f t="shared" si="1953"/>
        <v>0</v>
      </c>
      <c r="U1558" s="33">
        <f t="shared" si="1953"/>
        <v>0</v>
      </c>
      <c r="V1558" s="33">
        <f t="shared" si="1953"/>
        <v>0</v>
      </c>
      <c r="W1558" s="33">
        <f t="shared" si="1953"/>
        <v>0</v>
      </c>
      <c r="X1558" s="33">
        <f t="shared" si="1953"/>
        <v>0</v>
      </c>
      <c r="Y1558" s="33">
        <f t="shared" si="1953"/>
        <v>0</v>
      </c>
      <c r="Z1558" s="33">
        <f t="shared" si="1953"/>
        <v>0</v>
      </c>
      <c r="AA1558" s="33">
        <f t="shared" si="1953"/>
        <v>0</v>
      </c>
      <c r="AB1558" s="33">
        <f t="shared" si="1953"/>
        <v>0</v>
      </c>
      <c r="AC1558" s="33">
        <f t="shared" si="1953"/>
        <v>0</v>
      </c>
      <c r="AD1558" s="33">
        <f t="shared" si="1953"/>
        <v>0</v>
      </c>
      <c r="AE1558" s="33">
        <f t="shared" si="1953"/>
        <v>0</v>
      </c>
    </row>
    <row r="1559" spans="1:31" hidden="1">
      <c r="A1559" s="325"/>
      <c r="B1559" s="37" t="str">
        <f>IF(ISBLANK(B411),"",B411)</f>
        <v/>
      </c>
      <c r="C1559" s="691">
        <f>C411</f>
        <v>0</v>
      </c>
      <c r="D1559" s="33">
        <f ca="1">IFERROR(SUM(INDIRECT(ADDRESS(ROW(K411),(MATCH(D411,LataProjekcji,0)+6))):INDIRECT(ADDRESS(ROW(K411),(MATCH(YEAR(E411),LataProjekcji,0)+6)))),0)</f>
        <v>0</v>
      </c>
      <c r="E1559" s="367" t="str">
        <f>IF(ISBLANK(E411),"",E411)</f>
        <v/>
      </c>
      <c r="F1559" s="73">
        <f t="shared" si="1952"/>
        <v>0</v>
      </c>
      <c r="G1559" s="73">
        <f t="shared" si="1952"/>
        <v>0</v>
      </c>
      <c r="J1559" s="73" t="str">
        <f>J411</f>
        <v>wstaw dane</v>
      </c>
      <c r="K1559" s="33">
        <f t="shared" si="1953"/>
        <v>0</v>
      </c>
      <c r="L1559" s="33">
        <f t="shared" si="1953"/>
        <v>0</v>
      </c>
      <c r="M1559" s="33">
        <f t="shared" si="1953"/>
        <v>0</v>
      </c>
      <c r="N1559" s="33">
        <f t="shared" si="1953"/>
        <v>0</v>
      </c>
      <c r="O1559" s="33">
        <f t="shared" si="1953"/>
        <v>0</v>
      </c>
      <c r="P1559" s="33">
        <f t="shared" si="1953"/>
        <v>0</v>
      </c>
      <c r="Q1559" s="33">
        <f t="shared" si="1953"/>
        <v>0</v>
      </c>
      <c r="R1559" s="33">
        <f t="shared" si="1953"/>
        <v>0</v>
      </c>
      <c r="S1559" s="33">
        <f t="shared" si="1953"/>
        <v>0</v>
      </c>
      <c r="T1559" s="33">
        <f t="shared" si="1953"/>
        <v>0</v>
      </c>
      <c r="U1559" s="33">
        <f t="shared" si="1953"/>
        <v>0</v>
      </c>
      <c r="V1559" s="33">
        <f t="shared" si="1953"/>
        <v>0</v>
      </c>
      <c r="W1559" s="33">
        <f t="shared" si="1953"/>
        <v>0</v>
      </c>
      <c r="X1559" s="33">
        <f t="shared" si="1953"/>
        <v>0</v>
      </c>
      <c r="Y1559" s="33">
        <f t="shared" si="1953"/>
        <v>0</v>
      </c>
      <c r="Z1559" s="33">
        <f t="shared" si="1953"/>
        <v>0</v>
      </c>
      <c r="AA1559" s="33">
        <f t="shared" si="1953"/>
        <v>0</v>
      </c>
      <c r="AB1559" s="33">
        <f t="shared" si="1953"/>
        <v>0</v>
      </c>
      <c r="AC1559" s="33">
        <f t="shared" si="1953"/>
        <v>0</v>
      </c>
      <c r="AD1559" s="33">
        <f t="shared" si="1953"/>
        <v>0</v>
      </c>
      <c r="AE1559" s="33">
        <f t="shared" si="1953"/>
        <v>0</v>
      </c>
    </row>
    <row r="1560" spans="1:31" hidden="1">
      <c r="A1560" s="325"/>
      <c r="B1560" s="37" t="str">
        <f>IF(ISBLANK(B412),"",B412)</f>
        <v/>
      </c>
      <c r="C1560" s="691">
        <f>C412</f>
        <v>0</v>
      </c>
      <c r="D1560" s="33">
        <f ca="1">IFERROR(SUM(INDIRECT(ADDRESS(ROW(K412),(MATCH(D412,LataProjekcji,0)+6))):INDIRECT(ADDRESS(ROW(K412),(MATCH(YEAR(E412),LataProjekcji,0)+6)))),0)</f>
        <v>0</v>
      </c>
      <c r="E1560" s="367" t="str">
        <f>IF(ISBLANK(E412),"",E412)</f>
        <v/>
      </c>
      <c r="F1560" s="73">
        <f t="shared" si="1952"/>
        <v>0</v>
      </c>
      <c r="G1560" s="73">
        <f t="shared" si="1952"/>
        <v>0</v>
      </c>
      <c r="J1560" s="73" t="str">
        <f>J412</f>
        <v>wstaw dane</v>
      </c>
      <c r="K1560" s="33">
        <f t="shared" si="1953"/>
        <v>0</v>
      </c>
      <c r="L1560" s="33">
        <f t="shared" si="1953"/>
        <v>0</v>
      </c>
      <c r="M1560" s="33">
        <f t="shared" si="1953"/>
        <v>0</v>
      </c>
      <c r="N1560" s="33">
        <f t="shared" si="1953"/>
        <v>0</v>
      </c>
      <c r="O1560" s="33">
        <f t="shared" si="1953"/>
        <v>0</v>
      </c>
      <c r="P1560" s="33">
        <f t="shared" si="1953"/>
        <v>0</v>
      </c>
      <c r="Q1560" s="33">
        <f t="shared" si="1953"/>
        <v>0</v>
      </c>
      <c r="R1560" s="33">
        <f t="shared" si="1953"/>
        <v>0</v>
      </c>
      <c r="S1560" s="33">
        <f t="shared" si="1953"/>
        <v>0</v>
      </c>
      <c r="T1560" s="33">
        <f t="shared" si="1953"/>
        <v>0</v>
      </c>
      <c r="U1560" s="33">
        <f t="shared" si="1953"/>
        <v>0</v>
      </c>
      <c r="V1560" s="33">
        <f t="shared" si="1953"/>
        <v>0</v>
      </c>
      <c r="W1560" s="33">
        <f t="shared" si="1953"/>
        <v>0</v>
      </c>
      <c r="X1560" s="33">
        <f t="shared" si="1953"/>
        <v>0</v>
      </c>
      <c r="Y1560" s="33">
        <f t="shared" si="1953"/>
        <v>0</v>
      </c>
      <c r="Z1560" s="33">
        <f t="shared" si="1953"/>
        <v>0</v>
      </c>
      <c r="AA1560" s="33">
        <f t="shared" si="1953"/>
        <v>0</v>
      </c>
      <c r="AB1560" s="33">
        <f t="shared" si="1953"/>
        <v>0</v>
      </c>
      <c r="AC1560" s="33">
        <f t="shared" si="1953"/>
        <v>0</v>
      </c>
      <c r="AD1560" s="33">
        <f t="shared" si="1953"/>
        <v>0</v>
      </c>
      <c r="AE1560" s="33">
        <f t="shared" si="1953"/>
        <v>0</v>
      </c>
    </row>
    <row r="1561" spans="1:31" hidden="1">
      <c r="A1561" s="325"/>
      <c r="B1561" s="37" t="str">
        <f>IF(ISBLANK(B413),"",B413)</f>
        <v/>
      </c>
      <c r="C1561" s="691">
        <f>C413</f>
        <v>0</v>
      </c>
      <c r="D1561" s="33">
        <f ca="1">IFERROR(SUM(INDIRECT(ADDRESS(ROW(K413),(MATCH(D413,LataProjekcji,0)+6))):INDIRECT(ADDRESS(ROW(K413),(MATCH(YEAR(E413),LataProjekcji,0)+6)))),0)</f>
        <v>0</v>
      </c>
      <c r="E1561" s="367" t="str">
        <f>IF(ISBLANK(E413),"",E413)</f>
        <v/>
      </c>
      <c r="F1561" s="73">
        <f t="shared" si="1952"/>
        <v>0</v>
      </c>
      <c r="G1561" s="73">
        <f t="shared" si="1952"/>
        <v>0</v>
      </c>
      <c r="J1561" s="73" t="str">
        <f>J413</f>
        <v>wstaw dane</v>
      </c>
      <c r="K1561" s="33">
        <f t="shared" si="1953"/>
        <v>0</v>
      </c>
      <c r="L1561" s="33">
        <f t="shared" si="1953"/>
        <v>0</v>
      </c>
      <c r="M1561" s="33">
        <f t="shared" si="1953"/>
        <v>0</v>
      </c>
      <c r="N1561" s="33">
        <f t="shared" si="1953"/>
        <v>0</v>
      </c>
      <c r="O1561" s="33">
        <f t="shared" si="1953"/>
        <v>0</v>
      </c>
      <c r="P1561" s="33">
        <f t="shared" si="1953"/>
        <v>0</v>
      </c>
      <c r="Q1561" s="33">
        <f t="shared" si="1953"/>
        <v>0</v>
      </c>
      <c r="R1561" s="33">
        <f t="shared" si="1953"/>
        <v>0</v>
      </c>
      <c r="S1561" s="33">
        <f t="shared" si="1953"/>
        <v>0</v>
      </c>
      <c r="T1561" s="33">
        <f t="shared" si="1953"/>
        <v>0</v>
      </c>
      <c r="U1561" s="33">
        <f t="shared" si="1953"/>
        <v>0</v>
      </c>
      <c r="V1561" s="33">
        <f t="shared" si="1953"/>
        <v>0</v>
      </c>
      <c r="W1561" s="33">
        <f t="shared" si="1953"/>
        <v>0</v>
      </c>
      <c r="X1561" s="33">
        <f t="shared" si="1953"/>
        <v>0</v>
      </c>
      <c r="Y1561" s="33">
        <f t="shared" si="1953"/>
        <v>0</v>
      </c>
      <c r="Z1561" s="33">
        <f t="shared" si="1953"/>
        <v>0</v>
      </c>
      <c r="AA1561" s="33">
        <f t="shared" si="1953"/>
        <v>0</v>
      </c>
      <c r="AB1561" s="33">
        <f t="shared" si="1953"/>
        <v>0</v>
      </c>
      <c r="AC1561" s="33">
        <f t="shared" si="1953"/>
        <v>0</v>
      </c>
      <c r="AD1561" s="33">
        <f t="shared" si="1953"/>
        <v>0</v>
      </c>
      <c r="AE1561" s="33">
        <f t="shared" si="1953"/>
        <v>0</v>
      </c>
    </row>
    <row r="1562" spans="1:31" hidden="1">
      <c r="A1562" s="325"/>
      <c r="B1562" s="17" t="s">
        <v>316</v>
      </c>
      <c r="C1562" s="17"/>
      <c r="D1562" s="18">
        <f ca="1">SUM(D1557:D1561)</f>
        <v>0</v>
      </c>
      <c r="E1562" s="363"/>
      <c r="F1562" s="19"/>
      <c r="G1562" s="18">
        <f>SUM(G1557:G1561)</f>
        <v>0</v>
      </c>
      <c r="H1562" s="19"/>
      <c r="I1562" s="19"/>
      <c r="J1562" s="19"/>
      <c r="K1562" s="18">
        <f t="shared" ref="K1562:W1562" si="1954">SUM(K1557:K1561)</f>
        <v>0</v>
      </c>
      <c r="L1562" s="18">
        <f t="shared" si="1954"/>
        <v>0</v>
      </c>
      <c r="M1562" s="18">
        <f t="shared" si="1954"/>
        <v>0</v>
      </c>
      <c r="N1562" s="18">
        <f t="shared" si="1954"/>
        <v>0</v>
      </c>
      <c r="O1562" s="18">
        <f t="shared" si="1954"/>
        <v>0</v>
      </c>
      <c r="P1562" s="18">
        <f t="shared" si="1954"/>
        <v>0</v>
      </c>
      <c r="Q1562" s="18">
        <f t="shared" si="1954"/>
        <v>0</v>
      </c>
      <c r="R1562" s="18">
        <f t="shared" si="1954"/>
        <v>0</v>
      </c>
      <c r="S1562" s="18">
        <f t="shared" si="1954"/>
        <v>0</v>
      </c>
      <c r="T1562" s="18">
        <f t="shared" si="1954"/>
        <v>0</v>
      </c>
      <c r="U1562" s="18">
        <f t="shared" si="1954"/>
        <v>0</v>
      </c>
      <c r="V1562" s="18">
        <f t="shared" si="1954"/>
        <v>0</v>
      </c>
      <c r="W1562" s="18">
        <f t="shared" si="1954"/>
        <v>0</v>
      </c>
      <c r="X1562" s="18">
        <f>SUM(X1557:X1561)</f>
        <v>0</v>
      </c>
      <c r="Y1562" s="18">
        <f>SUM(Y1557:Y1561)</f>
        <v>0</v>
      </c>
      <c r="Z1562" s="18">
        <f t="shared" ref="Z1562:AA1562" si="1955">SUM(Z1557:Z1561)</f>
        <v>0</v>
      </c>
      <c r="AA1562" s="18">
        <f t="shared" si="1955"/>
        <v>0</v>
      </c>
      <c r="AB1562" s="18">
        <f t="shared" ref="AB1562:AE1562" si="1956">SUM(AB1557:AB1561)</f>
        <v>0</v>
      </c>
      <c r="AC1562" s="18">
        <f t="shared" si="1956"/>
        <v>0</v>
      </c>
      <c r="AD1562" s="18">
        <f t="shared" si="1956"/>
        <v>0</v>
      </c>
      <c r="AE1562" s="18">
        <f t="shared" si="1956"/>
        <v>0</v>
      </c>
    </row>
    <row r="1563" spans="1:31" hidden="1">
      <c r="A1563" s="325"/>
      <c r="B1563" s="8" t="s">
        <v>365</v>
      </c>
      <c r="C1563" s="8"/>
      <c r="K1563" s="5">
        <f ca="1">K1570+K1577+K1584+K1591+K1598</f>
        <v>0</v>
      </c>
      <c r="L1563" s="5">
        <f t="shared" ref="L1563:W1563" ca="1" si="1957">L1570+L1577+L1584+L1591+L1598</f>
        <v>0</v>
      </c>
      <c r="M1563" s="5">
        <f t="shared" ca="1" si="1957"/>
        <v>0</v>
      </c>
      <c r="N1563" s="5">
        <f t="shared" ca="1" si="1957"/>
        <v>0</v>
      </c>
      <c r="O1563" s="5">
        <f t="shared" ca="1" si="1957"/>
        <v>0</v>
      </c>
      <c r="P1563" s="5">
        <f t="shared" ca="1" si="1957"/>
        <v>0</v>
      </c>
      <c r="Q1563" s="5">
        <f t="shared" ca="1" si="1957"/>
        <v>0</v>
      </c>
      <c r="R1563" s="5">
        <f t="shared" ca="1" si="1957"/>
        <v>0</v>
      </c>
      <c r="S1563" s="5">
        <f t="shared" ca="1" si="1957"/>
        <v>0</v>
      </c>
      <c r="T1563" s="5">
        <f t="shared" ca="1" si="1957"/>
        <v>0</v>
      </c>
      <c r="U1563" s="5">
        <f t="shared" ca="1" si="1957"/>
        <v>0</v>
      </c>
      <c r="V1563" s="5">
        <f t="shared" ca="1" si="1957"/>
        <v>0</v>
      </c>
      <c r="W1563" s="5">
        <f t="shared" ca="1" si="1957"/>
        <v>0</v>
      </c>
      <c r="X1563" s="5">
        <f t="shared" ref="X1563:Y1565" ca="1" si="1958">X1570+X1577+X1584+X1591+X1598</f>
        <v>0</v>
      </c>
      <c r="Y1563" s="5">
        <f t="shared" ca="1" si="1958"/>
        <v>0</v>
      </c>
      <c r="Z1563" s="5">
        <f t="shared" ref="Z1563:AA1563" ca="1" si="1959">Z1570+Z1577+Z1584+Z1591+Z1598</f>
        <v>0</v>
      </c>
      <c r="AA1563" s="5">
        <f t="shared" ca="1" si="1959"/>
        <v>0</v>
      </c>
      <c r="AB1563" s="5">
        <f t="shared" ref="AB1563:AE1563" ca="1" si="1960">AB1570+AB1577+AB1584+AB1591+AB1598</f>
        <v>0</v>
      </c>
      <c r="AC1563" s="5">
        <f t="shared" ca="1" si="1960"/>
        <v>0</v>
      </c>
      <c r="AD1563" s="5">
        <f t="shared" ca="1" si="1960"/>
        <v>0</v>
      </c>
      <c r="AE1563" s="5">
        <f t="shared" ca="1" si="1960"/>
        <v>0</v>
      </c>
    </row>
    <row r="1564" spans="1:31" hidden="1">
      <c r="A1564" s="325"/>
      <c r="B1564" s="8" t="s">
        <v>366</v>
      </c>
      <c r="C1564" s="8"/>
      <c r="K1564" s="5">
        <f ca="1">K1571+K1578+K1585+K1592+K1599</f>
        <v>0</v>
      </c>
      <c r="L1564" s="5">
        <f t="shared" ref="L1564:W1564" ca="1" si="1961">L1571+L1578+L1585+L1592+L1599</f>
        <v>0</v>
      </c>
      <c r="M1564" s="5">
        <f t="shared" ca="1" si="1961"/>
        <v>0</v>
      </c>
      <c r="N1564" s="5">
        <f t="shared" ca="1" si="1961"/>
        <v>0</v>
      </c>
      <c r="O1564" s="5">
        <f t="shared" ca="1" si="1961"/>
        <v>0</v>
      </c>
      <c r="P1564" s="5">
        <f t="shared" ca="1" si="1961"/>
        <v>0</v>
      </c>
      <c r="Q1564" s="5">
        <f t="shared" ca="1" si="1961"/>
        <v>0</v>
      </c>
      <c r="R1564" s="5">
        <f t="shared" ca="1" si="1961"/>
        <v>0</v>
      </c>
      <c r="S1564" s="5">
        <f t="shared" ca="1" si="1961"/>
        <v>0</v>
      </c>
      <c r="T1564" s="5">
        <f t="shared" ca="1" si="1961"/>
        <v>0</v>
      </c>
      <c r="U1564" s="5">
        <f t="shared" ca="1" si="1961"/>
        <v>0</v>
      </c>
      <c r="V1564" s="5">
        <f t="shared" ca="1" si="1961"/>
        <v>0</v>
      </c>
      <c r="W1564" s="5">
        <f t="shared" ca="1" si="1961"/>
        <v>0</v>
      </c>
      <c r="X1564" s="5">
        <f t="shared" ca="1" si="1958"/>
        <v>0</v>
      </c>
      <c r="Y1564" s="5">
        <f t="shared" ca="1" si="1958"/>
        <v>0</v>
      </c>
      <c r="Z1564" s="5">
        <f t="shared" ref="Z1564:AA1564" ca="1" si="1962">Z1571+Z1578+Z1585+Z1592+Z1599</f>
        <v>0</v>
      </c>
      <c r="AA1564" s="5">
        <f t="shared" ca="1" si="1962"/>
        <v>0</v>
      </c>
      <c r="AB1564" s="5">
        <f t="shared" ref="AB1564:AE1564" ca="1" si="1963">AB1571+AB1578+AB1585+AB1592+AB1599</f>
        <v>0</v>
      </c>
      <c r="AC1564" s="5">
        <f t="shared" ca="1" si="1963"/>
        <v>0</v>
      </c>
      <c r="AD1564" s="5">
        <f t="shared" ca="1" si="1963"/>
        <v>0</v>
      </c>
      <c r="AE1564" s="5">
        <f t="shared" ca="1" si="1963"/>
        <v>0</v>
      </c>
    </row>
    <row r="1565" spans="1:31" hidden="1">
      <c r="A1565" s="325"/>
      <c r="B1565" s="362" t="s">
        <v>367</v>
      </c>
      <c r="C1565" s="362"/>
      <c r="K1565" s="13">
        <f ca="1">K1572+K1579+K1586+K1593+K1600</f>
        <v>0</v>
      </c>
      <c r="L1565" s="13">
        <f t="shared" ref="L1565:W1565" ca="1" si="1964">L1572+L1579+L1586+L1593+L1600</f>
        <v>0</v>
      </c>
      <c r="M1565" s="13">
        <f t="shared" ca="1" si="1964"/>
        <v>0</v>
      </c>
      <c r="N1565" s="13">
        <f t="shared" ca="1" si="1964"/>
        <v>0</v>
      </c>
      <c r="O1565" s="13">
        <f t="shared" ca="1" si="1964"/>
        <v>0</v>
      </c>
      <c r="P1565" s="13">
        <f t="shared" ca="1" si="1964"/>
        <v>0</v>
      </c>
      <c r="Q1565" s="13">
        <f t="shared" ca="1" si="1964"/>
        <v>0</v>
      </c>
      <c r="R1565" s="13">
        <f t="shared" ca="1" si="1964"/>
        <v>0</v>
      </c>
      <c r="S1565" s="13">
        <f t="shared" ca="1" si="1964"/>
        <v>0</v>
      </c>
      <c r="T1565" s="13">
        <f t="shared" ca="1" si="1964"/>
        <v>0</v>
      </c>
      <c r="U1565" s="13">
        <f t="shared" ca="1" si="1964"/>
        <v>0</v>
      </c>
      <c r="V1565" s="13">
        <f t="shared" ca="1" si="1964"/>
        <v>0</v>
      </c>
      <c r="W1565" s="13">
        <f t="shared" ca="1" si="1964"/>
        <v>0</v>
      </c>
      <c r="X1565" s="13">
        <f t="shared" ca="1" si="1958"/>
        <v>0</v>
      </c>
      <c r="Y1565" s="13">
        <f t="shared" ca="1" si="1958"/>
        <v>0</v>
      </c>
      <c r="Z1565" s="13">
        <f t="shared" ref="Z1565:AA1565" ca="1" si="1965">Z1572+Z1579+Z1586+Z1593+Z1600</f>
        <v>0</v>
      </c>
      <c r="AA1565" s="13">
        <f t="shared" ca="1" si="1965"/>
        <v>0</v>
      </c>
      <c r="AB1565" s="13">
        <f t="shared" ref="AB1565:AE1565" ca="1" si="1966">AB1572+AB1579+AB1586+AB1593+AB1600</f>
        <v>0</v>
      </c>
      <c r="AC1565" s="13">
        <f t="shared" ca="1" si="1966"/>
        <v>0</v>
      </c>
      <c r="AD1565" s="13">
        <f t="shared" ca="1" si="1966"/>
        <v>0</v>
      </c>
      <c r="AE1565" s="13">
        <f t="shared" ca="1" si="1966"/>
        <v>0</v>
      </c>
    </row>
    <row r="1566" spans="1:31" ht="12.5" hidden="1" thickBot="1">
      <c r="A1566" s="325"/>
      <c r="D1566" s="697" t="s">
        <v>895</v>
      </c>
    </row>
    <row r="1567" spans="1:31" ht="12.5" hidden="1" thickBot="1">
      <c r="A1567" s="325"/>
      <c r="B1567" s="20" t="str">
        <f ca="1">OFFSET($B$269,D1567,0)</f>
        <v/>
      </c>
      <c r="C1567" s="20"/>
      <c r="D1567" s="249">
        <v>1288</v>
      </c>
      <c r="E1567" s="21"/>
      <c r="F1567" s="21" t="s">
        <v>391</v>
      </c>
      <c r="G1567" s="48"/>
      <c r="H1567" s="50" t="s">
        <v>392</v>
      </c>
      <c r="I1567" s="21" t="s">
        <v>393</v>
      </c>
      <c r="J1567" s="21"/>
      <c r="K1567" s="21"/>
      <c r="L1567" s="21"/>
      <c r="M1567" s="21"/>
      <c r="N1567" s="21"/>
      <c r="O1567" s="21"/>
      <c r="P1567" s="21"/>
      <c r="Q1567" s="21"/>
      <c r="R1567" s="21"/>
      <c r="S1567" s="21"/>
      <c r="T1567" s="21"/>
      <c r="U1567" s="21"/>
      <c r="V1567" s="21"/>
      <c r="W1567" s="21"/>
      <c r="X1567" s="21"/>
      <c r="Y1567" s="21"/>
      <c r="Z1567" s="21"/>
      <c r="AA1567" s="21"/>
      <c r="AB1567" s="21"/>
      <c r="AC1567" s="21"/>
      <c r="AD1567" s="21"/>
      <c r="AE1567" s="21"/>
    </row>
    <row r="1568" spans="1:31" hidden="1">
      <c r="A1568" s="325"/>
      <c r="B1568" s="21" t="s">
        <v>394</v>
      </c>
      <c r="C1568" s="21"/>
      <c r="D1568" s="164">
        <f ca="1">IFERROR(YEAR(OFFSET($E$269,D1567,0)),0)</f>
        <v>0</v>
      </c>
      <c r="E1568" s="164">
        <f ca="1">IFERROR(MONTH(OFFSET($E$269,D1567,0)),0)</f>
        <v>0</v>
      </c>
      <c r="F1568" s="522" cm="1">
        <f t="array" aca="1" ref="F1568" ca="1">IleMiesiecyDoKoncaRokuST</f>
        <v>0</v>
      </c>
      <c r="G1568" s="49"/>
      <c r="H1568" s="51">
        <f ca="1">D1562-G1568</f>
        <v>0</v>
      </c>
      <c r="I1568" s="22">
        <f ca="1">D1562-G1568-H1568</f>
        <v>0</v>
      </c>
      <c r="J1568" s="21"/>
      <c r="K1568" s="21"/>
      <c r="L1568" s="21"/>
      <c r="M1568" s="21"/>
      <c r="N1568" s="21"/>
      <c r="O1568" s="21"/>
      <c r="P1568" s="21"/>
      <c r="Q1568" s="21"/>
      <c r="R1568" s="21"/>
      <c r="S1568" s="21"/>
      <c r="T1568" s="21"/>
      <c r="U1568" s="21"/>
      <c r="V1568" s="21"/>
      <c r="W1568" s="21"/>
      <c r="X1568" s="21"/>
      <c r="Y1568" s="21"/>
      <c r="Z1568" s="21"/>
      <c r="AA1568" s="21"/>
      <c r="AB1568" s="21"/>
      <c r="AC1568" s="21"/>
      <c r="AD1568" s="21"/>
      <c r="AE1568" s="21"/>
    </row>
    <row r="1569" spans="1:31" hidden="1">
      <c r="A1569" s="325"/>
      <c r="B1569" s="21" t="s">
        <v>387</v>
      </c>
      <c r="C1569" s="21"/>
      <c r="D1569" s="246">
        <f ca="1">IF(E1569&lt;0,0,ROUND(E1569,0))</f>
        <v>0</v>
      </c>
      <c r="E1569" s="248">
        <f ca="1">OFFSET($D$269,D1567,0)</f>
        <v>0</v>
      </c>
      <c r="F1569" s="246">
        <f ca="1">IF(E1569&gt;10,ROUND(($D1570/12)*$F1568,0),$D1569)</f>
        <v>0</v>
      </c>
      <c r="G1569" s="21" t="s">
        <v>402</v>
      </c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1"/>
      <c r="T1569" s="21"/>
      <c r="U1569" s="21"/>
      <c r="V1569" s="21"/>
      <c r="W1569" s="21"/>
      <c r="X1569" s="21"/>
      <c r="Y1569" s="21"/>
      <c r="Z1569" s="21"/>
      <c r="AA1569" s="21"/>
      <c r="AB1569" s="21"/>
      <c r="AC1569" s="21"/>
      <c r="AD1569" s="21"/>
      <c r="AE1569" s="21"/>
    </row>
    <row r="1570" spans="1:31" hidden="1">
      <c r="A1570" s="325"/>
      <c r="B1570" s="21" t="s">
        <v>395</v>
      </c>
      <c r="C1570" s="415">
        <f ca="1">OFFSET($C$269,D1567,0)</f>
        <v>0</v>
      </c>
      <c r="D1570" s="246">
        <f ca="1">IF(ISBLANK(OFFSET($E$269,D1567,0)),0,IF(E1569&gt;10,ROUND(D1569*C1570,0),IF(D1569&lt;0,0,D1569)))</f>
        <v>0</v>
      </c>
      <c r="E1570" s="21"/>
      <c r="F1570" s="21"/>
      <c r="G1570" s="21"/>
      <c r="H1570" s="21"/>
      <c r="I1570" s="21"/>
      <c r="J1570" s="21"/>
      <c r="K1570" s="74">
        <f ca="1">ROUND(IF($D1568=LataProjekcji,$F1569,IF($D1568=LataProjekcji,$D1570,0)),0)</f>
        <v>0</v>
      </c>
      <c r="L1570" s="247">
        <f ca="1">ROUND(IF(OR(AND($D1568=LataProjekcji,$F1568&gt;0),AND($D1568=LataProjekcji,$F1568=0,$E1569&lt;=10)),$F1569,IF($D1568&lt;LataProjekcji,IF((SUM($K1570:K1570)+$D1570)&lt;$D1569,$D1570,$D1569-SUM($K1570:K1570)),0)),0)</f>
        <v>0</v>
      </c>
      <c r="M1570" s="247">
        <f ca="1">ROUND(IF(OR(AND($D1568=LataProjekcji,$F1568&gt;0),AND($D1568=LataProjekcji,$F1568=0,$E1569&lt;=10)),$F1569,IF($D1568&lt;LataProjekcji,IF((SUM($K1570:L1570)+$D1570)&lt;$D1569,$D1570,$D1569-SUM($K1570:L1570)),0)),0)</f>
        <v>0</v>
      </c>
      <c r="N1570" s="247">
        <f ca="1">ROUND(IF(OR(AND($D1568=LataProjekcji,$F1568&gt;0),AND($D1568=LataProjekcji,$F1568=0,$E1569&lt;=10)),$F1569,IF($D1568&lt;LataProjekcji,IF((SUM($K1570:M1570)+$D1570)&lt;$D1569,$D1570,$D1569-SUM($K1570:M1570)),0)),0)</f>
        <v>0</v>
      </c>
      <c r="O1570" s="247">
        <f ca="1">ROUND(IF(OR(AND($D1568=LataProjekcji,$F1568&gt;0),AND($D1568=LataProjekcji,$F1568=0,$E1569&lt;=10)),$F1569,IF($D1568&lt;LataProjekcji,IF((SUM($K1570:N1570)+$D1570)&lt;$D1569,$D1570,$D1569-SUM($K1570:N1570)),0)),0)</f>
        <v>0</v>
      </c>
      <c r="P1570" s="247">
        <f ca="1">ROUND(IF(OR(AND($D1568=LataProjekcji,$F1568&gt;0),AND($D1568=LataProjekcji,$F1568=0,$E1569&lt;=10)),$F1569,IF($D1568&lt;LataProjekcji,IF((SUM($K1570:O1570)+$D1570)&lt;$D1569,$D1570,$D1569-SUM($K1570:O1570)),0)),0)</f>
        <v>0</v>
      </c>
      <c r="Q1570" s="247">
        <f ca="1">ROUND(IF(OR(AND($D1568=LataProjekcji,$F1568&gt;0),AND($D1568=LataProjekcji,$F1568=0,$E1569&lt;=10)),$F1569,IF($D1568&lt;LataProjekcji,IF((SUM($K1570:P1570)+$D1570)&lt;$D1569,$D1570,$D1569-SUM($K1570:P1570)),0)),0)</f>
        <v>0</v>
      </c>
      <c r="R1570" s="247">
        <f ca="1">ROUND(IF(OR(AND($D1568=LataProjekcji,$F1568&gt;0),AND($D1568=LataProjekcji,$F1568=0,$E1569&lt;=10)),$F1569,IF($D1568&lt;LataProjekcji,IF((SUM($K1570:Q1570)+$D1570)&lt;$D1569,$D1570,$D1569-SUM($K1570:Q1570)),0)),0)</f>
        <v>0</v>
      </c>
      <c r="S1570" s="247">
        <f ca="1">ROUND(IF(OR(AND($D1568=LataProjekcji,$F1568&gt;0),AND($D1568=LataProjekcji,$F1568=0,$E1569&lt;=10)),$F1569,IF($D1568&lt;LataProjekcji,IF((SUM($K1570:R1570)+$D1570)&lt;$D1569,$D1570,$D1569-SUM($K1570:R1570)),0)),0)</f>
        <v>0</v>
      </c>
      <c r="T1570" s="247">
        <f ca="1">ROUND(IF(OR(AND($D1568=LataProjekcji,$F1568&gt;0),AND($D1568=LataProjekcji,$F1568=0,$E1569&lt;=10)),$F1569,IF($D1568&lt;LataProjekcji,IF((SUM($K1570:S1570)+$D1570)&lt;$D1569,$D1570,$D1569-SUM($K1570:S1570)),0)),0)</f>
        <v>0</v>
      </c>
      <c r="U1570" s="247">
        <f ca="1">ROUND(IF(OR(AND($D1568=LataProjekcji,$F1568&gt;0),AND($D1568=LataProjekcji,$F1568=0,$E1569&lt;=10)),$F1569,IF($D1568&lt;LataProjekcji,IF((SUM($K1570:T1570)+$D1570)&lt;$D1569,$D1570,$D1569-SUM($K1570:T1570)),0)),0)</f>
        <v>0</v>
      </c>
      <c r="V1570" s="247">
        <f ca="1">ROUND(IF(OR(AND($D1568=LataProjekcji,$F1568&gt;0),AND($D1568=LataProjekcji,$F1568=0,$E1569&lt;=10)),$F1569,IF($D1568&lt;LataProjekcji,IF((SUM($K1570:U1570)+$D1570)&lt;$D1569,$D1570,$D1569-SUM($K1570:U1570)),0)),0)</f>
        <v>0</v>
      </c>
      <c r="W1570" s="247">
        <f ca="1">ROUND(IF(OR(AND($D1568=LataProjekcji,$F1568&gt;0),AND($D1568=LataProjekcji,$F1568=0,$E1569&lt;=10)),$F1569,IF($D1568&lt;LataProjekcji,IF((SUM($K1570:V1570)+$D1570)&lt;$D1569,$D1570,$D1569-SUM($K1570:V1570)),0)),0)</f>
        <v>0</v>
      </c>
      <c r="X1570" s="247">
        <f ca="1">ROUND(IF(OR(AND($D1568=LataProjekcji,$F1568&gt;0),AND($D1568=LataProjekcji,$F1568=0,$E1569&lt;=10)),$F1569,IF($D1568&lt;LataProjekcji,IF((SUM($K1570:W1570)+$D1570)&lt;$D1569,$D1570,$D1569-SUM($K1570:W1570)),0)),0)</f>
        <v>0</v>
      </c>
      <c r="Y1570" s="247">
        <f ca="1">ROUND(IF(OR(AND($D1568=LataProjekcji,$F1568&gt;0),AND($D1568=LataProjekcji,$F1568=0,$E1569&lt;=10)),$F1569,IF($D1568&lt;LataProjekcji,IF((SUM($K1570:X1570)+$D1570)&lt;$D1569,$D1570,$D1569-SUM($K1570:X1570)),0)),0)</f>
        <v>0</v>
      </c>
      <c r="Z1570" s="247">
        <f ca="1">ROUND(IF(OR(AND($D1568=LataProjekcji,$F1568&gt;0),AND($D1568=LataProjekcji,$F1568=0,$E1569&lt;=10)),$F1569,IF($D1568&lt;LataProjekcji,IF((SUM($K1570:Y1570)+$D1570)&lt;$D1569,$D1570,$D1569-SUM($K1570:Y1570)),0)),0)</f>
        <v>0</v>
      </c>
      <c r="AA1570" s="247">
        <f ca="1">ROUND(IF(OR(AND($D1568=LataProjekcji,$F1568&gt;0),AND($D1568=LataProjekcji,$F1568=0,$E1569&lt;=10)),$F1569,IF($D1568&lt;LataProjekcji,IF((SUM($K1570:Z1570)+$D1570)&lt;$D1569,$D1570,$D1569-SUM($K1570:Z1570)),0)),0)</f>
        <v>0</v>
      </c>
      <c r="AB1570" s="247">
        <f ca="1">ROUND(IF(OR(AND($D1568=LataProjekcji,$F1568&gt;0),AND($D1568=LataProjekcji,$F1568=0,$E1569&lt;=10)),$F1569,IF($D1568&lt;LataProjekcji,IF((SUM($K1570:AA1570)+$D1570)&lt;$D1569,$D1570,$D1569-SUM($K1570:AA1570)),0)),0)</f>
        <v>0</v>
      </c>
      <c r="AC1570" s="247">
        <f ca="1">ROUND(IF(OR(AND($D1568=LataProjekcji,$F1568&gt;0),AND($D1568=LataProjekcji,$F1568=0,$E1569&lt;=10)),$F1569,IF($D1568&lt;LataProjekcji,IF((SUM($K1570:AB1570)+$D1570)&lt;$D1569,$D1570,$D1569-SUM($K1570:AB1570)),0)),0)</f>
        <v>0</v>
      </c>
      <c r="AD1570" s="247">
        <f ca="1">ROUND(IF(OR(AND($D1568=LataProjekcji,$F1568&gt;0),AND($D1568=LataProjekcji,$F1568=0,$E1569&lt;=10)),$F1569,IF($D1568&lt;LataProjekcji,IF((SUM($K1570:AC1570)+$D1570)&lt;$D1569,$D1570,$D1569-SUM($K1570:AC1570)),0)),0)</f>
        <v>0</v>
      </c>
      <c r="AE1570" s="247">
        <f ca="1">ROUND(IF(OR(AND($D1568=LataProjekcji,$F1568&gt;0),AND($D1568=LataProjekcji,$F1568=0,$E1569&lt;=10)),$F1569,IF($D1568&lt;LataProjekcji,IF((SUM($K1570:AD1570)+$D1570)&lt;$D1569,$D1570,$D1569-SUM($K1570:AD1570)),0)),0)</f>
        <v>0</v>
      </c>
    </row>
    <row r="1571" spans="1:31" ht="12.5" hidden="1" thickBot="1">
      <c r="A1571" s="325"/>
      <c r="B1571" s="21" t="s">
        <v>396</v>
      </c>
      <c r="C1571" s="21"/>
      <c r="D1571" s="22"/>
      <c r="E1571" s="21"/>
      <c r="F1571" s="21"/>
      <c r="G1571" s="21"/>
      <c r="H1571" s="21"/>
      <c r="I1571" s="21"/>
      <c r="J1571" s="21"/>
      <c r="K1571" s="22">
        <f ca="1">ROUND(K1570,0)</f>
        <v>0</v>
      </c>
      <c r="L1571" s="22">
        <f t="shared" ref="L1571:W1571" ca="1" si="1967">ROUND(K1571+L1570,0)</f>
        <v>0</v>
      </c>
      <c r="M1571" s="22">
        <f t="shared" ca="1" si="1967"/>
        <v>0</v>
      </c>
      <c r="N1571" s="22">
        <f t="shared" ca="1" si="1967"/>
        <v>0</v>
      </c>
      <c r="O1571" s="22">
        <f t="shared" ca="1" si="1967"/>
        <v>0</v>
      </c>
      <c r="P1571" s="22">
        <f t="shared" ca="1" si="1967"/>
        <v>0</v>
      </c>
      <c r="Q1571" s="22">
        <f t="shared" ca="1" si="1967"/>
        <v>0</v>
      </c>
      <c r="R1571" s="22">
        <f t="shared" ca="1" si="1967"/>
        <v>0</v>
      </c>
      <c r="S1571" s="22">
        <f t="shared" ca="1" si="1967"/>
        <v>0</v>
      </c>
      <c r="T1571" s="22">
        <f t="shared" ca="1" si="1967"/>
        <v>0</v>
      </c>
      <c r="U1571" s="22">
        <f t="shared" ca="1" si="1967"/>
        <v>0</v>
      </c>
      <c r="V1571" s="22">
        <f t="shared" ca="1" si="1967"/>
        <v>0</v>
      </c>
      <c r="W1571" s="22">
        <f t="shared" ca="1" si="1967"/>
        <v>0</v>
      </c>
      <c r="X1571" s="22">
        <f ca="1">ROUND(W1571+X1570,0)</f>
        <v>0</v>
      </c>
      <c r="Y1571" s="22">
        <f ca="1">ROUND(X1571+Y1570,0)</f>
        <v>0</v>
      </c>
      <c r="Z1571" s="22">
        <f t="shared" ref="Z1571:AA1571" ca="1" si="1968">ROUND(Y1571+Z1570,0)</f>
        <v>0</v>
      </c>
      <c r="AA1571" s="22">
        <f t="shared" ca="1" si="1968"/>
        <v>0</v>
      </c>
      <c r="AB1571" s="22">
        <f t="shared" ref="AB1571" ca="1" si="1969">ROUND(AA1571+AB1570,0)</f>
        <v>0</v>
      </c>
      <c r="AC1571" s="22">
        <f t="shared" ref="AC1571" ca="1" si="1970">ROUND(AB1571+AC1570,0)</f>
        <v>0</v>
      </c>
      <c r="AD1571" s="22">
        <f t="shared" ref="AD1571" ca="1" si="1971">ROUND(AC1571+AD1570,0)</f>
        <v>0</v>
      </c>
      <c r="AE1571" s="22">
        <f t="shared" ref="AE1571" ca="1" si="1972">ROUND(AD1571+AE1570,0)</f>
        <v>0</v>
      </c>
    </row>
    <row r="1572" spans="1:31" ht="12.5" hidden="1" thickBot="1">
      <c r="A1572" s="325"/>
      <c r="B1572" s="21" t="s">
        <v>387</v>
      </c>
      <c r="C1572" s="21"/>
      <c r="D1572" s="22"/>
      <c r="E1572" s="21"/>
      <c r="F1572" s="21"/>
      <c r="G1572" s="21">
        <f>10*2.5%</f>
        <v>0.25</v>
      </c>
      <c r="H1572" s="535">
        <f>H1553+7</f>
        <v>214</v>
      </c>
      <c r="I1572" s="21"/>
      <c r="J1572" s="21"/>
      <c r="K1572" s="76">
        <f ca="1">IF($D1568=LataProjekcji,ROUND($D1569-K1571,0),ROUND(IF(K1570=0,0,$D1569-K1571),0))</f>
        <v>0</v>
      </c>
      <c r="L1572" s="253">
        <f t="shared" ref="L1572:W1572" ca="1" si="1973">IF($D1568=LataProjekcji,ROUND($D1569-L1571,0),ROUND(IF(AND(L1570=0,K1572&gt;0),$D1569-L1571,IF(L1570=0,0,$D1569-L1571)),0))</f>
        <v>0</v>
      </c>
      <c r="M1572" s="253">
        <f t="shared" ca="1" si="1973"/>
        <v>0</v>
      </c>
      <c r="N1572" s="253">
        <f t="shared" ca="1" si="1973"/>
        <v>0</v>
      </c>
      <c r="O1572" s="253">
        <f t="shared" ca="1" si="1973"/>
        <v>0</v>
      </c>
      <c r="P1572" s="253">
        <f t="shared" ca="1" si="1973"/>
        <v>0</v>
      </c>
      <c r="Q1572" s="253">
        <f t="shared" ca="1" si="1973"/>
        <v>0</v>
      </c>
      <c r="R1572" s="253">
        <f t="shared" ca="1" si="1973"/>
        <v>0</v>
      </c>
      <c r="S1572" s="253">
        <f t="shared" ca="1" si="1973"/>
        <v>0</v>
      </c>
      <c r="T1572" s="253">
        <f t="shared" ca="1" si="1973"/>
        <v>0</v>
      </c>
      <c r="U1572" s="253">
        <f t="shared" ca="1" si="1973"/>
        <v>0</v>
      </c>
      <c r="V1572" s="253">
        <f t="shared" ca="1" si="1973"/>
        <v>0</v>
      </c>
      <c r="W1572" s="253">
        <f t="shared" ca="1" si="1973"/>
        <v>0</v>
      </c>
      <c r="X1572" s="253">
        <f t="shared" ref="X1572:AA1572" ca="1" si="1974">IF($D1568=LataProjekcji,ROUND($D1569-X1571,0),ROUND(IF(AND(X1570=0,W1572&gt;0),$D1569-X1571,IF(X1570=0,0,$D1569-X1571)),0))</f>
        <v>0</v>
      </c>
      <c r="Y1572" s="253">
        <f t="shared" ca="1" si="1974"/>
        <v>0</v>
      </c>
      <c r="Z1572" s="253">
        <f t="shared" ca="1" si="1974"/>
        <v>0</v>
      </c>
      <c r="AA1572" s="253">
        <f t="shared" ca="1" si="1974"/>
        <v>0</v>
      </c>
      <c r="AB1572" s="253">
        <f t="shared" ref="AB1572" ca="1" si="1975">IF($D1568=LataProjekcji,ROUND($D1569-AB1571,0),ROUND(IF(AND(AB1570=0,AA1572&gt;0),$D1569-AB1571,IF(AB1570=0,0,$D1569-AB1571)),0))</f>
        <v>0</v>
      </c>
      <c r="AC1572" s="253">
        <f t="shared" ref="AC1572" ca="1" si="1976">IF($D1568=LataProjekcji,ROUND($D1569-AC1571,0),ROUND(IF(AND(AC1570=0,AB1572&gt;0),$D1569-AC1571,IF(AC1570=0,0,$D1569-AC1571)),0))</f>
        <v>0</v>
      </c>
      <c r="AD1572" s="253">
        <f t="shared" ref="AD1572" ca="1" si="1977">IF($D1568=LataProjekcji,ROUND($D1569-AD1571,0),ROUND(IF(AND(AD1570=0,AC1572&gt;0),$D1569-AD1571,IF(AD1570=0,0,$D1569-AD1571)),0))</f>
        <v>0</v>
      </c>
      <c r="AE1572" s="253">
        <f t="shared" ref="AE1572" ca="1" si="1978">IF($D1568=LataProjekcji,ROUND($D1569-AE1571,0),ROUND(IF(AND(AE1570=0,AD1572&gt;0),$D1569-AE1571,IF(AE1570=0,0,$D1569-AE1571)),0))</f>
        <v>0</v>
      </c>
    </row>
    <row r="1573" spans="1:31" hidden="1">
      <c r="A1573" s="325"/>
      <c r="B1573" s="21"/>
      <c r="C1573" s="21"/>
      <c r="D1573" s="22"/>
      <c r="E1573" s="21"/>
      <c r="F1573" s="21"/>
      <c r="G1573" s="21">
        <f>ROUND(G1572,0)</f>
        <v>0</v>
      </c>
      <c r="H1573" s="384">
        <f>H1554+1</f>
        <v>10</v>
      </c>
      <c r="I1573" s="21"/>
      <c r="J1573" s="384" t="s">
        <v>403</v>
      </c>
      <c r="K1573" s="523">
        <f t="shared" ref="K1573:AE1573" ca="1" si="1979">IF(AND(OFFSET($F$269,$D1567,0)="tak",OFFSET($G$269,$D1567,0)="tak",OFFSET($J$269,$D1567,0)="ok",LataProjekcji&lt;=Koniec_Projekt),ROUND(OFFSET($K$2527,$H1572,(COLUMN()-11))*OFFSET($K$374,$H1573,(COLUMN()-11)),0),0)</f>
        <v>0</v>
      </c>
      <c r="L1573" s="523">
        <f t="shared" ca="1" si="1979"/>
        <v>0</v>
      </c>
      <c r="M1573" s="523">
        <f t="shared" ca="1" si="1979"/>
        <v>0</v>
      </c>
      <c r="N1573" s="523">
        <f t="shared" ca="1" si="1979"/>
        <v>0</v>
      </c>
      <c r="O1573" s="523">
        <f t="shared" ca="1" si="1979"/>
        <v>0</v>
      </c>
      <c r="P1573" s="523">
        <f t="shared" ca="1" si="1979"/>
        <v>0</v>
      </c>
      <c r="Q1573" s="523">
        <f t="shared" ca="1" si="1979"/>
        <v>0</v>
      </c>
      <c r="R1573" s="523">
        <f t="shared" ca="1" si="1979"/>
        <v>0</v>
      </c>
      <c r="S1573" s="523">
        <f t="shared" ca="1" si="1979"/>
        <v>0</v>
      </c>
      <c r="T1573" s="523">
        <f t="shared" ca="1" si="1979"/>
        <v>0</v>
      </c>
      <c r="U1573" s="523">
        <f t="shared" ca="1" si="1979"/>
        <v>0</v>
      </c>
      <c r="V1573" s="523">
        <f t="shared" ca="1" si="1979"/>
        <v>0</v>
      </c>
      <c r="W1573" s="523">
        <f t="shared" ca="1" si="1979"/>
        <v>0</v>
      </c>
      <c r="X1573" s="523">
        <f t="shared" ca="1" si="1979"/>
        <v>0</v>
      </c>
      <c r="Y1573" s="523">
        <f t="shared" ca="1" si="1979"/>
        <v>0</v>
      </c>
      <c r="Z1573" s="523">
        <f t="shared" ca="1" si="1979"/>
        <v>0</v>
      </c>
      <c r="AA1573" s="523">
        <f t="shared" ca="1" si="1979"/>
        <v>0</v>
      </c>
      <c r="AB1573" s="523">
        <f t="shared" ca="1" si="1979"/>
        <v>0</v>
      </c>
      <c r="AC1573" s="523">
        <f t="shared" ca="1" si="1979"/>
        <v>0</v>
      </c>
      <c r="AD1573" s="523">
        <f t="shared" ca="1" si="1979"/>
        <v>0</v>
      </c>
      <c r="AE1573" s="523">
        <f t="shared" ca="1" si="1979"/>
        <v>0</v>
      </c>
    </row>
    <row r="1574" spans="1:31" hidden="1">
      <c r="A1574" s="325"/>
      <c r="B1574" s="20" t="str">
        <f ca="1">OFFSET($B$269,D1574,0)</f>
        <v/>
      </c>
      <c r="C1574" s="20"/>
      <c r="D1574" s="21">
        <f>D1567+1</f>
        <v>1289</v>
      </c>
      <c r="E1574" s="21"/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  <c r="R1574" s="21"/>
      <c r="S1574" s="21"/>
      <c r="T1574" s="21"/>
      <c r="U1574" s="21"/>
      <c r="V1574" s="21"/>
      <c r="W1574" s="21"/>
      <c r="X1574" s="21"/>
      <c r="Y1574" s="21"/>
      <c r="Z1574" s="21"/>
      <c r="AA1574" s="21"/>
      <c r="AB1574" s="21"/>
      <c r="AC1574" s="21"/>
      <c r="AD1574" s="21"/>
      <c r="AE1574" s="21"/>
    </row>
    <row r="1575" spans="1:31" hidden="1">
      <c r="A1575" s="325"/>
      <c r="B1575" s="21" t="s">
        <v>394</v>
      </c>
      <c r="C1575" s="21"/>
      <c r="D1575" s="164">
        <f ca="1">IFERROR(YEAR(OFFSET($E$269,D1574,0)),0)</f>
        <v>0</v>
      </c>
      <c r="E1575" s="164">
        <f ca="1">IFERROR(MONTH(OFFSET($E$269,D1574,0)),0)</f>
        <v>0</v>
      </c>
      <c r="F1575" s="522" cm="1">
        <f t="array" aca="1" ref="F1575" ca="1">IleMiesiecyDoKoncaRokuST</f>
        <v>0</v>
      </c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  <c r="R1575" s="21"/>
      <c r="S1575" s="21"/>
      <c r="T1575" s="21"/>
      <c r="U1575" s="21"/>
      <c r="V1575" s="21"/>
      <c r="W1575" s="21"/>
      <c r="X1575" s="21"/>
      <c r="Y1575" s="21"/>
      <c r="Z1575" s="21"/>
      <c r="AA1575" s="21"/>
      <c r="AB1575" s="21"/>
      <c r="AC1575" s="21"/>
      <c r="AD1575" s="21"/>
      <c r="AE1575" s="21"/>
    </row>
    <row r="1576" spans="1:31" hidden="1">
      <c r="A1576" s="325"/>
      <c r="B1576" s="21" t="s">
        <v>387</v>
      </c>
      <c r="C1576" s="21"/>
      <c r="D1576" s="368">
        <f ca="1">IF(E1576&lt;0,0,ROUND(E1576,0))</f>
        <v>0</v>
      </c>
      <c r="E1576" s="248">
        <f ca="1">OFFSET($D$269,D1574,0)</f>
        <v>0</v>
      </c>
      <c r="F1576" s="368">
        <f ca="1">IF(E1576&gt;10,ROUND(($D1577/12)*$F1575,0),$D1576)</f>
        <v>0</v>
      </c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  <c r="R1576" s="21"/>
      <c r="S1576" s="21"/>
      <c r="T1576" s="21"/>
      <c r="U1576" s="21"/>
      <c r="V1576" s="21"/>
      <c r="W1576" s="21"/>
      <c r="X1576" s="21"/>
      <c r="Y1576" s="21"/>
      <c r="Z1576" s="21"/>
      <c r="AA1576" s="21"/>
      <c r="AB1576" s="21"/>
      <c r="AC1576" s="21"/>
      <c r="AD1576" s="21"/>
      <c r="AE1576" s="21"/>
    </row>
    <row r="1577" spans="1:31" hidden="1">
      <c r="A1577" s="325"/>
      <c r="B1577" s="21" t="s">
        <v>395</v>
      </c>
      <c r="C1577" s="415">
        <f ca="1">OFFSET($C$269,D1574,0)</f>
        <v>0</v>
      </c>
      <c r="D1577" s="246">
        <f ca="1">IF(ISBLANK(OFFSET($E$269,D1574,0)),0,IF(E1576&gt;10,ROUND(D1576*C1577,0),IF(D1576&lt;0,0,D1576)))</f>
        <v>0</v>
      </c>
      <c r="E1577" s="21"/>
      <c r="F1577" s="21"/>
      <c r="G1577" s="21"/>
      <c r="H1577" s="21"/>
      <c r="I1577" s="21"/>
      <c r="J1577" s="21"/>
      <c r="K1577" s="74">
        <f ca="1">ROUND(IF($D1575=LataProjekcji,$F1576,IF($D1575=LataProjekcji,$D1577,0)),0)</f>
        <v>0</v>
      </c>
      <c r="L1577" s="247">
        <f ca="1">ROUND(IF(OR(AND($D1575=LataProjekcji,$F1575&gt;0),AND($D1575=LataProjekcji,$F1575=0,$E1576&lt;=10)),$F1576,IF($D1575&lt;LataProjekcji,IF((SUM($K1577:K1577)+$D1577)&lt;$D1576,$D1577,$D1576-SUM($K1577:K1577)),0)),0)</f>
        <v>0</v>
      </c>
      <c r="M1577" s="247">
        <f ca="1">ROUND(IF(OR(AND($D1575=LataProjekcji,$F1575&gt;0),AND($D1575=LataProjekcji,$F1575=0,$E1576&lt;=10)),$F1576,IF($D1575&lt;LataProjekcji,IF((SUM($K1577:L1577)+$D1577)&lt;$D1576,$D1577,$D1576-SUM($K1577:L1577)),0)),0)</f>
        <v>0</v>
      </c>
      <c r="N1577" s="247">
        <f ca="1">ROUND(IF(OR(AND($D1575=LataProjekcji,$F1575&gt;0),AND($D1575=LataProjekcji,$F1575=0,$E1576&lt;=10)),$F1576,IF($D1575&lt;LataProjekcji,IF((SUM($K1577:M1577)+$D1577)&lt;$D1576,$D1577,$D1576-SUM($K1577:M1577)),0)),0)</f>
        <v>0</v>
      </c>
      <c r="O1577" s="247">
        <f ca="1">ROUND(IF(OR(AND($D1575=LataProjekcji,$F1575&gt;0),AND($D1575=LataProjekcji,$F1575=0,$E1576&lt;=10)),$F1576,IF($D1575&lt;LataProjekcji,IF((SUM($K1577:N1577)+$D1577)&lt;$D1576,$D1577,$D1576-SUM($K1577:N1577)),0)),0)</f>
        <v>0</v>
      </c>
      <c r="P1577" s="247">
        <f ca="1">ROUND(IF(OR(AND($D1575=LataProjekcji,$F1575&gt;0),AND($D1575=LataProjekcji,$F1575=0,$E1576&lt;=10)),$F1576,IF($D1575&lt;LataProjekcji,IF((SUM($K1577:O1577)+$D1577)&lt;$D1576,$D1577,$D1576-SUM($K1577:O1577)),0)),0)</f>
        <v>0</v>
      </c>
      <c r="Q1577" s="247">
        <f ca="1">ROUND(IF(OR(AND($D1575=LataProjekcji,$F1575&gt;0),AND($D1575=LataProjekcji,$F1575=0,$E1576&lt;=10)),$F1576,IF($D1575&lt;LataProjekcji,IF((SUM($K1577:P1577)+$D1577)&lt;$D1576,$D1577,$D1576-SUM($K1577:P1577)),0)),0)</f>
        <v>0</v>
      </c>
      <c r="R1577" s="247">
        <f ca="1">ROUND(IF(OR(AND($D1575=LataProjekcji,$F1575&gt;0),AND($D1575=LataProjekcji,$F1575=0,$E1576&lt;=10)),$F1576,IF($D1575&lt;LataProjekcji,IF((SUM($K1577:Q1577)+$D1577)&lt;$D1576,$D1577,$D1576-SUM($K1577:Q1577)),0)),0)</f>
        <v>0</v>
      </c>
      <c r="S1577" s="247">
        <f ca="1">ROUND(IF(OR(AND($D1575=LataProjekcji,$F1575&gt;0),AND($D1575=LataProjekcji,$F1575=0,$E1576&lt;=10)),$F1576,IF($D1575&lt;LataProjekcji,IF((SUM($K1577:R1577)+$D1577)&lt;$D1576,$D1577,$D1576-SUM($K1577:R1577)),0)),0)</f>
        <v>0</v>
      </c>
      <c r="T1577" s="247">
        <f ca="1">ROUND(IF(OR(AND($D1575=LataProjekcji,$F1575&gt;0),AND($D1575=LataProjekcji,$F1575=0,$E1576&lt;=10)),$F1576,IF($D1575&lt;LataProjekcji,IF((SUM($K1577:S1577)+$D1577)&lt;$D1576,$D1577,$D1576-SUM($K1577:S1577)),0)),0)</f>
        <v>0</v>
      </c>
      <c r="U1577" s="247">
        <f ca="1">ROUND(IF(OR(AND($D1575=LataProjekcji,$F1575&gt;0),AND($D1575=LataProjekcji,$F1575=0,$E1576&lt;=10)),$F1576,IF($D1575&lt;LataProjekcji,IF((SUM($K1577:T1577)+$D1577)&lt;$D1576,$D1577,$D1576-SUM($K1577:T1577)),0)),0)</f>
        <v>0</v>
      </c>
      <c r="V1577" s="247">
        <f ca="1">ROUND(IF(OR(AND($D1575=LataProjekcji,$F1575&gt;0),AND($D1575=LataProjekcji,$F1575=0,$E1576&lt;=10)),$F1576,IF($D1575&lt;LataProjekcji,IF((SUM($K1577:U1577)+$D1577)&lt;$D1576,$D1577,$D1576-SUM($K1577:U1577)),0)),0)</f>
        <v>0</v>
      </c>
      <c r="W1577" s="247">
        <f ca="1">ROUND(IF(OR(AND($D1575=LataProjekcji,$F1575&gt;0),AND($D1575=LataProjekcji,$F1575=0,$E1576&lt;=10)),$F1576,IF($D1575&lt;LataProjekcji,IF((SUM($K1577:V1577)+$D1577)&lt;$D1576,$D1577,$D1576-SUM($K1577:V1577)),0)),0)</f>
        <v>0</v>
      </c>
      <c r="X1577" s="247">
        <f ca="1">ROUND(IF(OR(AND($D1575=LataProjekcji,$F1575&gt;0),AND($D1575=LataProjekcji,$F1575=0,$E1576&lt;=10)),$F1576,IF($D1575&lt;LataProjekcji,IF((SUM($K1577:W1577)+$D1577)&lt;$D1576,$D1577,$D1576-SUM($K1577:W1577)),0)),0)</f>
        <v>0</v>
      </c>
      <c r="Y1577" s="247">
        <f ca="1">ROUND(IF(OR(AND($D1575=LataProjekcji,$F1575&gt;0),AND($D1575=LataProjekcji,$F1575=0,$E1576&lt;=10)),$F1576,IF($D1575&lt;LataProjekcji,IF((SUM($K1577:X1577)+$D1577)&lt;$D1576,$D1577,$D1576-SUM($K1577:X1577)),0)),0)</f>
        <v>0</v>
      </c>
      <c r="Z1577" s="247">
        <f ca="1">ROUND(IF(OR(AND($D1575=LataProjekcji,$F1575&gt;0),AND($D1575=LataProjekcji,$F1575=0,$E1576&lt;=10)),$F1576,IF($D1575&lt;LataProjekcji,IF((SUM($K1577:Y1577)+$D1577)&lt;$D1576,$D1577,$D1576-SUM($K1577:Y1577)),0)),0)</f>
        <v>0</v>
      </c>
      <c r="AA1577" s="247">
        <f ca="1">ROUND(IF(OR(AND($D1575=LataProjekcji,$F1575&gt;0),AND($D1575=LataProjekcji,$F1575=0,$E1576&lt;=10)),$F1576,IF($D1575&lt;LataProjekcji,IF((SUM($K1577:Z1577)+$D1577)&lt;$D1576,$D1577,$D1576-SUM($K1577:Z1577)),0)),0)</f>
        <v>0</v>
      </c>
      <c r="AB1577" s="247">
        <f ca="1">ROUND(IF(OR(AND($D1575=LataProjekcji,$F1575&gt;0),AND($D1575=LataProjekcji,$F1575=0,$E1576&lt;=10)),$F1576,IF($D1575&lt;LataProjekcji,IF((SUM($K1577:AA1577)+$D1577)&lt;$D1576,$D1577,$D1576-SUM($K1577:AA1577)),0)),0)</f>
        <v>0</v>
      </c>
      <c r="AC1577" s="247">
        <f ca="1">ROUND(IF(OR(AND($D1575=LataProjekcji,$F1575&gt;0),AND($D1575=LataProjekcji,$F1575=0,$E1576&lt;=10)),$F1576,IF($D1575&lt;LataProjekcji,IF((SUM($K1577:AB1577)+$D1577)&lt;$D1576,$D1577,$D1576-SUM($K1577:AB1577)),0)),0)</f>
        <v>0</v>
      </c>
      <c r="AD1577" s="247">
        <f ca="1">ROUND(IF(OR(AND($D1575=LataProjekcji,$F1575&gt;0),AND($D1575=LataProjekcji,$F1575=0,$E1576&lt;=10)),$F1576,IF($D1575&lt;LataProjekcji,IF((SUM($K1577:AC1577)+$D1577)&lt;$D1576,$D1577,$D1576-SUM($K1577:AC1577)),0)),0)</f>
        <v>0</v>
      </c>
      <c r="AE1577" s="247">
        <f ca="1">ROUND(IF(OR(AND($D1575=LataProjekcji,$F1575&gt;0),AND($D1575=LataProjekcji,$F1575=0,$E1576&lt;=10)),$F1576,IF($D1575&lt;LataProjekcji,IF((SUM($K1577:AD1577)+$D1577)&lt;$D1576,$D1577,$D1576-SUM($K1577:AD1577)),0)),0)</f>
        <v>0</v>
      </c>
    </row>
    <row r="1578" spans="1:31" ht="12.5" hidden="1" thickBot="1">
      <c r="A1578" s="325"/>
      <c r="B1578" s="21" t="s">
        <v>396</v>
      </c>
      <c r="C1578" s="21"/>
      <c r="D1578" s="22"/>
      <c r="E1578" s="21"/>
      <c r="F1578" s="21"/>
      <c r="G1578" s="21"/>
      <c r="H1578" s="21"/>
      <c r="I1578" s="21"/>
      <c r="J1578" s="21"/>
      <c r="K1578" s="22">
        <f ca="1">ROUND(K1577,0)</f>
        <v>0</v>
      </c>
      <c r="L1578" s="22">
        <f t="shared" ref="L1578:W1578" ca="1" si="1980">ROUND(K1578+L1577,0)</f>
        <v>0</v>
      </c>
      <c r="M1578" s="22">
        <f t="shared" ca="1" si="1980"/>
        <v>0</v>
      </c>
      <c r="N1578" s="22">
        <f t="shared" ca="1" si="1980"/>
        <v>0</v>
      </c>
      <c r="O1578" s="22">
        <f t="shared" ca="1" si="1980"/>
        <v>0</v>
      </c>
      <c r="P1578" s="22">
        <f t="shared" ca="1" si="1980"/>
        <v>0</v>
      </c>
      <c r="Q1578" s="22">
        <f t="shared" ca="1" si="1980"/>
        <v>0</v>
      </c>
      <c r="R1578" s="22">
        <f t="shared" ca="1" si="1980"/>
        <v>0</v>
      </c>
      <c r="S1578" s="22">
        <f t="shared" ca="1" si="1980"/>
        <v>0</v>
      </c>
      <c r="T1578" s="22">
        <f t="shared" ca="1" si="1980"/>
        <v>0</v>
      </c>
      <c r="U1578" s="22">
        <f t="shared" ca="1" si="1980"/>
        <v>0</v>
      </c>
      <c r="V1578" s="22">
        <f t="shared" ca="1" si="1980"/>
        <v>0</v>
      </c>
      <c r="W1578" s="22">
        <f t="shared" ca="1" si="1980"/>
        <v>0</v>
      </c>
      <c r="X1578" s="22">
        <f ca="1">ROUND(W1578+X1577,0)</f>
        <v>0</v>
      </c>
      <c r="Y1578" s="22">
        <f ca="1">ROUND(X1578+Y1577,0)</f>
        <v>0</v>
      </c>
      <c r="Z1578" s="22">
        <f t="shared" ref="Z1578:AA1578" ca="1" si="1981">ROUND(Y1578+Z1577,0)</f>
        <v>0</v>
      </c>
      <c r="AA1578" s="22">
        <f t="shared" ca="1" si="1981"/>
        <v>0</v>
      </c>
      <c r="AB1578" s="22">
        <f t="shared" ref="AB1578" ca="1" si="1982">ROUND(AA1578+AB1577,0)</f>
        <v>0</v>
      </c>
      <c r="AC1578" s="22">
        <f t="shared" ref="AC1578" ca="1" si="1983">ROUND(AB1578+AC1577,0)</f>
        <v>0</v>
      </c>
      <c r="AD1578" s="22">
        <f t="shared" ref="AD1578" ca="1" si="1984">ROUND(AC1578+AD1577,0)</f>
        <v>0</v>
      </c>
      <c r="AE1578" s="22">
        <f t="shared" ref="AE1578" ca="1" si="1985">ROUND(AD1578+AE1577,0)</f>
        <v>0</v>
      </c>
    </row>
    <row r="1579" spans="1:31" ht="12.5" hidden="1" thickBot="1">
      <c r="A1579" s="325"/>
      <c r="B1579" s="21" t="s">
        <v>387</v>
      </c>
      <c r="C1579" s="21"/>
      <c r="D1579" s="22"/>
      <c r="E1579" s="21"/>
      <c r="F1579" s="21"/>
      <c r="G1579" s="21"/>
      <c r="H1579" s="534">
        <f>H1572+7</f>
        <v>221</v>
      </c>
      <c r="I1579" s="21"/>
      <c r="J1579" s="21"/>
      <c r="K1579" s="76">
        <f ca="1">IF($D1575=LataProjekcji,ROUND($D1576-K1578,0),ROUND(IF(K1577=0,0,$D1576-K1578),0))</f>
        <v>0</v>
      </c>
      <c r="L1579" s="253">
        <f t="shared" ref="L1579:W1579" ca="1" si="1986">IF($D1575=LataProjekcji,ROUND($D1576-L1578,0),ROUND(IF(AND(L1577=0,K1579&gt;0),$D1576-L1578,IF(L1577=0,0,$D1576-L1578)),0))</f>
        <v>0</v>
      </c>
      <c r="M1579" s="253">
        <f t="shared" ca="1" si="1986"/>
        <v>0</v>
      </c>
      <c r="N1579" s="253">
        <f t="shared" ca="1" si="1986"/>
        <v>0</v>
      </c>
      <c r="O1579" s="253">
        <f t="shared" ca="1" si="1986"/>
        <v>0</v>
      </c>
      <c r="P1579" s="253">
        <f t="shared" ca="1" si="1986"/>
        <v>0</v>
      </c>
      <c r="Q1579" s="253">
        <f t="shared" ca="1" si="1986"/>
        <v>0</v>
      </c>
      <c r="R1579" s="253">
        <f t="shared" ca="1" si="1986"/>
        <v>0</v>
      </c>
      <c r="S1579" s="253">
        <f t="shared" ca="1" si="1986"/>
        <v>0</v>
      </c>
      <c r="T1579" s="253">
        <f t="shared" ca="1" si="1986"/>
        <v>0</v>
      </c>
      <c r="U1579" s="253">
        <f t="shared" ca="1" si="1986"/>
        <v>0</v>
      </c>
      <c r="V1579" s="253">
        <f t="shared" ca="1" si="1986"/>
        <v>0</v>
      </c>
      <c r="W1579" s="253">
        <f t="shared" ca="1" si="1986"/>
        <v>0</v>
      </c>
      <c r="X1579" s="253">
        <f t="shared" ref="X1579:AA1579" ca="1" si="1987">IF($D1575=LataProjekcji,ROUND($D1576-X1578,0),ROUND(IF(AND(X1577=0,W1579&gt;0),$D1576-X1578,IF(X1577=0,0,$D1576-X1578)),0))</f>
        <v>0</v>
      </c>
      <c r="Y1579" s="253">
        <f t="shared" ca="1" si="1987"/>
        <v>0</v>
      </c>
      <c r="Z1579" s="253">
        <f t="shared" ca="1" si="1987"/>
        <v>0</v>
      </c>
      <c r="AA1579" s="253">
        <f t="shared" ca="1" si="1987"/>
        <v>0</v>
      </c>
      <c r="AB1579" s="253">
        <f t="shared" ref="AB1579" ca="1" si="1988">IF($D1575=LataProjekcji,ROUND($D1576-AB1578,0),ROUND(IF(AND(AB1577=0,AA1579&gt;0),$D1576-AB1578,IF(AB1577=0,0,$D1576-AB1578)),0))</f>
        <v>0</v>
      </c>
      <c r="AC1579" s="253">
        <f t="shared" ref="AC1579" ca="1" si="1989">IF($D1575=LataProjekcji,ROUND($D1576-AC1578,0),ROUND(IF(AND(AC1577=0,AB1579&gt;0),$D1576-AC1578,IF(AC1577=0,0,$D1576-AC1578)),0))</f>
        <v>0</v>
      </c>
      <c r="AD1579" s="253">
        <f t="shared" ref="AD1579" ca="1" si="1990">IF($D1575=LataProjekcji,ROUND($D1576-AD1578,0),ROUND(IF(AND(AD1577=0,AC1579&gt;0),$D1576-AD1578,IF(AD1577=0,0,$D1576-AD1578)),0))</f>
        <v>0</v>
      </c>
      <c r="AE1579" s="253">
        <f t="shared" ref="AE1579" ca="1" si="1991">IF($D1575=LataProjekcji,ROUND($D1576-AE1578,0),ROUND(IF(AND(AE1577=0,AD1579&gt;0),$D1576-AE1578,IF(AE1577=0,0,$D1576-AE1578)),0))</f>
        <v>0</v>
      </c>
    </row>
    <row r="1580" spans="1:31" hidden="1">
      <c r="A1580" s="325"/>
      <c r="B1580" s="20"/>
      <c r="C1580" s="20"/>
      <c r="D1580" s="21"/>
      <c r="E1580" s="21"/>
      <c r="F1580" s="21"/>
      <c r="G1580" s="21"/>
      <c r="H1580" s="384">
        <f>H1573+1</f>
        <v>11</v>
      </c>
      <c r="I1580" s="21"/>
      <c r="J1580" s="384" t="s">
        <v>403</v>
      </c>
      <c r="K1580" s="523">
        <f t="shared" ref="K1580:AE1580" ca="1" si="1992">IF(AND(OFFSET($F$269,$D1574,0)="tak",OFFSET($G$269,$D1574,0)="tak",OFFSET($J$269,$D1574,0)="ok",LataProjekcji&lt;=Koniec_Projekt),ROUND(OFFSET($K$2527,$H1579,(COLUMN()-11))*OFFSET($K$374,$H1580,(COLUMN()-11)),0),0)</f>
        <v>0</v>
      </c>
      <c r="L1580" s="523">
        <f t="shared" ca="1" si="1992"/>
        <v>0</v>
      </c>
      <c r="M1580" s="523">
        <f t="shared" ca="1" si="1992"/>
        <v>0</v>
      </c>
      <c r="N1580" s="523">
        <f t="shared" ca="1" si="1992"/>
        <v>0</v>
      </c>
      <c r="O1580" s="523">
        <f t="shared" ca="1" si="1992"/>
        <v>0</v>
      </c>
      <c r="P1580" s="523">
        <f t="shared" ca="1" si="1992"/>
        <v>0</v>
      </c>
      <c r="Q1580" s="523">
        <f t="shared" ca="1" si="1992"/>
        <v>0</v>
      </c>
      <c r="R1580" s="523">
        <f t="shared" ca="1" si="1992"/>
        <v>0</v>
      </c>
      <c r="S1580" s="523">
        <f t="shared" ca="1" si="1992"/>
        <v>0</v>
      </c>
      <c r="T1580" s="523">
        <f t="shared" ca="1" si="1992"/>
        <v>0</v>
      </c>
      <c r="U1580" s="523">
        <f t="shared" ca="1" si="1992"/>
        <v>0</v>
      </c>
      <c r="V1580" s="523">
        <f t="shared" ca="1" si="1992"/>
        <v>0</v>
      </c>
      <c r="W1580" s="523">
        <f t="shared" ca="1" si="1992"/>
        <v>0</v>
      </c>
      <c r="X1580" s="523">
        <f t="shared" ca="1" si="1992"/>
        <v>0</v>
      </c>
      <c r="Y1580" s="523">
        <f t="shared" ca="1" si="1992"/>
        <v>0</v>
      </c>
      <c r="Z1580" s="523">
        <f t="shared" ca="1" si="1992"/>
        <v>0</v>
      </c>
      <c r="AA1580" s="523">
        <f t="shared" ca="1" si="1992"/>
        <v>0</v>
      </c>
      <c r="AB1580" s="523">
        <f t="shared" ca="1" si="1992"/>
        <v>0</v>
      </c>
      <c r="AC1580" s="523">
        <f t="shared" ca="1" si="1992"/>
        <v>0</v>
      </c>
      <c r="AD1580" s="523">
        <f t="shared" ca="1" si="1992"/>
        <v>0</v>
      </c>
      <c r="AE1580" s="523">
        <f t="shared" ca="1" si="1992"/>
        <v>0</v>
      </c>
    </row>
    <row r="1581" spans="1:31" hidden="1">
      <c r="A1581" s="325"/>
      <c r="B1581" s="20" t="str">
        <f ca="1">OFFSET($B$269,D1581,0)</f>
        <v/>
      </c>
      <c r="C1581" s="20"/>
      <c r="D1581" s="21">
        <f>D1574+1</f>
        <v>1290</v>
      </c>
      <c r="E1581" s="21"/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  <c r="R1581" s="21"/>
      <c r="S1581" s="21"/>
      <c r="T1581" s="21"/>
      <c r="U1581" s="21"/>
      <c r="V1581" s="21"/>
      <c r="W1581" s="21"/>
      <c r="X1581" s="21"/>
      <c r="Y1581" s="21"/>
      <c r="Z1581" s="21"/>
      <c r="AA1581" s="21"/>
      <c r="AB1581" s="21"/>
      <c r="AC1581" s="21"/>
      <c r="AD1581" s="21"/>
      <c r="AE1581" s="21"/>
    </row>
    <row r="1582" spans="1:31" hidden="1">
      <c r="A1582" s="325"/>
      <c r="B1582" s="21" t="s">
        <v>394</v>
      </c>
      <c r="C1582" s="21"/>
      <c r="D1582" s="164">
        <f ca="1">IFERROR(YEAR(OFFSET($E$269,D1581,0)),0)</f>
        <v>0</v>
      </c>
      <c r="E1582" s="164">
        <f ca="1">IFERROR(MONTH(OFFSET($E$269,D1581,0)),0)</f>
        <v>0</v>
      </c>
      <c r="F1582" s="522" cm="1">
        <f t="array" aca="1" ref="F1582" ca="1">IleMiesiecyDoKoncaRokuST</f>
        <v>0</v>
      </c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  <c r="W1582" s="21"/>
      <c r="X1582" s="21"/>
      <c r="Y1582" s="21"/>
      <c r="Z1582" s="21"/>
      <c r="AA1582" s="21"/>
      <c r="AB1582" s="21"/>
      <c r="AC1582" s="21"/>
      <c r="AD1582" s="21"/>
      <c r="AE1582" s="21"/>
    </row>
    <row r="1583" spans="1:31" hidden="1">
      <c r="A1583" s="325"/>
      <c r="B1583" s="21" t="s">
        <v>387</v>
      </c>
      <c r="C1583" s="21"/>
      <c r="D1583" s="369">
        <f ca="1">IF(E1583&lt;0,0,ROUND(E1583,0))</f>
        <v>0</v>
      </c>
      <c r="E1583" s="248">
        <f ca="1">OFFSET($D$269,D1581,0)</f>
        <v>0</v>
      </c>
      <c r="F1583" s="369">
        <f ca="1">IF(E1583&gt;10,ROUND(($D1584/12)*$F1582,0),$D1583)</f>
        <v>0</v>
      </c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  <c r="R1583" s="21"/>
      <c r="S1583" s="21"/>
      <c r="T1583" s="21"/>
      <c r="U1583" s="21"/>
      <c r="V1583" s="21"/>
      <c r="W1583" s="21"/>
      <c r="X1583" s="21"/>
      <c r="Y1583" s="21"/>
      <c r="Z1583" s="21"/>
      <c r="AA1583" s="21"/>
      <c r="AB1583" s="21"/>
      <c r="AC1583" s="21"/>
      <c r="AD1583" s="21"/>
      <c r="AE1583" s="21"/>
    </row>
    <row r="1584" spans="1:31" hidden="1">
      <c r="A1584" s="325"/>
      <c r="B1584" s="21" t="s">
        <v>395</v>
      </c>
      <c r="C1584" s="415">
        <f ca="1">OFFSET($C$269,D1581,0)</f>
        <v>0</v>
      </c>
      <c r="D1584" s="246">
        <f ca="1">IF(ISBLANK(OFFSET($E$269,D1581,0)),0,IF(E1583&gt;10,ROUND(D1583*C1584,0),IF(D1583&lt;0,0,D1583)))</f>
        <v>0</v>
      </c>
      <c r="E1584" s="21"/>
      <c r="F1584" s="21"/>
      <c r="G1584" s="21"/>
      <c r="H1584" s="21"/>
      <c r="I1584" s="21"/>
      <c r="J1584" s="21"/>
      <c r="K1584" s="74">
        <f ca="1">ROUND(IF($D1582=LataProjekcji,$F1583,IF($D1582=LataProjekcji,$D1584,0)),0)</f>
        <v>0</v>
      </c>
      <c r="L1584" s="247">
        <f ca="1">ROUND(IF(OR(AND($D1582=LataProjekcji,$F1582&gt;0),AND($D1582=LataProjekcji,$F1582=0,$E1583&lt;=10)),$F1583,IF($D1582&lt;LataProjekcji,IF((SUM($K1584:K1584)+$D1584)&lt;$D1583,$D1584,$D1583-SUM($K1584:K1584)),0)),0)</f>
        <v>0</v>
      </c>
      <c r="M1584" s="247">
        <f ca="1">ROUND(IF(OR(AND($D1582=LataProjekcji,$F1582&gt;0),AND($D1582=LataProjekcji,$F1582=0,$E1583&lt;=10)),$F1583,IF($D1582&lt;LataProjekcji,IF((SUM($K1584:L1584)+$D1584)&lt;$D1583,$D1584,$D1583-SUM($K1584:L1584)),0)),0)</f>
        <v>0</v>
      </c>
      <c r="N1584" s="247">
        <f ca="1">ROUND(IF(OR(AND($D1582=LataProjekcji,$F1582&gt;0),AND($D1582=LataProjekcji,$F1582=0,$E1583&lt;=10)),$F1583,IF($D1582&lt;LataProjekcji,IF((SUM($K1584:M1584)+$D1584)&lt;$D1583,$D1584,$D1583-SUM($K1584:M1584)),0)),0)</f>
        <v>0</v>
      </c>
      <c r="O1584" s="247">
        <f ca="1">ROUND(IF(OR(AND($D1582=LataProjekcji,$F1582&gt;0),AND($D1582=LataProjekcji,$F1582=0,$E1583&lt;=10)),$F1583,IF($D1582&lt;LataProjekcji,IF((SUM($K1584:N1584)+$D1584)&lt;$D1583,$D1584,$D1583-SUM($K1584:N1584)),0)),0)</f>
        <v>0</v>
      </c>
      <c r="P1584" s="247">
        <f ca="1">ROUND(IF(OR(AND($D1582=LataProjekcji,$F1582&gt;0),AND($D1582=LataProjekcji,$F1582=0,$E1583&lt;=10)),$F1583,IF($D1582&lt;LataProjekcji,IF((SUM($K1584:O1584)+$D1584)&lt;$D1583,$D1584,$D1583-SUM($K1584:O1584)),0)),0)</f>
        <v>0</v>
      </c>
      <c r="Q1584" s="247">
        <f ca="1">ROUND(IF(OR(AND($D1582=LataProjekcji,$F1582&gt;0),AND($D1582=LataProjekcji,$F1582=0,$E1583&lt;=10)),$F1583,IF($D1582&lt;LataProjekcji,IF((SUM($K1584:P1584)+$D1584)&lt;$D1583,$D1584,$D1583-SUM($K1584:P1584)),0)),0)</f>
        <v>0</v>
      </c>
      <c r="R1584" s="247">
        <f ca="1">ROUND(IF(OR(AND($D1582=LataProjekcji,$F1582&gt;0),AND($D1582=LataProjekcji,$F1582=0,$E1583&lt;=10)),$F1583,IF($D1582&lt;LataProjekcji,IF((SUM($K1584:Q1584)+$D1584)&lt;$D1583,$D1584,$D1583-SUM($K1584:Q1584)),0)),0)</f>
        <v>0</v>
      </c>
      <c r="S1584" s="247">
        <f ca="1">ROUND(IF(OR(AND($D1582=LataProjekcji,$F1582&gt;0),AND($D1582=LataProjekcji,$F1582=0,$E1583&lt;=10)),$F1583,IF($D1582&lt;LataProjekcji,IF((SUM($K1584:R1584)+$D1584)&lt;$D1583,$D1584,$D1583-SUM($K1584:R1584)),0)),0)</f>
        <v>0</v>
      </c>
      <c r="T1584" s="247">
        <f ca="1">ROUND(IF(OR(AND($D1582=LataProjekcji,$F1582&gt;0),AND($D1582=LataProjekcji,$F1582=0,$E1583&lt;=10)),$F1583,IF($D1582&lt;LataProjekcji,IF((SUM($K1584:S1584)+$D1584)&lt;$D1583,$D1584,$D1583-SUM($K1584:S1584)),0)),0)</f>
        <v>0</v>
      </c>
      <c r="U1584" s="247">
        <f ca="1">ROUND(IF(OR(AND($D1582=LataProjekcji,$F1582&gt;0),AND($D1582=LataProjekcji,$F1582=0,$E1583&lt;=10)),$F1583,IF($D1582&lt;LataProjekcji,IF((SUM($K1584:T1584)+$D1584)&lt;$D1583,$D1584,$D1583-SUM($K1584:T1584)),0)),0)</f>
        <v>0</v>
      </c>
      <c r="V1584" s="247">
        <f ca="1">ROUND(IF(OR(AND($D1582=LataProjekcji,$F1582&gt;0),AND($D1582=LataProjekcji,$F1582=0,$E1583&lt;=10)),$F1583,IF($D1582&lt;LataProjekcji,IF((SUM($K1584:U1584)+$D1584)&lt;$D1583,$D1584,$D1583-SUM($K1584:U1584)),0)),0)</f>
        <v>0</v>
      </c>
      <c r="W1584" s="247">
        <f ca="1">ROUND(IF(OR(AND($D1582=LataProjekcji,$F1582&gt;0),AND($D1582=LataProjekcji,$F1582=0,$E1583&lt;=10)),$F1583,IF($D1582&lt;LataProjekcji,IF((SUM($K1584:V1584)+$D1584)&lt;$D1583,$D1584,$D1583-SUM($K1584:V1584)),0)),0)</f>
        <v>0</v>
      </c>
      <c r="X1584" s="247">
        <f ca="1">ROUND(IF(OR(AND($D1582=LataProjekcji,$F1582&gt;0),AND($D1582=LataProjekcji,$F1582=0,$E1583&lt;=10)),$F1583,IF($D1582&lt;LataProjekcji,IF((SUM($K1584:W1584)+$D1584)&lt;$D1583,$D1584,$D1583-SUM($K1584:W1584)),0)),0)</f>
        <v>0</v>
      </c>
      <c r="Y1584" s="247">
        <f ca="1">ROUND(IF(OR(AND($D1582=LataProjekcji,$F1582&gt;0),AND($D1582=LataProjekcji,$F1582=0,$E1583&lt;=10)),$F1583,IF($D1582&lt;LataProjekcji,IF((SUM($K1584:X1584)+$D1584)&lt;$D1583,$D1584,$D1583-SUM($K1584:X1584)),0)),0)</f>
        <v>0</v>
      </c>
      <c r="Z1584" s="247">
        <f ca="1">ROUND(IF(OR(AND($D1582=LataProjekcji,$F1582&gt;0),AND($D1582=LataProjekcji,$F1582=0,$E1583&lt;=10)),$F1583,IF($D1582&lt;LataProjekcji,IF((SUM($K1584:Y1584)+$D1584)&lt;$D1583,$D1584,$D1583-SUM($K1584:Y1584)),0)),0)</f>
        <v>0</v>
      </c>
      <c r="AA1584" s="247">
        <f ca="1">ROUND(IF(OR(AND($D1582=LataProjekcji,$F1582&gt;0),AND($D1582=LataProjekcji,$F1582=0,$E1583&lt;=10)),$F1583,IF($D1582&lt;LataProjekcji,IF((SUM($K1584:Z1584)+$D1584)&lt;$D1583,$D1584,$D1583-SUM($K1584:Z1584)),0)),0)</f>
        <v>0</v>
      </c>
      <c r="AB1584" s="247">
        <f ca="1">ROUND(IF(OR(AND($D1582=LataProjekcji,$F1582&gt;0),AND($D1582=LataProjekcji,$F1582=0,$E1583&lt;=10)),$F1583,IF($D1582&lt;LataProjekcji,IF((SUM($K1584:AA1584)+$D1584)&lt;$D1583,$D1584,$D1583-SUM($K1584:AA1584)),0)),0)</f>
        <v>0</v>
      </c>
      <c r="AC1584" s="247">
        <f ca="1">ROUND(IF(OR(AND($D1582=LataProjekcji,$F1582&gt;0),AND($D1582=LataProjekcji,$F1582=0,$E1583&lt;=10)),$F1583,IF($D1582&lt;LataProjekcji,IF((SUM($K1584:AB1584)+$D1584)&lt;$D1583,$D1584,$D1583-SUM($K1584:AB1584)),0)),0)</f>
        <v>0</v>
      </c>
      <c r="AD1584" s="247">
        <f ca="1">ROUND(IF(OR(AND($D1582=LataProjekcji,$F1582&gt;0),AND($D1582=LataProjekcji,$F1582=0,$E1583&lt;=10)),$F1583,IF($D1582&lt;LataProjekcji,IF((SUM($K1584:AC1584)+$D1584)&lt;$D1583,$D1584,$D1583-SUM($K1584:AC1584)),0)),0)</f>
        <v>0</v>
      </c>
      <c r="AE1584" s="247">
        <f ca="1">ROUND(IF(OR(AND($D1582=LataProjekcji,$F1582&gt;0),AND($D1582=LataProjekcji,$F1582=0,$E1583&lt;=10)),$F1583,IF($D1582&lt;LataProjekcji,IF((SUM($K1584:AD1584)+$D1584)&lt;$D1583,$D1584,$D1583-SUM($K1584:AD1584)),0)),0)</f>
        <v>0</v>
      </c>
    </row>
    <row r="1585" spans="1:31" ht="12.5" hidden="1" thickBot="1">
      <c r="A1585" s="325"/>
      <c r="B1585" s="21" t="s">
        <v>396</v>
      </c>
      <c r="C1585" s="21"/>
      <c r="D1585" s="22"/>
      <c r="E1585" s="21"/>
      <c r="F1585" s="21"/>
      <c r="G1585" s="21"/>
      <c r="H1585" s="21"/>
      <c r="I1585" s="21"/>
      <c r="J1585" s="21"/>
      <c r="K1585" s="22">
        <f ca="1">ROUND(K1584,0)</f>
        <v>0</v>
      </c>
      <c r="L1585" s="22">
        <f t="shared" ref="L1585:W1585" ca="1" si="1993">ROUND(K1585+L1584,0)</f>
        <v>0</v>
      </c>
      <c r="M1585" s="22">
        <f t="shared" ca="1" si="1993"/>
        <v>0</v>
      </c>
      <c r="N1585" s="22">
        <f t="shared" ca="1" si="1993"/>
        <v>0</v>
      </c>
      <c r="O1585" s="22">
        <f t="shared" ca="1" si="1993"/>
        <v>0</v>
      </c>
      <c r="P1585" s="22">
        <f t="shared" ca="1" si="1993"/>
        <v>0</v>
      </c>
      <c r="Q1585" s="22">
        <f t="shared" ca="1" si="1993"/>
        <v>0</v>
      </c>
      <c r="R1585" s="22">
        <f t="shared" ca="1" si="1993"/>
        <v>0</v>
      </c>
      <c r="S1585" s="22">
        <f t="shared" ca="1" si="1993"/>
        <v>0</v>
      </c>
      <c r="T1585" s="22">
        <f t="shared" ca="1" si="1993"/>
        <v>0</v>
      </c>
      <c r="U1585" s="22">
        <f t="shared" ca="1" si="1993"/>
        <v>0</v>
      </c>
      <c r="V1585" s="22">
        <f t="shared" ca="1" si="1993"/>
        <v>0</v>
      </c>
      <c r="W1585" s="22">
        <f t="shared" ca="1" si="1993"/>
        <v>0</v>
      </c>
      <c r="X1585" s="22">
        <f ca="1">ROUND(W1585+X1584,0)</f>
        <v>0</v>
      </c>
      <c r="Y1585" s="22">
        <f ca="1">ROUND(X1585+Y1584,0)</f>
        <v>0</v>
      </c>
      <c r="Z1585" s="22">
        <f t="shared" ref="Z1585:AA1585" ca="1" si="1994">ROUND(Y1585+Z1584,0)</f>
        <v>0</v>
      </c>
      <c r="AA1585" s="22">
        <f t="shared" ca="1" si="1994"/>
        <v>0</v>
      </c>
      <c r="AB1585" s="22">
        <f t="shared" ref="AB1585" ca="1" si="1995">ROUND(AA1585+AB1584,0)</f>
        <v>0</v>
      </c>
      <c r="AC1585" s="22">
        <f t="shared" ref="AC1585" ca="1" si="1996">ROUND(AB1585+AC1584,0)</f>
        <v>0</v>
      </c>
      <c r="AD1585" s="22">
        <f t="shared" ref="AD1585" ca="1" si="1997">ROUND(AC1585+AD1584,0)</f>
        <v>0</v>
      </c>
      <c r="AE1585" s="22">
        <f t="shared" ref="AE1585" ca="1" si="1998">ROUND(AD1585+AE1584,0)</f>
        <v>0</v>
      </c>
    </row>
    <row r="1586" spans="1:31" ht="12.5" hidden="1" thickBot="1">
      <c r="A1586" s="325"/>
      <c r="B1586" s="21" t="s">
        <v>387</v>
      </c>
      <c r="C1586" s="21"/>
      <c r="D1586" s="22"/>
      <c r="E1586" s="21"/>
      <c r="F1586" s="21"/>
      <c r="G1586" s="21"/>
      <c r="H1586" s="534">
        <f>H1579+7</f>
        <v>228</v>
      </c>
      <c r="I1586" s="21"/>
      <c r="J1586" s="21"/>
      <c r="K1586" s="76">
        <f ca="1">IF($D1582=LataProjekcji,ROUND($D1583-K1585,0),ROUND(IF(K1584=0,0,$D1583-K1585),0))</f>
        <v>0</v>
      </c>
      <c r="L1586" s="253">
        <f t="shared" ref="L1586:W1586" ca="1" si="1999">IF($D1582=LataProjekcji,ROUND($D1583-L1585,0),ROUND(IF(AND(L1584=0,K1586&gt;0),$D1583-L1585,IF(L1584=0,0,$D1583-L1585)),0))</f>
        <v>0</v>
      </c>
      <c r="M1586" s="253">
        <f t="shared" ca="1" si="1999"/>
        <v>0</v>
      </c>
      <c r="N1586" s="253">
        <f t="shared" ca="1" si="1999"/>
        <v>0</v>
      </c>
      <c r="O1586" s="253">
        <f t="shared" ca="1" si="1999"/>
        <v>0</v>
      </c>
      <c r="P1586" s="253">
        <f t="shared" ca="1" si="1999"/>
        <v>0</v>
      </c>
      <c r="Q1586" s="253">
        <f t="shared" ca="1" si="1999"/>
        <v>0</v>
      </c>
      <c r="R1586" s="253">
        <f t="shared" ca="1" si="1999"/>
        <v>0</v>
      </c>
      <c r="S1586" s="253">
        <f t="shared" ca="1" si="1999"/>
        <v>0</v>
      </c>
      <c r="T1586" s="253">
        <f t="shared" ca="1" si="1999"/>
        <v>0</v>
      </c>
      <c r="U1586" s="253">
        <f t="shared" ca="1" si="1999"/>
        <v>0</v>
      </c>
      <c r="V1586" s="253">
        <f t="shared" ca="1" si="1999"/>
        <v>0</v>
      </c>
      <c r="W1586" s="253">
        <f t="shared" ca="1" si="1999"/>
        <v>0</v>
      </c>
      <c r="X1586" s="253">
        <f t="shared" ref="X1586:AA1586" ca="1" si="2000">IF($D1582=LataProjekcji,ROUND($D1583-X1585,0),ROUND(IF(AND(X1584=0,W1586&gt;0),$D1583-X1585,IF(X1584=0,0,$D1583-X1585)),0))</f>
        <v>0</v>
      </c>
      <c r="Y1586" s="253">
        <f t="shared" ca="1" si="2000"/>
        <v>0</v>
      </c>
      <c r="Z1586" s="253">
        <f t="shared" ca="1" si="2000"/>
        <v>0</v>
      </c>
      <c r="AA1586" s="253">
        <f t="shared" ca="1" si="2000"/>
        <v>0</v>
      </c>
      <c r="AB1586" s="253">
        <f t="shared" ref="AB1586" ca="1" si="2001">IF($D1582=LataProjekcji,ROUND($D1583-AB1585,0),ROUND(IF(AND(AB1584=0,AA1586&gt;0),$D1583-AB1585,IF(AB1584=0,0,$D1583-AB1585)),0))</f>
        <v>0</v>
      </c>
      <c r="AC1586" s="253">
        <f t="shared" ref="AC1586" ca="1" si="2002">IF($D1582=LataProjekcji,ROUND($D1583-AC1585,0),ROUND(IF(AND(AC1584=0,AB1586&gt;0),$D1583-AC1585,IF(AC1584=0,0,$D1583-AC1585)),0))</f>
        <v>0</v>
      </c>
      <c r="AD1586" s="253">
        <f t="shared" ref="AD1586" ca="1" si="2003">IF($D1582=LataProjekcji,ROUND($D1583-AD1585,0),ROUND(IF(AND(AD1584=0,AC1586&gt;0),$D1583-AD1585,IF(AD1584=0,0,$D1583-AD1585)),0))</f>
        <v>0</v>
      </c>
      <c r="AE1586" s="253">
        <f t="shared" ref="AE1586" ca="1" si="2004">IF($D1582=LataProjekcji,ROUND($D1583-AE1585,0),ROUND(IF(AND(AE1584=0,AD1586&gt;0),$D1583-AE1585,IF(AE1584=0,0,$D1583-AE1585)),0))</f>
        <v>0</v>
      </c>
    </row>
    <row r="1587" spans="1:31" hidden="1">
      <c r="A1587" s="325"/>
      <c r="B1587" s="21"/>
      <c r="C1587" s="21"/>
      <c r="D1587" s="22"/>
      <c r="E1587" s="21"/>
      <c r="F1587" s="21"/>
      <c r="G1587" s="21"/>
      <c r="H1587" s="384">
        <f>H1580+1</f>
        <v>12</v>
      </c>
      <c r="I1587" s="21"/>
      <c r="J1587" s="384" t="s">
        <v>403</v>
      </c>
      <c r="K1587" s="523">
        <f t="shared" ref="K1587:AE1587" ca="1" si="2005">IF(AND(OFFSET($F$269,$D1581,0)="tak",OFFSET($G$269,$D1581,0)="tak",OFFSET($J$269,$D1581,0)="ok",LataProjekcji&lt;=Koniec_Projekt),ROUND(OFFSET($K$2527,$H1586,(COLUMN()-11))*OFFSET($K$374,$H1587,(COLUMN()-11)),0),0)</f>
        <v>0</v>
      </c>
      <c r="L1587" s="523">
        <f t="shared" ca="1" si="2005"/>
        <v>0</v>
      </c>
      <c r="M1587" s="523">
        <f t="shared" ca="1" si="2005"/>
        <v>0</v>
      </c>
      <c r="N1587" s="523">
        <f t="shared" ca="1" si="2005"/>
        <v>0</v>
      </c>
      <c r="O1587" s="523">
        <f t="shared" ca="1" si="2005"/>
        <v>0</v>
      </c>
      <c r="P1587" s="523">
        <f t="shared" ca="1" si="2005"/>
        <v>0</v>
      </c>
      <c r="Q1587" s="523">
        <f t="shared" ca="1" si="2005"/>
        <v>0</v>
      </c>
      <c r="R1587" s="523">
        <f t="shared" ca="1" si="2005"/>
        <v>0</v>
      </c>
      <c r="S1587" s="523">
        <f t="shared" ca="1" si="2005"/>
        <v>0</v>
      </c>
      <c r="T1587" s="523">
        <f t="shared" ca="1" si="2005"/>
        <v>0</v>
      </c>
      <c r="U1587" s="523">
        <f t="shared" ca="1" si="2005"/>
        <v>0</v>
      </c>
      <c r="V1587" s="523">
        <f t="shared" ca="1" si="2005"/>
        <v>0</v>
      </c>
      <c r="W1587" s="523">
        <f t="shared" ca="1" si="2005"/>
        <v>0</v>
      </c>
      <c r="X1587" s="523">
        <f t="shared" ca="1" si="2005"/>
        <v>0</v>
      </c>
      <c r="Y1587" s="523">
        <f t="shared" ca="1" si="2005"/>
        <v>0</v>
      </c>
      <c r="Z1587" s="523">
        <f t="shared" ca="1" si="2005"/>
        <v>0</v>
      </c>
      <c r="AA1587" s="523">
        <f t="shared" ca="1" si="2005"/>
        <v>0</v>
      </c>
      <c r="AB1587" s="523">
        <f t="shared" ca="1" si="2005"/>
        <v>0</v>
      </c>
      <c r="AC1587" s="523">
        <f t="shared" ca="1" si="2005"/>
        <v>0</v>
      </c>
      <c r="AD1587" s="523">
        <f t="shared" ca="1" si="2005"/>
        <v>0</v>
      </c>
      <c r="AE1587" s="523">
        <f t="shared" ca="1" si="2005"/>
        <v>0</v>
      </c>
    </row>
    <row r="1588" spans="1:31" hidden="1">
      <c r="A1588" s="325"/>
      <c r="B1588" s="20" t="str">
        <f ca="1">OFFSET($B$269,D1588,0)</f>
        <v/>
      </c>
      <c r="C1588" s="20"/>
      <c r="D1588" s="21">
        <f>D1581+1</f>
        <v>1291</v>
      </c>
      <c r="E1588" s="21"/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  <c r="R1588" s="21"/>
      <c r="S1588" s="21"/>
      <c r="T1588" s="21"/>
      <c r="U1588" s="21"/>
      <c r="V1588" s="21"/>
      <c r="W1588" s="21"/>
      <c r="X1588" s="21"/>
      <c r="Y1588" s="21"/>
      <c r="Z1588" s="21"/>
      <c r="AA1588" s="21"/>
      <c r="AB1588" s="21"/>
      <c r="AC1588" s="21"/>
      <c r="AD1588" s="21"/>
      <c r="AE1588" s="21"/>
    </row>
    <row r="1589" spans="1:31" hidden="1">
      <c r="A1589" s="325"/>
      <c r="B1589" s="21" t="s">
        <v>394</v>
      </c>
      <c r="C1589" s="21"/>
      <c r="D1589" s="164">
        <f ca="1">IFERROR(YEAR(OFFSET($E$269,D1588,0)),0)</f>
        <v>0</v>
      </c>
      <c r="E1589" s="164">
        <f ca="1">IFERROR(MONTH(OFFSET($E$269,D1588,0)),0)</f>
        <v>0</v>
      </c>
      <c r="F1589" s="522" cm="1">
        <f t="array" aca="1" ref="F1589" ca="1">IleMiesiecyDoKoncaRokuST</f>
        <v>0</v>
      </c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  <c r="R1589" s="21"/>
      <c r="S1589" s="21"/>
      <c r="T1589" s="21"/>
      <c r="U1589" s="21"/>
      <c r="V1589" s="21"/>
      <c r="W1589" s="21"/>
      <c r="X1589" s="21"/>
      <c r="Y1589" s="21"/>
      <c r="Z1589" s="21"/>
      <c r="AA1589" s="21"/>
      <c r="AB1589" s="21"/>
      <c r="AC1589" s="21"/>
      <c r="AD1589" s="21"/>
      <c r="AE1589" s="21"/>
    </row>
    <row r="1590" spans="1:31" hidden="1">
      <c r="A1590" s="325"/>
      <c r="B1590" s="21" t="s">
        <v>387</v>
      </c>
      <c r="C1590" s="21"/>
      <c r="D1590" s="370">
        <f ca="1">IF(E1590&lt;0,0,ROUND(E1590,0))</f>
        <v>0</v>
      </c>
      <c r="E1590" s="248">
        <f ca="1">OFFSET($D$269,D1588,0)</f>
        <v>0</v>
      </c>
      <c r="F1590" s="370">
        <f ca="1">IF(E1590&gt;10,ROUND(($D1591/12)*$F1589,0),$D1590)</f>
        <v>0</v>
      </c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  <c r="R1590" s="21"/>
      <c r="S1590" s="21"/>
      <c r="T1590" s="21"/>
      <c r="U1590" s="21"/>
      <c r="V1590" s="21"/>
      <c r="W1590" s="21"/>
      <c r="X1590" s="21"/>
      <c r="Y1590" s="21"/>
      <c r="Z1590" s="21"/>
      <c r="AA1590" s="21"/>
      <c r="AB1590" s="21"/>
      <c r="AC1590" s="21"/>
      <c r="AD1590" s="21"/>
      <c r="AE1590" s="21"/>
    </row>
    <row r="1591" spans="1:31" hidden="1">
      <c r="A1591" s="325"/>
      <c r="B1591" s="21" t="s">
        <v>395</v>
      </c>
      <c r="C1591" s="415">
        <f ca="1">OFFSET($C$269,D1588,0)</f>
        <v>0</v>
      </c>
      <c r="D1591" s="246">
        <f ca="1">IF(ISBLANK(OFFSET($E$269,D1588,0)),0,IF(E1590&gt;10,ROUND(D1590*C1591,0),IF(D1590&lt;0,0,D1590)))</f>
        <v>0</v>
      </c>
      <c r="E1591" s="21"/>
      <c r="F1591" s="21"/>
      <c r="G1591" s="21"/>
      <c r="H1591" s="21"/>
      <c r="I1591" s="21"/>
      <c r="J1591" s="21"/>
      <c r="K1591" s="74">
        <f ca="1">ROUND(IF($D1589=LataProjekcji,$F1590,IF($D1589=LataProjekcji,$D1591,0)),0)</f>
        <v>0</v>
      </c>
      <c r="L1591" s="247">
        <f ca="1">ROUND(IF(OR(AND($D1589=LataProjekcji,$F1589&gt;0),AND($D1589=LataProjekcji,$F1589=0,$E1590&lt;=10)),$F1590,IF($D1589&lt;LataProjekcji,IF((SUM($K1591:K1591)+$D1591)&lt;$D1590,$D1591,$D1590-SUM($K1591:K1591)),0)),0)</f>
        <v>0</v>
      </c>
      <c r="M1591" s="247">
        <f ca="1">ROUND(IF(OR(AND($D1589=LataProjekcji,$F1589&gt;0),AND($D1589=LataProjekcji,$F1589=0,$E1590&lt;=10)),$F1590,IF($D1589&lt;LataProjekcji,IF((SUM($K1591:L1591)+$D1591)&lt;$D1590,$D1591,$D1590-SUM($K1591:L1591)),0)),0)</f>
        <v>0</v>
      </c>
      <c r="N1591" s="247">
        <f ca="1">ROUND(IF(OR(AND($D1589=LataProjekcji,$F1589&gt;0),AND($D1589=LataProjekcji,$F1589=0,$E1590&lt;=10)),$F1590,IF($D1589&lt;LataProjekcji,IF((SUM($K1591:M1591)+$D1591)&lt;$D1590,$D1591,$D1590-SUM($K1591:M1591)),0)),0)</f>
        <v>0</v>
      </c>
      <c r="O1591" s="247">
        <f ca="1">ROUND(IF(OR(AND($D1589=LataProjekcji,$F1589&gt;0),AND($D1589=LataProjekcji,$F1589=0,$E1590&lt;=10)),$F1590,IF($D1589&lt;LataProjekcji,IF((SUM($K1591:N1591)+$D1591)&lt;$D1590,$D1591,$D1590-SUM($K1591:N1591)),0)),0)</f>
        <v>0</v>
      </c>
      <c r="P1591" s="247">
        <f ca="1">ROUND(IF(OR(AND($D1589=LataProjekcji,$F1589&gt;0),AND($D1589=LataProjekcji,$F1589=0,$E1590&lt;=10)),$F1590,IF($D1589&lt;LataProjekcji,IF((SUM($K1591:O1591)+$D1591)&lt;$D1590,$D1591,$D1590-SUM($K1591:O1591)),0)),0)</f>
        <v>0</v>
      </c>
      <c r="Q1591" s="247">
        <f ca="1">ROUND(IF(OR(AND($D1589=LataProjekcji,$F1589&gt;0),AND($D1589=LataProjekcji,$F1589=0,$E1590&lt;=10)),$F1590,IF($D1589&lt;LataProjekcji,IF((SUM($K1591:P1591)+$D1591)&lt;$D1590,$D1591,$D1590-SUM($K1591:P1591)),0)),0)</f>
        <v>0</v>
      </c>
      <c r="R1591" s="247">
        <f ca="1">ROUND(IF(OR(AND($D1589=LataProjekcji,$F1589&gt;0),AND($D1589=LataProjekcji,$F1589=0,$E1590&lt;=10)),$F1590,IF($D1589&lt;LataProjekcji,IF((SUM($K1591:Q1591)+$D1591)&lt;$D1590,$D1591,$D1590-SUM($K1591:Q1591)),0)),0)</f>
        <v>0</v>
      </c>
      <c r="S1591" s="247">
        <f ca="1">ROUND(IF(OR(AND($D1589=LataProjekcji,$F1589&gt;0),AND($D1589=LataProjekcji,$F1589=0,$E1590&lt;=10)),$F1590,IF($D1589&lt;LataProjekcji,IF((SUM($K1591:R1591)+$D1591)&lt;$D1590,$D1591,$D1590-SUM($K1591:R1591)),0)),0)</f>
        <v>0</v>
      </c>
      <c r="T1591" s="247">
        <f ca="1">ROUND(IF(OR(AND($D1589=LataProjekcji,$F1589&gt;0),AND($D1589=LataProjekcji,$F1589=0,$E1590&lt;=10)),$F1590,IF($D1589&lt;LataProjekcji,IF((SUM($K1591:S1591)+$D1591)&lt;$D1590,$D1591,$D1590-SUM($K1591:S1591)),0)),0)</f>
        <v>0</v>
      </c>
      <c r="U1591" s="247">
        <f ca="1">ROUND(IF(OR(AND($D1589=LataProjekcji,$F1589&gt;0),AND($D1589=LataProjekcji,$F1589=0,$E1590&lt;=10)),$F1590,IF($D1589&lt;LataProjekcji,IF((SUM($K1591:T1591)+$D1591)&lt;$D1590,$D1591,$D1590-SUM($K1591:T1591)),0)),0)</f>
        <v>0</v>
      </c>
      <c r="V1591" s="247">
        <f ca="1">ROUND(IF(OR(AND($D1589=LataProjekcji,$F1589&gt;0),AND($D1589=LataProjekcji,$F1589=0,$E1590&lt;=10)),$F1590,IF($D1589&lt;LataProjekcji,IF((SUM($K1591:U1591)+$D1591)&lt;$D1590,$D1591,$D1590-SUM($K1591:U1591)),0)),0)</f>
        <v>0</v>
      </c>
      <c r="W1591" s="247">
        <f ca="1">ROUND(IF(OR(AND($D1589=LataProjekcji,$F1589&gt;0),AND($D1589=LataProjekcji,$F1589=0,$E1590&lt;=10)),$F1590,IF($D1589&lt;LataProjekcji,IF((SUM($K1591:V1591)+$D1591)&lt;$D1590,$D1591,$D1590-SUM($K1591:V1591)),0)),0)</f>
        <v>0</v>
      </c>
      <c r="X1591" s="247">
        <f ca="1">ROUND(IF(OR(AND($D1589=LataProjekcji,$F1589&gt;0),AND($D1589=LataProjekcji,$F1589=0,$E1590&lt;=10)),$F1590,IF($D1589&lt;LataProjekcji,IF((SUM($K1591:W1591)+$D1591)&lt;$D1590,$D1591,$D1590-SUM($K1591:W1591)),0)),0)</f>
        <v>0</v>
      </c>
      <c r="Y1591" s="247">
        <f ca="1">ROUND(IF(OR(AND($D1589=LataProjekcji,$F1589&gt;0),AND($D1589=LataProjekcji,$F1589=0,$E1590&lt;=10)),$F1590,IF($D1589&lt;LataProjekcji,IF((SUM($K1591:X1591)+$D1591)&lt;$D1590,$D1591,$D1590-SUM($K1591:X1591)),0)),0)</f>
        <v>0</v>
      </c>
      <c r="Z1591" s="247">
        <f ca="1">ROUND(IF(OR(AND($D1589=LataProjekcji,$F1589&gt;0),AND($D1589=LataProjekcji,$F1589=0,$E1590&lt;=10)),$F1590,IF($D1589&lt;LataProjekcji,IF((SUM($K1591:Y1591)+$D1591)&lt;$D1590,$D1591,$D1590-SUM($K1591:Y1591)),0)),0)</f>
        <v>0</v>
      </c>
      <c r="AA1591" s="247">
        <f ca="1">ROUND(IF(OR(AND($D1589=LataProjekcji,$F1589&gt;0),AND($D1589=LataProjekcji,$F1589=0,$E1590&lt;=10)),$F1590,IF($D1589&lt;LataProjekcji,IF((SUM($K1591:Z1591)+$D1591)&lt;$D1590,$D1591,$D1590-SUM($K1591:Z1591)),0)),0)</f>
        <v>0</v>
      </c>
      <c r="AB1591" s="247">
        <f ca="1">ROUND(IF(OR(AND($D1589=LataProjekcji,$F1589&gt;0),AND($D1589=LataProjekcji,$F1589=0,$E1590&lt;=10)),$F1590,IF($D1589&lt;LataProjekcji,IF((SUM($K1591:AA1591)+$D1591)&lt;$D1590,$D1591,$D1590-SUM($K1591:AA1591)),0)),0)</f>
        <v>0</v>
      </c>
      <c r="AC1591" s="247">
        <f ca="1">ROUND(IF(OR(AND($D1589=LataProjekcji,$F1589&gt;0),AND($D1589=LataProjekcji,$F1589=0,$E1590&lt;=10)),$F1590,IF($D1589&lt;LataProjekcji,IF((SUM($K1591:AB1591)+$D1591)&lt;$D1590,$D1591,$D1590-SUM($K1591:AB1591)),0)),0)</f>
        <v>0</v>
      </c>
      <c r="AD1591" s="247">
        <f ca="1">ROUND(IF(OR(AND($D1589=LataProjekcji,$F1589&gt;0),AND($D1589=LataProjekcji,$F1589=0,$E1590&lt;=10)),$F1590,IF($D1589&lt;LataProjekcji,IF((SUM($K1591:AC1591)+$D1591)&lt;$D1590,$D1591,$D1590-SUM($K1591:AC1591)),0)),0)</f>
        <v>0</v>
      </c>
      <c r="AE1591" s="247">
        <f ca="1">ROUND(IF(OR(AND($D1589=LataProjekcji,$F1589&gt;0),AND($D1589=LataProjekcji,$F1589=0,$E1590&lt;=10)),$F1590,IF($D1589&lt;LataProjekcji,IF((SUM($K1591:AD1591)+$D1591)&lt;$D1590,$D1591,$D1590-SUM($K1591:AD1591)),0)),0)</f>
        <v>0</v>
      </c>
    </row>
    <row r="1592" spans="1:31" ht="12.5" hidden="1" thickBot="1">
      <c r="A1592" s="325"/>
      <c r="B1592" s="21" t="s">
        <v>396</v>
      </c>
      <c r="C1592" s="21"/>
      <c r="D1592" s="22"/>
      <c r="E1592" s="21"/>
      <c r="F1592" s="21"/>
      <c r="G1592" s="21"/>
      <c r="H1592" s="21"/>
      <c r="I1592" s="21"/>
      <c r="J1592" s="21"/>
      <c r="K1592" s="22">
        <f ca="1">ROUND(K1591,0)</f>
        <v>0</v>
      </c>
      <c r="L1592" s="22">
        <f t="shared" ref="L1592:W1592" ca="1" si="2006">ROUND(K1592+L1591,0)</f>
        <v>0</v>
      </c>
      <c r="M1592" s="22">
        <f t="shared" ca="1" si="2006"/>
        <v>0</v>
      </c>
      <c r="N1592" s="22">
        <f t="shared" ca="1" si="2006"/>
        <v>0</v>
      </c>
      <c r="O1592" s="22">
        <f t="shared" ca="1" si="2006"/>
        <v>0</v>
      </c>
      <c r="P1592" s="22">
        <f t="shared" ca="1" si="2006"/>
        <v>0</v>
      </c>
      <c r="Q1592" s="22">
        <f t="shared" ca="1" si="2006"/>
        <v>0</v>
      </c>
      <c r="R1592" s="22">
        <f t="shared" ca="1" si="2006"/>
        <v>0</v>
      </c>
      <c r="S1592" s="22">
        <f t="shared" ca="1" si="2006"/>
        <v>0</v>
      </c>
      <c r="T1592" s="22">
        <f t="shared" ca="1" si="2006"/>
        <v>0</v>
      </c>
      <c r="U1592" s="22">
        <f t="shared" ca="1" si="2006"/>
        <v>0</v>
      </c>
      <c r="V1592" s="22">
        <f t="shared" ca="1" si="2006"/>
        <v>0</v>
      </c>
      <c r="W1592" s="22">
        <f t="shared" ca="1" si="2006"/>
        <v>0</v>
      </c>
      <c r="X1592" s="22">
        <f ca="1">ROUND(W1592+X1591,0)</f>
        <v>0</v>
      </c>
      <c r="Y1592" s="22">
        <f ca="1">ROUND(X1592+Y1591,0)</f>
        <v>0</v>
      </c>
      <c r="Z1592" s="22">
        <f t="shared" ref="Z1592:AA1592" ca="1" si="2007">ROUND(Y1592+Z1591,0)</f>
        <v>0</v>
      </c>
      <c r="AA1592" s="22">
        <f t="shared" ca="1" si="2007"/>
        <v>0</v>
      </c>
      <c r="AB1592" s="22">
        <f t="shared" ref="AB1592" ca="1" si="2008">ROUND(AA1592+AB1591,0)</f>
        <v>0</v>
      </c>
      <c r="AC1592" s="22">
        <f t="shared" ref="AC1592" ca="1" si="2009">ROUND(AB1592+AC1591,0)</f>
        <v>0</v>
      </c>
      <c r="AD1592" s="22">
        <f t="shared" ref="AD1592" ca="1" si="2010">ROUND(AC1592+AD1591,0)</f>
        <v>0</v>
      </c>
      <c r="AE1592" s="22">
        <f t="shared" ref="AE1592" ca="1" si="2011">ROUND(AD1592+AE1591,0)</f>
        <v>0</v>
      </c>
    </row>
    <row r="1593" spans="1:31" ht="12.5" hidden="1" thickBot="1">
      <c r="A1593" s="325"/>
      <c r="B1593" s="21" t="s">
        <v>387</v>
      </c>
      <c r="C1593" s="21"/>
      <c r="D1593" s="22"/>
      <c r="E1593" s="21"/>
      <c r="F1593" s="21"/>
      <c r="G1593" s="21"/>
      <c r="H1593" s="534">
        <f>H1586+7</f>
        <v>235</v>
      </c>
      <c r="I1593" s="21"/>
      <c r="J1593" s="21"/>
      <c r="K1593" s="76">
        <f ca="1">IF($D1589=LataProjekcji,ROUND($D1590-K1592,0),ROUND(IF(K1591=0,0,$D1590-K1592),0))</f>
        <v>0</v>
      </c>
      <c r="L1593" s="253">
        <f t="shared" ref="L1593:W1593" ca="1" si="2012">IF($D1589=LataProjekcji,ROUND($D1590-L1592,0),ROUND(IF(AND(L1591=0,K1593&gt;0),$D1590-L1592,IF(L1591=0,0,$D1590-L1592)),0))</f>
        <v>0</v>
      </c>
      <c r="M1593" s="253">
        <f t="shared" ca="1" si="2012"/>
        <v>0</v>
      </c>
      <c r="N1593" s="253">
        <f t="shared" ca="1" si="2012"/>
        <v>0</v>
      </c>
      <c r="O1593" s="253">
        <f t="shared" ca="1" si="2012"/>
        <v>0</v>
      </c>
      <c r="P1593" s="253">
        <f t="shared" ca="1" si="2012"/>
        <v>0</v>
      </c>
      <c r="Q1593" s="253">
        <f t="shared" ca="1" si="2012"/>
        <v>0</v>
      </c>
      <c r="R1593" s="253">
        <f t="shared" ca="1" si="2012"/>
        <v>0</v>
      </c>
      <c r="S1593" s="253">
        <f t="shared" ca="1" si="2012"/>
        <v>0</v>
      </c>
      <c r="T1593" s="253">
        <f t="shared" ca="1" si="2012"/>
        <v>0</v>
      </c>
      <c r="U1593" s="253">
        <f t="shared" ca="1" si="2012"/>
        <v>0</v>
      </c>
      <c r="V1593" s="253">
        <f t="shared" ca="1" si="2012"/>
        <v>0</v>
      </c>
      <c r="W1593" s="253">
        <f t="shared" ca="1" si="2012"/>
        <v>0</v>
      </c>
      <c r="X1593" s="253">
        <f t="shared" ref="X1593:AA1593" ca="1" si="2013">IF($D1589=LataProjekcji,ROUND($D1590-X1592,0),ROUND(IF(AND(X1591=0,W1593&gt;0),$D1590-X1592,IF(X1591=0,0,$D1590-X1592)),0))</f>
        <v>0</v>
      </c>
      <c r="Y1593" s="253">
        <f t="shared" ca="1" si="2013"/>
        <v>0</v>
      </c>
      <c r="Z1593" s="253">
        <f t="shared" ca="1" si="2013"/>
        <v>0</v>
      </c>
      <c r="AA1593" s="253">
        <f t="shared" ca="1" si="2013"/>
        <v>0</v>
      </c>
      <c r="AB1593" s="253">
        <f t="shared" ref="AB1593" ca="1" si="2014">IF($D1589=LataProjekcji,ROUND($D1590-AB1592,0),ROUND(IF(AND(AB1591=0,AA1593&gt;0),$D1590-AB1592,IF(AB1591=0,0,$D1590-AB1592)),0))</f>
        <v>0</v>
      </c>
      <c r="AC1593" s="253">
        <f t="shared" ref="AC1593" ca="1" si="2015">IF($D1589=LataProjekcji,ROUND($D1590-AC1592,0),ROUND(IF(AND(AC1591=0,AB1593&gt;0),$D1590-AC1592,IF(AC1591=0,0,$D1590-AC1592)),0))</f>
        <v>0</v>
      </c>
      <c r="AD1593" s="253">
        <f t="shared" ref="AD1593" ca="1" si="2016">IF($D1589=LataProjekcji,ROUND($D1590-AD1592,0),ROUND(IF(AND(AD1591=0,AC1593&gt;0),$D1590-AD1592,IF(AD1591=0,0,$D1590-AD1592)),0))</f>
        <v>0</v>
      </c>
      <c r="AE1593" s="253">
        <f t="shared" ref="AE1593" ca="1" si="2017">IF($D1589=LataProjekcji,ROUND($D1590-AE1592,0),ROUND(IF(AND(AE1591=0,AD1593&gt;0),$D1590-AE1592,IF(AE1591=0,0,$D1590-AE1592)),0))</f>
        <v>0</v>
      </c>
    </row>
    <row r="1594" spans="1:31" hidden="1">
      <c r="A1594" s="325"/>
      <c r="B1594" s="21"/>
      <c r="C1594" s="21"/>
      <c r="D1594" s="21"/>
      <c r="E1594" s="21"/>
      <c r="F1594" s="21"/>
      <c r="G1594" s="21"/>
      <c r="H1594" s="384">
        <f>H1587+1</f>
        <v>13</v>
      </c>
      <c r="I1594" s="21"/>
      <c r="J1594" s="384" t="s">
        <v>403</v>
      </c>
      <c r="K1594" s="523">
        <f t="shared" ref="K1594:AE1594" ca="1" si="2018">IF(AND(OFFSET($F$269,$D1588,0)="tak",OFFSET($G$269,$D1588,0)="tak",OFFSET($J$269,$D1588,0)="ok",LataProjekcji&lt;=Koniec_Projekt),ROUND(OFFSET($K$2527,$H1593,(COLUMN()-11))*OFFSET($K$374,$H1594,(COLUMN()-11)),0),0)</f>
        <v>0</v>
      </c>
      <c r="L1594" s="523">
        <f t="shared" ca="1" si="2018"/>
        <v>0</v>
      </c>
      <c r="M1594" s="523">
        <f t="shared" ca="1" si="2018"/>
        <v>0</v>
      </c>
      <c r="N1594" s="523">
        <f t="shared" ca="1" si="2018"/>
        <v>0</v>
      </c>
      <c r="O1594" s="523">
        <f t="shared" ca="1" si="2018"/>
        <v>0</v>
      </c>
      <c r="P1594" s="523">
        <f t="shared" ca="1" si="2018"/>
        <v>0</v>
      </c>
      <c r="Q1594" s="523">
        <f t="shared" ca="1" si="2018"/>
        <v>0</v>
      </c>
      <c r="R1594" s="523">
        <f t="shared" ca="1" si="2018"/>
        <v>0</v>
      </c>
      <c r="S1594" s="523">
        <f t="shared" ca="1" si="2018"/>
        <v>0</v>
      </c>
      <c r="T1594" s="523">
        <f t="shared" ca="1" si="2018"/>
        <v>0</v>
      </c>
      <c r="U1594" s="523">
        <f t="shared" ca="1" si="2018"/>
        <v>0</v>
      </c>
      <c r="V1594" s="523">
        <f t="shared" ca="1" si="2018"/>
        <v>0</v>
      </c>
      <c r="W1594" s="523">
        <f t="shared" ca="1" si="2018"/>
        <v>0</v>
      </c>
      <c r="X1594" s="523">
        <f t="shared" ca="1" si="2018"/>
        <v>0</v>
      </c>
      <c r="Y1594" s="523">
        <f t="shared" ca="1" si="2018"/>
        <v>0</v>
      </c>
      <c r="Z1594" s="523">
        <f t="shared" ca="1" si="2018"/>
        <v>0</v>
      </c>
      <c r="AA1594" s="523">
        <f t="shared" ca="1" si="2018"/>
        <v>0</v>
      </c>
      <c r="AB1594" s="523">
        <f t="shared" ca="1" si="2018"/>
        <v>0</v>
      </c>
      <c r="AC1594" s="523">
        <f t="shared" ca="1" si="2018"/>
        <v>0</v>
      </c>
      <c r="AD1594" s="523">
        <f t="shared" ca="1" si="2018"/>
        <v>0</v>
      </c>
      <c r="AE1594" s="523">
        <f t="shared" ca="1" si="2018"/>
        <v>0</v>
      </c>
    </row>
    <row r="1595" spans="1:31" hidden="1">
      <c r="A1595" s="325"/>
      <c r="B1595" s="20" t="str">
        <f ca="1">OFFSET($B$269,D1595,0)</f>
        <v/>
      </c>
      <c r="C1595" s="20"/>
      <c r="D1595" s="21">
        <f>D1588+1</f>
        <v>1292</v>
      </c>
      <c r="E1595" s="21"/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  <c r="R1595" s="21"/>
      <c r="S1595" s="21"/>
      <c r="T1595" s="21"/>
      <c r="U1595" s="21"/>
      <c r="V1595" s="21"/>
      <c r="W1595" s="21"/>
      <c r="X1595" s="21"/>
      <c r="Y1595" s="21"/>
      <c r="Z1595" s="21"/>
      <c r="AA1595" s="21"/>
      <c r="AB1595" s="21"/>
      <c r="AC1595" s="21"/>
      <c r="AD1595" s="21"/>
      <c r="AE1595" s="21"/>
    </row>
    <row r="1596" spans="1:31" hidden="1">
      <c r="A1596" s="325"/>
      <c r="B1596" s="21" t="s">
        <v>394</v>
      </c>
      <c r="C1596" s="21"/>
      <c r="D1596" s="164">
        <f ca="1">IFERROR(YEAR(OFFSET($E$269,D1595,0)),0)</f>
        <v>0</v>
      </c>
      <c r="E1596" s="164">
        <f ca="1">IFERROR(MONTH(OFFSET($E$269,D1595,0)),0)</f>
        <v>0</v>
      </c>
      <c r="F1596" s="522" cm="1">
        <f t="array" aca="1" ref="F1596" ca="1">IleMiesiecyDoKoncaRokuST</f>
        <v>0</v>
      </c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  <c r="R1596" s="21"/>
      <c r="S1596" s="21"/>
      <c r="T1596" s="21"/>
      <c r="U1596" s="21"/>
      <c r="V1596" s="21"/>
      <c r="W1596" s="21"/>
      <c r="X1596" s="21"/>
      <c r="Y1596" s="21"/>
      <c r="Z1596" s="21"/>
      <c r="AA1596" s="21"/>
      <c r="AB1596" s="21"/>
      <c r="AC1596" s="21"/>
      <c r="AD1596" s="21"/>
      <c r="AE1596" s="21"/>
    </row>
    <row r="1597" spans="1:31" hidden="1">
      <c r="A1597" s="325"/>
      <c r="B1597" s="21" t="s">
        <v>387</v>
      </c>
      <c r="C1597" s="21"/>
      <c r="D1597" s="371">
        <f ca="1">IF(E1597&lt;0,0,ROUND(E1597,0))</f>
        <v>0</v>
      </c>
      <c r="E1597" s="248">
        <f ca="1">OFFSET($D$269,D1595,0)</f>
        <v>0</v>
      </c>
      <c r="F1597" s="371">
        <f ca="1">IF(E1597&gt;10,ROUND(($D1598/12)*$F1596,0),$D1597)</f>
        <v>0</v>
      </c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  <c r="R1597" s="21"/>
      <c r="S1597" s="21"/>
      <c r="T1597" s="21"/>
      <c r="U1597" s="21"/>
      <c r="V1597" s="21"/>
      <c r="W1597" s="21"/>
      <c r="X1597" s="21"/>
      <c r="Y1597" s="21"/>
      <c r="Z1597" s="21"/>
      <c r="AA1597" s="21"/>
      <c r="AB1597" s="21"/>
      <c r="AC1597" s="21"/>
      <c r="AD1597" s="21"/>
      <c r="AE1597" s="21"/>
    </row>
    <row r="1598" spans="1:31" hidden="1">
      <c r="A1598" s="325"/>
      <c r="B1598" s="21" t="s">
        <v>395</v>
      </c>
      <c r="C1598" s="415">
        <f ca="1">OFFSET($C$269,D1595,0)</f>
        <v>0</v>
      </c>
      <c r="D1598" s="246">
        <f ca="1">IF(ISBLANK(OFFSET($E$269,D1595,0)),0,IF(E1597&gt;10,ROUND(D1597*C1598,0),IF(D1597&lt;0,0,D1597)))</f>
        <v>0</v>
      </c>
      <c r="E1598" s="21"/>
      <c r="F1598" s="21"/>
      <c r="G1598" s="21"/>
      <c r="H1598" s="21"/>
      <c r="I1598" s="21"/>
      <c r="J1598" s="21"/>
      <c r="K1598" s="74">
        <f ca="1">ROUND(IF($D1596=LataProjekcji,$F1597,IF($D1596=LataProjekcji,$D1598,0)),0)</f>
        <v>0</v>
      </c>
      <c r="L1598" s="247">
        <f ca="1">ROUND(IF(OR(AND($D1596=LataProjekcji,$F1596&gt;0),AND($D1596=LataProjekcji,$F1596=0,$E1597&lt;=10)),$F1597,IF($D1596&lt;LataProjekcji,IF((SUM($K1598:K1598)+$D1598)&lt;$D1597,$D1598,$D1597-SUM($K1598:K1598)),0)),0)</f>
        <v>0</v>
      </c>
      <c r="M1598" s="247">
        <f ca="1">ROUND(IF(OR(AND($D1596=LataProjekcji,$F1596&gt;0),AND($D1596=LataProjekcji,$F1596=0,$E1597&lt;=10)),$F1597,IF($D1596&lt;LataProjekcji,IF((SUM($K1598:L1598)+$D1598)&lt;$D1597,$D1598,$D1597-SUM($K1598:L1598)),0)),0)</f>
        <v>0</v>
      </c>
      <c r="N1598" s="247">
        <f ca="1">ROUND(IF(OR(AND($D1596=LataProjekcji,$F1596&gt;0),AND($D1596=LataProjekcji,$F1596=0,$E1597&lt;=10)),$F1597,IF($D1596&lt;LataProjekcji,IF((SUM($K1598:M1598)+$D1598)&lt;$D1597,$D1598,$D1597-SUM($K1598:M1598)),0)),0)</f>
        <v>0</v>
      </c>
      <c r="O1598" s="247">
        <f ca="1">ROUND(IF(OR(AND($D1596=LataProjekcji,$F1596&gt;0),AND($D1596=LataProjekcji,$F1596=0,$E1597&lt;=10)),$F1597,IF($D1596&lt;LataProjekcji,IF((SUM($K1598:N1598)+$D1598)&lt;$D1597,$D1598,$D1597-SUM($K1598:N1598)),0)),0)</f>
        <v>0</v>
      </c>
      <c r="P1598" s="247">
        <f ca="1">ROUND(IF(OR(AND($D1596=LataProjekcji,$F1596&gt;0),AND($D1596=LataProjekcji,$F1596=0,$E1597&lt;=10)),$F1597,IF($D1596&lt;LataProjekcji,IF((SUM($K1598:O1598)+$D1598)&lt;$D1597,$D1598,$D1597-SUM($K1598:O1598)),0)),0)</f>
        <v>0</v>
      </c>
      <c r="Q1598" s="247">
        <f ca="1">ROUND(IF(OR(AND($D1596=LataProjekcji,$F1596&gt;0),AND($D1596=LataProjekcji,$F1596=0,$E1597&lt;=10)),$F1597,IF($D1596&lt;LataProjekcji,IF((SUM($K1598:P1598)+$D1598)&lt;$D1597,$D1598,$D1597-SUM($K1598:P1598)),0)),0)</f>
        <v>0</v>
      </c>
      <c r="R1598" s="247">
        <f ca="1">ROUND(IF(OR(AND($D1596=LataProjekcji,$F1596&gt;0),AND($D1596=LataProjekcji,$F1596=0,$E1597&lt;=10)),$F1597,IF($D1596&lt;LataProjekcji,IF((SUM($K1598:Q1598)+$D1598)&lt;$D1597,$D1598,$D1597-SUM($K1598:Q1598)),0)),0)</f>
        <v>0</v>
      </c>
      <c r="S1598" s="247">
        <f ca="1">ROUND(IF(OR(AND($D1596=LataProjekcji,$F1596&gt;0),AND($D1596=LataProjekcji,$F1596=0,$E1597&lt;=10)),$F1597,IF($D1596&lt;LataProjekcji,IF((SUM($K1598:R1598)+$D1598)&lt;$D1597,$D1598,$D1597-SUM($K1598:R1598)),0)),0)</f>
        <v>0</v>
      </c>
      <c r="T1598" s="247">
        <f ca="1">ROUND(IF(OR(AND($D1596=LataProjekcji,$F1596&gt;0),AND($D1596=LataProjekcji,$F1596=0,$E1597&lt;=10)),$F1597,IF($D1596&lt;LataProjekcji,IF((SUM($K1598:S1598)+$D1598)&lt;$D1597,$D1598,$D1597-SUM($K1598:S1598)),0)),0)</f>
        <v>0</v>
      </c>
      <c r="U1598" s="247">
        <f ca="1">ROUND(IF(OR(AND($D1596=LataProjekcji,$F1596&gt;0),AND($D1596=LataProjekcji,$F1596=0,$E1597&lt;=10)),$F1597,IF($D1596&lt;LataProjekcji,IF((SUM($K1598:T1598)+$D1598)&lt;$D1597,$D1598,$D1597-SUM($K1598:T1598)),0)),0)</f>
        <v>0</v>
      </c>
      <c r="V1598" s="247">
        <f ca="1">ROUND(IF(OR(AND($D1596=LataProjekcji,$F1596&gt;0),AND($D1596=LataProjekcji,$F1596=0,$E1597&lt;=10)),$F1597,IF($D1596&lt;LataProjekcji,IF((SUM($K1598:U1598)+$D1598)&lt;$D1597,$D1598,$D1597-SUM($K1598:U1598)),0)),0)</f>
        <v>0</v>
      </c>
      <c r="W1598" s="247">
        <f ca="1">ROUND(IF(OR(AND($D1596=LataProjekcji,$F1596&gt;0),AND($D1596=LataProjekcji,$F1596=0,$E1597&lt;=10)),$F1597,IF($D1596&lt;LataProjekcji,IF((SUM($K1598:V1598)+$D1598)&lt;$D1597,$D1598,$D1597-SUM($K1598:V1598)),0)),0)</f>
        <v>0</v>
      </c>
      <c r="X1598" s="247">
        <f ca="1">ROUND(IF(OR(AND($D1596=LataProjekcji,$F1596&gt;0),AND($D1596=LataProjekcji,$F1596=0,$E1597&lt;=10)),$F1597,IF($D1596&lt;LataProjekcji,IF((SUM($K1598:W1598)+$D1598)&lt;$D1597,$D1598,$D1597-SUM($K1598:W1598)),0)),0)</f>
        <v>0</v>
      </c>
      <c r="Y1598" s="247">
        <f ca="1">ROUND(IF(OR(AND($D1596=LataProjekcji,$F1596&gt;0),AND($D1596=LataProjekcji,$F1596=0,$E1597&lt;=10)),$F1597,IF($D1596&lt;LataProjekcji,IF((SUM($K1598:X1598)+$D1598)&lt;$D1597,$D1598,$D1597-SUM($K1598:X1598)),0)),0)</f>
        <v>0</v>
      </c>
      <c r="Z1598" s="247">
        <f ca="1">ROUND(IF(OR(AND($D1596=LataProjekcji,$F1596&gt;0),AND($D1596=LataProjekcji,$F1596=0,$E1597&lt;=10)),$F1597,IF($D1596&lt;LataProjekcji,IF((SUM($K1598:Y1598)+$D1598)&lt;$D1597,$D1598,$D1597-SUM($K1598:Y1598)),0)),0)</f>
        <v>0</v>
      </c>
      <c r="AA1598" s="247">
        <f ca="1">ROUND(IF(OR(AND($D1596=LataProjekcji,$F1596&gt;0),AND($D1596=LataProjekcji,$F1596=0,$E1597&lt;=10)),$F1597,IF($D1596&lt;LataProjekcji,IF((SUM($K1598:Z1598)+$D1598)&lt;$D1597,$D1598,$D1597-SUM($K1598:Z1598)),0)),0)</f>
        <v>0</v>
      </c>
      <c r="AB1598" s="247">
        <f ca="1">ROUND(IF(OR(AND($D1596=LataProjekcji,$F1596&gt;0),AND($D1596=LataProjekcji,$F1596=0,$E1597&lt;=10)),$F1597,IF($D1596&lt;LataProjekcji,IF((SUM($K1598:AA1598)+$D1598)&lt;$D1597,$D1598,$D1597-SUM($K1598:AA1598)),0)),0)</f>
        <v>0</v>
      </c>
      <c r="AC1598" s="247">
        <f ca="1">ROUND(IF(OR(AND($D1596=LataProjekcji,$F1596&gt;0),AND($D1596=LataProjekcji,$F1596=0,$E1597&lt;=10)),$F1597,IF($D1596&lt;LataProjekcji,IF((SUM($K1598:AB1598)+$D1598)&lt;$D1597,$D1598,$D1597-SUM($K1598:AB1598)),0)),0)</f>
        <v>0</v>
      </c>
      <c r="AD1598" s="247">
        <f ca="1">ROUND(IF(OR(AND($D1596=LataProjekcji,$F1596&gt;0),AND($D1596=LataProjekcji,$F1596=0,$E1597&lt;=10)),$F1597,IF($D1596&lt;LataProjekcji,IF((SUM($K1598:AC1598)+$D1598)&lt;$D1597,$D1598,$D1597-SUM($K1598:AC1598)),0)),0)</f>
        <v>0</v>
      </c>
      <c r="AE1598" s="247">
        <f ca="1">ROUND(IF(OR(AND($D1596=LataProjekcji,$F1596&gt;0),AND($D1596=LataProjekcji,$F1596=0,$E1597&lt;=10)),$F1597,IF($D1596&lt;LataProjekcji,IF((SUM($K1598:AD1598)+$D1598)&lt;$D1597,$D1598,$D1597-SUM($K1598:AD1598)),0)),0)</f>
        <v>0</v>
      </c>
    </row>
    <row r="1599" spans="1:31" ht="12.5" hidden="1" thickBot="1">
      <c r="A1599" s="325"/>
      <c r="B1599" s="21" t="s">
        <v>396</v>
      </c>
      <c r="C1599" s="21"/>
      <c r="D1599" s="22"/>
      <c r="E1599" s="21"/>
      <c r="F1599" s="21"/>
      <c r="G1599" s="21"/>
      <c r="H1599" s="21"/>
      <c r="I1599" s="21"/>
      <c r="J1599" s="21"/>
      <c r="K1599" s="22">
        <f ca="1">ROUND(K1598,0)</f>
        <v>0</v>
      </c>
      <c r="L1599" s="22">
        <f t="shared" ref="L1599:W1599" ca="1" si="2019">ROUND(K1599+L1598,0)</f>
        <v>0</v>
      </c>
      <c r="M1599" s="22">
        <f t="shared" ca="1" si="2019"/>
        <v>0</v>
      </c>
      <c r="N1599" s="22">
        <f t="shared" ca="1" si="2019"/>
        <v>0</v>
      </c>
      <c r="O1599" s="22">
        <f t="shared" ca="1" si="2019"/>
        <v>0</v>
      </c>
      <c r="P1599" s="22">
        <f t="shared" ca="1" si="2019"/>
        <v>0</v>
      </c>
      <c r="Q1599" s="22">
        <f t="shared" ca="1" si="2019"/>
        <v>0</v>
      </c>
      <c r="R1599" s="22">
        <f t="shared" ca="1" si="2019"/>
        <v>0</v>
      </c>
      <c r="S1599" s="22">
        <f t="shared" ca="1" si="2019"/>
        <v>0</v>
      </c>
      <c r="T1599" s="22">
        <f t="shared" ca="1" si="2019"/>
        <v>0</v>
      </c>
      <c r="U1599" s="22">
        <f t="shared" ca="1" si="2019"/>
        <v>0</v>
      </c>
      <c r="V1599" s="22">
        <f t="shared" ca="1" si="2019"/>
        <v>0</v>
      </c>
      <c r="W1599" s="22">
        <f t="shared" ca="1" si="2019"/>
        <v>0</v>
      </c>
      <c r="X1599" s="22">
        <f ca="1">ROUND(W1599+X1598,0)</f>
        <v>0</v>
      </c>
      <c r="Y1599" s="22">
        <f ca="1">ROUND(X1599+Y1598,0)</f>
        <v>0</v>
      </c>
      <c r="Z1599" s="22">
        <f t="shared" ref="Z1599:AA1599" ca="1" si="2020">ROUND(Y1599+Z1598,0)</f>
        <v>0</v>
      </c>
      <c r="AA1599" s="22">
        <f t="shared" ca="1" si="2020"/>
        <v>0</v>
      </c>
      <c r="AB1599" s="22">
        <f t="shared" ref="AB1599" ca="1" si="2021">ROUND(AA1599+AB1598,0)</f>
        <v>0</v>
      </c>
      <c r="AC1599" s="22">
        <f t="shared" ref="AC1599" ca="1" si="2022">ROUND(AB1599+AC1598,0)</f>
        <v>0</v>
      </c>
      <c r="AD1599" s="22">
        <f t="shared" ref="AD1599" ca="1" si="2023">ROUND(AC1599+AD1598,0)</f>
        <v>0</v>
      </c>
      <c r="AE1599" s="22">
        <f t="shared" ref="AE1599" ca="1" si="2024">ROUND(AD1599+AE1598,0)</f>
        <v>0</v>
      </c>
    </row>
    <row r="1600" spans="1:31" ht="12.5" hidden="1" thickBot="1">
      <c r="A1600" s="325"/>
      <c r="B1600" s="21" t="s">
        <v>387</v>
      </c>
      <c r="C1600" s="21"/>
      <c r="D1600" s="22"/>
      <c r="E1600" s="21"/>
      <c r="F1600" s="21"/>
      <c r="G1600" s="21"/>
      <c r="H1600" s="534">
        <f>H1593+7</f>
        <v>242</v>
      </c>
      <c r="I1600" s="21"/>
      <c r="J1600" s="21"/>
      <c r="K1600" s="76">
        <f ca="1">IF($D1596=LataProjekcji,ROUND($D1597-K1599,0),ROUND(IF(K1598=0,0,$D1597-K1599),0))</f>
        <v>0</v>
      </c>
      <c r="L1600" s="253">
        <f t="shared" ref="L1600:W1600" ca="1" si="2025">IF($D1596=LataProjekcji,ROUND($D1597-L1599,0),ROUND(IF(AND(L1598=0,K1600&gt;0),$D1597-L1599,IF(L1598=0,0,$D1597-L1599)),0))</f>
        <v>0</v>
      </c>
      <c r="M1600" s="253">
        <f t="shared" ca="1" si="2025"/>
        <v>0</v>
      </c>
      <c r="N1600" s="253">
        <f t="shared" ca="1" si="2025"/>
        <v>0</v>
      </c>
      <c r="O1600" s="253">
        <f t="shared" ca="1" si="2025"/>
        <v>0</v>
      </c>
      <c r="P1600" s="253">
        <f t="shared" ca="1" si="2025"/>
        <v>0</v>
      </c>
      <c r="Q1600" s="253">
        <f t="shared" ca="1" si="2025"/>
        <v>0</v>
      </c>
      <c r="R1600" s="253">
        <f t="shared" ca="1" si="2025"/>
        <v>0</v>
      </c>
      <c r="S1600" s="253">
        <f t="shared" ca="1" si="2025"/>
        <v>0</v>
      </c>
      <c r="T1600" s="253">
        <f t="shared" ca="1" si="2025"/>
        <v>0</v>
      </c>
      <c r="U1600" s="253">
        <f t="shared" ca="1" si="2025"/>
        <v>0</v>
      </c>
      <c r="V1600" s="253">
        <f t="shared" ca="1" si="2025"/>
        <v>0</v>
      </c>
      <c r="W1600" s="253">
        <f t="shared" ca="1" si="2025"/>
        <v>0</v>
      </c>
      <c r="X1600" s="253">
        <f t="shared" ref="X1600:AA1600" ca="1" si="2026">IF($D1596=LataProjekcji,ROUND($D1597-X1599,0),ROUND(IF(AND(X1598=0,W1600&gt;0),$D1597-X1599,IF(X1598=0,0,$D1597-X1599)),0))</f>
        <v>0</v>
      </c>
      <c r="Y1600" s="253">
        <f t="shared" ca="1" si="2026"/>
        <v>0</v>
      </c>
      <c r="Z1600" s="253">
        <f t="shared" ca="1" si="2026"/>
        <v>0</v>
      </c>
      <c r="AA1600" s="253">
        <f t="shared" ca="1" si="2026"/>
        <v>0</v>
      </c>
      <c r="AB1600" s="253">
        <f t="shared" ref="AB1600" ca="1" si="2027">IF($D1596=LataProjekcji,ROUND($D1597-AB1599,0),ROUND(IF(AND(AB1598=0,AA1600&gt;0),$D1597-AB1599,IF(AB1598=0,0,$D1597-AB1599)),0))</f>
        <v>0</v>
      </c>
      <c r="AC1600" s="253">
        <f t="shared" ref="AC1600" ca="1" si="2028">IF($D1596=LataProjekcji,ROUND($D1597-AC1599,0),ROUND(IF(AND(AC1598=0,AB1600&gt;0),$D1597-AC1599,IF(AC1598=0,0,$D1597-AC1599)),0))</f>
        <v>0</v>
      </c>
      <c r="AD1600" s="253">
        <f t="shared" ref="AD1600" ca="1" si="2029">IF($D1596=LataProjekcji,ROUND($D1597-AD1599,0),ROUND(IF(AND(AD1598=0,AC1600&gt;0),$D1597-AD1599,IF(AD1598=0,0,$D1597-AD1599)),0))</f>
        <v>0</v>
      </c>
      <c r="AE1600" s="253">
        <f t="shared" ref="AE1600" ca="1" si="2030">IF($D1596=LataProjekcji,ROUND($D1597-AE1599,0),ROUND(IF(AND(AE1598=0,AD1600&gt;0),$D1597-AE1599,IF(AE1598=0,0,$D1597-AE1599)),0))</f>
        <v>0</v>
      </c>
    </row>
    <row r="1601" spans="1:31" hidden="1">
      <c r="A1601" s="325"/>
      <c r="H1601" s="384">
        <f>H1594+1</f>
        <v>14</v>
      </c>
      <c r="J1601" s="384" t="s">
        <v>403</v>
      </c>
      <c r="K1601" s="523">
        <f t="shared" ref="K1601:AE1601" ca="1" si="2031">IF(AND(OFFSET($F$269,$D1595,0)="tak",OFFSET($G$269,$D1595,0)="tak",OFFSET($J$269,$D1595,0)="ok",LataProjekcji&lt;=Koniec_Projekt),ROUND(OFFSET($K$2527,$H1600,(COLUMN()-11))*OFFSET($K$374,$H1601,(COLUMN()-11)),0),0)</f>
        <v>0</v>
      </c>
      <c r="L1601" s="523">
        <f t="shared" ca="1" si="2031"/>
        <v>0</v>
      </c>
      <c r="M1601" s="523">
        <f t="shared" ca="1" si="2031"/>
        <v>0</v>
      </c>
      <c r="N1601" s="523">
        <f t="shared" ca="1" si="2031"/>
        <v>0</v>
      </c>
      <c r="O1601" s="523">
        <f t="shared" ca="1" si="2031"/>
        <v>0</v>
      </c>
      <c r="P1601" s="523">
        <f t="shared" ca="1" si="2031"/>
        <v>0</v>
      </c>
      <c r="Q1601" s="523">
        <f t="shared" ca="1" si="2031"/>
        <v>0</v>
      </c>
      <c r="R1601" s="523">
        <f t="shared" ca="1" si="2031"/>
        <v>0</v>
      </c>
      <c r="S1601" s="523">
        <f t="shared" ca="1" si="2031"/>
        <v>0</v>
      </c>
      <c r="T1601" s="523">
        <f t="shared" ca="1" si="2031"/>
        <v>0</v>
      </c>
      <c r="U1601" s="523">
        <f t="shared" ca="1" si="2031"/>
        <v>0</v>
      </c>
      <c r="V1601" s="523">
        <f t="shared" ca="1" si="2031"/>
        <v>0</v>
      </c>
      <c r="W1601" s="523">
        <f t="shared" ca="1" si="2031"/>
        <v>0</v>
      </c>
      <c r="X1601" s="523">
        <f t="shared" ca="1" si="2031"/>
        <v>0</v>
      </c>
      <c r="Y1601" s="523">
        <f t="shared" ca="1" si="2031"/>
        <v>0</v>
      </c>
      <c r="Z1601" s="523">
        <f t="shared" ca="1" si="2031"/>
        <v>0</v>
      </c>
      <c r="AA1601" s="523">
        <f t="shared" ca="1" si="2031"/>
        <v>0</v>
      </c>
      <c r="AB1601" s="523">
        <f t="shared" ca="1" si="2031"/>
        <v>0</v>
      </c>
      <c r="AC1601" s="523">
        <f t="shared" ca="1" si="2031"/>
        <v>0</v>
      </c>
      <c r="AD1601" s="523">
        <f t="shared" ca="1" si="2031"/>
        <v>0</v>
      </c>
      <c r="AE1601" s="523">
        <f t="shared" ca="1" si="2031"/>
        <v>0</v>
      </c>
    </row>
    <row r="1602" spans="1:31" hidden="1">
      <c r="A1602" s="325"/>
    </row>
    <row r="1603" spans="1:31" hidden="1">
      <c r="A1603" s="325"/>
    </row>
    <row r="1604" spans="1:31" hidden="1">
      <c r="A1604" s="325"/>
    </row>
    <row r="1605" spans="1:31" hidden="1">
      <c r="A1605" s="325"/>
    </row>
    <row r="1606" spans="1:31" hidden="1">
      <c r="A1606" s="325"/>
    </row>
    <row r="1607" spans="1:31" ht="12.5" hidden="1" thickBot="1">
      <c r="A1607" s="325"/>
      <c r="B1607" s="441" t="s">
        <v>717</v>
      </c>
    </row>
    <row r="1608" spans="1:31" ht="12.5" hidden="1" thickBot="1">
      <c r="A1608" s="325"/>
      <c r="B1608" s="20">
        <f ca="1">OFFSET($B$269,D1608,0)</f>
        <v>0</v>
      </c>
      <c r="C1608" s="20"/>
      <c r="D1608" s="249">
        <v>149</v>
      </c>
      <c r="E1608" s="21"/>
      <c r="F1608" s="21" t="s">
        <v>391</v>
      </c>
      <c r="G1608" s="48"/>
      <c r="H1608" s="50" t="s">
        <v>392</v>
      </c>
      <c r="I1608" s="21" t="s">
        <v>393</v>
      </c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</row>
    <row r="1609" spans="1:31" hidden="1">
      <c r="A1609" s="325"/>
      <c r="B1609" s="21" t="s">
        <v>394</v>
      </c>
      <c r="C1609" s="21"/>
      <c r="D1609" s="164">
        <f ca="1">YEAR(OFFSET($E$269,D1608,0))</f>
        <v>1900</v>
      </c>
      <c r="E1609" s="164">
        <f ca="1">MONTH(OFFSET($E$269,D1608,0))</f>
        <v>1</v>
      </c>
      <c r="F1609" s="522" cm="1">
        <f t="array" aca="1" ref="F1609" ca="1">IleMiesiecyDoKoncaRokuST</f>
        <v>11</v>
      </c>
      <c r="G1609" s="49"/>
      <c r="H1609" s="51">
        <f>D568-G1609</f>
        <v>0</v>
      </c>
      <c r="I1609" s="22">
        <f>D568-G1609-H1609</f>
        <v>0</v>
      </c>
      <c r="J1609" s="21"/>
      <c r="K1609" s="21"/>
      <c r="L1609" s="21"/>
      <c r="M1609" s="21"/>
      <c r="N1609" s="21"/>
      <c r="O1609" s="21"/>
      <c r="P1609" s="21"/>
      <c r="Q1609" s="21"/>
      <c r="R1609" s="21"/>
      <c r="S1609" s="21"/>
      <c r="T1609" s="21"/>
      <c r="U1609" s="21"/>
      <c r="V1609" s="21"/>
      <c r="W1609" s="21"/>
      <c r="X1609" s="21"/>
      <c r="Y1609" s="21"/>
      <c r="Z1609" s="21"/>
      <c r="AA1609" s="21"/>
      <c r="AB1609" s="21"/>
      <c r="AC1609" s="21"/>
      <c r="AD1609" s="21"/>
      <c r="AE1609" s="21"/>
    </row>
    <row r="1610" spans="1:31" hidden="1">
      <c r="A1610" s="325"/>
      <c r="B1610" s="21" t="s">
        <v>387</v>
      </c>
      <c r="C1610" s="21"/>
      <c r="D1610" s="246">
        <f ca="1">IF(E1610&lt;0,0,ROUND(E1610,0))</f>
        <v>0</v>
      </c>
      <c r="E1610" s="248">
        <f ca="1">OFFSET($D$269,D1608,0)</f>
        <v>0</v>
      </c>
      <c r="F1610" s="246">
        <f ca="1">IF(E1610&gt;10,ROUND(($D1611/12)*$F1609,0),$D1610)</f>
        <v>0</v>
      </c>
      <c r="G1610" s="21" t="s">
        <v>402</v>
      </c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  <c r="R1610" s="21"/>
      <c r="S1610" s="21"/>
      <c r="T1610" s="21"/>
      <c r="U1610" s="21"/>
      <c r="V1610" s="21"/>
      <c r="W1610" s="21"/>
      <c r="X1610" s="21"/>
      <c r="Y1610" s="21"/>
      <c r="Z1610" s="21"/>
      <c r="AA1610" s="21"/>
      <c r="AB1610" s="21"/>
      <c r="AC1610" s="21"/>
      <c r="AD1610" s="21"/>
      <c r="AE1610" s="21"/>
    </row>
    <row r="1611" spans="1:31" hidden="1">
      <c r="A1611" s="325"/>
      <c r="B1611" s="21" t="s">
        <v>395</v>
      </c>
      <c r="C1611" s="415">
        <f ca="1">OFFSET($C$269,D1608,0)</f>
        <v>0</v>
      </c>
      <c r="D1611" s="246">
        <f ca="1">IF(ISBLANK(OFFSET($E$269,D1608,0)),0,IF(E1610&gt;10,ROUND(D1610*C1611,0),IF(D1610&lt;0,0,D1610)))</f>
        <v>0</v>
      </c>
      <c r="E1611" s="21"/>
      <c r="F1611" s="21"/>
      <c r="G1611" s="21"/>
      <c r="H1611" s="21"/>
      <c r="I1611" s="21"/>
      <c r="J1611" s="21"/>
      <c r="K1611" s="74">
        <f ca="1">ROUND(IF($D1609=LataProjekcji,$F1610,IF($D1609=LataProjekcji,$D1611,0)),0)</f>
        <v>0</v>
      </c>
      <c r="L1611" s="247">
        <f ca="1">ROUND(IF(OR(AND($D1609=LataProjekcji,$F1609&gt;0),AND($D1609=LataProjekcji,$F1609=0,$E1610&lt;=10)),$F1610,IF($D1609&lt;LataProjekcji,IF((SUM($K1611:K1611)+$D1611)&lt;$D1610,$D1611,$D1610-SUM($K1611:K1611)),0)),0)</f>
        <v>0</v>
      </c>
      <c r="M1611" s="247">
        <f ca="1">ROUND(IF(OR(AND($D1609=LataProjekcji,$F1609&gt;0),AND($D1609=LataProjekcji,$F1609=0,$E1610&lt;=10)),$F1610,IF($D1609&lt;LataProjekcji,IF((SUM($K1611:L1611)+$D1611)&lt;$D1610,$D1611,$D1610-SUM($K1611:L1611)),0)),0)</f>
        <v>0</v>
      </c>
      <c r="N1611" s="247">
        <f ca="1">ROUND(IF(OR(AND($D1609=LataProjekcji,$F1609&gt;0),AND($D1609=LataProjekcji,$F1609=0,$E1610&lt;=10)),$F1610,IF($D1609&lt;LataProjekcji,IF((SUM($K1611:M1611)+$D1611)&lt;$D1610,$D1611,$D1610-SUM($K1611:M1611)),0)),0)</f>
        <v>0</v>
      </c>
      <c r="O1611" s="247">
        <f ca="1">ROUND(IF(OR(AND($D1609=LataProjekcji,$F1609&gt;0),AND($D1609=LataProjekcji,$F1609=0,$E1610&lt;=10)),$F1610,IF($D1609&lt;LataProjekcji,IF((SUM($K1611:N1611)+$D1611)&lt;$D1610,$D1611,$D1610-SUM($K1611:N1611)),0)),0)</f>
        <v>0</v>
      </c>
      <c r="P1611" s="247">
        <f ca="1">ROUND(IF(OR(AND($D1609=LataProjekcji,$F1609&gt;0),AND($D1609=LataProjekcji,$F1609=0,$E1610&lt;=10)),$F1610,IF($D1609&lt;LataProjekcji,IF((SUM($K1611:O1611)+$D1611)&lt;$D1610,$D1611,$D1610-SUM($K1611:O1611)),0)),0)</f>
        <v>0</v>
      </c>
      <c r="Q1611" s="247">
        <f ca="1">ROUND(IF(OR(AND($D1609=LataProjekcji,$F1609&gt;0),AND($D1609=LataProjekcji,$F1609=0,$E1610&lt;=10)),$F1610,IF($D1609&lt;LataProjekcji,IF((SUM($K1611:P1611)+$D1611)&lt;$D1610,$D1611,$D1610-SUM($K1611:P1611)),0)),0)</f>
        <v>0</v>
      </c>
      <c r="R1611" s="247">
        <f ca="1">ROUND(IF(OR(AND($D1609=LataProjekcji,$F1609&gt;0),AND($D1609=LataProjekcji,$F1609=0,$E1610&lt;=10)),$F1610,IF($D1609&lt;LataProjekcji,IF((SUM($K1611:Q1611)+$D1611)&lt;$D1610,$D1611,$D1610-SUM($K1611:Q1611)),0)),0)</f>
        <v>0</v>
      </c>
      <c r="S1611" s="247">
        <f ca="1">ROUND(IF(OR(AND($D1609=LataProjekcji,$F1609&gt;0),AND($D1609=LataProjekcji,$F1609=0,$E1610&lt;=10)),$F1610,IF($D1609&lt;LataProjekcji,IF((SUM($K1611:R1611)+$D1611)&lt;$D1610,$D1611,$D1610-SUM($K1611:R1611)),0)),0)</f>
        <v>0</v>
      </c>
      <c r="T1611" s="247">
        <f ca="1">ROUND(IF(OR(AND($D1609=LataProjekcji,$F1609&gt;0),AND($D1609=LataProjekcji,$F1609=0,$E1610&lt;=10)),$F1610,IF($D1609&lt;LataProjekcji,IF((SUM($K1611:S1611)+$D1611)&lt;$D1610,$D1611,$D1610-SUM($K1611:S1611)),0)),0)</f>
        <v>0</v>
      </c>
      <c r="U1611" s="247">
        <f ca="1">ROUND(IF(OR(AND($D1609=LataProjekcji,$F1609&gt;0),AND($D1609=LataProjekcji,$F1609=0,$E1610&lt;=10)),$F1610,IF($D1609&lt;LataProjekcji,IF((SUM($K1611:T1611)+$D1611)&lt;$D1610,$D1611,$D1610-SUM($K1611:T1611)),0)),0)</f>
        <v>0</v>
      </c>
      <c r="V1611" s="247">
        <f ca="1">ROUND(IF(OR(AND($D1609=LataProjekcji,$F1609&gt;0),AND($D1609=LataProjekcji,$F1609=0,$E1610&lt;=10)),$F1610,IF($D1609&lt;LataProjekcji,IF((SUM($K1611:U1611)+$D1611)&lt;$D1610,$D1611,$D1610-SUM($K1611:U1611)),0)),0)</f>
        <v>0</v>
      </c>
      <c r="W1611" s="247">
        <f ca="1">ROUND(IF(OR(AND($D1609=LataProjekcji,$F1609&gt;0),AND($D1609=LataProjekcji,$F1609=0,$E1610&lt;=10)),$F1610,IF($D1609&lt;LataProjekcji,IF((SUM($K1611:V1611)+$D1611)&lt;$D1610,$D1611,$D1610-SUM($K1611:V1611)),0)),0)</f>
        <v>0</v>
      </c>
      <c r="X1611" s="247">
        <f ca="1">ROUND(IF(OR(AND($D1609=LataProjekcji,$F1609&gt;0),AND($D1609=LataProjekcji,$F1609=0,$E1610&lt;=10)),$F1610,IF($D1609&lt;LataProjekcji,IF((SUM($K1611:W1611)+$D1611)&lt;$D1610,$D1611,$D1610-SUM($K1611:W1611)),0)),0)</f>
        <v>0</v>
      </c>
      <c r="Y1611" s="247">
        <f ca="1">ROUND(IF(OR(AND($D1609=LataProjekcji,$F1609&gt;0),AND($D1609=LataProjekcji,$F1609=0,$E1610&lt;=10)),$F1610,IF($D1609&lt;LataProjekcji,IF((SUM($K1611:X1611)+$D1611)&lt;$D1610,$D1611,$D1610-SUM($K1611:X1611)),0)),0)</f>
        <v>0</v>
      </c>
      <c r="Z1611" s="247">
        <f ca="1">ROUND(IF(OR(AND($D1609=LataProjekcji,$F1609&gt;0),AND($D1609=LataProjekcji,$F1609=0,$E1610&lt;=10)),$F1610,IF($D1609&lt;LataProjekcji,IF((SUM($K1611:Y1611)+$D1611)&lt;$D1610,$D1611,$D1610-SUM($K1611:Y1611)),0)),0)</f>
        <v>0</v>
      </c>
      <c r="AA1611" s="247">
        <f ca="1">ROUND(IF(OR(AND($D1609=LataProjekcji,$F1609&gt;0),AND($D1609=LataProjekcji,$F1609=0,$E1610&lt;=10)),$F1610,IF($D1609&lt;LataProjekcji,IF((SUM($K1611:Z1611)+$D1611)&lt;$D1610,$D1611,$D1610-SUM($K1611:Z1611)),0)),0)</f>
        <v>0</v>
      </c>
      <c r="AB1611" s="247">
        <f ca="1">ROUND(IF(OR(AND($D1609=LataProjekcji,$F1609&gt;0),AND($D1609=LataProjekcji,$F1609=0,$E1610&lt;=10)),$F1610,IF($D1609&lt;LataProjekcji,IF((SUM($K1611:AA1611)+$D1611)&lt;$D1610,$D1611,$D1610-SUM($K1611:AA1611)),0)),0)</f>
        <v>0</v>
      </c>
      <c r="AC1611" s="247">
        <f ca="1">ROUND(IF(OR(AND($D1609=LataProjekcji,$F1609&gt;0),AND($D1609=LataProjekcji,$F1609=0,$E1610&lt;=10)),$F1610,IF($D1609&lt;LataProjekcji,IF((SUM($K1611:AB1611)+$D1611)&lt;$D1610,$D1611,$D1610-SUM($K1611:AB1611)),0)),0)</f>
        <v>0</v>
      </c>
      <c r="AD1611" s="247">
        <f ca="1">ROUND(IF(OR(AND($D1609=LataProjekcji,$F1609&gt;0),AND($D1609=LataProjekcji,$F1609=0,$E1610&lt;=10)),$F1610,IF($D1609&lt;LataProjekcji,IF((SUM($K1611:AC1611)+$D1611)&lt;$D1610,$D1611,$D1610-SUM($K1611:AC1611)),0)),0)</f>
        <v>0</v>
      </c>
      <c r="AE1611" s="247">
        <f ca="1">ROUND(IF(OR(AND($D1609=LataProjekcji,$F1609&gt;0),AND($D1609=LataProjekcji,$F1609=0,$E1610&lt;=10)),$F1610,IF($D1609&lt;LataProjekcji,IF((SUM($K1611:AD1611)+$D1611)&lt;$D1610,$D1611,$D1610-SUM($K1611:AD1611)),0)),0)</f>
        <v>0</v>
      </c>
    </row>
    <row r="1612" spans="1:31" ht="12.5" hidden="1" thickBot="1">
      <c r="A1612" s="325"/>
      <c r="B1612" s="21" t="s">
        <v>396</v>
      </c>
      <c r="C1612" s="21"/>
      <c r="D1612" s="22"/>
      <c r="E1612" s="21"/>
      <c r="F1612" s="21"/>
      <c r="G1612" s="21"/>
      <c r="H1612" s="21"/>
      <c r="I1612" s="21"/>
      <c r="J1612" s="21"/>
      <c r="K1612" s="22">
        <f ca="1">ROUND(K1611,0)</f>
        <v>0</v>
      </c>
      <c r="L1612" s="22">
        <f t="shared" ref="L1612:W1612" ca="1" si="2032">ROUND(K1612+L1611,0)</f>
        <v>0</v>
      </c>
      <c r="M1612" s="22">
        <f t="shared" ca="1" si="2032"/>
        <v>0</v>
      </c>
      <c r="N1612" s="22">
        <f t="shared" ca="1" si="2032"/>
        <v>0</v>
      </c>
      <c r="O1612" s="22">
        <f t="shared" ca="1" si="2032"/>
        <v>0</v>
      </c>
      <c r="P1612" s="22">
        <f t="shared" ca="1" si="2032"/>
        <v>0</v>
      </c>
      <c r="Q1612" s="22">
        <f t="shared" ca="1" si="2032"/>
        <v>0</v>
      </c>
      <c r="R1612" s="22">
        <f t="shared" ca="1" si="2032"/>
        <v>0</v>
      </c>
      <c r="S1612" s="22">
        <f t="shared" ca="1" si="2032"/>
        <v>0</v>
      </c>
      <c r="T1612" s="22">
        <f t="shared" ca="1" si="2032"/>
        <v>0</v>
      </c>
      <c r="U1612" s="22">
        <f t="shared" ca="1" si="2032"/>
        <v>0</v>
      </c>
      <c r="V1612" s="22">
        <f t="shared" ca="1" si="2032"/>
        <v>0</v>
      </c>
      <c r="W1612" s="22">
        <f t="shared" ca="1" si="2032"/>
        <v>0</v>
      </c>
      <c r="X1612" s="22">
        <f ca="1">ROUND(W1612+X1611,0)</f>
        <v>0</v>
      </c>
      <c r="Y1612" s="22">
        <f ca="1">ROUND(X1612+Y1611,0)</f>
        <v>0</v>
      </c>
      <c r="Z1612" s="22">
        <f t="shared" ref="Z1612:AA1612" ca="1" si="2033">ROUND(Y1612+Z1611,0)</f>
        <v>0</v>
      </c>
      <c r="AA1612" s="22">
        <f t="shared" ca="1" si="2033"/>
        <v>0</v>
      </c>
      <c r="AB1612" s="22">
        <f t="shared" ref="AB1612" ca="1" si="2034">ROUND(AA1612+AB1611,0)</f>
        <v>0</v>
      </c>
      <c r="AC1612" s="22">
        <f t="shared" ref="AC1612" ca="1" si="2035">ROUND(AB1612+AC1611,0)</f>
        <v>0</v>
      </c>
      <c r="AD1612" s="22">
        <f t="shared" ref="AD1612" ca="1" si="2036">ROUND(AC1612+AD1611,0)</f>
        <v>0</v>
      </c>
      <c r="AE1612" s="22">
        <f t="shared" ref="AE1612" ca="1" si="2037">ROUND(AD1612+AE1611,0)</f>
        <v>0</v>
      </c>
    </row>
    <row r="1613" spans="1:31" ht="12.5" hidden="1" thickBot="1">
      <c r="A1613" s="325"/>
      <c r="B1613" s="21" t="s">
        <v>387</v>
      </c>
      <c r="C1613" s="21"/>
      <c r="D1613" s="22"/>
      <c r="E1613" s="21"/>
      <c r="F1613" s="21"/>
      <c r="G1613" s="21"/>
      <c r="H1613" s="535">
        <f>H1600+9</f>
        <v>251</v>
      </c>
      <c r="I1613" s="21"/>
      <c r="J1613" s="21"/>
      <c r="K1613" s="76">
        <f ca="1">IF($D1609=LataProjekcji,ROUND($D1610-K1612,0),ROUND(IF(K1611=0,0,$D1610-K1612),0))</f>
        <v>0</v>
      </c>
      <c r="L1613" s="253">
        <f t="shared" ref="L1613:W1613" ca="1" si="2038">IF($D1609=LataProjekcji,ROUND($D1610-L1612,0),ROUND(IF(AND(L1611=0,K1613&gt;0),$D1610-L1612,IF(L1611=0,0,$D1610-L1612)),0))</f>
        <v>0</v>
      </c>
      <c r="M1613" s="253">
        <f t="shared" ca="1" si="2038"/>
        <v>0</v>
      </c>
      <c r="N1613" s="253">
        <f t="shared" ca="1" si="2038"/>
        <v>0</v>
      </c>
      <c r="O1613" s="253">
        <f t="shared" ca="1" si="2038"/>
        <v>0</v>
      </c>
      <c r="P1613" s="253">
        <f t="shared" ca="1" si="2038"/>
        <v>0</v>
      </c>
      <c r="Q1613" s="253">
        <f t="shared" ca="1" si="2038"/>
        <v>0</v>
      </c>
      <c r="R1613" s="253">
        <f t="shared" ca="1" si="2038"/>
        <v>0</v>
      </c>
      <c r="S1613" s="253">
        <f t="shared" ca="1" si="2038"/>
        <v>0</v>
      </c>
      <c r="T1613" s="253">
        <f t="shared" ca="1" si="2038"/>
        <v>0</v>
      </c>
      <c r="U1613" s="253">
        <f t="shared" ca="1" si="2038"/>
        <v>0</v>
      </c>
      <c r="V1613" s="253">
        <f t="shared" ca="1" si="2038"/>
        <v>0</v>
      </c>
      <c r="W1613" s="253">
        <f t="shared" ca="1" si="2038"/>
        <v>0</v>
      </c>
      <c r="X1613" s="253">
        <f t="shared" ref="X1613:AA1613" ca="1" si="2039">IF($D1609=LataProjekcji,ROUND($D1610-X1612,0),ROUND(IF(AND(X1611=0,W1613&gt;0),$D1610-X1612,IF(X1611=0,0,$D1610-X1612)),0))</f>
        <v>0</v>
      </c>
      <c r="Y1613" s="253">
        <f t="shared" ca="1" si="2039"/>
        <v>0</v>
      </c>
      <c r="Z1613" s="253">
        <f t="shared" ca="1" si="2039"/>
        <v>0</v>
      </c>
      <c r="AA1613" s="253">
        <f t="shared" ca="1" si="2039"/>
        <v>0</v>
      </c>
      <c r="AB1613" s="253">
        <f t="shared" ref="AB1613" ca="1" si="2040">IF($D1609=LataProjekcji,ROUND($D1610-AB1612,0),ROUND(IF(AND(AB1611=0,AA1613&gt;0),$D1610-AB1612,IF(AB1611=0,0,$D1610-AB1612)),0))</f>
        <v>0</v>
      </c>
      <c r="AC1613" s="253">
        <f t="shared" ref="AC1613" ca="1" si="2041">IF($D1609=LataProjekcji,ROUND($D1610-AC1612,0),ROUND(IF(AND(AC1611=0,AB1613&gt;0),$D1610-AC1612,IF(AC1611=0,0,$D1610-AC1612)),0))</f>
        <v>0</v>
      </c>
      <c r="AD1613" s="253">
        <f t="shared" ref="AD1613" ca="1" si="2042">IF($D1609=LataProjekcji,ROUND($D1610-AD1612,0),ROUND(IF(AND(AD1611=0,AC1613&gt;0),$D1610-AD1612,IF(AD1611=0,0,$D1610-AD1612)),0))</f>
        <v>0</v>
      </c>
      <c r="AE1613" s="253">
        <f t="shared" ref="AE1613" ca="1" si="2043">IF($D1609=LataProjekcji,ROUND($D1610-AE1612,0),ROUND(IF(AND(AE1611=0,AD1613&gt;0),$D1610-AE1612,IF(AE1611=0,0,$D1610-AE1612)),0))</f>
        <v>0</v>
      </c>
    </row>
    <row r="1614" spans="1:31" hidden="1">
      <c r="A1614" s="325"/>
      <c r="B1614" s="21"/>
      <c r="C1614" s="21"/>
      <c r="D1614" s="22"/>
      <c r="E1614" s="21"/>
      <c r="F1614" s="21"/>
      <c r="G1614" s="21"/>
      <c r="H1614" s="384">
        <v>0</v>
      </c>
      <c r="I1614" s="21"/>
      <c r="J1614" s="384" t="s">
        <v>403</v>
      </c>
      <c r="K1614" s="523">
        <f t="shared" ref="K1614:AE1614" ca="1" si="2044">IF(AND(OFFSET($F$269,$D1608,0)="tak",OFFSET($G$269,$D1608,0)="tak",OFFSET($J$269,$D1608,0)="ok",LataProjekcji&lt;=Koniec_Projekt),ROUND(OFFSET($K$2527,$H1613,(COLUMN()-11))*OFFSET($K$469,$H1614,(COLUMN()-11)),0),0)</f>
        <v>0</v>
      </c>
      <c r="L1614" s="523">
        <f t="shared" ca="1" si="2044"/>
        <v>0</v>
      </c>
      <c r="M1614" s="523">
        <f t="shared" ca="1" si="2044"/>
        <v>0</v>
      </c>
      <c r="N1614" s="523">
        <f t="shared" ca="1" si="2044"/>
        <v>0</v>
      </c>
      <c r="O1614" s="523">
        <f t="shared" ca="1" si="2044"/>
        <v>0</v>
      </c>
      <c r="P1614" s="523">
        <f t="shared" ca="1" si="2044"/>
        <v>0</v>
      </c>
      <c r="Q1614" s="523">
        <f t="shared" ca="1" si="2044"/>
        <v>0</v>
      </c>
      <c r="R1614" s="523">
        <f t="shared" ca="1" si="2044"/>
        <v>0</v>
      </c>
      <c r="S1614" s="523">
        <f t="shared" ca="1" si="2044"/>
        <v>0</v>
      </c>
      <c r="T1614" s="523">
        <f t="shared" ca="1" si="2044"/>
        <v>0</v>
      </c>
      <c r="U1614" s="523">
        <f t="shared" ca="1" si="2044"/>
        <v>0</v>
      </c>
      <c r="V1614" s="523">
        <f t="shared" ca="1" si="2044"/>
        <v>0</v>
      </c>
      <c r="W1614" s="523">
        <f t="shared" ca="1" si="2044"/>
        <v>0</v>
      </c>
      <c r="X1614" s="523">
        <f t="shared" ca="1" si="2044"/>
        <v>0</v>
      </c>
      <c r="Y1614" s="523">
        <f t="shared" ca="1" si="2044"/>
        <v>0</v>
      </c>
      <c r="Z1614" s="523">
        <f t="shared" ca="1" si="2044"/>
        <v>0</v>
      </c>
      <c r="AA1614" s="523">
        <f t="shared" ca="1" si="2044"/>
        <v>0</v>
      </c>
      <c r="AB1614" s="523">
        <f t="shared" ca="1" si="2044"/>
        <v>0</v>
      </c>
      <c r="AC1614" s="523">
        <f t="shared" ca="1" si="2044"/>
        <v>0</v>
      </c>
      <c r="AD1614" s="523">
        <f t="shared" ca="1" si="2044"/>
        <v>0</v>
      </c>
      <c r="AE1614" s="523">
        <f t="shared" ca="1" si="2044"/>
        <v>0</v>
      </c>
    </row>
    <row r="1615" spans="1:31" hidden="1">
      <c r="A1615" s="325"/>
      <c r="B1615" s="20">
        <f ca="1">OFFSET($B$269,D1615,0)</f>
        <v>0</v>
      </c>
      <c r="C1615" s="20"/>
      <c r="D1615" s="21">
        <f>D1608+1</f>
        <v>150</v>
      </c>
      <c r="E1615" s="21"/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</row>
    <row r="1616" spans="1:31" hidden="1">
      <c r="A1616" s="325"/>
      <c r="B1616" s="21" t="s">
        <v>394</v>
      </c>
      <c r="C1616" s="21"/>
      <c r="D1616" s="164">
        <f ca="1">YEAR(OFFSET($E$269,D1615,0))</f>
        <v>1900</v>
      </c>
      <c r="E1616" s="164">
        <f ca="1">MONTH(OFFSET($E$269,D1615,0))</f>
        <v>1</v>
      </c>
      <c r="F1616" s="522" cm="1">
        <f t="array" aca="1" ref="F1616" ca="1">IleMiesiecyDoKoncaRokuST</f>
        <v>11</v>
      </c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  <c r="R1616" s="21"/>
      <c r="S1616" s="21"/>
      <c r="T1616" s="21"/>
      <c r="U1616" s="21"/>
      <c r="V1616" s="21"/>
      <c r="W1616" s="21"/>
      <c r="X1616" s="21"/>
      <c r="Y1616" s="21"/>
      <c r="Z1616" s="21"/>
      <c r="AA1616" s="21"/>
      <c r="AB1616" s="21"/>
      <c r="AC1616" s="21"/>
      <c r="AD1616" s="21"/>
      <c r="AE1616" s="21"/>
    </row>
    <row r="1617" spans="1:31" hidden="1">
      <c r="A1617" s="325"/>
      <c r="B1617" s="21" t="s">
        <v>387</v>
      </c>
      <c r="C1617" s="21"/>
      <c r="D1617" s="368">
        <f ca="1">IF(E1617&lt;0,0,ROUND(E1617,0))</f>
        <v>0</v>
      </c>
      <c r="E1617" s="248">
        <f ca="1">OFFSET($D$269,D1615,0)</f>
        <v>0</v>
      </c>
      <c r="F1617" s="368">
        <f ca="1">IF(E1617&gt;10,ROUND(($D1618/12)*$F1616,0),$D1617)</f>
        <v>0</v>
      </c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  <c r="R1617" s="21"/>
      <c r="S1617" s="21"/>
      <c r="T1617" s="21"/>
      <c r="U1617" s="21"/>
      <c r="V1617" s="21"/>
      <c r="W1617" s="21"/>
      <c r="X1617" s="21"/>
      <c r="Y1617" s="21"/>
      <c r="Z1617" s="21"/>
      <c r="AA1617" s="21"/>
      <c r="AB1617" s="21"/>
      <c r="AC1617" s="21"/>
      <c r="AD1617" s="21"/>
      <c r="AE1617" s="21"/>
    </row>
    <row r="1618" spans="1:31" hidden="1">
      <c r="A1618" s="325"/>
      <c r="B1618" s="21" t="s">
        <v>395</v>
      </c>
      <c r="C1618" s="415">
        <f ca="1">OFFSET($C$269,D1615,0)</f>
        <v>0</v>
      </c>
      <c r="D1618" s="246">
        <f ca="1">IF(ISBLANK(OFFSET($E$269,D1615,0)),0,IF(E1617&gt;10,ROUND(D1617*C1618,0),IF(D1617&lt;0,0,D1617)))</f>
        <v>0</v>
      </c>
      <c r="E1618" s="21"/>
      <c r="F1618" s="21"/>
      <c r="G1618" s="21"/>
      <c r="H1618" s="21"/>
      <c r="I1618" s="21"/>
      <c r="J1618" s="21"/>
      <c r="K1618" s="74">
        <f ca="1">ROUND(IF($D1616=LataProjekcji,$F1617,IF($D1616=LataProjekcji,$D1618,0)),0)</f>
        <v>0</v>
      </c>
      <c r="L1618" s="247">
        <f ca="1">ROUND(IF(OR(AND($D1616=LataProjekcji,$F1616&gt;0),AND($D1616=LataProjekcji,$F1616=0,$E1617&lt;=10)),$F1617,IF($D1616&lt;LataProjekcji,IF((SUM($K1618:K1618)+$D1618)&lt;$D1617,$D1618,$D1617-SUM($K1618:K1618)),0)),0)</f>
        <v>0</v>
      </c>
      <c r="M1618" s="247">
        <f ca="1">ROUND(IF(OR(AND($D1616=LataProjekcji,$F1616&gt;0),AND($D1616=LataProjekcji,$F1616=0,$E1617&lt;=10)),$F1617,IF($D1616&lt;LataProjekcji,IF((SUM($K1618:L1618)+$D1618)&lt;$D1617,$D1618,$D1617-SUM($K1618:L1618)),0)),0)</f>
        <v>0</v>
      </c>
      <c r="N1618" s="247">
        <f ca="1">ROUND(IF(OR(AND($D1616=LataProjekcji,$F1616&gt;0),AND($D1616=LataProjekcji,$F1616=0,$E1617&lt;=10)),$F1617,IF($D1616&lt;LataProjekcji,IF((SUM($K1618:M1618)+$D1618)&lt;$D1617,$D1618,$D1617-SUM($K1618:M1618)),0)),0)</f>
        <v>0</v>
      </c>
      <c r="O1618" s="247">
        <f ca="1">ROUND(IF(OR(AND($D1616=LataProjekcji,$F1616&gt;0),AND($D1616=LataProjekcji,$F1616=0,$E1617&lt;=10)),$F1617,IF($D1616&lt;LataProjekcji,IF((SUM($K1618:N1618)+$D1618)&lt;$D1617,$D1618,$D1617-SUM($K1618:N1618)),0)),0)</f>
        <v>0</v>
      </c>
      <c r="P1618" s="247">
        <f ca="1">ROUND(IF(OR(AND($D1616=LataProjekcji,$F1616&gt;0),AND($D1616=LataProjekcji,$F1616=0,$E1617&lt;=10)),$F1617,IF($D1616&lt;LataProjekcji,IF((SUM($K1618:O1618)+$D1618)&lt;$D1617,$D1618,$D1617-SUM($K1618:O1618)),0)),0)</f>
        <v>0</v>
      </c>
      <c r="Q1618" s="247">
        <f ca="1">ROUND(IF(OR(AND($D1616=LataProjekcji,$F1616&gt;0),AND($D1616=LataProjekcji,$F1616=0,$E1617&lt;=10)),$F1617,IF($D1616&lt;LataProjekcji,IF((SUM($K1618:P1618)+$D1618)&lt;$D1617,$D1618,$D1617-SUM($K1618:P1618)),0)),0)</f>
        <v>0</v>
      </c>
      <c r="R1618" s="247">
        <f ca="1">ROUND(IF(OR(AND($D1616=LataProjekcji,$F1616&gt;0),AND($D1616=LataProjekcji,$F1616=0,$E1617&lt;=10)),$F1617,IF($D1616&lt;LataProjekcji,IF((SUM($K1618:Q1618)+$D1618)&lt;$D1617,$D1618,$D1617-SUM($K1618:Q1618)),0)),0)</f>
        <v>0</v>
      </c>
      <c r="S1618" s="247">
        <f ca="1">ROUND(IF(OR(AND($D1616=LataProjekcji,$F1616&gt;0),AND($D1616=LataProjekcji,$F1616=0,$E1617&lt;=10)),$F1617,IF($D1616&lt;LataProjekcji,IF((SUM($K1618:R1618)+$D1618)&lt;$D1617,$D1618,$D1617-SUM($K1618:R1618)),0)),0)</f>
        <v>0</v>
      </c>
      <c r="T1618" s="247">
        <f ca="1">ROUND(IF(OR(AND($D1616=LataProjekcji,$F1616&gt;0),AND($D1616=LataProjekcji,$F1616=0,$E1617&lt;=10)),$F1617,IF($D1616&lt;LataProjekcji,IF((SUM($K1618:S1618)+$D1618)&lt;$D1617,$D1618,$D1617-SUM($K1618:S1618)),0)),0)</f>
        <v>0</v>
      </c>
      <c r="U1618" s="247">
        <f ca="1">ROUND(IF(OR(AND($D1616=LataProjekcji,$F1616&gt;0),AND($D1616=LataProjekcji,$F1616=0,$E1617&lt;=10)),$F1617,IF($D1616&lt;LataProjekcji,IF((SUM($K1618:T1618)+$D1618)&lt;$D1617,$D1618,$D1617-SUM($K1618:T1618)),0)),0)</f>
        <v>0</v>
      </c>
      <c r="V1618" s="247">
        <f ca="1">ROUND(IF(OR(AND($D1616=LataProjekcji,$F1616&gt;0),AND($D1616=LataProjekcji,$F1616=0,$E1617&lt;=10)),$F1617,IF($D1616&lt;LataProjekcji,IF((SUM($K1618:U1618)+$D1618)&lt;$D1617,$D1618,$D1617-SUM($K1618:U1618)),0)),0)</f>
        <v>0</v>
      </c>
      <c r="W1618" s="247">
        <f ca="1">ROUND(IF(OR(AND($D1616=LataProjekcji,$F1616&gt;0),AND($D1616=LataProjekcji,$F1616=0,$E1617&lt;=10)),$F1617,IF($D1616&lt;LataProjekcji,IF((SUM($K1618:V1618)+$D1618)&lt;$D1617,$D1618,$D1617-SUM($K1618:V1618)),0)),0)</f>
        <v>0</v>
      </c>
      <c r="X1618" s="247">
        <f ca="1">ROUND(IF(OR(AND($D1616=LataProjekcji,$F1616&gt;0),AND($D1616=LataProjekcji,$F1616=0,$E1617&lt;=10)),$F1617,IF($D1616&lt;LataProjekcji,IF((SUM($K1618:W1618)+$D1618)&lt;$D1617,$D1618,$D1617-SUM($K1618:W1618)),0)),0)</f>
        <v>0</v>
      </c>
      <c r="Y1618" s="247">
        <f ca="1">ROUND(IF(OR(AND($D1616=LataProjekcji,$F1616&gt;0),AND($D1616=LataProjekcji,$F1616=0,$E1617&lt;=10)),$F1617,IF($D1616&lt;LataProjekcji,IF((SUM($K1618:X1618)+$D1618)&lt;$D1617,$D1618,$D1617-SUM($K1618:X1618)),0)),0)</f>
        <v>0</v>
      </c>
      <c r="Z1618" s="247">
        <f ca="1">ROUND(IF(OR(AND($D1616=LataProjekcji,$F1616&gt;0),AND($D1616=LataProjekcji,$F1616=0,$E1617&lt;=10)),$F1617,IF($D1616&lt;LataProjekcji,IF((SUM($K1618:Y1618)+$D1618)&lt;$D1617,$D1618,$D1617-SUM($K1618:Y1618)),0)),0)</f>
        <v>0</v>
      </c>
      <c r="AA1618" s="247">
        <f ca="1">ROUND(IF(OR(AND($D1616=LataProjekcji,$F1616&gt;0),AND($D1616=LataProjekcji,$F1616=0,$E1617&lt;=10)),$F1617,IF($D1616&lt;LataProjekcji,IF((SUM($K1618:Z1618)+$D1618)&lt;$D1617,$D1618,$D1617-SUM($K1618:Z1618)),0)),0)</f>
        <v>0</v>
      </c>
      <c r="AB1618" s="247">
        <f ca="1">ROUND(IF(OR(AND($D1616=LataProjekcji,$F1616&gt;0),AND($D1616=LataProjekcji,$F1616=0,$E1617&lt;=10)),$F1617,IF($D1616&lt;LataProjekcji,IF((SUM($K1618:AA1618)+$D1618)&lt;$D1617,$D1618,$D1617-SUM($K1618:AA1618)),0)),0)</f>
        <v>0</v>
      </c>
      <c r="AC1618" s="247">
        <f ca="1">ROUND(IF(OR(AND($D1616=LataProjekcji,$F1616&gt;0),AND($D1616=LataProjekcji,$F1616=0,$E1617&lt;=10)),$F1617,IF($D1616&lt;LataProjekcji,IF((SUM($K1618:AB1618)+$D1618)&lt;$D1617,$D1618,$D1617-SUM($K1618:AB1618)),0)),0)</f>
        <v>0</v>
      </c>
      <c r="AD1618" s="247">
        <f ca="1">ROUND(IF(OR(AND($D1616=LataProjekcji,$F1616&gt;0),AND($D1616=LataProjekcji,$F1616=0,$E1617&lt;=10)),$F1617,IF($D1616&lt;LataProjekcji,IF((SUM($K1618:AC1618)+$D1618)&lt;$D1617,$D1618,$D1617-SUM($K1618:AC1618)),0)),0)</f>
        <v>0</v>
      </c>
      <c r="AE1618" s="247">
        <f ca="1">ROUND(IF(OR(AND($D1616=LataProjekcji,$F1616&gt;0),AND($D1616=LataProjekcji,$F1616=0,$E1617&lt;=10)),$F1617,IF($D1616&lt;LataProjekcji,IF((SUM($K1618:AD1618)+$D1618)&lt;$D1617,$D1618,$D1617-SUM($K1618:AD1618)),0)),0)</f>
        <v>0</v>
      </c>
    </row>
    <row r="1619" spans="1:31" ht="12.5" hidden="1" thickBot="1">
      <c r="A1619" s="325"/>
      <c r="B1619" s="21" t="s">
        <v>396</v>
      </c>
      <c r="C1619" s="21"/>
      <c r="D1619" s="22"/>
      <c r="E1619" s="21"/>
      <c r="F1619" s="21"/>
      <c r="G1619" s="21"/>
      <c r="H1619" s="21"/>
      <c r="I1619" s="21"/>
      <c r="J1619" s="21"/>
      <c r="K1619" s="22">
        <f ca="1">ROUND(K1618,0)</f>
        <v>0</v>
      </c>
      <c r="L1619" s="22">
        <f t="shared" ref="L1619:W1619" ca="1" si="2045">ROUND(K1619+L1618,0)</f>
        <v>0</v>
      </c>
      <c r="M1619" s="22">
        <f t="shared" ca="1" si="2045"/>
        <v>0</v>
      </c>
      <c r="N1619" s="22">
        <f t="shared" ca="1" si="2045"/>
        <v>0</v>
      </c>
      <c r="O1619" s="22">
        <f t="shared" ca="1" si="2045"/>
        <v>0</v>
      </c>
      <c r="P1619" s="22">
        <f t="shared" ca="1" si="2045"/>
        <v>0</v>
      </c>
      <c r="Q1619" s="22">
        <f t="shared" ca="1" si="2045"/>
        <v>0</v>
      </c>
      <c r="R1619" s="22">
        <f t="shared" ca="1" si="2045"/>
        <v>0</v>
      </c>
      <c r="S1619" s="22">
        <f t="shared" ca="1" si="2045"/>
        <v>0</v>
      </c>
      <c r="T1619" s="22">
        <f t="shared" ca="1" si="2045"/>
        <v>0</v>
      </c>
      <c r="U1619" s="22">
        <f t="shared" ca="1" si="2045"/>
        <v>0</v>
      </c>
      <c r="V1619" s="22">
        <f t="shared" ca="1" si="2045"/>
        <v>0</v>
      </c>
      <c r="W1619" s="22">
        <f t="shared" ca="1" si="2045"/>
        <v>0</v>
      </c>
      <c r="X1619" s="22">
        <f ca="1">ROUND(W1619+X1618,0)</f>
        <v>0</v>
      </c>
      <c r="Y1619" s="22">
        <f ca="1">ROUND(X1619+Y1618,0)</f>
        <v>0</v>
      </c>
      <c r="Z1619" s="22">
        <f t="shared" ref="Z1619:AA1619" ca="1" si="2046">ROUND(Y1619+Z1618,0)</f>
        <v>0</v>
      </c>
      <c r="AA1619" s="22">
        <f t="shared" ca="1" si="2046"/>
        <v>0</v>
      </c>
      <c r="AB1619" s="22">
        <f t="shared" ref="AB1619" ca="1" si="2047">ROUND(AA1619+AB1618,0)</f>
        <v>0</v>
      </c>
      <c r="AC1619" s="22">
        <f t="shared" ref="AC1619" ca="1" si="2048">ROUND(AB1619+AC1618,0)</f>
        <v>0</v>
      </c>
      <c r="AD1619" s="22">
        <f t="shared" ref="AD1619" ca="1" si="2049">ROUND(AC1619+AD1618,0)</f>
        <v>0</v>
      </c>
      <c r="AE1619" s="22">
        <f t="shared" ref="AE1619" ca="1" si="2050">ROUND(AD1619+AE1618,0)</f>
        <v>0</v>
      </c>
    </row>
    <row r="1620" spans="1:31" ht="12.5" hidden="1" thickBot="1">
      <c r="A1620" s="325"/>
      <c r="B1620" s="21" t="s">
        <v>387</v>
      </c>
      <c r="C1620" s="21"/>
      <c r="D1620" s="22"/>
      <c r="E1620" s="21"/>
      <c r="F1620" s="21"/>
      <c r="G1620" s="21"/>
      <c r="H1620" s="534">
        <f>H1613+7</f>
        <v>258</v>
      </c>
      <c r="I1620" s="21"/>
      <c r="J1620" s="21"/>
      <c r="K1620" s="76">
        <f ca="1">IF($D1616=LataProjekcji,ROUND($D1617-K1619,0),ROUND(IF(K1618=0,0,$D1617-K1619),0))</f>
        <v>0</v>
      </c>
      <c r="L1620" s="253">
        <f t="shared" ref="L1620:W1620" ca="1" si="2051">IF($D1616=LataProjekcji,ROUND($D1617-L1619,0),ROUND(IF(AND(L1618=0,K1620&gt;0),$D1617-L1619,IF(L1618=0,0,$D1617-L1619)),0))</f>
        <v>0</v>
      </c>
      <c r="M1620" s="253">
        <f t="shared" ca="1" si="2051"/>
        <v>0</v>
      </c>
      <c r="N1620" s="253">
        <f t="shared" ca="1" si="2051"/>
        <v>0</v>
      </c>
      <c r="O1620" s="253">
        <f t="shared" ca="1" si="2051"/>
        <v>0</v>
      </c>
      <c r="P1620" s="253">
        <f t="shared" ca="1" si="2051"/>
        <v>0</v>
      </c>
      <c r="Q1620" s="253">
        <f t="shared" ca="1" si="2051"/>
        <v>0</v>
      </c>
      <c r="R1620" s="253">
        <f t="shared" ca="1" si="2051"/>
        <v>0</v>
      </c>
      <c r="S1620" s="253">
        <f t="shared" ca="1" si="2051"/>
        <v>0</v>
      </c>
      <c r="T1620" s="253">
        <f t="shared" ca="1" si="2051"/>
        <v>0</v>
      </c>
      <c r="U1620" s="253">
        <f t="shared" ca="1" si="2051"/>
        <v>0</v>
      </c>
      <c r="V1620" s="253">
        <f t="shared" ca="1" si="2051"/>
        <v>0</v>
      </c>
      <c r="W1620" s="253">
        <f t="shared" ca="1" si="2051"/>
        <v>0</v>
      </c>
      <c r="X1620" s="253">
        <f t="shared" ref="X1620:AA1620" ca="1" si="2052">IF($D1616=LataProjekcji,ROUND($D1617-X1619,0),ROUND(IF(AND(X1618=0,W1620&gt;0),$D1617-X1619,IF(X1618=0,0,$D1617-X1619)),0))</f>
        <v>0</v>
      </c>
      <c r="Y1620" s="253">
        <f t="shared" ca="1" si="2052"/>
        <v>0</v>
      </c>
      <c r="Z1620" s="253">
        <f t="shared" ca="1" si="2052"/>
        <v>0</v>
      </c>
      <c r="AA1620" s="253">
        <f t="shared" ca="1" si="2052"/>
        <v>0</v>
      </c>
      <c r="AB1620" s="253">
        <f t="shared" ref="AB1620" ca="1" si="2053">IF($D1616=LataProjekcji,ROUND($D1617-AB1619,0),ROUND(IF(AND(AB1618=0,AA1620&gt;0),$D1617-AB1619,IF(AB1618=0,0,$D1617-AB1619)),0))</f>
        <v>0</v>
      </c>
      <c r="AC1620" s="253">
        <f t="shared" ref="AC1620" ca="1" si="2054">IF($D1616=LataProjekcji,ROUND($D1617-AC1619,0),ROUND(IF(AND(AC1618=0,AB1620&gt;0),$D1617-AC1619,IF(AC1618=0,0,$D1617-AC1619)),0))</f>
        <v>0</v>
      </c>
      <c r="AD1620" s="253">
        <f t="shared" ref="AD1620" ca="1" si="2055">IF($D1616=LataProjekcji,ROUND($D1617-AD1619,0),ROUND(IF(AND(AD1618=0,AC1620&gt;0),$D1617-AD1619,IF(AD1618=0,0,$D1617-AD1619)),0))</f>
        <v>0</v>
      </c>
      <c r="AE1620" s="253">
        <f t="shared" ref="AE1620" ca="1" si="2056">IF($D1616=LataProjekcji,ROUND($D1617-AE1619,0),ROUND(IF(AND(AE1618=0,AD1620&gt;0),$D1617-AE1619,IF(AE1618=0,0,$D1617-AE1619)),0))</f>
        <v>0</v>
      </c>
    </row>
    <row r="1621" spans="1:31" hidden="1">
      <c r="A1621" s="325"/>
      <c r="B1621" s="20"/>
      <c r="C1621" s="20"/>
      <c r="D1621" s="21"/>
      <c r="E1621" s="21"/>
      <c r="F1621" s="21"/>
      <c r="G1621" s="21"/>
      <c r="H1621" s="384">
        <f>H1614+1</f>
        <v>1</v>
      </c>
      <c r="I1621" s="21"/>
      <c r="J1621" s="384" t="s">
        <v>403</v>
      </c>
      <c r="K1621" s="523">
        <f t="shared" ref="K1621:AE1621" ca="1" si="2057">IF(AND(OFFSET($F$269,$D1615,0)="tak",OFFSET($G$269,$D1615,0)="tak",OFFSET($J$269,$D1615,0)="ok",LataProjekcji&lt;=Koniec_Projekt),ROUND(OFFSET($K$2527,$H1620,(COLUMN()-11))*OFFSET($K$469,$H1621,(COLUMN()-11)),0),0)</f>
        <v>0</v>
      </c>
      <c r="L1621" s="523">
        <f t="shared" ca="1" si="2057"/>
        <v>0</v>
      </c>
      <c r="M1621" s="523">
        <f t="shared" ca="1" si="2057"/>
        <v>0</v>
      </c>
      <c r="N1621" s="523">
        <f t="shared" ca="1" si="2057"/>
        <v>0</v>
      </c>
      <c r="O1621" s="523">
        <f t="shared" ca="1" si="2057"/>
        <v>0</v>
      </c>
      <c r="P1621" s="523">
        <f t="shared" ca="1" si="2057"/>
        <v>0</v>
      </c>
      <c r="Q1621" s="523">
        <f t="shared" ca="1" si="2057"/>
        <v>0</v>
      </c>
      <c r="R1621" s="523">
        <f t="shared" ca="1" si="2057"/>
        <v>0</v>
      </c>
      <c r="S1621" s="523">
        <f t="shared" ca="1" si="2057"/>
        <v>0</v>
      </c>
      <c r="T1621" s="523">
        <f t="shared" ca="1" si="2057"/>
        <v>0</v>
      </c>
      <c r="U1621" s="523">
        <f t="shared" ca="1" si="2057"/>
        <v>0</v>
      </c>
      <c r="V1621" s="523">
        <f t="shared" ca="1" si="2057"/>
        <v>0</v>
      </c>
      <c r="W1621" s="523">
        <f t="shared" ca="1" si="2057"/>
        <v>0</v>
      </c>
      <c r="X1621" s="523">
        <f t="shared" ca="1" si="2057"/>
        <v>0</v>
      </c>
      <c r="Y1621" s="523">
        <f t="shared" ca="1" si="2057"/>
        <v>0</v>
      </c>
      <c r="Z1621" s="523">
        <f t="shared" ca="1" si="2057"/>
        <v>0</v>
      </c>
      <c r="AA1621" s="523">
        <f t="shared" ca="1" si="2057"/>
        <v>0</v>
      </c>
      <c r="AB1621" s="523">
        <f t="shared" ca="1" si="2057"/>
        <v>0</v>
      </c>
      <c r="AC1621" s="523">
        <f t="shared" ca="1" si="2057"/>
        <v>0</v>
      </c>
      <c r="AD1621" s="523">
        <f t="shared" ca="1" si="2057"/>
        <v>0</v>
      </c>
      <c r="AE1621" s="523">
        <f t="shared" ca="1" si="2057"/>
        <v>0</v>
      </c>
    </row>
    <row r="1622" spans="1:31" hidden="1">
      <c r="A1622" s="325"/>
      <c r="B1622" s="20">
        <f ca="1">OFFSET($B$269,D1622,0)</f>
        <v>0</v>
      </c>
      <c r="C1622" s="20"/>
      <c r="D1622" s="21">
        <f>D1615+1</f>
        <v>151</v>
      </c>
      <c r="E1622" s="21"/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</row>
    <row r="1623" spans="1:31" hidden="1">
      <c r="A1623" s="325"/>
      <c r="B1623" s="21" t="s">
        <v>394</v>
      </c>
      <c r="C1623" s="21"/>
      <c r="D1623" s="164">
        <f ca="1">YEAR(OFFSET($E$269,D1622,0))</f>
        <v>1900</v>
      </c>
      <c r="E1623" s="164">
        <f ca="1">MONTH(OFFSET($E$269,D1622,0))</f>
        <v>1</v>
      </c>
      <c r="F1623" s="522" cm="1">
        <f t="array" aca="1" ref="F1623" ca="1">IleMiesiecyDoKoncaRokuST</f>
        <v>11</v>
      </c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  <c r="V1623" s="21"/>
      <c r="W1623" s="21"/>
      <c r="X1623" s="21"/>
      <c r="Y1623" s="21"/>
      <c r="Z1623" s="21"/>
      <c r="AA1623" s="21"/>
      <c r="AB1623" s="21"/>
      <c r="AC1623" s="21"/>
      <c r="AD1623" s="21"/>
      <c r="AE1623" s="21"/>
    </row>
    <row r="1624" spans="1:31" hidden="1">
      <c r="A1624" s="325"/>
      <c r="B1624" s="21" t="s">
        <v>387</v>
      </c>
      <c r="C1624" s="21"/>
      <c r="D1624" s="369">
        <f ca="1">IF(E1624&lt;0,0,ROUND(E1624,0))</f>
        <v>0</v>
      </c>
      <c r="E1624" s="248">
        <f ca="1">OFFSET($D$269,D1622,0)</f>
        <v>0</v>
      </c>
      <c r="F1624" s="369">
        <f ca="1">IF(E1624&gt;10,ROUND(($D1625/12)*$F1623,0),$D1624)</f>
        <v>0</v>
      </c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  <c r="R1624" s="21"/>
      <c r="S1624" s="21"/>
      <c r="T1624" s="21"/>
      <c r="U1624" s="21"/>
      <c r="V1624" s="21"/>
      <c r="W1624" s="21"/>
      <c r="X1624" s="21"/>
      <c r="Y1624" s="21"/>
      <c r="Z1624" s="21"/>
      <c r="AA1624" s="21"/>
      <c r="AB1624" s="21"/>
      <c r="AC1624" s="21"/>
      <c r="AD1624" s="21"/>
      <c r="AE1624" s="21"/>
    </row>
    <row r="1625" spans="1:31" hidden="1">
      <c r="A1625" s="325"/>
      <c r="B1625" s="21" t="s">
        <v>395</v>
      </c>
      <c r="C1625" s="415">
        <f ca="1">OFFSET($C$269,D1622,0)</f>
        <v>0</v>
      </c>
      <c r="D1625" s="246">
        <f ca="1">IF(ISBLANK(OFFSET($E$269,D1622,0)),0,IF(E1624&gt;10,ROUND(D1624*C1625,0),IF(D1624&lt;0,0,D1624)))</f>
        <v>0</v>
      </c>
      <c r="E1625" s="21"/>
      <c r="F1625" s="21"/>
      <c r="G1625" s="21"/>
      <c r="H1625" s="21"/>
      <c r="I1625" s="21"/>
      <c r="J1625" s="21"/>
      <c r="K1625" s="74">
        <f ca="1">ROUND(IF($D1623=LataProjekcji,$F1624,IF($D1623=LataProjekcji,$D1625,0)),0)</f>
        <v>0</v>
      </c>
      <c r="L1625" s="247">
        <f ca="1">ROUND(IF(OR(AND($D1623=LataProjekcji,$F1623&gt;0),AND($D1623=LataProjekcji,$F1623=0,$E1624&lt;=10)),$F1624,IF($D1623&lt;LataProjekcji,IF((SUM($K1625:K1625)+$D1625)&lt;$D1624,$D1625,$D1624-SUM($K1625:K1625)),0)),0)</f>
        <v>0</v>
      </c>
      <c r="M1625" s="247">
        <f ca="1">ROUND(IF(OR(AND($D1623=LataProjekcji,$F1623&gt;0),AND($D1623=LataProjekcji,$F1623=0,$E1624&lt;=10)),$F1624,IF($D1623&lt;LataProjekcji,IF((SUM($K1625:L1625)+$D1625)&lt;$D1624,$D1625,$D1624-SUM($K1625:L1625)),0)),0)</f>
        <v>0</v>
      </c>
      <c r="N1625" s="247">
        <f ca="1">ROUND(IF(OR(AND($D1623=LataProjekcji,$F1623&gt;0),AND($D1623=LataProjekcji,$F1623=0,$E1624&lt;=10)),$F1624,IF($D1623&lt;LataProjekcji,IF((SUM($K1625:M1625)+$D1625)&lt;$D1624,$D1625,$D1624-SUM($K1625:M1625)),0)),0)</f>
        <v>0</v>
      </c>
      <c r="O1625" s="247">
        <f ca="1">ROUND(IF(OR(AND($D1623=LataProjekcji,$F1623&gt;0),AND($D1623=LataProjekcji,$F1623=0,$E1624&lt;=10)),$F1624,IF($D1623&lt;LataProjekcji,IF((SUM($K1625:N1625)+$D1625)&lt;$D1624,$D1625,$D1624-SUM($K1625:N1625)),0)),0)</f>
        <v>0</v>
      </c>
      <c r="P1625" s="247">
        <f ca="1">ROUND(IF(OR(AND($D1623=LataProjekcji,$F1623&gt;0),AND($D1623=LataProjekcji,$F1623=0,$E1624&lt;=10)),$F1624,IF($D1623&lt;LataProjekcji,IF((SUM($K1625:O1625)+$D1625)&lt;$D1624,$D1625,$D1624-SUM($K1625:O1625)),0)),0)</f>
        <v>0</v>
      </c>
      <c r="Q1625" s="247">
        <f ca="1">ROUND(IF(OR(AND($D1623=LataProjekcji,$F1623&gt;0),AND($D1623=LataProjekcji,$F1623=0,$E1624&lt;=10)),$F1624,IF($D1623&lt;LataProjekcji,IF((SUM($K1625:P1625)+$D1625)&lt;$D1624,$D1625,$D1624-SUM($K1625:P1625)),0)),0)</f>
        <v>0</v>
      </c>
      <c r="R1625" s="247">
        <f ca="1">ROUND(IF(OR(AND($D1623=LataProjekcji,$F1623&gt;0),AND($D1623=LataProjekcji,$F1623=0,$E1624&lt;=10)),$F1624,IF($D1623&lt;LataProjekcji,IF((SUM($K1625:Q1625)+$D1625)&lt;$D1624,$D1625,$D1624-SUM($K1625:Q1625)),0)),0)</f>
        <v>0</v>
      </c>
      <c r="S1625" s="247">
        <f ca="1">ROUND(IF(OR(AND($D1623=LataProjekcji,$F1623&gt;0),AND($D1623=LataProjekcji,$F1623=0,$E1624&lt;=10)),$F1624,IF($D1623&lt;LataProjekcji,IF((SUM($K1625:R1625)+$D1625)&lt;$D1624,$D1625,$D1624-SUM($K1625:R1625)),0)),0)</f>
        <v>0</v>
      </c>
      <c r="T1625" s="247">
        <f ca="1">ROUND(IF(OR(AND($D1623=LataProjekcji,$F1623&gt;0),AND($D1623=LataProjekcji,$F1623=0,$E1624&lt;=10)),$F1624,IF($D1623&lt;LataProjekcji,IF((SUM($K1625:S1625)+$D1625)&lt;$D1624,$D1625,$D1624-SUM($K1625:S1625)),0)),0)</f>
        <v>0</v>
      </c>
      <c r="U1625" s="247">
        <f ca="1">ROUND(IF(OR(AND($D1623=LataProjekcji,$F1623&gt;0),AND($D1623=LataProjekcji,$F1623=0,$E1624&lt;=10)),$F1624,IF($D1623&lt;LataProjekcji,IF((SUM($K1625:T1625)+$D1625)&lt;$D1624,$D1625,$D1624-SUM($K1625:T1625)),0)),0)</f>
        <v>0</v>
      </c>
      <c r="V1625" s="247">
        <f ca="1">ROUND(IF(OR(AND($D1623=LataProjekcji,$F1623&gt;0),AND($D1623=LataProjekcji,$F1623=0,$E1624&lt;=10)),$F1624,IF($D1623&lt;LataProjekcji,IF((SUM($K1625:U1625)+$D1625)&lt;$D1624,$D1625,$D1624-SUM($K1625:U1625)),0)),0)</f>
        <v>0</v>
      </c>
      <c r="W1625" s="247">
        <f ca="1">ROUND(IF(OR(AND($D1623=LataProjekcji,$F1623&gt;0),AND($D1623=LataProjekcji,$F1623=0,$E1624&lt;=10)),$F1624,IF($D1623&lt;LataProjekcji,IF((SUM($K1625:V1625)+$D1625)&lt;$D1624,$D1625,$D1624-SUM($K1625:V1625)),0)),0)</f>
        <v>0</v>
      </c>
      <c r="X1625" s="247">
        <f ca="1">ROUND(IF(OR(AND($D1623=LataProjekcji,$F1623&gt;0),AND($D1623=LataProjekcji,$F1623=0,$E1624&lt;=10)),$F1624,IF($D1623&lt;LataProjekcji,IF((SUM($K1625:W1625)+$D1625)&lt;$D1624,$D1625,$D1624-SUM($K1625:W1625)),0)),0)</f>
        <v>0</v>
      </c>
      <c r="Y1625" s="247">
        <f ca="1">ROUND(IF(OR(AND($D1623=LataProjekcji,$F1623&gt;0),AND($D1623=LataProjekcji,$F1623=0,$E1624&lt;=10)),$F1624,IF($D1623&lt;LataProjekcji,IF((SUM($K1625:X1625)+$D1625)&lt;$D1624,$D1625,$D1624-SUM($K1625:X1625)),0)),0)</f>
        <v>0</v>
      </c>
      <c r="Z1625" s="247">
        <f ca="1">ROUND(IF(OR(AND($D1623=LataProjekcji,$F1623&gt;0),AND($D1623=LataProjekcji,$F1623=0,$E1624&lt;=10)),$F1624,IF($D1623&lt;LataProjekcji,IF((SUM($K1625:Y1625)+$D1625)&lt;$D1624,$D1625,$D1624-SUM($K1625:Y1625)),0)),0)</f>
        <v>0</v>
      </c>
      <c r="AA1625" s="247">
        <f ca="1">ROUND(IF(OR(AND($D1623=LataProjekcji,$F1623&gt;0),AND($D1623=LataProjekcji,$F1623=0,$E1624&lt;=10)),$F1624,IF($D1623&lt;LataProjekcji,IF((SUM($K1625:Z1625)+$D1625)&lt;$D1624,$D1625,$D1624-SUM($K1625:Z1625)),0)),0)</f>
        <v>0</v>
      </c>
      <c r="AB1625" s="247">
        <f ca="1">ROUND(IF(OR(AND($D1623=LataProjekcji,$F1623&gt;0),AND($D1623=LataProjekcji,$F1623=0,$E1624&lt;=10)),$F1624,IF($D1623&lt;LataProjekcji,IF((SUM($K1625:AA1625)+$D1625)&lt;$D1624,$D1625,$D1624-SUM($K1625:AA1625)),0)),0)</f>
        <v>0</v>
      </c>
      <c r="AC1625" s="247">
        <f ca="1">ROUND(IF(OR(AND($D1623=LataProjekcji,$F1623&gt;0),AND($D1623=LataProjekcji,$F1623=0,$E1624&lt;=10)),$F1624,IF($D1623&lt;LataProjekcji,IF((SUM($K1625:AB1625)+$D1625)&lt;$D1624,$D1625,$D1624-SUM($K1625:AB1625)),0)),0)</f>
        <v>0</v>
      </c>
      <c r="AD1625" s="247">
        <f ca="1">ROUND(IF(OR(AND($D1623=LataProjekcji,$F1623&gt;0),AND($D1623=LataProjekcji,$F1623=0,$E1624&lt;=10)),$F1624,IF($D1623&lt;LataProjekcji,IF((SUM($K1625:AC1625)+$D1625)&lt;$D1624,$D1625,$D1624-SUM($K1625:AC1625)),0)),0)</f>
        <v>0</v>
      </c>
      <c r="AE1625" s="247">
        <f ca="1">ROUND(IF(OR(AND($D1623=LataProjekcji,$F1623&gt;0),AND($D1623=LataProjekcji,$F1623=0,$E1624&lt;=10)),$F1624,IF($D1623&lt;LataProjekcji,IF((SUM($K1625:AD1625)+$D1625)&lt;$D1624,$D1625,$D1624-SUM($K1625:AD1625)),0)),0)</f>
        <v>0</v>
      </c>
    </row>
    <row r="1626" spans="1:31" ht="12.5" hidden="1" thickBot="1">
      <c r="A1626" s="325"/>
      <c r="B1626" s="21" t="s">
        <v>396</v>
      </c>
      <c r="C1626" s="21"/>
      <c r="D1626" s="22"/>
      <c r="E1626" s="21"/>
      <c r="F1626" s="21"/>
      <c r="G1626" s="21"/>
      <c r="H1626" s="21"/>
      <c r="I1626" s="21"/>
      <c r="J1626" s="21"/>
      <c r="K1626" s="22">
        <f ca="1">ROUND(K1625,0)</f>
        <v>0</v>
      </c>
      <c r="L1626" s="22">
        <f t="shared" ref="L1626:W1626" ca="1" si="2058">ROUND(K1626+L1625,0)</f>
        <v>0</v>
      </c>
      <c r="M1626" s="22">
        <f t="shared" ca="1" si="2058"/>
        <v>0</v>
      </c>
      <c r="N1626" s="22">
        <f t="shared" ca="1" si="2058"/>
        <v>0</v>
      </c>
      <c r="O1626" s="22">
        <f t="shared" ca="1" si="2058"/>
        <v>0</v>
      </c>
      <c r="P1626" s="22">
        <f t="shared" ca="1" si="2058"/>
        <v>0</v>
      </c>
      <c r="Q1626" s="22">
        <f t="shared" ca="1" si="2058"/>
        <v>0</v>
      </c>
      <c r="R1626" s="22">
        <f t="shared" ca="1" si="2058"/>
        <v>0</v>
      </c>
      <c r="S1626" s="22">
        <f t="shared" ca="1" si="2058"/>
        <v>0</v>
      </c>
      <c r="T1626" s="22">
        <f t="shared" ca="1" si="2058"/>
        <v>0</v>
      </c>
      <c r="U1626" s="22">
        <f t="shared" ca="1" si="2058"/>
        <v>0</v>
      </c>
      <c r="V1626" s="22">
        <f t="shared" ca="1" si="2058"/>
        <v>0</v>
      </c>
      <c r="W1626" s="22">
        <f t="shared" ca="1" si="2058"/>
        <v>0</v>
      </c>
      <c r="X1626" s="22">
        <f ca="1">ROUND(W1626+X1625,0)</f>
        <v>0</v>
      </c>
      <c r="Y1626" s="22">
        <f ca="1">ROUND(X1626+Y1625,0)</f>
        <v>0</v>
      </c>
      <c r="Z1626" s="22">
        <f t="shared" ref="Z1626:AA1626" ca="1" si="2059">ROUND(Y1626+Z1625,0)</f>
        <v>0</v>
      </c>
      <c r="AA1626" s="22">
        <f t="shared" ca="1" si="2059"/>
        <v>0</v>
      </c>
      <c r="AB1626" s="22">
        <f t="shared" ref="AB1626" ca="1" si="2060">ROUND(AA1626+AB1625,0)</f>
        <v>0</v>
      </c>
      <c r="AC1626" s="22">
        <f t="shared" ref="AC1626" ca="1" si="2061">ROUND(AB1626+AC1625,0)</f>
        <v>0</v>
      </c>
      <c r="AD1626" s="22">
        <f t="shared" ref="AD1626" ca="1" si="2062">ROUND(AC1626+AD1625,0)</f>
        <v>0</v>
      </c>
      <c r="AE1626" s="22">
        <f t="shared" ref="AE1626" ca="1" si="2063">ROUND(AD1626+AE1625,0)</f>
        <v>0</v>
      </c>
    </row>
    <row r="1627" spans="1:31" ht="12.5" hidden="1" thickBot="1">
      <c r="A1627" s="325"/>
      <c r="B1627" s="21" t="s">
        <v>387</v>
      </c>
      <c r="C1627" s="21"/>
      <c r="D1627" s="22"/>
      <c r="E1627" s="21"/>
      <c r="F1627" s="21"/>
      <c r="G1627" s="21"/>
      <c r="H1627" s="534">
        <f>H1620+7</f>
        <v>265</v>
      </c>
      <c r="I1627" s="21"/>
      <c r="J1627" s="21"/>
      <c r="K1627" s="76">
        <f ca="1">IF($D1623=LataProjekcji,ROUND($D1624-K1626,0),ROUND(IF(K1625=0,0,$D1624-K1626),0))</f>
        <v>0</v>
      </c>
      <c r="L1627" s="253">
        <f t="shared" ref="L1627:W1627" ca="1" si="2064">IF($D1623=LataProjekcji,ROUND($D1624-L1626,0),ROUND(IF(AND(L1625=0,K1627&gt;0),$D1624-L1626,IF(L1625=0,0,$D1624-L1626)),0))</f>
        <v>0</v>
      </c>
      <c r="M1627" s="253">
        <f t="shared" ca="1" si="2064"/>
        <v>0</v>
      </c>
      <c r="N1627" s="253">
        <f t="shared" ca="1" si="2064"/>
        <v>0</v>
      </c>
      <c r="O1627" s="253">
        <f t="shared" ca="1" si="2064"/>
        <v>0</v>
      </c>
      <c r="P1627" s="253">
        <f t="shared" ca="1" si="2064"/>
        <v>0</v>
      </c>
      <c r="Q1627" s="253">
        <f t="shared" ca="1" si="2064"/>
        <v>0</v>
      </c>
      <c r="R1627" s="253">
        <f t="shared" ca="1" si="2064"/>
        <v>0</v>
      </c>
      <c r="S1627" s="253">
        <f t="shared" ca="1" si="2064"/>
        <v>0</v>
      </c>
      <c r="T1627" s="253">
        <f t="shared" ca="1" si="2064"/>
        <v>0</v>
      </c>
      <c r="U1627" s="253">
        <f t="shared" ca="1" si="2064"/>
        <v>0</v>
      </c>
      <c r="V1627" s="253">
        <f t="shared" ca="1" si="2064"/>
        <v>0</v>
      </c>
      <c r="W1627" s="253">
        <f t="shared" ca="1" si="2064"/>
        <v>0</v>
      </c>
      <c r="X1627" s="253">
        <f t="shared" ref="X1627:AA1627" ca="1" si="2065">IF($D1623=LataProjekcji,ROUND($D1624-X1626,0),ROUND(IF(AND(X1625=0,W1627&gt;0),$D1624-X1626,IF(X1625=0,0,$D1624-X1626)),0))</f>
        <v>0</v>
      </c>
      <c r="Y1627" s="253">
        <f t="shared" ca="1" si="2065"/>
        <v>0</v>
      </c>
      <c r="Z1627" s="253">
        <f t="shared" ca="1" si="2065"/>
        <v>0</v>
      </c>
      <c r="AA1627" s="253">
        <f t="shared" ca="1" si="2065"/>
        <v>0</v>
      </c>
      <c r="AB1627" s="253">
        <f t="shared" ref="AB1627" ca="1" si="2066">IF($D1623=LataProjekcji,ROUND($D1624-AB1626,0),ROUND(IF(AND(AB1625=0,AA1627&gt;0),$D1624-AB1626,IF(AB1625=0,0,$D1624-AB1626)),0))</f>
        <v>0</v>
      </c>
      <c r="AC1627" s="253">
        <f t="shared" ref="AC1627" ca="1" si="2067">IF($D1623=LataProjekcji,ROUND($D1624-AC1626,0),ROUND(IF(AND(AC1625=0,AB1627&gt;0),$D1624-AC1626,IF(AC1625=0,0,$D1624-AC1626)),0))</f>
        <v>0</v>
      </c>
      <c r="AD1627" s="253">
        <f t="shared" ref="AD1627" ca="1" si="2068">IF($D1623=LataProjekcji,ROUND($D1624-AD1626,0),ROUND(IF(AND(AD1625=0,AC1627&gt;0),$D1624-AD1626,IF(AD1625=0,0,$D1624-AD1626)),0))</f>
        <v>0</v>
      </c>
      <c r="AE1627" s="253">
        <f t="shared" ref="AE1627" ca="1" si="2069">IF($D1623=LataProjekcji,ROUND($D1624-AE1626,0),ROUND(IF(AND(AE1625=0,AD1627&gt;0),$D1624-AE1626,IF(AE1625=0,0,$D1624-AE1626)),0))</f>
        <v>0</v>
      </c>
    </row>
    <row r="1628" spans="1:31" hidden="1">
      <c r="A1628" s="325"/>
      <c r="B1628" s="21"/>
      <c r="C1628" s="21"/>
      <c r="D1628" s="22"/>
      <c r="E1628" s="21"/>
      <c r="F1628" s="21"/>
      <c r="G1628" s="21"/>
      <c r="H1628" s="384">
        <f>H1621+1</f>
        <v>2</v>
      </c>
      <c r="I1628" s="21"/>
      <c r="J1628" s="384" t="s">
        <v>403</v>
      </c>
      <c r="K1628" s="523">
        <f t="shared" ref="K1628:AE1628" ca="1" si="2070">IF(AND(OFFSET($F$269,$D1622,0)="tak",OFFSET($G$269,$D1622,0)="tak",OFFSET($J$269,$D1622,0)="ok",LataProjekcji&lt;=Koniec_Projekt),ROUND(OFFSET($K$2527,$H1627,(COLUMN()-11))*OFFSET($K$469,$H1628,(COLUMN()-11)),0),0)</f>
        <v>0</v>
      </c>
      <c r="L1628" s="523">
        <f t="shared" ca="1" si="2070"/>
        <v>0</v>
      </c>
      <c r="M1628" s="523">
        <f t="shared" ca="1" si="2070"/>
        <v>0</v>
      </c>
      <c r="N1628" s="523">
        <f t="shared" ca="1" si="2070"/>
        <v>0</v>
      </c>
      <c r="O1628" s="523">
        <f t="shared" ca="1" si="2070"/>
        <v>0</v>
      </c>
      <c r="P1628" s="523">
        <f t="shared" ca="1" si="2070"/>
        <v>0</v>
      </c>
      <c r="Q1628" s="523">
        <f t="shared" ca="1" si="2070"/>
        <v>0</v>
      </c>
      <c r="R1628" s="523">
        <f t="shared" ca="1" si="2070"/>
        <v>0</v>
      </c>
      <c r="S1628" s="523">
        <f t="shared" ca="1" si="2070"/>
        <v>0</v>
      </c>
      <c r="T1628" s="523">
        <f t="shared" ca="1" si="2070"/>
        <v>0</v>
      </c>
      <c r="U1628" s="523">
        <f t="shared" ca="1" si="2070"/>
        <v>0</v>
      </c>
      <c r="V1628" s="523">
        <f t="shared" ca="1" si="2070"/>
        <v>0</v>
      </c>
      <c r="W1628" s="523">
        <f t="shared" ca="1" si="2070"/>
        <v>0</v>
      </c>
      <c r="X1628" s="523">
        <f t="shared" ca="1" si="2070"/>
        <v>0</v>
      </c>
      <c r="Y1628" s="523">
        <f t="shared" ca="1" si="2070"/>
        <v>0</v>
      </c>
      <c r="Z1628" s="523">
        <f t="shared" ca="1" si="2070"/>
        <v>0</v>
      </c>
      <c r="AA1628" s="523">
        <f t="shared" ca="1" si="2070"/>
        <v>0</v>
      </c>
      <c r="AB1628" s="523">
        <f t="shared" ca="1" si="2070"/>
        <v>0</v>
      </c>
      <c r="AC1628" s="523">
        <f t="shared" ca="1" si="2070"/>
        <v>0</v>
      </c>
      <c r="AD1628" s="523">
        <f t="shared" ca="1" si="2070"/>
        <v>0</v>
      </c>
      <c r="AE1628" s="523">
        <f t="shared" ca="1" si="2070"/>
        <v>0</v>
      </c>
    </row>
    <row r="1629" spans="1:31" hidden="1">
      <c r="A1629" s="325"/>
      <c r="B1629" s="20">
        <f ca="1">OFFSET($B$269,D1629,0)</f>
        <v>0</v>
      </c>
      <c r="C1629" s="20"/>
      <c r="D1629" s="21">
        <f>D1622+1</f>
        <v>152</v>
      </c>
      <c r="E1629" s="21"/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</row>
    <row r="1630" spans="1:31" hidden="1">
      <c r="A1630" s="325"/>
      <c r="B1630" s="21" t="s">
        <v>394</v>
      </c>
      <c r="C1630" s="21"/>
      <c r="D1630" s="164">
        <f ca="1">YEAR(OFFSET($E$269,D1629,0))</f>
        <v>1900</v>
      </c>
      <c r="E1630" s="164">
        <f ca="1">MONTH(OFFSET($E$269,D1629,0))</f>
        <v>1</v>
      </c>
      <c r="F1630" s="522" cm="1">
        <f t="array" aca="1" ref="F1630" ca="1">IleMiesiecyDoKoncaRokuST</f>
        <v>11</v>
      </c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  <c r="R1630" s="21"/>
      <c r="S1630" s="21"/>
      <c r="T1630" s="21"/>
      <c r="U1630" s="21"/>
      <c r="V1630" s="21"/>
      <c r="W1630" s="21"/>
      <c r="X1630" s="21"/>
      <c r="Y1630" s="21"/>
      <c r="Z1630" s="21"/>
      <c r="AA1630" s="21"/>
      <c r="AB1630" s="21"/>
      <c r="AC1630" s="21"/>
      <c r="AD1630" s="21"/>
      <c r="AE1630" s="21"/>
    </row>
    <row r="1631" spans="1:31" hidden="1">
      <c r="A1631" s="325"/>
      <c r="B1631" s="21" t="s">
        <v>387</v>
      </c>
      <c r="C1631" s="21"/>
      <c r="D1631" s="370">
        <f ca="1">IF(E1631&lt;0,0,ROUND(E1631,0))</f>
        <v>0</v>
      </c>
      <c r="E1631" s="248">
        <f ca="1">OFFSET($D$269,D1629,0)</f>
        <v>0</v>
      </c>
      <c r="F1631" s="370">
        <f ca="1">IF(E1631&gt;10,ROUND(($D1632/12)*$F1630,0),$D1631)</f>
        <v>0</v>
      </c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  <c r="R1631" s="21"/>
      <c r="S1631" s="21"/>
      <c r="T1631" s="21"/>
      <c r="U1631" s="21"/>
      <c r="V1631" s="21"/>
      <c r="W1631" s="21"/>
      <c r="X1631" s="21"/>
      <c r="Y1631" s="21"/>
      <c r="Z1631" s="21"/>
      <c r="AA1631" s="21"/>
      <c r="AB1631" s="21"/>
      <c r="AC1631" s="21"/>
      <c r="AD1631" s="21"/>
      <c r="AE1631" s="21"/>
    </row>
    <row r="1632" spans="1:31" hidden="1">
      <c r="A1632" s="325"/>
      <c r="B1632" s="21" t="s">
        <v>395</v>
      </c>
      <c r="C1632" s="415">
        <f ca="1">OFFSET($C$269,D1629,0)</f>
        <v>0</v>
      </c>
      <c r="D1632" s="246">
        <f ca="1">IF(ISBLANK(OFFSET($E$269,D1629,0)),0,IF(E1631&gt;10,ROUND(D1631*C1632,0),IF(D1631&lt;0,0,D1631)))</f>
        <v>0</v>
      </c>
      <c r="E1632" s="21"/>
      <c r="F1632" s="21"/>
      <c r="G1632" s="21"/>
      <c r="H1632" s="21"/>
      <c r="I1632" s="21"/>
      <c r="J1632" s="21"/>
      <c r="K1632" s="74">
        <f ca="1">ROUND(IF($D1630=LataProjekcji,$F1631,IF($D1630=LataProjekcji,$D1632,0)),0)</f>
        <v>0</v>
      </c>
      <c r="L1632" s="247">
        <f ca="1">ROUND(IF(OR(AND($D1630=LataProjekcji,$F1630&gt;0),AND($D1630=LataProjekcji,$F1630=0,$E1631&lt;=10)),$F1631,IF($D1630&lt;LataProjekcji,IF((SUM($K1632:K1632)+$D1632)&lt;$D1631,$D1632,$D1631-SUM($K1632:K1632)),0)),0)</f>
        <v>0</v>
      </c>
      <c r="M1632" s="247">
        <f ca="1">ROUND(IF(OR(AND($D1630=LataProjekcji,$F1630&gt;0),AND($D1630=LataProjekcji,$F1630=0,$E1631&lt;=10)),$F1631,IF($D1630&lt;LataProjekcji,IF((SUM($K1632:L1632)+$D1632)&lt;$D1631,$D1632,$D1631-SUM($K1632:L1632)),0)),0)</f>
        <v>0</v>
      </c>
      <c r="N1632" s="247">
        <f ca="1">ROUND(IF(OR(AND($D1630=LataProjekcji,$F1630&gt;0),AND($D1630=LataProjekcji,$F1630=0,$E1631&lt;=10)),$F1631,IF($D1630&lt;LataProjekcji,IF((SUM($K1632:M1632)+$D1632)&lt;$D1631,$D1632,$D1631-SUM($K1632:M1632)),0)),0)</f>
        <v>0</v>
      </c>
      <c r="O1632" s="247">
        <f ca="1">ROUND(IF(OR(AND($D1630=LataProjekcji,$F1630&gt;0),AND($D1630=LataProjekcji,$F1630=0,$E1631&lt;=10)),$F1631,IF($D1630&lt;LataProjekcji,IF((SUM($K1632:N1632)+$D1632)&lt;$D1631,$D1632,$D1631-SUM($K1632:N1632)),0)),0)</f>
        <v>0</v>
      </c>
      <c r="P1632" s="247">
        <f ca="1">ROUND(IF(OR(AND($D1630=LataProjekcji,$F1630&gt;0),AND($D1630=LataProjekcji,$F1630=0,$E1631&lt;=10)),$F1631,IF($D1630&lt;LataProjekcji,IF((SUM($K1632:O1632)+$D1632)&lt;$D1631,$D1632,$D1631-SUM($K1632:O1632)),0)),0)</f>
        <v>0</v>
      </c>
      <c r="Q1632" s="247">
        <f ca="1">ROUND(IF(OR(AND($D1630=LataProjekcji,$F1630&gt;0),AND($D1630=LataProjekcji,$F1630=0,$E1631&lt;=10)),$F1631,IF($D1630&lt;LataProjekcji,IF((SUM($K1632:P1632)+$D1632)&lt;$D1631,$D1632,$D1631-SUM($K1632:P1632)),0)),0)</f>
        <v>0</v>
      </c>
      <c r="R1632" s="247">
        <f ca="1">ROUND(IF(OR(AND($D1630=LataProjekcji,$F1630&gt;0),AND($D1630=LataProjekcji,$F1630=0,$E1631&lt;=10)),$F1631,IF($D1630&lt;LataProjekcji,IF((SUM($K1632:Q1632)+$D1632)&lt;$D1631,$D1632,$D1631-SUM($K1632:Q1632)),0)),0)</f>
        <v>0</v>
      </c>
      <c r="S1632" s="247">
        <f ca="1">ROUND(IF(OR(AND($D1630=LataProjekcji,$F1630&gt;0),AND($D1630=LataProjekcji,$F1630=0,$E1631&lt;=10)),$F1631,IF($D1630&lt;LataProjekcji,IF((SUM($K1632:R1632)+$D1632)&lt;$D1631,$D1632,$D1631-SUM($K1632:R1632)),0)),0)</f>
        <v>0</v>
      </c>
      <c r="T1632" s="247">
        <f ca="1">ROUND(IF(OR(AND($D1630=LataProjekcji,$F1630&gt;0),AND($D1630=LataProjekcji,$F1630=0,$E1631&lt;=10)),$F1631,IF($D1630&lt;LataProjekcji,IF((SUM($K1632:S1632)+$D1632)&lt;$D1631,$D1632,$D1631-SUM($K1632:S1632)),0)),0)</f>
        <v>0</v>
      </c>
      <c r="U1632" s="247">
        <f ca="1">ROUND(IF(OR(AND($D1630=LataProjekcji,$F1630&gt;0),AND($D1630=LataProjekcji,$F1630=0,$E1631&lt;=10)),$F1631,IF($D1630&lt;LataProjekcji,IF((SUM($K1632:T1632)+$D1632)&lt;$D1631,$D1632,$D1631-SUM($K1632:T1632)),0)),0)</f>
        <v>0</v>
      </c>
      <c r="V1632" s="247">
        <f ca="1">ROUND(IF(OR(AND($D1630=LataProjekcji,$F1630&gt;0),AND($D1630=LataProjekcji,$F1630=0,$E1631&lt;=10)),$F1631,IF($D1630&lt;LataProjekcji,IF((SUM($K1632:U1632)+$D1632)&lt;$D1631,$D1632,$D1631-SUM($K1632:U1632)),0)),0)</f>
        <v>0</v>
      </c>
      <c r="W1632" s="247">
        <f ca="1">ROUND(IF(OR(AND($D1630=LataProjekcji,$F1630&gt;0),AND($D1630=LataProjekcji,$F1630=0,$E1631&lt;=10)),$F1631,IF($D1630&lt;LataProjekcji,IF((SUM($K1632:V1632)+$D1632)&lt;$D1631,$D1632,$D1631-SUM($K1632:V1632)),0)),0)</f>
        <v>0</v>
      </c>
      <c r="X1632" s="247">
        <f ca="1">ROUND(IF(OR(AND($D1630=LataProjekcji,$F1630&gt;0),AND($D1630=LataProjekcji,$F1630=0,$E1631&lt;=10)),$F1631,IF($D1630&lt;LataProjekcji,IF((SUM($K1632:W1632)+$D1632)&lt;$D1631,$D1632,$D1631-SUM($K1632:W1632)),0)),0)</f>
        <v>0</v>
      </c>
      <c r="Y1632" s="247">
        <f ca="1">ROUND(IF(OR(AND($D1630=LataProjekcji,$F1630&gt;0),AND($D1630=LataProjekcji,$F1630=0,$E1631&lt;=10)),$F1631,IF($D1630&lt;LataProjekcji,IF((SUM($K1632:X1632)+$D1632)&lt;$D1631,$D1632,$D1631-SUM($K1632:X1632)),0)),0)</f>
        <v>0</v>
      </c>
      <c r="Z1632" s="247">
        <f ca="1">ROUND(IF(OR(AND($D1630=LataProjekcji,$F1630&gt;0),AND($D1630=LataProjekcji,$F1630=0,$E1631&lt;=10)),$F1631,IF($D1630&lt;LataProjekcji,IF((SUM($K1632:Y1632)+$D1632)&lt;$D1631,$D1632,$D1631-SUM($K1632:Y1632)),0)),0)</f>
        <v>0</v>
      </c>
      <c r="AA1632" s="247">
        <f ca="1">ROUND(IF(OR(AND($D1630=LataProjekcji,$F1630&gt;0),AND($D1630=LataProjekcji,$F1630=0,$E1631&lt;=10)),$F1631,IF($D1630&lt;LataProjekcji,IF((SUM($K1632:Z1632)+$D1632)&lt;$D1631,$D1632,$D1631-SUM($K1632:Z1632)),0)),0)</f>
        <v>0</v>
      </c>
      <c r="AB1632" s="247">
        <f ca="1">ROUND(IF(OR(AND($D1630=LataProjekcji,$F1630&gt;0),AND($D1630=LataProjekcji,$F1630=0,$E1631&lt;=10)),$F1631,IF($D1630&lt;LataProjekcji,IF((SUM($K1632:AA1632)+$D1632)&lt;$D1631,$D1632,$D1631-SUM($K1632:AA1632)),0)),0)</f>
        <v>0</v>
      </c>
      <c r="AC1632" s="247">
        <f ca="1">ROUND(IF(OR(AND($D1630=LataProjekcji,$F1630&gt;0),AND($D1630=LataProjekcji,$F1630=0,$E1631&lt;=10)),$F1631,IF($D1630&lt;LataProjekcji,IF((SUM($K1632:AB1632)+$D1632)&lt;$D1631,$D1632,$D1631-SUM($K1632:AB1632)),0)),0)</f>
        <v>0</v>
      </c>
      <c r="AD1632" s="247">
        <f ca="1">ROUND(IF(OR(AND($D1630=LataProjekcji,$F1630&gt;0),AND($D1630=LataProjekcji,$F1630=0,$E1631&lt;=10)),$F1631,IF($D1630&lt;LataProjekcji,IF((SUM($K1632:AC1632)+$D1632)&lt;$D1631,$D1632,$D1631-SUM($K1632:AC1632)),0)),0)</f>
        <v>0</v>
      </c>
      <c r="AE1632" s="247">
        <f ca="1">ROUND(IF(OR(AND($D1630=LataProjekcji,$F1630&gt;0),AND($D1630=LataProjekcji,$F1630=0,$E1631&lt;=10)),$F1631,IF($D1630&lt;LataProjekcji,IF((SUM($K1632:AD1632)+$D1632)&lt;$D1631,$D1632,$D1631-SUM($K1632:AD1632)),0)),0)</f>
        <v>0</v>
      </c>
    </row>
    <row r="1633" spans="1:31" ht="12.5" hidden="1" thickBot="1">
      <c r="A1633" s="325"/>
      <c r="B1633" s="21" t="s">
        <v>396</v>
      </c>
      <c r="C1633" s="21"/>
      <c r="D1633" s="22"/>
      <c r="E1633" s="21"/>
      <c r="F1633" s="21"/>
      <c r="G1633" s="21"/>
      <c r="H1633" s="21"/>
      <c r="I1633" s="21"/>
      <c r="J1633" s="21"/>
      <c r="K1633" s="22">
        <f ca="1">ROUND(K1632,0)</f>
        <v>0</v>
      </c>
      <c r="L1633" s="22">
        <f t="shared" ref="L1633:W1633" ca="1" si="2071">ROUND(K1633+L1632,0)</f>
        <v>0</v>
      </c>
      <c r="M1633" s="22">
        <f t="shared" ca="1" si="2071"/>
        <v>0</v>
      </c>
      <c r="N1633" s="22">
        <f t="shared" ca="1" si="2071"/>
        <v>0</v>
      </c>
      <c r="O1633" s="22">
        <f t="shared" ca="1" si="2071"/>
        <v>0</v>
      </c>
      <c r="P1633" s="22">
        <f t="shared" ca="1" si="2071"/>
        <v>0</v>
      </c>
      <c r="Q1633" s="22">
        <f t="shared" ca="1" si="2071"/>
        <v>0</v>
      </c>
      <c r="R1633" s="22">
        <f t="shared" ca="1" si="2071"/>
        <v>0</v>
      </c>
      <c r="S1633" s="22">
        <f t="shared" ca="1" si="2071"/>
        <v>0</v>
      </c>
      <c r="T1633" s="22">
        <f t="shared" ca="1" si="2071"/>
        <v>0</v>
      </c>
      <c r="U1633" s="22">
        <f t="shared" ca="1" si="2071"/>
        <v>0</v>
      </c>
      <c r="V1633" s="22">
        <f t="shared" ca="1" si="2071"/>
        <v>0</v>
      </c>
      <c r="W1633" s="22">
        <f t="shared" ca="1" si="2071"/>
        <v>0</v>
      </c>
      <c r="X1633" s="22">
        <f ca="1">ROUND(W1633+X1632,0)</f>
        <v>0</v>
      </c>
      <c r="Y1633" s="22">
        <f ca="1">ROUND(X1633+Y1632,0)</f>
        <v>0</v>
      </c>
      <c r="Z1633" s="22">
        <f t="shared" ref="Z1633:AA1633" ca="1" si="2072">ROUND(Y1633+Z1632,0)</f>
        <v>0</v>
      </c>
      <c r="AA1633" s="22">
        <f t="shared" ca="1" si="2072"/>
        <v>0</v>
      </c>
      <c r="AB1633" s="22">
        <f t="shared" ref="AB1633" ca="1" si="2073">ROUND(AA1633+AB1632,0)</f>
        <v>0</v>
      </c>
      <c r="AC1633" s="22">
        <f t="shared" ref="AC1633" ca="1" si="2074">ROUND(AB1633+AC1632,0)</f>
        <v>0</v>
      </c>
      <c r="AD1633" s="22">
        <f t="shared" ref="AD1633" ca="1" si="2075">ROUND(AC1633+AD1632,0)</f>
        <v>0</v>
      </c>
      <c r="AE1633" s="22">
        <f t="shared" ref="AE1633" ca="1" si="2076">ROUND(AD1633+AE1632,0)</f>
        <v>0</v>
      </c>
    </row>
    <row r="1634" spans="1:31" ht="12.5" hidden="1" thickBot="1">
      <c r="A1634" s="325"/>
      <c r="B1634" s="21" t="s">
        <v>387</v>
      </c>
      <c r="C1634" s="21"/>
      <c r="D1634" s="22"/>
      <c r="E1634" s="21"/>
      <c r="F1634" s="21"/>
      <c r="G1634" s="21"/>
      <c r="H1634" s="534">
        <f>H1627+7</f>
        <v>272</v>
      </c>
      <c r="I1634" s="21"/>
      <c r="J1634" s="21"/>
      <c r="K1634" s="76">
        <f ca="1">IF($D1630=LataProjekcji,ROUND($D1631-K1633,0),ROUND(IF(K1632=0,0,$D1631-K1633),0))</f>
        <v>0</v>
      </c>
      <c r="L1634" s="253">
        <f t="shared" ref="L1634:W1634" ca="1" si="2077">IF($D1630=LataProjekcji,ROUND($D1631-L1633,0),ROUND(IF(AND(L1632=0,K1634&gt;0),$D1631-L1633,IF(L1632=0,0,$D1631-L1633)),0))</f>
        <v>0</v>
      </c>
      <c r="M1634" s="253">
        <f t="shared" ca="1" si="2077"/>
        <v>0</v>
      </c>
      <c r="N1634" s="253">
        <f t="shared" ca="1" si="2077"/>
        <v>0</v>
      </c>
      <c r="O1634" s="253">
        <f t="shared" ca="1" si="2077"/>
        <v>0</v>
      </c>
      <c r="P1634" s="253">
        <f t="shared" ca="1" si="2077"/>
        <v>0</v>
      </c>
      <c r="Q1634" s="253">
        <f t="shared" ca="1" si="2077"/>
        <v>0</v>
      </c>
      <c r="R1634" s="253">
        <f t="shared" ca="1" si="2077"/>
        <v>0</v>
      </c>
      <c r="S1634" s="253">
        <f t="shared" ca="1" si="2077"/>
        <v>0</v>
      </c>
      <c r="T1634" s="253">
        <f t="shared" ca="1" si="2077"/>
        <v>0</v>
      </c>
      <c r="U1634" s="253">
        <f t="shared" ca="1" si="2077"/>
        <v>0</v>
      </c>
      <c r="V1634" s="253">
        <f t="shared" ca="1" si="2077"/>
        <v>0</v>
      </c>
      <c r="W1634" s="253">
        <f t="shared" ca="1" si="2077"/>
        <v>0</v>
      </c>
      <c r="X1634" s="253">
        <f t="shared" ref="X1634:AA1634" ca="1" si="2078">IF($D1630=LataProjekcji,ROUND($D1631-X1633,0),ROUND(IF(AND(X1632=0,W1634&gt;0),$D1631-X1633,IF(X1632=0,0,$D1631-X1633)),0))</f>
        <v>0</v>
      </c>
      <c r="Y1634" s="253">
        <f t="shared" ca="1" si="2078"/>
        <v>0</v>
      </c>
      <c r="Z1634" s="253">
        <f t="shared" ca="1" si="2078"/>
        <v>0</v>
      </c>
      <c r="AA1634" s="253">
        <f t="shared" ca="1" si="2078"/>
        <v>0</v>
      </c>
      <c r="AB1634" s="253">
        <f t="shared" ref="AB1634" ca="1" si="2079">IF($D1630=LataProjekcji,ROUND($D1631-AB1633,0),ROUND(IF(AND(AB1632=0,AA1634&gt;0),$D1631-AB1633,IF(AB1632=0,0,$D1631-AB1633)),0))</f>
        <v>0</v>
      </c>
      <c r="AC1634" s="253">
        <f t="shared" ref="AC1634" ca="1" si="2080">IF($D1630=LataProjekcji,ROUND($D1631-AC1633,0),ROUND(IF(AND(AC1632=0,AB1634&gt;0),$D1631-AC1633,IF(AC1632=0,0,$D1631-AC1633)),0))</f>
        <v>0</v>
      </c>
      <c r="AD1634" s="253">
        <f t="shared" ref="AD1634" ca="1" si="2081">IF($D1630=LataProjekcji,ROUND($D1631-AD1633,0),ROUND(IF(AND(AD1632=0,AC1634&gt;0),$D1631-AD1633,IF(AD1632=0,0,$D1631-AD1633)),0))</f>
        <v>0</v>
      </c>
      <c r="AE1634" s="253">
        <f t="shared" ref="AE1634" ca="1" si="2082">IF($D1630=LataProjekcji,ROUND($D1631-AE1633,0),ROUND(IF(AND(AE1632=0,AD1634&gt;0),$D1631-AE1633,IF(AE1632=0,0,$D1631-AE1633)),0))</f>
        <v>0</v>
      </c>
    </row>
    <row r="1635" spans="1:31" hidden="1">
      <c r="A1635" s="325"/>
      <c r="B1635" s="21"/>
      <c r="C1635" s="21"/>
      <c r="D1635" s="21"/>
      <c r="E1635" s="21"/>
      <c r="F1635" s="21"/>
      <c r="G1635" s="21"/>
      <c r="H1635" s="384">
        <f>H1628+1</f>
        <v>3</v>
      </c>
      <c r="I1635" s="21"/>
      <c r="J1635" s="384" t="s">
        <v>403</v>
      </c>
      <c r="K1635" s="523">
        <f t="shared" ref="K1635:AE1635" ca="1" si="2083">IF(AND(OFFSET($F$269,$D1629,0)="tak",OFFSET($G$269,$D1629,0)="tak",OFFSET($J$269,$D1629,0)="ok",LataProjekcji&lt;=Koniec_Projekt),ROUND(OFFSET($K$2527,$H1634,(COLUMN()-11))*OFFSET($K$469,$H1635,(COLUMN()-11)),0),0)</f>
        <v>0</v>
      </c>
      <c r="L1635" s="523">
        <f t="shared" ca="1" si="2083"/>
        <v>0</v>
      </c>
      <c r="M1635" s="523">
        <f t="shared" ca="1" si="2083"/>
        <v>0</v>
      </c>
      <c r="N1635" s="523">
        <f t="shared" ca="1" si="2083"/>
        <v>0</v>
      </c>
      <c r="O1635" s="523">
        <f t="shared" ca="1" si="2083"/>
        <v>0</v>
      </c>
      <c r="P1635" s="523">
        <f t="shared" ca="1" si="2083"/>
        <v>0</v>
      </c>
      <c r="Q1635" s="523">
        <f t="shared" ca="1" si="2083"/>
        <v>0</v>
      </c>
      <c r="R1635" s="523">
        <f t="shared" ca="1" si="2083"/>
        <v>0</v>
      </c>
      <c r="S1635" s="523">
        <f t="shared" ca="1" si="2083"/>
        <v>0</v>
      </c>
      <c r="T1635" s="523">
        <f t="shared" ca="1" si="2083"/>
        <v>0</v>
      </c>
      <c r="U1635" s="523">
        <f t="shared" ca="1" si="2083"/>
        <v>0</v>
      </c>
      <c r="V1635" s="523">
        <f t="shared" ca="1" si="2083"/>
        <v>0</v>
      </c>
      <c r="W1635" s="523">
        <f t="shared" ca="1" si="2083"/>
        <v>0</v>
      </c>
      <c r="X1635" s="523">
        <f t="shared" ca="1" si="2083"/>
        <v>0</v>
      </c>
      <c r="Y1635" s="523">
        <f t="shared" ca="1" si="2083"/>
        <v>0</v>
      </c>
      <c r="Z1635" s="523">
        <f t="shared" ca="1" si="2083"/>
        <v>0</v>
      </c>
      <c r="AA1635" s="523">
        <f t="shared" ca="1" si="2083"/>
        <v>0</v>
      </c>
      <c r="AB1635" s="523">
        <f t="shared" ca="1" si="2083"/>
        <v>0</v>
      </c>
      <c r="AC1635" s="523">
        <f t="shared" ca="1" si="2083"/>
        <v>0</v>
      </c>
      <c r="AD1635" s="523">
        <f t="shared" ca="1" si="2083"/>
        <v>0</v>
      </c>
      <c r="AE1635" s="523">
        <f t="shared" ca="1" si="2083"/>
        <v>0</v>
      </c>
    </row>
    <row r="1636" spans="1:31" hidden="1">
      <c r="A1636" s="325"/>
      <c r="B1636" s="20">
        <f ca="1">OFFSET($B$269,D1636,0)</f>
        <v>0</v>
      </c>
      <c r="C1636" s="20"/>
      <c r="D1636" s="21">
        <f>D1629+1</f>
        <v>153</v>
      </c>
      <c r="E1636" s="21"/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</row>
    <row r="1637" spans="1:31" hidden="1">
      <c r="A1637" s="325"/>
      <c r="B1637" s="21" t="s">
        <v>394</v>
      </c>
      <c r="C1637" s="21"/>
      <c r="D1637" s="164">
        <f ca="1">YEAR(OFFSET($E$269,D1636,0))</f>
        <v>1900</v>
      </c>
      <c r="E1637" s="164">
        <f ca="1">MONTH(OFFSET($E$269,D1636,0))</f>
        <v>1</v>
      </c>
      <c r="F1637" s="522" cm="1">
        <f t="array" aca="1" ref="F1637" ca="1">IleMiesiecyDoKoncaRokuST</f>
        <v>11</v>
      </c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1:31" hidden="1">
      <c r="A1638" s="325"/>
      <c r="B1638" s="21" t="s">
        <v>387</v>
      </c>
      <c r="C1638" s="21"/>
      <c r="D1638" s="371">
        <f ca="1">IF(E1638&lt;0,0,ROUND(E1638,0))</f>
        <v>0</v>
      </c>
      <c r="E1638" s="248">
        <f ca="1">OFFSET($D$269,D1636,0)</f>
        <v>0</v>
      </c>
      <c r="F1638" s="371">
        <f ca="1">IF(E1638&gt;10,ROUND(($D1639/12)*$F1637,0),$D1638)</f>
        <v>0</v>
      </c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  <c r="R1638" s="21"/>
      <c r="S1638" s="21"/>
      <c r="T1638" s="21"/>
      <c r="U1638" s="21"/>
      <c r="V1638" s="21"/>
      <c r="W1638" s="21"/>
      <c r="X1638" s="21"/>
      <c r="Y1638" s="21"/>
      <c r="Z1638" s="21"/>
      <c r="AA1638" s="21"/>
      <c r="AB1638" s="21"/>
      <c r="AC1638" s="21"/>
      <c r="AD1638" s="21"/>
      <c r="AE1638" s="21"/>
    </row>
    <row r="1639" spans="1:31" hidden="1">
      <c r="A1639" s="325"/>
      <c r="B1639" s="21" t="s">
        <v>395</v>
      </c>
      <c r="C1639" s="415">
        <f ca="1">OFFSET($C$269,D1636,0)</f>
        <v>0</v>
      </c>
      <c r="D1639" s="246">
        <f ca="1">IF(ISBLANK(OFFSET($E$269,D1636,0)),0,IF(E1638&gt;10,ROUND(D1638*C1639,0),IF(D1638&lt;0,0,D1638)))</f>
        <v>0</v>
      </c>
      <c r="E1639" s="21"/>
      <c r="F1639" s="21"/>
      <c r="G1639" s="21"/>
      <c r="H1639" s="21"/>
      <c r="I1639" s="21"/>
      <c r="J1639" s="21"/>
      <c r="K1639" s="74">
        <f ca="1">ROUND(IF($D1637=LataProjekcji,$F1638,IF($D1637=LataProjekcji,$D1639,0)),0)</f>
        <v>0</v>
      </c>
      <c r="L1639" s="247">
        <f ca="1">ROUND(IF(OR(AND($D1637=LataProjekcji,$F1637&gt;0),AND($D1637=LataProjekcji,$F1637=0,$E1638&lt;=10)),$F1638,IF($D1637&lt;LataProjekcji,IF((SUM($K1639:K1639)+$D1639)&lt;$D1638,$D1639,$D1638-SUM($K1639:K1639)),0)),0)</f>
        <v>0</v>
      </c>
      <c r="M1639" s="247">
        <f ca="1">ROUND(IF(OR(AND($D1637=LataProjekcji,$F1637&gt;0),AND($D1637=LataProjekcji,$F1637=0,$E1638&lt;=10)),$F1638,IF($D1637&lt;LataProjekcji,IF((SUM($K1639:L1639)+$D1639)&lt;$D1638,$D1639,$D1638-SUM($K1639:L1639)),0)),0)</f>
        <v>0</v>
      </c>
      <c r="N1639" s="247">
        <f ca="1">ROUND(IF(OR(AND($D1637=LataProjekcji,$F1637&gt;0),AND($D1637=LataProjekcji,$F1637=0,$E1638&lt;=10)),$F1638,IF($D1637&lt;LataProjekcji,IF((SUM($K1639:M1639)+$D1639)&lt;$D1638,$D1639,$D1638-SUM($K1639:M1639)),0)),0)</f>
        <v>0</v>
      </c>
      <c r="O1639" s="247">
        <f ca="1">ROUND(IF(OR(AND($D1637=LataProjekcji,$F1637&gt;0),AND($D1637=LataProjekcji,$F1637=0,$E1638&lt;=10)),$F1638,IF($D1637&lt;LataProjekcji,IF((SUM($K1639:N1639)+$D1639)&lt;$D1638,$D1639,$D1638-SUM($K1639:N1639)),0)),0)</f>
        <v>0</v>
      </c>
      <c r="P1639" s="247">
        <f ca="1">ROUND(IF(OR(AND($D1637=LataProjekcji,$F1637&gt;0),AND($D1637=LataProjekcji,$F1637=0,$E1638&lt;=10)),$F1638,IF($D1637&lt;LataProjekcji,IF((SUM($K1639:O1639)+$D1639)&lt;$D1638,$D1639,$D1638-SUM($K1639:O1639)),0)),0)</f>
        <v>0</v>
      </c>
      <c r="Q1639" s="247">
        <f ca="1">ROUND(IF(OR(AND($D1637=LataProjekcji,$F1637&gt;0),AND($D1637=LataProjekcji,$F1637=0,$E1638&lt;=10)),$F1638,IF($D1637&lt;LataProjekcji,IF((SUM($K1639:P1639)+$D1639)&lt;$D1638,$D1639,$D1638-SUM($K1639:P1639)),0)),0)</f>
        <v>0</v>
      </c>
      <c r="R1639" s="247">
        <f ca="1">ROUND(IF(OR(AND($D1637=LataProjekcji,$F1637&gt;0),AND($D1637=LataProjekcji,$F1637=0,$E1638&lt;=10)),$F1638,IF($D1637&lt;LataProjekcji,IF((SUM($K1639:Q1639)+$D1639)&lt;$D1638,$D1639,$D1638-SUM($K1639:Q1639)),0)),0)</f>
        <v>0</v>
      </c>
      <c r="S1639" s="247">
        <f ca="1">ROUND(IF(OR(AND($D1637=LataProjekcji,$F1637&gt;0),AND($D1637=LataProjekcji,$F1637=0,$E1638&lt;=10)),$F1638,IF($D1637&lt;LataProjekcji,IF((SUM($K1639:R1639)+$D1639)&lt;$D1638,$D1639,$D1638-SUM($K1639:R1639)),0)),0)</f>
        <v>0</v>
      </c>
      <c r="T1639" s="247">
        <f ca="1">ROUND(IF(OR(AND($D1637=LataProjekcji,$F1637&gt;0),AND($D1637=LataProjekcji,$F1637=0,$E1638&lt;=10)),$F1638,IF($D1637&lt;LataProjekcji,IF((SUM($K1639:S1639)+$D1639)&lt;$D1638,$D1639,$D1638-SUM($K1639:S1639)),0)),0)</f>
        <v>0</v>
      </c>
      <c r="U1639" s="247">
        <f ca="1">ROUND(IF(OR(AND($D1637=LataProjekcji,$F1637&gt;0),AND($D1637=LataProjekcji,$F1637=0,$E1638&lt;=10)),$F1638,IF($D1637&lt;LataProjekcji,IF((SUM($K1639:T1639)+$D1639)&lt;$D1638,$D1639,$D1638-SUM($K1639:T1639)),0)),0)</f>
        <v>0</v>
      </c>
      <c r="V1639" s="247">
        <f ca="1">ROUND(IF(OR(AND($D1637=LataProjekcji,$F1637&gt;0),AND($D1637=LataProjekcji,$F1637=0,$E1638&lt;=10)),$F1638,IF($D1637&lt;LataProjekcji,IF((SUM($K1639:U1639)+$D1639)&lt;$D1638,$D1639,$D1638-SUM($K1639:U1639)),0)),0)</f>
        <v>0</v>
      </c>
      <c r="W1639" s="247">
        <f ca="1">ROUND(IF(OR(AND($D1637=LataProjekcji,$F1637&gt;0),AND($D1637=LataProjekcji,$F1637=0,$E1638&lt;=10)),$F1638,IF($D1637&lt;LataProjekcji,IF((SUM($K1639:V1639)+$D1639)&lt;$D1638,$D1639,$D1638-SUM($K1639:V1639)),0)),0)</f>
        <v>0</v>
      </c>
      <c r="X1639" s="247">
        <f ca="1">ROUND(IF(OR(AND($D1637=LataProjekcji,$F1637&gt;0),AND($D1637=LataProjekcji,$F1637=0,$E1638&lt;=10)),$F1638,IF($D1637&lt;LataProjekcji,IF((SUM($K1639:W1639)+$D1639)&lt;$D1638,$D1639,$D1638-SUM($K1639:W1639)),0)),0)</f>
        <v>0</v>
      </c>
      <c r="Y1639" s="247">
        <f ca="1">ROUND(IF(OR(AND($D1637=LataProjekcji,$F1637&gt;0),AND($D1637=LataProjekcji,$F1637=0,$E1638&lt;=10)),$F1638,IF($D1637&lt;LataProjekcji,IF((SUM($K1639:X1639)+$D1639)&lt;$D1638,$D1639,$D1638-SUM($K1639:X1639)),0)),0)</f>
        <v>0</v>
      </c>
      <c r="Z1639" s="247">
        <f ca="1">ROUND(IF(OR(AND($D1637=LataProjekcji,$F1637&gt;0),AND($D1637=LataProjekcji,$F1637=0,$E1638&lt;=10)),$F1638,IF($D1637&lt;LataProjekcji,IF((SUM($K1639:Y1639)+$D1639)&lt;$D1638,$D1639,$D1638-SUM($K1639:Y1639)),0)),0)</f>
        <v>0</v>
      </c>
      <c r="AA1639" s="247">
        <f ca="1">ROUND(IF(OR(AND($D1637=LataProjekcji,$F1637&gt;0),AND($D1637=LataProjekcji,$F1637=0,$E1638&lt;=10)),$F1638,IF($D1637&lt;LataProjekcji,IF((SUM($K1639:Z1639)+$D1639)&lt;$D1638,$D1639,$D1638-SUM($K1639:Z1639)),0)),0)</f>
        <v>0</v>
      </c>
      <c r="AB1639" s="247">
        <f ca="1">ROUND(IF(OR(AND($D1637=LataProjekcji,$F1637&gt;0),AND($D1637=LataProjekcji,$F1637=0,$E1638&lt;=10)),$F1638,IF($D1637&lt;LataProjekcji,IF((SUM($K1639:AA1639)+$D1639)&lt;$D1638,$D1639,$D1638-SUM($K1639:AA1639)),0)),0)</f>
        <v>0</v>
      </c>
      <c r="AC1639" s="247">
        <f ca="1">ROUND(IF(OR(AND($D1637=LataProjekcji,$F1637&gt;0),AND($D1637=LataProjekcji,$F1637=0,$E1638&lt;=10)),$F1638,IF($D1637&lt;LataProjekcji,IF((SUM($K1639:AB1639)+$D1639)&lt;$D1638,$D1639,$D1638-SUM($K1639:AB1639)),0)),0)</f>
        <v>0</v>
      </c>
      <c r="AD1639" s="247">
        <f ca="1">ROUND(IF(OR(AND($D1637=LataProjekcji,$F1637&gt;0),AND($D1637=LataProjekcji,$F1637=0,$E1638&lt;=10)),$F1638,IF($D1637&lt;LataProjekcji,IF((SUM($K1639:AC1639)+$D1639)&lt;$D1638,$D1639,$D1638-SUM($K1639:AC1639)),0)),0)</f>
        <v>0</v>
      </c>
      <c r="AE1639" s="247">
        <f ca="1">ROUND(IF(OR(AND($D1637=LataProjekcji,$F1637&gt;0),AND($D1637=LataProjekcji,$F1637=0,$E1638&lt;=10)),$F1638,IF($D1637&lt;LataProjekcji,IF((SUM($K1639:AD1639)+$D1639)&lt;$D1638,$D1639,$D1638-SUM($K1639:AD1639)),0)),0)</f>
        <v>0</v>
      </c>
    </row>
    <row r="1640" spans="1:31" ht="12.5" hidden="1" thickBot="1">
      <c r="A1640" s="325"/>
      <c r="B1640" s="21" t="s">
        <v>396</v>
      </c>
      <c r="C1640" s="21"/>
      <c r="D1640" s="22"/>
      <c r="E1640" s="21"/>
      <c r="F1640" s="21"/>
      <c r="G1640" s="21"/>
      <c r="H1640" s="21"/>
      <c r="I1640" s="21"/>
      <c r="J1640" s="21"/>
      <c r="K1640" s="22">
        <f ca="1">ROUND(K1639,0)</f>
        <v>0</v>
      </c>
      <c r="L1640" s="22">
        <f t="shared" ref="L1640:W1640" ca="1" si="2084">ROUND(K1640+L1639,0)</f>
        <v>0</v>
      </c>
      <c r="M1640" s="22">
        <f t="shared" ca="1" si="2084"/>
        <v>0</v>
      </c>
      <c r="N1640" s="22">
        <f t="shared" ca="1" si="2084"/>
        <v>0</v>
      </c>
      <c r="O1640" s="22">
        <f t="shared" ca="1" si="2084"/>
        <v>0</v>
      </c>
      <c r="P1640" s="22">
        <f t="shared" ca="1" si="2084"/>
        <v>0</v>
      </c>
      <c r="Q1640" s="22">
        <f t="shared" ca="1" si="2084"/>
        <v>0</v>
      </c>
      <c r="R1640" s="22">
        <f t="shared" ca="1" si="2084"/>
        <v>0</v>
      </c>
      <c r="S1640" s="22">
        <f t="shared" ca="1" si="2084"/>
        <v>0</v>
      </c>
      <c r="T1640" s="22">
        <f t="shared" ca="1" si="2084"/>
        <v>0</v>
      </c>
      <c r="U1640" s="22">
        <f t="shared" ca="1" si="2084"/>
        <v>0</v>
      </c>
      <c r="V1640" s="22">
        <f t="shared" ca="1" si="2084"/>
        <v>0</v>
      </c>
      <c r="W1640" s="22">
        <f t="shared" ca="1" si="2084"/>
        <v>0</v>
      </c>
      <c r="X1640" s="22">
        <f ca="1">ROUND(W1640+X1639,0)</f>
        <v>0</v>
      </c>
      <c r="Y1640" s="22">
        <f ca="1">ROUND(X1640+Y1639,0)</f>
        <v>0</v>
      </c>
      <c r="Z1640" s="22">
        <f t="shared" ref="Z1640:AA1640" ca="1" si="2085">ROUND(Y1640+Z1639,0)</f>
        <v>0</v>
      </c>
      <c r="AA1640" s="22">
        <f t="shared" ca="1" si="2085"/>
        <v>0</v>
      </c>
      <c r="AB1640" s="22">
        <f t="shared" ref="AB1640" ca="1" si="2086">ROUND(AA1640+AB1639,0)</f>
        <v>0</v>
      </c>
      <c r="AC1640" s="22">
        <f t="shared" ref="AC1640" ca="1" si="2087">ROUND(AB1640+AC1639,0)</f>
        <v>0</v>
      </c>
      <c r="AD1640" s="22">
        <f t="shared" ref="AD1640" ca="1" si="2088">ROUND(AC1640+AD1639,0)</f>
        <v>0</v>
      </c>
      <c r="AE1640" s="22">
        <f t="shared" ref="AE1640" ca="1" si="2089">ROUND(AD1640+AE1639,0)</f>
        <v>0</v>
      </c>
    </row>
    <row r="1641" spans="1:31" ht="12.5" hidden="1" thickBot="1">
      <c r="A1641" s="325"/>
      <c r="B1641" s="21" t="s">
        <v>387</v>
      </c>
      <c r="C1641" s="21"/>
      <c r="D1641" s="22"/>
      <c r="E1641" s="21"/>
      <c r="F1641" s="21"/>
      <c r="G1641" s="21"/>
      <c r="H1641" s="534">
        <f>H1634+7</f>
        <v>279</v>
      </c>
      <c r="I1641" s="21"/>
      <c r="J1641" s="21"/>
      <c r="K1641" s="76">
        <f ca="1">IF($D1637=LataProjekcji,ROUND($D1638-K1640,0),ROUND(IF(K1639=0,0,$D1638-K1640),0))</f>
        <v>0</v>
      </c>
      <c r="L1641" s="253">
        <f t="shared" ref="L1641:W1641" ca="1" si="2090">IF($D1637=LataProjekcji,ROUND($D1638-L1640,0),ROUND(IF(AND(L1639=0,K1641&gt;0),$D1638-L1640,IF(L1639=0,0,$D1638-L1640)),0))</f>
        <v>0</v>
      </c>
      <c r="M1641" s="253">
        <f t="shared" ca="1" si="2090"/>
        <v>0</v>
      </c>
      <c r="N1641" s="253">
        <f t="shared" ca="1" si="2090"/>
        <v>0</v>
      </c>
      <c r="O1641" s="253">
        <f t="shared" ca="1" si="2090"/>
        <v>0</v>
      </c>
      <c r="P1641" s="253">
        <f t="shared" ca="1" si="2090"/>
        <v>0</v>
      </c>
      <c r="Q1641" s="253">
        <f t="shared" ca="1" si="2090"/>
        <v>0</v>
      </c>
      <c r="R1641" s="253">
        <f t="shared" ca="1" si="2090"/>
        <v>0</v>
      </c>
      <c r="S1641" s="253">
        <f t="shared" ca="1" si="2090"/>
        <v>0</v>
      </c>
      <c r="T1641" s="253">
        <f t="shared" ca="1" si="2090"/>
        <v>0</v>
      </c>
      <c r="U1641" s="253">
        <f t="shared" ca="1" si="2090"/>
        <v>0</v>
      </c>
      <c r="V1641" s="253">
        <f t="shared" ca="1" si="2090"/>
        <v>0</v>
      </c>
      <c r="W1641" s="253">
        <f t="shared" ca="1" si="2090"/>
        <v>0</v>
      </c>
      <c r="X1641" s="253">
        <f t="shared" ref="X1641:AA1641" ca="1" si="2091">IF($D1637=LataProjekcji,ROUND($D1638-X1640,0),ROUND(IF(AND(X1639=0,W1641&gt;0),$D1638-X1640,IF(X1639=0,0,$D1638-X1640)),0))</f>
        <v>0</v>
      </c>
      <c r="Y1641" s="253">
        <f t="shared" ca="1" si="2091"/>
        <v>0</v>
      </c>
      <c r="Z1641" s="253">
        <f t="shared" ca="1" si="2091"/>
        <v>0</v>
      </c>
      <c r="AA1641" s="253">
        <f t="shared" ca="1" si="2091"/>
        <v>0</v>
      </c>
      <c r="AB1641" s="253">
        <f t="shared" ref="AB1641" ca="1" si="2092">IF($D1637=LataProjekcji,ROUND($D1638-AB1640,0),ROUND(IF(AND(AB1639=0,AA1641&gt;0),$D1638-AB1640,IF(AB1639=0,0,$D1638-AB1640)),0))</f>
        <v>0</v>
      </c>
      <c r="AC1641" s="253">
        <f t="shared" ref="AC1641" ca="1" si="2093">IF($D1637=LataProjekcji,ROUND($D1638-AC1640,0),ROUND(IF(AND(AC1639=0,AB1641&gt;0),$D1638-AC1640,IF(AC1639=0,0,$D1638-AC1640)),0))</f>
        <v>0</v>
      </c>
      <c r="AD1641" s="253">
        <f t="shared" ref="AD1641" ca="1" si="2094">IF($D1637=LataProjekcji,ROUND($D1638-AD1640,0),ROUND(IF(AND(AD1639=0,AC1641&gt;0),$D1638-AD1640,IF(AD1639=0,0,$D1638-AD1640)),0))</f>
        <v>0</v>
      </c>
      <c r="AE1641" s="253">
        <f t="shared" ref="AE1641" ca="1" si="2095">IF($D1637=LataProjekcji,ROUND($D1638-AE1640,0),ROUND(IF(AND(AE1639=0,AD1641&gt;0),$D1638-AE1640,IF(AE1639=0,0,$D1638-AE1640)),0))</f>
        <v>0</v>
      </c>
    </row>
    <row r="1642" spans="1:31" hidden="1">
      <c r="A1642" s="325"/>
      <c r="B1642" s="21"/>
      <c r="C1642" s="21"/>
      <c r="D1642" s="22"/>
      <c r="E1642" s="21"/>
      <c r="F1642" s="21"/>
      <c r="G1642" s="21"/>
      <c r="H1642" s="384">
        <f>H1635+1</f>
        <v>4</v>
      </c>
      <c r="I1642" s="21"/>
      <c r="J1642" s="384" t="s">
        <v>403</v>
      </c>
      <c r="K1642" s="523">
        <f t="shared" ref="K1642:AE1642" ca="1" si="2096">IF(AND(OFFSET($F$269,$D1636,0)="tak",OFFSET($G$269,$D1636,0)="tak",OFFSET($J$269,$D1636,0)="ok",LataProjekcji&lt;=Koniec_Projekt),ROUND(OFFSET($K$2527,$H1641,(COLUMN()-11))*OFFSET($K$469,$H1642,(COLUMN()-11)),0),0)</f>
        <v>0</v>
      </c>
      <c r="L1642" s="523">
        <f t="shared" ca="1" si="2096"/>
        <v>0</v>
      </c>
      <c r="M1642" s="523">
        <f t="shared" ca="1" si="2096"/>
        <v>0</v>
      </c>
      <c r="N1642" s="523">
        <f t="shared" ca="1" si="2096"/>
        <v>0</v>
      </c>
      <c r="O1642" s="523">
        <f t="shared" ca="1" si="2096"/>
        <v>0</v>
      </c>
      <c r="P1642" s="523">
        <f t="shared" ca="1" si="2096"/>
        <v>0</v>
      </c>
      <c r="Q1642" s="523">
        <f t="shared" ca="1" si="2096"/>
        <v>0</v>
      </c>
      <c r="R1642" s="523">
        <f t="shared" ca="1" si="2096"/>
        <v>0</v>
      </c>
      <c r="S1642" s="523">
        <f t="shared" ca="1" si="2096"/>
        <v>0</v>
      </c>
      <c r="T1642" s="523">
        <f t="shared" ca="1" si="2096"/>
        <v>0</v>
      </c>
      <c r="U1642" s="523">
        <f t="shared" ca="1" si="2096"/>
        <v>0</v>
      </c>
      <c r="V1642" s="523">
        <f t="shared" ca="1" si="2096"/>
        <v>0</v>
      </c>
      <c r="W1642" s="523">
        <f t="shared" ca="1" si="2096"/>
        <v>0</v>
      </c>
      <c r="X1642" s="523">
        <f t="shared" ca="1" si="2096"/>
        <v>0</v>
      </c>
      <c r="Y1642" s="523">
        <f t="shared" ca="1" si="2096"/>
        <v>0</v>
      </c>
      <c r="Z1642" s="523">
        <f t="shared" ca="1" si="2096"/>
        <v>0</v>
      </c>
      <c r="AA1642" s="523">
        <f t="shared" ca="1" si="2096"/>
        <v>0</v>
      </c>
      <c r="AB1642" s="523">
        <f t="shared" ca="1" si="2096"/>
        <v>0</v>
      </c>
      <c r="AC1642" s="523">
        <f t="shared" ca="1" si="2096"/>
        <v>0</v>
      </c>
      <c r="AD1642" s="523">
        <f t="shared" ca="1" si="2096"/>
        <v>0</v>
      </c>
      <c r="AE1642" s="523">
        <f t="shared" ca="1" si="2096"/>
        <v>0</v>
      </c>
    </row>
    <row r="1643" spans="1:31" hidden="1">
      <c r="A1643" s="325"/>
      <c r="B1643" s="20">
        <f ca="1">OFFSET($B$269,D1643,0)</f>
        <v>0</v>
      </c>
      <c r="C1643" s="20"/>
      <c r="D1643" s="21">
        <f>D1636+1</f>
        <v>154</v>
      </c>
      <c r="E1643" s="21"/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</row>
    <row r="1644" spans="1:31" hidden="1">
      <c r="A1644" s="325"/>
      <c r="B1644" s="21" t="s">
        <v>394</v>
      </c>
      <c r="C1644" s="21"/>
      <c r="D1644" s="164">
        <f ca="1">YEAR(OFFSET($E$269,D1643,0))</f>
        <v>1900</v>
      </c>
      <c r="E1644" s="164">
        <f ca="1">MONTH(OFFSET($E$269,D1643,0))</f>
        <v>1</v>
      </c>
      <c r="F1644" s="522" cm="1">
        <f t="array" aca="1" ref="F1644" ca="1">IleMiesiecyDoKoncaRokuST</f>
        <v>11</v>
      </c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  <c r="R1644" s="21"/>
      <c r="S1644" s="21"/>
      <c r="T1644" s="21"/>
      <c r="U1644" s="21"/>
      <c r="V1644" s="21"/>
      <c r="W1644" s="21"/>
      <c r="X1644" s="21"/>
      <c r="Y1644" s="21"/>
      <c r="Z1644" s="21"/>
      <c r="AA1644" s="21"/>
      <c r="AB1644" s="21"/>
      <c r="AC1644" s="21"/>
      <c r="AD1644" s="21"/>
      <c r="AE1644" s="21"/>
    </row>
    <row r="1645" spans="1:31" hidden="1">
      <c r="A1645" s="325"/>
      <c r="B1645" s="21" t="s">
        <v>387</v>
      </c>
      <c r="C1645" s="21"/>
      <c r="D1645" s="368">
        <f ca="1">IF(E1645&lt;0,0,ROUND(E1645,0))</f>
        <v>0</v>
      </c>
      <c r="E1645" s="248">
        <f ca="1">OFFSET($D$269,D1643,0)</f>
        <v>0</v>
      </c>
      <c r="F1645" s="368">
        <f ca="1">IF(E1645&gt;10,ROUND(($D1646/12)*$F1644,0),$D1645)</f>
        <v>0</v>
      </c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  <c r="R1645" s="21"/>
      <c r="S1645" s="21"/>
      <c r="T1645" s="21"/>
      <c r="U1645" s="21"/>
      <c r="V1645" s="21"/>
      <c r="W1645" s="21"/>
      <c r="X1645" s="21"/>
      <c r="Y1645" s="21"/>
      <c r="Z1645" s="21"/>
      <c r="AA1645" s="21"/>
      <c r="AB1645" s="21"/>
      <c r="AC1645" s="21"/>
      <c r="AD1645" s="21"/>
      <c r="AE1645" s="21"/>
    </row>
    <row r="1646" spans="1:31" hidden="1">
      <c r="A1646" s="325"/>
      <c r="B1646" s="21" t="s">
        <v>395</v>
      </c>
      <c r="C1646" s="415">
        <f ca="1">OFFSET($C$269,D1643,0)</f>
        <v>0</v>
      </c>
      <c r="D1646" s="246">
        <f ca="1">IF(ISBLANK(OFFSET($E$269,D1643,0)),0,IF(E1645&gt;10,ROUND(D1645*C1646,0),IF(D1645&lt;0,0,D1645)))</f>
        <v>0</v>
      </c>
      <c r="E1646" s="21"/>
      <c r="F1646" s="21"/>
      <c r="G1646" s="21"/>
      <c r="H1646" s="21"/>
      <c r="I1646" s="21"/>
      <c r="J1646" s="21"/>
      <c r="K1646" s="74">
        <f ca="1">ROUND(IF($D1644=LataProjekcji,$F1645,IF($D1644=LataProjekcji,$D1646,0)),0)</f>
        <v>0</v>
      </c>
      <c r="L1646" s="247">
        <f ca="1">ROUND(IF(OR(AND($D1644=LataProjekcji,$F1644&gt;0),AND($D1644=LataProjekcji,$F1644=0,$E1645&lt;=10)),$F1645,IF($D1644&lt;LataProjekcji,IF((SUM($K1646:K1646)+$D1646)&lt;$D1645,$D1646,$D1645-SUM($K1646:K1646)),0)),0)</f>
        <v>0</v>
      </c>
      <c r="M1646" s="247">
        <f ca="1">ROUND(IF(OR(AND($D1644=LataProjekcji,$F1644&gt;0),AND($D1644=LataProjekcji,$F1644=0,$E1645&lt;=10)),$F1645,IF($D1644&lt;LataProjekcji,IF((SUM($K1646:L1646)+$D1646)&lt;$D1645,$D1646,$D1645-SUM($K1646:L1646)),0)),0)</f>
        <v>0</v>
      </c>
      <c r="N1646" s="247">
        <f ca="1">ROUND(IF(OR(AND($D1644=LataProjekcji,$F1644&gt;0),AND($D1644=LataProjekcji,$F1644=0,$E1645&lt;=10)),$F1645,IF($D1644&lt;LataProjekcji,IF((SUM($K1646:M1646)+$D1646)&lt;$D1645,$D1646,$D1645-SUM($K1646:M1646)),0)),0)</f>
        <v>0</v>
      </c>
      <c r="O1646" s="247">
        <f ca="1">ROUND(IF(OR(AND($D1644=LataProjekcji,$F1644&gt;0),AND($D1644=LataProjekcji,$F1644=0,$E1645&lt;=10)),$F1645,IF($D1644&lt;LataProjekcji,IF((SUM($K1646:N1646)+$D1646)&lt;$D1645,$D1646,$D1645-SUM($K1646:N1646)),0)),0)</f>
        <v>0</v>
      </c>
      <c r="P1646" s="247">
        <f ca="1">ROUND(IF(OR(AND($D1644=LataProjekcji,$F1644&gt;0),AND($D1644=LataProjekcji,$F1644=0,$E1645&lt;=10)),$F1645,IF($D1644&lt;LataProjekcji,IF((SUM($K1646:O1646)+$D1646)&lt;$D1645,$D1646,$D1645-SUM($K1646:O1646)),0)),0)</f>
        <v>0</v>
      </c>
      <c r="Q1646" s="247">
        <f ca="1">ROUND(IF(OR(AND($D1644=LataProjekcji,$F1644&gt;0),AND($D1644=LataProjekcji,$F1644=0,$E1645&lt;=10)),$F1645,IF($D1644&lt;LataProjekcji,IF((SUM($K1646:P1646)+$D1646)&lt;$D1645,$D1646,$D1645-SUM($K1646:P1646)),0)),0)</f>
        <v>0</v>
      </c>
      <c r="R1646" s="247">
        <f ca="1">ROUND(IF(OR(AND($D1644=LataProjekcji,$F1644&gt;0),AND($D1644=LataProjekcji,$F1644=0,$E1645&lt;=10)),$F1645,IF($D1644&lt;LataProjekcji,IF((SUM($K1646:Q1646)+$D1646)&lt;$D1645,$D1646,$D1645-SUM($K1646:Q1646)),0)),0)</f>
        <v>0</v>
      </c>
      <c r="S1646" s="247">
        <f ca="1">ROUND(IF(OR(AND($D1644=LataProjekcji,$F1644&gt;0),AND($D1644=LataProjekcji,$F1644=0,$E1645&lt;=10)),$F1645,IF($D1644&lt;LataProjekcji,IF((SUM($K1646:R1646)+$D1646)&lt;$D1645,$D1646,$D1645-SUM($K1646:R1646)),0)),0)</f>
        <v>0</v>
      </c>
      <c r="T1646" s="247">
        <f ca="1">ROUND(IF(OR(AND($D1644=LataProjekcji,$F1644&gt;0),AND($D1644=LataProjekcji,$F1644=0,$E1645&lt;=10)),$F1645,IF($D1644&lt;LataProjekcji,IF((SUM($K1646:S1646)+$D1646)&lt;$D1645,$D1646,$D1645-SUM($K1646:S1646)),0)),0)</f>
        <v>0</v>
      </c>
      <c r="U1646" s="247">
        <f ca="1">ROUND(IF(OR(AND($D1644=LataProjekcji,$F1644&gt;0),AND($D1644=LataProjekcji,$F1644=0,$E1645&lt;=10)),$F1645,IF($D1644&lt;LataProjekcji,IF((SUM($K1646:T1646)+$D1646)&lt;$D1645,$D1646,$D1645-SUM($K1646:T1646)),0)),0)</f>
        <v>0</v>
      </c>
      <c r="V1646" s="247">
        <f ca="1">ROUND(IF(OR(AND($D1644=LataProjekcji,$F1644&gt;0),AND($D1644=LataProjekcji,$F1644=0,$E1645&lt;=10)),$F1645,IF($D1644&lt;LataProjekcji,IF((SUM($K1646:U1646)+$D1646)&lt;$D1645,$D1646,$D1645-SUM($K1646:U1646)),0)),0)</f>
        <v>0</v>
      </c>
      <c r="W1646" s="247">
        <f ca="1">ROUND(IF(OR(AND($D1644=LataProjekcji,$F1644&gt;0),AND($D1644=LataProjekcji,$F1644=0,$E1645&lt;=10)),$F1645,IF($D1644&lt;LataProjekcji,IF((SUM($K1646:V1646)+$D1646)&lt;$D1645,$D1646,$D1645-SUM($K1646:V1646)),0)),0)</f>
        <v>0</v>
      </c>
      <c r="X1646" s="247">
        <f ca="1">ROUND(IF(OR(AND($D1644=LataProjekcji,$F1644&gt;0),AND($D1644=LataProjekcji,$F1644=0,$E1645&lt;=10)),$F1645,IF($D1644&lt;LataProjekcji,IF((SUM($K1646:W1646)+$D1646)&lt;$D1645,$D1646,$D1645-SUM($K1646:W1646)),0)),0)</f>
        <v>0</v>
      </c>
      <c r="Y1646" s="247">
        <f ca="1">ROUND(IF(OR(AND($D1644=LataProjekcji,$F1644&gt;0),AND($D1644=LataProjekcji,$F1644=0,$E1645&lt;=10)),$F1645,IF($D1644&lt;LataProjekcji,IF((SUM($K1646:X1646)+$D1646)&lt;$D1645,$D1646,$D1645-SUM($K1646:X1646)),0)),0)</f>
        <v>0</v>
      </c>
      <c r="Z1646" s="247">
        <f ca="1">ROUND(IF(OR(AND($D1644=LataProjekcji,$F1644&gt;0),AND($D1644=LataProjekcji,$F1644=0,$E1645&lt;=10)),$F1645,IF($D1644&lt;LataProjekcji,IF((SUM($K1646:Y1646)+$D1646)&lt;$D1645,$D1646,$D1645-SUM($K1646:Y1646)),0)),0)</f>
        <v>0</v>
      </c>
      <c r="AA1646" s="247">
        <f ca="1">ROUND(IF(OR(AND($D1644=LataProjekcji,$F1644&gt;0),AND($D1644=LataProjekcji,$F1644=0,$E1645&lt;=10)),$F1645,IF($D1644&lt;LataProjekcji,IF((SUM($K1646:Z1646)+$D1646)&lt;$D1645,$D1646,$D1645-SUM($K1646:Z1646)),0)),0)</f>
        <v>0</v>
      </c>
      <c r="AB1646" s="247">
        <f ca="1">ROUND(IF(OR(AND($D1644=LataProjekcji,$F1644&gt;0),AND($D1644=LataProjekcji,$F1644=0,$E1645&lt;=10)),$F1645,IF($D1644&lt;LataProjekcji,IF((SUM($K1646:AA1646)+$D1646)&lt;$D1645,$D1646,$D1645-SUM($K1646:AA1646)),0)),0)</f>
        <v>0</v>
      </c>
      <c r="AC1646" s="247">
        <f ca="1">ROUND(IF(OR(AND($D1644=LataProjekcji,$F1644&gt;0),AND($D1644=LataProjekcji,$F1644=0,$E1645&lt;=10)),$F1645,IF($D1644&lt;LataProjekcji,IF((SUM($K1646:AB1646)+$D1646)&lt;$D1645,$D1646,$D1645-SUM($K1646:AB1646)),0)),0)</f>
        <v>0</v>
      </c>
      <c r="AD1646" s="247">
        <f ca="1">ROUND(IF(OR(AND($D1644=LataProjekcji,$F1644&gt;0),AND($D1644=LataProjekcji,$F1644=0,$E1645&lt;=10)),$F1645,IF($D1644&lt;LataProjekcji,IF((SUM($K1646:AC1646)+$D1646)&lt;$D1645,$D1646,$D1645-SUM($K1646:AC1646)),0)),0)</f>
        <v>0</v>
      </c>
      <c r="AE1646" s="247">
        <f ca="1">ROUND(IF(OR(AND($D1644=LataProjekcji,$F1644&gt;0),AND($D1644=LataProjekcji,$F1644=0,$E1645&lt;=10)),$F1645,IF($D1644&lt;LataProjekcji,IF((SUM($K1646:AD1646)+$D1646)&lt;$D1645,$D1646,$D1645-SUM($K1646:AD1646)),0)),0)</f>
        <v>0</v>
      </c>
    </row>
    <row r="1647" spans="1:31" ht="12.5" hidden="1" thickBot="1">
      <c r="A1647" s="325"/>
      <c r="B1647" s="21" t="s">
        <v>396</v>
      </c>
      <c r="C1647" s="21"/>
      <c r="D1647" s="22"/>
      <c r="E1647" s="21"/>
      <c r="F1647" s="21"/>
      <c r="G1647" s="21"/>
      <c r="H1647" s="21"/>
      <c r="I1647" s="21"/>
      <c r="J1647" s="21"/>
      <c r="K1647" s="22">
        <f ca="1">ROUND(K1646,0)</f>
        <v>0</v>
      </c>
      <c r="L1647" s="22">
        <f t="shared" ref="L1647:W1647" ca="1" si="2097">ROUND(K1647+L1646,0)</f>
        <v>0</v>
      </c>
      <c r="M1647" s="22">
        <f t="shared" ca="1" si="2097"/>
        <v>0</v>
      </c>
      <c r="N1647" s="22">
        <f t="shared" ca="1" si="2097"/>
        <v>0</v>
      </c>
      <c r="O1647" s="22">
        <f t="shared" ca="1" si="2097"/>
        <v>0</v>
      </c>
      <c r="P1647" s="22">
        <f t="shared" ca="1" si="2097"/>
        <v>0</v>
      </c>
      <c r="Q1647" s="22">
        <f t="shared" ca="1" si="2097"/>
        <v>0</v>
      </c>
      <c r="R1647" s="22">
        <f t="shared" ca="1" si="2097"/>
        <v>0</v>
      </c>
      <c r="S1647" s="22">
        <f t="shared" ca="1" si="2097"/>
        <v>0</v>
      </c>
      <c r="T1647" s="22">
        <f t="shared" ca="1" si="2097"/>
        <v>0</v>
      </c>
      <c r="U1647" s="22">
        <f t="shared" ca="1" si="2097"/>
        <v>0</v>
      </c>
      <c r="V1647" s="22">
        <f t="shared" ca="1" si="2097"/>
        <v>0</v>
      </c>
      <c r="W1647" s="22">
        <f t="shared" ca="1" si="2097"/>
        <v>0</v>
      </c>
      <c r="X1647" s="22">
        <f ca="1">ROUND(W1647+X1646,0)</f>
        <v>0</v>
      </c>
      <c r="Y1647" s="22">
        <f ca="1">ROUND(X1647+Y1646,0)</f>
        <v>0</v>
      </c>
      <c r="Z1647" s="22">
        <f t="shared" ref="Z1647:AA1647" ca="1" si="2098">ROUND(Y1647+Z1646,0)</f>
        <v>0</v>
      </c>
      <c r="AA1647" s="22">
        <f t="shared" ca="1" si="2098"/>
        <v>0</v>
      </c>
      <c r="AB1647" s="22">
        <f t="shared" ref="AB1647" ca="1" si="2099">ROUND(AA1647+AB1646,0)</f>
        <v>0</v>
      </c>
      <c r="AC1647" s="22">
        <f t="shared" ref="AC1647" ca="1" si="2100">ROUND(AB1647+AC1646,0)</f>
        <v>0</v>
      </c>
      <c r="AD1647" s="22">
        <f t="shared" ref="AD1647" ca="1" si="2101">ROUND(AC1647+AD1646,0)</f>
        <v>0</v>
      </c>
      <c r="AE1647" s="22">
        <f t="shared" ref="AE1647" ca="1" si="2102">ROUND(AD1647+AE1646,0)</f>
        <v>0</v>
      </c>
    </row>
    <row r="1648" spans="1:31" ht="12.5" hidden="1" thickBot="1">
      <c r="A1648" s="325"/>
      <c r="B1648" s="21" t="s">
        <v>387</v>
      </c>
      <c r="C1648" s="21"/>
      <c r="D1648" s="22"/>
      <c r="E1648" s="21"/>
      <c r="F1648" s="21"/>
      <c r="G1648" s="21"/>
      <c r="H1648" s="534">
        <f>H1641+7</f>
        <v>286</v>
      </c>
      <c r="I1648" s="21"/>
      <c r="J1648" s="21"/>
      <c r="K1648" s="76">
        <f ca="1">IF($D1644=LataProjekcji,ROUND($D1645-K1647,0),ROUND(IF(K1646=0,0,$D1645-K1647),0))</f>
        <v>0</v>
      </c>
      <c r="L1648" s="253">
        <f t="shared" ref="L1648:W1648" ca="1" si="2103">IF($D1644=LataProjekcji,ROUND($D1645-L1647,0),ROUND(IF(AND(L1646=0,K1648&gt;0),$D1645-L1647,IF(L1646=0,0,$D1645-L1647)),0))</f>
        <v>0</v>
      </c>
      <c r="M1648" s="253">
        <f t="shared" ca="1" si="2103"/>
        <v>0</v>
      </c>
      <c r="N1648" s="253">
        <f t="shared" ca="1" si="2103"/>
        <v>0</v>
      </c>
      <c r="O1648" s="253">
        <f t="shared" ca="1" si="2103"/>
        <v>0</v>
      </c>
      <c r="P1648" s="253">
        <f t="shared" ca="1" si="2103"/>
        <v>0</v>
      </c>
      <c r="Q1648" s="253">
        <f t="shared" ca="1" si="2103"/>
        <v>0</v>
      </c>
      <c r="R1648" s="253">
        <f t="shared" ca="1" si="2103"/>
        <v>0</v>
      </c>
      <c r="S1648" s="253">
        <f t="shared" ca="1" si="2103"/>
        <v>0</v>
      </c>
      <c r="T1648" s="253">
        <f t="shared" ca="1" si="2103"/>
        <v>0</v>
      </c>
      <c r="U1648" s="253">
        <f t="shared" ca="1" si="2103"/>
        <v>0</v>
      </c>
      <c r="V1648" s="253">
        <f t="shared" ca="1" si="2103"/>
        <v>0</v>
      </c>
      <c r="W1648" s="253">
        <f t="shared" ca="1" si="2103"/>
        <v>0</v>
      </c>
      <c r="X1648" s="253">
        <f t="shared" ref="X1648:AA1648" ca="1" si="2104">IF($D1644=LataProjekcji,ROUND($D1645-X1647,0),ROUND(IF(AND(X1646=0,W1648&gt;0),$D1645-X1647,IF(X1646=0,0,$D1645-X1647)),0))</f>
        <v>0</v>
      </c>
      <c r="Y1648" s="253">
        <f t="shared" ca="1" si="2104"/>
        <v>0</v>
      </c>
      <c r="Z1648" s="253">
        <f t="shared" ca="1" si="2104"/>
        <v>0</v>
      </c>
      <c r="AA1648" s="253">
        <f t="shared" ca="1" si="2104"/>
        <v>0</v>
      </c>
      <c r="AB1648" s="253">
        <f t="shared" ref="AB1648" ca="1" si="2105">IF($D1644=LataProjekcji,ROUND($D1645-AB1647,0),ROUND(IF(AND(AB1646=0,AA1648&gt;0),$D1645-AB1647,IF(AB1646=0,0,$D1645-AB1647)),0))</f>
        <v>0</v>
      </c>
      <c r="AC1648" s="253">
        <f t="shared" ref="AC1648" ca="1" si="2106">IF($D1644=LataProjekcji,ROUND($D1645-AC1647,0),ROUND(IF(AND(AC1646=0,AB1648&gt;0),$D1645-AC1647,IF(AC1646=0,0,$D1645-AC1647)),0))</f>
        <v>0</v>
      </c>
      <c r="AD1648" s="253">
        <f t="shared" ref="AD1648" ca="1" si="2107">IF($D1644=LataProjekcji,ROUND($D1645-AD1647,0),ROUND(IF(AND(AD1646=0,AC1648&gt;0),$D1645-AD1647,IF(AD1646=0,0,$D1645-AD1647)),0))</f>
        <v>0</v>
      </c>
      <c r="AE1648" s="253">
        <f t="shared" ref="AE1648" ca="1" si="2108">IF($D1644=LataProjekcji,ROUND($D1645-AE1647,0),ROUND(IF(AND(AE1646=0,AD1648&gt;0),$D1645-AE1647,IF(AE1646=0,0,$D1645-AE1647)),0))</f>
        <v>0</v>
      </c>
    </row>
    <row r="1649" spans="1:31" hidden="1">
      <c r="A1649" s="325"/>
      <c r="B1649" s="20"/>
      <c r="C1649" s="20"/>
      <c r="D1649" s="21"/>
      <c r="E1649" s="21"/>
      <c r="F1649" s="21"/>
      <c r="G1649" s="21"/>
      <c r="H1649" s="384">
        <f>H1642+1</f>
        <v>5</v>
      </c>
      <c r="I1649" s="21"/>
      <c r="J1649" s="384" t="s">
        <v>403</v>
      </c>
      <c r="K1649" s="523">
        <f t="shared" ref="K1649:AE1649" ca="1" si="2109">IF(AND(OFFSET($F$269,$D1643,0)="tak",OFFSET($G$269,$D1643,0)="tak",OFFSET($J$269,$D1643,0)="ok",LataProjekcji&lt;=Koniec_Projekt),ROUND(OFFSET($K$2527,$H1648,(COLUMN()-11))*OFFSET($K$469,$H1649,(COLUMN()-11)),0),0)</f>
        <v>0</v>
      </c>
      <c r="L1649" s="523">
        <f t="shared" ca="1" si="2109"/>
        <v>0</v>
      </c>
      <c r="M1649" s="523">
        <f t="shared" ca="1" si="2109"/>
        <v>0</v>
      </c>
      <c r="N1649" s="523">
        <f t="shared" ca="1" si="2109"/>
        <v>0</v>
      </c>
      <c r="O1649" s="523">
        <f t="shared" ca="1" si="2109"/>
        <v>0</v>
      </c>
      <c r="P1649" s="523">
        <f t="shared" ca="1" si="2109"/>
        <v>0</v>
      </c>
      <c r="Q1649" s="523">
        <f t="shared" ca="1" si="2109"/>
        <v>0</v>
      </c>
      <c r="R1649" s="523">
        <f t="shared" ca="1" si="2109"/>
        <v>0</v>
      </c>
      <c r="S1649" s="523">
        <f t="shared" ca="1" si="2109"/>
        <v>0</v>
      </c>
      <c r="T1649" s="523">
        <f t="shared" ca="1" si="2109"/>
        <v>0</v>
      </c>
      <c r="U1649" s="523">
        <f t="shared" ca="1" si="2109"/>
        <v>0</v>
      </c>
      <c r="V1649" s="523">
        <f t="shared" ca="1" si="2109"/>
        <v>0</v>
      </c>
      <c r="W1649" s="523">
        <f t="shared" ca="1" si="2109"/>
        <v>0</v>
      </c>
      <c r="X1649" s="523">
        <f t="shared" ca="1" si="2109"/>
        <v>0</v>
      </c>
      <c r="Y1649" s="523">
        <f t="shared" ca="1" si="2109"/>
        <v>0</v>
      </c>
      <c r="Z1649" s="523">
        <f t="shared" ca="1" si="2109"/>
        <v>0</v>
      </c>
      <c r="AA1649" s="523">
        <f t="shared" ca="1" si="2109"/>
        <v>0</v>
      </c>
      <c r="AB1649" s="523">
        <f t="shared" ca="1" si="2109"/>
        <v>0</v>
      </c>
      <c r="AC1649" s="523">
        <f t="shared" ca="1" si="2109"/>
        <v>0</v>
      </c>
      <c r="AD1649" s="523">
        <f t="shared" ca="1" si="2109"/>
        <v>0</v>
      </c>
      <c r="AE1649" s="523">
        <f t="shared" ca="1" si="2109"/>
        <v>0</v>
      </c>
    </row>
    <row r="1650" spans="1:31" hidden="1">
      <c r="A1650" s="325"/>
      <c r="B1650" s="20">
        <f ca="1">OFFSET($B$269,D1650,0)</f>
        <v>0</v>
      </c>
      <c r="C1650" s="20"/>
      <c r="D1650" s="21">
        <f>D1643+1</f>
        <v>155</v>
      </c>
      <c r="E1650" s="21"/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</row>
    <row r="1651" spans="1:31" hidden="1">
      <c r="A1651" s="325"/>
      <c r="B1651" s="21" t="s">
        <v>394</v>
      </c>
      <c r="C1651" s="21"/>
      <c r="D1651" s="164">
        <f ca="1">YEAR(OFFSET($E$269,D1650,0))</f>
        <v>1900</v>
      </c>
      <c r="E1651" s="164">
        <f ca="1">MONTH(OFFSET($E$269,D1650,0))</f>
        <v>1</v>
      </c>
      <c r="F1651" s="522" cm="1">
        <f t="array" aca="1" ref="F1651" ca="1">IleMiesiecyDoKoncaRokuST</f>
        <v>11</v>
      </c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  <c r="R1651" s="21"/>
      <c r="S1651" s="21"/>
      <c r="T1651" s="21"/>
      <c r="U1651" s="21"/>
      <c r="V1651" s="21"/>
      <c r="W1651" s="21"/>
      <c r="X1651" s="21"/>
      <c r="Y1651" s="21"/>
      <c r="Z1651" s="21"/>
      <c r="AA1651" s="21"/>
      <c r="AB1651" s="21"/>
      <c r="AC1651" s="21"/>
      <c r="AD1651" s="21"/>
      <c r="AE1651" s="21"/>
    </row>
    <row r="1652" spans="1:31" hidden="1">
      <c r="A1652" s="325"/>
      <c r="B1652" s="21" t="s">
        <v>387</v>
      </c>
      <c r="C1652" s="21"/>
      <c r="D1652" s="369">
        <f ca="1">IF(E1652&lt;0,0,ROUND(E1652,0))</f>
        <v>0</v>
      </c>
      <c r="E1652" s="248">
        <f ca="1">OFFSET($D$269,D1650,0)</f>
        <v>0</v>
      </c>
      <c r="F1652" s="369">
        <f ca="1">IF(E1652&gt;10,ROUND(($D1653/12)*$F1651,0),$D1652)</f>
        <v>0</v>
      </c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  <c r="R1652" s="21"/>
      <c r="S1652" s="21"/>
      <c r="T1652" s="21"/>
      <c r="U1652" s="21"/>
      <c r="V1652" s="21"/>
      <c r="W1652" s="21"/>
      <c r="X1652" s="21"/>
      <c r="Y1652" s="21"/>
      <c r="Z1652" s="21"/>
      <c r="AA1652" s="21"/>
      <c r="AB1652" s="21"/>
      <c r="AC1652" s="21"/>
      <c r="AD1652" s="21"/>
      <c r="AE1652" s="21"/>
    </row>
    <row r="1653" spans="1:31" hidden="1">
      <c r="A1653" s="325"/>
      <c r="B1653" s="21" t="s">
        <v>395</v>
      </c>
      <c r="C1653" s="415">
        <f ca="1">OFFSET($C$269,D1650,0)</f>
        <v>0</v>
      </c>
      <c r="D1653" s="246">
        <f ca="1">IF(ISBLANK(OFFSET($E$269,D1650,0)),0,IF(E1652&gt;10,ROUND(D1652*C1653,0),IF(D1652&lt;0,0,D1652)))</f>
        <v>0</v>
      </c>
      <c r="E1653" s="21"/>
      <c r="F1653" s="21"/>
      <c r="G1653" s="21"/>
      <c r="H1653" s="21"/>
      <c r="I1653" s="21"/>
      <c r="J1653" s="21"/>
      <c r="K1653" s="74">
        <f ca="1">ROUND(IF($D1651=LataProjekcji,$F1652,IF($D1651=LataProjekcji,$D1653,0)),0)</f>
        <v>0</v>
      </c>
      <c r="L1653" s="247">
        <f ca="1">ROUND(IF(OR(AND($D1651=LataProjekcji,$F1651&gt;0),AND($D1651=LataProjekcji,$F1651=0,$E1652&lt;=10)),$F1652,IF($D1651&lt;LataProjekcji,IF((SUM($K1653:K1653)+$D1653)&lt;$D1652,$D1653,$D1652-SUM($K1653:K1653)),0)),0)</f>
        <v>0</v>
      </c>
      <c r="M1653" s="247">
        <f ca="1">ROUND(IF(OR(AND($D1651=LataProjekcji,$F1651&gt;0),AND($D1651=LataProjekcji,$F1651=0,$E1652&lt;=10)),$F1652,IF($D1651&lt;LataProjekcji,IF((SUM($K1653:L1653)+$D1653)&lt;$D1652,$D1653,$D1652-SUM($K1653:L1653)),0)),0)</f>
        <v>0</v>
      </c>
      <c r="N1653" s="247">
        <f ca="1">ROUND(IF(OR(AND($D1651=LataProjekcji,$F1651&gt;0),AND($D1651=LataProjekcji,$F1651=0,$E1652&lt;=10)),$F1652,IF($D1651&lt;LataProjekcji,IF((SUM($K1653:M1653)+$D1653)&lt;$D1652,$D1653,$D1652-SUM($K1653:M1653)),0)),0)</f>
        <v>0</v>
      </c>
      <c r="O1653" s="247">
        <f ca="1">ROUND(IF(OR(AND($D1651=LataProjekcji,$F1651&gt;0),AND($D1651=LataProjekcji,$F1651=0,$E1652&lt;=10)),$F1652,IF($D1651&lt;LataProjekcji,IF((SUM($K1653:N1653)+$D1653)&lt;$D1652,$D1653,$D1652-SUM($K1653:N1653)),0)),0)</f>
        <v>0</v>
      </c>
      <c r="P1653" s="247">
        <f ca="1">ROUND(IF(OR(AND($D1651=LataProjekcji,$F1651&gt;0),AND($D1651=LataProjekcji,$F1651=0,$E1652&lt;=10)),$F1652,IF($D1651&lt;LataProjekcji,IF((SUM($K1653:O1653)+$D1653)&lt;$D1652,$D1653,$D1652-SUM($K1653:O1653)),0)),0)</f>
        <v>0</v>
      </c>
      <c r="Q1653" s="247">
        <f ca="1">ROUND(IF(OR(AND($D1651=LataProjekcji,$F1651&gt;0),AND($D1651=LataProjekcji,$F1651=0,$E1652&lt;=10)),$F1652,IF($D1651&lt;LataProjekcji,IF((SUM($K1653:P1653)+$D1653)&lt;$D1652,$D1653,$D1652-SUM($K1653:P1653)),0)),0)</f>
        <v>0</v>
      </c>
      <c r="R1653" s="247">
        <f ca="1">ROUND(IF(OR(AND($D1651=LataProjekcji,$F1651&gt;0),AND($D1651=LataProjekcji,$F1651=0,$E1652&lt;=10)),$F1652,IF($D1651&lt;LataProjekcji,IF((SUM($K1653:Q1653)+$D1653)&lt;$D1652,$D1653,$D1652-SUM($K1653:Q1653)),0)),0)</f>
        <v>0</v>
      </c>
      <c r="S1653" s="247">
        <f ca="1">ROUND(IF(OR(AND($D1651=LataProjekcji,$F1651&gt;0),AND($D1651=LataProjekcji,$F1651=0,$E1652&lt;=10)),$F1652,IF($D1651&lt;LataProjekcji,IF((SUM($K1653:R1653)+$D1653)&lt;$D1652,$D1653,$D1652-SUM($K1653:R1653)),0)),0)</f>
        <v>0</v>
      </c>
      <c r="T1653" s="247">
        <f ca="1">ROUND(IF(OR(AND($D1651=LataProjekcji,$F1651&gt;0),AND($D1651=LataProjekcji,$F1651=0,$E1652&lt;=10)),$F1652,IF($D1651&lt;LataProjekcji,IF((SUM($K1653:S1653)+$D1653)&lt;$D1652,$D1653,$D1652-SUM($K1653:S1653)),0)),0)</f>
        <v>0</v>
      </c>
      <c r="U1653" s="247">
        <f ca="1">ROUND(IF(OR(AND($D1651=LataProjekcji,$F1651&gt;0),AND($D1651=LataProjekcji,$F1651=0,$E1652&lt;=10)),$F1652,IF($D1651&lt;LataProjekcji,IF((SUM($K1653:T1653)+$D1653)&lt;$D1652,$D1653,$D1652-SUM($K1653:T1653)),0)),0)</f>
        <v>0</v>
      </c>
      <c r="V1653" s="247">
        <f ca="1">ROUND(IF(OR(AND($D1651=LataProjekcji,$F1651&gt;0),AND($D1651=LataProjekcji,$F1651=0,$E1652&lt;=10)),$F1652,IF($D1651&lt;LataProjekcji,IF((SUM($K1653:U1653)+$D1653)&lt;$D1652,$D1653,$D1652-SUM($K1653:U1653)),0)),0)</f>
        <v>0</v>
      </c>
      <c r="W1653" s="247">
        <f ca="1">ROUND(IF(OR(AND($D1651=LataProjekcji,$F1651&gt;0),AND($D1651=LataProjekcji,$F1651=0,$E1652&lt;=10)),$F1652,IF($D1651&lt;LataProjekcji,IF((SUM($K1653:V1653)+$D1653)&lt;$D1652,$D1653,$D1652-SUM($K1653:V1653)),0)),0)</f>
        <v>0</v>
      </c>
      <c r="X1653" s="247">
        <f ca="1">ROUND(IF(OR(AND($D1651=LataProjekcji,$F1651&gt;0),AND($D1651=LataProjekcji,$F1651=0,$E1652&lt;=10)),$F1652,IF($D1651&lt;LataProjekcji,IF((SUM($K1653:W1653)+$D1653)&lt;$D1652,$D1653,$D1652-SUM($K1653:W1653)),0)),0)</f>
        <v>0</v>
      </c>
      <c r="Y1653" s="247">
        <f ca="1">ROUND(IF(OR(AND($D1651=LataProjekcji,$F1651&gt;0),AND($D1651=LataProjekcji,$F1651=0,$E1652&lt;=10)),$F1652,IF($D1651&lt;LataProjekcji,IF((SUM($K1653:X1653)+$D1653)&lt;$D1652,$D1653,$D1652-SUM($K1653:X1653)),0)),0)</f>
        <v>0</v>
      </c>
      <c r="Z1653" s="247">
        <f ca="1">ROUND(IF(OR(AND($D1651=LataProjekcji,$F1651&gt;0),AND($D1651=LataProjekcji,$F1651=0,$E1652&lt;=10)),$F1652,IF($D1651&lt;LataProjekcji,IF((SUM($K1653:Y1653)+$D1653)&lt;$D1652,$D1653,$D1652-SUM($K1653:Y1653)),0)),0)</f>
        <v>0</v>
      </c>
      <c r="AA1653" s="247">
        <f ca="1">ROUND(IF(OR(AND($D1651=LataProjekcji,$F1651&gt;0),AND($D1651=LataProjekcji,$F1651=0,$E1652&lt;=10)),$F1652,IF($D1651&lt;LataProjekcji,IF((SUM($K1653:Z1653)+$D1653)&lt;$D1652,$D1653,$D1652-SUM($K1653:Z1653)),0)),0)</f>
        <v>0</v>
      </c>
      <c r="AB1653" s="247">
        <f ca="1">ROUND(IF(OR(AND($D1651=LataProjekcji,$F1651&gt;0),AND($D1651=LataProjekcji,$F1651=0,$E1652&lt;=10)),$F1652,IF($D1651&lt;LataProjekcji,IF((SUM($K1653:AA1653)+$D1653)&lt;$D1652,$D1653,$D1652-SUM($K1653:AA1653)),0)),0)</f>
        <v>0</v>
      </c>
      <c r="AC1653" s="247">
        <f ca="1">ROUND(IF(OR(AND($D1651=LataProjekcji,$F1651&gt;0),AND($D1651=LataProjekcji,$F1651=0,$E1652&lt;=10)),$F1652,IF($D1651&lt;LataProjekcji,IF((SUM($K1653:AB1653)+$D1653)&lt;$D1652,$D1653,$D1652-SUM($K1653:AB1653)),0)),0)</f>
        <v>0</v>
      </c>
      <c r="AD1653" s="247">
        <f ca="1">ROUND(IF(OR(AND($D1651=LataProjekcji,$F1651&gt;0),AND($D1651=LataProjekcji,$F1651=0,$E1652&lt;=10)),$F1652,IF($D1651&lt;LataProjekcji,IF((SUM($K1653:AC1653)+$D1653)&lt;$D1652,$D1653,$D1652-SUM($K1653:AC1653)),0)),0)</f>
        <v>0</v>
      </c>
      <c r="AE1653" s="247">
        <f ca="1">ROUND(IF(OR(AND($D1651=LataProjekcji,$F1651&gt;0),AND($D1651=LataProjekcji,$F1651=0,$E1652&lt;=10)),$F1652,IF($D1651&lt;LataProjekcji,IF((SUM($K1653:AD1653)+$D1653)&lt;$D1652,$D1653,$D1652-SUM($K1653:AD1653)),0)),0)</f>
        <v>0</v>
      </c>
    </row>
    <row r="1654" spans="1:31" ht="12.5" hidden="1" thickBot="1">
      <c r="A1654" s="325"/>
      <c r="B1654" s="21" t="s">
        <v>396</v>
      </c>
      <c r="C1654" s="21"/>
      <c r="D1654" s="22"/>
      <c r="E1654" s="21"/>
      <c r="F1654" s="21"/>
      <c r="G1654" s="21"/>
      <c r="H1654" s="21"/>
      <c r="I1654" s="21"/>
      <c r="J1654" s="21"/>
      <c r="K1654" s="22">
        <f ca="1">ROUND(K1653,0)</f>
        <v>0</v>
      </c>
      <c r="L1654" s="22">
        <f t="shared" ref="L1654:W1654" ca="1" si="2110">ROUND(K1654+L1653,0)</f>
        <v>0</v>
      </c>
      <c r="M1654" s="22">
        <f t="shared" ca="1" si="2110"/>
        <v>0</v>
      </c>
      <c r="N1654" s="22">
        <f t="shared" ca="1" si="2110"/>
        <v>0</v>
      </c>
      <c r="O1654" s="22">
        <f t="shared" ca="1" si="2110"/>
        <v>0</v>
      </c>
      <c r="P1654" s="22">
        <f t="shared" ca="1" si="2110"/>
        <v>0</v>
      </c>
      <c r="Q1654" s="22">
        <f t="shared" ca="1" si="2110"/>
        <v>0</v>
      </c>
      <c r="R1654" s="22">
        <f t="shared" ca="1" si="2110"/>
        <v>0</v>
      </c>
      <c r="S1654" s="22">
        <f t="shared" ca="1" si="2110"/>
        <v>0</v>
      </c>
      <c r="T1654" s="22">
        <f t="shared" ca="1" si="2110"/>
        <v>0</v>
      </c>
      <c r="U1654" s="22">
        <f t="shared" ca="1" si="2110"/>
        <v>0</v>
      </c>
      <c r="V1654" s="22">
        <f t="shared" ca="1" si="2110"/>
        <v>0</v>
      </c>
      <c r="W1654" s="22">
        <f t="shared" ca="1" si="2110"/>
        <v>0</v>
      </c>
      <c r="X1654" s="22">
        <f ca="1">ROUND(W1654+X1653,0)</f>
        <v>0</v>
      </c>
      <c r="Y1654" s="22">
        <f ca="1">ROUND(X1654+Y1653,0)</f>
        <v>0</v>
      </c>
      <c r="Z1654" s="22">
        <f t="shared" ref="Z1654:AA1654" ca="1" si="2111">ROUND(Y1654+Z1653,0)</f>
        <v>0</v>
      </c>
      <c r="AA1654" s="22">
        <f t="shared" ca="1" si="2111"/>
        <v>0</v>
      </c>
      <c r="AB1654" s="22">
        <f t="shared" ref="AB1654" ca="1" si="2112">ROUND(AA1654+AB1653,0)</f>
        <v>0</v>
      </c>
      <c r="AC1654" s="22">
        <f t="shared" ref="AC1654" ca="1" si="2113">ROUND(AB1654+AC1653,0)</f>
        <v>0</v>
      </c>
      <c r="AD1654" s="22">
        <f t="shared" ref="AD1654" ca="1" si="2114">ROUND(AC1654+AD1653,0)</f>
        <v>0</v>
      </c>
      <c r="AE1654" s="22">
        <f t="shared" ref="AE1654" ca="1" si="2115">ROUND(AD1654+AE1653,0)</f>
        <v>0</v>
      </c>
    </row>
    <row r="1655" spans="1:31" ht="12.5" hidden="1" thickBot="1">
      <c r="A1655" s="325"/>
      <c r="B1655" s="21" t="s">
        <v>387</v>
      </c>
      <c r="C1655" s="21"/>
      <c r="D1655" s="22"/>
      <c r="E1655" s="21"/>
      <c r="F1655" s="21"/>
      <c r="G1655" s="21"/>
      <c r="H1655" s="534">
        <f>H1648+7</f>
        <v>293</v>
      </c>
      <c r="I1655" s="21"/>
      <c r="J1655" s="21"/>
      <c r="K1655" s="76">
        <f ca="1">IF($D1651=LataProjekcji,ROUND($D1652-K1654,0),ROUND(IF(K1653=0,0,$D1652-K1654),0))</f>
        <v>0</v>
      </c>
      <c r="L1655" s="253">
        <f t="shared" ref="L1655:W1655" ca="1" si="2116">IF($D1651=LataProjekcji,ROUND($D1652-L1654,0),ROUND(IF(AND(L1653=0,K1655&gt;0),$D1652-L1654,IF(L1653=0,0,$D1652-L1654)),0))</f>
        <v>0</v>
      </c>
      <c r="M1655" s="253">
        <f t="shared" ca="1" si="2116"/>
        <v>0</v>
      </c>
      <c r="N1655" s="253">
        <f t="shared" ca="1" si="2116"/>
        <v>0</v>
      </c>
      <c r="O1655" s="253">
        <f t="shared" ca="1" si="2116"/>
        <v>0</v>
      </c>
      <c r="P1655" s="253">
        <f t="shared" ca="1" si="2116"/>
        <v>0</v>
      </c>
      <c r="Q1655" s="253">
        <f t="shared" ca="1" si="2116"/>
        <v>0</v>
      </c>
      <c r="R1655" s="253">
        <f t="shared" ca="1" si="2116"/>
        <v>0</v>
      </c>
      <c r="S1655" s="253">
        <f t="shared" ca="1" si="2116"/>
        <v>0</v>
      </c>
      <c r="T1655" s="253">
        <f t="shared" ca="1" si="2116"/>
        <v>0</v>
      </c>
      <c r="U1655" s="253">
        <f t="shared" ca="1" si="2116"/>
        <v>0</v>
      </c>
      <c r="V1655" s="253">
        <f t="shared" ca="1" si="2116"/>
        <v>0</v>
      </c>
      <c r="W1655" s="253">
        <f t="shared" ca="1" si="2116"/>
        <v>0</v>
      </c>
      <c r="X1655" s="253">
        <f t="shared" ref="X1655:AA1655" ca="1" si="2117">IF($D1651=LataProjekcji,ROUND($D1652-X1654,0),ROUND(IF(AND(X1653=0,W1655&gt;0),$D1652-X1654,IF(X1653=0,0,$D1652-X1654)),0))</f>
        <v>0</v>
      </c>
      <c r="Y1655" s="253">
        <f t="shared" ca="1" si="2117"/>
        <v>0</v>
      </c>
      <c r="Z1655" s="253">
        <f t="shared" ca="1" si="2117"/>
        <v>0</v>
      </c>
      <c r="AA1655" s="253">
        <f t="shared" ca="1" si="2117"/>
        <v>0</v>
      </c>
      <c r="AB1655" s="253">
        <f t="shared" ref="AB1655" ca="1" si="2118">IF($D1651=LataProjekcji,ROUND($D1652-AB1654,0),ROUND(IF(AND(AB1653=0,AA1655&gt;0),$D1652-AB1654,IF(AB1653=0,0,$D1652-AB1654)),0))</f>
        <v>0</v>
      </c>
      <c r="AC1655" s="253">
        <f t="shared" ref="AC1655" ca="1" si="2119">IF($D1651=LataProjekcji,ROUND($D1652-AC1654,0),ROUND(IF(AND(AC1653=0,AB1655&gt;0),$D1652-AC1654,IF(AC1653=0,0,$D1652-AC1654)),0))</f>
        <v>0</v>
      </c>
      <c r="AD1655" s="253">
        <f t="shared" ref="AD1655" ca="1" si="2120">IF($D1651=LataProjekcji,ROUND($D1652-AD1654,0),ROUND(IF(AND(AD1653=0,AC1655&gt;0),$D1652-AD1654,IF(AD1653=0,0,$D1652-AD1654)),0))</f>
        <v>0</v>
      </c>
      <c r="AE1655" s="253">
        <f t="shared" ref="AE1655" ca="1" si="2121">IF($D1651=LataProjekcji,ROUND($D1652-AE1654,0),ROUND(IF(AND(AE1653=0,AD1655&gt;0),$D1652-AE1654,IF(AE1653=0,0,$D1652-AE1654)),0))</f>
        <v>0</v>
      </c>
    </row>
    <row r="1656" spans="1:31" hidden="1">
      <c r="A1656" s="325"/>
      <c r="B1656" s="21"/>
      <c r="C1656" s="21"/>
      <c r="D1656" s="22"/>
      <c r="E1656" s="21"/>
      <c r="F1656" s="21"/>
      <c r="G1656" s="21"/>
      <c r="H1656" s="384">
        <f>H1649+1</f>
        <v>6</v>
      </c>
      <c r="I1656" s="21"/>
      <c r="J1656" s="384" t="s">
        <v>403</v>
      </c>
      <c r="K1656" s="523">
        <f t="shared" ref="K1656:AE1656" ca="1" si="2122">IF(AND(OFFSET($F$269,$D1650,0)="tak",OFFSET($G$269,$D1650,0)="tak",OFFSET($J$269,$D1650,0)="ok",LataProjekcji&lt;=Koniec_Projekt),ROUND(OFFSET($K$2527,$H1655,(COLUMN()-11))*OFFSET($K$469,$H1656,(COLUMN()-11)),0),0)</f>
        <v>0</v>
      </c>
      <c r="L1656" s="523">
        <f t="shared" ca="1" si="2122"/>
        <v>0</v>
      </c>
      <c r="M1656" s="523">
        <f t="shared" ca="1" si="2122"/>
        <v>0</v>
      </c>
      <c r="N1656" s="523">
        <f t="shared" ca="1" si="2122"/>
        <v>0</v>
      </c>
      <c r="O1656" s="523">
        <f t="shared" ca="1" si="2122"/>
        <v>0</v>
      </c>
      <c r="P1656" s="523">
        <f t="shared" ca="1" si="2122"/>
        <v>0</v>
      </c>
      <c r="Q1656" s="523">
        <f t="shared" ca="1" si="2122"/>
        <v>0</v>
      </c>
      <c r="R1656" s="523">
        <f t="shared" ca="1" si="2122"/>
        <v>0</v>
      </c>
      <c r="S1656" s="523">
        <f t="shared" ca="1" si="2122"/>
        <v>0</v>
      </c>
      <c r="T1656" s="523">
        <f t="shared" ca="1" si="2122"/>
        <v>0</v>
      </c>
      <c r="U1656" s="523">
        <f t="shared" ca="1" si="2122"/>
        <v>0</v>
      </c>
      <c r="V1656" s="523">
        <f t="shared" ca="1" si="2122"/>
        <v>0</v>
      </c>
      <c r="W1656" s="523">
        <f t="shared" ca="1" si="2122"/>
        <v>0</v>
      </c>
      <c r="X1656" s="523">
        <f t="shared" ca="1" si="2122"/>
        <v>0</v>
      </c>
      <c r="Y1656" s="523">
        <f t="shared" ca="1" si="2122"/>
        <v>0</v>
      </c>
      <c r="Z1656" s="523">
        <f t="shared" ca="1" si="2122"/>
        <v>0</v>
      </c>
      <c r="AA1656" s="523">
        <f t="shared" ca="1" si="2122"/>
        <v>0</v>
      </c>
      <c r="AB1656" s="523">
        <f t="shared" ca="1" si="2122"/>
        <v>0</v>
      </c>
      <c r="AC1656" s="523">
        <f t="shared" ca="1" si="2122"/>
        <v>0</v>
      </c>
      <c r="AD1656" s="523">
        <f t="shared" ca="1" si="2122"/>
        <v>0</v>
      </c>
      <c r="AE1656" s="523">
        <f t="shared" ca="1" si="2122"/>
        <v>0</v>
      </c>
    </row>
    <row r="1657" spans="1:31" hidden="1">
      <c r="A1657" s="325"/>
      <c r="B1657" s="20">
        <f ca="1">OFFSET($B$269,D1657,0)</f>
        <v>0</v>
      </c>
      <c r="C1657" s="20"/>
      <c r="D1657" s="21">
        <f>D1650+1</f>
        <v>156</v>
      </c>
      <c r="E1657" s="21"/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</row>
    <row r="1658" spans="1:31" hidden="1">
      <c r="A1658" s="325"/>
      <c r="B1658" s="21" t="s">
        <v>394</v>
      </c>
      <c r="C1658" s="21"/>
      <c r="D1658" s="164">
        <f ca="1">YEAR(OFFSET($E$269,D1657,0))</f>
        <v>1900</v>
      </c>
      <c r="E1658" s="164">
        <f ca="1">MONTH(OFFSET($E$269,D1657,0))</f>
        <v>1</v>
      </c>
      <c r="F1658" s="522" cm="1">
        <f t="array" aca="1" ref="F1658" ca="1">IleMiesiecyDoKoncaRokuST</f>
        <v>11</v>
      </c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  <c r="R1658" s="21"/>
      <c r="S1658" s="21"/>
      <c r="T1658" s="21"/>
      <c r="U1658" s="21"/>
      <c r="V1658" s="21"/>
      <c r="W1658" s="21"/>
      <c r="X1658" s="21"/>
      <c r="Y1658" s="21"/>
      <c r="Z1658" s="21"/>
      <c r="AA1658" s="21"/>
      <c r="AB1658" s="21"/>
      <c r="AC1658" s="21"/>
      <c r="AD1658" s="21"/>
      <c r="AE1658" s="21"/>
    </row>
    <row r="1659" spans="1:31" hidden="1">
      <c r="A1659" s="325"/>
      <c r="B1659" s="21" t="s">
        <v>387</v>
      </c>
      <c r="C1659" s="21"/>
      <c r="D1659" s="370">
        <f ca="1">IF(E1659&lt;0,0,ROUND(E1659,0))</f>
        <v>0</v>
      </c>
      <c r="E1659" s="248">
        <f ca="1">OFFSET($D$269,D1657,0)</f>
        <v>0</v>
      </c>
      <c r="F1659" s="370">
        <f ca="1">IF(E1659&gt;10,ROUND(($D1660/12)*$F1658,0),$D1659)</f>
        <v>0</v>
      </c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  <c r="R1659" s="21"/>
      <c r="S1659" s="21"/>
      <c r="T1659" s="21"/>
      <c r="U1659" s="21"/>
      <c r="V1659" s="21"/>
      <c r="W1659" s="21"/>
      <c r="X1659" s="21"/>
      <c r="Y1659" s="21"/>
      <c r="Z1659" s="21"/>
      <c r="AA1659" s="21"/>
      <c r="AB1659" s="21"/>
      <c r="AC1659" s="21"/>
      <c r="AD1659" s="21"/>
      <c r="AE1659" s="21"/>
    </row>
    <row r="1660" spans="1:31" hidden="1">
      <c r="A1660" s="325"/>
      <c r="B1660" s="21" t="s">
        <v>395</v>
      </c>
      <c r="C1660" s="415">
        <f ca="1">OFFSET($C$269,D1657,0)</f>
        <v>0</v>
      </c>
      <c r="D1660" s="246">
        <f ca="1">IF(ISBLANK(OFFSET($E$269,D1657,0)),0,IF(E1659&gt;10,ROUND(D1659*C1660,0),IF(D1659&lt;0,0,D1659)))</f>
        <v>0</v>
      </c>
      <c r="E1660" s="21"/>
      <c r="F1660" s="21"/>
      <c r="G1660" s="21"/>
      <c r="H1660" s="21"/>
      <c r="I1660" s="21"/>
      <c r="J1660" s="21"/>
      <c r="K1660" s="74">
        <f ca="1">ROUND(IF($D1658=LataProjekcji,$F1659,IF($D1658=LataProjekcji,$D1660,0)),0)</f>
        <v>0</v>
      </c>
      <c r="L1660" s="247">
        <f ca="1">ROUND(IF(OR(AND($D1658=LataProjekcji,$F1658&gt;0),AND($D1658=LataProjekcji,$F1658=0,$E1659&lt;=10)),$F1659,IF($D1658&lt;LataProjekcji,IF((SUM($K1660:K1660)+$D1660)&lt;$D1659,$D1660,$D1659-SUM($K1660:K1660)),0)),0)</f>
        <v>0</v>
      </c>
      <c r="M1660" s="247">
        <f ca="1">ROUND(IF(OR(AND($D1658=LataProjekcji,$F1658&gt;0),AND($D1658=LataProjekcji,$F1658=0,$E1659&lt;=10)),$F1659,IF($D1658&lt;LataProjekcji,IF((SUM($K1660:L1660)+$D1660)&lt;$D1659,$D1660,$D1659-SUM($K1660:L1660)),0)),0)</f>
        <v>0</v>
      </c>
      <c r="N1660" s="247">
        <f ca="1">ROUND(IF(OR(AND($D1658=LataProjekcji,$F1658&gt;0),AND($D1658=LataProjekcji,$F1658=0,$E1659&lt;=10)),$F1659,IF($D1658&lt;LataProjekcji,IF((SUM($K1660:M1660)+$D1660)&lt;$D1659,$D1660,$D1659-SUM($K1660:M1660)),0)),0)</f>
        <v>0</v>
      </c>
      <c r="O1660" s="247">
        <f ca="1">ROUND(IF(OR(AND($D1658=LataProjekcji,$F1658&gt;0),AND($D1658=LataProjekcji,$F1658=0,$E1659&lt;=10)),$F1659,IF($D1658&lt;LataProjekcji,IF((SUM($K1660:N1660)+$D1660)&lt;$D1659,$D1660,$D1659-SUM($K1660:N1660)),0)),0)</f>
        <v>0</v>
      </c>
      <c r="P1660" s="247">
        <f ca="1">ROUND(IF(OR(AND($D1658=LataProjekcji,$F1658&gt;0),AND($D1658=LataProjekcji,$F1658=0,$E1659&lt;=10)),$F1659,IF($D1658&lt;LataProjekcji,IF((SUM($K1660:O1660)+$D1660)&lt;$D1659,$D1660,$D1659-SUM($K1660:O1660)),0)),0)</f>
        <v>0</v>
      </c>
      <c r="Q1660" s="247">
        <f ca="1">ROUND(IF(OR(AND($D1658=LataProjekcji,$F1658&gt;0),AND($D1658=LataProjekcji,$F1658=0,$E1659&lt;=10)),$F1659,IF($D1658&lt;LataProjekcji,IF((SUM($K1660:P1660)+$D1660)&lt;$D1659,$D1660,$D1659-SUM($K1660:P1660)),0)),0)</f>
        <v>0</v>
      </c>
      <c r="R1660" s="247">
        <f ca="1">ROUND(IF(OR(AND($D1658=LataProjekcji,$F1658&gt;0),AND($D1658=LataProjekcji,$F1658=0,$E1659&lt;=10)),$F1659,IF($D1658&lt;LataProjekcji,IF((SUM($K1660:Q1660)+$D1660)&lt;$D1659,$D1660,$D1659-SUM($K1660:Q1660)),0)),0)</f>
        <v>0</v>
      </c>
      <c r="S1660" s="247">
        <f ca="1">ROUND(IF(OR(AND($D1658=LataProjekcji,$F1658&gt;0),AND($D1658=LataProjekcji,$F1658=0,$E1659&lt;=10)),$F1659,IF($D1658&lt;LataProjekcji,IF((SUM($K1660:R1660)+$D1660)&lt;$D1659,$D1660,$D1659-SUM($K1660:R1660)),0)),0)</f>
        <v>0</v>
      </c>
      <c r="T1660" s="247">
        <f ca="1">ROUND(IF(OR(AND($D1658=LataProjekcji,$F1658&gt;0),AND($D1658=LataProjekcji,$F1658=0,$E1659&lt;=10)),$F1659,IF($D1658&lt;LataProjekcji,IF((SUM($K1660:S1660)+$D1660)&lt;$D1659,$D1660,$D1659-SUM($K1660:S1660)),0)),0)</f>
        <v>0</v>
      </c>
      <c r="U1660" s="247">
        <f ca="1">ROUND(IF(OR(AND($D1658=LataProjekcji,$F1658&gt;0),AND($D1658=LataProjekcji,$F1658=0,$E1659&lt;=10)),$F1659,IF($D1658&lt;LataProjekcji,IF((SUM($K1660:T1660)+$D1660)&lt;$D1659,$D1660,$D1659-SUM($K1660:T1660)),0)),0)</f>
        <v>0</v>
      </c>
      <c r="V1660" s="247">
        <f ca="1">ROUND(IF(OR(AND($D1658=LataProjekcji,$F1658&gt;0),AND($D1658=LataProjekcji,$F1658=0,$E1659&lt;=10)),$F1659,IF($D1658&lt;LataProjekcji,IF((SUM($K1660:U1660)+$D1660)&lt;$D1659,$D1660,$D1659-SUM($K1660:U1660)),0)),0)</f>
        <v>0</v>
      </c>
      <c r="W1660" s="247">
        <f ca="1">ROUND(IF(OR(AND($D1658=LataProjekcji,$F1658&gt;0),AND($D1658=LataProjekcji,$F1658=0,$E1659&lt;=10)),$F1659,IF($D1658&lt;LataProjekcji,IF((SUM($K1660:V1660)+$D1660)&lt;$D1659,$D1660,$D1659-SUM($K1660:V1660)),0)),0)</f>
        <v>0</v>
      </c>
      <c r="X1660" s="247">
        <f ca="1">ROUND(IF(OR(AND($D1658=LataProjekcji,$F1658&gt;0),AND($D1658=LataProjekcji,$F1658=0,$E1659&lt;=10)),$F1659,IF($D1658&lt;LataProjekcji,IF((SUM($K1660:W1660)+$D1660)&lt;$D1659,$D1660,$D1659-SUM($K1660:W1660)),0)),0)</f>
        <v>0</v>
      </c>
      <c r="Y1660" s="247">
        <f ca="1">ROUND(IF(OR(AND($D1658=LataProjekcji,$F1658&gt;0),AND($D1658=LataProjekcji,$F1658=0,$E1659&lt;=10)),$F1659,IF($D1658&lt;LataProjekcji,IF((SUM($K1660:X1660)+$D1660)&lt;$D1659,$D1660,$D1659-SUM($K1660:X1660)),0)),0)</f>
        <v>0</v>
      </c>
      <c r="Z1660" s="247">
        <f ca="1">ROUND(IF(OR(AND($D1658=LataProjekcji,$F1658&gt;0),AND($D1658=LataProjekcji,$F1658=0,$E1659&lt;=10)),$F1659,IF($D1658&lt;LataProjekcji,IF((SUM($K1660:Y1660)+$D1660)&lt;$D1659,$D1660,$D1659-SUM($K1660:Y1660)),0)),0)</f>
        <v>0</v>
      </c>
      <c r="AA1660" s="247">
        <f ca="1">ROUND(IF(OR(AND($D1658=LataProjekcji,$F1658&gt;0),AND($D1658=LataProjekcji,$F1658=0,$E1659&lt;=10)),$F1659,IF($D1658&lt;LataProjekcji,IF((SUM($K1660:Z1660)+$D1660)&lt;$D1659,$D1660,$D1659-SUM($K1660:Z1660)),0)),0)</f>
        <v>0</v>
      </c>
      <c r="AB1660" s="247">
        <f ca="1">ROUND(IF(OR(AND($D1658=LataProjekcji,$F1658&gt;0),AND($D1658=LataProjekcji,$F1658=0,$E1659&lt;=10)),$F1659,IF($D1658&lt;LataProjekcji,IF((SUM($K1660:AA1660)+$D1660)&lt;$D1659,$D1660,$D1659-SUM($K1660:AA1660)),0)),0)</f>
        <v>0</v>
      </c>
      <c r="AC1660" s="247">
        <f ca="1">ROUND(IF(OR(AND($D1658=LataProjekcji,$F1658&gt;0),AND($D1658=LataProjekcji,$F1658=0,$E1659&lt;=10)),$F1659,IF($D1658&lt;LataProjekcji,IF((SUM($K1660:AB1660)+$D1660)&lt;$D1659,$D1660,$D1659-SUM($K1660:AB1660)),0)),0)</f>
        <v>0</v>
      </c>
      <c r="AD1660" s="247">
        <f ca="1">ROUND(IF(OR(AND($D1658=LataProjekcji,$F1658&gt;0),AND($D1658=LataProjekcji,$F1658=0,$E1659&lt;=10)),$F1659,IF($D1658&lt;LataProjekcji,IF((SUM($K1660:AC1660)+$D1660)&lt;$D1659,$D1660,$D1659-SUM($K1660:AC1660)),0)),0)</f>
        <v>0</v>
      </c>
      <c r="AE1660" s="247">
        <f ca="1">ROUND(IF(OR(AND($D1658=LataProjekcji,$F1658&gt;0),AND($D1658=LataProjekcji,$F1658=0,$E1659&lt;=10)),$F1659,IF($D1658&lt;LataProjekcji,IF((SUM($K1660:AD1660)+$D1660)&lt;$D1659,$D1660,$D1659-SUM($K1660:AD1660)),0)),0)</f>
        <v>0</v>
      </c>
    </row>
    <row r="1661" spans="1:31" ht="12.5" hidden="1" thickBot="1">
      <c r="A1661" s="325"/>
      <c r="B1661" s="21" t="s">
        <v>396</v>
      </c>
      <c r="C1661" s="21"/>
      <c r="D1661" s="22"/>
      <c r="E1661" s="21"/>
      <c r="F1661" s="21"/>
      <c r="G1661" s="21"/>
      <c r="H1661" s="21"/>
      <c r="I1661" s="21"/>
      <c r="J1661" s="21"/>
      <c r="K1661" s="22">
        <f ca="1">ROUND(K1660,0)</f>
        <v>0</v>
      </c>
      <c r="L1661" s="22">
        <f t="shared" ref="L1661:W1661" ca="1" si="2123">ROUND(K1661+L1660,0)</f>
        <v>0</v>
      </c>
      <c r="M1661" s="22">
        <f t="shared" ca="1" si="2123"/>
        <v>0</v>
      </c>
      <c r="N1661" s="22">
        <f t="shared" ca="1" si="2123"/>
        <v>0</v>
      </c>
      <c r="O1661" s="22">
        <f t="shared" ca="1" si="2123"/>
        <v>0</v>
      </c>
      <c r="P1661" s="22">
        <f t="shared" ca="1" si="2123"/>
        <v>0</v>
      </c>
      <c r="Q1661" s="22">
        <f t="shared" ca="1" si="2123"/>
        <v>0</v>
      </c>
      <c r="R1661" s="22">
        <f t="shared" ca="1" si="2123"/>
        <v>0</v>
      </c>
      <c r="S1661" s="22">
        <f t="shared" ca="1" si="2123"/>
        <v>0</v>
      </c>
      <c r="T1661" s="22">
        <f t="shared" ca="1" si="2123"/>
        <v>0</v>
      </c>
      <c r="U1661" s="22">
        <f t="shared" ca="1" si="2123"/>
        <v>0</v>
      </c>
      <c r="V1661" s="22">
        <f t="shared" ca="1" si="2123"/>
        <v>0</v>
      </c>
      <c r="W1661" s="22">
        <f t="shared" ca="1" si="2123"/>
        <v>0</v>
      </c>
      <c r="X1661" s="22">
        <f ca="1">ROUND(W1661+X1660,0)</f>
        <v>0</v>
      </c>
      <c r="Y1661" s="22">
        <f ca="1">ROUND(X1661+Y1660,0)</f>
        <v>0</v>
      </c>
      <c r="Z1661" s="22">
        <f t="shared" ref="Z1661:AA1661" ca="1" si="2124">ROUND(Y1661+Z1660,0)</f>
        <v>0</v>
      </c>
      <c r="AA1661" s="22">
        <f t="shared" ca="1" si="2124"/>
        <v>0</v>
      </c>
      <c r="AB1661" s="22">
        <f t="shared" ref="AB1661" ca="1" si="2125">ROUND(AA1661+AB1660,0)</f>
        <v>0</v>
      </c>
      <c r="AC1661" s="22">
        <f t="shared" ref="AC1661" ca="1" si="2126">ROUND(AB1661+AC1660,0)</f>
        <v>0</v>
      </c>
      <c r="AD1661" s="22">
        <f t="shared" ref="AD1661" ca="1" si="2127">ROUND(AC1661+AD1660,0)</f>
        <v>0</v>
      </c>
      <c r="AE1661" s="22">
        <f t="shared" ref="AE1661" ca="1" si="2128">ROUND(AD1661+AE1660,0)</f>
        <v>0</v>
      </c>
    </row>
    <row r="1662" spans="1:31" ht="12.5" hidden="1" thickBot="1">
      <c r="A1662" s="325"/>
      <c r="B1662" s="21" t="s">
        <v>387</v>
      </c>
      <c r="C1662" s="21"/>
      <c r="D1662" s="22"/>
      <c r="E1662" s="21"/>
      <c r="F1662" s="21"/>
      <c r="G1662" s="21"/>
      <c r="H1662" s="534">
        <f>H1655+7</f>
        <v>300</v>
      </c>
      <c r="I1662" s="21"/>
      <c r="J1662" s="21"/>
      <c r="K1662" s="76">
        <f ca="1">IF($D1658=LataProjekcji,ROUND($D1659-K1661,0),ROUND(IF(K1660=0,0,$D1659-K1661),0))</f>
        <v>0</v>
      </c>
      <c r="L1662" s="253">
        <f t="shared" ref="L1662:W1662" ca="1" si="2129">IF($D1658=LataProjekcji,ROUND($D1659-L1661,0),ROUND(IF(AND(L1660=0,K1662&gt;0),$D1659-L1661,IF(L1660=0,0,$D1659-L1661)),0))</f>
        <v>0</v>
      </c>
      <c r="M1662" s="253">
        <f t="shared" ca="1" si="2129"/>
        <v>0</v>
      </c>
      <c r="N1662" s="253">
        <f t="shared" ca="1" si="2129"/>
        <v>0</v>
      </c>
      <c r="O1662" s="253">
        <f t="shared" ca="1" si="2129"/>
        <v>0</v>
      </c>
      <c r="P1662" s="253">
        <f t="shared" ca="1" si="2129"/>
        <v>0</v>
      </c>
      <c r="Q1662" s="253">
        <f t="shared" ca="1" si="2129"/>
        <v>0</v>
      </c>
      <c r="R1662" s="253">
        <f t="shared" ca="1" si="2129"/>
        <v>0</v>
      </c>
      <c r="S1662" s="253">
        <f t="shared" ca="1" si="2129"/>
        <v>0</v>
      </c>
      <c r="T1662" s="253">
        <f t="shared" ca="1" si="2129"/>
        <v>0</v>
      </c>
      <c r="U1662" s="253">
        <f t="shared" ca="1" si="2129"/>
        <v>0</v>
      </c>
      <c r="V1662" s="253">
        <f t="shared" ca="1" si="2129"/>
        <v>0</v>
      </c>
      <c r="W1662" s="253">
        <f t="shared" ca="1" si="2129"/>
        <v>0</v>
      </c>
      <c r="X1662" s="253">
        <f t="shared" ref="X1662:AA1662" ca="1" si="2130">IF($D1658=LataProjekcji,ROUND($D1659-X1661,0),ROUND(IF(AND(X1660=0,W1662&gt;0),$D1659-X1661,IF(X1660=0,0,$D1659-X1661)),0))</f>
        <v>0</v>
      </c>
      <c r="Y1662" s="253">
        <f t="shared" ca="1" si="2130"/>
        <v>0</v>
      </c>
      <c r="Z1662" s="253">
        <f t="shared" ca="1" si="2130"/>
        <v>0</v>
      </c>
      <c r="AA1662" s="253">
        <f t="shared" ca="1" si="2130"/>
        <v>0</v>
      </c>
      <c r="AB1662" s="253">
        <f t="shared" ref="AB1662" ca="1" si="2131">IF($D1658=LataProjekcji,ROUND($D1659-AB1661,0),ROUND(IF(AND(AB1660=0,AA1662&gt;0),$D1659-AB1661,IF(AB1660=0,0,$D1659-AB1661)),0))</f>
        <v>0</v>
      </c>
      <c r="AC1662" s="253">
        <f t="shared" ref="AC1662" ca="1" si="2132">IF($D1658=LataProjekcji,ROUND($D1659-AC1661,0),ROUND(IF(AND(AC1660=0,AB1662&gt;0),$D1659-AC1661,IF(AC1660=0,0,$D1659-AC1661)),0))</f>
        <v>0</v>
      </c>
      <c r="AD1662" s="253">
        <f t="shared" ref="AD1662" ca="1" si="2133">IF($D1658=LataProjekcji,ROUND($D1659-AD1661,0),ROUND(IF(AND(AD1660=0,AC1662&gt;0),$D1659-AD1661,IF(AD1660=0,0,$D1659-AD1661)),0))</f>
        <v>0</v>
      </c>
      <c r="AE1662" s="253">
        <f t="shared" ref="AE1662" ca="1" si="2134">IF($D1658=LataProjekcji,ROUND($D1659-AE1661,0),ROUND(IF(AND(AE1660=0,AD1662&gt;0),$D1659-AE1661,IF(AE1660=0,0,$D1659-AE1661)),0))</f>
        <v>0</v>
      </c>
    </row>
    <row r="1663" spans="1:31" hidden="1">
      <c r="A1663" s="325"/>
      <c r="B1663" s="21"/>
      <c r="C1663" s="21"/>
      <c r="D1663" s="21"/>
      <c r="E1663" s="21"/>
      <c r="F1663" s="21"/>
      <c r="G1663" s="21"/>
      <c r="H1663" s="384">
        <f>H1656+1</f>
        <v>7</v>
      </c>
      <c r="I1663" s="21"/>
      <c r="J1663" s="384" t="s">
        <v>403</v>
      </c>
      <c r="K1663" s="523">
        <f t="shared" ref="K1663:AE1663" ca="1" si="2135">IF(AND(OFFSET($F$269,$D1657,0)="tak",OFFSET($G$269,$D1657,0)="tak",OFFSET($J$269,$D1657,0)="ok",LataProjekcji&lt;=Koniec_Projekt),ROUND(OFFSET($K$2527,$H1662,(COLUMN()-11))*OFFSET($K$469,$H1663,(COLUMN()-11)),0),0)</f>
        <v>0</v>
      </c>
      <c r="L1663" s="523">
        <f t="shared" ca="1" si="2135"/>
        <v>0</v>
      </c>
      <c r="M1663" s="523">
        <f t="shared" ca="1" si="2135"/>
        <v>0</v>
      </c>
      <c r="N1663" s="523">
        <f t="shared" ca="1" si="2135"/>
        <v>0</v>
      </c>
      <c r="O1663" s="523">
        <f t="shared" ca="1" si="2135"/>
        <v>0</v>
      </c>
      <c r="P1663" s="523">
        <f t="shared" ca="1" si="2135"/>
        <v>0</v>
      </c>
      <c r="Q1663" s="523">
        <f t="shared" ca="1" si="2135"/>
        <v>0</v>
      </c>
      <c r="R1663" s="523">
        <f t="shared" ca="1" si="2135"/>
        <v>0</v>
      </c>
      <c r="S1663" s="523">
        <f t="shared" ca="1" si="2135"/>
        <v>0</v>
      </c>
      <c r="T1663" s="523">
        <f t="shared" ca="1" si="2135"/>
        <v>0</v>
      </c>
      <c r="U1663" s="523">
        <f t="shared" ca="1" si="2135"/>
        <v>0</v>
      </c>
      <c r="V1663" s="523">
        <f t="shared" ca="1" si="2135"/>
        <v>0</v>
      </c>
      <c r="W1663" s="523">
        <f t="shared" ca="1" si="2135"/>
        <v>0</v>
      </c>
      <c r="X1663" s="523">
        <f t="shared" ca="1" si="2135"/>
        <v>0</v>
      </c>
      <c r="Y1663" s="523">
        <f t="shared" ca="1" si="2135"/>
        <v>0</v>
      </c>
      <c r="Z1663" s="523">
        <f t="shared" ca="1" si="2135"/>
        <v>0</v>
      </c>
      <c r="AA1663" s="523">
        <f t="shared" ca="1" si="2135"/>
        <v>0</v>
      </c>
      <c r="AB1663" s="523">
        <f t="shared" ca="1" si="2135"/>
        <v>0</v>
      </c>
      <c r="AC1663" s="523">
        <f t="shared" ca="1" si="2135"/>
        <v>0</v>
      </c>
      <c r="AD1663" s="523">
        <f t="shared" ca="1" si="2135"/>
        <v>0</v>
      </c>
      <c r="AE1663" s="523">
        <f t="shared" ca="1" si="2135"/>
        <v>0</v>
      </c>
    </row>
    <row r="1664" spans="1:31" hidden="1">
      <c r="A1664" s="325"/>
      <c r="B1664" s="20">
        <f ca="1">OFFSET($B$269,D1664,0)</f>
        <v>0</v>
      </c>
      <c r="C1664" s="20"/>
      <c r="D1664" s="21">
        <f>D1657+1</f>
        <v>157</v>
      </c>
      <c r="E1664" s="21"/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</row>
    <row r="1665" spans="1:31" hidden="1">
      <c r="A1665" s="325"/>
      <c r="B1665" s="21" t="s">
        <v>394</v>
      </c>
      <c r="C1665" s="21"/>
      <c r="D1665" s="164">
        <f ca="1">YEAR(OFFSET($E$269,D1664,0))</f>
        <v>1900</v>
      </c>
      <c r="E1665" s="164">
        <f ca="1">MONTH(OFFSET($E$269,D1664,0))</f>
        <v>1</v>
      </c>
      <c r="F1665" s="522" cm="1">
        <f t="array" aca="1" ref="F1665" ca="1">IleMiesiecyDoKoncaRokuST</f>
        <v>11</v>
      </c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  <c r="R1665" s="21"/>
      <c r="S1665" s="21"/>
      <c r="T1665" s="21"/>
      <c r="U1665" s="21"/>
      <c r="V1665" s="21"/>
      <c r="W1665" s="21"/>
      <c r="X1665" s="21"/>
      <c r="Y1665" s="21"/>
      <c r="Z1665" s="21"/>
      <c r="AA1665" s="21"/>
      <c r="AB1665" s="21"/>
      <c r="AC1665" s="21"/>
      <c r="AD1665" s="21"/>
      <c r="AE1665" s="21"/>
    </row>
    <row r="1666" spans="1:31" hidden="1">
      <c r="A1666" s="325"/>
      <c r="B1666" s="21" t="s">
        <v>387</v>
      </c>
      <c r="C1666" s="21"/>
      <c r="D1666" s="371">
        <f ca="1">IF(E1666&lt;0,0,ROUND(E1666,0))</f>
        <v>0</v>
      </c>
      <c r="E1666" s="248">
        <f ca="1">OFFSET($D$269,D1664,0)</f>
        <v>0</v>
      </c>
      <c r="F1666" s="371">
        <f ca="1">IF(E1666&gt;10,ROUND(($D1667/12)*$F1665,0),$D1666)</f>
        <v>0</v>
      </c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  <c r="R1666" s="21"/>
      <c r="S1666" s="21"/>
      <c r="T1666" s="21"/>
      <c r="U1666" s="21"/>
      <c r="V1666" s="21"/>
      <c r="W1666" s="21"/>
      <c r="X1666" s="21"/>
      <c r="Y1666" s="21"/>
      <c r="Z1666" s="21"/>
      <c r="AA1666" s="21"/>
      <c r="AB1666" s="21"/>
      <c r="AC1666" s="21"/>
      <c r="AD1666" s="21"/>
      <c r="AE1666" s="21"/>
    </row>
    <row r="1667" spans="1:31" hidden="1">
      <c r="A1667" s="325"/>
      <c r="B1667" s="21" t="s">
        <v>395</v>
      </c>
      <c r="C1667" s="415">
        <f ca="1">OFFSET($C$269,D1664,0)</f>
        <v>0</v>
      </c>
      <c r="D1667" s="246">
        <f ca="1">IF(ISBLANK(OFFSET($E$269,D1664,0)),0,IF(E1666&gt;10,ROUND(D1666*C1667,0),IF(D1666&lt;0,0,D1666)))</f>
        <v>0</v>
      </c>
      <c r="E1667" s="21"/>
      <c r="F1667" s="21"/>
      <c r="G1667" s="21"/>
      <c r="H1667" s="21"/>
      <c r="I1667" s="21"/>
      <c r="J1667" s="21"/>
      <c r="K1667" s="74">
        <f ca="1">ROUND(IF($D1665=LataProjekcji,$F1666,IF($D1665=LataProjekcji,$D1667,0)),0)</f>
        <v>0</v>
      </c>
      <c r="L1667" s="247">
        <f ca="1">ROUND(IF(OR(AND($D1665=LataProjekcji,$F1665&gt;0),AND($D1665=LataProjekcji,$F1665=0,$E1666&lt;=10)),$F1666,IF($D1665&lt;LataProjekcji,IF((SUM($K1667:K1667)+$D1667)&lt;$D1666,$D1667,$D1666-SUM($K1667:K1667)),0)),0)</f>
        <v>0</v>
      </c>
      <c r="M1667" s="247">
        <f ca="1">ROUND(IF(OR(AND($D1665=LataProjekcji,$F1665&gt;0),AND($D1665=LataProjekcji,$F1665=0,$E1666&lt;=10)),$F1666,IF($D1665&lt;LataProjekcji,IF((SUM($K1667:L1667)+$D1667)&lt;$D1666,$D1667,$D1666-SUM($K1667:L1667)),0)),0)</f>
        <v>0</v>
      </c>
      <c r="N1667" s="247">
        <f ca="1">ROUND(IF(OR(AND($D1665=LataProjekcji,$F1665&gt;0),AND($D1665=LataProjekcji,$F1665=0,$E1666&lt;=10)),$F1666,IF($D1665&lt;LataProjekcji,IF((SUM($K1667:M1667)+$D1667)&lt;$D1666,$D1667,$D1666-SUM($K1667:M1667)),0)),0)</f>
        <v>0</v>
      </c>
      <c r="O1667" s="247">
        <f ca="1">ROUND(IF(OR(AND($D1665=LataProjekcji,$F1665&gt;0),AND($D1665=LataProjekcji,$F1665=0,$E1666&lt;=10)),$F1666,IF($D1665&lt;LataProjekcji,IF((SUM($K1667:N1667)+$D1667)&lt;$D1666,$D1667,$D1666-SUM($K1667:N1667)),0)),0)</f>
        <v>0</v>
      </c>
      <c r="P1667" s="247">
        <f ca="1">ROUND(IF(OR(AND($D1665=LataProjekcji,$F1665&gt;0),AND($D1665=LataProjekcji,$F1665=0,$E1666&lt;=10)),$F1666,IF($D1665&lt;LataProjekcji,IF((SUM($K1667:O1667)+$D1667)&lt;$D1666,$D1667,$D1666-SUM($K1667:O1667)),0)),0)</f>
        <v>0</v>
      </c>
      <c r="Q1667" s="247">
        <f ca="1">ROUND(IF(OR(AND($D1665=LataProjekcji,$F1665&gt;0),AND($D1665=LataProjekcji,$F1665=0,$E1666&lt;=10)),$F1666,IF($D1665&lt;LataProjekcji,IF((SUM($K1667:P1667)+$D1667)&lt;$D1666,$D1667,$D1666-SUM($K1667:P1667)),0)),0)</f>
        <v>0</v>
      </c>
      <c r="R1667" s="247">
        <f ca="1">ROUND(IF(OR(AND($D1665=LataProjekcji,$F1665&gt;0),AND($D1665=LataProjekcji,$F1665=0,$E1666&lt;=10)),$F1666,IF($D1665&lt;LataProjekcji,IF((SUM($K1667:Q1667)+$D1667)&lt;$D1666,$D1667,$D1666-SUM($K1667:Q1667)),0)),0)</f>
        <v>0</v>
      </c>
      <c r="S1667" s="247">
        <f ca="1">ROUND(IF(OR(AND($D1665=LataProjekcji,$F1665&gt;0),AND($D1665=LataProjekcji,$F1665=0,$E1666&lt;=10)),$F1666,IF($D1665&lt;LataProjekcji,IF((SUM($K1667:R1667)+$D1667)&lt;$D1666,$D1667,$D1666-SUM($K1667:R1667)),0)),0)</f>
        <v>0</v>
      </c>
      <c r="T1667" s="247">
        <f ca="1">ROUND(IF(OR(AND($D1665=LataProjekcji,$F1665&gt;0),AND($D1665=LataProjekcji,$F1665=0,$E1666&lt;=10)),$F1666,IF($D1665&lt;LataProjekcji,IF((SUM($K1667:S1667)+$D1667)&lt;$D1666,$D1667,$D1666-SUM($K1667:S1667)),0)),0)</f>
        <v>0</v>
      </c>
      <c r="U1667" s="247">
        <f ca="1">ROUND(IF(OR(AND($D1665=LataProjekcji,$F1665&gt;0),AND($D1665=LataProjekcji,$F1665=0,$E1666&lt;=10)),$F1666,IF($D1665&lt;LataProjekcji,IF((SUM($K1667:T1667)+$D1667)&lt;$D1666,$D1667,$D1666-SUM($K1667:T1667)),0)),0)</f>
        <v>0</v>
      </c>
      <c r="V1667" s="247">
        <f ca="1">ROUND(IF(OR(AND($D1665=LataProjekcji,$F1665&gt;0),AND($D1665=LataProjekcji,$F1665=0,$E1666&lt;=10)),$F1666,IF($D1665&lt;LataProjekcji,IF((SUM($K1667:U1667)+$D1667)&lt;$D1666,$D1667,$D1666-SUM($K1667:U1667)),0)),0)</f>
        <v>0</v>
      </c>
      <c r="W1667" s="247">
        <f ca="1">ROUND(IF(OR(AND($D1665=LataProjekcji,$F1665&gt;0),AND($D1665=LataProjekcji,$F1665=0,$E1666&lt;=10)),$F1666,IF($D1665&lt;LataProjekcji,IF((SUM($K1667:V1667)+$D1667)&lt;$D1666,$D1667,$D1666-SUM($K1667:V1667)),0)),0)</f>
        <v>0</v>
      </c>
      <c r="X1667" s="247">
        <f ca="1">ROUND(IF(OR(AND($D1665=LataProjekcji,$F1665&gt;0),AND($D1665=LataProjekcji,$F1665=0,$E1666&lt;=10)),$F1666,IF($D1665&lt;LataProjekcji,IF((SUM($K1667:W1667)+$D1667)&lt;$D1666,$D1667,$D1666-SUM($K1667:W1667)),0)),0)</f>
        <v>0</v>
      </c>
      <c r="Y1667" s="247">
        <f ca="1">ROUND(IF(OR(AND($D1665=LataProjekcji,$F1665&gt;0),AND($D1665=LataProjekcji,$F1665=0,$E1666&lt;=10)),$F1666,IF($D1665&lt;LataProjekcji,IF((SUM($K1667:X1667)+$D1667)&lt;$D1666,$D1667,$D1666-SUM($K1667:X1667)),0)),0)</f>
        <v>0</v>
      </c>
      <c r="Z1667" s="247">
        <f ca="1">ROUND(IF(OR(AND($D1665=LataProjekcji,$F1665&gt;0),AND($D1665=LataProjekcji,$F1665=0,$E1666&lt;=10)),$F1666,IF($D1665&lt;LataProjekcji,IF((SUM($K1667:Y1667)+$D1667)&lt;$D1666,$D1667,$D1666-SUM($K1667:Y1667)),0)),0)</f>
        <v>0</v>
      </c>
      <c r="AA1667" s="247">
        <f ca="1">ROUND(IF(OR(AND($D1665=LataProjekcji,$F1665&gt;0),AND($D1665=LataProjekcji,$F1665=0,$E1666&lt;=10)),$F1666,IF($D1665&lt;LataProjekcji,IF((SUM($K1667:Z1667)+$D1667)&lt;$D1666,$D1667,$D1666-SUM($K1667:Z1667)),0)),0)</f>
        <v>0</v>
      </c>
      <c r="AB1667" s="247">
        <f ca="1">ROUND(IF(OR(AND($D1665=LataProjekcji,$F1665&gt;0),AND($D1665=LataProjekcji,$F1665=0,$E1666&lt;=10)),$F1666,IF($D1665&lt;LataProjekcji,IF((SUM($K1667:AA1667)+$D1667)&lt;$D1666,$D1667,$D1666-SUM($K1667:AA1667)),0)),0)</f>
        <v>0</v>
      </c>
      <c r="AC1667" s="247">
        <f ca="1">ROUND(IF(OR(AND($D1665=LataProjekcji,$F1665&gt;0),AND($D1665=LataProjekcji,$F1665=0,$E1666&lt;=10)),$F1666,IF($D1665&lt;LataProjekcji,IF((SUM($K1667:AB1667)+$D1667)&lt;$D1666,$D1667,$D1666-SUM($K1667:AB1667)),0)),0)</f>
        <v>0</v>
      </c>
      <c r="AD1667" s="247">
        <f ca="1">ROUND(IF(OR(AND($D1665=LataProjekcji,$F1665&gt;0),AND($D1665=LataProjekcji,$F1665=0,$E1666&lt;=10)),$F1666,IF($D1665&lt;LataProjekcji,IF((SUM($K1667:AC1667)+$D1667)&lt;$D1666,$D1667,$D1666-SUM($K1667:AC1667)),0)),0)</f>
        <v>0</v>
      </c>
      <c r="AE1667" s="247">
        <f ca="1">ROUND(IF(OR(AND($D1665=LataProjekcji,$F1665&gt;0),AND($D1665=LataProjekcji,$F1665=0,$E1666&lt;=10)),$F1666,IF($D1665&lt;LataProjekcji,IF((SUM($K1667:AD1667)+$D1667)&lt;$D1666,$D1667,$D1666-SUM($K1667:AD1667)),0)),0)</f>
        <v>0</v>
      </c>
    </row>
    <row r="1668" spans="1:31" ht="12.5" hidden="1" thickBot="1">
      <c r="A1668" s="325"/>
      <c r="B1668" s="21" t="s">
        <v>396</v>
      </c>
      <c r="C1668" s="21"/>
      <c r="D1668" s="22"/>
      <c r="E1668" s="21"/>
      <c r="F1668" s="21"/>
      <c r="G1668" s="21"/>
      <c r="H1668" s="21"/>
      <c r="I1668" s="21"/>
      <c r="J1668" s="21"/>
      <c r="K1668" s="22">
        <f ca="1">ROUND(K1667,0)</f>
        <v>0</v>
      </c>
      <c r="L1668" s="22">
        <f t="shared" ref="L1668:W1668" ca="1" si="2136">ROUND(K1668+L1667,0)</f>
        <v>0</v>
      </c>
      <c r="M1668" s="22">
        <f t="shared" ca="1" si="2136"/>
        <v>0</v>
      </c>
      <c r="N1668" s="22">
        <f t="shared" ca="1" si="2136"/>
        <v>0</v>
      </c>
      <c r="O1668" s="22">
        <f t="shared" ca="1" si="2136"/>
        <v>0</v>
      </c>
      <c r="P1668" s="22">
        <f t="shared" ca="1" si="2136"/>
        <v>0</v>
      </c>
      <c r="Q1668" s="22">
        <f t="shared" ca="1" si="2136"/>
        <v>0</v>
      </c>
      <c r="R1668" s="22">
        <f t="shared" ca="1" si="2136"/>
        <v>0</v>
      </c>
      <c r="S1668" s="22">
        <f t="shared" ca="1" si="2136"/>
        <v>0</v>
      </c>
      <c r="T1668" s="22">
        <f t="shared" ca="1" si="2136"/>
        <v>0</v>
      </c>
      <c r="U1668" s="22">
        <f t="shared" ca="1" si="2136"/>
        <v>0</v>
      </c>
      <c r="V1668" s="22">
        <f t="shared" ca="1" si="2136"/>
        <v>0</v>
      </c>
      <c r="W1668" s="22">
        <f t="shared" ca="1" si="2136"/>
        <v>0</v>
      </c>
      <c r="X1668" s="22">
        <f ca="1">ROUND(W1668+X1667,0)</f>
        <v>0</v>
      </c>
      <c r="Y1668" s="22">
        <f ca="1">ROUND(X1668+Y1667,0)</f>
        <v>0</v>
      </c>
      <c r="Z1668" s="22">
        <f t="shared" ref="Z1668:AA1668" ca="1" si="2137">ROUND(Y1668+Z1667,0)</f>
        <v>0</v>
      </c>
      <c r="AA1668" s="22">
        <f t="shared" ca="1" si="2137"/>
        <v>0</v>
      </c>
      <c r="AB1668" s="22">
        <f t="shared" ref="AB1668" ca="1" si="2138">ROUND(AA1668+AB1667,0)</f>
        <v>0</v>
      </c>
      <c r="AC1668" s="22">
        <f t="shared" ref="AC1668" ca="1" si="2139">ROUND(AB1668+AC1667,0)</f>
        <v>0</v>
      </c>
      <c r="AD1668" s="22">
        <f t="shared" ref="AD1668" ca="1" si="2140">ROUND(AC1668+AD1667,0)</f>
        <v>0</v>
      </c>
      <c r="AE1668" s="22">
        <f t="shared" ref="AE1668" ca="1" si="2141">ROUND(AD1668+AE1667,0)</f>
        <v>0</v>
      </c>
    </row>
    <row r="1669" spans="1:31" ht="12.5" hidden="1" thickBot="1">
      <c r="A1669" s="325"/>
      <c r="B1669" s="21" t="s">
        <v>387</v>
      </c>
      <c r="C1669" s="21"/>
      <c r="D1669" s="22"/>
      <c r="E1669" s="21"/>
      <c r="F1669" s="21"/>
      <c r="G1669" s="21"/>
      <c r="H1669" s="534">
        <f>H1662+7</f>
        <v>307</v>
      </c>
      <c r="I1669" s="21"/>
      <c r="J1669" s="21"/>
      <c r="K1669" s="76">
        <f ca="1">IF($D1665=LataProjekcji,ROUND($D1666-K1668,0),ROUND(IF(K1667=0,0,$D1666-K1668),0))</f>
        <v>0</v>
      </c>
      <c r="L1669" s="253">
        <f t="shared" ref="L1669:W1669" ca="1" si="2142">IF($D1665=LataProjekcji,ROUND($D1666-L1668,0),ROUND(IF(AND(L1667=0,K1669&gt;0),$D1666-L1668,IF(L1667=0,0,$D1666-L1668)),0))</f>
        <v>0</v>
      </c>
      <c r="M1669" s="253">
        <f t="shared" ca="1" si="2142"/>
        <v>0</v>
      </c>
      <c r="N1669" s="253">
        <f t="shared" ca="1" si="2142"/>
        <v>0</v>
      </c>
      <c r="O1669" s="253">
        <f t="shared" ca="1" si="2142"/>
        <v>0</v>
      </c>
      <c r="P1669" s="253">
        <f t="shared" ca="1" si="2142"/>
        <v>0</v>
      </c>
      <c r="Q1669" s="253">
        <f t="shared" ca="1" si="2142"/>
        <v>0</v>
      </c>
      <c r="R1669" s="253">
        <f t="shared" ca="1" si="2142"/>
        <v>0</v>
      </c>
      <c r="S1669" s="253">
        <f t="shared" ca="1" si="2142"/>
        <v>0</v>
      </c>
      <c r="T1669" s="253">
        <f t="shared" ca="1" si="2142"/>
        <v>0</v>
      </c>
      <c r="U1669" s="253">
        <f t="shared" ca="1" si="2142"/>
        <v>0</v>
      </c>
      <c r="V1669" s="253">
        <f t="shared" ca="1" si="2142"/>
        <v>0</v>
      </c>
      <c r="W1669" s="253">
        <f t="shared" ca="1" si="2142"/>
        <v>0</v>
      </c>
      <c r="X1669" s="253">
        <f t="shared" ref="X1669:AA1669" ca="1" si="2143">IF($D1665=LataProjekcji,ROUND($D1666-X1668,0),ROUND(IF(AND(X1667=0,W1669&gt;0),$D1666-X1668,IF(X1667=0,0,$D1666-X1668)),0))</f>
        <v>0</v>
      </c>
      <c r="Y1669" s="253">
        <f t="shared" ca="1" si="2143"/>
        <v>0</v>
      </c>
      <c r="Z1669" s="253">
        <f t="shared" ca="1" si="2143"/>
        <v>0</v>
      </c>
      <c r="AA1669" s="253">
        <f t="shared" ca="1" si="2143"/>
        <v>0</v>
      </c>
      <c r="AB1669" s="253">
        <f t="shared" ref="AB1669" ca="1" si="2144">IF($D1665=LataProjekcji,ROUND($D1666-AB1668,0),ROUND(IF(AND(AB1667=0,AA1669&gt;0),$D1666-AB1668,IF(AB1667=0,0,$D1666-AB1668)),0))</f>
        <v>0</v>
      </c>
      <c r="AC1669" s="253">
        <f t="shared" ref="AC1669" ca="1" si="2145">IF($D1665=LataProjekcji,ROUND($D1666-AC1668,0),ROUND(IF(AND(AC1667=0,AB1669&gt;0),$D1666-AC1668,IF(AC1667=0,0,$D1666-AC1668)),0))</f>
        <v>0</v>
      </c>
      <c r="AD1669" s="253">
        <f t="shared" ref="AD1669" ca="1" si="2146">IF($D1665=LataProjekcji,ROUND($D1666-AD1668,0),ROUND(IF(AND(AD1667=0,AC1669&gt;0),$D1666-AD1668,IF(AD1667=0,0,$D1666-AD1668)),0))</f>
        <v>0</v>
      </c>
      <c r="AE1669" s="253">
        <f t="shared" ref="AE1669" ca="1" si="2147">IF($D1665=LataProjekcji,ROUND($D1666-AE1668,0),ROUND(IF(AND(AE1667=0,AD1669&gt;0),$D1666-AE1668,IF(AE1667=0,0,$D1666-AE1668)),0))</f>
        <v>0</v>
      </c>
    </row>
    <row r="1670" spans="1:31" hidden="1">
      <c r="A1670" s="325"/>
      <c r="B1670" s="21"/>
      <c r="C1670" s="21"/>
      <c r="D1670" s="22"/>
      <c r="E1670" s="21"/>
      <c r="F1670" s="21"/>
      <c r="G1670" s="21"/>
      <c r="H1670" s="384">
        <f>H1663+1</f>
        <v>8</v>
      </c>
      <c r="I1670" s="21"/>
      <c r="J1670" s="384" t="s">
        <v>403</v>
      </c>
      <c r="K1670" s="523">
        <f t="shared" ref="K1670:AE1670" ca="1" si="2148">IF(AND(OFFSET($F$269,$D1664,0)="tak",OFFSET($G$269,$D1664,0)="tak",OFFSET($J$269,$D1664,0)="ok",LataProjekcji&lt;=Koniec_Projekt),ROUND(OFFSET($K$2527,$H1669,(COLUMN()-11))*OFFSET($K$469,$H1670,(COLUMN()-11)),0),0)</f>
        <v>0</v>
      </c>
      <c r="L1670" s="523">
        <f t="shared" ca="1" si="2148"/>
        <v>0</v>
      </c>
      <c r="M1670" s="523">
        <f t="shared" ca="1" si="2148"/>
        <v>0</v>
      </c>
      <c r="N1670" s="523">
        <f t="shared" ca="1" si="2148"/>
        <v>0</v>
      </c>
      <c r="O1670" s="523">
        <f t="shared" ca="1" si="2148"/>
        <v>0</v>
      </c>
      <c r="P1670" s="523">
        <f t="shared" ca="1" si="2148"/>
        <v>0</v>
      </c>
      <c r="Q1670" s="523">
        <f t="shared" ca="1" si="2148"/>
        <v>0</v>
      </c>
      <c r="R1670" s="523">
        <f t="shared" ca="1" si="2148"/>
        <v>0</v>
      </c>
      <c r="S1670" s="523">
        <f t="shared" ca="1" si="2148"/>
        <v>0</v>
      </c>
      <c r="T1670" s="523">
        <f t="shared" ca="1" si="2148"/>
        <v>0</v>
      </c>
      <c r="U1670" s="523">
        <f t="shared" ca="1" si="2148"/>
        <v>0</v>
      </c>
      <c r="V1670" s="523">
        <f t="shared" ca="1" si="2148"/>
        <v>0</v>
      </c>
      <c r="W1670" s="523">
        <f t="shared" ca="1" si="2148"/>
        <v>0</v>
      </c>
      <c r="X1670" s="523">
        <f t="shared" ca="1" si="2148"/>
        <v>0</v>
      </c>
      <c r="Y1670" s="523">
        <f t="shared" ca="1" si="2148"/>
        <v>0</v>
      </c>
      <c r="Z1670" s="523">
        <f t="shared" ca="1" si="2148"/>
        <v>0</v>
      </c>
      <c r="AA1670" s="523">
        <f t="shared" ca="1" si="2148"/>
        <v>0</v>
      </c>
      <c r="AB1670" s="523">
        <f t="shared" ca="1" si="2148"/>
        <v>0</v>
      </c>
      <c r="AC1670" s="523">
        <f t="shared" ca="1" si="2148"/>
        <v>0</v>
      </c>
      <c r="AD1670" s="523">
        <f t="shared" ca="1" si="2148"/>
        <v>0</v>
      </c>
      <c r="AE1670" s="523">
        <f t="shared" ca="1" si="2148"/>
        <v>0</v>
      </c>
    </row>
    <row r="1671" spans="1:31" hidden="1">
      <c r="A1671" s="325"/>
      <c r="B1671" s="20">
        <f ca="1">OFFSET($B$269,D1671,0)</f>
        <v>0</v>
      </c>
      <c r="C1671" s="20"/>
      <c r="D1671" s="21">
        <f>D1664+1</f>
        <v>158</v>
      </c>
      <c r="E1671" s="21"/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</row>
    <row r="1672" spans="1:31" hidden="1">
      <c r="A1672" s="325"/>
      <c r="B1672" s="21" t="s">
        <v>394</v>
      </c>
      <c r="C1672" s="21"/>
      <c r="D1672" s="164">
        <f ca="1">YEAR(OFFSET($E$269,D1671,0))</f>
        <v>1900</v>
      </c>
      <c r="E1672" s="164">
        <f ca="1">MONTH(OFFSET($E$269,D1671,0))</f>
        <v>1</v>
      </c>
      <c r="F1672" s="522" cm="1">
        <f t="array" aca="1" ref="F1672" ca="1">IleMiesiecyDoKoncaRokuST</f>
        <v>11</v>
      </c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  <c r="R1672" s="21"/>
      <c r="S1672" s="21"/>
      <c r="T1672" s="21"/>
      <c r="U1672" s="21"/>
      <c r="V1672" s="21"/>
      <c r="W1672" s="21"/>
      <c r="X1672" s="21"/>
      <c r="Y1672" s="21"/>
      <c r="Z1672" s="21"/>
      <c r="AA1672" s="21"/>
      <c r="AB1672" s="21"/>
      <c r="AC1672" s="21"/>
      <c r="AD1672" s="21"/>
      <c r="AE1672" s="21"/>
    </row>
    <row r="1673" spans="1:31" hidden="1">
      <c r="A1673" s="325"/>
      <c r="B1673" s="21" t="s">
        <v>387</v>
      </c>
      <c r="C1673" s="21"/>
      <c r="D1673" s="368">
        <f ca="1">IF(E1673&lt;0,0,ROUND(E1673,0))</f>
        <v>0</v>
      </c>
      <c r="E1673" s="248">
        <f ca="1">OFFSET($D$269,D1671,0)</f>
        <v>0</v>
      </c>
      <c r="F1673" s="368">
        <f ca="1">IF(E1673&gt;10,ROUND(($D1674/12)*$F1672,0),$D1673)</f>
        <v>0</v>
      </c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  <c r="R1673" s="21"/>
      <c r="S1673" s="21"/>
      <c r="T1673" s="21"/>
      <c r="U1673" s="21"/>
      <c r="V1673" s="21"/>
      <c r="W1673" s="21"/>
      <c r="X1673" s="21"/>
      <c r="Y1673" s="21"/>
      <c r="Z1673" s="21"/>
      <c r="AA1673" s="21"/>
      <c r="AB1673" s="21"/>
      <c r="AC1673" s="21"/>
      <c r="AD1673" s="21"/>
      <c r="AE1673" s="21"/>
    </row>
    <row r="1674" spans="1:31" hidden="1">
      <c r="A1674" s="325"/>
      <c r="B1674" s="21" t="s">
        <v>395</v>
      </c>
      <c r="C1674" s="415">
        <f ca="1">OFFSET($C$269,D1671,0)</f>
        <v>0</v>
      </c>
      <c r="D1674" s="246">
        <f ca="1">IF(ISBLANK(OFFSET($E$269,D1671,0)),0,IF(E1673&gt;10,ROUND(D1673*C1674,0),IF(D1673&lt;0,0,D1673)))</f>
        <v>0</v>
      </c>
      <c r="E1674" s="21"/>
      <c r="F1674" s="21"/>
      <c r="G1674" s="21"/>
      <c r="H1674" s="21"/>
      <c r="I1674" s="21"/>
      <c r="J1674" s="21"/>
      <c r="K1674" s="74">
        <f ca="1">ROUND(IF($D1672=LataProjekcji,$F1673,IF($D1672=LataProjekcji,$D1674,0)),0)</f>
        <v>0</v>
      </c>
      <c r="L1674" s="247">
        <f ca="1">ROUND(IF(OR(AND($D1672=LataProjekcji,$F1672&gt;0),AND($D1672=LataProjekcji,$F1672=0,$E1673&lt;=10)),$F1673,IF($D1672&lt;LataProjekcji,IF((SUM($K1674:K1674)+$D1674)&lt;$D1673,$D1674,$D1673-SUM($K1674:K1674)),0)),0)</f>
        <v>0</v>
      </c>
      <c r="M1674" s="247">
        <f ca="1">ROUND(IF(OR(AND($D1672=LataProjekcji,$F1672&gt;0),AND($D1672=LataProjekcji,$F1672=0,$E1673&lt;=10)),$F1673,IF($D1672&lt;LataProjekcji,IF((SUM($K1674:L1674)+$D1674)&lt;$D1673,$D1674,$D1673-SUM($K1674:L1674)),0)),0)</f>
        <v>0</v>
      </c>
      <c r="N1674" s="247">
        <f ca="1">ROUND(IF(OR(AND($D1672=LataProjekcji,$F1672&gt;0),AND($D1672=LataProjekcji,$F1672=0,$E1673&lt;=10)),$F1673,IF($D1672&lt;LataProjekcji,IF((SUM($K1674:M1674)+$D1674)&lt;$D1673,$D1674,$D1673-SUM($K1674:M1674)),0)),0)</f>
        <v>0</v>
      </c>
      <c r="O1674" s="247">
        <f ca="1">ROUND(IF(OR(AND($D1672=LataProjekcji,$F1672&gt;0),AND($D1672=LataProjekcji,$F1672=0,$E1673&lt;=10)),$F1673,IF($D1672&lt;LataProjekcji,IF((SUM($K1674:N1674)+$D1674)&lt;$D1673,$D1674,$D1673-SUM($K1674:N1674)),0)),0)</f>
        <v>0</v>
      </c>
      <c r="P1674" s="247">
        <f ca="1">ROUND(IF(OR(AND($D1672=LataProjekcji,$F1672&gt;0),AND($D1672=LataProjekcji,$F1672=0,$E1673&lt;=10)),$F1673,IF($D1672&lt;LataProjekcji,IF((SUM($K1674:O1674)+$D1674)&lt;$D1673,$D1674,$D1673-SUM($K1674:O1674)),0)),0)</f>
        <v>0</v>
      </c>
      <c r="Q1674" s="247">
        <f ca="1">ROUND(IF(OR(AND($D1672=LataProjekcji,$F1672&gt;0),AND($D1672=LataProjekcji,$F1672=0,$E1673&lt;=10)),$F1673,IF($D1672&lt;LataProjekcji,IF((SUM($K1674:P1674)+$D1674)&lt;$D1673,$D1674,$D1673-SUM($K1674:P1674)),0)),0)</f>
        <v>0</v>
      </c>
      <c r="R1674" s="247">
        <f ca="1">ROUND(IF(OR(AND($D1672=LataProjekcji,$F1672&gt;0),AND($D1672=LataProjekcji,$F1672=0,$E1673&lt;=10)),$F1673,IF($D1672&lt;LataProjekcji,IF((SUM($K1674:Q1674)+$D1674)&lt;$D1673,$D1674,$D1673-SUM($K1674:Q1674)),0)),0)</f>
        <v>0</v>
      </c>
      <c r="S1674" s="247">
        <f ca="1">ROUND(IF(OR(AND($D1672=LataProjekcji,$F1672&gt;0),AND($D1672=LataProjekcji,$F1672=0,$E1673&lt;=10)),$F1673,IF($D1672&lt;LataProjekcji,IF((SUM($K1674:R1674)+$D1674)&lt;$D1673,$D1674,$D1673-SUM($K1674:R1674)),0)),0)</f>
        <v>0</v>
      </c>
      <c r="T1674" s="247">
        <f ca="1">ROUND(IF(OR(AND($D1672=LataProjekcji,$F1672&gt;0),AND($D1672=LataProjekcji,$F1672=0,$E1673&lt;=10)),$F1673,IF($D1672&lt;LataProjekcji,IF((SUM($K1674:S1674)+$D1674)&lt;$D1673,$D1674,$D1673-SUM($K1674:S1674)),0)),0)</f>
        <v>0</v>
      </c>
      <c r="U1674" s="247">
        <f ca="1">ROUND(IF(OR(AND($D1672=LataProjekcji,$F1672&gt;0),AND($D1672=LataProjekcji,$F1672=0,$E1673&lt;=10)),$F1673,IF($D1672&lt;LataProjekcji,IF((SUM($K1674:T1674)+$D1674)&lt;$D1673,$D1674,$D1673-SUM($K1674:T1674)),0)),0)</f>
        <v>0</v>
      </c>
      <c r="V1674" s="247">
        <f ca="1">ROUND(IF(OR(AND($D1672=LataProjekcji,$F1672&gt;0),AND($D1672=LataProjekcji,$F1672=0,$E1673&lt;=10)),$F1673,IF($D1672&lt;LataProjekcji,IF((SUM($K1674:U1674)+$D1674)&lt;$D1673,$D1674,$D1673-SUM($K1674:U1674)),0)),0)</f>
        <v>0</v>
      </c>
      <c r="W1674" s="247">
        <f ca="1">ROUND(IF(OR(AND($D1672=LataProjekcji,$F1672&gt;0),AND($D1672=LataProjekcji,$F1672=0,$E1673&lt;=10)),$F1673,IF($D1672&lt;LataProjekcji,IF((SUM($K1674:V1674)+$D1674)&lt;$D1673,$D1674,$D1673-SUM($K1674:V1674)),0)),0)</f>
        <v>0</v>
      </c>
      <c r="X1674" s="247">
        <f ca="1">ROUND(IF(OR(AND($D1672=LataProjekcji,$F1672&gt;0),AND($D1672=LataProjekcji,$F1672=0,$E1673&lt;=10)),$F1673,IF($D1672&lt;LataProjekcji,IF((SUM($K1674:W1674)+$D1674)&lt;$D1673,$D1674,$D1673-SUM($K1674:W1674)),0)),0)</f>
        <v>0</v>
      </c>
      <c r="Y1674" s="247">
        <f ca="1">ROUND(IF(OR(AND($D1672=LataProjekcji,$F1672&gt;0),AND($D1672=LataProjekcji,$F1672=0,$E1673&lt;=10)),$F1673,IF($D1672&lt;LataProjekcji,IF((SUM($K1674:X1674)+$D1674)&lt;$D1673,$D1674,$D1673-SUM($K1674:X1674)),0)),0)</f>
        <v>0</v>
      </c>
      <c r="Z1674" s="247">
        <f ca="1">ROUND(IF(OR(AND($D1672=LataProjekcji,$F1672&gt;0),AND($D1672=LataProjekcji,$F1672=0,$E1673&lt;=10)),$F1673,IF($D1672&lt;LataProjekcji,IF((SUM($K1674:Y1674)+$D1674)&lt;$D1673,$D1674,$D1673-SUM($K1674:Y1674)),0)),0)</f>
        <v>0</v>
      </c>
      <c r="AA1674" s="247">
        <f ca="1">ROUND(IF(OR(AND($D1672=LataProjekcji,$F1672&gt;0),AND($D1672=LataProjekcji,$F1672=0,$E1673&lt;=10)),$F1673,IF($D1672&lt;LataProjekcji,IF((SUM($K1674:Z1674)+$D1674)&lt;$D1673,$D1674,$D1673-SUM($K1674:Z1674)),0)),0)</f>
        <v>0</v>
      </c>
      <c r="AB1674" s="247">
        <f ca="1">ROUND(IF(OR(AND($D1672=LataProjekcji,$F1672&gt;0),AND($D1672=LataProjekcji,$F1672=0,$E1673&lt;=10)),$F1673,IF($D1672&lt;LataProjekcji,IF((SUM($K1674:AA1674)+$D1674)&lt;$D1673,$D1674,$D1673-SUM($K1674:AA1674)),0)),0)</f>
        <v>0</v>
      </c>
      <c r="AC1674" s="247">
        <f ca="1">ROUND(IF(OR(AND($D1672=LataProjekcji,$F1672&gt;0),AND($D1672=LataProjekcji,$F1672=0,$E1673&lt;=10)),$F1673,IF($D1672&lt;LataProjekcji,IF((SUM($K1674:AB1674)+$D1674)&lt;$D1673,$D1674,$D1673-SUM($K1674:AB1674)),0)),0)</f>
        <v>0</v>
      </c>
      <c r="AD1674" s="247">
        <f ca="1">ROUND(IF(OR(AND($D1672=LataProjekcji,$F1672&gt;0),AND($D1672=LataProjekcji,$F1672=0,$E1673&lt;=10)),$F1673,IF($D1672&lt;LataProjekcji,IF((SUM($K1674:AC1674)+$D1674)&lt;$D1673,$D1674,$D1673-SUM($K1674:AC1674)),0)),0)</f>
        <v>0</v>
      </c>
      <c r="AE1674" s="247">
        <f ca="1">ROUND(IF(OR(AND($D1672=LataProjekcji,$F1672&gt;0),AND($D1672=LataProjekcji,$F1672=0,$E1673&lt;=10)),$F1673,IF($D1672&lt;LataProjekcji,IF((SUM($K1674:AD1674)+$D1674)&lt;$D1673,$D1674,$D1673-SUM($K1674:AD1674)),0)),0)</f>
        <v>0</v>
      </c>
    </row>
    <row r="1675" spans="1:31" ht="12.5" hidden="1" thickBot="1">
      <c r="A1675" s="325"/>
      <c r="B1675" s="21" t="s">
        <v>396</v>
      </c>
      <c r="C1675" s="21"/>
      <c r="D1675" s="22"/>
      <c r="E1675" s="21"/>
      <c r="F1675" s="21"/>
      <c r="G1675" s="21"/>
      <c r="H1675" s="21"/>
      <c r="I1675" s="21"/>
      <c r="J1675" s="21"/>
      <c r="K1675" s="22">
        <f ca="1">ROUND(K1674,0)</f>
        <v>0</v>
      </c>
      <c r="L1675" s="22">
        <f t="shared" ref="L1675:W1675" ca="1" si="2149">ROUND(K1675+L1674,0)</f>
        <v>0</v>
      </c>
      <c r="M1675" s="22">
        <f t="shared" ca="1" si="2149"/>
        <v>0</v>
      </c>
      <c r="N1675" s="22">
        <f t="shared" ca="1" si="2149"/>
        <v>0</v>
      </c>
      <c r="O1675" s="22">
        <f t="shared" ca="1" si="2149"/>
        <v>0</v>
      </c>
      <c r="P1675" s="22">
        <f t="shared" ca="1" si="2149"/>
        <v>0</v>
      </c>
      <c r="Q1675" s="22">
        <f t="shared" ca="1" si="2149"/>
        <v>0</v>
      </c>
      <c r="R1675" s="22">
        <f t="shared" ca="1" si="2149"/>
        <v>0</v>
      </c>
      <c r="S1675" s="22">
        <f t="shared" ca="1" si="2149"/>
        <v>0</v>
      </c>
      <c r="T1675" s="22">
        <f t="shared" ca="1" si="2149"/>
        <v>0</v>
      </c>
      <c r="U1675" s="22">
        <f t="shared" ca="1" si="2149"/>
        <v>0</v>
      </c>
      <c r="V1675" s="22">
        <f t="shared" ca="1" si="2149"/>
        <v>0</v>
      </c>
      <c r="W1675" s="22">
        <f t="shared" ca="1" si="2149"/>
        <v>0</v>
      </c>
      <c r="X1675" s="22">
        <f ca="1">ROUND(W1675+X1674,0)</f>
        <v>0</v>
      </c>
      <c r="Y1675" s="22">
        <f ca="1">ROUND(X1675+Y1674,0)</f>
        <v>0</v>
      </c>
      <c r="Z1675" s="22">
        <f t="shared" ref="Z1675:AA1675" ca="1" si="2150">ROUND(Y1675+Z1674,0)</f>
        <v>0</v>
      </c>
      <c r="AA1675" s="22">
        <f t="shared" ca="1" si="2150"/>
        <v>0</v>
      </c>
      <c r="AB1675" s="22">
        <f t="shared" ref="AB1675" ca="1" si="2151">ROUND(AA1675+AB1674,0)</f>
        <v>0</v>
      </c>
      <c r="AC1675" s="22">
        <f t="shared" ref="AC1675" ca="1" si="2152">ROUND(AB1675+AC1674,0)</f>
        <v>0</v>
      </c>
      <c r="AD1675" s="22">
        <f t="shared" ref="AD1675" ca="1" si="2153">ROUND(AC1675+AD1674,0)</f>
        <v>0</v>
      </c>
      <c r="AE1675" s="22">
        <f t="shared" ref="AE1675" ca="1" si="2154">ROUND(AD1675+AE1674,0)</f>
        <v>0</v>
      </c>
    </row>
    <row r="1676" spans="1:31" ht="12.5" hidden="1" thickBot="1">
      <c r="A1676" s="325"/>
      <c r="B1676" s="21" t="s">
        <v>387</v>
      </c>
      <c r="C1676" s="21"/>
      <c r="D1676" s="22"/>
      <c r="E1676" s="21"/>
      <c r="F1676" s="21"/>
      <c r="G1676" s="21"/>
      <c r="H1676" s="534">
        <f>H1669+7</f>
        <v>314</v>
      </c>
      <c r="I1676" s="21"/>
      <c r="J1676" s="21"/>
      <c r="K1676" s="76">
        <f ca="1">IF($D1672=LataProjekcji,ROUND($D1673-K1675,0),ROUND(IF(K1674=0,0,$D1673-K1675),0))</f>
        <v>0</v>
      </c>
      <c r="L1676" s="253">
        <f t="shared" ref="L1676:W1676" ca="1" si="2155">IF($D1672=LataProjekcji,ROUND($D1673-L1675,0),ROUND(IF(AND(L1674=0,K1676&gt;0),$D1673-L1675,IF(L1674=0,0,$D1673-L1675)),0))</f>
        <v>0</v>
      </c>
      <c r="M1676" s="253">
        <f t="shared" ca="1" si="2155"/>
        <v>0</v>
      </c>
      <c r="N1676" s="253">
        <f t="shared" ca="1" si="2155"/>
        <v>0</v>
      </c>
      <c r="O1676" s="253">
        <f t="shared" ca="1" si="2155"/>
        <v>0</v>
      </c>
      <c r="P1676" s="253">
        <f t="shared" ca="1" si="2155"/>
        <v>0</v>
      </c>
      <c r="Q1676" s="253">
        <f t="shared" ca="1" si="2155"/>
        <v>0</v>
      </c>
      <c r="R1676" s="253">
        <f t="shared" ca="1" si="2155"/>
        <v>0</v>
      </c>
      <c r="S1676" s="253">
        <f t="shared" ca="1" si="2155"/>
        <v>0</v>
      </c>
      <c r="T1676" s="253">
        <f t="shared" ca="1" si="2155"/>
        <v>0</v>
      </c>
      <c r="U1676" s="253">
        <f t="shared" ca="1" si="2155"/>
        <v>0</v>
      </c>
      <c r="V1676" s="253">
        <f t="shared" ca="1" si="2155"/>
        <v>0</v>
      </c>
      <c r="W1676" s="253">
        <f t="shared" ca="1" si="2155"/>
        <v>0</v>
      </c>
      <c r="X1676" s="253">
        <f t="shared" ref="X1676:AA1676" ca="1" si="2156">IF($D1672=LataProjekcji,ROUND($D1673-X1675,0),ROUND(IF(AND(X1674=0,W1676&gt;0),$D1673-X1675,IF(X1674=0,0,$D1673-X1675)),0))</f>
        <v>0</v>
      </c>
      <c r="Y1676" s="253">
        <f t="shared" ca="1" si="2156"/>
        <v>0</v>
      </c>
      <c r="Z1676" s="253">
        <f t="shared" ca="1" si="2156"/>
        <v>0</v>
      </c>
      <c r="AA1676" s="253">
        <f t="shared" ca="1" si="2156"/>
        <v>0</v>
      </c>
      <c r="AB1676" s="253">
        <f t="shared" ref="AB1676" ca="1" si="2157">IF($D1672=LataProjekcji,ROUND($D1673-AB1675,0),ROUND(IF(AND(AB1674=0,AA1676&gt;0),$D1673-AB1675,IF(AB1674=0,0,$D1673-AB1675)),0))</f>
        <v>0</v>
      </c>
      <c r="AC1676" s="253">
        <f t="shared" ref="AC1676" ca="1" si="2158">IF($D1672=LataProjekcji,ROUND($D1673-AC1675,0),ROUND(IF(AND(AC1674=0,AB1676&gt;0),$D1673-AC1675,IF(AC1674=0,0,$D1673-AC1675)),0))</f>
        <v>0</v>
      </c>
      <c r="AD1676" s="253">
        <f t="shared" ref="AD1676" ca="1" si="2159">IF($D1672=LataProjekcji,ROUND($D1673-AD1675,0),ROUND(IF(AND(AD1674=0,AC1676&gt;0),$D1673-AD1675,IF(AD1674=0,0,$D1673-AD1675)),0))</f>
        <v>0</v>
      </c>
      <c r="AE1676" s="253">
        <f t="shared" ref="AE1676" ca="1" si="2160">IF($D1672=LataProjekcji,ROUND($D1673-AE1675,0),ROUND(IF(AND(AE1674=0,AD1676&gt;0),$D1673-AE1675,IF(AE1674=0,0,$D1673-AE1675)),0))</f>
        <v>0</v>
      </c>
    </row>
    <row r="1677" spans="1:31" hidden="1">
      <c r="A1677" s="325"/>
      <c r="B1677" s="20"/>
      <c r="C1677" s="20"/>
      <c r="D1677" s="21"/>
      <c r="E1677" s="21"/>
      <c r="F1677" s="21"/>
      <c r="G1677" s="21"/>
      <c r="H1677" s="384">
        <f>H1670+1</f>
        <v>9</v>
      </c>
      <c r="I1677" s="21"/>
      <c r="J1677" s="384" t="s">
        <v>403</v>
      </c>
      <c r="K1677" s="523">
        <f t="shared" ref="K1677:AE1677" ca="1" si="2161">IF(AND(OFFSET($F$269,$D1671,0)="tak",OFFSET($G$269,$D1671,0)="tak",OFFSET($J$269,$D1671,0)="ok",LataProjekcji&lt;=Koniec_Projekt),ROUND(OFFSET($K$2527,$H1676,(COLUMN()-11))*OFFSET($K$469,$H1677,(COLUMN()-11)),0),0)</f>
        <v>0</v>
      </c>
      <c r="L1677" s="523">
        <f t="shared" ca="1" si="2161"/>
        <v>0</v>
      </c>
      <c r="M1677" s="523">
        <f t="shared" ca="1" si="2161"/>
        <v>0</v>
      </c>
      <c r="N1677" s="523">
        <f t="shared" ca="1" si="2161"/>
        <v>0</v>
      </c>
      <c r="O1677" s="523">
        <f t="shared" ca="1" si="2161"/>
        <v>0</v>
      </c>
      <c r="P1677" s="523">
        <f t="shared" ca="1" si="2161"/>
        <v>0</v>
      </c>
      <c r="Q1677" s="523">
        <f t="shared" ca="1" si="2161"/>
        <v>0</v>
      </c>
      <c r="R1677" s="523">
        <f t="shared" ca="1" si="2161"/>
        <v>0</v>
      </c>
      <c r="S1677" s="523">
        <f t="shared" ca="1" si="2161"/>
        <v>0</v>
      </c>
      <c r="T1677" s="523">
        <f t="shared" ca="1" si="2161"/>
        <v>0</v>
      </c>
      <c r="U1677" s="523">
        <f t="shared" ca="1" si="2161"/>
        <v>0</v>
      </c>
      <c r="V1677" s="523">
        <f t="shared" ca="1" si="2161"/>
        <v>0</v>
      </c>
      <c r="W1677" s="523">
        <f t="shared" ca="1" si="2161"/>
        <v>0</v>
      </c>
      <c r="X1677" s="523">
        <f t="shared" ca="1" si="2161"/>
        <v>0</v>
      </c>
      <c r="Y1677" s="523">
        <f t="shared" ca="1" si="2161"/>
        <v>0</v>
      </c>
      <c r="Z1677" s="523">
        <f t="shared" ca="1" si="2161"/>
        <v>0</v>
      </c>
      <c r="AA1677" s="523">
        <f t="shared" ca="1" si="2161"/>
        <v>0</v>
      </c>
      <c r="AB1677" s="523">
        <f t="shared" ca="1" si="2161"/>
        <v>0</v>
      </c>
      <c r="AC1677" s="523">
        <f t="shared" ca="1" si="2161"/>
        <v>0</v>
      </c>
      <c r="AD1677" s="523">
        <f t="shared" ca="1" si="2161"/>
        <v>0</v>
      </c>
      <c r="AE1677" s="523">
        <f t="shared" ca="1" si="2161"/>
        <v>0</v>
      </c>
    </row>
    <row r="1678" spans="1:31" hidden="1">
      <c r="A1678" s="325"/>
      <c r="B1678" s="20">
        <f ca="1">OFFSET($B$269,D1678,0)</f>
        <v>0</v>
      </c>
      <c r="C1678" s="20"/>
      <c r="D1678" s="21">
        <f>D1671+1</f>
        <v>159</v>
      </c>
      <c r="E1678" s="21"/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</row>
    <row r="1679" spans="1:31" hidden="1">
      <c r="A1679" s="325"/>
      <c r="B1679" s="21" t="s">
        <v>394</v>
      </c>
      <c r="C1679" s="21"/>
      <c r="D1679" s="164">
        <f ca="1">YEAR(OFFSET($E$269,D1678,0))</f>
        <v>1900</v>
      </c>
      <c r="E1679" s="164">
        <f ca="1">MONTH(OFFSET($E$269,D1678,0))</f>
        <v>1</v>
      </c>
      <c r="F1679" s="522" cm="1">
        <f t="array" aca="1" ref="F1679" ca="1">IleMiesiecyDoKoncaRokuST</f>
        <v>11</v>
      </c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  <c r="R1679" s="21"/>
      <c r="S1679" s="21"/>
      <c r="T1679" s="21"/>
      <c r="U1679" s="21"/>
      <c r="V1679" s="21"/>
      <c r="W1679" s="21"/>
      <c r="X1679" s="21"/>
      <c r="Y1679" s="21"/>
      <c r="Z1679" s="21"/>
      <c r="AA1679" s="21"/>
      <c r="AB1679" s="21"/>
      <c r="AC1679" s="21"/>
      <c r="AD1679" s="21"/>
      <c r="AE1679" s="21"/>
    </row>
    <row r="1680" spans="1:31" hidden="1">
      <c r="A1680" s="325"/>
      <c r="B1680" s="21" t="s">
        <v>387</v>
      </c>
      <c r="C1680" s="21"/>
      <c r="D1680" s="369">
        <f ca="1">IF(E1680&lt;0,0,ROUND(E1680,0))</f>
        <v>0</v>
      </c>
      <c r="E1680" s="248">
        <f ca="1">OFFSET($D$269,D1678,0)</f>
        <v>0</v>
      </c>
      <c r="F1680" s="369">
        <f ca="1">IF(E1680&gt;10,ROUND(($D1681/12)*$F1679,0),$D1680)</f>
        <v>0</v>
      </c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  <c r="R1680" s="21"/>
      <c r="S1680" s="21"/>
      <c r="T1680" s="21"/>
      <c r="U1680" s="21"/>
      <c r="V1680" s="21"/>
      <c r="W1680" s="21"/>
      <c r="X1680" s="21"/>
      <c r="Y1680" s="21"/>
      <c r="Z1680" s="21"/>
      <c r="AA1680" s="21"/>
      <c r="AB1680" s="21"/>
      <c r="AC1680" s="21"/>
      <c r="AD1680" s="21"/>
      <c r="AE1680" s="21"/>
    </row>
    <row r="1681" spans="1:31" hidden="1">
      <c r="A1681" s="325"/>
      <c r="B1681" s="21" t="s">
        <v>395</v>
      </c>
      <c r="C1681" s="415">
        <f ca="1">OFFSET($C$269,D1678,0)</f>
        <v>0</v>
      </c>
      <c r="D1681" s="246">
        <f ca="1">IF(ISBLANK(OFFSET($E$269,D1678,0)),0,IF(E1680&gt;10,ROUND(D1680*C1681,0),IF(D1680&lt;0,0,D1680)))</f>
        <v>0</v>
      </c>
      <c r="E1681" s="21"/>
      <c r="F1681" s="21"/>
      <c r="G1681" s="21"/>
      <c r="H1681" s="21"/>
      <c r="I1681" s="21"/>
      <c r="J1681" s="21"/>
      <c r="K1681" s="74">
        <f ca="1">ROUND(IF($D1679=LataProjekcji,$F1680,IF($D1679=LataProjekcji,$D1681,0)),0)</f>
        <v>0</v>
      </c>
      <c r="L1681" s="247">
        <f ca="1">ROUND(IF(OR(AND($D1679=LataProjekcji,$F1679&gt;0),AND($D1679=LataProjekcji,$F1679=0,$E1680&lt;=10)),$F1680,IF($D1679&lt;LataProjekcji,IF((SUM($K1681:K1681)+$D1681)&lt;$D1680,$D1681,$D1680-SUM($K1681:K1681)),0)),0)</f>
        <v>0</v>
      </c>
      <c r="M1681" s="247">
        <f ca="1">ROUND(IF(OR(AND($D1679=LataProjekcji,$F1679&gt;0),AND($D1679=LataProjekcji,$F1679=0,$E1680&lt;=10)),$F1680,IF($D1679&lt;LataProjekcji,IF((SUM($K1681:L1681)+$D1681)&lt;$D1680,$D1681,$D1680-SUM($K1681:L1681)),0)),0)</f>
        <v>0</v>
      </c>
      <c r="N1681" s="247">
        <f ca="1">ROUND(IF(OR(AND($D1679=LataProjekcji,$F1679&gt;0),AND($D1679=LataProjekcji,$F1679=0,$E1680&lt;=10)),$F1680,IF($D1679&lt;LataProjekcji,IF((SUM($K1681:M1681)+$D1681)&lt;$D1680,$D1681,$D1680-SUM($K1681:M1681)),0)),0)</f>
        <v>0</v>
      </c>
      <c r="O1681" s="247">
        <f ca="1">ROUND(IF(OR(AND($D1679=LataProjekcji,$F1679&gt;0),AND($D1679=LataProjekcji,$F1679=0,$E1680&lt;=10)),$F1680,IF($D1679&lt;LataProjekcji,IF((SUM($K1681:N1681)+$D1681)&lt;$D1680,$D1681,$D1680-SUM($K1681:N1681)),0)),0)</f>
        <v>0</v>
      </c>
      <c r="P1681" s="247">
        <f ca="1">ROUND(IF(OR(AND($D1679=LataProjekcji,$F1679&gt;0),AND($D1679=LataProjekcji,$F1679=0,$E1680&lt;=10)),$F1680,IF($D1679&lt;LataProjekcji,IF((SUM($K1681:O1681)+$D1681)&lt;$D1680,$D1681,$D1680-SUM($K1681:O1681)),0)),0)</f>
        <v>0</v>
      </c>
      <c r="Q1681" s="247">
        <f ca="1">ROUND(IF(OR(AND($D1679=LataProjekcji,$F1679&gt;0),AND($D1679=LataProjekcji,$F1679=0,$E1680&lt;=10)),$F1680,IF($D1679&lt;LataProjekcji,IF((SUM($K1681:P1681)+$D1681)&lt;$D1680,$D1681,$D1680-SUM($K1681:P1681)),0)),0)</f>
        <v>0</v>
      </c>
      <c r="R1681" s="247">
        <f ca="1">ROUND(IF(OR(AND($D1679=LataProjekcji,$F1679&gt;0),AND($D1679=LataProjekcji,$F1679=0,$E1680&lt;=10)),$F1680,IF($D1679&lt;LataProjekcji,IF((SUM($K1681:Q1681)+$D1681)&lt;$D1680,$D1681,$D1680-SUM($K1681:Q1681)),0)),0)</f>
        <v>0</v>
      </c>
      <c r="S1681" s="247">
        <f ca="1">ROUND(IF(OR(AND($D1679=LataProjekcji,$F1679&gt;0),AND($D1679=LataProjekcji,$F1679=0,$E1680&lt;=10)),$F1680,IF($D1679&lt;LataProjekcji,IF((SUM($K1681:R1681)+$D1681)&lt;$D1680,$D1681,$D1680-SUM($K1681:R1681)),0)),0)</f>
        <v>0</v>
      </c>
      <c r="T1681" s="247">
        <f ca="1">ROUND(IF(OR(AND($D1679=LataProjekcji,$F1679&gt;0),AND($D1679=LataProjekcji,$F1679=0,$E1680&lt;=10)),$F1680,IF($D1679&lt;LataProjekcji,IF((SUM($K1681:S1681)+$D1681)&lt;$D1680,$D1681,$D1680-SUM($K1681:S1681)),0)),0)</f>
        <v>0</v>
      </c>
      <c r="U1681" s="247">
        <f ca="1">ROUND(IF(OR(AND($D1679=LataProjekcji,$F1679&gt;0),AND($D1679=LataProjekcji,$F1679=0,$E1680&lt;=10)),$F1680,IF($D1679&lt;LataProjekcji,IF((SUM($K1681:T1681)+$D1681)&lt;$D1680,$D1681,$D1680-SUM($K1681:T1681)),0)),0)</f>
        <v>0</v>
      </c>
      <c r="V1681" s="247">
        <f ca="1">ROUND(IF(OR(AND($D1679=LataProjekcji,$F1679&gt;0),AND($D1679=LataProjekcji,$F1679=0,$E1680&lt;=10)),$F1680,IF($D1679&lt;LataProjekcji,IF((SUM($K1681:U1681)+$D1681)&lt;$D1680,$D1681,$D1680-SUM($K1681:U1681)),0)),0)</f>
        <v>0</v>
      </c>
      <c r="W1681" s="247">
        <f ca="1">ROUND(IF(OR(AND($D1679=LataProjekcji,$F1679&gt;0),AND($D1679=LataProjekcji,$F1679=0,$E1680&lt;=10)),$F1680,IF($D1679&lt;LataProjekcji,IF((SUM($K1681:V1681)+$D1681)&lt;$D1680,$D1681,$D1680-SUM($K1681:V1681)),0)),0)</f>
        <v>0</v>
      </c>
      <c r="X1681" s="247">
        <f ca="1">ROUND(IF(OR(AND($D1679=LataProjekcji,$F1679&gt;0),AND($D1679=LataProjekcji,$F1679=0,$E1680&lt;=10)),$F1680,IF($D1679&lt;LataProjekcji,IF((SUM($K1681:W1681)+$D1681)&lt;$D1680,$D1681,$D1680-SUM($K1681:W1681)),0)),0)</f>
        <v>0</v>
      </c>
      <c r="Y1681" s="247">
        <f ca="1">ROUND(IF(OR(AND($D1679=LataProjekcji,$F1679&gt;0),AND($D1679=LataProjekcji,$F1679=0,$E1680&lt;=10)),$F1680,IF($D1679&lt;LataProjekcji,IF((SUM($K1681:X1681)+$D1681)&lt;$D1680,$D1681,$D1680-SUM($K1681:X1681)),0)),0)</f>
        <v>0</v>
      </c>
      <c r="Z1681" s="247">
        <f ca="1">ROUND(IF(OR(AND($D1679=LataProjekcji,$F1679&gt;0),AND($D1679=LataProjekcji,$F1679=0,$E1680&lt;=10)),$F1680,IF($D1679&lt;LataProjekcji,IF((SUM($K1681:Y1681)+$D1681)&lt;$D1680,$D1681,$D1680-SUM($K1681:Y1681)),0)),0)</f>
        <v>0</v>
      </c>
      <c r="AA1681" s="247">
        <f ca="1">ROUND(IF(OR(AND($D1679=LataProjekcji,$F1679&gt;0),AND($D1679=LataProjekcji,$F1679=0,$E1680&lt;=10)),$F1680,IF($D1679&lt;LataProjekcji,IF((SUM($K1681:Z1681)+$D1681)&lt;$D1680,$D1681,$D1680-SUM($K1681:Z1681)),0)),0)</f>
        <v>0</v>
      </c>
      <c r="AB1681" s="247">
        <f ca="1">ROUND(IF(OR(AND($D1679=LataProjekcji,$F1679&gt;0),AND($D1679=LataProjekcji,$F1679=0,$E1680&lt;=10)),$F1680,IF($D1679&lt;LataProjekcji,IF((SUM($K1681:AA1681)+$D1681)&lt;$D1680,$D1681,$D1680-SUM($K1681:AA1681)),0)),0)</f>
        <v>0</v>
      </c>
      <c r="AC1681" s="247">
        <f ca="1">ROUND(IF(OR(AND($D1679=LataProjekcji,$F1679&gt;0),AND($D1679=LataProjekcji,$F1679=0,$E1680&lt;=10)),$F1680,IF($D1679&lt;LataProjekcji,IF((SUM($K1681:AB1681)+$D1681)&lt;$D1680,$D1681,$D1680-SUM($K1681:AB1681)),0)),0)</f>
        <v>0</v>
      </c>
      <c r="AD1681" s="247">
        <f ca="1">ROUND(IF(OR(AND($D1679=LataProjekcji,$F1679&gt;0),AND($D1679=LataProjekcji,$F1679=0,$E1680&lt;=10)),$F1680,IF($D1679&lt;LataProjekcji,IF((SUM($K1681:AC1681)+$D1681)&lt;$D1680,$D1681,$D1680-SUM($K1681:AC1681)),0)),0)</f>
        <v>0</v>
      </c>
      <c r="AE1681" s="247">
        <f ca="1">ROUND(IF(OR(AND($D1679=LataProjekcji,$F1679&gt;0),AND($D1679=LataProjekcji,$F1679=0,$E1680&lt;=10)),$F1680,IF($D1679&lt;LataProjekcji,IF((SUM($K1681:AD1681)+$D1681)&lt;$D1680,$D1681,$D1680-SUM($K1681:AD1681)),0)),0)</f>
        <v>0</v>
      </c>
    </row>
    <row r="1682" spans="1:31" ht="12.5" hidden="1" thickBot="1">
      <c r="A1682" s="325"/>
      <c r="B1682" s="21" t="s">
        <v>396</v>
      </c>
      <c r="C1682" s="21"/>
      <c r="D1682" s="22"/>
      <c r="E1682" s="21"/>
      <c r="F1682" s="21"/>
      <c r="G1682" s="21"/>
      <c r="H1682" s="21"/>
      <c r="I1682" s="21"/>
      <c r="J1682" s="21"/>
      <c r="K1682" s="22">
        <f ca="1">ROUND(K1681,0)</f>
        <v>0</v>
      </c>
      <c r="L1682" s="22">
        <f t="shared" ref="L1682:W1682" ca="1" si="2162">ROUND(K1682+L1681,0)</f>
        <v>0</v>
      </c>
      <c r="M1682" s="22">
        <f t="shared" ca="1" si="2162"/>
        <v>0</v>
      </c>
      <c r="N1682" s="22">
        <f t="shared" ca="1" si="2162"/>
        <v>0</v>
      </c>
      <c r="O1682" s="22">
        <f t="shared" ca="1" si="2162"/>
        <v>0</v>
      </c>
      <c r="P1682" s="22">
        <f t="shared" ca="1" si="2162"/>
        <v>0</v>
      </c>
      <c r="Q1682" s="22">
        <f t="shared" ca="1" si="2162"/>
        <v>0</v>
      </c>
      <c r="R1682" s="22">
        <f t="shared" ca="1" si="2162"/>
        <v>0</v>
      </c>
      <c r="S1682" s="22">
        <f t="shared" ca="1" si="2162"/>
        <v>0</v>
      </c>
      <c r="T1682" s="22">
        <f t="shared" ca="1" si="2162"/>
        <v>0</v>
      </c>
      <c r="U1682" s="22">
        <f t="shared" ca="1" si="2162"/>
        <v>0</v>
      </c>
      <c r="V1682" s="22">
        <f t="shared" ca="1" si="2162"/>
        <v>0</v>
      </c>
      <c r="W1682" s="22">
        <f t="shared" ca="1" si="2162"/>
        <v>0</v>
      </c>
      <c r="X1682" s="22">
        <f ca="1">ROUND(W1682+X1681,0)</f>
        <v>0</v>
      </c>
      <c r="Y1682" s="22">
        <f ca="1">ROUND(X1682+Y1681,0)</f>
        <v>0</v>
      </c>
      <c r="Z1682" s="22">
        <f t="shared" ref="Z1682:AA1682" ca="1" si="2163">ROUND(Y1682+Z1681,0)</f>
        <v>0</v>
      </c>
      <c r="AA1682" s="22">
        <f t="shared" ca="1" si="2163"/>
        <v>0</v>
      </c>
      <c r="AB1682" s="22">
        <f t="shared" ref="AB1682" ca="1" si="2164">ROUND(AA1682+AB1681,0)</f>
        <v>0</v>
      </c>
      <c r="AC1682" s="22">
        <f t="shared" ref="AC1682" ca="1" si="2165">ROUND(AB1682+AC1681,0)</f>
        <v>0</v>
      </c>
      <c r="AD1682" s="22">
        <f t="shared" ref="AD1682" ca="1" si="2166">ROUND(AC1682+AD1681,0)</f>
        <v>0</v>
      </c>
      <c r="AE1682" s="22">
        <f t="shared" ref="AE1682" ca="1" si="2167">ROUND(AD1682+AE1681,0)</f>
        <v>0</v>
      </c>
    </row>
    <row r="1683" spans="1:31" ht="12.5" hidden="1" thickBot="1">
      <c r="A1683" s="325"/>
      <c r="B1683" s="21" t="s">
        <v>387</v>
      </c>
      <c r="C1683" s="21"/>
      <c r="D1683" s="22"/>
      <c r="E1683" s="21"/>
      <c r="F1683" s="21"/>
      <c r="G1683" s="21"/>
      <c r="H1683" s="534">
        <f>H1676+7</f>
        <v>321</v>
      </c>
      <c r="I1683" s="21"/>
      <c r="J1683" s="21"/>
      <c r="K1683" s="76">
        <f ca="1">IF($D1679=LataProjekcji,ROUND($D1680-K1682,0),ROUND(IF(K1681=0,0,$D1680-K1682),0))</f>
        <v>0</v>
      </c>
      <c r="L1683" s="253">
        <f t="shared" ref="L1683:W1683" ca="1" si="2168">IF($D1679=LataProjekcji,ROUND($D1680-L1682,0),ROUND(IF(AND(L1681=0,K1683&gt;0),$D1680-L1682,IF(L1681=0,0,$D1680-L1682)),0))</f>
        <v>0</v>
      </c>
      <c r="M1683" s="253">
        <f t="shared" ca="1" si="2168"/>
        <v>0</v>
      </c>
      <c r="N1683" s="253">
        <f t="shared" ca="1" si="2168"/>
        <v>0</v>
      </c>
      <c r="O1683" s="253">
        <f t="shared" ca="1" si="2168"/>
        <v>0</v>
      </c>
      <c r="P1683" s="253">
        <f t="shared" ca="1" si="2168"/>
        <v>0</v>
      </c>
      <c r="Q1683" s="253">
        <f t="shared" ca="1" si="2168"/>
        <v>0</v>
      </c>
      <c r="R1683" s="253">
        <f t="shared" ca="1" si="2168"/>
        <v>0</v>
      </c>
      <c r="S1683" s="253">
        <f t="shared" ca="1" si="2168"/>
        <v>0</v>
      </c>
      <c r="T1683" s="253">
        <f t="shared" ca="1" si="2168"/>
        <v>0</v>
      </c>
      <c r="U1683" s="253">
        <f t="shared" ca="1" si="2168"/>
        <v>0</v>
      </c>
      <c r="V1683" s="253">
        <f t="shared" ca="1" si="2168"/>
        <v>0</v>
      </c>
      <c r="W1683" s="253">
        <f t="shared" ca="1" si="2168"/>
        <v>0</v>
      </c>
      <c r="X1683" s="253">
        <f t="shared" ref="X1683:AA1683" ca="1" si="2169">IF($D1679=LataProjekcji,ROUND($D1680-X1682,0),ROUND(IF(AND(X1681=0,W1683&gt;0),$D1680-X1682,IF(X1681=0,0,$D1680-X1682)),0))</f>
        <v>0</v>
      </c>
      <c r="Y1683" s="253">
        <f t="shared" ca="1" si="2169"/>
        <v>0</v>
      </c>
      <c r="Z1683" s="253">
        <f t="shared" ca="1" si="2169"/>
        <v>0</v>
      </c>
      <c r="AA1683" s="253">
        <f t="shared" ca="1" si="2169"/>
        <v>0</v>
      </c>
      <c r="AB1683" s="253">
        <f t="shared" ref="AB1683" ca="1" si="2170">IF($D1679=LataProjekcji,ROUND($D1680-AB1682,0),ROUND(IF(AND(AB1681=0,AA1683&gt;0),$D1680-AB1682,IF(AB1681=0,0,$D1680-AB1682)),0))</f>
        <v>0</v>
      </c>
      <c r="AC1683" s="253">
        <f t="shared" ref="AC1683" ca="1" si="2171">IF($D1679=LataProjekcji,ROUND($D1680-AC1682,0),ROUND(IF(AND(AC1681=0,AB1683&gt;0),$D1680-AC1682,IF(AC1681=0,0,$D1680-AC1682)),0))</f>
        <v>0</v>
      </c>
      <c r="AD1683" s="253">
        <f t="shared" ref="AD1683" ca="1" si="2172">IF($D1679=LataProjekcji,ROUND($D1680-AD1682,0),ROUND(IF(AND(AD1681=0,AC1683&gt;0),$D1680-AD1682,IF(AD1681=0,0,$D1680-AD1682)),0))</f>
        <v>0</v>
      </c>
      <c r="AE1683" s="253">
        <f t="shared" ref="AE1683" ca="1" si="2173">IF($D1679=LataProjekcji,ROUND($D1680-AE1682,0),ROUND(IF(AND(AE1681=0,AD1683&gt;0),$D1680-AE1682,IF(AE1681=0,0,$D1680-AE1682)),0))</f>
        <v>0</v>
      </c>
    </row>
    <row r="1684" spans="1:31" hidden="1">
      <c r="A1684" s="325"/>
      <c r="B1684" s="21"/>
      <c r="C1684" s="21"/>
      <c r="D1684" s="22"/>
      <c r="E1684" s="21"/>
      <c r="F1684" s="21"/>
      <c r="G1684" s="21"/>
      <c r="H1684" s="384">
        <f>H1677+1</f>
        <v>10</v>
      </c>
      <c r="I1684" s="21"/>
      <c r="J1684" s="384" t="s">
        <v>403</v>
      </c>
      <c r="K1684" s="523">
        <f t="shared" ref="K1684:AE1684" ca="1" si="2174">IF(AND(OFFSET($F$269,$D1678,0)="tak",OFFSET($G$269,$D1678,0)="tak",OFFSET($J$269,$D1678,0)="ok",LataProjekcji&lt;=Koniec_Projekt),ROUND(OFFSET($K$2527,$H1683,(COLUMN()-11))*OFFSET($K$469,$H1684,(COLUMN()-11)),0),0)</f>
        <v>0</v>
      </c>
      <c r="L1684" s="523">
        <f t="shared" ca="1" si="2174"/>
        <v>0</v>
      </c>
      <c r="M1684" s="523">
        <f t="shared" ca="1" si="2174"/>
        <v>0</v>
      </c>
      <c r="N1684" s="523">
        <f t="shared" ca="1" si="2174"/>
        <v>0</v>
      </c>
      <c r="O1684" s="523">
        <f t="shared" ca="1" si="2174"/>
        <v>0</v>
      </c>
      <c r="P1684" s="523">
        <f t="shared" ca="1" si="2174"/>
        <v>0</v>
      </c>
      <c r="Q1684" s="523">
        <f t="shared" ca="1" si="2174"/>
        <v>0</v>
      </c>
      <c r="R1684" s="523">
        <f t="shared" ca="1" si="2174"/>
        <v>0</v>
      </c>
      <c r="S1684" s="523">
        <f t="shared" ca="1" si="2174"/>
        <v>0</v>
      </c>
      <c r="T1684" s="523">
        <f t="shared" ca="1" si="2174"/>
        <v>0</v>
      </c>
      <c r="U1684" s="523">
        <f t="shared" ca="1" si="2174"/>
        <v>0</v>
      </c>
      <c r="V1684" s="523">
        <f t="shared" ca="1" si="2174"/>
        <v>0</v>
      </c>
      <c r="W1684" s="523">
        <f t="shared" ca="1" si="2174"/>
        <v>0</v>
      </c>
      <c r="X1684" s="523">
        <f t="shared" ca="1" si="2174"/>
        <v>0</v>
      </c>
      <c r="Y1684" s="523">
        <f t="shared" ca="1" si="2174"/>
        <v>0</v>
      </c>
      <c r="Z1684" s="523">
        <f t="shared" ca="1" si="2174"/>
        <v>0</v>
      </c>
      <c r="AA1684" s="523">
        <f t="shared" ca="1" si="2174"/>
        <v>0</v>
      </c>
      <c r="AB1684" s="523">
        <f t="shared" ca="1" si="2174"/>
        <v>0</v>
      </c>
      <c r="AC1684" s="523">
        <f t="shared" ca="1" si="2174"/>
        <v>0</v>
      </c>
      <c r="AD1684" s="523">
        <f t="shared" ca="1" si="2174"/>
        <v>0</v>
      </c>
      <c r="AE1684" s="523">
        <f t="shared" ca="1" si="2174"/>
        <v>0</v>
      </c>
    </row>
    <row r="1685" spans="1:31" hidden="1">
      <c r="A1685" s="325"/>
      <c r="B1685" s="20">
        <f ca="1">OFFSET($B$269,D1685,0)</f>
        <v>0</v>
      </c>
      <c r="C1685" s="20"/>
      <c r="D1685" s="21">
        <f>D1678+1</f>
        <v>160</v>
      </c>
      <c r="E1685" s="21"/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</row>
    <row r="1686" spans="1:31" hidden="1">
      <c r="A1686" s="325"/>
      <c r="B1686" s="21" t="s">
        <v>394</v>
      </c>
      <c r="C1686" s="21"/>
      <c r="D1686" s="164">
        <f ca="1">YEAR(OFFSET($E$269,D1685,0))</f>
        <v>1900</v>
      </c>
      <c r="E1686" s="164">
        <f ca="1">MONTH(OFFSET($E$269,D1685,0))</f>
        <v>1</v>
      </c>
      <c r="F1686" s="522" cm="1">
        <f t="array" aca="1" ref="F1686" ca="1">IleMiesiecyDoKoncaRokuST</f>
        <v>11</v>
      </c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  <c r="R1686" s="21"/>
      <c r="S1686" s="21"/>
      <c r="T1686" s="21"/>
      <c r="U1686" s="21"/>
      <c r="V1686" s="21"/>
      <c r="W1686" s="21"/>
      <c r="X1686" s="21"/>
      <c r="Y1686" s="21"/>
      <c r="Z1686" s="21"/>
      <c r="AA1686" s="21"/>
      <c r="AB1686" s="21"/>
      <c r="AC1686" s="21"/>
      <c r="AD1686" s="21"/>
      <c r="AE1686" s="21"/>
    </row>
    <row r="1687" spans="1:31" hidden="1">
      <c r="A1687" s="325"/>
      <c r="B1687" s="21" t="s">
        <v>387</v>
      </c>
      <c r="C1687" s="21"/>
      <c r="D1687" s="370">
        <f ca="1">IF(E1687&lt;0,0,ROUND(E1687,0))</f>
        <v>0</v>
      </c>
      <c r="E1687" s="248">
        <f ca="1">OFFSET($D$269,D1685,0)</f>
        <v>0</v>
      </c>
      <c r="F1687" s="370">
        <f ca="1">IF(E1687&gt;10,ROUND(($D1688/12)*$F1686,0),$D1687)</f>
        <v>0</v>
      </c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  <c r="R1687" s="21"/>
      <c r="S1687" s="21"/>
      <c r="T1687" s="21"/>
      <c r="U1687" s="21"/>
      <c r="V1687" s="21"/>
      <c r="W1687" s="21"/>
      <c r="X1687" s="21"/>
      <c r="Y1687" s="21"/>
      <c r="Z1687" s="21"/>
      <c r="AA1687" s="21"/>
      <c r="AB1687" s="21"/>
      <c r="AC1687" s="21"/>
      <c r="AD1687" s="21"/>
      <c r="AE1687" s="21"/>
    </row>
    <row r="1688" spans="1:31" hidden="1">
      <c r="A1688" s="325"/>
      <c r="B1688" s="21" t="s">
        <v>395</v>
      </c>
      <c r="C1688" s="415">
        <f ca="1">OFFSET($C$269,D1685,0)</f>
        <v>0</v>
      </c>
      <c r="D1688" s="246">
        <f ca="1">IF(ISBLANK(OFFSET($E$269,D1685,0)),0,IF(E1687&gt;10,ROUND(D1687*C1688,0),IF(D1687&lt;0,0,D1687)))</f>
        <v>0</v>
      </c>
      <c r="E1688" s="21"/>
      <c r="F1688" s="21"/>
      <c r="G1688" s="21"/>
      <c r="H1688" s="21"/>
      <c r="I1688" s="21"/>
      <c r="J1688" s="21"/>
      <c r="K1688" s="74">
        <f ca="1">ROUND(IF($D1686=LataProjekcji,$F1687,IF($D1686=LataProjekcji,$D1688,0)),0)</f>
        <v>0</v>
      </c>
      <c r="L1688" s="247">
        <f ca="1">ROUND(IF(OR(AND($D1686=LataProjekcji,$F1686&gt;0),AND($D1686=LataProjekcji,$F1686=0,$E1687&lt;=10)),$F1687,IF($D1686&lt;LataProjekcji,IF((SUM($K1688:K1688)+$D1688)&lt;$D1687,$D1688,$D1687-SUM($K1688:K1688)),0)),0)</f>
        <v>0</v>
      </c>
      <c r="M1688" s="247">
        <f ca="1">ROUND(IF(OR(AND($D1686=LataProjekcji,$F1686&gt;0),AND($D1686=LataProjekcji,$F1686=0,$E1687&lt;=10)),$F1687,IF($D1686&lt;LataProjekcji,IF((SUM($K1688:L1688)+$D1688)&lt;$D1687,$D1688,$D1687-SUM($K1688:L1688)),0)),0)</f>
        <v>0</v>
      </c>
      <c r="N1688" s="247">
        <f ca="1">ROUND(IF(OR(AND($D1686=LataProjekcji,$F1686&gt;0),AND($D1686=LataProjekcji,$F1686=0,$E1687&lt;=10)),$F1687,IF($D1686&lt;LataProjekcji,IF((SUM($K1688:M1688)+$D1688)&lt;$D1687,$D1688,$D1687-SUM($K1688:M1688)),0)),0)</f>
        <v>0</v>
      </c>
      <c r="O1688" s="247">
        <f ca="1">ROUND(IF(OR(AND($D1686=LataProjekcji,$F1686&gt;0),AND($D1686=LataProjekcji,$F1686=0,$E1687&lt;=10)),$F1687,IF($D1686&lt;LataProjekcji,IF((SUM($K1688:N1688)+$D1688)&lt;$D1687,$D1688,$D1687-SUM($K1688:N1688)),0)),0)</f>
        <v>0</v>
      </c>
      <c r="P1688" s="247">
        <f ca="1">ROUND(IF(OR(AND($D1686=LataProjekcji,$F1686&gt;0),AND($D1686=LataProjekcji,$F1686=0,$E1687&lt;=10)),$F1687,IF($D1686&lt;LataProjekcji,IF((SUM($K1688:O1688)+$D1688)&lt;$D1687,$D1688,$D1687-SUM($K1688:O1688)),0)),0)</f>
        <v>0</v>
      </c>
      <c r="Q1688" s="247">
        <f ca="1">ROUND(IF(OR(AND($D1686=LataProjekcji,$F1686&gt;0),AND($D1686=LataProjekcji,$F1686=0,$E1687&lt;=10)),$F1687,IF($D1686&lt;LataProjekcji,IF((SUM($K1688:P1688)+$D1688)&lt;$D1687,$D1688,$D1687-SUM($K1688:P1688)),0)),0)</f>
        <v>0</v>
      </c>
      <c r="R1688" s="247">
        <f ca="1">ROUND(IF(OR(AND($D1686=LataProjekcji,$F1686&gt;0),AND($D1686=LataProjekcji,$F1686=0,$E1687&lt;=10)),$F1687,IF($D1686&lt;LataProjekcji,IF((SUM($K1688:Q1688)+$D1688)&lt;$D1687,$D1688,$D1687-SUM($K1688:Q1688)),0)),0)</f>
        <v>0</v>
      </c>
      <c r="S1688" s="247">
        <f ca="1">ROUND(IF(OR(AND($D1686=LataProjekcji,$F1686&gt;0),AND($D1686=LataProjekcji,$F1686=0,$E1687&lt;=10)),$F1687,IF($D1686&lt;LataProjekcji,IF((SUM($K1688:R1688)+$D1688)&lt;$D1687,$D1688,$D1687-SUM($K1688:R1688)),0)),0)</f>
        <v>0</v>
      </c>
      <c r="T1688" s="247">
        <f ca="1">ROUND(IF(OR(AND($D1686=LataProjekcji,$F1686&gt;0),AND($D1686=LataProjekcji,$F1686=0,$E1687&lt;=10)),$F1687,IF($D1686&lt;LataProjekcji,IF((SUM($K1688:S1688)+$D1688)&lt;$D1687,$D1688,$D1687-SUM($K1688:S1688)),0)),0)</f>
        <v>0</v>
      </c>
      <c r="U1688" s="247">
        <f ca="1">ROUND(IF(OR(AND($D1686=LataProjekcji,$F1686&gt;0),AND($D1686=LataProjekcji,$F1686=0,$E1687&lt;=10)),$F1687,IF($D1686&lt;LataProjekcji,IF((SUM($K1688:T1688)+$D1688)&lt;$D1687,$D1688,$D1687-SUM($K1688:T1688)),0)),0)</f>
        <v>0</v>
      </c>
      <c r="V1688" s="247">
        <f ca="1">ROUND(IF(OR(AND($D1686=LataProjekcji,$F1686&gt;0),AND($D1686=LataProjekcji,$F1686=0,$E1687&lt;=10)),$F1687,IF($D1686&lt;LataProjekcji,IF((SUM($K1688:U1688)+$D1688)&lt;$D1687,$D1688,$D1687-SUM($K1688:U1688)),0)),0)</f>
        <v>0</v>
      </c>
      <c r="W1688" s="247">
        <f ca="1">ROUND(IF(OR(AND($D1686=LataProjekcji,$F1686&gt;0),AND($D1686=LataProjekcji,$F1686=0,$E1687&lt;=10)),$F1687,IF($D1686&lt;LataProjekcji,IF((SUM($K1688:V1688)+$D1688)&lt;$D1687,$D1688,$D1687-SUM($K1688:V1688)),0)),0)</f>
        <v>0</v>
      </c>
      <c r="X1688" s="247">
        <f ca="1">ROUND(IF(OR(AND($D1686=LataProjekcji,$F1686&gt;0),AND($D1686=LataProjekcji,$F1686=0,$E1687&lt;=10)),$F1687,IF($D1686&lt;LataProjekcji,IF((SUM($K1688:W1688)+$D1688)&lt;$D1687,$D1688,$D1687-SUM($K1688:W1688)),0)),0)</f>
        <v>0</v>
      </c>
      <c r="Y1688" s="247">
        <f ca="1">ROUND(IF(OR(AND($D1686=LataProjekcji,$F1686&gt;0),AND($D1686=LataProjekcji,$F1686=0,$E1687&lt;=10)),$F1687,IF($D1686&lt;LataProjekcji,IF((SUM($K1688:X1688)+$D1688)&lt;$D1687,$D1688,$D1687-SUM($K1688:X1688)),0)),0)</f>
        <v>0</v>
      </c>
      <c r="Z1688" s="247">
        <f ca="1">ROUND(IF(OR(AND($D1686=LataProjekcji,$F1686&gt;0),AND($D1686=LataProjekcji,$F1686=0,$E1687&lt;=10)),$F1687,IF($D1686&lt;LataProjekcji,IF((SUM($K1688:Y1688)+$D1688)&lt;$D1687,$D1688,$D1687-SUM($K1688:Y1688)),0)),0)</f>
        <v>0</v>
      </c>
      <c r="AA1688" s="247">
        <f ca="1">ROUND(IF(OR(AND($D1686=LataProjekcji,$F1686&gt;0),AND($D1686=LataProjekcji,$F1686=0,$E1687&lt;=10)),$F1687,IF($D1686&lt;LataProjekcji,IF((SUM($K1688:Z1688)+$D1688)&lt;$D1687,$D1688,$D1687-SUM($K1688:Z1688)),0)),0)</f>
        <v>0</v>
      </c>
      <c r="AB1688" s="247">
        <f ca="1">ROUND(IF(OR(AND($D1686=LataProjekcji,$F1686&gt;0),AND($D1686=LataProjekcji,$F1686=0,$E1687&lt;=10)),$F1687,IF($D1686&lt;LataProjekcji,IF((SUM($K1688:AA1688)+$D1688)&lt;$D1687,$D1688,$D1687-SUM($K1688:AA1688)),0)),0)</f>
        <v>0</v>
      </c>
      <c r="AC1688" s="247">
        <f ca="1">ROUND(IF(OR(AND($D1686=LataProjekcji,$F1686&gt;0),AND($D1686=LataProjekcji,$F1686=0,$E1687&lt;=10)),$F1687,IF($D1686&lt;LataProjekcji,IF((SUM($K1688:AB1688)+$D1688)&lt;$D1687,$D1688,$D1687-SUM($K1688:AB1688)),0)),0)</f>
        <v>0</v>
      </c>
      <c r="AD1688" s="247">
        <f ca="1">ROUND(IF(OR(AND($D1686=LataProjekcji,$F1686&gt;0),AND($D1686=LataProjekcji,$F1686=0,$E1687&lt;=10)),$F1687,IF($D1686&lt;LataProjekcji,IF((SUM($K1688:AC1688)+$D1688)&lt;$D1687,$D1688,$D1687-SUM($K1688:AC1688)),0)),0)</f>
        <v>0</v>
      </c>
      <c r="AE1688" s="247">
        <f ca="1">ROUND(IF(OR(AND($D1686=LataProjekcji,$F1686&gt;0),AND($D1686=LataProjekcji,$F1686=0,$E1687&lt;=10)),$F1687,IF($D1686&lt;LataProjekcji,IF((SUM($K1688:AD1688)+$D1688)&lt;$D1687,$D1688,$D1687-SUM($K1688:AD1688)),0)),0)</f>
        <v>0</v>
      </c>
    </row>
    <row r="1689" spans="1:31" ht="12.5" hidden="1" thickBot="1">
      <c r="A1689" s="325"/>
      <c r="B1689" s="21" t="s">
        <v>396</v>
      </c>
      <c r="C1689" s="21"/>
      <c r="D1689" s="22"/>
      <c r="E1689" s="21"/>
      <c r="F1689" s="21"/>
      <c r="G1689" s="21"/>
      <c r="H1689" s="21"/>
      <c r="I1689" s="21"/>
      <c r="J1689" s="21"/>
      <c r="K1689" s="22">
        <f ca="1">ROUND(K1688,0)</f>
        <v>0</v>
      </c>
      <c r="L1689" s="22">
        <f t="shared" ref="L1689:W1689" ca="1" si="2175">ROUND(K1689+L1688,0)</f>
        <v>0</v>
      </c>
      <c r="M1689" s="22">
        <f t="shared" ca="1" si="2175"/>
        <v>0</v>
      </c>
      <c r="N1689" s="22">
        <f t="shared" ca="1" si="2175"/>
        <v>0</v>
      </c>
      <c r="O1689" s="22">
        <f t="shared" ca="1" si="2175"/>
        <v>0</v>
      </c>
      <c r="P1689" s="22">
        <f t="shared" ca="1" si="2175"/>
        <v>0</v>
      </c>
      <c r="Q1689" s="22">
        <f t="shared" ca="1" si="2175"/>
        <v>0</v>
      </c>
      <c r="R1689" s="22">
        <f t="shared" ca="1" si="2175"/>
        <v>0</v>
      </c>
      <c r="S1689" s="22">
        <f t="shared" ca="1" si="2175"/>
        <v>0</v>
      </c>
      <c r="T1689" s="22">
        <f t="shared" ca="1" si="2175"/>
        <v>0</v>
      </c>
      <c r="U1689" s="22">
        <f t="shared" ca="1" si="2175"/>
        <v>0</v>
      </c>
      <c r="V1689" s="22">
        <f t="shared" ca="1" si="2175"/>
        <v>0</v>
      </c>
      <c r="W1689" s="22">
        <f t="shared" ca="1" si="2175"/>
        <v>0</v>
      </c>
      <c r="X1689" s="22">
        <f ca="1">ROUND(W1689+X1688,0)</f>
        <v>0</v>
      </c>
      <c r="Y1689" s="22">
        <f ca="1">ROUND(X1689+Y1688,0)</f>
        <v>0</v>
      </c>
      <c r="Z1689" s="22">
        <f t="shared" ref="Z1689:AA1689" ca="1" si="2176">ROUND(Y1689+Z1688,0)</f>
        <v>0</v>
      </c>
      <c r="AA1689" s="22">
        <f t="shared" ca="1" si="2176"/>
        <v>0</v>
      </c>
      <c r="AB1689" s="22">
        <f t="shared" ref="AB1689" ca="1" si="2177">ROUND(AA1689+AB1688,0)</f>
        <v>0</v>
      </c>
      <c r="AC1689" s="22">
        <f t="shared" ref="AC1689" ca="1" si="2178">ROUND(AB1689+AC1688,0)</f>
        <v>0</v>
      </c>
      <c r="AD1689" s="22">
        <f t="shared" ref="AD1689" ca="1" si="2179">ROUND(AC1689+AD1688,0)</f>
        <v>0</v>
      </c>
      <c r="AE1689" s="22">
        <f t="shared" ref="AE1689" ca="1" si="2180">ROUND(AD1689+AE1688,0)</f>
        <v>0</v>
      </c>
    </row>
    <row r="1690" spans="1:31" ht="12.5" hidden="1" thickBot="1">
      <c r="A1690" s="325"/>
      <c r="B1690" s="21" t="s">
        <v>387</v>
      </c>
      <c r="C1690" s="21"/>
      <c r="D1690" s="22"/>
      <c r="E1690" s="21"/>
      <c r="F1690" s="21"/>
      <c r="G1690" s="21"/>
      <c r="H1690" s="534">
        <f>H1683+7</f>
        <v>328</v>
      </c>
      <c r="I1690" s="21"/>
      <c r="J1690" s="21"/>
      <c r="K1690" s="76">
        <f ca="1">IF($D1686=LataProjekcji,ROUND($D1687-K1689,0),ROUND(IF(K1688=0,0,$D1687-K1689),0))</f>
        <v>0</v>
      </c>
      <c r="L1690" s="253">
        <f t="shared" ref="L1690:W1690" ca="1" si="2181">IF($D1686=LataProjekcji,ROUND($D1687-L1689,0),ROUND(IF(AND(L1688=0,K1690&gt;0),$D1687-L1689,IF(L1688=0,0,$D1687-L1689)),0))</f>
        <v>0</v>
      </c>
      <c r="M1690" s="253">
        <f t="shared" ca="1" si="2181"/>
        <v>0</v>
      </c>
      <c r="N1690" s="253">
        <f t="shared" ca="1" si="2181"/>
        <v>0</v>
      </c>
      <c r="O1690" s="253">
        <f t="shared" ca="1" si="2181"/>
        <v>0</v>
      </c>
      <c r="P1690" s="253">
        <f t="shared" ca="1" si="2181"/>
        <v>0</v>
      </c>
      <c r="Q1690" s="253">
        <f t="shared" ca="1" si="2181"/>
        <v>0</v>
      </c>
      <c r="R1690" s="253">
        <f t="shared" ca="1" si="2181"/>
        <v>0</v>
      </c>
      <c r="S1690" s="253">
        <f t="shared" ca="1" si="2181"/>
        <v>0</v>
      </c>
      <c r="T1690" s="253">
        <f t="shared" ca="1" si="2181"/>
        <v>0</v>
      </c>
      <c r="U1690" s="253">
        <f t="shared" ca="1" si="2181"/>
        <v>0</v>
      </c>
      <c r="V1690" s="253">
        <f t="shared" ca="1" si="2181"/>
        <v>0</v>
      </c>
      <c r="W1690" s="253">
        <f t="shared" ca="1" si="2181"/>
        <v>0</v>
      </c>
      <c r="X1690" s="253">
        <f t="shared" ref="X1690:AA1690" ca="1" si="2182">IF($D1686=LataProjekcji,ROUND($D1687-X1689,0),ROUND(IF(AND(X1688=0,W1690&gt;0),$D1687-X1689,IF(X1688=0,0,$D1687-X1689)),0))</f>
        <v>0</v>
      </c>
      <c r="Y1690" s="253">
        <f t="shared" ca="1" si="2182"/>
        <v>0</v>
      </c>
      <c r="Z1690" s="253">
        <f t="shared" ca="1" si="2182"/>
        <v>0</v>
      </c>
      <c r="AA1690" s="253">
        <f t="shared" ca="1" si="2182"/>
        <v>0</v>
      </c>
      <c r="AB1690" s="253">
        <f t="shared" ref="AB1690" ca="1" si="2183">IF($D1686=LataProjekcji,ROUND($D1687-AB1689,0),ROUND(IF(AND(AB1688=0,AA1690&gt;0),$D1687-AB1689,IF(AB1688=0,0,$D1687-AB1689)),0))</f>
        <v>0</v>
      </c>
      <c r="AC1690" s="253">
        <f t="shared" ref="AC1690" ca="1" si="2184">IF($D1686=LataProjekcji,ROUND($D1687-AC1689,0),ROUND(IF(AND(AC1688=0,AB1690&gt;0),$D1687-AC1689,IF(AC1688=0,0,$D1687-AC1689)),0))</f>
        <v>0</v>
      </c>
      <c r="AD1690" s="253">
        <f t="shared" ref="AD1690" ca="1" si="2185">IF($D1686=LataProjekcji,ROUND($D1687-AD1689,0),ROUND(IF(AND(AD1688=0,AC1690&gt;0),$D1687-AD1689,IF(AD1688=0,0,$D1687-AD1689)),0))</f>
        <v>0</v>
      </c>
      <c r="AE1690" s="253">
        <f t="shared" ref="AE1690" ca="1" si="2186">IF($D1686=LataProjekcji,ROUND($D1687-AE1689,0),ROUND(IF(AND(AE1688=0,AD1690&gt;0),$D1687-AE1689,IF(AE1688=0,0,$D1687-AE1689)),0))</f>
        <v>0</v>
      </c>
    </row>
    <row r="1691" spans="1:31" hidden="1">
      <c r="A1691" s="325"/>
      <c r="B1691" s="21"/>
      <c r="C1691" s="21"/>
      <c r="D1691" s="21"/>
      <c r="E1691" s="21"/>
      <c r="F1691" s="21"/>
      <c r="G1691" s="21"/>
      <c r="H1691" s="384">
        <f>H1684+1</f>
        <v>11</v>
      </c>
      <c r="I1691" s="21"/>
      <c r="J1691" s="384" t="s">
        <v>403</v>
      </c>
      <c r="K1691" s="523">
        <f t="shared" ref="K1691:AE1691" ca="1" si="2187">IF(AND(OFFSET($F$269,$D1685,0)="tak",OFFSET($G$269,$D1685,0)="tak",OFFSET($J$269,$D1685,0)="ok",LataProjekcji&lt;=Koniec_Projekt),ROUND(OFFSET($K$2527,$H1690,(COLUMN()-11))*OFFSET($K$469,$H1691,(COLUMN()-11)),0),0)</f>
        <v>0</v>
      </c>
      <c r="L1691" s="523">
        <f t="shared" ca="1" si="2187"/>
        <v>0</v>
      </c>
      <c r="M1691" s="523">
        <f t="shared" ca="1" si="2187"/>
        <v>0</v>
      </c>
      <c r="N1691" s="523">
        <f t="shared" ca="1" si="2187"/>
        <v>0</v>
      </c>
      <c r="O1691" s="523">
        <f t="shared" ca="1" si="2187"/>
        <v>0</v>
      </c>
      <c r="P1691" s="523">
        <f t="shared" ca="1" si="2187"/>
        <v>0</v>
      </c>
      <c r="Q1691" s="523">
        <f t="shared" ca="1" si="2187"/>
        <v>0</v>
      </c>
      <c r="R1691" s="523">
        <f t="shared" ca="1" si="2187"/>
        <v>0</v>
      </c>
      <c r="S1691" s="523">
        <f t="shared" ca="1" si="2187"/>
        <v>0</v>
      </c>
      <c r="T1691" s="523">
        <f t="shared" ca="1" si="2187"/>
        <v>0</v>
      </c>
      <c r="U1691" s="523">
        <f t="shared" ca="1" si="2187"/>
        <v>0</v>
      </c>
      <c r="V1691" s="523">
        <f t="shared" ca="1" si="2187"/>
        <v>0</v>
      </c>
      <c r="W1691" s="523">
        <f t="shared" ca="1" si="2187"/>
        <v>0</v>
      </c>
      <c r="X1691" s="523">
        <f t="shared" ca="1" si="2187"/>
        <v>0</v>
      </c>
      <c r="Y1691" s="523">
        <f t="shared" ca="1" si="2187"/>
        <v>0</v>
      </c>
      <c r="Z1691" s="523">
        <f t="shared" ca="1" si="2187"/>
        <v>0</v>
      </c>
      <c r="AA1691" s="523">
        <f t="shared" ca="1" si="2187"/>
        <v>0</v>
      </c>
      <c r="AB1691" s="523">
        <f t="shared" ca="1" si="2187"/>
        <v>0</v>
      </c>
      <c r="AC1691" s="523">
        <f t="shared" ca="1" si="2187"/>
        <v>0</v>
      </c>
      <c r="AD1691" s="523">
        <f t="shared" ca="1" si="2187"/>
        <v>0</v>
      </c>
      <c r="AE1691" s="523">
        <f t="shared" ca="1" si="2187"/>
        <v>0</v>
      </c>
    </row>
    <row r="1692" spans="1:31" hidden="1">
      <c r="A1692" s="325"/>
      <c r="B1692" s="20">
        <f ca="1">OFFSET($B$269,D1692,0)</f>
        <v>0</v>
      </c>
      <c r="C1692" s="20"/>
      <c r="D1692" s="21">
        <f>D1685+1</f>
        <v>161</v>
      </c>
      <c r="E1692" s="21"/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</row>
    <row r="1693" spans="1:31" hidden="1">
      <c r="A1693" s="325"/>
      <c r="B1693" s="21" t="s">
        <v>394</v>
      </c>
      <c r="C1693" s="21"/>
      <c r="D1693" s="164">
        <f ca="1">YEAR(OFFSET($E$269,D1692,0))</f>
        <v>1900</v>
      </c>
      <c r="E1693" s="164">
        <f ca="1">MONTH(OFFSET($E$269,D1692,0))</f>
        <v>1</v>
      </c>
      <c r="F1693" s="522" cm="1">
        <f t="array" aca="1" ref="F1693" ca="1">IleMiesiecyDoKoncaRokuST</f>
        <v>11</v>
      </c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  <c r="R1693" s="21"/>
      <c r="S1693" s="21"/>
      <c r="T1693" s="21"/>
      <c r="U1693" s="21"/>
      <c r="V1693" s="21"/>
      <c r="W1693" s="21"/>
      <c r="X1693" s="21"/>
      <c r="Y1693" s="21"/>
      <c r="Z1693" s="21"/>
      <c r="AA1693" s="21"/>
      <c r="AB1693" s="21"/>
      <c r="AC1693" s="21"/>
      <c r="AD1693" s="21"/>
      <c r="AE1693" s="21"/>
    </row>
    <row r="1694" spans="1:31" hidden="1">
      <c r="A1694" s="325"/>
      <c r="B1694" s="21" t="s">
        <v>387</v>
      </c>
      <c r="C1694" s="21"/>
      <c r="D1694" s="371">
        <f ca="1">IF(E1694&lt;0,0,ROUND(E1694,0))</f>
        <v>0</v>
      </c>
      <c r="E1694" s="248">
        <f ca="1">OFFSET($D$269,D1692,0)</f>
        <v>0</v>
      </c>
      <c r="F1694" s="371">
        <f ca="1">IF(E1694&gt;10,ROUND(($D1695/12)*$F1693,0),$D1694)</f>
        <v>0</v>
      </c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  <c r="R1694" s="21"/>
      <c r="S1694" s="21"/>
      <c r="T1694" s="21"/>
      <c r="U1694" s="21"/>
      <c r="V1694" s="21"/>
      <c r="W1694" s="21"/>
      <c r="X1694" s="21"/>
      <c r="Y1694" s="21"/>
      <c r="Z1694" s="21"/>
      <c r="AA1694" s="21"/>
      <c r="AB1694" s="21"/>
      <c r="AC1694" s="21"/>
      <c r="AD1694" s="21"/>
      <c r="AE1694" s="21"/>
    </row>
    <row r="1695" spans="1:31" hidden="1">
      <c r="A1695" s="325"/>
      <c r="B1695" s="21" t="s">
        <v>395</v>
      </c>
      <c r="C1695" s="415">
        <f ca="1">OFFSET($C$269,D1692,0)</f>
        <v>0</v>
      </c>
      <c r="D1695" s="246">
        <f ca="1">IF(ISBLANK(OFFSET($E$269,D1692,0)),0,IF(E1694&gt;10,ROUND(D1694*C1695,0),IF(D1694&lt;0,0,D1694)))</f>
        <v>0</v>
      </c>
      <c r="E1695" s="21"/>
      <c r="F1695" s="21"/>
      <c r="G1695" s="21"/>
      <c r="H1695" s="21"/>
      <c r="I1695" s="21"/>
      <c r="J1695" s="21"/>
      <c r="K1695" s="74">
        <f ca="1">ROUND(IF($D1693=LataProjekcji,$F1694,IF($D1693=LataProjekcji,$D1695,0)),0)</f>
        <v>0</v>
      </c>
      <c r="L1695" s="247">
        <f ca="1">ROUND(IF(OR(AND($D1693=LataProjekcji,$F1693&gt;0),AND($D1693=LataProjekcji,$F1693=0,$E1694&lt;=10)),$F1694,IF($D1693&lt;LataProjekcji,IF((SUM($K1695:K1695)+$D1695)&lt;$D1694,$D1695,$D1694-SUM($K1695:K1695)),0)),0)</f>
        <v>0</v>
      </c>
      <c r="M1695" s="247">
        <f ca="1">ROUND(IF(OR(AND($D1693=LataProjekcji,$F1693&gt;0),AND($D1693=LataProjekcji,$F1693=0,$E1694&lt;=10)),$F1694,IF($D1693&lt;LataProjekcji,IF((SUM($K1695:L1695)+$D1695)&lt;$D1694,$D1695,$D1694-SUM($K1695:L1695)),0)),0)</f>
        <v>0</v>
      </c>
      <c r="N1695" s="247">
        <f ca="1">ROUND(IF(OR(AND($D1693=LataProjekcji,$F1693&gt;0),AND($D1693=LataProjekcji,$F1693=0,$E1694&lt;=10)),$F1694,IF($D1693&lt;LataProjekcji,IF((SUM($K1695:M1695)+$D1695)&lt;$D1694,$D1695,$D1694-SUM($K1695:M1695)),0)),0)</f>
        <v>0</v>
      </c>
      <c r="O1695" s="247">
        <f ca="1">ROUND(IF(OR(AND($D1693=LataProjekcji,$F1693&gt;0),AND($D1693=LataProjekcji,$F1693=0,$E1694&lt;=10)),$F1694,IF($D1693&lt;LataProjekcji,IF((SUM($K1695:N1695)+$D1695)&lt;$D1694,$D1695,$D1694-SUM($K1695:N1695)),0)),0)</f>
        <v>0</v>
      </c>
      <c r="P1695" s="247">
        <f ca="1">ROUND(IF(OR(AND($D1693=LataProjekcji,$F1693&gt;0),AND($D1693=LataProjekcji,$F1693=0,$E1694&lt;=10)),$F1694,IF($D1693&lt;LataProjekcji,IF((SUM($K1695:O1695)+$D1695)&lt;$D1694,$D1695,$D1694-SUM($K1695:O1695)),0)),0)</f>
        <v>0</v>
      </c>
      <c r="Q1695" s="247">
        <f ca="1">ROUND(IF(OR(AND($D1693=LataProjekcji,$F1693&gt;0),AND($D1693=LataProjekcji,$F1693=0,$E1694&lt;=10)),$F1694,IF($D1693&lt;LataProjekcji,IF((SUM($K1695:P1695)+$D1695)&lt;$D1694,$D1695,$D1694-SUM($K1695:P1695)),0)),0)</f>
        <v>0</v>
      </c>
      <c r="R1695" s="247">
        <f ca="1">ROUND(IF(OR(AND($D1693=LataProjekcji,$F1693&gt;0),AND($D1693=LataProjekcji,$F1693=0,$E1694&lt;=10)),$F1694,IF($D1693&lt;LataProjekcji,IF((SUM($K1695:Q1695)+$D1695)&lt;$D1694,$D1695,$D1694-SUM($K1695:Q1695)),0)),0)</f>
        <v>0</v>
      </c>
      <c r="S1695" s="247">
        <f ca="1">ROUND(IF(OR(AND($D1693=LataProjekcji,$F1693&gt;0),AND($D1693=LataProjekcji,$F1693=0,$E1694&lt;=10)),$F1694,IF($D1693&lt;LataProjekcji,IF((SUM($K1695:R1695)+$D1695)&lt;$D1694,$D1695,$D1694-SUM($K1695:R1695)),0)),0)</f>
        <v>0</v>
      </c>
      <c r="T1695" s="247">
        <f ca="1">ROUND(IF(OR(AND($D1693=LataProjekcji,$F1693&gt;0),AND($D1693=LataProjekcji,$F1693=0,$E1694&lt;=10)),$F1694,IF($D1693&lt;LataProjekcji,IF((SUM($K1695:S1695)+$D1695)&lt;$D1694,$D1695,$D1694-SUM($K1695:S1695)),0)),0)</f>
        <v>0</v>
      </c>
      <c r="U1695" s="247">
        <f ca="1">ROUND(IF(OR(AND($D1693=LataProjekcji,$F1693&gt;0),AND($D1693=LataProjekcji,$F1693=0,$E1694&lt;=10)),$F1694,IF($D1693&lt;LataProjekcji,IF((SUM($K1695:T1695)+$D1695)&lt;$D1694,$D1695,$D1694-SUM($K1695:T1695)),0)),0)</f>
        <v>0</v>
      </c>
      <c r="V1695" s="247">
        <f ca="1">ROUND(IF(OR(AND($D1693=LataProjekcji,$F1693&gt;0),AND($D1693=LataProjekcji,$F1693=0,$E1694&lt;=10)),$F1694,IF($D1693&lt;LataProjekcji,IF((SUM($K1695:U1695)+$D1695)&lt;$D1694,$D1695,$D1694-SUM($K1695:U1695)),0)),0)</f>
        <v>0</v>
      </c>
      <c r="W1695" s="247">
        <f ca="1">ROUND(IF(OR(AND($D1693=LataProjekcji,$F1693&gt;0),AND($D1693=LataProjekcji,$F1693=0,$E1694&lt;=10)),$F1694,IF($D1693&lt;LataProjekcji,IF((SUM($K1695:V1695)+$D1695)&lt;$D1694,$D1695,$D1694-SUM($K1695:V1695)),0)),0)</f>
        <v>0</v>
      </c>
      <c r="X1695" s="247">
        <f ca="1">ROUND(IF(OR(AND($D1693=LataProjekcji,$F1693&gt;0),AND($D1693=LataProjekcji,$F1693=0,$E1694&lt;=10)),$F1694,IF($D1693&lt;LataProjekcji,IF((SUM($K1695:W1695)+$D1695)&lt;$D1694,$D1695,$D1694-SUM($K1695:W1695)),0)),0)</f>
        <v>0</v>
      </c>
      <c r="Y1695" s="247">
        <f ca="1">ROUND(IF(OR(AND($D1693=LataProjekcji,$F1693&gt;0),AND($D1693=LataProjekcji,$F1693=0,$E1694&lt;=10)),$F1694,IF($D1693&lt;LataProjekcji,IF((SUM($K1695:X1695)+$D1695)&lt;$D1694,$D1695,$D1694-SUM($K1695:X1695)),0)),0)</f>
        <v>0</v>
      </c>
      <c r="Z1695" s="247">
        <f ca="1">ROUND(IF(OR(AND($D1693=LataProjekcji,$F1693&gt;0),AND($D1693=LataProjekcji,$F1693=0,$E1694&lt;=10)),$F1694,IF($D1693&lt;LataProjekcji,IF((SUM($K1695:Y1695)+$D1695)&lt;$D1694,$D1695,$D1694-SUM($K1695:Y1695)),0)),0)</f>
        <v>0</v>
      </c>
      <c r="AA1695" s="247">
        <f ca="1">ROUND(IF(OR(AND($D1693=LataProjekcji,$F1693&gt;0),AND($D1693=LataProjekcji,$F1693=0,$E1694&lt;=10)),$F1694,IF($D1693&lt;LataProjekcji,IF((SUM($K1695:Z1695)+$D1695)&lt;$D1694,$D1695,$D1694-SUM($K1695:Z1695)),0)),0)</f>
        <v>0</v>
      </c>
      <c r="AB1695" s="247">
        <f ca="1">ROUND(IF(OR(AND($D1693=LataProjekcji,$F1693&gt;0),AND($D1693=LataProjekcji,$F1693=0,$E1694&lt;=10)),$F1694,IF($D1693&lt;LataProjekcji,IF((SUM($K1695:AA1695)+$D1695)&lt;$D1694,$D1695,$D1694-SUM($K1695:AA1695)),0)),0)</f>
        <v>0</v>
      </c>
      <c r="AC1695" s="247">
        <f ca="1">ROUND(IF(OR(AND($D1693=LataProjekcji,$F1693&gt;0),AND($D1693=LataProjekcji,$F1693=0,$E1694&lt;=10)),$F1694,IF($D1693&lt;LataProjekcji,IF((SUM($K1695:AB1695)+$D1695)&lt;$D1694,$D1695,$D1694-SUM($K1695:AB1695)),0)),0)</f>
        <v>0</v>
      </c>
      <c r="AD1695" s="247">
        <f ca="1">ROUND(IF(OR(AND($D1693=LataProjekcji,$F1693&gt;0),AND($D1693=LataProjekcji,$F1693=0,$E1694&lt;=10)),$F1694,IF($D1693&lt;LataProjekcji,IF((SUM($K1695:AC1695)+$D1695)&lt;$D1694,$D1695,$D1694-SUM($K1695:AC1695)),0)),0)</f>
        <v>0</v>
      </c>
      <c r="AE1695" s="247">
        <f ca="1">ROUND(IF(OR(AND($D1693=LataProjekcji,$F1693&gt;0),AND($D1693=LataProjekcji,$F1693=0,$E1694&lt;=10)),$F1694,IF($D1693&lt;LataProjekcji,IF((SUM($K1695:AD1695)+$D1695)&lt;$D1694,$D1695,$D1694-SUM($K1695:AD1695)),0)),0)</f>
        <v>0</v>
      </c>
    </row>
    <row r="1696" spans="1:31" ht="12.5" hidden="1" thickBot="1">
      <c r="A1696" s="325"/>
      <c r="B1696" s="21" t="s">
        <v>396</v>
      </c>
      <c r="C1696" s="21"/>
      <c r="D1696" s="22"/>
      <c r="E1696" s="21"/>
      <c r="F1696" s="21"/>
      <c r="G1696" s="21"/>
      <c r="H1696" s="21"/>
      <c r="I1696" s="21"/>
      <c r="J1696" s="21"/>
      <c r="K1696" s="22">
        <f ca="1">ROUND(K1695,0)</f>
        <v>0</v>
      </c>
      <c r="L1696" s="22">
        <f t="shared" ref="L1696:W1696" ca="1" si="2188">ROUND(K1696+L1695,0)</f>
        <v>0</v>
      </c>
      <c r="M1696" s="22">
        <f t="shared" ca="1" si="2188"/>
        <v>0</v>
      </c>
      <c r="N1696" s="22">
        <f t="shared" ca="1" si="2188"/>
        <v>0</v>
      </c>
      <c r="O1696" s="22">
        <f t="shared" ca="1" si="2188"/>
        <v>0</v>
      </c>
      <c r="P1696" s="22">
        <f t="shared" ca="1" si="2188"/>
        <v>0</v>
      </c>
      <c r="Q1696" s="22">
        <f t="shared" ca="1" si="2188"/>
        <v>0</v>
      </c>
      <c r="R1696" s="22">
        <f t="shared" ca="1" si="2188"/>
        <v>0</v>
      </c>
      <c r="S1696" s="22">
        <f t="shared" ca="1" si="2188"/>
        <v>0</v>
      </c>
      <c r="T1696" s="22">
        <f t="shared" ca="1" si="2188"/>
        <v>0</v>
      </c>
      <c r="U1696" s="22">
        <f t="shared" ca="1" si="2188"/>
        <v>0</v>
      </c>
      <c r="V1696" s="22">
        <f t="shared" ca="1" si="2188"/>
        <v>0</v>
      </c>
      <c r="W1696" s="22">
        <f t="shared" ca="1" si="2188"/>
        <v>0</v>
      </c>
      <c r="X1696" s="22">
        <f ca="1">ROUND(W1696+X1695,0)</f>
        <v>0</v>
      </c>
      <c r="Y1696" s="22">
        <f ca="1">ROUND(X1696+Y1695,0)</f>
        <v>0</v>
      </c>
      <c r="Z1696" s="22">
        <f t="shared" ref="Z1696:AA1696" ca="1" si="2189">ROUND(Y1696+Z1695,0)</f>
        <v>0</v>
      </c>
      <c r="AA1696" s="22">
        <f t="shared" ca="1" si="2189"/>
        <v>0</v>
      </c>
      <c r="AB1696" s="22">
        <f t="shared" ref="AB1696" ca="1" si="2190">ROUND(AA1696+AB1695,0)</f>
        <v>0</v>
      </c>
      <c r="AC1696" s="22">
        <f t="shared" ref="AC1696" ca="1" si="2191">ROUND(AB1696+AC1695,0)</f>
        <v>0</v>
      </c>
      <c r="AD1696" s="22">
        <f t="shared" ref="AD1696" ca="1" si="2192">ROUND(AC1696+AD1695,0)</f>
        <v>0</v>
      </c>
      <c r="AE1696" s="22">
        <f t="shared" ref="AE1696" ca="1" si="2193">ROUND(AD1696+AE1695,0)</f>
        <v>0</v>
      </c>
    </row>
    <row r="1697" spans="1:31" ht="12.5" hidden="1" thickBot="1">
      <c r="A1697" s="325"/>
      <c r="B1697" s="21" t="s">
        <v>387</v>
      </c>
      <c r="C1697" s="21"/>
      <c r="D1697" s="22"/>
      <c r="E1697" s="21"/>
      <c r="F1697" s="21"/>
      <c r="G1697" s="21"/>
      <c r="H1697" s="534">
        <f>H1690+7</f>
        <v>335</v>
      </c>
      <c r="I1697" s="21"/>
      <c r="J1697" s="21"/>
      <c r="K1697" s="76">
        <f ca="1">IF($D1693=LataProjekcji,ROUND($D1694-K1696,0),ROUND(IF(K1695=0,0,$D1694-K1696),0))</f>
        <v>0</v>
      </c>
      <c r="L1697" s="253">
        <f t="shared" ref="L1697:W1697" ca="1" si="2194">IF($D1693=LataProjekcji,ROUND($D1694-L1696,0),ROUND(IF(AND(L1695=0,K1697&gt;0),$D1694-L1696,IF(L1695=0,0,$D1694-L1696)),0))</f>
        <v>0</v>
      </c>
      <c r="M1697" s="253">
        <f t="shared" ca="1" si="2194"/>
        <v>0</v>
      </c>
      <c r="N1697" s="253">
        <f t="shared" ca="1" si="2194"/>
        <v>0</v>
      </c>
      <c r="O1697" s="253">
        <f t="shared" ca="1" si="2194"/>
        <v>0</v>
      </c>
      <c r="P1697" s="253">
        <f t="shared" ca="1" si="2194"/>
        <v>0</v>
      </c>
      <c r="Q1697" s="253">
        <f t="shared" ca="1" si="2194"/>
        <v>0</v>
      </c>
      <c r="R1697" s="253">
        <f t="shared" ca="1" si="2194"/>
        <v>0</v>
      </c>
      <c r="S1697" s="253">
        <f t="shared" ca="1" si="2194"/>
        <v>0</v>
      </c>
      <c r="T1697" s="253">
        <f t="shared" ca="1" si="2194"/>
        <v>0</v>
      </c>
      <c r="U1697" s="253">
        <f t="shared" ca="1" si="2194"/>
        <v>0</v>
      </c>
      <c r="V1697" s="253">
        <f t="shared" ca="1" si="2194"/>
        <v>0</v>
      </c>
      <c r="W1697" s="253">
        <f t="shared" ca="1" si="2194"/>
        <v>0</v>
      </c>
      <c r="X1697" s="253">
        <f t="shared" ref="X1697:AA1697" ca="1" si="2195">IF($D1693=LataProjekcji,ROUND($D1694-X1696,0),ROUND(IF(AND(X1695=0,W1697&gt;0),$D1694-X1696,IF(X1695=0,0,$D1694-X1696)),0))</f>
        <v>0</v>
      </c>
      <c r="Y1697" s="253">
        <f t="shared" ca="1" si="2195"/>
        <v>0</v>
      </c>
      <c r="Z1697" s="253">
        <f t="shared" ca="1" si="2195"/>
        <v>0</v>
      </c>
      <c r="AA1697" s="253">
        <f t="shared" ca="1" si="2195"/>
        <v>0</v>
      </c>
      <c r="AB1697" s="253">
        <f t="shared" ref="AB1697" ca="1" si="2196">IF($D1693=LataProjekcji,ROUND($D1694-AB1696,0),ROUND(IF(AND(AB1695=0,AA1697&gt;0),$D1694-AB1696,IF(AB1695=0,0,$D1694-AB1696)),0))</f>
        <v>0</v>
      </c>
      <c r="AC1697" s="253">
        <f t="shared" ref="AC1697" ca="1" si="2197">IF($D1693=LataProjekcji,ROUND($D1694-AC1696,0),ROUND(IF(AND(AC1695=0,AB1697&gt;0),$D1694-AC1696,IF(AC1695=0,0,$D1694-AC1696)),0))</f>
        <v>0</v>
      </c>
      <c r="AD1697" s="253">
        <f t="shared" ref="AD1697" ca="1" si="2198">IF($D1693=LataProjekcji,ROUND($D1694-AD1696,0),ROUND(IF(AND(AD1695=0,AC1697&gt;0),$D1694-AD1696,IF(AD1695=0,0,$D1694-AD1696)),0))</f>
        <v>0</v>
      </c>
      <c r="AE1697" s="253">
        <f t="shared" ref="AE1697" ca="1" si="2199">IF($D1693=LataProjekcji,ROUND($D1694-AE1696,0),ROUND(IF(AND(AE1695=0,AD1697&gt;0),$D1694-AE1696,IF(AE1695=0,0,$D1694-AE1696)),0))</f>
        <v>0</v>
      </c>
    </row>
    <row r="1698" spans="1:31" hidden="1">
      <c r="A1698" s="325"/>
      <c r="B1698" s="21"/>
      <c r="C1698" s="21"/>
      <c r="D1698" s="22"/>
      <c r="E1698" s="21"/>
      <c r="F1698" s="21"/>
      <c r="G1698" s="21"/>
      <c r="H1698" s="384">
        <f>H1691+1</f>
        <v>12</v>
      </c>
      <c r="I1698" s="21"/>
      <c r="J1698" s="384" t="s">
        <v>403</v>
      </c>
      <c r="K1698" s="523">
        <f t="shared" ref="K1698:AE1698" ca="1" si="2200">IF(AND(OFFSET($F$269,$D1692,0)="tak",OFFSET($G$269,$D1692,0)="tak",OFFSET($J$269,$D1692,0)="ok",LataProjekcji&lt;=Koniec_Projekt),ROUND(OFFSET($K$2527,$H1697,(COLUMN()-11))*OFFSET($K$469,$H1698,(COLUMN()-11)),0),0)</f>
        <v>0</v>
      </c>
      <c r="L1698" s="523">
        <f t="shared" ca="1" si="2200"/>
        <v>0</v>
      </c>
      <c r="M1698" s="523">
        <f t="shared" ca="1" si="2200"/>
        <v>0</v>
      </c>
      <c r="N1698" s="523">
        <f t="shared" ca="1" si="2200"/>
        <v>0</v>
      </c>
      <c r="O1698" s="523">
        <f t="shared" ca="1" si="2200"/>
        <v>0</v>
      </c>
      <c r="P1698" s="523">
        <f t="shared" ca="1" si="2200"/>
        <v>0</v>
      </c>
      <c r="Q1698" s="523">
        <f t="shared" ca="1" si="2200"/>
        <v>0</v>
      </c>
      <c r="R1698" s="523">
        <f t="shared" ca="1" si="2200"/>
        <v>0</v>
      </c>
      <c r="S1698" s="523">
        <f t="shared" ca="1" si="2200"/>
        <v>0</v>
      </c>
      <c r="T1698" s="523">
        <f t="shared" ca="1" si="2200"/>
        <v>0</v>
      </c>
      <c r="U1698" s="523">
        <f t="shared" ca="1" si="2200"/>
        <v>0</v>
      </c>
      <c r="V1698" s="523">
        <f t="shared" ca="1" si="2200"/>
        <v>0</v>
      </c>
      <c r="W1698" s="523">
        <f t="shared" ca="1" si="2200"/>
        <v>0</v>
      </c>
      <c r="X1698" s="523">
        <f t="shared" ca="1" si="2200"/>
        <v>0</v>
      </c>
      <c r="Y1698" s="523">
        <f t="shared" ca="1" si="2200"/>
        <v>0</v>
      </c>
      <c r="Z1698" s="523">
        <f t="shared" ca="1" si="2200"/>
        <v>0</v>
      </c>
      <c r="AA1698" s="523">
        <f t="shared" ca="1" si="2200"/>
        <v>0</v>
      </c>
      <c r="AB1698" s="523">
        <f t="shared" ca="1" si="2200"/>
        <v>0</v>
      </c>
      <c r="AC1698" s="523">
        <f t="shared" ca="1" si="2200"/>
        <v>0</v>
      </c>
      <c r="AD1698" s="523">
        <f t="shared" ca="1" si="2200"/>
        <v>0</v>
      </c>
      <c r="AE1698" s="523">
        <f t="shared" ca="1" si="2200"/>
        <v>0</v>
      </c>
    </row>
    <row r="1699" spans="1:31" hidden="1">
      <c r="A1699" s="325"/>
      <c r="B1699" s="20">
        <f ca="1">OFFSET($B$269,D1699,0)</f>
        <v>0</v>
      </c>
      <c r="C1699" s="20"/>
      <c r="D1699" s="21">
        <f>D1692+1</f>
        <v>162</v>
      </c>
      <c r="E1699" s="21"/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</row>
    <row r="1700" spans="1:31" hidden="1">
      <c r="A1700" s="325"/>
      <c r="B1700" s="21" t="s">
        <v>394</v>
      </c>
      <c r="C1700" s="21"/>
      <c r="D1700" s="164">
        <f ca="1">YEAR(OFFSET($E$269,D1699,0))</f>
        <v>1900</v>
      </c>
      <c r="E1700" s="164">
        <f ca="1">MONTH(OFFSET($E$269,D1699,0))</f>
        <v>1</v>
      </c>
      <c r="F1700" s="522" cm="1">
        <f t="array" aca="1" ref="F1700" ca="1">IleMiesiecyDoKoncaRokuST</f>
        <v>11</v>
      </c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  <c r="R1700" s="21"/>
      <c r="S1700" s="21"/>
      <c r="T1700" s="21"/>
      <c r="U1700" s="21"/>
      <c r="V1700" s="21"/>
      <c r="W1700" s="21"/>
      <c r="X1700" s="21"/>
      <c r="Y1700" s="21"/>
      <c r="Z1700" s="21"/>
      <c r="AA1700" s="21"/>
      <c r="AB1700" s="21"/>
      <c r="AC1700" s="21"/>
      <c r="AD1700" s="21"/>
      <c r="AE1700" s="21"/>
    </row>
    <row r="1701" spans="1:31" hidden="1">
      <c r="A1701" s="325"/>
      <c r="B1701" s="21" t="s">
        <v>387</v>
      </c>
      <c r="C1701" s="21"/>
      <c r="D1701" s="368">
        <f ca="1">IF(E1701&lt;0,0,ROUND(E1701,0))</f>
        <v>0</v>
      </c>
      <c r="E1701" s="248">
        <f ca="1">OFFSET($D$269,D1699,0)</f>
        <v>0</v>
      </c>
      <c r="F1701" s="368">
        <f ca="1">IF(E1701&gt;10,ROUND(($D1702/12)*$F1700,0),$D1701)</f>
        <v>0</v>
      </c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  <c r="R1701" s="21"/>
      <c r="S1701" s="21"/>
      <c r="T1701" s="21"/>
      <c r="U1701" s="21"/>
      <c r="V1701" s="21"/>
      <c r="W1701" s="21"/>
      <c r="X1701" s="21"/>
      <c r="Y1701" s="21"/>
      <c r="Z1701" s="21"/>
      <c r="AA1701" s="21"/>
      <c r="AB1701" s="21"/>
      <c r="AC1701" s="21"/>
      <c r="AD1701" s="21"/>
      <c r="AE1701" s="21"/>
    </row>
    <row r="1702" spans="1:31" hidden="1">
      <c r="A1702" s="325"/>
      <c r="B1702" s="21" t="s">
        <v>395</v>
      </c>
      <c r="C1702" s="415">
        <f ca="1">OFFSET($C$269,D1699,0)</f>
        <v>0</v>
      </c>
      <c r="D1702" s="246">
        <f ca="1">IF(ISBLANK(OFFSET($E$269,D1699,0)),0,IF(E1701&gt;10,ROUND(D1701*C1702,0),IF(D1701&lt;0,0,D1701)))</f>
        <v>0</v>
      </c>
      <c r="E1702" s="21"/>
      <c r="F1702" s="21"/>
      <c r="G1702" s="21"/>
      <c r="H1702" s="21"/>
      <c r="I1702" s="21"/>
      <c r="J1702" s="21"/>
      <c r="K1702" s="74">
        <f ca="1">ROUND(IF($D1700=LataProjekcji,$F1701,IF($D1700=LataProjekcji,$D1702,0)),0)</f>
        <v>0</v>
      </c>
      <c r="L1702" s="247">
        <f ca="1">ROUND(IF(OR(AND($D1700=LataProjekcji,$F1700&gt;0),AND($D1700=LataProjekcji,$F1700=0,$E1701&lt;=10)),$F1701,IF($D1700&lt;LataProjekcji,IF((SUM($K1702:K1702)+$D1702)&lt;$D1701,$D1702,$D1701-SUM($K1702:K1702)),0)),0)</f>
        <v>0</v>
      </c>
      <c r="M1702" s="247">
        <f ca="1">ROUND(IF(OR(AND($D1700=LataProjekcji,$F1700&gt;0),AND($D1700=LataProjekcji,$F1700=0,$E1701&lt;=10)),$F1701,IF($D1700&lt;LataProjekcji,IF((SUM($K1702:L1702)+$D1702)&lt;$D1701,$D1702,$D1701-SUM($K1702:L1702)),0)),0)</f>
        <v>0</v>
      </c>
      <c r="N1702" s="247">
        <f ca="1">ROUND(IF(OR(AND($D1700=LataProjekcji,$F1700&gt;0),AND($D1700=LataProjekcji,$F1700=0,$E1701&lt;=10)),$F1701,IF($D1700&lt;LataProjekcji,IF((SUM($K1702:M1702)+$D1702)&lt;$D1701,$D1702,$D1701-SUM($K1702:M1702)),0)),0)</f>
        <v>0</v>
      </c>
      <c r="O1702" s="247">
        <f ca="1">ROUND(IF(OR(AND($D1700=LataProjekcji,$F1700&gt;0),AND($D1700=LataProjekcji,$F1700=0,$E1701&lt;=10)),$F1701,IF($D1700&lt;LataProjekcji,IF((SUM($K1702:N1702)+$D1702)&lt;$D1701,$D1702,$D1701-SUM($K1702:N1702)),0)),0)</f>
        <v>0</v>
      </c>
      <c r="P1702" s="247">
        <f ca="1">ROUND(IF(OR(AND($D1700=LataProjekcji,$F1700&gt;0),AND($D1700=LataProjekcji,$F1700=0,$E1701&lt;=10)),$F1701,IF($D1700&lt;LataProjekcji,IF((SUM($K1702:O1702)+$D1702)&lt;$D1701,$D1702,$D1701-SUM($K1702:O1702)),0)),0)</f>
        <v>0</v>
      </c>
      <c r="Q1702" s="247">
        <f ca="1">ROUND(IF(OR(AND($D1700=LataProjekcji,$F1700&gt;0),AND($D1700=LataProjekcji,$F1700=0,$E1701&lt;=10)),$F1701,IF($D1700&lt;LataProjekcji,IF((SUM($K1702:P1702)+$D1702)&lt;$D1701,$D1702,$D1701-SUM($K1702:P1702)),0)),0)</f>
        <v>0</v>
      </c>
      <c r="R1702" s="247">
        <f ca="1">ROUND(IF(OR(AND($D1700=LataProjekcji,$F1700&gt;0),AND($D1700=LataProjekcji,$F1700=0,$E1701&lt;=10)),$F1701,IF($D1700&lt;LataProjekcji,IF((SUM($K1702:Q1702)+$D1702)&lt;$D1701,$D1702,$D1701-SUM($K1702:Q1702)),0)),0)</f>
        <v>0</v>
      </c>
      <c r="S1702" s="247">
        <f ca="1">ROUND(IF(OR(AND($D1700=LataProjekcji,$F1700&gt;0),AND($D1700=LataProjekcji,$F1700=0,$E1701&lt;=10)),$F1701,IF($D1700&lt;LataProjekcji,IF((SUM($K1702:R1702)+$D1702)&lt;$D1701,$D1702,$D1701-SUM($K1702:R1702)),0)),0)</f>
        <v>0</v>
      </c>
      <c r="T1702" s="247">
        <f ca="1">ROUND(IF(OR(AND($D1700=LataProjekcji,$F1700&gt;0),AND($D1700=LataProjekcji,$F1700=0,$E1701&lt;=10)),$F1701,IF($D1700&lt;LataProjekcji,IF((SUM($K1702:S1702)+$D1702)&lt;$D1701,$D1702,$D1701-SUM($K1702:S1702)),0)),0)</f>
        <v>0</v>
      </c>
      <c r="U1702" s="247">
        <f ca="1">ROUND(IF(OR(AND($D1700=LataProjekcji,$F1700&gt;0),AND($D1700=LataProjekcji,$F1700=0,$E1701&lt;=10)),$F1701,IF($D1700&lt;LataProjekcji,IF((SUM($K1702:T1702)+$D1702)&lt;$D1701,$D1702,$D1701-SUM($K1702:T1702)),0)),0)</f>
        <v>0</v>
      </c>
      <c r="V1702" s="247">
        <f ca="1">ROUND(IF(OR(AND($D1700=LataProjekcji,$F1700&gt;0),AND($D1700=LataProjekcji,$F1700=0,$E1701&lt;=10)),$F1701,IF($D1700&lt;LataProjekcji,IF((SUM($K1702:U1702)+$D1702)&lt;$D1701,$D1702,$D1701-SUM($K1702:U1702)),0)),0)</f>
        <v>0</v>
      </c>
      <c r="W1702" s="247">
        <f ca="1">ROUND(IF(OR(AND($D1700=LataProjekcji,$F1700&gt;0),AND($D1700=LataProjekcji,$F1700=0,$E1701&lt;=10)),$F1701,IF($D1700&lt;LataProjekcji,IF((SUM($K1702:V1702)+$D1702)&lt;$D1701,$D1702,$D1701-SUM($K1702:V1702)),0)),0)</f>
        <v>0</v>
      </c>
      <c r="X1702" s="247">
        <f ca="1">ROUND(IF(OR(AND($D1700=LataProjekcji,$F1700&gt;0),AND($D1700=LataProjekcji,$F1700=0,$E1701&lt;=10)),$F1701,IF($D1700&lt;LataProjekcji,IF((SUM($K1702:W1702)+$D1702)&lt;$D1701,$D1702,$D1701-SUM($K1702:W1702)),0)),0)</f>
        <v>0</v>
      </c>
      <c r="Y1702" s="247">
        <f ca="1">ROUND(IF(OR(AND($D1700=LataProjekcji,$F1700&gt;0),AND($D1700=LataProjekcji,$F1700=0,$E1701&lt;=10)),$F1701,IF($D1700&lt;LataProjekcji,IF((SUM($K1702:X1702)+$D1702)&lt;$D1701,$D1702,$D1701-SUM($K1702:X1702)),0)),0)</f>
        <v>0</v>
      </c>
      <c r="Z1702" s="247">
        <f ca="1">ROUND(IF(OR(AND($D1700=LataProjekcji,$F1700&gt;0),AND($D1700=LataProjekcji,$F1700=0,$E1701&lt;=10)),$F1701,IF($D1700&lt;LataProjekcji,IF((SUM($K1702:Y1702)+$D1702)&lt;$D1701,$D1702,$D1701-SUM($K1702:Y1702)),0)),0)</f>
        <v>0</v>
      </c>
      <c r="AA1702" s="247">
        <f ca="1">ROUND(IF(OR(AND($D1700=LataProjekcji,$F1700&gt;0),AND($D1700=LataProjekcji,$F1700=0,$E1701&lt;=10)),$F1701,IF($D1700&lt;LataProjekcji,IF((SUM($K1702:Z1702)+$D1702)&lt;$D1701,$D1702,$D1701-SUM($K1702:Z1702)),0)),0)</f>
        <v>0</v>
      </c>
      <c r="AB1702" s="247">
        <f ca="1">ROUND(IF(OR(AND($D1700=LataProjekcji,$F1700&gt;0),AND($D1700=LataProjekcji,$F1700=0,$E1701&lt;=10)),$F1701,IF($D1700&lt;LataProjekcji,IF((SUM($K1702:AA1702)+$D1702)&lt;$D1701,$D1702,$D1701-SUM($K1702:AA1702)),0)),0)</f>
        <v>0</v>
      </c>
      <c r="AC1702" s="247">
        <f ca="1">ROUND(IF(OR(AND($D1700=LataProjekcji,$F1700&gt;0),AND($D1700=LataProjekcji,$F1700=0,$E1701&lt;=10)),$F1701,IF($D1700&lt;LataProjekcji,IF((SUM($K1702:AB1702)+$D1702)&lt;$D1701,$D1702,$D1701-SUM($K1702:AB1702)),0)),0)</f>
        <v>0</v>
      </c>
      <c r="AD1702" s="247">
        <f ca="1">ROUND(IF(OR(AND($D1700=LataProjekcji,$F1700&gt;0),AND($D1700=LataProjekcji,$F1700=0,$E1701&lt;=10)),$F1701,IF($D1700&lt;LataProjekcji,IF((SUM($K1702:AC1702)+$D1702)&lt;$D1701,$D1702,$D1701-SUM($K1702:AC1702)),0)),0)</f>
        <v>0</v>
      </c>
      <c r="AE1702" s="247">
        <f ca="1">ROUND(IF(OR(AND($D1700=LataProjekcji,$F1700&gt;0),AND($D1700=LataProjekcji,$F1700=0,$E1701&lt;=10)),$F1701,IF($D1700&lt;LataProjekcji,IF((SUM($K1702:AD1702)+$D1702)&lt;$D1701,$D1702,$D1701-SUM($K1702:AD1702)),0)),0)</f>
        <v>0</v>
      </c>
    </row>
    <row r="1703" spans="1:31" ht="12.5" hidden="1" thickBot="1">
      <c r="A1703" s="325"/>
      <c r="B1703" s="21" t="s">
        <v>396</v>
      </c>
      <c r="C1703" s="21"/>
      <c r="D1703" s="22"/>
      <c r="E1703" s="21"/>
      <c r="F1703" s="21"/>
      <c r="G1703" s="21"/>
      <c r="H1703" s="21"/>
      <c r="I1703" s="21"/>
      <c r="J1703" s="21"/>
      <c r="K1703" s="22">
        <f ca="1">ROUND(K1702,0)</f>
        <v>0</v>
      </c>
      <c r="L1703" s="22">
        <f t="shared" ref="L1703:W1703" ca="1" si="2201">ROUND(K1703+L1702,0)</f>
        <v>0</v>
      </c>
      <c r="M1703" s="22">
        <f t="shared" ca="1" si="2201"/>
        <v>0</v>
      </c>
      <c r="N1703" s="22">
        <f t="shared" ca="1" si="2201"/>
        <v>0</v>
      </c>
      <c r="O1703" s="22">
        <f t="shared" ca="1" si="2201"/>
        <v>0</v>
      </c>
      <c r="P1703" s="22">
        <f t="shared" ca="1" si="2201"/>
        <v>0</v>
      </c>
      <c r="Q1703" s="22">
        <f t="shared" ca="1" si="2201"/>
        <v>0</v>
      </c>
      <c r="R1703" s="22">
        <f t="shared" ca="1" si="2201"/>
        <v>0</v>
      </c>
      <c r="S1703" s="22">
        <f t="shared" ca="1" si="2201"/>
        <v>0</v>
      </c>
      <c r="T1703" s="22">
        <f t="shared" ca="1" si="2201"/>
        <v>0</v>
      </c>
      <c r="U1703" s="22">
        <f t="shared" ca="1" si="2201"/>
        <v>0</v>
      </c>
      <c r="V1703" s="22">
        <f t="shared" ca="1" si="2201"/>
        <v>0</v>
      </c>
      <c r="W1703" s="22">
        <f t="shared" ca="1" si="2201"/>
        <v>0</v>
      </c>
      <c r="X1703" s="22">
        <f ca="1">ROUND(W1703+X1702,0)</f>
        <v>0</v>
      </c>
      <c r="Y1703" s="22">
        <f ca="1">ROUND(X1703+Y1702,0)</f>
        <v>0</v>
      </c>
      <c r="Z1703" s="22">
        <f t="shared" ref="Z1703:AA1703" ca="1" si="2202">ROUND(Y1703+Z1702,0)</f>
        <v>0</v>
      </c>
      <c r="AA1703" s="22">
        <f t="shared" ca="1" si="2202"/>
        <v>0</v>
      </c>
      <c r="AB1703" s="22">
        <f t="shared" ref="AB1703" ca="1" si="2203">ROUND(AA1703+AB1702,0)</f>
        <v>0</v>
      </c>
      <c r="AC1703" s="22">
        <f t="shared" ref="AC1703" ca="1" si="2204">ROUND(AB1703+AC1702,0)</f>
        <v>0</v>
      </c>
      <c r="AD1703" s="22">
        <f t="shared" ref="AD1703" ca="1" si="2205">ROUND(AC1703+AD1702,0)</f>
        <v>0</v>
      </c>
      <c r="AE1703" s="22">
        <f t="shared" ref="AE1703" ca="1" si="2206">ROUND(AD1703+AE1702,0)</f>
        <v>0</v>
      </c>
    </row>
    <row r="1704" spans="1:31" ht="12.5" hidden="1" thickBot="1">
      <c r="A1704" s="325"/>
      <c r="B1704" s="21" t="s">
        <v>387</v>
      </c>
      <c r="C1704" s="21"/>
      <c r="D1704" s="22"/>
      <c r="E1704" s="21"/>
      <c r="F1704" s="21"/>
      <c r="G1704" s="21"/>
      <c r="H1704" s="534">
        <f>H1697+7</f>
        <v>342</v>
      </c>
      <c r="I1704" s="21"/>
      <c r="J1704" s="21"/>
      <c r="K1704" s="76">
        <f ca="1">IF($D1700=LataProjekcji,ROUND($D1701-K1703,0),ROUND(IF(K1702=0,0,$D1701-K1703),0))</f>
        <v>0</v>
      </c>
      <c r="L1704" s="253">
        <f t="shared" ref="L1704:W1704" ca="1" si="2207">IF($D1700=LataProjekcji,ROUND($D1701-L1703,0),ROUND(IF(AND(L1702=0,K1704&gt;0),$D1701-L1703,IF(L1702=0,0,$D1701-L1703)),0))</f>
        <v>0</v>
      </c>
      <c r="M1704" s="253">
        <f t="shared" ca="1" si="2207"/>
        <v>0</v>
      </c>
      <c r="N1704" s="253">
        <f t="shared" ca="1" si="2207"/>
        <v>0</v>
      </c>
      <c r="O1704" s="253">
        <f t="shared" ca="1" si="2207"/>
        <v>0</v>
      </c>
      <c r="P1704" s="253">
        <f t="shared" ca="1" si="2207"/>
        <v>0</v>
      </c>
      <c r="Q1704" s="253">
        <f t="shared" ca="1" si="2207"/>
        <v>0</v>
      </c>
      <c r="R1704" s="253">
        <f t="shared" ca="1" si="2207"/>
        <v>0</v>
      </c>
      <c r="S1704" s="253">
        <f t="shared" ca="1" si="2207"/>
        <v>0</v>
      </c>
      <c r="T1704" s="253">
        <f t="shared" ca="1" si="2207"/>
        <v>0</v>
      </c>
      <c r="U1704" s="253">
        <f t="shared" ca="1" si="2207"/>
        <v>0</v>
      </c>
      <c r="V1704" s="253">
        <f t="shared" ca="1" si="2207"/>
        <v>0</v>
      </c>
      <c r="W1704" s="253">
        <f t="shared" ca="1" si="2207"/>
        <v>0</v>
      </c>
      <c r="X1704" s="253">
        <f t="shared" ref="X1704:AA1704" ca="1" si="2208">IF($D1700=LataProjekcji,ROUND($D1701-X1703,0),ROUND(IF(AND(X1702=0,W1704&gt;0),$D1701-X1703,IF(X1702=0,0,$D1701-X1703)),0))</f>
        <v>0</v>
      </c>
      <c r="Y1704" s="253">
        <f t="shared" ca="1" si="2208"/>
        <v>0</v>
      </c>
      <c r="Z1704" s="253">
        <f t="shared" ca="1" si="2208"/>
        <v>0</v>
      </c>
      <c r="AA1704" s="253">
        <f t="shared" ca="1" si="2208"/>
        <v>0</v>
      </c>
      <c r="AB1704" s="253">
        <f t="shared" ref="AB1704" ca="1" si="2209">IF($D1700=LataProjekcji,ROUND($D1701-AB1703,0),ROUND(IF(AND(AB1702=0,AA1704&gt;0),$D1701-AB1703,IF(AB1702=0,0,$D1701-AB1703)),0))</f>
        <v>0</v>
      </c>
      <c r="AC1704" s="253">
        <f t="shared" ref="AC1704" ca="1" si="2210">IF($D1700=LataProjekcji,ROUND($D1701-AC1703,0),ROUND(IF(AND(AC1702=0,AB1704&gt;0),$D1701-AC1703,IF(AC1702=0,0,$D1701-AC1703)),0))</f>
        <v>0</v>
      </c>
      <c r="AD1704" s="253">
        <f t="shared" ref="AD1704" ca="1" si="2211">IF($D1700=LataProjekcji,ROUND($D1701-AD1703,0),ROUND(IF(AND(AD1702=0,AC1704&gt;0),$D1701-AD1703,IF(AD1702=0,0,$D1701-AD1703)),0))</f>
        <v>0</v>
      </c>
      <c r="AE1704" s="253">
        <f t="shared" ref="AE1704" ca="1" si="2212">IF($D1700=LataProjekcji,ROUND($D1701-AE1703,0),ROUND(IF(AND(AE1702=0,AD1704&gt;0),$D1701-AE1703,IF(AE1702=0,0,$D1701-AE1703)),0))</f>
        <v>0</v>
      </c>
    </row>
    <row r="1705" spans="1:31" hidden="1">
      <c r="A1705" s="325"/>
      <c r="B1705" s="20"/>
      <c r="C1705" s="20"/>
      <c r="D1705" s="21"/>
      <c r="E1705" s="21"/>
      <c r="F1705" s="21"/>
      <c r="G1705" s="21"/>
      <c r="H1705" s="384">
        <f>H1698+1</f>
        <v>13</v>
      </c>
      <c r="I1705" s="21"/>
      <c r="J1705" s="384" t="s">
        <v>403</v>
      </c>
      <c r="K1705" s="523">
        <f t="shared" ref="K1705:AE1705" ca="1" si="2213">IF(AND(OFFSET($F$269,$D1699,0)="tak",OFFSET($G$269,$D1699,0)="tak",OFFSET($J$269,$D1699,0)="ok",LataProjekcji&lt;=Koniec_Projekt),ROUND(OFFSET($K$2527,$H1704,(COLUMN()-11))*OFFSET($K$469,$H1705,(COLUMN()-11)),0),0)</f>
        <v>0</v>
      </c>
      <c r="L1705" s="523">
        <f t="shared" ca="1" si="2213"/>
        <v>0</v>
      </c>
      <c r="M1705" s="523">
        <f t="shared" ca="1" si="2213"/>
        <v>0</v>
      </c>
      <c r="N1705" s="523">
        <f t="shared" ca="1" si="2213"/>
        <v>0</v>
      </c>
      <c r="O1705" s="523">
        <f t="shared" ca="1" si="2213"/>
        <v>0</v>
      </c>
      <c r="P1705" s="523">
        <f t="shared" ca="1" si="2213"/>
        <v>0</v>
      </c>
      <c r="Q1705" s="523">
        <f t="shared" ca="1" si="2213"/>
        <v>0</v>
      </c>
      <c r="R1705" s="523">
        <f t="shared" ca="1" si="2213"/>
        <v>0</v>
      </c>
      <c r="S1705" s="523">
        <f t="shared" ca="1" si="2213"/>
        <v>0</v>
      </c>
      <c r="T1705" s="523">
        <f t="shared" ca="1" si="2213"/>
        <v>0</v>
      </c>
      <c r="U1705" s="523">
        <f t="shared" ca="1" si="2213"/>
        <v>0</v>
      </c>
      <c r="V1705" s="523">
        <f t="shared" ca="1" si="2213"/>
        <v>0</v>
      </c>
      <c r="W1705" s="523">
        <f t="shared" ca="1" si="2213"/>
        <v>0</v>
      </c>
      <c r="X1705" s="523">
        <f t="shared" ca="1" si="2213"/>
        <v>0</v>
      </c>
      <c r="Y1705" s="523">
        <f t="shared" ca="1" si="2213"/>
        <v>0</v>
      </c>
      <c r="Z1705" s="523">
        <f t="shared" ca="1" si="2213"/>
        <v>0</v>
      </c>
      <c r="AA1705" s="523">
        <f t="shared" ca="1" si="2213"/>
        <v>0</v>
      </c>
      <c r="AB1705" s="523">
        <f t="shared" ca="1" si="2213"/>
        <v>0</v>
      </c>
      <c r="AC1705" s="523">
        <f t="shared" ca="1" si="2213"/>
        <v>0</v>
      </c>
      <c r="AD1705" s="523">
        <f t="shared" ca="1" si="2213"/>
        <v>0</v>
      </c>
      <c r="AE1705" s="523">
        <f t="shared" ca="1" si="2213"/>
        <v>0</v>
      </c>
    </row>
    <row r="1706" spans="1:31" hidden="1">
      <c r="A1706" s="325"/>
      <c r="B1706" s="20">
        <f ca="1">OFFSET($B$269,D1706,0)</f>
        <v>0</v>
      </c>
      <c r="C1706" s="20"/>
      <c r="D1706" s="21">
        <f>D1699+1</f>
        <v>163</v>
      </c>
      <c r="E1706" s="21"/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</row>
    <row r="1707" spans="1:31" hidden="1">
      <c r="A1707" s="325"/>
      <c r="B1707" s="21" t="s">
        <v>394</v>
      </c>
      <c r="C1707" s="21"/>
      <c r="D1707" s="164">
        <f ca="1">YEAR(OFFSET($E$269,D1706,0))</f>
        <v>1900</v>
      </c>
      <c r="E1707" s="164">
        <f ca="1">MONTH(OFFSET($E$269,D1706,0))</f>
        <v>1</v>
      </c>
      <c r="F1707" s="522" cm="1">
        <f t="array" aca="1" ref="F1707" ca="1">IleMiesiecyDoKoncaRokuST</f>
        <v>11</v>
      </c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  <c r="R1707" s="21"/>
      <c r="S1707" s="21"/>
      <c r="T1707" s="21"/>
      <c r="U1707" s="21"/>
      <c r="V1707" s="21"/>
      <c r="W1707" s="21"/>
      <c r="X1707" s="21"/>
      <c r="Y1707" s="21"/>
      <c r="Z1707" s="21"/>
      <c r="AA1707" s="21"/>
      <c r="AB1707" s="21"/>
      <c r="AC1707" s="21"/>
      <c r="AD1707" s="21"/>
      <c r="AE1707" s="21"/>
    </row>
    <row r="1708" spans="1:31" hidden="1">
      <c r="A1708" s="325"/>
      <c r="B1708" s="21" t="s">
        <v>387</v>
      </c>
      <c r="C1708" s="21"/>
      <c r="D1708" s="369">
        <f ca="1">IF(E1708&lt;0,0,ROUND(E1708,0))</f>
        <v>0</v>
      </c>
      <c r="E1708" s="248">
        <f ca="1">OFFSET($D$269,D1706,0)</f>
        <v>0</v>
      </c>
      <c r="F1708" s="369">
        <f ca="1">IF(E1708&gt;10,ROUND(($D1709/12)*$F1707,0),$D1708)</f>
        <v>0</v>
      </c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  <c r="R1708" s="21"/>
      <c r="S1708" s="21"/>
      <c r="T1708" s="21"/>
      <c r="U1708" s="21"/>
      <c r="V1708" s="21"/>
      <c r="W1708" s="21"/>
      <c r="X1708" s="21"/>
      <c r="Y1708" s="21"/>
      <c r="Z1708" s="21"/>
      <c r="AA1708" s="21"/>
      <c r="AB1708" s="21"/>
      <c r="AC1708" s="21"/>
      <c r="AD1708" s="21"/>
      <c r="AE1708" s="21"/>
    </row>
    <row r="1709" spans="1:31" hidden="1">
      <c r="A1709" s="325"/>
      <c r="B1709" s="21" t="s">
        <v>395</v>
      </c>
      <c r="C1709" s="415">
        <f ca="1">OFFSET($C$269,D1706,0)</f>
        <v>0</v>
      </c>
      <c r="D1709" s="246">
        <f ca="1">IF(ISBLANK(OFFSET($E$269,D1706,0)),0,IF(E1708&gt;10,ROUND(D1708*C1709,0),IF(D1708&lt;0,0,D1708)))</f>
        <v>0</v>
      </c>
      <c r="E1709" s="21"/>
      <c r="F1709" s="21"/>
      <c r="G1709" s="21"/>
      <c r="H1709" s="21"/>
      <c r="I1709" s="21"/>
      <c r="J1709" s="21"/>
      <c r="K1709" s="74">
        <f ca="1">ROUND(IF($D1707=LataProjekcji,$F1708,IF($D1707=LataProjekcji,$D1709,0)),0)</f>
        <v>0</v>
      </c>
      <c r="L1709" s="247">
        <f ca="1">ROUND(IF(OR(AND($D1707=LataProjekcji,$F1707&gt;0),AND($D1707=LataProjekcji,$F1707=0,$E1708&lt;=10)),$F1708,IF($D1707&lt;LataProjekcji,IF((SUM($K1709:K1709)+$D1709)&lt;$D1708,$D1709,$D1708-SUM($K1709:K1709)),0)),0)</f>
        <v>0</v>
      </c>
      <c r="M1709" s="247">
        <f ca="1">ROUND(IF(OR(AND($D1707=LataProjekcji,$F1707&gt;0),AND($D1707=LataProjekcji,$F1707=0,$E1708&lt;=10)),$F1708,IF($D1707&lt;LataProjekcji,IF((SUM($K1709:L1709)+$D1709)&lt;$D1708,$D1709,$D1708-SUM($K1709:L1709)),0)),0)</f>
        <v>0</v>
      </c>
      <c r="N1709" s="247">
        <f ca="1">ROUND(IF(OR(AND($D1707=LataProjekcji,$F1707&gt;0),AND($D1707=LataProjekcji,$F1707=0,$E1708&lt;=10)),$F1708,IF($D1707&lt;LataProjekcji,IF((SUM($K1709:M1709)+$D1709)&lt;$D1708,$D1709,$D1708-SUM($K1709:M1709)),0)),0)</f>
        <v>0</v>
      </c>
      <c r="O1709" s="247">
        <f ca="1">ROUND(IF(OR(AND($D1707=LataProjekcji,$F1707&gt;0),AND($D1707=LataProjekcji,$F1707=0,$E1708&lt;=10)),$F1708,IF($D1707&lt;LataProjekcji,IF((SUM($K1709:N1709)+$D1709)&lt;$D1708,$D1709,$D1708-SUM($K1709:N1709)),0)),0)</f>
        <v>0</v>
      </c>
      <c r="P1709" s="247">
        <f ca="1">ROUND(IF(OR(AND($D1707=LataProjekcji,$F1707&gt;0),AND($D1707=LataProjekcji,$F1707=0,$E1708&lt;=10)),$F1708,IF($D1707&lt;LataProjekcji,IF((SUM($K1709:O1709)+$D1709)&lt;$D1708,$D1709,$D1708-SUM($K1709:O1709)),0)),0)</f>
        <v>0</v>
      </c>
      <c r="Q1709" s="247">
        <f ca="1">ROUND(IF(OR(AND($D1707=LataProjekcji,$F1707&gt;0),AND($D1707=LataProjekcji,$F1707=0,$E1708&lt;=10)),$F1708,IF($D1707&lt;LataProjekcji,IF((SUM($K1709:P1709)+$D1709)&lt;$D1708,$D1709,$D1708-SUM($K1709:P1709)),0)),0)</f>
        <v>0</v>
      </c>
      <c r="R1709" s="247">
        <f ca="1">ROUND(IF(OR(AND($D1707=LataProjekcji,$F1707&gt;0),AND($D1707=LataProjekcji,$F1707=0,$E1708&lt;=10)),$F1708,IF($D1707&lt;LataProjekcji,IF((SUM($K1709:Q1709)+$D1709)&lt;$D1708,$D1709,$D1708-SUM($K1709:Q1709)),0)),0)</f>
        <v>0</v>
      </c>
      <c r="S1709" s="247">
        <f ca="1">ROUND(IF(OR(AND($D1707=LataProjekcji,$F1707&gt;0),AND($D1707=LataProjekcji,$F1707=0,$E1708&lt;=10)),$F1708,IF($D1707&lt;LataProjekcji,IF((SUM($K1709:R1709)+$D1709)&lt;$D1708,$D1709,$D1708-SUM($K1709:R1709)),0)),0)</f>
        <v>0</v>
      </c>
      <c r="T1709" s="247">
        <f ca="1">ROUND(IF(OR(AND($D1707=LataProjekcji,$F1707&gt;0),AND($D1707=LataProjekcji,$F1707=0,$E1708&lt;=10)),$F1708,IF($D1707&lt;LataProjekcji,IF((SUM($K1709:S1709)+$D1709)&lt;$D1708,$D1709,$D1708-SUM($K1709:S1709)),0)),0)</f>
        <v>0</v>
      </c>
      <c r="U1709" s="247">
        <f ca="1">ROUND(IF(OR(AND($D1707=LataProjekcji,$F1707&gt;0),AND($D1707=LataProjekcji,$F1707=0,$E1708&lt;=10)),$F1708,IF($D1707&lt;LataProjekcji,IF((SUM($K1709:T1709)+$D1709)&lt;$D1708,$D1709,$D1708-SUM($K1709:T1709)),0)),0)</f>
        <v>0</v>
      </c>
      <c r="V1709" s="247">
        <f ca="1">ROUND(IF(OR(AND($D1707=LataProjekcji,$F1707&gt;0),AND($D1707=LataProjekcji,$F1707=0,$E1708&lt;=10)),$F1708,IF($D1707&lt;LataProjekcji,IF((SUM($K1709:U1709)+$D1709)&lt;$D1708,$D1709,$D1708-SUM($K1709:U1709)),0)),0)</f>
        <v>0</v>
      </c>
      <c r="W1709" s="247">
        <f ca="1">ROUND(IF(OR(AND($D1707=LataProjekcji,$F1707&gt;0),AND($D1707=LataProjekcji,$F1707=0,$E1708&lt;=10)),$F1708,IF($D1707&lt;LataProjekcji,IF((SUM($K1709:V1709)+$D1709)&lt;$D1708,$D1709,$D1708-SUM($K1709:V1709)),0)),0)</f>
        <v>0</v>
      </c>
      <c r="X1709" s="247">
        <f ca="1">ROUND(IF(OR(AND($D1707=LataProjekcji,$F1707&gt;0),AND($D1707=LataProjekcji,$F1707=0,$E1708&lt;=10)),$F1708,IF($D1707&lt;LataProjekcji,IF((SUM($K1709:W1709)+$D1709)&lt;$D1708,$D1709,$D1708-SUM($K1709:W1709)),0)),0)</f>
        <v>0</v>
      </c>
      <c r="Y1709" s="247">
        <f ca="1">ROUND(IF(OR(AND($D1707=LataProjekcji,$F1707&gt;0),AND($D1707=LataProjekcji,$F1707=0,$E1708&lt;=10)),$F1708,IF($D1707&lt;LataProjekcji,IF((SUM($K1709:X1709)+$D1709)&lt;$D1708,$D1709,$D1708-SUM($K1709:X1709)),0)),0)</f>
        <v>0</v>
      </c>
      <c r="Z1709" s="247">
        <f ca="1">ROUND(IF(OR(AND($D1707=LataProjekcji,$F1707&gt;0),AND($D1707=LataProjekcji,$F1707=0,$E1708&lt;=10)),$F1708,IF($D1707&lt;LataProjekcji,IF((SUM($K1709:Y1709)+$D1709)&lt;$D1708,$D1709,$D1708-SUM($K1709:Y1709)),0)),0)</f>
        <v>0</v>
      </c>
      <c r="AA1709" s="247">
        <f ca="1">ROUND(IF(OR(AND($D1707=LataProjekcji,$F1707&gt;0),AND($D1707=LataProjekcji,$F1707=0,$E1708&lt;=10)),$F1708,IF($D1707&lt;LataProjekcji,IF((SUM($K1709:Z1709)+$D1709)&lt;$D1708,$D1709,$D1708-SUM($K1709:Z1709)),0)),0)</f>
        <v>0</v>
      </c>
      <c r="AB1709" s="247">
        <f ca="1">ROUND(IF(OR(AND($D1707=LataProjekcji,$F1707&gt;0),AND($D1707=LataProjekcji,$F1707=0,$E1708&lt;=10)),$F1708,IF($D1707&lt;LataProjekcji,IF((SUM($K1709:AA1709)+$D1709)&lt;$D1708,$D1709,$D1708-SUM($K1709:AA1709)),0)),0)</f>
        <v>0</v>
      </c>
      <c r="AC1709" s="247">
        <f ca="1">ROUND(IF(OR(AND($D1707=LataProjekcji,$F1707&gt;0),AND($D1707=LataProjekcji,$F1707=0,$E1708&lt;=10)),$F1708,IF($D1707&lt;LataProjekcji,IF((SUM($K1709:AB1709)+$D1709)&lt;$D1708,$D1709,$D1708-SUM($K1709:AB1709)),0)),0)</f>
        <v>0</v>
      </c>
      <c r="AD1709" s="247">
        <f ca="1">ROUND(IF(OR(AND($D1707=LataProjekcji,$F1707&gt;0),AND($D1707=LataProjekcji,$F1707=0,$E1708&lt;=10)),$F1708,IF($D1707&lt;LataProjekcji,IF((SUM($K1709:AC1709)+$D1709)&lt;$D1708,$D1709,$D1708-SUM($K1709:AC1709)),0)),0)</f>
        <v>0</v>
      </c>
      <c r="AE1709" s="247">
        <f ca="1">ROUND(IF(OR(AND($D1707=LataProjekcji,$F1707&gt;0),AND($D1707=LataProjekcji,$F1707=0,$E1708&lt;=10)),$F1708,IF($D1707&lt;LataProjekcji,IF((SUM($K1709:AD1709)+$D1709)&lt;$D1708,$D1709,$D1708-SUM($K1709:AD1709)),0)),0)</f>
        <v>0</v>
      </c>
    </row>
    <row r="1710" spans="1:31" ht="12.5" hidden="1" thickBot="1">
      <c r="A1710" s="325"/>
      <c r="B1710" s="21" t="s">
        <v>396</v>
      </c>
      <c r="C1710" s="21"/>
      <c r="D1710" s="22"/>
      <c r="E1710" s="21"/>
      <c r="F1710" s="21"/>
      <c r="G1710" s="21"/>
      <c r="H1710" s="21"/>
      <c r="I1710" s="21"/>
      <c r="J1710" s="21"/>
      <c r="K1710" s="22">
        <f ca="1">ROUND(K1709,0)</f>
        <v>0</v>
      </c>
      <c r="L1710" s="22">
        <f t="shared" ref="L1710:W1710" ca="1" si="2214">ROUND(K1710+L1709,0)</f>
        <v>0</v>
      </c>
      <c r="M1710" s="22">
        <f t="shared" ca="1" si="2214"/>
        <v>0</v>
      </c>
      <c r="N1710" s="22">
        <f t="shared" ca="1" si="2214"/>
        <v>0</v>
      </c>
      <c r="O1710" s="22">
        <f t="shared" ca="1" si="2214"/>
        <v>0</v>
      </c>
      <c r="P1710" s="22">
        <f t="shared" ca="1" si="2214"/>
        <v>0</v>
      </c>
      <c r="Q1710" s="22">
        <f t="shared" ca="1" si="2214"/>
        <v>0</v>
      </c>
      <c r="R1710" s="22">
        <f t="shared" ca="1" si="2214"/>
        <v>0</v>
      </c>
      <c r="S1710" s="22">
        <f t="shared" ca="1" si="2214"/>
        <v>0</v>
      </c>
      <c r="T1710" s="22">
        <f t="shared" ca="1" si="2214"/>
        <v>0</v>
      </c>
      <c r="U1710" s="22">
        <f t="shared" ca="1" si="2214"/>
        <v>0</v>
      </c>
      <c r="V1710" s="22">
        <f t="shared" ca="1" si="2214"/>
        <v>0</v>
      </c>
      <c r="W1710" s="22">
        <f t="shared" ca="1" si="2214"/>
        <v>0</v>
      </c>
      <c r="X1710" s="22">
        <f ca="1">ROUND(W1710+X1709,0)</f>
        <v>0</v>
      </c>
      <c r="Y1710" s="22">
        <f ca="1">ROUND(X1710+Y1709,0)</f>
        <v>0</v>
      </c>
      <c r="Z1710" s="22">
        <f t="shared" ref="Z1710:AA1710" ca="1" si="2215">ROUND(Y1710+Z1709,0)</f>
        <v>0</v>
      </c>
      <c r="AA1710" s="22">
        <f t="shared" ca="1" si="2215"/>
        <v>0</v>
      </c>
      <c r="AB1710" s="22">
        <f t="shared" ref="AB1710" ca="1" si="2216">ROUND(AA1710+AB1709,0)</f>
        <v>0</v>
      </c>
      <c r="AC1710" s="22">
        <f t="shared" ref="AC1710" ca="1" si="2217">ROUND(AB1710+AC1709,0)</f>
        <v>0</v>
      </c>
      <c r="AD1710" s="22">
        <f t="shared" ref="AD1710" ca="1" si="2218">ROUND(AC1710+AD1709,0)</f>
        <v>0</v>
      </c>
      <c r="AE1710" s="22">
        <f t="shared" ref="AE1710" ca="1" si="2219">ROUND(AD1710+AE1709,0)</f>
        <v>0</v>
      </c>
    </row>
    <row r="1711" spans="1:31" ht="12.5" hidden="1" thickBot="1">
      <c r="A1711" s="325"/>
      <c r="B1711" s="21" t="s">
        <v>387</v>
      </c>
      <c r="C1711" s="21"/>
      <c r="D1711" s="22"/>
      <c r="E1711" s="21"/>
      <c r="F1711" s="21"/>
      <c r="G1711" s="21"/>
      <c r="H1711" s="534">
        <f>H1704+7</f>
        <v>349</v>
      </c>
      <c r="I1711" s="21"/>
      <c r="J1711" s="21"/>
      <c r="K1711" s="76">
        <f ca="1">IF($D1707=LataProjekcji,ROUND($D1708-K1710,0),ROUND(IF(K1709=0,0,$D1708-K1710),0))</f>
        <v>0</v>
      </c>
      <c r="L1711" s="253">
        <f t="shared" ref="L1711:W1711" ca="1" si="2220">IF($D1707=LataProjekcji,ROUND($D1708-L1710,0),ROUND(IF(AND(L1709=0,K1711&gt;0),$D1708-L1710,IF(L1709=0,0,$D1708-L1710)),0))</f>
        <v>0</v>
      </c>
      <c r="M1711" s="253">
        <f t="shared" ca="1" si="2220"/>
        <v>0</v>
      </c>
      <c r="N1711" s="253">
        <f t="shared" ca="1" si="2220"/>
        <v>0</v>
      </c>
      <c r="O1711" s="253">
        <f t="shared" ca="1" si="2220"/>
        <v>0</v>
      </c>
      <c r="P1711" s="253">
        <f t="shared" ca="1" si="2220"/>
        <v>0</v>
      </c>
      <c r="Q1711" s="253">
        <f t="shared" ca="1" si="2220"/>
        <v>0</v>
      </c>
      <c r="R1711" s="253">
        <f t="shared" ca="1" si="2220"/>
        <v>0</v>
      </c>
      <c r="S1711" s="253">
        <f t="shared" ca="1" si="2220"/>
        <v>0</v>
      </c>
      <c r="T1711" s="253">
        <f t="shared" ca="1" si="2220"/>
        <v>0</v>
      </c>
      <c r="U1711" s="253">
        <f t="shared" ca="1" si="2220"/>
        <v>0</v>
      </c>
      <c r="V1711" s="253">
        <f t="shared" ca="1" si="2220"/>
        <v>0</v>
      </c>
      <c r="W1711" s="253">
        <f t="shared" ca="1" si="2220"/>
        <v>0</v>
      </c>
      <c r="X1711" s="253">
        <f t="shared" ref="X1711:AA1711" ca="1" si="2221">IF($D1707=LataProjekcji,ROUND($D1708-X1710,0),ROUND(IF(AND(X1709=0,W1711&gt;0),$D1708-X1710,IF(X1709=0,0,$D1708-X1710)),0))</f>
        <v>0</v>
      </c>
      <c r="Y1711" s="253">
        <f t="shared" ca="1" si="2221"/>
        <v>0</v>
      </c>
      <c r="Z1711" s="253">
        <f t="shared" ca="1" si="2221"/>
        <v>0</v>
      </c>
      <c r="AA1711" s="253">
        <f t="shared" ca="1" si="2221"/>
        <v>0</v>
      </c>
      <c r="AB1711" s="253">
        <f t="shared" ref="AB1711" ca="1" si="2222">IF($D1707=LataProjekcji,ROUND($D1708-AB1710,0),ROUND(IF(AND(AB1709=0,AA1711&gt;0),$D1708-AB1710,IF(AB1709=0,0,$D1708-AB1710)),0))</f>
        <v>0</v>
      </c>
      <c r="AC1711" s="253">
        <f t="shared" ref="AC1711" ca="1" si="2223">IF($D1707=LataProjekcji,ROUND($D1708-AC1710,0),ROUND(IF(AND(AC1709=0,AB1711&gt;0),$D1708-AC1710,IF(AC1709=0,0,$D1708-AC1710)),0))</f>
        <v>0</v>
      </c>
      <c r="AD1711" s="253">
        <f t="shared" ref="AD1711" ca="1" si="2224">IF($D1707=LataProjekcji,ROUND($D1708-AD1710,0),ROUND(IF(AND(AD1709=0,AC1711&gt;0),$D1708-AD1710,IF(AD1709=0,0,$D1708-AD1710)),0))</f>
        <v>0</v>
      </c>
      <c r="AE1711" s="253">
        <f t="shared" ref="AE1711" ca="1" si="2225">IF($D1707=LataProjekcji,ROUND($D1708-AE1710,0),ROUND(IF(AND(AE1709=0,AD1711&gt;0),$D1708-AE1710,IF(AE1709=0,0,$D1708-AE1710)),0))</f>
        <v>0</v>
      </c>
    </row>
    <row r="1712" spans="1:31" hidden="1">
      <c r="A1712" s="325"/>
      <c r="B1712" s="21"/>
      <c r="C1712" s="21"/>
      <c r="D1712" s="22"/>
      <c r="E1712" s="21"/>
      <c r="F1712" s="21"/>
      <c r="G1712" s="21"/>
      <c r="H1712" s="384">
        <f>H1705+1</f>
        <v>14</v>
      </c>
      <c r="I1712" s="21"/>
      <c r="J1712" s="384" t="s">
        <v>403</v>
      </c>
      <c r="K1712" s="523">
        <f t="shared" ref="K1712:AE1712" ca="1" si="2226">IF(AND(OFFSET($F$269,$D1706,0)="tak",OFFSET($G$269,$D1706,0)="tak",OFFSET($J$269,$D1706,0)="ok",LataProjekcji&lt;=Koniec_Projekt),ROUND(OFFSET($K$2527,$H1711,(COLUMN()-11))*OFFSET($K$469,$H1712,(COLUMN()-11)),0),0)</f>
        <v>0</v>
      </c>
      <c r="L1712" s="523">
        <f t="shared" ca="1" si="2226"/>
        <v>0</v>
      </c>
      <c r="M1712" s="523">
        <f t="shared" ca="1" si="2226"/>
        <v>0</v>
      </c>
      <c r="N1712" s="523">
        <f t="shared" ca="1" si="2226"/>
        <v>0</v>
      </c>
      <c r="O1712" s="523">
        <f t="shared" ca="1" si="2226"/>
        <v>0</v>
      </c>
      <c r="P1712" s="523">
        <f t="shared" ca="1" si="2226"/>
        <v>0</v>
      </c>
      <c r="Q1712" s="523">
        <f t="shared" ca="1" si="2226"/>
        <v>0</v>
      </c>
      <c r="R1712" s="523">
        <f t="shared" ca="1" si="2226"/>
        <v>0</v>
      </c>
      <c r="S1712" s="523">
        <f t="shared" ca="1" si="2226"/>
        <v>0</v>
      </c>
      <c r="T1712" s="523">
        <f t="shared" ca="1" si="2226"/>
        <v>0</v>
      </c>
      <c r="U1712" s="523">
        <f t="shared" ca="1" si="2226"/>
        <v>0</v>
      </c>
      <c r="V1712" s="523">
        <f t="shared" ca="1" si="2226"/>
        <v>0</v>
      </c>
      <c r="W1712" s="523">
        <f t="shared" ca="1" si="2226"/>
        <v>0</v>
      </c>
      <c r="X1712" s="523">
        <f t="shared" ca="1" si="2226"/>
        <v>0</v>
      </c>
      <c r="Y1712" s="523">
        <f t="shared" ca="1" si="2226"/>
        <v>0</v>
      </c>
      <c r="Z1712" s="523">
        <f t="shared" ca="1" si="2226"/>
        <v>0</v>
      </c>
      <c r="AA1712" s="523">
        <f t="shared" ca="1" si="2226"/>
        <v>0</v>
      </c>
      <c r="AB1712" s="523">
        <f t="shared" ca="1" si="2226"/>
        <v>0</v>
      </c>
      <c r="AC1712" s="523">
        <f t="shared" ca="1" si="2226"/>
        <v>0</v>
      </c>
      <c r="AD1712" s="523">
        <f t="shared" ca="1" si="2226"/>
        <v>0</v>
      </c>
      <c r="AE1712" s="523">
        <f t="shared" ca="1" si="2226"/>
        <v>0</v>
      </c>
    </row>
    <row r="1713" spans="1:31" hidden="1">
      <c r="A1713" s="325"/>
      <c r="B1713" s="20">
        <f ca="1">OFFSET($B$269,D1713,0)</f>
        <v>0</v>
      </c>
      <c r="C1713" s="20"/>
      <c r="D1713" s="21">
        <f>D1706+1</f>
        <v>164</v>
      </c>
      <c r="E1713" s="21"/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</row>
    <row r="1714" spans="1:31" hidden="1">
      <c r="A1714" s="325"/>
      <c r="B1714" s="21" t="s">
        <v>394</v>
      </c>
      <c r="C1714" s="21"/>
      <c r="D1714" s="164">
        <f ca="1">YEAR(OFFSET($E$269,D1713,0))</f>
        <v>1900</v>
      </c>
      <c r="E1714" s="164">
        <f ca="1">MONTH(OFFSET($E$269,D1713,0))</f>
        <v>1</v>
      </c>
      <c r="F1714" s="522" cm="1">
        <f t="array" aca="1" ref="F1714" ca="1">IleMiesiecyDoKoncaRokuST</f>
        <v>11</v>
      </c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  <c r="R1714" s="21"/>
      <c r="S1714" s="21"/>
      <c r="T1714" s="21"/>
      <c r="U1714" s="21"/>
      <c r="V1714" s="21"/>
      <c r="W1714" s="21"/>
      <c r="X1714" s="21"/>
      <c r="Y1714" s="21"/>
      <c r="Z1714" s="21"/>
      <c r="AA1714" s="21"/>
      <c r="AB1714" s="21"/>
      <c r="AC1714" s="21"/>
      <c r="AD1714" s="21"/>
      <c r="AE1714" s="21"/>
    </row>
    <row r="1715" spans="1:31" hidden="1">
      <c r="A1715" s="325"/>
      <c r="B1715" s="21" t="s">
        <v>387</v>
      </c>
      <c r="C1715" s="21"/>
      <c r="D1715" s="370">
        <f ca="1">IF(E1715&lt;0,0,ROUND(E1715,0))</f>
        <v>0</v>
      </c>
      <c r="E1715" s="248">
        <f ca="1">OFFSET($D$269,D1713,0)</f>
        <v>0</v>
      </c>
      <c r="F1715" s="370">
        <f ca="1">IF(E1715&gt;10,ROUND(($D1716/12)*$F1714,0),$D1715)</f>
        <v>0</v>
      </c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  <c r="R1715" s="21"/>
      <c r="S1715" s="21"/>
      <c r="T1715" s="21"/>
      <c r="U1715" s="21"/>
      <c r="V1715" s="21"/>
      <c r="W1715" s="21"/>
      <c r="X1715" s="21"/>
      <c r="Y1715" s="21"/>
      <c r="Z1715" s="21"/>
      <c r="AA1715" s="21"/>
      <c r="AB1715" s="21"/>
      <c r="AC1715" s="21"/>
      <c r="AD1715" s="21"/>
      <c r="AE1715" s="21"/>
    </row>
    <row r="1716" spans="1:31" hidden="1">
      <c r="A1716" s="325"/>
      <c r="B1716" s="21" t="s">
        <v>395</v>
      </c>
      <c r="C1716" s="415">
        <f ca="1">OFFSET($C$269,D1713,0)</f>
        <v>0</v>
      </c>
      <c r="D1716" s="246">
        <f ca="1">IF(ISBLANK(OFFSET($E$269,D1713,0)),0,IF(E1715&gt;10,ROUND(D1715*C1716,0),IF(D1715&lt;0,0,D1715)))</f>
        <v>0</v>
      </c>
      <c r="E1716" s="21"/>
      <c r="F1716" s="21"/>
      <c r="G1716" s="21"/>
      <c r="H1716" s="21"/>
      <c r="I1716" s="21"/>
      <c r="J1716" s="21"/>
      <c r="K1716" s="74">
        <f ca="1">ROUND(IF($D1714=LataProjekcji,$F1715,IF($D1714=LataProjekcji,$D1716,0)),0)</f>
        <v>0</v>
      </c>
      <c r="L1716" s="247">
        <f ca="1">ROUND(IF(OR(AND($D1714=LataProjekcji,$F1714&gt;0),AND($D1714=LataProjekcji,$F1714=0,$E1715&lt;=10)),$F1715,IF($D1714&lt;LataProjekcji,IF((SUM($K1716:K1716)+$D1716)&lt;$D1715,$D1716,$D1715-SUM($K1716:K1716)),0)),0)</f>
        <v>0</v>
      </c>
      <c r="M1716" s="247">
        <f ca="1">ROUND(IF(OR(AND($D1714=LataProjekcji,$F1714&gt;0),AND($D1714=LataProjekcji,$F1714=0,$E1715&lt;=10)),$F1715,IF($D1714&lt;LataProjekcji,IF((SUM($K1716:L1716)+$D1716)&lt;$D1715,$D1716,$D1715-SUM($K1716:L1716)),0)),0)</f>
        <v>0</v>
      </c>
      <c r="N1716" s="247">
        <f ca="1">ROUND(IF(OR(AND($D1714=LataProjekcji,$F1714&gt;0),AND($D1714=LataProjekcji,$F1714=0,$E1715&lt;=10)),$F1715,IF($D1714&lt;LataProjekcji,IF((SUM($K1716:M1716)+$D1716)&lt;$D1715,$D1716,$D1715-SUM($K1716:M1716)),0)),0)</f>
        <v>0</v>
      </c>
      <c r="O1716" s="247">
        <f ca="1">ROUND(IF(OR(AND($D1714=LataProjekcji,$F1714&gt;0),AND($D1714=LataProjekcji,$F1714=0,$E1715&lt;=10)),$F1715,IF($D1714&lt;LataProjekcji,IF((SUM($K1716:N1716)+$D1716)&lt;$D1715,$D1716,$D1715-SUM($K1716:N1716)),0)),0)</f>
        <v>0</v>
      </c>
      <c r="P1716" s="247">
        <f ca="1">ROUND(IF(OR(AND($D1714=LataProjekcji,$F1714&gt;0),AND($D1714=LataProjekcji,$F1714=0,$E1715&lt;=10)),$F1715,IF($D1714&lt;LataProjekcji,IF((SUM($K1716:O1716)+$D1716)&lt;$D1715,$D1716,$D1715-SUM($K1716:O1716)),0)),0)</f>
        <v>0</v>
      </c>
      <c r="Q1716" s="247">
        <f ca="1">ROUND(IF(OR(AND($D1714=LataProjekcji,$F1714&gt;0),AND($D1714=LataProjekcji,$F1714=0,$E1715&lt;=10)),$F1715,IF($D1714&lt;LataProjekcji,IF((SUM($K1716:P1716)+$D1716)&lt;$D1715,$D1716,$D1715-SUM($K1716:P1716)),0)),0)</f>
        <v>0</v>
      </c>
      <c r="R1716" s="247">
        <f ca="1">ROUND(IF(OR(AND($D1714=LataProjekcji,$F1714&gt;0),AND($D1714=LataProjekcji,$F1714=0,$E1715&lt;=10)),$F1715,IF($D1714&lt;LataProjekcji,IF((SUM($K1716:Q1716)+$D1716)&lt;$D1715,$D1716,$D1715-SUM($K1716:Q1716)),0)),0)</f>
        <v>0</v>
      </c>
      <c r="S1716" s="247">
        <f ca="1">ROUND(IF(OR(AND($D1714=LataProjekcji,$F1714&gt;0),AND($D1714=LataProjekcji,$F1714=0,$E1715&lt;=10)),$F1715,IF($D1714&lt;LataProjekcji,IF((SUM($K1716:R1716)+$D1716)&lt;$D1715,$D1716,$D1715-SUM($K1716:R1716)),0)),0)</f>
        <v>0</v>
      </c>
      <c r="T1716" s="247">
        <f ca="1">ROUND(IF(OR(AND($D1714=LataProjekcji,$F1714&gt;0),AND($D1714=LataProjekcji,$F1714=0,$E1715&lt;=10)),$F1715,IF($D1714&lt;LataProjekcji,IF((SUM($K1716:S1716)+$D1716)&lt;$D1715,$D1716,$D1715-SUM($K1716:S1716)),0)),0)</f>
        <v>0</v>
      </c>
      <c r="U1716" s="247">
        <f ca="1">ROUND(IF(OR(AND($D1714=LataProjekcji,$F1714&gt;0),AND($D1714=LataProjekcji,$F1714=0,$E1715&lt;=10)),$F1715,IF($D1714&lt;LataProjekcji,IF((SUM($K1716:T1716)+$D1716)&lt;$D1715,$D1716,$D1715-SUM($K1716:T1716)),0)),0)</f>
        <v>0</v>
      </c>
      <c r="V1716" s="247">
        <f ca="1">ROUND(IF(OR(AND($D1714=LataProjekcji,$F1714&gt;0),AND($D1714=LataProjekcji,$F1714=0,$E1715&lt;=10)),$F1715,IF($D1714&lt;LataProjekcji,IF((SUM($K1716:U1716)+$D1716)&lt;$D1715,$D1716,$D1715-SUM($K1716:U1716)),0)),0)</f>
        <v>0</v>
      </c>
      <c r="W1716" s="247">
        <f ca="1">ROUND(IF(OR(AND($D1714=LataProjekcji,$F1714&gt;0),AND($D1714=LataProjekcji,$F1714=0,$E1715&lt;=10)),$F1715,IF($D1714&lt;LataProjekcji,IF((SUM($K1716:V1716)+$D1716)&lt;$D1715,$D1716,$D1715-SUM($K1716:V1716)),0)),0)</f>
        <v>0</v>
      </c>
      <c r="X1716" s="247">
        <f ca="1">ROUND(IF(OR(AND($D1714=LataProjekcji,$F1714&gt;0),AND($D1714=LataProjekcji,$F1714=0,$E1715&lt;=10)),$F1715,IF($D1714&lt;LataProjekcji,IF((SUM($K1716:W1716)+$D1716)&lt;$D1715,$D1716,$D1715-SUM($K1716:W1716)),0)),0)</f>
        <v>0</v>
      </c>
      <c r="Y1716" s="247">
        <f ca="1">ROUND(IF(OR(AND($D1714=LataProjekcji,$F1714&gt;0),AND($D1714=LataProjekcji,$F1714=0,$E1715&lt;=10)),$F1715,IF($D1714&lt;LataProjekcji,IF((SUM($K1716:X1716)+$D1716)&lt;$D1715,$D1716,$D1715-SUM($K1716:X1716)),0)),0)</f>
        <v>0</v>
      </c>
      <c r="Z1716" s="247">
        <f ca="1">ROUND(IF(OR(AND($D1714=LataProjekcji,$F1714&gt;0),AND($D1714=LataProjekcji,$F1714=0,$E1715&lt;=10)),$F1715,IF($D1714&lt;LataProjekcji,IF((SUM($K1716:Y1716)+$D1716)&lt;$D1715,$D1716,$D1715-SUM($K1716:Y1716)),0)),0)</f>
        <v>0</v>
      </c>
      <c r="AA1716" s="247">
        <f ca="1">ROUND(IF(OR(AND($D1714=LataProjekcji,$F1714&gt;0),AND($D1714=LataProjekcji,$F1714=0,$E1715&lt;=10)),$F1715,IF($D1714&lt;LataProjekcji,IF((SUM($K1716:Z1716)+$D1716)&lt;$D1715,$D1716,$D1715-SUM($K1716:Z1716)),0)),0)</f>
        <v>0</v>
      </c>
      <c r="AB1716" s="247">
        <f ca="1">ROUND(IF(OR(AND($D1714=LataProjekcji,$F1714&gt;0),AND($D1714=LataProjekcji,$F1714=0,$E1715&lt;=10)),$F1715,IF($D1714&lt;LataProjekcji,IF((SUM($K1716:AA1716)+$D1716)&lt;$D1715,$D1716,$D1715-SUM($K1716:AA1716)),0)),0)</f>
        <v>0</v>
      </c>
      <c r="AC1716" s="247">
        <f ca="1">ROUND(IF(OR(AND($D1714=LataProjekcji,$F1714&gt;0),AND($D1714=LataProjekcji,$F1714=0,$E1715&lt;=10)),$F1715,IF($D1714&lt;LataProjekcji,IF((SUM($K1716:AB1716)+$D1716)&lt;$D1715,$D1716,$D1715-SUM($K1716:AB1716)),0)),0)</f>
        <v>0</v>
      </c>
      <c r="AD1716" s="247">
        <f ca="1">ROUND(IF(OR(AND($D1714=LataProjekcji,$F1714&gt;0),AND($D1714=LataProjekcji,$F1714=0,$E1715&lt;=10)),$F1715,IF($D1714&lt;LataProjekcji,IF((SUM($K1716:AC1716)+$D1716)&lt;$D1715,$D1716,$D1715-SUM($K1716:AC1716)),0)),0)</f>
        <v>0</v>
      </c>
      <c r="AE1716" s="247">
        <f ca="1">ROUND(IF(OR(AND($D1714=LataProjekcji,$F1714&gt;0),AND($D1714=LataProjekcji,$F1714=0,$E1715&lt;=10)),$F1715,IF($D1714&lt;LataProjekcji,IF((SUM($K1716:AD1716)+$D1716)&lt;$D1715,$D1716,$D1715-SUM($K1716:AD1716)),0)),0)</f>
        <v>0</v>
      </c>
    </row>
    <row r="1717" spans="1:31" ht="12.5" hidden="1" thickBot="1">
      <c r="A1717" s="325"/>
      <c r="B1717" s="21" t="s">
        <v>396</v>
      </c>
      <c r="C1717" s="21"/>
      <c r="D1717" s="22"/>
      <c r="E1717" s="21"/>
      <c r="F1717" s="21"/>
      <c r="G1717" s="21"/>
      <c r="H1717" s="21"/>
      <c r="I1717" s="21"/>
      <c r="J1717" s="21"/>
      <c r="K1717" s="22">
        <f ca="1">ROUND(K1716,0)</f>
        <v>0</v>
      </c>
      <c r="L1717" s="22">
        <f t="shared" ref="L1717:W1717" ca="1" si="2227">ROUND(K1717+L1716,0)</f>
        <v>0</v>
      </c>
      <c r="M1717" s="22">
        <f t="shared" ca="1" si="2227"/>
        <v>0</v>
      </c>
      <c r="N1717" s="22">
        <f t="shared" ca="1" si="2227"/>
        <v>0</v>
      </c>
      <c r="O1717" s="22">
        <f t="shared" ca="1" si="2227"/>
        <v>0</v>
      </c>
      <c r="P1717" s="22">
        <f t="shared" ca="1" si="2227"/>
        <v>0</v>
      </c>
      <c r="Q1717" s="22">
        <f t="shared" ca="1" si="2227"/>
        <v>0</v>
      </c>
      <c r="R1717" s="22">
        <f t="shared" ca="1" si="2227"/>
        <v>0</v>
      </c>
      <c r="S1717" s="22">
        <f t="shared" ca="1" si="2227"/>
        <v>0</v>
      </c>
      <c r="T1717" s="22">
        <f t="shared" ca="1" si="2227"/>
        <v>0</v>
      </c>
      <c r="U1717" s="22">
        <f t="shared" ca="1" si="2227"/>
        <v>0</v>
      </c>
      <c r="V1717" s="22">
        <f t="shared" ca="1" si="2227"/>
        <v>0</v>
      </c>
      <c r="W1717" s="22">
        <f t="shared" ca="1" si="2227"/>
        <v>0</v>
      </c>
      <c r="X1717" s="22">
        <f ca="1">ROUND(W1717+X1716,0)</f>
        <v>0</v>
      </c>
      <c r="Y1717" s="22">
        <f ca="1">ROUND(X1717+Y1716,0)</f>
        <v>0</v>
      </c>
      <c r="Z1717" s="22">
        <f t="shared" ref="Z1717:AA1717" ca="1" si="2228">ROUND(Y1717+Z1716,0)</f>
        <v>0</v>
      </c>
      <c r="AA1717" s="22">
        <f t="shared" ca="1" si="2228"/>
        <v>0</v>
      </c>
      <c r="AB1717" s="22">
        <f t="shared" ref="AB1717" ca="1" si="2229">ROUND(AA1717+AB1716,0)</f>
        <v>0</v>
      </c>
      <c r="AC1717" s="22">
        <f t="shared" ref="AC1717" ca="1" si="2230">ROUND(AB1717+AC1716,0)</f>
        <v>0</v>
      </c>
      <c r="AD1717" s="22">
        <f t="shared" ref="AD1717" ca="1" si="2231">ROUND(AC1717+AD1716,0)</f>
        <v>0</v>
      </c>
      <c r="AE1717" s="22">
        <f t="shared" ref="AE1717" ca="1" si="2232">ROUND(AD1717+AE1716,0)</f>
        <v>0</v>
      </c>
    </row>
    <row r="1718" spans="1:31" ht="12.5" hidden="1" thickBot="1">
      <c r="A1718" s="325"/>
      <c r="B1718" s="21" t="s">
        <v>387</v>
      </c>
      <c r="C1718" s="21"/>
      <c r="D1718" s="22"/>
      <c r="E1718" s="21"/>
      <c r="F1718" s="21"/>
      <c r="G1718" s="21"/>
      <c r="H1718" s="534">
        <f>H1711+7</f>
        <v>356</v>
      </c>
      <c r="I1718" s="21"/>
      <c r="J1718" s="21"/>
      <c r="K1718" s="76">
        <f ca="1">IF($D1714=LataProjekcji,ROUND($D1715-K1717,0),ROUND(IF(K1716=0,0,$D1715-K1717),0))</f>
        <v>0</v>
      </c>
      <c r="L1718" s="253">
        <f t="shared" ref="L1718:W1718" ca="1" si="2233">IF($D1714=LataProjekcji,ROUND($D1715-L1717,0),ROUND(IF(AND(L1716=0,K1718&gt;0),$D1715-L1717,IF(L1716=0,0,$D1715-L1717)),0))</f>
        <v>0</v>
      </c>
      <c r="M1718" s="253">
        <f t="shared" ca="1" si="2233"/>
        <v>0</v>
      </c>
      <c r="N1718" s="253">
        <f t="shared" ca="1" si="2233"/>
        <v>0</v>
      </c>
      <c r="O1718" s="253">
        <f t="shared" ca="1" si="2233"/>
        <v>0</v>
      </c>
      <c r="P1718" s="253">
        <f t="shared" ca="1" si="2233"/>
        <v>0</v>
      </c>
      <c r="Q1718" s="253">
        <f t="shared" ca="1" si="2233"/>
        <v>0</v>
      </c>
      <c r="R1718" s="253">
        <f t="shared" ca="1" si="2233"/>
        <v>0</v>
      </c>
      <c r="S1718" s="253">
        <f t="shared" ca="1" si="2233"/>
        <v>0</v>
      </c>
      <c r="T1718" s="253">
        <f t="shared" ca="1" si="2233"/>
        <v>0</v>
      </c>
      <c r="U1718" s="253">
        <f t="shared" ca="1" si="2233"/>
        <v>0</v>
      </c>
      <c r="V1718" s="253">
        <f t="shared" ca="1" si="2233"/>
        <v>0</v>
      </c>
      <c r="W1718" s="253">
        <f t="shared" ca="1" si="2233"/>
        <v>0</v>
      </c>
      <c r="X1718" s="253">
        <f t="shared" ref="X1718:AA1718" ca="1" si="2234">IF($D1714=LataProjekcji,ROUND($D1715-X1717,0),ROUND(IF(AND(X1716=0,W1718&gt;0),$D1715-X1717,IF(X1716=0,0,$D1715-X1717)),0))</f>
        <v>0</v>
      </c>
      <c r="Y1718" s="253">
        <f t="shared" ca="1" si="2234"/>
        <v>0</v>
      </c>
      <c r="Z1718" s="253">
        <f t="shared" ca="1" si="2234"/>
        <v>0</v>
      </c>
      <c r="AA1718" s="253">
        <f t="shared" ca="1" si="2234"/>
        <v>0</v>
      </c>
      <c r="AB1718" s="253">
        <f t="shared" ref="AB1718" ca="1" si="2235">IF($D1714=LataProjekcji,ROUND($D1715-AB1717,0),ROUND(IF(AND(AB1716=0,AA1718&gt;0),$D1715-AB1717,IF(AB1716=0,0,$D1715-AB1717)),0))</f>
        <v>0</v>
      </c>
      <c r="AC1718" s="253">
        <f t="shared" ref="AC1718" ca="1" si="2236">IF($D1714=LataProjekcji,ROUND($D1715-AC1717,0),ROUND(IF(AND(AC1716=0,AB1718&gt;0),$D1715-AC1717,IF(AC1716=0,0,$D1715-AC1717)),0))</f>
        <v>0</v>
      </c>
      <c r="AD1718" s="253">
        <f t="shared" ref="AD1718" ca="1" si="2237">IF($D1714=LataProjekcji,ROUND($D1715-AD1717,0),ROUND(IF(AND(AD1716=0,AC1718&gt;0),$D1715-AD1717,IF(AD1716=0,0,$D1715-AD1717)),0))</f>
        <v>0</v>
      </c>
      <c r="AE1718" s="253">
        <f t="shared" ref="AE1718" ca="1" si="2238">IF($D1714=LataProjekcji,ROUND($D1715-AE1717,0),ROUND(IF(AND(AE1716=0,AD1718&gt;0),$D1715-AE1717,IF(AE1716=0,0,$D1715-AE1717)),0))</f>
        <v>0</v>
      </c>
    </row>
    <row r="1719" spans="1:31" hidden="1">
      <c r="A1719" s="325"/>
      <c r="B1719" s="21"/>
      <c r="C1719" s="21"/>
      <c r="D1719" s="21"/>
      <c r="E1719" s="21"/>
      <c r="F1719" s="21"/>
      <c r="G1719" s="21"/>
      <c r="H1719" s="384">
        <f>H1712+1</f>
        <v>15</v>
      </c>
      <c r="I1719" s="21"/>
      <c r="J1719" s="384" t="s">
        <v>403</v>
      </c>
      <c r="K1719" s="523">
        <f t="shared" ref="K1719:AE1719" ca="1" si="2239">IF(AND(OFFSET($F$269,$D1713,0)="tak",OFFSET($G$269,$D1713,0)="tak",OFFSET($J$269,$D1713,0)="ok",LataProjekcji&lt;=Koniec_Projekt),ROUND(OFFSET($K$2527,$H1718,(COLUMN()-11))*OFFSET($K$469,$H1719,(COLUMN()-11)),0),0)</f>
        <v>0</v>
      </c>
      <c r="L1719" s="523">
        <f t="shared" ca="1" si="2239"/>
        <v>0</v>
      </c>
      <c r="M1719" s="523">
        <f t="shared" ca="1" si="2239"/>
        <v>0</v>
      </c>
      <c r="N1719" s="523">
        <f t="shared" ca="1" si="2239"/>
        <v>0</v>
      </c>
      <c r="O1719" s="523">
        <f t="shared" ca="1" si="2239"/>
        <v>0</v>
      </c>
      <c r="P1719" s="523">
        <f t="shared" ca="1" si="2239"/>
        <v>0</v>
      </c>
      <c r="Q1719" s="523">
        <f t="shared" ca="1" si="2239"/>
        <v>0</v>
      </c>
      <c r="R1719" s="523">
        <f t="shared" ca="1" si="2239"/>
        <v>0</v>
      </c>
      <c r="S1719" s="523">
        <f t="shared" ca="1" si="2239"/>
        <v>0</v>
      </c>
      <c r="T1719" s="523">
        <f t="shared" ca="1" si="2239"/>
        <v>0</v>
      </c>
      <c r="U1719" s="523">
        <f t="shared" ca="1" si="2239"/>
        <v>0</v>
      </c>
      <c r="V1719" s="523">
        <f t="shared" ca="1" si="2239"/>
        <v>0</v>
      </c>
      <c r="W1719" s="523">
        <f t="shared" ca="1" si="2239"/>
        <v>0</v>
      </c>
      <c r="X1719" s="523">
        <f t="shared" ca="1" si="2239"/>
        <v>0</v>
      </c>
      <c r="Y1719" s="523">
        <f t="shared" ca="1" si="2239"/>
        <v>0</v>
      </c>
      <c r="Z1719" s="523">
        <f t="shared" ca="1" si="2239"/>
        <v>0</v>
      </c>
      <c r="AA1719" s="523">
        <f t="shared" ca="1" si="2239"/>
        <v>0</v>
      </c>
      <c r="AB1719" s="523">
        <f t="shared" ca="1" si="2239"/>
        <v>0</v>
      </c>
      <c r="AC1719" s="523">
        <f t="shared" ca="1" si="2239"/>
        <v>0</v>
      </c>
      <c r="AD1719" s="523">
        <f t="shared" ca="1" si="2239"/>
        <v>0</v>
      </c>
      <c r="AE1719" s="523">
        <f t="shared" ca="1" si="2239"/>
        <v>0</v>
      </c>
    </row>
    <row r="1720" spans="1:31" hidden="1">
      <c r="A1720" s="325"/>
      <c r="B1720" s="20">
        <f ca="1">OFFSET($B$269,D1720,0)</f>
        <v>0</v>
      </c>
      <c r="C1720" s="20"/>
      <c r="D1720" s="21">
        <f>D1713+1</f>
        <v>165</v>
      </c>
      <c r="E1720" s="21"/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</row>
    <row r="1721" spans="1:31" hidden="1">
      <c r="A1721" s="325"/>
      <c r="B1721" s="21" t="s">
        <v>394</v>
      </c>
      <c r="C1721" s="21"/>
      <c r="D1721" s="164">
        <f ca="1">YEAR(OFFSET($E$269,D1720,0))</f>
        <v>1900</v>
      </c>
      <c r="E1721" s="164">
        <f ca="1">MONTH(OFFSET($E$269,D1720,0))</f>
        <v>1</v>
      </c>
      <c r="F1721" s="522" cm="1">
        <f t="array" aca="1" ref="F1721" ca="1">IleMiesiecyDoKoncaRokuST</f>
        <v>11</v>
      </c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  <c r="R1721" s="21"/>
      <c r="S1721" s="21"/>
      <c r="T1721" s="21"/>
      <c r="U1721" s="21"/>
      <c r="V1721" s="21"/>
      <c r="W1721" s="21"/>
      <c r="X1721" s="21"/>
      <c r="Y1721" s="21"/>
      <c r="Z1721" s="21"/>
      <c r="AA1721" s="21"/>
      <c r="AB1721" s="21"/>
      <c r="AC1721" s="21"/>
      <c r="AD1721" s="21"/>
      <c r="AE1721" s="21"/>
    </row>
    <row r="1722" spans="1:31" hidden="1">
      <c r="A1722" s="325"/>
      <c r="B1722" s="21" t="s">
        <v>387</v>
      </c>
      <c r="C1722" s="21"/>
      <c r="D1722" s="371">
        <f ca="1">IF(E1722&lt;0,0,ROUND(E1722,0))</f>
        <v>0</v>
      </c>
      <c r="E1722" s="248">
        <f ca="1">OFFSET($D$269,D1720,0)</f>
        <v>0</v>
      </c>
      <c r="F1722" s="371">
        <f ca="1">IF(E1722&gt;10,ROUND(($D1723/12)*$F1721,0),$D1722)</f>
        <v>0</v>
      </c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  <c r="R1722" s="21"/>
      <c r="S1722" s="21"/>
      <c r="T1722" s="21"/>
      <c r="U1722" s="21"/>
      <c r="V1722" s="21"/>
      <c r="W1722" s="21"/>
      <c r="X1722" s="21"/>
      <c r="Y1722" s="21"/>
      <c r="Z1722" s="21"/>
      <c r="AA1722" s="21"/>
      <c r="AB1722" s="21"/>
      <c r="AC1722" s="21"/>
      <c r="AD1722" s="21"/>
      <c r="AE1722" s="21"/>
    </row>
    <row r="1723" spans="1:31" hidden="1">
      <c r="A1723" s="325"/>
      <c r="B1723" s="21" t="s">
        <v>395</v>
      </c>
      <c r="C1723" s="415">
        <f ca="1">OFFSET($C$269,D1720,0)</f>
        <v>0</v>
      </c>
      <c r="D1723" s="246">
        <f ca="1">IF(ISBLANK(OFFSET($E$269,D1720,0)),0,IF(E1722&gt;10,ROUND(D1722*C1723,0),IF(D1722&lt;0,0,D1722)))</f>
        <v>0</v>
      </c>
      <c r="E1723" s="21"/>
      <c r="F1723" s="21"/>
      <c r="G1723" s="21"/>
      <c r="H1723" s="21"/>
      <c r="I1723" s="21"/>
      <c r="J1723" s="21"/>
      <c r="K1723" s="74">
        <f ca="1">ROUND(IF($D1721=LataProjekcji,$F1722,IF($D1721=LataProjekcji,$D1723,0)),0)</f>
        <v>0</v>
      </c>
      <c r="L1723" s="247">
        <f ca="1">ROUND(IF(OR(AND($D1721=LataProjekcji,$F1721&gt;0),AND($D1721=LataProjekcji,$F1721=0,$E1722&lt;=10)),$F1722,IF($D1721&lt;LataProjekcji,IF((SUM($K1723:K1723)+$D1723)&lt;$D1722,$D1723,$D1722-SUM($K1723:K1723)),0)),0)</f>
        <v>0</v>
      </c>
      <c r="M1723" s="247">
        <f ca="1">ROUND(IF(OR(AND($D1721=LataProjekcji,$F1721&gt;0),AND($D1721=LataProjekcji,$F1721=0,$E1722&lt;=10)),$F1722,IF($D1721&lt;LataProjekcji,IF((SUM($K1723:L1723)+$D1723)&lt;$D1722,$D1723,$D1722-SUM($K1723:L1723)),0)),0)</f>
        <v>0</v>
      </c>
      <c r="N1723" s="247">
        <f ca="1">ROUND(IF(OR(AND($D1721=LataProjekcji,$F1721&gt;0),AND($D1721=LataProjekcji,$F1721=0,$E1722&lt;=10)),$F1722,IF($D1721&lt;LataProjekcji,IF((SUM($K1723:M1723)+$D1723)&lt;$D1722,$D1723,$D1722-SUM($K1723:M1723)),0)),0)</f>
        <v>0</v>
      </c>
      <c r="O1723" s="247">
        <f ca="1">ROUND(IF(OR(AND($D1721=LataProjekcji,$F1721&gt;0),AND($D1721=LataProjekcji,$F1721=0,$E1722&lt;=10)),$F1722,IF($D1721&lt;LataProjekcji,IF((SUM($K1723:N1723)+$D1723)&lt;$D1722,$D1723,$D1722-SUM($K1723:N1723)),0)),0)</f>
        <v>0</v>
      </c>
      <c r="P1723" s="247">
        <f ca="1">ROUND(IF(OR(AND($D1721=LataProjekcji,$F1721&gt;0),AND($D1721=LataProjekcji,$F1721=0,$E1722&lt;=10)),$F1722,IF($D1721&lt;LataProjekcji,IF((SUM($K1723:O1723)+$D1723)&lt;$D1722,$D1723,$D1722-SUM($K1723:O1723)),0)),0)</f>
        <v>0</v>
      </c>
      <c r="Q1723" s="247">
        <f ca="1">ROUND(IF(OR(AND($D1721=LataProjekcji,$F1721&gt;0),AND($D1721=LataProjekcji,$F1721=0,$E1722&lt;=10)),$F1722,IF($D1721&lt;LataProjekcji,IF((SUM($K1723:P1723)+$D1723)&lt;$D1722,$D1723,$D1722-SUM($K1723:P1723)),0)),0)</f>
        <v>0</v>
      </c>
      <c r="R1723" s="247">
        <f ca="1">ROUND(IF(OR(AND($D1721=LataProjekcji,$F1721&gt;0),AND($D1721=LataProjekcji,$F1721=0,$E1722&lt;=10)),$F1722,IF($D1721&lt;LataProjekcji,IF((SUM($K1723:Q1723)+$D1723)&lt;$D1722,$D1723,$D1722-SUM($K1723:Q1723)),0)),0)</f>
        <v>0</v>
      </c>
      <c r="S1723" s="247">
        <f ca="1">ROUND(IF(OR(AND($D1721=LataProjekcji,$F1721&gt;0),AND($D1721=LataProjekcji,$F1721=0,$E1722&lt;=10)),$F1722,IF($D1721&lt;LataProjekcji,IF((SUM($K1723:R1723)+$D1723)&lt;$D1722,$D1723,$D1722-SUM($K1723:R1723)),0)),0)</f>
        <v>0</v>
      </c>
      <c r="T1723" s="247">
        <f ca="1">ROUND(IF(OR(AND($D1721=LataProjekcji,$F1721&gt;0),AND($D1721=LataProjekcji,$F1721=0,$E1722&lt;=10)),$F1722,IF($D1721&lt;LataProjekcji,IF((SUM($K1723:S1723)+$D1723)&lt;$D1722,$D1723,$D1722-SUM($K1723:S1723)),0)),0)</f>
        <v>0</v>
      </c>
      <c r="U1723" s="247">
        <f ca="1">ROUND(IF(OR(AND($D1721=LataProjekcji,$F1721&gt;0),AND($D1721=LataProjekcji,$F1721=0,$E1722&lt;=10)),$F1722,IF($D1721&lt;LataProjekcji,IF((SUM($K1723:T1723)+$D1723)&lt;$D1722,$D1723,$D1722-SUM($K1723:T1723)),0)),0)</f>
        <v>0</v>
      </c>
      <c r="V1723" s="247">
        <f ca="1">ROUND(IF(OR(AND($D1721=LataProjekcji,$F1721&gt;0),AND($D1721=LataProjekcji,$F1721=0,$E1722&lt;=10)),$F1722,IF($D1721&lt;LataProjekcji,IF((SUM($K1723:U1723)+$D1723)&lt;$D1722,$D1723,$D1722-SUM($K1723:U1723)),0)),0)</f>
        <v>0</v>
      </c>
      <c r="W1723" s="247">
        <f ca="1">ROUND(IF(OR(AND($D1721=LataProjekcji,$F1721&gt;0),AND($D1721=LataProjekcji,$F1721=0,$E1722&lt;=10)),$F1722,IF($D1721&lt;LataProjekcji,IF((SUM($K1723:V1723)+$D1723)&lt;$D1722,$D1723,$D1722-SUM($K1723:V1723)),0)),0)</f>
        <v>0</v>
      </c>
      <c r="X1723" s="247">
        <f ca="1">ROUND(IF(OR(AND($D1721=LataProjekcji,$F1721&gt;0),AND($D1721=LataProjekcji,$F1721=0,$E1722&lt;=10)),$F1722,IF($D1721&lt;LataProjekcji,IF((SUM($K1723:W1723)+$D1723)&lt;$D1722,$D1723,$D1722-SUM($K1723:W1723)),0)),0)</f>
        <v>0</v>
      </c>
      <c r="Y1723" s="247">
        <f ca="1">ROUND(IF(OR(AND($D1721=LataProjekcji,$F1721&gt;0),AND($D1721=LataProjekcji,$F1721=0,$E1722&lt;=10)),$F1722,IF($D1721&lt;LataProjekcji,IF((SUM($K1723:X1723)+$D1723)&lt;$D1722,$D1723,$D1722-SUM($K1723:X1723)),0)),0)</f>
        <v>0</v>
      </c>
      <c r="Z1723" s="247">
        <f ca="1">ROUND(IF(OR(AND($D1721=LataProjekcji,$F1721&gt;0),AND($D1721=LataProjekcji,$F1721=0,$E1722&lt;=10)),$F1722,IF($D1721&lt;LataProjekcji,IF((SUM($K1723:Y1723)+$D1723)&lt;$D1722,$D1723,$D1722-SUM($K1723:Y1723)),0)),0)</f>
        <v>0</v>
      </c>
      <c r="AA1723" s="247">
        <f ca="1">ROUND(IF(OR(AND($D1721=LataProjekcji,$F1721&gt;0),AND($D1721=LataProjekcji,$F1721=0,$E1722&lt;=10)),$F1722,IF($D1721&lt;LataProjekcji,IF((SUM($K1723:Z1723)+$D1723)&lt;$D1722,$D1723,$D1722-SUM($K1723:Z1723)),0)),0)</f>
        <v>0</v>
      </c>
      <c r="AB1723" s="247">
        <f ca="1">ROUND(IF(OR(AND($D1721=LataProjekcji,$F1721&gt;0),AND($D1721=LataProjekcji,$F1721=0,$E1722&lt;=10)),$F1722,IF($D1721&lt;LataProjekcji,IF((SUM($K1723:AA1723)+$D1723)&lt;$D1722,$D1723,$D1722-SUM($K1723:AA1723)),0)),0)</f>
        <v>0</v>
      </c>
      <c r="AC1723" s="247">
        <f ca="1">ROUND(IF(OR(AND($D1721=LataProjekcji,$F1721&gt;0),AND($D1721=LataProjekcji,$F1721=0,$E1722&lt;=10)),$F1722,IF($D1721&lt;LataProjekcji,IF((SUM($K1723:AB1723)+$D1723)&lt;$D1722,$D1723,$D1722-SUM($K1723:AB1723)),0)),0)</f>
        <v>0</v>
      </c>
      <c r="AD1723" s="247">
        <f ca="1">ROUND(IF(OR(AND($D1721=LataProjekcji,$F1721&gt;0),AND($D1721=LataProjekcji,$F1721=0,$E1722&lt;=10)),$F1722,IF($D1721&lt;LataProjekcji,IF((SUM($K1723:AC1723)+$D1723)&lt;$D1722,$D1723,$D1722-SUM($K1723:AC1723)),0)),0)</f>
        <v>0</v>
      </c>
      <c r="AE1723" s="247">
        <f ca="1">ROUND(IF(OR(AND($D1721=LataProjekcji,$F1721&gt;0),AND($D1721=LataProjekcji,$F1721=0,$E1722&lt;=10)),$F1722,IF($D1721&lt;LataProjekcji,IF((SUM($K1723:AD1723)+$D1723)&lt;$D1722,$D1723,$D1722-SUM($K1723:AD1723)),0)),0)</f>
        <v>0</v>
      </c>
    </row>
    <row r="1724" spans="1:31" ht="12.5" hidden="1" thickBot="1">
      <c r="A1724" s="325"/>
      <c r="B1724" s="21" t="s">
        <v>396</v>
      </c>
      <c r="C1724" s="21"/>
      <c r="D1724" s="22"/>
      <c r="E1724" s="21"/>
      <c r="F1724" s="21"/>
      <c r="G1724" s="21"/>
      <c r="H1724" s="21"/>
      <c r="I1724" s="21"/>
      <c r="J1724" s="21"/>
      <c r="K1724" s="22">
        <f ca="1">ROUND(K1723,0)</f>
        <v>0</v>
      </c>
      <c r="L1724" s="22">
        <f t="shared" ref="L1724:W1724" ca="1" si="2240">ROUND(K1724+L1723,0)</f>
        <v>0</v>
      </c>
      <c r="M1724" s="22">
        <f t="shared" ca="1" si="2240"/>
        <v>0</v>
      </c>
      <c r="N1724" s="22">
        <f t="shared" ca="1" si="2240"/>
        <v>0</v>
      </c>
      <c r="O1724" s="22">
        <f t="shared" ca="1" si="2240"/>
        <v>0</v>
      </c>
      <c r="P1724" s="22">
        <f t="shared" ca="1" si="2240"/>
        <v>0</v>
      </c>
      <c r="Q1724" s="22">
        <f t="shared" ca="1" si="2240"/>
        <v>0</v>
      </c>
      <c r="R1724" s="22">
        <f t="shared" ca="1" si="2240"/>
        <v>0</v>
      </c>
      <c r="S1724" s="22">
        <f t="shared" ca="1" si="2240"/>
        <v>0</v>
      </c>
      <c r="T1724" s="22">
        <f t="shared" ca="1" si="2240"/>
        <v>0</v>
      </c>
      <c r="U1724" s="22">
        <f t="shared" ca="1" si="2240"/>
        <v>0</v>
      </c>
      <c r="V1724" s="22">
        <f t="shared" ca="1" si="2240"/>
        <v>0</v>
      </c>
      <c r="W1724" s="22">
        <f t="shared" ca="1" si="2240"/>
        <v>0</v>
      </c>
      <c r="X1724" s="22">
        <f ca="1">ROUND(W1724+X1723,0)</f>
        <v>0</v>
      </c>
      <c r="Y1724" s="22">
        <f ca="1">ROUND(X1724+Y1723,0)</f>
        <v>0</v>
      </c>
      <c r="Z1724" s="22">
        <f t="shared" ref="Z1724:AA1724" ca="1" si="2241">ROUND(Y1724+Z1723,0)</f>
        <v>0</v>
      </c>
      <c r="AA1724" s="22">
        <f t="shared" ca="1" si="2241"/>
        <v>0</v>
      </c>
      <c r="AB1724" s="22">
        <f t="shared" ref="AB1724" ca="1" si="2242">ROUND(AA1724+AB1723,0)</f>
        <v>0</v>
      </c>
      <c r="AC1724" s="22">
        <f t="shared" ref="AC1724" ca="1" si="2243">ROUND(AB1724+AC1723,0)</f>
        <v>0</v>
      </c>
      <c r="AD1724" s="22">
        <f t="shared" ref="AD1724" ca="1" si="2244">ROUND(AC1724+AD1723,0)</f>
        <v>0</v>
      </c>
      <c r="AE1724" s="22">
        <f t="shared" ref="AE1724" ca="1" si="2245">ROUND(AD1724+AE1723,0)</f>
        <v>0</v>
      </c>
    </row>
    <row r="1725" spans="1:31" ht="12.5" hidden="1" thickBot="1">
      <c r="A1725" s="325"/>
      <c r="B1725" s="21" t="s">
        <v>387</v>
      </c>
      <c r="C1725" s="21"/>
      <c r="D1725" s="22"/>
      <c r="E1725" s="21"/>
      <c r="F1725" s="21"/>
      <c r="G1725" s="21"/>
      <c r="H1725" s="534">
        <f>H1718+7</f>
        <v>363</v>
      </c>
      <c r="I1725" s="21"/>
      <c r="J1725" s="21"/>
      <c r="K1725" s="76">
        <f ca="1">IF($D1721=LataProjekcji,ROUND($D1722-K1724,0),ROUND(IF(K1723=0,0,$D1722-K1724),0))</f>
        <v>0</v>
      </c>
      <c r="L1725" s="253">
        <f t="shared" ref="L1725:W1725" ca="1" si="2246">IF($D1721=LataProjekcji,ROUND($D1722-L1724,0),ROUND(IF(AND(L1723=0,K1725&gt;0),$D1722-L1724,IF(L1723=0,0,$D1722-L1724)),0))</f>
        <v>0</v>
      </c>
      <c r="M1725" s="253">
        <f t="shared" ca="1" si="2246"/>
        <v>0</v>
      </c>
      <c r="N1725" s="253">
        <f t="shared" ca="1" si="2246"/>
        <v>0</v>
      </c>
      <c r="O1725" s="253">
        <f t="shared" ca="1" si="2246"/>
        <v>0</v>
      </c>
      <c r="P1725" s="253">
        <f t="shared" ca="1" si="2246"/>
        <v>0</v>
      </c>
      <c r="Q1725" s="253">
        <f t="shared" ca="1" si="2246"/>
        <v>0</v>
      </c>
      <c r="R1725" s="253">
        <f t="shared" ca="1" si="2246"/>
        <v>0</v>
      </c>
      <c r="S1725" s="253">
        <f t="shared" ca="1" si="2246"/>
        <v>0</v>
      </c>
      <c r="T1725" s="253">
        <f t="shared" ca="1" si="2246"/>
        <v>0</v>
      </c>
      <c r="U1725" s="253">
        <f t="shared" ca="1" si="2246"/>
        <v>0</v>
      </c>
      <c r="V1725" s="253">
        <f t="shared" ca="1" si="2246"/>
        <v>0</v>
      </c>
      <c r="W1725" s="253">
        <f t="shared" ca="1" si="2246"/>
        <v>0</v>
      </c>
      <c r="X1725" s="253">
        <f t="shared" ref="X1725:AA1725" ca="1" si="2247">IF($D1721=LataProjekcji,ROUND($D1722-X1724,0),ROUND(IF(AND(X1723=0,W1725&gt;0),$D1722-X1724,IF(X1723=0,0,$D1722-X1724)),0))</f>
        <v>0</v>
      </c>
      <c r="Y1725" s="253">
        <f t="shared" ca="1" si="2247"/>
        <v>0</v>
      </c>
      <c r="Z1725" s="253">
        <f t="shared" ca="1" si="2247"/>
        <v>0</v>
      </c>
      <c r="AA1725" s="253">
        <f t="shared" ca="1" si="2247"/>
        <v>0</v>
      </c>
      <c r="AB1725" s="253">
        <f t="shared" ref="AB1725" ca="1" si="2248">IF($D1721=LataProjekcji,ROUND($D1722-AB1724,0),ROUND(IF(AND(AB1723=0,AA1725&gt;0),$D1722-AB1724,IF(AB1723=0,0,$D1722-AB1724)),0))</f>
        <v>0</v>
      </c>
      <c r="AC1725" s="253">
        <f t="shared" ref="AC1725" ca="1" si="2249">IF($D1721=LataProjekcji,ROUND($D1722-AC1724,0),ROUND(IF(AND(AC1723=0,AB1725&gt;0),$D1722-AC1724,IF(AC1723=0,0,$D1722-AC1724)),0))</f>
        <v>0</v>
      </c>
      <c r="AD1725" s="253">
        <f t="shared" ref="AD1725" ca="1" si="2250">IF($D1721=LataProjekcji,ROUND($D1722-AD1724,0),ROUND(IF(AND(AD1723=0,AC1725&gt;0),$D1722-AD1724,IF(AD1723=0,0,$D1722-AD1724)),0))</f>
        <v>0</v>
      </c>
      <c r="AE1725" s="253">
        <f t="shared" ref="AE1725" ca="1" si="2251">IF($D1721=LataProjekcji,ROUND($D1722-AE1724,0),ROUND(IF(AND(AE1723=0,AD1725&gt;0),$D1722-AE1724,IF(AE1723=0,0,$D1722-AE1724)),0))</f>
        <v>0</v>
      </c>
    </row>
    <row r="1726" spans="1:31" hidden="1">
      <c r="A1726" s="325"/>
      <c r="B1726" s="21"/>
      <c r="C1726" s="21"/>
      <c r="D1726" s="22"/>
      <c r="E1726" s="21"/>
      <c r="F1726" s="21"/>
      <c r="G1726" s="21"/>
      <c r="H1726" s="384">
        <f>H1719+1</f>
        <v>16</v>
      </c>
      <c r="I1726" s="21"/>
      <c r="J1726" s="384" t="s">
        <v>403</v>
      </c>
      <c r="K1726" s="523">
        <f t="shared" ref="K1726:AE1726" ca="1" si="2252">IF(AND(OFFSET($F$269,$D1720,0)="tak",OFFSET($G$269,$D1720,0)="tak",OFFSET($J$269,$D1720,0)="ok",LataProjekcji&lt;=Koniec_Projekt),ROUND(OFFSET($K$2527,$H1725,(COLUMN()-11))*OFFSET($K$469,$H1726,(COLUMN()-11)),0),0)</f>
        <v>0</v>
      </c>
      <c r="L1726" s="523">
        <f t="shared" ca="1" si="2252"/>
        <v>0</v>
      </c>
      <c r="M1726" s="523">
        <f t="shared" ca="1" si="2252"/>
        <v>0</v>
      </c>
      <c r="N1726" s="523">
        <f t="shared" ca="1" si="2252"/>
        <v>0</v>
      </c>
      <c r="O1726" s="523">
        <f t="shared" ca="1" si="2252"/>
        <v>0</v>
      </c>
      <c r="P1726" s="523">
        <f t="shared" ca="1" si="2252"/>
        <v>0</v>
      </c>
      <c r="Q1726" s="523">
        <f t="shared" ca="1" si="2252"/>
        <v>0</v>
      </c>
      <c r="R1726" s="523">
        <f t="shared" ca="1" si="2252"/>
        <v>0</v>
      </c>
      <c r="S1726" s="523">
        <f t="shared" ca="1" si="2252"/>
        <v>0</v>
      </c>
      <c r="T1726" s="523">
        <f t="shared" ca="1" si="2252"/>
        <v>0</v>
      </c>
      <c r="U1726" s="523">
        <f t="shared" ca="1" si="2252"/>
        <v>0</v>
      </c>
      <c r="V1726" s="523">
        <f t="shared" ca="1" si="2252"/>
        <v>0</v>
      </c>
      <c r="W1726" s="523">
        <f t="shared" ca="1" si="2252"/>
        <v>0</v>
      </c>
      <c r="X1726" s="523">
        <f t="shared" ca="1" si="2252"/>
        <v>0</v>
      </c>
      <c r="Y1726" s="523">
        <f t="shared" ca="1" si="2252"/>
        <v>0</v>
      </c>
      <c r="Z1726" s="523">
        <f t="shared" ca="1" si="2252"/>
        <v>0</v>
      </c>
      <c r="AA1726" s="523">
        <f t="shared" ca="1" si="2252"/>
        <v>0</v>
      </c>
      <c r="AB1726" s="523">
        <f t="shared" ca="1" si="2252"/>
        <v>0</v>
      </c>
      <c r="AC1726" s="523">
        <f t="shared" ca="1" si="2252"/>
        <v>0</v>
      </c>
      <c r="AD1726" s="523">
        <f t="shared" ca="1" si="2252"/>
        <v>0</v>
      </c>
      <c r="AE1726" s="523">
        <f t="shared" ca="1" si="2252"/>
        <v>0</v>
      </c>
    </row>
    <row r="1727" spans="1:31" hidden="1">
      <c r="A1727" s="325"/>
      <c r="B1727" s="20">
        <f ca="1">OFFSET($B$269,D1727,0)</f>
        <v>0</v>
      </c>
      <c r="C1727" s="20"/>
      <c r="D1727" s="21">
        <f>D1720+1</f>
        <v>166</v>
      </c>
      <c r="E1727" s="21"/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</row>
    <row r="1728" spans="1:31" hidden="1">
      <c r="A1728" s="325"/>
      <c r="B1728" s="21" t="s">
        <v>394</v>
      </c>
      <c r="C1728" s="21"/>
      <c r="D1728" s="164">
        <f ca="1">YEAR(OFFSET($E$269,D1727,0))</f>
        <v>1900</v>
      </c>
      <c r="E1728" s="164">
        <f ca="1">MONTH(OFFSET($E$269,D1727,0))</f>
        <v>1</v>
      </c>
      <c r="F1728" s="522" cm="1">
        <f t="array" aca="1" ref="F1728" ca="1">IleMiesiecyDoKoncaRokuST</f>
        <v>11</v>
      </c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  <c r="R1728" s="21"/>
      <c r="S1728" s="21"/>
      <c r="T1728" s="21"/>
      <c r="U1728" s="21"/>
      <c r="V1728" s="21"/>
      <c r="W1728" s="21"/>
      <c r="X1728" s="21"/>
      <c r="Y1728" s="21"/>
      <c r="Z1728" s="21"/>
      <c r="AA1728" s="21"/>
      <c r="AB1728" s="21"/>
      <c r="AC1728" s="21"/>
      <c r="AD1728" s="21"/>
      <c r="AE1728" s="21"/>
    </row>
    <row r="1729" spans="1:31" hidden="1">
      <c r="A1729" s="325"/>
      <c r="B1729" s="21" t="s">
        <v>387</v>
      </c>
      <c r="C1729" s="21"/>
      <c r="D1729" s="368">
        <f ca="1">IF(E1729&lt;0,0,ROUND(E1729,0))</f>
        <v>0</v>
      </c>
      <c r="E1729" s="248">
        <f ca="1">OFFSET($D$269,D1727,0)</f>
        <v>0</v>
      </c>
      <c r="F1729" s="368">
        <f ca="1">IF(E1729&gt;10,ROUND(($D1730/12)*$F1728,0),$D1729)</f>
        <v>0</v>
      </c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  <c r="R1729" s="21"/>
      <c r="S1729" s="21"/>
      <c r="T1729" s="21"/>
      <c r="U1729" s="21"/>
      <c r="V1729" s="21"/>
      <c r="W1729" s="21"/>
      <c r="X1729" s="21"/>
      <c r="Y1729" s="21"/>
      <c r="Z1729" s="21"/>
      <c r="AA1729" s="21"/>
      <c r="AB1729" s="21"/>
      <c r="AC1729" s="21"/>
      <c r="AD1729" s="21"/>
      <c r="AE1729" s="21"/>
    </row>
    <row r="1730" spans="1:31" hidden="1">
      <c r="A1730" s="325"/>
      <c r="B1730" s="21" t="s">
        <v>395</v>
      </c>
      <c r="C1730" s="415">
        <f ca="1">OFFSET($C$269,D1727,0)</f>
        <v>0</v>
      </c>
      <c r="D1730" s="246">
        <f ca="1">IF(ISBLANK(OFFSET($E$269,D1727,0)),0,IF(E1729&gt;10,ROUND(D1729*C1730,0),IF(D1729&lt;0,0,D1729)))</f>
        <v>0</v>
      </c>
      <c r="E1730" s="21"/>
      <c r="F1730" s="21"/>
      <c r="G1730" s="21"/>
      <c r="H1730" s="21"/>
      <c r="I1730" s="21"/>
      <c r="J1730" s="21"/>
      <c r="K1730" s="74">
        <f ca="1">ROUND(IF($D1728=LataProjekcji,$F1729,IF($D1728=LataProjekcji,$D1730,0)),0)</f>
        <v>0</v>
      </c>
      <c r="L1730" s="247">
        <f ca="1">ROUND(IF(OR(AND($D1728=LataProjekcji,$F1728&gt;0),AND($D1728=LataProjekcji,$F1728=0,$E1729&lt;=10)),$F1729,IF($D1728&lt;LataProjekcji,IF((SUM($K1730:K1730)+$D1730)&lt;$D1729,$D1730,$D1729-SUM($K1730:K1730)),0)),0)</f>
        <v>0</v>
      </c>
      <c r="M1730" s="247">
        <f ca="1">ROUND(IF(OR(AND($D1728=LataProjekcji,$F1728&gt;0),AND($D1728=LataProjekcji,$F1728=0,$E1729&lt;=10)),$F1729,IF($D1728&lt;LataProjekcji,IF((SUM($K1730:L1730)+$D1730)&lt;$D1729,$D1730,$D1729-SUM($K1730:L1730)),0)),0)</f>
        <v>0</v>
      </c>
      <c r="N1730" s="247">
        <f ca="1">ROUND(IF(OR(AND($D1728=LataProjekcji,$F1728&gt;0),AND($D1728=LataProjekcji,$F1728=0,$E1729&lt;=10)),$F1729,IF($D1728&lt;LataProjekcji,IF((SUM($K1730:M1730)+$D1730)&lt;$D1729,$D1730,$D1729-SUM($K1730:M1730)),0)),0)</f>
        <v>0</v>
      </c>
      <c r="O1730" s="247">
        <f ca="1">ROUND(IF(OR(AND($D1728=LataProjekcji,$F1728&gt;0),AND($D1728=LataProjekcji,$F1728=0,$E1729&lt;=10)),$F1729,IF($D1728&lt;LataProjekcji,IF((SUM($K1730:N1730)+$D1730)&lt;$D1729,$D1730,$D1729-SUM($K1730:N1730)),0)),0)</f>
        <v>0</v>
      </c>
      <c r="P1730" s="247">
        <f ca="1">ROUND(IF(OR(AND($D1728=LataProjekcji,$F1728&gt;0),AND($D1728=LataProjekcji,$F1728=0,$E1729&lt;=10)),$F1729,IF($D1728&lt;LataProjekcji,IF((SUM($K1730:O1730)+$D1730)&lt;$D1729,$D1730,$D1729-SUM($K1730:O1730)),0)),0)</f>
        <v>0</v>
      </c>
      <c r="Q1730" s="247">
        <f ca="1">ROUND(IF(OR(AND($D1728=LataProjekcji,$F1728&gt;0),AND($D1728=LataProjekcji,$F1728=0,$E1729&lt;=10)),$F1729,IF($D1728&lt;LataProjekcji,IF((SUM($K1730:P1730)+$D1730)&lt;$D1729,$D1730,$D1729-SUM($K1730:P1730)),0)),0)</f>
        <v>0</v>
      </c>
      <c r="R1730" s="247">
        <f ca="1">ROUND(IF(OR(AND($D1728=LataProjekcji,$F1728&gt;0),AND($D1728=LataProjekcji,$F1728=0,$E1729&lt;=10)),$F1729,IF($D1728&lt;LataProjekcji,IF((SUM($K1730:Q1730)+$D1730)&lt;$D1729,$D1730,$D1729-SUM($K1730:Q1730)),0)),0)</f>
        <v>0</v>
      </c>
      <c r="S1730" s="247">
        <f ca="1">ROUND(IF(OR(AND($D1728=LataProjekcji,$F1728&gt;0),AND($D1728=LataProjekcji,$F1728=0,$E1729&lt;=10)),$F1729,IF($D1728&lt;LataProjekcji,IF((SUM($K1730:R1730)+$D1730)&lt;$D1729,$D1730,$D1729-SUM($K1730:R1730)),0)),0)</f>
        <v>0</v>
      </c>
      <c r="T1730" s="247">
        <f ca="1">ROUND(IF(OR(AND($D1728=LataProjekcji,$F1728&gt;0),AND($D1728=LataProjekcji,$F1728=0,$E1729&lt;=10)),$F1729,IF($D1728&lt;LataProjekcji,IF((SUM($K1730:S1730)+$D1730)&lt;$D1729,$D1730,$D1729-SUM($K1730:S1730)),0)),0)</f>
        <v>0</v>
      </c>
      <c r="U1730" s="247">
        <f ca="1">ROUND(IF(OR(AND($D1728=LataProjekcji,$F1728&gt;0),AND($D1728=LataProjekcji,$F1728=0,$E1729&lt;=10)),$F1729,IF($D1728&lt;LataProjekcji,IF((SUM($K1730:T1730)+$D1730)&lt;$D1729,$D1730,$D1729-SUM($K1730:T1730)),0)),0)</f>
        <v>0</v>
      </c>
      <c r="V1730" s="247">
        <f ca="1">ROUND(IF(OR(AND($D1728=LataProjekcji,$F1728&gt;0),AND($D1728=LataProjekcji,$F1728=0,$E1729&lt;=10)),$F1729,IF($D1728&lt;LataProjekcji,IF((SUM($K1730:U1730)+$D1730)&lt;$D1729,$D1730,$D1729-SUM($K1730:U1730)),0)),0)</f>
        <v>0</v>
      </c>
      <c r="W1730" s="247">
        <f ca="1">ROUND(IF(OR(AND($D1728=LataProjekcji,$F1728&gt;0),AND($D1728=LataProjekcji,$F1728=0,$E1729&lt;=10)),$F1729,IF($D1728&lt;LataProjekcji,IF((SUM($K1730:V1730)+$D1730)&lt;$D1729,$D1730,$D1729-SUM($K1730:V1730)),0)),0)</f>
        <v>0</v>
      </c>
      <c r="X1730" s="247">
        <f ca="1">ROUND(IF(OR(AND($D1728=LataProjekcji,$F1728&gt;0),AND($D1728=LataProjekcji,$F1728=0,$E1729&lt;=10)),$F1729,IF($D1728&lt;LataProjekcji,IF((SUM($K1730:W1730)+$D1730)&lt;$D1729,$D1730,$D1729-SUM($K1730:W1730)),0)),0)</f>
        <v>0</v>
      </c>
      <c r="Y1730" s="247">
        <f ca="1">ROUND(IF(OR(AND($D1728=LataProjekcji,$F1728&gt;0),AND($D1728=LataProjekcji,$F1728=0,$E1729&lt;=10)),$F1729,IF($D1728&lt;LataProjekcji,IF((SUM($K1730:X1730)+$D1730)&lt;$D1729,$D1730,$D1729-SUM($K1730:X1730)),0)),0)</f>
        <v>0</v>
      </c>
      <c r="Z1730" s="247">
        <f ca="1">ROUND(IF(OR(AND($D1728=LataProjekcji,$F1728&gt;0),AND($D1728=LataProjekcji,$F1728=0,$E1729&lt;=10)),$F1729,IF($D1728&lt;LataProjekcji,IF((SUM($K1730:Y1730)+$D1730)&lt;$D1729,$D1730,$D1729-SUM($K1730:Y1730)),0)),0)</f>
        <v>0</v>
      </c>
      <c r="AA1730" s="247">
        <f ca="1">ROUND(IF(OR(AND($D1728=LataProjekcji,$F1728&gt;0),AND($D1728=LataProjekcji,$F1728=0,$E1729&lt;=10)),$F1729,IF($D1728&lt;LataProjekcji,IF((SUM($K1730:Z1730)+$D1730)&lt;$D1729,$D1730,$D1729-SUM($K1730:Z1730)),0)),0)</f>
        <v>0</v>
      </c>
      <c r="AB1730" s="247">
        <f ca="1">ROUND(IF(OR(AND($D1728=LataProjekcji,$F1728&gt;0),AND($D1728=LataProjekcji,$F1728=0,$E1729&lt;=10)),$F1729,IF($D1728&lt;LataProjekcji,IF((SUM($K1730:AA1730)+$D1730)&lt;$D1729,$D1730,$D1729-SUM($K1730:AA1730)),0)),0)</f>
        <v>0</v>
      </c>
      <c r="AC1730" s="247">
        <f ca="1">ROUND(IF(OR(AND($D1728=LataProjekcji,$F1728&gt;0),AND($D1728=LataProjekcji,$F1728=0,$E1729&lt;=10)),$F1729,IF($D1728&lt;LataProjekcji,IF((SUM($K1730:AB1730)+$D1730)&lt;$D1729,$D1730,$D1729-SUM($K1730:AB1730)),0)),0)</f>
        <v>0</v>
      </c>
      <c r="AD1730" s="247">
        <f ca="1">ROUND(IF(OR(AND($D1728=LataProjekcji,$F1728&gt;0),AND($D1728=LataProjekcji,$F1728=0,$E1729&lt;=10)),$F1729,IF($D1728&lt;LataProjekcji,IF((SUM($K1730:AC1730)+$D1730)&lt;$D1729,$D1730,$D1729-SUM($K1730:AC1730)),0)),0)</f>
        <v>0</v>
      </c>
      <c r="AE1730" s="247">
        <f ca="1">ROUND(IF(OR(AND($D1728=LataProjekcji,$F1728&gt;0),AND($D1728=LataProjekcji,$F1728=0,$E1729&lt;=10)),$F1729,IF($D1728&lt;LataProjekcji,IF((SUM($K1730:AD1730)+$D1730)&lt;$D1729,$D1730,$D1729-SUM($K1730:AD1730)),0)),0)</f>
        <v>0</v>
      </c>
    </row>
    <row r="1731" spans="1:31" ht="12.5" hidden="1" thickBot="1">
      <c r="A1731" s="325"/>
      <c r="B1731" s="21" t="s">
        <v>396</v>
      </c>
      <c r="C1731" s="21"/>
      <c r="D1731" s="22"/>
      <c r="E1731" s="21"/>
      <c r="F1731" s="21"/>
      <c r="G1731" s="21"/>
      <c r="H1731" s="21"/>
      <c r="I1731" s="21"/>
      <c r="J1731" s="21"/>
      <c r="K1731" s="22">
        <f ca="1">ROUND(K1730,0)</f>
        <v>0</v>
      </c>
      <c r="L1731" s="22">
        <f t="shared" ref="L1731:W1731" ca="1" si="2253">ROUND(K1731+L1730,0)</f>
        <v>0</v>
      </c>
      <c r="M1731" s="22">
        <f t="shared" ca="1" si="2253"/>
        <v>0</v>
      </c>
      <c r="N1731" s="22">
        <f t="shared" ca="1" si="2253"/>
        <v>0</v>
      </c>
      <c r="O1731" s="22">
        <f t="shared" ca="1" si="2253"/>
        <v>0</v>
      </c>
      <c r="P1731" s="22">
        <f t="shared" ca="1" si="2253"/>
        <v>0</v>
      </c>
      <c r="Q1731" s="22">
        <f t="shared" ca="1" si="2253"/>
        <v>0</v>
      </c>
      <c r="R1731" s="22">
        <f t="shared" ca="1" si="2253"/>
        <v>0</v>
      </c>
      <c r="S1731" s="22">
        <f t="shared" ca="1" si="2253"/>
        <v>0</v>
      </c>
      <c r="T1731" s="22">
        <f t="shared" ca="1" si="2253"/>
        <v>0</v>
      </c>
      <c r="U1731" s="22">
        <f t="shared" ca="1" si="2253"/>
        <v>0</v>
      </c>
      <c r="V1731" s="22">
        <f t="shared" ca="1" si="2253"/>
        <v>0</v>
      </c>
      <c r="W1731" s="22">
        <f t="shared" ca="1" si="2253"/>
        <v>0</v>
      </c>
      <c r="X1731" s="22">
        <f ca="1">ROUND(W1731+X1730,0)</f>
        <v>0</v>
      </c>
      <c r="Y1731" s="22">
        <f ca="1">ROUND(X1731+Y1730,0)</f>
        <v>0</v>
      </c>
      <c r="Z1731" s="22">
        <f t="shared" ref="Z1731:AA1731" ca="1" si="2254">ROUND(Y1731+Z1730,0)</f>
        <v>0</v>
      </c>
      <c r="AA1731" s="22">
        <f t="shared" ca="1" si="2254"/>
        <v>0</v>
      </c>
      <c r="AB1731" s="22">
        <f t="shared" ref="AB1731" ca="1" si="2255">ROUND(AA1731+AB1730,0)</f>
        <v>0</v>
      </c>
      <c r="AC1731" s="22">
        <f t="shared" ref="AC1731" ca="1" si="2256">ROUND(AB1731+AC1730,0)</f>
        <v>0</v>
      </c>
      <c r="AD1731" s="22">
        <f t="shared" ref="AD1731" ca="1" si="2257">ROUND(AC1731+AD1730,0)</f>
        <v>0</v>
      </c>
      <c r="AE1731" s="22">
        <f t="shared" ref="AE1731" ca="1" si="2258">ROUND(AD1731+AE1730,0)</f>
        <v>0</v>
      </c>
    </row>
    <row r="1732" spans="1:31" ht="12.5" hidden="1" thickBot="1">
      <c r="A1732" s="325"/>
      <c r="B1732" s="21" t="s">
        <v>387</v>
      </c>
      <c r="C1732" s="21"/>
      <c r="D1732" s="22"/>
      <c r="E1732" s="21"/>
      <c r="F1732" s="21"/>
      <c r="G1732" s="21"/>
      <c r="H1732" s="534">
        <f>H1725+7</f>
        <v>370</v>
      </c>
      <c r="I1732" s="21"/>
      <c r="J1732" s="21"/>
      <c r="K1732" s="76">
        <f ca="1">IF($D1728=LataProjekcji,ROUND($D1729-K1731,0),ROUND(IF(K1730=0,0,$D1729-K1731),0))</f>
        <v>0</v>
      </c>
      <c r="L1732" s="253">
        <f t="shared" ref="L1732:W1732" ca="1" si="2259">IF($D1728=LataProjekcji,ROUND($D1729-L1731,0),ROUND(IF(AND(L1730=0,K1732&gt;0),$D1729-L1731,IF(L1730=0,0,$D1729-L1731)),0))</f>
        <v>0</v>
      </c>
      <c r="M1732" s="253">
        <f t="shared" ca="1" si="2259"/>
        <v>0</v>
      </c>
      <c r="N1732" s="253">
        <f t="shared" ca="1" si="2259"/>
        <v>0</v>
      </c>
      <c r="O1732" s="253">
        <f t="shared" ca="1" si="2259"/>
        <v>0</v>
      </c>
      <c r="P1732" s="253">
        <f t="shared" ca="1" si="2259"/>
        <v>0</v>
      </c>
      <c r="Q1732" s="253">
        <f t="shared" ca="1" si="2259"/>
        <v>0</v>
      </c>
      <c r="R1732" s="253">
        <f t="shared" ca="1" si="2259"/>
        <v>0</v>
      </c>
      <c r="S1732" s="253">
        <f t="shared" ca="1" si="2259"/>
        <v>0</v>
      </c>
      <c r="T1732" s="253">
        <f t="shared" ca="1" si="2259"/>
        <v>0</v>
      </c>
      <c r="U1732" s="253">
        <f t="shared" ca="1" si="2259"/>
        <v>0</v>
      </c>
      <c r="V1732" s="253">
        <f t="shared" ca="1" si="2259"/>
        <v>0</v>
      </c>
      <c r="W1732" s="253">
        <f t="shared" ca="1" si="2259"/>
        <v>0</v>
      </c>
      <c r="X1732" s="253">
        <f t="shared" ref="X1732:AA1732" ca="1" si="2260">IF($D1728=LataProjekcji,ROUND($D1729-X1731,0),ROUND(IF(AND(X1730=0,W1732&gt;0),$D1729-X1731,IF(X1730=0,0,$D1729-X1731)),0))</f>
        <v>0</v>
      </c>
      <c r="Y1732" s="253">
        <f t="shared" ca="1" si="2260"/>
        <v>0</v>
      </c>
      <c r="Z1732" s="253">
        <f t="shared" ca="1" si="2260"/>
        <v>0</v>
      </c>
      <c r="AA1732" s="253">
        <f t="shared" ca="1" si="2260"/>
        <v>0</v>
      </c>
      <c r="AB1732" s="253">
        <f t="shared" ref="AB1732" ca="1" si="2261">IF($D1728=LataProjekcji,ROUND($D1729-AB1731,0),ROUND(IF(AND(AB1730=0,AA1732&gt;0),$D1729-AB1731,IF(AB1730=0,0,$D1729-AB1731)),0))</f>
        <v>0</v>
      </c>
      <c r="AC1732" s="253">
        <f t="shared" ref="AC1732" ca="1" si="2262">IF($D1728=LataProjekcji,ROUND($D1729-AC1731,0),ROUND(IF(AND(AC1730=0,AB1732&gt;0),$D1729-AC1731,IF(AC1730=0,0,$D1729-AC1731)),0))</f>
        <v>0</v>
      </c>
      <c r="AD1732" s="253">
        <f t="shared" ref="AD1732" ca="1" si="2263">IF($D1728=LataProjekcji,ROUND($D1729-AD1731,0),ROUND(IF(AND(AD1730=0,AC1732&gt;0),$D1729-AD1731,IF(AD1730=0,0,$D1729-AD1731)),0))</f>
        <v>0</v>
      </c>
      <c r="AE1732" s="253">
        <f t="shared" ref="AE1732" ca="1" si="2264">IF($D1728=LataProjekcji,ROUND($D1729-AE1731,0),ROUND(IF(AND(AE1730=0,AD1732&gt;0),$D1729-AE1731,IF(AE1730=0,0,$D1729-AE1731)),0))</f>
        <v>0</v>
      </c>
    </row>
    <row r="1733" spans="1:31" hidden="1">
      <c r="A1733" s="325"/>
      <c r="B1733" s="20"/>
      <c r="C1733" s="20"/>
      <c r="D1733" s="21"/>
      <c r="E1733" s="21"/>
      <c r="F1733" s="21"/>
      <c r="G1733" s="21"/>
      <c r="H1733" s="384">
        <f>H1726+1</f>
        <v>17</v>
      </c>
      <c r="I1733" s="21"/>
      <c r="J1733" s="384" t="s">
        <v>403</v>
      </c>
      <c r="K1733" s="523">
        <f t="shared" ref="K1733:AE1733" ca="1" si="2265">IF(AND(OFFSET($F$269,$D1727,0)="tak",OFFSET($G$269,$D1727,0)="tak",OFFSET($J$269,$D1727,0)="ok",LataProjekcji&lt;=Koniec_Projekt),ROUND(OFFSET($K$2527,$H1732,(COLUMN()-11))*OFFSET($K$469,$H1733,(COLUMN()-11)),0),0)</f>
        <v>0</v>
      </c>
      <c r="L1733" s="523">
        <f t="shared" ca="1" si="2265"/>
        <v>0</v>
      </c>
      <c r="M1733" s="523">
        <f t="shared" ca="1" si="2265"/>
        <v>0</v>
      </c>
      <c r="N1733" s="523">
        <f t="shared" ca="1" si="2265"/>
        <v>0</v>
      </c>
      <c r="O1733" s="523">
        <f t="shared" ca="1" si="2265"/>
        <v>0</v>
      </c>
      <c r="P1733" s="523">
        <f t="shared" ca="1" si="2265"/>
        <v>0</v>
      </c>
      <c r="Q1733" s="523">
        <f t="shared" ca="1" si="2265"/>
        <v>0</v>
      </c>
      <c r="R1733" s="523">
        <f t="shared" ca="1" si="2265"/>
        <v>0</v>
      </c>
      <c r="S1733" s="523">
        <f t="shared" ca="1" si="2265"/>
        <v>0</v>
      </c>
      <c r="T1733" s="523">
        <f t="shared" ca="1" si="2265"/>
        <v>0</v>
      </c>
      <c r="U1733" s="523">
        <f t="shared" ca="1" si="2265"/>
        <v>0</v>
      </c>
      <c r="V1733" s="523">
        <f t="shared" ca="1" si="2265"/>
        <v>0</v>
      </c>
      <c r="W1733" s="523">
        <f t="shared" ca="1" si="2265"/>
        <v>0</v>
      </c>
      <c r="X1733" s="523">
        <f t="shared" ca="1" si="2265"/>
        <v>0</v>
      </c>
      <c r="Y1733" s="523">
        <f t="shared" ca="1" si="2265"/>
        <v>0</v>
      </c>
      <c r="Z1733" s="523">
        <f t="shared" ca="1" si="2265"/>
        <v>0</v>
      </c>
      <c r="AA1733" s="523">
        <f t="shared" ca="1" si="2265"/>
        <v>0</v>
      </c>
      <c r="AB1733" s="523">
        <f t="shared" ca="1" si="2265"/>
        <v>0</v>
      </c>
      <c r="AC1733" s="523">
        <f t="shared" ca="1" si="2265"/>
        <v>0</v>
      </c>
      <c r="AD1733" s="523">
        <f t="shared" ca="1" si="2265"/>
        <v>0</v>
      </c>
      <c r="AE1733" s="523">
        <f t="shared" ca="1" si="2265"/>
        <v>0</v>
      </c>
    </row>
    <row r="1734" spans="1:31" hidden="1">
      <c r="A1734" s="325"/>
      <c r="B1734" s="20">
        <f ca="1">OFFSET($B$269,D1734,0)</f>
        <v>0</v>
      </c>
      <c r="C1734" s="20"/>
      <c r="D1734" s="21">
        <f>D1727+1</f>
        <v>167</v>
      </c>
      <c r="E1734" s="21"/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</row>
    <row r="1735" spans="1:31" hidden="1">
      <c r="A1735" s="325"/>
      <c r="B1735" s="21" t="s">
        <v>394</v>
      </c>
      <c r="C1735" s="21"/>
      <c r="D1735" s="164">
        <f ca="1">YEAR(OFFSET($E$269,D1734,0))</f>
        <v>1900</v>
      </c>
      <c r="E1735" s="164">
        <f ca="1">MONTH(OFFSET($E$269,D1734,0))</f>
        <v>1</v>
      </c>
      <c r="F1735" s="522" cm="1">
        <f t="array" aca="1" ref="F1735" ca="1">IleMiesiecyDoKoncaRokuST</f>
        <v>11</v>
      </c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  <c r="R1735" s="21"/>
      <c r="S1735" s="21"/>
      <c r="T1735" s="21"/>
      <c r="U1735" s="21"/>
      <c r="V1735" s="21"/>
      <c r="W1735" s="21"/>
      <c r="X1735" s="21"/>
      <c r="Y1735" s="21"/>
      <c r="Z1735" s="21"/>
      <c r="AA1735" s="21"/>
      <c r="AB1735" s="21"/>
      <c r="AC1735" s="21"/>
      <c r="AD1735" s="21"/>
      <c r="AE1735" s="21"/>
    </row>
    <row r="1736" spans="1:31" hidden="1">
      <c r="A1736" s="325"/>
      <c r="B1736" s="21" t="s">
        <v>387</v>
      </c>
      <c r="C1736" s="21"/>
      <c r="D1736" s="369">
        <f ca="1">IF(E1736&lt;0,0,ROUND(E1736,0))</f>
        <v>0</v>
      </c>
      <c r="E1736" s="248">
        <f ca="1">OFFSET($D$269,D1734,0)</f>
        <v>0</v>
      </c>
      <c r="F1736" s="369">
        <f ca="1">IF(E1736&gt;10,ROUND(($D1737/12)*$F1735,0),$D1736)</f>
        <v>0</v>
      </c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  <c r="R1736" s="21"/>
      <c r="S1736" s="21"/>
      <c r="T1736" s="21"/>
      <c r="U1736" s="21"/>
      <c r="V1736" s="21"/>
      <c r="W1736" s="21"/>
      <c r="X1736" s="21"/>
      <c r="Y1736" s="21"/>
      <c r="Z1736" s="21"/>
      <c r="AA1736" s="21"/>
      <c r="AB1736" s="21"/>
      <c r="AC1736" s="21"/>
      <c r="AD1736" s="21"/>
      <c r="AE1736" s="21"/>
    </row>
    <row r="1737" spans="1:31" hidden="1">
      <c r="A1737" s="325"/>
      <c r="B1737" s="21" t="s">
        <v>395</v>
      </c>
      <c r="C1737" s="415">
        <f ca="1">OFFSET($C$269,D1734,0)</f>
        <v>0</v>
      </c>
      <c r="D1737" s="246">
        <f ca="1">IF(ISBLANK(OFFSET($E$269,D1734,0)),0,IF(E1736&gt;10,ROUND(D1736*C1737,0),IF(D1736&lt;0,0,D1736)))</f>
        <v>0</v>
      </c>
      <c r="E1737" s="21"/>
      <c r="F1737" s="21"/>
      <c r="G1737" s="21"/>
      <c r="H1737" s="21"/>
      <c r="I1737" s="21"/>
      <c r="J1737" s="21"/>
      <c r="K1737" s="74">
        <f ca="1">ROUND(IF($D1735=LataProjekcji,$F1736,IF($D1735=LataProjekcji,$D1737,0)),0)</f>
        <v>0</v>
      </c>
      <c r="L1737" s="247">
        <f ca="1">ROUND(IF(OR(AND($D1735=LataProjekcji,$F1735&gt;0),AND($D1735=LataProjekcji,$F1735=0,$E1736&lt;=10)),$F1736,IF($D1735&lt;LataProjekcji,IF((SUM($K1737:K1737)+$D1737)&lt;$D1736,$D1737,$D1736-SUM($K1737:K1737)),0)),0)</f>
        <v>0</v>
      </c>
      <c r="M1737" s="247">
        <f ca="1">ROUND(IF(OR(AND($D1735=LataProjekcji,$F1735&gt;0),AND($D1735=LataProjekcji,$F1735=0,$E1736&lt;=10)),$F1736,IF($D1735&lt;LataProjekcji,IF((SUM($K1737:L1737)+$D1737)&lt;$D1736,$D1737,$D1736-SUM($K1737:L1737)),0)),0)</f>
        <v>0</v>
      </c>
      <c r="N1737" s="247">
        <f ca="1">ROUND(IF(OR(AND($D1735=LataProjekcji,$F1735&gt;0),AND($D1735=LataProjekcji,$F1735=0,$E1736&lt;=10)),$F1736,IF($D1735&lt;LataProjekcji,IF((SUM($K1737:M1737)+$D1737)&lt;$D1736,$D1737,$D1736-SUM($K1737:M1737)),0)),0)</f>
        <v>0</v>
      </c>
      <c r="O1737" s="247">
        <f ca="1">ROUND(IF(OR(AND($D1735=LataProjekcji,$F1735&gt;0),AND($D1735=LataProjekcji,$F1735=0,$E1736&lt;=10)),$F1736,IF($D1735&lt;LataProjekcji,IF((SUM($K1737:N1737)+$D1737)&lt;$D1736,$D1737,$D1736-SUM($K1737:N1737)),0)),0)</f>
        <v>0</v>
      </c>
      <c r="P1737" s="247">
        <f ca="1">ROUND(IF(OR(AND($D1735=LataProjekcji,$F1735&gt;0),AND($D1735=LataProjekcji,$F1735=0,$E1736&lt;=10)),$F1736,IF($D1735&lt;LataProjekcji,IF((SUM($K1737:O1737)+$D1737)&lt;$D1736,$D1737,$D1736-SUM($K1737:O1737)),0)),0)</f>
        <v>0</v>
      </c>
      <c r="Q1737" s="247">
        <f ca="1">ROUND(IF(OR(AND($D1735=LataProjekcji,$F1735&gt;0),AND($D1735=LataProjekcji,$F1735=0,$E1736&lt;=10)),$F1736,IF($D1735&lt;LataProjekcji,IF((SUM($K1737:P1737)+$D1737)&lt;$D1736,$D1737,$D1736-SUM($K1737:P1737)),0)),0)</f>
        <v>0</v>
      </c>
      <c r="R1737" s="247">
        <f ca="1">ROUND(IF(OR(AND($D1735=LataProjekcji,$F1735&gt;0),AND($D1735=LataProjekcji,$F1735=0,$E1736&lt;=10)),$F1736,IF($D1735&lt;LataProjekcji,IF((SUM($K1737:Q1737)+$D1737)&lt;$D1736,$D1737,$D1736-SUM($K1737:Q1737)),0)),0)</f>
        <v>0</v>
      </c>
      <c r="S1737" s="247">
        <f ca="1">ROUND(IF(OR(AND($D1735=LataProjekcji,$F1735&gt;0),AND($D1735=LataProjekcji,$F1735=0,$E1736&lt;=10)),$F1736,IF($D1735&lt;LataProjekcji,IF((SUM($K1737:R1737)+$D1737)&lt;$D1736,$D1737,$D1736-SUM($K1737:R1737)),0)),0)</f>
        <v>0</v>
      </c>
      <c r="T1737" s="247">
        <f ca="1">ROUND(IF(OR(AND($D1735=LataProjekcji,$F1735&gt;0),AND($D1735=LataProjekcji,$F1735=0,$E1736&lt;=10)),$F1736,IF($D1735&lt;LataProjekcji,IF((SUM($K1737:S1737)+$D1737)&lt;$D1736,$D1737,$D1736-SUM($K1737:S1737)),0)),0)</f>
        <v>0</v>
      </c>
      <c r="U1737" s="247">
        <f ca="1">ROUND(IF(OR(AND($D1735=LataProjekcji,$F1735&gt;0),AND($D1735=LataProjekcji,$F1735=0,$E1736&lt;=10)),$F1736,IF($D1735&lt;LataProjekcji,IF((SUM($K1737:T1737)+$D1737)&lt;$D1736,$D1737,$D1736-SUM($K1737:T1737)),0)),0)</f>
        <v>0</v>
      </c>
      <c r="V1737" s="247">
        <f ca="1">ROUND(IF(OR(AND($D1735=LataProjekcji,$F1735&gt;0),AND($D1735=LataProjekcji,$F1735=0,$E1736&lt;=10)),$F1736,IF($D1735&lt;LataProjekcji,IF((SUM($K1737:U1737)+$D1737)&lt;$D1736,$D1737,$D1736-SUM($K1737:U1737)),0)),0)</f>
        <v>0</v>
      </c>
      <c r="W1737" s="247">
        <f ca="1">ROUND(IF(OR(AND($D1735=LataProjekcji,$F1735&gt;0),AND($D1735=LataProjekcji,$F1735=0,$E1736&lt;=10)),$F1736,IF($D1735&lt;LataProjekcji,IF((SUM($K1737:V1737)+$D1737)&lt;$D1736,$D1737,$D1736-SUM($K1737:V1737)),0)),0)</f>
        <v>0</v>
      </c>
      <c r="X1737" s="247">
        <f ca="1">ROUND(IF(OR(AND($D1735=LataProjekcji,$F1735&gt;0),AND($D1735=LataProjekcji,$F1735=0,$E1736&lt;=10)),$F1736,IF($D1735&lt;LataProjekcji,IF((SUM($K1737:W1737)+$D1737)&lt;$D1736,$D1737,$D1736-SUM($K1737:W1737)),0)),0)</f>
        <v>0</v>
      </c>
      <c r="Y1737" s="247">
        <f ca="1">ROUND(IF(OR(AND($D1735=LataProjekcji,$F1735&gt;0),AND($D1735=LataProjekcji,$F1735=0,$E1736&lt;=10)),$F1736,IF($D1735&lt;LataProjekcji,IF((SUM($K1737:X1737)+$D1737)&lt;$D1736,$D1737,$D1736-SUM($K1737:X1737)),0)),0)</f>
        <v>0</v>
      </c>
      <c r="Z1737" s="247">
        <f ca="1">ROUND(IF(OR(AND($D1735=LataProjekcji,$F1735&gt;0),AND($D1735=LataProjekcji,$F1735=0,$E1736&lt;=10)),$F1736,IF($D1735&lt;LataProjekcji,IF((SUM($K1737:Y1737)+$D1737)&lt;$D1736,$D1737,$D1736-SUM($K1737:Y1737)),0)),0)</f>
        <v>0</v>
      </c>
      <c r="AA1737" s="247">
        <f ca="1">ROUND(IF(OR(AND($D1735=LataProjekcji,$F1735&gt;0),AND($D1735=LataProjekcji,$F1735=0,$E1736&lt;=10)),$F1736,IF($D1735&lt;LataProjekcji,IF((SUM($K1737:Z1737)+$D1737)&lt;$D1736,$D1737,$D1736-SUM($K1737:Z1737)),0)),0)</f>
        <v>0</v>
      </c>
      <c r="AB1737" s="247">
        <f ca="1">ROUND(IF(OR(AND($D1735=LataProjekcji,$F1735&gt;0),AND($D1735=LataProjekcji,$F1735=0,$E1736&lt;=10)),$F1736,IF($D1735&lt;LataProjekcji,IF((SUM($K1737:AA1737)+$D1737)&lt;$D1736,$D1737,$D1736-SUM($K1737:AA1737)),0)),0)</f>
        <v>0</v>
      </c>
      <c r="AC1737" s="247">
        <f ca="1">ROUND(IF(OR(AND($D1735=LataProjekcji,$F1735&gt;0),AND($D1735=LataProjekcji,$F1735=0,$E1736&lt;=10)),$F1736,IF($D1735&lt;LataProjekcji,IF((SUM($K1737:AB1737)+$D1737)&lt;$D1736,$D1737,$D1736-SUM($K1737:AB1737)),0)),0)</f>
        <v>0</v>
      </c>
      <c r="AD1737" s="247">
        <f ca="1">ROUND(IF(OR(AND($D1735=LataProjekcji,$F1735&gt;0),AND($D1735=LataProjekcji,$F1735=0,$E1736&lt;=10)),$F1736,IF($D1735&lt;LataProjekcji,IF((SUM($K1737:AC1737)+$D1737)&lt;$D1736,$D1737,$D1736-SUM($K1737:AC1737)),0)),0)</f>
        <v>0</v>
      </c>
      <c r="AE1737" s="247">
        <f ca="1">ROUND(IF(OR(AND($D1735=LataProjekcji,$F1735&gt;0),AND($D1735=LataProjekcji,$F1735=0,$E1736&lt;=10)),$F1736,IF($D1735&lt;LataProjekcji,IF((SUM($K1737:AD1737)+$D1737)&lt;$D1736,$D1737,$D1736-SUM($K1737:AD1737)),0)),0)</f>
        <v>0</v>
      </c>
    </row>
    <row r="1738" spans="1:31" ht="12.5" hidden="1" thickBot="1">
      <c r="A1738" s="325"/>
      <c r="B1738" s="21" t="s">
        <v>396</v>
      </c>
      <c r="C1738" s="21"/>
      <c r="D1738" s="22"/>
      <c r="E1738" s="21"/>
      <c r="F1738" s="21"/>
      <c r="G1738" s="21"/>
      <c r="H1738" s="21"/>
      <c r="I1738" s="21"/>
      <c r="J1738" s="21"/>
      <c r="K1738" s="22">
        <f ca="1">ROUND(K1737,0)</f>
        <v>0</v>
      </c>
      <c r="L1738" s="22">
        <f t="shared" ref="L1738:W1738" ca="1" si="2266">ROUND(K1738+L1737,0)</f>
        <v>0</v>
      </c>
      <c r="M1738" s="22">
        <f t="shared" ca="1" si="2266"/>
        <v>0</v>
      </c>
      <c r="N1738" s="22">
        <f t="shared" ca="1" si="2266"/>
        <v>0</v>
      </c>
      <c r="O1738" s="22">
        <f t="shared" ca="1" si="2266"/>
        <v>0</v>
      </c>
      <c r="P1738" s="22">
        <f t="shared" ca="1" si="2266"/>
        <v>0</v>
      </c>
      <c r="Q1738" s="22">
        <f t="shared" ca="1" si="2266"/>
        <v>0</v>
      </c>
      <c r="R1738" s="22">
        <f t="shared" ca="1" si="2266"/>
        <v>0</v>
      </c>
      <c r="S1738" s="22">
        <f t="shared" ca="1" si="2266"/>
        <v>0</v>
      </c>
      <c r="T1738" s="22">
        <f t="shared" ca="1" si="2266"/>
        <v>0</v>
      </c>
      <c r="U1738" s="22">
        <f t="shared" ca="1" si="2266"/>
        <v>0</v>
      </c>
      <c r="V1738" s="22">
        <f t="shared" ca="1" si="2266"/>
        <v>0</v>
      </c>
      <c r="W1738" s="22">
        <f t="shared" ca="1" si="2266"/>
        <v>0</v>
      </c>
      <c r="X1738" s="22">
        <f ca="1">ROUND(W1738+X1737,0)</f>
        <v>0</v>
      </c>
      <c r="Y1738" s="22">
        <f ca="1">ROUND(X1738+Y1737,0)</f>
        <v>0</v>
      </c>
      <c r="Z1738" s="22">
        <f t="shared" ref="Z1738:AA1738" ca="1" si="2267">ROUND(Y1738+Z1737,0)</f>
        <v>0</v>
      </c>
      <c r="AA1738" s="22">
        <f t="shared" ca="1" si="2267"/>
        <v>0</v>
      </c>
      <c r="AB1738" s="22">
        <f t="shared" ref="AB1738" ca="1" si="2268">ROUND(AA1738+AB1737,0)</f>
        <v>0</v>
      </c>
      <c r="AC1738" s="22">
        <f t="shared" ref="AC1738" ca="1" si="2269">ROUND(AB1738+AC1737,0)</f>
        <v>0</v>
      </c>
      <c r="AD1738" s="22">
        <f t="shared" ref="AD1738" ca="1" si="2270">ROUND(AC1738+AD1737,0)</f>
        <v>0</v>
      </c>
      <c r="AE1738" s="22">
        <f t="shared" ref="AE1738" ca="1" si="2271">ROUND(AD1738+AE1737,0)</f>
        <v>0</v>
      </c>
    </row>
    <row r="1739" spans="1:31" ht="12.5" hidden="1" thickBot="1">
      <c r="A1739" s="325"/>
      <c r="B1739" s="21" t="s">
        <v>387</v>
      </c>
      <c r="C1739" s="21"/>
      <c r="D1739" s="22"/>
      <c r="E1739" s="21"/>
      <c r="F1739" s="21"/>
      <c r="G1739" s="21"/>
      <c r="H1739" s="534">
        <f>H1732+7</f>
        <v>377</v>
      </c>
      <c r="I1739" s="21"/>
      <c r="J1739" s="21"/>
      <c r="K1739" s="76">
        <f ca="1">IF($D1735=LataProjekcji,ROUND($D1736-K1738,0),ROUND(IF(K1737=0,0,$D1736-K1738),0))</f>
        <v>0</v>
      </c>
      <c r="L1739" s="253">
        <f t="shared" ref="L1739:W1739" ca="1" si="2272">IF($D1735=LataProjekcji,ROUND($D1736-L1738,0),ROUND(IF(AND(L1737=0,K1739&gt;0),$D1736-L1738,IF(L1737=0,0,$D1736-L1738)),0))</f>
        <v>0</v>
      </c>
      <c r="M1739" s="253">
        <f t="shared" ca="1" si="2272"/>
        <v>0</v>
      </c>
      <c r="N1739" s="253">
        <f t="shared" ca="1" si="2272"/>
        <v>0</v>
      </c>
      <c r="O1739" s="253">
        <f t="shared" ca="1" si="2272"/>
        <v>0</v>
      </c>
      <c r="P1739" s="253">
        <f t="shared" ca="1" si="2272"/>
        <v>0</v>
      </c>
      <c r="Q1739" s="253">
        <f t="shared" ca="1" si="2272"/>
        <v>0</v>
      </c>
      <c r="R1739" s="253">
        <f t="shared" ca="1" si="2272"/>
        <v>0</v>
      </c>
      <c r="S1739" s="253">
        <f t="shared" ca="1" si="2272"/>
        <v>0</v>
      </c>
      <c r="T1739" s="253">
        <f t="shared" ca="1" si="2272"/>
        <v>0</v>
      </c>
      <c r="U1739" s="253">
        <f t="shared" ca="1" si="2272"/>
        <v>0</v>
      </c>
      <c r="V1739" s="253">
        <f t="shared" ca="1" si="2272"/>
        <v>0</v>
      </c>
      <c r="W1739" s="253">
        <f t="shared" ca="1" si="2272"/>
        <v>0</v>
      </c>
      <c r="X1739" s="253">
        <f t="shared" ref="X1739:AA1739" ca="1" si="2273">IF($D1735=LataProjekcji,ROUND($D1736-X1738,0),ROUND(IF(AND(X1737=0,W1739&gt;0),$D1736-X1738,IF(X1737=0,0,$D1736-X1738)),0))</f>
        <v>0</v>
      </c>
      <c r="Y1739" s="253">
        <f t="shared" ca="1" si="2273"/>
        <v>0</v>
      </c>
      <c r="Z1739" s="253">
        <f t="shared" ca="1" si="2273"/>
        <v>0</v>
      </c>
      <c r="AA1739" s="253">
        <f t="shared" ca="1" si="2273"/>
        <v>0</v>
      </c>
      <c r="AB1739" s="253">
        <f t="shared" ref="AB1739" ca="1" si="2274">IF($D1735=LataProjekcji,ROUND($D1736-AB1738,0),ROUND(IF(AND(AB1737=0,AA1739&gt;0),$D1736-AB1738,IF(AB1737=0,0,$D1736-AB1738)),0))</f>
        <v>0</v>
      </c>
      <c r="AC1739" s="253">
        <f t="shared" ref="AC1739" ca="1" si="2275">IF($D1735=LataProjekcji,ROUND($D1736-AC1738,0),ROUND(IF(AND(AC1737=0,AB1739&gt;0),$D1736-AC1738,IF(AC1737=0,0,$D1736-AC1738)),0))</f>
        <v>0</v>
      </c>
      <c r="AD1739" s="253">
        <f t="shared" ref="AD1739" ca="1" si="2276">IF($D1735=LataProjekcji,ROUND($D1736-AD1738,0),ROUND(IF(AND(AD1737=0,AC1739&gt;0),$D1736-AD1738,IF(AD1737=0,0,$D1736-AD1738)),0))</f>
        <v>0</v>
      </c>
      <c r="AE1739" s="253">
        <f t="shared" ref="AE1739" ca="1" si="2277">IF($D1735=LataProjekcji,ROUND($D1736-AE1738,0),ROUND(IF(AND(AE1737=0,AD1739&gt;0),$D1736-AE1738,IF(AE1737=0,0,$D1736-AE1738)),0))</f>
        <v>0</v>
      </c>
    </row>
    <row r="1740" spans="1:31" hidden="1">
      <c r="A1740" s="325"/>
      <c r="B1740" s="21"/>
      <c r="C1740" s="21"/>
      <c r="D1740" s="22"/>
      <c r="E1740" s="21"/>
      <c r="F1740" s="21"/>
      <c r="G1740" s="21"/>
      <c r="H1740" s="384">
        <f>H1733+1</f>
        <v>18</v>
      </c>
      <c r="I1740" s="21"/>
      <c r="J1740" s="384" t="s">
        <v>403</v>
      </c>
      <c r="K1740" s="523">
        <f t="shared" ref="K1740:AE1740" ca="1" si="2278">IF(AND(OFFSET($F$269,$D1734,0)="tak",OFFSET($G$269,$D1734,0)="tak",OFFSET($J$269,$D1734,0)="ok",LataProjekcji&lt;=Koniec_Projekt),ROUND(OFFSET($K$2527,$H1739,(COLUMN()-11))*OFFSET($K$469,$H1740,(COLUMN()-11)),0),0)</f>
        <v>0</v>
      </c>
      <c r="L1740" s="523">
        <f t="shared" ca="1" si="2278"/>
        <v>0</v>
      </c>
      <c r="M1740" s="523">
        <f t="shared" ca="1" si="2278"/>
        <v>0</v>
      </c>
      <c r="N1740" s="523">
        <f t="shared" ca="1" si="2278"/>
        <v>0</v>
      </c>
      <c r="O1740" s="523">
        <f t="shared" ca="1" si="2278"/>
        <v>0</v>
      </c>
      <c r="P1740" s="523">
        <f t="shared" ca="1" si="2278"/>
        <v>0</v>
      </c>
      <c r="Q1740" s="523">
        <f t="shared" ca="1" si="2278"/>
        <v>0</v>
      </c>
      <c r="R1740" s="523">
        <f t="shared" ca="1" si="2278"/>
        <v>0</v>
      </c>
      <c r="S1740" s="523">
        <f t="shared" ca="1" si="2278"/>
        <v>0</v>
      </c>
      <c r="T1740" s="523">
        <f t="shared" ca="1" si="2278"/>
        <v>0</v>
      </c>
      <c r="U1740" s="523">
        <f t="shared" ca="1" si="2278"/>
        <v>0</v>
      </c>
      <c r="V1740" s="523">
        <f t="shared" ca="1" si="2278"/>
        <v>0</v>
      </c>
      <c r="W1740" s="523">
        <f t="shared" ca="1" si="2278"/>
        <v>0</v>
      </c>
      <c r="X1740" s="523">
        <f t="shared" ca="1" si="2278"/>
        <v>0</v>
      </c>
      <c r="Y1740" s="523">
        <f t="shared" ca="1" si="2278"/>
        <v>0</v>
      </c>
      <c r="Z1740" s="523">
        <f t="shared" ca="1" si="2278"/>
        <v>0</v>
      </c>
      <c r="AA1740" s="523">
        <f t="shared" ca="1" si="2278"/>
        <v>0</v>
      </c>
      <c r="AB1740" s="523">
        <f t="shared" ca="1" si="2278"/>
        <v>0</v>
      </c>
      <c r="AC1740" s="523">
        <f t="shared" ca="1" si="2278"/>
        <v>0</v>
      </c>
      <c r="AD1740" s="523">
        <f t="shared" ca="1" si="2278"/>
        <v>0</v>
      </c>
      <c r="AE1740" s="523">
        <f t="shared" ca="1" si="2278"/>
        <v>0</v>
      </c>
    </row>
    <row r="1741" spans="1:31" hidden="1">
      <c r="A1741" s="325"/>
      <c r="B1741" s="20">
        <f ca="1">OFFSET($B$269,D1741,0)</f>
        <v>0</v>
      </c>
      <c r="C1741" s="20"/>
      <c r="D1741" s="21">
        <f>D1734+1</f>
        <v>168</v>
      </c>
      <c r="E1741" s="21"/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</row>
    <row r="1742" spans="1:31" hidden="1">
      <c r="A1742" s="325"/>
      <c r="B1742" s="21" t="s">
        <v>394</v>
      </c>
      <c r="C1742" s="21"/>
      <c r="D1742" s="164">
        <f ca="1">YEAR(OFFSET($E$269,D1741,0))</f>
        <v>1900</v>
      </c>
      <c r="E1742" s="164">
        <f ca="1">MONTH(OFFSET($E$269,D1741,0))</f>
        <v>1</v>
      </c>
      <c r="F1742" s="522" cm="1">
        <f t="array" aca="1" ref="F1742" ca="1">IleMiesiecyDoKoncaRokuST</f>
        <v>11</v>
      </c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  <c r="R1742" s="21"/>
      <c r="S1742" s="21"/>
      <c r="T1742" s="21"/>
      <c r="U1742" s="21"/>
      <c r="V1742" s="21"/>
      <c r="W1742" s="21"/>
      <c r="X1742" s="21"/>
      <c r="Y1742" s="21"/>
      <c r="Z1742" s="21"/>
      <c r="AA1742" s="21"/>
      <c r="AB1742" s="21"/>
      <c r="AC1742" s="21"/>
      <c r="AD1742" s="21"/>
      <c r="AE1742" s="21"/>
    </row>
    <row r="1743" spans="1:31" hidden="1">
      <c r="A1743" s="325"/>
      <c r="B1743" s="21" t="s">
        <v>387</v>
      </c>
      <c r="C1743" s="21"/>
      <c r="D1743" s="370">
        <f ca="1">IF(E1743&lt;0,0,ROUND(E1743,0))</f>
        <v>0</v>
      </c>
      <c r="E1743" s="248">
        <f ca="1">OFFSET($D$269,D1741,0)</f>
        <v>0</v>
      </c>
      <c r="F1743" s="370">
        <f ca="1">IF(E1743&gt;10,ROUND(($D1744/12)*$F1742,0),$D1743)</f>
        <v>0</v>
      </c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  <c r="V1743" s="21"/>
      <c r="W1743" s="21"/>
      <c r="X1743" s="21"/>
      <c r="Y1743" s="21"/>
      <c r="Z1743" s="21"/>
      <c r="AA1743" s="21"/>
      <c r="AB1743" s="21"/>
      <c r="AC1743" s="21"/>
      <c r="AD1743" s="21"/>
      <c r="AE1743" s="21"/>
    </row>
    <row r="1744" spans="1:31" hidden="1">
      <c r="A1744" s="325"/>
      <c r="B1744" s="21" t="s">
        <v>395</v>
      </c>
      <c r="C1744" s="415">
        <f ca="1">OFFSET($C$269,D1741,0)</f>
        <v>0</v>
      </c>
      <c r="D1744" s="246">
        <f ca="1">IF(ISBLANK(OFFSET($E$269,D1741,0)),0,IF(E1743&gt;10,ROUND(D1743*C1744,0),IF(D1743&lt;0,0,D1743)))</f>
        <v>0</v>
      </c>
      <c r="E1744" s="21"/>
      <c r="F1744" s="21"/>
      <c r="G1744" s="21"/>
      <c r="H1744" s="21"/>
      <c r="I1744" s="21"/>
      <c r="J1744" s="21"/>
      <c r="K1744" s="74">
        <f ca="1">ROUND(IF($D1742=LataProjekcji,$F1743,IF($D1742=LataProjekcji,$D1744,0)),0)</f>
        <v>0</v>
      </c>
      <c r="L1744" s="247">
        <f ca="1">ROUND(IF(OR(AND($D1742=LataProjekcji,$F1742&gt;0),AND($D1742=LataProjekcji,$F1742=0,$E1743&lt;=10)),$F1743,IF($D1742&lt;LataProjekcji,IF((SUM($K1744:K1744)+$D1744)&lt;$D1743,$D1744,$D1743-SUM($K1744:K1744)),0)),0)</f>
        <v>0</v>
      </c>
      <c r="M1744" s="247">
        <f ca="1">ROUND(IF(OR(AND($D1742=LataProjekcji,$F1742&gt;0),AND($D1742=LataProjekcji,$F1742=0,$E1743&lt;=10)),$F1743,IF($D1742&lt;LataProjekcji,IF((SUM($K1744:L1744)+$D1744)&lt;$D1743,$D1744,$D1743-SUM($K1744:L1744)),0)),0)</f>
        <v>0</v>
      </c>
      <c r="N1744" s="247">
        <f ca="1">ROUND(IF(OR(AND($D1742=LataProjekcji,$F1742&gt;0),AND($D1742=LataProjekcji,$F1742=0,$E1743&lt;=10)),$F1743,IF($D1742&lt;LataProjekcji,IF((SUM($K1744:M1744)+$D1744)&lt;$D1743,$D1744,$D1743-SUM($K1744:M1744)),0)),0)</f>
        <v>0</v>
      </c>
      <c r="O1744" s="247">
        <f ca="1">ROUND(IF(OR(AND($D1742=LataProjekcji,$F1742&gt;0),AND($D1742=LataProjekcji,$F1742=0,$E1743&lt;=10)),$F1743,IF($D1742&lt;LataProjekcji,IF((SUM($K1744:N1744)+$D1744)&lt;$D1743,$D1744,$D1743-SUM($K1744:N1744)),0)),0)</f>
        <v>0</v>
      </c>
      <c r="P1744" s="247">
        <f ca="1">ROUND(IF(OR(AND($D1742=LataProjekcji,$F1742&gt;0),AND($D1742=LataProjekcji,$F1742=0,$E1743&lt;=10)),$F1743,IF($D1742&lt;LataProjekcji,IF((SUM($K1744:O1744)+$D1744)&lt;$D1743,$D1744,$D1743-SUM($K1744:O1744)),0)),0)</f>
        <v>0</v>
      </c>
      <c r="Q1744" s="247">
        <f ca="1">ROUND(IF(OR(AND($D1742=LataProjekcji,$F1742&gt;0),AND($D1742=LataProjekcji,$F1742=0,$E1743&lt;=10)),$F1743,IF($D1742&lt;LataProjekcji,IF((SUM($K1744:P1744)+$D1744)&lt;$D1743,$D1744,$D1743-SUM($K1744:P1744)),0)),0)</f>
        <v>0</v>
      </c>
      <c r="R1744" s="247">
        <f ca="1">ROUND(IF(OR(AND($D1742=LataProjekcji,$F1742&gt;0),AND($D1742=LataProjekcji,$F1742=0,$E1743&lt;=10)),$F1743,IF($D1742&lt;LataProjekcji,IF((SUM($K1744:Q1744)+$D1744)&lt;$D1743,$D1744,$D1743-SUM($K1744:Q1744)),0)),0)</f>
        <v>0</v>
      </c>
      <c r="S1744" s="247">
        <f ca="1">ROUND(IF(OR(AND($D1742=LataProjekcji,$F1742&gt;0),AND($D1742=LataProjekcji,$F1742=0,$E1743&lt;=10)),$F1743,IF($D1742&lt;LataProjekcji,IF((SUM($K1744:R1744)+$D1744)&lt;$D1743,$D1744,$D1743-SUM($K1744:R1744)),0)),0)</f>
        <v>0</v>
      </c>
      <c r="T1744" s="247">
        <f ca="1">ROUND(IF(OR(AND($D1742=LataProjekcji,$F1742&gt;0),AND($D1742=LataProjekcji,$F1742=0,$E1743&lt;=10)),$F1743,IF($D1742&lt;LataProjekcji,IF((SUM($K1744:S1744)+$D1744)&lt;$D1743,$D1744,$D1743-SUM($K1744:S1744)),0)),0)</f>
        <v>0</v>
      </c>
      <c r="U1744" s="247">
        <f ca="1">ROUND(IF(OR(AND($D1742=LataProjekcji,$F1742&gt;0),AND($D1742=LataProjekcji,$F1742=0,$E1743&lt;=10)),$F1743,IF($D1742&lt;LataProjekcji,IF((SUM($K1744:T1744)+$D1744)&lt;$D1743,$D1744,$D1743-SUM($K1744:T1744)),0)),0)</f>
        <v>0</v>
      </c>
      <c r="V1744" s="247">
        <f ca="1">ROUND(IF(OR(AND($D1742=LataProjekcji,$F1742&gt;0),AND($D1742=LataProjekcji,$F1742=0,$E1743&lt;=10)),$F1743,IF($D1742&lt;LataProjekcji,IF((SUM($K1744:U1744)+$D1744)&lt;$D1743,$D1744,$D1743-SUM($K1744:U1744)),0)),0)</f>
        <v>0</v>
      </c>
      <c r="W1744" s="247">
        <f ca="1">ROUND(IF(OR(AND($D1742=LataProjekcji,$F1742&gt;0),AND($D1742=LataProjekcji,$F1742=0,$E1743&lt;=10)),$F1743,IF($D1742&lt;LataProjekcji,IF((SUM($K1744:V1744)+$D1744)&lt;$D1743,$D1744,$D1743-SUM($K1744:V1744)),0)),0)</f>
        <v>0</v>
      </c>
      <c r="X1744" s="247">
        <f ca="1">ROUND(IF(OR(AND($D1742=LataProjekcji,$F1742&gt;0),AND($D1742=LataProjekcji,$F1742=0,$E1743&lt;=10)),$F1743,IF($D1742&lt;LataProjekcji,IF((SUM($K1744:W1744)+$D1744)&lt;$D1743,$D1744,$D1743-SUM($K1744:W1744)),0)),0)</f>
        <v>0</v>
      </c>
      <c r="Y1744" s="247">
        <f ca="1">ROUND(IF(OR(AND($D1742=LataProjekcji,$F1742&gt;0),AND($D1742=LataProjekcji,$F1742=0,$E1743&lt;=10)),$F1743,IF($D1742&lt;LataProjekcji,IF((SUM($K1744:X1744)+$D1744)&lt;$D1743,$D1744,$D1743-SUM($K1744:X1744)),0)),0)</f>
        <v>0</v>
      </c>
      <c r="Z1744" s="247">
        <f ca="1">ROUND(IF(OR(AND($D1742=LataProjekcji,$F1742&gt;0),AND($D1742=LataProjekcji,$F1742=0,$E1743&lt;=10)),$F1743,IF($D1742&lt;LataProjekcji,IF((SUM($K1744:Y1744)+$D1744)&lt;$D1743,$D1744,$D1743-SUM($K1744:Y1744)),0)),0)</f>
        <v>0</v>
      </c>
      <c r="AA1744" s="247">
        <f ca="1">ROUND(IF(OR(AND($D1742=LataProjekcji,$F1742&gt;0),AND($D1742=LataProjekcji,$F1742=0,$E1743&lt;=10)),$F1743,IF($D1742&lt;LataProjekcji,IF((SUM($K1744:Z1744)+$D1744)&lt;$D1743,$D1744,$D1743-SUM($K1744:Z1744)),0)),0)</f>
        <v>0</v>
      </c>
      <c r="AB1744" s="247">
        <f ca="1">ROUND(IF(OR(AND($D1742=LataProjekcji,$F1742&gt;0),AND($D1742=LataProjekcji,$F1742=0,$E1743&lt;=10)),$F1743,IF($D1742&lt;LataProjekcji,IF((SUM($K1744:AA1744)+$D1744)&lt;$D1743,$D1744,$D1743-SUM($K1744:AA1744)),0)),0)</f>
        <v>0</v>
      </c>
      <c r="AC1744" s="247">
        <f ca="1">ROUND(IF(OR(AND($D1742=LataProjekcji,$F1742&gt;0),AND($D1742=LataProjekcji,$F1742=0,$E1743&lt;=10)),$F1743,IF($D1742&lt;LataProjekcji,IF((SUM($K1744:AB1744)+$D1744)&lt;$D1743,$D1744,$D1743-SUM($K1744:AB1744)),0)),0)</f>
        <v>0</v>
      </c>
      <c r="AD1744" s="247">
        <f ca="1">ROUND(IF(OR(AND($D1742=LataProjekcji,$F1742&gt;0),AND($D1742=LataProjekcji,$F1742=0,$E1743&lt;=10)),$F1743,IF($D1742&lt;LataProjekcji,IF((SUM($K1744:AC1744)+$D1744)&lt;$D1743,$D1744,$D1743-SUM($K1744:AC1744)),0)),0)</f>
        <v>0</v>
      </c>
      <c r="AE1744" s="247">
        <f ca="1">ROUND(IF(OR(AND($D1742=LataProjekcji,$F1742&gt;0),AND($D1742=LataProjekcji,$F1742=0,$E1743&lt;=10)),$F1743,IF($D1742&lt;LataProjekcji,IF((SUM($K1744:AD1744)+$D1744)&lt;$D1743,$D1744,$D1743-SUM($K1744:AD1744)),0)),0)</f>
        <v>0</v>
      </c>
    </row>
    <row r="1745" spans="1:31" ht="12.5" hidden="1" thickBot="1">
      <c r="A1745" s="325"/>
      <c r="B1745" s="21" t="s">
        <v>396</v>
      </c>
      <c r="C1745" s="21"/>
      <c r="D1745" s="22"/>
      <c r="E1745" s="21"/>
      <c r="F1745" s="21"/>
      <c r="G1745" s="21"/>
      <c r="H1745" s="21"/>
      <c r="I1745" s="21"/>
      <c r="J1745" s="21"/>
      <c r="K1745" s="22">
        <f ca="1">ROUND(K1744,0)</f>
        <v>0</v>
      </c>
      <c r="L1745" s="22">
        <f t="shared" ref="L1745:W1745" ca="1" si="2279">ROUND(K1745+L1744,0)</f>
        <v>0</v>
      </c>
      <c r="M1745" s="22">
        <f t="shared" ca="1" si="2279"/>
        <v>0</v>
      </c>
      <c r="N1745" s="22">
        <f t="shared" ca="1" si="2279"/>
        <v>0</v>
      </c>
      <c r="O1745" s="22">
        <f t="shared" ca="1" si="2279"/>
        <v>0</v>
      </c>
      <c r="P1745" s="22">
        <f t="shared" ca="1" si="2279"/>
        <v>0</v>
      </c>
      <c r="Q1745" s="22">
        <f t="shared" ca="1" si="2279"/>
        <v>0</v>
      </c>
      <c r="R1745" s="22">
        <f t="shared" ca="1" si="2279"/>
        <v>0</v>
      </c>
      <c r="S1745" s="22">
        <f t="shared" ca="1" si="2279"/>
        <v>0</v>
      </c>
      <c r="T1745" s="22">
        <f t="shared" ca="1" si="2279"/>
        <v>0</v>
      </c>
      <c r="U1745" s="22">
        <f t="shared" ca="1" si="2279"/>
        <v>0</v>
      </c>
      <c r="V1745" s="22">
        <f t="shared" ca="1" si="2279"/>
        <v>0</v>
      </c>
      <c r="W1745" s="22">
        <f t="shared" ca="1" si="2279"/>
        <v>0</v>
      </c>
      <c r="X1745" s="22">
        <f ca="1">ROUND(W1745+X1744,0)</f>
        <v>0</v>
      </c>
      <c r="Y1745" s="22">
        <f ca="1">ROUND(X1745+Y1744,0)</f>
        <v>0</v>
      </c>
      <c r="Z1745" s="22">
        <f t="shared" ref="Z1745:AA1745" ca="1" si="2280">ROUND(Y1745+Z1744,0)</f>
        <v>0</v>
      </c>
      <c r="AA1745" s="22">
        <f t="shared" ca="1" si="2280"/>
        <v>0</v>
      </c>
      <c r="AB1745" s="22">
        <f t="shared" ref="AB1745" ca="1" si="2281">ROUND(AA1745+AB1744,0)</f>
        <v>0</v>
      </c>
      <c r="AC1745" s="22">
        <f t="shared" ref="AC1745" ca="1" si="2282">ROUND(AB1745+AC1744,0)</f>
        <v>0</v>
      </c>
      <c r="AD1745" s="22">
        <f t="shared" ref="AD1745" ca="1" si="2283">ROUND(AC1745+AD1744,0)</f>
        <v>0</v>
      </c>
      <c r="AE1745" s="22">
        <f t="shared" ref="AE1745" ca="1" si="2284">ROUND(AD1745+AE1744,0)</f>
        <v>0</v>
      </c>
    </row>
    <row r="1746" spans="1:31" ht="12.5" hidden="1" thickBot="1">
      <c r="A1746" s="325"/>
      <c r="B1746" s="21" t="s">
        <v>387</v>
      </c>
      <c r="C1746" s="21"/>
      <c r="D1746" s="22"/>
      <c r="E1746" s="21"/>
      <c r="F1746" s="21"/>
      <c r="G1746" s="21"/>
      <c r="H1746" s="534">
        <f>H1739+7</f>
        <v>384</v>
      </c>
      <c r="I1746" s="21"/>
      <c r="J1746" s="21"/>
      <c r="K1746" s="76">
        <f ca="1">IF($D1742=LataProjekcji,ROUND($D1743-K1745,0),ROUND(IF(K1744=0,0,$D1743-K1745),0))</f>
        <v>0</v>
      </c>
      <c r="L1746" s="253">
        <f t="shared" ref="L1746:W1746" ca="1" si="2285">IF($D1742=LataProjekcji,ROUND($D1743-L1745,0),ROUND(IF(AND(L1744=0,K1746&gt;0),$D1743-L1745,IF(L1744=0,0,$D1743-L1745)),0))</f>
        <v>0</v>
      </c>
      <c r="M1746" s="253">
        <f t="shared" ca="1" si="2285"/>
        <v>0</v>
      </c>
      <c r="N1746" s="253">
        <f t="shared" ca="1" si="2285"/>
        <v>0</v>
      </c>
      <c r="O1746" s="253">
        <f t="shared" ca="1" si="2285"/>
        <v>0</v>
      </c>
      <c r="P1746" s="253">
        <f t="shared" ca="1" si="2285"/>
        <v>0</v>
      </c>
      <c r="Q1746" s="253">
        <f t="shared" ca="1" si="2285"/>
        <v>0</v>
      </c>
      <c r="R1746" s="253">
        <f t="shared" ca="1" si="2285"/>
        <v>0</v>
      </c>
      <c r="S1746" s="253">
        <f t="shared" ca="1" si="2285"/>
        <v>0</v>
      </c>
      <c r="T1746" s="253">
        <f t="shared" ca="1" si="2285"/>
        <v>0</v>
      </c>
      <c r="U1746" s="253">
        <f t="shared" ca="1" si="2285"/>
        <v>0</v>
      </c>
      <c r="V1746" s="253">
        <f t="shared" ca="1" si="2285"/>
        <v>0</v>
      </c>
      <c r="W1746" s="253">
        <f t="shared" ca="1" si="2285"/>
        <v>0</v>
      </c>
      <c r="X1746" s="253">
        <f t="shared" ref="X1746:AA1746" ca="1" si="2286">IF($D1742=LataProjekcji,ROUND($D1743-X1745,0),ROUND(IF(AND(X1744=0,W1746&gt;0),$D1743-X1745,IF(X1744=0,0,$D1743-X1745)),0))</f>
        <v>0</v>
      </c>
      <c r="Y1746" s="253">
        <f t="shared" ca="1" si="2286"/>
        <v>0</v>
      </c>
      <c r="Z1746" s="253">
        <f t="shared" ca="1" si="2286"/>
        <v>0</v>
      </c>
      <c r="AA1746" s="253">
        <f t="shared" ca="1" si="2286"/>
        <v>0</v>
      </c>
      <c r="AB1746" s="253">
        <f t="shared" ref="AB1746" ca="1" si="2287">IF($D1742=LataProjekcji,ROUND($D1743-AB1745,0),ROUND(IF(AND(AB1744=0,AA1746&gt;0),$D1743-AB1745,IF(AB1744=0,0,$D1743-AB1745)),0))</f>
        <v>0</v>
      </c>
      <c r="AC1746" s="253">
        <f t="shared" ref="AC1746" ca="1" si="2288">IF($D1742=LataProjekcji,ROUND($D1743-AC1745,0),ROUND(IF(AND(AC1744=0,AB1746&gt;0),$D1743-AC1745,IF(AC1744=0,0,$D1743-AC1745)),0))</f>
        <v>0</v>
      </c>
      <c r="AD1746" s="253">
        <f t="shared" ref="AD1746" ca="1" si="2289">IF($D1742=LataProjekcji,ROUND($D1743-AD1745,0),ROUND(IF(AND(AD1744=0,AC1746&gt;0),$D1743-AD1745,IF(AD1744=0,0,$D1743-AD1745)),0))</f>
        <v>0</v>
      </c>
      <c r="AE1746" s="253">
        <f t="shared" ref="AE1746" ca="1" si="2290">IF($D1742=LataProjekcji,ROUND($D1743-AE1745,0),ROUND(IF(AND(AE1744=0,AD1746&gt;0),$D1743-AE1745,IF(AE1744=0,0,$D1743-AE1745)),0))</f>
        <v>0</v>
      </c>
    </row>
    <row r="1747" spans="1:31" hidden="1">
      <c r="A1747" s="325"/>
      <c r="B1747" s="21"/>
      <c r="C1747" s="21"/>
      <c r="D1747" s="21"/>
      <c r="E1747" s="21"/>
      <c r="F1747" s="21"/>
      <c r="G1747" s="21"/>
      <c r="H1747" s="384">
        <f>H1740+1</f>
        <v>19</v>
      </c>
      <c r="I1747" s="21"/>
      <c r="J1747" s="384" t="s">
        <v>403</v>
      </c>
      <c r="K1747" s="523">
        <f t="shared" ref="K1747:AE1747" ca="1" si="2291">IF(AND(OFFSET($F$269,$D1741,0)="tak",OFFSET($G$269,$D1741,0)="tak",OFFSET($J$269,$D1741,0)="ok",LataProjekcji&lt;=Koniec_Projekt),ROUND(OFFSET($K$2527,$H1746,(COLUMN()-11))*OFFSET($K$469,$H1747,(COLUMN()-11)),0),0)</f>
        <v>0</v>
      </c>
      <c r="L1747" s="523">
        <f t="shared" ca="1" si="2291"/>
        <v>0</v>
      </c>
      <c r="M1747" s="523">
        <f t="shared" ca="1" si="2291"/>
        <v>0</v>
      </c>
      <c r="N1747" s="523">
        <f t="shared" ca="1" si="2291"/>
        <v>0</v>
      </c>
      <c r="O1747" s="523">
        <f t="shared" ca="1" si="2291"/>
        <v>0</v>
      </c>
      <c r="P1747" s="523">
        <f t="shared" ca="1" si="2291"/>
        <v>0</v>
      </c>
      <c r="Q1747" s="523">
        <f t="shared" ca="1" si="2291"/>
        <v>0</v>
      </c>
      <c r="R1747" s="523">
        <f t="shared" ca="1" si="2291"/>
        <v>0</v>
      </c>
      <c r="S1747" s="523">
        <f t="shared" ca="1" si="2291"/>
        <v>0</v>
      </c>
      <c r="T1747" s="523">
        <f t="shared" ca="1" si="2291"/>
        <v>0</v>
      </c>
      <c r="U1747" s="523">
        <f t="shared" ca="1" si="2291"/>
        <v>0</v>
      </c>
      <c r="V1747" s="523">
        <f t="shared" ca="1" si="2291"/>
        <v>0</v>
      </c>
      <c r="W1747" s="523">
        <f t="shared" ca="1" si="2291"/>
        <v>0</v>
      </c>
      <c r="X1747" s="523">
        <f t="shared" ca="1" si="2291"/>
        <v>0</v>
      </c>
      <c r="Y1747" s="523">
        <f t="shared" ca="1" si="2291"/>
        <v>0</v>
      </c>
      <c r="Z1747" s="523">
        <f t="shared" ca="1" si="2291"/>
        <v>0</v>
      </c>
      <c r="AA1747" s="523">
        <f t="shared" ca="1" si="2291"/>
        <v>0</v>
      </c>
      <c r="AB1747" s="523">
        <f t="shared" ca="1" si="2291"/>
        <v>0</v>
      </c>
      <c r="AC1747" s="523">
        <f t="shared" ca="1" si="2291"/>
        <v>0</v>
      </c>
      <c r="AD1747" s="523">
        <f t="shared" ca="1" si="2291"/>
        <v>0</v>
      </c>
      <c r="AE1747" s="523">
        <f t="shared" ca="1" si="2291"/>
        <v>0</v>
      </c>
    </row>
    <row r="1748" spans="1:31" hidden="1">
      <c r="A1748" s="325"/>
      <c r="B1748" s="20">
        <f ca="1">OFFSET($B$269,D1748,0)</f>
        <v>0</v>
      </c>
      <c r="C1748" s="20"/>
      <c r="D1748" s="21">
        <f>D1741+1</f>
        <v>169</v>
      </c>
      <c r="E1748" s="21"/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</row>
    <row r="1749" spans="1:31" hidden="1">
      <c r="A1749" s="325"/>
      <c r="B1749" s="21" t="s">
        <v>394</v>
      </c>
      <c r="C1749" s="21"/>
      <c r="D1749" s="164">
        <f ca="1">YEAR(OFFSET($E$269,D1748,0))</f>
        <v>1900</v>
      </c>
      <c r="E1749" s="164">
        <f ca="1">MONTH(OFFSET($E$269,D1748,0))</f>
        <v>1</v>
      </c>
      <c r="F1749" s="522" cm="1">
        <f t="array" aca="1" ref="F1749" ca="1">IleMiesiecyDoKoncaRokuST</f>
        <v>11</v>
      </c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  <c r="R1749" s="21"/>
      <c r="S1749" s="21"/>
      <c r="T1749" s="21"/>
      <c r="U1749" s="21"/>
      <c r="V1749" s="21"/>
      <c r="W1749" s="21"/>
      <c r="X1749" s="21"/>
      <c r="Y1749" s="21"/>
      <c r="Z1749" s="21"/>
      <c r="AA1749" s="21"/>
      <c r="AB1749" s="21"/>
      <c r="AC1749" s="21"/>
      <c r="AD1749" s="21"/>
      <c r="AE1749" s="21"/>
    </row>
    <row r="1750" spans="1:31" hidden="1">
      <c r="A1750" s="325"/>
      <c r="B1750" s="21" t="s">
        <v>387</v>
      </c>
      <c r="C1750" s="21"/>
      <c r="D1750" s="371">
        <f ca="1">IF(E1750&lt;0,0,ROUND(E1750,0))</f>
        <v>0</v>
      </c>
      <c r="E1750" s="248">
        <f ca="1">OFFSET($D$269,D1748,0)</f>
        <v>0</v>
      </c>
      <c r="F1750" s="371">
        <f ca="1">IF(E1750&gt;10,ROUND(($D1751/12)*$F1749,0),$D1750)</f>
        <v>0</v>
      </c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  <c r="R1750" s="21"/>
      <c r="S1750" s="21"/>
      <c r="T1750" s="21"/>
      <c r="U1750" s="21"/>
      <c r="V1750" s="21"/>
      <c r="W1750" s="21"/>
      <c r="X1750" s="21"/>
      <c r="Y1750" s="21"/>
      <c r="Z1750" s="21"/>
      <c r="AA1750" s="21"/>
      <c r="AB1750" s="21"/>
      <c r="AC1750" s="21"/>
      <c r="AD1750" s="21"/>
      <c r="AE1750" s="21"/>
    </row>
    <row r="1751" spans="1:31" hidden="1">
      <c r="A1751" s="325"/>
      <c r="B1751" s="21" t="s">
        <v>395</v>
      </c>
      <c r="C1751" s="415">
        <f ca="1">OFFSET($C$269,D1748,0)</f>
        <v>0</v>
      </c>
      <c r="D1751" s="246">
        <f ca="1">IF(ISBLANK(OFFSET($E$269,D1748,0)),0,IF(E1750&gt;10,ROUND(D1750*C1751,0),IF(D1750&lt;0,0,D1750)))</f>
        <v>0</v>
      </c>
      <c r="E1751" s="21"/>
      <c r="F1751" s="21"/>
      <c r="G1751" s="21"/>
      <c r="H1751" s="21"/>
      <c r="I1751" s="21"/>
      <c r="J1751" s="21"/>
      <c r="K1751" s="74">
        <f ca="1">ROUND(IF($D1749=LataProjekcji,$F1750,IF($D1749=LataProjekcji,$D1751,0)),0)</f>
        <v>0</v>
      </c>
      <c r="L1751" s="247">
        <f ca="1">ROUND(IF(OR(AND($D1749=LataProjekcji,$F1749&gt;0),AND($D1749=LataProjekcji,$F1749=0,$E1750&lt;=10)),$F1750,IF($D1749&lt;LataProjekcji,IF((SUM($K1751:K1751)+$D1751)&lt;$D1750,$D1751,$D1750-SUM($K1751:K1751)),0)),0)</f>
        <v>0</v>
      </c>
      <c r="M1751" s="247">
        <f ca="1">ROUND(IF(OR(AND($D1749=LataProjekcji,$F1749&gt;0),AND($D1749=LataProjekcji,$F1749=0,$E1750&lt;=10)),$F1750,IF($D1749&lt;LataProjekcji,IF((SUM($K1751:L1751)+$D1751)&lt;$D1750,$D1751,$D1750-SUM($K1751:L1751)),0)),0)</f>
        <v>0</v>
      </c>
      <c r="N1751" s="247">
        <f ca="1">ROUND(IF(OR(AND($D1749=LataProjekcji,$F1749&gt;0),AND($D1749=LataProjekcji,$F1749=0,$E1750&lt;=10)),$F1750,IF($D1749&lt;LataProjekcji,IF((SUM($K1751:M1751)+$D1751)&lt;$D1750,$D1751,$D1750-SUM($K1751:M1751)),0)),0)</f>
        <v>0</v>
      </c>
      <c r="O1751" s="247">
        <f ca="1">ROUND(IF(OR(AND($D1749=LataProjekcji,$F1749&gt;0),AND($D1749=LataProjekcji,$F1749=0,$E1750&lt;=10)),$F1750,IF($D1749&lt;LataProjekcji,IF((SUM($K1751:N1751)+$D1751)&lt;$D1750,$D1751,$D1750-SUM($K1751:N1751)),0)),0)</f>
        <v>0</v>
      </c>
      <c r="P1751" s="247">
        <f ca="1">ROUND(IF(OR(AND($D1749=LataProjekcji,$F1749&gt;0),AND($D1749=LataProjekcji,$F1749=0,$E1750&lt;=10)),$F1750,IF($D1749&lt;LataProjekcji,IF((SUM($K1751:O1751)+$D1751)&lt;$D1750,$D1751,$D1750-SUM($K1751:O1751)),0)),0)</f>
        <v>0</v>
      </c>
      <c r="Q1751" s="247">
        <f ca="1">ROUND(IF(OR(AND($D1749=LataProjekcji,$F1749&gt;0),AND($D1749=LataProjekcji,$F1749=0,$E1750&lt;=10)),$F1750,IF($D1749&lt;LataProjekcji,IF((SUM($K1751:P1751)+$D1751)&lt;$D1750,$D1751,$D1750-SUM($K1751:P1751)),0)),0)</f>
        <v>0</v>
      </c>
      <c r="R1751" s="247">
        <f ca="1">ROUND(IF(OR(AND($D1749=LataProjekcji,$F1749&gt;0),AND($D1749=LataProjekcji,$F1749=0,$E1750&lt;=10)),$F1750,IF($D1749&lt;LataProjekcji,IF((SUM($K1751:Q1751)+$D1751)&lt;$D1750,$D1751,$D1750-SUM($K1751:Q1751)),0)),0)</f>
        <v>0</v>
      </c>
      <c r="S1751" s="247">
        <f ca="1">ROUND(IF(OR(AND($D1749=LataProjekcji,$F1749&gt;0),AND($D1749=LataProjekcji,$F1749=0,$E1750&lt;=10)),$F1750,IF($D1749&lt;LataProjekcji,IF((SUM($K1751:R1751)+$D1751)&lt;$D1750,$D1751,$D1750-SUM($K1751:R1751)),0)),0)</f>
        <v>0</v>
      </c>
      <c r="T1751" s="247">
        <f ca="1">ROUND(IF(OR(AND($D1749=LataProjekcji,$F1749&gt;0),AND($D1749=LataProjekcji,$F1749=0,$E1750&lt;=10)),$F1750,IF($D1749&lt;LataProjekcji,IF((SUM($K1751:S1751)+$D1751)&lt;$D1750,$D1751,$D1750-SUM($K1751:S1751)),0)),0)</f>
        <v>0</v>
      </c>
      <c r="U1751" s="247">
        <f ca="1">ROUND(IF(OR(AND($D1749=LataProjekcji,$F1749&gt;0),AND($D1749=LataProjekcji,$F1749=0,$E1750&lt;=10)),$F1750,IF($D1749&lt;LataProjekcji,IF((SUM($K1751:T1751)+$D1751)&lt;$D1750,$D1751,$D1750-SUM($K1751:T1751)),0)),0)</f>
        <v>0</v>
      </c>
      <c r="V1751" s="247">
        <f ca="1">ROUND(IF(OR(AND($D1749=LataProjekcji,$F1749&gt;0),AND($D1749=LataProjekcji,$F1749=0,$E1750&lt;=10)),$F1750,IF($D1749&lt;LataProjekcji,IF((SUM($K1751:U1751)+$D1751)&lt;$D1750,$D1751,$D1750-SUM($K1751:U1751)),0)),0)</f>
        <v>0</v>
      </c>
      <c r="W1751" s="247">
        <f ca="1">ROUND(IF(OR(AND($D1749=LataProjekcji,$F1749&gt;0),AND($D1749=LataProjekcji,$F1749=0,$E1750&lt;=10)),$F1750,IF($D1749&lt;LataProjekcji,IF((SUM($K1751:V1751)+$D1751)&lt;$D1750,$D1751,$D1750-SUM($K1751:V1751)),0)),0)</f>
        <v>0</v>
      </c>
      <c r="X1751" s="247">
        <f ca="1">ROUND(IF(OR(AND($D1749=LataProjekcji,$F1749&gt;0),AND($D1749=LataProjekcji,$F1749=0,$E1750&lt;=10)),$F1750,IF($D1749&lt;LataProjekcji,IF((SUM($K1751:W1751)+$D1751)&lt;$D1750,$D1751,$D1750-SUM($K1751:W1751)),0)),0)</f>
        <v>0</v>
      </c>
      <c r="Y1751" s="247">
        <f ca="1">ROUND(IF(OR(AND($D1749=LataProjekcji,$F1749&gt;0),AND($D1749=LataProjekcji,$F1749=0,$E1750&lt;=10)),$F1750,IF($D1749&lt;LataProjekcji,IF((SUM($K1751:X1751)+$D1751)&lt;$D1750,$D1751,$D1750-SUM($K1751:X1751)),0)),0)</f>
        <v>0</v>
      </c>
      <c r="Z1751" s="247">
        <f ca="1">ROUND(IF(OR(AND($D1749=LataProjekcji,$F1749&gt;0),AND($D1749=LataProjekcji,$F1749=0,$E1750&lt;=10)),$F1750,IF($D1749&lt;LataProjekcji,IF((SUM($K1751:Y1751)+$D1751)&lt;$D1750,$D1751,$D1750-SUM($K1751:Y1751)),0)),0)</f>
        <v>0</v>
      </c>
      <c r="AA1751" s="247">
        <f ca="1">ROUND(IF(OR(AND($D1749=LataProjekcji,$F1749&gt;0),AND($D1749=LataProjekcji,$F1749=0,$E1750&lt;=10)),$F1750,IF($D1749&lt;LataProjekcji,IF((SUM($K1751:Z1751)+$D1751)&lt;$D1750,$D1751,$D1750-SUM($K1751:Z1751)),0)),0)</f>
        <v>0</v>
      </c>
      <c r="AB1751" s="247">
        <f ca="1">ROUND(IF(OR(AND($D1749=LataProjekcji,$F1749&gt;0),AND($D1749=LataProjekcji,$F1749=0,$E1750&lt;=10)),$F1750,IF($D1749&lt;LataProjekcji,IF((SUM($K1751:AA1751)+$D1751)&lt;$D1750,$D1751,$D1750-SUM($K1751:AA1751)),0)),0)</f>
        <v>0</v>
      </c>
      <c r="AC1751" s="247">
        <f ca="1">ROUND(IF(OR(AND($D1749=LataProjekcji,$F1749&gt;0),AND($D1749=LataProjekcji,$F1749=0,$E1750&lt;=10)),$F1750,IF($D1749&lt;LataProjekcji,IF((SUM($K1751:AB1751)+$D1751)&lt;$D1750,$D1751,$D1750-SUM($K1751:AB1751)),0)),0)</f>
        <v>0</v>
      </c>
      <c r="AD1751" s="247">
        <f ca="1">ROUND(IF(OR(AND($D1749=LataProjekcji,$F1749&gt;0),AND($D1749=LataProjekcji,$F1749=0,$E1750&lt;=10)),$F1750,IF($D1749&lt;LataProjekcji,IF((SUM($K1751:AC1751)+$D1751)&lt;$D1750,$D1751,$D1750-SUM($K1751:AC1751)),0)),0)</f>
        <v>0</v>
      </c>
      <c r="AE1751" s="247">
        <f ca="1">ROUND(IF(OR(AND($D1749=LataProjekcji,$F1749&gt;0),AND($D1749=LataProjekcji,$F1749=0,$E1750&lt;=10)),$F1750,IF($D1749&lt;LataProjekcji,IF((SUM($K1751:AD1751)+$D1751)&lt;$D1750,$D1751,$D1750-SUM($K1751:AD1751)),0)),0)</f>
        <v>0</v>
      </c>
    </row>
    <row r="1752" spans="1:31" ht="12.5" hidden="1" thickBot="1">
      <c r="A1752" s="325"/>
      <c r="B1752" s="21" t="s">
        <v>396</v>
      </c>
      <c r="C1752" s="21"/>
      <c r="D1752" s="22"/>
      <c r="E1752" s="21"/>
      <c r="F1752" s="21"/>
      <c r="G1752" s="21"/>
      <c r="H1752" s="21"/>
      <c r="I1752" s="21"/>
      <c r="J1752" s="21"/>
      <c r="K1752" s="22">
        <f ca="1">ROUND(K1751,0)</f>
        <v>0</v>
      </c>
      <c r="L1752" s="22">
        <f t="shared" ref="L1752:W1752" ca="1" si="2292">ROUND(K1752+L1751,0)</f>
        <v>0</v>
      </c>
      <c r="M1752" s="22">
        <f t="shared" ca="1" si="2292"/>
        <v>0</v>
      </c>
      <c r="N1752" s="22">
        <f t="shared" ca="1" si="2292"/>
        <v>0</v>
      </c>
      <c r="O1752" s="22">
        <f t="shared" ca="1" si="2292"/>
        <v>0</v>
      </c>
      <c r="P1752" s="22">
        <f t="shared" ca="1" si="2292"/>
        <v>0</v>
      </c>
      <c r="Q1752" s="22">
        <f t="shared" ca="1" si="2292"/>
        <v>0</v>
      </c>
      <c r="R1752" s="22">
        <f t="shared" ca="1" si="2292"/>
        <v>0</v>
      </c>
      <c r="S1752" s="22">
        <f t="shared" ca="1" si="2292"/>
        <v>0</v>
      </c>
      <c r="T1752" s="22">
        <f t="shared" ca="1" si="2292"/>
        <v>0</v>
      </c>
      <c r="U1752" s="22">
        <f t="shared" ca="1" si="2292"/>
        <v>0</v>
      </c>
      <c r="V1752" s="22">
        <f t="shared" ca="1" si="2292"/>
        <v>0</v>
      </c>
      <c r="W1752" s="22">
        <f t="shared" ca="1" si="2292"/>
        <v>0</v>
      </c>
      <c r="X1752" s="22">
        <f ca="1">ROUND(W1752+X1751,0)</f>
        <v>0</v>
      </c>
      <c r="Y1752" s="22">
        <f ca="1">ROUND(X1752+Y1751,0)</f>
        <v>0</v>
      </c>
      <c r="Z1752" s="22">
        <f t="shared" ref="Z1752:AA1752" ca="1" si="2293">ROUND(Y1752+Z1751,0)</f>
        <v>0</v>
      </c>
      <c r="AA1752" s="22">
        <f t="shared" ca="1" si="2293"/>
        <v>0</v>
      </c>
      <c r="AB1752" s="22">
        <f t="shared" ref="AB1752" ca="1" si="2294">ROUND(AA1752+AB1751,0)</f>
        <v>0</v>
      </c>
      <c r="AC1752" s="22">
        <f t="shared" ref="AC1752" ca="1" si="2295">ROUND(AB1752+AC1751,0)</f>
        <v>0</v>
      </c>
      <c r="AD1752" s="22">
        <f t="shared" ref="AD1752" ca="1" si="2296">ROUND(AC1752+AD1751,0)</f>
        <v>0</v>
      </c>
      <c r="AE1752" s="22">
        <f t="shared" ref="AE1752" ca="1" si="2297">ROUND(AD1752+AE1751,0)</f>
        <v>0</v>
      </c>
    </row>
    <row r="1753" spans="1:31" ht="12.5" hidden="1" thickBot="1">
      <c r="A1753" s="325"/>
      <c r="B1753" s="21" t="s">
        <v>387</v>
      </c>
      <c r="C1753" s="21"/>
      <c r="D1753" s="22"/>
      <c r="E1753" s="21"/>
      <c r="F1753" s="21"/>
      <c r="G1753" s="21"/>
      <c r="H1753" s="534">
        <f>H1746+7</f>
        <v>391</v>
      </c>
      <c r="I1753" s="21"/>
      <c r="J1753" s="21"/>
      <c r="K1753" s="76">
        <f ca="1">IF($D1749=LataProjekcji,ROUND($D1750-K1752,0),ROUND(IF(K1751=0,0,$D1750-K1752),0))</f>
        <v>0</v>
      </c>
      <c r="L1753" s="253">
        <f t="shared" ref="L1753:W1753" ca="1" si="2298">IF($D1749=LataProjekcji,ROUND($D1750-L1752,0),ROUND(IF(AND(L1751=0,K1753&gt;0),$D1750-L1752,IF(L1751=0,0,$D1750-L1752)),0))</f>
        <v>0</v>
      </c>
      <c r="M1753" s="253">
        <f t="shared" ca="1" si="2298"/>
        <v>0</v>
      </c>
      <c r="N1753" s="253">
        <f t="shared" ca="1" si="2298"/>
        <v>0</v>
      </c>
      <c r="O1753" s="253">
        <f t="shared" ca="1" si="2298"/>
        <v>0</v>
      </c>
      <c r="P1753" s="253">
        <f t="shared" ca="1" si="2298"/>
        <v>0</v>
      </c>
      <c r="Q1753" s="253">
        <f t="shared" ca="1" si="2298"/>
        <v>0</v>
      </c>
      <c r="R1753" s="253">
        <f t="shared" ca="1" si="2298"/>
        <v>0</v>
      </c>
      <c r="S1753" s="253">
        <f t="shared" ca="1" si="2298"/>
        <v>0</v>
      </c>
      <c r="T1753" s="253">
        <f t="shared" ca="1" si="2298"/>
        <v>0</v>
      </c>
      <c r="U1753" s="253">
        <f t="shared" ca="1" si="2298"/>
        <v>0</v>
      </c>
      <c r="V1753" s="253">
        <f t="shared" ca="1" si="2298"/>
        <v>0</v>
      </c>
      <c r="W1753" s="253">
        <f t="shared" ca="1" si="2298"/>
        <v>0</v>
      </c>
      <c r="X1753" s="253">
        <f t="shared" ref="X1753:AA1753" ca="1" si="2299">IF($D1749=LataProjekcji,ROUND($D1750-X1752,0),ROUND(IF(AND(X1751=0,W1753&gt;0),$D1750-X1752,IF(X1751=0,0,$D1750-X1752)),0))</f>
        <v>0</v>
      </c>
      <c r="Y1753" s="253">
        <f t="shared" ca="1" si="2299"/>
        <v>0</v>
      </c>
      <c r="Z1753" s="253">
        <f t="shared" ca="1" si="2299"/>
        <v>0</v>
      </c>
      <c r="AA1753" s="253">
        <f t="shared" ca="1" si="2299"/>
        <v>0</v>
      </c>
      <c r="AB1753" s="253">
        <f t="shared" ref="AB1753" ca="1" si="2300">IF($D1749=LataProjekcji,ROUND($D1750-AB1752,0),ROUND(IF(AND(AB1751=0,AA1753&gt;0),$D1750-AB1752,IF(AB1751=0,0,$D1750-AB1752)),0))</f>
        <v>0</v>
      </c>
      <c r="AC1753" s="253">
        <f t="shared" ref="AC1753" ca="1" si="2301">IF($D1749=LataProjekcji,ROUND($D1750-AC1752,0),ROUND(IF(AND(AC1751=0,AB1753&gt;0),$D1750-AC1752,IF(AC1751=0,0,$D1750-AC1752)),0))</f>
        <v>0</v>
      </c>
      <c r="AD1753" s="253">
        <f t="shared" ref="AD1753" ca="1" si="2302">IF($D1749=LataProjekcji,ROUND($D1750-AD1752,0),ROUND(IF(AND(AD1751=0,AC1753&gt;0),$D1750-AD1752,IF(AD1751=0,0,$D1750-AD1752)),0))</f>
        <v>0</v>
      </c>
      <c r="AE1753" s="253">
        <f t="shared" ref="AE1753" ca="1" si="2303">IF($D1749=LataProjekcji,ROUND($D1750-AE1752,0),ROUND(IF(AND(AE1751=0,AD1753&gt;0),$D1750-AE1752,IF(AE1751=0,0,$D1750-AE1752)),0))</f>
        <v>0</v>
      </c>
    </row>
    <row r="1754" spans="1:31" hidden="1">
      <c r="A1754" s="325"/>
      <c r="B1754" s="21"/>
      <c r="C1754" s="21"/>
      <c r="D1754" s="22"/>
      <c r="E1754" s="21"/>
      <c r="F1754" s="21"/>
      <c r="G1754" s="21"/>
      <c r="H1754" s="384">
        <f>H1747+1</f>
        <v>20</v>
      </c>
      <c r="I1754" s="21"/>
      <c r="J1754" s="384" t="s">
        <v>403</v>
      </c>
      <c r="K1754" s="523">
        <f t="shared" ref="K1754:AE1754" ca="1" si="2304">IF(AND(OFFSET($F$269,$D1748,0)="tak",OFFSET($G$269,$D1748,0)="tak",OFFSET($J$269,$D1748,0)="ok",LataProjekcji&lt;=Koniec_Projekt),ROUND(OFFSET($K$2527,$H1753,(COLUMN()-11))*OFFSET($K$469,$H1754,(COLUMN()-11)),0),0)</f>
        <v>0</v>
      </c>
      <c r="L1754" s="523">
        <f t="shared" ca="1" si="2304"/>
        <v>0</v>
      </c>
      <c r="M1754" s="523">
        <f t="shared" ca="1" si="2304"/>
        <v>0</v>
      </c>
      <c r="N1754" s="523">
        <f t="shared" ca="1" si="2304"/>
        <v>0</v>
      </c>
      <c r="O1754" s="523">
        <f t="shared" ca="1" si="2304"/>
        <v>0</v>
      </c>
      <c r="P1754" s="523">
        <f t="shared" ca="1" si="2304"/>
        <v>0</v>
      </c>
      <c r="Q1754" s="523">
        <f t="shared" ca="1" si="2304"/>
        <v>0</v>
      </c>
      <c r="R1754" s="523">
        <f t="shared" ca="1" si="2304"/>
        <v>0</v>
      </c>
      <c r="S1754" s="523">
        <f t="shared" ca="1" si="2304"/>
        <v>0</v>
      </c>
      <c r="T1754" s="523">
        <f t="shared" ca="1" si="2304"/>
        <v>0</v>
      </c>
      <c r="U1754" s="523">
        <f t="shared" ca="1" si="2304"/>
        <v>0</v>
      </c>
      <c r="V1754" s="523">
        <f t="shared" ca="1" si="2304"/>
        <v>0</v>
      </c>
      <c r="W1754" s="523">
        <f t="shared" ca="1" si="2304"/>
        <v>0</v>
      </c>
      <c r="X1754" s="523">
        <f t="shared" ca="1" si="2304"/>
        <v>0</v>
      </c>
      <c r="Y1754" s="523">
        <f t="shared" ca="1" si="2304"/>
        <v>0</v>
      </c>
      <c r="Z1754" s="523">
        <f t="shared" ca="1" si="2304"/>
        <v>0</v>
      </c>
      <c r="AA1754" s="523">
        <f t="shared" ca="1" si="2304"/>
        <v>0</v>
      </c>
      <c r="AB1754" s="523">
        <f t="shared" ca="1" si="2304"/>
        <v>0</v>
      </c>
      <c r="AC1754" s="523">
        <f t="shared" ca="1" si="2304"/>
        <v>0</v>
      </c>
      <c r="AD1754" s="523">
        <f t="shared" ca="1" si="2304"/>
        <v>0</v>
      </c>
      <c r="AE1754" s="523">
        <f t="shared" ca="1" si="2304"/>
        <v>0</v>
      </c>
    </row>
    <row r="1755" spans="1:31" hidden="1">
      <c r="A1755" s="325"/>
      <c r="B1755" s="20">
        <f ca="1">OFFSET($B$269,D1755,0)</f>
        <v>0</v>
      </c>
      <c r="C1755" s="20"/>
      <c r="D1755" s="21">
        <f>D1748+1</f>
        <v>170</v>
      </c>
      <c r="E1755" s="21"/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</row>
    <row r="1756" spans="1:31" hidden="1">
      <c r="A1756" s="325"/>
      <c r="B1756" s="21" t="s">
        <v>394</v>
      </c>
      <c r="C1756" s="21"/>
      <c r="D1756" s="164">
        <f ca="1">YEAR(OFFSET($E$269,D1755,0))</f>
        <v>1900</v>
      </c>
      <c r="E1756" s="164">
        <f ca="1">MONTH(OFFSET($E$269,D1755,0))</f>
        <v>1</v>
      </c>
      <c r="F1756" s="522" cm="1">
        <f t="array" aca="1" ref="F1756" ca="1">IleMiesiecyDoKoncaRokuST</f>
        <v>11</v>
      </c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  <c r="R1756" s="21"/>
      <c r="S1756" s="21"/>
      <c r="T1756" s="21"/>
      <c r="U1756" s="21"/>
      <c r="V1756" s="21"/>
      <c r="W1756" s="21"/>
      <c r="X1756" s="21"/>
      <c r="Y1756" s="21"/>
      <c r="Z1756" s="21"/>
      <c r="AA1756" s="21"/>
      <c r="AB1756" s="21"/>
      <c r="AC1756" s="21"/>
      <c r="AD1756" s="21"/>
      <c r="AE1756" s="21"/>
    </row>
    <row r="1757" spans="1:31" hidden="1">
      <c r="A1757" s="325"/>
      <c r="B1757" s="21" t="s">
        <v>387</v>
      </c>
      <c r="C1757" s="21"/>
      <c r="D1757" s="368">
        <f ca="1">IF(E1757&lt;0,0,ROUND(E1757,0))</f>
        <v>0</v>
      </c>
      <c r="E1757" s="248">
        <f ca="1">OFFSET($D$269,D1755,0)</f>
        <v>0</v>
      </c>
      <c r="F1757" s="368">
        <f ca="1">IF(E1757&gt;10,ROUND(($D1758/12)*$F1756,0),$D1757)</f>
        <v>0</v>
      </c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  <c r="R1757" s="21"/>
      <c r="S1757" s="21"/>
      <c r="T1757" s="21"/>
      <c r="U1757" s="21"/>
      <c r="V1757" s="21"/>
      <c r="W1757" s="21"/>
      <c r="X1757" s="21"/>
      <c r="Y1757" s="21"/>
      <c r="Z1757" s="21"/>
      <c r="AA1757" s="21"/>
      <c r="AB1757" s="21"/>
      <c r="AC1757" s="21"/>
      <c r="AD1757" s="21"/>
      <c r="AE1757" s="21"/>
    </row>
    <row r="1758" spans="1:31" hidden="1">
      <c r="A1758" s="325"/>
      <c r="B1758" s="21" t="s">
        <v>395</v>
      </c>
      <c r="C1758" s="415">
        <f ca="1">OFFSET($C$269,D1755,0)</f>
        <v>0</v>
      </c>
      <c r="D1758" s="246">
        <f ca="1">IF(ISBLANK(OFFSET($E$269,D1755,0)),0,IF(E1757&gt;10,ROUND(D1757*C1758,0),IF(D1757&lt;0,0,D1757)))</f>
        <v>0</v>
      </c>
      <c r="E1758" s="21"/>
      <c r="F1758" s="21"/>
      <c r="G1758" s="21"/>
      <c r="H1758" s="21"/>
      <c r="I1758" s="21"/>
      <c r="J1758" s="21"/>
      <c r="K1758" s="74">
        <f ca="1">ROUND(IF($D1756=LataProjekcji,$F1757,IF($D1756=LataProjekcji,$D1758,0)),0)</f>
        <v>0</v>
      </c>
      <c r="L1758" s="247">
        <f ca="1">ROUND(IF(OR(AND($D1756=LataProjekcji,$F1756&gt;0),AND($D1756=LataProjekcji,$F1756=0,$E1757&lt;=10)),$F1757,IF($D1756&lt;LataProjekcji,IF((SUM($K1758:K1758)+$D1758)&lt;$D1757,$D1758,$D1757-SUM($K1758:K1758)),0)),0)</f>
        <v>0</v>
      </c>
      <c r="M1758" s="247">
        <f ca="1">ROUND(IF(OR(AND($D1756=LataProjekcji,$F1756&gt;0),AND($D1756=LataProjekcji,$F1756=0,$E1757&lt;=10)),$F1757,IF($D1756&lt;LataProjekcji,IF((SUM($K1758:L1758)+$D1758)&lt;$D1757,$D1758,$D1757-SUM($K1758:L1758)),0)),0)</f>
        <v>0</v>
      </c>
      <c r="N1758" s="247">
        <f ca="1">ROUND(IF(OR(AND($D1756=LataProjekcji,$F1756&gt;0),AND($D1756=LataProjekcji,$F1756=0,$E1757&lt;=10)),$F1757,IF($D1756&lt;LataProjekcji,IF((SUM($K1758:M1758)+$D1758)&lt;$D1757,$D1758,$D1757-SUM($K1758:M1758)),0)),0)</f>
        <v>0</v>
      </c>
      <c r="O1758" s="247">
        <f ca="1">ROUND(IF(OR(AND($D1756=LataProjekcji,$F1756&gt;0),AND($D1756=LataProjekcji,$F1756=0,$E1757&lt;=10)),$F1757,IF($D1756&lt;LataProjekcji,IF((SUM($K1758:N1758)+$D1758)&lt;$D1757,$D1758,$D1757-SUM($K1758:N1758)),0)),0)</f>
        <v>0</v>
      </c>
      <c r="P1758" s="247">
        <f ca="1">ROUND(IF(OR(AND($D1756=LataProjekcji,$F1756&gt;0),AND($D1756=LataProjekcji,$F1756=0,$E1757&lt;=10)),$F1757,IF($D1756&lt;LataProjekcji,IF((SUM($K1758:O1758)+$D1758)&lt;$D1757,$D1758,$D1757-SUM($K1758:O1758)),0)),0)</f>
        <v>0</v>
      </c>
      <c r="Q1758" s="247">
        <f ca="1">ROUND(IF(OR(AND($D1756=LataProjekcji,$F1756&gt;0),AND($D1756=LataProjekcji,$F1756=0,$E1757&lt;=10)),$F1757,IF($D1756&lt;LataProjekcji,IF((SUM($K1758:P1758)+$D1758)&lt;$D1757,$D1758,$D1757-SUM($K1758:P1758)),0)),0)</f>
        <v>0</v>
      </c>
      <c r="R1758" s="247">
        <f ca="1">ROUND(IF(OR(AND($D1756=LataProjekcji,$F1756&gt;0),AND($D1756=LataProjekcji,$F1756=0,$E1757&lt;=10)),$F1757,IF($D1756&lt;LataProjekcji,IF((SUM($K1758:Q1758)+$D1758)&lt;$D1757,$D1758,$D1757-SUM($K1758:Q1758)),0)),0)</f>
        <v>0</v>
      </c>
      <c r="S1758" s="247">
        <f ca="1">ROUND(IF(OR(AND($D1756=LataProjekcji,$F1756&gt;0),AND($D1756=LataProjekcji,$F1756=0,$E1757&lt;=10)),$F1757,IF($D1756&lt;LataProjekcji,IF((SUM($K1758:R1758)+$D1758)&lt;$D1757,$D1758,$D1757-SUM($K1758:R1758)),0)),0)</f>
        <v>0</v>
      </c>
      <c r="T1758" s="247">
        <f ca="1">ROUND(IF(OR(AND($D1756=LataProjekcji,$F1756&gt;0),AND($D1756=LataProjekcji,$F1756=0,$E1757&lt;=10)),$F1757,IF($D1756&lt;LataProjekcji,IF((SUM($K1758:S1758)+$D1758)&lt;$D1757,$D1758,$D1757-SUM($K1758:S1758)),0)),0)</f>
        <v>0</v>
      </c>
      <c r="U1758" s="247">
        <f ca="1">ROUND(IF(OR(AND($D1756=LataProjekcji,$F1756&gt;0),AND($D1756=LataProjekcji,$F1756=0,$E1757&lt;=10)),$F1757,IF($D1756&lt;LataProjekcji,IF((SUM($K1758:T1758)+$D1758)&lt;$D1757,$D1758,$D1757-SUM($K1758:T1758)),0)),0)</f>
        <v>0</v>
      </c>
      <c r="V1758" s="247">
        <f ca="1">ROUND(IF(OR(AND($D1756=LataProjekcji,$F1756&gt;0),AND($D1756=LataProjekcji,$F1756=0,$E1757&lt;=10)),$F1757,IF($D1756&lt;LataProjekcji,IF((SUM($K1758:U1758)+$D1758)&lt;$D1757,$D1758,$D1757-SUM($K1758:U1758)),0)),0)</f>
        <v>0</v>
      </c>
      <c r="W1758" s="247">
        <f ca="1">ROUND(IF(OR(AND($D1756=LataProjekcji,$F1756&gt;0),AND($D1756=LataProjekcji,$F1756=0,$E1757&lt;=10)),$F1757,IF($D1756&lt;LataProjekcji,IF((SUM($K1758:V1758)+$D1758)&lt;$D1757,$D1758,$D1757-SUM($K1758:V1758)),0)),0)</f>
        <v>0</v>
      </c>
      <c r="X1758" s="247">
        <f ca="1">ROUND(IF(OR(AND($D1756=LataProjekcji,$F1756&gt;0),AND($D1756=LataProjekcji,$F1756=0,$E1757&lt;=10)),$F1757,IF($D1756&lt;LataProjekcji,IF((SUM($K1758:W1758)+$D1758)&lt;$D1757,$D1758,$D1757-SUM($K1758:W1758)),0)),0)</f>
        <v>0</v>
      </c>
      <c r="Y1758" s="247">
        <f ca="1">ROUND(IF(OR(AND($D1756=LataProjekcji,$F1756&gt;0),AND($D1756=LataProjekcji,$F1756=0,$E1757&lt;=10)),$F1757,IF($D1756&lt;LataProjekcji,IF((SUM($K1758:X1758)+$D1758)&lt;$D1757,$D1758,$D1757-SUM($K1758:X1758)),0)),0)</f>
        <v>0</v>
      </c>
      <c r="Z1758" s="247">
        <f ca="1">ROUND(IF(OR(AND($D1756=LataProjekcji,$F1756&gt;0),AND($D1756=LataProjekcji,$F1756=0,$E1757&lt;=10)),$F1757,IF($D1756&lt;LataProjekcji,IF((SUM($K1758:Y1758)+$D1758)&lt;$D1757,$D1758,$D1757-SUM($K1758:Y1758)),0)),0)</f>
        <v>0</v>
      </c>
      <c r="AA1758" s="247">
        <f ca="1">ROUND(IF(OR(AND($D1756=LataProjekcji,$F1756&gt;0),AND($D1756=LataProjekcji,$F1756=0,$E1757&lt;=10)),$F1757,IF($D1756&lt;LataProjekcji,IF((SUM($K1758:Z1758)+$D1758)&lt;$D1757,$D1758,$D1757-SUM($K1758:Z1758)),0)),0)</f>
        <v>0</v>
      </c>
      <c r="AB1758" s="247">
        <f ca="1">ROUND(IF(OR(AND($D1756=LataProjekcji,$F1756&gt;0),AND($D1756=LataProjekcji,$F1756=0,$E1757&lt;=10)),$F1757,IF($D1756&lt;LataProjekcji,IF((SUM($K1758:AA1758)+$D1758)&lt;$D1757,$D1758,$D1757-SUM($K1758:AA1758)),0)),0)</f>
        <v>0</v>
      </c>
      <c r="AC1758" s="247">
        <f ca="1">ROUND(IF(OR(AND($D1756=LataProjekcji,$F1756&gt;0),AND($D1756=LataProjekcji,$F1756=0,$E1757&lt;=10)),$F1757,IF($D1756&lt;LataProjekcji,IF((SUM($K1758:AB1758)+$D1758)&lt;$D1757,$D1758,$D1757-SUM($K1758:AB1758)),0)),0)</f>
        <v>0</v>
      </c>
      <c r="AD1758" s="247">
        <f ca="1">ROUND(IF(OR(AND($D1756=LataProjekcji,$F1756&gt;0),AND($D1756=LataProjekcji,$F1756=0,$E1757&lt;=10)),$F1757,IF($D1756&lt;LataProjekcji,IF((SUM($K1758:AC1758)+$D1758)&lt;$D1757,$D1758,$D1757-SUM($K1758:AC1758)),0)),0)</f>
        <v>0</v>
      </c>
      <c r="AE1758" s="247">
        <f ca="1">ROUND(IF(OR(AND($D1756=LataProjekcji,$F1756&gt;0),AND($D1756=LataProjekcji,$F1756=0,$E1757&lt;=10)),$F1757,IF($D1756&lt;LataProjekcji,IF((SUM($K1758:AD1758)+$D1758)&lt;$D1757,$D1758,$D1757-SUM($K1758:AD1758)),0)),0)</f>
        <v>0</v>
      </c>
    </row>
    <row r="1759" spans="1:31" ht="12.5" hidden="1" thickBot="1">
      <c r="A1759" s="325"/>
      <c r="B1759" s="21" t="s">
        <v>396</v>
      </c>
      <c r="C1759" s="21"/>
      <c r="D1759" s="22"/>
      <c r="E1759" s="21"/>
      <c r="F1759" s="21"/>
      <c r="G1759" s="21"/>
      <c r="H1759" s="21"/>
      <c r="I1759" s="21"/>
      <c r="J1759" s="21"/>
      <c r="K1759" s="22">
        <f ca="1">ROUND(K1758,0)</f>
        <v>0</v>
      </c>
      <c r="L1759" s="22">
        <f t="shared" ref="L1759:W1759" ca="1" si="2305">ROUND(K1759+L1758,0)</f>
        <v>0</v>
      </c>
      <c r="M1759" s="22">
        <f t="shared" ca="1" si="2305"/>
        <v>0</v>
      </c>
      <c r="N1759" s="22">
        <f t="shared" ca="1" si="2305"/>
        <v>0</v>
      </c>
      <c r="O1759" s="22">
        <f t="shared" ca="1" si="2305"/>
        <v>0</v>
      </c>
      <c r="P1759" s="22">
        <f t="shared" ca="1" si="2305"/>
        <v>0</v>
      </c>
      <c r="Q1759" s="22">
        <f t="shared" ca="1" si="2305"/>
        <v>0</v>
      </c>
      <c r="R1759" s="22">
        <f t="shared" ca="1" si="2305"/>
        <v>0</v>
      </c>
      <c r="S1759" s="22">
        <f t="shared" ca="1" si="2305"/>
        <v>0</v>
      </c>
      <c r="T1759" s="22">
        <f t="shared" ca="1" si="2305"/>
        <v>0</v>
      </c>
      <c r="U1759" s="22">
        <f t="shared" ca="1" si="2305"/>
        <v>0</v>
      </c>
      <c r="V1759" s="22">
        <f t="shared" ca="1" si="2305"/>
        <v>0</v>
      </c>
      <c r="W1759" s="22">
        <f t="shared" ca="1" si="2305"/>
        <v>0</v>
      </c>
      <c r="X1759" s="22">
        <f ca="1">ROUND(W1759+X1758,0)</f>
        <v>0</v>
      </c>
      <c r="Y1759" s="22">
        <f ca="1">ROUND(X1759+Y1758,0)</f>
        <v>0</v>
      </c>
      <c r="Z1759" s="22">
        <f t="shared" ref="Z1759:AA1759" ca="1" si="2306">ROUND(Y1759+Z1758,0)</f>
        <v>0</v>
      </c>
      <c r="AA1759" s="22">
        <f t="shared" ca="1" si="2306"/>
        <v>0</v>
      </c>
      <c r="AB1759" s="22">
        <f t="shared" ref="AB1759" ca="1" si="2307">ROUND(AA1759+AB1758,0)</f>
        <v>0</v>
      </c>
      <c r="AC1759" s="22">
        <f t="shared" ref="AC1759" ca="1" si="2308">ROUND(AB1759+AC1758,0)</f>
        <v>0</v>
      </c>
      <c r="AD1759" s="22">
        <f t="shared" ref="AD1759" ca="1" si="2309">ROUND(AC1759+AD1758,0)</f>
        <v>0</v>
      </c>
      <c r="AE1759" s="22">
        <f t="shared" ref="AE1759" ca="1" si="2310">ROUND(AD1759+AE1758,0)</f>
        <v>0</v>
      </c>
    </row>
    <row r="1760" spans="1:31" ht="12.5" hidden="1" thickBot="1">
      <c r="A1760" s="325"/>
      <c r="B1760" s="21" t="s">
        <v>387</v>
      </c>
      <c r="C1760" s="21"/>
      <c r="D1760" s="22"/>
      <c r="E1760" s="21"/>
      <c r="F1760" s="21"/>
      <c r="G1760" s="21"/>
      <c r="H1760" s="534">
        <f>H1753+7</f>
        <v>398</v>
      </c>
      <c r="I1760" s="21"/>
      <c r="J1760" s="21"/>
      <c r="K1760" s="76">
        <f ca="1">IF($D1756=LataProjekcji,ROUND($D1757-K1759,0),ROUND(IF(K1758=0,0,$D1757-K1759),0))</f>
        <v>0</v>
      </c>
      <c r="L1760" s="253">
        <f t="shared" ref="L1760:W1760" ca="1" si="2311">IF($D1756=LataProjekcji,ROUND($D1757-L1759,0),ROUND(IF(AND(L1758=0,K1760&gt;0),$D1757-L1759,IF(L1758=0,0,$D1757-L1759)),0))</f>
        <v>0</v>
      </c>
      <c r="M1760" s="253">
        <f t="shared" ca="1" si="2311"/>
        <v>0</v>
      </c>
      <c r="N1760" s="253">
        <f t="shared" ca="1" si="2311"/>
        <v>0</v>
      </c>
      <c r="O1760" s="253">
        <f t="shared" ca="1" si="2311"/>
        <v>0</v>
      </c>
      <c r="P1760" s="253">
        <f t="shared" ca="1" si="2311"/>
        <v>0</v>
      </c>
      <c r="Q1760" s="253">
        <f t="shared" ca="1" si="2311"/>
        <v>0</v>
      </c>
      <c r="R1760" s="253">
        <f t="shared" ca="1" si="2311"/>
        <v>0</v>
      </c>
      <c r="S1760" s="253">
        <f t="shared" ca="1" si="2311"/>
        <v>0</v>
      </c>
      <c r="T1760" s="253">
        <f t="shared" ca="1" si="2311"/>
        <v>0</v>
      </c>
      <c r="U1760" s="253">
        <f t="shared" ca="1" si="2311"/>
        <v>0</v>
      </c>
      <c r="V1760" s="253">
        <f t="shared" ca="1" si="2311"/>
        <v>0</v>
      </c>
      <c r="W1760" s="253">
        <f t="shared" ca="1" si="2311"/>
        <v>0</v>
      </c>
      <c r="X1760" s="253">
        <f t="shared" ref="X1760:AA1760" ca="1" si="2312">IF($D1756=LataProjekcji,ROUND($D1757-X1759,0),ROUND(IF(AND(X1758=0,W1760&gt;0),$D1757-X1759,IF(X1758=0,0,$D1757-X1759)),0))</f>
        <v>0</v>
      </c>
      <c r="Y1760" s="253">
        <f t="shared" ca="1" si="2312"/>
        <v>0</v>
      </c>
      <c r="Z1760" s="253">
        <f t="shared" ca="1" si="2312"/>
        <v>0</v>
      </c>
      <c r="AA1760" s="253">
        <f t="shared" ca="1" si="2312"/>
        <v>0</v>
      </c>
      <c r="AB1760" s="253">
        <f t="shared" ref="AB1760" ca="1" si="2313">IF($D1756=LataProjekcji,ROUND($D1757-AB1759,0),ROUND(IF(AND(AB1758=0,AA1760&gt;0),$D1757-AB1759,IF(AB1758=0,0,$D1757-AB1759)),0))</f>
        <v>0</v>
      </c>
      <c r="AC1760" s="253">
        <f t="shared" ref="AC1760" ca="1" si="2314">IF($D1756=LataProjekcji,ROUND($D1757-AC1759,0),ROUND(IF(AND(AC1758=0,AB1760&gt;0),$D1757-AC1759,IF(AC1758=0,0,$D1757-AC1759)),0))</f>
        <v>0</v>
      </c>
      <c r="AD1760" s="253">
        <f t="shared" ref="AD1760" ca="1" si="2315">IF($D1756=LataProjekcji,ROUND($D1757-AD1759,0),ROUND(IF(AND(AD1758=0,AC1760&gt;0),$D1757-AD1759,IF(AD1758=0,0,$D1757-AD1759)),0))</f>
        <v>0</v>
      </c>
      <c r="AE1760" s="253">
        <f t="shared" ref="AE1760" ca="1" si="2316">IF($D1756=LataProjekcji,ROUND($D1757-AE1759,0),ROUND(IF(AND(AE1758=0,AD1760&gt;0),$D1757-AE1759,IF(AE1758=0,0,$D1757-AE1759)),0))</f>
        <v>0</v>
      </c>
    </row>
    <row r="1761" spans="1:31" hidden="1">
      <c r="A1761" s="325"/>
      <c r="B1761" s="20"/>
      <c r="C1761" s="20"/>
      <c r="D1761" s="21"/>
      <c r="E1761" s="21"/>
      <c r="F1761" s="21"/>
      <c r="G1761" s="21"/>
      <c r="H1761" s="384">
        <f>H1754+1</f>
        <v>21</v>
      </c>
      <c r="I1761" s="21"/>
      <c r="J1761" s="384" t="s">
        <v>403</v>
      </c>
      <c r="K1761" s="523">
        <f t="shared" ref="K1761:AE1761" ca="1" si="2317">IF(AND(OFFSET($F$269,$D1755,0)="tak",OFFSET($G$269,$D1755,0)="tak",OFFSET($J$269,$D1755,0)="ok",LataProjekcji&lt;=Koniec_Projekt),ROUND(OFFSET($K$2527,$H1760,(COLUMN()-11))*OFFSET($K$469,$H1761,(COLUMN()-11)),0),0)</f>
        <v>0</v>
      </c>
      <c r="L1761" s="523">
        <f t="shared" ca="1" si="2317"/>
        <v>0</v>
      </c>
      <c r="M1761" s="523">
        <f t="shared" ca="1" si="2317"/>
        <v>0</v>
      </c>
      <c r="N1761" s="523">
        <f t="shared" ca="1" si="2317"/>
        <v>0</v>
      </c>
      <c r="O1761" s="523">
        <f t="shared" ca="1" si="2317"/>
        <v>0</v>
      </c>
      <c r="P1761" s="523">
        <f t="shared" ca="1" si="2317"/>
        <v>0</v>
      </c>
      <c r="Q1761" s="523">
        <f t="shared" ca="1" si="2317"/>
        <v>0</v>
      </c>
      <c r="R1761" s="523">
        <f t="shared" ca="1" si="2317"/>
        <v>0</v>
      </c>
      <c r="S1761" s="523">
        <f t="shared" ca="1" si="2317"/>
        <v>0</v>
      </c>
      <c r="T1761" s="523">
        <f t="shared" ca="1" si="2317"/>
        <v>0</v>
      </c>
      <c r="U1761" s="523">
        <f t="shared" ca="1" si="2317"/>
        <v>0</v>
      </c>
      <c r="V1761" s="523">
        <f t="shared" ca="1" si="2317"/>
        <v>0</v>
      </c>
      <c r="W1761" s="523">
        <f t="shared" ca="1" si="2317"/>
        <v>0</v>
      </c>
      <c r="X1761" s="523">
        <f t="shared" ca="1" si="2317"/>
        <v>0</v>
      </c>
      <c r="Y1761" s="523">
        <f t="shared" ca="1" si="2317"/>
        <v>0</v>
      </c>
      <c r="Z1761" s="523">
        <f t="shared" ca="1" si="2317"/>
        <v>0</v>
      </c>
      <c r="AA1761" s="523">
        <f t="shared" ca="1" si="2317"/>
        <v>0</v>
      </c>
      <c r="AB1761" s="523">
        <f t="shared" ca="1" si="2317"/>
        <v>0</v>
      </c>
      <c r="AC1761" s="523">
        <f t="shared" ca="1" si="2317"/>
        <v>0</v>
      </c>
      <c r="AD1761" s="523">
        <f t="shared" ca="1" si="2317"/>
        <v>0</v>
      </c>
      <c r="AE1761" s="523">
        <f t="shared" ca="1" si="2317"/>
        <v>0</v>
      </c>
    </row>
    <row r="1762" spans="1:31" hidden="1">
      <c r="A1762" s="325"/>
      <c r="B1762" s="20">
        <f ca="1">OFFSET($B$269,D1762,0)</f>
        <v>0</v>
      </c>
      <c r="C1762" s="20"/>
      <c r="D1762" s="21">
        <f>D1755+1</f>
        <v>171</v>
      </c>
      <c r="E1762" s="21"/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</row>
    <row r="1763" spans="1:31" hidden="1">
      <c r="A1763" s="325"/>
      <c r="B1763" s="21" t="s">
        <v>394</v>
      </c>
      <c r="C1763" s="21"/>
      <c r="D1763" s="164">
        <f ca="1">YEAR(OFFSET($E$269,D1762,0))</f>
        <v>1900</v>
      </c>
      <c r="E1763" s="164">
        <f ca="1">MONTH(OFFSET($E$269,D1762,0))</f>
        <v>1</v>
      </c>
      <c r="F1763" s="522" cm="1">
        <f t="array" aca="1" ref="F1763" ca="1">IleMiesiecyDoKoncaRokuST</f>
        <v>11</v>
      </c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  <c r="R1763" s="21"/>
      <c r="S1763" s="21"/>
      <c r="T1763" s="21"/>
      <c r="U1763" s="21"/>
      <c r="V1763" s="21"/>
      <c r="W1763" s="21"/>
      <c r="X1763" s="21"/>
      <c r="Y1763" s="21"/>
      <c r="Z1763" s="21"/>
      <c r="AA1763" s="21"/>
      <c r="AB1763" s="21"/>
      <c r="AC1763" s="21"/>
      <c r="AD1763" s="21"/>
      <c r="AE1763" s="21"/>
    </row>
    <row r="1764" spans="1:31" hidden="1">
      <c r="A1764" s="325"/>
      <c r="B1764" s="21" t="s">
        <v>387</v>
      </c>
      <c r="C1764" s="21"/>
      <c r="D1764" s="369">
        <f ca="1">IF(E1764&lt;0,0,ROUND(E1764,0))</f>
        <v>0</v>
      </c>
      <c r="E1764" s="248">
        <f ca="1">OFFSET($D$269,D1762,0)</f>
        <v>0</v>
      </c>
      <c r="F1764" s="369">
        <f ca="1">IF(E1764&gt;10,ROUND(($D1765/12)*$F1763,0),$D1764)</f>
        <v>0</v>
      </c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  <c r="R1764" s="21"/>
      <c r="S1764" s="21"/>
      <c r="T1764" s="21"/>
      <c r="U1764" s="21"/>
      <c r="V1764" s="21"/>
      <c r="W1764" s="21"/>
      <c r="X1764" s="21"/>
      <c r="Y1764" s="21"/>
      <c r="Z1764" s="21"/>
      <c r="AA1764" s="21"/>
      <c r="AB1764" s="21"/>
      <c r="AC1764" s="21"/>
      <c r="AD1764" s="21"/>
      <c r="AE1764" s="21"/>
    </row>
    <row r="1765" spans="1:31" hidden="1">
      <c r="A1765" s="325"/>
      <c r="B1765" s="21" t="s">
        <v>395</v>
      </c>
      <c r="C1765" s="415">
        <f ca="1">OFFSET($C$269,D1762,0)</f>
        <v>0</v>
      </c>
      <c r="D1765" s="246">
        <f ca="1">IF(ISBLANK(OFFSET($E$269,D1762,0)),0,IF(E1764&gt;10,ROUND(D1764*C1765,0),IF(D1764&lt;0,0,D1764)))</f>
        <v>0</v>
      </c>
      <c r="E1765" s="21"/>
      <c r="F1765" s="21"/>
      <c r="G1765" s="21"/>
      <c r="H1765" s="21"/>
      <c r="I1765" s="21"/>
      <c r="J1765" s="21"/>
      <c r="K1765" s="74">
        <f ca="1">ROUND(IF($D1763=LataProjekcji,$F1764,IF($D1763=LataProjekcji,$D1765,0)),0)</f>
        <v>0</v>
      </c>
      <c r="L1765" s="247">
        <f ca="1">ROUND(IF(OR(AND($D1763=LataProjekcji,$F1763&gt;0),AND($D1763=LataProjekcji,$F1763=0,$E1764&lt;=10)),$F1764,IF($D1763&lt;LataProjekcji,IF((SUM($K1765:K1765)+$D1765)&lt;$D1764,$D1765,$D1764-SUM($K1765:K1765)),0)),0)</f>
        <v>0</v>
      </c>
      <c r="M1765" s="247">
        <f ca="1">ROUND(IF(OR(AND($D1763=LataProjekcji,$F1763&gt;0),AND($D1763=LataProjekcji,$F1763=0,$E1764&lt;=10)),$F1764,IF($D1763&lt;LataProjekcji,IF((SUM($K1765:L1765)+$D1765)&lt;$D1764,$D1765,$D1764-SUM($K1765:L1765)),0)),0)</f>
        <v>0</v>
      </c>
      <c r="N1765" s="247">
        <f ca="1">ROUND(IF(OR(AND($D1763=LataProjekcji,$F1763&gt;0),AND($D1763=LataProjekcji,$F1763=0,$E1764&lt;=10)),$F1764,IF($D1763&lt;LataProjekcji,IF((SUM($K1765:M1765)+$D1765)&lt;$D1764,$D1765,$D1764-SUM($K1765:M1765)),0)),0)</f>
        <v>0</v>
      </c>
      <c r="O1765" s="247">
        <f ca="1">ROUND(IF(OR(AND($D1763=LataProjekcji,$F1763&gt;0),AND($D1763=LataProjekcji,$F1763=0,$E1764&lt;=10)),$F1764,IF($D1763&lt;LataProjekcji,IF((SUM($K1765:N1765)+$D1765)&lt;$D1764,$D1765,$D1764-SUM($K1765:N1765)),0)),0)</f>
        <v>0</v>
      </c>
      <c r="P1765" s="247">
        <f ca="1">ROUND(IF(OR(AND($D1763=LataProjekcji,$F1763&gt;0),AND($D1763=LataProjekcji,$F1763=0,$E1764&lt;=10)),$F1764,IF($D1763&lt;LataProjekcji,IF((SUM($K1765:O1765)+$D1765)&lt;$D1764,$D1765,$D1764-SUM($K1765:O1765)),0)),0)</f>
        <v>0</v>
      </c>
      <c r="Q1765" s="247">
        <f ca="1">ROUND(IF(OR(AND($D1763=LataProjekcji,$F1763&gt;0),AND($D1763=LataProjekcji,$F1763=0,$E1764&lt;=10)),$F1764,IF($D1763&lt;LataProjekcji,IF((SUM($K1765:P1765)+$D1765)&lt;$D1764,$D1765,$D1764-SUM($K1765:P1765)),0)),0)</f>
        <v>0</v>
      </c>
      <c r="R1765" s="247">
        <f ca="1">ROUND(IF(OR(AND($D1763=LataProjekcji,$F1763&gt;0),AND($D1763=LataProjekcji,$F1763=0,$E1764&lt;=10)),$F1764,IF($D1763&lt;LataProjekcji,IF((SUM($K1765:Q1765)+$D1765)&lt;$D1764,$D1765,$D1764-SUM($K1765:Q1765)),0)),0)</f>
        <v>0</v>
      </c>
      <c r="S1765" s="247">
        <f ca="1">ROUND(IF(OR(AND($D1763=LataProjekcji,$F1763&gt;0),AND($D1763=LataProjekcji,$F1763=0,$E1764&lt;=10)),$F1764,IF($D1763&lt;LataProjekcji,IF((SUM($K1765:R1765)+$D1765)&lt;$D1764,$D1765,$D1764-SUM($K1765:R1765)),0)),0)</f>
        <v>0</v>
      </c>
      <c r="T1765" s="247">
        <f ca="1">ROUND(IF(OR(AND($D1763=LataProjekcji,$F1763&gt;0),AND($D1763=LataProjekcji,$F1763=0,$E1764&lt;=10)),$F1764,IF($D1763&lt;LataProjekcji,IF((SUM($K1765:S1765)+$D1765)&lt;$D1764,$D1765,$D1764-SUM($K1765:S1765)),0)),0)</f>
        <v>0</v>
      </c>
      <c r="U1765" s="247">
        <f ca="1">ROUND(IF(OR(AND($D1763=LataProjekcji,$F1763&gt;0),AND($D1763=LataProjekcji,$F1763=0,$E1764&lt;=10)),$F1764,IF($D1763&lt;LataProjekcji,IF((SUM($K1765:T1765)+$D1765)&lt;$D1764,$D1765,$D1764-SUM($K1765:T1765)),0)),0)</f>
        <v>0</v>
      </c>
      <c r="V1765" s="247">
        <f ca="1">ROUND(IF(OR(AND($D1763=LataProjekcji,$F1763&gt;0),AND($D1763=LataProjekcji,$F1763=0,$E1764&lt;=10)),$F1764,IF($D1763&lt;LataProjekcji,IF((SUM($K1765:U1765)+$D1765)&lt;$D1764,$D1765,$D1764-SUM($K1765:U1765)),0)),0)</f>
        <v>0</v>
      </c>
      <c r="W1765" s="247">
        <f ca="1">ROUND(IF(OR(AND($D1763=LataProjekcji,$F1763&gt;0),AND($D1763=LataProjekcji,$F1763=0,$E1764&lt;=10)),$F1764,IF($D1763&lt;LataProjekcji,IF((SUM($K1765:V1765)+$D1765)&lt;$D1764,$D1765,$D1764-SUM($K1765:V1765)),0)),0)</f>
        <v>0</v>
      </c>
      <c r="X1765" s="247">
        <f ca="1">ROUND(IF(OR(AND($D1763=LataProjekcji,$F1763&gt;0),AND($D1763=LataProjekcji,$F1763=0,$E1764&lt;=10)),$F1764,IF($D1763&lt;LataProjekcji,IF((SUM($K1765:W1765)+$D1765)&lt;$D1764,$D1765,$D1764-SUM($K1765:W1765)),0)),0)</f>
        <v>0</v>
      </c>
      <c r="Y1765" s="247">
        <f ca="1">ROUND(IF(OR(AND($D1763=LataProjekcji,$F1763&gt;0),AND($D1763=LataProjekcji,$F1763=0,$E1764&lt;=10)),$F1764,IF($D1763&lt;LataProjekcji,IF((SUM($K1765:X1765)+$D1765)&lt;$D1764,$D1765,$D1764-SUM($K1765:X1765)),0)),0)</f>
        <v>0</v>
      </c>
      <c r="Z1765" s="247">
        <f ca="1">ROUND(IF(OR(AND($D1763=LataProjekcji,$F1763&gt;0),AND($D1763=LataProjekcji,$F1763=0,$E1764&lt;=10)),$F1764,IF($D1763&lt;LataProjekcji,IF((SUM($K1765:Y1765)+$D1765)&lt;$D1764,$D1765,$D1764-SUM($K1765:Y1765)),0)),0)</f>
        <v>0</v>
      </c>
      <c r="AA1765" s="247">
        <f ca="1">ROUND(IF(OR(AND($D1763=LataProjekcji,$F1763&gt;0),AND($D1763=LataProjekcji,$F1763=0,$E1764&lt;=10)),$F1764,IF($D1763&lt;LataProjekcji,IF((SUM($K1765:Z1765)+$D1765)&lt;$D1764,$D1765,$D1764-SUM($K1765:Z1765)),0)),0)</f>
        <v>0</v>
      </c>
      <c r="AB1765" s="247">
        <f ca="1">ROUND(IF(OR(AND($D1763=LataProjekcji,$F1763&gt;0),AND($D1763=LataProjekcji,$F1763=0,$E1764&lt;=10)),$F1764,IF($D1763&lt;LataProjekcji,IF((SUM($K1765:AA1765)+$D1765)&lt;$D1764,$D1765,$D1764-SUM($K1765:AA1765)),0)),0)</f>
        <v>0</v>
      </c>
      <c r="AC1765" s="247">
        <f ca="1">ROUND(IF(OR(AND($D1763=LataProjekcji,$F1763&gt;0),AND($D1763=LataProjekcji,$F1763=0,$E1764&lt;=10)),$F1764,IF($D1763&lt;LataProjekcji,IF((SUM($K1765:AB1765)+$D1765)&lt;$D1764,$D1765,$D1764-SUM($K1765:AB1765)),0)),0)</f>
        <v>0</v>
      </c>
      <c r="AD1765" s="247">
        <f ca="1">ROUND(IF(OR(AND($D1763=LataProjekcji,$F1763&gt;0),AND($D1763=LataProjekcji,$F1763=0,$E1764&lt;=10)),$F1764,IF($D1763&lt;LataProjekcji,IF((SUM($K1765:AC1765)+$D1765)&lt;$D1764,$D1765,$D1764-SUM($K1765:AC1765)),0)),0)</f>
        <v>0</v>
      </c>
      <c r="AE1765" s="247">
        <f ca="1">ROUND(IF(OR(AND($D1763=LataProjekcji,$F1763&gt;0),AND($D1763=LataProjekcji,$F1763=0,$E1764&lt;=10)),$F1764,IF($D1763&lt;LataProjekcji,IF((SUM($K1765:AD1765)+$D1765)&lt;$D1764,$D1765,$D1764-SUM($K1765:AD1765)),0)),0)</f>
        <v>0</v>
      </c>
    </row>
    <row r="1766" spans="1:31" ht="12.5" hidden="1" thickBot="1">
      <c r="A1766" s="325"/>
      <c r="B1766" s="21" t="s">
        <v>396</v>
      </c>
      <c r="C1766" s="21"/>
      <c r="D1766" s="22"/>
      <c r="E1766" s="21"/>
      <c r="F1766" s="21"/>
      <c r="G1766" s="21"/>
      <c r="H1766" s="21"/>
      <c r="I1766" s="21"/>
      <c r="J1766" s="21"/>
      <c r="K1766" s="22">
        <f ca="1">ROUND(K1765,0)</f>
        <v>0</v>
      </c>
      <c r="L1766" s="22">
        <f t="shared" ref="L1766:W1766" ca="1" si="2318">ROUND(K1766+L1765,0)</f>
        <v>0</v>
      </c>
      <c r="M1766" s="22">
        <f t="shared" ca="1" si="2318"/>
        <v>0</v>
      </c>
      <c r="N1766" s="22">
        <f t="shared" ca="1" si="2318"/>
        <v>0</v>
      </c>
      <c r="O1766" s="22">
        <f t="shared" ca="1" si="2318"/>
        <v>0</v>
      </c>
      <c r="P1766" s="22">
        <f t="shared" ca="1" si="2318"/>
        <v>0</v>
      </c>
      <c r="Q1766" s="22">
        <f t="shared" ca="1" si="2318"/>
        <v>0</v>
      </c>
      <c r="R1766" s="22">
        <f t="shared" ca="1" si="2318"/>
        <v>0</v>
      </c>
      <c r="S1766" s="22">
        <f t="shared" ca="1" si="2318"/>
        <v>0</v>
      </c>
      <c r="T1766" s="22">
        <f t="shared" ca="1" si="2318"/>
        <v>0</v>
      </c>
      <c r="U1766" s="22">
        <f t="shared" ca="1" si="2318"/>
        <v>0</v>
      </c>
      <c r="V1766" s="22">
        <f t="shared" ca="1" si="2318"/>
        <v>0</v>
      </c>
      <c r="W1766" s="22">
        <f t="shared" ca="1" si="2318"/>
        <v>0</v>
      </c>
      <c r="X1766" s="22">
        <f ca="1">ROUND(W1766+X1765,0)</f>
        <v>0</v>
      </c>
      <c r="Y1766" s="22">
        <f ca="1">ROUND(X1766+Y1765,0)</f>
        <v>0</v>
      </c>
      <c r="Z1766" s="22">
        <f t="shared" ref="Z1766:AA1766" ca="1" si="2319">ROUND(Y1766+Z1765,0)</f>
        <v>0</v>
      </c>
      <c r="AA1766" s="22">
        <f t="shared" ca="1" si="2319"/>
        <v>0</v>
      </c>
      <c r="AB1766" s="22">
        <f t="shared" ref="AB1766" ca="1" si="2320">ROUND(AA1766+AB1765,0)</f>
        <v>0</v>
      </c>
      <c r="AC1766" s="22">
        <f t="shared" ref="AC1766" ca="1" si="2321">ROUND(AB1766+AC1765,0)</f>
        <v>0</v>
      </c>
      <c r="AD1766" s="22">
        <f t="shared" ref="AD1766" ca="1" si="2322">ROUND(AC1766+AD1765,0)</f>
        <v>0</v>
      </c>
      <c r="AE1766" s="22">
        <f t="shared" ref="AE1766" ca="1" si="2323">ROUND(AD1766+AE1765,0)</f>
        <v>0</v>
      </c>
    </row>
    <row r="1767" spans="1:31" ht="12.5" hidden="1" thickBot="1">
      <c r="A1767" s="325"/>
      <c r="B1767" s="21" t="s">
        <v>387</v>
      </c>
      <c r="C1767" s="21"/>
      <c r="D1767" s="22"/>
      <c r="E1767" s="21"/>
      <c r="F1767" s="21"/>
      <c r="G1767" s="21"/>
      <c r="H1767" s="534">
        <f>H1760+7</f>
        <v>405</v>
      </c>
      <c r="I1767" s="21"/>
      <c r="J1767" s="21"/>
      <c r="K1767" s="76">
        <f ca="1">IF($D1763=LataProjekcji,ROUND($D1764-K1766,0),ROUND(IF(K1765=0,0,$D1764-K1766),0))</f>
        <v>0</v>
      </c>
      <c r="L1767" s="253">
        <f t="shared" ref="L1767:W1767" ca="1" si="2324">IF($D1763=LataProjekcji,ROUND($D1764-L1766,0),ROUND(IF(AND(L1765=0,K1767&gt;0),$D1764-L1766,IF(L1765=0,0,$D1764-L1766)),0))</f>
        <v>0</v>
      </c>
      <c r="M1767" s="253">
        <f t="shared" ca="1" si="2324"/>
        <v>0</v>
      </c>
      <c r="N1767" s="253">
        <f t="shared" ca="1" si="2324"/>
        <v>0</v>
      </c>
      <c r="O1767" s="253">
        <f t="shared" ca="1" si="2324"/>
        <v>0</v>
      </c>
      <c r="P1767" s="253">
        <f t="shared" ca="1" si="2324"/>
        <v>0</v>
      </c>
      <c r="Q1767" s="253">
        <f t="shared" ca="1" si="2324"/>
        <v>0</v>
      </c>
      <c r="R1767" s="253">
        <f t="shared" ca="1" si="2324"/>
        <v>0</v>
      </c>
      <c r="S1767" s="253">
        <f t="shared" ca="1" si="2324"/>
        <v>0</v>
      </c>
      <c r="T1767" s="253">
        <f t="shared" ca="1" si="2324"/>
        <v>0</v>
      </c>
      <c r="U1767" s="253">
        <f t="shared" ca="1" si="2324"/>
        <v>0</v>
      </c>
      <c r="V1767" s="253">
        <f t="shared" ca="1" si="2324"/>
        <v>0</v>
      </c>
      <c r="W1767" s="253">
        <f t="shared" ca="1" si="2324"/>
        <v>0</v>
      </c>
      <c r="X1767" s="253">
        <f t="shared" ref="X1767:AA1767" ca="1" si="2325">IF($D1763=LataProjekcji,ROUND($D1764-X1766,0),ROUND(IF(AND(X1765=0,W1767&gt;0),$D1764-X1766,IF(X1765=0,0,$D1764-X1766)),0))</f>
        <v>0</v>
      </c>
      <c r="Y1767" s="253">
        <f t="shared" ca="1" si="2325"/>
        <v>0</v>
      </c>
      <c r="Z1767" s="253">
        <f t="shared" ca="1" si="2325"/>
        <v>0</v>
      </c>
      <c r="AA1767" s="253">
        <f t="shared" ca="1" si="2325"/>
        <v>0</v>
      </c>
      <c r="AB1767" s="253">
        <f t="shared" ref="AB1767" ca="1" si="2326">IF($D1763=LataProjekcji,ROUND($D1764-AB1766,0),ROUND(IF(AND(AB1765=0,AA1767&gt;0),$D1764-AB1766,IF(AB1765=0,0,$D1764-AB1766)),0))</f>
        <v>0</v>
      </c>
      <c r="AC1767" s="253">
        <f t="shared" ref="AC1767" ca="1" si="2327">IF($D1763=LataProjekcji,ROUND($D1764-AC1766,0),ROUND(IF(AND(AC1765=0,AB1767&gt;0),$D1764-AC1766,IF(AC1765=0,0,$D1764-AC1766)),0))</f>
        <v>0</v>
      </c>
      <c r="AD1767" s="253">
        <f t="shared" ref="AD1767" ca="1" si="2328">IF($D1763=LataProjekcji,ROUND($D1764-AD1766,0),ROUND(IF(AND(AD1765=0,AC1767&gt;0),$D1764-AD1766,IF(AD1765=0,0,$D1764-AD1766)),0))</f>
        <v>0</v>
      </c>
      <c r="AE1767" s="253">
        <f t="shared" ref="AE1767" ca="1" si="2329">IF($D1763=LataProjekcji,ROUND($D1764-AE1766,0),ROUND(IF(AND(AE1765=0,AD1767&gt;0),$D1764-AE1766,IF(AE1765=0,0,$D1764-AE1766)),0))</f>
        <v>0</v>
      </c>
    </row>
    <row r="1768" spans="1:31" hidden="1">
      <c r="A1768" s="325"/>
      <c r="B1768" s="21"/>
      <c r="C1768" s="21"/>
      <c r="D1768" s="22"/>
      <c r="E1768" s="21"/>
      <c r="F1768" s="21"/>
      <c r="G1768" s="21"/>
      <c r="H1768" s="384">
        <f>H1761+1</f>
        <v>22</v>
      </c>
      <c r="I1768" s="21"/>
      <c r="J1768" s="384" t="s">
        <v>403</v>
      </c>
      <c r="K1768" s="523">
        <f t="shared" ref="K1768:AE1768" ca="1" si="2330">IF(AND(OFFSET($F$269,$D1762,0)="tak",OFFSET($G$269,$D1762,0)="tak",OFFSET($J$269,$D1762,0)="ok",LataProjekcji&lt;=Koniec_Projekt),ROUND(OFFSET($K$2527,$H1767,(COLUMN()-11))*OFFSET($K$469,$H1768,(COLUMN()-11)),0),0)</f>
        <v>0</v>
      </c>
      <c r="L1768" s="523">
        <f t="shared" ca="1" si="2330"/>
        <v>0</v>
      </c>
      <c r="M1768" s="523">
        <f t="shared" ca="1" si="2330"/>
        <v>0</v>
      </c>
      <c r="N1768" s="523">
        <f t="shared" ca="1" si="2330"/>
        <v>0</v>
      </c>
      <c r="O1768" s="523">
        <f t="shared" ca="1" si="2330"/>
        <v>0</v>
      </c>
      <c r="P1768" s="523">
        <f t="shared" ca="1" si="2330"/>
        <v>0</v>
      </c>
      <c r="Q1768" s="523">
        <f t="shared" ca="1" si="2330"/>
        <v>0</v>
      </c>
      <c r="R1768" s="523">
        <f t="shared" ca="1" si="2330"/>
        <v>0</v>
      </c>
      <c r="S1768" s="523">
        <f t="shared" ca="1" si="2330"/>
        <v>0</v>
      </c>
      <c r="T1768" s="523">
        <f t="shared" ca="1" si="2330"/>
        <v>0</v>
      </c>
      <c r="U1768" s="523">
        <f t="shared" ca="1" si="2330"/>
        <v>0</v>
      </c>
      <c r="V1768" s="523">
        <f t="shared" ca="1" si="2330"/>
        <v>0</v>
      </c>
      <c r="W1768" s="523">
        <f t="shared" ca="1" si="2330"/>
        <v>0</v>
      </c>
      <c r="X1768" s="523">
        <f t="shared" ca="1" si="2330"/>
        <v>0</v>
      </c>
      <c r="Y1768" s="523">
        <f t="shared" ca="1" si="2330"/>
        <v>0</v>
      </c>
      <c r="Z1768" s="523">
        <f t="shared" ca="1" si="2330"/>
        <v>0</v>
      </c>
      <c r="AA1768" s="523">
        <f t="shared" ca="1" si="2330"/>
        <v>0</v>
      </c>
      <c r="AB1768" s="523">
        <f t="shared" ca="1" si="2330"/>
        <v>0</v>
      </c>
      <c r="AC1768" s="523">
        <f t="shared" ca="1" si="2330"/>
        <v>0</v>
      </c>
      <c r="AD1768" s="523">
        <f t="shared" ca="1" si="2330"/>
        <v>0</v>
      </c>
      <c r="AE1768" s="523">
        <f t="shared" ca="1" si="2330"/>
        <v>0</v>
      </c>
    </row>
    <row r="1769" spans="1:31" hidden="1">
      <c r="A1769" s="325"/>
      <c r="B1769" s="20">
        <f ca="1">OFFSET($B$269,D1769,0)</f>
        <v>0</v>
      </c>
      <c r="C1769" s="20"/>
      <c r="D1769" s="21">
        <f>D1762+1</f>
        <v>172</v>
      </c>
      <c r="E1769" s="21"/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</row>
    <row r="1770" spans="1:31" hidden="1">
      <c r="A1770" s="325"/>
      <c r="B1770" s="21" t="s">
        <v>394</v>
      </c>
      <c r="C1770" s="21"/>
      <c r="D1770" s="164">
        <f ca="1">YEAR(OFFSET($E$269,D1769,0))</f>
        <v>1900</v>
      </c>
      <c r="E1770" s="164">
        <f ca="1">MONTH(OFFSET($E$269,D1769,0))</f>
        <v>1</v>
      </c>
      <c r="F1770" s="522" cm="1">
        <f t="array" aca="1" ref="F1770" ca="1">IleMiesiecyDoKoncaRokuST</f>
        <v>11</v>
      </c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  <c r="R1770" s="21"/>
      <c r="S1770" s="21"/>
      <c r="T1770" s="21"/>
      <c r="U1770" s="21"/>
      <c r="V1770" s="21"/>
      <c r="W1770" s="21"/>
      <c r="X1770" s="21"/>
      <c r="Y1770" s="21"/>
      <c r="Z1770" s="21"/>
      <c r="AA1770" s="21"/>
      <c r="AB1770" s="21"/>
      <c r="AC1770" s="21"/>
      <c r="AD1770" s="21"/>
      <c r="AE1770" s="21"/>
    </row>
    <row r="1771" spans="1:31" hidden="1">
      <c r="A1771" s="325"/>
      <c r="B1771" s="21" t="s">
        <v>387</v>
      </c>
      <c r="C1771" s="21"/>
      <c r="D1771" s="370">
        <f ca="1">IF(E1771&lt;0,0,ROUND(E1771,0))</f>
        <v>0</v>
      </c>
      <c r="E1771" s="248">
        <f ca="1">OFFSET($D$269,D1769,0)</f>
        <v>0</v>
      </c>
      <c r="F1771" s="370">
        <f ca="1">IF(E1771&gt;10,ROUND(($D1772/12)*$F1770,0),$D1771)</f>
        <v>0</v>
      </c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  <c r="R1771" s="21"/>
      <c r="S1771" s="21"/>
      <c r="T1771" s="21"/>
      <c r="U1771" s="21"/>
      <c r="V1771" s="21"/>
      <c r="W1771" s="21"/>
      <c r="X1771" s="21"/>
      <c r="Y1771" s="21"/>
      <c r="Z1771" s="21"/>
      <c r="AA1771" s="21"/>
      <c r="AB1771" s="21"/>
      <c r="AC1771" s="21"/>
      <c r="AD1771" s="21"/>
      <c r="AE1771" s="21"/>
    </row>
    <row r="1772" spans="1:31" hidden="1">
      <c r="A1772" s="325"/>
      <c r="B1772" s="21" t="s">
        <v>395</v>
      </c>
      <c r="C1772" s="415">
        <f ca="1">OFFSET($C$269,D1769,0)</f>
        <v>0</v>
      </c>
      <c r="D1772" s="246">
        <f ca="1">IF(ISBLANK(OFFSET($E$269,D1769,0)),0,IF(E1771&gt;10,ROUND(D1771*C1772,0),IF(D1771&lt;0,0,D1771)))</f>
        <v>0</v>
      </c>
      <c r="E1772" s="21"/>
      <c r="F1772" s="21"/>
      <c r="G1772" s="21"/>
      <c r="H1772" s="21"/>
      <c r="I1772" s="21"/>
      <c r="J1772" s="21"/>
      <c r="K1772" s="74">
        <f ca="1">ROUND(IF($D1770=LataProjekcji,$F1771,IF($D1770=LataProjekcji,$D1772,0)),0)</f>
        <v>0</v>
      </c>
      <c r="L1772" s="247">
        <f ca="1">ROUND(IF(OR(AND($D1770=LataProjekcji,$F1770&gt;0),AND($D1770=LataProjekcji,$F1770=0,$E1771&lt;=10)),$F1771,IF($D1770&lt;LataProjekcji,IF((SUM($K1772:K1772)+$D1772)&lt;$D1771,$D1772,$D1771-SUM($K1772:K1772)),0)),0)</f>
        <v>0</v>
      </c>
      <c r="M1772" s="247">
        <f ca="1">ROUND(IF(OR(AND($D1770=LataProjekcji,$F1770&gt;0),AND($D1770=LataProjekcji,$F1770=0,$E1771&lt;=10)),$F1771,IF($D1770&lt;LataProjekcji,IF((SUM($K1772:L1772)+$D1772)&lt;$D1771,$D1772,$D1771-SUM($K1772:L1772)),0)),0)</f>
        <v>0</v>
      </c>
      <c r="N1772" s="247">
        <f ca="1">ROUND(IF(OR(AND($D1770=LataProjekcji,$F1770&gt;0),AND($D1770=LataProjekcji,$F1770=0,$E1771&lt;=10)),$F1771,IF($D1770&lt;LataProjekcji,IF((SUM($K1772:M1772)+$D1772)&lt;$D1771,$D1772,$D1771-SUM($K1772:M1772)),0)),0)</f>
        <v>0</v>
      </c>
      <c r="O1772" s="247">
        <f ca="1">ROUND(IF(OR(AND($D1770=LataProjekcji,$F1770&gt;0),AND($D1770=LataProjekcji,$F1770=0,$E1771&lt;=10)),$F1771,IF($D1770&lt;LataProjekcji,IF((SUM($K1772:N1772)+$D1772)&lt;$D1771,$D1772,$D1771-SUM($K1772:N1772)),0)),0)</f>
        <v>0</v>
      </c>
      <c r="P1772" s="247">
        <f ca="1">ROUND(IF(OR(AND($D1770=LataProjekcji,$F1770&gt;0),AND($D1770=LataProjekcji,$F1770=0,$E1771&lt;=10)),$F1771,IF($D1770&lt;LataProjekcji,IF((SUM($K1772:O1772)+$D1772)&lt;$D1771,$D1772,$D1771-SUM($K1772:O1772)),0)),0)</f>
        <v>0</v>
      </c>
      <c r="Q1772" s="247">
        <f ca="1">ROUND(IF(OR(AND($D1770=LataProjekcji,$F1770&gt;0),AND($D1770=LataProjekcji,$F1770=0,$E1771&lt;=10)),$F1771,IF($D1770&lt;LataProjekcji,IF((SUM($K1772:P1772)+$D1772)&lt;$D1771,$D1772,$D1771-SUM($K1772:P1772)),0)),0)</f>
        <v>0</v>
      </c>
      <c r="R1772" s="247">
        <f ca="1">ROUND(IF(OR(AND($D1770=LataProjekcji,$F1770&gt;0),AND($D1770=LataProjekcji,$F1770=0,$E1771&lt;=10)),$F1771,IF($D1770&lt;LataProjekcji,IF((SUM($K1772:Q1772)+$D1772)&lt;$D1771,$D1772,$D1771-SUM($K1772:Q1772)),0)),0)</f>
        <v>0</v>
      </c>
      <c r="S1772" s="247">
        <f ca="1">ROUND(IF(OR(AND($D1770=LataProjekcji,$F1770&gt;0),AND($D1770=LataProjekcji,$F1770=0,$E1771&lt;=10)),$F1771,IF($D1770&lt;LataProjekcji,IF((SUM($K1772:R1772)+$D1772)&lt;$D1771,$D1772,$D1771-SUM($K1772:R1772)),0)),0)</f>
        <v>0</v>
      </c>
      <c r="T1772" s="247">
        <f ca="1">ROUND(IF(OR(AND($D1770=LataProjekcji,$F1770&gt;0),AND($D1770=LataProjekcji,$F1770=0,$E1771&lt;=10)),$F1771,IF($D1770&lt;LataProjekcji,IF((SUM($K1772:S1772)+$D1772)&lt;$D1771,$D1772,$D1771-SUM($K1772:S1772)),0)),0)</f>
        <v>0</v>
      </c>
      <c r="U1772" s="247">
        <f ca="1">ROUND(IF(OR(AND($D1770=LataProjekcji,$F1770&gt;0),AND($D1770=LataProjekcji,$F1770=0,$E1771&lt;=10)),$F1771,IF($D1770&lt;LataProjekcji,IF((SUM($K1772:T1772)+$D1772)&lt;$D1771,$D1772,$D1771-SUM($K1772:T1772)),0)),0)</f>
        <v>0</v>
      </c>
      <c r="V1772" s="247">
        <f ca="1">ROUND(IF(OR(AND($D1770=LataProjekcji,$F1770&gt;0),AND($D1770=LataProjekcji,$F1770=0,$E1771&lt;=10)),$F1771,IF($D1770&lt;LataProjekcji,IF((SUM($K1772:U1772)+$D1772)&lt;$D1771,$D1772,$D1771-SUM($K1772:U1772)),0)),0)</f>
        <v>0</v>
      </c>
      <c r="W1772" s="247">
        <f ca="1">ROUND(IF(OR(AND($D1770=LataProjekcji,$F1770&gt;0),AND($D1770=LataProjekcji,$F1770=0,$E1771&lt;=10)),$F1771,IF($D1770&lt;LataProjekcji,IF((SUM($K1772:V1772)+$D1772)&lt;$D1771,$D1772,$D1771-SUM($K1772:V1772)),0)),0)</f>
        <v>0</v>
      </c>
      <c r="X1772" s="247">
        <f ca="1">ROUND(IF(OR(AND($D1770=LataProjekcji,$F1770&gt;0),AND($D1770=LataProjekcji,$F1770=0,$E1771&lt;=10)),$F1771,IF($D1770&lt;LataProjekcji,IF((SUM($K1772:W1772)+$D1772)&lt;$D1771,$D1772,$D1771-SUM($K1772:W1772)),0)),0)</f>
        <v>0</v>
      </c>
      <c r="Y1772" s="247">
        <f ca="1">ROUND(IF(OR(AND($D1770=LataProjekcji,$F1770&gt;0),AND($D1770=LataProjekcji,$F1770=0,$E1771&lt;=10)),$F1771,IF($D1770&lt;LataProjekcji,IF((SUM($K1772:X1772)+$D1772)&lt;$D1771,$D1772,$D1771-SUM($K1772:X1772)),0)),0)</f>
        <v>0</v>
      </c>
      <c r="Z1772" s="247">
        <f ca="1">ROUND(IF(OR(AND($D1770=LataProjekcji,$F1770&gt;0),AND($D1770=LataProjekcji,$F1770=0,$E1771&lt;=10)),$F1771,IF($D1770&lt;LataProjekcji,IF((SUM($K1772:Y1772)+$D1772)&lt;$D1771,$D1772,$D1771-SUM($K1772:Y1772)),0)),0)</f>
        <v>0</v>
      </c>
      <c r="AA1772" s="247">
        <f ca="1">ROUND(IF(OR(AND($D1770=LataProjekcji,$F1770&gt;0),AND($D1770=LataProjekcji,$F1770=0,$E1771&lt;=10)),$F1771,IF($D1770&lt;LataProjekcji,IF((SUM($K1772:Z1772)+$D1772)&lt;$D1771,$D1772,$D1771-SUM($K1772:Z1772)),0)),0)</f>
        <v>0</v>
      </c>
      <c r="AB1772" s="247">
        <f ca="1">ROUND(IF(OR(AND($D1770=LataProjekcji,$F1770&gt;0),AND($D1770=LataProjekcji,$F1770=0,$E1771&lt;=10)),$F1771,IF($D1770&lt;LataProjekcji,IF((SUM($K1772:AA1772)+$D1772)&lt;$D1771,$D1772,$D1771-SUM($K1772:AA1772)),0)),0)</f>
        <v>0</v>
      </c>
      <c r="AC1772" s="247">
        <f ca="1">ROUND(IF(OR(AND($D1770=LataProjekcji,$F1770&gt;0),AND($D1770=LataProjekcji,$F1770=0,$E1771&lt;=10)),$F1771,IF($D1770&lt;LataProjekcji,IF((SUM($K1772:AB1772)+$D1772)&lt;$D1771,$D1772,$D1771-SUM($K1772:AB1772)),0)),0)</f>
        <v>0</v>
      </c>
      <c r="AD1772" s="247">
        <f ca="1">ROUND(IF(OR(AND($D1770=LataProjekcji,$F1770&gt;0),AND($D1770=LataProjekcji,$F1770=0,$E1771&lt;=10)),$F1771,IF($D1770&lt;LataProjekcji,IF((SUM($K1772:AC1772)+$D1772)&lt;$D1771,$D1772,$D1771-SUM($K1772:AC1772)),0)),0)</f>
        <v>0</v>
      </c>
      <c r="AE1772" s="247">
        <f ca="1">ROUND(IF(OR(AND($D1770=LataProjekcji,$F1770&gt;0),AND($D1770=LataProjekcji,$F1770=0,$E1771&lt;=10)),$F1771,IF($D1770&lt;LataProjekcji,IF((SUM($K1772:AD1772)+$D1772)&lt;$D1771,$D1772,$D1771-SUM($K1772:AD1772)),0)),0)</f>
        <v>0</v>
      </c>
    </row>
    <row r="1773" spans="1:31" ht="12.5" hidden="1" thickBot="1">
      <c r="A1773" s="325"/>
      <c r="B1773" s="21" t="s">
        <v>396</v>
      </c>
      <c r="C1773" s="21"/>
      <c r="D1773" s="22"/>
      <c r="E1773" s="21"/>
      <c r="F1773" s="21"/>
      <c r="G1773" s="21"/>
      <c r="H1773" s="21"/>
      <c r="I1773" s="21"/>
      <c r="J1773" s="21"/>
      <c r="K1773" s="22">
        <f ca="1">ROUND(K1772,0)</f>
        <v>0</v>
      </c>
      <c r="L1773" s="22">
        <f t="shared" ref="L1773:W1773" ca="1" si="2331">ROUND(K1773+L1772,0)</f>
        <v>0</v>
      </c>
      <c r="M1773" s="22">
        <f t="shared" ca="1" si="2331"/>
        <v>0</v>
      </c>
      <c r="N1773" s="22">
        <f t="shared" ca="1" si="2331"/>
        <v>0</v>
      </c>
      <c r="O1773" s="22">
        <f t="shared" ca="1" si="2331"/>
        <v>0</v>
      </c>
      <c r="P1773" s="22">
        <f t="shared" ca="1" si="2331"/>
        <v>0</v>
      </c>
      <c r="Q1773" s="22">
        <f t="shared" ca="1" si="2331"/>
        <v>0</v>
      </c>
      <c r="R1773" s="22">
        <f t="shared" ca="1" si="2331"/>
        <v>0</v>
      </c>
      <c r="S1773" s="22">
        <f t="shared" ca="1" si="2331"/>
        <v>0</v>
      </c>
      <c r="T1773" s="22">
        <f t="shared" ca="1" si="2331"/>
        <v>0</v>
      </c>
      <c r="U1773" s="22">
        <f t="shared" ca="1" si="2331"/>
        <v>0</v>
      </c>
      <c r="V1773" s="22">
        <f t="shared" ca="1" si="2331"/>
        <v>0</v>
      </c>
      <c r="W1773" s="22">
        <f t="shared" ca="1" si="2331"/>
        <v>0</v>
      </c>
      <c r="X1773" s="22">
        <f ca="1">ROUND(W1773+X1772,0)</f>
        <v>0</v>
      </c>
      <c r="Y1773" s="22">
        <f ca="1">ROUND(X1773+Y1772,0)</f>
        <v>0</v>
      </c>
      <c r="Z1773" s="22">
        <f t="shared" ref="Z1773:AA1773" ca="1" si="2332">ROUND(Y1773+Z1772,0)</f>
        <v>0</v>
      </c>
      <c r="AA1773" s="22">
        <f t="shared" ca="1" si="2332"/>
        <v>0</v>
      </c>
      <c r="AB1773" s="22">
        <f t="shared" ref="AB1773" ca="1" si="2333">ROUND(AA1773+AB1772,0)</f>
        <v>0</v>
      </c>
      <c r="AC1773" s="22">
        <f t="shared" ref="AC1773" ca="1" si="2334">ROUND(AB1773+AC1772,0)</f>
        <v>0</v>
      </c>
      <c r="AD1773" s="22">
        <f t="shared" ref="AD1773" ca="1" si="2335">ROUND(AC1773+AD1772,0)</f>
        <v>0</v>
      </c>
      <c r="AE1773" s="22">
        <f t="shared" ref="AE1773" ca="1" si="2336">ROUND(AD1773+AE1772,0)</f>
        <v>0</v>
      </c>
    </row>
    <row r="1774" spans="1:31" ht="12.5" hidden="1" thickBot="1">
      <c r="A1774" s="325"/>
      <c r="B1774" s="21" t="s">
        <v>387</v>
      </c>
      <c r="C1774" s="21"/>
      <c r="D1774" s="22"/>
      <c r="E1774" s="21"/>
      <c r="F1774" s="21"/>
      <c r="G1774" s="21"/>
      <c r="H1774" s="534">
        <f>H1767+7</f>
        <v>412</v>
      </c>
      <c r="I1774" s="21"/>
      <c r="J1774" s="21"/>
      <c r="K1774" s="76">
        <f ca="1">IF($D1770=LataProjekcji,ROUND($D1771-K1773,0),ROUND(IF(K1772=0,0,$D1771-K1773),0))</f>
        <v>0</v>
      </c>
      <c r="L1774" s="253">
        <f t="shared" ref="L1774:W1774" ca="1" si="2337">IF($D1770=LataProjekcji,ROUND($D1771-L1773,0),ROUND(IF(AND(L1772=0,K1774&gt;0),$D1771-L1773,IF(L1772=0,0,$D1771-L1773)),0))</f>
        <v>0</v>
      </c>
      <c r="M1774" s="253">
        <f t="shared" ca="1" si="2337"/>
        <v>0</v>
      </c>
      <c r="N1774" s="253">
        <f t="shared" ca="1" si="2337"/>
        <v>0</v>
      </c>
      <c r="O1774" s="253">
        <f t="shared" ca="1" si="2337"/>
        <v>0</v>
      </c>
      <c r="P1774" s="253">
        <f t="shared" ca="1" si="2337"/>
        <v>0</v>
      </c>
      <c r="Q1774" s="253">
        <f t="shared" ca="1" si="2337"/>
        <v>0</v>
      </c>
      <c r="R1774" s="253">
        <f t="shared" ca="1" si="2337"/>
        <v>0</v>
      </c>
      <c r="S1774" s="253">
        <f t="shared" ca="1" si="2337"/>
        <v>0</v>
      </c>
      <c r="T1774" s="253">
        <f t="shared" ca="1" si="2337"/>
        <v>0</v>
      </c>
      <c r="U1774" s="253">
        <f t="shared" ca="1" si="2337"/>
        <v>0</v>
      </c>
      <c r="V1774" s="253">
        <f t="shared" ca="1" si="2337"/>
        <v>0</v>
      </c>
      <c r="W1774" s="253">
        <f t="shared" ca="1" si="2337"/>
        <v>0</v>
      </c>
      <c r="X1774" s="253">
        <f t="shared" ref="X1774:AA1774" ca="1" si="2338">IF($D1770=LataProjekcji,ROUND($D1771-X1773,0),ROUND(IF(AND(X1772=0,W1774&gt;0),$D1771-X1773,IF(X1772=0,0,$D1771-X1773)),0))</f>
        <v>0</v>
      </c>
      <c r="Y1774" s="253">
        <f t="shared" ca="1" si="2338"/>
        <v>0</v>
      </c>
      <c r="Z1774" s="253">
        <f t="shared" ca="1" si="2338"/>
        <v>0</v>
      </c>
      <c r="AA1774" s="253">
        <f t="shared" ca="1" si="2338"/>
        <v>0</v>
      </c>
      <c r="AB1774" s="253">
        <f t="shared" ref="AB1774" ca="1" si="2339">IF($D1770=LataProjekcji,ROUND($D1771-AB1773,0),ROUND(IF(AND(AB1772=0,AA1774&gt;0),$D1771-AB1773,IF(AB1772=0,0,$D1771-AB1773)),0))</f>
        <v>0</v>
      </c>
      <c r="AC1774" s="253">
        <f t="shared" ref="AC1774" ca="1" si="2340">IF($D1770=LataProjekcji,ROUND($D1771-AC1773,0),ROUND(IF(AND(AC1772=0,AB1774&gt;0),$D1771-AC1773,IF(AC1772=0,0,$D1771-AC1773)),0))</f>
        <v>0</v>
      </c>
      <c r="AD1774" s="253">
        <f t="shared" ref="AD1774" ca="1" si="2341">IF($D1770=LataProjekcji,ROUND($D1771-AD1773,0),ROUND(IF(AND(AD1772=0,AC1774&gt;0),$D1771-AD1773,IF(AD1772=0,0,$D1771-AD1773)),0))</f>
        <v>0</v>
      </c>
      <c r="AE1774" s="253">
        <f t="shared" ref="AE1774" ca="1" si="2342">IF($D1770=LataProjekcji,ROUND($D1771-AE1773,0),ROUND(IF(AND(AE1772=0,AD1774&gt;0),$D1771-AE1773,IF(AE1772=0,0,$D1771-AE1773)),0))</f>
        <v>0</v>
      </c>
    </row>
    <row r="1775" spans="1:31" hidden="1">
      <c r="A1775" s="325"/>
      <c r="B1775" s="21"/>
      <c r="C1775" s="21"/>
      <c r="D1775" s="21"/>
      <c r="E1775" s="21"/>
      <c r="F1775" s="21"/>
      <c r="G1775" s="21"/>
      <c r="H1775" s="384">
        <f>H1768+1</f>
        <v>23</v>
      </c>
      <c r="I1775" s="21"/>
      <c r="J1775" s="384" t="s">
        <v>403</v>
      </c>
      <c r="K1775" s="523">
        <f t="shared" ref="K1775:AE1775" ca="1" si="2343">IF(AND(OFFSET($F$269,$D1769,0)="tak",OFFSET($G$269,$D1769,0)="tak",OFFSET($J$269,$D1769,0)="ok",LataProjekcji&lt;=Koniec_Projekt),ROUND(OFFSET($K$2527,$H1774,(COLUMN()-11))*OFFSET($K$469,$H1775,(COLUMN()-11)),0),0)</f>
        <v>0</v>
      </c>
      <c r="L1775" s="523">
        <f t="shared" ca="1" si="2343"/>
        <v>0</v>
      </c>
      <c r="M1775" s="523">
        <f t="shared" ca="1" si="2343"/>
        <v>0</v>
      </c>
      <c r="N1775" s="523">
        <f t="shared" ca="1" si="2343"/>
        <v>0</v>
      </c>
      <c r="O1775" s="523">
        <f t="shared" ca="1" si="2343"/>
        <v>0</v>
      </c>
      <c r="P1775" s="523">
        <f t="shared" ca="1" si="2343"/>
        <v>0</v>
      </c>
      <c r="Q1775" s="523">
        <f t="shared" ca="1" si="2343"/>
        <v>0</v>
      </c>
      <c r="R1775" s="523">
        <f t="shared" ca="1" si="2343"/>
        <v>0</v>
      </c>
      <c r="S1775" s="523">
        <f t="shared" ca="1" si="2343"/>
        <v>0</v>
      </c>
      <c r="T1775" s="523">
        <f t="shared" ca="1" si="2343"/>
        <v>0</v>
      </c>
      <c r="U1775" s="523">
        <f t="shared" ca="1" si="2343"/>
        <v>0</v>
      </c>
      <c r="V1775" s="523">
        <f t="shared" ca="1" si="2343"/>
        <v>0</v>
      </c>
      <c r="W1775" s="523">
        <f t="shared" ca="1" si="2343"/>
        <v>0</v>
      </c>
      <c r="X1775" s="523">
        <f t="shared" ca="1" si="2343"/>
        <v>0</v>
      </c>
      <c r="Y1775" s="523">
        <f t="shared" ca="1" si="2343"/>
        <v>0</v>
      </c>
      <c r="Z1775" s="523">
        <f t="shared" ca="1" si="2343"/>
        <v>0</v>
      </c>
      <c r="AA1775" s="523">
        <f t="shared" ca="1" si="2343"/>
        <v>0</v>
      </c>
      <c r="AB1775" s="523">
        <f t="shared" ca="1" si="2343"/>
        <v>0</v>
      </c>
      <c r="AC1775" s="523">
        <f t="shared" ca="1" si="2343"/>
        <v>0</v>
      </c>
      <c r="AD1775" s="523">
        <f t="shared" ca="1" si="2343"/>
        <v>0</v>
      </c>
      <c r="AE1775" s="523">
        <f t="shared" ca="1" si="2343"/>
        <v>0</v>
      </c>
    </row>
    <row r="1776" spans="1:31" hidden="1">
      <c r="A1776" s="325"/>
      <c r="B1776" s="20">
        <f ca="1">OFFSET($B$269,D1776,0)</f>
        <v>0</v>
      </c>
      <c r="C1776" s="20"/>
      <c r="D1776" s="21">
        <f>D1769+1</f>
        <v>173</v>
      </c>
      <c r="E1776" s="21"/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</row>
    <row r="1777" spans="1:31" hidden="1">
      <c r="A1777" s="325"/>
      <c r="B1777" s="21" t="s">
        <v>394</v>
      </c>
      <c r="C1777" s="21"/>
      <c r="D1777" s="164">
        <f ca="1">YEAR(OFFSET($E$269,D1776,0))</f>
        <v>1900</v>
      </c>
      <c r="E1777" s="164">
        <f ca="1">MONTH(OFFSET($E$269,D1776,0))</f>
        <v>1</v>
      </c>
      <c r="F1777" s="522" cm="1">
        <f t="array" aca="1" ref="F1777" ca="1">IleMiesiecyDoKoncaRokuST</f>
        <v>11</v>
      </c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  <c r="R1777" s="21"/>
      <c r="S1777" s="21"/>
      <c r="T1777" s="21"/>
      <c r="U1777" s="21"/>
      <c r="V1777" s="21"/>
      <c r="W1777" s="21"/>
      <c r="X1777" s="21"/>
      <c r="Y1777" s="21"/>
      <c r="Z1777" s="21"/>
      <c r="AA1777" s="21"/>
      <c r="AB1777" s="21"/>
      <c r="AC1777" s="21"/>
      <c r="AD1777" s="21"/>
      <c r="AE1777" s="21"/>
    </row>
    <row r="1778" spans="1:31" hidden="1">
      <c r="A1778" s="325"/>
      <c r="B1778" s="21" t="s">
        <v>387</v>
      </c>
      <c r="C1778" s="21"/>
      <c r="D1778" s="371">
        <f ca="1">IF(E1778&lt;0,0,ROUND(E1778,0))</f>
        <v>0</v>
      </c>
      <c r="E1778" s="248">
        <f ca="1">OFFSET($D$269,D1776,0)</f>
        <v>0</v>
      </c>
      <c r="F1778" s="371">
        <f ca="1">IF(E1778&gt;10,ROUND(($D1779/12)*$F1777,0),$D1778)</f>
        <v>0</v>
      </c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  <c r="R1778" s="21"/>
      <c r="S1778" s="21"/>
      <c r="T1778" s="21"/>
      <c r="U1778" s="21"/>
      <c r="V1778" s="21"/>
      <c r="W1778" s="21"/>
      <c r="X1778" s="21"/>
      <c r="Y1778" s="21"/>
      <c r="Z1778" s="21"/>
      <c r="AA1778" s="21"/>
      <c r="AB1778" s="21"/>
      <c r="AC1778" s="21"/>
      <c r="AD1778" s="21"/>
      <c r="AE1778" s="21"/>
    </row>
    <row r="1779" spans="1:31" hidden="1">
      <c r="A1779" s="325"/>
      <c r="B1779" s="21" t="s">
        <v>395</v>
      </c>
      <c r="C1779" s="415">
        <f ca="1">OFFSET($C$269,D1776,0)</f>
        <v>0</v>
      </c>
      <c r="D1779" s="246">
        <f ca="1">IF(ISBLANK(OFFSET($E$269,D1776,0)),0,IF(E1778&gt;10,ROUND(D1778*C1779,0),IF(D1778&lt;0,0,D1778)))</f>
        <v>0</v>
      </c>
      <c r="E1779" s="21"/>
      <c r="F1779" s="21"/>
      <c r="G1779" s="21"/>
      <c r="H1779" s="21"/>
      <c r="I1779" s="21"/>
      <c r="J1779" s="21"/>
      <c r="K1779" s="74">
        <f ca="1">ROUND(IF($D1777=LataProjekcji,$F1778,IF($D1777=LataProjekcji,$D1779,0)),0)</f>
        <v>0</v>
      </c>
      <c r="L1779" s="247">
        <f ca="1">ROUND(IF(OR(AND($D1777=LataProjekcji,$F1777&gt;0),AND($D1777=LataProjekcji,$F1777=0,$E1778&lt;=10)),$F1778,IF($D1777&lt;LataProjekcji,IF((SUM($K1779:K1779)+$D1779)&lt;$D1778,$D1779,$D1778-SUM($K1779:K1779)),0)),0)</f>
        <v>0</v>
      </c>
      <c r="M1779" s="247">
        <f ca="1">ROUND(IF(OR(AND($D1777=LataProjekcji,$F1777&gt;0),AND($D1777=LataProjekcji,$F1777=0,$E1778&lt;=10)),$F1778,IF($D1777&lt;LataProjekcji,IF((SUM($K1779:L1779)+$D1779)&lt;$D1778,$D1779,$D1778-SUM($K1779:L1779)),0)),0)</f>
        <v>0</v>
      </c>
      <c r="N1779" s="247">
        <f ca="1">ROUND(IF(OR(AND($D1777=LataProjekcji,$F1777&gt;0),AND($D1777=LataProjekcji,$F1777=0,$E1778&lt;=10)),$F1778,IF($D1777&lt;LataProjekcji,IF((SUM($K1779:M1779)+$D1779)&lt;$D1778,$D1779,$D1778-SUM($K1779:M1779)),0)),0)</f>
        <v>0</v>
      </c>
      <c r="O1779" s="247">
        <f ca="1">ROUND(IF(OR(AND($D1777=LataProjekcji,$F1777&gt;0),AND($D1777=LataProjekcji,$F1777=0,$E1778&lt;=10)),$F1778,IF($D1777&lt;LataProjekcji,IF((SUM($K1779:N1779)+$D1779)&lt;$D1778,$D1779,$D1778-SUM($K1779:N1779)),0)),0)</f>
        <v>0</v>
      </c>
      <c r="P1779" s="247">
        <f ca="1">ROUND(IF(OR(AND($D1777=LataProjekcji,$F1777&gt;0),AND($D1777=LataProjekcji,$F1777=0,$E1778&lt;=10)),$F1778,IF($D1777&lt;LataProjekcji,IF((SUM($K1779:O1779)+$D1779)&lt;$D1778,$D1779,$D1778-SUM($K1779:O1779)),0)),0)</f>
        <v>0</v>
      </c>
      <c r="Q1779" s="247">
        <f ca="1">ROUND(IF(OR(AND($D1777=LataProjekcji,$F1777&gt;0),AND($D1777=LataProjekcji,$F1777=0,$E1778&lt;=10)),$F1778,IF($D1777&lt;LataProjekcji,IF((SUM($K1779:P1779)+$D1779)&lt;$D1778,$D1779,$D1778-SUM($K1779:P1779)),0)),0)</f>
        <v>0</v>
      </c>
      <c r="R1779" s="247">
        <f ca="1">ROUND(IF(OR(AND($D1777=LataProjekcji,$F1777&gt;0),AND($D1777=LataProjekcji,$F1777=0,$E1778&lt;=10)),$F1778,IF($D1777&lt;LataProjekcji,IF((SUM($K1779:Q1779)+$D1779)&lt;$D1778,$D1779,$D1778-SUM($K1779:Q1779)),0)),0)</f>
        <v>0</v>
      </c>
      <c r="S1779" s="247">
        <f ca="1">ROUND(IF(OR(AND($D1777=LataProjekcji,$F1777&gt;0),AND($D1777=LataProjekcji,$F1777=0,$E1778&lt;=10)),$F1778,IF($D1777&lt;LataProjekcji,IF((SUM($K1779:R1779)+$D1779)&lt;$D1778,$D1779,$D1778-SUM($K1779:R1779)),0)),0)</f>
        <v>0</v>
      </c>
      <c r="T1779" s="247">
        <f ca="1">ROUND(IF(OR(AND($D1777=LataProjekcji,$F1777&gt;0),AND($D1777=LataProjekcji,$F1777=0,$E1778&lt;=10)),$F1778,IF($D1777&lt;LataProjekcji,IF((SUM($K1779:S1779)+$D1779)&lt;$D1778,$D1779,$D1778-SUM($K1779:S1779)),0)),0)</f>
        <v>0</v>
      </c>
      <c r="U1779" s="247">
        <f ca="1">ROUND(IF(OR(AND($D1777=LataProjekcji,$F1777&gt;0),AND($D1777=LataProjekcji,$F1777=0,$E1778&lt;=10)),$F1778,IF($D1777&lt;LataProjekcji,IF((SUM($K1779:T1779)+$D1779)&lt;$D1778,$D1779,$D1778-SUM($K1779:T1779)),0)),0)</f>
        <v>0</v>
      </c>
      <c r="V1779" s="247">
        <f ca="1">ROUND(IF(OR(AND($D1777=LataProjekcji,$F1777&gt;0),AND($D1777=LataProjekcji,$F1777=0,$E1778&lt;=10)),$F1778,IF($D1777&lt;LataProjekcji,IF((SUM($K1779:U1779)+$D1779)&lt;$D1778,$D1779,$D1778-SUM($K1779:U1779)),0)),0)</f>
        <v>0</v>
      </c>
      <c r="W1779" s="247">
        <f ca="1">ROUND(IF(OR(AND($D1777=LataProjekcji,$F1777&gt;0),AND($D1777=LataProjekcji,$F1777=0,$E1778&lt;=10)),$F1778,IF($D1777&lt;LataProjekcji,IF((SUM($K1779:V1779)+$D1779)&lt;$D1778,$D1779,$D1778-SUM($K1779:V1779)),0)),0)</f>
        <v>0</v>
      </c>
      <c r="X1779" s="247">
        <f ca="1">ROUND(IF(OR(AND($D1777=LataProjekcji,$F1777&gt;0),AND($D1777=LataProjekcji,$F1777=0,$E1778&lt;=10)),$F1778,IF($D1777&lt;LataProjekcji,IF((SUM($K1779:W1779)+$D1779)&lt;$D1778,$D1779,$D1778-SUM($K1779:W1779)),0)),0)</f>
        <v>0</v>
      </c>
      <c r="Y1779" s="247">
        <f ca="1">ROUND(IF(OR(AND($D1777=LataProjekcji,$F1777&gt;0),AND($D1777=LataProjekcji,$F1777=0,$E1778&lt;=10)),$F1778,IF($D1777&lt;LataProjekcji,IF((SUM($K1779:X1779)+$D1779)&lt;$D1778,$D1779,$D1778-SUM($K1779:X1779)),0)),0)</f>
        <v>0</v>
      </c>
      <c r="Z1779" s="247">
        <f ca="1">ROUND(IF(OR(AND($D1777=LataProjekcji,$F1777&gt;0),AND($D1777=LataProjekcji,$F1777=0,$E1778&lt;=10)),$F1778,IF($D1777&lt;LataProjekcji,IF((SUM($K1779:Y1779)+$D1779)&lt;$D1778,$D1779,$D1778-SUM($K1779:Y1779)),0)),0)</f>
        <v>0</v>
      </c>
      <c r="AA1779" s="247">
        <f ca="1">ROUND(IF(OR(AND($D1777=LataProjekcji,$F1777&gt;0),AND($D1777=LataProjekcji,$F1777=0,$E1778&lt;=10)),$F1778,IF($D1777&lt;LataProjekcji,IF((SUM($K1779:Z1779)+$D1779)&lt;$D1778,$D1779,$D1778-SUM($K1779:Z1779)),0)),0)</f>
        <v>0</v>
      </c>
      <c r="AB1779" s="247">
        <f ca="1">ROUND(IF(OR(AND($D1777=LataProjekcji,$F1777&gt;0),AND($D1777=LataProjekcji,$F1777=0,$E1778&lt;=10)),$F1778,IF($D1777&lt;LataProjekcji,IF((SUM($K1779:AA1779)+$D1779)&lt;$D1778,$D1779,$D1778-SUM($K1779:AA1779)),0)),0)</f>
        <v>0</v>
      </c>
      <c r="AC1779" s="247">
        <f ca="1">ROUND(IF(OR(AND($D1777=LataProjekcji,$F1777&gt;0),AND($D1777=LataProjekcji,$F1777=0,$E1778&lt;=10)),$F1778,IF($D1777&lt;LataProjekcji,IF((SUM($K1779:AB1779)+$D1779)&lt;$D1778,$D1779,$D1778-SUM($K1779:AB1779)),0)),0)</f>
        <v>0</v>
      </c>
      <c r="AD1779" s="247">
        <f ca="1">ROUND(IF(OR(AND($D1777=LataProjekcji,$F1777&gt;0),AND($D1777=LataProjekcji,$F1777=0,$E1778&lt;=10)),$F1778,IF($D1777&lt;LataProjekcji,IF((SUM($K1779:AC1779)+$D1779)&lt;$D1778,$D1779,$D1778-SUM($K1779:AC1779)),0)),0)</f>
        <v>0</v>
      </c>
      <c r="AE1779" s="247">
        <f ca="1">ROUND(IF(OR(AND($D1777=LataProjekcji,$F1777&gt;0),AND($D1777=LataProjekcji,$F1777=0,$E1778&lt;=10)),$F1778,IF($D1777&lt;LataProjekcji,IF((SUM($K1779:AD1779)+$D1779)&lt;$D1778,$D1779,$D1778-SUM($K1779:AD1779)),0)),0)</f>
        <v>0</v>
      </c>
    </row>
    <row r="1780" spans="1:31" ht="12.5" hidden="1" thickBot="1">
      <c r="A1780" s="325"/>
      <c r="B1780" s="21" t="s">
        <v>396</v>
      </c>
      <c r="C1780" s="21"/>
      <c r="D1780" s="22"/>
      <c r="E1780" s="21"/>
      <c r="F1780" s="21"/>
      <c r="G1780" s="21"/>
      <c r="H1780" s="21"/>
      <c r="I1780" s="21"/>
      <c r="J1780" s="21"/>
      <c r="K1780" s="22">
        <f ca="1">ROUND(K1779,0)</f>
        <v>0</v>
      </c>
      <c r="L1780" s="22">
        <f t="shared" ref="L1780:W1780" ca="1" si="2344">ROUND(K1780+L1779,0)</f>
        <v>0</v>
      </c>
      <c r="M1780" s="22">
        <f t="shared" ca="1" si="2344"/>
        <v>0</v>
      </c>
      <c r="N1780" s="22">
        <f t="shared" ca="1" si="2344"/>
        <v>0</v>
      </c>
      <c r="O1780" s="22">
        <f t="shared" ca="1" si="2344"/>
        <v>0</v>
      </c>
      <c r="P1780" s="22">
        <f t="shared" ca="1" si="2344"/>
        <v>0</v>
      </c>
      <c r="Q1780" s="22">
        <f t="shared" ca="1" si="2344"/>
        <v>0</v>
      </c>
      <c r="R1780" s="22">
        <f t="shared" ca="1" si="2344"/>
        <v>0</v>
      </c>
      <c r="S1780" s="22">
        <f t="shared" ca="1" si="2344"/>
        <v>0</v>
      </c>
      <c r="T1780" s="22">
        <f t="shared" ca="1" si="2344"/>
        <v>0</v>
      </c>
      <c r="U1780" s="22">
        <f t="shared" ca="1" si="2344"/>
        <v>0</v>
      </c>
      <c r="V1780" s="22">
        <f t="shared" ca="1" si="2344"/>
        <v>0</v>
      </c>
      <c r="W1780" s="22">
        <f t="shared" ca="1" si="2344"/>
        <v>0</v>
      </c>
      <c r="X1780" s="22">
        <f ca="1">ROUND(W1780+X1779,0)</f>
        <v>0</v>
      </c>
      <c r="Y1780" s="22">
        <f ca="1">ROUND(X1780+Y1779,0)</f>
        <v>0</v>
      </c>
      <c r="Z1780" s="22">
        <f t="shared" ref="Z1780:AA1780" ca="1" si="2345">ROUND(Y1780+Z1779,0)</f>
        <v>0</v>
      </c>
      <c r="AA1780" s="22">
        <f t="shared" ca="1" si="2345"/>
        <v>0</v>
      </c>
      <c r="AB1780" s="22">
        <f t="shared" ref="AB1780" ca="1" si="2346">ROUND(AA1780+AB1779,0)</f>
        <v>0</v>
      </c>
      <c r="AC1780" s="22">
        <f t="shared" ref="AC1780" ca="1" si="2347">ROUND(AB1780+AC1779,0)</f>
        <v>0</v>
      </c>
      <c r="AD1780" s="22">
        <f t="shared" ref="AD1780" ca="1" si="2348">ROUND(AC1780+AD1779,0)</f>
        <v>0</v>
      </c>
      <c r="AE1780" s="22">
        <f t="shared" ref="AE1780" ca="1" si="2349">ROUND(AD1780+AE1779,0)</f>
        <v>0</v>
      </c>
    </row>
    <row r="1781" spans="1:31" ht="12.5" hidden="1" thickBot="1">
      <c r="A1781" s="325"/>
      <c r="B1781" s="21" t="s">
        <v>387</v>
      </c>
      <c r="C1781" s="21"/>
      <c r="D1781" s="22"/>
      <c r="E1781" s="21"/>
      <c r="F1781" s="21"/>
      <c r="G1781" s="21"/>
      <c r="H1781" s="534">
        <f>H1774+7</f>
        <v>419</v>
      </c>
      <c r="I1781" s="21"/>
      <c r="J1781" s="21"/>
      <c r="K1781" s="76">
        <f ca="1">IF($D1777=LataProjekcji,ROUND($D1778-K1780,0),ROUND(IF(K1779=0,0,$D1778-K1780),0))</f>
        <v>0</v>
      </c>
      <c r="L1781" s="253">
        <f t="shared" ref="L1781:W1781" ca="1" si="2350">IF($D1777=LataProjekcji,ROUND($D1778-L1780,0),ROUND(IF(AND(L1779=0,K1781&gt;0),$D1778-L1780,IF(L1779=0,0,$D1778-L1780)),0))</f>
        <v>0</v>
      </c>
      <c r="M1781" s="253">
        <f t="shared" ca="1" si="2350"/>
        <v>0</v>
      </c>
      <c r="N1781" s="253">
        <f t="shared" ca="1" si="2350"/>
        <v>0</v>
      </c>
      <c r="O1781" s="253">
        <f t="shared" ca="1" si="2350"/>
        <v>0</v>
      </c>
      <c r="P1781" s="253">
        <f t="shared" ca="1" si="2350"/>
        <v>0</v>
      </c>
      <c r="Q1781" s="253">
        <f t="shared" ca="1" si="2350"/>
        <v>0</v>
      </c>
      <c r="R1781" s="253">
        <f t="shared" ca="1" si="2350"/>
        <v>0</v>
      </c>
      <c r="S1781" s="253">
        <f t="shared" ca="1" si="2350"/>
        <v>0</v>
      </c>
      <c r="T1781" s="253">
        <f t="shared" ca="1" si="2350"/>
        <v>0</v>
      </c>
      <c r="U1781" s="253">
        <f t="shared" ca="1" si="2350"/>
        <v>0</v>
      </c>
      <c r="V1781" s="253">
        <f t="shared" ca="1" si="2350"/>
        <v>0</v>
      </c>
      <c r="W1781" s="253">
        <f t="shared" ca="1" si="2350"/>
        <v>0</v>
      </c>
      <c r="X1781" s="253">
        <f t="shared" ref="X1781:AA1781" ca="1" si="2351">IF($D1777=LataProjekcji,ROUND($D1778-X1780,0),ROUND(IF(AND(X1779=0,W1781&gt;0),$D1778-X1780,IF(X1779=0,0,$D1778-X1780)),0))</f>
        <v>0</v>
      </c>
      <c r="Y1781" s="253">
        <f t="shared" ca="1" si="2351"/>
        <v>0</v>
      </c>
      <c r="Z1781" s="253">
        <f t="shared" ca="1" si="2351"/>
        <v>0</v>
      </c>
      <c r="AA1781" s="253">
        <f t="shared" ca="1" si="2351"/>
        <v>0</v>
      </c>
      <c r="AB1781" s="253">
        <f t="shared" ref="AB1781" ca="1" si="2352">IF($D1777=LataProjekcji,ROUND($D1778-AB1780,0),ROUND(IF(AND(AB1779=0,AA1781&gt;0),$D1778-AB1780,IF(AB1779=0,0,$D1778-AB1780)),0))</f>
        <v>0</v>
      </c>
      <c r="AC1781" s="253">
        <f t="shared" ref="AC1781" ca="1" si="2353">IF($D1777=LataProjekcji,ROUND($D1778-AC1780,0),ROUND(IF(AND(AC1779=0,AB1781&gt;0),$D1778-AC1780,IF(AC1779=0,0,$D1778-AC1780)),0))</f>
        <v>0</v>
      </c>
      <c r="AD1781" s="253">
        <f t="shared" ref="AD1781" ca="1" si="2354">IF($D1777=LataProjekcji,ROUND($D1778-AD1780,0),ROUND(IF(AND(AD1779=0,AC1781&gt;0),$D1778-AD1780,IF(AD1779=0,0,$D1778-AD1780)),0))</f>
        <v>0</v>
      </c>
      <c r="AE1781" s="253">
        <f t="shared" ref="AE1781" ca="1" si="2355">IF($D1777=LataProjekcji,ROUND($D1778-AE1780,0),ROUND(IF(AND(AE1779=0,AD1781&gt;0),$D1778-AE1780,IF(AE1779=0,0,$D1778-AE1780)),0))</f>
        <v>0</v>
      </c>
    </row>
    <row r="1782" spans="1:31" hidden="1">
      <c r="A1782" s="325"/>
      <c r="B1782" s="21"/>
      <c r="C1782" s="21"/>
      <c r="D1782" s="22"/>
      <c r="E1782" s="21"/>
      <c r="F1782" s="21"/>
      <c r="G1782" s="21"/>
      <c r="H1782" s="384">
        <f>H1775+1</f>
        <v>24</v>
      </c>
      <c r="I1782" s="21"/>
      <c r="J1782" s="384" t="s">
        <v>403</v>
      </c>
      <c r="K1782" s="523">
        <f t="shared" ref="K1782:AE1782" ca="1" si="2356">IF(AND(OFFSET($F$269,$D1776,0)="tak",OFFSET($G$269,$D1776,0)="tak",OFFSET($J$269,$D1776,0)="ok",LataProjekcji&lt;=Koniec_Projekt),ROUND(OFFSET($K$2527,$H1781,(COLUMN()-11))*OFFSET($K$469,$H1782,(COLUMN()-11)),0),0)</f>
        <v>0</v>
      </c>
      <c r="L1782" s="523">
        <f t="shared" ca="1" si="2356"/>
        <v>0</v>
      </c>
      <c r="M1782" s="523">
        <f t="shared" ca="1" si="2356"/>
        <v>0</v>
      </c>
      <c r="N1782" s="523">
        <f t="shared" ca="1" si="2356"/>
        <v>0</v>
      </c>
      <c r="O1782" s="523">
        <f t="shared" ca="1" si="2356"/>
        <v>0</v>
      </c>
      <c r="P1782" s="523">
        <f t="shared" ca="1" si="2356"/>
        <v>0</v>
      </c>
      <c r="Q1782" s="523">
        <f t="shared" ca="1" si="2356"/>
        <v>0</v>
      </c>
      <c r="R1782" s="523">
        <f t="shared" ca="1" si="2356"/>
        <v>0</v>
      </c>
      <c r="S1782" s="523">
        <f t="shared" ca="1" si="2356"/>
        <v>0</v>
      </c>
      <c r="T1782" s="523">
        <f t="shared" ca="1" si="2356"/>
        <v>0</v>
      </c>
      <c r="U1782" s="523">
        <f t="shared" ca="1" si="2356"/>
        <v>0</v>
      </c>
      <c r="V1782" s="523">
        <f t="shared" ca="1" si="2356"/>
        <v>0</v>
      </c>
      <c r="W1782" s="523">
        <f t="shared" ca="1" si="2356"/>
        <v>0</v>
      </c>
      <c r="X1782" s="523">
        <f t="shared" ca="1" si="2356"/>
        <v>0</v>
      </c>
      <c r="Y1782" s="523">
        <f t="shared" ca="1" si="2356"/>
        <v>0</v>
      </c>
      <c r="Z1782" s="523">
        <f t="shared" ca="1" si="2356"/>
        <v>0</v>
      </c>
      <c r="AA1782" s="523">
        <f t="shared" ca="1" si="2356"/>
        <v>0</v>
      </c>
      <c r="AB1782" s="523">
        <f t="shared" ca="1" si="2356"/>
        <v>0</v>
      </c>
      <c r="AC1782" s="523">
        <f t="shared" ca="1" si="2356"/>
        <v>0</v>
      </c>
      <c r="AD1782" s="523">
        <f t="shared" ca="1" si="2356"/>
        <v>0</v>
      </c>
      <c r="AE1782" s="523">
        <f t="shared" ca="1" si="2356"/>
        <v>0</v>
      </c>
    </row>
    <row r="1783" spans="1:31" hidden="1">
      <c r="A1783" s="325"/>
      <c r="B1783" s="20">
        <f ca="1">OFFSET($B$269,D1783,0)</f>
        <v>0</v>
      </c>
      <c r="C1783" s="20"/>
      <c r="D1783" s="21">
        <f>D1776+1</f>
        <v>174</v>
      </c>
      <c r="E1783" s="21"/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</row>
    <row r="1784" spans="1:31" hidden="1">
      <c r="A1784" s="325"/>
      <c r="B1784" s="21" t="s">
        <v>394</v>
      </c>
      <c r="C1784" s="21"/>
      <c r="D1784" s="164">
        <f ca="1">YEAR(OFFSET($E$269,D1783,0))</f>
        <v>1900</v>
      </c>
      <c r="E1784" s="164">
        <f ca="1">MONTH(OFFSET($E$269,D1783,0))</f>
        <v>1</v>
      </c>
      <c r="F1784" s="522" cm="1">
        <f t="array" aca="1" ref="F1784" ca="1">IleMiesiecyDoKoncaRokuST</f>
        <v>11</v>
      </c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  <c r="R1784" s="21"/>
      <c r="S1784" s="21"/>
      <c r="T1784" s="21"/>
      <c r="U1784" s="21"/>
      <c r="V1784" s="21"/>
      <c r="W1784" s="21"/>
      <c r="X1784" s="21"/>
      <c r="Y1784" s="21"/>
      <c r="Z1784" s="21"/>
      <c r="AA1784" s="21"/>
      <c r="AB1784" s="21"/>
      <c r="AC1784" s="21"/>
      <c r="AD1784" s="21"/>
      <c r="AE1784" s="21"/>
    </row>
    <row r="1785" spans="1:31" hidden="1">
      <c r="A1785" s="325"/>
      <c r="B1785" s="21" t="s">
        <v>387</v>
      </c>
      <c r="C1785" s="21"/>
      <c r="D1785" s="368">
        <f ca="1">IF(E1785&lt;0,0,ROUND(E1785,0))</f>
        <v>0</v>
      </c>
      <c r="E1785" s="248">
        <f ca="1">OFFSET($D$269,D1783,0)</f>
        <v>0</v>
      </c>
      <c r="F1785" s="368">
        <f ca="1">IF(E1785&gt;10,ROUND(($D1786/12)*$F1784,0),$D1785)</f>
        <v>0</v>
      </c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  <c r="R1785" s="21"/>
      <c r="S1785" s="21"/>
      <c r="T1785" s="21"/>
      <c r="U1785" s="21"/>
      <c r="V1785" s="21"/>
      <c r="W1785" s="21"/>
      <c r="X1785" s="21"/>
      <c r="Y1785" s="21"/>
      <c r="Z1785" s="21"/>
      <c r="AA1785" s="21"/>
      <c r="AB1785" s="21"/>
      <c r="AC1785" s="21"/>
      <c r="AD1785" s="21"/>
      <c r="AE1785" s="21"/>
    </row>
    <row r="1786" spans="1:31" hidden="1">
      <c r="A1786" s="325"/>
      <c r="B1786" s="21" t="s">
        <v>395</v>
      </c>
      <c r="C1786" s="415">
        <f ca="1">OFFSET($C$269,D1783,0)</f>
        <v>0</v>
      </c>
      <c r="D1786" s="246">
        <f ca="1">IF(ISBLANK(OFFSET($E$269,D1783,0)),0,IF(E1785&gt;10,ROUND(D1785*C1786,0),IF(D1785&lt;0,0,D1785)))</f>
        <v>0</v>
      </c>
      <c r="E1786" s="21"/>
      <c r="F1786" s="21"/>
      <c r="G1786" s="21"/>
      <c r="H1786" s="21"/>
      <c r="I1786" s="21"/>
      <c r="J1786" s="21"/>
      <c r="K1786" s="74">
        <f ca="1">ROUND(IF($D1784=LataProjekcji,$F1785,IF($D1784=LataProjekcji,$D1786,0)),0)</f>
        <v>0</v>
      </c>
      <c r="L1786" s="247">
        <f ca="1">ROUND(IF(OR(AND($D1784=LataProjekcji,$F1784&gt;0),AND($D1784=LataProjekcji,$F1784=0,$E1785&lt;=10)),$F1785,IF($D1784&lt;LataProjekcji,IF((SUM($K1786:K1786)+$D1786)&lt;$D1785,$D1786,$D1785-SUM($K1786:K1786)),0)),0)</f>
        <v>0</v>
      </c>
      <c r="M1786" s="247">
        <f ca="1">ROUND(IF(OR(AND($D1784=LataProjekcji,$F1784&gt;0),AND($D1784=LataProjekcji,$F1784=0,$E1785&lt;=10)),$F1785,IF($D1784&lt;LataProjekcji,IF((SUM($K1786:L1786)+$D1786)&lt;$D1785,$D1786,$D1785-SUM($K1786:L1786)),0)),0)</f>
        <v>0</v>
      </c>
      <c r="N1786" s="247">
        <f ca="1">ROUND(IF(OR(AND($D1784=LataProjekcji,$F1784&gt;0),AND($D1784=LataProjekcji,$F1784=0,$E1785&lt;=10)),$F1785,IF($D1784&lt;LataProjekcji,IF((SUM($K1786:M1786)+$D1786)&lt;$D1785,$D1786,$D1785-SUM($K1786:M1786)),0)),0)</f>
        <v>0</v>
      </c>
      <c r="O1786" s="247">
        <f ca="1">ROUND(IF(OR(AND($D1784=LataProjekcji,$F1784&gt;0),AND($D1784=LataProjekcji,$F1784=0,$E1785&lt;=10)),$F1785,IF($D1784&lt;LataProjekcji,IF((SUM($K1786:N1786)+$D1786)&lt;$D1785,$D1786,$D1785-SUM($K1786:N1786)),0)),0)</f>
        <v>0</v>
      </c>
      <c r="P1786" s="247">
        <f ca="1">ROUND(IF(OR(AND($D1784=LataProjekcji,$F1784&gt;0),AND($D1784=LataProjekcji,$F1784=0,$E1785&lt;=10)),$F1785,IF($D1784&lt;LataProjekcji,IF((SUM($K1786:O1786)+$D1786)&lt;$D1785,$D1786,$D1785-SUM($K1786:O1786)),0)),0)</f>
        <v>0</v>
      </c>
      <c r="Q1786" s="247">
        <f ca="1">ROUND(IF(OR(AND($D1784=LataProjekcji,$F1784&gt;0),AND($D1784=LataProjekcji,$F1784=0,$E1785&lt;=10)),$F1785,IF($D1784&lt;LataProjekcji,IF((SUM($K1786:P1786)+$D1786)&lt;$D1785,$D1786,$D1785-SUM($K1786:P1786)),0)),0)</f>
        <v>0</v>
      </c>
      <c r="R1786" s="247">
        <f ca="1">ROUND(IF(OR(AND($D1784=LataProjekcji,$F1784&gt;0),AND($D1784=LataProjekcji,$F1784=0,$E1785&lt;=10)),$F1785,IF($D1784&lt;LataProjekcji,IF((SUM($K1786:Q1786)+$D1786)&lt;$D1785,$D1786,$D1785-SUM($K1786:Q1786)),0)),0)</f>
        <v>0</v>
      </c>
      <c r="S1786" s="247">
        <f ca="1">ROUND(IF(OR(AND($D1784=LataProjekcji,$F1784&gt;0),AND($D1784=LataProjekcji,$F1784=0,$E1785&lt;=10)),$F1785,IF($D1784&lt;LataProjekcji,IF((SUM($K1786:R1786)+$D1786)&lt;$D1785,$D1786,$D1785-SUM($K1786:R1786)),0)),0)</f>
        <v>0</v>
      </c>
      <c r="T1786" s="247">
        <f ca="1">ROUND(IF(OR(AND($D1784=LataProjekcji,$F1784&gt;0),AND($D1784=LataProjekcji,$F1784=0,$E1785&lt;=10)),$F1785,IF($D1784&lt;LataProjekcji,IF((SUM($K1786:S1786)+$D1786)&lt;$D1785,$D1786,$D1785-SUM($K1786:S1786)),0)),0)</f>
        <v>0</v>
      </c>
      <c r="U1786" s="247">
        <f ca="1">ROUND(IF(OR(AND($D1784=LataProjekcji,$F1784&gt;0),AND($D1784=LataProjekcji,$F1784=0,$E1785&lt;=10)),$F1785,IF($D1784&lt;LataProjekcji,IF((SUM($K1786:T1786)+$D1786)&lt;$D1785,$D1786,$D1785-SUM($K1786:T1786)),0)),0)</f>
        <v>0</v>
      </c>
      <c r="V1786" s="247">
        <f ca="1">ROUND(IF(OR(AND($D1784=LataProjekcji,$F1784&gt;0),AND($D1784=LataProjekcji,$F1784=0,$E1785&lt;=10)),$F1785,IF($D1784&lt;LataProjekcji,IF((SUM($K1786:U1786)+$D1786)&lt;$D1785,$D1786,$D1785-SUM($K1786:U1786)),0)),0)</f>
        <v>0</v>
      </c>
      <c r="W1786" s="247">
        <f ca="1">ROUND(IF(OR(AND($D1784=LataProjekcji,$F1784&gt;0),AND($D1784=LataProjekcji,$F1784=0,$E1785&lt;=10)),$F1785,IF($D1784&lt;LataProjekcji,IF((SUM($K1786:V1786)+$D1786)&lt;$D1785,$D1786,$D1785-SUM($K1786:V1786)),0)),0)</f>
        <v>0</v>
      </c>
      <c r="X1786" s="247">
        <f ca="1">ROUND(IF(OR(AND($D1784=LataProjekcji,$F1784&gt;0),AND($D1784=LataProjekcji,$F1784=0,$E1785&lt;=10)),$F1785,IF($D1784&lt;LataProjekcji,IF((SUM($K1786:W1786)+$D1786)&lt;$D1785,$D1786,$D1785-SUM($K1786:W1786)),0)),0)</f>
        <v>0</v>
      </c>
      <c r="Y1786" s="247">
        <f ca="1">ROUND(IF(OR(AND($D1784=LataProjekcji,$F1784&gt;0),AND($D1784=LataProjekcji,$F1784=0,$E1785&lt;=10)),$F1785,IF($D1784&lt;LataProjekcji,IF((SUM($K1786:X1786)+$D1786)&lt;$D1785,$D1786,$D1785-SUM($K1786:X1786)),0)),0)</f>
        <v>0</v>
      </c>
      <c r="Z1786" s="247">
        <f ca="1">ROUND(IF(OR(AND($D1784=LataProjekcji,$F1784&gt;0),AND($D1784=LataProjekcji,$F1784=0,$E1785&lt;=10)),$F1785,IF($D1784&lt;LataProjekcji,IF((SUM($K1786:Y1786)+$D1786)&lt;$D1785,$D1786,$D1785-SUM($K1786:Y1786)),0)),0)</f>
        <v>0</v>
      </c>
      <c r="AA1786" s="247">
        <f ca="1">ROUND(IF(OR(AND($D1784=LataProjekcji,$F1784&gt;0),AND($D1784=LataProjekcji,$F1784=0,$E1785&lt;=10)),$F1785,IF($D1784&lt;LataProjekcji,IF((SUM($K1786:Z1786)+$D1786)&lt;$D1785,$D1786,$D1785-SUM($K1786:Z1786)),0)),0)</f>
        <v>0</v>
      </c>
      <c r="AB1786" s="247">
        <f ca="1">ROUND(IF(OR(AND($D1784=LataProjekcji,$F1784&gt;0),AND($D1784=LataProjekcji,$F1784=0,$E1785&lt;=10)),$F1785,IF($D1784&lt;LataProjekcji,IF((SUM($K1786:AA1786)+$D1786)&lt;$D1785,$D1786,$D1785-SUM($K1786:AA1786)),0)),0)</f>
        <v>0</v>
      </c>
      <c r="AC1786" s="247">
        <f ca="1">ROUND(IF(OR(AND($D1784=LataProjekcji,$F1784&gt;0),AND($D1784=LataProjekcji,$F1784=0,$E1785&lt;=10)),$F1785,IF($D1784&lt;LataProjekcji,IF((SUM($K1786:AB1786)+$D1786)&lt;$D1785,$D1786,$D1785-SUM($K1786:AB1786)),0)),0)</f>
        <v>0</v>
      </c>
      <c r="AD1786" s="247">
        <f ca="1">ROUND(IF(OR(AND($D1784=LataProjekcji,$F1784&gt;0),AND($D1784=LataProjekcji,$F1784=0,$E1785&lt;=10)),$F1785,IF($D1784&lt;LataProjekcji,IF((SUM($K1786:AC1786)+$D1786)&lt;$D1785,$D1786,$D1785-SUM($K1786:AC1786)),0)),0)</f>
        <v>0</v>
      </c>
      <c r="AE1786" s="247">
        <f ca="1">ROUND(IF(OR(AND($D1784=LataProjekcji,$F1784&gt;0),AND($D1784=LataProjekcji,$F1784=0,$E1785&lt;=10)),$F1785,IF($D1784&lt;LataProjekcji,IF((SUM($K1786:AD1786)+$D1786)&lt;$D1785,$D1786,$D1785-SUM($K1786:AD1786)),0)),0)</f>
        <v>0</v>
      </c>
    </row>
    <row r="1787" spans="1:31" ht="12.5" hidden="1" thickBot="1">
      <c r="A1787" s="325"/>
      <c r="B1787" s="21" t="s">
        <v>396</v>
      </c>
      <c r="C1787" s="21"/>
      <c r="D1787" s="22"/>
      <c r="E1787" s="21"/>
      <c r="F1787" s="21"/>
      <c r="G1787" s="21"/>
      <c r="H1787" s="21"/>
      <c r="I1787" s="21"/>
      <c r="J1787" s="21"/>
      <c r="K1787" s="22">
        <f ca="1">ROUND(K1786,0)</f>
        <v>0</v>
      </c>
      <c r="L1787" s="22">
        <f t="shared" ref="L1787:W1787" ca="1" si="2357">ROUND(K1787+L1786,0)</f>
        <v>0</v>
      </c>
      <c r="M1787" s="22">
        <f t="shared" ca="1" si="2357"/>
        <v>0</v>
      </c>
      <c r="N1787" s="22">
        <f t="shared" ca="1" si="2357"/>
        <v>0</v>
      </c>
      <c r="O1787" s="22">
        <f t="shared" ca="1" si="2357"/>
        <v>0</v>
      </c>
      <c r="P1787" s="22">
        <f t="shared" ca="1" si="2357"/>
        <v>0</v>
      </c>
      <c r="Q1787" s="22">
        <f t="shared" ca="1" si="2357"/>
        <v>0</v>
      </c>
      <c r="R1787" s="22">
        <f t="shared" ca="1" si="2357"/>
        <v>0</v>
      </c>
      <c r="S1787" s="22">
        <f t="shared" ca="1" si="2357"/>
        <v>0</v>
      </c>
      <c r="T1787" s="22">
        <f t="shared" ca="1" si="2357"/>
        <v>0</v>
      </c>
      <c r="U1787" s="22">
        <f t="shared" ca="1" si="2357"/>
        <v>0</v>
      </c>
      <c r="V1787" s="22">
        <f t="shared" ca="1" si="2357"/>
        <v>0</v>
      </c>
      <c r="W1787" s="22">
        <f t="shared" ca="1" si="2357"/>
        <v>0</v>
      </c>
      <c r="X1787" s="22">
        <f ca="1">ROUND(W1787+X1786,0)</f>
        <v>0</v>
      </c>
      <c r="Y1787" s="22">
        <f ca="1">ROUND(X1787+Y1786,0)</f>
        <v>0</v>
      </c>
      <c r="Z1787" s="22">
        <f t="shared" ref="Z1787:AA1787" ca="1" si="2358">ROUND(Y1787+Z1786,0)</f>
        <v>0</v>
      </c>
      <c r="AA1787" s="22">
        <f t="shared" ca="1" si="2358"/>
        <v>0</v>
      </c>
      <c r="AB1787" s="22">
        <f t="shared" ref="AB1787" ca="1" si="2359">ROUND(AA1787+AB1786,0)</f>
        <v>0</v>
      </c>
      <c r="AC1787" s="22">
        <f t="shared" ref="AC1787" ca="1" si="2360">ROUND(AB1787+AC1786,0)</f>
        <v>0</v>
      </c>
      <c r="AD1787" s="22">
        <f t="shared" ref="AD1787" ca="1" si="2361">ROUND(AC1787+AD1786,0)</f>
        <v>0</v>
      </c>
      <c r="AE1787" s="22">
        <f t="shared" ref="AE1787" ca="1" si="2362">ROUND(AD1787+AE1786,0)</f>
        <v>0</v>
      </c>
    </row>
    <row r="1788" spans="1:31" ht="12.5" hidden="1" thickBot="1">
      <c r="A1788" s="325"/>
      <c r="B1788" s="21" t="s">
        <v>387</v>
      </c>
      <c r="C1788" s="21"/>
      <c r="D1788" s="22"/>
      <c r="E1788" s="21"/>
      <c r="F1788" s="21"/>
      <c r="G1788" s="21"/>
      <c r="H1788" s="534">
        <f>H1781+7</f>
        <v>426</v>
      </c>
      <c r="I1788" s="21"/>
      <c r="J1788" s="21"/>
      <c r="K1788" s="76">
        <f ca="1">IF($D1784=LataProjekcji,ROUND($D1785-K1787,0),ROUND(IF(K1786=0,0,$D1785-K1787),0))</f>
        <v>0</v>
      </c>
      <c r="L1788" s="253">
        <f t="shared" ref="L1788:W1788" ca="1" si="2363">IF($D1784=LataProjekcji,ROUND($D1785-L1787,0),ROUND(IF(AND(L1786=0,K1788&gt;0),$D1785-L1787,IF(L1786=0,0,$D1785-L1787)),0))</f>
        <v>0</v>
      </c>
      <c r="M1788" s="253">
        <f t="shared" ca="1" si="2363"/>
        <v>0</v>
      </c>
      <c r="N1788" s="253">
        <f t="shared" ca="1" si="2363"/>
        <v>0</v>
      </c>
      <c r="O1788" s="253">
        <f t="shared" ca="1" si="2363"/>
        <v>0</v>
      </c>
      <c r="P1788" s="253">
        <f t="shared" ca="1" si="2363"/>
        <v>0</v>
      </c>
      <c r="Q1788" s="253">
        <f t="shared" ca="1" si="2363"/>
        <v>0</v>
      </c>
      <c r="R1788" s="253">
        <f t="shared" ca="1" si="2363"/>
        <v>0</v>
      </c>
      <c r="S1788" s="253">
        <f t="shared" ca="1" si="2363"/>
        <v>0</v>
      </c>
      <c r="T1788" s="253">
        <f t="shared" ca="1" si="2363"/>
        <v>0</v>
      </c>
      <c r="U1788" s="253">
        <f t="shared" ca="1" si="2363"/>
        <v>0</v>
      </c>
      <c r="V1788" s="253">
        <f t="shared" ca="1" si="2363"/>
        <v>0</v>
      </c>
      <c r="W1788" s="253">
        <f t="shared" ca="1" si="2363"/>
        <v>0</v>
      </c>
      <c r="X1788" s="253">
        <f t="shared" ref="X1788:AA1788" ca="1" si="2364">IF($D1784=LataProjekcji,ROUND($D1785-X1787,0),ROUND(IF(AND(X1786=0,W1788&gt;0),$D1785-X1787,IF(X1786=0,0,$D1785-X1787)),0))</f>
        <v>0</v>
      </c>
      <c r="Y1788" s="253">
        <f t="shared" ca="1" si="2364"/>
        <v>0</v>
      </c>
      <c r="Z1788" s="253">
        <f t="shared" ca="1" si="2364"/>
        <v>0</v>
      </c>
      <c r="AA1788" s="253">
        <f t="shared" ca="1" si="2364"/>
        <v>0</v>
      </c>
      <c r="AB1788" s="253">
        <f t="shared" ref="AB1788" ca="1" si="2365">IF($D1784=LataProjekcji,ROUND($D1785-AB1787,0),ROUND(IF(AND(AB1786=0,AA1788&gt;0),$D1785-AB1787,IF(AB1786=0,0,$D1785-AB1787)),0))</f>
        <v>0</v>
      </c>
      <c r="AC1788" s="253">
        <f t="shared" ref="AC1788" ca="1" si="2366">IF($D1784=LataProjekcji,ROUND($D1785-AC1787,0),ROUND(IF(AND(AC1786=0,AB1788&gt;0),$D1785-AC1787,IF(AC1786=0,0,$D1785-AC1787)),0))</f>
        <v>0</v>
      </c>
      <c r="AD1788" s="253">
        <f t="shared" ref="AD1788" ca="1" si="2367">IF($D1784=LataProjekcji,ROUND($D1785-AD1787,0),ROUND(IF(AND(AD1786=0,AC1788&gt;0),$D1785-AD1787,IF(AD1786=0,0,$D1785-AD1787)),0))</f>
        <v>0</v>
      </c>
      <c r="AE1788" s="253">
        <f t="shared" ref="AE1788" ca="1" si="2368">IF($D1784=LataProjekcji,ROUND($D1785-AE1787,0),ROUND(IF(AND(AE1786=0,AD1788&gt;0),$D1785-AE1787,IF(AE1786=0,0,$D1785-AE1787)),0))</f>
        <v>0</v>
      </c>
    </row>
    <row r="1789" spans="1:31" hidden="1">
      <c r="A1789" s="325"/>
      <c r="B1789" s="20"/>
      <c r="C1789" s="20"/>
      <c r="D1789" s="21"/>
      <c r="E1789" s="21"/>
      <c r="F1789" s="21"/>
      <c r="G1789" s="21"/>
      <c r="H1789" s="384">
        <f>H1782+1</f>
        <v>25</v>
      </c>
      <c r="I1789" s="21"/>
      <c r="J1789" s="384" t="s">
        <v>403</v>
      </c>
      <c r="K1789" s="523">
        <f t="shared" ref="K1789:AE1789" ca="1" si="2369">IF(AND(OFFSET($F$269,$D1783,0)="tak",OFFSET($G$269,$D1783,0)="tak",OFFSET($J$269,$D1783,0)="ok",LataProjekcji&lt;=Koniec_Projekt),ROUND(OFFSET($K$2527,$H1788,(COLUMN()-11))*OFFSET($K$469,$H1789,(COLUMN()-11)),0),0)</f>
        <v>0</v>
      </c>
      <c r="L1789" s="523">
        <f t="shared" ca="1" si="2369"/>
        <v>0</v>
      </c>
      <c r="M1789" s="523">
        <f t="shared" ca="1" si="2369"/>
        <v>0</v>
      </c>
      <c r="N1789" s="523">
        <f t="shared" ca="1" si="2369"/>
        <v>0</v>
      </c>
      <c r="O1789" s="523">
        <f t="shared" ca="1" si="2369"/>
        <v>0</v>
      </c>
      <c r="P1789" s="523">
        <f t="shared" ca="1" si="2369"/>
        <v>0</v>
      </c>
      <c r="Q1789" s="523">
        <f t="shared" ca="1" si="2369"/>
        <v>0</v>
      </c>
      <c r="R1789" s="523">
        <f t="shared" ca="1" si="2369"/>
        <v>0</v>
      </c>
      <c r="S1789" s="523">
        <f t="shared" ca="1" si="2369"/>
        <v>0</v>
      </c>
      <c r="T1789" s="523">
        <f t="shared" ca="1" si="2369"/>
        <v>0</v>
      </c>
      <c r="U1789" s="523">
        <f t="shared" ca="1" si="2369"/>
        <v>0</v>
      </c>
      <c r="V1789" s="523">
        <f t="shared" ca="1" si="2369"/>
        <v>0</v>
      </c>
      <c r="W1789" s="523">
        <f t="shared" ca="1" si="2369"/>
        <v>0</v>
      </c>
      <c r="X1789" s="523">
        <f t="shared" ca="1" si="2369"/>
        <v>0</v>
      </c>
      <c r="Y1789" s="523">
        <f t="shared" ca="1" si="2369"/>
        <v>0</v>
      </c>
      <c r="Z1789" s="523">
        <f t="shared" ca="1" si="2369"/>
        <v>0</v>
      </c>
      <c r="AA1789" s="523">
        <f t="shared" ca="1" si="2369"/>
        <v>0</v>
      </c>
      <c r="AB1789" s="523">
        <f t="shared" ca="1" si="2369"/>
        <v>0</v>
      </c>
      <c r="AC1789" s="523">
        <f t="shared" ca="1" si="2369"/>
        <v>0</v>
      </c>
      <c r="AD1789" s="523">
        <f t="shared" ca="1" si="2369"/>
        <v>0</v>
      </c>
      <c r="AE1789" s="523">
        <f t="shared" ca="1" si="2369"/>
        <v>0</v>
      </c>
    </row>
    <row r="1790" spans="1:31" hidden="1">
      <c r="A1790" s="325"/>
      <c r="B1790" s="20">
        <f ca="1">OFFSET($B$269,D1790,0)</f>
        <v>0</v>
      </c>
      <c r="C1790" s="20"/>
      <c r="D1790" s="21">
        <f>D1783+1</f>
        <v>175</v>
      </c>
      <c r="E1790" s="21"/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</row>
    <row r="1791" spans="1:31" hidden="1">
      <c r="A1791" s="325"/>
      <c r="B1791" s="21" t="s">
        <v>394</v>
      </c>
      <c r="C1791" s="21"/>
      <c r="D1791" s="164">
        <f ca="1">YEAR(OFFSET($E$269,D1790,0))</f>
        <v>1900</v>
      </c>
      <c r="E1791" s="164">
        <f ca="1">MONTH(OFFSET($E$269,D1790,0))</f>
        <v>1</v>
      </c>
      <c r="F1791" s="522" cm="1">
        <f t="array" aca="1" ref="F1791" ca="1">IleMiesiecyDoKoncaRokuST</f>
        <v>11</v>
      </c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  <c r="R1791" s="21"/>
      <c r="S1791" s="21"/>
      <c r="T1791" s="21"/>
      <c r="U1791" s="21"/>
      <c r="V1791" s="21"/>
      <c r="W1791" s="21"/>
      <c r="X1791" s="21"/>
      <c r="Y1791" s="21"/>
      <c r="Z1791" s="21"/>
      <c r="AA1791" s="21"/>
      <c r="AB1791" s="21"/>
      <c r="AC1791" s="21"/>
      <c r="AD1791" s="21"/>
      <c r="AE1791" s="21"/>
    </row>
    <row r="1792" spans="1:31" hidden="1">
      <c r="A1792" s="325"/>
      <c r="B1792" s="21" t="s">
        <v>387</v>
      </c>
      <c r="C1792" s="21"/>
      <c r="D1792" s="369">
        <f ca="1">IF(E1792&lt;0,0,ROUND(E1792,0))</f>
        <v>0</v>
      </c>
      <c r="E1792" s="248">
        <f ca="1">OFFSET($D$269,D1790,0)</f>
        <v>0</v>
      </c>
      <c r="F1792" s="369">
        <f ca="1">IF(E1792&gt;10,ROUND(($D1793/12)*$F1791,0),$D1792)</f>
        <v>0</v>
      </c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  <c r="R1792" s="21"/>
      <c r="S1792" s="21"/>
      <c r="T1792" s="21"/>
      <c r="U1792" s="21"/>
      <c r="V1792" s="21"/>
      <c r="W1792" s="21"/>
      <c r="X1792" s="21"/>
      <c r="Y1792" s="21"/>
      <c r="Z1792" s="21"/>
      <c r="AA1792" s="21"/>
      <c r="AB1792" s="21"/>
      <c r="AC1792" s="21"/>
      <c r="AD1792" s="21"/>
      <c r="AE1792" s="21"/>
    </row>
    <row r="1793" spans="1:31" hidden="1">
      <c r="A1793" s="325"/>
      <c r="B1793" s="21" t="s">
        <v>395</v>
      </c>
      <c r="C1793" s="415">
        <f ca="1">OFFSET($C$269,D1790,0)</f>
        <v>0</v>
      </c>
      <c r="D1793" s="246">
        <f ca="1">IF(ISBLANK(OFFSET($E$269,D1790,0)),0,IF(E1792&gt;10,ROUND(D1792*C1793,0),IF(D1792&lt;0,0,D1792)))</f>
        <v>0</v>
      </c>
      <c r="E1793" s="21"/>
      <c r="F1793" s="21"/>
      <c r="G1793" s="21"/>
      <c r="H1793" s="21"/>
      <c r="I1793" s="21"/>
      <c r="J1793" s="21"/>
      <c r="K1793" s="74">
        <f ca="1">ROUND(IF($D1791=LataProjekcji,$F1792,IF($D1791=LataProjekcji,$D1793,0)),0)</f>
        <v>0</v>
      </c>
      <c r="L1793" s="247">
        <f ca="1">ROUND(IF(OR(AND($D1791=LataProjekcji,$F1791&gt;0),AND($D1791=LataProjekcji,$F1791=0,$E1792&lt;=10)),$F1792,IF($D1791&lt;LataProjekcji,IF((SUM($K1793:K1793)+$D1793)&lt;$D1792,$D1793,$D1792-SUM($K1793:K1793)),0)),0)</f>
        <v>0</v>
      </c>
      <c r="M1793" s="247">
        <f ca="1">ROUND(IF(OR(AND($D1791=LataProjekcji,$F1791&gt;0),AND($D1791=LataProjekcji,$F1791=0,$E1792&lt;=10)),$F1792,IF($D1791&lt;LataProjekcji,IF((SUM($K1793:L1793)+$D1793)&lt;$D1792,$D1793,$D1792-SUM($K1793:L1793)),0)),0)</f>
        <v>0</v>
      </c>
      <c r="N1793" s="247">
        <f ca="1">ROUND(IF(OR(AND($D1791=LataProjekcji,$F1791&gt;0),AND($D1791=LataProjekcji,$F1791=0,$E1792&lt;=10)),$F1792,IF($D1791&lt;LataProjekcji,IF((SUM($K1793:M1793)+$D1793)&lt;$D1792,$D1793,$D1792-SUM($K1793:M1793)),0)),0)</f>
        <v>0</v>
      </c>
      <c r="O1793" s="247">
        <f ca="1">ROUND(IF(OR(AND($D1791=LataProjekcji,$F1791&gt;0),AND($D1791=LataProjekcji,$F1791=0,$E1792&lt;=10)),$F1792,IF($D1791&lt;LataProjekcji,IF((SUM($K1793:N1793)+$D1793)&lt;$D1792,$D1793,$D1792-SUM($K1793:N1793)),0)),0)</f>
        <v>0</v>
      </c>
      <c r="P1793" s="247">
        <f ca="1">ROUND(IF(OR(AND($D1791=LataProjekcji,$F1791&gt;0),AND($D1791=LataProjekcji,$F1791=0,$E1792&lt;=10)),$F1792,IF($D1791&lt;LataProjekcji,IF((SUM($K1793:O1793)+$D1793)&lt;$D1792,$D1793,$D1792-SUM($K1793:O1793)),0)),0)</f>
        <v>0</v>
      </c>
      <c r="Q1793" s="247">
        <f ca="1">ROUND(IF(OR(AND($D1791=LataProjekcji,$F1791&gt;0),AND($D1791=LataProjekcji,$F1791=0,$E1792&lt;=10)),$F1792,IF($D1791&lt;LataProjekcji,IF((SUM($K1793:P1793)+$D1793)&lt;$D1792,$D1793,$D1792-SUM($K1793:P1793)),0)),0)</f>
        <v>0</v>
      </c>
      <c r="R1793" s="247">
        <f ca="1">ROUND(IF(OR(AND($D1791=LataProjekcji,$F1791&gt;0),AND($D1791=LataProjekcji,$F1791=0,$E1792&lt;=10)),$F1792,IF($D1791&lt;LataProjekcji,IF((SUM($K1793:Q1793)+$D1793)&lt;$D1792,$D1793,$D1792-SUM($K1793:Q1793)),0)),0)</f>
        <v>0</v>
      </c>
      <c r="S1793" s="247">
        <f ca="1">ROUND(IF(OR(AND($D1791=LataProjekcji,$F1791&gt;0),AND($D1791=LataProjekcji,$F1791=0,$E1792&lt;=10)),$F1792,IF($D1791&lt;LataProjekcji,IF((SUM($K1793:R1793)+$D1793)&lt;$D1792,$D1793,$D1792-SUM($K1793:R1793)),0)),0)</f>
        <v>0</v>
      </c>
      <c r="T1793" s="247">
        <f ca="1">ROUND(IF(OR(AND($D1791=LataProjekcji,$F1791&gt;0),AND($D1791=LataProjekcji,$F1791=0,$E1792&lt;=10)),$F1792,IF($D1791&lt;LataProjekcji,IF((SUM($K1793:S1793)+$D1793)&lt;$D1792,$D1793,$D1792-SUM($K1793:S1793)),0)),0)</f>
        <v>0</v>
      </c>
      <c r="U1793" s="247">
        <f ca="1">ROUND(IF(OR(AND($D1791=LataProjekcji,$F1791&gt;0),AND($D1791=LataProjekcji,$F1791=0,$E1792&lt;=10)),$F1792,IF($D1791&lt;LataProjekcji,IF((SUM($K1793:T1793)+$D1793)&lt;$D1792,$D1793,$D1792-SUM($K1793:T1793)),0)),0)</f>
        <v>0</v>
      </c>
      <c r="V1793" s="247">
        <f ca="1">ROUND(IF(OR(AND($D1791=LataProjekcji,$F1791&gt;0),AND($D1791=LataProjekcji,$F1791=0,$E1792&lt;=10)),$F1792,IF($D1791&lt;LataProjekcji,IF((SUM($K1793:U1793)+$D1793)&lt;$D1792,$D1793,$D1792-SUM($K1793:U1793)),0)),0)</f>
        <v>0</v>
      </c>
      <c r="W1793" s="247">
        <f ca="1">ROUND(IF(OR(AND($D1791=LataProjekcji,$F1791&gt;0),AND($D1791=LataProjekcji,$F1791=0,$E1792&lt;=10)),$F1792,IF($D1791&lt;LataProjekcji,IF((SUM($K1793:V1793)+$D1793)&lt;$D1792,$D1793,$D1792-SUM($K1793:V1793)),0)),0)</f>
        <v>0</v>
      </c>
      <c r="X1793" s="247">
        <f ca="1">ROUND(IF(OR(AND($D1791=LataProjekcji,$F1791&gt;0),AND($D1791=LataProjekcji,$F1791=0,$E1792&lt;=10)),$F1792,IF($D1791&lt;LataProjekcji,IF((SUM($K1793:W1793)+$D1793)&lt;$D1792,$D1793,$D1792-SUM($K1793:W1793)),0)),0)</f>
        <v>0</v>
      </c>
      <c r="Y1793" s="247">
        <f ca="1">ROUND(IF(OR(AND($D1791=LataProjekcji,$F1791&gt;0),AND($D1791=LataProjekcji,$F1791=0,$E1792&lt;=10)),$F1792,IF($D1791&lt;LataProjekcji,IF((SUM($K1793:X1793)+$D1793)&lt;$D1792,$D1793,$D1792-SUM($K1793:X1793)),0)),0)</f>
        <v>0</v>
      </c>
      <c r="Z1793" s="247">
        <f ca="1">ROUND(IF(OR(AND($D1791=LataProjekcji,$F1791&gt;0),AND($D1791=LataProjekcji,$F1791=0,$E1792&lt;=10)),$F1792,IF($D1791&lt;LataProjekcji,IF((SUM($K1793:Y1793)+$D1793)&lt;$D1792,$D1793,$D1792-SUM($K1793:Y1793)),0)),0)</f>
        <v>0</v>
      </c>
      <c r="AA1793" s="247">
        <f ca="1">ROUND(IF(OR(AND($D1791=LataProjekcji,$F1791&gt;0),AND($D1791=LataProjekcji,$F1791=0,$E1792&lt;=10)),$F1792,IF($D1791&lt;LataProjekcji,IF((SUM($K1793:Z1793)+$D1793)&lt;$D1792,$D1793,$D1792-SUM($K1793:Z1793)),0)),0)</f>
        <v>0</v>
      </c>
      <c r="AB1793" s="247">
        <f ca="1">ROUND(IF(OR(AND($D1791=LataProjekcji,$F1791&gt;0),AND($D1791=LataProjekcji,$F1791=0,$E1792&lt;=10)),$F1792,IF($D1791&lt;LataProjekcji,IF((SUM($K1793:AA1793)+$D1793)&lt;$D1792,$D1793,$D1792-SUM($K1793:AA1793)),0)),0)</f>
        <v>0</v>
      </c>
      <c r="AC1793" s="247">
        <f ca="1">ROUND(IF(OR(AND($D1791=LataProjekcji,$F1791&gt;0),AND($D1791=LataProjekcji,$F1791=0,$E1792&lt;=10)),$F1792,IF($D1791&lt;LataProjekcji,IF((SUM($K1793:AB1793)+$D1793)&lt;$D1792,$D1793,$D1792-SUM($K1793:AB1793)),0)),0)</f>
        <v>0</v>
      </c>
      <c r="AD1793" s="247">
        <f ca="1">ROUND(IF(OR(AND($D1791=LataProjekcji,$F1791&gt;0),AND($D1791=LataProjekcji,$F1791=0,$E1792&lt;=10)),$F1792,IF($D1791&lt;LataProjekcji,IF((SUM($K1793:AC1793)+$D1793)&lt;$D1792,$D1793,$D1792-SUM($K1793:AC1793)),0)),0)</f>
        <v>0</v>
      </c>
      <c r="AE1793" s="247">
        <f ca="1">ROUND(IF(OR(AND($D1791=LataProjekcji,$F1791&gt;0),AND($D1791=LataProjekcji,$F1791=0,$E1792&lt;=10)),$F1792,IF($D1791&lt;LataProjekcji,IF((SUM($K1793:AD1793)+$D1793)&lt;$D1792,$D1793,$D1792-SUM($K1793:AD1793)),0)),0)</f>
        <v>0</v>
      </c>
    </row>
    <row r="1794" spans="1:31" ht="12.5" hidden="1" thickBot="1">
      <c r="A1794" s="325"/>
      <c r="B1794" s="21" t="s">
        <v>396</v>
      </c>
      <c r="C1794" s="21"/>
      <c r="D1794" s="22"/>
      <c r="E1794" s="21"/>
      <c r="F1794" s="21"/>
      <c r="G1794" s="21"/>
      <c r="H1794" s="21"/>
      <c r="I1794" s="21"/>
      <c r="J1794" s="21"/>
      <c r="K1794" s="22">
        <f ca="1">ROUND(K1793,0)</f>
        <v>0</v>
      </c>
      <c r="L1794" s="22">
        <f t="shared" ref="L1794:W1794" ca="1" si="2370">ROUND(K1794+L1793,0)</f>
        <v>0</v>
      </c>
      <c r="M1794" s="22">
        <f t="shared" ca="1" si="2370"/>
        <v>0</v>
      </c>
      <c r="N1794" s="22">
        <f t="shared" ca="1" si="2370"/>
        <v>0</v>
      </c>
      <c r="O1794" s="22">
        <f t="shared" ca="1" si="2370"/>
        <v>0</v>
      </c>
      <c r="P1794" s="22">
        <f t="shared" ca="1" si="2370"/>
        <v>0</v>
      </c>
      <c r="Q1794" s="22">
        <f t="shared" ca="1" si="2370"/>
        <v>0</v>
      </c>
      <c r="R1794" s="22">
        <f t="shared" ca="1" si="2370"/>
        <v>0</v>
      </c>
      <c r="S1794" s="22">
        <f t="shared" ca="1" si="2370"/>
        <v>0</v>
      </c>
      <c r="T1794" s="22">
        <f t="shared" ca="1" si="2370"/>
        <v>0</v>
      </c>
      <c r="U1794" s="22">
        <f t="shared" ca="1" si="2370"/>
        <v>0</v>
      </c>
      <c r="V1794" s="22">
        <f t="shared" ca="1" si="2370"/>
        <v>0</v>
      </c>
      <c r="W1794" s="22">
        <f t="shared" ca="1" si="2370"/>
        <v>0</v>
      </c>
      <c r="X1794" s="22">
        <f ca="1">ROUND(W1794+X1793,0)</f>
        <v>0</v>
      </c>
      <c r="Y1794" s="22">
        <f ca="1">ROUND(X1794+Y1793,0)</f>
        <v>0</v>
      </c>
      <c r="Z1794" s="22">
        <f t="shared" ref="Z1794:AA1794" ca="1" si="2371">ROUND(Y1794+Z1793,0)</f>
        <v>0</v>
      </c>
      <c r="AA1794" s="22">
        <f t="shared" ca="1" si="2371"/>
        <v>0</v>
      </c>
      <c r="AB1794" s="22">
        <f t="shared" ref="AB1794" ca="1" si="2372">ROUND(AA1794+AB1793,0)</f>
        <v>0</v>
      </c>
      <c r="AC1794" s="22">
        <f t="shared" ref="AC1794" ca="1" si="2373">ROUND(AB1794+AC1793,0)</f>
        <v>0</v>
      </c>
      <c r="AD1794" s="22">
        <f t="shared" ref="AD1794" ca="1" si="2374">ROUND(AC1794+AD1793,0)</f>
        <v>0</v>
      </c>
      <c r="AE1794" s="22">
        <f t="shared" ref="AE1794" ca="1" si="2375">ROUND(AD1794+AE1793,0)</f>
        <v>0</v>
      </c>
    </row>
    <row r="1795" spans="1:31" ht="12.5" hidden="1" thickBot="1">
      <c r="A1795" s="325"/>
      <c r="B1795" s="21" t="s">
        <v>387</v>
      </c>
      <c r="C1795" s="21"/>
      <c r="D1795" s="22"/>
      <c r="E1795" s="21"/>
      <c r="F1795" s="21"/>
      <c r="G1795" s="21"/>
      <c r="H1795" s="534">
        <f>H1788+7</f>
        <v>433</v>
      </c>
      <c r="I1795" s="21"/>
      <c r="J1795" s="21"/>
      <c r="K1795" s="76">
        <f ca="1">IF($D1791=LataProjekcji,ROUND($D1792-K1794,0),ROUND(IF(K1793=0,0,$D1792-K1794),0))</f>
        <v>0</v>
      </c>
      <c r="L1795" s="253">
        <f t="shared" ref="L1795:W1795" ca="1" si="2376">IF($D1791=LataProjekcji,ROUND($D1792-L1794,0),ROUND(IF(AND(L1793=0,K1795&gt;0),$D1792-L1794,IF(L1793=0,0,$D1792-L1794)),0))</f>
        <v>0</v>
      </c>
      <c r="M1795" s="253">
        <f t="shared" ca="1" si="2376"/>
        <v>0</v>
      </c>
      <c r="N1795" s="253">
        <f t="shared" ca="1" si="2376"/>
        <v>0</v>
      </c>
      <c r="O1795" s="253">
        <f t="shared" ca="1" si="2376"/>
        <v>0</v>
      </c>
      <c r="P1795" s="253">
        <f t="shared" ca="1" si="2376"/>
        <v>0</v>
      </c>
      <c r="Q1795" s="253">
        <f t="shared" ca="1" si="2376"/>
        <v>0</v>
      </c>
      <c r="R1795" s="253">
        <f t="shared" ca="1" si="2376"/>
        <v>0</v>
      </c>
      <c r="S1795" s="253">
        <f t="shared" ca="1" si="2376"/>
        <v>0</v>
      </c>
      <c r="T1795" s="253">
        <f t="shared" ca="1" si="2376"/>
        <v>0</v>
      </c>
      <c r="U1795" s="253">
        <f t="shared" ca="1" si="2376"/>
        <v>0</v>
      </c>
      <c r="V1795" s="253">
        <f t="shared" ca="1" si="2376"/>
        <v>0</v>
      </c>
      <c r="W1795" s="253">
        <f t="shared" ca="1" si="2376"/>
        <v>0</v>
      </c>
      <c r="X1795" s="253">
        <f t="shared" ref="X1795:AA1795" ca="1" si="2377">IF($D1791=LataProjekcji,ROUND($D1792-X1794,0),ROUND(IF(AND(X1793=0,W1795&gt;0),$D1792-X1794,IF(X1793=0,0,$D1792-X1794)),0))</f>
        <v>0</v>
      </c>
      <c r="Y1795" s="253">
        <f t="shared" ca="1" si="2377"/>
        <v>0</v>
      </c>
      <c r="Z1795" s="253">
        <f t="shared" ca="1" si="2377"/>
        <v>0</v>
      </c>
      <c r="AA1795" s="253">
        <f t="shared" ca="1" si="2377"/>
        <v>0</v>
      </c>
      <c r="AB1795" s="253">
        <f t="shared" ref="AB1795" ca="1" si="2378">IF($D1791=LataProjekcji,ROUND($D1792-AB1794,0),ROUND(IF(AND(AB1793=0,AA1795&gt;0),$D1792-AB1794,IF(AB1793=0,0,$D1792-AB1794)),0))</f>
        <v>0</v>
      </c>
      <c r="AC1795" s="253">
        <f t="shared" ref="AC1795" ca="1" si="2379">IF($D1791=LataProjekcji,ROUND($D1792-AC1794,0),ROUND(IF(AND(AC1793=0,AB1795&gt;0),$D1792-AC1794,IF(AC1793=0,0,$D1792-AC1794)),0))</f>
        <v>0</v>
      </c>
      <c r="AD1795" s="253">
        <f t="shared" ref="AD1795" ca="1" si="2380">IF($D1791=LataProjekcji,ROUND($D1792-AD1794,0),ROUND(IF(AND(AD1793=0,AC1795&gt;0),$D1792-AD1794,IF(AD1793=0,0,$D1792-AD1794)),0))</f>
        <v>0</v>
      </c>
      <c r="AE1795" s="253">
        <f t="shared" ref="AE1795" ca="1" si="2381">IF($D1791=LataProjekcji,ROUND($D1792-AE1794,0),ROUND(IF(AND(AE1793=0,AD1795&gt;0),$D1792-AE1794,IF(AE1793=0,0,$D1792-AE1794)),0))</f>
        <v>0</v>
      </c>
    </row>
    <row r="1796" spans="1:31" hidden="1">
      <c r="A1796" s="325"/>
      <c r="B1796" s="21"/>
      <c r="C1796" s="21"/>
      <c r="D1796" s="22"/>
      <c r="E1796" s="21"/>
      <c r="F1796" s="21"/>
      <c r="G1796" s="21"/>
      <c r="H1796" s="384">
        <f>H1789+1</f>
        <v>26</v>
      </c>
      <c r="I1796" s="21"/>
      <c r="J1796" s="384" t="s">
        <v>403</v>
      </c>
      <c r="K1796" s="523">
        <f t="shared" ref="K1796:AE1796" ca="1" si="2382">IF(AND(OFFSET($F$269,$D1790,0)="tak",OFFSET($G$269,$D1790,0)="tak",OFFSET($J$269,$D1790,0)="ok",LataProjekcji&lt;=Koniec_Projekt),ROUND(OFFSET($K$2527,$H1795,(COLUMN()-11))*OFFSET($K$469,$H1796,(COLUMN()-11)),0),0)</f>
        <v>0</v>
      </c>
      <c r="L1796" s="523">
        <f t="shared" ca="1" si="2382"/>
        <v>0</v>
      </c>
      <c r="M1796" s="523">
        <f t="shared" ca="1" si="2382"/>
        <v>0</v>
      </c>
      <c r="N1796" s="523">
        <f t="shared" ca="1" si="2382"/>
        <v>0</v>
      </c>
      <c r="O1796" s="523">
        <f t="shared" ca="1" si="2382"/>
        <v>0</v>
      </c>
      <c r="P1796" s="523">
        <f t="shared" ca="1" si="2382"/>
        <v>0</v>
      </c>
      <c r="Q1796" s="523">
        <f t="shared" ca="1" si="2382"/>
        <v>0</v>
      </c>
      <c r="R1796" s="523">
        <f t="shared" ca="1" si="2382"/>
        <v>0</v>
      </c>
      <c r="S1796" s="523">
        <f t="shared" ca="1" si="2382"/>
        <v>0</v>
      </c>
      <c r="T1796" s="523">
        <f t="shared" ca="1" si="2382"/>
        <v>0</v>
      </c>
      <c r="U1796" s="523">
        <f t="shared" ca="1" si="2382"/>
        <v>0</v>
      </c>
      <c r="V1796" s="523">
        <f t="shared" ca="1" si="2382"/>
        <v>0</v>
      </c>
      <c r="W1796" s="523">
        <f t="shared" ca="1" si="2382"/>
        <v>0</v>
      </c>
      <c r="X1796" s="523">
        <f t="shared" ca="1" si="2382"/>
        <v>0</v>
      </c>
      <c r="Y1796" s="523">
        <f t="shared" ca="1" si="2382"/>
        <v>0</v>
      </c>
      <c r="Z1796" s="523">
        <f t="shared" ca="1" si="2382"/>
        <v>0</v>
      </c>
      <c r="AA1796" s="523">
        <f t="shared" ca="1" si="2382"/>
        <v>0</v>
      </c>
      <c r="AB1796" s="523">
        <f t="shared" ca="1" si="2382"/>
        <v>0</v>
      </c>
      <c r="AC1796" s="523">
        <f t="shared" ca="1" si="2382"/>
        <v>0</v>
      </c>
      <c r="AD1796" s="523">
        <f t="shared" ca="1" si="2382"/>
        <v>0</v>
      </c>
      <c r="AE1796" s="523">
        <f t="shared" ca="1" si="2382"/>
        <v>0</v>
      </c>
    </row>
    <row r="1797" spans="1:31" hidden="1">
      <c r="A1797" s="325"/>
      <c r="B1797" s="20">
        <f ca="1">OFFSET($B$269,D1797,0)</f>
        <v>0</v>
      </c>
      <c r="C1797" s="20"/>
      <c r="D1797" s="21">
        <f>D1790+1</f>
        <v>176</v>
      </c>
      <c r="E1797" s="21"/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</row>
    <row r="1798" spans="1:31" hidden="1">
      <c r="A1798" s="325"/>
      <c r="B1798" s="21" t="s">
        <v>394</v>
      </c>
      <c r="C1798" s="21"/>
      <c r="D1798" s="164">
        <f ca="1">YEAR(OFFSET($E$269,D1797,0))</f>
        <v>1900</v>
      </c>
      <c r="E1798" s="164">
        <f ca="1">MONTH(OFFSET($E$269,D1797,0))</f>
        <v>1</v>
      </c>
      <c r="F1798" s="522" cm="1">
        <f t="array" aca="1" ref="F1798" ca="1">IleMiesiecyDoKoncaRokuST</f>
        <v>11</v>
      </c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  <c r="V1798" s="21"/>
      <c r="W1798" s="21"/>
      <c r="X1798" s="21"/>
      <c r="Y1798" s="21"/>
      <c r="Z1798" s="21"/>
      <c r="AA1798" s="21"/>
      <c r="AB1798" s="21"/>
      <c r="AC1798" s="21"/>
      <c r="AD1798" s="21"/>
      <c r="AE1798" s="21"/>
    </row>
    <row r="1799" spans="1:31" hidden="1">
      <c r="A1799" s="325"/>
      <c r="B1799" s="21" t="s">
        <v>387</v>
      </c>
      <c r="C1799" s="21"/>
      <c r="D1799" s="370">
        <f ca="1">IF(E1799&lt;0,0,ROUND(E1799,0))</f>
        <v>0</v>
      </c>
      <c r="E1799" s="248">
        <f ca="1">OFFSET($D$269,D1797,0)</f>
        <v>0</v>
      </c>
      <c r="F1799" s="370">
        <f ca="1">IF(E1799&gt;10,ROUND(($D1800/12)*$F1798,0),$D1799)</f>
        <v>0</v>
      </c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  <c r="V1799" s="21"/>
      <c r="W1799" s="21"/>
      <c r="X1799" s="21"/>
      <c r="Y1799" s="21"/>
      <c r="Z1799" s="21"/>
      <c r="AA1799" s="21"/>
      <c r="AB1799" s="21"/>
      <c r="AC1799" s="21"/>
      <c r="AD1799" s="21"/>
      <c r="AE1799" s="21"/>
    </row>
    <row r="1800" spans="1:31" hidden="1">
      <c r="A1800" s="325"/>
      <c r="B1800" s="21" t="s">
        <v>395</v>
      </c>
      <c r="C1800" s="415">
        <f ca="1">OFFSET($C$269,D1797,0)</f>
        <v>0</v>
      </c>
      <c r="D1800" s="246">
        <f ca="1">IF(ISBLANK(OFFSET($E$269,D1797,0)),0,IF(E1799&gt;10,ROUND(D1799*C1800,0),IF(D1799&lt;0,0,D1799)))</f>
        <v>0</v>
      </c>
      <c r="E1800" s="21"/>
      <c r="F1800" s="21"/>
      <c r="G1800" s="21"/>
      <c r="H1800" s="21"/>
      <c r="I1800" s="21"/>
      <c r="J1800" s="21"/>
      <c r="K1800" s="74">
        <f ca="1">ROUND(IF($D1798=LataProjekcji,$F1799,IF($D1798=LataProjekcji,$D1800,0)),0)</f>
        <v>0</v>
      </c>
      <c r="L1800" s="247">
        <f ca="1">ROUND(IF(OR(AND($D1798=LataProjekcji,$F1798&gt;0),AND($D1798=LataProjekcji,$F1798=0,$E1799&lt;=10)),$F1799,IF($D1798&lt;LataProjekcji,IF((SUM($K1800:K1800)+$D1800)&lt;$D1799,$D1800,$D1799-SUM($K1800:K1800)),0)),0)</f>
        <v>0</v>
      </c>
      <c r="M1800" s="247">
        <f ca="1">ROUND(IF(OR(AND($D1798=LataProjekcji,$F1798&gt;0),AND($D1798=LataProjekcji,$F1798=0,$E1799&lt;=10)),$F1799,IF($D1798&lt;LataProjekcji,IF((SUM($K1800:L1800)+$D1800)&lt;$D1799,$D1800,$D1799-SUM($K1800:L1800)),0)),0)</f>
        <v>0</v>
      </c>
      <c r="N1800" s="247">
        <f ca="1">ROUND(IF(OR(AND($D1798=LataProjekcji,$F1798&gt;0),AND($D1798=LataProjekcji,$F1798=0,$E1799&lt;=10)),$F1799,IF($D1798&lt;LataProjekcji,IF((SUM($K1800:M1800)+$D1800)&lt;$D1799,$D1800,$D1799-SUM($K1800:M1800)),0)),0)</f>
        <v>0</v>
      </c>
      <c r="O1800" s="247">
        <f ca="1">ROUND(IF(OR(AND($D1798=LataProjekcji,$F1798&gt;0),AND($D1798=LataProjekcji,$F1798=0,$E1799&lt;=10)),$F1799,IF($D1798&lt;LataProjekcji,IF((SUM($K1800:N1800)+$D1800)&lt;$D1799,$D1800,$D1799-SUM($K1800:N1800)),0)),0)</f>
        <v>0</v>
      </c>
      <c r="P1800" s="247">
        <f ca="1">ROUND(IF(OR(AND($D1798=LataProjekcji,$F1798&gt;0),AND($D1798=LataProjekcji,$F1798=0,$E1799&lt;=10)),$F1799,IF($D1798&lt;LataProjekcji,IF((SUM($K1800:O1800)+$D1800)&lt;$D1799,$D1800,$D1799-SUM($K1800:O1800)),0)),0)</f>
        <v>0</v>
      </c>
      <c r="Q1800" s="247">
        <f ca="1">ROUND(IF(OR(AND($D1798=LataProjekcji,$F1798&gt;0),AND($D1798=LataProjekcji,$F1798=0,$E1799&lt;=10)),$F1799,IF($D1798&lt;LataProjekcji,IF((SUM($K1800:P1800)+$D1800)&lt;$D1799,$D1800,$D1799-SUM($K1800:P1800)),0)),0)</f>
        <v>0</v>
      </c>
      <c r="R1800" s="247">
        <f ca="1">ROUND(IF(OR(AND($D1798=LataProjekcji,$F1798&gt;0),AND($D1798=LataProjekcji,$F1798=0,$E1799&lt;=10)),$F1799,IF($D1798&lt;LataProjekcji,IF((SUM($K1800:Q1800)+$D1800)&lt;$D1799,$D1800,$D1799-SUM($K1800:Q1800)),0)),0)</f>
        <v>0</v>
      </c>
      <c r="S1800" s="247">
        <f ca="1">ROUND(IF(OR(AND($D1798=LataProjekcji,$F1798&gt;0),AND($D1798=LataProjekcji,$F1798=0,$E1799&lt;=10)),$F1799,IF($D1798&lt;LataProjekcji,IF((SUM($K1800:R1800)+$D1800)&lt;$D1799,$D1800,$D1799-SUM($K1800:R1800)),0)),0)</f>
        <v>0</v>
      </c>
      <c r="T1800" s="247">
        <f ca="1">ROUND(IF(OR(AND($D1798=LataProjekcji,$F1798&gt;0),AND($D1798=LataProjekcji,$F1798=0,$E1799&lt;=10)),$F1799,IF($D1798&lt;LataProjekcji,IF((SUM($K1800:S1800)+$D1800)&lt;$D1799,$D1800,$D1799-SUM($K1800:S1800)),0)),0)</f>
        <v>0</v>
      </c>
      <c r="U1800" s="247">
        <f ca="1">ROUND(IF(OR(AND($D1798=LataProjekcji,$F1798&gt;0),AND($D1798=LataProjekcji,$F1798=0,$E1799&lt;=10)),$F1799,IF($D1798&lt;LataProjekcji,IF((SUM($K1800:T1800)+$D1800)&lt;$D1799,$D1800,$D1799-SUM($K1800:T1800)),0)),0)</f>
        <v>0</v>
      </c>
      <c r="V1800" s="247">
        <f ca="1">ROUND(IF(OR(AND($D1798=LataProjekcji,$F1798&gt;0),AND($D1798=LataProjekcji,$F1798=0,$E1799&lt;=10)),$F1799,IF($D1798&lt;LataProjekcji,IF((SUM($K1800:U1800)+$D1800)&lt;$D1799,$D1800,$D1799-SUM($K1800:U1800)),0)),0)</f>
        <v>0</v>
      </c>
      <c r="W1800" s="247">
        <f ca="1">ROUND(IF(OR(AND($D1798=LataProjekcji,$F1798&gt;0),AND($D1798=LataProjekcji,$F1798=0,$E1799&lt;=10)),$F1799,IF($D1798&lt;LataProjekcji,IF((SUM($K1800:V1800)+$D1800)&lt;$D1799,$D1800,$D1799-SUM($K1800:V1800)),0)),0)</f>
        <v>0</v>
      </c>
      <c r="X1800" s="247">
        <f ca="1">ROUND(IF(OR(AND($D1798=LataProjekcji,$F1798&gt;0),AND($D1798=LataProjekcji,$F1798=0,$E1799&lt;=10)),$F1799,IF($D1798&lt;LataProjekcji,IF((SUM($K1800:W1800)+$D1800)&lt;$D1799,$D1800,$D1799-SUM($K1800:W1800)),0)),0)</f>
        <v>0</v>
      </c>
      <c r="Y1800" s="247">
        <f ca="1">ROUND(IF(OR(AND($D1798=LataProjekcji,$F1798&gt;0),AND($D1798=LataProjekcji,$F1798=0,$E1799&lt;=10)),$F1799,IF($D1798&lt;LataProjekcji,IF((SUM($K1800:X1800)+$D1800)&lt;$D1799,$D1800,$D1799-SUM($K1800:X1800)),0)),0)</f>
        <v>0</v>
      </c>
      <c r="Z1800" s="247">
        <f ca="1">ROUND(IF(OR(AND($D1798=LataProjekcji,$F1798&gt;0),AND($D1798=LataProjekcji,$F1798=0,$E1799&lt;=10)),$F1799,IF($D1798&lt;LataProjekcji,IF((SUM($K1800:Y1800)+$D1800)&lt;$D1799,$D1800,$D1799-SUM($K1800:Y1800)),0)),0)</f>
        <v>0</v>
      </c>
      <c r="AA1800" s="247">
        <f ca="1">ROUND(IF(OR(AND($D1798=LataProjekcji,$F1798&gt;0),AND($D1798=LataProjekcji,$F1798=0,$E1799&lt;=10)),$F1799,IF($D1798&lt;LataProjekcji,IF((SUM($K1800:Z1800)+$D1800)&lt;$D1799,$D1800,$D1799-SUM($K1800:Z1800)),0)),0)</f>
        <v>0</v>
      </c>
      <c r="AB1800" s="247">
        <f ca="1">ROUND(IF(OR(AND($D1798=LataProjekcji,$F1798&gt;0),AND($D1798=LataProjekcji,$F1798=0,$E1799&lt;=10)),$F1799,IF($D1798&lt;LataProjekcji,IF((SUM($K1800:AA1800)+$D1800)&lt;$D1799,$D1800,$D1799-SUM($K1800:AA1800)),0)),0)</f>
        <v>0</v>
      </c>
      <c r="AC1800" s="247">
        <f ca="1">ROUND(IF(OR(AND($D1798=LataProjekcji,$F1798&gt;0),AND($D1798=LataProjekcji,$F1798=0,$E1799&lt;=10)),$F1799,IF($D1798&lt;LataProjekcji,IF((SUM($K1800:AB1800)+$D1800)&lt;$D1799,$D1800,$D1799-SUM($K1800:AB1800)),0)),0)</f>
        <v>0</v>
      </c>
      <c r="AD1800" s="247">
        <f ca="1">ROUND(IF(OR(AND($D1798=LataProjekcji,$F1798&gt;0),AND($D1798=LataProjekcji,$F1798=0,$E1799&lt;=10)),$F1799,IF($D1798&lt;LataProjekcji,IF((SUM($K1800:AC1800)+$D1800)&lt;$D1799,$D1800,$D1799-SUM($K1800:AC1800)),0)),0)</f>
        <v>0</v>
      </c>
      <c r="AE1800" s="247">
        <f ca="1">ROUND(IF(OR(AND($D1798=LataProjekcji,$F1798&gt;0),AND($D1798=LataProjekcji,$F1798=0,$E1799&lt;=10)),$F1799,IF($D1798&lt;LataProjekcji,IF((SUM($K1800:AD1800)+$D1800)&lt;$D1799,$D1800,$D1799-SUM($K1800:AD1800)),0)),0)</f>
        <v>0</v>
      </c>
    </row>
    <row r="1801" spans="1:31" ht="12.5" hidden="1" thickBot="1">
      <c r="A1801" s="325"/>
      <c r="B1801" s="21" t="s">
        <v>396</v>
      </c>
      <c r="C1801" s="21"/>
      <c r="D1801" s="22"/>
      <c r="E1801" s="21"/>
      <c r="F1801" s="21"/>
      <c r="G1801" s="21"/>
      <c r="H1801" s="21"/>
      <c r="I1801" s="21"/>
      <c r="J1801" s="21"/>
      <c r="K1801" s="22">
        <f ca="1">ROUND(K1800,0)</f>
        <v>0</v>
      </c>
      <c r="L1801" s="22">
        <f t="shared" ref="L1801:W1801" ca="1" si="2383">ROUND(K1801+L1800,0)</f>
        <v>0</v>
      </c>
      <c r="M1801" s="22">
        <f t="shared" ca="1" si="2383"/>
        <v>0</v>
      </c>
      <c r="N1801" s="22">
        <f t="shared" ca="1" si="2383"/>
        <v>0</v>
      </c>
      <c r="O1801" s="22">
        <f t="shared" ca="1" si="2383"/>
        <v>0</v>
      </c>
      <c r="P1801" s="22">
        <f t="shared" ca="1" si="2383"/>
        <v>0</v>
      </c>
      <c r="Q1801" s="22">
        <f t="shared" ca="1" si="2383"/>
        <v>0</v>
      </c>
      <c r="R1801" s="22">
        <f t="shared" ca="1" si="2383"/>
        <v>0</v>
      </c>
      <c r="S1801" s="22">
        <f t="shared" ca="1" si="2383"/>
        <v>0</v>
      </c>
      <c r="T1801" s="22">
        <f t="shared" ca="1" si="2383"/>
        <v>0</v>
      </c>
      <c r="U1801" s="22">
        <f t="shared" ca="1" si="2383"/>
        <v>0</v>
      </c>
      <c r="V1801" s="22">
        <f t="shared" ca="1" si="2383"/>
        <v>0</v>
      </c>
      <c r="W1801" s="22">
        <f t="shared" ca="1" si="2383"/>
        <v>0</v>
      </c>
      <c r="X1801" s="22">
        <f ca="1">ROUND(W1801+X1800,0)</f>
        <v>0</v>
      </c>
      <c r="Y1801" s="22">
        <f ca="1">ROUND(X1801+Y1800,0)</f>
        <v>0</v>
      </c>
      <c r="Z1801" s="22">
        <f t="shared" ref="Z1801:AA1801" ca="1" si="2384">ROUND(Y1801+Z1800,0)</f>
        <v>0</v>
      </c>
      <c r="AA1801" s="22">
        <f t="shared" ca="1" si="2384"/>
        <v>0</v>
      </c>
      <c r="AB1801" s="22">
        <f t="shared" ref="AB1801" ca="1" si="2385">ROUND(AA1801+AB1800,0)</f>
        <v>0</v>
      </c>
      <c r="AC1801" s="22">
        <f t="shared" ref="AC1801" ca="1" si="2386">ROUND(AB1801+AC1800,0)</f>
        <v>0</v>
      </c>
      <c r="AD1801" s="22">
        <f t="shared" ref="AD1801" ca="1" si="2387">ROUND(AC1801+AD1800,0)</f>
        <v>0</v>
      </c>
      <c r="AE1801" s="22">
        <f t="shared" ref="AE1801" ca="1" si="2388">ROUND(AD1801+AE1800,0)</f>
        <v>0</v>
      </c>
    </row>
    <row r="1802" spans="1:31" ht="12.5" hidden="1" thickBot="1">
      <c r="A1802" s="325"/>
      <c r="B1802" s="21" t="s">
        <v>387</v>
      </c>
      <c r="C1802" s="21"/>
      <c r="D1802" s="22"/>
      <c r="E1802" s="21"/>
      <c r="F1802" s="21"/>
      <c r="G1802" s="21"/>
      <c r="H1802" s="534">
        <f>H1795+7</f>
        <v>440</v>
      </c>
      <c r="I1802" s="21"/>
      <c r="J1802" s="21"/>
      <c r="K1802" s="76">
        <f ca="1">IF($D1798=LataProjekcji,ROUND($D1799-K1801,0),ROUND(IF(K1800=0,0,$D1799-K1801),0))</f>
        <v>0</v>
      </c>
      <c r="L1802" s="253">
        <f t="shared" ref="L1802:W1802" ca="1" si="2389">IF($D1798=LataProjekcji,ROUND($D1799-L1801,0),ROUND(IF(AND(L1800=0,K1802&gt;0),$D1799-L1801,IF(L1800=0,0,$D1799-L1801)),0))</f>
        <v>0</v>
      </c>
      <c r="M1802" s="253">
        <f t="shared" ca="1" si="2389"/>
        <v>0</v>
      </c>
      <c r="N1802" s="253">
        <f t="shared" ca="1" si="2389"/>
        <v>0</v>
      </c>
      <c r="O1802" s="253">
        <f t="shared" ca="1" si="2389"/>
        <v>0</v>
      </c>
      <c r="P1802" s="253">
        <f t="shared" ca="1" si="2389"/>
        <v>0</v>
      </c>
      <c r="Q1802" s="253">
        <f t="shared" ca="1" si="2389"/>
        <v>0</v>
      </c>
      <c r="R1802" s="253">
        <f t="shared" ca="1" si="2389"/>
        <v>0</v>
      </c>
      <c r="S1802" s="253">
        <f t="shared" ca="1" si="2389"/>
        <v>0</v>
      </c>
      <c r="T1802" s="253">
        <f t="shared" ca="1" si="2389"/>
        <v>0</v>
      </c>
      <c r="U1802" s="253">
        <f t="shared" ca="1" si="2389"/>
        <v>0</v>
      </c>
      <c r="V1802" s="253">
        <f t="shared" ca="1" si="2389"/>
        <v>0</v>
      </c>
      <c r="W1802" s="253">
        <f t="shared" ca="1" si="2389"/>
        <v>0</v>
      </c>
      <c r="X1802" s="253">
        <f t="shared" ref="X1802:AA1802" ca="1" si="2390">IF($D1798=LataProjekcji,ROUND($D1799-X1801,0),ROUND(IF(AND(X1800=0,W1802&gt;0),$D1799-X1801,IF(X1800=0,0,$D1799-X1801)),0))</f>
        <v>0</v>
      </c>
      <c r="Y1802" s="253">
        <f t="shared" ca="1" si="2390"/>
        <v>0</v>
      </c>
      <c r="Z1802" s="253">
        <f t="shared" ca="1" si="2390"/>
        <v>0</v>
      </c>
      <c r="AA1802" s="253">
        <f t="shared" ca="1" si="2390"/>
        <v>0</v>
      </c>
      <c r="AB1802" s="253">
        <f t="shared" ref="AB1802" ca="1" si="2391">IF($D1798=LataProjekcji,ROUND($D1799-AB1801,0),ROUND(IF(AND(AB1800=0,AA1802&gt;0),$D1799-AB1801,IF(AB1800=0,0,$D1799-AB1801)),0))</f>
        <v>0</v>
      </c>
      <c r="AC1802" s="253">
        <f t="shared" ref="AC1802" ca="1" si="2392">IF($D1798=LataProjekcji,ROUND($D1799-AC1801,0),ROUND(IF(AND(AC1800=0,AB1802&gt;0),$D1799-AC1801,IF(AC1800=0,0,$D1799-AC1801)),0))</f>
        <v>0</v>
      </c>
      <c r="AD1802" s="253">
        <f t="shared" ref="AD1802" ca="1" si="2393">IF($D1798=LataProjekcji,ROUND($D1799-AD1801,0),ROUND(IF(AND(AD1800=0,AC1802&gt;0),$D1799-AD1801,IF(AD1800=0,0,$D1799-AD1801)),0))</f>
        <v>0</v>
      </c>
      <c r="AE1802" s="253">
        <f t="shared" ref="AE1802" ca="1" si="2394">IF($D1798=LataProjekcji,ROUND($D1799-AE1801,0),ROUND(IF(AND(AE1800=0,AD1802&gt;0),$D1799-AE1801,IF(AE1800=0,0,$D1799-AE1801)),0))</f>
        <v>0</v>
      </c>
    </row>
    <row r="1803" spans="1:31" hidden="1">
      <c r="A1803" s="325"/>
      <c r="B1803" s="21"/>
      <c r="C1803" s="21"/>
      <c r="D1803" s="21"/>
      <c r="E1803" s="21"/>
      <c r="F1803" s="21"/>
      <c r="G1803" s="21"/>
      <c r="H1803" s="384">
        <f>H1796+1</f>
        <v>27</v>
      </c>
      <c r="I1803" s="21"/>
      <c r="J1803" s="384" t="s">
        <v>403</v>
      </c>
      <c r="K1803" s="523">
        <f t="shared" ref="K1803:AE1803" ca="1" si="2395">IF(AND(OFFSET($F$269,$D1797,0)="tak",OFFSET($G$269,$D1797,0)="tak",OFFSET($J$269,$D1797,0)="ok",LataProjekcji&lt;=Koniec_Projekt),ROUND(OFFSET($K$2527,$H1802,(COLUMN()-11))*OFFSET($K$469,$H1803,(COLUMN()-11)),0),0)</f>
        <v>0</v>
      </c>
      <c r="L1803" s="523">
        <f t="shared" ca="1" si="2395"/>
        <v>0</v>
      </c>
      <c r="M1803" s="523">
        <f t="shared" ca="1" si="2395"/>
        <v>0</v>
      </c>
      <c r="N1803" s="523">
        <f t="shared" ca="1" si="2395"/>
        <v>0</v>
      </c>
      <c r="O1803" s="523">
        <f t="shared" ca="1" si="2395"/>
        <v>0</v>
      </c>
      <c r="P1803" s="523">
        <f t="shared" ca="1" si="2395"/>
        <v>0</v>
      </c>
      <c r="Q1803" s="523">
        <f t="shared" ca="1" si="2395"/>
        <v>0</v>
      </c>
      <c r="R1803" s="523">
        <f t="shared" ca="1" si="2395"/>
        <v>0</v>
      </c>
      <c r="S1803" s="523">
        <f t="shared" ca="1" si="2395"/>
        <v>0</v>
      </c>
      <c r="T1803" s="523">
        <f t="shared" ca="1" si="2395"/>
        <v>0</v>
      </c>
      <c r="U1803" s="523">
        <f t="shared" ca="1" si="2395"/>
        <v>0</v>
      </c>
      <c r="V1803" s="523">
        <f t="shared" ca="1" si="2395"/>
        <v>0</v>
      </c>
      <c r="W1803" s="523">
        <f t="shared" ca="1" si="2395"/>
        <v>0</v>
      </c>
      <c r="X1803" s="523">
        <f t="shared" ca="1" si="2395"/>
        <v>0</v>
      </c>
      <c r="Y1803" s="523">
        <f t="shared" ca="1" si="2395"/>
        <v>0</v>
      </c>
      <c r="Z1803" s="523">
        <f t="shared" ca="1" si="2395"/>
        <v>0</v>
      </c>
      <c r="AA1803" s="523">
        <f t="shared" ca="1" si="2395"/>
        <v>0</v>
      </c>
      <c r="AB1803" s="523">
        <f t="shared" ca="1" si="2395"/>
        <v>0</v>
      </c>
      <c r="AC1803" s="523">
        <f t="shared" ca="1" si="2395"/>
        <v>0</v>
      </c>
      <c r="AD1803" s="523">
        <f t="shared" ca="1" si="2395"/>
        <v>0</v>
      </c>
      <c r="AE1803" s="523">
        <f t="shared" ca="1" si="2395"/>
        <v>0</v>
      </c>
    </row>
    <row r="1804" spans="1:31" hidden="1">
      <c r="A1804" s="325"/>
      <c r="B1804" s="20">
        <f ca="1">OFFSET($B$269,D1804,0)</f>
        <v>0</v>
      </c>
      <c r="C1804" s="20"/>
      <c r="D1804" s="21">
        <f>D1797+1</f>
        <v>177</v>
      </c>
      <c r="E1804" s="21"/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</row>
    <row r="1805" spans="1:31" hidden="1">
      <c r="A1805" s="325"/>
      <c r="B1805" s="21" t="s">
        <v>394</v>
      </c>
      <c r="C1805" s="21"/>
      <c r="D1805" s="164">
        <f ca="1">YEAR(OFFSET($E$269,D1804,0))</f>
        <v>1900</v>
      </c>
      <c r="E1805" s="164">
        <f ca="1">MONTH(OFFSET($E$269,D1804,0))</f>
        <v>1</v>
      </c>
      <c r="F1805" s="522" cm="1">
        <f t="array" aca="1" ref="F1805" ca="1">IleMiesiecyDoKoncaRokuST</f>
        <v>11</v>
      </c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  <c r="R1805" s="21"/>
      <c r="S1805" s="21"/>
      <c r="T1805" s="21"/>
      <c r="U1805" s="21"/>
      <c r="V1805" s="21"/>
      <c r="W1805" s="21"/>
      <c r="X1805" s="21"/>
      <c r="Y1805" s="21"/>
      <c r="Z1805" s="21"/>
      <c r="AA1805" s="21"/>
      <c r="AB1805" s="21"/>
      <c r="AC1805" s="21"/>
      <c r="AD1805" s="21"/>
      <c r="AE1805" s="21"/>
    </row>
    <row r="1806" spans="1:31" hidden="1">
      <c r="A1806" s="325"/>
      <c r="B1806" s="21" t="s">
        <v>387</v>
      </c>
      <c r="C1806" s="21"/>
      <c r="D1806" s="371">
        <f ca="1">IF(E1806&lt;0,0,ROUND(E1806,0))</f>
        <v>0</v>
      </c>
      <c r="E1806" s="248">
        <f ca="1">OFFSET($D$269,D1804,0)</f>
        <v>0</v>
      </c>
      <c r="F1806" s="371">
        <f ca="1">IF(E1806&gt;10,ROUND(($D1807/12)*$F1805,0),$D1806)</f>
        <v>0</v>
      </c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  <c r="R1806" s="21"/>
      <c r="S1806" s="21"/>
      <c r="T1806" s="21"/>
      <c r="U1806" s="21"/>
      <c r="V1806" s="21"/>
      <c r="W1806" s="21"/>
      <c r="X1806" s="21"/>
      <c r="Y1806" s="21"/>
      <c r="Z1806" s="21"/>
      <c r="AA1806" s="21"/>
      <c r="AB1806" s="21"/>
      <c r="AC1806" s="21"/>
      <c r="AD1806" s="21"/>
      <c r="AE1806" s="21"/>
    </row>
    <row r="1807" spans="1:31" hidden="1">
      <c r="A1807" s="325"/>
      <c r="B1807" s="21" t="s">
        <v>395</v>
      </c>
      <c r="C1807" s="415">
        <f ca="1">OFFSET($C$269,D1804,0)</f>
        <v>0</v>
      </c>
      <c r="D1807" s="246">
        <f ca="1">IF(ISBLANK(OFFSET($E$269,D1804,0)),0,IF(E1806&gt;10,ROUND(D1806*C1807,0),IF(D1806&lt;0,0,D1806)))</f>
        <v>0</v>
      </c>
      <c r="E1807" s="21"/>
      <c r="F1807" s="21"/>
      <c r="G1807" s="21"/>
      <c r="H1807" s="21"/>
      <c r="I1807" s="21"/>
      <c r="J1807" s="21"/>
      <c r="K1807" s="74">
        <f ca="1">ROUND(IF($D1805=LataProjekcji,$F1806,IF($D1805=LataProjekcji,$D1807,0)),0)</f>
        <v>0</v>
      </c>
      <c r="L1807" s="247">
        <f ca="1">ROUND(IF(OR(AND($D1805=LataProjekcji,$F1805&gt;0),AND($D1805=LataProjekcji,$F1805=0,$E1806&lt;=10)),$F1806,IF($D1805&lt;LataProjekcji,IF((SUM($K1807:K1807)+$D1807)&lt;$D1806,$D1807,$D1806-SUM($K1807:K1807)),0)),0)</f>
        <v>0</v>
      </c>
      <c r="M1807" s="247">
        <f ca="1">ROUND(IF(OR(AND($D1805=LataProjekcji,$F1805&gt;0),AND($D1805=LataProjekcji,$F1805=0,$E1806&lt;=10)),$F1806,IF($D1805&lt;LataProjekcji,IF((SUM($K1807:L1807)+$D1807)&lt;$D1806,$D1807,$D1806-SUM($K1807:L1807)),0)),0)</f>
        <v>0</v>
      </c>
      <c r="N1807" s="247">
        <f ca="1">ROUND(IF(OR(AND($D1805=LataProjekcji,$F1805&gt;0),AND($D1805=LataProjekcji,$F1805=0,$E1806&lt;=10)),$F1806,IF($D1805&lt;LataProjekcji,IF((SUM($K1807:M1807)+$D1807)&lt;$D1806,$D1807,$D1806-SUM($K1807:M1807)),0)),0)</f>
        <v>0</v>
      </c>
      <c r="O1807" s="247">
        <f ca="1">ROUND(IF(OR(AND($D1805=LataProjekcji,$F1805&gt;0),AND($D1805=LataProjekcji,$F1805=0,$E1806&lt;=10)),$F1806,IF($D1805&lt;LataProjekcji,IF((SUM($K1807:N1807)+$D1807)&lt;$D1806,$D1807,$D1806-SUM($K1807:N1807)),0)),0)</f>
        <v>0</v>
      </c>
      <c r="P1807" s="247">
        <f ca="1">ROUND(IF(OR(AND($D1805=LataProjekcji,$F1805&gt;0),AND($D1805=LataProjekcji,$F1805=0,$E1806&lt;=10)),$F1806,IF($D1805&lt;LataProjekcji,IF((SUM($K1807:O1807)+$D1807)&lt;$D1806,$D1807,$D1806-SUM($K1807:O1807)),0)),0)</f>
        <v>0</v>
      </c>
      <c r="Q1807" s="247">
        <f ca="1">ROUND(IF(OR(AND($D1805=LataProjekcji,$F1805&gt;0),AND($D1805=LataProjekcji,$F1805=0,$E1806&lt;=10)),$F1806,IF($D1805&lt;LataProjekcji,IF((SUM($K1807:P1807)+$D1807)&lt;$D1806,$D1807,$D1806-SUM($K1807:P1807)),0)),0)</f>
        <v>0</v>
      </c>
      <c r="R1807" s="247">
        <f ca="1">ROUND(IF(OR(AND($D1805=LataProjekcji,$F1805&gt;0),AND($D1805=LataProjekcji,$F1805=0,$E1806&lt;=10)),$F1806,IF($D1805&lt;LataProjekcji,IF((SUM($K1807:Q1807)+$D1807)&lt;$D1806,$D1807,$D1806-SUM($K1807:Q1807)),0)),0)</f>
        <v>0</v>
      </c>
      <c r="S1807" s="247">
        <f ca="1">ROUND(IF(OR(AND($D1805=LataProjekcji,$F1805&gt;0),AND($D1805=LataProjekcji,$F1805=0,$E1806&lt;=10)),$F1806,IF($D1805&lt;LataProjekcji,IF((SUM($K1807:R1807)+$D1807)&lt;$D1806,$D1807,$D1806-SUM($K1807:R1807)),0)),0)</f>
        <v>0</v>
      </c>
      <c r="T1807" s="247">
        <f ca="1">ROUND(IF(OR(AND($D1805=LataProjekcji,$F1805&gt;0),AND($D1805=LataProjekcji,$F1805=0,$E1806&lt;=10)),$F1806,IF($D1805&lt;LataProjekcji,IF((SUM($K1807:S1807)+$D1807)&lt;$D1806,$D1807,$D1806-SUM($K1807:S1807)),0)),0)</f>
        <v>0</v>
      </c>
      <c r="U1807" s="247">
        <f ca="1">ROUND(IF(OR(AND($D1805=LataProjekcji,$F1805&gt;0),AND($D1805=LataProjekcji,$F1805=0,$E1806&lt;=10)),$F1806,IF($D1805&lt;LataProjekcji,IF((SUM($K1807:T1807)+$D1807)&lt;$D1806,$D1807,$D1806-SUM($K1807:T1807)),0)),0)</f>
        <v>0</v>
      </c>
      <c r="V1807" s="247">
        <f ca="1">ROUND(IF(OR(AND($D1805=LataProjekcji,$F1805&gt;0),AND($D1805=LataProjekcji,$F1805=0,$E1806&lt;=10)),$F1806,IF($D1805&lt;LataProjekcji,IF((SUM($K1807:U1807)+$D1807)&lt;$D1806,$D1807,$D1806-SUM($K1807:U1807)),0)),0)</f>
        <v>0</v>
      </c>
      <c r="W1807" s="247">
        <f ca="1">ROUND(IF(OR(AND($D1805=LataProjekcji,$F1805&gt;0),AND($D1805=LataProjekcji,$F1805=0,$E1806&lt;=10)),$F1806,IF($D1805&lt;LataProjekcji,IF((SUM($K1807:V1807)+$D1807)&lt;$D1806,$D1807,$D1806-SUM($K1807:V1807)),0)),0)</f>
        <v>0</v>
      </c>
      <c r="X1807" s="247">
        <f ca="1">ROUND(IF(OR(AND($D1805=LataProjekcji,$F1805&gt;0),AND($D1805=LataProjekcji,$F1805=0,$E1806&lt;=10)),$F1806,IF($D1805&lt;LataProjekcji,IF((SUM($K1807:W1807)+$D1807)&lt;$D1806,$D1807,$D1806-SUM($K1807:W1807)),0)),0)</f>
        <v>0</v>
      </c>
      <c r="Y1807" s="247">
        <f ca="1">ROUND(IF(OR(AND($D1805=LataProjekcji,$F1805&gt;0),AND($D1805=LataProjekcji,$F1805=0,$E1806&lt;=10)),$F1806,IF($D1805&lt;LataProjekcji,IF((SUM($K1807:X1807)+$D1807)&lt;$D1806,$D1807,$D1806-SUM($K1807:X1807)),0)),0)</f>
        <v>0</v>
      </c>
      <c r="Z1807" s="247">
        <f ca="1">ROUND(IF(OR(AND($D1805=LataProjekcji,$F1805&gt;0),AND($D1805=LataProjekcji,$F1805=0,$E1806&lt;=10)),$F1806,IF($D1805&lt;LataProjekcji,IF((SUM($K1807:Y1807)+$D1807)&lt;$D1806,$D1807,$D1806-SUM($K1807:Y1807)),0)),0)</f>
        <v>0</v>
      </c>
      <c r="AA1807" s="247">
        <f ca="1">ROUND(IF(OR(AND($D1805=LataProjekcji,$F1805&gt;0),AND($D1805=LataProjekcji,$F1805=0,$E1806&lt;=10)),$F1806,IF($D1805&lt;LataProjekcji,IF((SUM($K1807:Z1807)+$D1807)&lt;$D1806,$D1807,$D1806-SUM($K1807:Z1807)),0)),0)</f>
        <v>0</v>
      </c>
      <c r="AB1807" s="247">
        <f ca="1">ROUND(IF(OR(AND($D1805=LataProjekcji,$F1805&gt;0),AND($D1805=LataProjekcji,$F1805=0,$E1806&lt;=10)),$F1806,IF($D1805&lt;LataProjekcji,IF((SUM($K1807:AA1807)+$D1807)&lt;$D1806,$D1807,$D1806-SUM($K1807:AA1807)),0)),0)</f>
        <v>0</v>
      </c>
      <c r="AC1807" s="247">
        <f ca="1">ROUND(IF(OR(AND($D1805=LataProjekcji,$F1805&gt;0),AND($D1805=LataProjekcji,$F1805=0,$E1806&lt;=10)),$F1806,IF($D1805&lt;LataProjekcji,IF((SUM($K1807:AB1807)+$D1807)&lt;$D1806,$D1807,$D1806-SUM($K1807:AB1807)),0)),0)</f>
        <v>0</v>
      </c>
      <c r="AD1807" s="247">
        <f ca="1">ROUND(IF(OR(AND($D1805=LataProjekcji,$F1805&gt;0),AND($D1805=LataProjekcji,$F1805=0,$E1806&lt;=10)),$F1806,IF($D1805&lt;LataProjekcji,IF((SUM($K1807:AC1807)+$D1807)&lt;$D1806,$D1807,$D1806-SUM($K1807:AC1807)),0)),0)</f>
        <v>0</v>
      </c>
      <c r="AE1807" s="247">
        <f ca="1">ROUND(IF(OR(AND($D1805=LataProjekcji,$F1805&gt;0),AND($D1805=LataProjekcji,$F1805=0,$E1806&lt;=10)),$F1806,IF($D1805&lt;LataProjekcji,IF((SUM($K1807:AD1807)+$D1807)&lt;$D1806,$D1807,$D1806-SUM($K1807:AD1807)),0)),0)</f>
        <v>0</v>
      </c>
    </row>
    <row r="1808" spans="1:31" ht="12.5" hidden="1" thickBot="1">
      <c r="A1808" s="325"/>
      <c r="B1808" s="21" t="s">
        <v>396</v>
      </c>
      <c r="C1808" s="21"/>
      <c r="D1808" s="22"/>
      <c r="E1808" s="21"/>
      <c r="F1808" s="21"/>
      <c r="G1808" s="21"/>
      <c r="H1808" s="21"/>
      <c r="I1808" s="21"/>
      <c r="J1808" s="21"/>
      <c r="K1808" s="22">
        <f ca="1">ROUND(K1807,0)</f>
        <v>0</v>
      </c>
      <c r="L1808" s="22">
        <f t="shared" ref="L1808:W1808" ca="1" si="2396">ROUND(K1808+L1807,0)</f>
        <v>0</v>
      </c>
      <c r="M1808" s="22">
        <f t="shared" ca="1" si="2396"/>
        <v>0</v>
      </c>
      <c r="N1808" s="22">
        <f t="shared" ca="1" si="2396"/>
        <v>0</v>
      </c>
      <c r="O1808" s="22">
        <f t="shared" ca="1" si="2396"/>
        <v>0</v>
      </c>
      <c r="P1808" s="22">
        <f t="shared" ca="1" si="2396"/>
        <v>0</v>
      </c>
      <c r="Q1808" s="22">
        <f t="shared" ca="1" si="2396"/>
        <v>0</v>
      </c>
      <c r="R1808" s="22">
        <f t="shared" ca="1" si="2396"/>
        <v>0</v>
      </c>
      <c r="S1808" s="22">
        <f t="shared" ca="1" si="2396"/>
        <v>0</v>
      </c>
      <c r="T1808" s="22">
        <f t="shared" ca="1" si="2396"/>
        <v>0</v>
      </c>
      <c r="U1808" s="22">
        <f t="shared" ca="1" si="2396"/>
        <v>0</v>
      </c>
      <c r="V1808" s="22">
        <f t="shared" ca="1" si="2396"/>
        <v>0</v>
      </c>
      <c r="W1808" s="22">
        <f t="shared" ca="1" si="2396"/>
        <v>0</v>
      </c>
      <c r="X1808" s="22">
        <f ca="1">ROUND(W1808+X1807,0)</f>
        <v>0</v>
      </c>
      <c r="Y1808" s="22">
        <f ca="1">ROUND(X1808+Y1807,0)</f>
        <v>0</v>
      </c>
      <c r="Z1808" s="22">
        <f t="shared" ref="Z1808:AA1808" ca="1" si="2397">ROUND(Y1808+Z1807,0)</f>
        <v>0</v>
      </c>
      <c r="AA1808" s="22">
        <f t="shared" ca="1" si="2397"/>
        <v>0</v>
      </c>
      <c r="AB1808" s="22">
        <f t="shared" ref="AB1808" ca="1" si="2398">ROUND(AA1808+AB1807,0)</f>
        <v>0</v>
      </c>
      <c r="AC1808" s="22">
        <f t="shared" ref="AC1808" ca="1" si="2399">ROUND(AB1808+AC1807,0)</f>
        <v>0</v>
      </c>
      <c r="AD1808" s="22">
        <f t="shared" ref="AD1808" ca="1" si="2400">ROUND(AC1808+AD1807,0)</f>
        <v>0</v>
      </c>
      <c r="AE1808" s="22">
        <f t="shared" ref="AE1808" ca="1" si="2401">ROUND(AD1808+AE1807,0)</f>
        <v>0</v>
      </c>
    </row>
    <row r="1809" spans="1:31" ht="12.5" hidden="1" thickBot="1">
      <c r="A1809" s="325"/>
      <c r="B1809" s="21" t="s">
        <v>387</v>
      </c>
      <c r="C1809" s="21"/>
      <c r="D1809" s="22"/>
      <c r="E1809" s="21"/>
      <c r="F1809" s="21"/>
      <c r="G1809" s="21"/>
      <c r="H1809" s="534">
        <f>H1802+7</f>
        <v>447</v>
      </c>
      <c r="I1809" s="21"/>
      <c r="J1809" s="21"/>
      <c r="K1809" s="76">
        <f ca="1">IF($D1805=LataProjekcji,ROUND($D1806-K1808,0),ROUND(IF(K1807=0,0,$D1806-K1808),0))</f>
        <v>0</v>
      </c>
      <c r="L1809" s="253">
        <f t="shared" ref="L1809:W1809" ca="1" si="2402">IF($D1805=LataProjekcji,ROUND($D1806-L1808,0),ROUND(IF(AND(L1807=0,K1809&gt;0),$D1806-L1808,IF(L1807=0,0,$D1806-L1808)),0))</f>
        <v>0</v>
      </c>
      <c r="M1809" s="253">
        <f t="shared" ca="1" si="2402"/>
        <v>0</v>
      </c>
      <c r="N1809" s="253">
        <f t="shared" ca="1" si="2402"/>
        <v>0</v>
      </c>
      <c r="O1809" s="253">
        <f t="shared" ca="1" si="2402"/>
        <v>0</v>
      </c>
      <c r="P1809" s="253">
        <f t="shared" ca="1" si="2402"/>
        <v>0</v>
      </c>
      <c r="Q1809" s="253">
        <f t="shared" ca="1" si="2402"/>
        <v>0</v>
      </c>
      <c r="R1809" s="253">
        <f t="shared" ca="1" si="2402"/>
        <v>0</v>
      </c>
      <c r="S1809" s="253">
        <f t="shared" ca="1" si="2402"/>
        <v>0</v>
      </c>
      <c r="T1809" s="253">
        <f t="shared" ca="1" si="2402"/>
        <v>0</v>
      </c>
      <c r="U1809" s="253">
        <f t="shared" ca="1" si="2402"/>
        <v>0</v>
      </c>
      <c r="V1809" s="253">
        <f t="shared" ca="1" si="2402"/>
        <v>0</v>
      </c>
      <c r="W1809" s="253">
        <f t="shared" ca="1" si="2402"/>
        <v>0</v>
      </c>
      <c r="X1809" s="253">
        <f t="shared" ref="X1809:AA1809" ca="1" si="2403">IF($D1805=LataProjekcji,ROUND($D1806-X1808,0),ROUND(IF(AND(X1807=0,W1809&gt;0),$D1806-X1808,IF(X1807=0,0,$D1806-X1808)),0))</f>
        <v>0</v>
      </c>
      <c r="Y1809" s="253">
        <f t="shared" ca="1" si="2403"/>
        <v>0</v>
      </c>
      <c r="Z1809" s="253">
        <f t="shared" ca="1" si="2403"/>
        <v>0</v>
      </c>
      <c r="AA1809" s="253">
        <f t="shared" ca="1" si="2403"/>
        <v>0</v>
      </c>
      <c r="AB1809" s="253">
        <f t="shared" ref="AB1809" ca="1" si="2404">IF($D1805=LataProjekcji,ROUND($D1806-AB1808,0),ROUND(IF(AND(AB1807=0,AA1809&gt;0),$D1806-AB1808,IF(AB1807=0,0,$D1806-AB1808)),0))</f>
        <v>0</v>
      </c>
      <c r="AC1809" s="253">
        <f t="shared" ref="AC1809" ca="1" si="2405">IF($D1805=LataProjekcji,ROUND($D1806-AC1808,0),ROUND(IF(AND(AC1807=0,AB1809&gt;0),$D1806-AC1808,IF(AC1807=0,0,$D1806-AC1808)),0))</f>
        <v>0</v>
      </c>
      <c r="AD1809" s="253">
        <f t="shared" ref="AD1809" ca="1" si="2406">IF($D1805=LataProjekcji,ROUND($D1806-AD1808,0),ROUND(IF(AND(AD1807=0,AC1809&gt;0),$D1806-AD1808,IF(AD1807=0,0,$D1806-AD1808)),0))</f>
        <v>0</v>
      </c>
      <c r="AE1809" s="253">
        <f t="shared" ref="AE1809" ca="1" si="2407">IF($D1805=LataProjekcji,ROUND($D1806-AE1808,0),ROUND(IF(AND(AE1807=0,AD1809&gt;0),$D1806-AE1808,IF(AE1807=0,0,$D1806-AE1808)),0))</f>
        <v>0</v>
      </c>
    </row>
    <row r="1810" spans="1:31" hidden="1">
      <c r="A1810" s="325"/>
      <c r="B1810" s="21"/>
      <c r="C1810" s="21"/>
      <c r="D1810" s="22"/>
      <c r="E1810" s="21"/>
      <c r="F1810" s="21"/>
      <c r="G1810" s="21"/>
      <c r="H1810" s="384">
        <f>H1803+1</f>
        <v>28</v>
      </c>
      <c r="I1810" s="21"/>
      <c r="J1810" s="384" t="s">
        <v>403</v>
      </c>
      <c r="K1810" s="523">
        <f t="shared" ref="K1810:AE1810" ca="1" si="2408">IF(AND(OFFSET($F$269,$D1804,0)="tak",OFFSET($G$269,$D1804,0)="tak",OFFSET($J$269,$D1804,0)="ok",LataProjekcji&lt;=Koniec_Projekt),ROUND(OFFSET($K$2527,$H1809,(COLUMN()-11))*OFFSET($K$469,$H1810,(COLUMN()-11)),0),0)</f>
        <v>0</v>
      </c>
      <c r="L1810" s="523">
        <f t="shared" ca="1" si="2408"/>
        <v>0</v>
      </c>
      <c r="M1810" s="523">
        <f t="shared" ca="1" si="2408"/>
        <v>0</v>
      </c>
      <c r="N1810" s="523">
        <f t="shared" ca="1" si="2408"/>
        <v>0</v>
      </c>
      <c r="O1810" s="523">
        <f t="shared" ca="1" si="2408"/>
        <v>0</v>
      </c>
      <c r="P1810" s="523">
        <f t="shared" ca="1" si="2408"/>
        <v>0</v>
      </c>
      <c r="Q1810" s="523">
        <f t="shared" ca="1" si="2408"/>
        <v>0</v>
      </c>
      <c r="R1810" s="523">
        <f t="shared" ca="1" si="2408"/>
        <v>0</v>
      </c>
      <c r="S1810" s="523">
        <f t="shared" ca="1" si="2408"/>
        <v>0</v>
      </c>
      <c r="T1810" s="523">
        <f t="shared" ca="1" si="2408"/>
        <v>0</v>
      </c>
      <c r="U1810" s="523">
        <f t="shared" ca="1" si="2408"/>
        <v>0</v>
      </c>
      <c r="V1810" s="523">
        <f t="shared" ca="1" si="2408"/>
        <v>0</v>
      </c>
      <c r="W1810" s="523">
        <f t="shared" ca="1" si="2408"/>
        <v>0</v>
      </c>
      <c r="X1810" s="523">
        <f t="shared" ca="1" si="2408"/>
        <v>0</v>
      </c>
      <c r="Y1810" s="523">
        <f t="shared" ca="1" si="2408"/>
        <v>0</v>
      </c>
      <c r="Z1810" s="523">
        <f t="shared" ca="1" si="2408"/>
        <v>0</v>
      </c>
      <c r="AA1810" s="523">
        <f t="shared" ca="1" si="2408"/>
        <v>0</v>
      </c>
      <c r="AB1810" s="523">
        <f t="shared" ca="1" si="2408"/>
        <v>0</v>
      </c>
      <c r="AC1810" s="523">
        <f t="shared" ca="1" si="2408"/>
        <v>0</v>
      </c>
      <c r="AD1810" s="523">
        <f t="shared" ca="1" si="2408"/>
        <v>0</v>
      </c>
      <c r="AE1810" s="523">
        <f t="shared" ca="1" si="2408"/>
        <v>0</v>
      </c>
    </row>
    <row r="1811" spans="1:31" hidden="1">
      <c r="A1811" s="325"/>
      <c r="B1811" s="20">
        <f ca="1">OFFSET($B$269,D1811,0)</f>
        <v>0</v>
      </c>
      <c r="C1811" s="20"/>
      <c r="D1811" s="21">
        <f>D1804+1</f>
        <v>178</v>
      </c>
      <c r="E1811" s="21"/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</row>
    <row r="1812" spans="1:31" hidden="1">
      <c r="A1812" s="325"/>
      <c r="B1812" s="21" t="s">
        <v>394</v>
      </c>
      <c r="C1812" s="21"/>
      <c r="D1812" s="164">
        <f ca="1">YEAR(OFFSET($E$269,D1811,0))</f>
        <v>1900</v>
      </c>
      <c r="E1812" s="164">
        <f ca="1">MONTH(OFFSET($E$269,D1811,0))</f>
        <v>1</v>
      </c>
      <c r="F1812" s="522" cm="1">
        <f t="array" aca="1" ref="F1812" ca="1">IleMiesiecyDoKoncaRokuST</f>
        <v>11</v>
      </c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  <c r="R1812" s="21"/>
      <c r="S1812" s="21"/>
      <c r="T1812" s="21"/>
      <c r="U1812" s="21"/>
      <c r="V1812" s="21"/>
      <c r="W1812" s="21"/>
      <c r="X1812" s="21"/>
      <c r="Y1812" s="21"/>
      <c r="Z1812" s="21"/>
      <c r="AA1812" s="21"/>
      <c r="AB1812" s="21"/>
      <c r="AC1812" s="21"/>
      <c r="AD1812" s="21"/>
      <c r="AE1812" s="21"/>
    </row>
    <row r="1813" spans="1:31" hidden="1">
      <c r="A1813" s="325"/>
      <c r="B1813" s="21" t="s">
        <v>387</v>
      </c>
      <c r="C1813" s="21"/>
      <c r="D1813" s="368">
        <f ca="1">IF(E1813&lt;0,0,ROUND(E1813,0))</f>
        <v>0</v>
      </c>
      <c r="E1813" s="248">
        <f ca="1">OFFSET($D$269,D1811,0)</f>
        <v>0</v>
      </c>
      <c r="F1813" s="368">
        <f ca="1">IF(E1813&gt;10,ROUND(($D1814/12)*$F1812,0),$D1813)</f>
        <v>0</v>
      </c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  <c r="R1813" s="21"/>
      <c r="S1813" s="21"/>
      <c r="T1813" s="21"/>
      <c r="U1813" s="21"/>
      <c r="V1813" s="21"/>
      <c r="W1813" s="21"/>
      <c r="X1813" s="21"/>
      <c r="Y1813" s="21"/>
      <c r="Z1813" s="21"/>
      <c r="AA1813" s="21"/>
      <c r="AB1813" s="21"/>
      <c r="AC1813" s="21"/>
      <c r="AD1813" s="21"/>
      <c r="AE1813" s="21"/>
    </row>
    <row r="1814" spans="1:31" hidden="1">
      <c r="A1814" s="325"/>
      <c r="B1814" s="21" t="s">
        <v>395</v>
      </c>
      <c r="C1814" s="415">
        <f ca="1">OFFSET($C$269,D1811,0)</f>
        <v>0</v>
      </c>
      <c r="D1814" s="246">
        <f ca="1">IF(ISBLANK(OFFSET($E$269,D1811,0)),0,IF(E1813&gt;10,ROUND(D1813*C1814,0),IF(D1813&lt;0,0,D1813)))</f>
        <v>0</v>
      </c>
      <c r="E1814" s="21"/>
      <c r="F1814" s="21"/>
      <c r="G1814" s="21"/>
      <c r="H1814" s="21"/>
      <c r="I1814" s="21"/>
      <c r="J1814" s="21"/>
      <c r="K1814" s="74">
        <f ca="1">ROUND(IF($D1812=LataProjekcji,$F1813,IF($D1812=LataProjekcji,$D1814,0)),0)</f>
        <v>0</v>
      </c>
      <c r="L1814" s="247">
        <f ca="1">ROUND(IF(OR(AND($D1812=LataProjekcji,$F1812&gt;0),AND($D1812=LataProjekcji,$F1812=0,$E1813&lt;=10)),$F1813,IF($D1812&lt;LataProjekcji,IF((SUM($K1814:K1814)+$D1814)&lt;$D1813,$D1814,$D1813-SUM($K1814:K1814)),0)),0)</f>
        <v>0</v>
      </c>
      <c r="M1814" s="247">
        <f ca="1">ROUND(IF(OR(AND($D1812=LataProjekcji,$F1812&gt;0),AND($D1812=LataProjekcji,$F1812=0,$E1813&lt;=10)),$F1813,IF($D1812&lt;LataProjekcji,IF((SUM($K1814:L1814)+$D1814)&lt;$D1813,$D1814,$D1813-SUM($K1814:L1814)),0)),0)</f>
        <v>0</v>
      </c>
      <c r="N1814" s="247">
        <f ca="1">ROUND(IF(OR(AND($D1812=LataProjekcji,$F1812&gt;0),AND($D1812=LataProjekcji,$F1812=0,$E1813&lt;=10)),$F1813,IF($D1812&lt;LataProjekcji,IF((SUM($K1814:M1814)+$D1814)&lt;$D1813,$D1814,$D1813-SUM($K1814:M1814)),0)),0)</f>
        <v>0</v>
      </c>
      <c r="O1814" s="247">
        <f ca="1">ROUND(IF(OR(AND($D1812=LataProjekcji,$F1812&gt;0),AND($D1812=LataProjekcji,$F1812=0,$E1813&lt;=10)),$F1813,IF($D1812&lt;LataProjekcji,IF((SUM($K1814:N1814)+$D1814)&lt;$D1813,$D1814,$D1813-SUM($K1814:N1814)),0)),0)</f>
        <v>0</v>
      </c>
      <c r="P1814" s="247">
        <f ca="1">ROUND(IF(OR(AND($D1812=LataProjekcji,$F1812&gt;0),AND($D1812=LataProjekcji,$F1812=0,$E1813&lt;=10)),$F1813,IF($D1812&lt;LataProjekcji,IF((SUM($K1814:O1814)+$D1814)&lt;$D1813,$D1814,$D1813-SUM($K1814:O1814)),0)),0)</f>
        <v>0</v>
      </c>
      <c r="Q1814" s="247">
        <f ca="1">ROUND(IF(OR(AND($D1812=LataProjekcji,$F1812&gt;0),AND($D1812=LataProjekcji,$F1812=0,$E1813&lt;=10)),$F1813,IF($D1812&lt;LataProjekcji,IF((SUM($K1814:P1814)+$D1814)&lt;$D1813,$D1814,$D1813-SUM($K1814:P1814)),0)),0)</f>
        <v>0</v>
      </c>
      <c r="R1814" s="247">
        <f ca="1">ROUND(IF(OR(AND($D1812=LataProjekcji,$F1812&gt;0),AND($D1812=LataProjekcji,$F1812=0,$E1813&lt;=10)),$F1813,IF($D1812&lt;LataProjekcji,IF((SUM($K1814:Q1814)+$D1814)&lt;$D1813,$D1814,$D1813-SUM($K1814:Q1814)),0)),0)</f>
        <v>0</v>
      </c>
      <c r="S1814" s="247">
        <f ca="1">ROUND(IF(OR(AND($D1812=LataProjekcji,$F1812&gt;0),AND($D1812=LataProjekcji,$F1812=0,$E1813&lt;=10)),$F1813,IF($D1812&lt;LataProjekcji,IF((SUM($K1814:R1814)+$D1814)&lt;$D1813,$D1814,$D1813-SUM($K1814:R1814)),0)),0)</f>
        <v>0</v>
      </c>
      <c r="T1814" s="247">
        <f ca="1">ROUND(IF(OR(AND($D1812=LataProjekcji,$F1812&gt;0),AND($D1812=LataProjekcji,$F1812=0,$E1813&lt;=10)),$F1813,IF($D1812&lt;LataProjekcji,IF((SUM($K1814:S1814)+$D1814)&lt;$D1813,$D1814,$D1813-SUM($K1814:S1814)),0)),0)</f>
        <v>0</v>
      </c>
      <c r="U1814" s="247">
        <f ca="1">ROUND(IF(OR(AND($D1812=LataProjekcji,$F1812&gt;0),AND($D1812=LataProjekcji,$F1812=0,$E1813&lt;=10)),$F1813,IF($D1812&lt;LataProjekcji,IF((SUM($K1814:T1814)+$D1814)&lt;$D1813,$D1814,$D1813-SUM($K1814:T1814)),0)),0)</f>
        <v>0</v>
      </c>
      <c r="V1814" s="247">
        <f ca="1">ROUND(IF(OR(AND($D1812=LataProjekcji,$F1812&gt;0),AND($D1812=LataProjekcji,$F1812=0,$E1813&lt;=10)),$F1813,IF($D1812&lt;LataProjekcji,IF((SUM($K1814:U1814)+$D1814)&lt;$D1813,$D1814,$D1813-SUM($K1814:U1814)),0)),0)</f>
        <v>0</v>
      </c>
      <c r="W1814" s="247">
        <f ca="1">ROUND(IF(OR(AND($D1812=LataProjekcji,$F1812&gt;0),AND($D1812=LataProjekcji,$F1812=0,$E1813&lt;=10)),$F1813,IF($D1812&lt;LataProjekcji,IF((SUM($K1814:V1814)+$D1814)&lt;$D1813,$D1814,$D1813-SUM($K1814:V1814)),0)),0)</f>
        <v>0</v>
      </c>
      <c r="X1814" s="247">
        <f ca="1">ROUND(IF(OR(AND($D1812=LataProjekcji,$F1812&gt;0),AND($D1812=LataProjekcji,$F1812=0,$E1813&lt;=10)),$F1813,IF($D1812&lt;LataProjekcji,IF((SUM($K1814:W1814)+$D1814)&lt;$D1813,$D1814,$D1813-SUM($K1814:W1814)),0)),0)</f>
        <v>0</v>
      </c>
      <c r="Y1814" s="247">
        <f ca="1">ROUND(IF(OR(AND($D1812=LataProjekcji,$F1812&gt;0),AND($D1812=LataProjekcji,$F1812=0,$E1813&lt;=10)),$F1813,IF($D1812&lt;LataProjekcji,IF((SUM($K1814:X1814)+$D1814)&lt;$D1813,$D1814,$D1813-SUM($K1814:X1814)),0)),0)</f>
        <v>0</v>
      </c>
      <c r="Z1814" s="247">
        <f ca="1">ROUND(IF(OR(AND($D1812=LataProjekcji,$F1812&gt;0),AND($D1812=LataProjekcji,$F1812=0,$E1813&lt;=10)),$F1813,IF($D1812&lt;LataProjekcji,IF((SUM($K1814:Y1814)+$D1814)&lt;$D1813,$D1814,$D1813-SUM($K1814:Y1814)),0)),0)</f>
        <v>0</v>
      </c>
      <c r="AA1814" s="247">
        <f ca="1">ROUND(IF(OR(AND($D1812=LataProjekcji,$F1812&gt;0),AND($D1812=LataProjekcji,$F1812=0,$E1813&lt;=10)),$F1813,IF($D1812&lt;LataProjekcji,IF((SUM($K1814:Z1814)+$D1814)&lt;$D1813,$D1814,$D1813-SUM($K1814:Z1814)),0)),0)</f>
        <v>0</v>
      </c>
      <c r="AB1814" s="247">
        <f ca="1">ROUND(IF(OR(AND($D1812=LataProjekcji,$F1812&gt;0),AND($D1812=LataProjekcji,$F1812=0,$E1813&lt;=10)),$F1813,IF($D1812&lt;LataProjekcji,IF((SUM($K1814:AA1814)+$D1814)&lt;$D1813,$D1814,$D1813-SUM($K1814:AA1814)),0)),0)</f>
        <v>0</v>
      </c>
      <c r="AC1814" s="247">
        <f ca="1">ROUND(IF(OR(AND($D1812=LataProjekcji,$F1812&gt;0),AND($D1812=LataProjekcji,$F1812=0,$E1813&lt;=10)),$F1813,IF($D1812&lt;LataProjekcji,IF((SUM($K1814:AB1814)+$D1814)&lt;$D1813,$D1814,$D1813-SUM($K1814:AB1814)),0)),0)</f>
        <v>0</v>
      </c>
      <c r="AD1814" s="247">
        <f ca="1">ROUND(IF(OR(AND($D1812=LataProjekcji,$F1812&gt;0),AND($D1812=LataProjekcji,$F1812=0,$E1813&lt;=10)),$F1813,IF($D1812&lt;LataProjekcji,IF((SUM($K1814:AC1814)+$D1814)&lt;$D1813,$D1814,$D1813-SUM($K1814:AC1814)),0)),0)</f>
        <v>0</v>
      </c>
      <c r="AE1814" s="247">
        <f ca="1">ROUND(IF(OR(AND($D1812=LataProjekcji,$F1812&gt;0),AND($D1812=LataProjekcji,$F1812=0,$E1813&lt;=10)),$F1813,IF($D1812&lt;LataProjekcji,IF((SUM($K1814:AD1814)+$D1814)&lt;$D1813,$D1814,$D1813-SUM($K1814:AD1814)),0)),0)</f>
        <v>0</v>
      </c>
    </row>
    <row r="1815" spans="1:31" ht="12.5" hidden="1" thickBot="1">
      <c r="A1815" s="325"/>
      <c r="B1815" s="21" t="s">
        <v>396</v>
      </c>
      <c r="C1815" s="21"/>
      <c r="D1815" s="22"/>
      <c r="E1815" s="21"/>
      <c r="F1815" s="21"/>
      <c r="G1815" s="21"/>
      <c r="H1815" s="21"/>
      <c r="I1815" s="21"/>
      <c r="J1815" s="21"/>
      <c r="K1815" s="22">
        <f ca="1">ROUND(K1814,0)</f>
        <v>0</v>
      </c>
      <c r="L1815" s="22">
        <f t="shared" ref="L1815:W1815" ca="1" si="2409">ROUND(K1815+L1814,0)</f>
        <v>0</v>
      </c>
      <c r="M1815" s="22">
        <f t="shared" ca="1" si="2409"/>
        <v>0</v>
      </c>
      <c r="N1815" s="22">
        <f t="shared" ca="1" si="2409"/>
        <v>0</v>
      </c>
      <c r="O1815" s="22">
        <f t="shared" ca="1" si="2409"/>
        <v>0</v>
      </c>
      <c r="P1815" s="22">
        <f t="shared" ca="1" si="2409"/>
        <v>0</v>
      </c>
      <c r="Q1815" s="22">
        <f t="shared" ca="1" si="2409"/>
        <v>0</v>
      </c>
      <c r="R1815" s="22">
        <f t="shared" ca="1" si="2409"/>
        <v>0</v>
      </c>
      <c r="S1815" s="22">
        <f t="shared" ca="1" si="2409"/>
        <v>0</v>
      </c>
      <c r="T1815" s="22">
        <f t="shared" ca="1" si="2409"/>
        <v>0</v>
      </c>
      <c r="U1815" s="22">
        <f t="shared" ca="1" si="2409"/>
        <v>0</v>
      </c>
      <c r="V1815" s="22">
        <f t="shared" ca="1" si="2409"/>
        <v>0</v>
      </c>
      <c r="W1815" s="22">
        <f t="shared" ca="1" si="2409"/>
        <v>0</v>
      </c>
      <c r="X1815" s="22">
        <f ca="1">ROUND(W1815+X1814,0)</f>
        <v>0</v>
      </c>
      <c r="Y1815" s="22">
        <f ca="1">ROUND(X1815+Y1814,0)</f>
        <v>0</v>
      </c>
      <c r="Z1815" s="22">
        <f t="shared" ref="Z1815:AA1815" ca="1" si="2410">ROUND(Y1815+Z1814,0)</f>
        <v>0</v>
      </c>
      <c r="AA1815" s="22">
        <f t="shared" ca="1" si="2410"/>
        <v>0</v>
      </c>
      <c r="AB1815" s="22">
        <f t="shared" ref="AB1815" ca="1" si="2411">ROUND(AA1815+AB1814,0)</f>
        <v>0</v>
      </c>
      <c r="AC1815" s="22">
        <f t="shared" ref="AC1815" ca="1" si="2412">ROUND(AB1815+AC1814,0)</f>
        <v>0</v>
      </c>
      <c r="AD1815" s="22">
        <f t="shared" ref="AD1815" ca="1" si="2413">ROUND(AC1815+AD1814,0)</f>
        <v>0</v>
      </c>
      <c r="AE1815" s="22">
        <f t="shared" ref="AE1815" ca="1" si="2414">ROUND(AD1815+AE1814,0)</f>
        <v>0</v>
      </c>
    </row>
    <row r="1816" spans="1:31" ht="12.5" hidden="1" thickBot="1">
      <c r="A1816" s="325"/>
      <c r="B1816" s="21" t="s">
        <v>387</v>
      </c>
      <c r="C1816" s="21"/>
      <c r="D1816" s="22"/>
      <c r="E1816" s="21"/>
      <c r="F1816" s="21"/>
      <c r="G1816" s="21"/>
      <c r="H1816" s="534">
        <f>H1809+7</f>
        <v>454</v>
      </c>
      <c r="I1816" s="21"/>
      <c r="J1816" s="21"/>
      <c r="K1816" s="76">
        <f ca="1">IF($D1812=LataProjekcji,ROUND($D1813-K1815,0),ROUND(IF(K1814=0,0,$D1813-K1815),0))</f>
        <v>0</v>
      </c>
      <c r="L1816" s="253">
        <f t="shared" ref="L1816:W1816" ca="1" si="2415">IF($D1812=LataProjekcji,ROUND($D1813-L1815,0),ROUND(IF(AND(L1814=0,K1816&gt;0),$D1813-L1815,IF(L1814=0,0,$D1813-L1815)),0))</f>
        <v>0</v>
      </c>
      <c r="M1816" s="253">
        <f t="shared" ca="1" si="2415"/>
        <v>0</v>
      </c>
      <c r="N1816" s="253">
        <f t="shared" ca="1" si="2415"/>
        <v>0</v>
      </c>
      <c r="O1816" s="253">
        <f t="shared" ca="1" si="2415"/>
        <v>0</v>
      </c>
      <c r="P1816" s="253">
        <f t="shared" ca="1" si="2415"/>
        <v>0</v>
      </c>
      <c r="Q1816" s="253">
        <f t="shared" ca="1" si="2415"/>
        <v>0</v>
      </c>
      <c r="R1816" s="253">
        <f t="shared" ca="1" si="2415"/>
        <v>0</v>
      </c>
      <c r="S1816" s="253">
        <f t="shared" ca="1" si="2415"/>
        <v>0</v>
      </c>
      <c r="T1816" s="253">
        <f t="shared" ca="1" si="2415"/>
        <v>0</v>
      </c>
      <c r="U1816" s="253">
        <f t="shared" ca="1" si="2415"/>
        <v>0</v>
      </c>
      <c r="V1816" s="253">
        <f t="shared" ca="1" si="2415"/>
        <v>0</v>
      </c>
      <c r="W1816" s="253">
        <f t="shared" ca="1" si="2415"/>
        <v>0</v>
      </c>
      <c r="X1816" s="253">
        <f t="shared" ref="X1816:AA1816" ca="1" si="2416">IF($D1812=LataProjekcji,ROUND($D1813-X1815,0),ROUND(IF(AND(X1814=0,W1816&gt;0),$D1813-X1815,IF(X1814=0,0,$D1813-X1815)),0))</f>
        <v>0</v>
      </c>
      <c r="Y1816" s="253">
        <f t="shared" ca="1" si="2416"/>
        <v>0</v>
      </c>
      <c r="Z1816" s="253">
        <f t="shared" ca="1" si="2416"/>
        <v>0</v>
      </c>
      <c r="AA1816" s="253">
        <f t="shared" ca="1" si="2416"/>
        <v>0</v>
      </c>
      <c r="AB1816" s="253">
        <f t="shared" ref="AB1816" ca="1" si="2417">IF($D1812=LataProjekcji,ROUND($D1813-AB1815,0),ROUND(IF(AND(AB1814=0,AA1816&gt;0),$D1813-AB1815,IF(AB1814=0,0,$D1813-AB1815)),0))</f>
        <v>0</v>
      </c>
      <c r="AC1816" s="253">
        <f t="shared" ref="AC1816" ca="1" si="2418">IF($D1812=LataProjekcji,ROUND($D1813-AC1815,0),ROUND(IF(AND(AC1814=0,AB1816&gt;0),$D1813-AC1815,IF(AC1814=0,0,$D1813-AC1815)),0))</f>
        <v>0</v>
      </c>
      <c r="AD1816" s="253">
        <f t="shared" ref="AD1816" ca="1" si="2419">IF($D1812=LataProjekcji,ROUND($D1813-AD1815,0),ROUND(IF(AND(AD1814=0,AC1816&gt;0),$D1813-AD1815,IF(AD1814=0,0,$D1813-AD1815)),0))</f>
        <v>0</v>
      </c>
      <c r="AE1816" s="253">
        <f t="shared" ref="AE1816" ca="1" si="2420">IF($D1812=LataProjekcji,ROUND($D1813-AE1815,0),ROUND(IF(AND(AE1814=0,AD1816&gt;0),$D1813-AE1815,IF(AE1814=0,0,$D1813-AE1815)),0))</f>
        <v>0</v>
      </c>
    </row>
    <row r="1817" spans="1:31" hidden="1">
      <c r="A1817" s="325"/>
      <c r="B1817" s="20"/>
      <c r="C1817" s="20"/>
      <c r="D1817" s="21"/>
      <c r="E1817" s="21"/>
      <c r="F1817" s="21"/>
      <c r="G1817" s="21"/>
      <c r="H1817" s="384">
        <f>H1810+1</f>
        <v>29</v>
      </c>
      <c r="I1817" s="21"/>
      <c r="J1817" s="384" t="s">
        <v>403</v>
      </c>
      <c r="K1817" s="523">
        <f t="shared" ref="K1817:AE1817" ca="1" si="2421">IF(AND(OFFSET($F$269,$D1811,0)="tak",OFFSET($G$269,$D1811,0)="tak",OFFSET($J$269,$D1811,0)="ok",LataProjekcji&lt;=Koniec_Projekt),ROUND(OFFSET($K$2527,$H1816,(COLUMN()-11))*OFFSET($K$469,$H1817,(COLUMN()-11)),0),0)</f>
        <v>0</v>
      </c>
      <c r="L1817" s="523">
        <f t="shared" ca="1" si="2421"/>
        <v>0</v>
      </c>
      <c r="M1817" s="523">
        <f t="shared" ca="1" si="2421"/>
        <v>0</v>
      </c>
      <c r="N1817" s="523">
        <f t="shared" ca="1" si="2421"/>
        <v>0</v>
      </c>
      <c r="O1817" s="523">
        <f t="shared" ca="1" si="2421"/>
        <v>0</v>
      </c>
      <c r="P1817" s="523">
        <f t="shared" ca="1" si="2421"/>
        <v>0</v>
      </c>
      <c r="Q1817" s="523">
        <f t="shared" ca="1" si="2421"/>
        <v>0</v>
      </c>
      <c r="R1817" s="523">
        <f t="shared" ca="1" si="2421"/>
        <v>0</v>
      </c>
      <c r="S1817" s="523">
        <f t="shared" ca="1" si="2421"/>
        <v>0</v>
      </c>
      <c r="T1817" s="523">
        <f t="shared" ca="1" si="2421"/>
        <v>0</v>
      </c>
      <c r="U1817" s="523">
        <f t="shared" ca="1" si="2421"/>
        <v>0</v>
      </c>
      <c r="V1817" s="523">
        <f t="shared" ca="1" si="2421"/>
        <v>0</v>
      </c>
      <c r="W1817" s="523">
        <f t="shared" ca="1" si="2421"/>
        <v>0</v>
      </c>
      <c r="X1817" s="523">
        <f t="shared" ca="1" si="2421"/>
        <v>0</v>
      </c>
      <c r="Y1817" s="523">
        <f t="shared" ca="1" si="2421"/>
        <v>0</v>
      </c>
      <c r="Z1817" s="523">
        <f t="shared" ca="1" si="2421"/>
        <v>0</v>
      </c>
      <c r="AA1817" s="523">
        <f t="shared" ca="1" si="2421"/>
        <v>0</v>
      </c>
      <c r="AB1817" s="523">
        <f t="shared" ca="1" si="2421"/>
        <v>0</v>
      </c>
      <c r="AC1817" s="523">
        <f t="shared" ca="1" si="2421"/>
        <v>0</v>
      </c>
      <c r="AD1817" s="523">
        <f t="shared" ca="1" si="2421"/>
        <v>0</v>
      </c>
      <c r="AE1817" s="523">
        <f t="shared" ca="1" si="2421"/>
        <v>0</v>
      </c>
    </row>
    <row r="1818" spans="1:31" hidden="1">
      <c r="A1818" s="325"/>
      <c r="B1818" s="20">
        <f ca="1">OFFSET($B$269,D1818,0)</f>
        <v>0</v>
      </c>
      <c r="C1818" s="20"/>
      <c r="D1818" s="21">
        <f>D1811+1</f>
        <v>179</v>
      </c>
      <c r="E1818" s="21"/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</row>
    <row r="1819" spans="1:31" hidden="1">
      <c r="A1819" s="325"/>
      <c r="B1819" s="21" t="s">
        <v>394</v>
      </c>
      <c r="C1819" s="21"/>
      <c r="D1819" s="164">
        <f ca="1">YEAR(OFFSET($E$269,D1818,0))</f>
        <v>1900</v>
      </c>
      <c r="E1819" s="164">
        <f ca="1">MONTH(OFFSET($E$269,D1818,0))</f>
        <v>1</v>
      </c>
      <c r="F1819" s="522" cm="1">
        <f t="array" aca="1" ref="F1819" ca="1">IleMiesiecyDoKoncaRokuST</f>
        <v>11</v>
      </c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  <c r="R1819" s="21"/>
      <c r="S1819" s="21"/>
      <c r="T1819" s="21"/>
      <c r="U1819" s="21"/>
      <c r="V1819" s="21"/>
      <c r="W1819" s="21"/>
      <c r="X1819" s="21"/>
      <c r="Y1819" s="21"/>
      <c r="Z1819" s="21"/>
      <c r="AA1819" s="21"/>
      <c r="AB1819" s="21"/>
      <c r="AC1819" s="21"/>
      <c r="AD1819" s="21"/>
      <c r="AE1819" s="21"/>
    </row>
    <row r="1820" spans="1:31" hidden="1">
      <c r="A1820" s="325"/>
      <c r="B1820" s="21" t="s">
        <v>387</v>
      </c>
      <c r="C1820" s="21"/>
      <c r="D1820" s="369">
        <f ca="1">IF(E1820&lt;0,0,ROUND(E1820,0))</f>
        <v>0</v>
      </c>
      <c r="E1820" s="248">
        <f ca="1">OFFSET($D$269,D1818,0)</f>
        <v>0</v>
      </c>
      <c r="F1820" s="369">
        <f ca="1">IF(E1820&gt;10,ROUND(($D1821/12)*$F1819,0),$D1820)</f>
        <v>0</v>
      </c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  <c r="R1820" s="21"/>
      <c r="S1820" s="21"/>
      <c r="T1820" s="21"/>
      <c r="U1820" s="21"/>
      <c r="V1820" s="21"/>
      <c r="W1820" s="21"/>
      <c r="X1820" s="21"/>
      <c r="Y1820" s="21"/>
      <c r="Z1820" s="21"/>
      <c r="AA1820" s="21"/>
      <c r="AB1820" s="21"/>
      <c r="AC1820" s="21"/>
      <c r="AD1820" s="21"/>
      <c r="AE1820" s="21"/>
    </row>
    <row r="1821" spans="1:31" hidden="1">
      <c r="A1821" s="325"/>
      <c r="B1821" s="21" t="s">
        <v>395</v>
      </c>
      <c r="C1821" s="415">
        <f ca="1">OFFSET($C$269,D1818,0)</f>
        <v>0</v>
      </c>
      <c r="D1821" s="246">
        <f ca="1">IF(ISBLANK(OFFSET($E$269,D1818,0)),0,IF(E1820&gt;10,ROUND(D1820*C1821,0),IF(D1820&lt;0,0,D1820)))</f>
        <v>0</v>
      </c>
      <c r="E1821" s="21"/>
      <c r="F1821" s="21"/>
      <c r="G1821" s="21"/>
      <c r="H1821" s="21"/>
      <c r="I1821" s="21"/>
      <c r="J1821" s="21"/>
      <c r="K1821" s="74">
        <f ca="1">ROUND(IF($D1819=LataProjekcji,$F1820,IF($D1819=LataProjekcji,$D1821,0)),0)</f>
        <v>0</v>
      </c>
      <c r="L1821" s="247">
        <f ca="1">ROUND(IF(OR(AND($D1819=LataProjekcji,$F1819&gt;0),AND($D1819=LataProjekcji,$F1819=0,$E1820&lt;=10)),$F1820,IF($D1819&lt;LataProjekcji,IF((SUM($K1821:K1821)+$D1821)&lt;$D1820,$D1821,$D1820-SUM($K1821:K1821)),0)),0)</f>
        <v>0</v>
      </c>
      <c r="M1821" s="247">
        <f ca="1">ROUND(IF(OR(AND($D1819=LataProjekcji,$F1819&gt;0),AND($D1819=LataProjekcji,$F1819=0,$E1820&lt;=10)),$F1820,IF($D1819&lt;LataProjekcji,IF((SUM($K1821:L1821)+$D1821)&lt;$D1820,$D1821,$D1820-SUM($K1821:L1821)),0)),0)</f>
        <v>0</v>
      </c>
      <c r="N1821" s="247">
        <f ca="1">ROUND(IF(OR(AND($D1819=LataProjekcji,$F1819&gt;0),AND($D1819=LataProjekcji,$F1819=0,$E1820&lt;=10)),$F1820,IF($D1819&lt;LataProjekcji,IF((SUM($K1821:M1821)+$D1821)&lt;$D1820,$D1821,$D1820-SUM($K1821:M1821)),0)),0)</f>
        <v>0</v>
      </c>
      <c r="O1821" s="247">
        <f ca="1">ROUND(IF(OR(AND($D1819=LataProjekcji,$F1819&gt;0),AND($D1819=LataProjekcji,$F1819=0,$E1820&lt;=10)),$F1820,IF($D1819&lt;LataProjekcji,IF((SUM($K1821:N1821)+$D1821)&lt;$D1820,$D1821,$D1820-SUM($K1821:N1821)),0)),0)</f>
        <v>0</v>
      </c>
      <c r="P1821" s="247">
        <f ca="1">ROUND(IF(OR(AND($D1819=LataProjekcji,$F1819&gt;0),AND($D1819=LataProjekcji,$F1819=0,$E1820&lt;=10)),$F1820,IF($D1819&lt;LataProjekcji,IF((SUM($K1821:O1821)+$D1821)&lt;$D1820,$D1821,$D1820-SUM($K1821:O1821)),0)),0)</f>
        <v>0</v>
      </c>
      <c r="Q1821" s="247">
        <f ca="1">ROUND(IF(OR(AND($D1819=LataProjekcji,$F1819&gt;0),AND($D1819=LataProjekcji,$F1819=0,$E1820&lt;=10)),$F1820,IF($D1819&lt;LataProjekcji,IF((SUM($K1821:P1821)+$D1821)&lt;$D1820,$D1821,$D1820-SUM($K1821:P1821)),0)),0)</f>
        <v>0</v>
      </c>
      <c r="R1821" s="247">
        <f ca="1">ROUND(IF(OR(AND($D1819=LataProjekcji,$F1819&gt;0),AND($D1819=LataProjekcji,$F1819=0,$E1820&lt;=10)),$F1820,IF($D1819&lt;LataProjekcji,IF((SUM($K1821:Q1821)+$D1821)&lt;$D1820,$D1821,$D1820-SUM($K1821:Q1821)),0)),0)</f>
        <v>0</v>
      </c>
      <c r="S1821" s="247">
        <f ca="1">ROUND(IF(OR(AND($D1819=LataProjekcji,$F1819&gt;0),AND($D1819=LataProjekcji,$F1819=0,$E1820&lt;=10)),$F1820,IF($D1819&lt;LataProjekcji,IF((SUM($K1821:R1821)+$D1821)&lt;$D1820,$D1821,$D1820-SUM($K1821:R1821)),0)),0)</f>
        <v>0</v>
      </c>
      <c r="T1821" s="247">
        <f ca="1">ROUND(IF(OR(AND($D1819=LataProjekcji,$F1819&gt;0),AND($D1819=LataProjekcji,$F1819=0,$E1820&lt;=10)),$F1820,IF($D1819&lt;LataProjekcji,IF((SUM($K1821:S1821)+$D1821)&lt;$D1820,$D1821,$D1820-SUM($K1821:S1821)),0)),0)</f>
        <v>0</v>
      </c>
      <c r="U1821" s="247">
        <f ca="1">ROUND(IF(OR(AND($D1819=LataProjekcji,$F1819&gt;0),AND($D1819=LataProjekcji,$F1819=0,$E1820&lt;=10)),$F1820,IF($D1819&lt;LataProjekcji,IF((SUM($K1821:T1821)+$D1821)&lt;$D1820,$D1821,$D1820-SUM($K1821:T1821)),0)),0)</f>
        <v>0</v>
      </c>
      <c r="V1821" s="247">
        <f ca="1">ROUND(IF(OR(AND($D1819=LataProjekcji,$F1819&gt;0),AND($D1819=LataProjekcji,$F1819=0,$E1820&lt;=10)),$F1820,IF($D1819&lt;LataProjekcji,IF((SUM($K1821:U1821)+$D1821)&lt;$D1820,$D1821,$D1820-SUM($K1821:U1821)),0)),0)</f>
        <v>0</v>
      </c>
      <c r="W1821" s="247">
        <f ca="1">ROUND(IF(OR(AND($D1819=LataProjekcji,$F1819&gt;0),AND($D1819=LataProjekcji,$F1819=0,$E1820&lt;=10)),$F1820,IF($D1819&lt;LataProjekcji,IF((SUM($K1821:V1821)+$D1821)&lt;$D1820,$D1821,$D1820-SUM($K1821:V1821)),0)),0)</f>
        <v>0</v>
      </c>
      <c r="X1821" s="247">
        <f ca="1">ROUND(IF(OR(AND($D1819=LataProjekcji,$F1819&gt;0),AND($D1819=LataProjekcji,$F1819=0,$E1820&lt;=10)),$F1820,IF($D1819&lt;LataProjekcji,IF((SUM($K1821:W1821)+$D1821)&lt;$D1820,$D1821,$D1820-SUM($K1821:W1821)),0)),0)</f>
        <v>0</v>
      </c>
      <c r="Y1821" s="247">
        <f ca="1">ROUND(IF(OR(AND($D1819=LataProjekcji,$F1819&gt;0),AND($D1819=LataProjekcji,$F1819=0,$E1820&lt;=10)),$F1820,IF($D1819&lt;LataProjekcji,IF((SUM($K1821:X1821)+$D1821)&lt;$D1820,$D1821,$D1820-SUM($K1821:X1821)),0)),0)</f>
        <v>0</v>
      </c>
      <c r="Z1821" s="247">
        <f ca="1">ROUND(IF(OR(AND($D1819=LataProjekcji,$F1819&gt;0),AND($D1819=LataProjekcji,$F1819=0,$E1820&lt;=10)),$F1820,IF($D1819&lt;LataProjekcji,IF((SUM($K1821:Y1821)+$D1821)&lt;$D1820,$D1821,$D1820-SUM($K1821:Y1821)),0)),0)</f>
        <v>0</v>
      </c>
      <c r="AA1821" s="247">
        <f ca="1">ROUND(IF(OR(AND($D1819=LataProjekcji,$F1819&gt;0),AND($D1819=LataProjekcji,$F1819=0,$E1820&lt;=10)),$F1820,IF($D1819&lt;LataProjekcji,IF((SUM($K1821:Z1821)+$D1821)&lt;$D1820,$D1821,$D1820-SUM($K1821:Z1821)),0)),0)</f>
        <v>0</v>
      </c>
      <c r="AB1821" s="247">
        <f ca="1">ROUND(IF(OR(AND($D1819=LataProjekcji,$F1819&gt;0),AND($D1819=LataProjekcji,$F1819=0,$E1820&lt;=10)),$F1820,IF($D1819&lt;LataProjekcji,IF((SUM($K1821:AA1821)+$D1821)&lt;$D1820,$D1821,$D1820-SUM($K1821:AA1821)),0)),0)</f>
        <v>0</v>
      </c>
      <c r="AC1821" s="247">
        <f ca="1">ROUND(IF(OR(AND($D1819=LataProjekcji,$F1819&gt;0),AND($D1819=LataProjekcji,$F1819=0,$E1820&lt;=10)),$F1820,IF($D1819&lt;LataProjekcji,IF((SUM($K1821:AB1821)+$D1821)&lt;$D1820,$D1821,$D1820-SUM($K1821:AB1821)),0)),0)</f>
        <v>0</v>
      </c>
      <c r="AD1821" s="247">
        <f ca="1">ROUND(IF(OR(AND($D1819=LataProjekcji,$F1819&gt;0),AND($D1819=LataProjekcji,$F1819=0,$E1820&lt;=10)),$F1820,IF($D1819&lt;LataProjekcji,IF((SUM($K1821:AC1821)+$D1821)&lt;$D1820,$D1821,$D1820-SUM($K1821:AC1821)),0)),0)</f>
        <v>0</v>
      </c>
      <c r="AE1821" s="247">
        <f ca="1">ROUND(IF(OR(AND($D1819=LataProjekcji,$F1819&gt;0),AND($D1819=LataProjekcji,$F1819=0,$E1820&lt;=10)),$F1820,IF($D1819&lt;LataProjekcji,IF((SUM($K1821:AD1821)+$D1821)&lt;$D1820,$D1821,$D1820-SUM($K1821:AD1821)),0)),0)</f>
        <v>0</v>
      </c>
    </row>
    <row r="1822" spans="1:31" ht="12.5" hidden="1" thickBot="1">
      <c r="A1822" s="325"/>
      <c r="B1822" s="21" t="s">
        <v>396</v>
      </c>
      <c r="C1822" s="21"/>
      <c r="D1822" s="22"/>
      <c r="E1822" s="21"/>
      <c r="F1822" s="21"/>
      <c r="G1822" s="21"/>
      <c r="H1822" s="21"/>
      <c r="I1822" s="21"/>
      <c r="J1822" s="21"/>
      <c r="K1822" s="22">
        <f ca="1">ROUND(K1821,0)</f>
        <v>0</v>
      </c>
      <c r="L1822" s="22">
        <f t="shared" ref="L1822:W1822" ca="1" si="2422">ROUND(K1822+L1821,0)</f>
        <v>0</v>
      </c>
      <c r="M1822" s="22">
        <f t="shared" ca="1" si="2422"/>
        <v>0</v>
      </c>
      <c r="N1822" s="22">
        <f t="shared" ca="1" si="2422"/>
        <v>0</v>
      </c>
      <c r="O1822" s="22">
        <f t="shared" ca="1" si="2422"/>
        <v>0</v>
      </c>
      <c r="P1822" s="22">
        <f t="shared" ca="1" si="2422"/>
        <v>0</v>
      </c>
      <c r="Q1822" s="22">
        <f t="shared" ca="1" si="2422"/>
        <v>0</v>
      </c>
      <c r="R1822" s="22">
        <f t="shared" ca="1" si="2422"/>
        <v>0</v>
      </c>
      <c r="S1822" s="22">
        <f t="shared" ca="1" si="2422"/>
        <v>0</v>
      </c>
      <c r="T1822" s="22">
        <f t="shared" ca="1" si="2422"/>
        <v>0</v>
      </c>
      <c r="U1822" s="22">
        <f t="shared" ca="1" si="2422"/>
        <v>0</v>
      </c>
      <c r="V1822" s="22">
        <f t="shared" ca="1" si="2422"/>
        <v>0</v>
      </c>
      <c r="W1822" s="22">
        <f t="shared" ca="1" si="2422"/>
        <v>0</v>
      </c>
      <c r="X1822" s="22">
        <f ca="1">ROUND(W1822+X1821,0)</f>
        <v>0</v>
      </c>
      <c r="Y1822" s="22">
        <f ca="1">ROUND(X1822+Y1821,0)</f>
        <v>0</v>
      </c>
      <c r="Z1822" s="22">
        <f t="shared" ref="Z1822:AA1822" ca="1" si="2423">ROUND(Y1822+Z1821,0)</f>
        <v>0</v>
      </c>
      <c r="AA1822" s="22">
        <f t="shared" ca="1" si="2423"/>
        <v>0</v>
      </c>
      <c r="AB1822" s="22">
        <f t="shared" ref="AB1822" ca="1" si="2424">ROUND(AA1822+AB1821,0)</f>
        <v>0</v>
      </c>
      <c r="AC1822" s="22">
        <f t="shared" ref="AC1822" ca="1" si="2425">ROUND(AB1822+AC1821,0)</f>
        <v>0</v>
      </c>
      <c r="AD1822" s="22">
        <f t="shared" ref="AD1822" ca="1" si="2426">ROUND(AC1822+AD1821,0)</f>
        <v>0</v>
      </c>
      <c r="AE1822" s="22">
        <f t="shared" ref="AE1822" ca="1" si="2427">ROUND(AD1822+AE1821,0)</f>
        <v>0</v>
      </c>
    </row>
    <row r="1823" spans="1:31" ht="12.5" hidden="1" thickBot="1">
      <c r="A1823" s="325"/>
      <c r="B1823" s="21" t="s">
        <v>387</v>
      </c>
      <c r="C1823" s="21"/>
      <c r="D1823" s="22"/>
      <c r="E1823" s="21"/>
      <c r="F1823" s="21"/>
      <c r="G1823" s="21"/>
      <c r="H1823" s="534">
        <f>H1816+7</f>
        <v>461</v>
      </c>
      <c r="I1823" s="21"/>
      <c r="J1823" s="21"/>
      <c r="K1823" s="76">
        <f ca="1">IF($D1819=LataProjekcji,ROUND($D1820-K1822,0),ROUND(IF(K1821=0,0,$D1820-K1822),0))</f>
        <v>0</v>
      </c>
      <c r="L1823" s="253">
        <f t="shared" ref="L1823:W1823" ca="1" si="2428">IF($D1819=LataProjekcji,ROUND($D1820-L1822,0),ROUND(IF(AND(L1821=0,K1823&gt;0),$D1820-L1822,IF(L1821=0,0,$D1820-L1822)),0))</f>
        <v>0</v>
      </c>
      <c r="M1823" s="253">
        <f t="shared" ca="1" si="2428"/>
        <v>0</v>
      </c>
      <c r="N1823" s="253">
        <f t="shared" ca="1" si="2428"/>
        <v>0</v>
      </c>
      <c r="O1823" s="253">
        <f t="shared" ca="1" si="2428"/>
        <v>0</v>
      </c>
      <c r="P1823" s="253">
        <f t="shared" ca="1" si="2428"/>
        <v>0</v>
      </c>
      <c r="Q1823" s="253">
        <f t="shared" ca="1" si="2428"/>
        <v>0</v>
      </c>
      <c r="R1823" s="253">
        <f t="shared" ca="1" si="2428"/>
        <v>0</v>
      </c>
      <c r="S1823" s="253">
        <f t="shared" ca="1" si="2428"/>
        <v>0</v>
      </c>
      <c r="T1823" s="253">
        <f t="shared" ca="1" si="2428"/>
        <v>0</v>
      </c>
      <c r="U1823" s="253">
        <f t="shared" ca="1" si="2428"/>
        <v>0</v>
      </c>
      <c r="V1823" s="253">
        <f t="shared" ca="1" si="2428"/>
        <v>0</v>
      </c>
      <c r="W1823" s="253">
        <f t="shared" ca="1" si="2428"/>
        <v>0</v>
      </c>
      <c r="X1823" s="253">
        <f t="shared" ref="X1823:AA1823" ca="1" si="2429">IF($D1819=LataProjekcji,ROUND($D1820-X1822,0),ROUND(IF(AND(X1821=0,W1823&gt;0),$D1820-X1822,IF(X1821=0,0,$D1820-X1822)),0))</f>
        <v>0</v>
      </c>
      <c r="Y1823" s="253">
        <f t="shared" ca="1" si="2429"/>
        <v>0</v>
      </c>
      <c r="Z1823" s="253">
        <f t="shared" ca="1" si="2429"/>
        <v>0</v>
      </c>
      <c r="AA1823" s="253">
        <f t="shared" ca="1" si="2429"/>
        <v>0</v>
      </c>
      <c r="AB1823" s="253">
        <f t="shared" ref="AB1823" ca="1" si="2430">IF($D1819=LataProjekcji,ROUND($D1820-AB1822,0),ROUND(IF(AND(AB1821=0,AA1823&gt;0),$D1820-AB1822,IF(AB1821=0,0,$D1820-AB1822)),0))</f>
        <v>0</v>
      </c>
      <c r="AC1823" s="253">
        <f t="shared" ref="AC1823" ca="1" si="2431">IF($D1819=LataProjekcji,ROUND($D1820-AC1822,0),ROUND(IF(AND(AC1821=0,AB1823&gt;0),$D1820-AC1822,IF(AC1821=0,0,$D1820-AC1822)),0))</f>
        <v>0</v>
      </c>
      <c r="AD1823" s="253">
        <f t="shared" ref="AD1823" ca="1" si="2432">IF($D1819=LataProjekcji,ROUND($D1820-AD1822,0),ROUND(IF(AND(AD1821=0,AC1823&gt;0),$D1820-AD1822,IF(AD1821=0,0,$D1820-AD1822)),0))</f>
        <v>0</v>
      </c>
      <c r="AE1823" s="253">
        <f t="shared" ref="AE1823" ca="1" si="2433">IF($D1819=LataProjekcji,ROUND($D1820-AE1822,0),ROUND(IF(AND(AE1821=0,AD1823&gt;0),$D1820-AE1822,IF(AE1821=0,0,$D1820-AE1822)),0))</f>
        <v>0</v>
      </c>
    </row>
    <row r="1824" spans="1:31" hidden="1">
      <c r="A1824" s="325"/>
      <c r="B1824" s="21"/>
      <c r="C1824" s="21"/>
      <c r="D1824" s="22"/>
      <c r="E1824" s="21"/>
      <c r="F1824" s="21"/>
      <c r="G1824" s="21"/>
      <c r="H1824" s="384">
        <f>H1817+1</f>
        <v>30</v>
      </c>
      <c r="I1824" s="21"/>
      <c r="J1824" s="384" t="s">
        <v>403</v>
      </c>
      <c r="K1824" s="523">
        <f t="shared" ref="K1824:AE1824" ca="1" si="2434">IF(AND(OFFSET($F$269,$D1818,0)="tak",OFFSET($G$269,$D1818,0)="tak",OFFSET($J$269,$D1818,0)="ok",LataProjekcji&lt;=Koniec_Projekt),ROUND(OFFSET($K$2527,$H1823,(COLUMN()-11))*OFFSET($K$469,$H1824,(COLUMN()-11)),0),0)</f>
        <v>0</v>
      </c>
      <c r="L1824" s="523">
        <f t="shared" ca="1" si="2434"/>
        <v>0</v>
      </c>
      <c r="M1824" s="523">
        <f t="shared" ca="1" si="2434"/>
        <v>0</v>
      </c>
      <c r="N1824" s="523">
        <f t="shared" ca="1" si="2434"/>
        <v>0</v>
      </c>
      <c r="O1824" s="523">
        <f t="shared" ca="1" si="2434"/>
        <v>0</v>
      </c>
      <c r="P1824" s="523">
        <f t="shared" ca="1" si="2434"/>
        <v>0</v>
      </c>
      <c r="Q1824" s="523">
        <f t="shared" ca="1" si="2434"/>
        <v>0</v>
      </c>
      <c r="R1824" s="523">
        <f t="shared" ca="1" si="2434"/>
        <v>0</v>
      </c>
      <c r="S1824" s="523">
        <f t="shared" ca="1" si="2434"/>
        <v>0</v>
      </c>
      <c r="T1824" s="523">
        <f t="shared" ca="1" si="2434"/>
        <v>0</v>
      </c>
      <c r="U1824" s="523">
        <f t="shared" ca="1" si="2434"/>
        <v>0</v>
      </c>
      <c r="V1824" s="523">
        <f t="shared" ca="1" si="2434"/>
        <v>0</v>
      </c>
      <c r="W1824" s="523">
        <f t="shared" ca="1" si="2434"/>
        <v>0</v>
      </c>
      <c r="X1824" s="523">
        <f t="shared" ca="1" si="2434"/>
        <v>0</v>
      </c>
      <c r="Y1824" s="523">
        <f t="shared" ca="1" si="2434"/>
        <v>0</v>
      </c>
      <c r="Z1824" s="523">
        <f t="shared" ca="1" si="2434"/>
        <v>0</v>
      </c>
      <c r="AA1824" s="523">
        <f t="shared" ca="1" si="2434"/>
        <v>0</v>
      </c>
      <c r="AB1824" s="523">
        <f t="shared" ca="1" si="2434"/>
        <v>0</v>
      </c>
      <c r="AC1824" s="523">
        <f t="shared" ca="1" si="2434"/>
        <v>0</v>
      </c>
      <c r="AD1824" s="523">
        <f t="shared" ca="1" si="2434"/>
        <v>0</v>
      </c>
      <c r="AE1824" s="523">
        <f t="shared" ca="1" si="2434"/>
        <v>0</v>
      </c>
    </row>
    <row r="1825" spans="1:31" hidden="1">
      <c r="A1825" s="325"/>
      <c r="B1825" s="20">
        <f ca="1">OFFSET($B$269,D1825,0)</f>
        <v>0</v>
      </c>
      <c r="C1825" s="20"/>
      <c r="D1825" s="21">
        <f>D1818+1</f>
        <v>180</v>
      </c>
      <c r="E1825" s="21"/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</row>
    <row r="1826" spans="1:31" hidden="1">
      <c r="A1826" s="325"/>
      <c r="B1826" s="21" t="s">
        <v>394</v>
      </c>
      <c r="C1826" s="21"/>
      <c r="D1826" s="164">
        <f ca="1">YEAR(OFFSET($E$269,D1825,0))</f>
        <v>1900</v>
      </c>
      <c r="E1826" s="164">
        <f ca="1">MONTH(OFFSET($E$269,D1825,0))</f>
        <v>1</v>
      </c>
      <c r="F1826" s="522" cm="1">
        <f t="array" aca="1" ref="F1826" ca="1">IleMiesiecyDoKoncaRokuST</f>
        <v>11</v>
      </c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  <c r="R1826" s="21"/>
      <c r="S1826" s="21"/>
      <c r="T1826" s="21"/>
      <c r="U1826" s="21"/>
      <c r="V1826" s="21"/>
      <c r="W1826" s="21"/>
      <c r="X1826" s="21"/>
      <c r="Y1826" s="21"/>
      <c r="Z1826" s="21"/>
      <c r="AA1826" s="21"/>
      <c r="AB1826" s="21"/>
      <c r="AC1826" s="21"/>
      <c r="AD1826" s="21"/>
      <c r="AE1826" s="21"/>
    </row>
    <row r="1827" spans="1:31" hidden="1">
      <c r="A1827" s="325"/>
      <c r="B1827" s="21" t="s">
        <v>387</v>
      </c>
      <c r="C1827" s="21"/>
      <c r="D1827" s="370">
        <f ca="1">IF(E1827&lt;0,0,ROUND(E1827,0))</f>
        <v>0</v>
      </c>
      <c r="E1827" s="248">
        <f ca="1">OFFSET($D$269,D1825,0)</f>
        <v>0</v>
      </c>
      <c r="F1827" s="370">
        <f ca="1">IF(E1827&gt;10,ROUND(($D1828/12)*$F1826,0),$D1827)</f>
        <v>0</v>
      </c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1"/>
      <c r="W1827" s="21"/>
      <c r="X1827" s="21"/>
      <c r="Y1827" s="21"/>
      <c r="Z1827" s="21"/>
      <c r="AA1827" s="21"/>
      <c r="AB1827" s="21"/>
      <c r="AC1827" s="21"/>
      <c r="AD1827" s="21"/>
      <c r="AE1827" s="21"/>
    </row>
    <row r="1828" spans="1:31" hidden="1">
      <c r="A1828" s="325"/>
      <c r="B1828" s="21" t="s">
        <v>395</v>
      </c>
      <c r="C1828" s="415">
        <f ca="1">OFFSET($C$269,D1825,0)</f>
        <v>0</v>
      </c>
      <c r="D1828" s="246">
        <f ca="1">IF(ISBLANK(OFFSET($E$269,D1825,0)),0,IF(E1827&gt;10,ROUND(D1827*C1828,0),IF(D1827&lt;0,0,D1827)))</f>
        <v>0</v>
      </c>
      <c r="E1828" s="21"/>
      <c r="F1828" s="21"/>
      <c r="G1828" s="21"/>
      <c r="H1828" s="21"/>
      <c r="I1828" s="21"/>
      <c r="J1828" s="21"/>
      <c r="K1828" s="74">
        <f ca="1">ROUND(IF($D1826=LataProjekcji,$F1827,IF($D1826=LataProjekcji,$D1828,0)),0)</f>
        <v>0</v>
      </c>
      <c r="L1828" s="247">
        <f ca="1">ROUND(IF(OR(AND($D1826=LataProjekcji,$F1826&gt;0),AND($D1826=LataProjekcji,$F1826=0,$E1827&lt;=10)),$F1827,IF($D1826&lt;LataProjekcji,IF((SUM($K1828:K1828)+$D1828)&lt;$D1827,$D1828,$D1827-SUM($K1828:K1828)),0)),0)</f>
        <v>0</v>
      </c>
      <c r="M1828" s="247">
        <f ca="1">ROUND(IF(OR(AND($D1826=LataProjekcji,$F1826&gt;0),AND($D1826=LataProjekcji,$F1826=0,$E1827&lt;=10)),$F1827,IF($D1826&lt;LataProjekcji,IF((SUM($K1828:L1828)+$D1828)&lt;$D1827,$D1828,$D1827-SUM($K1828:L1828)),0)),0)</f>
        <v>0</v>
      </c>
      <c r="N1828" s="247">
        <f ca="1">ROUND(IF(OR(AND($D1826=LataProjekcji,$F1826&gt;0),AND($D1826=LataProjekcji,$F1826=0,$E1827&lt;=10)),$F1827,IF($D1826&lt;LataProjekcji,IF((SUM($K1828:M1828)+$D1828)&lt;$D1827,$D1828,$D1827-SUM($K1828:M1828)),0)),0)</f>
        <v>0</v>
      </c>
      <c r="O1828" s="247">
        <f ca="1">ROUND(IF(OR(AND($D1826=LataProjekcji,$F1826&gt;0),AND($D1826=LataProjekcji,$F1826=0,$E1827&lt;=10)),$F1827,IF($D1826&lt;LataProjekcji,IF((SUM($K1828:N1828)+$D1828)&lt;$D1827,$D1828,$D1827-SUM($K1828:N1828)),0)),0)</f>
        <v>0</v>
      </c>
      <c r="P1828" s="247">
        <f ca="1">ROUND(IF(OR(AND($D1826=LataProjekcji,$F1826&gt;0),AND($D1826=LataProjekcji,$F1826=0,$E1827&lt;=10)),$F1827,IF($D1826&lt;LataProjekcji,IF((SUM($K1828:O1828)+$D1828)&lt;$D1827,$D1828,$D1827-SUM($K1828:O1828)),0)),0)</f>
        <v>0</v>
      </c>
      <c r="Q1828" s="247">
        <f ca="1">ROUND(IF(OR(AND($D1826=LataProjekcji,$F1826&gt;0),AND($D1826=LataProjekcji,$F1826=0,$E1827&lt;=10)),$F1827,IF($D1826&lt;LataProjekcji,IF((SUM($K1828:P1828)+$D1828)&lt;$D1827,$D1828,$D1827-SUM($K1828:P1828)),0)),0)</f>
        <v>0</v>
      </c>
      <c r="R1828" s="247">
        <f ca="1">ROUND(IF(OR(AND($D1826=LataProjekcji,$F1826&gt;0),AND($D1826=LataProjekcji,$F1826=0,$E1827&lt;=10)),$F1827,IF($D1826&lt;LataProjekcji,IF((SUM($K1828:Q1828)+$D1828)&lt;$D1827,$D1828,$D1827-SUM($K1828:Q1828)),0)),0)</f>
        <v>0</v>
      </c>
      <c r="S1828" s="247">
        <f ca="1">ROUND(IF(OR(AND($D1826=LataProjekcji,$F1826&gt;0),AND($D1826=LataProjekcji,$F1826=0,$E1827&lt;=10)),$F1827,IF($D1826&lt;LataProjekcji,IF((SUM($K1828:R1828)+$D1828)&lt;$D1827,$D1828,$D1827-SUM($K1828:R1828)),0)),0)</f>
        <v>0</v>
      </c>
      <c r="T1828" s="247">
        <f ca="1">ROUND(IF(OR(AND($D1826=LataProjekcji,$F1826&gt;0),AND($D1826=LataProjekcji,$F1826=0,$E1827&lt;=10)),$F1827,IF($D1826&lt;LataProjekcji,IF((SUM($K1828:S1828)+$D1828)&lt;$D1827,$D1828,$D1827-SUM($K1828:S1828)),0)),0)</f>
        <v>0</v>
      </c>
      <c r="U1828" s="247">
        <f ca="1">ROUND(IF(OR(AND($D1826=LataProjekcji,$F1826&gt;0),AND($D1826=LataProjekcji,$F1826=0,$E1827&lt;=10)),$F1827,IF($D1826&lt;LataProjekcji,IF((SUM($K1828:T1828)+$D1828)&lt;$D1827,$D1828,$D1827-SUM($K1828:T1828)),0)),0)</f>
        <v>0</v>
      </c>
      <c r="V1828" s="247">
        <f ca="1">ROUND(IF(OR(AND($D1826=LataProjekcji,$F1826&gt;0),AND($D1826=LataProjekcji,$F1826=0,$E1827&lt;=10)),$F1827,IF($D1826&lt;LataProjekcji,IF((SUM($K1828:U1828)+$D1828)&lt;$D1827,$D1828,$D1827-SUM($K1828:U1828)),0)),0)</f>
        <v>0</v>
      </c>
      <c r="W1828" s="247">
        <f ca="1">ROUND(IF(OR(AND($D1826=LataProjekcji,$F1826&gt;0),AND($D1826=LataProjekcji,$F1826=0,$E1827&lt;=10)),$F1827,IF($D1826&lt;LataProjekcji,IF((SUM($K1828:V1828)+$D1828)&lt;$D1827,$D1828,$D1827-SUM($K1828:V1828)),0)),0)</f>
        <v>0</v>
      </c>
      <c r="X1828" s="247">
        <f ca="1">ROUND(IF(OR(AND($D1826=LataProjekcji,$F1826&gt;0),AND($D1826=LataProjekcji,$F1826=0,$E1827&lt;=10)),$F1827,IF($D1826&lt;LataProjekcji,IF((SUM($K1828:W1828)+$D1828)&lt;$D1827,$D1828,$D1827-SUM($K1828:W1828)),0)),0)</f>
        <v>0</v>
      </c>
      <c r="Y1828" s="247">
        <f ca="1">ROUND(IF(OR(AND($D1826=LataProjekcji,$F1826&gt;0),AND($D1826=LataProjekcji,$F1826=0,$E1827&lt;=10)),$F1827,IF($D1826&lt;LataProjekcji,IF((SUM($K1828:X1828)+$D1828)&lt;$D1827,$D1828,$D1827-SUM($K1828:X1828)),0)),0)</f>
        <v>0</v>
      </c>
      <c r="Z1828" s="247">
        <f ca="1">ROUND(IF(OR(AND($D1826=LataProjekcji,$F1826&gt;0),AND($D1826=LataProjekcji,$F1826=0,$E1827&lt;=10)),$F1827,IF($D1826&lt;LataProjekcji,IF((SUM($K1828:Y1828)+$D1828)&lt;$D1827,$D1828,$D1827-SUM($K1828:Y1828)),0)),0)</f>
        <v>0</v>
      </c>
      <c r="AA1828" s="247">
        <f ca="1">ROUND(IF(OR(AND($D1826=LataProjekcji,$F1826&gt;0),AND($D1826=LataProjekcji,$F1826=0,$E1827&lt;=10)),$F1827,IF($D1826&lt;LataProjekcji,IF((SUM($K1828:Z1828)+$D1828)&lt;$D1827,$D1828,$D1827-SUM($K1828:Z1828)),0)),0)</f>
        <v>0</v>
      </c>
      <c r="AB1828" s="247">
        <f ca="1">ROUND(IF(OR(AND($D1826=LataProjekcji,$F1826&gt;0),AND($D1826=LataProjekcji,$F1826=0,$E1827&lt;=10)),$F1827,IF($D1826&lt;LataProjekcji,IF((SUM($K1828:AA1828)+$D1828)&lt;$D1827,$D1828,$D1827-SUM($K1828:AA1828)),0)),0)</f>
        <v>0</v>
      </c>
      <c r="AC1828" s="247">
        <f ca="1">ROUND(IF(OR(AND($D1826=LataProjekcji,$F1826&gt;0),AND($D1826=LataProjekcji,$F1826=0,$E1827&lt;=10)),$F1827,IF($D1826&lt;LataProjekcji,IF((SUM($K1828:AB1828)+$D1828)&lt;$D1827,$D1828,$D1827-SUM($K1828:AB1828)),0)),0)</f>
        <v>0</v>
      </c>
      <c r="AD1828" s="247">
        <f ca="1">ROUND(IF(OR(AND($D1826=LataProjekcji,$F1826&gt;0),AND($D1826=LataProjekcji,$F1826=0,$E1827&lt;=10)),$F1827,IF($D1826&lt;LataProjekcji,IF((SUM($K1828:AC1828)+$D1828)&lt;$D1827,$D1828,$D1827-SUM($K1828:AC1828)),0)),0)</f>
        <v>0</v>
      </c>
      <c r="AE1828" s="247">
        <f ca="1">ROUND(IF(OR(AND($D1826=LataProjekcji,$F1826&gt;0),AND($D1826=LataProjekcji,$F1826=0,$E1827&lt;=10)),$F1827,IF($D1826&lt;LataProjekcji,IF((SUM($K1828:AD1828)+$D1828)&lt;$D1827,$D1828,$D1827-SUM($K1828:AD1828)),0)),0)</f>
        <v>0</v>
      </c>
    </row>
    <row r="1829" spans="1:31" ht="12.5" hidden="1" thickBot="1">
      <c r="A1829" s="325"/>
      <c r="B1829" s="21" t="s">
        <v>396</v>
      </c>
      <c r="C1829" s="21"/>
      <c r="D1829" s="22"/>
      <c r="E1829" s="21"/>
      <c r="F1829" s="21"/>
      <c r="G1829" s="21"/>
      <c r="H1829" s="21"/>
      <c r="I1829" s="21"/>
      <c r="J1829" s="21"/>
      <c r="K1829" s="22">
        <f ca="1">ROUND(K1828,0)</f>
        <v>0</v>
      </c>
      <c r="L1829" s="22">
        <f t="shared" ref="L1829:W1829" ca="1" si="2435">ROUND(K1829+L1828,0)</f>
        <v>0</v>
      </c>
      <c r="M1829" s="22">
        <f t="shared" ca="1" si="2435"/>
        <v>0</v>
      </c>
      <c r="N1829" s="22">
        <f t="shared" ca="1" si="2435"/>
        <v>0</v>
      </c>
      <c r="O1829" s="22">
        <f t="shared" ca="1" si="2435"/>
        <v>0</v>
      </c>
      <c r="P1829" s="22">
        <f t="shared" ca="1" si="2435"/>
        <v>0</v>
      </c>
      <c r="Q1829" s="22">
        <f t="shared" ca="1" si="2435"/>
        <v>0</v>
      </c>
      <c r="R1829" s="22">
        <f t="shared" ca="1" si="2435"/>
        <v>0</v>
      </c>
      <c r="S1829" s="22">
        <f t="shared" ca="1" si="2435"/>
        <v>0</v>
      </c>
      <c r="T1829" s="22">
        <f t="shared" ca="1" si="2435"/>
        <v>0</v>
      </c>
      <c r="U1829" s="22">
        <f t="shared" ca="1" si="2435"/>
        <v>0</v>
      </c>
      <c r="V1829" s="22">
        <f t="shared" ca="1" si="2435"/>
        <v>0</v>
      </c>
      <c r="W1829" s="22">
        <f t="shared" ca="1" si="2435"/>
        <v>0</v>
      </c>
      <c r="X1829" s="22">
        <f ca="1">ROUND(W1829+X1828,0)</f>
        <v>0</v>
      </c>
      <c r="Y1829" s="22">
        <f ca="1">ROUND(X1829+Y1828,0)</f>
        <v>0</v>
      </c>
      <c r="Z1829" s="22">
        <f t="shared" ref="Z1829:AA1829" ca="1" si="2436">ROUND(Y1829+Z1828,0)</f>
        <v>0</v>
      </c>
      <c r="AA1829" s="22">
        <f t="shared" ca="1" si="2436"/>
        <v>0</v>
      </c>
      <c r="AB1829" s="22">
        <f t="shared" ref="AB1829" ca="1" si="2437">ROUND(AA1829+AB1828,0)</f>
        <v>0</v>
      </c>
      <c r="AC1829" s="22">
        <f t="shared" ref="AC1829" ca="1" si="2438">ROUND(AB1829+AC1828,0)</f>
        <v>0</v>
      </c>
      <c r="AD1829" s="22">
        <f t="shared" ref="AD1829" ca="1" si="2439">ROUND(AC1829+AD1828,0)</f>
        <v>0</v>
      </c>
      <c r="AE1829" s="22">
        <f t="shared" ref="AE1829" ca="1" si="2440">ROUND(AD1829+AE1828,0)</f>
        <v>0</v>
      </c>
    </row>
    <row r="1830" spans="1:31" ht="12.5" hidden="1" thickBot="1">
      <c r="A1830" s="325"/>
      <c r="B1830" s="21" t="s">
        <v>387</v>
      </c>
      <c r="C1830" s="21"/>
      <c r="D1830" s="22"/>
      <c r="E1830" s="21"/>
      <c r="F1830" s="21"/>
      <c r="G1830" s="21"/>
      <c r="H1830" s="534">
        <f>H1823+7</f>
        <v>468</v>
      </c>
      <c r="I1830" s="21"/>
      <c r="J1830" s="21"/>
      <c r="K1830" s="76">
        <f ca="1">IF($D1826=LataProjekcji,ROUND($D1827-K1829,0),ROUND(IF(K1828=0,0,$D1827-K1829),0))</f>
        <v>0</v>
      </c>
      <c r="L1830" s="253">
        <f t="shared" ref="L1830:W1830" ca="1" si="2441">IF($D1826=LataProjekcji,ROUND($D1827-L1829,0),ROUND(IF(AND(L1828=0,K1830&gt;0),$D1827-L1829,IF(L1828=0,0,$D1827-L1829)),0))</f>
        <v>0</v>
      </c>
      <c r="M1830" s="253">
        <f t="shared" ca="1" si="2441"/>
        <v>0</v>
      </c>
      <c r="N1830" s="253">
        <f t="shared" ca="1" si="2441"/>
        <v>0</v>
      </c>
      <c r="O1830" s="253">
        <f t="shared" ca="1" si="2441"/>
        <v>0</v>
      </c>
      <c r="P1830" s="253">
        <f t="shared" ca="1" si="2441"/>
        <v>0</v>
      </c>
      <c r="Q1830" s="253">
        <f t="shared" ca="1" si="2441"/>
        <v>0</v>
      </c>
      <c r="R1830" s="253">
        <f t="shared" ca="1" si="2441"/>
        <v>0</v>
      </c>
      <c r="S1830" s="253">
        <f t="shared" ca="1" si="2441"/>
        <v>0</v>
      </c>
      <c r="T1830" s="253">
        <f t="shared" ca="1" si="2441"/>
        <v>0</v>
      </c>
      <c r="U1830" s="253">
        <f t="shared" ca="1" si="2441"/>
        <v>0</v>
      </c>
      <c r="V1830" s="253">
        <f t="shared" ca="1" si="2441"/>
        <v>0</v>
      </c>
      <c r="W1830" s="253">
        <f t="shared" ca="1" si="2441"/>
        <v>0</v>
      </c>
      <c r="X1830" s="253">
        <f t="shared" ref="X1830:AA1830" ca="1" si="2442">IF($D1826=LataProjekcji,ROUND($D1827-X1829,0),ROUND(IF(AND(X1828=0,W1830&gt;0),$D1827-X1829,IF(X1828=0,0,$D1827-X1829)),0))</f>
        <v>0</v>
      </c>
      <c r="Y1830" s="253">
        <f t="shared" ca="1" si="2442"/>
        <v>0</v>
      </c>
      <c r="Z1830" s="253">
        <f t="shared" ca="1" si="2442"/>
        <v>0</v>
      </c>
      <c r="AA1830" s="253">
        <f t="shared" ca="1" si="2442"/>
        <v>0</v>
      </c>
      <c r="AB1830" s="253">
        <f t="shared" ref="AB1830" ca="1" si="2443">IF($D1826=LataProjekcji,ROUND($D1827-AB1829,0),ROUND(IF(AND(AB1828=0,AA1830&gt;0),$D1827-AB1829,IF(AB1828=0,0,$D1827-AB1829)),0))</f>
        <v>0</v>
      </c>
      <c r="AC1830" s="253">
        <f t="shared" ref="AC1830" ca="1" si="2444">IF($D1826=LataProjekcji,ROUND($D1827-AC1829,0),ROUND(IF(AND(AC1828=0,AB1830&gt;0),$D1827-AC1829,IF(AC1828=0,0,$D1827-AC1829)),0))</f>
        <v>0</v>
      </c>
      <c r="AD1830" s="253">
        <f t="shared" ref="AD1830" ca="1" si="2445">IF($D1826=LataProjekcji,ROUND($D1827-AD1829,0),ROUND(IF(AND(AD1828=0,AC1830&gt;0),$D1827-AD1829,IF(AD1828=0,0,$D1827-AD1829)),0))</f>
        <v>0</v>
      </c>
      <c r="AE1830" s="253">
        <f t="shared" ref="AE1830" ca="1" si="2446">IF($D1826=LataProjekcji,ROUND($D1827-AE1829,0),ROUND(IF(AND(AE1828=0,AD1830&gt;0),$D1827-AE1829,IF(AE1828=0,0,$D1827-AE1829)),0))</f>
        <v>0</v>
      </c>
    </row>
    <row r="1831" spans="1:31" hidden="1">
      <c r="A1831" s="325"/>
      <c r="B1831" s="21"/>
      <c r="C1831" s="21"/>
      <c r="D1831" s="21"/>
      <c r="E1831" s="21"/>
      <c r="F1831" s="21"/>
      <c r="G1831" s="21"/>
      <c r="H1831" s="384">
        <f>H1824+1</f>
        <v>31</v>
      </c>
      <c r="I1831" s="21"/>
      <c r="J1831" s="384" t="s">
        <v>403</v>
      </c>
      <c r="K1831" s="523">
        <f t="shared" ref="K1831:AE1831" ca="1" si="2447">IF(AND(OFFSET($F$269,$D1825,0)="tak",OFFSET($G$269,$D1825,0)="tak",OFFSET($J$269,$D1825,0)="ok",LataProjekcji&lt;=Koniec_Projekt),ROUND(OFFSET($K$2527,$H1830,(COLUMN()-11))*OFFSET($K$469,$H1831,(COLUMN()-11)),0),0)</f>
        <v>0</v>
      </c>
      <c r="L1831" s="523">
        <f t="shared" ca="1" si="2447"/>
        <v>0</v>
      </c>
      <c r="M1831" s="523">
        <f t="shared" ca="1" si="2447"/>
        <v>0</v>
      </c>
      <c r="N1831" s="523">
        <f t="shared" ca="1" si="2447"/>
        <v>0</v>
      </c>
      <c r="O1831" s="523">
        <f t="shared" ca="1" si="2447"/>
        <v>0</v>
      </c>
      <c r="P1831" s="523">
        <f t="shared" ca="1" si="2447"/>
        <v>0</v>
      </c>
      <c r="Q1831" s="523">
        <f t="shared" ca="1" si="2447"/>
        <v>0</v>
      </c>
      <c r="R1831" s="523">
        <f t="shared" ca="1" si="2447"/>
        <v>0</v>
      </c>
      <c r="S1831" s="523">
        <f t="shared" ca="1" si="2447"/>
        <v>0</v>
      </c>
      <c r="T1831" s="523">
        <f t="shared" ca="1" si="2447"/>
        <v>0</v>
      </c>
      <c r="U1831" s="523">
        <f t="shared" ca="1" si="2447"/>
        <v>0</v>
      </c>
      <c r="V1831" s="523">
        <f t="shared" ca="1" si="2447"/>
        <v>0</v>
      </c>
      <c r="W1831" s="523">
        <f t="shared" ca="1" si="2447"/>
        <v>0</v>
      </c>
      <c r="X1831" s="523">
        <f t="shared" ca="1" si="2447"/>
        <v>0</v>
      </c>
      <c r="Y1831" s="523">
        <f t="shared" ca="1" si="2447"/>
        <v>0</v>
      </c>
      <c r="Z1831" s="523">
        <f t="shared" ca="1" si="2447"/>
        <v>0</v>
      </c>
      <c r="AA1831" s="523">
        <f t="shared" ca="1" si="2447"/>
        <v>0</v>
      </c>
      <c r="AB1831" s="523">
        <f t="shared" ca="1" si="2447"/>
        <v>0</v>
      </c>
      <c r="AC1831" s="523">
        <f t="shared" ca="1" si="2447"/>
        <v>0</v>
      </c>
      <c r="AD1831" s="523">
        <f t="shared" ca="1" si="2447"/>
        <v>0</v>
      </c>
      <c r="AE1831" s="523">
        <f t="shared" ca="1" si="2447"/>
        <v>0</v>
      </c>
    </row>
    <row r="1832" spans="1:31" hidden="1">
      <c r="A1832" s="325"/>
      <c r="B1832" s="20">
        <f ca="1">OFFSET($B$269,D1832,0)</f>
        <v>0</v>
      </c>
      <c r="C1832" s="20"/>
      <c r="D1832" s="21">
        <f>D1825+1</f>
        <v>181</v>
      </c>
      <c r="E1832" s="21"/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</row>
    <row r="1833" spans="1:31" hidden="1">
      <c r="A1833" s="325"/>
      <c r="B1833" s="21" t="s">
        <v>394</v>
      </c>
      <c r="C1833" s="21"/>
      <c r="D1833" s="164">
        <f ca="1">YEAR(OFFSET($E$269,D1832,0))</f>
        <v>1900</v>
      </c>
      <c r="E1833" s="164">
        <f ca="1">MONTH(OFFSET($E$269,D1832,0))</f>
        <v>1</v>
      </c>
      <c r="F1833" s="522" cm="1">
        <f t="array" aca="1" ref="F1833" ca="1">IleMiesiecyDoKoncaRokuST</f>
        <v>11</v>
      </c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1"/>
      <c r="T1833" s="21"/>
      <c r="U1833" s="21"/>
      <c r="V1833" s="21"/>
      <c r="W1833" s="21"/>
      <c r="X1833" s="21"/>
      <c r="Y1833" s="21"/>
      <c r="Z1833" s="21"/>
      <c r="AA1833" s="21"/>
      <c r="AB1833" s="21"/>
      <c r="AC1833" s="21"/>
      <c r="AD1833" s="21"/>
      <c r="AE1833" s="21"/>
    </row>
    <row r="1834" spans="1:31" hidden="1">
      <c r="A1834" s="325"/>
      <c r="B1834" s="21" t="s">
        <v>387</v>
      </c>
      <c r="C1834" s="21"/>
      <c r="D1834" s="371">
        <f ca="1">IF(E1834&lt;0,0,ROUND(E1834,0))</f>
        <v>0</v>
      </c>
      <c r="E1834" s="248">
        <f ca="1">OFFSET($D$269,D1832,0)</f>
        <v>0</v>
      </c>
      <c r="F1834" s="371">
        <f ca="1">IF(E1834&gt;10,ROUND(($D1835/12)*$F1833,0),$D1834)</f>
        <v>0</v>
      </c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  <c r="R1834" s="21"/>
      <c r="S1834" s="21"/>
      <c r="T1834" s="21"/>
      <c r="U1834" s="21"/>
      <c r="V1834" s="21"/>
      <c r="W1834" s="21"/>
      <c r="X1834" s="21"/>
      <c r="Y1834" s="21"/>
      <c r="Z1834" s="21"/>
      <c r="AA1834" s="21"/>
      <c r="AB1834" s="21"/>
      <c r="AC1834" s="21"/>
      <c r="AD1834" s="21"/>
      <c r="AE1834" s="21"/>
    </row>
    <row r="1835" spans="1:31" hidden="1">
      <c r="A1835" s="325"/>
      <c r="B1835" s="21" t="s">
        <v>395</v>
      </c>
      <c r="C1835" s="415">
        <f ca="1">OFFSET($C$269,D1832,0)</f>
        <v>0</v>
      </c>
      <c r="D1835" s="246">
        <f ca="1">IF(ISBLANK(OFFSET($E$269,D1832,0)),0,IF(E1834&gt;10,ROUND(D1834*C1835,0),IF(D1834&lt;0,0,D1834)))</f>
        <v>0</v>
      </c>
      <c r="E1835" s="21"/>
      <c r="F1835" s="21"/>
      <c r="G1835" s="21"/>
      <c r="H1835" s="21"/>
      <c r="I1835" s="21"/>
      <c r="J1835" s="21"/>
      <c r="K1835" s="74">
        <f ca="1">ROUND(IF($D1833=LataProjekcji,$F1834,IF($D1833=LataProjekcji,$D1835,0)),0)</f>
        <v>0</v>
      </c>
      <c r="L1835" s="247">
        <f ca="1">ROUND(IF(OR(AND($D1833=LataProjekcji,$F1833&gt;0),AND($D1833=LataProjekcji,$F1833=0,$E1834&lt;=10)),$F1834,IF($D1833&lt;LataProjekcji,IF((SUM($K1835:K1835)+$D1835)&lt;$D1834,$D1835,$D1834-SUM($K1835:K1835)),0)),0)</f>
        <v>0</v>
      </c>
      <c r="M1835" s="247">
        <f ca="1">ROUND(IF(OR(AND($D1833=LataProjekcji,$F1833&gt;0),AND($D1833=LataProjekcji,$F1833=0,$E1834&lt;=10)),$F1834,IF($D1833&lt;LataProjekcji,IF((SUM($K1835:L1835)+$D1835)&lt;$D1834,$D1835,$D1834-SUM($K1835:L1835)),0)),0)</f>
        <v>0</v>
      </c>
      <c r="N1835" s="247">
        <f ca="1">ROUND(IF(OR(AND($D1833=LataProjekcji,$F1833&gt;0),AND($D1833=LataProjekcji,$F1833=0,$E1834&lt;=10)),$F1834,IF($D1833&lt;LataProjekcji,IF((SUM($K1835:M1835)+$D1835)&lt;$D1834,$D1835,$D1834-SUM($K1835:M1835)),0)),0)</f>
        <v>0</v>
      </c>
      <c r="O1835" s="247">
        <f ca="1">ROUND(IF(OR(AND($D1833=LataProjekcji,$F1833&gt;0),AND($D1833=LataProjekcji,$F1833=0,$E1834&lt;=10)),$F1834,IF($D1833&lt;LataProjekcji,IF((SUM($K1835:N1835)+$D1835)&lt;$D1834,$D1835,$D1834-SUM($K1835:N1835)),0)),0)</f>
        <v>0</v>
      </c>
      <c r="P1835" s="247">
        <f ca="1">ROUND(IF(OR(AND($D1833=LataProjekcji,$F1833&gt;0),AND($D1833=LataProjekcji,$F1833=0,$E1834&lt;=10)),$F1834,IF($D1833&lt;LataProjekcji,IF((SUM($K1835:O1835)+$D1835)&lt;$D1834,$D1835,$D1834-SUM($K1835:O1835)),0)),0)</f>
        <v>0</v>
      </c>
      <c r="Q1835" s="247">
        <f ca="1">ROUND(IF(OR(AND($D1833=LataProjekcji,$F1833&gt;0),AND($D1833=LataProjekcji,$F1833=0,$E1834&lt;=10)),$F1834,IF($D1833&lt;LataProjekcji,IF((SUM($K1835:P1835)+$D1835)&lt;$D1834,$D1835,$D1834-SUM($K1835:P1835)),0)),0)</f>
        <v>0</v>
      </c>
      <c r="R1835" s="247">
        <f ca="1">ROUND(IF(OR(AND($D1833=LataProjekcji,$F1833&gt;0),AND($D1833=LataProjekcji,$F1833=0,$E1834&lt;=10)),$F1834,IF($D1833&lt;LataProjekcji,IF((SUM($K1835:Q1835)+$D1835)&lt;$D1834,$D1835,$D1834-SUM($K1835:Q1835)),0)),0)</f>
        <v>0</v>
      </c>
      <c r="S1835" s="247">
        <f ca="1">ROUND(IF(OR(AND($D1833=LataProjekcji,$F1833&gt;0),AND($D1833=LataProjekcji,$F1833=0,$E1834&lt;=10)),$F1834,IF($D1833&lt;LataProjekcji,IF((SUM($K1835:R1835)+$D1835)&lt;$D1834,$D1835,$D1834-SUM($K1835:R1835)),0)),0)</f>
        <v>0</v>
      </c>
      <c r="T1835" s="247">
        <f ca="1">ROUND(IF(OR(AND($D1833=LataProjekcji,$F1833&gt;0),AND($D1833=LataProjekcji,$F1833=0,$E1834&lt;=10)),$F1834,IF($D1833&lt;LataProjekcji,IF((SUM($K1835:S1835)+$D1835)&lt;$D1834,$D1835,$D1834-SUM($K1835:S1835)),0)),0)</f>
        <v>0</v>
      </c>
      <c r="U1835" s="247">
        <f ca="1">ROUND(IF(OR(AND($D1833=LataProjekcji,$F1833&gt;0),AND($D1833=LataProjekcji,$F1833=0,$E1834&lt;=10)),$F1834,IF($D1833&lt;LataProjekcji,IF((SUM($K1835:T1835)+$D1835)&lt;$D1834,$D1835,$D1834-SUM($K1835:T1835)),0)),0)</f>
        <v>0</v>
      </c>
      <c r="V1835" s="247">
        <f ca="1">ROUND(IF(OR(AND($D1833=LataProjekcji,$F1833&gt;0),AND($D1833=LataProjekcji,$F1833=0,$E1834&lt;=10)),$F1834,IF($D1833&lt;LataProjekcji,IF((SUM($K1835:U1835)+$D1835)&lt;$D1834,$D1835,$D1834-SUM($K1835:U1835)),0)),0)</f>
        <v>0</v>
      </c>
      <c r="W1835" s="247">
        <f ca="1">ROUND(IF(OR(AND($D1833=LataProjekcji,$F1833&gt;0),AND($D1833=LataProjekcji,$F1833=0,$E1834&lt;=10)),$F1834,IF($D1833&lt;LataProjekcji,IF((SUM($K1835:V1835)+$D1835)&lt;$D1834,$D1835,$D1834-SUM($K1835:V1835)),0)),0)</f>
        <v>0</v>
      </c>
      <c r="X1835" s="247">
        <f ca="1">ROUND(IF(OR(AND($D1833=LataProjekcji,$F1833&gt;0),AND($D1833=LataProjekcji,$F1833=0,$E1834&lt;=10)),$F1834,IF($D1833&lt;LataProjekcji,IF((SUM($K1835:W1835)+$D1835)&lt;$D1834,$D1835,$D1834-SUM($K1835:W1835)),0)),0)</f>
        <v>0</v>
      </c>
      <c r="Y1835" s="247">
        <f ca="1">ROUND(IF(OR(AND($D1833=LataProjekcji,$F1833&gt;0),AND($D1833=LataProjekcji,$F1833=0,$E1834&lt;=10)),$F1834,IF($D1833&lt;LataProjekcji,IF((SUM($K1835:X1835)+$D1835)&lt;$D1834,$D1835,$D1834-SUM($K1835:X1835)),0)),0)</f>
        <v>0</v>
      </c>
      <c r="Z1835" s="247">
        <f ca="1">ROUND(IF(OR(AND($D1833=LataProjekcji,$F1833&gt;0),AND($D1833=LataProjekcji,$F1833=0,$E1834&lt;=10)),$F1834,IF($D1833&lt;LataProjekcji,IF((SUM($K1835:Y1835)+$D1835)&lt;$D1834,$D1835,$D1834-SUM($K1835:Y1835)),0)),0)</f>
        <v>0</v>
      </c>
      <c r="AA1835" s="247">
        <f ca="1">ROUND(IF(OR(AND($D1833=LataProjekcji,$F1833&gt;0),AND($D1833=LataProjekcji,$F1833=0,$E1834&lt;=10)),$F1834,IF($D1833&lt;LataProjekcji,IF((SUM($K1835:Z1835)+$D1835)&lt;$D1834,$D1835,$D1834-SUM($K1835:Z1835)),0)),0)</f>
        <v>0</v>
      </c>
      <c r="AB1835" s="247">
        <f ca="1">ROUND(IF(OR(AND($D1833=LataProjekcji,$F1833&gt;0),AND($D1833=LataProjekcji,$F1833=0,$E1834&lt;=10)),$F1834,IF($D1833&lt;LataProjekcji,IF((SUM($K1835:AA1835)+$D1835)&lt;$D1834,$D1835,$D1834-SUM($K1835:AA1835)),0)),0)</f>
        <v>0</v>
      </c>
      <c r="AC1835" s="247">
        <f ca="1">ROUND(IF(OR(AND($D1833=LataProjekcji,$F1833&gt;0),AND($D1833=LataProjekcji,$F1833=0,$E1834&lt;=10)),$F1834,IF($D1833&lt;LataProjekcji,IF((SUM($K1835:AB1835)+$D1835)&lt;$D1834,$D1835,$D1834-SUM($K1835:AB1835)),0)),0)</f>
        <v>0</v>
      </c>
      <c r="AD1835" s="247">
        <f ca="1">ROUND(IF(OR(AND($D1833=LataProjekcji,$F1833&gt;0),AND($D1833=LataProjekcji,$F1833=0,$E1834&lt;=10)),$F1834,IF($D1833&lt;LataProjekcji,IF((SUM($K1835:AC1835)+$D1835)&lt;$D1834,$D1835,$D1834-SUM($K1835:AC1835)),0)),0)</f>
        <v>0</v>
      </c>
      <c r="AE1835" s="247">
        <f ca="1">ROUND(IF(OR(AND($D1833=LataProjekcji,$F1833&gt;0),AND($D1833=LataProjekcji,$F1833=0,$E1834&lt;=10)),$F1834,IF($D1833&lt;LataProjekcji,IF((SUM($K1835:AD1835)+$D1835)&lt;$D1834,$D1835,$D1834-SUM($K1835:AD1835)),0)),0)</f>
        <v>0</v>
      </c>
    </row>
    <row r="1836" spans="1:31" ht="12.5" hidden="1" thickBot="1">
      <c r="A1836" s="325"/>
      <c r="B1836" s="21" t="s">
        <v>396</v>
      </c>
      <c r="C1836" s="21"/>
      <c r="D1836" s="22"/>
      <c r="E1836" s="21"/>
      <c r="F1836" s="21"/>
      <c r="G1836" s="21"/>
      <c r="H1836" s="21"/>
      <c r="I1836" s="21"/>
      <c r="J1836" s="21"/>
      <c r="K1836" s="22">
        <f ca="1">ROUND(K1835,0)</f>
        <v>0</v>
      </c>
      <c r="L1836" s="22">
        <f t="shared" ref="L1836:W1836" ca="1" si="2448">ROUND(K1836+L1835,0)</f>
        <v>0</v>
      </c>
      <c r="M1836" s="22">
        <f t="shared" ca="1" si="2448"/>
        <v>0</v>
      </c>
      <c r="N1836" s="22">
        <f t="shared" ca="1" si="2448"/>
        <v>0</v>
      </c>
      <c r="O1836" s="22">
        <f t="shared" ca="1" si="2448"/>
        <v>0</v>
      </c>
      <c r="P1836" s="22">
        <f t="shared" ca="1" si="2448"/>
        <v>0</v>
      </c>
      <c r="Q1836" s="22">
        <f t="shared" ca="1" si="2448"/>
        <v>0</v>
      </c>
      <c r="R1836" s="22">
        <f t="shared" ca="1" si="2448"/>
        <v>0</v>
      </c>
      <c r="S1836" s="22">
        <f t="shared" ca="1" si="2448"/>
        <v>0</v>
      </c>
      <c r="T1836" s="22">
        <f t="shared" ca="1" si="2448"/>
        <v>0</v>
      </c>
      <c r="U1836" s="22">
        <f t="shared" ca="1" si="2448"/>
        <v>0</v>
      </c>
      <c r="V1836" s="22">
        <f t="shared" ca="1" si="2448"/>
        <v>0</v>
      </c>
      <c r="W1836" s="22">
        <f t="shared" ca="1" si="2448"/>
        <v>0</v>
      </c>
      <c r="X1836" s="22">
        <f ca="1">ROUND(W1836+X1835,0)</f>
        <v>0</v>
      </c>
      <c r="Y1836" s="22">
        <f ca="1">ROUND(X1836+Y1835,0)</f>
        <v>0</v>
      </c>
      <c r="Z1836" s="22">
        <f t="shared" ref="Z1836:AA1836" ca="1" si="2449">ROUND(Y1836+Z1835,0)</f>
        <v>0</v>
      </c>
      <c r="AA1836" s="22">
        <f t="shared" ca="1" si="2449"/>
        <v>0</v>
      </c>
      <c r="AB1836" s="22">
        <f t="shared" ref="AB1836" ca="1" si="2450">ROUND(AA1836+AB1835,0)</f>
        <v>0</v>
      </c>
      <c r="AC1836" s="22">
        <f t="shared" ref="AC1836" ca="1" si="2451">ROUND(AB1836+AC1835,0)</f>
        <v>0</v>
      </c>
      <c r="AD1836" s="22">
        <f t="shared" ref="AD1836" ca="1" si="2452">ROUND(AC1836+AD1835,0)</f>
        <v>0</v>
      </c>
      <c r="AE1836" s="22">
        <f t="shared" ref="AE1836" ca="1" si="2453">ROUND(AD1836+AE1835,0)</f>
        <v>0</v>
      </c>
    </row>
    <row r="1837" spans="1:31" ht="12.5" hidden="1" thickBot="1">
      <c r="A1837" s="325"/>
      <c r="B1837" s="21" t="s">
        <v>387</v>
      </c>
      <c r="C1837" s="21"/>
      <c r="D1837" s="22"/>
      <c r="E1837" s="21"/>
      <c r="F1837" s="21"/>
      <c r="G1837" s="21"/>
      <c r="H1837" s="534">
        <f>H1830+7</f>
        <v>475</v>
      </c>
      <c r="I1837" s="21"/>
      <c r="J1837" s="21"/>
      <c r="K1837" s="76">
        <f ca="1">IF($D1833=LataProjekcji,ROUND($D1834-K1836,0),ROUND(IF(K1835=0,0,$D1834-K1836),0))</f>
        <v>0</v>
      </c>
      <c r="L1837" s="253">
        <f t="shared" ref="L1837:W1837" ca="1" si="2454">IF($D1833=LataProjekcji,ROUND($D1834-L1836,0),ROUND(IF(AND(L1835=0,K1837&gt;0),$D1834-L1836,IF(L1835=0,0,$D1834-L1836)),0))</f>
        <v>0</v>
      </c>
      <c r="M1837" s="253">
        <f t="shared" ca="1" si="2454"/>
        <v>0</v>
      </c>
      <c r="N1837" s="253">
        <f t="shared" ca="1" si="2454"/>
        <v>0</v>
      </c>
      <c r="O1837" s="253">
        <f t="shared" ca="1" si="2454"/>
        <v>0</v>
      </c>
      <c r="P1837" s="253">
        <f t="shared" ca="1" si="2454"/>
        <v>0</v>
      </c>
      <c r="Q1837" s="253">
        <f t="shared" ca="1" si="2454"/>
        <v>0</v>
      </c>
      <c r="R1837" s="253">
        <f t="shared" ca="1" si="2454"/>
        <v>0</v>
      </c>
      <c r="S1837" s="253">
        <f t="shared" ca="1" si="2454"/>
        <v>0</v>
      </c>
      <c r="T1837" s="253">
        <f t="shared" ca="1" si="2454"/>
        <v>0</v>
      </c>
      <c r="U1837" s="253">
        <f t="shared" ca="1" si="2454"/>
        <v>0</v>
      </c>
      <c r="V1837" s="253">
        <f t="shared" ca="1" si="2454"/>
        <v>0</v>
      </c>
      <c r="W1837" s="253">
        <f t="shared" ca="1" si="2454"/>
        <v>0</v>
      </c>
      <c r="X1837" s="253">
        <f t="shared" ref="X1837:AA1837" ca="1" si="2455">IF($D1833=LataProjekcji,ROUND($D1834-X1836,0),ROUND(IF(AND(X1835=0,W1837&gt;0),$D1834-X1836,IF(X1835=0,0,$D1834-X1836)),0))</f>
        <v>0</v>
      </c>
      <c r="Y1837" s="253">
        <f t="shared" ca="1" si="2455"/>
        <v>0</v>
      </c>
      <c r="Z1837" s="253">
        <f t="shared" ca="1" si="2455"/>
        <v>0</v>
      </c>
      <c r="AA1837" s="253">
        <f t="shared" ca="1" si="2455"/>
        <v>0</v>
      </c>
      <c r="AB1837" s="253">
        <f t="shared" ref="AB1837" ca="1" si="2456">IF($D1833=LataProjekcji,ROUND($D1834-AB1836,0),ROUND(IF(AND(AB1835=0,AA1837&gt;0),$D1834-AB1836,IF(AB1835=0,0,$D1834-AB1836)),0))</f>
        <v>0</v>
      </c>
      <c r="AC1837" s="253">
        <f t="shared" ref="AC1837" ca="1" si="2457">IF($D1833=LataProjekcji,ROUND($D1834-AC1836,0),ROUND(IF(AND(AC1835=0,AB1837&gt;0),$D1834-AC1836,IF(AC1835=0,0,$D1834-AC1836)),0))</f>
        <v>0</v>
      </c>
      <c r="AD1837" s="253">
        <f t="shared" ref="AD1837" ca="1" si="2458">IF($D1833=LataProjekcji,ROUND($D1834-AD1836,0),ROUND(IF(AND(AD1835=0,AC1837&gt;0),$D1834-AD1836,IF(AD1835=0,0,$D1834-AD1836)),0))</f>
        <v>0</v>
      </c>
      <c r="AE1837" s="253">
        <f t="shared" ref="AE1837" ca="1" si="2459">IF($D1833=LataProjekcji,ROUND($D1834-AE1836,0),ROUND(IF(AND(AE1835=0,AD1837&gt;0),$D1834-AE1836,IF(AE1835=0,0,$D1834-AE1836)),0))</f>
        <v>0</v>
      </c>
    </row>
    <row r="1838" spans="1:31" hidden="1">
      <c r="A1838" s="325"/>
      <c r="B1838" s="21"/>
      <c r="C1838" s="21"/>
      <c r="D1838" s="22"/>
      <c r="E1838" s="21"/>
      <c r="F1838" s="21"/>
      <c r="G1838" s="21"/>
      <c r="H1838" s="384">
        <f>H1831+1</f>
        <v>32</v>
      </c>
      <c r="I1838" s="21"/>
      <c r="J1838" s="384" t="s">
        <v>403</v>
      </c>
      <c r="K1838" s="523">
        <f t="shared" ref="K1838:AE1838" ca="1" si="2460">IF(AND(OFFSET($F$269,$D1832,0)="tak",OFFSET($G$269,$D1832,0)="tak",OFFSET($J$269,$D1832,0)="ok",LataProjekcji&lt;=Koniec_Projekt),ROUND(OFFSET($K$2527,$H1837,(COLUMN()-11))*OFFSET($K$469,$H1838,(COLUMN()-11)),0),0)</f>
        <v>0</v>
      </c>
      <c r="L1838" s="523">
        <f t="shared" ca="1" si="2460"/>
        <v>0</v>
      </c>
      <c r="M1838" s="523">
        <f t="shared" ca="1" si="2460"/>
        <v>0</v>
      </c>
      <c r="N1838" s="523">
        <f t="shared" ca="1" si="2460"/>
        <v>0</v>
      </c>
      <c r="O1838" s="523">
        <f t="shared" ca="1" si="2460"/>
        <v>0</v>
      </c>
      <c r="P1838" s="523">
        <f t="shared" ca="1" si="2460"/>
        <v>0</v>
      </c>
      <c r="Q1838" s="523">
        <f t="shared" ca="1" si="2460"/>
        <v>0</v>
      </c>
      <c r="R1838" s="523">
        <f t="shared" ca="1" si="2460"/>
        <v>0</v>
      </c>
      <c r="S1838" s="523">
        <f t="shared" ca="1" si="2460"/>
        <v>0</v>
      </c>
      <c r="T1838" s="523">
        <f t="shared" ca="1" si="2460"/>
        <v>0</v>
      </c>
      <c r="U1838" s="523">
        <f t="shared" ca="1" si="2460"/>
        <v>0</v>
      </c>
      <c r="V1838" s="523">
        <f t="shared" ca="1" si="2460"/>
        <v>0</v>
      </c>
      <c r="W1838" s="523">
        <f t="shared" ca="1" si="2460"/>
        <v>0</v>
      </c>
      <c r="X1838" s="523">
        <f t="shared" ca="1" si="2460"/>
        <v>0</v>
      </c>
      <c r="Y1838" s="523">
        <f t="shared" ca="1" si="2460"/>
        <v>0</v>
      </c>
      <c r="Z1838" s="523">
        <f t="shared" ca="1" si="2460"/>
        <v>0</v>
      </c>
      <c r="AA1838" s="523">
        <f t="shared" ca="1" si="2460"/>
        <v>0</v>
      </c>
      <c r="AB1838" s="523">
        <f t="shared" ca="1" si="2460"/>
        <v>0</v>
      </c>
      <c r="AC1838" s="523">
        <f t="shared" ca="1" si="2460"/>
        <v>0</v>
      </c>
      <c r="AD1838" s="523">
        <f t="shared" ca="1" si="2460"/>
        <v>0</v>
      </c>
      <c r="AE1838" s="523">
        <f t="shared" ca="1" si="2460"/>
        <v>0</v>
      </c>
    </row>
    <row r="1839" spans="1:31" hidden="1">
      <c r="A1839" s="325"/>
      <c r="B1839" s="20">
        <f ca="1">OFFSET($B$269,D1839,0)</f>
        <v>0</v>
      </c>
      <c r="C1839" s="20"/>
      <c r="D1839" s="21">
        <f>D1832+1</f>
        <v>182</v>
      </c>
      <c r="E1839" s="21"/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  <c r="R1839" s="21"/>
      <c r="S1839" s="21"/>
      <c r="T1839" s="21"/>
      <c r="U1839" s="21"/>
      <c r="V1839" s="21"/>
      <c r="W1839" s="21"/>
      <c r="X1839" s="21"/>
      <c r="Y1839" s="21"/>
      <c r="Z1839" s="21"/>
      <c r="AA1839" s="21"/>
      <c r="AB1839" s="21"/>
      <c r="AC1839" s="21"/>
      <c r="AD1839" s="21"/>
      <c r="AE1839" s="21"/>
    </row>
    <row r="1840" spans="1:31" hidden="1">
      <c r="A1840" s="325"/>
      <c r="B1840" s="21" t="s">
        <v>394</v>
      </c>
      <c r="C1840" s="21"/>
      <c r="D1840" s="164">
        <f ca="1">YEAR(OFFSET($E$269,D1839,0))</f>
        <v>1900</v>
      </c>
      <c r="E1840" s="164">
        <f ca="1">MONTH(OFFSET($E$269,D1839,0))</f>
        <v>1</v>
      </c>
      <c r="F1840" s="522" cm="1">
        <f t="array" aca="1" ref="F1840" ca="1">IleMiesiecyDoKoncaRokuST</f>
        <v>11</v>
      </c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  <c r="R1840" s="21"/>
      <c r="S1840" s="21"/>
      <c r="T1840" s="21"/>
      <c r="U1840" s="21"/>
      <c r="V1840" s="21"/>
      <c r="W1840" s="21"/>
      <c r="X1840" s="21"/>
      <c r="Y1840" s="21"/>
      <c r="Z1840" s="21"/>
      <c r="AA1840" s="21"/>
      <c r="AB1840" s="21"/>
      <c r="AC1840" s="21"/>
      <c r="AD1840" s="21"/>
      <c r="AE1840" s="21"/>
    </row>
    <row r="1841" spans="1:31" hidden="1">
      <c r="A1841" s="325"/>
      <c r="B1841" s="21" t="s">
        <v>387</v>
      </c>
      <c r="C1841" s="21"/>
      <c r="D1841" s="368">
        <f ca="1">IF(E1841&lt;0,0,ROUND(E1841,0))</f>
        <v>0</v>
      </c>
      <c r="E1841" s="248">
        <f ca="1">OFFSET($D$269,D1839,0)</f>
        <v>0</v>
      </c>
      <c r="F1841" s="368">
        <f ca="1">IF(E1841&gt;10,ROUND(($D1842/12)*$F1840,0),$D1841)</f>
        <v>0</v>
      </c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  <c r="R1841" s="21"/>
      <c r="S1841" s="21"/>
      <c r="T1841" s="21"/>
      <c r="U1841" s="21"/>
      <c r="V1841" s="21"/>
      <c r="W1841" s="21"/>
      <c r="X1841" s="21"/>
      <c r="Y1841" s="21"/>
      <c r="Z1841" s="21"/>
      <c r="AA1841" s="21"/>
      <c r="AB1841" s="21"/>
      <c r="AC1841" s="21"/>
      <c r="AD1841" s="21"/>
      <c r="AE1841" s="21"/>
    </row>
    <row r="1842" spans="1:31" hidden="1">
      <c r="A1842" s="325"/>
      <c r="B1842" s="21" t="s">
        <v>395</v>
      </c>
      <c r="C1842" s="415">
        <f ca="1">OFFSET($C$269,D1839,0)</f>
        <v>0</v>
      </c>
      <c r="D1842" s="246">
        <f ca="1">IF(ISBLANK(OFFSET($E$269,D1839,0)),0,IF(E1841&gt;10,ROUND(D1841*C1842,0),IF(D1841&lt;0,0,D1841)))</f>
        <v>0</v>
      </c>
      <c r="E1842" s="21"/>
      <c r="F1842" s="21"/>
      <c r="G1842" s="21"/>
      <c r="H1842" s="21"/>
      <c r="I1842" s="21"/>
      <c r="J1842" s="21"/>
      <c r="K1842" s="74">
        <f ca="1">ROUND(IF($D1840=LataProjekcji,$F1841,IF($D1840=LataProjekcji,$D1842,0)),0)</f>
        <v>0</v>
      </c>
      <c r="L1842" s="247">
        <f ca="1">ROUND(IF(OR(AND($D1840=LataProjekcji,$F1840&gt;0),AND($D1840=LataProjekcji,$F1840=0,$E1841&lt;=10)),$F1841,IF($D1840&lt;LataProjekcji,IF((SUM($K1842:K1842)+$D1842)&lt;$D1841,$D1842,$D1841-SUM($K1842:K1842)),0)),0)</f>
        <v>0</v>
      </c>
      <c r="M1842" s="247">
        <f ca="1">ROUND(IF(OR(AND($D1840=LataProjekcji,$F1840&gt;0),AND($D1840=LataProjekcji,$F1840=0,$E1841&lt;=10)),$F1841,IF($D1840&lt;LataProjekcji,IF((SUM($K1842:L1842)+$D1842)&lt;$D1841,$D1842,$D1841-SUM($K1842:L1842)),0)),0)</f>
        <v>0</v>
      </c>
      <c r="N1842" s="247">
        <f ca="1">ROUND(IF(OR(AND($D1840=LataProjekcji,$F1840&gt;0),AND($D1840=LataProjekcji,$F1840=0,$E1841&lt;=10)),$F1841,IF($D1840&lt;LataProjekcji,IF((SUM($K1842:M1842)+$D1842)&lt;$D1841,$D1842,$D1841-SUM($K1842:M1842)),0)),0)</f>
        <v>0</v>
      </c>
      <c r="O1842" s="247">
        <f ca="1">ROUND(IF(OR(AND($D1840=LataProjekcji,$F1840&gt;0),AND($D1840=LataProjekcji,$F1840=0,$E1841&lt;=10)),$F1841,IF($D1840&lt;LataProjekcji,IF((SUM($K1842:N1842)+$D1842)&lt;$D1841,$D1842,$D1841-SUM($K1842:N1842)),0)),0)</f>
        <v>0</v>
      </c>
      <c r="P1842" s="247">
        <f ca="1">ROUND(IF(OR(AND($D1840=LataProjekcji,$F1840&gt;0),AND($D1840=LataProjekcji,$F1840=0,$E1841&lt;=10)),$F1841,IF($D1840&lt;LataProjekcji,IF((SUM($K1842:O1842)+$D1842)&lt;$D1841,$D1842,$D1841-SUM($K1842:O1842)),0)),0)</f>
        <v>0</v>
      </c>
      <c r="Q1842" s="247">
        <f ca="1">ROUND(IF(OR(AND($D1840=LataProjekcji,$F1840&gt;0),AND($D1840=LataProjekcji,$F1840=0,$E1841&lt;=10)),$F1841,IF($D1840&lt;LataProjekcji,IF((SUM($K1842:P1842)+$D1842)&lt;$D1841,$D1842,$D1841-SUM($K1842:P1842)),0)),0)</f>
        <v>0</v>
      </c>
      <c r="R1842" s="247">
        <f ca="1">ROUND(IF(OR(AND($D1840=LataProjekcji,$F1840&gt;0),AND($D1840=LataProjekcji,$F1840=0,$E1841&lt;=10)),$F1841,IF($D1840&lt;LataProjekcji,IF((SUM($K1842:Q1842)+$D1842)&lt;$D1841,$D1842,$D1841-SUM($K1842:Q1842)),0)),0)</f>
        <v>0</v>
      </c>
      <c r="S1842" s="247">
        <f ca="1">ROUND(IF(OR(AND($D1840=LataProjekcji,$F1840&gt;0),AND($D1840=LataProjekcji,$F1840=0,$E1841&lt;=10)),$F1841,IF($D1840&lt;LataProjekcji,IF((SUM($K1842:R1842)+$D1842)&lt;$D1841,$D1842,$D1841-SUM($K1842:R1842)),0)),0)</f>
        <v>0</v>
      </c>
      <c r="T1842" s="247">
        <f ca="1">ROUND(IF(OR(AND($D1840=LataProjekcji,$F1840&gt;0),AND($D1840=LataProjekcji,$F1840=0,$E1841&lt;=10)),$F1841,IF($D1840&lt;LataProjekcji,IF((SUM($K1842:S1842)+$D1842)&lt;$D1841,$D1842,$D1841-SUM($K1842:S1842)),0)),0)</f>
        <v>0</v>
      </c>
      <c r="U1842" s="247">
        <f ca="1">ROUND(IF(OR(AND($D1840=LataProjekcji,$F1840&gt;0),AND($D1840=LataProjekcji,$F1840=0,$E1841&lt;=10)),$F1841,IF($D1840&lt;LataProjekcji,IF((SUM($K1842:T1842)+$D1842)&lt;$D1841,$D1842,$D1841-SUM($K1842:T1842)),0)),0)</f>
        <v>0</v>
      </c>
      <c r="V1842" s="247">
        <f ca="1">ROUND(IF(OR(AND($D1840=LataProjekcji,$F1840&gt;0),AND($D1840=LataProjekcji,$F1840=0,$E1841&lt;=10)),$F1841,IF($D1840&lt;LataProjekcji,IF((SUM($K1842:U1842)+$D1842)&lt;$D1841,$D1842,$D1841-SUM($K1842:U1842)),0)),0)</f>
        <v>0</v>
      </c>
      <c r="W1842" s="247">
        <f ca="1">ROUND(IF(OR(AND($D1840=LataProjekcji,$F1840&gt;0),AND($D1840=LataProjekcji,$F1840=0,$E1841&lt;=10)),$F1841,IF($D1840&lt;LataProjekcji,IF((SUM($K1842:V1842)+$D1842)&lt;$D1841,$D1842,$D1841-SUM($K1842:V1842)),0)),0)</f>
        <v>0</v>
      </c>
      <c r="X1842" s="247">
        <f ca="1">ROUND(IF(OR(AND($D1840=LataProjekcji,$F1840&gt;0),AND($D1840=LataProjekcji,$F1840=0,$E1841&lt;=10)),$F1841,IF($D1840&lt;LataProjekcji,IF((SUM($K1842:W1842)+$D1842)&lt;$D1841,$D1842,$D1841-SUM($K1842:W1842)),0)),0)</f>
        <v>0</v>
      </c>
      <c r="Y1842" s="247">
        <f ca="1">ROUND(IF(OR(AND($D1840=LataProjekcji,$F1840&gt;0),AND($D1840=LataProjekcji,$F1840=0,$E1841&lt;=10)),$F1841,IF($D1840&lt;LataProjekcji,IF((SUM($K1842:X1842)+$D1842)&lt;$D1841,$D1842,$D1841-SUM($K1842:X1842)),0)),0)</f>
        <v>0</v>
      </c>
      <c r="Z1842" s="247">
        <f ca="1">ROUND(IF(OR(AND($D1840=LataProjekcji,$F1840&gt;0),AND($D1840=LataProjekcji,$F1840=0,$E1841&lt;=10)),$F1841,IF($D1840&lt;LataProjekcji,IF((SUM($K1842:Y1842)+$D1842)&lt;$D1841,$D1842,$D1841-SUM($K1842:Y1842)),0)),0)</f>
        <v>0</v>
      </c>
      <c r="AA1842" s="247">
        <f ca="1">ROUND(IF(OR(AND($D1840=LataProjekcji,$F1840&gt;0),AND($D1840=LataProjekcji,$F1840=0,$E1841&lt;=10)),$F1841,IF($D1840&lt;LataProjekcji,IF((SUM($K1842:Z1842)+$D1842)&lt;$D1841,$D1842,$D1841-SUM($K1842:Z1842)),0)),0)</f>
        <v>0</v>
      </c>
      <c r="AB1842" s="247">
        <f ca="1">ROUND(IF(OR(AND($D1840=LataProjekcji,$F1840&gt;0),AND($D1840=LataProjekcji,$F1840=0,$E1841&lt;=10)),$F1841,IF($D1840&lt;LataProjekcji,IF((SUM($K1842:AA1842)+$D1842)&lt;$D1841,$D1842,$D1841-SUM($K1842:AA1842)),0)),0)</f>
        <v>0</v>
      </c>
      <c r="AC1842" s="247">
        <f ca="1">ROUND(IF(OR(AND($D1840=LataProjekcji,$F1840&gt;0),AND($D1840=LataProjekcji,$F1840=0,$E1841&lt;=10)),$F1841,IF($D1840&lt;LataProjekcji,IF((SUM($K1842:AB1842)+$D1842)&lt;$D1841,$D1842,$D1841-SUM($K1842:AB1842)),0)),0)</f>
        <v>0</v>
      </c>
      <c r="AD1842" s="247">
        <f ca="1">ROUND(IF(OR(AND($D1840=LataProjekcji,$F1840&gt;0),AND($D1840=LataProjekcji,$F1840=0,$E1841&lt;=10)),$F1841,IF($D1840&lt;LataProjekcji,IF((SUM($K1842:AC1842)+$D1842)&lt;$D1841,$D1842,$D1841-SUM($K1842:AC1842)),0)),0)</f>
        <v>0</v>
      </c>
      <c r="AE1842" s="247">
        <f ca="1">ROUND(IF(OR(AND($D1840=LataProjekcji,$F1840&gt;0),AND($D1840=LataProjekcji,$F1840=0,$E1841&lt;=10)),$F1841,IF($D1840&lt;LataProjekcji,IF((SUM($K1842:AD1842)+$D1842)&lt;$D1841,$D1842,$D1841-SUM($K1842:AD1842)),0)),0)</f>
        <v>0</v>
      </c>
    </row>
    <row r="1843" spans="1:31" ht="12.5" hidden="1" thickBot="1">
      <c r="A1843" s="325"/>
      <c r="B1843" s="21" t="s">
        <v>396</v>
      </c>
      <c r="C1843" s="21"/>
      <c r="D1843" s="22"/>
      <c r="E1843" s="21"/>
      <c r="F1843" s="21"/>
      <c r="G1843" s="21"/>
      <c r="H1843" s="21"/>
      <c r="I1843" s="21"/>
      <c r="J1843" s="21"/>
      <c r="K1843" s="22">
        <f ca="1">ROUND(K1842,0)</f>
        <v>0</v>
      </c>
      <c r="L1843" s="22">
        <f t="shared" ref="L1843:W1843" ca="1" si="2461">ROUND(K1843+L1842,0)</f>
        <v>0</v>
      </c>
      <c r="M1843" s="22">
        <f t="shared" ca="1" si="2461"/>
        <v>0</v>
      </c>
      <c r="N1843" s="22">
        <f t="shared" ca="1" si="2461"/>
        <v>0</v>
      </c>
      <c r="O1843" s="22">
        <f t="shared" ca="1" si="2461"/>
        <v>0</v>
      </c>
      <c r="P1843" s="22">
        <f t="shared" ca="1" si="2461"/>
        <v>0</v>
      </c>
      <c r="Q1843" s="22">
        <f t="shared" ca="1" si="2461"/>
        <v>0</v>
      </c>
      <c r="R1843" s="22">
        <f t="shared" ca="1" si="2461"/>
        <v>0</v>
      </c>
      <c r="S1843" s="22">
        <f t="shared" ca="1" si="2461"/>
        <v>0</v>
      </c>
      <c r="T1843" s="22">
        <f t="shared" ca="1" si="2461"/>
        <v>0</v>
      </c>
      <c r="U1843" s="22">
        <f t="shared" ca="1" si="2461"/>
        <v>0</v>
      </c>
      <c r="V1843" s="22">
        <f t="shared" ca="1" si="2461"/>
        <v>0</v>
      </c>
      <c r="W1843" s="22">
        <f t="shared" ca="1" si="2461"/>
        <v>0</v>
      </c>
      <c r="X1843" s="22">
        <f ca="1">ROUND(W1843+X1842,0)</f>
        <v>0</v>
      </c>
      <c r="Y1843" s="22">
        <f ca="1">ROUND(X1843+Y1842,0)</f>
        <v>0</v>
      </c>
      <c r="Z1843" s="22">
        <f t="shared" ref="Z1843:AA1843" ca="1" si="2462">ROUND(Y1843+Z1842,0)</f>
        <v>0</v>
      </c>
      <c r="AA1843" s="22">
        <f t="shared" ca="1" si="2462"/>
        <v>0</v>
      </c>
      <c r="AB1843" s="22">
        <f t="shared" ref="AB1843" ca="1" si="2463">ROUND(AA1843+AB1842,0)</f>
        <v>0</v>
      </c>
      <c r="AC1843" s="22">
        <f t="shared" ref="AC1843" ca="1" si="2464">ROUND(AB1843+AC1842,0)</f>
        <v>0</v>
      </c>
      <c r="AD1843" s="22">
        <f t="shared" ref="AD1843" ca="1" si="2465">ROUND(AC1843+AD1842,0)</f>
        <v>0</v>
      </c>
      <c r="AE1843" s="22">
        <f t="shared" ref="AE1843" ca="1" si="2466">ROUND(AD1843+AE1842,0)</f>
        <v>0</v>
      </c>
    </row>
    <row r="1844" spans="1:31" ht="12.5" hidden="1" thickBot="1">
      <c r="A1844" s="325"/>
      <c r="B1844" s="21" t="s">
        <v>387</v>
      </c>
      <c r="C1844" s="21"/>
      <c r="D1844" s="22"/>
      <c r="E1844" s="21"/>
      <c r="F1844" s="21"/>
      <c r="G1844" s="21"/>
      <c r="H1844" s="534">
        <f>H1837+7</f>
        <v>482</v>
      </c>
      <c r="I1844" s="21"/>
      <c r="J1844" s="21"/>
      <c r="K1844" s="76">
        <f ca="1">IF($D1840=LataProjekcji,ROUND($D1841-K1843,0),ROUND(IF(K1842=0,0,$D1841-K1843),0))</f>
        <v>0</v>
      </c>
      <c r="L1844" s="253">
        <f t="shared" ref="L1844:W1844" ca="1" si="2467">IF($D1840=LataProjekcji,ROUND($D1841-L1843,0),ROUND(IF(AND(L1842=0,K1844&gt;0),$D1841-L1843,IF(L1842=0,0,$D1841-L1843)),0))</f>
        <v>0</v>
      </c>
      <c r="M1844" s="253">
        <f t="shared" ca="1" si="2467"/>
        <v>0</v>
      </c>
      <c r="N1844" s="253">
        <f t="shared" ca="1" si="2467"/>
        <v>0</v>
      </c>
      <c r="O1844" s="253">
        <f t="shared" ca="1" si="2467"/>
        <v>0</v>
      </c>
      <c r="P1844" s="253">
        <f t="shared" ca="1" si="2467"/>
        <v>0</v>
      </c>
      <c r="Q1844" s="253">
        <f t="shared" ca="1" si="2467"/>
        <v>0</v>
      </c>
      <c r="R1844" s="253">
        <f t="shared" ca="1" si="2467"/>
        <v>0</v>
      </c>
      <c r="S1844" s="253">
        <f t="shared" ca="1" si="2467"/>
        <v>0</v>
      </c>
      <c r="T1844" s="253">
        <f t="shared" ca="1" si="2467"/>
        <v>0</v>
      </c>
      <c r="U1844" s="253">
        <f t="shared" ca="1" si="2467"/>
        <v>0</v>
      </c>
      <c r="V1844" s="253">
        <f t="shared" ca="1" si="2467"/>
        <v>0</v>
      </c>
      <c r="W1844" s="253">
        <f t="shared" ca="1" si="2467"/>
        <v>0</v>
      </c>
      <c r="X1844" s="253">
        <f t="shared" ref="X1844:AA1844" ca="1" si="2468">IF($D1840=LataProjekcji,ROUND($D1841-X1843,0),ROUND(IF(AND(X1842=0,W1844&gt;0),$D1841-X1843,IF(X1842=0,0,$D1841-X1843)),0))</f>
        <v>0</v>
      </c>
      <c r="Y1844" s="253">
        <f t="shared" ca="1" si="2468"/>
        <v>0</v>
      </c>
      <c r="Z1844" s="253">
        <f t="shared" ca="1" si="2468"/>
        <v>0</v>
      </c>
      <c r="AA1844" s="253">
        <f t="shared" ca="1" si="2468"/>
        <v>0</v>
      </c>
      <c r="AB1844" s="253">
        <f t="shared" ref="AB1844" ca="1" si="2469">IF($D1840=LataProjekcji,ROUND($D1841-AB1843,0),ROUND(IF(AND(AB1842=0,AA1844&gt;0),$D1841-AB1843,IF(AB1842=0,0,$D1841-AB1843)),0))</f>
        <v>0</v>
      </c>
      <c r="AC1844" s="253">
        <f t="shared" ref="AC1844" ca="1" si="2470">IF($D1840=LataProjekcji,ROUND($D1841-AC1843,0),ROUND(IF(AND(AC1842=0,AB1844&gt;0),$D1841-AC1843,IF(AC1842=0,0,$D1841-AC1843)),0))</f>
        <v>0</v>
      </c>
      <c r="AD1844" s="253">
        <f t="shared" ref="AD1844" ca="1" si="2471">IF($D1840=LataProjekcji,ROUND($D1841-AD1843,0),ROUND(IF(AND(AD1842=0,AC1844&gt;0),$D1841-AD1843,IF(AD1842=0,0,$D1841-AD1843)),0))</f>
        <v>0</v>
      </c>
      <c r="AE1844" s="253">
        <f t="shared" ref="AE1844" ca="1" si="2472">IF($D1840=LataProjekcji,ROUND($D1841-AE1843,0),ROUND(IF(AND(AE1842=0,AD1844&gt;0),$D1841-AE1843,IF(AE1842=0,0,$D1841-AE1843)),0))</f>
        <v>0</v>
      </c>
    </row>
    <row r="1845" spans="1:31" hidden="1">
      <c r="A1845" s="325"/>
      <c r="B1845" s="20"/>
      <c r="C1845" s="20"/>
      <c r="D1845" s="21"/>
      <c r="E1845" s="21"/>
      <c r="F1845" s="21"/>
      <c r="G1845" s="21"/>
      <c r="H1845" s="384">
        <f>H1838+1</f>
        <v>33</v>
      </c>
      <c r="I1845" s="21"/>
      <c r="J1845" s="384" t="s">
        <v>403</v>
      </c>
      <c r="K1845" s="523">
        <f t="shared" ref="K1845:AE1845" ca="1" si="2473">IF(AND(OFFSET($F$269,$D1839,0)="tak",OFFSET($G$269,$D1839,0)="tak",OFFSET($J$269,$D1839,0)="ok",LataProjekcji&lt;=Koniec_Projekt),ROUND(OFFSET($K$2527,$H1844,(COLUMN()-11))*OFFSET($K$469,$H1845,(COLUMN()-11)),0),0)</f>
        <v>0</v>
      </c>
      <c r="L1845" s="523">
        <f t="shared" ca="1" si="2473"/>
        <v>0</v>
      </c>
      <c r="M1845" s="523">
        <f t="shared" ca="1" si="2473"/>
        <v>0</v>
      </c>
      <c r="N1845" s="523">
        <f t="shared" ca="1" si="2473"/>
        <v>0</v>
      </c>
      <c r="O1845" s="523">
        <f t="shared" ca="1" si="2473"/>
        <v>0</v>
      </c>
      <c r="P1845" s="523">
        <f t="shared" ca="1" si="2473"/>
        <v>0</v>
      </c>
      <c r="Q1845" s="523">
        <f t="shared" ca="1" si="2473"/>
        <v>0</v>
      </c>
      <c r="R1845" s="523">
        <f t="shared" ca="1" si="2473"/>
        <v>0</v>
      </c>
      <c r="S1845" s="523">
        <f t="shared" ca="1" si="2473"/>
        <v>0</v>
      </c>
      <c r="T1845" s="523">
        <f t="shared" ca="1" si="2473"/>
        <v>0</v>
      </c>
      <c r="U1845" s="523">
        <f t="shared" ca="1" si="2473"/>
        <v>0</v>
      </c>
      <c r="V1845" s="523">
        <f t="shared" ca="1" si="2473"/>
        <v>0</v>
      </c>
      <c r="W1845" s="523">
        <f t="shared" ca="1" si="2473"/>
        <v>0</v>
      </c>
      <c r="X1845" s="523">
        <f t="shared" ca="1" si="2473"/>
        <v>0</v>
      </c>
      <c r="Y1845" s="523">
        <f t="shared" ca="1" si="2473"/>
        <v>0</v>
      </c>
      <c r="Z1845" s="523">
        <f t="shared" ca="1" si="2473"/>
        <v>0</v>
      </c>
      <c r="AA1845" s="523">
        <f t="shared" ca="1" si="2473"/>
        <v>0</v>
      </c>
      <c r="AB1845" s="523">
        <f t="shared" ca="1" si="2473"/>
        <v>0</v>
      </c>
      <c r="AC1845" s="523">
        <f t="shared" ca="1" si="2473"/>
        <v>0</v>
      </c>
      <c r="AD1845" s="523">
        <f t="shared" ca="1" si="2473"/>
        <v>0</v>
      </c>
      <c r="AE1845" s="523">
        <f t="shared" ca="1" si="2473"/>
        <v>0</v>
      </c>
    </row>
    <row r="1846" spans="1:31" hidden="1">
      <c r="A1846" s="325"/>
      <c r="B1846" s="20">
        <f ca="1">OFFSET($B$269,D1846,0)</f>
        <v>0</v>
      </c>
      <c r="C1846" s="20"/>
      <c r="D1846" s="21">
        <f>D1839+1</f>
        <v>183</v>
      </c>
      <c r="E1846" s="21"/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  <c r="W1846" s="21"/>
      <c r="X1846" s="21"/>
      <c r="Y1846" s="21"/>
      <c r="Z1846" s="21"/>
      <c r="AA1846" s="21"/>
      <c r="AB1846" s="21"/>
      <c r="AC1846" s="21"/>
      <c r="AD1846" s="21"/>
      <c r="AE1846" s="21"/>
    </row>
    <row r="1847" spans="1:31" hidden="1">
      <c r="A1847" s="325"/>
      <c r="B1847" s="21" t="s">
        <v>394</v>
      </c>
      <c r="C1847" s="21"/>
      <c r="D1847" s="164">
        <f ca="1">YEAR(OFFSET($E$269,D1846,0))</f>
        <v>1900</v>
      </c>
      <c r="E1847" s="164">
        <f ca="1">MONTH(OFFSET($E$269,D1846,0))</f>
        <v>1</v>
      </c>
      <c r="F1847" s="522" cm="1">
        <f t="array" aca="1" ref="F1847" ca="1">IleMiesiecyDoKoncaRokuST</f>
        <v>11</v>
      </c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  <c r="R1847" s="21"/>
      <c r="S1847" s="21"/>
      <c r="T1847" s="21"/>
      <c r="U1847" s="21"/>
      <c r="V1847" s="21"/>
      <c r="W1847" s="21"/>
      <c r="X1847" s="21"/>
      <c r="Y1847" s="21"/>
      <c r="Z1847" s="21"/>
      <c r="AA1847" s="21"/>
      <c r="AB1847" s="21"/>
      <c r="AC1847" s="21"/>
      <c r="AD1847" s="21"/>
      <c r="AE1847" s="21"/>
    </row>
    <row r="1848" spans="1:31" hidden="1">
      <c r="A1848" s="325"/>
      <c r="B1848" s="21" t="s">
        <v>387</v>
      </c>
      <c r="C1848" s="21"/>
      <c r="D1848" s="369">
        <f ca="1">IF(E1848&lt;0,0,ROUND(E1848,0))</f>
        <v>0</v>
      </c>
      <c r="E1848" s="248">
        <f ca="1">OFFSET($D$269,D1846,0)</f>
        <v>0</v>
      </c>
      <c r="F1848" s="369">
        <f ca="1">IF(E1848&gt;10,ROUND(($D1849/12)*$F1847,0),$D1848)</f>
        <v>0</v>
      </c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  <c r="R1848" s="21"/>
      <c r="S1848" s="21"/>
      <c r="T1848" s="21"/>
      <c r="U1848" s="21"/>
      <c r="V1848" s="21"/>
      <c r="W1848" s="21"/>
      <c r="X1848" s="21"/>
      <c r="Y1848" s="21"/>
      <c r="Z1848" s="21"/>
      <c r="AA1848" s="21"/>
      <c r="AB1848" s="21"/>
      <c r="AC1848" s="21"/>
      <c r="AD1848" s="21"/>
      <c r="AE1848" s="21"/>
    </row>
    <row r="1849" spans="1:31" hidden="1">
      <c r="A1849" s="325"/>
      <c r="B1849" s="21" t="s">
        <v>395</v>
      </c>
      <c r="C1849" s="415">
        <f ca="1">OFFSET($C$269,D1846,0)</f>
        <v>0</v>
      </c>
      <c r="D1849" s="246">
        <f ca="1">IF(ISBLANK(OFFSET($E$269,D1846,0)),0,IF(E1848&gt;10,ROUND(D1848*C1849,0),IF(D1848&lt;0,0,D1848)))</f>
        <v>0</v>
      </c>
      <c r="E1849" s="21"/>
      <c r="F1849" s="21"/>
      <c r="G1849" s="21"/>
      <c r="H1849" s="21"/>
      <c r="I1849" s="21"/>
      <c r="J1849" s="21"/>
      <c r="K1849" s="74">
        <f ca="1">ROUND(IF($D1847=LataProjekcji,$F1848,IF($D1847=LataProjekcji,$D1849,0)),0)</f>
        <v>0</v>
      </c>
      <c r="L1849" s="247">
        <f ca="1">ROUND(IF(OR(AND($D1847=LataProjekcji,$F1847&gt;0),AND($D1847=LataProjekcji,$F1847=0,$E1848&lt;=10)),$F1848,IF($D1847&lt;LataProjekcji,IF((SUM($K1849:K1849)+$D1849)&lt;$D1848,$D1849,$D1848-SUM($K1849:K1849)),0)),0)</f>
        <v>0</v>
      </c>
      <c r="M1849" s="247">
        <f ca="1">ROUND(IF(OR(AND($D1847=LataProjekcji,$F1847&gt;0),AND($D1847=LataProjekcji,$F1847=0,$E1848&lt;=10)),$F1848,IF($D1847&lt;LataProjekcji,IF((SUM($K1849:L1849)+$D1849)&lt;$D1848,$D1849,$D1848-SUM($K1849:L1849)),0)),0)</f>
        <v>0</v>
      </c>
      <c r="N1849" s="247">
        <f ca="1">ROUND(IF(OR(AND($D1847=LataProjekcji,$F1847&gt;0),AND($D1847=LataProjekcji,$F1847=0,$E1848&lt;=10)),$F1848,IF($D1847&lt;LataProjekcji,IF((SUM($K1849:M1849)+$D1849)&lt;$D1848,$D1849,$D1848-SUM($K1849:M1849)),0)),0)</f>
        <v>0</v>
      </c>
      <c r="O1849" s="247">
        <f ca="1">ROUND(IF(OR(AND($D1847=LataProjekcji,$F1847&gt;0),AND($D1847=LataProjekcji,$F1847=0,$E1848&lt;=10)),$F1848,IF($D1847&lt;LataProjekcji,IF((SUM($K1849:N1849)+$D1849)&lt;$D1848,$D1849,$D1848-SUM($K1849:N1849)),0)),0)</f>
        <v>0</v>
      </c>
      <c r="P1849" s="247">
        <f ca="1">ROUND(IF(OR(AND($D1847=LataProjekcji,$F1847&gt;0),AND($D1847=LataProjekcji,$F1847=0,$E1848&lt;=10)),$F1848,IF($D1847&lt;LataProjekcji,IF((SUM($K1849:O1849)+$D1849)&lt;$D1848,$D1849,$D1848-SUM($K1849:O1849)),0)),0)</f>
        <v>0</v>
      </c>
      <c r="Q1849" s="247">
        <f ca="1">ROUND(IF(OR(AND($D1847=LataProjekcji,$F1847&gt;0),AND($D1847=LataProjekcji,$F1847=0,$E1848&lt;=10)),$F1848,IF($D1847&lt;LataProjekcji,IF((SUM($K1849:P1849)+$D1849)&lt;$D1848,$D1849,$D1848-SUM($K1849:P1849)),0)),0)</f>
        <v>0</v>
      </c>
      <c r="R1849" s="247">
        <f ca="1">ROUND(IF(OR(AND($D1847=LataProjekcji,$F1847&gt;0),AND($D1847=LataProjekcji,$F1847=0,$E1848&lt;=10)),$F1848,IF($D1847&lt;LataProjekcji,IF((SUM($K1849:Q1849)+$D1849)&lt;$D1848,$D1849,$D1848-SUM($K1849:Q1849)),0)),0)</f>
        <v>0</v>
      </c>
      <c r="S1849" s="247">
        <f ca="1">ROUND(IF(OR(AND($D1847=LataProjekcji,$F1847&gt;0),AND($D1847=LataProjekcji,$F1847=0,$E1848&lt;=10)),$F1848,IF($D1847&lt;LataProjekcji,IF((SUM($K1849:R1849)+$D1849)&lt;$D1848,$D1849,$D1848-SUM($K1849:R1849)),0)),0)</f>
        <v>0</v>
      </c>
      <c r="T1849" s="247">
        <f ca="1">ROUND(IF(OR(AND($D1847=LataProjekcji,$F1847&gt;0),AND($D1847=LataProjekcji,$F1847=0,$E1848&lt;=10)),$F1848,IF($D1847&lt;LataProjekcji,IF((SUM($K1849:S1849)+$D1849)&lt;$D1848,$D1849,$D1848-SUM($K1849:S1849)),0)),0)</f>
        <v>0</v>
      </c>
      <c r="U1849" s="247">
        <f ca="1">ROUND(IF(OR(AND($D1847=LataProjekcji,$F1847&gt;0),AND($D1847=LataProjekcji,$F1847=0,$E1848&lt;=10)),$F1848,IF($D1847&lt;LataProjekcji,IF((SUM($K1849:T1849)+$D1849)&lt;$D1848,$D1849,$D1848-SUM($K1849:T1849)),0)),0)</f>
        <v>0</v>
      </c>
      <c r="V1849" s="247">
        <f ca="1">ROUND(IF(OR(AND($D1847=LataProjekcji,$F1847&gt;0),AND($D1847=LataProjekcji,$F1847=0,$E1848&lt;=10)),$F1848,IF($D1847&lt;LataProjekcji,IF((SUM($K1849:U1849)+$D1849)&lt;$D1848,$D1849,$D1848-SUM($K1849:U1849)),0)),0)</f>
        <v>0</v>
      </c>
      <c r="W1849" s="247">
        <f ca="1">ROUND(IF(OR(AND($D1847=LataProjekcji,$F1847&gt;0),AND($D1847=LataProjekcji,$F1847=0,$E1848&lt;=10)),$F1848,IF($D1847&lt;LataProjekcji,IF((SUM($K1849:V1849)+$D1849)&lt;$D1848,$D1849,$D1848-SUM($K1849:V1849)),0)),0)</f>
        <v>0</v>
      </c>
      <c r="X1849" s="247">
        <f ca="1">ROUND(IF(OR(AND($D1847=LataProjekcji,$F1847&gt;0),AND($D1847=LataProjekcji,$F1847=0,$E1848&lt;=10)),$F1848,IF($D1847&lt;LataProjekcji,IF((SUM($K1849:W1849)+$D1849)&lt;$D1848,$D1849,$D1848-SUM($K1849:W1849)),0)),0)</f>
        <v>0</v>
      </c>
      <c r="Y1849" s="247">
        <f ca="1">ROUND(IF(OR(AND($D1847=LataProjekcji,$F1847&gt;0),AND($D1847=LataProjekcji,$F1847=0,$E1848&lt;=10)),$F1848,IF($D1847&lt;LataProjekcji,IF((SUM($K1849:X1849)+$D1849)&lt;$D1848,$D1849,$D1848-SUM($K1849:X1849)),0)),0)</f>
        <v>0</v>
      </c>
      <c r="Z1849" s="247">
        <f ca="1">ROUND(IF(OR(AND($D1847=LataProjekcji,$F1847&gt;0),AND($D1847=LataProjekcji,$F1847=0,$E1848&lt;=10)),$F1848,IF($D1847&lt;LataProjekcji,IF((SUM($K1849:Y1849)+$D1849)&lt;$D1848,$D1849,$D1848-SUM($K1849:Y1849)),0)),0)</f>
        <v>0</v>
      </c>
      <c r="AA1849" s="247">
        <f ca="1">ROUND(IF(OR(AND($D1847=LataProjekcji,$F1847&gt;0),AND($D1847=LataProjekcji,$F1847=0,$E1848&lt;=10)),$F1848,IF($D1847&lt;LataProjekcji,IF((SUM($K1849:Z1849)+$D1849)&lt;$D1848,$D1849,$D1848-SUM($K1849:Z1849)),0)),0)</f>
        <v>0</v>
      </c>
      <c r="AB1849" s="247">
        <f ca="1">ROUND(IF(OR(AND($D1847=LataProjekcji,$F1847&gt;0),AND($D1847=LataProjekcji,$F1847=0,$E1848&lt;=10)),$F1848,IF($D1847&lt;LataProjekcji,IF((SUM($K1849:AA1849)+$D1849)&lt;$D1848,$D1849,$D1848-SUM($K1849:AA1849)),0)),0)</f>
        <v>0</v>
      </c>
      <c r="AC1849" s="247">
        <f ca="1">ROUND(IF(OR(AND($D1847=LataProjekcji,$F1847&gt;0),AND($D1847=LataProjekcji,$F1847=0,$E1848&lt;=10)),$F1848,IF($D1847&lt;LataProjekcji,IF((SUM($K1849:AB1849)+$D1849)&lt;$D1848,$D1849,$D1848-SUM($K1849:AB1849)),0)),0)</f>
        <v>0</v>
      </c>
      <c r="AD1849" s="247">
        <f ca="1">ROUND(IF(OR(AND($D1847=LataProjekcji,$F1847&gt;0),AND($D1847=LataProjekcji,$F1847=0,$E1848&lt;=10)),$F1848,IF($D1847&lt;LataProjekcji,IF((SUM($K1849:AC1849)+$D1849)&lt;$D1848,$D1849,$D1848-SUM($K1849:AC1849)),0)),0)</f>
        <v>0</v>
      </c>
      <c r="AE1849" s="247">
        <f ca="1">ROUND(IF(OR(AND($D1847=LataProjekcji,$F1847&gt;0),AND($D1847=LataProjekcji,$F1847=0,$E1848&lt;=10)),$F1848,IF($D1847&lt;LataProjekcji,IF((SUM($K1849:AD1849)+$D1849)&lt;$D1848,$D1849,$D1848-SUM($K1849:AD1849)),0)),0)</f>
        <v>0</v>
      </c>
    </row>
    <row r="1850" spans="1:31" ht="12.5" hidden="1" thickBot="1">
      <c r="A1850" s="325"/>
      <c r="B1850" s="21" t="s">
        <v>396</v>
      </c>
      <c r="C1850" s="21"/>
      <c r="D1850" s="22"/>
      <c r="E1850" s="21"/>
      <c r="F1850" s="21"/>
      <c r="G1850" s="21"/>
      <c r="H1850" s="21"/>
      <c r="I1850" s="21"/>
      <c r="J1850" s="21"/>
      <c r="K1850" s="22">
        <f ca="1">ROUND(K1849,0)</f>
        <v>0</v>
      </c>
      <c r="L1850" s="22">
        <f t="shared" ref="L1850:W1850" ca="1" si="2474">ROUND(K1850+L1849,0)</f>
        <v>0</v>
      </c>
      <c r="M1850" s="22">
        <f t="shared" ca="1" si="2474"/>
        <v>0</v>
      </c>
      <c r="N1850" s="22">
        <f t="shared" ca="1" si="2474"/>
        <v>0</v>
      </c>
      <c r="O1850" s="22">
        <f t="shared" ca="1" si="2474"/>
        <v>0</v>
      </c>
      <c r="P1850" s="22">
        <f t="shared" ca="1" si="2474"/>
        <v>0</v>
      </c>
      <c r="Q1850" s="22">
        <f t="shared" ca="1" si="2474"/>
        <v>0</v>
      </c>
      <c r="R1850" s="22">
        <f t="shared" ca="1" si="2474"/>
        <v>0</v>
      </c>
      <c r="S1850" s="22">
        <f t="shared" ca="1" si="2474"/>
        <v>0</v>
      </c>
      <c r="T1850" s="22">
        <f t="shared" ca="1" si="2474"/>
        <v>0</v>
      </c>
      <c r="U1850" s="22">
        <f t="shared" ca="1" si="2474"/>
        <v>0</v>
      </c>
      <c r="V1850" s="22">
        <f t="shared" ca="1" si="2474"/>
        <v>0</v>
      </c>
      <c r="W1850" s="22">
        <f t="shared" ca="1" si="2474"/>
        <v>0</v>
      </c>
      <c r="X1850" s="22">
        <f ca="1">ROUND(W1850+X1849,0)</f>
        <v>0</v>
      </c>
      <c r="Y1850" s="22">
        <f ca="1">ROUND(X1850+Y1849,0)</f>
        <v>0</v>
      </c>
      <c r="Z1850" s="22">
        <f t="shared" ref="Z1850:AA1850" ca="1" si="2475">ROUND(Y1850+Z1849,0)</f>
        <v>0</v>
      </c>
      <c r="AA1850" s="22">
        <f t="shared" ca="1" si="2475"/>
        <v>0</v>
      </c>
      <c r="AB1850" s="22">
        <f t="shared" ref="AB1850" ca="1" si="2476">ROUND(AA1850+AB1849,0)</f>
        <v>0</v>
      </c>
      <c r="AC1850" s="22">
        <f t="shared" ref="AC1850" ca="1" si="2477">ROUND(AB1850+AC1849,0)</f>
        <v>0</v>
      </c>
      <c r="AD1850" s="22">
        <f t="shared" ref="AD1850" ca="1" si="2478">ROUND(AC1850+AD1849,0)</f>
        <v>0</v>
      </c>
      <c r="AE1850" s="22">
        <f t="shared" ref="AE1850" ca="1" si="2479">ROUND(AD1850+AE1849,0)</f>
        <v>0</v>
      </c>
    </row>
    <row r="1851" spans="1:31" ht="12.5" hidden="1" thickBot="1">
      <c r="A1851" s="325"/>
      <c r="B1851" s="21" t="s">
        <v>387</v>
      </c>
      <c r="C1851" s="21"/>
      <c r="D1851" s="22"/>
      <c r="E1851" s="21"/>
      <c r="F1851" s="21"/>
      <c r="G1851" s="21"/>
      <c r="H1851" s="534">
        <f>H1844+7</f>
        <v>489</v>
      </c>
      <c r="I1851" s="21"/>
      <c r="J1851" s="21"/>
      <c r="K1851" s="76">
        <f ca="1">IF($D1847=LataProjekcji,ROUND($D1848-K1850,0),ROUND(IF(K1849=0,0,$D1848-K1850),0))</f>
        <v>0</v>
      </c>
      <c r="L1851" s="253">
        <f t="shared" ref="L1851:W1851" ca="1" si="2480">IF($D1847=LataProjekcji,ROUND($D1848-L1850,0),ROUND(IF(AND(L1849=0,K1851&gt;0),$D1848-L1850,IF(L1849=0,0,$D1848-L1850)),0))</f>
        <v>0</v>
      </c>
      <c r="M1851" s="253">
        <f t="shared" ca="1" si="2480"/>
        <v>0</v>
      </c>
      <c r="N1851" s="253">
        <f t="shared" ca="1" si="2480"/>
        <v>0</v>
      </c>
      <c r="O1851" s="253">
        <f t="shared" ca="1" si="2480"/>
        <v>0</v>
      </c>
      <c r="P1851" s="253">
        <f t="shared" ca="1" si="2480"/>
        <v>0</v>
      </c>
      <c r="Q1851" s="253">
        <f t="shared" ca="1" si="2480"/>
        <v>0</v>
      </c>
      <c r="R1851" s="253">
        <f t="shared" ca="1" si="2480"/>
        <v>0</v>
      </c>
      <c r="S1851" s="253">
        <f t="shared" ca="1" si="2480"/>
        <v>0</v>
      </c>
      <c r="T1851" s="253">
        <f t="shared" ca="1" si="2480"/>
        <v>0</v>
      </c>
      <c r="U1851" s="253">
        <f t="shared" ca="1" si="2480"/>
        <v>0</v>
      </c>
      <c r="V1851" s="253">
        <f t="shared" ca="1" si="2480"/>
        <v>0</v>
      </c>
      <c r="W1851" s="253">
        <f t="shared" ca="1" si="2480"/>
        <v>0</v>
      </c>
      <c r="X1851" s="253">
        <f t="shared" ref="X1851:AA1851" ca="1" si="2481">IF($D1847=LataProjekcji,ROUND($D1848-X1850,0),ROUND(IF(AND(X1849=0,W1851&gt;0),$D1848-X1850,IF(X1849=0,0,$D1848-X1850)),0))</f>
        <v>0</v>
      </c>
      <c r="Y1851" s="253">
        <f t="shared" ca="1" si="2481"/>
        <v>0</v>
      </c>
      <c r="Z1851" s="253">
        <f t="shared" ca="1" si="2481"/>
        <v>0</v>
      </c>
      <c r="AA1851" s="253">
        <f t="shared" ca="1" si="2481"/>
        <v>0</v>
      </c>
      <c r="AB1851" s="253">
        <f t="shared" ref="AB1851" ca="1" si="2482">IF($D1847=LataProjekcji,ROUND($D1848-AB1850,0),ROUND(IF(AND(AB1849=0,AA1851&gt;0),$D1848-AB1850,IF(AB1849=0,0,$D1848-AB1850)),0))</f>
        <v>0</v>
      </c>
      <c r="AC1851" s="253">
        <f t="shared" ref="AC1851" ca="1" si="2483">IF($D1847=LataProjekcji,ROUND($D1848-AC1850,0),ROUND(IF(AND(AC1849=0,AB1851&gt;0),$D1848-AC1850,IF(AC1849=0,0,$D1848-AC1850)),0))</f>
        <v>0</v>
      </c>
      <c r="AD1851" s="253">
        <f t="shared" ref="AD1851" ca="1" si="2484">IF($D1847=LataProjekcji,ROUND($D1848-AD1850,0),ROUND(IF(AND(AD1849=0,AC1851&gt;0),$D1848-AD1850,IF(AD1849=0,0,$D1848-AD1850)),0))</f>
        <v>0</v>
      </c>
      <c r="AE1851" s="253">
        <f t="shared" ref="AE1851" ca="1" si="2485">IF($D1847=LataProjekcji,ROUND($D1848-AE1850,0),ROUND(IF(AND(AE1849=0,AD1851&gt;0),$D1848-AE1850,IF(AE1849=0,0,$D1848-AE1850)),0))</f>
        <v>0</v>
      </c>
    </row>
    <row r="1852" spans="1:31" hidden="1">
      <c r="A1852" s="325"/>
      <c r="B1852" s="21"/>
      <c r="C1852" s="21"/>
      <c r="D1852" s="22"/>
      <c r="E1852" s="21"/>
      <c r="F1852" s="21"/>
      <c r="G1852" s="21"/>
      <c r="H1852" s="384">
        <f>H1845+1</f>
        <v>34</v>
      </c>
      <c r="I1852" s="21"/>
      <c r="J1852" s="384" t="s">
        <v>403</v>
      </c>
      <c r="K1852" s="523">
        <f t="shared" ref="K1852:AE1852" ca="1" si="2486">IF(AND(OFFSET($F$269,$D1846,0)="tak",OFFSET($G$269,$D1846,0)="tak",OFFSET($J$269,$D1846,0)="ok",LataProjekcji&lt;=Koniec_Projekt),ROUND(OFFSET($K$2527,$H1851,(COLUMN()-11))*OFFSET($K$469,$H1852,(COLUMN()-11)),0),0)</f>
        <v>0</v>
      </c>
      <c r="L1852" s="523">
        <f t="shared" ca="1" si="2486"/>
        <v>0</v>
      </c>
      <c r="M1852" s="523">
        <f t="shared" ca="1" si="2486"/>
        <v>0</v>
      </c>
      <c r="N1852" s="523">
        <f t="shared" ca="1" si="2486"/>
        <v>0</v>
      </c>
      <c r="O1852" s="523">
        <f t="shared" ca="1" si="2486"/>
        <v>0</v>
      </c>
      <c r="P1852" s="523">
        <f t="shared" ca="1" si="2486"/>
        <v>0</v>
      </c>
      <c r="Q1852" s="523">
        <f t="shared" ca="1" si="2486"/>
        <v>0</v>
      </c>
      <c r="R1852" s="523">
        <f t="shared" ca="1" si="2486"/>
        <v>0</v>
      </c>
      <c r="S1852" s="523">
        <f t="shared" ca="1" si="2486"/>
        <v>0</v>
      </c>
      <c r="T1852" s="523">
        <f t="shared" ca="1" si="2486"/>
        <v>0</v>
      </c>
      <c r="U1852" s="523">
        <f t="shared" ca="1" si="2486"/>
        <v>0</v>
      </c>
      <c r="V1852" s="523">
        <f t="shared" ca="1" si="2486"/>
        <v>0</v>
      </c>
      <c r="W1852" s="523">
        <f t="shared" ca="1" si="2486"/>
        <v>0</v>
      </c>
      <c r="X1852" s="523">
        <f t="shared" ca="1" si="2486"/>
        <v>0</v>
      </c>
      <c r="Y1852" s="523">
        <f t="shared" ca="1" si="2486"/>
        <v>0</v>
      </c>
      <c r="Z1852" s="523">
        <f t="shared" ca="1" si="2486"/>
        <v>0</v>
      </c>
      <c r="AA1852" s="523">
        <f t="shared" ca="1" si="2486"/>
        <v>0</v>
      </c>
      <c r="AB1852" s="523">
        <f t="shared" ca="1" si="2486"/>
        <v>0</v>
      </c>
      <c r="AC1852" s="523">
        <f t="shared" ca="1" si="2486"/>
        <v>0</v>
      </c>
      <c r="AD1852" s="523">
        <f t="shared" ca="1" si="2486"/>
        <v>0</v>
      </c>
      <c r="AE1852" s="523">
        <f t="shared" ca="1" si="2486"/>
        <v>0</v>
      </c>
    </row>
    <row r="1853" spans="1:31" hidden="1">
      <c r="A1853" s="325"/>
      <c r="B1853" s="20">
        <f ca="1">OFFSET($B$269,D1853,0)</f>
        <v>0</v>
      </c>
      <c r="C1853" s="20"/>
      <c r="D1853" s="21">
        <f>D1846+1</f>
        <v>184</v>
      </c>
      <c r="E1853" s="21"/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  <c r="R1853" s="21"/>
      <c r="S1853" s="21"/>
      <c r="T1853" s="21"/>
      <c r="U1853" s="21"/>
      <c r="V1853" s="21"/>
      <c r="W1853" s="21"/>
      <c r="X1853" s="21"/>
      <c r="Y1853" s="21"/>
      <c r="Z1853" s="21"/>
      <c r="AA1853" s="21"/>
      <c r="AB1853" s="21"/>
      <c r="AC1853" s="21"/>
      <c r="AD1853" s="21"/>
      <c r="AE1853" s="21"/>
    </row>
    <row r="1854" spans="1:31" hidden="1">
      <c r="A1854" s="325"/>
      <c r="B1854" s="21" t="s">
        <v>394</v>
      </c>
      <c r="C1854" s="21"/>
      <c r="D1854" s="164">
        <f ca="1">YEAR(OFFSET($E$269,D1853,0))</f>
        <v>1900</v>
      </c>
      <c r="E1854" s="164">
        <f ca="1">MONTH(OFFSET($E$269,D1853,0))</f>
        <v>1</v>
      </c>
      <c r="F1854" s="522" cm="1">
        <f t="array" aca="1" ref="F1854" ca="1">IleMiesiecyDoKoncaRokuST</f>
        <v>11</v>
      </c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  <c r="R1854" s="21"/>
      <c r="S1854" s="21"/>
      <c r="T1854" s="21"/>
      <c r="U1854" s="21"/>
      <c r="V1854" s="21"/>
      <c r="W1854" s="21"/>
      <c r="X1854" s="21"/>
      <c r="Y1854" s="21"/>
      <c r="Z1854" s="21"/>
      <c r="AA1854" s="21"/>
      <c r="AB1854" s="21"/>
      <c r="AC1854" s="21"/>
      <c r="AD1854" s="21"/>
      <c r="AE1854" s="21"/>
    </row>
    <row r="1855" spans="1:31" hidden="1">
      <c r="A1855" s="325"/>
      <c r="B1855" s="21" t="s">
        <v>387</v>
      </c>
      <c r="C1855" s="21"/>
      <c r="D1855" s="370">
        <f ca="1">IF(E1855&lt;0,0,ROUND(E1855,0))</f>
        <v>0</v>
      </c>
      <c r="E1855" s="248">
        <f ca="1">OFFSET($D$269,D1853,0)</f>
        <v>0</v>
      </c>
      <c r="F1855" s="370">
        <f ca="1">IF(E1855&gt;10,ROUND(($D1856/12)*$F1854,0),$D1855)</f>
        <v>0</v>
      </c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  <c r="V1855" s="21"/>
      <c r="W1855" s="21"/>
      <c r="X1855" s="21"/>
      <c r="Y1855" s="21"/>
      <c r="Z1855" s="21"/>
      <c r="AA1855" s="21"/>
      <c r="AB1855" s="21"/>
      <c r="AC1855" s="21"/>
      <c r="AD1855" s="21"/>
      <c r="AE1855" s="21"/>
    </row>
    <row r="1856" spans="1:31" hidden="1">
      <c r="A1856" s="325"/>
      <c r="B1856" s="21" t="s">
        <v>395</v>
      </c>
      <c r="C1856" s="415">
        <f ca="1">OFFSET($C$269,D1853,0)</f>
        <v>0</v>
      </c>
      <c r="D1856" s="246">
        <f ca="1">IF(ISBLANK(OFFSET($E$269,D1853,0)),0,IF(E1855&gt;10,ROUND(D1855*C1856,0),IF(D1855&lt;0,0,D1855)))</f>
        <v>0</v>
      </c>
      <c r="E1856" s="21"/>
      <c r="F1856" s="21"/>
      <c r="G1856" s="21"/>
      <c r="H1856" s="21"/>
      <c r="I1856" s="21"/>
      <c r="J1856" s="21"/>
      <c r="K1856" s="74">
        <f ca="1">ROUND(IF($D1854=LataProjekcji,$F1855,IF($D1854=LataProjekcji,$D1856,0)),0)</f>
        <v>0</v>
      </c>
      <c r="L1856" s="247">
        <f ca="1">ROUND(IF(OR(AND($D1854=LataProjekcji,$F1854&gt;0),AND($D1854=LataProjekcji,$F1854=0,$E1855&lt;=10)),$F1855,IF($D1854&lt;LataProjekcji,IF((SUM($K1856:K1856)+$D1856)&lt;$D1855,$D1856,$D1855-SUM($K1856:K1856)),0)),0)</f>
        <v>0</v>
      </c>
      <c r="M1856" s="247">
        <f ca="1">ROUND(IF(OR(AND($D1854=LataProjekcji,$F1854&gt;0),AND($D1854=LataProjekcji,$F1854=0,$E1855&lt;=10)),$F1855,IF($D1854&lt;LataProjekcji,IF((SUM($K1856:L1856)+$D1856)&lt;$D1855,$D1856,$D1855-SUM($K1856:L1856)),0)),0)</f>
        <v>0</v>
      </c>
      <c r="N1856" s="247">
        <f ca="1">ROUND(IF(OR(AND($D1854=LataProjekcji,$F1854&gt;0),AND($D1854=LataProjekcji,$F1854=0,$E1855&lt;=10)),$F1855,IF($D1854&lt;LataProjekcji,IF((SUM($K1856:M1856)+$D1856)&lt;$D1855,$D1856,$D1855-SUM($K1856:M1856)),0)),0)</f>
        <v>0</v>
      </c>
      <c r="O1856" s="247">
        <f ca="1">ROUND(IF(OR(AND($D1854=LataProjekcji,$F1854&gt;0),AND($D1854=LataProjekcji,$F1854=0,$E1855&lt;=10)),$F1855,IF($D1854&lt;LataProjekcji,IF((SUM($K1856:N1856)+$D1856)&lt;$D1855,$D1856,$D1855-SUM($K1856:N1856)),0)),0)</f>
        <v>0</v>
      </c>
      <c r="P1856" s="247">
        <f ca="1">ROUND(IF(OR(AND($D1854=LataProjekcji,$F1854&gt;0),AND($D1854=LataProjekcji,$F1854=0,$E1855&lt;=10)),$F1855,IF($D1854&lt;LataProjekcji,IF((SUM($K1856:O1856)+$D1856)&lt;$D1855,$D1856,$D1855-SUM($K1856:O1856)),0)),0)</f>
        <v>0</v>
      </c>
      <c r="Q1856" s="247">
        <f ca="1">ROUND(IF(OR(AND($D1854=LataProjekcji,$F1854&gt;0),AND($D1854=LataProjekcji,$F1854=0,$E1855&lt;=10)),$F1855,IF($D1854&lt;LataProjekcji,IF((SUM($K1856:P1856)+$D1856)&lt;$D1855,$D1856,$D1855-SUM($K1856:P1856)),0)),0)</f>
        <v>0</v>
      </c>
      <c r="R1856" s="247">
        <f ca="1">ROUND(IF(OR(AND($D1854=LataProjekcji,$F1854&gt;0),AND($D1854=LataProjekcji,$F1854=0,$E1855&lt;=10)),$F1855,IF($D1854&lt;LataProjekcji,IF((SUM($K1856:Q1856)+$D1856)&lt;$D1855,$D1856,$D1855-SUM($K1856:Q1856)),0)),0)</f>
        <v>0</v>
      </c>
      <c r="S1856" s="247">
        <f ca="1">ROUND(IF(OR(AND($D1854=LataProjekcji,$F1854&gt;0),AND($D1854=LataProjekcji,$F1854=0,$E1855&lt;=10)),$F1855,IF($D1854&lt;LataProjekcji,IF((SUM($K1856:R1856)+$D1856)&lt;$D1855,$D1856,$D1855-SUM($K1856:R1856)),0)),0)</f>
        <v>0</v>
      </c>
      <c r="T1856" s="247">
        <f ca="1">ROUND(IF(OR(AND($D1854=LataProjekcji,$F1854&gt;0),AND($D1854=LataProjekcji,$F1854=0,$E1855&lt;=10)),$F1855,IF($D1854&lt;LataProjekcji,IF((SUM($K1856:S1856)+$D1856)&lt;$D1855,$D1856,$D1855-SUM($K1856:S1856)),0)),0)</f>
        <v>0</v>
      </c>
      <c r="U1856" s="247">
        <f ca="1">ROUND(IF(OR(AND($D1854=LataProjekcji,$F1854&gt;0),AND($D1854=LataProjekcji,$F1854=0,$E1855&lt;=10)),$F1855,IF($D1854&lt;LataProjekcji,IF((SUM($K1856:T1856)+$D1856)&lt;$D1855,$D1856,$D1855-SUM($K1856:T1856)),0)),0)</f>
        <v>0</v>
      </c>
      <c r="V1856" s="247">
        <f ca="1">ROUND(IF(OR(AND($D1854=LataProjekcji,$F1854&gt;0),AND($D1854=LataProjekcji,$F1854=0,$E1855&lt;=10)),$F1855,IF($D1854&lt;LataProjekcji,IF((SUM($K1856:U1856)+$D1856)&lt;$D1855,$D1856,$D1855-SUM($K1856:U1856)),0)),0)</f>
        <v>0</v>
      </c>
      <c r="W1856" s="247">
        <f ca="1">ROUND(IF(OR(AND($D1854=LataProjekcji,$F1854&gt;0),AND($D1854=LataProjekcji,$F1854=0,$E1855&lt;=10)),$F1855,IF($D1854&lt;LataProjekcji,IF((SUM($K1856:V1856)+$D1856)&lt;$D1855,$D1856,$D1855-SUM($K1856:V1856)),0)),0)</f>
        <v>0</v>
      </c>
      <c r="X1856" s="247">
        <f ca="1">ROUND(IF(OR(AND($D1854=LataProjekcji,$F1854&gt;0),AND($D1854=LataProjekcji,$F1854=0,$E1855&lt;=10)),$F1855,IF($D1854&lt;LataProjekcji,IF((SUM($K1856:W1856)+$D1856)&lt;$D1855,$D1856,$D1855-SUM($K1856:W1856)),0)),0)</f>
        <v>0</v>
      </c>
      <c r="Y1856" s="247">
        <f ca="1">ROUND(IF(OR(AND($D1854=LataProjekcji,$F1854&gt;0),AND($D1854=LataProjekcji,$F1854=0,$E1855&lt;=10)),$F1855,IF($D1854&lt;LataProjekcji,IF((SUM($K1856:X1856)+$D1856)&lt;$D1855,$D1856,$D1855-SUM($K1856:X1856)),0)),0)</f>
        <v>0</v>
      </c>
      <c r="Z1856" s="247">
        <f ca="1">ROUND(IF(OR(AND($D1854=LataProjekcji,$F1854&gt;0),AND($D1854=LataProjekcji,$F1854=0,$E1855&lt;=10)),$F1855,IF($D1854&lt;LataProjekcji,IF((SUM($K1856:Y1856)+$D1856)&lt;$D1855,$D1856,$D1855-SUM($K1856:Y1856)),0)),0)</f>
        <v>0</v>
      </c>
      <c r="AA1856" s="247">
        <f ca="1">ROUND(IF(OR(AND($D1854=LataProjekcji,$F1854&gt;0),AND($D1854=LataProjekcji,$F1854=0,$E1855&lt;=10)),$F1855,IF($D1854&lt;LataProjekcji,IF((SUM($K1856:Z1856)+$D1856)&lt;$D1855,$D1856,$D1855-SUM($K1856:Z1856)),0)),0)</f>
        <v>0</v>
      </c>
      <c r="AB1856" s="247">
        <f ca="1">ROUND(IF(OR(AND($D1854=LataProjekcji,$F1854&gt;0),AND($D1854=LataProjekcji,$F1854=0,$E1855&lt;=10)),$F1855,IF($D1854&lt;LataProjekcji,IF((SUM($K1856:AA1856)+$D1856)&lt;$D1855,$D1856,$D1855-SUM($K1856:AA1856)),0)),0)</f>
        <v>0</v>
      </c>
      <c r="AC1856" s="247">
        <f ca="1">ROUND(IF(OR(AND($D1854=LataProjekcji,$F1854&gt;0),AND($D1854=LataProjekcji,$F1854=0,$E1855&lt;=10)),$F1855,IF($D1854&lt;LataProjekcji,IF((SUM($K1856:AB1856)+$D1856)&lt;$D1855,$D1856,$D1855-SUM($K1856:AB1856)),0)),0)</f>
        <v>0</v>
      </c>
      <c r="AD1856" s="247">
        <f ca="1">ROUND(IF(OR(AND($D1854=LataProjekcji,$F1854&gt;0),AND($D1854=LataProjekcji,$F1854=0,$E1855&lt;=10)),$F1855,IF($D1854&lt;LataProjekcji,IF((SUM($K1856:AC1856)+$D1856)&lt;$D1855,$D1856,$D1855-SUM($K1856:AC1856)),0)),0)</f>
        <v>0</v>
      </c>
      <c r="AE1856" s="247">
        <f ca="1">ROUND(IF(OR(AND($D1854=LataProjekcji,$F1854&gt;0),AND($D1854=LataProjekcji,$F1854=0,$E1855&lt;=10)),$F1855,IF($D1854&lt;LataProjekcji,IF((SUM($K1856:AD1856)+$D1856)&lt;$D1855,$D1856,$D1855-SUM($K1856:AD1856)),0)),0)</f>
        <v>0</v>
      </c>
    </row>
    <row r="1857" spans="1:31" ht="12.5" hidden="1" thickBot="1">
      <c r="A1857" s="325"/>
      <c r="B1857" s="21" t="s">
        <v>396</v>
      </c>
      <c r="C1857" s="21"/>
      <c r="D1857" s="22"/>
      <c r="E1857" s="21"/>
      <c r="F1857" s="21"/>
      <c r="G1857" s="21"/>
      <c r="H1857" s="21"/>
      <c r="I1857" s="21"/>
      <c r="J1857" s="21"/>
      <c r="K1857" s="22">
        <f ca="1">ROUND(K1856,0)</f>
        <v>0</v>
      </c>
      <c r="L1857" s="22">
        <f t="shared" ref="L1857:W1857" ca="1" si="2487">ROUND(K1857+L1856,0)</f>
        <v>0</v>
      </c>
      <c r="M1857" s="22">
        <f t="shared" ca="1" si="2487"/>
        <v>0</v>
      </c>
      <c r="N1857" s="22">
        <f t="shared" ca="1" si="2487"/>
        <v>0</v>
      </c>
      <c r="O1857" s="22">
        <f t="shared" ca="1" si="2487"/>
        <v>0</v>
      </c>
      <c r="P1857" s="22">
        <f t="shared" ca="1" si="2487"/>
        <v>0</v>
      </c>
      <c r="Q1857" s="22">
        <f t="shared" ca="1" si="2487"/>
        <v>0</v>
      </c>
      <c r="R1857" s="22">
        <f t="shared" ca="1" si="2487"/>
        <v>0</v>
      </c>
      <c r="S1857" s="22">
        <f t="shared" ca="1" si="2487"/>
        <v>0</v>
      </c>
      <c r="T1857" s="22">
        <f t="shared" ca="1" si="2487"/>
        <v>0</v>
      </c>
      <c r="U1857" s="22">
        <f t="shared" ca="1" si="2487"/>
        <v>0</v>
      </c>
      <c r="V1857" s="22">
        <f t="shared" ca="1" si="2487"/>
        <v>0</v>
      </c>
      <c r="W1857" s="22">
        <f t="shared" ca="1" si="2487"/>
        <v>0</v>
      </c>
      <c r="X1857" s="22">
        <f ca="1">ROUND(W1857+X1856,0)</f>
        <v>0</v>
      </c>
      <c r="Y1857" s="22">
        <f ca="1">ROUND(X1857+Y1856,0)</f>
        <v>0</v>
      </c>
      <c r="Z1857" s="22">
        <f t="shared" ref="Z1857:AA1857" ca="1" si="2488">ROUND(Y1857+Z1856,0)</f>
        <v>0</v>
      </c>
      <c r="AA1857" s="22">
        <f t="shared" ca="1" si="2488"/>
        <v>0</v>
      </c>
      <c r="AB1857" s="22">
        <f t="shared" ref="AB1857" ca="1" si="2489">ROUND(AA1857+AB1856,0)</f>
        <v>0</v>
      </c>
      <c r="AC1857" s="22">
        <f t="shared" ref="AC1857" ca="1" si="2490">ROUND(AB1857+AC1856,0)</f>
        <v>0</v>
      </c>
      <c r="AD1857" s="22">
        <f t="shared" ref="AD1857" ca="1" si="2491">ROUND(AC1857+AD1856,0)</f>
        <v>0</v>
      </c>
      <c r="AE1857" s="22">
        <f t="shared" ref="AE1857" ca="1" si="2492">ROUND(AD1857+AE1856,0)</f>
        <v>0</v>
      </c>
    </row>
    <row r="1858" spans="1:31" ht="12.5" hidden="1" thickBot="1">
      <c r="A1858" s="325"/>
      <c r="B1858" s="21" t="s">
        <v>387</v>
      </c>
      <c r="C1858" s="21"/>
      <c r="D1858" s="22"/>
      <c r="E1858" s="21"/>
      <c r="F1858" s="21"/>
      <c r="G1858" s="21"/>
      <c r="H1858" s="534">
        <f>H1851+7</f>
        <v>496</v>
      </c>
      <c r="I1858" s="21"/>
      <c r="J1858" s="21"/>
      <c r="K1858" s="76">
        <f ca="1">IF($D1854=LataProjekcji,ROUND($D1855-K1857,0),ROUND(IF(K1856=0,0,$D1855-K1857),0))</f>
        <v>0</v>
      </c>
      <c r="L1858" s="253">
        <f t="shared" ref="L1858:W1858" ca="1" si="2493">IF($D1854=LataProjekcji,ROUND($D1855-L1857,0),ROUND(IF(AND(L1856=0,K1858&gt;0),$D1855-L1857,IF(L1856=0,0,$D1855-L1857)),0))</f>
        <v>0</v>
      </c>
      <c r="M1858" s="253">
        <f t="shared" ca="1" si="2493"/>
        <v>0</v>
      </c>
      <c r="N1858" s="253">
        <f t="shared" ca="1" si="2493"/>
        <v>0</v>
      </c>
      <c r="O1858" s="253">
        <f t="shared" ca="1" si="2493"/>
        <v>0</v>
      </c>
      <c r="P1858" s="253">
        <f t="shared" ca="1" si="2493"/>
        <v>0</v>
      </c>
      <c r="Q1858" s="253">
        <f t="shared" ca="1" si="2493"/>
        <v>0</v>
      </c>
      <c r="R1858" s="253">
        <f t="shared" ca="1" si="2493"/>
        <v>0</v>
      </c>
      <c r="S1858" s="253">
        <f t="shared" ca="1" si="2493"/>
        <v>0</v>
      </c>
      <c r="T1858" s="253">
        <f t="shared" ca="1" si="2493"/>
        <v>0</v>
      </c>
      <c r="U1858" s="253">
        <f t="shared" ca="1" si="2493"/>
        <v>0</v>
      </c>
      <c r="V1858" s="253">
        <f t="shared" ca="1" si="2493"/>
        <v>0</v>
      </c>
      <c r="W1858" s="253">
        <f t="shared" ca="1" si="2493"/>
        <v>0</v>
      </c>
      <c r="X1858" s="253">
        <f t="shared" ref="X1858:AA1858" ca="1" si="2494">IF($D1854=LataProjekcji,ROUND($D1855-X1857,0),ROUND(IF(AND(X1856=0,W1858&gt;0),$D1855-X1857,IF(X1856=0,0,$D1855-X1857)),0))</f>
        <v>0</v>
      </c>
      <c r="Y1858" s="253">
        <f t="shared" ca="1" si="2494"/>
        <v>0</v>
      </c>
      <c r="Z1858" s="253">
        <f t="shared" ca="1" si="2494"/>
        <v>0</v>
      </c>
      <c r="AA1858" s="253">
        <f t="shared" ca="1" si="2494"/>
        <v>0</v>
      </c>
      <c r="AB1858" s="253">
        <f t="shared" ref="AB1858" ca="1" si="2495">IF($D1854=LataProjekcji,ROUND($D1855-AB1857,0),ROUND(IF(AND(AB1856=0,AA1858&gt;0),$D1855-AB1857,IF(AB1856=0,0,$D1855-AB1857)),0))</f>
        <v>0</v>
      </c>
      <c r="AC1858" s="253">
        <f t="shared" ref="AC1858" ca="1" si="2496">IF($D1854=LataProjekcji,ROUND($D1855-AC1857,0),ROUND(IF(AND(AC1856=0,AB1858&gt;0),$D1855-AC1857,IF(AC1856=0,0,$D1855-AC1857)),0))</f>
        <v>0</v>
      </c>
      <c r="AD1858" s="253">
        <f t="shared" ref="AD1858" ca="1" si="2497">IF($D1854=LataProjekcji,ROUND($D1855-AD1857,0),ROUND(IF(AND(AD1856=0,AC1858&gt;0),$D1855-AD1857,IF(AD1856=0,0,$D1855-AD1857)),0))</f>
        <v>0</v>
      </c>
      <c r="AE1858" s="253">
        <f t="shared" ref="AE1858" ca="1" si="2498">IF($D1854=LataProjekcji,ROUND($D1855-AE1857,0),ROUND(IF(AND(AE1856=0,AD1858&gt;0),$D1855-AE1857,IF(AE1856=0,0,$D1855-AE1857)),0))</f>
        <v>0</v>
      </c>
    </row>
    <row r="1859" spans="1:31" hidden="1">
      <c r="A1859" s="325"/>
      <c r="B1859" s="21"/>
      <c r="C1859" s="21"/>
      <c r="D1859" s="21"/>
      <c r="E1859" s="21"/>
      <c r="F1859" s="21"/>
      <c r="G1859" s="21"/>
      <c r="H1859" s="384">
        <f>H1852+1</f>
        <v>35</v>
      </c>
      <c r="I1859" s="21"/>
      <c r="J1859" s="384" t="s">
        <v>403</v>
      </c>
      <c r="K1859" s="523">
        <f t="shared" ref="K1859:AE1859" ca="1" si="2499">IF(AND(OFFSET($F$269,$D1853,0)="tak",OFFSET($G$269,$D1853,0)="tak",OFFSET($J$269,$D1853,0)="ok",LataProjekcji&lt;=Koniec_Projekt),ROUND(OFFSET($K$2527,$H1858,(COLUMN()-11))*OFFSET($K$469,$H1859,(COLUMN()-11)),0),0)</f>
        <v>0</v>
      </c>
      <c r="L1859" s="523">
        <f t="shared" ca="1" si="2499"/>
        <v>0</v>
      </c>
      <c r="M1859" s="523">
        <f t="shared" ca="1" si="2499"/>
        <v>0</v>
      </c>
      <c r="N1859" s="523">
        <f t="shared" ca="1" si="2499"/>
        <v>0</v>
      </c>
      <c r="O1859" s="523">
        <f t="shared" ca="1" si="2499"/>
        <v>0</v>
      </c>
      <c r="P1859" s="523">
        <f t="shared" ca="1" si="2499"/>
        <v>0</v>
      </c>
      <c r="Q1859" s="523">
        <f t="shared" ca="1" si="2499"/>
        <v>0</v>
      </c>
      <c r="R1859" s="523">
        <f t="shared" ca="1" si="2499"/>
        <v>0</v>
      </c>
      <c r="S1859" s="523">
        <f t="shared" ca="1" si="2499"/>
        <v>0</v>
      </c>
      <c r="T1859" s="523">
        <f t="shared" ca="1" si="2499"/>
        <v>0</v>
      </c>
      <c r="U1859" s="523">
        <f t="shared" ca="1" si="2499"/>
        <v>0</v>
      </c>
      <c r="V1859" s="523">
        <f t="shared" ca="1" si="2499"/>
        <v>0</v>
      </c>
      <c r="W1859" s="523">
        <f t="shared" ca="1" si="2499"/>
        <v>0</v>
      </c>
      <c r="X1859" s="523">
        <f t="shared" ca="1" si="2499"/>
        <v>0</v>
      </c>
      <c r="Y1859" s="523">
        <f t="shared" ca="1" si="2499"/>
        <v>0</v>
      </c>
      <c r="Z1859" s="523">
        <f t="shared" ca="1" si="2499"/>
        <v>0</v>
      </c>
      <c r="AA1859" s="523">
        <f t="shared" ca="1" si="2499"/>
        <v>0</v>
      </c>
      <c r="AB1859" s="523">
        <f t="shared" ca="1" si="2499"/>
        <v>0</v>
      </c>
      <c r="AC1859" s="523">
        <f t="shared" ca="1" si="2499"/>
        <v>0</v>
      </c>
      <c r="AD1859" s="523">
        <f t="shared" ca="1" si="2499"/>
        <v>0</v>
      </c>
      <c r="AE1859" s="523">
        <f t="shared" ca="1" si="2499"/>
        <v>0</v>
      </c>
    </row>
    <row r="1860" spans="1:31" hidden="1">
      <c r="A1860" s="325"/>
      <c r="B1860" s="20">
        <f ca="1">OFFSET($B$269,D1860,0)</f>
        <v>0</v>
      </c>
      <c r="C1860" s="20"/>
      <c r="D1860" s="21">
        <f>D1853+1</f>
        <v>185</v>
      </c>
      <c r="E1860" s="21"/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  <c r="R1860" s="21"/>
      <c r="S1860" s="21"/>
      <c r="T1860" s="21"/>
      <c r="U1860" s="21"/>
      <c r="V1860" s="21"/>
      <c r="W1860" s="21"/>
      <c r="X1860" s="21"/>
      <c r="Y1860" s="21"/>
      <c r="Z1860" s="21"/>
      <c r="AA1860" s="21"/>
      <c r="AB1860" s="21"/>
      <c r="AC1860" s="21"/>
      <c r="AD1860" s="21"/>
      <c r="AE1860" s="21"/>
    </row>
    <row r="1861" spans="1:31" hidden="1">
      <c r="A1861" s="325"/>
      <c r="B1861" s="21" t="s">
        <v>394</v>
      </c>
      <c r="C1861" s="21"/>
      <c r="D1861" s="164">
        <f ca="1">YEAR(OFFSET($E$269,D1860,0))</f>
        <v>1900</v>
      </c>
      <c r="E1861" s="164">
        <f ca="1">MONTH(OFFSET($E$269,D1860,0))</f>
        <v>1</v>
      </c>
      <c r="F1861" s="522" cm="1">
        <f t="array" aca="1" ref="F1861" ca="1">IleMiesiecyDoKoncaRokuST</f>
        <v>11</v>
      </c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  <c r="R1861" s="21"/>
      <c r="S1861" s="21"/>
      <c r="T1861" s="21"/>
      <c r="U1861" s="21"/>
      <c r="V1861" s="21"/>
      <c r="W1861" s="21"/>
      <c r="X1861" s="21"/>
      <c r="Y1861" s="21"/>
      <c r="Z1861" s="21"/>
      <c r="AA1861" s="21"/>
      <c r="AB1861" s="21"/>
      <c r="AC1861" s="21"/>
      <c r="AD1861" s="21"/>
      <c r="AE1861" s="21"/>
    </row>
    <row r="1862" spans="1:31" hidden="1">
      <c r="A1862" s="325"/>
      <c r="B1862" s="21" t="s">
        <v>387</v>
      </c>
      <c r="C1862" s="21"/>
      <c r="D1862" s="371">
        <f ca="1">IF(E1862&lt;0,0,ROUND(E1862,0))</f>
        <v>0</v>
      </c>
      <c r="E1862" s="248">
        <f ca="1">OFFSET($D$269,D1860,0)</f>
        <v>0</v>
      </c>
      <c r="F1862" s="371">
        <f ca="1">IF(E1862&gt;10,ROUND(($D1863/12)*$F1861,0),$D1862)</f>
        <v>0</v>
      </c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  <c r="R1862" s="21"/>
      <c r="S1862" s="21"/>
      <c r="T1862" s="21"/>
      <c r="U1862" s="21"/>
      <c r="V1862" s="21"/>
      <c r="W1862" s="21"/>
      <c r="X1862" s="21"/>
      <c r="Y1862" s="21"/>
      <c r="Z1862" s="21"/>
      <c r="AA1862" s="21"/>
      <c r="AB1862" s="21"/>
      <c r="AC1862" s="21"/>
      <c r="AD1862" s="21"/>
      <c r="AE1862" s="21"/>
    </row>
    <row r="1863" spans="1:31" hidden="1">
      <c r="A1863" s="325"/>
      <c r="B1863" s="21" t="s">
        <v>395</v>
      </c>
      <c r="C1863" s="415">
        <f ca="1">OFFSET($C$269,D1860,0)</f>
        <v>0</v>
      </c>
      <c r="D1863" s="246">
        <f ca="1">IF(ISBLANK(OFFSET($E$269,D1860,0)),0,IF(E1862&gt;10,ROUND(D1862*C1863,0),IF(D1862&lt;0,0,D1862)))</f>
        <v>0</v>
      </c>
      <c r="E1863" s="21"/>
      <c r="F1863" s="21"/>
      <c r="G1863" s="21"/>
      <c r="H1863" s="21"/>
      <c r="I1863" s="21"/>
      <c r="J1863" s="21"/>
      <c r="K1863" s="74">
        <f ca="1">ROUND(IF($D1861=LataProjekcji,$F1862,IF($D1861=LataProjekcji,$D1863,0)),0)</f>
        <v>0</v>
      </c>
      <c r="L1863" s="247">
        <f ca="1">ROUND(IF(OR(AND($D1861=LataProjekcji,$F1861&gt;0),AND($D1861=LataProjekcji,$F1861=0,$E1862&lt;=10)),$F1862,IF($D1861&lt;LataProjekcji,IF((SUM($K1863:K1863)+$D1863)&lt;$D1862,$D1863,$D1862-SUM($K1863:K1863)),0)),0)</f>
        <v>0</v>
      </c>
      <c r="M1863" s="247">
        <f ca="1">ROUND(IF(OR(AND($D1861=LataProjekcji,$F1861&gt;0),AND($D1861=LataProjekcji,$F1861=0,$E1862&lt;=10)),$F1862,IF($D1861&lt;LataProjekcji,IF((SUM($K1863:L1863)+$D1863)&lt;$D1862,$D1863,$D1862-SUM($K1863:L1863)),0)),0)</f>
        <v>0</v>
      </c>
      <c r="N1863" s="247">
        <f ca="1">ROUND(IF(OR(AND($D1861=LataProjekcji,$F1861&gt;0),AND($D1861=LataProjekcji,$F1861=0,$E1862&lt;=10)),$F1862,IF($D1861&lt;LataProjekcji,IF((SUM($K1863:M1863)+$D1863)&lt;$D1862,$D1863,$D1862-SUM($K1863:M1863)),0)),0)</f>
        <v>0</v>
      </c>
      <c r="O1863" s="247">
        <f ca="1">ROUND(IF(OR(AND($D1861=LataProjekcji,$F1861&gt;0),AND($D1861=LataProjekcji,$F1861=0,$E1862&lt;=10)),$F1862,IF($D1861&lt;LataProjekcji,IF((SUM($K1863:N1863)+$D1863)&lt;$D1862,$D1863,$D1862-SUM($K1863:N1863)),0)),0)</f>
        <v>0</v>
      </c>
      <c r="P1863" s="247">
        <f ca="1">ROUND(IF(OR(AND($D1861=LataProjekcji,$F1861&gt;0),AND($D1861=LataProjekcji,$F1861=0,$E1862&lt;=10)),$F1862,IF($D1861&lt;LataProjekcji,IF((SUM($K1863:O1863)+$D1863)&lt;$D1862,$D1863,$D1862-SUM($K1863:O1863)),0)),0)</f>
        <v>0</v>
      </c>
      <c r="Q1863" s="247">
        <f ca="1">ROUND(IF(OR(AND($D1861=LataProjekcji,$F1861&gt;0),AND($D1861=LataProjekcji,$F1861=0,$E1862&lt;=10)),$F1862,IF($D1861&lt;LataProjekcji,IF((SUM($K1863:P1863)+$D1863)&lt;$D1862,$D1863,$D1862-SUM($K1863:P1863)),0)),0)</f>
        <v>0</v>
      </c>
      <c r="R1863" s="247">
        <f ca="1">ROUND(IF(OR(AND($D1861=LataProjekcji,$F1861&gt;0),AND($D1861=LataProjekcji,$F1861=0,$E1862&lt;=10)),$F1862,IF($D1861&lt;LataProjekcji,IF((SUM($K1863:Q1863)+$D1863)&lt;$D1862,$D1863,$D1862-SUM($K1863:Q1863)),0)),0)</f>
        <v>0</v>
      </c>
      <c r="S1863" s="247">
        <f ca="1">ROUND(IF(OR(AND($D1861=LataProjekcji,$F1861&gt;0),AND($D1861=LataProjekcji,$F1861=0,$E1862&lt;=10)),$F1862,IF($D1861&lt;LataProjekcji,IF((SUM($K1863:R1863)+$D1863)&lt;$D1862,$D1863,$D1862-SUM($K1863:R1863)),0)),0)</f>
        <v>0</v>
      </c>
      <c r="T1863" s="247">
        <f ca="1">ROUND(IF(OR(AND($D1861=LataProjekcji,$F1861&gt;0),AND($D1861=LataProjekcji,$F1861=0,$E1862&lt;=10)),$F1862,IF($D1861&lt;LataProjekcji,IF((SUM($K1863:S1863)+$D1863)&lt;$D1862,$D1863,$D1862-SUM($K1863:S1863)),0)),0)</f>
        <v>0</v>
      </c>
      <c r="U1863" s="247">
        <f ca="1">ROUND(IF(OR(AND($D1861=LataProjekcji,$F1861&gt;0),AND($D1861=LataProjekcji,$F1861=0,$E1862&lt;=10)),$F1862,IF($D1861&lt;LataProjekcji,IF((SUM($K1863:T1863)+$D1863)&lt;$D1862,$D1863,$D1862-SUM($K1863:T1863)),0)),0)</f>
        <v>0</v>
      </c>
      <c r="V1863" s="247">
        <f ca="1">ROUND(IF(OR(AND($D1861=LataProjekcji,$F1861&gt;0),AND($D1861=LataProjekcji,$F1861=0,$E1862&lt;=10)),$F1862,IF($D1861&lt;LataProjekcji,IF((SUM($K1863:U1863)+$D1863)&lt;$D1862,$D1863,$D1862-SUM($K1863:U1863)),0)),0)</f>
        <v>0</v>
      </c>
      <c r="W1863" s="247">
        <f ca="1">ROUND(IF(OR(AND($D1861=LataProjekcji,$F1861&gt;0),AND($D1861=LataProjekcji,$F1861=0,$E1862&lt;=10)),$F1862,IF($D1861&lt;LataProjekcji,IF((SUM($K1863:V1863)+$D1863)&lt;$D1862,$D1863,$D1862-SUM($K1863:V1863)),0)),0)</f>
        <v>0</v>
      </c>
      <c r="X1863" s="247">
        <f ca="1">ROUND(IF(OR(AND($D1861=LataProjekcji,$F1861&gt;0),AND($D1861=LataProjekcji,$F1861=0,$E1862&lt;=10)),$F1862,IF($D1861&lt;LataProjekcji,IF((SUM($K1863:W1863)+$D1863)&lt;$D1862,$D1863,$D1862-SUM($K1863:W1863)),0)),0)</f>
        <v>0</v>
      </c>
      <c r="Y1863" s="247">
        <f ca="1">ROUND(IF(OR(AND($D1861=LataProjekcji,$F1861&gt;0),AND($D1861=LataProjekcji,$F1861=0,$E1862&lt;=10)),$F1862,IF($D1861&lt;LataProjekcji,IF((SUM($K1863:X1863)+$D1863)&lt;$D1862,$D1863,$D1862-SUM($K1863:X1863)),0)),0)</f>
        <v>0</v>
      </c>
      <c r="Z1863" s="247">
        <f ca="1">ROUND(IF(OR(AND($D1861=LataProjekcji,$F1861&gt;0),AND($D1861=LataProjekcji,$F1861=0,$E1862&lt;=10)),$F1862,IF($D1861&lt;LataProjekcji,IF((SUM($K1863:Y1863)+$D1863)&lt;$D1862,$D1863,$D1862-SUM($K1863:Y1863)),0)),0)</f>
        <v>0</v>
      </c>
      <c r="AA1863" s="247">
        <f ca="1">ROUND(IF(OR(AND($D1861=LataProjekcji,$F1861&gt;0),AND($D1861=LataProjekcji,$F1861=0,$E1862&lt;=10)),$F1862,IF($D1861&lt;LataProjekcji,IF((SUM($K1863:Z1863)+$D1863)&lt;$D1862,$D1863,$D1862-SUM($K1863:Z1863)),0)),0)</f>
        <v>0</v>
      </c>
      <c r="AB1863" s="247">
        <f ca="1">ROUND(IF(OR(AND($D1861=LataProjekcji,$F1861&gt;0),AND($D1861=LataProjekcji,$F1861=0,$E1862&lt;=10)),$F1862,IF($D1861&lt;LataProjekcji,IF((SUM($K1863:AA1863)+$D1863)&lt;$D1862,$D1863,$D1862-SUM($K1863:AA1863)),0)),0)</f>
        <v>0</v>
      </c>
      <c r="AC1863" s="247">
        <f ca="1">ROUND(IF(OR(AND($D1861=LataProjekcji,$F1861&gt;0),AND($D1861=LataProjekcji,$F1861=0,$E1862&lt;=10)),$F1862,IF($D1861&lt;LataProjekcji,IF((SUM($K1863:AB1863)+$D1863)&lt;$D1862,$D1863,$D1862-SUM($K1863:AB1863)),0)),0)</f>
        <v>0</v>
      </c>
      <c r="AD1863" s="247">
        <f ca="1">ROUND(IF(OR(AND($D1861=LataProjekcji,$F1861&gt;0),AND($D1861=LataProjekcji,$F1861=0,$E1862&lt;=10)),$F1862,IF($D1861&lt;LataProjekcji,IF((SUM($K1863:AC1863)+$D1863)&lt;$D1862,$D1863,$D1862-SUM($K1863:AC1863)),0)),0)</f>
        <v>0</v>
      </c>
      <c r="AE1863" s="247">
        <f ca="1">ROUND(IF(OR(AND($D1861=LataProjekcji,$F1861&gt;0),AND($D1861=LataProjekcji,$F1861=0,$E1862&lt;=10)),$F1862,IF($D1861&lt;LataProjekcji,IF((SUM($K1863:AD1863)+$D1863)&lt;$D1862,$D1863,$D1862-SUM($K1863:AD1863)),0)),0)</f>
        <v>0</v>
      </c>
    </row>
    <row r="1864" spans="1:31" ht="12.5" hidden="1" thickBot="1">
      <c r="A1864" s="325"/>
      <c r="B1864" s="21" t="s">
        <v>396</v>
      </c>
      <c r="C1864" s="21"/>
      <c r="D1864" s="22"/>
      <c r="E1864" s="21"/>
      <c r="F1864" s="21"/>
      <c r="G1864" s="21"/>
      <c r="H1864" s="21"/>
      <c r="I1864" s="21"/>
      <c r="J1864" s="21"/>
      <c r="K1864" s="22">
        <f ca="1">ROUND(K1863,0)</f>
        <v>0</v>
      </c>
      <c r="L1864" s="22">
        <f t="shared" ref="L1864:W1864" ca="1" si="2500">ROUND(K1864+L1863,0)</f>
        <v>0</v>
      </c>
      <c r="M1864" s="22">
        <f t="shared" ca="1" si="2500"/>
        <v>0</v>
      </c>
      <c r="N1864" s="22">
        <f t="shared" ca="1" si="2500"/>
        <v>0</v>
      </c>
      <c r="O1864" s="22">
        <f t="shared" ca="1" si="2500"/>
        <v>0</v>
      </c>
      <c r="P1864" s="22">
        <f t="shared" ca="1" si="2500"/>
        <v>0</v>
      </c>
      <c r="Q1864" s="22">
        <f t="shared" ca="1" si="2500"/>
        <v>0</v>
      </c>
      <c r="R1864" s="22">
        <f t="shared" ca="1" si="2500"/>
        <v>0</v>
      </c>
      <c r="S1864" s="22">
        <f t="shared" ca="1" si="2500"/>
        <v>0</v>
      </c>
      <c r="T1864" s="22">
        <f t="shared" ca="1" si="2500"/>
        <v>0</v>
      </c>
      <c r="U1864" s="22">
        <f t="shared" ca="1" si="2500"/>
        <v>0</v>
      </c>
      <c r="V1864" s="22">
        <f t="shared" ca="1" si="2500"/>
        <v>0</v>
      </c>
      <c r="W1864" s="22">
        <f t="shared" ca="1" si="2500"/>
        <v>0</v>
      </c>
      <c r="X1864" s="22">
        <f ca="1">ROUND(W1864+X1863,0)</f>
        <v>0</v>
      </c>
      <c r="Y1864" s="22">
        <f ca="1">ROUND(X1864+Y1863,0)</f>
        <v>0</v>
      </c>
      <c r="Z1864" s="22">
        <f t="shared" ref="Z1864:AA1864" ca="1" si="2501">ROUND(Y1864+Z1863,0)</f>
        <v>0</v>
      </c>
      <c r="AA1864" s="22">
        <f t="shared" ca="1" si="2501"/>
        <v>0</v>
      </c>
      <c r="AB1864" s="22">
        <f t="shared" ref="AB1864" ca="1" si="2502">ROUND(AA1864+AB1863,0)</f>
        <v>0</v>
      </c>
      <c r="AC1864" s="22">
        <f t="shared" ref="AC1864" ca="1" si="2503">ROUND(AB1864+AC1863,0)</f>
        <v>0</v>
      </c>
      <c r="AD1864" s="22">
        <f t="shared" ref="AD1864" ca="1" si="2504">ROUND(AC1864+AD1863,0)</f>
        <v>0</v>
      </c>
      <c r="AE1864" s="22">
        <f t="shared" ref="AE1864" ca="1" si="2505">ROUND(AD1864+AE1863,0)</f>
        <v>0</v>
      </c>
    </row>
    <row r="1865" spans="1:31" ht="12.5" hidden="1" thickBot="1">
      <c r="A1865" s="325"/>
      <c r="B1865" s="21" t="s">
        <v>387</v>
      </c>
      <c r="C1865" s="21"/>
      <c r="D1865" s="22"/>
      <c r="E1865" s="21"/>
      <c r="F1865" s="21"/>
      <c r="G1865" s="21"/>
      <c r="H1865" s="534">
        <f>H1858+7</f>
        <v>503</v>
      </c>
      <c r="I1865" s="21"/>
      <c r="J1865" s="21"/>
      <c r="K1865" s="76">
        <f ca="1">IF($D1861=LataProjekcji,ROUND($D1862-K1864,0),ROUND(IF(K1863=0,0,$D1862-K1864),0))</f>
        <v>0</v>
      </c>
      <c r="L1865" s="253">
        <f t="shared" ref="L1865:W1865" ca="1" si="2506">IF($D1861=LataProjekcji,ROUND($D1862-L1864,0),ROUND(IF(AND(L1863=0,K1865&gt;0),$D1862-L1864,IF(L1863=0,0,$D1862-L1864)),0))</f>
        <v>0</v>
      </c>
      <c r="M1865" s="253">
        <f t="shared" ca="1" si="2506"/>
        <v>0</v>
      </c>
      <c r="N1865" s="253">
        <f t="shared" ca="1" si="2506"/>
        <v>0</v>
      </c>
      <c r="O1865" s="253">
        <f t="shared" ca="1" si="2506"/>
        <v>0</v>
      </c>
      <c r="P1865" s="253">
        <f t="shared" ca="1" si="2506"/>
        <v>0</v>
      </c>
      <c r="Q1865" s="253">
        <f t="shared" ca="1" si="2506"/>
        <v>0</v>
      </c>
      <c r="R1865" s="253">
        <f t="shared" ca="1" si="2506"/>
        <v>0</v>
      </c>
      <c r="S1865" s="253">
        <f t="shared" ca="1" si="2506"/>
        <v>0</v>
      </c>
      <c r="T1865" s="253">
        <f t="shared" ca="1" si="2506"/>
        <v>0</v>
      </c>
      <c r="U1865" s="253">
        <f t="shared" ca="1" si="2506"/>
        <v>0</v>
      </c>
      <c r="V1865" s="253">
        <f t="shared" ca="1" si="2506"/>
        <v>0</v>
      </c>
      <c r="W1865" s="253">
        <f t="shared" ca="1" si="2506"/>
        <v>0</v>
      </c>
      <c r="X1865" s="253">
        <f t="shared" ref="X1865:AA1865" ca="1" si="2507">IF($D1861=LataProjekcji,ROUND($D1862-X1864,0),ROUND(IF(AND(X1863=0,W1865&gt;0),$D1862-X1864,IF(X1863=0,0,$D1862-X1864)),0))</f>
        <v>0</v>
      </c>
      <c r="Y1865" s="253">
        <f t="shared" ca="1" si="2507"/>
        <v>0</v>
      </c>
      <c r="Z1865" s="253">
        <f t="shared" ca="1" si="2507"/>
        <v>0</v>
      </c>
      <c r="AA1865" s="253">
        <f t="shared" ca="1" si="2507"/>
        <v>0</v>
      </c>
      <c r="AB1865" s="253">
        <f t="shared" ref="AB1865" ca="1" si="2508">IF($D1861=LataProjekcji,ROUND($D1862-AB1864,0),ROUND(IF(AND(AB1863=0,AA1865&gt;0),$D1862-AB1864,IF(AB1863=0,0,$D1862-AB1864)),0))</f>
        <v>0</v>
      </c>
      <c r="AC1865" s="253">
        <f t="shared" ref="AC1865" ca="1" si="2509">IF($D1861=LataProjekcji,ROUND($D1862-AC1864,0),ROUND(IF(AND(AC1863=0,AB1865&gt;0),$D1862-AC1864,IF(AC1863=0,0,$D1862-AC1864)),0))</f>
        <v>0</v>
      </c>
      <c r="AD1865" s="253">
        <f t="shared" ref="AD1865" ca="1" si="2510">IF($D1861=LataProjekcji,ROUND($D1862-AD1864,0),ROUND(IF(AND(AD1863=0,AC1865&gt;0),$D1862-AD1864,IF(AD1863=0,0,$D1862-AD1864)),0))</f>
        <v>0</v>
      </c>
      <c r="AE1865" s="253">
        <f t="shared" ref="AE1865" ca="1" si="2511">IF($D1861=LataProjekcji,ROUND($D1862-AE1864,0),ROUND(IF(AND(AE1863=0,AD1865&gt;0),$D1862-AE1864,IF(AE1863=0,0,$D1862-AE1864)),0))</f>
        <v>0</v>
      </c>
    </row>
    <row r="1866" spans="1:31" hidden="1">
      <c r="A1866" s="325"/>
      <c r="B1866" s="21"/>
      <c r="C1866" s="21"/>
      <c r="D1866" s="22"/>
      <c r="E1866" s="21"/>
      <c r="F1866" s="21"/>
      <c r="G1866" s="21"/>
      <c r="H1866" s="384">
        <f>H1859+1</f>
        <v>36</v>
      </c>
      <c r="I1866" s="21"/>
      <c r="J1866" s="384" t="s">
        <v>403</v>
      </c>
      <c r="K1866" s="523">
        <f t="shared" ref="K1866:AE1866" ca="1" si="2512">IF(AND(OFFSET($F$269,$D1860,0)="tak",OFFSET($G$269,$D1860,0)="tak",OFFSET($J$269,$D1860,0)="ok",LataProjekcji&lt;=Koniec_Projekt),ROUND(OFFSET($K$2527,$H1865,(COLUMN()-11))*OFFSET($K$469,$H1866,(COLUMN()-11)),0),0)</f>
        <v>0</v>
      </c>
      <c r="L1866" s="523">
        <f t="shared" ca="1" si="2512"/>
        <v>0</v>
      </c>
      <c r="M1866" s="523">
        <f t="shared" ca="1" si="2512"/>
        <v>0</v>
      </c>
      <c r="N1866" s="523">
        <f t="shared" ca="1" si="2512"/>
        <v>0</v>
      </c>
      <c r="O1866" s="523">
        <f t="shared" ca="1" si="2512"/>
        <v>0</v>
      </c>
      <c r="P1866" s="523">
        <f t="shared" ca="1" si="2512"/>
        <v>0</v>
      </c>
      <c r="Q1866" s="523">
        <f t="shared" ca="1" si="2512"/>
        <v>0</v>
      </c>
      <c r="R1866" s="523">
        <f t="shared" ca="1" si="2512"/>
        <v>0</v>
      </c>
      <c r="S1866" s="523">
        <f t="shared" ca="1" si="2512"/>
        <v>0</v>
      </c>
      <c r="T1866" s="523">
        <f t="shared" ca="1" si="2512"/>
        <v>0</v>
      </c>
      <c r="U1866" s="523">
        <f t="shared" ca="1" si="2512"/>
        <v>0</v>
      </c>
      <c r="V1866" s="523">
        <f t="shared" ca="1" si="2512"/>
        <v>0</v>
      </c>
      <c r="W1866" s="523">
        <f t="shared" ca="1" si="2512"/>
        <v>0</v>
      </c>
      <c r="X1866" s="523">
        <f t="shared" ca="1" si="2512"/>
        <v>0</v>
      </c>
      <c r="Y1866" s="523">
        <f t="shared" ca="1" si="2512"/>
        <v>0</v>
      </c>
      <c r="Z1866" s="523">
        <f t="shared" ca="1" si="2512"/>
        <v>0</v>
      </c>
      <c r="AA1866" s="523">
        <f t="shared" ca="1" si="2512"/>
        <v>0</v>
      </c>
      <c r="AB1866" s="523">
        <f t="shared" ca="1" si="2512"/>
        <v>0</v>
      </c>
      <c r="AC1866" s="523">
        <f t="shared" ca="1" si="2512"/>
        <v>0</v>
      </c>
      <c r="AD1866" s="523">
        <f t="shared" ca="1" si="2512"/>
        <v>0</v>
      </c>
      <c r="AE1866" s="523">
        <f t="shared" ca="1" si="2512"/>
        <v>0</v>
      </c>
    </row>
    <row r="1867" spans="1:31" hidden="1">
      <c r="A1867" s="325"/>
      <c r="B1867" s="20">
        <f ca="1">OFFSET($B$269,D1867,0)</f>
        <v>0</v>
      </c>
      <c r="C1867" s="20"/>
      <c r="D1867" s="21">
        <f>D1860+1</f>
        <v>186</v>
      </c>
      <c r="E1867" s="21"/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  <c r="R1867" s="21"/>
      <c r="S1867" s="21"/>
      <c r="T1867" s="21"/>
      <c r="U1867" s="21"/>
      <c r="V1867" s="21"/>
      <c r="W1867" s="21"/>
      <c r="X1867" s="21"/>
      <c r="Y1867" s="21"/>
      <c r="Z1867" s="21"/>
      <c r="AA1867" s="21"/>
      <c r="AB1867" s="21"/>
      <c r="AC1867" s="21"/>
      <c r="AD1867" s="21"/>
      <c r="AE1867" s="21"/>
    </row>
    <row r="1868" spans="1:31" hidden="1">
      <c r="A1868" s="325"/>
      <c r="B1868" s="21" t="s">
        <v>394</v>
      </c>
      <c r="C1868" s="21"/>
      <c r="D1868" s="164">
        <f ca="1">YEAR(OFFSET($E$269,D1867,0))</f>
        <v>1900</v>
      </c>
      <c r="E1868" s="164">
        <f ca="1">MONTH(OFFSET($E$269,D1867,0))</f>
        <v>1</v>
      </c>
      <c r="F1868" s="522" cm="1">
        <f t="array" aca="1" ref="F1868" ca="1">IleMiesiecyDoKoncaRokuST</f>
        <v>11</v>
      </c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  <c r="R1868" s="21"/>
      <c r="S1868" s="21"/>
      <c r="T1868" s="21"/>
      <c r="U1868" s="21"/>
      <c r="V1868" s="21"/>
      <c r="W1868" s="21"/>
      <c r="X1868" s="21"/>
      <c r="Y1868" s="21"/>
      <c r="Z1868" s="21"/>
      <c r="AA1868" s="21"/>
      <c r="AB1868" s="21"/>
      <c r="AC1868" s="21"/>
      <c r="AD1868" s="21"/>
      <c r="AE1868" s="21"/>
    </row>
    <row r="1869" spans="1:31" hidden="1">
      <c r="A1869" s="325"/>
      <c r="B1869" s="21" t="s">
        <v>387</v>
      </c>
      <c r="C1869" s="21"/>
      <c r="D1869" s="368">
        <f ca="1">IF(E1869&lt;0,0,ROUND(E1869,0))</f>
        <v>0</v>
      </c>
      <c r="E1869" s="248">
        <f ca="1">OFFSET($D$269,D1867,0)</f>
        <v>0</v>
      </c>
      <c r="F1869" s="368">
        <f ca="1">IF(E1869&gt;10,ROUND(($D1870/12)*$F1868,0),$D1869)</f>
        <v>0</v>
      </c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  <c r="R1869" s="21"/>
      <c r="S1869" s="21"/>
      <c r="T1869" s="21"/>
      <c r="U1869" s="21"/>
      <c r="V1869" s="21"/>
      <c r="W1869" s="21"/>
      <c r="X1869" s="21"/>
      <c r="Y1869" s="21"/>
      <c r="Z1869" s="21"/>
      <c r="AA1869" s="21"/>
      <c r="AB1869" s="21"/>
      <c r="AC1869" s="21"/>
      <c r="AD1869" s="21"/>
      <c r="AE1869" s="21"/>
    </row>
    <row r="1870" spans="1:31" hidden="1">
      <c r="A1870" s="325"/>
      <c r="B1870" s="21" t="s">
        <v>395</v>
      </c>
      <c r="C1870" s="415">
        <f ca="1">OFFSET($C$269,D1867,0)</f>
        <v>0</v>
      </c>
      <c r="D1870" s="246">
        <f ca="1">IF(ISBLANK(OFFSET($E$269,D1867,0)),0,IF(E1869&gt;10,ROUND(D1869*C1870,0),IF(D1869&lt;0,0,D1869)))</f>
        <v>0</v>
      </c>
      <c r="E1870" s="21"/>
      <c r="F1870" s="21"/>
      <c r="G1870" s="21"/>
      <c r="H1870" s="21"/>
      <c r="I1870" s="21"/>
      <c r="J1870" s="21"/>
      <c r="K1870" s="74">
        <f ca="1">ROUND(IF($D1868=LataProjekcji,$F1869,IF($D1868=LataProjekcji,$D1870,0)),0)</f>
        <v>0</v>
      </c>
      <c r="L1870" s="247">
        <f ca="1">ROUND(IF(OR(AND($D1868=LataProjekcji,$F1868&gt;0),AND($D1868=LataProjekcji,$F1868=0,$E1869&lt;=10)),$F1869,IF($D1868&lt;LataProjekcji,IF((SUM($K1870:K1870)+$D1870)&lt;$D1869,$D1870,$D1869-SUM($K1870:K1870)),0)),0)</f>
        <v>0</v>
      </c>
      <c r="M1870" s="247">
        <f ca="1">ROUND(IF(OR(AND($D1868=LataProjekcji,$F1868&gt;0),AND($D1868=LataProjekcji,$F1868=0,$E1869&lt;=10)),$F1869,IF($D1868&lt;LataProjekcji,IF((SUM($K1870:L1870)+$D1870)&lt;$D1869,$D1870,$D1869-SUM($K1870:L1870)),0)),0)</f>
        <v>0</v>
      </c>
      <c r="N1870" s="247">
        <f ca="1">ROUND(IF(OR(AND($D1868=LataProjekcji,$F1868&gt;0),AND($D1868=LataProjekcji,$F1868=0,$E1869&lt;=10)),$F1869,IF($D1868&lt;LataProjekcji,IF((SUM($K1870:M1870)+$D1870)&lt;$D1869,$D1870,$D1869-SUM($K1870:M1870)),0)),0)</f>
        <v>0</v>
      </c>
      <c r="O1870" s="247">
        <f ca="1">ROUND(IF(OR(AND($D1868=LataProjekcji,$F1868&gt;0),AND($D1868=LataProjekcji,$F1868=0,$E1869&lt;=10)),$F1869,IF($D1868&lt;LataProjekcji,IF((SUM($K1870:N1870)+$D1870)&lt;$D1869,$D1870,$D1869-SUM($K1870:N1870)),0)),0)</f>
        <v>0</v>
      </c>
      <c r="P1870" s="247">
        <f ca="1">ROUND(IF(OR(AND($D1868=LataProjekcji,$F1868&gt;0),AND($D1868=LataProjekcji,$F1868=0,$E1869&lt;=10)),$F1869,IF($D1868&lt;LataProjekcji,IF((SUM($K1870:O1870)+$D1870)&lt;$D1869,$D1870,$D1869-SUM($K1870:O1870)),0)),0)</f>
        <v>0</v>
      </c>
      <c r="Q1870" s="247">
        <f ca="1">ROUND(IF(OR(AND($D1868=LataProjekcji,$F1868&gt;0),AND($D1868=LataProjekcji,$F1868=0,$E1869&lt;=10)),$F1869,IF($D1868&lt;LataProjekcji,IF((SUM($K1870:P1870)+$D1870)&lt;$D1869,$D1870,$D1869-SUM($K1870:P1870)),0)),0)</f>
        <v>0</v>
      </c>
      <c r="R1870" s="247">
        <f ca="1">ROUND(IF(OR(AND($D1868=LataProjekcji,$F1868&gt;0),AND($D1868=LataProjekcji,$F1868=0,$E1869&lt;=10)),$F1869,IF($D1868&lt;LataProjekcji,IF((SUM($K1870:Q1870)+$D1870)&lt;$D1869,$D1870,$D1869-SUM($K1870:Q1870)),0)),0)</f>
        <v>0</v>
      </c>
      <c r="S1870" s="247">
        <f ca="1">ROUND(IF(OR(AND($D1868=LataProjekcji,$F1868&gt;0),AND($D1868=LataProjekcji,$F1868=0,$E1869&lt;=10)),$F1869,IF($D1868&lt;LataProjekcji,IF((SUM($K1870:R1870)+$D1870)&lt;$D1869,$D1870,$D1869-SUM($K1870:R1870)),0)),0)</f>
        <v>0</v>
      </c>
      <c r="T1870" s="247">
        <f ca="1">ROUND(IF(OR(AND($D1868=LataProjekcji,$F1868&gt;0),AND($D1868=LataProjekcji,$F1868=0,$E1869&lt;=10)),$F1869,IF($D1868&lt;LataProjekcji,IF((SUM($K1870:S1870)+$D1870)&lt;$D1869,$D1870,$D1869-SUM($K1870:S1870)),0)),0)</f>
        <v>0</v>
      </c>
      <c r="U1870" s="247">
        <f ca="1">ROUND(IF(OR(AND($D1868=LataProjekcji,$F1868&gt;0),AND($D1868=LataProjekcji,$F1868=0,$E1869&lt;=10)),$F1869,IF($D1868&lt;LataProjekcji,IF((SUM($K1870:T1870)+$D1870)&lt;$D1869,$D1870,$D1869-SUM($K1870:T1870)),0)),0)</f>
        <v>0</v>
      </c>
      <c r="V1870" s="247">
        <f ca="1">ROUND(IF(OR(AND($D1868=LataProjekcji,$F1868&gt;0),AND($D1868=LataProjekcji,$F1868=0,$E1869&lt;=10)),$F1869,IF($D1868&lt;LataProjekcji,IF((SUM($K1870:U1870)+$D1870)&lt;$D1869,$D1870,$D1869-SUM($K1870:U1870)),0)),0)</f>
        <v>0</v>
      </c>
      <c r="W1870" s="247">
        <f ca="1">ROUND(IF(OR(AND($D1868=LataProjekcji,$F1868&gt;0),AND($D1868=LataProjekcji,$F1868=0,$E1869&lt;=10)),$F1869,IF($D1868&lt;LataProjekcji,IF((SUM($K1870:V1870)+$D1870)&lt;$D1869,$D1870,$D1869-SUM($K1870:V1870)),0)),0)</f>
        <v>0</v>
      </c>
      <c r="X1870" s="247">
        <f ca="1">ROUND(IF(OR(AND($D1868=LataProjekcji,$F1868&gt;0),AND($D1868=LataProjekcji,$F1868=0,$E1869&lt;=10)),$F1869,IF($D1868&lt;LataProjekcji,IF((SUM($K1870:W1870)+$D1870)&lt;$D1869,$D1870,$D1869-SUM($K1870:W1870)),0)),0)</f>
        <v>0</v>
      </c>
      <c r="Y1870" s="247">
        <f ca="1">ROUND(IF(OR(AND($D1868=LataProjekcji,$F1868&gt;0),AND($D1868=LataProjekcji,$F1868=0,$E1869&lt;=10)),$F1869,IF($D1868&lt;LataProjekcji,IF((SUM($K1870:X1870)+$D1870)&lt;$D1869,$D1870,$D1869-SUM($K1870:X1870)),0)),0)</f>
        <v>0</v>
      </c>
      <c r="Z1870" s="247">
        <f ca="1">ROUND(IF(OR(AND($D1868=LataProjekcji,$F1868&gt;0),AND($D1868=LataProjekcji,$F1868=0,$E1869&lt;=10)),$F1869,IF($D1868&lt;LataProjekcji,IF((SUM($K1870:Y1870)+$D1870)&lt;$D1869,$D1870,$D1869-SUM($K1870:Y1870)),0)),0)</f>
        <v>0</v>
      </c>
      <c r="AA1870" s="247">
        <f ca="1">ROUND(IF(OR(AND($D1868=LataProjekcji,$F1868&gt;0),AND($D1868=LataProjekcji,$F1868=0,$E1869&lt;=10)),$F1869,IF($D1868&lt;LataProjekcji,IF((SUM($K1870:Z1870)+$D1870)&lt;$D1869,$D1870,$D1869-SUM($K1870:Z1870)),0)),0)</f>
        <v>0</v>
      </c>
      <c r="AB1870" s="247">
        <f ca="1">ROUND(IF(OR(AND($D1868=LataProjekcji,$F1868&gt;0),AND($D1868=LataProjekcji,$F1868=0,$E1869&lt;=10)),$F1869,IF($D1868&lt;LataProjekcji,IF((SUM($K1870:AA1870)+$D1870)&lt;$D1869,$D1870,$D1869-SUM($K1870:AA1870)),0)),0)</f>
        <v>0</v>
      </c>
      <c r="AC1870" s="247">
        <f ca="1">ROUND(IF(OR(AND($D1868=LataProjekcji,$F1868&gt;0),AND($D1868=LataProjekcji,$F1868=0,$E1869&lt;=10)),$F1869,IF($D1868&lt;LataProjekcji,IF((SUM($K1870:AB1870)+$D1870)&lt;$D1869,$D1870,$D1869-SUM($K1870:AB1870)),0)),0)</f>
        <v>0</v>
      </c>
      <c r="AD1870" s="247">
        <f ca="1">ROUND(IF(OR(AND($D1868=LataProjekcji,$F1868&gt;0),AND($D1868=LataProjekcji,$F1868=0,$E1869&lt;=10)),$F1869,IF($D1868&lt;LataProjekcji,IF((SUM($K1870:AC1870)+$D1870)&lt;$D1869,$D1870,$D1869-SUM($K1870:AC1870)),0)),0)</f>
        <v>0</v>
      </c>
      <c r="AE1870" s="247">
        <f ca="1">ROUND(IF(OR(AND($D1868=LataProjekcji,$F1868&gt;0),AND($D1868=LataProjekcji,$F1868=0,$E1869&lt;=10)),$F1869,IF($D1868&lt;LataProjekcji,IF((SUM($K1870:AD1870)+$D1870)&lt;$D1869,$D1870,$D1869-SUM($K1870:AD1870)),0)),0)</f>
        <v>0</v>
      </c>
    </row>
    <row r="1871" spans="1:31" ht="12.5" hidden="1" thickBot="1">
      <c r="A1871" s="325"/>
      <c r="B1871" s="21" t="s">
        <v>396</v>
      </c>
      <c r="C1871" s="21"/>
      <c r="D1871" s="22"/>
      <c r="E1871" s="21"/>
      <c r="F1871" s="21"/>
      <c r="G1871" s="21"/>
      <c r="H1871" s="21"/>
      <c r="I1871" s="21"/>
      <c r="J1871" s="21"/>
      <c r="K1871" s="22">
        <f ca="1">ROUND(K1870,0)</f>
        <v>0</v>
      </c>
      <c r="L1871" s="22">
        <f t="shared" ref="L1871:W1871" ca="1" si="2513">ROUND(K1871+L1870,0)</f>
        <v>0</v>
      </c>
      <c r="M1871" s="22">
        <f t="shared" ca="1" si="2513"/>
        <v>0</v>
      </c>
      <c r="N1871" s="22">
        <f t="shared" ca="1" si="2513"/>
        <v>0</v>
      </c>
      <c r="O1871" s="22">
        <f t="shared" ca="1" si="2513"/>
        <v>0</v>
      </c>
      <c r="P1871" s="22">
        <f t="shared" ca="1" si="2513"/>
        <v>0</v>
      </c>
      <c r="Q1871" s="22">
        <f t="shared" ca="1" si="2513"/>
        <v>0</v>
      </c>
      <c r="R1871" s="22">
        <f t="shared" ca="1" si="2513"/>
        <v>0</v>
      </c>
      <c r="S1871" s="22">
        <f t="shared" ca="1" si="2513"/>
        <v>0</v>
      </c>
      <c r="T1871" s="22">
        <f t="shared" ca="1" si="2513"/>
        <v>0</v>
      </c>
      <c r="U1871" s="22">
        <f t="shared" ca="1" si="2513"/>
        <v>0</v>
      </c>
      <c r="V1871" s="22">
        <f t="shared" ca="1" si="2513"/>
        <v>0</v>
      </c>
      <c r="W1871" s="22">
        <f t="shared" ca="1" si="2513"/>
        <v>0</v>
      </c>
      <c r="X1871" s="22">
        <f ca="1">ROUND(W1871+X1870,0)</f>
        <v>0</v>
      </c>
      <c r="Y1871" s="22">
        <f ca="1">ROUND(X1871+Y1870,0)</f>
        <v>0</v>
      </c>
      <c r="Z1871" s="22">
        <f t="shared" ref="Z1871:AA1871" ca="1" si="2514">ROUND(Y1871+Z1870,0)</f>
        <v>0</v>
      </c>
      <c r="AA1871" s="22">
        <f t="shared" ca="1" si="2514"/>
        <v>0</v>
      </c>
      <c r="AB1871" s="22">
        <f t="shared" ref="AB1871" ca="1" si="2515">ROUND(AA1871+AB1870,0)</f>
        <v>0</v>
      </c>
      <c r="AC1871" s="22">
        <f t="shared" ref="AC1871" ca="1" si="2516">ROUND(AB1871+AC1870,0)</f>
        <v>0</v>
      </c>
      <c r="AD1871" s="22">
        <f t="shared" ref="AD1871" ca="1" si="2517">ROUND(AC1871+AD1870,0)</f>
        <v>0</v>
      </c>
      <c r="AE1871" s="22">
        <f t="shared" ref="AE1871" ca="1" si="2518">ROUND(AD1871+AE1870,0)</f>
        <v>0</v>
      </c>
    </row>
    <row r="1872" spans="1:31" ht="12.5" hidden="1" thickBot="1">
      <c r="A1872" s="325"/>
      <c r="B1872" s="21" t="s">
        <v>387</v>
      </c>
      <c r="C1872" s="21"/>
      <c r="D1872" s="22"/>
      <c r="E1872" s="21"/>
      <c r="F1872" s="21"/>
      <c r="G1872" s="21"/>
      <c r="H1872" s="534">
        <f>H1865+7</f>
        <v>510</v>
      </c>
      <c r="I1872" s="21"/>
      <c r="J1872" s="21"/>
      <c r="K1872" s="76">
        <f ca="1">IF($D1868=LataProjekcji,ROUND($D1869-K1871,0),ROUND(IF(K1870=0,0,$D1869-K1871),0))</f>
        <v>0</v>
      </c>
      <c r="L1872" s="253">
        <f t="shared" ref="L1872:W1872" ca="1" si="2519">IF($D1868=LataProjekcji,ROUND($D1869-L1871,0),ROUND(IF(AND(L1870=0,K1872&gt;0),$D1869-L1871,IF(L1870=0,0,$D1869-L1871)),0))</f>
        <v>0</v>
      </c>
      <c r="M1872" s="253">
        <f t="shared" ca="1" si="2519"/>
        <v>0</v>
      </c>
      <c r="N1872" s="253">
        <f t="shared" ca="1" si="2519"/>
        <v>0</v>
      </c>
      <c r="O1872" s="253">
        <f t="shared" ca="1" si="2519"/>
        <v>0</v>
      </c>
      <c r="P1872" s="253">
        <f t="shared" ca="1" si="2519"/>
        <v>0</v>
      </c>
      <c r="Q1872" s="253">
        <f t="shared" ca="1" si="2519"/>
        <v>0</v>
      </c>
      <c r="R1872" s="253">
        <f t="shared" ca="1" si="2519"/>
        <v>0</v>
      </c>
      <c r="S1872" s="253">
        <f t="shared" ca="1" si="2519"/>
        <v>0</v>
      </c>
      <c r="T1872" s="253">
        <f t="shared" ca="1" si="2519"/>
        <v>0</v>
      </c>
      <c r="U1872" s="253">
        <f t="shared" ca="1" si="2519"/>
        <v>0</v>
      </c>
      <c r="V1872" s="253">
        <f t="shared" ca="1" si="2519"/>
        <v>0</v>
      </c>
      <c r="W1872" s="253">
        <f t="shared" ca="1" si="2519"/>
        <v>0</v>
      </c>
      <c r="X1872" s="253">
        <f t="shared" ref="X1872:AA1872" ca="1" si="2520">IF($D1868=LataProjekcji,ROUND($D1869-X1871,0),ROUND(IF(AND(X1870=0,W1872&gt;0),$D1869-X1871,IF(X1870=0,0,$D1869-X1871)),0))</f>
        <v>0</v>
      </c>
      <c r="Y1872" s="253">
        <f t="shared" ca="1" si="2520"/>
        <v>0</v>
      </c>
      <c r="Z1872" s="253">
        <f t="shared" ca="1" si="2520"/>
        <v>0</v>
      </c>
      <c r="AA1872" s="253">
        <f t="shared" ca="1" si="2520"/>
        <v>0</v>
      </c>
      <c r="AB1872" s="253">
        <f t="shared" ref="AB1872" ca="1" si="2521">IF($D1868=LataProjekcji,ROUND($D1869-AB1871,0),ROUND(IF(AND(AB1870=0,AA1872&gt;0),$D1869-AB1871,IF(AB1870=0,0,$D1869-AB1871)),0))</f>
        <v>0</v>
      </c>
      <c r="AC1872" s="253">
        <f t="shared" ref="AC1872" ca="1" si="2522">IF($D1868=LataProjekcji,ROUND($D1869-AC1871,0),ROUND(IF(AND(AC1870=0,AB1872&gt;0),$D1869-AC1871,IF(AC1870=0,0,$D1869-AC1871)),0))</f>
        <v>0</v>
      </c>
      <c r="AD1872" s="253">
        <f t="shared" ref="AD1872" ca="1" si="2523">IF($D1868=LataProjekcji,ROUND($D1869-AD1871,0),ROUND(IF(AND(AD1870=0,AC1872&gt;0),$D1869-AD1871,IF(AD1870=0,0,$D1869-AD1871)),0))</f>
        <v>0</v>
      </c>
      <c r="AE1872" s="253">
        <f t="shared" ref="AE1872" ca="1" si="2524">IF($D1868=LataProjekcji,ROUND($D1869-AE1871,0),ROUND(IF(AND(AE1870=0,AD1872&gt;0),$D1869-AE1871,IF(AE1870=0,0,$D1869-AE1871)),0))</f>
        <v>0</v>
      </c>
    </row>
    <row r="1873" spans="1:31" hidden="1">
      <c r="A1873" s="325"/>
      <c r="B1873" s="20"/>
      <c r="C1873" s="20"/>
      <c r="D1873" s="21"/>
      <c r="E1873" s="21"/>
      <c r="F1873" s="21"/>
      <c r="G1873" s="21"/>
      <c r="H1873" s="384">
        <f>H1866+1</f>
        <v>37</v>
      </c>
      <c r="I1873" s="21"/>
      <c r="J1873" s="384" t="s">
        <v>403</v>
      </c>
      <c r="K1873" s="523">
        <f t="shared" ref="K1873:AE1873" ca="1" si="2525">IF(AND(OFFSET($F$269,$D1867,0)="tak",OFFSET($G$269,$D1867,0)="tak",OFFSET($J$269,$D1867,0)="ok",LataProjekcji&lt;=Koniec_Projekt),ROUND(OFFSET($K$2527,$H1872,(COLUMN()-11))*OFFSET($K$469,$H1873,(COLUMN()-11)),0),0)</f>
        <v>0</v>
      </c>
      <c r="L1873" s="523">
        <f t="shared" ca="1" si="2525"/>
        <v>0</v>
      </c>
      <c r="M1873" s="523">
        <f t="shared" ca="1" si="2525"/>
        <v>0</v>
      </c>
      <c r="N1873" s="523">
        <f t="shared" ca="1" si="2525"/>
        <v>0</v>
      </c>
      <c r="O1873" s="523">
        <f t="shared" ca="1" si="2525"/>
        <v>0</v>
      </c>
      <c r="P1873" s="523">
        <f t="shared" ca="1" si="2525"/>
        <v>0</v>
      </c>
      <c r="Q1873" s="523">
        <f t="shared" ca="1" si="2525"/>
        <v>0</v>
      </c>
      <c r="R1873" s="523">
        <f t="shared" ca="1" si="2525"/>
        <v>0</v>
      </c>
      <c r="S1873" s="523">
        <f t="shared" ca="1" si="2525"/>
        <v>0</v>
      </c>
      <c r="T1873" s="523">
        <f t="shared" ca="1" si="2525"/>
        <v>0</v>
      </c>
      <c r="U1873" s="523">
        <f t="shared" ca="1" si="2525"/>
        <v>0</v>
      </c>
      <c r="V1873" s="523">
        <f t="shared" ca="1" si="2525"/>
        <v>0</v>
      </c>
      <c r="W1873" s="523">
        <f t="shared" ca="1" si="2525"/>
        <v>0</v>
      </c>
      <c r="X1873" s="523">
        <f t="shared" ca="1" si="2525"/>
        <v>0</v>
      </c>
      <c r="Y1873" s="523">
        <f t="shared" ca="1" si="2525"/>
        <v>0</v>
      </c>
      <c r="Z1873" s="523">
        <f t="shared" ca="1" si="2525"/>
        <v>0</v>
      </c>
      <c r="AA1873" s="523">
        <f t="shared" ca="1" si="2525"/>
        <v>0</v>
      </c>
      <c r="AB1873" s="523">
        <f t="shared" ca="1" si="2525"/>
        <v>0</v>
      </c>
      <c r="AC1873" s="523">
        <f t="shared" ca="1" si="2525"/>
        <v>0</v>
      </c>
      <c r="AD1873" s="523">
        <f t="shared" ca="1" si="2525"/>
        <v>0</v>
      </c>
      <c r="AE1873" s="523">
        <f t="shared" ca="1" si="2525"/>
        <v>0</v>
      </c>
    </row>
    <row r="1874" spans="1:31" hidden="1">
      <c r="A1874" s="325"/>
      <c r="B1874" s="20">
        <f ca="1">OFFSET($B$269,D1874,0)</f>
        <v>0</v>
      </c>
      <c r="C1874" s="20"/>
      <c r="D1874" s="21">
        <f>D1867+1</f>
        <v>187</v>
      </c>
      <c r="E1874" s="21"/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  <c r="R1874" s="21"/>
      <c r="S1874" s="21"/>
      <c r="T1874" s="21"/>
      <c r="U1874" s="21"/>
      <c r="V1874" s="21"/>
      <c r="W1874" s="21"/>
      <c r="X1874" s="21"/>
      <c r="Y1874" s="21"/>
      <c r="Z1874" s="21"/>
      <c r="AA1874" s="21"/>
      <c r="AB1874" s="21"/>
      <c r="AC1874" s="21"/>
      <c r="AD1874" s="21"/>
      <c r="AE1874" s="21"/>
    </row>
    <row r="1875" spans="1:31" hidden="1">
      <c r="A1875" s="325"/>
      <c r="B1875" s="21" t="s">
        <v>394</v>
      </c>
      <c r="C1875" s="21"/>
      <c r="D1875" s="164">
        <f ca="1">YEAR(OFFSET($E$269,D1874,0))</f>
        <v>1900</v>
      </c>
      <c r="E1875" s="164">
        <f ca="1">MONTH(OFFSET($E$269,D1874,0))</f>
        <v>1</v>
      </c>
      <c r="F1875" s="522" cm="1">
        <f t="array" aca="1" ref="F1875" ca="1">IleMiesiecyDoKoncaRokuST</f>
        <v>11</v>
      </c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  <c r="R1875" s="21"/>
      <c r="S1875" s="21"/>
      <c r="T1875" s="21"/>
      <c r="U1875" s="21"/>
      <c r="V1875" s="21"/>
      <c r="W1875" s="21"/>
      <c r="X1875" s="21"/>
      <c r="Y1875" s="21"/>
      <c r="Z1875" s="21"/>
      <c r="AA1875" s="21"/>
      <c r="AB1875" s="21"/>
      <c r="AC1875" s="21"/>
      <c r="AD1875" s="21"/>
      <c r="AE1875" s="21"/>
    </row>
    <row r="1876" spans="1:31" hidden="1">
      <c r="A1876" s="325"/>
      <c r="B1876" s="21" t="s">
        <v>387</v>
      </c>
      <c r="C1876" s="21"/>
      <c r="D1876" s="369">
        <f ca="1">IF(E1876&lt;0,0,ROUND(E1876,0))</f>
        <v>0</v>
      </c>
      <c r="E1876" s="248">
        <f ca="1">OFFSET($D$269,D1874,0)</f>
        <v>0</v>
      </c>
      <c r="F1876" s="369">
        <f ca="1">IF(E1876&gt;10,ROUND(($D1877/12)*$F1875,0),$D1876)</f>
        <v>0</v>
      </c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  <c r="R1876" s="21"/>
      <c r="S1876" s="21"/>
      <c r="T1876" s="21"/>
      <c r="U1876" s="21"/>
      <c r="V1876" s="21"/>
      <c r="W1876" s="21"/>
      <c r="X1876" s="21"/>
      <c r="Y1876" s="21"/>
      <c r="Z1876" s="21"/>
      <c r="AA1876" s="21"/>
      <c r="AB1876" s="21"/>
      <c r="AC1876" s="21"/>
      <c r="AD1876" s="21"/>
      <c r="AE1876" s="21"/>
    </row>
    <row r="1877" spans="1:31" hidden="1">
      <c r="A1877" s="325"/>
      <c r="B1877" s="21" t="s">
        <v>395</v>
      </c>
      <c r="C1877" s="415">
        <f ca="1">OFFSET($C$269,D1874,0)</f>
        <v>0</v>
      </c>
      <c r="D1877" s="246">
        <f ca="1">IF(ISBLANK(OFFSET($E$269,D1874,0)),0,IF(E1876&gt;10,ROUND(D1876*C1877,0),IF(D1876&lt;0,0,D1876)))</f>
        <v>0</v>
      </c>
      <c r="E1877" s="21"/>
      <c r="F1877" s="21"/>
      <c r="G1877" s="21"/>
      <c r="H1877" s="21"/>
      <c r="I1877" s="21"/>
      <c r="J1877" s="21"/>
      <c r="K1877" s="74">
        <f ca="1">ROUND(IF($D1875=LataProjekcji,$F1876,IF($D1875=LataProjekcji,$D1877,0)),0)</f>
        <v>0</v>
      </c>
      <c r="L1877" s="247">
        <f ca="1">ROUND(IF(OR(AND($D1875=LataProjekcji,$F1875&gt;0),AND($D1875=LataProjekcji,$F1875=0,$E1876&lt;=10)),$F1876,IF($D1875&lt;LataProjekcji,IF((SUM($K1877:K1877)+$D1877)&lt;$D1876,$D1877,$D1876-SUM($K1877:K1877)),0)),0)</f>
        <v>0</v>
      </c>
      <c r="M1877" s="247">
        <f ca="1">ROUND(IF(OR(AND($D1875=LataProjekcji,$F1875&gt;0),AND($D1875=LataProjekcji,$F1875=0,$E1876&lt;=10)),$F1876,IF($D1875&lt;LataProjekcji,IF((SUM($K1877:L1877)+$D1877)&lt;$D1876,$D1877,$D1876-SUM($K1877:L1877)),0)),0)</f>
        <v>0</v>
      </c>
      <c r="N1877" s="247">
        <f ca="1">ROUND(IF(OR(AND($D1875=LataProjekcji,$F1875&gt;0),AND($D1875=LataProjekcji,$F1875=0,$E1876&lt;=10)),$F1876,IF($D1875&lt;LataProjekcji,IF((SUM($K1877:M1877)+$D1877)&lt;$D1876,$D1877,$D1876-SUM($K1877:M1877)),0)),0)</f>
        <v>0</v>
      </c>
      <c r="O1877" s="247">
        <f ca="1">ROUND(IF(OR(AND($D1875=LataProjekcji,$F1875&gt;0),AND($D1875=LataProjekcji,$F1875=0,$E1876&lt;=10)),$F1876,IF($D1875&lt;LataProjekcji,IF((SUM($K1877:N1877)+$D1877)&lt;$D1876,$D1877,$D1876-SUM($K1877:N1877)),0)),0)</f>
        <v>0</v>
      </c>
      <c r="P1877" s="247">
        <f ca="1">ROUND(IF(OR(AND($D1875=LataProjekcji,$F1875&gt;0),AND($D1875=LataProjekcji,$F1875=0,$E1876&lt;=10)),$F1876,IF($D1875&lt;LataProjekcji,IF((SUM($K1877:O1877)+$D1877)&lt;$D1876,$D1877,$D1876-SUM($K1877:O1877)),0)),0)</f>
        <v>0</v>
      </c>
      <c r="Q1877" s="247">
        <f ca="1">ROUND(IF(OR(AND($D1875=LataProjekcji,$F1875&gt;0),AND($D1875=LataProjekcji,$F1875=0,$E1876&lt;=10)),$F1876,IF($D1875&lt;LataProjekcji,IF((SUM($K1877:P1877)+$D1877)&lt;$D1876,$D1877,$D1876-SUM($K1877:P1877)),0)),0)</f>
        <v>0</v>
      </c>
      <c r="R1877" s="247">
        <f ca="1">ROUND(IF(OR(AND($D1875=LataProjekcji,$F1875&gt;0),AND($D1875=LataProjekcji,$F1875=0,$E1876&lt;=10)),$F1876,IF($D1875&lt;LataProjekcji,IF((SUM($K1877:Q1877)+$D1877)&lt;$D1876,$D1877,$D1876-SUM($K1877:Q1877)),0)),0)</f>
        <v>0</v>
      </c>
      <c r="S1877" s="247">
        <f ca="1">ROUND(IF(OR(AND($D1875=LataProjekcji,$F1875&gt;0),AND($D1875=LataProjekcji,$F1875=0,$E1876&lt;=10)),$F1876,IF($D1875&lt;LataProjekcji,IF((SUM($K1877:R1877)+$D1877)&lt;$D1876,$D1877,$D1876-SUM($K1877:R1877)),0)),0)</f>
        <v>0</v>
      </c>
      <c r="T1877" s="247">
        <f ca="1">ROUND(IF(OR(AND($D1875=LataProjekcji,$F1875&gt;0),AND($D1875=LataProjekcji,$F1875=0,$E1876&lt;=10)),$F1876,IF($D1875&lt;LataProjekcji,IF((SUM($K1877:S1877)+$D1877)&lt;$D1876,$D1877,$D1876-SUM($K1877:S1877)),0)),0)</f>
        <v>0</v>
      </c>
      <c r="U1877" s="247">
        <f ca="1">ROUND(IF(OR(AND($D1875=LataProjekcji,$F1875&gt;0),AND($D1875=LataProjekcji,$F1875=0,$E1876&lt;=10)),$F1876,IF($D1875&lt;LataProjekcji,IF((SUM($K1877:T1877)+$D1877)&lt;$D1876,$D1877,$D1876-SUM($K1877:T1877)),0)),0)</f>
        <v>0</v>
      </c>
      <c r="V1877" s="247">
        <f ca="1">ROUND(IF(OR(AND($D1875=LataProjekcji,$F1875&gt;0),AND($D1875=LataProjekcji,$F1875=0,$E1876&lt;=10)),$F1876,IF($D1875&lt;LataProjekcji,IF((SUM($K1877:U1877)+$D1877)&lt;$D1876,$D1877,$D1876-SUM($K1877:U1877)),0)),0)</f>
        <v>0</v>
      </c>
      <c r="W1877" s="247">
        <f ca="1">ROUND(IF(OR(AND($D1875=LataProjekcji,$F1875&gt;0),AND($D1875=LataProjekcji,$F1875=0,$E1876&lt;=10)),$F1876,IF($D1875&lt;LataProjekcji,IF((SUM($K1877:V1877)+$D1877)&lt;$D1876,$D1877,$D1876-SUM($K1877:V1877)),0)),0)</f>
        <v>0</v>
      </c>
      <c r="X1877" s="247">
        <f ca="1">ROUND(IF(OR(AND($D1875=LataProjekcji,$F1875&gt;0),AND($D1875=LataProjekcji,$F1875=0,$E1876&lt;=10)),$F1876,IF($D1875&lt;LataProjekcji,IF((SUM($K1877:W1877)+$D1877)&lt;$D1876,$D1877,$D1876-SUM($K1877:W1877)),0)),0)</f>
        <v>0</v>
      </c>
      <c r="Y1877" s="247">
        <f ca="1">ROUND(IF(OR(AND($D1875=LataProjekcji,$F1875&gt;0),AND($D1875=LataProjekcji,$F1875=0,$E1876&lt;=10)),$F1876,IF($D1875&lt;LataProjekcji,IF((SUM($K1877:X1877)+$D1877)&lt;$D1876,$D1877,$D1876-SUM($K1877:X1877)),0)),0)</f>
        <v>0</v>
      </c>
      <c r="Z1877" s="247">
        <f ca="1">ROUND(IF(OR(AND($D1875=LataProjekcji,$F1875&gt;0),AND($D1875=LataProjekcji,$F1875=0,$E1876&lt;=10)),$F1876,IF($D1875&lt;LataProjekcji,IF((SUM($K1877:Y1877)+$D1877)&lt;$D1876,$D1877,$D1876-SUM($K1877:Y1877)),0)),0)</f>
        <v>0</v>
      </c>
      <c r="AA1877" s="247">
        <f ca="1">ROUND(IF(OR(AND($D1875=LataProjekcji,$F1875&gt;0),AND($D1875=LataProjekcji,$F1875=0,$E1876&lt;=10)),$F1876,IF($D1875&lt;LataProjekcji,IF((SUM($K1877:Z1877)+$D1877)&lt;$D1876,$D1877,$D1876-SUM($K1877:Z1877)),0)),0)</f>
        <v>0</v>
      </c>
      <c r="AB1877" s="247">
        <f ca="1">ROUND(IF(OR(AND($D1875=LataProjekcji,$F1875&gt;0),AND($D1875=LataProjekcji,$F1875=0,$E1876&lt;=10)),$F1876,IF($D1875&lt;LataProjekcji,IF((SUM($K1877:AA1877)+$D1877)&lt;$D1876,$D1877,$D1876-SUM($K1877:AA1877)),0)),0)</f>
        <v>0</v>
      </c>
      <c r="AC1877" s="247">
        <f ca="1">ROUND(IF(OR(AND($D1875=LataProjekcji,$F1875&gt;0),AND($D1875=LataProjekcji,$F1875=0,$E1876&lt;=10)),$F1876,IF($D1875&lt;LataProjekcji,IF((SUM($K1877:AB1877)+$D1877)&lt;$D1876,$D1877,$D1876-SUM($K1877:AB1877)),0)),0)</f>
        <v>0</v>
      </c>
      <c r="AD1877" s="247">
        <f ca="1">ROUND(IF(OR(AND($D1875=LataProjekcji,$F1875&gt;0),AND($D1875=LataProjekcji,$F1875=0,$E1876&lt;=10)),$F1876,IF($D1875&lt;LataProjekcji,IF((SUM($K1877:AC1877)+$D1877)&lt;$D1876,$D1877,$D1876-SUM($K1877:AC1877)),0)),0)</f>
        <v>0</v>
      </c>
      <c r="AE1877" s="247">
        <f ca="1">ROUND(IF(OR(AND($D1875=LataProjekcji,$F1875&gt;0),AND($D1875=LataProjekcji,$F1875=0,$E1876&lt;=10)),$F1876,IF($D1875&lt;LataProjekcji,IF((SUM($K1877:AD1877)+$D1877)&lt;$D1876,$D1877,$D1876-SUM($K1877:AD1877)),0)),0)</f>
        <v>0</v>
      </c>
    </row>
    <row r="1878" spans="1:31" ht="12.5" hidden="1" thickBot="1">
      <c r="A1878" s="325"/>
      <c r="B1878" s="21" t="s">
        <v>396</v>
      </c>
      <c r="C1878" s="21"/>
      <c r="D1878" s="22"/>
      <c r="E1878" s="21"/>
      <c r="F1878" s="21"/>
      <c r="G1878" s="21"/>
      <c r="H1878" s="21"/>
      <c r="I1878" s="21"/>
      <c r="J1878" s="21"/>
      <c r="K1878" s="22">
        <f ca="1">ROUND(K1877,0)</f>
        <v>0</v>
      </c>
      <c r="L1878" s="22">
        <f t="shared" ref="L1878:W1878" ca="1" si="2526">ROUND(K1878+L1877,0)</f>
        <v>0</v>
      </c>
      <c r="M1878" s="22">
        <f t="shared" ca="1" si="2526"/>
        <v>0</v>
      </c>
      <c r="N1878" s="22">
        <f t="shared" ca="1" si="2526"/>
        <v>0</v>
      </c>
      <c r="O1878" s="22">
        <f t="shared" ca="1" si="2526"/>
        <v>0</v>
      </c>
      <c r="P1878" s="22">
        <f t="shared" ca="1" si="2526"/>
        <v>0</v>
      </c>
      <c r="Q1878" s="22">
        <f t="shared" ca="1" si="2526"/>
        <v>0</v>
      </c>
      <c r="R1878" s="22">
        <f t="shared" ca="1" si="2526"/>
        <v>0</v>
      </c>
      <c r="S1878" s="22">
        <f t="shared" ca="1" si="2526"/>
        <v>0</v>
      </c>
      <c r="T1878" s="22">
        <f t="shared" ca="1" si="2526"/>
        <v>0</v>
      </c>
      <c r="U1878" s="22">
        <f t="shared" ca="1" si="2526"/>
        <v>0</v>
      </c>
      <c r="V1878" s="22">
        <f t="shared" ca="1" si="2526"/>
        <v>0</v>
      </c>
      <c r="W1878" s="22">
        <f t="shared" ca="1" si="2526"/>
        <v>0</v>
      </c>
      <c r="X1878" s="22">
        <f ca="1">ROUND(W1878+X1877,0)</f>
        <v>0</v>
      </c>
      <c r="Y1878" s="22">
        <f ca="1">ROUND(X1878+Y1877,0)</f>
        <v>0</v>
      </c>
      <c r="Z1878" s="22">
        <f t="shared" ref="Z1878:AA1878" ca="1" si="2527">ROUND(Y1878+Z1877,0)</f>
        <v>0</v>
      </c>
      <c r="AA1878" s="22">
        <f t="shared" ca="1" si="2527"/>
        <v>0</v>
      </c>
      <c r="AB1878" s="22">
        <f t="shared" ref="AB1878" ca="1" si="2528">ROUND(AA1878+AB1877,0)</f>
        <v>0</v>
      </c>
      <c r="AC1878" s="22">
        <f t="shared" ref="AC1878" ca="1" si="2529">ROUND(AB1878+AC1877,0)</f>
        <v>0</v>
      </c>
      <c r="AD1878" s="22">
        <f t="shared" ref="AD1878" ca="1" si="2530">ROUND(AC1878+AD1877,0)</f>
        <v>0</v>
      </c>
      <c r="AE1878" s="22">
        <f t="shared" ref="AE1878" ca="1" si="2531">ROUND(AD1878+AE1877,0)</f>
        <v>0</v>
      </c>
    </row>
    <row r="1879" spans="1:31" ht="12.5" hidden="1" thickBot="1">
      <c r="A1879" s="325"/>
      <c r="B1879" s="21" t="s">
        <v>387</v>
      </c>
      <c r="C1879" s="21"/>
      <c r="D1879" s="22"/>
      <c r="E1879" s="21"/>
      <c r="F1879" s="21"/>
      <c r="G1879" s="21"/>
      <c r="H1879" s="534">
        <f>H1872+7</f>
        <v>517</v>
      </c>
      <c r="I1879" s="21"/>
      <c r="J1879" s="21"/>
      <c r="K1879" s="76">
        <f ca="1">IF($D1875=LataProjekcji,ROUND($D1876-K1878,0),ROUND(IF(K1877=0,0,$D1876-K1878),0))</f>
        <v>0</v>
      </c>
      <c r="L1879" s="253">
        <f t="shared" ref="L1879:W1879" ca="1" si="2532">IF($D1875=LataProjekcji,ROUND($D1876-L1878,0),ROUND(IF(AND(L1877=0,K1879&gt;0),$D1876-L1878,IF(L1877=0,0,$D1876-L1878)),0))</f>
        <v>0</v>
      </c>
      <c r="M1879" s="253">
        <f t="shared" ca="1" si="2532"/>
        <v>0</v>
      </c>
      <c r="N1879" s="253">
        <f t="shared" ca="1" si="2532"/>
        <v>0</v>
      </c>
      <c r="O1879" s="253">
        <f t="shared" ca="1" si="2532"/>
        <v>0</v>
      </c>
      <c r="P1879" s="253">
        <f t="shared" ca="1" si="2532"/>
        <v>0</v>
      </c>
      <c r="Q1879" s="253">
        <f t="shared" ca="1" si="2532"/>
        <v>0</v>
      </c>
      <c r="R1879" s="253">
        <f t="shared" ca="1" si="2532"/>
        <v>0</v>
      </c>
      <c r="S1879" s="253">
        <f t="shared" ca="1" si="2532"/>
        <v>0</v>
      </c>
      <c r="T1879" s="253">
        <f t="shared" ca="1" si="2532"/>
        <v>0</v>
      </c>
      <c r="U1879" s="253">
        <f t="shared" ca="1" si="2532"/>
        <v>0</v>
      </c>
      <c r="V1879" s="253">
        <f t="shared" ca="1" si="2532"/>
        <v>0</v>
      </c>
      <c r="W1879" s="253">
        <f t="shared" ca="1" si="2532"/>
        <v>0</v>
      </c>
      <c r="X1879" s="253">
        <f t="shared" ref="X1879:AA1879" ca="1" si="2533">IF($D1875=LataProjekcji,ROUND($D1876-X1878,0),ROUND(IF(AND(X1877=0,W1879&gt;0),$D1876-X1878,IF(X1877=0,0,$D1876-X1878)),0))</f>
        <v>0</v>
      </c>
      <c r="Y1879" s="253">
        <f t="shared" ca="1" si="2533"/>
        <v>0</v>
      </c>
      <c r="Z1879" s="253">
        <f t="shared" ca="1" si="2533"/>
        <v>0</v>
      </c>
      <c r="AA1879" s="253">
        <f t="shared" ca="1" si="2533"/>
        <v>0</v>
      </c>
      <c r="AB1879" s="253">
        <f t="shared" ref="AB1879" ca="1" si="2534">IF($D1875=LataProjekcji,ROUND($D1876-AB1878,0),ROUND(IF(AND(AB1877=0,AA1879&gt;0),$D1876-AB1878,IF(AB1877=0,0,$D1876-AB1878)),0))</f>
        <v>0</v>
      </c>
      <c r="AC1879" s="253">
        <f t="shared" ref="AC1879" ca="1" si="2535">IF($D1875=LataProjekcji,ROUND($D1876-AC1878,0),ROUND(IF(AND(AC1877=0,AB1879&gt;0),$D1876-AC1878,IF(AC1877=0,0,$D1876-AC1878)),0))</f>
        <v>0</v>
      </c>
      <c r="AD1879" s="253">
        <f t="shared" ref="AD1879" ca="1" si="2536">IF($D1875=LataProjekcji,ROUND($D1876-AD1878,0),ROUND(IF(AND(AD1877=0,AC1879&gt;0),$D1876-AD1878,IF(AD1877=0,0,$D1876-AD1878)),0))</f>
        <v>0</v>
      </c>
      <c r="AE1879" s="253">
        <f t="shared" ref="AE1879" ca="1" si="2537">IF($D1875=LataProjekcji,ROUND($D1876-AE1878,0),ROUND(IF(AND(AE1877=0,AD1879&gt;0),$D1876-AE1878,IF(AE1877=0,0,$D1876-AE1878)),0))</f>
        <v>0</v>
      </c>
    </row>
    <row r="1880" spans="1:31" hidden="1">
      <c r="A1880" s="325"/>
      <c r="B1880" s="21"/>
      <c r="C1880" s="21"/>
      <c r="D1880" s="22"/>
      <c r="E1880" s="21"/>
      <c r="F1880" s="21"/>
      <c r="G1880" s="21"/>
      <c r="H1880" s="384">
        <f>H1873+1</f>
        <v>38</v>
      </c>
      <c r="I1880" s="21"/>
      <c r="J1880" s="384" t="s">
        <v>403</v>
      </c>
      <c r="K1880" s="523">
        <f t="shared" ref="K1880:AE1880" ca="1" si="2538">IF(AND(OFFSET($F$269,$D1874,0)="tak",OFFSET($G$269,$D1874,0)="tak",OFFSET($J$269,$D1874,0)="ok",LataProjekcji&lt;=Koniec_Projekt),ROUND(OFFSET($K$2527,$H1879,(COLUMN()-11))*OFFSET($K$469,$H1880,(COLUMN()-11)),0),0)</f>
        <v>0</v>
      </c>
      <c r="L1880" s="523">
        <f t="shared" ca="1" si="2538"/>
        <v>0</v>
      </c>
      <c r="M1880" s="523">
        <f t="shared" ca="1" si="2538"/>
        <v>0</v>
      </c>
      <c r="N1880" s="523">
        <f t="shared" ca="1" si="2538"/>
        <v>0</v>
      </c>
      <c r="O1880" s="523">
        <f t="shared" ca="1" si="2538"/>
        <v>0</v>
      </c>
      <c r="P1880" s="523">
        <f t="shared" ca="1" si="2538"/>
        <v>0</v>
      </c>
      <c r="Q1880" s="523">
        <f t="shared" ca="1" si="2538"/>
        <v>0</v>
      </c>
      <c r="R1880" s="523">
        <f t="shared" ca="1" si="2538"/>
        <v>0</v>
      </c>
      <c r="S1880" s="523">
        <f t="shared" ca="1" si="2538"/>
        <v>0</v>
      </c>
      <c r="T1880" s="523">
        <f t="shared" ca="1" si="2538"/>
        <v>0</v>
      </c>
      <c r="U1880" s="523">
        <f t="shared" ca="1" si="2538"/>
        <v>0</v>
      </c>
      <c r="V1880" s="523">
        <f t="shared" ca="1" si="2538"/>
        <v>0</v>
      </c>
      <c r="W1880" s="523">
        <f t="shared" ca="1" si="2538"/>
        <v>0</v>
      </c>
      <c r="X1880" s="523">
        <f t="shared" ca="1" si="2538"/>
        <v>0</v>
      </c>
      <c r="Y1880" s="523">
        <f t="shared" ca="1" si="2538"/>
        <v>0</v>
      </c>
      <c r="Z1880" s="523">
        <f t="shared" ca="1" si="2538"/>
        <v>0</v>
      </c>
      <c r="AA1880" s="523">
        <f t="shared" ca="1" si="2538"/>
        <v>0</v>
      </c>
      <c r="AB1880" s="523">
        <f t="shared" ca="1" si="2538"/>
        <v>0</v>
      </c>
      <c r="AC1880" s="523">
        <f t="shared" ca="1" si="2538"/>
        <v>0</v>
      </c>
      <c r="AD1880" s="523">
        <f t="shared" ca="1" si="2538"/>
        <v>0</v>
      </c>
      <c r="AE1880" s="523">
        <f t="shared" ca="1" si="2538"/>
        <v>0</v>
      </c>
    </row>
    <row r="1881" spans="1:31" hidden="1">
      <c r="A1881" s="325"/>
      <c r="B1881" s="20">
        <f ca="1">OFFSET($B$269,D1881,0)</f>
        <v>0</v>
      </c>
      <c r="C1881" s="20"/>
      <c r="D1881" s="21">
        <f>D1874+1</f>
        <v>188</v>
      </c>
      <c r="E1881" s="21"/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  <c r="R1881" s="21"/>
      <c r="S1881" s="21"/>
      <c r="T1881" s="21"/>
      <c r="U1881" s="21"/>
      <c r="V1881" s="21"/>
      <c r="W1881" s="21"/>
      <c r="X1881" s="21"/>
      <c r="Y1881" s="21"/>
      <c r="Z1881" s="21"/>
      <c r="AA1881" s="21"/>
      <c r="AB1881" s="21"/>
      <c r="AC1881" s="21"/>
      <c r="AD1881" s="21"/>
      <c r="AE1881" s="21"/>
    </row>
    <row r="1882" spans="1:31" hidden="1">
      <c r="A1882" s="325"/>
      <c r="B1882" s="21" t="s">
        <v>394</v>
      </c>
      <c r="C1882" s="21"/>
      <c r="D1882" s="164">
        <f ca="1">YEAR(OFFSET($E$269,D1881,0))</f>
        <v>1900</v>
      </c>
      <c r="E1882" s="164">
        <f ca="1">MONTH(OFFSET($E$269,D1881,0))</f>
        <v>1</v>
      </c>
      <c r="F1882" s="522" cm="1">
        <f t="array" aca="1" ref="F1882" ca="1">IleMiesiecyDoKoncaRokuST</f>
        <v>11</v>
      </c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  <c r="R1882" s="21"/>
      <c r="S1882" s="21"/>
      <c r="T1882" s="21"/>
      <c r="U1882" s="21"/>
      <c r="V1882" s="21"/>
      <c r="W1882" s="21"/>
      <c r="X1882" s="21"/>
      <c r="Y1882" s="21"/>
      <c r="Z1882" s="21"/>
      <c r="AA1882" s="21"/>
      <c r="AB1882" s="21"/>
      <c r="AC1882" s="21"/>
      <c r="AD1882" s="21"/>
      <c r="AE1882" s="21"/>
    </row>
    <row r="1883" spans="1:31" hidden="1">
      <c r="A1883" s="325"/>
      <c r="B1883" s="21" t="s">
        <v>387</v>
      </c>
      <c r="C1883" s="21"/>
      <c r="D1883" s="370">
        <f ca="1">IF(E1883&lt;0,0,ROUND(E1883,0))</f>
        <v>0</v>
      </c>
      <c r="E1883" s="248">
        <f ca="1">OFFSET($D$269,D1881,0)</f>
        <v>0</v>
      </c>
      <c r="F1883" s="370">
        <f ca="1">IF(E1883&gt;10,ROUND(($D1884/12)*$F1882,0),$D1883)</f>
        <v>0</v>
      </c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  <c r="R1883" s="21"/>
      <c r="S1883" s="21"/>
      <c r="T1883" s="21"/>
      <c r="U1883" s="21"/>
      <c r="V1883" s="21"/>
      <c r="W1883" s="21"/>
      <c r="X1883" s="21"/>
      <c r="Y1883" s="21"/>
      <c r="Z1883" s="21"/>
      <c r="AA1883" s="21"/>
      <c r="AB1883" s="21"/>
      <c r="AC1883" s="21"/>
      <c r="AD1883" s="21"/>
      <c r="AE1883" s="21"/>
    </row>
    <row r="1884" spans="1:31" hidden="1">
      <c r="A1884" s="325"/>
      <c r="B1884" s="21" t="s">
        <v>395</v>
      </c>
      <c r="C1884" s="415">
        <f ca="1">OFFSET($C$269,D1881,0)</f>
        <v>0</v>
      </c>
      <c r="D1884" s="246">
        <f ca="1">IF(ISBLANK(OFFSET($E$269,D1881,0)),0,IF(E1883&gt;10,ROUND(D1883*C1884,0),IF(D1883&lt;0,0,D1883)))</f>
        <v>0</v>
      </c>
      <c r="E1884" s="21"/>
      <c r="F1884" s="21"/>
      <c r="G1884" s="21"/>
      <c r="H1884" s="21"/>
      <c r="I1884" s="21"/>
      <c r="J1884" s="21"/>
      <c r="K1884" s="74">
        <f ca="1">ROUND(IF($D1882=LataProjekcji,$F1883,IF($D1882=LataProjekcji,$D1884,0)),0)</f>
        <v>0</v>
      </c>
      <c r="L1884" s="247">
        <f ca="1">ROUND(IF(OR(AND($D1882=LataProjekcji,$F1882&gt;0),AND($D1882=LataProjekcji,$F1882=0,$E1883&lt;=10)),$F1883,IF($D1882&lt;LataProjekcji,IF((SUM($K1884:K1884)+$D1884)&lt;$D1883,$D1884,$D1883-SUM($K1884:K1884)),0)),0)</f>
        <v>0</v>
      </c>
      <c r="M1884" s="247">
        <f ca="1">ROUND(IF(OR(AND($D1882=LataProjekcji,$F1882&gt;0),AND($D1882=LataProjekcji,$F1882=0,$E1883&lt;=10)),$F1883,IF($D1882&lt;LataProjekcji,IF((SUM($K1884:L1884)+$D1884)&lt;$D1883,$D1884,$D1883-SUM($K1884:L1884)),0)),0)</f>
        <v>0</v>
      </c>
      <c r="N1884" s="247">
        <f ca="1">ROUND(IF(OR(AND($D1882=LataProjekcji,$F1882&gt;0),AND($D1882=LataProjekcji,$F1882=0,$E1883&lt;=10)),$F1883,IF($D1882&lt;LataProjekcji,IF((SUM($K1884:M1884)+$D1884)&lt;$D1883,$D1884,$D1883-SUM($K1884:M1884)),0)),0)</f>
        <v>0</v>
      </c>
      <c r="O1884" s="247">
        <f ca="1">ROUND(IF(OR(AND($D1882=LataProjekcji,$F1882&gt;0),AND($D1882=LataProjekcji,$F1882=0,$E1883&lt;=10)),$F1883,IF($D1882&lt;LataProjekcji,IF((SUM($K1884:N1884)+$D1884)&lt;$D1883,$D1884,$D1883-SUM($K1884:N1884)),0)),0)</f>
        <v>0</v>
      </c>
      <c r="P1884" s="247">
        <f ca="1">ROUND(IF(OR(AND($D1882=LataProjekcji,$F1882&gt;0),AND($D1882=LataProjekcji,$F1882=0,$E1883&lt;=10)),$F1883,IF($D1882&lt;LataProjekcji,IF((SUM($K1884:O1884)+$D1884)&lt;$D1883,$D1884,$D1883-SUM($K1884:O1884)),0)),0)</f>
        <v>0</v>
      </c>
      <c r="Q1884" s="247">
        <f ca="1">ROUND(IF(OR(AND($D1882=LataProjekcji,$F1882&gt;0),AND($D1882=LataProjekcji,$F1882=0,$E1883&lt;=10)),$F1883,IF($D1882&lt;LataProjekcji,IF((SUM($K1884:P1884)+$D1884)&lt;$D1883,$D1884,$D1883-SUM($K1884:P1884)),0)),0)</f>
        <v>0</v>
      </c>
      <c r="R1884" s="247">
        <f ca="1">ROUND(IF(OR(AND($D1882=LataProjekcji,$F1882&gt;0),AND($D1882=LataProjekcji,$F1882=0,$E1883&lt;=10)),$F1883,IF($D1882&lt;LataProjekcji,IF((SUM($K1884:Q1884)+$D1884)&lt;$D1883,$D1884,$D1883-SUM($K1884:Q1884)),0)),0)</f>
        <v>0</v>
      </c>
      <c r="S1884" s="247">
        <f ca="1">ROUND(IF(OR(AND($D1882=LataProjekcji,$F1882&gt;0),AND($D1882=LataProjekcji,$F1882=0,$E1883&lt;=10)),$F1883,IF($D1882&lt;LataProjekcji,IF((SUM($K1884:R1884)+$D1884)&lt;$D1883,$D1884,$D1883-SUM($K1884:R1884)),0)),0)</f>
        <v>0</v>
      </c>
      <c r="T1884" s="247">
        <f ca="1">ROUND(IF(OR(AND($D1882=LataProjekcji,$F1882&gt;0),AND($D1882=LataProjekcji,$F1882=0,$E1883&lt;=10)),$F1883,IF($D1882&lt;LataProjekcji,IF((SUM($K1884:S1884)+$D1884)&lt;$D1883,$D1884,$D1883-SUM($K1884:S1884)),0)),0)</f>
        <v>0</v>
      </c>
      <c r="U1884" s="247">
        <f ca="1">ROUND(IF(OR(AND($D1882=LataProjekcji,$F1882&gt;0),AND($D1882=LataProjekcji,$F1882=0,$E1883&lt;=10)),$F1883,IF($D1882&lt;LataProjekcji,IF((SUM($K1884:T1884)+$D1884)&lt;$D1883,$D1884,$D1883-SUM($K1884:T1884)),0)),0)</f>
        <v>0</v>
      </c>
      <c r="V1884" s="247">
        <f ca="1">ROUND(IF(OR(AND($D1882=LataProjekcji,$F1882&gt;0),AND($D1882=LataProjekcji,$F1882=0,$E1883&lt;=10)),$F1883,IF($D1882&lt;LataProjekcji,IF((SUM($K1884:U1884)+$D1884)&lt;$D1883,$D1884,$D1883-SUM($K1884:U1884)),0)),0)</f>
        <v>0</v>
      </c>
      <c r="W1884" s="247">
        <f ca="1">ROUND(IF(OR(AND($D1882=LataProjekcji,$F1882&gt;0),AND($D1882=LataProjekcji,$F1882=0,$E1883&lt;=10)),$F1883,IF($D1882&lt;LataProjekcji,IF((SUM($K1884:V1884)+$D1884)&lt;$D1883,$D1884,$D1883-SUM($K1884:V1884)),0)),0)</f>
        <v>0</v>
      </c>
      <c r="X1884" s="247">
        <f ca="1">ROUND(IF(OR(AND($D1882=LataProjekcji,$F1882&gt;0),AND($D1882=LataProjekcji,$F1882=0,$E1883&lt;=10)),$F1883,IF($D1882&lt;LataProjekcji,IF((SUM($K1884:W1884)+$D1884)&lt;$D1883,$D1884,$D1883-SUM($K1884:W1884)),0)),0)</f>
        <v>0</v>
      </c>
      <c r="Y1884" s="247">
        <f ca="1">ROUND(IF(OR(AND($D1882=LataProjekcji,$F1882&gt;0),AND($D1882=LataProjekcji,$F1882=0,$E1883&lt;=10)),$F1883,IF($D1882&lt;LataProjekcji,IF((SUM($K1884:X1884)+$D1884)&lt;$D1883,$D1884,$D1883-SUM($K1884:X1884)),0)),0)</f>
        <v>0</v>
      </c>
      <c r="Z1884" s="247">
        <f ca="1">ROUND(IF(OR(AND($D1882=LataProjekcji,$F1882&gt;0),AND($D1882=LataProjekcji,$F1882=0,$E1883&lt;=10)),$F1883,IF($D1882&lt;LataProjekcji,IF((SUM($K1884:Y1884)+$D1884)&lt;$D1883,$D1884,$D1883-SUM($K1884:Y1884)),0)),0)</f>
        <v>0</v>
      </c>
      <c r="AA1884" s="247">
        <f ca="1">ROUND(IF(OR(AND($D1882=LataProjekcji,$F1882&gt;0),AND($D1882=LataProjekcji,$F1882=0,$E1883&lt;=10)),$F1883,IF($D1882&lt;LataProjekcji,IF((SUM($K1884:Z1884)+$D1884)&lt;$D1883,$D1884,$D1883-SUM($K1884:Z1884)),0)),0)</f>
        <v>0</v>
      </c>
      <c r="AB1884" s="247">
        <f ca="1">ROUND(IF(OR(AND($D1882=LataProjekcji,$F1882&gt;0),AND($D1882=LataProjekcji,$F1882=0,$E1883&lt;=10)),$F1883,IF($D1882&lt;LataProjekcji,IF((SUM($K1884:AA1884)+$D1884)&lt;$D1883,$D1884,$D1883-SUM($K1884:AA1884)),0)),0)</f>
        <v>0</v>
      </c>
      <c r="AC1884" s="247">
        <f ca="1">ROUND(IF(OR(AND($D1882=LataProjekcji,$F1882&gt;0),AND($D1882=LataProjekcji,$F1882=0,$E1883&lt;=10)),$F1883,IF($D1882&lt;LataProjekcji,IF((SUM($K1884:AB1884)+$D1884)&lt;$D1883,$D1884,$D1883-SUM($K1884:AB1884)),0)),0)</f>
        <v>0</v>
      </c>
      <c r="AD1884" s="247">
        <f ca="1">ROUND(IF(OR(AND($D1882=LataProjekcji,$F1882&gt;0),AND($D1882=LataProjekcji,$F1882=0,$E1883&lt;=10)),$F1883,IF($D1882&lt;LataProjekcji,IF((SUM($K1884:AC1884)+$D1884)&lt;$D1883,$D1884,$D1883-SUM($K1884:AC1884)),0)),0)</f>
        <v>0</v>
      </c>
      <c r="AE1884" s="247">
        <f ca="1">ROUND(IF(OR(AND($D1882=LataProjekcji,$F1882&gt;0),AND($D1882=LataProjekcji,$F1882=0,$E1883&lt;=10)),$F1883,IF($D1882&lt;LataProjekcji,IF((SUM($K1884:AD1884)+$D1884)&lt;$D1883,$D1884,$D1883-SUM($K1884:AD1884)),0)),0)</f>
        <v>0</v>
      </c>
    </row>
    <row r="1885" spans="1:31" ht="12.5" hidden="1" thickBot="1">
      <c r="A1885" s="325"/>
      <c r="B1885" s="21" t="s">
        <v>396</v>
      </c>
      <c r="C1885" s="21"/>
      <c r="D1885" s="22"/>
      <c r="E1885" s="21"/>
      <c r="F1885" s="21"/>
      <c r="G1885" s="21"/>
      <c r="H1885" s="21"/>
      <c r="I1885" s="21"/>
      <c r="J1885" s="21"/>
      <c r="K1885" s="22">
        <f ca="1">ROUND(K1884,0)</f>
        <v>0</v>
      </c>
      <c r="L1885" s="22">
        <f t="shared" ref="L1885:W1885" ca="1" si="2539">ROUND(K1885+L1884,0)</f>
        <v>0</v>
      </c>
      <c r="M1885" s="22">
        <f t="shared" ca="1" si="2539"/>
        <v>0</v>
      </c>
      <c r="N1885" s="22">
        <f t="shared" ca="1" si="2539"/>
        <v>0</v>
      </c>
      <c r="O1885" s="22">
        <f t="shared" ca="1" si="2539"/>
        <v>0</v>
      </c>
      <c r="P1885" s="22">
        <f t="shared" ca="1" si="2539"/>
        <v>0</v>
      </c>
      <c r="Q1885" s="22">
        <f t="shared" ca="1" si="2539"/>
        <v>0</v>
      </c>
      <c r="R1885" s="22">
        <f t="shared" ca="1" si="2539"/>
        <v>0</v>
      </c>
      <c r="S1885" s="22">
        <f t="shared" ca="1" si="2539"/>
        <v>0</v>
      </c>
      <c r="T1885" s="22">
        <f t="shared" ca="1" si="2539"/>
        <v>0</v>
      </c>
      <c r="U1885" s="22">
        <f t="shared" ca="1" si="2539"/>
        <v>0</v>
      </c>
      <c r="V1885" s="22">
        <f t="shared" ca="1" si="2539"/>
        <v>0</v>
      </c>
      <c r="W1885" s="22">
        <f t="shared" ca="1" si="2539"/>
        <v>0</v>
      </c>
      <c r="X1885" s="22">
        <f ca="1">ROUND(W1885+X1884,0)</f>
        <v>0</v>
      </c>
      <c r="Y1885" s="22">
        <f ca="1">ROUND(X1885+Y1884,0)</f>
        <v>0</v>
      </c>
      <c r="Z1885" s="22">
        <f t="shared" ref="Z1885:AA1885" ca="1" si="2540">ROUND(Y1885+Z1884,0)</f>
        <v>0</v>
      </c>
      <c r="AA1885" s="22">
        <f t="shared" ca="1" si="2540"/>
        <v>0</v>
      </c>
      <c r="AB1885" s="22">
        <f t="shared" ref="AB1885" ca="1" si="2541">ROUND(AA1885+AB1884,0)</f>
        <v>0</v>
      </c>
      <c r="AC1885" s="22">
        <f t="shared" ref="AC1885" ca="1" si="2542">ROUND(AB1885+AC1884,0)</f>
        <v>0</v>
      </c>
      <c r="AD1885" s="22">
        <f t="shared" ref="AD1885" ca="1" si="2543">ROUND(AC1885+AD1884,0)</f>
        <v>0</v>
      </c>
      <c r="AE1885" s="22">
        <f t="shared" ref="AE1885" ca="1" si="2544">ROUND(AD1885+AE1884,0)</f>
        <v>0</v>
      </c>
    </row>
    <row r="1886" spans="1:31" ht="12.5" hidden="1" thickBot="1">
      <c r="A1886" s="325"/>
      <c r="B1886" s="21" t="s">
        <v>387</v>
      </c>
      <c r="C1886" s="21"/>
      <c r="D1886" s="22"/>
      <c r="E1886" s="21"/>
      <c r="F1886" s="21"/>
      <c r="G1886" s="21"/>
      <c r="H1886" s="534">
        <f>H1879+7</f>
        <v>524</v>
      </c>
      <c r="I1886" s="21"/>
      <c r="J1886" s="21"/>
      <c r="K1886" s="76">
        <f ca="1">IF($D1882=LataProjekcji,ROUND($D1883-K1885,0),ROUND(IF(K1884=0,0,$D1883-K1885),0))</f>
        <v>0</v>
      </c>
      <c r="L1886" s="253">
        <f t="shared" ref="L1886:W1886" ca="1" si="2545">IF($D1882=LataProjekcji,ROUND($D1883-L1885,0),ROUND(IF(AND(L1884=0,K1886&gt;0),$D1883-L1885,IF(L1884=0,0,$D1883-L1885)),0))</f>
        <v>0</v>
      </c>
      <c r="M1886" s="253">
        <f t="shared" ca="1" si="2545"/>
        <v>0</v>
      </c>
      <c r="N1886" s="253">
        <f t="shared" ca="1" si="2545"/>
        <v>0</v>
      </c>
      <c r="O1886" s="253">
        <f t="shared" ca="1" si="2545"/>
        <v>0</v>
      </c>
      <c r="P1886" s="253">
        <f t="shared" ca="1" si="2545"/>
        <v>0</v>
      </c>
      <c r="Q1886" s="253">
        <f t="shared" ca="1" si="2545"/>
        <v>0</v>
      </c>
      <c r="R1886" s="253">
        <f t="shared" ca="1" si="2545"/>
        <v>0</v>
      </c>
      <c r="S1886" s="253">
        <f t="shared" ca="1" si="2545"/>
        <v>0</v>
      </c>
      <c r="T1886" s="253">
        <f t="shared" ca="1" si="2545"/>
        <v>0</v>
      </c>
      <c r="U1886" s="253">
        <f t="shared" ca="1" si="2545"/>
        <v>0</v>
      </c>
      <c r="V1886" s="253">
        <f t="shared" ca="1" si="2545"/>
        <v>0</v>
      </c>
      <c r="W1886" s="253">
        <f t="shared" ca="1" si="2545"/>
        <v>0</v>
      </c>
      <c r="X1886" s="253">
        <f t="shared" ref="X1886:AA1886" ca="1" si="2546">IF($D1882=LataProjekcji,ROUND($D1883-X1885,0),ROUND(IF(AND(X1884=0,W1886&gt;0),$D1883-X1885,IF(X1884=0,0,$D1883-X1885)),0))</f>
        <v>0</v>
      </c>
      <c r="Y1886" s="253">
        <f t="shared" ca="1" si="2546"/>
        <v>0</v>
      </c>
      <c r="Z1886" s="253">
        <f t="shared" ca="1" si="2546"/>
        <v>0</v>
      </c>
      <c r="AA1886" s="253">
        <f t="shared" ca="1" si="2546"/>
        <v>0</v>
      </c>
      <c r="AB1886" s="253">
        <f t="shared" ref="AB1886" ca="1" si="2547">IF($D1882=LataProjekcji,ROUND($D1883-AB1885,0),ROUND(IF(AND(AB1884=0,AA1886&gt;0),$D1883-AB1885,IF(AB1884=0,0,$D1883-AB1885)),0))</f>
        <v>0</v>
      </c>
      <c r="AC1886" s="253">
        <f t="shared" ref="AC1886" ca="1" si="2548">IF($D1882=LataProjekcji,ROUND($D1883-AC1885,0),ROUND(IF(AND(AC1884=0,AB1886&gt;0),$D1883-AC1885,IF(AC1884=0,0,$D1883-AC1885)),0))</f>
        <v>0</v>
      </c>
      <c r="AD1886" s="253">
        <f t="shared" ref="AD1886" ca="1" si="2549">IF($D1882=LataProjekcji,ROUND($D1883-AD1885,0),ROUND(IF(AND(AD1884=0,AC1886&gt;0),$D1883-AD1885,IF(AD1884=0,0,$D1883-AD1885)),0))</f>
        <v>0</v>
      </c>
      <c r="AE1886" s="253">
        <f t="shared" ref="AE1886" ca="1" si="2550">IF($D1882=LataProjekcji,ROUND($D1883-AE1885,0),ROUND(IF(AND(AE1884=0,AD1886&gt;0),$D1883-AE1885,IF(AE1884=0,0,$D1883-AE1885)),0))</f>
        <v>0</v>
      </c>
    </row>
    <row r="1887" spans="1:31" hidden="1">
      <c r="A1887" s="325"/>
      <c r="H1887" s="384">
        <f>H1880+1</f>
        <v>39</v>
      </c>
      <c r="J1887" s="384" t="s">
        <v>403</v>
      </c>
      <c r="K1887" s="523">
        <f t="shared" ref="K1887:AE1887" ca="1" si="2551">IF(AND(OFFSET($F$269,$D1881,0)="tak",OFFSET($G$269,$D1881,0)="tak",OFFSET($J$269,$D1881,0)="ok",LataProjekcji&lt;=Koniec_Projekt),ROUND(OFFSET($K$2527,$H1886,(COLUMN()-11))*OFFSET($K$469,$H1887,(COLUMN()-11)),0),0)</f>
        <v>0</v>
      </c>
      <c r="L1887" s="523">
        <f t="shared" ca="1" si="2551"/>
        <v>0</v>
      </c>
      <c r="M1887" s="523">
        <f t="shared" ca="1" si="2551"/>
        <v>0</v>
      </c>
      <c r="N1887" s="523">
        <f t="shared" ca="1" si="2551"/>
        <v>0</v>
      </c>
      <c r="O1887" s="523">
        <f t="shared" ca="1" si="2551"/>
        <v>0</v>
      </c>
      <c r="P1887" s="523">
        <f t="shared" ca="1" si="2551"/>
        <v>0</v>
      </c>
      <c r="Q1887" s="523">
        <f t="shared" ca="1" si="2551"/>
        <v>0</v>
      </c>
      <c r="R1887" s="523">
        <f t="shared" ca="1" si="2551"/>
        <v>0</v>
      </c>
      <c r="S1887" s="523">
        <f t="shared" ca="1" si="2551"/>
        <v>0</v>
      </c>
      <c r="T1887" s="523">
        <f t="shared" ca="1" si="2551"/>
        <v>0</v>
      </c>
      <c r="U1887" s="523">
        <f t="shared" ca="1" si="2551"/>
        <v>0</v>
      </c>
      <c r="V1887" s="523">
        <f t="shared" ca="1" si="2551"/>
        <v>0</v>
      </c>
      <c r="W1887" s="523">
        <f t="shared" ca="1" si="2551"/>
        <v>0</v>
      </c>
      <c r="X1887" s="523">
        <f t="shared" ca="1" si="2551"/>
        <v>0</v>
      </c>
      <c r="Y1887" s="523">
        <f t="shared" ca="1" si="2551"/>
        <v>0</v>
      </c>
      <c r="Z1887" s="523">
        <f t="shared" ca="1" si="2551"/>
        <v>0</v>
      </c>
      <c r="AA1887" s="523">
        <f t="shared" ca="1" si="2551"/>
        <v>0</v>
      </c>
      <c r="AB1887" s="523">
        <f t="shared" ca="1" si="2551"/>
        <v>0</v>
      </c>
      <c r="AC1887" s="523">
        <f t="shared" ca="1" si="2551"/>
        <v>0</v>
      </c>
      <c r="AD1887" s="523">
        <f t="shared" ca="1" si="2551"/>
        <v>0</v>
      </c>
      <c r="AE1887" s="523">
        <f t="shared" ca="1" si="2551"/>
        <v>0</v>
      </c>
    </row>
    <row r="1888" spans="1:31" hidden="1">
      <c r="A1888" s="325"/>
      <c r="B1888" s="365" t="s">
        <v>896</v>
      </c>
      <c r="C1888" s="365"/>
    </row>
    <row r="1889" spans="1:31" ht="21" hidden="1">
      <c r="A1889" s="325"/>
      <c r="B1889" s="7" t="s">
        <v>897</v>
      </c>
      <c r="C1889" s="7"/>
      <c r="D1889" s="361" t="s">
        <v>387</v>
      </c>
      <c r="E1889" s="361" t="s">
        <v>397</v>
      </c>
      <c r="F1889" s="375" t="s">
        <v>317</v>
      </c>
      <c r="G1889" s="375" t="s">
        <v>398</v>
      </c>
      <c r="J1889" s="375" t="s">
        <v>399</v>
      </c>
    </row>
    <row r="1890" spans="1:31" hidden="1">
      <c r="A1890" s="325"/>
      <c r="B1890" s="37" t="str">
        <f>IF(ISBLANK(B565),"",B565)</f>
        <v/>
      </c>
      <c r="C1890" s="691">
        <f>C565</f>
        <v>0</v>
      </c>
      <c r="D1890" s="33">
        <f ca="1">IFERROR(SUM(INDIRECT(ADDRESS(ROW(K565),(MATCH(D565,LataProjekcji,0)+6))):INDIRECT(ADDRESS(ROW(K565),(MATCH(YEAR(E565),LataProjekcji,0)+6)))),0)</f>
        <v>0</v>
      </c>
      <c r="E1890" s="367" t="str">
        <f>IF(ISBLANK(E565),"",E565)</f>
        <v/>
      </c>
      <c r="F1890" s="73">
        <f t="shared" ref="F1890:G1894" si="2552">F565</f>
        <v>0</v>
      </c>
      <c r="G1890" s="73">
        <f t="shared" si="2552"/>
        <v>0</v>
      </c>
      <c r="J1890" s="73" t="str">
        <f>J565</f>
        <v>wstaw dane</v>
      </c>
      <c r="K1890" s="33">
        <f t="shared" ref="K1890:AE1894" si="2553">IFERROR(ROUND(IF(YEAR($E1890)=LataProjekcji,$D1890,0),0),0)</f>
        <v>0</v>
      </c>
      <c r="L1890" s="33">
        <f t="shared" si="2553"/>
        <v>0</v>
      </c>
      <c r="M1890" s="33">
        <f t="shared" si="2553"/>
        <v>0</v>
      </c>
      <c r="N1890" s="33">
        <f t="shared" si="2553"/>
        <v>0</v>
      </c>
      <c r="O1890" s="33">
        <f t="shared" si="2553"/>
        <v>0</v>
      </c>
      <c r="P1890" s="33">
        <f t="shared" si="2553"/>
        <v>0</v>
      </c>
      <c r="Q1890" s="33">
        <f t="shared" si="2553"/>
        <v>0</v>
      </c>
      <c r="R1890" s="33">
        <f t="shared" si="2553"/>
        <v>0</v>
      </c>
      <c r="S1890" s="33">
        <f t="shared" si="2553"/>
        <v>0</v>
      </c>
      <c r="T1890" s="33">
        <f t="shared" si="2553"/>
        <v>0</v>
      </c>
      <c r="U1890" s="33">
        <f t="shared" si="2553"/>
        <v>0</v>
      </c>
      <c r="V1890" s="33">
        <f t="shared" si="2553"/>
        <v>0</v>
      </c>
      <c r="W1890" s="33">
        <f t="shared" si="2553"/>
        <v>0</v>
      </c>
      <c r="X1890" s="33">
        <f t="shared" si="2553"/>
        <v>0</v>
      </c>
      <c r="Y1890" s="33">
        <f t="shared" si="2553"/>
        <v>0</v>
      </c>
      <c r="Z1890" s="33">
        <f t="shared" si="2553"/>
        <v>0</v>
      </c>
      <c r="AA1890" s="33">
        <f t="shared" si="2553"/>
        <v>0</v>
      </c>
      <c r="AB1890" s="33">
        <f t="shared" si="2553"/>
        <v>0</v>
      </c>
      <c r="AC1890" s="33">
        <f t="shared" si="2553"/>
        <v>0</v>
      </c>
      <c r="AD1890" s="33">
        <f t="shared" si="2553"/>
        <v>0</v>
      </c>
      <c r="AE1890" s="33">
        <f t="shared" si="2553"/>
        <v>0</v>
      </c>
    </row>
    <row r="1891" spans="1:31" hidden="1">
      <c r="A1891" s="325"/>
      <c r="B1891" s="37" t="str">
        <f>IF(ISBLANK(B566),"",B566)</f>
        <v/>
      </c>
      <c r="C1891" s="691">
        <f>C566</f>
        <v>0</v>
      </c>
      <c r="D1891" s="33">
        <f ca="1">IFERROR(SUM(INDIRECT(ADDRESS(ROW(K566),(MATCH(D566,LataProjekcji,0)+6))):INDIRECT(ADDRESS(ROW(K566),(MATCH(YEAR(E566),LataProjekcji,0)+6)))),0)</f>
        <v>0</v>
      </c>
      <c r="E1891" s="367" t="str">
        <f>IF(ISBLANK(E566),"",E566)</f>
        <v/>
      </c>
      <c r="F1891" s="73">
        <f t="shared" si="2552"/>
        <v>0</v>
      </c>
      <c r="G1891" s="73">
        <f t="shared" si="2552"/>
        <v>0</v>
      </c>
      <c r="J1891" s="73" t="str">
        <f>J566</f>
        <v>wstaw dane</v>
      </c>
      <c r="K1891" s="33">
        <f t="shared" si="2553"/>
        <v>0</v>
      </c>
      <c r="L1891" s="33">
        <f t="shared" si="2553"/>
        <v>0</v>
      </c>
      <c r="M1891" s="33">
        <f t="shared" si="2553"/>
        <v>0</v>
      </c>
      <c r="N1891" s="33">
        <f t="shared" si="2553"/>
        <v>0</v>
      </c>
      <c r="O1891" s="33">
        <f t="shared" si="2553"/>
        <v>0</v>
      </c>
      <c r="P1891" s="33">
        <f t="shared" si="2553"/>
        <v>0</v>
      </c>
      <c r="Q1891" s="33">
        <f t="shared" si="2553"/>
        <v>0</v>
      </c>
      <c r="R1891" s="33">
        <f t="shared" si="2553"/>
        <v>0</v>
      </c>
      <c r="S1891" s="33">
        <f t="shared" si="2553"/>
        <v>0</v>
      </c>
      <c r="T1891" s="33">
        <f t="shared" si="2553"/>
        <v>0</v>
      </c>
      <c r="U1891" s="33">
        <f t="shared" si="2553"/>
        <v>0</v>
      </c>
      <c r="V1891" s="33">
        <f t="shared" si="2553"/>
        <v>0</v>
      </c>
      <c r="W1891" s="33">
        <f t="shared" si="2553"/>
        <v>0</v>
      </c>
      <c r="X1891" s="33">
        <f t="shared" si="2553"/>
        <v>0</v>
      </c>
      <c r="Y1891" s="33">
        <f t="shared" si="2553"/>
        <v>0</v>
      </c>
      <c r="Z1891" s="33">
        <f t="shared" si="2553"/>
        <v>0</v>
      </c>
      <c r="AA1891" s="33">
        <f t="shared" si="2553"/>
        <v>0</v>
      </c>
      <c r="AB1891" s="33">
        <f t="shared" si="2553"/>
        <v>0</v>
      </c>
      <c r="AC1891" s="33">
        <f t="shared" si="2553"/>
        <v>0</v>
      </c>
      <c r="AD1891" s="33">
        <f t="shared" si="2553"/>
        <v>0</v>
      </c>
      <c r="AE1891" s="33">
        <f t="shared" si="2553"/>
        <v>0</v>
      </c>
    </row>
    <row r="1892" spans="1:31" hidden="1">
      <c r="A1892" s="325"/>
      <c r="B1892" s="37" t="str">
        <f>IF(ISBLANK(B567),"",B567)</f>
        <v/>
      </c>
      <c r="C1892" s="691">
        <f>C567</f>
        <v>0</v>
      </c>
      <c r="D1892" s="33">
        <f ca="1">IFERROR(SUM(INDIRECT(ADDRESS(ROW(K567),(MATCH(D567,LataProjekcji,0)+6))):INDIRECT(ADDRESS(ROW(K567),(MATCH(YEAR(E567),LataProjekcji,0)+6)))),0)</f>
        <v>0</v>
      </c>
      <c r="E1892" s="367" t="str">
        <f>IF(ISBLANK(E567),"",E567)</f>
        <v/>
      </c>
      <c r="F1892" s="73">
        <f t="shared" si="2552"/>
        <v>0</v>
      </c>
      <c r="G1892" s="73">
        <f t="shared" si="2552"/>
        <v>0</v>
      </c>
      <c r="J1892" s="73" t="str">
        <f>J567</f>
        <v>wstaw dane</v>
      </c>
      <c r="K1892" s="33">
        <f t="shared" si="2553"/>
        <v>0</v>
      </c>
      <c r="L1892" s="33">
        <f t="shared" si="2553"/>
        <v>0</v>
      </c>
      <c r="M1892" s="33">
        <f t="shared" si="2553"/>
        <v>0</v>
      </c>
      <c r="N1892" s="33">
        <f t="shared" si="2553"/>
        <v>0</v>
      </c>
      <c r="O1892" s="33">
        <f t="shared" si="2553"/>
        <v>0</v>
      </c>
      <c r="P1892" s="33">
        <f t="shared" si="2553"/>
        <v>0</v>
      </c>
      <c r="Q1892" s="33">
        <f t="shared" si="2553"/>
        <v>0</v>
      </c>
      <c r="R1892" s="33">
        <f t="shared" si="2553"/>
        <v>0</v>
      </c>
      <c r="S1892" s="33">
        <f t="shared" si="2553"/>
        <v>0</v>
      </c>
      <c r="T1892" s="33">
        <f t="shared" si="2553"/>
        <v>0</v>
      </c>
      <c r="U1892" s="33">
        <f t="shared" si="2553"/>
        <v>0</v>
      </c>
      <c r="V1892" s="33">
        <f t="shared" si="2553"/>
        <v>0</v>
      </c>
      <c r="W1892" s="33">
        <f t="shared" si="2553"/>
        <v>0</v>
      </c>
      <c r="X1892" s="33">
        <f t="shared" si="2553"/>
        <v>0</v>
      </c>
      <c r="Y1892" s="33">
        <f t="shared" si="2553"/>
        <v>0</v>
      </c>
      <c r="Z1892" s="33">
        <f t="shared" si="2553"/>
        <v>0</v>
      </c>
      <c r="AA1892" s="33">
        <f t="shared" si="2553"/>
        <v>0</v>
      </c>
      <c r="AB1892" s="33">
        <f t="shared" si="2553"/>
        <v>0</v>
      </c>
      <c r="AC1892" s="33">
        <f t="shared" si="2553"/>
        <v>0</v>
      </c>
      <c r="AD1892" s="33">
        <f t="shared" si="2553"/>
        <v>0</v>
      </c>
      <c r="AE1892" s="33">
        <f t="shared" si="2553"/>
        <v>0</v>
      </c>
    </row>
    <row r="1893" spans="1:31" hidden="1">
      <c r="A1893" s="325"/>
      <c r="B1893" s="37" t="str">
        <f>IF(ISBLANK(B568),"",B568)</f>
        <v/>
      </c>
      <c r="C1893" s="691">
        <f>C568</f>
        <v>0</v>
      </c>
      <c r="D1893" s="33">
        <f ca="1">IFERROR(SUM(INDIRECT(ADDRESS(ROW(K568),(MATCH(D568,LataProjekcji,0)+6))):INDIRECT(ADDRESS(ROW(K568),(MATCH(YEAR(E568),LataProjekcji,0)+6)))),0)</f>
        <v>0</v>
      </c>
      <c r="E1893" s="367" t="str">
        <f>IF(ISBLANK(E568),"",E568)</f>
        <v/>
      </c>
      <c r="F1893" s="73">
        <f t="shared" si="2552"/>
        <v>0</v>
      </c>
      <c r="G1893" s="73">
        <f t="shared" si="2552"/>
        <v>0</v>
      </c>
      <c r="J1893" s="73" t="str">
        <f>J568</f>
        <v>wstaw dane</v>
      </c>
      <c r="K1893" s="33">
        <f t="shared" si="2553"/>
        <v>0</v>
      </c>
      <c r="L1893" s="33">
        <f t="shared" si="2553"/>
        <v>0</v>
      </c>
      <c r="M1893" s="33">
        <f t="shared" si="2553"/>
        <v>0</v>
      </c>
      <c r="N1893" s="33">
        <f t="shared" si="2553"/>
        <v>0</v>
      </c>
      <c r="O1893" s="33">
        <f t="shared" si="2553"/>
        <v>0</v>
      </c>
      <c r="P1893" s="33">
        <f t="shared" si="2553"/>
        <v>0</v>
      </c>
      <c r="Q1893" s="33">
        <f t="shared" si="2553"/>
        <v>0</v>
      </c>
      <c r="R1893" s="33">
        <f t="shared" si="2553"/>
        <v>0</v>
      </c>
      <c r="S1893" s="33">
        <f t="shared" si="2553"/>
        <v>0</v>
      </c>
      <c r="T1893" s="33">
        <f t="shared" si="2553"/>
        <v>0</v>
      </c>
      <c r="U1893" s="33">
        <f t="shared" si="2553"/>
        <v>0</v>
      </c>
      <c r="V1893" s="33">
        <f t="shared" si="2553"/>
        <v>0</v>
      </c>
      <c r="W1893" s="33">
        <f t="shared" si="2553"/>
        <v>0</v>
      </c>
      <c r="X1893" s="33">
        <f t="shared" si="2553"/>
        <v>0</v>
      </c>
      <c r="Y1893" s="33">
        <f t="shared" si="2553"/>
        <v>0</v>
      </c>
      <c r="Z1893" s="33">
        <f t="shared" si="2553"/>
        <v>0</v>
      </c>
      <c r="AA1893" s="33">
        <f t="shared" si="2553"/>
        <v>0</v>
      </c>
      <c r="AB1893" s="33">
        <f t="shared" si="2553"/>
        <v>0</v>
      </c>
      <c r="AC1893" s="33">
        <f t="shared" si="2553"/>
        <v>0</v>
      </c>
      <c r="AD1893" s="33">
        <f t="shared" si="2553"/>
        <v>0</v>
      </c>
      <c r="AE1893" s="33">
        <f t="shared" si="2553"/>
        <v>0</v>
      </c>
    </row>
    <row r="1894" spans="1:31" hidden="1">
      <c r="A1894" s="325"/>
      <c r="B1894" s="37" t="str">
        <f>IF(ISBLANK(B569),"",B569)</f>
        <v/>
      </c>
      <c r="C1894" s="691">
        <f>C569</f>
        <v>0</v>
      </c>
      <c r="D1894" s="33">
        <f ca="1">IFERROR(SUM(INDIRECT(ADDRESS(ROW(K569),(MATCH(D569,LataProjekcji,0)+6))):INDIRECT(ADDRESS(ROW(K569),(MATCH(YEAR(E569),LataProjekcji,0)+6)))),0)</f>
        <v>0</v>
      </c>
      <c r="E1894" s="367" t="str">
        <f>IF(ISBLANK(E569),"",E569)</f>
        <v/>
      </c>
      <c r="F1894" s="73">
        <f t="shared" si="2552"/>
        <v>0</v>
      </c>
      <c r="G1894" s="73">
        <f t="shared" si="2552"/>
        <v>0</v>
      </c>
      <c r="J1894" s="73" t="str">
        <f>J569</f>
        <v>wstaw dane</v>
      </c>
      <c r="K1894" s="33">
        <f t="shared" si="2553"/>
        <v>0</v>
      </c>
      <c r="L1894" s="33">
        <f t="shared" si="2553"/>
        <v>0</v>
      </c>
      <c r="M1894" s="33">
        <f t="shared" si="2553"/>
        <v>0</v>
      </c>
      <c r="N1894" s="33">
        <f t="shared" si="2553"/>
        <v>0</v>
      </c>
      <c r="O1894" s="33">
        <f t="shared" si="2553"/>
        <v>0</v>
      </c>
      <c r="P1894" s="33">
        <f t="shared" si="2553"/>
        <v>0</v>
      </c>
      <c r="Q1894" s="33">
        <f t="shared" si="2553"/>
        <v>0</v>
      </c>
      <c r="R1894" s="33">
        <f t="shared" si="2553"/>
        <v>0</v>
      </c>
      <c r="S1894" s="33">
        <f t="shared" si="2553"/>
        <v>0</v>
      </c>
      <c r="T1894" s="33">
        <f t="shared" si="2553"/>
        <v>0</v>
      </c>
      <c r="U1894" s="33">
        <f t="shared" si="2553"/>
        <v>0</v>
      </c>
      <c r="V1894" s="33">
        <f t="shared" si="2553"/>
        <v>0</v>
      </c>
      <c r="W1894" s="33">
        <f t="shared" si="2553"/>
        <v>0</v>
      </c>
      <c r="X1894" s="33">
        <f t="shared" si="2553"/>
        <v>0</v>
      </c>
      <c r="Y1894" s="33">
        <f t="shared" si="2553"/>
        <v>0</v>
      </c>
      <c r="Z1894" s="33">
        <f t="shared" si="2553"/>
        <v>0</v>
      </c>
      <c r="AA1894" s="33">
        <f t="shared" si="2553"/>
        <v>0</v>
      </c>
      <c r="AB1894" s="33">
        <f t="shared" si="2553"/>
        <v>0</v>
      </c>
      <c r="AC1894" s="33">
        <f t="shared" si="2553"/>
        <v>0</v>
      </c>
      <c r="AD1894" s="33">
        <f t="shared" si="2553"/>
        <v>0</v>
      </c>
      <c r="AE1894" s="33">
        <f t="shared" si="2553"/>
        <v>0</v>
      </c>
    </row>
    <row r="1895" spans="1:31" hidden="1">
      <c r="A1895" s="325"/>
      <c r="B1895" s="17" t="s">
        <v>316</v>
      </c>
      <c r="C1895" s="17"/>
      <c r="D1895" s="18">
        <f ca="1">SUM(D1890:D1894)</f>
        <v>0</v>
      </c>
      <c r="E1895" s="363"/>
      <c r="F1895" s="19"/>
      <c r="G1895" s="18">
        <f>SUM(G1890:G1894)</f>
        <v>0</v>
      </c>
      <c r="H1895" s="19"/>
      <c r="I1895" s="19"/>
      <c r="J1895" s="19"/>
      <c r="K1895" s="18">
        <f t="shared" ref="K1895:W1895" si="2554">SUM(K1890:K1894)</f>
        <v>0</v>
      </c>
      <c r="L1895" s="18">
        <f t="shared" si="2554"/>
        <v>0</v>
      </c>
      <c r="M1895" s="18">
        <f t="shared" si="2554"/>
        <v>0</v>
      </c>
      <c r="N1895" s="18">
        <f t="shared" si="2554"/>
        <v>0</v>
      </c>
      <c r="O1895" s="18">
        <f t="shared" si="2554"/>
        <v>0</v>
      </c>
      <c r="P1895" s="18">
        <f t="shared" si="2554"/>
        <v>0</v>
      </c>
      <c r="Q1895" s="18">
        <f t="shared" si="2554"/>
        <v>0</v>
      </c>
      <c r="R1895" s="18">
        <f t="shared" si="2554"/>
        <v>0</v>
      </c>
      <c r="S1895" s="18">
        <f t="shared" si="2554"/>
        <v>0</v>
      </c>
      <c r="T1895" s="18">
        <f t="shared" si="2554"/>
        <v>0</v>
      </c>
      <c r="U1895" s="18">
        <f t="shared" si="2554"/>
        <v>0</v>
      </c>
      <c r="V1895" s="18">
        <f t="shared" si="2554"/>
        <v>0</v>
      </c>
      <c r="W1895" s="18">
        <f t="shared" si="2554"/>
        <v>0</v>
      </c>
      <c r="X1895" s="18">
        <f>SUM(X1890:X1894)</f>
        <v>0</v>
      </c>
      <c r="Y1895" s="18">
        <f>SUM(Y1890:Y1894)</f>
        <v>0</v>
      </c>
      <c r="Z1895" s="18">
        <f t="shared" ref="Z1895:AA1895" si="2555">SUM(Z1890:Z1894)</f>
        <v>0</v>
      </c>
      <c r="AA1895" s="18">
        <f t="shared" si="2555"/>
        <v>0</v>
      </c>
      <c r="AB1895" s="18">
        <f t="shared" ref="AB1895:AE1895" si="2556">SUM(AB1890:AB1894)</f>
        <v>0</v>
      </c>
      <c r="AC1895" s="18">
        <f t="shared" si="2556"/>
        <v>0</v>
      </c>
      <c r="AD1895" s="18">
        <f t="shared" si="2556"/>
        <v>0</v>
      </c>
      <c r="AE1895" s="18">
        <f t="shared" si="2556"/>
        <v>0</v>
      </c>
    </row>
    <row r="1896" spans="1:31" hidden="1">
      <c r="A1896" s="325"/>
      <c r="B1896" s="8" t="s">
        <v>365</v>
      </c>
      <c r="C1896" s="8"/>
      <c r="K1896" s="5">
        <f ca="1">K1903+K1910+K1917+K1924+K1931</f>
        <v>0</v>
      </c>
      <c r="L1896" s="5">
        <f t="shared" ref="L1896:W1896" ca="1" si="2557">L1903+L1910+L1917+L1924+L1931</f>
        <v>0</v>
      </c>
      <c r="M1896" s="5">
        <f t="shared" ca="1" si="2557"/>
        <v>0</v>
      </c>
      <c r="N1896" s="5">
        <f t="shared" ca="1" si="2557"/>
        <v>0</v>
      </c>
      <c r="O1896" s="5">
        <f t="shared" ca="1" si="2557"/>
        <v>0</v>
      </c>
      <c r="P1896" s="5">
        <f t="shared" ca="1" si="2557"/>
        <v>0</v>
      </c>
      <c r="Q1896" s="5">
        <f t="shared" ca="1" si="2557"/>
        <v>0</v>
      </c>
      <c r="R1896" s="5">
        <f t="shared" ca="1" si="2557"/>
        <v>0</v>
      </c>
      <c r="S1896" s="5">
        <f t="shared" ca="1" si="2557"/>
        <v>0</v>
      </c>
      <c r="T1896" s="5">
        <f t="shared" ca="1" si="2557"/>
        <v>0</v>
      </c>
      <c r="U1896" s="5">
        <f t="shared" ca="1" si="2557"/>
        <v>0</v>
      </c>
      <c r="V1896" s="5">
        <f t="shared" ca="1" si="2557"/>
        <v>0</v>
      </c>
      <c r="W1896" s="5">
        <f t="shared" ca="1" si="2557"/>
        <v>0</v>
      </c>
      <c r="X1896" s="5">
        <f t="shared" ref="X1896:Y1898" ca="1" si="2558">X1903+X1910+X1917+X1924+X1931</f>
        <v>0</v>
      </c>
      <c r="Y1896" s="5">
        <f t="shared" ca="1" si="2558"/>
        <v>0</v>
      </c>
      <c r="Z1896" s="5">
        <f t="shared" ref="Z1896:AA1896" ca="1" si="2559">Z1903+Z1910+Z1917+Z1924+Z1931</f>
        <v>0</v>
      </c>
      <c r="AA1896" s="5">
        <f t="shared" ca="1" si="2559"/>
        <v>0</v>
      </c>
      <c r="AB1896" s="5">
        <f t="shared" ref="AB1896:AE1896" ca="1" si="2560">AB1903+AB1910+AB1917+AB1924+AB1931</f>
        <v>0</v>
      </c>
      <c r="AC1896" s="5">
        <f t="shared" ca="1" si="2560"/>
        <v>0</v>
      </c>
      <c r="AD1896" s="5">
        <f t="shared" ca="1" si="2560"/>
        <v>0</v>
      </c>
      <c r="AE1896" s="5">
        <f t="shared" ca="1" si="2560"/>
        <v>0</v>
      </c>
    </row>
    <row r="1897" spans="1:31" hidden="1">
      <c r="A1897" s="325"/>
      <c r="B1897" s="8" t="s">
        <v>366</v>
      </c>
      <c r="C1897" s="8"/>
      <c r="K1897" s="5">
        <f ca="1">K1904+K1911+K1918+K1925+K1932</f>
        <v>0</v>
      </c>
      <c r="L1897" s="5">
        <f t="shared" ref="L1897:W1897" ca="1" si="2561">L1904+L1911+L1918+L1925+L1932</f>
        <v>0</v>
      </c>
      <c r="M1897" s="5">
        <f t="shared" ca="1" si="2561"/>
        <v>0</v>
      </c>
      <c r="N1897" s="5">
        <f t="shared" ca="1" si="2561"/>
        <v>0</v>
      </c>
      <c r="O1897" s="5">
        <f t="shared" ca="1" si="2561"/>
        <v>0</v>
      </c>
      <c r="P1897" s="5">
        <f t="shared" ca="1" si="2561"/>
        <v>0</v>
      </c>
      <c r="Q1897" s="5">
        <f t="shared" ca="1" si="2561"/>
        <v>0</v>
      </c>
      <c r="R1897" s="5">
        <f t="shared" ca="1" si="2561"/>
        <v>0</v>
      </c>
      <c r="S1897" s="5">
        <f t="shared" ca="1" si="2561"/>
        <v>0</v>
      </c>
      <c r="T1897" s="5">
        <f t="shared" ca="1" si="2561"/>
        <v>0</v>
      </c>
      <c r="U1897" s="5">
        <f t="shared" ca="1" si="2561"/>
        <v>0</v>
      </c>
      <c r="V1897" s="5">
        <f t="shared" ca="1" si="2561"/>
        <v>0</v>
      </c>
      <c r="W1897" s="5">
        <f t="shared" ca="1" si="2561"/>
        <v>0</v>
      </c>
      <c r="X1897" s="5">
        <f t="shared" ca="1" si="2558"/>
        <v>0</v>
      </c>
      <c r="Y1897" s="5">
        <f t="shared" ca="1" si="2558"/>
        <v>0</v>
      </c>
      <c r="Z1897" s="5">
        <f t="shared" ref="Z1897:AA1897" ca="1" si="2562">Z1904+Z1911+Z1918+Z1925+Z1932</f>
        <v>0</v>
      </c>
      <c r="AA1897" s="5">
        <f t="shared" ca="1" si="2562"/>
        <v>0</v>
      </c>
      <c r="AB1897" s="5">
        <f t="shared" ref="AB1897:AE1897" ca="1" si="2563">AB1904+AB1911+AB1918+AB1925+AB1932</f>
        <v>0</v>
      </c>
      <c r="AC1897" s="5">
        <f t="shared" ca="1" si="2563"/>
        <v>0</v>
      </c>
      <c r="AD1897" s="5">
        <f t="shared" ca="1" si="2563"/>
        <v>0</v>
      </c>
      <c r="AE1897" s="5">
        <f t="shared" ca="1" si="2563"/>
        <v>0</v>
      </c>
    </row>
    <row r="1898" spans="1:31" hidden="1">
      <c r="A1898" s="325"/>
      <c r="B1898" s="362" t="s">
        <v>367</v>
      </c>
      <c r="C1898" s="362"/>
      <c r="K1898" s="13">
        <f ca="1">K1905+K1912+K1919+K1926+K1933</f>
        <v>0</v>
      </c>
      <c r="L1898" s="13">
        <f t="shared" ref="L1898:W1898" ca="1" si="2564">L1905+L1912+L1919+L1926+L1933</f>
        <v>0</v>
      </c>
      <c r="M1898" s="13">
        <f t="shared" ca="1" si="2564"/>
        <v>0</v>
      </c>
      <c r="N1898" s="13">
        <f t="shared" ca="1" si="2564"/>
        <v>0</v>
      </c>
      <c r="O1898" s="13">
        <f t="shared" ca="1" si="2564"/>
        <v>0</v>
      </c>
      <c r="P1898" s="13">
        <f t="shared" ca="1" si="2564"/>
        <v>0</v>
      </c>
      <c r="Q1898" s="13">
        <f t="shared" ca="1" si="2564"/>
        <v>0</v>
      </c>
      <c r="R1898" s="13">
        <f t="shared" ca="1" si="2564"/>
        <v>0</v>
      </c>
      <c r="S1898" s="13">
        <f t="shared" ca="1" si="2564"/>
        <v>0</v>
      </c>
      <c r="T1898" s="13">
        <f t="shared" ca="1" si="2564"/>
        <v>0</v>
      </c>
      <c r="U1898" s="13">
        <f t="shared" ca="1" si="2564"/>
        <v>0</v>
      </c>
      <c r="V1898" s="13">
        <f t="shared" ca="1" si="2564"/>
        <v>0</v>
      </c>
      <c r="W1898" s="13">
        <f t="shared" ca="1" si="2564"/>
        <v>0</v>
      </c>
      <c r="X1898" s="13">
        <f t="shared" ca="1" si="2558"/>
        <v>0</v>
      </c>
      <c r="Y1898" s="13">
        <f t="shared" ca="1" si="2558"/>
        <v>0</v>
      </c>
      <c r="Z1898" s="13">
        <f t="shared" ref="Z1898:AA1898" ca="1" si="2565">Z1905+Z1912+Z1919+Z1926+Z1933</f>
        <v>0</v>
      </c>
      <c r="AA1898" s="13">
        <f t="shared" ca="1" si="2565"/>
        <v>0</v>
      </c>
      <c r="AB1898" s="13">
        <f t="shared" ref="AB1898:AE1898" ca="1" si="2566">AB1905+AB1912+AB1919+AB1926+AB1933</f>
        <v>0</v>
      </c>
      <c r="AC1898" s="13">
        <f t="shared" ca="1" si="2566"/>
        <v>0</v>
      </c>
      <c r="AD1898" s="13">
        <f t="shared" ca="1" si="2566"/>
        <v>0</v>
      </c>
      <c r="AE1898" s="13">
        <f t="shared" ca="1" si="2566"/>
        <v>0</v>
      </c>
    </row>
    <row r="1899" spans="1:31" ht="12.5" hidden="1" thickBot="1">
      <c r="A1899" s="325"/>
      <c r="D1899" s="697" t="s">
        <v>895</v>
      </c>
    </row>
    <row r="1900" spans="1:31" ht="12.5" hidden="1" thickBot="1">
      <c r="A1900" s="325"/>
      <c r="B1900" s="20" t="str">
        <f ca="1">OFFSET($B$269,D1900,0)</f>
        <v/>
      </c>
      <c r="C1900" s="20"/>
      <c r="D1900" s="249">
        <v>1621</v>
      </c>
      <c r="E1900" s="21"/>
      <c r="F1900" s="21" t="s">
        <v>391</v>
      </c>
      <c r="G1900" s="48"/>
      <c r="H1900" s="50" t="s">
        <v>392</v>
      </c>
      <c r="I1900" s="21" t="s">
        <v>393</v>
      </c>
      <c r="J1900" s="21"/>
      <c r="K1900" s="21"/>
      <c r="L1900" s="21"/>
      <c r="M1900" s="21"/>
      <c r="N1900" s="21"/>
      <c r="O1900" s="21"/>
      <c r="P1900" s="21"/>
      <c r="Q1900" s="21"/>
      <c r="R1900" s="21"/>
      <c r="S1900" s="21"/>
      <c r="T1900" s="21"/>
      <c r="U1900" s="21"/>
      <c r="V1900" s="21"/>
      <c r="W1900" s="21"/>
      <c r="X1900" s="21"/>
      <c r="Y1900" s="21"/>
      <c r="Z1900" s="21"/>
      <c r="AA1900" s="21"/>
      <c r="AB1900" s="21"/>
      <c r="AC1900" s="21"/>
      <c r="AD1900" s="21"/>
      <c r="AE1900" s="21"/>
    </row>
    <row r="1901" spans="1:31" hidden="1">
      <c r="A1901" s="325"/>
      <c r="B1901" s="21" t="s">
        <v>394</v>
      </c>
      <c r="C1901" s="21"/>
      <c r="D1901" s="164">
        <f ca="1">IFERROR(YEAR(OFFSET($E$269,D1900,0)),0)</f>
        <v>0</v>
      </c>
      <c r="E1901" s="164">
        <f ca="1">IFERROR(MONTH(OFFSET($E$269,D1900,0)),0)</f>
        <v>0</v>
      </c>
      <c r="F1901" s="522" cm="1">
        <f t="array" aca="1" ref="F1901" ca="1">IleMiesiecyDoKoncaRokuST</f>
        <v>0</v>
      </c>
      <c r="G1901" s="49"/>
      <c r="H1901" s="51">
        <f ca="1">D1895-G1901</f>
        <v>0</v>
      </c>
      <c r="I1901" s="22">
        <f ca="1">D1895-G1901-H1901</f>
        <v>0</v>
      </c>
      <c r="J1901" s="21"/>
      <c r="K1901" s="21"/>
      <c r="L1901" s="21"/>
      <c r="M1901" s="21"/>
      <c r="N1901" s="21"/>
      <c r="O1901" s="21"/>
      <c r="P1901" s="21"/>
      <c r="Q1901" s="21"/>
      <c r="R1901" s="21"/>
      <c r="S1901" s="21"/>
      <c r="T1901" s="21"/>
      <c r="U1901" s="21"/>
      <c r="V1901" s="21"/>
      <c r="W1901" s="21"/>
      <c r="X1901" s="21"/>
      <c r="Y1901" s="21"/>
      <c r="Z1901" s="21"/>
      <c r="AA1901" s="21"/>
      <c r="AB1901" s="21"/>
      <c r="AC1901" s="21"/>
      <c r="AD1901" s="21"/>
      <c r="AE1901" s="21"/>
    </row>
    <row r="1902" spans="1:31" hidden="1">
      <c r="A1902" s="325"/>
      <c r="B1902" s="21" t="s">
        <v>387</v>
      </c>
      <c r="C1902" s="21"/>
      <c r="D1902" s="246">
        <f ca="1">IF(E1902&lt;0,0,ROUND(E1902,0))</f>
        <v>0</v>
      </c>
      <c r="E1902" s="248">
        <f ca="1">OFFSET($D$269,D1900,0)</f>
        <v>0</v>
      </c>
      <c r="F1902" s="246">
        <f ca="1">IF(E1902&gt;10,ROUND(($D1903/12)*$F1901,0),$D1902)</f>
        <v>0</v>
      </c>
      <c r="G1902" s="21" t="s">
        <v>402</v>
      </c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  <c r="R1902" s="21"/>
      <c r="S1902" s="21"/>
      <c r="T1902" s="21"/>
      <c r="U1902" s="21"/>
      <c r="V1902" s="21"/>
      <c r="W1902" s="21"/>
      <c r="X1902" s="21"/>
      <c r="Y1902" s="21"/>
      <c r="Z1902" s="21"/>
      <c r="AA1902" s="21"/>
      <c r="AB1902" s="21"/>
      <c r="AC1902" s="21"/>
      <c r="AD1902" s="21"/>
      <c r="AE1902" s="21"/>
    </row>
    <row r="1903" spans="1:31" hidden="1">
      <c r="A1903" s="325"/>
      <c r="B1903" s="21" t="s">
        <v>395</v>
      </c>
      <c r="C1903" s="415">
        <f ca="1">OFFSET($C$269,D1900,0)</f>
        <v>0</v>
      </c>
      <c r="D1903" s="246">
        <f ca="1">IF(ISBLANK(OFFSET($E$269,D1900,0)),0,IF(E1902&gt;10,ROUND(D1902*C1903,0),IF(D1902&lt;0,0,D1902)))</f>
        <v>0</v>
      </c>
      <c r="E1903" s="21"/>
      <c r="F1903" s="21"/>
      <c r="G1903" s="21"/>
      <c r="H1903" s="21"/>
      <c r="I1903" s="21"/>
      <c r="J1903" s="21"/>
      <c r="K1903" s="74">
        <f ca="1">ROUND(IF($D1901=LataProjekcji,$F1902,IF($D1901=LataProjekcji,$D1903,0)),0)</f>
        <v>0</v>
      </c>
      <c r="L1903" s="247">
        <f ca="1">ROUND(IF(OR(AND($D1901=LataProjekcji,$F1901&gt;0),AND($D1901=LataProjekcji,$F1901=0,$E1902&lt;=10)),$F1902,IF($D1901&lt;LataProjekcji,IF((SUM($K1903:K1903)+$D1903)&lt;$D1902,$D1903,$D1902-SUM($K1903:K1903)),0)),0)</f>
        <v>0</v>
      </c>
      <c r="M1903" s="247">
        <f ca="1">ROUND(IF(OR(AND($D1901=LataProjekcji,$F1901&gt;0),AND($D1901=LataProjekcji,$F1901=0,$E1902&lt;=10)),$F1902,IF($D1901&lt;LataProjekcji,IF((SUM($K1903:L1903)+$D1903)&lt;$D1902,$D1903,$D1902-SUM($K1903:L1903)),0)),0)</f>
        <v>0</v>
      </c>
      <c r="N1903" s="247">
        <f ca="1">ROUND(IF(OR(AND($D1901=LataProjekcji,$F1901&gt;0),AND($D1901=LataProjekcji,$F1901=0,$E1902&lt;=10)),$F1902,IF($D1901&lt;LataProjekcji,IF((SUM($K1903:M1903)+$D1903)&lt;$D1902,$D1903,$D1902-SUM($K1903:M1903)),0)),0)</f>
        <v>0</v>
      </c>
      <c r="O1903" s="247">
        <f ca="1">ROUND(IF(OR(AND($D1901=LataProjekcji,$F1901&gt;0),AND($D1901=LataProjekcji,$F1901=0,$E1902&lt;=10)),$F1902,IF($D1901&lt;LataProjekcji,IF((SUM($K1903:N1903)+$D1903)&lt;$D1902,$D1903,$D1902-SUM($K1903:N1903)),0)),0)</f>
        <v>0</v>
      </c>
      <c r="P1903" s="247">
        <f ca="1">ROUND(IF(OR(AND($D1901=LataProjekcji,$F1901&gt;0),AND($D1901=LataProjekcji,$F1901=0,$E1902&lt;=10)),$F1902,IF($D1901&lt;LataProjekcji,IF((SUM($K1903:O1903)+$D1903)&lt;$D1902,$D1903,$D1902-SUM($K1903:O1903)),0)),0)</f>
        <v>0</v>
      </c>
      <c r="Q1903" s="247">
        <f ca="1">ROUND(IF(OR(AND($D1901=LataProjekcji,$F1901&gt;0),AND($D1901=LataProjekcji,$F1901=0,$E1902&lt;=10)),$F1902,IF($D1901&lt;LataProjekcji,IF((SUM($K1903:P1903)+$D1903)&lt;$D1902,$D1903,$D1902-SUM($K1903:P1903)),0)),0)</f>
        <v>0</v>
      </c>
      <c r="R1903" s="247">
        <f ca="1">ROUND(IF(OR(AND($D1901=LataProjekcji,$F1901&gt;0),AND($D1901=LataProjekcji,$F1901=0,$E1902&lt;=10)),$F1902,IF($D1901&lt;LataProjekcji,IF((SUM($K1903:Q1903)+$D1903)&lt;$D1902,$D1903,$D1902-SUM($K1903:Q1903)),0)),0)</f>
        <v>0</v>
      </c>
      <c r="S1903" s="247">
        <f ca="1">ROUND(IF(OR(AND($D1901=LataProjekcji,$F1901&gt;0),AND($D1901=LataProjekcji,$F1901=0,$E1902&lt;=10)),$F1902,IF($D1901&lt;LataProjekcji,IF((SUM($K1903:R1903)+$D1903)&lt;$D1902,$D1903,$D1902-SUM($K1903:R1903)),0)),0)</f>
        <v>0</v>
      </c>
      <c r="T1903" s="247">
        <f ca="1">ROUND(IF(OR(AND($D1901=LataProjekcji,$F1901&gt;0),AND($D1901=LataProjekcji,$F1901=0,$E1902&lt;=10)),$F1902,IF($D1901&lt;LataProjekcji,IF((SUM($K1903:S1903)+$D1903)&lt;$D1902,$D1903,$D1902-SUM($K1903:S1903)),0)),0)</f>
        <v>0</v>
      </c>
      <c r="U1903" s="247">
        <f ca="1">ROUND(IF(OR(AND($D1901=LataProjekcji,$F1901&gt;0),AND($D1901=LataProjekcji,$F1901=0,$E1902&lt;=10)),$F1902,IF($D1901&lt;LataProjekcji,IF((SUM($K1903:T1903)+$D1903)&lt;$D1902,$D1903,$D1902-SUM($K1903:T1903)),0)),0)</f>
        <v>0</v>
      </c>
      <c r="V1903" s="247">
        <f ca="1">ROUND(IF(OR(AND($D1901=LataProjekcji,$F1901&gt;0),AND($D1901=LataProjekcji,$F1901=0,$E1902&lt;=10)),$F1902,IF($D1901&lt;LataProjekcji,IF((SUM($K1903:U1903)+$D1903)&lt;$D1902,$D1903,$D1902-SUM($K1903:U1903)),0)),0)</f>
        <v>0</v>
      </c>
      <c r="W1903" s="247">
        <f ca="1">ROUND(IF(OR(AND($D1901=LataProjekcji,$F1901&gt;0),AND($D1901=LataProjekcji,$F1901=0,$E1902&lt;=10)),$F1902,IF($D1901&lt;LataProjekcji,IF((SUM($K1903:V1903)+$D1903)&lt;$D1902,$D1903,$D1902-SUM($K1903:V1903)),0)),0)</f>
        <v>0</v>
      </c>
      <c r="X1903" s="247">
        <f ca="1">ROUND(IF(OR(AND($D1901=LataProjekcji,$F1901&gt;0),AND($D1901=LataProjekcji,$F1901=0,$E1902&lt;=10)),$F1902,IF($D1901&lt;LataProjekcji,IF((SUM($K1903:W1903)+$D1903)&lt;$D1902,$D1903,$D1902-SUM($K1903:W1903)),0)),0)</f>
        <v>0</v>
      </c>
      <c r="Y1903" s="247">
        <f ca="1">ROUND(IF(OR(AND($D1901=LataProjekcji,$F1901&gt;0),AND($D1901=LataProjekcji,$F1901=0,$E1902&lt;=10)),$F1902,IF($D1901&lt;LataProjekcji,IF((SUM($K1903:X1903)+$D1903)&lt;$D1902,$D1903,$D1902-SUM($K1903:X1903)),0)),0)</f>
        <v>0</v>
      </c>
      <c r="Z1903" s="247">
        <f ca="1">ROUND(IF(OR(AND($D1901=LataProjekcji,$F1901&gt;0),AND($D1901=LataProjekcji,$F1901=0,$E1902&lt;=10)),$F1902,IF($D1901&lt;LataProjekcji,IF((SUM($K1903:Y1903)+$D1903)&lt;$D1902,$D1903,$D1902-SUM($K1903:Y1903)),0)),0)</f>
        <v>0</v>
      </c>
      <c r="AA1903" s="247">
        <f ca="1">ROUND(IF(OR(AND($D1901=LataProjekcji,$F1901&gt;0),AND($D1901=LataProjekcji,$F1901=0,$E1902&lt;=10)),$F1902,IF($D1901&lt;LataProjekcji,IF((SUM($K1903:Z1903)+$D1903)&lt;$D1902,$D1903,$D1902-SUM($K1903:Z1903)),0)),0)</f>
        <v>0</v>
      </c>
      <c r="AB1903" s="247">
        <f ca="1">ROUND(IF(OR(AND($D1901=LataProjekcji,$F1901&gt;0),AND($D1901=LataProjekcji,$F1901=0,$E1902&lt;=10)),$F1902,IF($D1901&lt;LataProjekcji,IF((SUM($K1903:AA1903)+$D1903)&lt;$D1902,$D1903,$D1902-SUM($K1903:AA1903)),0)),0)</f>
        <v>0</v>
      </c>
      <c r="AC1903" s="247">
        <f ca="1">ROUND(IF(OR(AND($D1901=LataProjekcji,$F1901&gt;0),AND($D1901=LataProjekcji,$F1901=0,$E1902&lt;=10)),$F1902,IF($D1901&lt;LataProjekcji,IF((SUM($K1903:AB1903)+$D1903)&lt;$D1902,$D1903,$D1902-SUM($K1903:AB1903)),0)),0)</f>
        <v>0</v>
      </c>
      <c r="AD1903" s="247">
        <f ca="1">ROUND(IF(OR(AND($D1901=LataProjekcji,$F1901&gt;0),AND($D1901=LataProjekcji,$F1901=0,$E1902&lt;=10)),$F1902,IF($D1901&lt;LataProjekcji,IF((SUM($K1903:AC1903)+$D1903)&lt;$D1902,$D1903,$D1902-SUM($K1903:AC1903)),0)),0)</f>
        <v>0</v>
      </c>
      <c r="AE1903" s="247">
        <f ca="1">ROUND(IF(OR(AND($D1901=LataProjekcji,$F1901&gt;0),AND($D1901=LataProjekcji,$F1901=0,$E1902&lt;=10)),$F1902,IF($D1901&lt;LataProjekcji,IF((SUM($K1903:AD1903)+$D1903)&lt;$D1902,$D1903,$D1902-SUM($K1903:AD1903)),0)),0)</f>
        <v>0</v>
      </c>
    </row>
    <row r="1904" spans="1:31" ht="12.5" hidden="1" thickBot="1">
      <c r="A1904" s="325"/>
      <c r="B1904" s="21" t="s">
        <v>396</v>
      </c>
      <c r="C1904" s="21"/>
      <c r="D1904" s="22"/>
      <c r="E1904" s="21"/>
      <c r="F1904" s="21"/>
      <c r="G1904" s="21"/>
      <c r="H1904" s="21"/>
      <c r="I1904" s="21"/>
      <c r="J1904" s="21"/>
      <c r="K1904" s="22">
        <f ca="1">ROUND(K1903,0)</f>
        <v>0</v>
      </c>
      <c r="L1904" s="22">
        <f t="shared" ref="L1904:W1904" ca="1" si="2567">ROUND(K1904+L1903,0)</f>
        <v>0</v>
      </c>
      <c r="M1904" s="22">
        <f t="shared" ca="1" si="2567"/>
        <v>0</v>
      </c>
      <c r="N1904" s="22">
        <f t="shared" ca="1" si="2567"/>
        <v>0</v>
      </c>
      <c r="O1904" s="22">
        <f t="shared" ca="1" si="2567"/>
        <v>0</v>
      </c>
      <c r="P1904" s="22">
        <f t="shared" ca="1" si="2567"/>
        <v>0</v>
      </c>
      <c r="Q1904" s="22">
        <f t="shared" ca="1" si="2567"/>
        <v>0</v>
      </c>
      <c r="R1904" s="22">
        <f t="shared" ca="1" si="2567"/>
        <v>0</v>
      </c>
      <c r="S1904" s="22">
        <f t="shared" ca="1" si="2567"/>
        <v>0</v>
      </c>
      <c r="T1904" s="22">
        <f t="shared" ca="1" si="2567"/>
        <v>0</v>
      </c>
      <c r="U1904" s="22">
        <f t="shared" ca="1" si="2567"/>
        <v>0</v>
      </c>
      <c r="V1904" s="22">
        <f t="shared" ca="1" si="2567"/>
        <v>0</v>
      </c>
      <c r="W1904" s="22">
        <f t="shared" ca="1" si="2567"/>
        <v>0</v>
      </c>
      <c r="X1904" s="22">
        <f ca="1">ROUND(W1904+X1903,0)</f>
        <v>0</v>
      </c>
      <c r="Y1904" s="22">
        <f ca="1">ROUND(X1904+Y1903,0)</f>
        <v>0</v>
      </c>
      <c r="Z1904" s="22">
        <f t="shared" ref="Z1904:AA1904" ca="1" si="2568">ROUND(Y1904+Z1903,0)</f>
        <v>0</v>
      </c>
      <c r="AA1904" s="22">
        <f t="shared" ca="1" si="2568"/>
        <v>0</v>
      </c>
      <c r="AB1904" s="22">
        <f t="shared" ref="AB1904" ca="1" si="2569">ROUND(AA1904+AB1903,0)</f>
        <v>0</v>
      </c>
      <c r="AC1904" s="22">
        <f t="shared" ref="AC1904" ca="1" si="2570">ROUND(AB1904+AC1903,0)</f>
        <v>0</v>
      </c>
      <c r="AD1904" s="22">
        <f t="shared" ref="AD1904" ca="1" si="2571">ROUND(AC1904+AD1903,0)</f>
        <v>0</v>
      </c>
      <c r="AE1904" s="22">
        <f t="shared" ref="AE1904" ca="1" si="2572">ROUND(AD1904+AE1903,0)</f>
        <v>0</v>
      </c>
    </row>
    <row r="1905" spans="1:31" ht="12.5" hidden="1" thickBot="1">
      <c r="A1905" s="325"/>
      <c r="B1905" s="21" t="s">
        <v>387</v>
      </c>
      <c r="C1905" s="21"/>
      <c r="D1905" s="22"/>
      <c r="E1905" s="21"/>
      <c r="F1905" s="21"/>
      <c r="G1905" s="21"/>
      <c r="H1905" s="535">
        <f>H1886+8</f>
        <v>532</v>
      </c>
      <c r="I1905" s="21"/>
      <c r="J1905" s="21"/>
      <c r="K1905" s="76">
        <f ca="1">IF($D1901=LataProjekcji,ROUND($D1902-K1904,0),ROUND(IF(K1903=0,0,$D1902-K1904),0))</f>
        <v>0</v>
      </c>
      <c r="L1905" s="253">
        <f t="shared" ref="L1905:W1905" ca="1" si="2573">IF($D1901=LataProjekcji,ROUND($D1902-L1904,0),ROUND(IF(AND(L1903=0,K1905&gt;0),$D1902-L1904,IF(L1903=0,0,$D1902-L1904)),0))</f>
        <v>0</v>
      </c>
      <c r="M1905" s="253">
        <f t="shared" ca="1" si="2573"/>
        <v>0</v>
      </c>
      <c r="N1905" s="253">
        <f t="shared" ca="1" si="2573"/>
        <v>0</v>
      </c>
      <c r="O1905" s="253">
        <f t="shared" ca="1" si="2573"/>
        <v>0</v>
      </c>
      <c r="P1905" s="253">
        <f t="shared" ca="1" si="2573"/>
        <v>0</v>
      </c>
      <c r="Q1905" s="253">
        <f t="shared" ca="1" si="2573"/>
        <v>0</v>
      </c>
      <c r="R1905" s="253">
        <f t="shared" ca="1" si="2573"/>
        <v>0</v>
      </c>
      <c r="S1905" s="253">
        <f t="shared" ca="1" si="2573"/>
        <v>0</v>
      </c>
      <c r="T1905" s="253">
        <f t="shared" ca="1" si="2573"/>
        <v>0</v>
      </c>
      <c r="U1905" s="253">
        <f t="shared" ca="1" si="2573"/>
        <v>0</v>
      </c>
      <c r="V1905" s="253">
        <f t="shared" ca="1" si="2573"/>
        <v>0</v>
      </c>
      <c r="W1905" s="253">
        <f t="shared" ca="1" si="2573"/>
        <v>0</v>
      </c>
      <c r="X1905" s="253">
        <f t="shared" ref="X1905:AA1905" ca="1" si="2574">IF($D1901=LataProjekcji,ROUND($D1902-X1904,0),ROUND(IF(AND(X1903=0,W1905&gt;0),$D1902-X1904,IF(X1903=0,0,$D1902-X1904)),0))</f>
        <v>0</v>
      </c>
      <c r="Y1905" s="253">
        <f t="shared" ca="1" si="2574"/>
        <v>0</v>
      </c>
      <c r="Z1905" s="253">
        <f t="shared" ca="1" si="2574"/>
        <v>0</v>
      </c>
      <c r="AA1905" s="253">
        <f t="shared" ca="1" si="2574"/>
        <v>0</v>
      </c>
      <c r="AB1905" s="253">
        <f t="shared" ref="AB1905" ca="1" si="2575">IF($D1901=LataProjekcji,ROUND($D1902-AB1904,0),ROUND(IF(AND(AB1903=0,AA1905&gt;0),$D1902-AB1904,IF(AB1903=0,0,$D1902-AB1904)),0))</f>
        <v>0</v>
      </c>
      <c r="AC1905" s="253">
        <f t="shared" ref="AC1905" ca="1" si="2576">IF($D1901=LataProjekcji,ROUND($D1902-AC1904,0),ROUND(IF(AND(AC1903=0,AB1905&gt;0),$D1902-AC1904,IF(AC1903=0,0,$D1902-AC1904)),0))</f>
        <v>0</v>
      </c>
      <c r="AD1905" s="253">
        <f t="shared" ref="AD1905" ca="1" si="2577">IF($D1901=LataProjekcji,ROUND($D1902-AD1904,0),ROUND(IF(AND(AD1903=0,AC1905&gt;0),$D1902-AD1904,IF(AD1903=0,0,$D1902-AD1904)),0))</f>
        <v>0</v>
      </c>
      <c r="AE1905" s="253">
        <f t="shared" ref="AE1905" ca="1" si="2578">IF($D1901=LataProjekcji,ROUND($D1902-AE1904,0),ROUND(IF(AND(AE1903=0,AD1905&gt;0),$D1902-AE1904,IF(AE1903=0,0,$D1902-AE1904)),0))</f>
        <v>0</v>
      </c>
    </row>
    <row r="1906" spans="1:31" hidden="1">
      <c r="A1906" s="325"/>
      <c r="B1906" s="21"/>
      <c r="C1906" s="21"/>
      <c r="D1906" s="22"/>
      <c r="E1906" s="21"/>
      <c r="F1906" s="21"/>
      <c r="G1906" s="21"/>
      <c r="H1906" s="384">
        <v>40</v>
      </c>
      <c r="I1906" s="21"/>
      <c r="J1906" s="384" t="s">
        <v>403</v>
      </c>
      <c r="K1906" s="523">
        <f t="shared" ref="K1906:AE1906" ca="1" si="2579">IF(AND(OFFSET($F$269,$D1900,0)="tak",OFFSET($G$269,$D1900,0)="tak",OFFSET($J$269,$D1900,0)="ok",LataProjekcji&lt;=Koniec_Projekt),ROUND(OFFSET($K$2527,$H1905,(COLUMN()-11))*OFFSET($K$469,$H1906,(COLUMN()-11)),0),0)</f>
        <v>0</v>
      </c>
      <c r="L1906" s="523">
        <f t="shared" ca="1" si="2579"/>
        <v>0</v>
      </c>
      <c r="M1906" s="523">
        <f t="shared" ca="1" si="2579"/>
        <v>0</v>
      </c>
      <c r="N1906" s="523">
        <f t="shared" ca="1" si="2579"/>
        <v>0</v>
      </c>
      <c r="O1906" s="523">
        <f t="shared" ca="1" si="2579"/>
        <v>0</v>
      </c>
      <c r="P1906" s="523">
        <f t="shared" ca="1" si="2579"/>
        <v>0</v>
      </c>
      <c r="Q1906" s="523">
        <f t="shared" ca="1" si="2579"/>
        <v>0</v>
      </c>
      <c r="R1906" s="523">
        <f t="shared" ca="1" si="2579"/>
        <v>0</v>
      </c>
      <c r="S1906" s="523">
        <f t="shared" ca="1" si="2579"/>
        <v>0</v>
      </c>
      <c r="T1906" s="523">
        <f t="shared" ca="1" si="2579"/>
        <v>0</v>
      </c>
      <c r="U1906" s="523">
        <f t="shared" ca="1" si="2579"/>
        <v>0</v>
      </c>
      <c r="V1906" s="523">
        <f t="shared" ca="1" si="2579"/>
        <v>0</v>
      </c>
      <c r="W1906" s="523">
        <f t="shared" ca="1" si="2579"/>
        <v>0</v>
      </c>
      <c r="X1906" s="523">
        <f t="shared" ca="1" si="2579"/>
        <v>0</v>
      </c>
      <c r="Y1906" s="523">
        <f t="shared" ca="1" si="2579"/>
        <v>0</v>
      </c>
      <c r="Z1906" s="523">
        <f t="shared" ca="1" si="2579"/>
        <v>0</v>
      </c>
      <c r="AA1906" s="523">
        <f t="shared" ca="1" si="2579"/>
        <v>0</v>
      </c>
      <c r="AB1906" s="523">
        <f t="shared" ca="1" si="2579"/>
        <v>0</v>
      </c>
      <c r="AC1906" s="523">
        <f t="shared" ca="1" si="2579"/>
        <v>0</v>
      </c>
      <c r="AD1906" s="523">
        <f t="shared" ca="1" si="2579"/>
        <v>0</v>
      </c>
      <c r="AE1906" s="523">
        <f t="shared" ca="1" si="2579"/>
        <v>0</v>
      </c>
    </row>
    <row r="1907" spans="1:31" hidden="1">
      <c r="A1907" s="325"/>
      <c r="B1907" s="20" t="str">
        <f ca="1">OFFSET($B$269,D1907,0)</f>
        <v/>
      </c>
      <c r="C1907" s="20"/>
      <c r="D1907" s="21">
        <f>D1900+1</f>
        <v>1622</v>
      </c>
      <c r="E1907" s="21"/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  <c r="R1907" s="21"/>
      <c r="S1907" s="21"/>
      <c r="T1907" s="21"/>
      <c r="U1907" s="21"/>
      <c r="V1907" s="21"/>
      <c r="W1907" s="21"/>
      <c r="X1907" s="21"/>
      <c r="Y1907" s="21"/>
      <c r="Z1907" s="21"/>
      <c r="AA1907" s="21"/>
      <c r="AB1907" s="21"/>
      <c r="AC1907" s="21"/>
      <c r="AD1907" s="21"/>
      <c r="AE1907" s="21"/>
    </row>
    <row r="1908" spans="1:31" hidden="1">
      <c r="A1908" s="325"/>
      <c r="B1908" s="21" t="s">
        <v>394</v>
      </c>
      <c r="C1908" s="21"/>
      <c r="D1908" s="164">
        <f ca="1">IFERROR(YEAR(OFFSET($E$269,D1907,0)),0)</f>
        <v>0</v>
      </c>
      <c r="E1908" s="164">
        <f ca="1">IFERROR(MONTH(OFFSET($E$269,D1907,0)),0)</f>
        <v>0</v>
      </c>
      <c r="F1908" s="522" cm="1">
        <f t="array" aca="1" ref="F1908" ca="1">IleMiesiecyDoKoncaRokuST</f>
        <v>0</v>
      </c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  <c r="R1908" s="21"/>
      <c r="S1908" s="21"/>
      <c r="T1908" s="21"/>
      <c r="U1908" s="21"/>
      <c r="V1908" s="21"/>
      <c r="W1908" s="21"/>
      <c r="X1908" s="21"/>
      <c r="Y1908" s="21"/>
      <c r="Z1908" s="21"/>
      <c r="AA1908" s="21"/>
      <c r="AB1908" s="21"/>
      <c r="AC1908" s="21"/>
      <c r="AD1908" s="21"/>
      <c r="AE1908" s="21"/>
    </row>
    <row r="1909" spans="1:31" hidden="1">
      <c r="A1909" s="325"/>
      <c r="B1909" s="21" t="s">
        <v>387</v>
      </c>
      <c r="C1909" s="21"/>
      <c r="D1909" s="368">
        <f ca="1">IF(E1909&lt;0,0,ROUND(E1909,0))</f>
        <v>0</v>
      </c>
      <c r="E1909" s="248">
        <f ca="1">OFFSET($D$269,D1907,0)</f>
        <v>0</v>
      </c>
      <c r="F1909" s="368">
        <f ca="1">IF(E1909&gt;10,ROUND(($D1910/12)*$F1908,0),$D1909)</f>
        <v>0</v>
      </c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  <c r="R1909" s="21"/>
      <c r="S1909" s="21"/>
      <c r="T1909" s="21"/>
      <c r="U1909" s="21"/>
      <c r="V1909" s="21"/>
      <c r="W1909" s="21"/>
      <c r="X1909" s="21"/>
      <c r="Y1909" s="21"/>
      <c r="Z1909" s="21"/>
      <c r="AA1909" s="21"/>
      <c r="AB1909" s="21"/>
      <c r="AC1909" s="21"/>
      <c r="AD1909" s="21"/>
      <c r="AE1909" s="21"/>
    </row>
    <row r="1910" spans="1:31" hidden="1">
      <c r="A1910" s="325"/>
      <c r="B1910" s="21" t="s">
        <v>395</v>
      </c>
      <c r="C1910" s="415">
        <f ca="1">OFFSET($C$269,D1907,0)</f>
        <v>0</v>
      </c>
      <c r="D1910" s="246">
        <f ca="1">IF(ISBLANK(OFFSET($E$269,D1907,0)),0,IF(E1909&gt;10,ROUND(D1909*C1910,0),IF(D1909&lt;0,0,D1909)))</f>
        <v>0</v>
      </c>
      <c r="E1910" s="21"/>
      <c r="F1910" s="21"/>
      <c r="G1910" s="21"/>
      <c r="H1910" s="21"/>
      <c r="I1910" s="21"/>
      <c r="J1910" s="21"/>
      <c r="K1910" s="74">
        <f ca="1">ROUND(IF($D1908=LataProjekcji,$F1909,IF($D1908=LataProjekcji,$D1910,0)),0)</f>
        <v>0</v>
      </c>
      <c r="L1910" s="247">
        <f ca="1">ROUND(IF(OR(AND($D1908=LataProjekcji,$F1908&gt;0),AND($D1908=LataProjekcji,$F1908=0,$E1909&lt;=10)),$F1909,IF($D1908&lt;LataProjekcji,IF((SUM($K1910:K1910)+$D1910)&lt;$D1909,$D1910,$D1909-SUM($K1910:K1910)),0)),0)</f>
        <v>0</v>
      </c>
      <c r="M1910" s="247">
        <f ca="1">ROUND(IF(OR(AND($D1908=LataProjekcji,$F1908&gt;0),AND($D1908=LataProjekcji,$F1908=0,$E1909&lt;=10)),$F1909,IF($D1908&lt;LataProjekcji,IF((SUM($K1910:L1910)+$D1910)&lt;$D1909,$D1910,$D1909-SUM($K1910:L1910)),0)),0)</f>
        <v>0</v>
      </c>
      <c r="N1910" s="247">
        <f ca="1">ROUND(IF(OR(AND($D1908=LataProjekcji,$F1908&gt;0),AND($D1908=LataProjekcji,$F1908=0,$E1909&lt;=10)),$F1909,IF($D1908&lt;LataProjekcji,IF((SUM($K1910:M1910)+$D1910)&lt;$D1909,$D1910,$D1909-SUM($K1910:M1910)),0)),0)</f>
        <v>0</v>
      </c>
      <c r="O1910" s="247">
        <f ca="1">ROUND(IF(OR(AND($D1908=LataProjekcji,$F1908&gt;0),AND($D1908=LataProjekcji,$F1908=0,$E1909&lt;=10)),$F1909,IF($D1908&lt;LataProjekcji,IF((SUM($K1910:N1910)+$D1910)&lt;$D1909,$D1910,$D1909-SUM($K1910:N1910)),0)),0)</f>
        <v>0</v>
      </c>
      <c r="P1910" s="247">
        <f ca="1">ROUND(IF(OR(AND($D1908=LataProjekcji,$F1908&gt;0),AND($D1908=LataProjekcji,$F1908=0,$E1909&lt;=10)),$F1909,IF($D1908&lt;LataProjekcji,IF((SUM($K1910:O1910)+$D1910)&lt;$D1909,$D1910,$D1909-SUM($K1910:O1910)),0)),0)</f>
        <v>0</v>
      </c>
      <c r="Q1910" s="247">
        <f ca="1">ROUND(IF(OR(AND($D1908=LataProjekcji,$F1908&gt;0),AND($D1908=LataProjekcji,$F1908=0,$E1909&lt;=10)),$F1909,IF($D1908&lt;LataProjekcji,IF((SUM($K1910:P1910)+$D1910)&lt;$D1909,$D1910,$D1909-SUM($K1910:P1910)),0)),0)</f>
        <v>0</v>
      </c>
      <c r="R1910" s="247">
        <f ca="1">ROUND(IF(OR(AND($D1908=LataProjekcji,$F1908&gt;0),AND($D1908=LataProjekcji,$F1908=0,$E1909&lt;=10)),$F1909,IF($D1908&lt;LataProjekcji,IF((SUM($K1910:Q1910)+$D1910)&lt;$D1909,$D1910,$D1909-SUM($K1910:Q1910)),0)),0)</f>
        <v>0</v>
      </c>
      <c r="S1910" s="247">
        <f ca="1">ROUND(IF(OR(AND($D1908=LataProjekcji,$F1908&gt;0),AND($D1908=LataProjekcji,$F1908=0,$E1909&lt;=10)),$F1909,IF($D1908&lt;LataProjekcji,IF((SUM($K1910:R1910)+$D1910)&lt;$D1909,$D1910,$D1909-SUM($K1910:R1910)),0)),0)</f>
        <v>0</v>
      </c>
      <c r="T1910" s="247">
        <f ca="1">ROUND(IF(OR(AND($D1908=LataProjekcji,$F1908&gt;0),AND($D1908=LataProjekcji,$F1908=0,$E1909&lt;=10)),$F1909,IF($D1908&lt;LataProjekcji,IF((SUM($K1910:S1910)+$D1910)&lt;$D1909,$D1910,$D1909-SUM($K1910:S1910)),0)),0)</f>
        <v>0</v>
      </c>
      <c r="U1910" s="247">
        <f ca="1">ROUND(IF(OR(AND($D1908=LataProjekcji,$F1908&gt;0),AND($D1908=LataProjekcji,$F1908=0,$E1909&lt;=10)),$F1909,IF($D1908&lt;LataProjekcji,IF((SUM($K1910:T1910)+$D1910)&lt;$D1909,$D1910,$D1909-SUM($K1910:T1910)),0)),0)</f>
        <v>0</v>
      </c>
      <c r="V1910" s="247">
        <f ca="1">ROUND(IF(OR(AND($D1908=LataProjekcji,$F1908&gt;0),AND($D1908=LataProjekcji,$F1908=0,$E1909&lt;=10)),$F1909,IF($D1908&lt;LataProjekcji,IF((SUM($K1910:U1910)+$D1910)&lt;$D1909,$D1910,$D1909-SUM($K1910:U1910)),0)),0)</f>
        <v>0</v>
      </c>
      <c r="W1910" s="247">
        <f ca="1">ROUND(IF(OR(AND($D1908=LataProjekcji,$F1908&gt;0),AND($D1908=LataProjekcji,$F1908=0,$E1909&lt;=10)),$F1909,IF($D1908&lt;LataProjekcji,IF((SUM($K1910:V1910)+$D1910)&lt;$D1909,$D1910,$D1909-SUM($K1910:V1910)),0)),0)</f>
        <v>0</v>
      </c>
      <c r="X1910" s="247">
        <f ca="1">ROUND(IF(OR(AND($D1908=LataProjekcji,$F1908&gt;0),AND($D1908=LataProjekcji,$F1908=0,$E1909&lt;=10)),$F1909,IF($D1908&lt;LataProjekcji,IF((SUM($K1910:W1910)+$D1910)&lt;$D1909,$D1910,$D1909-SUM($K1910:W1910)),0)),0)</f>
        <v>0</v>
      </c>
      <c r="Y1910" s="247">
        <f ca="1">ROUND(IF(OR(AND($D1908=LataProjekcji,$F1908&gt;0),AND($D1908=LataProjekcji,$F1908=0,$E1909&lt;=10)),$F1909,IF($D1908&lt;LataProjekcji,IF((SUM($K1910:X1910)+$D1910)&lt;$D1909,$D1910,$D1909-SUM($K1910:X1910)),0)),0)</f>
        <v>0</v>
      </c>
      <c r="Z1910" s="247">
        <f ca="1">ROUND(IF(OR(AND($D1908=LataProjekcji,$F1908&gt;0),AND($D1908=LataProjekcji,$F1908=0,$E1909&lt;=10)),$F1909,IF($D1908&lt;LataProjekcji,IF((SUM($K1910:Y1910)+$D1910)&lt;$D1909,$D1910,$D1909-SUM($K1910:Y1910)),0)),0)</f>
        <v>0</v>
      </c>
      <c r="AA1910" s="247">
        <f ca="1">ROUND(IF(OR(AND($D1908=LataProjekcji,$F1908&gt;0),AND($D1908=LataProjekcji,$F1908=0,$E1909&lt;=10)),$F1909,IF($D1908&lt;LataProjekcji,IF((SUM($K1910:Z1910)+$D1910)&lt;$D1909,$D1910,$D1909-SUM($K1910:Z1910)),0)),0)</f>
        <v>0</v>
      </c>
      <c r="AB1910" s="247">
        <f ca="1">ROUND(IF(OR(AND($D1908=LataProjekcji,$F1908&gt;0),AND($D1908=LataProjekcji,$F1908=0,$E1909&lt;=10)),$F1909,IF($D1908&lt;LataProjekcji,IF((SUM($K1910:AA1910)+$D1910)&lt;$D1909,$D1910,$D1909-SUM($K1910:AA1910)),0)),0)</f>
        <v>0</v>
      </c>
      <c r="AC1910" s="247">
        <f ca="1">ROUND(IF(OR(AND($D1908=LataProjekcji,$F1908&gt;0),AND($D1908=LataProjekcji,$F1908=0,$E1909&lt;=10)),$F1909,IF($D1908&lt;LataProjekcji,IF((SUM($K1910:AB1910)+$D1910)&lt;$D1909,$D1910,$D1909-SUM($K1910:AB1910)),0)),0)</f>
        <v>0</v>
      </c>
      <c r="AD1910" s="247">
        <f ca="1">ROUND(IF(OR(AND($D1908=LataProjekcji,$F1908&gt;0),AND($D1908=LataProjekcji,$F1908=0,$E1909&lt;=10)),$F1909,IF($D1908&lt;LataProjekcji,IF((SUM($K1910:AC1910)+$D1910)&lt;$D1909,$D1910,$D1909-SUM($K1910:AC1910)),0)),0)</f>
        <v>0</v>
      </c>
      <c r="AE1910" s="247">
        <f ca="1">ROUND(IF(OR(AND($D1908=LataProjekcji,$F1908&gt;0),AND($D1908=LataProjekcji,$F1908=0,$E1909&lt;=10)),$F1909,IF($D1908&lt;LataProjekcji,IF((SUM($K1910:AD1910)+$D1910)&lt;$D1909,$D1910,$D1909-SUM($K1910:AD1910)),0)),0)</f>
        <v>0</v>
      </c>
    </row>
    <row r="1911" spans="1:31" ht="12.5" hidden="1" thickBot="1">
      <c r="A1911" s="325"/>
      <c r="B1911" s="21" t="s">
        <v>396</v>
      </c>
      <c r="C1911" s="21"/>
      <c r="D1911" s="22"/>
      <c r="E1911" s="21"/>
      <c r="F1911" s="21"/>
      <c r="G1911" s="21"/>
      <c r="H1911" s="21"/>
      <c r="I1911" s="21"/>
      <c r="J1911" s="21"/>
      <c r="K1911" s="22">
        <f ca="1">ROUND(K1910,0)</f>
        <v>0</v>
      </c>
      <c r="L1911" s="22">
        <f t="shared" ref="L1911:W1911" ca="1" si="2580">ROUND(K1911+L1910,0)</f>
        <v>0</v>
      </c>
      <c r="M1911" s="22">
        <f t="shared" ca="1" si="2580"/>
        <v>0</v>
      </c>
      <c r="N1911" s="22">
        <f t="shared" ca="1" si="2580"/>
        <v>0</v>
      </c>
      <c r="O1911" s="22">
        <f t="shared" ca="1" si="2580"/>
        <v>0</v>
      </c>
      <c r="P1911" s="22">
        <f t="shared" ca="1" si="2580"/>
        <v>0</v>
      </c>
      <c r="Q1911" s="22">
        <f t="shared" ca="1" si="2580"/>
        <v>0</v>
      </c>
      <c r="R1911" s="22">
        <f t="shared" ca="1" si="2580"/>
        <v>0</v>
      </c>
      <c r="S1911" s="22">
        <f t="shared" ca="1" si="2580"/>
        <v>0</v>
      </c>
      <c r="T1911" s="22">
        <f t="shared" ca="1" si="2580"/>
        <v>0</v>
      </c>
      <c r="U1911" s="22">
        <f t="shared" ca="1" si="2580"/>
        <v>0</v>
      </c>
      <c r="V1911" s="22">
        <f t="shared" ca="1" si="2580"/>
        <v>0</v>
      </c>
      <c r="W1911" s="22">
        <f t="shared" ca="1" si="2580"/>
        <v>0</v>
      </c>
      <c r="X1911" s="22">
        <f ca="1">ROUND(W1911+X1910,0)</f>
        <v>0</v>
      </c>
      <c r="Y1911" s="22">
        <f ca="1">ROUND(X1911+Y1910,0)</f>
        <v>0</v>
      </c>
      <c r="Z1911" s="22">
        <f t="shared" ref="Z1911:AA1911" ca="1" si="2581">ROUND(Y1911+Z1910,0)</f>
        <v>0</v>
      </c>
      <c r="AA1911" s="22">
        <f t="shared" ca="1" si="2581"/>
        <v>0</v>
      </c>
      <c r="AB1911" s="22">
        <f t="shared" ref="AB1911" ca="1" si="2582">ROUND(AA1911+AB1910,0)</f>
        <v>0</v>
      </c>
      <c r="AC1911" s="22">
        <f t="shared" ref="AC1911" ca="1" si="2583">ROUND(AB1911+AC1910,0)</f>
        <v>0</v>
      </c>
      <c r="AD1911" s="22">
        <f t="shared" ref="AD1911" ca="1" si="2584">ROUND(AC1911+AD1910,0)</f>
        <v>0</v>
      </c>
      <c r="AE1911" s="22">
        <f t="shared" ref="AE1911" ca="1" si="2585">ROUND(AD1911+AE1910,0)</f>
        <v>0</v>
      </c>
    </row>
    <row r="1912" spans="1:31" ht="12.5" hidden="1" thickBot="1">
      <c r="A1912" s="325"/>
      <c r="B1912" s="21" t="s">
        <v>387</v>
      </c>
      <c r="C1912" s="21"/>
      <c r="D1912" s="22"/>
      <c r="E1912" s="21"/>
      <c r="F1912" s="21"/>
      <c r="G1912" s="21"/>
      <c r="H1912" s="534">
        <f>H1905+7</f>
        <v>539</v>
      </c>
      <c r="I1912" s="21"/>
      <c r="J1912" s="21"/>
      <c r="K1912" s="76">
        <f ca="1">IF($D1908=LataProjekcji,ROUND($D1909-K1911,0),ROUND(IF(K1910=0,0,$D1909-K1911),0))</f>
        <v>0</v>
      </c>
      <c r="L1912" s="253">
        <f t="shared" ref="L1912:W1912" ca="1" si="2586">IF($D1908=LataProjekcji,ROUND($D1909-L1911,0),ROUND(IF(AND(L1910=0,K1912&gt;0),$D1909-L1911,IF(L1910=0,0,$D1909-L1911)),0))</f>
        <v>0</v>
      </c>
      <c r="M1912" s="253">
        <f t="shared" ca="1" si="2586"/>
        <v>0</v>
      </c>
      <c r="N1912" s="253">
        <f t="shared" ca="1" si="2586"/>
        <v>0</v>
      </c>
      <c r="O1912" s="253">
        <f t="shared" ca="1" si="2586"/>
        <v>0</v>
      </c>
      <c r="P1912" s="253">
        <f t="shared" ca="1" si="2586"/>
        <v>0</v>
      </c>
      <c r="Q1912" s="253">
        <f t="shared" ca="1" si="2586"/>
        <v>0</v>
      </c>
      <c r="R1912" s="253">
        <f t="shared" ca="1" si="2586"/>
        <v>0</v>
      </c>
      <c r="S1912" s="253">
        <f t="shared" ca="1" si="2586"/>
        <v>0</v>
      </c>
      <c r="T1912" s="253">
        <f t="shared" ca="1" si="2586"/>
        <v>0</v>
      </c>
      <c r="U1912" s="253">
        <f t="shared" ca="1" si="2586"/>
        <v>0</v>
      </c>
      <c r="V1912" s="253">
        <f t="shared" ca="1" si="2586"/>
        <v>0</v>
      </c>
      <c r="W1912" s="253">
        <f t="shared" ca="1" si="2586"/>
        <v>0</v>
      </c>
      <c r="X1912" s="253">
        <f t="shared" ref="X1912:AA1912" ca="1" si="2587">IF($D1908=LataProjekcji,ROUND($D1909-X1911,0),ROUND(IF(AND(X1910=0,W1912&gt;0),$D1909-X1911,IF(X1910=0,0,$D1909-X1911)),0))</f>
        <v>0</v>
      </c>
      <c r="Y1912" s="253">
        <f t="shared" ca="1" si="2587"/>
        <v>0</v>
      </c>
      <c r="Z1912" s="253">
        <f t="shared" ca="1" si="2587"/>
        <v>0</v>
      </c>
      <c r="AA1912" s="253">
        <f t="shared" ca="1" si="2587"/>
        <v>0</v>
      </c>
      <c r="AB1912" s="253">
        <f t="shared" ref="AB1912" ca="1" si="2588">IF($D1908=LataProjekcji,ROUND($D1909-AB1911,0),ROUND(IF(AND(AB1910=0,AA1912&gt;0),$D1909-AB1911,IF(AB1910=0,0,$D1909-AB1911)),0))</f>
        <v>0</v>
      </c>
      <c r="AC1912" s="253">
        <f t="shared" ref="AC1912" ca="1" si="2589">IF($D1908=LataProjekcji,ROUND($D1909-AC1911,0),ROUND(IF(AND(AC1910=0,AB1912&gt;0),$D1909-AC1911,IF(AC1910=0,0,$D1909-AC1911)),0))</f>
        <v>0</v>
      </c>
      <c r="AD1912" s="253">
        <f t="shared" ref="AD1912" ca="1" si="2590">IF($D1908=LataProjekcji,ROUND($D1909-AD1911,0),ROUND(IF(AND(AD1910=0,AC1912&gt;0),$D1909-AD1911,IF(AD1910=0,0,$D1909-AD1911)),0))</f>
        <v>0</v>
      </c>
      <c r="AE1912" s="253">
        <f t="shared" ref="AE1912" ca="1" si="2591">IF($D1908=LataProjekcji,ROUND($D1909-AE1911,0),ROUND(IF(AND(AE1910=0,AD1912&gt;0),$D1909-AE1911,IF(AE1910=0,0,$D1909-AE1911)),0))</f>
        <v>0</v>
      </c>
    </row>
    <row r="1913" spans="1:31" hidden="1">
      <c r="A1913" s="325"/>
      <c r="B1913" s="20"/>
      <c r="C1913" s="20"/>
      <c r="D1913" s="21"/>
      <c r="E1913" s="21"/>
      <c r="F1913" s="21"/>
      <c r="G1913" s="21"/>
      <c r="H1913" s="384">
        <f>H1906+1</f>
        <v>41</v>
      </c>
      <c r="I1913" s="21"/>
      <c r="J1913" s="384" t="s">
        <v>403</v>
      </c>
      <c r="K1913" s="523">
        <f t="shared" ref="K1913:AE1913" ca="1" si="2592">IF(AND(OFFSET($F$269,$D1907,0)="tak",OFFSET($G$269,$D1907,0)="tak",OFFSET($J$269,$D1907,0)="ok",LataProjekcji&lt;=Koniec_Projekt),ROUND(OFFSET($K$2527,$H1912,(COLUMN()-11))*OFFSET($K$469,$H1913,(COLUMN()-11)),0),0)</f>
        <v>0</v>
      </c>
      <c r="L1913" s="523">
        <f t="shared" ca="1" si="2592"/>
        <v>0</v>
      </c>
      <c r="M1913" s="523">
        <f t="shared" ca="1" si="2592"/>
        <v>0</v>
      </c>
      <c r="N1913" s="523">
        <f t="shared" ca="1" si="2592"/>
        <v>0</v>
      </c>
      <c r="O1913" s="523">
        <f t="shared" ca="1" si="2592"/>
        <v>0</v>
      </c>
      <c r="P1913" s="523">
        <f t="shared" ca="1" si="2592"/>
        <v>0</v>
      </c>
      <c r="Q1913" s="523">
        <f t="shared" ca="1" si="2592"/>
        <v>0</v>
      </c>
      <c r="R1913" s="523">
        <f t="shared" ca="1" si="2592"/>
        <v>0</v>
      </c>
      <c r="S1913" s="523">
        <f t="shared" ca="1" si="2592"/>
        <v>0</v>
      </c>
      <c r="T1913" s="523">
        <f t="shared" ca="1" si="2592"/>
        <v>0</v>
      </c>
      <c r="U1913" s="523">
        <f t="shared" ca="1" si="2592"/>
        <v>0</v>
      </c>
      <c r="V1913" s="523">
        <f t="shared" ca="1" si="2592"/>
        <v>0</v>
      </c>
      <c r="W1913" s="523">
        <f t="shared" ca="1" si="2592"/>
        <v>0</v>
      </c>
      <c r="X1913" s="523">
        <f t="shared" ca="1" si="2592"/>
        <v>0</v>
      </c>
      <c r="Y1913" s="523">
        <f t="shared" ca="1" si="2592"/>
        <v>0</v>
      </c>
      <c r="Z1913" s="523">
        <f t="shared" ca="1" si="2592"/>
        <v>0</v>
      </c>
      <c r="AA1913" s="523">
        <f t="shared" ca="1" si="2592"/>
        <v>0</v>
      </c>
      <c r="AB1913" s="523">
        <f t="shared" ca="1" si="2592"/>
        <v>0</v>
      </c>
      <c r="AC1913" s="523">
        <f t="shared" ca="1" si="2592"/>
        <v>0</v>
      </c>
      <c r="AD1913" s="523">
        <f t="shared" ca="1" si="2592"/>
        <v>0</v>
      </c>
      <c r="AE1913" s="523">
        <f t="shared" ca="1" si="2592"/>
        <v>0</v>
      </c>
    </row>
    <row r="1914" spans="1:31" hidden="1">
      <c r="A1914" s="325"/>
      <c r="B1914" s="20" t="str">
        <f ca="1">OFFSET($B$269,D1914,0)</f>
        <v/>
      </c>
      <c r="C1914" s="20"/>
      <c r="D1914" s="21">
        <f>D1907+1</f>
        <v>1623</v>
      </c>
      <c r="E1914" s="21"/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  <c r="R1914" s="21"/>
      <c r="S1914" s="21"/>
      <c r="T1914" s="21"/>
      <c r="U1914" s="21"/>
      <c r="V1914" s="21"/>
      <c r="W1914" s="21"/>
      <c r="X1914" s="21"/>
      <c r="Y1914" s="21"/>
      <c r="Z1914" s="21"/>
      <c r="AA1914" s="21"/>
      <c r="AB1914" s="21"/>
      <c r="AC1914" s="21"/>
      <c r="AD1914" s="21"/>
      <c r="AE1914" s="21"/>
    </row>
    <row r="1915" spans="1:31" hidden="1">
      <c r="A1915" s="325"/>
      <c r="B1915" s="21" t="s">
        <v>394</v>
      </c>
      <c r="C1915" s="21"/>
      <c r="D1915" s="164">
        <f ca="1">IFERROR(YEAR(OFFSET($E$269,D1914,0)),0)</f>
        <v>0</v>
      </c>
      <c r="E1915" s="164">
        <f ca="1">IFERROR(MONTH(OFFSET($E$269,D1914,0)),0)</f>
        <v>0</v>
      </c>
      <c r="F1915" s="522" cm="1">
        <f t="array" aca="1" ref="F1915" ca="1">IleMiesiecyDoKoncaRokuST</f>
        <v>0</v>
      </c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  <c r="R1915" s="21"/>
      <c r="S1915" s="21"/>
      <c r="T1915" s="21"/>
      <c r="U1915" s="21"/>
      <c r="V1915" s="21"/>
      <c r="W1915" s="21"/>
      <c r="X1915" s="21"/>
      <c r="Y1915" s="21"/>
      <c r="Z1915" s="21"/>
      <c r="AA1915" s="21"/>
      <c r="AB1915" s="21"/>
      <c r="AC1915" s="21"/>
      <c r="AD1915" s="21"/>
      <c r="AE1915" s="21"/>
    </row>
    <row r="1916" spans="1:31" hidden="1">
      <c r="A1916" s="325"/>
      <c r="B1916" s="21" t="s">
        <v>387</v>
      </c>
      <c r="C1916" s="21"/>
      <c r="D1916" s="369">
        <f ca="1">IF(E1916&lt;0,0,ROUND(E1916,0))</f>
        <v>0</v>
      </c>
      <c r="E1916" s="248">
        <f ca="1">OFFSET($D$269,D1914,0)</f>
        <v>0</v>
      </c>
      <c r="F1916" s="369">
        <f ca="1">IF(E1916&gt;10,ROUND(($D1917/12)*$F1915,0),$D1916)</f>
        <v>0</v>
      </c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  <c r="R1916" s="21"/>
      <c r="S1916" s="21"/>
      <c r="T1916" s="21"/>
      <c r="U1916" s="21"/>
      <c r="V1916" s="21"/>
      <c r="W1916" s="21"/>
      <c r="X1916" s="21"/>
      <c r="Y1916" s="21"/>
      <c r="Z1916" s="21"/>
      <c r="AA1916" s="21"/>
      <c r="AB1916" s="21"/>
      <c r="AC1916" s="21"/>
      <c r="AD1916" s="21"/>
      <c r="AE1916" s="21"/>
    </row>
    <row r="1917" spans="1:31" hidden="1">
      <c r="A1917" s="325"/>
      <c r="B1917" s="21" t="s">
        <v>395</v>
      </c>
      <c r="C1917" s="415">
        <f ca="1">OFFSET($C$269,D1914,0)</f>
        <v>0</v>
      </c>
      <c r="D1917" s="246">
        <f ca="1">IF(ISBLANK(OFFSET($E$269,D1914,0)),0,IF(E1916&gt;10,ROUND(D1916*C1917,0),IF(D1916&lt;0,0,D1916)))</f>
        <v>0</v>
      </c>
      <c r="E1917" s="21"/>
      <c r="F1917" s="21"/>
      <c r="G1917" s="21"/>
      <c r="H1917" s="21"/>
      <c r="I1917" s="21"/>
      <c r="J1917" s="21"/>
      <c r="K1917" s="74">
        <f ca="1">ROUND(IF($D1915=LataProjekcji,$F1916,IF($D1915=LataProjekcji,$D1917,0)),0)</f>
        <v>0</v>
      </c>
      <c r="L1917" s="247">
        <f ca="1">ROUND(IF(OR(AND($D1915=LataProjekcji,$F1915&gt;0),AND($D1915=LataProjekcji,$F1915=0,$E1916&lt;=10)),$F1916,IF($D1915&lt;LataProjekcji,IF((SUM($K1917:K1917)+$D1917)&lt;$D1916,$D1917,$D1916-SUM($K1917:K1917)),0)),0)</f>
        <v>0</v>
      </c>
      <c r="M1917" s="247">
        <f ca="1">ROUND(IF(OR(AND($D1915=LataProjekcji,$F1915&gt;0),AND($D1915=LataProjekcji,$F1915=0,$E1916&lt;=10)),$F1916,IF($D1915&lt;LataProjekcji,IF((SUM($K1917:L1917)+$D1917)&lt;$D1916,$D1917,$D1916-SUM($K1917:L1917)),0)),0)</f>
        <v>0</v>
      </c>
      <c r="N1917" s="247">
        <f ca="1">ROUND(IF(OR(AND($D1915=LataProjekcji,$F1915&gt;0),AND($D1915=LataProjekcji,$F1915=0,$E1916&lt;=10)),$F1916,IF($D1915&lt;LataProjekcji,IF((SUM($K1917:M1917)+$D1917)&lt;$D1916,$D1917,$D1916-SUM($K1917:M1917)),0)),0)</f>
        <v>0</v>
      </c>
      <c r="O1917" s="247">
        <f ca="1">ROUND(IF(OR(AND($D1915=LataProjekcji,$F1915&gt;0),AND($D1915=LataProjekcji,$F1915=0,$E1916&lt;=10)),$F1916,IF($D1915&lt;LataProjekcji,IF((SUM($K1917:N1917)+$D1917)&lt;$D1916,$D1917,$D1916-SUM($K1917:N1917)),0)),0)</f>
        <v>0</v>
      </c>
      <c r="P1917" s="247">
        <f ca="1">ROUND(IF(OR(AND($D1915=LataProjekcji,$F1915&gt;0),AND($D1915=LataProjekcji,$F1915=0,$E1916&lt;=10)),$F1916,IF($D1915&lt;LataProjekcji,IF((SUM($K1917:O1917)+$D1917)&lt;$D1916,$D1917,$D1916-SUM($K1917:O1917)),0)),0)</f>
        <v>0</v>
      </c>
      <c r="Q1917" s="247">
        <f ca="1">ROUND(IF(OR(AND($D1915=LataProjekcji,$F1915&gt;0),AND($D1915=LataProjekcji,$F1915=0,$E1916&lt;=10)),$F1916,IF($D1915&lt;LataProjekcji,IF((SUM($K1917:P1917)+$D1917)&lt;$D1916,$D1917,$D1916-SUM($K1917:P1917)),0)),0)</f>
        <v>0</v>
      </c>
      <c r="R1917" s="247">
        <f ca="1">ROUND(IF(OR(AND($D1915=LataProjekcji,$F1915&gt;0),AND($D1915=LataProjekcji,$F1915=0,$E1916&lt;=10)),$F1916,IF($D1915&lt;LataProjekcji,IF((SUM($K1917:Q1917)+$D1917)&lt;$D1916,$D1917,$D1916-SUM($K1917:Q1917)),0)),0)</f>
        <v>0</v>
      </c>
      <c r="S1917" s="247">
        <f ca="1">ROUND(IF(OR(AND($D1915=LataProjekcji,$F1915&gt;0),AND($D1915=LataProjekcji,$F1915=0,$E1916&lt;=10)),$F1916,IF($D1915&lt;LataProjekcji,IF((SUM($K1917:R1917)+$D1917)&lt;$D1916,$D1917,$D1916-SUM($K1917:R1917)),0)),0)</f>
        <v>0</v>
      </c>
      <c r="T1917" s="247">
        <f ca="1">ROUND(IF(OR(AND($D1915=LataProjekcji,$F1915&gt;0),AND($D1915=LataProjekcji,$F1915=0,$E1916&lt;=10)),$F1916,IF($D1915&lt;LataProjekcji,IF((SUM($K1917:S1917)+$D1917)&lt;$D1916,$D1917,$D1916-SUM($K1917:S1917)),0)),0)</f>
        <v>0</v>
      </c>
      <c r="U1917" s="247">
        <f ca="1">ROUND(IF(OR(AND($D1915=LataProjekcji,$F1915&gt;0),AND($D1915=LataProjekcji,$F1915=0,$E1916&lt;=10)),$F1916,IF($D1915&lt;LataProjekcji,IF((SUM($K1917:T1917)+$D1917)&lt;$D1916,$D1917,$D1916-SUM($K1917:T1917)),0)),0)</f>
        <v>0</v>
      </c>
      <c r="V1917" s="247">
        <f ca="1">ROUND(IF(OR(AND($D1915=LataProjekcji,$F1915&gt;0),AND($D1915=LataProjekcji,$F1915=0,$E1916&lt;=10)),$F1916,IF($D1915&lt;LataProjekcji,IF((SUM($K1917:U1917)+$D1917)&lt;$D1916,$D1917,$D1916-SUM($K1917:U1917)),0)),0)</f>
        <v>0</v>
      </c>
      <c r="W1917" s="247">
        <f ca="1">ROUND(IF(OR(AND($D1915=LataProjekcji,$F1915&gt;0),AND($D1915=LataProjekcji,$F1915=0,$E1916&lt;=10)),$F1916,IF($D1915&lt;LataProjekcji,IF((SUM($K1917:V1917)+$D1917)&lt;$D1916,$D1917,$D1916-SUM($K1917:V1917)),0)),0)</f>
        <v>0</v>
      </c>
      <c r="X1917" s="247">
        <f ca="1">ROUND(IF(OR(AND($D1915=LataProjekcji,$F1915&gt;0),AND($D1915=LataProjekcji,$F1915=0,$E1916&lt;=10)),$F1916,IF($D1915&lt;LataProjekcji,IF((SUM($K1917:W1917)+$D1917)&lt;$D1916,$D1917,$D1916-SUM($K1917:W1917)),0)),0)</f>
        <v>0</v>
      </c>
      <c r="Y1917" s="247">
        <f ca="1">ROUND(IF(OR(AND($D1915=LataProjekcji,$F1915&gt;0),AND($D1915=LataProjekcji,$F1915=0,$E1916&lt;=10)),$F1916,IF($D1915&lt;LataProjekcji,IF((SUM($K1917:X1917)+$D1917)&lt;$D1916,$D1917,$D1916-SUM($K1917:X1917)),0)),0)</f>
        <v>0</v>
      </c>
      <c r="Z1917" s="247">
        <f ca="1">ROUND(IF(OR(AND($D1915=LataProjekcji,$F1915&gt;0),AND($D1915=LataProjekcji,$F1915=0,$E1916&lt;=10)),$F1916,IF($D1915&lt;LataProjekcji,IF((SUM($K1917:Y1917)+$D1917)&lt;$D1916,$D1917,$D1916-SUM($K1917:Y1917)),0)),0)</f>
        <v>0</v>
      </c>
      <c r="AA1917" s="247">
        <f ca="1">ROUND(IF(OR(AND($D1915=LataProjekcji,$F1915&gt;0),AND($D1915=LataProjekcji,$F1915=0,$E1916&lt;=10)),$F1916,IF($D1915&lt;LataProjekcji,IF((SUM($K1917:Z1917)+$D1917)&lt;$D1916,$D1917,$D1916-SUM($K1917:Z1917)),0)),0)</f>
        <v>0</v>
      </c>
      <c r="AB1917" s="247">
        <f ca="1">ROUND(IF(OR(AND($D1915=LataProjekcji,$F1915&gt;0),AND($D1915=LataProjekcji,$F1915=0,$E1916&lt;=10)),$F1916,IF($D1915&lt;LataProjekcji,IF((SUM($K1917:AA1917)+$D1917)&lt;$D1916,$D1917,$D1916-SUM($K1917:AA1917)),0)),0)</f>
        <v>0</v>
      </c>
      <c r="AC1917" s="247">
        <f ca="1">ROUND(IF(OR(AND($D1915=LataProjekcji,$F1915&gt;0),AND($D1915=LataProjekcji,$F1915=0,$E1916&lt;=10)),$F1916,IF($D1915&lt;LataProjekcji,IF((SUM($K1917:AB1917)+$D1917)&lt;$D1916,$D1917,$D1916-SUM($K1917:AB1917)),0)),0)</f>
        <v>0</v>
      </c>
      <c r="AD1917" s="247">
        <f ca="1">ROUND(IF(OR(AND($D1915=LataProjekcji,$F1915&gt;0),AND($D1915=LataProjekcji,$F1915=0,$E1916&lt;=10)),$F1916,IF($D1915&lt;LataProjekcji,IF((SUM($K1917:AC1917)+$D1917)&lt;$D1916,$D1917,$D1916-SUM($K1917:AC1917)),0)),0)</f>
        <v>0</v>
      </c>
      <c r="AE1917" s="247">
        <f ca="1">ROUND(IF(OR(AND($D1915=LataProjekcji,$F1915&gt;0),AND($D1915=LataProjekcji,$F1915=0,$E1916&lt;=10)),$F1916,IF($D1915&lt;LataProjekcji,IF((SUM($K1917:AD1917)+$D1917)&lt;$D1916,$D1917,$D1916-SUM($K1917:AD1917)),0)),0)</f>
        <v>0</v>
      </c>
    </row>
    <row r="1918" spans="1:31" ht="12.5" hidden="1" thickBot="1">
      <c r="A1918" s="325"/>
      <c r="B1918" s="21" t="s">
        <v>396</v>
      </c>
      <c r="C1918" s="21"/>
      <c r="D1918" s="22"/>
      <c r="E1918" s="21"/>
      <c r="F1918" s="21"/>
      <c r="G1918" s="21"/>
      <c r="H1918" s="21"/>
      <c r="I1918" s="21"/>
      <c r="J1918" s="21"/>
      <c r="K1918" s="22">
        <f ca="1">ROUND(K1917,0)</f>
        <v>0</v>
      </c>
      <c r="L1918" s="22">
        <f t="shared" ref="L1918:W1918" ca="1" si="2593">ROUND(K1918+L1917,0)</f>
        <v>0</v>
      </c>
      <c r="M1918" s="22">
        <f t="shared" ca="1" si="2593"/>
        <v>0</v>
      </c>
      <c r="N1918" s="22">
        <f t="shared" ca="1" si="2593"/>
        <v>0</v>
      </c>
      <c r="O1918" s="22">
        <f t="shared" ca="1" si="2593"/>
        <v>0</v>
      </c>
      <c r="P1918" s="22">
        <f t="shared" ca="1" si="2593"/>
        <v>0</v>
      </c>
      <c r="Q1918" s="22">
        <f t="shared" ca="1" si="2593"/>
        <v>0</v>
      </c>
      <c r="R1918" s="22">
        <f t="shared" ca="1" si="2593"/>
        <v>0</v>
      </c>
      <c r="S1918" s="22">
        <f t="shared" ca="1" si="2593"/>
        <v>0</v>
      </c>
      <c r="T1918" s="22">
        <f t="shared" ca="1" si="2593"/>
        <v>0</v>
      </c>
      <c r="U1918" s="22">
        <f t="shared" ca="1" si="2593"/>
        <v>0</v>
      </c>
      <c r="V1918" s="22">
        <f t="shared" ca="1" si="2593"/>
        <v>0</v>
      </c>
      <c r="W1918" s="22">
        <f t="shared" ca="1" si="2593"/>
        <v>0</v>
      </c>
      <c r="X1918" s="22">
        <f ca="1">ROUND(W1918+X1917,0)</f>
        <v>0</v>
      </c>
      <c r="Y1918" s="22">
        <f ca="1">ROUND(X1918+Y1917,0)</f>
        <v>0</v>
      </c>
      <c r="Z1918" s="22">
        <f t="shared" ref="Z1918:AA1918" ca="1" si="2594">ROUND(Y1918+Z1917,0)</f>
        <v>0</v>
      </c>
      <c r="AA1918" s="22">
        <f t="shared" ca="1" si="2594"/>
        <v>0</v>
      </c>
      <c r="AB1918" s="22">
        <f t="shared" ref="AB1918" ca="1" si="2595">ROUND(AA1918+AB1917,0)</f>
        <v>0</v>
      </c>
      <c r="AC1918" s="22">
        <f t="shared" ref="AC1918" ca="1" si="2596">ROUND(AB1918+AC1917,0)</f>
        <v>0</v>
      </c>
      <c r="AD1918" s="22">
        <f t="shared" ref="AD1918" ca="1" si="2597">ROUND(AC1918+AD1917,0)</f>
        <v>0</v>
      </c>
      <c r="AE1918" s="22">
        <f t="shared" ref="AE1918" ca="1" si="2598">ROUND(AD1918+AE1917,0)</f>
        <v>0</v>
      </c>
    </row>
    <row r="1919" spans="1:31" ht="12.5" hidden="1" thickBot="1">
      <c r="A1919" s="325"/>
      <c r="B1919" s="21" t="s">
        <v>387</v>
      </c>
      <c r="C1919" s="21"/>
      <c r="D1919" s="22"/>
      <c r="E1919" s="21"/>
      <c r="F1919" s="21"/>
      <c r="G1919" s="21"/>
      <c r="H1919" s="534">
        <f>H1912+7</f>
        <v>546</v>
      </c>
      <c r="I1919" s="21"/>
      <c r="J1919" s="21"/>
      <c r="K1919" s="76">
        <f ca="1">IF($D1915=LataProjekcji,ROUND($D1916-K1918,0),ROUND(IF(K1917=0,0,$D1916-K1918),0))</f>
        <v>0</v>
      </c>
      <c r="L1919" s="253">
        <f t="shared" ref="L1919:W1919" ca="1" si="2599">IF($D1915=LataProjekcji,ROUND($D1916-L1918,0),ROUND(IF(AND(L1917=0,K1919&gt;0),$D1916-L1918,IF(L1917=0,0,$D1916-L1918)),0))</f>
        <v>0</v>
      </c>
      <c r="M1919" s="253">
        <f t="shared" ca="1" si="2599"/>
        <v>0</v>
      </c>
      <c r="N1919" s="253">
        <f t="shared" ca="1" si="2599"/>
        <v>0</v>
      </c>
      <c r="O1919" s="253">
        <f t="shared" ca="1" si="2599"/>
        <v>0</v>
      </c>
      <c r="P1919" s="253">
        <f t="shared" ca="1" si="2599"/>
        <v>0</v>
      </c>
      <c r="Q1919" s="253">
        <f t="shared" ca="1" si="2599"/>
        <v>0</v>
      </c>
      <c r="R1919" s="253">
        <f t="shared" ca="1" si="2599"/>
        <v>0</v>
      </c>
      <c r="S1919" s="253">
        <f t="shared" ca="1" si="2599"/>
        <v>0</v>
      </c>
      <c r="T1919" s="253">
        <f t="shared" ca="1" si="2599"/>
        <v>0</v>
      </c>
      <c r="U1919" s="253">
        <f t="shared" ca="1" si="2599"/>
        <v>0</v>
      </c>
      <c r="V1919" s="253">
        <f t="shared" ca="1" si="2599"/>
        <v>0</v>
      </c>
      <c r="W1919" s="253">
        <f t="shared" ca="1" si="2599"/>
        <v>0</v>
      </c>
      <c r="X1919" s="253">
        <f t="shared" ref="X1919:AA1919" ca="1" si="2600">IF($D1915=LataProjekcji,ROUND($D1916-X1918,0),ROUND(IF(AND(X1917=0,W1919&gt;0),$D1916-X1918,IF(X1917=0,0,$D1916-X1918)),0))</f>
        <v>0</v>
      </c>
      <c r="Y1919" s="253">
        <f t="shared" ca="1" si="2600"/>
        <v>0</v>
      </c>
      <c r="Z1919" s="253">
        <f t="shared" ca="1" si="2600"/>
        <v>0</v>
      </c>
      <c r="AA1919" s="253">
        <f t="shared" ca="1" si="2600"/>
        <v>0</v>
      </c>
      <c r="AB1919" s="253">
        <f t="shared" ref="AB1919" ca="1" si="2601">IF($D1915=LataProjekcji,ROUND($D1916-AB1918,0),ROUND(IF(AND(AB1917=0,AA1919&gt;0),$D1916-AB1918,IF(AB1917=0,0,$D1916-AB1918)),0))</f>
        <v>0</v>
      </c>
      <c r="AC1919" s="253">
        <f t="shared" ref="AC1919" ca="1" si="2602">IF($D1915=LataProjekcji,ROUND($D1916-AC1918,0),ROUND(IF(AND(AC1917=0,AB1919&gt;0),$D1916-AC1918,IF(AC1917=0,0,$D1916-AC1918)),0))</f>
        <v>0</v>
      </c>
      <c r="AD1919" s="253">
        <f t="shared" ref="AD1919" ca="1" si="2603">IF($D1915=LataProjekcji,ROUND($D1916-AD1918,0),ROUND(IF(AND(AD1917=0,AC1919&gt;0),$D1916-AD1918,IF(AD1917=0,0,$D1916-AD1918)),0))</f>
        <v>0</v>
      </c>
      <c r="AE1919" s="253">
        <f t="shared" ref="AE1919" ca="1" si="2604">IF($D1915=LataProjekcji,ROUND($D1916-AE1918,0),ROUND(IF(AND(AE1917=0,AD1919&gt;0),$D1916-AE1918,IF(AE1917=0,0,$D1916-AE1918)),0))</f>
        <v>0</v>
      </c>
    </row>
    <row r="1920" spans="1:31" hidden="1">
      <c r="A1920" s="325"/>
      <c r="B1920" s="21"/>
      <c r="C1920" s="21"/>
      <c r="D1920" s="22"/>
      <c r="E1920" s="21"/>
      <c r="F1920" s="21"/>
      <c r="G1920" s="21"/>
      <c r="H1920" s="384">
        <f>H1913+1</f>
        <v>42</v>
      </c>
      <c r="I1920" s="21"/>
      <c r="J1920" s="384" t="s">
        <v>403</v>
      </c>
      <c r="K1920" s="523">
        <f t="shared" ref="K1920:AE1920" ca="1" si="2605">IF(AND(OFFSET($F$269,$D1914,0)="tak",OFFSET($G$269,$D1914,0)="tak",OFFSET($J$269,$D1914,0)="ok",LataProjekcji&lt;=Koniec_Projekt),ROUND(OFFSET($K$2527,$H1919,(COLUMN()-11))*OFFSET($K$469,$H1920,(COLUMN()-11)),0),0)</f>
        <v>0</v>
      </c>
      <c r="L1920" s="523">
        <f t="shared" ca="1" si="2605"/>
        <v>0</v>
      </c>
      <c r="M1920" s="523">
        <f t="shared" ca="1" si="2605"/>
        <v>0</v>
      </c>
      <c r="N1920" s="523">
        <f t="shared" ca="1" si="2605"/>
        <v>0</v>
      </c>
      <c r="O1920" s="523">
        <f t="shared" ca="1" si="2605"/>
        <v>0</v>
      </c>
      <c r="P1920" s="523">
        <f t="shared" ca="1" si="2605"/>
        <v>0</v>
      </c>
      <c r="Q1920" s="523">
        <f t="shared" ca="1" si="2605"/>
        <v>0</v>
      </c>
      <c r="R1920" s="523">
        <f t="shared" ca="1" si="2605"/>
        <v>0</v>
      </c>
      <c r="S1920" s="523">
        <f t="shared" ca="1" si="2605"/>
        <v>0</v>
      </c>
      <c r="T1920" s="523">
        <f t="shared" ca="1" si="2605"/>
        <v>0</v>
      </c>
      <c r="U1920" s="523">
        <f t="shared" ca="1" si="2605"/>
        <v>0</v>
      </c>
      <c r="V1920" s="523">
        <f t="shared" ca="1" si="2605"/>
        <v>0</v>
      </c>
      <c r="W1920" s="523">
        <f t="shared" ca="1" si="2605"/>
        <v>0</v>
      </c>
      <c r="X1920" s="523">
        <f t="shared" ca="1" si="2605"/>
        <v>0</v>
      </c>
      <c r="Y1920" s="523">
        <f t="shared" ca="1" si="2605"/>
        <v>0</v>
      </c>
      <c r="Z1920" s="523">
        <f t="shared" ca="1" si="2605"/>
        <v>0</v>
      </c>
      <c r="AA1920" s="523">
        <f t="shared" ca="1" si="2605"/>
        <v>0</v>
      </c>
      <c r="AB1920" s="523">
        <f t="shared" ca="1" si="2605"/>
        <v>0</v>
      </c>
      <c r="AC1920" s="523">
        <f t="shared" ca="1" si="2605"/>
        <v>0</v>
      </c>
      <c r="AD1920" s="523">
        <f t="shared" ca="1" si="2605"/>
        <v>0</v>
      </c>
      <c r="AE1920" s="523">
        <f t="shared" ca="1" si="2605"/>
        <v>0</v>
      </c>
    </row>
    <row r="1921" spans="1:31" hidden="1">
      <c r="A1921" s="325"/>
      <c r="B1921" s="20" t="str">
        <f ca="1">OFFSET($B$269,D1921,0)</f>
        <v/>
      </c>
      <c r="C1921" s="20"/>
      <c r="D1921" s="21">
        <f>D1914+1</f>
        <v>1624</v>
      </c>
      <c r="E1921" s="21"/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  <c r="R1921" s="21"/>
      <c r="S1921" s="21"/>
      <c r="T1921" s="21"/>
      <c r="U1921" s="21"/>
      <c r="V1921" s="21"/>
      <c r="W1921" s="21"/>
      <c r="X1921" s="21"/>
      <c r="Y1921" s="21"/>
      <c r="Z1921" s="21"/>
      <c r="AA1921" s="21"/>
      <c r="AB1921" s="21"/>
      <c r="AC1921" s="21"/>
      <c r="AD1921" s="21"/>
      <c r="AE1921" s="21"/>
    </row>
    <row r="1922" spans="1:31" hidden="1">
      <c r="A1922" s="325"/>
      <c r="B1922" s="21" t="s">
        <v>394</v>
      </c>
      <c r="C1922" s="21"/>
      <c r="D1922" s="164">
        <f ca="1">IFERROR(YEAR(OFFSET($E$269,D1921,0)),0)</f>
        <v>0</v>
      </c>
      <c r="E1922" s="164">
        <f ca="1">IFERROR(MONTH(OFFSET($E$269,D1921,0)),0)</f>
        <v>0</v>
      </c>
      <c r="F1922" s="522" cm="1">
        <f t="array" aca="1" ref="F1922" ca="1">IleMiesiecyDoKoncaRokuST</f>
        <v>0</v>
      </c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  <c r="R1922" s="21"/>
      <c r="S1922" s="21"/>
      <c r="T1922" s="21"/>
      <c r="U1922" s="21"/>
      <c r="V1922" s="21"/>
      <c r="W1922" s="21"/>
      <c r="X1922" s="21"/>
      <c r="Y1922" s="21"/>
      <c r="Z1922" s="21"/>
      <c r="AA1922" s="21"/>
      <c r="AB1922" s="21"/>
      <c r="AC1922" s="21"/>
      <c r="AD1922" s="21"/>
      <c r="AE1922" s="21"/>
    </row>
    <row r="1923" spans="1:31" hidden="1">
      <c r="A1923" s="325"/>
      <c r="B1923" s="21" t="s">
        <v>387</v>
      </c>
      <c r="C1923" s="21"/>
      <c r="D1923" s="370">
        <f ca="1">IF(E1923&lt;0,0,ROUND(E1923,0))</f>
        <v>0</v>
      </c>
      <c r="E1923" s="248">
        <f ca="1">OFFSET($D$269,D1921,0)</f>
        <v>0</v>
      </c>
      <c r="F1923" s="370">
        <f ca="1">IF(E1923&gt;10,ROUND(($D1924/12)*$F1922,0),$D1923)</f>
        <v>0</v>
      </c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  <c r="R1923" s="21"/>
      <c r="S1923" s="21"/>
      <c r="T1923" s="21"/>
      <c r="U1923" s="21"/>
      <c r="V1923" s="21"/>
      <c r="W1923" s="21"/>
      <c r="X1923" s="21"/>
      <c r="Y1923" s="21"/>
      <c r="Z1923" s="21"/>
      <c r="AA1923" s="21"/>
      <c r="AB1923" s="21"/>
      <c r="AC1923" s="21"/>
      <c r="AD1923" s="21"/>
      <c r="AE1923" s="21"/>
    </row>
    <row r="1924" spans="1:31" hidden="1">
      <c r="A1924" s="325"/>
      <c r="B1924" s="21" t="s">
        <v>395</v>
      </c>
      <c r="C1924" s="415">
        <f ca="1">OFFSET($C$269,D1921,0)</f>
        <v>0</v>
      </c>
      <c r="D1924" s="246">
        <f ca="1">IF(ISBLANK(OFFSET($E$269,D1921,0)),0,IF(E1923&gt;10,ROUND(D1923*C1924,0),IF(D1923&lt;0,0,D1923)))</f>
        <v>0</v>
      </c>
      <c r="E1924" s="21"/>
      <c r="F1924" s="21"/>
      <c r="G1924" s="21"/>
      <c r="H1924" s="21"/>
      <c r="I1924" s="21"/>
      <c r="J1924" s="21"/>
      <c r="K1924" s="74">
        <f ca="1">ROUND(IF($D1922=LataProjekcji,$F1923,IF($D1922=LataProjekcji,$D1924,0)),0)</f>
        <v>0</v>
      </c>
      <c r="L1924" s="247">
        <f ca="1">ROUND(IF(OR(AND($D1922=LataProjekcji,$F1922&gt;0),AND($D1922=LataProjekcji,$F1922=0,$E1923&lt;=10)),$F1923,IF($D1922&lt;LataProjekcji,IF((SUM($K1924:K1924)+$D1924)&lt;$D1923,$D1924,$D1923-SUM($K1924:K1924)),0)),0)</f>
        <v>0</v>
      </c>
      <c r="M1924" s="247">
        <f ca="1">ROUND(IF(OR(AND($D1922=LataProjekcji,$F1922&gt;0),AND($D1922=LataProjekcji,$F1922=0,$E1923&lt;=10)),$F1923,IF($D1922&lt;LataProjekcji,IF((SUM($K1924:L1924)+$D1924)&lt;$D1923,$D1924,$D1923-SUM($K1924:L1924)),0)),0)</f>
        <v>0</v>
      </c>
      <c r="N1924" s="247">
        <f ca="1">ROUND(IF(OR(AND($D1922=LataProjekcji,$F1922&gt;0),AND($D1922=LataProjekcji,$F1922=0,$E1923&lt;=10)),$F1923,IF($D1922&lt;LataProjekcji,IF((SUM($K1924:M1924)+$D1924)&lt;$D1923,$D1924,$D1923-SUM($K1924:M1924)),0)),0)</f>
        <v>0</v>
      </c>
      <c r="O1924" s="247">
        <f ca="1">ROUND(IF(OR(AND($D1922=LataProjekcji,$F1922&gt;0),AND($D1922=LataProjekcji,$F1922=0,$E1923&lt;=10)),$F1923,IF($D1922&lt;LataProjekcji,IF((SUM($K1924:N1924)+$D1924)&lt;$D1923,$D1924,$D1923-SUM($K1924:N1924)),0)),0)</f>
        <v>0</v>
      </c>
      <c r="P1924" s="247">
        <f ca="1">ROUND(IF(OR(AND($D1922=LataProjekcji,$F1922&gt;0),AND($D1922=LataProjekcji,$F1922=0,$E1923&lt;=10)),$F1923,IF($D1922&lt;LataProjekcji,IF((SUM($K1924:O1924)+$D1924)&lt;$D1923,$D1924,$D1923-SUM($K1924:O1924)),0)),0)</f>
        <v>0</v>
      </c>
      <c r="Q1924" s="247">
        <f ca="1">ROUND(IF(OR(AND($D1922=LataProjekcji,$F1922&gt;0),AND($D1922=LataProjekcji,$F1922=0,$E1923&lt;=10)),$F1923,IF($D1922&lt;LataProjekcji,IF((SUM($K1924:P1924)+$D1924)&lt;$D1923,$D1924,$D1923-SUM($K1924:P1924)),0)),0)</f>
        <v>0</v>
      </c>
      <c r="R1924" s="247">
        <f ca="1">ROUND(IF(OR(AND($D1922=LataProjekcji,$F1922&gt;0),AND($D1922=LataProjekcji,$F1922=0,$E1923&lt;=10)),$F1923,IF($D1922&lt;LataProjekcji,IF((SUM($K1924:Q1924)+$D1924)&lt;$D1923,$D1924,$D1923-SUM($K1924:Q1924)),0)),0)</f>
        <v>0</v>
      </c>
      <c r="S1924" s="247">
        <f ca="1">ROUND(IF(OR(AND($D1922=LataProjekcji,$F1922&gt;0),AND($D1922=LataProjekcji,$F1922=0,$E1923&lt;=10)),$F1923,IF($D1922&lt;LataProjekcji,IF((SUM($K1924:R1924)+$D1924)&lt;$D1923,$D1924,$D1923-SUM($K1924:R1924)),0)),0)</f>
        <v>0</v>
      </c>
      <c r="T1924" s="247">
        <f ca="1">ROUND(IF(OR(AND($D1922=LataProjekcji,$F1922&gt;0),AND($D1922=LataProjekcji,$F1922=0,$E1923&lt;=10)),$F1923,IF($D1922&lt;LataProjekcji,IF((SUM($K1924:S1924)+$D1924)&lt;$D1923,$D1924,$D1923-SUM($K1924:S1924)),0)),0)</f>
        <v>0</v>
      </c>
      <c r="U1924" s="247">
        <f ca="1">ROUND(IF(OR(AND($D1922=LataProjekcji,$F1922&gt;0),AND($D1922=LataProjekcji,$F1922=0,$E1923&lt;=10)),$F1923,IF($D1922&lt;LataProjekcji,IF((SUM($K1924:T1924)+$D1924)&lt;$D1923,$D1924,$D1923-SUM($K1924:T1924)),0)),0)</f>
        <v>0</v>
      </c>
      <c r="V1924" s="247">
        <f ca="1">ROUND(IF(OR(AND($D1922=LataProjekcji,$F1922&gt;0),AND($D1922=LataProjekcji,$F1922=0,$E1923&lt;=10)),$F1923,IF($D1922&lt;LataProjekcji,IF((SUM($K1924:U1924)+$D1924)&lt;$D1923,$D1924,$D1923-SUM($K1924:U1924)),0)),0)</f>
        <v>0</v>
      </c>
      <c r="W1924" s="247">
        <f ca="1">ROUND(IF(OR(AND($D1922=LataProjekcji,$F1922&gt;0),AND($D1922=LataProjekcji,$F1922=0,$E1923&lt;=10)),$F1923,IF($D1922&lt;LataProjekcji,IF((SUM($K1924:V1924)+$D1924)&lt;$D1923,$D1924,$D1923-SUM($K1924:V1924)),0)),0)</f>
        <v>0</v>
      </c>
      <c r="X1924" s="247">
        <f ca="1">ROUND(IF(OR(AND($D1922=LataProjekcji,$F1922&gt;0),AND($D1922=LataProjekcji,$F1922=0,$E1923&lt;=10)),$F1923,IF($D1922&lt;LataProjekcji,IF((SUM($K1924:W1924)+$D1924)&lt;$D1923,$D1924,$D1923-SUM($K1924:W1924)),0)),0)</f>
        <v>0</v>
      </c>
      <c r="Y1924" s="247">
        <f ca="1">ROUND(IF(OR(AND($D1922=LataProjekcji,$F1922&gt;0),AND($D1922=LataProjekcji,$F1922=0,$E1923&lt;=10)),$F1923,IF($D1922&lt;LataProjekcji,IF((SUM($K1924:X1924)+$D1924)&lt;$D1923,$D1924,$D1923-SUM($K1924:X1924)),0)),0)</f>
        <v>0</v>
      </c>
      <c r="Z1924" s="247">
        <f ca="1">ROUND(IF(OR(AND($D1922=LataProjekcji,$F1922&gt;0),AND($D1922=LataProjekcji,$F1922=0,$E1923&lt;=10)),$F1923,IF($D1922&lt;LataProjekcji,IF((SUM($K1924:Y1924)+$D1924)&lt;$D1923,$D1924,$D1923-SUM($K1924:Y1924)),0)),0)</f>
        <v>0</v>
      </c>
      <c r="AA1924" s="247">
        <f ca="1">ROUND(IF(OR(AND($D1922=LataProjekcji,$F1922&gt;0),AND($D1922=LataProjekcji,$F1922=0,$E1923&lt;=10)),$F1923,IF($D1922&lt;LataProjekcji,IF((SUM($K1924:Z1924)+$D1924)&lt;$D1923,$D1924,$D1923-SUM($K1924:Z1924)),0)),0)</f>
        <v>0</v>
      </c>
      <c r="AB1924" s="247">
        <f ca="1">ROUND(IF(OR(AND($D1922=LataProjekcji,$F1922&gt;0),AND($D1922=LataProjekcji,$F1922=0,$E1923&lt;=10)),$F1923,IF($D1922&lt;LataProjekcji,IF((SUM($K1924:AA1924)+$D1924)&lt;$D1923,$D1924,$D1923-SUM($K1924:AA1924)),0)),0)</f>
        <v>0</v>
      </c>
      <c r="AC1924" s="247">
        <f ca="1">ROUND(IF(OR(AND($D1922=LataProjekcji,$F1922&gt;0),AND($D1922=LataProjekcji,$F1922=0,$E1923&lt;=10)),$F1923,IF($D1922&lt;LataProjekcji,IF((SUM($K1924:AB1924)+$D1924)&lt;$D1923,$D1924,$D1923-SUM($K1924:AB1924)),0)),0)</f>
        <v>0</v>
      </c>
      <c r="AD1924" s="247">
        <f ca="1">ROUND(IF(OR(AND($D1922=LataProjekcji,$F1922&gt;0),AND($D1922=LataProjekcji,$F1922=0,$E1923&lt;=10)),$F1923,IF($D1922&lt;LataProjekcji,IF((SUM($K1924:AC1924)+$D1924)&lt;$D1923,$D1924,$D1923-SUM($K1924:AC1924)),0)),0)</f>
        <v>0</v>
      </c>
      <c r="AE1924" s="247">
        <f ca="1">ROUND(IF(OR(AND($D1922=LataProjekcji,$F1922&gt;0),AND($D1922=LataProjekcji,$F1922=0,$E1923&lt;=10)),$F1923,IF($D1922&lt;LataProjekcji,IF((SUM($K1924:AD1924)+$D1924)&lt;$D1923,$D1924,$D1923-SUM($K1924:AD1924)),0)),0)</f>
        <v>0</v>
      </c>
    </row>
    <row r="1925" spans="1:31" ht="12.5" hidden="1" thickBot="1">
      <c r="A1925" s="325"/>
      <c r="B1925" s="21" t="s">
        <v>396</v>
      </c>
      <c r="C1925" s="21"/>
      <c r="D1925" s="22"/>
      <c r="E1925" s="21"/>
      <c r="F1925" s="21"/>
      <c r="G1925" s="21"/>
      <c r="H1925" s="21"/>
      <c r="I1925" s="21"/>
      <c r="J1925" s="21"/>
      <c r="K1925" s="22">
        <f ca="1">ROUND(K1924,0)</f>
        <v>0</v>
      </c>
      <c r="L1925" s="22">
        <f t="shared" ref="L1925:W1925" ca="1" si="2606">ROUND(K1925+L1924,0)</f>
        <v>0</v>
      </c>
      <c r="M1925" s="22">
        <f t="shared" ca="1" si="2606"/>
        <v>0</v>
      </c>
      <c r="N1925" s="22">
        <f t="shared" ca="1" si="2606"/>
        <v>0</v>
      </c>
      <c r="O1925" s="22">
        <f t="shared" ca="1" si="2606"/>
        <v>0</v>
      </c>
      <c r="P1925" s="22">
        <f t="shared" ca="1" si="2606"/>
        <v>0</v>
      </c>
      <c r="Q1925" s="22">
        <f t="shared" ca="1" si="2606"/>
        <v>0</v>
      </c>
      <c r="R1925" s="22">
        <f t="shared" ca="1" si="2606"/>
        <v>0</v>
      </c>
      <c r="S1925" s="22">
        <f t="shared" ca="1" si="2606"/>
        <v>0</v>
      </c>
      <c r="T1925" s="22">
        <f t="shared" ca="1" si="2606"/>
        <v>0</v>
      </c>
      <c r="U1925" s="22">
        <f t="shared" ca="1" si="2606"/>
        <v>0</v>
      </c>
      <c r="V1925" s="22">
        <f t="shared" ca="1" si="2606"/>
        <v>0</v>
      </c>
      <c r="W1925" s="22">
        <f t="shared" ca="1" si="2606"/>
        <v>0</v>
      </c>
      <c r="X1925" s="22">
        <f ca="1">ROUND(W1925+X1924,0)</f>
        <v>0</v>
      </c>
      <c r="Y1925" s="22">
        <f ca="1">ROUND(X1925+Y1924,0)</f>
        <v>0</v>
      </c>
      <c r="Z1925" s="22">
        <f t="shared" ref="Z1925:AA1925" ca="1" si="2607">ROUND(Y1925+Z1924,0)</f>
        <v>0</v>
      </c>
      <c r="AA1925" s="22">
        <f t="shared" ca="1" si="2607"/>
        <v>0</v>
      </c>
      <c r="AB1925" s="22">
        <f t="shared" ref="AB1925" ca="1" si="2608">ROUND(AA1925+AB1924,0)</f>
        <v>0</v>
      </c>
      <c r="AC1925" s="22">
        <f t="shared" ref="AC1925" ca="1" si="2609">ROUND(AB1925+AC1924,0)</f>
        <v>0</v>
      </c>
      <c r="AD1925" s="22">
        <f t="shared" ref="AD1925" ca="1" si="2610">ROUND(AC1925+AD1924,0)</f>
        <v>0</v>
      </c>
      <c r="AE1925" s="22">
        <f t="shared" ref="AE1925" ca="1" si="2611">ROUND(AD1925+AE1924,0)</f>
        <v>0</v>
      </c>
    </row>
    <row r="1926" spans="1:31" ht="12.5" hidden="1" thickBot="1">
      <c r="A1926" s="325"/>
      <c r="B1926" s="21" t="s">
        <v>387</v>
      </c>
      <c r="C1926" s="21"/>
      <c r="D1926" s="22"/>
      <c r="E1926" s="21"/>
      <c r="F1926" s="21"/>
      <c r="G1926" s="21"/>
      <c r="H1926" s="534">
        <f>H1919+7</f>
        <v>553</v>
      </c>
      <c r="I1926" s="21"/>
      <c r="J1926" s="21"/>
      <c r="K1926" s="76">
        <f ca="1">IF($D1922=LataProjekcji,ROUND($D1923-K1925,0),ROUND(IF(K1924=0,0,$D1923-K1925),0))</f>
        <v>0</v>
      </c>
      <c r="L1926" s="253">
        <f t="shared" ref="L1926:W1926" ca="1" si="2612">IF($D1922=LataProjekcji,ROUND($D1923-L1925,0),ROUND(IF(AND(L1924=0,K1926&gt;0),$D1923-L1925,IF(L1924=0,0,$D1923-L1925)),0))</f>
        <v>0</v>
      </c>
      <c r="M1926" s="253">
        <f t="shared" ca="1" si="2612"/>
        <v>0</v>
      </c>
      <c r="N1926" s="253">
        <f t="shared" ca="1" si="2612"/>
        <v>0</v>
      </c>
      <c r="O1926" s="253">
        <f t="shared" ca="1" si="2612"/>
        <v>0</v>
      </c>
      <c r="P1926" s="253">
        <f t="shared" ca="1" si="2612"/>
        <v>0</v>
      </c>
      <c r="Q1926" s="253">
        <f t="shared" ca="1" si="2612"/>
        <v>0</v>
      </c>
      <c r="R1926" s="253">
        <f t="shared" ca="1" si="2612"/>
        <v>0</v>
      </c>
      <c r="S1926" s="253">
        <f t="shared" ca="1" si="2612"/>
        <v>0</v>
      </c>
      <c r="T1926" s="253">
        <f t="shared" ca="1" si="2612"/>
        <v>0</v>
      </c>
      <c r="U1926" s="253">
        <f t="shared" ca="1" si="2612"/>
        <v>0</v>
      </c>
      <c r="V1926" s="253">
        <f t="shared" ca="1" si="2612"/>
        <v>0</v>
      </c>
      <c r="W1926" s="253">
        <f t="shared" ca="1" si="2612"/>
        <v>0</v>
      </c>
      <c r="X1926" s="253">
        <f t="shared" ref="X1926:AA1926" ca="1" si="2613">IF($D1922=LataProjekcji,ROUND($D1923-X1925,0),ROUND(IF(AND(X1924=0,W1926&gt;0),$D1923-X1925,IF(X1924=0,0,$D1923-X1925)),0))</f>
        <v>0</v>
      </c>
      <c r="Y1926" s="253">
        <f t="shared" ca="1" si="2613"/>
        <v>0</v>
      </c>
      <c r="Z1926" s="253">
        <f t="shared" ca="1" si="2613"/>
        <v>0</v>
      </c>
      <c r="AA1926" s="253">
        <f t="shared" ca="1" si="2613"/>
        <v>0</v>
      </c>
      <c r="AB1926" s="253">
        <f t="shared" ref="AB1926" ca="1" si="2614">IF($D1922=LataProjekcji,ROUND($D1923-AB1925,0),ROUND(IF(AND(AB1924=0,AA1926&gt;0),$D1923-AB1925,IF(AB1924=0,0,$D1923-AB1925)),0))</f>
        <v>0</v>
      </c>
      <c r="AC1926" s="253">
        <f t="shared" ref="AC1926" ca="1" si="2615">IF($D1922=LataProjekcji,ROUND($D1923-AC1925,0),ROUND(IF(AND(AC1924=0,AB1926&gt;0),$D1923-AC1925,IF(AC1924=0,0,$D1923-AC1925)),0))</f>
        <v>0</v>
      </c>
      <c r="AD1926" s="253">
        <f t="shared" ref="AD1926" ca="1" si="2616">IF($D1922=LataProjekcji,ROUND($D1923-AD1925,0),ROUND(IF(AND(AD1924=0,AC1926&gt;0),$D1923-AD1925,IF(AD1924=0,0,$D1923-AD1925)),0))</f>
        <v>0</v>
      </c>
      <c r="AE1926" s="253">
        <f t="shared" ref="AE1926" ca="1" si="2617">IF($D1922=LataProjekcji,ROUND($D1923-AE1925,0),ROUND(IF(AND(AE1924=0,AD1926&gt;0),$D1923-AE1925,IF(AE1924=0,0,$D1923-AE1925)),0))</f>
        <v>0</v>
      </c>
    </row>
    <row r="1927" spans="1:31" hidden="1">
      <c r="A1927" s="325"/>
      <c r="B1927" s="21"/>
      <c r="C1927" s="21"/>
      <c r="D1927" s="21"/>
      <c r="E1927" s="21"/>
      <c r="F1927" s="21"/>
      <c r="G1927" s="21"/>
      <c r="H1927" s="384">
        <f>H1920+1</f>
        <v>43</v>
      </c>
      <c r="I1927" s="21"/>
      <c r="J1927" s="384" t="s">
        <v>403</v>
      </c>
      <c r="K1927" s="523">
        <f t="shared" ref="K1927:AE1927" ca="1" si="2618">IF(AND(OFFSET($F$269,$D1921,0)="tak",OFFSET($G$269,$D1921,0)="tak",OFFSET($J$269,$D1921,0)="ok",LataProjekcji&lt;=Koniec_Projekt),ROUND(OFFSET($K$2527,$H1926,(COLUMN()-11))*OFFSET($K$469,$H1927,(COLUMN()-11)),0),0)</f>
        <v>0</v>
      </c>
      <c r="L1927" s="523">
        <f t="shared" ca="1" si="2618"/>
        <v>0</v>
      </c>
      <c r="M1927" s="523">
        <f t="shared" ca="1" si="2618"/>
        <v>0</v>
      </c>
      <c r="N1927" s="523">
        <f t="shared" ca="1" si="2618"/>
        <v>0</v>
      </c>
      <c r="O1927" s="523">
        <f t="shared" ca="1" si="2618"/>
        <v>0</v>
      </c>
      <c r="P1927" s="523">
        <f t="shared" ca="1" si="2618"/>
        <v>0</v>
      </c>
      <c r="Q1927" s="523">
        <f t="shared" ca="1" si="2618"/>
        <v>0</v>
      </c>
      <c r="R1927" s="523">
        <f t="shared" ca="1" si="2618"/>
        <v>0</v>
      </c>
      <c r="S1927" s="523">
        <f t="shared" ca="1" si="2618"/>
        <v>0</v>
      </c>
      <c r="T1927" s="523">
        <f t="shared" ca="1" si="2618"/>
        <v>0</v>
      </c>
      <c r="U1927" s="523">
        <f t="shared" ca="1" si="2618"/>
        <v>0</v>
      </c>
      <c r="V1927" s="523">
        <f t="shared" ca="1" si="2618"/>
        <v>0</v>
      </c>
      <c r="W1927" s="523">
        <f t="shared" ca="1" si="2618"/>
        <v>0</v>
      </c>
      <c r="X1927" s="523">
        <f t="shared" ca="1" si="2618"/>
        <v>0</v>
      </c>
      <c r="Y1927" s="523">
        <f t="shared" ca="1" si="2618"/>
        <v>0</v>
      </c>
      <c r="Z1927" s="523">
        <f t="shared" ca="1" si="2618"/>
        <v>0</v>
      </c>
      <c r="AA1927" s="523">
        <f t="shared" ca="1" si="2618"/>
        <v>0</v>
      </c>
      <c r="AB1927" s="523">
        <f t="shared" ca="1" si="2618"/>
        <v>0</v>
      </c>
      <c r="AC1927" s="523">
        <f t="shared" ca="1" si="2618"/>
        <v>0</v>
      </c>
      <c r="AD1927" s="523">
        <f t="shared" ca="1" si="2618"/>
        <v>0</v>
      </c>
      <c r="AE1927" s="523">
        <f t="shared" ca="1" si="2618"/>
        <v>0</v>
      </c>
    </row>
    <row r="1928" spans="1:31" hidden="1">
      <c r="A1928" s="325"/>
      <c r="B1928" s="20" t="str">
        <f ca="1">OFFSET($B$269,D1928,0)</f>
        <v/>
      </c>
      <c r="C1928" s="20"/>
      <c r="D1928" s="21">
        <f>D1921+1</f>
        <v>1625</v>
      </c>
      <c r="E1928" s="21"/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  <c r="R1928" s="21"/>
      <c r="S1928" s="21"/>
      <c r="T1928" s="21"/>
      <c r="U1928" s="21"/>
      <c r="V1928" s="21"/>
      <c r="W1928" s="21"/>
      <c r="X1928" s="21"/>
      <c r="Y1928" s="21"/>
      <c r="Z1928" s="21"/>
      <c r="AA1928" s="21"/>
      <c r="AB1928" s="21"/>
      <c r="AC1928" s="21"/>
      <c r="AD1928" s="21"/>
      <c r="AE1928" s="21"/>
    </row>
    <row r="1929" spans="1:31" hidden="1">
      <c r="A1929" s="325"/>
      <c r="B1929" s="21" t="s">
        <v>394</v>
      </c>
      <c r="C1929" s="21"/>
      <c r="D1929" s="164">
        <f ca="1">IFERROR(YEAR(OFFSET($E$269,D1928,0)),0)</f>
        <v>0</v>
      </c>
      <c r="E1929" s="164">
        <f ca="1">IFERROR(MONTH(OFFSET($E$269,D1928,0)),0)</f>
        <v>0</v>
      </c>
      <c r="F1929" s="522" cm="1">
        <f t="array" aca="1" ref="F1929" ca="1">IleMiesiecyDoKoncaRokuST</f>
        <v>0</v>
      </c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  <c r="R1929" s="21"/>
      <c r="S1929" s="21"/>
      <c r="T1929" s="21"/>
      <c r="U1929" s="21"/>
      <c r="V1929" s="21"/>
      <c r="W1929" s="21"/>
      <c r="X1929" s="21"/>
      <c r="Y1929" s="21"/>
      <c r="Z1929" s="21"/>
      <c r="AA1929" s="21"/>
      <c r="AB1929" s="21"/>
      <c r="AC1929" s="21"/>
      <c r="AD1929" s="21"/>
      <c r="AE1929" s="21"/>
    </row>
    <row r="1930" spans="1:31" hidden="1">
      <c r="A1930" s="325"/>
      <c r="B1930" s="21" t="s">
        <v>387</v>
      </c>
      <c r="C1930" s="21"/>
      <c r="D1930" s="371">
        <f ca="1">IF(E1930&lt;0,0,ROUND(E1930,0))</f>
        <v>0</v>
      </c>
      <c r="E1930" s="248">
        <f ca="1">OFFSET($D$269,D1928,0)</f>
        <v>0</v>
      </c>
      <c r="F1930" s="371">
        <f ca="1">IF(E1930&gt;10,ROUND(($D1931/12)*$F1929,0),$D1930)</f>
        <v>0</v>
      </c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  <c r="R1930" s="21"/>
      <c r="S1930" s="21"/>
      <c r="T1930" s="21"/>
      <c r="U1930" s="21"/>
      <c r="V1930" s="21"/>
      <c r="W1930" s="21"/>
      <c r="X1930" s="21"/>
      <c r="Y1930" s="21"/>
      <c r="Z1930" s="21"/>
      <c r="AA1930" s="21"/>
      <c r="AB1930" s="21"/>
      <c r="AC1930" s="21"/>
      <c r="AD1930" s="21"/>
      <c r="AE1930" s="21"/>
    </row>
    <row r="1931" spans="1:31" hidden="1">
      <c r="A1931" s="325"/>
      <c r="B1931" s="21" t="s">
        <v>395</v>
      </c>
      <c r="C1931" s="415">
        <f ca="1">OFFSET($C$269,D1928,0)</f>
        <v>0</v>
      </c>
      <c r="D1931" s="246">
        <f ca="1">IF(ISBLANK(OFFSET($E$269,D1928,0)),0,IF(E1930&gt;10,ROUND(D1930*C1931,0),IF(D1930&lt;0,0,D1930)))</f>
        <v>0</v>
      </c>
      <c r="E1931" s="21"/>
      <c r="F1931" s="21"/>
      <c r="G1931" s="21"/>
      <c r="H1931" s="21"/>
      <c r="I1931" s="21"/>
      <c r="J1931" s="21"/>
      <c r="K1931" s="74">
        <f ca="1">ROUND(IF($D1929=LataProjekcji,$F1930,IF($D1929=LataProjekcji,$D1931,0)),0)</f>
        <v>0</v>
      </c>
      <c r="L1931" s="247">
        <f ca="1">ROUND(IF(OR(AND($D1929=LataProjekcji,$F1929&gt;0),AND($D1929=LataProjekcji,$F1929=0,$E1930&lt;=10)),$F1930,IF($D1929&lt;LataProjekcji,IF((SUM($K1931:K1931)+$D1931)&lt;$D1930,$D1931,$D1930-SUM($K1931:K1931)),0)),0)</f>
        <v>0</v>
      </c>
      <c r="M1931" s="247">
        <f ca="1">ROUND(IF(OR(AND($D1929=LataProjekcji,$F1929&gt;0),AND($D1929=LataProjekcji,$F1929=0,$E1930&lt;=10)),$F1930,IF($D1929&lt;LataProjekcji,IF((SUM($K1931:L1931)+$D1931)&lt;$D1930,$D1931,$D1930-SUM($K1931:L1931)),0)),0)</f>
        <v>0</v>
      </c>
      <c r="N1931" s="247">
        <f ca="1">ROUND(IF(OR(AND($D1929=LataProjekcji,$F1929&gt;0),AND($D1929=LataProjekcji,$F1929=0,$E1930&lt;=10)),$F1930,IF($D1929&lt;LataProjekcji,IF((SUM($K1931:M1931)+$D1931)&lt;$D1930,$D1931,$D1930-SUM($K1931:M1931)),0)),0)</f>
        <v>0</v>
      </c>
      <c r="O1931" s="247">
        <f ca="1">ROUND(IF(OR(AND($D1929=LataProjekcji,$F1929&gt;0),AND($D1929=LataProjekcji,$F1929=0,$E1930&lt;=10)),$F1930,IF($D1929&lt;LataProjekcji,IF((SUM($K1931:N1931)+$D1931)&lt;$D1930,$D1931,$D1930-SUM($K1931:N1931)),0)),0)</f>
        <v>0</v>
      </c>
      <c r="P1931" s="247">
        <f ca="1">ROUND(IF(OR(AND($D1929=LataProjekcji,$F1929&gt;0),AND($D1929=LataProjekcji,$F1929=0,$E1930&lt;=10)),$F1930,IF($D1929&lt;LataProjekcji,IF((SUM($K1931:O1931)+$D1931)&lt;$D1930,$D1931,$D1930-SUM($K1931:O1931)),0)),0)</f>
        <v>0</v>
      </c>
      <c r="Q1931" s="247">
        <f ca="1">ROUND(IF(OR(AND($D1929=LataProjekcji,$F1929&gt;0),AND($D1929=LataProjekcji,$F1929=0,$E1930&lt;=10)),$F1930,IF($D1929&lt;LataProjekcji,IF((SUM($K1931:P1931)+$D1931)&lt;$D1930,$D1931,$D1930-SUM($K1931:P1931)),0)),0)</f>
        <v>0</v>
      </c>
      <c r="R1931" s="247">
        <f ca="1">ROUND(IF(OR(AND($D1929=LataProjekcji,$F1929&gt;0),AND($D1929=LataProjekcji,$F1929=0,$E1930&lt;=10)),$F1930,IF($D1929&lt;LataProjekcji,IF((SUM($K1931:Q1931)+$D1931)&lt;$D1930,$D1931,$D1930-SUM($K1931:Q1931)),0)),0)</f>
        <v>0</v>
      </c>
      <c r="S1931" s="247">
        <f ca="1">ROUND(IF(OR(AND($D1929=LataProjekcji,$F1929&gt;0),AND($D1929=LataProjekcji,$F1929=0,$E1930&lt;=10)),$F1930,IF($D1929&lt;LataProjekcji,IF((SUM($K1931:R1931)+$D1931)&lt;$D1930,$D1931,$D1930-SUM($K1931:R1931)),0)),0)</f>
        <v>0</v>
      </c>
      <c r="T1931" s="247">
        <f ca="1">ROUND(IF(OR(AND($D1929=LataProjekcji,$F1929&gt;0),AND($D1929=LataProjekcji,$F1929=0,$E1930&lt;=10)),$F1930,IF($D1929&lt;LataProjekcji,IF((SUM($K1931:S1931)+$D1931)&lt;$D1930,$D1931,$D1930-SUM($K1931:S1931)),0)),0)</f>
        <v>0</v>
      </c>
      <c r="U1931" s="247">
        <f ca="1">ROUND(IF(OR(AND($D1929=LataProjekcji,$F1929&gt;0),AND($D1929=LataProjekcji,$F1929=0,$E1930&lt;=10)),$F1930,IF($D1929&lt;LataProjekcji,IF((SUM($K1931:T1931)+$D1931)&lt;$D1930,$D1931,$D1930-SUM($K1931:T1931)),0)),0)</f>
        <v>0</v>
      </c>
      <c r="V1931" s="247">
        <f ca="1">ROUND(IF(OR(AND($D1929=LataProjekcji,$F1929&gt;0),AND($D1929=LataProjekcji,$F1929=0,$E1930&lt;=10)),$F1930,IF($D1929&lt;LataProjekcji,IF((SUM($K1931:U1931)+$D1931)&lt;$D1930,$D1931,$D1930-SUM($K1931:U1931)),0)),0)</f>
        <v>0</v>
      </c>
      <c r="W1931" s="247">
        <f ca="1">ROUND(IF(OR(AND($D1929=LataProjekcji,$F1929&gt;0),AND($D1929=LataProjekcji,$F1929=0,$E1930&lt;=10)),$F1930,IF($D1929&lt;LataProjekcji,IF((SUM($K1931:V1931)+$D1931)&lt;$D1930,$D1931,$D1930-SUM($K1931:V1931)),0)),0)</f>
        <v>0</v>
      </c>
      <c r="X1931" s="247">
        <f ca="1">ROUND(IF(OR(AND($D1929=LataProjekcji,$F1929&gt;0),AND($D1929=LataProjekcji,$F1929=0,$E1930&lt;=10)),$F1930,IF($D1929&lt;LataProjekcji,IF((SUM($K1931:W1931)+$D1931)&lt;$D1930,$D1931,$D1930-SUM($K1931:W1931)),0)),0)</f>
        <v>0</v>
      </c>
      <c r="Y1931" s="247">
        <f ca="1">ROUND(IF(OR(AND($D1929=LataProjekcji,$F1929&gt;0),AND($D1929=LataProjekcji,$F1929=0,$E1930&lt;=10)),$F1930,IF($D1929&lt;LataProjekcji,IF((SUM($K1931:X1931)+$D1931)&lt;$D1930,$D1931,$D1930-SUM($K1931:X1931)),0)),0)</f>
        <v>0</v>
      </c>
      <c r="Z1931" s="247">
        <f ca="1">ROUND(IF(OR(AND($D1929=LataProjekcji,$F1929&gt;0),AND($D1929=LataProjekcji,$F1929=0,$E1930&lt;=10)),$F1930,IF($D1929&lt;LataProjekcji,IF((SUM($K1931:Y1931)+$D1931)&lt;$D1930,$D1931,$D1930-SUM($K1931:Y1931)),0)),0)</f>
        <v>0</v>
      </c>
      <c r="AA1931" s="247">
        <f ca="1">ROUND(IF(OR(AND($D1929=LataProjekcji,$F1929&gt;0),AND($D1929=LataProjekcji,$F1929=0,$E1930&lt;=10)),$F1930,IF($D1929&lt;LataProjekcji,IF((SUM($K1931:Z1931)+$D1931)&lt;$D1930,$D1931,$D1930-SUM($K1931:Z1931)),0)),0)</f>
        <v>0</v>
      </c>
      <c r="AB1931" s="247">
        <f ca="1">ROUND(IF(OR(AND($D1929=LataProjekcji,$F1929&gt;0),AND($D1929=LataProjekcji,$F1929=0,$E1930&lt;=10)),$F1930,IF($D1929&lt;LataProjekcji,IF((SUM($K1931:AA1931)+$D1931)&lt;$D1930,$D1931,$D1930-SUM($K1931:AA1931)),0)),0)</f>
        <v>0</v>
      </c>
      <c r="AC1931" s="247">
        <f ca="1">ROUND(IF(OR(AND($D1929=LataProjekcji,$F1929&gt;0),AND($D1929=LataProjekcji,$F1929=0,$E1930&lt;=10)),$F1930,IF($D1929&lt;LataProjekcji,IF((SUM($K1931:AB1931)+$D1931)&lt;$D1930,$D1931,$D1930-SUM($K1931:AB1931)),0)),0)</f>
        <v>0</v>
      </c>
      <c r="AD1931" s="247">
        <f ca="1">ROUND(IF(OR(AND($D1929=LataProjekcji,$F1929&gt;0),AND($D1929=LataProjekcji,$F1929=0,$E1930&lt;=10)),$F1930,IF($D1929&lt;LataProjekcji,IF((SUM($K1931:AC1931)+$D1931)&lt;$D1930,$D1931,$D1930-SUM($K1931:AC1931)),0)),0)</f>
        <v>0</v>
      </c>
      <c r="AE1931" s="247">
        <f ca="1">ROUND(IF(OR(AND($D1929=LataProjekcji,$F1929&gt;0),AND($D1929=LataProjekcji,$F1929=0,$E1930&lt;=10)),$F1930,IF($D1929&lt;LataProjekcji,IF((SUM($K1931:AD1931)+$D1931)&lt;$D1930,$D1931,$D1930-SUM($K1931:AD1931)),0)),0)</f>
        <v>0</v>
      </c>
    </row>
    <row r="1932" spans="1:31" ht="12.5" hidden="1" thickBot="1">
      <c r="A1932" s="325"/>
      <c r="B1932" s="21" t="s">
        <v>396</v>
      </c>
      <c r="C1932" s="21"/>
      <c r="D1932" s="22"/>
      <c r="E1932" s="21"/>
      <c r="F1932" s="21"/>
      <c r="G1932" s="21"/>
      <c r="H1932" s="21"/>
      <c r="I1932" s="21"/>
      <c r="J1932" s="21"/>
      <c r="K1932" s="22">
        <f ca="1">ROUND(K1931,0)</f>
        <v>0</v>
      </c>
      <c r="L1932" s="22">
        <f t="shared" ref="L1932:W1932" ca="1" si="2619">ROUND(K1932+L1931,0)</f>
        <v>0</v>
      </c>
      <c r="M1932" s="22">
        <f t="shared" ca="1" si="2619"/>
        <v>0</v>
      </c>
      <c r="N1932" s="22">
        <f t="shared" ca="1" si="2619"/>
        <v>0</v>
      </c>
      <c r="O1932" s="22">
        <f t="shared" ca="1" si="2619"/>
        <v>0</v>
      </c>
      <c r="P1932" s="22">
        <f t="shared" ca="1" si="2619"/>
        <v>0</v>
      </c>
      <c r="Q1932" s="22">
        <f t="shared" ca="1" si="2619"/>
        <v>0</v>
      </c>
      <c r="R1932" s="22">
        <f t="shared" ca="1" si="2619"/>
        <v>0</v>
      </c>
      <c r="S1932" s="22">
        <f t="shared" ca="1" si="2619"/>
        <v>0</v>
      </c>
      <c r="T1932" s="22">
        <f t="shared" ca="1" si="2619"/>
        <v>0</v>
      </c>
      <c r="U1932" s="22">
        <f t="shared" ca="1" si="2619"/>
        <v>0</v>
      </c>
      <c r="V1932" s="22">
        <f t="shared" ca="1" si="2619"/>
        <v>0</v>
      </c>
      <c r="W1932" s="22">
        <f t="shared" ca="1" si="2619"/>
        <v>0</v>
      </c>
      <c r="X1932" s="22">
        <f ca="1">ROUND(W1932+X1931,0)</f>
        <v>0</v>
      </c>
      <c r="Y1932" s="22">
        <f ca="1">ROUND(X1932+Y1931,0)</f>
        <v>0</v>
      </c>
      <c r="Z1932" s="22">
        <f t="shared" ref="Z1932:AA1932" ca="1" si="2620">ROUND(Y1932+Z1931,0)</f>
        <v>0</v>
      </c>
      <c r="AA1932" s="22">
        <f t="shared" ca="1" si="2620"/>
        <v>0</v>
      </c>
      <c r="AB1932" s="22">
        <f t="shared" ref="AB1932" ca="1" si="2621">ROUND(AA1932+AB1931,0)</f>
        <v>0</v>
      </c>
      <c r="AC1932" s="22">
        <f t="shared" ref="AC1932" ca="1" si="2622">ROUND(AB1932+AC1931,0)</f>
        <v>0</v>
      </c>
      <c r="AD1932" s="22">
        <f t="shared" ref="AD1932" ca="1" si="2623">ROUND(AC1932+AD1931,0)</f>
        <v>0</v>
      </c>
      <c r="AE1932" s="22">
        <f t="shared" ref="AE1932" ca="1" si="2624">ROUND(AD1932+AE1931,0)</f>
        <v>0</v>
      </c>
    </row>
    <row r="1933" spans="1:31" ht="12.5" hidden="1" thickBot="1">
      <c r="A1933" s="325"/>
      <c r="B1933" s="21" t="s">
        <v>387</v>
      </c>
      <c r="C1933" s="21"/>
      <c r="D1933" s="22"/>
      <c r="E1933" s="21"/>
      <c r="F1933" s="21"/>
      <c r="G1933" s="21"/>
      <c r="H1933" s="534">
        <f>H1926+7</f>
        <v>560</v>
      </c>
      <c r="I1933" s="21"/>
      <c r="J1933" s="21"/>
      <c r="K1933" s="76">
        <f ca="1">IF($D1929=LataProjekcji,ROUND($D1930-K1932,0),ROUND(IF(K1931=0,0,$D1930-K1932),0))</f>
        <v>0</v>
      </c>
      <c r="L1933" s="253">
        <f t="shared" ref="L1933:W1933" ca="1" si="2625">IF($D1929=LataProjekcji,ROUND($D1930-L1932,0),ROUND(IF(AND(L1931=0,K1933&gt;0),$D1930-L1932,IF(L1931=0,0,$D1930-L1932)),0))</f>
        <v>0</v>
      </c>
      <c r="M1933" s="253">
        <f t="shared" ca="1" si="2625"/>
        <v>0</v>
      </c>
      <c r="N1933" s="253">
        <f t="shared" ca="1" si="2625"/>
        <v>0</v>
      </c>
      <c r="O1933" s="253">
        <f t="shared" ca="1" si="2625"/>
        <v>0</v>
      </c>
      <c r="P1933" s="253">
        <f t="shared" ca="1" si="2625"/>
        <v>0</v>
      </c>
      <c r="Q1933" s="253">
        <f t="shared" ca="1" si="2625"/>
        <v>0</v>
      </c>
      <c r="R1933" s="253">
        <f t="shared" ca="1" si="2625"/>
        <v>0</v>
      </c>
      <c r="S1933" s="253">
        <f t="shared" ca="1" si="2625"/>
        <v>0</v>
      </c>
      <c r="T1933" s="253">
        <f t="shared" ca="1" si="2625"/>
        <v>0</v>
      </c>
      <c r="U1933" s="253">
        <f t="shared" ca="1" si="2625"/>
        <v>0</v>
      </c>
      <c r="V1933" s="253">
        <f t="shared" ca="1" si="2625"/>
        <v>0</v>
      </c>
      <c r="W1933" s="253">
        <f t="shared" ca="1" si="2625"/>
        <v>0</v>
      </c>
      <c r="X1933" s="253">
        <f t="shared" ref="X1933:AA1933" ca="1" si="2626">IF($D1929=LataProjekcji,ROUND($D1930-X1932,0),ROUND(IF(AND(X1931=0,W1933&gt;0),$D1930-X1932,IF(X1931=0,0,$D1930-X1932)),0))</f>
        <v>0</v>
      </c>
      <c r="Y1933" s="253">
        <f t="shared" ca="1" si="2626"/>
        <v>0</v>
      </c>
      <c r="Z1933" s="253">
        <f t="shared" ca="1" si="2626"/>
        <v>0</v>
      </c>
      <c r="AA1933" s="253">
        <f t="shared" ca="1" si="2626"/>
        <v>0</v>
      </c>
      <c r="AB1933" s="253">
        <f t="shared" ref="AB1933" ca="1" si="2627">IF($D1929=LataProjekcji,ROUND($D1930-AB1932,0),ROUND(IF(AND(AB1931=0,AA1933&gt;0),$D1930-AB1932,IF(AB1931=0,0,$D1930-AB1932)),0))</f>
        <v>0</v>
      </c>
      <c r="AC1933" s="253">
        <f t="shared" ref="AC1933" ca="1" si="2628">IF($D1929=LataProjekcji,ROUND($D1930-AC1932,0),ROUND(IF(AND(AC1931=0,AB1933&gt;0),$D1930-AC1932,IF(AC1931=0,0,$D1930-AC1932)),0))</f>
        <v>0</v>
      </c>
      <c r="AD1933" s="253">
        <f t="shared" ref="AD1933" ca="1" si="2629">IF($D1929=LataProjekcji,ROUND($D1930-AD1932,0),ROUND(IF(AND(AD1931=0,AC1933&gt;0),$D1930-AD1932,IF(AD1931=0,0,$D1930-AD1932)),0))</f>
        <v>0</v>
      </c>
      <c r="AE1933" s="253">
        <f t="shared" ref="AE1933" ca="1" si="2630">IF($D1929=LataProjekcji,ROUND($D1930-AE1932,0),ROUND(IF(AND(AE1931=0,AD1933&gt;0),$D1930-AE1932,IF(AE1931=0,0,$D1930-AE1932)),0))</f>
        <v>0</v>
      </c>
    </row>
    <row r="1934" spans="1:31" hidden="1">
      <c r="A1934" s="325"/>
      <c r="H1934" s="384">
        <f>H1927+1</f>
        <v>44</v>
      </c>
      <c r="J1934" s="384" t="s">
        <v>403</v>
      </c>
      <c r="K1934" s="523">
        <f t="shared" ref="K1934:AE1934" ca="1" si="2631">IF(AND(OFFSET($F$269,$D1928,0)="tak",OFFSET($G$269,$D1928,0)="tak",OFFSET($J$269,$D1928,0)="ok",LataProjekcji&lt;=Koniec_Projekt),ROUND(OFFSET($K$2527,$H1933,(COLUMN()-11))*OFFSET($K$469,$H1934,(COLUMN()-11)),0),0)</f>
        <v>0</v>
      </c>
      <c r="L1934" s="523">
        <f t="shared" ca="1" si="2631"/>
        <v>0</v>
      </c>
      <c r="M1934" s="523">
        <f t="shared" ca="1" si="2631"/>
        <v>0</v>
      </c>
      <c r="N1934" s="523">
        <f t="shared" ca="1" si="2631"/>
        <v>0</v>
      </c>
      <c r="O1934" s="523">
        <f t="shared" ca="1" si="2631"/>
        <v>0</v>
      </c>
      <c r="P1934" s="523">
        <f t="shared" ca="1" si="2631"/>
        <v>0</v>
      </c>
      <c r="Q1934" s="523">
        <f t="shared" ca="1" si="2631"/>
        <v>0</v>
      </c>
      <c r="R1934" s="523">
        <f t="shared" ca="1" si="2631"/>
        <v>0</v>
      </c>
      <c r="S1934" s="523">
        <f t="shared" ca="1" si="2631"/>
        <v>0</v>
      </c>
      <c r="T1934" s="523">
        <f t="shared" ca="1" si="2631"/>
        <v>0</v>
      </c>
      <c r="U1934" s="523">
        <f t="shared" ca="1" si="2631"/>
        <v>0</v>
      </c>
      <c r="V1934" s="523">
        <f t="shared" ca="1" si="2631"/>
        <v>0</v>
      </c>
      <c r="W1934" s="523">
        <f t="shared" ca="1" si="2631"/>
        <v>0</v>
      </c>
      <c r="X1934" s="523">
        <f t="shared" ca="1" si="2631"/>
        <v>0</v>
      </c>
      <c r="Y1934" s="523">
        <f t="shared" ca="1" si="2631"/>
        <v>0</v>
      </c>
      <c r="Z1934" s="523">
        <f t="shared" ca="1" si="2631"/>
        <v>0</v>
      </c>
      <c r="AA1934" s="523">
        <f t="shared" ca="1" si="2631"/>
        <v>0</v>
      </c>
      <c r="AB1934" s="523">
        <f t="shared" ca="1" si="2631"/>
        <v>0</v>
      </c>
      <c r="AC1934" s="523">
        <f t="shared" ca="1" si="2631"/>
        <v>0</v>
      </c>
      <c r="AD1934" s="523">
        <f t="shared" ca="1" si="2631"/>
        <v>0</v>
      </c>
      <c r="AE1934" s="523">
        <f t="shared" ca="1" si="2631"/>
        <v>0</v>
      </c>
    </row>
    <row r="1935" spans="1:31" hidden="1">
      <c r="A1935" s="325"/>
    </row>
    <row r="1936" spans="1:31" hidden="1">
      <c r="A1936" s="325"/>
    </row>
    <row r="1937" spans="1:31" hidden="1">
      <c r="A1937" s="325"/>
    </row>
    <row r="1938" spans="1:31" hidden="1">
      <c r="A1938" s="325"/>
    </row>
    <row r="1939" spans="1:31" ht="12.5" hidden="1" thickBot="1">
      <c r="A1939" s="325"/>
      <c r="B1939" s="441" t="s">
        <v>716</v>
      </c>
      <c r="C1939" s="40"/>
      <c r="J1939" s="383"/>
      <c r="K1939" s="397"/>
      <c r="L1939" s="397"/>
      <c r="M1939" s="397"/>
      <c r="N1939" s="397"/>
      <c r="O1939" s="397"/>
      <c r="P1939" s="397"/>
      <c r="Q1939" s="397"/>
      <c r="R1939" s="397"/>
      <c r="S1939" s="397"/>
      <c r="T1939" s="397"/>
      <c r="U1939" s="397"/>
      <c r="V1939" s="397"/>
      <c r="W1939" s="397"/>
      <c r="X1939" s="397"/>
      <c r="Y1939" s="397"/>
      <c r="Z1939" s="397"/>
      <c r="AA1939" s="397"/>
      <c r="AB1939" s="397"/>
      <c r="AC1939" s="397"/>
      <c r="AD1939" s="397"/>
      <c r="AE1939" s="397"/>
    </row>
    <row r="1940" spans="1:31" ht="12.5" hidden="1" thickBot="1">
      <c r="A1940" s="325"/>
      <c r="B1940" s="20">
        <f ca="1">OFFSET($B$269,D1940,0)</f>
        <v>0</v>
      </c>
      <c r="C1940" s="20"/>
      <c r="D1940" s="249">
        <v>305</v>
      </c>
      <c r="E1940" s="21"/>
      <c r="F1940" s="21" t="s">
        <v>391</v>
      </c>
      <c r="G1940" s="48"/>
      <c r="H1940" s="50" t="s">
        <v>392</v>
      </c>
      <c r="I1940" s="21" t="s">
        <v>393</v>
      </c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  <c r="W1940" s="21"/>
      <c r="X1940" s="21"/>
      <c r="Y1940" s="21"/>
      <c r="Z1940" s="21"/>
      <c r="AA1940" s="21"/>
      <c r="AB1940" s="21"/>
      <c r="AC1940" s="21"/>
      <c r="AD1940" s="21"/>
      <c r="AE1940" s="21"/>
    </row>
    <row r="1941" spans="1:31" hidden="1">
      <c r="A1941" s="325"/>
      <c r="B1941" s="21" t="s">
        <v>394</v>
      </c>
      <c r="C1941" s="21"/>
      <c r="D1941" s="164">
        <f ca="1">YEAR(OFFSET($E$269,D1940,0))</f>
        <v>1900</v>
      </c>
      <c r="E1941" s="164">
        <f ca="1">MONTH(OFFSET($E$269,D1940,0))</f>
        <v>1</v>
      </c>
      <c r="F1941" s="522" cm="1">
        <f t="array" aca="1" ref="F1941" ca="1">IleMiesiecyDoKoncaRokuST</f>
        <v>11</v>
      </c>
      <c r="G1941" s="49"/>
      <c r="H1941" s="51">
        <f>D584-G1941</f>
        <v>0</v>
      </c>
      <c r="I1941" s="22">
        <f>D584-G1941-H1941</f>
        <v>0</v>
      </c>
      <c r="J1941" s="21"/>
      <c r="K1941" s="21"/>
      <c r="L1941" s="21"/>
      <c r="M1941" s="21"/>
      <c r="N1941" s="21"/>
      <c r="O1941" s="21"/>
      <c r="P1941" s="21"/>
      <c r="Q1941" s="21"/>
      <c r="R1941" s="21"/>
      <c r="S1941" s="21"/>
      <c r="T1941" s="21"/>
      <c r="U1941" s="21"/>
      <c r="V1941" s="21"/>
      <c r="W1941" s="21"/>
      <c r="X1941" s="21"/>
      <c r="Y1941" s="21"/>
      <c r="Z1941" s="21"/>
      <c r="AA1941" s="21"/>
      <c r="AB1941" s="21"/>
      <c r="AC1941" s="21"/>
      <c r="AD1941" s="21"/>
      <c r="AE1941" s="21"/>
    </row>
    <row r="1942" spans="1:31" hidden="1">
      <c r="A1942" s="325"/>
      <c r="B1942" s="21" t="s">
        <v>387</v>
      </c>
      <c r="C1942" s="21"/>
      <c r="D1942" s="246">
        <f ca="1">IF(E1942&lt;0,0,ROUND(E1942,0))</f>
        <v>0</v>
      </c>
      <c r="E1942" s="248">
        <f ca="1">OFFSET($D$269,D1940,0)</f>
        <v>0</v>
      </c>
      <c r="F1942" s="246">
        <f ca="1">IF(E1942&gt;10,ROUND(($D1943/12)*$F1941,0),$D1942)</f>
        <v>0</v>
      </c>
      <c r="G1942" s="21" t="s">
        <v>402</v>
      </c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  <c r="R1942" s="21"/>
      <c r="S1942" s="21"/>
      <c r="T1942" s="21"/>
      <c r="U1942" s="21"/>
      <c r="V1942" s="21"/>
      <c r="W1942" s="21"/>
      <c r="X1942" s="21"/>
      <c r="Y1942" s="21"/>
      <c r="Z1942" s="21"/>
      <c r="AA1942" s="21"/>
      <c r="AB1942" s="21"/>
      <c r="AC1942" s="21"/>
      <c r="AD1942" s="21"/>
      <c r="AE1942" s="21"/>
    </row>
    <row r="1943" spans="1:31" hidden="1">
      <c r="A1943" s="325"/>
      <c r="B1943" s="21" t="s">
        <v>395</v>
      </c>
      <c r="C1943" s="415">
        <f ca="1">OFFSET($C$269,D1940,0)</f>
        <v>0</v>
      </c>
      <c r="D1943" s="246">
        <f ca="1">IF(ISBLANK(OFFSET($E$269,D1940,0)),0,IF(E1942&gt;10,ROUND(D1942*C1943,0),IF(D1942&lt;0,0,D1942)))</f>
        <v>0</v>
      </c>
      <c r="E1943" s="21"/>
      <c r="F1943" s="21"/>
      <c r="G1943" s="21"/>
      <c r="H1943" s="21"/>
      <c r="I1943" s="21"/>
      <c r="J1943" s="21"/>
      <c r="K1943" s="74">
        <f ca="1">ROUND(IF($D1941=LataProjekcji,$F1942,IF($D1941=LataProjekcji,$D1943,0)),0)</f>
        <v>0</v>
      </c>
      <c r="L1943" s="247">
        <f ca="1">ROUND(IF(OR(AND($D1941=LataProjekcji,$F1941&gt;0),AND($D1941=LataProjekcji,$F1941=0,$E1942&lt;=10)),$F1942,IF($D1941&lt;LataProjekcji,IF((SUM($K1943:K1943)+$D1943)&lt;$D1942,$D1943,$D1942-SUM($K1943:K1943)),0)),0)</f>
        <v>0</v>
      </c>
      <c r="M1943" s="247">
        <f ca="1">ROUND(IF(OR(AND($D1941=LataProjekcji,$F1941&gt;0),AND($D1941=LataProjekcji,$F1941=0,$E1942&lt;=10)),$F1942,IF($D1941&lt;LataProjekcji,IF((SUM($K1943:L1943)+$D1943)&lt;$D1942,$D1943,$D1942-SUM($K1943:L1943)),0)),0)</f>
        <v>0</v>
      </c>
      <c r="N1943" s="247">
        <f ca="1">ROUND(IF(OR(AND($D1941=LataProjekcji,$F1941&gt;0),AND($D1941=LataProjekcji,$F1941=0,$E1942&lt;=10)),$F1942,IF($D1941&lt;LataProjekcji,IF((SUM($K1943:M1943)+$D1943)&lt;$D1942,$D1943,$D1942-SUM($K1943:M1943)),0)),0)</f>
        <v>0</v>
      </c>
      <c r="O1943" s="247">
        <f ca="1">ROUND(IF(OR(AND($D1941=LataProjekcji,$F1941&gt;0),AND($D1941=LataProjekcji,$F1941=0,$E1942&lt;=10)),$F1942,IF($D1941&lt;LataProjekcji,IF((SUM($K1943:N1943)+$D1943)&lt;$D1942,$D1943,$D1942-SUM($K1943:N1943)),0)),0)</f>
        <v>0</v>
      </c>
      <c r="P1943" s="247">
        <f ca="1">ROUND(IF(OR(AND($D1941=LataProjekcji,$F1941&gt;0),AND($D1941=LataProjekcji,$F1941=0,$E1942&lt;=10)),$F1942,IF($D1941&lt;LataProjekcji,IF((SUM($K1943:O1943)+$D1943)&lt;$D1942,$D1943,$D1942-SUM($K1943:O1943)),0)),0)</f>
        <v>0</v>
      </c>
      <c r="Q1943" s="247">
        <f ca="1">ROUND(IF(OR(AND($D1941=LataProjekcji,$F1941&gt;0),AND($D1941=LataProjekcji,$F1941=0,$E1942&lt;=10)),$F1942,IF($D1941&lt;LataProjekcji,IF((SUM($K1943:P1943)+$D1943)&lt;$D1942,$D1943,$D1942-SUM($K1943:P1943)),0)),0)</f>
        <v>0</v>
      </c>
      <c r="R1943" s="247">
        <f ca="1">ROUND(IF(OR(AND($D1941=LataProjekcji,$F1941&gt;0),AND($D1941=LataProjekcji,$F1941=0,$E1942&lt;=10)),$F1942,IF($D1941&lt;LataProjekcji,IF((SUM($K1943:Q1943)+$D1943)&lt;$D1942,$D1943,$D1942-SUM($K1943:Q1943)),0)),0)</f>
        <v>0</v>
      </c>
      <c r="S1943" s="247">
        <f ca="1">ROUND(IF(OR(AND($D1941=LataProjekcji,$F1941&gt;0),AND($D1941=LataProjekcji,$F1941=0,$E1942&lt;=10)),$F1942,IF($D1941&lt;LataProjekcji,IF((SUM($K1943:R1943)+$D1943)&lt;$D1942,$D1943,$D1942-SUM($K1943:R1943)),0)),0)</f>
        <v>0</v>
      </c>
      <c r="T1943" s="247">
        <f ca="1">ROUND(IF(OR(AND($D1941=LataProjekcji,$F1941&gt;0),AND($D1941=LataProjekcji,$F1941=0,$E1942&lt;=10)),$F1942,IF($D1941&lt;LataProjekcji,IF((SUM($K1943:S1943)+$D1943)&lt;$D1942,$D1943,$D1942-SUM($K1943:S1943)),0)),0)</f>
        <v>0</v>
      </c>
      <c r="U1943" s="247">
        <f ca="1">ROUND(IF(OR(AND($D1941=LataProjekcji,$F1941&gt;0),AND($D1941=LataProjekcji,$F1941=0,$E1942&lt;=10)),$F1942,IF($D1941&lt;LataProjekcji,IF((SUM($K1943:T1943)+$D1943)&lt;$D1942,$D1943,$D1942-SUM($K1943:T1943)),0)),0)</f>
        <v>0</v>
      </c>
      <c r="V1943" s="247">
        <f ca="1">ROUND(IF(OR(AND($D1941=LataProjekcji,$F1941&gt;0),AND($D1941=LataProjekcji,$F1941=0,$E1942&lt;=10)),$F1942,IF($D1941&lt;LataProjekcji,IF((SUM($K1943:U1943)+$D1943)&lt;$D1942,$D1943,$D1942-SUM($K1943:U1943)),0)),0)</f>
        <v>0</v>
      </c>
      <c r="W1943" s="247">
        <f ca="1">ROUND(IF(OR(AND($D1941=LataProjekcji,$F1941&gt;0),AND($D1941=LataProjekcji,$F1941=0,$E1942&lt;=10)),$F1942,IF($D1941&lt;LataProjekcji,IF((SUM($K1943:V1943)+$D1943)&lt;$D1942,$D1943,$D1942-SUM($K1943:V1943)),0)),0)</f>
        <v>0</v>
      </c>
      <c r="X1943" s="247">
        <f ca="1">ROUND(IF(OR(AND($D1941=LataProjekcji,$F1941&gt;0),AND($D1941=LataProjekcji,$F1941=0,$E1942&lt;=10)),$F1942,IF($D1941&lt;LataProjekcji,IF((SUM($K1943:W1943)+$D1943)&lt;$D1942,$D1943,$D1942-SUM($K1943:W1943)),0)),0)</f>
        <v>0</v>
      </c>
      <c r="Y1943" s="247">
        <f ca="1">ROUND(IF(OR(AND($D1941=LataProjekcji,$F1941&gt;0),AND($D1941=LataProjekcji,$F1941=0,$E1942&lt;=10)),$F1942,IF($D1941&lt;LataProjekcji,IF((SUM($K1943:X1943)+$D1943)&lt;$D1942,$D1943,$D1942-SUM($K1943:X1943)),0)),0)</f>
        <v>0</v>
      </c>
      <c r="Z1943" s="247">
        <f ca="1">ROUND(IF(OR(AND($D1941=LataProjekcji,$F1941&gt;0),AND($D1941=LataProjekcji,$F1941=0,$E1942&lt;=10)),$F1942,IF($D1941&lt;LataProjekcji,IF((SUM($K1943:Y1943)+$D1943)&lt;$D1942,$D1943,$D1942-SUM($K1943:Y1943)),0)),0)</f>
        <v>0</v>
      </c>
      <c r="AA1943" s="247">
        <f ca="1">ROUND(IF(OR(AND($D1941=LataProjekcji,$F1941&gt;0),AND($D1941=LataProjekcji,$F1941=0,$E1942&lt;=10)),$F1942,IF($D1941&lt;LataProjekcji,IF((SUM($K1943:Z1943)+$D1943)&lt;$D1942,$D1943,$D1942-SUM($K1943:Z1943)),0)),0)</f>
        <v>0</v>
      </c>
      <c r="AB1943" s="247">
        <f ca="1">ROUND(IF(OR(AND($D1941=LataProjekcji,$F1941&gt;0),AND($D1941=LataProjekcji,$F1941=0,$E1942&lt;=10)),$F1942,IF($D1941&lt;LataProjekcji,IF((SUM($K1943:AA1943)+$D1943)&lt;$D1942,$D1943,$D1942-SUM($K1943:AA1943)),0)),0)</f>
        <v>0</v>
      </c>
      <c r="AC1943" s="247">
        <f ca="1">ROUND(IF(OR(AND($D1941=LataProjekcji,$F1941&gt;0),AND($D1941=LataProjekcji,$F1941=0,$E1942&lt;=10)),$F1942,IF($D1941&lt;LataProjekcji,IF((SUM($K1943:AB1943)+$D1943)&lt;$D1942,$D1943,$D1942-SUM($K1943:AB1943)),0)),0)</f>
        <v>0</v>
      </c>
      <c r="AD1943" s="247">
        <f ca="1">ROUND(IF(OR(AND($D1941=LataProjekcji,$F1941&gt;0),AND($D1941=LataProjekcji,$F1941=0,$E1942&lt;=10)),$F1942,IF($D1941&lt;LataProjekcji,IF((SUM($K1943:AC1943)+$D1943)&lt;$D1942,$D1943,$D1942-SUM($K1943:AC1943)),0)),0)</f>
        <v>0</v>
      </c>
      <c r="AE1943" s="247">
        <f ca="1">ROUND(IF(OR(AND($D1941=LataProjekcji,$F1941&gt;0),AND($D1941=LataProjekcji,$F1941=0,$E1942&lt;=10)),$F1942,IF($D1941&lt;LataProjekcji,IF((SUM($K1943:AD1943)+$D1943)&lt;$D1942,$D1943,$D1942-SUM($K1943:AD1943)),0)),0)</f>
        <v>0</v>
      </c>
    </row>
    <row r="1944" spans="1:31" ht="12.5" hidden="1" thickBot="1">
      <c r="A1944" s="325"/>
      <c r="B1944" s="21" t="s">
        <v>396</v>
      </c>
      <c r="C1944" s="21"/>
      <c r="D1944" s="22"/>
      <c r="E1944" s="21"/>
      <c r="F1944" s="21"/>
      <c r="G1944" s="21"/>
      <c r="H1944" s="21"/>
      <c r="I1944" s="21"/>
      <c r="J1944" s="21"/>
      <c r="K1944" s="22">
        <f ca="1">ROUND(K1943,0)</f>
        <v>0</v>
      </c>
      <c r="L1944" s="22">
        <f t="shared" ref="L1944:W1944" ca="1" si="2632">ROUND(K1944+L1943,0)</f>
        <v>0</v>
      </c>
      <c r="M1944" s="22">
        <f t="shared" ca="1" si="2632"/>
        <v>0</v>
      </c>
      <c r="N1944" s="22">
        <f t="shared" ca="1" si="2632"/>
        <v>0</v>
      </c>
      <c r="O1944" s="22">
        <f t="shared" ca="1" si="2632"/>
        <v>0</v>
      </c>
      <c r="P1944" s="22">
        <f t="shared" ca="1" si="2632"/>
        <v>0</v>
      </c>
      <c r="Q1944" s="22">
        <f t="shared" ca="1" si="2632"/>
        <v>0</v>
      </c>
      <c r="R1944" s="22">
        <f t="shared" ca="1" si="2632"/>
        <v>0</v>
      </c>
      <c r="S1944" s="22">
        <f t="shared" ca="1" si="2632"/>
        <v>0</v>
      </c>
      <c r="T1944" s="22">
        <f t="shared" ca="1" si="2632"/>
        <v>0</v>
      </c>
      <c r="U1944" s="22">
        <f t="shared" ca="1" si="2632"/>
        <v>0</v>
      </c>
      <c r="V1944" s="22">
        <f t="shared" ca="1" si="2632"/>
        <v>0</v>
      </c>
      <c r="W1944" s="22">
        <f t="shared" ca="1" si="2632"/>
        <v>0</v>
      </c>
      <c r="X1944" s="22">
        <f ca="1">ROUND(W1944+X1943,0)</f>
        <v>0</v>
      </c>
      <c r="Y1944" s="22">
        <f ca="1">ROUND(X1944+Y1943,0)</f>
        <v>0</v>
      </c>
      <c r="Z1944" s="22">
        <f t="shared" ref="Z1944:AA1944" ca="1" si="2633">ROUND(Y1944+Z1943,0)</f>
        <v>0</v>
      </c>
      <c r="AA1944" s="22">
        <f t="shared" ca="1" si="2633"/>
        <v>0</v>
      </c>
      <c r="AB1944" s="22">
        <f t="shared" ref="AB1944" ca="1" si="2634">ROUND(AA1944+AB1943,0)</f>
        <v>0</v>
      </c>
      <c r="AC1944" s="22">
        <f t="shared" ref="AC1944" ca="1" si="2635">ROUND(AB1944+AC1943,0)</f>
        <v>0</v>
      </c>
      <c r="AD1944" s="22">
        <f t="shared" ref="AD1944" ca="1" si="2636">ROUND(AC1944+AD1943,0)</f>
        <v>0</v>
      </c>
      <c r="AE1944" s="22">
        <f t="shared" ref="AE1944" ca="1" si="2637">ROUND(AD1944+AE1943,0)</f>
        <v>0</v>
      </c>
    </row>
    <row r="1945" spans="1:31" ht="12.5" hidden="1" thickBot="1">
      <c r="A1945" s="325"/>
      <c r="B1945" s="21" t="s">
        <v>387</v>
      </c>
      <c r="C1945" s="21"/>
      <c r="D1945" s="22"/>
      <c r="E1945" s="21"/>
      <c r="F1945" s="21"/>
      <c r="G1945" s="21"/>
      <c r="H1945" s="535">
        <f>H1933+9</f>
        <v>569</v>
      </c>
      <c r="I1945" s="21"/>
      <c r="J1945" s="21"/>
      <c r="K1945" s="76">
        <f ca="1">IF($D1941=LataProjekcji,ROUND($D1942-K1944,0),ROUND(IF(K1943=0,0,$D1942-K1944),0))</f>
        <v>0</v>
      </c>
      <c r="L1945" s="253">
        <f t="shared" ref="L1945:W1945" ca="1" si="2638">IF($D1941=LataProjekcji,ROUND($D1942-L1944,0),ROUND(IF(AND(L1943=0,K1945&gt;0),$D1942-L1944,IF(L1943=0,0,$D1942-L1944)),0))</f>
        <v>0</v>
      </c>
      <c r="M1945" s="253">
        <f t="shared" ca="1" si="2638"/>
        <v>0</v>
      </c>
      <c r="N1945" s="253">
        <f t="shared" ca="1" si="2638"/>
        <v>0</v>
      </c>
      <c r="O1945" s="253">
        <f t="shared" ca="1" si="2638"/>
        <v>0</v>
      </c>
      <c r="P1945" s="253">
        <f t="shared" ca="1" si="2638"/>
        <v>0</v>
      </c>
      <c r="Q1945" s="253">
        <f t="shared" ca="1" si="2638"/>
        <v>0</v>
      </c>
      <c r="R1945" s="253">
        <f t="shared" ca="1" si="2638"/>
        <v>0</v>
      </c>
      <c r="S1945" s="253">
        <f t="shared" ca="1" si="2638"/>
        <v>0</v>
      </c>
      <c r="T1945" s="253">
        <f t="shared" ca="1" si="2638"/>
        <v>0</v>
      </c>
      <c r="U1945" s="253">
        <f t="shared" ca="1" si="2638"/>
        <v>0</v>
      </c>
      <c r="V1945" s="253">
        <f t="shared" ca="1" si="2638"/>
        <v>0</v>
      </c>
      <c r="W1945" s="253">
        <f t="shared" ca="1" si="2638"/>
        <v>0</v>
      </c>
      <c r="X1945" s="253">
        <f t="shared" ref="X1945:AA1945" ca="1" si="2639">IF($D1941=LataProjekcji,ROUND($D1942-X1944,0),ROUND(IF(AND(X1943=0,W1945&gt;0),$D1942-X1944,IF(X1943=0,0,$D1942-X1944)),0))</f>
        <v>0</v>
      </c>
      <c r="Y1945" s="253">
        <f t="shared" ca="1" si="2639"/>
        <v>0</v>
      </c>
      <c r="Z1945" s="253">
        <f t="shared" ca="1" si="2639"/>
        <v>0</v>
      </c>
      <c r="AA1945" s="253">
        <f t="shared" ca="1" si="2639"/>
        <v>0</v>
      </c>
      <c r="AB1945" s="253">
        <f t="shared" ref="AB1945" ca="1" si="2640">IF($D1941=LataProjekcji,ROUND($D1942-AB1944,0),ROUND(IF(AND(AB1943=0,AA1945&gt;0),$D1942-AB1944,IF(AB1943=0,0,$D1942-AB1944)),0))</f>
        <v>0</v>
      </c>
      <c r="AC1945" s="253">
        <f t="shared" ref="AC1945" ca="1" si="2641">IF($D1941=LataProjekcji,ROUND($D1942-AC1944,0),ROUND(IF(AND(AC1943=0,AB1945&gt;0),$D1942-AC1944,IF(AC1943=0,0,$D1942-AC1944)),0))</f>
        <v>0</v>
      </c>
      <c r="AD1945" s="253">
        <f t="shared" ref="AD1945" ca="1" si="2642">IF($D1941=LataProjekcji,ROUND($D1942-AD1944,0),ROUND(IF(AND(AD1943=0,AC1945&gt;0),$D1942-AD1944,IF(AD1943=0,0,$D1942-AD1944)),0))</f>
        <v>0</v>
      </c>
      <c r="AE1945" s="253">
        <f t="shared" ref="AE1945" ca="1" si="2643">IF($D1941=LataProjekcji,ROUND($D1942-AE1944,0),ROUND(IF(AND(AE1943=0,AD1945&gt;0),$D1942-AE1944,IF(AE1943=0,0,$D1942-AE1944)),0))</f>
        <v>0</v>
      </c>
    </row>
    <row r="1946" spans="1:31" hidden="1">
      <c r="A1946" s="325"/>
      <c r="B1946" s="21"/>
      <c r="C1946" s="21"/>
      <c r="D1946" s="22"/>
      <c r="E1946" s="21"/>
      <c r="F1946" s="21"/>
      <c r="G1946" s="21"/>
      <c r="H1946" s="384">
        <v>0</v>
      </c>
      <c r="I1946" s="21"/>
      <c r="J1946" s="384" t="s">
        <v>403</v>
      </c>
      <c r="K1946" s="523">
        <f t="shared" ref="K1946:AE1946" ca="1" si="2644">IF(AND(OFFSET($F$269,$D1940,0)="tak",OFFSET($G$269,$D1940,0)="tak",OFFSET($J$269,$D1940,0)="ok",LataProjekcji&lt;=Koniec_Projekt),ROUND(OFFSET($K$2527,$H1945,(COLUMN()-11))*OFFSET($K$590,$H1946,(COLUMN()-11)),0),0)</f>
        <v>0</v>
      </c>
      <c r="L1946" s="523">
        <f t="shared" ca="1" si="2644"/>
        <v>0</v>
      </c>
      <c r="M1946" s="523">
        <f t="shared" ca="1" si="2644"/>
        <v>0</v>
      </c>
      <c r="N1946" s="523">
        <f t="shared" ca="1" si="2644"/>
        <v>0</v>
      </c>
      <c r="O1946" s="523">
        <f t="shared" ca="1" si="2644"/>
        <v>0</v>
      </c>
      <c r="P1946" s="523">
        <f t="shared" ca="1" si="2644"/>
        <v>0</v>
      </c>
      <c r="Q1946" s="523">
        <f t="shared" ca="1" si="2644"/>
        <v>0</v>
      </c>
      <c r="R1946" s="523">
        <f t="shared" ca="1" si="2644"/>
        <v>0</v>
      </c>
      <c r="S1946" s="523">
        <f t="shared" ca="1" si="2644"/>
        <v>0</v>
      </c>
      <c r="T1946" s="523">
        <f t="shared" ca="1" si="2644"/>
        <v>0</v>
      </c>
      <c r="U1946" s="523">
        <f t="shared" ca="1" si="2644"/>
        <v>0</v>
      </c>
      <c r="V1946" s="523">
        <f t="shared" ca="1" si="2644"/>
        <v>0</v>
      </c>
      <c r="W1946" s="523">
        <f t="shared" ca="1" si="2644"/>
        <v>0</v>
      </c>
      <c r="X1946" s="523">
        <f t="shared" ca="1" si="2644"/>
        <v>0</v>
      </c>
      <c r="Y1946" s="523">
        <f t="shared" ca="1" si="2644"/>
        <v>0</v>
      </c>
      <c r="Z1946" s="523">
        <f t="shared" ca="1" si="2644"/>
        <v>0</v>
      </c>
      <c r="AA1946" s="523">
        <f t="shared" ca="1" si="2644"/>
        <v>0</v>
      </c>
      <c r="AB1946" s="523">
        <f t="shared" ca="1" si="2644"/>
        <v>0</v>
      </c>
      <c r="AC1946" s="523">
        <f t="shared" ca="1" si="2644"/>
        <v>0</v>
      </c>
      <c r="AD1946" s="523">
        <f t="shared" ca="1" si="2644"/>
        <v>0</v>
      </c>
      <c r="AE1946" s="523">
        <f t="shared" ca="1" si="2644"/>
        <v>0</v>
      </c>
    </row>
    <row r="1947" spans="1:31" hidden="1">
      <c r="A1947" s="325"/>
      <c r="B1947" s="20">
        <f ca="1">OFFSET($B$269,D1947,0)</f>
        <v>0</v>
      </c>
      <c r="C1947" s="20"/>
      <c r="D1947" s="21">
        <f>D1940+1</f>
        <v>306</v>
      </c>
      <c r="E1947" s="21"/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</row>
    <row r="1948" spans="1:31" hidden="1">
      <c r="A1948" s="325"/>
      <c r="B1948" s="21" t="s">
        <v>394</v>
      </c>
      <c r="C1948" s="21"/>
      <c r="D1948" s="164">
        <f ca="1">YEAR(OFFSET($E$269,D1947,0))</f>
        <v>1900</v>
      </c>
      <c r="E1948" s="164">
        <f ca="1">MONTH(OFFSET($E$269,D1947,0))</f>
        <v>1</v>
      </c>
      <c r="F1948" s="522" cm="1">
        <f t="array" aca="1" ref="F1948" ca="1">IleMiesiecyDoKoncaRokuST</f>
        <v>11</v>
      </c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  <c r="R1948" s="21"/>
      <c r="S1948" s="21"/>
      <c r="T1948" s="21"/>
      <c r="U1948" s="21"/>
      <c r="V1948" s="21"/>
      <c r="W1948" s="21"/>
      <c r="X1948" s="21"/>
      <c r="Y1948" s="21"/>
      <c r="Z1948" s="21"/>
      <c r="AA1948" s="21"/>
      <c r="AB1948" s="21"/>
      <c r="AC1948" s="21"/>
      <c r="AD1948" s="21"/>
      <c r="AE1948" s="21"/>
    </row>
    <row r="1949" spans="1:31" hidden="1">
      <c r="A1949" s="325"/>
      <c r="B1949" s="21" t="s">
        <v>387</v>
      </c>
      <c r="C1949" s="21"/>
      <c r="D1949" s="368">
        <f ca="1">IF(E1949&lt;0,0,ROUND(E1949,0))</f>
        <v>0</v>
      </c>
      <c r="E1949" s="248">
        <f ca="1">OFFSET($D$269,D1947,0)</f>
        <v>0</v>
      </c>
      <c r="F1949" s="368">
        <f ca="1">IF(E1949&gt;10,ROUND(($D1950/12)*$F1948,0),$D1949)</f>
        <v>0</v>
      </c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  <c r="R1949" s="21"/>
      <c r="S1949" s="21"/>
      <c r="T1949" s="21"/>
      <c r="U1949" s="21"/>
      <c r="V1949" s="21"/>
      <c r="W1949" s="21"/>
      <c r="X1949" s="21"/>
      <c r="Y1949" s="21"/>
      <c r="Z1949" s="21"/>
      <c r="AA1949" s="21"/>
      <c r="AB1949" s="21"/>
      <c r="AC1949" s="21"/>
      <c r="AD1949" s="21"/>
      <c r="AE1949" s="21"/>
    </row>
    <row r="1950" spans="1:31" hidden="1">
      <c r="A1950" s="325"/>
      <c r="B1950" s="21" t="s">
        <v>395</v>
      </c>
      <c r="C1950" s="415">
        <f ca="1">OFFSET($C$269,D1947,0)</f>
        <v>0</v>
      </c>
      <c r="D1950" s="246">
        <f ca="1">IF(ISBLANK(OFFSET($E$269,D1947,0)),0,IF(E1949&gt;10,ROUND(D1949*C1950,0),IF(D1949&lt;0,0,D1949)))</f>
        <v>0</v>
      </c>
      <c r="E1950" s="21"/>
      <c r="F1950" s="21"/>
      <c r="G1950" s="21"/>
      <c r="H1950" s="21"/>
      <c r="I1950" s="21"/>
      <c r="J1950" s="21"/>
      <c r="K1950" s="74">
        <f ca="1">ROUND(IF($D1948=LataProjekcji,$F1949,IF($D1948=LataProjekcji,$D1950,0)),0)</f>
        <v>0</v>
      </c>
      <c r="L1950" s="247">
        <f ca="1">ROUND(IF(OR(AND($D1948=LataProjekcji,$F1948&gt;0),AND($D1948=LataProjekcji,$F1948=0,$E1949&lt;=10)),$F1949,IF($D1948&lt;LataProjekcji,IF((SUM($K1950:K1950)+$D1950)&lt;$D1949,$D1950,$D1949-SUM($K1950:K1950)),0)),0)</f>
        <v>0</v>
      </c>
      <c r="M1950" s="247">
        <f ca="1">ROUND(IF(OR(AND($D1948=LataProjekcji,$F1948&gt;0),AND($D1948=LataProjekcji,$F1948=0,$E1949&lt;=10)),$F1949,IF($D1948&lt;LataProjekcji,IF((SUM($K1950:L1950)+$D1950)&lt;$D1949,$D1950,$D1949-SUM($K1950:L1950)),0)),0)</f>
        <v>0</v>
      </c>
      <c r="N1950" s="247">
        <f ca="1">ROUND(IF(OR(AND($D1948=LataProjekcji,$F1948&gt;0),AND($D1948=LataProjekcji,$F1948=0,$E1949&lt;=10)),$F1949,IF($D1948&lt;LataProjekcji,IF((SUM($K1950:M1950)+$D1950)&lt;$D1949,$D1950,$D1949-SUM($K1950:M1950)),0)),0)</f>
        <v>0</v>
      </c>
      <c r="O1950" s="247">
        <f ca="1">ROUND(IF(OR(AND($D1948=LataProjekcji,$F1948&gt;0),AND($D1948=LataProjekcji,$F1948=0,$E1949&lt;=10)),$F1949,IF($D1948&lt;LataProjekcji,IF((SUM($K1950:N1950)+$D1950)&lt;$D1949,$D1950,$D1949-SUM($K1950:N1950)),0)),0)</f>
        <v>0</v>
      </c>
      <c r="P1950" s="247">
        <f ca="1">ROUND(IF(OR(AND($D1948=LataProjekcji,$F1948&gt;0),AND($D1948=LataProjekcji,$F1948=0,$E1949&lt;=10)),$F1949,IF($D1948&lt;LataProjekcji,IF((SUM($K1950:O1950)+$D1950)&lt;$D1949,$D1950,$D1949-SUM($K1950:O1950)),0)),0)</f>
        <v>0</v>
      </c>
      <c r="Q1950" s="247">
        <f ca="1">ROUND(IF(OR(AND($D1948=LataProjekcji,$F1948&gt;0),AND($D1948=LataProjekcji,$F1948=0,$E1949&lt;=10)),$F1949,IF($D1948&lt;LataProjekcji,IF((SUM($K1950:P1950)+$D1950)&lt;$D1949,$D1950,$D1949-SUM($K1950:P1950)),0)),0)</f>
        <v>0</v>
      </c>
      <c r="R1950" s="247">
        <f ca="1">ROUND(IF(OR(AND($D1948=LataProjekcji,$F1948&gt;0),AND($D1948=LataProjekcji,$F1948=0,$E1949&lt;=10)),$F1949,IF($D1948&lt;LataProjekcji,IF((SUM($K1950:Q1950)+$D1950)&lt;$D1949,$D1950,$D1949-SUM($K1950:Q1950)),0)),0)</f>
        <v>0</v>
      </c>
      <c r="S1950" s="247">
        <f ca="1">ROUND(IF(OR(AND($D1948=LataProjekcji,$F1948&gt;0),AND($D1948=LataProjekcji,$F1948=0,$E1949&lt;=10)),$F1949,IF($D1948&lt;LataProjekcji,IF((SUM($K1950:R1950)+$D1950)&lt;$D1949,$D1950,$D1949-SUM($K1950:R1950)),0)),0)</f>
        <v>0</v>
      </c>
      <c r="T1950" s="247">
        <f ca="1">ROUND(IF(OR(AND($D1948=LataProjekcji,$F1948&gt;0),AND($D1948=LataProjekcji,$F1948=0,$E1949&lt;=10)),$F1949,IF($D1948&lt;LataProjekcji,IF((SUM($K1950:S1950)+$D1950)&lt;$D1949,$D1950,$D1949-SUM($K1950:S1950)),0)),0)</f>
        <v>0</v>
      </c>
      <c r="U1950" s="247">
        <f ca="1">ROUND(IF(OR(AND($D1948=LataProjekcji,$F1948&gt;0),AND($D1948=LataProjekcji,$F1948=0,$E1949&lt;=10)),$F1949,IF($D1948&lt;LataProjekcji,IF((SUM($K1950:T1950)+$D1950)&lt;$D1949,$D1950,$D1949-SUM($K1950:T1950)),0)),0)</f>
        <v>0</v>
      </c>
      <c r="V1950" s="247">
        <f ca="1">ROUND(IF(OR(AND($D1948=LataProjekcji,$F1948&gt;0),AND($D1948=LataProjekcji,$F1948=0,$E1949&lt;=10)),$F1949,IF($D1948&lt;LataProjekcji,IF((SUM($K1950:U1950)+$D1950)&lt;$D1949,$D1950,$D1949-SUM($K1950:U1950)),0)),0)</f>
        <v>0</v>
      </c>
      <c r="W1950" s="247">
        <f ca="1">ROUND(IF(OR(AND($D1948=LataProjekcji,$F1948&gt;0),AND($D1948=LataProjekcji,$F1948=0,$E1949&lt;=10)),$F1949,IF($D1948&lt;LataProjekcji,IF((SUM($K1950:V1950)+$D1950)&lt;$D1949,$D1950,$D1949-SUM($K1950:V1950)),0)),0)</f>
        <v>0</v>
      </c>
      <c r="X1950" s="247">
        <f ca="1">ROUND(IF(OR(AND($D1948=LataProjekcji,$F1948&gt;0),AND($D1948=LataProjekcji,$F1948=0,$E1949&lt;=10)),$F1949,IF($D1948&lt;LataProjekcji,IF((SUM($K1950:W1950)+$D1950)&lt;$D1949,$D1950,$D1949-SUM($K1950:W1950)),0)),0)</f>
        <v>0</v>
      </c>
      <c r="Y1950" s="247">
        <f ca="1">ROUND(IF(OR(AND($D1948=LataProjekcji,$F1948&gt;0),AND($D1948=LataProjekcji,$F1948=0,$E1949&lt;=10)),$F1949,IF($D1948&lt;LataProjekcji,IF((SUM($K1950:X1950)+$D1950)&lt;$D1949,$D1950,$D1949-SUM($K1950:X1950)),0)),0)</f>
        <v>0</v>
      </c>
      <c r="Z1950" s="247">
        <f ca="1">ROUND(IF(OR(AND($D1948=LataProjekcji,$F1948&gt;0),AND($D1948=LataProjekcji,$F1948=0,$E1949&lt;=10)),$F1949,IF($D1948&lt;LataProjekcji,IF((SUM($K1950:Y1950)+$D1950)&lt;$D1949,$D1950,$D1949-SUM($K1950:Y1950)),0)),0)</f>
        <v>0</v>
      </c>
      <c r="AA1950" s="247">
        <f ca="1">ROUND(IF(OR(AND($D1948=LataProjekcji,$F1948&gt;0),AND($D1948=LataProjekcji,$F1948=0,$E1949&lt;=10)),$F1949,IF($D1948&lt;LataProjekcji,IF((SUM($K1950:Z1950)+$D1950)&lt;$D1949,$D1950,$D1949-SUM($K1950:Z1950)),0)),0)</f>
        <v>0</v>
      </c>
      <c r="AB1950" s="247">
        <f ca="1">ROUND(IF(OR(AND($D1948=LataProjekcji,$F1948&gt;0),AND($D1948=LataProjekcji,$F1948=0,$E1949&lt;=10)),$F1949,IF($D1948&lt;LataProjekcji,IF((SUM($K1950:AA1950)+$D1950)&lt;$D1949,$D1950,$D1949-SUM($K1950:AA1950)),0)),0)</f>
        <v>0</v>
      </c>
      <c r="AC1950" s="247">
        <f ca="1">ROUND(IF(OR(AND($D1948=LataProjekcji,$F1948&gt;0),AND($D1948=LataProjekcji,$F1948=0,$E1949&lt;=10)),$F1949,IF($D1948&lt;LataProjekcji,IF((SUM($K1950:AB1950)+$D1950)&lt;$D1949,$D1950,$D1949-SUM($K1950:AB1950)),0)),0)</f>
        <v>0</v>
      </c>
      <c r="AD1950" s="247">
        <f ca="1">ROUND(IF(OR(AND($D1948=LataProjekcji,$F1948&gt;0),AND($D1948=LataProjekcji,$F1948=0,$E1949&lt;=10)),$F1949,IF($D1948&lt;LataProjekcji,IF((SUM($K1950:AC1950)+$D1950)&lt;$D1949,$D1950,$D1949-SUM($K1950:AC1950)),0)),0)</f>
        <v>0</v>
      </c>
      <c r="AE1950" s="247">
        <f ca="1">ROUND(IF(OR(AND($D1948=LataProjekcji,$F1948&gt;0),AND($D1948=LataProjekcji,$F1948=0,$E1949&lt;=10)),$F1949,IF($D1948&lt;LataProjekcji,IF((SUM($K1950:AD1950)+$D1950)&lt;$D1949,$D1950,$D1949-SUM($K1950:AD1950)),0)),0)</f>
        <v>0</v>
      </c>
    </row>
    <row r="1951" spans="1:31" ht="12.5" hidden="1" thickBot="1">
      <c r="A1951" s="325"/>
      <c r="B1951" s="21" t="s">
        <v>396</v>
      </c>
      <c r="C1951" s="21"/>
      <c r="D1951" s="22"/>
      <c r="E1951" s="21"/>
      <c r="F1951" s="21"/>
      <c r="G1951" s="21"/>
      <c r="H1951" s="21"/>
      <c r="I1951" s="21"/>
      <c r="J1951" s="21"/>
      <c r="K1951" s="22">
        <f ca="1">ROUND(K1950,0)</f>
        <v>0</v>
      </c>
      <c r="L1951" s="22">
        <f t="shared" ref="L1951:W1951" ca="1" si="2645">ROUND(K1951+L1950,0)</f>
        <v>0</v>
      </c>
      <c r="M1951" s="22">
        <f t="shared" ca="1" si="2645"/>
        <v>0</v>
      </c>
      <c r="N1951" s="22">
        <f t="shared" ca="1" si="2645"/>
        <v>0</v>
      </c>
      <c r="O1951" s="22">
        <f t="shared" ca="1" si="2645"/>
        <v>0</v>
      </c>
      <c r="P1951" s="22">
        <f t="shared" ca="1" si="2645"/>
        <v>0</v>
      </c>
      <c r="Q1951" s="22">
        <f t="shared" ca="1" si="2645"/>
        <v>0</v>
      </c>
      <c r="R1951" s="22">
        <f t="shared" ca="1" si="2645"/>
        <v>0</v>
      </c>
      <c r="S1951" s="22">
        <f t="shared" ca="1" si="2645"/>
        <v>0</v>
      </c>
      <c r="T1951" s="22">
        <f t="shared" ca="1" si="2645"/>
        <v>0</v>
      </c>
      <c r="U1951" s="22">
        <f t="shared" ca="1" si="2645"/>
        <v>0</v>
      </c>
      <c r="V1951" s="22">
        <f t="shared" ca="1" si="2645"/>
        <v>0</v>
      </c>
      <c r="W1951" s="22">
        <f t="shared" ca="1" si="2645"/>
        <v>0</v>
      </c>
      <c r="X1951" s="22">
        <f ca="1">ROUND(W1951+X1950,0)</f>
        <v>0</v>
      </c>
      <c r="Y1951" s="22">
        <f ca="1">ROUND(X1951+Y1950,0)</f>
        <v>0</v>
      </c>
      <c r="Z1951" s="22">
        <f t="shared" ref="Z1951:AA1951" ca="1" si="2646">ROUND(Y1951+Z1950,0)</f>
        <v>0</v>
      </c>
      <c r="AA1951" s="22">
        <f t="shared" ca="1" si="2646"/>
        <v>0</v>
      </c>
      <c r="AB1951" s="22">
        <f t="shared" ref="AB1951" ca="1" si="2647">ROUND(AA1951+AB1950,0)</f>
        <v>0</v>
      </c>
      <c r="AC1951" s="22">
        <f t="shared" ref="AC1951" ca="1" si="2648">ROUND(AB1951+AC1950,0)</f>
        <v>0</v>
      </c>
      <c r="AD1951" s="22">
        <f t="shared" ref="AD1951" ca="1" si="2649">ROUND(AC1951+AD1950,0)</f>
        <v>0</v>
      </c>
      <c r="AE1951" s="22">
        <f t="shared" ref="AE1951" ca="1" si="2650">ROUND(AD1951+AE1950,0)</f>
        <v>0</v>
      </c>
    </row>
    <row r="1952" spans="1:31" ht="12.5" hidden="1" thickBot="1">
      <c r="A1952" s="325"/>
      <c r="B1952" s="21" t="s">
        <v>387</v>
      </c>
      <c r="C1952" s="21"/>
      <c r="D1952" s="22"/>
      <c r="E1952" s="21"/>
      <c r="F1952" s="21"/>
      <c r="G1952" s="21"/>
      <c r="H1952" s="534">
        <f>H1945+7</f>
        <v>576</v>
      </c>
      <c r="I1952" s="21"/>
      <c r="J1952" s="21"/>
      <c r="K1952" s="76">
        <f ca="1">IF($D1948=LataProjekcji,ROUND($D1949-K1951,0),ROUND(IF(K1950=0,0,$D1949-K1951),0))</f>
        <v>0</v>
      </c>
      <c r="L1952" s="253">
        <f t="shared" ref="L1952:W1952" ca="1" si="2651">IF($D1948=LataProjekcji,ROUND($D1949-L1951,0),ROUND(IF(AND(L1950=0,K1952&gt;0),$D1949-L1951,IF(L1950=0,0,$D1949-L1951)),0))</f>
        <v>0</v>
      </c>
      <c r="M1952" s="253">
        <f t="shared" ca="1" si="2651"/>
        <v>0</v>
      </c>
      <c r="N1952" s="253">
        <f t="shared" ca="1" si="2651"/>
        <v>0</v>
      </c>
      <c r="O1952" s="253">
        <f t="shared" ca="1" si="2651"/>
        <v>0</v>
      </c>
      <c r="P1952" s="253">
        <f t="shared" ca="1" si="2651"/>
        <v>0</v>
      </c>
      <c r="Q1952" s="253">
        <f t="shared" ca="1" si="2651"/>
        <v>0</v>
      </c>
      <c r="R1952" s="253">
        <f t="shared" ca="1" si="2651"/>
        <v>0</v>
      </c>
      <c r="S1952" s="253">
        <f t="shared" ca="1" si="2651"/>
        <v>0</v>
      </c>
      <c r="T1952" s="253">
        <f t="shared" ca="1" si="2651"/>
        <v>0</v>
      </c>
      <c r="U1952" s="253">
        <f t="shared" ca="1" si="2651"/>
        <v>0</v>
      </c>
      <c r="V1952" s="253">
        <f t="shared" ca="1" si="2651"/>
        <v>0</v>
      </c>
      <c r="W1952" s="253">
        <f t="shared" ca="1" si="2651"/>
        <v>0</v>
      </c>
      <c r="X1952" s="253">
        <f t="shared" ref="X1952:AA1952" ca="1" si="2652">IF($D1948=LataProjekcji,ROUND($D1949-X1951,0),ROUND(IF(AND(X1950=0,W1952&gt;0),$D1949-X1951,IF(X1950=0,0,$D1949-X1951)),0))</f>
        <v>0</v>
      </c>
      <c r="Y1952" s="253">
        <f t="shared" ca="1" si="2652"/>
        <v>0</v>
      </c>
      <c r="Z1952" s="253">
        <f t="shared" ca="1" si="2652"/>
        <v>0</v>
      </c>
      <c r="AA1952" s="253">
        <f t="shared" ca="1" si="2652"/>
        <v>0</v>
      </c>
      <c r="AB1952" s="253">
        <f t="shared" ref="AB1952" ca="1" si="2653">IF($D1948=LataProjekcji,ROUND($D1949-AB1951,0),ROUND(IF(AND(AB1950=0,AA1952&gt;0),$D1949-AB1951,IF(AB1950=0,0,$D1949-AB1951)),0))</f>
        <v>0</v>
      </c>
      <c r="AC1952" s="253">
        <f t="shared" ref="AC1952" ca="1" si="2654">IF($D1948=LataProjekcji,ROUND($D1949-AC1951,0),ROUND(IF(AND(AC1950=0,AB1952&gt;0),$D1949-AC1951,IF(AC1950=0,0,$D1949-AC1951)),0))</f>
        <v>0</v>
      </c>
      <c r="AD1952" s="253">
        <f t="shared" ref="AD1952" ca="1" si="2655">IF($D1948=LataProjekcji,ROUND($D1949-AD1951,0),ROUND(IF(AND(AD1950=0,AC1952&gt;0),$D1949-AD1951,IF(AD1950=0,0,$D1949-AD1951)),0))</f>
        <v>0</v>
      </c>
      <c r="AE1952" s="253">
        <f t="shared" ref="AE1952" ca="1" si="2656">IF($D1948=LataProjekcji,ROUND($D1949-AE1951,0),ROUND(IF(AND(AE1950=0,AD1952&gt;0),$D1949-AE1951,IF(AE1950=0,0,$D1949-AE1951)),0))</f>
        <v>0</v>
      </c>
    </row>
    <row r="1953" spans="1:31" hidden="1">
      <c r="A1953" s="325"/>
      <c r="B1953" s="20"/>
      <c r="C1953" s="20"/>
      <c r="D1953" s="21"/>
      <c r="E1953" s="21"/>
      <c r="F1953" s="21"/>
      <c r="G1953" s="21"/>
      <c r="H1953" s="384">
        <f>H1946+1</f>
        <v>1</v>
      </c>
      <c r="I1953" s="21"/>
      <c r="J1953" s="384" t="s">
        <v>403</v>
      </c>
      <c r="K1953" s="523">
        <f t="shared" ref="K1953:AE1953" ca="1" si="2657">IF(AND(OFFSET($F$269,$D1947,0)="tak",OFFSET($G$269,$D1947,0)="tak",OFFSET($J$269,$D1947,0)="ok",LataProjekcji&lt;=Koniec_Projekt),ROUND(OFFSET($K$2527,$H1952,(COLUMN()-11))*OFFSET($K$590,$H1953,(COLUMN()-11)),0),0)</f>
        <v>0</v>
      </c>
      <c r="L1953" s="523">
        <f t="shared" ca="1" si="2657"/>
        <v>0</v>
      </c>
      <c r="M1953" s="523">
        <f t="shared" ca="1" si="2657"/>
        <v>0</v>
      </c>
      <c r="N1953" s="523">
        <f t="shared" ca="1" si="2657"/>
        <v>0</v>
      </c>
      <c r="O1953" s="523">
        <f t="shared" ca="1" si="2657"/>
        <v>0</v>
      </c>
      <c r="P1953" s="523">
        <f t="shared" ca="1" si="2657"/>
        <v>0</v>
      </c>
      <c r="Q1953" s="523">
        <f t="shared" ca="1" si="2657"/>
        <v>0</v>
      </c>
      <c r="R1953" s="523">
        <f t="shared" ca="1" si="2657"/>
        <v>0</v>
      </c>
      <c r="S1953" s="523">
        <f t="shared" ca="1" si="2657"/>
        <v>0</v>
      </c>
      <c r="T1953" s="523">
        <f t="shared" ca="1" si="2657"/>
        <v>0</v>
      </c>
      <c r="U1953" s="523">
        <f t="shared" ca="1" si="2657"/>
        <v>0</v>
      </c>
      <c r="V1953" s="523">
        <f t="shared" ca="1" si="2657"/>
        <v>0</v>
      </c>
      <c r="W1953" s="523">
        <f t="shared" ca="1" si="2657"/>
        <v>0</v>
      </c>
      <c r="X1953" s="523">
        <f t="shared" ca="1" si="2657"/>
        <v>0</v>
      </c>
      <c r="Y1953" s="523">
        <f t="shared" ca="1" si="2657"/>
        <v>0</v>
      </c>
      <c r="Z1953" s="523">
        <f t="shared" ca="1" si="2657"/>
        <v>0</v>
      </c>
      <c r="AA1953" s="523">
        <f t="shared" ca="1" si="2657"/>
        <v>0</v>
      </c>
      <c r="AB1953" s="523">
        <f t="shared" ca="1" si="2657"/>
        <v>0</v>
      </c>
      <c r="AC1953" s="523">
        <f t="shared" ca="1" si="2657"/>
        <v>0</v>
      </c>
      <c r="AD1953" s="523">
        <f t="shared" ca="1" si="2657"/>
        <v>0</v>
      </c>
      <c r="AE1953" s="523">
        <f t="shared" ca="1" si="2657"/>
        <v>0</v>
      </c>
    </row>
    <row r="1954" spans="1:31" hidden="1">
      <c r="A1954" s="325"/>
      <c r="B1954" s="20">
        <f ca="1">OFFSET($B$269,D1954,0)</f>
        <v>0</v>
      </c>
      <c r="C1954" s="20"/>
      <c r="D1954" s="21">
        <f>D1947+1</f>
        <v>307</v>
      </c>
      <c r="E1954" s="21"/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</row>
    <row r="1955" spans="1:31" hidden="1">
      <c r="A1955" s="325"/>
      <c r="B1955" s="21" t="s">
        <v>394</v>
      </c>
      <c r="C1955" s="21"/>
      <c r="D1955" s="164">
        <f ca="1">YEAR(OFFSET($E$269,D1954,0))</f>
        <v>1900</v>
      </c>
      <c r="E1955" s="164">
        <f ca="1">MONTH(OFFSET($E$269,D1954,0))</f>
        <v>1</v>
      </c>
      <c r="F1955" s="522" cm="1">
        <f t="array" aca="1" ref="F1955" ca="1">IleMiesiecyDoKoncaRokuST</f>
        <v>11</v>
      </c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  <c r="R1955" s="21"/>
      <c r="S1955" s="21"/>
      <c r="T1955" s="21"/>
      <c r="U1955" s="21"/>
      <c r="V1955" s="21"/>
      <c r="W1955" s="21"/>
      <c r="X1955" s="21"/>
      <c r="Y1955" s="21"/>
      <c r="Z1955" s="21"/>
      <c r="AA1955" s="21"/>
      <c r="AB1955" s="21"/>
      <c r="AC1955" s="21"/>
      <c r="AD1955" s="21"/>
      <c r="AE1955" s="21"/>
    </row>
    <row r="1956" spans="1:31" hidden="1">
      <c r="A1956" s="325"/>
      <c r="B1956" s="21" t="s">
        <v>387</v>
      </c>
      <c r="C1956" s="21"/>
      <c r="D1956" s="369">
        <f ca="1">IF(E1956&lt;0,0,ROUND(E1956,0))</f>
        <v>0</v>
      </c>
      <c r="E1956" s="248">
        <f ca="1">OFFSET($D$269,D1954,0)</f>
        <v>0</v>
      </c>
      <c r="F1956" s="369">
        <f ca="1">IF(E1956&gt;10,ROUND(($D1957/12)*$F1955,0),$D1956)</f>
        <v>0</v>
      </c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  <c r="R1956" s="21"/>
      <c r="S1956" s="21"/>
      <c r="T1956" s="21"/>
      <c r="U1956" s="21"/>
      <c r="V1956" s="21"/>
      <c r="W1956" s="21"/>
      <c r="X1956" s="21"/>
      <c r="Y1956" s="21"/>
      <c r="Z1956" s="21"/>
      <c r="AA1956" s="21"/>
      <c r="AB1956" s="21"/>
      <c r="AC1956" s="21"/>
      <c r="AD1956" s="21"/>
      <c r="AE1956" s="21"/>
    </row>
    <row r="1957" spans="1:31" hidden="1">
      <c r="A1957" s="325"/>
      <c r="B1957" s="21" t="s">
        <v>395</v>
      </c>
      <c r="C1957" s="415">
        <f ca="1">OFFSET($C$269,D1954,0)</f>
        <v>0</v>
      </c>
      <c r="D1957" s="246">
        <f ca="1">IF(ISBLANK(OFFSET($E$269,D1954,0)),0,IF(E1956&gt;10,ROUND(D1956*C1957,0),IF(D1956&lt;0,0,D1956)))</f>
        <v>0</v>
      </c>
      <c r="E1957" s="21"/>
      <c r="F1957" s="21"/>
      <c r="G1957" s="21"/>
      <c r="H1957" s="21"/>
      <c r="I1957" s="21"/>
      <c r="J1957" s="21"/>
      <c r="K1957" s="74">
        <f ca="1">ROUND(IF($D1955=LataProjekcji,$F1956,IF($D1955=LataProjekcji,$D1957,0)),0)</f>
        <v>0</v>
      </c>
      <c r="L1957" s="247">
        <f ca="1">ROUND(IF(OR(AND($D1955=LataProjekcji,$F1955&gt;0),AND($D1955=LataProjekcji,$F1955=0,$E1956&lt;=10)),$F1956,IF($D1955&lt;LataProjekcji,IF((SUM($K1957:K1957)+$D1957)&lt;$D1956,$D1957,$D1956-SUM($K1957:K1957)),0)),0)</f>
        <v>0</v>
      </c>
      <c r="M1957" s="247">
        <f ca="1">ROUND(IF(OR(AND($D1955=LataProjekcji,$F1955&gt;0),AND($D1955=LataProjekcji,$F1955=0,$E1956&lt;=10)),$F1956,IF($D1955&lt;LataProjekcji,IF((SUM($K1957:L1957)+$D1957)&lt;$D1956,$D1957,$D1956-SUM($K1957:L1957)),0)),0)</f>
        <v>0</v>
      </c>
      <c r="N1957" s="247">
        <f ca="1">ROUND(IF(OR(AND($D1955=LataProjekcji,$F1955&gt;0),AND($D1955=LataProjekcji,$F1955=0,$E1956&lt;=10)),$F1956,IF($D1955&lt;LataProjekcji,IF((SUM($K1957:M1957)+$D1957)&lt;$D1956,$D1957,$D1956-SUM($K1957:M1957)),0)),0)</f>
        <v>0</v>
      </c>
      <c r="O1957" s="247">
        <f ca="1">ROUND(IF(OR(AND($D1955=LataProjekcji,$F1955&gt;0),AND($D1955=LataProjekcji,$F1955=0,$E1956&lt;=10)),$F1956,IF($D1955&lt;LataProjekcji,IF((SUM($K1957:N1957)+$D1957)&lt;$D1956,$D1957,$D1956-SUM($K1957:N1957)),0)),0)</f>
        <v>0</v>
      </c>
      <c r="P1957" s="247">
        <f ca="1">ROUND(IF(OR(AND($D1955=LataProjekcji,$F1955&gt;0),AND($D1955=LataProjekcji,$F1955=0,$E1956&lt;=10)),$F1956,IF($D1955&lt;LataProjekcji,IF((SUM($K1957:O1957)+$D1957)&lt;$D1956,$D1957,$D1956-SUM($K1957:O1957)),0)),0)</f>
        <v>0</v>
      </c>
      <c r="Q1957" s="247">
        <f ca="1">ROUND(IF(OR(AND($D1955=LataProjekcji,$F1955&gt;0),AND($D1955=LataProjekcji,$F1955=0,$E1956&lt;=10)),$F1956,IF($D1955&lt;LataProjekcji,IF((SUM($K1957:P1957)+$D1957)&lt;$D1956,$D1957,$D1956-SUM($K1957:P1957)),0)),0)</f>
        <v>0</v>
      </c>
      <c r="R1957" s="247">
        <f ca="1">ROUND(IF(OR(AND($D1955=LataProjekcji,$F1955&gt;0),AND($D1955=LataProjekcji,$F1955=0,$E1956&lt;=10)),$F1956,IF($D1955&lt;LataProjekcji,IF((SUM($K1957:Q1957)+$D1957)&lt;$D1956,$D1957,$D1956-SUM($K1957:Q1957)),0)),0)</f>
        <v>0</v>
      </c>
      <c r="S1957" s="247">
        <f ca="1">ROUND(IF(OR(AND($D1955=LataProjekcji,$F1955&gt;0),AND($D1955=LataProjekcji,$F1955=0,$E1956&lt;=10)),$F1956,IF($D1955&lt;LataProjekcji,IF((SUM($K1957:R1957)+$D1957)&lt;$D1956,$D1957,$D1956-SUM($K1957:R1957)),0)),0)</f>
        <v>0</v>
      </c>
      <c r="T1957" s="247">
        <f ca="1">ROUND(IF(OR(AND($D1955=LataProjekcji,$F1955&gt;0),AND($D1955=LataProjekcji,$F1955=0,$E1956&lt;=10)),$F1956,IF($D1955&lt;LataProjekcji,IF((SUM($K1957:S1957)+$D1957)&lt;$D1956,$D1957,$D1956-SUM($K1957:S1957)),0)),0)</f>
        <v>0</v>
      </c>
      <c r="U1957" s="247">
        <f ca="1">ROUND(IF(OR(AND($D1955=LataProjekcji,$F1955&gt;0),AND($D1955=LataProjekcji,$F1955=0,$E1956&lt;=10)),$F1956,IF($D1955&lt;LataProjekcji,IF((SUM($K1957:T1957)+$D1957)&lt;$D1956,$D1957,$D1956-SUM($K1957:T1957)),0)),0)</f>
        <v>0</v>
      </c>
      <c r="V1957" s="247">
        <f ca="1">ROUND(IF(OR(AND($D1955=LataProjekcji,$F1955&gt;0),AND($D1955=LataProjekcji,$F1955=0,$E1956&lt;=10)),$F1956,IF($D1955&lt;LataProjekcji,IF((SUM($K1957:U1957)+$D1957)&lt;$D1956,$D1957,$D1956-SUM($K1957:U1957)),0)),0)</f>
        <v>0</v>
      </c>
      <c r="W1957" s="247">
        <f ca="1">ROUND(IF(OR(AND($D1955=LataProjekcji,$F1955&gt;0),AND($D1955=LataProjekcji,$F1955=0,$E1956&lt;=10)),$F1956,IF($D1955&lt;LataProjekcji,IF((SUM($K1957:V1957)+$D1957)&lt;$D1956,$D1957,$D1956-SUM($K1957:V1957)),0)),0)</f>
        <v>0</v>
      </c>
      <c r="X1957" s="247">
        <f ca="1">ROUND(IF(OR(AND($D1955=LataProjekcji,$F1955&gt;0),AND($D1955=LataProjekcji,$F1955=0,$E1956&lt;=10)),$F1956,IF($D1955&lt;LataProjekcji,IF((SUM($K1957:W1957)+$D1957)&lt;$D1956,$D1957,$D1956-SUM($K1957:W1957)),0)),0)</f>
        <v>0</v>
      </c>
      <c r="Y1957" s="247">
        <f ca="1">ROUND(IF(OR(AND($D1955=LataProjekcji,$F1955&gt;0),AND($D1955=LataProjekcji,$F1955=0,$E1956&lt;=10)),$F1956,IF($D1955&lt;LataProjekcji,IF((SUM($K1957:X1957)+$D1957)&lt;$D1956,$D1957,$D1956-SUM($K1957:X1957)),0)),0)</f>
        <v>0</v>
      </c>
      <c r="Z1957" s="247">
        <f ca="1">ROUND(IF(OR(AND($D1955=LataProjekcji,$F1955&gt;0),AND($D1955=LataProjekcji,$F1955=0,$E1956&lt;=10)),$F1956,IF($D1955&lt;LataProjekcji,IF((SUM($K1957:Y1957)+$D1957)&lt;$D1956,$D1957,$D1956-SUM($K1957:Y1957)),0)),0)</f>
        <v>0</v>
      </c>
      <c r="AA1957" s="247">
        <f ca="1">ROUND(IF(OR(AND($D1955=LataProjekcji,$F1955&gt;0),AND($D1955=LataProjekcji,$F1955=0,$E1956&lt;=10)),$F1956,IF($D1955&lt;LataProjekcji,IF((SUM($K1957:Z1957)+$D1957)&lt;$D1956,$D1957,$D1956-SUM($K1957:Z1957)),0)),0)</f>
        <v>0</v>
      </c>
      <c r="AB1957" s="247">
        <f ca="1">ROUND(IF(OR(AND($D1955=LataProjekcji,$F1955&gt;0),AND($D1955=LataProjekcji,$F1955=0,$E1956&lt;=10)),$F1956,IF($D1955&lt;LataProjekcji,IF((SUM($K1957:AA1957)+$D1957)&lt;$D1956,$D1957,$D1956-SUM($K1957:AA1957)),0)),0)</f>
        <v>0</v>
      </c>
      <c r="AC1957" s="247">
        <f ca="1">ROUND(IF(OR(AND($D1955=LataProjekcji,$F1955&gt;0),AND($D1955=LataProjekcji,$F1955=0,$E1956&lt;=10)),$F1956,IF($D1955&lt;LataProjekcji,IF((SUM($K1957:AB1957)+$D1957)&lt;$D1956,$D1957,$D1956-SUM($K1957:AB1957)),0)),0)</f>
        <v>0</v>
      </c>
      <c r="AD1957" s="247">
        <f ca="1">ROUND(IF(OR(AND($D1955=LataProjekcji,$F1955&gt;0),AND($D1955=LataProjekcji,$F1955=0,$E1956&lt;=10)),$F1956,IF($D1955&lt;LataProjekcji,IF((SUM($K1957:AC1957)+$D1957)&lt;$D1956,$D1957,$D1956-SUM($K1957:AC1957)),0)),0)</f>
        <v>0</v>
      </c>
      <c r="AE1957" s="247">
        <f ca="1">ROUND(IF(OR(AND($D1955=LataProjekcji,$F1955&gt;0),AND($D1955=LataProjekcji,$F1955=0,$E1956&lt;=10)),$F1956,IF($D1955&lt;LataProjekcji,IF((SUM($K1957:AD1957)+$D1957)&lt;$D1956,$D1957,$D1956-SUM($K1957:AD1957)),0)),0)</f>
        <v>0</v>
      </c>
    </row>
    <row r="1958" spans="1:31" ht="12.5" hidden="1" thickBot="1">
      <c r="A1958" s="325"/>
      <c r="B1958" s="21" t="s">
        <v>396</v>
      </c>
      <c r="C1958" s="21"/>
      <c r="D1958" s="22"/>
      <c r="E1958" s="21"/>
      <c r="F1958" s="21"/>
      <c r="G1958" s="21"/>
      <c r="H1958" s="21"/>
      <c r="I1958" s="21"/>
      <c r="J1958" s="21"/>
      <c r="K1958" s="22">
        <f ca="1">ROUND(K1957,0)</f>
        <v>0</v>
      </c>
      <c r="L1958" s="22">
        <f t="shared" ref="L1958:W1958" ca="1" si="2658">ROUND(K1958+L1957,0)</f>
        <v>0</v>
      </c>
      <c r="M1958" s="22">
        <f t="shared" ca="1" si="2658"/>
        <v>0</v>
      </c>
      <c r="N1958" s="22">
        <f t="shared" ca="1" si="2658"/>
        <v>0</v>
      </c>
      <c r="O1958" s="22">
        <f t="shared" ca="1" si="2658"/>
        <v>0</v>
      </c>
      <c r="P1958" s="22">
        <f t="shared" ca="1" si="2658"/>
        <v>0</v>
      </c>
      <c r="Q1958" s="22">
        <f t="shared" ca="1" si="2658"/>
        <v>0</v>
      </c>
      <c r="R1958" s="22">
        <f t="shared" ca="1" si="2658"/>
        <v>0</v>
      </c>
      <c r="S1958" s="22">
        <f t="shared" ca="1" si="2658"/>
        <v>0</v>
      </c>
      <c r="T1958" s="22">
        <f t="shared" ca="1" si="2658"/>
        <v>0</v>
      </c>
      <c r="U1958" s="22">
        <f t="shared" ca="1" si="2658"/>
        <v>0</v>
      </c>
      <c r="V1958" s="22">
        <f t="shared" ca="1" si="2658"/>
        <v>0</v>
      </c>
      <c r="W1958" s="22">
        <f t="shared" ca="1" si="2658"/>
        <v>0</v>
      </c>
      <c r="X1958" s="22">
        <f ca="1">ROUND(W1958+X1957,0)</f>
        <v>0</v>
      </c>
      <c r="Y1958" s="22">
        <f ca="1">ROUND(X1958+Y1957,0)</f>
        <v>0</v>
      </c>
      <c r="Z1958" s="22">
        <f t="shared" ref="Z1958:AA1958" ca="1" si="2659">ROUND(Y1958+Z1957,0)</f>
        <v>0</v>
      </c>
      <c r="AA1958" s="22">
        <f t="shared" ca="1" si="2659"/>
        <v>0</v>
      </c>
      <c r="AB1958" s="22">
        <f t="shared" ref="AB1958" ca="1" si="2660">ROUND(AA1958+AB1957,0)</f>
        <v>0</v>
      </c>
      <c r="AC1958" s="22">
        <f t="shared" ref="AC1958" ca="1" si="2661">ROUND(AB1958+AC1957,0)</f>
        <v>0</v>
      </c>
      <c r="AD1958" s="22">
        <f t="shared" ref="AD1958" ca="1" si="2662">ROUND(AC1958+AD1957,0)</f>
        <v>0</v>
      </c>
      <c r="AE1958" s="22">
        <f t="shared" ref="AE1958" ca="1" si="2663">ROUND(AD1958+AE1957,0)</f>
        <v>0</v>
      </c>
    </row>
    <row r="1959" spans="1:31" ht="12.5" hidden="1" thickBot="1">
      <c r="A1959" s="325"/>
      <c r="B1959" s="21" t="s">
        <v>387</v>
      </c>
      <c r="C1959" s="21"/>
      <c r="D1959" s="22"/>
      <c r="E1959" s="21"/>
      <c r="F1959" s="21"/>
      <c r="G1959" s="21"/>
      <c r="H1959" s="534">
        <f>H1952+7</f>
        <v>583</v>
      </c>
      <c r="I1959" s="21"/>
      <c r="J1959" s="21"/>
      <c r="K1959" s="76">
        <f ca="1">IF($D1955=LataProjekcji,ROUND($D1956-K1958,0),ROUND(IF(K1957=0,0,$D1956-K1958),0))</f>
        <v>0</v>
      </c>
      <c r="L1959" s="253">
        <f t="shared" ref="L1959:W1959" ca="1" si="2664">IF($D1955=LataProjekcji,ROUND($D1956-L1958,0),ROUND(IF(AND(L1957=0,K1959&gt;0),$D1956-L1958,IF(L1957=0,0,$D1956-L1958)),0))</f>
        <v>0</v>
      </c>
      <c r="M1959" s="253">
        <f t="shared" ca="1" si="2664"/>
        <v>0</v>
      </c>
      <c r="N1959" s="253">
        <f t="shared" ca="1" si="2664"/>
        <v>0</v>
      </c>
      <c r="O1959" s="253">
        <f t="shared" ca="1" si="2664"/>
        <v>0</v>
      </c>
      <c r="P1959" s="253">
        <f t="shared" ca="1" si="2664"/>
        <v>0</v>
      </c>
      <c r="Q1959" s="253">
        <f t="shared" ca="1" si="2664"/>
        <v>0</v>
      </c>
      <c r="R1959" s="253">
        <f t="shared" ca="1" si="2664"/>
        <v>0</v>
      </c>
      <c r="S1959" s="253">
        <f t="shared" ca="1" si="2664"/>
        <v>0</v>
      </c>
      <c r="T1959" s="253">
        <f t="shared" ca="1" si="2664"/>
        <v>0</v>
      </c>
      <c r="U1959" s="253">
        <f t="shared" ca="1" si="2664"/>
        <v>0</v>
      </c>
      <c r="V1959" s="253">
        <f t="shared" ca="1" si="2664"/>
        <v>0</v>
      </c>
      <c r="W1959" s="253">
        <f t="shared" ca="1" si="2664"/>
        <v>0</v>
      </c>
      <c r="X1959" s="253">
        <f t="shared" ref="X1959:AA1959" ca="1" si="2665">IF($D1955=LataProjekcji,ROUND($D1956-X1958,0),ROUND(IF(AND(X1957=0,W1959&gt;0),$D1956-X1958,IF(X1957=0,0,$D1956-X1958)),0))</f>
        <v>0</v>
      </c>
      <c r="Y1959" s="253">
        <f t="shared" ca="1" si="2665"/>
        <v>0</v>
      </c>
      <c r="Z1959" s="253">
        <f t="shared" ca="1" si="2665"/>
        <v>0</v>
      </c>
      <c r="AA1959" s="253">
        <f t="shared" ca="1" si="2665"/>
        <v>0</v>
      </c>
      <c r="AB1959" s="253">
        <f t="shared" ref="AB1959" ca="1" si="2666">IF($D1955=LataProjekcji,ROUND($D1956-AB1958,0),ROUND(IF(AND(AB1957=0,AA1959&gt;0),$D1956-AB1958,IF(AB1957=0,0,$D1956-AB1958)),0))</f>
        <v>0</v>
      </c>
      <c r="AC1959" s="253">
        <f t="shared" ref="AC1959" ca="1" si="2667">IF($D1955=LataProjekcji,ROUND($D1956-AC1958,0),ROUND(IF(AND(AC1957=0,AB1959&gt;0),$D1956-AC1958,IF(AC1957=0,0,$D1956-AC1958)),0))</f>
        <v>0</v>
      </c>
      <c r="AD1959" s="253">
        <f t="shared" ref="AD1959" ca="1" si="2668">IF($D1955=LataProjekcji,ROUND($D1956-AD1958,0),ROUND(IF(AND(AD1957=0,AC1959&gt;0),$D1956-AD1958,IF(AD1957=0,0,$D1956-AD1958)),0))</f>
        <v>0</v>
      </c>
      <c r="AE1959" s="253">
        <f t="shared" ref="AE1959" ca="1" si="2669">IF($D1955=LataProjekcji,ROUND($D1956-AE1958,0),ROUND(IF(AND(AE1957=0,AD1959&gt;0),$D1956-AE1958,IF(AE1957=0,0,$D1956-AE1958)),0))</f>
        <v>0</v>
      </c>
    </row>
    <row r="1960" spans="1:31" hidden="1">
      <c r="A1960" s="325"/>
      <c r="B1960" s="21"/>
      <c r="C1960" s="21"/>
      <c r="D1960" s="22"/>
      <c r="E1960" s="21"/>
      <c r="F1960" s="21"/>
      <c r="G1960" s="21"/>
      <c r="H1960" s="384">
        <f>H1953+1</f>
        <v>2</v>
      </c>
      <c r="I1960" s="21"/>
      <c r="J1960" s="384" t="s">
        <v>403</v>
      </c>
      <c r="K1960" s="523">
        <f t="shared" ref="K1960:AE1960" ca="1" si="2670">IF(AND(OFFSET($F$269,$D1954,0)="tak",OFFSET($G$269,$D1954,0)="tak",OFFSET($J$269,$D1954,0)="ok",LataProjekcji&lt;=Koniec_Projekt),ROUND(OFFSET($K$2527,$H1959,(COLUMN()-11))*OFFSET($K$590,$H1960,(COLUMN()-11)),0),0)</f>
        <v>0</v>
      </c>
      <c r="L1960" s="523">
        <f t="shared" ca="1" si="2670"/>
        <v>0</v>
      </c>
      <c r="M1960" s="523">
        <f t="shared" ca="1" si="2670"/>
        <v>0</v>
      </c>
      <c r="N1960" s="523">
        <f t="shared" ca="1" si="2670"/>
        <v>0</v>
      </c>
      <c r="O1960" s="523">
        <f t="shared" ca="1" si="2670"/>
        <v>0</v>
      </c>
      <c r="P1960" s="523">
        <f t="shared" ca="1" si="2670"/>
        <v>0</v>
      </c>
      <c r="Q1960" s="523">
        <f t="shared" ca="1" si="2670"/>
        <v>0</v>
      </c>
      <c r="R1960" s="523">
        <f t="shared" ca="1" si="2670"/>
        <v>0</v>
      </c>
      <c r="S1960" s="523">
        <f t="shared" ca="1" si="2670"/>
        <v>0</v>
      </c>
      <c r="T1960" s="523">
        <f t="shared" ca="1" si="2670"/>
        <v>0</v>
      </c>
      <c r="U1960" s="523">
        <f t="shared" ca="1" si="2670"/>
        <v>0</v>
      </c>
      <c r="V1960" s="523">
        <f t="shared" ca="1" si="2670"/>
        <v>0</v>
      </c>
      <c r="W1960" s="523">
        <f t="shared" ca="1" si="2670"/>
        <v>0</v>
      </c>
      <c r="X1960" s="523">
        <f t="shared" ca="1" si="2670"/>
        <v>0</v>
      </c>
      <c r="Y1960" s="523">
        <f t="shared" ca="1" si="2670"/>
        <v>0</v>
      </c>
      <c r="Z1960" s="523">
        <f t="shared" ca="1" si="2670"/>
        <v>0</v>
      </c>
      <c r="AA1960" s="523">
        <f t="shared" ca="1" si="2670"/>
        <v>0</v>
      </c>
      <c r="AB1960" s="523">
        <f t="shared" ca="1" si="2670"/>
        <v>0</v>
      </c>
      <c r="AC1960" s="523">
        <f t="shared" ca="1" si="2670"/>
        <v>0</v>
      </c>
      <c r="AD1960" s="523">
        <f t="shared" ca="1" si="2670"/>
        <v>0</v>
      </c>
      <c r="AE1960" s="523">
        <f t="shared" ca="1" si="2670"/>
        <v>0</v>
      </c>
    </row>
    <row r="1961" spans="1:31" hidden="1">
      <c r="A1961" s="325"/>
      <c r="B1961" s="20">
        <f ca="1">OFFSET($B$269,D1961,0)</f>
        <v>0</v>
      </c>
      <c r="C1961" s="20"/>
      <c r="D1961" s="21">
        <f>D1954+1</f>
        <v>308</v>
      </c>
      <c r="E1961" s="21"/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  <c r="R1961" s="21"/>
      <c r="S1961" s="21"/>
      <c r="T1961" s="21"/>
      <c r="U1961" s="21"/>
      <c r="V1961" s="21"/>
      <c r="W1961" s="21"/>
      <c r="X1961" s="21"/>
      <c r="Y1961" s="21"/>
      <c r="Z1961" s="21"/>
      <c r="AA1961" s="21"/>
      <c r="AB1961" s="21"/>
      <c r="AC1961" s="21"/>
      <c r="AD1961" s="21"/>
      <c r="AE1961" s="21"/>
    </row>
    <row r="1962" spans="1:31" hidden="1">
      <c r="A1962" s="325"/>
      <c r="B1962" s="21" t="s">
        <v>394</v>
      </c>
      <c r="C1962" s="21"/>
      <c r="D1962" s="164">
        <f ca="1">YEAR(OFFSET($E$269,D1961,0))</f>
        <v>1900</v>
      </c>
      <c r="E1962" s="164">
        <f ca="1">MONTH(OFFSET($E$269,D1961,0))</f>
        <v>1</v>
      </c>
      <c r="F1962" s="522" cm="1">
        <f t="array" aca="1" ref="F1962" ca="1">IleMiesiecyDoKoncaRokuST</f>
        <v>11</v>
      </c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  <c r="R1962" s="21"/>
      <c r="S1962" s="21"/>
      <c r="T1962" s="21"/>
      <c r="U1962" s="21"/>
      <c r="V1962" s="21"/>
      <c r="W1962" s="21"/>
      <c r="X1962" s="21"/>
      <c r="Y1962" s="21"/>
      <c r="Z1962" s="21"/>
      <c r="AA1962" s="21"/>
      <c r="AB1962" s="21"/>
      <c r="AC1962" s="21"/>
      <c r="AD1962" s="21"/>
      <c r="AE1962" s="21"/>
    </row>
    <row r="1963" spans="1:31" hidden="1">
      <c r="A1963" s="325"/>
      <c r="B1963" s="21" t="s">
        <v>387</v>
      </c>
      <c r="C1963" s="21"/>
      <c r="D1963" s="370">
        <f ca="1">IF(E1963&lt;0,0,ROUND(E1963,0))</f>
        <v>0</v>
      </c>
      <c r="E1963" s="248">
        <f ca="1">OFFSET($D$269,D1961,0)</f>
        <v>0</v>
      </c>
      <c r="F1963" s="370">
        <f ca="1">IF(E1963&gt;10,ROUND(($D1964/12)*$F1962,0),$D1963)</f>
        <v>0</v>
      </c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  <c r="R1963" s="21"/>
      <c r="S1963" s="21"/>
      <c r="T1963" s="21"/>
      <c r="U1963" s="21"/>
      <c r="V1963" s="21"/>
      <c r="W1963" s="21"/>
      <c r="X1963" s="21"/>
      <c r="Y1963" s="21"/>
      <c r="Z1963" s="21"/>
      <c r="AA1963" s="21"/>
      <c r="AB1963" s="21"/>
      <c r="AC1963" s="21"/>
      <c r="AD1963" s="21"/>
      <c r="AE1963" s="21"/>
    </row>
    <row r="1964" spans="1:31" hidden="1">
      <c r="A1964" s="325"/>
      <c r="B1964" s="21" t="s">
        <v>395</v>
      </c>
      <c r="C1964" s="415">
        <f ca="1">OFFSET($C$269,D1961,0)</f>
        <v>0</v>
      </c>
      <c r="D1964" s="246">
        <f ca="1">IF(ISBLANK(OFFSET($E$269,D1961,0)),0,IF(E1963&gt;10,ROUND(D1963*C1964,0),IF(D1963&lt;0,0,D1963)))</f>
        <v>0</v>
      </c>
      <c r="E1964" s="21"/>
      <c r="F1964" s="21"/>
      <c r="G1964" s="21"/>
      <c r="H1964" s="21"/>
      <c r="I1964" s="21"/>
      <c r="J1964" s="21"/>
      <c r="K1964" s="74">
        <f ca="1">ROUND(IF($D1962=LataProjekcji,$F1963,IF($D1962=LataProjekcji,$D1964,0)),0)</f>
        <v>0</v>
      </c>
      <c r="L1964" s="247">
        <f ca="1">ROUND(IF(OR(AND($D1962=LataProjekcji,$F1962&gt;0),AND($D1962=LataProjekcji,$F1962=0,$E1963&lt;=10)),$F1963,IF($D1962&lt;LataProjekcji,IF((SUM($K1964:K1964)+$D1964)&lt;$D1963,$D1964,$D1963-SUM($K1964:K1964)),0)),0)</f>
        <v>0</v>
      </c>
      <c r="M1964" s="247">
        <f ca="1">ROUND(IF(OR(AND($D1962=LataProjekcji,$F1962&gt;0),AND($D1962=LataProjekcji,$F1962=0,$E1963&lt;=10)),$F1963,IF($D1962&lt;LataProjekcji,IF((SUM($K1964:L1964)+$D1964)&lt;$D1963,$D1964,$D1963-SUM($K1964:L1964)),0)),0)</f>
        <v>0</v>
      </c>
      <c r="N1964" s="247">
        <f ca="1">ROUND(IF(OR(AND($D1962=LataProjekcji,$F1962&gt;0),AND($D1962=LataProjekcji,$F1962=0,$E1963&lt;=10)),$F1963,IF($D1962&lt;LataProjekcji,IF((SUM($K1964:M1964)+$D1964)&lt;$D1963,$D1964,$D1963-SUM($K1964:M1964)),0)),0)</f>
        <v>0</v>
      </c>
      <c r="O1964" s="247">
        <f ca="1">ROUND(IF(OR(AND($D1962=LataProjekcji,$F1962&gt;0),AND($D1962=LataProjekcji,$F1962=0,$E1963&lt;=10)),$F1963,IF($D1962&lt;LataProjekcji,IF((SUM($K1964:N1964)+$D1964)&lt;$D1963,$D1964,$D1963-SUM($K1964:N1964)),0)),0)</f>
        <v>0</v>
      </c>
      <c r="P1964" s="247">
        <f ca="1">ROUND(IF(OR(AND($D1962=LataProjekcji,$F1962&gt;0),AND($D1962=LataProjekcji,$F1962=0,$E1963&lt;=10)),$F1963,IF($D1962&lt;LataProjekcji,IF((SUM($K1964:O1964)+$D1964)&lt;$D1963,$D1964,$D1963-SUM($K1964:O1964)),0)),0)</f>
        <v>0</v>
      </c>
      <c r="Q1964" s="247">
        <f ca="1">ROUND(IF(OR(AND($D1962=LataProjekcji,$F1962&gt;0),AND($D1962=LataProjekcji,$F1962=0,$E1963&lt;=10)),$F1963,IF($D1962&lt;LataProjekcji,IF((SUM($K1964:P1964)+$D1964)&lt;$D1963,$D1964,$D1963-SUM($K1964:P1964)),0)),0)</f>
        <v>0</v>
      </c>
      <c r="R1964" s="247">
        <f ca="1">ROUND(IF(OR(AND($D1962=LataProjekcji,$F1962&gt;0),AND($D1962=LataProjekcji,$F1962=0,$E1963&lt;=10)),$F1963,IF($D1962&lt;LataProjekcji,IF((SUM($K1964:Q1964)+$D1964)&lt;$D1963,$D1964,$D1963-SUM($K1964:Q1964)),0)),0)</f>
        <v>0</v>
      </c>
      <c r="S1964" s="247">
        <f ca="1">ROUND(IF(OR(AND($D1962=LataProjekcji,$F1962&gt;0),AND($D1962=LataProjekcji,$F1962=0,$E1963&lt;=10)),$F1963,IF($D1962&lt;LataProjekcji,IF((SUM($K1964:R1964)+$D1964)&lt;$D1963,$D1964,$D1963-SUM($K1964:R1964)),0)),0)</f>
        <v>0</v>
      </c>
      <c r="T1964" s="247">
        <f ca="1">ROUND(IF(OR(AND($D1962=LataProjekcji,$F1962&gt;0),AND($D1962=LataProjekcji,$F1962=0,$E1963&lt;=10)),$F1963,IF($D1962&lt;LataProjekcji,IF((SUM($K1964:S1964)+$D1964)&lt;$D1963,$D1964,$D1963-SUM($K1964:S1964)),0)),0)</f>
        <v>0</v>
      </c>
      <c r="U1964" s="247">
        <f ca="1">ROUND(IF(OR(AND($D1962=LataProjekcji,$F1962&gt;0),AND($D1962=LataProjekcji,$F1962=0,$E1963&lt;=10)),$F1963,IF($D1962&lt;LataProjekcji,IF((SUM($K1964:T1964)+$D1964)&lt;$D1963,$D1964,$D1963-SUM($K1964:T1964)),0)),0)</f>
        <v>0</v>
      </c>
      <c r="V1964" s="247">
        <f ca="1">ROUND(IF(OR(AND($D1962=LataProjekcji,$F1962&gt;0),AND($D1962=LataProjekcji,$F1962=0,$E1963&lt;=10)),$F1963,IF($D1962&lt;LataProjekcji,IF((SUM($K1964:U1964)+$D1964)&lt;$D1963,$D1964,$D1963-SUM($K1964:U1964)),0)),0)</f>
        <v>0</v>
      </c>
      <c r="W1964" s="247">
        <f ca="1">ROUND(IF(OR(AND($D1962=LataProjekcji,$F1962&gt;0),AND($D1962=LataProjekcji,$F1962=0,$E1963&lt;=10)),$F1963,IF($D1962&lt;LataProjekcji,IF((SUM($K1964:V1964)+$D1964)&lt;$D1963,$D1964,$D1963-SUM($K1964:V1964)),0)),0)</f>
        <v>0</v>
      </c>
      <c r="X1964" s="247">
        <f ca="1">ROUND(IF(OR(AND($D1962=LataProjekcji,$F1962&gt;0),AND($D1962=LataProjekcji,$F1962=0,$E1963&lt;=10)),$F1963,IF($D1962&lt;LataProjekcji,IF((SUM($K1964:W1964)+$D1964)&lt;$D1963,$D1964,$D1963-SUM($K1964:W1964)),0)),0)</f>
        <v>0</v>
      </c>
      <c r="Y1964" s="247">
        <f ca="1">ROUND(IF(OR(AND($D1962=LataProjekcji,$F1962&gt;0),AND($D1962=LataProjekcji,$F1962=0,$E1963&lt;=10)),$F1963,IF($D1962&lt;LataProjekcji,IF((SUM($K1964:X1964)+$D1964)&lt;$D1963,$D1964,$D1963-SUM($K1964:X1964)),0)),0)</f>
        <v>0</v>
      </c>
      <c r="Z1964" s="247">
        <f ca="1">ROUND(IF(OR(AND($D1962=LataProjekcji,$F1962&gt;0),AND($D1962=LataProjekcji,$F1962=0,$E1963&lt;=10)),$F1963,IF($D1962&lt;LataProjekcji,IF((SUM($K1964:Y1964)+$D1964)&lt;$D1963,$D1964,$D1963-SUM($K1964:Y1964)),0)),0)</f>
        <v>0</v>
      </c>
      <c r="AA1964" s="247">
        <f ca="1">ROUND(IF(OR(AND($D1962=LataProjekcji,$F1962&gt;0),AND($D1962=LataProjekcji,$F1962=0,$E1963&lt;=10)),$F1963,IF($D1962&lt;LataProjekcji,IF((SUM($K1964:Z1964)+$D1964)&lt;$D1963,$D1964,$D1963-SUM($K1964:Z1964)),0)),0)</f>
        <v>0</v>
      </c>
      <c r="AB1964" s="247">
        <f ca="1">ROUND(IF(OR(AND($D1962=LataProjekcji,$F1962&gt;0),AND($D1962=LataProjekcji,$F1962=0,$E1963&lt;=10)),$F1963,IF($D1962&lt;LataProjekcji,IF((SUM($K1964:AA1964)+$D1964)&lt;$D1963,$D1964,$D1963-SUM($K1964:AA1964)),0)),0)</f>
        <v>0</v>
      </c>
      <c r="AC1964" s="247">
        <f ca="1">ROUND(IF(OR(AND($D1962=LataProjekcji,$F1962&gt;0),AND($D1962=LataProjekcji,$F1962=0,$E1963&lt;=10)),$F1963,IF($D1962&lt;LataProjekcji,IF((SUM($K1964:AB1964)+$D1964)&lt;$D1963,$D1964,$D1963-SUM($K1964:AB1964)),0)),0)</f>
        <v>0</v>
      </c>
      <c r="AD1964" s="247">
        <f ca="1">ROUND(IF(OR(AND($D1962=LataProjekcji,$F1962&gt;0),AND($D1962=LataProjekcji,$F1962=0,$E1963&lt;=10)),$F1963,IF($D1962&lt;LataProjekcji,IF((SUM($K1964:AC1964)+$D1964)&lt;$D1963,$D1964,$D1963-SUM($K1964:AC1964)),0)),0)</f>
        <v>0</v>
      </c>
      <c r="AE1964" s="247">
        <f ca="1">ROUND(IF(OR(AND($D1962=LataProjekcji,$F1962&gt;0),AND($D1962=LataProjekcji,$F1962=0,$E1963&lt;=10)),$F1963,IF($D1962&lt;LataProjekcji,IF((SUM($K1964:AD1964)+$D1964)&lt;$D1963,$D1964,$D1963-SUM($K1964:AD1964)),0)),0)</f>
        <v>0</v>
      </c>
    </row>
    <row r="1965" spans="1:31" ht="12.5" hidden="1" thickBot="1">
      <c r="A1965" s="325"/>
      <c r="B1965" s="21" t="s">
        <v>396</v>
      </c>
      <c r="C1965" s="21"/>
      <c r="D1965" s="22"/>
      <c r="E1965" s="21"/>
      <c r="F1965" s="21"/>
      <c r="G1965" s="21"/>
      <c r="H1965" s="21"/>
      <c r="I1965" s="21"/>
      <c r="J1965" s="21"/>
      <c r="K1965" s="22">
        <f ca="1">ROUND(K1964,0)</f>
        <v>0</v>
      </c>
      <c r="L1965" s="22">
        <f t="shared" ref="L1965:W1965" ca="1" si="2671">ROUND(K1965+L1964,0)</f>
        <v>0</v>
      </c>
      <c r="M1965" s="22">
        <f t="shared" ca="1" si="2671"/>
        <v>0</v>
      </c>
      <c r="N1965" s="22">
        <f t="shared" ca="1" si="2671"/>
        <v>0</v>
      </c>
      <c r="O1965" s="22">
        <f t="shared" ca="1" si="2671"/>
        <v>0</v>
      </c>
      <c r="P1965" s="22">
        <f t="shared" ca="1" si="2671"/>
        <v>0</v>
      </c>
      <c r="Q1965" s="22">
        <f t="shared" ca="1" si="2671"/>
        <v>0</v>
      </c>
      <c r="R1965" s="22">
        <f t="shared" ca="1" si="2671"/>
        <v>0</v>
      </c>
      <c r="S1965" s="22">
        <f t="shared" ca="1" si="2671"/>
        <v>0</v>
      </c>
      <c r="T1965" s="22">
        <f t="shared" ca="1" si="2671"/>
        <v>0</v>
      </c>
      <c r="U1965" s="22">
        <f t="shared" ca="1" si="2671"/>
        <v>0</v>
      </c>
      <c r="V1965" s="22">
        <f t="shared" ca="1" si="2671"/>
        <v>0</v>
      </c>
      <c r="W1965" s="22">
        <f t="shared" ca="1" si="2671"/>
        <v>0</v>
      </c>
      <c r="X1965" s="22">
        <f ca="1">ROUND(W1965+X1964,0)</f>
        <v>0</v>
      </c>
      <c r="Y1965" s="22">
        <f ca="1">ROUND(X1965+Y1964,0)</f>
        <v>0</v>
      </c>
      <c r="Z1965" s="22">
        <f t="shared" ref="Z1965:AA1965" ca="1" si="2672">ROUND(Y1965+Z1964,0)</f>
        <v>0</v>
      </c>
      <c r="AA1965" s="22">
        <f t="shared" ca="1" si="2672"/>
        <v>0</v>
      </c>
      <c r="AB1965" s="22">
        <f t="shared" ref="AB1965" ca="1" si="2673">ROUND(AA1965+AB1964,0)</f>
        <v>0</v>
      </c>
      <c r="AC1965" s="22">
        <f t="shared" ref="AC1965" ca="1" si="2674">ROUND(AB1965+AC1964,0)</f>
        <v>0</v>
      </c>
      <c r="AD1965" s="22">
        <f t="shared" ref="AD1965" ca="1" si="2675">ROUND(AC1965+AD1964,0)</f>
        <v>0</v>
      </c>
      <c r="AE1965" s="22">
        <f t="shared" ref="AE1965" ca="1" si="2676">ROUND(AD1965+AE1964,0)</f>
        <v>0</v>
      </c>
    </row>
    <row r="1966" spans="1:31" ht="12.5" hidden="1" thickBot="1">
      <c r="A1966" s="325"/>
      <c r="B1966" s="21" t="s">
        <v>387</v>
      </c>
      <c r="C1966" s="21"/>
      <c r="D1966" s="22"/>
      <c r="E1966" s="21"/>
      <c r="F1966" s="21"/>
      <c r="G1966" s="21"/>
      <c r="H1966" s="534">
        <f>H1959+7</f>
        <v>590</v>
      </c>
      <c r="I1966" s="21"/>
      <c r="J1966" s="21"/>
      <c r="K1966" s="76">
        <f ca="1">IF($D1962=LataProjekcji,ROUND($D1963-K1965,0),ROUND(IF(K1964=0,0,$D1963-K1965),0))</f>
        <v>0</v>
      </c>
      <c r="L1966" s="253">
        <f t="shared" ref="L1966:W1966" ca="1" si="2677">IF($D1962=LataProjekcji,ROUND($D1963-L1965,0),ROUND(IF(AND(L1964=0,K1966&gt;0),$D1963-L1965,IF(L1964=0,0,$D1963-L1965)),0))</f>
        <v>0</v>
      </c>
      <c r="M1966" s="253">
        <f t="shared" ca="1" si="2677"/>
        <v>0</v>
      </c>
      <c r="N1966" s="253">
        <f t="shared" ca="1" si="2677"/>
        <v>0</v>
      </c>
      <c r="O1966" s="253">
        <f t="shared" ca="1" si="2677"/>
        <v>0</v>
      </c>
      <c r="P1966" s="253">
        <f t="shared" ca="1" si="2677"/>
        <v>0</v>
      </c>
      <c r="Q1966" s="253">
        <f t="shared" ca="1" si="2677"/>
        <v>0</v>
      </c>
      <c r="R1966" s="253">
        <f t="shared" ca="1" si="2677"/>
        <v>0</v>
      </c>
      <c r="S1966" s="253">
        <f t="shared" ca="1" si="2677"/>
        <v>0</v>
      </c>
      <c r="T1966" s="253">
        <f t="shared" ca="1" si="2677"/>
        <v>0</v>
      </c>
      <c r="U1966" s="253">
        <f t="shared" ca="1" si="2677"/>
        <v>0</v>
      </c>
      <c r="V1966" s="253">
        <f t="shared" ca="1" si="2677"/>
        <v>0</v>
      </c>
      <c r="W1966" s="253">
        <f t="shared" ca="1" si="2677"/>
        <v>0</v>
      </c>
      <c r="X1966" s="253">
        <f t="shared" ref="X1966:AA1966" ca="1" si="2678">IF($D1962=LataProjekcji,ROUND($D1963-X1965,0),ROUND(IF(AND(X1964=0,W1966&gt;0),$D1963-X1965,IF(X1964=0,0,$D1963-X1965)),0))</f>
        <v>0</v>
      </c>
      <c r="Y1966" s="253">
        <f t="shared" ca="1" si="2678"/>
        <v>0</v>
      </c>
      <c r="Z1966" s="253">
        <f t="shared" ca="1" si="2678"/>
        <v>0</v>
      </c>
      <c r="AA1966" s="253">
        <f t="shared" ca="1" si="2678"/>
        <v>0</v>
      </c>
      <c r="AB1966" s="253">
        <f t="shared" ref="AB1966" ca="1" si="2679">IF($D1962=LataProjekcji,ROUND($D1963-AB1965,0),ROUND(IF(AND(AB1964=0,AA1966&gt;0),$D1963-AB1965,IF(AB1964=0,0,$D1963-AB1965)),0))</f>
        <v>0</v>
      </c>
      <c r="AC1966" s="253">
        <f t="shared" ref="AC1966" ca="1" si="2680">IF($D1962=LataProjekcji,ROUND($D1963-AC1965,0),ROUND(IF(AND(AC1964=0,AB1966&gt;0),$D1963-AC1965,IF(AC1964=0,0,$D1963-AC1965)),0))</f>
        <v>0</v>
      </c>
      <c r="AD1966" s="253">
        <f t="shared" ref="AD1966" ca="1" si="2681">IF($D1962=LataProjekcji,ROUND($D1963-AD1965,0),ROUND(IF(AND(AD1964=0,AC1966&gt;0),$D1963-AD1965,IF(AD1964=0,0,$D1963-AD1965)),0))</f>
        <v>0</v>
      </c>
      <c r="AE1966" s="253">
        <f t="shared" ref="AE1966" ca="1" si="2682">IF($D1962=LataProjekcji,ROUND($D1963-AE1965,0),ROUND(IF(AND(AE1964=0,AD1966&gt;0),$D1963-AE1965,IF(AE1964=0,0,$D1963-AE1965)),0))</f>
        <v>0</v>
      </c>
    </row>
    <row r="1967" spans="1:31" hidden="1">
      <c r="A1967" s="325"/>
      <c r="B1967" s="21"/>
      <c r="C1967" s="21"/>
      <c r="D1967" s="21"/>
      <c r="E1967" s="21"/>
      <c r="F1967" s="21"/>
      <c r="G1967" s="21"/>
      <c r="H1967" s="384">
        <f>H1960+1</f>
        <v>3</v>
      </c>
      <c r="I1967" s="21"/>
      <c r="J1967" s="384" t="s">
        <v>403</v>
      </c>
      <c r="K1967" s="523">
        <f t="shared" ref="K1967:AE1967" ca="1" si="2683">IF(AND(OFFSET($F$269,$D1961,0)="tak",OFFSET($G$269,$D1961,0)="tak",OFFSET($J$269,$D1961,0)="ok",LataProjekcji&lt;=Koniec_Projekt),ROUND(OFFSET($K$2527,$H1966,(COLUMN()-11))*OFFSET($K$590,$H1967,(COLUMN()-11)),0),0)</f>
        <v>0</v>
      </c>
      <c r="L1967" s="523">
        <f t="shared" ca="1" si="2683"/>
        <v>0</v>
      </c>
      <c r="M1967" s="523">
        <f t="shared" ca="1" si="2683"/>
        <v>0</v>
      </c>
      <c r="N1967" s="523">
        <f t="shared" ca="1" si="2683"/>
        <v>0</v>
      </c>
      <c r="O1967" s="523">
        <f t="shared" ca="1" si="2683"/>
        <v>0</v>
      </c>
      <c r="P1967" s="523">
        <f t="shared" ca="1" si="2683"/>
        <v>0</v>
      </c>
      <c r="Q1967" s="523">
        <f t="shared" ca="1" si="2683"/>
        <v>0</v>
      </c>
      <c r="R1967" s="523">
        <f t="shared" ca="1" si="2683"/>
        <v>0</v>
      </c>
      <c r="S1967" s="523">
        <f t="shared" ca="1" si="2683"/>
        <v>0</v>
      </c>
      <c r="T1967" s="523">
        <f t="shared" ca="1" si="2683"/>
        <v>0</v>
      </c>
      <c r="U1967" s="523">
        <f t="shared" ca="1" si="2683"/>
        <v>0</v>
      </c>
      <c r="V1967" s="523">
        <f t="shared" ca="1" si="2683"/>
        <v>0</v>
      </c>
      <c r="W1967" s="523">
        <f t="shared" ca="1" si="2683"/>
        <v>0</v>
      </c>
      <c r="X1967" s="523">
        <f t="shared" ca="1" si="2683"/>
        <v>0</v>
      </c>
      <c r="Y1967" s="523">
        <f t="shared" ca="1" si="2683"/>
        <v>0</v>
      </c>
      <c r="Z1967" s="523">
        <f t="shared" ca="1" si="2683"/>
        <v>0</v>
      </c>
      <c r="AA1967" s="523">
        <f t="shared" ca="1" si="2683"/>
        <v>0</v>
      </c>
      <c r="AB1967" s="523">
        <f t="shared" ca="1" si="2683"/>
        <v>0</v>
      </c>
      <c r="AC1967" s="523">
        <f t="shared" ca="1" si="2683"/>
        <v>0</v>
      </c>
      <c r="AD1967" s="523">
        <f t="shared" ca="1" si="2683"/>
        <v>0</v>
      </c>
      <c r="AE1967" s="523">
        <f t="shared" ca="1" si="2683"/>
        <v>0</v>
      </c>
    </row>
    <row r="1968" spans="1:31" hidden="1">
      <c r="A1968" s="325"/>
      <c r="B1968" s="20">
        <f ca="1">OFFSET($B$269,D1968,0)</f>
        <v>0</v>
      </c>
      <c r="C1968" s="20"/>
      <c r="D1968" s="21">
        <f>D1961+1</f>
        <v>309</v>
      </c>
      <c r="E1968" s="21"/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  <c r="R1968" s="21"/>
      <c r="S1968" s="21"/>
      <c r="T1968" s="21"/>
      <c r="U1968" s="21"/>
      <c r="V1968" s="21"/>
      <c r="W1968" s="21"/>
      <c r="X1968" s="21"/>
      <c r="Y1968" s="21"/>
      <c r="Z1968" s="21"/>
      <c r="AA1968" s="21"/>
      <c r="AB1968" s="21"/>
      <c r="AC1968" s="21"/>
      <c r="AD1968" s="21"/>
      <c r="AE1968" s="21"/>
    </row>
    <row r="1969" spans="1:31" hidden="1">
      <c r="A1969" s="325"/>
      <c r="B1969" s="21" t="s">
        <v>394</v>
      </c>
      <c r="C1969" s="21"/>
      <c r="D1969" s="164">
        <f ca="1">YEAR(OFFSET($E$269,D1968,0))</f>
        <v>1900</v>
      </c>
      <c r="E1969" s="164">
        <f ca="1">MONTH(OFFSET($E$269,D1968,0))</f>
        <v>1</v>
      </c>
      <c r="F1969" s="522" cm="1">
        <f t="array" aca="1" ref="F1969" ca="1">IleMiesiecyDoKoncaRokuST</f>
        <v>11</v>
      </c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  <c r="R1969" s="21"/>
      <c r="S1969" s="21"/>
      <c r="T1969" s="21"/>
      <c r="U1969" s="21"/>
      <c r="V1969" s="21"/>
      <c r="W1969" s="21"/>
      <c r="X1969" s="21"/>
      <c r="Y1969" s="21"/>
      <c r="Z1969" s="21"/>
      <c r="AA1969" s="21"/>
      <c r="AB1969" s="21"/>
      <c r="AC1969" s="21"/>
      <c r="AD1969" s="21"/>
      <c r="AE1969" s="21"/>
    </row>
    <row r="1970" spans="1:31" hidden="1">
      <c r="A1970" s="325"/>
      <c r="B1970" s="21" t="s">
        <v>387</v>
      </c>
      <c r="C1970" s="21"/>
      <c r="D1970" s="371">
        <f ca="1">IF(E1970&lt;0,0,ROUND(E1970,0))</f>
        <v>0</v>
      </c>
      <c r="E1970" s="248">
        <f ca="1">OFFSET($D$269,D1968,0)</f>
        <v>0</v>
      </c>
      <c r="F1970" s="371">
        <f ca="1">IF(E1970&gt;10,ROUND(($D1971/12)*$F1969,0),$D1970)</f>
        <v>0</v>
      </c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  <c r="R1970" s="21"/>
      <c r="S1970" s="21"/>
      <c r="T1970" s="21"/>
      <c r="U1970" s="21"/>
      <c r="V1970" s="21"/>
      <c r="W1970" s="21"/>
      <c r="X1970" s="21"/>
      <c r="Y1970" s="21"/>
      <c r="Z1970" s="21"/>
      <c r="AA1970" s="21"/>
      <c r="AB1970" s="21"/>
      <c r="AC1970" s="21"/>
      <c r="AD1970" s="21"/>
      <c r="AE1970" s="21"/>
    </row>
    <row r="1971" spans="1:31" hidden="1">
      <c r="A1971" s="325"/>
      <c r="B1971" s="21" t="s">
        <v>395</v>
      </c>
      <c r="C1971" s="415">
        <f ca="1">OFFSET($C$269,D1968,0)</f>
        <v>0</v>
      </c>
      <c r="D1971" s="246">
        <f ca="1">IF(ISBLANK(OFFSET($E$269,D1968,0)),0,IF(E1970&gt;10,ROUND(D1970*C1971,0),IF(D1970&lt;0,0,D1970)))</f>
        <v>0</v>
      </c>
      <c r="E1971" s="21"/>
      <c r="F1971" s="21"/>
      <c r="G1971" s="21"/>
      <c r="H1971" s="21"/>
      <c r="I1971" s="21"/>
      <c r="J1971" s="21"/>
      <c r="K1971" s="74">
        <f ca="1">ROUND(IF($D1969=LataProjekcji,$F1970,IF($D1969=LataProjekcji,$D1971,0)),0)</f>
        <v>0</v>
      </c>
      <c r="L1971" s="247">
        <f ca="1">ROUND(IF(OR(AND($D1969=LataProjekcji,$F1969&gt;0),AND($D1969=LataProjekcji,$F1969=0,$E1970&lt;=10)),$F1970,IF($D1969&lt;LataProjekcji,IF((SUM($K1971:K1971)+$D1971)&lt;$D1970,$D1971,$D1970-SUM($K1971:K1971)),0)),0)</f>
        <v>0</v>
      </c>
      <c r="M1971" s="247">
        <f ca="1">ROUND(IF(OR(AND($D1969=LataProjekcji,$F1969&gt;0),AND($D1969=LataProjekcji,$F1969=0,$E1970&lt;=10)),$F1970,IF($D1969&lt;LataProjekcji,IF((SUM($K1971:L1971)+$D1971)&lt;$D1970,$D1971,$D1970-SUM($K1971:L1971)),0)),0)</f>
        <v>0</v>
      </c>
      <c r="N1971" s="247">
        <f ca="1">ROUND(IF(OR(AND($D1969=LataProjekcji,$F1969&gt;0),AND($D1969=LataProjekcji,$F1969=0,$E1970&lt;=10)),$F1970,IF($D1969&lt;LataProjekcji,IF((SUM($K1971:M1971)+$D1971)&lt;$D1970,$D1971,$D1970-SUM($K1971:M1971)),0)),0)</f>
        <v>0</v>
      </c>
      <c r="O1971" s="247">
        <f ca="1">ROUND(IF(OR(AND($D1969=LataProjekcji,$F1969&gt;0),AND($D1969=LataProjekcji,$F1969=0,$E1970&lt;=10)),$F1970,IF($D1969&lt;LataProjekcji,IF((SUM($K1971:N1971)+$D1971)&lt;$D1970,$D1971,$D1970-SUM($K1971:N1971)),0)),0)</f>
        <v>0</v>
      </c>
      <c r="P1971" s="247">
        <f ca="1">ROUND(IF(OR(AND($D1969=LataProjekcji,$F1969&gt;0),AND($D1969=LataProjekcji,$F1969=0,$E1970&lt;=10)),$F1970,IF($D1969&lt;LataProjekcji,IF((SUM($K1971:O1971)+$D1971)&lt;$D1970,$D1971,$D1970-SUM($K1971:O1971)),0)),0)</f>
        <v>0</v>
      </c>
      <c r="Q1971" s="247">
        <f ca="1">ROUND(IF(OR(AND($D1969=LataProjekcji,$F1969&gt;0),AND($D1969=LataProjekcji,$F1969=0,$E1970&lt;=10)),$F1970,IF($D1969&lt;LataProjekcji,IF((SUM($K1971:P1971)+$D1971)&lt;$D1970,$D1971,$D1970-SUM($K1971:P1971)),0)),0)</f>
        <v>0</v>
      </c>
      <c r="R1971" s="247">
        <f ca="1">ROUND(IF(OR(AND($D1969=LataProjekcji,$F1969&gt;0),AND($D1969=LataProjekcji,$F1969=0,$E1970&lt;=10)),$F1970,IF($D1969&lt;LataProjekcji,IF((SUM($K1971:Q1971)+$D1971)&lt;$D1970,$D1971,$D1970-SUM($K1971:Q1971)),0)),0)</f>
        <v>0</v>
      </c>
      <c r="S1971" s="247">
        <f ca="1">ROUND(IF(OR(AND($D1969=LataProjekcji,$F1969&gt;0),AND($D1969=LataProjekcji,$F1969=0,$E1970&lt;=10)),$F1970,IF($D1969&lt;LataProjekcji,IF((SUM($K1971:R1971)+$D1971)&lt;$D1970,$D1971,$D1970-SUM($K1971:R1971)),0)),0)</f>
        <v>0</v>
      </c>
      <c r="T1971" s="247">
        <f ca="1">ROUND(IF(OR(AND($D1969=LataProjekcji,$F1969&gt;0),AND($D1969=LataProjekcji,$F1969=0,$E1970&lt;=10)),$F1970,IF($D1969&lt;LataProjekcji,IF((SUM($K1971:S1971)+$D1971)&lt;$D1970,$D1971,$D1970-SUM($K1971:S1971)),0)),0)</f>
        <v>0</v>
      </c>
      <c r="U1971" s="247">
        <f ca="1">ROUND(IF(OR(AND($D1969=LataProjekcji,$F1969&gt;0),AND($D1969=LataProjekcji,$F1969=0,$E1970&lt;=10)),$F1970,IF($D1969&lt;LataProjekcji,IF((SUM($K1971:T1971)+$D1971)&lt;$D1970,$D1971,$D1970-SUM($K1971:T1971)),0)),0)</f>
        <v>0</v>
      </c>
      <c r="V1971" s="247">
        <f ca="1">ROUND(IF(OR(AND($D1969=LataProjekcji,$F1969&gt;0),AND($D1969=LataProjekcji,$F1969=0,$E1970&lt;=10)),$F1970,IF($D1969&lt;LataProjekcji,IF((SUM($K1971:U1971)+$D1971)&lt;$D1970,$D1971,$D1970-SUM($K1971:U1971)),0)),0)</f>
        <v>0</v>
      </c>
      <c r="W1971" s="247">
        <f ca="1">ROUND(IF(OR(AND($D1969=LataProjekcji,$F1969&gt;0),AND($D1969=LataProjekcji,$F1969=0,$E1970&lt;=10)),$F1970,IF($D1969&lt;LataProjekcji,IF((SUM($K1971:V1971)+$D1971)&lt;$D1970,$D1971,$D1970-SUM($K1971:V1971)),0)),0)</f>
        <v>0</v>
      </c>
      <c r="X1971" s="247">
        <f ca="1">ROUND(IF(OR(AND($D1969=LataProjekcji,$F1969&gt;0),AND($D1969=LataProjekcji,$F1969=0,$E1970&lt;=10)),$F1970,IF($D1969&lt;LataProjekcji,IF((SUM($K1971:W1971)+$D1971)&lt;$D1970,$D1971,$D1970-SUM($K1971:W1971)),0)),0)</f>
        <v>0</v>
      </c>
      <c r="Y1971" s="247">
        <f ca="1">ROUND(IF(OR(AND($D1969=LataProjekcji,$F1969&gt;0),AND($D1969=LataProjekcji,$F1969=0,$E1970&lt;=10)),$F1970,IF($D1969&lt;LataProjekcji,IF((SUM($K1971:X1971)+$D1971)&lt;$D1970,$D1971,$D1970-SUM($K1971:X1971)),0)),0)</f>
        <v>0</v>
      </c>
      <c r="Z1971" s="247">
        <f ca="1">ROUND(IF(OR(AND($D1969=LataProjekcji,$F1969&gt;0),AND($D1969=LataProjekcji,$F1969=0,$E1970&lt;=10)),$F1970,IF($D1969&lt;LataProjekcji,IF((SUM($K1971:Y1971)+$D1971)&lt;$D1970,$D1971,$D1970-SUM($K1971:Y1971)),0)),0)</f>
        <v>0</v>
      </c>
      <c r="AA1971" s="247">
        <f ca="1">ROUND(IF(OR(AND($D1969=LataProjekcji,$F1969&gt;0),AND($D1969=LataProjekcji,$F1969=0,$E1970&lt;=10)),$F1970,IF($D1969&lt;LataProjekcji,IF((SUM($K1971:Z1971)+$D1971)&lt;$D1970,$D1971,$D1970-SUM($K1971:Z1971)),0)),0)</f>
        <v>0</v>
      </c>
      <c r="AB1971" s="247">
        <f ca="1">ROUND(IF(OR(AND($D1969=LataProjekcji,$F1969&gt;0),AND($D1969=LataProjekcji,$F1969=0,$E1970&lt;=10)),$F1970,IF($D1969&lt;LataProjekcji,IF((SUM($K1971:AA1971)+$D1971)&lt;$D1970,$D1971,$D1970-SUM($K1971:AA1971)),0)),0)</f>
        <v>0</v>
      </c>
      <c r="AC1971" s="247">
        <f ca="1">ROUND(IF(OR(AND($D1969=LataProjekcji,$F1969&gt;0),AND($D1969=LataProjekcji,$F1969=0,$E1970&lt;=10)),$F1970,IF($D1969&lt;LataProjekcji,IF((SUM($K1971:AB1971)+$D1971)&lt;$D1970,$D1971,$D1970-SUM($K1971:AB1971)),0)),0)</f>
        <v>0</v>
      </c>
      <c r="AD1971" s="247">
        <f ca="1">ROUND(IF(OR(AND($D1969=LataProjekcji,$F1969&gt;0),AND($D1969=LataProjekcji,$F1969=0,$E1970&lt;=10)),$F1970,IF($D1969&lt;LataProjekcji,IF((SUM($K1971:AC1971)+$D1971)&lt;$D1970,$D1971,$D1970-SUM($K1971:AC1971)),0)),0)</f>
        <v>0</v>
      </c>
      <c r="AE1971" s="247">
        <f ca="1">ROUND(IF(OR(AND($D1969=LataProjekcji,$F1969&gt;0),AND($D1969=LataProjekcji,$F1969=0,$E1970&lt;=10)),$F1970,IF($D1969&lt;LataProjekcji,IF((SUM($K1971:AD1971)+$D1971)&lt;$D1970,$D1971,$D1970-SUM($K1971:AD1971)),0)),0)</f>
        <v>0</v>
      </c>
    </row>
    <row r="1972" spans="1:31" ht="12.5" hidden="1" thickBot="1">
      <c r="A1972" s="325"/>
      <c r="B1972" s="21" t="s">
        <v>396</v>
      </c>
      <c r="C1972" s="21"/>
      <c r="D1972" s="22"/>
      <c r="E1972" s="21"/>
      <c r="F1972" s="21"/>
      <c r="G1972" s="21"/>
      <c r="H1972" s="21"/>
      <c r="I1972" s="21"/>
      <c r="J1972" s="21"/>
      <c r="K1972" s="22">
        <f ca="1">ROUND(K1971,0)</f>
        <v>0</v>
      </c>
      <c r="L1972" s="22">
        <f t="shared" ref="L1972:W1972" ca="1" si="2684">ROUND(K1972+L1971,0)</f>
        <v>0</v>
      </c>
      <c r="M1972" s="22">
        <f t="shared" ca="1" si="2684"/>
        <v>0</v>
      </c>
      <c r="N1972" s="22">
        <f t="shared" ca="1" si="2684"/>
        <v>0</v>
      </c>
      <c r="O1972" s="22">
        <f t="shared" ca="1" si="2684"/>
        <v>0</v>
      </c>
      <c r="P1972" s="22">
        <f t="shared" ca="1" si="2684"/>
        <v>0</v>
      </c>
      <c r="Q1972" s="22">
        <f t="shared" ca="1" si="2684"/>
        <v>0</v>
      </c>
      <c r="R1972" s="22">
        <f t="shared" ca="1" si="2684"/>
        <v>0</v>
      </c>
      <c r="S1972" s="22">
        <f t="shared" ca="1" si="2684"/>
        <v>0</v>
      </c>
      <c r="T1972" s="22">
        <f t="shared" ca="1" si="2684"/>
        <v>0</v>
      </c>
      <c r="U1972" s="22">
        <f t="shared" ca="1" si="2684"/>
        <v>0</v>
      </c>
      <c r="V1972" s="22">
        <f t="shared" ca="1" si="2684"/>
        <v>0</v>
      </c>
      <c r="W1972" s="22">
        <f t="shared" ca="1" si="2684"/>
        <v>0</v>
      </c>
      <c r="X1972" s="22">
        <f ca="1">ROUND(W1972+X1971,0)</f>
        <v>0</v>
      </c>
      <c r="Y1972" s="22">
        <f ca="1">ROUND(X1972+Y1971,0)</f>
        <v>0</v>
      </c>
      <c r="Z1972" s="22">
        <f t="shared" ref="Z1972:AA1972" ca="1" si="2685">ROUND(Y1972+Z1971,0)</f>
        <v>0</v>
      </c>
      <c r="AA1972" s="22">
        <f t="shared" ca="1" si="2685"/>
        <v>0</v>
      </c>
      <c r="AB1972" s="22">
        <f t="shared" ref="AB1972" ca="1" si="2686">ROUND(AA1972+AB1971,0)</f>
        <v>0</v>
      </c>
      <c r="AC1972" s="22">
        <f t="shared" ref="AC1972" ca="1" si="2687">ROUND(AB1972+AC1971,0)</f>
        <v>0</v>
      </c>
      <c r="AD1972" s="22">
        <f t="shared" ref="AD1972" ca="1" si="2688">ROUND(AC1972+AD1971,0)</f>
        <v>0</v>
      </c>
      <c r="AE1972" s="22">
        <f t="shared" ref="AE1972" ca="1" si="2689">ROUND(AD1972+AE1971,0)</f>
        <v>0</v>
      </c>
    </row>
    <row r="1973" spans="1:31" ht="12.5" hidden="1" thickBot="1">
      <c r="A1973" s="325"/>
      <c r="B1973" s="21" t="s">
        <v>387</v>
      </c>
      <c r="C1973" s="21"/>
      <c r="D1973" s="22"/>
      <c r="E1973" s="21"/>
      <c r="F1973" s="21"/>
      <c r="G1973" s="21"/>
      <c r="H1973" s="534">
        <f>H1966+7</f>
        <v>597</v>
      </c>
      <c r="I1973" s="21"/>
      <c r="J1973" s="21"/>
      <c r="K1973" s="76">
        <f ca="1">IF($D1969=LataProjekcji,ROUND($D1970-K1972,0),ROUND(IF(K1971=0,0,$D1970-K1972),0))</f>
        <v>0</v>
      </c>
      <c r="L1973" s="253">
        <f t="shared" ref="L1973:W1973" ca="1" si="2690">IF($D1969=LataProjekcji,ROUND($D1970-L1972,0),ROUND(IF(AND(L1971=0,K1973&gt;0),$D1970-L1972,IF(L1971=0,0,$D1970-L1972)),0))</f>
        <v>0</v>
      </c>
      <c r="M1973" s="253">
        <f t="shared" ca="1" si="2690"/>
        <v>0</v>
      </c>
      <c r="N1973" s="253">
        <f t="shared" ca="1" si="2690"/>
        <v>0</v>
      </c>
      <c r="O1973" s="253">
        <f t="shared" ca="1" si="2690"/>
        <v>0</v>
      </c>
      <c r="P1973" s="253">
        <f t="shared" ca="1" si="2690"/>
        <v>0</v>
      </c>
      <c r="Q1973" s="253">
        <f t="shared" ca="1" si="2690"/>
        <v>0</v>
      </c>
      <c r="R1973" s="253">
        <f t="shared" ca="1" si="2690"/>
        <v>0</v>
      </c>
      <c r="S1973" s="253">
        <f t="shared" ca="1" si="2690"/>
        <v>0</v>
      </c>
      <c r="T1973" s="253">
        <f t="shared" ca="1" si="2690"/>
        <v>0</v>
      </c>
      <c r="U1973" s="253">
        <f t="shared" ca="1" si="2690"/>
        <v>0</v>
      </c>
      <c r="V1973" s="253">
        <f t="shared" ca="1" si="2690"/>
        <v>0</v>
      </c>
      <c r="W1973" s="253">
        <f t="shared" ca="1" si="2690"/>
        <v>0</v>
      </c>
      <c r="X1973" s="253">
        <f t="shared" ref="X1973:AA1973" ca="1" si="2691">IF($D1969=LataProjekcji,ROUND($D1970-X1972,0),ROUND(IF(AND(X1971=0,W1973&gt;0),$D1970-X1972,IF(X1971=0,0,$D1970-X1972)),0))</f>
        <v>0</v>
      </c>
      <c r="Y1973" s="253">
        <f t="shared" ca="1" si="2691"/>
        <v>0</v>
      </c>
      <c r="Z1973" s="253">
        <f t="shared" ca="1" si="2691"/>
        <v>0</v>
      </c>
      <c r="AA1973" s="253">
        <f t="shared" ca="1" si="2691"/>
        <v>0</v>
      </c>
      <c r="AB1973" s="253">
        <f t="shared" ref="AB1973" ca="1" si="2692">IF($D1969=LataProjekcji,ROUND($D1970-AB1972,0),ROUND(IF(AND(AB1971=0,AA1973&gt;0),$D1970-AB1972,IF(AB1971=0,0,$D1970-AB1972)),0))</f>
        <v>0</v>
      </c>
      <c r="AC1973" s="253">
        <f t="shared" ref="AC1973" ca="1" si="2693">IF($D1969=LataProjekcji,ROUND($D1970-AC1972,0),ROUND(IF(AND(AC1971=0,AB1973&gt;0),$D1970-AC1972,IF(AC1971=0,0,$D1970-AC1972)),0))</f>
        <v>0</v>
      </c>
      <c r="AD1973" s="253">
        <f t="shared" ref="AD1973" ca="1" si="2694">IF($D1969=LataProjekcji,ROUND($D1970-AD1972,0),ROUND(IF(AND(AD1971=0,AC1973&gt;0),$D1970-AD1972,IF(AD1971=0,0,$D1970-AD1972)),0))</f>
        <v>0</v>
      </c>
      <c r="AE1973" s="253">
        <f t="shared" ref="AE1973" ca="1" si="2695">IF($D1969=LataProjekcji,ROUND($D1970-AE1972,0),ROUND(IF(AND(AE1971=0,AD1973&gt;0),$D1970-AE1972,IF(AE1971=0,0,$D1970-AE1972)),0))</f>
        <v>0</v>
      </c>
    </row>
    <row r="1974" spans="1:31" hidden="1">
      <c r="A1974" s="325"/>
      <c r="B1974" s="21"/>
      <c r="C1974" s="21"/>
      <c r="D1974" s="22"/>
      <c r="E1974" s="21"/>
      <c r="F1974" s="21"/>
      <c r="G1974" s="21"/>
      <c r="H1974" s="384">
        <f>H1967+1</f>
        <v>4</v>
      </c>
      <c r="I1974" s="21"/>
      <c r="J1974" s="384" t="s">
        <v>403</v>
      </c>
      <c r="K1974" s="523">
        <f t="shared" ref="K1974:AE1974" ca="1" si="2696">IF(AND(OFFSET($F$269,$D1968,0)="tak",OFFSET($G$269,$D1968,0)="tak",OFFSET($J$269,$D1968,0)="ok",LataProjekcji&lt;=Koniec_Projekt),ROUND(OFFSET($K$2527,$H1973,(COLUMN()-11))*OFFSET($K$590,$H1974,(COLUMN()-11)),0),0)</f>
        <v>0</v>
      </c>
      <c r="L1974" s="523">
        <f t="shared" ca="1" si="2696"/>
        <v>0</v>
      </c>
      <c r="M1974" s="523">
        <f t="shared" ca="1" si="2696"/>
        <v>0</v>
      </c>
      <c r="N1974" s="523">
        <f t="shared" ca="1" si="2696"/>
        <v>0</v>
      </c>
      <c r="O1974" s="523">
        <f t="shared" ca="1" si="2696"/>
        <v>0</v>
      </c>
      <c r="P1974" s="523">
        <f t="shared" ca="1" si="2696"/>
        <v>0</v>
      </c>
      <c r="Q1974" s="523">
        <f t="shared" ca="1" si="2696"/>
        <v>0</v>
      </c>
      <c r="R1974" s="523">
        <f t="shared" ca="1" si="2696"/>
        <v>0</v>
      </c>
      <c r="S1974" s="523">
        <f t="shared" ca="1" si="2696"/>
        <v>0</v>
      </c>
      <c r="T1974" s="523">
        <f t="shared" ca="1" si="2696"/>
        <v>0</v>
      </c>
      <c r="U1974" s="523">
        <f t="shared" ca="1" si="2696"/>
        <v>0</v>
      </c>
      <c r="V1974" s="523">
        <f t="shared" ca="1" si="2696"/>
        <v>0</v>
      </c>
      <c r="W1974" s="523">
        <f t="shared" ca="1" si="2696"/>
        <v>0</v>
      </c>
      <c r="X1974" s="523">
        <f t="shared" ca="1" si="2696"/>
        <v>0</v>
      </c>
      <c r="Y1974" s="523">
        <f t="shared" ca="1" si="2696"/>
        <v>0</v>
      </c>
      <c r="Z1974" s="523">
        <f t="shared" ca="1" si="2696"/>
        <v>0</v>
      </c>
      <c r="AA1974" s="523">
        <f t="shared" ca="1" si="2696"/>
        <v>0</v>
      </c>
      <c r="AB1974" s="523">
        <f t="shared" ca="1" si="2696"/>
        <v>0</v>
      </c>
      <c r="AC1974" s="523">
        <f t="shared" ca="1" si="2696"/>
        <v>0</v>
      </c>
      <c r="AD1974" s="523">
        <f t="shared" ca="1" si="2696"/>
        <v>0</v>
      </c>
      <c r="AE1974" s="523">
        <f t="shared" ca="1" si="2696"/>
        <v>0</v>
      </c>
    </row>
    <row r="1975" spans="1:31" hidden="1">
      <c r="A1975" s="325"/>
      <c r="B1975" s="20">
        <f ca="1">OFFSET($B$269,D1975,0)</f>
        <v>0</v>
      </c>
      <c r="C1975" s="20"/>
      <c r="D1975" s="21">
        <f>D1968+1</f>
        <v>310</v>
      </c>
      <c r="E1975" s="21"/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  <c r="R1975" s="21"/>
      <c r="S1975" s="21"/>
      <c r="T1975" s="21"/>
      <c r="U1975" s="21"/>
      <c r="V1975" s="21"/>
      <c r="W1975" s="21"/>
      <c r="X1975" s="21"/>
      <c r="Y1975" s="21"/>
      <c r="Z1975" s="21"/>
      <c r="AA1975" s="21"/>
      <c r="AB1975" s="21"/>
      <c r="AC1975" s="21"/>
      <c r="AD1975" s="21"/>
      <c r="AE1975" s="21"/>
    </row>
    <row r="1976" spans="1:31" hidden="1">
      <c r="A1976" s="325"/>
      <c r="B1976" s="21" t="s">
        <v>394</v>
      </c>
      <c r="C1976" s="21"/>
      <c r="D1976" s="164">
        <f ca="1">YEAR(OFFSET($E$269,D1975,0))</f>
        <v>1900</v>
      </c>
      <c r="E1976" s="164">
        <f ca="1">MONTH(OFFSET($E$269,D1975,0))</f>
        <v>1</v>
      </c>
      <c r="F1976" s="522" cm="1">
        <f t="array" aca="1" ref="F1976" ca="1">IleMiesiecyDoKoncaRokuST</f>
        <v>11</v>
      </c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  <c r="R1976" s="21"/>
      <c r="S1976" s="21"/>
      <c r="T1976" s="21"/>
      <c r="U1976" s="21"/>
      <c r="V1976" s="21"/>
      <c r="W1976" s="21"/>
      <c r="X1976" s="21"/>
      <c r="Y1976" s="21"/>
      <c r="Z1976" s="21"/>
      <c r="AA1976" s="21"/>
      <c r="AB1976" s="21"/>
      <c r="AC1976" s="21"/>
      <c r="AD1976" s="21"/>
      <c r="AE1976" s="21"/>
    </row>
    <row r="1977" spans="1:31" hidden="1">
      <c r="A1977" s="325"/>
      <c r="B1977" s="21" t="s">
        <v>387</v>
      </c>
      <c r="C1977" s="21"/>
      <c r="D1977" s="368">
        <f ca="1">IF(E1977&lt;0,0,ROUND(E1977,0))</f>
        <v>0</v>
      </c>
      <c r="E1977" s="248">
        <f ca="1">OFFSET($D$269,D1975,0)</f>
        <v>0</v>
      </c>
      <c r="F1977" s="368">
        <f ca="1">IF(E1977&gt;10,ROUND(($D1978/12)*$F1976,0),$D1977)</f>
        <v>0</v>
      </c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  <c r="R1977" s="21"/>
      <c r="S1977" s="21"/>
      <c r="T1977" s="21"/>
      <c r="U1977" s="21"/>
      <c r="V1977" s="21"/>
      <c r="W1977" s="21"/>
      <c r="X1977" s="21"/>
      <c r="Y1977" s="21"/>
      <c r="Z1977" s="21"/>
      <c r="AA1977" s="21"/>
      <c r="AB1977" s="21"/>
      <c r="AC1977" s="21"/>
      <c r="AD1977" s="21"/>
      <c r="AE1977" s="21"/>
    </row>
    <row r="1978" spans="1:31" hidden="1">
      <c r="A1978" s="325"/>
      <c r="B1978" s="21" t="s">
        <v>395</v>
      </c>
      <c r="C1978" s="415">
        <f ca="1">OFFSET($C$269,D1975,0)</f>
        <v>0</v>
      </c>
      <c r="D1978" s="246">
        <f ca="1">IF(ISBLANK(OFFSET($E$269,D1975,0)),0,IF(E1977&gt;10,ROUND(D1977*C1978,0),IF(D1977&lt;0,0,D1977)))</f>
        <v>0</v>
      </c>
      <c r="E1978" s="21"/>
      <c r="F1978" s="21"/>
      <c r="G1978" s="21"/>
      <c r="H1978" s="21"/>
      <c r="I1978" s="21"/>
      <c r="J1978" s="21"/>
      <c r="K1978" s="74">
        <f ca="1">ROUND(IF($D1976=LataProjekcji,$F1977,IF($D1976=LataProjekcji,$D1978,0)),0)</f>
        <v>0</v>
      </c>
      <c r="L1978" s="247">
        <f ca="1">ROUND(IF(OR(AND($D1976=LataProjekcji,$F1976&gt;0),AND($D1976=LataProjekcji,$F1976=0,$E1977&lt;=10)),$F1977,IF($D1976&lt;LataProjekcji,IF((SUM($K1978:K1978)+$D1978)&lt;$D1977,$D1978,$D1977-SUM($K1978:K1978)),0)),0)</f>
        <v>0</v>
      </c>
      <c r="M1978" s="247">
        <f ca="1">ROUND(IF(OR(AND($D1976=LataProjekcji,$F1976&gt;0),AND($D1976=LataProjekcji,$F1976=0,$E1977&lt;=10)),$F1977,IF($D1976&lt;LataProjekcji,IF((SUM($K1978:L1978)+$D1978)&lt;$D1977,$D1978,$D1977-SUM($K1978:L1978)),0)),0)</f>
        <v>0</v>
      </c>
      <c r="N1978" s="247">
        <f ca="1">ROUND(IF(OR(AND($D1976=LataProjekcji,$F1976&gt;0),AND($D1976=LataProjekcji,$F1976=0,$E1977&lt;=10)),$F1977,IF($D1976&lt;LataProjekcji,IF((SUM($K1978:M1978)+$D1978)&lt;$D1977,$D1978,$D1977-SUM($K1978:M1978)),0)),0)</f>
        <v>0</v>
      </c>
      <c r="O1978" s="247">
        <f ca="1">ROUND(IF(OR(AND($D1976=LataProjekcji,$F1976&gt;0),AND($D1976=LataProjekcji,$F1976=0,$E1977&lt;=10)),$F1977,IF($D1976&lt;LataProjekcji,IF((SUM($K1978:N1978)+$D1978)&lt;$D1977,$D1978,$D1977-SUM($K1978:N1978)),0)),0)</f>
        <v>0</v>
      </c>
      <c r="P1978" s="247">
        <f ca="1">ROUND(IF(OR(AND($D1976=LataProjekcji,$F1976&gt;0),AND($D1976=LataProjekcji,$F1976=0,$E1977&lt;=10)),$F1977,IF($D1976&lt;LataProjekcji,IF((SUM($K1978:O1978)+$D1978)&lt;$D1977,$D1978,$D1977-SUM($K1978:O1978)),0)),0)</f>
        <v>0</v>
      </c>
      <c r="Q1978" s="247">
        <f ca="1">ROUND(IF(OR(AND($D1976=LataProjekcji,$F1976&gt;0),AND($D1976=LataProjekcji,$F1976=0,$E1977&lt;=10)),$F1977,IF($D1976&lt;LataProjekcji,IF((SUM($K1978:P1978)+$D1978)&lt;$D1977,$D1978,$D1977-SUM($K1978:P1978)),0)),0)</f>
        <v>0</v>
      </c>
      <c r="R1978" s="247">
        <f ca="1">ROUND(IF(OR(AND($D1976=LataProjekcji,$F1976&gt;0),AND($D1976=LataProjekcji,$F1976=0,$E1977&lt;=10)),$F1977,IF($D1976&lt;LataProjekcji,IF((SUM($K1978:Q1978)+$D1978)&lt;$D1977,$D1978,$D1977-SUM($K1978:Q1978)),0)),0)</f>
        <v>0</v>
      </c>
      <c r="S1978" s="247">
        <f ca="1">ROUND(IF(OR(AND($D1976=LataProjekcji,$F1976&gt;0),AND($D1976=LataProjekcji,$F1976=0,$E1977&lt;=10)),$F1977,IF($D1976&lt;LataProjekcji,IF((SUM($K1978:R1978)+$D1978)&lt;$D1977,$D1978,$D1977-SUM($K1978:R1978)),0)),0)</f>
        <v>0</v>
      </c>
      <c r="T1978" s="247">
        <f ca="1">ROUND(IF(OR(AND($D1976=LataProjekcji,$F1976&gt;0),AND($D1976=LataProjekcji,$F1976=0,$E1977&lt;=10)),$F1977,IF($D1976&lt;LataProjekcji,IF((SUM($K1978:S1978)+$D1978)&lt;$D1977,$D1978,$D1977-SUM($K1978:S1978)),0)),0)</f>
        <v>0</v>
      </c>
      <c r="U1978" s="247">
        <f ca="1">ROUND(IF(OR(AND($D1976=LataProjekcji,$F1976&gt;0),AND($D1976=LataProjekcji,$F1976=0,$E1977&lt;=10)),$F1977,IF($D1976&lt;LataProjekcji,IF((SUM($K1978:T1978)+$D1978)&lt;$D1977,$D1978,$D1977-SUM($K1978:T1978)),0)),0)</f>
        <v>0</v>
      </c>
      <c r="V1978" s="247">
        <f ca="1">ROUND(IF(OR(AND($D1976=LataProjekcji,$F1976&gt;0),AND($D1976=LataProjekcji,$F1976=0,$E1977&lt;=10)),$F1977,IF($D1976&lt;LataProjekcji,IF((SUM($K1978:U1978)+$D1978)&lt;$D1977,$D1978,$D1977-SUM($K1978:U1978)),0)),0)</f>
        <v>0</v>
      </c>
      <c r="W1978" s="247">
        <f ca="1">ROUND(IF(OR(AND($D1976=LataProjekcji,$F1976&gt;0),AND($D1976=LataProjekcji,$F1976=0,$E1977&lt;=10)),$F1977,IF($D1976&lt;LataProjekcji,IF((SUM($K1978:V1978)+$D1978)&lt;$D1977,$D1978,$D1977-SUM($K1978:V1978)),0)),0)</f>
        <v>0</v>
      </c>
      <c r="X1978" s="247">
        <f ca="1">ROUND(IF(OR(AND($D1976=LataProjekcji,$F1976&gt;0),AND($D1976=LataProjekcji,$F1976=0,$E1977&lt;=10)),$F1977,IF($D1976&lt;LataProjekcji,IF((SUM($K1978:W1978)+$D1978)&lt;$D1977,$D1978,$D1977-SUM($K1978:W1978)),0)),0)</f>
        <v>0</v>
      </c>
      <c r="Y1978" s="247">
        <f ca="1">ROUND(IF(OR(AND($D1976=LataProjekcji,$F1976&gt;0),AND($D1976=LataProjekcji,$F1976=0,$E1977&lt;=10)),$F1977,IF($D1976&lt;LataProjekcji,IF((SUM($K1978:X1978)+$D1978)&lt;$D1977,$D1978,$D1977-SUM($K1978:X1978)),0)),0)</f>
        <v>0</v>
      </c>
      <c r="Z1978" s="247">
        <f ca="1">ROUND(IF(OR(AND($D1976=LataProjekcji,$F1976&gt;0),AND($D1976=LataProjekcji,$F1976=0,$E1977&lt;=10)),$F1977,IF($D1976&lt;LataProjekcji,IF((SUM($K1978:Y1978)+$D1978)&lt;$D1977,$D1978,$D1977-SUM($K1978:Y1978)),0)),0)</f>
        <v>0</v>
      </c>
      <c r="AA1978" s="247">
        <f ca="1">ROUND(IF(OR(AND($D1976=LataProjekcji,$F1976&gt;0),AND($D1976=LataProjekcji,$F1976=0,$E1977&lt;=10)),$F1977,IF($D1976&lt;LataProjekcji,IF((SUM($K1978:Z1978)+$D1978)&lt;$D1977,$D1978,$D1977-SUM($K1978:Z1978)),0)),0)</f>
        <v>0</v>
      </c>
      <c r="AB1978" s="247">
        <f ca="1">ROUND(IF(OR(AND($D1976=LataProjekcji,$F1976&gt;0),AND($D1976=LataProjekcji,$F1976=0,$E1977&lt;=10)),$F1977,IF($D1976&lt;LataProjekcji,IF((SUM($K1978:AA1978)+$D1978)&lt;$D1977,$D1978,$D1977-SUM($K1978:AA1978)),0)),0)</f>
        <v>0</v>
      </c>
      <c r="AC1978" s="247">
        <f ca="1">ROUND(IF(OR(AND($D1976=LataProjekcji,$F1976&gt;0),AND($D1976=LataProjekcji,$F1976=0,$E1977&lt;=10)),$F1977,IF($D1976&lt;LataProjekcji,IF((SUM($K1978:AB1978)+$D1978)&lt;$D1977,$D1978,$D1977-SUM($K1978:AB1978)),0)),0)</f>
        <v>0</v>
      </c>
      <c r="AD1978" s="247">
        <f ca="1">ROUND(IF(OR(AND($D1976=LataProjekcji,$F1976&gt;0),AND($D1976=LataProjekcji,$F1976=0,$E1977&lt;=10)),$F1977,IF($D1976&lt;LataProjekcji,IF((SUM($K1978:AC1978)+$D1978)&lt;$D1977,$D1978,$D1977-SUM($K1978:AC1978)),0)),0)</f>
        <v>0</v>
      </c>
      <c r="AE1978" s="247">
        <f ca="1">ROUND(IF(OR(AND($D1976=LataProjekcji,$F1976&gt;0),AND($D1976=LataProjekcji,$F1976=0,$E1977&lt;=10)),$F1977,IF($D1976&lt;LataProjekcji,IF((SUM($K1978:AD1978)+$D1978)&lt;$D1977,$D1978,$D1977-SUM($K1978:AD1978)),0)),0)</f>
        <v>0</v>
      </c>
    </row>
    <row r="1979" spans="1:31" ht="12.5" hidden="1" thickBot="1">
      <c r="A1979" s="325"/>
      <c r="B1979" s="21" t="s">
        <v>396</v>
      </c>
      <c r="C1979" s="21"/>
      <c r="D1979" s="22"/>
      <c r="E1979" s="21"/>
      <c r="F1979" s="21"/>
      <c r="G1979" s="21"/>
      <c r="H1979" s="21"/>
      <c r="I1979" s="21"/>
      <c r="J1979" s="21"/>
      <c r="K1979" s="22">
        <f ca="1">ROUND(K1978,0)</f>
        <v>0</v>
      </c>
      <c r="L1979" s="22">
        <f t="shared" ref="L1979:W1979" ca="1" si="2697">ROUND(K1979+L1978,0)</f>
        <v>0</v>
      </c>
      <c r="M1979" s="22">
        <f t="shared" ca="1" si="2697"/>
        <v>0</v>
      </c>
      <c r="N1979" s="22">
        <f t="shared" ca="1" si="2697"/>
        <v>0</v>
      </c>
      <c r="O1979" s="22">
        <f t="shared" ca="1" si="2697"/>
        <v>0</v>
      </c>
      <c r="P1979" s="22">
        <f t="shared" ca="1" si="2697"/>
        <v>0</v>
      </c>
      <c r="Q1979" s="22">
        <f t="shared" ca="1" si="2697"/>
        <v>0</v>
      </c>
      <c r="R1979" s="22">
        <f t="shared" ca="1" si="2697"/>
        <v>0</v>
      </c>
      <c r="S1979" s="22">
        <f t="shared" ca="1" si="2697"/>
        <v>0</v>
      </c>
      <c r="T1979" s="22">
        <f t="shared" ca="1" si="2697"/>
        <v>0</v>
      </c>
      <c r="U1979" s="22">
        <f t="shared" ca="1" si="2697"/>
        <v>0</v>
      </c>
      <c r="V1979" s="22">
        <f t="shared" ca="1" si="2697"/>
        <v>0</v>
      </c>
      <c r="W1979" s="22">
        <f t="shared" ca="1" si="2697"/>
        <v>0</v>
      </c>
      <c r="X1979" s="22">
        <f ca="1">ROUND(W1979+X1978,0)</f>
        <v>0</v>
      </c>
      <c r="Y1979" s="22">
        <f ca="1">ROUND(X1979+Y1978,0)</f>
        <v>0</v>
      </c>
      <c r="Z1979" s="22">
        <f t="shared" ref="Z1979:AA1979" ca="1" si="2698">ROUND(Y1979+Z1978,0)</f>
        <v>0</v>
      </c>
      <c r="AA1979" s="22">
        <f t="shared" ca="1" si="2698"/>
        <v>0</v>
      </c>
      <c r="AB1979" s="22">
        <f t="shared" ref="AB1979" ca="1" si="2699">ROUND(AA1979+AB1978,0)</f>
        <v>0</v>
      </c>
      <c r="AC1979" s="22">
        <f t="shared" ref="AC1979" ca="1" si="2700">ROUND(AB1979+AC1978,0)</f>
        <v>0</v>
      </c>
      <c r="AD1979" s="22">
        <f t="shared" ref="AD1979" ca="1" si="2701">ROUND(AC1979+AD1978,0)</f>
        <v>0</v>
      </c>
      <c r="AE1979" s="22">
        <f t="shared" ref="AE1979" ca="1" si="2702">ROUND(AD1979+AE1978,0)</f>
        <v>0</v>
      </c>
    </row>
    <row r="1980" spans="1:31" ht="12.5" hidden="1" thickBot="1">
      <c r="A1980" s="325"/>
      <c r="B1980" s="21" t="s">
        <v>387</v>
      </c>
      <c r="C1980" s="21"/>
      <c r="D1980" s="22"/>
      <c r="E1980" s="21"/>
      <c r="F1980" s="21"/>
      <c r="G1980" s="21"/>
      <c r="H1980" s="534">
        <f>H1973+7</f>
        <v>604</v>
      </c>
      <c r="I1980" s="21"/>
      <c r="J1980" s="21"/>
      <c r="K1980" s="76">
        <f ca="1">IF($D1976=LataProjekcji,ROUND($D1977-K1979,0),ROUND(IF(K1978=0,0,$D1977-K1979),0))</f>
        <v>0</v>
      </c>
      <c r="L1980" s="253">
        <f t="shared" ref="L1980:W1980" ca="1" si="2703">IF($D1976=LataProjekcji,ROUND($D1977-L1979,0),ROUND(IF(AND(L1978=0,K1980&gt;0),$D1977-L1979,IF(L1978=0,0,$D1977-L1979)),0))</f>
        <v>0</v>
      </c>
      <c r="M1980" s="253">
        <f t="shared" ca="1" si="2703"/>
        <v>0</v>
      </c>
      <c r="N1980" s="253">
        <f t="shared" ca="1" si="2703"/>
        <v>0</v>
      </c>
      <c r="O1980" s="253">
        <f t="shared" ca="1" si="2703"/>
        <v>0</v>
      </c>
      <c r="P1980" s="253">
        <f t="shared" ca="1" si="2703"/>
        <v>0</v>
      </c>
      <c r="Q1980" s="253">
        <f t="shared" ca="1" si="2703"/>
        <v>0</v>
      </c>
      <c r="R1980" s="253">
        <f t="shared" ca="1" si="2703"/>
        <v>0</v>
      </c>
      <c r="S1980" s="253">
        <f t="shared" ca="1" si="2703"/>
        <v>0</v>
      </c>
      <c r="T1980" s="253">
        <f t="shared" ca="1" si="2703"/>
        <v>0</v>
      </c>
      <c r="U1980" s="253">
        <f t="shared" ca="1" si="2703"/>
        <v>0</v>
      </c>
      <c r="V1980" s="253">
        <f t="shared" ca="1" si="2703"/>
        <v>0</v>
      </c>
      <c r="W1980" s="253">
        <f t="shared" ca="1" si="2703"/>
        <v>0</v>
      </c>
      <c r="X1980" s="253">
        <f t="shared" ref="X1980:AA1980" ca="1" si="2704">IF($D1976=LataProjekcji,ROUND($D1977-X1979,0),ROUND(IF(AND(X1978=0,W1980&gt;0),$D1977-X1979,IF(X1978=0,0,$D1977-X1979)),0))</f>
        <v>0</v>
      </c>
      <c r="Y1980" s="253">
        <f t="shared" ca="1" si="2704"/>
        <v>0</v>
      </c>
      <c r="Z1980" s="253">
        <f t="shared" ca="1" si="2704"/>
        <v>0</v>
      </c>
      <c r="AA1980" s="253">
        <f t="shared" ca="1" si="2704"/>
        <v>0</v>
      </c>
      <c r="AB1980" s="253">
        <f t="shared" ref="AB1980" ca="1" si="2705">IF($D1976=LataProjekcji,ROUND($D1977-AB1979,0),ROUND(IF(AND(AB1978=0,AA1980&gt;0),$D1977-AB1979,IF(AB1978=0,0,$D1977-AB1979)),0))</f>
        <v>0</v>
      </c>
      <c r="AC1980" s="253">
        <f t="shared" ref="AC1980" ca="1" si="2706">IF($D1976=LataProjekcji,ROUND($D1977-AC1979,0),ROUND(IF(AND(AC1978=0,AB1980&gt;0),$D1977-AC1979,IF(AC1978=0,0,$D1977-AC1979)),0))</f>
        <v>0</v>
      </c>
      <c r="AD1980" s="253">
        <f t="shared" ref="AD1980" ca="1" si="2707">IF($D1976=LataProjekcji,ROUND($D1977-AD1979,0),ROUND(IF(AND(AD1978=0,AC1980&gt;0),$D1977-AD1979,IF(AD1978=0,0,$D1977-AD1979)),0))</f>
        <v>0</v>
      </c>
      <c r="AE1980" s="253">
        <f t="shared" ref="AE1980" ca="1" si="2708">IF($D1976=LataProjekcji,ROUND($D1977-AE1979,0),ROUND(IF(AND(AE1978=0,AD1980&gt;0),$D1977-AE1979,IF(AE1978=0,0,$D1977-AE1979)),0))</f>
        <v>0</v>
      </c>
    </row>
    <row r="1981" spans="1:31" hidden="1">
      <c r="A1981" s="325"/>
      <c r="B1981" s="20"/>
      <c r="C1981" s="20"/>
      <c r="D1981" s="21"/>
      <c r="E1981" s="21"/>
      <c r="F1981" s="21"/>
      <c r="G1981" s="21"/>
      <c r="H1981" s="384">
        <f>H1974+1</f>
        <v>5</v>
      </c>
      <c r="I1981" s="21"/>
      <c r="J1981" s="384" t="s">
        <v>403</v>
      </c>
      <c r="K1981" s="523">
        <f t="shared" ref="K1981:AE1981" ca="1" si="2709">IF(AND(OFFSET($F$269,$D1975,0)="tak",OFFSET($G$269,$D1975,0)="tak",OFFSET($J$269,$D1975,0)="ok",LataProjekcji&lt;=Koniec_Projekt),ROUND(OFFSET($K$2527,$H1980,(COLUMN()-11))*OFFSET($K$590,$H1981,(COLUMN()-11)),0),0)</f>
        <v>0</v>
      </c>
      <c r="L1981" s="523">
        <f t="shared" ca="1" si="2709"/>
        <v>0</v>
      </c>
      <c r="M1981" s="523">
        <f t="shared" ca="1" si="2709"/>
        <v>0</v>
      </c>
      <c r="N1981" s="523">
        <f t="shared" ca="1" si="2709"/>
        <v>0</v>
      </c>
      <c r="O1981" s="523">
        <f t="shared" ca="1" si="2709"/>
        <v>0</v>
      </c>
      <c r="P1981" s="523">
        <f t="shared" ca="1" si="2709"/>
        <v>0</v>
      </c>
      <c r="Q1981" s="523">
        <f t="shared" ca="1" si="2709"/>
        <v>0</v>
      </c>
      <c r="R1981" s="523">
        <f t="shared" ca="1" si="2709"/>
        <v>0</v>
      </c>
      <c r="S1981" s="523">
        <f t="shared" ca="1" si="2709"/>
        <v>0</v>
      </c>
      <c r="T1981" s="523">
        <f t="shared" ca="1" si="2709"/>
        <v>0</v>
      </c>
      <c r="U1981" s="523">
        <f t="shared" ca="1" si="2709"/>
        <v>0</v>
      </c>
      <c r="V1981" s="523">
        <f t="shared" ca="1" si="2709"/>
        <v>0</v>
      </c>
      <c r="W1981" s="523">
        <f t="shared" ca="1" si="2709"/>
        <v>0</v>
      </c>
      <c r="X1981" s="523">
        <f t="shared" ca="1" si="2709"/>
        <v>0</v>
      </c>
      <c r="Y1981" s="523">
        <f t="shared" ca="1" si="2709"/>
        <v>0</v>
      </c>
      <c r="Z1981" s="523">
        <f t="shared" ca="1" si="2709"/>
        <v>0</v>
      </c>
      <c r="AA1981" s="523">
        <f t="shared" ca="1" si="2709"/>
        <v>0</v>
      </c>
      <c r="AB1981" s="523">
        <f t="shared" ca="1" si="2709"/>
        <v>0</v>
      </c>
      <c r="AC1981" s="523">
        <f t="shared" ca="1" si="2709"/>
        <v>0</v>
      </c>
      <c r="AD1981" s="523">
        <f t="shared" ca="1" si="2709"/>
        <v>0</v>
      </c>
      <c r="AE1981" s="523">
        <f t="shared" ca="1" si="2709"/>
        <v>0</v>
      </c>
    </row>
    <row r="1982" spans="1:31" hidden="1">
      <c r="A1982" s="325"/>
      <c r="B1982" s="20">
        <f ca="1">OFFSET($B$269,D1982,0)</f>
        <v>0</v>
      </c>
      <c r="C1982" s="20"/>
      <c r="D1982" s="21">
        <f>D1975+1</f>
        <v>311</v>
      </c>
      <c r="E1982" s="21"/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  <c r="R1982" s="21"/>
      <c r="S1982" s="21"/>
      <c r="T1982" s="21"/>
      <c r="U1982" s="21"/>
      <c r="V1982" s="21"/>
      <c r="W1982" s="21"/>
      <c r="X1982" s="21"/>
      <c r="Y1982" s="21"/>
      <c r="Z1982" s="21"/>
      <c r="AA1982" s="21"/>
      <c r="AB1982" s="21"/>
      <c r="AC1982" s="21"/>
      <c r="AD1982" s="21"/>
      <c r="AE1982" s="21"/>
    </row>
    <row r="1983" spans="1:31" hidden="1">
      <c r="A1983" s="325"/>
      <c r="B1983" s="21" t="s">
        <v>394</v>
      </c>
      <c r="C1983" s="21"/>
      <c r="D1983" s="164">
        <f ca="1">YEAR(OFFSET($E$269,D1982,0))</f>
        <v>1900</v>
      </c>
      <c r="E1983" s="164">
        <f ca="1">MONTH(OFFSET($E$269,D1982,0))</f>
        <v>1</v>
      </c>
      <c r="F1983" s="522" cm="1">
        <f t="array" aca="1" ref="F1983" ca="1">IleMiesiecyDoKoncaRokuST</f>
        <v>11</v>
      </c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  <c r="V1983" s="21"/>
      <c r="W1983" s="21"/>
      <c r="X1983" s="21"/>
      <c r="Y1983" s="21"/>
      <c r="Z1983" s="21"/>
      <c r="AA1983" s="21"/>
      <c r="AB1983" s="21"/>
      <c r="AC1983" s="21"/>
      <c r="AD1983" s="21"/>
      <c r="AE1983" s="21"/>
    </row>
    <row r="1984" spans="1:31" hidden="1">
      <c r="A1984" s="325"/>
      <c r="B1984" s="21" t="s">
        <v>387</v>
      </c>
      <c r="C1984" s="21"/>
      <c r="D1984" s="369">
        <f ca="1">IF(E1984&lt;0,0,ROUND(E1984,0))</f>
        <v>0</v>
      </c>
      <c r="E1984" s="248">
        <f ca="1">OFFSET($D$269,D1982,0)</f>
        <v>0</v>
      </c>
      <c r="F1984" s="369">
        <f ca="1">IF(E1984&gt;10,ROUND(($D1985/12)*$F1983,0),$D1984)</f>
        <v>0</v>
      </c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  <c r="R1984" s="21"/>
      <c r="S1984" s="21"/>
      <c r="T1984" s="21"/>
      <c r="U1984" s="21"/>
      <c r="V1984" s="21"/>
      <c r="W1984" s="21"/>
      <c r="X1984" s="21"/>
      <c r="Y1984" s="21"/>
      <c r="Z1984" s="21"/>
      <c r="AA1984" s="21"/>
      <c r="AB1984" s="21"/>
      <c r="AC1984" s="21"/>
      <c r="AD1984" s="21"/>
      <c r="AE1984" s="21"/>
    </row>
    <row r="1985" spans="1:31" hidden="1">
      <c r="A1985" s="325"/>
      <c r="B1985" s="21" t="s">
        <v>395</v>
      </c>
      <c r="C1985" s="415">
        <f ca="1">OFFSET($C$269,D1982,0)</f>
        <v>0</v>
      </c>
      <c r="D1985" s="246">
        <f ca="1">IF(ISBLANK(OFFSET($E$269,D1982,0)),0,IF(E1984&gt;10,ROUND(D1984*C1985,0),IF(D1984&lt;0,0,D1984)))</f>
        <v>0</v>
      </c>
      <c r="E1985" s="21"/>
      <c r="F1985" s="21"/>
      <c r="G1985" s="21"/>
      <c r="H1985" s="21"/>
      <c r="I1985" s="21"/>
      <c r="J1985" s="21"/>
      <c r="K1985" s="74">
        <f ca="1">ROUND(IF($D1983=LataProjekcji,$F1984,IF($D1983=LataProjekcji,$D1985,0)),0)</f>
        <v>0</v>
      </c>
      <c r="L1985" s="247">
        <f ca="1">ROUND(IF(OR(AND($D1983=LataProjekcji,$F1983&gt;0),AND($D1983=LataProjekcji,$F1983=0,$E1984&lt;=10)),$F1984,IF($D1983&lt;LataProjekcji,IF((SUM($K1985:K1985)+$D1985)&lt;$D1984,$D1985,$D1984-SUM($K1985:K1985)),0)),0)</f>
        <v>0</v>
      </c>
      <c r="M1985" s="247">
        <f ca="1">ROUND(IF(OR(AND($D1983=LataProjekcji,$F1983&gt;0),AND($D1983=LataProjekcji,$F1983=0,$E1984&lt;=10)),$F1984,IF($D1983&lt;LataProjekcji,IF((SUM($K1985:L1985)+$D1985)&lt;$D1984,$D1985,$D1984-SUM($K1985:L1985)),0)),0)</f>
        <v>0</v>
      </c>
      <c r="N1985" s="247">
        <f ca="1">ROUND(IF(OR(AND($D1983=LataProjekcji,$F1983&gt;0),AND($D1983=LataProjekcji,$F1983=0,$E1984&lt;=10)),$F1984,IF($D1983&lt;LataProjekcji,IF((SUM($K1985:M1985)+$D1985)&lt;$D1984,$D1985,$D1984-SUM($K1985:M1985)),0)),0)</f>
        <v>0</v>
      </c>
      <c r="O1985" s="247">
        <f ca="1">ROUND(IF(OR(AND($D1983=LataProjekcji,$F1983&gt;0),AND($D1983=LataProjekcji,$F1983=0,$E1984&lt;=10)),$F1984,IF($D1983&lt;LataProjekcji,IF((SUM($K1985:N1985)+$D1985)&lt;$D1984,$D1985,$D1984-SUM($K1985:N1985)),0)),0)</f>
        <v>0</v>
      </c>
      <c r="P1985" s="247">
        <f ca="1">ROUND(IF(OR(AND($D1983=LataProjekcji,$F1983&gt;0),AND($D1983=LataProjekcji,$F1983=0,$E1984&lt;=10)),$F1984,IF($D1983&lt;LataProjekcji,IF((SUM($K1985:O1985)+$D1985)&lt;$D1984,$D1985,$D1984-SUM($K1985:O1985)),0)),0)</f>
        <v>0</v>
      </c>
      <c r="Q1985" s="247">
        <f ca="1">ROUND(IF(OR(AND($D1983=LataProjekcji,$F1983&gt;0),AND($D1983=LataProjekcji,$F1983=0,$E1984&lt;=10)),$F1984,IF($D1983&lt;LataProjekcji,IF((SUM($K1985:P1985)+$D1985)&lt;$D1984,$D1985,$D1984-SUM($K1985:P1985)),0)),0)</f>
        <v>0</v>
      </c>
      <c r="R1985" s="247">
        <f ca="1">ROUND(IF(OR(AND($D1983=LataProjekcji,$F1983&gt;0),AND($D1983=LataProjekcji,$F1983=0,$E1984&lt;=10)),$F1984,IF($D1983&lt;LataProjekcji,IF((SUM($K1985:Q1985)+$D1985)&lt;$D1984,$D1985,$D1984-SUM($K1985:Q1985)),0)),0)</f>
        <v>0</v>
      </c>
      <c r="S1985" s="247">
        <f ca="1">ROUND(IF(OR(AND($D1983=LataProjekcji,$F1983&gt;0),AND($D1983=LataProjekcji,$F1983=0,$E1984&lt;=10)),$F1984,IF($D1983&lt;LataProjekcji,IF((SUM($K1985:R1985)+$D1985)&lt;$D1984,$D1985,$D1984-SUM($K1985:R1985)),0)),0)</f>
        <v>0</v>
      </c>
      <c r="T1985" s="247">
        <f ca="1">ROUND(IF(OR(AND($D1983=LataProjekcji,$F1983&gt;0),AND($D1983=LataProjekcji,$F1983=0,$E1984&lt;=10)),$F1984,IF($D1983&lt;LataProjekcji,IF((SUM($K1985:S1985)+$D1985)&lt;$D1984,$D1985,$D1984-SUM($K1985:S1985)),0)),0)</f>
        <v>0</v>
      </c>
      <c r="U1985" s="247">
        <f ca="1">ROUND(IF(OR(AND($D1983=LataProjekcji,$F1983&gt;0),AND($D1983=LataProjekcji,$F1983=0,$E1984&lt;=10)),$F1984,IF($D1983&lt;LataProjekcji,IF((SUM($K1985:T1985)+$D1985)&lt;$D1984,$D1985,$D1984-SUM($K1985:T1985)),0)),0)</f>
        <v>0</v>
      </c>
      <c r="V1985" s="247">
        <f ca="1">ROUND(IF(OR(AND($D1983=LataProjekcji,$F1983&gt;0),AND($D1983=LataProjekcji,$F1983=0,$E1984&lt;=10)),$F1984,IF($D1983&lt;LataProjekcji,IF((SUM($K1985:U1985)+$D1985)&lt;$D1984,$D1985,$D1984-SUM($K1985:U1985)),0)),0)</f>
        <v>0</v>
      </c>
      <c r="W1985" s="247">
        <f ca="1">ROUND(IF(OR(AND($D1983=LataProjekcji,$F1983&gt;0),AND($D1983=LataProjekcji,$F1983=0,$E1984&lt;=10)),$F1984,IF($D1983&lt;LataProjekcji,IF((SUM($K1985:V1985)+$D1985)&lt;$D1984,$D1985,$D1984-SUM($K1985:V1985)),0)),0)</f>
        <v>0</v>
      </c>
      <c r="X1985" s="247">
        <f ca="1">ROUND(IF(OR(AND($D1983=LataProjekcji,$F1983&gt;0),AND($D1983=LataProjekcji,$F1983=0,$E1984&lt;=10)),$F1984,IF($D1983&lt;LataProjekcji,IF((SUM($K1985:W1985)+$D1985)&lt;$D1984,$D1985,$D1984-SUM($K1985:W1985)),0)),0)</f>
        <v>0</v>
      </c>
      <c r="Y1985" s="247">
        <f ca="1">ROUND(IF(OR(AND($D1983=LataProjekcji,$F1983&gt;0),AND($D1983=LataProjekcji,$F1983=0,$E1984&lt;=10)),$F1984,IF($D1983&lt;LataProjekcji,IF((SUM($K1985:X1985)+$D1985)&lt;$D1984,$D1985,$D1984-SUM($K1985:X1985)),0)),0)</f>
        <v>0</v>
      </c>
      <c r="Z1985" s="247">
        <f ca="1">ROUND(IF(OR(AND($D1983=LataProjekcji,$F1983&gt;0),AND($D1983=LataProjekcji,$F1983=0,$E1984&lt;=10)),$F1984,IF($D1983&lt;LataProjekcji,IF((SUM($K1985:Y1985)+$D1985)&lt;$D1984,$D1985,$D1984-SUM($K1985:Y1985)),0)),0)</f>
        <v>0</v>
      </c>
      <c r="AA1985" s="247">
        <f ca="1">ROUND(IF(OR(AND($D1983=LataProjekcji,$F1983&gt;0),AND($D1983=LataProjekcji,$F1983=0,$E1984&lt;=10)),$F1984,IF($D1983&lt;LataProjekcji,IF((SUM($K1985:Z1985)+$D1985)&lt;$D1984,$D1985,$D1984-SUM($K1985:Z1985)),0)),0)</f>
        <v>0</v>
      </c>
      <c r="AB1985" s="247">
        <f ca="1">ROUND(IF(OR(AND($D1983=LataProjekcji,$F1983&gt;0),AND($D1983=LataProjekcji,$F1983=0,$E1984&lt;=10)),$F1984,IF($D1983&lt;LataProjekcji,IF((SUM($K1985:AA1985)+$D1985)&lt;$D1984,$D1985,$D1984-SUM($K1985:AA1985)),0)),0)</f>
        <v>0</v>
      </c>
      <c r="AC1985" s="247">
        <f ca="1">ROUND(IF(OR(AND($D1983=LataProjekcji,$F1983&gt;0),AND($D1983=LataProjekcji,$F1983=0,$E1984&lt;=10)),$F1984,IF($D1983&lt;LataProjekcji,IF((SUM($K1985:AB1985)+$D1985)&lt;$D1984,$D1985,$D1984-SUM($K1985:AB1985)),0)),0)</f>
        <v>0</v>
      </c>
      <c r="AD1985" s="247">
        <f ca="1">ROUND(IF(OR(AND($D1983=LataProjekcji,$F1983&gt;0),AND($D1983=LataProjekcji,$F1983=0,$E1984&lt;=10)),$F1984,IF($D1983&lt;LataProjekcji,IF((SUM($K1985:AC1985)+$D1985)&lt;$D1984,$D1985,$D1984-SUM($K1985:AC1985)),0)),0)</f>
        <v>0</v>
      </c>
      <c r="AE1985" s="247">
        <f ca="1">ROUND(IF(OR(AND($D1983=LataProjekcji,$F1983&gt;0),AND($D1983=LataProjekcji,$F1983=0,$E1984&lt;=10)),$F1984,IF($D1983&lt;LataProjekcji,IF((SUM($K1985:AD1985)+$D1985)&lt;$D1984,$D1985,$D1984-SUM($K1985:AD1985)),0)),0)</f>
        <v>0</v>
      </c>
    </row>
    <row r="1986" spans="1:31" ht="12.5" hidden="1" thickBot="1">
      <c r="A1986" s="325"/>
      <c r="B1986" s="21" t="s">
        <v>396</v>
      </c>
      <c r="C1986" s="21"/>
      <c r="D1986" s="22"/>
      <c r="E1986" s="21"/>
      <c r="F1986" s="21"/>
      <c r="G1986" s="21"/>
      <c r="H1986" s="21"/>
      <c r="I1986" s="21"/>
      <c r="J1986" s="21"/>
      <c r="K1986" s="22">
        <f ca="1">ROUND(K1985,0)</f>
        <v>0</v>
      </c>
      <c r="L1986" s="22">
        <f t="shared" ref="L1986:W1986" ca="1" si="2710">ROUND(K1986+L1985,0)</f>
        <v>0</v>
      </c>
      <c r="M1986" s="22">
        <f t="shared" ca="1" si="2710"/>
        <v>0</v>
      </c>
      <c r="N1986" s="22">
        <f t="shared" ca="1" si="2710"/>
        <v>0</v>
      </c>
      <c r="O1986" s="22">
        <f t="shared" ca="1" si="2710"/>
        <v>0</v>
      </c>
      <c r="P1986" s="22">
        <f t="shared" ca="1" si="2710"/>
        <v>0</v>
      </c>
      <c r="Q1986" s="22">
        <f t="shared" ca="1" si="2710"/>
        <v>0</v>
      </c>
      <c r="R1986" s="22">
        <f t="shared" ca="1" si="2710"/>
        <v>0</v>
      </c>
      <c r="S1986" s="22">
        <f t="shared" ca="1" si="2710"/>
        <v>0</v>
      </c>
      <c r="T1986" s="22">
        <f t="shared" ca="1" si="2710"/>
        <v>0</v>
      </c>
      <c r="U1986" s="22">
        <f t="shared" ca="1" si="2710"/>
        <v>0</v>
      </c>
      <c r="V1986" s="22">
        <f t="shared" ca="1" si="2710"/>
        <v>0</v>
      </c>
      <c r="W1986" s="22">
        <f t="shared" ca="1" si="2710"/>
        <v>0</v>
      </c>
      <c r="X1986" s="22">
        <f ca="1">ROUND(W1986+X1985,0)</f>
        <v>0</v>
      </c>
      <c r="Y1986" s="22">
        <f ca="1">ROUND(X1986+Y1985,0)</f>
        <v>0</v>
      </c>
      <c r="Z1986" s="22">
        <f t="shared" ref="Z1986:AA1986" ca="1" si="2711">ROUND(Y1986+Z1985,0)</f>
        <v>0</v>
      </c>
      <c r="AA1986" s="22">
        <f t="shared" ca="1" si="2711"/>
        <v>0</v>
      </c>
      <c r="AB1986" s="22">
        <f t="shared" ref="AB1986" ca="1" si="2712">ROUND(AA1986+AB1985,0)</f>
        <v>0</v>
      </c>
      <c r="AC1986" s="22">
        <f t="shared" ref="AC1986" ca="1" si="2713">ROUND(AB1986+AC1985,0)</f>
        <v>0</v>
      </c>
      <c r="AD1986" s="22">
        <f t="shared" ref="AD1986" ca="1" si="2714">ROUND(AC1986+AD1985,0)</f>
        <v>0</v>
      </c>
      <c r="AE1986" s="22">
        <f t="shared" ref="AE1986" ca="1" si="2715">ROUND(AD1986+AE1985,0)</f>
        <v>0</v>
      </c>
    </row>
    <row r="1987" spans="1:31" ht="12.5" hidden="1" thickBot="1">
      <c r="A1987" s="325"/>
      <c r="B1987" s="21" t="s">
        <v>387</v>
      </c>
      <c r="C1987" s="21"/>
      <c r="D1987" s="22"/>
      <c r="E1987" s="21"/>
      <c r="F1987" s="21"/>
      <c r="G1987" s="21"/>
      <c r="H1987" s="534">
        <f>H1980+7</f>
        <v>611</v>
      </c>
      <c r="I1987" s="21"/>
      <c r="J1987" s="21"/>
      <c r="K1987" s="76">
        <f ca="1">IF($D1983=LataProjekcji,ROUND($D1984-K1986,0),ROUND(IF(K1985=0,0,$D1984-K1986),0))</f>
        <v>0</v>
      </c>
      <c r="L1987" s="253">
        <f t="shared" ref="L1987:W1987" ca="1" si="2716">IF($D1983=LataProjekcji,ROUND($D1984-L1986,0),ROUND(IF(AND(L1985=0,K1987&gt;0),$D1984-L1986,IF(L1985=0,0,$D1984-L1986)),0))</f>
        <v>0</v>
      </c>
      <c r="M1987" s="253">
        <f t="shared" ca="1" si="2716"/>
        <v>0</v>
      </c>
      <c r="N1987" s="253">
        <f t="shared" ca="1" si="2716"/>
        <v>0</v>
      </c>
      <c r="O1987" s="253">
        <f t="shared" ca="1" si="2716"/>
        <v>0</v>
      </c>
      <c r="P1987" s="253">
        <f t="shared" ca="1" si="2716"/>
        <v>0</v>
      </c>
      <c r="Q1987" s="253">
        <f t="shared" ca="1" si="2716"/>
        <v>0</v>
      </c>
      <c r="R1987" s="253">
        <f t="shared" ca="1" si="2716"/>
        <v>0</v>
      </c>
      <c r="S1987" s="253">
        <f t="shared" ca="1" si="2716"/>
        <v>0</v>
      </c>
      <c r="T1987" s="253">
        <f t="shared" ca="1" si="2716"/>
        <v>0</v>
      </c>
      <c r="U1987" s="253">
        <f t="shared" ca="1" si="2716"/>
        <v>0</v>
      </c>
      <c r="V1987" s="253">
        <f t="shared" ca="1" si="2716"/>
        <v>0</v>
      </c>
      <c r="W1987" s="253">
        <f t="shared" ca="1" si="2716"/>
        <v>0</v>
      </c>
      <c r="X1987" s="253">
        <f t="shared" ref="X1987:AA1987" ca="1" si="2717">IF($D1983=LataProjekcji,ROUND($D1984-X1986,0),ROUND(IF(AND(X1985=0,W1987&gt;0),$D1984-X1986,IF(X1985=0,0,$D1984-X1986)),0))</f>
        <v>0</v>
      </c>
      <c r="Y1987" s="253">
        <f t="shared" ca="1" si="2717"/>
        <v>0</v>
      </c>
      <c r="Z1987" s="253">
        <f t="shared" ca="1" si="2717"/>
        <v>0</v>
      </c>
      <c r="AA1987" s="253">
        <f t="shared" ca="1" si="2717"/>
        <v>0</v>
      </c>
      <c r="AB1987" s="253">
        <f t="shared" ref="AB1987" ca="1" si="2718">IF($D1983=LataProjekcji,ROUND($D1984-AB1986,0),ROUND(IF(AND(AB1985=0,AA1987&gt;0),$D1984-AB1986,IF(AB1985=0,0,$D1984-AB1986)),0))</f>
        <v>0</v>
      </c>
      <c r="AC1987" s="253">
        <f t="shared" ref="AC1987" ca="1" si="2719">IF($D1983=LataProjekcji,ROUND($D1984-AC1986,0),ROUND(IF(AND(AC1985=0,AB1987&gt;0),$D1984-AC1986,IF(AC1985=0,0,$D1984-AC1986)),0))</f>
        <v>0</v>
      </c>
      <c r="AD1987" s="253">
        <f t="shared" ref="AD1987" ca="1" si="2720">IF($D1983=LataProjekcji,ROUND($D1984-AD1986,0),ROUND(IF(AND(AD1985=0,AC1987&gt;0),$D1984-AD1986,IF(AD1985=0,0,$D1984-AD1986)),0))</f>
        <v>0</v>
      </c>
      <c r="AE1987" s="253">
        <f t="shared" ref="AE1987" ca="1" si="2721">IF($D1983=LataProjekcji,ROUND($D1984-AE1986,0),ROUND(IF(AND(AE1985=0,AD1987&gt;0),$D1984-AE1986,IF(AE1985=0,0,$D1984-AE1986)),0))</f>
        <v>0</v>
      </c>
    </row>
    <row r="1988" spans="1:31" hidden="1">
      <c r="A1988" s="325"/>
      <c r="B1988" s="21"/>
      <c r="C1988" s="21"/>
      <c r="D1988" s="22"/>
      <c r="E1988" s="21"/>
      <c r="F1988" s="21"/>
      <c r="G1988" s="21"/>
      <c r="H1988" s="384">
        <f>H1981+1</f>
        <v>6</v>
      </c>
      <c r="I1988" s="21"/>
      <c r="J1988" s="384" t="s">
        <v>403</v>
      </c>
      <c r="K1988" s="523">
        <f t="shared" ref="K1988:AE1988" ca="1" si="2722">IF(AND(OFFSET($F$269,$D1982,0)="tak",OFFSET($G$269,$D1982,0)="tak",OFFSET($J$269,$D1982,0)="ok",LataProjekcji&lt;=Koniec_Projekt),ROUND(OFFSET($K$2527,$H1987,(COLUMN()-11))*OFFSET($K$590,$H1988,(COLUMN()-11)),0),0)</f>
        <v>0</v>
      </c>
      <c r="L1988" s="523">
        <f t="shared" ca="1" si="2722"/>
        <v>0</v>
      </c>
      <c r="M1988" s="523">
        <f t="shared" ca="1" si="2722"/>
        <v>0</v>
      </c>
      <c r="N1988" s="523">
        <f t="shared" ca="1" si="2722"/>
        <v>0</v>
      </c>
      <c r="O1988" s="523">
        <f t="shared" ca="1" si="2722"/>
        <v>0</v>
      </c>
      <c r="P1988" s="523">
        <f t="shared" ca="1" si="2722"/>
        <v>0</v>
      </c>
      <c r="Q1988" s="523">
        <f t="shared" ca="1" si="2722"/>
        <v>0</v>
      </c>
      <c r="R1988" s="523">
        <f t="shared" ca="1" si="2722"/>
        <v>0</v>
      </c>
      <c r="S1988" s="523">
        <f t="shared" ca="1" si="2722"/>
        <v>0</v>
      </c>
      <c r="T1988" s="523">
        <f t="shared" ca="1" si="2722"/>
        <v>0</v>
      </c>
      <c r="U1988" s="523">
        <f t="shared" ca="1" si="2722"/>
        <v>0</v>
      </c>
      <c r="V1988" s="523">
        <f t="shared" ca="1" si="2722"/>
        <v>0</v>
      </c>
      <c r="W1988" s="523">
        <f t="shared" ca="1" si="2722"/>
        <v>0</v>
      </c>
      <c r="X1988" s="523">
        <f t="shared" ca="1" si="2722"/>
        <v>0</v>
      </c>
      <c r="Y1988" s="523">
        <f t="shared" ca="1" si="2722"/>
        <v>0</v>
      </c>
      <c r="Z1988" s="523">
        <f t="shared" ca="1" si="2722"/>
        <v>0</v>
      </c>
      <c r="AA1988" s="523">
        <f t="shared" ca="1" si="2722"/>
        <v>0</v>
      </c>
      <c r="AB1988" s="523">
        <f t="shared" ca="1" si="2722"/>
        <v>0</v>
      </c>
      <c r="AC1988" s="523">
        <f t="shared" ca="1" si="2722"/>
        <v>0</v>
      </c>
      <c r="AD1988" s="523">
        <f t="shared" ca="1" si="2722"/>
        <v>0</v>
      </c>
      <c r="AE1988" s="523">
        <f t="shared" ca="1" si="2722"/>
        <v>0</v>
      </c>
    </row>
    <row r="1989" spans="1:31" hidden="1">
      <c r="A1989" s="325"/>
      <c r="B1989" s="20">
        <f ca="1">OFFSET($B$269,D1989,0)</f>
        <v>0</v>
      </c>
      <c r="C1989" s="20"/>
      <c r="D1989" s="21">
        <f>D1982+1</f>
        <v>312</v>
      </c>
      <c r="E1989" s="21"/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  <c r="R1989" s="21"/>
      <c r="S1989" s="21"/>
      <c r="T1989" s="21"/>
      <c r="U1989" s="21"/>
      <c r="V1989" s="21"/>
      <c r="W1989" s="21"/>
      <c r="X1989" s="21"/>
      <c r="Y1989" s="21"/>
      <c r="Z1989" s="21"/>
      <c r="AA1989" s="21"/>
      <c r="AB1989" s="21"/>
      <c r="AC1989" s="21"/>
      <c r="AD1989" s="21"/>
      <c r="AE1989" s="21"/>
    </row>
    <row r="1990" spans="1:31" hidden="1">
      <c r="A1990" s="325"/>
      <c r="B1990" s="21" t="s">
        <v>394</v>
      </c>
      <c r="C1990" s="21"/>
      <c r="D1990" s="164">
        <f ca="1">YEAR(OFFSET($E$269,D1989,0))</f>
        <v>1900</v>
      </c>
      <c r="E1990" s="164">
        <f ca="1">MONTH(OFFSET($E$269,D1989,0))</f>
        <v>1</v>
      </c>
      <c r="F1990" s="522" cm="1">
        <f t="array" aca="1" ref="F1990" ca="1">IleMiesiecyDoKoncaRokuST</f>
        <v>11</v>
      </c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  <c r="R1990" s="21"/>
      <c r="S1990" s="21"/>
      <c r="T1990" s="21"/>
      <c r="U1990" s="21"/>
      <c r="V1990" s="21"/>
      <c r="W1990" s="21"/>
      <c r="X1990" s="21"/>
      <c r="Y1990" s="21"/>
      <c r="Z1990" s="21"/>
      <c r="AA1990" s="21"/>
      <c r="AB1990" s="21"/>
      <c r="AC1990" s="21"/>
      <c r="AD1990" s="21"/>
      <c r="AE1990" s="21"/>
    </row>
    <row r="1991" spans="1:31" hidden="1">
      <c r="A1991" s="325"/>
      <c r="B1991" s="21" t="s">
        <v>387</v>
      </c>
      <c r="C1991" s="21"/>
      <c r="D1991" s="370">
        <f ca="1">IF(E1991&lt;0,0,ROUND(E1991,0))</f>
        <v>0</v>
      </c>
      <c r="E1991" s="248">
        <f ca="1">OFFSET($D$269,D1989,0)</f>
        <v>0</v>
      </c>
      <c r="F1991" s="370">
        <f ca="1">IF(E1991&gt;10,ROUND(($D1992/12)*$F1990,0),$D1991)</f>
        <v>0</v>
      </c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  <c r="R1991" s="21"/>
      <c r="S1991" s="21"/>
      <c r="T1991" s="21"/>
      <c r="U1991" s="21"/>
      <c r="V1991" s="21"/>
      <c r="W1991" s="21"/>
      <c r="X1991" s="21"/>
      <c r="Y1991" s="21"/>
      <c r="Z1991" s="21"/>
      <c r="AA1991" s="21"/>
      <c r="AB1991" s="21"/>
      <c r="AC1991" s="21"/>
      <c r="AD1991" s="21"/>
      <c r="AE1991" s="21"/>
    </row>
    <row r="1992" spans="1:31" hidden="1">
      <c r="A1992" s="325"/>
      <c r="B1992" s="21" t="s">
        <v>395</v>
      </c>
      <c r="C1992" s="415">
        <f ca="1">OFFSET($C$269,D1989,0)</f>
        <v>0</v>
      </c>
      <c r="D1992" s="246">
        <f ca="1">IF(ISBLANK(OFFSET($E$269,D1989,0)),0,IF(E1991&gt;10,ROUND(D1991*C1992,0),IF(D1991&lt;0,0,D1991)))</f>
        <v>0</v>
      </c>
      <c r="E1992" s="21"/>
      <c r="F1992" s="21"/>
      <c r="G1992" s="21"/>
      <c r="H1992" s="21"/>
      <c r="I1992" s="21"/>
      <c r="J1992" s="21"/>
      <c r="K1992" s="74">
        <f ca="1">ROUND(IF($D1990=LataProjekcji,$F1991,IF($D1990=LataProjekcji,$D1992,0)),0)</f>
        <v>0</v>
      </c>
      <c r="L1992" s="247">
        <f ca="1">ROUND(IF(OR(AND($D1990=LataProjekcji,$F1990&gt;0),AND($D1990=LataProjekcji,$F1990=0,$E1991&lt;=10)),$F1991,IF($D1990&lt;LataProjekcji,IF((SUM($K1992:K1992)+$D1992)&lt;$D1991,$D1992,$D1991-SUM($K1992:K1992)),0)),0)</f>
        <v>0</v>
      </c>
      <c r="M1992" s="247">
        <f ca="1">ROUND(IF(OR(AND($D1990=LataProjekcji,$F1990&gt;0),AND($D1990=LataProjekcji,$F1990=0,$E1991&lt;=10)),$F1991,IF($D1990&lt;LataProjekcji,IF((SUM($K1992:L1992)+$D1992)&lt;$D1991,$D1992,$D1991-SUM($K1992:L1992)),0)),0)</f>
        <v>0</v>
      </c>
      <c r="N1992" s="247">
        <f ca="1">ROUND(IF(OR(AND($D1990=LataProjekcji,$F1990&gt;0),AND($D1990=LataProjekcji,$F1990=0,$E1991&lt;=10)),$F1991,IF($D1990&lt;LataProjekcji,IF((SUM($K1992:M1992)+$D1992)&lt;$D1991,$D1992,$D1991-SUM($K1992:M1992)),0)),0)</f>
        <v>0</v>
      </c>
      <c r="O1992" s="247">
        <f ca="1">ROUND(IF(OR(AND($D1990=LataProjekcji,$F1990&gt;0),AND($D1990=LataProjekcji,$F1990=0,$E1991&lt;=10)),$F1991,IF($D1990&lt;LataProjekcji,IF((SUM($K1992:N1992)+$D1992)&lt;$D1991,$D1992,$D1991-SUM($K1992:N1992)),0)),0)</f>
        <v>0</v>
      </c>
      <c r="P1992" s="247">
        <f ca="1">ROUND(IF(OR(AND($D1990=LataProjekcji,$F1990&gt;0),AND($D1990=LataProjekcji,$F1990=0,$E1991&lt;=10)),$F1991,IF($D1990&lt;LataProjekcji,IF((SUM($K1992:O1992)+$D1992)&lt;$D1991,$D1992,$D1991-SUM($K1992:O1992)),0)),0)</f>
        <v>0</v>
      </c>
      <c r="Q1992" s="247">
        <f ca="1">ROUND(IF(OR(AND($D1990=LataProjekcji,$F1990&gt;0),AND($D1990=LataProjekcji,$F1990=0,$E1991&lt;=10)),$F1991,IF($D1990&lt;LataProjekcji,IF((SUM($K1992:P1992)+$D1992)&lt;$D1991,$D1992,$D1991-SUM($K1992:P1992)),0)),0)</f>
        <v>0</v>
      </c>
      <c r="R1992" s="247">
        <f ca="1">ROUND(IF(OR(AND($D1990=LataProjekcji,$F1990&gt;0),AND($D1990=LataProjekcji,$F1990=0,$E1991&lt;=10)),$F1991,IF($D1990&lt;LataProjekcji,IF((SUM($K1992:Q1992)+$D1992)&lt;$D1991,$D1992,$D1991-SUM($K1992:Q1992)),0)),0)</f>
        <v>0</v>
      </c>
      <c r="S1992" s="247">
        <f ca="1">ROUND(IF(OR(AND($D1990=LataProjekcji,$F1990&gt;0),AND($D1990=LataProjekcji,$F1990=0,$E1991&lt;=10)),$F1991,IF($D1990&lt;LataProjekcji,IF((SUM($K1992:R1992)+$D1992)&lt;$D1991,$D1992,$D1991-SUM($K1992:R1992)),0)),0)</f>
        <v>0</v>
      </c>
      <c r="T1992" s="247">
        <f ca="1">ROUND(IF(OR(AND($D1990=LataProjekcji,$F1990&gt;0),AND($D1990=LataProjekcji,$F1990=0,$E1991&lt;=10)),$F1991,IF($D1990&lt;LataProjekcji,IF((SUM($K1992:S1992)+$D1992)&lt;$D1991,$D1992,$D1991-SUM($K1992:S1992)),0)),0)</f>
        <v>0</v>
      </c>
      <c r="U1992" s="247">
        <f ca="1">ROUND(IF(OR(AND($D1990=LataProjekcji,$F1990&gt;0),AND($D1990=LataProjekcji,$F1990=0,$E1991&lt;=10)),$F1991,IF($D1990&lt;LataProjekcji,IF((SUM($K1992:T1992)+$D1992)&lt;$D1991,$D1992,$D1991-SUM($K1992:T1992)),0)),0)</f>
        <v>0</v>
      </c>
      <c r="V1992" s="247">
        <f ca="1">ROUND(IF(OR(AND($D1990=LataProjekcji,$F1990&gt;0),AND($D1990=LataProjekcji,$F1990=0,$E1991&lt;=10)),$F1991,IF($D1990&lt;LataProjekcji,IF((SUM($K1992:U1992)+$D1992)&lt;$D1991,$D1992,$D1991-SUM($K1992:U1992)),0)),0)</f>
        <v>0</v>
      </c>
      <c r="W1992" s="247">
        <f ca="1">ROUND(IF(OR(AND($D1990=LataProjekcji,$F1990&gt;0),AND($D1990=LataProjekcji,$F1990=0,$E1991&lt;=10)),$F1991,IF($D1990&lt;LataProjekcji,IF((SUM($K1992:V1992)+$D1992)&lt;$D1991,$D1992,$D1991-SUM($K1992:V1992)),0)),0)</f>
        <v>0</v>
      </c>
      <c r="X1992" s="247">
        <f ca="1">ROUND(IF(OR(AND($D1990=LataProjekcji,$F1990&gt;0),AND($D1990=LataProjekcji,$F1990=0,$E1991&lt;=10)),$F1991,IF($D1990&lt;LataProjekcji,IF((SUM($K1992:W1992)+$D1992)&lt;$D1991,$D1992,$D1991-SUM($K1992:W1992)),0)),0)</f>
        <v>0</v>
      </c>
      <c r="Y1992" s="247">
        <f ca="1">ROUND(IF(OR(AND($D1990=LataProjekcji,$F1990&gt;0),AND($D1990=LataProjekcji,$F1990=0,$E1991&lt;=10)),$F1991,IF($D1990&lt;LataProjekcji,IF((SUM($K1992:X1992)+$D1992)&lt;$D1991,$D1992,$D1991-SUM($K1992:X1992)),0)),0)</f>
        <v>0</v>
      </c>
      <c r="Z1992" s="247">
        <f ca="1">ROUND(IF(OR(AND($D1990=LataProjekcji,$F1990&gt;0),AND($D1990=LataProjekcji,$F1990=0,$E1991&lt;=10)),$F1991,IF($D1990&lt;LataProjekcji,IF((SUM($K1992:Y1992)+$D1992)&lt;$D1991,$D1992,$D1991-SUM($K1992:Y1992)),0)),0)</f>
        <v>0</v>
      </c>
      <c r="AA1992" s="247">
        <f ca="1">ROUND(IF(OR(AND($D1990=LataProjekcji,$F1990&gt;0),AND($D1990=LataProjekcji,$F1990=0,$E1991&lt;=10)),$F1991,IF($D1990&lt;LataProjekcji,IF((SUM($K1992:Z1992)+$D1992)&lt;$D1991,$D1992,$D1991-SUM($K1992:Z1992)),0)),0)</f>
        <v>0</v>
      </c>
      <c r="AB1992" s="247">
        <f ca="1">ROUND(IF(OR(AND($D1990=LataProjekcji,$F1990&gt;0),AND($D1990=LataProjekcji,$F1990=0,$E1991&lt;=10)),$F1991,IF($D1990&lt;LataProjekcji,IF((SUM($K1992:AA1992)+$D1992)&lt;$D1991,$D1992,$D1991-SUM($K1992:AA1992)),0)),0)</f>
        <v>0</v>
      </c>
      <c r="AC1992" s="247">
        <f ca="1">ROUND(IF(OR(AND($D1990=LataProjekcji,$F1990&gt;0),AND($D1990=LataProjekcji,$F1990=0,$E1991&lt;=10)),$F1991,IF($D1990&lt;LataProjekcji,IF((SUM($K1992:AB1992)+$D1992)&lt;$D1991,$D1992,$D1991-SUM($K1992:AB1992)),0)),0)</f>
        <v>0</v>
      </c>
      <c r="AD1992" s="247">
        <f ca="1">ROUND(IF(OR(AND($D1990=LataProjekcji,$F1990&gt;0),AND($D1990=LataProjekcji,$F1990=0,$E1991&lt;=10)),$F1991,IF($D1990&lt;LataProjekcji,IF((SUM($K1992:AC1992)+$D1992)&lt;$D1991,$D1992,$D1991-SUM($K1992:AC1992)),0)),0)</f>
        <v>0</v>
      </c>
      <c r="AE1992" s="247">
        <f ca="1">ROUND(IF(OR(AND($D1990=LataProjekcji,$F1990&gt;0),AND($D1990=LataProjekcji,$F1990=0,$E1991&lt;=10)),$F1991,IF($D1990&lt;LataProjekcji,IF((SUM($K1992:AD1992)+$D1992)&lt;$D1991,$D1992,$D1991-SUM($K1992:AD1992)),0)),0)</f>
        <v>0</v>
      </c>
    </row>
    <row r="1993" spans="1:31" ht="12.5" hidden="1" thickBot="1">
      <c r="A1993" s="325"/>
      <c r="B1993" s="21" t="s">
        <v>396</v>
      </c>
      <c r="C1993" s="21"/>
      <c r="D1993" s="22"/>
      <c r="E1993" s="21"/>
      <c r="F1993" s="21"/>
      <c r="G1993" s="21"/>
      <c r="H1993" s="21"/>
      <c r="I1993" s="21"/>
      <c r="J1993" s="21"/>
      <c r="K1993" s="22">
        <f ca="1">ROUND(K1992,0)</f>
        <v>0</v>
      </c>
      <c r="L1993" s="22">
        <f t="shared" ref="L1993:W1993" ca="1" si="2723">ROUND(K1993+L1992,0)</f>
        <v>0</v>
      </c>
      <c r="M1993" s="22">
        <f t="shared" ca="1" si="2723"/>
        <v>0</v>
      </c>
      <c r="N1993" s="22">
        <f t="shared" ca="1" si="2723"/>
        <v>0</v>
      </c>
      <c r="O1993" s="22">
        <f t="shared" ca="1" si="2723"/>
        <v>0</v>
      </c>
      <c r="P1993" s="22">
        <f t="shared" ca="1" si="2723"/>
        <v>0</v>
      </c>
      <c r="Q1993" s="22">
        <f t="shared" ca="1" si="2723"/>
        <v>0</v>
      </c>
      <c r="R1993" s="22">
        <f t="shared" ca="1" si="2723"/>
        <v>0</v>
      </c>
      <c r="S1993" s="22">
        <f t="shared" ca="1" si="2723"/>
        <v>0</v>
      </c>
      <c r="T1993" s="22">
        <f t="shared" ca="1" si="2723"/>
        <v>0</v>
      </c>
      <c r="U1993" s="22">
        <f t="shared" ca="1" si="2723"/>
        <v>0</v>
      </c>
      <c r="V1993" s="22">
        <f t="shared" ca="1" si="2723"/>
        <v>0</v>
      </c>
      <c r="W1993" s="22">
        <f t="shared" ca="1" si="2723"/>
        <v>0</v>
      </c>
      <c r="X1993" s="22">
        <f ca="1">ROUND(W1993+X1992,0)</f>
        <v>0</v>
      </c>
      <c r="Y1993" s="22">
        <f ca="1">ROUND(X1993+Y1992,0)</f>
        <v>0</v>
      </c>
      <c r="Z1993" s="22">
        <f t="shared" ref="Z1993:AA1993" ca="1" si="2724">ROUND(Y1993+Z1992,0)</f>
        <v>0</v>
      </c>
      <c r="AA1993" s="22">
        <f t="shared" ca="1" si="2724"/>
        <v>0</v>
      </c>
      <c r="AB1993" s="22">
        <f t="shared" ref="AB1993" ca="1" si="2725">ROUND(AA1993+AB1992,0)</f>
        <v>0</v>
      </c>
      <c r="AC1993" s="22">
        <f t="shared" ref="AC1993" ca="1" si="2726">ROUND(AB1993+AC1992,0)</f>
        <v>0</v>
      </c>
      <c r="AD1993" s="22">
        <f t="shared" ref="AD1993" ca="1" si="2727">ROUND(AC1993+AD1992,0)</f>
        <v>0</v>
      </c>
      <c r="AE1993" s="22">
        <f t="shared" ref="AE1993" ca="1" si="2728">ROUND(AD1993+AE1992,0)</f>
        <v>0</v>
      </c>
    </row>
    <row r="1994" spans="1:31" ht="12.5" hidden="1" thickBot="1">
      <c r="A1994" s="325"/>
      <c r="B1994" s="21" t="s">
        <v>387</v>
      </c>
      <c r="C1994" s="21"/>
      <c r="D1994" s="22"/>
      <c r="E1994" s="21"/>
      <c r="F1994" s="21"/>
      <c r="G1994" s="21"/>
      <c r="H1994" s="534">
        <f>H1987+7</f>
        <v>618</v>
      </c>
      <c r="I1994" s="21"/>
      <c r="J1994" s="21"/>
      <c r="K1994" s="76">
        <f ca="1">IF($D1990=LataProjekcji,ROUND($D1991-K1993,0),ROUND(IF(K1992=0,0,$D1991-K1993),0))</f>
        <v>0</v>
      </c>
      <c r="L1994" s="253">
        <f t="shared" ref="L1994:W1994" ca="1" si="2729">IF($D1990=LataProjekcji,ROUND($D1991-L1993,0),ROUND(IF(AND(L1992=0,K1994&gt;0),$D1991-L1993,IF(L1992=0,0,$D1991-L1993)),0))</f>
        <v>0</v>
      </c>
      <c r="M1994" s="253">
        <f t="shared" ca="1" si="2729"/>
        <v>0</v>
      </c>
      <c r="N1994" s="253">
        <f t="shared" ca="1" si="2729"/>
        <v>0</v>
      </c>
      <c r="O1994" s="253">
        <f t="shared" ca="1" si="2729"/>
        <v>0</v>
      </c>
      <c r="P1994" s="253">
        <f t="shared" ca="1" si="2729"/>
        <v>0</v>
      </c>
      <c r="Q1994" s="253">
        <f t="shared" ca="1" si="2729"/>
        <v>0</v>
      </c>
      <c r="R1994" s="253">
        <f t="shared" ca="1" si="2729"/>
        <v>0</v>
      </c>
      <c r="S1994" s="253">
        <f t="shared" ca="1" si="2729"/>
        <v>0</v>
      </c>
      <c r="T1994" s="253">
        <f t="shared" ca="1" si="2729"/>
        <v>0</v>
      </c>
      <c r="U1994" s="253">
        <f t="shared" ca="1" si="2729"/>
        <v>0</v>
      </c>
      <c r="V1994" s="253">
        <f t="shared" ca="1" si="2729"/>
        <v>0</v>
      </c>
      <c r="W1994" s="253">
        <f t="shared" ca="1" si="2729"/>
        <v>0</v>
      </c>
      <c r="X1994" s="253">
        <f t="shared" ref="X1994:AA1994" ca="1" si="2730">IF($D1990=LataProjekcji,ROUND($D1991-X1993,0),ROUND(IF(AND(X1992=0,W1994&gt;0),$D1991-X1993,IF(X1992=0,0,$D1991-X1993)),0))</f>
        <v>0</v>
      </c>
      <c r="Y1994" s="253">
        <f t="shared" ca="1" si="2730"/>
        <v>0</v>
      </c>
      <c r="Z1994" s="253">
        <f t="shared" ca="1" si="2730"/>
        <v>0</v>
      </c>
      <c r="AA1994" s="253">
        <f t="shared" ca="1" si="2730"/>
        <v>0</v>
      </c>
      <c r="AB1994" s="253">
        <f t="shared" ref="AB1994" ca="1" si="2731">IF($D1990=LataProjekcji,ROUND($D1991-AB1993,0),ROUND(IF(AND(AB1992=0,AA1994&gt;0),$D1991-AB1993,IF(AB1992=0,0,$D1991-AB1993)),0))</f>
        <v>0</v>
      </c>
      <c r="AC1994" s="253">
        <f t="shared" ref="AC1994" ca="1" si="2732">IF($D1990=LataProjekcji,ROUND($D1991-AC1993,0),ROUND(IF(AND(AC1992=0,AB1994&gt;0),$D1991-AC1993,IF(AC1992=0,0,$D1991-AC1993)),0))</f>
        <v>0</v>
      </c>
      <c r="AD1994" s="253">
        <f t="shared" ref="AD1994" ca="1" si="2733">IF($D1990=LataProjekcji,ROUND($D1991-AD1993,0),ROUND(IF(AND(AD1992=0,AC1994&gt;0),$D1991-AD1993,IF(AD1992=0,0,$D1991-AD1993)),0))</f>
        <v>0</v>
      </c>
      <c r="AE1994" s="253">
        <f t="shared" ref="AE1994" ca="1" si="2734">IF($D1990=LataProjekcji,ROUND($D1991-AE1993,0),ROUND(IF(AND(AE1992=0,AD1994&gt;0),$D1991-AE1993,IF(AE1992=0,0,$D1991-AE1993)),0))</f>
        <v>0</v>
      </c>
    </row>
    <row r="1995" spans="1:31" hidden="1">
      <c r="A1995" s="325"/>
      <c r="B1995" s="21"/>
      <c r="C1995" s="21"/>
      <c r="D1995" s="21"/>
      <c r="E1995" s="21"/>
      <c r="F1995" s="21"/>
      <c r="G1995" s="21"/>
      <c r="H1995" s="384">
        <f>H1988+1</f>
        <v>7</v>
      </c>
      <c r="I1995" s="21"/>
      <c r="J1995" s="384" t="s">
        <v>403</v>
      </c>
      <c r="K1995" s="523">
        <f t="shared" ref="K1995:AE1995" ca="1" si="2735">IF(AND(OFFSET($F$269,$D1989,0)="tak",OFFSET($G$269,$D1989,0)="tak",OFFSET($J$269,$D1989,0)="ok",LataProjekcji&lt;=Koniec_Projekt),ROUND(OFFSET($K$2527,$H1994,(COLUMN()-11))*OFFSET($K$590,$H1995,(COLUMN()-11)),0),0)</f>
        <v>0</v>
      </c>
      <c r="L1995" s="523">
        <f t="shared" ca="1" si="2735"/>
        <v>0</v>
      </c>
      <c r="M1995" s="523">
        <f t="shared" ca="1" si="2735"/>
        <v>0</v>
      </c>
      <c r="N1995" s="523">
        <f t="shared" ca="1" si="2735"/>
        <v>0</v>
      </c>
      <c r="O1995" s="523">
        <f t="shared" ca="1" si="2735"/>
        <v>0</v>
      </c>
      <c r="P1995" s="523">
        <f t="shared" ca="1" si="2735"/>
        <v>0</v>
      </c>
      <c r="Q1995" s="523">
        <f t="shared" ca="1" si="2735"/>
        <v>0</v>
      </c>
      <c r="R1995" s="523">
        <f t="shared" ca="1" si="2735"/>
        <v>0</v>
      </c>
      <c r="S1995" s="523">
        <f t="shared" ca="1" si="2735"/>
        <v>0</v>
      </c>
      <c r="T1995" s="523">
        <f t="shared" ca="1" si="2735"/>
        <v>0</v>
      </c>
      <c r="U1995" s="523">
        <f t="shared" ca="1" si="2735"/>
        <v>0</v>
      </c>
      <c r="V1995" s="523">
        <f t="shared" ca="1" si="2735"/>
        <v>0</v>
      </c>
      <c r="W1995" s="523">
        <f t="shared" ca="1" si="2735"/>
        <v>0</v>
      </c>
      <c r="X1995" s="523">
        <f t="shared" ca="1" si="2735"/>
        <v>0</v>
      </c>
      <c r="Y1995" s="523">
        <f t="shared" ca="1" si="2735"/>
        <v>0</v>
      </c>
      <c r="Z1995" s="523">
        <f t="shared" ca="1" si="2735"/>
        <v>0</v>
      </c>
      <c r="AA1995" s="523">
        <f t="shared" ca="1" si="2735"/>
        <v>0</v>
      </c>
      <c r="AB1995" s="523">
        <f t="shared" ca="1" si="2735"/>
        <v>0</v>
      </c>
      <c r="AC1995" s="523">
        <f t="shared" ca="1" si="2735"/>
        <v>0</v>
      </c>
      <c r="AD1995" s="523">
        <f t="shared" ca="1" si="2735"/>
        <v>0</v>
      </c>
      <c r="AE1995" s="523">
        <f t="shared" ca="1" si="2735"/>
        <v>0</v>
      </c>
    </row>
    <row r="1996" spans="1:31" hidden="1">
      <c r="A1996" s="325"/>
      <c r="B1996" s="20">
        <f ca="1">OFFSET($B$269,D1996,0)</f>
        <v>0</v>
      </c>
      <c r="C1996" s="20"/>
      <c r="D1996" s="21">
        <f>D1989+1</f>
        <v>313</v>
      </c>
      <c r="E1996" s="21"/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  <c r="R1996" s="21"/>
      <c r="S1996" s="21"/>
      <c r="T1996" s="21"/>
      <c r="U1996" s="21"/>
      <c r="V1996" s="21"/>
      <c r="W1996" s="21"/>
      <c r="X1996" s="21"/>
      <c r="Y1996" s="21"/>
      <c r="Z1996" s="21"/>
      <c r="AA1996" s="21"/>
      <c r="AB1996" s="21"/>
      <c r="AC1996" s="21"/>
      <c r="AD1996" s="21"/>
      <c r="AE1996" s="21"/>
    </row>
    <row r="1997" spans="1:31" hidden="1">
      <c r="A1997" s="325"/>
      <c r="B1997" s="21" t="s">
        <v>394</v>
      </c>
      <c r="C1997" s="21"/>
      <c r="D1997" s="164">
        <f ca="1">YEAR(OFFSET($E$269,D1996,0))</f>
        <v>1900</v>
      </c>
      <c r="E1997" s="164">
        <f ca="1">MONTH(OFFSET($E$269,D1996,0))</f>
        <v>1</v>
      </c>
      <c r="F1997" s="522" cm="1">
        <f t="array" aca="1" ref="F1997" ca="1">IleMiesiecyDoKoncaRokuST</f>
        <v>11</v>
      </c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  <c r="R1997" s="21"/>
      <c r="S1997" s="21"/>
      <c r="T1997" s="21"/>
      <c r="U1997" s="21"/>
      <c r="V1997" s="21"/>
      <c r="W1997" s="21"/>
      <c r="X1997" s="21"/>
      <c r="Y1997" s="21"/>
      <c r="Z1997" s="21"/>
      <c r="AA1997" s="21"/>
      <c r="AB1997" s="21"/>
      <c r="AC1997" s="21"/>
      <c r="AD1997" s="21"/>
      <c r="AE1997" s="21"/>
    </row>
    <row r="1998" spans="1:31" hidden="1">
      <c r="A1998" s="325"/>
      <c r="B1998" s="21" t="s">
        <v>387</v>
      </c>
      <c r="C1998" s="21"/>
      <c r="D1998" s="371">
        <f ca="1">IF(E1998&lt;0,0,ROUND(E1998,0))</f>
        <v>0</v>
      </c>
      <c r="E1998" s="248">
        <f ca="1">OFFSET($D$269,D1996,0)</f>
        <v>0</v>
      </c>
      <c r="F1998" s="371">
        <f ca="1">IF(E1998&gt;10,ROUND(($D1999/12)*$F1997,0),$D1998)</f>
        <v>0</v>
      </c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  <c r="R1998" s="21"/>
      <c r="S1998" s="21"/>
      <c r="T1998" s="21"/>
      <c r="U1998" s="21"/>
      <c r="V1998" s="21"/>
      <c r="W1998" s="21"/>
      <c r="X1998" s="21"/>
      <c r="Y1998" s="21"/>
      <c r="Z1998" s="21"/>
      <c r="AA1998" s="21"/>
      <c r="AB1998" s="21"/>
      <c r="AC1998" s="21"/>
      <c r="AD1998" s="21"/>
      <c r="AE1998" s="21"/>
    </row>
    <row r="1999" spans="1:31" hidden="1">
      <c r="A1999" s="325"/>
      <c r="B1999" s="21" t="s">
        <v>395</v>
      </c>
      <c r="C1999" s="415">
        <f ca="1">OFFSET($C$269,D1996,0)</f>
        <v>0</v>
      </c>
      <c r="D1999" s="246">
        <f ca="1">IF(ISBLANK(OFFSET($E$269,D1996,0)),0,IF(E1998&gt;10,ROUND(D1998*C1999,0),IF(D1998&lt;0,0,D1998)))</f>
        <v>0</v>
      </c>
      <c r="E1999" s="21"/>
      <c r="F1999" s="21"/>
      <c r="G1999" s="21"/>
      <c r="H1999" s="21"/>
      <c r="I1999" s="21"/>
      <c r="J1999" s="21"/>
      <c r="K1999" s="74">
        <f ca="1">ROUND(IF($D1997=LataProjekcji,$F1998,IF($D1997=LataProjekcji,$D1999,0)),0)</f>
        <v>0</v>
      </c>
      <c r="L1999" s="247">
        <f ca="1">ROUND(IF(OR(AND($D1997=LataProjekcji,$F1997&gt;0),AND($D1997=LataProjekcji,$F1997=0,$E1998&lt;=10)),$F1998,IF($D1997&lt;LataProjekcji,IF((SUM($K1999:K1999)+$D1999)&lt;$D1998,$D1999,$D1998-SUM($K1999:K1999)),0)),0)</f>
        <v>0</v>
      </c>
      <c r="M1999" s="247">
        <f ca="1">ROUND(IF(OR(AND($D1997=LataProjekcji,$F1997&gt;0),AND($D1997=LataProjekcji,$F1997=0,$E1998&lt;=10)),$F1998,IF($D1997&lt;LataProjekcji,IF((SUM($K1999:L1999)+$D1999)&lt;$D1998,$D1999,$D1998-SUM($K1999:L1999)),0)),0)</f>
        <v>0</v>
      </c>
      <c r="N1999" s="247">
        <f ca="1">ROUND(IF(OR(AND($D1997=LataProjekcji,$F1997&gt;0),AND($D1997=LataProjekcji,$F1997=0,$E1998&lt;=10)),$F1998,IF($D1997&lt;LataProjekcji,IF((SUM($K1999:M1999)+$D1999)&lt;$D1998,$D1999,$D1998-SUM($K1999:M1999)),0)),0)</f>
        <v>0</v>
      </c>
      <c r="O1999" s="247">
        <f ca="1">ROUND(IF(OR(AND($D1997=LataProjekcji,$F1997&gt;0),AND($D1997=LataProjekcji,$F1997=0,$E1998&lt;=10)),$F1998,IF($D1997&lt;LataProjekcji,IF((SUM($K1999:N1999)+$D1999)&lt;$D1998,$D1999,$D1998-SUM($K1999:N1999)),0)),0)</f>
        <v>0</v>
      </c>
      <c r="P1999" s="247">
        <f ca="1">ROUND(IF(OR(AND($D1997=LataProjekcji,$F1997&gt;0),AND($D1997=LataProjekcji,$F1997=0,$E1998&lt;=10)),$F1998,IF($D1997&lt;LataProjekcji,IF((SUM($K1999:O1999)+$D1999)&lt;$D1998,$D1999,$D1998-SUM($K1999:O1999)),0)),0)</f>
        <v>0</v>
      </c>
      <c r="Q1999" s="247">
        <f ca="1">ROUND(IF(OR(AND($D1997=LataProjekcji,$F1997&gt;0),AND($D1997=LataProjekcji,$F1997=0,$E1998&lt;=10)),$F1998,IF($D1997&lt;LataProjekcji,IF((SUM($K1999:P1999)+$D1999)&lt;$D1998,$D1999,$D1998-SUM($K1999:P1999)),0)),0)</f>
        <v>0</v>
      </c>
      <c r="R1999" s="247">
        <f ca="1">ROUND(IF(OR(AND($D1997=LataProjekcji,$F1997&gt;0),AND($D1997=LataProjekcji,$F1997=0,$E1998&lt;=10)),$F1998,IF($D1997&lt;LataProjekcji,IF((SUM($K1999:Q1999)+$D1999)&lt;$D1998,$D1999,$D1998-SUM($K1999:Q1999)),0)),0)</f>
        <v>0</v>
      </c>
      <c r="S1999" s="247">
        <f ca="1">ROUND(IF(OR(AND($D1997=LataProjekcji,$F1997&gt;0),AND($D1997=LataProjekcji,$F1997=0,$E1998&lt;=10)),$F1998,IF($D1997&lt;LataProjekcji,IF((SUM($K1999:R1999)+$D1999)&lt;$D1998,$D1999,$D1998-SUM($K1999:R1999)),0)),0)</f>
        <v>0</v>
      </c>
      <c r="T1999" s="247">
        <f ca="1">ROUND(IF(OR(AND($D1997=LataProjekcji,$F1997&gt;0),AND($D1997=LataProjekcji,$F1997=0,$E1998&lt;=10)),$F1998,IF($D1997&lt;LataProjekcji,IF((SUM($K1999:S1999)+$D1999)&lt;$D1998,$D1999,$D1998-SUM($K1999:S1999)),0)),0)</f>
        <v>0</v>
      </c>
      <c r="U1999" s="247">
        <f ca="1">ROUND(IF(OR(AND($D1997=LataProjekcji,$F1997&gt;0),AND($D1997=LataProjekcji,$F1997=0,$E1998&lt;=10)),$F1998,IF($D1997&lt;LataProjekcji,IF((SUM($K1999:T1999)+$D1999)&lt;$D1998,$D1999,$D1998-SUM($K1999:T1999)),0)),0)</f>
        <v>0</v>
      </c>
      <c r="V1999" s="247">
        <f ca="1">ROUND(IF(OR(AND($D1997=LataProjekcji,$F1997&gt;0),AND($D1997=LataProjekcji,$F1997=0,$E1998&lt;=10)),$F1998,IF($D1997&lt;LataProjekcji,IF((SUM($K1999:U1999)+$D1999)&lt;$D1998,$D1999,$D1998-SUM($K1999:U1999)),0)),0)</f>
        <v>0</v>
      </c>
      <c r="W1999" s="247">
        <f ca="1">ROUND(IF(OR(AND($D1997=LataProjekcji,$F1997&gt;0),AND($D1997=LataProjekcji,$F1997=0,$E1998&lt;=10)),$F1998,IF($D1997&lt;LataProjekcji,IF((SUM($K1999:V1999)+$D1999)&lt;$D1998,$D1999,$D1998-SUM($K1999:V1999)),0)),0)</f>
        <v>0</v>
      </c>
      <c r="X1999" s="247">
        <f ca="1">ROUND(IF(OR(AND($D1997=LataProjekcji,$F1997&gt;0),AND($D1997=LataProjekcji,$F1997=0,$E1998&lt;=10)),$F1998,IF($D1997&lt;LataProjekcji,IF((SUM($K1999:W1999)+$D1999)&lt;$D1998,$D1999,$D1998-SUM($K1999:W1999)),0)),0)</f>
        <v>0</v>
      </c>
      <c r="Y1999" s="247">
        <f ca="1">ROUND(IF(OR(AND($D1997=LataProjekcji,$F1997&gt;0),AND($D1997=LataProjekcji,$F1997=0,$E1998&lt;=10)),$F1998,IF($D1997&lt;LataProjekcji,IF((SUM($K1999:X1999)+$D1999)&lt;$D1998,$D1999,$D1998-SUM($K1999:X1999)),0)),0)</f>
        <v>0</v>
      </c>
      <c r="Z1999" s="247">
        <f ca="1">ROUND(IF(OR(AND($D1997=LataProjekcji,$F1997&gt;0),AND($D1997=LataProjekcji,$F1997=0,$E1998&lt;=10)),$F1998,IF($D1997&lt;LataProjekcji,IF((SUM($K1999:Y1999)+$D1999)&lt;$D1998,$D1999,$D1998-SUM($K1999:Y1999)),0)),0)</f>
        <v>0</v>
      </c>
      <c r="AA1999" s="247">
        <f ca="1">ROUND(IF(OR(AND($D1997=LataProjekcji,$F1997&gt;0),AND($D1997=LataProjekcji,$F1997=0,$E1998&lt;=10)),$F1998,IF($D1997&lt;LataProjekcji,IF((SUM($K1999:Z1999)+$D1999)&lt;$D1998,$D1999,$D1998-SUM($K1999:Z1999)),0)),0)</f>
        <v>0</v>
      </c>
      <c r="AB1999" s="247">
        <f ca="1">ROUND(IF(OR(AND($D1997=LataProjekcji,$F1997&gt;0),AND($D1997=LataProjekcji,$F1997=0,$E1998&lt;=10)),$F1998,IF($D1997&lt;LataProjekcji,IF((SUM($K1999:AA1999)+$D1999)&lt;$D1998,$D1999,$D1998-SUM($K1999:AA1999)),0)),0)</f>
        <v>0</v>
      </c>
      <c r="AC1999" s="247">
        <f ca="1">ROUND(IF(OR(AND($D1997=LataProjekcji,$F1997&gt;0),AND($D1997=LataProjekcji,$F1997=0,$E1998&lt;=10)),$F1998,IF($D1997&lt;LataProjekcji,IF((SUM($K1999:AB1999)+$D1999)&lt;$D1998,$D1999,$D1998-SUM($K1999:AB1999)),0)),0)</f>
        <v>0</v>
      </c>
      <c r="AD1999" s="247">
        <f ca="1">ROUND(IF(OR(AND($D1997=LataProjekcji,$F1997&gt;0),AND($D1997=LataProjekcji,$F1997=0,$E1998&lt;=10)),$F1998,IF($D1997&lt;LataProjekcji,IF((SUM($K1999:AC1999)+$D1999)&lt;$D1998,$D1999,$D1998-SUM($K1999:AC1999)),0)),0)</f>
        <v>0</v>
      </c>
      <c r="AE1999" s="247">
        <f ca="1">ROUND(IF(OR(AND($D1997=LataProjekcji,$F1997&gt;0),AND($D1997=LataProjekcji,$F1997=0,$E1998&lt;=10)),$F1998,IF($D1997&lt;LataProjekcji,IF((SUM($K1999:AD1999)+$D1999)&lt;$D1998,$D1999,$D1998-SUM($K1999:AD1999)),0)),0)</f>
        <v>0</v>
      </c>
    </row>
    <row r="2000" spans="1:31" ht="12.5" hidden="1" thickBot="1">
      <c r="A2000" s="325"/>
      <c r="B2000" s="21" t="s">
        <v>396</v>
      </c>
      <c r="C2000" s="21"/>
      <c r="D2000" s="22"/>
      <c r="E2000" s="21"/>
      <c r="F2000" s="21"/>
      <c r="G2000" s="21"/>
      <c r="H2000" s="21"/>
      <c r="I2000" s="21"/>
      <c r="J2000" s="21"/>
      <c r="K2000" s="22">
        <f ca="1">ROUND(K1999,0)</f>
        <v>0</v>
      </c>
      <c r="L2000" s="22">
        <f t="shared" ref="L2000:W2000" ca="1" si="2736">ROUND(K2000+L1999,0)</f>
        <v>0</v>
      </c>
      <c r="M2000" s="22">
        <f t="shared" ca="1" si="2736"/>
        <v>0</v>
      </c>
      <c r="N2000" s="22">
        <f t="shared" ca="1" si="2736"/>
        <v>0</v>
      </c>
      <c r="O2000" s="22">
        <f t="shared" ca="1" si="2736"/>
        <v>0</v>
      </c>
      <c r="P2000" s="22">
        <f t="shared" ca="1" si="2736"/>
        <v>0</v>
      </c>
      <c r="Q2000" s="22">
        <f t="shared" ca="1" si="2736"/>
        <v>0</v>
      </c>
      <c r="R2000" s="22">
        <f t="shared" ca="1" si="2736"/>
        <v>0</v>
      </c>
      <c r="S2000" s="22">
        <f t="shared" ca="1" si="2736"/>
        <v>0</v>
      </c>
      <c r="T2000" s="22">
        <f t="shared" ca="1" si="2736"/>
        <v>0</v>
      </c>
      <c r="U2000" s="22">
        <f t="shared" ca="1" si="2736"/>
        <v>0</v>
      </c>
      <c r="V2000" s="22">
        <f t="shared" ca="1" si="2736"/>
        <v>0</v>
      </c>
      <c r="W2000" s="22">
        <f t="shared" ca="1" si="2736"/>
        <v>0</v>
      </c>
      <c r="X2000" s="22">
        <f ca="1">ROUND(W2000+X1999,0)</f>
        <v>0</v>
      </c>
      <c r="Y2000" s="22">
        <f ca="1">ROUND(X2000+Y1999,0)</f>
        <v>0</v>
      </c>
      <c r="Z2000" s="22">
        <f t="shared" ref="Z2000:AA2000" ca="1" si="2737">ROUND(Y2000+Z1999,0)</f>
        <v>0</v>
      </c>
      <c r="AA2000" s="22">
        <f t="shared" ca="1" si="2737"/>
        <v>0</v>
      </c>
      <c r="AB2000" s="22">
        <f t="shared" ref="AB2000" ca="1" si="2738">ROUND(AA2000+AB1999,0)</f>
        <v>0</v>
      </c>
      <c r="AC2000" s="22">
        <f t="shared" ref="AC2000" ca="1" si="2739">ROUND(AB2000+AC1999,0)</f>
        <v>0</v>
      </c>
      <c r="AD2000" s="22">
        <f t="shared" ref="AD2000" ca="1" si="2740">ROUND(AC2000+AD1999,0)</f>
        <v>0</v>
      </c>
      <c r="AE2000" s="22">
        <f t="shared" ref="AE2000" ca="1" si="2741">ROUND(AD2000+AE1999,0)</f>
        <v>0</v>
      </c>
    </row>
    <row r="2001" spans="1:31" ht="12.5" hidden="1" thickBot="1">
      <c r="A2001" s="325"/>
      <c r="B2001" s="21" t="s">
        <v>387</v>
      </c>
      <c r="C2001" s="21"/>
      <c r="D2001" s="22"/>
      <c r="E2001" s="21"/>
      <c r="F2001" s="21"/>
      <c r="G2001" s="21"/>
      <c r="H2001" s="534">
        <f>H1994+7</f>
        <v>625</v>
      </c>
      <c r="I2001" s="21"/>
      <c r="J2001" s="21"/>
      <c r="K2001" s="76">
        <f ca="1">IF($D1997=LataProjekcji,ROUND($D1998-K2000,0),ROUND(IF(K1999=0,0,$D1998-K2000),0))</f>
        <v>0</v>
      </c>
      <c r="L2001" s="253">
        <f t="shared" ref="L2001:W2001" ca="1" si="2742">IF($D1997=LataProjekcji,ROUND($D1998-L2000,0),ROUND(IF(AND(L1999=0,K2001&gt;0),$D1998-L2000,IF(L1999=0,0,$D1998-L2000)),0))</f>
        <v>0</v>
      </c>
      <c r="M2001" s="253">
        <f t="shared" ca="1" si="2742"/>
        <v>0</v>
      </c>
      <c r="N2001" s="253">
        <f t="shared" ca="1" si="2742"/>
        <v>0</v>
      </c>
      <c r="O2001" s="253">
        <f t="shared" ca="1" si="2742"/>
        <v>0</v>
      </c>
      <c r="P2001" s="253">
        <f t="shared" ca="1" si="2742"/>
        <v>0</v>
      </c>
      <c r="Q2001" s="253">
        <f t="shared" ca="1" si="2742"/>
        <v>0</v>
      </c>
      <c r="R2001" s="253">
        <f t="shared" ca="1" si="2742"/>
        <v>0</v>
      </c>
      <c r="S2001" s="253">
        <f t="shared" ca="1" si="2742"/>
        <v>0</v>
      </c>
      <c r="T2001" s="253">
        <f t="shared" ca="1" si="2742"/>
        <v>0</v>
      </c>
      <c r="U2001" s="253">
        <f t="shared" ca="1" si="2742"/>
        <v>0</v>
      </c>
      <c r="V2001" s="253">
        <f t="shared" ca="1" si="2742"/>
        <v>0</v>
      </c>
      <c r="W2001" s="253">
        <f t="shared" ca="1" si="2742"/>
        <v>0</v>
      </c>
      <c r="X2001" s="253">
        <f t="shared" ref="X2001:AA2001" ca="1" si="2743">IF($D1997=LataProjekcji,ROUND($D1998-X2000,0),ROUND(IF(AND(X1999=0,W2001&gt;0),$D1998-X2000,IF(X1999=0,0,$D1998-X2000)),0))</f>
        <v>0</v>
      </c>
      <c r="Y2001" s="253">
        <f t="shared" ca="1" si="2743"/>
        <v>0</v>
      </c>
      <c r="Z2001" s="253">
        <f t="shared" ca="1" si="2743"/>
        <v>0</v>
      </c>
      <c r="AA2001" s="253">
        <f t="shared" ca="1" si="2743"/>
        <v>0</v>
      </c>
      <c r="AB2001" s="253">
        <f t="shared" ref="AB2001" ca="1" si="2744">IF($D1997=LataProjekcji,ROUND($D1998-AB2000,0),ROUND(IF(AND(AB1999=0,AA2001&gt;0),$D1998-AB2000,IF(AB1999=0,0,$D1998-AB2000)),0))</f>
        <v>0</v>
      </c>
      <c r="AC2001" s="253">
        <f t="shared" ref="AC2001" ca="1" si="2745">IF($D1997=LataProjekcji,ROUND($D1998-AC2000,0),ROUND(IF(AND(AC1999=0,AB2001&gt;0),$D1998-AC2000,IF(AC1999=0,0,$D1998-AC2000)),0))</f>
        <v>0</v>
      </c>
      <c r="AD2001" s="253">
        <f t="shared" ref="AD2001" ca="1" si="2746">IF($D1997=LataProjekcji,ROUND($D1998-AD2000,0),ROUND(IF(AND(AD1999=0,AC2001&gt;0),$D1998-AD2000,IF(AD1999=0,0,$D1998-AD2000)),0))</f>
        <v>0</v>
      </c>
      <c r="AE2001" s="253">
        <f t="shared" ref="AE2001" ca="1" si="2747">IF($D1997=LataProjekcji,ROUND($D1998-AE2000,0),ROUND(IF(AND(AE1999=0,AD2001&gt;0),$D1998-AE2000,IF(AE1999=0,0,$D1998-AE2000)),0))</f>
        <v>0</v>
      </c>
    </row>
    <row r="2002" spans="1:31" hidden="1">
      <c r="A2002" s="325"/>
      <c r="B2002" s="21"/>
      <c r="C2002" s="21"/>
      <c r="D2002" s="21"/>
      <c r="E2002" s="21"/>
      <c r="F2002" s="21"/>
      <c r="G2002" s="21"/>
      <c r="H2002" s="384">
        <f>H1995+1</f>
        <v>8</v>
      </c>
      <c r="I2002" s="21"/>
      <c r="J2002" s="384" t="s">
        <v>403</v>
      </c>
      <c r="K2002" s="523">
        <f t="shared" ref="K2002:AE2002" ca="1" si="2748">IF(AND(OFFSET($F$269,$D1996,0)="tak",OFFSET($G$269,$D1996,0)="tak",OFFSET($J$269,$D1996,0)="ok",LataProjekcji&lt;=Koniec_Projekt),ROUND(OFFSET($K$2527,$H2001,(COLUMN()-11))*OFFSET($K$590,$H2002,(COLUMN()-11)),0),0)</f>
        <v>0</v>
      </c>
      <c r="L2002" s="523">
        <f t="shared" ca="1" si="2748"/>
        <v>0</v>
      </c>
      <c r="M2002" s="523">
        <f t="shared" ca="1" si="2748"/>
        <v>0</v>
      </c>
      <c r="N2002" s="523">
        <f t="shared" ca="1" si="2748"/>
        <v>0</v>
      </c>
      <c r="O2002" s="523">
        <f t="shared" ca="1" si="2748"/>
        <v>0</v>
      </c>
      <c r="P2002" s="523">
        <f t="shared" ca="1" si="2748"/>
        <v>0</v>
      </c>
      <c r="Q2002" s="523">
        <f t="shared" ca="1" si="2748"/>
        <v>0</v>
      </c>
      <c r="R2002" s="523">
        <f t="shared" ca="1" si="2748"/>
        <v>0</v>
      </c>
      <c r="S2002" s="523">
        <f t="shared" ca="1" si="2748"/>
        <v>0</v>
      </c>
      <c r="T2002" s="523">
        <f t="shared" ca="1" si="2748"/>
        <v>0</v>
      </c>
      <c r="U2002" s="523">
        <f t="shared" ca="1" si="2748"/>
        <v>0</v>
      </c>
      <c r="V2002" s="523">
        <f t="shared" ca="1" si="2748"/>
        <v>0</v>
      </c>
      <c r="W2002" s="523">
        <f t="shared" ca="1" si="2748"/>
        <v>0</v>
      </c>
      <c r="X2002" s="523">
        <f t="shared" ca="1" si="2748"/>
        <v>0</v>
      </c>
      <c r="Y2002" s="523">
        <f t="shared" ca="1" si="2748"/>
        <v>0</v>
      </c>
      <c r="Z2002" s="523">
        <f t="shared" ca="1" si="2748"/>
        <v>0</v>
      </c>
      <c r="AA2002" s="523">
        <f t="shared" ca="1" si="2748"/>
        <v>0</v>
      </c>
      <c r="AB2002" s="523">
        <f t="shared" ca="1" si="2748"/>
        <v>0</v>
      </c>
      <c r="AC2002" s="523">
        <f t="shared" ca="1" si="2748"/>
        <v>0</v>
      </c>
      <c r="AD2002" s="523">
        <f t="shared" ca="1" si="2748"/>
        <v>0</v>
      </c>
      <c r="AE2002" s="523">
        <f t="shared" ca="1" si="2748"/>
        <v>0</v>
      </c>
    </row>
    <row r="2003" spans="1:31" hidden="1">
      <c r="A2003" s="325"/>
      <c r="B2003" s="20">
        <f ca="1">OFFSET($B$269,D2003,0)</f>
        <v>0</v>
      </c>
      <c r="C2003" s="20"/>
      <c r="D2003" s="21">
        <f>D1996+1</f>
        <v>314</v>
      </c>
      <c r="E2003" s="21"/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  <c r="R2003" s="21"/>
      <c r="S2003" s="21"/>
      <c r="T2003" s="21"/>
      <c r="U2003" s="21"/>
      <c r="V2003" s="21"/>
      <c r="W2003" s="21"/>
      <c r="X2003" s="21"/>
      <c r="Y2003" s="21"/>
      <c r="Z2003" s="21"/>
      <c r="AA2003" s="21"/>
      <c r="AB2003" s="21"/>
      <c r="AC2003" s="21"/>
      <c r="AD2003" s="21"/>
      <c r="AE2003" s="21"/>
    </row>
    <row r="2004" spans="1:31" hidden="1">
      <c r="A2004" s="325"/>
      <c r="B2004" s="21" t="s">
        <v>394</v>
      </c>
      <c r="C2004" s="21"/>
      <c r="D2004" s="164">
        <f ca="1">YEAR(OFFSET($E$269,D2003,0))</f>
        <v>1900</v>
      </c>
      <c r="E2004" s="164">
        <f ca="1">MONTH(OFFSET($E$269,D2003,0))</f>
        <v>1</v>
      </c>
      <c r="F2004" s="522" cm="1">
        <f t="array" aca="1" ref="F2004" ca="1">IleMiesiecyDoKoncaRokuST</f>
        <v>11</v>
      </c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  <c r="R2004" s="21"/>
      <c r="S2004" s="21"/>
      <c r="T2004" s="21"/>
      <c r="U2004" s="21"/>
      <c r="V2004" s="21"/>
      <c r="W2004" s="21"/>
      <c r="X2004" s="21"/>
      <c r="Y2004" s="21"/>
      <c r="Z2004" s="21"/>
      <c r="AA2004" s="21"/>
      <c r="AB2004" s="21"/>
      <c r="AC2004" s="21"/>
      <c r="AD2004" s="21"/>
      <c r="AE2004" s="21"/>
    </row>
    <row r="2005" spans="1:31" hidden="1">
      <c r="A2005" s="325"/>
      <c r="B2005" s="21" t="s">
        <v>387</v>
      </c>
      <c r="C2005" s="21"/>
      <c r="D2005" s="371">
        <f ca="1">IF(E2005&lt;0,0,ROUND(E2005,0))</f>
        <v>0</v>
      </c>
      <c r="E2005" s="248">
        <f ca="1">OFFSET($D$269,D2003,0)</f>
        <v>0</v>
      </c>
      <c r="F2005" s="371">
        <f ca="1">IF(E2005&gt;10,ROUND(($D2006/12)*$F2004,0),$D2005)</f>
        <v>0</v>
      </c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  <c r="R2005" s="21"/>
      <c r="S2005" s="21"/>
      <c r="T2005" s="21"/>
      <c r="U2005" s="21"/>
      <c r="V2005" s="21"/>
      <c r="W2005" s="21"/>
      <c r="X2005" s="21"/>
      <c r="Y2005" s="21"/>
      <c r="Z2005" s="21"/>
      <c r="AA2005" s="21"/>
      <c r="AB2005" s="21"/>
      <c r="AC2005" s="21"/>
      <c r="AD2005" s="21"/>
      <c r="AE2005" s="21"/>
    </row>
    <row r="2006" spans="1:31" hidden="1">
      <c r="A2006" s="325"/>
      <c r="B2006" s="21" t="s">
        <v>395</v>
      </c>
      <c r="C2006" s="415">
        <f ca="1">OFFSET($C$269,D2003,0)</f>
        <v>0</v>
      </c>
      <c r="D2006" s="246">
        <f ca="1">IF(ISBLANK(OFFSET($E$269,D2003,0)),0,IF(E2005&gt;10,ROUND(D2005*C2006,0),IF(D2005&lt;0,0,D2005)))</f>
        <v>0</v>
      </c>
      <c r="E2006" s="21"/>
      <c r="F2006" s="21"/>
      <c r="G2006" s="21"/>
      <c r="H2006" s="21"/>
      <c r="I2006" s="21"/>
      <c r="J2006" s="21"/>
      <c r="K2006" s="74">
        <f ca="1">ROUND(IF($D2004=LataProjekcji,$F2005,IF($D2004=LataProjekcji,$D2006,0)),0)</f>
        <v>0</v>
      </c>
      <c r="L2006" s="247">
        <f ca="1">ROUND(IF(OR(AND($D2004=LataProjekcji,$F2004&gt;0),AND($D2004=LataProjekcji,$F2004=0,$E2005&lt;=10)),$F2005,IF($D2004&lt;LataProjekcji,IF((SUM($K2006:K2006)+$D2006)&lt;$D2005,$D2006,$D2005-SUM($K2006:K2006)),0)),0)</f>
        <v>0</v>
      </c>
      <c r="M2006" s="247">
        <f ca="1">ROUND(IF(OR(AND($D2004=LataProjekcji,$F2004&gt;0),AND($D2004=LataProjekcji,$F2004=0,$E2005&lt;=10)),$F2005,IF($D2004&lt;LataProjekcji,IF((SUM($K2006:L2006)+$D2006)&lt;$D2005,$D2006,$D2005-SUM($K2006:L2006)),0)),0)</f>
        <v>0</v>
      </c>
      <c r="N2006" s="247">
        <f ca="1">ROUND(IF(OR(AND($D2004=LataProjekcji,$F2004&gt;0),AND($D2004=LataProjekcji,$F2004=0,$E2005&lt;=10)),$F2005,IF($D2004&lt;LataProjekcji,IF((SUM($K2006:M2006)+$D2006)&lt;$D2005,$D2006,$D2005-SUM($K2006:M2006)),0)),0)</f>
        <v>0</v>
      </c>
      <c r="O2006" s="247">
        <f ca="1">ROUND(IF(OR(AND($D2004=LataProjekcji,$F2004&gt;0),AND($D2004=LataProjekcji,$F2004=0,$E2005&lt;=10)),$F2005,IF($D2004&lt;LataProjekcji,IF((SUM($K2006:N2006)+$D2006)&lt;$D2005,$D2006,$D2005-SUM($K2006:N2006)),0)),0)</f>
        <v>0</v>
      </c>
      <c r="P2006" s="247">
        <f ca="1">ROUND(IF(OR(AND($D2004=LataProjekcji,$F2004&gt;0),AND($D2004=LataProjekcji,$F2004=0,$E2005&lt;=10)),$F2005,IF($D2004&lt;LataProjekcji,IF((SUM($K2006:O2006)+$D2006)&lt;$D2005,$D2006,$D2005-SUM($K2006:O2006)),0)),0)</f>
        <v>0</v>
      </c>
      <c r="Q2006" s="247">
        <f ca="1">ROUND(IF(OR(AND($D2004=LataProjekcji,$F2004&gt;0),AND($D2004=LataProjekcji,$F2004=0,$E2005&lt;=10)),$F2005,IF($D2004&lt;LataProjekcji,IF((SUM($K2006:P2006)+$D2006)&lt;$D2005,$D2006,$D2005-SUM($K2006:P2006)),0)),0)</f>
        <v>0</v>
      </c>
      <c r="R2006" s="247">
        <f ca="1">ROUND(IF(OR(AND($D2004=LataProjekcji,$F2004&gt;0),AND($D2004=LataProjekcji,$F2004=0,$E2005&lt;=10)),$F2005,IF($D2004&lt;LataProjekcji,IF((SUM($K2006:Q2006)+$D2006)&lt;$D2005,$D2006,$D2005-SUM($K2006:Q2006)),0)),0)</f>
        <v>0</v>
      </c>
      <c r="S2006" s="247">
        <f ca="1">ROUND(IF(OR(AND($D2004=LataProjekcji,$F2004&gt;0),AND($D2004=LataProjekcji,$F2004=0,$E2005&lt;=10)),$F2005,IF($D2004&lt;LataProjekcji,IF((SUM($K2006:R2006)+$D2006)&lt;$D2005,$D2006,$D2005-SUM($K2006:R2006)),0)),0)</f>
        <v>0</v>
      </c>
      <c r="T2006" s="247">
        <f ca="1">ROUND(IF(OR(AND($D2004=LataProjekcji,$F2004&gt;0),AND($D2004=LataProjekcji,$F2004=0,$E2005&lt;=10)),$F2005,IF($D2004&lt;LataProjekcji,IF((SUM($K2006:S2006)+$D2006)&lt;$D2005,$D2006,$D2005-SUM($K2006:S2006)),0)),0)</f>
        <v>0</v>
      </c>
      <c r="U2006" s="247">
        <f ca="1">ROUND(IF(OR(AND($D2004=LataProjekcji,$F2004&gt;0),AND($D2004=LataProjekcji,$F2004=0,$E2005&lt;=10)),$F2005,IF($D2004&lt;LataProjekcji,IF((SUM($K2006:T2006)+$D2006)&lt;$D2005,$D2006,$D2005-SUM($K2006:T2006)),0)),0)</f>
        <v>0</v>
      </c>
      <c r="V2006" s="247">
        <f ca="1">ROUND(IF(OR(AND($D2004=LataProjekcji,$F2004&gt;0),AND($D2004=LataProjekcji,$F2004=0,$E2005&lt;=10)),$F2005,IF($D2004&lt;LataProjekcji,IF((SUM($K2006:U2006)+$D2006)&lt;$D2005,$D2006,$D2005-SUM($K2006:U2006)),0)),0)</f>
        <v>0</v>
      </c>
      <c r="W2006" s="247">
        <f ca="1">ROUND(IF(OR(AND($D2004=LataProjekcji,$F2004&gt;0),AND($D2004=LataProjekcji,$F2004=0,$E2005&lt;=10)),$F2005,IF($D2004&lt;LataProjekcji,IF((SUM($K2006:V2006)+$D2006)&lt;$D2005,$D2006,$D2005-SUM($K2006:V2006)),0)),0)</f>
        <v>0</v>
      </c>
      <c r="X2006" s="247">
        <f ca="1">ROUND(IF(OR(AND($D2004=LataProjekcji,$F2004&gt;0),AND($D2004=LataProjekcji,$F2004=0,$E2005&lt;=10)),$F2005,IF($D2004&lt;LataProjekcji,IF((SUM($K2006:W2006)+$D2006)&lt;$D2005,$D2006,$D2005-SUM($K2006:W2006)),0)),0)</f>
        <v>0</v>
      </c>
      <c r="Y2006" s="247">
        <f ca="1">ROUND(IF(OR(AND($D2004=LataProjekcji,$F2004&gt;0),AND($D2004=LataProjekcji,$F2004=0,$E2005&lt;=10)),$F2005,IF($D2004&lt;LataProjekcji,IF((SUM($K2006:X2006)+$D2006)&lt;$D2005,$D2006,$D2005-SUM($K2006:X2006)),0)),0)</f>
        <v>0</v>
      </c>
      <c r="Z2006" s="247">
        <f ca="1">ROUND(IF(OR(AND($D2004=LataProjekcji,$F2004&gt;0),AND($D2004=LataProjekcji,$F2004=0,$E2005&lt;=10)),$F2005,IF($D2004&lt;LataProjekcji,IF((SUM($K2006:Y2006)+$D2006)&lt;$D2005,$D2006,$D2005-SUM($K2006:Y2006)),0)),0)</f>
        <v>0</v>
      </c>
      <c r="AA2006" s="247">
        <f ca="1">ROUND(IF(OR(AND($D2004=LataProjekcji,$F2004&gt;0),AND($D2004=LataProjekcji,$F2004=0,$E2005&lt;=10)),$F2005,IF($D2004&lt;LataProjekcji,IF((SUM($K2006:Z2006)+$D2006)&lt;$D2005,$D2006,$D2005-SUM($K2006:Z2006)),0)),0)</f>
        <v>0</v>
      </c>
      <c r="AB2006" s="247">
        <f ca="1">ROUND(IF(OR(AND($D2004=LataProjekcji,$F2004&gt;0),AND($D2004=LataProjekcji,$F2004=0,$E2005&lt;=10)),$F2005,IF($D2004&lt;LataProjekcji,IF((SUM($K2006:AA2006)+$D2006)&lt;$D2005,$D2006,$D2005-SUM($K2006:AA2006)),0)),0)</f>
        <v>0</v>
      </c>
      <c r="AC2006" s="247">
        <f ca="1">ROUND(IF(OR(AND($D2004=LataProjekcji,$F2004&gt;0),AND($D2004=LataProjekcji,$F2004=0,$E2005&lt;=10)),$F2005,IF($D2004&lt;LataProjekcji,IF((SUM($K2006:AB2006)+$D2006)&lt;$D2005,$D2006,$D2005-SUM($K2006:AB2006)),0)),0)</f>
        <v>0</v>
      </c>
      <c r="AD2006" s="247">
        <f ca="1">ROUND(IF(OR(AND($D2004=LataProjekcji,$F2004&gt;0),AND($D2004=LataProjekcji,$F2004=0,$E2005&lt;=10)),$F2005,IF($D2004&lt;LataProjekcji,IF((SUM($K2006:AC2006)+$D2006)&lt;$D2005,$D2006,$D2005-SUM($K2006:AC2006)),0)),0)</f>
        <v>0</v>
      </c>
      <c r="AE2006" s="247">
        <f ca="1">ROUND(IF(OR(AND($D2004=LataProjekcji,$F2004&gt;0),AND($D2004=LataProjekcji,$F2004=0,$E2005&lt;=10)),$F2005,IF($D2004&lt;LataProjekcji,IF((SUM($K2006:AD2006)+$D2006)&lt;$D2005,$D2006,$D2005-SUM($K2006:AD2006)),0)),0)</f>
        <v>0</v>
      </c>
    </row>
    <row r="2007" spans="1:31" ht="12.5" hidden="1" thickBot="1">
      <c r="A2007" s="325"/>
      <c r="B2007" s="21" t="s">
        <v>396</v>
      </c>
      <c r="C2007" s="21"/>
      <c r="D2007" s="22"/>
      <c r="E2007" s="21"/>
      <c r="F2007" s="21"/>
      <c r="G2007" s="21"/>
      <c r="H2007" s="21"/>
      <c r="I2007" s="21"/>
      <c r="J2007" s="21"/>
      <c r="K2007" s="22">
        <f ca="1">ROUND(K2006,0)</f>
        <v>0</v>
      </c>
      <c r="L2007" s="22">
        <f t="shared" ref="L2007:W2007" ca="1" si="2749">ROUND(K2007+L2006,0)</f>
        <v>0</v>
      </c>
      <c r="M2007" s="22">
        <f t="shared" ca="1" si="2749"/>
        <v>0</v>
      </c>
      <c r="N2007" s="22">
        <f t="shared" ca="1" si="2749"/>
        <v>0</v>
      </c>
      <c r="O2007" s="22">
        <f t="shared" ca="1" si="2749"/>
        <v>0</v>
      </c>
      <c r="P2007" s="22">
        <f t="shared" ca="1" si="2749"/>
        <v>0</v>
      </c>
      <c r="Q2007" s="22">
        <f t="shared" ca="1" si="2749"/>
        <v>0</v>
      </c>
      <c r="R2007" s="22">
        <f t="shared" ca="1" si="2749"/>
        <v>0</v>
      </c>
      <c r="S2007" s="22">
        <f t="shared" ca="1" si="2749"/>
        <v>0</v>
      </c>
      <c r="T2007" s="22">
        <f t="shared" ca="1" si="2749"/>
        <v>0</v>
      </c>
      <c r="U2007" s="22">
        <f t="shared" ca="1" si="2749"/>
        <v>0</v>
      </c>
      <c r="V2007" s="22">
        <f t="shared" ca="1" si="2749"/>
        <v>0</v>
      </c>
      <c r="W2007" s="22">
        <f t="shared" ca="1" si="2749"/>
        <v>0</v>
      </c>
      <c r="X2007" s="22">
        <f ca="1">ROUND(W2007+X2006,0)</f>
        <v>0</v>
      </c>
      <c r="Y2007" s="22">
        <f ca="1">ROUND(X2007+Y2006,0)</f>
        <v>0</v>
      </c>
      <c r="Z2007" s="22">
        <f t="shared" ref="Z2007:AA2007" ca="1" si="2750">ROUND(Y2007+Z2006,0)</f>
        <v>0</v>
      </c>
      <c r="AA2007" s="22">
        <f t="shared" ca="1" si="2750"/>
        <v>0</v>
      </c>
      <c r="AB2007" s="22">
        <f t="shared" ref="AB2007" ca="1" si="2751">ROUND(AA2007+AB2006,0)</f>
        <v>0</v>
      </c>
      <c r="AC2007" s="22">
        <f t="shared" ref="AC2007" ca="1" si="2752">ROUND(AB2007+AC2006,0)</f>
        <v>0</v>
      </c>
      <c r="AD2007" s="22">
        <f t="shared" ref="AD2007" ca="1" si="2753">ROUND(AC2007+AD2006,0)</f>
        <v>0</v>
      </c>
      <c r="AE2007" s="22">
        <f t="shared" ref="AE2007" ca="1" si="2754">ROUND(AD2007+AE2006,0)</f>
        <v>0</v>
      </c>
    </row>
    <row r="2008" spans="1:31" ht="12.5" hidden="1" thickBot="1">
      <c r="A2008" s="325"/>
      <c r="B2008" s="21" t="s">
        <v>387</v>
      </c>
      <c r="C2008" s="21"/>
      <c r="D2008" s="22"/>
      <c r="E2008" s="21"/>
      <c r="F2008" s="21"/>
      <c r="G2008" s="21"/>
      <c r="H2008" s="534">
        <f>H2001+7</f>
        <v>632</v>
      </c>
      <c r="I2008" s="21"/>
      <c r="J2008" s="21"/>
      <c r="K2008" s="76">
        <f ca="1">IF($D2004=LataProjekcji,ROUND($D2005-K2007,0),ROUND(IF(K2006=0,0,$D2005-K2007),0))</f>
        <v>0</v>
      </c>
      <c r="L2008" s="253">
        <f t="shared" ref="L2008:W2008" ca="1" si="2755">IF($D2004=LataProjekcji,ROUND($D2005-L2007,0),ROUND(IF(AND(L2006=0,K2008&gt;0),$D2005-L2007,IF(L2006=0,0,$D2005-L2007)),0))</f>
        <v>0</v>
      </c>
      <c r="M2008" s="253">
        <f t="shared" ca="1" si="2755"/>
        <v>0</v>
      </c>
      <c r="N2008" s="253">
        <f t="shared" ca="1" si="2755"/>
        <v>0</v>
      </c>
      <c r="O2008" s="253">
        <f t="shared" ca="1" si="2755"/>
        <v>0</v>
      </c>
      <c r="P2008" s="253">
        <f t="shared" ca="1" si="2755"/>
        <v>0</v>
      </c>
      <c r="Q2008" s="253">
        <f t="shared" ca="1" si="2755"/>
        <v>0</v>
      </c>
      <c r="R2008" s="253">
        <f t="shared" ca="1" si="2755"/>
        <v>0</v>
      </c>
      <c r="S2008" s="253">
        <f t="shared" ca="1" si="2755"/>
        <v>0</v>
      </c>
      <c r="T2008" s="253">
        <f t="shared" ca="1" si="2755"/>
        <v>0</v>
      </c>
      <c r="U2008" s="253">
        <f t="shared" ca="1" si="2755"/>
        <v>0</v>
      </c>
      <c r="V2008" s="253">
        <f t="shared" ca="1" si="2755"/>
        <v>0</v>
      </c>
      <c r="W2008" s="253">
        <f t="shared" ca="1" si="2755"/>
        <v>0</v>
      </c>
      <c r="X2008" s="253">
        <f t="shared" ref="X2008:AA2008" ca="1" si="2756">IF($D2004=LataProjekcji,ROUND($D2005-X2007,0),ROUND(IF(AND(X2006=0,W2008&gt;0),$D2005-X2007,IF(X2006=0,0,$D2005-X2007)),0))</f>
        <v>0</v>
      </c>
      <c r="Y2008" s="253">
        <f t="shared" ca="1" si="2756"/>
        <v>0</v>
      </c>
      <c r="Z2008" s="253">
        <f t="shared" ca="1" si="2756"/>
        <v>0</v>
      </c>
      <c r="AA2008" s="253">
        <f t="shared" ca="1" si="2756"/>
        <v>0</v>
      </c>
      <c r="AB2008" s="253">
        <f t="shared" ref="AB2008" ca="1" si="2757">IF($D2004=LataProjekcji,ROUND($D2005-AB2007,0),ROUND(IF(AND(AB2006=0,AA2008&gt;0),$D2005-AB2007,IF(AB2006=0,0,$D2005-AB2007)),0))</f>
        <v>0</v>
      </c>
      <c r="AC2008" s="253">
        <f t="shared" ref="AC2008" ca="1" si="2758">IF($D2004=LataProjekcji,ROUND($D2005-AC2007,0),ROUND(IF(AND(AC2006=0,AB2008&gt;0),$D2005-AC2007,IF(AC2006=0,0,$D2005-AC2007)),0))</f>
        <v>0</v>
      </c>
      <c r="AD2008" s="253">
        <f t="shared" ref="AD2008" ca="1" si="2759">IF($D2004=LataProjekcji,ROUND($D2005-AD2007,0),ROUND(IF(AND(AD2006=0,AC2008&gt;0),$D2005-AD2007,IF(AD2006=0,0,$D2005-AD2007)),0))</f>
        <v>0</v>
      </c>
      <c r="AE2008" s="253">
        <f t="shared" ref="AE2008" ca="1" si="2760">IF($D2004=LataProjekcji,ROUND($D2005-AE2007,0),ROUND(IF(AND(AE2006=0,AD2008&gt;0),$D2005-AE2007,IF(AE2006=0,0,$D2005-AE2007)),0))</f>
        <v>0</v>
      </c>
    </row>
    <row r="2009" spans="1:31" hidden="1">
      <c r="A2009" s="325"/>
      <c r="H2009" s="384">
        <f>H2002+1</f>
        <v>9</v>
      </c>
      <c r="J2009" s="384" t="s">
        <v>403</v>
      </c>
      <c r="K2009" s="523">
        <f t="shared" ref="K2009:AE2009" ca="1" si="2761">IF(AND(OFFSET($F$269,$D2003,0)="tak",OFFSET($G$269,$D2003,0)="tak",OFFSET($J$269,$D2003,0)="ok",LataProjekcji&lt;=Koniec_Projekt),ROUND(OFFSET($K$2527,$H2008,(COLUMN()-11))*OFFSET($K$590,$H2009,(COLUMN()-11)),0),0)</f>
        <v>0</v>
      </c>
      <c r="L2009" s="523">
        <f t="shared" ca="1" si="2761"/>
        <v>0</v>
      </c>
      <c r="M2009" s="523">
        <f t="shared" ca="1" si="2761"/>
        <v>0</v>
      </c>
      <c r="N2009" s="523">
        <f t="shared" ca="1" si="2761"/>
        <v>0</v>
      </c>
      <c r="O2009" s="523">
        <f t="shared" ca="1" si="2761"/>
        <v>0</v>
      </c>
      <c r="P2009" s="523">
        <f t="shared" ca="1" si="2761"/>
        <v>0</v>
      </c>
      <c r="Q2009" s="523">
        <f t="shared" ca="1" si="2761"/>
        <v>0</v>
      </c>
      <c r="R2009" s="523">
        <f t="shared" ca="1" si="2761"/>
        <v>0</v>
      </c>
      <c r="S2009" s="523">
        <f t="shared" ca="1" si="2761"/>
        <v>0</v>
      </c>
      <c r="T2009" s="523">
        <f t="shared" ca="1" si="2761"/>
        <v>0</v>
      </c>
      <c r="U2009" s="523">
        <f t="shared" ca="1" si="2761"/>
        <v>0</v>
      </c>
      <c r="V2009" s="523">
        <f t="shared" ca="1" si="2761"/>
        <v>0</v>
      </c>
      <c r="W2009" s="523">
        <f t="shared" ca="1" si="2761"/>
        <v>0</v>
      </c>
      <c r="X2009" s="523">
        <f t="shared" ca="1" si="2761"/>
        <v>0</v>
      </c>
      <c r="Y2009" s="523">
        <f t="shared" ca="1" si="2761"/>
        <v>0</v>
      </c>
      <c r="Z2009" s="523">
        <f t="shared" ca="1" si="2761"/>
        <v>0</v>
      </c>
      <c r="AA2009" s="523">
        <f t="shared" ca="1" si="2761"/>
        <v>0</v>
      </c>
      <c r="AB2009" s="523">
        <f t="shared" ca="1" si="2761"/>
        <v>0</v>
      </c>
      <c r="AC2009" s="523">
        <f t="shared" ca="1" si="2761"/>
        <v>0</v>
      </c>
      <c r="AD2009" s="523">
        <f t="shared" ca="1" si="2761"/>
        <v>0</v>
      </c>
      <c r="AE2009" s="523">
        <f t="shared" ca="1" si="2761"/>
        <v>0</v>
      </c>
    </row>
    <row r="2010" spans="1:31" hidden="1">
      <c r="A2010" s="325"/>
    </row>
    <row r="2011" spans="1:31" hidden="1">
      <c r="A2011" s="325"/>
    </row>
    <row r="2012" spans="1:31" hidden="1">
      <c r="A2012" s="325"/>
    </row>
    <row r="2013" spans="1:31" hidden="1">
      <c r="A2013" s="325"/>
    </row>
    <row r="2014" spans="1:31" ht="12.5" hidden="1" thickBot="1">
      <c r="A2014" s="325"/>
      <c r="B2014" s="441" t="s">
        <v>715</v>
      </c>
      <c r="C2014" s="40"/>
      <c r="J2014" s="383"/>
      <c r="K2014" s="397"/>
      <c r="L2014" s="397"/>
      <c r="M2014" s="397"/>
      <c r="N2014" s="397"/>
      <c r="O2014" s="397"/>
      <c r="P2014" s="397"/>
      <c r="Q2014" s="397"/>
      <c r="R2014" s="397"/>
      <c r="S2014" s="397"/>
      <c r="T2014" s="397"/>
      <c r="U2014" s="397"/>
      <c r="V2014" s="397"/>
      <c r="W2014" s="397"/>
      <c r="X2014" s="397"/>
      <c r="Y2014" s="397"/>
      <c r="Z2014" s="397"/>
      <c r="AA2014" s="397"/>
      <c r="AB2014" s="397"/>
      <c r="AC2014" s="397"/>
      <c r="AD2014" s="397"/>
      <c r="AE2014" s="397"/>
    </row>
    <row r="2015" spans="1:31" ht="12.5" hidden="1" thickBot="1">
      <c r="A2015" s="325"/>
      <c r="B2015" s="20">
        <f ca="1">OFFSET($B$269,D2015,0)</f>
        <v>0</v>
      </c>
      <c r="C2015" s="20"/>
      <c r="D2015" s="249">
        <v>347</v>
      </c>
      <c r="E2015" s="21"/>
      <c r="F2015" s="21" t="s">
        <v>391</v>
      </c>
      <c r="G2015" s="48"/>
      <c r="H2015" s="50" t="s">
        <v>392</v>
      </c>
      <c r="I2015" s="21" t="s">
        <v>393</v>
      </c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</row>
    <row r="2016" spans="1:31" hidden="1">
      <c r="A2016" s="325"/>
      <c r="B2016" s="21" t="s">
        <v>394</v>
      </c>
      <c r="C2016" s="21"/>
      <c r="D2016" s="164">
        <f ca="1">YEAR(OFFSET($E$269,D2015,0))</f>
        <v>1900</v>
      </c>
      <c r="E2016" s="164">
        <f ca="1">MONTH(OFFSET($E$269,D2015,0))</f>
        <v>1</v>
      </c>
      <c r="F2016" s="522" cm="1">
        <f t="array" aca="1" ref="F2016" ca="1">IleMiesiecyDoKoncaRokuST</f>
        <v>11</v>
      </c>
      <c r="G2016" s="49"/>
      <c r="H2016" s="51">
        <f>D626-G2016</f>
        <v>0</v>
      </c>
      <c r="I2016" s="22">
        <f>D626-G2016-H2016</f>
        <v>0</v>
      </c>
      <c r="J2016" s="21"/>
      <c r="K2016" s="21"/>
      <c r="L2016" s="21"/>
      <c r="M2016" s="21"/>
      <c r="N2016" s="21"/>
      <c r="O2016" s="21"/>
      <c r="P2016" s="21"/>
      <c r="Q2016" s="21"/>
      <c r="R2016" s="21"/>
      <c r="S2016" s="21"/>
      <c r="T2016" s="21"/>
      <c r="U2016" s="21"/>
      <c r="V2016" s="21"/>
      <c r="W2016" s="21"/>
      <c r="X2016" s="21"/>
      <c r="Y2016" s="21"/>
      <c r="Z2016" s="21"/>
      <c r="AA2016" s="21"/>
      <c r="AB2016" s="21"/>
      <c r="AC2016" s="21"/>
      <c r="AD2016" s="21"/>
      <c r="AE2016" s="21"/>
    </row>
    <row r="2017" spans="1:31" hidden="1">
      <c r="A2017" s="325"/>
      <c r="B2017" s="21" t="s">
        <v>387</v>
      </c>
      <c r="C2017" s="21"/>
      <c r="D2017" s="246">
        <f ca="1">IF(E2017&lt;0,0,ROUND(E2017,0))</f>
        <v>0</v>
      </c>
      <c r="E2017" s="248">
        <f ca="1">OFFSET($D$269,D2015,0)</f>
        <v>0</v>
      </c>
      <c r="F2017" s="246">
        <f ca="1">IF(E2017&gt;10,ROUND(($D2018/12)*$F2016,0),$D2017)</f>
        <v>0</v>
      </c>
      <c r="G2017" s="21" t="s">
        <v>402</v>
      </c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  <c r="R2017" s="21"/>
      <c r="S2017" s="21"/>
      <c r="T2017" s="21"/>
      <c r="U2017" s="21"/>
      <c r="V2017" s="21"/>
      <c r="W2017" s="21"/>
      <c r="X2017" s="21"/>
      <c r="Y2017" s="21"/>
      <c r="Z2017" s="21"/>
      <c r="AA2017" s="21"/>
      <c r="AB2017" s="21"/>
      <c r="AC2017" s="21"/>
      <c r="AD2017" s="21"/>
      <c r="AE2017" s="21"/>
    </row>
    <row r="2018" spans="1:31" hidden="1">
      <c r="A2018" s="325"/>
      <c r="B2018" s="21" t="s">
        <v>395</v>
      </c>
      <c r="C2018" s="415">
        <f ca="1">OFFSET($C$269,D2015,0)</f>
        <v>0</v>
      </c>
      <c r="D2018" s="246">
        <f ca="1">IF(ISBLANK(OFFSET($E$269,D2015,0)),0,IF(E2017&gt;10,ROUND(D2017*C2018,0),IF(D2017&lt;0,0,D2017)))</f>
        <v>0</v>
      </c>
      <c r="E2018" s="21"/>
      <c r="F2018" s="21"/>
      <c r="G2018" s="21"/>
      <c r="H2018" s="21"/>
      <c r="I2018" s="21"/>
      <c r="J2018" s="21"/>
      <c r="K2018" s="74">
        <f ca="1">ROUND(IF($D2016=LataProjekcji,$F2017,IF($D2016=LataProjekcji,$D2018,0)),0)</f>
        <v>0</v>
      </c>
      <c r="L2018" s="247">
        <f ca="1">ROUND(IF(OR(AND($D2016=LataProjekcji,$F2016&gt;0),AND($D2016=LataProjekcji,$F2016=0,$E2017&lt;=10)),$F2017,IF($D2016&lt;LataProjekcji,IF((SUM($K2018:K2018)+$D2018)&lt;$D2017,$D2018,$D2017-SUM($K2018:K2018)),0)),0)</f>
        <v>0</v>
      </c>
      <c r="M2018" s="247">
        <f ca="1">ROUND(IF(OR(AND($D2016=LataProjekcji,$F2016&gt;0),AND($D2016=LataProjekcji,$F2016=0,$E2017&lt;=10)),$F2017,IF($D2016&lt;LataProjekcji,IF((SUM($K2018:L2018)+$D2018)&lt;$D2017,$D2018,$D2017-SUM($K2018:L2018)),0)),0)</f>
        <v>0</v>
      </c>
      <c r="N2018" s="247">
        <f ca="1">ROUND(IF(OR(AND($D2016=LataProjekcji,$F2016&gt;0),AND($D2016=LataProjekcji,$F2016=0,$E2017&lt;=10)),$F2017,IF($D2016&lt;LataProjekcji,IF((SUM($K2018:M2018)+$D2018)&lt;$D2017,$D2018,$D2017-SUM($K2018:M2018)),0)),0)</f>
        <v>0</v>
      </c>
      <c r="O2018" s="247">
        <f ca="1">ROUND(IF(OR(AND($D2016=LataProjekcji,$F2016&gt;0),AND($D2016=LataProjekcji,$F2016=0,$E2017&lt;=10)),$F2017,IF($D2016&lt;LataProjekcji,IF((SUM($K2018:N2018)+$D2018)&lt;$D2017,$D2018,$D2017-SUM($K2018:N2018)),0)),0)</f>
        <v>0</v>
      </c>
      <c r="P2018" s="247">
        <f ca="1">ROUND(IF(OR(AND($D2016=LataProjekcji,$F2016&gt;0),AND($D2016=LataProjekcji,$F2016=0,$E2017&lt;=10)),$F2017,IF($D2016&lt;LataProjekcji,IF((SUM($K2018:O2018)+$D2018)&lt;$D2017,$D2018,$D2017-SUM($K2018:O2018)),0)),0)</f>
        <v>0</v>
      </c>
      <c r="Q2018" s="247">
        <f ca="1">ROUND(IF(OR(AND($D2016=LataProjekcji,$F2016&gt;0),AND($D2016=LataProjekcji,$F2016=0,$E2017&lt;=10)),$F2017,IF($D2016&lt;LataProjekcji,IF((SUM($K2018:P2018)+$D2018)&lt;$D2017,$D2018,$D2017-SUM($K2018:P2018)),0)),0)</f>
        <v>0</v>
      </c>
      <c r="R2018" s="247">
        <f ca="1">ROUND(IF(OR(AND($D2016=LataProjekcji,$F2016&gt;0),AND($D2016=LataProjekcji,$F2016=0,$E2017&lt;=10)),$F2017,IF($D2016&lt;LataProjekcji,IF((SUM($K2018:Q2018)+$D2018)&lt;$D2017,$D2018,$D2017-SUM($K2018:Q2018)),0)),0)</f>
        <v>0</v>
      </c>
      <c r="S2018" s="247">
        <f ca="1">ROUND(IF(OR(AND($D2016=LataProjekcji,$F2016&gt;0),AND($D2016=LataProjekcji,$F2016=0,$E2017&lt;=10)),$F2017,IF($D2016&lt;LataProjekcji,IF((SUM($K2018:R2018)+$D2018)&lt;$D2017,$D2018,$D2017-SUM($K2018:R2018)),0)),0)</f>
        <v>0</v>
      </c>
      <c r="T2018" s="247">
        <f ca="1">ROUND(IF(OR(AND($D2016=LataProjekcji,$F2016&gt;0),AND($D2016=LataProjekcji,$F2016=0,$E2017&lt;=10)),$F2017,IF($D2016&lt;LataProjekcji,IF((SUM($K2018:S2018)+$D2018)&lt;$D2017,$D2018,$D2017-SUM($K2018:S2018)),0)),0)</f>
        <v>0</v>
      </c>
      <c r="U2018" s="247">
        <f ca="1">ROUND(IF(OR(AND($D2016=LataProjekcji,$F2016&gt;0),AND($D2016=LataProjekcji,$F2016=0,$E2017&lt;=10)),$F2017,IF($D2016&lt;LataProjekcji,IF((SUM($K2018:T2018)+$D2018)&lt;$D2017,$D2018,$D2017-SUM($K2018:T2018)),0)),0)</f>
        <v>0</v>
      </c>
      <c r="V2018" s="247">
        <f ca="1">ROUND(IF(OR(AND($D2016=LataProjekcji,$F2016&gt;0),AND($D2016=LataProjekcji,$F2016=0,$E2017&lt;=10)),$F2017,IF($D2016&lt;LataProjekcji,IF((SUM($K2018:U2018)+$D2018)&lt;$D2017,$D2018,$D2017-SUM($K2018:U2018)),0)),0)</f>
        <v>0</v>
      </c>
      <c r="W2018" s="247">
        <f ca="1">ROUND(IF(OR(AND($D2016=LataProjekcji,$F2016&gt;0),AND($D2016=LataProjekcji,$F2016=0,$E2017&lt;=10)),$F2017,IF($D2016&lt;LataProjekcji,IF((SUM($K2018:V2018)+$D2018)&lt;$D2017,$D2018,$D2017-SUM($K2018:V2018)),0)),0)</f>
        <v>0</v>
      </c>
      <c r="X2018" s="247">
        <f ca="1">ROUND(IF(OR(AND($D2016=LataProjekcji,$F2016&gt;0),AND($D2016=LataProjekcji,$F2016=0,$E2017&lt;=10)),$F2017,IF($D2016&lt;LataProjekcji,IF((SUM($K2018:W2018)+$D2018)&lt;$D2017,$D2018,$D2017-SUM($K2018:W2018)),0)),0)</f>
        <v>0</v>
      </c>
      <c r="Y2018" s="247">
        <f ca="1">ROUND(IF(OR(AND($D2016=LataProjekcji,$F2016&gt;0),AND($D2016=LataProjekcji,$F2016=0,$E2017&lt;=10)),$F2017,IF($D2016&lt;LataProjekcji,IF((SUM($K2018:X2018)+$D2018)&lt;$D2017,$D2018,$D2017-SUM($K2018:X2018)),0)),0)</f>
        <v>0</v>
      </c>
      <c r="Z2018" s="247">
        <f ca="1">ROUND(IF(OR(AND($D2016=LataProjekcji,$F2016&gt;0),AND($D2016=LataProjekcji,$F2016=0,$E2017&lt;=10)),$F2017,IF($D2016&lt;LataProjekcji,IF((SUM($K2018:Y2018)+$D2018)&lt;$D2017,$D2018,$D2017-SUM($K2018:Y2018)),0)),0)</f>
        <v>0</v>
      </c>
      <c r="AA2018" s="247">
        <f ca="1">ROUND(IF(OR(AND($D2016=LataProjekcji,$F2016&gt;0),AND($D2016=LataProjekcji,$F2016=0,$E2017&lt;=10)),$F2017,IF($D2016&lt;LataProjekcji,IF((SUM($K2018:Z2018)+$D2018)&lt;$D2017,$D2018,$D2017-SUM($K2018:Z2018)),0)),0)</f>
        <v>0</v>
      </c>
      <c r="AB2018" s="247">
        <f ca="1">ROUND(IF(OR(AND($D2016=LataProjekcji,$F2016&gt;0),AND($D2016=LataProjekcji,$F2016=0,$E2017&lt;=10)),$F2017,IF($D2016&lt;LataProjekcji,IF((SUM($K2018:AA2018)+$D2018)&lt;$D2017,$D2018,$D2017-SUM($K2018:AA2018)),0)),0)</f>
        <v>0</v>
      </c>
      <c r="AC2018" s="247">
        <f ca="1">ROUND(IF(OR(AND($D2016=LataProjekcji,$F2016&gt;0),AND($D2016=LataProjekcji,$F2016=0,$E2017&lt;=10)),$F2017,IF($D2016&lt;LataProjekcji,IF((SUM($K2018:AB2018)+$D2018)&lt;$D2017,$D2018,$D2017-SUM($K2018:AB2018)),0)),0)</f>
        <v>0</v>
      </c>
      <c r="AD2018" s="247">
        <f ca="1">ROUND(IF(OR(AND($D2016=LataProjekcji,$F2016&gt;0),AND($D2016=LataProjekcji,$F2016=0,$E2017&lt;=10)),$F2017,IF($D2016&lt;LataProjekcji,IF((SUM($K2018:AC2018)+$D2018)&lt;$D2017,$D2018,$D2017-SUM($K2018:AC2018)),0)),0)</f>
        <v>0</v>
      </c>
      <c r="AE2018" s="247">
        <f ca="1">ROUND(IF(OR(AND($D2016=LataProjekcji,$F2016&gt;0),AND($D2016=LataProjekcji,$F2016=0,$E2017&lt;=10)),$F2017,IF($D2016&lt;LataProjekcji,IF((SUM($K2018:AD2018)+$D2018)&lt;$D2017,$D2018,$D2017-SUM($K2018:AD2018)),0)),0)</f>
        <v>0</v>
      </c>
    </row>
    <row r="2019" spans="1:31" ht="12.5" hidden="1" thickBot="1">
      <c r="A2019" s="325"/>
      <c r="B2019" s="21" t="s">
        <v>396</v>
      </c>
      <c r="C2019" s="21"/>
      <c r="D2019" s="22"/>
      <c r="E2019" s="21"/>
      <c r="F2019" s="21"/>
      <c r="G2019" s="21"/>
      <c r="H2019" s="21"/>
      <c r="I2019" s="21"/>
      <c r="J2019" s="21"/>
      <c r="K2019" s="22">
        <f ca="1">ROUND(K2018,0)</f>
        <v>0</v>
      </c>
      <c r="L2019" s="22">
        <f t="shared" ref="L2019:W2019" ca="1" si="2762">ROUND(K2019+L2018,0)</f>
        <v>0</v>
      </c>
      <c r="M2019" s="22">
        <f t="shared" ca="1" si="2762"/>
        <v>0</v>
      </c>
      <c r="N2019" s="22">
        <f t="shared" ca="1" si="2762"/>
        <v>0</v>
      </c>
      <c r="O2019" s="22">
        <f t="shared" ca="1" si="2762"/>
        <v>0</v>
      </c>
      <c r="P2019" s="22">
        <f t="shared" ca="1" si="2762"/>
        <v>0</v>
      </c>
      <c r="Q2019" s="22">
        <f t="shared" ca="1" si="2762"/>
        <v>0</v>
      </c>
      <c r="R2019" s="22">
        <f t="shared" ca="1" si="2762"/>
        <v>0</v>
      </c>
      <c r="S2019" s="22">
        <f t="shared" ca="1" si="2762"/>
        <v>0</v>
      </c>
      <c r="T2019" s="22">
        <f t="shared" ca="1" si="2762"/>
        <v>0</v>
      </c>
      <c r="U2019" s="22">
        <f t="shared" ca="1" si="2762"/>
        <v>0</v>
      </c>
      <c r="V2019" s="22">
        <f t="shared" ca="1" si="2762"/>
        <v>0</v>
      </c>
      <c r="W2019" s="22">
        <f t="shared" ca="1" si="2762"/>
        <v>0</v>
      </c>
      <c r="X2019" s="22">
        <f ca="1">ROUND(W2019+X2018,0)</f>
        <v>0</v>
      </c>
      <c r="Y2019" s="22">
        <f ca="1">ROUND(X2019+Y2018,0)</f>
        <v>0</v>
      </c>
      <c r="Z2019" s="22">
        <f t="shared" ref="Z2019:AA2019" ca="1" si="2763">ROUND(Y2019+Z2018,0)</f>
        <v>0</v>
      </c>
      <c r="AA2019" s="22">
        <f t="shared" ca="1" si="2763"/>
        <v>0</v>
      </c>
      <c r="AB2019" s="22">
        <f t="shared" ref="AB2019" ca="1" si="2764">ROUND(AA2019+AB2018,0)</f>
        <v>0</v>
      </c>
      <c r="AC2019" s="22">
        <f t="shared" ref="AC2019" ca="1" si="2765">ROUND(AB2019+AC2018,0)</f>
        <v>0</v>
      </c>
      <c r="AD2019" s="22">
        <f t="shared" ref="AD2019" ca="1" si="2766">ROUND(AC2019+AD2018,0)</f>
        <v>0</v>
      </c>
      <c r="AE2019" s="22">
        <f t="shared" ref="AE2019" ca="1" si="2767">ROUND(AD2019+AE2018,0)</f>
        <v>0</v>
      </c>
    </row>
    <row r="2020" spans="1:31" ht="12.5" hidden="1" thickBot="1">
      <c r="A2020" s="325"/>
      <c r="B2020" s="21" t="s">
        <v>387</v>
      </c>
      <c r="C2020" s="21"/>
      <c r="D2020" s="22"/>
      <c r="E2020" s="21"/>
      <c r="F2020" s="21"/>
      <c r="G2020" s="21"/>
      <c r="H2020" s="535">
        <f>H2008+9</f>
        <v>641</v>
      </c>
      <c r="I2020" s="21"/>
      <c r="J2020" s="21"/>
      <c r="K2020" s="76">
        <f ca="1">IF($D2016=LataProjekcji,ROUND($D2017-K2019,0),ROUND(IF(K2018=0,0,$D2017-K2019),0))</f>
        <v>0</v>
      </c>
      <c r="L2020" s="253">
        <f t="shared" ref="L2020:W2020" ca="1" si="2768">IF($D2016=LataProjekcji,ROUND($D2017-L2019,0),ROUND(IF(AND(L2018=0,K2020&gt;0),$D2017-L2019,IF(L2018=0,0,$D2017-L2019)),0))</f>
        <v>0</v>
      </c>
      <c r="M2020" s="253">
        <f t="shared" ca="1" si="2768"/>
        <v>0</v>
      </c>
      <c r="N2020" s="253">
        <f t="shared" ca="1" si="2768"/>
        <v>0</v>
      </c>
      <c r="O2020" s="253">
        <f t="shared" ca="1" si="2768"/>
        <v>0</v>
      </c>
      <c r="P2020" s="253">
        <f t="shared" ca="1" si="2768"/>
        <v>0</v>
      </c>
      <c r="Q2020" s="253">
        <f t="shared" ca="1" si="2768"/>
        <v>0</v>
      </c>
      <c r="R2020" s="253">
        <f t="shared" ca="1" si="2768"/>
        <v>0</v>
      </c>
      <c r="S2020" s="253">
        <f t="shared" ca="1" si="2768"/>
        <v>0</v>
      </c>
      <c r="T2020" s="253">
        <f t="shared" ca="1" si="2768"/>
        <v>0</v>
      </c>
      <c r="U2020" s="253">
        <f t="shared" ca="1" si="2768"/>
        <v>0</v>
      </c>
      <c r="V2020" s="253">
        <f t="shared" ca="1" si="2768"/>
        <v>0</v>
      </c>
      <c r="W2020" s="253">
        <f t="shared" ca="1" si="2768"/>
        <v>0</v>
      </c>
      <c r="X2020" s="253">
        <f t="shared" ref="X2020:AA2020" ca="1" si="2769">IF($D2016=LataProjekcji,ROUND($D2017-X2019,0),ROUND(IF(AND(X2018=0,W2020&gt;0),$D2017-X2019,IF(X2018=0,0,$D2017-X2019)),0))</f>
        <v>0</v>
      </c>
      <c r="Y2020" s="253">
        <f t="shared" ca="1" si="2769"/>
        <v>0</v>
      </c>
      <c r="Z2020" s="253">
        <f t="shared" ca="1" si="2769"/>
        <v>0</v>
      </c>
      <c r="AA2020" s="253">
        <f t="shared" ca="1" si="2769"/>
        <v>0</v>
      </c>
      <c r="AB2020" s="253">
        <f t="shared" ref="AB2020" ca="1" si="2770">IF($D2016=LataProjekcji,ROUND($D2017-AB2019,0),ROUND(IF(AND(AB2018=0,AA2020&gt;0),$D2017-AB2019,IF(AB2018=0,0,$D2017-AB2019)),0))</f>
        <v>0</v>
      </c>
      <c r="AC2020" s="253">
        <f t="shared" ref="AC2020" ca="1" si="2771">IF($D2016=LataProjekcji,ROUND($D2017-AC2019,0),ROUND(IF(AND(AC2018=0,AB2020&gt;0),$D2017-AC2019,IF(AC2018=0,0,$D2017-AC2019)),0))</f>
        <v>0</v>
      </c>
      <c r="AD2020" s="253">
        <f t="shared" ref="AD2020" ca="1" si="2772">IF($D2016=LataProjekcji,ROUND($D2017-AD2019,0),ROUND(IF(AND(AD2018=0,AC2020&gt;0),$D2017-AD2019,IF(AD2018=0,0,$D2017-AD2019)),0))</f>
        <v>0</v>
      </c>
      <c r="AE2020" s="253">
        <f t="shared" ref="AE2020" ca="1" si="2773">IF($D2016=LataProjekcji,ROUND($D2017-AE2019,0),ROUND(IF(AND(AE2018=0,AD2020&gt;0),$D2017-AE2019,IF(AE2018=0,0,$D2017-AE2019)),0))</f>
        <v>0</v>
      </c>
    </row>
    <row r="2021" spans="1:31" hidden="1">
      <c r="A2021" s="325"/>
      <c r="B2021" s="21"/>
      <c r="C2021" s="21"/>
      <c r="D2021" s="22"/>
      <c r="E2021" s="21"/>
      <c r="F2021" s="21"/>
      <c r="G2021" s="21"/>
      <c r="H2021" s="384">
        <v>0</v>
      </c>
      <c r="I2021" s="21"/>
      <c r="J2021" s="384" t="s">
        <v>403</v>
      </c>
      <c r="K2021" s="523">
        <f t="shared" ref="K2021:AE2021" ca="1" si="2774">IF(AND(OFFSET($F$269,$D2015,0)="tak",OFFSET($G$269,$D2015,0)="tak",OFFSET($J$269,$D2015,0)="ok",LataProjekcji&lt;=Koniec_Projekt),ROUND(OFFSET($K$2527,$H2020,(COLUMN()-11))*OFFSET($K$632,$H2021,(COLUMN()-11)),0),0)</f>
        <v>0</v>
      </c>
      <c r="L2021" s="523">
        <f t="shared" ca="1" si="2774"/>
        <v>0</v>
      </c>
      <c r="M2021" s="523">
        <f t="shared" ca="1" si="2774"/>
        <v>0</v>
      </c>
      <c r="N2021" s="523">
        <f t="shared" ca="1" si="2774"/>
        <v>0</v>
      </c>
      <c r="O2021" s="523">
        <f t="shared" ca="1" si="2774"/>
        <v>0</v>
      </c>
      <c r="P2021" s="523">
        <f t="shared" ca="1" si="2774"/>
        <v>0</v>
      </c>
      <c r="Q2021" s="523">
        <f t="shared" ca="1" si="2774"/>
        <v>0</v>
      </c>
      <c r="R2021" s="523">
        <f t="shared" ca="1" si="2774"/>
        <v>0</v>
      </c>
      <c r="S2021" s="523">
        <f t="shared" ca="1" si="2774"/>
        <v>0</v>
      </c>
      <c r="T2021" s="523">
        <f t="shared" ca="1" si="2774"/>
        <v>0</v>
      </c>
      <c r="U2021" s="523">
        <f t="shared" ca="1" si="2774"/>
        <v>0</v>
      </c>
      <c r="V2021" s="523">
        <f t="shared" ca="1" si="2774"/>
        <v>0</v>
      </c>
      <c r="W2021" s="523">
        <f t="shared" ca="1" si="2774"/>
        <v>0</v>
      </c>
      <c r="X2021" s="523">
        <f t="shared" ca="1" si="2774"/>
        <v>0</v>
      </c>
      <c r="Y2021" s="523">
        <f t="shared" ca="1" si="2774"/>
        <v>0</v>
      </c>
      <c r="Z2021" s="523">
        <f t="shared" ca="1" si="2774"/>
        <v>0</v>
      </c>
      <c r="AA2021" s="523">
        <f t="shared" ca="1" si="2774"/>
        <v>0</v>
      </c>
      <c r="AB2021" s="523">
        <f t="shared" ca="1" si="2774"/>
        <v>0</v>
      </c>
      <c r="AC2021" s="523">
        <f t="shared" ca="1" si="2774"/>
        <v>0</v>
      </c>
      <c r="AD2021" s="523">
        <f t="shared" ca="1" si="2774"/>
        <v>0</v>
      </c>
      <c r="AE2021" s="523">
        <f t="shared" ca="1" si="2774"/>
        <v>0</v>
      </c>
    </row>
    <row r="2022" spans="1:31" hidden="1">
      <c r="A2022" s="325"/>
      <c r="B2022" s="20">
        <f ca="1">OFFSET($B$269,D2022,0)</f>
        <v>0</v>
      </c>
      <c r="C2022" s="20"/>
      <c r="D2022" s="21">
        <f>D2015+1</f>
        <v>348</v>
      </c>
      <c r="E2022" s="21"/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</row>
    <row r="2023" spans="1:31" hidden="1">
      <c r="A2023" s="325"/>
      <c r="B2023" s="21" t="s">
        <v>394</v>
      </c>
      <c r="C2023" s="21"/>
      <c r="D2023" s="164">
        <f ca="1">YEAR(OFFSET($E$269,D2022,0))</f>
        <v>1900</v>
      </c>
      <c r="E2023" s="164">
        <f ca="1">MONTH(OFFSET($E$269,D2022,0))</f>
        <v>1</v>
      </c>
      <c r="F2023" s="522" cm="1">
        <f t="array" aca="1" ref="F2023" ca="1">IleMiesiecyDoKoncaRokuST</f>
        <v>11</v>
      </c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  <c r="R2023" s="21"/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/>
      <c r="AD2023" s="21"/>
      <c r="AE2023" s="21"/>
    </row>
    <row r="2024" spans="1:31" hidden="1">
      <c r="A2024" s="325"/>
      <c r="B2024" s="21" t="s">
        <v>387</v>
      </c>
      <c r="C2024" s="21"/>
      <c r="D2024" s="368">
        <f ca="1">IF(E2024&lt;0,0,ROUND(E2024,0))</f>
        <v>0</v>
      </c>
      <c r="E2024" s="248">
        <f ca="1">OFFSET($D$269,D2022,0)</f>
        <v>0</v>
      </c>
      <c r="F2024" s="368">
        <f ca="1">IF(E2024&gt;10,ROUND(($D2025/12)*$F2023,0),$D2024)</f>
        <v>0</v>
      </c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  <c r="R2024" s="21"/>
      <c r="S2024" s="21"/>
      <c r="T2024" s="21"/>
      <c r="U2024" s="21"/>
      <c r="V2024" s="21"/>
      <c r="W2024" s="21"/>
      <c r="X2024" s="21"/>
      <c r="Y2024" s="21"/>
      <c r="Z2024" s="21"/>
      <c r="AA2024" s="21"/>
      <c r="AB2024" s="21"/>
      <c r="AC2024" s="21"/>
      <c r="AD2024" s="21"/>
      <c r="AE2024" s="21"/>
    </row>
    <row r="2025" spans="1:31" hidden="1">
      <c r="A2025" s="325"/>
      <c r="B2025" s="21" t="s">
        <v>395</v>
      </c>
      <c r="C2025" s="415">
        <f ca="1">OFFSET($C$269,D2022,0)</f>
        <v>0</v>
      </c>
      <c r="D2025" s="246">
        <f ca="1">IF(ISBLANK(OFFSET($E$269,D2022,0)),0,IF(E2024&gt;10,ROUND(D2024*C2025,0),IF(D2024&lt;0,0,D2024)))</f>
        <v>0</v>
      </c>
      <c r="E2025" s="21"/>
      <c r="F2025" s="21"/>
      <c r="G2025" s="21"/>
      <c r="H2025" s="21"/>
      <c r="I2025" s="21"/>
      <c r="J2025" s="21"/>
      <c r="K2025" s="74">
        <f ca="1">ROUND(IF($D2023=LataProjekcji,$F2024,IF($D2023=LataProjekcji,$D2025,0)),0)</f>
        <v>0</v>
      </c>
      <c r="L2025" s="247">
        <f ca="1">ROUND(IF(OR(AND($D2023=LataProjekcji,$F2023&gt;0),AND($D2023=LataProjekcji,$F2023=0,$E2024&lt;=10)),$F2024,IF($D2023&lt;LataProjekcji,IF((SUM($K2025:K2025)+$D2025)&lt;$D2024,$D2025,$D2024-SUM($K2025:K2025)),0)),0)</f>
        <v>0</v>
      </c>
      <c r="M2025" s="247">
        <f ca="1">ROUND(IF(OR(AND($D2023=LataProjekcji,$F2023&gt;0),AND($D2023=LataProjekcji,$F2023=0,$E2024&lt;=10)),$F2024,IF($D2023&lt;LataProjekcji,IF((SUM($K2025:L2025)+$D2025)&lt;$D2024,$D2025,$D2024-SUM($K2025:L2025)),0)),0)</f>
        <v>0</v>
      </c>
      <c r="N2025" s="247">
        <f ca="1">ROUND(IF(OR(AND($D2023=LataProjekcji,$F2023&gt;0),AND($D2023=LataProjekcji,$F2023=0,$E2024&lt;=10)),$F2024,IF($D2023&lt;LataProjekcji,IF((SUM($K2025:M2025)+$D2025)&lt;$D2024,$D2025,$D2024-SUM($K2025:M2025)),0)),0)</f>
        <v>0</v>
      </c>
      <c r="O2025" s="247">
        <f ca="1">ROUND(IF(OR(AND($D2023=LataProjekcji,$F2023&gt;0),AND($D2023=LataProjekcji,$F2023=0,$E2024&lt;=10)),$F2024,IF($D2023&lt;LataProjekcji,IF((SUM($K2025:N2025)+$D2025)&lt;$D2024,$D2025,$D2024-SUM($K2025:N2025)),0)),0)</f>
        <v>0</v>
      </c>
      <c r="P2025" s="247">
        <f ca="1">ROUND(IF(OR(AND($D2023=LataProjekcji,$F2023&gt;0),AND($D2023=LataProjekcji,$F2023=0,$E2024&lt;=10)),$F2024,IF($D2023&lt;LataProjekcji,IF((SUM($K2025:O2025)+$D2025)&lt;$D2024,$D2025,$D2024-SUM($K2025:O2025)),0)),0)</f>
        <v>0</v>
      </c>
      <c r="Q2025" s="247">
        <f ca="1">ROUND(IF(OR(AND($D2023=LataProjekcji,$F2023&gt;0),AND($D2023=LataProjekcji,$F2023=0,$E2024&lt;=10)),$F2024,IF($D2023&lt;LataProjekcji,IF((SUM($K2025:P2025)+$D2025)&lt;$D2024,$D2025,$D2024-SUM($K2025:P2025)),0)),0)</f>
        <v>0</v>
      </c>
      <c r="R2025" s="247">
        <f ca="1">ROUND(IF(OR(AND($D2023=LataProjekcji,$F2023&gt;0),AND($D2023=LataProjekcji,$F2023=0,$E2024&lt;=10)),$F2024,IF($D2023&lt;LataProjekcji,IF((SUM($K2025:Q2025)+$D2025)&lt;$D2024,$D2025,$D2024-SUM($K2025:Q2025)),0)),0)</f>
        <v>0</v>
      </c>
      <c r="S2025" s="247">
        <f ca="1">ROUND(IF(OR(AND($D2023=LataProjekcji,$F2023&gt;0),AND($D2023=LataProjekcji,$F2023=0,$E2024&lt;=10)),$F2024,IF($D2023&lt;LataProjekcji,IF((SUM($K2025:R2025)+$D2025)&lt;$D2024,$D2025,$D2024-SUM($K2025:R2025)),0)),0)</f>
        <v>0</v>
      </c>
      <c r="T2025" s="247">
        <f ca="1">ROUND(IF(OR(AND($D2023=LataProjekcji,$F2023&gt;0),AND($D2023=LataProjekcji,$F2023=0,$E2024&lt;=10)),$F2024,IF($D2023&lt;LataProjekcji,IF((SUM($K2025:S2025)+$D2025)&lt;$D2024,$D2025,$D2024-SUM($K2025:S2025)),0)),0)</f>
        <v>0</v>
      </c>
      <c r="U2025" s="247">
        <f ca="1">ROUND(IF(OR(AND($D2023=LataProjekcji,$F2023&gt;0),AND($D2023=LataProjekcji,$F2023=0,$E2024&lt;=10)),$F2024,IF($D2023&lt;LataProjekcji,IF((SUM($K2025:T2025)+$D2025)&lt;$D2024,$D2025,$D2024-SUM($K2025:T2025)),0)),0)</f>
        <v>0</v>
      </c>
      <c r="V2025" s="247">
        <f ca="1">ROUND(IF(OR(AND($D2023=LataProjekcji,$F2023&gt;0),AND($D2023=LataProjekcji,$F2023=0,$E2024&lt;=10)),$F2024,IF($D2023&lt;LataProjekcji,IF((SUM($K2025:U2025)+$D2025)&lt;$D2024,$D2025,$D2024-SUM($K2025:U2025)),0)),0)</f>
        <v>0</v>
      </c>
      <c r="W2025" s="247">
        <f ca="1">ROUND(IF(OR(AND($D2023=LataProjekcji,$F2023&gt;0),AND($D2023=LataProjekcji,$F2023=0,$E2024&lt;=10)),$F2024,IF($D2023&lt;LataProjekcji,IF((SUM($K2025:V2025)+$D2025)&lt;$D2024,$D2025,$D2024-SUM($K2025:V2025)),0)),0)</f>
        <v>0</v>
      </c>
      <c r="X2025" s="247">
        <f ca="1">ROUND(IF(OR(AND($D2023=LataProjekcji,$F2023&gt;0),AND($D2023=LataProjekcji,$F2023=0,$E2024&lt;=10)),$F2024,IF($D2023&lt;LataProjekcji,IF((SUM($K2025:W2025)+$D2025)&lt;$D2024,$D2025,$D2024-SUM($K2025:W2025)),0)),0)</f>
        <v>0</v>
      </c>
      <c r="Y2025" s="247">
        <f ca="1">ROUND(IF(OR(AND($D2023=LataProjekcji,$F2023&gt;0),AND($D2023=LataProjekcji,$F2023=0,$E2024&lt;=10)),$F2024,IF($D2023&lt;LataProjekcji,IF((SUM($K2025:X2025)+$D2025)&lt;$D2024,$D2025,$D2024-SUM($K2025:X2025)),0)),0)</f>
        <v>0</v>
      </c>
      <c r="Z2025" s="247">
        <f ca="1">ROUND(IF(OR(AND($D2023=LataProjekcji,$F2023&gt;0),AND($D2023=LataProjekcji,$F2023=0,$E2024&lt;=10)),$F2024,IF($D2023&lt;LataProjekcji,IF((SUM($K2025:Y2025)+$D2025)&lt;$D2024,$D2025,$D2024-SUM($K2025:Y2025)),0)),0)</f>
        <v>0</v>
      </c>
      <c r="AA2025" s="247">
        <f ca="1">ROUND(IF(OR(AND($D2023=LataProjekcji,$F2023&gt;0),AND($D2023=LataProjekcji,$F2023=0,$E2024&lt;=10)),$F2024,IF($D2023&lt;LataProjekcji,IF((SUM($K2025:Z2025)+$D2025)&lt;$D2024,$D2025,$D2024-SUM($K2025:Z2025)),0)),0)</f>
        <v>0</v>
      </c>
      <c r="AB2025" s="247">
        <f ca="1">ROUND(IF(OR(AND($D2023=LataProjekcji,$F2023&gt;0),AND($D2023=LataProjekcji,$F2023=0,$E2024&lt;=10)),$F2024,IF($D2023&lt;LataProjekcji,IF((SUM($K2025:AA2025)+$D2025)&lt;$D2024,$D2025,$D2024-SUM($K2025:AA2025)),0)),0)</f>
        <v>0</v>
      </c>
      <c r="AC2025" s="247">
        <f ca="1">ROUND(IF(OR(AND($D2023=LataProjekcji,$F2023&gt;0),AND($D2023=LataProjekcji,$F2023=0,$E2024&lt;=10)),$F2024,IF($D2023&lt;LataProjekcji,IF((SUM($K2025:AB2025)+$D2025)&lt;$D2024,$D2025,$D2024-SUM($K2025:AB2025)),0)),0)</f>
        <v>0</v>
      </c>
      <c r="AD2025" s="247">
        <f ca="1">ROUND(IF(OR(AND($D2023=LataProjekcji,$F2023&gt;0),AND($D2023=LataProjekcji,$F2023=0,$E2024&lt;=10)),$F2024,IF($D2023&lt;LataProjekcji,IF((SUM($K2025:AC2025)+$D2025)&lt;$D2024,$D2025,$D2024-SUM($K2025:AC2025)),0)),0)</f>
        <v>0</v>
      </c>
      <c r="AE2025" s="247">
        <f ca="1">ROUND(IF(OR(AND($D2023=LataProjekcji,$F2023&gt;0),AND($D2023=LataProjekcji,$F2023=0,$E2024&lt;=10)),$F2024,IF($D2023&lt;LataProjekcji,IF((SUM($K2025:AD2025)+$D2025)&lt;$D2024,$D2025,$D2024-SUM($K2025:AD2025)),0)),0)</f>
        <v>0</v>
      </c>
    </row>
    <row r="2026" spans="1:31" ht="12.5" hidden="1" thickBot="1">
      <c r="A2026" s="325"/>
      <c r="B2026" s="21" t="s">
        <v>396</v>
      </c>
      <c r="C2026" s="21"/>
      <c r="D2026" s="22"/>
      <c r="E2026" s="21"/>
      <c r="F2026" s="21"/>
      <c r="G2026" s="21"/>
      <c r="H2026" s="21"/>
      <c r="I2026" s="21"/>
      <c r="J2026" s="21"/>
      <c r="K2026" s="22">
        <f ca="1">ROUND(K2025,0)</f>
        <v>0</v>
      </c>
      <c r="L2026" s="22">
        <f t="shared" ref="L2026:W2026" ca="1" si="2775">ROUND(K2026+L2025,0)</f>
        <v>0</v>
      </c>
      <c r="M2026" s="22">
        <f t="shared" ca="1" si="2775"/>
        <v>0</v>
      </c>
      <c r="N2026" s="22">
        <f t="shared" ca="1" si="2775"/>
        <v>0</v>
      </c>
      <c r="O2026" s="22">
        <f t="shared" ca="1" si="2775"/>
        <v>0</v>
      </c>
      <c r="P2026" s="22">
        <f t="shared" ca="1" si="2775"/>
        <v>0</v>
      </c>
      <c r="Q2026" s="22">
        <f t="shared" ca="1" si="2775"/>
        <v>0</v>
      </c>
      <c r="R2026" s="22">
        <f t="shared" ca="1" si="2775"/>
        <v>0</v>
      </c>
      <c r="S2026" s="22">
        <f t="shared" ca="1" si="2775"/>
        <v>0</v>
      </c>
      <c r="T2026" s="22">
        <f t="shared" ca="1" si="2775"/>
        <v>0</v>
      </c>
      <c r="U2026" s="22">
        <f t="shared" ca="1" si="2775"/>
        <v>0</v>
      </c>
      <c r="V2026" s="22">
        <f t="shared" ca="1" si="2775"/>
        <v>0</v>
      </c>
      <c r="W2026" s="22">
        <f t="shared" ca="1" si="2775"/>
        <v>0</v>
      </c>
      <c r="X2026" s="22">
        <f ca="1">ROUND(W2026+X2025,0)</f>
        <v>0</v>
      </c>
      <c r="Y2026" s="22">
        <f ca="1">ROUND(X2026+Y2025,0)</f>
        <v>0</v>
      </c>
      <c r="Z2026" s="22">
        <f t="shared" ref="Z2026:AA2026" ca="1" si="2776">ROUND(Y2026+Z2025,0)</f>
        <v>0</v>
      </c>
      <c r="AA2026" s="22">
        <f t="shared" ca="1" si="2776"/>
        <v>0</v>
      </c>
      <c r="AB2026" s="22">
        <f t="shared" ref="AB2026" ca="1" si="2777">ROUND(AA2026+AB2025,0)</f>
        <v>0</v>
      </c>
      <c r="AC2026" s="22">
        <f t="shared" ref="AC2026" ca="1" si="2778">ROUND(AB2026+AC2025,0)</f>
        <v>0</v>
      </c>
      <c r="AD2026" s="22">
        <f t="shared" ref="AD2026" ca="1" si="2779">ROUND(AC2026+AD2025,0)</f>
        <v>0</v>
      </c>
      <c r="AE2026" s="22">
        <f t="shared" ref="AE2026" ca="1" si="2780">ROUND(AD2026+AE2025,0)</f>
        <v>0</v>
      </c>
    </row>
    <row r="2027" spans="1:31" ht="12.5" hidden="1" thickBot="1">
      <c r="A2027" s="325"/>
      <c r="B2027" s="21" t="s">
        <v>387</v>
      </c>
      <c r="C2027" s="21"/>
      <c r="D2027" s="22"/>
      <c r="E2027" s="21"/>
      <c r="F2027" s="21"/>
      <c r="G2027" s="21"/>
      <c r="H2027" s="534">
        <f>H2020+7</f>
        <v>648</v>
      </c>
      <c r="I2027" s="21"/>
      <c r="J2027" s="21"/>
      <c r="K2027" s="76">
        <f ca="1">IF($D2023=LataProjekcji,ROUND($D2024-K2026,0),ROUND(IF(K2025=0,0,$D2024-K2026),0))</f>
        <v>0</v>
      </c>
      <c r="L2027" s="253">
        <f t="shared" ref="L2027:W2027" ca="1" si="2781">IF($D2023=LataProjekcji,ROUND($D2024-L2026,0),ROUND(IF(AND(L2025=0,K2027&gt;0),$D2024-L2026,IF(L2025=0,0,$D2024-L2026)),0))</f>
        <v>0</v>
      </c>
      <c r="M2027" s="253">
        <f t="shared" ca="1" si="2781"/>
        <v>0</v>
      </c>
      <c r="N2027" s="253">
        <f t="shared" ca="1" si="2781"/>
        <v>0</v>
      </c>
      <c r="O2027" s="253">
        <f t="shared" ca="1" si="2781"/>
        <v>0</v>
      </c>
      <c r="P2027" s="253">
        <f t="shared" ca="1" si="2781"/>
        <v>0</v>
      </c>
      <c r="Q2027" s="253">
        <f t="shared" ca="1" si="2781"/>
        <v>0</v>
      </c>
      <c r="R2027" s="253">
        <f t="shared" ca="1" si="2781"/>
        <v>0</v>
      </c>
      <c r="S2027" s="253">
        <f t="shared" ca="1" si="2781"/>
        <v>0</v>
      </c>
      <c r="T2027" s="253">
        <f t="shared" ca="1" si="2781"/>
        <v>0</v>
      </c>
      <c r="U2027" s="253">
        <f t="shared" ca="1" si="2781"/>
        <v>0</v>
      </c>
      <c r="V2027" s="253">
        <f t="shared" ca="1" si="2781"/>
        <v>0</v>
      </c>
      <c r="W2027" s="253">
        <f t="shared" ca="1" si="2781"/>
        <v>0</v>
      </c>
      <c r="X2027" s="253">
        <f t="shared" ref="X2027:AA2027" ca="1" si="2782">IF($D2023=LataProjekcji,ROUND($D2024-X2026,0),ROUND(IF(AND(X2025=0,W2027&gt;0),$D2024-X2026,IF(X2025=0,0,$D2024-X2026)),0))</f>
        <v>0</v>
      </c>
      <c r="Y2027" s="253">
        <f t="shared" ca="1" si="2782"/>
        <v>0</v>
      </c>
      <c r="Z2027" s="253">
        <f t="shared" ca="1" si="2782"/>
        <v>0</v>
      </c>
      <c r="AA2027" s="253">
        <f t="shared" ca="1" si="2782"/>
        <v>0</v>
      </c>
      <c r="AB2027" s="253">
        <f t="shared" ref="AB2027" ca="1" si="2783">IF($D2023=LataProjekcji,ROUND($D2024-AB2026,0),ROUND(IF(AND(AB2025=0,AA2027&gt;0),$D2024-AB2026,IF(AB2025=0,0,$D2024-AB2026)),0))</f>
        <v>0</v>
      </c>
      <c r="AC2027" s="253">
        <f t="shared" ref="AC2027" ca="1" si="2784">IF($D2023=LataProjekcji,ROUND($D2024-AC2026,0),ROUND(IF(AND(AC2025=0,AB2027&gt;0),$D2024-AC2026,IF(AC2025=0,0,$D2024-AC2026)),0))</f>
        <v>0</v>
      </c>
      <c r="AD2027" s="253">
        <f t="shared" ref="AD2027" ca="1" si="2785">IF($D2023=LataProjekcji,ROUND($D2024-AD2026,0),ROUND(IF(AND(AD2025=0,AC2027&gt;0),$D2024-AD2026,IF(AD2025=0,0,$D2024-AD2026)),0))</f>
        <v>0</v>
      </c>
      <c r="AE2027" s="253">
        <f t="shared" ref="AE2027" ca="1" si="2786">IF($D2023=LataProjekcji,ROUND($D2024-AE2026,0),ROUND(IF(AND(AE2025=0,AD2027&gt;0),$D2024-AE2026,IF(AE2025=0,0,$D2024-AE2026)),0))</f>
        <v>0</v>
      </c>
    </row>
    <row r="2028" spans="1:31" hidden="1">
      <c r="A2028" s="325"/>
      <c r="B2028" s="20"/>
      <c r="C2028" s="20"/>
      <c r="D2028" s="21"/>
      <c r="E2028" s="21"/>
      <c r="F2028" s="21"/>
      <c r="G2028" s="21"/>
      <c r="H2028" s="384">
        <f>H2021+1</f>
        <v>1</v>
      </c>
      <c r="I2028" s="21"/>
      <c r="J2028" s="384" t="s">
        <v>403</v>
      </c>
      <c r="K2028" s="523">
        <f t="shared" ref="K2028:AE2028" ca="1" si="2787">IF(AND(OFFSET($F$269,$D2022,0)="tak",OFFSET($G$269,$D2022,0)="tak",OFFSET($J$269,$D2022,0)="ok",LataProjekcji&lt;=Koniec_Projekt),ROUND(OFFSET($K$2527,$H2027,(COLUMN()-11))*OFFSET($K$632,$H2028,(COLUMN()-11)),0),0)</f>
        <v>0</v>
      </c>
      <c r="L2028" s="523">
        <f t="shared" ca="1" si="2787"/>
        <v>0</v>
      </c>
      <c r="M2028" s="523">
        <f t="shared" ca="1" si="2787"/>
        <v>0</v>
      </c>
      <c r="N2028" s="523">
        <f t="shared" ca="1" si="2787"/>
        <v>0</v>
      </c>
      <c r="O2028" s="523">
        <f t="shared" ca="1" si="2787"/>
        <v>0</v>
      </c>
      <c r="P2028" s="523">
        <f t="shared" ca="1" si="2787"/>
        <v>0</v>
      </c>
      <c r="Q2028" s="523">
        <f t="shared" ca="1" si="2787"/>
        <v>0</v>
      </c>
      <c r="R2028" s="523">
        <f t="shared" ca="1" si="2787"/>
        <v>0</v>
      </c>
      <c r="S2028" s="523">
        <f t="shared" ca="1" si="2787"/>
        <v>0</v>
      </c>
      <c r="T2028" s="523">
        <f t="shared" ca="1" si="2787"/>
        <v>0</v>
      </c>
      <c r="U2028" s="523">
        <f t="shared" ca="1" si="2787"/>
        <v>0</v>
      </c>
      <c r="V2028" s="523">
        <f t="shared" ca="1" si="2787"/>
        <v>0</v>
      </c>
      <c r="W2028" s="523">
        <f t="shared" ca="1" si="2787"/>
        <v>0</v>
      </c>
      <c r="X2028" s="523">
        <f t="shared" ca="1" si="2787"/>
        <v>0</v>
      </c>
      <c r="Y2028" s="523">
        <f t="shared" ca="1" si="2787"/>
        <v>0</v>
      </c>
      <c r="Z2028" s="523">
        <f t="shared" ca="1" si="2787"/>
        <v>0</v>
      </c>
      <c r="AA2028" s="523">
        <f t="shared" ca="1" si="2787"/>
        <v>0</v>
      </c>
      <c r="AB2028" s="523">
        <f t="shared" ca="1" si="2787"/>
        <v>0</v>
      </c>
      <c r="AC2028" s="523">
        <f t="shared" ca="1" si="2787"/>
        <v>0</v>
      </c>
      <c r="AD2028" s="523">
        <f t="shared" ca="1" si="2787"/>
        <v>0</v>
      </c>
      <c r="AE2028" s="523">
        <f t="shared" ca="1" si="2787"/>
        <v>0</v>
      </c>
    </row>
    <row r="2029" spans="1:31" hidden="1">
      <c r="A2029" s="325"/>
      <c r="B2029" s="20">
        <f ca="1">OFFSET($B$269,D2029,0)</f>
        <v>0</v>
      </c>
      <c r="C2029" s="20"/>
      <c r="D2029" s="21">
        <f>D2022+1</f>
        <v>349</v>
      </c>
      <c r="E2029" s="21"/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</row>
    <row r="2030" spans="1:31" hidden="1">
      <c r="A2030" s="325"/>
      <c r="B2030" s="21" t="s">
        <v>394</v>
      </c>
      <c r="C2030" s="21"/>
      <c r="D2030" s="164">
        <f ca="1">YEAR(OFFSET($E$269,D2029,0))</f>
        <v>1900</v>
      </c>
      <c r="E2030" s="164">
        <f ca="1">MONTH(OFFSET($E$269,D2029,0))</f>
        <v>1</v>
      </c>
      <c r="F2030" s="522" cm="1">
        <f t="array" aca="1" ref="F2030" ca="1">IleMiesiecyDoKoncaRokuST</f>
        <v>11</v>
      </c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  <c r="R2030" s="21"/>
      <c r="S2030" s="21"/>
      <c r="T2030" s="21"/>
      <c r="U2030" s="21"/>
      <c r="V2030" s="21"/>
      <c r="W2030" s="21"/>
      <c r="X2030" s="21"/>
      <c r="Y2030" s="21"/>
      <c r="Z2030" s="21"/>
      <c r="AA2030" s="21"/>
      <c r="AB2030" s="21"/>
      <c r="AC2030" s="21"/>
      <c r="AD2030" s="21"/>
      <c r="AE2030" s="21"/>
    </row>
    <row r="2031" spans="1:31" hidden="1">
      <c r="A2031" s="325"/>
      <c r="B2031" s="21" t="s">
        <v>387</v>
      </c>
      <c r="C2031" s="21"/>
      <c r="D2031" s="369">
        <f ca="1">IF(E2031&lt;0,0,ROUND(E2031,0))</f>
        <v>0</v>
      </c>
      <c r="E2031" s="248">
        <f ca="1">OFFSET($D$269,D2029,0)</f>
        <v>0</v>
      </c>
      <c r="F2031" s="369">
        <f ca="1">IF(E2031&gt;10,ROUND(($D2032/12)*$F2030,0),$D2031)</f>
        <v>0</v>
      </c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  <c r="R2031" s="21"/>
      <c r="S2031" s="21"/>
      <c r="T2031" s="21"/>
      <c r="U2031" s="21"/>
      <c r="V2031" s="21"/>
      <c r="W2031" s="21"/>
      <c r="X2031" s="21"/>
      <c r="Y2031" s="21"/>
      <c r="Z2031" s="21"/>
      <c r="AA2031" s="21"/>
      <c r="AB2031" s="21"/>
      <c r="AC2031" s="21"/>
      <c r="AD2031" s="21"/>
      <c r="AE2031" s="21"/>
    </row>
    <row r="2032" spans="1:31" hidden="1">
      <c r="A2032" s="325"/>
      <c r="B2032" s="21" t="s">
        <v>395</v>
      </c>
      <c r="C2032" s="415">
        <f ca="1">OFFSET($C$269,D2029,0)</f>
        <v>0</v>
      </c>
      <c r="D2032" s="246">
        <f ca="1">IF(ISBLANK(OFFSET($E$269,D2029,0)),0,IF(E2031&gt;10,ROUND(D2031*C2032,0),IF(D2031&lt;0,0,D2031)))</f>
        <v>0</v>
      </c>
      <c r="E2032" s="21"/>
      <c r="F2032" s="21"/>
      <c r="G2032" s="21"/>
      <c r="H2032" s="21"/>
      <c r="I2032" s="21"/>
      <c r="J2032" s="21"/>
      <c r="K2032" s="74">
        <f ca="1">ROUND(IF($D2030=LataProjekcji,$F2031,IF($D2030=LataProjekcji,$D2032,0)),0)</f>
        <v>0</v>
      </c>
      <c r="L2032" s="247">
        <f ca="1">ROUND(IF(OR(AND($D2030=LataProjekcji,$F2030&gt;0),AND($D2030=LataProjekcji,$F2030=0,$E2031&lt;=10)),$F2031,IF($D2030&lt;LataProjekcji,IF((SUM($K2032:K2032)+$D2032)&lt;$D2031,$D2032,$D2031-SUM($K2032:K2032)),0)),0)</f>
        <v>0</v>
      </c>
      <c r="M2032" s="247">
        <f ca="1">ROUND(IF(OR(AND($D2030=LataProjekcji,$F2030&gt;0),AND($D2030=LataProjekcji,$F2030=0,$E2031&lt;=10)),$F2031,IF($D2030&lt;LataProjekcji,IF((SUM($K2032:L2032)+$D2032)&lt;$D2031,$D2032,$D2031-SUM($K2032:L2032)),0)),0)</f>
        <v>0</v>
      </c>
      <c r="N2032" s="247">
        <f ca="1">ROUND(IF(OR(AND($D2030=LataProjekcji,$F2030&gt;0),AND($D2030=LataProjekcji,$F2030=0,$E2031&lt;=10)),$F2031,IF($D2030&lt;LataProjekcji,IF((SUM($K2032:M2032)+$D2032)&lt;$D2031,$D2032,$D2031-SUM($K2032:M2032)),0)),0)</f>
        <v>0</v>
      </c>
      <c r="O2032" s="247">
        <f ca="1">ROUND(IF(OR(AND($D2030=LataProjekcji,$F2030&gt;0),AND($D2030=LataProjekcji,$F2030=0,$E2031&lt;=10)),$F2031,IF($D2030&lt;LataProjekcji,IF((SUM($K2032:N2032)+$D2032)&lt;$D2031,$D2032,$D2031-SUM($K2032:N2032)),0)),0)</f>
        <v>0</v>
      </c>
      <c r="P2032" s="247">
        <f ca="1">ROUND(IF(OR(AND($D2030=LataProjekcji,$F2030&gt;0),AND($D2030=LataProjekcji,$F2030=0,$E2031&lt;=10)),$F2031,IF($D2030&lt;LataProjekcji,IF((SUM($K2032:O2032)+$D2032)&lt;$D2031,$D2032,$D2031-SUM($K2032:O2032)),0)),0)</f>
        <v>0</v>
      </c>
      <c r="Q2032" s="247">
        <f ca="1">ROUND(IF(OR(AND($D2030=LataProjekcji,$F2030&gt;0),AND($D2030=LataProjekcji,$F2030=0,$E2031&lt;=10)),$F2031,IF($D2030&lt;LataProjekcji,IF((SUM($K2032:P2032)+$D2032)&lt;$D2031,$D2032,$D2031-SUM($K2032:P2032)),0)),0)</f>
        <v>0</v>
      </c>
      <c r="R2032" s="247">
        <f ca="1">ROUND(IF(OR(AND($D2030=LataProjekcji,$F2030&gt;0),AND($D2030=LataProjekcji,$F2030=0,$E2031&lt;=10)),$F2031,IF($D2030&lt;LataProjekcji,IF((SUM($K2032:Q2032)+$D2032)&lt;$D2031,$D2032,$D2031-SUM($K2032:Q2032)),0)),0)</f>
        <v>0</v>
      </c>
      <c r="S2032" s="247">
        <f ca="1">ROUND(IF(OR(AND($D2030=LataProjekcji,$F2030&gt;0),AND($D2030=LataProjekcji,$F2030=0,$E2031&lt;=10)),$F2031,IF($D2030&lt;LataProjekcji,IF((SUM($K2032:R2032)+$D2032)&lt;$D2031,$D2032,$D2031-SUM($K2032:R2032)),0)),0)</f>
        <v>0</v>
      </c>
      <c r="T2032" s="247">
        <f ca="1">ROUND(IF(OR(AND($D2030=LataProjekcji,$F2030&gt;0),AND($D2030=LataProjekcji,$F2030=0,$E2031&lt;=10)),$F2031,IF($D2030&lt;LataProjekcji,IF((SUM($K2032:S2032)+$D2032)&lt;$D2031,$D2032,$D2031-SUM($K2032:S2032)),0)),0)</f>
        <v>0</v>
      </c>
      <c r="U2032" s="247">
        <f ca="1">ROUND(IF(OR(AND($D2030=LataProjekcji,$F2030&gt;0),AND($D2030=LataProjekcji,$F2030=0,$E2031&lt;=10)),$F2031,IF($D2030&lt;LataProjekcji,IF((SUM($K2032:T2032)+$D2032)&lt;$D2031,$D2032,$D2031-SUM($K2032:T2032)),0)),0)</f>
        <v>0</v>
      </c>
      <c r="V2032" s="247">
        <f ca="1">ROUND(IF(OR(AND($D2030=LataProjekcji,$F2030&gt;0),AND($D2030=LataProjekcji,$F2030=0,$E2031&lt;=10)),$F2031,IF($D2030&lt;LataProjekcji,IF((SUM($K2032:U2032)+$D2032)&lt;$D2031,$D2032,$D2031-SUM($K2032:U2032)),0)),0)</f>
        <v>0</v>
      </c>
      <c r="W2032" s="247">
        <f ca="1">ROUND(IF(OR(AND($D2030=LataProjekcji,$F2030&gt;0),AND($D2030=LataProjekcji,$F2030=0,$E2031&lt;=10)),$F2031,IF($D2030&lt;LataProjekcji,IF((SUM($K2032:V2032)+$D2032)&lt;$D2031,$D2032,$D2031-SUM($K2032:V2032)),0)),0)</f>
        <v>0</v>
      </c>
      <c r="X2032" s="247">
        <f ca="1">ROUND(IF(OR(AND($D2030=LataProjekcji,$F2030&gt;0),AND($D2030=LataProjekcji,$F2030=0,$E2031&lt;=10)),$F2031,IF($D2030&lt;LataProjekcji,IF((SUM($K2032:W2032)+$D2032)&lt;$D2031,$D2032,$D2031-SUM($K2032:W2032)),0)),0)</f>
        <v>0</v>
      </c>
      <c r="Y2032" s="247">
        <f ca="1">ROUND(IF(OR(AND($D2030=LataProjekcji,$F2030&gt;0),AND($D2030=LataProjekcji,$F2030=0,$E2031&lt;=10)),$F2031,IF($D2030&lt;LataProjekcji,IF((SUM($K2032:X2032)+$D2032)&lt;$D2031,$D2032,$D2031-SUM($K2032:X2032)),0)),0)</f>
        <v>0</v>
      </c>
      <c r="Z2032" s="247">
        <f ca="1">ROUND(IF(OR(AND($D2030=LataProjekcji,$F2030&gt;0),AND($D2030=LataProjekcji,$F2030=0,$E2031&lt;=10)),$F2031,IF($D2030&lt;LataProjekcji,IF((SUM($K2032:Y2032)+$D2032)&lt;$D2031,$D2032,$D2031-SUM($K2032:Y2032)),0)),0)</f>
        <v>0</v>
      </c>
      <c r="AA2032" s="247">
        <f ca="1">ROUND(IF(OR(AND($D2030=LataProjekcji,$F2030&gt;0),AND($D2030=LataProjekcji,$F2030=0,$E2031&lt;=10)),$F2031,IF($D2030&lt;LataProjekcji,IF((SUM($K2032:Z2032)+$D2032)&lt;$D2031,$D2032,$D2031-SUM($K2032:Z2032)),0)),0)</f>
        <v>0</v>
      </c>
      <c r="AB2032" s="247">
        <f ca="1">ROUND(IF(OR(AND($D2030=LataProjekcji,$F2030&gt;0),AND($D2030=LataProjekcji,$F2030=0,$E2031&lt;=10)),$F2031,IF($D2030&lt;LataProjekcji,IF((SUM($K2032:AA2032)+$D2032)&lt;$D2031,$D2032,$D2031-SUM($K2032:AA2032)),0)),0)</f>
        <v>0</v>
      </c>
      <c r="AC2032" s="247">
        <f ca="1">ROUND(IF(OR(AND($D2030=LataProjekcji,$F2030&gt;0),AND($D2030=LataProjekcji,$F2030=0,$E2031&lt;=10)),$F2031,IF($D2030&lt;LataProjekcji,IF((SUM($K2032:AB2032)+$D2032)&lt;$D2031,$D2032,$D2031-SUM($K2032:AB2032)),0)),0)</f>
        <v>0</v>
      </c>
      <c r="AD2032" s="247">
        <f ca="1">ROUND(IF(OR(AND($D2030=LataProjekcji,$F2030&gt;0),AND($D2030=LataProjekcji,$F2030=0,$E2031&lt;=10)),$F2031,IF($D2030&lt;LataProjekcji,IF((SUM($K2032:AC2032)+$D2032)&lt;$D2031,$D2032,$D2031-SUM($K2032:AC2032)),0)),0)</f>
        <v>0</v>
      </c>
      <c r="AE2032" s="247">
        <f ca="1">ROUND(IF(OR(AND($D2030=LataProjekcji,$F2030&gt;0),AND($D2030=LataProjekcji,$F2030=0,$E2031&lt;=10)),$F2031,IF($D2030&lt;LataProjekcji,IF((SUM($K2032:AD2032)+$D2032)&lt;$D2031,$D2032,$D2031-SUM($K2032:AD2032)),0)),0)</f>
        <v>0</v>
      </c>
    </row>
    <row r="2033" spans="1:31" ht="12.5" hidden="1" thickBot="1">
      <c r="A2033" s="325"/>
      <c r="B2033" s="21" t="s">
        <v>396</v>
      </c>
      <c r="C2033" s="21"/>
      <c r="D2033" s="22"/>
      <c r="E2033" s="21"/>
      <c r="F2033" s="21"/>
      <c r="G2033" s="21"/>
      <c r="H2033" s="21"/>
      <c r="I2033" s="21"/>
      <c r="J2033" s="21"/>
      <c r="K2033" s="22">
        <f ca="1">ROUND(K2032,0)</f>
        <v>0</v>
      </c>
      <c r="L2033" s="22">
        <f t="shared" ref="L2033:W2033" ca="1" si="2788">ROUND(K2033+L2032,0)</f>
        <v>0</v>
      </c>
      <c r="M2033" s="22">
        <f t="shared" ca="1" si="2788"/>
        <v>0</v>
      </c>
      <c r="N2033" s="22">
        <f t="shared" ca="1" si="2788"/>
        <v>0</v>
      </c>
      <c r="O2033" s="22">
        <f t="shared" ca="1" si="2788"/>
        <v>0</v>
      </c>
      <c r="P2033" s="22">
        <f t="shared" ca="1" si="2788"/>
        <v>0</v>
      </c>
      <c r="Q2033" s="22">
        <f t="shared" ca="1" si="2788"/>
        <v>0</v>
      </c>
      <c r="R2033" s="22">
        <f t="shared" ca="1" si="2788"/>
        <v>0</v>
      </c>
      <c r="S2033" s="22">
        <f t="shared" ca="1" si="2788"/>
        <v>0</v>
      </c>
      <c r="T2033" s="22">
        <f t="shared" ca="1" si="2788"/>
        <v>0</v>
      </c>
      <c r="U2033" s="22">
        <f t="shared" ca="1" si="2788"/>
        <v>0</v>
      </c>
      <c r="V2033" s="22">
        <f t="shared" ca="1" si="2788"/>
        <v>0</v>
      </c>
      <c r="W2033" s="22">
        <f t="shared" ca="1" si="2788"/>
        <v>0</v>
      </c>
      <c r="X2033" s="22">
        <f ca="1">ROUND(W2033+X2032,0)</f>
        <v>0</v>
      </c>
      <c r="Y2033" s="22">
        <f ca="1">ROUND(X2033+Y2032,0)</f>
        <v>0</v>
      </c>
      <c r="Z2033" s="22">
        <f t="shared" ref="Z2033:AA2033" ca="1" si="2789">ROUND(Y2033+Z2032,0)</f>
        <v>0</v>
      </c>
      <c r="AA2033" s="22">
        <f t="shared" ca="1" si="2789"/>
        <v>0</v>
      </c>
      <c r="AB2033" s="22">
        <f t="shared" ref="AB2033" ca="1" si="2790">ROUND(AA2033+AB2032,0)</f>
        <v>0</v>
      </c>
      <c r="AC2033" s="22">
        <f t="shared" ref="AC2033" ca="1" si="2791">ROUND(AB2033+AC2032,0)</f>
        <v>0</v>
      </c>
      <c r="AD2033" s="22">
        <f t="shared" ref="AD2033" ca="1" si="2792">ROUND(AC2033+AD2032,0)</f>
        <v>0</v>
      </c>
      <c r="AE2033" s="22">
        <f t="shared" ref="AE2033" ca="1" si="2793">ROUND(AD2033+AE2032,0)</f>
        <v>0</v>
      </c>
    </row>
    <row r="2034" spans="1:31" ht="12.5" hidden="1" thickBot="1">
      <c r="A2034" s="325"/>
      <c r="B2034" s="21" t="s">
        <v>387</v>
      </c>
      <c r="C2034" s="21"/>
      <c r="D2034" s="22"/>
      <c r="E2034" s="21"/>
      <c r="F2034" s="21"/>
      <c r="G2034" s="21"/>
      <c r="H2034" s="534">
        <f>H2027+7</f>
        <v>655</v>
      </c>
      <c r="I2034" s="21"/>
      <c r="J2034" s="21"/>
      <c r="K2034" s="76">
        <f ca="1">IF($D2030=LataProjekcji,ROUND($D2031-K2033,0),ROUND(IF(K2032=0,0,$D2031-K2033),0))</f>
        <v>0</v>
      </c>
      <c r="L2034" s="253">
        <f t="shared" ref="L2034:W2034" ca="1" si="2794">IF($D2030=LataProjekcji,ROUND($D2031-L2033,0),ROUND(IF(AND(L2032=0,K2034&gt;0),$D2031-L2033,IF(L2032=0,0,$D2031-L2033)),0))</f>
        <v>0</v>
      </c>
      <c r="M2034" s="253">
        <f t="shared" ca="1" si="2794"/>
        <v>0</v>
      </c>
      <c r="N2034" s="253">
        <f t="shared" ca="1" si="2794"/>
        <v>0</v>
      </c>
      <c r="O2034" s="253">
        <f t="shared" ca="1" si="2794"/>
        <v>0</v>
      </c>
      <c r="P2034" s="253">
        <f t="shared" ca="1" si="2794"/>
        <v>0</v>
      </c>
      <c r="Q2034" s="253">
        <f t="shared" ca="1" si="2794"/>
        <v>0</v>
      </c>
      <c r="R2034" s="253">
        <f t="shared" ca="1" si="2794"/>
        <v>0</v>
      </c>
      <c r="S2034" s="253">
        <f t="shared" ca="1" si="2794"/>
        <v>0</v>
      </c>
      <c r="T2034" s="253">
        <f t="shared" ca="1" si="2794"/>
        <v>0</v>
      </c>
      <c r="U2034" s="253">
        <f t="shared" ca="1" si="2794"/>
        <v>0</v>
      </c>
      <c r="V2034" s="253">
        <f t="shared" ca="1" si="2794"/>
        <v>0</v>
      </c>
      <c r="W2034" s="253">
        <f t="shared" ca="1" si="2794"/>
        <v>0</v>
      </c>
      <c r="X2034" s="253">
        <f t="shared" ref="X2034:AA2034" ca="1" si="2795">IF($D2030=LataProjekcji,ROUND($D2031-X2033,0),ROUND(IF(AND(X2032=0,W2034&gt;0),$D2031-X2033,IF(X2032=0,0,$D2031-X2033)),0))</f>
        <v>0</v>
      </c>
      <c r="Y2034" s="253">
        <f t="shared" ca="1" si="2795"/>
        <v>0</v>
      </c>
      <c r="Z2034" s="253">
        <f t="shared" ca="1" si="2795"/>
        <v>0</v>
      </c>
      <c r="AA2034" s="253">
        <f t="shared" ca="1" si="2795"/>
        <v>0</v>
      </c>
      <c r="AB2034" s="253">
        <f t="shared" ref="AB2034" ca="1" si="2796">IF($D2030=LataProjekcji,ROUND($D2031-AB2033,0),ROUND(IF(AND(AB2032=0,AA2034&gt;0),$D2031-AB2033,IF(AB2032=0,0,$D2031-AB2033)),0))</f>
        <v>0</v>
      </c>
      <c r="AC2034" s="253">
        <f t="shared" ref="AC2034" ca="1" si="2797">IF($D2030=LataProjekcji,ROUND($D2031-AC2033,0),ROUND(IF(AND(AC2032=0,AB2034&gt;0),$D2031-AC2033,IF(AC2032=0,0,$D2031-AC2033)),0))</f>
        <v>0</v>
      </c>
      <c r="AD2034" s="253">
        <f t="shared" ref="AD2034" ca="1" si="2798">IF($D2030=LataProjekcji,ROUND($D2031-AD2033,0),ROUND(IF(AND(AD2032=0,AC2034&gt;0),$D2031-AD2033,IF(AD2032=0,0,$D2031-AD2033)),0))</f>
        <v>0</v>
      </c>
      <c r="AE2034" s="253">
        <f t="shared" ref="AE2034" ca="1" si="2799">IF($D2030=LataProjekcji,ROUND($D2031-AE2033,0),ROUND(IF(AND(AE2032=0,AD2034&gt;0),$D2031-AE2033,IF(AE2032=0,0,$D2031-AE2033)),0))</f>
        <v>0</v>
      </c>
    </row>
    <row r="2035" spans="1:31" hidden="1">
      <c r="A2035" s="325"/>
      <c r="B2035" s="21"/>
      <c r="C2035" s="21"/>
      <c r="D2035" s="22"/>
      <c r="E2035" s="21"/>
      <c r="F2035" s="21"/>
      <c r="G2035" s="21"/>
      <c r="H2035" s="384">
        <f>H2028+1</f>
        <v>2</v>
      </c>
      <c r="I2035" s="21"/>
      <c r="J2035" s="384" t="s">
        <v>403</v>
      </c>
      <c r="K2035" s="523">
        <f t="shared" ref="K2035:AE2035" ca="1" si="2800">IF(AND(OFFSET($F$269,$D2029,0)="tak",OFFSET($G$269,$D2029,0)="tak",OFFSET($J$269,$D2029,0)="ok",LataProjekcji&lt;=Koniec_Projekt),ROUND(OFFSET($K$2527,$H2034,(COLUMN()-11))*OFFSET($K$632,$H2035,(COLUMN()-11)),0),0)</f>
        <v>0</v>
      </c>
      <c r="L2035" s="523">
        <f t="shared" ca="1" si="2800"/>
        <v>0</v>
      </c>
      <c r="M2035" s="523">
        <f t="shared" ca="1" si="2800"/>
        <v>0</v>
      </c>
      <c r="N2035" s="523">
        <f t="shared" ca="1" si="2800"/>
        <v>0</v>
      </c>
      <c r="O2035" s="523">
        <f t="shared" ca="1" si="2800"/>
        <v>0</v>
      </c>
      <c r="P2035" s="523">
        <f t="shared" ca="1" si="2800"/>
        <v>0</v>
      </c>
      <c r="Q2035" s="523">
        <f t="shared" ca="1" si="2800"/>
        <v>0</v>
      </c>
      <c r="R2035" s="523">
        <f t="shared" ca="1" si="2800"/>
        <v>0</v>
      </c>
      <c r="S2035" s="523">
        <f t="shared" ca="1" si="2800"/>
        <v>0</v>
      </c>
      <c r="T2035" s="523">
        <f t="shared" ca="1" si="2800"/>
        <v>0</v>
      </c>
      <c r="U2035" s="523">
        <f t="shared" ca="1" si="2800"/>
        <v>0</v>
      </c>
      <c r="V2035" s="523">
        <f t="shared" ca="1" si="2800"/>
        <v>0</v>
      </c>
      <c r="W2035" s="523">
        <f t="shared" ca="1" si="2800"/>
        <v>0</v>
      </c>
      <c r="X2035" s="523">
        <f t="shared" ca="1" si="2800"/>
        <v>0</v>
      </c>
      <c r="Y2035" s="523">
        <f t="shared" ca="1" si="2800"/>
        <v>0</v>
      </c>
      <c r="Z2035" s="523">
        <f t="shared" ca="1" si="2800"/>
        <v>0</v>
      </c>
      <c r="AA2035" s="523">
        <f t="shared" ca="1" si="2800"/>
        <v>0</v>
      </c>
      <c r="AB2035" s="523">
        <f t="shared" ca="1" si="2800"/>
        <v>0</v>
      </c>
      <c r="AC2035" s="523">
        <f t="shared" ca="1" si="2800"/>
        <v>0</v>
      </c>
      <c r="AD2035" s="523">
        <f t="shared" ca="1" si="2800"/>
        <v>0</v>
      </c>
      <c r="AE2035" s="523">
        <f t="shared" ca="1" si="2800"/>
        <v>0</v>
      </c>
    </row>
    <row r="2036" spans="1:31" hidden="1">
      <c r="A2036" s="325"/>
      <c r="B2036" s="20">
        <f ca="1">OFFSET($B$269,D2036,0)</f>
        <v>0</v>
      </c>
      <c r="C2036" s="20"/>
      <c r="D2036" s="21">
        <f>D2029+1</f>
        <v>350</v>
      </c>
      <c r="E2036" s="21"/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  <c r="R2036" s="21"/>
      <c r="S2036" s="21"/>
      <c r="T2036" s="21"/>
      <c r="U2036" s="21"/>
      <c r="V2036" s="21"/>
      <c r="W2036" s="21"/>
      <c r="X2036" s="21"/>
      <c r="Y2036" s="21"/>
      <c r="Z2036" s="21"/>
      <c r="AA2036" s="21"/>
      <c r="AB2036" s="21"/>
      <c r="AC2036" s="21"/>
      <c r="AD2036" s="21"/>
      <c r="AE2036" s="21"/>
    </row>
    <row r="2037" spans="1:31" hidden="1">
      <c r="A2037" s="325"/>
      <c r="B2037" s="21" t="s">
        <v>394</v>
      </c>
      <c r="C2037" s="21"/>
      <c r="D2037" s="164">
        <f ca="1">YEAR(OFFSET($E$269,D2036,0))</f>
        <v>1900</v>
      </c>
      <c r="E2037" s="164">
        <f ca="1">MONTH(OFFSET($E$269,D2036,0))</f>
        <v>1</v>
      </c>
      <c r="F2037" s="522" cm="1">
        <f t="array" aca="1" ref="F2037" ca="1">IleMiesiecyDoKoncaRokuST</f>
        <v>11</v>
      </c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  <c r="R2037" s="21"/>
      <c r="S2037" s="21"/>
      <c r="T2037" s="21"/>
      <c r="U2037" s="21"/>
      <c r="V2037" s="21"/>
      <c r="W2037" s="21"/>
      <c r="X2037" s="21"/>
      <c r="Y2037" s="21"/>
      <c r="Z2037" s="21"/>
      <c r="AA2037" s="21"/>
      <c r="AB2037" s="21"/>
      <c r="AC2037" s="21"/>
      <c r="AD2037" s="21"/>
      <c r="AE2037" s="21"/>
    </row>
    <row r="2038" spans="1:31" hidden="1">
      <c r="A2038" s="325"/>
      <c r="B2038" s="21" t="s">
        <v>387</v>
      </c>
      <c r="C2038" s="21"/>
      <c r="D2038" s="370">
        <f ca="1">IF(E2038&lt;0,0,ROUND(E2038,0))</f>
        <v>0</v>
      </c>
      <c r="E2038" s="248">
        <f ca="1">OFFSET($D$269,D2036,0)</f>
        <v>0</v>
      </c>
      <c r="F2038" s="370">
        <f ca="1">IF(E2038&gt;10,ROUND(($D2039/12)*$F2037,0),$D2038)</f>
        <v>0</v>
      </c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  <c r="R2038" s="21"/>
      <c r="S2038" s="21"/>
      <c r="T2038" s="21"/>
      <c r="U2038" s="21"/>
      <c r="V2038" s="21"/>
      <c r="W2038" s="21"/>
      <c r="X2038" s="21"/>
      <c r="Y2038" s="21"/>
      <c r="Z2038" s="21"/>
      <c r="AA2038" s="21"/>
      <c r="AB2038" s="21"/>
      <c r="AC2038" s="21"/>
      <c r="AD2038" s="21"/>
      <c r="AE2038" s="21"/>
    </row>
    <row r="2039" spans="1:31" hidden="1">
      <c r="A2039" s="325"/>
      <c r="B2039" s="21" t="s">
        <v>395</v>
      </c>
      <c r="C2039" s="415">
        <f ca="1">OFFSET($C$269,D2036,0)</f>
        <v>0</v>
      </c>
      <c r="D2039" s="246">
        <f ca="1">IF(ISBLANK(OFFSET($E$269,D2036,0)),0,IF(E2038&gt;10,ROUND(D2038*C2039,0),IF(D2038&lt;0,0,D2038)))</f>
        <v>0</v>
      </c>
      <c r="E2039" s="21"/>
      <c r="F2039" s="21"/>
      <c r="G2039" s="21"/>
      <c r="H2039" s="21"/>
      <c r="I2039" s="21"/>
      <c r="J2039" s="21"/>
      <c r="K2039" s="74">
        <f ca="1">ROUND(IF($D2037=LataProjekcji,$F2038,IF($D2037=LataProjekcji,$D2039,0)),0)</f>
        <v>0</v>
      </c>
      <c r="L2039" s="247">
        <f ca="1">ROUND(IF(OR(AND($D2037=LataProjekcji,$F2037&gt;0),AND($D2037=LataProjekcji,$F2037=0,$E2038&lt;=10)),$F2038,IF($D2037&lt;LataProjekcji,IF((SUM($K2039:K2039)+$D2039)&lt;$D2038,$D2039,$D2038-SUM($K2039:K2039)),0)),0)</f>
        <v>0</v>
      </c>
      <c r="M2039" s="247">
        <f ca="1">ROUND(IF(OR(AND($D2037=LataProjekcji,$F2037&gt;0),AND($D2037=LataProjekcji,$F2037=0,$E2038&lt;=10)),$F2038,IF($D2037&lt;LataProjekcji,IF((SUM($K2039:L2039)+$D2039)&lt;$D2038,$D2039,$D2038-SUM($K2039:L2039)),0)),0)</f>
        <v>0</v>
      </c>
      <c r="N2039" s="247">
        <f ca="1">ROUND(IF(OR(AND($D2037=LataProjekcji,$F2037&gt;0),AND($D2037=LataProjekcji,$F2037=0,$E2038&lt;=10)),$F2038,IF($D2037&lt;LataProjekcji,IF((SUM($K2039:M2039)+$D2039)&lt;$D2038,$D2039,$D2038-SUM($K2039:M2039)),0)),0)</f>
        <v>0</v>
      </c>
      <c r="O2039" s="247">
        <f ca="1">ROUND(IF(OR(AND($D2037=LataProjekcji,$F2037&gt;0),AND($D2037=LataProjekcji,$F2037=0,$E2038&lt;=10)),$F2038,IF($D2037&lt;LataProjekcji,IF((SUM($K2039:N2039)+$D2039)&lt;$D2038,$D2039,$D2038-SUM($K2039:N2039)),0)),0)</f>
        <v>0</v>
      </c>
      <c r="P2039" s="247">
        <f ca="1">ROUND(IF(OR(AND($D2037=LataProjekcji,$F2037&gt;0),AND($D2037=LataProjekcji,$F2037=0,$E2038&lt;=10)),$F2038,IF($D2037&lt;LataProjekcji,IF((SUM($K2039:O2039)+$D2039)&lt;$D2038,$D2039,$D2038-SUM($K2039:O2039)),0)),0)</f>
        <v>0</v>
      </c>
      <c r="Q2039" s="247">
        <f ca="1">ROUND(IF(OR(AND($D2037=LataProjekcji,$F2037&gt;0),AND($D2037=LataProjekcji,$F2037=0,$E2038&lt;=10)),$F2038,IF($D2037&lt;LataProjekcji,IF((SUM($K2039:P2039)+$D2039)&lt;$D2038,$D2039,$D2038-SUM($K2039:P2039)),0)),0)</f>
        <v>0</v>
      </c>
      <c r="R2039" s="247">
        <f ca="1">ROUND(IF(OR(AND($D2037=LataProjekcji,$F2037&gt;0),AND($D2037=LataProjekcji,$F2037=0,$E2038&lt;=10)),$F2038,IF($D2037&lt;LataProjekcji,IF((SUM($K2039:Q2039)+$D2039)&lt;$D2038,$D2039,$D2038-SUM($K2039:Q2039)),0)),0)</f>
        <v>0</v>
      </c>
      <c r="S2039" s="247">
        <f ca="1">ROUND(IF(OR(AND($D2037=LataProjekcji,$F2037&gt;0),AND($D2037=LataProjekcji,$F2037=0,$E2038&lt;=10)),$F2038,IF($D2037&lt;LataProjekcji,IF((SUM($K2039:R2039)+$D2039)&lt;$D2038,$D2039,$D2038-SUM($K2039:R2039)),0)),0)</f>
        <v>0</v>
      </c>
      <c r="T2039" s="247">
        <f ca="1">ROUND(IF(OR(AND($D2037=LataProjekcji,$F2037&gt;0),AND($D2037=LataProjekcji,$F2037=0,$E2038&lt;=10)),$F2038,IF($D2037&lt;LataProjekcji,IF((SUM($K2039:S2039)+$D2039)&lt;$D2038,$D2039,$D2038-SUM($K2039:S2039)),0)),0)</f>
        <v>0</v>
      </c>
      <c r="U2039" s="247">
        <f ca="1">ROUND(IF(OR(AND($D2037=LataProjekcji,$F2037&gt;0),AND($D2037=LataProjekcji,$F2037=0,$E2038&lt;=10)),$F2038,IF($D2037&lt;LataProjekcji,IF((SUM($K2039:T2039)+$D2039)&lt;$D2038,$D2039,$D2038-SUM($K2039:T2039)),0)),0)</f>
        <v>0</v>
      </c>
      <c r="V2039" s="247">
        <f ca="1">ROUND(IF(OR(AND($D2037=LataProjekcji,$F2037&gt;0),AND($D2037=LataProjekcji,$F2037=0,$E2038&lt;=10)),$F2038,IF($D2037&lt;LataProjekcji,IF((SUM($K2039:U2039)+$D2039)&lt;$D2038,$D2039,$D2038-SUM($K2039:U2039)),0)),0)</f>
        <v>0</v>
      </c>
      <c r="W2039" s="247">
        <f ca="1">ROUND(IF(OR(AND($D2037=LataProjekcji,$F2037&gt;0),AND($D2037=LataProjekcji,$F2037=0,$E2038&lt;=10)),$F2038,IF($D2037&lt;LataProjekcji,IF((SUM($K2039:V2039)+$D2039)&lt;$D2038,$D2039,$D2038-SUM($K2039:V2039)),0)),0)</f>
        <v>0</v>
      </c>
      <c r="X2039" s="247">
        <f ca="1">ROUND(IF(OR(AND($D2037=LataProjekcji,$F2037&gt;0),AND($D2037=LataProjekcji,$F2037=0,$E2038&lt;=10)),$F2038,IF($D2037&lt;LataProjekcji,IF((SUM($K2039:W2039)+$D2039)&lt;$D2038,$D2039,$D2038-SUM($K2039:W2039)),0)),0)</f>
        <v>0</v>
      </c>
      <c r="Y2039" s="247">
        <f ca="1">ROUND(IF(OR(AND($D2037=LataProjekcji,$F2037&gt;0),AND($D2037=LataProjekcji,$F2037=0,$E2038&lt;=10)),$F2038,IF($D2037&lt;LataProjekcji,IF((SUM($K2039:X2039)+$D2039)&lt;$D2038,$D2039,$D2038-SUM($K2039:X2039)),0)),0)</f>
        <v>0</v>
      </c>
      <c r="Z2039" s="247">
        <f ca="1">ROUND(IF(OR(AND($D2037=LataProjekcji,$F2037&gt;0),AND($D2037=LataProjekcji,$F2037=0,$E2038&lt;=10)),$F2038,IF($D2037&lt;LataProjekcji,IF((SUM($K2039:Y2039)+$D2039)&lt;$D2038,$D2039,$D2038-SUM($K2039:Y2039)),0)),0)</f>
        <v>0</v>
      </c>
      <c r="AA2039" s="247">
        <f ca="1">ROUND(IF(OR(AND($D2037=LataProjekcji,$F2037&gt;0),AND($D2037=LataProjekcji,$F2037=0,$E2038&lt;=10)),$F2038,IF($D2037&lt;LataProjekcji,IF((SUM($K2039:Z2039)+$D2039)&lt;$D2038,$D2039,$D2038-SUM($K2039:Z2039)),0)),0)</f>
        <v>0</v>
      </c>
      <c r="AB2039" s="247">
        <f ca="1">ROUND(IF(OR(AND($D2037=LataProjekcji,$F2037&gt;0),AND($D2037=LataProjekcji,$F2037=0,$E2038&lt;=10)),$F2038,IF($D2037&lt;LataProjekcji,IF((SUM($K2039:AA2039)+$D2039)&lt;$D2038,$D2039,$D2038-SUM($K2039:AA2039)),0)),0)</f>
        <v>0</v>
      </c>
      <c r="AC2039" s="247">
        <f ca="1">ROUND(IF(OR(AND($D2037=LataProjekcji,$F2037&gt;0),AND($D2037=LataProjekcji,$F2037=0,$E2038&lt;=10)),$F2038,IF($D2037&lt;LataProjekcji,IF((SUM($K2039:AB2039)+$D2039)&lt;$D2038,$D2039,$D2038-SUM($K2039:AB2039)),0)),0)</f>
        <v>0</v>
      </c>
      <c r="AD2039" s="247">
        <f ca="1">ROUND(IF(OR(AND($D2037=LataProjekcji,$F2037&gt;0),AND($D2037=LataProjekcji,$F2037=0,$E2038&lt;=10)),$F2038,IF($D2037&lt;LataProjekcji,IF((SUM($K2039:AC2039)+$D2039)&lt;$D2038,$D2039,$D2038-SUM($K2039:AC2039)),0)),0)</f>
        <v>0</v>
      </c>
      <c r="AE2039" s="247">
        <f ca="1">ROUND(IF(OR(AND($D2037=LataProjekcji,$F2037&gt;0),AND($D2037=LataProjekcji,$F2037=0,$E2038&lt;=10)),$F2038,IF($D2037&lt;LataProjekcji,IF((SUM($K2039:AD2039)+$D2039)&lt;$D2038,$D2039,$D2038-SUM($K2039:AD2039)),0)),0)</f>
        <v>0</v>
      </c>
    </row>
    <row r="2040" spans="1:31" ht="12.5" hidden="1" thickBot="1">
      <c r="A2040" s="325"/>
      <c r="B2040" s="21" t="s">
        <v>396</v>
      </c>
      <c r="C2040" s="21"/>
      <c r="D2040" s="22"/>
      <c r="E2040" s="21"/>
      <c r="F2040" s="21"/>
      <c r="G2040" s="21"/>
      <c r="H2040" s="21"/>
      <c r="I2040" s="21"/>
      <c r="J2040" s="21"/>
      <c r="K2040" s="22">
        <f ca="1">ROUND(K2039,0)</f>
        <v>0</v>
      </c>
      <c r="L2040" s="22">
        <f t="shared" ref="L2040:W2040" ca="1" si="2801">ROUND(K2040+L2039,0)</f>
        <v>0</v>
      </c>
      <c r="M2040" s="22">
        <f t="shared" ca="1" si="2801"/>
        <v>0</v>
      </c>
      <c r="N2040" s="22">
        <f t="shared" ca="1" si="2801"/>
        <v>0</v>
      </c>
      <c r="O2040" s="22">
        <f t="shared" ca="1" si="2801"/>
        <v>0</v>
      </c>
      <c r="P2040" s="22">
        <f t="shared" ca="1" si="2801"/>
        <v>0</v>
      </c>
      <c r="Q2040" s="22">
        <f t="shared" ca="1" si="2801"/>
        <v>0</v>
      </c>
      <c r="R2040" s="22">
        <f t="shared" ca="1" si="2801"/>
        <v>0</v>
      </c>
      <c r="S2040" s="22">
        <f t="shared" ca="1" si="2801"/>
        <v>0</v>
      </c>
      <c r="T2040" s="22">
        <f t="shared" ca="1" si="2801"/>
        <v>0</v>
      </c>
      <c r="U2040" s="22">
        <f t="shared" ca="1" si="2801"/>
        <v>0</v>
      </c>
      <c r="V2040" s="22">
        <f t="shared" ca="1" si="2801"/>
        <v>0</v>
      </c>
      <c r="W2040" s="22">
        <f t="shared" ca="1" si="2801"/>
        <v>0</v>
      </c>
      <c r="X2040" s="22">
        <f ca="1">ROUND(W2040+X2039,0)</f>
        <v>0</v>
      </c>
      <c r="Y2040" s="22">
        <f ca="1">ROUND(X2040+Y2039,0)</f>
        <v>0</v>
      </c>
      <c r="Z2040" s="22">
        <f t="shared" ref="Z2040:AA2040" ca="1" si="2802">ROUND(Y2040+Z2039,0)</f>
        <v>0</v>
      </c>
      <c r="AA2040" s="22">
        <f t="shared" ca="1" si="2802"/>
        <v>0</v>
      </c>
      <c r="AB2040" s="22">
        <f t="shared" ref="AB2040" ca="1" si="2803">ROUND(AA2040+AB2039,0)</f>
        <v>0</v>
      </c>
      <c r="AC2040" s="22">
        <f t="shared" ref="AC2040" ca="1" si="2804">ROUND(AB2040+AC2039,0)</f>
        <v>0</v>
      </c>
      <c r="AD2040" s="22">
        <f t="shared" ref="AD2040" ca="1" si="2805">ROUND(AC2040+AD2039,0)</f>
        <v>0</v>
      </c>
      <c r="AE2040" s="22">
        <f t="shared" ref="AE2040" ca="1" si="2806">ROUND(AD2040+AE2039,0)</f>
        <v>0</v>
      </c>
    </row>
    <row r="2041" spans="1:31" ht="12.5" hidden="1" thickBot="1">
      <c r="A2041" s="325"/>
      <c r="B2041" s="21" t="s">
        <v>387</v>
      </c>
      <c r="C2041" s="21"/>
      <c r="D2041" s="22"/>
      <c r="E2041" s="21"/>
      <c r="F2041" s="21"/>
      <c r="G2041" s="21"/>
      <c r="H2041" s="534">
        <f>H2034+7</f>
        <v>662</v>
      </c>
      <c r="I2041" s="21"/>
      <c r="J2041" s="21"/>
      <c r="K2041" s="76">
        <f ca="1">IF($D2037=LataProjekcji,ROUND($D2038-K2040,0),ROUND(IF(K2039=0,0,$D2038-K2040),0))</f>
        <v>0</v>
      </c>
      <c r="L2041" s="253">
        <f t="shared" ref="L2041:W2041" ca="1" si="2807">IF($D2037=LataProjekcji,ROUND($D2038-L2040,0),ROUND(IF(AND(L2039=0,K2041&gt;0),$D2038-L2040,IF(L2039=0,0,$D2038-L2040)),0))</f>
        <v>0</v>
      </c>
      <c r="M2041" s="253">
        <f t="shared" ca="1" si="2807"/>
        <v>0</v>
      </c>
      <c r="N2041" s="253">
        <f t="shared" ca="1" si="2807"/>
        <v>0</v>
      </c>
      <c r="O2041" s="253">
        <f t="shared" ca="1" si="2807"/>
        <v>0</v>
      </c>
      <c r="P2041" s="253">
        <f t="shared" ca="1" si="2807"/>
        <v>0</v>
      </c>
      <c r="Q2041" s="253">
        <f t="shared" ca="1" si="2807"/>
        <v>0</v>
      </c>
      <c r="R2041" s="253">
        <f t="shared" ca="1" si="2807"/>
        <v>0</v>
      </c>
      <c r="S2041" s="253">
        <f t="shared" ca="1" si="2807"/>
        <v>0</v>
      </c>
      <c r="T2041" s="253">
        <f t="shared" ca="1" si="2807"/>
        <v>0</v>
      </c>
      <c r="U2041" s="253">
        <f t="shared" ca="1" si="2807"/>
        <v>0</v>
      </c>
      <c r="V2041" s="253">
        <f t="shared" ca="1" si="2807"/>
        <v>0</v>
      </c>
      <c r="W2041" s="253">
        <f t="shared" ca="1" si="2807"/>
        <v>0</v>
      </c>
      <c r="X2041" s="253">
        <f t="shared" ref="X2041:AA2041" ca="1" si="2808">IF($D2037=LataProjekcji,ROUND($D2038-X2040,0),ROUND(IF(AND(X2039=0,W2041&gt;0),$D2038-X2040,IF(X2039=0,0,$D2038-X2040)),0))</f>
        <v>0</v>
      </c>
      <c r="Y2041" s="253">
        <f t="shared" ca="1" si="2808"/>
        <v>0</v>
      </c>
      <c r="Z2041" s="253">
        <f t="shared" ca="1" si="2808"/>
        <v>0</v>
      </c>
      <c r="AA2041" s="253">
        <f t="shared" ca="1" si="2808"/>
        <v>0</v>
      </c>
      <c r="AB2041" s="253">
        <f t="shared" ref="AB2041" ca="1" si="2809">IF($D2037=LataProjekcji,ROUND($D2038-AB2040,0),ROUND(IF(AND(AB2039=0,AA2041&gt;0),$D2038-AB2040,IF(AB2039=0,0,$D2038-AB2040)),0))</f>
        <v>0</v>
      </c>
      <c r="AC2041" s="253">
        <f t="shared" ref="AC2041" ca="1" si="2810">IF($D2037=LataProjekcji,ROUND($D2038-AC2040,0),ROUND(IF(AND(AC2039=0,AB2041&gt;0),$D2038-AC2040,IF(AC2039=0,0,$D2038-AC2040)),0))</f>
        <v>0</v>
      </c>
      <c r="AD2041" s="253">
        <f t="shared" ref="AD2041" ca="1" si="2811">IF($D2037=LataProjekcji,ROUND($D2038-AD2040,0),ROUND(IF(AND(AD2039=0,AC2041&gt;0),$D2038-AD2040,IF(AD2039=0,0,$D2038-AD2040)),0))</f>
        <v>0</v>
      </c>
      <c r="AE2041" s="253">
        <f t="shared" ref="AE2041" ca="1" si="2812">IF($D2037=LataProjekcji,ROUND($D2038-AE2040,0),ROUND(IF(AND(AE2039=0,AD2041&gt;0),$D2038-AE2040,IF(AE2039=0,0,$D2038-AE2040)),0))</f>
        <v>0</v>
      </c>
    </row>
    <row r="2042" spans="1:31" hidden="1">
      <c r="A2042" s="325"/>
      <c r="B2042" s="21"/>
      <c r="C2042" s="21"/>
      <c r="D2042" s="21"/>
      <c r="E2042" s="21"/>
      <c r="F2042" s="21"/>
      <c r="G2042" s="21"/>
      <c r="H2042" s="384">
        <f>H2035+1</f>
        <v>3</v>
      </c>
      <c r="I2042" s="21"/>
      <c r="J2042" s="384" t="s">
        <v>403</v>
      </c>
      <c r="K2042" s="523">
        <f t="shared" ref="K2042:AE2042" ca="1" si="2813">IF(AND(OFFSET($F$269,$D2036,0)="tak",OFFSET($G$269,$D2036,0)="tak",OFFSET($J$269,$D2036,0)="ok",LataProjekcji&lt;=Koniec_Projekt),ROUND(OFFSET($K$2527,$H2041,(COLUMN()-11))*OFFSET($K$632,$H2042,(COLUMN()-11)),0),0)</f>
        <v>0</v>
      </c>
      <c r="L2042" s="523">
        <f t="shared" ca="1" si="2813"/>
        <v>0</v>
      </c>
      <c r="M2042" s="523">
        <f t="shared" ca="1" si="2813"/>
        <v>0</v>
      </c>
      <c r="N2042" s="523">
        <f t="shared" ca="1" si="2813"/>
        <v>0</v>
      </c>
      <c r="O2042" s="523">
        <f t="shared" ca="1" si="2813"/>
        <v>0</v>
      </c>
      <c r="P2042" s="523">
        <f t="shared" ca="1" si="2813"/>
        <v>0</v>
      </c>
      <c r="Q2042" s="523">
        <f t="shared" ca="1" si="2813"/>
        <v>0</v>
      </c>
      <c r="R2042" s="523">
        <f t="shared" ca="1" si="2813"/>
        <v>0</v>
      </c>
      <c r="S2042" s="523">
        <f t="shared" ca="1" si="2813"/>
        <v>0</v>
      </c>
      <c r="T2042" s="523">
        <f t="shared" ca="1" si="2813"/>
        <v>0</v>
      </c>
      <c r="U2042" s="523">
        <f t="shared" ca="1" si="2813"/>
        <v>0</v>
      </c>
      <c r="V2042" s="523">
        <f t="shared" ca="1" si="2813"/>
        <v>0</v>
      </c>
      <c r="W2042" s="523">
        <f t="shared" ca="1" si="2813"/>
        <v>0</v>
      </c>
      <c r="X2042" s="523">
        <f t="shared" ca="1" si="2813"/>
        <v>0</v>
      </c>
      <c r="Y2042" s="523">
        <f t="shared" ca="1" si="2813"/>
        <v>0</v>
      </c>
      <c r="Z2042" s="523">
        <f t="shared" ca="1" si="2813"/>
        <v>0</v>
      </c>
      <c r="AA2042" s="523">
        <f t="shared" ca="1" si="2813"/>
        <v>0</v>
      </c>
      <c r="AB2042" s="523">
        <f t="shared" ca="1" si="2813"/>
        <v>0</v>
      </c>
      <c r="AC2042" s="523">
        <f t="shared" ca="1" si="2813"/>
        <v>0</v>
      </c>
      <c r="AD2042" s="523">
        <f t="shared" ca="1" si="2813"/>
        <v>0</v>
      </c>
      <c r="AE2042" s="523">
        <f t="shared" ca="1" si="2813"/>
        <v>0</v>
      </c>
    </row>
    <row r="2043" spans="1:31" hidden="1">
      <c r="A2043" s="325"/>
      <c r="B2043" s="20">
        <f ca="1">OFFSET($B$269,D2043,0)</f>
        <v>0</v>
      </c>
      <c r="C2043" s="20"/>
      <c r="D2043" s="21">
        <f>D2036+1</f>
        <v>351</v>
      </c>
      <c r="E2043" s="21"/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  <c r="R2043" s="21"/>
      <c r="S2043" s="21"/>
      <c r="T2043" s="21"/>
      <c r="U2043" s="21"/>
      <c r="V2043" s="21"/>
      <c r="W2043" s="21"/>
      <c r="X2043" s="21"/>
      <c r="Y2043" s="21"/>
      <c r="Z2043" s="21"/>
      <c r="AA2043" s="21"/>
      <c r="AB2043" s="21"/>
      <c r="AC2043" s="21"/>
      <c r="AD2043" s="21"/>
      <c r="AE2043" s="21"/>
    </row>
    <row r="2044" spans="1:31" hidden="1">
      <c r="A2044" s="325"/>
      <c r="B2044" s="21" t="s">
        <v>394</v>
      </c>
      <c r="C2044" s="21"/>
      <c r="D2044" s="164">
        <f ca="1">YEAR(OFFSET($E$269,D2043,0))</f>
        <v>1900</v>
      </c>
      <c r="E2044" s="164">
        <f ca="1">MONTH(OFFSET($E$269,D2043,0))</f>
        <v>1</v>
      </c>
      <c r="F2044" s="522" cm="1">
        <f t="array" aca="1" ref="F2044" ca="1">IleMiesiecyDoKoncaRokuST</f>
        <v>11</v>
      </c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  <c r="R2044" s="21"/>
      <c r="S2044" s="21"/>
      <c r="T2044" s="21"/>
      <c r="U2044" s="21"/>
      <c r="V2044" s="21"/>
      <c r="W2044" s="21"/>
      <c r="X2044" s="21"/>
      <c r="Y2044" s="21"/>
      <c r="Z2044" s="21"/>
      <c r="AA2044" s="21"/>
      <c r="AB2044" s="21"/>
      <c r="AC2044" s="21"/>
      <c r="AD2044" s="21"/>
      <c r="AE2044" s="21"/>
    </row>
    <row r="2045" spans="1:31" hidden="1">
      <c r="A2045" s="325"/>
      <c r="B2045" s="21" t="s">
        <v>387</v>
      </c>
      <c r="C2045" s="21"/>
      <c r="D2045" s="371">
        <f ca="1">IF(E2045&lt;0,0,ROUND(E2045,0))</f>
        <v>0</v>
      </c>
      <c r="E2045" s="248">
        <f ca="1">OFFSET($D$269,D2043,0)</f>
        <v>0</v>
      </c>
      <c r="F2045" s="371">
        <f ca="1">IF(E2045&gt;10,ROUND(($D2046/12)*$F2044,0),$D2045)</f>
        <v>0</v>
      </c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  <c r="R2045" s="21"/>
      <c r="S2045" s="21"/>
      <c r="T2045" s="21"/>
      <c r="U2045" s="21"/>
      <c r="V2045" s="21"/>
      <c r="W2045" s="21"/>
      <c r="X2045" s="21"/>
      <c r="Y2045" s="21"/>
      <c r="Z2045" s="21"/>
      <c r="AA2045" s="21"/>
      <c r="AB2045" s="21"/>
      <c r="AC2045" s="21"/>
      <c r="AD2045" s="21"/>
      <c r="AE2045" s="21"/>
    </row>
    <row r="2046" spans="1:31" hidden="1">
      <c r="A2046" s="325"/>
      <c r="B2046" s="21" t="s">
        <v>395</v>
      </c>
      <c r="C2046" s="415">
        <f ca="1">OFFSET($C$269,D2043,0)</f>
        <v>0</v>
      </c>
      <c r="D2046" s="246">
        <f ca="1">IF(ISBLANK(OFFSET($E$269,D2043,0)),0,IF(E2045&gt;10,ROUND(D2045*C2046,0),IF(D2045&lt;0,0,D2045)))</f>
        <v>0</v>
      </c>
      <c r="E2046" s="21"/>
      <c r="F2046" s="21"/>
      <c r="G2046" s="21"/>
      <c r="H2046" s="21"/>
      <c r="I2046" s="21"/>
      <c r="J2046" s="21"/>
      <c r="K2046" s="74">
        <f ca="1">ROUND(IF($D2044=LataProjekcji,$F2045,IF($D2044=LataProjekcji,$D2046,0)),0)</f>
        <v>0</v>
      </c>
      <c r="L2046" s="247">
        <f ca="1">ROUND(IF(OR(AND($D2044=LataProjekcji,$F2044&gt;0),AND($D2044=LataProjekcji,$F2044=0,$E2045&lt;=10)),$F2045,IF($D2044&lt;LataProjekcji,IF((SUM($K2046:K2046)+$D2046)&lt;$D2045,$D2046,$D2045-SUM($K2046:K2046)),0)),0)</f>
        <v>0</v>
      </c>
      <c r="M2046" s="247">
        <f ca="1">ROUND(IF(OR(AND($D2044=LataProjekcji,$F2044&gt;0),AND($D2044=LataProjekcji,$F2044=0,$E2045&lt;=10)),$F2045,IF($D2044&lt;LataProjekcji,IF((SUM($K2046:L2046)+$D2046)&lt;$D2045,$D2046,$D2045-SUM($K2046:L2046)),0)),0)</f>
        <v>0</v>
      </c>
      <c r="N2046" s="247">
        <f ca="1">ROUND(IF(OR(AND($D2044=LataProjekcji,$F2044&gt;0),AND($D2044=LataProjekcji,$F2044=0,$E2045&lt;=10)),$F2045,IF($D2044&lt;LataProjekcji,IF((SUM($K2046:M2046)+$D2046)&lt;$D2045,$D2046,$D2045-SUM($K2046:M2046)),0)),0)</f>
        <v>0</v>
      </c>
      <c r="O2046" s="247">
        <f ca="1">ROUND(IF(OR(AND($D2044=LataProjekcji,$F2044&gt;0),AND($D2044=LataProjekcji,$F2044=0,$E2045&lt;=10)),$F2045,IF($D2044&lt;LataProjekcji,IF((SUM($K2046:N2046)+$D2046)&lt;$D2045,$D2046,$D2045-SUM($K2046:N2046)),0)),0)</f>
        <v>0</v>
      </c>
      <c r="P2046" s="247">
        <f ca="1">ROUND(IF(OR(AND($D2044=LataProjekcji,$F2044&gt;0),AND($D2044=LataProjekcji,$F2044=0,$E2045&lt;=10)),$F2045,IF($D2044&lt;LataProjekcji,IF((SUM($K2046:O2046)+$D2046)&lt;$D2045,$D2046,$D2045-SUM($K2046:O2046)),0)),0)</f>
        <v>0</v>
      </c>
      <c r="Q2046" s="247">
        <f ca="1">ROUND(IF(OR(AND($D2044=LataProjekcji,$F2044&gt;0),AND($D2044=LataProjekcji,$F2044=0,$E2045&lt;=10)),$F2045,IF($D2044&lt;LataProjekcji,IF((SUM($K2046:P2046)+$D2046)&lt;$D2045,$D2046,$D2045-SUM($K2046:P2046)),0)),0)</f>
        <v>0</v>
      </c>
      <c r="R2046" s="247">
        <f ca="1">ROUND(IF(OR(AND($D2044=LataProjekcji,$F2044&gt;0),AND($D2044=LataProjekcji,$F2044=0,$E2045&lt;=10)),$F2045,IF($D2044&lt;LataProjekcji,IF((SUM($K2046:Q2046)+$D2046)&lt;$D2045,$D2046,$D2045-SUM($K2046:Q2046)),0)),0)</f>
        <v>0</v>
      </c>
      <c r="S2046" s="247">
        <f ca="1">ROUND(IF(OR(AND($D2044=LataProjekcji,$F2044&gt;0),AND($D2044=LataProjekcji,$F2044=0,$E2045&lt;=10)),$F2045,IF($D2044&lt;LataProjekcji,IF((SUM($K2046:R2046)+$D2046)&lt;$D2045,$D2046,$D2045-SUM($K2046:R2046)),0)),0)</f>
        <v>0</v>
      </c>
      <c r="T2046" s="247">
        <f ca="1">ROUND(IF(OR(AND($D2044=LataProjekcji,$F2044&gt;0),AND($D2044=LataProjekcji,$F2044=0,$E2045&lt;=10)),$F2045,IF($D2044&lt;LataProjekcji,IF((SUM($K2046:S2046)+$D2046)&lt;$D2045,$D2046,$D2045-SUM($K2046:S2046)),0)),0)</f>
        <v>0</v>
      </c>
      <c r="U2046" s="247">
        <f ca="1">ROUND(IF(OR(AND($D2044=LataProjekcji,$F2044&gt;0),AND($D2044=LataProjekcji,$F2044=0,$E2045&lt;=10)),$F2045,IF($D2044&lt;LataProjekcji,IF((SUM($K2046:T2046)+$D2046)&lt;$D2045,$D2046,$D2045-SUM($K2046:T2046)),0)),0)</f>
        <v>0</v>
      </c>
      <c r="V2046" s="247">
        <f ca="1">ROUND(IF(OR(AND($D2044=LataProjekcji,$F2044&gt;0),AND($D2044=LataProjekcji,$F2044=0,$E2045&lt;=10)),$F2045,IF($D2044&lt;LataProjekcji,IF((SUM($K2046:U2046)+$D2046)&lt;$D2045,$D2046,$D2045-SUM($K2046:U2046)),0)),0)</f>
        <v>0</v>
      </c>
      <c r="W2046" s="247">
        <f ca="1">ROUND(IF(OR(AND($D2044=LataProjekcji,$F2044&gt;0),AND($D2044=LataProjekcji,$F2044=0,$E2045&lt;=10)),$F2045,IF($D2044&lt;LataProjekcji,IF((SUM($K2046:V2046)+$D2046)&lt;$D2045,$D2046,$D2045-SUM($K2046:V2046)),0)),0)</f>
        <v>0</v>
      </c>
      <c r="X2046" s="247">
        <f ca="1">ROUND(IF(OR(AND($D2044=LataProjekcji,$F2044&gt;0),AND($D2044=LataProjekcji,$F2044=0,$E2045&lt;=10)),$F2045,IF($D2044&lt;LataProjekcji,IF((SUM($K2046:W2046)+$D2046)&lt;$D2045,$D2046,$D2045-SUM($K2046:W2046)),0)),0)</f>
        <v>0</v>
      </c>
      <c r="Y2046" s="247">
        <f ca="1">ROUND(IF(OR(AND($D2044=LataProjekcji,$F2044&gt;0),AND($D2044=LataProjekcji,$F2044=0,$E2045&lt;=10)),$F2045,IF($D2044&lt;LataProjekcji,IF((SUM($K2046:X2046)+$D2046)&lt;$D2045,$D2046,$D2045-SUM($K2046:X2046)),0)),0)</f>
        <v>0</v>
      </c>
      <c r="Z2046" s="247">
        <f ca="1">ROUND(IF(OR(AND($D2044=LataProjekcji,$F2044&gt;0),AND($D2044=LataProjekcji,$F2044=0,$E2045&lt;=10)),$F2045,IF($D2044&lt;LataProjekcji,IF((SUM($K2046:Y2046)+$D2046)&lt;$D2045,$D2046,$D2045-SUM($K2046:Y2046)),0)),0)</f>
        <v>0</v>
      </c>
      <c r="AA2046" s="247">
        <f ca="1">ROUND(IF(OR(AND($D2044=LataProjekcji,$F2044&gt;0),AND($D2044=LataProjekcji,$F2044=0,$E2045&lt;=10)),$F2045,IF($D2044&lt;LataProjekcji,IF((SUM($K2046:Z2046)+$D2046)&lt;$D2045,$D2046,$D2045-SUM($K2046:Z2046)),0)),0)</f>
        <v>0</v>
      </c>
      <c r="AB2046" s="247">
        <f ca="1">ROUND(IF(OR(AND($D2044=LataProjekcji,$F2044&gt;0),AND($D2044=LataProjekcji,$F2044=0,$E2045&lt;=10)),$F2045,IF($D2044&lt;LataProjekcji,IF((SUM($K2046:AA2046)+$D2046)&lt;$D2045,$D2046,$D2045-SUM($K2046:AA2046)),0)),0)</f>
        <v>0</v>
      </c>
      <c r="AC2046" s="247">
        <f ca="1">ROUND(IF(OR(AND($D2044=LataProjekcji,$F2044&gt;0),AND($D2044=LataProjekcji,$F2044=0,$E2045&lt;=10)),$F2045,IF($D2044&lt;LataProjekcji,IF((SUM($K2046:AB2046)+$D2046)&lt;$D2045,$D2046,$D2045-SUM($K2046:AB2046)),0)),0)</f>
        <v>0</v>
      </c>
      <c r="AD2046" s="247">
        <f ca="1">ROUND(IF(OR(AND($D2044=LataProjekcji,$F2044&gt;0),AND($D2044=LataProjekcji,$F2044=0,$E2045&lt;=10)),$F2045,IF($D2044&lt;LataProjekcji,IF((SUM($K2046:AC2046)+$D2046)&lt;$D2045,$D2046,$D2045-SUM($K2046:AC2046)),0)),0)</f>
        <v>0</v>
      </c>
      <c r="AE2046" s="247">
        <f ca="1">ROUND(IF(OR(AND($D2044=LataProjekcji,$F2044&gt;0),AND($D2044=LataProjekcji,$F2044=0,$E2045&lt;=10)),$F2045,IF($D2044&lt;LataProjekcji,IF((SUM($K2046:AD2046)+$D2046)&lt;$D2045,$D2046,$D2045-SUM($K2046:AD2046)),0)),0)</f>
        <v>0</v>
      </c>
    </row>
    <row r="2047" spans="1:31" ht="12.5" hidden="1" thickBot="1">
      <c r="A2047" s="325"/>
      <c r="B2047" s="21" t="s">
        <v>396</v>
      </c>
      <c r="C2047" s="21"/>
      <c r="D2047" s="22"/>
      <c r="E2047" s="21"/>
      <c r="F2047" s="21"/>
      <c r="G2047" s="21"/>
      <c r="H2047" s="21"/>
      <c r="I2047" s="21"/>
      <c r="J2047" s="21"/>
      <c r="K2047" s="22">
        <f ca="1">ROUND(K2046,0)</f>
        <v>0</v>
      </c>
      <c r="L2047" s="22">
        <f t="shared" ref="L2047:W2047" ca="1" si="2814">ROUND(K2047+L2046,0)</f>
        <v>0</v>
      </c>
      <c r="M2047" s="22">
        <f t="shared" ca="1" si="2814"/>
        <v>0</v>
      </c>
      <c r="N2047" s="22">
        <f t="shared" ca="1" si="2814"/>
        <v>0</v>
      </c>
      <c r="O2047" s="22">
        <f t="shared" ca="1" si="2814"/>
        <v>0</v>
      </c>
      <c r="P2047" s="22">
        <f t="shared" ca="1" si="2814"/>
        <v>0</v>
      </c>
      <c r="Q2047" s="22">
        <f t="shared" ca="1" si="2814"/>
        <v>0</v>
      </c>
      <c r="R2047" s="22">
        <f t="shared" ca="1" si="2814"/>
        <v>0</v>
      </c>
      <c r="S2047" s="22">
        <f t="shared" ca="1" si="2814"/>
        <v>0</v>
      </c>
      <c r="T2047" s="22">
        <f t="shared" ca="1" si="2814"/>
        <v>0</v>
      </c>
      <c r="U2047" s="22">
        <f t="shared" ca="1" si="2814"/>
        <v>0</v>
      </c>
      <c r="V2047" s="22">
        <f t="shared" ca="1" si="2814"/>
        <v>0</v>
      </c>
      <c r="W2047" s="22">
        <f t="shared" ca="1" si="2814"/>
        <v>0</v>
      </c>
      <c r="X2047" s="22">
        <f ca="1">ROUND(W2047+X2046,0)</f>
        <v>0</v>
      </c>
      <c r="Y2047" s="22">
        <f ca="1">ROUND(X2047+Y2046,0)</f>
        <v>0</v>
      </c>
      <c r="Z2047" s="22">
        <f t="shared" ref="Z2047:AA2047" ca="1" si="2815">ROUND(Y2047+Z2046,0)</f>
        <v>0</v>
      </c>
      <c r="AA2047" s="22">
        <f t="shared" ca="1" si="2815"/>
        <v>0</v>
      </c>
      <c r="AB2047" s="22">
        <f t="shared" ref="AB2047" ca="1" si="2816">ROUND(AA2047+AB2046,0)</f>
        <v>0</v>
      </c>
      <c r="AC2047" s="22">
        <f t="shared" ref="AC2047" ca="1" si="2817">ROUND(AB2047+AC2046,0)</f>
        <v>0</v>
      </c>
      <c r="AD2047" s="22">
        <f t="shared" ref="AD2047" ca="1" si="2818">ROUND(AC2047+AD2046,0)</f>
        <v>0</v>
      </c>
      <c r="AE2047" s="22">
        <f t="shared" ref="AE2047" ca="1" si="2819">ROUND(AD2047+AE2046,0)</f>
        <v>0</v>
      </c>
    </row>
    <row r="2048" spans="1:31" ht="12.5" hidden="1" thickBot="1">
      <c r="A2048" s="325"/>
      <c r="B2048" s="21" t="s">
        <v>387</v>
      </c>
      <c r="C2048" s="21"/>
      <c r="D2048" s="22"/>
      <c r="E2048" s="21"/>
      <c r="F2048" s="21"/>
      <c r="G2048" s="21"/>
      <c r="H2048" s="534">
        <f>H2041+7</f>
        <v>669</v>
      </c>
      <c r="I2048" s="21"/>
      <c r="J2048" s="21"/>
      <c r="K2048" s="76">
        <f ca="1">IF($D2044=LataProjekcji,ROUND($D2045-K2047,0),ROUND(IF(K2046=0,0,$D2045-K2047),0))</f>
        <v>0</v>
      </c>
      <c r="L2048" s="253">
        <f t="shared" ref="L2048:W2048" ca="1" si="2820">IF($D2044=LataProjekcji,ROUND($D2045-L2047,0),ROUND(IF(AND(L2046=0,K2048&gt;0),$D2045-L2047,IF(L2046=0,0,$D2045-L2047)),0))</f>
        <v>0</v>
      </c>
      <c r="M2048" s="253">
        <f t="shared" ca="1" si="2820"/>
        <v>0</v>
      </c>
      <c r="N2048" s="253">
        <f t="shared" ca="1" si="2820"/>
        <v>0</v>
      </c>
      <c r="O2048" s="253">
        <f t="shared" ca="1" si="2820"/>
        <v>0</v>
      </c>
      <c r="P2048" s="253">
        <f t="shared" ca="1" si="2820"/>
        <v>0</v>
      </c>
      <c r="Q2048" s="253">
        <f t="shared" ca="1" si="2820"/>
        <v>0</v>
      </c>
      <c r="R2048" s="253">
        <f t="shared" ca="1" si="2820"/>
        <v>0</v>
      </c>
      <c r="S2048" s="253">
        <f t="shared" ca="1" si="2820"/>
        <v>0</v>
      </c>
      <c r="T2048" s="253">
        <f t="shared" ca="1" si="2820"/>
        <v>0</v>
      </c>
      <c r="U2048" s="253">
        <f t="shared" ca="1" si="2820"/>
        <v>0</v>
      </c>
      <c r="V2048" s="253">
        <f t="shared" ca="1" si="2820"/>
        <v>0</v>
      </c>
      <c r="W2048" s="253">
        <f t="shared" ca="1" si="2820"/>
        <v>0</v>
      </c>
      <c r="X2048" s="253">
        <f t="shared" ref="X2048:AA2048" ca="1" si="2821">IF($D2044=LataProjekcji,ROUND($D2045-X2047,0),ROUND(IF(AND(X2046=0,W2048&gt;0),$D2045-X2047,IF(X2046=0,0,$D2045-X2047)),0))</f>
        <v>0</v>
      </c>
      <c r="Y2048" s="253">
        <f t="shared" ca="1" si="2821"/>
        <v>0</v>
      </c>
      <c r="Z2048" s="253">
        <f t="shared" ca="1" si="2821"/>
        <v>0</v>
      </c>
      <c r="AA2048" s="253">
        <f t="shared" ca="1" si="2821"/>
        <v>0</v>
      </c>
      <c r="AB2048" s="253">
        <f t="shared" ref="AB2048" ca="1" si="2822">IF($D2044=LataProjekcji,ROUND($D2045-AB2047,0),ROUND(IF(AND(AB2046=0,AA2048&gt;0),$D2045-AB2047,IF(AB2046=0,0,$D2045-AB2047)),0))</f>
        <v>0</v>
      </c>
      <c r="AC2048" s="253">
        <f t="shared" ref="AC2048" ca="1" si="2823">IF($D2044=LataProjekcji,ROUND($D2045-AC2047,0),ROUND(IF(AND(AC2046=0,AB2048&gt;0),$D2045-AC2047,IF(AC2046=0,0,$D2045-AC2047)),0))</f>
        <v>0</v>
      </c>
      <c r="AD2048" s="253">
        <f t="shared" ref="AD2048" ca="1" si="2824">IF($D2044=LataProjekcji,ROUND($D2045-AD2047,0),ROUND(IF(AND(AD2046=0,AC2048&gt;0),$D2045-AD2047,IF(AD2046=0,0,$D2045-AD2047)),0))</f>
        <v>0</v>
      </c>
      <c r="AE2048" s="253">
        <f t="shared" ref="AE2048" ca="1" si="2825">IF($D2044=LataProjekcji,ROUND($D2045-AE2047,0),ROUND(IF(AND(AE2046=0,AD2048&gt;0),$D2045-AE2047,IF(AE2046=0,0,$D2045-AE2047)),0))</f>
        <v>0</v>
      </c>
    </row>
    <row r="2049" spans="1:31" hidden="1">
      <c r="A2049" s="325"/>
      <c r="B2049" s="21"/>
      <c r="C2049" s="21"/>
      <c r="D2049" s="22"/>
      <c r="E2049" s="21"/>
      <c r="F2049" s="21"/>
      <c r="G2049" s="21"/>
      <c r="H2049" s="384">
        <f>H2042+1</f>
        <v>4</v>
      </c>
      <c r="I2049" s="21"/>
      <c r="J2049" s="384" t="s">
        <v>403</v>
      </c>
      <c r="K2049" s="523">
        <f t="shared" ref="K2049:AE2049" ca="1" si="2826">IF(AND(OFFSET($F$269,$D2043,0)="tak",OFFSET($G$269,$D2043,0)="tak",OFFSET($J$269,$D2043,0)="ok",LataProjekcji&lt;=Koniec_Projekt),ROUND(OFFSET($K$2527,$H2048,(COLUMN()-11))*OFFSET($K$632,$H2049,(COLUMN()-11)),0),0)</f>
        <v>0</v>
      </c>
      <c r="L2049" s="523">
        <f t="shared" ca="1" si="2826"/>
        <v>0</v>
      </c>
      <c r="M2049" s="523">
        <f t="shared" ca="1" si="2826"/>
        <v>0</v>
      </c>
      <c r="N2049" s="523">
        <f t="shared" ca="1" si="2826"/>
        <v>0</v>
      </c>
      <c r="O2049" s="523">
        <f t="shared" ca="1" si="2826"/>
        <v>0</v>
      </c>
      <c r="P2049" s="523">
        <f t="shared" ca="1" si="2826"/>
        <v>0</v>
      </c>
      <c r="Q2049" s="523">
        <f t="shared" ca="1" si="2826"/>
        <v>0</v>
      </c>
      <c r="R2049" s="523">
        <f t="shared" ca="1" si="2826"/>
        <v>0</v>
      </c>
      <c r="S2049" s="523">
        <f t="shared" ca="1" si="2826"/>
        <v>0</v>
      </c>
      <c r="T2049" s="523">
        <f t="shared" ca="1" si="2826"/>
        <v>0</v>
      </c>
      <c r="U2049" s="523">
        <f t="shared" ca="1" si="2826"/>
        <v>0</v>
      </c>
      <c r="V2049" s="523">
        <f t="shared" ca="1" si="2826"/>
        <v>0</v>
      </c>
      <c r="W2049" s="523">
        <f t="shared" ca="1" si="2826"/>
        <v>0</v>
      </c>
      <c r="X2049" s="523">
        <f t="shared" ca="1" si="2826"/>
        <v>0</v>
      </c>
      <c r="Y2049" s="523">
        <f t="shared" ca="1" si="2826"/>
        <v>0</v>
      </c>
      <c r="Z2049" s="523">
        <f t="shared" ca="1" si="2826"/>
        <v>0</v>
      </c>
      <c r="AA2049" s="523">
        <f t="shared" ca="1" si="2826"/>
        <v>0</v>
      </c>
      <c r="AB2049" s="523">
        <f t="shared" ca="1" si="2826"/>
        <v>0</v>
      </c>
      <c r="AC2049" s="523">
        <f t="shared" ca="1" si="2826"/>
        <v>0</v>
      </c>
      <c r="AD2049" s="523">
        <f t="shared" ca="1" si="2826"/>
        <v>0</v>
      </c>
      <c r="AE2049" s="523">
        <f t="shared" ca="1" si="2826"/>
        <v>0</v>
      </c>
    </row>
    <row r="2050" spans="1:31" hidden="1">
      <c r="A2050" s="325"/>
      <c r="B2050" s="20">
        <f ca="1">OFFSET($B$269,D2050,0)</f>
        <v>0</v>
      </c>
      <c r="C2050" s="20"/>
      <c r="D2050" s="21">
        <f>D2043+1</f>
        <v>352</v>
      </c>
      <c r="E2050" s="21"/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  <c r="Q2050" s="21"/>
      <c r="R2050" s="21"/>
      <c r="S2050" s="21"/>
      <c r="T2050" s="21"/>
      <c r="U2050" s="21"/>
      <c r="V2050" s="21"/>
      <c r="W2050" s="21"/>
      <c r="X2050" s="21"/>
      <c r="Y2050" s="21"/>
      <c r="Z2050" s="21"/>
      <c r="AA2050" s="21"/>
      <c r="AB2050" s="21"/>
      <c r="AC2050" s="21"/>
      <c r="AD2050" s="21"/>
      <c r="AE2050" s="21"/>
    </row>
    <row r="2051" spans="1:31" hidden="1">
      <c r="A2051" s="325"/>
      <c r="B2051" s="21" t="s">
        <v>394</v>
      </c>
      <c r="C2051" s="21"/>
      <c r="D2051" s="164">
        <f ca="1">YEAR(OFFSET($E$269,D2050,0))</f>
        <v>1900</v>
      </c>
      <c r="E2051" s="164">
        <f ca="1">MONTH(OFFSET($E$269,D2050,0))</f>
        <v>1</v>
      </c>
      <c r="F2051" s="522" cm="1">
        <f t="array" aca="1" ref="F2051" ca="1">IleMiesiecyDoKoncaRokuST</f>
        <v>11</v>
      </c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  <c r="Q2051" s="21"/>
      <c r="R2051" s="21"/>
      <c r="S2051" s="21"/>
      <c r="T2051" s="21"/>
      <c r="U2051" s="21"/>
      <c r="V2051" s="21"/>
      <c r="W2051" s="21"/>
      <c r="X2051" s="21"/>
      <c r="Y2051" s="21"/>
      <c r="Z2051" s="21"/>
      <c r="AA2051" s="21"/>
      <c r="AB2051" s="21"/>
      <c r="AC2051" s="21"/>
      <c r="AD2051" s="21"/>
      <c r="AE2051" s="21"/>
    </row>
    <row r="2052" spans="1:31" hidden="1">
      <c r="A2052" s="325"/>
      <c r="B2052" s="21" t="s">
        <v>387</v>
      </c>
      <c r="C2052" s="21"/>
      <c r="D2052" s="368">
        <f ca="1">IF(E2052&lt;0,0,ROUND(E2052,0))</f>
        <v>0</v>
      </c>
      <c r="E2052" s="248">
        <f ca="1">OFFSET($D$269,D2050,0)</f>
        <v>0</v>
      </c>
      <c r="F2052" s="368">
        <f ca="1">IF(E2052&gt;10,ROUND(($D2053/12)*$F2051,0),$D2052)</f>
        <v>0</v>
      </c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  <c r="Q2052" s="21"/>
      <c r="R2052" s="21"/>
      <c r="S2052" s="21"/>
      <c r="T2052" s="21"/>
      <c r="U2052" s="21"/>
      <c r="V2052" s="21"/>
      <c r="W2052" s="21"/>
      <c r="X2052" s="21"/>
      <c r="Y2052" s="21"/>
      <c r="Z2052" s="21"/>
      <c r="AA2052" s="21"/>
      <c r="AB2052" s="21"/>
      <c r="AC2052" s="21"/>
      <c r="AD2052" s="21"/>
      <c r="AE2052" s="21"/>
    </row>
    <row r="2053" spans="1:31" hidden="1">
      <c r="A2053" s="325"/>
      <c r="B2053" s="21" t="s">
        <v>395</v>
      </c>
      <c r="C2053" s="415">
        <f ca="1">OFFSET($C$269,D2050,0)</f>
        <v>0</v>
      </c>
      <c r="D2053" s="246">
        <f ca="1">IF(ISBLANK(OFFSET($E$269,D2050,0)),0,IF(E2052&gt;10,ROUND(D2052*C2053,0),IF(D2052&lt;0,0,D2052)))</f>
        <v>0</v>
      </c>
      <c r="E2053" s="21"/>
      <c r="F2053" s="21"/>
      <c r="G2053" s="21"/>
      <c r="H2053" s="21"/>
      <c r="I2053" s="21"/>
      <c r="J2053" s="21"/>
      <c r="K2053" s="74">
        <f ca="1">ROUND(IF($D2051=LataProjekcji,$F2052,IF($D2051=LataProjekcji,$D2053,0)),0)</f>
        <v>0</v>
      </c>
      <c r="L2053" s="247">
        <f ca="1">ROUND(IF(OR(AND($D2051=LataProjekcji,$F2051&gt;0),AND($D2051=LataProjekcji,$F2051=0,$E2052&lt;=10)),$F2052,IF($D2051&lt;LataProjekcji,IF((SUM($K2053:K2053)+$D2053)&lt;$D2052,$D2053,$D2052-SUM($K2053:K2053)),0)),0)</f>
        <v>0</v>
      </c>
      <c r="M2053" s="247">
        <f ca="1">ROUND(IF(OR(AND($D2051=LataProjekcji,$F2051&gt;0),AND($D2051=LataProjekcji,$F2051=0,$E2052&lt;=10)),$F2052,IF($D2051&lt;LataProjekcji,IF((SUM($K2053:L2053)+$D2053)&lt;$D2052,$D2053,$D2052-SUM($K2053:L2053)),0)),0)</f>
        <v>0</v>
      </c>
      <c r="N2053" s="247">
        <f ca="1">ROUND(IF(OR(AND($D2051=LataProjekcji,$F2051&gt;0),AND($D2051=LataProjekcji,$F2051=0,$E2052&lt;=10)),$F2052,IF($D2051&lt;LataProjekcji,IF((SUM($K2053:M2053)+$D2053)&lt;$D2052,$D2053,$D2052-SUM($K2053:M2053)),0)),0)</f>
        <v>0</v>
      </c>
      <c r="O2053" s="247">
        <f ca="1">ROUND(IF(OR(AND($D2051=LataProjekcji,$F2051&gt;0),AND($D2051=LataProjekcji,$F2051=0,$E2052&lt;=10)),$F2052,IF($D2051&lt;LataProjekcji,IF((SUM($K2053:N2053)+$D2053)&lt;$D2052,$D2053,$D2052-SUM($K2053:N2053)),0)),0)</f>
        <v>0</v>
      </c>
      <c r="P2053" s="247">
        <f ca="1">ROUND(IF(OR(AND($D2051=LataProjekcji,$F2051&gt;0),AND($D2051=LataProjekcji,$F2051=0,$E2052&lt;=10)),$F2052,IF($D2051&lt;LataProjekcji,IF((SUM($K2053:O2053)+$D2053)&lt;$D2052,$D2053,$D2052-SUM($K2053:O2053)),0)),0)</f>
        <v>0</v>
      </c>
      <c r="Q2053" s="247">
        <f ca="1">ROUND(IF(OR(AND($D2051=LataProjekcji,$F2051&gt;0),AND($D2051=LataProjekcji,$F2051=0,$E2052&lt;=10)),$F2052,IF($D2051&lt;LataProjekcji,IF((SUM($K2053:P2053)+$D2053)&lt;$D2052,$D2053,$D2052-SUM($K2053:P2053)),0)),0)</f>
        <v>0</v>
      </c>
      <c r="R2053" s="247">
        <f ca="1">ROUND(IF(OR(AND($D2051=LataProjekcji,$F2051&gt;0),AND($D2051=LataProjekcji,$F2051=0,$E2052&lt;=10)),$F2052,IF($D2051&lt;LataProjekcji,IF((SUM($K2053:Q2053)+$D2053)&lt;$D2052,$D2053,$D2052-SUM($K2053:Q2053)),0)),0)</f>
        <v>0</v>
      </c>
      <c r="S2053" s="247">
        <f ca="1">ROUND(IF(OR(AND($D2051=LataProjekcji,$F2051&gt;0),AND($D2051=LataProjekcji,$F2051=0,$E2052&lt;=10)),$F2052,IF($D2051&lt;LataProjekcji,IF((SUM($K2053:R2053)+$D2053)&lt;$D2052,$D2053,$D2052-SUM($K2053:R2053)),0)),0)</f>
        <v>0</v>
      </c>
      <c r="T2053" s="247">
        <f ca="1">ROUND(IF(OR(AND($D2051=LataProjekcji,$F2051&gt;0),AND($D2051=LataProjekcji,$F2051=0,$E2052&lt;=10)),$F2052,IF($D2051&lt;LataProjekcji,IF((SUM($K2053:S2053)+$D2053)&lt;$D2052,$D2053,$D2052-SUM($K2053:S2053)),0)),0)</f>
        <v>0</v>
      </c>
      <c r="U2053" s="247">
        <f ca="1">ROUND(IF(OR(AND($D2051=LataProjekcji,$F2051&gt;0),AND($D2051=LataProjekcji,$F2051=0,$E2052&lt;=10)),$F2052,IF($D2051&lt;LataProjekcji,IF((SUM($K2053:T2053)+$D2053)&lt;$D2052,$D2053,$D2052-SUM($K2053:T2053)),0)),0)</f>
        <v>0</v>
      </c>
      <c r="V2053" s="247">
        <f ca="1">ROUND(IF(OR(AND($D2051=LataProjekcji,$F2051&gt;0),AND($D2051=LataProjekcji,$F2051=0,$E2052&lt;=10)),$F2052,IF($D2051&lt;LataProjekcji,IF((SUM($K2053:U2053)+$D2053)&lt;$D2052,$D2053,$D2052-SUM($K2053:U2053)),0)),0)</f>
        <v>0</v>
      </c>
      <c r="W2053" s="247">
        <f ca="1">ROUND(IF(OR(AND($D2051=LataProjekcji,$F2051&gt;0),AND($D2051=LataProjekcji,$F2051=0,$E2052&lt;=10)),$F2052,IF($D2051&lt;LataProjekcji,IF((SUM($K2053:V2053)+$D2053)&lt;$D2052,$D2053,$D2052-SUM($K2053:V2053)),0)),0)</f>
        <v>0</v>
      </c>
      <c r="X2053" s="247">
        <f ca="1">ROUND(IF(OR(AND($D2051=LataProjekcji,$F2051&gt;0),AND($D2051=LataProjekcji,$F2051=0,$E2052&lt;=10)),$F2052,IF($D2051&lt;LataProjekcji,IF((SUM($K2053:W2053)+$D2053)&lt;$D2052,$D2053,$D2052-SUM($K2053:W2053)),0)),0)</f>
        <v>0</v>
      </c>
      <c r="Y2053" s="247">
        <f ca="1">ROUND(IF(OR(AND($D2051=LataProjekcji,$F2051&gt;0),AND($D2051=LataProjekcji,$F2051=0,$E2052&lt;=10)),$F2052,IF($D2051&lt;LataProjekcji,IF((SUM($K2053:X2053)+$D2053)&lt;$D2052,$D2053,$D2052-SUM($K2053:X2053)),0)),0)</f>
        <v>0</v>
      </c>
      <c r="Z2053" s="247">
        <f ca="1">ROUND(IF(OR(AND($D2051=LataProjekcji,$F2051&gt;0),AND($D2051=LataProjekcji,$F2051=0,$E2052&lt;=10)),$F2052,IF($D2051&lt;LataProjekcji,IF((SUM($K2053:Y2053)+$D2053)&lt;$D2052,$D2053,$D2052-SUM($K2053:Y2053)),0)),0)</f>
        <v>0</v>
      </c>
      <c r="AA2053" s="247">
        <f ca="1">ROUND(IF(OR(AND($D2051=LataProjekcji,$F2051&gt;0),AND($D2051=LataProjekcji,$F2051=0,$E2052&lt;=10)),$F2052,IF($D2051&lt;LataProjekcji,IF((SUM($K2053:Z2053)+$D2053)&lt;$D2052,$D2053,$D2052-SUM($K2053:Z2053)),0)),0)</f>
        <v>0</v>
      </c>
      <c r="AB2053" s="247">
        <f ca="1">ROUND(IF(OR(AND($D2051=LataProjekcji,$F2051&gt;0),AND($D2051=LataProjekcji,$F2051=0,$E2052&lt;=10)),$F2052,IF($D2051&lt;LataProjekcji,IF((SUM($K2053:AA2053)+$D2053)&lt;$D2052,$D2053,$D2052-SUM($K2053:AA2053)),0)),0)</f>
        <v>0</v>
      </c>
      <c r="AC2053" s="247">
        <f ca="1">ROUND(IF(OR(AND($D2051=LataProjekcji,$F2051&gt;0),AND($D2051=LataProjekcji,$F2051=0,$E2052&lt;=10)),$F2052,IF($D2051&lt;LataProjekcji,IF((SUM($K2053:AB2053)+$D2053)&lt;$D2052,$D2053,$D2052-SUM($K2053:AB2053)),0)),0)</f>
        <v>0</v>
      </c>
      <c r="AD2053" s="247">
        <f ca="1">ROUND(IF(OR(AND($D2051=LataProjekcji,$F2051&gt;0),AND($D2051=LataProjekcji,$F2051=0,$E2052&lt;=10)),$F2052,IF($D2051&lt;LataProjekcji,IF((SUM($K2053:AC2053)+$D2053)&lt;$D2052,$D2053,$D2052-SUM($K2053:AC2053)),0)),0)</f>
        <v>0</v>
      </c>
      <c r="AE2053" s="247">
        <f ca="1">ROUND(IF(OR(AND($D2051=LataProjekcji,$F2051&gt;0),AND($D2051=LataProjekcji,$F2051=0,$E2052&lt;=10)),$F2052,IF($D2051&lt;LataProjekcji,IF((SUM($K2053:AD2053)+$D2053)&lt;$D2052,$D2053,$D2052-SUM($K2053:AD2053)),0)),0)</f>
        <v>0</v>
      </c>
    </row>
    <row r="2054" spans="1:31" ht="12.5" hidden="1" thickBot="1">
      <c r="A2054" s="325"/>
      <c r="B2054" s="21" t="s">
        <v>396</v>
      </c>
      <c r="C2054" s="21"/>
      <c r="D2054" s="22"/>
      <c r="E2054" s="21"/>
      <c r="F2054" s="21"/>
      <c r="G2054" s="21"/>
      <c r="H2054" s="21"/>
      <c r="I2054" s="21"/>
      <c r="J2054" s="21"/>
      <c r="K2054" s="22">
        <f ca="1">ROUND(K2053,0)</f>
        <v>0</v>
      </c>
      <c r="L2054" s="22">
        <f t="shared" ref="L2054:W2054" ca="1" si="2827">ROUND(K2054+L2053,0)</f>
        <v>0</v>
      </c>
      <c r="M2054" s="22">
        <f t="shared" ca="1" si="2827"/>
        <v>0</v>
      </c>
      <c r="N2054" s="22">
        <f t="shared" ca="1" si="2827"/>
        <v>0</v>
      </c>
      <c r="O2054" s="22">
        <f t="shared" ca="1" si="2827"/>
        <v>0</v>
      </c>
      <c r="P2054" s="22">
        <f t="shared" ca="1" si="2827"/>
        <v>0</v>
      </c>
      <c r="Q2054" s="22">
        <f t="shared" ca="1" si="2827"/>
        <v>0</v>
      </c>
      <c r="R2054" s="22">
        <f t="shared" ca="1" si="2827"/>
        <v>0</v>
      </c>
      <c r="S2054" s="22">
        <f t="shared" ca="1" si="2827"/>
        <v>0</v>
      </c>
      <c r="T2054" s="22">
        <f t="shared" ca="1" si="2827"/>
        <v>0</v>
      </c>
      <c r="U2054" s="22">
        <f t="shared" ca="1" si="2827"/>
        <v>0</v>
      </c>
      <c r="V2054" s="22">
        <f t="shared" ca="1" si="2827"/>
        <v>0</v>
      </c>
      <c r="W2054" s="22">
        <f t="shared" ca="1" si="2827"/>
        <v>0</v>
      </c>
      <c r="X2054" s="22">
        <f ca="1">ROUND(W2054+X2053,0)</f>
        <v>0</v>
      </c>
      <c r="Y2054" s="22">
        <f ca="1">ROUND(X2054+Y2053,0)</f>
        <v>0</v>
      </c>
      <c r="Z2054" s="22">
        <f t="shared" ref="Z2054:AA2054" ca="1" si="2828">ROUND(Y2054+Z2053,0)</f>
        <v>0</v>
      </c>
      <c r="AA2054" s="22">
        <f t="shared" ca="1" si="2828"/>
        <v>0</v>
      </c>
      <c r="AB2054" s="22">
        <f t="shared" ref="AB2054" ca="1" si="2829">ROUND(AA2054+AB2053,0)</f>
        <v>0</v>
      </c>
      <c r="AC2054" s="22">
        <f t="shared" ref="AC2054" ca="1" si="2830">ROUND(AB2054+AC2053,0)</f>
        <v>0</v>
      </c>
      <c r="AD2054" s="22">
        <f t="shared" ref="AD2054" ca="1" si="2831">ROUND(AC2054+AD2053,0)</f>
        <v>0</v>
      </c>
      <c r="AE2054" s="22">
        <f t="shared" ref="AE2054" ca="1" si="2832">ROUND(AD2054+AE2053,0)</f>
        <v>0</v>
      </c>
    </row>
    <row r="2055" spans="1:31" ht="12.5" hidden="1" thickBot="1">
      <c r="A2055" s="325"/>
      <c r="B2055" s="21" t="s">
        <v>387</v>
      </c>
      <c r="C2055" s="21"/>
      <c r="D2055" s="22"/>
      <c r="E2055" s="21"/>
      <c r="F2055" s="21"/>
      <c r="G2055" s="21"/>
      <c r="H2055" s="534">
        <f>H2048+7</f>
        <v>676</v>
      </c>
      <c r="I2055" s="21"/>
      <c r="J2055" s="21"/>
      <c r="K2055" s="76">
        <f ca="1">IF($D2051=LataProjekcji,ROUND($D2052-K2054,0),ROUND(IF(K2053=0,0,$D2052-K2054),0))</f>
        <v>0</v>
      </c>
      <c r="L2055" s="253">
        <f t="shared" ref="L2055:W2055" ca="1" si="2833">IF($D2051=LataProjekcji,ROUND($D2052-L2054,0),ROUND(IF(AND(L2053=0,K2055&gt;0),$D2052-L2054,IF(L2053=0,0,$D2052-L2054)),0))</f>
        <v>0</v>
      </c>
      <c r="M2055" s="253">
        <f t="shared" ca="1" si="2833"/>
        <v>0</v>
      </c>
      <c r="N2055" s="253">
        <f t="shared" ca="1" si="2833"/>
        <v>0</v>
      </c>
      <c r="O2055" s="253">
        <f t="shared" ca="1" si="2833"/>
        <v>0</v>
      </c>
      <c r="P2055" s="253">
        <f t="shared" ca="1" si="2833"/>
        <v>0</v>
      </c>
      <c r="Q2055" s="253">
        <f t="shared" ca="1" si="2833"/>
        <v>0</v>
      </c>
      <c r="R2055" s="253">
        <f t="shared" ca="1" si="2833"/>
        <v>0</v>
      </c>
      <c r="S2055" s="253">
        <f t="shared" ca="1" si="2833"/>
        <v>0</v>
      </c>
      <c r="T2055" s="253">
        <f t="shared" ca="1" si="2833"/>
        <v>0</v>
      </c>
      <c r="U2055" s="253">
        <f t="shared" ca="1" si="2833"/>
        <v>0</v>
      </c>
      <c r="V2055" s="253">
        <f t="shared" ca="1" si="2833"/>
        <v>0</v>
      </c>
      <c r="W2055" s="253">
        <f t="shared" ca="1" si="2833"/>
        <v>0</v>
      </c>
      <c r="X2055" s="253">
        <f t="shared" ref="X2055:AA2055" ca="1" si="2834">IF($D2051=LataProjekcji,ROUND($D2052-X2054,0),ROUND(IF(AND(X2053=0,W2055&gt;0),$D2052-X2054,IF(X2053=0,0,$D2052-X2054)),0))</f>
        <v>0</v>
      </c>
      <c r="Y2055" s="253">
        <f t="shared" ca="1" si="2834"/>
        <v>0</v>
      </c>
      <c r="Z2055" s="253">
        <f t="shared" ca="1" si="2834"/>
        <v>0</v>
      </c>
      <c r="AA2055" s="253">
        <f t="shared" ca="1" si="2834"/>
        <v>0</v>
      </c>
      <c r="AB2055" s="253">
        <f t="shared" ref="AB2055" ca="1" si="2835">IF($D2051=LataProjekcji,ROUND($D2052-AB2054,0),ROUND(IF(AND(AB2053=0,AA2055&gt;0),$D2052-AB2054,IF(AB2053=0,0,$D2052-AB2054)),0))</f>
        <v>0</v>
      </c>
      <c r="AC2055" s="253">
        <f t="shared" ref="AC2055" ca="1" si="2836">IF($D2051=LataProjekcji,ROUND($D2052-AC2054,0),ROUND(IF(AND(AC2053=0,AB2055&gt;0),$D2052-AC2054,IF(AC2053=0,0,$D2052-AC2054)),0))</f>
        <v>0</v>
      </c>
      <c r="AD2055" s="253">
        <f t="shared" ref="AD2055" ca="1" si="2837">IF($D2051=LataProjekcji,ROUND($D2052-AD2054,0),ROUND(IF(AND(AD2053=0,AC2055&gt;0),$D2052-AD2054,IF(AD2053=0,0,$D2052-AD2054)),0))</f>
        <v>0</v>
      </c>
      <c r="AE2055" s="253">
        <f t="shared" ref="AE2055" ca="1" si="2838">IF($D2051=LataProjekcji,ROUND($D2052-AE2054,0),ROUND(IF(AND(AE2053=0,AD2055&gt;0),$D2052-AE2054,IF(AE2053=0,0,$D2052-AE2054)),0))</f>
        <v>0</v>
      </c>
    </row>
    <row r="2056" spans="1:31" hidden="1">
      <c r="A2056" s="325"/>
      <c r="B2056" s="20"/>
      <c r="C2056" s="20"/>
      <c r="D2056" s="21"/>
      <c r="E2056" s="21"/>
      <c r="F2056" s="21"/>
      <c r="G2056" s="21"/>
      <c r="H2056" s="384">
        <f>H2049+1</f>
        <v>5</v>
      </c>
      <c r="I2056" s="21"/>
      <c r="J2056" s="384" t="s">
        <v>403</v>
      </c>
      <c r="K2056" s="523">
        <f t="shared" ref="K2056:AE2056" ca="1" si="2839">IF(AND(OFFSET($F$269,$D2050,0)="tak",OFFSET($G$269,$D2050,0)="tak",OFFSET($J$269,$D2050,0)="ok",LataProjekcji&lt;=Koniec_Projekt),ROUND(OFFSET($K$2527,$H2055,(COLUMN()-11))*OFFSET($K$632,$H2056,(COLUMN()-11)),0),0)</f>
        <v>0</v>
      </c>
      <c r="L2056" s="523">
        <f t="shared" ca="1" si="2839"/>
        <v>0</v>
      </c>
      <c r="M2056" s="523">
        <f t="shared" ca="1" si="2839"/>
        <v>0</v>
      </c>
      <c r="N2056" s="523">
        <f t="shared" ca="1" si="2839"/>
        <v>0</v>
      </c>
      <c r="O2056" s="523">
        <f t="shared" ca="1" si="2839"/>
        <v>0</v>
      </c>
      <c r="P2056" s="523">
        <f t="shared" ca="1" si="2839"/>
        <v>0</v>
      </c>
      <c r="Q2056" s="523">
        <f t="shared" ca="1" si="2839"/>
        <v>0</v>
      </c>
      <c r="R2056" s="523">
        <f t="shared" ca="1" si="2839"/>
        <v>0</v>
      </c>
      <c r="S2056" s="523">
        <f t="shared" ca="1" si="2839"/>
        <v>0</v>
      </c>
      <c r="T2056" s="523">
        <f t="shared" ca="1" si="2839"/>
        <v>0</v>
      </c>
      <c r="U2056" s="523">
        <f t="shared" ca="1" si="2839"/>
        <v>0</v>
      </c>
      <c r="V2056" s="523">
        <f t="shared" ca="1" si="2839"/>
        <v>0</v>
      </c>
      <c r="W2056" s="523">
        <f t="shared" ca="1" si="2839"/>
        <v>0</v>
      </c>
      <c r="X2056" s="523">
        <f t="shared" ca="1" si="2839"/>
        <v>0</v>
      </c>
      <c r="Y2056" s="523">
        <f t="shared" ca="1" si="2839"/>
        <v>0</v>
      </c>
      <c r="Z2056" s="523">
        <f t="shared" ca="1" si="2839"/>
        <v>0</v>
      </c>
      <c r="AA2056" s="523">
        <f t="shared" ca="1" si="2839"/>
        <v>0</v>
      </c>
      <c r="AB2056" s="523">
        <f t="shared" ca="1" si="2839"/>
        <v>0</v>
      </c>
      <c r="AC2056" s="523">
        <f t="shared" ca="1" si="2839"/>
        <v>0</v>
      </c>
      <c r="AD2056" s="523">
        <f t="shared" ca="1" si="2839"/>
        <v>0</v>
      </c>
      <c r="AE2056" s="523">
        <f t="shared" ca="1" si="2839"/>
        <v>0</v>
      </c>
    </row>
    <row r="2057" spans="1:31" hidden="1">
      <c r="A2057" s="325"/>
      <c r="B2057" s="20">
        <f ca="1">OFFSET($B$269,D2057,0)</f>
        <v>0</v>
      </c>
      <c r="C2057" s="20"/>
      <c r="D2057" s="21">
        <f>D2050+1</f>
        <v>353</v>
      </c>
      <c r="E2057" s="21"/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  <c r="Q2057" s="21"/>
      <c r="R2057" s="21"/>
      <c r="S2057" s="21"/>
      <c r="T2057" s="21"/>
      <c r="U2057" s="21"/>
      <c r="V2057" s="21"/>
      <c r="W2057" s="21"/>
      <c r="X2057" s="21"/>
      <c r="Y2057" s="21"/>
      <c r="Z2057" s="21"/>
      <c r="AA2057" s="21"/>
      <c r="AB2057" s="21"/>
      <c r="AC2057" s="21"/>
      <c r="AD2057" s="21"/>
      <c r="AE2057" s="21"/>
    </row>
    <row r="2058" spans="1:31" hidden="1">
      <c r="A2058" s="325"/>
      <c r="B2058" s="21" t="s">
        <v>394</v>
      </c>
      <c r="C2058" s="21"/>
      <c r="D2058" s="164">
        <f ca="1">YEAR(OFFSET($E$269,D2057,0))</f>
        <v>1900</v>
      </c>
      <c r="E2058" s="164">
        <f ca="1">MONTH(OFFSET($E$269,D2057,0))</f>
        <v>1</v>
      </c>
      <c r="F2058" s="522" cm="1">
        <f t="array" aca="1" ref="F2058" ca="1">IleMiesiecyDoKoncaRokuST</f>
        <v>11</v>
      </c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  <c r="Q2058" s="21"/>
      <c r="R2058" s="21"/>
      <c r="S2058" s="21"/>
      <c r="T2058" s="21"/>
      <c r="U2058" s="21"/>
      <c r="V2058" s="21"/>
      <c r="W2058" s="21"/>
      <c r="X2058" s="21"/>
      <c r="Y2058" s="21"/>
      <c r="Z2058" s="21"/>
      <c r="AA2058" s="21"/>
      <c r="AB2058" s="21"/>
      <c r="AC2058" s="21"/>
      <c r="AD2058" s="21"/>
      <c r="AE2058" s="21"/>
    </row>
    <row r="2059" spans="1:31" hidden="1">
      <c r="A2059" s="325"/>
      <c r="B2059" s="21" t="s">
        <v>387</v>
      </c>
      <c r="C2059" s="21"/>
      <c r="D2059" s="369">
        <f ca="1">IF(E2059&lt;0,0,ROUND(E2059,0))</f>
        <v>0</v>
      </c>
      <c r="E2059" s="248">
        <f ca="1">OFFSET($D$269,D2057,0)</f>
        <v>0</v>
      </c>
      <c r="F2059" s="369">
        <f ca="1">IF(E2059&gt;10,ROUND(($D2060/12)*$F2058,0),$D2059)</f>
        <v>0</v>
      </c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  <c r="Q2059" s="21"/>
      <c r="R2059" s="21"/>
      <c r="S2059" s="21"/>
      <c r="T2059" s="21"/>
      <c r="U2059" s="21"/>
      <c r="V2059" s="21"/>
      <c r="W2059" s="21"/>
      <c r="X2059" s="21"/>
      <c r="Y2059" s="21"/>
      <c r="Z2059" s="21"/>
      <c r="AA2059" s="21"/>
      <c r="AB2059" s="21"/>
      <c r="AC2059" s="21"/>
      <c r="AD2059" s="21"/>
      <c r="AE2059" s="21"/>
    </row>
    <row r="2060" spans="1:31" hidden="1">
      <c r="A2060" s="325"/>
      <c r="B2060" s="21" t="s">
        <v>395</v>
      </c>
      <c r="C2060" s="415">
        <f ca="1">OFFSET($C$269,D2057,0)</f>
        <v>0</v>
      </c>
      <c r="D2060" s="246">
        <f ca="1">IF(ISBLANK(OFFSET($E$269,D2057,0)),0,IF(E2059&gt;10,ROUND(D2059*C2060,0),IF(D2059&lt;0,0,D2059)))</f>
        <v>0</v>
      </c>
      <c r="E2060" s="21"/>
      <c r="F2060" s="21"/>
      <c r="G2060" s="21"/>
      <c r="H2060" s="21"/>
      <c r="I2060" s="21"/>
      <c r="J2060" s="21"/>
      <c r="K2060" s="74">
        <f ca="1">ROUND(IF($D2058=LataProjekcji,$F2059,IF($D2058=LataProjekcji,$D2060,0)),0)</f>
        <v>0</v>
      </c>
      <c r="L2060" s="247">
        <f ca="1">ROUND(IF(OR(AND($D2058=LataProjekcji,$F2058&gt;0),AND($D2058=LataProjekcji,$F2058=0,$E2059&lt;=10)),$F2059,IF($D2058&lt;LataProjekcji,IF((SUM($K2060:K2060)+$D2060)&lt;$D2059,$D2060,$D2059-SUM($K2060:K2060)),0)),0)</f>
        <v>0</v>
      </c>
      <c r="M2060" s="247">
        <f ca="1">ROUND(IF(OR(AND($D2058=LataProjekcji,$F2058&gt;0),AND($D2058=LataProjekcji,$F2058=0,$E2059&lt;=10)),$F2059,IF($D2058&lt;LataProjekcji,IF((SUM($K2060:L2060)+$D2060)&lt;$D2059,$D2060,$D2059-SUM($K2060:L2060)),0)),0)</f>
        <v>0</v>
      </c>
      <c r="N2060" s="247">
        <f ca="1">ROUND(IF(OR(AND($D2058=LataProjekcji,$F2058&gt;0),AND($D2058=LataProjekcji,$F2058=0,$E2059&lt;=10)),$F2059,IF($D2058&lt;LataProjekcji,IF((SUM($K2060:M2060)+$D2060)&lt;$D2059,$D2060,$D2059-SUM($K2060:M2060)),0)),0)</f>
        <v>0</v>
      </c>
      <c r="O2060" s="247">
        <f ca="1">ROUND(IF(OR(AND($D2058=LataProjekcji,$F2058&gt;0),AND($D2058=LataProjekcji,$F2058=0,$E2059&lt;=10)),$F2059,IF($D2058&lt;LataProjekcji,IF((SUM($K2060:N2060)+$D2060)&lt;$D2059,$D2060,$D2059-SUM($K2060:N2060)),0)),0)</f>
        <v>0</v>
      </c>
      <c r="P2060" s="247">
        <f ca="1">ROUND(IF(OR(AND($D2058=LataProjekcji,$F2058&gt;0),AND($D2058=LataProjekcji,$F2058=0,$E2059&lt;=10)),$F2059,IF($D2058&lt;LataProjekcji,IF((SUM($K2060:O2060)+$D2060)&lt;$D2059,$D2060,$D2059-SUM($K2060:O2060)),0)),0)</f>
        <v>0</v>
      </c>
      <c r="Q2060" s="247">
        <f ca="1">ROUND(IF(OR(AND($D2058=LataProjekcji,$F2058&gt;0),AND($D2058=LataProjekcji,$F2058=0,$E2059&lt;=10)),$F2059,IF($D2058&lt;LataProjekcji,IF((SUM($K2060:P2060)+$D2060)&lt;$D2059,$D2060,$D2059-SUM($K2060:P2060)),0)),0)</f>
        <v>0</v>
      </c>
      <c r="R2060" s="247">
        <f ca="1">ROUND(IF(OR(AND($D2058=LataProjekcji,$F2058&gt;0),AND($D2058=LataProjekcji,$F2058=0,$E2059&lt;=10)),$F2059,IF($D2058&lt;LataProjekcji,IF((SUM($K2060:Q2060)+$D2060)&lt;$D2059,$D2060,$D2059-SUM($K2060:Q2060)),0)),0)</f>
        <v>0</v>
      </c>
      <c r="S2060" s="247">
        <f ca="1">ROUND(IF(OR(AND($D2058=LataProjekcji,$F2058&gt;0),AND($D2058=LataProjekcji,$F2058=0,$E2059&lt;=10)),$F2059,IF($D2058&lt;LataProjekcji,IF((SUM($K2060:R2060)+$D2060)&lt;$D2059,$D2060,$D2059-SUM($K2060:R2060)),0)),0)</f>
        <v>0</v>
      </c>
      <c r="T2060" s="247">
        <f ca="1">ROUND(IF(OR(AND($D2058=LataProjekcji,$F2058&gt;0),AND($D2058=LataProjekcji,$F2058=0,$E2059&lt;=10)),$F2059,IF($D2058&lt;LataProjekcji,IF((SUM($K2060:S2060)+$D2060)&lt;$D2059,$D2060,$D2059-SUM($K2060:S2060)),0)),0)</f>
        <v>0</v>
      </c>
      <c r="U2060" s="247">
        <f ca="1">ROUND(IF(OR(AND($D2058=LataProjekcji,$F2058&gt;0),AND($D2058=LataProjekcji,$F2058=0,$E2059&lt;=10)),$F2059,IF($D2058&lt;LataProjekcji,IF((SUM($K2060:T2060)+$D2060)&lt;$D2059,$D2060,$D2059-SUM($K2060:T2060)),0)),0)</f>
        <v>0</v>
      </c>
      <c r="V2060" s="247">
        <f ca="1">ROUND(IF(OR(AND($D2058=LataProjekcji,$F2058&gt;0),AND($D2058=LataProjekcji,$F2058=0,$E2059&lt;=10)),$F2059,IF($D2058&lt;LataProjekcji,IF((SUM($K2060:U2060)+$D2060)&lt;$D2059,$D2060,$D2059-SUM($K2060:U2060)),0)),0)</f>
        <v>0</v>
      </c>
      <c r="W2060" s="247">
        <f ca="1">ROUND(IF(OR(AND($D2058=LataProjekcji,$F2058&gt;0),AND($D2058=LataProjekcji,$F2058=0,$E2059&lt;=10)),$F2059,IF($D2058&lt;LataProjekcji,IF((SUM($K2060:V2060)+$D2060)&lt;$D2059,$D2060,$D2059-SUM($K2060:V2060)),0)),0)</f>
        <v>0</v>
      </c>
      <c r="X2060" s="247">
        <f ca="1">ROUND(IF(OR(AND($D2058=LataProjekcji,$F2058&gt;0),AND($D2058=LataProjekcji,$F2058=0,$E2059&lt;=10)),$F2059,IF($D2058&lt;LataProjekcji,IF((SUM($K2060:W2060)+$D2060)&lt;$D2059,$D2060,$D2059-SUM($K2060:W2060)),0)),0)</f>
        <v>0</v>
      </c>
      <c r="Y2060" s="247">
        <f ca="1">ROUND(IF(OR(AND($D2058=LataProjekcji,$F2058&gt;0),AND($D2058=LataProjekcji,$F2058=0,$E2059&lt;=10)),$F2059,IF($D2058&lt;LataProjekcji,IF((SUM($K2060:X2060)+$D2060)&lt;$D2059,$D2060,$D2059-SUM($K2060:X2060)),0)),0)</f>
        <v>0</v>
      </c>
      <c r="Z2060" s="247">
        <f ca="1">ROUND(IF(OR(AND($D2058=LataProjekcji,$F2058&gt;0),AND($D2058=LataProjekcji,$F2058=0,$E2059&lt;=10)),$F2059,IF($D2058&lt;LataProjekcji,IF((SUM($K2060:Y2060)+$D2060)&lt;$D2059,$D2060,$D2059-SUM($K2060:Y2060)),0)),0)</f>
        <v>0</v>
      </c>
      <c r="AA2060" s="247">
        <f ca="1">ROUND(IF(OR(AND($D2058=LataProjekcji,$F2058&gt;0),AND($D2058=LataProjekcji,$F2058=0,$E2059&lt;=10)),$F2059,IF($D2058&lt;LataProjekcji,IF((SUM($K2060:Z2060)+$D2060)&lt;$D2059,$D2060,$D2059-SUM($K2060:Z2060)),0)),0)</f>
        <v>0</v>
      </c>
      <c r="AB2060" s="247">
        <f ca="1">ROUND(IF(OR(AND($D2058=LataProjekcji,$F2058&gt;0),AND($D2058=LataProjekcji,$F2058=0,$E2059&lt;=10)),$F2059,IF($D2058&lt;LataProjekcji,IF((SUM($K2060:AA2060)+$D2060)&lt;$D2059,$D2060,$D2059-SUM($K2060:AA2060)),0)),0)</f>
        <v>0</v>
      </c>
      <c r="AC2060" s="247">
        <f ca="1">ROUND(IF(OR(AND($D2058=LataProjekcji,$F2058&gt;0),AND($D2058=LataProjekcji,$F2058=0,$E2059&lt;=10)),$F2059,IF($D2058&lt;LataProjekcji,IF((SUM($K2060:AB2060)+$D2060)&lt;$D2059,$D2060,$D2059-SUM($K2060:AB2060)),0)),0)</f>
        <v>0</v>
      </c>
      <c r="AD2060" s="247">
        <f ca="1">ROUND(IF(OR(AND($D2058=LataProjekcji,$F2058&gt;0),AND($D2058=LataProjekcji,$F2058=0,$E2059&lt;=10)),$F2059,IF($D2058&lt;LataProjekcji,IF((SUM($K2060:AC2060)+$D2060)&lt;$D2059,$D2060,$D2059-SUM($K2060:AC2060)),0)),0)</f>
        <v>0</v>
      </c>
      <c r="AE2060" s="247">
        <f ca="1">ROUND(IF(OR(AND($D2058=LataProjekcji,$F2058&gt;0),AND($D2058=LataProjekcji,$F2058=0,$E2059&lt;=10)),$F2059,IF($D2058&lt;LataProjekcji,IF((SUM($K2060:AD2060)+$D2060)&lt;$D2059,$D2060,$D2059-SUM($K2060:AD2060)),0)),0)</f>
        <v>0</v>
      </c>
    </row>
    <row r="2061" spans="1:31" ht="12.5" hidden="1" thickBot="1">
      <c r="A2061" s="325"/>
      <c r="B2061" s="21" t="s">
        <v>396</v>
      </c>
      <c r="C2061" s="21"/>
      <c r="D2061" s="22"/>
      <c r="E2061" s="21"/>
      <c r="F2061" s="21"/>
      <c r="G2061" s="21"/>
      <c r="H2061" s="21"/>
      <c r="I2061" s="21"/>
      <c r="J2061" s="21"/>
      <c r="K2061" s="22">
        <f ca="1">ROUND(K2060,0)</f>
        <v>0</v>
      </c>
      <c r="L2061" s="22">
        <f t="shared" ref="L2061:W2061" ca="1" si="2840">ROUND(K2061+L2060,0)</f>
        <v>0</v>
      </c>
      <c r="M2061" s="22">
        <f t="shared" ca="1" si="2840"/>
        <v>0</v>
      </c>
      <c r="N2061" s="22">
        <f t="shared" ca="1" si="2840"/>
        <v>0</v>
      </c>
      <c r="O2061" s="22">
        <f t="shared" ca="1" si="2840"/>
        <v>0</v>
      </c>
      <c r="P2061" s="22">
        <f t="shared" ca="1" si="2840"/>
        <v>0</v>
      </c>
      <c r="Q2061" s="22">
        <f t="shared" ca="1" si="2840"/>
        <v>0</v>
      </c>
      <c r="R2061" s="22">
        <f t="shared" ca="1" si="2840"/>
        <v>0</v>
      </c>
      <c r="S2061" s="22">
        <f t="shared" ca="1" si="2840"/>
        <v>0</v>
      </c>
      <c r="T2061" s="22">
        <f t="shared" ca="1" si="2840"/>
        <v>0</v>
      </c>
      <c r="U2061" s="22">
        <f t="shared" ca="1" si="2840"/>
        <v>0</v>
      </c>
      <c r="V2061" s="22">
        <f t="shared" ca="1" si="2840"/>
        <v>0</v>
      </c>
      <c r="W2061" s="22">
        <f t="shared" ca="1" si="2840"/>
        <v>0</v>
      </c>
      <c r="X2061" s="22">
        <f ca="1">ROUND(W2061+X2060,0)</f>
        <v>0</v>
      </c>
      <c r="Y2061" s="22">
        <f ca="1">ROUND(X2061+Y2060,0)</f>
        <v>0</v>
      </c>
      <c r="Z2061" s="22">
        <f t="shared" ref="Z2061:AA2061" ca="1" si="2841">ROUND(Y2061+Z2060,0)</f>
        <v>0</v>
      </c>
      <c r="AA2061" s="22">
        <f t="shared" ca="1" si="2841"/>
        <v>0</v>
      </c>
      <c r="AB2061" s="22">
        <f t="shared" ref="AB2061" ca="1" si="2842">ROUND(AA2061+AB2060,0)</f>
        <v>0</v>
      </c>
      <c r="AC2061" s="22">
        <f t="shared" ref="AC2061" ca="1" si="2843">ROUND(AB2061+AC2060,0)</f>
        <v>0</v>
      </c>
      <c r="AD2061" s="22">
        <f t="shared" ref="AD2061" ca="1" si="2844">ROUND(AC2061+AD2060,0)</f>
        <v>0</v>
      </c>
      <c r="AE2061" s="22">
        <f t="shared" ref="AE2061" ca="1" si="2845">ROUND(AD2061+AE2060,0)</f>
        <v>0</v>
      </c>
    </row>
    <row r="2062" spans="1:31" ht="12.5" hidden="1" thickBot="1">
      <c r="A2062" s="325"/>
      <c r="B2062" s="21" t="s">
        <v>387</v>
      </c>
      <c r="C2062" s="21"/>
      <c r="D2062" s="22"/>
      <c r="E2062" s="21"/>
      <c r="F2062" s="21"/>
      <c r="G2062" s="21"/>
      <c r="H2062" s="534">
        <f>H2055+7</f>
        <v>683</v>
      </c>
      <c r="I2062" s="21"/>
      <c r="J2062" s="21"/>
      <c r="K2062" s="76">
        <f ca="1">IF($D2058=LataProjekcji,ROUND($D2059-K2061,0),ROUND(IF(K2060=0,0,$D2059-K2061),0))</f>
        <v>0</v>
      </c>
      <c r="L2062" s="253">
        <f t="shared" ref="L2062:W2062" ca="1" si="2846">IF($D2058=LataProjekcji,ROUND($D2059-L2061,0),ROUND(IF(AND(L2060=0,K2062&gt;0),$D2059-L2061,IF(L2060=0,0,$D2059-L2061)),0))</f>
        <v>0</v>
      </c>
      <c r="M2062" s="253">
        <f t="shared" ca="1" si="2846"/>
        <v>0</v>
      </c>
      <c r="N2062" s="253">
        <f t="shared" ca="1" si="2846"/>
        <v>0</v>
      </c>
      <c r="O2062" s="253">
        <f t="shared" ca="1" si="2846"/>
        <v>0</v>
      </c>
      <c r="P2062" s="253">
        <f t="shared" ca="1" si="2846"/>
        <v>0</v>
      </c>
      <c r="Q2062" s="253">
        <f t="shared" ca="1" si="2846"/>
        <v>0</v>
      </c>
      <c r="R2062" s="253">
        <f t="shared" ca="1" si="2846"/>
        <v>0</v>
      </c>
      <c r="S2062" s="253">
        <f t="shared" ca="1" si="2846"/>
        <v>0</v>
      </c>
      <c r="T2062" s="253">
        <f t="shared" ca="1" si="2846"/>
        <v>0</v>
      </c>
      <c r="U2062" s="253">
        <f t="shared" ca="1" si="2846"/>
        <v>0</v>
      </c>
      <c r="V2062" s="253">
        <f t="shared" ca="1" si="2846"/>
        <v>0</v>
      </c>
      <c r="W2062" s="253">
        <f t="shared" ca="1" si="2846"/>
        <v>0</v>
      </c>
      <c r="X2062" s="253">
        <f t="shared" ref="X2062:AA2062" ca="1" si="2847">IF($D2058=LataProjekcji,ROUND($D2059-X2061,0),ROUND(IF(AND(X2060=0,W2062&gt;0),$D2059-X2061,IF(X2060=0,0,$D2059-X2061)),0))</f>
        <v>0</v>
      </c>
      <c r="Y2062" s="253">
        <f t="shared" ca="1" si="2847"/>
        <v>0</v>
      </c>
      <c r="Z2062" s="253">
        <f t="shared" ca="1" si="2847"/>
        <v>0</v>
      </c>
      <c r="AA2062" s="253">
        <f t="shared" ca="1" si="2847"/>
        <v>0</v>
      </c>
      <c r="AB2062" s="253">
        <f t="shared" ref="AB2062" ca="1" si="2848">IF($D2058=LataProjekcji,ROUND($D2059-AB2061,0),ROUND(IF(AND(AB2060=0,AA2062&gt;0),$D2059-AB2061,IF(AB2060=0,0,$D2059-AB2061)),0))</f>
        <v>0</v>
      </c>
      <c r="AC2062" s="253">
        <f t="shared" ref="AC2062" ca="1" si="2849">IF($D2058=LataProjekcji,ROUND($D2059-AC2061,0),ROUND(IF(AND(AC2060=0,AB2062&gt;0),$D2059-AC2061,IF(AC2060=0,0,$D2059-AC2061)),0))</f>
        <v>0</v>
      </c>
      <c r="AD2062" s="253">
        <f t="shared" ref="AD2062" ca="1" si="2850">IF($D2058=LataProjekcji,ROUND($D2059-AD2061,0),ROUND(IF(AND(AD2060=0,AC2062&gt;0),$D2059-AD2061,IF(AD2060=0,0,$D2059-AD2061)),0))</f>
        <v>0</v>
      </c>
      <c r="AE2062" s="253">
        <f t="shared" ref="AE2062" ca="1" si="2851">IF($D2058=LataProjekcji,ROUND($D2059-AE2061,0),ROUND(IF(AND(AE2060=0,AD2062&gt;0),$D2059-AE2061,IF(AE2060=0,0,$D2059-AE2061)),0))</f>
        <v>0</v>
      </c>
    </row>
    <row r="2063" spans="1:31" hidden="1">
      <c r="A2063" s="325"/>
      <c r="B2063" s="21"/>
      <c r="C2063" s="21"/>
      <c r="D2063" s="22"/>
      <c r="E2063" s="21"/>
      <c r="F2063" s="21"/>
      <c r="G2063" s="21"/>
      <c r="H2063" s="384">
        <f>H2056+1</f>
        <v>6</v>
      </c>
      <c r="I2063" s="21"/>
      <c r="J2063" s="384" t="s">
        <v>403</v>
      </c>
      <c r="K2063" s="523">
        <f t="shared" ref="K2063:AE2063" ca="1" si="2852">IF(AND(OFFSET($F$269,$D2057,0)="tak",OFFSET($G$269,$D2057,0)="tak",OFFSET($J$269,$D2057,0)="ok",LataProjekcji&lt;=Koniec_Projekt),ROUND(OFFSET($K$2527,$H2062,(COLUMN()-11))*OFFSET($K$632,$H2063,(COLUMN()-11)),0),0)</f>
        <v>0</v>
      </c>
      <c r="L2063" s="523">
        <f t="shared" ca="1" si="2852"/>
        <v>0</v>
      </c>
      <c r="M2063" s="523">
        <f t="shared" ca="1" si="2852"/>
        <v>0</v>
      </c>
      <c r="N2063" s="523">
        <f t="shared" ca="1" si="2852"/>
        <v>0</v>
      </c>
      <c r="O2063" s="523">
        <f t="shared" ca="1" si="2852"/>
        <v>0</v>
      </c>
      <c r="P2063" s="523">
        <f t="shared" ca="1" si="2852"/>
        <v>0</v>
      </c>
      <c r="Q2063" s="523">
        <f t="shared" ca="1" si="2852"/>
        <v>0</v>
      </c>
      <c r="R2063" s="523">
        <f t="shared" ca="1" si="2852"/>
        <v>0</v>
      </c>
      <c r="S2063" s="523">
        <f t="shared" ca="1" si="2852"/>
        <v>0</v>
      </c>
      <c r="T2063" s="523">
        <f t="shared" ca="1" si="2852"/>
        <v>0</v>
      </c>
      <c r="U2063" s="523">
        <f t="shared" ca="1" si="2852"/>
        <v>0</v>
      </c>
      <c r="V2063" s="523">
        <f t="shared" ca="1" si="2852"/>
        <v>0</v>
      </c>
      <c r="W2063" s="523">
        <f t="shared" ca="1" si="2852"/>
        <v>0</v>
      </c>
      <c r="X2063" s="523">
        <f t="shared" ca="1" si="2852"/>
        <v>0</v>
      </c>
      <c r="Y2063" s="523">
        <f t="shared" ca="1" si="2852"/>
        <v>0</v>
      </c>
      <c r="Z2063" s="523">
        <f t="shared" ca="1" si="2852"/>
        <v>0</v>
      </c>
      <c r="AA2063" s="523">
        <f t="shared" ca="1" si="2852"/>
        <v>0</v>
      </c>
      <c r="AB2063" s="523">
        <f t="shared" ca="1" si="2852"/>
        <v>0</v>
      </c>
      <c r="AC2063" s="523">
        <f t="shared" ca="1" si="2852"/>
        <v>0</v>
      </c>
      <c r="AD2063" s="523">
        <f t="shared" ca="1" si="2852"/>
        <v>0</v>
      </c>
      <c r="AE2063" s="523">
        <f t="shared" ca="1" si="2852"/>
        <v>0</v>
      </c>
    </row>
    <row r="2064" spans="1:31" hidden="1">
      <c r="A2064" s="325"/>
      <c r="B2064" s="20">
        <f ca="1">OFFSET($B$269,D2064,0)</f>
        <v>0</v>
      </c>
      <c r="C2064" s="20"/>
      <c r="D2064" s="21">
        <f>D2057+1</f>
        <v>354</v>
      </c>
      <c r="E2064" s="21"/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  <c r="Q2064" s="21"/>
      <c r="R2064" s="21"/>
      <c r="S2064" s="21"/>
      <c r="T2064" s="21"/>
      <c r="U2064" s="21"/>
      <c r="V2064" s="21"/>
      <c r="W2064" s="21"/>
      <c r="X2064" s="21"/>
      <c r="Y2064" s="21"/>
      <c r="Z2064" s="21"/>
      <c r="AA2064" s="21"/>
      <c r="AB2064" s="21"/>
      <c r="AC2064" s="21"/>
      <c r="AD2064" s="21"/>
      <c r="AE2064" s="21"/>
    </row>
    <row r="2065" spans="1:31" hidden="1">
      <c r="A2065" s="325"/>
      <c r="B2065" s="21" t="s">
        <v>394</v>
      </c>
      <c r="C2065" s="21"/>
      <c r="D2065" s="164">
        <f ca="1">YEAR(OFFSET($E$269,D2064,0))</f>
        <v>1900</v>
      </c>
      <c r="E2065" s="164">
        <f ca="1">MONTH(OFFSET($E$269,D2064,0))</f>
        <v>1</v>
      </c>
      <c r="F2065" s="522" cm="1">
        <f t="array" aca="1" ref="F2065" ca="1">IleMiesiecyDoKoncaRokuST</f>
        <v>11</v>
      </c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  <c r="Q2065" s="21"/>
      <c r="R2065" s="21"/>
      <c r="S2065" s="21"/>
      <c r="T2065" s="21"/>
      <c r="U2065" s="21"/>
      <c r="V2065" s="21"/>
      <c r="W2065" s="21"/>
      <c r="X2065" s="21"/>
      <c r="Y2065" s="21"/>
      <c r="Z2065" s="21"/>
      <c r="AA2065" s="21"/>
      <c r="AB2065" s="21"/>
      <c r="AC2065" s="21"/>
      <c r="AD2065" s="21"/>
      <c r="AE2065" s="21"/>
    </row>
    <row r="2066" spans="1:31" hidden="1">
      <c r="A2066" s="325"/>
      <c r="B2066" s="21" t="s">
        <v>387</v>
      </c>
      <c r="C2066" s="21"/>
      <c r="D2066" s="370">
        <f ca="1">IF(E2066&lt;0,0,ROUND(E2066,0))</f>
        <v>0</v>
      </c>
      <c r="E2066" s="248">
        <f ca="1">OFFSET($D$269,D2064,0)</f>
        <v>0</v>
      </c>
      <c r="F2066" s="370">
        <f ca="1">IF(E2066&gt;10,ROUND(($D2067/12)*$F2065,0),$D2066)</f>
        <v>0</v>
      </c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  <c r="Q2066" s="21"/>
      <c r="R2066" s="21"/>
      <c r="S2066" s="21"/>
      <c r="T2066" s="21"/>
      <c r="U2066" s="21"/>
      <c r="V2066" s="21"/>
      <c r="W2066" s="21"/>
      <c r="X2066" s="21"/>
      <c r="Y2066" s="21"/>
      <c r="Z2066" s="21"/>
      <c r="AA2066" s="21"/>
      <c r="AB2066" s="21"/>
      <c r="AC2066" s="21"/>
      <c r="AD2066" s="21"/>
      <c r="AE2066" s="21"/>
    </row>
    <row r="2067" spans="1:31" hidden="1">
      <c r="A2067" s="325"/>
      <c r="B2067" s="21" t="s">
        <v>395</v>
      </c>
      <c r="C2067" s="415">
        <f ca="1">OFFSET($C$269,D2064,0)</f>
        <v>0</v>
      </c>
      <c r="D2067" s="246">
        <f ca="1">IF(ISBLANK(OFFSET($E$269,D2064,0)),0,IF(E2066&gt;10,ROUND(D2066*C2067,0),IF(D2066&lt;0,0,D2066)))</f>
        <v>0</v>
      </c>
      <c r="E2067" s="21"/>
      <c r="F2067" s="21"/>
      <c r="G2067" s="21"/>
      <c r="H2067" s="21"/>
      <c r="I2067" s="21"/>
      <c r="J2067" s="21"/>
      <c r="K2067" s="74">
        <f ca="1">ROUND(IF($D2065=LataProjekcji,$F2066,IF($D2065=LataProjekcji,$D2067,0)),0)</f>
        <v>0</v>
      </c>
      <c r="L2067" s="247">
        <f ca="1">ROUND(IF(OR(AND($D2065=LataProjekcji,$F2065&gt;0),AND($D2065=LataProjekcji,$F2065=0,$E2066&lt;=10)),$F2066,IF($D2065&lt;LataProjekcji,IF((SUM($K2067:K2067)+$D2067)&lt;$D2066,$D2067,$D2066-SUM($K2067:K2067)),0)),0)</f>
        <v>0</v>
      </c>
      <c r="M2067" s="247">
        <f ca="1">ROUND(IF(OR(AND($D2065=LataProjekcji,$F2065&gt;0),AND($D2065=LataProjekcji,$F2065=0,$E2066&lt;=10)),$F2066,IF($D2065&lt;LataProjekcji,IF((SUM($K2067:L2067)+$D2067)&lt;$D2066,$D2067,$D2066-SUM($K2067:L2067)),0)),0)</f>
        <v>0</v>
      </c>
      <c r="N2067" s="247">
        <f ca="1">ROUND(IF(OR(AND($D2065=LataProjekcji,$F2065&gt;0),AND($D2065=LataProjekcji,$F2065=0,$E2066&lt;=10)),$F2066,IF($D2065&lt;LataProjekcji,IF((SUM($K2067:M2067)+$D2067)&lt;$D2066,$D2067,$D2066-SUM($K2067:M2067)),0)),0)</f>
        <v>0</v>
      </c>
      <c r="O2067" s="247">
        <f ca="1">ROUND(IF(OR(AND($D2065=LataProjekcji,$F2065&gt;0),AND($D2065=LataProjekcji,$F2065=0,$E2066&lt;=10)),$F2066,IF($D2065&lt;LataProjekcji,IF((SUM($K2067:N2067)+$D2067)&lt;$D2066,$D2067,$D2066-SUM($K2067:N2067)),0)),0)</f>
        <v>0</v>
      </c>
      <c r="P2067" s="247">
        <f ca="1">ROUND(IF(OR(AND($D2065=LataProjekcji,$F2065&gt;0),AND($D2065=LataProjekcji,$F2065=0,$E2066&lt;=10)),$F2066,IF($D2065&lt;LataProjekcji,IF((SUM($K2067:O2067)+$D2067)&lt;$D2066,$D2067,$D2066-SUM($K2067:O2067)),0)),0)</f>
        <v>0</v>
      </c>
      <c r="Q2067" s="247">
        <f ca="1">ROUND(IF(OR(AND($D2065=LataProjekcji,$F2065&gt;0),AND($D2065=LataProjekcji,$F2065=0,$E2066&lt;=10)),$F2066,IF($D2065&lt;LataProjekcji,IF((SUM($K2067:P2067)+$D2067)&lt;$D2066,$D2067,$D2066-SUM($K2067:P2067)),0)),0)</f>
        <v>0</v>
      </c>
      <c r="R2067" s="247">
        <f ca="1">ROUND(IF(OR(AND($D2065=LataProjekcji,$F2065&gt;0),AND($D2065=LataProjekcji,$F2065=0,$E2066&lt;=10)),$F2066,IF($D2065&lt;LataProjekcji,IF((SUM($K2067:Q2067)+$D2067)&lt;$D2066,$D2067,$D2066-SUM($K2067:Q2067)),0)),0)</f>
        <v>0</v>
      </c>
      <c r="S2067" s="247">
        <f ca="1">ROUND(IF(OR(AND($D2065=LataProjekcji,$F2065&gt;0),AND($D2065=LataProjekcji,$F2065=0,$E2066&lt;=10)),$F2066,IF($D2065&lt;LataProjekcji,IF((SUM($K2067:R2067)+$D2067)&lt;$D2066,$D2067,$D2066-SUM($K2067:R2067)),0)),0)</f>
        <v>0</v>
      </c>
      <c r="T2067" s="247">
        <f ca="1">ROUND(IF(OR(AND($D2065=LataProjekcji,$F2065&gt;0),AND($D2065=LataProjekcji,$F2065=0,$E2066&lt;=10)),$F2066,IF($D2065&lt;LataProjekcji,IF((SUM($K2067:S2067)+$D2067)&lt;$D2066,$D2067,$D2066-SUM($K2067:S2067)),0)),0)</f>
        <v>0</v>
      </c>
      <c r="U2067" s="247">
        <f ca="1">ROUND(IF(OR(AND($D2065=LataProjekcji,$F2065&gt;0),AND($D2065=LataProjekcji,$F2065=0,$E2066&lt;=10)),$F2066,IF($D2065&lt;LataProjekcji,IF((SUM($K2067:T2067)+$D2067)&lt;$D2066,$D2067,$D2066-SUM($K2067:T2067)),0)),0)</f>
        <v>0</v>
      </c>
      <c r="V2067" s="247">
        <f ca="1">ROUND(IF(OR(AND($D2065=LataProjekcji,$F2065&gt;0),AND($D2065=LataProjekcji,$F2065=0,$E2066&lt;=10)),$F2066,IF($D2065&lt;LataProjekcji,IF((SUM($K2067:U2067)+$D2067)&lt;$D2066,$D2067,$D2066-SUM($K2067:U2067)),0)),0)</f>
        <v>0</v>
      </c>
      <c r="W2067" s="247">
        <f ca="1">ROUND(IF(OR(AND($D2065=LataProjekcji,$F2065&gt;0),AND($D2065=LataProjekcji,$F2065=0,$E2066&lt;=10)),$F2066,IF($D2065&lt;LataProjekcji,IF((SUM($K2067:V2067)+$D2067)&lt;$D2066,$D2067,$D2066-SUM($K2067:V2067)),0)),0)</f>
        <v>0</v>
      </c>
      <c r="X2067" s="247">
        <f ca="1">ROUND(IF(OR(AND($D2065=LataProjekcji,$F2065&gt;0),AND($D2065=LataProjekcji,$F2065=0,$E2066&lt;=10)),$F2066,IF($D2065&lt;LataProjekcji,IF((SUM($K2067:W2067)+$D2067)&lt;$D2066,$D2067,$D2066-SUM($K2067:W2067)),0)),0)</f>
        <v>0</v>
      </c>
      <c r="Y2067" s="247">
        <f ca="1">ROUND(IF(OR(AND($D2065=LataProjekcji,$F2065&gt;0),AND($D2065=LataProjekcji,$F2065=0,$E2066&lt;=10)),$F2066,IF($D2065&lt;LataProjekcji,IF((SUM($K2067:X2067)+$D2067)&lt;$D2066,$D2067,$D2066-SUM($K2067:X2067)),0)),0)</f>
        <v>0</v>
      </c>
      <c r="Z2067" s="247">
        <f ca="1">ROUND(IF(OR(AND($D2065=LataProjekcji,$F2065&gt;0),AND($D2065=LataProjekcji,$F2065=0,$E2066&lt;=10)),$F2066,IF($D2065&lt;LataProjekcji,IF((SUM($K2067:Y2067)+$D2067)&lt;$D2066,$D2067,$D2066-SUM($K2067:Y2067)),0)),0)</f>
        <v>0</v>
      </c>
      <c r="AA2067" s="247">
        <f ca="1">ROUND(IF(OR(AND($D2065=LataProjekcji,$F2065&gt;0),AND($D2065=LataProjekcji,$F2065=0,$E2066&lt;=10)),$F2066,IF($D2065&lt;LataProjekcji,IF((SUM($K2067:Z2067)+$D2067)&lt;$D2066,$D2067,$D2066-SUM($K2067:Z2067)),0)),0)</f>
        <v>0</v>
      </c>
      <c r="AB2067" s="247">
        <f ca="1">ROUND(IF(OR(AND($D2065=LataProjekcji,$F2065&gt;0),AND($D2065=LataProjekcji,$F2065=0,$E2066&lt;=10)),$F2066,IF($D2065&lt;LataProjekcji,IF((SUM($K2067:AA2067)+$D2067)&lt;$D2066,$D2067,$D2066-SUM($K2067:AA2067)),0)),0)</f>
        <v>0</v>
      </c>
      <c r="AC2067" s="247">
        <f ca="1">ROUND(IF(OR(AND($D2065=LataProjekcji,$F2065&gt;0),AND($D2065=LataProjekcji,$F2065=0,$E2066&lt;=10)),$F2066,IF($D2065&lt;LataProjekcji,IF((SUM($K2067:AB2067)+$D2067)&lt;$D2066,$D2067,$D2066-SUM($K2067:AB2067)),0)),0)</f>
        <v>0</v>
      </c>
      <c r="AD2067" s="247">
        <f ca="1">ROUND(IF(OR(AND($D2065=LataProjekcji,$F2065&gt;0),AND($D2065=LataProjekcji,$F2065=0,$E2066&lt;=10)),$F2066,IF($D2065&lt;LataProjekcji,IF((SUM($K2067:AC2067)+$D2067)&lt;$D2066,$D2067,$D2066-SUM($K2067:AC2067)),0)),0)</f>
        <v>0</v>
      </c>
      <c r="AE2067" s="247">
        <f ca="1">ROUND(IF(OR(AND($D2065=LataProjekcji,$F2065&gt;0),AND($D2065=LataProjekcji,$F2065=0,$E2066&lt;=10)),$F2066,IF($D2065&lt;LataProjekcji,IF((SUM($K2067:AD2067)+$D2067)&lt;$D2066,$D2067,$D2066-SUM($K2067:AD2067)),0)),0)</f>
        <v>0</v>
      </c>
    </row>
    <row r="2068" spans="1:31" ht="12.5" hidden="1" thickBot="1">
      <c r="A2068" s="325"/>
      <c r="B2068" s="21" t="s">
        <v>396</v>
      </c>
      <c r="C2068" s="21"/>
      <c r="D2068" s="22"/>
      <c r="E2068" s="21"/>
      <c r="F2068" s="21"/>
      <c r="G2068" s="21"/>
      <c r="H2068" s="21"/>
      <c r="I2068" s="21"/>
      <c r="J2068" s="21"/>
      <c r="K2068" s="22">
        <f ca="1">ROUND(K2067,0)</f>
        <v>0</v>
      </c>
      <c r="L2068" s="22">
        <f t="shared" ref="L2068:W2068" ca="1" si="2853">ROUND(K2068+L2067,0)</f>
        <v>0</v>
      </c>
      <c r="M2068" s="22">
        <f t="shared" ca="1" si="2853"/>
        <v>0</v>
      </c>
      <c r="N2068" s="22">
        <f t="shared" ca="1" si="2853"/>
        <v>0</v>
      </c>
      <c r="O2068" s="22">
        <f t="shared" ca="1" si="2853"/>
        <v>0</v>
      </c>
      <c r="P2068" s="22">
        <f t="shared" ca="1" si="2853"/>
        <v>0</v>
      </c>
      <c r="Q2068" s="22">
        <f t="shared" ca="1" si="2853"/>
        <v>0</v>
      </c>
      <c r="R2068" s="22">
        <f t="shared" ca="1" si="2853"/>
        <v>0</v>
      </c>
      <c r="S2068" s="22">
        <f t="shared" ca="1" si="2853"/>
        <v>0</v>
      </c>
      <c r="T2068" s="22">
        <f t="shared" ca="1" si="2853"/>
        <v>0</v>
      </c>
      <c r="U2068" s="22">
        <f t="shared" ca="1" si="2853"/>
        <v>0</v>
      </c>
      <c r="V2068" s="22">
        <f t="shared" ca="1" si="2853"/>
        <v>0</v>
      </c>
      <c r="W2068" s="22">
        <f t="shared" ca="1" si="2853"/>
        <v>0</v>
      </c>
      <c r="X2068" s="22">
        <f ca="1">ROUND(W2068+X2067,0)</f>
        <v>0</v>
      </c>
      <c r="Y2068" s="22">
        <f ca="1">ROUND(X2068+Y2067,0)</f>
        <v>0</v>
      </c>
      <c r="Z2068" s="22">
        <f t="shared" ref="Z2068:AA2068" ca="1" si="2854">ROUND(Y2068+Z2067,0)</f>
        <v>0</v>
      </c>
      <c r="AA2068" s="22">
        <f t="shared" ca="1" si="2854"/>
        <v>0</v>
      </c>
      <c r="AB2068" s="22">
        <f t="shared" ref="AB2068" ca="1" si="2855">ROUND(AA2068+AB2067,0)</f>
        <v>0</v>
      </c>
      <c r="AC2068" s="22">
        <f t="shared" ref="AC2068" ca="1" si="2856">ROUND(AB2068+AC2067,0)</f>
        <v>0</v>
      </c>
      <c r="AD2068" s="22">
        <f t="shared" ref="AD2068" ca="1" si="2857">ROUND(AC2068+AD2067,0)</f>
        <v>0</v>
      </c>
      <c r="AE2068" s="22">
        <f t="shared" ref="AE2068" ca="1" si="2858">ROUND(AD2068+AE2067,0)</f>
        <v>0</v>
      </c>
    </row>
    <row r="2069" spans="1:31" ht="12.5" hidden="1" thickBot="1">
      <c r="A2069" s="325"/>
      <c r="B2069" s="21" t="s">
        <v>387</v>
      </c>
      <c r="C2069" s="21"/>
      <c r="D2069" s="22"/>
      <c r="E2069" s="21"/>
      <c r="F2069" s="21"/>
      <c r="G2069" s="21"/>
      <c r="H2069" s="534">
        <f>H2062+7</f>
        <v>690</v>
      </c>
      <c r="I2069" s="21"/>
      <c r="J2069" s="21"/>
      <c r="K2069" s="76">
        <f ca="1">IF($D2065=LataProjekcji,ROUND($D2066-K2068,0),ROUND(IF(K2067=0,0,$D2066-K2068),0))</f>
        <v>0</v>
      </c>
      <c r="L2069" s="253">
        <f t="shared" ref="L2069:W2069" ca="1" si="2859">IF($D2065=LataProjekcji,ROUND($D2066-L2068,0),ROUND(IF(AND(L2067=0,K2069&gt;0),$D2066-L2068,IF(L2067=0,0,$D2066-L2068)),0))</f>
        <v>0</v>
      </c>
      <c r="M2069" s="253">
        <f t="shared" ca="1" si="2859"/>
        <v>0</v>
      </c>
      <c r="N2069" s="253">
        <f t="shared" ca="1" si="2859"/>
        <v>0</v>
      </c>
      <c r="O2069" s="253">
        <f t="shared" ca="1" si="2859"/>
        <v>0</v>
      </c>
      <c r="P2069" s="253">
        <f t="shared" ca="1" si="2859"/>
        <v>0</v>
      </c>
      <c r="Q2069" s="253">
        <f t="shared" ca="1" si="2859"/>
        <v>0</v>
      </c>
      <c r="R2069" s="253">
        <f t="shared" ca="1" si="2859"/>
        <v>0</v>
      </c>
      <c r="S2069" s="253">
        <f t="shared" ca="1" si="2859"/>
        <v>0</v>
      </c>
      <c r="T2069" s="253">
        <f t="shared" ca="1" si="2859"/>
        <v>0</v>
      </c>
      <c r="U2069" s="253">
        <f t="shared" ca="1" si="2859"/>
        <v>0</v>
      </c>
      <c r="V2069" s="253">
        <f t="shared" ca="1" si="2859"/>
        <v>0</v>
      </c>
      <c r="W2069" s="253">
        <f t="shared" ca="1" si="2859"/>
        <v>0</v>
      </c>
      <c r="X2069" s="253">
        <f t="shared" ref="X2069:AA2069" ca="1" si="2860">IF($D2065=LataProjekcji,ROUND($D2066-X2068,0),ROUND(IF(AND(X2067=0,W2069&gt;0),$D2066-X2068,IF(X2067=0,0,$D2066-X2068)),0))</f>
        <v>0</v>
      </c>
      <c r="Y2069" s="253">
        <f t="shared" ca="1" si="2860"/>
        <v>0</v>
      </c>
      <c r="Z2069" s="253">
        <f t="shared" ca="1" si="2860"/>
        <v>0</v>
      </c>
      <c r="AA2069" s="253">
        <f t="shared" ca="1" si="2860"/>
        <v>0</v>
      </c>
      <c r="AB2069" s="253">
        <f t="shared" ref="AB2069" ca="1" si="2861">IF($D2065=LataProjekcji,ROUND($D2066-AB2068,0),ROUND(IF(AND(AB2067=0,AA2069&gt;0),$D2066-AB2068,IF(AB2067=0,0,$D2066-AB2068)),0))</f>
        <v>0</v>
      </c>
      <c r="AC2069" s="253">
        <f t="shared" ref="AC2069" ca="1" si="2862">IF($D2065=LataProjekcji,ROUND($D2066-AC2068,0),ROUND(IF(AND(AC2067=0,AB2069&gt;0),$D2066-AC2068,IF(AC2067=0,0,$D2066-AC2068)),0))</f>
        <v>0</v>
      </c>
      <c r="AD2069" s="253">
        <f t="shared" ref="AD2069" ca="1" si="2863">IF($D2065=LataProjekcji,ROUND($D2066-AD2068,0),ROUND(IF(AND(AD2067=0,AC2069&gt;0),$D2066-AD2068,IF(AD2067=0,0,$D2066-AD2068)),0))</f>
        <v>0</v>
      </c>
      <c r="AE2069" s="253">
        <f t="shared" ref="AE2069" ca="1" si="2864">IF($D2065=LataProjekcji,ROUND($D2066-AE2068,0),ROUND(IF(AND(AE2067=0,AD2069&gt;0),$D2066-AE2068,IF(AE2067=0,0,$D2066-AE2068)),0))</f>
        <v>0</v>
      </c>
    </row>
    <row r="2070" spans="1:31" hidden="1">
      <c r="A2070" s="325"/>
      <c r="B2070" s="21"/>
      <c r="C2070" s="21"/>
      <c r="D2070" s="21"/>
      <c r="E2070" s="21"/>
      <c r="F2070" s="21"/>
      <c r="G2070" s="21"/>
      <c r="H2070" s="384">
        <f>H2063+1</f>
        <v>7</v>
      </c>
      <c r="I2070" s="21"/>
      <c r="J2070" s="384" t="s">
        <v>403</v>
      </c>
      <c r="K2070" s="523">
        <f t="shared" ref="K2070:AE2070" ca="1" si="2865">IF(AND(OFFSET($F$269,$D2064,0)="tak",OFFSET($G$269,$D2064,0)="tak",OFFSET($J$269,$D2064,0)="ok",LataProjekcji&lt;=Koniec_Projekt),ROUND(OFFSET($K$2527,$H2069,(COLUMN()-11))*OFFSET($K$632,$H2070,(COLUMN()-11)),0),0)</f>
        <v>0</v>
      </c>
      <c r="L2070" s="523">
        <f t="shared" ca="1" si="2865"/>
        <v>0</v>
      </c>
      <c r="M2070" s="523">
        <f t="shared" ca="1" si="2865"/>
        <v>0</v>
      </c>
      <c r="N2070" s="523">
        <f t="shared" ca="1" si="2865"/>
        <v>0</v>
      </c>
      <c r="O2070" s="523">
        <f t="shared" ca="1" si="2865"/>
        <v>0</v>
      </c>
      <c r="P2070" s="523">
        <f t="shared" ca="1" si="2865"/>
        <v>0</v>
      </c>
      <c r="Q2070" s="523">
        <f t="shared" ca="1" si="2865"/>
        <v>0</v>
      </c>
      <c r="R2070" s="523">
        <f t="shared" ca="1" si="2865"/>
        <v>0</v>
      </c>
      <c r="S2070" s="523">
        <f t="shared" ca="1" si="2865"/>
        <v>0</v>
      </c>
      <c r="T2070" s="523">
        <f t="shared" ca="1" si="2865"/>
        <v>0</v>
      </c>
      <c r="U2070" s="523">
        <f t="shared" ca="1" si="2865"/>
        <v>0</v>
      </c>
      <c r="V2070" s="523">
        <f t="shared" ca="1" si="2865"/>
        <v>0</v>
      </c>
      <c r="W2070" s="523">
        <f t="shared" ca="1" si="2865"/>
        <v>0</v>
      </c>
      <c r="X2070" s="523">
        <f t="shared" ca="1" si="2865"/>
        <v>0</v>
      </c>
      <c r="Y2070" s="523">
        <f t="shared" ca="1" si="2865"/>
        <v>0</v>
      </c>
      <c r="Z2070" s="523">
        <f t="shared" ca="1" si="2865"/>
        <v>0</v>
      </c>
      <c r="AA2070" s="523">
        <f t="shared" ca="1" si="2865"/>
        <v>0</v>
      </c>
      <c r="AB2070" s="523">
        <f t="shared" ca="1" si="2865"/>
        <v>0</v>
      </c>
      <c r="AC2070" s="523">
        <f t="shared" ca="1" si="2865"/>
        <v>0</v>
      </c>
      <c r="AD2070" s="523">
        <f t="shared" ca="1" si="2865"/>
        <v>0</v>
      </c>
      <c r="AE2070" s="523">
        <f t="shared" ca="1" si="2865"/>
        <v>0</v>
      </c>
    </row>
    <row r="2071" spans="1:31" hidden="1">
      <c r="A2071" s="325"/>
      <c r="B2071" s="20">
        <f ca="1">OFFSET($B$269,D2071,0)</f>
        <v>0</v>
      </c>
      <c r="C2071" s="20"/>
      <c r="D2071" s="21">
        <f>D2064+1</f>
        <v>355</v>
      </c>
      <c r="E2071" s="21"/>
      <c r="F2071" s="21"/>
      <c r="G2071" s="21"/>
      <c r="H2071" s="21"/>
      <c r="I2071" s="21"/>
      <c r="J2071" s="21"/>
      <c r="K2071" s="21"/>
      <c r="L2071" s="21"/>
      <c r="M2071" s="21"/>
      <c r="N2071" s="21"/>
      <c r="O2071" s="21"/>
      <c r="P2071" s="21"/>
      <c r="Q2071" s="21"/>
      <c r="R2071" s="21"/>
      <c r="S2071" s="21"/>
      <c r="T2071" s="21"/>
      <c r="U2071" s="21"/>
      <c r="V2071" s="21"/>
      <c r="W2071" s="21"/>
      <c r="X2071" s="21"/>
      <c r="Y2071" s="21"/>
      <c r="Z2071" s="21"/>
      <c r="AA2071" s="21"/>
      <c r="AB2071" s="21"/>
      <c r="AC2071" s="21"/>
      <c r="AD2071" s="21"/>
      <c r="AE2071" s="21"/>
    </row>
    <row r="2072" spans="1:31" hidden="1">
      <c r="A2072" s="325"/>
      <c r="B2072" s="21" t="s">
        <v>394</v>
      </c>
      <c r="C2072" s="21"/>
      <c r="D2072" s="164">
        <f ca="1">YEAR(OFFSET($E$269,D2071,0))</f>
        <v>1900</v>
      </c>
      <c r="E2072" s="164">
        <f ca="1">MONTH(OFFSET($E$269,D2071,0))</f>
        <v>1</v>
      </c>
      <c r="F2072" s="522" cm="1">
        <f t="array" aca="1" ref="F2072" ca="1">IleMiesiecyDoKoncaRokuST</f>
        <v>11</v>
      </c>
      <c r="G2072" s="21"/>
      <c r="H2072" s="21"/>
      <c r="I2072" s="21"/>
      <c r="J2072" s="21"/>
      <c r="K2072" s="21"/>
      <c r="L2072" s="21"/>
      <c r="M2072" s="21"/>
      <c r="N2072" s="21"/>
      <c r="O2072" s="21"/>
      <c r="P2072" s="21"/>
      <c r="Q2072" s="21"/>
      <c r="R2072" s="21"/>
      <c r="S2072" s="21"/>
      <c r="T2072" s="21"/>
      <c r="U2072" s="21"/>
      <c r="V2072" s="21"/>
      <c r="W2072" s="21"/>
      <c r="X2072" s="21"/>
      <c r="Y2072" s="21"/>
      <c r="Z2072" s="21"/>
      <c r="AA2072" s="21"/>
      <c r="AB2072" s="21"/>
      <c r="AC2072" s="21"/>
      <c r="AD2072" s="21"/>
      <c r="AE2072" s="21"/>
    </row>
    <row r="2073" spans="1:31" hidden="1">
      <c r="A2073" s="325"/>
      <c r="B2073" s="21" t="s">
        <v>387</v>
      </c>
      <c r="C2073" s="21"/>
      <c r="D2073" s="371">
        <f ca="1">IF(E2073&lt;0,0,ROUND(E2073,0))</f>
        <v>0</v>
      </c>
      <c r="E2073" s="248">
        <f ca="1">OFFSET($D$269,D2071,0)</f>
        <v>0</v>
      </c>
      <c r="F2073" s="371">
        <f ca="1">IF(E2073&gt;10,ROUND(($D2074/12)*$F2072,0),$D2073)</f>
        <v>0</v>
      </c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  <c r="Q2073" s="21"/>
      <c r="R2073" s="21"/>
      <c r="S2073" s="21"/>
      <c r="T2073" s="21"/>
      <c r="U2073" s="21"/>
      <c r="V2073" s="21"/>
      <c r="W2073" s="21"/>
      <c r="X2073" s="21"/>
      <c r="Y2073" s="21"/>
      <c r="Z2073" s="21"/>
      <c r="AA2073" s="21"/>
      <c r="AB2073" s="21"/>
      <c r="AC2073" s="21"/>
      <c r="AD2073" s="21"/>
      <c r="AE2073" s="21"/>
    </row>
    <row r="2074" spans="1:31" hidden="1">
      <c r="A2074" s="325"/>
      <c r="B2074" s="21" t="s">
        <v>395</v>
      </c>
      <c r="C2074" s="415">
        <f ca="1">OFFSET($C$269,D2071,0)</f>
        <v>0</v>
      </c>
      <c r="D2074" s="246">
        <f ca="1">IF(ISBLANK(OFFSET($E$269,D2071,0)),0,IF(E2073&gt;10,ROUND(D2073*C2074,0),IF(D2073&lt;0,0,D2073)))</f>
        <v>0</v>
      </c>
      <c r="E2074" s="21"/>
      <c r="F2074" s="21"/>
      <c r="G2074" s="21"/>
      <c r="H2074" s="21"/>
      <c r="I2074" s="21"/>
      <c r="J2074" s="21"/>
      <c r="K2074" s="74">
        <f ca="1">ROUND(IF($D2072=LataProjekcji,$F2073,IF($D2072=LataProjekcji,$D2074,0)),0)</f>
        <v>0</v>
      </c>
      <c r="L2074" s="247">
        <f ca="1">ROUND(IF(OR(AND($D2072=LataProjekcji,$F2072&gt;0),AND($D2072=LataProjekcji,$F2072=0,$E2073&lt;=10)),$F2073,IF($D2072&lt;LataProjekcji,IF((SUM($K2074:K2074)+$D2074)&lt;$D2073,$D2074,$D2073-SUM($K2074:K2074)),0)),0)</f>
        <v>0</v>
      </c>
      <c r="M2074" s="247">
        <f ca="1">ROUND(IF(OR(AND($D2072=LataProjekcji,$F2072&gt;0),AND($D2072=LataProjekcji,$F2072=0,$E2073&lt;=10)),$F2073,IF($D2072&lt;LataProjekcji,IF((SUM($K2074:L2074)+$D2074)&lt;$D2073,$D2074,$D2073-SUM($K2074:L2074)),0)),0)</f>
        <v>0</v>
      </c>
      <c r="N2074" s="247">
        <f ca="1">ROUND(IF(OR(AND($D2072=LataProjekcji,$F2072&gt;0),AND($D2072=LataProjekcji,$F2072=0,$E2073&lt;=10)),$F2073,IF($D2072&lt;LataProjekcji,IF((SUM($K2074:M2074)+$D2074)&lt;$D2073,$D2074,$D2073-SUM($K2074:M2074)),0)),0)</f>
        <v>0</v>
      </c>
      <c r="O2074" s="247">
        <f ca="1">ROUND(IF(OR(AND($D2072=LataProjekcji,$F2072&gt;0),AND($D2072=LataProjekcji,$F2072=0,$E2073&lt;=10)),$F2073,IF($D2072&lt;LataProjekcji,IF((SUM($K2074:N2074)+$D2074)&lt;$D2073,$D2074,$D2073-SUM($K2074:N2074)),0)),0)</f>
        <v>0</v>
      </c>
      <c r="P2074" s="247">
        <f ca="1">ROUND(IF(OR(AND($D2072=LataProjekcji,$F2072&gt;0),AND($D2072=LataProjekcji,$F2072=0,$E2073&lt;=10)),$F2073,IF($D2072&lt;LataProjekcji,IF((SUM($K2074:O2074)+$D2074)&lt;$D2073,$D2074,$D2073-SUM($K2074:O2074)),0)),0)</f>
        <v>0</v>
      </c>
      <c r="Q2074" s="247">
        <f ca="1">ROUND(IF(OR(AND($D2072=LataProjekcji,$F2072&gt;0),AND($D2072=LataProjekcji,$F2072=0,$E2073&lt;=10)),$F2073,IF($D2072&lt;LataProjekcji,IF((SUM($K2074:P2074)+$D2074)&lt;$D2073,$D2074,$D2073-SUM($K2074:P2074)),0)),0)</f>
        <v>0</v>
      </c>
      <c r="R2074" s="247">
        <f ca="1">ROUND(IF(OR(AND($D2072=LataProjekcji,$F2072&gt;0),AND($D2072=LataProjekcji,$F2072=0,$E2073&lt;=10)),$F2073,IF($D2072&lt;LataProjekcji,IF((SUM($K2074:Q2074)+$D2074)&lt;$D2073,$D2074,$D2073-SUM($K2074:Q2074)),0)),0)</f>
        <v>0</v>
      </c>
      <c r="S2074" s="247">
        <f ca="1">ROUND(IF(OR(AND($D2072=LataProjekcji,$F2072&gt;0),AND($D2072=LataProjekcji,$F2072=0,$E2073&lt;=10)),$F2073,IF($D2072&lt;LataProjekcji,IF((SUM($K2074:R2074)+$D2074)&lt;$D2073,$D2074,$D2073-SUM($K2074:R2074)),0)),0)</f>
        <v>0</v>
      </c>
      <c r="T2074" s="247">
        <f ca="1">ROUND(IF(OR(AND($D2072=LataProjekcji,$F2072&gt;0),AND($D2072=LataProjekcji,$F2072=0,$E2073&lt;=10)),$F2073,IF($D2072&lt;LataProjekcji,IF((SUM($K2074:S2074)+$D2074)&lt;$D2073,$D2074,$D2073-SUM($K2074:S2074)),0)),0)</f>
        <v>0</v>
      </c>
      <c r="U2074" s="247">
        <f ca="1">ROUND(IF(OR(AND($D2072=LataProjekcji,$F2072&gt;0),AND($D2072=LataProjekcji,$F2072=0,$E2073&lt;=10)),$F2073,IF($D2072&lt;LataProjekcji,IF((SUM($K2074:T2074)+$D2074)&lt;$D2073,$D2074,$D2073-SUM($K2074:T2074)),0)),0)</f>
        <v>0</v>
      </c>
      <c r="V2074" s="247">
        <f ca="1">ROUND(IF(OR(AND($D2072=LataProjekcji,$F2072&gt;0),AND($D2072=LataProjekcji,$F2072=0,$E2073&lt;=10)),$F2073,IF($D2072&lt;LataProjekcji,IF((SUM($K2074:U2074)+$D2074)&lt;$D2073,$D2074,$D2073-SUM($K2074:U2074)),0)),0)</f>
        <v>0</v>
      </c>
      <c r="W2074" s="247">
        <f ca="1">ROUND(IF(OR(AND($D2072=LataProjekcji,$F2072&gt;0),AND($D2072=LataProjekcji,$F2072=0,$E2073&lt;=10)),$F2073,IF($D2072&lt;LataProjekcji,IF((SUM($K2074:V2074)+$D2074)&lt;$D2073,$D2074,$D2073-SUM($K2074:V2074)),0)),0)</f>
        <v>0</v>
      </c>
      <c r="X2074" s="247">
        <f ca="1">ROUND(IF(OR(AND($D2072=LataProjekcji,$F2072&gt;0),AND($D2072=LataProjekcji,$F2072=0,$E2073&lt;=10)),$F2073,IF($D2072&lt;LataProjekcji,IF((SUM($K2074:W2074)+$D2074)&lt;$D2073,$D2074,$D2073-SUM($K2074:W2074)),0)),0)</f>
        <v>0</v>
      </c>
      <c r="Y2074" s="247">
        <f ca="1">ROUND(IF(OR(AND($D2072=LataProjekcji,$F2072&gt;0),AND($D2072=LataProjekcji,$F2072=0,$E2073&lt;=10)),$F2073,IF($D2072&lt;LataProjekcji,IF((SUM($K2074:X2074)+$D2074)&lt;$D2073,$D2074,$D2073-SUM($K2074:X2074)),0)),0)</f>
        <v>0</v>
      </c>
      <c r="Z2074" s="247">
        <f ca="1">ROUND(IF(OR(AND($D2072=LataProjekcji,$F2072&gt;0),AND($D2072=LataProjekcji,$F2072=0,$E2073&lt;=10)),$F2073,IF($D2072&lt;LataProjekcji,IF((SUM($K2074:Y2074)+$D2074)&lt;$D2073,$D2074,$D2073-SUM($K2074:Y2074)),0)),0)</f>
        <v>0</v>
      </c>
      <c r="AA2074" s="247">
        <f ca="1">ROUND(IF(OR(AND($D2072=LataProjekcji,$F2072&gt;0),AND($D2072=LataProjekcji,$F2072=0,$E2073&lt;=10)),$F2073,IF($D2072&lt;LataProjekcji,IF((SUM($K2074:Z2074)+$D2074)&lt;$D2073,$D2074,$D2073-SUM($K2074:Z2074)),0)),0)</f>
        <v>0</v>
      </c>
      <c r="AB2074" s="247">
        <f ca="1">ROUND(IF(OR(AND($D2072=LataProjekcji,$F2072&gt;0),AND($D2072=LataProjekcji,$F2072=0,$E2073&lt;=10)),$F2073,IF($D2072&lt;LataProjekcji,IF((SUM($K2074:AA2074)+$D2074)&lt;$D2073,$D2074,$D2073-SUM($K2074:AA2074)),0)),0)</f>
        <v>0</v>
      </c>
      <c r="AC2074" s="247">
        <f ca="1">ROUND(IF(OR(AND($D2072=LataProjekcji,$F2072&gt;0),AND($D2072=LataProjekcji,$F2072=0,$E2073&lt;=10)),$F2073,IF($D2072&lt;LataProjekcji,IF((SUM($K2074:AB2074)+$D2074)&lt;$D2073,$D2074,$D2073-SUM($K2074:AB2074)),0)),0)</f>
        <v>0</v>
      </c>
      <c r="AD2074" s="247">
        <f ca="1">ROUND(IF(OR(AND($D2072=LataProjekcji,$F2072&gt;0),AND($D2072=LataProjekcji,$F2072=0,$E2073&lt;=10)),$F2073,IF($D2072&lt;LataProjekcji,IF((SUM($K2074:AC2074)+$D2074)&lt;$D2073,$D2074,$D2073-SUM($K2074:AC2074)),0)),0)</f>
        <v>0</v>
      </c>
      <c r="AE2074" s="247">
        <f ca="1">ROUND(IF(OR(AND($D2072=LataProjekcji,$F2072&gt;0),AND($D2072=LataProjekcji,$F2072=0,$E2073&lt;=10)),$F2073,IF($D2072&lt;LataProjekcji,IF((SUM($K2074:AD2074)+$D2074)&lt;$D2073,$D2074,$D2073-SUM($K2074:AD2074)),0)),0)</f>
        <v>0</v>
      </c>
    </row>
    <row r="2075" spans="1:31" ht="12.5" hidden="1" thickBot="1">
      <c r="A2075" s="325"/>
      <c r="B2075" s="21" t="s">
        <v>396</v>
      </c>
      <c r="C2075" s="21"/>
      <c r="D2075" s="22"/>
      <c r="E2075" s="21"/>
      <c r="F2075" s="21"/>
      <c r="G2075" s="21"/>
      <c r="H2075" s="21"/>
      <c r="I2075" s="21"/>
      <c r="J2075" s="21"/>
      <c r="K2075" s="22">
        <f ca="1">ROUND(K2074,0)</f>
        <v>0</v>
      </c>
      <c r="L2075" s="22">
        <f t="shared" ref="L2075:W2075" ca="1" si="2866">ROUND(K2075+L2074,0)</f>
        <v>0</v>
      </c>
      <c r="M2075" s="22">
        <f t="shared" ca="1" si="2866"/>
        <v>0</v>
      </c>
      <c r="N2075" s="22">
        <f t="shared" ca="1" si="2866"/>
        <v>0</v>
      </c>
      <c r="O2075" s="22">
        <f t="shared" ca="1" si="2866"/>
        <v>0</v>
      </c>
      <c r="P2075" s="22">
        <f t="shared" ca="1" si="2866"/>
        <v>0</v>
      </c>
      <c r="Q2075" s="22">
        <f t="shared" ca="1" si="2866"/>
        <v>0</v>
      </c>
      <c r="R2075" s="22">
        <f t="shared" ca="1" si="2866"/>
        <v>0</v>
      </c>
      <c r="S2075" s="22">
        <f t="shared" ca="1" si="2866"/>
        <v>0</v>
      </c>
      <c r="T2075" s="22">
        <f t="shared" ca="1" si="2866"/>
        <v>0</v>
      </c>
      <c r="U2075" s="22">
        <f t="shared" ca="1" si="2866"/>
        <v>0</v>
      </c>
      <c r="V2075" s="22">
        <f t="shared" ca="1" si="2866"/>
        <v>0</v>
      </c>
      <c r="W2075" s="22">
        <f t="shared" ca="1" si="2866"/>
        <v>0</v>
      </c>
      <c r="X2075" s="22">
        <f ca="1">ROUND(W2075+X2074,0)</f>
        <v>0</v>
      </c>
      <c r="Y2075" s="22">
        <f ca="1">ROUND(X2075+Y2074,0)</f>
        <v>0</v>
      </c>
      <c r="Z2075" s="22">
        <f t="shared" ref="Z2075:AA2075" ca="1" si="2867">ROUND(Y2075+Z2074,0)</f>
        <v>0</v>
      </c>
      <c r="AA2075" s="22">
        <f t="shared" ca="1" si="2867"/>
        <v>0</v>
      </c>
      <c r="AB2075" s="22">
        <f t="shared" ref="AB2075" ca="1" si="2868">ROUND(AA2075+AB2074,0)</f>
        <v>0</v>
      </c>
      <c r="AC2075" s="22">
        <f t="shared" ref="AC2075" ca="1" si="2869">ROUND(AB2075+AC2074,0)</f>
        <v>0</v>
      </c>
      <c r="AD2075" s="22">
        <f t="shared" ref="AD2075" ca="1" si="2870">ROUND(AC2075+AD2074,0)</f>
        <v>0</v>
      </c>
      <c r="AE2075" s="22">
        <f t="shared" ref="AE2075" ca="1" si="2871">ROUND(AD2075+AE2074,0)</f>
        <v>0</v>
      </c>
    </row>
    <row r="2076" spans="1:31" ht="12.5" hidden="1" thickBot="1">
      <c r="A2076" s="325"/>
      <c r="B2076" s="21" t="s">
        <v>387</v>
      </c>
      <c r="C2076" s="21"/>
      <c r="D2076" s="22"/>
      <c r="E2076" s="21"/>
      <c r="F2076" s="21"/>
      <c r="G2076" s="21"/>
      <c r="H2076" s="534">
        <f>H2069+7</f>
        <v>697</v>
      </c>
      <c r="I2076" s="21"/>
      <c r="J2076" s="21"/>
      <c r="K2076" s="76">
        <f ca="1">IF($D2072=LataProjekcji,ROUND($D2073-K2075,0),ROUND(IF(K2074=0,0,$D2073-K2075),0))</f>
        <v>0</v>
      </c>
      <c r="L2076" s="253">
        <f t="shared" ref="L2076:W2076" ca="1" si="2872">IF($D2072=LataProjekcji,ROUND($D2073-L2075,0),ROUND(IF(AND(L2074=0,K2076&gt;0),$D2073-L2075,IF(L2074=0,0,$D2073-L2075)),0))</f>
        <v>0</v>
      </c>
      <c r="M2076" s="253">
        <f t="shared" ca="1" si="2872"/>
        <v>0</v>
      </c>
      <c r="N2076" s="253">
        <f t="shared" ca="1" si="2872"/>
        <v>0</v>
      </c>
      <c r="O2076" s="253">
        <f t="shared" ca="1" si="2872"/>
        <v>0</v>
      </c>
      <c r="P2076" s="253">
        <f t="shared" ca="1" si="2872"/>
        <v>0</v>
      </c>
      <c r="Q2076" s="253">
        <f t="shared" ca="1" si="2872"/>
        <v>0</v>
      </c>
      <c r="R2076" s="253">
        <f t="shared" ca="1" si="2872"/>
        <v>0</v>
      </c>
      <c r="S2076" s="253">
        <f t="shared" ca="1" si="2872"/>
        <v>0</v>
      </c>
      <c r="T2076" s="253">
        <f t="shared" ca="1" si="2872"/>
        <v>0</v>
      </c>
      <c r="U2076" s="253">
        <f t="shared" ca="1" si="2872"/>
        <v>0</v>
      </c>
      <c r="V2076" s="253">
        <f t="shared" ca="1" si="2872"/>
        <v>0</v>
      </c>
      <c r="W2076" s="253">
        <f t="shared" ca="1" si="2872"/>
        <v>0</v>
      </c>
      <c r="X2076" s="253">
        <f t="shared" ref="X2076:AA2076" ca="1" si="2873">IF($D2072=LataProjekcji,ROUND($D2073-X2075,0),ROUND(IF(AND(X2074=0,W2076&gt;0),$D2073-X2075,IF(X2074=0,0,$D2073-X2075)),0))</f>
        <v>0</v>
      </c>
      <c r="Y2076" s="253">
        <f t="shared" ca="1" si="2873"/>
        <v>0</v>
      </c>
      <c r="Z2076" s="253">
        <f t="shared" ca="1" si="2873"/>
        <v>0</v>
      </c>
      <c r="AA2076" s="253">
        <f t="shared" ca="1" si="2873"/>
        <v>0</v>
      </c>
      <c r="AB2076" s="253">
        <f t="shared" ref="AB2076" ca="1" si="2874">IF($D2072=LataProjekcji,ROUND($D2073-AB2075,0),ROUND(IF(AND(AB2074=0,AA2076&gt;0),$D2073-AB2075,IF(AB2074=0,0,$D2073-AB2075)),0))</f>
        <v>0</v>
      </c>
      <c r="AC2076" s="253">
        <f t="shared" ref="AC2076" ca="1" si="2875">IF($D2072=LataProjekcji,ROUND($D2073-AC2075,0),ROUND(IF(AND(AC2074=0,AB2076&gt;0),$D2073-AC2075,IF(AC2074=0,0,$D2073-AC2075)),0))</f>
        <v>0</v>
      </c>
      <c r="AD2076" s="253">
        <f t="shared" ref="AD2076" ca="1" si="2876">IF($D2072=LataProjekcji,ROUND($D2073-AD2075,0),ROUND(IF(AND(AD2074=0,AC2076&gt;0),$D2073-AD2075,IF(AD2074=0,0,$D2073-AD2075)),0))</f>
        <v>0</v>
      </c>
      <c r="AE2076" s="253">
        <f t="shared" ref="AE2076" ca="1" si="2877">IF($D2072=LataProjekcji,ROUND($D2073-AE2075,0),ROUND(IF(AND(AE2074=0,AD2076&gt;0),$D2073-AE2075,IF(AE2074=0,0,$D2073-AE2075)),0))</f>
        <v>0</v>
      </c>
    </row>
    <row r="2077" spans="1:31" hidden="1">
      <c r="A2077" s="325"/>
      <c r="B2077" s="21"/>
      <c r="C2077" s="21"/>
      <c r="D2077" s="21"/>
      <c r="E2077" s="21"/>
      <c r="F2077" s="21"/>
      <c r="G2077" s="21"/>
      <c r="H2077" s="384">
        <f>H2070+1</f>
        <v>8</v>
      </c>
      <c r="I2077" s="21"/>
      <c r="J2077" s="384" t="s">
        <v>403</v>
      </c>
      <c r="K2077" s="523">
        <f t="shared" ref="K2077:AE2077" ca="1" si="2878">IF(AND(OFFSET($F$269,$D2071,0)="tak",OFFSET($G$269,$D2071,0)="tak",OFFSET($J$269,$D2071,0)="ok",LataProjekcji&lt;=Koniec_Projekt),ROUND(OFFSET($K$2527,$H2076,(COLUMN()-11))*OFFSET($K$632,$H2077,(COLUMN()-11)),0),0)</f>
        <v>0</v>
      </c>
      <c r="L2077" s="523">
        <f t="shared" ca="1" si="2878"/>
        <v>0</v>
      </c>
      <c r="M2077" s="523">
        <f t="shared" ca="1" si="2878"/>
        <v>0</v>
      </c>
      <c r="N2077" s="523">
        <f t="shared" ca="1" si="2878"/>
        <v>0</v>
      </c>
      <c r="O2077" s="523">
        <f t="shared" ca="1" si="2878"/>
        <v>0</v>
      </c>
      <c r="P2077" s="523">
        <f t="shared" ca="1" si="2878"/>
        <v>0</v>
      </c>
      <c r="Q2077" s="523">
        <f t="shared" ca="1" si="2878"/>
        <v>0</v>
      </c>
      <c r="R2077" s="523">
        <f t="shared" ca="1" si="2878"/>
        <v>0</v>
      </c>
      <c r="S2077" s="523">
        <f t="shared" ca="1" si="2878"/>
        <v>0</v>
      </c>
      <c r="T2077" s="523">
        <f t="shared" ca="1" si="2878"/>
        <v>0</v>
      </c>
      <c r="U2077" s="523">
        <f t="shared" ca="1" si="2878"/>
        <v>0</v>
      </c>
      <c r="V2077" s="523">
        <f t="shared" ca="1" si="2878"/>
        <v>0</v>
      </c>
      <c r="W2077" s="523">
        <f t="shared" ca="1" si="2878"/>
        <v>0</v>
      </c>
      <c r="X2077" s="523">
        <f t="shared" ca="1" si="2878"/>
        <v>0</v>
      </c>
      <c r="Y2077" s="523">
        <f t="shared" ca="1" si="2878"/>
        <v>0</v>
      </c>
      <c r="Z2077" s="523">
        <f t="shared" ca="1" si="2878"/>
        <v>0</v>
      </c>
      <c r="AA2077" s="523">
        <f t="shared" ca="1" si="2878"/>
        <v>0</v>
      </c>
      <c r="AB2077" s="523">
        <f t="shared" ca="1" si="2878"/>
        <v>0</v>
      </c>
      <c r="AC2077" s="523">
        <f t="shared" ca="1" si="2878"/>
        <v>0</v>
      </c>
      <c r="AD2077" s="523">
        <f t="shared" ca="1" si="2878"/>
        <v>0</v>
      </c>
      <c r="AE2077" s="523">
        <f t="shared" ca="1" si="2878"/>
        <v>0</v>
      </c>
    </row>
    <row r="2078" spans="1:31" hidden="1">
      <c r="A2078" s="325"/>
      <c r="B2078" s="20">
        <f ca="1">OFFSET($B$269,D2078,0)</f>
        <v>0</v>
      </c>
      <c r="C2078" s="20"/>
      <c r="D2078" s="21">
        <f>D2071+1</f>
        <v>356</v>
      </c>
      <c r="E2078" s="21"/>
      <c r="F2078" s="21"/>
      <c r="G2078" s="21"/>
      <c r="H2078" s="21"/>
      <c r="I2078" s="21"/>
      <c r="J2078" s="21"/>
      <c r="K2078" s="21"/>
      <c r="L2078" s="21"/>
      <c r="M2078" s="21"/>
      <c r="N2078" s="21"/>
      <c r="O2078" s="21"/>
      <c r="P2078" s="21"/>
      <c r="Q2078" s="21"/>
      <c r="R2078" s="21"/>
      <c r="S2078" s="21"/>
      <c r="T2078" s="21"/>
      <c r="U2078" s="21"/>
      <c r="V2078" s="21"/>
      <c r="W2078" s="21"/>
      <c r="X2078" s="21"/>
      <c r="Y2078" s="21"/>
      <c r="Z2078" s="21"/>
      <c r="AA2078" s="21"/>
      <c r="AB2078" s="21"/>
      <c r="AC2078" s="21"/>
      <c r="AD2078" s="21"/>
      <c r="AE2078" s="21"/>
    </row>
    <row r="2079" spans="1:31" hidden="1">
      <c r="A2079" s="325"/>
      <c r="B2079" s="21" t="s">
        <v>394</v>
      </c>
      <c r="C2079" s="21"/>
      <c r="D2079" s="164">
        <f ca="1">YEAR(OFFSET($E$269,D2078,0))</f>
        <v>1900</v>
      </c>
      <c r="E2079" s="164">
        <f ca="1">MONTH(OFFSET($E$269,D2078,0))</f>
        <v>1</v>
      </c>
      <c r="F2079" s="522" cm="1">
        <f t="array" aca="1" ref="F2079" ca="1">IleMiesiecyDoKoncaRokuST</f>
        <v>11</v>
      </c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  <c r="Q2079" s="21"/>
      <c r="R2079" s="21"/>
      <c r="S2079" s="21"/>
      <c r="T2079" s="21"/>
      <c r="U2079" s="21"/>
      <c r="V2079" s="21"/>
      <c r="W2079" s="21"/>
      <c r="X2079" s="21"/>
      <c r="Y2079" s="21"/>
      <c r="Z2079" s="21"/>
      <c r="AA2079" s="21"/>
      <c r="AB2079" s="21"/>
      <c r="AC2079" s="21"/>
      <c r="AD2079" s="21"/>
      <c r="AE2079" s="21"/>
    </row>
    <row r="2080" spans="1:31" hidden="1">
      <c r="A2080" s="325"/>
      <c r="B2080" s="21" t="s">
        <v>387</v>
      </c>
      <c r="C2080" s="21"/>
      <c r="D2080" s="371">
        <f ca="1">IF(E2080&lt;0,0,ROUND(E2080,0))</f>
        <v>0</v>
      </c>
      <c r="E2080" s="248">
        <f ca="1">OFFSET($D$269,D2078,0)</f>
        <v>0</v>
      </c>
      <c r="F2080" s="371">
        <f ca="1">IF(E2080&gt;10,ROUND(($D2081/12)*$F2079,0),$D2080)</f>
        <v>0</v>
      </c>
      <c r="G2080" s="21"/>
      <c r="H2080" s="21"/>
      <c r="I2080" s="21"/>
      <c r="J2080" s="21"/>
      <c r="K2080" s="21"/>
      <c r="L2080" s="21"/>
      <c r="M2080" s="21"/>
      <c r="N2080" s="21"/>
      <c r="O2080" s="21"/>
      <c r="P2080" s="21"/>
      <c r="Q2080" s="21"/>
      <c r="R2080" s="21"/>
      <c r="S2080" s="21"/>
      <c r="T2080" s="21"/>
      <c r="U2080" s="21"/>
      <c r="V2080" s="21"/>
      <c r="W2080" s="21"/>
      <c r="X2080" s="21"/>
      <c r="Y2080" s="21"/>
      <c r="Z2080" s="21"/>
      <c r="AA2080" s="21"/>
      <c r="AB2080" s="21"/>
      <c r="AC2080" s="21"/>
      <c r="AD2080" s="21"/>
      <c r="AE2080" s="21"/>
    </row>
    <row r="2081" spans="1:31" hidden="1">
      <c r="A2081" s="325"/>
      <c r="B2081" s="21" t="s">
        <v>395</v>
      </c>
      <c r="C2081" s="415">
        <f ca="1">OFFSET($C$269,D2078,0)</f>
        <v>0</v>
      </c>
      <c r="D2081" s="246">
        <f ca="1">IF(ISBLANK(OFFSET($E$269,D2078,0)),0,IF(E2080&gt;10,ROUND(D2080*C2081,0),IF(D2080&lt;0,0,D2080)))</f>
        <v>0</v>
      </c>
      <c r="E2081" s="21"/>
      <c r="F2081" s="21"/>
      <c r="G2081" s="21"/>
      <c r="H2081" s="21"/>
      <c r="I2081" s="21"/>
      <c r="J2081" s="21"/>
      <c r="K2081" s="74">
        <f ca="1">ROUND(IF($D2079=LataProjekcji,$F2080,IF($D2079=LataProjekcji,$D2081,0)),0)</f>
        <v>0</v>
      </c>
      <c r="L2081" s="247">
        <f ca="1">ROUND(IF(OR(AND($D2079=LataProjekcji,$F2079&gt;0),AND($D2079=LataProjekcji,$F2079=0,$E2080&lt;=10)),$F2080,IF($D2079&lt;LataProjekcji,IF((SUM($K2081:K2081)+$D2081)&lt;$D2080,$D2081,$D2080-SUM($K2081:K2081)),0)),0)</f>
        <v>0</v>
      </c>
      <c r="M2081" s="247">
        <f ca="1">ROUND(IF(OR(AND($D2079=LataProjekcji,$F2079&gt;0),AND($D2079=LataProjekcji,$F2079=0,$E2080&lt;=10)),$F2080,IF($D2079&lt;LataProjekcji,IF((SUM($K2081:L2081)+$D2081)&lt;$D2080,$D2081,$D2080-SUM($K2081:L2081)),0)),0)</f>
        <v>0</v>
      </c>
      <c r="N2081" s="247">
        <f ca="1">ROUND(IF(OR(AND($D2079=LataProjekcji,$F2079&gt;0),AND($D2079=LataProjekcji,$F2079=0,$E2080&lt;=10)),$F2080,IF($D2079&lt;LataProjekcji,IF((SUM($K2081:M2081)+$D2081)&lt;$D2080,$D2081,$D2080-SUM($K2081:M2081)),0)),0)</f>
        <v>0</v>
      </c>
      <c r="O2081" s="247">
        <f ca="1">ROUND(IF(OR(AND($D2079=LataProjekcji,$F2079&gt;0),AND($D2079=LataProjekcji,$F2079=0,$E2080&lt;=10)),$F2080,IF($D2079&lt;LataProjekcji,IF((SUM($K2081:N2081)+$D2081)&lt;$D2080,$D2081,$D2080-SUM($K2081:N2081)),0)),0)</f>
        <v>0</v>
      </c>
      <c r="P2081" s="247">
        <f ca="1">ROUND(IF(OR(AND($D2079=LataProjekcji,$F2079&gt;0),AND($D2079=LataProjekcji,$F2079=0,$E2080&lt;=10)),$F2080,IF($D2079&lt;LataProjekcji,IF((SUM($K2081:O2081)+$D2081)&lt;$D2080,$D2081,$D2080-SUM($K2081:O2081)),0)),0)</f>
        <v>0</v>
      </c>
      <c r="Q2081" s="247">
        <f ca="1">ROUND(IF(OR(AND($D2079=LataProjekcji,$F2079&gt;0),AND($D2079=LataProjekcji,$F2079=0,$E2080&lt;=10)),$F2080,IF($D2079&lt;LataProjekcji,IF((SUM($K2081:P2081)+$D2081)&lt;$D2080,$D2081,$D2080-SUM($K2081:P2081)),0)),0)</f>
        <v>0</v>
      </c>
      <c r="R2081" s="247">
        <f ca="1">ROUND(IF(OR(AND($D2079=LataProjekcji,$F2079&gt;0),AND($D2079=LataProjekcji,$F2079=0,$E2080&lt;=10)),$F2080,IF($D2079&lt;LataProjekcji,IF((SUM($K2081:Q2081)+$D2081)&lt;$D2080,$D2081,$D2080-SUM($K2081:Q2081)),0)),0)</f>
        <v>0</v>
      </c>
      <c r="S2081" s="247">
        <f ca="1">ROUND(IF(OR(AND($D2079=LataProjekcji,$F2079&gt;0),AND($D2079=LataProjekcji,$F2079=0,$E2080&lt;=10)),$F2080,IF($D2079&lt;LataProjekcji,IF((SUM($K2081:R2081)+$D2081)&lt;$D2080,$D2081,$D2080-SUM($K2081:R2081)),0)),0)</f>
        <v>0</v>
      </c>
      <c r="T2081" s="247">
        <f ca="1">ROUND(IF(OR(AND($D2079=LataProjekcji,$F2079&gt;0),AND($D2079=LataProjekcji,$F2079=0,$E2080&lt;=10)),$F2080,IF($D2079&lt;LataProjekcji,IF((SUM($K2081:S2081)+$D2081)&lt;$D2080,$D2081,$D2080-SUM($K2081:S2081)),0)),0)</f>
        <v>0</v>
      </c>
      <c r="U2081" s="247">
        <f ca="1">ROUND(IF(OR(AND($D2079=LataProjekcji,$F2079&gt;0),AND($D2079=LataProjekcji,$F2079=0,$E2080&lt;=10)),$F2080,IF($D2079&lt;LataProjekcji,IF((SUM($K2081:T2081)+$D2081)&lt;$D2080,$D2081,$D2080-SUM($K2081:T2081)),0)),0)</f>
        <v>0</v>
      </c>
      <c r="V2081" s="247">
        <f ca="1">ROUND(IF(OR(AND($D2079=LataProjekcji,$F2079&gt;0),AND($D2079=LataProjekcji,$F2079=0,$E2080&lt;=10)),$F2080,IF($D2079&lt;LataProjekcji,IF((SUM($K2081:U2081)+$D2081)&lt;$D2080,$D2081,$D2080-SUM($K2081:U2081)),0)),0)</f>
        <v>0</v>
      </c>
      <c r="W2081" s="247">
        <f ca="1">ROUND(IF(OR(AND($D2079=LataProjekcji,$F2079&gt;0),AND($D2079=LataProjekcji,$F2079=0,$E2080&lt;=10)),$F2080,IF($D2079&lt;LataProjekcji,IF((SUM($K2081:V2081)+$D2081)&lt;$D2080,$D2081,$D2080-SUM($K2081:V2081)),0)),0)</f>
        <v>0</v>
      </c>
      <c r="X2081" s="247">
        <f ca="1">ROUND(IF(OR(AND($D2079=LataProjekcji,$F2079&gt;0),AND($D2079=LataProjekcji,$F2079=0,$E2080&lt;=10)),$F2080,IF($D2079&lt;LataProjekcji,IF((SUM($K2081:W2081)+$D2081)&lt;$D2080,$D2081,$D2080-SUM($K2081:W2081)),0)),0)</f>
        <v>0</v>
      </c>
      <c r="Y2081" s="247">
        <f ca="1">ROUND(IF(OR(AND($D2079=LataProjekcji,$F2079&gt;0),AND($D2079=LataProjekcji,$F2079=0,$E2080&lt;=10)),$F2080,IF($D2079&lt;LataProjekcji,IF((SUM($K2081:X2081)+$D2081)&lt;$D2080,$D2081,$D2080-SUM($K2081:X2081)),0)),0)</f>
        <v>0</v>
      </c>
      <c r="Z2081" s="247">
        <f ca="1">ROUND(IF(OR(AND($D2079=LataProjekcji,$F2079&gt;0),AND($D2079=LataProjekcji,$F2079=0,$E2080&lt;=10)),$F2080,IF($D2079&lt;LataProjekcji,IF((SUM($K2081:Y2081)+$D2081)&lt;$D2080,$D2081,$D2080-SUM($K2081:Y2081)),0)),0)</f>
        <v>0</v>
      </c>
      <c r="AA2081" s="247">
        <f ca="1">ROUND(IF(OR(AND($D2079=LataProjekcji,$F2079&gt;0),AND($D2079=LataProjekcji,$F2079=0,$E2080&lt;=10)),$F2080,IF($D2079&lt;LataProjekcji,IF((SUM($K2081:Z2081)+$D2081)&lt;$D2080,$D2081,$D2080-SUM($K2081:Z2081)),0)),0)</f>
        <v>0</v>
      </c>
      <c r="AB2081" s="247">
        <f ca="1">ROUND(IF(OR(AND($D2079=LataProjekcji,$F2079&gt;0),AND($D2079=LataProjekcji,$F2079=0,$E2080&lt;=10)),$F2080,IF($D2079&lt;LataProjekcji,IF((SUM($K2081:AA2081)+$D2081)&lt;$D2080,$D2081,$D2080-SUM($K2081:AA2081)),0)),0)</f>
        <v>0</v>
      </c>
      <c r="AC2081" s="247">
        <f ca="1">ROUND(IF(OR(AND($D2079=LataProjekcji,$F2079&gt;0),AND($D2079=LataProjekcji,$F2079=0,$E2080&lt;=10)),$F2080,IF($D2079&lt;LataProjekcji,IF((SUM($K2081:AB2081)+$D2081)&lt;$D2080,$D2081,$D2080-SUM($K2081:AB2081)),0)),0)</f>
        <v>0</v>
      </c>
      <c r="AD2081" s="247">
        <f ca="1">ROUND(IF(OR(AND($D2079=LataProjekcji,$F2079&gt;0),AND($D2079=LataProjekcji,$F2079=0,$E2080&lt;=10)),$F2080,IF($D2079&lt;LataProjekcji,IF((SUM($K2081:AC2081)+$D2081)&lt;$D2080,$D2081,$D2080-SUM($K2081:AC2081)),0)),0)</f>
        <v>0</v>
      </c>
      <c r="AE2081" s="247">
        <f ca="1">ROUND(IF(OR(AND($D2079=LataProjekcji,$F2079&gt;0),AND($D2079=LataProjekcji,$F2079=0,$E2080&lt;=10)),$F2080,IF($D2079&lt;LataProjekcji,IF((SUM($K2081:AD2081)+$D2081)&lt;$D2080,$D2081,$D2080-SUM($K2081:AD2081)),0)),0)</f>
        <v>0</v>
      </c>
    </row>
    <row r="2082" spans="1:31" ht="12.5" hidden="1" thickBot="1">
      <c r="A2082" s="325"/>
      <c r="B2082" s="21" t="s">
        <v>396</v>
      </c>
      <c r="C2082" s="21"/>
      <c r="D2082" s="22"/>
      <c r="E2082" s="21"/>
      <c r="F2082" s="21"/>
      <c r="G2082" s="21"/>
      <c r="H2082" s="21"/>
      <c r="I2082" s="21"/>
      <c r="J2082" s="21"/>
      <c r="K2082" s="22">
        <f ca="1">ROUND(K2081,0)</f>
        <v>0</v>
      </c>
      <c r="L2082" s="22">
        <f t="shared" ref="L2082:W2082" ca="1" si="2879">ROUND(K2082+L2081,0)</f>
        <v>0</v>
      </c>
      <c r="M2082" s="22">
        <f t="shared" ca="1" si="2879"/>
        <v>0</v>
      </c>
      <c r="N2082" s="22">
        <f t="shared" ca="1" si="2879"/>
        <v>0</v>
      </c>
      <c r="O2082" s="22">
        <f t="shared" ca="1" si="2879"/>
        <v>0</v>
      </c>
      <c r="P2082" s="22">
        <f t="shared" ca="1" si="2879"/>
        <v>0</v>
      </c>
      <c r="Q2082" s="22">
        <f t="shared" ca="1" si="2879"/>
        <v>0</v>
      </c>
      <c r="R2082" s="22">
        <f t="shared" ca="1" si="2879"/>
        <v>0</v>
      </c>
      <c r="S2082" s="22">
        <f t="shared" ca="1" si="2879"/>
        <v>0</v>
      </c>
      <c r="T2082" s="22">
        <f t="shared" ca="1" si="2879"/>
        <v>0</v>
      </c>
      <c r="U2082" s="22">
        <f t="shared" ca="1" si="2879"/>
        <v>0</v>
      </c>
      <c r="V2082" s="22">
        <f t="shared" ca="1" si="2879"/>
        <v>0</v>
      </c>
      <c r="W2082" s="22">
        <f t="shared" ca="1" si="2879"/>
        <v>0</v>
      </c>
      <c r="X2082" s="22">
        <f ca="1">ROUND(W2082+X2081,0)</f>
        <v>0</v>
      </c>
      <c r="Y2082" s="22">
        <f ca="1">ROUND(X2082+Y2081,0)</f>
        <v>0</v>
      </c>
      <c r="Z2082" s="22">
        <f t="shared" ref="Z2082:AA2082" ca="1" si="2880">ROUND(Y2082+Z2081,0)</f>
        <v>0</v>
      </c>
      <c r="AA2082" s="22">
        <f t="shared" ca="1" si="2880"/>
        <v>0</v>
      </c>
      <c r="AB2082" s="22">
        <f t="shared" ref="AB2082" ca="1" si="2881">ROUND(AA2082+AB2081,0)</f>
        <v>0</v>
      </c>
      <c r="AC2082" s="22">
        <f t="shared" ref="AC2082" ca="1" si="2882">ROUND(AB2082+AC2081,0)</f>
        <v>0</v>
      </c>
      <c r="AD2082" s="22">
        <f t="shared" ref="AD2082" ca="1" si="2883">ROUND(AC2082+AD2081,0)</f>
        <v>0</v>
      </c>
      <c r="AE2082" s="22">
        <f t="shared" ref="AE2082" ca="1" si="2884">ROUND(AD2082+AE2081,0)</f>
        <v>0</v>
      </c>
    </row>
    <row r="2083" spans="1:31" ht="12.5" hidden="1" thickBot="1">
      <c r="A2083" s="325"/>
      <c r="B2083" s="21" t="s">
        <v>387</v>
      </c>
      <c r="C2083" s="21"/>
      <c r="D2083" s="22"/>
      <c r="E2083" s="21"/>
      <c r="F2083" s="21"/>
      <c r="G2083" s="21"/>
      <c r="H2083" s="534">
        <f>H2076+7</f>
        <v>704</v>
      </c>
      <c r="I2083" s="21"/>
      <c r="J2083" s="21"/>
      <c r="K2083" s="76">
        <f ca="1">IF($D2079=LataProjekcji,ROUND($D2080-K2082,0),ROUND(IF(K2081=0,0,$D2080-K2082),0))</f>
        <v>0</v>
      </c>
      <c r="L2083" s="253">
        <f t="shared" ref="L2083:W2083" ca="1" si="2885">IF($D2079=LataProjekcji,ROUND($D2080-L2082,0),ROUND(IF(AND(L2081=0,K2083&gt;0),$D2080-L2082,IF(L2081=0,0,$D2080-L2082)),0))</f>
        <v>0</v>
      </c>
      <c r="M2083" s="253">
        <f t="shared" ca="1" si="2885"/>
        <v>0</v>
      </c>
      <c r="N2083" s="253">
        <f t="shared" ca="1" si="2885"/>
        <v>0</v>
      </c>
      <c r="O2083" s="253">
        <f t="shared" ca="1" si="2885"/>
        <v>0</v>
      </c>
      <c r="P2083" s="253">
        <f t="shared" ca="1" si="2885"/>
        <v>0</v>
      </c>
      <c r="Q2083" s="253">
        <f t="shared" ca="1" si="2885"/>
        <v>0</v>
      </c>
      <c r="R2083" s="253">
        <f t="shared" ca="1" si="2885"/>
        <v>0</v>
      </c>
      <c r="S2083" s="253">
        <f t="shared" ca="1" si="2885"/>
        <v>0</v>
      </c>
      <c r="T2083" s="253">
        <f t="shared" ca="1" si="2885"/>
        <v>0</v>
      </c>
      <c r="U2083" s="253">
        <f t="shared" ca="1" si="2885"/>
        <v>0</v>
      </c>
      <c r="V2083" s="253">
        <f t="shared" ca="1" si="2885"/>
        <v>0</v>
      </c>
      <c r="W2083" s="253">
        <f t="shared" ca="1" si="2885"/>
        <v>0</v>
      </c>
      <c r="X2083" s="253">
        <f t="shared" ref="X2083:AA2083" ca="1" si="2886">IF($D2079=LataProjekcji,ROUND($D2080-X2082,0),ROUND(IF(AND(X2081=0,W2083&gt;0),$D2080-X2082,IF(X2081=0,0,$D2080-X2082)),0))</f>
        <v>0</v>
      </c>
      <c r="Y2083" s="253">
        <f t="shared" ca="1" si="2886"/>
        <v>0</v>
      </c>
      <c r="Z2083" s="253">
        <f t="shared" ca="1" si="2886"/>
        <v>0</v>
      </c>
      <c r="AA2083" s="253">
        <f t="shared" ca="1" si="2886"/>
        <v>0</v>
      </c>
      <c r="AB2083" s="253">
        <f t="shared" ref="AB2083" ca="1" si="2887">IF($D2079=LataProjekcji,ROUND($D2080-AB2082,0),ROUND(IF(AND(AB2081=0,AA2083&gt;0),$D2080-AB2082,IF(AB2081=0,0,$D2080-AB2082)),0))</f>
        <v>0</v>
      </c>
      <c r="AC2083" s="253">
        <f t="shared" ref="AC2083" ca="1" si="2888">IF($D2079=LataProjekcji,ROUND($D2080-AC2082,0),ROUND(IF(AND(AC2081=0,AB2083&gt;0),$D2080-AC2082,IF(AC2081=0,0,$D2080-AC2082)),0))</f>
        <v>0</v>
      </c>
      <c r="AD2083" s="253">
        <f t="shared" ref="AD2083" ca="1" si="2889">IF($D2079=LataProjekcji,ROUND($D2080-AD2082,0),ROUND(IF(AND(AD2081=0,AC2083&gt;0),$D2080-AD2082,IF(AD2081=0,0,$D2080-AD2082)),0))</f>
        <v>0</v>
      </c>
      <c r="AE2083" s="253">
        <f t="shared" ref="AE2083" ca="1" si="2890">IF($D2079=LataProjekcji,ROUND($D2080-AE2082,0),ROUND(IF(AND(AE2081=0,AD2083&gt;0),$D2080-AE2082,IF(AE2081=0,0,$D2080-AE2082)),0))</f>
        <v>0</v>
      </c>
    </row>
    <row r="2084" spans="1:31" hidden="1">
      <c r="A2084" s="325"/>
      <c r="H2084" s="384">
        <f>H2077+1</f>
        <v>9</v>
      </c>
      <c r="J2084" s="384" t="s">
        <v>403</v>
      </c>
      <c r="K2084" s="523">
        <f t="shared" ref="K2084:AE2084" ca="1" si="2891">IF(AND(OFFSET($F$269,$D2078,0)="tak",OFFSET($G$269,$D2078,0)="tak",OFFSET($J$269,$D2078,0)="ok",LataProjekcji&lt;=Koniec_Projekt),ROUND(OFFSET($K$2527,$H2083,(COLUMN()-11))*OFFSET($K$632,$H2084,(COLUMN()-11)),0),0)</f>
        <v>0</v>
      </c>
      <c r="L2084" s="523">
        <f t="shared" ca="1" si="2891"/>
        <v>0</v>
      </c>
      <c r="M2084" s="523">
        <f t="shared" ca="1" si="2891"/>
        <v>0</v>
      </c>
      <c r="N2084" s="523">
        <f t="shared" ca="1" si="2891"/>
        <v>0</v>
      </c>
      <c r="O2084" s="523">
        <f t="shared" ca="1" si="2891"/>
        <v>0</v>
      </c>
      <c r="P2084" s="523">
        <f t="shared" ca="1" si="2891"/>
        <v>0</v>
      </c>
      <c r="Q2084" s="523">
        <f t="shared" ca="1" si="2891"/>
        <v>0</v>
      </c>
      <c r="R2084" s="523">
        <f t="shared" ca="1" si="2891"/>
        <v>0</v>
      </c>
      <c r="S2084" s="523">
        <f t="shared" ca="1" si="2891"/>
        <v>0</v>
      </c>
      <c r="T2084" s="523">
        <f t="shared" ca="1" si="2891"/>
        <v>0</v>
      </c>
      <c r="U2084" s="523">
        <f t="shared" ca="1" si="2891"/>
        <v>0</v>
      </c>
      <c r="V2084" s="523">
        <f t="shared" ca="1" si="2891"/>
        <v>0</v>
      </c>
      <c r="W2084" s="523">
        <f t="shared" ca="1" si="2891"/>
        <v>0</v>
      </c>
      <c r="X2084" s="523">
        <f t="shared" ca="1" si="2891"/>
        <v>0</v>
      </c>
      <c r="Y2084" s="523">
        <f t="shared" ca="1" si="2891"/>
        <v>0</v>
      </c>
      <c r="Z2084" s="523">
        <f t="shared" ca="1" si="2891"/>
        <v>0</v>
      </c>
      <c r="AA2084" s="523">
        <f t="shared" ca="1" si="2891"/>
        <v>0</v>
      </c>
      <c r="AB2084" s="523">
        <f t="shared" ca="1" si="2891"/>
        <v>0</v>
      </c>
      <c r="AC2084" s="523">
        <f t="shared" ca="1" si="2891"/>
        <v>0</v>
      </c>
      <c r="AD2084" s="523">
        <f t="shared" ca="1" si="2891"/>
        <v>0</v>
      </c>
      <c r="AE2084" s="523">
        <f t="shared" ca="1" si="2891"/>
        <v>0</v>
      </c>
    </row>
    <row r="2085" spans="1:31" hidden="1">
      <c r="A2085" s="325"/>
    </row>
    <row r="2088" spans="1:31" hidden="1">
      <c r="B2088" s="1" t="s">
        <v>416</v>
      </c>
      <c r="K2088" s="3" t="str">
        <f t="shared" ref="K2088:AE2088" si="2892">LataProjekcji</f>
        <v>Uzupełnij dane</v>
      </c>
      <c r="L2088" s="3" t="str">
        <f t="shared" si="2892"/>
        <v/>
      </c>
      <c r="M2088" s="3" t="str">
        <f t="shared" si="2892"/>
        <v/>
      </c>
      <c r="N2088" s="3" t="str">
        <f t="shared" si="2892"/>
        <v/>
      </c>
      <c r="O2088" s="3" t="str">
        <f t="shared" si="2892"/>
        <v/>
      </c>
      <c r="P2088" s="3" t="str">
        <f t="shared" si="2892"/>
        <v/>
      </c>
      <c r="Q2088" s="3" t="str">
        <f t="shared" si="2892"/>
        <v/>
      </c>
      <c r="R2088" s="3" t="str">
        <f t="shared" si="2892"/>
        <v/>
      </c>
      <c r="S2088" s="3" t="str">
        <f t="shared" si="2892"/>
        <v/>
      </c>
      <c r="T2088" s="3" t="str">
        <f t="shared" si="2892"/>
        <v/>
      </c>
      <c r="U2088" s="3" t="str">
        <f t="shared" si="2892"/>
        <v/>
      </c>
      <c r="V2088" s="3" t="str">
        <f t="shared" si="2892"/>
        <v/>
      </c>
      <c r="W2088" s="3" t="str">
        <f t="shared" si="2892"/>
        <v/>
      </c>
      <c r="X2088" s="3" t="str">
        <f t="shared" si="2892"/>
        <v/>
      </c>
      <c r="Y2088" s="3" t="str">
        <f t="shared" si="2892"/>
        <v/>
      </c>
      <c r="Z2088" s="3" t="str">
        <f t="shared" si="2892"/>
        <v/>
      </c>
      <c r="AA2088" s="3" t="str">
        <f t="shared" si="2892"/>
        <v/>
      </c>
      <c r="AB2088" s="3" t="str">
        <f t="shared" si="2892"/>
        <v/>
      </c>
      <c r="AC2088" s="3" t="str">
        <f t="shared" si="2892"/>
        <v/>
      </c>
      <c r="AD2088" s="3" t="str">
        <f t="shared" si="2892"/>
        <v/>
      </c>
      <c r="AE2088" s="3" t="str">
        <f t="shared" si="2892"/>
        <v/>
      </c>
    </row>
    <row r="2089" spans="1:31" hidden="1">
      <c r="B2089" s="1">
        <f>B409</f>
        <v>0</v>
      </c>
      <c r="D2089" s="1">
        <f>D409</f>
        <v>0</v>
      </c>
      <c r="E2089" s="1">
        <f>YEAR(E409)</f>
        <v>1900</v>
      </c>
      <c r="F2089" s="163">
        <f>H409</f>
        <v>0</v>
      </c>
      <c r="G2089" s="22">
        <f>IF(AND(F409="tak",G409="nie"),ROUND(H409*I409,0),0)</f>
        <v>0</v>
      </c>
      <c r="H2089" s="21"/>
      <c r="I2089" s="21"/>
      <c r="J2089" s="22" t="str">
        <f>J409</f>
        <v>wstaw dane</v>
      </c>
      <c r="K2089" s="5">
        <f t="shared" ref="K2089:AE2089" si="2893">IF(AND(LataProjekcji&lt;=$E2089,LataProjekcji&gt;=$D409),K409,0)</f>
        <v>0</v>
      </c>
      <c r="L2089" s="5">
        <f t="shared" si="2893"/>
        <v>0</v>
      </c>
      <c r="M2089" s="5">
        <f t="shared" si="2893"/>
        <v>0</v>
      </c>
      <c r="N2089" s="5">
        <f t="shared" si="2893"/>
        <v>0</v>
      </c>
      <c r="O2089" s="5">
        <f t="shared" si="2893"/>
        <v>0</v>
      </c>
      <c r="P2089" s="5">
        <f t="shared" si="2893"/>
        <v>0</v>
      </c>
      <c r="Q2089" s="5">
        <f t="shared" si="2893"/>
        <v>0</v>
      </c>
      <c r="R2089" s="5">
        <f t="shared" si="2893"/>
        <v>0</v>
      </c>
      <c r="S2089" s="5">
        <f t="shared" si="2893"/>
        <v>0</v>
      </c>
      <c r="T2089" s="5">
        <f t="shared" si="2893"/>
        <v>0</v>
      </c>
      <c r="U2089" s="5">
        <f t="shared" si="2893"/>
        <v>0</v>
      </c>
      <c r="V2089" s="5">
        <f t="shared" si="2893"/>
        <v>0</v>
      </c>
      <c r="W2089" s="5">
        <f t="shared" si="2893"/>
        <v>0</v>
      </c>
      <c r="X2089" s="5">
        <f t="shared" si="2893"/>
        <v>0</v>
      </c>
      <c r="Y2089" s="5">
        <f t="shared" si="2893"/>
        <v>0</v>
      </c>
      <c r="Z2089" s="5">
        <f t="shared" si="2893"/>
        <v>0</v>
      </c>
      <c r="AA2089" s="5">
        <f t="shared" si="2893"/>
        <v>0</v>
      </c>
      <c r="AB2089" s="5">
        <f t="shared" si="2893"/>
        <v>0</v>
      </c>
      <c r="AC2089" s="5">
        <f t="shared" si="2893"/>
        <v>0</v>
      </c>
      <c r="AD2089" s="5">
        <f t="shared" si="2893"/>
        <v>0</v>
      </c>
      <c r="AE2089" s="5">
        <f t="shared" si="2893"/>
        <v>0</v>
      </c>
    </row>
    <row r="2090" spans="1:31" hidden="1">
      <c r="B2090" s="1">
        <f>B410</f>
        <v>0</v>
      </c>
      <c r="D2090" s="1">
        <f>D410</f>
        <v>0</v>
      </c>
      <c r="E2090" s="1">
        <f>YEAR(E410)</f>
        <v>1900</v>
      </c>
      <c r="F2090" s="163">
        <f>H410</f>
        <v>0</v>
      </c>
      <c r="G2090" s="22">
        <f>IF(AND(F410="tak",G410="nie"),ROUND(H410*I410,0),0)</f>
        <v>0</v>
      </c>
      <c r="H2090" s="21"/>
      <c r="I2090" s="21"/>
      <c r="J2090" s="22" t="str">
        <f>J410</f>
        <v>wstaw dane</v>
      </c>
      <c r="K2090" s="5">
        <f t="shared" ref="K2090:AE2090" si="2894">IF(AND(LataProjekcji&lt;=$E2090,LataProjekcji&gt;=$D410),K410,0)</f>
        <v>0</v>
      </c>
      <c r="L2090" s="5">
        <f t="shared" si="2894"/>
        <v>0</v>
      </c>
      <c r="M2090" s="5">
        <f t="shared" si="2894"/>
        <v>0</v>
      </c>
      <c r="N2090" s="5">
        <f t="shared" si="2894"/>
        <v>0</v>
      </c>
      <c r="O2090" s="5">
        <f t="shared" si="2894"/>
        <v>0</v>
      </c>
      <c r="P2090" s="5">
        <f t="shared" si="2894"/>
        <v>0</v>
      </c>
      <c r="Q2090" s="5">
        <f t="shared" si="2894"/>
        <v>0</v>
      </c>
      <c r="R2090" s="5">
        <f t="shared" si="2894"/>
        <v>0</v>
      </c>
      <c r="S2090" s="5">
        <f t="shared" si="2894"/>
        <v>0</v>
      </c>
      <c r="T2090" s="5">
        <f t="shared" si="2894"/>
        <v>0</v>
      </c>
      <c r="U2090" s="5">
        <f t="shared" si="2894"/>
        <v>0</v>
      </c>
      <c r="V2090" s="5">
        <f t="shared" si="2894"/>
        <v>0</v>
      </c>
      <c r="W2090" s="5">
        <f t="shared" si="2894"/>
        <v>0</v>
      </c>
      <c r="X2090" s="5">
        <f t="shared" si="2894"/>
        <v>0</v>
      </c>
      <c r="Y2090" s="5">
        <f t="shared" si="2894"/>
        <v>0</v>
      </c>
      <c r="Z2090" s="5">
        <f t="shared" si="2894"/>
        <v>0</v>
      </c>
      <c r="AA2090" s="5">
        <f t="shared" si="2894"/>
        <v>0</v>
      </c>
      <c r="AB2090" s="5">
        <f t="shared" si="2894"/>
        <v>0</v>
      </c>
      <c r="AC2090" s="5">
        <f t="shared" si="2894"/>
        <v>0</v>
      </c>
      <c r="AD2090" s="5">
        <f t="shared" si="2894"/>
        <v>0</v>
      </c>
      <c r="AE2090" s="5">
        <f t="shared" si="2894"/>
        <v>0</v>
      </c>
    </row>
    <row r="2091" spans="1:31" hidden="1">
      <c r="B2091" s="1">
        <f>B411</f>
        <v>0</v>
      </c>
      <c r="D2091" s="1">
        <f>D411</f>
        <v>0</v>
      </c>
      <c r="E2091" s="1">
        <f>YEAR(E411)</f>
        <v>1900</v>
      </c>
      <c r="F2091" s="163">
        <f>H411</f>
        <v>0</v>
      </c>
      <c r="G2091" s="22">
        <f>IF(AND(F411="tak",G411="nie"),ROUND(H411*I411,0),0)</f>
        <v>0</v>
      </c>
      <c r="H2091" s="21"/>
      <c r="I2091" s="21"/>
      <c r="J2091" s="22" t="str">
        <f>J411</f>
        <v>wstaw dane</v>
      </c>
      <c r="K2091" s="5">
        <f t="shared" ref="K2091:AE2091" si="2895">IF(AND(LataProjekcji&lt;=$E2091,LataProjekcji&gt;=$D411),K411,0)</f>
        <v>0</v>
      </c>
      <c r="L2091" s="5">
        <f t="shared" si="2895"/>
        <v>0</v>
      </c>
      <c r="M2091" s="5">
        <f t="shared" si="2895"/>
        <v>0</v>
      </c>
      <c r="N2091" s="5">
        <f t="shared" si="2895"/>
        <v>0</v>
      </c>
      <c r="O2091" s="5">
        <f t="shared" si="2895"/>
        <v>0</v>
      </c>
      <c r="P2091" s="5">
        <f t="shared" si="2895"/>
        <v>0</v>
      </c>
      <c r="Q2091" s="5">
        <f t="shared" si="2895"/>
        <v>0</v>
      </c>
      <c r="R2091" s="5">
        <f t="shared" si="2895"/>
        <v>0</v>
      </c>
      <c r="S2091" s="5">
        <f t="shared" si="2895"/>
        <v>0</v>
      </c>
      <c r="T2091" s="5">
        <f t="shared" si="2895"/>
        <v>0</v>
      </c>
      <c r="U2091" s="5">
        <f t="shared" si="2895"/>
        <v>0</v>
      </c>
      <c r="V2091" s="5">
        <f t="shared" si="2895"/>
        <v>0</v>
      </c>
      <c r="W2091" s="5">
        <f t="shared" si="2895"/>
        <v>0</v>
      </c>
      <c r="X2091" s="5">
        <f t="shared" si="2895"/>
        <v>0</v>
      </c>
      <c r="Y2091" s="5">
        <f t="shared" si="2895"/>
        <v>0</v>
      </c>
      <c r="Z2091" s="5">
        <f t="shared" si="2895"/>
        <v>0</v>
      </c>
      <c r="AA2091" s="5">
        <f t="shared" si="2895"/>
        <v>0</v>
      </c>
      <c r="AB2091" s="5">
        <f t="shared" si="2895"/>
        <v>0</v>
      </c>
      <c r="AC2091" s="5">
        <f t="shared" si="2895"/>
        <v>0</v>
      </c>
      <c r="AD2091" s="5">
        <f t="shared" si="2895"/>
        <v>0</v>
      </c>
      <c r="AE2091" s="5">
        <f t="shared" si="2895"/>
        <v>0</v>
      </c>
    </row>
    <row r="2092" spans="1:31" hidden="1">
      <c r="B2092" s="1">
        <f>B412</f>
        <v>0</v>
      </c>
      <c r="D2092" s="1">
        <f>D412</f>
        <v>0</v>
      </c>
      <c r="E2092" s="1">
        <f>YEAR(E412)</f>
        <v>1900</v>
      </c>
      <c r="F2092" s="163">
        <f>H412</f>
        <v>0</v>
      </c>
      <c r="G2092" s="22">
        <f>IF(AND(F412="tak",G412="nie"),ROUND(H412*I412,0),0)</f>
        <v>0</v>
      </c>
      <c r="H2092" s="21"/>
      <c r="I2092" s="21"/>
      <c r="J2092" s="22" t="str">
        <f>J412</f>
        <v>wstaw dane</v>
      </c>
      <c r="K2092" s="5">
        <f t="shared" ref="K2092:AE2092" si="2896">IF(AND(LataProjekcji&lt;=$E2092,LataProjekcji&gt;=$D412),K412,0)</f>
        <v>0</v>
      </c>
      <c r="L2092" s="5">
        <f t="shared" si="2896"/>
        <v>0</v>
      </c>
      <c r="M2092" s="5">
        <f t="shared" si="2896"/>
        <v>0</v>
      </c>
      <c r="N2092" s="5">
        <f t="shared" si="2896"/>
        <v>0</v>
      </c>
      <c r="O2092" s="5">
        <f t="shared" si="2896"/>
        <v>0</v>
      </c>
      <c r="P2092" s="5">
        <f t="shared" si="2896"/>
        <v>0</v>
      </c>
      <c r="Q2092" s="5">
        <f t="shared" si="2896"/>
        <v>0</v>
      </c>
      <c r="R2092" s="5">
        <f t="shared" si="2896"/>
        <v>0</v>
      </c>
      <c r="S2092" s="5">
        <f t="shared" si="2896"/>
        <v>0</v>
      </c>
      <c r="T2092" s="5">
        <f t="shared" si="2896"/>
        <v>0</v>
      </c>
      <c r="U2092" s="5">
        <f t="shared" si="2896"/>
        <v>0</v>
      </c>
      <c r="V2092" s="5">
        <f t="shared" si="2896"/>
        <v>0</v>
      </c>
      <c r="W2092" s="5">
        <f t="shared" si="2896"/>
        <v>0</v>
      </c>
      <c r="X2092" s="5">
        <f t="shared" si="2896"/>
        <v>0</v>
      </c>
      <c r="Y2092" s="5">
        <f t="shared" si="2896"/>
        <v>0</v>
      </c>
      <c r="Z2092" s="5">
        <f t="shared" si="2896"/>
        <v>0</v>
      </c>
      <c r="AA2092" s="5">
        <f t="shared" si="2896"/>
        <v>0</v>
      </c>
      <c r="AB2092" s="5">
        <f t="shared" si="2896"/>
        <v>0</v>
      </c>
      <c r="AC2092" s="5">
        <f t="shared" si="2896"/>
        <v>0</v>
      </c>
      <c r="AD2092" s="5">
        <f t="shared" si="2896"/>
        <v>0</v>
      </c>
      <c r="AE2092" s="5">
        <f t="shared" si="2896"/>
        <v>0</v>
      </c>
    </row>
    <row r="2093" spans="1:31" hidden="1">
      <c r="B2093" s="1">
        <f>B413</f>
        <v>0</v>
      </c>
      <c r="D2093" s="1">
        <f>D413</f>
        <v>0</v>
      </c>
      <c r="E2093" s="1">
        <f>YEAR(E413)</f>
        <v>1900</v>
      </c>
      <c r="F2093" s="163">
        <f>H413</f>
        <v>0</v>
      </c>
      <c r="G2093" s="22">
        <f>IF(AND(F413="tak",G413="nie"),ROUND(H413*I413,0),0)</f>
        <v>0</v>
      </c>
      <c r="H2093" s="21"/>
      <c r="I2093" s="21"/>
      <c r="J2093" s="22" t="str">
        <f>J413</f>
        <v>wstaw dane</v>
      </c>
      <c r="K2093" s="5">
        <f t="shared" ref="K2093:AE2093" si="2897">IF(AND(LataProjekcji&lt;=$E2093,LataProjekcji&gt;=$D413),K413,0)</f>
        <v>0</v>
      </c>
      <c r="L2093" s="5">
        <f t="shared" si="2897"/>
        <v>0</v>
      </c>
      <c r="M2093" s="5">
        <f t="shared" si="2897"/>
        <v>0</v>
      </c>
      <c r="N2093" s="5">
        <f t="shared" si="2897"/>
        <v>0</v>
      </c>
      <c r="O2093" s="5">
        <f t="shared" si="2897"/>
        <v>0</v>
      </c>
      <c r="P2093" s="5">
        <f t="shared" si="2897"/>
        <v>0</v>
      </c>
      <c r="Q2093" s="5">
        <f t="shared" si="2897"/>
        <v>0</v>
      </c>
      <c r="R2093" s="5">
        <f t="shared" si="2897"/>
        <v>0</v>
      </c>
      <c r="S2093" s="5">
        <f t="shared" si="2897"/>
        <v>0</v>
      </c>
      <c r="T2093" s="5">
        <f t="shared" si="2897"/>
        <v>0</v>
      </c>
      <c r="U2093" s="5">
        <f t="shared" si="2897"/>
        <v>0</v>
      </c>
      <c r="V2093" s="5">
        <f t="shared" si="2897"/>
        <v>0</v>
      </c>
      <c r="W2093" s="5">
        <f t="shared" si="2897"/>
        <v>0</v>
      </c>
      <c r="X2093" s="5">
        <f t="shared" si="2897"/>
        <v>0</v>
      </c>
      <c r="Y2093" s="5">
        <f t="shared" si="2897"/>
        <v>0</v>
      </c>
      <c r="Z2093" s="5">
        <f t="shared" si="2897"/>
        <v>0</v>
      </c>
      <c r="AA2093" s="5">
        <f t="shared" si="2897"/>
        <v>0</v>
      </c>
      <c r="AB2093" s="5">
        <f t="shared" si="2897"/>
        <v>0</v>
      </c>
      <c r="AC2093" s="5">
        <f t="shared" si="2897"/>
        <v>0</v>
      </c>
      <c r="AD2093" s="5">
        <f t="shared" si="2897"/>
        <v>0</v>
      </c>
      <c r="AE2093" s="5">
        <f t="shared" si="2897"/>
        <v>0</v>
      </c>
    </row>
    <row r="2094" spans="1:31" hidden="1">
      <c r="B2094" s="258">
        <f>B565</f>
        <v>0</v>
      </c>
      <c r="C2094" s="258"/>
      <c r="D2094" s="258">
        <f>D565</f>
        <v>0</v>
      </c>
      <c r="E2094" s="258">
        <f>YEAR(E565)</f>
        <v>1900</v>
      </c>
      <c r="F2094" s="260">
        <f>H565</f>
        <v>0</v>
      </c>
      <c r="G2094" s="77">
        <f>IF(AND(F565="tak",G565="nie"),ROUND(H565*I565,0),0)</f>
        <v>0</v>
      </c>
      <c r="H2094" s="261">
        <f t="shared" ref="H2094:J2098" si="2898">H565</f>
        <v>0</v>
      </c>
      <c r="I2094" s="261" t="str">
        <f t="shared" si="2898"/>
        <v/>
      </c>
      <c r="J2094" s="77" t="str">
        <f t="shared" si="2898"/>
        <v>wstaw dane</v>
      </c>
      <c r="K2094" s="259">
        <f t="shared" ref="K2094:AE2094" si="2899">IF(AND(LataProjekcji&lt;=$E2094,LataProjekcji&gt;=$D565),K565,0)</f>
        <v>0</v>
      </c>
      <c r="L2094" s="259">
        <f t="shared" si="2899"/>
        <v>0</v>
      </c>
      <c r="M2094" s="259">
        <f t="shared" si="2899"/>
        <v>0</v>
      </c>
      <c r="N2094" s="259">
        <f t="shared" si="2899"/>
        <v>0</v>
      </c>
      <c r="O2094" s="259">
        <f t="shared" si="2899"/>
        <v>0</v>
      </c>
      <c r="P2094" s="259">
        <f t="shared" si="2899"/>
        <v>0</v>
      </c>
      <c r="Q2094" s="259">
        <f t="shared" si="2899"/>
        <v>0</v>
      </c>
      <c r="R2094" s="259">
        <f t="shared" si="2899"/>
        <v>0</v>
      </c>
      <c r="S2094" s="259">
        <f t="shared" si="2899"/>
        <v>0</v>
      </c>
      <c r="T2094" s="259">
        <f t="shared" si="2899"/>
        <v>0</v>
      </c>
      <c r="U2094" s="259">
        <f t="shared" si="2899"/>
        <v>0</v>
      </c>
      <c r="V2094" s="259">
        <f t="shared" si="2899"/>
        <v>0</v>
      </c>
      <c r="W2094" s="259">
        <f t="shared" si="2899"/>
        <v>0</v>
      </c>
      <c r="X2094" s="259">
        <f t="shared" si="2899"/>
        <v>0</v>
      </c>
      <c r="Y2094" s="259">
        <f t="shared" si="2899"/>
        <v>0</v>
      </c>
      <c r="Z2094" s="259">
        <f t="shared" si="2899"/>
        <v>0</v>
      </c>
      <c r="AA2094" s="259">
        <f t="shared" si="2899"/>
        <v>0</v>
      </c>
      <c r="AB2094" s="259">
        <f t="shared" si="2899"/>
        <v>0</v>
      </c>
      <c r="AC2094" s="259">
        <f t="shared" si="2899"/>
        <v>0</v>
      </c>
      <c r="AD2094" s="259">
        <f t="shared" si="2899"/>
        <v>0</v>
      </c>
      <c r="AE2094" s="259">
        <f t="shared" si="2899"/>
        <v>0</v>
      </c>
    </row>
    <row r="2095" spans="1:31" hidden="1">
      <c r="B2095" s="258">
        <f>B566</f>
        <v>0</v>
      </c>
      <c r="C2095" s="258"/>
      <c r="D2095" s="258">
        <f>D566</f>
        <v>0</v>
      </c>
      <c r="E2095" s="258">
        <f>YEAR(E566)</f>
        <v>1900</v>
      </c>
      <c r="F2095" s="260">
        <f>H566</f>
        <v>0</v>
      </c>
      <c r="G2095" s="77">
        <f>IF(AND(F566="tak",G566="nie"),ROUND(H566*I566,0),0)</f>
        <v>0</v>
      </c>
      <c r="H2095" s="261">
        <f t="shared" si="2898"/>
        <v>0</v>
      </c>
      <c r="I2095" s="261" t="str">
        <f t="shared" si="2898"/>
        <v/>
      </c>
      <c r="J2095" s="77" t="str">
        <f t="shared" si="2898"/>
        <v>wstaw dane</v>
      </c>
      <c r="K2095" s="259">
        <f t="shared" ref="K2095:AE2095" si="2900">IF(AND(LataProjekcji&lt;=$E2095,LataProjekcji&gt;=$D566),K566,0)</f>
        <v>0</v>
      </c>
      <c r="L2095" s="259">
        <f t="shared" si="2900"/>
        <v>0</v>
      </c>
      <c r="M2095" s="259">
        <f t="shared" si="2900"/>
        <v>0</v>
      </c>
      <c r="N2095" s="259">
        <f t="shared" si="2900"/>
        <v>0</v>
      </c>
      <c r="O2095" s="259">
        <f t="shared" si="2900"/>
        <v>0</v>
      </c>
      <c r="P2095" s="259">
        <f t="shared" si="2900"/>
        <v>0</v>
      </c>
      <c r="Q2095" s="259">
        <f t="shared" si="2900"/>
        <v>0</v>
      </c>
      <c r="R2095" s="259">
        <f t="shared" si="2900"/>
        <v>0</v>
      </c>
      <c r="S2095" s="259">
        <f t="shared" si="2900"/>
        <v>0</v>
      </c>
      <c r="T2095" s="259">
        <f t="shared" si="2900"/>
        <v>0</v>
      </c>
      <c r="U2095" s="259">
        <f t="shared" si="2900"/>
        <v>0</v>
      </c>
      <c r="V2095" s="259">
        <f t="shared" si="2900"/>
        <v>0</v>
      </c>
      <c r="W2095" s="259">
        <f t="shared" si="2900"/>
        <v>0</v>
      </c>
      <c r="X2095" s="259">
        <f t="shared" si="2900"/>
        <v>0</v>
      </c>
      <c r="Y2095" s="259">
        <f t="shared" si="2900"/>
        <v>0</v>
      </c>
      <c r="Z2095" s="259">
        <f t="shared" si="2900"/>
        <v>0</v>
      </c>
      <c r="AA2095" s="259">
        <f t="shared" si="2900"/>
        <v>0</v>
      </c>
      <c r="AB2095" s="259">
        <f t="shared" si="2900"/>
        <v>0</v>
      </c>
      <c r="AC2095" s="259">
        <f t="shared" si="2900"/>
        <v>0</v>
      </c>
      <c r="AD2095" s="259">
        <f t="shared" si="2900"/>
        <v>0</v>
      </c>
      <c r="AE2095" s="259">
        <f t="shared" si="2900"/>
        <v>0</v>
      </c>
    </row>
    <row r="2096" spans="1:31" hidden="1">
      <c r="B2096" s="258">
        <f>B567</f>
        <v>0</v>
      </c>
      <c r="C2096" s="258"/>
      <c r="D2096" s="258">
        <f>D567</f>
        <v>0</v>
      </c>
      <c r="E2096" s="258">
        <f>YEAR(E567)</f>
        <v>1900</v>
      </c>
      <c r="F2096" s="260">
        <f>H567</f>
        <v>0</v>
      </c>
      <c r="G2096" s="77">
        <f>IF(AND(F567="tak",G567="nie"),ROUND(H567*I567,0),0)</f>
        <v>0</v>
      </c>
      <c r="H2096" s="261">
        <f t="shared" si="2898"/>
        <v>0</v>
      </c>
      <c r="I2096" s="261" t="str">
        <f t="shared" si="2898"/>
        <v/>
      </c>
      <c r="J2096" s="77" t="str">
        <f t="shared" si="2898"/>
        <v>wstaw dane</v>
      </c>
      <c r="K2096" s="259">
        <f t="shared" ref="K2096:AE2096" si="2901">IF(AND(LataProjekcji&lt;=$E2096,LataProjekcji&gt;=$D567),K567,0)</f>
        <v>0</v>
      </c>
      <c r="L2096" s="259">
        <f t="shared" si="2901"/>
        <v>0</v>
      </c>
      <c r="M2096" s="259">
        <f t="shared" si="2901"/>
        <v>0</v>
      </c>
      <c r="N2096" s="259">
        <f t="shared" si="2901"/>
        <v>0</v>
      </c>
      <c r="O2096" s="259">
        <f t="shared" si="2901"/>
        <v>0</v>
      </c>
      <c r="P2096" s="259">
        <f t="shared" si="2901"/>
        <v>0</v>
      </c>
      <c r="Q2096" s="259">
        <f t="shared" si="2901"/>
        <v>0</v>
      </c>
      <c r="R2096" s="259">
        <f t="shared" si="2901"/>
        <v>0</v>
      </c>
      <c r="S2096" s="259">
        <f t="shared" si="2901"/>
        <v>0</v>
      </c>
      <c r="T2096" s="259">
        <f t="shared" si="2901"/>
        <v>0</v>
      </c>
      <c r="U2096" s="259">
        <f t="shared" si="2901"/>
        <v>0</v>
      </c>
      <c r="V2096" s="259">
        <f t="shared" si="2901"/>
        <v>0</v>
      </c>
      <c r="W2096" s="259">
        <f t="shared" si="2901"/>
        <v>0</v>
      </c>
      <c r="X2096" s="259">
        <f t="shared" si="2901"/>
        <v>0</v>
      </c>
      <c r="Y2096" s="259">
        <f t="shared" si="2901"/>
        <v>0</v>
      </c>
      <c r="Z2096" s="259">
        <f t="shared" si="2901"/>
        <v>0</v>
      </c>
      <c r="AA2096" s="259">
        <f t="shared" si="2901"/>
        <v>0</v>
      </c>
      <c r="AB2096" s="259">
        <f t="shared" si="2901"/>
        <v>0</v>
      </c>
      <c r="AC2096" s="259">
        <f t="shared" si="2901"/>
        <v>0</v>
      </c>
      <c r="AD2096" s="259">
        <f t="shared" si="2901"/>
        <v>0</v>
      </c>
      <c r="AE2096" s="259">
        <f t="shared" si="2901"/>
        <v>0</v>
      </c>
    </row>
    <row r="2097" spans="2:31" hidden="1">
      <c r="B2097" s="258">
        <f>B568</f>
        <v>0</v>
      </c>
      <c r="C2097" s="258"/>
      <c r="D2097" s="258">
        <f>D568</f>
        <v>0</v>
      </c>
      <c r="E2097" s="258">
        <f>YEAR(E568)</f>
        <v>1900</v>
      </c>
      <c r="F2097" s="260">
        <f>H568</f>
        <v>0</v>
      </c>
      <c r="G2097" s="77">
        <f>IF(AND(F568="tak",G568="nie"),ROUND(H568*I568,0),0)</f>
        <v>0</v>
      </c>
      <c r="H2097" s="261">
        <f t="shared" si="2898"/>
        <v>0</v>
      </c>
      <c r="I2097" s="261" t="str">
        <f t="shared" si="2898"/>
        <v/>
      </c>
      <c r="J2097" s="77" t="str">
        <f t="shared" si="2898"/>
        <v>wstaw dane</v>
      </c>
      <c r="K2097" s="259">
        <f t="shared" ref="K2097:AE2097" si="2902">IF(AND(LataProjekcji&lt;=$E2097,LataProjekcji&gt;=$D568),K568,0)</f>
        <v>0</v>
      </c>
      <c r="L2097" s="259">
        <f t="shared" si="2902"/>
        <v>0</v>
      </c>
      <c r="M2097" s="259">
        <f t="shared" si="2902"/>
        <v>0</v>
      </c>
      <c r="N2097" s="259">
        <f t="shared" si="2902"/>
        <v>0</v>
      </c>
      <c r="O2097" s="259">
        <f t="shared" si="2902"/>
        <v>0</v>
      </c>
      <c r="P2097" s="259">
        <f t="shared" si="2902"/>
        <v>0</v>
      </c>
      <c r="Q2097" s="259">
        <f t="shared" si="2902"/>
        <v>0</v>
      </c>
      <c r="R2097" s="259">
        <f t="shared" si="2902"/>
        <v>0</v>
      </c>
      <c r="S2097" s="259">
        <f t="shared" si="2902"/>
        <v>0</v>
      </c>
      <c r="T2097" s="259">
        <f t="shared" si="2902"/>
        <v>0</v>
      </c>
      <c r="U2097" s="259">
        <f t="shared" si="2902"/>
        <v>0</v>
      </c>
      <c r="V2097" s="259">
        <f t="shared" si="2902"/>
        <v>0</v>
      </c>
      <c r="W2097" s="259">
        <f t="shared" si="2902"/>
        <v>0</v>
      </c>
      <c r="X2097" s="259">
        <f t="shared" si="2902"/>
        <v>0</v>
      </c>
      <c r="Y2097" s="259">
        <f t="shared" si="2902"/>
        <v>0</v>
      </c>
      <c r="Z2097" s="259">
        <f t="shared" si="2902"/>
        <v>0</v>
      </c>
      <c r="AA2097" s="259">
        <f t="shared" si="2902"/>
        <v>0</v>
      </c>
      <c r="AB2097" s="259">
        <f t="shared" si="2902"/>
        <v>0</v>
      </c>
      <c r="AC2097" s="259">
        <f t="shared" si="2902"/>
        <v>0</v>
      </c>
      <c r="AD2097" s="259">
        <f t="shared" si="2902"/>
        <v>0</v>
      </c>
      <c r="AE2097" s="259">
        <f t="shared" si="2902"/>
        <v>0</v>
      </c>
    </row>
    <row r="2098" spans="2:31" hidden="1">
      <c r="B2098" s="258">
        <f>B569</f>
        <v>0</v>
      </c>
      <c r="C2098" s="258"/>
      <c r="D2098" s="258">
        <f>D569</f>
        <v>0</v>
      </c>
      <c r="E2098" s="258">
        <f>YEAR(E569)</f>
        <v>1900</v>
      </c>
      <c r="F2098" s="260">
        <f>H569</f>
        <v>0</v>
      </c>
      <c r="G2098" s="77">
        <f>IF(AND(F569="tak",G569="nie"),ROUND(H569*I569,0),0)</f>
        <v>0</v>
      </c>
      <c r="H2098" s="261">
        <f t="shared" si="2898"/>
        <v>0</v>
      </c>
      <c r="I2098" s="261" t="str">
        <f t="shared" si="2898"/>
        <v/>
      </c>
      <c r="J2098" s="77" t="str">
        <f t="shared" si="2898"/>
        <v>wstaw dane</v>
      </c>
      <c r="K2098" s="259">
        <f t="shared" ref="K2098:AE2098" si="2903">IF(AND(LataProjekcji&lt;=$E2098,LataProjekcji&gt;=$D569),K569,0)</f>
        <v>0</v>
      </c>
      <c r="L2098" s="259">
        <f t="shared" si="2903"/>
        <v>0</v>
      </c>
      <c r="M2098" s="259">
        <f t="shared" si="2903"/>
        <v>0</v>
      </c>
      <c r="N2098" s="259">
        <f t="shared" si="2903"/>
        <v>0</v>
      </c>
      <c r="O2098" s="259">
        <f t="shared" si="2903"/>
        <v>0</v>
      </c>
      <c r="P2098" s="259">
        <f t="shared" si="2903"/>
        <v>0</v>
      </c>
      <c r="Q2098" s="259">
        <f t="shared" si="2903"/>
        <v>0</v>
      </c>
      <c r="R2098" s="259">
        <f t="shared" si="2903"/>
        <v>0</v>
      </c>
      <c r="S2098" s="259">
        <f t="shared" si="2903"/>
        <v>0</v>
      </c>
      <c r="T2098" s="259">
        <f t="shared" si="2903"/>
        <v>0</v>
      </c>
      <c r="U2098" s="259">
        <f t="shared" si="2903"/>
        <v>0</v>
      </c>
      <c r="V2098" s="259">
        <f t="shared" si="2903"/>
        <v>0</v>
      </c>
      <c r="W2098" s="259">
        <f t="shared" si="2903"/>
        <v>0</v>
      </c>
      <c r="X2098" s="259">
        <f t="shared" si="2903"/>
        <v>0</v>
      </c>
      <c r="Y2098" s="259">
        <f t="shared" si="2903"/>
        <v>0</v>
      </c>
      <c r="Z2098" s="259">
        <f t="shared" si="2903"/>
        <v>0</v>
      </c>
      <c r="AA2098" s="259">
        <f t="shared" si="2903"/>
        <v>0</v>
      </c>
      <c r="AB2098" s="259">
        <f t="shared" si="2903"/>
        <v>0</v>
      </c>
      <c r="AC2098" s="259">
        <f t="shared" si="2903"/>
        <v>0</v>
      </c>
      <c r="AD2098" s="259">
        <f t="shared" si="2903"/>
        <v>0</v>
      </c>
      <c r="AE2098" s="259">
        <f t="shared" si="2903"/>
        <v>0</v>
      </c>
    </row>
    <row r="2099" spans="2:31" hidden="1">
      <c r="B2099" s="7" t="s">
        <v>316</v>
      </c>
      <c r="C2099" s="7"/>
      <c r="J2099" s="13">
        <f>SUM(J2089:J2098)</f>
        <v>0</v>
      </c>
      <c r="K2099" s="13">
        <f t="shared" ref="K2099:W2099" si="2904">SUM(K2089:K2098)</f>
        <v>0</v>
      </c>
      <c r="L2099" s="13">
        <f t="shared" si="2904"/>
        <v>0</v>
      </c>
      <c r="M2099" s="13">
        <f t="shared" si="2904"/>
        <v>0</v>
      </c>
      <c r="N2099" s="13">
        <f t="shared" si="2904"/>
        <v>0</v>
      </c>
      <c r="O2099" s="13">
        <f t="shared" si="2904"/>
        <v>0</v>
      </c>
      <c r="P2099" s="13">
        <f t="shared" si="2904"/>
        <v>0</v>
      </c>
      <c r="Q2099" s="13">
        <f t="shared" si="2904"/>
        <v>0</v>
      </c>
      <c r="R2099" s="13">
        <f t="shared" si="2904"/>
        <v>0</v>
      </c>
      <c r="S2099" s="13">
        <f t="shared" si="2904"/>
        <v>0</v>
      </c>
      <c r="T2099" s="13">
        <f t="shared" si="2904"/>
        <v>0</v>
      </c>
      <c r="U2099" s="13">
        <f t="shared" si="2904"/>
        <v>0</v>
      </c>
      <c r="V2099" s="13">
        <f t="shared" si="2904"/>
        <v>0</v>
      </c>
      <c r="W2099" s="13">
        <f t="shared" si="2904"/>
        <v>0</v>
      </c>
      <c r="X2099" s="13">
        <f>SUM(X2089:X2098)</f>
        <v>0</v>
      </c>
      <c r="Y2099" s="13">
        <f>SUM(Y2089:Y2098)</f>
        <v>0</v>
      </c>
      <c r="Z2099" s="13">
        <f t="shared" ref="Z2099:AA2099" si="2905">SUM(Z2089:Z2098)</f>
        <v>0</v>
      </c>
      <c r="AA2099" s="13">
        <f t="shared" si="2905"/>
        <v>0</v>
      </c>
      <c r="AB2099" s="13">
        <f t="shared" ref="AB2099:AE2099" si="2906">SUM(AB2089:AB2098)</f>
        <v>0</v>
      </c>
      <c r="AC2099" s="13">
        <f t="shared" si="2906"/>
        <v>0</v>
      </c>
      <c r="AD2099" s="13">
        <f t="shared" si="2906"/>
        <v>0</v>
      </c>
      <c r="AE2099" s="13">
        <f t="shared" si="2906"/>
        <v>0</v>
      </c>
    </row>
    <row r="2101" spans="2:31" hidden="1">
      <c r="B2101" s="1" t="s">
        <v>417</v>
      </c>
      <c r="K2101" s="3" t="str">
        <f t="shared" ref="K2101:AE2101" si="2907">LataProjekcji</f>
        <v>Uzupełnij dane</v>
      </c>
      <c r="L2101" s="3" t="str">
        <f t="shared" si="2907"/>
        <v/>
      </c>
      <c r="M2101" s="3" t="str">
        <f t="shared" si="2907"/>
        <v/>
      </c>
      <c r="N2101" s="3" t="str">
        <f t="shared" si="2907"/>
        <v/>
      </c>
      <c r="O2101" s="3" t="str">
        <f t="shared" si="2907"/>
        <v/>
      </c>
      <c r="P2101" s="3" t="str">
        <f t="shared" si="2907"/>
        <v/>
      </c>
      <c r="Q2101" s="3" t="str">
        <f t="shared" si="2907"/>
        <v/>
      </c>
      <c r="R2101" s="3" t="str">
        <f t="shared" si="2907"/>
        <v/>
      </c>
      <c r="S2101" s="3" t="str">
        <f t="shared" si="2907"/>
        <v/>
      </c>
      <c r="T2101" s="3" t="str">
        <f t="shared" si="2907"/>
        <v/>
      </c>
      <c r="U2101" s="3" t="str">
        <f t="shared" si="2907"/>
        <v/>
      </c>
      <c r="V2101" s="3" t="str">
        <f t="shared" si="2907"/>
        <v/>
      </c>
      <c r="W2101" s="3" t="str">
        <f t="shared" si="2907"/>
        <v/>
      </c>
      <c r="X2101" s="3" t="str">
        <f t="shared" si="2907"/>
        <v/>
      </c>
      <c r="Y2101" s="3" t="str">
        <f t="shared" si="2907"/>
        <v/>
      </c>
      <c r="Z2101" s="3" t="str">
        <f t="shared" si="2907"/>
        <v/>
      </c>
      <c r="AA2101" s="3" t="str">
        <f t="shared" si="2907"/>
        <v/>
      </c>
      <c r="AB2101" s="3" t="str">
        <f t="shared" si="2907"/>
        <v/>
      </c>
      <c r="AC2101" s="3" t="str">
        <f t="shared" si="2907"/>
        <v/>
      </c>
      <c r="AD2101" s="3" t="str">
        <f t="shared" si="2907"/>
        <v/>
      </c>
      <c r="AE2101" s="3" t="str">
        <f t="shared" si="2907"/>
        <v/>
      </c>
    </row>
    <row r="2102" spans="2:31" hidden="1">
      <c r="B2102" s="1">
        <f>B$2089</f>
        <v>0</v>
      </c>
      <c r="D2102" s="1">
        <f>D$2089</f>
        <v>0</v>
      </c>
      <c r="E2102" s="1">
        <f>E$2089</f>
        <v>1900</v>
      </c>
      <c r="F2102" s="163">
        <f>F$2089</f>
        <v>0</v>
      </c>
      <c r="G2102" s="22"/>
      <c r="H2102" s="21"/>
      <c r="I2102" s="21"/>
      <c r="J2102" s="22" t="b">
        <f t="shared" ref="J2102:J2111" si="2908">MAX(K2102:AE2102)=J2089</f>
        <v>0</v>
      </c>
      <c r="K2102" s="5">
        <f t="shared" ref="K2102:K2111" si="2909">IF(AND(LataProjekcji&lt;$E2102,LataProjekcji&gt;=$D2102),K2089,0)</f>
        <v>0</v>
      </c>
      <c r="L2102" s="5">
        <f t="shared" ref="L2102:W2102" si="2910">IF(AND(LataProjekcji&lt;$E2102,LataProjekcji&gt;=$D2102),L2089+K2102,0)</f>
        <v>0</v>
      </c>
      <c r="M2102" s="5">
        <f t="shared" si="2910"/>
        <v>0</v>
      </c>
      <c r="N2102" s="5">
        <f t="shared" si="2910"/>
        <v>0</v>
      </c>
      <c r="O2102" s="5">
        <f t="shared" si="2910"/>
        <v>0</v>
      </c>
      <c r="P2102" s="5">
        <f t="shared" si="2910"/>
        <v>0</v>
      </c>
      <c r="Q2102" s="5">
        <f t="shared" si="2910"/>
        <v>0</v>
      </c>
      <c r="R2102" s="5">
        <f t="shared" si="2910"/>
        <v>0</v>
      </c>
      <c r="S2102" s="5">
        <f t="shared" si="2910"/>
        <v>0</v>
      </c>
      <c r="T2102" s="5">
        <f t="shared" si="2910"/>
        <v>0</v>
      </c>
      <c r="U2102" s="5">
        <f t="shared" si="2910"/>
        <v>0</v>
      </c>
      <c r="V2102" s="5">
        <f t="shared" si="2910"/>
        <v>0</v>
      </c>
      <c r="W2102" s="5">
        <f t="shared" si="2910"/>
        <v>0</v>
      </c>
      <c r="X2102" s="5">
        <f t="shared" ref="X2102:X2111" si="2911">IF(AND(LataProjekcji&lt;$E2102,LataProjekcji&gt;=$D2102),X2089+W2102,0)</f>
        <v>0</v>
      </c>
      <c r="Y2102" s="5">
        <f t="shared" ref="Y2102:Y2111" si="2912">IF(AND(LataProjekcji&lt;$E2102,LataProjekcji&gt;=$D2102),Y2089+X2102,0)</f>
        <v>0</v>
      </c>
      <c r="Z2102" s="5">
        <f t="shared" ref="Z2102:Z2111" si="2913">IF(AND(LataProjekcji&lt;$E2102,LataProjekcji&gt;=$D2102),Z2089+Y2102,0)</f>
        <v>0</v>
      </c>
      <c r="AA2102" s="5">
        <f t="shared" ref="AA2102:AA2111" si="2914">IF(AND(LataProjekcji&lt;$E2102,LataProjekcji&gt;=$D2102),AA2089+Z2102,0)</f>
        <v>0</v>
      </c>
      <c r="AB2102" s="5">
        <f t="shared" ref="AB2102:AB2111" si="2915">IF(AND(LataProjekcji&lt;$E2102,LataProjekcji&gt;=$D2102),AB2089+AA2102,0)</f>
        <v>0</v>
      </c>
      <c r="AC2102" s="5">
        <f t="shared" ref="AC2102:AC2111" si="2916">IF(AND(LataProjekcji&lt;$E2102,LataProjekcji&gt;=$D2102),AC2089+AB2102,0)</f>
        <v>0</v>
      </c>
      <c r="AD2102" s="5">
        <f t="shared" ref="AD2102:AD2111" si="2917">IF(AND(LataProjekcji&lt;$E2102,LataProjekcji&gt;=$D2102),AD2089+AC2102,0)</f>
        <v>0</v>
      </c>
      <c r="AE2102" s="5">
        <f t="shared" ref="AE2102:AE2111" si="2918">IF(AND(LataProjekcji&lt;$E2102,LataProjekcji&gt;=$D2102),AE2089+AD2102,0)</f>
        <v>0</v>
      </c>
    </row>
    <row r="2103" spans="2:31" hidden="1">
      <c r="B2103" s="1">
        <f t="shared" ref="B2103:F2106" si="2919">B2090</f>
        <v>0</v>
      </c>
      <c r="D2103" s="1">
        <f t="shared" si="2919"/>
        <v>0</v>
      </c>
      <c r="E2103" s="1">
        <f t="shared" si="2919"/>
        <v>1900</v>
      </c>
      <c r="F2103" s="163">
        <f t="shared" si="2919"/>
        <v>0</v>
      </c>
      <c r="G2103" s="22"/>
      <c r="H2103" s="21"/>
      <c r="I2103" s="21"/>
      <c r="J2103" s="22" t="b">
        <f t="shared" si="2908"/>
        <v>0</v>
      </c>
      <c r="K2103" s="5">
        <f t="shared" si="2909"/>
        <v>0</v>
      </c>
      <c r="L2103" s="5">
        <f t="shared" ref="L2103:W2103" si="2920">IF(AND(LataProjekcji&lt;$E2103,LataProjekcji&gt;=$D2103),L2090+K2103,0)</f>
        <v>0</v>
      </c>
      <c r="M2103" s="5">
        <f t="shared" si="2920"/>
        <v>0</v>
      </c>
      <c r="N2103" s="5">
        <f t="shared" si="2920"/>
        <v>0</v>
      </c>
      <c r="O2103" s="5">
        <f t="shared" si="2920"/>
        <v>0</v>
      </c>
      <c r="P2103" s="5">
        <f t="shared" si="2920"/>
        <v>0</v>
      </c>
      <c r="Q2103" s="5">
        <f t="shared" si="2920"/>
        <v>0</v>
      </c>
      <c r="R2103" s="5">
        <f t="shared" si="2920"/>
        <v>0</v>
      </c>
      <c r="S2103" s="5">
        <f t="shared" si="2920"/>
        <v>0</v>
      </c>
      <c r="T2103" s="5">
        <f t="shared" si="2920"/>
        <v>0</v>
      </c>
      <c r="U2103" s="5">
        <f t="shared" si="2920"/>
        <v>0</v>
      </c>
      <c r="V2103" s="5">
        <f t="shared" si="2920"/>
        <v>0</v>
      </c>
      <c r="W2103" s="5">
        <f t="shared" si="2920"/>
        <v>0</v>
      </c>
      <c r="X2103" s="5">
        <f t="shared" si="2911"/>
        <v>0</v>
      </c>
      <c r="Y2103" s="5">
        <f t="shared" si="2912"/>
        <v>0</v>
      </c>
      <c r="Z2103" s="5">
        <f t="shared" si="2913"/>
        <v>0</v>
      </c>
      <c r="AA2103" s="5">
        <f t="shared" si="2914"/>
        <v>0</v>
      </c>
      <c r="AB2103" s="5">
        <f t="shared" si="2915"/>
        <v>0</v>
      </c>
      <c r="AC2103" s="5">
        <f t="shared" si="2916"/>
        <v>0</v>
      </c>
      <c r="AD2103" s="5">
        <f t="shared" si="2917"/>
        <v>0</v>
      </c>
      <c r="AE2103" s="5">
        <f t="shared" si="2918"/>
        <v>0</v>
      </c>
    </row>
    <row r="2104" spans="2:31" hidden="1">
      <c r="B2104" s="1">
        <f t="shared" si="2919"/>
        <v>0</v>
      </c>
      <c r="D2104" s="1">
        <f t="shared" si="2919"/>
        <v>0</v>
      </c>
      <c r="E2104" s="1">
        <f t="shared" si="2919"/>
        <v>1900</v>
      </c>
      <c r="F2104" s="163">
        <f t="shared" si="2919"/>
        <v>0</v>
      </c>
      <c r="G2104" s="22"/>
      <c r="H2104" s="21"/>
      <c r="I2104" s="21"/>
      <c r="J2104" s="22" t="b">
        <f t="shared" si="2908"/>
        <v>0</v>
      </c>
      <c r="K2104" s="5">
        <f t="shared" si="2909"/>
        <v>0</v>
      </c>
      <c r="L2104" s="5">
        <f t="shared" ref="L2104:W2104" si="2921">IF(AND(LataProjekcji&lt;$E2104,LataProjekcji&gt;=$D2104),L2091+K2104,0)</f>
        <v>0</v>
      </c>
      <c r="M2104" s="5">
        <f t="shared" si="2921"/>
        <v>0</v>
      </c>
      <c r="N2104" s="5">
        <f t="shared" si="2921"/>
        <v>0</v>
      </c>
      <c r="O2104" s="5">
        <f t="shared" si="2921"/>
        <v>0</v>
      </c>
      <c r="P2104" s="5">
        <f t="shared" si="2921"/>
        <v>0</v>
      </c>
      <c r="Q2104" s="5">
        <f t="shared" si="2921"/>
        <v>0</v>
      </c>
      <c r="R2104" s="5">
        <f t="shared" si="2921"/>
        <v>0</v>
      </c>
      <c r="S2104" s="5">
        <f t="shared" si="2921"/>
        <v>0</v>
      </c>
      <c r="T2104" s="5">
        <f t="shared" si="2921"/>
        <v>0</v>
      </c>
      <c r="U2104" s="5">
        <f t="shared" si="2921"/>
        <v>0</v>
      </c>
      <c r="V2104" s="5">
        <f t="shared" si="2921"/>
        <v>0</v>
      </c>
      <c r="W2104" s="5">
        <f t="shared" si="2921"/>
        <v>0</v>
      </c>
      <c r="X2104" s="5">
        <f t="shared" si="2911"/>
        <v>0</v>
      </c>
      <c r="Y2104" s="5">
        <f t="shared" si="2912"/>
        <v>0</v>
      </c>
      <c r="Z2104" s="5">
        <f t="shared" si="2913"/>
        <v>0</v>
      </c>
      <c r="AA2104" s="5">
        <f t="shared" si="2914"/>
        <v>0</v>
      </c>
      <c r="AB2104" s="5">
        <f t="shared" si="2915"/>
        <v>0</v>
      </c>
      <c r="AC2104" s="5">
        <f t="shared" si="2916"/>
        <v>0</v>
      </c>
      <c r="AD2104" s="5">
        <f t="shared" si="2917"/>
        <v>0</v>
      </c>
      <c r="AE2104" s="5">
        <f t="shared" si="2918"/>
        <v>0</v>
      </c>
    </row>
    <row r="2105" spans="2:31" hidden="1">
      <c r="B2105" s="1">
        <f t="shared" si="2919"/>
        <v>0</v>
      </c>
      <c r="D2105" s="1">
        <f t="shared" si="2919"/>
        <v>0</v>
      </c>
      <c r="E2105" s="1">
        <f t="shared" si="2919"/>
        <v>1900</v>
      </c>
      <c r="F2105" s="163">
        <f t="shared" si="2919"/>
        <v>0</v>
      </c>
      <c r="G2105" s="22"/>
      <c r="H2105" s="21"/>
      <c r="I2105" s="21"/>
      <c r="J2105" s="22" t="b">
        <f t="shared" si="2908"/>
        <v>0</v>
      </c>
      <c r="K2105" s="5">
        <f t="shared" si="2909"/>
        <v>0</v>
      </c>
      <c r="L2105" s="5">
        <f t="shared" ref="L2105:W2105" si="2922">IF(AND(LataProjekcji&lt;$E2105,LataProjekcji&gt;=$D2105),L2092+K2105,0)</f>
        <v>0</v>
      </c>
      <c r="M2105" s="5">
        <f t="shared" si="2922"/>
        <v>0</v>
      </c>
      <c r="N2105" s="5">
        <f t="shared" si="2922"/>
        <v>0</v>
      </c>
      <c r="O2105" s="5">
        <f t="shared" si="2922"/>
        <v>0</v>
      </c>
      <c r="P2105" s="5">
        <f t="shared" si="2922"/>
        <v>0</v>
      </c>
      <c r="Q2105" s="5">
        <f t="shared" si="2922"/>
        <v>0</v>
      </c>
      <c r="R2105" s="5">
        <f t="shared" si="2922"/>
        <v>0</v>
      </c>
      <c r="S2105" s="5">
        <f t="shared" si="2922"/>
        <v>0</v>
      </c>
      <c r="T2105" s="5">
        <f t="shared" si="2922"/>
        <v>0</v>
      </c>
      <c r="U2105" s="5">
        <f t="shared" si="2922"/>
        <v>0</v>
      </c>
      <c r="V2105" s="5">
        <f t="shared" si="2922"/>
        <v>0</v>
      </c>
      <c r="W2105" s="5">
        <f t="shared" si="2922"/>
        <v>0</v>
      </c>
      <c r="X2105" s="5">
        <f t="shared" si="2911"/>
        <v>0</v>
      </c>
      <c r="Y2105" s="5">
        <f t="shared" si="2912"/>
        <v>0</v>
      </c>
      <c r="Z2105" s="5">
        <f t="shared" si="2913"/>
        <v>0</v>
      </c>
      <c r="AA2105" s="5">
        <f t="shared" si="2914"/>
        <v>0</v>
      </c>
      <c r="AB2105" s="5">
        <f t="shared" si="2915"/>
        <v>0</v>
      </c>
      <c r="AC2105" s="5">
        <f t="shared" si="2916"/>
        <v>0</v>
      </c>
      <c r="AD2105" s="5">
        <f t="shared" si="2917"/>
        <v>0</v>
      </c>
      <c r="AE2105" s="5">
        <f t="shared" si="2918"/>
        <v>0</v>
      </c>
    </row>
    <row r="2106" spans="2:31" hidden="1">
      <c r="B2106" s="1">
        <f t="shared" si="2919"/>
        <v>0</v>
      </c>
      <c r="D2106" s="1">
        <f t="shared" si="2919"/>
        <v>0</v>
      </c>
      <c r="E2106" s="1">
        <f t="shared" si="2919"/>
        <v>1900</v>
      </c>
      <c r="F2106" s="163">
        <f t="shared" si="2919"/>
        <v>0</v>
      </c>
      <c r="G2106" s="22"/>
      <c r="H2106" s="21"/>
      <c r="I2106" s="21"/>
      <c r="J2106" s="22" t="b">
        <f t="shared" si="2908"/>
        <v>0</v>
      </c>
      <c r="K2106" s="5">
        <f t="shared" si="2909"/>
        <v>0</v>
      </c>
      <c r="L2106" s="5">
        <f t="shared" ref="L2106:W2106" si="2923">IF(AND(LataProjekcji&lt;$E2106,LataProjekcji&gt;=$D2106),L2093+K2106,0)</f>
        <v>0</v>
      </c>
      <c r="M2106" s="5">
        <f t="shared" si="2923"/>
        <v>0</v>
      </c>
      <c r="N2106" s="5">
        <f t="shared" si="2923"/>
        <v>0</v>
      </c>
      <c r="O2106" s="5">
        <f t="shared" si="2923"/>
        <v>0</v>
      </c>
      <c r="P2106" s="5">
        <f t="shared" si="2923"/>
        <v>0</v>
      </c>
      <c r="Q2106" s="5">
        <f t="shared" si="2923"/>
        <v>0</v>
      </c>
      <c r="R2106" s="5">
        <f t="shared" si="2923"/>
        <v>0</v>
      </c>
      <c r="S2106" s="5">
        <f t="shared" si="2923"/>
        <v>0</v>
      </c>
      <c r="T2106" s="5">
        <f t="shared" si="2923"/>
        <v>0</v>
      </c>
      <c r="U2106" s="5">
        <f t="shared" si="2923"/>
        <v>0</v>
      </c>
      <c r="V2106" s="5">
        <f t="shared" si="2923"/>
        <v>0</v>
      </c>
      <c r="W2106" s="5">
        <f t="shared" si="2923"/>
        <v>0</v>
      </c>
      <c r="X2106" s="5">
        <f t="shared" si="2911"/>
        <v>0</v>
      </c>
      <c r="Y2106" s="5">
        <f t="shared" si="2912"/>
        <v>0</v>
      </c>
      <c r="Z2106" s="5">
        <f t="shared" si="2913"/>
        <v>0</v>
      </c>
      <c r="AA2106" s="5">
        <f t="shared" si="2914"/>
        <v>0</v>
      </c>
      <c r="AB2106" s="5">
        <f t="shared" si="2915"/>
        <v>0</v>
      </c>
      <c r="AC2106" s="5">
        <f t="shared" si="2916"/>
        <v>0</v>
      </c>
      <c r="AD2106" s="5">
        <f t="shared" si="2917"/>
        <v>0</v>
      </c>
      <c r="AE2106" s="5">
        <f t="shared" si="2918"/>
        <v>0</v>
      </c>
    </row>
    <row r="2107" spans="2:31" hidden="1">
      <c r="B2107" s="258">
        <f>B2094</f>
        <v>0</v>
      </c>
      <c r="C2107" s="258"/>
      <c r="D2107" s="258">
        <f t="shared" ref="D2107:F2111" si="2924">D2094</f>
        <v>0</v>
      </c>
      <c r="E2107" s="258">
        <f t="shared" si="2924"/>
        <v>1900</v>
      </c>
      <c r="F2107" s="260">
        <f t="shared" si="2924"/>
        <v>0</v>
      </c>
      <c r="G2107" s="77"/>
      <c r="H2107" s="261"/>
      <c r="I2107" s="261"/>
      <c r="J2107" s="77" t="b">
        <f t="shared" si="2908"/>
        <v>0</v>
      </c>
      <c r="K2107" s="259">
        <f t="shared" si="2909"/>
        <v>0</v>
      </c>
      <c r="L2107" s="259">
        <f t="shared" ref="L2107:W2107" si="2925">IF(AND(LataProjekcji&lt;$E2107,LataProjekcji&gt;=$D2107),L2094+K2107,0)</f>
        <v>0</v>
      </c>
      <c r="M2107" s="259">
        <f t="shared" si="2925"/>
        <v>0</v>
      </c>
      <c r="N2107" s="259">
        <f t="shared" si="2925"/>
        <v>0</v>
      </c>
      <c r="O2107" s="259">
        <f t="shared" si="2925"/>
        <v>0</v>
      </c>
      <c r="P2107" s="259">
        <f t="shared" si="2925"/>
        <v>0</v>
      </c>
      <c r="Q2107" s="259">
        <f t="shared" si="2925"/>
        <v>0</v>
      </c>
      <c r="R2107" s="259">
        <f t="shared" si="2925"/>
        <v>0</v>
      </c>
      <c r="S2107" s="259">
        <f t="shared" si="2925"/>
        <v>0</v>
      </c>
      <c r="T2107" s="259">
        <f t="shared" si="2925"/>
        <v>0</v>
      </c>
      <c r="U2107" s="259">
        <f t="shared" si="2925"/>
        <v>0</v>
      </c>
      <c r="V2107" s="259">
        <f t="shared" si="2925"/>
        <v>0</v>
      </c>
      <c r="W2107" s="259">
        <f t="shared" si="2925"/>
        <v>0</v>
      </c>
      <c r="X2107" s="259">
        <f t="shared" si="2911"/>
        <v>0</v>
      </c>
      <c r="Y2107" s="259">
        <f t="shared" si="2912"/>
        <v>0</v>
      </c>
      <c r="Z2107" s="259">
        <f t="shared" si="2913"/>
        <v>0</v>
      </c>
      <c r="AA2107" s="259">
        <f t="shared" si="2914"/>
        <v>0</v>
      </c>
      <c r="AB2107" s="259">
        <f t="shared" si="2915"/>
        <v>0</v>
      </c>
      <c r="AC2107" s="259">
        <f t="shared" si="2916"/>
        <v>0</v>
      </c>
      <c r="AD2107" s="259">
        <f t="shared" si="2917"/>
        <v>0</v>
      </c>
      <c r="AE2107" s="259">
        <f t="shared" si="2918"/>
        <v>0</v>
      </c>
    </row>
    <row r="2108" spans="2:31" hidden="1">
      <c r="B2108" s="258">
        <f>B2095</f>
        <v>0</v>
      </c>
      <c r="C2108" s="258"/>
      <c r="D2108" s="258">
        <f t="shared" si="2924"/>
        <v>0</v>
      </c>
      <c r="E2108" s="258">
        <f t="shared" si="2924"/>
        <v>1900</v>
      </c>
      <c r="F2108" s="260">
        <f t="shared" si="2924"/>
        <v>0</v>
      </c>
      <c r="G2108" s="77"/>
      <c r="H2108" s="261"/>
      <c r="I2108" s="261"/>
      <c r="J2108" s="77" t="b">
        <f t="shared" si="2908"/>
        <v>0</v>
      </c>
      <c r="K2108" s="259">
        <f t="shared" si="2909"/>
        <v>0</v>
      </c>
      <c r="L2108" s="259">
        <f t="shared" ref="L2108:W2108" si="2926">IF(AND(LataProjekcji&lt;$E2108,LataProjekcji&gt;=$D2108),L2095+K2108,0)</f>
        <v>0</v>
      </c>
      <c r="M2108" s="259">
        <f t="shared" si="2926"/>
        <v>0</v>
      </c>
      <c r="N2108" s="259">
        <f t="shared" si="2926"/>
        <v>0</v>
      </c>
      <c r="O2108" s="259">
        <f t="shared" si="2926"/>
        <v>0</v>
      </c>
      <c r="P2108" s="259">
        <f t="shared" si="2926"/>
        <v>0</v>
      </c>
      <c r="Q2108" s="259">
        <f t="shared" si="2926"/>
        <v>0</v>
      </c>
      <c r="R2108" s="259">
        <f t="shared" si="2926"/>
        <v>0</v>
      </c>
      <c r="S2108" s="259">
        <f t="shared" si="2926"/>
        <v>0</v>
      </c>
      <c r="T2108" s="259">
        <f t="shared" si="2926"/>
        <v>0</v>
      </c>
      <c r="U2108" s="259">
        <f t="shared" si="2926"/>
        <v>0</v>
      </c>
      <c r="V2108" s="259">
        <f t="shared" si="2926"/>
        <v>0</v>
      </c>
      <c r="W2108" s="259">
        <f t="shared" si="2926"/>
        <v>0</v>
      </c>
      <c r="X2108" s="259">
        <f t="shared" si="2911"/>
        <v>0</v>
      </c>
      <c r="Y2108" s="259">
        <f t="shared" si="2912"/>
        <v>0</v>
      </c>
      <c r="Z2108" s="259">
        <f t="shared" si="2913"/>
        <v>0</v>
      </c>
      <c r="AA2108" s="259">
        <f t="shared" si="2914"/>
        <v>0</v>
      </c>
      <c r="AB2108" s="259">
        <f t="shared" si="2915"/>
        <v>0</v>
      </c>
      <c r="AC2108" s="259">
        <f t="shared" si="2916"/>
        <v>0</v>
      </c>
      <c r="AD2108" s="259">
        <f t="shared" si="2917"/>
        <v>0</v>
      </c>
      <c r="AE2108" s="259">
        <f t="shared" si="2918"/>
        <v>0</v>
      </c>
    </row>
    <row r="2109" spans="2:31" hidden="1">
      <c r="B2109" s="258">
        <f>B2096</f>
        <v>0</v>
      </c>
      <c r="C2109" s="258"/>
      <c r="D2109" s="258">
        <f t="shared" si="2924"/>
        <v>0</v>
      </c>
      <c r="E2109" s="258">
        <f t="shared" si="2924"/>
        <v>1900</v>
      </c>
      <c r="F2109" s="260">
        <f t="shared" si="2924"/>
        <v>0</v>
      </c>
      <c r="G2109" s="77"/>
      <c r="H2109" s="261"/>
      <c r="I2109" s="261"/>
      <c r="J2109" s="77" t="b">
        <f t="shared" si="2908"/>
        <v>0</v>
      </c>
      <c r="K2109" s="259">
        <f t="shared" si="2909"/>
        <v>0</v>
      </c>
      <c r="L2109" s="259">
        <f t="shared" ref="L2109:W2109" si="2927">IF(AND(LataProjekcji&lt;$E2109,LataProjekcji&gt;=$D2109),L2096+K2109,0)</f>
        <v>0</v>
      </c>
      <c r="M2109" s="259">
        <f t="shared" si="2927"/>
        <v>0</v>
      </c>
      <c r="N2109" s="259">
        <f t="shared" si="2927"/>
        <v>0</v>
      </c>
      <c r="O2109" s="259">
        <f t="shared" si="2927"/>
        <v>0</v>
      </c>
      <c r="P2109" s="259">
        <f t="shared" si="2927"/>
        <v>0</v>
      </c>
      <c r="Q2109" s="259">
        <f t="shared" si="2927"/>
        <v>0</v>
      </c>
      <c r="R2109" s="259">
        <f t="shared" si="2927"/>
        <v>0</v>
      </c>
      <c r="S2109" s="259">
        <f t="shared" si="2927"/>
        <v>0</v>
      </c>
      <c r="T2109" s="259">
        <f t="shared" si="2927"/>
        <v>0</v>
      </c>
      <c r="U2109" s="259">
        <f t="shared" si="2927"/>
        <v>0</v>
      </c>
      <c r="V2109" s="259">
        <f t="shared" si="2927"/>
        <v>0</v>
      </c>
      <c r="W2109" s="259">
        <f t="shared" si="2927"/>
        <v>0</v>
      </c>
      <c r="X2109" s="259">
        <f t="shared" si="2911"/>
        <v>0</v>
      </c>
      <c r="Y2109" s="259">
        <f t="shared" si="2912"/>
        <v>0</v>
      </c>
      <c r="Z2109" s="259">
        <f t="shared" si="2913"/>
        <v>0</v>
      </c>
      <c r="AA2109" s="259">
        <f t="shared" si="2914"/>
        <v>0</v>
      </c>
      <c r="AB2109" s="259">
        <f t="shared" si="2915"/>
        <v>0</v>
      </c>
      <c r="AC2109" s="259">
        <f t="shared" si="2916"/>
        <v>0</v>
      </c>
      <c r="AD2109" s="259">
        <f t="shared" si="2917"/>
        <v>0</v>
      </c>
      <c r="AE2109" s="259">
        <f t="shared" si="2918"/>
        <v>0</v>
      </c>
    </row>
    <row r="2110" spans="2:31" hidden="1">
      <c r="B2110" s="258">
        <f>B2097</f>
        <v>0</v>
      </c>
      <c r="C2110" s="258"/>
      <c r="D2110" s="258">
        <f t="shared" si="2924"/>
        <v>0</v>
      </c>
      <c r="E2110" s="258">
        <f t="shared" si="2924"/>
        <v>1900</v>
      </c>
      <c r="F2110" s="260">
        <f t="shared" si="2924"/>
        <v>0</v>
      </c>
      <c r="G2110" s="77"/>
      <c r="H2110" s="261"/>
      <c r="I2110" s="261"/>
      <c r="J2110" s="77" t="b">
        <f t="shared" si="2908"/>
        <v>0</v>
      </c>
      <c r="K2110" s="259">
        <f t="shared" si="2909"/>
        <v>0</v>
      </c>
      <c r="L2110" s="259">
        <f t="shared" ref="L2110:W2110" si="2928">IF(AND(LataProjekcji&lt;$E2110,LataProjekcji&gt;=$D2110),L2097+K2110,0)</f>
        <v>0</v>
      </c>
      <c r="M2110" s="259">
        <f t="shared" si="2928"/>
        <v>0</v>
      </c>
      <c r="N2110" s="259">
        <f t="shared" si="2928"/>
        <v>0</v>
      </c>
      <c r="O2110" s="259">
        <f t="shared" si="2928"/>
        <v>0</v>
      </c>
      <c r="P2110" s="259">
        <f t="shared" si="2928"/>
        <v>0</v>
      </c>
      <c r="Q2110" s="259">
        <f t="shared" si="2928"/>
        <v>0</v>
      </c>
      <c r="R2110" s="259">
        <f t="shared" si="2928"/>
        <v>0</v>
      </c>
      <c r="S2110" s="259">
        <f t="shared" si="2928"/>
        <v>0</v>
      </c>
      <c r="T2110" s="259">
        <f t="shared" si="2928"/>
        <v>0</v>
      </c>
      <c r="U2110" s="259">
        <f t="shared" si="2928"/>
        <v>0</v>
      </c>
      <c r="V2110" s="259">
        <f t="shared" si="2928"/>
        <v>0</v>
      </c>
      <c r="W2110" s="259">
        <f t="shared" si="2928"/>
        <v>0</v>
      </c>
      <c r="X2110" s="259">
        <f t="shared" si="2911"/>
        <v>0</v>
      </c>
      <c r="Y2110" s="259">
        <f t="shared" si="2912"/>
        <v>0</v>
      </c>
      <c r="Z2110" s="259">
        <f t="shared" si="2913"/>
        <v>0</v>
      </c>
      <c r="AA2110" s="259">
        <f t="shared" si="2914"/>
        <v>0</v>
      </c>
      <c r="AB2110" s="259">
        <f t="shared" si="2915"/>
        <v>0</v>
      </c>
      <c r="AC2110" s="259">
        <f t="shared" si="2916"/>
        <v>0</v>
      </c>
      <c r="AD2110" s="259">
        <f t="shared" si="2917"/>
        <v>0</v>
      </c>
      <c r="AE2110" s="259">
        <f t="shared" si="2918"/>
        <v>0</v>
      </c>
    </row>
    <row r="2111" spans="2:31" hidden="1">
      <c r="B2111" s="258">
        <f>B2098</f>
        <v>0</v>
      </c>
      <c r="C2111" s="258"/>
      <c r="D2111" s="258">
        <f t="shared" si="2924"/>
        <v>0</v>
      </c>
      <c r="E2111" s="258">
        <f t="shared" si="2924"/>
        <v>1900</v>
      </c>
      <c r="F2111" s="260">
        <f t="shared" si="2924"/>
        <v>0</v>
      </c>
      <c r="G2111" s="77"/>
      <c r="H2111" s="261"/>
      <c r="I2111" s="261"/>
      <c r="J2111" s="77" t="b">
        <f t="shared" si="2908"/>
        <v>0</v>
      </c>
      <c r="K2111" s="259">
        <f t="shared" si="2909"/>
        <v>0</v>
      </c>
      <c r="L2111" s="259">
        <f t="shared" ref="L2111:W2111" si="2929">IF(AND(LataProjekcji&lt;$E2111,LataProjekcji&gt;=$D2111),L2098+K2111,0)</f>
        <v>0</v>
      </c>
      <c r="M2111" s="259">
        <f t="shared" si="2929"/>
        <v>0</v>
      </c>
      <c r="N2111" s="259">
        <f t="shared" si="2929"/>
        <v>0</v>
      </c>
      <c r="O2111" s="259">
        <f t="shared" si="2929"/>
        <v>0</v>
      </c>
      <c r="P2111" s="259">
        <f t="shared" si="2929"/>
        <v>0</v>
      </c>
      <c r="Q2111" s="259">
        <f t="shared" si="2929"/>
        <v>0</v>
      </c>
      <c r="R2111" s="259">
        <f t="shared" si="2929"/>
        <v>0</v>
      </c>
      <c r="S2111" s="259">
        <f t="shared" si="2929"/>
        <v>0</v>
      </c>
      <c r="T2111" s="259">
        <f t="shared" si="2929"/>
        <v>0</v>
      </c>
      <c r="U2111" s="259">
        <f t="shared" si="2929"/>
        <v>0</v>
      </c>
      <c r="V2111" s="259">
        <f t="shared" si="2929"/>
        <v>0</v>
      </c>
      <c r="W2111" s="259">
        <f t="shared" si="2929"/>
        <v>0</v>
      </c>
      <c r="X2111" s="259">
        <f t="shared" si="2911"/>
        <v>0</v>
      </c>
      <c r="Y2111" s="259">
        <f t="shared" si="2912"/>
        <v>0</v>
      </c>
      <c r="Z2111" s="259">
        <f t="shared" si="2913"/>
        <v>0</v>
      </c>
      <c r="AA2111" s="259">
        <f t="shared" si="2914"/>
        <v>0</v>
      </c>
      <c r="AB2111" s="259">
        <f t="shared" si="2915"/>
        <v>0</v>
      </c>
      <c r="AC2111" s="259">
        <f t="shared" si="2916"/>
        <v>0</v>
      </c>
      <c r="AD2111" s="259">
        <f t="shared" si="2917"/>
        <v>0</v>
      </c>
      <c r="AE2111" s="259">
        <f t="shared" si="2918"/>
        <v>0</v>
      </c>
    </row>
    <row r="2112" spans="2:31" hidden="1">
      <c r="B2112" s="7" t="s">
        <v>316</v>
      </c>
      <c r="C2112" s="7"/>
      <c r="J2112" s="13"/>
      <c r="K2112" s="13">
        <f>SUM(K2102:K2111)</f>
        <v>0</v>
      </c>
      <c r="L2112" s="13">
        <f t="shared" ref="L2112:W2112" si="2930">SUM(L2102:L2111)</f>
        <v>0</v>
      </c>
      <c r="M2112" s="13">
        <f t="shared" si="2930"/>
        <v>0</v>
      </c>
      <c r="N2112" s="13">
        <f t="shared" si="2930"/>
        <v>0</v>
      </c>
      <c r="O2112" s="13">
        <f t="shared" si="2930"/>
        <v>0</v>
      </c>
      <c r="P2112" s="13">
        <f t="shared" si="2930"/>
        <v>0</v>
      </c>
      <c r="Q2112" s="13">
        <f t="shared" si="2930"/>
        <v>0</v>
      </c>
      <c r="R2112" s="13">
        <f t="shared" si="2930"/>
        <v>0</v>
      </c>
      <c r="S2112" s="13">
        <f t="shared" si="2930"/>
        <v>0</v>
      </c>
      <c r="T2112" s="13">
        <f t="shared" si="2930"/>
        <v>0</v>
      </c>
      <c r="U2112" s="13">
        <f t="shared" si="2930"/>
        <v>0</v>
      </c>
      <c r="V2112" s="13">
        <f t="shared" si="2930"/>
        <v>0</v>
      </c>
      <c r="W2112" s="13">
        <f t="shared" si="2930"/>
        <v>0</v>
      </c>
      <c r="X2112" s="13">
        <f>SUM(X2102:X2111)</f>
        <v>0</v>
      </c>
      <c r="Y2112" s="13">
        <f>SUM(Y2102:Y2111)</f>
        <v>0</v>
      </c>
      <c r="Z2112" s="13">
        <f t="shared" ref="Z2112:AA2112" si="2931">SUM(Z2102:Z2111)</f>
        <v>0</v>
      </c>
      <c r="AA2112" s="13">
        <f t="shared" si="2931"/>
        <v>0</v>
      </c>
      <c r="AB2112" s="13">
        <f t="shared" ref="AB2112:AE2112" si="2932">SUM(AB2102:AB2111)</f>
        <v>0</v>
      </c>
      <c r="AC2112" s="13">
        <f t="shared" si="2932"/>
        <v>0</v>
      </c>
      <c r="AD2112" s="13">
        <f t="shared" si="2932"/>
        <v>0</v>
      </c>
      <c r="AE2112" s="13">
        <f t="shared" si="2932"/>
        <v>0</v>
      </c>
    </row>
    <row r="2114" spans="2:31" hidden="1">
      <c r="B2114" s="1" t="s">
        <v>418</v>
      </c>
      <c r="K2114" s="3" t="str">
        <f t="shared" ref="K2114:AE2114" si="2933">LataProjekcji</f>
        <v>Uzupełnij dane</v>
      </c>
      <c r="L2114" s="3" t="str">
        <f t="shared" si="2933"/>
        <v/>
      </c>
      <c r="M2114" s="3" t="str">
        <f t="shared" si="2933"/>
        <v/>
      </c>
      <c r="N2114" s="3" t="str">
        <f t="shared" si="2933"/>
        <v/>
      </c>
      <c r="O2114" s="3" t="str">
        <f t="shared" si="2933"/>
        <v/>
      </c>
      <c r="P2114" s="3" t="str">
        <f t="shared" si="2933"/>
        <v/>
      </c>
      <c r="Q2114" s="3" t="str">
        <f t="shared" si="2933"/>
        <v/>
      </c>
      <c r="R2114" s="3" t="str">
        <f t="shared" si="2933"/>
        <v/>
      </c>
      <c r="S2114" s="3" t="str">
        <f t="shared" si="2933"/>
        <v/>
      </c>
      <c r="T2114" s="3" t="str">
        <f t="shared" si="2933"/>
        <v/>
      </c>
      <c r="U2114" s="3" t="str">
        <f t="shared" si="2933"/>
        <v/>
      </c>
      <c r="V2114" s="3" t="str">
        <f t="shared" si="2933"/>
        <v/>
      </c>
      <c r="W2114" s="3" t="str">
        <f t="shared" si="2933"/>
        <v/>
      </c>
      <c r="X2114" s="3" t="str">
        <f t="shared" si="2933"/>
        <v/>
      </c>
      <c r="Y2114" s="3" t="str">
        <f t="shared" si="2933"/>
        <v/>
      </c>
      <c r="Z2114" s="3" t="str">
        <f t="shared" si="2933"/>
        <v/>
      </c>
      <c r="AA2114" s="3" t="str">
        <f t="shared" si="2933"/>
        <v/>
      </c>
      <c r="AB2114" s="3" t="str">
        <f t="shared" si="2933"/>
        <v/>
      </c>
      <c r="AC2114" s="3" t="str">
        <f t="shared" si="2933"/>
        <v/>
      </c>
      <c r="AD2114" s="3" t="str">
        <f t="shared" si="2933"/>
        <v/>
      </c>
      <c r="AE2114" s="3" t="str">
        <f t="shared" si="2933"/>
        <v/>
      </c>
    </row>
    <row r="2115" spans="2:31" hidden="1">
      <c r="B2115" s="1">
        <f t="shared" ref="B2115:E2119" si="2934">B2102</f>
        <v>0</v>
      </c>
      <c r="D2115" s="1">
        <f t="shared" si="2934"/>
        <v>0</v>
      </c>
      <c r="E2115" s="1">
        <f t="shared" si="2934"/>
        <v>1900</v>
      </c>
      <c r="F2115" s="163">
        <f t="shared" ref="F2115:F2124" si="2935">F2089</f>
        <v>0</v>
      </c>
      <c r="G2115" s="22"/>
      <c r="H2115" s="21"/>
      <c r="I2115" s="21"/>
      <c r="J2115" s="22"/>
      <c r="K2115" s="5">
        <f t="shared" ref="K2115:W2115" si="2936">IF(LataProjekcji&lt;$E2115,ROUND(K2089*$F2115,0),0)</f>
        <v>0</v>
      </c>
      <c r="L2115" s="5">
        <f t="shared" si="2936"/>
        <v>0</v>
      </c>
      <c r="M2115" s="5">
        <f t="shared" si="2936"/>
        <v>0</v>
      </c>
      <c r="N2115" s="5">
        <f t="shared" si="2936"/>
        <v>0</v>
      </c>
      <c r="O2115" s="5">
        <f t="shared" si="2936"/>
        <v>0</v>
      </c>
      <c r="P2115" s="5">
        <f t="shared" si="2936"/>
        <v>0</v>
      </c>
      <c r="Q2115" s="5">
        <f t="shared" si="2936"/>
        <v>0</v>
      </c>
      <c r="R2115" s="5">
        <f t="shared" si="2936"/>
        <v>0</v>
      </c>
      <c r="S2115" s="5">
        <f t="shared" si="2936"/>
        <v>0</v>
      </c>
      <c r="T2115" s="5">
        <f t="shared" si="2936"/>
        <v>0</v>
      </c>
      <c r="U2115" s="5">
        <f t="shared" si="2936"/>
        <v>0</v>
      </c>
      <c r="V2115" s="5">
        <f t="shared" si="2936"/>
        <v>0</v>
      </c>
      <c r="W2115" s="5">
        <f t="shared" si="2936"/>
        <v>0</v>
      </c>
      <c r="X2115" s="5">
        <f t="shared" ref="X2115:Y2124" si="2937">IF(LataProjekcji&lt;$E2115,ROUND(X2089*$F2115,0),0)</f>
        <v>0</v>
      </c>
      <c r="Y2115" s="5">
        <f t="shared" si="2937"/>
        <v>0</v>
      </c>
      <c r="Z2115" s="5">
        <f t="shared" ref="Z2115:AA2115" si="2938">IF(LataProjekcji&lt;$E2115,ROUND(Z2089*$F2115,0),0)</f>
        <v>0</v>
      </c>
      <c r="AA2115" s="5">
        <f t="shared" si="2938"/>
        <v>0</v>
      </c>
      <c r="AB2115" s="5">
        <f t="shared" ref="AB2115:AE2115" si="2939">IF(LataProjekcji&lt;$E2115,ROUND(AB2089*$F2115,0),0)</f>
        <v>0</v>
      </c>
      <c r="AC2115" s="5">
        <f t="shared" si="2939"/>
        <v>0</v>
      </c>
      <c r="AD2115" s="5">
        <f t="shared" si="2939"/>
        <v>0</v>
      </c>
      <c r="AE2115" s="5">
        <f t="shared" si="2939"/>
        <v>0</v>
      </c>
    </row>
    <row r="2116" spans="2:31" hidden="1">
      <c r="B2116" s="1">
        <f t="shared" si="2934"/>
        <v>0</v>
      </c>
      <c r="D2116" s="1">
        <f t="shared" si="2934"/>
        <v>0</v>
      </c>
      <c r="E2116" s="1">
        <f t="shared" si="2934"/>
        <v>1900</v>
      </c>
      <c r="F2116" s="163">
        <f t="shared" si="2935"/>
        <v>0</v>
      </c>
      <c r="G2116" s="22"/>
      <c r="H2116" s="21"/>
      <c r="I2116" s="21"/>
      <c r="J2116" s="22"/>
      <c r="K2116" s="5">
        <f t="shared" ref="K2116:W2116" si="2940">IF(LataProjekcji&lt;$E2116,ROUND(K2090*$F2116,0),0)</f>
        <v>0</v>
      </c>
      <c r="L2116" s="5">
        <f t="shared" si="2940"/>
        <v>0</v>
      </c>
      <c r="M2116" s="5">
        <f t="shared" si="2940"/>
        <v>0</v>
      </c>
      <c r="N2116" s="5">
        <f t="shared" si="2940"/>
        <v>0</v>
      </c>
      <c r="O2116" s="5">
        <f t="shared" si="2940"/>
        <v>0</v>
      </c>
      <c r="P2116" s="5">
        <f t="shared" si="2940"/>
        <v>0</v>
      </c>
      <c r="Q2116" s="5">
        <f t="shared" si="2940"/>
        <v>0</v>
      </c>
      <c r="R2116" s="5">
        <f t="shared" si="2940"/>
        <v>0</v>
      </c>
      <c r="S2116" s="5">
        <f t="shared" si="2940"/>
        <v>0</v>
      </c>
      <c r="T2116" s="5">
        <f t="shared" si="2940"/>
        <v>0</v>
      </c>
      <c r="U2116" s="5">
        <f t="shared" si="2940"/>
        <v>0</v>
      </c>
      <c r="V2116" s="5">
        <f t="shared" si="2940"/>
        <v>0</v>
      </c>
      <c r="W2116" s="5">
        <f t="shared" si="2940"/>
        <v>0</v>
      </c>
      <c r="X2116" s="5">
        <f t="shared" si="2937"/>
        <v>0</v>
      </c>
      <c r="Y2116" s="5">
        <f t="shared" si="2937"/>
        <v>0</v>
      </c>
      <c r="Z2116" s="5">
        <f t="shared" ref="Z2116:AA2116" si="2941">IF(LataProjekcji&lt;$E2116,ROUND(Z2090*$F2116,0),0)</f>
        <v>0</v>
      </c>
      <c r="AA2116" s="5">
        <f t="shared" si="2941"/>
        <v>0</v>
      </c>
      <c r="AB2116" s="5">
        <f t="shared" ref="AB2116:AE2116" si="2942">IF(LataProjekcji&lt;$E2116,ROUND(AB2090*$F2116,0),0)</f>
        <v>0</v>
      </c>
      <c r="AC2116" s="5">
        <f t="shared" si="2942"/>
        <v>0</v>
      </c>
      <c r="AD2116" s="5">
        <f t="shared" si="2942"/>
        <v>0</v>
      </c>
      <c r="AE2116" s="5">
        <f t="shared" si="2942"/>
        <v>0</v>
      </c>
    </row>
    <row r="2117" spans="2:31" hidden="1">
      <c r="B2117" s="1">
        <f t="shared" si="2934"/>
        <v>0</v>
      </c>
      <c r="D2117" s="1">
        <f t="shared" si="2934"/>
        <v>0</v>
      </c>
      <c r="E2117" s="1">
        <f t="shared" si="2934"/>
        <v>1900</v>
      </c>
      <c r="F2117" s="163">
        <f t="shared" si="2935"/>
        <v>0</v>
      </c>
      <c r="G2117" s="22"/>
      <c r="H2117" s="21"/>
      <c r="I2117" s="21"/>
      <c r="J2117" s="22"/>
      <c r="K2117" s="5">
        <f t="shared" ref="K2117:W2117" si="2943">IF(LataProjekcji&lt;$E2117,ROUND(K2091*$F2117,0),0)</f>
        <v>0</v>
      </c>
      <c r="L2117" s="5">
        <f t="shared" si="2943"/>
        <v>0</v>
      </c>
      <c r="M2117" s="5">
        <f t="shared" si="2943"/>
        <v>0</v>
      </c>
      <c r="N2117" s="5">
        <f t="shared" si="2943"/>
        <v>0</v>
      </c>
      <c r="O2117" s="5">
        <f t="shared" si="2943"/>
        <v>0</v>
      </c>
      <c r="P2117" s="5">
        <f t="shared" si="2943"/>
        <v>0</v>
      </c>
      <c r="Q2117" s="5">
        <f t="shared" si="2943"/>
        <v>0</v>
      </c>
      <c r="R2117" s="5">
        <f t="shared" si="2943"/>
        <v>0</v>
      </c>
      <c r="S2117" s="5">
        <f t="shared" si="2943"/>
        <v>0</v>
      </c>
      <c r="T2117" s="5">
        <f t="shared" si="2943"/>
        <v>0</v>
      </c>
      <c r="U2117" s="5">
        <f t="shared" si="2943"/>
        <v>0</v>
      </c>
      <c r="V2117" s="5">
        <f t="shared" si="2943"/>
        <v>0</v>
      </c>
      <c r="W2117" s="5">
        <f t="shared" si="2943"/>
        <v>0</v>
      </c>
      <c r="X2117" s="5">
        <f t="shared" si="2937"/>
        <v>0</v>
      </c>
      <c r="Y2117" s="5">
        <f t="shared" si="2937"/>
        <v>0</v>
      </c>
      <c r="Z2117" s="5">
        <f t="shared" ref="Z2117:AA2117" si="2944">IF(LataProjekcji&lt;$E2117,ROUND(Z2091*$F2117,0),0)</f>
        <v>0</v>
      </c>
      <c r="AA2117" s="5">
        <f t="shared" si="2944"/>
        <v>0</v>
      </c>
      <c r="AB2117" s="5">
        <f t="shared" ref="AB2117:AE2117" si="2945">IF(LataProjekcji&lt;$E2117,ROUND(AB2091*$F2117,0),0)</f>
        <v>0</v>
      </c>
      <c r="AC2117" s="5">
        <f t="shared" si="2945"/>
        <v>0</v>
      </c>
      <c r="AD2117" s="5">
        <f t="shared" si="2945"/>
        <v>0</v>
      </c>
      <c r="AE2117" s="5">
        <f t="shared" si="2945"/>
        <v>0</v>
      </c>
    </row>
    <row r="2118" spans="2:31" hidden="1">
      <c r="B2118" s="1">
        <f t="shared" si="2934"/>
        <v>0</v>
      </c>
      <c r="D2118" s="1">
        <f t="shared" si="2934"/>
        <v>0</v>
      </c>
      <c r="E2118" s="1">
        <f t="shared" si="2934"/>
        <v>1900</v>
      </c>
      <c r="F2118" s="163">
        <f t="shared" si="2935"/>
        <v>0</v>
      </c>
      <c r="G2118" s="22"/>
      <c r="H2118" s="21"/>
      <c r="I2118" s="21"/>
      <c r="J2118" s="22"/>
      <c r="K2118" s="5">
        <f t="shared" ref="K2118:W2118" si="2946">IF(LataProjekcji&lt;$E2118,ROUND(K2092*$F2118,0),0)</f>
        <v>0</v>
      </c>
      <c r="L2118" s="5">
        <f t="shared" si="2946"/>
        <v>0</v>
      </c>
      <c r="M2118" s="5">
        <f t="shared" si="2946"/>
        <v>0</v>
      </c>
      <c r="N2118" s="5">
        <f t="shared" si="2946"/>
        <v>0</v>
      </c>
      <c r="O2118" s="5">
        <f t="shared" si="2946"/>
        <v>0</v>
      </c>
      <c r="P2118" s="5">
        <f t="shared" si="2946"/>
        <v>0</v>
      </c>
      <c r="Q2118" s="5">
        <f t="shared" si="2946"/>
        <v>0</v>
      </c>
      <c r="R2118" s="5">
        <f t="shared" si="2946"/>
        <v>0</v>
      </c>
      <c r="S2118" s="5">
        <f t="shared" si="2946"/>
        <v>0</v>
      </c>
      <c r="T2118" s="5">
        <f t="shared" si="2946"/>
        <v>0</v>
      </c>
      <c r="U2118" s="5">
        <f t="shared" si="2946"/>
        <v>0</v>
      </c>
      <c r="V2118" s="5">
        <f t="shared" si="2946"/>
        <v>0</v>
      </c>
      <c r="W2118" s="5">
        <f t="shared" si="2946"/>
        <v>0</v>
      </c>
      <c r="X2118" s="5">
        <f t="shared" si="2937"/>
        <v>0</v>
      </c>
      <c r="Y2118" s="5">
        <f t="shared" si="2937"/>
        <v>0</v>
      </c>
      <c r="Z2118" s="5">
        <f t="shared" ref="Z2118:AA2118" si="2947">IF(LataProjekcji&lt;$E2118,ROUND(Z2092*$F2118,0),0)</f>
        <v>0</v>
      </c>
      <c r="AA2118" s="5">
        <f t="shared" si="2947"/>
        <v>0</v>
      </c>
      <c r="AB2118" s="5">
        <f t="shared" ref="AB2118:AE2118" si="2948">IF(LataProjekcji&lt;$E2118,ROUND(AB2092*$F2118,0),0)</f>
        <v>0</v>
      </c>
      <c r="AC2118" s="5">
        <f t="shared" si="2948"/>
        <v>0</v>
      </c>
      <c r="AD2118" s="5">
        <f t="shared" si="2948"/>
        <v>0</v>
      </c>
      <c r="AE2118" s="5">
        <f t="shared" si="2948"/>
        <v>0</v>
      </c>
    </row>
    <row r="2119" spans="2:31" hidden="1">
      <c r="B2119" s="1">
        <f t="shared" si="2934"/>
        <v>0</v>
      </c>
      <c r="D2119" s="1">
        <f t="shared" si="2934"/>
        <v>0</v>
      </c>
      <c r="E2119" s="1">
        <f t="shared" si="2934"/>
        <v>1900</v>
      </c>
      <c r="F2119" s="163">
        <f t="shared" si="2935"/>
        <v>0</v>
      </c>
      <c r="G2119" s="22"/>
      <c r="H2119" s="21"/>
      <c r="I2119" s="21"/>
      <c r="J2119" s="22"/>
      <c r="K2119" s="5">
        <f t="shared" ref="K2119:W2119" si="2949">IF(LataProjekcji&lt;$E2119,ROUND(K2093*$F2119,0),0)</f>
        <v>0</v>
      </c>
      <c r="L2119" s="5">
        <f t="shared" si="2949"/>
        <v>0</v>
      </c>
      <c r="M2119" s="5">
        <f t="shared" si="2949"/>
        <v>0</v>
      </c>
      <c r="N2119" s="5">
        <f t="shared" si="2949"/>
        <v>0</v>
      </c>
      <c r="O2119" s="5">
        <f t="shared" si="2949"/>
        <v>0</v>
      </c>
      <c r="P2119" s="5">
        <f t="shared" si="2949"/>
        <v>0</v>
      </c>
      <c r="Q2119" s="5">
        <f t="shared" si="2949"/>
        <v>0</v>
      </c>
      <c r="R2119" s="5">
        <f t="shared" si="2949"/>
        <v>0</v>
      </c>
      <c r="S2119" s="5">
        <f t="shared" si="2949"/>
        <v>0</v>
      </c>
      <c r="T2119" s="5">
        <f t="shared" si="2949"/>
        <v>0</v>
      </c>
      <c r="U2119" s="5">
        <f t="shared" si="2949"/>
        <v>0</v>
      </c>
      <c r="V2119" s="5">
        <f t="shared" si="2949"/>
        <v>0</v>
      </c>
      <c r="W2119" s="5">
        <f t="shared" si="2949"/>
        <v>0</v>
      </c>
      <c r="X2119" s="5">
        <f t="shared" si="2937"/>
        <v>0</v>
      </c>
      <c r="Y2119" s="5">
        <f t="shared" si="2937"/>
        <v>0</v>
      </c>
      <c r="Z2119" s="5">
        <f t="shared" ref="Z2119:AA2119" si="2950">IF(LataProjekcji&lt;$E2119,ROUND(Z2093*$F2119,0),0)</f>
        <v>0</v>
      </c>
      <c r="AA2119" s="5">
        <f t="shared" si="2950"/>
        <v>0</v>
      </c>
      <c r="AB2119" s="5">
        <f t="shared" ref="AB2119:AE2119" si="2951">IF(LataProjekcji&lt;$E2119,ROUND(AB2093*$F2119,0),0)</f>
        <v>0</v>
      </c>
      <c r="AC2119" s="5">
        <f t="shared" si="2951"/>
        <v>0</v>
      </c>
      <c r="AD2119" s="5">
        <f t="shared" si="2951"/>
        <v>0</v>
      </c>
      <c r="AE2119" s="5">
        <f t="shared" si="2951"/>
        <v>0</v>
      </c>
    </row>
    <row r="2120" spans="2:31" hidden="1">
      <c r="B2120" s="258">
        <f>B2107</f>
        <v>0</v>
      </c>
      <c r="C2120" s="258"/>
      <c r="D2120" s="258">
        <f t="shared" ref="D2120:E2124" si="2952">D2107</f>
        <v>0</v>
      </c>
      <c r="E2120" s="258">
        <f t="shared" si="2952"/>
        <v>1900</v>
      </c>
      <c r="F2120" s="260">
        <f t="shared" si="2935"/>
        <v>0</v>
      </c>
      <c r="G2120" s="77"/>
      <c r="H2120" s="261"/>
      <c r="I2120" s="261"/>
      <c r="J2120" s="77"/>
      <c r="K2120" s="259">
        <f t="shared" ref="K2120:W2120" si="2953">IF(LataProjekcji&lt;$E2120,ROUND(K2094*$F2120,0),0)</f>
        <v>0</v>
      </c>
      <c r="L2120" s="259">
        <f t="shared" si="2953"/>
        <v>0</v>
      </c>
      <c r="M2120" s="259">
        <f t="shared" si="2953"/>
        <v>0</v>
      </c>
      <c r="N2120" s="259">
        <f t="shared" si="2953"/>
        <v>0</v>
      </c>
      <c r="O2120" s="259">
        <f t="shared" si="2953"/>
        <v>0</v>
      </c>
      <c r="P2120" s="259">
        <f t="shared" si="2953"/>
        <v>0</v>
      </c>
      <c r="Q2120" s="259">
        <f t="shared" si="2953"/>
        <v>0</v>
      </c>
      <c r="R2120" s="259">
        <f t="shared" si="2953"/>
        <v>0</v>
      </c>
      <c r="S2120" s="259">
        <f t="shared" si="2953"/>
        <v>0</v>
      </c>
      <c r="T2120" s="259">
        <f t="shared" si="2953"/>
        <v>0</v>
      </c>
      <c r="U2120" s="259">
        <f t="shared" si="2953"/>
        <v>0</v>
      </c>
      <c r="V2120" s="259">
        <f t="shared" si="2953"/>
        <v>0</v>
      </c>
      <c r="W2120" s="259">
        <f t="shared" si="2953"/>
        <v>0</v>
      </c>
      <c r="X2120" s="259">
        <f t="shared" si="2937"/>
        <v>0</v>
      </c>
      <c r="Y2120" s="259">
        <f t="shared" si="2937"/>
        <v>0</v>
      </c>
      <c r="Z2120" s="259">
        <f t="shared" ref="Z2120:AA2120" si="2954">IF(LataProjekcji&lt;$E2120,ROUND(Z2094*$F2120,0),0)</f>
        <v>0</v>
      </c>
      <c r="AA2120" s="259">
        <f t="shared" si="2954"/>
        <v>0</v>
      </c>
      <c r="AB2120" s="259">
        <f t="shared" ref="AB2120:AE2120" si="2955">IF(LataProjekcji&lt;$E2120,ROUND(AB2094*$F2120,0),0)</f>
        <v>0</v>
      </c>
      <c r="AC2120" s="259">
        <f t="shared" si="2955"/>
        <v>0</v>
      </c>
      <c r="AD2120" s="259">
        <f t="shared" si="2955"/>
        <v>0</v>
      </c>
      <c r="AE2120" s="259">
        <f t="shared" si="2955"/>
        <v>0</v>
      </c>
    </row>
    <row r="2121" spans="2:31" hidden="1">
      <c r="B2121" s="258">
        <f>B2108</f>
        <v>0</v>
      </c>
      <c r="C2121" s="258"/>
      <c r="D2121" s="258">
        <f t="shared" si="2952"/>
        <v>0</v>
      </c>
      <c r="E2121" s="258">
        <f t="shared" si="2952"/>
        <v>1900</v>
      </c>
      <c r="F2121" s="260">
        <f t="shared" si="2935"/>
        <v>0</v>
      </c>
      <c r="G2121" s="77"/>
      <c r="H2121" s="261"/>
      <c r="I2121" s="261"/>
      <c r="J2121" s="77"/>
      <c r="K2121" s="259">
        <f t="shared" ref="K2121:W2121" si="2956">IF(LataProjekcji&lt;$E2121,ROUND(K2095*$F2121,0),0)</f>
        <v>0</v>
      </c>
      <c r="L2121" s="259">
        <f t="shared" si="2956"/>
        <v>0</v>
      </c>
      <c r="M2121" s="259">
        <f t="shared" si="2956"/>
        <v>0</v>
      </c>
      <c r="N2121" s="259">
        <f t="shared" si="2956"/>
        <v>0</v>
      </c>
      <c r="O2121" s="259">
        <f t="shared" si="2956"/>
        <v>0</v>
      </c>
      <c r="P2121" s="259">
        <f t="shared" si="2956"/>
        <v>0</v>
      </c>
      <c r="Q2121" s="259">
        <f t="shared" si="2956"/>
        <v>0</v>
      </c>
      <c r="R2121" s="259">
        <f t="shared" si="2956"/>
        <v>0</v>
      </c>
      <c r="S2121" s="259">
        <f t="shared" si="2956"/>
        <v>0</v>
      </c>
      <c r="T2121" s="259">
        <f t="shared" si="2956"/>
        <v>0</v>
      </c>
      <c r="U2121" s="259">
        <f t="shared" si="2956"/>
        <v>0</v>
      </c>
      <c r="V2121" s="259">
        <f t="shared" si="2956"/>
        <v>0</v>
      </c>
      <c r="W2121" s="259">
        <f t="shared" si="2956"/>
        <v>0</v>
      </c>
      <c r="X2121" s="259">
        <f t="shared" si="2937"/>
        <v>0</v>
      </c>
      <c r="Y2121" s="259">
        <f t="shared" si="2937"/>
        <v>0</v>
      </c>
      <c r="Z2121" s="259">
        <f t="shared" ref="Z2121:AA2121" si="2957">IF(LataProjekcji&lt;$E2121,ROUND(Z2095*$F2121,0),0)</f>
        <v>0</v>
      </c>
      <c r="AA2121" s="259">
        <f t="shared" si="2957"/>
        <v>0</v>
      </c>
      <c r="AB2121" s="259">
        <f t="shared" ref="AB2121:AE2121" si="2958">IF(LataProjekcji&lt;$E2121,ROUND(AB2095*$F2121,0),0)</f>
        <v>0</v>
      </c>
      <c r="AC2121" s="259">
        <f t="shared" si="2958"/>
        <v>0</v>
      </c>
      <c r="AD2121" s="259">
        <f t="shared" si="2958"/>
        <v>0</v>
      </c>
      <c r="AE2121" s="259">
        <f t="shared" si="2958"/>
        <v>0</v>
      </c>
    </row>
    <row r="2122" spans="2:31" hidden="1">
      <c r="B2122" s="258">
        <f>B2109</f>
        <v>0</v>
      </c>
      <c r="C2122" s="258"/>
      <c r="D2122" s="258">
        <f t="shared" si="2952"/>
        <v>0</v>
      </c>
      <c r="E2122" s="258">
        <f t="shared" si="2952"/>
        <v>1900</v>
      </c>
      <c r="F2122" s="260">
        <f t="shared" si="2935"/>
        <v>0</v>
      </c>
      <c r="G2122" s="77"/>
      <c r="H2122" s="261"/>
      <c r="I2122" s="261"/>
      <c r="J2122" s="77"/>
      <c r="K2122" s="259">
        <f t="shared" ref="K2122:W2122" si="2959">IF(LataProjekcji&lt;$E2122,ROUND(K2096*$F2122,0),0)</f>
        <v>0</v>
      </c>
      <c r="L2122" s="259">
        <f t="shared" si="2959"/>
        <v>0</v>
      </c>
      <c r="M2122" s="259">
        <f t="shared" si="2959"/>
        <v>0</v>
      </c>
      <c r="N2122" s="259">
        <f t="shared" si="2959"/>
        <v>0</v>
      </c>
      <c r="O2122" s="259">
        <f t="shared" si="2959"/>
        <v>0</v>
      </c>
      <c r="P2122" s="259">
        <f t="shared" si="2959"/>
        <v>0</v>
      </c>
      <c r="Q2122" s="259">
        <f t="shared" si="2959"/>
        <v>0</v>
      </c>
      <c r="R2122" s="259">
        <f t="shared" si="2959"/>
        <v>0</v>
      </c>
      <c r="S2122" s="259">
        <f t="shared" si="2959"/>
        <v>0</v>
      </c>
      <c r="T2122" s="259">
        <f t="shared" si="2959"/>
        <v>0</v>
      </c>
      <c r="U2122" s="259">
        <f t="shared" si="2959"/>
        <v>0</v>
      </c>
      <c r="V2122" s="259">
        <f t="shared" si="2959"/>
        <v>0</v>
      </c>
      <c r="W2122" s="259">
        <f t="shared" si="2959"/>
        <v>0</v>
      </c>
      <c r="X2122" s="259">
        <f t="shared" si="2937"/>
        <v>0</v>
      </c>
      <c r="Y2122" s="259">
        <f t="shared" si="2937"/>
        <v>0</v>
      </c>
      <c r="Z2122" s="259">
        <f t="shared" ref="Z2122:AA2122" si="2960">IF(LataProjekcji&lt;$E2122,ROUND(Z2096*$F2122,0),0)</f>
        <v>0</v>
      </c>
      <c r="AA2122" s="259">
        <f t="shared" si="2960"/>
        <v>0</v>
      </c>
      <c r="AB2122" s="259">
        <f t="shared" ref="AB2122:AE2122" si="2961">IF(LataProjekcji&lt;$E2122,ROUND(AB2096*$F2122,0),0)</f>
        <v>0</v>
      </c>
      <c r="AC2122" s="259">
        <f t="shared" si="2961"/>
        <v>0</v>
      </c>
      <c r="AD2122" s="259">
        <f t="shared" si="2961"/>
        <v>0</v>
      </c>
      <c r="AE2122" s="259">
        <f t="shared" si="2961"/>
        <v>0</v>
      </c>
    </row>
    <row r="2123" spans="2:31" hidden="1">
      <c r="B2123" s="258">
        <f>B2110</f>
        <v>0</v>
      </c>
      <c r="C2123" s="258"/>
      <c r="D2123" s="258">
        <f t="shared" si="2952"/>
        <v>0</v>
      </c>
      <c r="E2123" s="258">
        <f t="shared" si="2952"/>
        <v>1900</v>
      </c>
      <c r="F2123" s="260">
        <f t="shared" si="2935"/>
        <v>0</v>
      </c>
      <c r="G2123" s="77"/>
      <c r="H2123" s="261"/>
      <c r="I2123" s="261"/>
      <c r="J2123" s="77"/>
      <c r="K2123" s="259">
        <f t="shared" ref="K2123:W2123" si="2962">IF(LataProjekcji&lt;$E2123,ROUND(K2097*$F2123,0),0)</f>
        <v>0</v>
      </c>
      <c r="L2123" s="259">
        <f t="shared" si="2962"/>
        <v>0</v>
      </c>
      <c r="M2123" s="259">
        <f t="shared" si="2962"/>
        <v>0</v>
      </c>
      <c r="N2123" s="259">
        <f t="shared" si="2962"/>
        <v>0</v>
      </c>
      <c r="O2123" s="259">
        <f t="shared" si="2962"/>
        <v>0</v>
      </c>
      <c r="P2123" s="259">
        <f t="shared" si="2962"/>
        <v>0</v>
      </c>
      <c r="Q2123" s="259">
        <f t="shared" si="2962"/>
        <v>0</v>
      </c>
      <c r="R2123" s="259">
        <f t="shared" si="2962"/>
        <v>0</v>
      </c>
      <c r="S2123" s="259">
        <f t="shared" si="2962"/>
        <v>0</v>
      </c>
      <c r="T2123" s="259">
        <f t="shared" si="2962"/>
        <v>0</v>
      </c>
      <c r="U2123" s="259">
        <f t="shared" si="2962"/>
        <v>0</v>
      </c>
      <c r="V2123" s="259">
        <f t="shared" si="2962"/>
        <v>0</v>
      </c>
      <c r="W2123" s="259">
        <f t="shared" si="2962"/>
        <v>0</v>
      </c>
      <c r="X2123" s="259">
        <f t="shared" si="2937"/>
        <v>0</v>
      </c>
      <c r="Y2123" s="259">
        <f t="shared" si="2937"/>
        <v>0</v>
      </c>
      <c r="Z2123" s="259">
        <f t="shared" ref="Z2123:AA2123" si="2963">IF(LataProjekcji&lt;$E2123,ROUND(Z2097*$F2123,0),0)</f>
        <v>0</v>
      </c>
      <c r="AA2123" s="259">
        <f t="shared" si="2963"/>
        <v>0</v>
      </c>
      <c r="AB2123" s="259">
        <f t="shared" ref="AB2123:AE2123" si="2964">IF(LataProjekcji&lt;$E2123,ROUND(AB2097*$F2123,0),0)</f>
        <v>0</v>
      </c>
      <c r="AC2123" s="259">
        <f t="shared" si="2964"/>
        <v>0</v>
      </c>
      <c r="AD2123" s="259">
        <f t="shared" si="2964"/>
        <v>0</v>
      </c>
      <c r="AE2123" s="259">
        <f t="shared" si="2964"/>
        <v>0</v>
      </c>
    </row>
    <row r="2124" spans="2:31" hidden="1">
      <c r="B2124" s="258">
        <f>B2111</f>
        <v>0</v>
      </c>
      <c r="C2124" s="258"/>
      <c r="D2124" s="258">
        <f t="shared" si="2952"/>
        <v>0</v>
      </c>
      <c r="E2124" s="258">
        <f t="shared" si="2952"/>
        <v>1900</v>
      </c>
      <c r="F2124" s="260">
        <f t="shared" si="2935"/>
        <v>0</v>
      </c>
      <c r="G2124" s="77"/>
      <c r="H2124" s="261"/>
      <c r="I2124" s="261"/>
      <c r="J2124" s="77"/>
      <c r="K2124" s="259">
        <f t="shared" ref="K2124:W2124" si="2965">IF(LataProjekcji&lt;$E2124,ROUND(K2098*$F2124,0),0)</f>
        <v>0</v>
      </c>
      <c r="L2124" s="259">
        <f t="shared" si="2965"/>
        <v>0</v>
      </c>
      <c r="M2124" s="259">
        <f t="shared" si="2965"/>
        <v>0</v>
      </c>
      <c r="N2124" s="259">
        <f t="shared" si="2965"/>
        <v>0</v>
      </c>
      <c r="O2124" s="259">
        <f t="shared" si="2965"/>
        <v>0</v>
      </c>
      <c r="P2124" s="259">
        <f t="shared" si="2965"/>
        <v>0</v>
      </c>
      <c r="Q2124" s="259">
        <f t="shared" si="2965"/>
        <v>0</v>
      </c>
      <c r="R2124" s="259">
        <f t="shared" si="2965"/>
        <v>0</v>
      </c>
      <c r="S2124" s="259">
        <f t="shared" si="2965"/>
        <v>0</v>
      </c>
      <c r="T2124" s="259">
        <f t="shared" si="2965"/>
        <v>0</v>
      </c>
      <c r="U2124" s="259">
        <f t="shared" si="2965"/>
        <v>0</v>
      </c>
      <c r="V2124" s="259">
        <f t="shared" si="2965"/>
        <v>0</v>
      </c>
      <c r="W2124" s="259">
        <f t="shared" si="2965"/>
        <v>0</v>
      </c>
      <c r="X2124" s="259">
        <f t="shared" si="2937"/>
        <v>0</v>
      </c>
      <c r="Y2124" s="259">
        <f t="shared" si="2937"/>
        <v>0</v>
      </c>
      <c r="Z2124" s="259">
        <f t="shared" ref="Z2124:AA2124" si="2966">IF(LataProjekcji&lt;$E2124,ROUND(Z2098*$F2124,0),0)</f>
        <v>0</v>
      </c>
      <c r="AA2124" s="259">
        <f t="shared" si="2966"/>
        <v>0</v>
      </c>
      <c r="AB2124" s="259">
        <f t="shared" ref="AB2124:AE2124" si="2967">IF(LataProjekcji&lt;$E2124,ROUND(AB2098*$F2124,0),0)</f>
        <v>0</v>
      </c>
      <c r="AC2124" s="259">
        <f t="shared" si="2967"/>
        <v>0</v>
      </c>
      <c r="AD2124" s="259">
        <f t="shared" si="2967"/>
        <v>0</v>
      </c>
      <c r="AE2124" s="259">
        <f t="shared" si="2967"/>
        <v>0</v>
      </c>
    </row>
    <row r="2125" spans="2:31" hidden="1">
      <c r="B2125" s="7" t="s">
        <v>316</v>
      </c>
      <c r="C2125" s="7"/>
      <c r="J2125" s="13"/>
      <c r="K2125" s="13">
        <f>SUM(K2115:K2124)</f>
        <v>0</v>
      </c>
      <c r="L2125" s="13">
        <f t="shared" ref="L2125:W2125" si="2968">SUM(L2115:L2124)</f>
        <v>0</v>
      </c>
      <c r="M2125" s="13">
        <f t="shared" si="2968"/>
        <v>0</v>
      </c>
      <c r="N2125" s="13">
        <f t="shared" si="2968"/>
        <v>0</v>
      </c>
      <c r="O2125" s="13">
        <f t="shared" si="2968"/>
        <v>0</v>
      </c>
      <c r="P2125" s="13">
        <f t="shared" si="2968"/>
        <v>0</v>
      </c>
      <c r="Q2125" s="13">
        <f t="shared" si="2968"/>
        <v>0</v>
      </c>
      <c r="R2125" s="13">
        <f t="shared" si="2968"/>
        <v>0</v>
      </c>
      <c r="S2125" s="13">
        <f t="shared" si="2968"/>
        <v>0</v>
      </c>
      <c r="T2125" s="13">
        <f t="shared" si="2968"/>
        <v>0</v>
      </c>
      <c r="U2125" s="13">
        <f t="shared" si="2968"/>
        <v>0</v>
      </c>
      <c r="V2125" s="13">
        <f t="shared" si="2968"/>
        <v>0</v>
      </c>
      <c r="W2125" s="13">
        <f t="shared" si="2968"/>
        <v>0</v>
      </c>
      <c r="X2125" s="13">
        <f>SUM(X2115:X2124)</f>
        <v>0</v>
      </c>
      <c r="Y2125" s="13">
        <f>SUM(Y2115:Y2124)</f>
        <v>0</v>
      </c>
      <c r="Z2125" s="13">
        <f t="shared" ref="Z2125:AA2125" si="2969">SUM(Z2115:Z2124)</f>
        <v>0</v>
      </c>
      <c r="AA2125" s="13">
        <f t="shared" si="2969"/>
        <v>0</v>
      </c>
      <c r="AB2125" s="13">
        <f t="shared" ref="AB2125:AE2125" si="2970">SUM(AB2115:AB2124)</f>
        <v>0</v>
      </c>
      <c r="AC2125" s="13">
        <f t="shared" si="2970"/>
        <v>0</v>
      </c>
      <c r="AD2125" s="13">
        <f t="shared" si="2970"/>
        <v>0</v>
      </c>
      <c r="AE2125" s="13">
        <f t="shared" si="2970"/>
        <v>0</v>
      </c>
    </row>
    <row r="2126" spans="2:31" hidden="1">
      <c r="J2126" s="165" t="s">
        <v>419</v>
      </c>
      <c r="K2126" s="166">
        <f>K2125</f>
        <v>0</v>
      </c>
      <c r="L2126" s="166">
        <f>L2125+K2126</f>
        <v>0</v>
      </c>
      <c r="M2126" s="166">
        <f t="shared" ref="M2126:W2126" si="2971">M2125+L2126</f>
        <v>0</v>
      </c>
      <c r="N2126" s="166">
        <f t="shared" si="2971"/>
        <v>0</v>
      </c>
      <c r="O2126" s="166">
        <f t="shared" si="2971"/>
        <v>0</v>
      </c>
      <c r="P2126" s="166">
        <f t="shared" si="2971"/>
        <v>0</v>
      </c>
      <c r="Q2126" s="166">
        <f t="shared" si="2971"/>
        <v>0</v>
      </c>
      <c r="R2126" s="166">
        <f t="shared" si="2971"/>
        <v>0</v>
      </c>
      <c r="S2126" s="166">
        <f t="shared" si="2971"/>
        <v>0</v>
      </c>
      <c r="T2126" s="166">
        <f t="shared" si="2971"/>
        <v>0</v>
      </c>
      <c r="U2126" s="166">
        <f t="shared" si="2971"/>
        <v>0</v>
      </c>
      <c r="V2126" s="166">
        <f t="shared" si="2971"/>
        <v>0</v>
      </c>
      <c r="W2126" s="166">
        <f t="shared" si="2971"/>
        <v>0</v>
      </c>
      <c r="X2126" s="166">
        <f>X2125+W2126</f>
        <v>0</v>
      </c>
      <c r="Y2126" s="166">
        <f>Y2125+X2126</f>
        <v>0</v>
      </c>
      <c r="Z2126" s="166">
        <f t="shared" ref="Z2126:AA2126" si="2972">Z2125+Y2126</f>
        <v>0</v>
      </c>
      <c r="AA2126" s="166">
        <f t="shared" si="2972"/>
        <v>0</v>
      </c>
      <c r="AB2126" s="166">
        <f t="shared" ref="AB2126" si="2973">AB2125+AA2126</f>
        <v>0</v>
      </c>
      <c r="AC2126" s="166">
        <f t="shared" ref="AC2126" si="2974">AC2125+AB2126</f>
        <v>0</v>
      </c>
      <c r="AD2126" s="166">
        <f t="shared" ref="AD2126" si="2975">AD2125+AC2126</f>
        <v>0</v>
      </c>
      <c r="AE2126" s="166">
        <f t="shared" ref="AE2126" si="2976">AE2125+AD2126</f>
        <v>0</v>
      </c>
    </row>
    <row r="2128" spans="2:31" hidden="1">
      <c r="B2128" s="254" t="s">
        <v>420</v>
      </c>
      <c r="C2128" s="254"/>
      <c r="K2128" s="3" t="str">
        <f t="shared" ref="K2128:AE2128" si="2977">LataProjekcji</f>
        <v>Uzupełnij dane</v>
      </c>
      <c r="L2128" s="3" t="str">
        <f t="shared" si="2977"/>
        <v/>
      </c>
      <c r="M2128" s="3" t="str">
        <f t="shared" si="2977"/>
        <v/>
      </c>
      <c r="N2128" s="3" t="str">
        <f t="shared" si="2977"/>
        <v/>
      </c>
      <c r="O2128" s="3" t="str">
        <f t="shared" si="2977"/>
        <v/>
      </c>
      <c r="P2128" s="3" t="str">
        <f t="shared" si="2977"/>
        <v/>
      </c>
      <c r="Q2128" s="3" t="str">
        <f t="shared" si="2977"/>
        <v/>
      </c>
      <c r="R2128" s="3" t="str">
        <f t="shared" si="2977"/>
        <v/>
      </c>
      <c r="S2128" s="3" t="str">
        <f t="shared" si="2977"/>
        <v/>
      </c>
      <c r="T2128" s="3" t="str">
        <f t="shared" si="2977"/>
        <v/>
      </c>
      <c r="U2128" s="3" t="str">
        <f t="shared" si="2977"/>
        <v/>
      </c>
      <c r="V2128" s="3" t="str">
        <f t="shared" si="2977"/>
        <v/>
      </c>
      <c r="W2128" s="3" t="str">
        <f t="shared" si="2977"/>
        <v/>
      </c>
      <c r="X2128" s="3" t="str">
        <f t="shared" si="2977"/>
        <v/>
      </c>
      <c r="Y2128" s="3" t="str">
        <f t="shared" si="2977"/>
        <v/>
      </c>
      <c r="Z2128" s="3" t="str">
        <f t="shared" si="2977"/>
        <v/>
      </c>
      <c r="AA2128" s="3" t="str">
        <f t="shared" si="2977"/>
        <v/>
      </c>
      <c r="AB2128" s="3" t="str">
        <f t="shared" si="2977"/>
        <v/>
      </c>
      <c r="AC2128" s="3" t="str">
        <f t="shared" si="2977"/>
        <v/>
      </c>
      <c r="AD2128" s="3" t="str">
        <f t="shared" si="2977"/>
        <v/>
      </c>
      <c r="AE2128" s="3" t="str">
        <f t="shared" si="2977"/>
        <v/>
      </c>
    </row>
    <row r="2129" spans="2:31" hidden="1">
      <c r="B2129" s="1">
        <f t="shared" ref="B2129:F2133" si="2978">B2115</f>
        <v>0</v>
      </c>
      <c r="C2129" s="1">
        <f>C2143</f>
        <v>0</v>
      </c>
      <c r="D2129" s="1">
        <f t="shared" si="2978"/>
        <v>0</v>
      </c>
      <c r="E2129" s="1">
        <f t="shared" si="2978"/>
        <v>1900</v>
      </c>
      <c r="F2129" s="163">
        <f t="shared" si="2978"/>
        <v>0</v>
      </c>
      <c r="G2129" s="22"/>
      <c r="H2129" s="21"/>
      <c r="I2129" s="21"/>
      <c r="J2129" s="22"/>
      <c r="K2129" s="5">
        <f t="shared" ref="K2129:K2138" si="2979">K2115</f>
        <v>0</v>
      </c>
      <c r="L2129" s="277">
        <f t="shared" ref="L2129:W2129" si="2980">IF(LataProjekcji&lt;$E2129,ROUND(K2129+L2115,0),0)</f>
        <v>0</v>
      </c>
      <c r="M2129" s="277">
        <f t="shared" si="2980"/>
        <v>0</v>
      </c>
      <c r="N2129" s="277">
        <f t="shared" si="2980"/>
        <v>0</v>
      </c>
      <c r="O2129" s="277">
        <f t="shared" si="2980"/>
        <v>0</v>
      </c>
      <c r="P2129" s="277">
        <f t="shared" si="2980"/>
        <v>0</v>
      </c>
      <c r="Q2129" s="277">
        <f t="shared" si="2980"/>
        <v>0</v>
      </c>
      <c r="R2129" s="277">
        <f t="shared" si="2980"/>
        <v>0</v>
      </c>
      <c r="S2129" s="277">
        <f t="shared" si="2980"/>
        <v>0</v>
      </c>
      <c r="T2129" s="277">
        <f t="shared" si="2980"/>
        <v>0</v>
      </c>
      <c r="U2129" s="277">
        <f t="shared" si="2980"/>
        <v>0</v>
      </c>
      <c r="V2129" s="277">
        <f t="shared" si="2980"/>
        <v>0</v>
      </c>
      <c r="W2129" s="277">
        <f t="shared" si="2980"/>
        <v>0</v>
      </c>
      <c r="X2129" s="277">
        <f t="shared" ref="X2129:X2138" si="2981">IF(LataProjekcji&lt;$E2129,ROUND(W2129+X2115,0),0)</f>
        <v>0</v>
      </c>
      <c r="Y2129" s="277">
        <f t="shared" ref="Y2129:Y2138" si="2982">IF(LataProjekcji&lt;$E2129,ROUND(X2129+Y2115,0),0)</f>
        <v>0</v>
      </c>
      <c r="Z2129" s="277">
        <f t="shared" ref="Z2129:Z2138" si="2983">IF(LataProjekcji&lt;$E2129,ROUND(Y2129+Z2115,0),0)</f>
        <v>0</v>
      </c>
      <c r="AA2129" s="277">
        <f t="shared" ref="AA2129:AA2138" si="2984">IF(LataProjekcji&lt;$E2129,ROUND(Z2129+AA2115,0),0)</f>
        <v>0</v>
      </c>
      <c r="AB2129" s="277">
        <f t="shared" ref="AB2129:AB2138" si="2985">IF(LataProjekcji&lt;$E2129,ROUND(AA2129+AB2115,0),0)</f>
        <v>0</v>
      </c>
      <c r="AC2129" s="277">
        <f t="shared" ref="AC2129:AC2138" si="2986">IF(LataProjekcji&lt;$E2129,ROUND(AB2129+AC2115,0),0)</f>
        <v>0</v>
      </c>
      <c r="AD2129" s="277">
        <f t="shared" ref="AD2129:AD2138" si="2987">IF(LataProjekcji&lt;$E2129,ROUND(AC2129+AD2115,0),0)</f>
        <v>0</v>
      </c>
      <c r="AE2129" s="277">
        <f t="shared" ref="AE2129:AE2138" si="2988">IF(LataProjekcji&lt;$E2129,ROUND(AD2129+AE2115,0),0)</f>
        <v>0</v>
      </c>
    </row>
    <row r="2130" spans="2:31" hidden="1">
      <c r="B2130" s="1">
        <f t="shared" si="2978"/>
        <v>0</v>
      </c>
      <c r="C2130" s="1">
        <f t="shared" ref="C2130:C2138" si="2989">C2144</f>
        <v>0</v>
      </c>
      <c r="D2130" s="1">
        <f t="shared" si="2978"/>
        <v>0</v>
      </c>
      <c r="E2130" s="1">
        <f t="shared" si="2978"/>
        <v>1900</v>
      </c>
      <c r="F2130" s="163">
        <f t="shared" si="2978"/>
        <v>0</v>
      </c>
      <c r="G2130" s="22"/>
      <c r="H2130" s="21"/>
      <c r="I2130" s="21"/>
      <c r="J2130" s="22"/>
      <c r="K2130" s="5">
        <f t="shared" si="2979"/>
        <v>0</v>
      </c>
      <c r="L2130" s="5">
        <f t="shared" ref="L2130:W2130" si="2990">IF(LataProjekcji&lt;$E2130,ROUND(K2130+L2116,0),0)</f>
        <v>0</v>
      </c>
      <c r="M2130" s="5">
        <f t="shared" si="2990"/>
        <v>0</v>
      </c>
      <c r="N2130" s="5">
        <f t="shared" si="2990"/>
        <v>0</v>
      </c>
      <c r="O2130" s="5">
        <f t="shared" si="2990"/>
        <v>0</v>
      </c>
      <c r="P2130" s="5">
        <f t="shared" si="2990"/>
        <v>0</v>
      </c>
      <c r="Q2130" s="5">
        <f t="shared" si="2990"/>
        <v>0</v>
      </c>
      <c r="R2130" s="5">
        <f t="shared" si="2990"/>
        <v>0</v>
      </c>
      <c r="S2130" s="5">
        <f t="shared" si="2990"/>
        <v>0</v>
      </c>
      <c r="T2130" s="5">
        <f t="shared" si="2990"/>
        <v>0</v>
      </c>
      <c r="U2130" s="5">
        <f t="shared" si="2990"/>
        <v>0</v>
      </c>
      <c r="V2130" s="5">
        <f t="shared" si="2990"/>
        <v>0</v>
      </c>
      <c r="W2130" s="5">
        <f t="shared" si="2990"/>
        <v>0</v>
      </c>
      <c r="X2130" s="5">
        <f t="shared" si="2981"/>
        <v>0</v>
      </c>
      <c r="Y2130" s="5">
        <f t="shared" si="2982"/>
        <v>0</v>
      </c>
      <c r="Z2130" s="5">
        <f t="shared" si="2983"/>
        <v>0</v>
      </c>
      <c r="AA2130" s="5">
        <f t="shared" si="2984"/>
        <v>0</v>
      </c>
      <c r="AB2130" s="5">
        <f t="shared" si="2985"/>
        <v>0</v>
      </c>
      <c r="AC2130" s="5">
        <f t="shared" si="2986"/>
        <v>0</v>
      </c>
      <c r="AD2130" s="5">
        <f t="shared" si="2987"/>
        <v>0</v>
      </c>
      <c r="AE2130" s="5">
        <f t="shared" si="2988"/>
        <v>0</v>
      </c>
    </row>
    <row r="2131" spans="2:31" hidden="1">
      <c r="B2131" s="1">
        <f t="shared" si="2978"/>
        <v>0</v>
      </c>
      <c r="C2131" s="1">
        <f t="shared" si="2989"/>
        <v>0</v>
      </c>
      <c r="D2131" s="1">
        <f t="shared" si="2978"/>
        <v>0</v>
      </c>
      <c r="E2131" s="1">
        <f t="shared" si="2978"/>
        <v>1900</v>
      </c>
      <c r="F2131" s="163">
        <f t="shared" si="2978"/>
        <v>0</v>
      </c>
      <c r="G2131" s="22"/>
      <c r="H2131" s="21"/>
      <c r="I2131" s="21"/>
      <c r="J2131" s="22"/>
      <c r="K2131" s="5">
        <f t="shared" si="2979"/>
        <v>0</v>
      </c>
      <c r="L2131" s="5">
        <f t="shared" ref="L2131:W2131" si="2991">IF(LataProjekcji&lt;$E2131,ROUND(K2131+L2117,0),0)</f>
        <v>0</v>
      </c>
      <c r="M2131" s="5">
        <f t="shared" si="2991"/>
        <v>0</v>
      </c>
      <c r="N2131" s="5">
        <f t="shared" si="2991"/>
        <v>0</v>
      </c>
      <c r="O2131" s="5">
        <f t="shared" si="2991"/>
        <v>0</v>
      </c>
      <c r="P2131" s="5">
        <f t="shared" si="2991"/>
        <v>0</v>
      </c>
      <c r="Q2131" s="5">
        <f t="shared" si="2991"/>
        <v>0</v>
      </c>
      <c r="R2131" s="5">
        <f t="shared" si="2991"/>
        <v>0</v>
      </c>
      <c r="S2131" s="5">
        <f t="shared" si="2991"/>
        <v>0</v>
      </c>
      <c r="T2131" s="5">
        <f t="shared" si="2991"/>
        <v>0</v>
      </c>
      <c r="U2131" s="5">
        <f t="shared" si="2991"/>
        <v>0</v>
      </c>
      <c r="V2131" s="5">
        <f t="shared" si="2991"/>
        <v>0</v>
      </c>
      <c r="W2131" s="5">
        <f t="shared" si="2991"/>
        <v>0</v>
      </c>
      <c r="X2131" s="5">
        <f t="shared" si="2981"/>
        <v>0</v>
      </c>
      <c r="Y2131" s="5">
        <f t="shared" si="2982"/>
        <v>0</v>
      </c>
      <c r="Z2131" s="5">
        <f t="shared" si="2983"/>
        <v>0</v>
      </c>
      <c r="AA2131" s="5">
        <f t="shared" si="2984"/>
        <v>0</v>
      </c>
      <c r="AB2131" s="5">
        <f t="shared" si="2985"/>
        <v>0</v>
      </c>
      <c r="AC2131" s="5">
        <f t="shared" si="2986"/>
        <v>0</v>
      </c>
      <c r="AD2131" s="5">
        <f t="shared" si="2987"/>
        <v>0</v>
      </c>
      <c r="AE2131" s="5">
        <f t="shared" si="2988"/>
        <v>0</v>
      </c>
    </row>
    <row r="2132" spans="2:31" hidden="1">
      <c r="B2132" s="1">
        <f t="shared" si="2978"/>
        <v>0</v>
      </c>
      <c r="C2132" s="1">
        <f t="shared" si="2989"/>
        <v>0</v>
      </c>
      <c r="D2132" s="1">
        <f t="shared" si="2978"/>
        <v>0</v>
      </c>
      <c r="E2132" s="1">
        <f t="shared" si="2978"/>
        <v>1900</v>
      </c>
      <c r="F2132" s="163">
        <f t="shared" si="2978"/>
        <v>0</v>
      </c>
      <c r="G2132" s="22"/>
      <c r="H2132" s="21"/>
      <c r="I2132" s="21"/>
      <c r="J2132" s="22"/>
      <c r="K2132" s="5">
        <f t="shared" si="2979"/>
        <v>0</v>
      </c>
      <c r="L2132" s="5">
        <f t="shared" ref="L2132:W2132" si="2992">IF(LataProjekcji&lt;$E2132,ROUND(K2132+L2118,0),0)</f>
        <v>0</v>
      </c>
      <c r="M2132" s="5">
        <f t="shared" si="2992"/>
        <v>0</v>
      </c>
      <c r="N2132" s="5">
        <f t="shared" si="2992"/>
        <v>0</v>
      </c>
      <c r="O2132" s="5">
        <f t="shared" si="2992"/>
        <v>0</v>
      </c>
      <c r="P2132" s="5">
        <f t="shared" si="2992"/>
        <v>0</v>
      </c>
      <c r="Q2132" s="5">
        <f t="shared" si="2992"/>
        <v>0</v>
      </c>
      <c r="R2132" s="5">
        <f t="shared" si="2992"/>
        <v>0</v>
      </c>
      <c r="S2132" s="5">
        <f t="shared" si="2992"/>
        <v>0</v>
      </c>
      <c r="T2132" s="5">
        <f t="shared" si="2992"/>
        <v>0</v>
      </c>
      <c r="U2132" s="5">
        <f t="shared" si="2992"/>
        <v>0</v>
      </c>
      <c r="V2132" s="5">
        <f t="shared" si="2992"/>
        <v>0</v>
      </c>
      <c r="W2132" s="5">
        <f t="shared" si="2992"/>
        <v>0</v>
      </c>
      <c r="X2132" s="5">
        <f t="shared" si="2981"/>
        <v>0</v>
      </c>
      <c r="Y2132" s="5">
        <f t="shared" si="2982"/>
        <v>0</v>
      </c>
      <c r="Z2132" s="5">
        <f t="shared" si="2983"/>
        <v>0</v>
      </c>
      <c r="AA2132" s="5">
        <f t="shared" si="2984"/>
        <v>0</v>
      </c>
      <c r="AB2132" s="5">
        <f t="shared" si="2985"/>
        <v>0</v>
      </c>
      <c r="AC2132" s="5">
        <f t="shared" si="2986"/>
        <v>0</v>
      </c>
      <c r="AD2132" s="5">
        <f t="shared" si="2987"/>
        <v>0</v>
      </c>
      <c r="AE2132" s="5">
        <f t="shared" si="2988"/>
        <v>0</v>
      </c>
    </row>
    <row r="2133" spans="2:31" hidden="1">
      <c r="B2133" s="1">
        <f t="shared" si="2978"/>
        <v>0</v>
      </c>
      <c r="C2133" s="1">
        <f t="shared" si="2989"/>
        <v>0</v>
      </c>
      <c r="D2133" s="1">
        <f t="shared" si="2978"/>
        <v>0</v>
      </c>
      <c r="E2133" s="1">
        <f t="shared" si="2978"/>
        <v>1900</v>
      </c>
      <c r="F2133" s="163">
        <f t="shared" si="2978"/>
        <v>0</v>
      </c>
      <c r="G2133" s="22"/>
      <c r="H2133" s="21"/>
      <c r="I2133" s="21"/>
      <c r="J2133" s="22"/>
      <c r="K2133" s="5">
        <f t="shared" si="2979"/>
        <v>0</v>
      </c>
      <c r="L2133" s="5">
        <f t="shared" ref="L2133:W2133" si="2993">IF(LataProjekcji&lt;$E2133,ROUND(K2133+L2119,0),0)</f>
        <v>0</v>
      </c>
      <c r="M2133" s="5">
        <f t="shared" si="2993"/>
        <v>0</v>
      </c>
      <c r="N2133" s="5">
        <f t="shared" si="2993"/>
        <v>0</v>
      </c>
      <c r="O2133" s="5">
        <f t="shared" si="2993"/>
        <v>0</v>
      </c>
      <c r="P2133" s="5">
        <f t="shared" si="2993"/>
        <v>0</v>
      </c>
      <c r="Q2133" s="5">
        <f t="shared" si="2993"/>
        <v>0</v>
      </c>
      <c r="R2133" s="5">
        <f t="shared" si="2993"/>
        <v>0</v>
      </c>
      <c r="S2133" s="5">
        <f t="shared" si="2993"/>
        <v>0</v>
      </c>
      <c r="T2133" s="5">
        <f t="shared" si="2993"/>
        <v>0</v>
      </c>
      <c r="U2133" s="5">
        <f t="shared" si="2993"/>
        <v>0</v>
      </c>
      <c r="V2133" s="5">
        <f t="shared" si="2993"/>
        <v>0</v>
      </c>
      <c r="W2133" s="5">
        <f t="shared" si="2993"/>
        <v>0</v>
      </c>
      <c r="X2133" s="5">
        <f t="shared" si="2981"/>
        <v>0</v>
      </c>
      <c r="Y2133" s="5">
        <f t="shared" si="2982"/>
        <v>0</v>
      </c>
      <c r="Z2133" s="5">
        <f t="shared" si="2983"/>
        <v>0</v>
      </c>
      <c r="AA2133" s="5">
        <f t="shared" si="2984"/>
        <v>0</v>
      </c>
      <c r="AB2133" s="5">
        <f t="shared" si="2985"/>
        <v>0</v>
      </c>
      <c r="AC2133" s="5">
        <f t="shared" si="2986"/>
        <v>0</v>
      </c>
      <c r="AD2133" s="5">
        <f t="shared" si="2987"/>
        <v>0</v>
      </c>
      <c r="AE2133" s="5">
        <f t="shared" si="2988"/>
        <v>0</v>
      </c>
    </row>
    <row r="2134" spans="2:31" hidden="1">
      <c r="B2134" s="258">
        <f>B2120</f>
        <v>0</v>
      </c>
      <c r="C2134" s="258">
        <f t="shared" si="2989"/>
        <v>0</v>
      </c>
      <c r="D2134" s="258">
        <f t="shared" ref="D2134:F2138" si="2994">D2120</f>
        <v>0</v>
      </c>
      <c r="E2134" s="258">
        <f t="shared" si="2994"/>
        <v>1900</v>
      </c>
      <c r="F2134" s="260">
        <f t="shared" si="2994"/>
        <v>0</v>
      </c>
      <c r="G2134" s="77"/>
      <c r="H2134" s="261"/>
      <c r="I2134" s="261"/>
      <c r="J2134" s="77"/>
      <c r="K2134" s="259">
        <f t="shared" si="2979"/>
        <v>0</v>
      </c>
      <c r="L2134" s="259">
        <f t="shared" ref="L2134:W2134" si="2995">IF(LataProjekcji&lt;$E2134,ROUND(K2134+L2120,0),0)</f>
        <v>0</v>
      </c>
      <c r="M2134" s="259">
        <f t="shared" si="2995"/>
        <v>0</v>
      </c>
      <c r="N2134" s="259">
        <f t="shared" si="2995"/>
        <v>0</v>
      </c>
      <c r="O2134" s="259">
        <f t="shared" si="2995"/>
        <v>0</v>
      </c>
      <c r="P2134" s="259">
        <f t="shared" si="2995"/>
        <v>0</v>
      </c>
      <c r="Q2134" s="259">
        <f t="shared" si="2995"/>
        <v>0</v>
      </c>
      <c r="R2134" s="259">
        <f t="shared" si="2995"/>
        <v>0</v>
      </c>
      <c r="S2134" s="259">
        <f t="shared" si="2995"/>
        <v>0</v>
      </c>
      <c r="T2134" s="259">
        <f t="shared" si="2995"/>
        <v>0</v>
      </c>
      <c r="U2134" s="259">
        <f t="shared" si="2995"/>
        <v>0</v>
      </c>
      <c r="V2134" s="259">
        <f t="shared" si="2995"/>
        <v>0</v>
      </c>
      <c r="W2134" s="259">
        <f t="shared" si="2995"/>
        <v>0</v>
      </c>
      <c r="X2134" s="259">
        <f t="shared" si="2981"/>
        <v>0</v>
      </c>
      <c r="Y2134" s="259">
        <f t="shared" si="2982"/>
        <v>0</v>
      </c>
      <c r="Z2134" s="259">
        <f t="shared" si="2983"/>
        <v>0</v>
      </c>
      <c r="AA2134" s="259">
        <f t="shared" si="2984"/>
        <v>0</v>
      </c>
      <c r="AB2134" s="259">
        <f t="shared" si="2985"/>
        <v>0</v>
      </c>
      <c r="AC2134" s="259">
        <f t="shared" si="2986"/>
        <v>0</v>
      </c>
      <c r="AD2134" s="259">
        <f t="shared" si="2987"/>
        <v>0</v>
      </c>
      <c r="AE2134" s="259">
        <f t="shared" si="2988"/>
        <v>0</v>
      </c>
    </row>
    <row r="2135" spans="2:31" hidden="1">
      <c r="B2135" s="258">
        <f>B2121</f>
        <v>0</v>
      </c>
      <c r="C2135" s="258">
        <f t="shared" si="2989"/>
        <v>0</v>
      </c>
      <c r="D2135" s="258">
        <f t="shared" si="2994"/>
        <v>0</v>
      </c>
      <c r="E2135" s="258">
        <f t="shared" si="2994"/>
        <v>1900</v>
      </c>
      <c r="F2135" s="260">
        <f t="shared" si="2994"/>
        <v>0</v>
      </c>
      <c r="G2135" s="77"/>
      <c r="H2135" s="261"/>
      <c r="I2135" s="261"/>
      <c r="J2135" s="77"/>
      <c r="K2135" s="259">
        <f t="shared" si="2979"/>
        <v>0</v>
      </c>
      <c r="L2135" s="259">
        <f t="shared" ref="L2135:W2135" si="2996">IF(LataProjekcji&lt;$E2135,ROUND(K2135+L2121,0),0)</f>
        <v>0</v>
      </c>
      <c r="M2135" s="259">
        <f t="shared" si="2996"/>
        <v>0</v>
      </c>
      <c r="N2135" s="259">
        <f t="shared" si="2996"/>
        <v>0</v>
      </c>
      <c r="O2135" s="259">
        <f t="shared" si="2996"/>
        <v>0</v>
      </c>
      <c r="P2135" s="259">
        <f t="shared" si="2996"/>
        <v>0</v>
      </c>
      <c r="Q2135" s="259">
        <f t="shared" si="2996"/>
        <v>0</v>
      </c>
      <c r="R2135" s="259">
        <f t="shared" si="2996"/>
        <v>0</v>
      </c>
      <c r="S2135" s="259">
        <f t="shared" si="2996"/>
        <v>0</v>
      </c>
      <c r="T2135" s="259">
        <f t="shared" si="2996"/>
        <v>0</v>
      </c>
      <c r="U2135" s="259">
        <f t="shared" si="2996"/>
        <v>0</v>
      </c>
      <c r="V2135" s="259">
        <f t="shared" si="2996"/>
        <v>0</v>
      </c>
      <c r="W2135" s="259">
        <f t="shared" si="2996"/>
        <v>0</v>
      </c>
      <c r="X2135" s="259">
        <f t="shared" si="2981"/>
        <v>0</v>
      </c>
      <c r="Y2135" s="259">
        <f t="shared" si="2982"/>
        <v>0</v>
      </c>
      <c r="Z2135" s="259">
        <f t="shared" si="2983"/>
        <v>0</v>
      </c>
      <c r="AA2135" s="259">
        <f t="shared" si="2984"/>
        <v>0</v>
      </c>
      <c r="AB2135" s="259">
        <f t="shared" si="2985"/>
        <v>0</v>
      </c>
      <c r="AC2135" s="259">
        <f t="shared" si="2986"/>
        <v>0</v>
      </c>
      <c r="AD2135" s="259">
        <f t="shared" si="2987"/>
        <v>0</v>
      </c>
      <c r="AE2135" s="259">
        <f t="shared" si="2988"/>
        <v>0</v>
      </c>
    </row>
    <row r="2136" spans="2:31" hidden="1">
      <c r="B2136" s="258">
        <f>B2122</f>
        <v>0</v>
      </c>
      <c r="C2136" s="258">
        <f t="shared" si="2989"/>
        <v>0</v>
      </c>
      <c r="D2136" s="258">
        <f t="shared" si="2994"/>
        <v>0</v>
      </c>
      <c r="E2136" s="258">
        <f t="shared" si="2994"/>
        <v>1900</v>
      </c>
      <c r="F2136" s="260">
        <f t="shared" si="2994"/>
        <v>0</v>
      </c>
      <c r="G2136" s="77"/>
      <c r="H2136" s="261"/>
      <c r="I2136" s="261"/>
      <c r="J2136" s="77"/>
      <c r="K2136" s="259">
        <f t="shared" si="2979"/>
        <v>0</v>
      </c>
      <c r="L2136" s="259">
        <f t="shared" ref="L2136:W2136" si="2997">IF(LataProjekcji&lt;$E2136,ROUND(K2136+L2122,0),0)</f>
        <v>0</v>
      </c>
      <c r="M2136" s="259">
        <f t="shared" si="2997"/>
        <v>0</v>
      </c>
      <c r="N2136" s="259">
        <f t="shared" si="2997"/>
        <v>0</v>
      </c>
      <c r="O2136" s="259">
        <f t="shared" si="2997"/>
        <v>0</v>
      </c>
      <c r="P2136" s="259">
        <f t="shared" si="2997"/>
        <v>0</v>
      </c>
      <c r="Q2136" s="259">
        <f t="shared" si="2997"/>
        <v>0</v>
      </c>
      <c r="R2136" s="259">
        <f t="shared" si="2997"/>
        <v>0</v>
      </c>
      <c r="S2136" s="259">
        <f t="shared" si="2997"/>
        <v>0</v>
      </c>
      <c r="T2136" s="259">
        <f t="shared" si="2997"/>
        <v>0</v>
      </c>
      <c r="U2136" s="259">
        <f t="shared" si="2997"/>
        <v>0</v>
      </c>
      <c r="V2136" s="259">
        <f t="shared" si="2997"/>
        <v>0</v>
      </c>
      <c r="W2136" s="259">
        <f t="shared" si="2997"/>
        <v>0</v>
      </c>
      <c r="X2136" s="259">
        <f t="shared" si="2981"/>
        <v>0</v>
      </c>
      <c r="Y2136" s="259">
        <f t="shared" si="2982"/>
        <v>0</v>
      </c>
      <c r="Z2136" s="259">
        <f t="shared" si="2983"/>
        <v>0</v>
      </c>
      <c r="AA2136" s="259">
        <f t="shared" si="2984"/>
        <v>0</v>
      </c>
      <c r="AB2136" s="259">
        <f t="shared" si="2985"/>
        <v>0</v>
      </c>
      <c r="AC2136" s="259">
        <f t="shared" si="2986"/>
        <v>0</v>
      </c>
      <c r="AD2136" s="259">
        <f t="shared" si="2987"/>
        <v>0</v>
      </c>
      <c r="AE2136" s="259">
        <f t="shared" si="2988"/>
        <v>0</v>
      </c>
    </row>
    <row r="2137" spans="2:31" hidden="1">
      <c r="B2137" s="258">
        <f>B2123</f>
        <v>0</v>
      </c>
      <c r="C2137" s="258">
        <f t="shared" si="2989"/>
        <v>0</v>
      </c>
      <c r="D2137" s="258">
        <f t="shared" si="2994"/>
        <v>0</v>
      </c>
      <c r="E2137" s="258">
        <f t="shared" si="2994"/>
        <v>1900</v>
      </c>
      <c r="F2137" s="260">
        <f t="shared" si="2994"/>
        <v>0</v>
      </c>
      <c r="G2137" s="77"/>
      <c r="H2137" s="261"/>
      <c r="I2137" s="261"/>
      <c r="J2137" s="77"/>
      <c r="K2137" s="259">
        <f t="shared" si="2979"/>
        <v>0</v>
      </c>
      <c r="L2137" s="259">
        <f t="shared" ref="L2137:W2137" si="2998">IF(LataProjekcji&lt;$E2137,ROUND(K2137+L2123,0),0)</f>
        <v>0</v>
      </c>
      <c r="M2137" s="259">
        <f t="shared" si="2998"/>
        <v>0</v>
      </c>
      <c r="N2137" s="259">
        <f t="shared" si="2998"/>
        <v>0</v>
      </c>
      <c r="O2137" s="259">
        <f t="shared" si="2998"/>
        <v>0</v>
      </c>
      <c r="P2137" s="259">
        <f t="shared" si="2998"/>
        <v>0</v>
      </c>
      <c r="Q2137" s="259">
        <f t="shared" si="2998"/>
        <v>0</v>
      </c>
      <c r="R2137" s="259">
        <f t="shared" si="2998"/>
        <v>0</v>
      </c>
      <c r="S2137" s="259">
        <f t="shared" si="2998"/>
        <v>0</v>
      </c>
      <c r="T2137" s="259">
        <f t="shared" si="2998"/>
        <v>0</v>
      </c>
      <c r="U2137" s="259">
        <f t="shared" si="2998"/>
        <v>0</v>
      </c>
      <c r="V2137" s="259">
        <f t="shared" si="2998"/>
        <v>0</v>
      </c>
      <c r="W2137" s="259">
        <f t="shared" si="2998"/>
        <v>0</v>
      </c>
      <c r="X2137" s="259">
        <f t="shared" si="2981"/>
        <v>0</v>
      </c>
      <c r="Y2137" s="259">
        <f t="shared" si="2982"/>
        <v>0</v>
      </c>
      <c r="Z2137" s="259">
        <f t="shared" si="2983"/>
        <v>0</v>
      </c>
      <c r="AA2137" s="259">
        <f t="shared" si="2984"/>
        <v>0</v>
      </c>
      <c r="AB2137" s="259">
        <f t="shared" si="2985"/>
        <v>0</v>
      </c>
      <c r="AC2137" s="259">
        <f t="shared" si="2986"/>
        <v>0</v>
      </c>
      <c r="AD2137" s="259">
        <f t="shared" si="2987"/>
        <v>0</v>
      </c>
      <c r="AE2137" s="259">
        <f t="shared" si="2988"/>
        <v>0</v>
      </c>
    </row>
    <row r="2138" spans="2:31" hidden="1">
      <c r="B2138" s="258">
        <f>B2124</f>
        <v>0</v>
      </c>
      <c r="C2138" s="258">
        <f t="shared" si="2989"/>
        <v>0</v>
      </c>
      <c r="D2138" s="258">
        <f t="shared" si="2994"/>
        <v>0</v>
      </c>
      <c r="E2138" s="258">
        <f t="shared" si="2994"/>
        <v>1900</v>
      </c>
      <c r="F2138" s="260">
        <f t="shared" si="2994"/>
        <v>0</v>
      </c>
      <c r="G2138" s="77"/>
      <c r="H2138" s="261"/>
      <c r="I2138" s="261"/>
      <c r="J2138" s="77"/>
      <c r="K2138" s="259">
        <f t="shared" si="2979"/>
        <v>0</v>
      </c>
      <c r="L2138" s="259">
        <f t="shared" ref="L2138:W2138" si="2999">IF(LataProjekcji&lt;$E2138,ROUND(K2138+L2124,0),0)</f>
        <v>0</v>
      </c>
      <c r="M2138" s="259">
        <f t="shared" si="2999"/>
        <v>0</v>
      </c>
      <c r="N2138" s="259">
        <f t="shared" si="2999"/>
        <v>0</v>
      </c>
      <c r="O2138" s="259">
        <f t="shared" si="2999"/>
        <v>0</v>
      </c>
      <c r="P2138" s="259">
        <f t="shared" si="2999"/>
        <v>0</v>
      </c>
      <c r="Q2138" s="259">
        <f t="shared" si="2999"/>
        <v>0</v>
      </c>
      <c r="R2138" s="259">
        <f t="shared" si="2999"/>
        <v>0</v>
      </c>
      <c r="S2138" s="259">
        <f t="shared" si="2999"/>
        <v>0</v>
      </c>
      <c r="T2138" s="259">
        <f t="shared" si="2999"/>
        <v>0</v>
      </c>
      <c r="U2138" s="259">
        <f t="shared" si="2999"/>
        <v>0</v>
      </c>
      <c r="V2138" s="259">
        <f t="shared" si="2999"/>
        <v>0</v>
      </c>
      <c r="W2138" s="259">
        <f t="shared" si="2999"/>
        <v>0</v>
      </c>
      <c r="X2138" s="259">
        <f t="shared" si="2981"/>
        <v>0</v>
      </c>
      <c r="Y2138" s="259">
        <f t="shared" si="2982"/>
        <v>0</v>
      </c>
      <c r="Z2138" s="259">
        <f t="shared" si="2983"/>
        <v>0</v>
      </c>
      <c r="AA2138" s="259">
        <f t="shared" si="2984"/>
        <v>0</v>
      </c>
      <c r="AB2138" s="259">
        <f t="shared" si="2985"/>
        <v>0</v>
      </c>
      <c r="AC2138" s="259">
        <f t="shared" si="2986"/>
        <v>0</v>
      </c>
      <c r="AD2138" s="259">
        <f t="shared" si="2987"/>
        <v>0</v>
      </c>
      <c r="AE2138" s="259">
        <f t="shared" si="2988"/>
        <v>0</v>
      </c>
    </row>
    <row r="2139" spans="2:31" hidden="1">
      <c r="B2139" s="7" t="s">
        <v>316</v>
      </c>
      <c r="C2139" s="7"/>
      <c r="J2139" s="255" t="s">
        <v>419</v>
      </c>
      <c r="K2139" s="256">
        <f>SUM(K2129:K2138)</f>
        <v>0</v>
      </c>
      <c r="L2139" s="256">
        <f t="shared" ref="L2139:W2139" si="3000">SUM(L2129:L2138)</f>
        <v>0</v>
      </c>
      <c r="M2139" s="256">
        <f t="shared" si="3000"/>
        <v>0</v>
      </c>
      <c r="N2139" s="256">
        <f t="shared" si="3000"/>
        <v>0</v>
      </c>
      <c r="O2139" s="256">
        <f t="shared" si="3000"/>
        <v>0</v>
      </c>
      <c r="P2139" s="256">
        <f t="shared" si="3000"/>
        <v>0</v>
      </c>
      <c r="Q2139" s="256">
        <f t="shared" si="3000"/>
        <v>0</v>
      </c>
      <c r="R2139" s="256">
        <f t="shared" si="3000"/>
        <v>0</v>
      </c>
      <c r="S2139" s="256">
        <f t="shared" si="3000"/>
        <v>0</v>
      </c>
      <c r="T2139" s="256">
        <f t="shared" si="3000"/>
        <v>0</v>
      </c>
      <c r="U2139" s="256">
        <f t="shared" si="3000"/>
        <v>0</v>
      </c>
      <c r="V2139" s="256">
        <f t="shared" si="3000"/>
        <v>0</v>
      </c>
      <c r="W2139" s="256">
        <f t="shared" si="3000"/>
        <v>0</v>
      </c>
      <c r="X2139" s="256">
        <f>SUM(X2129:X2138)</f>
        <v>0</v>
      </c>
      <c r="Y2139" s="256">
        <f>SUM(Y2129:Y2138)</f>
        <v>0</v>
      </c>
      <c r="Z2139" s="256">
        <f t="shared" ref="Z2139:AA2139" si="3001">SUM(Z2129:Z2138)</f>
        <v>0</v>
      </c>
      <c r="AA2139" s="256">
        <f t="shared" si="3001"/>
        <v>0</v>
      </c>
      <c r="AB2139" s="256">
        <f t="shared" ref="AB2139:AE2139" si="3002">SUM(AB2129:AB2138)</f>
        <v>0</v>
      </c>
      <c r="AC2139" s="256">
        <f t="shared" si="3002"/>
        <v>0</v>
      </c>
      <c r="AD2139" s="256">
        <f t="shared" si="3002"/>
        <v>0</v>
      </c>
      <c r="AE2139" s="256">
        <f t="shared" si="3002"/>
        <v>0</v>
      </c>
    </row>
    <row r="2140" spans="2:31" hidden="1">
      <c r="J2140" s="165"/>
      <c r="K2140" s="166"/>
      <c r="L2140" s="166"/>
      <c r="M2140" s="166"/>
      <c r="N2140" s="166"/>
      <c r="O2140" s="166"/>
      <c r="P2140" s="166"/>
      <c r="Q2140" s="166"/>
      <c r="R2140" s="166"/>
      <c r="S2140" s="166"/>
      <c r="T2140" s="166"/>
      <c r="U2140" s="166"/>
      <c r="V2140" s="166"/>
      <c r="W2140" s="166"/>
      <c r="X2140" s="166"/>
      <c r="Y2140" s="166"/>
      <c r="Z2140" s="166"/>
      <c r="AA2140" s="166"/>
      <c r="AB2140" s="166"/>
      <c r="AC2140" s="166"/>
      <c r="AD2140" s="166"/>
      <c r="AE2140" s="166"/>
    </row>
    <row r="2142" spans="2:31" hidden="1">
      <c r="B2142" s="257" t="s">
        <v>421</v>
      </c>
      <c r="C2142" s="257"/>
      <c r="K2142" s="3" t="str">
        <f t="shared" ref="K2142:AE2142" si="3003">LataProjekcji</f>
        <v>Uzupełnij dane</v>
      </c>
      <c r="L2142" s="3" t="str">
        <f t="shared" si="3003"/>
        <v/>
      </c>
      <c r="M2142" s="3" t="str">
        <f t="shared" si="3003"/>
        <v/>
      </c>
      <c r="N2142" s="3" t="str">
        <f t="shared" si="3003"/>
        <v/>
      </c>
      <c r="O2142" s="3" t="str">
        <f t="shared" si="3003"/>
        <v/>
      </c>
      <c r="P2142" s="3" t="str">
        <f t="shared" si="3003"/>
        <v/>
      </c>
      <c r="Q2142" s="3" t="str">
        <f t="shared" si="3003"/>
        <v/>
      </c>
      <c r="R2142" s="3" t="str">
        <f t="shared" si="3003"/>
        <v/>
      </c>
      <c r="S2142" s="3" t="str">
        <f t="shared" si="3003"/>
        <v/>
      </c>
      <c r="T2142" s="3" t="str">
        <f t="shared" si="3003"/>
        <v/>
      </c>
      <c r="U2142" s="3" t="str">
        <f t="shared" si="3003"/>
        <v/>
      </c>
      <c r="V2142" s="3" t="str">
        <f t="shared" si="3003"/>
        <v/>
      </c>
      <c r="W2142" s="3" t="str">
        <f t="shared" si="3003"/>
        <v/>
      </c>
      <c r="X2142" s="3" t="str">
        <f t="shared" si="3003"/>
        <v/>
      </c>
      <c r="Y2142" s="3" t="str">
        <f t="shared" si="3003"/>
        <v/>
      </c>
      <c r="Z2142" s="3" t="str">
        <f t="shared" si="3003"/>
        <v/>
      </c>
      <c r="AA2142" s="3" t="str">
        <f t="shared" si="3003"/>
        <v/>
      </c>
      <c r="AB2142" s="3" t="str">
        <f t="shared" si="3003"/>
        <v/>
      </c>
      <c r="AC2142" s="3" t="str">
        <f t="shared" si="3003"/>
        <v/>
      </c>
      <c r="AD2142" s="3" t="str">
        <f t="shared" si="3003"/>
        <v/>
      </c>
      <c r="AE2142" s="3" t="str">
        <f t="shared" si="3003"/>
        <v/>
      </c>
    </row>
    <row r="2143" spans="2:31" hidden="1">
      <c r="B2143" s="1">
        <f t="shared" ref="B2143:F2147" si="3004">B2129</f>
        <v>0</v>
      </c>
      <c r="C2143" s="1">
        <f>C409</f>
        <v>0</v>
      </c>
      <c r="D2143" s="1">
        <f t="shared" si="3004"/>
        <v>0</v>
      </c>
      <c r="E2143" s="1">
        <f t="shared" si="3004"/>
        <v>1900</v>
      </c>
      <c r="F2143" s="163">
        <f t="shared" si="3004"/>
        <v>0</v>
      </c>
      <c r="G2143" s="22">
        <f t="shared" ref="G2143:G2152" si="3005">G2089</f>
        <v>0</v>
      </c>
      <c r="H2143" s="21"/>
      <c r="I2143" s="21"/>
      <c r="J2143" s="22">
        <f t="shared" ref="J2143:J2152" si="3006">SUM(K2143:AE2143)</f>
        <v>0</v>
      </c>
      <c r="K2143" s="5">
        <f t="shared" ref="K2143:K2152" si="3007">K2115</f>
        <v>0</v>
      </c>
      <c r="L2143" s="5">
        <f t="shared" ref="L2143:W2143" si="3008">IF(LataProjekcji&lt;$E2143,L2115,IF(LataProjekcji=$E2143,$G2143-K2129,0))</f>
        <v>0</v>
      </c>
      <c r="M2143" s="5">
        <f t="shared" si="3008"/>
        <v>0</v>
      </c>
      <c r="N2143" s="5">
        <f t="shared" si="3008"/>
        <v>0</v>
      </c>
      <c r="O2143" s="5">
        <f t="shared" si="3008"/>
        <v>0</v>
      </c>
      <c r="P2143" s="5">
        <f t="shared" si="3008"/>
        <v>0</v>
      </c>
      <c r="Q2143" s="5">
        <f t="shared" si="3008"/>
        <v>0</v>
      </c>
      <c r="R2143" s="5">
        <f t="shared" si="3008"/>
        <v>0</v>
      </c>
      <c r="S2143" s="5">
        <f t="shared" si="3008"/>
        <v>0</v>
      </c>
      <c r="T2143" s="5">
        <f t="shared" si="3008"/>
        <v>0</v>
      </c>
      <c r="U2143" s="5">
        <f t="shared" si="3008"/>
        <v>0</v>
      </c>
      <c r="V2143" s="5">
        <f t="shared" si="3008"/>
        <v>0</v>
      </c>
      <c r="W2143" s="5">
        <f t="shared" si="3008"/>
        <v>0</v>
      </c>
      <c r="X2143" s="5">
        <f t="shared" ref="X2143:X2152" si="3009">IF(LataProjekcji&lt;$E2143,X2115,IF(LataProjekcji=$E2143,$G2143-W2129,0))</f>
        <v>0</v>
      </c>
      <c r="Y2143" s="5">
        <f t="shared" ref="Y2143:Y2152" si="3010">IF(LataProjekcji&lt;$E2143,Y2115,IF(LataProjekcji=$E2143,$G2143-X2129,0))</f>
        <v>0</v>
      </c>
      <c r="Z2143" s="5">
        <f t="shared" ref="Z2143:Z2152" si="3011">IF(LataProjekcji&lt;$E2143,Z2115,IF(LataProjekcji=$E2143,$G2143-Y2129,0))</f>
        <v>0</v>
      </c>
      <c r="AA2143" s="5">
        <f t="shared" ref="AA2143:AA2152" si="3012">IF(LataProjekcji&lt;$E2143,AA2115,IF(LataProjekcji=$E2143,$G2143-Z2129,0))</f>
        <v>0</v>
      </c>
      <c r="AB2143" s="5">
        <f t="shared" ref="AB2143:AB2152" si="3013">IF(LataProjekcji&lt;$E2143,AB2115,IF(LataProjekcji=$E2143,$G2143-AA2129,0))</f>
        <v>0</v>
      </c>
      <c r="AC2143" s="5">
        <f t="shared" ref="AC2143:AC2152" si="3014">IF(LataProjekcji&lt;$E2143,AC2115,IF(LataProjekcji=$E2143,$G2143-AB2129,0))</f>
        <v>0</v>
      </c>
      <c r="AD2143" s="5">
        <f t="shared" ref="AD2143:AD2152" si="3015">IF(LataProjekcji&lt;$E2143,AD2115,IF(LataProjekcji=$E2143,$G2143-AC2129,0))</f>
        <v>0</v>
      </c>
      <c r="AE2143" s="5">
        <f t="shared" ref="AE2143:AE2152" si="3016">IF(LataProjekcji&lt;$E2143,AE2115,IF(LataProjekcji=$E2143,$G2143-AD2129,0))</f>
        <v>0</v>
      </c>
    </row>
    <row r="2144" spans="2:31" hidden="1">
      <c r="B2144" s="1">
        <f t="shared" si="3004"/>
        <v>0</v>
      </c>
      <c r="C2144" s="1">
        <f>C410</f>
        <v>0</v>
      </c>
      <c r="D2144" s="1">
        <f t="shared" si="3004"/>
        <v>0</v>
      </c>
      <c r="E2144" s="1">
        <f t="shared" si="3004"/>
        <v>1900</v>
      </c>
      <c r="F2144" s="163">
        <f t="shared" si="3004"/>
        <v>0</v>
      </c>
      <c r="G2144" s="22">
        <f t="shared" si="3005"/>
        <v>0</v>
      </c>
      <c r="H2144" s="21"/>
      <c r="I2144" s="21"/>
      <c r="J2144" s="22">
        <f t="shared" si="3006"/>
        <v>0</v>
      </c>
      <c r="K2144" s="5">
        <f t="shared" si="3007"/>
        <v>0</v>
      </c>
      <c r="L2144" s="5">
        <f t="shared" ref="L2144:W2144" si="3017">IF(LataProjekcji&lt;$E2144,L2116,IF(LataProjekcji=$E2144,$G2144-K2130,0))</f>
        <v>0</v>
      </c>
      <c r="M2144" s="5">
        <f t="shared" si="3017"/>
        <v>0</v>
      </c>
      <c r="N2144" s="5">
        <f t="shared" si="3017"/>
        <v>0</v>
      </c>
      <c r="O2144" s="5">
        <f t="shared" si="3017"/>
        <v>0</v>
      </c>
      <c r="P2144" s="5">
        <f t="shared" si="3017"/>
        <v>0</v>
      </c>
      <c r="Q2144" s="5">
        <f t="shared" si="3017"/>
        <v>0</v>
      </c>
      <c r="R2144" s="5">
        <f t="shared" si="3017"/>
        <v>0</v>
      </c>
      <c r="S2144" s="5">
        <f t="shared" si="3017"/>
        <v>0</v>
      </c>
      <c r="T2144" s="5">
        <f t="shared" si="3017"/>
        <v>0</v>
      </c>
      <c r="U2144" s="5">
        <f t="shared" si="3017"/>
        <v>0</v>
      </c>
      <c r="V2144" s="5">
        <f t="shared" si="3017"/>
        <v>0</v>
      </c>
      <c r="W2144" s="5">
        <f t="shared" si="3017"/>
        <v>0</v>
      </c>
      <c r="X2144" s="5">
        <f t="shared" si="3009"/>
        <v>0</v>
      </c>
      <c r="Y2144" s="5">
        <f t="shared" si="3010"/>
        <v>0</v>
      </c>
      <c r="Z2144" s="5">
        <f t="shared" si="3011"/>
        <v>0</v>
      </c>
      <c r="AA2144" s="5">
        <f t="shared" si="3012"/>
        <v>0</v>
      </c>
      <c r="AB2144" s="5">
        <f t="shared" si="3013"/>
        <v>0</v>
      </c>
      <c r="AC2144" s="5">
        <f t="shared" si="3014"/>
        <v>0</v>
      </c>
      <c r="AD2144" s="5">
        <f t="shared" si="3015"/>
        <v>0</v>
      </c>
      <c r="AE2144" s="5">
        <f t="shared" si="3016"/>
        <v>0</v>
      </c>
    </row>
    <row r="2145" spans="2:31" hidden="1">
      <c r="B2145" s="1">
        <f t="shared" si="3004"/>
        <v>0</v>
      </c>
      <c r="C2145" s="1">
        <f>C411</f>
        <v>0</v>
      </c>
      <c r="D2145" s="1">
        <f t="shared" si="3004"/>
        <v>0</v>
      </c>
      <c r="E2145" s="1">
        <f t="shared" si="3004"/>
        <v>1900</v>
      </c>
      <c r="F2145" s="163">
        <f t="shared" si="3004"/>
        <v>0</v>
      </c>
      <c r="G2145" s="22">
        <f t="shared" si="3005"/>
        <v>0</v>
      </c>
      <c r="H2145" s="21"/>
      <c r="I2145" s="21"/>
      <c r="J2145" s="22">
        <f t="shared" si="3006"/>
        <v>0</v>
      </c>
      <c r="K2145" s="5">
        <f t="shared" si="3007"/>
        <v>0</v>
      </c>
      <c r="L2145" s="5">
        <f t="shared" ref="L2145:W2145" si="3018">IF(LataProjekcji&lt;$E2145,L2117,IF(LataProjekcji=$E2145,$G2145-K2131,0))</f>
        <v>0</v>
      </c>
      <c r="M2145" s="5">
        <f t="shared" si="3018"/>
        <v>0</v>
      </c>
      <c r="N2145" s="5">
        <f t="shared" si="3018"/>
        <v>0</v>
      </c>
      <c r="O2145" s="5">
        <f t="shared" si="3018"/>
        <v>0</v>
      </c>
      <c r="P2145" s="5">
        <f t="shared" si="3018"/>
        <v>0</v>
      </c>
      <c r="Q2145" s="5">
        <f t="shared" si="3018"/>
        <v>0</v>
      </c>
      <c r="R2145" s="5">
        <f t="shared" si="3018"/>
        <v>0</v>
      </c>
      <c r="S2145" s="5">
        <f t="shared" si="3018"/>
        <v>0</v>
      </c>
      <c r="T2145" s="5">
        <f t="shared" si="3018"/>
        <v>0</v>
      </c>
      <c r="U2145" s="5">
        <f t="shared" si="3018"/>
        <v>0</v>
      </c>
      <c r="V2145" s="5">
        <f t="shared" si="3018"/>
        <v>0</v>
      </c>
      <c r="W2145" s="5">
        <f t="shared" si="3018"/>
        <v>0</v>
      </c>
      <c r="X2145" s="5">
        <f t="shared" si="3009"/>
        <v>0</v>
      </c>
      <c r="Y2145" s="5">
        <f t="shared" si="3010"/>
        <v>0</v>
      </c>
      <c r="Z2145" s="5">
        <f t="shared" si="3011"/>
        <v>0</v>
      </c>
      <c r="AA2145" s="5">
        <f t="shared" si="3012"/>
        <v>0</v>
      </c>
      <c r="AB2145" s="5">
        <f t="shared" si="3013"/>
        <v>0</v>
      </c>
      <c r="AC2145" s="5">
        <f t="shared" si="3014"/>
        <v>0</v>
      </c>
      <c r="AD2145" s="5">
        <f t="shared" si="3015"/>
        <v>0</v>
      </c>
      <c r="AE2145" s="5">
        <f t="shared" si="3016"/>
        <v>0</v>
      </c>
    </row>
    <row r="2146" spans="2:31" hidden="1">
      <c r="B2146" s="1">
        <f t="shared" si="3004"/>
        <v>0</v>
      </c>
      <c r="C2146" s="1">
        <f>C412</f>
        <v>0</v>
      </c>
      <c r="D2146" s="1">
        <f t="shared" si="3004"/>
        <v>0</v>
      </c>
      <c r="E2146" s="1">
        <f t="shared" si="3004"/>
        <v>1900</v>
      </c>
      <c r="F2146" s="163">
        <f t="shared" si="3004"/>
        <v>0</v>
      </c>
      <c r="G2146" s="22">
        <f t="shared" si="3005"/>
        <v>0</v>
      </c>
      <c r="H2146" s="21"/>
      <c r="I2146" s="21"/>
      <c r="J2146" s="22">
        <f t="shared" si="3006"/>
        <v>0</v>
      </c>
      <c r="K2146" s="5">
        <f t="shared" si="3007"/>
        <v>0</v>
      </c>
      <c r="L2146" s="5">
        <f t="shared" ref="L2146:W2146" si="3019">IF(LataProjekcji&lt;$E2146,L2118,IF(LataProjekcji=$E2146,$G2146-K2132,0))</f>
        <v>0</v>
      </c>
      <c r="M2146" s="5">
        <f t="shared" si="3019"/>
        <v>0</v>
      </c>
      <c r="N2146" s="5">
        <f t="shared" si="3019"/>
        <v>0</v>
      </c>
      <c r="O2146" s="5">
        <f t="shared" si="3019"/>
        <v>0</v>
      </c>
      <c r="P2146" s="5">
        <f t="shared" si="3019"/>
        <v>0</v>
      </c>
      <c r="Q2146" s="5">
        <f t="shared" si="3019"/>
        <v>0</v>
      </c>
      <c r="R2146" s="5">
        <f t="shared" si="3019"/>
        <v>0</v>
      </c>
      <c r="S2146" s="5">
        <f t="shared" si="3019"/>
        <v>0</v>
      </c>
      <c r="T2146" s="5">
        <f t="shared" si="3019"/>
        <v>0</v>
      </c>
      <c r="U2146" s="5">
        <f t="shared" si="3019"/>
        <v>0</v>
      </c>
      <c r="V2146" s="5">
        <f t="shared" si="3019"/>
        <v>0</v>
      </c>
      <c r="W2146" s="5">
        <f t="shared" si="3019"/>
        <v>0</v>
      </c>
      <c r="X2146" s="5">
        <f t="shared" si="3009"/>
        <v>0</v>
      </c>
      <c r="Y2146" s="5">
        <f t="shared" si="3010"/>
        <v>0</v>
      </c>
      <c r="Z2146" s="5">
        <f t="shared" si="3011"/>
        <v>0</v>
      </c>
      <c r="AA2146" s="5">
        <f t="shared" si="3012"/>
        <v>0</v>
      </c>
      <c r="AB2146" s="5">
        <f t="shared" si="3013"/>
        <v>0</v>
      </c>
      <c r="AC2146" s="5">
        <f t="shared" si="3014"/>
        <v>0</v>
      </c>
      <c r="AD2146" s="5">
        <f t="shared" si="3015"/>
        <v>0</v>
      </c>
      <c r="AE2146" s="5">
        <f t="shared" si="3016"/>
        <v>0</v>
      </c>
    </row>
    <row r="2147" spans="2:31" hidden="1">
      <c r="B2147" s="1">
        <f t="shared" si="3004"/>
        <v>0</v>
      </c>
      <c r="C2147" s="1">
        <f>C413</f>
        <v>0</v>
      </c>
      <c r="D2147" s="1">
        <f t="shared" si="3004"/>
        <v>0</v>
      </c>
      <c r="E2147" s="1">
        <f t="shared" si="3004"/>
        <v>1900</v>
      </c>
      <c r="F2147" s="163">
        <f t="shared" si="3004"/>
        <v>0</v>
      </c>
      <c r="G2147" s="22">
        <f t="shared" si="3005"/>
        <v>0</v>
      </c>
      <c r="H2147" s="21"/>
      <c r="I2147" s="21"/>
      <c r="J2147" s="22">
        <f t="shared" si="3006"/>
        <v>0</v>
      </c>
      <c r="K2147" s="5">
        <f t="shared" si="3007"/>
        <v>0</v>
      </c>
      <c r="L2147" s="5">
        <f t="shared" ref="L2147:W2147" si="3020">IF(LataProjekcji&lt;$E2147,L2119,IF(LataProjekcji=$E2147,$G2147-K2133,0))</f>
        <v>0</v>
      </c>
      <c r="M2147" s="5">
        <f t="shared" si="3020"/>
        <v>0</v>
      </c>
      <c r="N2147" s="5">
        <f t="shared" si="3020"/>
        <v>0</v>
      </c>
      <c r="O2147" s="5">
        <f t="shared" si="3020"/>
        <v>0</v>
      </c>
      <c r="P2147" s="5">
        <f t="shared" si="3020"/>
        <v>0</v>
      </c>
      <c r="Q2147" s="5">
        <f t="shared" si="3020"/>
        <v>0</v>
      </c>
      <c r="R2147" s="5">
        <f t="shared" si="3020"/>
        <v>0</v>
      </c>
      <c r="S2147" s="5">
        <f t="shared" si="3020"/>
        <v>0</v>
      </c>
      <c r="T2147" s="5">
        <f t="shared" si="3020"/>
        <v>0</v>
      </c>
      <c r="U2147" s="5">
        <f t="shared" si="3020"/>
        <v>0</v>
      </c>
      <c r="V2147" s="5">
        <f t="shared" si="3020"/>
        <v>0</v>
      </c>
      <c r="W2147" s="5">
        <f t="shared" si="3020"/>
        <v>0</v>
      </c>
      <c r="X2147" s="5">
        <f t="shared" si="3009"/>
        <v>0</v>
      </c>
      <c r="Y2147" s="5">
        <f t="shared" si="3010"/>
        <v>0</v>
      </c>
      <c r="Z2147" s="5">
        <f t="shared" si="3011"/>
        <v>0</v>
      </c>
      <c r="AA2147" s="5">
        <f t="shared" si="3012"/>
        <v>0</v>
      </c>
      <c r="AB2147" s="5">
        <f t="shared" si="3013"/>
        <v>0</v>
      </c>
      <c r="AC2147" s="5">
        <f t="shared" si="3014"/>
        <v>0</v>
      </c>
      <c r="AD2147" s="5">
        <f t="shared" si="3015"/>
        <v>0</v>
      </c>
      <c r="AE2147" s="5">
        <f t="shared" si="3016"/>
        <v>0</v>
      </c>
    </row>
    <row r="2148" spans="2:31" hidden="1">
      <c r="B2148" s="258">
        <f>B2134</f>
        <v>0</v>
      </c>
      <c r="C2148" s="258">
        <f>C565</f>
        <v>0</v>
      </c>
      <c r="D2148" s="258">
        <f t="shared" ref="D2148:F2152" si="3021">D2134</f>
        <v>0</v>
      </c>
      <c r="E2148" s="258">
        <f t="shared" si="3021"/>
        <v>1900</v>
      </c>
      <c r="F2148" s="260">
        <f t="shared" si="3021"/>
        <v>0</v>
      </c>
      <c r="G2148" s="77">
        <f t="shared" si="3005"/>
        <v>0</v>
      </c>
      <c r="H2148" s="261"/>
      <c r="I2148" s="261"/>
      <c r="J2148" s="77">
        <f t="shared" si="3006"/>
        <v>0</v>
      </c>
      <c r="K2148" s="259">
        <f t="shared" si="3007"/>
        <v>0</v>
      </c>
      <c r="L2148" s="259">
        <f t="shared" ref="L2148:W2148" si="3022">IF(LataProjekcji&lt;$E2148,L2120,IF(LataProjekcji=$E2148,$G2148-K2134,0))</f>
        <v>0</v>
      </c>
      <c r="M2148" s="259">
        <f t="shared" si="3022"/>
        <v>0</v>
      </c>
      <c r="N2148" s="259">
        <f t="shared" si="3022"/>
        <v>0</v>
      </c>
      <c r="O2148" s="259">
        <f t="shared" si="3022"/>
        <v>0</v>
      </c>
      <c r="P2148" s="259">
        <f t="shared" si="3022"/>
        <v>0</v>
      </c>
      <c r="Q2148" s="259">
        <f t="shared" si="3022"/>
        <v>0</v>
      </c>
      <c r="R2148" s="259">
        <f t="shared" si="3022"/>
        <v>0</v>
      </c>
      <c r="S2148" s="259">
        <f t="shared" si="3022"/>
        <v>0</v>
      </c>
      <c r="T2148" s="259">
        <f t="shared" si="3022"/>
        <v>0</v>
      </c>
      <c r="U2148" s="259">
        <f t="shared" si="3022"/>
        <v>0</v>
      </c>
      <c r="V2148" s="259">
        <f t="shared" si="3022"/>
        <v>0</v>
      </c>
      <c r="W2148" s="259">
        <f t="shared" si="3022"/>
        <v>0</v>
      </c>
      <c r="X2148" s="259">
        <f t="shared" si="3009"/>
        <v>0</v>
      </c>
      <c r="Y2148" s="259">
        <f t="shared" si="3010"/>
        <v>0</v>
      </c>
      <c r="Z2148" s="259">
        <f t="shared" si="3011"/>
        <v>0</v>
      </c>
      <c r="AA2148" s="259">
        <f t="shared" si="3012"/>
        <v>0</v>
      </c>
      <c r="AB2148" s="259">
        <f t="shared" si="3013"/>
        <v>0</v>
      </c>
      <c r="AC2148" s="259">
        <f t="shared" si="3014"/>
        <v>0</v>
      </c>
      <c r="AD2148" s="259">
        <f t="shared" si="3015"/>
        <v>0</v>
      </c>
      <c r="AE2148" s="259">
        <f t="shared" si="3016"/>
        <v>0</v>
      </c>
    </row>
    <row r="2149" spans="2:31" hidden="1">
      <c r="B2149" s="258">
        <f>B2135</f>
        <v>0</v>
      </c>
      <c r="C2149" s="258">
        <f>C566</f>
        <v>0</v>
      </c>
      <c r="D2149" s="258">
        <f t="shared" si="3021"/>
        <v>0</v>
      </c>
      <c r="E2149" s="258">
        <f t="shared" si="3021"/>
        <v>1900</v>
      </c>
      <c r="F2149" s="260">
        <f t="shared" si="3021"/>
        <v>0</v>
      </c>
      <c r="G2149" s="77">
        <f t="shared" si="3005"/>
        <v>0</v>
      </c>
      <c r="H2149" s="261"/>
      <c r="I2149" s="261"/>
      <c r="J2149" s="77">
        <f t="shared" si="3006"/>
        <v>0</v>
      </c>
      <c r="K2149" s="259">
        <f t="shared" si="3007"/>
        <v>0</v>
      </c>
      <c r="L2149" s="259">
        <f t="shared" ref="L2149:W2149" si="3023">IF(LataProjekcji&lt;$E2149,L2121,IF(LataProjekcji=$E2149,$G2149-K2135,0))</f>
        <v>0</v>
      </c>
      <c r="M2149" s="259">
        <f t="shared" si="3023"/>
        <v>0</v>
      </c>
      <c r="N2149" s="259">
        <f t="shared" si="3023"/>
        <v>0</v>
      </c>
      <c r="O2149" s="259">
        <f t="shared" si="3023"/>
        <v>0</v>
      </c>
      <c r="P2149" s="259">
        <f t="shared" si="3023"/>
        <v>0</v>
      </c>
      <c r="Q2149" s="259">
        <f t="shared" si="3023"/>
        <v>0</v>
      </c>
      <c r="R2149" s="259">
        <f t="shared" si="3023"/>
        <v>0</v>
      </c>
      <c r="S2149" s="259">
        <f t="shared" si="3023"/>
        <v>0</v>
      </c>
      <c r="T2149" s="259">
        <f t="shared" si="3023"/>
        <v>0</v>
      </c>
      <c r="U2149" s="259">
        <f t="shared" si="3023"/>
        <v>0</v>
      </c>
      <c r="V2149" s="259">
        <f t="shared" si="3023"/>
        <v>0</v>
      </c>
      <c r="W2149" s="259">
        <f t="shared" si="3023"/>
        <v>0</v>
      </c>
      <c r="X2149" s="259">
        <f t="shared" si="3009"/>
        <v>0</v>
      </c>
      <c r="Y2149" s="259">
        <f t="shared" si="3010"/>
        <v>0</v>
      </c>
      <c r="Z2149" s="259">
        <f t="shared" si="3011"/>
        <v>0</v>
      </c>
      <c r="AA2149" s="259">
        <f t="shared" si="3012"/>
        <v>0</v>
      </c>
      <c r="AB2149" s="259">
        <f t="shared" si="3013"/>
        <v>0</v>
      </c>
      <c r="AC2149" s="259">
        <f t="shared" si="3014"/>
        <v>0</v>
      </c>
      <c r="AD2149" s="259">
        <f t="shared" si="3015"/>
        <v>0</v>
      </c>
      <c r="AE2149" s="259">
        <f t="shared" si="3016"/>
        <v>0</v>
      </c>
    </row>
    <row r="2150" spans="2:31" hidden="1">
      <c r="B2150" s="258">
        <f>B2136</f>
        <v>0</v>
      </c>
      <c r="C2150" s="258">
        <f>C567</f>
        <v>0</v>
      </c>
      <c r="D2150" s="258">
        <f t="shared" si="3021"/>
        <v>0</v>
      </c>
      <c r="E2150" s="258">
        <f t="shared" si="3021"/>
        <v>1900</v>
      </c>
      <c r="F2150" s="260">
        <f t="shared" si="3021"/>
        <v>0</v>
      </c>
      <c r="G2150" s="77">
        <f t="shared" si="3005"/>
        <v>0</v>
      </c>
      <c r="H2150" s="261"/>
      <c r="I2150" s="261"/>
      <c r="J2150" s="77">
        <f t="shared" si="3006"/>
        <v>0</v>
      </c>
      <c r="K2150" s="259">
        <f t="shared" si="3007"/>
        <v>0</v>
      </c>
      <c r="L2150" s="259">
        <f t="shared" ref="L2150:W2150" si="3024">IF(LataProjekcji&lt;$E2150,L2122,IF(LataProjekcji=$E2150,$G2150-K2136,0))</f>
        <v>0</v>
      </c>
      <c r="M2150" s="259">
        <f t="shared" si="3024"/>
        <v>0</v>
      </c>
      <c r="N2150" s="259">
        <f t="shared" si="3024"/>
        <v>0</v>
      </c>
      <c r="O2150" s="259">
        <f t="shared" si="3024"/>
        <v>0</v>
      </c>
      <c r="P2150" s="259">
        <f t="shared" si="3024"/>
        <v>0</v>
      </c>
      <c r="Q2150" s="259">
        <f t="shared" si="3024"/>
        <v>0</v>
      </c>
      <c r="R2150" s="259">
        <f t="shared" si="3024"/>
        <v>0</v>
      </c>
      <c r="S2150" s="259">
        <f t="shared" si="3024"/>
        <v>0</v>
      </c>
      <c r="T2150" s="259">
        <f t="shared" si="3024"/>
        <v>0</v>
      </c>
      <c r="U2150" s="259">
        <f t="shared" si="3024"/>
        <v>0</v>
      </c>
      <c r="V2150" s="259">
        <f t="shared" si="3024"/>
        <v>0</v>
      </c>
      <c r="W2150" s="259">
        <f t="shared" si="3024"/>
        <v>0</v>
      </c>
      <c r="X2150" s="259">
        <f t="shared" si="3009"/>
        <v>0</v>
      </c>
      <c r="Y2150" s="259">
        <f t="shared" si="3010"/>
        <v>0</v>
      </c>
      <c r="Z2150" s="259">
        <f t="shared" si="3011"/>
        <v>0</v>
      </c>
      <c r="AA2150" s="259">
        <f t="shared" si="3012"/>
        <v>0</v>
      </c>
      <c r="AB2150" s="259">
        <f t="shared" si="3013"/>
        <v>0</v>
      </c>
      <c r="AC2150" s="259">
        <f t="shared" si="3014"/>
        <v>0</v>
      </c>
      <c r="AD2150" s="259">
        <f t="shared" si="3015"/>
        <v>0</v>
      </c>
      <c r="AE2150" s="259">
        <f t="shared" si="3016"/>
        <v>0</v>
      </c>
    </row>
    <row r="2151" spans="2:31" hidden="1">
      <c r="B2151" s="258">
        <f>B2137</f>
        <v>0</v>
      </c>
      <c r="C2151" s="258">
        <f>C568</f>
        <v>0</v>
      </c>
      <c r="D2151" s="258">
        <f t="shared" si="3021"/>
        <v>0</v>
      </c>
      <c r="E2151" s="258">
        <f t="shared" si="3021"/>
        <v>1900</v>
      </c>
      <c r="F2151" s="260">
        <f t="shared" si="3021"/>
        <v>0</v>
      </c>
      <c r="G2151" s="77">
        <f t="shared" si="3005"/>
        <v>0</v>
      </c>
      <c r="H2151" s="261"/>
      <c r="I2151" s="261"/>
      <c r="J2151" s="77">
        <f t="shared" si="3006"/>
        <v>0</v>
      </c>
      <c r="K2151" s="259">
        <f t="shared" si="3007"/>
        <v>0</v>
      </c>
      <c r="L2151" s="259">
        <f t="shared" ref="L2151:W2151" si="3025">IF(LataProjekcji&lt;$E2151,L2123,IF(LataProjekcji=$E2151,$G2151-K2137,0))</f>
        <v>0</v>
      </c>
      <c r="M2151" s="259">
        <f t="shared" si="3025"/>
        <v>0</v>
      </c>
      <c r="N2151" s="259">
        <f t="shared" si="3025"/>
        <v>0</v>
      </c>
      <c r="O2151" s="259">
        <f t="shared" si="3025"/>
        <v>0</v>
      </c>
      <c r="P2151" s="259">
        <f t="shared" si="3025"/>
        <v>0</v>
      </c>
      <c r="Q2151" s="259">
        <f t="shared" si="3025"/>
        <v>0</v>
      </c>
      <c r="R2151" s="259">
        <f t="shared" si="3025"/>
        <v>0</v>
      </c>
      <c r="S2151" s="259">
        <f t="shared" si="3025"/>
        <v>0</v>
      </c>
      <c r="T2151" s="259">
        <f t="shared" si="3025"/>
        <v>0</v>
      </c>
      <c r="U2151" s="259">
        <f t="shared" si="3025"/>
        <v>0</v>
      </c>
      <c r="V2151" s="259">
        <f t="shared" si="3025"/>
        <v>0</v>
      </c>
      <c r="W2151" s="259">
        <f t="shared" si="3025"/>
        <v>0</v>
      </c>
      <c r="X2151" s="259">
        <f t="shared" si="3009"/>
        <v>0</v>
      </c>
      <c r="Y2151" s="259">
        <f t="shared" si="3010"/>
        <v>0</v>
      </c>
      <c r="Z2151" s="259">
        <f t="shared" si="3011"/>
        <v>0</v>
      </c>
      <c r="AA2151" s="259">
        <f t="shared" si="3012"/>
        <v>0</v>
      </c>
      <c r="AB2151" s="259">
        <f t="shared" si="3013"/>
        <v>0</v>
      </c>
      <c r="AC2151" s="259">
        <f t="shared" si="3014"/>
        <v>0</v>
      </c>
      <c r="AD2151" s="259">
        <f t="shared" si="3015"/>
        <v>0</v>
      </c>
      <c r="AE2151" s="259">
        <f t="shared" si="3016"/>
        <v>0</v>
      </c>
    </row>
    <row r="2152" spans="2:31" hidden="1">
      <c r="B2152" s="258">
        <f>B2138</f>
        <v>0</v>
      </c>
      <c r="C2152" s="258">
        <f>C569</f>
        <v>0</v>
      </c>
      <c r="D2152" s="258">
        <f t="shared" si="3021"/>
        <v>0</v>
      </c>
      <c r="E2152" s="258">
        <f t="shared" si="3021"/>
        <v>1900</v>
      </c>
      <c r="F2152" s="260">
        <f t="shared" si="3021"/>
        <v>0</v>
      </c>
      <c r="G2152" s="77">
        <f t="shared" si="3005"/>
        <v>0</v>
      </c>
      <c r="H2152" s="261"/>
      <c r="I2152" s="261"/>
      <c r="J2152" s="77">
        <f t="shared" si="3006"/>
        <v>0</v>
      </c>
      <c r="K2152" s="259">
        <f t="shared" si="3007"/>
        <v>0</v>
      </c>
      <c r="L2152" s="259">
        <f t="shared" ref="L2152:W2152" si="3026">IF(LataProjekcji&lt;$E2152,L2124,IF(LataProjekcji=$E2152,$G2152-K2138,0))</f>
        <v>0</v>
      </c>
      <c r="M2152" s="259">
        <f t="shared" si="3026"/>
        <v>0</v>
      </c>
      <c r="N2152" s="259">
        <f t="shared" si="3026"/>
        <v>0</v>
      </c>
      <c r="O2152" s="259">
        <f t="shared" si="3026"/>
        <v>0</v>
      </c>
      <c r="P2152" s="259">
        <f t="shared" si="3026"/>
        <v>0</v>
      </c>
      <c r="Q2152" s="259">
        <f t="shared" si="3026"/>
        <v>0</v>
      </c>
      <c r="R2152" s="259">
        <f t="shared" si="3026"/>
        <v>0</v>
      </c>
      <c r="S2152" s="259">
        <f t="shared" si="3026"/>
        <v>0</v>
      </c>
      <c r="T2152" s="259">
        <f t="shared" si="3026"/>
        <v>0</v>
      </c>
      <c r="U2152" s="259">
        <f t="shared" si="3026"/>
        <v>0</v>
      </c>
      <c r="V2152" s="259">
        <f t="shared" si="3026"/>
        <v>0</v>
      </c>
      <c r="W2152" s="259">
        <f t="shared" si="3026"/>
        <v>0</v>
      </c>
      <c r="X2152" s="259">
        <f t="shared" si="3009"/>
        <v>0</v>
      </c>
      <c r="Y2152" s="259">
        <f t="shared" si="3010"/>
        <v>0</v>
      </c>
      <c r="Z2152" s="259">
        <f t="shared" si="3011"/>
        <v>0</v>
      </c>
      <c r="AA2152" s="259">
        <f t="shared" si="3012"/>
        <v>0</v>
      </c>
      <c r="AB2152" s="259">
        <f t="shared" si="3013"/>
        <v>0</v>
      </c>
      <c r="AC2152" s="259">
        <f t="shared" si="3014"/>
        <v>0</v>
      </c>
      <c r="AD2152" s="259">
        <f t="shared" si="3015"/>
        <v>0</v>
      </c>
      <c r="AE2152" s="259">
        <f t="shared" si="3016"/>
        <v>0</v>
      </c>
    </row>
    <row r="2153" spans="2:31" hidden="1">
      <c r="B2153" s="7" t="s">
        <v>316</v>
      </c>
      <c r="C2153" s="7"/>
      <c r="J2153" s="255" t="s">
        <v>419</v>
      </c>
      <c r="K2153" s="256">
        <f>SUM(K2143:K2152)</f>
        <v>0</v>
      </c>
      <c r="L2153" s="256">
        <f>SUM(L2143:L2152)</f>
        <v>0</v>
      </c>
      <c r="M2153" s="256">
        <f t="shared" ref="M2153:W2153" si="3027">SUM(M2143:M2152)</f>
        <v>0</v>
      </c>
      <c r="N2153" s="256">
        <f t="shared" si="3027"/>
        <v>0</v>
      </c>
      <c r="O2153" s="256">
        <f t="shared" si="3027"/>
        <v>0</v>
      </c>
      <c r="P2153" s="256">
        <f t="shared" si="3027"/>
        <v>0</v>
      </c>
      <c r="Q2153" s="256">
        <f t="shared" si="3027"/>
        <v>0</v>
      </c>
      <c r="R2153" s="256">
        <f t="shared" si="3027"/>
        <v>0</v>
      </c>
      <c r="S2153" s="256">
        <f t="shared" si="3027"/>
        <v>0</v>
      </c>
      <c r="T2153" s="256">
        <f t="shared" si="3027"/>
        <v>0</v>
      </c>
      <c r="U2153" s="256">
        <f t="shared" si="3027"/>
        <v>0</v>
      </c>
      <c r="V2153" s="256">
        <f t="shared" si="3027"/>
        <v>0</v>
      </c>
      <c r="W2153" s="256">
        <f t="shared" si="3027"/>
        <v>0</v>
      </c>
      <c r="X2153" s="256">
        <f>SUM(X2143:X2152)</f>
        <v>0</v>
      </c>
      <c r="Y2153" s="256">
        <f>SUM(Y2143:Y2152)</f>
        <v>0</v>
      </c>
      <c r="Z2153" s="256">
        <f t="shared" ref="Z2153:AA2153" si="3028">SUM(Z2143:Z2152)</f>
        <v>0</v>
      </c>
      <c r="AA2153" s="256">
        <f t="shared" si="3028"/>
        <v>0</v>
      </c>
      <c r="AB2153" s="256">
        <f t="shared" ref="AB2153:AE2153" si="3029">SUM(AB2143:AB2152)</f>
        <v>0</v>
      </c>
      <c r="AC2153" s="256">
        <f t="shared" si="3029"/>
        <v>0</v>
      </c>
      <c r="AD2153" s="256">
        <f t="shared" si="3029"/>
        <v>0</v>
      </c>
      <c r="AE2153" s="256">
        <f t="shared" si="3029"/>
        <v>0</v>
      </c>
    </row>
    <row r="2156" spans="2:31" hidden="1">
      <c r="C2156" s="1" t="b" cm="1">
        <f t="array" ref="C2156:C2165">ISNUMBER(MATCH(mod_dot_st_wbudowie_npv,Opłacalność!$B$13,0))</f>
        <v>0</v>
      </c>
    </row>
    <row r="2157" spans="2:31" hidden="1">
      <c r="C2157" s="1" t="b">
        <v>0</v>
      </c>
    </row>
    <row r="2158" spans="2:31" hidden="1">
      <c r="C2158" s="1" t="b">
        <v>0</v>
      </c>
    </row>
    <row r="2159" spans="2:31" hidden="1">
      <c r="C2159" s="1" t="b">
        <v>0</v>
      </c>
    </row>
    <row r="2160" spans="2:31" hidden="1">
      <c r="C2160" s="1" t="b">
        <v>0</v>
      </c>
    </row>
    <row r="2161" spans="2:31" hidden="1">
      <c r="C2161" s="1" t="b">
        <v>0</v>
      </c>
    </row>
    <row r="2162" spans="2:31" hidden="1">
      <c r="C2162" s="1" t="b">
        <v>0</v>
      </c>
    </row>
    <row r="2163" spans="2:31" hidden="1">
      <c r="C2163" s="1" t="b">
        <v>0</v>
      </c>
    </row>
    <row r="2164" spans="2:31" hidden="1">
      <c r="C2164" s="1" t="b">
        <v>0</v>
      </c>
    </row>
    <row r="2165" spans="2:31" hidden="1">
      <c r="C2165" s="1" t="b">
        <v>0</v>
      </c>
    </row>
    <row r="2166" spans="2:31" hidden="1">
      <c r="B2166" s="7" t="s">
        <v>422</v>
      </c>
    </row>
    <row r="2167" spans="2:31" hidden="1">
      <c r="B2167" s="227" t="s">
        <v>362</v>
      </c>
    </row>
    <row r="2168" spans="2:31" hidden="1">
      <c r="B2168" s="1" t="str">
        <f t="shared" ref="B2168:C2189" si="3030">B195</f>
        <v>koszty zakończonych prac rozwojowych</v>
      </c>
      <c r="C2168" s="1">
        <f t="shared" si="3030"/>
        <v>0</v>
      </c>
      <c r="J2168" s="332">
        <v>0</v>
      </c>
      <c r="K2168" s="1">
        <f t="shared" ref="K2168:T2169" ca="1" si="3031">OFFSET($K$1177,$J2168,COLUMN()-11)</f>
        <v>0</v>
      </c>
      <c r="L2168" s="1">
        <f t="shared" ca="1" si="3031"/>
        <v>0</v>
      </c>
      <c r="M2168" s="1">
        <f t="shared" ca="1" si="3031"/>
        <v>0</v>
      </c>
      <c r="N2168" s="1">
        <f t="shared" ca="1" si="3031"/>
        <v>0</v>
      </c>
      <c r="O2168" s="1">
        <f t="shared" ca="1" si="3031"/>
        <v>0</v>
      </c>
      <c r="P2168" s="1">
        <f t="shared" ca="1" si="3031"/>
        <v>0</v>
      </c>
      <c r="Q2168" s="1">
        <f t="shared" ca="1" si="3031"/>
        <v>0</v>
      </c>
      <c r="R2168" s="1">
        <f t="shared" ca="1" si="3031"/>
        <v>0</v>
      </c>
      <c r="S2168" s="1">
        <f t="shared" ca="1" si="3031"/>
        <v>0</v>
      </c>
      <c r="T2168" s="1">
        <f t="shared" ca="1" si="3031"/>
        <v>0</v>
      </c>
      <c r="U2168" s="1">
        <f t="shared" ref="U2168:AE2169" ca="1" si="3032">OFFSET($K$1177,$J2168,COLUMN()-11)</f>
        <v>0</v>
      </c>
      <c r="V2168" s="1">
        <f t="shared" ca="1" si="3032"/>
        <v>0</v>
      </c>
      <c r="W2168" s="1">
        <f t="shared" ca="1" si="3032"/>
        <v>0</v>
      </c>
      <c r="X2168" s="1">
        <f t="shared" ca="1" si="3032"/>
        <v>0</v>
      </c>
      <c r="Y2168" s="1">
        <f t="shared" ca="1" si="3032"/>
        <v>0</v>
      </c>
      <c r="Z2168" s="1">
        <f t="shared" ca="1" si="3032"/>
        <v>0</v>
      </c>
      <c r="AA2168" s="1">
        <f t="shared" ca="1" si="3032"/>
        <v>0</v>
      </c>
      <c r="AB2168" s="1">
        <f t="shared" ca="1" si="3032"/>
        <v>0</v>
      </c>
      <c r="AC2168" s="1">
        <f t="shared" ca="1" si="3032"/>
        <v>0</v>
      </c>
      <c r="AD2168" s="1">
        <f t="shared" ca="1" si="3032"/>
        <v>0</v>
      </c>
      <c r="AE2168" s="1">
        <f t="shared" ca="1" si="3032"/>
        <v>0</v>
      </c>
    </row>
    <row r="2169" spans="2:31" hidden="1">
      <c r="B2169" s="1" t="str">
        <f t="shared" si="3030"/>
        <v>koszty zakończonych prac rozwojowych</v>
      </c>
      <c r="C2169" s="1">
        <f t="shared" si="3030"/>
        <v>0</v>
      </c>
      <c r="J2169" s="332">
        <f>J2168+7</f>
        <v>7</v>
      </c>
      <c r="K2169" s="1">
        <f t="shared" ca="1" si="3031"/>
        <v>0</v>
      </c>
      <c r="L2169" s="1">
        <f t="shared" ca="1" si="3031"/>
        <v>0</v>
      </c>
      <c r="M2169" s="1">
        <f t="shared" ca="1" si="3031"/>
        <v>0</v>
      </c>
      <c r="N2169" s="1">
        <f t="shared" ca="1" si="3031"/>
        <v>0</v>
      </c>
      <c r="O2169" s="1">
        <f t="shared" ca="1" si="3031"/>
        <v>0</v>
      </c>
      <c r="P2169" s="1">
        <f t="shared" ca="1" si="3031"/>
        <v>0</v>
      </c>
      <c r="Q2169" s="1">
        <f t="shared" ca="1" si="3031"/>
        <v>0</v>
      </c>
      <c r="R2169" s="1">
        <f t="shared" ca="1" si="3031"/>
        <v>0</v>
      </c>
      <c r="S2169" s="1">
        <f t="shared" ca="1" si="3031"/>
        <v>0</v>
      </c>
      <c r="T2169" s="1">
        <f t="shared" ca="1" si="3031"/>
        <v>0</v>
      </c>
      <c r="U2169" s="1">
        <f t="shared" ca="1" si="3032"/>
        <v>0</v>
      </c>
      <c r="V2169" s="1">
        <f t="shared" ca="1" si="3032"/>
        <v>0</v>
      </c>
      <c r="W2169" s="1">
        <f t="shared" ca="1" si="3032"/>
        <v>0</v>
      </c>
      <c r="X2169" s="1">
        <f t="shared" ca="1" si="3032"/>
        <v>0</v>
      </c>
      <c r="Y2169" s="1">
        <f t="shared" ca="1" si="3032"/>
        <v>0</v>
      </c>
      <c r="Z2169" s="1">
        <f t="shared" ca="1" si="3032"/>
        <v>0</v>
      </c>
      <c r="AA2169" s="1">
        <f t="shared" ca="1" si="3032"/>
        <v>0</v>
      </c>
      <c r="AB2169" s="1">
        <f t="shared" ca="1" si="3032"/>
        <v>0</v>
      </c>
      <c r="AC2169" s="1">
        <f t="shared" ca="1" si="3032"/>
        <v>0</v>
      </c>
      <c r="AD2169" s="1">
        <f t="shared" ca="1" si="3032"/>
        <v>0</v>
      </c>
      <c r="AE2169" s="1">
        <f t="shared" ca="1" si="3032"/>
        <v>0</v>
      </c>
    </row>
    <row r="2170" spans="2:31" hidden="1">
      <c r="B2170" s="1">
        <f t="shared" si="3030"/>
        <v>0</v>
      </c>
      <c r="C2170" s="1">
        <f t="shared" si="3030"/>
        <v>0</v>
      </c>
      <c r="J2170" s="332">
        <f>J2169+7</f>
        <v>14</v>
      </c>
      <c r="K2170" s="1">
        <f t="shared" ref="K2170:AE2170" ca="1" si="3033">OFFSET($K$1177,$J2170,COLUMN()-11)</f>
        <v>0</v>
      </c>
      <c r="L2170" s="1">
        <f t="shared" ca="1" si="3033"/>
        <v>0</v>
      </c>
      <c r="M2170" s="1">
        <f t="shared" ca="1" si="3033"/>
        <v>0</v>
      </c>
      <c r="N2170" s="1">
        <f t="shared" ca="1" si="3033"/>
        <v>0</v>
      </c>
      <c r="O2170" s="1">
        <f t="shared" ca="1" si="3033"/>
        <v>0</v>
      </c>
      <c r="P2170" s="1">
        <f t="shared" ca="1" si="3033"/>
        <v>0</v>
      </c>
      <c r="Q2170" s="1">
        <f t="shared" ca="1" si="3033"/>
        <v>0</v>
      </c>
      <c r="R2170" s="1">
        <f t="shared" ca="1" si="3033"/>
        <v>0</v>
      </c>
      <c r="S2170" s="1">
        <f t="shared" ca="1" si="3033"/>
        <v>0</v>
      </c>
      <c r="T2170" s="1">
        <f t="shared" ca="1" si="3033"/>
        <v>0</v>
      </c>
      <c r="U2170" s="1">
        <f t="shared" ca="1" si="3033"/>
        <v>0</v>
      </c>
      <c r="V2170" s="1">
        <f t="shared" ca="1" si="3033"/>
        <v>0</v>
      </c>
      <c r="W2170" s="1">
        <f t="shared" ca="1" si="3033"/>
        <v>0</v>
      </c>
      <c r="X2170" s="1">
        <f t="shared" ca="1" si="3033"/>
        <v>0</v>
      </c>
      <c r="Y2170" s="1">
        <f t="shared" ca="1" si="3033"/>
        <v>0</v>
      </c>
      <c r="Z2170" s="1">
        <f t="shared" ca="1" si="3033"/>
        <v>0</v>
      </c>
      <c r="AA2170" s="1">
        <f t="shared" ca="1" si="3033"/>
        <v>0</v>
      </c>
      <c r="AB2170" s="1">
        <f t="shared" ca="1" si="3033"/>
        <v>0</v>
      </c>
      <c r="AC2170" s="1">
        <f t="shared" ca="1" si="3033"/>
        <v>0</v>
      </c>
      <c r="AD2170" s="1">
        <f t="shared" ca="1" si="3033"/>
        <v>0</v>
      </c>
      <c r="AE2170" s="1">
        <f t="shared" ca="1" si="3033"/>
        <v>0</v>
      </c>
    </row>
    <row r="2171" spans="2:31" hidden="1">
      <c r="B2171" s="1">
        <f t="shared" si="3030"/>
        <v>0</v>
      </c>
      <c r="C2171" s="1">
        <f t="shared" si="3030"/>
        <v>0</v>
      </c>
      <c r="J2171" s="332">
        <f>J2170+7</f>
        <v>21</v>
      </c>
      <c r="K2171" s="1">
        <f t="shared" ref="K2171:Y2180" ca="1" si="3034">OFFSET($K$1177,$J2171,COLUMN()-11)</f>
        <v>0</v>
      </c>
      <c r="L2171" s="1">
        <f t="shared" ca="1" si="3034"/>
        <v>0</v>
      </c>
      <c r="M2171" s="1">
        <f t="shared" ca="1" si="3034"/>
        <v>0</v>
      </c>
      <c r="N2171" s="1">
        <f t="shared" ca="1" si="3034"/>
        <v>0</v>
      </c>
      <c r="O2171" s="1">
        <f t="shared" ca="1" si="3034"/>
        <v>0</v>
      </c>
      <c r="P2171" s="1">
        <f t="shared" ca="1" si="3034"/>
        <v>0</v>
      </c>
      <c r="Q2171" s="1">
        <f t="shared" ca="1" si="3034"/>
        <v>0</v>
      </c>
      <c r="R2171" s="1">
        <f t="shared" ca="1" si="3034"/>
        <v>0</v>
      </c>
      <c r="S2171" s="1">
        <f t="shared" ca="1" si="3034"/>
        <v>0</v>
      </c>
      <c r="T2171" s="1">
        <f t="shared" ca="1" si="3034"/>
        <v>0</v>
      </c>
      <c r="U2171" s="1">
        <f t="shared" ca="1" si="3034"/>
        <v>0</v>
      </c>
      <c r="V2171" s="1">
        <f t="shared" ca="1" si="3034"/>
        <v>0</v>
      </c>
      <c r="W2171" s="1">
        <f t="shared" ca="1" si="3034"/>
        <v>0</v>
      </c>
      <c r="X2171" s="1">
        <f t="shared" ca="1" si="3034"/>
        <v>0</v>
      </c>
      <c r="Y2171" s="1">
        <f t="shared" ca="1" si="3034"/>
        <v>0</v>
      </c>
      <c r="Z2171" s="1">
        <f t="shared" ref="Z2171:AE2177" ca="1" si="3035">OFFSET($K$1177,$J2171,COLUMN()-11)</f>
        <v>0</v>
      </c>
      <c r="AA2171" s="1">
        <f t="shared" ca="1" si="3035"/>
        <v>0</v>
      </c>
      <c r="AB2171" s="1">
        <f t="shared" ca="1" si="3035"/>
        <v>0</v>
      </c>
      <c r="AC2171" s="1">
        <f t="shared" ca="1" si="3035"/>
        <v>0</v>
      </c>
      <c r="AD2171" s="1">
        <f t="shared" ca="1" si="3035"/>
        <v>0</v>
      </c>
      <c r="AE2171" s="1">
        <f t="shared" ca="1" si="3035"/>
        <v>0</v>
      </c>
    </row>
    <row r="2172" spans="2:31" hidden="1">
      <c r="B2172" s="1">
        <f t="shared" si="3030"/>
        <v>0</v>
      </c>
      <c r="C2172" s="1">
        <f t="shared" si="3030"/>
        <v>0</v>
      </c>
      <c r="J2172" s="332">
        <f t="shared" ref="J2172:J2189" si="3036">J2171+7</f>
        <v>28</v>
      </c>
      <c r="K2172" s="1">
        <f t="shared" ca="1" si="3034"/>
        <v>0</v>
      </c>
      <c r="L2172" s="1">
        <f t="shared" ca="1" si="3034"/>
        <v>0</v>
      </c>
      <c r="M2172" s="1">
        <f t="shared" ca="1" si="3034"/>
        <v>0</v>
      </c>
      <c r="N2172" s="1">
        <f t="shared" ca="1" si="3034"/>
        <v>0</v>
      </c>
      <c r="O2172" s="1">
        <f t="shared" ca="1" si="3034"/>
        <v>0</v>
      </c>
      <c r="P2172" s="1">
        <f t="shared" ca="1" si="3034"/>
        <v>0</v>
      </c>
      <c r="Q2172" s="1">
        <f t="shared" ca="1" si="3034"/>
        <v>0</v>
      </c>
      <c r="R2172" s="1">
        <f t="shared" ca="1" si="3034"/>
        <v>0</v>
      </c>
      <c r="S2172" s="1">
        <f t="shared" ca="1" si="3034"/>
        <v>0</v>
      </c>
      <c r="T2172" s="1">
        <f t="shared" ca="1" si="3034"/>
        <v>0</v>
      </c>
      <c r="U2172" s="1">
        <f t="shared" ca="1" si="3034"/>
        <v>0</v>
      </c>
      <c r="V2172" s="1">
        <f t="shared" ca="1" si="3034"/>
        <v>0</v>
      </c>
      <c r="W2172" s="1">
        <f t="shared" ca="1" si="3034"/>
        <v>0</v>
      </c>
      <c r="X2172" s="1">
        <f t="shared" ca="1" si="3034"/>
        <v>0</v>
      </c>
      <c r="Y2172" s="1">
        <f t="shared" ca="1" si="3034"/>
        <v>0</v>
      </c>
      <c r="Z2172" s="1">
        <f t="shared" ca="1" si="3035"/>
        <v>0</v>
      </c>
      <c r="AA2172" s="1">
        <f t="shared" ca="1" si="3035"/>
        <v>0</v>
      </c>
      <c r="AB2172" s="1">
        <f t="shared" ca="1" si="3035"/>
        <v>0</v>
      </c>
      <c r="AC2172" s="1">
        <f t="shared" ca="1" si="3035"/>
        <v>0</v>
      </c>
      <c r="AD2172" s="1">
        <f t="shared" ca="1" si="3035"/>
        <v>0</v>
      </c>
      <c r="AE2172" s="1">
        <f t="shared" ca="1" si="3035"/>
        <v>0</v>
      </c>
    </row>
    <row r="2173" spans="2:31" hidden="1">
      <c r="B2173" s="1">
        <f t="shared" si="3030"/>
        <v>0</v>
      </c>
      <c r="C2173" s="1">
        <f t="shared" si="3030"/>
        <v>0</v>
      </c>
      <c r="J2173" s="332">
        <f t="shared" si="3036"/>
        <v>35</v>
      </c>
      <c r="K2173" s="1">
        <f t="shared" ca="1" si="3034"/>
        <v>0</v>
      </c>
      <c r="L2173" s="1">
        <f t="shared" ca="1" si="3034"/>
        <v>0</v>
      </c>
      <c r="M2173" s="1">
        <f t="shared" ca="1" si="3034"/>
        <v>0</v>
      </c>
      <c r="N2173" s="1">
        <f t="shared" ca="1" si="3034"/>
        <v>0</v>
      </c>
      <c r="O2173" s="1">
        <f t="shared" ca="1" si="3034"/>
        <v>0</v>
      </c>
      <c r="P2173" s="1">
        <f t="shared" ca="1" si="3034"/>
        <v>0</v>
      </c>
      <c r="Q2173" s="1">
        <f t="shared" ca="1" si="3034"/>
        <v>0</v>
      </c>
      <c r="R2173" s="1">
        <f t="shared" ca="1" si="3034"/>
        <v>0</v>
      </c>
      <c r="S2173" s="1">
        <f t="shared" ca="1" si="3034"/>
        <v>0</v>
      </c>
      <c r="T2173" s="1">
        <f t="shared" ca="1" si="3034"/>
        <v>0</v>
      </c>
      <c r="U2173" s="1">
        <f t="shared" ca="1" si="3034"/>
        <v>0</v>
      </c>
      <c r="V2173" s="1">
        <f t="shared" ca="1" si="3034"/>
        <v>0</v>
      </c>
      <c r="W2173" s="1">
        <f t="shared" ca="1" si="3034"/>
        <v>0</v>
      </c>
      <c r="X2173" s="1">
        <f t="shared" ca="1" si="3034"/>
        <v>0</v>
      </c>
      <c r="Y2173" s="1">
        <f t="shared" ca="1" si="3034"/>
        <v>0</v>
      </c>
      <c r="Z2173" s="1">
        <f t="shared" ca="1" si="3035"/>
        <v>0</v>
      </c>
      <c r="AA2173" s="1">
        <f t="shared" ca="1" si="3035"/>
        <v>0</v>
      </c>
      <c r="AB2173" s="1">
        <f t="shared" ca="1" si="3035"/>
        <v>0</v>
      </c>
      <c r="AC2173" s="1">
        <f t="shared" ca="1" si="3035"/>
        <v>0</v>
      </c>
      <c r="AD2173" s="1">
        <f t="shared" ca="1" si="3035"/>
        <v>0</v>
      </c>
      <c r="AE2173" s="1">
        <f t="shared" ca="1" si="3035"/>
        <v>0</v>
      </c>
    </row>
    <row r="2174" spans="2:31" hidden="1">
      <c r="B2174" s="1">
        <f t="shared" si="3030"/>
        <v>0</v>
      </c>
      <c r="C2174" s="1">
        <f t="shared" si="3030"/>
        <v>0</v>
      </c>
      <c r="J2174" s="332">
        <f t="shared" si="3036"/>
        <v>42</v>
      </c>
      <c r="K2174" s="1">
        <f t="shared" ca="1" si="3034"/>
        <v>0</v>
      </c>
      <c r="L2174" s="1">
        <f t="shared" ca="1" si="3034"/>
        <v>0</v>
      </c>
      <c r="M2174" s="1">
        <f t="shared" ca="1" si="3034"/>
        <v>0</v>
      </c>
      <c r="N2174" s="1">
        <f t="shared" ca="1" si="3034"/>
        <v>0</v>
      </c>
      <c r="O2174" s="1">
        <f t="shared" ca="1" si="3034"/>
        <v>0</v>
      </c>
      <c r="P2174" s="1">
        <f t="shared" ca="1" si="3034"/>
        <v>0</v>
      </c>
      <c r="Q2174" s="1">
        <f t="shared" ca="1" si="3034"/>
        <v>0</v>
      </c>
      <c r="R2174" s="1">
        <f t="shared" ca="1" si="3034"/>
        <v>0</v>
      </c>
      <c r="S2174" s="1">
        <f t="shared" ca="1" si="3034"/>
        <v>0</v>
      </c>
      <c r="T2174" s="1">
        <f t="shared" ca="1" si="3034"/>
        <v>0</v>
      </c>
      <c r="U2174" s="1">
        <f t="shared" ca="1" si="3034"/>
        <v>0</v>
      </c>
      <c r="V2174" s="1">
        <f t="shared" ca="1" si="3034"/>
        <v>0</v>
      </c>
      <c r="W2174" s="1">
        <f t="shared" ca="1" si="3034"/>
        <v>0</v>
      </c>
      <c r="X2174" s="1">
        <f t="shared" ca="1" si="3034"/>
        <v>0</v>
      </c>
      <c r="Y2174" s="1">
        <f t="shared" ca="1" si="3034"/>
        <v>0</v>
      </c>
      <c r="Z2174" s="1">
        <f t="shared" ca="1" si="3035"/>
        <v>0</v>
      </c>
      <c r="AA2174" s="1">
        <f t="shared" ca="1" si="3035"/>
        <v>0</v>
      </c>
      <c r="AB2174" s="1">
        <f t="shared" ca="1" si="3035"/>
        <v>0</v>
      </c>
      <c r="AC2174" s="1">
        <f t="shared" ca="1" si="3035"/>
        <v>0</v>
      </c>
      <c r="AD2174" s="1">
        <f t="shared" ca="1" si="3035"/>
        <v>0</v>
      </c>
      <c r="AE2174" s="1">
        <f t="shared" ca="1" si="3035"/>
        <v>0</v>
      </c>
    </row>
    <row r="2175" spans="2:31" hidden="1">
      <c r="B2175" s="1">
        <f t="shared" si="3030"/>
        <v>0</v>
      </c>
      <c r="C2175" s="1">
        <f t="shared" si="3030"/>
        <v>0</v>
      </c>
      <c r="J2175" s="332">
        <f t="shared" si="3036"/>
        <v>49</v>
      </c>
      <c r="K2175" s="1">
        <f t="shared" ca="1" si="3034"/>
        <v>0</v>
      </c>
      <c r="L2175" s="1">
        <f t="shared" ca="1" si="3034"/>
        <v>0</v>
      </c>
      <c r="M2175" s="1">
        <f t="shared" ca="1" si="3034"/>
        <v>0</v>
      </c>
      <c r="N2175" s="1">
        <f t="shared" ca="1" si="3034"/>
        <v>0</v>
      </c>
      <c r="O2175" s="1">
        <f t="shared" ca="1" si="3034"/>
        <v>0</v>
      </c>
      <c r="P2175" s="1">
        <f t="shared" ca="1" si="3034"/>
        <v>0</v>
      </c>
      <c r="Q2175" s="1">
        <f t="shared" ca="1" si="3034"/>
        <v>0</v>
      </c>
      <c r="R2175" s="1">
        <f t="shared" ca="1" si="3034"/>
        <v>0</v>
      </c>
      <c r="S2175" s="1">
        <f t="shared" ca="1" si="3034"/>
        <v>0</v>
      </c>
      <c r="T2175" s="1">
        <f t="shared" ca="1" si="3034"/>
        <v>0</v>
      </c>
      <c r="U2175" s="1">
        <f t="shared" ca="1" si="3034"/>
        <v>0</v>
      </c>
      <c r="V2175" s="1">
        <f t="shared" ca="1" si="3034"/>
        <v>0</v>
      </c>
      <c r="W2175" s="1">
        <f t="shared" ca="1" si="3034"/>
        <v>0</v>
      </c>
      <c r="X2175" s="1">
        <f t="shared" ca="1" si="3034"/>
        <v>0</v>
      </c>
      <c r="Y2175" s="1">
        <f t="shared" ca="1" si="3034"/>
        <v>0</v>
      </c>
      <c r="Z2175" s="1">
        <f t="shared" ca="1" si="3035"/>
        <v>0</v>
      </c>
      <c r="AA2175" s="1">
        <f t="shared" ca="1" si="3035"/>
        <v>0</v>
      </c>
      <c r="AB2175" s="1">
        <f t="shared" ca="1" si="3035"/>
        <v>0</v>
      </c>
      <c r="AC2175" s="1">
        <f t="shared" ca="1" si="3035"/>
        <v>0</v>
      </c>
      <c r="AD2175" s="1">
        <f t="shared" ca="1" si="3035"/>
        <v>0</v>
      </c>
      <c r="AE2175" s="1">
        <f t="shared" ca="1" si="3035"/>
        <v>0</v>
      </c>
    </row>
    <row r="2176" spans="2:31" hidden="1">
      <c r="B2176" s="1">
        <f t="shared" si="3030"/>
        <v>0</v>
      </c>
      <c r="C2176" s="1">
        <f t="shared" si="3030"/>
        <v>0</v>
      </c>
      <c r="J2176" s="332">
        <f t="shared" si="3036"/>
        <v>56</v>
      </c>
      <c r="K2176" s="1">
        <f t="shared" ca="1" si="3034"/>
        <v>0</v>
      </c>
      <c r="L2176" s="1">
        <f t="shared" ca="1" si="3034"/>
        <v>0</v>
      </c>
      <c r="M2176" s="1">
        <f t="shared" ca="1" si="3034"/>
        <v>0</v>
      </c>
      <c r="N2176" s="1">
        <f t="shared" ca="1" si="3034"/>
        <v>0</v>
      </c>
      <c r="O2176" s="1">
        <f t="shared" ca="1" si="3034"/>
        <v>0</v>
      </c>
      <c r="P2176" s="1">
        <f t="shared" ca="1" si="3034"/>
        <v>0</v>
      </c>
      <c r="Q2176" s="1">
        <f t="shared" ca="1" si="3034"/>
        <v>0</v>
      </c>
      <c r="R2176" s="1">
        <f t="shared" ca="1" si="3034"/>
        <v>0</v>
      </c>
      <c r="S2176" s="1">
        <f t="shared" ca="1" si="3034"/>
        <v>0</v>
      </c>
      <c r="T2176" s="1">
        <f t="shared" ca="1" si="3034"/>
        <v>0</v>
      </c>
      <c r="U2176" s="1">
        <f t="shared" ca="1" si="3034"/>
        <v>0</v>
      </c>
      <c r="V2176" s="1">
        <f t="shared" ca="1" si="3034"/>
        <v>0</v>
      </c>
      <c r="W2176" s="1">
        <f t="shared" ca="1" si="3034"/>
        <v>0</v>
      </c>
      <c r="X2176" s="1">
        <f t="shared" ca="1" si="3034"/>
        <v>0</v>
      </c>
      <c r="Y2176" s="1">
        <f t="shared" ca="1" si="3034"/>
        <v>0</v>
      </c>
      <c r="Z2176" s="1">
        <f t="shared" ca="1" si="3035"/>
        <v>0</v>
      </c>
      <c r="AA2176" s="1">
        <f t="shared" ca="1" si="3035"/>
        <v>0</v>
      </c>
      <c r="AB2176" s="1">
        <f t="shared" ca="1" si="3035"/>
        <v>0</v>
      </c>
      <c r="AC2176" s="1">
        <f t="shared" ca="1" si="3035"/>
        <v>0</v>
      </c>
      <c r="AD2176" s="1">
        <f t="shared" ca="1" si="3035"/>
        <v>0</v>
      </c>
      <c r="AE2176" s="1">
        <f t="shared" ca="1" si="3035"/>
        <v>0</v>
      </c>
    </row>
    <row r="2177" spans="2:31" hidden="1">
      <c r="B2177" s="1">
        <f t="shared" si="3030"/>
        <v>0</v>
      </c>
      <c r="C2177" s="1">
        <f t="shared" si="3030"/>
        <v>0</v>
      </c>
      <c r="J2177" s="332">
        <f t="shared" si="3036"/>
        <v>63</v>
      </c>
      <c r="K2177" s="1">
        <f t="shared" ca="1" si="3034"/>
        <v>0</v>
      </c>
      <c r="L2177" s="1">
        <f t="shared" ca="1" si="3034"/>
        <v>0</v>
      </c>
      <c r="M2177" s="1">
        <f t="shared" ca="1" si="3034"/>
        <v>0</v>
      </c>
      <c r="N2177" s="1">
        <f t="shared" ca="1" si="3034"/>
        <v>0</v>
      </c>
      <c r="O2177" s="1">
        <f t="shared" ca="1" si="3034"/>
        <v>0</v>
      </c>
      <c r="P2177" s="1">
        <f t="shared" ca="1" si="3034"/>
        <v>0</v>
      </c>
      <c r="Q2177" s="1">
        <f t="shared" ca="1" si="3034"/>
        <v>0</v>
      </c>
      <c r="R2177" s="1">
        <f t="shared" ca="1" si="3034"/>
        <v>0</v>
      </c>
      <c r="S2177" s="1">
        <f t="shared" ca="1" si="3034"/>
        <v>0</v>
      </c>
      <c r="T2177" s="1">
        <f t="shared" ca="1" si="3034"/>
        <v>0</v>
      </c>
      <c r="U2177" s="1">
        <f t="shared" ca="1" si="3034"/>
        <v>0</v>
      </c>
      <c r="V2177" s="1">
        <f t="shared" ca="1" si="3034"/>
        <v>0</v>
      </c>
      <c r="W2177" s="1">
        <f t="shared" ca="1" si="3034"/>
        <v>0</v>
      </c>
      <c r="X2177" s="1">
        <f t="shared" ca="1" si="3034"/>
        <v>0</v>
      </c>
      <c r="Y2177" s="1">
        <f t="shared" ca="1" si="3034"/>
        <v>0</v>
      </c>
      <c r="Z2177" s="1">
        <f t="shared" ca="1" si="3035"/>
        <v>0</v>
      </c>
      <c r="AA2177" s="1">
        <f t="shared" ca="1" si="3035"/>
        <v>0</v>
      </c>
      <c r="AB2177" s="1">
        <f t="shared" ca="1" si="3035"/>
        <v>0</v>
      </c>
      <c r="AC2177" s="1">
        <f t="shared" ca="1" si="3035"/>
        <v>0</v>
      </c>
      <c r="AD2177" s="1">
        <f t="shared" ca="1" si="3035"/>
        <v>0</v>
      </c>
      <c r="AE2177" s="1">
        <f t="shared" ca="1" si="3035"/>
        <v>0</v>
      </c>
    </row>
    <row r="2178" spans="2:31" hidden="1">
      <c r="B2178" s="1">
        <f t="shared" si="3030"/>
        <v>0</v>
      </c>
      <c r="C2178" s="1">
        <f t="shared" si="3030"/>
        <v>0</v>
      </c>
      <c r="J2178" s="332">
        <f t="shared" si="3036"/>
        <v>70</v>
      </c>
      <c r="K2178" s="1">
        <f t="shared" ca="1" si="3034"/>
        <v>0</v>
      </c>
      <c r="L2178" s="1">
        <f t="shared" ca="1" si="3034"/>
        <v>0</v>
      </c>
      <c r="M2178" s="1">
        <f t="shared" ca="1" si="3034"/>
        <v>0</v>
      </c>
      <c r="N2178" s="1">
        <f t="shared" ca="1" si="3034"/>
        <v>0</v>
      </c>
      <c r="O2178" s="1">
        <f t="shared" ca="1" si="3034"/>
        <v>0</v>
      </c>
      <c r="P2178" s="1">
        <f t="shared" ca="1" si="3034"/>
        <v>0</v>
      </c>
      <c r="Q2178" s="1">
        <f t="shared" ca="1" si="3034"/>
        <v>0</v>
      </c>
      <c r="R2178" s="1">
        <f t="shared" ca="1" si="3034"/>
        <v>0</v>
      </c>
      <c r="S2178" s="1">
        <f t="shared" ca="1" si="3034"/>
        <v>0</v>
      </c>
      <c r="T2178" s="1">
        <f t="shared" ca="1" si="3034"/>
        <v>0</v>
      </c>
      <c r="U2178" s="1">
        <f t="shared" ca="1" si="3034"/>
        <v>0</v>
      </c>
      <c r="V2178" s="1">
        <f t="shared" ca="1" si="3034"/>
        <v>0</v>
      </c>
      <c r="W2178" s="1">
        <f t="shared" ca="1" si="3034"/>
        <v>0</v>
      </c>
      <c r="X2178" s="1">
        <f t="shared" ca="1" si="3034"/>
        <v>0</v>
      </c>
      <c r="Y2178" s="1">
        <f t="shared" ca="1" si="3034"/>
        <v>0</v>
      </c>
      <c r="Z2178" s="1">
        <f t="shared" ref="Z2178:AE2189" ca="1" si="3037">OFFSET($K$1177,$J2178,COLUMN()-11)</f>
        <v>0</v>
      </c>
      <c r="AA2178" s="1">
        <f t="shared" ca="1" si="3037"/>
        <v>0</v>
      </c>
      <c r="AB2178" s="1">
        <f t="shared" ca="1" si="3037"/>
        <v>0</v>
      </c>
      <c r="AC2178" s="1">
        <f t="shared" ca="1" si="3037"/>
        <v>0</v>
      </c>
      <c r="AD2178" s="1">
        <f t="shared" ca="1" si="3037"/>
        <v>0</v>
      </c>
      <c r="AE2178" s="1">
        <f t="shared" ca="1" si="3037"/>
        <v>0</v>
      </c>
    </row>
    <row r="2179" spans="2:31" hidden="1">
      <c r="B2179" s="1">
        <f t="shared" si="3030"/>
        <v>0</v>
      </c>
      <c r="C2179" s="1">
        <f t="shared" si="3030"/>
        <v>0</v>
      </c>
      <c r="J2179" s="332">
        <f t="shared" si="3036"/>
        <v>77</v>
      </c>
      <c r="K2179" s="1">
        <f t="shared" ca="1" si="3034"/>
        <v>0</v>
      </c>
      <c r="L2179" s="1">
        <f t="shared" ca="1" si="3034"/>
        <v>0</v>
      </c>
      <c r="M2179" s="1">
        <f t="shared" ca="1" si="3034"/>
        <v>0</v>
      </c>
      <c r="N2179" s="1">
        <f t="shared" ca="1" si="3034"/>
        <v>0</v>
      </c>
      <c r="O2179" s="1">
        <f t="shared" ca="1" si="3034"/>
        <v>0</v>
      </c>
      <c r="P2179" s="1">
        <f t="shared" ca="1" si="3034"/>
        <v>0</v>
      </c>
      <c r="Q2179" s="1">
        <f t="shared" ca="1" si="3034"/>
        <v>0</v>
      </c>
      <c r="R2179" s="1">
        <f t="shared" ca="1" si="3034"/>
        <v>0</v>
      </c>
      <c r="S2179" s="1">
        <f t="shared" ca="1" si="3034"/>
        <v>0</v>
      </c>
      <c r="T2179" s="1">
        <f t="shared" ca="1" si="3034"/>
        <v>0</v>
      </c>
      <c r="U2179" s="1">
        <f t="shared" ca="1" si="3034"/>
        <v>0</v>
      </c>
      <c r="V2179" s="1">
        <f t="shared" ca="1" si="3034"/>
        <v>0</v>
      </c>
      <c r="W2179" s="1">
        <f t="shared" ca="1" si="3034"/>
        <v>0</v>
      </c>
      <c r="X2179" s="1">
        <f t="shared" ca="1" si="3034"/>
        <v>0</v>
      </c>
      <c r="Y2179" s="1">
        <f t="shared" ca="1" si="3034"/>
        <v>0</v>
      </c>
      <c r="Z2179" s="1">
        <f t="shared" ca="1" si="3037"/>
        <v>0</v>
      </c>
      <c r="AA2179" s="1">
        <f t="shared" ca="1" si="3037"/>
        <v>0</v>
      </c>
      <c r="AB2179" s="1">
        <f t="shared" ca="1" si="3037"/>
        <v>0</v>
      </c>
      <c r="AC2179" s="1">
        <f t="shared" ca="1" si="3037"/>
        <v>0</v>
      </c>
      <c r="AD2179" s="1">
        <f t="shared" ca="1" si="3037"/>
        <v>0</v>
      </c>
      <c r="AE2179" s="1">
        <f t="shared" ca="1" si="3037"/>
        <v>0</v>
      </c>
    </row>
    <row r="2180" spans="2:31" hidden="1">
      <c r="B2180" s="1">
        <f t="shared" si="3030"/>
        <v>0</v>
      </c>
      <c r="C2180" s="1">
        <f t="shared" si="3030"/>
        <v>0</v>
      </c>
      <c r="J2180" s="332">
        <f t="shared" si="3036"/>
        <v>84</v>
      </c>
      <c r="K2180" s="1">
        <f t="shared" ca="1" si="3034"/>
        <v>0</v>
      </c>
      <c r="L2180" s="1">
        <f t="shared" ca="1" si="3034"/>
        <v>0</v>
      </c>
      <c r="M2180" s="1">
        <f t="shared" ca="1" si="3034"/>
        <v>0</v>
      </c>
      <c r="N2180" s="1">
        <f t="shared" ca="1" si="3034"/>
        <v>0</v>
      </c>
      <c r="O2180" s="1">
        <f t="shared" ca="1" si="3034"/>
        <v>0</v>
      </c>
      <c r="P2180" s="1">
        <f t="shared" ca="1" si="3034"/>
        <v>0</v>
      </c>
      <c r="Q2180" s="1">
        <f t="shared" ca="1" si="3034"/>
        <v>0</v>
      </c>
      <c r="R2180" s="1">
        <f t="shared" ca="1" si="3034"/>
        <v>0</v>
      </c>
      <c r="S2180" s="1">
        <f t="shared" ca="1" si="3034"/>
        <v>0</v>
      </c>
      <c r="T2180" s="1">
        <f t="shared" ca="1" si="3034"/>
        <v>0</v>
      </c>
      <c r="U2180" s="1">
        <f t="shared" ca="1" si="3034"/>
        <v>0</v>
      </c>
      <c r="V2180" s="1">
        <f t="shared" ca="1" si="3034"/>
        <v>0</v>
      </c>
      <c r="W2180" s="1">
        <f t="shared" ca="1" si="3034"/>
        <v>0</v>
      </c>
      <c r="X2180" s="1">
        <f t="shared" ca="1" si="3034"/>
        <v>0</v>
      </c>
      <c r="Y2180" s="1">
        <f t="shared" ca="1" si="3034"/>
        <v>0</v>
      </c>
      <c r="Z2180" s="1">
        <f t="shared" ca="1" si="3037"/>
        <v>0</v>
      </c>
      <c r="AA2180" s="1">
        <f t="shared" ca="1" si="3037"/>
        <v>0</v>
      </c>
      <c r="AB2180" s="1">
        <f t="shared" ca="1" si="3037"/>
        <v>0</v>
      </c>
      <c r="AC2180" s="1">
        <f t="shared" ca="1" si="3037"/>
        <v>0</v>
      </c>
      <c r="AD2180" s="1">
        <f t="shared" ca="1" si="3037"/>
        <v>0</v>
      </c>
      <c r="AE2180" s="1">
        <f t="shared" ca="1" si="3037"/>
        <v>0</v>
      </c>
    </row>
    <row r="2181" spans="2:31" hidden="1">
      <c r="B2181" s="1">
        <f t="shared" si="3030"/>
        <v>0</v>
      </c>
      <c r="C2181" s="1">
        <f t="shared" si="3030"/>
        <v>0</v>
      </c>
      <c r="J2181" s="332">
        <f t="shared" si="3036"/>
        <v>91</v>
      </c>
      <c r="K2181" s="1">
        <f t="shared" ref="K2181:Y2189" ca="1" si="3038">OFFSET($K$1177,$J2181,COLUMN()-11)</f>
        <v>0</v>
      </c>
      <c r="L2181" s="1">
        <f t="shared" ca="1" si="3038"/>
        <v>0</v>
      </c>
      <c r="M2181" s="1">
        <f t="shared" ca="1" si="3038"/>
        <v>0</v>
      </c>
      <c r="N2181" s="1">
        <f t="shared" ca="1" si="3038"/>
        <v>0</v>
      </c>
      <c r="O2181" s="1">
        <f t="shared" ca="1" si="3038"/>
        <v>0</v>
      </c>
      <c r="P2181" s="1">
        <f t="shared" ca="1" si="3038"/>
        <v>0</v>
      </c>
      <c r="Q2181" s="1">
        <f t="shared" ca="1" si="3038"/>
        <v>0</v>
      </c>
      <c r="R2181" s="1">
        <f t="shared" ca="1" si="3038"/>
        <v>0</v>
      </c>
      <c r="S2181" s="1">
        <f t="shared" ca="1" si="3038"/>
        <v>0</v>
      </c>
      <c r="T2181" s="1">
        <f t="shared" ca="1" si="3038"/>
        <v>0</v>
      </c>
      <c r="U2181" s="1">
        <f t="shared" ca="1" si="3038"/>
        <v>0</v>
      </c>
      <c r="V2181" s="1">
        <f t="shared" ca="1" si="3038"/>
        <v>0</v>
      </c>
      <c r="W2181" s="1">
        <f t="shared" ca="1" si="3038"/>
        <v>0</v>
      </c>
      <c r="X2181" s="1">
        <f t="shared" ca="1" si="3038"/>
        <v>0</v>
      </c>
      <c r="Y2181" s="1">
        <f t="shared" ca="1" si="3038"/>
        <v>0</v>
      </c>
      <c r="Z2181" s="1">
        <f t="shared" ca="1" si="3037"/>
        <v>0</v>
      </c>
      <c r="AA2181" s="1">
        <f t="shared" ca="1" si="3037"/>
        <v>0</v>
      </c>
      <c r="AB2181" s="1">
        <f t="shared" ca="1" si="3037"/>
        <v>0</v>
      </c>
      <c r="AC2181" s="1">
        <f t="shared" ca="1" si="3037"/>
        <v>0</v>
      </c>
      <c r="AD2181" s="1">
        <f t="shared" ca="1" si="3037"/>
        <v>0</v>
      </c>
      <c r="AE2181" s="1">
        <f t="shared" ca="1" si="3037"/>
        <v>0</v>
      </c>
    </row>
    <row r="2182" spans="2:31" hidden="1">
      <c r="B2182" s="1">
        <f t="shared" si="3030"/>
        <v>0</v>
      </c>
      <c r="C2182" s="1">
        <f t="shared" si="3030"/>
        <v>0</v>
      </c>
      <c r="J2182" s="332">
        <f t="shared" si="3036"/>
        <v>98</v>
      </c>
      <c r="K2182" s="1">
        <f t="shared" ca="1" si="3038"/>
        <v>0</v>
      </c>
      <c r="L2182" s="1">
        <f t="shared" ca="1" si="3038"/>
        <v>0</v>
      </c>
      <c r="M2182" s="1">
        <f t="shared" ca="1" si="3038"/>
        <v>0</v>
      </c>
      <c r="N2182" s="1">
        <f t="shared" ca="1" si="3038"/>
        <v>0</v>
      </c>
      <c r="O2182" s="1">
        <f t="shared" ca="1" si="3038"/>
        <v>0</v>
      </c>
      <c r="P2182" s="1">
        <f t="shared" ca="1" si="3038"/>
        <v>0</v>
      </c>
      <c r="Q2182" s="1">
        <f t="shared" ca="1" si="3038"/>
        <v>0</v>
      </c>
      <c r="R2182" s="1">
        <f t="shared" ca="1" si="3038"/>
        <v>0</v>
      </c>
      <c r="S2182" s="1">
        <f t="shared" ca="1" si="3038"/>
        <v>0</v>
      </c>
      <c r="T2182" s="1">
        <f t="shared" ca="1" si="3038"/>
        <v>0</v>
      </c>
      <c r="U2182" s="1">
        <f t="shared" ca="1" si="3038"/>
        <v>0</v>
      </c>
      <c r="V2182" s="1">
        <f t="shared" ca="1" si="3038"/>
        <v>0</v>
      </c>
      <c r="W2182" s="1">
        <f t="shared" ca="1" si="3038"/>
        <v>0</v>
      </c>
      <c r="X2182" s="1">
        <f t="shared" ca="1" si="3038"/>
        <v>0</v>
      </c>
      <c r="Y2182" s="1">
        <f t="shared" ca="1" si="3038"/>
        <v>0</v>
      </c>
      <c r="Z2182" s="1">
        <f t="shared" ca="1" si="3037"/>
        <v>0</v>
      </c>
      <c r="AA2182" s="1">
        <f t="shared" ca="1" si="3037"/>
        <v>0</v>
      </c>
      <c r="AB2182" s="1">
        <f t="shared" ca="1" si="3037"/>
        <v>0</v>
      </c>
      <c r="AC2182" s="1">
        <f t="shared" ca="1" si="3037"/>
        <v>0</v>
      </c>
      <c r="AD2182" s="1">
        <f t="shared" ca="1" si="3037"/>
        <v>0</v>
      </c>
      <c r="AE2182" s="1">
        <f t="shared" ca="1" si="3037"/>
        <v>0</v>
      </c>
    </row>
    <row r="2183" spans="2:31" hidden="1">
      <c r="B2183" s="1">
        <f t="shared" si="3030"/>
        <v>0</v>
      </c>
      <c r="C2183" s="1">
        <f t="shared" si="3030"/>
        <v>0</v>
      </c>
      <c r="J2183" s="332">
        <f t="shared" si="3036"/>
        <v>105</v>
      </c>
      <c r="K2183" s="1">
        <f t="shared" ca="1" si="3038"/>
        <v>0</v>
      </c>
      <c r="L2183" s="1">
        <f t="shared" ca="1" si="3038"/>
        <v>0</v>
      </c>
      <c r="M2183" s="1">
        <f t="shared" ca="1" si="3038"/>
        <v>0</v>
      </c>
      <c r="N2183" s="1">
        <f t="shared" ca="1" si="3038"/>
        <v>0</v>
      </c>
      <c r="O2183" s="1">
        <f t="shared" ca="1" si="3038"/>
        <v>0</v>
      </c>
      <c r="P2183" s="1">
        <f t="shared" ca="1" si="3038"/>
        <v>0</v>
      </c>
      <c r="Q2183" s="1">
        <f t="shared" ca="1" si="3038"/>
        <v>0</v>
      </c>
      <c r="R2183" s="1">
        <f t="shared" ca="1" si="3038"/>
        <v>0</v>
      </c>
      <c r="S2183" s="1">
        <f t="shared" ca="1" si="3038"/>
        <v>0</v>
      </c>
      <c r="T2183" s="1">
        <f t="shared" ca="1" si="3038"/>
        <v>0</v>
      </c>
      <c r="U2183" s="1">
        <f t="shared" ca="1" si="3038"/>
        <v>0</v>
      </c>
      <c r="V2183" s="1">
        <f t="shared" ca="1" si="3038"/>
        <v>0</v>
      </c>
      <c r="W2183" s="1">
        <f t="shared" ca="1" si="3038"/>
        <v>0</v>
      </c>
      <c r="X2183" s="1">
        <f t="shared" ca="1" si="3038"/>
        <v>0</v>
      </c>
      <c r="Y2183" s="1">
        <f t="shared" ca="1" si="3038"/>
        <v>0</v>
      </c>
      <c r="Z2183" s="1">
        <f t="shared" ca="1" si="3037"/>
        <v>0</v>
      </c>
      <c r="AA2183" s="1">
        <f t="shared" ca="1" si="3037"/>
        <v>0</v>
      </c>
      <c r="AB2183" s="1">
        <f t="shared" ca="1" si="3037"/>
        <v>0</v>
      </c>
      <c r="AC2183" s="1">
        <f t="shared" ca="1" si="3037"/>
        <v>0</v>
      </c>
      <c r="AD2183" s="1">
        <f t="shared" ca="1" si="3037"/>
        <v>0</v>
      </c>
      <c r="AE2183" s="1">
        <f t="shared" ca="1" si="3037"/>
        <v>0</v>
      </c>
    </row>
    <row r="2184" spans="2:31" hidden="1">
      <c r="B2184" s="1">
        <f t="shared" si="3030"/>
        <v>0</v>
      </c>
      <c r="C2184" s="1">
        <f t="shared" si="3030"/>
        <v>0</v>
      </c>
      <c r="J2184" s="332">
        <f t="shared" si="3036"/>
        <v>112</v>
      </c>
      <c r="K2184" s="1">
        <f t="shared" ca="1" si="3038"/>
        <v>0</v>
      </c>
      <c r="L2184" s="1">
        <f t="shared" ca="1" si="3038"/>
        <v>0</v>
      </c>
      <c r="M2184" s="1">
        <f t="shared" ca="1" si="3038"/>
        <v>0</v>
      </c>
      <c r="N2184" s="1">
        <f t="shared" ca="1" si="3038"/>
        <v>0</v>
      </c>
      <c r="O2184" s="1">
        <f t="shared" ca="1" si="3038"/>
        <v>0</v>
      </c>
      <c r="P2184" s="1">
        <f t="shared" ca="1" si="3038"/>
        <v>0</v>
      </c>
      <c r="Q2184" s="1">
        <f t="shared" ca="1" si="3038"/>
        <v>0</v>
      </c>
      <c r="R2184" s="1">
        <f t="shared" ca="1" si="3038"/>
        <v>0</v>
      </c>
      <c r="S2184" s="1">
        <f t="shared" ca="1" si="3038"/>
        <v>0</v>
      </c>
      <c r="T2184" s="1">
        <f t="shared" ca="1" si="3038"/>
        <v>0</v>
      </c>
      <c r="U2184" s="1">
        <f t="shared" ca="1" si="3038"/>
        <v>0</v>
      </c>
      <c r="V2184" s="1">
        <f t="shared" ca="1" si="3038"/>
        <v>0</v>
      </c>
      <c r="W2184" s="1">
        <f t="shared" ca="1" si="3038"/>
        <v>0</v>
      </c>
      <c r="X2184" s="1">
        <f t="shared" ca="1" si="3038"/>
        <v>0</v>
      </c>
      <c r="Y2184" s="1">
        <f t="shared" ca="1" si="3038"/>
        <v>0</v>
      </c>
      <c r="Z2184" s="1">
        <f t="shared" ca="1" si="3037"/>
        <v>0</v>
      </c>
      <c r="AA2184" s="1">
        <f t="shared" ca="1" si="3037"/>
        <v>0</v>
      </c>
      <c r="AB2184" s="1">
        <f t="shared" ca="1" si="3037"/>
        <v>0</v>
      </c>
      <c r="AC2184" s="1">
        <f t="shared" ca="1" si="3037"/>
        <v>0</v>
      </c>
      <c r="AD2184" s="1">
        <f t="shared" ca="1" si="3037"/>
        <v>0</v>
      </c>
      <c r="AE2184" s="1">
        <f t="shared" ca="1" si="3037"/>
        <v>0</v>
      </c>
    </row>
    <row r="2185" spans="2:31" hidden="1">
      <c r="B2185" s="1">
        <f t="shared" si="3030"/>
        <v>0</v>
      </c>
      <c r="C2185" s="1">
        <f t="shared" si="3030"/>
        <v>0</v>
      </c>
      <c r="J2185" s="332">
        <f t="shared" si="3036"/>
        <v>119</v>
      </c>
      <c r="K2185" s="1">
        <f t="shared" ca="1" si="3038"/>
        <v>0</v>
      </c>
      <c r="L2185" s="1">
        <f t="shared" ca="1" si="3038"/>
        <v>0</v>
      </c>
      <c r="M2185" s="1">
        <f t="shared" ca="1" si="3038"/>
        <v>0</v>
      </c>
      <c r="N2185" s="1">
        <f t="shared" ca="1" si="3038"/>
        <v>0</v>
      </c>
      <c r="O2185" s="1">
        <f t="shared" ca="1" si="3038"/>
        <v>0</v>
      </c>
      <c r="P2185" s="1">
        <f t="shared" ca="1" si="3038"/>
        <v>0</v>
      </c>
      <c r="Q2185" s="1">
        <f t="shared" ca="1" si="3038"/>
        <v>0</v>
      </c>
      <c r="R2185" s="1">
        <f t="shared" ca="1" si="3038"/>
        <v>0</v>
      </c>
      <c r="S2185" s="1">
        <f t="shared" ca="1" si="3038"/>
        <v>0</v>
      </c>
      <c r="T2185" s="1">
        <f t="shared" ca="1" si="3038"/>
        <v>0</v>
      </c>
      <c r="U2185" s="1">
        <f t="shared" ca="1" si="3038"/>
        <v>0</v>
      </c>
      <c r="V2185" s="1">
        <f t="shared" ca="1" si="3038"/>
        <v>0</v>
      </c>
      <c r="W2185" s="1">
        <f t="shared" ca="1" si="3038"/>
        <v>0</v>
      </c>
      <c r="X2185" s="1">
        <f t="shared" ca="1" si="3038"/>
        <v>0</v>
      </c>
      <c r="Y2185" s="1">
        <f t="shared" ca="1" si="3038"/>
        <v>0</v>
      </c>
      <c r="Z2185" s="1">
        <f t="shared" ca="1" si="3037"/>
        <v>0</v>
      </c>
      <c r="AA2185" s="1">
        <f t="shared" ca="1" si="3037"/>
        <v>0</v>
      </c>
      <c r="AB2185" s="1">
        <f t="shared" ca="1" si="3037"/>
        <v>0</v>
      </c>
      <c r="AC2185" s="1">
        <f t="shared" ca="1" si="3037"/>
        <v>0</v>
      </c>
      <c r="AD2185" s="1">
        <f t="shared" ca="1" si="3037"/>
        <v>0</v>
      </c>
      <c r="AE2185" s="1">
        <f t="shared" ca="1" si="3037"/>
        <v>0</v>
      </c>
    </row>
    <row r="2186" spans="2:31" hidden="1">
      <c r="B2186" s="1">
        <f t="shared" si="3030"/>
        <v>0</v>
      </c>
      <c r="C2186" s="1">
        <f t="shared" si="3030"/>
        <v>0</v>
      </c>
      <c r="J2186" s="332">
        <f t="shared" si="3036"/>
        <v>126</v>
      </c>
      <c r="K2186" s="1">
        <f t="shared" ca="1" si="3038"/>
        <v>0</v>
      </c>
      <c r="L2186" s="1">
        <f t="shared" ca="1" si="3038"/>
        <v>0</v>
      </c>
      <c r="M2186" s="1">
        <f t="shared" ca="1" si="3038"/>
        <v>0</v>
      </c>
      <c r="N2186" s="1">
        <f t="shared" ca="1" si="3038"/>
        <v>0</v>
      </c>
      <c r="O2186" s="1">
        <f t="shared" ca="1" si="3038"/>
        <v>0</v>
      </c>
      <c r="P2186" s="1">
        <f t="shared" ca="1" si="3038"/>
        <v>0</v>
      </c>
      <c r="Q2186" s="1">
        <f t="shared" ca="1" si="3038"/>
        <v>0</v>
      </c>
      <c r="R2186" s="1">
        <f t="shared" ca="1" si="3038"/>
        <v>0</v>
      </c>
      <c r="S2186" s="1">
        <f t="shared" ca="1" si="3038"/>
        <v>0</v>
      </c>
      <c r="T2186" s="1">
        <f t="shared" ca="1" si="3038"/>
        <v>0</v>
      </c>
      <c r="U2186" s="1">
        <f t="shared" ca="1" si="3038"/>
        <v>0</v>
      </c>
      <c r="V2186" s="1">
        <f t="shared" ca="1" si="3038"/>
        <v>0</v>
      </c>
      <c r="W2186" s="1">
        <f t="shared" ca="1" si="3038"/>
        <v>0</v>
      </c>
      <c r="X2186" s="1">
        <f t="shared" ca="1" si="3038"/>
        <v>0</v>
      </c>
      <c r="Y2186" s="1">
        <f t="shared" ca="1" si="3038"/>
        <v>0</v>
      </c>
      <c r="Z2186" s="1">
        <f t="shared" ca="1" si="3037"/>
        <v>0</v>
      </c>
      <c r="AA2186" s="1">
        <f t="shared" ca="1" si="3037"/>
        <v>0</v>
      </c>
      <c r="AB2186" s="1">
        <f t="shared" ca="1" si="3037"/>
        <v>0</v>
      </c>
      <c r="AC2186" s="1">
        <f t="shared" ca="1" si="3037"/>
        <v>0</v>
      </c>
      <c r="AD2186" s="1">
        <f t="shared" ca="1" si="3037"/>
        <v>0</v>
      </c>
      <c r="AE2186" s="1">
        <f t="shared" ca="1" si="3037"/>
        <v>0</v>
      </c>
    </row>
    <row r="2187" spans="2:31" hidden="1">
      <c r="B2187" s="1">
        <f t="shared" si="3030"/>
        <v>0</v>
      </c>
      <c r="C2187" s="1">
        <f t="shared" si="3030"/>
        <v>0</v>
      </c>
      <c r="J2187" s="332">
        <f t="shared" si="3036"/>
        <v>133</v>
      </c>
      <c r="K2187" s="1">
        <f t="shared" ca="1" si="3038"/>
        <v>0</v>
      </c>
      <c r="L2187" s="1">
        <f t="shared" ca="1" si="3038"/>
        <v>0</v>
      </c>
      <c r="M2187" s="1">
        <f t="shared" ca="1" si="3038"/>
        <v>0</v>
      </c>
      <c r="N2187" s="1">
        <f t="shared" ca="1" si="3038"/>
        <v>0</v>
      </c>
      <c r="O2187" s="1">
        <f t="shared" ca="1" si="3038"/>
        <v>0</v>
      </c>
      <c r="P2187" s="1">
        <f t="shared" ca="1" si="3038"/>
        <v>0</v>
      </c>
      <c r="Q2187" s="1">
        <f t="shared" ca="1" si="3038"/>
        <v>0</v>
      </c>
      <c r="R2187" s="1">
        <f t="shared" ca="1" si="3038"/>
        <v>0</v>
      </c>
      <c r="S2187" s="1">
        <f t="shared" ca="1" si="3038"/>
        <v>0</v>
      </c>
      <c r="T2187" s="1">
        <f t="shared" ca="1" si="3038"/>
        <v>0</v>
      </c>
      <c r="U2187" s="1">
        <f t="shared" ca="1" si="3038"/>
        <v>0</v>
      </c>
      <c r="V2187" s="1">
        <f t="shared" ca="1" si="3038"/>
        <v>0</v>
      </c>
      <c r="W2187" s="1">
        <f t="shared" ca="1" si="3038"/>
        <v>0</v>
      </c>
      <c r="X2187" s="1">
        <f t="shared" ca="1" si="3038"/>
        <v>0</v>
      </c>
      <c r="Y2187" s="1">
        <f t="shared" ca="1" si="3038"/>
        <v>0</v>
      </c>
      <c r="Z2187" s="1">
        <f t="shared" ca="1" si="3037"/>
        <v>0</v>
      </c>
      <c r="AA2187" s="1">
        <f t="shared" ca="1" si="3037"/>
        <v>0</v>
      </c>
      <c r="AB2187" s="1">
        <f t="shared" ca="1" si="3037"/>
        <v>0</v>
      </c>
      <c r="AC2187" s="1">
        <f t="shared" ca="1" si="3037"/>
        <v>0</v>
      </c>
      <c r="AD2187" s="1">
        <f t="shared" ca="1" si="3037"/>
        <v>0</v>
      </c>
      <c r="AE2187" s="1">
        <f t="shared" ca="1" si="3037"/>
        <v>0</v>
      </c>
    </row>
    <row r="2188" spans="2:31" hidden="1">
      <c r="B2188" s="1">
        <f t="shared" si="3030"/>
        <v>0</v>
      </c>
      <c r="C2188" s="1">
        <f t="shared" si="3030"/>
        <v>0</v>
      </c>
      <c r="J2188" s="332">
        <f t="shared" si="3036"/>
        <v>140</v>
      </c>
      <c r="K2188" s="1">
        <f t="shared" ca="1" si="3038"/>
        <v>0</v>
      </c>
      <c r="L2188" s="1">
        <f t="shared" ca="1" si="3038"/>
        <v>0</v>
      </c>
      <c r="M2188" s="1">
        <f t="shared" ca="1" si="3038"/>
        <v>0</v>
      </c>
      <c r="N2188" s="1">
        <f t="shared" ca="1" si="3038"/>
        <v>0</v>
      </c>
      <c r="O2188" s="1">
        <f t="shared" ca="1" si="3038"/>
        <v>0</v>
      </c>
      <c r="P2188" s="1">
        <f t="shared" ca="1" si="3038"/>
        <v>0</v>
      </c>
      <c r="Q2188" s="1">
        <f t="shared" ca="1" si="3038"/>
        <v>0</v>
      </c>
      <c r="R2188" s="1">
        <f t="shared" ca="1" si="3038"/>
        <v>0</v>
      </c>
      <c r="S2188" s="1">
        <f t="shared" ca="1" si="3038"/>
        <v>0</v>
      </c>
      <c r="T2188" s="1">
        <f t="shared" ca="1" si="3038"/>
        <v>0</v>
      </c>
      <c r="U2188" s="1">
        <f t="shared" ca="1" si="3038"/>
        <v>0</v>
      </c>
      <c r="V2188" s="1">
        <f t="shared" ca="1" si="3038"/>
        <v>0</v>
      </c>
      <c r="W2188" s="1">
        <f t="shared" ca="1" si="3038"/>
        <v>0</v>
      </c>
      <c r="X2188" s="1">
        <f t="shared" ca="1" si="3038"/>
        <v>0</v>
      </c>
      <c r="Y2188" s="1">
        <f t="shared" ca="1" si="3038"/>
        <v>0</v>
      </c>
      <c r="Z2188" s="1">
        <f t="shared" ca="1" si="3037"/>
        <v>0</v>
      </c>
      <c r="AA2188" s="1">
        <f t="shared" ca="1" si="3037"/>
        <v>0</v>
      </c>
      <c r="AB2188" s="1">
        <f t="shared" ca="1" si="3037"/>
        <v>0</v>
      </c>
      <c r="AC2188" s="1">
        <f t="shared" ca="1" si="3037"/>
        <v>0</v>
      </c>
      <c r="AD2188" s="1">
        <f t="shared" ca="1" si="3037"/>
        <v>0</v>
      </c>
      <c r="AE2188" s="1">
        <f t="shared" ca="1" si="3037"/>
        <v>0</v>
      </c>
    </row>
    <row r="2189" spans="2:31" hidden="1">
      <c r="B2189" s="1">
        <f t="shared" si="3030"/>
        <v>0</v>
      </c>
      <c r="C2189" s="1">
        <f t="shared" si="3030"/>
        <v>0</v>
      </c>
      <c r="J2189" s="332">
        <f t="shared" si="3036"/>
        <v>147</v>
      </c>
      <c r="K2189" s="1">
        <f t="shared" ca="1" si="3038"/>
        <v>0</v>
      </c>
      <c r="L2189" s="1">
        <f t="shared" ca="1" si="3038"/>
        <v>0</v>
      </c>
      <c r="M2189" s="1">
        <f t="shared" ca="1" si="3038"/>
        <v>0</v>
      </c>
      <c r="N2189" s="1">
        <f t="shared" ca="1" si="3038"/>
        <v>0</v>
      </c>
      <c r="O2189" s="1">
        <f t="shared" ca="1" si="3038"/>
        <v>0</v>
      </c>
      <c r="P2189" s="1">
        <f t="shared" ca="1" si="3038"/>
        <v>0</v>
      </c>
      <c r="Q2189" s="1">
        <f t="shared" ca="1" si="3038"/>
        <v>0</v>
      </c>
      <c r="R2189" s="1">
        <f t="shared" ca="1" si="3038"/>
        <v>0</v>
      </c>
      <c r="S2189" s="1">
        <f t="shared" ca="1" si="3038"/>
        <v>0</v>
      </c>
      <c r="T2189" s="1">
        <f t="shared" ca="1" si="3038"/>
        <v>0</v>
      </c>
      <c r="U2189" s="1">
        <f t="shared" ca="1" si="3038"/>
        <v>0</v>
      </c>
      <c r="V2189" s="1">
        <f t="shared" ca="1" si="3038"/>
        <v>0</v>
      </c>
      <c r="W2189" s="1">
        <f t="shared" ca="1" si="3038"/>
        <v>0</v>
      </c>
      <c r="X2189" s="1">
        <f t="shared" ca="1" si="3038"/>
        <v>0</v>
      </c>
      <c r="Y2189" s="1">
        <f t="shared" ca="1" si="3038"/>
        <v>0</v>
      </c>
      <c r="Z2189" s="1">
        <f t="shared" ca="1" si="3037"/>
        <v>0</v>
      </c>
      <c r="AA2189" s="1">
        <f t="shared" ca="1" si="3037"/>
        <v>0</v>
      </c>
      <c r="AB2189" s="1">
        <f t="shared" ca="1" si="3037"/>
        <v>0</v>
      </c>
      <c r="AC2189" s="1">
        <f t="shared" ca="1" si="3037"/>
        <v>0</v>
      </c>
      <c r="AD2189" s="1">
        <f t="shared" ca="1" si="3037"/>
        <v>0</v>
      </c>
      <c r="AE2189" s="1">
        <f t="shared" ca="1" si="3037"/>
        <v>0</v>
      </c>
    </row>
    <row r="2191" spans="2:31" hidden="1">
      <c r="B2191" s="227" t="s">
        <v>369</v>
      </c>
    </row>
    <row r="2192" spans="2:31" hidden="1">
      <c r="B2192" s="1">
        <f t="shared" ref="B2192:C2206" si="3039">B269</f>
        <v>0</v>
      </c>
      <c r="C2192" s="1">
        <f t="shared" si="3039"/>
        <v>0</v>
      </c>
      <c r="J2192" s="332">
        <v>0</v>
      </c>
      <c r="K2192" s="1">
        <f t="shared" ref="K2192:T2194" ca="1" si="3040">OFFSET($K$1337,$J2192,COLUMN()-11)</f>
        <v>0</v>
      </c>
      <c r="L2192" s="1">
        <f t="shared" ca="1" si="3040"/>
        <v>0</v>
      </c>
      <c r="M2192" s="1">
        <f t="shared" ca="1" si="3040"/>
        <v>0</v>
      </c>
      <c r="N2192" s="1">
        <f t="shared" ca="1" si="3040"/>
        <v>0</v>
      </c>
      <c r="O2192" s="1">
        <f t="shared" ca="1" si="3040"/>
        <v>0</v>
      </c>
      <c r="P2192" s="1">
        <f t="shared" ca="1" si="3040"/>
        <v>0</v>
      </c>
      <c r="Q2192" s="1">
        <f t="shared" ca="1" si="3040"/>
        <v>0</v>
      </c>
      <c r="R2192" s="1">
        <f t="shared" ca="1" si="3040"/>
        <v>0</v>
      </c>
      <c r="S2192" s="1">
        <f t="shared" ca="1" si="3040"/>
        <v>0</v>
      </c>
      <c r="T2192" s="1">
        <f t="shared" ca="1" si="3040"/>
        <v>0</v>
      </c>
      <c r="U2192" s="1">
        <f t="shared" ref="U2192:AE2194" ca="1" si="3041">OFFSET($K$1337,$J2192,COLUMN()-11)</f>
        <v>0</v>
      </c>
      <c r="V2192" s="1">
        <f t="shared" ca="1" si="3041"/>
        <v>0</v>
      </c>
      <c r="W2192" s="1">
        <f t="shared" ca="1" si="3041"/>
        <v>0</v>
      </c>
      <c r="X2192" s="1">
        <f t="shared" ca="1" si="3041"/>
        <v>0</v>
      </c>
      <c r="Y2192" s="1">
        <f t="shared" ca="1" si="3041"/>
        <v>0</v>
      </c>
      <c r="Z2192" s="1">
        <f t="shared" ca="1" si="3041"/>
        <v>0</v>
      </c>
      <c r="AA2192" s="1">
        <f t="shared" ca="1" si="3041"/>
        <v>0</v>
      </c>
      <c r="AB2192" s="1">
        <f t="shared" ca="1" si="3041"/>
        <v>0</v>
      </c>
      <c r="AC2192" s="1">
        <f t="shared" ca="1" si="3041"/>
        <v>0</v>
      </c>
      <c r="AD2192" s="1">
        <f t="shared" ca="1" si="3041"/>
        <v>0</v>
      </c>
      <c r="AE2192" s="1">
        <f t="shared" ca="1" si="3041"/>
        <v>0</v>
      </c>
    </row>
    <row r="2193" spans="2:31" hidden="1">
      <c r="B2193" s="1">
        <f t="shared" si="3039"/>
        <v>0</v>
      </c>
      <c r="C2193" s="1">
        <f t="shared" si="3039"/>
        <v>0</v>
      </c>
      <c r="J2193" s="332">
        <f>J2192+7</f>
        <v>7</v>
      </c>
      <c r="K2193" s="1">
        <f t="shared" ca="1" si="3040"/>
        <v>0</v>
      </c>
      <c r="L2193" s="1">
        <f t="shared" ca="1" si="3040"/>
        <v>0</v>
      </c>
      <c r="M2193" s="1">
        <f t="shared" ca="1" si="3040"/>
        <v>0</v>
      </c>
      <c r="N2193" s="1">
        <f t="shared" ca="1" si="3040"/>
        <v>0</v>
      </c>
      <c r="O2193" s="1">
        <f t="shared" ca="1" si="3040"/>
        <v>0</v>
      </c>
      <c r="P2193" s="1">
        <f t="shared" ca="1" si="3040"/>
        <v>0</v>
      </c>
      <c r="Q2193" s="1">
        <f t="shared" ca="1" si="3040"/>
        <v>0</v>
      </c>
      <c r="R2193" s="1">
        <f t="shared" ca="1" si="3040"/>
        <v>0</v>
      </c>
      <c r="S2193" s="1">
        <f t="shared" ca="1" si="3040"/>
        <v>0</v>
      </c>
      <c r="T2193" s="1">
        <f t="shared" ca="1" si="3040"/>
        <v>0</v>
      </c>
      <c r="U2193" s="1">
        <f t="shared" ca="1" si="3041"/>
        <v>0</v>
      </c>
      <c r="V2193" s="1">
        <f t="shared" ca="1" si="3041"/>
        <v>0</v>
      </c>
      <c r="W2193" s="1">
        <f t="shared" ca="1" si="3041"/>
        <v>0</v>
      </c>
      <c r="X2193" s="1">
        <f t="shared" ca="1" si="3041"/>
        <v>0</v>
      </c>
      <c r="Y2193" s="1">
        <f t="shared" ca="1" si="3041"/>
        <v>0</v>
      </c>
      <c r="Z2193" s="1">
        <f t="shared" ca="1" si="3041"/>
        <v>0</v>
      </c>
      <c r="AA2193" s="1">
        <f t="shared" ca="1" si="3041"/>
        <v>0</v>
      </c>
      <c r="AB2193" s="1">
        <f t="shared" ca="1" si="3041"/>
        <v>0</v>
      </c>
      <c r="AC2193" s="1">
        <f t="shared" ca="1" si="3041"/>
        <v>0</v>
      </c>
      <c r="AD2193" s="1">
        <f t="shared" ca="1" si="3041"/>
        <v>0</v>
      </c>
      <c r="AE2193" s="1">
        <f t="shared" ca="1" si="3041"/>
        <v>0</v>
      </c>
    </row>
    <row r="2194" spans="2:31" hidden="1">
      <c r="B2194" s="1">
        <f t="shared" si="3039"/>
        <v>0</v>
      </c>
      <c r="C2194" s="1">
        <f t="shared" si="3039"/>
        <v>0</v>
      </c>
      <c r="J2194" s="332">
        <f t="shared" ref="J2194:J2206" si="3042">J2193+7</f>
        <v>14</v>
      </c>
      <c r="K2194" s="1">
        <f t="shared" ca="1" si="3040"/>
        <v>0</v>
      </c>
      <c r="L2194" s="1">
        <f t="shared" ca="1" si="3040"/>
        <v>0</v>
      </c>
      <c r="M2194" s="1">
        <f t="shared" ca="1" si="3040"/>
        <v>0</v>
      </c>
      <c r="N2194" s="1">
        <f t="shared" ca="1" si="3040"/>
        <v>0</v>
      </c>
      <c r="O2194" s="1">
        <f t="shared" ca="1" si="3040"/>
        <v>0</v>
      </c>
      <c r="P2194" s="1">
        <f t="shared" ca="1" si="3040"/>
        <v>0</v>
      </c>
      <c r="Q2194" s="1">
        <f t="shared" ca="1" si="3040"/>
        <v>0</v>
      </c>
      <c r="R2194" s="1">
        <f t="shared" ca="1" si="3040"/>
        <v>0</v>
      </c>
      <c r="S2194" s="1">
        <f t="shared" ca="1" si="3040"/>
        <v>0</v>
      </c>
      <c r="T2194" s="1">
        <f t="shared" ca="1" si="3040"/>
        <v>0</v>
      </c>
      <c r="U2194" s="1">
        <f t="shared" ca="1" si="3041"/>
        <v>0</v>
      </c>
      <c r="V2194" s="1">
        <f t="shared" ca="1" si="3041"/>
        <v>0</v>
      </c>
      <c r="W2194" s="1">
        <f t="shared" ca="1" si="3041"/>
        <v>0</v>
      </c>
      <c r="X2194" s="1">
        <f t="shared" ca="1" si="3041"/>
        <v>0</v>
      </c>
      <c r="Y2194" s="1">
        <f t="shared" ca="1" si="3041"/>
        <v>0</v>
      </c>
      <c r="Z2194" s="1">
        <f t="shared" ca="1" si="3041"/>
        <v>0</v>
      </c>
      <c r="AA2194" s="1">
        <f t="shared" ca="1" si="3041"/>
        <v>0</v>
      </c>
      <c r="AB2194" s="1">
        <f t="shared" ca="1" si="3041"/>
        <v>0</v>
      </c>
      <c r="AC2194" s="1">
        <f t="shared" ca="1" si="3041"/>
        <v>0</v>
      </c>
      <c r="AD2194" s="1">
        <f t="shared" ca="1" si="3041"/>
        <v>0</v>
      </c>
      <c r="AE2194" s="1">
        <f t="shared" ca="1" si="3041"/>
        <v>0</v>
      </c>
    </row>
    <row r="2195" spans="2:31" hidden="1">
      <c r="B2195" s="1">
        <f t="shared" si="3039"/>
        <v>0</v>
      </c>
      <c r="C2195" s="1">
        <f t="shared" si="3039"/>
        <v>0</v>
      </c>
      <c r="J2195" s="332">
        <f t="shared" si="3042"/>
        <v>21</v>
      </c>
      <c r="K2195" s="1">
        <f t="shared" ref="K2195:Y2206" ca="1" si="3043">OFFSET($K$1337,$J2195,COLUMN()-11)</f>
        <v>0</v>
      </c>
      <c r="L2195" s="1">
        <f t="shared" ca="1" si="3043"/>
        <v>0</v>
      </c>
      <c r="M2195" s="1">
        <f t="shared" ca="1" si="3043"/>
        <v>0</v>
      </c>
      <c r="N2195" s="1">
        <f t="shared" ca="1" si="3043"/>
        <v>0</v>
      </c>
      <c r="O2195" s="1">
        <f t="shared" ca="1" si="3043"/>
        <v>0</v>
      </c>
      <c r="P2195" s="1">
        <f t="shared" ca="1" si="3043"/>
        <v>0</v>
      </c>
      <c r="Q2195" s="1">
        <f t="shared" ca="1" si="3043"/>
        <v>0</v>
      </c>
      <c r="R2195" s="1">
        <f t="shared" ca="1" si="3043"/>
        <v>0</v>
      </c>
      <c r="S2195" s="1">
        <f t="shared" ca="1" si="3043"/>
        <v>0</v>
      </c>
      <c r="T2195" s="1">
        <f t="shared" ca="1" si="3043"/>
        <v>0</v>
      </c>
      <c r="U2195" s="1">
        <f t="shared" ca="1" si="3043"/>
        <v>0</v>
      </c>
      <c r="V2195" s="1">
        <f t="shared" ca="1" si="3043"/>
        <v>0</v>
      </c>
      <c r="W2195" s="1">
        <f t="shared" ca="1" si="3043"/>
        <v>0</v>
      </c>
      <c r="X2195" s="1">
        <f t="shared" ca="1" si="3043"/>
        <v>0</v>
      </c>
      <c r="Y2195" s="1">
        <f t="shared" ca="1" si="3043"/>
        <v>0</v>
      </c>
      <c r="Z2195" s="1">
        <f t="shared" ref="Z2195:AE2206" ca="1" si="3044">OFFSET($K$1337,$J2195,COLUMN()-11)</f>
        <v>0</v>
      </c>
      <c r="AA2195" s="1">
        <f t="shared" ca="1" si="3044"/>
        <v>0</v>
      </c>
      <c r="AB2195" s="1">
        <f t="shared" ca="1" si="3044"/>
        <v>0</v>
      </c>
      <c r="AC2195" s="1">
        <f t="shared" ca="1" si="3044"/>
        <v>0</v>
      </c>
      <c r="AD2195" s="1">
        <f t="shared" ca="1" si="3044"/>
        <v>0</v>
      </c>
      <c r="AE2195" s="1">
        <f t="shared" ca="1" si="3044"/>
        <v>0</v>
      </c>
    </row>
    <row r="2196" spans="2:31" hidden="1">
      <c r="B2196" s="1">
        <f t="shared" si="3039"/>
        <v>0</v>
      </c>
      <c r="C2196" s="1">
        <f t="shared" si="3039"/>
        <v>0</v>
      </c>
      <c r="J2196" s="332">
        <f t="shared" si="3042"/>
        <v>28</v>
      </c>
      <c r="K2196" s="1">
        <f t="shared" ca="1" si="3043"/>
        <v>0</v>
      </c>
      <c r="L2196" s="1">
        <f t="shared" ca="1" si="3043"/>
        <v>0</v>
      </c>
      <c r="M2196" s="1">
        <f t="shared" ca="1" si="3043"/>
        <v>0</v>
      </c>
      <c r="N2196" s="1">
        <f t="shared" ca="1" si="3043"/>
        <v>0</v>
      </c>
      <c r="O2196" s="1">
        <f t="shared" ca="1" si="3043"/>
        <v>0</v>
      </c>
      <c r="P2196" s="1">
        <f t="shared" ca="1" si="3043"/>
        <v>0</v>
      </c>
      <c r="Q2196" s="1">
        <f t="shared" ca="1" si="3043"/>
        <v>0</v>
      </c>
      <c r="R2196" s="1">
        <f t="shared" ca="1" si="3043"/>
        <v>0</v>
      </c>
      <c r="S2196" s="1">
        <f t="shared" ca="1" si="3043"/>
        <v>0</v>
      </c>
      <c r="T2196" s="1">
        <f t="shared" ca="1" si="3043"/>
        <v>0</v>
      </c>
      <c r="U2196" s="1">
        <f t="shared" ca="1" si="3043"/>
        <v>0</v>
      </c>
      <c r="V2196" s="1">
        <f t="shared" ca="1" si="3043"/>
        <v>0</v>
      </c>
      <c r="W2196" s="1">
        <f t="shared" ca="1" si="3043"/>
        <v>0</v>
      </c>
      <c r="X2196" s="1">
        <f t="shared" ca="1" si="3043"/>
        <v>0</v>
      </c>
      <c r="Y2196" s="1">
        <f t="shared" ca="1" si="3043"/>
        <v>0</v>
      </c>
      <c r="Z2196" s="1">
        <f t="shared" ca="1" si="3044"/>
        <v>0</v>
      </c>
      <c r="AA2196" s="1">
        <f t="shared" ca="1" si="3044"/>
        <v>0</v>
      </c>
      <c r="AB2196" s="1">
        <f t="shared" ca="1" si="3044"/>
        <v>0</v>
      </c>
      <c r="AC2196" s="1">
        <f t="shared" ca="1" si="3044"/>
        <v>0</v>
      </c>
      <c r="AD2196" s="1">
        <f t="shared" ca="1" si="3044"/>
        <v>0</v>
      </c>
      <c r="AE2196" s="1">
        <f t="shared" ca="1" si="3044"/>
        <v>0</v>
      </c>
    </row>
    <row r="2197" spans="2:31" hidden="1">
      <c r="B2197" s="1">
        <f t="shared" si="3039"/>
        <v>0</v>
      </c>
      <c r="C2197" s="1">
        <f t="shared" si="3039"/>
        <v>0</v>
      </c>
      <c r="J2197" s="332">
        <f t="shared" si="3042"/>
        <v>35</v>
      </c>
      <c r="K2197" s="1">
        <f t="shared" ca="1" si="3043"/>
        <v>0</v>
      </c>
      <c r="L2197" s="1">
        <f t="shared" ca="1" si="3043"/>
        <v>0</v>
      </c>
      <c r="M2197" s="1">
        <f t="shared" ca="1" si="3043"/>
        <v>0</v>
      </c>
      <c r="N2197" s="1">
        <f t="shared" ca="1" si="3043"/>
        <v>0</v>
      </c>
      <c r="O2197" s="1">
        <f t="shared" ca="1" si="3043"/>
        <v>0</v>
      </c>
      <c r="P2197" s="1">
        <f t="shared" ca="1" si="3043"/>
        <v>0</v>
      </c>
      <c r="Q2197" s="1">
        <f t="shared" ca="1" si="3043"/>
        <v>0</v>
      </c>
      <c r="R2197" s="1">
        <f t="shared" ca="1" si="3043"/>
        <v>0</v>
      </c>
      <c r="S2197" s="1">
        <f t="shared" ca="1" si="3043"/>
        <v>0</v>
      </c>
      <c r="T2197" s="1">
        <f t="shared" ca="1" si="3043"/>
        <v>0</v>
      </c>
      <c r="U2197" s="1">
        <f t="shared" ca="1" si="3043"/>
        <v>0</v>
      </c>
      <c r="V2197" s="1">
        <f t="shared" ca="1" si="3043"/>
        <v>0</v>
      </c>
      <c r="W2197" s="1">
        <f t="shared" ca="1" si="3043"/>
        <v>0</v>
      </c>
      <c r="X2197" s="1">
        <f t="shared" ca="1" si="3043"/>
        <v>0</v>
      </c>
      <c r="Y2197" s="1">
        <f t="shared" ca="1" si="3043"/>
        <v>0</v>
      </c>
      <c r="Z2197" s="1">
        <f t="shared" ca="1" si="3044"/>
        <v>0</v>
      </c>
      <c r="AA2197" s="1">
        <f t="shared" ca="1" si="3044"/>
        <v>0</v>
      </c>
      <c r="AB2197" s="1">
        <f t="shared" ca="1" si="3044"/>
        <v>0</v>
      </c>
      <c r="AC2197" s="1">
        <f t="shared" ca="1" si="3044"/>
        <v>0</v>
      </c>
      <c r="AD2197" s="1">
        <f t="shared" ca="1" si="3044"/>
        <v>0</v>
      </c>
      <c r="AE2197" s="1">
        <f t="shared" ca="1" si="3044"/>
        <v>0</v>
      </c>
    </row>
    <row r="2198" spans="2:31" hidden="1">
      <c r="B2198" s="1">
        <f t="shared" si="3039"/>
        <v>0</v>
      </c>
      <c r="C2198" s="1">
        <f t="shared" si="3039"/>
        <v>0</v>
      </c>
      <c r="J2198" s="332">
        <f t="shared" si="3042"/>
        <v>42</v>
      </c>
      <c r="K2198" s="1">
        <f t="shared" ca="1" si="3043"/>
        <v>0</v>
      </c>
      <c r="L2198" s="1">
        <f t="shared" ca="1" si="3043"/>
        <v>0</v>
      </c>
      <c r="M2198" s="1">
        <f t="shared" ca="1" si="3043"/>
        <v>0</v>
      </c>
      <c r="N2198" s="1">
        <f t="shared" ca="1" si="3043"/>
        <v>0</v>
      </c>
      <c r="O2198" s="1">
        <f t="shared" ca="1" si="3043"/>
        <v>0</v>
      </c>
      <c r="P2198" s="1">
        <f t="shared" ca="1" si="3043"/>
        <v>0</v>
      </c>
      <c r="Q2198" s="1">
        <f t="shared" ca="1" si="3043"/>
        <v>0</v>
      </c>
      <c r="R2198" s="1">
        <f t="shared" ca="1" si="3043"/>
        <v>0</v>
      </c>
      <c r="S2198" s="1">
        <f t="shared" ca="1" si="3043"/>
        <v>0</v>
      </c>
      <c r="T2198" s="1">
        <f t="shared" ca="1" si="3043"/>
        <v>0</v>
      </c>
      <c r="U2198" s="1">
        <f t="shared" ca="1" si="3043"/>
        <v>0</v>
      </c>
      <c r="V2198" s="1">
        <f t="shared" ca="1" si="3043"/>
        <v>0</v>
      </c>
      <c r="W2198" s="1">
        <f t="shared" ca="1" si="3043"/>
        <v>0</v>
      </c>
      <c r="X2198" s="1">
        <f t="shared" ca="1" si="3043"/>
        <v>0</v>
      </c>
      <c r="Y2198" s="1">
        <f t="shared" ca="1" si="3043"/>
        <v>0</v>
      </c>
      <c r="Z2198" s="1">
        <f t="shared" ca="1" si="3044"/>
        <v>0</v>
      </c>
      <c r="AA2198" s="1">
        <f t="shared" ca="1" si="3044"/>
        <v>0</v>
      </c>
      <c r="AB2198" s="1">
        <f t="shared" ca="1" si="3044"/>
        <v>0</v>
      </c>
      <c r="AC2198" s="1">
        <f t="shared" ca="1" si="3044"/>
        <v>0</v>
      </c>
      <c r="AD2198" s="1">
        <f t="shared" ca="1" si="3044"/>
        <v>0</v>
      </c>
      <c r="AE2198" s="1">
        <f t="shared" ca="1" si="3044"/>
        <v>0</v>
      </c>
    </row>
    <row r="2199" spans="2:31" hidden="1">
      <c r="B2199" s="1">
        <f t="shared" si="3039"/>
        <v>0</v>
      </c>
      <c r="C2199" s="1">
        <f t="shared" si="3039"/>
        <v>0</v>
      </c>
      <c r="J2199" s="332">
        <f t="shared" si="3042"/>
        <v>49</v>
      </c>
      <c r="K2199" s="1">
        <f t="shared" ca="1" si="3043"/>
        <v>0</v>
      </c>
      <c r="L2199" s="1">
        <f t="shared" ca="1" si="3043"/>
        <v>0</v>
      </c>
      <c r="M2199" s="1">
        <f t="shared" ca="1" si="3043"/>
        <v>0</v>
      </c>
      <c r="N2199" s="1">
        <f t="shared" ca="1" si="3043"/>
        <v>0</v>
      </c>
      <c r="O2199" s="1">
        <f t="shared" ca="1" si="3043"/>
        <v>0</v>
      </c>
      <c r="P2199" s="1">
        <f t="shared" ca="1" si="3043"/>
        <v>0</v>
      </c>
      <c r="Q2199" s="1">
        <f t="shared" ca="1" si="3043"/>
        <v>0</v>
      </c>
      <c r="R2199" s="1">
        <f t="shared" ca="1" si="3043"/>
        <v>0</v>
      </c>
      <c r="S2199" s="1">
        <f t="shared" ca="1" si="3043"/>
        <v>0</v>
      </c>
      <c r="T2199" s="1">
        <f t="shared" ca="1" si="3043"/>
        <v>0</v>
      </c>
      <c r="U2199" s="1">
        <f t="shared" ca="1" si="3043"/>
        <v>0</v>
      </c>
      <c r="V2199" s="1">
        <f t="shared" ca="1" si="3043"/>
        <v>0</v>
      </c>
      <c r="W2199" s="1">
        <f t="shared" ca="1" si="3043"/>
        <v>0</v>
      </c>
      <c r="X2199" s="1">
        <f t="shared" ca="1" si="3043"/>
        <v>0</v>
      </c>
      <c r="Y2199" s="1">
        <f t="shared" ca="1" si="3043"/>
        <v>0</v>
      </c>
      <c r="Z2199" s="1">
        <f t="shared" ca="1" si="3044"/>
        <v>0</v>
      </c>
      <c r="AA2199" s="1">
        <f t="shared" ca="1" si="3044"/>
        <v>0</v>
      </c>
      <c r="AB2199" s="1">
        <f t="shared" ca="1" si="3044"/>
        <v>0</v>
      </c>
      <c r="AC2199" s="1">
        <f t="shared" ca="1" si="3044"/>
        <v>0</v>
      </c>
      <c r="AD2199" s="1">
        <f t="shared" ca="1" si="3044"/>
        <v>0</v>
      </c>
      <c r="AE2199" s="1">
        <f t="shared" ca="1" si="3044"/>
        <v>0</v>
      </c>
    </row>
    <row r="2200" spans="2:31" hidden="1">
      <c r="B2200" s="1">
        <f t="shared" si="3039"/>
        <v>0</v>
      </c>
      <c r="C2200" s="1">
        <f t="shared" si="3039"/>
        <v>0</v>
      </c>
      <c r="J2200" s="332">
        <f t="shared" si="3042"/>
        <v>56</v>
      </c>
      <c r="K2200" s="1">
        <f t="shared" ca="1" si="3043"/>
        <v>0</v>
      </c>
      <c r="L2200" s="1">
        <f t="shared" ca="1" si="3043"/>
        <v>0</v>
      </c>
      <c r="M2200" s="1">
        <f t="shared" ca="1" si="3043"/>
        <v>0</v>
      </c>
      <c r="N2200" s="1">
        <f t="shared" ca="1" si="3043"/>
        <v>0</v>
      </c>
      <c r="O2200" s="1">
        <f t="shared" ca="1" si="3043"/>
        <v>0</v>
      </c>
      <c r="P2200" s="1">
        <f t="shared" ca="1" si="3043"/>
        <v>0</v>
      </c>
      <c r="Q2200" s="1">
        <f t="shared" ca="1" si="3043"/>
        <v>0</v>
      </c>
      <c r="R2200" s="1">
        <f t="shared" ca="1" si="3043"/>
        <v>0</v>
      </c>
      <c r="S2200" s="1">
        <f t="shared" ca="1" si="3043"/>
        <v>0</v>
      </c>
      <c r="T2200" s="1">
        <f t="shared" ca="1" si="3043"/>
        <v>0</v>
      </c>
      <c r="U2200" s="1">
        <f t="shared" ca="1" si="3043"/>
        <v>0</v>
      </c>
      <c r="V2200" s="1">
        <f t="shared" ca="1" si="3043"/>
        <v>0</v>
      </c>
      <c r="W2200" s="1">
        <f t="shared" ca="1" si="3043"/>
        <v>0</v>
      </c>
      <c r="X2200" s="1">
        <f t="shared" ca="1" si="3043"/>
        <v>0</v>
      </c>
      <c r="Y2200" s="1">
        <f t="shared" ca="1" si="3043"/>
        <v>0</v>
      </c>
      <c r="Z2200" s="1">
        <f t="shared" ca="1" si="3044"/>
        <v>0</v>
      </c>
      <c r="AA2200" s="1">
        <f t="shared" ca="1" si="3044"/>
        <v>0</v>
      </c>
      <c r="AB2200" s="1">
        <f t="shared" ca="1" si="3044"/>
        <v>0</v>
      </c>
      <c r="AC2200" s="1">
        <f t="shared" ca="1" si="3044"/>
        <v>0</v>
      </c>
      <c r="AD2200" s="1">
        <f t="shared" ca="1" si="3044"/>
        <v>0</v>
      </c>
      <c r="AE2200" s="1">
        <f t="shared" ca="1" si="3044"/>
        <v>0</v>
      </c>
    </row>
    <row r="2201" spans="2:31" hidden="1">
      <c r="B2201" s="1">
        <f t="shared" si="3039"/>
        <v>0</v>
      </c>
      <c r="C2201" s="1">
        <f t="shared" si="3039"/>
        <v>0</v>
      </c>
      <c r="J2201" s="332">
        <f t="shared" si="3042"/>
        <v>63</v>
      </c>
      <c r="K2201" s="1">
        <f t="shared" ca="1" si="3043"/>
        <v>0</v>
      </c>
      <c r="L2201" s="1">
        <f t="shared" ca="1" si="3043"/>
        <v>0</v>
      </c>
      <c r="M2201" s="1">
        <f t="shared" ca="1" si="3043"/>
        <v>0</v>
      </c>
      <c r="N2201" s="1">
        <f t="shared" ca="1" si="3043"/>
        <v>0</v>
      </c>
      <c r="O2201" s="1">
        <f t="shared" ca="1" si="3043"/>
        <v>0</v>
      </c>
      <c r="P2201" s="1">
        <f t="shared" ca="1" si="3043"/>
        <v>0</v>
      </c>
      <c r="Q2201" s="1">
        <f t="shared" ca="1" si="3043"/>
        <v>0</v>
      </c>
      <c r="R2201" s="1">
        <f t="shared" ca="1" si="3043"/>
        <v>0</v>
      </c>
      <c r="S2201" s="1">
        <f t="shared" ca="1" si="3043"/>
        <v>0</v>
      </c>
      <c r="T2201" s="1">
        <f t="shared" ca="1" si="3043"/>
        <v>0</v>
      </c>
      <c r="U2201" s="1">
        <f t="shared" ca="1" si="3043"/>
        <v>0</v>
      </c>
      <c r="V2201" s="1">
        <f t="shared" ca="1" si="3043"/>
        <v>0</v>
      </c>
      <c r="W2201" s="1">
        <f t="shared" ca="1" si="3043"/>
        <v>0</v>
      </c>
      <c r="X2201" s="1">
        <f t="shared" ca="1" si="3043"/>
        <v>0</v>
      </c>
      <c r="Y2201" s="1">
        <f t="shared" ca="1" si="3043"/>
        <v>0</v>
      </c>
      <c r="Z2201" s="1">
        <f t="shared" ca="1" si="3044"/>
        <v>0</v>
      </c>
      <c r="AA2201" s="1">
        <f t="shared" ca="1" si="3044"/>
        <v>0</v>
      </c>
      <c r="AB2201" s="1">
        <f t="shared" ca="1" si="3044"/>
        <v>0</v>
      </c>
      <c r="AC2201" s="1">
        <f t="shared" ca="1" si="3044"/>
        <v>0</v>
      </c>
      <c r="AD2201" s="1">
        <f t="shared" ca="1" si="3044"/>
        <v>0</v>
      </c>
      <c r="AE2201" s="1">
        <f t="shared" ca="1" si="3044"/>
        <v>0</v>
      </c>
    </row>
    <row r="2202" spans="2:31" hidden="1">
      <c r="B2202" s="1">
        <f t="shared" si="3039"/>
        <v>0</v>
      </c>
      <c r="C2202" s="1">
        <f t="shared" si="3039"/>
        <v>0</v>
      </c>
      <c r="J2202" s="332">
        <f t="shared" si="3042"/>
        <v>70</v>
      </c>
      <c r="K2202" s="1">
        <f t="shared" ca="1" si="3043"/>
        <v>0</v>
      </c>
      <c r="L2202" s="1">
        <f t="shared" ca="1" si="3043"/>
        <v>0</v>
      </c>
      <c r="M2202" s="1">
        <f t="shared" ca="1" si="3043"/>
        <v>0</v>
      </c>
      <c r="N2202" s="1">
        <f t="shared" ca="1" si="3043"/>
        <v>0</v>
      </c>
      <c r="O2202" s="1">
        <f t="shared" ca="1" si="3043"/>
        <v>0</v>
      </c>
      <c r="P2202" s="1">
        <f t="shared" ca="1" si="3043"/>
        <v>0</v>
      </c>
      <c r="Q2202" s="1">
        <f t="shared" ca="1" si="3043"/>
        <v>0</v>
      </c>
      <c r="R2202" s="1">
        <f t="shared" ca="1" si="3043"/>
        <v>0</v>
      </c>
      <c r="S2202" s="1">
        <f t="shared" ca="1" si="3043"/>
        <v>0</v>
      </c>
      <c r="T2202" s="1">
        <f t="shared" ca="1" si="3043"/>
        <v>0</v>
      </c>
      <c r="U2202" s="1">
        <f t="shared" ca="1" si="3043"/>
        <v>0</v>
      </c>
      <c r="V2202" s="1">
        <f t="shared" ca="1" si="3043"/>
        <v>0</v>
      </c>
      <c r="W2202" s="1">
        <f t="shared" ca="1" si="3043"/>
        <v>0</v>
      </c>
      <c r="X2202" s="1">
        <f t="shared" ca="1" si="3043"/>
        <v>0</v>
      </c>
      <c r="Y2202" s="1">
        <f t="shared" ca="1" si="3043"/>
        <v>0</v>
      </c>
      <c r="Z2202" s="1">
        <f t="shared" ca="1" si="3044"/>
        <v>0</v>
      </c>
      <c r="AA2202" s="1">
        <f t="shared" ca="1" si="3044"/>
        <v>0</v>
      </c>
      <c r="AB2202" s="1">
        <f t="shared" ca="1" si="3044"/>
        <v>0</v>
      </c>
      <c r="AC2202" s="1">
        <f t="shared" ca="1" si="3044"/>
        <v>0</v>
      </c>
      <c r="AD2202" s="1">
        <f t="shared" ca="1" si="3044"/>
        <v>0</v>
      </c>
      <c r="AE2202" s="1">
        <f t="shared" ca="1" si="3044"/>
        <v>0</v>
      </c>
    </row>
    <row r="2203" spans="2:31" hidden="1">
      <c r="B2203" s="1">
        <f t="shared" si="3039"/>
        <v>0</v>
      </c>
      <c r="C2203" s="1">
        <f t="shared" si="3039"/>
        <v>0</v>
      </c>
      <c r="J2203" s="332">
        <f t="shared" si="3042"/>
        <v>77</v>
      </c>
      <c r="K2203" s="1">
        <f t="shared" ca="1" si="3043"/>
        <v>0</v>
      </c>
      <c r="L2203" s="1">
        <f t="shared" ca="1" si="3043"/>
        <v>0</v>
      </c>
      <c r="M2203" s="1">
        <f t="shared" ca="1" si="3043"/>
        <v>0</v>
      </c>
      <c r="N2203" s="1">
        <f t="shared" ca="1" si="3043"/>
        <v>0</v>
      </c>
      <c r="O2203" s="1">
        <f t="shared" ca="1" si="3043"/>
        <v>0</v>
      </c>
      <c r="P2203" s="1">
        <f t="shared" ca="1" si="3043"/>
        <v>0</v>
      </c>
      <c r="Q2203" s="1">
        <f t="shared" ca="1" si="3043"/>
        <v>0</v>
      </c>
      <c r="R2203" s="1">
        <f t="shared" ca="1" si="3043"/>
        <v>0</v>
      </c>
      <c r="S2203" s="1">
        <f t="shared" ca="1" si="3043"/>
        <v>0</v>
      </c>
      <c r="T2203" s="1">
        <f t="shared" ca="1" si="3043"/>
        <v>0</v>
      </c>
      <c r="U2203" s="1">
        <f t="shared" ca="1" si="3043"/>
        <v>0</v>
      </c>
      <c r="V2203" s="1">
        <f t="shared" ca="1" si="3043"/>
        <v>0</v>
      </c>
      <c r="W2203" s="1">
        <f t="shared" ca="1" si="3043"/>
        <v>0</v>
      </c>
      <c r="X2203" s="1">
        <f t="shared" ca="1" si="3043"/>
        <v>0</v>
      </c>
      <c r="Y2203" s="1">
        <f t="shared" ca="1" si="3043"/>
        <v>0</v>
      </c>
      <c r="Z2203" s="1">
        <f t="shared" ca="1" si="3044"/>
        <v>0</v>
      </c>
      <c r="AA2203" s="1">
        <f t="shared" ca="1" si="3044"/>
        <v>0</v>
      </c>
      <c r="AB2203" s="1">
        <f t="shared" ca="1" si="3044"/>
        <v>0</v>
      </c>
      <c r="AC2203" s="1">
        <f t="shared" ca="1" si="3044"/>
        <v>0</v>
      </c>
      <c r="AD2203" s="1">
        <f t="shared" ca="1" si="3044"/>
        <v>0</v>
      </c>
      <c r="AE2203" s="1">
        <f t="shared" ca="1" si="3044"/>
        <v>0</v>
      </c>
    </row>
    <row r="2204" spans="2:31" hidden="1">
      <c r="B2204" s="1">
        <f t="shared" si="3039"/>
        <v>0</v>
      </c>
      <c r="C2204" s="1">
        <f t="shared" si="3039"/>
        <v>0</v>
      </c>
      <c r="J2204" s="332">
        <f t="shared" si="3042"/>
        <v>84</v>
      </c>
      <c r="K2204" s="1">
        <f t="shared" ca="1" si="3043"/>
        <v>0</v>
      </c>
      <c r="L2204" s="1">
        <f t="shared" ca="1" si="3043"/>
        <v>0</v>
      </c>
      <c r="M2204" s="1">
        <f t="shared" ca="1" si="3043"/>
        <v>0</v>
      </c>
      <c r="N2204" s="1">
        <f t="shared" ca="1" si="3043"/>
        <v>0</v>
      </c>
      <c r="O2204" s="1">
        <f t="shared" ca="1" si="3043"/>
        <v>0</v>
      </c>
      <c r="P2204" s="1">
        <f t="shared" ca="1" si="3043"/>
        <v>0</v>
      </c>
      <c r="Q2204" s="1">
        <f t="shared" ca="1" si="3043"/>
        <v>0</v>
      </c>
      <c r="R2204" s="1">
        <f t="shared" ca="1" si="3043"/>
        <v>0</v>
      </c>
      <c r="S2204" s="1">
        <f t="shared" ca="1" si="3043"/>
        <v>0</v>
      </c>
      <c r="T2204" s="1">
        <f t="shared" ca="1" si="3043"/>
        <v>0</v>
      </c>
      <c r="U2204" s="1">
        <f t="shared" ca="1" si="3043"/>
        <v>0</v>
      </c>
      <c r="V2204" s="1">
        <f t="shared" ca="1" si="3043"/>
        <v>0</v>
      </c>
      <c r="W2204" s="1">
        <f t="shared" ca="1" si="3043"/>
        <v>0</v>
      </c>
      <c r="X2204" s="1">
        <f t="shared" ca="1" si="3043"/>
        <v>0</v>
      </c>
      <c r="Y2204" s="1">
        <f t="shared" ca="1" si="3043"/>
        <v>0</v>
      </c>
      <c r="Z2204" s="1">
        <f t="shared" ca="1" si="3044"/>
        <v>0</v>
      </c>
      <c r="AA2204" s="1">
        <f t="shared" ca="1" si="3044"/>
        <v>0</v>
      </c>
      <c r="AB2204" s="1">
        <f t="shared" ca="1" si="3044"/>
        <v>0</v>
      </c>
      <c r="AC2204" s="1">
        <f t="shared" ca="1" si="3044"/>
        <v>0</v>
      </c>
      <c r="AD2204" s="1">
        <f t="shared" ca="1" si="3044"/>
        <v>0</v>
      </c>
      <c r="AE2204" s="1">
        <f t="shared" ca="1" si="3044"/>
        <v>0</v>
      </c>
    </row>
    <row r="2205" spans="2:31" hidden="1">
      <c r="B2205" s="1">
        <f t="shared" si="3039"/>
        <v>0</v>
      </c>
      <c r="C2205" s="1">
        <f t="shared" si="3039"/>
        <v>0</v>
      </c>
      <c r="J2205" s="332">
        <f t="shared" si="3042"/>
        <v>91</v>
      </c>
      <c r="K2205" s="1">
        <f t="shared" ca="1" si="3043"/>
        <v>0</v>
      </c>
      <c r="L2205" s="1">
        <f t="shared" ca="1" si="3043"/>
        <v>0</v>
      </c>
      <c r="M2205" s="1">
        <f t="shared" ca="1" si="3043"/>
        <v>0</v>
      </c>
      <c r="N2205" s="1">
        <f t="shared" ca="1" si="3043"/>
        <v>0</v>
      </c>
      <c r="O2205" s="1">
        <f t="shared" ca="1" si="3043"/>
        <v>0</v>
      </c>
      <c r="P2205" s="1">
        <f t="shared" ca="1" si="3043"/>
        <v>0</v>
      </c>
      <c r="Q2205" s="1">
        <f t="shared" ca="1" si="3043"/>
        <v>0</v>
      </c>
      <c r="R2205" s="1">
        <f t="shared" ca="1" si="3043"/>
        <v>0</v>
      </c>
      <c r="S2205" s="1">
        <f t="shared" ca="1" si="3043"/>
        <v>0</v>
      </c>
      <c r="T2205" s="1">
        <f t="shared" ca="1" si="3043"/>
        <v>0</v>
      </c>
      <c r="U2205" s="1">
        <f t="shared" ca="1" si="3043"/>
        <v>0</v>
      </c>
      <c r="V2205" s="1">
        <f t="shared" ca="1" si="3043"/>
        <v>0</v>
      </c>
      <c r="W2205" s="1">
        <f t="shared" ca="1" si="3043"/>
        <v>0</v>
      </c>
      <c r="X2205" s="1">
        <f t="shared" ca="1" si="3043"/>
        <v>0</v>
      </c>
      <c r="Y2205" s="1">
        <f t="shared" ca="1" si="3043"/>
        <v>0</v>
      </c>
      <c r="Z2205" s="1">
        <f t="shared" ca="1" si="3044"/>
        <v>0</v>
      </c>
      <c r="AA2205" s="1">
        <f t="shared" ca="1" si="3044"/>
        <v>0</v>
      </c>
      <c r="AB2205" s="1">
        <f t="shared" ca="1" si="3044"/>
        <v>0</v>
      </c>
      <c r="AC2205" s="1">
        <f t="shared" ca="1" si="3044"/>
        <v>0</v>
      </c>
      <c r="AD2205" s="1">
        <f t="shared" ca="1" si="3044"/>
        <v>0</v>
      </c>
      <c r="AE2205" s="1">
        <f t="shared" ca="1" si="3044"/>
        <v>0</v>
      </c>
    </row>
    <row r="2206" spans="2:31" hidden="1">
      <c r="B2206" s="1">
        <f t="shared" si="3039"/>
        <v>0</v>
      </c>
      <c r="C2206" s="1">
        <f t="shared" si="3039"/>
        <v>0</v>
      </c>
      <c r="J2206" s="332">
        <f t="shared" si="3042"/>
        <v>98</v>
      </c>
      <c r="K2206" s="1">
        <f t="shared" ca="1" si="3043"/>
        <v>0</v>
      </c>
      <c r="L2206" s="1">
        <f t="shared" ca="1" si="3043"/>
        <v>0</v>
      </c>
      <c r="M2206" s="1">
        <f t="shared" ca="1" si="3043"/>
        <v>0</v>
      </c>
      <c r="N2206" s="1">
        <f t="shared" ca="1" si="3043"/>
        <v>0</v>
      </c>
      <c r="O2206" s="1">
        <f t="shared" ca="1" si="3043"/>
        <v>0</v>
      </c>
      <c r="P2206" s="1">
        <f t="shared" ca="1" si="3043"/>
        <v>0</v>
      </c>
      <c r="Q2206" s="1">
        <f t="shared" ca="1" si="3043"/>
        <v>0</v>
      </c>
      <c r="R2206" s="1">
        <f t="shared" ca="1" si="3043"/>
        <v>0</v>
      </c>
      <c r="S2206" s="1">
        <f t="shared" ca="1" si="3043"/>
        <v>0</v>
      </c>
      <c r="T2206" s="1">
        <f t="shared" ca="1" si="3043"/>
        <v>0</v>
      </c>
      <c r="U2206" s="1">
        <f t="shared" ca="1" si="3043"/>
        <v>0</v>
      </c>
      <c r="V2206" s="1">
        <f t="shared" ca="1" si="3043"/>
        <v>0</v>
      </c>
      <c r="W2206" s="1">
        <f t="shared" ca="1" si="3043"/>
        <v>0</v>
      </c>
      <c r="X2206" s="1">
        <f t="shared" ca="1" si="3043"/>
        <v>0</v>
      </c>
      <c r="Y2206" s="1">
        <f t="shared" ca="1" si="3043"/>
        <v>0</v>
      </c>
      <c r="Z2206" s="1">
        <f t="shared" ca="1" si="3044"/>
        <v>0</v>
      </c>
      <c r="AA2206" s="1">
        <f t="shared" ca="1" si="3044"/>
        <v>0</v>
      </c>
      <c r="AB2206" s="1">
        <f t="shared" ca="1" si="3044"/>
        <v>0</v>
      </c>
      <c r="AC2206" s="1">
        <f t="shared" ca="1" si="3044"/>
        <v>0</v>
      </c>
      <c r="AD2206" s="1">
        <f t="shared" ca="1" si="3044"/>
        <v>0</v>
      </c>
      <c r="AE2206" s="1">
        <f t="shared" ca="1" si="3044"/>
        <v>0</v>
      </c>
    </row>
    <row r="2208" spans="2:31" hidden="1">
      <c r="B2208" s="227" t="s">
        <v>370</v>
      </c>
    </row>
    <row r="2209" spans="2:31" hidden="1">
      <c r="B2209" s="1">
        <f t="shared" ref="B2209:C2213" si="3045">B326</f>
        <v>0</v>
      </c>
      <c r="C2209" s="1">
        <f t="shared" si="3045"/>
        <v>0</v>
      </c>
      <c r="J2209" s="332">
        <v>0</v>
      </c>
      <c r="K2209" s="1">
        <f t="shared" ref="K2209:T2213" ca="1" si="3046">OFFSET($K$1448,$J2209,COLUMN()-11)</f>
        <v>0</v>
      </c>
      <c r="L2209" s="1">
        <f t="shared" ca="1" si="3046"/>
        <v>0</v>
      </c>
      <c r="M2209" s="1">
        <f t="shared" ca="1" si="3046"/>
        <v>0</v>
      </c>
      <c r="N2209" s="1">
        <f t="shared" ca="1" si="3046"/>
        <v>0</v>
      </c>
      <c r="O2209" s="1">
        <f t="shared" ca="1" si="3046"/>
        <v>0</v>
      </c>
      <c r="P2209" s="1">
        <f t="shared" ca="1" si="3046"/>
        <v>0</v>
      </c>
      <c r="Q2209" s="1">
        <f t="shared" ca="1" si="3046"/>
        <v>0</v>
      </c>
      <c r="R2209" s="1">
        <f t="shared" ca="1" si="3046"/>
        <v>0</v>
      </c>
      <c r="S2209" s="1">
        <f t="shared" ca="1" si="3046"/>
        <v>0</v>
      </c>
      <c r="T2209" s="1">
        <f t="shared" ca="1" si="3046"/>
        <v>0</v>
      </c>
      <c r="U2209" s="1">
        <f t="shared" ref="U2209:AE2213" ca="1" si="3047">OFFSET($K$1448,$J2209,COLUMN()-11)</f>
        <v>0</v>
      </c>
      <c r="V2209" s="1">
        <f t="shared" ca="1" si="3047"/>
        <v>0</v>
      </c>
      <c r="W2209" s="1">
        <f t="shared" ca="1" si="3047"/>
        <v>0</v>
      </c>
      <c r="X2209" s="1">
        <f t="shared" ca="1" si="3047"/>
        <v>0</v>
      </c>
      <c r="Y2209" s="1">
        <f t="shared" ca="1" si="3047"/>
        <v>0</v>
      </c>
      <c r="Z2209" s="1">
        <f t="shared" ca="1" si="3047"/>
        <v>0</v>
      </c>
      <c r="AA2209" s="1">
        <f t="shared" ca="1" si="3047"/>
        <v>0</v>
      </c>
      <c r="AB2209" s="1">
        <f t="shared" ca="1" si="3047"/>
        <v>0</v>
      </c>
      <c r="AC2209" s="1">
        <f t="shared" ca="1" si="3047"/>
        <v>0</v>
      </c>
      <c r="AD2209" s="1">
        <f t="shared" ca="1" si="3047"/>
        <v>0</v>
      </c>
      <c r="AE2209" s="1">
        <f t="shared" ca="1" si="3047"/>
        <v>0</v>
      </c>
    </row>
    <row r="2210" spans="2:31" hidden="1">
      <c r="B2210" s="1">
        <f t="shared" si="3045"/>
        <v>0</v>
      </c>
      <c r="C2210" s="1">
        <f t="shared" si="3045"/>
        <v>0</v>
      </c>
      <c r="J2210" s="332">
        <f>J2209+7</f>
        <v>7</v>
      </c>
      <c r="K2210" s="1">
        <f t="shared" ca="1" si="3046"/>
        <v>0</v>
      </c>
      <c r="L2210" s="1">
        <f t="shared" ca="1" si="3046"/>
        <v>0</v>
      </c>
      <c r="M2210" s="1">
        <f t="shared" ca="1" si="3046"/>
        <v>0</v>
      </c>
      <c r="N2210" s="1">
        <f t="shared" ca="1" si="3046"/>
        <v>0</v>
      </c>
      <c r="O2210" s="1">
        <f t="shared" ca="1" si="3046"/>
        <v>0</v>
      </c>
      <c r="P2210" s="1">
        <f t="shared" ca="1" si="3046"/>
        <v>0</v>
      </c>
      <c r="Q2210" s="1">
        <f t="shared" ca="1" si="3046"/>
        <v>0</v>
      </c>
      <c r="R2210" s="1">
        <f t="shared" ca="1" si="3046"/>
        <v>0</v>
      </c>
      <c r="S2210" s="1">
        <f t="shared" ca="1" si="3046"/>
        <v>0</v>
      </c>
      <c r="T2210" s="1">
        <f t="shared" ca="1" si="3046"/>
        <v>0</v>
      </c>
      <c r="U2210" s="1">
        <f t="shared" ca="1" si="3047"/>
        <v>0</v>
      </c>
      <c r="V2210" s="1">
        <f t="shared" ca="1" si="3047"/>
        <v>0</v>
      </c>
      <c r="W2210" s="1">
        <f t="shared" ca="1" si="3047"/>
        <v>0</v>
      </c>
      <c r="X2210" s="1">
        <f t="shared" ca="1" si="3047"/>
        <v>0</v>
      </c>
      <c r="Y2210" s="1">
        <f t="shared" ca="1" si="3047"/>
        <v>0</v>
      </c>
      <c r="Z2210" s="1">
        <f t="shared" ca="1" si="3047"/>
        <v>0</v>
      </c>
      <c r="AA2210" s="1">
        <f t="shared" ca="1" si="3047"/>
        <v>0</v>
      </c>
      <c r="AB2210" s="1">
        <f t="shared" ca="1" si="3047"/>
        <v>0</v>
      </c>
      <c r="AC2210" s="1">
        <f t="shared" ca="1" si="3047"/>
        <v>0</v>
      </c>
      <c r="AD2210" s="1">
        <f t="shared" ca="1" si="3047"/>
        <v>0</v>
      </c>
      <c r="AE2210" s="1">
        <f t="shared" ca="1" si="3047"/>
        <v>0</v>
      </c>
    </row>
    <row r="2211" spans="2:31" hidden="1">
      <c r="B2211" s="1">
        <f t="shared" si="3045"/>
        <v>0</v>
      </c>
      <c r="C2211" s="1">
        <f t="shared" si="3045"/>
        <v>0</v>
      </c>
      <c r="J2211" s="332">
        <f>J2210+7</f>
        <v>14</v>
      </c>
      <c r="K2211" s="1">
        <f t="shared" ca="1" si="3046"/>
        <v>0</v>
      </c>
      <c r="L2211" s="1">
        <f t="shared" ca="1" si="3046"/>
        <v>0</v>
      </c>
      <c r="M2211" s="1">
        <f t="shared" ca="1" si="3046"/>
        <v>0</v>
      </c>
      <c r="N2211" s="1">
        <f t="shared" ca="1" si="3046"/>
        <v>0</v>
      </c>
      <c r="O2211" s="1">
        <f t="shared" ca="1" si="3046"/>
        <v>0</v>
      </c>
      <c r="P2211" s="1">
        <f t="shared" ca="1" si="3046"/>
        <v>0</v>
      </c>
      <c r="Q2211" s="1">
        <f t="shared" ca="1" si="3046"/>
        <v>0</v>
      </c>
      <c r="R2211" s="1">
        <f t="shared" ca="1" si="3046"/>
        <v>0</v>
      </c>
      <c r="S2211" s="1">
        <f t="shared" ca="1" si="3046"/>
        <v>0</v>
      </c>
      <c r="T2211" s="1">
        <f t="shared" ca="1" si="3046"/>
        <v>0</v>
      </c>
      <c r="U2211" s="1">
        <f t="shared" ca="1" si="3047"/>
        <v>0</v>
      </c>
      <c r="V2211" s="1">
        <f t="shared" ca="1" si="3047"/>
        <v>0</v>
      </c>
      <c r="W2211" s="1">
        <f t="shared" ca="1" si="3047"/>
        <v>0</v>
      </c>
      <c r="X2211" s="1">
        <f t="shared" ca="1" si="3047"/>
        <v>0</v>
      </c>
      <c r="Y2211" s="1">
        <f t="shared" ca="1" si="3047"/>
        <v>0</v>
      </c>
      <c r="Z2211" s="1">
        <f t="shared" ca="1" si="3047"/>
        <v>0</v>
      </c>
      <c r="AA2211" s="1">
        <f t="shared" ca="1" si="3047"/>
        <v>0</v>
      </c>
      <c r="AB2211" s="1">
        <f t="shared" ca="1" si="3047"/>
        <v>0</v>
      </c>
      <c r="AC2211" s="1">
        <f t="shared" ca="1" si="3047"/>
        <v>0</v>
      </c>
      <c r="AD2211" s="1">
        <f t="shared" ca="1" si="3047"/>
        <v>0</v>
      </c>
      <c r="AE2211" s="1">
        <f t="shared" ca="1" si="3047"/>
        <v>0</v>
      </c>
    </row>
    <row r="2212" spans="2:31" hidden="1">
      <c r="B2212" s="1">
        <f t="shared" si="3045"/>
        <v>0</v>
      </c>
      <c r="C2212" s="1">
        <f t="shared" si="3045"/>
        <v>0</v>
      </c>
      <c r="J2212" s="332">
        <f>J2211+7</f>
        <v>21</v>
      </c>
      <c r="K2212" s="1">
        <f t="shared" ca="1" si="3046"/>
        <v>0</v>
      </c>
      <c r="L2212" s="1">
        <f t="shared" ca="1" si="3046"/>
        <v>0</v>
      </c>
      <c r="M2212" s="1">
        <f t="shared" ca="1" si="3046"/>
        <v>0</v>
      </c>
      <c r="N2212" s="1">
        <f t="shared" ca="1" si="3046"/>
        <v>0</v>
      </c>
      <c r="O2212" s="1">
        <f t="shared" ca="1" si="3046"/>
        <v>0</v>
      </c>
      <c r="P2212" s="1">
        <f t="shared" ca="1" si="3046"/>
        <v>0</v>
      </c>
      <c r="Q2212" s="1">
        <f t="shared" ca="1" si="3046"/>
        <v>0</v>
      </c>
      <c r="R2212" s="1">
        <f t="shared" ca="1" si="3046"/>
        <v>0</v>
      </c>
      <c r="S2212" s="1">
        <f t="shared" ca="1" si="3046"/>
        <v>0</v>
      </c>
      <c r="T2212" s="1">
        <f t="shared" ca="1" si="3046"/>
        <v>0</v>
      </c>
      <c r="U2212" s="1">
        <f t="shared" ca="1" si="3047"/>
        <v>0</v>
      </c>
      <c r="V2212" s="1">
        <f t="shared" ca="1" si="3047"/>
        <v>0</v>
      </c>
      <c r="W2212" s="1">
        <f t="shared" ca="1" si="3047"/>
        <v>0</v>
      </c>
      <c r="X2212" s="1">
        <f t="shared" ca="1" si="3047"/>
        <v>0</v>
      </c>
      <c r="Y2212" s="1">
        <f t="shared" ca="1" si="3047"/>
        <v>0</v>
      </c>
      <c r="Z2212" s="1">
        <f t="shared" ca="1" si="3047"/>
        <v>0</v>
      </c>
      <c r="AA2212" s="1">
        <f t="shared" ca="1" si="3047"/>
        <v>0</v>
      </c>
      <c r="AB2212" s="1">
        <f t="shared" ca="1" si="3047"/>
        <v>0</v>
      </c>
      <c r="AC2212" s="1">
        <f t="shared" ca="1" si="3047"/>
        <v>0</v>
      </c>
      <c r="AD2212" s="1">
        <f t="shared" ca="1" si="3047"/>
        <v>0</v>
      </c>
      <c r="AE2212" s="1">
        <f t="shared" ca="1" si="3047"/>
        <v>0</v>
      </c>
    </row>
    <row r="2213" spans="2:31" hidden="1">
      <c r="B2213" s="1">
        <f t="shared" si="3045"/>
        <v>0</v>
      </c>
      <c r="C2213" s="1">
        <f t="shared" si="3045"/>
        <v>0</v>
      </c>
      <c r="J2213" s="332">
        <f>J2212+7</f>
        <v>28</v>
      </c>
      <c r="K2213" s="1">
        <f t="shared" ca="1" si="3046"/>
        <v>0</v>
      </c>
      <c r="L2213" s="1">
        <f t="shared" ca="1" si="3046"/>
        <v>0</v>
      </c>
      <c r="M2213" s="1">
        <f t="shared" ca="1" si="3046"/>
        <v>0</v>
      </c>
      <c r="N2213" s="1">
        <f t="shared" ca="1" si="3046"/>
        <v>0</v>
      </c>
      <c r="O2213" s="1">
        <f t="shared" ca="1" si="3046"/>
        <v>0</v>
      </c>
      <c r="P2213" s="1">
        <f t="shared" ca="1" si="3046"/>
        <v>0</v>
      </c>
      <c r="Q2213" s="1">
        <f t="shared" ca="1" si="3046"/>
        <v>0</v>
      </c>
      <c r="R2213" s="1">
        <f t="shared" ca="1" si="3046"/>
        <v>0</v>
      </c>
      <c r="S2213" s="1">
        <f t="shared" ca="1" si="3046"/>
        <v>0</v>
      </c>
      <c r="T2213" s="1">
        <f t="shared" ca="1" si="3046"/>
        <v>0</v>
      </c>
      <c r="U2213" s="1">
        <f t="shared" ca="1" si="3047"/>
        <v>0</v>
      </c>
      <c r="V2213" s="1">
        <f t="shared" ca="1" si="3047"/>
        <v>0</v>
      </c>
      <c r="W2213" s="1">
        <f t="shared" ca="1" si="3047"/>
        <v>0</v>
      </c>
      <c r="X2213" s="1">
        <f t="shared" ca="1" si="3047"/>
        <v>0</v>
      </c>
      <c r="Y2213" s="1">
        <f t="shared" ca="1" si="3047"/>
        <v>0</v>
      </c>
      <c r="Z2213" s="1">
        <f t="shared" ca="1" si="3047"/>
        <v>0</v>
      </c>
      <c r="AA2213" s="1">
        <f t="shared" ca="1" si="3047"/>
        <v>0</v>
      </c>
      <c r="AB2213" s="1">
        <f t="shared" ca="1" si="3047"/>
        <v>0</v>
      </c>
      <c r="AC2213" s="1">
        <f t="shared" ca="1" si="3047"/>
        <v>0</v>
      </c>
      <c r="AD2213" s="1">
        <f t="shared" ca="1" si="3047"/>
        <v>0</v>
      </c>
      <c r="AE2213" s="1">
        <f t="shared" ca="1" si="3047"/>
        <v>0</v>
      </c>
    </row>
    <row r="2215" spans="2:31" hidden="1">
      <c r="B2215" s="227" t="s">
        <v>371</v>
      </c>
    </row>
    <row r="2216" spans="2:31" hidden="1">
      <c r="B2216" s="1">
        <f t="shared" ref="B2216:C2230" si="3048">B353</f>
        <v>0</v>
      </c>
      <c r="C2216" s="1">
        <f t="shared" si="3048"/>
        <v>0</v>
      </c>
      <c r="J2216" s="332">
        <v>0</v>
      </c>
      <c r="K2216" s="1">
        <f t="shared" ref="K2216:T2225" ca="1" si="3049">OFFSET($K$1488,$J2216,COLUMN()-11)</f>
        <v>0</v>
      </c>
      <c r="L2216" s="1">
        <f t="shared" ca="1" si="3049"/>
        <v>0</v>
      </c>
      <c r="M2216" s="1">
        <f t="shared" ca="1" si="3049"/>
        <v>0</v>
      </c>
      <c r="N2216" s="1">
        <f t="shared" ca="1" si="3049"/>
        <v>0</v>
      </c>
      <c r="O2216" s="1">
        <f t="shared" ca="1" si="3049"/>
        <v>0</v>
      </c>
      <c r="P2216" s="1">
        <f t="shared" ca="1" si="3049"/>
        <v>0</v>
      </c>
      <c r="Q2216" s="1">
        <f t="shared" ca="1" si="3049"/>
        <v>0</v>
      </c>
      <c r="R2216" s="1">
        <f t="shared" ca="1" si="3049"/>
        <v>0</v>
      </c>
      <c r="S2216" s="1">
        <f t="shared" ca="1" si="3049"/>
        <v>0</v>
      </c>
      <c r="T2216" s="1">
        <f t="shared" ca="1" si="3049"/>
        <v>0</v>
      </c>
      <c r="U2216" s="1">
        <f t="shared" ref="U2216:AE2225" ca="1" si="3050">OFFSET($K$1488,$J2216,COLUMN()-11)</f>
        <v>0</v>
      </c>
      <c r="V2216" s="1">
        <f t="shared" ca="1" si="3050"/>
        <v>0</v>
      </c>
      <c r="W2216" s="1">
        <f t="shared" ca="1" si="3050"/>
        <v>0</v>
      </c>
      <c r="X2216" s="1">
        <f t="shared" ca="1" si="3050"/>
        <v>0</v>
      </c>
      <c r="Y2216" s="1">
        <f t="shared" ca="1" si="3050"/>
        <v>0</v>
      </c>
      <c r="Z2216" s="1">
        <f t="shared" ca="1" si="3050"/>
        <v>0</v>
      </c>
      <c r="AA2216" s="1">
        <f t="shared" ca="1" si="3050"/>
        <v>0</v>
      </c>
      <c r="AB2216" s="1">
        <f t="shared" ca="1" si="3050"/>
        <v>0</v>
      </c>
      <c r="AC2216" s="1">
        <f t="shared" ca="1" si="3050"/>
        <v>0</v>
      </c>
      <c r="AD2216" s="1">
        <f t="shared" ca="1" si="3050"/>
        <v>0</v>
      </c>
      <c r="AE2216" s="1">
        <f t="shared" ca="1" si="3050"/>
        <v>0</v>
      </c>
    </row>
    <row r="2217" spans="2:31" hidden="1">
      <c r="B2217" s="1">
        <f t="shared" si="3048"/>
        <v>0</v>
      </c>
      <c r="C2217" s="1">
        <f t="shared" si="3048"/>
        <v>0</v>
      </c>
      <c r="J2217" s="332">
        <f>J2216+7</f>
        <v>7</v>
      </c>
      <c r="K2217" s="1">
        <f t="shared" ca="1" si="3049"/>
        <v>0</v>
      </c>
      <c r="L2217" s="1">
        <f t="shared" ca="1" si="3049"/>
        <v>0</v>
      </c>
      <c r="M2217" s="1">
        <f t="shared" ca="1" si="3049"/>
        <v>0</v>
      </c>
      <c r="N2217" s="1">
        <f t="shared" ca="1" si="3049"/>
        <v>0</v>
      </c>
      <c r="O2217" s="1">
        <f t="shared" ca="1" si="3049"/>
        <v>0</v>
      </c>
      <c r="P2217" s="1">
        <f t="shared" ca="1" si="3049"/>
        <v>0</v>
      </c>
      <c r="Q2217" s="1">
        <f t="shared" ca="1" si="3049"/>
        <v>0</v>
      </c>
      <c r="R2217" s="1">
        <f t="shared" ca="1" si="3049"/>
        <v>0</v>
      </c>
      <c r="S2217" s="1">
        <f t="shared" ca="1" si="3049"/>
        <v>0</v>
      </c>
      <c r="T2217" s="1">
        <f t="shared" ca="1" si="3049"/>
        <v>0</v>
      </c>
      <c r="U2217" s="1">
        <f t="shared" ca="1" si="3050"/>
        <v>0</v>
      </c>
      <c r="V2217" s="1">
        <f t="shared" ca="1" si="3050"/>
        <v>0</v>
      </c>
      <c r="W2217" s="1">
        <f t="shared" ca="1" si="3050"/>
        <v>0</v>
      </c>
      <c r="X2217" s="1">
        <f t="shared" ca="1" si="3050"/>
        <v>0</v>
      </c>
      <c r="Y2217" s="1">
        <f t="shared" ca="1" si="3050"/>
        <v>0</v>
      </c>
      <c r="Z2217" s="1">
        <f t="shared" ca="1" si="3050"/>
        <v>0</v>
      </c>
      <c r="AA2217" s="1">
        <f t="shared" ca="1" si="3050"/>
        <v>0</v>
      </c>
      <c r="AB2217" s="1">
        <f t="shared" ca="1" si="3050"/>
        <v>0</v>
      </c>
      <c r="AC2217" s="1">
        <f t="shared" ca="1" si="3050"/>
        <v>0</v>
      </c>
      <c r="AD2217" s="1">
        <f t="shared" ca="1" si="3050"/>
        <v>0</v>
      </c>
      <c r="AE2217" s="1">
        <f t="shared" ca="1" si="3050"/>
        <v>0</v>
      </c>
    </row>
    <row r="2218" spans="2:31" hidden="1">
      <c r="B2218" s="1">
        <f t="shared" si="3048"/>
        <v>0</v>
      </c>
      <c r="C2218" s="1">
        <f t="shared" si="3048"/>
        <v>0</v>
      </c>
      <c r="J2218" s="332">
        <f t="shared" ref="J2218:J2230" si="3051">J2217+7</f>
        <v>14</v>
      </c>
      <c r="K2218" s="1">
        <f t="shared" ca="1" si="3049"/>
        <v>0</v>
      </c>
      <c r="L2218" s="1">
        <f t="shared" ca="1" si="3049"/>
        <v>0</v>
      </c>
      <c r="M2218" s="1">
        <f t="shared" ca="1" si="3049"/>
        <v>0</v>
      </c>
      <c r="N2218" s="1">
        <f t="shared" ca="1" si="3049"/>
        <v>0</v>
      </c>
      <c r="O2218" s="1">
        <f t="shared" ca="1" si="3049"/>
        <v>0</v>
      </c>
      <c r="P2218" s="1">
        <f t="shared" ca="1" si="3049"/>
        <v>0</v>
      </c>
      <c r="Q2218" s="1">
        <f t="shared" ca="1" si="3049"/>
        <v>0</v>
      </c>
      <c r="R2218" s="1">
        <f t="shared" ca="1" si="3049"/>
        <v>0</v>
      </c>
      <c r="S2218" s="1">
        <f t="shared" ca="1" si="3049"/>
        <v>0</v>
      </c>
      <c r="T2218" s="1">
        <f t="shared" ca="1" si="3049"/>
        <v>0</v>
      </c>
      <c r="U2218" s="1">
        <f t="shared" ca="1" si="3050"/>
        <v>0</v>
      </c>
      <c r="V2218" s="1">
        <f t="shared" ca="1" si="3050"/>
        <v>0</v>
      </c>
      <c r="W2218" s="1">
        <f t="shared" ca="1" si="3050"/>
        <v>0</v>
      </c>
      <c r="X2218" s="1">
        <f t="shared" ca="1" si="3050"/>
        <v>0</v>
      </c>
      <c r="Y2218" s="1">
        <f t="shared" ca="1" si="3050"/>
        <v>0</v>
      </c>
      <c r="Z2218" s="1">
        <f t="shared" ca="1" si="3050"/>
        <v>0</v>
      </c>
      <c r="AA2218" s="1">
        <f t="shared" ca="1" si="3050"/>
        <v>0</v>
      </c>
      <c r="AB2218" s="1">
        <f t="shared" ca="1" si="3050"/>
        <v>0</v>
      </c>
      <c r="AC2218" s="1">
        <f t="shared" ca="1" si="3050"/>
        <v>0</v>
      </c>
      <c r="AD2218" s="1">
        <f t="shared" ca="1" si="3050"/>
        <v>0</v>
      </c>
      <c r="AE2218" s="1">
        <f t="shared" ca="1" si="3050"/>
        <v>0</v>
      </c>
    </row>
    <row r="2219" spans="2:31" hidden="1">
      <c r="B2219" s="1">
        <f t="shared" si="3048"/>
        <v>0</v>
      </c>
      <c r="C2219" s="1">
        <f t="shared" si="3048"/>
        <v>0</v>
      </c>
      <c r="J2219" s="332">
        <f t="shared" si="3051"/>
        <v>21</v>
      </c>
      <c r="K2219" s="1">
        <f t="shared" ca="1" si="3049"/>
        <v>0</v>
      </c>
      <c r="L2219" s="1">
        <f t="shared" ca="1" si="3049"/>
        <v>0</v>
      </c>
      <c r="M2219" s="1">
        <f t="shared" ca="1" si="3049"/>
        <v>0</v>
      </c>
      <c r="N2219" s="1">
        <f t="shared" ca="1" si="3049"/>
        <v>0</v>
      </c>
      <c r="O2219" s="1">
        <f t="shared" ca="1" si="3049"/>
        <v>0</v>
      </c>
      <c r="P2219" s="1">
        <f t="shared" ca="1" si="3049"/>
        <v>0</v>
      </c>
      <c r="Q2219" s="1">
        <f t="shared" ca="1" si="3049"/>
        <v>0</v>
      </c>
      <c r="R2219" s="1">
        <f t="shared" ca="1" si="3049"/>
        <v>0</v>
      </c>
      <c r="S2219" s="1">
        <f t="shared" ca="1" si="3049"/>
        <v>0</v>
      </c>
      <c r="T2219" s="1">
        <f t="shared" ca="1" si="3049"/>
        <v>0</v>
      </c>
      <c r="U2219" s="1">
        <f t="shared" ca="1" si="3050"/>
        <v>0</v>
      </c>
      <c r="V2219" s="1">
        <f t="shared" ca="1" si="3050"/>
        <v>0</v>
      </c>
      <c r="W2219" s="1">
        <f t="shared" ca="1" si="3050"/>
        <v>0</v>
      </c>
      <c r="X2219" s="1">
        <f t="shared" ca="1" si="3050"/>
        <v>0</v>
      </c>
      <c r="Y2219" s="1">
        <f t="shared" ca="1" si="3050"/>
        <v>0</v>
      </c>
      <c r="Z2219" s="1">
        <f t="shared" ca="1" si="3050"/>
        <v>0</v>
      </c>
      <c r="AA2219" s="1">
        <f t="shared" ca="1" si="3050"/>
        <v>0</v>
      </c>
      <c r="AB2219" s="1">
        <f t="shared" ca="1" si="3050"/>
        <v>0</v>
      </c>
      <c r="AC2219" s="1">
        <f t="shared" ca="1" si="3050"/>
        <v>0</v>
      </c>
      <c r="AD2219" s="1">
        <f t="shared" ca="1" si="3050"/>
        <v>0</v>
      </c>
      <c r="AE2219" s="1">
        <f t="shared" ca="1" si="3050"/>
        <v>0</v>
      </c>
    </row>
    <row r="2220" spans="2:31" hidden="1">
      <c r="B2220" s="1">
        <f t="shared" si="3048"/>
        <v>0</v>
      </c>
      <c r="C2220" s="1">
        <f t="shared" si="3048"/>
        <v>0</v>
      </c>
      <c r="J2220" s="332">
        <f t="shared" si="3051"/>
        <v>28</v>
      </c>
      <c r="K2220" s="1">
        <f t="shared" ca="1" si="3049"/>
        <v>0</v>
      </c>
      <c r="L2220" s="1">
        <f t="shared" ca="1" si="3049"/>
        <v>0</v>
      </c>
      <c r="M2220" s="1">
        <f t="shared" ca="1" si="3049"/>
        <v>0</v>
      </c>
      <c r="N2220" s="1">
        <f t="shared" ca="1" si="3049"/>
        <v>0</v>
      </c>
      <c r="O2220" s="1">
        <f t="shared" ca="1" si="3049"/>
        <v>0</v>
      </c>
      <c r="P2220" s="1">
        <f t="shared" ca="1" si="3049"/>
        <v>0</v>
      </c>
      <c r="Q2220" s="1">
        <f t="shared" ca="1" si="3049"/>
        <v>0</v>
      </c>
      <c r="R2220" s="1">
        <f t="shared" ca="1" si="3049"/>
        <v>0</v>
      </c>
      <c r="S2220" s="1">
        <f t="shared" ca="1" si="3049"/>
        <v>0</v>
      </c>
      <c r="T2220" s="1">
        <f t="shared" ca="1" si="3049"/>
        <v>0</v>
      </c>
      <c r="U2220" s="1">
        <f t="shared" ca="1" si="3050"/>
        <v>0</v>
      </c>
      <c r="V2220" s="1">
        <f t="shared" ca="1" si="3050"/>
        <v>0</v>
      </c>
      <c r="W2220" s="1">
        <f t="shared" ca="1" si="3050"/>
        <v>0</v>
      </c>
      <c r="X2220" s="1">
        <f t="shared" ca="1" si="3050"/>
        <v>0</v>
      </c>
      <c r="Y2220" s="1">
        <f t="shared" ca="1" si="3050"/>
        <v>0</v>
      </c>
      <c r="Z2220" s="1">
        <f t="shared" ca="1" si="3050"/>
        <v>0</v>
      </c>
      <c r="AA2220" s="1">
        <f t="shared" ca="1" si="3050"/>
        <v>0</v>
      </c>
      <c r="AB2220" s="1">
        <f t="shared" ca="1" si="3050"/>
        <v>0</v>
      </c>
      <c r="AC2220" s="1">
        <f t="shared" ca="1" si="3050"/>
        <v>0</v>
      </c>
      <c r="AD2220" s="1">
        <f t="shared" ca="1" si="3050"/>
        <v>0</v>
      </c>
      <c r="AE2220" s="1">
        <f t="shared" ca="1" si="3050"/>
        <v>0</v>
      </c>
    </row>
    <row r="2221" spans="2:31" hidden="1">
      <c r="B2221" s="1">
        <f t="shared" si="3048"/>
        <v>0</v>
      </c>
      <c r="C2221" s="1">
        <f t="shared" si="3048"/>
        <v>0</v>
      </c>
      <c r="J2221" s="332">
        <f t="shared" si="3051"/>
        <v>35</v>
      </c>
      <c r="K2221" s="1">
        <f t="shared" ca="1" si="3049"/>
        <v>0</v>
      </c>
      <c r="L2221" s="1">
        <f t="shared" ca="1" si="3049"/>
        <v>0</v>
      </c>
      <c r="M2221" s="1">
        <f t="shared" ca="1" si="3049"/>
        <v>0</v>
      </c>
      <c r="N2221" s="1">
        <f t="shared" ca="1" si="3049"/>
        <v>0</v>
      </c>
      <c r="O2221" s="1">
        <f t="shared" ca="1" si="3049"/>
        <v>0</v>
      </c>
      <c r="P2221" s="1">
        <f t="shared" ca="1" si="3049"/>
        <v>0</v>
      </c>
      <c r="Q2221" s="1">
        <f t="shared" ca="1" si="3049"/>
        <v>0</v>
      </c>
      <c r="R2221" s="1">
        <f t="shared" ca="1" si="3049"/>
        <v>0</v>
      </c>
      <c r="S2221" s="1">
        <f t="shared" ca="1" si="3049"/>
        <v>0</v>
      </c>
      <c r="T2221" s="1">
        <f t="shared" ca="1" si="3049"/>
        <v>0</v>
      </c>
      <c r="U2221" s="1">
        <f t="shared" ca="1" si="3050"/>
        <v>0</v>
      </c>
      <c r="V2221" s="1">
        <f t="shared" ca="1" si="3050"/>
        <v>0</v>
      </c>
      <c r="W2221" s="1">
        <f t="shared" ca="1" si="3050"/>
        <v>0</v>
      </c>
      <c r="X2221" s="1">
        <f t="shared" ca="1" si="3050"/>
        <v>0</v>
      </c>
      <c r="Y2221" s="1">
        <f t="shared" ca="1" si="3050"/>
        <v>0</v>
      </c>
      <c r="Z2221" s="1">
        <f t="shared" ca="1" si="3050"/>
        <v>0</v>
      </c>
      <c r="AA2221" s="1">
        <f t="shared" ca="1" si="3050"/>
        <v>0</v>
      </c>
      <c r="AB2221" s="1">
        <f t="shared" ca="1" si="3050"/>
        <v>0</v>
      </c>
      <c r="AC2221" s="1">
        <f t="shared" ca="1" si="3050"/>
        <v>0</v>
      </c>
      <c r="AD2221" s="1">
        <f t="shared" ca="1" si="3050"/>
        <v>0</v>
      </c>
      <c r="AE2221" s="1">
        <f t="shared" ca="1" si="3050"/>
        <v>0</v>
      </c>
    </row>
    <row r="2222" spans="2:31" hidden="1">
      <c r="B2222" s="1">
        <f t="shared" si="3048"/>
        <v>0</v>
      </c>
      <c r="C2222" s="1">
        <f t="shared" si="3048"/>
        <v>0</v>
      </c>
      <c r="J2222" s="332">
        <f t="shared" si="3051"/>
        <v>42</v>
      </c>
      <c r="K2222" s="1">
        <f t="shared" ca="1" si="3049"/>
        <v>0</v>
      </c>
      <c r="L2222" s="1">
        <f t="shared" ca="1" si="3049"/>
        <v>0</v>
      </c>
      <c r="M2222" s="1">
        <f t="shared" ca="1" si="3049"/>
        <v>0</v>
      </c>
      <c r="N2222" s="1">
        <f t="shared" ca="1" si="3049"/>
        <v>0</v>
      </c>
      <c r="O2222" s="1">
        <f t="shared" ca="1" si="3049"/>
        <v>0</v>
      </c>
      <c r="P2222" s="1">
        <f t="shared" ca="1" si="3049"/>
        <v>0</v>
      </c>
      <c r="Q2222" s="1">
        <f t="shared" ca="1" si="3049"/>
        <v>0</v>
      </c>
      <c r="R2222" s="1">
        <f t="shared" ca="1" si="3049"/>
        <v>0</v>
      </c>
      <c r="S2222" s="1">
        <f t="shared" ca="1" si="3049"/>
        <v>0</v>
      </c>
      <c r="T2222" s="1">
        <f t="shared" ca="1" si="3049"/>
        <v>0</v>
      </c>
      <c r="U2222" s="1">
        <f t="shared" ca="1" si="3050"/>
        <v>0</v>
      </c>
      <c r="V2222" s="1">
        <f t="shared" ca="1" si="3050"/>
        <v>0</v>
      </c>
      <c r="W2222" s="1">
        <f t="shared" ca="1" si="3050"/>
        <v>0</v>
      </c>
      <c r="X2222" s="1">
        <f t="shared" ca="1" si="3050"/>
        <v>0</v>
      </c>
      <c r="Y2222" s="1">
        <f t="shared" ca="1" si="3050"/>
        <v>0</v>
      </c>
      <c r="Z2222" s="1">
        <f t="shared" ca="1" si="3050"/>
        <v>0</v>
      </c>
      <c r="AA2222" s="1">
        <f t="shared" ca="1" si="3050"/>
        <v>0</v>
      </c>
      <c r="AB2222" s="1">
        <f t="shared" ca="1" si="3050"/>
        <v>0</v>
      </c>
      <c r="AC2222" s="1">
        <f t="shared" ca="1" si="3050"/>
        <v>0</v>
      </c>
      <c r="AD2222" s="1">
        <f t="shared" ca="1" si="3050"/>
        <v>0</v>
      </c>
      <c r="AE2222" s="1">
        <f t="shared" ca="1" si="3050"/>
        <v>0</v>
      </c>
    </row>
    <row r="2223" spans="2:31" hidden="1">
      <c r="B2223" s="1">
        <f t="shared" si="3048"/>
        <v>0</v>
      </c>
      <c r="C2223" s="1">
        <f t="shared" si="3048"/>
        <v>0</v>
      </c>
      <c r="J2223" s="332">
        <f t="shared" si="3051"/>
        <v>49</v>
      </c>
      <c r="K2223" s="1">
        <f t="shared" ca="1" si="3049"/>
        <v>0</v>
      </c>
      <c r="L2223" s="1">
        <f t="shared" ca="1" si="3049"/>
        <v>0</v>
      </c>
      <c r="M2223" s="1">
        <f t="shared" ca="1" si="3049"/>
        <v>0</v>
      </c>
      <c r="N2223" s="1">
        <f t="shared" ca="1" si="3049"/>
        <v>0</v>
      </c>
      <c r="O2223" s="1">
        <f t="shared" ca="1" si="3049"/>
        <v>0</v>
      </c>
      <c r="P2223" s="1">
        <f t="shared" ca="1" si="3049"/>
        <v>0</v>
      </c>
      <c r="Q2223" s="1">
        <f t="shared" ca="1" si="3049"/>
        <v>0</v>
      </c>
      <c r="R2223" s="1">
        <f t="shared" ca="1" si="3049"/>
        <v>0</v>
      </c>
      <c r="S2223" s="1">
        <f t="shared" ca="1" si="3049"/>
        <v>0</v>
      </c>
      <c r="T2223" s="1">
        <f t="shared" ca="1" si="3049"/>
        <v>0</v>
      </c>
      <c r="U2223" s="1">
        <f t="shared" ca="1" si="3050"/>
        <v>0</v>
      </c>
      <c r="V2223" s="1">
        <f t="shared" ca="1" si="3050"/>
        <v>0</v>
      </c>
      <c r="W2223" s="1">
        <f t="shared" ca="1" si="3050"/>
        <v>0</v>
      </c>
      <c r="X2223" s="1">
        <f t="shared" ca="1" si="3050"/>
        <v>0</v>
      </c>
      <c r="Y2223" s="1">
        <f t="shared" ca="1" si="3050"/>
        <v>0</v>
      </c>
      <c r="Z2223" s="1">
        <f t="shared" ca="1" si="3050"/>
        <v>0</v>
      </c>
      <c r="AA2223" s="1">
        <f t="shared" ca="1" si="3050"/>
        <v>0</v>
      </c>
      <c r="AB2223" s="1">
        <f t="shared" ca="1" si="3050"/>
        <v>0</v>
      </c>
      <c r="AC2223" s="1">
        <f t="shared" ca="1" si="3050"/>
        <v>0</v>
      </c>
      <c r="AD2223" s="1">
        <f t="shared" ca="1" si="3050"/>
        <v>0</v>
      </c>
      <c r="AE2223" s="1">
        <f t="shared" ca="1" si="3050"/>
        <v>0</v>
      </c>
    </row>
    <row r="2224" spans="2:31" hidden="1">
      <c r="B2224" s="1">
        <f t="shared" si="3048"/>
        <v>0</v>
      </c>
      <c r="C2224" s="1">
        <f t="shared" si="3048"/>
        <v>0</v>
      </c>
      <c r="J2224" s="332">
        <f t="shared" si="3051"/>
        <v>56</v>
      </c>
      <c r="K2224" s="1">
        <f t="shared" ca="1" si="3049"/>
        <v>0</v>
      </c>
      <c r="L2224" s="1">
        <f t="shared" ca="1" si="3049"/>
        <v>0</v>
      </c>
      <c r="M2224" s="1">
        <f t="shared" ca="1" si="3049"/>
        <v>0</v>
      </c>
      <c r="N2224" s="1">
        <f t="shared" ca="1" si="3049"/>
        <v>0</v>
      </c>
      <c r="O2224" s="1">
        <f t="shared" ca="1" si="3049"/>
        <v>0</v>
      </c>
      <c r="P2224" s="1">
        <f t="shared" ca="1" si="3049"/>
        <v>0</v>
      </c>
      <c r="Q2224" s="1">
        <f t="shared" ca="1" si="3049"/>
        <v>0</v>
      </c>
      <c r="R2224" s="1">
        <f t="shared" ca="1" si="3049"/>
        <v>0</v>
      </c>
      <c r="S2224" s="1">
        <f t="shared" ca="1" si="3049"/>
        <v>0</v>
      </c>
      <c r="T2224" s="1">
        <f t="shared" ca="1" si="3049"/>
        <v>0</v>
      </c>
      <c r="U2224" s="1">
        <f t="shared" ca="1" si="3050"/>
        <v>0</v>
      </c>
      <c r="V2224" s="1">
        <f t="shared" ca="1" si="3050"/>
        <v>0</v>
      </c>
      <c r="W2224" s="1">
        <f t="shared" ca="1" si="3050"/>
        <v>0</v>
      </c>
      <c r="X2224" s="1">
        <f t="shared" ca="1" si="3050"/>
        <v>0</v>
      </c>
      <c r="Y2224" s="1">
        <f t="shared" ca="1" si="3050"/>
        <v>0</v>
      </c>
      <c r="Z2224" s="1">
        <f t="shared" ca="1" si="3050"/>
        <v>0</v>
      </c>
      <c r="AA2224" s="1">
        <f t="shared" ca="1" si="3050"/>
        <v>0</v>
      </c>
      <c r="AB2224" s="1">
        <f t="shared" ca="1" si="3050"/>
        <v>0</v>
      </c>
      <c r="AC2224" s="1">
        <f t="shared" ca="1" si="3050"/>
        <v>0</v>
      </c>
      <c r="AD2224" s="1">
        <f t="shared" ca="1" si="3050"/>
        <v>0</v>
      </c>
      <c r="AE2224" s="1">
        <f t="shared" ca="1" si="3050"/>
        <v>0</v>
      </c>
    </row>
    <row r="2225" spans="2:31" hidden="1">
      <c r="B2225" s="1">
        <f t="shared" si="3048"/>
        <v>0</v>
      </c>
      <c r="C2225" s="1">
        <f t="shared" si="3048"/>
        <v>0</v>
      </c>
      <c r="J2225" s="332">
        <f t="shared" si="3051"/>
        <v>63</v>
      </c>
      <c r="K2225" s="1">
        <f t="shared" ca="1" si="3049"/>
        <v>0</v>
      </c>
      <c r="L2225" s="1">
        <f t="shared" ca="1" si="3049"/>
        <v>0</v>
      </c>
      <c r="M2225" s="1">
        <f t="shared" ca="1" si="3049"/>
        <v>0</v>
      </c>
      <c r="N2225" s="1">
        <f t="shared" ca="1" si="3049"/>
        <v>0</v>
      </c>
      <c r="O2225" s="1">
        <f t="shared" ca="1" si="3049"/>
        <v>0</v>
      </c>
      <c r="P2225" s="1">
        <f t="shared" ca="1" si="3049"/>
        <v>0</v>
      </c>
      <c r="Q2225" s="1">
        <f t="shared" ca="1" si="3049"/>
        <v>0</v>
      </c>
      <c r="R2225" s="1">
        <f t="shared" ca="1" si="3049"/>
        <v>0</v>
      </c>
      <c r="S2225" s="1">
        <f t="shared" ca="1" si="3049"/>
        <v>0</v>
      </c>
      <c r="T2225" s="1">
        <f t="shared" ca="1" si="3049"/>
        <v>0</v>
      </c>
      <c r="U2225" s="1">
        <f t="shared" ca="1" si="3050"/>
        <v>0</v>
      </c>
      <c r="V2225" s="1">
        <f t="shared" ca="1" si="3050"/>
        <v>0</v>
      </c>
      <c r="W2225" s="1">
        <f t="shared" ca="1" si="3050"/>
        <v>0</v>
      </c>
      <c r="X2225" s="1">
        <f t="shared" ca="1" si="3050"/>
        <v>0</v>
      </c>
      <c r="Y2225" s="1">
        <f t="shared" ca="1" si="3050"/>
        <v>0</v>
      </c>
      <c r="Z2225" s="1">
        <f t="shared" ca="1" si="3050"/>
        <v>0</v>
      </c>
      <c r="AA2225" s="1">
        <f t="shared" ca="1" si="3050"/>
        <v>0</v>
      </c>
      <c r="AB2225" s="1">
        <f t="shared" ca="1" si="3050"/>
        <v>0</v>
      </c>
      <c r="AC2225" s="1">
        <f t="shared" ca="1" si="3050"/>
        <v>0</v>
      </c>
      <c r="AD2225" s="1">
        <f t="shared" ca="1" si="3050"/>
        <v>0</v>
      </c>
      <c r="AE2225" s="1">
        <f t="shared" ca="1" si="3050"/>
        <v>0</v>
      </c>
    </row>
    <row r="2226" spans="2:31" hidden="1">
      <c r="B2226" s="1" t="str">
        <f t="shared" si="3048"/>
        <v/>
      </c>
      <c r="C2226" s="1" t="str">
        <f t="shared" si="3048"/>
        <v/>
      </c>
      <c r="J2226" s="332">
        <v>0</v>
      </c>
      <c r="K2226" s="1">
        <f t="shared" ref="K2226:T2230" ca="1" si="3052">OFFSET($K$1570,$J2226,COLUMN()-11)</f>
        <v>0</v>
      </c>
      <c r="L2226" s="1">
        <f t="shared" ca="1" si="3052"/>
        <v>0</v>
      </c>
      <c r="M2226" s="1">
        <f t="shared" ca="1" si="3052"/>
        <v>0</v>
      </c>
      <c r="N2226" s="1">
        <f t="shared" ca="1" si="3052"/>
        <v>0</v>
      </c>
      <c r="O2226" s="1">
        <f t="shared" ca="1" si="3052"/>
        <v>0</v>
      </c>
      <c r="P2226" s="1">
        <f t="shared" ca="1" si="3052"/>
        <v>0</v>
      </c>
      <c r="Q2226" s="1">
        <f t="shared" ca="1" si="3052"/>
        <v>0</v>
      </c>
      <c r="R2226" s="1">
        <f t="shared" ca="1" si="3052"/>
        <v>0</v>
      </c>
      <c r="S2226" s="1">
        <f t="shared" ca="1" si="3052"/>
        <v>0</v>
      </c>
      <c r="T2226" s="1">
        <f t="shared" ca="1" si="3052"/>
        <v>0</v>
      </c>
      <c r="U2226" s="1">
        <f t="shared" ref="U2226:AE2230" ca="1" si="3053">OFFSET($K$1570,$J2226,COLUMN()-11)</f>
        <v>0</v>
      </c>
      <c r="V2226" s="1">
        <f t="shared" ca="1" si="3053"/>
        <v>0</v>
      </c>
      <c r="W2226" s="1">
        <f t="shared" ca="1" si="3053"/>
        <v>0</v>
      </c>
      <c r="X2226" s="1">
        <f t="shared" ca="1" si="3053"/>
        <v>0</v>
      </c>
      <c r="Y2226" s="1">
        <f t="shared" ca="1" si="3053"/>
        <v>0</v>
      </c>
      <c r="Z2226" s="1">
        <f t="shared" ca="1" si="3053"/>
        <v>0</v>
      </c>
      <c r="AA2226" s="1">
        <f t="shared" ca="1" si="3053"/>
        <v>0</v>
      </c>
      <c r="AB2226" s="1">
        <f t="shared" ca="1" si="3053"/>
        <v>0</v>
      </c>
      <c r="AC2226" s="1">
        <f t="shared" ca="1" si="3053"/>
        <v>0</v>
      </c>
      <c r="AD2226" s="1">
        <f t="shared" ca="1" si="3053"/>
        <v>0</v>
      </c>
      <c r="AE2226" s="1">
        <f t="shared" ca="1" si="3053"/>
        <v>0</v>
      </c>
    </row>
    <row r="2227" spans="2:31" hidden="1">
      <c r="B2227" s="1" t="str">
        <f t="shared" si="3048"/>
        <v/>
      </c>
      <c r="C2227" s="1" t="str">
        <f t="shared" si="3048"/>
        <v/>
      </c>
      <c r="J2227" s="332">
        <f t="shared" si="3051"/>
        <v>7</v>
      </c>
      <c r="K2227" s="1">
        <f t="shared" ca="1" si="3052"/>
        <v>0</v>
      </c>
      <c r="L2227" s="1">
        <f t="shared" ca="1" si="3052"/>
        <v>0</v>
      </c>
      <c r="M2227" s="1">
        <f t="shared" ca="1" si="3052"/>
        <v>0</v>
      </c>
      <c r="N2227" s="1">
        <f t="shared" ca="1" si="3052"/>
        <v>0</v>
      </c>
      <c r="O2227" s="1">
        <f t="shared" ca="1" si="3052"/>
        <v>0</v>
      </c>
      <c r="P2227" s="1">
        <f t="shared" ca="1" si="3052"/>
        <v>0</v>
      </c>
      <c r="Q2227" s="1">
        <f t="shared" ca="1" si="3052"/>
        <v>0</v>
      </c>
      <c r="R2227" s="1">
        <f t="shared" ca="1" si="3052"/>
        <v>0</v>
      </c>
      <c r="S2227" s="1">
        <f t="shared" ca="1" si="3052"/>
        <v>0</v>
      </c>
      <c r="T2227" s="1">
        <f t="shared" ca="1" si="3052"/>
        <v>0</v>
      </c>
      <c r="U2227" s="1">
        <f t="shared" ca="1" si="3053"/>
        <v>0</v>
      </c>
      <c r="V2227" s="1">
        <f t="shared" ca="1" si="3053"/>
        <v>0</v>
      </c>
      <c r="W2227" s="1">
        <f t="shared" ca="1" si="3053"/>
        <v>0</v>
      </c>
      <c r="X2227" s="1">
        <f t="shared" ca="1" si="3053"/>
        <v>0</v>
      </c>
      <c r="Y2227" s="1">
        <f t="shared" ca="1" si="3053"/>
        <v>0</v>
      </c>
      <c r="Z2227" s="1">
        <f t="shared" ca="1" si="3053"/>
        <v>0</v>
      </c>
      <c r="AA2227" s="1">
        <f t="shared" ca="1" si="3053"/>
        <v>0</v>
      </c>
      <c r="AB2227" s="1">
        <f t="shared" ca="1" si="3053"/>
        <v>0</v>
      </c>
      <c r="AC2227" s="1">
        <f t="shared" ca="1" si="3053"/>
        <v>0</v>
      </c>
      <c r="AD2227" s="1">
        <f t="shared" ca="1" si="3053"/>
        <v>0</v>
      </c>
      <c r="AE2227" s="1">
        <f t="shared" ca="1" si="3053"/>
        <v>0</v>
      </c>
    </row>
    <row r="2228" spans="2:31" hidden="1">
      <c r="B2228" s="1" t="str">
        <f t="shared" si="3048"/>
        <v/>
      </c>
      <c r="C2228" s="1" t="str">
        <f t="shared" si="3048"/>
        <v/>
      </c>
      <c r="J2228" s="332">
        <f t="shared" si="3051"/>
        <v>14</v>
      </c>
      <c r="K2228" s="1">
        <f t="shared" ca="1" si="3052"/>
        <v>0</v>
      </c>
      <c r="L2228" s="1">
        <f t="shared" ca="1" si="3052"/>
        <v>0</v>
      </c>
      <c r="M2228" s="1">
        <f t="shared" ca="1" si="3052"/>
        <v>0</v>
      </c>
      <c r="N2228" s="1">
        <f t="shared" ca="1" si="3052"/>
        <v>0</v>
      </c>
      <c r="O2228" s="1">
        <f t="shared" ca="1" si="3052"/>
        <v>0</v>
      </c>
      <c r="P2228" s="1">
        <f t="shared" ca="1" si="3052"/>
        <v>0</v>
      </c>
      <c r="Q2228" s="1">
        <f t="shared" ca="1" si="3052"/>
        <v>0</v>
      </c>
      <c r="R2228" s="1">
        <f t="shared" ca="1" si="3052"/>
        <v>0</v>
      </c>
      <c r="S2228" s="1">
        <f t="shared" ca="1" si="3052"/>
        <v>0</v>
      </c>
      <c r="T2228" s="1">
        <f t="shared" ca="1" si="3052"/>
        <v>0</v>
      </c>
      <c r="U2228" s="1">
        <f t="shared" ca="1" si="3053"/>
        <v>0</v>
      </c>
      <c r="V2228" s="1">
        <f t="shared" ca="1" si="3053"/>
        <v>0</v>
      </c>
      <c r="W2228" s="1">
        <f t="shared" ca="1" si="3053"/>
        <v>0</v>
      </c>
      <c r="X2228" s="1">
        <f t="shared" ca="1" si="3053"/>
        <v>0</v>
      </c>
      <c r="Y2228" s="1">
        <f t="shared" ca="1" si="3053"/>
        <v>0</v>
      </c>
      <c r="Z2228" s="1">
        <f t="shared" ca="1" si="3053"/>
        <v>0</v>
      </c>
      <c r="AA2228" s="1">
        <f t="shared" ca="1" si="3053"/>
        <v>0</v>
      </c>
      <c r="AB2228" s="1">
        <f t="shared" ca="1" si="3053"/>
        <v>0</v>
      </c>
      <c r="AC2228" s="1">
        <f t="shared" ca="1" si="3053"/>
        <v>0</v>
      </c>
      <c r="AD2228" s="1">
        <f t="shared" ca="1" si="3053"/>
        <v>0</v>
      </c>
      <c r="AE2228" s="1">
        <f t="shared" ca="1" si="3053"/>
        <v>0</v>
      </c>
    </row>
    <row r="2229" spans="2:31" hidden="1">
      <c r="B2229" s="1" t="str">
        <f t="shared" si="3048"/>
        <v/>
      </c>
      <c r="C2229" s="1" t="str">
        <f t="shared" si="3048"/>
        <v/>
      </c>
      <c r="J2229" s="332">
        <f t="shared" si="3051"/>
        <v>21</v>
      </c>
      <c r="K2229" s="1">
        <f t="shared" ca="1" si="3052"/>
        <v>0</v>
      </c>
      <c r="L2229" s="1">
        <f t="shared" ca="1" si="3052"/>
        <v>0</v>
      </c>
      <c r="M2229" s="1">
        <f t="shared" ca="1" si="3052"/>
        <v>0</v>
      </c>
      <c r="N2229" s="1">
        <f t="shared" ca="1" si="3052"/>
        <v>0</v>
      </c>
      <c r="O2229" s="1">
        <f t="shared" ca="1" si="3052"/>
        <v>0</v>
      </c>
      <c r="P2229" s="1">
        <f t="shared" ca="1" si="3052"/>
        <v>0</v>
      </c>
      <c r="Q2229" s="1">
        <f t="shared" ca="1" si="3052"/>
        <v>0</v>
      </c>
      <c r="R2229" s="1">
        <f t="shared" ca="1" si="3052"/>
        <v>0</v>
      </c>
      <c r="S2229" s="1">
        <f t="shared" ca="1" si="3052"/>
        <v>0</v>
      </c>
      <c r="T2229" s="1">
        <f t="shared" ca="1" si="3052"/>
        <v>0</v>
      </c>
      <c r="U2229" s="1">
        <f t="shared" ca="1" si="3053"/>
        <v>0</v>
      </c>
      <c r="V2229" s="1">
        <f t="shared" ca="1" si="3053"/>
        <v>0</v>
      </c>
      <c r="W2229" s="1">
        <f t="shared" ca="1" si="3053"/>
        <v>0</v>
      </c>
      <c r="X2229" s="1">
        <f t="shared" ca="1" si="3053"/>
        <v>0</v>
      </c>
      <c r="Y2229" s="1">
        <f t="shared" ca="1" si="3053"/>
        <v>0</v>
      </c>
      <c r="Z2229" s="1">
        <f t="shared" ca="1" si="3053"/>
        <v>0</v>
      </c>
      <c r="AA2229" s="1">
        <f t="shared" ca="1" si="3053"/>
        <v>0</v>
      </c>
      <c r="AB2229" s="1">
        <f t="shared" ca="1" si="3053"/>
        <v>0</v>
      </c>
      <c r="AC2229" s="1">
        <f t="shared" ca="1" si="3053"/>
        <v>0</v>
      </c>
      <c r="AD2229" s="1">
        <f t="shared" ca="1" si="3053"/>
        <v>0</v>
      </c>
      <c r="AE2229" s="1">
        <f t="shared" ca="1" si="3053"/>
        <v>0</v>
      </c>
    </row>
    <row r="2230" spans="2:31" hidden="1">
      <c r="B2230" s="1" t="str">
        <f t="shared" si="3048"/>
        <v/>
      </c>
      <c r="C2230" s="1" t="str">
        <f t="shared" si="3048"/>
        <v/>
      </c>
      <c r="J2230" s="332">
        <f t="shared" si="3051"/>
        <v>28</v>
      </c>
      <c r="K2230" s="1">
        <f t="shared" ca="1" si="3052"/>
        <v>0</v>
      </c>
      <c r="L2230" s="1">
        <f t="shared" ca="1" si="3052"/>
        <v>0</v>
      </c>
      <c r="M2230" s="1">
        <f t="shared" ca="1" si="3052"/>
        <v>0</v>
      </c>
      <c r="N2230" s="1">
        <f t="shared" ca="1" si="3052"/>
        <v>0</v>
      </c>
      <c r="O2230" s="1">
        <f t="shared" ca="1" si="3052"/>
        <v>0</v>
      </c>
      <c r="P2230" s="1">
        <f t="shared" ca="1" si="3052"/>
        <v>0</v>
      </c>
      <c r="Q2230" s="1">
        <f t="shared" ca="1" si="3052"/>
        <v>0</v>
      </c>
      <c r="R2230" s="1">
        <f t="shared" ca="1" si="3052"/>
        <v>0</v>
      </c>
      <c r="S2230" s="1">
        <f t="shared" ca="1" si="3052"/>
        <v>0</v>
      </c>
      <c r="T2230" s="1">
        <f t="shared" ca="1" si="3052"/>
        <v>0</v>
      </c>
      <c r="U2230" s="1">
        <f t="shared" ca="1" si="3053"/>
        <v>0</v>
      </c>
      <c r="V2230" s="1">
        <f t="shared" ca="1" si="3053"/>
        <v>0</v>
      </c>
      <c r="W2230" s="1">
        <f t="shared" ca="1" si="3053"/>
        <v>0</v>
      </c>
      <c r="X2230" s="1">
        <f t="shared" ca="1" si="3053"/>
        <v>0</v>
      </c>
      <c r="Y2230" s="1">
        <f t="shared" ca="1" si="3053"/>
        <v>0</v>
      </c>
      <c r="Z2230" s="1">
        <f t="shared" ca="1" si="3053"/>
        <v>0</v>
      </c>
      <c r="AA2230" s="1">
        <f t="shared" ca="1" si="3053"/>
        <v>0</v>
      </c>
      <c r="AB2230" s="1">
        <f t="shared" ca="1" si="3053"/>
        <v>0</v>
      </c>
      <c r="AC2230" s="1">
        <f t="shared" ca="1" si="3053"/>
        <v>0</v>
      </c>
      <c r="AD2230" s="1">
        <f t="shared" ca="1" si="3053"/>
        <v>0</v>
      </c>
      <c r="AE2230" s="1">
        <f t="shared" ca="1" si="3053"/>
        <v>0</v>
      </c>
    </row>
    <row r="2232" spans="2:31" hidden="1">
      <c r="B2232" s="227" t="s">
        <v>372</v>
      </c>
    </row>
    <row r="2233" spans="2:31" hidden="1">
      <c r="B2233" s="1">
        <f t="shared" ref="B2233:C2252" si="3054">B418</f>
        <v>0</v>
      </c>
      <c r="C2233" s="1">
        <f t="shared" si="3054"/>
        <v>0</v>
      </c>
      <c r="J2233" s="332">
        <v>0</v>
      </c>
      <c r="K2233" s="1">
        <f t="shared" ref="K2233:T2242" ca="1" si="3055">OFFSET($K$1611,$J2233,COLUMN()-11)</f>
        <v>0</v>
      </c>
      <c r="L2233" s="1">
        <f t="shared" ca="1" si="3055"/>
        <v>0</v>
      </c>
      <c r="M2233" s="1">
        <f t="shared" ca="1" si="3055"/>
        <v>0</v>
      </c>
      <c r="N2233" s="1">
        <f t="shared" ca="1" si="3055"/>
        <v>0</v>
      </c>
      <c r="O2233" s="1">
        <f t="shared" ca="1" si="3055"/>
        <v>0</v>
      </c>
      <c r="P2233" s="1">
        <f t="shared" ca="1" si="3055"/>
        <v>0</v>
      </c>
      <c r="Q2233" s="1">
        <f t="shared" ca="1" si="3055"/>
        <v>0</v>
      </c>
      <c r="R2233" s="1">
        <f t="shared" ca="1" si="3055"/>
        <v>0</v>
      </c>
      <c r="S2233" s="1">
        <f t="shared" ca="1" si="3055"/>
        <v>0</v>
      </c>
      <c r="T2233" s="1">
        <f t="shared" ca="1" si="3055"/>
        <v>0</v>
      </c>
      <c r="U2233" s="1">
        <f t="shared" ref="U2233:AE2242" ca="1" si="3056">OFFSET($K$1611,$J2233,COLUMN()-11)</f>
        <v>0</v>
      </c>
      <c r="V2233" s="1">
        <f t="shared" ca="1" si="3056"/>
        <v>0</v>
      </c>
      <c r="W2233" s="1">
        <f t="shared" ca="1" si="3056"/>
        <v>0</v>
      </c>
      <c r="X2233" s="1">
        <f t="shared" ca="1" si="3056"/>
        <v>0</v>
      </c>
      <c r="Y2233" s="1">
        <f t="shared" ca="1" si="3056"/>
        <v>0</v>
      </c>
      <c r="Z2233" s="1">
        <f t="shared" ca="1" si="3056"/>
        <v>0</v>
      </c>
      <c r="AA2233" s="1">
        <f t="shared" ca="1" si="3056"/>
        <v>0</v>
      </c>
      <c r="AB2233" s="1">
        <f t="shared" ca="1" si="3056"/>
        <v>0</v>
      </c>
      <c r="AC2233" s="1">
        <f t="shared" ca="1" si="3056"/>
        <v>0</v>
      </c>
      <c r="AD2233" s="1">
        <f t="shared" ca="1" si="3056"/>
        <v>0</v>
      </c>
      <c r="AE2233" s="1">
        <f t="shared" ca="1" si="3056"/>
        <v>0</v>
      </c>
    </row>
    <row r="2234" spans="2:31" hidden="1">
      <c r="B2234" s="1">
        <f t="shared" si="3054"/>
        <v>0</v>
      </c>
      <c r="C2234" s="1">
        <f t="shared" si="3054"/>
        <v>0</v>
      </c>
      <c r="J2234" s="332">
        <f>J2233+7</f>
        <v>7</v>
      </c>
      <c r="K2234" s="1">
        <f t="shared" ca="1" si="3055"/>
        <v>0</v>
      </c>
      <c r="L2234" s="1">
        <f t="shared" ca="1" si="3055"/>
        <v>0</v>
      </c>
      <c r="M2234" s="1">
        <f t="shared" ca="1" si="3055"/>
        <v>0</v>
      </c>
      <c r="N2234" s="1">
        <f t="shared" ca="1" si="3055"/>
        <v>0</v>
      </c>
      <c r="O2234" s="1">
        <f t="shared" ca="1" si="3055"/>
        <v>0</v>
      </c>
      <c r="P2234" s="1">
        <f t="shared" ca="1" si="3055"/>
        <v>0</v>
      </c>
      <c r="Q2234" s="1">
        <f t="shared" ca="1" si="3055"/>
        <v>0</v>
      </c>
      <c r="R2234" s="1">
        <f t="shared" ca="1" si="3055"/>
        <v>0</v>
      </c>
      <c r="S2234" s="1">
        <f t="shared" ca="1" si="3055"/>
        <v>0</v>
      </c>
      <c r="T2234" s="1">
        <f t="shared" ca="1" si="3055"/>
        <v>0</v>
      </c>
      <c r="U2234" s="1">
        <f t="shared" ca="1" si="3056"/>
        <v>0</v>
      </c>
      <c r="V2234" s="1">
        <f t="shared" ca="1" si="3056"/>
        <v>0</v>
      </c>
      <c r="W2234" s="1">
        <f t="shared" ca="1" si="3056"/>
        <v>0</v>
      </c>
      <c r="X2234" s="1">
        <f t="shared" ca="1" si="3056"/>
        <v>0</v>
      </c>
      <c r="Y2234" s="1">
        <f t="shared" ca="1" si="3056"/>
        <v>0</v>
      </c>
      <c r="Z2234" s="1">
        <f t="shared" ca="1" si="3056"/>
        <v>0</v>
      </c>
      <c r="AA2234" s="1">
        <f t="shared" ca="1" si="3056"/>
        <v>0</v>
      </c>
      <c r="AB2234" s="1">
        <f t="shared" ca="1" si="3056"/>
        <v>0</v>
      </c>
      <c r="AC2234" s="1">
        <f t="shared" ca="1" si="3056"/>
        <v>0</v>
      </c>
      <c r="AD2234" s="1">
        <f t="shared" ca="1" si="3056"/>
        <v>0</v>
      </c>
      <c r="AE2234" s="1">
        <f t="shared" ca="1" si="3056"/>
        <v>0</v>
      </c>
    </row>
    <row r="2235" spans="2:31" hidden="1">
      <c r="B2235" s="1">
        <f t="shared" si="3054"/>
        <v>0</v>
      </c>
      <c r="C2235" s="1">
        <f t="shared" si="3054"/>
        <v>0</v>
      </c>
      <c r="J2235" s="332">
        <f t="shared" ref="J2235:J2264" si="3057">J2234+7</f>
        <v>14</v>
      </c>
      <c r="K2235" s="1">
        <f t="shared" ca="1" si="3055"/>
        <v>0</v>
      </c>
      <c r="L2235" s="1">
        <f t="shared" ca="1" si="3055"/>
        <v>0</v>
      </c>
      <c r="M2235" s="1">
        <f t="shared" ca="1" si="3055"/>
        <v>0</v>
      </c>
      <c r="N2235" s="1">
        <f t="shared" ca="1" si="3055"/>
        <v>0</v>
      </c>
      <c r="O2235" s="1">
        <f t="shared" ca="1" si="3055"/>
        <v>0</v>
      </c>
      <c r="P2235" s="1">
        <f t="shared" ca="1" si="3055"/>
        <v>0</v>
      </c>
      <c r="Q2235" s="1">
        <f t="shared" ca="1" si="3055"/>
        <v>0</v>
      </c>
      <c r="R2235" s="1">
        <f t="shared" ca="1" si="3055"/>
        <v>0</v>
      </c>
      <c r="S2235" s="1">
        <f t="shared" ca="1" si="3055"/>
        <v>0</v>
      </c>
      <c r="T2235" s="1">
        <f t="shared" ca="1" si="3055"/>
        <v>0</v>
      </c>
      <c r="U2235" s="1">
        <f t="shared" ca="1" si="3056"/>
        <v>0</v>
      </c>
      <c r="V2235" s="1">
        <f t="shared" ca="1" si="3056"/>
        <v>0</v>
      </c>
      <c r="W2235" s="1">
        <f t="shared" ca="1" si="3056"/>
        <v>0</v>
      </c>
      <c r="X2235" s="1">
        <f t="shared" ca="1" si="3056"/>
        <v>0</v>
      </c>
      <c r="Y2235" s="1">
        <f t="shared" ca="1" si="3056"/>
        <v>0</v>
      </c>
      <c r="Z2235" s="1">
        <f t="shared" ca="1" si="3056"/>
        <v>0</v>
      </c>
      <c r="AA2235" s="1">
        <f t="shared" ca="1" si="3056"/>
        <v>0</v>
      </c>
      <c r="AB2235" s="1">
        <f t="shared" ca="1" si="3056"/>
        <v>0</v>
      </c>
      <c r="AC2235" s="1">
        <f t="shared" ca="1" si="3056"/>
        <v>0</v>
      </c>
      <c r="AD2235" s="1">
        <f t="shared" ca="1" si="3056"/>
        <v>0</v>
      </c>
      <c r="AE2235" s="1">
        <f t="shared" ca="1" si="3056"/>
        <v>0</v>
      </c>
    </row>
    <row r="2236" spans="2:31" hidden="1">
      <c r="B2236" s="1">
        <f t="shared" si="3054"/>
        <v>0</v>
      </c>
      <c r="C2236" s="1">
        <f t="shared" si="3054"/>
        <v>0</v>
      </c>
      <c r="J2236" s="332">
        <f t="shared" si="3057"/>
        <v>21</v>
      </c>
      <c r="K2236" s="1">
        <f t="shared" ca="1" si="3055"/>
        <v>0</v>
      </c>
      <c r="L2236" s="1">
        <f t="shared" ca="1" si="3055"/>
        <v>0</v>
      </c>
      <c r="M2236" s="1">
        <f t="shared" ca="1" si="3055"/>
        <v>0</v>
      </c>
      <c r="N2236" s="1">
        <f t="shared" ca="1" si="3055"/>
        <v>0</v>
      </c>
      <c r="O2236" s="1">
        <f t="shared" ca="1" si="3055"/>
        <v>0</v>
      </c>
      <c r="P2236" s="1">
        <f t="shared" ca="1" si="3055"/>
        <v>0</v>
      </c>
      <c r="Q2236" s="1">
        <f t="shared" ca="1" si="3055"/>
        <v>0</v>
      </c>
      <c r="R2236" s="1">
        <f t="shared" ca="1" si="3055"/>
        <v>0</v>
      </c>
      <c r="S2236" s="1">
        <f t="shared" ca="1" si="3055"/>
        <v>0</v>
      </c>
      <c r="T2236" s="1">
        <f t="shared" ca="1" si="3055"/>
        <v>0</v>
      </c>
      <c r="U2236" s="1">
        <f t="shared" ca="1" si="3056"/>
        <v>0</v>
      </c>
      <c r="V2236" s="1">
        <f t="shared" ca="1" si="3056"/>
        <v>0</v>
      </c>
      <c r="W2236" s="1">
        <f t="shared" ca="1" si="3056"/>
        <v>0</v>
      </c>
      <c r="X2236" s="1">
        <f t="shared" ca="1" si="3056"/>
        <v>0</v>
      </c>
      <c r="Y2236" s="1">
        <f t="shared" ca="1" si="3056"/>
        <v>0</v>
      </c>
      <c r="Z2236" s="1">
        <f t="shared" ca="1" si="3056"/>
        <v>0</v>
      </c>
      <c r="AA2236" s="1">
        <f t="shared" ca="1" si="3056"/>
        <v>0</v>
      </c>
      <c r="AB2236" s="1">
        <f t="shared" ca="1" si="3056"/>
        <v>0</v>
      </c>
      <c r="AC2236" s="1">
        <f t="shared" ca="1" si="3056"/>
        <v>0</v>
      </c>
      <c r="AD2236" s="1">
        <f t="shared" ca="1" si="3056"/>
        <v>0</v>
      </c>
      <c r="AE2236" s="1">
        <f t="shared" ca="1" si="3056"/>
        <v>0</v>
      </c>
    </row>
    <row r="2237" spans="2:31" hidden="1">
      <c r="B2237" s="1">
        <f t="shared" si="3054"/>
        <v>0</v>
      </c>
      <c r="C2237" s="1">
        <f t="shared" si="3054"/>
        <v>0</v>
      </c>
      <c r="J2237" s="332">
        <f t="shared" si="3057"/>
        <v>28</v>
      </c>
      <c r="K2237" s="1">
        <f t="shared" ca="1" si="3055"/>
        <v>0</v>
      </c>
      <c r="L2237" s="1">
        <f t="shared" ca="1" si="3055"/>
        <v>0</v>
      </c>
      <c r="M2237" s="1">
        <f t="shared" ca="1" si="3055"/>
        <v>0</v>
      </c>
      <c r="N2237" s="1">
        <f t="shared" ca="1" si="3055"/>
        <v>0</v>
      </c>
      <c r="O2237" s="1">
        <f t="shared" ca="1" si="3055"/>
        <v>0</v>
      </c>
      <c r="P2237" s="1">
        <f t="shared" ca="1" si="3055"/>
        <v>0</v>
      </c>
      <c r="Q2237" s="1">
        <f t="shared" ca="1" si="3055"/>
        <v>0</v>
      </c>
      <c r="R2237" s="1">
        <f t="shared" ca="1" si="3055"/>
        <v>0</v>
      </c>
      <c r="S2237" s="1">
        <f t="shared" ca="1" si="3055"/>
        <v>0</v>
      </c>
      <c r="T2237" s="1">
        <f t="shared" ca="1" si="3055"/>
        <v>0</v>
      </c>
      <c r="U2237" s="1">
        <f t="shared" ca="1" si="3056"/>
        <v>0</v>
      </c>
      <c r="V2237" s="1">
        <f t="shared" ca="1" si="3056"/>
        <v>0</v>
      </c>
      <c r="W2237" s="1">
        <f t="shared" ca="1" si="3056"/>
        <v>0</v>
      </c>
      <c r="X2237" s="1">
        <f t="shared" ca="1" si="3056"/>
        <v>0</v>
      </c>
      <c r="Y2237" s="1">
        <f t="shared" ca="1" si="3056"/>
        <v>0</v>
      </c>
      <c r="Z2237" s="1">
        <f t="shared" ca="1" si="3056"/>
        <v>0</v>
      </c>
      <c r="AA2237" s="1">
        <f t="shared" ca="1" si="3056"/>
        <v>0</v>
      </c>
      <c r="AB2237" s="1">
        <f t="shared" ca="1" si="3056"/>
        <v>0</v>
      </c>
      <c r="AC2237" s="1">
        <f t="shared" ca="1" si="3056"/>
        <v>0</v>
      </c>
      <c r="AD2237" s="1">
        <f t="shared" ca="1" si="3056"/>
        <v>0</v>
      </c>
      <c r="AE2237" s="1">
        <f t="shared" ca="1" si="3056"/>
        <v>0</v>
      </c>
    </row>
    <row r="2238" spans="2:31" hidden="1">
      <c r="B2238" s="1">
        <f t="shared" si="3054"/>
        <v>0</v>
      </c>
      <c r="C2238" s="1">
        <f t="shared" si="3054"/>
        <v>0</v>
      </c>
      <c r="J2238" s="332">
        <f t="shared" si="3057"/>
        <v>35</v>
      </c>
      <c r="K2238" s="1">
        <f t="shared" ca="1" si="3055"/>
        <v>0</v>
      </c>
      <c r="L2238" s="1">
        <f t="shared" ca="1" si="3055"/>
        <v>0</v>
      </c>
      <c r="M2238" s="1">
        <f t="shared" ca="1" si="3055"/>
        <v>0</v>
      </c>
      <c r="N2238" s="1">
        <f t="shared" ca="1" si="3055"/>
        <v>0</v>
      </c>
      <c r="O2238" s="1">
        <f t="shared" ca="1" si="3055"/>
        <v>0</v>
      </c>
      <c r="P2238" s="1">
        <f t="shared" ca="1" si="3055"/>
        <v>0</v>
      </c>
      <c r="Q2238" s="1">
        <f t="shared" ca="1" si="3055"/>
        <v>0</v>
      </c>
      <c r="R2238" s="1">
        <f t="shared" ca="1" si="3055"/>
        <v>0</v>
      </c>
      <c r="S2238" s="1">
        <f t="shared" ca="1" si="3055"/>
        <v>0</v>
      </c>
      <c r="T2238" s="1">
        <f t="shared" ca="1" si="3055"/>
        <v>0</v>
      </c>
      <c r="U2238" s="1">
        <f t="shared" ca="1" si="3056"/>
        <v>0</v>
      </c>
      <c r="V2238" s="1">
        <f t="shared" ca="1" si="3056"/>
        <v>0</v>
      </c>
      <c r="W2238" s="1">
        <f t="shared" ca="1" si="3056"/>
        <v>0</v>
      </c>
      <c r="X2238" s="1">
        <f t="shared" ca="1" si="3056"/>
        <v>0</v>
      </c>
      <c r="Y2238" s="1">
        <f t="shared" ca="1" si="3056"/>
        <v>0</v>
      </c>
      <c r="Z2238" s="1">
        <f t="shared" ca="1" si="3056"/>
        <v>0</v>
      </c>
      <c r="AA2238" s="1">
        <f t="shared" ca="1" si="3056"/>
        <v>0</v>
      </c>
      <c r="AB2238" s="1">
        <f t="shared" ca="1" si="3056"/>
        <v>0</v>
      </c>
      <c r="AC2238" s="1">
        <f t="shared" ca="1" si="3056"/>
        <v>0</v>
      </c>
      <c r="AD2238" s="1">
        <f t="shared" ca="1" si="3056"/>
        <v>0</v>
      </c>
      <c r="AE2238" s="1">
        <f t="shared" ca="1" si="3056"/>
        <v>0</v>
      </c>
    </row>
    <row r="2239" spans="2:31" hidden="1">
      <c r="B2239" s="1">
        <f t="shared" si="3054"/>
        <v>0</v>
      </c>
      <c r="C2239" s="1">
        <f t="shared" si="3054"/>
        <v>0</v>
      </c>
      <c r="J2239" s="332">
        <f t="shared" si="3057"/>
        <v>42</v>
      </c>
      <c r="K2239" s="1">
        <f t="shared" ca="1" si="3055"/>
        <v>0</v>
      </c>
      <c r="L2239" s="1">
        <f t="shared" ca="1" si="3055"/>
        <v>0</v>
      </c>
      <c r="M2239" s="1">
        <f t="shared" ca="1" si="3055"/>
        <v>0</v>
      </c>
      <c r="N2239" s="1">
        <f t="shared" ca="1" si="3055"/>
        <v>0</v>
      </c>
      <c r="O2239" s="1">
        <f t="shared" ca="1" si="3055"/>
        <v>0</v>
      </c>
      <c r="P2239" s="1">
        <f t="shared" ca="1" si="3055"/>
        <v>0</v>
      </c>
      <c r="Q2239" s="1">
        <f t="shared" ca="1" si="3055"/>
        <v>0</v>
      </c>
      <c r="R2239" s="1">
        <f t="shared" ca="1" si="3055"/>
        <v>0</v>
      </c>
      <c r="S2239" s="1">
        <f t="shared" ca="1" si="3055"/>
        <v>0</v>
      </c>
      <c r="T2239" s="1">
        <f t="shared" ca="1" si="3055"/>
        <v>0</v>
      </c>
      <c r="U2239" s="1">
        <f t="shared" ca="1" si="3056"/>
        <v>0</v>
      </c>
      <c r="V2239" s="1">
        <f t="shared" ca="1" si="3056"/>
        <v>0</v>
      </c>
      <c r="W2239" s="1">
        <f t="shared" ca="1" si="3056"/>
        <v>0</v>
      </c>
      <c r="X2239" s="1">
        <f t="shared" ca="1" si="3056"/>
        <v>0</v>
      </c>
      <c r="Y2239" s="1">
        <f t="shared" ca="1" si="3056"/>
        <v>0</v>
      </c>
      <c r="Z2239" s="1">
        <f t="shared" ca="1" si="3056"/>
        <v>0</v>
      </c>
      <c r="AA2239" s="1">
        <f t="shared" ca="1" si="3056"/>
        <v>0</v>
      </c>
      <c r="AB2239" s="1">
        <f t="shared" ca="1" si="3056"/>
        <v>0</v>
      </c>
      <c r="AC2239" s="1">
        <f t="shared" ca="1" si="3056"/>
        <v>0</v>
      </c>
      <c r="AD2239" s="1">
        <f t="shared" ca="1" si="3056"/>
        <v>0</v>
      </c>
      <c r="AE2239" s="1">
        <f t="shared" ca="1" si="3056"/>
        <v>0</v>
      </c>
    </row>
    <row r="2240" spans="2:31" hidden="1">
      <c r="B2240" s="1">
        <f t="shared" si="3054"/>
        <v>0</v>
      </c>
      <c r="C2240" s="1">
        <f t="shared" si="3054"/>
        <v>0</v>
      </c>
      <c r="J2240" s="332">
        <f t="shared" si="3057"/>
        <v>49</v>
      </c>
      <c r="K2240" s="1">
        <f t="shared" ca="1" si="3055"/>
        <v>0</v>
      </c>
      <c r="L2240" s="1">
        <f t="shared" ca="1" si="3055"/>
        <v>0</v>
      </c>
      <c r="M2240" s="1">
        <f t="shared" ca="1" si="3055"/>
        <v>0</v>
      </c>
      <c r="N2240" s="1">
        <f t="shared" ca="1" si="3055"/>
        <v>0</v>
      </c>
      <c r="O2240" s="1">
        <f t="shared" ca="1" si="3055"/>
        <v>0</v>
      </c>
      <c r="P2240" s="1">
        <f t="shared" ca="1" si="3055"/>
        <v>0</v>
      </c>
      <c r="Q2240" s="1">
        <f t="shared" ca="1" si="3055"/>
        <v>0</v>
      </c>
      <c r="R2240" s="1">
        <f t="shared" ca="1" si="3055"/>
        <v>0</v>
      </c>
      <c r="S2240" s="1">
        <f t="shared" ca="1" si="3055"/>
        <v>0</v>
      </c>
      <c r="T2240" s="1">
        <f t="shared" ca="1" si="3055"/>
        <v>0</v>
      </c>
      <c r="U2240" s="1">
        <f t="shared" ca="1" si="3056"/>
        <v>0</v>
      </c>
      <c r="V2240" s="1">
        <f t="shared" ca="1" si="3056"/>
        <v>0</v>
      </c>
      <c r="W2240" s="1">
        <f t="shared" ca="1" si="3056"/>
        <v>0</v>
      </c>
      <c r="X2240" s="1">
        <f t="shared" ca="1" si="3056"/>
        <v>0</v>
      </c>
      <c r="Y2240" s="1">
        <f t="shared" ca="1" si="3056"/>
        <v>0</v>
      </c>
      <c r="Z2240" s="1">
        <f t="shared" ca="1" si="3056"/>
        <v>0</v>
      </c>
      <c r="AA2240" s="1">
        <f t="shared" ca="1" si="3056"/>
        <v>0</v>
      </c>
      <c r="AB2240" s="1">
        <f t="shared" ca="1" si="3056"/>
        <v>0</v>
      </c>
      <c r="AC2240" s="1">
        <f t="shared" ca="1" si="3056"/>
        <v>0</v>
      </c>
      <c r="AD2240" s="1">
        <f t="shared" ca="1" si="3056"/>
        <v>0</v>
      </c>
      <c r="AE2240" s="1">
        <f t="shared" ca="1" si="3056"/>
        <v>0</v>
      </c>
    </row>
    <row r="2241" spans="2:31" hidden="1">
      <c r="B2241" s="1">
        <f t="shared" si="3054"/>
        <v>0</v>
      </c>
      <c r="C2241" s="1">
        <f t="shared" si="3054"/>
        <v>0</v>
      </c>
      <c r="J2241" s="332">
        <f t="shared" si="3057"/>
        <v>56</v>
      </c>
      <c r="K2241" s="1">
        <f t="shared" ca="1" si="3055"/>
        <v>0</v>
      </c>
      <c r="L2241" s="1">
        <f t="shared" ca="1" si="3055"/>
        <v>0</v>
      </c>
      <c r="M2241" s="1">
        <f t="shared" ca="1" si="3055"/>
        <v>0</v>
      </c>
      <c r="N2241" s="1">
        <f t="shared" ca="1" si="3055"/>
        <v>0</v>
      </c>
      <c r="O2241" s="1">
        <f t="shared" ca="1" si="3055"/>
        <v>0</v>
      </c>
      <c r="P2241" s="1">
        <f t="shared" ca="1" si="3055"/>
        <v>0</v>
      </c>
      <c r="Q2241" s="1">
        <f t="shared" ca="1" si="3055"/>
        <v>0</v>
      </c>
      <c r="R2241" s="1">
        <f t="shared" ca="1" si="3055"/>
        <v>0</v>
      </c>
      <c r="S2241" s="1">
        <f t="shared" ca="1" si="3055"/>
        <v>0</v>
      </c>
      <c r="T2241" s="1">
        <f t="shared" ca="1" si="3055"/>
        <v>0</v>
      </c>
      <c r="U2241" s="1">
        <f t="shared" ca="1" si="3056"/>
        <v>0</v>
      </c>
      <c r="V2241" s="1">
        <f t="shared" ca="1" si="3056"/>
        <v>0</v>
      </c>
      <c r="W2241" s="1">
        <f t="shared" ca="1" si="3056"/>
        <v>0</v>
      </c>
      <c r="X2241" s="1">
        <f t="shared" ca="1" si="3056"/>
        <v>0</v>
      </c>
      <c r="Y2241" s="1">
        <f t="shared" ca="1" si="3056"/>
        <v>0</v>
      </c>
      <c r="Z2241" s="1">
        <f t="shared" ca="1" si="3056"/>
        <v>0</v>
      </c>
      <c r="AA2241" s="1">
        <f t="shared" ca="1" si="3056"/>
        <v>0</v>
      </c>
      <c r="AB2241" s="1">
        <f t="shared" ca="1" si="3056"/>
        <v>0</v>
      </c>
      <c r="AC2241" s="1">
        <f t="shared" ca="1" si="3056"/>
        <v>0</v>
      </c>
      <c r="AD2241" s="1">
        <f t="shared" ca="1" si="3056"/>
        <v>0</v>
      </c>
      <c r="AE2241" s="1">
        <f t="shared" ca="1" si="3056"/>
        <v>0</v>
      </c>
    </row>
    <row r="2242" spans="2:31" hidden="1">
      <c r="B2242" s="1">
        <f t="shared" si="3054"/>
        <v>0</v>
      </c>
      <c r="C2242" s="1">
        <f t="shared" si="3054"/>
        <v>0</v>
      </c>
      <c r="J2242" s="332">
        <f t="shared" si="3057"/>
        <v>63</v>
      </c>
      <c r="K2242" s="1">
        <f t="shared" ca="1" si="3055"/>
        <v>0</v>
      </c>
      <c r="L2242" s="1">
        <f t="shared" ca="1" si="3055"/>
        <v>0</v>
      </c>
      <c r="M2242" s="1">
        <f t="shared" ca="1" si="3055"/>
        <v>0</v>
      </c>
      <c r="N2242" s="1">
        <f t="shared" ca="1" si="3055"/>
        <v>0</v>
      </c>
      <c r="O2242" s="1">
        <f t="shared" ca="1" si="3055"/>
        <v>0</v>
      </c>
      <c r="P2242" s="1">
        <f t="shared" ca="1" si="3055"/>
        <v>0</v>
      </c>
      <c r="Q2242" s="1">
        <f t="shared" ca="1" si="3055"/>
        <v>0</v>
      </c>
      <c r="R2242" s="1">
        <f t="shared" ca="1" si="3055"/>
        <v>0</v>
      </c>
      <c r="S2242" s="1">
        <f t="shared" ca="1" si="3055"/>
        <v>0</v>
      </c>
      <c r="T2242" s="1">
        <f t="shared" ca="1" si="3055"/>
        <v>0</v>
      </c>
      <c r="U2242" s="1">
        <f t="shared" ca="1" si="3056"/>
        <v>0</v>
      </c>
      <c r="V2242" s="1">
        <f t="shared" ca="1" si="3056"/>
        <v>0</v>
      </c>
      <c r="W2242" s="1">
        <f t="shared" ca="1" si="3056"/>
        <v>0</v>
      </c>
      <c r="X2242" s="1">
        <f t="shared" ca="1" si="3056"/>
        <v>0</v>
      </c>
      <c r="Y2242" s="1">
        <f t="shared" ca="1" si="3056"/>
        <v>0</v>
      </c>
      <c r="Z2242" s="1">
        <f t="shared" ca="1" si="3056"/>
        <v>0</v>
      </c>
      <c r="AA2242" s="1">
        <f t="shared" ca="1" si="3056"/>
        <v>0</v>
      </c>
      <c r="AB2242" s="1">
        <f t="shared" ca="1" si="3056"/>
        <v>0</v>
      </c>
      <c r="AC2242" s="1">
        <f t="shared" ca="1" si="3056"/>
        <v>0</v>
      </c>
      <c r="AD2242" s="1">
        <f t="shared" ca="1" si="3056"/>
        <v>0</v>
      </c>
      <c r="AE2242" s="1">
        <f t="shared" ca="1" si="3056"/>
        <v>0</v>
      </c>
    </row>
    <row r="2243" spans="2:31" hidden="1">
      <c r="B2243" s="1">
        <f t="shared" si="3054"/>
        <v>0</v>
      </c>
      <c r="C2243" s="1">
        <f t="shared" si="3054"/>
        <v>0</v>
      </c>
      <c r="J2243" s="332">
        <f t="shared" si="3057"/>
        <v>70</v>
      </c>
      <c r="K2243" s="1">
        <f t="shared" ref="K2243:T2252" ca="1" si="3058">OFFSET($K$1611,$J2243,COLUMN()-11)</f>
        <v>0</v>
      </c>
      <c r="L2243" s="1">
        <f t="shared" ca="1" si="3058"/>
        <v>0</v>
      </c>
      <c r="M2243" s="1">
        <f t="shared" ca="1" si="3058"/>
        <v>0</v>
      </c>
      <c r="N2243" s="1">
        <f t="shared" ca="1" si="3058"/>
        <v>0</v>
      </c>
      <c r="O2243" s="1">
        <f t="shared" ca="1" si="3058"/>
        <v>0</v>
      </c>
      <c r="P2243" s="1">
        <f t="shared" ca="1" si="3058"/>
        <v>0</v>
      </c>
      <c r="Q2243" s="1">
        <f t="shared" ca="1" si="3058"/>
        <v>0</v>
      </c>
      <c r="R2243" s="1">
        <f t="shared" ca="1" si="3058"/>
        <v>0</v>
      </c>
      <c r="S2243" s="1">
        <f t="shared" ca="1" si="3058"/>
        <v>0</v>
      </c>
      <c r="T2243" s="1">
        <f t="shared" ca="1" si="3058"/>
        <v>0</v>
      </c>
      <c r="U2243" s="1">
        <f t="shared" ref="U2243:AE2252" ca="1" si="3059">OFFSET($K$1611,$J2243,COLUMN()-11)</f>
        <v>0</v>
      </c>
      <c r="V2243" s="1">
        <f t="shared" ca="1" si="3059"/>
        <v>0</v>
      </c>
      <c r="W2243" s="1">
        <f t="shared" ca="1" si="3059"/>
        <v>0</v>
      </c>
      <c r="X2243" s="1">
        <f t="shared" ca="1" si="3059"/>
        <v>0</v>
      </c>
      <c r="Y2243" s="1">
        <f t="shared" ca="1" si="3059"/>
        <v>0</v>
      </c>
      <c r="Z2243" s="1">
        <f t="shared" ca="1" si="3059"/>
        <v>0</v>
      </c>
      <c r="AA2243" s="1">
        <f t="shared" ca="1" si="3059"/>
        <v>0</v>
      </c>
      <c r="AB2243" s="1">
        <f t="shared" ca="1" si="3059"/>
        <v>0</v>
      </c>
      <c r="AC2243" s="1">
        <f t="shared" ca="1" si="3059"/>
        <v>0</v>
      </c>
      <c r="AD2243" s="1">
        <f t="shared" ca="1" si="3059"/>
        <v>0</v>
      </c>
      <c r="AE2243" s="1">
        <f t="shared" ca="1" si="3059"/>
        <v>0</v>
      </c>
    </row>
    <row r="2244" spans="2:31" hidden="1">
      <c r="B2244" s="1">
        <f t="shared" si="3054"/>
        <v>0</v>
      </c>
      <c r="C2244" s="1">
        <f t="shared" si="3054"/>
        <v>0</v>
      </c>
      <c r="J2244" s="332">
        <f t="shared" si="3057"/>
        <v>77</v>
      </c>
      <c r="K2244" s="1">
        <f t="shared" ca="1" si="3058"/>
        <v>0</v>
      </c>
      <c r="L2244" s="1">
        <f t="shared" ca="1" si="3058"/>
        <v>0</v>
      </c>
      <c r="M2244" s="1">
        <f t="shared" ca="1" si="3058"/>
        <v>0</v>
      </c>
      <c r="N2244" s="1">
        <f t="shared" ca="1" si="3058"/>
        <v>0</v>
      </c>
      <c r="O2244" s="1">
        <f t="shared" ca="1" si="3058"/>
        <v>0</v>
      </c>
      <c r="P2244" s="1">
        <f t="shared" ca="1" si="3058"/>
        <v>0</v>
      </c>
      <c r="Q2244" s="1">
        <f t="shared" ca="1" si="3058"/>
        <v>0</v>
      </c>
      <c r="R2244" s="1">
        <f t="shared" ca="1" si="3058"/>
        <v>0</v>
      </c>
      <c r="S2244" s="1">
        <f t="shared" ca="1" si="3058"/>
        <v>0</v>
      </c>
      <c r="T2244" s="1">
        <f t="shared" ca="1" si="3058"/>
        <v>0</v>
      </c>
      <c r="U2244" s="1">
        <f t="shared" ca="1" si="3059"/>
        <v>0</v>
      </c>
      <c r="V2244" s="1">
        <f t="shared" ca="1" si="3059"/>
        <v>0</v>
      </c>
      <c r="W2244" s="1">
        <f t="shared" ca="1" si="3059"/>
        <v>0</v>
      </c>
      <c r="X2244" s="1">
        <f t="shared" ca="1" si="3059"/>
        <v>0</v>
      </c>
      <c r="Y2244" s="1">
        <f t="shared" ca="1" si="3059"/>
        <v>0</v>
      </c>
      <c r="Z2244" s="1">
        <f t="shared" ca="1" si="3059"/>
        <v>0</v>
      </c>
      <c r="AA2244" s="1">
        <f t="shared" ca="1" si="3059"/>
        <v>0</v>
      </c>
      <c r="AB2244" s="1">
        <f t="shared" ca="1" si="3059"/>
        <v>0</v>
      </c>
      <c r="AC2244" s="1">
        <f t="shared" ca="1" si="3059"/>
        <v>0</v>
      </c>
      <c r="AD2244" s="1">
        <f t="shared" ca="1" si="3059"/>
        <v>0</v>
      </c>
      <c r="AE2244" s="1">
        <f t="shared" ca="1" si="3059"/>
        <v>0</v>
      </c>
    </row>
    <row r="2245" spans="2:31" hidden="1">
      <c r="B2245" s="1">
        <f t="shared" si="3054"/>
        <v>0</v>
      </c>
      <c r="C2245" s="1">
        <f t="shared" si="3054"/>
        <v>0</v>
      </c>
      <c r="J2245" s="332">
        <f t="shared" si="3057"/>
        <v>84</v>
      </c>
      <c r="K2245" s="1">
        <f t="shared" ca="1" si="3058"/>
        <v>0</v>
      </c>
      <c r="L2245" s="1">
        <f t="shared" ca="1" si="3058"/>
        <v>0</v>
      </c>
      <c r="M2245" s="1">
        <f t="shared" ca="1" si="3058"/>
        <v>0</v>
      </c>
      <c r="N2245" s="1">
        <f t="shared" ca="1" si="3058"/>
        <v>0</v>
      </c>
      <c r="O2245" s="1">
        <f t="shared" ca="1" si="3058"/>
        <v>0</v>
      </c>
      <c r="P2245" s="1">
        <f t="shared" ca="1" si="3058"/>
        <v>0</v>
      </c>
      <c r="Q2245" s="1">
        <f t="shared" ca="1" si="3058"/>
        <v>0</v>
      </c>
      <c r="R2245" s="1">
        <f t="shared" ca="1" si="3058"/>
        <v>0</v>
      </c>
      <c r="S2245" s="1">
        <f t="shared" ca="1" si="3058"/>
        <v>0</v>
      </c>
      <c r="T2245" s="1">
        <f t="shared" ca="1" si="3058"/>
        <v>0</v>
      </c>
      <c r="U2245" s="1">
        <f t="shared" ca="1" si="3059"/>
        <v>0</v>
      </c>
      <c r="V2245" s="1">
        <f t="shared" ca="1" si="3059"/>
        <v>0</v>
      </c>
      <c r="W2245" s="1">
        <f t="shared" ca="1" si="3059"/>
        <v>0</v>
      </c>
      <c r="X2245" s="1">
        <f t="shared" ca="1" si="3059"/>
        <v>0</v>
      </c>
      <c r="Y2245" s="1">
        <f t="shared" ca="1" si="3059"/>
        <v>0</v>
      </c>
      <c r="Z2245" s="1">
        <f t="shared" ca="1" si="3059"/>
        <v>0</v>
      </c>
      <c r="AA2245" s="1">
        <f t="shared" ca="1" si="3059"/>
        <v>0</v>
      </c>
      <c r="AB2245" s="1">
        <f t="shared" ca="1" si="3059"/>
        <v>0</v>
      </c>
      <c r="AC2245" s="1">
        <f t="shared" ca="1" si="3059"/>
        <v>0</v>
      </c>
      <c r="AD2245" s="1">
        <f t="shared" ca="1" si="3059"/>
        <v>0</v>
      </c>
      <c r="AE2245" s="1">
        <f t="shared" ca="1" si="3059"/>
        <v>0</v>
      </c>
    </row>
    <row r="2246" spans="2:31" hidden="1">
      <c r="B2246" s="1">
        <f t="shared" si="3054"/>
        <v>0</v>
      </c>
      <c r="C2246" s="1">
        <f t="shared" si="3054"/>
        <v>0</v>
      </c>
      <c r="J2246" s="332">
        <f t="shared" si="3057"/>
        <v>91</v>
      </c>
      <c r="K2246" s="1">
        <f t="shared" ca="1" si="3058"/>
        <v>0</v>
      </c>
      <c r="L2246" s="1">
        <f t="shared" ca="1" si="3058"/>
        <v>0</v>
      </c>
      <c r="M2246" s="1">
        <f t="shared" ca="1" si="3058"/>
        <v>0</v>
      </c>
      <c r="N2246" s="1">
        <f t="shared" ca="1" si="3058"/>
        <v>0</v>
      </c>
      <c r="O2246" s="1">
        <f t="shared" ca="1" si="3058"/>
        <v>0</v>
      </c>
      <c r="P2246" s="1">
        <f t="shared" ca="1" si="3058"/>
        <v>0</v>
      </c>
      <c r="Q2246" s="1">
        <f t="shared" ca="1" si="3058"/>
        <v>0</v>
      </c>
      <c r="R2246" s="1">
        <f t="shared" ca="1" si="3058"/>
        <v>0</v>
      </c>
      <c r="S2246" s="1">
        <f t="shared" ca="1" si="3058"/>
        <v>0</v>
      </c>
      <c r="T2246" s="1">
        <f t="shared" ca="1" si="3058"/>
        <v>0</v>
      </c>
      <c r="U2246" s="1">
        <f t="shared" ca="1" si="3059"/>
        <v>0</v>
      </c>
      <c r="V2246" s="1">
        <f t="shared" ca="1" si="3059"/>
        <v>0</v>
      </c>
      <c r="W2246" s="1">
        <f t="shared" ca="1" si="3059"/>
        <v>0</v>
      </c>
      <c r="X2246" s="1">
        <f t="shared" ca="1" si="3059"/>
        <v>0</v>
      </c>
      <c r="Y2246" s="1">
        <f t="shared" ca="1" si="3059"/>
        <v>0</v>
      </c>
      <c r="Z2246" s="1">
        <f t="shared" ca="1" si="3059"/>
        <v>0</v>
      </c>
      <c r="AA2246" s="1">
        <f t="shared" ca="1" si="3059"/>
        <v>0</v>
      </c>
      <c r="AB2246" s="1">
        <f t="shared" ca="1" si="3059"/>
        <v>0</v>
      </c>
      <c r="AC2246" s="1">
        <f t="shared" ca="1" si="3059"/>
        <v>0</v>
      </c>
      <c r="AD2246" s="1">
        <f t="shared" ca="1" si="3059"/>
        <v>0</v>
      </c>
      <c r="AE2246" s="1">
        <f t="shared" ca="1" si="3059"/>
        <v>0</v>
      </c>
    </row>
    <row r="2247" spans="2:31" hidden="1">
      <c r="B2247" s="1">
        <f t="shared" si="3054"/>
        <v>0</v>
      </c>
      <c r="C2247" s="1">
        <f t="shared" si="3054"/>
        <v>0</v>
      </c>
      <c r="J2247" s="332">
        <f t="shared" si="3057"/>
        <v>98</v>
      </c>
      <c r="K2247" s="1">
        <f t="shared" ca="1" si="3058"/>
        <v>0</v>
      </c>
      <c r="L2247" s="1">
        <f t="shared" ca="1" si="3058"/>
        <v>0</v>
      </c>
      <c r="M2247" s="1">
        <f t="shared" ca="1" si="3058"/>
        <v>0</v>
      </c>
      <c r="N2247" s="1">
        <f t="shared" ca="1" si="3058"/>
        <v>0</v>
      </c>
      <c r="O2247" s="1">
        <f t="shared" ca="1" si="3058"/>
        <v>0</v>
      </c>
      <c r="P2247" s="1">
        <f t="shared" ca="1" si="3058"/>
        <v>0</v>
      </c>
      <c r="Q2247" s="1">
        <f t="shared" ca="1" si="3058"/>
        <v>0</v>
      </c>
      <c r="R2247" s="1">
        <f t="shared" ca="1" si="3058"/>
        <v>0</v>
      </c>
      <c r="S2247" s="1">
        <f t="shared" ca="1" si="3058"/>
        <v>0</v>
      </c>
      <c r="T2247" s="1">
        <f t="shared" ca="1" si="3058"/>
        <v>0</v>
      </c>
      <c r="U2247" s="1">
        <f t="shared" ca="1" si="3059"/>
        <v>0</v>
      </c>
      <c r="V2247" s="1">
        <f t="shared" ca="1" si="3059"/>
        <v>0</v>
      </c>
      <c r="W2247" s="1">
        <f t="shared" ca="1" si="3059"/>
        <v>0</v>
      </c>
      <c r="X2247" s="1">
        <f t="shared" ca="1" si="3059"/>
        <v>0</v>
      </c>
      <c r="Y2247" s="1">
        <f t="shared" ca="1" si="3059"/>
        <v>0</v>
      </c>
      <c r="Z2247" s="1">
        <f t="shared" ca="1" si="3059"/>
        <v>0</v>
      </c>
      <c r="AA2247" s="1">
        <f t="shared" ca="1" si="3059"/>
        <v>0</v>
      </c>
      <c r="AB2247" s="1">
        <f t="shared" ca="1" si="3059"/>
        <v>0</v>
      </c>
      <c r="AC2247" s="1">
        <f t="shared" ca="1" si="3059"/>
        <v>0</v>
      </c>
      <c r="AD2247" s="1">
        <f t="shared" ca="1" si="3059"/>
        <v>0</v>
      </c>
      <c r="AE2247" s="1">
        <f t="shared" ca="1" si="3059"/>
        <v>0</v>
      </c>
    </row>
    <row r="2248" spans="2:31" hidden="1">
      <c r="B2248" s="1">
        <f t="shared" si="3054"/>
        <v>0</v>
      </c>
      <c r="C2248" s="1">
        <f t="shared" si="3054"/>
        <v>0</v>
      </c>
      <c r="J2248" s="332">
        <f t="shared" si="3057"/>
        <v>105</v>
      </c>
      <c r="K2248" s="1">
        <f t="shared" ca="1" si="3058"/>
        <v>0</v>
      </c>
      <c r="L2248" s="1">
        <f t="shared" ca="1" si="3058"/>
        <v>0</v>
      </c>
      <c r="M2248" s="1">
        <f t="shared" ca="1" si="3058"/>
        <v>0</v>
      </c>
      <c r="N2248" s="1">
        <f t="shared" ca="1" si="3058"/>
        <v>0</v>
      </c>
      <c r="O2248" s="1">
        <f t="shared" ca="1" si="3058"/>
        <v>0</v>
      </c>
      <c r="P2248" s="1">
        <f t="shared" ca="1" si="3058"/>
        <v>0</v>
      </c>
      <c r="Q2248" s="1">
        <f t="shared" ca="1" si="3058"/>
        <v>0</v>
      </c>
      <c r="R2248" s="1">
        <f t="shared" ca="1" si="3058"/>
        <v>0</v>
      </c>
      <c r="S2248" s="1">
        <f t="shared" ca="1" si="3058"/>
        <v>0</v>
      </c>
      <c r="T2248" s="1">
        <f t="shared" ca="1" si="3058"/>
        <v>0</v>
      </c>
      <c r="U2248" s="1">
        <f t="shared" ca="1" si="3059"/>
        <v>0</v>
      </c>
      <c r="V2248" s="1">
        <f t="shared" ca="1" si="3059"/>
        <v>0</v>
      </c>
      <c r="W2248" s="1">
        <f t="shared" ca="1" si="3059"/>
        <v>0</v>
      </c>
      <c r="X2248" s="1">
        <f t="shared" ca="1" si="3059"/>
        <v>0</v>
      </c>
      <c r="Y2248" s="1">
        <f t="shared" ca="1" si="3059"/>
        <v>0</v>
      </c>
      <c r="Z2248" s="1">
        <f t="shared" ca="1" si="3059"/>
        <v>0</v>
      </c>
      <c r="AA2248" s="1">
        <f t="shared" ca="1" si="3059"/>
        <v>0</v>
      </c>
      <c r="AB2248" s="1">
        <f t="shared" ca="1" si="3059"/>
        <v>0</v>
      </c>
      <c r="AC2248" s="1">
        <f t="shared" ca="1" si="3059"/>
        <v>0</v>
      </c>
      <c r="AD2248" s="1">
        <f t="shared" ca="1" si="3059"/>
        <v>0</v>
      </c>
      <c r="AE2248" s="1">
        <f t="shared" ca="1" si="3059"/>
        <v>0</v>
      </c>
    </row>
    <row r="2249" spans="2:31" hidden="1">
      <c r="B2249" s="1">
        <f t="shared" si="3054"/>
        <v>0</v>
      </c>
      <c r="C2249" s="1">
        <f t="shared" si="3054"/>
        <v>0</v>
      </c>
      <c r="J2249" s="332">
        <f t="shared" si="3057"/>
        <v>112</v>
      </c>
      <c r="K2249" s="1">
        <f t="shared" ca="1" si="3058"/>
        <v>0</v>
      </c>
      <c r="L2249" s="1">
        <f t="shared" ca="1" si="3058"/>
        <v>0</v>
      </c>
      <c r="M2249" s="1">
        <f t="shared" ca="1" si="3058"/>
        <v>0</v>
      </c>
      <c r="N2249" s="1">
        <f t="shared" ca="1" si="3058"/>
        <v>0</v>
      </c>
      <c r="O2249" s="1">
        <f t="shared" ca="1" si="3058"/>
        <v>0</v>
      </c>
      <c r="P2249" s="1">
        <f t="shared" ca="1" si="3058"/>
        <v>0</v>
      </c>
      <c r="Q2249" s="1">
        <f t="shared" ca="1" si="3058"/>
        <v>0</v>
      </c>
      <c r="R2249" s="1">
        <f t="shared" ca="1" si="3058"/>
        <v>0</v>
      </c>
      <c r="S2249" s="1">
        <f t="shared" ca="1" si="3058"/>
        <v>0</v>
      </c>
      <c r="T2249" s="1">
        <f t="shared" ca="1" si="3058"/>
        <v>0</v>
      </c>
      <c r="U2249" s="1">
        <f t="shared" ca="1" si="3059"/>
        <v>0</v>
      </c>
      <c r="V2249" s="1">
        <f t="shared" ca="1" si="3059"/>
        <v>0</v>
      </c>
      <c r="W2249" s="1">
        <f t="shared" ca="1" si="3059"/>
        <v>0</v>
      </c>
      <c r="X2249" s="1">
        <f t="shared" ca="1" si="3059"/>
        <v>0</v>
      </c>
      <c r="Y2249" s="1">
        <f t="shared" ca="1" si="3059"/>
        <v>0</v>
      </c>
      <c r="Z2249" s="1">
        <f t="shared" ca="1" si="3059"/>
        <v>0</v>
      </c>
      <c r="AA2249" s="1">
        <f t="shared" ca="1" si="3059"/>
        <v>0</v>
      </c>
      <c r="AB2249" s="1">
        <f t="shared" ca="1" si="3059"/>
        <v>0</v>
      </c>
      <c r="AC2249" s="1">
        <f t="shared" ca="1" si="3059"/>
        <v>0</v>
      </c>
      <c r="AD2249" s="1">
        <f t="shared" ca="1" si="3059"/>
        <v>0</v>
      </c>
      <c r="AE2249" s="1">
        <f t="shared" ca="1" si="3059"/>
        <v>0</v>
      </c>
    </row>
    <row r="2250" spans="2:31" hidden="1">
      <c r="B2250" s="1">
        <f t="shared" si="3054"/>
        <v>0</v>
      </c>
      <c r="C2250" s="1">
        <f t="shared" si="3054"/>
        <v>0</v>
      </c>
      <c r="J2250" s="332">
        <f t="shared" si="3057"/>
        <v>119</v>
      </c>
      <c r="K2250" s="1">
        <f t="shared" ca="1" si="3058"/>
        <v>0</v>
      </c>
      <c r="L2250" s="1">
        <f t="shared" ca="1" si="3058"/>
        <v>0</v>
      </c>
      <c r="M2250" s="1">
        <f t="shared" ca="1" si="3058"/>
        <v>0</v>
      </c>
      <c r="N2250" s="1">
        <f t="shared" ca="1" si="3058"/>
        <v>0</v>
      </c>
      <c r="O2250" s="1">
        <f t="shared" ca="1" si="3058"/>
        <v>0</v>
      </c>
      <c r="P2250" s="1">
        <f t="shared" ca="1" si="3058"/>
        <v>0</v>
      </c>
      <c r="Q2250" s="1">
        <f t="shared" ca="1" si="3058"/>
        <v>0</v>
      </c>
      <c r="R2250" s="1">
        <f t="shared" ca="1" si="3058"/>
        <v>0</v>
      </c>
      <c r="S2250" s="1">
        <f t="shared" ca="1" si="3058"/>
        <v>0</v>
      </c>
      <c r="T2250" s="1">
        <f t="shared" ca="1" si="3058"/>
        <v>0</v>
      </c>
      <c r="U2250" s="1">
        <f t="shared" ca="1" si="3059"/>
        <v>0</v>
      </c>
      <c r="V2250" s="1">
        <f t="shared" ca="1" si="3059"/>
        <v>0</v>
      </c>
      <c r="W2250" s="1">
        <f t="shared" ca="1" si="3059"/>
        <v>0</v>
      </c>
      <c r="X2250" s="1">
        <f t="shared" ca="1" si="3059"/>
        <v>0</v>
      </c>
      <c r="Y2250" s="1">
        <f t="shared" ca="1" si="3059"/>
        <v>0</v>
      </c>
      <c r="Z2250" s="1">
        <f t="shared" ca="1" si="3059"/>
        <v>0</v>
      </c>
      <c r="AA2250" s="1">
        <f t="shared" ca="1" si="3059"/>
        <v>0</v>
      </c>
      <c r="AB2250" s="1">
        <f t="shared" ca="1" si="3059"/>
        <v>0</v>
      </c>
      <c r="AC2250" s="1">
        <f t="shared" ca="1" si="3059"/>
        <v>0</v>
      </c>
      <c r="AD2250" s="1">
        <f t="shared" ca="1" si="3059"/>
        <v>0</v>
      </c>
      <c r="AE2250" s="1">
        <f t="shared" ca="1" si="3059"/>
        <v>0</v>
      </c>
    </row>
    <row r="2251" spans="2:31" hidden="1">
      <c r="B2251" s="1">
        <f t="shared" si="3054"/>
        <v>0</v>
      </c>
      <c r="C2251" s="1">
        <f t="shared" si="3054"/>
        <v>0</v>
      </c>
      <c r="J2251" s="332">
        <f t="shared" si="3057"/>
        <v>126</v>
      </c>
      <c r="K2251" s="1">
        <f t="shared" ca="1" si="3058"/>
        <v>0</v>
      </c>
      <c r="L2251" s="1">
        <f t="shared" ca="1" si="3058"/>
        <v>0</v>
      </c>
      <c r="M2251" s="1">
        <f t="shared" ca="1" si="3058"/>
        <v>0</v>
      </c>
      <c r="N2251" s="1">
        <f t="shared" ca="1" si="3058"/>
        <v>0</v>
      </c>
      <c r="O2251" s="1">
        <f t="shared" ca="1" si="3058"/>
        <v>0</v>
      </c>
      <c r="P2251" s="1">
        <f t="shared" ca="1" si="3058"/>
        <v>0</v>
      </c>
      <c r="Q2251" s="1">
        <f t="shared" ca="1" si="3058"/>
        <v>0</v>
      </c>
      <c r="R2251" s="1">
        <f t="shared" ca="1" si="3058"/>
        <v>0</v>
      </c>
      <c r="S2251" s="1">
        <f t="shared" ca="1" si="3058"/>
        <v>0</v>
      </c>
      <c r="T2251" s="1">
        <f t="shared" ca="1" si="3058"/>
        <v>0</v>
      </c>
      <c r="U2251" s="1">
        <f t="shared" ca="1" si="3059"/>
        <v>0</v>
      </c>
      <c r="V2251" s="1">
        <f t="shared" ca="1" si="3059"/>
        <v>0</v>
      </c>
      <c r="W2251" s="1">
        <f t="shared" ca="1" si="3059"/>
        <v>0</v>
      </c>
      <c r="X2251" s="1">
        <f t="shared" ca="1" si="3059"/>
        <v>0</v>
      </c>
      <c r="Y2251" s="1">
        <f t="shared" ca="1" si="3059"/>
        <v>0</v>
      </c>
      <c r="Z2251" s="1">
        <f t="shared" ca="1" si="3059"/>
        <v>0</v>
      </c>
      <c r="AA2251" s="1">
        <f t="shared" ca="1" si="3059"/>
        <v>0</v>
      </c>
      <c r="AB2251" s="1">
        <f t="shared" ca="1" si="3059"/>
        <v>0</v>
      </c>
      <c r="AC2251" s="1">
        <f t="shared" ca="1" si="3059"/>
        <v>0</v>
      </c>
      <c r="AD2251" s="1">
        <f t="shared" ca="1" si="3059"/>
        <v>0</v>
      </c>
      <c r="AE2251" s="1">
        <f t="shared" ca="1" si="3059"/>
        <v>0</v>
      </c>
    </row>
    <row r="2252" spans="2:31" hidden="1">
      <c r="B2252" s="1">
        <f t="shared" si="3054"/>
        <v>0</v>
      </c>
      <c r="C2252" s="1">
        <f t="shared" si="3054"/>
        <v>0</v>
      </c>
      <c r="J2252" s="332">
        <f t="shared" si="3057"/>
        <v>133</v>
      </c>
      <c r="K2252" s="1">
        <f t="shared" ca="1" si="3058"/>
        <v>0</v>
      </c>
      <c r="L2252" s="1">
        <f t="shared" ca="1" si="3058"/>
        <v>0</v>
      </c>
      <c r="M2252" s="1">
        <f t="shared" ca="1" si="3058"/>
        <v>0</v>
      </c>
      <c r="N2252" s="1">
        <f t="shared" ca="1" si="3058"/>
        <v>0</v>
      </c>
      <c r="O2252" s="1">
        <f t="shared" ca="1" si="3058"/>
        <v>0</v>
      </c>
      <c r="P2252" s="1">
        <f t="shared" ca="1" si="3058"/>
        <v>0</v>
      </c>
      <c r="Q2252" s="1">
        <f t="shared" ca="1" si="3058"/>
        <v>0</v>
      </c>
      <c r="R2252" s="1">
        <f t="shared" ca="1" si="3058"/>
        <v>0</v>
      </c>
      <c r="S2252" s="1">
        <f t="shared" ca="1" si="3058"/>
        <v>0</v>
      </c>
      <c r="T2252" s="1">
        <f t="shared" ca="1" si="3058"/>
        <v>0</v>
      </c>
      <c r="U2252" s="1">
        <f t="shared" ca="1" si="3059"/>
        <v>0</v>
      </c>
      <c r="V2252" s="1">
        <f t="shared" ca="1" si="3059"/>
        <v>0</v>
      </c>
      <c r="W2252" s="1">
        <f t="shared" ca="1" si="3059"/>
        <v>0</v>
      </c>
      <c r="X2252" s="1">
        <f t="shared" ca="1" si="3059"/>
        <v>0</v>
      </c>
      <c r="Y2252" s="1">
        <f t="shared" ca="1" si="3059"/>
        <v>0</v>
      </c>
      <c r="Z2252" s="1">
        <f t="shared" ca="1" si="3059"/>
        <v>0</v>
      </c>
      <c r="AA2252" s="1">
        <f t="shared" ca="1" si="3059"/>
        <v>0</v>
      </c>
      <c r="AB2252" s="1">
        <f t="shared" ca="1" si="3059"/>
        <v>0</v>
      </c>
      <c r="AC2252" s="1">
        <f t="shared" ca="1" si="3059"/>
        <v>0</v>
      </c>
      <c r="AD2252" s="1">
        <f t="shared" ca="1" si="3059"/>
        <v>0</v>
      </c>
      <c r="AE2252" s="1">
        <f t="shared" ca="1" si="3059"/>
        <v>0</v>
      </c>
    </row>
    <row r="2253" spans="2:31" hidden="1">
      <c r="B2253" s="1">
        <f t="shared" ref="B2253:C2272" si="3060">B438</f>
        <v>0</v>
      </c>
      <c r="C2253" s="1">
        <f t="shared" si="3060"/>
        <v>0</v>
      </c>
      <c r="J2253" s="332">
        <f t="shared" si="3057"/>
        <v>140</v>
      </c>
      <c r="K2253" s="1">
        <f t="shared" ref="K2253:T2262" ca="1" si="3061">OFFSET($K$1611,$J2253,COLUMN()-11)</f>
        <v>0</v>
      </c>
      <c r="L2253" s="1">
        <f t="shared" ca="1" si="3061"/>
        <v>0</v>
      </c>
      <c r="M2253" s="1">
        <f t="shared" ca="1" si="3061"/>
        <v>0</v>
      </c>
      <c r="N2253" s="1">
        <f t="shared" ca="1" si="3061"/>
        <v>0</v>
      </c>
      <c r="O2253" s="1">
        <f t="shared" ca="1" si="3061"/>
        <v>0</v>
      </c>
      <c r="P2253" s="1">
        <f t="shared" ca="1" si="3061"/>
        <v>0</v>
      </c>
      <c r="Q2253" s="1">
        <f t="shared" ca="1" si="3061"/>
        <v>0</v>
      </c>
      <c r="R2253" s="1">
        <f t="shared" ca="1" si="3061"/>
        <v>0</v>
      </c>
      <c r="S2253" s="1">
        <f t="shared" ca="1" si="3061"/>
        <v>0</v>
      </c>
      <c r="T2253" s="1">
        <f t="shared" ca="1" si="3061"/>
        <v>0</v>
      </c>
      <c r="U2253" s="1">
        <f t="shared" ref="U2253:AE2262" ca="1" si="3062">OFFSET($K$1611,$J2253,COLUMN()-11)</f>
        <v>0</v>
      </c>
      <c r="V2253" s="1">
        <f t="shared" ca="1" si="3062"/>
        <v>0</v>
      </c>
      <c r="W2253" s="1">
        <f t="shared" ca="1" si="3062"/>
        <v>0</v>
      </c>
      <c r="X2253" s="1">
        <f t="shared" ca="1" si="3062"/>
        <v>0</v>
      </c>
      <c r="Y2253" s="1">
        <f t="shared" ca="1" si="3062"/>
        <v>0</v>
      </c>
      <c r="Z2253" s="1">
        <f t="shared" ca="1" si="3062"/>
        <v>0</v>
      </c>
      <c r="AA2253" s="1">
        <f t="shared" ca="1" si="3062"/>
        <v>0</v>
      </c>
      <c r="AB2253" s="1">
        <f t="shared" ca="1" si="3062"/>
        <v>0</v>
      </c>
      <c r="AC2253" s="1">
        <f t="shared" ca="1" si="3062"/>
        <v>0</v>
      </c>
      <c r="AD2253" s="1">
        <f t="shared" ca="1" si="3062"/>
        <v>0</v>
      </c>
      <c r="AE2253" s="1">
        <f t="shared" ca="1" si="3062"/>
        <v>0</v>
      </c>
    </row>
    <row r="2254" spans="2:31" hidden="1">
      <c r="B2254" s="1">
        <f t="shared" si="3060"/>
        <v>0</v>
      </c>
      <c r="C2254" s="1">
        <f t="shared" si="3060"/>
        <v>0</v>
      </c>
      <c r="J2254" s="332">
        <f t="shared" si="3057"/>
        <v>147</v>
      </c>
      <c r="K2254" s="1">
        <f t="shared" ca="1" si="3061"/>
        <v>0</v>
      </c>
      <c r="L2254" s="1">
        <f t="shared" ca="1" si="3061"/>
        <v>0</v>
      </c>
      <c r="M2254" s="1">
        <f t="shared" ca="1" si="3061"/>
        <v>0</v>
      </c>
      <c r="N2254" s="1">
        <f t="shared" ca="1" si="3061"/>
        <v>0</v>
      </c>
      <c r="O2254" s="1">
        <f t="shared" ca="1" si="3061"/>
        <v>0</v>
      </c>
      <c r="P2254" s="1">
        <f t="shared" ca="1" si="3061"/>
        <v>0</v>
      </c>
      <c r="Q2254" s="1">
        <f t="shared" ca="1" si="3061"/>
        <v>0</v>
      </c>
      <c r="R2254" s="1">
        <f t="shared" ca="1" si="3061"/>
        <v>0</v>
      </c>
      <c r="S2254" s="1">
        <f t="shared" ca="1" si="3061"/>
        <v>0</v>
      </c>
      <c r="T2254" s="1">
        <f t="shared" ca="1" si="3061"/>
        <v>0</v>
      </c>
      <c r="U2254" s="1">
        <f t="shared" ca="1" si="3062"/>
        <v>0</v>
      </c>
      <c r="V2254" s="1">
        <f t="shared" ca="1" si="3062"/>
        <v>0</v>
      </c>
      <c r="W2254" s="1">
        <f t="shared" ca="1" si="3062"/>
        <v>0</v>
      </c>
      <c r="X2254" s="1">
        <f t="shared" ca="1" si="3062"/>
        <v>0</v>
      </c>
      <c r="Y2254" s="1">
        <f t="shared" ca="1" si="3062"/>
        <v>0</v>
      </c>
      <c r="Z2254" s="1">
        <f t="shared" ca="1" si="3062"/>
        <v>0</v>
      </c>
      <c r="AA2254" s="1">
        <f t="shared" ca="1" si="3062"/>
        <v>0</v>
      </c>
      <c r="AB2254" s="1">
        <f t="shared" ca="1" si="3062"/>
        <v>0</v>
      </c>
      <c r="AC2254" s="1">
        <f t="shared" ca="1" si="3062"/>
        <v>0</v>
      </c>
      <c r="AD2254" s="1">
        <f t="shared" ca="1" si="3062"/>
        <v>0</v>
      </c>
      <c r="AE2254" s="1">
        <f t="shared" ca="1" si="3062"/>
        <v>0</v>
      </c>
    </row>
    <row r="2255" spans="2:31" hidden="1">
      <c r="B2255" s="1">
        <f t="shared" si="3060"/>
        <v>0</v>
      </c>
      <c r="C2255" s="1">
        <f t="shared" si="3060"/>
        <v>0</v>
      </c>
      <c r="J2255" s="332">
        <f t="shared" si="3057"/>
        <v>154</v>
      </c>
      <c r="K2255" s="1">
        <f t="shared" ca="1" si="3061"/>
        <v>0</v>
      </c>
      <c r="L2255" s="1">
        <f t="shared" ca="1" si="3061"/>
        <v>0</v>
      </c>
      <c r="M2255" s="1">
        <f t="shared" ca="1" si="3061"/>
        <v>0</v>
      </c>
      <c r="N2255" s="1">
        <f t="shared" ca="1" si="3061"/>
        <v>0</v>
      </c>
      <c r="O2255" s="1">
        <f t="shared" ca="1" si="3061"/>
        <v>0</v>
      </c>
      <c r="P2255" s="1">
        <f t="shared" ca="1" si="3061"/>
        <v>0</v>
      </c>
      <c r="Q2255" s="1">
        <f t="shared" ca="1" si="3061"/>
        <v>0</v>
      </c>
      <c r="R2255" s="1">
        <f t="shared" ca="1" si="3061"/>
        <v>0</v>
      </c>
      <c r="S2255" s="1">
        <f t="shared" ca="1" si="3061"/>
        <v>0</v>
      </c>
      <c r="T2255" s="1">
        <f t="shared" ca="1" si="3061"/>
        <v>0</v>
      </c>
      <c r="U2255" s="1">
        <f t="shared" ca="1" si="3062"/>
        <v>0</v>
      </c>
      <c r="V2255" s="1">
        <f t="shared" ca="1" si="3062"/>
        <v>0</v>
      </c>
      <c r="W2255" s="1">
        <f t="shared" ca="1" si="3062"/>
        <v>0</v>
      </c>
      <c r="X2255" s="1">
        <f t="shared" ca="1" si="3062"/>
        <v>0</v>
      </c>
      <c r="Y2255" s="1">
        <f t="shared" ca="1" si="3062"/>
        <v>0</v>
      </c>
      <c r="Z2255" s="1">
        <f t="shared" ca="1" si="3062"/>
        <v>0</v>
      </c>
      <c r="AA2255" s="1">
        <f t="shared" ca="1" si="3062"/>
        <v>0</v>
      </c>
      <c r="AB2255" s="1">
        <f t="shared" ca="1" si="3062"/>
        <v>0</v>
      </c>
      <c r="AC2255" s="1">
        <f t="shared" ca="1" si="3062"/>
        <v>0</v>
      </c>
      <c r="AD2255" s="1">
        <f t="shared" ca="1" si="3062"/>
        <v>0</v>
      </c>
      <c r="AE2255" s="1">
        <f t="shared" ca="1" si="3062"/>
        <v>0</v>
      </c>
    </row>
    <row r="2256" spans="2:31" hidden="1">
      <c r="B2256" s="1">
        <f t="shared" si="3060"/>
        <v>0</v>
      </c>
      <c r="C2256" s="1">
        <f t="shared" si="3060"/>
        <v>0</v>
      </c>
      <c r="J2256" s="332">
        <f t="shared" si="3057"/>
        <v>161</v>
      </c>
      <c r="K2256" s="1">
        <f t="shared" ca="1" si="3061"/>
        <v>0</v>
      </c>
      <c r="L2256" s="1">
        <f t="shared" ca="1" si="3061"/>
        <v>0</v>
      </c>
      <c r="M2256" s="1">
        <f t="shared" ca="1" si="3061"/>
        <v>0</v>
      </c>
      <c r="N2256" s="1">
        <f t="shared" ca="1" si="3061"/>
        <v>0</v>
      </c>
      <c r="O2256" s="1">
        <f t="shared" ca="1" si="3061"/>
        <v>0</v>
      </c>
      <c r="P2256" s="1">
        <f t="shared" ca="1" si="3061"/>
        <v>0</v>
      </c>
      <c r="Q2256" s="1">
        <f t="shared" ca="1" si="3061"/>
        <v>0</v>
      </c>
      <c r="R2256" s="1">
        <f t="shared" ca="1" si="3061"/>
        <v>0</v>
      </c>
      <c r="S2256" s="1">
        <f t="shared" ca="1" si="3061"/>
        <v>0</v>
      </c>
      <c r="T2256" s="1">
        <f t="shared" ca="1" si="3061"/>
        <v>0</v>
      </c>
      <c r="U2256" s="1">
        <f t="shared" ca="1" si="3062"/>
        <v>0</v>
      </c>
      <c r="V2256" s="1">
        <f t="shared" ca="1" si="3062"/>
        <v>0</v>
      </c>
      <c r="W2256" s="1">
        <f t="shared" ca="1" si="3062"/>
        <v>0</v>
      </c>
      <c r="X2256" s="1">
        <f t="shared" ca="1" si="3062"/>
        <v>0</v>
      </c>
      <c r="Y2256" s="1">
        <f t="shared" ca="1" si="3062"/>
        <v>0</v>
      </c>
      <c r="Z2256" s="1">
        <f t="shared" ca="1" si="3062"/>
        <v>0</v>
      </c>
      <c r="AA2256" s="1">
        <f t="shared" ca="1" si="3062"/>
        <v>0</v>
      </c>
      <c r="AB2256" s="1">
        <f t="shared" ca="1" si="3062"/>
        <v>0</v>
      </c>
      <c r="AC2256" s="1">
        <f t="shared" ca="1" si="3062"/>
        <v>0</v>
      </c>
      <c r="AD2256" s="1">
        <f t="shared" ca="1" si="3062"/>
        <v>0</v>
      </c>
      <c r="AE2256" s="1">
        <f t="shared" ca="1" si="3062"/>
        <v>0</v>
      </c>
    </row>
    <row r="2257" spans="2:31" hidden="1">
      <c r="B2257" s="1">
        <f t="shared" si="3060"/>
        <v>0</v>
      </c>
      <c r="C2257" s="1">
        <f t="shared" si="3060"/>
        <v>0</v>
      </c>
      <c r="J2257" s="332">
        <f t="shared" si="3057"/>
        <v>168</v>
      </c>
      <c r="K2257" s="1">
        <f t="shared" ca="1" si="3061"/>
        <v>0</v>
      </c>
      <c r="L2257" s="1">
        <f t="shared" ca="1" si="3061"/>
        <v>0</v>
      </c>
      <c r="M2257" s="1">
        <f t="shared" ca="1" si="3061"/>
        <v>0</v>
      </c>
      <c r="N2257" s="1">
        <f t="shared" ca="1" si="3061"/>
        <v>0</v>
      </c>
      <c r="O2257" s="1">
        <f t="shared" ca="1" si="3061"/>
        <v>0</v>
      </c>
      <c r="P2257" s="1">
        <f t="shared" ca="1" si="3061"/>
        <v>0</v>
      </c>
      <c r="Q2257" s="1">
        <f t="shared" ca="1" si="3061"/>
        <v>0</v>
      </c>
      <c r="R2257" s="1">
        <f t="shared" ca="1" si="3061"/>
        <v>0</v>
      </c>
      <c r="S2257" s="1">
        <f t="shared" ca="1" si="3061"/>
        <v>0</v>
      </c>
      <c r="T2257" s="1">
        <f t="shared" ca="1" si="3061"/>
        <v>0</v>
      </c>
      <c r="U2257" s="1">
        <f t="shared" ca="1" si="3062"/>
        <v>0</v>
      </c>
      <c r="V2257" s="1">
        <f t="shared" ca="1" si="3062"/>
        <v>0</v>
      </c>
      <c r="W2257" s="1">
        <f t="shared" ca="1" si="3062"/>
        <v>0</v>
      </c>
      <c r="X2257" s="1">
        <f t="shared" ca="1" si="3062"/>
        <v>0</v>
      </c>
      <c r="Y2257" s="1">
        <f t="shared" ca="1" si="3062"/>
        <v>0</v>
      </c>
      <c r="Z2257" s="1">
        <f t="shared" ca="1" si="3062"/>
        <v>0</v>
      </c>
      <c r="AA2257" s="1">
        <f t="shared" ca="1" si="3062"/>
        <v>0</v>
      </c>
      <c r="AB2257" s="1">
        <f t="shared" ca="1" si="3062"/>
        <v>0</v>
      </c>
      <c r="AC2257" s="1">
        <f t="shared" ca="1" si="3062"/>
        <v>0</v>
      </c>
      <c r="AD2257" s="1">
        <f t="shared" ca="1" si="3062"/>
        <v>0</v>
      </c>
      <c r="AE2257" s="1">
        <f t="shared" ca="1" si="3062"/>
        <v>0</v>
      </c>
    </row>
    <row r="2258" spans="2:31" hidden="1">
      <c r="B2258" s="1">
        <f t="shared" si="3060"/>
        <v>0</v>
      </c>
      <c r="C2258" s="1">
        <f t="shared" si="3060"/>
        <v>0</v>
      </c>
      <c r="J2258" s="332">
        <f t="shared" si="3057"/>
        <v>175</v>
      </c>
      <c r="K2258" s="1">
        <f t="shared" ca="1" si="3061"/>
        <v>0</v>
      </c>
      <c r="L2258" s="1">
        <f t="shared" ca="1" si="3061"/>
        <v>0</v>
      </c>
      <c r="M2258" s="1">
        <f t="shared" ca="1" si="3061"/>
        <v>0</v>
      </c>
      <c r="N2258" s="1">
        <f t="shared" ca="1" si="3061"/>
        <v>0</v>
      </c>
      <c r="O2258" s="1">
        <f t="shared" ca="1" si="3061"/>
        <v>0</v>
      </c>
      <c r="P2258" s="1">
        <f t="shared" ca="1" si="3061"/>
        <v>0</v>
      </c>
      <c r="Q2258" s="1">
        <f t="shared" ca="1" si="3061"/>
        <v>0</v>
      </c>
      <c r="R2258" s="1">
        <f t="shared" ca="1" si="3061"/>
        <v>0</v>
      </c>
      <c r="S2258" s="1">
        <f t="shared" ca="1" si="3061"/>
        <v>0</v>
      </c>
      <c r="T2258" s="1">
        <f t="shared" ca="1" si="3061"/>
        <v>0</v>
      </c>
      <c r="U2258" s="1">
        <f t="shared" ca="1" si="3062"/>
        <v>0</v>
      </c>
      <c r="V2258" s="1">
        <f t="shared" ca="1" si="3062"/>
        <v>0</v>
      </c>
      <c r="W2258" s="1">
        <f t="shared" ca="1" si="3062"/>
        <v>0</v>
      </c>
      <c r="X2258" s="1">
        <f t="shared" ca="1" si="3062"/>
        <v>0</v>
      </c>
      <c r="Y2258" s="1">
        <f t="shared" ca="1" si="3062"/>
        <v>0</v>
      </c>
      <c r="Z2258" s="1">
        <f t="shared" ca="1" si="3062"/>
        <v>0</v>
      </c>
      <c r="AA2258" s="1">
        <f t="shared" ca="1" si="3062"/>
        <v>0</v>
      </c>
      <c r="AB2258" s="1">
        <f t="shared" ca="1" si="3062"/>
        <v>0</v>
      </c>
      <c r="AC2258" s="1">
        <f t="shared" ca="1" si="3062"/>
        <v>0</v>
      </c>
      <c r="AD2258" s="1">
        <f t="shared" ca="1" si="3062"/>
        <v>0</v>
      </c>
      <c r="AE2258" s="1">
        <f t="shared" ca="1" si="3062"/>
        <v>0</v>
      </c>
    </row>
    <row r="2259" spans="2:31" hidden="1">
      <c r="B2259" s="1">
        <f t="shared" si="3060"/>
        <v>0</v>
      </c>
      <c r="C2259" s="1">
        <f t="shared" si="3060"/>
        <v>0</v>
      </c>
      <c r="J2259" s="332">
        <f t="shared" si="3057"/>
        <v>182</v>
      </c>
      <c r="K2259" s="1">
        <f t="shared" ca="1" si="3061"/>
        <v>0</v>
      </c>
      <c r="L2259" s="1">
        <f t="shared" ca="1" si="3061"/>
        <v>0</v>
      </c>
      <c r="M2259" s="1">
        <f t="shared" ca="1" si="3061"/>
        <v>0</v>
      </c>
      <c r="N2259" s="1">
        <f t="shared" ca="1" si="3061"/>
        <v>0</v>
      </c>
      <c r="O2259" s="1">
        <f t="shared" ca="1" si="3061"/>
        <v>0</v>
      </c>
      <c r="P2259" s="1">
        <f t="shared" ca="1" si="3061"/>
        <v>0</v>
      </c>
      <c r="Q2259" s="1">
        <f t="shared" ca="1" si="3061"/>
        <v>0</v>
      </c>
      <c r="R2259" s="1">
        <f t="shared" ca="1" si="3061"/>
        <v>0</v>
      </c>
      <c r="S2259" s="1">
        <f t="shared" ca="1" si="3061"/>
        <v>0</v>
      </c>
      <c r="T2259" s="1">
        <f t="shared" ca="1" si="3061"/>
        <v>0</v>
      </c>
      <c r="U2259" s="1">
        <f t="shared" ca="1" si="3062"/>
        <v>0</v>
      </c>
      <c r="V2259" s="1">
        <f t="shared" ca="1" si="3062"/>
        <v>0</v>
      </c>
      <c r="W2259" s="1">
        <f t="shared" ca="1" si="3062"/>
        <v>0</v>
      </c>
      <c r="X2259" s="1">
        <f t="shared" ca="1" si="3062"/>
        <v>0</v>
      </c>
      <c r="Y2259" s="1">
        <f t="shared" ca="1" si="3062"/>
        <v>0</v>
      </c>
      <c r="Z2259" s="1">
        <f t="shared" ca="1" si="3062"/>
        <v>0</v>
      </c>
      <c r="AA2259" s="1">
        <f t="shared" ca="1" si="3062"/>
        <v>0</v>
      </c>
      <c r="AB2259" s="1">
        <f t="shared" ca="1" si="3062"/>
        <v>0</v>
      </c>
      <c r="AC2259" s="1">
        <f t="shared" ca="1" si="3062"/>
        <v>0</v>
      </c>
      <c r="AD2259" s="1">
        <f t="shared" ca="1" si="3062"/>
        <v>0</v>
      </c>
      <c r="AE2259" s="1">
        <f t="shared" ca="1" si="3062"/>
        <v>0</v>
      </c>
    </row>
    <row r="2260" spans="2:31" hidden="1">
      <c r="B2260" s="1">
        <f t="shared" si="3060"/>
        <v>0</v>
      </c>
      <c r="C2260" s="1">
        <f t="shared" si="3060"/>
        <v>0</v>
      </c>
      <c r="J2260" s="332">
        <f t="shared" si="3057"/>
        <v>189</v>
      </c>
      <c r="K2260" s="1">
        <f t="shared" ca="1" si="3061"/>
        <v>0</v>
      </c>
      <c r="L2260" s="1">
        <f t="shared" ca="1" si="3061"/>
        <v>0</v>
      </c>
      <c r="M2260" s="1">
        <f t="shared" ca="1" si="3061"/>
        <v>0</v>
      </c>
      <c r="N2260" s="1">
        <f t="shared" ca="1" si="3061"/>
        <v>0</v>
      </c>
      <c r="O2260" s="1">
        <f t="shared" ca="1" si="3061"/>
        <v>0</v>
      </c>
      <c r="P2260" s="1">
        <f t="shared" ca="1" si="3061"/>
        <v>0</v>
      </c>
      <c r="Q2260" s="1">
        <f t="shared" ca="1" si="3061"/>
        <v>0</v>
      </c>
      <c r="R2260" s="1">
        <f t="shared" ca="1" si="3061"/>
        <v>0</v>
      </c>
      <c r="S2260" s="1">
        <f t="shared" ca="1" si="3061"/>
        <v>0</v>
      </c>
      <c r="T2260" s="1">
        <f t="shared" ca="1" si="3061"/>
        <v>0</v>
      </c>
      <c r="U2260" s="1">
        <f t="shared" ca="1" si="3062"/>
        <v>0</v>
      </c>
      <c r="V2260" s="1">
        <f t="shared" ca="1" si="3062"/>
        <v>0</v>
      </c>
      <c r="W2260" s="1">
        <f t="shared" ca="1" si="3062"/>
        <v>0</v>
      </c>
      <c r="X2260" s="1">
        <f t="shared" ca="1" si="3062"/>
        <v>0</v>
      </c>
      <c r="Y2260" s="1">
        <f t="shared" ca="1" si="3062"/>
        <v>0</v>
      </c>
      <c r="Z2260" s="1">
        <f t="shared" ca="1" si="3062"/>
        <v>0</v>
      </c>
      <c r="AA2260" s="1">
        <f t="shared" ca="1" si="3062"/>
        <v>0</v>
      </c>
      <c r="AB2260" s="1">
        <f t="shared" ca="1" si="3062"/>
        <v>0</v>
      </c>
      <c r="AC2260" s="1">
        <f t="shared" ca="1" si="3062"/>
        <v>0</v>
      </c>
      <c r="AD2260" s="1">
        <f t="shared" ca="1" si="3062"/>
        <v>0</v>
      </c>
      <c r="AE2260" s="1">
        <f t="shared" ca="1" si="3062"/>
        <v>0</v>
      </c>
    </row>
    <row r="2261" spans="2:31" hidden="1">
      <c r="B2261" s="1">
        <f t="shared" si="3060"/>
        <v>0</v>
      </c>
      <c r="C2261" s="1">
        <f t="shared" si="3060"/>
        <v>0</v>
      </c>
      <c r="J2261" s="332">
        <f t="shared" si="3057"/>
        <v>196</v>
      </c>
      <c r="K2261" s="1">
        <f t="shared" ca="1" si="3061"/>
        <v>0</v>
      </c>
      <c r="L2261" s="1">
        <f t="shared" ca="1" si="3061"/>
        <v>0</v>
      </c>
      <c r="M2261" s="1">
        <f t="shared" ca="1" si="3061"/>
        <v>0</v>
      </c>
      <c r="N2261" s="1">
        <f t="shared" ca="1" si="3061"/>
        <v>0</v>
      </c>
      <c r="O2261" s="1">
        <f t="shared" ca="1" si="3061"/>
        <v>0</v>
      </c>
      <c r="P2261" s="1">
        <f t="shared" ca="1" si="3061"/>
        <v>0</v>
      </c>
      <c r="Q2261" s="1">
        <f t="shared" ca="1" si="3061"/>
        <v>0</v>
      </c>
      <c r="R2261" s="1">
        <f t="shared" ca="1" si="3061"/>
        <v>0</v>
      </c>
      <c r="S2261" s="1">
        <f t="shared" ca="1" si="3061"/>
        <v>0</v>
      </c>
      <c r="T2261" s="1">
        <f t="shared" ca="1" si="3061"/>
        <v>0</v>
      </c>
      <c r="U2261" s="1">
        <f t="shared" ca="1" si="3062"/>
        <v>0</v>
      </c>
      <c r="V2261" s="1">
        <f t="shared" ca="1" si="3062"/>
        <v>0</v>
      </c>
      <c r="W2261" s="1">
        <f t="shared" ca="1" si="3062"/>
        <v>0</v>
      </c>
      <c r="X2261" s="1">
        <f t="shared" ca="1" si="3062"/>
        <v>0</v>
      </c>
      <c r="Y2261" s="1">
        <f t="shared" ca="1" si="3062"/>
        <v>0</v>
      </c>
      <c r="Z2261" s="1">
        <f t="shared" ca="1" si="3062"/>
        <v>0</v>
      </c>
      <c r="AA2261" s="1">
        <f t="shared" ca="1" si="3062"/>
        <v>0</v>
      </c>
      <c r="AB2261" s="1">
        <f t="shared" ca="1" si="3062"/>
        <v>0</v>
      </c>
      <c r="AC2261" s="1">
        <f t="shared" ca="1" si="3062"/>
        <v>0</v>
      </c>
      <c r="AD2261" s="1">
        <f t="shared" ca="1" si="3062"/>
        <v>0</v>
      </c>
      <c r="AE2261" s="1">
        <f t="shared" ca="1" si="3062"/>
        <v>0</v>
      </c>
    </row>
    <row r="2262" spans="2:31" hidden="1">
      <c r="B2262" s="1">
        <f t="shared" si="3060"/>
        <v>0</v>
      </c>
      <c r="C2262" s="1">
        <f t="shared" si="3060"/>
        <v>0</v>
      </c>
      <c r="J2262" s="332">
        <f t="shared" si="3057"/>
        <v>203</v>
      </c>
      <c r="K2262" s="1">
        <f t="shared" ca="1" si="3061"/>
        <v>0</v>
      </c>
      <c r="L2262" s="1">
        <f t="shared" ca="1" si="3061"/>
        <v>0</v>
      </c>
      <c r="M2262" s="1">
        <f t="shared" ca="1" si="3061"/>
        <v>0</v>
      </c>
      <c r="N2262" s="1">
        <f t="shared" ca="1" si="3061"/>
        <v>0</v>
      </c>
      <c r="O2262" s="1">
        <f t="shared" ca="1" si="3061"/>
        <v>0</v>
      </c>
      <c r="P2262" s="1">
        <f t="shared" ca="1" si="3061"/>
        <v>0</v>
      </c>
      <c r="Q2262" s="1">
        <f t="shared" ca="1" si="3061"/>
        <v>0</v>
      </c>
      <c r="R2262" s="1">
        <f t="shared" ca="1" si="3061"/>
        <v>0</v>
      </c>
      <c r="S2262" s="1">
        <f t="shared" ca="1" si="3061"/>
        <v>0</v>
      </c>
      <c r="T2262" s="1">
        <f t="shared" ca="1" si="3061"/>
        <v>0</v>
      </c>
      <c r="U2262" s="1">
        <f t="shared" ca="1" si="3062"/>
        <v>0</v>
      </c>
      <c r="V2262" s="1">
        <f t="shared" ca="1" si="3062"/>
        <v>0</v>
      </c>
      <c r="W2262" s="1">
        <f t="shared" ca="1" si="3062"/>
        <v>0</v>
      </c>
      <c r="X2262" s="1">
        <f t="shared" ca="1" si="3062"/>
        <v>0</v>
      </c>
      <c r="Y2262" s="1">
        <f t="shared" ca="1" si="3062"/>
        <v>0</v>
      </c>
      <c r="Z2262" s="1">
        <f t="shared" ca="1" si="3062"/>
        <v>0</v>
      </c>
      <c r="AA2262" s="1">
        <f t="shared" ca="1" si="3062"/>
        <v>0</v>
      </c>
      <c r="AB2262" s="1">
        <f t="shared" ca="1" si="3062"/>
        <v>0</v>
      </c>
      <c r="AC2262" s="1">
        <f t="shared" ca="1" si="3062"/>
        <v>0</v>
      </c>
      <c r="AD2262" s="1">
        <f t="shared" ca="1" si="3062"/>
        <v>0</v>
      </c>
      <c r="AE2262" s="1">
        <f t="shared" ca="1" si="3062"/>
        <v>0</v>
      </c>
    </row>
    <row r="2263" spans="2:31" hidden="1">
      <c r="B2263" s="1">
        <f t="shared" si="3060"/>
        <v>0</v>
      </c>
      <c r="C2263" s="1">
        <f t="shared" si="3060"/>
        <v>0</v>
      </c>
      <c r="J2263" s="332">
        <f t="shared" si="3057"/>
        <v>210</v>
      </c>
      <c r="K2263" s="1">
        <f t="shared" ref="K2263:T2272" ca="1" si="3063">OFFSET($K$1611,$J2263,COLUMN()-11)</f>
        <v>0</v>
      </c>
      <c r="L2263" s="1">
        <f t="shared" ca="1" si="3063"/>
        <v>0</v>
      </c>
      <c r="M2263" s="1">
        <f t="shared" ca="1" si="3063"/>
        <v>0</v>
      </c>
      <c r="N2263" s="1">
        <f t="shared" ca="1" si="3063"/>
        <v>0</v>
      </c>
      <c r="O2263" s="1">
        <f t="shared" ca="1" si="3063"/>
        <v>0</v>
      </c>
      <c r="P2263" s="1">
        <f t="shared" ca="1" si="3063"/>
        <v>0</v>
      </c>
      <c r="Q2263" s="1">
        <f t="shared" ca="1" si="3063"/>
        <v>0</v>
      </c>
      <c r="R2263" s="1">
        <f t="shared" ca="1" si="3063"/>
        <v>0</v>
      </c>
      <c r="S2263" s="1">
        <f t="shared" ca="1" si="3063"/>
        <v>0</v>
      </c>
      <c r="T2263" s="1">
        <f t="shared" ca="1" si="3063"/>
        <v>0</v>
      </c>
      <c r="U2263" s="1">
        <f t="shared" ref="U2263:AE2272" ca="1" si="3064">OFFSET($K$1611,$J2263,COLUMN()-11)</f>
        <v>0</v>
      </c>
      <c r="V2263" s="1">
        <f t="shared" ca="1" si="3064"/>
        <v>0</v>
      </c>
      <c r="W2263" s="1">
        <f t="shared" ca="1" si="3064"/>
        <v>0</v>
      </c>
      <c r="X2263" s="1">
        <f t="shared" ca="1" si="3064"/>
        <v>0</v>
      </c>
      <c r="Y2263" s="1">
        <f t="shared" ca="1" si="3064"/>
        <v>0</v>
      </c>
      <c r="Z2263" s="1">
        <f t="shared" ca="1" si="3064"/>
        <v>0</v>
      </c>
      <c r="AA2263" s="1">
        <f t="shared" ca="1" si="3064"/>
        <v>0</v>
      </c>
      <c r="AB2263" s="1">
        <f t="shared" ca="1" si="3064"/>
        <v>0</v>
      </c>
      <c r="AC2263" s="1">
        <f t="shared" ca="1" si="3064"/>
        <v>0</v>
      </c>
      <c r="AD2263" s="1">
        <f t="shared" ca="1" si="3064"/>
        <v>0</v>
      </c>
      <c r="AE2263" s="1">
        <f t="shared" ca="1" si="3064"/>
        <v>0</v>
      </c>
    </row>
    <row r="2264" spans="2:31" hidden="1">
      <c r="B2264" s="1">
        <f t="shared" si="3060"/>
        <v>0</v>
      </c>
      <c r="C2264" s="1">
        <f t="shared" si="3060"/>
        <v>0</v>
      </c>
      <c r="J2264" s="332">
        <f t="shared" si="3057"/>
        <v>217</v>
      </c>
      <c r="K2264" s="1">
        <f t="shared" ca="1" si="3063"/>
        <v>0</v>
      </c>
      <c r="L2264" s="1">
        <f t="shared" ca="1" si="3063"/>
        <v>0</v>
      </c>
      <c r="M2264" s="1">
        <f t="shared" ca="1" si="3063"/>
        <v>0</v>
      </c>
      <c r="N2264" s="1">
        <f t="shared" ca="1" si="3063"/>
        <v>0</v>
      </c>
      <c r="O2264" s="1">
        <f t="shared" ca="1" si="3063"/>
        <v>0</v>
      </c>
      <c r="P2264" s="1">
        <f t="shared" ca="1" si="3063"/>
        <v>0</v>
      </c>
      <c r="Q2264" s="1">
        <f t="shared" ca="1" si="3063"/>
        <v>0</v>
      </c>
      <c r="R2264" s="1">
        <f t="shared" ca="1" si="3063"/>
        <v>0</v>
      </c>
      <c r="S2264" s="1">
        <f t="shared" ca="1" si="3063"/>
        <v>0</v>
      </c>
      <c r="T2264" s="1">
        <f t="shared" ca="1" si="3063"/>
        <v>0</v>
      </c>
      <c r="U2264" s="1">
        <f t="shared" ca="1" si="3064"/>
        <v>0</v>
      </c>
      <c r="V2264" s="1">
        <f t="shared" ca="1" si="3064"/>
        <v>0</v>
      </c>
      <c r="W2264" s="1">
        <f t="shared" ca="1" si="3064"/>
        <v>0</v>
      </c>
      <c r="X2264" s="1">
        <f t="shared" ca="1" si="3064"/>
        <v>0</v>
      </c>
      <c r="Y2264" s="1">
        <f t="shared" ca="1" si="3064"/>
        <v>0</v>
      </c>
      <c r="Z2264" s="1">
        <f t="shared" ca="1" si="3064"/>
        <v>0</v>
      </c>
      <c r="AA2264" s="1">
        <f t="shared" ca="1" si="3064"/>
        <v>0</v>
      </c>
      <c r="AB2264" s="1">
        <f t="shared" ca="1" si="3064"/>
        <v>0</v>
      </c>
      <c r="AC2264" s="1">
        <f t="shared" ca="1" si="3064"/>
        <v>0</v>
      </c>
      <c r="AD2264" s="1">
        <f t="shared" ca="1" si="3064"/>
        <v>0</v>
      </c>
      <c r="AE2264" s="1">
        <f t="shared" ca="1" si="3064"/>
        <v>0</v>
      </c>
    </row>
    <row r="2265" spans="2:31" hidden="1">
      <c r="B2265" s="1">
        <f t="shared" si="3060"/>
        <v>0</v>
      </c>
      <c r="C2265" s="1">
        <f t="shared" si="3060"/>
        <v>0</v>
      </c>
      <c r="J2265" s="332">
        <f t="shared" ref="J2265:J2277" si="3065">J2264+7</f>
        <v>224</v>
      </c>
      <c r="K2265" s="1">
        <f t="shared" ca="1" si="3063"/>
        <v>0</v>
      </c>
      <c r="L2265" s="1">
        <f t="shared" ca="1" si="3063"/>
        <v>0</v>
      </c>
      <c r="M2265" s="1">
        <f t="shared" ca="1" si="3063"/>
        <v>0</v>
      </c>
      <c r="N2265" s="1">
        <f t="shared" ca="1" si="3063"/>
        <v>0</v>
      </c>
      <c r="O2265" s="1">
        <f t="shared" ca="1" si="3063"/>
        <v>0</v>
      </c>
      <c r="P2265" s="1">
        <f t="shared" ca="1" si="3063"/>
        <v>0</v>
      </c>
      <c r="Q2265" s="1">
        <f t="shared" ca="1" si="3063"/>
        <v>0</v>
      </c>
      <c r="R2265" s="1">
        <f t="shared" ca="1" si="3063"/>
        <v>0</v>
      </c>
      <c r="S2265" s="1">
        <f t="shared" ca="1" si="3063"/>
        <v>0</v>
      </c>
      <c r="T2265" s="1">
        <f t="shared" ca="1" si="3063"/>
        <v>0</v>
      </c>
      <c r="U2265" s="1">
        <f t="shared" ca="1" si="3064"/>
        <v>0</v>
      </c>
      <c r="V2265" s="1">
        <f t="shared" ca="1" si="3064"/>
        <v>0</v>
      </c>
      <c r="W2265" s="1">
        <f t="shared" ca="1" si="3064"/>
        <v>0</v>
      </c>
      <c r="X2265" s="1">
        <f t="shared" ca="1" si="3064"/>
        <v>0</v>
      </c>
      <c r="Y2265" s="1">
        <f t="shared" ca="1" si="3064"/>
        <v>0</v>
      </c>
      <c r="Z2265" s="1">
        <f t="shared" ca="1" si="3064"/>
        <v>0</v>
      </c>
      <c r="AA2265" s="1">
        <f t="shared" ca="1" si="3064"/>
        <v>0</v>
      </c>
      <c r="AB2265" s="1">
        <f t="shared" ca="1" si="3064"/>
        <v>0</v>
      </c>
      <c r="AC2265" s="1">
        <f t="shared" ca="1" si="3064"/>
        <v>0</v>
      </c>
      <c r="AD2265" s="1">
        <f t="shared" ca="1" si="3064"/>
        <v>0</v>
      </c>
      <c r="AE2265" s="1">
        <f t="shared" ca="1" si="3064"/>
        <v>0</v>
      </c>
    </row>
    <row r="2266" spans="2:31" hidden="1">
      <c r="B2266" s="1">
        <f t="shared" si="3060"/>
        <v>0</v>
      </c>
      <c r="C2266" s="1">
        <f t="shared" si="3060"/>
        <v>0</v>
      </c>
      <c r="J2266" s="332">
        <f t="shared" si="3065"/>
        <v>231</v>
      </c>
      <c r="K2266" s="1">
        <f t="shared" ca="1" si="3063"/>
        <v>0</v>
      </c>
      <c r="L2266" s="1">
        <f t="shared" ca="1" si="3063"/>
        <v>0</v>
      </c>
      <c r="M2266" s="1">
        <f t="shared" ca="1" si="3063"/>
        <v>0</v>
      </c>
      <c r="N2266" s="1">
        <f t="shared" ca="1" si="3063"/>
        <v>0</v>
      </c>
      <c r="O2266" s="1">
        <f t="shared" ca="1" si="3063"/>
        <v>0</v>
      </c>
      <c r="P2266" s="1">
        <f t="shared" ca="1" si="3063"/>
        <v>0</v>
      </c>
      <c r="Q2266" s="1">
        <f t="shared" ca="1" si="3063"/>
        <v>0</v>
      </c>
      <c r="R2266" s="1">
        <f t="shared" ca="1" si="3063"/>
        <v>0</v>
      </c>
      <c r="S2266" s="1">
        <f t="shared" ca="1" si="3063"/>
        <v>0</v>
      </c>
      <c r="T2266" s="1">
        <f t="shared" ca="1" si="3063"/>
        <v>0</v>
      </c>
      <c r="U2266" s="1">
        <f t="shared" ca="1" si="3064"/>
        <v>0</v>
      </c>
      <c r="V2266" s="1">
        <f t="shared" ca="1" si="3064"/>
        <v>0</v>
      </c>
      <c r="W2266" s="1">
        <f t="shared" ca="1" si="3064"/>
        <v>0</v>
      </c>
      <c r="X2266" s="1">
        <f t="shared" ca="1" si="3064"/>
        <v>0</v>
      </c>
      <c r="Y2266" s="1">
        <f t="shared" ca="1" si="3064"/>
        <v>0</v>
      </c>
      <c r="Z2266" s="1">
        <f t="shared" ca="1" si="3064"/>
        <v>0</v>
      </c>
      <c r="AA2266" s="1">
        <f t="shared" ca="1" si="3064"/>
        <v>0</v>
      </c>
      <c r="AB2266" s="1">
        <f t="shared" ca="1" si="3064"/>
        <v>0</v>
      </c>
      <c r="AC2266" s="1">
        <f t="shared" ca="1" si="3064"/>
        <v>0</v>
      </c>
      <c r="AD2266" s="1">
        <f t="shared" ca="1" si="3064"/>
        <v>0</v>
      </c>
      <c r="AE2266" s="1">
        <f t="shared" ca="1" si="3064"/>
        <v>0</v>
      </c>
    </row>
    <row r="2267" spans="2:31" hidden="1">
      <c r="B2267" s="1">
        <f t="shared" si="3060"/>
        <v>0</v>
      </c>
      <c r="C2267" s="1">
        <f t="shared" si="3060"/>
        <v>0</v>
      </c>
      <c r="J2267" s="332">
        <f t="shared" si="3065"/>
        <v>238</v>
      </c>
      <c r="K2267" s="1">
        <f t="shared" ca="1" si="3063"/>
        <v>0</v>
      </c>
      <c r="L2267" s="1">
        <f t="shared" ca="1" si="3063"/>
        <v>0</v>
      </c>
      <c r="M2267" s="1">
        <f t="shared" ca="1" si="3063"/>
        <v>0</v>
      </c>
      <c r="N2267" s="1">
        <f t="shared" ca="1" si="3063"/>
        <v>0</v>
      </c>
      <c r="O2267" s="1">
        <f t="shared" ca="1" si="3063"/>
        <v>0</v>
      </c>
      <c r="P2267" s="1">
        <f t="shared" ca="1" si="3063"/>
        <v>0</v>
      </c>
      <c r="Q2267" s="1">
        <f t="shared" ca="1" si="3063"/>
        <v>0</v>
      </c>
      <c r="R2267" s="1">
        <f t="shared" ca="1" si="3063"/>
        <v>0</v>
      </c>
      <c r="S2267" s="1">
        <f t="shared" ca="1" si="3063"/>
        <v>0</v>
      </c>
      <c r="T2267" s="1">
        <f t="shared" ca="1" si="3063"/>
        <v>0</v>
      </c>
      <c r="U2267" s="1">
        <f t="shared" ca="1" si="3064"/>
        <v>0</v>
      </c>
      <c r="V2267" s="1">
        <f t="shared" ca="1" si="3064"/>
        <v>0</v>
      </c>
      <c r="W2267" s="1">
        <f t="shared" ca="1" si="3064"/>
        <v>0</v>
      </c>
      <c r="X2267" s="1">
        <f t="shared" ca="1" si="3064"/>
        <v>0</v>
      </c>
      <c r="Y2267" s="1">
        <f t="shared" ca="1" si="3064"/>
        <v>0</v>
      </c>
      <c r="Z2267" s="1">
        <f t="shared" ca="1" si="3064"/>
        <v>0</v>
      </c>
      <c r="AA2267" s="1">
        <f t="shared" ca="1" si="3064"/>
        <v>0</v>
      </c>
      <c r="AB2267" s="1">
        <f t="shared" ca="1" si="3064"/>
        <v>0</v>
      </c>
      <c r="AC2267" s="1">
        <f t="shared" ca="1" si="3064"/>
        <v>0</v>
      </c>
      <c r="AD2267" s="1">
        <f t="shared" ca="1" si="3064"/>
        <v>0</v>
      </c>
      <c r="AE2267" s="1">
        <f t="shared" ca="1" si="3064"/>
        <v>0</v>
      </c>
    </row>
    <row r="2268" spans="2:31" hidden="1">
      <c r="B2268" s="1">
        <f t="shared" si="3060"/>
        <v>0</v>
      </c>
      <c r="C2268" s="1">
        <f t="shared" si="3060"/>
        <v>0</v>
      </c>
      <c r="J2268" s="332">
        <f t="shared" si="3065"/>
        <v>245</v>
      </c>
      <c r="K2268" s="1">
        <f t="shared" ca="1" si="3063"/>
        <v>0</v>
      </c>
      <c r="L2268" s="1">
        <f t="shared" ca="1" si="3063"/>
        <v>0</v>
      </c>
      <c r="M2268" s="1">
        <f t="shared" ca="1" si="3063"/>
        <v>0</v>
      </c>
      <c r="N2268" s="1">
        <f t="shared" ca="1" si="3063"/>
        <v>0</v>
      </c>
      <c r="O2268" s="1">
        <f t="shared" ca="1" si="3063"/>
        <v>0</v>
      </c>
      <c r="P2268" s="1">
        <f t="shared" ca="1" si="3063"/>
        <v>0</v>
      </c>
      <c r="Q2268" s="1">
        <f t="shared" ca="1" si="3063"/>
        <v>0</v>
      </c>
      <c r="R2268" s="1">
        <f t="shared" ca="1" si="3063"/>
        <v>0</v>
      </c>
      <c r="S2268" s="1">
        <f t="shared" ca="1" si="3063"/>
        <v>0</v>
      </c>
      <c r="T2268" s="1">
        <f t="shared" ca="1" si="3063"/>
        <v>0</v>
      </c>
      <c r="U2268" s="1">
        <f t="shared" ca="1" si="3064"/>
        <v>0</v>
      </c>
      <c r="V2268" s="1">
        <f t="shared" ca="1" si="3064"/>
        <v>0</v>
      </c>
      <c r="W2268" s="1">
        <f t="shared" ca="1" si="3064"/>
        <v>0</v>
      </c>
      <c r="X2268" s="1">
        <f t="shared" ca="1" si="3064"/>
        <v>0</v>
      </c>
      <c r="Y2268" s="1">
        <f t="shared" ca="1" si="3064"/>
        <v>0</v>
      </c>
      <c r="Z2268" s="1">
        <f t="shared" ca="1" si="3064"/>
        <v>0</v>
      </c>
      <c r="AA2268" s="1">
        <f t="shared" ca="1" si="3064"/>
        <v>0</v>
      </c>
      <c r="AB2268" s="1">
        <f t="shared" ca="1" si="3064"/>
        <v>0</v>
      </c>
      <c r="AC2268" s="1">
        <f t="shared" ca="1" si="3064"/>
        <v>0</v>
      </c>
      <c r="AD2268" s="1">
        <f t="shared" ca="1" si="3064"/>
        <v>0</v>
      </c>
      <c r="AE2268" s="1">
        <f t="shared" ca="1" si="3064"/>
        <v>0</v>
      </c>
    </row>
    <row r="2269" spans="2:31" hidden="1">
      <c r="B2269" s="1">
        <f t="shared" si="3060"/>
        <v>0</v>
      </c>
      <c r="C2269" s="1">
        <f t="shared" si="3060"/>
        <v>0</v>
      </c>
      <c r="J2269" s="332">
        <f t="shared" si="3065"/>
        <v>252</v>
      </c>
      <c r="K2269" s="1">
        <f t="shared" ca="1" si="3063"/>
        <v>0</v>
      </c>
      <c r="L2269" s="1">
        <f t="shared" ca="1" si="3063"/>
        <v>0</v>
      </c>
      <c r="M2269" s="1">
        <f t="shared" ca="1" si="3063"/>
        <v>0</v>
      </c>
      <c r="N2269" s="1">
        <f t="shared" ca="1" si="3063"/>
        <v>0</v>
      </c>
      <c r="O2269" s="1">
        <f t="shared" ca="1" si="3063"/>
        <v>0</v>
      </c>
      <c r="P2269" s="1">
        <f t="shared" ca="1" si="3063"/>
        <v>0</v>
      </c>
      <c r="Q2269" s="1">
        <f t="shared" ca="1" si="3063"/>
        <v>0</v>
      </c>
      <c r="R2269" s="1">
        <f t="shared" ca="1" si="3063"/>
        <v>0</v>
      </c>
      <c r="S2269" s="1">
        <f t="shared" ca="1" si="3063"/>
        <v>0</v>
      </c>
      <c r="T2269" s="1">
        <f t="shared" ca="1" si="3063"/>
        <v>0</v>
      </c>
      <c r="U2269" s="1">
        <f t="shared" ca="1" si="3064"/>
        <v>0</v>
      </c>
      <c r="V2269" s="1">
        <f t="shared" ca="1" si="3064"/>
        <v>0</v>
      </c>
      <c r="W2269" s="1">
        <f t="shared" ca="1" si="3064"/>
        <v>0</v>
      </c>
      <c r="X2269" s="1">
        <f t="shared" ca="1" si="3064"/>
        <v>0</v>
      </c>
      <c r="Y2269" s="1">
        <f t="shared" ca="1" si="3064"/>
        <v>0</v>
      </c>
      <c r="Z2269" s="1">
        <f t="shared" ca="1" si="3064"/>
        <v>0</v>
      </c>
      <c r="AA2269" s="1">
        <f t="shared" ca="1" si="3064"/>
        <v>0</v>
      </c>
      <c r="AB2269" s="1">
        <f t="shared" ca="1" si="3064"/>
        <v>0</v>
      </c>
      <c r="AC2269" s="1">
        <f t="shared" ca="1" si="3064"/>
        <v>0</v>
      </c>
      <c r="AD2269" s="1">
        <f t="shared" ca="1" si="3064"/>
        <v>0</v>
      </c>
      <c r="AE2269" s="1">
        <f t="shared" ca="1" si="3064"/>
        <v>0</v>
      </c>
    </row>
    <row r="2270" spans="2:31" hidden="1">
      <c r="B2270" s="1">
        <f t="shared" si="3060"/>
        <v>0</v>
      </c>
      <c r="C2270" s="1">
        <f t="shared" si="3060"/>
        <v>0</v>
      </c>
      <c r="J2270" s="332">
        <f t="shared" si="3065"/>
        <v>259</v>
      </c>
      <c r="K2270" s="1">
        <f t="shared" ca="1" si="3063"/>
        <v>0</v>
      </c>
      <c r="L2270" s="1">
        <f t="shared" ca="1" si="3063"/>
        <v>0</v>
      </c>
      <c r="M2270" s="1">
        <f t="shared" ca="1" si="3063"/>
        <v>0</v>
      </c>
      <c r="N2270" s="1">
        <f t="shared" ca="1" si="3063"/>
        <v>0</v>
      </c>
      <c r="O2270" s="1">
        <f t="shared" ca="1" si="3063"/>
        <v>0</v>
      </c>
      <c r="P2270" s="1">
        <f t="shared" ca="1" si="3063"/>
        <v>0</v>
      </c>
      <c r="Q2270" s="1">
        <f t="shared" ca="1" si="3063"/>
        <v>0</v>
      </c>
      <c r="R2270" s="1">
        <f t="shared" ca="1" si="3063"/>
        <v>0</v>
      </c>
      <c r="S2270" s="1">
        <f t="shared" ca="1" si="3063"/>
        <v>0</v>
      </c>
      <c r="T2270" s="1">
        <f t="shared" ca="1" si="3063"/>
        <v>0</v>
      </c>
      <c r="U2270" s="1">
        <f t="shared" ca="1" si="3064"/>
        <v>0</v>
      </c>
      <c r="V2270" s="1">
        <f t="shared" ca="1" si="3064"/>
        <v>0</v>
      </c>
      <c r="W2270" s="1">
        <f t="shared" ca="1" si="3064"/>
        <v>0</v>
      </c>
      <c r="X2270" s="1">
        <f t="shared" ca="1" si="3064"/>
        <v>0</v>
      </c>
      <c r="Y2270" s="1">
        <f t="shared" ca="1" si="3064"/>
        <v>0</v>
      </c>
      <c r="Z2270" s="1">
        <f t="shared" ca="1" si="3064"/>
        <v>0</v>
      </c>
      <c r="AA2270" s="1">
        <f t="shared" ca="1" si="3064"/>
        <v>0</v>
      </c>
      <c r="AB2270" s="1">
        <f t="shared" ca="1" si="3064"/>
        <v>0</v>
      </c>
      <c r="AC2270" s="1">
        <f t="shared" ca="1" si="3064"/>
        <v>0</v>
      </c>
      <c r="AD2270" s="1">
        <f t="shared" ca="1" si="3064"/>
        <v>0</v>
      </c>
      <c r="AE2270" s="1">
        <f t="shared" ca="1" si="3064"/>
        <v>0</v>
      </c>
    </row>
    <row r="2271" spans="2:31" hidden="1">
      <c r="B2271" s="1">
        <f t="shared" si="3060"/>
        <v>0</v>
      </c>
      <c r="C2271" s="1">
        <f t="shared" si="3060"/>
        <v>0</v>
      </c>
      <c r="J2271" s="332">
        <f t="shared" si="3065"/>
        <v>266</v>
      </c>
      <c r="K2271" s="1">
        <f t="shared" ca="1" si="3063"/>
        <v>0</v>
      </c>
      <c r="L2271" s="1">
        <f t="shared" ca="1" si="3063"/>
        <v>0</v>
      </c>
      <c r="M2271" s="1">
        <f t="shared" ca="1" si="3063"/>
        <v>0</v>
      </c>
      <c r="N2271" s="1">
        <f t="shared" ca="1" si="3063"/>
        <v>0</v>
      </c>
      <c r="O2271" s="1">
        <f t="shared" ca="1" si="3063"/>
        <v>0</v>
      </c>
      <c r="P2271" s="1">
        <f t="shared" ca="1" si="3063"/>
        <v>0</v>
      </c>
      <c r="Q2271" s="1">
        <f t="shared" ca="1" si="3063"/>
        <v>0</v>
      </c>
      <c r="R2271" s="1">
        <f t="shared" ca="1" si="3063"/>
        <v>0</v>
      </c>
      <c r="S2271" s="1">
        <f t="shared" ca="1" si="3063"/>
        <v>0</v>
      </c>
      <c r="T2271" s="1">
        <f t="shared" ca="1" si="3063"/>
        <v>0</v>
      </c>
      <c r="U2271" s="1">
        <f t="shared" ca="1" si="3064"/>
        <v>0</v>
      </c>
      <c r="V2271" s="1">
        <f t="shared" ca="1" si="3064"/>
        <v>0</v>
      </c>
      <c r="W2271" s="1">
        <f t="shared" ca="1" si="3064"/>
        <v>0</v>
      </c>
      <c r="X2271" s="1">
        <f t="shared" ca="1" si="3064"/>
        <v>0</v>
      </c>
      <c r="Y2271" s="1">
        <f t="shared" ca="1" si="3064"/>
        <v>0</v>
      </c>
      <c r="Z2271" s="1">
        <f t="shared" ca="1" si="3064"/>
        <v>0</v>
      </c>
      <c r="AA2271" s="1">
        <f t="shared" ca="1" si="3064"/>
        <v>0</v>
      </c>
      <c r="AB2271" s="1">
        <f t="shared" ca="1" si="3064"/>
        <v>0</v>
      </c>
      <c r="AC2271" s="1">
        <f t="shared" ca="1" si="3064"/>
        <v>0</v>
      </c>
      <c r="AD2271" s="1">
        <f t="shared" ca="1" si="3064"/>
        <v>0</v>
      </c>
      <c r="AE2271" s="1">
        <f t="shared" ca="1" si="3064"/>
        <v>0</v>
      </c>
    </row>
    <row r="2272" spans="2:31" hidden="1">
      <c r="B2272" s="1">
        <f t="shared" si="3060"/>
        <v>0</v>
      </c>
      <c r="C2272" s="1">
        <f t="shared" si="3060"/>
        <v>0</v>
      </c>
      <c r="J2272" s="332">
        <f t="shared" si="3065"/>
        <v>273</v>
      </c>
      <c r="K2272" s="1">
        <f t="shared" ca="1" si="3063"/>
        <v>0</v>
      </c>
      <c r="L2272" s="1">
        <f t="shared" ca="1" si="3063"/>
        <v>0</v>
      </c>
      <c r="M2272" s="1">
        <f t="shared" ca="1" si="3063"/>
        <v>0</v>
      </c>
      <c r="N2272" s="1">
        <f t="shared" ca="1" si="3063"/>
        <v>0</v>
      </c>
      <c r="O2272" s="1">
        <f t="shared" ca="1" si="3063"/>
        <v>0</v>
      </c>
      <c r="P2272" s="1">
        <f t="shared" ca="1" si="3063"/>
        <v>0</v>
      </c>
      <c r="Q2272" s="1">
        <f t="shared" ca="1" si="3063"/>
        <v>0</v>
      </c>
      <c r="R2272" s="1">
        <f t="shared" ca="1" si="3063"/>
        <v>0</v>
      </c>
      <c r="S2272" s="1">
        <f t="shared" ca="1" si="3063"/>
        <v>0</v>
      </c>
      <c r="T2272" s="1">
        <f t="shared" ca="1" si="3063"/>
        <v>0</v>
      </c>
      <c r="U2272" s="1">
        <f t="shared" ca="1" si="3064"/>
        <v>0</v>
      </c>
      <c r="V2272" s="1">
        <f t="shared" ca="1" si="3064"/>
        <v>0</v>
      </c>
      <c r="W2272" s="1">
        <f t="shared" ca="1" si="3064"/>
        <v>0</v>
      </c>
      <c r="X2272" s="1">
        <f t="shared" ca="1" si="3064"/>
        <v>0</v>
      </c>
      <c r="Y2272" s="1">
        <f t="shared" ca="1" si="3064"/>
        <v>0</v>
      </c>
      <c r="Z2272" s="1">
        <f t="shared" ca="1" si="3064"/>
        <v>0</v>
      </c>
      <c r="AA2272" s="1">
        <f t="shared" ca="1" si="3064"/>
        <v>0</v>
      </c>
      <c r="AB2272" s="1">
        <f t="shared" ca="1" si="3064"/>
        <v>0</v>
      </c>
      <c r="AC2272" s="1">
        <f t="shared" ca="1" si="3064"/>
        <v>0</v>
      </c>
      <c r="AD2272" s="1">
        <f t="shared" ca="1" si="3064"/>
        <v>0</v>
      </c>
      <c r="AE2272" s="1">
        <f t="shared" ca="1" si="3064"/>
        <v>0</v>
      </c>
    </row>
    <row r="2273" spans="2:31" hidden="1">
      <c r="B2273" s="1" t="str">
        <f t="shared" ref="B2273:C2277" si="3066">B458</f>
        <v/>
      </c>
      <c r="C2273" s="1" t="str">
        <f t="shared" si="3066"/>
        <v/>
      </c>
      <c r="J2273" s="332">
        <v>0</v>
      </c>
      <c r="K2273" s="1">
        <f t="shared" ref="K2273:T2277" ca="1" si="3067">OFFSET($K$1903,$J2273,COLUMN()-11)</f>
        <v>0</v>
      </c>
      <c r="L2273" s="1">
        <f t="shared" ca="1" si="3067"/>
        <v>0</v>
      </c>
      <c r="M2273" s="1">
        <f t="shared" ca="1" si="3067"/>
        <v>0</v>
      </c>
      <c r="N2273" s="1">
        <f t="shared" ca="1" si="3067"/>
        <v>0</v>
      </c>
      <c r="O2273" s="1">
        <f t="shared" ca="1" si="3067"/>
        <v>0</v>
      </c>
      <c r="P2273" s="1">
        <f t="shared" ca="1" si="3067"/>
        <v>0</v>
      </c>
      <c r="Q2273" s="1">
        <f t="shared" ca="1" si="3067"/>
        <v>0</v>
      </c>
      <c r="R2273" s="1">
        <f t="shared" ca="1" si="3067"/>
        <v>0</v>
      </c>
      <c r="S2273" s="1">
        <f t="shared" ca="1" si="3067"/>
        <v>0</v>
      </c>
      <c r="T2273" s="1">
        <f t="shared" ca="1" si="3067"/>
        <v>0</v>
      </c>
      <c r="U2273" s="1">
        <f t="shared" ref="U2273:AE2277" ca="1" si="3068">OFFSET($K$1903,$J2273,COLUMN()-11)</f>
        <v>0</v>
      </c>
      <c r="V2273" s="1">
        <f t="shared" ca="1" si="3068"/>
        <v>0</v>
      </c>
      <c r="W2273" s="1">
        <f t="shared" ca="1" si="3068"/>
        <v>0</v>
      </c>
      <c r="X2273" s="1">
        <f t="shared" ca="1" si="3068"/>
        <v>0</v>
      </c>
      <c r="Y2273" s="1">
        <f t="shared" ca="1" si="3068"/>
        <v>0</v>
      </c>
      <c r="Z2273" s="1">
        <f t="shared" ca="1" si="3068"/>
        <v>0</v>
      </c>
      <c r="AA2273" s="1">
        <f t="shared" ca="1" si="3068"/>
        <v>0</v>
      </c>
      <c r="AB2273" s="1">
        <f t="shared" ca="1" si="3068"/>
        <v>0</v>
      </c>
      <c r="AC2273" s="1">
        <f t="shared" ca="1" si="3068"/>
        <v>0</v>
      </c>
      <c r="AD2273" s="1">
        <f t="shared" ca="1" si="3068"/>
        <v>0</v>
      </c>
      <c r="AE2273" s="1">
        <f t="shared" ca="1" si="3068"/>
        <v>0</v>
      </c>
    </row>
    <row r="2274" spans="2:31" hidden="1">
      <c r="B2274" s="1" t="str">
        <f t="shared" si="3066"/>
        <v/>
      </c>
      <c r="C2274" s="1" t="str">
        <f t="shared" si="3066"/>
        <v/>
      </c>
      <c r="J2274" s="332">
        <f t="shared" si="3065"/>
        <v>7</v>
      </c>
      <c r="K2274" s="1">
        <f t="shared" ca="1" si="3067"/>
        <v>0</v>
      </c>
      <c r="L2274" s="1">
        <f t="shared" ca="1" si="3067"/>
        <v>0</v>
      </c>
      <c r="M2274" s="1">
        <f t="shared" ca="1" si="3067"/>
        <v>0</v>
      </c>
      <c r="N2274" s="1">
        <f t="shared" ca="1" si="3067"/>
        <v>0</v>
      </c>
      <c r="O2274" s="1">
        <f t="shared" ca="1" si="3067"/>
        <v>0</v>
      </c>
      <c r="P2274" s="1">
        <f t="shared" ca="1" si="3067"/>
        <v>0</v>
      </c>
      <c r="Q2274" s="1">
        <f t="shared" ca="1" si="3067"/>
        <v>0</v>
      </c>
      <c r="R2274" s="1">
        <f t="shared" ca="1" si="3067"/>
        <v>0</v>
      </c>
      <c r="S2274" s="1">
        <f t="shared" ca="1" si="3067"/>
        <v>0</v>
      </c>
      <c r="T2274" s="1">
        <f t="shared" ca="1" si="3067"/>
        <v>0</v>
      </c>
      <c r="U2274" s="1">
        <f t="shared" ca="1" si="3068"/>
        <v>0</v>
      </c>
      <c r="V2274" s="1">
        <f t="shared" ca="1" si="3068"/>
        <v>0</v>
      </c>
      <c r="W2274" s="1">
        <f t="shared" ca="1" si="3068"/>
        <v>0</v>
      </c>
      <c r="X2274" s="1">
        <f t="shared" ca="1" si="3068"/>
        <v>0</v>
      </c>
      <c r="Y2274" s="1">
        <f t="shared" ca="1" si="3068"/>
        <v>0</v>
      </c>
      <c r="Z2274" s="1">
        <f t="shared" ca="1" si="3068"/>
        <v>0</v>
      </c>
      <c r="AA2274" s="1">
        <f t="shared" ca="1" si="3068"/>
        <v>0</v>
      </c>
      <c r="AB2274" s="1">
        <f t="shared" ca="1" si="3068"/>
        <v>0</v>
      </c>
      <c r="AC2274" s="1">
        <f t="shared" ca="1" si="3068"/>
        <v>0</v>
      </c>
      <c r="AD2274" s="1">
        <f t="shared" ca="1" si="3068"/>
        <v>0</v>
      </c>
      <c r="AE2274" s="1">
        <f t="shared" ca="1" si="3068"/>
        <v>0</v>
      </c>
    </row>
    <row r="2275" spans="2:31" hidden="1">
      <c r="B2275" s="1" t="str">
        <f t="shared" si="3066"/>
        <v/>
      </c>
      <c r="C2275" s="1" t="str">
        <f t="shared" si="3066"/>
        <v/>
      </c>
      <c r="J2275" s="332">
        <f t="shared" si="3065"/>
        <v>14</v>
      </c>
      <c r="K2275" s="1">
        <f t="shared" ca="1" si="3067"/>
        <v>0</v>
      </c>
      <c r="L2275" s="1">
        <f t="shared" ca="1" si="3067"/>
        <v>0</v>
      </c>
      <c r="M2275" s="1">
        <f t="shared" ca="1" si="3067"/>
        <v>0</v>
      </c>
      <c r="N2275" s="1">
        <f t="shared" ca="1" si="3067"/>
        <v>0</v>
      </c>
      <c r="O2275" s="1">
        <f t="shared" ca="1" si="3067"/>
        <v>0</v>
      </c>
      <c r="P2275" s="1">
        <f t="shared" ca="1" si="3067"/>
        <v>0</v>
      </c>
      <c r="Q2275" s="1">
        <f t="shared" ca="1" si="3067"/>
        <v>0</v>
      </c>
      <c r="R2275" s="1">
        <f t="shared" ca="1" si="3067"/>
        <v>0</v>
      </c>
      <c r="S2275" s="1">
        <f t="shared" ca="1" si="3067"/>
        <v>0</v>
      </c>
      <c r="T2275" s="1">
        <f t="shared" ca="1" si="3067"/>
        <v>0</v>
      </c>
      <c r="U2275" s="1">
        <f t="shared" ca="1" si="3068"/>
        <v>0</v>
      </c>
      <c r="V2275" s="1">
        <f t="shared" ca="1" si="3068"/>
        <v>0</v>
      </c>
      <c r="W2275" s="1">
        <f t="shared" ca="1" si="3068"/>
        <v>0</v>
      </c>
      <c r="X2275" s="1">
        <f t="shared" ca="1" si="3068"/>
        <v>0</v>
      </c>
      <c r="Y2275" s="1">
        <f t="shared" ca="1" si="3068"/>
        <v>0</v>
      </c>
      <c r="Z2275" s="1">
        <f t="shared" ca="1" si="3068"/>
        <v>0</v>
      </c>
      <c r="AA2275" s="1">
        <f t="shared" ca="1" si="3068"/>
        <v>0</v>
      </c>
      <c r="AB2275" s="1">
        <f t="shared" ca="1" si="3068"/>
        <v>0</v>
      </c>
      <c r="AC2275" s="1">
        <f t="shared" ca="1" si="3068"/>
        <v>0</v>
      </c>
      <c r="AD2275" s="1">
        <f t="shared" ca="1" si="3068"/>
        <v>0</v>
      </c>
      <c r="AE2275" s="1">
        <f t="shared" ca="1" si="3068"/>
        <v>0</v>
      </c>
    </row>
    <row r="2276" spans="2:31" hidden="1">
      <c r="B2276" s="1" t="str">
        <f t="shared" si="3066"/>
        <v/>
      </c>
      <c r="C2276" s="1" t="str">
        <f t="shared" si="3066"/>
        <v/>
      </c>
      <c r="J2276" s="332">
        <f t="shared" si="3065"/>
        <v>21</v>
      </c>
      <c r="K2276" s="1">
        <f t="shared" ca="1" si="3067"/>
        <v>0</v>
      </c>
      <c r="L2276" s="1">
        <f t="shared" ca="1" si="3067"/>
        <v>0</v>
      </c>
      <c r="M2276" s="1">
        <f t="shared" ca="1" si="3067"/>
        <v>0</v>
      </c>
      <c r="N2276" s="1">
        <f t="shared" ca="1" si="3067"/>
        <v>0</v>
      </c>
      <c r="O2276" s="1">
        <f t="shared" ca="1" si="3067"/>
        <v>0</v>
      </c>
      <c r="P2276" s="1">
        <f t="shared" ca="1" si="3067"/>
        <v>0</v>
      </c>
      <c r="Q2276" s="1">
        <f t="shared" ca="1" si="3067"/>
        <v>0</v>
      </c>
      <c r="R2276" s="1">
        <f t="shared" ca="1" si="3067"/>
        <v>0</v>
      </c>
      <c r="S2276" s="1">
        <f t="shared" ca="1" si="3067"/>
        <v>0</v>
      </c>
      <c r="T2276" s="1">
        <f t="shared" ca="1" si="3067"/>
        <v>0</v>
      </c>
      <c r="U2276" s="1">
        <f t="shared" ca="1" si="3068"/>
        <v>0</v>
      </c>
      <c r="V2276" s="1">
        <f t="shared" ca="1" si="3068"/>
        <v>0</v>
      </c>
      <c r="W2276" s="1">
        <f t="shared" ca="1" si="3068"/>
        <v>0</v>
      </c>
      <c r="X2276" s="1">
        <f t="shared" ca="1" si="3068"/>
        <v>0</v>
      </c>
      <c r="Y2276" s="1">
        <f t="shared" ca="1" si="3068"/>
        <v>0</v>
      </c>
      <c r="Z2276" s="1">
        <f t="shared" ca="1" si="3068"/>
        <v>0</v>
      </c>
      <c r="AA2276" s="1">
        <f t="shared" ca="1" si="3068"/>
        <v>0</v>
      </c>
      <c r="AB2276" s="1">
        <f t="shared" ca="1" si="3068"/>
        <v>0</v>
      </c>
      <c r="AC2276" s="1">
        <f t="shared" ca="1" si="3068"/>
        <v>0</v>
      </c>
      <c r="AD2276" s="1">
        <f t="shared" ca="1" si="3068"/>
        <v>0</v>
      </c>
      <c r="AE2276" s="1">
        <f t="shared" ca="1" si="3068"/>
        <v>0</v>
      </c>
    </row>
    <row r="2277" spans="2:31" hidden="1">
      <c r="B2277" s="1" t="str">
        <f t="shared" si="3066"/>
        <v/>
      </c>
      <c r="C2277" s="1" t="str">
        <f t="shared" si="3066"/>
        <v/>
      </c>
      <c r="J2277" s="332">
        <f t="shared" si="3065"/>
        <v>28</v>
      </c>
      <c r="K2277" s="1">
        <f t="shared" ca="1" si="3067"/>
        <v>0</v>
      </c>
      <c r="L2277" s="1">
        <f t="shared" ca="1" si="3067"/>
        <v>0</v>
      </c>
      <c r="M2277" s="1">
        <f t="shared" ca="1" si="3067"/>
        <v>0</v>
      </c>
      <c r="N2277" s="1">
        <f t="shared" ca="1" si="3067"/>
        <v>0</v>
      </c>
      <c r="O2277" s="1">
        <f t="shared" ca="1" si="3067"/>
        <v>0</v>
      </c>
      <c r="P2277" s="1">
        <f t="shared" ca="1" si="3067"/>
        <v>0</v>
      </c>
      <c r="Q2277" s="1">
        <f t="shared" ca="1" si="3067"/>
        <v>0</v>
      </c>
      <c r="R2277" s="1">
        <f t="shared" ca="1" si="3067"/>
        <v>0</v>
      </c>
      <c r="S2277" s="1">
        <f t="shared" ca="1" si="3067"/>
        <v>0</v>
      </c>
      <c r="T2277" s="1">
        <f t="shared" ca="1" si="3067"/>
        <v>0</v>
      </c>
      <c r="U2277" s="1">
        <f t="shared" ca="1" si="3068"/>
        <v>0</v>
      </c>
      <c r="V2277" s="1">
        <f t="shared" ca="1" si="3068"/>
        <v>0</v>
      </c>
      <c r="W2277" s="1">
        <f t="shared" ca="1" si="3068"/>
        <v>0</v>
      </c>
      <c r="X2277" s="1">
        <f t="shared" ca="1" si="3068"/>
        <v>0</v>
      </c>
      <c r="Y2277" s="1">
        <f t="shared" ca="1" si="3068"/>
        <v>0</v>
      </c>
      <c r="Z2277" s="1">
        <f t="shared" ca="1" si="3068"/>
        <v>0</v>
      </c>
      <c r="AA2277" s="1">
        <f t="shared" ca="1" si="3068"/>
        <v>0</v>
      </c>
      <c r="AB2277" s="1">
        <f t="shared" ca="1" si="3068"/>
        <v>0</v>
      </c>
      <c r="AC2277" s="1">
        <f t="shared" ca="1" si="3068"/>
        <v>0</v>
      </c>
      <c r="AD2277" s="1">
        <f t="shared" ca="1" si="3068"/>
        <v>0</v>
      </c>
      <c r="AE2277" s="1">
        <f t="shared" ca="1" si="3068"/>
        <v>0</v>
      </c>
    </row>
    <row r="2279" spans="2:31" hidden="1">
      <c r="B2279" s="227" t="s">
        <v>373</v>
      </c>
    </row>
    <row r="2280" spans="2:31" hidden="1">
      <c r="B2280" s="1">
        <f t="shared" ref="B2280:C2289" si="3069">B574</f>
        <v>0</v>
      </c>
      <c r="C2280" s="1">
        <f t="shared" si="3069"/>
        <v>0</v>
      </c>
      <c r="J2280" s="332">
        <v>0</v>
      </c>
      <c r="K2280" s="1">
        <f t="shared" ref="K2280:T2289" ca="1" si="3070">OFFSET($K$1943,$J2280,COLUMN()-11)</f>
        <v>0</v>
      </c>
      <c r="L2280" s="1">
        <f t="shared" ca="1" si="3070"/>
        <v>0</v>
      </c>
      <c r="M2280" s="1">
        <f t="shared" ca="1" si="3070"/>
        <v>0</v>
      </c>
      <c r="N2280" s="1">
        <f t="shared" ca="1" si="3070"/>
        <v>0</v>
      </c>
      <c r="O2280" s="1">
        <f t="shared" ca="1" si="3070"/>
        <v>0</v>
      </c>
      <c r="P2280" s="1">
        <f t="shared" ca="1" si="3070"/>
        <v>0</v>
      </c>
      <c r="Q2280" s="1">
        <f t="shared" ca="1" si="3070"/>
        <v>0</v>
      </c>
      <c r="R2280" s="1">
        <f t="shared" ca="1" si="3070"/>
        <v>0</v>
      </c>
      <c r="S2280" s="1">
        <f t="shared" ca="1" si="3070"/>
        <v>0</v>
      </c>
      <c r="T2280" s="1">
        <f t="shared" ca="1" si="3070"/>
        <v>0</v>
      </c>
      <c r="U2280" s="1">
        <f t="shared" ref="U2280:AE2289" ca="1" si="3071">OFFSET($K$1943,$J2280,COLUMN()-11)</f>
        <v>0</v>
      </c>
      <c r="V2280" s="1">
        <f t="shared" ca="1" si="3071"/>
        <v>0</v>
      </c>
      <c r="W2280" s="1">
        <f t="shared" ca="1" si="3071"/>
        <v>0</v>
      </c>
      <c r="X2280" s="1">
        <f t="shared" ca="1" si="3071"/>
        <v>0</v>
      </c>
      <c r="Y2280" s="1">
        <f t="shared" ca="1" si="3071"/>
        <v>0</v>
      </c>
      <c r="Z2280" s="1">
        <f t="shared" ca="1" si="3071"/>
        <v>0</v>
      </c>
      <c r="AA2280" s="1">
        <f t="shared" ca="1" si="3071"/>
        <v>0</v>
      </c>
      <c r="AB2280" s="1">
        <f t="shared" ca="1" si="3071"/>
        <v>0</v>
      </c>
      <c r="AC2280" s="1">
        <f t="shared" ca="1" si="3071"/>
        <v>0</v>
      </c>
      <c r="AD2280" s="1">
        <f t="shared" ca="1" si="3071"/>
        <v>0</v>
      </c>
      <c r="AE2280" s="1">
        <f t="shared" ca="1" si="3071"/>
        <v>0</v>
      </c>
    </row>
    <row r="2281" spans="2:31" hidden="1">
      <c r="B2281" s="1">
        <f t="shared" si="3069"/>
        <v>0</v>
      </c>
      <c r="C2281" s="1">
        <f t="shared" si="3069"/>
        <v>0</v>
      </c>
      <c r="J2281" s="332">
        <f>J2280+7</f>
        <v>7</v>
      </c>
      <c r="K2281" s="1">
        <f t="shared" ca="1" si="3070"/>
        <v>0</v>
      </c>
      <c r="L2281" s="1">
        <f t="shared" ca="1" si="3070"/>
        <v>0</v>
      </c>
      <c r="M2281" s="1">
        <f t="shared" ca="1" si="3070"/>
        <v>0</v>
      </c>
      <c r="N2281" s="1">
        <f t="shared" ca="1" si="3070"/>
        <v>0</v>
      </c>
      <c r="O2281" s="1">
        <f t="shared" ca="1" si="3070"/>
        <v>0</v>
      </c>
      <c r="P2281" s="1">
        <f t="shared" ca="1" si="3070"/>
        <v>0</v>
      </c>
      <c r="Q2281" s="1">
        <f t="shared" ca="1" si="3070"/>
        <v>0</v>
      </c>
      <c r="R2281" s="1">
        <f t="shared" ca="1" si="3070"/>
        <v>0</v>
      </c>
      <c r="S2281" s="1">
        <f t="shared" ca="1" si="3070"/>
        <v>0</v>
      </c>
      <c r="T2281" s="1">
        <f t="shared" ca="1" si="3070"/>
        <v>0</v>
      </c>
      <c r="U2281" s="1">
        <f t="shared" ca="1" si="3071"/>
        <v>0</v>
      </c>
      <c r="V2281" s="1">
        <f t="shared" ca="1" si="3071"/>
        <v>0</v>
      </c>
      <c r="W2281" s="1">
        <f t="shared" ca="1" si="3071"/>
        <v>0</v>
      </c>
      <c r="X2281" s="1">
        <f t="shared" ca="1" si="3071"/>
        <v>0</v>
      </c>
      <c r="Y2281" s="1">
        <f t="shared" ca="1" si="3071"/>
        <v>0</v>
      </c>
      <c r="Z2281" s="1">
        <f t="shared" ca="1" si="3071"/>
        <v>0</v>
      </c>
      <c r="AA2281" s="1">
        <f t="shared" ca="1" si="3071"/>
        <v>0</v>
      </c>
      <c r="AB2281" s="1">
        <f t="shared" ca="1" si="3071"/>
        <v>0</v>
      </c>
      <c r="AC2281" s="1">
        <f t="shared" ca="1" si="3071"/>
        <v>0</v>
      </c>
      <c r="AD2281" s="1">
        <f t="shared" ca="1" si="3071"/>
        <v>0</v>
      </c>
      <c r="AE2281" s="1">
        <f t="shared" ca="1" si="3071"/>
        <v>0</v>
      </c>
    </row>
    <row r="2282" spans="2:31" hidden="1">
      <c r="B2282" s="1">
        <f t="shared" si="3069"/>
        <v>0</v>
      </c>
      <c r="C2282" s="1">
        <f t="shared" si="3069"/>
        <v>0</v>
      </c>
      <c r="J2282" s="332">
        <f t="shared" ref="J2282:J2289" si="3072">J2281+7</f>
        <v>14</v>
      </c>
      <c r="K2282" s="1">
        <f t="shared" ca="1" si="3070"/>
        <v>0</v>
      </c>
      <c r="L2282" s="1">
        <f t="shared" ca="1" si="3070"/>
        <v>0</v>
      </c>
      <c r="M2282" s="1">
        <f t="shared" ca="1" si="3070"/>
        <v>0</v>
      </c>
      <c r="N2282" s="1">
        <f t="shared" ca="1" si="3070"/>
        <v>0</v>
      </c>
      <c r="O2282" s="1">
        <f t="shared" ca="1" si="3070"/>
        <v>0</v>
      </c>
      <c r="P2282" s="1">
        <f t="shared" ca="1" si="3070"/>
        <v>0</v>
      </c>
      <c r="Q2282" s="1">
        <f t="shared" ca="1" si="3070"/>
        <v>0</v>
      </c>
      <c r="R2282" s="1">
        <f t="shared" ca="1" si="3070"/>
        <v>0</v>
      </c>
      <c r="S2282" s="1">
        <f t="shared" ca="1" si="3070"/>
        <v>0</v>
      </c>
      <c r="T2282" s="1">
        <f t="shared" ca="1" si="3070"/>
        <v>0</v>
      </c>
      <c r="U2282" s="1">
        <f t="shared" ca="1" si="3071"/>
        <v>0</v>
      </c>
      <c r="V2282" s="1">
        <f t="shared" ca="1" si="3071"/>
        <v>0</v>
      </c>
      <c r="W2282" s="1">
        <f t="shared" ca="1" si="3071"/>
        <v>0</v>
      </c>
      <c r="X2282" s="1">
        <f t="shared" ca="1" si="3071"/>
        <v>0</v>
      </c>
      <c r="Y2282" s="1">
        <f t="shared" ca="1" si="3071"/>
        <v>0</v>
      </c>
      <c r="Z2282" s="1">
        <f t="shared" ca="1" si="3071"/>
        <v>0</v>
      </c>
      <c r="AA2282" s="1">
        <f t="shared" ca="1" si="3071"/>
        <v>0</v>
      </c>
      <c r="AB2282" s="1">
        <f t="shared" ca="1" si="3071"/>
        <v>0</v>
      </c>
      <c r="AC2282" s="1">
        <f t="shared" ca="1" si="3071"/>
        <v>0</v>
      </c>
      <c r="AD2282" s="1">
        <f t="shared" ca="1" si="3071"/>
        <v>0</v>
      </c>
      <c r="AE2282" s="1">
        <f t="shared" ca="1" si="3071"/>
        <v>0</v>
      </c>
    </row>
    <row r="2283" spans="2:31" hidden="1">
      <c r="B2283" s="1">
        <f t="shared" si="3069"/>
        <v>0</v>
      </c>
      <c r="C2283" s="1">
        <f t="shared" si="3069"/>
        <v>0</v>
      </c>
      <c r="J2283" s="332">
        <f t="shared" si="3072"/>
        <v>21</v>
      </c>
      <c r="K2283" s="1">
        <f t="shared" ca="1" si="3070"/>
        <v>0</v>
      </c>
      <c r="L2283" s="1">
        <f t="shared" ca="1" si="3070"/>
        <v>0</v>
      </c>
      <c r="M2283" s="1">
        <f t="shared" ca="1" si="3070"/>
        <v>0</v>
      </c>
      <c r="N2283" s="1">
        <f t="shared" ca="1" si="3070"/>
        <v>0</v>
      </c>
      <c r="O2283" s="1">
        <f t="shared" ca="1" si="3070"/>
        <v>0</v>
      </c>
      <c r="P2283" s="1">
        <f t="shared" ca="1" si="3070"/>
        <v>0</v>
      </c>
      <c r="Q2283" s="1">
        <f t="shared" ca="1" si="3070"/>
        <v>0</v>
      </c>
      <c r="R2283" s="1">
        <f t="shared" ca="1" si="3070"/>
        <v>0</v>
      </c>
      <c r="S2283" s="1">
        <f t="shared" ca="1" si="3070"/>
        <v>0</v>
      </c>
      <c r="T2283" s="1">
        <f t="shared" ca="1" si="3070"/>
        <v>0</v>
      </c>
      <c r="U2283" s="1">
        <f t="shared" ca="1" si="3071"/>
        <v>0</v>
      </c>
      <c r="V2283" s="1">
        <f t="shared" ca="1" si="3071"/>
        <v>0</v>
      </c>
      <c r="W2283" s="1">
        <f t="shared" ca="1" si="3071"/>
        <v>0</v>
      </c>
      <c r="X2283" s="1">
        <f t="shared" ca="1" si="3071"/>
        <v>0</v>
      </c>
      <c r="Y2283" s="1">
        <f t="shared" ca="1" si="3071"/>
        <v>0</v>
      </c>
      <c r="Z2283" s="1">
        <f t="shared" ca="1" si="3071"/>
        <v>0</v>
      </c>
      <c r="AA2283" s="1">
        <f t="shared" ca="1" si="3071"/>
        <v>0</v>
      </c>
      <c r="AB2283" s="1">
        <f t="shared" ca="1" si="3071"/>
        <v>0</v>
      </c>
      <c r="AC2283" s="1">
        <f t="shared" ca="1" si="3071"/>
        <v>0</v>
      </c>
      <c r="AD2283" s="1">
        <f t="shared" ca="1" si="3071"/>
        <v>0</v>
      </c>
      <c r="AE2283" s="1">
        <f t="shared" ca="1" si="3071"/>
        <v>0</v>
      </c>
    </row>
    <row r="2284" spans="2:31" hidden="1">
      <c r="B2284" s="1">
        <f t="shared" si="3069"/>
        <v>0</v>
      </c>
      <c r="C2284" s="1">
        <f t="shared" si="3069"/>
        <v>0</v>
      </c>
      <c r="J2284" s="332">
        <f t="shared" si="3072"/>
        <v>28</v>
      </c>
      <c r="K2284" s="1">
        <f t="shared" ca="1" si="3070"/>
        <v>0</v>
      </c>
      <c r="L2284" s="1">
        <f t="shared" ca="1" si="3070"/>
        <v>0</v>
      </c>
      <c r="M2284" s="1">
        <f t="shared" ca="1" si="3070"/>
        <v>0</v>
      </c>
      <c r="N2284" s="1">
        <f t="shared" ca="1" si="3070"/>
        <v>0</v>
      </c>
      <c r="O2284" s="1">
        <f t="shared" ca="1" si="3070"/>
        <v>0</v>
      </c>
      <c r="P2284" s="1">
        <f t="shared" ca="1" si="3070"/>
        <v>0</v>
      </c>
      <c r="Q2284" s="1">
        <f t="shared" ca="1" si="3070"/>
        <v>0</v>
      </c>
      <c r="R2284" s="1">
        <f t="shared" ca="1" si="3070"/>
        <v>0</v>
      </c>
      <c r="S2284" s="1">
        <f t="shared" ca="1" si="3070"/>
        <v>0</v>
      </c>
      <c r="T2284" s="1">
        <f t="shared" ca="1" si="3070"/>
        <v>0</v>
      </c>
      <c r="U2284" s="1">
        <f t="shared" ca="1" si="3071"/>
        <v>0</v>
      </c>
      <c r="V2284" s="1">
        <f t="shared" ca="1" si="3071"/>
        <v>0</v>
      </c>
      <c r="W2284" s="1">
        <f t="shared" ca="1" si="3071"/>
        <v>0</v>
      </c>
      <c r="X2284" s="1">
        <f t="shared" ca="1" si="3071"/>
        <v>0</v>
      </c>
      <c r="Y2284" s="1">
        <f t="shared" ca="1" si="3071"/>
        <v>0</v>
      </c>
      <c r="Z2284" s="1">
        <f t="shared" ca="1" si="3071"/>
        <v>0</v>
      </c>
      <c r="AA2284" s="1">
        <f t="shared" ca="1" si="3071"/>
        <v>0</v>
      </c>
      <c r="AB2284" s="1">
        <f t="shared" ca="1" si="3071"/>
        <v>0</v>
      </c>
      <c r="AC2284" s="1">
        <f t="shared" ca="1" si="3071"/>
        <v>0</v>
      </c>
      <c r="AD2284" s="1">
        <f t="shared" ca="1" si="3071"/>
        <v>0</v>
      </c>
      <c r="AE2284" s="1">
        <f t="shared" ca="1" si="3071"/>
        <v>0</v>
      </c>
    </row>
    <row r="2285" spans="2:31" hidden="1">
      <c r="B2285" s="1">
        <f t="shared" si="3069"/>
        <v>0</v>
      </c>
      <c r="C2285" s="1">
        <f t="shared" si="3069"/>
        <v>0</v>
      </c>
      <c r="J2285" s="332">
        <f t="shared" si="3072"/>
        <v>35</v>
      </c>
      <c r="K2285" s="1">
        <f t="shared" ca="1" si="3070"/>
        <v>0</v>
      </c>
      <c r="L2285" s="1">
        <f t="shared" ca="1" si="3070"/>
        <v>0</v>
      </c>
      <c r="M2285" s="1">
        <f t="shared" ca="1" si="3070"/>
        <v>0</v>
      </c>
      <c r="N2285" s="1">
        <f t="shared" ca="1" si="3070"/>
        <v>0</v>
      </c>
      <c r="O2285" s="1">
        <f t="shared" ca="1" si="3070"/>
        <v>0</v>
      </c>
      <c r="P2285" s="1">
        <f t="shared" ca="1" si="3070"/>
        <v>0</v>
      </c>
      <c r="Q2285" s="1">
        <f t="shared" ca="1" si="3070"/>
        <v>0</v>
      </c>
      <c r="R2285" s="1">
        <f t="shared" ca="1" si="3070"/>
        <v>0</v>
      </c>
      <c r="S2285" s="1">
        <f t="shared" ca="1" si="3070"/>
        <v>0</v>
      </c>
      <c r="T2285" s="1">
        <f t="shared" ca="1" si="3070"/>
        <v>0</v>
      </c>
      <c r="U2285" s="1">
        <f t="shared" ca="1" si="3071"/>
        <v>0</v>
      </c>
      <c r="V2285" s="1">
        <f t="shared" ca="1" si="3071"/>
        <v>0</v>
      </c>
      <c r="W2285" s="1">
        <f t="shared" ca="1" si="3071"/>
        <v>0</v>
      </c>
      <c r="X2285" s="1">
        <f t="shared" ca="1" si="3071"/>
        <v>0</v>
      </c>
      <c r="Y2285" s="1">
        <f t="shared" ca="1" si="3071"/>
        <v>0</v>
      </c>
      <c r="Z2285" s="1">
        <f t="shared" ca="1" si="3071"/>
        <v>0</v>
      </c>
      <c r="AA2285" s="1">
        <f t="shared" ca="1" si="3071"/>
        <v>0</v>
      </c>
      <c r="AB2285" s="1">
        <f t="shared" ca="1" si="3071"/>
        <v>0</v>
      </c>
      <c r="AC2285" s="1">
        <f t="shared" ca="1" si="3071"/>
        <v>0</v>
      </c>
      <c r="AD2285" s="1">
        <f t="shared" ca="1" si="3071"/>
        <v>0</v>
      </c>
      <c r="AE2285" s="1">
        <f t="shared" ca="1" si="3071"/>
        <v>0</v>
      </c>
    </row>
    <row r="2286" spans="2:31" hidden="1">
      <c r="B2286" s="1">
        <f t="shared" si="3069"/>
        <v>0</v>
      </c>
      <c r="C2286" s="1">
        <f t="shared" si="3069"/>
        <v>0</v>
      </c>
      <c r="J2286" s="332">
        <f t="shared" si="3072"/>
        <v>42</v>
      </c>
      <c r="K2286" s="1">
        <f t="shared" ca="1" si="3070"/>
        <v>0</v>
      </c>
      <c r="L2286" s="1">
        <f t="shared" ca="1" si="3070"/>
        <v>0</v>
      </c>
      <c r="M2286" s="1">
        <f t="shared" ca="1" si="3070"/>
        <v>0</v>
      </c>
      <c r="N2286" s="1">
        <f t="shared" ca="1" si="3070"/>
        <v>0</v>
      </c>
      <c r="O2286" s="1">
        <f t="shared" ca="1" si="3070"/>
        <v>0</v>
      </c>
      <c r="P2286" s="1">
        <f t="shared" ca="1" si="3070"/>
        <v>0</v>
      </c>
      <c r="Q2286" s="1">
        <f t="shared" ca="1" si="3070"/>
        <v>0</v>
      </c>
      <c r="R2286" s="1">
        <f t="shared" ca="1" si="3070"/>
        <v>0</v>
      </c>
      <c r="S2286" s="1">
        <f t="shared" ca="1" si="3070"/>
        <v>0</v>
      </c>
      <c r="T2286" s="1">
        <f t="shared" ca="1" si="3070"/>
        <v>0</v>
      </c>
      <c r="U2286" s="1">
        <f t="shared" ca="1" si="3071"/>
        <v>0</v>
      </c>
      <c r="V2286" s="1">
        <f t="shared" ca="1" si="3071"/>
        <v>0</v>
      </c>
      <c r="W2286" s="1">
        <f t="shared" ca="1" si="3071"/>
        <v>0</v>
      </c>
      <c r="X2286" s="1">
        <f t="shared" ca="1" si="3071"/>
        <v>0</v>
      </c>
      <c r="Y2286" s="1">
        <f t="shared" ca="1" si="3071"/>
        <v>0</v>
      </c>
      <c r="Z2286" s="1">
        <f t="shared" ca="1" si="3071"/>
        <v>0</v>
      </c>
      <c r="AA2286" s="1">
        <f t="shared" ca="1" si="3071"/>
        <v>0</v>
      </c>
      <c r="AB2286" s="1">
        <f t="shared" ca="1" si="3071"/>
        <v>0</v>
      </c>
      <c r="AC2286" s="1">
        <f t="shared" ca="1" si="3071"/>
        <v>0</v>
      </c>
      <c r="AD2286" s="1">
        <f t="shared" ca="1" si="3071"/>
        <v>0</v>
      </c>
      <c r="AE2286" s="1">
        <f t="shared" ca="1" si="3071"/>
        <v>0</v>
      </c>
    </row>
    <row r="2287" spans="2:31" hidden="1">
      <c r="B2287" s="1">
        <f t="shared" si="3069"/>
        <v>0</v>
      </c>
      <c r="C2287" s="1">
        <f t="shared" si="3069"/>
        <v>0</v>
      </c>
      <c r="J2287" s="332">
        <f t="shared" si="3072"/>
        <v>49</v>
      </c>
      <c r="K2287" s="1">
        <f t="shared" ca="1" si="3070"/>
        <v>0</v>
      </c>
      <c r="L2287" s="1">
        <f t="shared" ca="1" si="3070"/>
        <v>0</v>
      </c>
      <c r="M2287" s="1">
        <f t="shared" ca="1" si="3070"/>
        <v>0</v>
      </c>
      <c r="N2287" s="1">
        <f t="shared" ca="1" si="3070"/>
        <v>0</v>
      </c>
      <c r="O2287" s="1">
        <f t="shared" ca="1" si="3070"/>
        <v>0</v>
      </c>
      <c r="P2287" s="1">
        <f t="shared" ca="1" si="3070"/>
        <v>0</v>
      </c>
      <c r="Q2287" s="1">
        <f t="shared" ca="1" si="3070"/>
        <v>0</v>
      </c>
      <c r="R2287" s="1">
        <f t="shared" ca="1" si="3070"/>
        <v>0</v>
      </c>
      <c r="S2287" s="1">
        <f t="shared" ca="1" si="3070"/>
        <v>0</v>
      </c>
      <c r="T2287" s="1">
        <f t="shared" ca="1" si="3070"/>
        <v>0</v>
      </c>
      <c r="U2287" s="1">
        <f t="shared" ca="1" si="3071"/>
        <v>0</v>
      </c>
      <c r="V2287" s="1">
        <f t="shared" ca="1" si="3071"/>
        <v>0</v>
      </c>
      <c r="W2287" s="1">
        <f t="shared" ca="1" si="3071"/>
        <v>0</v>
      </c>
      <c r="X2287" s="1">
        <f t="shared" ca="1" si="3071"/>
        <v>0</v>
      </c>
      <c r="Y2287" s="1">
        <f t="shared" ca="1" si="3071"/>
        <v>0</v>
      </c>
      <c r="Z2287" s="1">
        <f t="shared" ca="1" si="3071"/>
        <v>0</v>
      </c>
      <c r="AA2287" s="1">
        <f t="shared" ca="1" si="3071"/>
        <v>0</v>
      </c>
      <c r="AB2287" s="1">
        <f t="shared" ca="1" si="3071"/>
        <v>0</v>
      </c>
      <c r="AC2287" s="1">
        <f t="shared" ca="1" si="3071"/>
        <v>0</v>
      </c>
      <c r="AD2287" s="1">
        <f t="shared" ca="1" si="3071"/>
        <v>0</v>
      </c>
      <c r="AE2287" s="1">
        <f t="shared" ca="1" si="3071"/>
        <v>0</v>
      </c>
    </row>
    <row r="2288" spans="2:31" hidden="1">
      <c r="B2288" s="1">
        <f t="shared" si="3069"/>
        <v>0</v>
      </c>
      <c r="C2288" s="1">
        <f t="shared" si="3069"/>
        <v>0</v>
      </c>
      <c r="J2288" s="332">
        <f t="shared" si="3072"/>
        <v>56</v>
      </c>
      <c r="K2288" s="1">
        <f t="shared" ca="1" si="3070"/>
        <v>0</v>
      </c>
      <c r="L2288" s="1">
        <f t="shared" ca="1" si="3070"/>
        <v>0</v>
      </c>
      <c r="M2288" s="1">
        <f t="shared" ca="1" si="3070"/>
        <v>0</v>
      </c>
      <c r="N2288" s="1">
        <f t="shared" ca="1" si="3070"/>
        <v>0</v>
      </c>
      <c r="O2288" s="1">
        <f t="shared" ca="1" si="3070"/>
        <v>0</v>
      </c>
      <c r="P2288" s="1">
        <f t="shared" ca="1" si="3070"/>
        <v>0</v>
      </c>
      <c r="Q2288" s="1">
        <f t="shared" ca="1" si="3070"/>
        <v>0</v>
      </c>
      <c r="R2288" s="1">
        <f t="shared" ca="1" si="3070"/>
        <v>0</v>
      </c>
      <c r="S2288" s="1">
        <f t="shared" ca="1" si="3070"/>
        <v>0</v>
      </c>
      <c r="T2288" s="1">
        <f t="shared" ca="1" si="3070"/>
        <v>0</v>
      </c>
      <c r="U2288" s="1">
        <f t="shared" ca="1" si="3071"/>
        <v>0</v>
      </c>
      <c r="V2288" s="1">
        <f t="shared" ca="1" si="3071"/>
        <v>0</v>
      </c>
      <c r="W2288" s="1">
        <f t="shared" ca="1" si="3071"/>
        <v>0</v>
      </c>
      <c r="X2288" s="1">
        <f t="shared" ca="1" si="3071"/>
        <v>0</v>
      </c>
      <c r="Y2288" s="1">
        <f t="shared" ca="1" si="3071"/>
        <v>0</v>
      </c>
      <c r="Z2288" s="1">
        <f t="shared" ca="1" si="3071"/>
        <v>0</v>
      </c>
      <c r="AA2288" s="1">
        <f t="shared" ca="1" si="3071"/>
        <v>0</v>
      </c>
      <c r="AB2288" s="1">
        <f t="shared" ca="1" si="3071"/>
        <v>0</v>
      </c>
      <c r="AC2288" s="1">
        <f t="shared" ca="1" si="3071"/>
        <v>0</v>
      </c>
      <c r="AD2288" s="1">
        <f t="shared" ca="1" si="3071"/>
        <v>0</v>
      </c>
      <c r="AE2288" s="1">
        <f t="shared" ca="1" si="3071"/>
        <v>0</v>
      </c>
    </row>
    <row r="2289" spans="2:31" hidden="1">
      <c r="B2289" s="1">
        <f t="shared" si="3069"/>
        <v>0</v>
      </c>
      <c r="C2289" s="1">
        <f t="shared" si="3069"/>
        <v>0</v>
      </c>
      <c r="J2289" s="332">
        <f t="shared" si="3072"/>
        <v>63</v>
      </c>
      <c r="K2289" s="1">
        <f t="shared" ca="1" si="3070"/>
        <v>0</v>
      </c>
      <c r="L2289" s="1">
        <f t="shared" ca="1" si="3070"/>
        <v>0</v>
      </c>
      <c r="M2289" s="1">
        <f t="shared" ca="1" si="3070"/>
        <v>0</v>
      </c>
      <c r="N2289" s="1">
        <f t="shared" ca="1" si="3070"/>
        <v>0</v>
      </c>
      <c r="O2289" s="1">
        <f t="shared" ca="1" si="3070"/>
        <v>0</v>
      </c>
      <c r="P2289" s="1">
        <f t="shared" ca="1" si="3070"/>
        <v>0</v>
      </c>
      <c r="Q2289" s="1">
        <f t="shared" ca="1" si="3070"/>
        <v>0</v>
      </c>
      <c r="R2289" s="1">
        <f t="shared" ca="1" si="3070"/>
        <v>0</v>
      </c>
      <c r="S2289" s="1">
        <f t="shared" ca="1" si="3070"/>
        <v>0</v>
      </c>
      <c r="T2289" s="1">
        <f t="shared" ca="1" si="3070"/>
        <v>0</v>
      </c>
      <c r="U2289" s="1">
        <f t="shared" ca="1" si="3071"/>
        <v>0</v>
      </c>
      <c r="V2289" s="1">
        <f t="shared" ca="1" si="3071"/>
        <v>0</v>
      </c>
      <c r="W2289" s="1">
        <f t="shared" ca="1" si="3071"/>
        <v>0</v>
      </c>
      <c r="X2289" s="1">
        <f t="shared" ca="1" si="3071"/>
        <v>0</v>
      </c>
      <c r="Y2289" s="1">
        <f t="shared" ca="1" si="3071"/>
        <v>0</v>
      </c>
      <c r="Z2289" s="1">
        <f t="shared" ca="1" si="3071"/>
        <v>0</v>
      </c>
      <c r="AA2289" s="1">
        <f t="shared" ca="1" si="3071"/>
        <v>0</v>
      </c>
      <c r="AB2289" s="1">
        <f t="shared" ca="1" si="3071"/>
        <v>0</v>
      </c>
      <c r="AC2289" s="1">
        <f t="shared" ca="1" si="3071"/>
        <v>0</v>
      </c>
      <c r="AD2289" s="1">
        <f t="shared" ca="1" si="3071"/>
        <v>0</v>
      </c>
      <c r="AE2289" s="1">
        <f t="shared" ca="1" si="3071"/>
        <v>0</v>
      </c>
    </row>
    <row r="2291" spans="2:31" hidden="1">
      <c r="B2291" s="227" t="s">
        <v>374</v>
      </c>
    </row>
    <row r="2292" spans="2:31" hidden="1">
      <c r="B2292" s="1">
        <f t="shared" ref="B2292:C2301" si="3073">B616</f>
        <v>0</v>
      </c>
      <c r="C2292" s="1">
        <f t="shared" si="3073"/>
        <v>0</v>
      </c>
      <c r="J2292" s="332">
        <v>0</v>
      </c>
      <c r="K2292" s="1">
        <f t="shared" ref="K2292:T2301" ca="1" si="3074">OFFSET($K$2018,$J2292,COLUMN()-11)</f>
        <v>0</v>
      </c>
      <c r="L2292" s="1">
        <f t="shared" ca="1" si="3074"/>
        <v>0</v>
      </c>
      <c r="M2292" s="1">
        <f t="shared" ca="1" si="3074"/>
        <v>0</v>
      </c>
      <c r="N2292" s="1">
        <f t="shared" ca="1" si="3074"/>
        <v>0</v>
      </c>
      <c r="O2292" s="1">
        <f t="shared" ca="1" si="3074"/>
        <v>0</v>
      </c>
      <c r="P2292" s="1">
        <f t="shared" ca="1" si="3074"/>
        <v>0</v>
      </c>
      <c r="Q2292" s="1">
        <f t="shared" ca="1" si="3074"/>
        <v>0</v>
      </c>
      <c r="R2292" s="1">
        <f t="shared" ca="1" si="3074"/>
        <v>0</v>
      </c>
      <c r="S2292" s="1">
        <f t="shared" ca="1" si="3074"/>
        <v>0</v>
      </c>
      <c r="T2292" s="1">
        <f t="shared" ca="1" si="3074"/>
        <v>0</v>
      </c>
      <c r="U2292" s="1">
        <f t="shared" ref="U2292:AE2301" ca="1" si="3075">OFFSET($K$2018,$J2292,COLUMN()-11)</f>
        <v>0</v>
      </c>
      <c r="V2292" s="1">
        <f t="shared" ca="1" si="3075"/>
        <v>0</v>
      </c>
      <c r="W2292" s="1">
        <f t="shared" ca="1" si="3075"/>
        <v>0</v>
      </c>
      <c r="X2292" s="1">
        <f t="shared" ca="1" si="3075"/>
        <v>0</v>
      </c>
      <c r="Y2292" s="1">
        <f t="shared" ca="1" si="3075"/>
        <v>0</v>
      </c>
      <c r="Z2292" s="1">
        <f t="shared" ca="1" si="3075"/>
        <v>0</v>
      </c>
      <c r="AA2292" s="1">
        <f t="shared" ca="1" si="3075"/>
        <v>0</v>
      </c>
      <c r="AB2292" s="1">
        <f t="shared" ca="1" si="3075"/>
        <v>0</v>
      </c>
      <c r="AC2292" s="1">
        <f t="shared" ca="1" si="3075"/>
        <v>0</v>
      </c>
      <c r="AD2292" s="1">
        <f t="shared" ca="1" si="3075"/>
        <v>0</v>
      </c>
      <c r="AE2292" s="1">
        <f t="shared" ca="1" si="3075"/>
        <v>0</v>
      </c>
    </row>
    <row r="2293" spans="2:31" hidden="1">
      <c r="B2293" s="1">
        <f t="shared" si="3073"/>
        <v>0</v>
      </c>
      <c r="C2293" s="1">
        <f t="shared" si="3073"/>
        <v>0</v>
      </c>
      <c r="J2293" s="332">
        <f>J2292+7</f>
        <v>7</v>
      </c>
      <c r="K2293" s="1">
        <f t="shared" ca="1" si="3074"/>
        <v>0</v>
      </c>
      <c r="L2293" s="1">
        <f t="shared" ca="1" si="3074"/>
        <v>0</v>
      </c>
      <c r="M2293" s="1">
        <f t="shared" ca="1" si="3074"/>
        <v>0</v>
      </c>
      <c r="N2293" s="1">
        <f t="shared" ca="1" si="3074"/>
        <v>0</v>
      </c>
      <c r="O2293" s="1">
        <f t="shared" ca="1" si="3074"/>
        <v>0</v>
      </c>
      <c r="P2293" s="1">
        <f t="shared" ca="1" si="3074"/>
        <v>0</v>
      </c>
      <c r="Q2293" s="1">
        <f t="shared" ca="1" si="3074"/>
        <v>0</v>
      </c>
      <c r="R2293" s="1">
        <f t="shared" ca="1" si="3074"/>
        <v>0</v>
      </c>
      <c r="S2293" s="1">
        <f t="shared" ca="1" si="3074"/>
        <v>0</v>
      </c>
      <c r="T2293" s="1">
        <f t="shared" ca="1" si="3074"/>
        <v>0</v>
      </c>
      <c r="U2293" s="1">
        <f t="shared" ca="1" si="3075"/>
        <v>0</v>
      </c>
      <c r="V2293" s="1">
        <f t="shared" ca="1" si="3075"/>
        <v>0</v>
      </c>
      <c r="W2293" s="1">
        <f t="shared" ca="1" si="3075"/>
        <v>0</v>
      </c>
      <c r="X2293" s="1">
        <f t="shared" ca="1" si="3075"/>
        <v>0</v>
      </c>
      <c r="Y2293" s="1">
        <f t="shared" ca="1" si="3075"/>
        <v>0</v>
      </c>
      <c r="Z2293" s="1">
        <f t="shared" ca="1" si="3075"/>
        <v>0</v>
      </c>
      <c r="AA2293" s="1">
        <f t="shared" ca="1" si="3075"/>
        <v>0</v>
      </c>
      <c r="AB2293" s="1">
        <f t="shared" ca="1" si="3075"/>
        <v>0</v>
      </c>
      <c r="AC2293" s="1">
        <f t="shared" ca="1" si="3075"/>
        <v>0</v>
      </c>
      <c r="AD2293" s="1">
        <f t="shared" ca="1" si="3075"/>
        <v>0</v>
      </c>
      <c r="AE2293" s="1">
        <f t="shared" ca="1" si="3075"/>
        <v>0</v>
      </c>
    </row>
    <row r="2294" spans="2:31" hidden="1">
      <c r="B2294" s="1">
        <f t="shared" si="3073"/>
        <v>0</v>
      </c>
      <c r="C2294" s="1">
        <f t="shared" si="3073"/>
        <v>0</v>
      </c>
      <c r="J2294" s="332">
        <f t="shared" ref="J2294:J2301" si="3076">J2293+7</f>
        <v>14</v>
      </c>
      <c r="K2294" s="1">
        <f t="shared" ca="1" si="3074"/>
        <v>0</v>
      </c>
      <c r="L2294" s="1">
        <f t="shared" ca="1" si="3074"/>
        <v>0</v>
      </c>
      <c r="M2294" s="1">
        <f t="shared" ca="1" si="3074"/>
        <v>0</v>
      </c>
      <c r="N2294" s="1">
        <f t="shared" ca="1" si="3074"/>
        <v>0</v>
      </c>
      <c r="O2294" s="1">
        <f t="shared" ca="1" si="3074"/>
        <v>0</v>
      </c>
      <c r="P2294" s="1">
        <f t="shared" ca="1" si="3074"/>
        <v>0</v>
      </c>
      <c r="Q2294" s="1">
        <f t="shared" ca="1" si="3074"/>
        <v>0</v>
      </c>
      <c r="R2294" s="1">
        <f t="shared" ca="1" si="3074"/>
        <v>0</v>
      </c>
      <c r="S2294" s="1">
        <f t="shared" ca="1" si="3074"/>
        <v>0</v>
      </c>
      <c r="T2294" s="1">
        <f t="shared" ca="1" si="3074"/>
        <v>0</v>
      </c>
      <c r="U2294" s="1">
        <f t="shared" ca="1" si="3075"/>
        <v>0</v>
      </c>
      <c r="V2294" s="1">
        <f t="shared" ca="1" si="3075"/>
        <v>0</v>
      </c>
      <c r="W2294" s="1">
        <f t="shared" ca="1" si="3075"/>
        <v>0</v>
      </c>
      <c r="X2294" s="1">
        <f t="shared" ca="1" si="3075"/>
        <v>0</v>
      </c>
      <c r="Y2294" s="1">
        <f t="shared" ca="1" si="3075"/>
        <v>0</v>
      </c>
      <c r="Z2294" s="1">
        <f t="shared" ca="1" si="3075"/>
        <v>0</v>
      </c>
      <c r="AA2294" s="1">
        <f t="shared" ca="1" si="3075"/>
        <v>0</v>
      </c>
      <c r="AB2294" s="1">
        <f t="shared" ca="1" si="3075"/>
        <v>0</v>
      </c>
      <c r="AC2294" s="1">
        <f t="shared" ca="1" si="3075"/>
        <v>0</v>
      </c>
      <c r="AD2294" s="1">
        <f t="shared" ca="1" si="3075"/>
        <v>0</v>
      </c>
      <c r="AE2294" s="1">
        <f t="shared" ca="1" si="3075"/>
        <v>0</v>
      </c>
    </row>
    <row r="2295" spans="2:31" hidden="1">
      <c r="B2295" s="1">
        <f t="shared" si="3073"/>
        <v>0</v>
      </c>
      <c r="C2295" s="1">
        <f t="shared" si="3073"/>
        <v>0</v>
      </c>
      <c r="J2295" s="332">
        <f t="shared" si="3076"/>
        <v>21</v>
      </c>
      <c r="K2295" s="1">
        <f t="shared" ca="1" si="3074"/>
        <v>0</v>
      </c>
      <c r="L2295" s="1">
        <f t="shared" ca="1" si="3074"/>
        <v>0</v>
      </c>
      <c r="M2295" s="1">
        <f t="shared" ca="1" si="3074"/>
        <v>0</v>
      </c>
      <c r="N2295" s="1">
        <f t="shared" ca="1" si="3074"/>
        <v>0</v>
      </c>
      <c r="O2295" s="1">
        <f t="shared" ca="1" si="3074"/>
        <v>0</v>
      </c>
      <c r="P2295" s="1">
        <f t="shared" ca="1" si="3074"/>
        <v>0</v>
      </c>
      <c r="Q2295" s="1">
        <f t="shared" ca="1" si="3074"/>
        <v>0</v>
      </c>
      <c r="R2295" s="1">
        <f t="shared" ca="1" si="3074"/>
        <v>0</v>
      </c>
      <c r="S2295" s="1">
        <f t="shared" ca="1" si="3074"/>
        <v>0</v>
      </c>
      <c r="T2295" s="1">
        <f t="shared" ca="1" si="3074"/>
        <v>0</v>
      </c>
      <c r="U2295" s="1">
        <f t="shared" ca="1" si="3075"/>
        <v>0</v>
      </c>
      <c r="V2295" s="1">
        <f t="shared" ca="1" si="3075"/>
        <v>0</v>
      </c>
      <c r="W2295" s="1">
        <f t="shared" ca="1" si="3075"/>
        <v>0</v>
      </c>
      <c r="X2295" s="1">
        <f t="shared" ca="1" si="3075"/>
        <v>0</v>
      </c>
      <c r="Y2295" s="1">
        <f t="shared" ca="1" si="3075"/>
        <v>0</v>
      </c>
      <c r="Z2295" s="1">
        <f t="shared" ca="1" si="3075"/>
        <v>0</v>
      </c>
      <c r="AA2295" s="1">
        <f t="shared" ca="1" si="3075"/>
        <v>0</v>
      </c>
      <c r="AB2295" s="1">
        <f t="shared" ca="1" si="3075"/>
        <v>0</v>
      </c>
      <c r="AC2295" s="1">
        <f t="shared" ca="1" si="3075"/>
        <v>0</v>
      </c>
      <c r="AD2295" s="1">
        <f t="shared" ca="1" si="3075"/>
        <v>0</v>
      </c>
      <c r="AE2295" s="1">
        <f t="shared" ca="1" si="3075"/>
        <v>0</v>
      </c>
    </row>
    <row r="2296" spans="2:31" hidden="1">
      <c r="B2296" s="1">
        <f t="shared" si="3073"/>
        <v>0</v>
      </c>
      <c r="C2296" s="1">
        <f t="shared" si="3073"/>
        <v>0</v>
      </c>
      <c r="J2296" s="332">
        <f t="shared" si="3076"/>
        <v>28</v>
      </c>
      <c r="K2296" s="1">
        <f t="shared" ca="1" si="3074"/>
        <v>0</v>
      </c>
      <c r="L2296" s="1">
        <f t="shared" ca="1" si="3074"/>
        <v>0</v>
      </c>
      <c r="M2296" s="1">
        <f t="shared" ca="1" si="3074"/>
        <v>0</v>
      </c>
      <c r="N2296" s="1">
        <f t="shared" ca="1" si="3074"/>
        <v>0</v>
      </c>
      <c r="O2296" s="1">
        <f t="shared" ca="1" si="3074"/>
        <v>0</v>
      </c>
      <c r="P2296" s="1">
        <f t="shared" ca="1" si="3074"/>
        <v>0</v>
      </c>
      <c r="Q2296" s="1">
        <f t="shared" ca="1" si="3074"/>
        <v>0</v>
      </c>
      <c r="R2296" s="1">
        <f t="shared" ca="1" si="3074"/>
        <v>0</v>
      </c>
      <c r="S2296" s="1">
        <f t="shared" ca="1" si="3074"/>
        <v>0</v>
      </c>
      <c r="T2296" s="1">
        <f t="shared" ca="1" si="3074"/>
        <v>0</v>
      </c>
      <c r="U2296" s="1">
        <f t="shared" ca="1" si="3075"/>
        <v>0</v>
      </c>
      <c r="V2296" s="1">
        <f t="shared" ca="1" si="3075"/>
        <v>0</v>
      </c>
      <c r="W2296" s="1">
        <f t="shared" ca="1" si="3075"/>
        <v>0</v>
      </c>
      <c r="X2296" s="1">
        <f t="shared" ca="1" si="3075"/>
        <v>0</v>
      </c>
      <c r="Y2296" s="1">
        <f t="shared" ca="1" si="3075"/>
        <v>0</v>
      </c>
      <c r="Z2296" s="1">
        <f t="shared" ca="1" si="3075"/>
        <v>0</v>
      </c>
      <c r="AA2296" s="1">
        <f t="shared" ca="1" si="3075"/>
        <v>0</v>
      </c>
      <c r="AB2296" s="1">
        <f t="shared" ca="1" si="3075"/>
        <v>0</v>
      </c>
      <c r="AC2296" s="1">
        <f t="shared" ca="1" si="3075"/>
        <v>0</v>
      </c>
      <c r="AD2296" s="1">
        <f t="shared" ca="1" si="3075"/>
        <v>0</v>
      </c>
      <c r="AE2296" s="1">
        <f t="shared" ca="1" si="3075"/>
        <v>0</v>
      </c>
    </row>
    <row r="2297" spans="2:31" hidden="1">
      <c r="B2297" s="1">
        <f t="shared" si="3073"/>
        <v>0</v>
      </c>
      <c r="C2297" s="1">
        <f t="shared" si="3073"/>
        <v>0</v>
      </c>
      <c r="J2297" s="332">
        <f t="shared" si="3076"/>
        <v>35</v>
      </c>
      <c r="K2297" s="1">
        <f t="shared" ca="1" si="3074"/>
        <v>0</v>
      </c>
      <c r="L2297" s="1">
        <f t="shared" ca="1" si="3074"/>
        <v>0</v>
      </c>
      <c r="M2297" s="1">
        <f t="shared" ca="1" si="3074"/>
        <v>0</v>
      </c>
      <c r="N2297" s="1">
        <f t="shared" ca="1" si="3074"/>
        <v>0</v>
      </c>
      <c r="O2297" s="1">
        <f t="shared" ca="1" si="3074"/>
        <v>0</v>
      </c>
      <c r="P2297" s="1">
        <f t="shared" ca="1" si="3074"/>
        <v>0</v>
      </c>
      <c r="Q2297" s="1">
        <f t="shared" ca="1" si="3074"/>
        <v>0</v>
      </c>
      <c r="R2297" s="1">
        <f t="shared" ca="1" si="3074"/>
        <v>0</v>
      </c>
      <c r="S2297" s="1">
        <f t="shared" ca="1" si="3074"/>
        <v>0</v>
      </c>
      <c r="T2297" s="1">
        <f t="shared" ca="1" si="3074"/>
        <v>0</v>
      </c>
      <c r="U2297" s="1">
        <f t="shared" ca="1" si="3075"/>
        <v>0</v>
      </c>
      <c r="V2297" s="1">
        <f t="shared" ca="1" si="3075"/>
        <v>0</v>
      </c>
      <c r="W2297" s="1">
        <f t="shared" ca="1" si="3075"/>
        <v>0</v>
      </c>
      <c r="X2297" s="1">
        <f t="shared" ca="1" si="3075"/>
        <v>0</v>
      </c>
      <c r="Y2297" s="1">
        <f t="shared" ca="1" si="3075"/>
        <v>0</v>
      </c>
      <c r="Z2297" s="1">
        <f t="shared" ca="1" si="3075"/>
        <v>0</v>
      </c>
      <c r="AA2297" s="1">
        <f t="shared" ca="1" si="3075"/>
        <v>0</v>
      </c>
      <c r="AB2297" s="1">
        <f t="shared" ca="1" si="3075"/>
        <v>0</v>
      </c>
      <c r="AC2297" s="1">
        <f t="shared" ca="1" si="3075"/>
        <v>0</v>
      </c>
      <c r="AD2297" s="1">
        <f t="shared" ca="1" si="3075"/>
        <v>0</v>
      </c>
      <c r="AE2297" s="1">
        <f t="shared" ca="1" si="3075"/>
        <v>0</v>
      </c>
    </row>
    <row r="2298" spans="2:31" hidden="1">
      <c r="B2298" s="1">
        <f t="shared" si="3073"/>
        <v>0</v>
      </c>
      <c r="C2298" s="1">
        <f t="shared" si="3073"/>
        <v>0</v>
      </c>
      <c r="J2298" s="332">
        <f t="shared" si="3076"/>
        <v>42</v>
      </c>
      <c r="K2298" s="1">
        <f t="shared" ca="1" si="3074"/>
        <v>0</v>
      </c>
      <c r="L2298" s="1">
        <f t="shared" ca="1" si="3074"/>
        <v>0</v>
      </c>
      <c r="M2298" s="1">
        <f t="shared" ca="1" si="3074"/>
        <v>0</v>
      </c>
      <c r="N2298" s="1">
        <f t="shared" ca="1" si="3074"/>
        <v>0</v>
      </c>
      <c r="O2298" s="1">
        <f t="shared" ca="1" si="3074"/>
        <v>0</v>
      </c>
      <c r="P2298" s="1">
        <f t="shared" ca="1" si="3074"/>
        <v>0</v>
      </c>
      <c r="Q2298" s="1">
        <f t="shared" ca="1" si="3074"/>
        <v>0</v>
      </c>
      <c r="R2298" s="1">
        <f t="shared" ca="1" si="3074"/>
        <v>0</v>
      </c>
      <c r="S2298" s="1">
        <f t="shared" ca="1" si="3074"/>
        <v>0</v>
      </c>
      <c r="T2298" s="1">
        <f t="shared" ca="1" si="3074"/>
        <v>0</v>
      </c>
      <c r="U2298" s="1">
        <f t="shared" ca="1" si="3075"/>
        <v>0</v>
      </c>
      <c r="V2298" s="1">
        <f t="shared" ca="1" si="3075"/>
        <v>0</v>
      </c>
      <c r="W2298" s="1">
        <f t="shared" ca="1" si="3075"/>
        <v>0</v>
      </c>
      <c r="X2298" s="1">
        <f t="shared" ca="1" si="3075"/>
        <v>0</v>
      </c>
      <c r="Y2298" s="1">
        <f t="shared" ca="1" si="3075"/>
        <v>0</v>
      </c>
      <c r="Z2298" s="1">
        <f t="shared" ca="1" si="3075"/>
        <v>0</v>
      </c>
      <c r="AA2298" s="1">
        <f t="shared" ca="1" si="3075"/>
        <v>0</v>
      </c>
      <c r="AB2298" s="1">
        <f t="shared" ca="1" si="3075"/>
        <v>0</v>
      </c>
      <c r="AC2298" s="1">
        <f t="shared" ca="1" si="3075"/>
        <v>0</v>
      </c>
      <c r="AD2298" s="1">
        <f t="shared" ca="1" si="3075"/>
        <v>0</v>
      </c>
      <c r="AE2298" s="1">
        <f t="shared" ca="1" si="3075"/>
        <v>0</v>
      </c>
    </row>
    <row r="2299" spans="2:31" hidden="1">
      <c r="B2299" s="1">
        <f t="shared" si="3073"/>
        <v>0</v>
      </c>
      <c r="C2299" s="1">
        <f t="shared" si="3073"/>
        <v>0</v>
      </c>
      <c r="J2299" s="332">
        <f t="shared" si="3076"/>
        <v>49</v>
      </c>
      <c r="K2299" s="1">
        <f t="shared" ca="1" si="3074"/>
        <v>0</v>
      </c>
      <c r="L2299" s="1">
        <f t="shared" ca="1" si="3074"/>
        <v>0</v>
      </c>
      <c r="M2299" s="1">
        <f t="shared" ca="1" si="3074"/>
        <v>0</v>
      </c>
      <c r="N2299" s="1">
        <f t="shared" ca="1" si="3074"/>
        <v>0</v>
      </c>
      <c r="O2299" s="1">
        <f t="shared" ca="1" si="3074"/>
        <v>0</v>
      </c>
      <c r="P2299" s="1">
        <f t="shared" ca="1" si="3074"/>
        <v>0</v>
      </c>
      <c r="Q2299" s="1">
        <f t="shared" ca="1" si="3074"/>
        <v>0</v>
      </c>
      <c r="R2299" s="1">
        <f t="shared" ca="1" si="3074"/>
        <v>0</v>
      </c>
      <c r="S2299" s="1">
        <f t="shared" ca="1" si="3074"/>
        <v>0</v>
      </c>
      <c r="T2299" s="1">
        <f t="shared" ca="1" si="3074"/>
        <v>0</v>
      </c>
      <c r="U2299" s="1">
        <f t="shared" ca="1" si="3075"/>
        <v>0</v>
      </c>
      <c r="V2299" s="1">
        <f t="shared" ca="1" si="3075"/>
        <v>0</v>
      </c>
      <c r="W2299" s="1">
        <f t="shared" ca="1" si="3075"/>
        <v>0</v>
      </c>
      <c r="X2299" s="1">
        <f t="shared" ca="1" si="3075"/>
        <v>0</v>
      </c>
      <c r="Y2299" s="1">
        <f t="shared" ca="1" si="3075"/>
        <v>0</v>
      </c>
      <c r="Z2299" s="1">
        <f t="shared" ca="1" si="3075"/>
        <v>0</v>
      </c>
      <c r="AA2299" s="1">
        <f t="shared" ca="1" si="3075"/>
        <v>0</v>
      </c>
      <c r="AB2299" s="1">
        <f t="shared" ca="1" si="3075"/>
        <v>0</v>
      </c>
      <c r="AC2299" s="1">
        <f t="shared" ca="1" si="3075"/>
        <v>0</v>
      </c>
      <c r="AD2299" s="1">
        <f t="shared" ca="1" si="3075"/>
        <v>0</v>
      </c>
      <c r="AE2299" s="1">
        <f t="shared" ca="1" si="3075"/>
        <v>0</v>
      </c>
    </row>
    <row r="2300" spans="2:31" hidden="1">
      <c r="B2300" s="1">
        <f t="shared" si="3073"/>
        <v>0</v>
      </c>
      <c r="C2300" s="1">
        <f t="shared" si="3073"/>
        <v>0</v>
      </c>
      <c r="J2300" s="332">
        <f t="shared" si="3076"/>
        <v>56</v>
      </c>
      <c r="K2300" s="1">
        <f t="shared" ca="1" si="3074"/>
        <v>0</v>
      </c>
      <c r="L2300" s="1">
        <f t="shared" ca="1" si="3074"/>
        <v>0</v>
      </c>
      <c r="M2300" s="1">
        <f t="shared" ca="1" si="3074"/>
        <v>0</v>
      </c>
      <c r="N2300" s="1">
        <f t="shared" ca="1" si="3074"/>
        <v>0</v>
      </c>
      <c r="O2300" s="1">
        <f t="shared" ca="1" si="3074"/>
        <v>0</v>
      </c>
      <c r="P2300" s="1">
        <f t="shared" ca="1" si="3074"/>
        <v>0</v>
      </c>
      <c r="Q2300" s="1">
        <f t="shared" ca="1" si="3074"/>
        <v>0</v>
      </c>
      <c r="R2300" s="1">
        <f t="shared" ca="1" si="3074"/>
        <v>0</v>
      </c>
      <c r="S2300" s="1">
        <f t="shared" ca="1" si="3074"/>
        <v>0</v>
      </c>
      <c r="T2300" s="1">
        <f t="shared" ca="1" si="3074"/>
        <v>0</v>
      </c>
      <c r="U2300" s="1">
        <f t="shared" ca="1" si="3075"/>
        <v>0</v>
      </c>
      <c r="V2300" s="1">
        <f t="shared" ca="1" si="3075"/>
        <v>0</v>
      </c>
      <c r="W2300" s="1">
        <f t="shared" ca="1" si="3075"/>
        <v>0</v>
      </c>
      <c r="X2300" s="1">
        <f t="shared" ca="1" si="3075"/>
        <v>0</v>
      </c>
      <c r="Y2300" s="1">
        <f t="shared" ca="1" si="3075"/>
        <v>0</v>
      </c>
      <c r="Z2300" s="1">
        <f t="shared" ca="1" si="3075"/>
        <v>0</v>
      </c>
      <c r="AA2300" s="1">
        <f t="shared" ca="1" si="3075"/>
        <v>0</v>
      </c>
      <c r="AB2300" s="1">
        <f t="shared" ca="1" si="3075"/>
        <v>0</v>
      </c>
      <c r="AC2300" s="1">
        <f t="shared" ca="1" si="3075"/>
        <v>0</v>
      </c>
      <c r="AD2300" s="1">
        <f t="shared" ca="1" si="3075"/>
        <v>0</v>
      </c>
      <c r="AE2300" s="1">
        <f t="shared" ca="1" si="3075"/>
        <v>0</v>
      </c>
    </row>
    <row r="2301" spans="2:31" hidden="1">
      <c r="B2301" s="1">
        <f t="shared" si="3073"/>
        <v>0</v>
      </c>
      <c r="C2301" s="1">
        <f t="shared" si="3073"/>
        <v>0</v>
      </c>
      <c r="J2301" s="332">
        <f t="shared" si="3076"/>
        <v>63</v>
      </c>
      <c r="K2301" s="1">
        <f t="shared" ca="1" si="3074"/>
        <v>0</v>
      </c>
      <c r="L2301" s="1">
        <f t="shared" ca="1" si="3074"/>
        <v>0</v>
      </c>
      <c r="M2301" s="1">
        <f t="shared" ca="1" si="3074"/>
        <v>0</v>
      </c>
      <c r="N2301" s="1">
        <f t="shared" ca="1" si="3074"/>
        <v>0</v>
      </c>
      <c r="O2301" s="1">
        <f t="shared" ca="1" si="3074"/>
        <v>0</v>
      </c>
      <c r="P2301" s="1">
        <f t="shared" ca="1" si="3074"/>
        <v>0</v>
      </c>
      <c r="Q2301" s="1">
        <f t="shared" ca="1" si="3074"/>
        <v>0</v>
      </c>
      <c r="R2301" s="1">
        <f t="shared" ca="1" si="3074"/>
        <v>0</v>
      </c>
      <c r="S2301" s="1">
        <f t="shared" ca="1" si="3074"/>
        <v>0</v>
      </c>
      <c r="T2301" s="1">
        <f t="shared" ca="1" si="3074"/>
        <v>0</v>
      </c>
      <c r="U2301" s="1">
        <f t="shared" ca="1" si="3075"/>
        <v>0</v>
      </c>
      <c r="V2301" s="1">
        <f t="shared" ca="1" si="3075"/>
        <v>0</v>
      </c>
      <c r="W2301" s="1">
        <f t="shared" ca="1" si="3075"/>
        <v>0</v>
      </c>
      <c r="X2301" s="1">
        <f t="shared" ca="1" si="3075"/>
        <v>0</v>
      </c>
      <c r="Y2301" s="1">
        <f t="shared" ca="1" si="3075"/>
        <v>0</v>
      </c>
      <c r="Z2301" s="1">
        <f t="shared" ca="1" si="3075"/>
        <v>0</v>
      </c>
      <c r="AA2301" s="1">
        <f t="shared" ca="1" si="3075"/>
        <v>0</v>
      </c>
      <c r="AB2301" s="1">
        <f t="shared" ca="1" si="3075"/>
        <v>0</v>
      </c>
      <c r="AC2301" s="1">
        <f t="shared" ca="1" si="3075"/>
        <v>0</v>
      </c>
      <c r="AD2301" s="1">
        <f t="shared" ca="1" si="3075"/>
        <v>0</v>
      </c>
      <c r="AE2301" s="1">
        <f t="shared" ca="1" si="3075"/>
        <v>0</v>
      </c>
    </row>
    <row r="2305" spans="2:31" hidden="1">
      <c r="J2305" s="1" t="s">
        <v>713</v>
      </c>
    </row>
    <row r="2306" spans="2:31" hidden="1">
      <c r="B2306" s="438" t="s">
        <v>362</v>
      </c>
      <c r="C2306" s="439">
        <v>1</v>
      </c>
      <c r="K2306" s="1">
        <f t="shared" ref="K2306:AE2306" si="3077">IF($C2306=1,K17,IF($C2306=2,K18,0))</f>
        <v>0</v>
      </c>
      <c r="L2306" s="1">
        <f t="shared" si="3077"/>
        <v>0</v>
      </c>
      <c r="M2306" s="1">
        <f t="shared" si="3077"/>
        <v>0</v>
      </c>
      <c r="N2306" s="1">
        <f t="shared" si="3077"/>
        <v>0</v>
      </c>
      <c r="O2306" s="1">
        <f t="shared" si="3077"/>
        <v>0</v>
      </c>
      <c r="P2306" s="1">
        <f t="shared" si="3077"/>
        <v>0</v>
      </c>
      <c r="Q2306" s="1">
        <f t="shared" si="3077"/>
        <v>0</v>
      </c>
      <c r="R2306" s="1">
        <f t="shared" si="3077"/>
        <v>0</v>
      </c>
      <c r="S2306" s="1">
        <f t="shared" si="3077"/>
        <v>0</v>
      </c>
      <c r="T2306" s="1">
        <f t="shared" si="3077"/>
        <v>0</v>
      </c>
      <c r="U2306" s="1">
        <f t="shared" si="3077"/>
        <v>0</v>
      </c>
      <c r="V2306" s="1">
        <f t="shared" si="3077"/>
        <v>0</v>
      </c>
      <c r="W2306" s="1">
        <f t="shared" si="3077"/>
        <v>0</v>
      </c>
      <c r="X2306" s="1">
        <f t="shared" si="3077"/>
        <v>0</v>
      </c>
      <c r="Y2306" s="1">
        <f t="shared" si="3077"/>
        <v>0</v>
      </c>
      <c r="Z2306" s="1">
        <f t="shared" si="3077"/>
        <v>0</v>
      </c>
      <c r="AA2306" s="1">
        <f t="shared" si="3077"/>
        <v>0</v>
      </c>
      <c r="AB2306" s="1">
        <f t="shared" si="3077"/>
        <v>0</v>
      </c>
      <c r="AC2306" s="1">
        <f t="shared" si="3077"/>
        <v>0</v>
      </c>
      <c r="AD2306" s="1">
        <f t="shared" si="3077"/>
        <v>0</v>
      </c>
      <c r="AE2306" s="1">
        <f t="shared" si="3077"/>
        <v>0</v>
      </c>
    </row>
    <row r="2307" spans="2:31" hidden="1">
      <c r="B2307" s="438" t="s">
        <v>368</v>
      </c>
      <c r="C2307" s="439">
        <v>1</v>
      </c>
      <c r="K2307" s="1">
        <f t="shared" ref="K2307:AE2307" si="3078">IF($C2307=1,K25,IF($C2307=2,K26,0))</f>
        <v>0</v>
      </c>
      <c r="L2307" s="1">
        <f t="shared" si="3078"/>
        <v>0</v>
      </c>
      <c r="M2307" s="1">
        <f t="shared" si="3078"/>
        <v>0</v>
      </c>
      <c r="N2307" s="1">
        <f t="shared" si="3078"/>
        <v>0</v>
      </c>
      <c r="O2307" s="1">
        <f t="shared" si="3078"/>
        <v>0</v>
      </c>
      <c r="P2307" s="1">
        <f t="shared" si="3078"/>
        <v>0</v>
      </c>
      <c r="Q2307" s="1">
        <f t="shared" si="3078"/>
        <v>0</v>
      </c>
      <c r="R2307" s="1">
        <f t="shared" si="3078"/>
        <v>0</v>
      </c>
      <c r="S2307" s="1">
        <f t="shared" si="3078"/>
        <v>0</v>
      </c>
      <c r="T2307" s="1">
        <f t="shared" si="3078"/>
        <v>0</v>
      </c>
      <c r="U2307" s="1">
        <f t="shared" si="3078"/>
        <v>0</v>
      </c>
      <c r="V2307" s="1">
        <f t="shared" si="3078"/>
        <v>0</v>
      </c>
      <c r="W2307" s="1">
        <f t="shared" si="3078"/>
        <v>0</v>
      </c>
      <c r="X2307" s="1">
        <f t="shared" si="3078"/>
        <v>0</v>
      </c>
      <c r="Y2307" s="1">
        <f t="shared" si="3078"/>
        <v>0</v>
      </c>
      <c r="Z2307" s="1">
        <f t="shared" si="3078"/>
        <v>0</v>
      </c>
      <c r="AA2307" s="1">
        <f t="shared" si="3078"/>
        <v>0</v>
      </c>
      <c r="AB2307" s="1">
        <f t="shared" si="3078"/>
        <v>0</v>
      </c>
      <c r="AC2307" s="1">
        <f t="shared" si="3078"/>
        <v>0</v>
      </c>
      <c r="AD2307" s="1">
        <f t="shared" si="3078"/>
        <v>0</v>
      </c>
      <c r="AE2307" s="1">
        <f t="shared" si="3078"/>
        <v>0</v>
      </c>
    </row>
    <row r="2308" spans="2:31" hidden="1">
      <c r="B2308" s="438" t="s">
        <v>369</v>
      </c>
      <c r="C2308" s="439">
        <v>1</v>
      </c>
      <c r="K2308" s="1">
        <f t="shared" ref="K2308:AE2308" si="3079">IF($C2308=1,K33,IF($C2308=2,K34,0))</f>
        <v>0</v>
      </c>
      <c r="L2308" s="1">
        <f t="shared" si="3079"/>
        <v>0</v>
      </c>
      <c r="M2308" s="1">
        <f t="shared" si="3079"/>
        <v>0</v>
      </c>
      <c r="N2308" s="1">
        <f t="shared" si="3079"/>
        <v>0</v>
      </c>
      <c r="O2308" s="1">
        <f t="shared" si="3079"/>
        <v>0</v>
      </c>
      <c r="P2308" s="1">
        <f t="shared" si="3079"/>
        <v>0</v>
      </c>
      <c r="Q2308" s="1">
        <f t="shared" si="3079"/>
        <v>0</v>
      </c>
      <c r="R2308" s="1">
        <f t="shared" si="3079"/>
        <v>0</v>
      </c>
      <c r="S2308" s="1">
        <f t="shared" si="3079"/>
        <v>0</v>
      </c>
      <c r="T2308" s="1">
        <f t="shared" si="3079"/>
        <v>0</v>
      </c>
      <c r="U2308" s="1">
        <f t="shared" si="3079"/>
        <v>0</v>
      </c>
      <c r="V2308" s="1">
        <f t="shared" si="3079"/>
        <v>0</v>
      </c>
      <c r="W2308" s="1">
        <f t="shared" si="3079"/>
        <v>0</v>
      </c>
      <c r="X2308" s="1">
        <f t="shared" si="3079"/>
        <v>0</v>
      </c>
      <c r="Y2308" s="1">
        <f t="shared" si="3079"/>
        <v>0</v>
      </c>
      <c r="Z2308" s="1">
        <f t="shared" si="3079"/>
        <v>0</v>
      </c>
      <c r="AA2308" s="1">
        <f t="shared" si="3079"/>
        <v>0</v>
      </c>
      <c r="AB2308" s="1">
        <f t="shared" si="3079"/>
        <v>0</v>
      </c>
      <c r="AC2308" s="1">
        <f t="shared" si="3079"/>
        <v>0</v>
      </c>
      <c r="AD2308" s="1">
        <f t="shared" si="3079"/>
        <v>0</v>
      </c>
      <c r="AE2308" s="1">
        <f t="shared" si="3079"/>
        <v>0</v>
      </c>
    </row>
    <row r="2309" spans="2:31" hidden="1">
      <c r="B2309" s="438" t="s">
        <v>370</v>
      </c>
      <c r="C2309" s="439">
        <v>1</v>
      </c>
      <c r="K2309" s="1">
        <f t="shared" ref="K2309:AE2309" si="3080">IF($C2309=1,K41,IF($C2309=2,K42,0))</f>
        <v>0</v>
      </c>
      <c r="L2309" s="1">
        <f t="shared" si="3080"/>
        <v>0</v>
      </c>
      <c r="M2309" s="1">
        <f t="shared" si="3080"/>
        <v>0</v>
      </c>
      <c r="N2309" s="1">
        <f t="shared" si="3080"/>
        <v>0</v>
      </c>
      <c r="O2309" s="1">
        <f t="shared" si="3080"/>
        <v>0</v>
      </c>
      <c r="P2309" s="1">
        <f t="shared" si="3080"/>
        <v>0</v>
      </c>
      <c r="Q2309" s="1">
        <f t="shared" si="3080"/>
        <v>0</v>
      </c>
      <c r="R2309" s="1">
        <f t="shared" si="3080"/>
        <v>0</v>
      </c>
      <c r="S2309" s="1">
        <f t="shared" si="3080"/>
        <v>0</v>
      </c>
      <c r="T2309" s="1">
        <f t="shared" si="3080"/>
        <v>0</v>
      </c>
      <c r="U2309" s="1">
        <f t="shared" si="3080"/>
        <v>0</v>
      </c>
      <c r="V2309" s="1">
        <f t="shared" si="3080"/>
        <v>0</v>
      </c>
      <c r="W2309" s="1">
        <f t="shared" si="3080"/>
        <v>0</v>
      </c>
      <c r="X2309" s="1">
        <f t="shared" si="3080"/>
        <v>0</v>
      </c>
      <c r="Y2309" s="1">
        <f t="shared" si="3080"/>
        <v>0</v>
      </c>
      <c r="Z2309" s="1">
        <f t="shared" si="3080"/>
        <v>0</v>
      </c>
      <c r="AA2309" s="1">
        <f t="shared" si="3080"/>
        <v>0</v>
      </c>
      <c r="AB2309" s="1">
        <f t="shared" si="3080"/>
        <v>0</v>
      </c>
      <c r="AC2309" s="1">
        <f t="shared" si="3080"/>
        <v>0</v>
      </c>
      <c r="AD2309" s="1">
        <f t="shared" si="3080"/>
        <v>0</v>
      </c>
      <c r="AE2309" s="1">
        <f t="shared" si="3080"/>
        <v>0</v>
      </c>
    </row>
    <row r="2310" spans="2:31" hidden="1">
      <c r="B2310" s="438" t="s">
        <v>371</v>
      </c>
      <c r="C2310" s="439">
        <v>1</v>
      </c>
      <c r="K2310" s="1">
        <f t="shared" ref="K2310:AE2310" si="3081">IF($C2310=1,K49,IF($C2310=2,K50,0))</f>
        <v>0</v>
      </c>
      <c r="L2310" s="1">
        <f t="shared" si="3081"/>
        <v>0</v>
      </c>
      <c r="M2310" s="1">
        <f t="shared" si="3081"/>
        <v>0</v>
      </c>
      <c r="N2310" s="1">
        <f t="shared" si="3081"/>
        <v>0</v>
      </c>
      <c r="O2310" s="1">
        <f t="shared" si="3081"/>
        <v>0</v>
      </c>
      <c r="P2310" s="1">
        <f t="shared" si="3081"/>
        <v>0</v>
      </c>
      <c r="Q2310" s="1">
        <f t="shared" si="3081"/>
        <v>0</v>
      </c>
      <c r="R2310" s="1">
        <f t="shared" si="3081"/>
        <v>0</v>
      </c>
      <c r="S2310" s="1">
        <f t="shared" si="3081"/>
        <v>0</v>
      </c>
      <c r="T2310" s="1">
        <f t="shared" si="3081"/>
        <v>0</v>
      </c>
      <c r="U2310" s="1">
        <f t="shared" si="3081"/>
        <v>0</v>
      </c>
      <c r="V2310" s="1">
        <f t="shared" si="3081"/>
        <v>0</v>
      </c>
      <c r="W2310" s="1">
        <f t="shared" si="3081"/>
        <v>0</v>
      </c>
      <c r="X2310" s="1">
        <f t="shared" si="3081"/>
        <v>0</v>
      </c>
      <c r="Y2310" s="1">
        <f t="shared" si="3081"/>
        <v>0</v>
      </c>
      <c r="Z2310" s="1">
        <f t="shared" si="3081"/>
        <v>0</v>
      </c>
      <c r="AA2310" s="1">
        <f t="shared" si="3081"/>
        <v>0</v>
      </c>
      <c r="AB2310" s="1">
        <f t="shared" si="3081"/>
        <v>0</v>
      </c>
      <c r="AC2310" s="1">
        <f t="shared" si="3081"/>
        <v>0</v>
      </c>
      <c r="AD2310" s="1">
        <f t="shared" si="3081"/>
        <v>0</v>
      </c>
      <c r="AE2310" s="1">
        <f t="shared" si="3081"/>
        <v>0</v>
      </c>
    </row>
    <row r="2311" spans="2:31" hidden="1">
      <c r="B2311" s="438" t="s">
        <v>372</v>
      </c>
      <c r="C2311" s="439">
        <v>1</v>
      </c>
      <c r="K2311" s="1">
        <f t="shared" ref="K2311:AE2311" si="3082">IF($C2311=1,K57,IF($C2311=2,K58,0))</f>
        <v>0</v>
      </c>
      <c r="L2311" s="1">
        <f t="shared" si="3082"/>
        <v>0</v>
      </c>
      <c r="M2311" s="1">
        <f t="shared" si="3082"/>
        <v>0</v>
      </c>
      <c r="N2311" s="1">
        <f t="shared" si="3082"/>
        <v>0</v>
      </c>
      <c r="O2311" s="1">
        <f t="shared" si="3082"/>
        <v>0</v>
      </c>
      <c r="P2311" s="1">
        <f t="shared" si="3082"/>
        <v>0</v>
      </c>
      <c r="Q2311" s="1">
        <f t="shared" si="3082"/>
        <v>0</v>
      </c>
      <c r="R2311" s="1">
        <f t="shared" si="3082"/>
        <v>0</v>
      </c>
      <c r="S2311" s="1">
        <f t="shared" si="3082"/>
        <v>0</v>
      </c>
      <c r="T2311" s="1">
        <f t="shared" si="3082"/>
        <v>0</v>
      </c>
      <c r="U2311" s="1">
        <f t="shared" si="3082"/>
        <v>0</v>
      </c>
      <c r="V2311" s="1">
        <f t="shared" si="3082"/>
        <v>0</v>
      </c>
      <c r="W2311" s="1">
        <f t="shared" si="3082"/>
        <v>0</v>
      </c>
      <c r="X2311" s="1">
        <f t="shared" si="3082"/>
        <v>0</v>
      </c>
      <c r="Y2311" s="1">
        <f t="shared" si="3082"/>
        <v>0</v>
      </c>
      <c r="Z2311" s="1">
        <f t="shared" si="3082"/>
        <v>0</v>
      </c>
      <c r="AA2311" s="1">
        <f t="shared" si="3082"/>
        <v>0</v>
      </c>
      <c r="AB2311" s="1">
        <f t="shared" si="3082"/>
        <v>0</v>
      </c>
      <c r="AC2311" s="1">
        <f t="shared" si="3082"/>
        <v>0</v>
      </c>
      <c r="AD2311" s="1">
        <f t="shared" si="3082"/>
        <v>0</v>
      </c>
      <c r="AE2311" s="1">
        <f t="shared" si="3082"/>
        <v>0</v>
      </c>
    </row>
    <row r="2312" spans="2:31" hidden="1">
      <c r="B2312" s="438" t="s">
        <v>373</v>
      </c>
      <c r="C2312" s="439">
        <v>1</v>
      </c>
      <c r="K2312" s="1">
        <f t="shared" ref="K2312:AE2312" si="3083">IF($C2312=1,K65,IF($C2312=2,K66,0))</f>
        <v>0</v>
      </c>
      <c r="L2312" s="1">
        <f t="shared" si="3083"/>
        <v>0</v>
      </c>
      <c r="M2312" s="1">
        <f t="shared" si="3083"/>
        <v>0</v>
      </c>
      <c r="N2312" s="1">
        <f t="shared" si="3083"/>
        <v>0</v>
      </c>
      <c r="O2312" s="1">
        <f t="shared" si="3083"/>
        <v>0</v>
      </c>
      <c r="P2312" s="1">
        <f t="shared" si="3083"/>
        <v>0</v>
      </c>
      <c r="Q2312" s="1">
        <f t="shared" si="3083"/>
        <v>0</v>
      </c>
      <c r="R2312" s="1">
        <f t="shared" si="3083"/>
        <v>0</v>
      </c>
      <c r="S2312" s="1">
        <f t="shared" si="3083"/>
        <v>0</v>
      </c>
      <c r="T2312" s="1">
        <f t="shared" si="3083"/>
        <v>0</v>
      </c>
      <c r="U2312" s="1">
        <f t="shared" si="3083"/>
        <v>0</v>
      </c>
      <c r="V2312" s="1">
        <f t="shared" si="3083"/>
        <v>0</v>
      </c>
      <c r="W2312" s="1">
        <f t="shared" si="3083"/>
        <v>0</v>
      </c>
      <c r="X2312" s="1">
        <f t="shared" si="3083"/>
        <v>0</v>
      </c>
      <c r="Y2312" s="1">
        <f t="shared" si="3083"/>
        <v>0</v>
      </c>
      <c r="Z2312" s="1">
        <f t="shared" si="3083"/>
        <v>0</v>
      </c>
      <c r="AA2312" s="1">
        <f t="shared" si="3083"/>
        <v>0</v>
      </c>
      <c r="AB2312" s="1">
        <f t="shared" si="3083"/>
        <v>0</v>
      </c>
      <c r="AC2312" s="1">
        <f t="shared" si="3083"/>
        <v>0</v>
      </c>
      <c r="AD2312" s="1">
        <f t="shared" si="3083"/>
        <v>0</v>
      </c>
      <c r="AE2312" s="1">
        <f t="shared" si="3083"/>
        <v>0</v>
      </c>
    </row>
    <row r="2313" spans="2:31" hidden="1">
      <c r="B2313" s="438" t="s">
        <v>374</v>
      </c>
      <c r="C2313" s="439">
        <v>1</v>
      </c>
      <c r="K2313" s="1">
        <f t="shared" ref="K2313:AE2313" si="3084">IF($C2313=1,K73,IF($C2313=2,K74,0))</f>
        <v>0</v>
      </c>
      <c r="L2313" s="1">
        <f t="shared" si="3084"/>
        <v>0</v>
      </c>
      <c r="M2313" s="1">
        <f t="shared" si="3084"/>
        <v>0</v>
      </c>
      <c r="N2313" s="1">
        <f t="shared" si="3084"/>
        <v>0</v>
      </c>
      <c r="O2313" s="1">
        <f t="shared" si="3084"/>
        <v>0</v>
      </c>
      <c r="P2313" s="1">
        <f t="shared" si="3084"/>
        <v>0</v>
      </c>
      <c r="Q2313" s="1">
        <f t="shared" si="3084"/>
        <v>0</v>
      </c>
      <c r="R2313" s="1">
        <f t="shared" si="3084"/>
        <v>0</v>
      </c>
      <c r="S2313" s="1">
        <f t="shared" si="3084"/>
        <v>0</v>
      </c>
      <c r="T2313" s="1">
        <f t="shared" si="3084"/>
        <v>0</v>
      </c>
      <c r="U2313" s="1">
        <f t="shared" si="3084"/>
        <v>0</v>
      </c>
      <c r="V2313" s="1">
        <f t="shared" si="3084"/>
        <v>0</v>
      </c>
      <c r="W2313" s="1">
        <f t="shared" si="3084"/>
        <v>0</v>
      </c>
      <c r="X2313" s="1">
        <f t="shared" si="3084"/>
        <v>0</v>
      </c>
      <c r="Y2313" s="1">
        <f t="shared" si="3084"/>
        <v>0</v>
      </c>
      <c r="Z2313" s="1">
        <f t="shared" si="3084"/>
        <v>0</v>
      </c>
      <c r="AA2313" s="1">
        <f t="shared" si="3084"/>
        <v>0</v>
      </c>
      <c r="AB2313" s="1">
        <f t="shared" si="3084"/>
        <v>0</v>
      </c>
      <c r="AC2313" s="1">
        <f t="shared" si="3084"/>
        <v>0</v>
      </c>
      <c r="AD2313" s="1">
        <f t="shared" si="3084"/>
        <v>0</v>
      </c>
      <c r="AE2313" s="1">
        <f t="shared" si="3084"/>
        <v>0</v>
      </c>
    </row>
    <row r="2314" spans="2:31" hidden="1">
      <c r="J2314" s="7" t="s">
        <v>316</v>
      </c>
      <c r="K2314" s="7">
        <f>SUM(K2306:K2313)</f>
        <v>0</v>
      </c>
      <c r="L2314" s="7">
        <f t="shared" ref="L2314:W2314" si="3085">SUM(L2306:L2313)</f>
        <v>0</v>
      </c>
      <c r="M2314" s="7">
        <f t="shared" si="3085"/>
        <v>0</v>
      </c>
      <c r="N2314" s="7">
        <f t="shared" si="3085"/>
        <v>0</v>
      </c>
      <c r="O2314" s="7">
        <f t="shared" si="3085"/>
        <v>0</v>
      </c>
      <c r="P2314" s="7">
        <f t="shared" si="3085"/>
        <v>0</v>
      </c>
      <c r="Q2314" s="7">
        <f t="shared" si="3085"/>
        <v>0</v>
      </c>
      <c r="R2314" s="7">
        <f t="shared" si="3085"/>
        <v>0</v>
      </c>
      <c r="S2314" s="7">
        <f t="shared" si="3085"/>
        <v>0</v>
      </c>
      <c r="T2314" s="7">
        <f t="shared" si="3085"/>
        <v>0</v>
      </c>
      <c r="U2314" s="7">
        <f t="shared" si="3085"/>
        <v>0</v>
      </c>
      <c r="V2314" s="7">
        <f t="shared" si="3085"/>
        <v>0</v>
      </c>
      <c r="W2314" s="7">
        <f t="shared" si="3085"/>
        <v>0</v>
      </c>
      <c r="X2314" s="7">
        <f>SUM(X2306:X2313)</f>
        <v>0</v>
      </c>
      <c r="Y2314" s="7">
        <f>SUM(Y2306:Y2313)</f>
        <v>0</v>
      </c>
      <c r="Z2314" s="7">
        <f t="shared" ref="Z2314:AA2314" si="3086">SUM(Z2306:Z2313)</f>
        <v>0</v>
      </c>
      <c r="AA2314" s="7">
        <f t="shared" si="3086"/>
        <v>0</v>
      </c>
      <c r="AB2314" s="7">
        <f t="shared" ref="AB2314:AE2314" si="3087">SUM(AB2306:AB2313)</f>
        <v>0</v>
      </c>
      <c r="AC2314" s="7">
        <f t="shared" si="3087"/>
        <v>0</v>
      </c>
      <c r="AD2314" s="7">
        <f t="shared" si="3087"/>
        <v>0</v>
      </c>
      <c r="AE2314" s="7">
        <f t="shared" si="3087"/>
        <v>0</v>
      </c>
    </row>
    <row r="2317" spans="2:31" hidden="1">
      <c r="J2317" s="1" t="s">
        <v>396</v>
      </c>
    </row>
    <row r="2318" spans="2:31" hidden="1">
      <c r="J2318" s="1" t="s">
        <v>362</v>
      </c>
      <c r="K2318" s="1">
        <f>K2306</f>
        <v>0</v>
      </c>
      <c r="L2318" s="1">
        <f>K2318+L2306</f>
        <v>0</v>
      </c>
      <c r="M2318" s="1">
        <f t="shared" ref="M2318:W2318" si="3088">L2318+M2306</f>
        <v>0</v>
      </c>
      <c r="N2318" s="1">
        <f t="shared" si="3088"/>
        <v>0</v>
      </c>
      <c r="O2318" s="1">
        <f t="shared" si="3088"/>
        <v>0</v>
      </c>
      <c r="P2318" s="1">
        <f t="shared" si="3088"/>
        <v>0</v>
      </c>
      <c r="Q2318" s="1">
        <f t="shared" si="3088"/>
        <v>0</v>
      </c>
      <c r="R2318" s="1">
        <f t="shared" si="3088"/>
        <v>0</v>
      </c>
      <c r="S2318" s="1">
        <f t="shared" si="3088"/>
        <v>0</v>
      </c>
      <c r="T2318" s="1">
        <f t="shared" si="3088"/>
        <v>0</v>
      </c>
      <c r="U2318" s="1">
        <f t="shared" si="3088"/>
        <v>0</v>
      </c>
      <c r="V2318" s="1">
        <f t="shared" si="3088"/>
        <v>0</v>
      </c>
      <c r="W2318" s="1">
        <f t="shared" si="3088"/>
        <v>0</v>
      </c>
      <c r="X2318" s="1">
        <f t="shared" ref="X2318:X2325" si="3089">W2318+X2306</f>
        <v>0</v>
      </c>
      <c r="Y2318" s="1">
        <f t="shared" ref="Y2318:Y2325" si="3090">X2318+Y2306</f>
        <v>0</v>
      </c>
      <c r="Z2318" s="1">
        <f t="shared" ref="Z2318:Z2325" si="3091">Y2318+Z2306</f>
        <v>0</v>
      </c>
      <c r="AA2318" s="1">
        <f t="shared" ref="AA2318:AA2325" si="3092">Z2318+AA2306</f>
        <v>0</v>
      </c>
      <c r="AB2318" s="1">
        <f t="shared" ref="AB2318:AB2325" si="3093">AA2318+AB2306</f>
        <v>0</v>
      </c>
      <c r="AC2318" s="1">
        <f t="shared" ref="AC2318:AC2325" si="3094">AB2318+AC2306</f>
        <v>0</v>
      </c>
      <c r="AD2318" s="1">
        <f t="shared" ref="AD2318:AD2325" si="3095">AC2318+AD2306</f>
        <v>0</v>
      </c>
      <c r="AE2318" s="1">
        <f t="shared" ref="AE2318:AE2325" si="3096">AD2318+AE2306</f>
        <v>0</v>
      </c>
    </row>
    <row r="2319" spans="2:31" hidden="1">
      <c r="J2319" s="1" t="s">
        <v>368</v>
      </c>
      <c r="K2319" s="1">
        <f t="shared" ref="K2319:K2325" si="3097">K2307</f>
        <v>0</v>
      </c>
      <c r="L2319" s="1">
        <f t="shared" ref="L2319:W2319" si="3098">K2319+L2307</f>
        <v>0</v>
      </c>
      <c r="M2319" s="1">
        <f t="shared" si="3098"/>
        <v>0</v>
      </c>
      <c r="N2319" s="1">
        <f t="shared" si="3098"/>
        <v>0</v>
      </c>
      <c r="O2319" s="1">
        <f t="shared" si="3098"/>
        <v>0</v>
      </c>
      <c r="P2319" s="1">
        <f t="shared" si="3098"/>
        <v>0</v>
      </c>
      <c r="Q2319" s="1">
        <f t="shared" si="3098"/>
        <v>0</v>
      </c>
      <c r="R2319" s="1">
        <f t="shared" si="3098"/>
        <v>0</v>
      </c>
      <c r="S2319" s="1">
        <f t="shared" si="3098"/>
        <v>0</v>
      </c>
      <c r="T2319" s="1">
        <f t="shared" si="3098"/>
        <v>0</v>
      </c>
      <c r="U2319" s="1">
        <f t="shared" si="3098"/>
        <v>0</v>
      </c>
      <c r="V2319" s="1">
        <f t="shared" si="3098"/>
        <v>0</v>
      </c>
      <c r="W2319" s="1">
        <f t="shared" si="3098"/>
        <v>0</v>
      </c>
      <c r="X2319" s="1">
        <f t="shared" si="3089"/>
        <v>0</v>
      </c>
      <c r="Y2319" s="1">
        <f t="shared" si="3090"/>
        <v>0</v>
      </c>
      <c r="Z2319" s="1">
        <f t="shared" si="3091"/>
        <v>0</v>
      </c>
      <c r="AA2319" s="1">
        <f t="shared" si="3092"/>
        <v>0</v>
      </c>
      <c r="AB2319" s="1">
        <f t="shared" si="3093"/>
        <v>0</v>
      </c>
      <c r="AC2319" s="1">
        <f t="shared" si="3094"/>
        <v>0</v>
      </c>
      <c r="AD2319" s="1">
        <f t="shared" si="3095"/>
        <v>0</v>
      </c>
      <c r="AE2319" s="1">
        <f t="shared" si="3096"/>
        <v>0</v>
      </c>
    </row>
    <row r="2320" spans="2:31" hidden="1">
      <c r="J2320" s="1" t="s">
        <v>369</v>
      </c>
      <c r="K2320" s="1">
        <f t="shared" si="3097"/>
        <v>0</v>
      </c>
      <c r="L2320" s="1">
        <f t="shared" ref="L2320:W2320" si="3099">K2320+L2308</f>
        <v>0</v>
      </c>
      <c r="M2320" s="1">
        <f t="shared" si="3099"/>
        <v>0</v>
      </c>
      <c r="N2320" s="1">
        <f t="shared" si="3099"/>
        <v>0</v>
      </c>
      <c r="O2320" s="1">
        <f t="shared" si="3099"/>
        <v>0</v>
      </c>
      <c r="P2320" s="1">
        <f t="shared" si="3099"/>
        <v>0</v>
      </c>
      <c r="Q2320" s="1">
        <f t="shared" si="3099"/>
        <v>0</v>
      </c>
      <c r="R2320" s="1">
        <f t="shared" si="3099"/>
        <v>0</v>
      </c>
      <c r="S2320" s="1">
        <f t="shared" si="3099"/>
        <v>0</v>
      </c>
      <c r="T2320" s="1">
        <f t="shared" si="3099"/>
        <v>0</v>
      </c>
      <c r="U2320" s="1">
        <f t="shared" si="3099"/>
        <v>0</v>
      </c>
      <c r="V2320" s="1">
        <f t="shared" si="3099"/>
        <v>0</v>
      </c>
      <c r="W2320" s="1">
        <f t="shared" si="3099"/>
        <v>0</v>
      </c>
      <c r="X2320" s="1">
        <f t="shared" si="3089"/>
        <v>0</v>
      </c>
      <c r="Y2320" s="1">
        <f t="shared" si="3090"/>
        <v>0</v>
      </c>
      <c r="Z2320" s="1">
        <f t="shared" si="3091"/>
        <v>0</v>
      </c>
      <c r="AA2320" s="1">
        <f t="shared" si="3092"/>
        <v>0</v>
      </c>
      <c r="AB2320" s="1">
        <f t="shared" si="3093"/>
        <v>0</v>
      </c>
      <c r="AC2320" s="1">
        <f t="shared" si="3094"/>
        <v>0</v>
      </c>
      <c r="AD2320" s="1">
        <f t="shared" si="3095"/>
        <v>0</v>
      </c>
      <c r="AE2320" s="1">
        <f t="shared" si="3096"/>
        <v>0</v>
      </c>
    </row>
    <row r="2321" spans="7:31" hidden="1">
      <c r="J2321" s="1" t="s">
        <v>370</v>
      </c>
      <c r="K2321" s="1">
        <f t="shared" si="3097"/>
        <v>0</v>
      </c>
      <c r="L2321" s="1">
        <f t="shared" ref="L2321:W2321" si="3100">K2321+L2309</f>
        <v>0</v>
      </c>
      <c r="M2321" s="1">
        <f t="shared" si="3100"/>
        <v>0</v>
      </c>
      <c r="N2321" s="1">
        <f t="shared" si="3100"/>
        <v>0</v>
      </c>
      <c r="O2321" s="1">
        <f t="shared" si="3100"/>
        <v>0</v>
      </c>
      <c r="P2321" s="1">
        <f t="shared" si="3100"/>
        <v>0</v>
      </c>
      <c r="Q2321" s="1">
        <f t="shared" si="3100"/>
        <v>0</v>
      </c>
      <c r="R2321" s="1">
        <f t="shared" si="3100"/>
        <v>0</v>
      </c>
      <c r="S2321" s="1">
        <f t="shared" si="3100"/>
        <v>0</v>
      </c>
      <c r="T2321" s="1">
        <f t="shared" si="3100"/>
        <v>0</v>
      </c>
      <c r="U2321" s="1">
        <f t="shared" si="3100"/>
        <v>0</v>
      </c>
      <c r="V2321" s="1">
        <f t="shared" si="3100"/>
        <v>0</v>
      </c>
      <c r="W2321" s="1">
        <f t="shared" si="3100"/>
        <v>0</v>
      </c>
      <c r="X2321" s="1">
        <f t="shared" si="3089"/>
        <v>0</v>
      </c>
      <c r="Y2321" s="1">
        <f t="shared" si="3090"/>
        <v>0</v>
      </c>
      <c r="Z2321" s="1">
        <f t="shared" si="3091"/>
        <v>0</v>
      </c>
      <c r="AA2321" s="1">
        <f t="shared" si="3092"/>
        <v>0</v>
      </c>
      <c r="AB2321" s="1">
        <f t="shared" si="3093"/>
        <v>0</v>
      </c>
      <c r="AC2321" s="1">
        <f t="shared" si="3094"/>
        <v>0</v>
      </c>
      <c r="AD2321" s="1">
        <f t="shared" si="3095"/>
        <v>0</v>
      </c>
      <c r="AE2321" s="1">
        <f t="shared" si="3096"/>
        <v>0</v>
      </c>
    </row>
    <row r="2322" spans="7:31" hidden="1">
      <c r="J2322" s="1" t="s">
        <v>371</v>
      </c>
      <c r="K2322" s="1">
        <f t="shared" si="3097"/>
        <v>0</v>
      </c>
      <c r="L2322" s="1">
        <f t="shared" ref="L2322:W2322" si="3101">K2322+L2310</f>
        <v>0</v>
      </c>
      <c r="M2322" s="1">
        <f t="shared" si="3101"/>
        <v>0</v>
      </c>
      <c r="N2322" s="1">
        <f t="shared" si="3101"/>
        <v>0</v>
      </c>
      <c r="O2322" s="1">
        <f t="shared" si="3101"/>
        <v>0</v>
      </c>
      <c r="P2322" s="1">
        <f t="shared" si="3101"/>
        <v>0</v>
      </c>
      <c r="Q2322" s="1">
        <f t="shared" si="3101"/>
        <v>0</v>
      </c>
      <c r="R2322" s="1">
        <f t="shared" si="3101"/>
        <v>0</v>
      </c>
      <c r="S2322" s="1">
        <f t="shared" si="3101"/>
        <v>0</v>
      </c>
      <c r="T2322" s="1">
        <f t="shared" si="3101"/>
        <v>0</v>
      </c>
      <c r="U2322" s="1">
        <f t="shared" si="3101"/>
        <v>0</v>
      </c>
      <c r="V2322" s="1">
        <f t="shared" si="3101"/>
        <v>0</v>
      </c>
      <c r="W2322" s="1">
        <f t="shared" si="3101"/>
        <v>0</v>
      </c>
      <c r="X2322" s="1">
        <f t="shared" si="3089"/>
        <v>0</v>
      </c>
      <c r="Y2322" s="1">
        <f t="shared" si="3090"/>
        <v>0</v>
      </c>
      <c r="Z2322" s="1">
        <f t="shared" si="3091"/>
        <v>0</v>
      </c>
      <c r="AA2322" s="1">
        <f t="shared" si="3092"/>
        <v>0</v>
      </c>
      <c r="AB2322" s="1">
        <f t="shared" si="3093"/>
        <v>0</v>
      </c>
      <c r="AC2322" s="1">
        <f t="shared" si="3094"/>
        <v>0</v>
      </c>
      <c r="AD2322" s="1">
        <f t="shared" si="3095"/>
        <v>0</v>
      </c>
      <c r="AE2322" s="1">
        <f t="shared" si="3096"/>
        <v>0</v>
      </c>
    </row>
    <row r="2323" spans="7:31" hidden="1">
      <c r="J2323" s="1" t="s">
        <v>372</v>
      </c>
      <c r="K2323" s="1">
        <f t="shared" si="3097"/>
        <v>0</v>
      </c>
      <c r="L2323" s="1">
        <f t="shared" ref="L2323:W2323" si="3102">K2323+L2311</f>
        <v>0</v>
      </c>
      <c r="M2323" s="1">
        <f t="shared" si="3102"/>
        <v>0</v>
      </c>
      <c r="N2323" s="1">
        <f t="shared" si="3102"/>
        <v>0</v>
      </c>
      <c r="O2323" s="1">
        <f t="shared" si="3102"/>
        <v>0</v>
      </c>
      <c r="P2323" s="1">
        <f t="shared" si="3102"/>
        <v>0</v>
      </c>
      <c r="Q2323" s="1">
        <f t="shared" si="3102"/>
        <v>0</v>
      </c>
      <c r="R2323" s="1">
        <f t="shared" si="3102"/>
        <v>0</v>
      </c>
      <c r="S2323" s="1">
        <f t="shared" si="3102"/>
        <v>0</v>
      </c>
      <c r="T2323" s="1">
        <f t="shared" si="3102"/>
        <v>0</v>
      </c>
      <c r="U2323" s="1">
        <f t="shared" si="3102"/>
        <v>0</v>
      </c>
      <c r="V2323" s="1">
        <f t="shared" si="3102"/>
        <v>0</v>
      </c>
      <c r="W2323" s="1">
        <f t="shared" si="3102"/>
        <v>0</v>
      </c>
      <c r="X2323" s="1">
        <f t="shared" si="3089"/>
        <v>0</v>
      </c>
      <c r="Y2323" s="1">
        <f t="shared" si="3090"/>
        <v>0</v>
      </c>
      <c r="Z2323" s="1">
        <f t="shared" si="3091"/>
        <v>0</v>
      </c>
      <c r="AA2323" s="1">
        <f t="shared" si="3092"/>
        <v>0</v>
      </c>
      <c r="AB2323" s="1">
        <f t="shared" si="3093"/>
        <v>0</v>
      </c>
      <c r="AC2323" s="1">
        <f t="shared" si="3094"/>
        <v>0</v>
      </c>
      <c r="AD2323" s="1">
        <f t="shared" si="3095"/>
        <v>0</v>
      </c>
      <c r="AE2323" s="1">
        <f t="shared" si="3096"/>
        <v>0</v>
      </c>
    </row>
    <row r="2324" spans="7:31" hidden="1">
      <c r="J2324" s="1" t="s">
        <v>373</v>
      </c>
      <c r="K2324" s="1">
        <f t="shared" si="3097"/>
        <v>0</v>
      </c>
      <c r="L2324" s="1">
        <f t="shared" ref="L2324:W2324" si="3103">K2324+L2312</f>
        <v>0</v>
      </c>
      <c r="M2324" s="1">
        <f t="shared" si="3103"/>
        <v>0</v>
      </c>
      <c r="N2324" s="1">
        <f t="shared" si="3103"/>
        <v>0</v>
      </c>
      <c r="O2324" s="1">
        <f t="shared" si="3103"/>
        <v>0</v>
      </c>
      <c r="P2324" s="1">
        <f t="shared" si="3103"/>
        <v>0</v>
      </c>
      <c r="Q2324" s="1">
        <f t="shared" si="3103"/>
        <v>0</v>
      </c>
      <c r="R2324" s="1">
        <f t="shared" si="3103"/>
        <v>0</v>
      </c>
      <c r="S2324" s="1">
        <f t="shared" si="3103"/>
        <v>0</v>
      </c>
      <c r="T2324" s="1">
        <f t="shared" si="3103"/>
        <v>0</v>
      </c>
      <c r="U2324" s="1">
        <f t="shared" si="3103"/>
        <v>0</v>
      </c>
      <c r="V2324" s="1">
        <f t="shared" si="3103"/>
        <v>0</v>
      </c>
      <c r="W2324" s="1">
        <f t="shared" si="3103"/>
        <v>0</v>
      </c>
      <c r="X2324" s="1">
        <f t="shared" si="3089"/>
        <v>0</v>
      </c>
      <c r="Y2324" s="1">
        <f t="shared" si="3090"/>
        <v>0</v>
      </c>
      <c r="Z2324" s="1">
        <f t="shared" si="3091"/>
        <v>0</v>
      </c>
      <c r="AA2324" s="1">
        <f t="shared" si="3092"/>
        <v>0</v>
      </c>
      <c r="AB2324" s="1">
        <f t="shared" si="3093"/>
        <v>0</v>
      </c>
      <c r="AC2324" s="1">
        <f t="shared" si="3094"/>
        <v>0</v>
      </c>
      <c r="AD2324" s="1">
        <f t="shared" si="3095"/>
        <v>0</v>
      </c>
      <c r="AE2324" s="1">
        <f t="shared" si="3096"/>
        <v>0</v>
      </c>
    </row>
    <row r="2325" spans="7:31" hidden="1">
      <c r="J2325" s="1" t="s">
        <v>374</v>
      </c>
      <c r="K2325" s="1">
        <f t="shared" si="3097"/>
        <v>0</v>
      </c>
      <c r="L2325" s="1">
        <f t="shared" ref="L2325:W2325" si="3104">K2325+L2313</f>
        <v>0</v>
      </c>
      <c r="M2325" s="1">
        <f t="shared" si="3104"/>
        <v>0</v>
      </c>
      <c r="N2325" s="1">
        <f t="shared" si="3104"/>
        <v>0</v>
      </c>
      <c r="O2325" s="1">
        <f t="shared" si="3104"/>
        <v>0</v>
      </c>
      <c r="P2325" s="1">
        <f t="shared" si="3104"/>
        <v>0</v>
      </c>
      <c r="Q2325" s="1">
        <f t="shared" si="3104"/>
        <v>0</v>
      </c>
      <c r="R2325" s="1">
        <f t="shared" si="3104"/>
        <v>0</v>
      </c>
      <c r="S2325" s="1">
        <f t="shared" si="3104"/>
        <v>0</v>
      </c>
      <c r="T2325" s="1">
        <f t="shared" si="3104"/>
        <v>0</v>
      </c>
      <c r="U2325" s="1">
        <f t="shared" si="3104"/>
        <v>0</v>
      </c>
      <c r="V2325" s="1">
        <f t="shared" si="3104"/>
        <v>0</v>
      </c>
      <c r="W2325" s="1">
        <f t="shared" si="3104"/>
        <v>0</v>
      </c>
      <c r="X2325" s="1">
        <f t="shared" si="3089"/>
        <v>0</v>
      </c>
      <c r="Y2325" s="1">
        <f t="shared" si="3090"/>
        <v>0</v>
      </c>
      <c r="Z2325" s="1">
        <f t="shared" si="3091"/>
        <v>0</v>
      </c>
      <c r="AA2325" s="1">
        <f t="shared" si="3092"/>
        <v>0</v>
      </c>
      <c r="AB2325" s="1">
        <f t="shared" si="3093"/>
        <v>0</v>
      </c>
      <c r="AC2325" s="1">
        <f t="shared" si="3094"/>
        <v>0</v>
      </c>
      <c r="AD2325" s="1">
        <f t="shared" si="3095"/>
        <v>0</v>
      </c>
      <c r="AE2325" s="1">
        <f t="shared" si="3096"/>
        <v>0</v>
      </c>
    </row>
    <row r="2326" spans="7:31" hidden="1">
      <c r="J2326" s="7" t="s">
        <v>316</v>
      </c>
      <c r="K2326" s="7">
        <f>SUM(K2318:K2325)</f>
        <v>0</v>
      </c>
      <c r="L2326" s="7">
        <f t="shared" ref="L2326:W2326" si="3105">SUM(L2318:L2325)</f>
        <v>0</v>
      </c>
      <c r="M2326" s="7">
        <f t="shared" si="3105"/>
        <v>0</v>
      </c>
      <c r="N2326" s="7">
        <f t="shared" si="3105"/>
        <v>0</v>
      </c>
      <c r="O2326" s="7">
        <f t="shared" si="3105"/>
        <v>0</v>
      </c>
      <c r="P2326" s="7">
        <f t="shared" si="3105"/>
        <v>0</v>
      </c>
      <c r="Q2326" s="7">
        <f t="shared" si="3105"/>
        <v>0</v>
      </c>
      <c r="R2326" s="7">
        <f t="shared" si="3105"/>
        <v>0</v>
      </c>
      <c r="S2326" s="7">
        <f t="shared" si="3105"/>
        <v>0</v>
      </c>
      <c r="T2326" s="7">
        <f t="shared" si="3105"/>
        <v>0</v>
      </c>
      <c r="U2326" s="7">
        <f t="shared" si="3105"/>
        <v>0</v>
      </c>
      <c r="V2326" s="7">
        <f t="shared" si="3105"/>
        <v>0</v>
      </c>
      <c r="W2326" s="7">
        <f t="shared" si="3105"/>
        <v>0</v>
      </c>
      <c r="X2326" s="7">
        <f>SUM(X2318:X2325)</f>
        <v>0</v>
      </c>
      <c r="Y2326" s="7">
        <f>SUM(Y2318:Y2325)</f>
        <v>0</v>
      </c>
      <c r="Z2326" s="7">
        <f t="shared" ref="Z2326:AA2326" si="3106">SUM(Z2318:Z2325)</f>
        <v>0</v>
      </c>
      <c r="AA2326" s="7">
        <f t="shared" si="3106"/>
        <v>0</v>
      </c>
      <c r="AB2326" s="7">
        <f t="shared" ref="AB2326:AE2326" si="3107">SUM(AB2318:AB2325)</f>
        <v>0</v>
      </c>
      <c r="AC2326" s="7">
        <f t="shared" si="3107"/>
        <v>0</v>
      </c>
      <c r="AD2326" s="7">
        <f t="shared" si="3107"/>
        <v>0</v>
      </c>
      <c r="AE2326" s="7">
        <f t="shared" si="3107"/>
        <v>0</v>
      </c>
    </row>
    <row r="2329" spans="7:31" hidden="1">
      <c r="J2329" s="1" t="s">
        <v>714</v>
      </c>
    </row>
    <row r="2330" spans="7:31" hidden="1">
      <c r="G2330" s="1" t="str">
        <f>IF(C2306=1,"(1) model","(2) własna")</f>
        <v>(1) model</v>
      </c>
      <c r="H2330" s="1" t="s">
        <v>362</v>
      </c>
      <c r="I2330" s="1">
        <v>0</v>
      </c>
      <c r="J2330" s="244">
        <f t="shared" ref="J2330:J2337" ca="1" si="3108">IF(C2306=1,OFFSET($J$15,I2330,0),F2351)</f>
        <v>0</v>
      </c>
      <c r="K2330" s="5">
        <f ca="1">$J2330-K2318</f>
        <v>0</v>
      </c>
      <c r="L2330" s="5">
        <f t="shared" ref="L2330:W2330" ca="1" si="3109">$J2330-L2318</f>
        <v>0</v>
      </c>
      <c r="M2330" s="5">
        <f t="shared" ca="1" si="3109"/>
        <v>0</v>
      </c>
      <c r="N2330" s="5">
        <f t="shared" ca="1" si="3109"/>
        <v>0</v>
      </c>
      <c r="O2330" s="5">
        <f t="shared" ca="1" si="3109"/>
        <v>0</v>
      </c>
      <c r="P2330" s="5">
        <f t="shared" ca="1" si="3109"/>
        <v>0</v>
      </c>
      <c r="Q2330" s="5">
        <f t="shared" ca="1" si="3109"/>
        <v>0</v>
      </c>
      <c r="R2330" s="5">
        <f t="shared" ca="1" si="3109"/>
        <v>0</v>
      </c>
      <c r="S2330" s="5">
        <f t="shared" ca="1" si="3109"/>
        <v>0</v>
      </c>
      <c r="T2330" s="5">
        <f t="shared" ca="1" si="3109"/>
        <v>0</v>
      </c>
      <c r="U2330" s="5">
        <f t="shared" ca="1" si="3109"/>
        <v>0</v>
      </c>
      <c r="V2330" s="5">
        <f t="shared" ca="1" si="3109"/>
        <v>0</v>
      </c>
      <c r="W2330" s="5">
        <f t="shared" ca="1" si="3109"/>
        <v>0</v>
      </c>
      <c r="X2330" s="5">
        <f t="shared" ref="X2330:Y2337" ca="1" si="3110">$J2330-X2318</f>
        <v>0</v>
      </c>
      <c r="Y2330" s="5">
        <f t="shared" ca="1" si="3110"/>
        <v>0</v>
      </c>
      <c r="Z2330" s="5">
        <f t="shared" ref="Z2330:AA2330" ca="1" si="3111">$J2330-Z2318</f>
        <v>0</v>
      </c>
      <c r="AA2330" s="5">
        <f t="shared" ca="1" si="3111"/>
        <v>0</v>
      </c>
      <c r="AB2330" s="5">
        <f t="shared" ref="AB2330:AE2330" ca="1" si="3112">$J2330-AB2318</f>
        <v>0</v>
      </c>
      <c r="AC2330" s="5">
        <f t="shared" ca="1" si="3112"/>
        <v>0</v>
      </c>
      <c r="AD2330" s="5">
        <f t="shared" ca="1" si="3112"/>
        <v>0</v>
      </c>
      <c r="AE2330" s="5">
        <f t="shared" ca="1" si="3112"/>
        <v>0</v>
      </c>
    </row>
    <row r="2331" spans="7:31" hidden="1">
      <c r="G2331" s="1" t="str">
        <f t="shared" ref="G2331:G2337" si="3113">IF(C2307=1,"(1) model","(2) własna")</f>
        <v>(1) model</v>
      </c>
      <c r="H2331" s="1" t="s">
        <v>368</v>
      </c>
      <c r="I2331" s="1">
        <f t="shared" ref="I2331:I2337" si="3114">I2330+8</f>
        <v>8</v>
      </c>
      <c r="J2331" s="244">
        <f t="shared" ca="1" si="3108"/>
        <v>0</v>
      </c>
      <c r="K2331" s="5">
        <f t="shared" ref="K2331:W2337" ca="1" si="3115">$J2331-K2319</f>
        <v>0</v>
      </c>
      <c r="L2331" s="5">
        <f t="shared" ca="1" si="3115"/>
        <v>0</v>
      </c>
      <c r="M2331" s="5">
        <f t="shared" ca="1" si="3115"/>
        <v>0</v>
      </c>
      <c r="N2331" s="5">
        <f t="shared" ca="1" si="3115"/>
        <v>0</v>
      </c>
      <c r="O2331" s="5">
        <f t="shared" ca="1" si="3115"/>
        <v>0</v>
      </c>
      <c r="P2331" s="5">
        <f t="shared" ca="1" si="3115"/>
        <v>0</v>
      </c>
      <c r="Q2331" s="5">
        <f t="shared" ca="1" si="3115"/>
        <v>0</v>
      </c>
      <c r="R2331" s="5">
        <f t="shared" ca="1" si="3115"/>
        <v>0</v>
      </c>
      <c r="S2331" s="5">
        <f t="shared" ca="1" si="3115"/>
        <v>0</v>
      </c>
      <c r="T2331" s="5">
        <f t="shared" ca="1" si="3115"/>
        <v>0</v>
      </c>
      <c r="U2331" s="5">
        <f t="shared" ca="1" si="3115"/>
        <v>0</v>
      </c>
      <c r="V2331" s="5">
        <f t="shared" ca="1" si="3115"/>
        <v>0</v>
      </c>
      <c r="W2331" s="5">
        <f t="shared" ca="1" si="3115"/>
        <v>0</v>
      </c>
      <c r="X2331" s="5">
        <f t="shared" ca="1" si="3110"/>
        <v>0</v>
      </c>
      <c r="Y2331" s="5">
        <f t="shared" ca="1" si="3110"/>
        <v>0</v>
      </c>
      <c r="Z2331" s="5">
        <f t="shared" ref="Z2331:AA2331" ca="1" si="3116">$J2331-Z2319</f>
        <v>0</v>
      </c>
      <c r="AA2331" s="5">
        <f t="shared" ca="1" si="3116"/>
        <v>0</v>
      </c>
      <c r="AB2331" s="5">
        <f t="shared" ref="AB2331:AE2331" ca="1" si="3117">$J2331-AB2319</f>
        <v>0</v>
      </c>
      <c r="AC2331" s="5">
        <f t="shared" ca="1" si="3117"/>
        <v>0</v>
      </c>
      <c r="AD2331" s="5">
        <f t="shared" ca="1" si="3117"/>
        <v>0</v>
      </c>
      <c r="AE2331" s="5">
        <f t="shared" ca="1" si="3117"/>
        <v>0</v>
      </c>
    </row>
    <row r="2332" spans="7:31" hidden="1">
      <c r="G2332" s="1" t="str">
        <f t="shared" si="3113"/>
        <v>(1) model</v>
      </c>
      <c r="H2332" s="1" t="s">
        <v>369</v>
      </c>
      <c r="I2332" s="1">
        <f t="shared" si="3114"/>
        <v>16</v>
      </c>
      <c r="J2332" s="244">
        <f t="shared" ca="1" si="3108"/>
        <v>0</v>
      </c>
      <c r="K2332" s="5">
        <f t="shared" ca="1" si="3115"/>
        <v>0</v>
      </c>
      <c r="L2332" s="5">
        <f t="shared" ca="1" si="3115"/>
        <v>0</v>
      </c>
      <c r="M2332" s="5">
        <f t="shared" ca="1" si="3115"/>
        <v>0</v>
      </c>
      <c r="N2332" s="5">
        <f t="shared" ca="1" si="3115"/>
        <v>0</v>
      </c>
      <c r="O2332" s="5">
        <f t="shared" ca="1" si="3115"/>
        <v>0</v>
      </c>
      <c r="P2332" s="5">
        <f t="shared" ca="1" si="3115"/>
        <v>0</v>
      </c>
      <c r="Q2332" s="5">
        <f t="shared" ca="1" si="3115"/>
        <v>0</v>
      </c>
      <c r="R2332" s="5">
        <f t="shared" ca="1" si="3115"/>
        <v>0</v>
      </c>
      <c r="S2332" s="5">
        <f t="shared" ca="1" si="3115"/>
        <v>0</v>
      </c>
      <c r="T2332" s="5">
        <f t="shared" ca="1" si="3115"/>
        <v>0</v>
      </c>
      <c r="U2332" s="5">
        <f t="shared" ca="1" si="3115"/>
        <v>0</v>
      </c>
      <c r="V2332" s="5">
        <f t="shared" ca="1" si="3115"/>
        <v>0</v>
      </c>
      <c r="W2332" s="5">
        <f t="shared" ca="1" si="3115"/>
        <v>0</v>
      </c>
      <c r="X2332" s="5">
        <f t="shared" ca="1" si="3110"/>
        <v>0</v>
      </c>
      <c r="Y2332" s="5">
        <f t="shared" ca="1" si="3110"/>
        <v>0</v>
      </c>
      <c r="Z2332" s="5">
        <f t="shared" ref="Z2332:AA2332" ca="1" si="3118">$J2332-Z2320</f>
        <v>0</v>
      </c>
      <c r="AA2332" s="5">
        <f t="shared" ca="1" si="3118"/>
        <v>0</v>
      </c>
      <c r="AB2332" s="5">
        <f t="shared" ref="AB2332:AE2332" ca="1" si="3119">$J2332-AB2320</f>
        <v>0</v>
      </c>
      <c r="AC2332" s="5">
        <f t="shared" ca="1" si="3119"/>
        <v>0</v>
      </c>
      <c r="AD2332" s="5">
        <f t="shared" ca="1" si="3119"/>
        <v>0</v>
      </c>
      <c r="AE2332" s="5">
        <f t="shared" ca="1" si="3119"/>
        <v>0</v>
      </c>
    </row>
    <row r="2333" spans="7:31" hidden="1">
      <c r="G2333" s="1" t="str">
        <f t="shared" si="3113"/>
        <v>(1) model</v>
      </c>
      <c r="H2333" s="1" t="s">
        <v>370</v>
      </c>
      <c r="I2333" s="1">
        <f t="shared" si="3114"/>
        <v>24</v>
      </c>
      <c r="J2333" s="244">
        <f t="shared" ca="1" si="3108"/>
        <v>0</v>
      </c>
      <c r="K2333" s="5">
        <f t="shared" ca="1" si="3115"/>
        <v>0</v>
      </c>
      <c r="L2333" s="5">
        <f t="shared" ca="1" si="3115"/>
        <v>0</v>
      </c>
      <c r="M2333" s="5">
        <f t="shared" ca="1" si="3115"/>
        <v>0</v>
      </c>
      <c r="N2333" s="5">
        <f t="shared" ca="1" si="3115"/>
        <v>0</v>
      </c>
      <c r="O2333" s="5">
        <f t="shared" ca="1" si="3115"/>
        <v>0</v>
      </c>
      <c r="P2333" s="5">
        <f t="shared" ca="1" si="3115"/>
        <v>0</v>
      </c>
      <c r="Q2333" s="5">
        <f t="shared" ca="1" si="3115"/>
        <v>0</v>
      </c>
      <c r="R2333" s="5">
        <f t="shared" ca="1" si="3115"/>
        <v>0</v>
      </c>
      <c r="S2333" s="5">
        <f t="shared" ca="1" si="3115"/>
        <v>0</v>
      </c>
      <c r="T2333" s="5">
        <f t="shared" ca="1" si="3115"/>
        <v>0</v>
      </c>
      <c r="U2333" s="5">
        <f t="shared" ca="1" si="3115"/>
        <v>0</v>
      </c>
      <c r="V2333" s="5">
        <f t="shared" ca="1" si="3115"/>
        <v>0</v>
      </c>
      <c r="W2333" s="5">
        <f t="shared" ca="1" si="3115"/>
        <v>0</v>
      </c>
      <c r="X2333" s="5">
        <f t="shared" ca="1" si="3110"/>
        <v>0</v>
      </c>
      <c r="Y2333" s="5">
        <f t="shared" ca="1" si="3110"/>
        <v>0</v>
      </c>
      <c r="Z2333" s="5">
        <f t="shared" ref="Z2333:AA2333" ca="1" si="3120">$J2333-Z2321</f>
        <v>0</v>
      </c>
      <c r="AA2333" s="5">
        <f t="shared" ca="1" si="3120"/>
        <v>0</v>
      </c>
      <c r="AB2333" s="5">
        <f t="shared" ref="AB2333:AE2333" ca="1" si="3121">$J2333-AB2321</f>
        <v>0</v>
      </c>
      <c r="AC2333" s="5">
        <f t="shared" ca="1" si="3121"/>
        <v>0</v>
      </c>
      <c r="AD2333" s="5">
        <f t="shared" ca="1" si="3121"/>
        <v>0</v>
      </c>
      <c r="AE2333" s="5">
        <f t="shared" ca="1" si="3121"/>
        <v>0</v>
      </c>
    </row>
    <row r="2334" spans="7:31" hidden="1">
      <c r="G2334" s="1" t="str">
        <f t="shared" si="3113"/>
        <v>(1) model</v>
      </c>
      <c r="H2334" s="1" t="s">
        <v>371</v>
      </c>
      <c r="I2334" s="1">
        <f t="shared" si="3114"/>
        <v>32</v>
      </c>
      <c r="J2334" s="244">
        <f t="shared" ca="1" si="3108"/>
        <v>0</v>
      </c>
      <c r="K2334" s="5">
        <f t="shared" ca="1" si="3115"/>
        <v>0</v>
      </c>
      <c r="L2334" s="5">
        <f t="shared" ca="1" si="3115"/>
        <v>0</v>
      </c>
      <c r="M2334" s="5">
        <f t="shared" ca="1" si="3115"/>
        <v>0</v>
      </c>
      <c r="N2334" s="5">
        <f t="shared" ca="1" si="3115"/>
        <v>0</v>
      </c>
      <c r="O2334" s="5">
        <f t="shared" ca="1" si="3115"/>
        <v>0</v>
      </c>
      <c r="P2334" s="5">
        <f t="shared" ca="1" si="3115"/>
        <v>0</v>
      </c>
      <c r="Q2334" s="5">
        <f t="shared" ca="1" si="3115"/>
        <v>0</v>
      </c>
      <c r="R2334" s="5">
        <f t="shared" ca="1" si="3115"/>
        <v>0</v>
      </c>
      <c r="S2334" s="5">
        <f t="shared" ca="1" si="3115"/>
        <v>0</v>
      </c>
      <c r="T2334" s="5">
        <f t="shared" ca="1" si="3115"/>
        <v>0</v>
      </c>
      <c r="U2334" s="5">
        <f t="shared" ca="1" si="3115"/>
        <v>0</v>
      </c>
      <c r="V2334" s="5">
        <f t="shared" ca="1" si="3115"/>
        <v>0</v>
      </c>
      <c r="W2334" s="5">
        <f t="shared" ca="1" si="3115"/>
        <v>0</v>
      </c>
      <c r="X2334" s="5">
        <f t="shared" ca="1" si="3110"/>
        <v>0</v>
      </c>
      <c r="Y2334" s="5">
        <f t="shared" ca="1" si="3110"/>
        <v>0</v>
      </c>
      <c r="Z2334" s="5">
        <f t="shared" ref="Z2334:AA2334" ca="1" si="3122">$J2334-Z2322</f>
        <v>0</v>
      </c>
      <c r="AA2334" s="5">
        <f t="shared" ca="1" si="3122"/>
        <v>0</v>
      </c>
      <c r="AB2334" s="5">
        <f t="shared" ref="AB2334:AE2334" ca="1" si="3123">$J2334-AB2322</f>
        <v>0</v>
      </c>
      <c r="AC2334" s="5">
        <f t="shared" ca="1" si="3123"/>
        <v>0</v>
      </c>
      <c r="AD2334" s="5">
        <f t="shared" ca="1" si="3123"/>
        <v>0</v>
      </c>
      <c r="AE2334" s="5">
        <f t="shared" ca="1" si="3123"/>
        <v>0</v>
      </c>
    </row>
    <row r="2335" spans="7:31" hidden="1">
      <c r="G2335" s="1" t="str">
        <f t="shared" si="3113"/>
        <v>(1) model</v>
      </c>
      <c r="H2335" s="1" t="s">
        <v>372</v>
      </c>
      <c r="I2335" s="1">
        <f t="shared" si="3114"/>
        <v>40</v>
      </c>
      <c r="J2335" s="244">
        <f t="shared" ca="1" si="3108"/>
        <v>0</v>
      </c>
      <c r="K2335" s="5">
        <f t="shared" ca="1" si="3115"/>
        <v>0</v>
      </c>
      <c r="L2335" s="5">
        <f t="shared" ca="1" si="3115"/>
        <v>0</v>
      </c>
      <c r="M2335" s="5">
        <f t="shared" ca="1" si="3115"/>
        <v>0</v>
      </c>
      <c r="N2335" s="5">
        <f t="shared" ca="1" si="3115"/>
        <v>0</v>
      </c>
      <c r="O2335" s="5">
        <f t="shared" ca="1" si="3115"/>
        <v>0</v>
      </c>
      <c r="P2335" s="5">
        <f t="shared" ca="1" si="3115"/>
        <v>0</v>
      </c>
      <c r="Q2335" s="5">
        <f t="shared" ca="1" si="3115"/>
        <v>0</v>
      </c>
      <c r="R2335" s="5">
        <f t="shared" ca="1" si="3115"/>
        <v>0</v>
      </c>
      <c r="S2335" s="5">
        <f t="shared" ca="1" si="3115"/>
        <v>0</v>
      </c>
      <c r="T2335" s="5">
        <f t="shared" ca="1" si="3115"/>
        <v>0</v>
      </c>
      <c r="U2335" s="5">
        <f t="shared" ca="1" si="3115"/>
        <v>0</v>
      </c>
      <c r="V2335" s="5">
        <f t="shared" ca="1" si="3115"/>
        <v>0</v>
      </c>
      <c r="W2335" s="5">
        <f t="shared" ca="1" si="3115"/>
        <v>0</v>
      </c>
      <c r="X2335" s="5">
        <f t="shared" ca="1" si="3110"/>
        <v>0</v>
      </c>
      <c r="Y2335" s="5">
        <f t="shared" ca="1" si="3110"/>
        <v>0</v>
      </c>
      <c r="Z2335" s="5">
        <f t="shared" ref="Z2335:AA2335" ca="1" si="3124">$J2335-Z2323</f>
        <v>0</v>
      </c>
      <c r="AA2335" s="5">
        <f t="shared" ca="1" si="3124"/>
        <v>0</v>
      </c>
      <c r="AB2335" s="5">
        <f t="shared" ref="AB2335:AE2335" ca="1" si="3125">$J2335-AB2323</f>
        <v>0</v>
      </c>
      <c r="AC2335" s="5">
        <f t="shared" ca="1" si="3125"/>
        <v>0</v>
      </c>
      <c r="AD2335" s="5">
        <f t="shared" ca="1" si="3125"/>
        <v>0</v>
      </c>
      <c r="AE2335" s="5">
        <f t="shared" ca="1" si="3125"/>
        <v>0</v>
      </c>
    </row>
    <row r="2336" spans="7:31" hidden="1">
      <c r="G2336" s="1" t="str">
        <f t="shared" si="3113"/>
        <v>(1) model</v>
      </c>
      <c r="H2336" s="1" t="s">
        <v>373</v>
      </c>
      <c r="I2336" s="1">
        <f t="shared" si="3114"/>
        <v>48</v>
      </c>
      <c r="J2336" s="244">
        <f t="shared" ca="1" si="3108"/>
        <v>0</v>
      </c>
      <c r="K2336" s="5">
        <f t="shared" ca="1" si="3115"/>
        <v>0</v>
      </c>
      <c r="L2336" s="5">
        <f t="shared" ca="1" si="3115"/>
        <v>0</v>
      </c>
      <c r="M2336" s="5">
        <f t="shared" ca="1" si="3115"/>
        <v>0</v>
      </c>
      <c r="N2336" s="5">
        <f t="shared" ca="1" si="3115"/>
        <v>0</v>
      </c>
      <c r="O2336" s="5">
        <f t="shared" ca="1" si="3115"/>
        <v>0</v>
      </c>
      <c r="P2336" s="5">
        <f t="shared" ca="1" si="3115"/>
        <v>0</v>
      </c>
      <c r="Q2336" s="5">
        <f t="shared" ca="1" si="3115"/>
        <v>0</v>
      </c>
      <c r="R2336" s="5">
        <f t="shared" ca="1" si="3115"/>
        <v>0</v>
      </c>
      <c r="S2336" s="5">
        <f t="shared" ca="1" si="3115"/>
        <v>0</v>
      </c>
      <c r="T2336" s="5">
        <f t="shared" ca="1" si="3115"/>
        <v>0</v>
      </c>
      <c r="U2336" s="5">
        <f t="shared" ca="1" si="3115"/>
        <v>0</v>
      </c>
      <c r="V2336" s="5">
        <f t="shared" ca="1" si="3115"/>
        <v>0</v>
      </c>
      <c r="W2336" s="5">
        <f t="shared" ca="1" si="3115"/>
        <v>0</v>
      </c>
      <c r="X2336" s="5">
        <f t="shared" ca="1" si="3110"/>
        <v>0</v>
      </c>
      <c r="Y2336" s="5">
        <f t="shared" ca="1" si="3110"/>
        <v>0</v>
      </c>
      <c r="Z2336" s="5">
        <f t="shared" ref="Z2336:AA2336" ca="1" si="3126">$J2336-Z2324</f>
        <v>0</v>
      </c>
      <c r="AA2336" s="5">
        <f t="shared" ca="1" si="3126"/>
        <v>0</v>
      </c>
      <c r="AB2336" s="5">
        <f t="shared" ref="AB2336:AE2336" ca="1" si="3127">$J2336-AB2324</f>
        <v>0</v>
      </c>
      <c r="AC2336" s="5">
        <f t="shared" ca="1" si="3127"/>
        <v>0</v>
      </c>
      <c r="AD2336" s="5">
        <f t="shared" ca="1" si="3127"/>
        <v>0</v>
      </c>
      <c r="AE2336" s="5">
        <f t="shared" ca="1" si="3127"/>
        <v>0</v>
      </c>
    </row>
    <row r="2337" spans="2:31" hidden="1">
      <c r="G2337" s="1" t="str">
        <f t="shared" si="3113"/>
        <v>(1) model</v>
      </c>
      <c r="H2337" s="1" t="s">
        <v>374</v>
      </c>
      <c r="I2337" s="1">
        <f t="shared" si="3114"/>
        <v>56</v>
      </c>
      <c r="J2337" s="244">
        <f t="shared" ca="1" si="3108"/>
        <v>0</v>
      </c>
      <c r="K2337" s="5">
        <f t="shared" ca="1" si="3115"/>
        <v>0</v>
      </c>
      <c r="L2337" s="5">
        <f t="shared" ca="1" si="3115"/>
        <v>0</v>
      </c>
      <c r="M2337" s="5">
        <f t="shared" ca="1" si="3115"/>
        <v>0</v>
      </c>
      <c r="N2337" s="5">
        <f t="shared" ca="1" si="3115"/>
        <v>0</v>
      </c>
      <c r="O2337" s="5">
        <f t="shared" ca="1" si="3115"/>
        <v>0</v>
      </c>
      <c r="P2337" s="5">
        <f t="shared" ca="1" si="3115"/>
        <v>0</v>
      </c>
      <c r="Q2337" s="5">
        <f t="shared" ca="1" si="3115"/>
        <v>0</v>
      </c>
      <c r="R2337" s="5">
        <f t="shared" ca="1" si="3115"/>
        <v>0</v>
      </c>
      <c r="S2337" s="5">
        <f t="shared" ca="1" si="3115"/>
        <v>0</v>
      </c>
      <c r="T2337" s="5">
        <f t="shared" ca="1" si="3115"/>
        <v>0</v>
      </c>
      <c r="U2337" s="5">
        <f t="shared" ca="1" si="3115"/>
        <v>0</v>
      </c>
      <c r="V2337" s="5">
        <f t="shared" ca="1" si="3115"/>
        <v>0</v>
      </c>
      <c r="W2337" s="5">
        <f t="shared" ca="1" si="3115"/>
        <v>0</v>
      </c>
      <c r="X2337" s="5">
        <f t="shared" ca="1" si="3110"/>
        <v>0</v>
      </c>
      <c r="Y2337" s="5">
        <f t="shared" ca="1" si="3110"/>
        <v>0</v>
      </c>
      <c r="Z2337" s="5">
        <f t="shared" ref="Z2337:AA2337" ca="1" si="3128">$J2337-Z2325</f>
        <v>0</v>
      </c>
      <c r="AA2337" s="5">
        <f t="shared" ca="1" si="3128"/>
        <v>0</v>
      </c>
      <c r="AB2337" s="5">
        <f t="shared" ref="AB2337:AE2337" ca="1" si="3129">$J2337-AB2325</f>
        <v>0</v>
      </c>
      <c r="AC2337" s="5">
        <f t="shared" ca="1" si="3129"/>
        <v>0</v>
      </c>
      <c r="AD2337" s="5">
        <f t="shared" ca="1" si="3129"/>
        <v>0</v>
      </c>
      <c r="AE2337" s="5">
        <f t="shared" ca="1" si="3129"/>
        <v>0</v>
      </c>
    </row>
    <row r="2338" spans="2:31" hidden="1">
      <c r="J2338" s="7" t="s">
        <v>316</v>
      </c>
      <c r="K2338" s="7">
        <f ca="1">SUM(K2330:K2337)</f>
        <v>0</v>
      </c>
      <c r="L2338" s="7">
        <f t="shared" ref="L2338:W2338" ca="1" si="3130">SUM(L2330:L2337)</f>
        <v>0</v>
      </c>
      <c r="M2338" s="7">
        <f t="shared" ca="1" si="3130"/>
        <v>0</v>
      </c>
      <c r="N2338" s="7">
        <f t="shared" ca="1" si="3130"/>
        <v>0</v>
      </c>
      <c r="O2338" s="7">
        <f t="shared" ca="1" si="3130"/>
        <v>0</v>
      </c>
      <c r="P2338" s="7">
        <f t="shared" ca="1" si="3130"/>
        <v>0</v>
      </c>
      <c r="Q2338" s="7">
        <f t="shared" ca="1" si="3130"/>
        <v>0</v>
      </c>
      <c r="R2338" s="7">
        <f t="shared" ca="1" si="3130"/>
        <v>0</v>
      </c>
      <c r="S2338" s="7">
        <f t="shared" ca="1" si="3130"/>
        <v>0</v>
      </c>
      <c r="T2338" s="7">
        <f t="shared" ca="1" si="3130"/>
        <v>0</v>
      </c>
      <c r="U2338" s="7">
        <f t="shared" ca="1" si="3130"/>
        <v>0</v>
      </c>
      <c r="V2338" s="7">
        <f t="shared" ca="1" si="3130"/>
        <v>0</v>
      </c>
      <c r="W2338" s="7">
        <f t="shared" ca="1" si="3130"/>
        <v>0</v>
      </c>
      <c r="X2338" s="7">
        <f ca="1">SUM(X2330:X2337)</f>
        <v>0</v>
      </c>
      <c r="Y2338" s="7">
        <f ca="1">SUM(Y2330:Y2337)</f>
        <v>0</v>
      </c>
      <c r="Z2338" s="7">
        <f t="shared" ref="Z2338:AA2338" ca="1" si="3131">SUM(Z2330:Z2337)</f>
        <v>0</v>
      </c>
      <c r="AA2338" s="7">
        <f t="shared" ca="1" si="3131"/>
        <v>0</v>
      </c>
      <c r="AB2338" s="7">
        <f t="shared" ref="AB2338:AE2338" ca="1" si="3132">SUM(AB2330:AB2337)</f>
        <v>0</v>
      </c>
      <c r="AC2338" s="7">
        <f t="shared" ca="1" si="3132"/>
        <v>0</v>
      </c>
      <c r="AD2338" s="7">
        <f t="shared" ca="1" si="3132"/>
        <v>0</v>
      </c>
      <c r="AE2338" s="7">
        <f t="shared" ca="1" si="3132"/>
        <v>0</v>
      </c>
    </row>
    <row r="2342" spans="2:31" hidden="1">
      <c r="B2342" s="517" t="s">
        <v>742</v>
      </c>
    </row>
    <row r="2343" spans="2:31" hidden="1">
      <c r="B2343" s="518"/>
    </row>
    <row r="2344" spans="2:31" hidden="1">
      <c r="B2344" s="518" t="s">
        <v>745</v>
      </c>
      <c r="C2344" s="1" t="b">
        <f>NOT(ISBLANK(DaneBiezace))</f>
        <v>0</v>
      </c>
    </row>
    <row r="2345" spans="2:31" hidden="1">
      <c r="B2345" s="518" t="s">
        <v>747</v>
      </c>
      <c r="C2345" s="1" t="str">
        <f>IF(AND(ISNUMBER(Założenia!$J$32),Założenia!$J$32&lt;12),"Tak","Nie")</f>
        <v>Nie</v>
      </c>
    </row>
    <row r="2346" spans="2:31" hidden="1">
      <c r="B2346" s="518" t="s">
        <v>748</v>
      </c>
      <c r="C2346" s="1" t="str">
        <f>IF(C2345="tak",Założenia!$J$32,"nie")</f>
        <v>nie</v>
      </c>
    </row>
    <row r="2347" spans="2:31" hidden="1">
      <c r="B2347" s="518"/>
    </row>
    <row r="2348" spans="2:31" hidden="1">
      <c r="B2348" s="518"/>
    </row>
    <row r="2349" spans="2:31" hidden="1">
      <c r="B2349" s="518"/>
    </row>
    <row r="2350" spans="2:31" ht="60" hidden="1">
      <c r="C2350" s="519" t="s">
        <v>743</v>
      </c>
      <c r="D2350" s="519" t="s">
        <v>744</v>
      </c>
      <c r="E2350" s="520" t="s">
        <v>746</v>
      </c>
      <c r="F2350" s="581" t="s">
        <v>783</v>
      </c>
    </row>
    <row r="2351" spans="2:31" hidden="1">
      <c r="B2351" s="1" t="s">
        <v>106</v>
      </c>
      <c r="C2351" s="454">
        <f>'Sprawozdania finansowe'!E15</f>
        <v>0</v>
      </c>
      <c r="D2351" s="454">
        <f>'Sprawozdania finansowe'!F15</f>
        <v>0</v>
      </c>
      <c r="E2351" s="454">
        <f t="shared" ref="E2351:E2358" si="3133">IF($C$2344,D2351,C2351)</f>
        <v>0</v>
      </c>
      <c r="F2351" s="580">
        <f>IF(OR(($C$2344=FALSE),(AND($C$2344=TRUE,$C$2345="nie"))),E2351,IF(AND(D2351&gt;C2351,D2351&gt;0),E2351,IF(D2351=0,0,C2351)))</f>
        <v>0</v>
      </c>
    </row>
    <row r="2352" spans="2:31" hidden="1">
      <c r="B2352" s="1" t="s">
        <v>107</v>
      </c>
      <c r="C2352" s="454">
        <f>'Sprawozdania finansowe'!E16</f>
        <v>0</v>
      </c>
      <c r="D2352" s="454">
        <f>'Sprawozdania finansowe'!F16</f>
        <v>0</v>
      </c>
      <c r="E2352" s="454">
        <f t="shared" si="3133"/>
        <v>0</v>
      </c>
      <c r="F2352" s="580">
        <f t="shared" ref="F2352:F2358" si="3134">IF(OR(($C$2344=FALSE),(AND($C$2344=TRUE,$C$2345="nie"))),E2352,IF(AND(D2352&gt;C2352,D2352&gt;0),E2352,IF(D2352=0,0,C2352)))</f>
        <v>0</v>
      </c>
    </row>
    <row r="2353" spans="1:31" hidden="1">
      <c r="B2353" s="1" t="s">
        <v>108</v>
      </c>
      <c r="C2353" s="454">
        <f>'Sprawozdania finansowe'!E17</f>
        <v>0</v>
      </c>
      <c r="D2353" s="454">
        <f>'Sprawozdania finansowe'!F17</f>
        <v>0</v>
      </c>
      <c r="E2353" s="454">
        <f t="shared" si="3133"/>
        <v>0</v>
      </c>
      <c r="F2353" s="580">
        <f t="shared" si="3134"/>
        <v>0</v>
      </c>
    </row>
    <row r="2354" spans="1:31" hidden="1">
      <c r="B2354" s="1" t="s">
        <v>112</v>
      </c>
      <c r="C2354" s="454">
        <f>'Sprawozdania finansowe'!E21</f>
        <v>0</v>
      </c>
      <c r="D2354" s="454">
        <f>'Sprawozdania finansowe'!F21</f>
        <v>0</v>
      </c>
      <c r="E2354" s="454">
        <f t="shared" si="3133"/>
        <v>0</v>
      </c>
      <c r="F2354" s="580">
        <f t="shared" si="3134"/>
        <v>0</v>
      </c>
    </row>
    <row r="2355" spans="1:31" hidden="1">
      <c r="B2355" s="1" t="s">
        <v>113</v>
      </c>
      <c r="C2355" s="454">
        <f>'Sprawozdania finansowe'!E22</f>
        <v>0</v>
      </c>
      <c r="D2355" s="454">
        <f>'Sprawozdania finansowe'!F22</f>
        <v>0</v>
      </c>
      <c r="E2355" s="454">
        <f t="shared" si="3133"/>
        <v>0</v>
      </c>
      <c r="F2355" s="580">
        <f t="shared" si="3134"/>
        <v>0</v>
      </c>
    </row>
    <row r="2356" spans="1:31" hidden="1">
      <c r="B2356" s="1" t="s">
        <v>114</v>
      </c>
      <c r="C2356" s="454">
        <f>'Sprawozdania finansowe'!E23</f>
        <v>0</v>
      </c>
      <c r="D2356" s="454">
        <f>'Sprawozdania finansowe'!F23</f>
        <v>0</v>
      </c>
      <c r="E2356" s="454">
        <f t="shared" si="3133"/>
        <v>0</v>
      </c>
      <c r="F2356" s="580">
        <f t="shared" si="3134"/>
        <v>0</v>
      </c>
    </row>
    <row r="2357" spans="1:31" hidden="1">
      <c r="B2357" s="1" t="s">
        <v>115</v>
      </c>
      <c r="C2357" s="454">
        <f>'Sprawozdania finansowe'!E24</f>
        <v>0</v>
      </c>
      <c r="D2357" s="454">
        <f>'Sprawozdania finansowe'!F24</f>
        <v>0</v>
      </c>
      <c r="E2357" s="454">
        <f t="shared" si="3133"/>
        <v>0</v>
      </c>
      <c r="F2357" s="580">
        <f t="shared" si="3134"/>
        <v>0</v>
      </c>
    </row>
    <row r="2358" spans="1:31" hidden="1">
      <c r="B2358" s="1" t="s">
        <v>116</v>
      </c>
      <c r="C2358" s="454">
        <f>'Sprawozdania finansowe'!E25</f>
        <v>0</v>
      </c>
      <c r="D2358" s="454">
        <f>'Sprawozdania finansowe'!F25</f>
        <v>0</v>
      </c>
      <c r="E2358" s="454">
        <f t="shared" si="3133"/>
        <v>0</v>
      </c>
      <c r="F2358" s="580">
        <f t="shared" si="3134"/>
        <v>0</v>
      </c>
    </row>
    <row r="2365" spans="1:31" hidden="1">
      <c r="D2365" s="536" t="s">
        <v>756</v>
      </c>
      <c r="E2365" s="536" t="s">
        <v>757</v>
      </c>
      <c r="F2365" s="536" t="s">
        <v>758</v>
      </c>
      <c r="G2365" s="536" t="s">
        <v>759</v>
      </c>
      <c r="J2365" s="536" t="s">
        <v>755</v>
      </c>
      <c r="K2365" s="536" t="str">
        <f t="shared" ref="K2365:AE2365" si="3135">LataProjekcji</f>
        <v>Uzupełnij dane</v>
      </c>
      <c r="L2365" s="536" t="str">
        <f t="shared" si="3135"/>
        <v/>
      </c>
      <c r="M2365" s="536" t="str">
        <f t="shared" si="3135"/>
        <v/>
      </c>
      <c r="N2365" s="536" t="str">
        <f t="shared" si="3135"/>
        <v/>
      </c>
      <c r="O2365" s="536" t="str">
        <f t="shared" si="3135"/>
        <v/>
      </c>
      <c r="P2365" s="536" t="str">
        <f t="shared" si="3135"/>
        <v/>
      </c>
      <c r="Q2365" s="536" t="str">
        <f t="shared" si="3135"/>
        <v/>
      </c>
      <c r="R2365" s="536" t="str">
        <f t="shared" si="3135"/>
        <v/>
      </c>
      <c r="S2365" s="536" t="str">
        <f t="shared" si="3135"/>
        <v/>
      </c>
      <c r="T2365" s="536" t="str">
        <f t="shared" si="3135"/>
        <v/>
      </c>
      <c r="U2365" s="536" t="str">
        <f t="shared" si="3135"/>
        <v/>
      </c>
      <c r="V2365" s="536" t="str">
        <f t="shared" si="3135"/>
        <v/>
      </c>
      <c r="W2365" s="536" t="str">
        <f t="shared" si="3135"/>
        <v/>
      </c>
      <c r="X2365" s="536" t="str">
        <f t="shared" si="3135"/>
        <v/>
      </c>
      <c r="Y2365" s="536" t="str">
        <f t="shared" si="3135"/>
        <v/>
      </c>
      <c r="Z2365" s="536" t="str">
        <f t="shared" si="3135"/>
        <v/>
      </c>
      <c r="AA2365" s="536" t="str">
        <f t="shared" si="3135"/>
        <v/>
      </c>
      <c r="AB2365" s="536" t="str">
        <f t="shared" si="3135"/>
        <v/>
      </c>
      <c r="AC2365" s="536" t="str">
        <f t="shared" si="3135"/>
        <v/>
      </c>
      <c r="AD2365" s="536" t="str">
        <f t="shared" si="3135"/>
        <v/>
      </c>
      <c r="AE2365" s="536" t="str">
        <f t="shared" si="3135"/>
        <v/>
      </c>
    </row>
    <row r="2366" spans="1:31" hidden="1">
      <c r="A2366" s="532"/>
      <c r="B2366" s="7" t="str">
        <f>"Grupa ST: "&amp;B1173</f>
        <v>Grupa ST: KOSZTY ZAKOŃCZONYCH PRAC ROZWOJOWYCH</v>
      </c>
      <c r="D2366" s="673">
        <v>195</v>
      </c>
      <c r="E2366" s="674" t="s">
        <v>866</v>
      </c>
    </row>
    <row r="2367" spans="1:31" ht="12.5" hidden="1" thickBot="1">
      <c r="B2367" s="530" t="str">
        <f ca="1">"nazwa ST: "&amp;B1174</f>
        <v>nazwa ST: koszty zakończonych prac rozwojowych</v>
      </c>
      <c r="C2367" s="530"/>
      <c r="D2367" s="531">
        <f>D1174</f>
        <v>0</v>
      </c>
      <c r="E2367" s="530"/>
      <c r="F2367" s="530"/>
      <c r="G2367" s="530"/>
      <c r="H2367" s="530"/>
      <c r="I2367" s="530"/>
      <c r="J2367" s="530"/>
      <c r="K2367" s="539" t="str">
        <f t="shared" ref="K2367:AE2367" si="3136">LataProjekcji</f>
        <v>Uzupełnij dane</v>
      </c>
      <c r="L2367" s="539" t="str">
        <f t="shared" si="3136"/>
        <v/>
      </c>
      <c r="M2367" s="539" t="str">
        <f t="shared" si="3136"/>
        <v/>
      </c>
      <c r="N2367" s="539" t="str">
        <f t="shared" si="3136"/>
        <v/>
      </c>
      <c r="O2367" s="539" t="str">
        <f t="shared" si="3136"/>
        <v/>
      </c>
      <c r="P2367" s="539" t="str">
        <f t="shared" si="3136"/>
        <v/>
      </c>
      <c r="Q2367" s="539" t="str">
        <f t="shared" si="3136"/>
        <v/>
      </c>
      <c r="R2367" s="539" t="str">
        <f t="shared" si="3136"/>
        <v/>
      </c>
      <c r="S2367" s="539" t="str">
        <f t="shared" si="3136"/>
        <v/>
      </c>
      <c r="T2367" s="539" t="str">
        <f t="shared" si="3136"/>
        <v/>
      </c>
      <c r="U2367" s="539" t="str">
        <f t="shared" si="3136"/>
        <v/>
      </c>
      <c r="V2367" s="539" t="str">
        <f t="shared" si="3136"/>
        <v/>
      </c>
      <c r="W2367" s="539" t="str">
        <f t="shared" si="3136"/>
        <v/>
      </c>
      <c r="X2367" s="539" t="str">
        <f t="shared" si="3136"/>
        <v/>
      </c>
      <c r="Y2367" s="539" t="str">
        <f t="shared" si="3136"/>
        <v/>
      </c>
      <c r="Z2367" s="539" t="str">
        <f t="shared" si="3136"/>
        <v/>
      </c>
      <c r="AA2367" s="539" t="str">
        <f t="shared" si="3136"/>
        <v/>
      </c>
      <c r="AB2367" s="539" t="str">
        <f t="shared" si="3136"/>
        <v/>
      </c>
      <c r="AC2367" s="539" t="str">
        <f t="shared" si="3136"/>
        <v/>
      </c>
      <c r="AD2367" s="539" t="str">
        <f t="shared" si="3136"/>
        <v/>
      </c>
      <c r="AE2367" s="539" t="str">
        <f t="shared" si="3136"/>
        <v/>
      </c>
    </row>
    <row r="2368" spans="1:31" hidden="1">
      <c r="B2368" s="526" t="s">
        <v>752</v>
      </c>
      <c r="D2368" s="1">
        <f ca="1">D1175</f>
        <v>0</v>
      </c>
      <c r="E2368" s="1">
        <f ca="1">E1175</f>
        <v>0</v>
      </c>
      <c r="F2368" s="1">
        <f ca="1">IF(D2369&gt;10,F1175,1)</f>
        <v>1</v>
      </c>
      <c r="G2368" s="525" t="e">
        <f ca="1">IF(ISBLANK(OFFSET($E$195,$D2367,0)),"brak daty",IF(D2369&gt;10,EDATE(OFFSET($E$195,$D2367,0),D2371),DATE(D2368,E2368,1)))</f>
        <v>#NUM!</v>
      </c>
      <c r="H2368" s="538" t="b">
        <f ca="1">SUM(K2368:AE2368)=D2371</f>
        <v>1</v>
      </c>
      <c r="I2368" s="1" t="s">
        <v>749</v>
      </c>
      <c r="K2368" s="5">
        <f ca="1">IF(AND($G2369,NOT(ISTEXT($G2368)),ISNUMBER(Poczatek),ISNUMBER(Koniec_Projekt)),IFERROR(IF($D2368=LataProjekcji,$F2368,IF($D2368&lt;LataProjekcji,IF((SUM(K2368)+12)&lt;$D2371,12,$D2371-SUM(K2368)),0)),0),0)</f>
        <v>0</v>
      </c>
      <c r="L2368" s="5">
        <f ca="1">IF(AND($G2369,NOT(ISTEXT($G2368)),ISNUMBER(Poczatek),ISNUMBER(Koniec_Projekt)),IFERROR(IF($D2368=LataProjekcji,$F2368,IF($D2368&lt;LataProjekcji,IF((SUM($K2368:K2368)+12)&lt;$D2371,12,$D2371-SUM($K2368:K2368)),0)),0),0)</f>
        <v>0</v>
      </c>
      <c r="M2368" s="5">
        <f ca="1">IF(AND($G2369,NOT(ISTEXT($G2368)),ISNUMBER(Poczatek),ISNUMBER(Koniec_Projekt)),IFERROR(IF($D2368=LataProjekcji,$F2368,IF($D2368&lt;LataProjekcji,IF((SUM($K2368:L2368)+12)&lt;$D2371,12,$D2371-SUM($K2368:L2368)),0)),0),0)</f>
        <v>0</v>
      </c>
      <c r="N2368" s="5">
        <f ca="1">IF(AND($G2369,NOT(ISTEXT($G2368)),ISNUMBER(Poczatek),ISNUMBER(Koniec_Projekt)),IFERROR(IF($D2368=LataProjekcji,$F2368,IF($D2368&lt;LataProjekcji,IF((SUM($K2368:M2368)+12)&lt;$D2371,12,$D2371-SUM($K2368:M2368)),0)),0),0)</f>
        <v>0</v>
      </c>
      <c r="O2368" s="5">
        <f ca="1">IF(AND($G2369,NOT(ISTEXT($G2368)),ISNUMBER(Poczatek),ISNUMBER(Koniec_Projekt)),IFERROR(IF($D2368=LataProjekcji,$F2368,IF($D2368&lt;LataProjekcji,IF((SUM($K2368:N2368)+12)&lt;$D2371,12,$D2371-SUM($K2368:N2368)),0)),0),0)</f>
        <v>0</v>
      </c>
      <c r="P2368" s="5">
        <f ca="1">IF(AND($G2369,NOT(ISTEXT($G2368)),ISNUMBER(Poczatek),ISNUMBER(Koniec_Projekt)),IFERROR(IF($D2368=LataProjekcji,$F2368,IF($D2368&lt;LataProjekcji,IF((SUM($K2368:O2368)+12)&lt;$D2371,12,$D2371-SUM($K2368:O2368)),0)),0),0)</f>
        <v>0</v>
      </c>
      <c r="Q2368" s="5">
        <f ca="1">IF(AND($G2369,NOT(ISTEXT($G2368)),ISNUMBER(Poczatek),ISNUMBER(Koniec_Projekt)),IFERROR(IF($D2368=LataProjekcji,$F2368,IF($D2368&lt;LataProjekcji,IF((SUM($K2368:P2368)+12)&lt;$D2371,12,$D2371-SUM($K2368:P2368)),0)),0),0)</f>
        <v>0</v>
      </c>
      <c r="R2368" s="5">
        <f ca="1">IF(AND($G2369,NOT(ISTEXT($G2368)),ISNUMBER(Poczatek),ISNUMBER(Koniec_Projekt)),IFERROR(IF($D2368=LataProjekcji,$F2368,IF($D2368&lt;LataProjekcji,IF((SUM($K2368:Q2368)+12)&lt;$D2371,12,$D2371-SUM($K2368:Q2368)),0)),0),0)</f>
        <v>0</v>
      </c>
      <c r="S2368" s="5">
        <f ca="1">IF(AND($G2369,NOT(ISTEXT($G2368)),ISNUMBER(Poczatek),ISNUMBER(Koniec_Projekt)),IFERROR(IF($D2368=LataProjekcji,$F2368,IF($D2368&lt;LataProjekcji,IF((SUM($K2368:R2368)+12)&lt;$D2371,12,$D2371-SUM($K2368:R2368)),0)),0),0)</f>
        <v>0</v>
      </c>
      <c r="T2368" s="5">
        <f ca="1">IF(AND($G2369,NOT(ISTEXT($G2368)),ISNUMBER(Poczatek),ISNUMBER(Koniec_Projekt)),IFERROR(IF($D2368=LataProjekcji,$F2368,IF($D2368&lt;LataProjekcji,IF((SUM($K2368:S2368)+12)&lt;$D2371,12,$D2371-SUM($K2368:S2368)),0)),0),0)</f>
        <v>0</v>
      </c>
      <c r="U2368" s="5">
        <f ca="1">IF(AND($G2369,NOT(ISTEXT($G2368)),ISNUMBER(Poczatek),ISNUMBER(Koniec_Projekt)),IFERROR(IF($D2368=LataProjekcji,$F2368,IF($D2368&lt;LataProjekcji,IF((SUM($K2368:T2368)+12)&lt;$D2371,12,$D2371-SUM($K2368:T2368)),0)),0),0)</f>
        <v>0</v>
      </c>
      <c r="V2368" s="5">
        <f ca="1">IF(AND($G2369,NOT(ISTEXT($G2368)),ISNUMBER(Poczatek),ISNUMBER(Koniec_Projekt)),IFERROR(IF($D2368=LataProjekcji,$F2368,IF($D2368&lt;LataProjekcji,IF((SUM($K2368:U2368)+12)&lt;$D2371,12,$D2371-SUM($K2368:U2368)),0)),0),0)</f>
        <v>0</v>
      </c>
      <c r="W2368" s="5">
        <f ca="1">IF(AND($G2369,NOT(ISTEXT($G2368)),ISNUMBER(Poczatek),ISNUMBER(Koniec_Projekt)),IFERROR(IF($D2368=LataProjekcji,$F2368,IF($D2368&lt;LataProjekcji,IF((SUM($K2368:V2368)+12)&lt;$D2371,12,$D2371-SUM($K2368:V2368)),0)),0),0)</f>
        <v>0</v>
      </c>
      <c r="X2368" s="5">
        <f ca="1">IF(AND($G2369,NOT(ISTEXT($G2368)),ISNUMBER(Poczatek),ISNUMBER(Koniec_Projekt)),IFERROR(IF($D2368=LataProjekcji,$F2368,IF($D2368&lt;LataProjekcji,IF((SUM($K2368:W2368)+12)&lt;$D2371,12,$D2371-SUM($K2368:W2368)),0)),0),0)</f>
        <v>0</v>
      </c>
      <c r="Y2368" s="5">
        <f ca="1">IF(AND($G2369,NOT(ISTEXT($G2368)),ISNUMBER(Poczatek),ISNUMBER(Koniec_Projekt)),IFERROR(IF($D2368=LataProjekcji,$F2368,IF($D2368&lt;LataProjekcji,IF((SUM($K2368:X2368)+12)&lt;$D2371,12,$D2371-SUM($K2368:X2368)),0)),0),0)</f>
        <v>0</v>
      </c>
      <c r="Z2368" s="5">
        <f ca="1">IF(AND($G2369,NOT(ISTEXT($G2368)),ISNUMBER(Poczatek),ISNUMBER(Koniec_Projekt)),IFERROR(IF($D2368=LataProjekcji,$F2368,IF($D2368&lt;LataProjekcji,IF((SUM($K2368:Y2368)+12)&lt;$D2371,12,$D2371-SUM($K2368:Y2368)),0)),0),0)</f>
        <v>0</v>
      </c>
      <c r="AA2368" s="5">
        <f ca="1">IF(AND($G2369,NOT(ISTEXT($G2368)),ISNUMBER(Poczatek),ISNUMBER(Koniec_Projekt)),IFERROR(IF($D2368=LataProjekcji,$F2368,IF($D2368&lt;LataProjekcji,IF((SUM($K2368:Z2368)+12)&lt;$D2371,12,$D2371-SUM($K2368:Z2368)),0)),0),0)</f>
        <v>0</v>
      </c>
      <c r="AB2368" s="5">
        <f ca="1">IF(AND($G2369,NOT(ISTEXT($G2368)),ISNUMBER(Poczatek),ISNUMBER(Koniec_Projekt)),IFERROR(IF($D2368=LataProjekcji,$F2368,IF($D2368&lt;LataProjekcji,IF((SUM($K2368:AA2368)+12)&lt;$D2371,12,$D2371-SUM($K2368:AA2368)),0)),0),0)</f>
        <v>0</v>
      </c>
      <c r="AC2368" s="5">
        <f ca="1">IF(AND($G2369,NOT(ISTEXT($G2368)),ISNUMBER(Poczatek),ISNUMBER(Koniec_Projekt)),IFERROR(IF($D2368=LataProjekcji,$F2368,IF($D2368&lt;LataProjekcji,IF((SUM($K2368:AB2368)+12)&lt;$D2371,12,$D2371-SUM($K2368:AB2368)),0)),0),0)</f>
        <v>0</v>
      </c>
      <c r="AD2368" s="5">
        <f ca="1">IF(AND($G2369,NOT(ISTEXT($G2368)),ISNUMBER(Poczatek),ISNUMBER(Koniec_Projekt)),IFERROR(IF($D2368=LataProjekcji,$F2368,IF($D2368&lt;LataProjekcji,IF((SUM($K2368:AC2368)+12)&lt;$D2371,12,$D2371-SUM($K2368:AC2368)),0)),0),0)</f>
        <v>0</v>
      </c>
      <c r="AE2368" s="5">
        <f ca="1">IF(AND($G2369,NOT(ISTEXT($G2368)),ISNUMBER(Poczatek),ISNUMBER(Koniec_Projekt)),IFERROR(IF($D2368=LataProjekcji,$F2368,IF($D2368&lt;LataProjekcji,IF((SUM($K2368:AD2368)+12)&lt;$D2371,12,$D2371-SUM($K2368:AD2368)),0)),0),0)</f>
        <v>0</v>
      </c>
    </row>
    <row r="2369" spans="2:31" hidden="1">
      <c r="B2369" s="526" t="s">
        <v>754</v>
      </c>
      <c r="D2369" s="5">
        <f ca="1">D1176</f>
        <v>0</v>
      </c>
      <c r="E2369" s="454">
        <f ca="1">E1176</f>
        <v>0</v>
      </c>
      <c r="F2369" s="454">
        <f ca="1">F1176</f>
        <v>0</v>
      </c>
      <c r="G2369" s="258" t="b">
        <f ca="1">NOT(ISBLANK(OFFSET($C$195,$D2367,0)))</f>
        <v>0</v>
      </c>
      <c r="H2369" s="538" t="b">
        <f ca="1">SUM(K2369:AE2369)=E2371</f>
        <v>1</v>
      </c>
      <c r="I2369" s="1" t="s">
        <v>750</v>
      </c>
      <c r="K2369" s="537">
        <f ca="1">IF(AND($G2369,NOT(ISTEXT($G2368)),ISNUMBER(Poczatek),ISNUMBER(Koniec_Projekt)),IFERROR(IF($D2368=LataProjekcji,IF($F2368&gt;$E2371,$E2371,$F2368),IF($D2371&gt;=$E2371,(IF($D2368&lt;LataProjekcji,IF((SUM(J2369:$K2369)+12)&lt;$E2371,12,$E2371-SUM(J2369:$K2369)),0)),(IF($D2368&lt;LataProjekcji,IF((SUM(J2369:$K2369)+12)&lt;$D2371,12,$D2371-SUM(J2369:$K2369)),0)))),0),0)</f>
        <v>0</v>
      </c>
      <c r="L2369" s="537">
        <f ca="1">IF(AND($G2369,NOT(ISTEXT($G2368)),ISNUMBER(Poczatek),ISNUMBER(Koniec_Projekt)),IFERROR(IF($D2368=LataProjekcji,IF($F2368&gt;$E2371,$E2371,$F2368),IF($D2371&gt;=$E2371,(IF($D2368&lt;LataProjekcji,IF((SUM($K2369:K2369)+12)&lt;$E2371,12,$E2371-SUM($K2369:K2369)),0)),(IF($D2368&lt;LataProjekcji,IF((SUM($K2369:K2369)+12)&lt;$D2371,12,$D2371-SUM($K2369:K2369)),0)))),0),0)</f>
        <v>0</v>
      </c>
      <c r="M2369" s="537">
        <f ca="1">IF(AND($G2369,NOT(ISTEXT($G2368)),ISNUMBER(Poczatek),ISNUMBER(Koniec_Projekt)),IFERROR(IF($D2368=LataProjekcji,IF($F2368&gt;$E2371,$E2371,$F2368),IF($D2371&gt;=$E2371,(IF($D2368&lt;LataProjekcji,IF((SUM($K2369:L2369)+12)&lt;$E2371,12,$E2371-SUM($K2369:L2369)),0)),(IF($D2368&lt;LataProjekcji,IF((SUM($K2369:L2369)+12)&lt;$D2371,12,$D2371-SUM($K2369:L2369)),0)))),0),0)</f>
        <v>0</v>
      </c>
      <c r="N2369" s="537">
        <f ca="1">IF(AND($G2369,NOT(ISTEXT($G2368)),ISNUMBER(Poczatek),ISNUMBER(Koniec_Projekt)),IFERROR(IF($D2368=LataProjekcji,IF($F2368&gt;$E2371,$E2371,$F2368),IF($D2371&gt;=$E2371,(IF($D2368&lt;LataProjekcji,IF((SUM($K2369:M2369)+12)&lt;$E2371,12,$E2371-SUM($K2369:M2369)),0)),(IF($D2368&lt;LataProjekcji,IF((SUM($K2369:M2369)+12)&lt;$D2371,12,$D2371-SUM($K2369:M2369)),0)))),0),0)</f>
        <v>0</v>
      </c>
      <c r="O2369" s="537">
        <f ca="1">IF(AND($G2369,NOT(ISTEXT($G2368)),ISNUMBER(Poczatek),ISNUMBER(Koniec_Projekt)),IFERROR(IF($D2368=LataProjekcji,IF($F2368&gt;$E2371,$E2371,$F2368),IF($D2371&gt;=$E2371,(IF($D2368&lt;LataProjekcji,IF((SUM($K2369:N2369)+12)&lt;$E2371,12,$E2371-SUM($K2369:N2369)),0)),(IF($D2368&lt;LataProjekcji,IF((SUM($K2369:N2369)+12)&lt;$D2371,12,$D2371-SUM($K2369:N2369)),0)))),0),0)</f>
        <v>0</v>
      </c>
      <c r="P2369" s="537">
        <f ca="1">IF(AND($G2369,NOT(ISTEXT($G2368)),ISNUMBER(Poczatek),ISNUMBER(Koniec_Projekt)),IFERROR(IF($D2368=LataProjekcji,IF($F2368&gt;$E2371,$E2371,$F2368),IF($D2371&gt;=$E2371,(IF($D2368&lt;LataProjekcji,IF((SUM($K2369:O2369)+12)&lt;$E2371,12,$E2371-SUM($K2369:O2369)),0)),(IF($D2368&lt;LataProjekcji,IF((SUM($K2369:O2369)+12)&lt;$D2371,12,$D2371-SUM($K2369:O2369)),0)))),0),0)</f>
        <v>0</v>
      </c>
      <c r="Q2369" s="537">
        <f ca="1">IF(AND($G2369,NOT(ISTEXT($G2368)),ISNUMBER(Poczatek),ISNUMBER(Koniec_Projekt)),IFERROR(IF($D2368=LataProjekcji,IF($F2368&gt;$E2371,$E2371,$F2368),IF($D2371&gt;=$E2371,(IF($D2368&lt;LataProjekcji,IF((SUM($K2369:P2369)+12)&lt;$E2371,12,$E2371-SUM($K2369:P2369)),0)),(IF($D2368&lt;LataProjekcji,IF((SUM($K2369:P2369)+12)&lt;$D2371,12,$D2371-SUM($K2369:P2369)),0)))),0),0)</f>
        <v>0</v>
      </c>
      <c r="R2369" s="537">
        <f ca="1">IF(AND($G2369,NOT(ISTEXT($G2368)),ISNUMBER(Poczatek),ISNUMBER(Koniec_Projekt)),IFERROR(IF($D2368=LataProjekcji,IF($F2368&gt;$E2371,$E2371,$F2368),IF($D2371&gt;=$E2371,(IF($D2368&lt;LataProjekcji,IF((SUM($K2369:Q2369)+12)&lt;$E2371,12,$E2371-SUM($K2369:Q2369)),0)),(IF($D2368&lt;LataProjekcji,IF((SUM($K2369:Q2369)+12)&lt;$D2371,12,$D2371-SUM($K2369:Q2369)),0)))),0),0)</f>
        <v>0</v>
      </c>
      <c r="S2369" s="537">
        <f ca="1">IF(AND($G2369,NOT(ISTEXT($G2368)),ISNUMBER(Poczatek),ISNUMBER(Koniec_Projekt)),IFERROR(IF($D2368=LataProjekcji,IF($F2368&gt;$E2371,$E2371,$F2368),IF($D2371&gt;=$E2371,(IF($D2368&lt;LataProjekcji,IF((SUM($K2369:R2369)+12)&lt;$E2371,12,$E2371-SUM($K2369:R2369)),0)),(IF($D2368&lt;LataProjekcji,IF((SUM($K2369:R2369)+12)&lt;$D2371,12,$D2371-SUM($K2369:R2369)),0)))),0),0)</f>
        <v>0</v>
      </c>
      <c r="T2369" s="537">
        <f ca="1">IF(AND($G2369,NOT(ISTEXT($G2368)),ISNUMBER(Poczatek),ISNUMBER(Koniec_Projekt)),IFERROR(IF($D2368=LataProjekcji,IF($F2368&gt;$E2371,$E2371,$F2368),IF($D2371&gt;=$E2371,(IF($D2368&lt;LataProjekcji,IF((SUM($K2369:S2369)+12)&lt;$E2371,12,$E2371-SUM($K2369:S2369)),0)),(IF($D2368&lt;LataProjekcji,IF((SUM($K2369:S2369)+12)&lt;$D2371,12,$D2371-SUM($K2369:S2369)),0)))),0),0)</f>
        <v>0</v>
      </c>
      <c r="U2369" s="537">
        <f ca="1">IF(AND($G2369,NOT(ISTEXT($G2368)),ISNUMBER(Poczatek),ISNUMBER(Koniec_Projekt)),IFERROR(IF($D2368=LataProjekcji,IF($F2368&gt;$E2371,$E2371,$F2368),IF($D2371&gt;=$E2371,(IF($D2368&lt;LataProjekcji,IF((SUM($K2369:T2369)+12)&lt;$E2371,12,$E2371-SUM($K2369:T2369)),0)),(IF($D2368&lt;LataProjekcji,IF((SUM($K2369:T2369)+12)&lt;$D2371,12,$D2371-SUM($K2369:T2369)),0)))),0),0)</f>
        <v>0</v>
      </c>
      <c r="V2369" s="537">
        <f ca="1">IF(AND($G2369,NOT(ISTEXT($G2368)),ISNUMBER(Poczatek),ISNUMBER(Koniec_Projekt)),IFERROR(IF($D2368=LataProjekcji,IF($F2368&gt;$E2371,$E2371,$F2368),IF($D2371&gt;=$E2371,(IF($D2368&lt;LataProjekcji,IF((SUM($K2369:U2369)+12)&lt;$E2371,12,$E2371-SUM($K2369:U2369)),0)),(IF($D2368&lt;LataProjekcji,IF((SUM($K2369:U2369)+12)&lt;$D2371,12,$D2371-SUM($K2369:U2369)),0)))),0),0)</f>
        <v>0</v>
      </c>
      <c r="W2369" s="537">
        <f ca="1">IF(AND($G2369,NOT(ISTEXT($G2368)),ISNUMBER(Poczatek),ISNUMBER(Koniec_Projekt)),IFERROR(IF($D2368=LataProjekcji,IF($F2368&gt;$E2371,$E2371,$F2368),IF($D2371&gt;=$E2371,(IF($D2368&lt;LataProjekcji,IF((SUM($K2369:V2369)+12)&lt;$E2371,12,$E2371-SUM($K2369:V2369)),0)),(IF($D2368&lt;LataProjekcji,IF((SUM($K2369:V2369)+12)&lt;$D2371,12,$D2371-SUM($K2369:V2369)),0)))),0),0)</f>
        <v>0</v>
      </c>
      <c r="X2369" s="537">
        <f ca="1">IF(AND($G2369,NOT(ISTEXT($G2368)),ISNUMBER(Poczatek),ISNUMBER(Koniec_Projekt)),IFERROR(IF($D2368=LataProjekcji,IF($F2368&gt;$E2371,$E2371,$F2368),IF($D2371&gt;=$E2371,(IF($D2368&lt;LataProjekcji,IF((SUM($K2369:W2369)+12)&lt;$E2371,12,$E2371-SUM($K2369:W2369)),0)),(IF($D2368&lt;LataProjekcji,IF((SUM($K2369:W2369)+12)&lt;$D2371,12,$D2371-SUM($K2369:W2369)),0)))),0),0)</f>
        <v>0</v>
      </c>
      <c r="Y2369" s="537">
        <f ca="1">IF(AND($G2369,NOT(ISTEXT($G2368)),ISNUMBER(Poczatek),ISNUMBER(Koniec_Projekt)),IFERROR(IF($D2368=LataProjekcji,IF($F2368&gt;$E2371,$E2371,$F2368),IF($D2371&gt;=$E2371,(IF($D2368&lt;LataProjekcji,IF((SUM($K2369:X2369)+12)&lt;$E2371,12,$E2371-SUM($K2369:X2369)),0)),(IF($D2368&lt;LataProjekcji,IF((SUM($K2369:X2369)+12)&lt;$D2371,12,$D2371-SUM($K2369:X2369)),0)))),0),0)</f>
        <v>0</v>
      </c>
      <c r="Z2369" s="537">
        <f ca="1">IF(AND($G2369,NOT(ISTEXT($G2368)),ISNUMBER(Poczatek),ISNUMBER(Koniec_Projekt)),IFERROR(IF($D2368=LataProjekcji,IF($F2368&gt;$E2371,$E2371,$F2368),IF($D2371&gt;=$E2371,(IF($D2368&lt;LataProjekcji,IF((SUM($K2369:Y2369)+12)&lt;$E2371,12,$E2371-SUM($K2369:Y2369)),0)),(IF($D2368&lt;LataProjekcji,IF((SUM($K2369:Y2369)+12)&lt;$D2371,12,$D2371-SUM($K2369:Y2369)),0)))),0),0)</f>
        <v>0</v>
      </c>
      <c r="AA2369" s="537">
        <f ca="1">IF(AND($G2369,NOT(ISTEXT($G2368)),ISNUMBER(Poczatek),ISNUMBER(Koniec_Projekt)),IFERROR(IF($D2368=LataProjekcji,IF($F2368&gt;$E2371,$E2371,$F2368),IF($D2371&gt;=$E2371,(IF($D2368&lt;LataProjekcji,IF((SUM($K2369:Z2369)+12)&lt;$E2371,12,$E2371-SUM($K2369:Z2369)),0)),(IF($D2368&lt;LataProjekcji,IF((SUM($K2369:Z2369)+12)&lt;$D2371,12,$D2371-SUM($K2369:Z2369)),0)))),0),0)</f>
        <v>0</v>
      </c>
      <c r="AB2369" s="537">
        <f ca="1">IF(AND($G2369,NOT(ISTEXT($G2368)),ISNUMBER(Poczatek),ISNUMBER(Koniec_Projekt)),IFERROR(IF($D2368=LataProjekcji,IF($F2368&gt;$E2371,$E2371,$F2368),IF($D2371&gt;=$E2371,(IF($D2368&lt;LataProjekcji,IF((SUM($K2369:AA2369)+12)&lt;$E2371,12,$E2371-SUM($K2369:AA2369)),0)),(IF($D2368&lt;LataProjekcji,IF((SUM($K2369:AA2369)+12)&lt;$D2371,12,$D2371-SUM($K2369:AA2369)),0)))),0),0)</f>
        <v>0</v>
      </c>
      <c r="AC2369" s="537">
        <f ca="1">IF(AND($G2369,NOT(ISTEXT($G2368)),ISNUMBER(Poczatek),ISNUMBER(Koniec_Projekt)),IFERROR(IF($D2368=LataProjekcji,IF($F2368&gt;$E2371,$E2371,$F2368),IF($D2371&gt;=$E2371,(IF($D2368&lt;LataProjekcji,IF((SUM($K2369:AB2369)+12)&lt;$E2371,12,$E2371-SUM($K2369:AB2369)),0)),(IF($D2368&lt;LataProjekcji,IF((SUM($K2369:AB2369)+12)&lt;$D2371,12,$D2371-SUM($K2369:AB2369)),0)))),0),0)</f>
        <v>0</v>
      </c>
      <c r="AD2369" s="537">
        <f ca="1">IF(AND($G2369,NOT(ISTEXT($G2368)),ISNUMBER(Poczatek),ISNUMBER(Koniec_Projekt)),IFERROR(IF($D2368=LataProjekcji,IF($F2368&gt;$E2371,$E2371,$F2368),IF($D2371&gt;=$E2371,(IF($D2368&lt;LataProjekcji,IF((SUM($K2369:AC2369)+12)&lt;$E2371,12,$E2371-SUM($K2369:AC2369)),0)),(IF($D2368&lt;LataProjekcji,IF((SUM($K2369:AC2369)+12)&lt;$D2371,12,$D2371-SUM($K2369:AC2369)),0)))),0),0)</f>
        <v>0</v>
      </c>
      <c r="AE2369" s="537">
        <f ca="1">IF(AND($G2369,NOT(ISTEXT($G2368)),ISNUMBER(Poczatek),ISNUMBER(Koniec_Projekt)),IFERROR(IF($D2368=LataProjekcji,IF($F2368&gt;$E2371,$E2371,$F2368),IF($D2371&gt;=$E2371,(IF($D2368&lt;LataProjekcji,IF((SUM($K2369:AD2369)+12)&lt;$E2371,12,$E2371-SUM($K2369:AD2369)),0)),(IF($D2368&lt;LataProjekcji,IF((SUM($K2369:AD2369)+12)&lt;$D2371,12,$D2371-SUM($K2369:AD2369)),0)))),0),0)</f>
        <v>0</v>
      </c>
    </row>
    <row r="2370" spans="2:31" hidden="1">
      <c r="B2370" s="526" t="s">
        <v>753</v>
      </c>
      <c r="D2370" s="454">
        <f ca="1">D1177</f>
        <v>0</v>
      </c>
      <c r="E2370" s="454">
        <f ca="1">IF(D2369&gt;10,ROUND(D2370/12,2),D2370)</f>
        <v>0</v>
      </c>
      <c r="F2370" s="524">
        <f>Koniec_Projekt</f>
        <v>0</v>
      </c>
      <c r="G2370" s="329">
        <f>Miesiac_Koniec_Projekt</f>
        <v>0</v>
      </c>
      <c r="H2370" s="538" t="b">
        <f ca="1">SUM(K2370:AE2370)=D2369</f>
        <v>1</v>
      </c>
      <c r="I2370" s="1" t="s">
        <v>713</v>
      </c>
      <c r="K2370" s="256">
        <f ca="1">IF(AND($G2369,NOT(ISTEXT($G2368)),ISNUMBER(Poczatek),ISNUMBER(Koniec_Projekt)),IFERROR(IF(LataProjekcji=$F2371,ROUND($D2369,0),ROUND(K2368*$E2370,0)),0),0)</f>
        <v>0</v>
      </c>
      <c r="L2370" s="5">
        <f ca="1">IF(AND($G2369,NOT(ISTEXT($G2368)),ISNUMBER(Poczatek),ISNUMBER(Koniec_Projekt)),IFERROR(IF(LataProjekcji=$F2371,ROUND($D2369-SUM(K2370:$K2370),0),ROUND(L2368*$E2370,0)),0),0)</f>
        <v>0</v>
      </c>
      <c r="M2370" s="5">
        <f ca="1">IF(AND($G2369,NOT(ISTEXT($G2368)),ISNUMBER(Poczatek),ISNUMBER(Koniec_Projekt)),IFERROR(IF(LataProjekcji=$F2371,ROUND($D2369-SUM($K2370:L2370),0),ROUND(M2368*$E2370,0)),0),0)</f>
        <v>0</v>
      </c>
      <c r="N2370" s="5">
        <f ca="1">IF(AND($G2369,NOT(ISTEXT($G2368)),ISNUMBER(Poczatek),ISNUMBER(Koniec_Projekt)),IFERROR(IF(LataProjekcji=$F2371,ROUND($D2369-SUM($K2370:M2370),0),ROUND(N2368*$E2370,0)),0),0)</f>
        <v>0</v>
      </c>
      <c r="O2370" s="5">
        <f ca="1">IF(AND($G2369,NOT(ISTEXT($G2368)),ISNUMBER(Poczatek),ISNUMBER(Koniec_Projekt)),IFERROR(IF(LataProjekcji=$F2371,ROUND($D2369-SUM($K2370:N2370),0),ROUND(O2368*$E2370,0)),0),0)</f>
        <v>0</v>
      </c>
      <c r="P2370" s="5">
        <f ca="1">IF(AND($G2369,NOT(ISTEXT($G2368)),ISNUMBER(Poczatek),ISNUMBER(Koniec_Projekt)),IFERROR(IF(LataProjekcji=$F2371,ROUND($D2369-SUM($K2370:O2370),0),ROUND(P2368*$E2370,0)),0),0)</f>
        <v>0</v>
      </c>
      <c r="Q2370" s="5">
        <f ca="1">IF(AND($G2369,NOT(ISTEXT($G2368)),ISNUMBER(Poczatek),ISNUMBER(Koniec_Projekt)),IFERROR(IF(LataProjekcji=$F2371,ROUND($D2369-SUM($K2370:P2370),0),ROUND(Q2368*$E2370,0)),0),0)</f>
        <v>0</v>
      </c>
      <c r="R2370" s="5">
        <f ca="1">IF(AND($G2369,NOT(ISTEXT($G2368)),ISNUMBER(Poczatek),ISNUMBER(Koniec_Projekt)),IFERROR(IF(LataProjekcji=$F2371,ROUND($D2369-SUM($K2370:Q2370),0),ROUND(R2368*$E2370,0)),0),0)</f>
        <v>0</v>
      </c>
      <c r="S2370" s="5">
        <f ca="1">IF(AND($G2369,NOT(ISTEXT($G2368)),ISNUMBER(Poczatek),ISNUMBER(Koniec_Projekt)),IFERROR(IF(LataProjekcji=$F2371,ROUND($D2369-SUM($K2370:R2370),0),ROUND(S2368*$E2370,0)),0),0)</f>
        <v>0</v>
      </c>
      <c r="T2370" s="5">
        <f ca="1">IF(AND($G2369,NOT(ISTEXT($G2368)),ISNUMBER(Poczatek),ISNUMBER(Koniec_Projekt)),IFERROR(IF(LataProjekcji=$F2371,ROUND($D2369-SUM($K2370:S2370),0),ROUND(T2368*$E2370,0)),0),0)</f>
        <v>0</v>
      </c>
      <c r="U2370" s="5">
        <f ca="1">IF(AND($G2369,NOT(ISTEXT($G2368)),ISNUMBER(Poczatek),ISNUMBER(Koniec_Projekt)),IFERROR(IF(LataProjekcji=$F2371,ROUND($D2369-SUM($K2370:T2370),0),ROUND(U2368*$E2370,0)),0),0)</f>
        <v>0</v>
      </c>
      <c r="V2370" s="5">
        <f ca="1">IF(AND($G2369,NOT(ISTEXT($G2368)),ISNUMBER(Poczatek),ISNUMBER(Koniec_Projekt)),IFERROR(IF(LataProjekcji=$F2371,ROUND($D2369-SUM($K2370:U2370),0),ROUND(V2368*$E2370,0)),0),0)</f>
        <v>0</v>
      </c>
      <c r="W2370" s="5">
        <f ca="1">IF(AND($G2369,NOT(ISTEXT($G2368)),ISNUMBER(Poczatek),ISNUMBER(Koniec_Projekt)),IFERROR(IF(LataProjekcji=$F2371,ROUND($D2369-SUM($K2370:V2370),0),ROUND(W2368*$E2370,0)),0),0)</f>
        <v>0</v>
      </c>
      <c r="X2370" s="5">
        <f ca="1">IF(AND($G2369,NOT(ISTEXT($G2368)),ISNUMBER(Poczatek),ISNUMBER(Koniec_Projekt)),IFERROR(IF(LataProjekcji=$F2371,ROUND($D2369-SUM($K2370:W2370),0),ROUND(X2368*$E2370,0)),0),0)</f>
        <v>0</v>
      </c>
      <c r="Y2370" s="5">
        <f ca="1">IF(AND($G2369,NOT(ISTEXT($G2368)),ISNUMBER(Poczatek),ISNUMBER(Koniec_Projekt)),IFERROR(IF(LataProjekcji=$F2371,ROUND($D2369-SUM($K2370:X2370),0),ROUND(Y2368*$E2370,0)),0),0)</f>
        <v>0</v>
      </c>
      <c r="Z2370" s="5">
        <f ca="1">IF(AND($G2369,NOT(ISTEXT($G2368)),ISNUMBER(Poczatek),ISNUMBER(Koniec_Projekt)),IFERROR(IF(LataProjekcji=$F2371,ROUND($D2369-SUM($K2370:Y2370),0),ROUND(Z2368*$E2370,0)),0),0)</f>
        <v>0</v>
      </c>
      <c r="AA2370" s="5">
        <f ca="1">IF(AND($G2369,NOT(ISTEXT($G2368)),ISNUMBER(Poczatek),ISNUMBER(Koniec_Projekt)),IFERROR(IF(LataProjekcji=$F2371,ROUND($D2369-SUM($K2370:Z2370),0),ROUND(AA2368*$E2370,0)),0),0)</f>
        <v>0</v>
      </c>
      <c r="AB2370" s="5">
        <f ca="1">IF(AND($G2369,NOT(ISTEXT($G2368)),ISNUMBER(Poczatek),ISNUMBER(Koniec_Projekt)),IFERROR(IF(LataProjekcji=$F2371,ROUND($D2369-SUM($K2370:AA2370),0),ROUND(AB2368*$E2370,0)),0),0)</f>
        <v>0</v>
      </c>
      <c r="AC2370" s="5">
        <f ca="1">IF(AND($G2369,NOT(ISTEXT($G2368)),ISNUMBER(Poczatek),ISNUMBER(Koniec_Projekt)),IFERROR(IF(LataProjekcji=$F2371,ROUND($D2369-SUM($K2370:AB2370),0),ROUND(AC2368*$E2370,0)),0),0)</f>
        <v>0</v>
      </c>
      <c r="AD2370" s="5">
        <f ca="1">IF(AND($G2369,NOT(ISTEXT($G2368)),ISNUMBER(Poczatek),ISNUMBER(Koniec_Projekt)),IFERROR(IF(LataProjekcji=$F2371,ROUND($D2369-SUM($K2370:AC2370),0),ROUND(AD2368*$E2370,0)),0),0)</f>
        <v>0</v>
      </c>
      <c r="AE2370" s="5">
        <f ca="1">IF(AND($G2369,NOT(ISTEXT($G2368)),ISNUMBER(Poczatek),ISNUMBER(Koniec_Projekt)),IFERROR(IF(LataProjekcji=$F2371,ROUND($D2369-SUM($K2370:AD2370),0),ROUND(AE2368*$E2370,0)),0),0)</f>
        <v>0</v>
      </c>
    </row>
    <row r="2371" spans="2:31" hidden="1">
      <c r="B2371" s="526" t="s">
        <v>751</v>
      </c>
      <c r="D2371" s="1">
        <f ca="1">IFERROR(ROUNDUP(D2369/E2370,0),0)</f>
        <v>0</v>
      </c>
      <c r="E2371" s="1">
        <f ca="1">IF(D2371=0,0,DATEDIF(DATE(D2368,E2368,1),DATE(F2370,G2370,1),"m"))</f>
        <v>0</v>
      </c>
      <c r="F2371" s="1" t="str">
        <f ca="1">IFERROR(YEAR(G2368),"brak daty")</f>
        <v>brak daty</v>
      </c>
      <c r="G2371" s="1" t="str">
        <f ca="1">IFERROR(MONTH(G2368),"brak daty")</f>
        <v>brak daty</v>
      </c>
      <c r="H2371" s="5"/>
      <c r="I2371" s="1" t="s">
        <v>425</v>
      </c>
      <c r="K2371" s="5">
        <f ca="1">IF(AND($G2369,NOT(ISTEXT($G2368)),ISNUMBER(Poczatek),ISNUMBER(Koniec_Projekt)),IFERROR(IF(LataProjekcji=$F2370,IF(AND($G2370=$G2371,$F2370=$F2371),ROUND($D2369-SUM($K2371),0),ROUND(K2369*$E2370,0)),IF(LataProjekcji&gt;$F2370,0,ROUND(K2369*$E2370,0))),0),0)</f>
        <v>0</v>
      </c>
      <c r="L2371" s="5">
        <f ca="1">IF(AND($G2369,NOT(ISTEXT($G2368)),ISNUMBER(Poczatek),ISNUMBER(Koniec_Projekt)),IFERROR(IF(LataProjekcji=$F2370,IF(AND($G2370=$G2371,$F2370=$F2371),ROUND($D2369-SUM($K2371:K2371),0),ROUND(L2369*$E2370,0)),IF(LataProjekcji&gt;$F2370,0,ROUND(L2369*$E2370,0))),0),0)</f>
        <v>0</v>
      </c>
      <c r="M2371" s="5">
        <f ca="1">IF(AND($G2369,NOT(ISTEXT($G2368)),ISNUMBER(Poczatek),ISNUMBER(Koniec_Projekt)),IFERROR(IF(LataProjekcji=$F2370,IF(AND($G2370=$G2371,$F2370=$F2371),ROUND($D2369-SUM($K2371:L2371),0),ROUND(M2369*$E2370,0)),IF(LataProjekcji&gt;$F2370,0,ROUND(M2369*$E2370,0))),0),0)</f>
        <v>0</v>
      </c>
      <c r="N2371" s="5">
        <f ca="1">IF(AND($G2369,NOT(ISTEXT($G2368)),ISNUMBER(Poczatek),ISNUMBER(Koniec_Projekt)),IFERROR(IF(LataProjekcji=$F2370,IF(AND($G2370=$G2371,$F2370=$F2371),ROUND($D2369-SUM($K2371:M2371),0),ROUND(N2369*$E2370,0)),IF(LataProjekcji&gt;$F2370,0,ROUND(N2369*$E2370,0))),0),0)</f>
        <v>0</v>
      </c>
      <c r="O2371" s="5">
        <f ca="1">IF(AND($G2369,NOT(ISTEXT($G2368)),ISNUMBER(Poczatek),ISNUMBER(Koniec_Projekt)),IFERROR(IF(LataProjekcji=$F2370,IF(AND($G2370=$G2371,$F2370=$F2371),ROUND($D2369-SUM($K2371:N2371),0),ROUND(O2369*$E2370,0)),IF(LataProjekcji&gt;$F2370,0,ROUND(O2369*$E2370,0))),0),0)</f>
        <v>0</v>
      </c>
      <c r="P2371" s="5">
        <f ca="1">IF(AND($G2369,NOT(ISTEXT($G2368)),ISNUMBER(Poczatek),ISNUMBER(Koniec_Projekt)),IFERROR(IF(LataProjekcji=$F2370,IF(AND($G2370=$G2371,$F2370=$F2371),ROUND($D2369-SUM($K2371:O2371),0),ROUND(P2369*$E2370,0)),IF(LataProjekcji&gt;$F2370,0,ROUND(P2369*$E2370,0))),0),0)</f>
        <v>0</v>
      </c>
      <c r="Q2371" s="5">
        <f ca="1">IF(AND($G2369,NOT(ISTEXT($G2368)),ISNUMBER(Poczatek),ISNUMBER(Koniec_Projekt)),IFERROR(IF(LataProjekcji=$F2370,IF(AND($G2370=$G2371,$F2370=$F2371),ROUND($D2369-SUM($K2371:P2371),0),ROUND(Q2369*$E2370,0)),IF(LataProjekcji&gt;$F2370,0,ROUND(Q2369*$E2370,0))),0),0)</f>
        <v>0</v>
      </c>
      <c r="R2371" s="5">
        <f ca="1">IF(AND($G2369,NOT(ISTEXT($G2368)),ISNUMBER(Poczatek),ISNUMBER(Koniec_Projekt)),IFERROR(IF(LataProjekcji=$F2370,IF(AND($G2370=$G2371,$F2370=$F2371),ROUND($D2369-SUM($K2371:Q2371),0),ROUND(R2369*$E2370,0)),IF(LataProjekcji&gt;$F2370,0,ROUND(R2369*$E2370,0))),0),0)</f>
        <v>0</v>
      </c>
      <c r="S2371" s="5">
        <f ca="1">IF(AND($G2369,NOT(ISTEXT($G2368)),ISNUMBER(Poczatek),ISNUMBER(Koniec_Projekt)),IFERROR(IF(LataProjekcji=$F2370,IF(AND($G2370=$G2371,$F2370=$F2371),ROUND($D2369-SUM($K2371:R2371),0),ROUND(S2369*$E2370,0)),IF(LataProjekcji&gt;$F2370,0,ROUND(S2369*$E2370,0))),0),0)</f>
        <v>0</v>
      </c>
      <c r="T2371" s="5">
        <f ca="1">IF(AND($G2369,NOT(ISTEXT($G2368)),ISNUMBER(Poczatek),ISNUMBER(Koniec_Projekt)),IFERROR(IF(LataProjekcji=$F2370,IF(AND($G2370=$G2371,$F2370=$F2371),ROUND($D2369-SUM($K2371:S2371),0),ROUND(T2369*$E2370,0)),IF(LataProjekcji&gt;$F2370,0,ROUND(T2369*$E2370,0))),0),0)</f>
        <v>0</v>
      </c>
      <c r="U2371" s="5">
        <f ca="1">IF(AND($G2369,NOT(ISTEXT($G2368)),ISNUMBER(Poczatek),ISNUMBER(Koniec_Projekt)),IFERROR(IF(LataProjekcji=$F2370,IF(AND($G2370=$G2371,$F2370=$F2371),ROUND($D2369-SUM($K2371:T2371),0),ROUND(U2369*$E2370,0)),IF(LataProjekcji&gt;$F2370,0,ROUND(U2369*$E2370,0))),0),0)</f>
        <v>0</v>
      </c>
      <c r="V2371" s="5">
        <f ca="1">IF(AND($G2369,NOT(ISTEXT($G2368)),ISNUMBER(Poczatek),ISNUMBER(Koniec_Projekt)),IFERROR(IF(LataProjekcji=$F2370,IF(AND($G2370=$G2371,$F2370=$F2371),ROUND($D2369-SUM($K2371:U2371),0),ROUND(V2369*$E2370,0)),IF(LataProjekcji&gt;$F2370,0,ROUND(V2369*$E2370,0))),0),0)</f>
        <v>0</v>
      </c>
      <c r="W2371" s="5">
        <f ca="1">IF(AND($G2369,NOT(ISTEXT($G2368)),ISNUMBER(Poczatek),ISNUMBER(Koniec_Projekt)),IFERROR(IF(LataProjekcji=$F2370,IF(AND($G2370=$G2371,$F2370=$F2371),ROUND($D2369-SUM($K2371:V2371),0),ROUND(W2369*$E2370,0)),IF(LataProjekcji&gt;$F2370,0,ROUND(W2369*$E2370,0))),0),0)</f>
        <v>0</v>
      </c>
      <c r="X2371" s="5">
        <f ca="1">IF(AND($G2369,NOT(ISTEXT($G2368)),ISNUMBER(Poczatek),ISNUMBER(Koniec_Projekt)),IFERROR(IF(LataProjekcji=$F2370,IF(AND($G2370=$G2371,$F2370=$F2371),ROUND($D2369-SUM($K2371:W2371),0),ROUND(X2369*$E2370,0)),IF(LataProjekcji&gt;$F2370,0,ROUND(X2369*$E2370,0))),0),0)</f>
        <v>0</v>
      </c>
      <c r="Y2371" s="5">
        <f ca="1">IF(AND($G2369,NOT(ISTEXT($G2368)),ISNUMBER(Poczatek),ISNUMBER(Koniec_Projekt)),IFERROR(IF(LataProjekcji=$F2370,IF(AND($G2370=$G2371,$F2370=$F2371),ROUND($D2369-SUM($K2371:X2371),0),ROUND(Y2369*$E2370,0)),IF(LataProjekcji&gt;$F2370,0,ROUND(Y2369*$E2370,0))),0),0)</f>
        <v>0</v>
      </c>
      <c r="Z2371" s="5">
        <f ca="1">IF(AND($G2369,NOT(ISTEXT($G2368)),ISNUMBER(Poczatek),ISNUMBER(Koniec_Projekt)),IFERROR(IF(LataProjekcji=$F2370,IF(AND($G2370=$G2371,$F2370=$F2371),ROUND($D2369-SUM($K2371:Y2371),0),ROUND(Z2369*$E2370,0)),IF(LataProjekcji&gt;$F2370,0,ROUND(Z2369*$E2370,0))),0),0)</f>
        <v>0</v>
      </c>
      <c r="AA2371" s="5">
        <f ca="1">IF(AND($G2369,NOT(ISTEXT($G2368)),ISNUMBER(Poczatek),ISNUMBER(Koniec_Projekt)),IFERROR(IF(LataProjekcji=$F2370,IF(AND($G2370=$G2371,$F2370=$F2371),ROUND($D2369-SUM($K2371:Z2371),0),ROUND(AA2369*$E2370,0)),IF(LataProjekcji&gt;$F2370,0,ROUND(AA2369*$E2370,0))),0),0)</f>
        <v>0</v>
      </c>
      <c r="AB2371" s="5">
        <f ca="1">IF(AND($G2369,NOT(ISTEXT($G2368)),ISNUMBER(Poczatek),ISNUMBER(Koniec_Projekt)),IFERROR(IF(LataProjekcji=$F2370,IF(AND($G2370=$G2371,$F2370=$F2371),ROUND($D2369-SUM($K2371:AA2371),0),ROUND(AB2369*$E2370,0)),IF(LataProjekcji&gt;$F2370,0,ROUND(AB2369*$E2370,0))),0),0)</f>
        <v>0</v>
      </c>
      <c r="AC2371" s="5">
        <f ca="1">IF(AND($G2369,NOT(ISTEXT($G2368)),ISNUMBER(Poczatek),ISNUMBER(Koniec_Projekt)),IFERROR(IF(LataProjekcji=$F2370,IF(AND($G2370=$G2371,$F2370=$F2371),ROUND($D2369-SUM($K2371:AB2371),0),ROUND(AC2369*$E2370,0)),IF(LataProjekcji&gt;$F2370,0,ROUND(AC2369*$E2370,0))),0),0)</f>
        <v>0</v>
      </c>
      <c r="AD2371" s="5">
        <f ca="1">IF(AND($G2369,NOT(ISTEXT($G2368)),ISNUMBER(Poczatek),ISNUMBER(Koniec_Projekt)),IFERROR(IF(LataProjekcji=$F2370,IF(AND($G2370=$G2371,$F2370=$F2371),ROUND($D2369-SUM($K2371:AC2371),0),ROUND(AD2369*$E2370,0)),IF(LataProjekcji&gt;$F2370,0,ROUND(AD2369*$E2370,0))),0),0)</f>
        <v>0</v>
      </c>
      <c r="AE2371" s="5">
        <f ca="1">IF(AND($G2369,NOT(ISTEXT($G2368)),ISNUMBER(Poczatek),ISNUMBER(Koniec_Projekt)),IFERROR(IF(LataProjekcji=$F2370,IF(AND($G2370=$G2371,$F2370=$F2371),ROUND($D2369-SUM($K2371:AD2371),0),ROUND(AE2369*$E2370,0)),IF(LataProjekcji&gt;$F2370,0,ROUND(AE2369*$E2370,0))),0),0)</f>
        <v>0</v>
      </c>
    </row>
    <row r="2372" spans="2:31" ht="12.5" hidden="1" thickBot="1">
      <c r="B2372" s="527" t="s">
        <v>865</v>
      </c>
      <c r="C2372" s="528"/>
      <c r="D2372" s="529">
        <f ca="1">IF(D2369&gt;10,ROUND((D2371-1)*E2370,0),E2370)</f>
        <v>0</v>
      </c>
      <c r="E2372" s="529">
        <f ca="1">D2369-D2372</f>
        <v>0</v>
      </c>
      <c r="F2372" s="528"/>
      <c r="G2372" s="669">
        <f ca="1">OFFSET($C$195,$D2367,0)</f>
        <v>0</v>
      </c>
      <c r="H2372" s="528"/>
      <c r="I2372" s="528"/>
      <c r="J2372" s="528"/>
      <c r="K2372" s="528"/>
      <c r="L2372" s="528"/>
      <c r="M2372" s="528"/>
      <c r="N2372" s="528"/>
      <c r="O2372" s="528"/>
      <c r="P2372" s="528"/>
      <c r="Q2372" s="528"/>
      <c r="R2372" s="528"/>
      <c r="S2372" s="528"/>
      <c r="T2372" s="528"/>
      <c r="U2372" s="528"/>
      <c r="V2372" s="528"/>
      <c r="W2372" s="528"/>
      <c r="X2372" s="528"/>
      <c r="Y2372" s="528"/>
      <c r="Z2372" s="528"/>
      <c r="AA2372" s="528"/>
      <c r="AB2372" s="528"/>
      <c r="AC2372" s="528"/>
      <c r="AD2372" s="528"/>
      <c r="AE2372" s="528"/>
    </row>
    <row r="2373" spans="2:31" ht="12.5" hidden="1" thickTop="1"/>
    <row r="2374" spans="2:31" ht="12.5" hidden="1" thickBot="1">
      <c r="B2374" s="530" t="str">
        <f ca="1">"nazwa ST: "&amp;B1181</f>
        <v>nazwa ST: koszty zakończonych prac rozwojowych</v>
      </c>
      <c r="C2374" s="530"/>
      <c r="D2374" s="531">
        <f>D1181</f>
        <v>1</v>
      </c>
      <c r="E2374" s="530"/>
      <c r="F2374" s="530"/>
      <c r="G2374" s="530"/>
      <c r="H2374" s="530"/>
      <c r="I2374" s="530"/>
      <c r="J2374" s="530"/>
      <c r="K2374" s="539" t="str">
        <f t="shared" ref="K2374:AE2374" si="3137">LataProjekcji</f>
        <v>Uzupełnij dane</v>
      </c>
      <c r="L2374" s="539" t="str">
        <f t="shared" si="3137"/>
        <v/>
      </c>
      <c r="M2374" s="539" t="str">
        <f t="shared" si="3137"/>
        <v/>
      </c>
      <c r="N2374" s="539" t="str">
        <f t="shared" si="3137"/>
        <v/>
      </c>
      <c r="O2374" s="539" t="str">
        <f t="shared" si="3137"/>
        <v/>
      </c>
      <c r="P2374" s="539" t="str">
        <f t="shared" si="3137"/>
        <v/>
      </c>
      <c r="Q2374" s="539" t="str">
        <f t="shared" si="3137"/>
        <v/>
      </c>
      <c r="R2374" s="539" t="str">
        <f t="shared" si="3137"/>
        <v/>
      </c>
      <c r="S2374" s="539" t="str">
        <f t="shared" si="3137"/>
        <v/>
      </c>
      <c r="T2374" s="539" t="str">
        <f t="shared" si="3137"/>
        <v/>
      </c>
      <c r="U2374" s="539" t="str">
        <f t="shared" si="3137"/>
        <v/>
      </c>
      <c r="V2374" s="539" t="str">
        <f t="shared" si="3137"/>
        <v/>
      </c>
      <c r="W2374" s="539" t="str">
        <f t="shared" si="3137"/>
        <v/>
      </c>
      <c r="X2374" s="539" t="str">
        <f t="shared" si="3137"/>
        <v/>
      </c>
      <c r="Y2374" s="539" t="str">
        <f t="shared" si="3137"/>
        <v/>
      </c>
      <c r="Z2374" s="539" t="str">
        <f t="shared" si="3137"/>
        <v/>
      </c>
      <c r="AA2374" s="539" t="str">
        <f t="shared" si="3137"/>
        <v/>
      </c>
      <c r="AB2374" s="539" t="str">
        <f t="shared" si="3137"/>
        <v/>
      </c>
      <c r="AC2374" s="539" t="str">
        <f t="shared" si="3137"/>
        <v/>
      </c>
      <c r="AD2374" s="539" t="str">
        <f t="shared" si="3137"/>
        <v/>
      </c>
      <c r="AE2374" s="539" t="str">
        <f t="shared" si="3137"/>
        <v/>
      </c>
    </row>
    <row r="2375" spans="2:31" hidden="1">
      <c r="B2375" s="526" t="s">
        <v>752</v>
      </c>
      <c r="D2375" s="1">
        <f ca="1">D1182</f>
        <v>0</v>
      </c>
      <c r="E2375" s="1">
        <f ca="1">E1182</f>
        <v>0</v>
      </c>
      <c r="F2375" s="1">
        <f ca="1">IF(D2376&gt;10,F1182,1)</f>
        <v>1</v>
      </c>
      <c r="G2375" s="525" t="e">
        <f ca="1">IF(ISBLANK(OFFSET($E$195,$D2374,0)),"brak daty",IF(D2376&gt;10,EDATE(OFFSET($E$195,$D2374,0),D2378),DATE(D2375,E2375,1)))</f>
        <v>#NUM!</v>
      </c>
      <c r="H2375" s="538" t="b">
        <f ca="1">SUM(K2375:AE2375)=D2378</f>
        <v>1</v>
      </c>
      <c r="I2375" s="1" t="s">
        <v>749</v>
      </c>
      <c r="K2375" s="5">
        <f ca="1">IF(AND($G2376,NOT(ISTEXT($G2375)),ISNUMBER(Poczatek),ISNUMBER(Koniec_Projekt)),IFERROR(IF($D2375=LataProjekcji,$F2375,IF($D2375&lt;LataProjekcji,IF((SUM(K2375)+12)&lt;$D2378,12,$D2378-SUM(K2375)),0)),0),0)</f>
        <v>0</v>
      </c>
      <c r="L2375" s="5">
        <f ca="1">IF(AND($G2376,NOT(ISTEXT($G2375)),ISNUMBER(Poczatek),ISNUMBER(Koniec_Projekt)),IFERROR(IF($D2375=LataProjekcji,$F2375,IF($D2375&lt;LataProjekcji,IF((SUM($K2375:K2375)+12)&lt;$D2378,12,$D2378-SUM($K2375:K2375)),0)),0),0)</f>
        <v>0</v>
      </c>
      <c r="M2375" s="5">
        <f ca="1">IF(AND($G2376,NOT(ISTEXT($G2375)),ISNUMBER(Poczatek),ISNUMBER(Koniec_Projekt)),IFERROR(IF($D2375=LataProjekcji,$F2375,IF($D2375&lt;LataProjekcji,IF((SUM($K2375:L2375)+12)&lt;$D2378,12,$D2378-SUM($K2375:L2375)),0)),0),0)</f>
        <v>0</v>
      </c>
      <c r="N2375" s="5">
        <f ca="1">IF(AND($G2376,NOT(ISTEXT($G2375)),ISNUMBER(Poczatek),ISNUMBER(Koniec_Projekt)),IFERROR(IF($D2375=LataProjekcji,$F2375,IF($D2375&lt;LataProjekcji,IF((SUM($K2375:M2375)+12)&lt;$D2378,12,$D2378-SUM($K2375:M2375)),0)),0),0)</f>
        <v>0</v>
      </c>
      <c r="O2375" s="5">
        <f ca="1">IF(AND($G2376,NOT(ISTEXT($G2375)),ISNUMBER(Poczatek),ISNUMBER(Koniec_Projekt)),IFERROR(IF($D2375=LataProjekcji,$F2375,IF($D2375&lt;LataProjekcji,IF((SUM($K2375:N2375)+12)&lt;$D2378,12,$D2378-SUM($K2375:N2375)),0)),0),0)</f>
        <v>0</v>
      </c>
      <c r="P2375" s="5">
        <f ca="1">IF(AND($G2376,NOT(ISTEXT($G2375)),ISNUMBER(Poczatek),ISNUMBER(Koniec_Projekt)),IFERROR(IF($D2375=LataProjekcji,$F2375,IF($D2375&lt;LataProjekcji,IF((SUM($K2375:O2375)+12)&lt;$D2378,12,$D2378-SUM($K2375:O2375)),0)),0),0)</f>
        <v>0</v>
      </c>
      <c r="Q2375" s="5">
        <f ca="1">IF(AND($G2376,NOT(ISTEXT($G2375)),ISNUMBER(Poczatek),ISNUMBER(Koniec_Projekt)),IFERROR(IF($D2375=LataProjekcji,$F2375,IF($D2375&lt;LataProjekcji,IF((SUM($K2375:P2375)+12)&lt;$D2378,12,$D2378-SUM($K2375:P2375)),0)),0),0)</f>
        <v>0</v>
      </c>
      <c r="R2375" s="5">
        <f ca="1">IF(AND($G2376,NOT(ISTEXT($G2375)),ISNUMBER(Poczatek),ISNUMBER(Koniec_Projekt)),IFERROR(IF($D2375=LataProjekcji,$F2375,IF($D2375&lt;LataProjekcji,IF((SUM($K2375:Q2375)+12)&lt;$D2378,12,$D2378-SUM($K2375:Q2375)),0)),0),0)</f>
        <v>0</v>
      </c>
      <c r="S2375" s="5">
        <f ca="1">IF(AND($G2376,NOT(ISTEXT($G2375)),ISNUMBER(Poczatek),ISNUMBER(Koniec_Projekt)),IFERROR(IF($D2375=LataProjekcji,$F2375,IF($D2375&lt;LataProjekcji,IF((SUM($K2375:R2375)+12)&lt;$D2378,12,$D2378-SUM($K2375:R2375)),0)),0),0)</f>
        <v>0</v>
      </c>
      <c r="T2375" s="5">
        <f ca="1">IF(AND($G2376,NOT(ISTEXT($G2375)),ISNUMBER(Poczatek),ISNUMBER(Koniec_Projekt)),IFERROR(IF($D2375=LataProjekcji,$F2375,IF($D2375&lt;LataProjekcji,IF((SUM($K2375:S2375)+12)&lt;$D2378,12,$D2378-SUM($K2375:S2375)),0)),0),0)</f>
        <v>0</v>
      </c>
      <c r="U2375" s="5">
        <f ca="1">IF(AND($G2376,NOT(ISTEXT($G2375)),ISNUMBER(Poczatek),ISNUMBER(Koniec_Projekt)),IFERROR(IF($D2375=LataProjekcji,$F2375,IF($D2375&lt;LataProjekcji,IF((SUM($K2375:T2375)+12)&lt;$D2378,12,$D2378-SUM($K2375:T2375)),0)),0),0)</f>
        <v>0</v>
      </c>
      <c r="V2375" s="5">
        <f ca="1">IF(AND($G2376,NOT(ISTEXT($G2375)),ISNUMBER(Poczatek),ISNUMBER(Koniec_Projekt)),IFERROR(IF($D2375=LataProjekcji,$F2375,IF($D2375&lt;LataProjekcji,IF((SUM($K2375:U2375)+12)&lt;$D2378,12,$D2378-SUM($K2375:U2375)),0)),0),0)</f>
        <v>0</v>
      </c>
      <c r="W2375" s="5">
        <f ca="1">IF(AND($G2376,NOT(ISTEXT($G2375)),ISNUMBER(Poczatek),ISNUMBER(Koniec_Projekt)),IFERROR(IF($D2375=LataProjekcji,$F2375,IF($D2375&lt;LataProjekcji,IF((SUM($K2375:V2375)+12)&lt;$D2378,12,$D2378-SUM($K2375:V2375)),0)),0),0)</f>
        <v>0</v>
      </c>
      <c r="X2375" s="5">
        <f ca="1">IF(AND($G2376,NOT(ISTEXT($G2375)),ISNUMBER(Poczatek),ISNUMBER(Koniec_Projekt)),IFERROR(IF($D2375=LataProjekcji,$F2375,IF($D2375&lt;LataProjekcji,IF((SUM($K2375:W2375)+12)&lt;$D2378,12,$D2378-SUM($K2375:W2375)),0)),0),0)</f>
        <v>0</v>
      </c>
      <c r="Y2375" s="5">
        <f ca="1">IF(AND($G2376,NOT(ISTEXT($G2375)),ISNUMBER(Poczatek),ISNUMBER(Koniec_Projekt)),IFERROR(IF($D2375=LataProjekcji,$F2375,IF($D2375&lt;LataProjekcji,IF((SUM($K2375:X2375)+12)&lt;$D2378,12,$D2378-SUM($K2375:X2375)),0)),0),0)</f>
        <v>0</v>
      </c>
      <c r="Z2375" s="5">
        <f ca="1">IF(AND($G2376,NOT(ISTEXT($G2375)),ISNUMBER(Poczatek),ISNUMBER(Koniec_Projekt)),IFERROR(IF($D2375=LataProjekcji,$F2375,IF($D2375&lt;LataProjekcji,IF((SUM($K2375:Y2375)+12)&lt;$D2378,12,$D2378-SUM($K2375:Y2375)),0)),0),0)</f>
        <v>0</v>
      </c>
      <c r="AA2375" s="5">
        <f ca="1">IF(AND($G2376,NOT(ISTEXT($G2375)),ISNUMBER(Poczatek),ISNUMBER(Koniec_Projekt)),IFERROR(IF($D2375=LataProjekcji,$F2375,IF($D2375&lt;LataProjekcji,IF((SUM($K2375:Z2375)+12)&lt;$D2378,12,$D2378-SUM($K2375:Z2375)),0)),0),0)</f>
        <v>0</v>
      </c>
      <c r="AB2375" s="5">
        <f ca="1">IF(AND($G2376,NOT(ISTEXT($G2375)),ISNUMBER(Poczatek),ISNUMBER(Koniec_Projekt)),IFERROR(IF($D2375=LataProjekcji,$F2375,IF($D2375&lt;LataProjekcji,IF((SUM($K2375:AA2375)+12)&lt;$D2378,12,$D2378-SUM($K2375:AA2375)),0)),0),0)</f>
        <v>0</v>
      </c>
      <c r="AC2375" s="5">
        <f ca="1">IF(AND($G2376,NOT(ISTEXT($G2375)),ISNUMBER(Poczatek),ISNUMBER(Koniec_Projekt)),IFERROR(IF($D2375=LataProjekcji,$F2375,IF($D2375&lt;LataProjekcji,IF((SUM($K2375:AB2375)+12)&lt;$D2378,12,$D2378-SUM($K2375:AB2375)),0)),0),0)</f>
        <v>0</v>
      </c>
      <c r="AD2375" s="5">
        <f ca="1">IF(AND($G2376,NOT(ISTEXT($G2375)),ISNUMBER(Poczatek),ISNUMBER(Koniec_Projekt)),IFERROR(IF($D2375=LataProjekcji,$F2375,IF($D2375&lt;LataProjekcji,IF((SUM($K2375:AC2375)+12)&lt;$D2378,12,$D2378-SUM($K2375:AC2375)),0)),0),0)</f>
        <v>0</v>
      </c>
      <c r="AE2375" s="5">
        <f ca="1">IF(AND($G2376,NOT(ISTEXT($G2375)),ISNUMBER(Poczatek),ISNUMBER(Koniec_Projekt)),IFERROR(IF($D2375=LataProjekcji,$F2375,IF($D2375&lt;LataProjekcji,IF((SUM($K2375:AD2375)+12)&lt;$D2378,12,$D2378-SUM($K2375:AD2375)),0)),0),0)</f>
        <v>0</v>
      </c>
    </row>
    <row r="2376" spans="2:31" hidden="1">
      <c r="B2376" s="526" t="s">
        <v>754</v>
      </c>
      <c r="D2376" s="5">
        <f ca="1">D1183</f>
        <v>0</v>
      </c>
      <c r="E2376" s="454">
        <f ca="1">E1183</f>
        <v>0</v>
      </c>
      <c r="F2376" s="454">
        <f ca="1">F1183</f>
        <v>0</v>
      </c>
      <c r="G2376" s="258" t="b">
        <f ca="1">NOT(ISBLANK(OFFSET($C$195,$D2374,0)))</f>
        <v>0</v>
      </c>
      <c r="H2376" s="538" t="b">
        <f ca="1">SUM(K2376:AE2376)=E2378</f>
        <v>1</v>
      </c>
      <c r="I2376" s="1" t="s">
        <v>750</v>
      </c>
      <c r="K2376" s="537">
        <f ca="1">IF(AND($G2376,NOT(ISTEXT($G2375)),ISNUMBER(Poczatek),ISNUMBER(Koniec_Projekt)),IFERROR(IF($D2375=LataProjekcji,IF($F2375&gt;$E2378,$E2378,$F2375),IF($D2378&gt;=$E2378,(IF($D2375&lt;LataProjekcji,IF((SUM(J2376:$K2376)+12)&lt;$E2378,12,$E2378-SUM(J2376:$K2376)),0)),(IF($D2375&lt;LataProjekcji,IF((SUM(J2376:$K2376)+12)&lt;$D2378,12,$D2378-SUM(J2376:$K2376)),0)))),0),0)</f>
        <v>0</v>
      </c>
      <c r="L2376" s="537">
        <f ca="1">IF(AND($G2376,NOT(ISTEXT($G2375)),ISNUMBER(Poczatek),ISNUMBER(Koniec_Projekt)),IFERROR(IF($D2375=LataProjekcji,IF($F2375&gt;$E2378,$E2378,$F2375),IF($D2378&gt;=$E2378,(IF($D2375&lt;LataProjekcji,IF((SUM($K2376:K2376)+12)&lt;$E2378,12,$E2378-SUM($K2376:K2376)),0)),(IF($D2375&lt;LataProjekcji,IF((SUM($K2376:K2376)+12)&lt;$D2378,12,$D2378-SUM($K2376:K2376)),0)))),0),0)</f>
        <v>0</v>
      </c>
      <c r="M2376" s="537">
        <f ca="1">IF(AND($G2376,NOT(ISTEXT($G2375)),ISNUMBER(Poczatek),ISNUMBER(Koniec_Projekt)),IFERROR(IF($D2375=LataProjekcji,IF($F2375&gt;$E2378,$E2378,$F2375),IF($D2378&gt;=$E2378,(IF($D2375&lt;LataProjekcji,IF((SUM($K2376:L2376)+12)&lt;$E2378,12,$E2378-SUM($K2376:L2376)),0)),(IF($D2375&lt;LataProjekcji,IF((SUM($K2376:L2376)+12)&lt;$D2378,12,$D2378-SUM($K2376:L2376)),0)))),0),0)</f>
        <v>0</v>
      </c>
      <c r="N2376" s="537">
        <f ca="1">IF(AND($G2376,NOT(ISTEXT($G2375)),ISNUMBER(Poczatek),ISNUMBER(Koniec_Projekt)),IFERROR(IF($D2375=LataProjekcji,IF($F2375&gt;$E2378,$E2378,$F2375),IF($D2378&gt;=$E2378,(IF($D2375&lt;LataProjekcji,IF((SUM($K2376:M2376)+12)&lt;$E2378,12,$E2378-SUM($K2376:M2376)),0)),(IF($D2375&lt;LataProjekcji,IF((SUM($K2376:M2376)+12)&lt;$D2378,12,$D2378-SUM($K2376:M2376)),0)))),0),0)</f>
        <v>0</v>
      </c>
      <c r="O2376" s="537">
        <f ca="1">IF(AND($G2376,NOT(ISTEXT($G2375)),ISNUMBER(Poczatek),ISNUMBER(Koniec_Projekt)),IFERROR(IF($D2375=LataProjekcji,IF($F2375&gt;$E2378,$E2378,$F2375),IF($D2378&gt;=$E2378,(IF($D2375&lt;LataProjekcji,IF((SUM($K2376:N2376)+12)&lt;$E2378,12,$E2378-SUM($K2376:N2376)),0)),(IF($D2375&lt;LataProjekcji,IF((SUM($K2376:N2376)+12)&lt;$D2378,12,$D2378-SUM($K2376:N2376)),0)))),0),0)</f>
        <v>0</v>
      </c>
      <c r="P2376" s="537">
        <f ca="1">IF(AND($G2376,NOT(ISTEXT($G2375)),ISNUMBER(Poczatek),ISNUMBER(Koniec_Projekt)),IFERROR(IF($D2375=LataProjekcji,IF($F2375&gt;$E2378,$E2378,$F2375),IF($D2378&gt;=$E2378,(IF($D2375&lt;LataProjekcji,IF((SUM($K2376:O2376)+12)&lt;$E2378,12,$E2378-SUM($K2376:O2376)),0)),(IF($D2375&lt;LataProjekcji,IF((SUM($K2376:O2376)+12)&lt;$D2378,12,$D2378-SUM($K2376:O2376)),0)))),0),0)</f>
        <v>0</v>
      </c>
      <c r="Q2376" s="537">
        <f ca="1">IF(AND($G2376,NOT(ISTEXT($G2375)),ISNUMBER(Poczatek),ISNUMBER(Koniec_Projekt)),IFERROR(IF($D2375=LataProjekcji,IF($F2375&gt;$E2378,$E2378,$F2375),IF($D2378&gt;=$E2378,(IF($D2375&lt;LataProjekcji,IF((SUM($K2376:P2376)+12)&lt;$E2378,12,$E2378-SUM($K2376:P2376)),0)),(IF($D2375&lt;LataProjekcji,IF((SUM($K2376:P2376)+12)&lt;$D2378,12,$D2378-SUM($K2376:P2376)),0)))),0),0)</f>
        <v>0</v>
      </c>
      <c r="R2376" s="537">
        <f ca="1">IF(AND($G2376,NOT(ISTEXT($G2375)),ISNUMBER(Poczatek),ISNUMBER(Koniec_Projekt)),IFERROR(IF($D2375=LataProjekcji,IF($F2375&gt;$E2378,$E2378,$F2375),IF($D2378&gt;=$E2378,(IF($D2375&lt;LataProjekcji,IF((SUM($K2376:Q2376)+12)&lt;$E2378,12,$E2378-SUM($K2376:Q2376)),0)),(IF($D2375&lt;LataProjekcji,IF((SUM($K2376:Q2376)+12)&lt;$D2378,12,$D2378-SUM($K2376:Q2376)),0)))),0),0)</f>
        <v>0</v>
      </c>
      <c r="S2376" s="537">
        <f ca="1">IF(AND($G2376,NOT(ISTEXT($G2375)),ISNUMBER(Poczatek),ISNUMBER(Koniec_Projekt)),IFERROR(IF($D2375=LataProjekcji,IF($F2375&gt;$E2378,$E2378,$F2375),IF($D2378&gt;=$E2378,(IF($D2375&lt;LataProjekcji,IF((SUM($K2376:R2376)+12)&lt;$E2378,12,$E2378-SUM($K2376:R2376)),0)),(IF($D2375&lt;LataProjekcji,IF((SUM($K2376:R2376)+12)&lt;$D2378,12,$D2378-SUM($K2376:R2376)),0)))),0),0)</f>
        <v>0</v>
      </c>
      <c r="T2376" s="537">
        <f ca="1">IF(AND($G2376,NOT(ISTEXT($G2375)),ISNUMBER(Poczatek),ISNUMBER(Koniec_Projekt)),IFERROR(IF($D2375=LataProjekcji,IF($F2375&gt;$E2378,$E2378,$F2375),IF($D2378&gt;=$E2378,(IF($D2375&lt;LataProjekcji,IF((SUM($K2376:S2376)+12)&lt;$E2378,12,$E2378-SUM($K2376:S2376)),0)),(IF($D2375&lt;LataProjekcji,IF((SUM($K2376:S2376)+12)&lt;$D2378,12,$D2378-SUM($K2376:S2376)),0)))),0),0)</f>
        <v>0</v>
      </c>
      <c r="U2376" s="537">
        <f ca="1">IF(AND($G2376,NOT(ISTEXT($G2375)),ISNUMBER(Poczatek),ISNUMBER(Koniec_Projekt)),IFERROR(IF($D2375=LataProjekcji,IF($F2375&gt;$E2378,$E2378,$F2375),IF($D2378&gt;=$E2378,(IF($D2375&lt;LataProjekcji,IF((SUM($K2376:T2376)+12)&lt;$E2378,12,$E2378-SUM($K2376:T2376)),0)),(IF($D2375&lt;LataProjekcji,IF((SUM($K2376:T2376)+12)&lt;$D2378,12,$D2378-SUM($K2376:T2376)),0)))),0),0)</f>
        <v>0</v>
      </c>
      <c r="V2376" s="537">
        <f ca="1">IF(AND($G2376,NOT(ISTEXT($G2375)),ISNUMBER(Poczatek),ISNUMBER(Koniec_Projekt)),IFERROR(IF($D2375=LataProjekcji,IF($F2375&gt;$E2378,$E2378,$F2375),IF($D2378&gt;=$E2378,(IF($D2375&lt;LataProjekcji,IF((SUM($K2376:U2376)+12)&lt;$E2378,12,$E2378-SUM($K2376:U2376)),0)),(IF($D2375&lt;LataProjekcji,IF((SUM($K2376:U2376)+12)&lt;$D2378,12,$D2378-SUM($K2376:U2376)),0)))),0),0)</f>
        <v>0</v>
      </c>
      <c r="W2376" s="537">
        <f ca="1">IF(AND($G2376,NOT(ISTEXT($G2375)),ISNUMBER(Poczatek),ISNUMBER(Koniec_Projekt)),IFERROR(IF($D2375=LataProjekcji,IF($F2375&gt;$E2378,$E2378,$F2375),IF($D2378&gt;=$E2378,(IF($D2375&lt;LataProjekcji,IF((SUM($K2376:V2376)+12)&lt;$E2378,12,$E2378-SUM($K2376:V2376)),0)),(IF($D2375&lt;LataProjekcji,IF((SUM($K2376:V2376)+12)&lt;$D2378,12,$D2378-SUM($K2376:V2376)),0)))),0),0)</f>
        <v>0</v>
      </c>
      <c r="X2376" s="537">
        <f ca="1">IF(AND($G2376,NOT(ISTEXT($G2375)),ISNUMBER(Poczatek),ISNUMBER(Koniec_Projekt)),IFERROR(IF($D2375=LataProjekcji,IF($F2375&gt;$E2378,$E2378,$F2375),IF($D2378&gt;=$E2378,(IF($D2375&lt;LataProjekcji,IF((SUM($K2376:W2376)+12)&lt;$E2378,12,$E2378-SUM($K2376:W2376)),0)),(IF($D2375&lt;LataProjekcji,IF((SUM($K2376:W2376)+12)&lt;$D2378,12,$D2378-SUM($K2376:W2376)),0)))),0),0)</f>
        <v>0</v>
      </c>
      <c r="Y2376" s="537">
        <f ca="1">IF(AND($G2376,NOT(ISTEXT($G2375)),ISNUMBER(Poczatek),ISNUMBER(Koniec_Projekt)),IFERROR(IF($D2375=LataProjekcji,IF($F2375&gt;$E2378,$E2378,$F2375),IF($D2378&gt;=$E2378,(IF($D2375&lt;LataProjekcji,IF((SUM($K2376:X2376)+12)&lt;$E2378,12,$E2378-SUM($K2376:X2376)),0)),(IF($D2375&lt;LataProjekcji,IF((SUM($K2376:X2376)+12)&lt;$D2378,12,$D2378-SUM($K2376:X2376)),0)))),0),0)</f>
        <v>0</v>
      </c>
      <c r="Z2376" s="537">
        <f ca="1">IF(AND($G2376,NOT(ISTEXT($G2375)),ISNUMBER(Poczatek),ISNUMBER(Koniec_Projekt)),IFERROR(IF($D2375=LataProjekcji,IF($F2375&gt;$E2378,$E2378,$F2375),IF($D2378&gt;=$E2378,(IF($D2375&lt;LataProjekcji,IF((SUM($K2376:Y2376)+12)&lt;$E2378,12,$E2378-SUM($K2376:Y2376)),0)),(IF($D2375&lt;LataProjekcji,IF((SUM($K2376:Y2376)+12)&lt;$D2378,12,$D2378-SUM($K2376:Y2376)),0)))),0),0)</f>
        <v>0</v>
      </c>
      <c r="AA2376" s="537">
        <f ca="1">IF(AND($G2376,NOT(ISTEXT($G2375)),ISNUMBER(Poczatek),ISNUMBER(Koniec_Projekt)),IFERROR(IF($D2375=LataProjekcji,IF($F2375&gt;$E2378,$E2378,$F2375),IF($D2378&gt;=$E2378,(IF($D2375&lt;LataProjekcji,IF((SUM($K2376:Z2376)+12)&lt;$E2378,12,$E2378-SUM($K2376:Z2376)),0)),(IF($D2375&lt;LataProjekcji,IF((SUM($K2376:Z2376)+12)&lt;$D2378,12,$D2378-SUM($K2376:Z2376)),0)))),0),0)</f>
        <v>0</v>
      </c>
      <c r="AB2376" s="537">
        <f ca="1">IF(AND($G2376,NOT(ISTEXT($G2375)),ISNUMBER(Poczatek),ISNUMBER(Koniec_Projekt)),IFERROR(IF($D2375=LataProjekcji,IF($F2375&gt;$E2378,$E2378,$F2375),IF($D2378&gt;=$E2378,(IF($D2375&lt;LataProjekcji,IF((SUM($K2376:AA2376)+12)&lt;$E2378,12,$E2378-SUM($K2376:AA2376)),0)),(IF($D2375&lt;LataProjekcji,IF((SUM($K2376:AA2376)+12)&lt;$D2378,12,$D2378-SUM($K2376:AA2376)),0)))),0),0)</f>
        <v>0</v>
      </c>
      <c r="AC2376" s="537">
        <f ca="1">IF(AND($G2376,NOT(ISTEXT($G2375)),ISNUMBER(Poczatek),ISNUMBER(Koniec_Projekt)),IFERROR(IF($D2375=LataProjekcji,IF($F2375&gt;$E2378,$E2378,$F2375),IF($D2378&gt;=$E2378,(IF($D2375&lt;LataProjekcji,IF((SUM($K2376:AB2376)+12)&lt;$E2378,12,$E2378-SUM($K2376:AB2376)),0)),(IF($D2375&lt;LataProjekcji,IF((SUM($K2376:AB2376)+12)&lt;$D2378,12,$D2378-SUM($K2376:AB2376)),0)))),0),0)</f>
        <v>0</v>
      </c>
      <c r="AD2376" s="537">
        <f ca="1">IF(AND($G2376,NOT(ISTEXT($G2375)),ISNUMBER(Poczatek),ISNUMBER(Koniec_Projekt)),IFERROR(IF($D2375=LataProjekcji,IF($F2375&gt;$E2378,$E2378,$F2375),IF($D2378&gt;=$E2378,(IF($D2375&lt;LataProjekcji,IF((SUM($K2376:AC2376)+12)&lt;$E2378,12,$E2378-SUM($K2376:AC2376)),0)),(IF($D2375&lt;LataProjekcji,IF((SUM($K2376:AC2376)+12)&lt;$D2378,12,$D2378-SUM($K2376:AC2376)),0)))),0),0)</f>
        <v>0</v>
      </c>
      <c r="AE2376" s="537">
        <f ca="1">IF(AND($G2376,NOT(ISTEXT($G2375)),ISNUMBER(Poczatek),ISNUMBER(Koniec_Projekt)),IFERROR(IF($D2375=LataProjekcji,IF($F2375&gt;$E2378,$E2378,$F2375),IF($D2378&gt;=$E2378,(IF($D2375&lt;LataProjekcji,IF((SUM($K2376:AD2376)+12)&lt;$E2378,12,$E2378-SUM($K2376:AD2376)),0)),(IF($D2375&lt;LataProjekcji,IF((SUM($K2376:AD2376)+12)&lt;$D2378,12,$D2378-SUM($K2376:AD2376)),0)))),0),0)</f>
        <v>0</v>
      </c>
    </row>
    <row r="2377" spans="2:31" hidden="1">
      <c r="B2377" s="526" t="s">
        <v>753</v>
      </c>
      <c r="D2377" s="454">
        <f ca="1">D1184</f>
        <v>0</v>
      </c>
      <c r="E2377" s="454">
        <f ca="1">IF(D2376&gt;10,ROUND(D2377/12,2),D2377)</f>
        <v>0</v>
      </c>
      <c r="F2377" s="524">
        <f>Koniec_Projekt</f>
        <v>0</v>
      </c>
      <c r="G2377" s="329">
        <f>Miesiac_Koniec_Projekt</f>
        <v>0</v>
      </c>
      <c r="H2377" s="538" t="b">
        <f ca="1">SUM(K2377:AE2377)=D2376</f>
        <v>1</v>
      </c>
      <c r="I2377" s="1" t="s">
        <v>713</v>
      </c>
      <c r="K2377" s="256">
        <f ca="1">IF(AND($G2376,NOT(ISTEXT($G2375)),ISNUMBER(Poczatek),ISNUMBER(Koniec_Projekt)),IFERROR(IF(LataProjekcji=$F2378,ROUND($D2376,0),ROUND(K2375*$E2377,0)),0),0)</f>
        <v>0</v>
      </c>
      <c r="L2377" s="5">
        <f ca="1">IF(AND($G2376,NOT(ISTEXT($G2375)),ISNUMBER(Poczatek),ISNUMBER(Koniec_Projekt)),IFERROR(IF(LataProjekcji=$F2378,ROUND($D2376-SUM(K2377:$K2377),0),ROUND(L2375*$E2377,0)),0),0)</f>
        <v>0</v>
      </c>
      <c r="M2377" s="5">
        <f ca="1">IF(AND($G2376,NOT(ISTEXT($G2375)),ISNUMBER(Poczatek),ISNUMBER(Koniec_Projekt)),IFERROR(IF(LataProjekcji=$F2378,ROUND($D2376-SUM($K2377:L2377),0),ROUND(M2375*$E2377,0)),0),0)</f>
        <v>0</v>
      </c>
      <c r="N2377" s="5">
        <f ca="1">IF(AND($G2376,NOT(ISTEXT($G2375)),ISNUMBER(Poczatek),ISNUMBER(Koniec_Projekt)),IFERROR(IF(LataProjekcji=$F2378,ROUND($D2376-SUM($K2377:M2377),0),ROUND(N2375*$E2377,0)),0),0)</f>
        <v>0</v>
      </c>
      <c r="O2377" s="5">
        <f ca="1">IF(AND($G2376,NOT(ISTEXT($G2375)),ISNUMBER(Poczatek),ISNUMBER(Koniec_Projekt)),IFERROR(IF(LataProjekcji=$F2378,ROUND($D2376-SUM($K2377:N2377),0),ROUND(O2375*$E2377,0)),0),0)</f>
        <v>0</v>
      </c>
      <c r="P2377" s="5">
        <f ca="1">IF(AND($G2376,NOT(ISTEXT($G2375)),ISNUMBER(Poczatek),ISNUMBER(Koniec_Projekt)),IFERROR(IF(LataProjekcji=$F2378,ROUND($D2376-SUM($K2377:O2377),0),ROUND(P2375*$E2377,0)),0),0)</f>
        <v>0</v>
      </c>
      <c r="Q2377" s="5">
        <f ca="1">IF(AND($G2376,NOT(ISTEXT($G2375)),ISNUMBER(Poczatek),ISNUMBER(Koniec_Projekt)),IFERROR(IF(LataProjekcji=$F2378,ROUND($D2376-SUM($K2377:P2377),0),ROUND(Q2375*$E2377,0)),0),0)</f>
        <v>0</v>
      </c>
      <c r="R2377" s="5">
        <f ca="1">IF(AND($G2376,NOT(ISTEXT($G2375)),ISNUMBER(Poczatek),ISNUMBER(Koniec_Projekt)),IFERROR(IF(LataProjekcji=$F2378,ROUND($D2376-SUM($K2377:Q2377),0),ROUND(R2375*$E2377,0)),0),0)</f>
        <v>0</v>
      </c>
      <c r="S2377" s="5">
        <f ca="1">IF(AND($G2376,NOT(ISTEXT($G2375)),ISNUMBER(Poczatek),ISNUMBER(Koniec_Projekt)),IFERROR(IF(LataProjekcji=$F2378,ROUND($D2376-SUM($K2377:R2377),0),ROUND(S2375*$E2377,0)),0),0)</f>
        <v>0</v>
      </c>
      <c r="T2377" s="5">
        <f ca="1">IF(AND($G2376,NOT(ISTEXT($G2375)),ISNUMBER(Poczatek),ISNUMBER(Koniec_Projekt)),IFERROR(IF(LataProjekcji=$F2378,ROUND($D2376-SUM($K2377:S2377),0),ROUND(T2375*$E2377,0)),0),0)</f>
        <v>0</v>
      </c>
      <c r="U2377" s="5">
        <f ca="1">IF(AND($G2376,NOT(ISTEXT($G2375)),ISNUMBER(Poczatek),ISNUMBER(Koniec_Projekt)),IFERROR(IF(LataProjekcji=$F2378,ROUND($D2376-SUM($K2377:T2377),0),ROUND(U2375*$E2377,0)),0),0)</f>
        <v>0</v>
      </c>
      <c r="V2377" s="5">
        <f ca="1">IF(AND($G2376,NOT(ISTEXT($G2375)),ISNUMBER(Poczatek),ISNUMBER(Koniec_Projekt)),IFERROR(IF(LataProjekcji=$F2378,ROUND($D2376-SUM($K2377:U2377),0),ROUND(V2375*$E2377,0)),0),0)</f>
        <v>0</v>
      </c>
      <c r="W2377" s="5">
        <f ca="1">IF(AND($G2376,NOT(ISTEXT($G2375)),ISNUMBER(Poczatek),ISNUMBER(Koniec_Projekt)),IFERROR(IF(LataProjekcji=$F2378,ROUND($D2376-SUM($K2377:V2377),0),ROUND(W2375*$E2377,0)),0),0)</f>
        <v>0</v>
      </c>
      <c r="X2377" s="5">
        <f ca="1">IF(AND($G2376,NOT(ISTEXT($G2375)),ISNUMBER(Poczatek),ISNUMBER(Koniec_Projekt)),IFERROR(IF(LataProjekcji=$F2378,ROUND($D2376-SUM($K2377:W2377),0),ROUND(X2375*$E2377,0)),0),0)</f>
        <v>0</v>
      </c>
      <c r="Y2377" s="5">
        <f ca="1">IF(AND($G2376,NOT(ISTEXT($G2375)),ISNUMBER(Poczatek),ISNUMBER(Koniec_Projekt)),IFERROR(IF(LataProjekcji=$F2378,ROUND($D2376-SUM($K2377:X2377),0),ROUND(Y2375*$E2377,0)),0),0)</f>
        <v>0</v>
      </c>
      <c r="Z2377" s="5">
        <f ca="1">IF(AND($G2376,NOT(ISTEXT($G2375)),ISNUMBER(Poczatek),ISNUMBER(Koniec_Projekt)),IFERROR(IF(LataProjekcji=$F2378,ROUND($D2376-SUM($K2377:Y2377),0),ROUND(Z2375*$E2377,0)),0),0)</f>
        <v>0</v>
      </c>
      <c r="AA2377" s="5">
        <f ca="1">IF(AND($G2376,NOT(ISTEXT($G2375)),ISNUMBER(Poczatek),ISNUMBER(Koniec_Projekt)),IFERROR(IF(LataProjekcji=$F2378,ROUND($D2376-SUM($K2377:Z2377),0),ROUND(AA2375*$E2377,0)),0),0)</f>
        <v>0</v>
      </c>
      <c r="AB2377" s="5">
        <f ca="1">IF(AND($G2376,NOT(ISTEXT($G2375)),ISNUMBER(Poczatek),ISNUMBER(Koniec_Projekt)),IFERROR(IF(LataProjekcji=$F2378,ROUND($D2376-SUM($K2377:AA2377),0),ROUND(AB2375*$E2377,0)),0),0)</f>
        <v>0</v>
      </c>
      <c r="AC2377" s="5">
        <f ca="1">IF(AND($G2376,NOT(ISTEXT($G2375)),ISNUMBER(Poczatek),ISNUMBER(Koniec_Projekt)),IFERROR(IF(LataProjekcji=$F2378,ROUND($D2376-SUM($K2377:AB2377),0),ROUND(AC2375*$E2377,0)),0),0)</f>
        <v>0</v>
      </c>
      <c r="AD2377" s="5">
        <f ca="1">IF(AND($G2376,NOT(ISTEXT($G2375)),ISNUMBER(Poczatek),ISNUMBER(Koniec_Projekt)),IFERROR(IF(LataProjekcji=$F2378,ROUND($D2376-SUM($K2377:AC2377),0),ROUND(AD2375*$E2377,0)),0),0)</f>
        <v>0</v>
      </c>
      <c r="AE2377" s="5">
        <f ca="1">IF(AND($G2376,NOT(ISTEXT($G2375)),ISNUMBER(Poczatek),ISNUMBER(Koniec_Projekt)),IFERROR(IF(LataProjekcji=$F2378,ROUND($D2376-SUM($K2377:AD2377),0),ROUND(AE2375*$E2377,0)),0),0)</f>
        <v>0</v>
      </c>
    </row>
    <row r="2378" spans="2:31" hidden="1">
      <c r="B2378" s="526" t="s">
        <v>751</v>
      </c>
      <c r="D2378" s="1">
        <f ca="1">IFERROR(ROUNDUP(D2376/E2377,0),0)</f>
        <v>0</v>
      </c>
      <c r="E2378" s="1">
        <f ca="1">IF(D2378=0,0,DATEDIF(DATE(D2375,E2375,1),DATE(F2377,G2377,1),"m"))</f>
        <v>0</v>
      </c>
      <c r="F2378" s="1" t="str">
        <f ca="1">IFERROR(YEAR(G2375),"brak daty")</f>
        <v>brak daty</v>
      </c>
      <c r="G2378" s="1" t="str">
        <f ca="1">IFERROR(MONTH(G2375),"brak daty")</f>
        <v>brak daty</v>
      </c>
      <c r="H2378" s="5"/>
      <c r="I2378" s="1" t="s">
        <v>425</v>
      </c>
      <c r="K2378" s="5">
        <f ca="1">IF(AND($G2376,NOT(ISTEXT($G2375)),ISNUMBER(Poczatek),ISNUMBER(Koniec_Projekt)),IFERROR(IF(LataProjekcji=$F2377,IF(AND($G2377=$G2378,$F2377=$F2378),ROUND($D2376-SUM($K2378),0),ROUND(K2376*$E2377,0)),IF(LataProjekcji&gt;$F2377,0,ROUND(K2376*$E2377,0))),0),0)</f>
        <v>0</v>
      </c>
      <c r="L2378" s="5">
        <f ca="1">IF(AND($G2376,NOT(ISTEXT($G2375)),ISNUMBER(Poczatek),ISNUMBER(Koniec_Projekt)),IFERROR(IF(LataProjekcji=$F2377,IF(AND($G2377=$G2378,$F2377=$F2378),ROUND($D2376-SUM($K2378:K2378),0),ROUND(L2376*$E2377,0)),IF(LataProjekcji&gt;$F2377,0,ROUND(L2376*$E2377,0))),0),0)</f>
        <v>0</v>
      </c>
      <c r="M2378" s="5">
        <f ca="1">IF(AND($G2376,NOT(ISTEXT($G2375)),ISNUMBER(Poczatek),ISNUMBER(Koniec_Projekt)),IFERROR(IF(LataProjekcji=$F2377,IF(AND($G2377=$G2378,$F2377=$F2378),ROUND($D2376-SUM($K2378:L2378),0),ROUND(M2376*$E2377,0)),IF(LataProjekcji&gt;$F2377,0,ROUND(M2376*$E2377,0))),0),0)</f>
        <v>0</v>
      </c>
      <c r="N2378" s="5">
        <f ca="1">IF(AND($G2376,NOT(ISTEXT($G2375)),ISNUMBER(Poczatek),ISNUMBER(Koniec_Projekt)),IFERROR(IF(LataProjekcji=$F2377,IF(AND($G2377=$G2378,$F2377=$F2378),ROUND($D2376-SUM($K2378:M2378),0),ROUND(N2376*$E2377,0)),IF(LataProjekcji&gt;$F2377,0,ROUND(N2376*$E2377,0))),0),0)</f>
        <v>0</v>
      </c>
      <c r="O2378" s="5">
        <f ca="1">IF(AND($G2376,NOT(ISTEXT($G2375)),ISNUMBER(Poczatek),ISNUMBER(Koniec_Projekt)),IFERROR(IF(LataProjekcji=$F2377,IF(AND($G2377=$G2378,$F2377=$F2378),ROUND($D2376-SUM($K2378:N2378),0),ROUND(O2376*$E2377,0)),IF(LataProjekcji&gt;$F2377,0,ROUND(O2376*$E2377,0))),0),0)</f>
        <v>0</v>
      </c>
      <c r="P2378" s="5">
        <f ca="1">IF(AND($G2376,NOT(ISTEXT($G2375)),ISNUMBER(Poczatek),ISNUMBER(Koniec_Projekt)),IFERROR(IF(LataProjekcji=$F2377,IF(AND($G2377=$G2378,$F2377=$F2378),ROUND($D2376-SUM($K2378:O2378),0),ROUND(P2376*$E2377,0)),IF(LataProjekcji&gt;$F2377,0,ROUND(P2376*$E2377,0))),0),0)</f>
        <v>0</v>
      </c>
      <c r="Q2378" s="5">
        <f ca="1">IF(AND($G2376,NOT(ISTEXT($G2375)),ISNUMBER(Poczatek),ISNUMBER(Koniec_Projekt)),IFERROR(IF(LataProjekcji=$F2377,IF(AND($G2377=$G2378,$F2377=$F2378),ROUND($D2376-SUM($K2378:P2378),0),ROUND(Q2376*$E2377,0)),IF(LataProjekcji&gt;$F2377,0,ROUND(Q2376*$E2377,0))),0),0)</f>
        <v>0</v>
      </c>
      <c r="R2378" s="5">
        <f ca="1">IF(AND($G2376,NOT(ISTEXT($G2375)),ISNUMBER(Poczatek),ISNUMBER(Koniec_Projekt)),IFERROR(IF(LataProjekcji=$F2377,IF(AND($G2377=$G2378,$F2377=$F2378),ROUND($D2376-SUM($K2378:Q2378),0),ROUND(R2376*$E2377,0)),IF(LataProjekcji&gt;$F2377,0,ROUND(R2376*$E2377,0))),0),0)</f>
        <v>0</v>
      </c>
      <c r="S2378" s="5">
        <f ca="1">IF(AND($G2376,NOT(ISTEXT($G2375)),ISNUMBER(Poczatek),ISNUMBER(Koniec_Projekt)),IFERROR(IF(LataProjekcji=$F2377,IF(AND($G2377=$G2378,$F2377=$F2378),ROUND($D2376-SUM($K2378:R2378),0),ROUND(S2376*$E2377,0)),IF(LataProjekcji&gt;$F2377,0,ROUND(S2376*$E2377,0))),0),0)</f>
        <v>0</v>
      </c>
      <c r="T2378" s="5">
        <f ca="1">IF(AND($G2376,NOT(ISTEXT($G2375)),ISNUMBER(Poczatek),ISNUMBER(Koniec_Projekt)),IFERROR(IF(LataProjekcji=$F2377,IF(AND($G2377=$G2378,$F2377=$F2378),ROUND($D2376-SUM($K2378:S2378),0),ROUND(T2376*$E2377,0)),IF(LataProjekcji&gt;$F2377,0,ROUND(T2376*$E2377,0))),0),0)</f>
        <v>0</v>
      </c>
      <c r="U2378" s="5">
        <f ca="1">IF(AND($G2376,NOT(ISTEXT($G2375)),ISNUMBER(Poczatek),ISNUMBER(Koniec_Projekt)),IFERROR(IF(LataProjekcji=$F2377,IF(AND($G2377=$G2378,$F2377=$F2378),ROUND($D2376-SUM($K2378:T2378),0),ROUND(U2376*$E2377,0)),IF(LataProjekcji&gt;$F2377,0,ROUND(U2376*$E2377,0))),0),0)</f>
        <v>0</v>
      </c>
      <c r="V2378" s="5">
        <f ca="1">IF(AND($G2376,NOT(ISTEXT($G2375)),ISNUMBER(Poczatek),ISNUMBER(Koniec_Projekt)),IFERROR(IF(LataProjekcji=$F2377,IF(AND($G2377=$G2378,$F2377=$F2378),ROUND($D2376-SUM($K2378:U2378),0),ROUND(V2376*$E2377,0)),IF(LataProjekcji&gt;$F2377,0,ROUND(V2376*$E2377,0))),0),0)</f>
        <v>0</v>
      </c>
      <c r="W2378" s="5">
        <f ca="1">IF(AND($G2376,NOT(ISTEXT($G2375)),ISNUMBER(Poczatek),ISNUMBER(Koniec_Projekt)),IFERROR(IF(LataProjekcji=$F2377,IF(AND($G2377=$G2378,$F2377=$F2378),ROUND($D2376-SUM($K2378:V2378),0),ROUND(W2376*$E2377,0)),IF(LataProjekcji&gt;$F2377,0,ROUND(W2376*$E2377,0))),0),0)</f>
        <v>0</v>
      </c>
      <c r="X2378" s="5">
        <f ca="1">IF(AND($G2376,NOT(ISTEXT($G2375)),ISNUMBER(Poczatek),ISNUMBER(Koniec_Projekt)),IFERROR(IF(LataProjekcji=$F2377,IF(AND($G2377=$G2378,$F2377=$F2378),ROUND($D2376-SUM($K2378:W2378),0),ROUND(X2376*$E2377,0)),IF(LataProjekcji&gt;$F2377,0,ROUND(X2376*$E2377,0))),0),0)</f>
        <v>0</v>
      </c>
      <c r="Y2378" s="5">
        <f ca="1">IF(AND($G2376,NOT(ISTEXT($G2375)),ISNUMBER(Poczatek),ISNUMBER(Koniec_Projekt)),IFERROR(IF(LataProjekcji=$F2377,IF(AND($G2377=$G2378,$F2377=$F2378),ROUND($D2376-SUM($K2378:X2378),0),ROUND(Y2376*$E2377,0)),IF(LataProjekcji&gt;$F2377,0,ROUND(Y2376*$E2377,0))),0),0)</f>
        <v>0</v>
      </c>
      <c r="Z2378" s="5">
        <f ca="1">IF(AND($G2376,NOT(ISTEXT($G2375)),ISNUMBER(Poczatek),ISNUMBER(Koniec_Projekt)),IFERROR(IF(LataProjekcji=$F2377,IF(AND($G2377=$G2378,$F2377=$F2378),ROUND($D2376-SUM($K2378:Y2378),0),ROUND(Z2376*$E2377,0)),IF(LataProjekcji&gt;$F2377,0,ROUND(Z2376*$E2377,0))),0),0)</f>
        <v>0</v>
      </c>
      <c r="AA2378" s="5">
        <f ca="1">IF(AND($G2376,NOT(ISTEXT($G2375)),ISNUMBER(Poczatek),ISNUMBER(Koniec_Projekt)),IFERROR(IF(LataProjekcji=$F2377,IF(AND($G2377=$G2378,$F2377=$F2378),ROUND($D2376-SUM($K2378:Z2378),0),ROUND(AA2376*$E2377,0)),IF(LataProjekcji&gt;$F2377,0,ROUND(AA2376*$E2377,0))),0),0)</f>
        <v>0</v>
      </c>
      <c r="AB2378" s="5">
        <f ca="1">IF(AND($G2376,NOT(ISTEXT($G2375)),ISNUMBER(Poczatek),ISNUMBER(Koniec_Projekt)),IFERROR(IF(LataProjekcji=$F2377,IF(AND($G2377=$G2378,$F2377=$F2378),ROUND($D2376-SUM($K2378:AA2378),0),ROUND(AB2376*$E2377,0)),IF(LataProjekcji&gt;$F2377,0,ROUND(AB2376*$E2377,0))),0),0)</f>
        <v>0</v>
      </c>
      <c r="AC2378" s="5">
        <f ca="1">IF(AND($G2376,NOT(ISTEXT($G2375)),ISNUMBER(Poczatek),ISNUMBER(Koniec_Projekt)),IFERROR(IF(LataProjekcji=$F2377,IF(AND($G2377=$G2378,$F2377=$F2378),ROUND($D2376-SUM($K2378:AB2378),0),ROUND(AC2376*$E2377,0)),IF(LataProjekcji&gt;$F2377,0,ROUND(AC2376*$E2377,0))),0),0)</f>
        <v>0</v>
      </c>
      <c r="AD2378" s="5">
        <f ca="1">IF(AND($G2376,NOT(ISTEXT($G2375)),ISNUMBER(Poczatek),ISNUMBER(Koniec_Projekt)),IFERROR(IF(LataProjekcji=$F2377,IF(AND($G2377=$G2378,$F2377=$F2378),ROUND($D2376-SUM($K2378:AC2378),0),ROUND(AD2376*$E2377,0)),IF(LataProjekcji&gt;$F2377,0,ROUND(AD2376*$E2377,0))),0),0)</f>
        <v>0</v>
      </c>
      <c r="AE2378" s="5">
        <f ca="1">IF(AND($G2376,NOT(ISTEXT($G2375)),ISNUMBER(Poczatek),ISNUMBER(Koniec_Projekt)),IFERROR(IF(LataProjekcji=$F2377,IF(AND($G2377=$G2378,$F2377=$F2378),ROUND($D2376-SUM($K2378:AD2378),0),ROUND(AE2376*$E2377,0)),IF(LataProjekcji&gt;$F2377,0,ROUND(AE2376*$E2377,0))),0),0)</f>
        <v>0</v>
      </c>
    </row>
    <row r="2379" spans="2:31" ht="12.5" hidden="1" thickBot="1">
      <c r="B2379" s="527" t="s">
        <v>865</v>
      </c>
      <c r="C2379" s="528"/>
      <c r="D2379" s="529">
        <f ca="1">IF(D2376&gt;10,ROUND((D2378-1)*E2377,0),E2377)</f>
        <v>0</v>
      </c>
      <c r="E2379" s="529">
        <f ca="1">D2376-D2379</f>
        <v>0</v>
      </c>
      <c r="F2379" s="528"/>
      <c r="G2379" s="669">
        <f ca="1">OFFSET($C$195,$D2374,0)</f>
        <v>0</v>
      </c>
      <c r="H2379" s="528"/>
      <c r="I2379" s="528"/>
      <c r="J2379" s="528"/>
      <c r="K2379" s="528"/>
      <c r="L2379" s="528"/>
      <c r="M2379" s="528"/>
      <c r="N2379" s="528"/>
      <c r="O2379" s="528"/>
      <c r="P2379" s="528"/>
      <c r="Q2379" s="528"/>
      <c r="R2379" s="528"/>
      <c r="S2379" s="528"/>
      <c r="T2379" s="528"/>
      <c r="U2379" s="528"/>
      <c r="V2379" s="528"/>
      <c r="W2379" s="528"/>
      <c r="X2379" s="528"/>
      <c r="Y2379" s="528"/>
      <c r="Z2379" s="528"/>
      <c r="AA2379" s="528"/>
      <c r="AB2379" s="528"/>
      <c r="AC2379" s="528"/>
      <c r="AD2379" s="528"/>
      <c r="AE2379" s="528"/>
    </row>
    <row r="2380" spans="2:31" ht="12.5" hidden="1" thickTop="1"/>
    <row r="2381" spans="2:31" ht="12.5" hidden="1" thickBot="1">
      <c r="B2381" s="530" t="str">
        <f ca="1">"nazwa ST: "&amp;B1188</f>
        <v>nazwa ST: 0</v>
      </c>
      <c r="C2381" s="530"/>
      <c r="D2381" s="531">
        <f>D1188</f>
        <v>2</v>
      </c>
      <c r="E2381" s="530"/>
      <c r="F2381" s="530"/>
      <c r="G2381" s="530"/>
      <c r="H2381" s="530"/>
      <c r="I2381" s="530"/>
      <c r="J2381" s="530"/>
      <c r="K2381" s="539" t="str">
        <f t="shared" ref="K2381:AE2381" si="3138">LataProjekcji</f>
        <v>Uzupełnij dane</v>
      </c>
      <c r="L2381" s="539" t="str">
        <f t="shared" si="3138"/>
        <v/>
      </c>
      <c r="M2381" s="539" t="str">
        <f t="shared" si="3138"/>
        <v/>
      </c>
      <c r="N2381" s="539" t="str">
        <f t="shared" si="3138"/>
        <v/>
      </c>
      <c r="O2381" s="539" t="str">
        <f t="shared" si="3138"/>
        <v/>
      </c>
      <c r="P2381" s="539" t="str">
        <f t="shared" si="3138"/>
        <v/>
      </c>
      <c r="Q2381" s="539" t="str">
        <f t="shared" si="3138"/>
        <v/>
      </c>
      <c r="R2381" s="539" t="str">
        <f t="shared" si="3138"/>
        <v/>
      </c>
      <c r="S2381" s="539" t="str">
        <f t="shared" si="3138"/>
        <v/>
      </c>
      <c r="T2381" s="539" t="str">
        <f t="shared" si="3138"/>
        <v/>
      </c>
      <c r="U2381" s="539" t="str">
        <f t="shared" si="3138"/>
        <v/>
      </c>
      <c r="V2381" s="539" t="str">
        <f t="shared" si="3138"/>
        <v/>
      </c>
      <c r="W2381" s="539" t="str">
        <f t="shared" si="3138"/>
        <v/>
      </c>
      <c r="X2381" s="539" t="str">
        <f t="shared" si="3138"/>
        <v/>
      </c>
      <c r="Y2381" s="539" t="str">
        <f t="shared" si="3138"/>
        <v/>
      </c>
      <c r="Z2381" s="539" t="str">
        <f t="shared" si="3138"/>
        <v/>
      </c>
      <c r="AA2381" s="539" t="str">
        <f t="shared" si="3138"/>
        <v/>
      </c>
      <c r="AB2381" s="539" t="str">
        <f t="shared" si="3138"/>
        <v/>
      </c>
      <c r="AC2381" s="539" t="str">
        <f t="shared" si="3138"/>
        <v/>
      </c>
      <c r="AD2381" s="539" t="str">
        <f t="shared" si="3138"/>
        <v/>
      </c>
      <c r="AE2381" s="539" t="str">
        <f t="shared" si="3138"/>
        <v/>
      </c>
    </row>
    <row r="2382" spans="2:31" hidden="1">
      <c r="B2382" s="526" t="s">
        <v>752</v>
      </c>
      <c r="D2382" s="1">
        <f ca="1">D1189</f>
        <v>1900</v>
      </c>
      <c r="E2382" s="1">
        <f ca="1">E1189</f>
        <v>1</v>
      </c>
      <c r="F2382" s="1">
        <f ca="1">IF(D2383&gt;10,F1189,1)</f>
        <v>1</v>
      </c>
      <c r="G2382" s="525" t="str">
        <f ca="1">IF(ISBLANK(OFFSET($E$195,$D2381,0)),"brak daty",IF(D2383&gt;10,EDATE(OFFSET($E$195,$D2381,0),D2385),DATE(D2382,E2382,1)))</f>
        <v>brak daty</v>
      </c>
      <c r="H2382" s="538" t="b">
        <f ca="1">SUM(K2382:AE2382)=D2385</f>
        <v>1</v>
      </c>
      <c r="I2382" s="1" t="s">
        <v>749</v>
      </c>
      <c r="K2382" s="5">
        <f ca="1">IF(AND($G2383,NOT(ISTEXT($G2382)),ISNUMBER(Poczatek),ISNUMBER(Koniec_Projekt)),IFERROR(IF($D2382=LataProjekcji,$F2382,IF($D2382&lt;LataProjekcji,IF((SUM(K2382)+12)&lt;$D2385,12,$D2385-SUM(K2382)),0)),0),0)</f>
        <v>0</v>
      </c>
      <c r="L2382" s="5">
        <f ca="1">IF(AND($G2383,NOT(ISTEXT($G2382)),ISNUMBER(Poczatek),ISNUMBER(Koniec_Projekt)),IFERROR(IF($D2382=LataProjekcji,$F2382,IF($D2382&lt;LataProjekcji,IF((SUM($K2382:K2382)+12)&lt;$D2385,12,$D2385-SUM($K2382:K2382)),0)),0),0)</f>
        <v>0</v>
      </c>
      <c r="M2382" s="5">
        <f ca="1">IF(AND($G2383,NOT(ISTEXT($G2382)),ISNUMBER(Poczatek),ISNUMBER(Koniec_Projekt)),IFERROR(IF($D2382=LataProjekcji,$F2382,IF($D2382&lt;LataProjekcji,IF((SUM($K2382:L2382)+12)&lt;$D2385,12,$D2385-SUM($K2382:L2382)),0)),0),0)</f>
        <v>0</v>
      </c>
      <c r="N2382" s="5">
        <f ca="1">IF(AND($G2383,NOT(ISTEXT($G2382)),ISNUMBER(Poczatek),ISNUMBER(Koniec_Projekt)),IFERROR(IF($D2382=LataProjekcji,$F2382,IF($D2382&lt;LataProjekcji,IF((SUM($K2382:M2382)+12)&lt;$D2385,12,$D2385-SUM($K2382:M2382)),0)),0),0)</f>
        <v>0</v>
      </c>
      <c r="O2382" s="5">
        <f ca="1">IF(AND($G2383,NOT(ISTEXT($G2382)),ISNUMBER(Poczatek),ISNUMBER(Koniec_Projekt)),IFERROR(IF($D2382=LataProjekcji,$F2382,IF($D2382&lt;LataProjekcji,IF((SUM($K2382:N2382)+12)&lt;$D2385,12,$D2385-SUM($K2382:N2382)),0)),0),0)</f>
        <v>0</v>
      </c>
      <c r="P2382" s="5">
        <f ca="1">IF(AND($G2383,NOT(ISTEXT($G2382)),ISNUMBER(Poczatek),ISNUMBER(Koniec_Projekt)),IFERROR(IF($D2382=LataProjekcji,$F2382,IF($D2382&lt;LataProjekcji,IF((SUM($K2382:O2382)+12)&lt;$D2385,12,$D2385-SUM($K2382:O2382)),0)),0),0)</f>
        <v>0</v>
      </c>
      <c r="Q2382" s="5">
        <f ca="1">IF(AND($G2383,NOT(ISTEXT($G2382)),ISNUMBER(Poczatek),ISNUMBER(Koniec_Projekt)),IFERROR(IF($D2382=LataProjekcji,$F2382,IF($D2382&lt;LataProjekcji,IF((SUM($K2382:P2382)+12)&lt;$D2385,12,$D2385-SUM($K2382:P2382)),0)),0),0)</f>
        <v>0</v>
      </c>
      <c r="R2382" s="5">
        <f ca="1">IF(AND($G2383,NOT(ISTEXT($G2382)),ISNUMBER(Poczatek),ISNUMBER(Koniec_Projekt)),IFERROR(IF($D2382=LataProjekcji,$F2382,IF($D2382&lt;LataProjekcji,IF((SUM($K2382:Q2382)+12)&lt;$D2385,12,$D2385-SUM($K2382:Q2382)),0)),0),0)</f>
        <v>0</v>
      </c>
      <c r="S2382" s="5">
        <f ca="1">IF(AND($G2383,NOT(ISTEXT($G2382)),ISNUMBER(Poczatek),ISNUMBER(Koniec_Projekt)),IFERROR(IF($D2382=LataProjekcji,$F2382,IF($D2382&lt;LataProjekcji,IF((SUM($K2382:R2382)+12)&lt;$D2385,12,$D2385-SUM($K2382:R2382)),0)),0),0)</f>
        <v>0</v>
      </c>
      <c r="T2382" s="5">
        <f ca="1">IF(AND($G2383,NOT(ISTEXT($G2382)),ISNUMBER(Poczatek),ISNUMBER(Koniec_Projekt)),IFERROR(IF($D2382=LataProjekcji,$F2382,IF($D2382&lt;LataProjekcji,IF((SUM($K2382:S2382)+12)&lt;$D2385,12,$D2385-SUM($K2382:S2382)),0)),0),0)</f>
        <v>0</v>
      </c>
      <c r="U2382" s="5">
        <f ca="1">IF(AND($G2383,NOT(ISTEXT($G2382)),ISNUMBER(Poczatek),ISNUMBER(Koniec_Projekt)),IFERROR(IF($D2382=LataProjekcji,$F2382,IF($D2382&lt;LataProjekcji,IF((SUM($K2382:T2382)+12)&lt;$D2385,12,$D2385-SUM($K2382:T2382)),0)),0),0)</f>
        <v>0</v>
      </c>
      <c r="V2382" s="5">
        <f ca="1">IF(AND($G2383,NOT(ISTEXT($G2382)),ISNUMBER(Poczatek),ISNUMBER(Koniec_Projekt)),IFERROR(IF($D2382=LataProjekcji,$F2382,IF($D2382&lt;LataProjekcji,IF((SUM($K2382:U2382)+12)&lt;$D2385,12,$D2385-SUM($K2382:U2382)),0)),0),0)</f>
        <v>0</v>
      </c>
      <c r="W2382" s="5">
        <f ca="1">IF(AND($G2383,NOT(ISTEXT($G2382)),ISNUMBER(Poczatek),ISNUMBER(Koniec_Projekt)),IFERROR(IF($D2382=LataProjekcji,$F2382,IF($D2382&lt;LataProjekcji,IF((SUM($K2382:V2382)+12)&lt;$D2385,12,$D2385-SUM($K2382:V2382)),0)),0),0)</f>
        <v>0</v>
      </c>
      <c r="X2382" s="5">
        <f ca="1">IF(AND($G2383,NOT(ISTEXT($G2382)),ISNUMBER(Poczatek),ISNUMBER(Koniec_Projekt)),IFERROR(IF($D2382=LataProjekcji,$F2382,IF($D2382&lt;LataProjekcji,IF((SUM($K2382:W2382)+12)&lt;$D2385,12,$D2385-SUM($K2382:W2382)),0)),0),0)</f>
        <v>0</v>
      </c>
      <c r="Y2382" s="5">
        <f ca="1">IF(AND($G2383,NOT(ISTEXT($G2382)),ISNUMBER(Poczatek),ISNUMBER(Koniec_Projekt)),IFERROR(IF($D2382=LataProjekcji,$F2382,IF($D2382&lt;LataProjekcji,IF((SUM($K2382:X2382)+12)&lt;$D2385,12,$D2385-SUM($K2382:X2382)),0)),0),0)</f>
        <v>0</v>
      </c>
      <c r="Z2382" s="5">
        <f ca="1">IF(AND($G2383,NOT(ISTEXT($G2382)),ISNUMBER(Poczatek),ISNUMBER(Koniec_Projekt)),IFERROR(IF($D2382=LataProjekcji,$F2382,IF($D2382&lt;LataProjekcji,IF((SUM($K2382:Y2382)+12)&lt;$D2385,12,$D2385-SUM($K2382:Y2382)),0)),0),0)</f>
        <v>0</v>
      </c>
      <c r="AA2382" s="5">
        <f ca="1">IF(AND($G2383,NOT(ISTEXT($G2382)),ISNUMBER(Poczatek),ISNUMBER(Koniec_Projekt)),IFERROR(IF($D2382=LataProjekcji,$F2382,IF($D2382&lt;LataProjekcji,IF((SUM($K2382:Z2382)+12)&lt;$D2385,12,$D2385-SUM($K2382:Z2382)),0)),0),0)</f>
        <v>0</v>
      </c>
      <c r="AB2382" s="5">
        <f ca="1">IF(AND($G2383,NOT(ISTEXT($G2382)),ISNUMBER(Poczatek),ISNUMBER(Koniec_Projekt)),IFERROR(IF($D2382=LataProjekcji,$F2382,IF($D2382&lt;LataProjekcji,IF((SUM($K2382:AA2382)+12)&lt;$D2385,12,$D2385-SUM($K2382:AA2382)),0)),0),0)</f>
        <v>0</v>
      </c>
      <c r="AC2382" s="5">
        <f ca="1">IF(AND($G2383,NOT(ISTEXT($G2382)),ISNUMBER(Poczatek),ISNUMBER(Koniec_Projekt)),IFERROR(IF($D2382=LataProjekcji,$F2382,IF($D2382&lt;LataProjekcji,IF((SUM($K2382:AB2382)+12)&lt;$D2385,12,$D2385-SUM($K2382:AB2382)),0)),0),0)</f>
        <v>0</v>
      </c>
      <c r="AD2382" s="5">
        <f ca="1">IF(AND($G2383,NOT(ISTEXT($G2382)),ISNUMBER(Poczatek),ISNUMBER(Koniec_Projekt)),IFERROR(IF($D2382=LataProjekcji,$F2382,IF($D2382&lt;LataProjekcji,IF((SUM($K2382:AC2382)+12)&lt;$D2385,12,$D2385-SUM($K2382:AC2382)),0)),0),0)</f>
        <v>0</v>
      </c>
      <c r="AE2382" s="5">
        <f ca="1">IF(AND($G2383,NOT(ISTEXT($G2382)),ISNUMBER(Poczatek),ISNUMBER(Koniec_Projekt)),IFERROR(IF($D2382=LataProjekcji,$F2382,IF($D2382&lt;LataProjekcji,IF((SUM($K2382:AD2382)+12)&lt;$D2385,12,$D2385-SUM($K2382:AD2382)),0)),0),0)</f>
        <v>0</v>
      </c>
    </row>
    <row r="2383" spans="2:31" hidden="1">
      <c r="B2383" s="526" t="s">
        <v>754</v>
      </c>
      <c r="D2383" s="5">
        <f ca="1">D1190</f>
        <v>0</v>
      </c>
      <c r="E2383" s="454">
        <f ca="1">E1190</f>
        <v>0</v>
      </c>
      <c r="F2383" s="454">
        <f ca="1">F1190</f>
        <v>0</v>
      </c>
      <c r="G2383" s="258" t="b">
        <f ca="1">NOT(ISBLANK(OFFSET($C$195,$D2381,0)))</f>
        <v>0</v>
      </c>
      <c r="H2383" s="538" t="b">
        <f ca="1">SUM(K2383:AE2383)=E2385</f>
        <v>1</v>
      </c>
      <c r="I2383" s="1" t="s">
        <v>750</v>
      </c>
      <c r="K2383" s="537">
        <f ca="1">IF(AND($G2383,NOT(ISTEXT($G2382)),ISNUMBER(Poczatek),ISNUMBER(Koniec_Projekt)),IFERROR(IF($D2382=LataProjekcji,IF($F2382&gt;$E2385,$E2385,$F2382),IF($D2385&gt;=$E2385,(IF($D2382&lt;LataProjekcji,IF((SUM(J2383:$K2383)+12)&lt;$E2385,12,$E2385-SUM(J2383:$K2383)),0)),(IF($D2382&lt;LataProjekcji,IF((SUM(J2383:$K2383)+12)&lt;$D2385,12,$D2385-SUM(J2383:$K2383)),0)))),0),0)</f>
        <v>0</v>
      </c>
      <c r="L2383" s="537">
        <f ca="1">IF(AND($G2383,NOT(ISTEXT($G2382)),ISNUMBER(Poczatek),ISNUMBER(Koniec_Projekt)),IFERROR(IF($D2382=LataProjekcji,IF($F2382&gt;$E2385,$E2385,$F2382),IF($D2385&gt;=$E2385,(IF($D2382&lt;LataProjekcji,IF((SUM($K2383:K2383)+12)&lt;$E2385,12,$E2385-SUM($K2383:K2383)),0)),(IF($D2382&lt;LataProjekcji,IF((SUM($K2383:K2383)+12)&lt;$D2385,12,$D2385-SUM($K2383:K2383)),0)))),0),0)</f>
        <v>0</v>
      </c>
      <c r="M2383" s="537">
        <f ca="1">IF(AND($G2383,NOT(ISTEXT($G2382)),ISNUMBER(Poczatek),ISNUMBER(Koniec_Projekt)),IFERROR(IF($D2382=LataProjekcji,IF($F2382&gt;$E2385,$E2385,$F2382),IF($D2385&gt;=$E2385,(IF($D2382&lt;LataProjekcji,IF((SUM($K2383:L2383)+12)&lt;$E2385,12,$E2385-SUM($K2383:L2383)),0)),(IF($D2382&lt;LataProjekcji,IF((SUM($K2383:L2383)+12)&lt;$D2385,12,$D2385-SUM($K2383:L2383)),0)))),0),0)</f>
        <v>0</v>
      </c>
      <c r="N2383" s="537">
        <f ca="1">IF(AND($G2383,NOT(ISTEXT($G2382)),ISNUMBER(Poczatek),ISNUMBER(Koniec_Projekt)),IFERROR(IF($D2382=LataProjekcji,IF($F2382&gt;$E2385,$E2385,$F2382),IF($D2385&gt;=$E2385,(IF($D2382&lt;LataProjekcji,IF((SUM($K2383:M2383)+12)&lt;$E2385,12,$E2385-SUM($K2383:M2383)),0)),(IF($D2382&lt;LataProjekcji,IF((SUM($K2383:M2383)+12)&lt;$D2385,12,$D2385-SUM($K2383:M2383)),0)))),0),0)</f>
        <v>0</v>
      </c>
      <c r="O2383" s="537">
        <f ca="1">IF(AND($G2383,NOT(ISTEXT($G2382)),ISNUMBER(Poczatek),ISNUMBER(Koniec_Projekt)),IFERROR(IF($D2382=LataProjekcji,IF($F2382&gt;$E2385,$E2385,$F2382),IF($D2385&gt;=$E2385,(IF($D2382&lt;LataProjekcji,IF((SUM($K2383:N2383)+12)&lt;$E2385,12,$E2385-SUM($K2383:N2383)),0)),(IF($D2382&lt;LataProjekcji,IF((SUM($K2383:N2383)+12)&lt;$D2385,12,$D2385-SUM($K2383:N2383)),0)))),0),0)</f>
        <v>0</v>
      </c>
      <c r="P2383" s="537">
        <f ca="1">IF(AND($G2383,NOT(ISTEXT($G2382)),ISNUMBER(Poczatek),ISNUMBER(Koniec_Projekt)),IFERROR(IF($D2382=LataProjekcji,IF($F2382&gt;$E2385,$E2385,$F2382),IF($D2385&gt;=$E2385,(IF($D2382&lt;LataProjekcji,IF((SUM($K2383:O2383)+12)&lt;$E2385,12,$E2385-SUM($K2383:O2383)),0)),(IF($D2382&lt;LataProjekcji,IF((SUM($K2383:O2383)+12)&lt;$D2385,12,$D2385-SUM($K2383:O2383)),0)))),0),0)</f>
        <v>0</v>
      </c>
      <c r="Q2383" s="537">
        <f ca="1">IF(AND($G2383,NOT(ISTEXT($G2382)),ISNUMBER(Poczatek),ISNUMBER(Koniec_Projekt)),IFERROR(IF($D2382=LataProjekcji,IF($F2382&gt;$E2385,$E2385,$F2382),IF($D2385&gt;=$E2385,(IF($D2382&lt;LataProjekcji,IF((SUM($K2383:P2383)+12)&lt;$E2385,12,$E2385-SUM($K2383:P2383)),0)),(IF($D2382&lt;LataProjekcji,IF((SUM($K2383:P2383)+12)&lt;$D2385,12,$D2385-SUM($K2383:P2383)),0)))),0),0)</f>
        <v>0</v>
      </c>
      <c r="R2383" s="537">
        <f ca="1">IF(AND($G2383,NOT(ISTEXT($G2382)),ISNUMBER(Poczatek),ISNUMBER(Koniec_Projekt)),IFERROR(IF($D2382=LataProjekcji,IF($F2382&gt;$E2385,$E2385,$F2382),IF($D2385&gt;=$E2385,(IF($D2382&lt;LataProjekcji,IF((SUM($K2383:Q2383)+12)&lt;$E2385,12,$E2385-SUM($K2383:Q2383)),0)),(IF($D2382&lt;LataProjekcji,IF((SUM($K2383:Q2383)+12)&lt;$D2385,12,$D2385-SUM($K2383:Q2383)),0)))),0),0)</f>
        <v>0</v>
      </c>
      <c r="S2383" s="537">
        <f ca="1">IF(AND($G2383,NOT(ISTEXT($G2382)),ISNUMBER(Poczatek),ISNUMBER(Koniec_Projekt)),IFERROR(IF($D2382=LataProjekcji,IF($F2382&gt;$E2385,$E2385,$F2382),IF($D2385&gt;=$E2385,(IF($D2382&lt;LataProjekcji,IF((SUM($K2383:R2383)+12)&lt;$E2385,12,$E2385-SUM($K2383:R2383)),0)),(IF($D2382&lt;LataProjekcji,IF((SUM($K2383:R2383)+12)&lt;$D2385,12,$D2385-SUM($K2383:R2383)),0)))),0),0)</f>
        <v>0</v>
      </c>
      <c r="T2383" s="537">
        <f ca="1">IF(AND($G2383,NOT(ISTEXT($G2382)),ISNUMBER(Poczatek),ISNUMBER(Koniec_Projekt)),IFERROR(IF($D2382=LataProjekcji,IF($F2382&gt;$E2385,$E2385,$F2382),IF($D2385&gt;=$E2385,(IF($D2382&lt;LataProjekcji,IF((SUM($K2383:S2383)+12)&lt;$E2385,12,$E2385-SUM($K2383:S2383)),0)),(IF($D2382&lt;LataProjekcji,IF((SUM($K2383:S2383)+12)&lt;$D2385,12,$D2385-SUM($K2383:S2383)),0)))),0),0)</f>
        <v>0</v>
      </c>
      <c r="U2383" s="537">
        <f ca="1">IF(AND($G2383,NOT(ISTEXT($G2382)),ISNUMBER(Poczatek),ISNUMBER(Koniec_Projekt)),IFERROR(IF($D2382=LataProjekcji,IF($F2382&gt;$E2385,$E2385,$F2382),IF($D2385&gt;=$E2385,(IF($D2382&lt;LataProjekcji,IF((SUM($K2383:T2383)+12)&lt;$E2385,12,$E2385-SUM($K2383:T2383)),0)),(IF($D2382&lt;LataProjekcji,IF((SUM($K2383:T2383)+12)&lt;$D2385,12,$D2385-SUM($K2383:T2383)),0)))),0),0)</f>
        <v>0</v>
      </c>
      <c r="V2383" s="537">
        <f ca="1">IF(AND($G2383,NOT(ISTEXT($G2382)),ISNUMBER(Poczatek),ISNUMBER(Koniec_Projekt)),IFERROR(IF($D2382=LataProjekcji,IF($F2382&gt;$E2385,$E2385,$F2382),IF($D2385&gt;=$E2385,(IF($D2382&lt;LataProjekcji,IF((SUM($K2383:U2383)+12)&lt;$E2385,12,$E2385-SUM($K2383:U2383)),0)),(IF($D2382&lt;LataProjekcji,IF((SUM($K2383:U2383)+12)&lt;$D2385,12,$D2385-SUM($K2383:U2383)),0)))),0),0)</f>
        <v>0</v>
      </c>
      <c r="W2383" s="537">
        <f ca="1">IF(AND($G2383,NOT(ISTEXT($G2382)),ISNUMBER(Poczatek),ISNUMBER(Koniec_Projekt)),IFERROR(IF($D2382=LataProjekcji,IF($F2382&gt;$E2385,$E2385,$F2382),IF($D2385&gt;=$E2385,(IF($D2382&lt;LataProjekcji,IF((SUM($K2383:V2383)+12)&lt;$E2385,12,$E2385-SUM($K2383:V2383)),0)),(IF($D2382&lt;LataProjekcji,IF((SUM($K2383:V2383)+12)&lt;$D2385,12,$D2385-SUM($K2383:V2383)),0)))),0),0)</f>
        <v>0</v>
      </c>
      <c r="X2383" s="537">
        <f ca="1">IF(AND($G2383,NOT(ISTEXT($G2382)),ISNUMBER(Poczatek),ISNUMBER(Koniec_Projekt)),IFERROR(IF($D2382=LataProjekcji,IF($F2382&gt;$E2385,$E2385,$F2382),IF($D2385&gt;=$E2385,(IF($D2382&lt;LataProjekcji,IF((SUM($K2383:W2383)+12)&lt;$E2385,12,$E2385-SUM($K2383:W2383)),0)),(IF($D2382&lt;LataProjekcji,IF((SUM($K2383:W2383)+12)&lt;$D2385,12,$D2385-SUM($K2383:W2383)),0)))),0),0)</f>
        <v>0</v>
      </c>
      <c r="Y2383" s="537">
        <f ca="1">IF(AND($G2383,NOT(ISTEXT($G2382)),ISNUMBER(Poczatek),ISNUMBER(Koniec_Projekt)),IFERROR(IF($D2382=LataProjekcji,IF($F2382&gt;$E2385,$E2385,$F2382),IF($D2385&gt;=$E2385,(IF($D2382&lt;LataProjekcji,IF((SUM($K2383:X2383)+12)&lt;$E2385,12,$E2385-SUM($K2383:X2383)),0)),(IF($D2382&lt;LataProjekcji,IF((SUM($K2383:X2383)+12)&lt;$D2385,12,$D2385-SUM($K2383:X2383)),0)))),0),0)</f>
        <v>0</v>
      </c>
      <c r="Z2383" s="537">
        <f ca="1">IF(AND($G2383,NOT(ISTEXT($G2382)),ISNUMBER(Poczatek),ISNUMBER(Koniec_Projekt)),IFERROR(IF($D2382=LataProjekcji,IF($F2382&gt;$E2385,$E2385,$F2382),IF($D2385&gt;=$E2385,(IF($D2382&lt;LataProjekcji,IF((SUM($K2383:Y2383)+12)&lt;$E2385,12,$E2385-SUM($K2383:Y2383)),0)),(IF($D2382&lt;LataProjekcji,IF((SUM($K2383:Y2383)+12)&lt;$D2385,12,$D2385-SUM($K2383:Y2383)),0)))),0),0)</f>
        <v>0</v>
      </c>
      <c r="AA2383" s="537">
        <f ca="1">IF(AND($G2383,NOT(ISTEXT($G2382)),ISNUMBER(Poczatek),ISNUMBER(Koniec_Projekt)),IFERROR(IF($D2382=LataProjekcji,IF($F2382&gt;$E2385,$E2385,$F2382),IF($D2385&gt;=$E2385,(IF($D2382&lt;LataProjekcji,IF((SUM($K2383:Z2383)+12)&lt;$E2385,12,$E2385-SUM($K2383:Z2383)),0)),(IF($D2382&lt;LataProjekcji,IF((SUM($K2383:Z2383)+12)&lt;$D2385,12,$D2385-SUM($K2383:Z2383)),0)))),0),0)</f>
        <v>0</v>
      </c>
      <c r="AB2383" s="537">
        <f ca="1">IF(AND($G2383,NOT(ISTEXT($G2382)),ISNUMBER(Poczatek),ISNUMBER(Koniec_Projekt)),IFERROR(IF($D2382=LataProjekcji,IF($F2382&gt;$E2385,$E2385,$F2382),IF($D2385&gt;=$E2385,(IF($D2382&lt;LataProjekcji,IF((SUM($K2383:AA2383)+12)&lt;$E2385,12,$E2385-SUM($K2383:AA2383)),0)),(IF($D2382&lt;LataProjekcji,IF((SUM($K2383:AA2383)+12)&lt;$D2385,12,$D2385-SUM($K2383:AA2383)),0)))),0),0)</f>
        <v>0</v>
      </c>
      <c r="AC2383" s="537">
        <f ca="1">IF(AND($G2383,NOT(ISTEXT($G2382)),ISNUMBER(Poczatek),ISNUMBER(Koniec_Projekt)),IFERROR(IF($D2382=LataProjekcji,IF($F2382&gt;$E2385,$E2385,$F2382),IF($D2385&gt;=$E2385,(IF($D2382&lt;LataProjekcji,IF((SUM($K2383:AB2383)+12)&lt;$E2385,12,$E2385-SUM($K2383:AB2383)),0)),(IF($D2382&lt;LataProjekcji,IF((SUM($K2383:AB2383)+12)&lt;$D2385,12,$D2385-SUM($K2383:AB2383)),0)))),0),0)</f>
        <v>0</v>
      </c>
      <c r="AD2383" s="537">
        <f ca="1">IF(AND($G2383,NOT(ISTEXT($G2382)),ISNUMBER(Poczatek),ISNUMBER(Koniec_Projekt)),IFERROR(IF($D2382=LataProjekcji,IF($F2382&gt;$E2385,$E2385,$F2382),IF($D2385&gt;=$E2385,(IF($D2382&lt;LataProjekcji,IF((SUM($K2383:AC2383)+12)&lt;$E2385,12,$E2385-SUM($K2383:AC2383)),0)),(IF($D2382&lt;LataProjekcji,IF((SUM($K2383:AC2383)+12)&lt;$D2385,12,$D2385-SUM($K2383:AC2383)),0)))),0),0)</f>
        <v>0</v>
      </c>
      <c r="AE2383" s="537">
        <f ca="1">IF(AND($G2383,NOT(ISTEXT($G2382)),ISNUMBER(Poczatek),ISNUMBER(Koniec_Projekt)),IFERROR(IF($D2382=LataProjekcji,IF($F2382&gt;$E2385,$E2385,$F2382),IF($D2385&gt;=$E2385,(IF($D2382&lt;LataProjekcji,IF((SUM($K2383:AD2383)+12)&lt;$E2385,12,$E2385-SUM($K2383:AD2383)),0)),(IF($D2382&lt;LataProjekcji,IF((SUM($K2383:AD2383)+12)&lt;$D2385,12,$D2385-SUM($K2383:AD2383)),0)))),0),0)</f>
        <v>0</v>
      </c>
    </row>
    <row r="2384" spans="2:31" hidden="1">
      <c r="B2384" s="526" t="s">
        <v>753</v>
      </c>
      <c r="D2384" s="454">
        <f ca="1">D1191</f>
        <v>0</v>
      </c>
      <c r="E2384" s="454">
        <f ca="1">IF(D2383&gt;10,ROUND(D2384/12,2),D2384)</f>
        <v>0</v>
      </c>
      <c r="F2384" s="524">
        <f>Koniec_Projekt</f>
        <v>0</v>
      </c>
      <c r="G2384" s="329">
        <f>Miesiac_Koniec_Projekt</f>
        <v>0</v>
      </c>
      <c r="H2384" s="538" t="b">
        <f ca="1">SUM(K2384:AE2384)=D2383</f>
        <v>1</v>
      </c>
      <c r="I2384" s="1" t="s">
        <v>713</v>
      </c>
      <c r="K2384" s="256">
        <f ca="1">IF(AND($G2383,NOT(ISTEXT($G2382)),ISNUMBER(Poczatek),ISNUMBER(Koniec_Projekt)),IFERROR(IF(LataProjekcji=$F2385,ROUND($D2383,0),ROUND(K2382*$E2384,0)),0),0)</f>
        <v>0</v>
      </c>
      <c r="L2384" s="5">
        <f ca="1">IF(AND($G2383,NOT(ISTEXT($G2382)),ISNUMBER(Poczatek),ISNUMBER(Koniec_Projekt)),IFERROR(IF(LataProjekcji=$F2385,ROUND($D2383-SUM(K2384:$K2384),0),ROUND(L2382*$E2384,0)),0),0)</f>
        <v>0</v>
      </c>
      <c r="M2384" s="5">
        <f ca="1">IF(AND($G2383,NOT(ISTEXT($G2382)),ISNUMBER(Poczatek),ISNUMBER(Koniec_Projekt)),IFERROR(IF(LataProjekcji=$F2385,ROUND($D2383-SUM($K2384:L2384),0),ROUND(M2382*$E2384,0)),0),0)</f>
        <v>0</v>
      </c>
      <c r="N2384" s="5">
        <f ca="1">IF(AND($G2383,NOT(ISTEXT($G2382)),ISNUMBER(Poczatek),ISNUMBER(Koniec_Projekt)),IFERROR(IF(LataProjekcji=$F2385,ROUND($D2383-SUM($K2384:M2384),0),ROUND(N2382*$E2384,0)),0),0)</f>
        <v>0</v>
      </c>
      <c r="O2384" s="5">
        <f ca="1">IF(AND($G2383,NOT(ISTEXT($G2382)),ISNUMBER(Poczatek),ISNUMBER(Koniec_Projekt)),IFERROR(IF(LataProjekcji=$F2385,ROUND($D2383-SUM($K2384:N2384),0),ROUND(O2382*$E2384,0)),0),0)</f>
        <v>0</v>
      </c>
      <c r="P2384" s="5">
        <f ca="1">IF(AND($G2383,NOT(ISTEXT($G2382)),ISNUMBER(Poczatek),ISNUMBER(Koniec_Projekt)),IFERROR(IF(LataProjekcji=$F2385,ROUND($D2383-SUM($K2384:O2384),0),ROUND(P2382*$E2384,0)),0),0)</f>
        <v>0</v>
      </c>
      <c r="Q2384" s="5">
        <f ca="1">IF(AND($G2383,NOT(ISTEXT($G2382)),ISNUMBER(Poczatek),ISNUMBER(Koniec_Projekt)),IFERROR(IF(LataProjekcji=$F2385,ROUND($D2383-SUM($K2384:P2384),0),ROUND(Q2382*$E2384,0)),0),0)</f>
        <v>0</v>
      </c>
      <c r="R2384" s="5">
        <f ca="1">IF(AND($G2383,NOT(ISTEXT($G2382)),ISNUMBER(Poczatek),ISNUMBER(Koniec_Projekt)),IFERROR(IF(LataProjekcji=$F2385,ROUND($D2383-SUM($K2384:Q2384),0),ROUND(R2382*$E2384,0)),0),0)</f>
        <v>0</v>
      </c>
      <c r="S2384" s="5">
        <f ca="1">IF(AND($G2383,NOT(ISTEXT($G2382)),ISNUMBER(Poczatek),ISNUMBER(Koniec_Projekt)),IFERROR(IF(LataProjekcji=$F2385,ROUND($D2383-SUM($K2384:R2384),0),ROUND(S2382*$E2384,0)),0),0)</f>
        <v>0</v>
      </c>
      <c r="T2384" s="5">
        <f ca="1">IF(AND($G2383,NOT(ISTEXT($G2382)),ISNUMBER(Poczatek),ISNUMBER(Koniec_Projekt)),IFERROR(IF(LataProjekcji=$F2385,ROUND($D2383-SUM($K2384:S2384),0),ROUND(T2382*$E2384,0)),0),0)</f>
        <v>0</v>
      </c>
      <c r="U2384" s="5">
        <f ca="1">IF(AND($G2383,NOT(ISTEXT($G2382)),ISNUMBER(Poczatek),ISNUMBER(Koniec_Projekt)),IFERROR(IF(LataProjekcji=$F2385,ROUND($D2383-SUM($K2384:T2384),0),ROUND(U2382*$E2384,0)),0),0)</f>
        <v>0</v>
      </c>
      <c r="V2384" s="5">
        <f ca="1">IF(AND($G2383,NOT(ISTEXT($G2382)),ISNUMBER(Poczatek),ISNUMBER(Koniec_Projekt)),IFERROR(IF(LataProjekcji=$F2385,ROUND($D2383-SUM($K2384:U2384),0),ROUND(V2382*$E2384,0)),0),0)</f>
        <v>0</v>
      </c>
      <c r="W2384" s="5">
        <f ca="1">IF(AND($G2383,NOT(ISTEXT($G2382)),ISNUMBER(Poczatek),ISNUMBER(Koniec_Projekt)),IFERROR(IF(LataProjekcji=$F2385,ROUND($D2383-SUM($K2384:V2384),0),ROUND(W2382*$E2384,0)),0),0)</f>
        <v>0</v>
      </c>
      <c r="X2384" s="5">
        <f ca="1">IF(AND($G2383,NOT(ISTEXT($G2382)),ISNUMBER(Poczatek),ISNUMBER(Koniec_Projekt)),IFERROR(IF(LataProjekcji=$F2385,ROUND($D2383-SUM($K2384:W2384),0),ROUND(X2382*$E2384,0)),0),0)</f>
        <v>0</v>
      </c>
      <c r="Y2384" s="5">
        <f ca="1">IF(AND($G2383,NOT(ISTEXT($G2382)),ISNUMBER(Poczatek),ISNUMBER(Koniec_Projekt)),IFERROR(IF(LataProjekcji=$F2385,ROUND($D2383-SUM($K2384:X2384),0),ROUND(Y2382*$E2384,0)),0),0)</f>
        <v>0</v>
      </c>
      <c r="Z2384" s="5">
        <f ca="1">IF(AND($G2383,NOT(ISTEXT($G2382)),ISNUMBER(Poczatek),ISNUMBER(Koniec_Projekt)),IFERROR(IF(LataProjekcji=$F2385,ROUND($D2383-SUM($K2384:Y2384),0),ROUND(Z2382*$E2384,0)),0),0)</f>
        <v>0</v>
      </c>
      <c r="AA2384" s="5">
        <f ca="1">IF(AND($G2383,NOT(ISTEXT($G2382)),ISNUMBER(Poczatek),ISNUMBER(Koniec_Projekt)),IFERROR(IF(LataProjekcji=$F2385,ROUND($D2383-SUM($K2384:Z2384),0),ROUND(AA2382*$E2384,0)),0),0)</f>
        <v>0</v>
      </c>
      <c r="AB2384" s="5">
        <f ca="1">IF(AND($G2383,NOT(ISTEXT($G2382)),ISNUMBER(Poczatek),ISNUMBER(Koniec_Projekt)),IFERROR(IF(LataProjekcji=$F2385,ROUND($D2383-SUM($K2384:AA2384),0),ROUND(AB2382*$E2384,0)),0),0)</f>
        <v>0</v>
      </c>
      <c r="AC2384" s="5">
        <f ca="1">IF(AND($G2383,NOT(ISTEXT($G2382)),ISNUMBER(Poczatek),ISNUMBER(Koniec_Projekt)),IFERROR(IF(LataProjekcji=$F2385,ROUND($D2383-SUM($K2384:AB2384),0),ROUND(AC2382*$E2384,0)),0),0)</f>
        <v>0</v>
      </c>
      <c r="AD2384" s="5">
        <f ca="1">IF(AND($G2383,NOT(ISTEXT($G2382)),ISNUMBER(Poczatek),ISNUMBER(Koniec_Projekt)),IFERROR(IF(LataProjekcji=$F2385,ROUND($D2383-SUM($K2384:AC2384),0),ROUND(AD2382*$E2384,0)),0),0)</f>
        <v>0</v>
      </c>
      <c r="AE2384" s="5">
        <f ca="1">IF(AND($G2383,NOT(ISTEXT($G2382)),ISNUMBER(Poczatek),ISNUMBER(Koniec_Projekt)),IFERROR(IF(LataProjekcji=$F2385,ROUND($D2383-SUM($K2384:AD2384),0),ROUND(AE2382*$E2384,0)),0),0)</f>
        <v>0</v>
      </c>
    </row>
    <row r="2385" spans="2:31" hidden="1">
      <c r="B2385" s="526" t="s">
        <v>751</v>
      </c>
      <c r="D2385" s="1">
        <f ca="1">IFERROR(ROUNDUP(D2383/E2384,0),0)</f>
        <v>0</v>
      </c>
      <c r="E2385" s="1">
        <f ca="1">IF(D2385=0,0,DATEDIF(DATE(D2382,E2382,1),DATE(F2384,G2384,1),"m"))</f>
        <v>0</v>
      </c>
      <c r="F2385" s="1" t="str">
        <f ca="1">IFERROR(YEAR(G2382),"brak daty")</f>
        <v>brak daty</v>
      </c>
      <c r="G2385" s="1" t="str">
        <f ca="1">IFERROR(MONTH(G2382),"brak daty")</f>
        <v>brak daty</v>
      </c>
      <c r="H2385" s="5"/>
      <c r="I2385" s="1" t="s">
        <v>425</v>
      </c>
      <c r="K2385" s="5">
        <f ca="1">IF(AND($G2383,NOT(ISTEXT($G2382)),ISNUMBER(Poczatek),ISNUMBER(Koniec_Projekt)),IFERROR(IF(LataProjekcji=$F2384,IF(AND($G2384=$G2385,$F2384=$F2385),ROUND($D2383-SUM($K2385),0),ROUND(K2383*$E2384,0)),IF(LataProjekcji&gt;$F2384,0,ROUND(K2383*$E2384,0))),0),0)</f>
        <v>0</v>
      </c>
      <c r="L2385" s="5">
        <f ca="1">IF(AND($G2383,NOT(ISTEXT($G2382)),ISNUMBER(Poczatek),ISNUMBER(Koniec_Projekt)),IFERROR(IF(LataProjekcji=$F2384,IF(AND($G2384=$G2385,$F2384=$F2385),ROUND($D2383-SUM($K2385:K2385),0),ROUND(L2383*$E2384,0)),IF(LataProjekcji&gt;$F2384,0,ROUND(L2383*$E2384,0))),0),0)</f>
        <v>0</v>
      </c>
      <c r="M2385" s="5">
        <f ca="1">IF(AND($G2383,NOT(ISTEXT($G2382)),ISNUMBER(Poczatek),ISNUMBER(Koniec_Projekt)),IFERROR(IF(LataProjekcji=$F2384,IF(AND($G2384=$G2385,$F2384=$F2385),ROUND($D2383-SUM($K2385:L2385),0),ROUND(M2383*$E2384,0)),IF(LataProjekcji&gt;$F2384,0,ROUND(M2383*$E2384,0))),0),0)</f>
        <v>0</v>
      </c>
      <c r="N2385" s="5">
        <f ca="1">IF(AND($G2383,NOT(ISTEXT($G2382)),ISNUMBER(Poczatek),ISNUMBER(Koniec_Projekt)),IFERROR(IF(LataProjekcji=$F2384,IF(AND($G2384=$G2385,$F2384=$F2385),ROUND($D2383-SUM($K2385:M2385),0),ROUND(N2383*$E2384,0)),IF(LataProjekcji&gt;$F2384,0,ROUND(N2383*$E2384,0))),0),0)</f>
        <v>0</v>
      </c>
      <c r="O2385" s="5">
        <f ca="1">IF(AND($G2383,NOT(ISTEXT($G2382)),ISNUMBER(Poczatek),ISNUMBER(Koniec_Projekt)),IFERROR(IF(LataProjekcji=$F2384,IF(AND($G2384=$G2385,$F2384=$F2385),ROUND($D2383-SUM($K2385:N2385),0),ROUND(O2383*$E2384,0)),IF(LataProjekcji&gt;$F2384,0,ROUND(O2383*$E2384,0))),0),0)</f>
        <v>0</v>
      </c>
      <c r="P2385" s="5">
        <f ca="1">IF(AND($G2383,NOT(ISTEXT($G2382)),ISNUMBER(Poczatek),ISNUMBER(Koniec_Projekt)),IFERROR(IF(LataProjekcji=$F2384,IF(AND($G2384=$G2385,$F2384=$F2385),ROUND($D2383-SUM($K2385:O2385),0),ROUND(P2383*$E2384,0)),IF(LataProjekcji&gt;$F2384,0,ROUND(P2383*$E2384,0))),0),0)</f>
        <v>0</v>
      </c>
      <c r="Q2385" s="5">
        <f ca="1">IF(AND($G2383,NOT(ISTEXT($G2382)),ISNUMBER(Poczatek),ISNUMBER(Koniec_Projekt)),IFERROR(IF(LataProjekcji=$F2384,IF(AND($G2384=$G2385,$F2384=$F2385),ROUND($D2383-SUM($K2385:P2385),0),ROUND(Q2383*$E2384,0)),IF(LataProjekcji&gt;$F2384,0,ROUND(Q2383*$E2384,0))),0),0)</f>
        <v>0</v>
      </c>
      <c r="R2385" s="5">
        <f ca="1">IF(AND($G2383,NOT(ISTEXT($G2382)),ISNUMBER(Poczatek),ISNUMBER(Koniec_Projekt)),IFERROR(IF(LataProjekcji=$F2384,IF(AND($G2384=$G2385,$F2384=$F2385),ROUND($D2383-SUM($K2385:Q2385),0),ROUND(R2383*$E2384,0)),IF(LataProjekcji&gt;$F2384,0,ROUND(R2383*$E2384,0))),0),0)</f>
        <v>0</v>
      </c>
      <c r="S2385" s="5">
        <f ca="1">IF(AND($G2383,NOT(ISTEXT($G2382)),ISNUMBER(Poczatek),ISNUMBER(Koniec_Projekt)),IFERROR(IF(LataProjekcji=$F2384,IF(AND($G2384=$G2385,$F2384=$F2385),ROUND($D2383-SUM($K2385:R2385),0),ROUND(S2383*$E2384,0)),IF(LataProjekcji&gt;$F2384,0,ROUND(S2383*$E2384,0))),0),0)</f>
        <v>0</v>
      </c>
      <c r="T2385" s="5">
        <f ca="1">IF(AND($G2383,NOT(ISTEXT($G2382)),ISNUMBER(Poczatek),ISNUMBER(Koniec_Projekt)),IFERROR(IF(LataProjekcji=$F2384,IF(AND($G2384=$G2385,$F2384=$F2385),ROUND($D2383-SUM($K2385:S2385),0),ROUND(T2383*$E2384,0)),IF(LataProjekcji&gt;$F2384,0,ROUND(T2383*$E2384,0))),0),0)</f>
        <v>0</v>
      </c>
      <c r="U2385" s="5">
        <f ca="1">IF(AND($G2383,NOT(ISTEXT($G2382)),ISNUMBER(Poczatek),ISNUMBER(Koniec_Projekt)),IFERROR(IF(LataProjekcji=$F2384,IF(AND($G2384=$G2385,$F2384=$F2385),ROUND($D2383-SUM($K2385:T2385),0),ROUND(U2383*$E2384,0)),IF(LataProjekcji&gt;$F2384,0,ROUND(U2383*$E2384,0))),0),0)</f>
        <v>0</v>
      </c>
      <c r="V2385" s="5">
        <f ca="1">IF(AND($G2383,NOT(ISTEXT($G2382)),ISNUMBER(Poczatek),ISNUMBER(Koniec_Projekt)),IFERROR(IF(LataProjekcji=$F2384,IF(AND($G2384=$G2385,$F2384=$F2385),ROUND($D2383-SUM($K2385:U2385),0),ROUND(V2383*$E2384,0)),IF(LataProjekcji&gt;$F2384,0,ROUND(V2383*$E2384,0))),0),0)</f>
        <v>0</v>
      </c>
      <c r="W2385" s="5">
        <f ca="1">IF(AND($G2383,NOT(ISTEXT($G2382)),ISNUMBER(Poczatek),ISNUMBER(Koniec_Projekt)),IFERROR(IF(LataProjekcji=$F2384,IF(AND($G2384=$G2385,$F2384=$F2385),ROUND($D2383-SUM($K2385:V2385),0),ROUND(W2383*$E2384,0)),IF(LataProjekcji&gt;$F2384,0,ROUND(W2383*$E2384,0))),0),0)</f>
        <v>0</v>
      </c>
      <c r="X2385" s="5">
        <f ca="1">IF(AND($G2383,NOT(ISTEXT($G2382)),ISNUMBER(Poczatek),ISNUMBER(Koniec_Projekt)),IFERROR(IF(LataProjekcji=$F2384,IF(AND($G2384=$G2385,$F2384=$F2385),ROUND($D2383-SUM($K2385:W2385),0),ROUND(X2383*$E2384,0)),IF(LataProjekcji&gt;$F2384,0,ROUND(X2383*$E2384,0))),0),0)</f>
        <v>0</v>
      </c>
      <c r="Y2385" s="5">
        <f ca="1">IF(AND($G2383,NOT(ISTEXT($G2382)),ISNUMBER(Poczatek),ISNUMBER(Koniec_Projekt)),IFERROR(IF(LataProjekcji=$F2384,IF(AND($G2384=$G2385,$F2384=$F2385),ROUND($D2383-SUM($K2385:X2385),0),ROUND(Y2383*$E2384,0)),IF(LataProjekcji&gt;$F2384,0,ROUND(Y2383*$E2384,0))),0),0)</f>
        <v>0</v>
      </c>
      <c r="Z2385" s="5">
        <f ca="1">IF(AND($G2383,NOT(ISTEXT($G2382)),ISNUMBER(Poczatek),ISNUMBER(Koniec_Projekt)),IFERROR(IF(LataProjekcji=$F2384,IF(AND($G2384=$G2385,$F2384=$F2385),ROUND($D2383-SUM($K2385:Y2385),0),ROUND(Z2383*$E2384,0)),IF(LataProjekcji&gt;$F2384,0,ROUND(Z2383*$E2384,0))),0),0)</f>
        <v>0</v>
      </c>
      <c r="AA2385" s="5">
        <f ca="1">IF(AND($G2383,NOT(ISTEXT($G2382)),ISNUMBER(Poczatek),ISNUMBER(Koniec_Projekt)),IFERROR(IF(LataProjekcji=$F2384,IF(AND($G2384=$G2385,$F2384=$F2385),ROUND($D2383-SUM($K2385:Z2385),0),ROUND(AA2383*$E2384,0)),IF(LataProjekcji&gt;$F2384,0,ROUND(AA2383*$E2384,0))),0),0)</f>
        <v>0</v>
      </c>
      <c r="AB2385" s="5">
        <f ca="1">IF(AND($G2383,NOT(ISTEXT($G2382)),ISNUMBER(Poczatek),ISNUMBER(Koniec_Projekt)),IFERROR(IF(LataProjekcji=$F2384,IF(AND($G2384=$G2385,$F2384=$F2385),ROUND($D2383-SUM($K2385:AA2385),0),ROUND(AB2383*$E2384,0)),IF(LataProjekcji&gt;$F2384,0,ROUND(AB2383*$E2384,0))),0),0)</f>
        <v>0</v>
      </c>
      <c r="AC2385" s="5">
        <f ca="1">IF(AND($G2383,NOT(ISTEXT($G2382)),ISNUMBER(Poczatek),ISNUMBER(Koniec_Projekt)),IFERROR(IF(LataProjekcji=$F2384,IF(AND($G2384=$G2385,$F2384=$F2385),ROUND($D2383-SUM($K2385:AB2385),0),ROUND(AC2383*$E2384,0)),IF(LataProjekcji&gt;$F2384,0,ROUND(AC2383*$E2384,0))),0),0)</f>
        <v>0</v>
      </c>
      <c r="AD2385" s="5">
        <f ca="1">IF(AND($G2383,NOT(ISTEXT($G2382)),ISNUMBER(Poczatek),ISNUMBER(Koniec_Projekt)),IFERROR(IF(LataProjekcji=$F2384,IF(AND($G2384=$G2385,$F2384=$F2385),ROUND($D2383-SUM($K2385:AC2385),0),ROUND(AD2383*$E2384,0)),IF(LataProjekcji&gt;$F2384,0,ROUND(AD2383*$E2384,0))),0),0)</f>
        <v>0</v>
      </c>
      <c r="AE2385" s="5">
        <f ca="1">IF(AND($G2383,NOT(ISTEXT($G2382)),ISNUMBER(Poczatek),ISNUMBER(Koniec_Projekt)),IFERROR(IF(LataProjekcji=$F2384,IF(AND($G2384=$G2385,$F2384=$F2385),ROUND($D2383-SUM($K2385:AD2385),0),ROUND(AE2383*$E2384,0)),IF(LataProjekcji&gt;$F2384,0,ROUND(AE2383*$E2384,0))),0),0)</f>
        <v>0</v>
      </c>
    </row>
    <row r="2386" spans="2:31" ht="12.5" hidden="1" thickBot="1">
      <c r="B2386" s="527" t="s">
        <v>865</v>
      </c>
      <c r="C2386" s="528"/>
      <c r="D2386" s="529">
        <f ca="1">IF(D2383&gt;10,ROUND((D2385-1)*E2384,0),E2384)</f>
        <v>0</v>
      </c>
      <c r="E2386" s="529">
        <f ca="1">D2383-D2386</f>
        <v>0</v>
      </c>
      <c r="F2386" s="528"/>
      <c r="G2386" s="669">
        <f ca="1">OFFSET($C$195,$D2381,0)</f>
        <v>0</v>
      </c>
      <c r="H2386" s="528"/>
      <c r="I2386" s="528"/>
      <c r="J2386" s="528"/>
      <c r="K2386" s="528"/>
      <c r="L2386" s="528"/>
      <c r="M2386" s="528"/>
      <c r="N2386" s="528"/>
      <c r="O2386" s="528"/>
      <c r="P2386" s="528"/>
      <c r="Q2386" s="528"/>
      <c r="R2386" s="528"/>
      <c r="S2386" s="528"/>
      <c r="T2386" s="528"/>
      <c r="U2386" s="528"/>
      <c r="V2386" s="528"/>
      <c r="W2386" s="528"/>
      <c r="X2386" s="528"/>
      <c r="Y2386" s="528"/>
      <c r="Z2386" s="528"/>
      <c r="AA2386" s="528"/>
      <c r="AB2386" s="528"/>
      <c r="AC2386" s="528"/>
      <c r="AD2386" s="528"/>
      <c r="AE2386" s="528"/>
    </row>
    <row r="2387" spans="2:31" ht="12.5" hidden="1" thickTop="1"/>
    <row r="2388" spans="2:31" ht="12.5" hidden="1" thickBot="1">
      <c r="B2388" s="530" t="str">
        <f ca="1">"nazwa ST: "&amp;B1195</f>
        <v>nazwa ST: 0</v>
      </c>
      <c r="C2388" s="530"/>
      <c r="D2388" s="531">
        <f>D1195</f>
        <v>3</v>
      </c>
      <c r="E2388" s="530"/>
      <c r="F2388" s="530"/>
      <c r="G2388" s="530"/>
      <c r="H2388" s="530"/>
      <c r="I2388" s="530"/>
      <c r="J2388" s="530"/>
      <c r="K2388" s="539" t="str">
        <f t="shared" ref="K2388:AE2388" si="3139">LataProjekcji</f>
        <v>Uzupełnij dane</v>
      </c>
      <c r="L2388" s="539" t="str">
        <f t="shared" si="3139"/>
        <v/>
      </c>
      <c r="M2388" s="539" t="str">
        <f t="shared" si="3139"/>
        <v/>
      </c>
      <c r="N2388" s="539" t="str">
        <f t="shared" si="3139"/>
        <v/>
      </c>
      <c r="O2388" s="539" t="str">
        <f t="shared" si="3139"/>
        <v/>
      </c>
      <c r="P2388" s="539" t="str">
        <f t="shared" si="3139"/>
        <v/>
      </c>
      <c r="Q2388" s="539" t="str">
        <f t="shared" si="3139"/>
        <v/>
      </c>
      <c r="R2388" s="539" t="str">
        <f t="shared" si="3139"/>
        <v/>
      </c>
      <c r="S2388" s="539" t="str">
        <f t="shared" si="3139"/>
        <v/>
      </c>
      <c r="T2388" s="539" t="str">
        <f t="shared" si="3139"/>
        <v/>
      </c>
      <c r="U2388" s="539" t="str">
        <f t="shared" si="3139"/>
        <v/>
      </c>
      <c r="V2388" s="539" t="str">
        <f t="shared" si="3139"/>
        <v/>
      </c>
      <c r="W2388" s="539" t="str">
        <f t="shared" si="3139"/>
        <v/>
      </c>
      <c r="X2388" s="539" t="str">
        <f t="shared" si="3139"/>
        <v/>
      </c>
      <c r="Y2388" s="539" t="str">
        <f t="shared" si="3139"/>
        <v/>
      </c>
      <c r="Z2388" s="539" t="str">
        <f t="shared" si="3139"/>
        <v/>
      </c>
      <c r="AA2388" s="539" t="str">
        <f t="shared" si="3139"/>
        <v/>
      </c>
      <c r="AB2388" s="539" t="str">
        <f t="shared" si="3139"/>
        <v/>
      </c>
      <c r="AC2388" s="539" t="str">
        <f t="shared" si="3139"/>
        <v/>
      </c>
      <c r="AD2388" s="539" t="str">
        <f t="shared" si="3139"/>
        <v/>
      </c>
      <c r="AE2388" s="539" t="str">
        <f t="shared" si="3139"/>
        <v/>
      </c>
    </row>
    <row r="2389" spans="2:31" hidden="1">
      <c r="B2389" s="526" t="s">
        <v>752</v>
      </c>
      <c r="D2389" s="1">
        <f ca="1">D1196</f>
        <v>1900</v>
      </c>
      <c r="E2389" s="1">
        <f ca="1">E1196</f>
        <v>1</v>
      </c>
      <c r="F2389" s="1">
        <f ca="1">IF(D2390&gt;10,F1196,1)</f>
        <v>1</v>
      </c>
      <c r="G2389" s="525" t="str">
        <f ca="1">IF(ISBLANK(OFFSET($E$195,$D2388,0)),"brak daty",IF(D2390&gt;10,EDATE(OFFSET($E$195,$D2388,0),D2392),DATE(D2389,E2389,1)))</f>
        <v>brak daty</v>
      </c>
      <c r="H2389" s="538" t="b">
        <f ca="1">SUM(K2389:AE2389)=D2392</f>
        <v>1</v>
      </c>
      <c r="I2389" s="1" t="s">
        <v>749</v>
      </c>
      <c r="K2389" s="5">
        <f ca="1">IF(AND($G2390,NOT(ISTEXT($G2389)),ISNUMBER(Poczatek),ISNUMBER(Koniec_Projekt)),IFERROR(IF($D2389=LataProjekcji,$F2389,IF($D2389&lt;LataProjekcji,IF((SUM(K2389)+12)&lt;$D2392,12,$D2392-SUM(K2389)),0)),0),0)</f>
        <v>0</v>
      </c>
      <c r="L2389" s="5">
        <f ca="1">IF(AND($G2390,NOT(ISTEXT($G2389)),ISNUMBER(Poczatek),ISNUMBER(Koniec_Projekt)),IFERROR(IF($D2389=LataProjekcji,$F2389,IF($D2389&lt;LataProjekcji,IF((SUM($K2389:K2389)+12)&lt;$D2392,12,$D2392-SUM($K2389:K2389)),0)),0),0)</f>
        <v>0</v>
      </c>
      <c r="M2389" s="5">
        <f ca="1">IF(AND($G2390,NOT(ISTEXT($G2389)),ISNUMBER(Poczatek),ISNUMBER(Koniec_Projekt)),IFERROR(IF($D2389=LataProjekcji,$F2389,IF($D2389&lt;LataProjekcji,IF((SUM($K2389:L2389)+12)&lt;$D2392,12,$D2392-SUM($K2389:L2389)),0)),0),0)</f>
        <v>0</v>
      </c>
      <c r="N2389" s="5">
        <f ca="1">IF(AND($G2390,NOT(ISTEXT($G2389)),ISNUMBER(Poczatek),ISNUMBER(Koniec_Projekt)),IFERROR(IF($D2389=LataProjekcji,$F2389,IF($D2389&lt;LataProjekcji,IF((SUM($K2389:M2389)+12)&lt;$D2392,12,$D2392-SUM($K2389:M2389)),0)),0),0)</f>
        <v>0</v>
      </c>
      <c r="O2389" s="5">
        <f ca="1">IF(AND($G2390,NOT(ISTEXT($G2389)),ISNUMBER(Poczatek),ISNUMBER(Koniec_Projekt)),IFERROR(IF($D2389=LataProjekcji,$F2389,IF($D2389&lt;LataProjekcji,IF((SUM($K2389:N2389)+12)&lt;$D2392,12,$D2392-SUM($K2389:N2389)),0)),0),0)</f>
        <v>0</v>
      </c>
      <c r="P2389" s="5">
        <f ca="1">IF(AND($G2390,NOT(ISTEXT($G2389)),ISNUMBER(Poczatek),ISNUMBER(Koniec_Projekt)),IFERROR(IF($D2389=LataProjekcji,$F2389,IF($D2389&lt;LataProjekcji,IF((SUM($K2389:O2389)+12)&lt;$D2392,12,$D2392-SUM($K2389:O2389)),0)),0),0)</f>
        <v>0</v>
      </c>
      <c r="Q2389" s="5">
        <f ca="1">IF(AND($G2390,NOT(ISTEXT($G2389)),ISNUMBER(Poczatek),ISNUMBER(Koniec_Projekt)),IFERROR(IF($D2389=LataProjekcji,$F2389,IF($D2389&lt;LataProjekcji,IF((SUM($K2389:P2389)+12)&lt;$D2392,12,$D2392-SUM($K2389:P2389)),0)),0),0)</f>
        <v>0</v>
      </c>
      <c r="R2389" s="5">
        <f ca="1">IF(AND($G2390,NOT(ISTEXT($G2389)),ISNUMBER(Poczatek),ISNUMBER(Koniec_Projekt)),IFERROR(IF($D2389=LataProjekcji,$F2389,IF($D2389&lt;LataProjekcji,IF((SUM($K2389:Q2389)+12)&lt;$D2392,12,$D2392-SUM($K2389:Q2389)),0)),0),0)</f>
        <v>0</v>
      </c>
      <c r="S2389" s="5">
        <f ca="1">IF(AND($G2390,NOT(ISTEXT($G2389)),ISNUMBER(Poczatek),ISNUMBER(Koniec_Projekt)),IFERROR(IF($D2389=LataProjekcji,$F2389,IF($D2389&lt;LataProjekcji,IF((SUM($K2389:R2389)+12)&lt;$D2392,12,$D2392-SUM($K2389:R2389)),0)),0),0)</f>
        <v>0</v>
      </c>
      <c r="T2389" s="5">
        <f ca="1">IF(AND($G2390,NOT(ISTEXT($G2389)),ISNUMBER(Poczatek),ISNUMBER(Koniec_Projekt)),IFERROR(IF($D2389=LataProjekcji,$F2389,IF($D2389&lt;LataProjekcji,IF((SUM($K2389:S2389)+12)&lt;$D2392,12,$D2392-SUM($K2389:S2389)),0)),0),0)</f>
        <v>0</v>
      </c>
      <c r="U2389" s="5">
        <f ca="1">IF(AND($G2390,NOT(ISTEXT($G2389)),ISNUMBER(Poczatek),ISNUMBER(Koniec_Projekt)),IFERROR(IF($D2389=LataProjekcji,$F2389,IF($D2389&lt;LataProjekcji,IF((SUM($K2389:T2389)+12)&lt;$D2392,12,$D2392-SUM($K2389:T2389)),0)),0),0)</f>
        <v>0</v>
      </c>
      <c r="V2389" s="5">
        <f ca="1">IF(AND($G2390,NOT(ISTEXT($G2389)),ISNUMBER(Poczatek),ISNUMBER(Koniec_Projekt)),IFERROR(IF($D2389=LataProjekcji,$F2389,IF($D2389&lt;LataProjekcji,IF((SUM($K2389:U2389)+12)&lt;$D2392,12,$D2392-SUM($K2389:U2389)),0)),0),0)</f>
        <v>0</v>
      </c>
      <c r="W2389" s="5">
        <f ca="1">IF(AND($G2390,NOT(ISTEXT($G2389)),ISNUMBER(Poczatek),ISNUMBER(Koniec_Projekt)),IFERROR(IF($D2389=LataProjekcji,$F2389,IF($D2389&lt;LataProjekcji,IF((SUM($K2389:V2389)+12)&lt;$D2392,12,$D2392-SUM($K2389:V2389)),0)),0),0)</f>
        <v>0</v>
      </c>
      <c r="X2389" s="5">
        <f ca="1">IF(AND($G2390,NOT(ISTEXT($G2389)),ISNUMBER(Poczatek),ISNUMBER(Koniec_Projekt)),IFERROR(IF($D2389=LataProjekcji,$F2389,IF($D2389&lt;LataProjekcji,IF((SUM($K2389:W2389)+12)&lt;$D2392,12,$D2392-SUM($K2389:W2389)),0)),0),0)</f>
        <v>0</v>
      </c>
      <c r="Y2389" s="5">
        <f ca="1">IF(AND($G2390,NOT(ISTEXT($G2389)),ISNUMBER(Poczatek),ISNUMBER(Koniec_Projekt)),IFERROR(IF($D2389=LataProjekcji,$F2389,IF($D2389&lt;LataProjekcji,IF((SUM($K2389:X2389)+12)&lt;$D2392,12,$D2392-SUM($K2389:X2389)),0)),0),0)</f>
        <v>0</v>
      </c>
      <c r="Z2389" s="5">
        <f ca="1">IF(AND($G2390,NOT(ISTEXT($G2389)),ISNUMBER(Poczatek),ISNUMBER(Koniec_Projekt)),IFERROR(IF($D2389=LataProjekcji,$F2389,IF($D2389&lt;LataProjekcji,IF((SUM($K2389:Y2389)+12)&lt;$D2392,12,$D2392-SUM($K2389:Y2389)),0)),0),0)</f>
        <v>0</v>
      </c>
      <c r="AA2389" s="5">
        <f ca="1">IF(AND($G2390,NOT(ISTEXT($G2389)),ISNUMBER(Poczatek),ISNUMBER(Koniec_Projekt)),IFERROR(IF($D2389=LataProjekcji,$F2389,IF($D2389&lt;LataProjekcji,IF((SUM($K2389:Z2389)+12)&lt;$D2392,12,$D2392-SUM($K2389:Z2389)),0)),0),0)</f>
        <v>0</v>
      </c>
      <c r="AB2389" s="5">
        <f ca="1">IF(AND($G2390,NOT(ISTEXT($G2389)),ISNUMBER(Poczatek),ISNUMBER(Koniec_Projekt)),IFERROR(IF($D2389=LataProjekcji,$F2389,IF($D2389&lt;LataProjekcji,IF((SUM($K2389:AA2389)+12)&lt;$D2392,12,$D2392-SUM($K2389:AA2389)),0)),0),0)</f>
        <v>0</v>
      </c>
      <c r="AC2389" s="5">
        <f ca="1">IF(AND($G2390,NOT(ISTEXT($G2389)),ISNUMBER(Poczatek),ISNUMBER(Koniec_Projekt)),IFERROR(IF($D2389=LataProjekcji,$F2389,IF($D2389&lt;LataProjekcji,IF((SUM($K2389:AB2389)+12)&lt;$D2392,12,$D2392-SUM($K2389:AB2389)),0)),0),0)</f>
        <v>0</v>
      </c>
      <c r="AD2389" s="5">
        <f ca="1">IF(AND($G2390,NOT(ISTEXT($G2389)),ISNUMBER(Poczatek),ISNUMBER(Koniec_Projekt)),IFERROR(IF($D2389=LataProjekcji,$F2389,IF($D2389&lt;LataProjekcji,IF((SUM($K2389:AC2389)+12)&lt;$D2392,12,$D2392-SUM($K2389:AC2389)),0)),0),0)</f>
        <v>0</v>
      </c>
      <c r="AE2389" s="5">
        <f ca="1">IF(AND($G2390,NOT(ISTEXT($G2389)),ISNUMBER(Poczatek),ISNUMBER(Koniec_Projekt)),IFERROR(IF($D2389=LataProjekcji,$F2389,IF($D2389&lt;LataProjekcji,IF((SUM($K2389:AD2389)+12)&lt;$D2392,12,$D2392-SUM($K2389:AD2389)),0)),0),0)</f>
        <v>0</v>
      </c>
    </row>
    <row r="2390" spans="2:31" hidden="1">
      <c r="B2390" s="526" t="s">
        <v>754</v>
      </c>
      <c r="D2390" s="5">
        <f ca="1">D1197</f>
        <v>0</v>
      </c>
      <c r="E2390" s="454">
        <f ca="1">E1197</f>
        <v>0</v>
      </c>
      <c r="F2390" s="454">
        <f ca="1">F1197</f>
        <v>0</v>
      </c>
      <c r="G2390" s="258" t="b">
        <f ca="1">NOT(ISBLANK(OFFSET($C$195,$D2388,0)))</f>
        <v>0</v>
      </c>
      <c r="H2390" s="538" t="b">
        <f ca="1">SUM(K2390:AE2390)=E2392</f>
        <v>1</v>
      </c>
      <c r="I2390" s="1" t="s">
        <v>750</v>
      </c>
      <c r="K2390" s="537">
        <f ca="1">IF(AND($G2390,NOT(ISTEXT($G2389)),ISNUMBER(Poczatek),ISNUMBER(Koniec_Projekt)),IFERROR(IF($D2389=LataProjekcji,IF($F2389&gt;$E2392,$E2392,$F2389),IF($D2392&gt;=$E2392,(IF($D2389&lt;LataProjekcji,IF((SUM(J2390:$K2390)+12)&lt;$E2392,12,$E2392-SUM(J2390:$K2390)),0)),(IF($D2389&lt;LataProjekcji,IF((SUM(J2390:$K2390)+12)&lt;$D2392,12,$D2392-SUM(J2390:$K2390)),0)))),0),0)</f>
        <v>0</v>
      </c>
      <c r="L2390" s="537">
        <f ca="1">IF(AND($G2390,NOT(ISTEXT($G2389)),ISNUMBER(Poczatek),ISNUMBER(Koniec_Projekt)),IFERROR(IF($D2389=LataProjekcji,IF($F2389&gt;$E2392,$E2392,$F2389),IF($D2392&gt;=$E2392,(IF($D2389&lt;LataProjekcji,IF((SUM($K2390:K2390)+12)&lt;$E2392,12,$E2392-SUM($K2390:K2390)),0)),(IF($D2389&lt;LataProjekcji,IF((SUM($K2390:K2390)+12)&lt;$D2392,12,$D2392-SUM($K2390:K2390)),0)))),0),0)</f>
        <v>0</v>
      </c>
      <c r="M2390" s="537">
        <f ca="1">IF(AND($G2390,NOT(ISTEXT($G2389)),ISNUMBER(Poczatek),ISNUMBER(Koniec_Projekt)),IFERROR(IF($D2389=LataProjekcji,IF($F2389&gt;$E2392,$E2392,$F2389),IF($D2392&gt;=$E2392,(IF($D2389&lt;LataProjekcji,IF((SUM($K2390:L2390)+12)&lt;$E2392,12,$E2392-SUM($K2390:L2390)),0)),(IF($D2389&lt;LataProjekcji,IF((SUM($K2390:L2390)+12)&lt;$D2392,12,$D2392-SUM($K2390:L2390)),0)))),0),0)</f>
        <v>0</v>
      </c>
      <c r="N2390" s="537">
        <f ca="1">IF(AND($G2390,NOT(ISTEXT($G2389)),ISNUMBER(Poczatek),ISNUMBER(Koniec_Projekt)),IFERROR(IF($D2389=LataProjekcji,IF($F2389&gt;$E2392,$E2392,$F2389),IF($D2392&gt;=$E2392,(IF($D2389&lt;LataProjekcji,IF((SUM($K2390:M2390)+12)&lt;$E2392,12,$E2392-SUM($K2390:M2390)),0)),(IF($D2389&lt;LataProjekcji,IF((SUM($K2390:M2390)+12)&lt;$D2392,12,$D2392-SUM($K2390:M2390)),0)))),0),0)</f>
        <v>0</v>
      </c>
      <c r="O2390" s="537">
        <f ca="1">IF(AND($G2390,NOT(ISTEXT($G2389)),ISNUMBER(Poczatek),ISNUMBER(Koniec_Projekt)),IFERROR(IF($D2389=LataProjekcji,IF($F2389&gt;$E2392,$E2392,$F2389),IF($D2392&gt;=$E2392,(IF($D2389&lt;LataProjekcji,IF((SUM($K2390:N2390)+12)&lt;$E2392,12,$E2392-SUM($K2390:N2390)),0)),(IF($D2389&lt;LataProjekcji,IF((SUM($K2390:N2390)+12)&lt;$D2392,12,$D2392-SUM($K2390:N2390)),0)))),0),0)</f>
        <v>0</v>
      </c>
      <c r="P2390" s="537">
        <f ca="1">IF(AND($G2390,NOT(ISTEXT($G2389)),ISNUMBER(Poczatek),ISNUMBER(Koniec_Projekt)),IFERROR(IF($D2389=LataProjekcji,IF($F2389&gt;$E2392,$E2392,$F2389),IF($D2392&gt;=$E2392,(IF($D2389&lt;LataProjekcji,IF((SUM($K2390:O2390)+12)&lt;$E2392,12,$E2392-SUM($K2390:O2390)),0)),(IF($D2389&lt;LataProjekcji,IF((SUM($K2390:O2390)+12)&lt;$D2392,12,$D2392-SUM($K2390:O2390)),0)))),0),0)</f>
        <v>0</v>
      </c>
      <c r="Q2390" s="537">
        <f ca="1">IF(AND($G2390,NOT(ISTEXT($G2389)),ISNUMBER(Poczatek),ISNUMBER(Koniec_Projekt)),IFERROR(IF($D2389=LataProjekcji,IF($F2389&gt;$E2392,$E2392,$F2389),IF($D2392&gt;=$E2392,(IF($D2389&lt;LataProjekcji,IF((SUM($K2390:P2390)+12)&lt;$E2392,12,$E2392-SUM($K2390:P2390)),0)),(IF($D2389&lt;LataProjekcji,IF((SUM($K2390:P2390)+12)&lt;$D2392,12,$D2392-SUM($K2390:P2390)),0)))),0),0)</f>
        <v>0</v>
      </c>
      <c r="R2390" s="537">
        <f ca="1">IF(AND($G2390,NOT(ISTEXT($G2389)),ISNUMBER(Poczatek),ISNUMBER(Koniec_Projekt)),IFERROR(IF($D2389=LataProjekcji,IF($F2389&gt;$E2392,$E2392,$F2389),IF($D2392&gt;=$E2392,(IF($D2389&lt;LataProjekcji,IF((SUM($K2390:Q2390)+12)&lt;$E2392,12,$E2392-SUM($K2390:Q2390)),0)),(IF($D2389&lt;LataProjekcji,IF((SUM($K2390:Q2390)+12)&lt;$D2392,12,$D2392-SUM($K2390:Q2390)),0)))),0),0)</f>
        <v>0</v>
      </c>
      <c r="S2390" s="537">
        <f ca="1">IF(AND($G2390,NOT(ISTEXT($G2389)),ISNUMBER(Poczatek),ISNUMBER(Koniec_Projekt)),IFERROR(IF($D2389=LataProjekcji,IF($F2389&gt;$E2392,$E2392,$F2389),IF($D2392&gt;=$E2392,(IF($D2389&lt;LataProjekcji,IF((SUM($K2390:R2390)+12)&lt;$E2392,12,$E2392-SUM($K2390:R2390)),0)),(IF($D2389&lt;LataProjekcji,IF((SUM($K2390:R2390)+12)&lt;$D2392,12,$D2392-SUM($K2390:R2390)),0)))),0),0)</f>
        <v>0</v>
      </c>
      <c r="T2390" s="537">
        <f ca="1">IF(AND($G2390,NOT(ISTEXT($G2389)),ISNUMBER(Poczatek),ISNUMBER(Koniec_Projekt)),IFERROR(IF($D2389=LataProjekcji,IF($F2389&gt;$E2392,$E2392,$F2389),IF($D2392&gt;=$E2392,(IF($D2389&lt;LataProjekcji,IF((SUM($K2390:S2390)+12)&lt;$E2392,12,$E2392-SUM($K2390:S2390)),0)),(IF($D2389&lt;LataProjekcji,IF((SUM($K2390:S2390)+12)&lt;$D2392,12,$D2392-SUM($K2390:S2390)),0)))),0),0)</f>
        <v>0</v>
      </c>
      <c r="U2390" s="537">
        <f ca="1">IF(AND($G2390,NOT(ISTEXT($G2389)),ISNUMBER(Poczatek),ISNUMBER(Koniec_Projekt)),IFERROR(IF($D2389=LataProjekcji,IF($F2389&gt;$E2392,$E2392,$F2389),IF($D2392&gt;=$E2392,(IF($D2389&lt;LataProjekcji,IF((SUM($K2390:T2390)+12)&lt;$E2392,12,$E2392-SUM($K2390:T2390)),0)),(IF($D2389&lt;LataProjekcji,IF((SUM($K2390:T2390)+12)&lt;$D2392,12,$D2392-SUM($K2390:T2390)),0)))),0),0)</f>
        <v>0</v>
      </c>
      <c r="V2390" s="537">
        <f ca="1">IF(AND($G2390,NOT(ISTEXT($G2389)),ISNUMBER(Poczatek),ISNUMBER(Koniec_Projekt)),IFERROR(IF($D2389=LataProjekcji,IF($F2389&gt;$E2392,$E2392,$F2389),IF($D2392&gt;=$E2392,(IF($D2389&lt;LataProjekcji,IF((SUM($K2390:U2390)+12)&lt;$E2392,12,$E2392-SUM($K2390:U2390)),0)),(IF($D2389&lt;LataProjekcji,IF((SUM($K2390:U2390)+12)&lt;$D2392,12,$D2392-SUM($K2390:U2390)),0)))),0),0)</f>
        <v>0</v>
      </c>
      <c r="W2390" s="537">
        <f ca="1">IF(AND($G2390,NOT(ISTEXT($G2389)),ISNUMBER(Poczatek),ISNUMBER(Koniec_Projekt)),IFERROR(IF($D2389=LataProjekcji,IF($F2389&gt;$E2392,$E2392,$F2389),IF($D2392&gt;=$E2392,(IF($D2389&lt;LataProjekcji,IF((SUM($K2390:V2390)+12)&lt;$E2392,12,$E2392-SUM($K2390:V2390)),0)),(IF($D2389&lt;LataProjekcji,IF((SUM($K2390:V2390)+12)&lt;$D2392,12,$D2392-SUM($K2390:V2390)),0)))),0),0)</f>
        <v>0</v>
      </c>
      <c r="X2390" s="537">
        <f ca="1">IF(AND($G2390,NOT(ISTEXT($G2389)),ISNUMBER(Poczatek),ISNUMBER(Koniec_Projekt)),IFERROR(IF($D2389=LataProjekcji,IF($F2389&gt;$E2392,$E2392,$F2389),IF($D2392&gt;=$E2392,(IF($D2389&lt;LataProjekcji,IF((SUM($K2390:W2390)+12)&lt;$E2392,12,$E2392-SUM($K2390:W2390)),0)),(IF($D2389&lt;LataProjekcji,IF((SUM($K2390:W2390)+12)&lt;$D2392,12,$D2392-SUM($K2390:W2390)),0)))),0),0)</f>
        <v>0</v>
      </c>
      <c r="Y2390" s="537">
        <f ca="1">IF(AND($G2390,NOT(ISTEXT($G2389)),ISNUMBER(Poczatek),ISNUMBER(Koniec_Projekt)),IFERROR(IF($D2389=LataProjekcji,IF($F2389&gt;$E2392,$E2392,$F2389),IF($D2392&gt;=$E2392,(IF($D2389&lt;LataProjekcji,IF((SUM($K2390:X2390)+12)&lt;$E2392,12,$E2392-SUM($K2390:X2390)),0)),(IF($D2389&lt;LataProjekcji,IF((SUM($K2390:X2390)+12)&lt;$D2392,12,$D2392-SUM($K2390:X2390)),0)))),0),0)</f>
        <v>0</v>
      </c>
      <c r="Z2390" s="537">
        <f ca="1">IF(AND($G2390,NOT(ISTEXT($G2389)),ISNUMBER(Poczatek),ISNUMBER(Koniec_Projekt)),IFERROR(IF($D2389=LataProjekcji,IF($F2389&gt;$E2392,$E2392,$F2389),IF($D2392&gt;=$E2392,(IF($D2389&lt;LataProjekcji,IF((SUM($K2390:Y2390)+12)&lt;$E2392,12,$E2392-SUM($K2390:Y2390)),0)),(IF($D2389&lt;LataProjekcji,IF((SUM($K2390:Y2390)+12)&lt;$D2392,12,$D2392-SUM($K2390:Y2390)),0)))),0),0)</f>
        <v>0</v>
      </c>
      <c r="AA2390" s="537">
        <f ca="1">IF(AND($G2390,NOT(ISTEXT($G2389)),ISNUMBER(Poczatek),ISNUMBER(Koniec_Projekt)),IFERROR(IF($D2389=LataProjekcji,IF($F2389&gt;$E2392,$E2392,$F2389),IF($D2392&gt;=$E2392,(IF($D2389&lt;LataProjekcji,IF((SUM($K2390:Z2390)+12)&lt;$E2392,12,$E2392-SUM($K2390:Z2390)),0)),(IF($D2389&lt;LataProjekcji,IF((SUM($K2390:Z2390)+12)&lt;$D2392,12,$D2392-SUM($K2390:Z2390)),0)))),0),0)</f>
        <v>0</v>
      </c>
      <c r="AB2390" s="537">
        <f ca="1">IF(AND($G2390,NOT(ISTEXT($G2389)),ISNUMBER(Poczatek),ISNUMBER(Koniec_Projekt)),IFERROR(IF($D2389=LataProjekcji,IF($F2389&gt;$E2392,$E2392,$F2389),IF($D2392&gt;=$E2392,(IF($D2389&lt;LataProjekcji,IF((SUM($K2390:AA2390)+12)&lt;$E2392,12,$E2392-SUM($K2390:AA2390)),0)),(IF($D2389&lt;LataProjekcji,IF((SUM($K2390:AA2390)+12)&lt;$D2392,12,$D2392-SUM($K2390:AA2390)),0)))),0),0)</f>
        <v>0</v>
      </c>
      <c r="AC2390" s="537">
        <f ca="1">IF(AND($G2390,NOT(ISTEXT($G2389)),ISNUMBER(Poczatek),ISNUMBER(Koniec_Projekt)),IFERROR(IF($D2389=LataProjekcji,IF($F2389&gt;$E2392,$E2392,$F2389),IF($D2392&gt;=$E2392,(IF($D2389&lt;LataProjekcji,IF((SUM($K2390:AB2390)+12)&lt;$E2392,12,$E2392-SUM($K2390:AB2390)),0)),(IF($D2389&lt;LataProjekcji,IF((SUM($K2390:AB2390)+12)&lt;$D2392,12,$D2392-SUM($K2390:AB2390)),0)))),0),0)</f>
        <v>0</v>
      </c>
      <c r="AD2390" s="537">
        <f ca="1">IF(AND($G2390,NOT(ISTEXT($G2389)),ISNUMBER(Poczatek),ISNUMBER(Koniec_Projekt)),IFERROR(IF($D2389=LataProjekcji,IF($F2389&gt;$E2392,$E2392,$F2389),IF($D2392&gt;=$E2392,(IF($D2389&lt;LataProjekcji,IF((SUM($K2390:AC2390)+12)&lt;$E2392,12,$E2392-SUM($K2390:AC2390)),0)),(IF($D2389&lt;LataProjekcji,IF((SUM($K2390:AC2390)+12)&lt;$D2392,12,$D2392-SUM($K2390:AC2390)),0)))),0),0)</f>
        <v>0</v>
      </c>
      <c r="AE2390" s="537">
        <f ca="1">IF(AND($G2390,NOT(ISTEXT($G2389)),ISNUMBER(Poczatek),ISNUMBER(Koniec_Projekt)),IFERROR(IF($D2389=LataProjekcji,IF($F2389&gt;$E2392,$E2392,$F2389),IF($D2392&gt;=$E2392,(IF($D2389&lt;LataProjekcji,IF((SUM($K2390:AD2390)+12)&lt;$E2392,12,$E2392-SUM($K2390:AD2390)),0)),(IF($D2389&lt;LataProjekcji,IF((SUM($K2390:AD2390)+12)&lt;$D2392,12,$D2392-SUM($K2390:AD2390)),0)))),0),0)</f>
        <v>0</v>
      </c>
    </row>
    <row r="2391" spans="2:31" hidden="1">
      <c r="B2391" s="526" t="s">
        <v>753</v>
      </c>
      <c r="D2391" s="454">
        <f ca="1">D1198</f>
        <v>0</v>
      </c>
      <c r="E2391" s="454">
        <f ca="1">IF(D2390&gt;10,ROUND(D2391/12,2),D2391)</f>
        <v>0</v>
      </c>
      <c r="F2391" s="524">
        <f>Koniec_Projekt</f>
        <v>0</v>
      </c>
      <c r="G2391" s="329">
        <f>Miesiac_Koniec_Projekt</f>
        <v>0</v>
      </c>
      <c r="H2391" s="538" t="b">
        <f ca="1">SUM(K2391:AE2391)=D2390</f>
        <v>1</v>
      </c>
      <c r="I2391" s="1" t="s">
        <v>713</v>
      </c>
      <c r="K2391" s="256">
        <f ca="1">IF(AND($G2390,NOT(ISTEXT($G2389)),ISNUMBER(Poczatek),ISNUMBER(Koniec_Projekt)),IFERROR(IF(LataProjekcji=$F2392,ROUND($D2390,0),ROUND(K2389*$E2391,0)),0),0)</f>
        <v>0</v>
      </c>
      <c r="L2391" s="5">
        <f ca="1">IF(AND($G2390,NOT(ISTEXT($G2389)),ISNUMBER(Poczatek),ISNUMBER(Koniec_Projekt)),IFERROR(IF(LataProjekcji=$F2392,ROUND($D2390-SUM(K2391:$K2391),0),ROUND(L2389*$E2391,0)),0),0)</f>
        <v>0</v>
      </c>
      <c r="M2391" s="5">
        <f ca="1">IF(AND($G2390,NOT(ISTEXT($G2389)),ISNUMBER(Poczatek),ISNUMBER(Koniec_Projekt)),IFERROR(IF(LataProjekcji=$F2392,ROUND($D2390-SUM($K2391:L2391),0),ROUND(M2389*$E2391,0)),0),0)</f>
        <v>0</v>
      </c>
      <c r="N2391" s="5">
        <f ca="1">IF(AND($G2390,NOT(ISTEXT($G2389)),ISNUMBER(Poczatek),ISNUMBER(Koniec_Projekt)),IFERROR(IF(LataProjekcji=$F2392,ROUND($D2390-SUM($K2391:M2391),0),ROUND(N2389*$E2391,0)),0),0)</f>
        <v>0</v>
      </c>
      <c r="O2391" s="5">
        <f ca="1">IF(AND($G2390,NOT(ISTEXT($G2389)),ISNUMBER(Poczatek),ISNUMBER(Koniec_Projekt)),IFERROR(IF(LataProjekcji=$F2392,ROUND($D2390-SUM($K2391:N2391),0),ROUND(O2389*$E2391,0)),0),0)</f>
        <v>0</v>
      </c>
      <c r="P2391" s="5">
        <f ca="1">IF(AND($G2390,NOT(ISTEXT($G2389)),ISNUMBER(Poczatek),ISNUMBER(Koniec_Projekt)),IFERROR(IF(LataProjekcji=$F2392,ROUND($D2390-SUM($K2391:O2391),0),ROUND(P2389*$E2391,0)),0),0)</f>
        <v>0</v>
      </c>
      <c r="Q2391" s="5">
        <f ca="1">IF(AND($G2390,NOT(ISTEXT($G2389)),ISNUMBER(Poczatek),ISNUMBER(Koniec_Projekt)),IFERROR(IF(LataProjekcji=$F2392,ROUND($D2390-SUM($K2391:P2391),0),ROUND(Q2389*$E2391,0)),0),0)</f>
        <v>0</v>
      </c>
      <c r="R2391" s="5">
        <f ca="1">IF(AND($G2390,NOT(ISTEXT($G2389)),ISNUMBER(Poczatek),ISNUMBER(Koniec_Projekt)),IFERROR(IF(LataProjekcji=$F2392,ROUND($D2390-SUM($K2391:Q2391),0),ROUND(R2389*$E2391,0)),0),0)</f>
        <v>0</v>
      </c>
      <c r="S2391" s="5">
        <f ca="1">IF(AND($G2390,NOT(ISTEXT($G2389)),ISNUMBER(Poczatek),ISNUMBER(Koniec_Projekt)),IFERROR(IF(LataProjekcji=$F2392,ROUND($D2390-SUM($K2391:R2391),0),ROUND(S2389*$E2391,0)),0),0)</f>
        <v>0</v>
      </c>
      <c r="T2391" s="5">
        <f ca="1">IF(AND($G2390,NOT(ISTEXT($G2389)),ISNUMBER(Poczatek),ISNUMBER(Koniec_Projekt)),IFERROR(IF(LataProjekcji=$F2392,ROUND($D2390-SUM($K2391:S2391),0),ROUND(T2389*$E2391,0)),0),0)</f>
        <v>0</v>
      </c>
      <c r="U2391" s="5">
        <f ca="1">IF(AND($G2390,NOT(ISTEXT($G2389)),ISNUMBER(Poczatek),ISNUMBER(Koniec_Projekt)),IFERROR(IF(LataProjekcji=$F2392,ROUND($D2390-SUM($K2391:T2391),0),ROUND(U2389*$E2391,0)),0),0)</f>
        <v>0</v>
      </c>
      <c r="V2391" s="5">
        <f ca="1">IF(AND($G2390,NOT(ISTEXT($G2389)),ISNUMBER(Poczatek),ISNUMBER(Koniec_Projekt)),IFERROR(IF(LataProjekcji=$F2392,ROUND($D2390-SUM($K2391:U2391),0),ROUND(V2389*$E2391,0)),0),0)</f>
        <v>0</v>
      </c>
      <c r="W2391" s="5">
        <f ca="1">IF(AND($G2390,NOT(ISTEXT($G2389)),ISNUMBER(Poczatek),ISNUMBER(Koniec_Projekt)),IFERROR(IF(LataProjekcji=$F2392,ROUND($D2390-SUM($K2391:V2391),0),ROUND(W2389*$E2391,0)),0),0)</f>
        <v>0</v>
      </c>
      <c r="X2391" s="5">
        <f ca="1">IF(AND($G2390,NOT(ISTEXT($G2389)),ISNUMBER(Poczatek),ISNUMBER(Koniec_Projekt)),IFERROR(IF(LataProjekcji=$F2392,ROUND($D2390-SUM($K2391:W2391),0),ROUND(X2389*$E2391,0)),0),0)</f>
        <v>0</v>
      </c>
      <c r="Y2391" s="5">
        <f ca="1">IF(AND($G2390,NOT(ISTEXT($G2389)),ISNUMBER(Poczatek),ISNUMBER(Koniec_Projekt)),IFERROR(IF(LataProjekcji=$F2392,ROUND($D2390-SUM($K2391:X2391),0),ROUND(Y2389*$E2391,0)),0),0)</f>
        <v>0</v>
      </c>
      <c r="Z2391" s="5">
        <f ca="1">IF(AND($G2390,NOT(ISTEXT($G2389)),ISNUMBER(Poczatek),ISNUMBER(Koniec_Projekt)),IFERROR(IF(LataProjekcji=$F2392,ROUND($D2390-SUM($K2391:Y2391),0),ROUND(Z2389*$E2391,0)),0),0)</f>
        <v>0</v>
      </c>
      <c r="AA2391" s="5">
        <f ca="1">IF(AND($G2390,NOT(ISTEXT($G2389)),ISNUMBER(Poczatek),ISNUMBER(Koniec_Projekt)),IFERROR(IF(LataProjekcji=$F2392,ROUND($D2390-SUM($K2391:Z2391),0),ROUND(AA2389*$E2391,0)),0),0)</f>
        <v>0</v>
      </c>
      <c r="AB2391" s="5">
        <f ca="1">IF(AND($G2390,NOT(ISTEXT($G2389)),ISNUMBER(Poczatek),ISNUMBER(Koniec_Projekt)),IFERROR(IF(LataProjekcji=$F2392,ROUND($D2390-SUM($K2391:AA2391),0),ROUND(AB2389*$E2391,0)),0),0)</f>
        <v>0</v>
      </c>
      <c r="AC2391" s="5">
        <f ca="1">IF(AND($G2390,NOT(ISTEXT($G2389)),ISNUMBER(Poczatek),ISNUMBER(Koniec_Projekt)),IFERROR(IF(LataProjekcji=$F2392,ROUND($D2390-SUM($K2391:AB2391),0),ROUND(AC2389*$E2391,0)),0),0)</f>
        <v>0</v>
      </c>
      <c r="AD2391" s="5">
        <f ca="1">IF(AND($G2390,NOT(ISTEXT($G2389)),ISNUMBER(Poczatek),ISNUMBER(Koniec_Projekt)),IFERROR(IF(LataProjekcji=$F2392,ROUND($D2390-SUM($K2391:AC2391),0),ROUND(AD2389*$E2391,0)),0),0)</f>
        <v>0</v>
      </c>
      <c r="AE2391" s="5">
        <f ca="1">IF(AND($G2390,NOT(ISTEXT($G2389)),ISNUMBER(Poczatek),ISNUMBER(Koniec_Projekt)),IFERROR(IF(LataProjekcji=$F2392,ROUND($D2390-SUM($K2391:AD2391),0),ROUND(AE2389*$E2391,0)),0),0)</f>
        <v>0</v>
      </c>
    </row>
    <row r="2392" spans="2:31" hidden="1">
      <c r="B2392" s="526" t="s">
        <v>751</v>
      </c>
      <c r="D2392" s="1">
        <f ca="1">IFERROR(ROUNDUP(D2390/E2391,0),0)</f>
        <v>0</v>
      </c>
      <c r="E2392" s="1">
        <f ca="1">IF(D2392=0,0,DATEDIF(DATE(D2389,E2389,1),DATE(F2391,G2391,1),"m"))</f>
        <v>0</v>
      </c>
      <c r="F2392" s="1" t="str">
        <f ca="1">IFERROR(YEAR(G2389),"brak daty")</f>
        <v>brak daty</v>
      </c>
      <c r="G2392" s="1" t="str">
        <f ca="1">IFERROR(MONTH(G2389),"brak daty")</f>
        <v>brak daty</v>
      </c>
      <c r="H2392" s="5"/>
      <c r="I2392" s="1" t="s">
        <v>425</v>
      </c>
      <c r="K2392" s="5">
        <f ca="1">IF(AND($G2390,NOT(ISTEXT($G2389)),ISNUMBER(Poczatek),ISNUMBER(Koniec_Projekt)),IFERROR(IF(LataProjekcji=$F2391,IF(AND($G2391=$G2392,$F2391=$F2392),ROUND($D2390-SUM($K2392),0),ROUND(K2390*$E2391,0)),IF(LataProjekcji&gt;$F2391,0,ROUND(K2390*$E2391,0))),0),0)</f>
        <v>0</v>
      </c>
      <c r="L2392" s="5">
        <f ca="1">IF(AND($G2390,NOT(ISTEXT($G2389)),ISNUMBER(Poczatek),ISNUMBER(Koniec_Projekt)),IFERROR(IF(LataProjekcji=$F2391,IF(AND($G2391=$G2392,$F2391=$F2392),ROUND($D2390-SUM($K2392:K2392),0),ROUND(L2390*$E2391,0)),IF(LataProjekcji&gt;$F2391,0,ROUND(L2390*$E2391,0))),0),0)</f>
        <v>0</v>
      </c>
      <c r="M2392" s="5">
        <f ca="1">IF(AND($G2390,NOT(ISTEXT($G2389)),ISNUMBER(Poczatek),ISNUMBER(Koniec_Projekt)),IFERROR(IF(LataProjekcji=$F2391,IF(AND($G2391=$G2392,$F2391=$F2392),ROUND($D2390-SUM($K2392:L2392),0),ROUND(M2390*$E2391,0)),IF(LataProjekcji&gt;$F2391,0,ROUND(M2390*$E2391,0))),0),0)</f>
        <v>0</v>
      </c>
      <c r="N2392" s="5">
        <f ca="1">IF(AND($G2390,NOT(ISTEXT($G2389)),ISNUMBER(Poczatek),ISNUMBER(Koniec_Projekt)),IFERROR(IF(LataProjekcji=$F2391,IF(AND($G2391=$G2392,$F2391=$F2392),ROUND($D2390-SUM($K2392:M2392),0),ROUND(N2390*$E2391,0)),IF(LataProjekcji&gt;$F2391,0,ROUND(N2390*$E2391,0))),0),0)</f>
        <v>0</v>
      </c>
      <c r="O2392" s="5">
        <f ca="1">IF(AND($G2390,NOT(ISTEXT($G2389)),ISNUMBER(Poczatek),ISNUMBER(Koniec_Projekt)),IFERROR(IF(LataProjekcji=$F2391,IF(AND($G2391=$G2392,$F2391=$F2392),ROUND($D2390-SUM($K2392:N2392),0),ROUND(O2390*$E2391,0)),IF(LataProjekcji&gt;$F2391,0,ROUND(O2390*$E2391,0))),0),0)</f>
        <v>0</v>
      </c>
      <c r="P2392" s="5">
        <f ca="1">IF(AND($G2390,NOT(ISTEXT($G2389)),ISNUMBER(Poczatek),ISNUMBER(Koniec_Projekt)),IFERROR(IF(LataProjekcji=$F2391,IF(AND($G2391=$G2392,$F2391=$F2392),ROUND($D2390-SUM($K2392:O2392),0),ROUND(P2390*$E2391,0)),IF(LataProjekcji&gt;$F2391,0,ROUND(P2390*$E2391,0))),0),0)</f>
        <v>0</v>
      </c>
      <c r="Q2392" s="5">
        <f ca="1">IF(AND($G2390,NOT(ISTEXT($G2389)),ISNUMBER(Poczatek),ISNUMBER(Koniec_Projekt)),IFERROR(IF(LataProjekcji=$F2391,IF(AND($G2391=$G2392,$F2391=$F2392),ROUND($D2390-SUM($K2392:P2392),0),ROUND(Q2390*$E2391,0)),IF(LataProjekcji&gt;$F2391,0,ROUND(Q2390*$E2391,0))),0),0)</f>
        <v>0</v>
      </c>
      <c r="R2392" s="5">
        <f ca="1">IF(AND($G2390,NOT(ISTEXT($G2389)),ISNUMBER(Poczatek),ISNUMBER(Koniec_Projekt)),IFERROR(IF(LataProjekcji=$F2391,IF(AND($G2391=$G2392,$F2391=$F2392),ROUND($D2390-SUM($K2392:Q2392),0),ROUND(R2390*$E2391,0)),IF(LataProjekcji&gt;$F2391,0,ROUND(R2390*$E2391,0))),0),0)</f>
        <v>0</v>
      </c>
      <c r="S2392" s="5">
        <f ca="1">IF(AND($G2390,NOT(ISTEXT($G2389)),ISNUMBER(Poczatek),ISNUMBER(Koniec_Projekt)),IFERROR(IF(LataProjekcji=$F2391,IF(AND($G2391=$G2392,$F2391=$F2392),ROUND($D2390-SUM($K2392:R2392),0),ROUND(S2390*$E2391,0)),IF(LataProjekcji&gt;$F2391,0,ROUND(S2390*$E2391,0))),0),0)</f>
        <v>0</v>
      </c>
      <c r="T2392" s="5">
        <f ca="1">IF(AND($G2390,NOT(ISTEXT($G2389)),ISNUMBER(Poczatek),ISNUMBER(Koniec_Projekt)),IFERROR(IF(LataProjekcji=$F2391,IF(AND($G2391=$G2392,$F2391=$F2392),ROUND($D2390-SUM($K2392:S2392),0),ROUND(T2390*$E2391,0)),IF(LataProjekcji&gt;$F2391,0,ROUND(T2390*$E2391,0))),0),0)</f>
        <v>0</v>
      </c>
      <c r="U2392" s="5">
        <f ca="1">IF(AND($G2390,NOT(ISTEXT($G2389)),ISNUMBER(Poczatek),ISNUMBER(Koniec_Projekt)),IFERROR(IF(LataProjekcji=$F2391,IF(AND($G2391=$G2392,$F2391=$F2392),ROUND($D2390-SUM($K2392:T2392),0),ROUND(U2390*$E2391,0)),IF(LataProjekcji&gt;$F2391,0,ROUND(U2390*$E2391,0))),0),0)</f>
        <v>0</v>
      </c>
      <c r="V2392" s="5">
        <f ca="1">IF(AND($G2390,NOT(ISTEXT($G2389)),ISNUMBER(Poczatek),ISNUMBER(Koniec_Projekt)),IFERROR(IF(LataProjekcji=$F2391,IF(AND($G2391=$G2392,$F2391=$F2392),ROUND($D2390-SUM($K2392:U2392),0),ROUND(V2390*$E2391,0)),IF(LataProjekcji&gt;$F2391,0,ROUND(V2390*$E2391,0))),0),0)</f>
        <v>0</v>
      </c>
      <c r="W2392" s="5">
        <f ca="1">IF(AND($G2390,NOT(ISTEXT($G2389)),ISNUMBER(Poczatek),ISNUMBER(Koniec_Projekt)),IFERROR(IF(LataProjekcji=$F2391,IF(AND($G2391=$G2392,$F2391=$F2392),ROUND($D2390-SUM($K2392:V2392),0),ROUND(W2390*$E2391,0)),IF(LataProjekcji&gt;$F2391,0,ROUND(W2390*$E2391,0))),0),0)</f>
        <v>0</v>
      </c>
      <c r="X2392" s="5">
        <f ca="1">IF(AND($G2390,NOT(ISTEXT($G2389)),ISNUMBER(Poczatek),ISNUMBER(Koniec_Projekt)),IFERROR(IF(LataProjekcji=$F2391,IF(AND($G2391=$G2392,$F2391=$F2392),ROUND($D2390-SUM($K2392:W2392),0),ROUND(X2390*$E2391,0)),IF(LataProjekcji&gt;$F2391,0,ROUND(X2390*$E2391,0))),0),0)</f>
        <v>0</v>
      </c>
      <c r="Y2392" s="5">
        <f ca="1">IF(AND($G2390,NOT(ISTEXT($G2389)),ISNUMBER(Poczatek),ISNUMBER(Koniec_Projekt)),IFERROR(IF(LataProjekcji=$F2391,IF(AND($G2391=$G2392,$F2391=$F2392),ROUND($D2390-SUM($K2392:X2392),0),ROUND(Y2390*$E2391,0)),IF(LataProjekcji&gt;$F2391,0,ROUND(Y2390*$E2391,0))),0),0)</f>
        <v>0</v>
      </c>
      <c r="Z2392" s="5">
        <f ca="1">IF(AND($G2390,NOT(ISTEXT($G2389)),ISNUMBER(Poczatek),ISNUMBER(Koniec_Projekt)),IFERROR(IF(LataProjekcji=$F2391,IF(AND($G2391=$G2392,$F2391=$F2392),ROUND($D2390-SUM($K2392:Y2392),0),ROUND(Z2390*$E2391,0)),IF(LataProjekcji&gt;$F2391,0,ROUND(Z2390*$E2391,0))),0),0)</f>
        <v>0</v>
      </c>
      <c r="AA2392" s="5">
        <f ca="1">IF(AND($G2390,NOT(ISTEXT($G2389)),ISNUMBER(Poczatek),ISNUMBER(Koniec_Projekt)),IFERROR(IF(LataProjekcji=$F2391,IF(AND($G2391=$G2392,$F2391=$F2392),ROUND($D2390-SUM($K2392:Z2392),0),ROUND(AA2390*$E2391,0)),IF(LataProjekcji&gt;$F2391,0,ROUND(AA2390*$E2391,0))),0),0)</f>
        <v>0</v>
      </c>
      <c r="AB2392" s="5">
        <f ca="1">IF(AND($G2390,NOT(ISTEXT($G2389)),ISNUMBER(Poczatek),ISNUMBER(Koniec_Projekt)),IFERROR(IF(LataProjekcji=$F2391,IF(AND($G2391=$G2392,$F2391=$F2392),ROUND($D2390-SUM($K2392:AA2392),0),ROUND(AB2390*$E2391,0)),IF(LataProjekcji&gt;$F2391,0,ROUND(AB2390*$E2391,0))),0),0)</f>
        <v>0</v>
      </c>
      <c r="AC2392" s="5">
        <f ca="1">IF(AND($G2390,NOT(ISTEXT($G2389)),ISNUMBER(Poczatek),ISNUMBER(Koniec_Projekt)),IFERROR(IF(LataProjekcji=$F2391,IF(AND($G2391=$G2392,$F2391=$F2392),ROUND($D2390-SUM($K2392:AB2392),0),ROUND(AC2390*$E2391,0)),IF(LataProjekcji&gt;$F2391,0,ROUND(AC2390*$E2391,0))),0),0)</f>
        <v>0</v>
      </c>
      <c r="AD2392" s="5">
        <f ca="1">IF(AND($G2390,NOT(ISTEXT($G2389)),ISNUMBER(Poczatek),ISNUMBER(Koniec_Projekt)),IFERROR(IF(LataProjekcji=$F2391,IF(AND($G2391=$G2392,$F2391=$F2392),ROUND($D2390-SUM($K2392:AC2392),0),ROUND(AD2390*$E2391,0)),IF(LataProjekcji&gt;$F2391,0,ROUND(AD2390*$E2391,0))),0),0)</f>
        <v>0</v>
      </c>
      <c r="AE2392" s="5">
        <f ca="1">IF(AND($G2390,NOT(ISTEXT($G2389)),ISNUMBER(Poczatek),ISNUMBER(Koniec_Projekt)),IFERROR(IF(LataProjekcji=$F2391,IF(AND($G2391=$G2392,$F2391=$F2392),ROUND($D2390-SUM($K2392:AD2392),0),ROUND(AE2390*$E2391,0)),IF(LataProjekcji&gt;$F2391,0,ROUND(AE2390*$E2391,0))),0),0)</f>
        <v>0</v>
      </c>
    </row>
    <row r="2393" spans="2:31" ht="12.5" hidden="1" thickBot="1">
      <c r="B2393" s="527" t="s">
        <v>865</v>
      </c>
      <c r="C2393" s="528"/>
      <c r="D2393" s="529">
        <f ca="1">IF(D2390&gt;10,ROUND((D2392-1)*E2391,0),E2391)</f>
        <v>0</v>
      </c>
      <c r="E2393" s="529">
        <f ca="1">D2390-D2393</f>
        <v>0</v>
      </c>
      <c r="F2393" s="528"/>
      <c r="G2393" s="669">
        <f ca="1">OFFSET($C$195,$D2388,0)</f>
        <v>0</v>
      </c>
      <c r="H2393" s="528"/>
      <c r="I2393" s="528"/>
      <c r="J2393" s="528"/>
      <c r="K2393" s="528"/>
      <c r="L2393" s="528"/>
      <c r="M2393" s="528"/>
      <c r="N2393" s="528"/>
      <c r="O2393" s="528"/>
      <c r="P2393" s="528"/>
      <c r="Q2393" s="528"/>
      <c r="R2393" s="528"/>
      <c r="S2393" s="528"/>
      <c r="T2393" s="528"/>
      <c r="U2393" s="528"/>
      <c r="V2393" s="528"/>
      <c r="W2393" s="528"/>
      <c r="X2393" s="528"/>
      <c r="Y2393" s="528"/>
      <c r="Z2393" s="528"/>
      <c r="AA2393" s="528"/>
      <c r="AB2393" s="528"/>
      <c r="AC2393" s="528"/>
      <c r="AD2393" s="528"/>
      <c r="AE2393" s="528"/>
    </row>
    <row r="2394" spans="2:31" ht="12.5" hidden="1" thickTop="1"/>
    <row r="2395" spans="2:31" ht="12.5" hidden="1" thickBot="1">
      <c r="B2395" s="530" t="str">
        <f ca="1">"nazwa ST: "&amp;B1202</f>
        <v>nazwa ST: 0</v>
      </c>
      <c r="C2395" s="530"/>
      <c r="D2395" s="531">
        <f>D1202</f>
        <v>4</v>
      </c>
      <c r="E2395" s="530"/>
      <c r="F2395" s="530"/>
      <c r="G2395" s="530"/>
      <c r="H2395" s="530"/>
      <c r="I2395" s="530"/>
      <c r="J2395" s="530"/>
      <c r="K2395" s="539" t="str">
        <f t="shared" ref="K2395:AE2395" si="3140">LataProjekcji</f>
        <v>Uzupełnij dane</v>
      </c>
      <c r="L2395" s="539" t="str">
        <f t="shared" si="3140"/>
        <v/>
      </c>
      <c r="M2395" s="539" t="str">
        <f t="shared" si="3140"/>
        <v/>
      </c>
      <c r="N2395" s="539" t="str">
        <f t="shared" si="3140"/>
        <v/>
      </c>
      <c r="O2395" s="539" t="str">
        <f t="shared" si="3140"/>
        <v/>
      </c>
      <c r="P2395" s="539" t="str">
        <f t="shared" si="3140"/>
        <v/>
      </c>
      <c r="Q2395" s="539" t="str">
        <f t="shared" si="3140"/>
        <v/>
      </c>
      <c r="R2395" s="539" t="str">
        <f t="shared" si="3140"/>
        <v/>
      </c>
      <c r="S2395" s="539" t="str">
        <f t="shared" si="3140"/>
        <v/>
      </c>
      <c r="T2395" s="539" t="str">
        <f t="shared" si="3140"/>
        <v/>
      </c>
      <c r="U2395" s="539" t="str">
        <f t="shared" si="3140"/>
        <v/>
      </c>
      <c r="V2395" s="539" t="str">
        <f t="shared" si="3140"/>
        <v/>
      </c>
      <c r="W2395" s="539" t="str">
        <f t="shared" si="3140"/>
        <v/>
      </c>
      <c r="X2395" s="539" t="str">
        <f t="shared" si="3140"/>
        <v/>
      </c>
      <c r="Y2395" s="539" t="str">
        <f t="shared" si="3140"/>
        <v/>
      </c>
      <c r="Z2395" s="539" t="str">
        <f t="shared" si="3140"/>
        <v/>
      </c>
      <c r="AA2395" s="539" t="str">
        <f t="shared" si="3140"/>
        <v/>
      </c>
      <c r="AB2395" s="539" t="str">
        <f t="shared" si="3140"/>
        <v/>
      </c>
      <c r="AC2395" s="539" t="str">
        <f t="shared" si="3140"/>
        <v/>
      </c>
      <c r="AD2395" s="539" t="str">
        <f t="shared" si="3140"/>
        <v/>
      </c>
      <c r="AE2395" s="539" t="str">
        <f t="shared" si="3140"/>
        <v/>
      </c>
    </row>
    <row r="2396" spans="2:31" hidden="1">
      <c r="B2396" s="526" t="s">
        <v>752</v>
      </c>
      <c r="D2396" s="1">
        <f ca="1">D1203</f>
        <v>1900</v>
      </c>
      <c r="E2396" s="1">
        <f ca="1">E1203</f>
        <v>1</v>
      </c>
      <c r="F2396" s="1">
        <f ca="1">IF(D2397&gt;10,F1203,1)</f>
        <v>1</v>
      </c>
      <c r="G2396" s="525" t="str">
        <f ca="1">IF(ISBLANK(OFFSET($E$195,$D2395,0)),"brak daty",IF(D2397&gt;10,EDATE(OFFSET($E$195,$D2395,0),D2399),DATE(D2396,E2396,1)))</f>
        <v>brak daty</v>
      </c>
      <c r="H2396" s="538" t="b">
        <f ca="1">SUM(K2396:AE2396)=D2399</f>
        <v>1</v>
      </c>
      <c r="I2396" s="1" t="s">
        <v>749</v>
      </c>
      <c r="K2396" s="5">
        <f ca="1">IF(AND($G2397,NOT(ISTEXT($G2396)),ISNUMBER(Poczatek),ISNUMBER(Koniec_Projekt)),IFERROR(IF($D2396=LataProjekcji,$F2396,IF($D2396&lt;LataProjekcji,IF((SUM(K2396)+12)&lt;$D2399,12,$D2399-SUM(K2396)),0)),0),0)</f>
        <v>0</v>
      </c>
      <c r="L2396" s="5">
        <f ca="1">IF(AND($G2397,NOT(ISTEXT($G2396)),ISNUMBER(Poczatek),ISNUMBER(Koniec_Projekt)),IFERROR(IF($D2396=LataProjekcji,$F2396,IF($D2396&lt;LataProjekcji,IF((SUM($K2396:K2396)+12)&lt;$D2399,12,$D2399-SUM($K2396:K2396)),0)),0),0)</f>
        <v>0</v>
      </c>
      <c r="M2396" s="5">
        <f ca="1">IF(AND($G2397,NOT(ISTEXT($G2396)),ISNUMBER(Poczatek),ISNUMBER(Koniec_Projekt)),IFERROR(IF($D2396=LataProjekcji,$F2396,IF($D2396&lt;LataProjekcji,IF((SUM($K2396:L2396)+12)&lt;$D2399,12,$D2399-SUM($K2396:L2396)),0)),0),0)</f>
        <v>0</v>
      </c>
      <c r="N2396" s="5">
        <f ca="1">IF(AND($G2397,NOT(ISTEXT($G2396)),ISNUMBER(Poczatek),ISNUMBER(Koniec_Projekt)),IFERROR(IF($D2396=LataProjekcji,$F2396,IF($D2396&lt;LataProjekcji,IF((SUM($K2396:M2396)+12)&lt;$D2399,12,$D2399-SUM($K2396:M2396)),0)),0),0)</f>
        <v>0</v>
      </c>
      <c r="O2396" s="5">
        <f ca="1">IF(AND($G2397,NOT(ISTEXT($G2396)),ISNUMBER(Poczatek),ISNUMBER(Koniec_Projekt)),IFERROR(IF($D2396=LataProjekcji,$F2396,IF($D2396&lt;LataProjekcji,IF((SUM($K2396:N2396)+12)&lt;$D2399,12,$D2399-SUM($K2396:N2396)),0)),0),0)</f>
        <v>0</v>
      </c>
      <c r="P2396" s="5">
        <f ca="1">IF(AND($G2397,NOT(ISTEXT($G2396)),ISNUMBER(Poczatek),ISNUMBER(Koniec_Projekt)),IFERROR(IF($D2396=LataProjekcji,$F2396,IF($D2396&lt;LataProjekcji,IF((SUM($K2396:O2396)+12)&lt;$D2399,12,$D2399-SUM($K2396:O2396)),0)),0),0)</f>
        <v>0</v>
      </c>
      <c r="Q2396" s="5">
        <f ca="1">IF(AND($G2397,NOT(ISTEXT($G2396)),ISNUMBER(Poczatek),ISNUMBER(Koniec_Projekt)),IFERROR(IF($D2396=LataProjekcji,$F2396,IF($D2396&lt;LataProjekcji,IF((SUM($K2396:P2396)+12)&lt;$D2399,12,$D2399-SUM($K2396:P2396)),0)),0),0)</f>
        <v>0</v>
      </c>
      <c r="R2396" s="5">
        <f ca="1">IF(AND($G2397,NOT(ISTEXT($G2396)),ISNUMBER(Poczatek),ISNUMBER(Koniec_Projekt)),IFERROR(IF($D2396=LataProjekcji,$F2396,IF($D2396&lt;LataProjekcji,IF((SUM($K2396:Q2396)+12)&lt;$D2399,12,$D2399-SUM($K2396:Q2396)),0)),0),0)</f>
        <v>0</v>
      </c>
      <c r="S2396" s="5">
        <f ca="1">IF(AND($G2397,NOT(ISTEXT($G2396)),ISNUMBER(Poczatek),ISNUMBER(Koniec_Projekt)),IFERROR(IF($D2396=LataProjekcji,$F2396,IF($D2396&lt;LataProjekcji,IF((SUM($K2396:R2396)+12)&lt;$D2399,12,$D2399-SUM($K2396:R2396)),0)),0),0)</f>
        <v>0</v>
      </c>
      <c r="T2396" s="5">
        <f ca="1">IF(AND($G2397,NOT(ISTEXT($G2396)),ISNUMBER(Poczatek),ISNUMBER(Koniec_Projekt)),IFERROR(IF($D2396=LataProjekcji,$F2396,IF($D2396&lt;LataProjekcji,IF((SUM($K2396:S2396)+12)&lt;$D2399,12,$D2399-SUM($K2396:S2396)),0)),0),0)</f>
        <v>0</v>
      </c>
      <c r="U2396" s="5">
        <f ca="1">IF(AND($G2397,NOT(ISTEXT($G2396)),ISNUMBER(Poczatek),ISNUMBER(Koniec_Projekt)),IFERROR(IF($D2396=LataProjekcji,$F2396,IF($D2396&lt;LataProjekcji,IF((SUM($K2396:T2396)+12)&lt;$D2399,12,$D2399-SUM($K2396:T2396)),0)),0),0)</f>
        <v>0</v>
      </c>
      <c r="V2396" s="5">
        <f ca="1">IF(AND($G2397,NOT(ISTEXT($G2396)),ISNUMBER(Poczatek),ISNUMBER(Koniec_Projekt)),IFERROR(IF($D2396=LataProjekcji,$F2396,IF($D2396&lt;LataProjekcji,IF((SUM($K2396:U2396)+12)&lt;$D2399,12,$D2399-SUM($K2396:U2396)),0)),0),0)</f>
        <v>0</v>
      </c>
      <c r="W2396" s="5">
        <f ca="1">IF(AND($G2397,NOT(ISTEXT($G2396)),ISNUMBER(Poczatek),ISNUMBER(Koniec_Projekt)),IFERROR(IF($D2396=LataProjekcji,$F2396,IF($D2396&lt;LataProjekcji,IF((SUM($K2396:V2396)+12)&lt;$D2399,12,$D2399-SUM($K2396:V2396)),0)),0),0)</f>
        <v>0</v>
      </c>
      <c r="X2396" s="5">
        <f ca="1">IF(AND($G2397,NOT(ISTEXT($G2396)),ISNUMBER(Poczatek),ISNUMBER(Koniec_Projekt)),IFERROR(IF($D2396=LataProjekcji,$F2396,IF($D2396&lt;LataProjekcji,IF((SUM($K2396:W2396)+12)&lt;$D2399,12,$D2399-SUM($K2396:W2396)),0)),0),0)</f>
        <v>0</v>
      </c>
      <c r="Y2396" s="5">
        <f ca="1">IF(AND($G2397,NOT(ISTEXT($G2396)),ISNUMBER(Poczatek),ISNUMBER(Koniec_Projekt)),IFERROR(IF($D2396=LataProjekcji,$F2396,IF($D2396&lt;LataProjekcji,IF((SUM($K2396:X2396)+12)&lt;$D2399,12,$D2399-SUM($K2396:X2396)),0)),0),0)</f>
        <v>0</v>
      </c>
      <c r="Z2396" s="5">
        <f ca="1">IF(AND($G2397,NOT(ISTEXT($G2396)),ISNUMBER(Poczatek),ISNUMBER(Koniec_Projekt)),IFERROR(IF($D2396=LataProjekcji,$F2396,IF($D2396&lt;LataProjekcji,IF((SUM($K2396:Y2396)+12)&lt;$D2399,12,$D2399-SUM($K2396:Y2396)),0)),0),0)</f>
        <v>0</v>
      </c>
      <c r="AA2396" s="5">
        <f ca="1">IF(AND($G2397,NOT(ISTEXT($G2396)),ISNUMBER(Poczatek),ISNUMBER(Koniec_Projekt)),IFERROR(IF($D2396=LataProjekcji,$F2396,IF($D2396&lt;LataProjekcji,IF((SUM($K2396:Z2396)+12)&lt;$D2399,12,$D2399-SUM($K2396:Z2396)),0)),0),0)</f>
        <v>0</v>
      </c>
      <c r="AB2396" s="5">
        <f ca="1">IF(AND($G2397,NOT(ISTEXT($G2396)),ISNUMBER(Poczatek),ISNUMBER(Koniec_Projekt)),IFERROR(IF($D2396=LataProjekcji,$F2396,IF($D2396&lt;LataProjekcji,IF((SUM($K2396:AA2396)+12)&lt;$D2399,12,$D2399-SUM($K2396:AA2396)),0)),0),0)</f>
        <v>0</v>
      </c>
      <c r="AC2396" s="5">
        <f ca="1">IF(AND($G2397,NOT(ISTEXT($G2396)),ISNUMBER(Poczatek),ISNUMBER(Koniec_Projekt)),IFERROR(IF($D2396=LataProjekcji,$F2396,IF($D2396&lt;LataProjekcji,IF((SUM($K2396:AB2396)+12)&lt;$D2399,12,$D2399-SUM($K2396:AB2396)),0)),0),0)</f>
        <v>0</v>
      </c>
      <c r="AD2396" s="5">
        <f ca="1">IF(AND($G2397,NOT(ISTEXT($G2396)),ISNUMBER(Poczatek),ISNUMBER(Koniec_Projekt)),IFERROR(IF($D2396=LataProjekcji,$F2396,IF($D2396&lt;LataProjekcji,IF((SUM($K2396:AC2396)+12)&lt;$D2399,12,$D2399-SUM($K2396:AC2396)),0)),0),0)</f>
        <v>0</v>
      </c>
      <c r="AE2396" s="5">
        <f ca="1">IF(AND($G2397,NOT(ISTEXT($G2396)),ISNUMBER(Poczatek),ISNUMBER(Koniec_Projekt)),IFERROR(IF($D2396=LataProjekcji,$F2396,IF($D2396&lt;LataProjekcji,IF((SUM($K2396:AD2396)+12)&lt;$D2399,12,$D2399-SUM($K2396:AD2396)),0)),0),0)</f>
        <v>0</v>
      </c>
    </row>
    <row r="2397" spans="2:31" hidden="1">
      <c r="B2397" s="526" t="s">
        <v>754</v>
      </c>
      <c r="D2397" s="5">
        <f ca="1">D1204</f>
        <v>0</v>
      </c>
      <c r="E2397" s="454">
        <f ca="1">E1204</f>
        <v>0</v>
      </c>
      <c r="F2397" s="454">
        <f ca="1">F1204</f>
        <v>0</v>
      </c>
      <c r="G2397" s="258" t="b">
        <f ca="1">NOT(ISBLANK(OFFSET($C$195,$D2395,0)))</f>
        <v>0</v>
      </c>
      <c r="H2397" s="538" t="b">
        <f ca="1">SUM(K2397:AE2397)=E2399</f>
        <v>1</v>
      </c>
      <c r="I2397" s="1" t="s">
        <v>750</v>
      </c>
      <c r="K2397" s="537">
        <f ca="1">IF(AND($G2397,NOT(ISTEXT($G2396)),ISNUMBER(Poczatek),ISNUMBER(Koniec_Projekt)),IFERROR(IF($D2396=LataProjekcji,IF($F2396&gt;$E2399,$E2399,$F2396),IF($D2399&gt;=$E2399,(IF($D2396&lt;LataProjekcji,IF((SUM(J2397:$K2397)+12)&lt;$E2399,12,$E2399-SUM(J2397:$K2397)),0)),(IF($D2396&lt;LataProjekcji,IF((SUM(J2397:$K2397)+12)&lt;$D2399,12,$D2399-SUM(J2397:$K2397)),0)))),0),0)</f>
        <v>0</v>
      </c>
      <c r="L2397" s="537">
        <f ca="1">IF(AND($G2397,NOT(ISTEXT($G2396)),ISNUMBER(Poczatek),ISNUMBER(Koniec_Projekt)),IFERROR(IF($D2396=LataProjekcji,IF($F2396&gt;$E2399,$E2399,$F2396),IF($D2399&gt;=$E2399,(IF($D2396&lt;LataProjekcji,IF((SUM($K2397:K2397)+12)&lt;$E2399,12,$E2399-SUM($K2397:K2397)),0)),(IF($D2396&lt;LataProjekcji,IF((SUM($K2397:K2397)+12)&lt;$D2399,12,$D2399-SUM($K2397:K2397)),0)))),0),0)</f>
        <v>0</v>
      </c>
      <c r="M2397" s="537">
        <f ca="1">IF(AND($G2397,NOT(ISTEXT($G2396)),ISNUMBER(Poczatek),ISNUMBER(Koniec_Projekt)),IFERROR(IF($D2396=LataProjekcji,IF($F2396&gt;$E2399,$E2399,$F2396),IF($D2399&gt;=$E2399,(IF($D2396&lt;LataProjekcji,IF((SUM($K2397:L2397)+12)&lt;$E2399,12,$E2399-SUM($K2397:L2397)),0)),(IF($D2396&lt;LataProjekcji,IF((SUM($K2397:L2397)+12)&lt;$D2399,12,$D2399-SUM($K2397:L2397)),0)))),0),0)</f>
        <v>0</v>
      </c>
      <c r="N2397" s="537">
        <f ca="1">IF(AND($G2397,NOT(ISTEXT($G2396)),ISNUMBER(Poczatek),ISNUMBER(Koniec_Projekt)),IFERROR(IF($D2396=LataProjekcji,IF($F2396&gt;$E2399,$E2399,$F2396),IF($D2399&gt;=$E2399,(IF($D2396&lt;LataProjekcji,IF((SUM($K2397:M2397)+12)&lt;$E2399,12,$E2399-SUM($K2397:M2397)),0)),(IF($D2396&lt;LataProjekcji,IF((SUM($K2397:M2397)+12)&lt;$D2399,12,$D2399-SUM($K2397:M2397)),0)))),0),0)</f>
        <v>0</v>
      </c>
      <c r="O2397" s="537">
        <f ca="1">IF(AND($G2397,NOT(ISTEXT($G2396)),ISNUMBER(Poczatek),ISNUMBER(Koniec_Projekt)),IFERROR(IF($D2396=LataProjekcji,IF($F2396&gt;$E2399,$E2399,$F2396),IF($D2399&gt;=$E2399,(IF($D2396&lt;LataProjekcji,IF((SUM($K2397:N2397)+12)&lt;$E2399,12,$E2399-SUM($K2397:N2397)),0)),(IF($D2396&lt;LataProjekcji,IF((SUM($K2397:N2397)+12)&lt;$D2399,12,$D2399-SUM($K2397:N2397)),0)))),0),0)</f>
        <v>0</v>
      </c>
      <c r="P2397" s="537">
        <f ca="1">IF(AND($G2397,NOT(ISTEXT($G2396)),ISNUMBER(Poczatek),ISNUMBER(Koniec_Projekt)),IFERROR(IF($D2396=LataProjekcji,IF($F2396&gt;$E2399,$E2399,$F2396),IF($D2399&gt;=$E2399,(IF($D2396&lt;LataProjekcji,IF((SUM($K2397:O2397)+12)&lt;$E2399,12,$E2399-SUM($K2397:O2397)),0)),(IF($D2396&lt;LataProjekcji,IF((SUM($K2397:O2397)+12)&lt;$D2399,12,$D2399-SUM($K2397:O2397)),0)))),0),0)</f>
        <v>0</v>
      </c>
      <c r="Q2397" s="537">
        <f ca="1">IF(AND($G2397,NOT(ISTEXT($G2396)),ISNUMBER(Poczatek),ISNUMBER(Koniec_Projekt)),IFERROR(IF($D2396=LataProjekcji,IF($F2396&gt;$E2399,$E2399,$F2396),IF($D2399&gt;=$E2399,(IF($D2396&lt;LataProjekcji,IF((SUM($K2397:P2397)+12)&lt;$E2399,12,$E2399-SUM($K2397:P2397)),0)),(IF($D2396&lt;LataProjekcji,IF((SUM($K2397:P2397)+12)&lt;$D2399,12,$D2399-SUM($K2397:P2397)),0)))),0),0)</f>
        <v>0</v>
      </c>
      <c r="R2397" s="537">
        <f ca="1">IF(AND($G2397,NOT(ISTEXT($G2396)),ISNUMBER(Poczatek),ISNUMBER(Koniec_Projekt)),IFERROR(IF($D2396=LataProjekcji,IF($F2396&gt;$E2399,$E2399,$F2396),IF($D2399&gt;=$E2399,(IF($D2396&lt;LataProjekcji,IF((SUM($K2397:Q2397)+12)&lt;$E2399,12,$E2399-SUM($K2397:Q2397)),0)),(IF($D2396&lt;LataProjekcji,IF((SUM($K2397:Q2397)+12)&lt;$D2399,12,$D2399-SUM($K2397:Q2397)),0)))),0),0)</f>
        <v>0</v>
      </c>
      <c r="S2397" s="537">
        <f ca="1">IF(AND($G2397,NOT(ISTEXT($G2396)),ISNUMBER(Poczatek),ISNUMBER(Koniec_Projekt)),IFERROR(IF($D2396=LataProjekcji,IF($F2396&gt;$E2399,$E2399,$F2396),IF($D2399&gt;=$E2399,(IF($D2396&lt;LataProjekcji,IF((SUM($K2397:R2397)+12)&lt;$E2399,12,$E2399-SUM($K2397:R2397)),0)),(IF($D2396&lt;LataProjekcji,IF((SUM($K2397:R2397)+12)&lt;$D2399,12,$D2399-SUM($K2397:R2397)),0)))),0),0)</f>
        <v>0</v>
      </c>
      <c r="T2397" s="537">
        <f ca="1">IF(AND($G2397,NOT(ISTEXT($G2396)),ISNUMBER(Poczatek),ISNUMBER(Koniec_Projekt)),IFERROR(IF($D2396=LataProjekcji,IF($F2396&gt;$E2399,$E2399,$F2396),IF($D2399&gt;=$E2399,(IF($D2396&lt;LataProjekcji,IF((SUM($K2397:S2397)+12)&lt;$E2399,12,$E2399-SUM($K2397:S2397)),0)),(IF($D2396&lt;LataProjekcji,IF((SUM($K2397:S2397)+12)&lt;$D2399,12,$D2399-SUM($K2397:S2397)),0)))),0),0)</f>
        <v>0</v>
      </c>
      <c r="U2397" s="537">
        <f ca="1">IF(AND($G2397,NOT(ISTEXT($G2396)),ISNUMBER(Poczatek),ISNUMBER(Koniec_Projekt)),IFERROR(IF($D2396=LataProjekcji,IF($F2396&gt;$E2399,$E2399,$F2396),IF($D2399&gt;=$E2399,(IF($D2396&lt;LataProjekcji,IF((SUM($K2397:T2397)+12)&lt;$E2399,12,$E2399-SUM($K2397:T2397)),0)),(IF($D2396&lt;LataProjekcji,IF((SUM($K2397:T2397)+12)&lt;$D2399,12,$D2399-SUM($K2397:T2397)),0)))),0),0)</f>
        <v>0</v>
      </c>
      <c r="V2397" s="537">
        <f ca="1">IF(AND($G2397,NOT(ISTEXT($G2396)),ISNUMBER(Poczatek),ISNUMBER(Koniec_Projekt)),IFERROR(IF($D2396=LataProjekcji,IF($F2396&gt;$E2399,$E2399,$F2396),IF($D2399&gt;=$E2399,(IF($D2396&lt;LataProjekcji,IF((SUM($K2397:U2397)+12)&lt;$E2399,12,$E2399-SUM($K2397:U2397)),0)),(IF($D2396&lt;LataProjekcji,IF((SUM($K2397:U2397)+12)&lt;$D2399,12,$D2399-SUM($K2397:U2397)),0)))),0),0)</f>
        <v>0</v>
      </c>
      <c r="W2397" s="537">
        <f ca="1">IF(AND($G2397,NOT(ISTEXT($G2396)),ISNUMBER(Poczatek),ISNUMBER(Koniec_Projekt)),IFERROR(IF($D2396=LataProjekcji,IF($F2396&gt;$E2399,$E2399,$F2396),IF($D2399&gt;=$E2399,(IF($D2396&lt;LataProjekcji,IF((SUM($K2397:V2397)+12)&lt;$E2399,12,$E2399-SUM($K2397:V2397)),0)),(IF($D2396&lt;LataProjekcji,IF((SUM($K2397:V2397)+12)&lt;$D2399,12,$D2399-SUM($K2397:V2397)),0)))),0),0)</f>
        <v>0</v>
      </c>
      <c r="X2397" s="537">
        <f ca="1">IF(AND($G2397,NOT(ISTEXT($G2396)),ISNUMBER(Poczatek),ISNUMBER(Koniec_Projekt)),IFERROR(IF($D2396=LataProjekcji,IF($F2396&gt;$E2399,$E2399,$F2396),IF($D2399&gt;=$E2399,(IF($D2396&lt;LataProjekcji,IF((SUM($K2397:W2397)+12)&lt;$E2399,12,$E2399-SUM($K2397:W2397)),0)),(IF($D2396&lt;LataProjekcji,IF((SUM($K2397:W2397)+12)&lt;$D2399,12,$D2399-SUM($K2397:W2397)),0)))),0),0)</f>
        <v>0</v>
      </c>
      <c r="Y2397" s="537">
        <f ca="1">IF(AND($G2397,NOT(ISTEXT($G2396)),ISNUMBER(Poczatek),ISNUMBER(Koniec_Projekt)),IFERROR(IF($D2396=LataProjekcji,IF($F2396&gt;$E2399,$E2399,$F2396),IF($D2399&gt;=$E2399,(IF($D2396&lt;LataProjekcji,IF((SUM($K2397:X2397)+12)&lt;$E2399,12,$E2399-SUM($K2397:X2397)),0)),(IF($D2396&lt;LataProjekcji,IF((SUM($K2397:X2397)+12)&lt;$D2399,12,$D2399-SUM($K2397:X2397)),0)))),0),0)</f>
        <v>0</v>
      </c>
      <c r="Z2397" s="537">
        <f ca="1">IF(AND($G2397,NOT(ISTEXT($G2396)),ISNUMBER(Poczatek),ISNUMBER(Koniec_Projekt)),IFERROR(IF($D2396=LataProjekcji,IF($F2396&gt;$E2399,$E2399,$F2396),IF($D2399&gt;=$E2399,(IF($D2396&lt;LataProjekcji,IF((SUM($K2397:Y2397)+12)&lt;$E2399,12,$E2399-SUM($K2397:Y2397)),0)),(IF($D2396&lt;LataProjekcji,IF((SUM($K2397:Y2397)+12)&lt;$D2399,12,$D2399-SUM($K2397:Y2397)),0)))),0),0)</f>
        <v>0</v>
      </c>
      <c r="AA2397" s="537">
        <f ca="1">IF(AND($G2397,NOT(ISTEXT($G2396)),ISNUMBER(Poczatek),ISNUMBER(Koniec_Projekt)),IFERROR(IF($D2396=LataProjekcji,IF($F2396&gt;$E2399,$E2399,$F2396),IF($D2399&gt;=$E2399,(IF($D2396&lt;LataProjekcji,IF((SUM($K2397:Z2397)+12)&lt;$E2399,12,$E2399-SUM($K2397:Z2397)),0)),(IF($D2396&lt;LataProjekcji,IF((SUM($K2397:Z2397)+12)&lt;$D2399,12,$D2399-SUM($K2397:Z2397)),0)))),0),0)</f>
        <v>0</v>
      </c>
      <c r="AB2397" s="537">
        <f ca="1">IF(AND($G2397,NOT(ISTEXT($G2396)),ISNUMBER(Poczatek),ISNUMBER(Koniec_Projekt)),IFERROR(IF($D2396=LataProjekcji,IF($F2396&gt;$E2399,$E2399,$F2396),IF($D2399&gt;=$E2399,(IF($D2396&lt;LataProjekcji,IF((SUM($K2397:AA2397)+12)&lt;$E2399,12,$E2399-SUM($K2397:AA2397)),0)),(IF($D2396&lt;LataProjekcji,IF((SUM($K2397:AA2397)+12)&lt;$D2399,12,$D2399-SUM($K2397:AA2397)),0)))),0),0)</f>
        <v>0</v>
      </c>
      <c r="AC2397" s="537">
        <f ca="1">IF(AND($G2397,NOT(ISTEXT($G2396)),ISNUMBER(Poczatek),ISNUMBER(Koniec_Projekt)),IFERROR(IF($D2396=LataProjekcji,IF($F2396&gt;$E2399,$E2399,$F2396),IF($D2399&gt;=$E2399,(IF($D2396&lt;LataProjekcji,IF((SUM($K2397:AB2397)+12)&lt;$E2399,12,$E2399-SUM($K2397:AB2397)),0)),(IF($D2396&lt;LataProjekcji,IF((SUM($K2397:AB2397)+12)&lt;$D2399,12,$D2399-SUM($K2397:AB2397)),0)))),0),0)</f>
        <v>0</v>
      </c>
      <c r="AD2397" s="537">
        <f ca="1">IF(AND($G2397,NOT(ISTEXT($G2396)),ISNUMBER(Poczatek),ISNUMBER(Koniec_Projekt)),IFERROR(IF($D2396=LataProjekcji,IF($F2396&gt;$E2399,$E2399,$F2396),IF($D2399&gt;=$E2399,(IF($D2396&lt;LataProjekcji,IF((SUM($K2397:AC2397)+12)&lt;$E2399,12,$E2399-SUM($K2397:AC2397)),0)),(IF($D2396&lt;LataProjekcji,IF((SUM($K2397:AC2397)+12)&lt;$D2399,12,$D2399-SUM($K2397:AC2397)),0)))),0),0)</f>
        <v>0</v>
      </c>
      <c r="AE2397" s="537">
        <f ca="1">IF(AND($G2397,NOT(ISTEXT($G2396)),ISNUMBER(Poczatek),ISNUMBER(Koniec_Projekt)),IFERROR(IF($D2396=LataProjekcji,IF($F2396&gt;$E2399,$E2399,$F2396),IF($D2399&gt;=$E2399,(IF($D2396&lt;LataProjekcji,IF((SUM($K2397:AD2397)+12)&lt;$E2399,12,$E2399-SUM($K2397:AD2397)),0)),(IF($D2396&lt;LataProjekcji,IF((SUM($K2397:AD2397)+12)&lt;$D2399,12,$D2399-SUM($K2397:AD2397)),0)))),0),0)</f>
        <v>0</v>
      </c>
    </row>
    <row r="2398" spans="2:31" hidden="1">
      <c r="B2398" s="526" t="s">
        <v>753</v>
      </c>
      <c r="D2398" s="454">
        <f ca="1">D1205</f>
        <v>0</v>
      </c>
      <c r="E2398" s="454">
        <f ca="1">IF(D2397&gt;10,ROUND(D2398/12,2),D2398)</f>
        <v>0</v>
      </c>
      <c r="F2398" s="524">
        <f>Koniec_Projekt</f>
        <v>0</v>
      </c>
      <c r="G2398" s="329">
        <f>Miesiac_Koniec_Projekt</f>
        <v>0</v>
      </c>
      <c r="H2398" s="538" t="b">
        <f ca="1">SUM(K2398:AE2398)=D2397</f>
        <v>1</v>
      </c>
      <c r="I2398" s="1" t="s">
        <v>713</v>
      </c>
      <c r="K2398" s="256">
        <f ca="1">IF(AND($G2397,NOT(ISTEXT($G2396)),ISNUMBER(Poczatek),ISNUMBER(Koniec_Projekt)),IFERROR(IF(LataProjekcji=$F2399,ROUND($D2397,0),ROUND(K2396*$E2398,0)),0),0)</f>
        <v>0</v>
      </c>
      <c r="L2398" s="5">
        <f ca="1">IF(AND($G2397,NOT(ISTEXT($G2396)),ISNUMBER(Poczatek),ISNUMBER(Koniec_Projekt)),IFERROR(IF(LataProjekcji=$F2399,ROUND($D2397-SUM(K2398:$K2398),0),ROUND(L2396*$E2398,0)),0),0)</f>
        <v>0</v>
      </c>
      <c r="M2398" s="5">
        <f ca="1">IF(AND($G2397,NOT(ISTEXT($G2396)),ISNUMBER(Poczatek),ISNUMBER(Koniec_Projekt)),IFERROR(IF(LataProjekcji=$F2399,ROUND($D2397-SUM($K2398:L2398),0),ROUND(M2396*$E2398,0)),0),0)</f>
        <v>0</v>
      </c>
      <c r="N2398" s="5">
        <f ca="1">IF(AND($G2397,NOT(ISTEXT($G2396)),ISNUMBER(Poczatek),ISNUMBER(Koniec_Projekt)),IFERROR(IF(LataProjekcji=$F2399,ROUND($D2397-SUM($K2398:M2398),0),ROUND(N2396*$E2398,0)),0),0)</f>
        <v>0</v>
      </c>
      <c r="O2398" s="5">
        <f ca="1">IF(AND($G2397,NOT(ISTEXT($G2396)),ISNUMBER(Poczatek),ISNUMBER(Koniec_Projekt)),IFERROR(IF(LataProjekcji=$F2399,ROUND($D2397-SUM($K2398:N2398),0),ROUND(O2396*$E2398,0)),0),0)</f>
        <v>0</v>
      </c>
      <c r="P2398" s="5">
        <f ca="1">IF(AND($G2397,NOT(ISTEXT($G2396)),ISNUMBER(Poczatek),ISNUMBER(Koniec_Projekt)),IFERROR(IF(LataProjekcji=$F2399,ROUND($D2397-SUM($K2398:O2398),0),ROUND(P2396*$E2398,0)),0),0)</f>
        <v>0</v>
      </c>
      <c r="Q2398" s="5">
        <f ca="1">IF(AND($G2397,NOT(ISTEXT($G2396)),ISNUMBER(Poczatek),ISNUMBER(Koniec_Projekt)),IFERROR(IF(LataProjekcji=$F2399,ROUND($D2397-SUM($K2398:P2398),0),ROUND(Q2396*$E2398,0)),0),0)</f>
        <v>0</v>
      </c>
      <c r="R2398" s="5">
        <f ca="1">IF(AND($G2397,NOT(ISTEXT($G2396)),ISNUMBER(Poczatek),ISNUMBER(Koniec_Projekt)),IFERROR(IF(LataProjekcji=$F2399,ROUND($D2397-SUM($K2398:Q2398),0),ROUND(R2396*$E2398,0)),0),0)</f>
        <v>0</v>
      </c>
      <c r="S2398" s="5">
        <f ca="1">IF(AND($G2397,NOT(ISTEXT($G2396)),ISNUMBER(Poczatek),ISNUMBER(Koniec_Projekt)),IFERROR(IF(LataProjekcji=$F2399,ROUND($D2397-SUM($K2398:R2398),0),ROUND(S2396*$E2398,0)),0),0)</f>
        <v>0</v>
      </c>
      <c r="T2398" s="5">
        <f ca="1">IF(AND($G2397,NOT(ISTEXT($G2396)),ISNUMBER(Poczatek),ISNUMBER(Koniec_Projekt)),IFERROR(IF(LataProjekcji=$F2399,ROUND($D2397-SUM($K2398:S2398),0),ROUND(T2396*$E2398,0)),0),0)</f>
        <v>0</v>
      </c>
      <c r="U2398" s="5">
        <f ca="1">IF(AND($G2397,NOT(ISTEXT($G2396)),ISNUMBER(Poczatek),ISNUMBER(Koniec_Projekt)),IFERROR(IF(LataProjekcji=$F2399,ROUND($D2397-SUM($K2398:T2398),0),ROUND(U2396*$E2398,0)),0),0)</f>
        <v>0</v>
      </c>
      <c r="V2398" s="5">
        <f ca="1">IF(AND($G2397,NOT(ISTEXT($G2396)),ISNUMBER(Poczatek),ISNUMBER(Koniec_Projekt)),IFERROR(IF(LataProjekcji=$F2399,ROUND($D2397-SUM($K2398:U2398),0),ROUND(V2396*$E2398,0)),0),0)</f>
        <v>0</v>
      </c>
      <c r="W2398" s="5">
        <f ca="1">IF(AND($G2397,NOT(ISTEXT($G2396)),ISNUMBER(Poczatek),ISNUMBER(Koniec_Projekt)),IFERROR(IF(LataProjekcji=$F2399,ROUND($D2397-SUM($K2398:V2398),0),ROUND(W2396*$E2398,0)),0),0)</f>
        <v>0</v>
      </c>
      <c r="X2398" s="5">
        <f ca="1">IF(AND($G2397,NOT(ISTEXT($G2396)),ISNUMBER(Poczatek),ISNUMBER(Koniec_Projekt)),IFERROR(IF(LataProjekcji=$F2399,ROUND($D2397-SUM($K2398:W2398),0),ROUND(X2396*$E2398,0)),0),0)</f>
        <v>0</v>
      </c>
      <c r="Y2398" s="5">
        <f ca="1">IF(AND($G2397,NOT(ISTEXT($G2396)),ISNUMBER(Poczatek),ISNUMBER(Koniec_Projekt)),IFERROR(IF(LataProjekcji=$F2399,ROUND($D2397-SUM($K2398:X2398),0),ROUND(Y2396*$E2398,0)),0),0)</f>
        <v>0</v>
      </c>
      <c r="Z2398" s="5">
        <f ca="1">IF(AND($G2397,NOT(ISTEXT($G2396)),ISNUMBER(Poczatek),ISNUMBER(Koniec_Projekt)),IFERROR(IF(LataProjekcji=$F2399,ROUND($D2397-SUM($K2398:Y2398),0),ROUND(Z2396*$E2398,0)),0),0)</f>
        <v>0</v>
      </c>
      <c r="AA2398" s="5">
        <f ca="1">IF(AND($G2397,NOT(ISTEXT($G2396)),ISNUMBER(Poczatek),ISNUMBER(Koniec_Projekt)),IFERROR(IF(LataProjekcji=$F2399,ROUND($D2397-SUM($K2398:Z2398),0),ROUND(AA2396*$E2398,0)),0),0)</f>
        <v>0</v>
      </c>
      <c r="AB2398" s="5">
        <f ca="1">IF(AND($G2397,NOT(ISTEXT($G2396)),ISNUMBER(Poczatek),ISNUMBER(Koniec_Projekt)),IFERROR(IF(LataProjekcji=$F2399,ROUND($D2397-SUM($K2398:AA2398),0),ROUND(AB2396*$E2398,0)),0),0)</f>
        <v>0</v>
      </c>
      <c r="AC2398" s="5">
        <f ca="1">IF(AND($G2397,NOT(ISTEXT($G2396)),ISNUMBER(Poczatek),ISNUMBER(Koniec_Projekt)),IFERROR(IF(LataProjekcji=$F2399,ROUND($D2397-SUM($K2398:AB2398),0),ROUND(AC2396*$E2398,0)),0),0)</f>
        <v>0</v>
      </c>
      <c r="AD2398" s="5">
        <f ca="1">IF(AND($G2397,NOT(ISTEXT($G2396)),ISNUMBER(Poczatek),ISNUMBER(Koniec_Projekt)),IFERROR(IF(LataProjekcji=$F2399,ROUND($D2397-SUM($K2398:AC2398),0),ROUND(AD2396*$E2398,0)),0),0)</f>
        <v>0</v>
      </c>
      <c r="AE2398" s="5">
        <f ca="1">IF(AND($G2397,NOT(ISTEXT($G2396)),ISNUMBER(Poczatek),ISNUMBER(Koniec_Projekt)),IFERROR(IF(LataProjekcji=$F2399,ROUND($D2397-SUM($K2398:AD2398),0),ROUND(AE2396*$E2398,0)),0),0)</f>
        <v>0</v>
      </c>
    </row>
    <row r="2399" spans="2:31" hidden="1">
      <c r="B2399" s="526" t="s">
        <v>751</v>
      </c>
      <c r="D2399" s="1">
        <f ca="1">IFERROR(ROUNDUP(D2397/E2398,0),0)</f>
        <v>0</v>
      </c>
      <c r="E2399" s="1">
        <f ca="1">IF(D2399=0,0,DATEDIF(DATE(D2396,E2396,1),DATE(F2398,G2398,1),"m"))</f>
        <v>0</v>
      </c>
      <c r="F2399" s="1" t="str">
        <f ca="1">IFERROR(YEAR(G2396),"brak daty")</f>
        <v>brak daty</v>
      </c>
      <c r="G2399" s="1" t="str">
        <f ca="1">IFERROR(MONTH(G2396),"brak daty")</f>
        <v>brak daty</v>
      </c>
      <c r="H2399" s="5"/>
      <c r="I2399" s="1" t="s">
        <v>425</v>
      </c>
      <c r="K2399" s="5">
        <f ca="1">IF(AND($G2397,NOT(ISTEXT($G2396)),ISNUMBER(Poczatek),ISNUMBER(Koniec_Projekt)),IFERROR(IF(LataProjekcji=$F2398,IF(AND($G2398=$G2399,$F2398=$F2399),ROUND($D2397-SUM($K2399),0),ROUND(K2397*$E2398,0)),IF(LataProjekcji&gt;$F2398,0,ROUND(K2397*$E2398,0))),0),0)</f>
        <v>0</v>
      </c>
      <c r="L2399" s="5">
        <f ca="1">IF(AND($G2397,NOT(ISTEXT($G2396)),ISNUMBER(Poczatek),ISNUMBER(Koniec_Projekt)),IFERROR(IF(LataProjekcji=$F2398,IF(AND($G2398=$G2399,$F2398=$F2399),ROUND($D2397-SUM($K2399:K2399),0),ROUND(L2397*$E2398,0)),IF(LataProjekcji&gt;$F2398,0,ROUND(L2397*$E2398,0))),0),0)</f>
        <v>0</v>
      </c>
      <c r="M2399" s="5">
        <f ca="1">IF(AND($G2397,NOT(ISTEXT($G2396)),ISNUMBER(Poczatek),ISNUMBER(Koniec_Projekt)),IFERROR(IF(LataProjekcji=$F2398,IF(AND($G2398=$G2399,$F2398=$F2399),ROUND($D2397-SUM($K2399:L2399),0),ROUND(M2397*$E2398,0)),IF(LataProjekcji&gt;$F2398,0,ROUND(M2397*$E2398,0))),0),0)</f>
        <v>0</v>
      </c>
      <c r="N2399" s="5">
        <f ca="1">IF(AND($G2397,NOT(ISTEXT($G2396)),ISNUMBER(Poczatek),ISNUMBER(Koniec_Projekt)),IFERROR(IF(LataProjekcji=$F2398,IF(AND($G2398=$G2399,$F2398=$F2399),ROUND($D2397-SUM($K2399:M2399),0),ROUND(N2397*$E2398,0)),IF(LataProjekcji&gt;$F2398,0,ROUND(N2397*$E2398,0))),0),0)</f>
        <v>0</v>
      </c>
      <c r="O2399" s="5">
        <f ca="1">IF(AND($G2397,NOT(ISTEXT($G2396)),ISNUMBER(Poczatek),ISNUMBER(Koniec_Projekt)),IFERROR(IF(LataProjekcji=$F2398,IF(AND($G2398=$G2399,$F2398=$F2399),ROUND($D2397-SUM($K2399:N2399),0),ROUND(O2397*$E2398,0)),IF(LataProjekcji&gt;$F2398,0,ROUND(O2397*$E2398,0))),0),0)</f>
        <v>0</v>
      </c>
      <c r="P2399" s="5">
        <f ca="1">IF(AND($G2397,NOT(ISTEXT($G2396)),ISNUMBER(Poczatek),ISNUMBER(Koniec_Projekt)),IFERROR(IF(LataProjekcji=$F2398,IF(AND($G2398=$G2399,$F2398=$F2399),ROUND($D2397-SUM($K2399:O2399),0),ROUND(P2397*$E2398,0)),IF(LataProjekcji&gt;$F2398,0,ROUND(P2397*$E2398,0))),0),0)</f>
        <v>0</v>
      </c>
      <c r="Q2399" s="5">
        <f ca="1">IF(AND($G2397,NOT(ISTEXT($G2396)),ISNUMBER(Poczatek),ISNUMBER(Koniec_Projekt)),IFERROR(IF(LataProjekcji=$F2398,IF(AND($G2398=$G2399,$F2398=$F2399),ROUND($D2397-SUM($K2399:P2399),0),ROUND(Q2397*$E2398,0)),IF(LataProjekcji&gt;$F2398,0,ROUND(Q2397*$E2398,0))),0),0)</f>
        <v>0</v>
      </c>
      <c r="R2399" s="5">
        <f ca="1">IF(AND($G2397,NOT(ISTEXT($G2396)),ISNUMBER(Poczatek),ISNUMBER(Koniec_Projekt)),IFERROR(IF(LataProjekcji=$F2398,IF(AND($G2398=$G2399,$F2398=$F2399),ROUND($D2397-SUM($K2399:Q2399),0),ROUND(R2397*$E2398,0)),IF(LataProjekcji&gt;$F2398,0,ROUND(R2397*$E2398,0))),0),0)</f>
        <v>0</v>
      </c>
      <c r="S2399" s="5">
        <f ca="1">IF(AND($G2397,NOT(ISTEXT($G2396)),ISNUMBER(Poczatek),ISNUMBER(Koniec_Projekt)),IFERROR(IF(LataProjekcji=$F2398,IF(AND($G2398=$G2399,$F2398=$F2399),ROUND($D2397-SUM($K2399:R2399),0),ROUND(S2397*$E2398,0)),IF(LataProjekcji&gt;$F2398,0,ROUND(S2397*$E2398,0))),0),0)</f>
        <v>0</v>
      </c>
      <c r="T2399" s="5">
        <f ca="1">IF(AND($G2397,NOT(ISTEXT($G2396)),ISNUMBER(Poczatek),ISNUMBER(Koniec_Projekt)),IFERROR(IF(LataProjekcji=$F2398,IF(AND($G2398=$G2399,$F2398=$F2399),ROUND($D2397-SUM($K2399:S2399),0),ROUND(T2397*$E2398,0)),IF(LataProjekcji&gt;$F2398,0,ROUND(T2397*$E2398,0))),0),0)</f>
        <v>0</v>
      </c>
      <c r="U2399" s="5">
        <f ca="1">IF(AND($G2397,NOT(ISTEXT($G2396)),ISNUMBER(Poczatek),ISNUMBER(Koniec_Projekt)),IFERROR(IF(LataProjekcji=$F2398,IF(AND($G2398=$G2399,$F2398=$F2399),ROUND($D2397-SUM($K2399:T2399),0),ROUND(U2397*$E2398,0)),IF(LataProjekcji&gt;$F2398,0,ROUND(U2397*$E2398,0))),0),0)</f>
        <v>0</v>
      </c>
      <c r="V2399" s="5">
        <f ca="1">IF(AND($G2397,NOT(ISTEXT($G2396)),ISNUMBER(Poczatek),ISNUMBER(Koniec_Projekt)),IFERROR(IF(LataProjekcji=$F2398,IF(AND($G2398=$G2399,$F2398=$F2399),ROUND($D2397-SUM($K2399:U2399),0),ROUND(V2397*$E2398,0)),IF(LataProjekcji&gt;$F2398,0,ROUND(V2397*$E2398,0))),0),0)</f>
        <v>0</v>
      </c>
      <c r="W2399" s="5">
        <f ca="1">IF(AND($G2397,NOT(ISTEXT($G2396)),ISNUMBER(Poczatek),ISNUMBER(Koniec_Projekt)),IFERROR(IF(LataProjekcji=$F2398,IF(AND($G2398=$G2399,$F2398=$F2399),ROUND($D2397-SUM($K2399:V2399),0),ROUND(W2397*$E2398,0)),IF(LataProjekcji&gt;$F2398,0,ROUND(W2397*$E2398,0))),0),0)</f>
        <v>0</v>
      </c>
      <c r="X2399" s="5">
        <f ca="1">IF(AND($G2397,NOT(ISTEXT($G2396)),ISNUMBER(Poczatek),ISNUMBER(Koniec_Projekt)),IFERROR(IF(LataProjekcji=$F2398,IF(AND($G2398=$G2399,$F2398=$F2399),ROUND($D2397-SUM($K2399:W2399),0),ROUND(X2397*$E2398,0)),IF(LataProjekcji&gt;$F2398,0,ROUND(X2397*$E2398,0))),0),0)</f>
        <v>0</v>
      </c>
      <c r="Y2399" s="5">
        <f ca="1">IF(AND($G2397,NOT(ISTEXT($G2396)),ISNUMBER(Poczatek),ISNUMBER(Koniec_Projekt)),IFERROR(IF(LataProjekcji=$F2398,IF(AND($G2398=$G2399,$F2398=$F2399),ROUND($D2397-SUM($K2399:X2399),0),ROUND(Y2397*$E2398,0)),IF(LataProjekcji&gt;$F2398,0,ROUND(Y2397*$E2398,0))),0),0)</f>
        <v>0</v>
      </c>
      <c r="Z2399" s="5">
        <f ca="1">IF(AND($G2397,NOT(ISTEXT($G2396)),ISNUMBER(Poczatek),ISNUMBER(Koniec_Projekt)),IFERROR(IF(LataProjekcji=$F2398,IF(AND($G2398=$G2399,$F2398=$F2399),ROUND($D2397-SUM($K2399:Y2399),0),ROUND(Z2397*$E2398,0)),IF(LataProjekcji&gt;$F2398,0,ROUND(Z2397*$E2398,0))),0),0)</f>
        <v>0</v>
      </c>
      <c r="AA2399" s="5">
        <f ca="1">IF(AND($G2397,NOT(ISTEXT($G2396)),ISNUMBER(Poczatek),ISNUMBER(Koniec_Projekt)),IFERROR(IF(LataProjekcji=$F2398,IF(AND($G2398=$G2399,$F2398=$F2399),ROUND($D2397-SUM($K2399:Z2399),0),ROUND(AA2397*$E2398,0)),IF(LataProjekcji&gt;$F2398,0,ROUND(AA2397*$E2398,0))),0),0)</f>
        <v>0</v>
      </c>
      <c r="AB2399" s="5">
        <f ca="1">IF(AND($G2397,NOT(ISTEXT($G2396)),ISNUMBER(Poczatek),ISNUMBER(Koniec_Projekt)),IFERROR(IF(LataProjekcji=$F2398,IF(AND($G2398=$G2399,$F2398=$F2399),ROUND($D2397-SUM($K2399:AA2399),0),ROUND(AB2397*$E2398,0)),IF(LataProjekcji&gt;$F2398,0,ROUND(AB2397*$E2398,0))),0),0)</f>
        <v>0</v>
      </c>
      <c r="AC2399" s="5">
        <f ca="1">IF(AND($G2397,NOT(ISTEXT($G2396)),ISNUMBER(Poczatek),ISNUMBER(Koniec_Projekt)),IFERROR(IF(LataProjekcji=$F2398,IF(AND($G2398=$G2399,$F2398=$F2399),ROUND($D2397-SUM($K2399:AB2399),0),ROUND(AC2397*$E2398,0)),IF(LataProjekcji&gt;$F2398,0,ROUND(AC2397*$E2398,0))),0),0)</f>
        <v>0</v>
      </c>
      <c r="AD2399" s="5">
        <f ca="1">IF(AND($G2397,NOT(ISTEXT($G2396)),ISNUMBER(Poczatek),ISNUMBER(Koniec_Projekt)),IFERROR(IF(LataProjekcji=$F2398,IF(AND($G2398=$G2399,$F2398=$F2399),ROUND($D2397-SUM($K2399:AC2399),0),ROUND(AD2397*$E2398,0)),IF(LataProjekcji&gt;$F2398,0,ROUND(AD2397*$E2398,0))),0),0)</f>
        <v>0</v>
      </c>
      <c r="AE2399" s="5">
        <f ca="1">IF(AND($G2397,NOT(ISTEXT($G2396)),ISNUMBER(Poczatek),ISNUMBER(Koniec_Projekt)),IFERROR(IF(LataProjekcji=$F2398,IF(AND($G2398=$G2399,$F2398=$F2399),ROUND($D2397-SUM($K2399:AD2399),0),ROUND(AE2397*$E2398,0)),IF(LataProjekcji&gt;$F2398,0,ROUND(AE2397*$E2398,0))),0),0)</f>
        <v>0</v>
      </c>
    </row>
    <row r="2400" spans="2:31" ht="12.5" hidden="1" thickBot="1">
      <c r="B2400" s="527" t="s">
        <v>865</v>
      </c>
      <c r="C2400" s="528"/>
      <c r="D2400" s="529">
        <f ca="1">IF(D2397&gt;10,ROUND((D2399-1)*E2398,0),E2398)</f>
        <v>0</v>
      </c>
      <c r="E2400" s="529">
        <f ca="1">D2397-D2400</f>
        <v>0</v>
      </c>
      <c r="F2400" s="528"/>
      <c r="G2400" s="669">
        <f ca="1">OFFSET($C$195,$D2395,0)</f>
        <v>0</v>
      </c>
      <c r="H2400" s="528"/>
      <c r="I2400" s="528"/>
      <c r="J2400" s="528"/>
      <c r="K2400" s="528"/>
      <c r="L2400" s="528"/>
      <c r="M2400" s="528"/>
      <c r="N2400" s="528"/>
      <c r="O2400" s="528"/>
      <c r="P2400" s="528"/>
      <c r="Q2400" s="528"/>
      <c r="R2400" s="528"/>
      <c r="S2400" s="528"/>
      <c r="T2400" s="528"/>
      <c r="U2400" s="528"/>
      <c r="V2400" s="528"/>
      <c r="W2400" s="528"/>
      <c r="X2400" s="528"/>
      <c r="Y2400" s="528"/>
      <c r="Z2400" s="528"/>
      <c r="AA2400" s="528"/>
      <c r="AB2400" s="528"/>
      <c r="AC2400" s="528"/>
      <c r="AD2400" s="528"/>
      <c r="AE2400" s="528"/>
    </row>
    <row r="2401" spans="2:31" ht="12.5" hidden="1" thickTop="1"/>
    <row r="2402" spans="2:31" ht="12.5" hidden="1" thickBot="1">
      <c r="B2402" s="530" t="str">
        <f ca="1">"nazwa ST: "&amp;B1209</f>
        <v>nazwa ST: 0</v>
      </c>
      <c r="C2402" s="530"/>
      <c r="D2402" s="531">
        <f>D1209</f>
        <v>5</v>
      </c>
      <c r="E2402" s="530"/>
      <c r="F2402" s="530"/>
      <c r="G2402" s="530"/>
      <c r="H2402" s="530"/>
      <c r="I2402" s="530"/>
      <c r="J2402" s="530"/>
      <c r="K2402" s="539" t="str">
        <f t="shared" ref="K2402:AE2402" si="3141">LataProjekcji</f>
        <v>Uzupełnij dane</v>
      </c>
      <c r="L2402" s="539" t="str">
        <f t="shared" si="3141"/>
        <v/>
      </c>
      <c r="M2402" s="539" t="str">
        <f t="shared" si="3141"/>
        <v/>
      </c>
      <c r="N2402" s="539" t="str">
        <f t="shared" si="3141"/>
        <v/>
      </c>
      <c r="O2402" s="539" t="str">
        <f t="shared" si="3141"/>
        <v/>
      </c>
      <c r="P2402" s="539" t="str">
        <f t="shared" si="3141"/>
        <v/>
      </c>
      <c r="Q2402" s="539" t="str">
        <f t="shared" si="3141"/>
        <v/>
      </c>
      <c r="R2402" s="539" t="str">
        <f t="shared" si="3141"/>
        <v/>
      </c>
      <c r="S2402" s="539" t="str">
        <f t="shared" si="3141"/>
        <v/>
      </c>
      <c r="T2402" s="539" t="str">
        <f t="shared" si="3141"/>
        <v/>
      </c>
      <c r="U2402" s="539" t="str">
        <f t="shared" si="3141"/>
        <v/>
      </c>
      <c r="V2402" s="539" t="str">
        <f t="shared" si="3141"/>
        <v/>
      </c>
      <c r="W2402" s="539" t="str">
        <f t="shared" si="3141"/>
        <v/>
      </c>
      <c r="X2402" s="539" t="str">
        <f t="shared" si="3141"/>
        <v/>
      </c>
      <c r="Y2402" s="539" t="str">
        <f t="shared" si="3141"/>
        <v/>
      </c>
      <c r="Z2402" s="539" t="str">
        <f t="shared" si="3141"/>
        <v/>
      </c>
      <c r="AA2402" s="539" t="str">
        <f t="shared" si="3141"/>
        <v/>
      </c>
      <c r="AB2402" s="539" t="str">
        <f t="shared" si="3141"/>
        <v/>
      </c>
      <c r="AC2402" s="539" t="str">
        <f t="shared" si="3141"/>
        <v/>
      </c>
      <c r="AD2402" s="539" t="str">
        <f t="shared" si="3141"/>
        <v/>
      </c>
      <c r="AE2402" s="539" t="str">
        <f t="shared" si="3141"/>
        <v/>
      </c>
    </row>
    <row r="2403" spans="2:31" hidden="1">
      <c r="B2403" s="526" t="s">
        <v>752</v>
      </c>
      <c r="D2403" s="1">
        <f ca="1">D1210</f>
        <v>1900</v>
      </c>
      <c r="E2403" s="1">
        <f ca="1">E1210</f>
        <v>1</v>
      </c>
      <c r="F2403" s="1">
        <f ca="1">IF(D2404&gt;10,F1210,1)</f>
        <v>1</v>
      </c>
      <c r="G2403" s="525" t="str">
        <f ca="1">IF(ISBLANK(OFFSET($E$195,$D2402,0)),"brak daty",IF(D2404&gt;10,EDATE(OFFSET($E$195,$D2402,0),D2406),DATE(D2403,E2403,1)))</f>
        <v>brak daty</v>
      </c>
      <c r="H2403" s="538" t="b">
        <f ca="1">SUM(K2403:AE2403)=D2406</f>
        <v>1</v>
      </c>
      <c r="I2403" s="1" t="s">
        <v>749</v>
      </c>
      <c r="K2403" s="5">
        <f ca="1">IF(AND($G2404,NOT(ISTEXT($G2403)),ISNUMBER(Poczatek),ISNUMBER(Koniec_Projekt)),IFERROR(IF($D2403=LataProjekcji,$F2403,IF($D2403&lt;LataProjekcji,IF((SUM(K2403)+12)&lt;$D2406,12,$D2406-SUM(K2403)),0)),0),0)</f>
        <v>0</v>
      </c>
      <c r="L2403" s="5">
        <f ca="1">IF(AND($G2404,NOT(ISTEXT($G2403)),ISNUMBER(Poczatek),ISNUMBER(Koniec_Projekt)),IFERROR(IF($D2403=LataProjekcji,$F2403,IF($D2403&lt;LataProjekcji,IF((SUM($K2403:K2403)+12)&lt;$D2406,12,$D2406-SUM($K2403:K2403)),0)),0),0)</f>
        <v>0</v>
      </c>
      <c r="M2403" s="5">
        <f ca="1">IF(AND($G2404,NOT(ISTEXT($G2403)),ISNUMBER(Poczatek),ISNUMBER(Koniec_Projekt)),IFERROR(IF($D2403=LataProjekcji,$F2403,IF($D2403&lt;LataProjekcji,IF((SUM($K2403:L2403)+12)&lt;$D2406,12,$D2406-SUM($K2403:L2403)),0)),0),0)</f>
        <v>0</v>
      </c>
      <c r="N2403" s="5">
        <f ca="1">IF(AND($G2404,NOT(ISTEXT($G2403)),ISNUMBER(Poczatek),ISNUMBER(Koniec_Projekt)),IFERROR(IF($D2403=LataProjekcji,$F2403,IF($D2403&lt;LataProjekcji,IF((SUM($K2403:M2403)+12)&lt;$D2406,12,$D2406-SUM($K2403:M2403)),0)),0),0)</f>
        <v>0</v>
      </c>
      <c r="O2403" s="5">
        <f ca="1">IF(AND($G2404,NOT(ISTEXT($G2403)),ISNUMBER(Poczatek),ISNUMBER(Koniec_Projekt)),IFERROR(IF($D2403=LataProjekcji,$F2403,IF($D2403&lt;LataProjekcji,IF((SUM($K2403:N2403)+12)&lt;$D2406,12,$D2406-SUM($K2403:N2403)),0)),0),0)</f>
        <v>0</v>
      </c>
      <c r="P2403" s="5">
        <f ca="1">IF(AND($G2404,NOT(ISTEXT($G2403)),ISNUMBER(Poczatek),ISNUMBER(Koniec_Projekt)),IFERROR(IF($D2403=LataProjekcji,$F2403,IF($D2403&lt;LataProjekcji,IF((SUM($K2403:O2403)+12)&lt;$D2406,12,$D2406-SUM($K2403:O2403)),0)),0),0)</f>
        <v>0</v>
      </c>
      <c r="Q2403" s="5">
        <f ca="1">IF(AND($G2404,NOT(ISTEXT($G2403)),ISNUMBER(Poczatek),ISNUMBER(Koniec_Projekt)),IFERROR(IF($D2403=LataProjekcji,$F2403,IF($D2403&lt;LataProjekcji,IF((SUM($K2403:P2403)+12)&lt;$D2406,12,$D2406-SUM($K2403:P2403)),0)),0),0)</f>
        <v>0</v>
      </c>
      <c r="R2403" s="5">
        <f ca="1">IF(AND($G2404,NOT(ISTEXT($G2403)),ISNUMBER(Poczatek),ISNUMBER(Koniec_Projekt)),IFERROR(IF($D2403=LataProjekcji,$F2403,IF($D2403&lt;LataProjekcji,IF((SUM($K2403:Q2403)+12)&lt;$D2406,12,$D2406-SUM($K2403:Q2403)),0)),0),0)</f>
        <v>0</v>
      </c>
      <c r="S2403" s="5">
        <f ca="1">IF(AND($G2404,NOT(ISTEXT($G2403)),ISNUMBER(Poczatek),ISNUMBER(Koniec_Projekt)),IFERROR(IF($D2403=LataProjekcji,$F2403,IF($D2403&lt;LataProjekcji,IF((SUM($K2403:R2403)+12)&lt;$D2406,12,$D2406-SUM($K2403:R2403)),0)),0),0)</f>
        <v>0</v>
      </c>
      <c r="T2403" s="5">
        <f ca="1">IF(AND($G2404,NOT(ISTEXT($G2403)),ISNUMBER(Poczatek),ISNUMBER(Koniec_Projekt)),IFERROR(IF($D2403=LataProjekcji,$F2403,IF($D2403&lt;LataProjekcji,IF((SUM($K2403:S2403)+12)&lt;$D2406,12,$D2406-SUM($K2403:S2403)),0)),0),0)</f>
        <v>0</v>
      </c>
      <c r="U2403" s="5">
        <f ca="1">IF(AND($G2404,NOT(ISTEXT($G2403)),ISNUMBER(Poczatek),ISNUMBER(Koniec_Projekt)),IFERROR(IF($D2403=LataProjekcji,$F2403,IF($D2403&lt;LataProjekcji,IF((SUM($K2403:T2403)+12)&lt;$D2406,12,$D2406-SUM($K2403:T2403)),0)),0),0)</f>
        <v>0</v>
      </c>
      <c r="V2403" s="5">
        <f ca="1">IF(AND($G2404,NOT(ISTEXT($G2403)),ISNUMBER(Poczatek),ISNUMBER(Koniec_Projekt)),IFERROR(IF($D2403=LataProjekcji,$F2403,IF($D2403&lt;LataProjekcji,IF((SUM($K2403:U2403)+12)&lt;$D2406,12,$D2406-SUM($K2403:U2403)),0)),0),0)</f>
        <v>0</v>
      </c>
      <c r="W2403" s="5">
        <f ca="1">IF(AND($G2404,NOT(ISTEXT($G2403)),ISNUMBER(Poczatek),ISNUMBER(Koniec_Projekt)),IFERROR(IF($D2403=LataProjekcji,$F2403,IF($D2403&lt;LataProjekcji,IF((SUM($K2403:V2403)+12)&lt;$D2406,12,$D2406-SUM($K2403:V2403)),0)),0),0)</f>
        <v>0</v>
      </c>
      <c r="X2403" s="5">
        <f ca="1">IF(AND($G2404,NOT(ISTEXT($G2403)),ISNUMBER(Poczatek),ISNUMBER(Koniec_Projekt)),IFERROR(IF($D2403=LataProjekcji,$F2403,IF($D2403&lt;LataProjekcji,IF((SUM($K2403:W2403)+12)&lt;$D2406,12,$D2406-SUM($K2403:W2403)),0)),0),0)</f>
        <v>0</v>
      </c>
      <c r="Y2403" s="5">
        <f ca="1">IF(AND($G2404,NOT(ISTEXT($G2403)),ISNUMBER(Poczatek),ISNUMBER(Koniec_Projekt)),IFERROR(IF($D2403=LataProjekcji,$F2403,IF($D2403&lt;LataProjekcji,IF((SUM($K2403:X2403)+12)&lt;$D2406,12,$D2406-SUM($K2403:X2403)),0)),0),0)</f>
        <v>0</v>
      </c>
      <c r="Z2403" s="5">
        <f ca="1">IF(AND($G2404,NOT(ISTEXT($G2403)),ISNUMBER(Poczatek),ISNUMBER(Koniec_Projekt)),IFERROR(IF($D2403=LataProjekcji,$F2403,IF($D2403&lt;LataProjekcji,IF((SUM($K2403:Y2403)+12)&lt;$D2406,12,$D2406-SUM($K2403:Y2403)),0)),0),0)</f>
        <v>0</v>
      </c>
      <c r="AA2403" s="5">
        <f ca="1">IF(AND($G2404,NOT(ISTEXT($G2403)),ISNUMBER(Poczatek),ISNUMBER(Koniec_Projekt)),IFERROR(IF($D2403=LataProjekcji,$F2403,IF($D2403&lt;LataProjekcji,IF((SUM($K2403:Z2403)+12)&lt;$D2406,12,$D2406-SUM($K2403:Z2403)),0)),0),0)</f>
        <v>0</v>
      </c>
      <c r="AB2403" s="5">
        <f ca="1">IF(AND($G2404,NOT(ISTEXT($G2403)),ISNUMBER(Poczatek),ISNUMBER(Koniec_Projekt)),IFERROR(IF($D2403=LataProjekcji,$F2403,IF($D2403&lt;LataProjekcji,IF((SUM($K2403:AA2403)+12)&lt;$D2406,12,$D2406-SUM($K2403:AA2403)),0)),0),0)</f>
        <v>0</v>
      </c>
      <c r="AC2403" s="5">
        <f ca="1">IF(AND($G2404,NOT(ISTEXT($G2403)),ISNUMBER(Poczatek),ISNUMBER(Koniec_Projekt)),IFERROR(IF($D2403=LataProjekcji,$F2403,IF($D2403&lt;LataProjekcji,IF((SUM($K2403:AB2403)+12)&lt;$D2406,12,$D2406-SUM($K2403:AB2403)),0)),0),0)</f>
        <v>0</v>
      </c>
      <c r="AD2403" s="5">
        <f ca="1">IF(AND($G2404,NOT(ISTEXT($G2403)),ISNUMBER(Poczatek),ISNUMBER(Koniec_Projekt)),IFERROR(IF($D2403=LataProjekcji,$F2403,IF($D2403&lt;LataProjekcji,IF((SUM($K2403:AC2403)+12)&lt;$D2406,12,$D2406-SUM($K2403:AC2403)),0)),0),0)</f>
        <v>0</v>
      </c>
      <c r="AE2403" s="5">
        <f ca="1">IF(AND($G2404,NOT(ISTEXT($G2403)),ISNUMBER(Poczatek),ISNUMBER(Koniec_Projekt)),IFERROR(IF($D2403=LataProjekcji,$F2403,IF($D2403&lt;LataProjekcji,IF((SUM($K2403:AD2403)+12)&lt;$D2406,12,$D2406-SUM($K2403:AD2403)),0)),0),0)</f>
        <v>0</v>
      </c>
    </row>
    <row r="2404" spans="2:31" hidden="1">
      <c r="B2404" s="526" t="s">
        <v>754</v>
      </c>
      <c r="D2404" s="5">
        <f ca="1">D1211</f>
        <v>0</v>
      </c>
      <c r="E2404" s="454">
        <f ca="1">E1211</f>
        <v>0</v>
      </c>
      <c r="F2404" s="454">
        <f ca="1">F1211</f>
        <v>0</v>
      </c>
      <c r="G2404" s="258" t="b">
        <f ca="1">NOT(ISBLANK(OFFSET($C$195,$D2402,0)))</f>
        <v>0</v>
      </c>
      <c r="H2404" s="538" t="b">
        <f ca="1">SUM(K2404:AE2404)=E2406</f>
        <v>1</v>
      </c>
      <c r="I2404" s="1" t="s">
        <v>750</v>
      </c>
      <c r="K2404" s="537">
        <f ca="1">IF(AND($G2404,NOT(ISTEXT($G2403)),ISNUMBER(Poczatek),ISNUMBER(Koniec_Projekt)),IFERROR(IF($D2403=LataProjekcji,IF($F2403&gt;$E2406,$E2406,$F2403),IF($D2406&gt;=$E2406,(IF($D2403&lt;LataProjekcji,IF((SUM(J2404:$K2404)+12)&lt;$E2406,12,$E2406-SUM(J2404:$K2404)),0)),(IF($D2403&lt;LataProjekcji,IF((SUM(J2404:$K2404)+12)&lt;$D2406,12,$D2406-SUM(J2404:$K2404)),0)))),0),0)</f>
        <v>0</v>
      </c>
      <c r="L2404" s="537">
        <f ca="1">IF(AND($G2404,NOT(ISTEXT($G2403)),ISNUMBER(Poczatek),ISNUMBER(Koniec_Projekt)),IFERROR(IF($D2403=LataProjekcji,IF($F2403&gt;$E2406,$E2406,$F2403),IF($D2406&gt;=$E2406,(IF($D2403&lt;LataProjekcji,IF((SUM($K2404:K2404)+12)&lt;$E2406,12,$E2406-SUM($K2404:K2404)),0)),(IF($D2403&lt;LataProjekcji,IF((SUM($K2404:K2404)+12)&lt;$D2406,12,$D2406-SUM($K2404:K2404)),0)))),0),0)</f>
        <v>0</v>
      </c>
      <c r="M2404" s="537">
        <f ca="1">IF(AND($G2404,NOT(ISTEXT($G2403)),ISNUMBER(Poczatek),ISNUMBER(Koniec_Projekt)),IFERROR(IF($D2403=LataProjekcji,IF($F2403&gt;$E2406,$E2406,$F2403),IF($D2406&gt;=$E2406,(IF($D2403&lt;LataProjekcji,IF((SUM($K2404:L2404)+12)&lt;$E2406,12,$E2406-SUM($K2404:L2404)),0)),(IF($D2403&lt;LataProjekcji,IF((SUM($K2404:L2404)+12)&lt;$D2406,12,$D2406-SUM($K2404:L2404)),0)))),0),0)</f>
        <v>0</v>
      </c>
      <c r="N2404" s="537">
        <f ca="1">IF(AND($G2404,NOT(ISTEXT($G2403)),ISNUMBER(Poczatek),ISNUMBER(Koniec_Projekt)),IFERROR(IF($D2403=LataProjekcji,IF($F2403&gt;$E2406,$E2406,$F2403),IF($D2406&gt;=$E2406,(IF($D2403&lt;LataProjekcji,IF((SUM($K2404:M2404)+12)&lt;$E2406,12,$E2406-SUM($K2404:M2404)),0)),(IF($D2403&lt;LataProjekcji,IF((SUM($K2404:M2404)+12)&lt;$D2406,12,$D2406-SUM($K2404:M2404)),0)))),0),0)</f>
        <v>0</v>
      </c>
      <c r="O2404" s="537">
        <f ca="1">IF(AND($G2404,NOT(ISTEXT($G2403)),ISNUMBER(Poczatek),ISNUMBER(Koniec_Projekt)),IFERROR(IF($D2403=LataProjekcji,IF($F2403&gt;$E2406,$E2406,$F2403),IF($D2406&gt;=$E2406,(IF($D2403&lt;LataProjekcji,IF((SUM($K2404:N2404)+12)&lt;$E2406,12,$E2406-SUM($K2404:N2404)),0)),(IF($D2403&lt;LataProjekcji,IF((SUM($K2404:N2404)+12)&lt;$D2406,12,$D2406-SUM($K2404:N2404)),0)))),0),0)</f>
        <v>0</v>
      </c>
      <c r="P2404" s="537">
        <f ca="1">IF(AND($G2404,NOT(ISTEXT($G2403)),ISNUMBER(Poczatek),ISNUMBER(Koniec_Projekt)),IFERROR(IF($D2403=LataProjekcji,IF($F2403&gt;$E2406,$E2406,$F2403),IF($D2406&gt;=$E2406,(IF($D2403&lt;LataProjekcji,IF((SUM($K2404:O2404)+12)&lt;$E2406,12,$E2406-SUM($K2404:O2404)),0)),(IF($D2403&lt;LataProjekcji,IF((SUM($K2404:O2404)+12)&lt;$D2406,12,$D2406-SUM($K2404:O2404)),0)))),0),0)</f>
        <v>0</v>
      </c>
      <c r="Q2404" s="537">
        <f ca="1">IF(AND($G2404,NOT(ISTEXT($G2403)),ISNUMBER(Poczatek),ISNUMBER(Koniec_Projekt)),IFERROR(IF($D2403=LataProjekcji,IF($F2403&gt;$E2406,$E2406,$F2403),IF($D2406&gt;=$E2406,(IF($D2403&lt;LataProjekcji,IF((SUM($K2404:P2404)+12)&lt;$E2406,12,$E2406-SUM($K2404:P2404)),0)),(IF($D2403&lt;LataProjekcji,IF((SUM($K2404:P2404)+12)&lt;$D2406,12,$D2406-SUM($K2404:P2404)),0)))),0),0)</f>
        <v>0</v>
      </c>
      <c r="R2404" s="537">
        <f ca="1">IF(AND($G2404,NOT(ISTEXT($G2403)),ISNUMBER(Poczatek),ISNUMBER(Koniec_Projekt)),IFERROR(IF($D2403=LataProjekcji,IF($F2403&gt;$E2406,$E2406,$F2403),IF($D2406&gt;=$E2406,(IF($D2403&lt;LataProjekcji,IF((SUM($K2404:Q2404)+12)&lt;$E2406,12,$E2406-SUM($K2404:Q2404)),0)),(IF($D2403&lt;LataProjekcji,IF((SUM($K2404:Q2404)+12)&lt;$D2406,12,$D2406-SUM($K2404:Q2404)),0)))),0),0)</f>
        <v>0</v>
      </c>
      <c r="S2404" s="537">
        <f ca="1">IF(AND($G2404,NOT(ISTEXT($G2403)),ISNUMBER(Poczatek),ISNUMBER(Koniec_Projekt)),IFERROR(IF($D2403=LataProjekcji,IF($F2403&gt;$E2406,$E2406,$F2403),IF($D2406&gt;=$E2406,(IF($D2403&lt;LataProjekcji,IF((SUM($K2404:R2404)+12)&lt;$E2406,12,$E2406-SUM($K2404:R2404)),0)),(IF($D2403&lt;LataProjekcji,IF((SUM($K2404:R2404)+12)&lt;$D2406,12,$D2406-SUM($K2404:R2404)),0)))),0),0)</f>
        <v>0</v>
      </c>
      <c r="T2404" s="537">
        <f ca="1">IF(AND($G2404,NOT(ISTEXT($G2403)),ISNUMBER(Poczatek),ISNUMBER(Koniec_Projekt)),IFERROR(IF($D2403=LataProjekcji,IF($F2403&gt;$E2406,$E2406,$F2403),IF($D2406&gt;=$E2406,(IF($D2403&lt;LataProjekcji,IF((SUM($K2404:S2404)+12)&lt;$E2406,12,$E2406-SUM($K2404:S2404)),0)),(IF($D2403&lt;LataProjekcji,IF((SUM($K2404:S2404)+12)&lt;$D2406,12,$D2406-SUM($K2404:S2404)),0)))),0),0)</f>
        <v>0</v>
      </c>
      <c r="U2404" s="537">
        <f ca="1">IF(AND($G2404,NOT(ISTEXT($G2403)),ISNUMBER(Poczatek),ISNUMBER(Koniec_Projekt)),IFERROR(IF($D2403=LataProjekcji,IF($F2403&gt;$E2406,$E2406,$F2403),IF($D2406&gt;=$E2406,(IF($D2403&lt;LataProjekcji,IF((SUM($K2404:T2404)+12)&lt;$E2406,12,$E2406-SUM($K2404:T2404)),0)),(IF($D2403&lt;LataProjekcji,IF((SUM($K2404:T2404)+12)&lt;$D2406,12,$D2406-SUM($K2404:T2404)),0)))),0),0)</f>
        <v>0</v>
      </c>
      <c r="V2404" s="537">
        <f ca="1">IF(AND($G2404,NOT(ISTEXT($G2403)),ISNUMBER(Poczatek),ISNUMBER(Koniec_Projekt)),IFERROR(IF($D2403=LataProjekcji,IF($F2403&gt;$E2406,$E2406,$F2403),IF($D2406&gt;=$E2406,(IF($D2403&lt;LataProjekcji,IF((SUM($K2404:U2404)+12)&lt;$E2406,12,$E2406-SUM($K2404:U2404)),0)),(IF($D2403&lt;LataProjekcji,IF((SUM($K2404:U2404)+12)&lt;$D2406,12,$D2406-SUM($K2404:U2404)),0)))),0),0)</f>
        <v>0</v>
      </c>
      <c r="W2404" s="537">
        <f ca="1">IF(AND($G2404,NOT(ISTEXT($G2403)),ISNUMBER(Poczatek),ISNUMBER(Koniec_Projekt)),IFERROR(IF($D2403=LataProjekcji,IF($F2403&gt;$E2406,$E2406,$F2403),IF($D2406&gt;=$E2406,(IF($D2403&lt;LataProjekcji,IF((SUM($K2404:V2404)+12)&lt;$E2406,12,$E2406-SUM($K2404:V2404)),0)),(IF($D2403&lt;LataProjekcji,IF((SUM($K2404:V2404)+12)&lt;$D2406,12,$D2406-SUM($K2404:V2404)),0)))),0),0)</f>
        <v>0</v>
      </c>
      <c r="X2404" s="537">
        <f ca="1">IF(AND($G2404,NOT(ISTEXT($G2403)),ISNUMBER(Poczatek),ISNUMBER(Koniec_Projekt)),IFERROR(IF($D2403=LataProjekcji,IF($F2403&gt;$E2406,$E2406,$F2403),IF($D2406&gt;=$E2406,(IF($D2403&lt;LataProjekcji,IF((SUM($K2404:W2404)+12)&lt;$E2406,12,$E2406-SUM($K2404:W2404)),0)),(IF($D2403&lt;LataProjekcji,IF((SUM($K2404:W2404)+12)&lt;$D2406,12,$D2406-SUM($K2404:W2404)),0)))),0),0)</f>
        <v>0</v>
      </c>
      <c r="Y2404" s="537">
        <f ca="1">IF(AND($G2404,NOT(ISTEXT($G2403)),ISNUMBER(Poczatek),ISNUMBER(Koniec_Projekt)),IFERROR(IF($D2403=LataProjekcji,IF($F2403&gt;$E2406,$E2406,$F2403),IF($D2406&gt;=$E2406,(IF($D2403&lt;LataProjekcji,IF((SUM($K2404:X2404)+12)&lt;$E2406,12,$E2406-SUM($K2404:X2404)),0)),(IF($D2403&lt;LataProjekcji,IF((SUM($K2404:X2404)+12)&lt;$D2406,12,$D2406-SUM($K2404:X2404)),0)))),0),0)</f>
        <v>0</v>
      </c>
      <c r="Z2404" s="537">
        <f ca="1">IF(AND($G2404,NOT(ISTEXT($G2403)),ISNUMBER(Poczatek),ISNUMBER(Koniec_Projekt)),IFERROR(IF($D2403=LataProjekcji,IF($F2403&gt;$E2406,$E2406,$F2403),IF($D2406&gt;=$E2406,(IF($D2403&lt;LataProjekcji,IF((SUM($K2404:Y2404)+12)&lt;$E2406,12,$E2406-SUM($K2404:Y2404)),0)),(IF($D2403&lt;LataProjekcji,IF((SUM($K2404:Y2404)+12)&lt;$D2406,12,$D2406-SUM($K2404:Y2404)),0)))),0),0)</f>
        <v>0</v>
      </c>
      <c r="AA2404" s="537">
        <f ca="1">IF(AND($G2404,NOT(ISTEXT($G2403)),ISNUMBER(Poczatek),ISNUMBER(Koniec_Projekt)),IFERROR(IF($D2403=LataProjekcji,IF($F2403&gt;$E2406,$E2406,$F2403),IF($D2406&gt;=$E2406,(IF($D2403&lt;LataProjekcji,IF((SUM($K2404:Z2404)+12)&lt;$E2406,12,$E2406-SUM($K2404:Z2404)),0)),(IF($D2403&lt;LataProjekcji,IF((SUM($K2404:Z2404)+12)&lt;$D2406,12,$D2406-SUM($K2404:Z2404)),0)))),0),0)</f>
        <v>0</v>
      </c>
      <c r="AB2404" s="537">
        <f ca="1">IF(AND($G2404,NOT(ISTEXT($G2403)),ISNUMBER(Poczatek),ISNUMBER(Koniec_Projekt)),IFERROR(IF($D2403=LataProjekcji,IF($F2403&gt;$E2406,$E2406,$F2403),IF($D2406&gt;=$E2406,(IF($D2403&lt;LataProjekcji,IF((SUM($K2404:AA2404)+12)&lt;$E2406,12,$E2406-SUM($K2404:AA2404)),0)),(IF($D2403&lt;LataProjekcji,IF((SUM($K2404:AA2404)+12)&lt;$D2406,12,$D2406-SUM($K2404:AA2404)),0)))),0),0)</f>
        <v>0</v>
      </c>
      <c r="AC2404" s="537">
        <f ca="1">IF(AND($G2404,NOT(ISTEXT($G2403)),ISNUMBER(Poczatek),ISNUMBER(Koniec_Projekt)),IFERROR(IF($D2403=LataProjekcji,IF($F2403&gt;$E2406,$E2406,$F2403),IF($D2406&gt;=$E2406,(IF($D2403&lt;LataProjekcji,IF((SUM($K2404:AB2404)+12)&lt;$E2406,12,$E2406-SUM($K2404:AB2404)),0)),(IF($D2403&lt;LataProjekcji,IF((SUM($K2404:AB2404)+12)&lt;$D2406,12,$D2406-SUM($K2404:AB2404)),0)))),0),0)</f>
        <v>0</v>
      </c>
      <c r="AD2404" s="537">
        <f ca="1">IF(AND($G2404,NOT(ISTEXT($G2403)),ISNUMBER(Poczatek),ISNUMBER(Koniec_Projekt)),IFERROR(IF($D2403=LataProjekcji,IF($F2403&gt;$E2406,$E2406,$F2403),IF($D2406&gt;=$E2406,(IF($D2403&lt;LataProjekcji,IF((SUM($K2404:AC2404)+12)&lt;$E2406,12,$E2406-SUM($K2404:AC2404)),0)),(IF($D2403&lt;LataProjekcji,IF((SUM($K2404:AC2404)+12)&lt;$D2406,12,$D2406-SUM($K2404:AC2404)),0)))),0),0)</f>
        <v>0</v>
      </c>
      <c r="AE2404" s="537">
        <f ca="1">IF(AND($G2404,NOT(ISTEXT($G2403)),ISNUMBER(Poczatek),ISNUMBER(Koniec_Projekt)),IFERROR(IF($D2403=LataProjekcji,IF($F2403&gt;$E2406,$E2406,$F2403),IF($D2406&gt;=$E2406,(IF($D2403&lt;LataProjekcji,IF((SUM($K2404:AD2404)+12)&lt;$E2406,12,$E2406-SUM($K2404:AD2404)),0)),(IF($D2403&lt;LataProjekcji,IF((SUM($K2404:AD2404)+12)&lt;$D2406,12,$D2406-SUM($K2404:AD2404)),0)))),0),0)</f>
        <v>0</v>
      </c>
    </row>
    <row r="2405" spans="2:31" hidden="1">
      <c r="B2405" s="526" t="s">
        <v>753</v>
      </c>
      <c r="D2405" s="454">
        <f ca="1">D1212</f>
        <v>0</v>
      </c>
      <c r="E2405" s="454">
        <f ca="1">IF(D2404&gt;10,ROUND(D2405/12,2),D2405)</f>
        <v>0</v>
      </c>
      <c r="F2405" s="524">
        <f>Koniec_Projekt</f>
        <v>0</v>
      </c>
      <c r="G2405" s="329">
        <f>Miesiac_Koniec_Projekt</f>
        <v>0</v>
      </c>
      <c r="H2405" s="538" t="b">
        <f ca="1">SUM(K2405:AE2405)=D2404</f>
        <v>1</v>
      </c>
      <c r="I2405" s="1" t="s">
        <v>713</v>
      </c>
      <c r="K2405" s="256">
        <f ca="1">IF(AND($G2404,NOT(ISTEXT($G2403)),ISNUMBER(Poczatek),ISNUMBER(Koniec_Projekt)),IFERROR(IF(LataProjekcji=$F2406,ROUND($D2404,0),ROUND(K2403*$E2405,0)),0),0)</f>
        <v>0</v>
      </c>
      <c r="L2405" s="5">
        <f ca="1">IF(AND($G2404,NOT(ISTEXT($G2403)),ISNUMBER(Poczatek),ISNUMBER(Koniec_Projekt)),IFERROR(IF(LataProjekcji=$F2406,ROUND($D2404-SUM(K2405:$K2405),0),ROUND(L2403*$E2405,0)),0),0)</f>
        <v>0</v>
      </c>
      <c r="M2405" s="5">
        <f ca="1">IF(AND($G2404,NOT(ISTEXT($G2403)),ISNUMBER(Poczatek),ISNUMBER(Koniec_Projekt)),IFERROR(IF(LataProjekcji=$F2406,ROUND($D2404-SUM($K2405:L2405),0),ROUND(M2403*$E2405,0)),0),0)</f>
        <v>0</v>
      </c>
      <c r="N2405" s="5">
        <f ca="1">IF(AND($G2404,NOT(ISTEXT($G2403)),ISNUMBER(Poczatek),ISNUMBER(Koniec_Projekt)),IFERROR(IF(LataProjekcji=$F2406,ROUND($D2404-SUM($K2405:M2405),0),ROUND(N2403*$E2405,0)),0),0)</f>
        <v>0</v>
      </c>
      <c r="O2405" s="5">
        <f ca="1">IF(AND($G2404,NOT(ISTEXT($G2403)),ISNUMBER(Poczatek),ISNUMBER(Koniec_Projekt)),IFERROR(IF(LataProjekcji=$F2406,ROUND($D2404-SUM($K2405:N2405),0),ROUND(O2403*$E2405,0)),0),0)</f>
        <v>0</v>
      </c>
      <c r="P2405" s="5">
        <f ca="1">IF(AND($G2404,NOT(ISTEXT($G2403)),ISNUMBER(Poczatek),ISNUMBER(Koniec_Projekt)),IFERROR(IF(LataProjekcji=$F2406,ROUND($D2404-SUM($K2405:O2405),0),ROUND(P2403*$E2405,0)),0),0)</f>
        <v>0</v>
      </c>
      <c r="Q2405" s="5">
        <f ca="1">IF(AND($G2404,NOT(ISTEXT($G2403)),ISNUMBER(Poczatek),ISNUMBER(Koniec_Projekt)),IFERROR(IF(LataProjekcji=$F2406,ROUND($D2404-SUM($K2405:P2405),0),ROUND(Q2403*$E2405,0)),0),0)</f>
        <v>0</v>
      </c>
      <c r="R2405" s="5">
        <f ca="1">IF(AND($G2404,NOT(ISTEXT($G2403)),ISNUMBER(Poczatek),ISNUMBER(Koniec_Projekt)),IFERROR(IF(LataProjekcji=$F2406,ROUND($D2404-SUM($K2405:Q2405),0),ROUND(R2403*$E2405,0)),0),0)</f>
        <v>0</v>
      </c>
      <c r="S2405" s="5">
        <f ca="1">IF(AND($G2404,NOT(ISTEXT($G2403)),ISNUMBER(Poczatek),ISNUMBER(Koniec_Projekt)),IFERROR(IF(LataProjekcji=$F2406,ROUND($D2404-SUM($K2405:R2405),0),ROUND(S2403*$E2405,0)),0),0)</f>
        <v>0</v>
      </c>
      <c r="T2405" s="5">
        <f ca="1">IF(AND($G2404,NOT(ISTEXT($G2403)),ISNUMBER(Poczatek),ISNUMBER(Koniec_Projekt)),IFERROR(IF(LataProjekcji=$F2406,ROUND($D2404-SUM($K2405:S2405),0),ROUND(T2403*$E2405,0)),0),0)</f>
        <v>0</v>
      </c>
      <c r="U2405" s="5">
        <f ca="1">IF(AND($G2404,NOT(ISTEXT($G2403)),ISNUMBER(Poczatek),ISNUMBER(Koniec_Projekt)),IFERROR(IF(LataProjekcji=$F2406,ROUND($D2404-SUM($K2405:T2405),0),ROUND(U2403*$E2405,0)),0),0)</f>
        <v>0</v>
      </c>
      <c r="V2405" s="5">
        <f ca="1">IF(AND($G2404,NOT(ISTEXT($G2403)),ISNUMBER(Poczatek),ISNUMBER(Koniec_Projekt)),IFERROR(IF(LataProjekcji=$F2406,ROUND($D2404-SUM($K2405:U2405),0),ROUND(V2403*$E2405,0)),0),0)</f>
        <v>0</v>
      </c>
      <c r="W2405" s="5">
        <f ca="1">IF(AND($G2404,NOT(ISTEXT($G2403)),ISNUMBER(Poczatek),ISNUMBER(Koniec_Projekt)),IFERROR(IF(LataProjekcji=$F2406,ROUND($D2404-SUM($K2405:V2405),0),ROUND(W2403*$E2405,0)),0),0)</f>
        <v>0</v>
      </c>
      <c r="X2405" s="5">
        <f ca="1">IF(AND($G2404,NOT(ISTEXT($G2403)),ISNUMBER(Poczatek),ISNUMBER(Koniec_Projekt)),IFERROR(IF(LataProjekcji=$F2406,ROUND($D2404-SUM($K2405:W2405),0),ROUND(X2403*$E2405,0)),0),0)</f>
        <v>0</v>
      </c>
      <c r="Y2405" s="5">
        <f ca="1">IF(AND($G2404,NOT(ISTEXT($G2403)),ISNUMBER(Poczatek),ISNUMBER(Koniec_Projekt)),IFERROR(IF(LataProjekcji=$F2406,ROUND($D2404-SUM($K2405:X2405),0),ROUND(Y2403*$E2405,0)),0),0)</f>
        <v>0</v>
      </c>
      <c r="Z2405" s="5">
        <f ca="1">IF(AND($G2404,NOT(ISTEXT($G2403)),ISNUMBER(Poczatek),ISNUMBER(Koniec_Projekt)),IFERROR(IF(LataProjekcji=$F2406,ROUND($D2404-SUM($K2405:Y2405),0),ROUND(Z2403*$E2405,0)),0),0)</f>
        <v>0</v>
      </c>
      <c r="AA2405" s="5">
        <f ca="1">IF(AND($G2404,NOT(ISTEXT($G2403)),ISNUMBER(Poczatek),ISNUMBER(Koniec_Projekt)),IFERROR(IF(LataProjekcji=$F2406,ROUND($D2404-SUM($K2405:Z2405),0),ROUND(AA2403*$E2405,0)),0),0)</f>
        <v>0</v>
      </c>
      <c r="AB2405" s="5">
        <f ca="1">IF(AND($G2404,NOT(ISTEXT($G2403)),ISNUMBER(Poczatek),ISNUMBER(Koniec_Projekt)),IFERROR(IF(LataProjekcji=$F2406,ROUND($D2404-SUM($K2405:AA2405),0),ROUND(AB2403*$E2405,0)),0),0)</f>
        <v>0</v>
      </c>
      <c r="AC2405" s="5">
        <f ca="1">IF(AND($G2404,NOT(ISTEXT($G2403)),ISNUMBER(Poczatek),ISNUMBER(Koniec_Projekt)),IFERROR(IF(LataProjekcji=$F2406,ROUND($D2404-SUM($K2405:AB2405),0),ROUND(AC2403*$E2405,0)),0),0)</f>
        <v>0</v>
      </c>
      <c r="AD2405" s="5">
        <f ca="1">IF(AND($G2404,NOT(ISTEXT($G2403)),ISNUMBER(Poczatek),ISNUMBER(Koniec_Projekt)),IFERROR(IF(LataProjekcji=$F2406,ROUND($D2404-SUM($K2405:AC2405),0),ROUND(AD2403*$E2405,0)),0),0)</f>
        <v>0</v>
      </c>
      <c r="AE2405" s="5">
        <f ca="1">IF(AND($G2404,NOT(ISTEXT($G2403)),ISNUMBER(Poczatek),ISNUMBER(Koniec_Projekt)),IFERROR(IF(LataProjekcji=$F2406,ROUND($D2404-SUM($K2405:AD2405),0),ROUND(AE2403*$E2405,0)),0),0)</f>
        <v>0</v>
      </c>
    </row>
    <row r="2406" spans="2:31" hidden="1">
      <c r="B2406" s="526" t="s">
        <v>751</v>
      </c>
      <c r="D2406" s="1">
        <f ca="1">IFERROR(ROUNDUP(D2404/E2405,0),0)</f>
        <v>0</v>
      </c>
      <c r="E2406" s="1">
        <f ca="1">IF(D2406=0,0,DATEDIF(DATE(D2403,E2403,1),DATE(F2405,G2405,1),"m"))</f>
        <v>0</v>
      </c>
      <c r="F2406" s="1" t="str">
        <f ca="1">IFERROR(YEAR(G2403),"brak daty")</f>
        <v>brak daty</v>
      </c>
      <c r="G2406" s="1" t="str">
        <f ca="1">IFERROR(MONTH(G2403),"brak daty")</f>
        <v>brak daty</v>
      </c>
      <c r="H2406" s="5"/>
      <c r="I2406" s="1" t="s">
        <v>425</v>
      </c>
      <c r="K2406" s="5">
        <f ca="1">IF(AND($G2404,NOT(ISTEXT($G2403)),ISNUMBER(Poczatek),ISNUMBER(Koniec_Projekt)),IFERROR(IF(LataProjekcji=$F2405,IF(AND($G2405=$G2406,$F2405=$F2406),ROUND($D2404-SUM($K2406),0),ROUND(K2404*$E2405,0)),IF(LataProjekcji&gt;$F2405,0,ROUND(K2404*$E2405,0))),0),0)</f>
        <v>0</v>
      </c>
      <c r="L2406" s="5">
        <f ca="1">IF(AND($G2404,NOT(ISTEXT($G2403)),ISNUMBER(Poczatek),ISNUMBER(Koniec_Projekt)),IFERROR(IF(LataProjekcji=$F2405,IF(AND($G2405=$G2406,$F2405=$F2406),ROUND($D2404-SUM($K2406:K2406),0),ROUND(L2404*$E2405,0)),IF(LataProjekcji&gt;$F2405,0,ROUND(L2404*$E2405,0))),0),0)</f>
        <v>0</v>
      </c>
      <c r="M2406" s="5">
        <f ca="1">IF(AND($G2404,NOT(ISTEXT($G2403)),ISNUMBER(Poczatek),ISNUMBER(Koniec_Projekt)),IFERROR(IF(LataProjekcji=$F2405,IF(AND($G2405=$G2406,$F2405=$F2406),ROUND($D2404-SUM($K2406:L2406),0),ROUND(M2404*$E2405,0)),IF(LataProjekcji&gt;$F2405,0,ROUND(M2404*$E2405,0))),0),0)</f>
        <v>0</v>
      </c>
      <c r="N2406" s="5">
        <f ca="1">IF(AND($G2404,NOT(ISTEXT($G2403)),ISNUMBER(Poczatek),ISNUMBER(Koniec_Projekt)),IFERROR(IF(LataProjekcji=$F2405,IF(AND($G2405=$G2406,$F2405=$F2406),ROUND($D2404-SUM($K2406:M2406),0),ROUND(N2404*$E2405,0)),IF(LataProjekcji&gt;$F2405,0,ROUND(N2404*$E2405,0))),0),0)</f>
        <v>0</v>
      </c>
      <c r="O2406" s="5">
        <f ca="1">IF(AND($G2404,NOT(ISTEXT($G2403)),ISNUMBER(Poczatek),ISNUMBER(Koniec_Projekt)),IFERROR(IF(LataProjekcji=$F2405,IF(AND($G2405=$G2406,$F2405=$F2406),ROUND($D2404-SUM($K2406:N2406),0),ROUND(O2404*$E2405,0)),IF(LataProjekcji&gt;$F2405,0,ROUND(O2404*$E2405,0))),0),0)</f>
        <v>0</v>
      </c>
      <c r="P2406" s="5">
        <f ca="1">IF(AND($G2404,NOT(ISTEXT($G2403)),ISNUMBER(Poczatek),ISNUMBER(Koniec_Projekt)),IFERROR(IF(LataProjekcji=$F2405,IF(AND($G2405=$G2406,$F2405=$F2406),ROUND($D2404-SUM($K2406:O2406),0),ROUND(P2404*$E2405,0)),IF(LataProjekcji&gt;$F2405,0,ROUND(P2404*$E2405,0))),0),0)</f>
        <v>0</v>
      </c>
      <c r="Q2406" s="5">
        <f ca="1">IF(AND($G2404,NOT(ISTEXT($G2403)),ISNUMBER(Poczatek),ISNUMBER(Koniec_Projekt)),IFERROR(IF(LataProjekcji=$F2405,IF(AND($G2405=$G2406,$F2405=$F2406),ROUND($D2404-SUM($K2406:P2406),0),ROUND(Q2404*$E2405,0)),IF(LataProjekcji&gt;$F2405,0,ROUND(Q2404*$E2405,0))),0),0)</f>
        <v>0</v>
      </c>
      <c r="R2406" s="5">
        <f ca="1">IF(AND($G2404,NOT(ISTEXT($G2403)),ISNUMBER(Poczatek),ISNUMBER(Koniec_Projekt)),IFERROR(IF(LataProjekcji=$F2405,IF(AND($G2405=$G2406,$F2405=$F2406),ROUND($D2404-SUM($K2406:Q2406),0),ROUND(R2404*$E2405,0)),IF(LataProjekcji&gt;$F2405,0,ROUND(R2404*$E2405,0))),0),0)</f>
        <v>0</v>
      </c>
      <c r="S2406" s="5">
        <f ca="1">IF(AND($G2404,NOT(ISTEXT($G2403)),ISNUMBER(Poczatek),ISNUMBER(Koniec_Projekt)),IFERROR(IF(LataProjekcji=$F2405,IF(AND($G2405=$G2406,$F2405=$F2406),ROUND($D2404-SUM($K2406:R2406),0),ROUND(S2404*$E2405,0)),IF(LataProjekcji&gt;$F2405,0,ROUND(S2404*$E2405,0))),0),0)</f>
        <v>0</v>
      </c>
      <c r="T2406" s="5">
        <f ca="1">IF(AND($G2404,NOT(ISTEXT($G2403)),ISNUMBER(Poczatek),ISNUMBER(Koniec_Projekt)),IFERROR(IF(LataProjekcji=$F2405,IF(AND($G2405=$G2406,$F2405=$F2406),ROUND($D2404-SUM($K2406:S2406),0),ROUND(T2404*$E2405,0)),IF(LataProjekcji&gt;$F2405,0,ROUND(T2404*$E2405,0))),0),0)</f>
        <v>0</v>
      </c>
      <c r="U2406" s="5">
        <f ca="1">IF(AND($G2404,NOT(ISTEXT($G2403)),ISNUMBER(Poczatek),ISNUMBER(Koniec_Projekt)),IFERROR(IF(LataProjekcji=$F2405,IF(AND($G2405=$G2406,$F2405=$F2406),ROUND($D2404-SUM($K2406:T2406),0),ROUND(U2404*$E2405,0)),IF(LataProjekcji&gt;$F2405,0,ROUND(U2404*$E2405,0))),0),0)</f>
        <v>0</v>
      </c>
      <c r="V2406" s="5">
        <f ca="1">IF(AND($G2404,NOT(ISTEXT($G2403)),ISNUMBER(Poczatek),ISNUMBER(Koniec_Projekt)),IFERROR(IF(LataProjekcji=$F2405,IF(AND($G2405=$G2406,$F2405=$F2406),ROUND($D2404-SUM($K2406:U2406),0),ROUND(V2404*$E2405,0)),IF(LataProjekcji&gt;$F2405,0,ROUND(V2404*$E2405,0))),0),0)</f>
        <v>0</v>
      </c>
      <c r="W2406" s="5">
        <f ca="1">IF(AND($G2404,NOT(ISTEXT($G2403)),ISNUMBER(Poczatek),ISNUMBER(Koniec_Projekt)),IFERROR(IF(LataProjekcji=$F2405,IF(AND($G2405=$G2406,$F2405=$F2406),ROUND($D2404-SUM($K2406:V2406),0),ROUND(W2404*$E2405,0)),IF(LataProjekcji&gt;$F2405,0,ROUND(W2404*$E2405,0))),0),0)</f>
        <v>0</v>
      </c>
      <c r="X2406" s="5">
        <f ca="1">IF(AND($G2404,NOT(ISTEXT($G2403)),ISNUMBER(Poczatek),ISNUMBER(Koniec_Projekt)),IFERROR(IF(LataProjekcji=$F2405,IF(AND($G2405=$G2406,$F2405=$F2406),ROUND($D2404-SUM($K2406:W2406),0),ROUND(X2404*$E2405,0)),IF(LataProjekcji&gt;$F2405,0,ROUND(X2404*$E2405,0))),0),0)</f>
        <v>0</v>
      </c>
      <c r="Y2406" s="5">
        <f ca="1">IF(AND($G2404,NOT(ISTEXT($G2403)),ISNUMBER(Poczatek),ISNUMBER(Koniec_Projekt)),IFERROR(IF(LataProjekcji=$F2405,IF(AND($G2405=$G2406,$F2405=$F2406),ROUND($D2404-SUM($K2406:X2406),0),ROUND(Y2404*$E2405,0)),IF(LataProjekcji&gt;$F2405,0,ROUND(Y2404*$E2405,0))),0),0)</f>
        <v>0</v>
      </c>
      <c r="Z2406" s="5">
        <f ca="1">IF(AND($G2404,NOT(ISTEXT($G2403)),ISNUMBER(Poczatek),ISNUMBER(Koniec_Projekt)),IFERROR(IF(LataProjekcji=$F2405,IF(AND($G2405=$G2406,$F2405=$F2406),ROUND($D2404-SUM($K2406:Y2406),0),ROUND(Z2404*$E2405,0)),IF(LataProjekcji&gt;$F2405,0,ROUND(Z2404*$E2405,0))),0),0)</f>
        <v>0</v>
      </c>
      <c r="AA2406" s="5">
        <f ca="1">IF(AND($G2404,NOT(ISTEXT($G2403)),ISNUMBER(Poczatek),ISNUMBER(Koniec_Projekt)),IFERROR(IF(LataProjekcji=$F2405,IF(AND($G2405=$G2406,$F2405=$F2406),ROUND($D2404-SUM($K2406:Z2406),0),ROUND(AA2404*$E2405,0)),IF(LataProjekcji&gt;$F2405,0,ROUND(AA2404*$E2405,0))),0),0)</f>
        <v>0</v>
      </c>
      <c r="AB2406" s="5">
        <f ca="1">IF(AND($G2404,NOT(ISTEXT($G2403)),ISNUMBER(Poczatek),ISNUMBER(Koniec_Projekt)),IFERROR(IF(LataProjekcji=$F2405,IF(AND($G2405=$G2406,$F2405=$F2406),ROUND($D2404-SUM($K2406:AA2406),0),ROUND(AB2404*$E2405,0)),IF(LataProjekcji&gt;$F2405,0,ROUND(AB2404*$E2405,0))),0),0)</f>
        <v>0</v>
      </c>
      <c r="AC2406" s="5">
        <f ca="1">IF(AND($G2404,NOT(ISTEXT($G2403)),ISNUMBER(Poczatek),ISNUMBER(Koniec_Projekt)),IFERROR(IF(LataProjekcji=$F2405,IF(AND($G2405=$G2406,$F2405=$F2406),ROUND($D2404-SUM($K2406:AB2406),0),ROUND(AC2404*$E2405,0)),IF(LataProjekcji&gt;$F2405,0,ROUND(AC2404*$E2405,0))),0),0)</f>
        <v>0</v>
      </c>
      <c r="AD2406" s="5">
        <f ca="1">IF(AND($G2404,NOT(ISTEXT($G2403)),ISNUMBER(Poczatek),ISNUMBER(Koniec_Projekt)),IFERROR(IF(LataProjekcji=$F2405,IF(AND($G2405=$G2406,$F2405=$F2406),ROUND($D2404-SUM($K2406:AC2406),0),ROUND(AD2404*$E2405,0)),IF(LataProjekcji&gt;$F2405,0,ROUND(AD2404*$E2405,0))),0),0)</f>
        <v>0</v>
      </c>
      <c r="AE2406" s="5">
        <f ca="1">IF(AND($G2404,NOT(ISTEXT($G2403)),ISNUMBER(Poczatek),ISNUMBER(Koniec_Projekt)),IFERROR(IF(LataProjekcji=$F2405,IF(AND($G2405=$G2406,$F2405=$F2406),ROUND($D2404-SUM($K2406:AD2406),0),ROUND(AE2404*$E2405,0)),IF(LataProjekcji&gt;$F2405,0,ROUND(AE2404*$E2405,0))),0),0)</f>
        <v>0</v>
      </c>
    </row>
    <row r="2407" spans="2:31" ht="12.5" hidden="1" thickBot="1">
      <c r="B2407" s="527" t="s">
        <v>865</v>
      </c>
      <c r="C2407" s="528"/>
      <c r="D2407" s="529">
        <f ca="1">IF(D2404&gt;10,ROUND((D2406-1)*E2405,0),E2405)</f>
        <v>0</v>
      </c>
      <c r="E2407" s="529">
        <f ca="1">D2404-D2407</f>
        <v>0</v>
      </c>
      <c r="F2407" s="528"/>
      <c r="G2407" s="669">
        <f ca="1">OFFSET($C$195,$D2402,0)</f>
        <v>0</v>
      </c>
      <c r="H2407" s="528"/>
      <c r="I2407" s="528"/>
      <c r="J2407" s="528"/>
      <c r="K2407" s="528"/>
      <c r="L2407" s="528"/>
      <c r="M2407" s="528"/>
      <c r="N2407" s="528"/>
      <c r="O2407" s="528"/>
      <c r="P2407" s="528"/>
      <c r="Q2407" s="528"/>
      <c r="R2407" s="528"/>
      <c r="S2407" s="528"/>
      <c r="T2407" s="528"/>
      <c r="U2407" s="528"/>
      <c r="V2407" s="528"/>
      <c r="W2407" s="528"/>
      <c r="X2407" s="528"/>
      <c r="Y2407" s="528"/>
      <c r="Z2407" s="528"/>
      <c r="AA2407" s="528"/>
      <c r="AB2407" s="528"/>
      <c r="AC2407" s="528"/>
      <c r="AD2407" s="528"/>
      <c r="AE2407" s="528"/>
    </row>
    <row r="2408" spans="2:31" ht="12.5" hidden="1" thickTop="1"/>
    <row r="2409" spans="2:31" ht="12.5" hidden="1" thickBot="1">
      <c r="B2409" s="530" t="str">
        <f ca="1">"nazwa ST: "&amp;B1216</f>
        <v>nazwa ST: 0</v>
      </c>
      <c r="C2409" s="530"/>
      <c r="D2409" s="531">
        <f>D1216</f>
        <v>6</v>
      </c>
      <c r="E2409" s="530"/>
      <c r="F2409" s="530"/>
      <c r="G2409" s="530"/>
      <c r="H2409" s="530"/>
      <c r="I2409" s="530"/>
      <c r="J2409" s="530"/>
      <c r="K2409" s="539" t="str">
        <f t="shared" ref="K2409:AE2409" si="3142">LataProjekcji</f>
        <v>Uzupełnij dane</v>
      </c>
      <c r="L2409" s="539" t="str">
        <f t="shared" si="3142"/>
        <v/>
      </c>
      <c r="M2409" s="539" t="str">
        <f t="shared" si="3142"/>
        <v/>
      </c>
      <c r="N2409" s="539" t="str">
        <f t="shared" si="3142"/>
        <v/>
      </c>
      <c r="O2409" s="539" t="str">
        <f t="shared" si="3142"/>
        <v/>
      </c>
      <c r="P2409" s="539" t="str">
        <f t="shared" si="3142"/>
        <v/>
      </c>
      <c r="Q2409" s="539" t="str">
        <f t="shared" si="3142"/>
        <v/>
      </c>
      <c r="R2409" s="539" t="str">
        <f t="shared" si="3142"/>
        <v/>
      </c>
      <c r="S2409" s="539" t="str">
        <f t="shared" si="3142"/>
        <v/>
      </c>
      <c r="T2409" s="539" t="str">
        <f t="shared" si="3142"/>
        <v/>
      </c>
      <c r="U2409" s="539" t="str">
        <f t="shared" si="3142"/>
        <v/>
      </c>
      <c r="V2409" s="539" t="str">
        <f t="shared" si="3142"/>
        <v/>
      </c>
      <c r="W2409" s="539" t="str">
        <f t="shared" si="3142"/>
        <v/>
      </c>
      <c r="X2409" s="539" t="str">
        <f t="shared" si="3142"/>
        <v/>
      </c>
      <c r="Y2409" s="539" t="str">
        <f t="shared" si="3142"/>
        <v/>
      </c>
      <c r="Z2409" s="539" t="str">
        <f t="shared" si="3142"/>
        <v/>
      </c>
      <c r="AA2409" s="539" t="str">
        <f t="shared" si="3142"/>
        <v/>
      </c>
      <c r="AB2409" s="539" t="str">
        <f t="shared" si="3142"/>
        <v/>
      </c>
      <c r="AC2409" s="539" t="str">
        <f t="shared" si="3142"/>
        <v/>
      </c>
      <c r="AD2409" s="539" t="str">
        <f t="shared" si="3142"/>
        <v/>
      </c>
      <c r="AE2409" s="539" t="str">
        <f t="shared" si="3142"/>
        <v/>
      </c>
    </row>
    <row r="2410" spans="2:31" hidden="1">
      <c r="B2410" s="526" t="s">
        <v>752</v>
      </c>
      <c r="D2410" s="1">
        <f ca="1">D1217</f>
        <v>1900</v>
      </c>
      <c r="E2410" s="1">
        <f ca="1">E1217</f>
        <v>1</v>
      </c>
      <c r="F2410" s="1">
        <f ca="1">IF(D2411&gt;10,F1217,1)</f>
        <v>1</v>
      </c>
      <c r="G2410" s="525" t="str">
        <f ca="1">IF(ISBLANK(OFFSET($E$195,$D2409,0)),"brak daty",IF(D2411&gt;10,EDATE(OFFSET($E$195,$D2409,0),D2413),DATE(D2410,E2410,1)))</f>
        <v>brak daty</v>
      </c>
      <c r="H2410" s="538" t="b">
        <f ca="1">SUM(K2410:AE2410)=D2413</f>
        <v>1</v>
      </c>
      <c r="I2410" s="1" t="s">
        <v>749</v>
      </c>
      <c r="K2410" s="5">
        <f ca="1">IF(AND($G2411,NOT(ISTEXT($G2410)),ISNUMBER(Poczatek),ISNUMBER(Koniec_Projekt)),IFERROR(IF($D2410=LataProjekcji,$F2410,IF($D2410&lt;LataProjekcji,IF((SUM(K2410)+12)&lt;$D2413,12,$D2413-SUM(K2410)),0)),0),0)</f>
        <v>0</v>
      </c>
      <c r="L2410" s="5">
        <f ca="1">IF(AND($G2411,NOT(ISTEXT($G2410)),ISNUMBER(Poczatek),ISNUMBER(Koniec_Projekt)),IFERROR(IF($D2410=LataProjekcji,$F2410,IF($D2410&lt;LataProjekcji,IF((SUM($K2410:K2410)+12)&lt;$D2413,12,$D2413-SUM($K2410:K2410)),0)),0),0)</f>
        <v>0</v>
      </c>
      <c r="M2410" s="5">
        <f ca="1">IF(AND($G2411,NOT(ISTEXT($G2410)),ISNUMBER(Poczatek),ISNUMBER(Koniec_Projekt)),IFERROR(IF($D2410=LataProjekcji,$F2410,IF($D2410&lt;LataProjekcji,IF((SUM($K2410:L2410)+12)&lt;$D2413,12,$D2413-SUM($K2410:L2410)),0)),0),0)</f>
        <v>0</v>
      </c>
      <c r="N2410" s="5">
        <f ca="1">IF(AND($G2411,NOT(ISTEXT($G2410)),ISNUMBER(Poczatek),ISNUMBER(Koniec_Projekt)),IFERROR(IF($D2410=LataProjekcji,$F2410,IF($D2410&lt;LataProjekcji,IF((SUM($K2410:M2410)+12)&lt;$D2413,12,$D2413-SUM($K2410:M2410)),0)),0),0)</f>
        <v>0</v>
      </c>
      <c r="O2410" s="5">
        <f ca="1">IF(AND($G2411,NOT(ISTEXT($G2410)),ISNUMBER(Poczatek),ISNUMBER(Koniec_Projekt)),IFERROR(IF($D2410=LataProjekcji,$F2410,IF($D2410&lt;LataProjekcji,IF((SUM($K2410:N2410)+12)&lt;$D2413,12,$D2413-SUM($K2410:N2410)),0)),0),0)</f>
        <v>0</v>
      </c>
      <c r="P2410" s="5">
        <f ca="1">IF(AND($G2411,NOT(ISTEXT($G2410)),ISNUMBER(Poczatek),ISNUMBER(Koniec_Projekt)),IFERROR(IF($D2410=LataProjekcji,$F2410,IF($D2410&lt;LataProjekcji,IF((SUM($K2410:O2410)+12)&lt;$D2413,12,$D2413-SUM($K2410:O2410)),0)),0),0)</f>
        <v>0</v>
      </c>
      <c r="Q2410" s="5">
        <f ca="1">IF(AND($G2411,NOT(ISTEXT($G2410)),ISNUMBER(Poczatek),ISNUMBER(Koniec_Projekt)),IFERROR(IF($D2410=LataProjekcji,$F2410,IF($D2410&lt;LataProjekcji,IF((SUM($K2410:P2410)+12)&lt;$D2413,12,$D2413-SUM($K2410:P2410)),0)),0),0)</f>
        <v>0</v>
      </c>
      <c r="R2410" s="5">
        <f ca="1">IF(AND($G2411,NOT(ISTEXT($G2410)),ISNUMBER(Poczatek),ISNUMBER(Koniec_Projekt)),IFERROR(IF($D2410=LataProjekcji,$F2410,IF($D2410&lt;LataProjekcji,IF((SUM($K2410:Q2410)+12)&lt;$D2413,12,$D2413-SUM($K2410:Q2410)),0)),0),0)</f>
        <v>0</v>
      </c>
      <c r="S2410" s="5">
        <f ca="1">IF(AND($G2411,NOT(ISTEXT($G2410)),ISNUMBER(Poczatek),ISNUMBER(Koniec_Projekt)),IFERROR(IF($D2410=LataProjekcji,$F2410,IF($D2410&lt;LataProjekcji,IF((SUM($K2410:R2410)+12)&lt;$D2413,12,$D2413-SUM($K2410:R2410)),0)),0),0)</f>
        <v>0</v>
      </c>
      <c r="T2410" s="5">
        <f ca="1">IF(AND($G2411,NOT(ISTEXT($G2410)),ISNUMBER(Poczatek),ISNUMBER(Koniec_Projekt)),IFERROR(IF($D2410=LataProjekcji,$F2410,IF($D2410&lt;LataProjekcji,IF((SUM($K2410:S2410)+12)&lt;$D2413,12,$D2413-SUM($K2410:S2410)),0)),0),0)</f>
        <v>0</v>
      </c>
      <c r="U2410" s="5">
        <f ca="1">IF(AND($G2411,NOT(ISTEXT($G2410)),ISNUMBER(Poczatek),ISNUMBER(Koniec_Projekt)),IFERROR(IF($D2410=LataProjekcji,$F2410,IF($D2410&lt;LataProjekcji,IF((SUM($K2410:T2410)+12)&lt;$D2413,12,$D2413-SUM($K2410:T2410)),0)),0),0)</f>
        <v>0</v>
      </c>
      <c r="V2410" s="5">
        <f ca="1">IF(AND($G2411,NOT(ISTEXT($G2410)),ISNUMBER(Poczatek),ISNUMBER(Koniec_Projekt)),IFERROR(IF($D2410=LataProjekcji,$F2410,IF($D2410&lt;LataProjekcji,IF((SUM($K2410:U2410)+12)&lt;$D2413,12,$D2413-SUM($K2410:U2410)),0)),0),0)</f>
        <v>0</v>
      </c>
      <c r="W2410" s="5">
        <f ca="1">IF(AND($G2411,NOT(ISTEXT($G2410)),ISNUMBER(Poczatek),ISNUMBER(Koniec_Projekt)),IFERROR(IF($D2410=LataProjekcji,$F2410,IF($D2410&lt;LataProjekcji,IF((SUM($K2410:V2410)+12)&lt;$D2413,12,$D2413-SUM($K2410:V2410)),0)),0),0)</f>
        <v>0</v>
      </c>
      <c r="X2410" s="5">
        <f ca="1">IF(AND($G2411,NOT(ISTEXT($G2410)),ISNUMBER(Poczatek),ISNUMBER(Koniec_Projekt)),IFERROR(IF($D2410=LataProjekcji,$F2410,IF($D2410&lt;LataProjekcji,IF((SUM($K2410:W2410)+12)&lt;$D2413,12,$D2413-SUM($K2410:W2410)),0)),0),0)</f>
        <v>0</v>
      </c>
      <c r="Y2410" s="5">
        <f ca="1">IF(AND($G2411,NOT(ISTEXT($G2410)),ISNUMBER(Poczatek),ISNUMBER(Koniec_Projekt)),IFERROR(IF($D2410=LataProjekcji,$F2410,IF($D2410&lt;LataProjekcji,IF((SUM($K2410:X2410)+12)&lt;$D2413,12,$D2413-SUM($K2410:X2410)),0)),0),0)</f>
        <v>0</v>
      </c>
      <c r="Z2410" s="5">
        <f ca="1">IF(AND($G2411,NOT(ISTEXT($G2410)),ISNUMBER(Poczatek),ISNUMBER(Koniec_Projekt)),IFERROR(IF($D2410=LataProjekcji,$F2410,IF($D2410&lt;LataProjekcji,IF((SUM($K2410:Y2410)+12)&lt;$D2413,12,$D2413-SUM($K2410:Y2410)),0)),0),0)</f>
        <v>0</v>
      </c>
      <c r="AA2410" s="5">
        <f ca="1">IF(AND($G2411,NOT(ISTEXT($G2410)),ISNUMBER(Poczatek),ISNUMBER(Koniec_Projekt)),IFERROR(IF($D2410=LataProjekcji,$F2410,IF($D2410&lt;LataProjekcji,IF((SUM($K2410:Z2410)+12)&lt;$D2413,12,$D2413-SUM($K2410:Z2410)),0)),0),0)</f>
        <v>0</v>
      </c>
      <c r="AB2410" s="5">
        <f ca="1">IF(AND($G2411,NOT(ISTEXT($G2410)),ISNUMBER(Poczatek),ISNUMBER(Koniec_Projekt)),IFERROR(IF($D2410=LataProjekcji,$F2410,IF($D2410&lt;LataProjekcji,IF((SUM($K2410:AA2410)+12)&lt;$D2413,12,$D2413-SUM($K2410:AA2410)),0)),0),0)</f>
        <v>0</v>
      </c>
      <c r="AC2410" s="5">
        <f ca="1">IF(AND($G2411,NOT(ISTEXT($G2410)),ISNUMBER(Poczatek),ISNUMBER(Koniec_Projekt)),IFERROR(IF($D2410=LataProjekcji,$F2410,IF($D2410&lt;LataProjekcji,IF((SUM($K2410:AB2410)+12)&lt;$D2413,12,$D2413-SUM($K2410:AB2410)),0)),0),0)</f>
        <v>0</v>
      </c>
      <c r="AD2410" s="5">
        <f ca="1">IF(AND($G2411,NOT(ISTEXT($G2410)),ISNUMBER(Poczatek),ISNUMBER(Koniec_Projekt)),IFERROR(IF($D2410=LataProjekcji,$F2410,IF($D2410&lt;LataProjekcji,IF((SUM($K2410:AC2410)+12)&lt;$D2413,12,$D2413-SUM($K2410:AC2410)),0)),0),0)</f>
        <v>0</v>
      </c>
      <c r="AE2410" s="5">
        <f ca="1">IF(AND($G2411,NOT(ISTEXT($G2410)),ISNUMBER(Poczatek),ISNUMBER(Koniec_Projekt)),IFERROR(IF($D2410=LataProjekcji,$F2410,IF($D2410&lt;LataProjekcji,IF((SUM($K2410:AD2410)+12)&lt;$D2413,12,$D2413-SUM($K2410:AD2410)),0)),0),0)</f>
        <v>0</v>
      </c>
    </row>
    <row r="2411" spans="2:31" hidden="1">
      <c r="B2411" s="526" t="s">
        <v>754</v>
      </c>
      <c r="D2411" s="5">
        <f ca="1">D1218</f>
        <v>0</v>
      </c>
      <c r="E2411" s="454">
        <f ca="1">E1218</f>
        <v>0</v>
      </c>
      <c r="F2411" s="454">
        <f ca="1">F1218</f>
        <v>0</v>
      </c>
      <c r="G2411" s="258" t="b">
        <f ca="1">NOT(ISBLANK(OFFSET($C$195,$D2409,0)))</f>
        <v>0</v>
      </c>
      <c r="H2411" s="538" t="b">
        <f ca="1">SUM(K2411:AE2411)=E2413</f>
        <v>1</v>
      </c>
      <c r="I2411" s="1" t="s">
        <v>750</v>
      </c>
      <c r="K2411" s="537">
        <f ca="1">IF(AND($G2411,NOT(ISTEXT($G2410)),ISNUMBER(Poczatek),ISNUMBER(Koniec_Projekt)),IFERROR(IF($D2410=LataProjekcji,IF($F2410&gt;$E2413,$E2413,$F2410),IF($D2413&gt;=$E2413,(IF($D2410&lt;LataProjekcji,IF((SUM(J2411:$K2411)+12)&lt;$E2413,12,$E2413-SUM(J2411:$K2411)),0)),(IF($D2410&lt;LataProjekcji,IF((SUM(J2411:$K2411)+12)&lt;$D2413,12,$D2413-SUM(J2411:$K2411)),0)))),0),0)</f>
        <v>0</v>
      </c>
      <c r="L2411" s="537">
        <f ca="1">IF(AND($G2411,NOT(ISTEXT($G2410)),ISNUMBER(Poczatek),ISNUMBER(Koniec_Projekt)),IFERROR(IF($D2410=LataProjekcji,IF($F2410&gt;$E2413,$E2413,$F2410),IF($D2413&gt;=$E2413,(IF($D2410&lt;LataProjekcji,IF((SUM($K2411:K2411)+12)&lt;$E2413,12,$E2413-SUM($K2411:K2411)),0)),(IF($D2410&lt;LataProjekcji,IF((SUM($K2411:K2411)+12)&lt;$D2413,12,$D2413-SUM($K2411:K2411)),0)))),0),0)</f>
        <v>0</v>
      </c>
      <c r="M2411" s="537">
        <f ca="1">IF(AND($G2411,NOT(ISTEXT($G2410)),ISNUMBER(Poczatek),ISNUMBER(Koniec_Projekt)),IFERROR(IF($D2410=LataProjekcji,IF($F2410&gt;$E2413,$E2413,$F2410),IF($D2413&gt;=$E2413,(IF($D2410&lt;LataProjekcji,IF((SUM($K2411:L2411)+12)&lt;$E2413,12,$E2413-SUM($K2411:L2411)),0)),(IF($D2410&lt;LataProjekcji,IF((SUM($K2411:L2411)+12)&lt;$D2413,12,$D2413-SUM($K2411:L2411)),0)))),0),0)</f>
        <v>0</v>
      </c>
      <c r="N2411" s="537">
        <f ca="1">IF(AND($G2411,NOT(ISTEXT($G2410)),ISNUMBER(Poczatek),ISNUMBER(Koniec_Projekt)),IFERROR(IF($D2410=LataProjekcji,IF($F2410&gt;$E2413,$E2413,$F2410),IF($D2413&gt;=$E2413,(IF($D2410&lt;LataProjekcji,IF((SUM($K2411:M2411)+12)&lt;$E2413,12,$E2413-SUM($K2411:M2411)),0)),(IF($D2410&lt;LataProjekcji,IF((SUM($K2411:M2411)+12)&lt;$D2413,12,$D2413-SUM($K2411:M2411)),0)))),0),0)</f>
        <v>0</v>
      </c>
      <c r="O2411" s="537">
        <f ca="1">IF(AND($G2411,NOT(ISTEXT($G2410)),ISNUMBER(Poczatek),ISNUMBER(Koniec_Projekt)),IFERROR(IF($D2410=LataProjekcji,IF($F2410&gt;$E2413,$E2413,$F2410),IF($D2413&gt;=$E2413,(IF($D2410&lt;LataProjekcji,IF((SUM($K2411:N2411)+12)&lt;$E2413,12,$E2413-SUM($K2411:N2411)),0)),(IF($D2410&lt;LataProjekcji,IF((SUM($K2411:N2411)+12)&lt;$D2413,12,$D2413-SUM($K2411:N2411)),0)))),0),0)</f>
        <v>0</v>
      </c>
      <c r="P2411" s="537">
        <f ca="1">IF(AND($G2411,NOT(ISTEXT($G2410)),ISNUMBER(Poczatek),ISNUMBER(Koniec_Projekt)),IFERROR(IF($D2410=LataProjekcji,IF($F2410&gt;$E2413,$E2413,$F2410),IF($D2413&gt;=$E2413,(IF($D2410&lt;LataProjekcji,IF((SUM($K2411:O2411)+12)&lt;$E2413,12,$E2413-SUM($K2411:O2411)),0)),(IF($D2410&lt;LataProjekcji,IF((SUM($K2411:O2411)+12)&lt;$D2413,12,$D2413-SUM($K2411:O2411)),0)))),0),0)</f>
        <v>0</v>
      </c>
      <c r="Q2411" s="537">
        <f ca="1">IF(AND($G2411,NOT(ISTEXT($G2410)),ISNUMBER(Poczatek),ISNUMBER(Koniec_Projekt)),IFERROR(IF($D2410=LataProjekcji,IF($F2410&gt;$E2413,$E2413,$F2410),IF($D2413&gt;=$E2413,(IF($D2410&lt;LataProjekcji,IF((SUM($K2411:P2411)+12)&lt;$E2413,12,$E2413-SUM($K2411:P2411)),0)),(IF($D2410&lt;LataProjekcji,IF((SUM($K2411:P2411)+12)&lt;$D2413,12,$D2413-SUM($K2411:P2411)),0)))),0),0)</f>
        <v>0</v>
      </c>
      <c r="R2411" s="537">
        <f ca="1">IF(AND($G2411,NOT(ISTEXT($G2410)),ISNUMBER(Poczatek),ISNUMBER(Koniec_Projekt)),IFERROR(IF($D2410=LataProjekcji,IF($F2410&gt;$E2413,$E2413,$F2410),IF($D2413&gt;=$E2413,(IF($D2410&lt;LataProjekcji,IF((SUM($K2411:Q2411)+12)&lt;$E2413,12,$E2413-SUM($K2411:Q2411)),0)),(IF($D2410&lt;LataProjekcji,IF((SUM($K2411:Q2411)+12)&lt;$D2413,12,$D2413-SUM($K2411:Q2411)),0)))),0),0)</f>
        <v>0</v>
      </c>
      <c r="S2411" s="537">
        <f ca="1">IF(AND($G2411,NOT(ISTEXT($G2410)),ISNUMBER(Poczatek),ISNUMBER(Koniec_Projekt)),IFERROR(IF($D2410=LataProjekcji,IF($F2410&gt;$E2413,$E2413,$F2410),IF($D2413&gt;=$E2413,(IF($D2410&lt;LataProjekcji,IF((SUM($K2411:R2411)+12)&lt;$E2413,12,$E2413-SUM($K2411:R2411)),0)),(IF($D2410&lt;LataProjekcji,IF((SUM($K2411:R2411)+12)&lt;$D2413,12,$D2413-SUM($K2411:R2411)),0)))),0),0)</f>
        <v>0</v>
      </c>
      <c r="T2411" s="537">
        <f ca="1">IF(AND($G2411,NOT(ISTEXT($G2410)),ISNUMBER(Poczatek),ISNUMBER(Koniec_Projekt)),IFERROR(IF($D2410=LataProjekcji,IF($F2410&gt;$E2413,$E2413,$F2410),IF($D2413&gt;=$E2413,(IF($D2410&lt;LataProjekcji,IF((SUM($K2411:S2411)+12)&lt;$E2413,12,$E2413-SUM($K2411:S2411)),0)),(IF($D2410&lt;LataProjekcji,IF((SUM($K2411:S2411)+12)&lt;$D2413,12,$D2413-SUM($K2411:S2411)),0)))),0),0)</f>
        <v>0</v>
      </c>
      <c r="U2411" s="537">
        <f ca="1">IF(AND($G2411,NOT(ISTEXT($G2410)),ISNUMBER(Poczatek),ISNUMBER(Koniec_Projekt)),IFERROR(IF($D2410=LataProjekcji,IF($F2410&gt;$E2413,$E2413,$F2410),IF($D2413&gt;=$E2413,(IF($D2410&lt;LataProjekcji,IF((SUM($K2411:T2411)+12)&lt;$E2413,12,$E2413-SUM($K2411:T2411)),0)),(IF($D2410&lt;LataProjekcji,IF((SUM($K2411:T2411)+12)&lt;$D2413,12,$D2413-SUM($K2411:T2411)),0)))),0),0)</f>
        <v>0</v>
      </c>
      <c r="V2411" s="537">
        <f ca="1">IF(AND($G2411,NOT(ISTEXT($G2410)),ISNUMBER(Poczatek),ISNUMBER(Koniec_Projekt)),IFERROR(IF($D2410=LataProjekcji,IF($F2410&gt;$E2413,$E2413,$F2410),IF($D2413&gt;=$E2413,(IF($D2410&lt;LataProjekcji,IF((SUM($K2411:U2411)+12)&lt;$E2413,12,$E2413-SUM($K2411:U2411)),0)),(IF($D2410&lt;LataProjekcji,IF((SUM($K2411:U2411)+12)&lt;$D2413,12,$D2413-SUM($K2411:U2411)),0)))),0),0)</f>
        <v>0</v>
      </c>
      <c r="W2411" s="537">
        <f ca="1">IF(AND($G2411,NOT(ISTEXT($G2410)),ISNUMBER(Poczatek),ISNUMBER(Koniec_Projekt)),IFERROR(IF($D2410=LataProjekcji,IF($F2410&gt;$E2413,$E2413,$F2410),IF($D2413&gt;=$E2413,(IF($D2410&lt;LataProjekcji,IF((SUM($K2411:V2411)+12)&lt;$E2413,12,$E2413-SUM($K2411:V2411)),0)),(IF($D2410&lt;LataProjekcji,IF((SUM($K2411:V2411)+12)&lt;$D2413,12,$D2413-SUM($K2411:V2411)),0)))),0),0)</f>
        <v>0</v>
      </c>
      <c r="X2411" s="537">
        <f ca="1">IF(AND($G2411,NOT(ISTEXT($G2410)),ISNUMBER(Poczatek),ISNUMBER(Koniec_Projekt)),IFERROR(IF($D2410=LataProjekcji,IF($F2410&gt;$E2413,$E2413,$F2410),IF($D2413&gt;=$E2413,(IF($D2410&lt;LataProjekcji,IF((SUM($K2411:W2411)+12)&lt;$E2413,12,$E2413-SUM($K2411:W2411)),0)),(IF($D2410&lt;LataProjekcji,IF((SUM($K2411:W2411)+12)&lt;$D2413,12,$D2413-SUM($K2411:W2411)),0)))),0),0)</f>
        <v>0</v>
      </c>
      <c r="Y2411" s="537">
        <f ca="1">IF(AND($G2411,NOT(ISTEXT($G2410)),ISNUMBER(Poczatek),ISNUMBER(Koniec_Projekt)),IFERROR(IF($D2410=LataProjekcji,IF($F2410&gt;$E2413,$E2413,$F2410),IF($D2413&gt;=$E2413,(IF($D2410&lt;LataProjekcji,IF((SUM($K2411:X2411)+12)&lt;$E2413,12,$E2413-SUM($K2411:X2411)),0)),(IF($D2410&lt;LataProjekcji,IF((SUM($K2411:X2411)+12)&lt;$D2413,12,$D2413-SUM($K2411:X2411)),0)))),0),0)</f>
        <v>0</v>
      </c>
      <c r="Z2411" s="537">
        <f ca="1">IF(AND($G2411,NOT(ISTEXT($G2410)),ISNUMBER(Poczatek),ISNUMBER(Koniec_Projekt)),IFERROR(IF($D2410=LataProjekcji,IF($F2410&gt;$E2413,$E2413,$F2410),IF($D2413&gt;=$E2413,(IF($D2410&lt;LataProjekcji,IF((SUM($K2411:Y2411)+12)&lt;$E2413,12,$E2413-SUM($K2411:Y2411)),0)),(IF($D2410&lt;LataProjekcji,IF((SUM($K2411:Y2411)+12)&lt;$D2413,12,$D2413-SUM($K2411:Y2411)),0)))),0),0)</f>
        <v>0</v>
      </c>
      <c r="AA2411" s="537">
        <f ca="1">IF(AND($G2411,NOT(ISTEXT($G2410)),ISNUMBER(Poczatek),ISNUMBER(Koniec_Projekt)),IFERROR(IF($D2410=LataProjekcji,IF($F2410&gt;$E2413,$E2413,$F2410),IF($D2413&gt;=$E2413,(IF($D2410&lt;LataProjekcji,IF((SUM($K2411:Z2411)+12)&lt;$E2413,12,$E2413-SUM($K2411:Z2411)),0)),(IF($D2410&lt;LataProjekcji,IF((SUM($K2411:Z2411)+12)&lt;$D2413,12,$D2413-SUM($K2411:Z2411)),0)))),0),0)</f>
        <v>0</v>
      </c>
      <c r="AB2411" s="537">
        <f ca="1">IF(AND($G2411,NOT(ISTEXT($G2410)),ISNUMBER(Poczatek),ISNUMBER(Koniec_Projekt)),IFERROR(IF($D2410=LataProjekcji,IF($F2410&gt;$E2413,$E2413,$F2410),IF($D2413&gt;=$E2413,(IF($D2410&lt;LataProjekcji,IF((SUM($K2411:AA2411)+12)&lt;$E2413,12,$E2413-SUM($K2411:AA2411)),0)),(IF($D2410&lt;LataProjekcji,IF((SUM($K2411:AA2411)+12)&lt;$D2413,12,$D2413-SUM($K2411:AA2411)),0)))),0),0)</f>
        <v>0</v>
      </c>
      <c r="AC2411" s="537">
        <f ca="1">IF(AND($G2411,NOT(ISTEXT($G2410)),ISNUMBER(Poczatek),ISNUMBER(Koniec_Projekt)),IFERROR(IF($D2410=LataProjekcji,IF($F2410&gt;$E2413,$E2413,$F2410),IF($D2413&gt;=$E2413,(IF($D2410&lt;LataProjekcji,IF((SUM($K2411:AB2411)+12)&lt;$E2413,12,$E2413-SUM($K2411:AB2411)),0)),(IF($D2410&lt;LataProjekcji,IF((SUM($K2411:AB2411)+12)&lt;$D2413,12,$D2413-SUM($K2411:AB2411)),0)))),0),0)</f>
        <v>0</v>
      </c>
      <c r="AD2411" s="537">
        <f ca="1">IF(AND($G2411,NOT(ISTEXT($G2410)),ISNUMBER(Poczatek),ISNUMBER(Koniec_Projekt)),IFERROR(IF($D2410=LataProjekcji,IF($F2410&gt;$E2413,$E2413,$F2410),IF($D2413&gt;=$E2413,(IF($D2410&lt;LataProjekcji,IF((SUM($K2411:AC2411)+12)&lt;$E2413,12,$E2413-SUM($K2411:AC2411)),0)),(IF($D2410&lt;LataProjekcji,IF((SUM($K2411:AC2411)+12)&lt;$D2413,12,$D2413-SUM($K2411:AC2411)),0)))),0),0)</f>
        <v>0</v>
      </c>
      <c r="AE2411" s="537">
        <f ca="1">IF(AND($G2411,NOT(ISTEXT($G2410)),ISNUMBER(Poczatek),ISNUMBER(Koniec_Projekt)),IFERROR(IF($D2410=LataProjekcji,IF($F2410&gt;$E2413,$E2413,$F2410),IF($D2413&gt;=$E2413,(IF($D2410&lt;LataProjekcji,IF((SUM($K2411:AD2411)+12)&lt;$E2413,12,$E2413-SUM($K2411:AD2411)),0)),(IF($D2410&lt;LataProjekcji,IF((SUM($K2411:AD2411)+12)&lt;$D2413,12,$D2413-SUM($K2411:AD2411)),0)))),0),0)</f>
        <v>0</v>
      </c>
    </row>
    <row r="2412" spans="2:31" hidden="1">
      <c r="B2412" s="526" t="s">
        <v>753</v>
      </c>
      <c r="D2412" s="454">
        <f ca="1">D1219</f>
        <v>0</v>
      </c>
      <c r="E2412" s="454">
        <f ca="1">IF(D2411&gt;10,ROUND(D2412/12,2),D2412)</f>
        <v>0</v>
      </c>
      <c r="F2412" s="524">
        <f>Koniec_Projekt</f>
        <v>0</v>
      </c>
      <c r="G2412" s="329">
        <f>Miesiac_Koniec_Projekt</f>
        <v>0</v>
      </c>
      <c r="H2412" s="538" t="b">
        <f ca="1">SUM(K2412:AE2412)=D2411</f>
        <v>1</v>
      </c>
      <c r="I2412" s="1" t="s">
        <v>713</v>
      </c>
      <c r="K2412" s="256">
        <f ca="1">IF(AND($G2411,NOT(ISTEXT($G2410)),ISNUMBER(Poczatek),ISNUMBER(Koniec_Projekt)),IFERROR(IF(LataProjekcji=$F2413,ROUND($D2411,0),ROUND(K2410*$E2412,0)),0),0)</f>
        <v>0</v>
      </c>
      <c r="L2412" s="5">
        <f ca="1">IF(AND($G2411,NOT(ISTEXT($G2410)),ISNUMBER(Poczatek),ISNUMBER(Koniec_Projekt)),IFERROR(IF(LataProjekcji=$F2413,ROUND($D2411-SUM(K2412:$K2412),0),ROUND(L2410*$E2412,0)),0),0)</f>
        <v>0</v>
      </c>
      <c r="M2412" s="5">
        <f ca="1">IF(AND($G2411,NOT(ISTEXT($G2410)),ISNUMBER(Poczatek),ISNUMBER(Koniec_Projekt)),IFERROR(IF(LataProjekcji=$F2413,ROUND($D2411-SUM($K2412:L2412),0),ROUND(M2410*$E2412,0)),0),0)</f>
        <v>0</v>
      </c>
      <c r="N2412" s="5">
        <f ca="1">IF(AND($G2411,NOT(ISTEXT($G2410)),ISNUMBER(Poczatek),ISNUMBER(Koniec_Projekt)),IFERROR(IF(LataProjekcji=$F2413,ROUND($D2411-SUM($K2412:M2412),0),ROUND(N2410*$E2412,0)),0),0)</f>
        <v>0</v>
      </c>
      <c r="O2412" s="5">
        <f ca="1">IF(AND($G2411,NOT(ISTEXT($G2410)),ISNUMBER(Poczatek),ISNUMBER(Koniec_Projekt)),IFERROR(IF(LataProjekcji=$F2413,ROUND($D2411-SUM($K2412:N2412),0),ROUND(O2410*$E2412,0)),0),0)</f>
        <v>0</v>
      </c>
      <c r="P2412" s="5">
        <f ca="1">IF(AND($G2411,NOT(ISTEXT($G2410)),ISNUMBER(Poczatek),ISNUMBER(Koniec_Projekt)),IFERROR(IF(LataProjekcji=$F2413,ROUND($D2411-SUM($K2412:O2412),0),ROUND(P2410*$E2412,0)),0),0)</f>
        <v>0</v>
      </c>
      <c r="Q2412" s="5">
        <f ca="1">IF(AND($G2411,NOT(ISTEXT($G2410)),ISNUMBER(Poczatek),ISNUMBER(Koniec_Projekt)),IFERROR(IF(LataProjekcji=$F2413,ROUND($D2411-SUM($K2412:P2412),0),ROUND(Q2410*$E2412,0)),0),0)</f>
        <v>0</v>
      </c>
      <c r="R2412" s="5">
        <f ca="1">IF(AND($G2411,NOT(ISTEXT($G2410)),ISNUMBER(Poczatek),ISNUMBER(Koniec_Projekt)),IFERROR(IF(LataProjekcji=$F2413,ROUND($D2411-SUM($K2412:Q2412),0),ROUND(R2410*$E2412,0)),0),0)</f>
        <v>0</v>
      </c>
      <c r="S2412" s="5">
        <f ca="1">IF(AND($G2411,NOT(ISTEXT($G2410)),ISNUMBER(Poczatek),ISNUMBER(Koniec_Projekt)),IFERROR(IF(LataProjekcji=$F2413,ROUND($D2411-SUM($K2412:R2412),0),ROUND(S2410*$E2412,0)),0),0)</f>
        <v>0</v>
      </c>
      <c r="T2412" s="5">
        <f ca="1">IF(AND($G2411,NOT(ISTEXT($G2410)),ISNUMBER(Poczatek),ISNUMBER(Koniec_Projekt)),IFERROR(IF(LataProjekcji=$F2413,ROUND($D2411-SUM($K2412:S2412),0),ROUND(T2410*$E2412,0)),0),0)</f>
        <v>0</v>
      </c>
      <c r="U2412" s="5">
        <f ca="1">IF(AND($G2411,NOT(ISTEXT($G2410)),ISNUMBER(Poczatek),ISNUMBER(Koniec_Projekt)),IFERROR(IF(LataProjekcji=$F2413,ROUND($D2411-SUM($K2412:T2412),0),ROUND(U2410*$E2412,0)),0),0)</f>
        <v>0</v>
      </c>
      <c r="V2412" s="5">
        <f ca="1">IF(AND($G2411,NOT(ISTEXT($G2410)),ISNUMBER(Poczatek),ISNUMBER(Koniec_Projekt)),IFERROR(IF(LataProjekcji=$F2413,ROUND($D2411-SUM($K2412:U2412),0),ROUND(V2410*$E2412,0)),0),0)</f>
        <v>0</v>
      </c>
      <c r="W2412" s="5">
        <f ca="1">IF(AND($G2411,NOT(ISTEXT($G2410)),ISNUMBER(Poczatek),ISNUMBER(Koniec_Projekt)),IFERROR(IF(LataProjekcji=$F2413,ROUND($D2411-SUM($K2412:V2412),0),ROUND(W2410*$E2412,0)),0),0)</f>
        <v>0</v>
      </c>
      <c r="X2412" s="5">
        <f ca="1">IF(AND($G2411,NOT(ISTEXT($G2410)),ISNUMBER(Poczatek),ISNUMBER(Koniec_Projekt)),IFERROR(IF(LataProjekcji=$F2413,ROUND($D2411-SUM($K2412:W2412),0),ROUND(X2410*$E2412,0)),0),0)</f>
        <v>0</v>
      </c>
      <c r="Y2412" s="5">
        <f ca="1">IF(AND($G2411,NOT(ISTEXT($G2410)),ISNUMBER(Poczatek),ISNUMBER(Koniec_Projekt)),IFERROR(IF(LataProjekcji=$F2413,ROUND($D2411-SUM($K2412:X2412),0),ROUND(Y2410*$E2412,0)),0),0)</f>
        <v>0</v>
      </c>
      <c r="Z2412" s="5">
        <f ca="1">IF(AND($G2411,NOT(ISTEXT($G2410)),ISNUMBER(Poczatek),ISNUMBER(Koniec_Projekt)),IFERROR(IF(LataProjekcji=$F2413,ROUND($D2411-SUM($K2412:Y2412),0),ROUND(Z2410*$E2412,0)),0),0)</f>
        <v>0</v>
      </c>
      <c r="AA2412" s="5">
        <f ca="1">IF(AND($G2411,NOT(ISTEXT($G2410)),ISNUMBER(Poczatek),ISNUMBER(Koniec_Projekt)),IFERROR(IF(LataProjekcji=$F2413,ROUND($D2411-SUM($K2412:Z2412),0),ROUND(AA2410*$E2412,0)),0),0)</f>
        <v>0</v>
      </c>
      <c r="AB2412" s="5">
        <f ca="1">IF(AND($G2411,NOT(ISTEXT($G2410)),ISNUMBER(Poczatek),ISNUMBER(Koniec_Projekt)),IFERROR(IF(LataProjekcji=$F2413,ROUND($D2411-SUM($K2412:AA2412),0),ROUND(AB2410*$E2412,0)),0),0)</f>
        <v>0</v>
      </c>
      <c r="AC2412" s="5">
        <f ca="1">IF(AND($G2411,NOT(ISTEXT($G2410)),ISNUMBER(Poczatek),ISNUMBER(Koniec_Projekt)),IFERROR(IF(LataProjekcji=$F2413,ROUND($D2411-SUM($K2412:AB2412),0),ROUND(AC2410*$E2412,0)),0),0)</f>
        <v>0</v>
      </c>
      <c r="AD2412" s="5">
        <f ca="1">IF(AND($G2411,NOT(ISTEXT($G2410)),ISNUMBER(Poczatek),ISNUMBER(Koniec_Projekt)),IFERROR(IF(LataProjekcji=$F2413,ROUND($D2411-SUM($K2412:AC2412),0),ROUND(AD2410*$E2412,0)),0),0)</f>
        <v>0</v>
      </c>
      <c r="AE2412" s="5">
        <f ca="1">IF(AND($G2411,NOT(ISTEXT($G2410)),ISNUMBER(Poczatek),ISNUMBER(Koniec_Projekt)),IFERROR(IF(LataProjekcji=$F2413,ROUND($D2411-SUM($K2412:AD2412),0),ROUND(AE2410*$E2412,0)),0),0)</f>
        <v>0</v>
      </c>
    </row>
    <row r="2413" spans="2:31" hidden="1">
      <c r="B2413" s="526" t="s">
        <v>751</v>
      </c>
      <c r="D2413" s="1">
        <f ca="1">IFERROR(ROUNDUP(D2411/E2412,0),0)</f>
        <v>0</v>
      </c>
      <c r="E2413" s="1">
        <f ca="1">IF(D2413=0,0,DATEDIF(DATE(D2410,E2410,1),DATE(F2412,G2412,1),"m"))</f>
        <v>0</v>
      </c>
      <c r="F2413" s="1" t="str">
        <f ca="1">IFERROR(YEAR(G2410),"brak daty")</f>
        <v>brak daty</v>
      </c>
      <c r="G2413" s="1" t="str">
        <f ca="1">IFERROR(MONTH(G2410),"brak daty")</f>
        <v>brak daty</v>
      </c>
      <c r="H2413" s="5"/>
      <c r="I2413" s="1" t="s">
        <v>425</v>
      </c>
      <c r="K2413" s="5">
        <f ca="1">IF(AND($G2411,NOT(ISTEXT($G2410)),ISNUMBER(Poczatek),ISNUMBER(Koniec_Projekt)),IFERROR(IF(LataProjekcji=$F2412,IF(AND($G2412=$G2413,$F2412=$F2413),ROUND($D2411-SUM($K2413),0),ROUND(K2411*$E2412,0)),IF(LataProjekcji&gt;$F2412,0,ROUND(K2411*$E2412,0))),0),0)</f>
        <v>0</v>
      </c>
      <c r="L2413" s="5">
        <f ca="1">IF(AND($G2411,NOT(ISTEXT($G2410)),ISNUMBER(Poczatek),ISNUMBER(Koniec_Projekt)),IFERROR(IF(LataProjekcji=$F2412,IF(AND($G2412=$G2413,$F2412=$F2413),ROUND($D2411-SUM($K2413:K2413),0),ROUND(L2411*$E2412,0)),IF(LataProjekcji&gt;$F2412,0,ROUND(L2411*$E2412,0))),0),0)</f>
        <v>0</v>
      </c>
      <c r="M2413" s="5">
        <f ca="1">IF(AND($G2411,NOT(ISTEXT($G2410)),ISNUMBER(Poczatek),ISNUMBER(Koniec_Projekt)),IFERROR(IF(LataProjekcji=$F2412,IF(AND($G2412=$G2413,$F2412=$F2413),ROUND($D2411-SUM($K2413:L2413),0),ROUND(M2411*$E2412,0)),IF(LataProjekcji&gt;$F2412,0,ROUND(M2411*$E2412,0))),0),0)</f>
        <v>0</v>
      </c>
      <c r="N2413" s="5">
        <f ca="1">IF(AND($G2411,NOT(ISTEXT($G2410)),ISNUMBER(Poczatek),ISNUMBER(Koniec_Projekt)),IFERROR(IF(LataProjekcji=$F2412,IF(AND($G2412=$G2413,$F2412=$F2413),ROUND($D2411-SUM($K2413:M2413),0),ROUND(N2411*$E2412,0)),IF(LataProjekcji&gt;$F2412,0,ROUND(N2411*$E2412,0))),0),0)</f>
        <v>0</v>
      </c>
      <c r="O2413" s="5">
        <f ca="1">IF(AND($G2411,NOT(ISTEXT($G2410)),ISNUMBER(Poczatek),ISNUMBER(Koniec_Projekt)),IFERROR(IF(LataProjekcji=$F2412,IF(AND($G2412=$G2413,$F2412=$F2413),ROUND($D2411-SUM($K2413:N2413),0),ROUND(O2411*$E2412,0)),IF(LataProjekcji&gt;$F2412,0,ROUND(O2411*$E2412,0))),0),0)</f>
        <v>0</v>
      </c>
      <c r="P2413" s="5">
        <f ca="1">IF(AND($G2411,NOT(ISTEXT($G2410)),ISNUMBER(Poczatek),ISNUMBER(Koniec_Projekt)),IFERROR(IF(LataProjekcji=$F2412,IF(AND($G2412=$G2413,$F2412=$F2413),ROUND($D2411-SUM($K2413:O2413),0),ROUND(P2411*$E2412,0)),IF(LataProjekcji&gt;$F2412,0,ROUND(P2411*$E2412,0))),0),0)</f>
        <v>0</v>
      </c>
      <c r="Q2413" s="5">
        <f ca="1">IF(AND($G2411,NOT(ISTEXT($G2410)),ISNUMBER(Poczatek),ISNUMBER(Koniec_Projekt)),IFERROR(IF(LataProjekcji=$F2412,IF(AND($G2412=$G2413,$F2412=$F2413),ROUND($D2411-SUM($K2413:P2413),0),ROUND(Q2411*$E2412,0)),IF(LataProjekcji&gt;$F2412,0,ROUND(Q2411*$E2412,0))),0),0)</f>
        <v>0</v>
      </c>
      <c r="R2413" s="5">
        <f ca="1">IF(AND($G2411,NOT(ISTEXT($G2410)),ISNUMBER(Poczatek),ISNUMBER(Koniec_Projekt)),IFERROR(IF(LataProjekcji=$F2412,IF(AND($G2412=$G2413,$F2412=$F2413),ROUND($D2411-SUM($K2413:Q2413),0),ROUND(R2411*$E2412,0)),IF(LataProjekcji&gt;$F2412,0,ROUND(R2411*$E2412,0))),0),0)</f>
        <v>0</v>
      </c>
      <c r="S2413" s="5">
        <f ca="1">IF(AND($G2411,NOT(ISTEXT($G2410)),ISNUMBER(Poczatek),ISNUMBER(Koniec_Projekt)),IFERROR(IF(LataProjekcji=$F2412,IF(AND($G2412=$G2413,$F2412=$F2413),ROUND($D2411-SUM($K2413:R2413),0),ROUND(S2411*$E2412,0)),IF(LataProjekcji&gt;$F2412,0,ROUND(S2411*$E2412,0))),0),0)</f>
        <v>0</v>
      </c>
      <c r="T2413" s="5">
        <f ca="1">IF(AND($G2411,NOT(ISTEXT($G2410)),ISNUMBER(Poczatek),ISNUMBER(Koniec_Projekt)),IFERROR(IF(LataProjekcji=$F2412,IF(AND($G2412=$G2413,$F2412=$F2413),ROUND($D2411-SUM($K2413:S2413),0),ROUND(T2411*$E2412,0)),IF(LataProjekcji&gt;$F2412,0,ROUND(T2411*$E2412,0))),0),0)</f>
        <v>0</v>
      </c>
      <c r="U2413" s="5">
        <f ca="1">IF(AND($G2411,NOT(ISTEXT($G2410)),ISNUMBER(Poczatek),ISNUMBER(Koniec_Projekt)),IFERROR(IF(LataProjekcji=$F2412,IF(AND($G2412=$G2413,$F2412=$F2413),ROUND($D2411-SUM($K2413:T2413),0),ROUND(U2411*$E2412,0)),IF(LataProjekcji&gt;$F2412,0,ROUND(U2411*$E2412,0))),0),0)</f>
        <v>0</v>
      </c>
      <c r="V2413" s="5">
        <f ca="1">IF(AND($G2411,NOT(ISTEXT($G2410)),ISNUMBER(Poczatek),ISNUMBER(Koniec_Projekt)),IFERROR(IF(LataProjekcji=$F2412,IF(AND($G2412=$G2413,$F2412=$F2413),ROUND($D2411-SUM($K2413:U2413),0),ROUND(V2411*$E2412,0)),IF(LataProjekcji&gt;$F2412,0,ROUND(V2411*$E2412,0))),0),0)</f>
        <v>0</v>
      </c>
      <c r="W2413" s="5">
        <f ca="1">IF(AND($G2411,NOT(ISTEXT($G2410)),ISNUMBER(Poczatek),ISNUMBER(Koniec_Projekt)),IFERROR(IF(LataProjekcji=$F2412,IF(AND($G2412=$G2413,$F2412=$F2413),ROUND($D2411-SUM($K2413:V2413),0),ROUND(W2411*$E2412,0)),IF(LataProjekcji&gt;$F2412,0,ROUND(W2411*$E2412,0))),0),0)</f>
        <v>0</v>
      </c>
      <c r="X2413" s="5">
        <f ca="1">IF(AND($G2411,NOT(ISTEXT($G2410)),ISNUMBER(Poczatek),ISNUMBER(Koniec_Projekt)),IFERROR(IF(LataProjekcji=$F2412,IF(AND($G2412=$G2413,$F2412=$F2413),ROUND($D2411-SUM($K2413:W2413),0),ROUND(X2411*$E2412,0)),IF(LataProjekcji&gt;$F2412,0,ROUND(X2411*$E2412,0))),0),0)</f>
        <v>0</v>
      </c>
      <c r="Y2413" s="5">
        <f ca="1">IF(AND($G2411,NOT(ISTEXT($G2410)),ISNUMBER(Poczatek),ISNUMBER(Koniec_Projekt)),IFERROR(IF(LataProjekcji=$F2412,IF(AND($G2412=$G2413,$F2412=$F2413),ROUND($D2411-SUM($K2413:X2413),0),ROUND(Y2411*$E2412,0)),IF(LataProjekcji&gt;$F2412,0,ROUND(Y2411*$E2412,0))),0),0)</f>
        <v>0</v>
      </c>
      <c r="Z2413" s="5">
        <f ca="1">IF(AND($G2411,NOT(ISTEXT($G2410)),ISNUMBER(Poczatek),ISNUMBER(Koniec_Projekt)),IFERROR(IF(LataProjekcji=$F2412,IF(AND($G2412=$G2413,$F2412=$F2413),ROUND($D2411-SUM($K2413:Y2413),0),ROUND(Z2411*$E2412,0)),IF(LataProjekcji&gt;$F2412,0,ROUND(Z2411*$E2412,0))),0),0)</f>
        <v>0</v>
      </c>
      <c r="AA2413" s="5">
        <f ca="1">IF(AND($G2411,NOT(ISTEXT($G2410)),ISNUMBER(Poczatek),ISNUMBER(Koniec_Projekt)),IFERROR(IF(LataProjekcji=$F2412,IF(AND($G2412=$G2413,$F2412=$F2413),ROUND($D2411-SUM($K2413:Z2413),0),ROUND(AA2411*$E2412,0)),IF(LataProjekcji&gt;$F2412,0,ROUND(AA2411*$E2412,0))),0),0)</f>
        <v>0</v>
      </c>
      <c r="AB2413" s="5">
        <f ca="1">IF(AND($G2411,NOT(ISTEXT($G2410)),ISNUMBER(Poczatek),ISNUMBER(Koniec_Projekt)),IFERROR(IF(LataProjekcji=$F2412,IF(AND($G2412=$G2413,$F2412=$F2413),ROUND($D2411-SUM($K2413:AA2413),0),ROUND(AB2411*$E2412,0)),IF(LataProjekcji&gt;$F2412,0,ROUND(AB2411*$E2412,0))),0),0)</f>
        <v>0</v>
      </c>
      <c r="AC2413" s="5">
        <f ca="1">IF(AND($G2411,NOT(ISTEXT($G2410)),ISNUMBER(Poczatek),ISNUMBER(Koniec_Projekt)),IFERROR(IF(LataProjekcji=$F2412,IF(AND($G2412=$G2413,$F2412=$F2413),ROUND($D2411-SUM($K2413:AB2413),0),ROUND(AC2411*$E2412,0)),IF(LataProjekcji&gt;$F2412,0,ROUND(AC2411*$E2412,0))),0),0)</f>
        <v>0</v>
      </c>
      <c r="AD2413" s="5">
        <f ca="1">IF(AND($G2411,NOT(ISTEXT($G2410)),ISNUMBER(Poczatek),ISNUMBER(Koniec_Projekt)),IFERROR(IF(LataProjekcji=$F2412,IF(AND($G2412=$G2413,$F2412=$F2413),ROUND($D2411-SUM($K2413:AC2413),0),ROUND(AD2411*$E2412,0)),IF(LataProjekcji&gt;$F2412,0,ROUND(AD2411*$E2412,0))),0),0)</f>
        <v>0</v>
      </c>
      <c r="AE2413" s="5">
        <f ca="1">IF(AND($G2411,NOT(ISTEXT($G2410)),ISNUMBER(Poczatek),ISNUMBER(Koniec_Projekt)),IFERROR(IF(LataProjekcji=$F2412,IF(AND($G2412=$G2413,$F2412=$F2413),ROUND($D2411-SUM($K2413:AD2413),0),ROUND(AE2411*$E2412,0)),IF(LataProjekcji&gt;$F2412,0,ROUND(AE2411*$E2412,0))),0),0)</f>
        <v>0</v>
      </c>
    </row>
    <row r="2414" spans="2:31" ht="12.5" hidden="1" thickBot="1">
      <c r="B2414" s="527" t="s">
        <v>865</v>
      </c>
      <c r="C2414" s="528"/>
      <c r="D2414" s="529">
        <f ca="1">IF(D2411&gt;10,ROUND((D2413-1)*E2412,0),E2412)</f>
        <v>0</v>
      </c>
      <c r="E2414" s="529">
        <f ca="1">D2411-D2414</f>
        <v>0</v>
      </c>
      <c r="F2414" s="528"/>
      <c r="G2414" s="669">
        <f ca="1">OFFSET($C$195,$D2409,0)</f>
        <v>0</v>
      </c>
      <c r="H2414" s="528"/>
      <c r="I2414" s="528"/>
      <c r="J2414" s="528"/>
      <c r="K2414" s="528"/>
      <c r="L2414" s="528"/>
      <c r="M2414" s="528"/>
      <c r="N2414" s="528"/>
      <c r="O2414" s="528"/>
      <c r="P2414" s="528"/>
      <c r="Q2414" s="528"/>
      <c r="R2414" s="528"/>
      <c r="S2414" s="528"/>
      <c r="T2414" s="528"/>
      <c r="U2414" s="528"/>
      <c r="V2414" s="528"/>
      <c r="W2414" s="528"/>
      <c r="X2414" s="528"/>
      <c r="Y2414" s="528"/>
      <c r="Z2414" s="528"/>
      <c r="AA2414" s="528"/>
      <c r="AB2414" s="528"/>
      <c r="AC2414" s="528"/>
      <c r="AD2414" s="528"/>
      <c r="AE2414" s="528"/>
    </row>
    <row r="2415" spans="2:31" ht="12.5" hidden="1" thickTop="1"/>
    <row r="2416" spans="2:31" ht="12.5" hidden="1" thickBot="1">
      <c r="B2416" s="530" t="str">
        <f ca="1">"nazwa ST: "&amp;B1223</f>
        <v>nazwa ST: 0</v>
      </c>
      <c r="C2416" s="530"/>
      <c r="D2416" s="531">
        <f>D1223</f>
        <v>7</v>
      </c>
      <c r="E2416" s="530"/>
      <c r="F2416" s="530"/>
      <c r="G2416" s="530"/>
      <c r="H2416" s="530"/>
      <c r="I2416" s="530"/>
      <c r="J2416" s="530"/>
      <c r="K2416" s="539" t="str">
        <f t="shared" ref="K2416:AE2416" si="3143">LataProjekcji</f>
        <v>Uzupełnij dane</v>
      </c>
      <c r="L2416" s="539" t="str">
        <f t="shared" si="3143"/>
        <v/>
      </c>
      <c r="M2416" s="539" t="str">
        <f t="shared" si="3143"/>
        <v/>
      </c>
      <c r="N2416" s="539" t="str">
        <f t="shared" si="3143"/>
        <v/>
      </c>
      <c r="O2416" s="539" t="str">
        <f t="shared" si="3143"/>
        <v/>
      </c>
      <c r="P2416" s="539" t="str">
        <f t="shared" si="3143"/>
        <v/>
      </c>
      <c r="Q2416" s="539" t="str">
        <f t="shared" si="3143"/>
        <v/>
      </c>
      <c r="R2416" s="539" t="str">
        <f t="shared" si="3143"/>
        <v/>
      </c>
      <c r="S2416" s="539" t="str">
        <f t="shared" si="3143"/>
        <v/>
      </c>
      <c r="T2416" s="539" t="str">
        <f t="shared" si="3143"/>
        <v/>
      </c>
      <c r="U2416" s="539" t="str">
        <f t="shared" si="3143"/>
        <v/>
      </c>
      <c r="V2416" s="539" t="str">
        <f t="shared" si="3143"/>
        <v/>
      </c>
      <c r="W2416" s="539" t="str">
        <f t="shared" si="3143"/>
        <v/>
      </c>
      <c r="X2416" s="539" t="str">
        <f t="shared" si="3143"/>
        <v/>
      </c>
      <c r="Y2416" s="539" t="str">
        <f t="shared" si="3143"/>
        <v/>
      </c>
      <c r="Z2416" s="539" t="str">
        <f t="shared" si="3143"/>
        <v/>
      </c>
      <c r="AA2416" s="539" t="str">
        <f t="shared" si="3143"/>
        <v/>
      </c>
      <c r="AB2416" s="539" t="str">
        <f t="shared" si="3143"/>
        <v/>
      </c>
      <c r="AC2416" s="539" t="str">
        <f t="shared" si="3143"/>
        <v/>
      </c>
      <c r="AD2416" s="539" t="str">
        <f t="shared" si="3143"/>
        <v/>
      </c>
      <c r="AE2416" s="539" t="str">
        <f t="shared" si="3143"/>
        <v/>
      </c>
    </row>
    <row r="2417" spans="2:31" hidden="1">
      <c r="B2417" s="526" t="s">
        <v>752</v>
      </c>
      <c r="D2417" s="1">
        <f ca="1">D1224</f>
        <v>1900</v>
      </c>
      <c r="E2417" s="1">
        <f ca="1">E1224</f>
        <v>1</v>
      </c>
      <c r="F2417" s="1">
        <f ca="1">IF(D2418&gt;10,F1224,1)</f>
        <v>1</v>
      </c>
      <c r="G2417" s="525" t="str">
        <f ca="1">IF(ISBLANK(OFFSET($E$195,$D2416,0)),"brak daty",IF(D2418&gt;10,EDATE(OFFSET($E$195,$D2416,0),D2420),DATE(D2417,E2417,1)))</f>
        <v>brak daty</v>
      </c>
      <c r="H2417" s="538" t="b">
        <f ca="1">SUM(K2417:AE2417)=D2420</f>
        <v>1</v>
      </c>
      <c r="I2417" s="1" t="s">
        <v>749</v>
      </c>
      <c r="K2417" s="5">
        <f ca="1">IF(AND($G2418,NOT(ISTEXT($G2417)),ISNUMBER(Poczatek),ISNUMBER(Koniec_Projekt)),IFERROR(IF($D2417=LataProjekcji,$F2417,IF($D2417&lt;LataProjekcji,IF((SUM(K2417)+12)&lt;$D2420,12,$D2420-SUM(K2417)),0)),0),0)</f>
        <v>0</v>
      </c>
      <c r="L2417" s="5">
        <f ca="1">IF(AND($G2418,NOT(ISTEXT($G2417)),ISNUMBER(Poczatek),ISNUMBER(Koniec_Projekt)),IFERROR(IF($D2417=LataProjekcji,$F2417,IF($D2417&lt;LataProjekcji,IF((SUM($K2417:K2417)+12)&lt;$D2420,12,$D2420-SUM($K2417:K2417)),0)),0),0)</f>
        <v>0</v>
      </c>
      <c r="M2417" s="5">
        <f ca="1">IF(AND($G2418,NOT(ISTEXT($G2417)),ISNUMBER(Poczatek),ISNUMBER(Koniec_Projekt)),IFERROR(IF($D2417=LataProjekcji,$F2417,IF($D2417&lt;LataProjekcji,IF((SUM($K2417:L2417)+12)&lt;$D2420,12,$D2420-SUM($K2417:L2417)),0)),0),0)</f>
        <v>0</v>
      </c>
      <c r="N2417" s="5">
        <f ca="1">IF(AND($G2418,NOT(ISTEXT($G2417)),ISNUMBER(Poczatek),ISNUMBER(Koniec_Projekt)),IFERROR(IF($D2417=LataProjekcji,$F2417,IF($D2417&lt;LataProjekcji,IF((SUM($K2417:M2417)+12)&lt;$D2420,12,$D2420-SUM($K2417:M2417)),0)),0),0)</f>
        <v>0</v>
      </c>
      <c r="O2417" s="5">
        <f ca="1">IF(AND($G2418,NOT(ISTEXT($G2417)),ISNUMBER(Poczatek),ISNUMBER(Koniec_Projekt)),IFERROR(IF($D2417=LataProjekcji,$F2417,IF($D2417&lt;LataProjekcji,IF((SUM($K2417:N2417)+12)&lt;$D2420,12,$D2420-SUM($K2417:N2417)),0)),0),0)</f>
        <v>0</v>
      </c>
      <c r="P2417" s="5">
        <f ca="1">IF(AND($G2418,NOT(ISTEXT($G2417)),ISNUMBER(Poczatek),ISNUMBER(Koniec_Projekt)),IFERROR(IF($D2417=LataProjekcji,$F2417,IF($D2417&lt;LataProjekcji,IF((SUM($K2417:O2417)+12)&lt;$D2420,12,$D2420-SUM($K2417:O2417)),0)),0),0)</f>
        <v>0</v>
      </c>
      <c r="Q2417" s="5">
        <f ca="1">IF(AND($G2418,NOT(ISTEXT($G2417)),ISNUMBER(Poczatek),ISNUMBER(Koniec_Projekt)),IFERROR(IF($D2417=LataProjekcji,$F2417,IF($D2417&lt;LataProjekcji,IF((SUM($K2417:P2417)+12)&lt;$D2420,12,$D2420-SUM($K2417:P2417)),0)),0),0)</f>
        <v>0</v>
      </c>
      <c r="R2417" s="5">
        <f ca="1">IF(AND($G2418,NOT(ISTEXT($G2417)),ISNUMBER(Poczatek),ISNUMBER(Koniec_Projekt)),IFERROR(IF($D2417=LataProjekcji,$F2417,IF($D2417&lt;LataProjekcji,IF((SUM($K2417:Q2417)+12)&lt;$D2420,12,$D2420-SUM($K2417:Q2417)),0)),0),0)</f>
        <v>0</v>
      </c>
      <c r="S2417" s="5">
        <f ca="1">IF(AND($G2418,NOT(ISTEXT($G2417)),ISNUMBER(Poczatek),ISNUMBER(Koniec_Projekt)),IFERROR(IF($D2417=LataProjekcji,$F2417,IF($D2417&lt;LataProjekcji,IF((SUM($K2417:R2417)+12)&lt;$D2420,12,$D2420-SUM($K2417:R2417)),0)),0),0)</f>
        <v>0</v>
      </c>
      <c r="T2417" s="5">
        <f ca="1">IF(AND($G2418,NOT(ISTEXT($G2417)),ISNUMBER(Poczatek),ISNUMBER(Koniec_Projekt)),IFERROR(IF($D2417=LataProjekcji,$F2417,IF($D2417&lt;LataProjekcji,IF((SUM($K2417:S2417)+12)&lt;$D2420,12,$D2420-SUM($K2417:S2417)),0)),0),0)</f>
        <v>0</v>
      </c>
      <c r="U2417" s="5">
        <f ca="1">IF(AND($G2418,NOT(ISTEXT($G2417)),ISNUMBER(Poczatek),ISNUMBER(Koniec_Projekt)),IFERROR(IF($D2417=LataProjekcji,$F2417,IF($D2417&lt;LataProjekcji,IF((SUM($K2417:T2417)+12)&lt;$D2420,12,$D2420-SUM($K2417:T2417)),0)),0),0)</f>
        <v>0</v>
      </c>
      <c r="V2417" s="5">
        <f ca="1">IF(AND($G2418,NOT(ISTEXT($G2417)),ISNUMBER(Poczatek),ISNUMBER(Koniec_Projekt)),IFERROR(IF($D2417=LataProjekcji,$F2417,IF($D2417&lt;LataProjekcji,IF((SUM($K2417:U2417)+12)&lt;$D2420,12,$D2420-SUM($K2417:U2417)),0)),0),0)</f>
        <v>0</v>
      </c>
      <c r="W2417" s="5">
        <f ca="1">IF(AND($G2418,NOT(ISTEXT($G2417)),ISNUMBER(Poczatek),ISNUMBER(Koniec_Projekt)),IFERROR(IF($D2417=LataProjekcji,$F2417,IF($D2417&lt;LataProjekcji,IF((SUM($K2417:V2417)+12)&lt;$D2420,12,$D2420-SUM($K2417:V2417)),0)),0),0)</f>
        <v>0</v>
      </c>
      <c r="X2417" s="5">
        <f ca="1">IF(AND($G2418,NOT(ISTEXT($G2417)),ISNUMBER(Poczatek),ISNUMBER(Koniec_Projekt)),IFERROR(IF($D2417=LataProjekcji,$F2417,IF($D2417&lt;LataProjekcji,IF((SUM($K2417:W2417)+12)&lt;$D2420,12,$D2420-SUM($K2417:W2417)),0)),0),0)</f>
        <v>0</v>
      </c>
      <c r="Y2417" s="5">
        <f ca="1">IF(AND($G2418,NOT(ISTEXT($G2417)),ISNUMBER(Poczatek),ISNUMBER(Koniec_Projekt)),IFERROR(IF($D2417=LataProjekcji,$F2417,IF($D2417&lt;LataProjekcji,IF((SUM($K2417:X2417)+12)&lt;$D2420,12,$D2420-SUM($K2417:X2417)),0)),0),0)</f>
        <v>0</v>
      </c>
      <c r="Z2417" s="5">
        <f ca="1">IF(AND($G2418,NOT(ISTEXT($G2417)),ISNUMBER(Poczatek),ISNUMBER(Koniec_Projekt)),IFERROR(IF($D2417=LataProjekcji,$F2417,IF($D2417&lt;LataProjekcji,IF((SUM($K2417:Y2417)+12)&lt;$D2420,12,$D2420-SUM($K2417:Y2417)),0)),0),0)</f>
        <v>0</v>
      </c>
      <c r="AA2417" s="5">
        <f ca="1">IF(AND($G2418,NOT(ISTEXT($G2417)),ISNUMBER(Poczatek),ISNUMBER(Koniec_Projekt)),IFERROR(IF($D2417=LataProjekcji,$F2417,IF($D2417&lt;LataProjekcji,IF((SUM($K2417:Z2417)+12)&lt;$D2420,12,$D2420-SUM($K2417:Z2417)),0)),0),0)</f>
        <v>0</v>
      </c>
      <c r="AB2417" s="5">
        <f ca="1">IF(AND($G2418,NOT(ISTEXT($G2417)),ISNUMBER(Poczatek),ISNUMBER(Koniec_Projekt)),IFERROR(IF($D2417=LataProjekcji,$F2417,IF($D2417&lt;LataProjekcji,IF((SUM($K2417:AA2417)+12)&lt;$D2420,12,$D2420-SUM($K2417:AA2417)),0)),0),0)</f>
        <v>0</v>
      </c>
      <c r="AC2417" s="5">
        <f ca="1">IF(AND($G2418,NOT(ISTEXT($G2417)),ISNUMBER(Poczatek),ISNUMBER(Koniec_Projekt)),IFERROR(IF($D2417=LataProjekcji,$F2417,IF($D2417&lt;LataProjekcji,IF((SUM($K2417:AB2417)+12)&lt;$D2420,12,$D2420-SUM($K2417:AB2417)),0)),0),0)</f>
        <v>0</v>
      </c>
      <c r="AD2417" s="5">
        <f ca="1">IF(AND($G2418,NOT(ISTEXT($G2417)),ISNUMBER(Poczatek),ISNUMBER(Koniec_Projekt)),IFERROR(IF($D2417=LataProjekcji,$F2417,IF($D2417&lt;LataProjekcji,IF((SUM($K2417:AC2417)+12)&lt;$D2420,12,$D2420-SUM($K2417:AC2417)),0)),0),0)</f>
        <v>0</v>
      </c>
      <c r="AE2417" s="5">
        <f ca="1">IF(AND($G2418,NOT(ISTEXT($G2417)),ISNUMBER(Poczatek),ISNUMBER(Koniec_Projekt)),IFERROR(IF($D2417=LataProjekcji,$F2417,IF($D2417&lt;LataProjekcji,IF((SUM($K2417:AD2417)+12)&lt;$D2420,12,$D2420-SUM($K2417:AD2417)),0)),0),0)</f>
        <v>0</v>
      </c>
    </row>
    <row r="2418" spans="2:31" hidden="1">
      <c r="B2418" s="526" t="s">
        <v>754</v>
      </c>
      <c r="D2418" s="5">
        <f ca="1">D1225</f>
        <v>0</v>
      </c>
      <c r="E2418" s="454">
        <f ca="1">E1225</f>
        <v>0</v>
      </c>
      <c r="F2418" s="454">
        <f ca="1">F1225</f>
        <v>0</v>
      </c>
      <c r="G2418" s="258" t="b">
        <f ca="1">NOT(ISBLANK(OFFSET($C$195,$D2416,0)))</f>
        <v>0</v>
      </c>
      <c r="H2418" s="538" t="b">
        <f ca="1">SUM(K2418:AE2418)=E2420</f>
        <v>1</v>
      </c>
      <c r="I2418" s="1" t="s">
        <v>750</v>
      </c>
      <c r="K2418" s="537">
        <f ca="1">IF(AND($G2418,NOT(ISTEXT($G2417)),ISNUMBER(Poczatek),ISNUMBER(Koniec_Projekt)),IFERROR(IF($D2417=LataProjekcji,IF($F2417&gt;$E2420,$E2420,$F2417),IF($D2420&gt;=$E2420,(IF($D2417&lt;LataProjekcji,IF((SUM(J2418:$K2418)+12)&lt;$E2420,12,$E2420-SUM(J2418:$K2418)),0)),(IF($D2417&lt;LataProjekcji,IF((SUM(J2418:$K2418)+12)&lt;$D2420,12,$D2420-SUM(J2418:$K2418)),0)))),0),0)</f>
        <v>0</v>
      </c>
      <c r="L2418" s="537">
        <f ca="1">IF(AND($G2418,NOT(ISTEXT($G2417)),ISNUMBER(Poczatek),ISNUMBER(Koniec_Projekt)),IFERROR(IF($D2417=LataProjekcji,IF($F2417&gt;$E2420,$E2420,$F2417),IF($D2420&gt;=$E2420,(IF($D2417&lt;LataProjekcji,IF((SUM($K2418:K2418)+12)&lt;$E2420,12,$E2420-SUM($K2418:K2418)),0)),(IF($D2417&lt;LataProjekcji,IF((SUM($K2418:K2418)+12)&lt;$D2420,12,$D2420-SUM($K2418:K2418)),0)))),0),0)</f>
        <v>0</v>
      </c>
      <c r="M2418" s="537">
        <f ca="1">IF(AND($G2418,NOT(ISTEXT($G2417)),ISNUMBER(Poczatek),ISNUMBER(Koniec_Projekt)),IFERROR(IF($D2417=LataProjekcji,IF($F2417&gt;$E2420,$E2420,$F2417),IF($D2420&gt;=$E2420,(IF($D2417&lt;LataProjekcji,IF((SUM($K2418:L2418)+12)&lt;$E2420,12,$E2420-SUM($K2418:L2418)),0)),(IF($D2417&lt;LataProjekcji,IF((SUM($K2418:L2418)+12)&lt;$D2420,12,$D2420-SUM($K2418:L2418)),0)))),0),0)</f>
        <v>0</v>
      </c>
      <c r="N2418" s="537">
        <f ca="1">IF(AND($G2418,NOT(ISTEXT($G2417)),ISNUMBER(Poczatek),ISNUMBER(Koniec_Projekt)),IFERROR(IF($D2417=LataProjekcji,IF($F2417&gt;$E2420,$E2420,$F2417),IF($D2420&gt;=$E2420,(IF($D2417&lt;LataProjekcji,IF((SUM($K2418:M2418)+12)&lt;$E2420,12,$E2420-SUM($K2418:M2418)),0)),(IF($D2417&lt;LataProjekcji,IF((SUM($K2418:M2418)+12)&lt;$D2420,12,$D2420-SUM($K2418:M2418)),0)))),0),0)</f>
        <v>0</v>
      </c>
      <c r="O2418" s="537">
        <f ca="1">IF(AND($G2418,NOT(ISTEXT($G2417)),ISNUMBER(Poczatek),ISNUMBER(Koniec_Projekt)),IFERROR(IF($D2417=LataProjekcji,IF($F2417&gt;$E2420,$E2420,$F2417),IF($D2420&gt;=$E2420,(IF($D2417&lt;LataProjekcji,IF((SUM($K2418:N2418)+12)&lt;$E2420,12,$E2420-SUM($K2418:N2418)),0)),(IF($D2417&lt;LataProjekcji,IF((SUM($K2418:N2418)+12)&lt;$D2420,12,$D2420-SUM($K2418:N2418)),0)))),0),0)</f>
        <v>0</v>
      </c>
      <c r="P2418" s="537">
        <f ca="1">IF(AND($G2418,NOT(ISTEXT($G2417)),ISNUMBER(Poczatek),ISNUMBER(Koniec_Projekt)),IFERROR(IF($D2417=LataProjekcji,IF($F2417&gt;$E2420,$E2420,$F2417),IF($D2420&gt;=$E2420,(IF($D2417&lt;LataProjekcji,IF((SUM($K2418:O2418)+12)&lt;$E2420,12,$E2420-SUM($K2418:O2418)),0)),(IF($D2417&lt;LataProjekcji,IF((SUM($K2418:O2418)+12)&lt;$D2420,12,$D2420-SUM($K2418:O2418)),0)))),0),0)</f>
        <v>0</v>
      </c>
      <c r="Q2418" s="537">
        <f ca="1">IF(AND($G2418,NOT(ISTEXT($G2417)),ISNUMBER(Poczatek),ISNUMBER(Koniec_Projekt)),IFERROR(IF($D2417=LataProjekcji,IF($F2417&gt;$E2420,$E2420,$F2417),IF($D2420&gt;=$E2420,(IF($D2417&lt;LataProjekcji,IF((SUM($K2418:P2418)+12)&lt;$E2420,12,$E2420-SUM($K2418:P2418)),0)),(IF($D2417&lt;LataProjekcji,IF((SUM($K2418:P2418)+12)&lt;$D2420,12,$D2420-SUM($K2418:P2418)),0)))),0),0)</f>
        <v>0</v>
      </c>
      <c r="R2418" s="537">
        <f ca="1">IF(AND($G2418,NOT(ISTEXT($G2417)),ISNUMBER(Poczatek),ISNUMBER(Koniec_Projekt)),IFERROR(IF($D2417=LataProjekcji,IF($F2417&gt;$E2420,$E2420,$F2417),IF($D2420&gt;=$E2420,(IF($D2417&lt;LataProjekcji,IF((SUM($K2418:Q2418)+12)&lt;$E2420,12,$E2420-SUM($K2418:Q2418)),0)),(IF($D2417&lt;LataProjekcji,IF((SUM($K2418:Q2418)+12)&lt;$D2420,12,$D2420-SUM($K2418:Q2418)),0)))),0),0)</f>
        <v>0</v>
      </c>
      <c r="S2418" s="537">
        <f ca="1">IF(AND($G2418,NOT(ISTEXT($G2417)),ISNUMBER(Poczatek),ISNUMBER(Koniec_Projekt)),IFERROR(IF($D2417=LataProjekcji,IF($F2417&gt;$E2420,$E2420,$F2417),IF($D2420&gt;=$E2420,(IF($D2417&lt;LataProjekcji,IF((SUM($K2418:R2418)+12)&lt;$E2420,12,$E2420-SUM($K2418:R2418)),0)),(IF($D2417&lt;LataProjekcji,IF((SUM($K2418:R2418)+12)&lt;$D2420,12,$D2420-SUM($K2418:R2418)),0)))),0),0)</f>
        <v>0</v>
      </c>
      <c r="T2418" s="537">
        <f ca="1">IF(AND($G2418,NOT(ISTEXT($G2417)),ISNUMBER(Poczatek),ISNUMBER(Koniec_Projekt)),IFERROR(IF($D2417=LataProjekcji,IF($F2417&gt;$E2420,$E2420,$F2417),IF($D2420&gt;=$E2420,(IF($D2417&lt;LataProjekcji,IF((SUM($K2418:S2418)+12)&lt;$E2420,12,$E2420-SUM($K2418:S2418)),0)),(IF($D2417&lt;LataProjekcji,IF((SUM($K2418:S2418)+12)&lt;$D2420,12,$D2420-SUM($K2418:S2418)),0)))),0),0)</f>
        <v>0</v>
      </c>
      <c r="U2418" s="537">
        <f ca="1">IF(AND($G2418,NOT(ISTEXT($G2417)),ISNUMBER(Poczatek),ISNUMBER(Koniec_Projekt)),IFERROR(IF($D2417=LataProjekcji,IF($F2417&gt;$E2420,$E2420,$F2417),IF($D2420&gt;=$E2420,(IF($D2417&lt;LataProjekcji,IF((SUM($K2418:T2418)+12)&lt;$E2420,12,$E2420-SUM($K2418:T2418)),0)),(IF($D2417&lt;LataProjekcji,IF((SUM($K2418:T2418)+12)&lt;$D2420,12,$D2420-SUM($K2418:T2418)),0)))),0),0)</f>
        <v>0</v>
      </c>
      <c r="V2418" s="537">
        <f ca="1">IF(AND($G2418,NOT(ISTEXT($G2417)),ISNUMBER(Poczatek),ISNUMBER(Koniec_Projekt)),IFERROR(IF($D2417=LataProjekcji,IF($F2417&gt;$E2420,$E2420,$F2417),IF($D2420&gt;=$E2420,(IF($D2417&lt;LataProjekcji,IF((SUM($K2418:U2418)+12)&lt;$E2420,12,$E2420-SUM($K2418:U2418)),0)),(IF($D2417&lt;LataProjekcji,IF((SUM($K2418:U2418)+12)&lt;$D2420,12,$D2420-SUM($K2418:U2418)),0)))),0),0)</f>
        <v>0</v>
      </c>
      <c r="W2418" s="537">
        <f ca="1">IF(AND($G2418,NOT(ISTEXT($G2417)),ISNUMBER(Poczatek),ISNUMBER(Koniec_Projekt)),IFERROR(IF($D2417=LataProjekcji,IF($F2417&gt;$E2420,$E2420,$F2417),IF($D2420&gt;=$E2420,(IF($D2417&lt;LataProjekcji,IF((SUM($K2418:V2418)+12)&lt;$E2420,12,$E2420-SUM($K2418:V2418)),0)),(IF($D2417&lt;LataProjekcji,IF((SUM($K2418:V2418)+12)&lt;$D2420,12,$D2420-SUM($K2418:V2418)),0)))),0),0)</f>
        <v>0</v>
      </c>
      <c r="X2418" s="537">
        <f ca="1">IF(AND($G2418,NOT(ISTEXT($G2417)),ISNUMBER(Poczatek),ISNUMBER(Koniec_Projekt)),IFERROR(IF($D2417=LataProjekcji,IF($F2417&gt;$E2420,$E2420,$F2417),IF($D2420&gt;=$E2420,(IF($D2417&lt;LataProjekcji,IF((SUM($K2418:W2418)+12)&lt;$E2420,12,$E2420-SUM($K2418:W2418)),0)),(IF($D2417&lt;LataProjekcji,IF((SUM($K2418:W2418)+12)&lt;$D2420,12,$D2420-SUM($K2418:W2418)),0)))),0),0)</f>
        <v>0</v>
      </c>
      <c r="Y2418" s="537">
        <f ca="1">IF(AND($G2418,NOT(ISTEXT($G2417)),ISNUMBER(Poczatek),ISNUMBER(Koniec_Projekt)),IFERROR(IF($D2417=LataProjekcji,IF($F2417&gt;$E2420,$E2420,$F2417),IF($D2420&gt;=$E2420,(IF($D2417&lt;LataProjekcji,IF((SUM($K2418:X2418)+12)&lt;$E2420,12,$E2420-SUM($K2418:X2418)),0)),(IF($D2417&lt;LataProjekcji,IF((SUM($K2418:X2418)+12)&lt;$D2420,12,$D2420-SUM($K2418:X2418)),0)))),0),0)</f>
        <v>0</v>
      </c>
      <c r="Z2418" s="537">
        <f ca="1">IF(AND($G2418,NOT(ISTEXT($G2417)),ISNUMBER(Poczatek),ISNUMBER(Koniec_Projekt)),IFERROR(IF($D2417=LataProjekcji,IF($F2417&gt;$E2420,$E2420,$F2417),IF($D2420&gt;=$E2420,(IF($D2417&lt;LataProjekcji,IF((SUM($K2418:Y2418)+12)&lt;$E2420,12,$E2420-SUM($K2418:Y2418)),0)),(IF($D2417&lt;LataProjekcji,IF((SUM($K2418:Y2418)+12)&lt;$D2420,12,$D2420-SUM($K2418:Y2418)),0)))),0),0)</f>
        <v>0</v>
      </c>
      <c r="AA2418" s="537">
        <f ca="1">IF(AND($G2418,NOT(ISTEXT($G2417)),ISNUMBER(Poczatek),ISNUMBER(Koniec_Projekt)),IFERROR(IF($D2417=LataProjekcji,IF($F2417&gt;$E2420,$E2420,$F2417),IF($D2420&gt;=$E2420,(IF($D2417&lt;LataProjekcji,IF((SUM($K2418:Z2418)+12)&lt;$E2420,12,$E2420-SUM($K2418:Z2418)),0)),(IF($D2417&lt;LataProjekcji,IF((SUM($K2418:Z2418)+12)&lt;$D2420,12,$D2420-SUM($K2418:Z2418)),0)))),0),0)</f>
        <v>0</v>
      </c>
      <c r="AB2418" s="537">
        <f ca="1">IF(AND($G2418,NOT(ISTEXT($G2417)),ISNUMBER(Poczatek),ISNUMBER(Koniec_Projekt)),IFERROR(IF($D2417=LataProjekcji,IF($F2417&gt;$E2420,$E2420,$F2417),IF($D2420&gt;=$E2420,(IF($D2417&lt;LataProjekcji,IF((SUM($K2418:AA2418)+12)&lt;$E2420,12,$E2420-SUM($K2418:AA2418)),0)),(IF($D2417&lt;LataProjekcji,IF((SUM($K2418:AA2418)+12)&lt;$D2420,12,$D2420-SUM($K2418:AA2418)),0)))),0),0)</f>
        <v>0</v>
      </c>
      <c r="AC2418" s="537">
        <f ca="1">IF(AND($G2418,NOT(ISTEXT($G2417)),ISNUMBER(Poczatek),ISNUMBER(Koniec_Projekt)),IFERROR(IF($D2417=LataProjekcji,IF($F2417&gt;$E2420,$E2420,$F2417),IF($D2420&gt;=$E2420,(IF($D2417&lt;LataProjekcji,IF((SUM($K2418:AB2418)+12)&lt;$E2420,12,$E2420-SUM($K2418:AB2418)),0)),(IF($D2417&lt;LataProjekcji,IF((SUM($K2418:AB2418)+12)&lt;$D2420,12,$D2420-SUM($K2418:AB2418)),0)))),0),0)</f>
        <v>0</v>
      </c>
      <c r="AD2418" s="537">
        <f ca="1">IF(AND($G2418,NOT(ISTEXT($G2417)),ISNUMBER(Poczatek),ISNUMBER(Koniec_Projekt)),IFERROR(IF($D2417=LataProjekcji,IF($F2417&gt;$E2420,$E2420,$F2417),IF($D2420&gt;=$E2420,(IF($D2417&lt;LataProjekcji,IF((SUM($K2418:AC2418)+12)&lt;$E2420,12,$E2420-SUM($K2418:AC2418)),0)),(IF($D2417&lt;LataProjekcji,IF((SUM($K2418:AC2418)+12)&lt;$D2420,12,$D2420-SUM($K2418:AC2418)),0)))),0),0)</f>
        <v>0</v>
      </c>
      <c r="AE2418" s="537">
        <f ca="1">IF(AND($G2418,NOT(ISTEXT($G2417)),ISNUMBER(Poczatek),ISNUMBER(Koniec_Projekt)),IFERROR(IF($D2417=LataProjekcji,IF($F2417&gt;$E2420,$E2420,$F2417),IF($D2420&gt;=$E2420,(IF($D2417&lt;LataProjekcji,IF((SUM($K2418:AD2418)+12)&lt;$E2420,12,$E2420-SUM($K2418:AD2418)),0)),(IF($D2417&lt;LataProjekcji,IF((SUM($K2418:AD2418)+12)&lt;$D2420,12,$D2420-SUM($K2418:AD2418)),0)))),0),0)</f>
        <v>0</v>
      </c>
    </row>
    <row r="2419" spans="2:31" hidden="1">
      <c r="B2419" s="526" t="s">
        <v>753</v>
      </c>
      <c r="D2419" s="454">
        <f ca="1">D1226</f>
        <v>0</v>
      </c>
      <c r="E2419" s="454">
        <f ca="1">IF(D2418&gt;10,ROUND(D2419/12,2),D2419)</f>
        <v>0</v>
      </c>
      <c r="F2419" s="524">
        <f>Koniec_Projekt</f>
        <v>0</v>
      </c>
      <c r="G2419" s="329">
        <f>Miesiac_Koniec_Projekt</f>
        <v>0</v>
      </c>
      <c r="H2419" s="538" t="b">
        <f ca="1">SUM(K2419:AE2419)=D2418</f>
        <v>1</v>
      </c>
      <c r="I2419" s="1" t="s">
        <v>713</v>
      </c>
      <c r="K2419" s="256">
        <f ca="1">IF(AND($G2418,NOT(ISTEXT($G2417)),ISNUMBER(Poczatek),ISNUMBER(Koniec_Projekt)),IFERROR(IF(LataProjekcji=$F2420,ROUND($D2418,0),ROUND(K2417*$E2419,0)),0),0)</f>
        <v>0</v>
      </c>
      <c r="L2419" s="5">
        <f ca="1">IF(AND($G2418,NOT(ISTEXT($G2417)),ISNUMBER(Poczatek),ISNUMBER(Koniec_Projekt)),IFERROR(IF(LataProjekcji=$F2420,ROUND($D2418-SUM(K2419:$K2419),0),ROUND(L2417*$E2419,0)),0),0)</f>
        <v>0</v>
      </c>
      <c r="M2419" s="5">
        <f ca="1">IF(AND($G2418,NOT(ISTEXT($G2417)),ISNUMBER(Poczatek),ISNUMBER(Koniec_Projekt)),IFERROR(IF(LataProjekcji=$F2420,ROUND($D2418-SUM($K2419:L2419),0),ROUND(M2417*$E2419,0)),0),0)</f>
        <v>0</v>
      </c>
      <c r="N2419" s="5">
        <f ca="1">IF(AND($G2418,NOT(ISTEXT($G2417)),ISNUMBER(Poczatek),ISNUMBER(Koniec_Projekt)),IFERROR(IF(LataProjekcji=$F2420,ROUND($D2418-SUM($K2419:M2419),0),ROUND(N2417*$E2419,0)),0),0)</f>
        <v>0</v>
      </c>
      <c r="O2419" s="5">
        <f ca="1">IF(AND($G2418,NOT(ISTEXT($G2417)),ISNUMBER(Poczatek),ISNUMBER(Koniec_Projekt)),IFERROR(IF(LataProjekcji=$F2420,ROUND($D2418-SUM($K2419:N2419),0),ROUND(O2417*$E2419,0)),0),0)</f>
        <v>0</v>
      </c>
      <c r="P2419" s="5">
        <f ca="1">IF(AND($G2418,NOT(ISTEXT($G2417)),ISNUMBER(Poczatek),ISNUMBER(Koniec_Projekt)),IFERROR(IF(LataProjekcji=$F2420,ROUND($D2418-SUM($K2419:O2419),0),ROUND(P2417*$E2419,0)),0),0)</f>
        <v>0</v>
      </c>
      <c r="Q2419" s="5">
        <f ca="1">IF(AND($G2418,NOT(ISTEXT($G2417)),ISNUMBER(Poczatek),ISNUMBER(Koniec_Projekt)),IFERROR(IF(LataProjekcji=$F2420,ROUND($D2418-SUM($K2419:P2419),0),ROUND(Q2417*$E2419,0)),0),0)</f>
        <v>0</v>
      </c>
      <c r="R2419" s="5">
        <f ca="1">IF(AND($G2418,NOT(ISTEXT($G2417)),ISNUMBER(Poczatek),ISNUMBER(Koniec_Projekt)),IFERROR(IF(LataProjekcji=$F2420,ROUND($D2418-SUM($K2419:Q2419),0),ROUND(R2417*$E2419,0)),0),0)</f>
        <v>0</v>
      </c>
      <c r="S2419" s="5">
        <f ca="1">IF(AND($G2418,NOT(ISTEXT($G2417)),ISNUMBER(Poczatek),ISNUMBER(Koniec_Projekt)),IFERROR(IF(LataProjekcji=$F2420,ROUND($D2418-SUM($K2419:R2419),0),ROUND(S2417*$E2419,0)),0),0)</f>
        <v>0</v>
      </c>
      <c r="T2419" s="5">
        <f ca="1">IF(AND($G2418,NOT(ISTEXT($G2417)),ISNUMBER(Poczatek),ISNUMBER(Koniec_Projekt)),IFERROR(IF(LataProjekcji=$F2420,ROUND($D2418-SUM($K2419:S2419),0),ROUND(T2417*$E2419,0)),0),0)</f>
        <v>0</v>
      </c>
      <c r="U2419" s="5">
        <f ca="1">IF(AND($G2418,NOT(ISTEXT($G2417)),ISNUMBER(Poczatek),ISNUMBER(Koniec_Projekt)),IFERROR(IF(LataProjekcji=$F2420,ROUND($D2418-SUM($K2419:T2419),0),ROUND(U2417*$E2419,0)),0),0)</f>
        <v>0</v>
      </c>
      <c r="V2419" s="5">
        <f ca="1">IF(AND($G2418,NOT(ISTEXT($G2417)),ISNUMBER(Poczatek),ISNUMBER(Koniec_Projekt)),IFERROR(IF(LataProjekcji=$F2420,ROUND($D2418-SUM($K2419:U2419),0),ROUND(V2417*$E2419,0)),0),0)</f>
        <v>0</v>
      </c>
      <c r="W2419" s="5">
        <f ca="1">IF(AND($G2418,NOT(ISTEXT($G2417)),ISNUMBER(Poczatek),ISNUMBER(Koniec_Projekt)),IFERROR(IF(LataProjekcji=$F2420,ROUND($D2418-SUM($K2419:V2419),0),ROUND(W2417*$E2419,0)),0),0)</f>
        <v>0</v>
      </c>
      <c r="X2419" s="5">
        <f ca="1">IF(AND($G2418,NOT(ISTEXT($G2417)),ISNUMBER(Poczatek),ISNUMBER(Koniec_Projekt)),IFERROR(IF(LataProjekcji=$F2420,ROUND($D2418-SUM($K2419:W2419),0),ROUND(X2417*$E2419,0)),0),0)</f>
        <v>0</v>
      </c>
      <c r="Y2419" s="5">
        <f ca="1">IF(AND($G2418,NOT(ISTEXT($G2417)),ISNUMBER(Poczatek),ISNUMBER(Koniec_Projekt)),IFERROR(IF(LataProjekcji=$F2420,ROUND($D2418-SUM($K2419:X2419),0),ROUND(Y2417*$E2419,0)),0),0)</f>
        <v>0</v>
      </c>
      <c r="Z2419" s="5">
        <f ca="1">IF(AND($G2418,NOT(ISTEXT($G2417)),ISNUMBER(Poczatek),ISNUMBER(Koniec_Projekt)),IFERROR(IF(LataProjekcji=$F2420,ROUND($D2418-SUM($K2419:Y2419),0),ROUND(Z2417*$E2419,0)),0),0)</f>
        <v>0</v>
      </c>
      <c r="AA2419" s="5">
        <f ca="1">IF(AND($G2418,NOT(ISTEXT($G2417)),ISNUMBER(Poczatek),ISNUMBER(Koniec_Projekt)),IFERROR(IF(LataProjekcji=$F2420,ROUND($D2418-SUM($K2419:Z2419),0),ROUND(AA2417*$E2419,0)),0),0)</f>
        <v>0</v>
      </c>
      <c r="AB2419" s="5">
        <f ca="1">IF(AND($G2418,NOT(ISTEXT($G2417)),ISNUMBER(Poczatek),ISNUMBER(Koniec_Projekt)),IFERROR(IF(LataProjekcji=$F2420,ROUND($D2418-SUM($K2419:AA2419),0),ROUND(AB2417*$E2419,0)),0),0)</f>
        <v>0</v>
      </c>
      <c r="AC2419" s="5">
        <f ca="1">IF(AND($G2418,NOT(ISTEXT($G2417)),ISNUMBER(Poczatek),ISNUMBER(Koniec_Projekt)),IFERROR(IF(LataProjekcji=$F2420,ROUND($D2418-SUM($K2419:AB2419),0),ROUND(AC2417*$E2419,0)),0),0)</f>
        <v>0</v>
      </c>
      <c r="AD2419" s="5">
        <f ca="1">IF(AND($G2418,NOT(ISTEXT($G2417)),ISNUMBER(Poczatek),ISNUMBER(Koniec_Projekt)),IFERROR(IF(LataProjekcji=$F2420,ROUND($D2418-SUM($K2419:AC2419),0),ROUND(AD2417*$E2419,0)),0),0)</f>
        <v>0</v>
      </c>
      <c r="AE2419" s="5">
        <f ca="1">IF(AND($G2418,NOT(ISTEXT($G2417)),ISNUMBER(Poczatek),ISNUMBER(Koniec_Projekt)),IFERROR(IF(LataProjekcji=$F2420,ROUND($D2418-SUM($K2419:AD2419),0),ROUND(AE2417*$E2419,0)),0),0)</f>
        <v>0</v>
      </c>
    </row>
    <row r="2420" spans="2:31" hidden="1">
      <c r="B2420" s="526" t="s">
        <v>751</v>
      </c>
      <c r="D2420" s="1">
        <f ca="1">IFERROR(ROUNDUP(D2418/E2419,0),0)</f>
        <v>0</v>
      </c>
      <c r="E2420" s="1">
        <f ca="1">IF(D2420=0,0,DATEDIF(DATE(D2417,E2417,1),DATE(F2419,G2419,1),"m"))</f>
        <v>0</v>
      </c>
      <c r="F2420" s="1" t="str">
        <f ca="1">IFERROR(YEAR(G2417),"brak daty")</f>
        <v>brak daty</v>
      </c>
      <c r="G2420" s="1" t="str">
        <f ca="1">IFERROR(MONTH(G2417),"brak daty")</f>
        <v>brak daty</v>
      </c>
      <c r="H2420" s="5"/>
      <c r="I2420" s="1" t="s">
        <v>425</v>
      </c>
      <c r="K2420" s="5">
        <f ca="1">IF(AND($G2418,NOT(ISTEXT($G2417)),ISNUMBER(Poczatek),ISNUMBER(Koniec_Projekt)),IFERROR(IF(LataProjekcji=$F2419,IF(AND($G2419=$G2420,$F2419=$F2420),ROUND($D2418-SUM($K2420),0),ROUND(K2418*$E2419,0)),IF(LataProjekcji&gt;$F2419,0,ROUND(K2418*$E2419,0))),0),0)</f>
        <v>0</v>
      </c>
      <c r="L2420" s="5">
        <f ca="1">IF(AND($G2418,NOT(ISTEXT($G2417)),ISNUMBER(Poczatek),ISNUMBER(Koniec_Projekt)),IFERROR(IF(LataProjekcji=$F2419,IF(AND($G2419=$G2420,$F2419=$F2420),ROUND($D2418-SUM($K2420:K2420),0),ROUND(L2418*$E2419,0)),IF(LataProjekcji&gt;$F2419,0,ROUND(L2418*$E2419,0))),0),0)</f>
        <v>0</v>
      </c>
      <c r="M2420" s="5">
        <f ca="1">IF(AND($G2418,NOT(ISTEXT($G2417)),ISNUMBER(Poczatek),ISNUMBER(Koniec_Projekt)),IFERROR(IF(LataProjekcji=$F2419,IF(AND($G2419=$G2420,$F2419=$F2420),ROUND($D2418-SUM($K2420:L2420),0),ROUND(M2418*$E2419,0)),IF(LataProjekcji&gt;$F2419,0,ROUND(M2418*$E2419,0))),0),0)</f>
        <v>0</v>
      </c>
      <c r="N2420" s="5">
        <f ca="1">IF(AND($G2418,NOT(ISTEXT($G2417)),ISNUMBER(Poczatek),ISNUMBER(Koniec_Projekt)),IFERROR(IF(LataProjekcji=$F2419,IF(AND($G2419=$G2420,$F2419=$F2420),ROUND($D2418-SUM($K2420:M2420),0),ROUND(N2418*$E2419,0)),IF(LataProjekcji&gt;$F2419,0,ROUND(N2418*$E2419,0))),0),0)</f>
        <v>0</v>
      </c>
      <c r="O2420" s="5">
        <f ca="1">IF(AND($G2418,NOT(ISTEXT($G2417)),ISNUMBER(Poczatek),ISNUMBER(Koniec_Projekt)),IFERROR(IF(LataProjekcji=$F2419,IF(AND($G2419=$G2420,$F2419=$F2420),ROUND($D2418-SUM($K2420:N2420),0),ROUND(O2418*$E2419,0)),IF(LataProjekcji&gt;$F2419,0,ROUND(O2418*$E2419,0))),0),0)</f>
        <v>0</v>
      </c>
      <c r="P2420" s="5">
        <f ca="1">IF(AND($G2418,NOT(ISTEXT($G2417)),ISNUMBER(Poczatek),ISNUMBER(Koniec_Projekt)),IFERROR(IF(LataProjekcji=$F2419,IF(AND($G2419=$G2420,$F2419=$F2420),ROUND($D2418-SUM($K2420:O2420),0),ROUND(P2418*$E2419,0)),IF(LataProjekcji&gt;$F2419,0,ROUND(P2418*$E2419,0))),0),0)</f>
        <v>0</v>
      </c>
      <c r="Q2420" s="5">
        <f ca="1">IF(AND($G2418,NOT(ISTEXT($G2417)),ISNUMBER(Poczatek),ISNUMBER(Koniec_Projekt)),IFERROR(IF(LataProjekcji=$F2419,IF(AND($G2419=$G2420,$F2419=$F2420),ROUND($D2418-SUM($K2420:P2420),0),ROUND(Q2418*$E2419,0)),IF(LataProjekcji&gt;$F2419,0,ROUND(Q2418*$E2419,0))),0),0)</f>
        <v>0</v>
      </c>
      <c r="R2420" s="5">
        <f ca="1">IF(AND($G2418,NOT(ISTEXT($G2417)),ISNUMBER(Poczatek),ISNUMBER(Koniec_Projekt)),IFERROR(IF(LataProjekcji=$F2419,IF(AND($G2419=$G2420,$F2419=$F2420),ROUND($D2418-SUM($K2420:Q2420),0),ROUND(R2418*$E2419,0)),IF(LataProjekcji&gt;$F2419,0,ROUND(R2418*$E2419,0))),0),0)</f>
        <v>0</v>
      </c>
      <c r="S2420" s="5">
        <f ca="1">IF(AND($G2418,NOT(ISTEXT($G2417)),ISNUMBER(Poczatek),ISNUMBER(Koniec_Projekt)),IFERROR(IF(LataProjekcji=$F2419,IF(AND($G2419=$G2420,$F2419=$F2420),ROUND($D2418-SUM($K2420:R2420),0),ROUND(S2418*$E2419,0)),IF(LataProjekcji&gt;$F2419,0,ROUND(S2418*$E2419,0))),0),0)</f>
        <v>0</v>
      </c>
      <c r="T2420" s="5">
        <f ca="1">IF(AND($G2418,NOT(ISTEXT($G2417)),ISNUMBER(Poczatek),ISNUMBER(Koniec_Projekt)),IFERROR(IF(LataProjekcji=$F2419,IF(AND($G2419=$G2420,$F2419=$F2420),ROUND($D2418-SUM($K2420:S2420),0),ROUND(T2418*$E2419,0)),IF(LataProjekcji&gt;$F2419,0,ROUND(T2418*$E2419,0))),0),0)</f>
        <v>0</v>
      </c>
      <c r="U2420" s="5">
        <f ca="1">IF(AND($G2418,NOT(ISTEXT($G2417)),ISNUMBER(Poczatek),ISNUMBER(Koniec_Projekt)),IFERROR(IF(LataProjekcji=$F2419,IF(AND($G2419=$G2420,$F2419=$F2420),ROUND($D2418-SUM($K2420:T2420),0),ROUND(U2418*$E2419,0)),IF(LataProjekcji&gt;$F2419,0,ROUND(U2418*$E2419,0))),0),0)</f>
        <v>0</v>
      </c>
      <c r="V2420" s="5">
        <f ca="1">IF(AND($G2418,NOT(ISTEXT($G2417)),ISNUMBER(Poczatek),ISNUMBER(Koniec_Projekt)),IFERROR(IF(LataProjekcji=$F2419,IF(AND($G2419=$G2420,$F2419=$F2420),ROUND($D2418-SUM($K2420:U2420),0),ROUND(V2418*$E2419,0)),IF(LataProjekcji&gt;$F2419,0,ROUND(V2418*$E2419,0))),0),0)</f>
        <v>0</v>
      </c>
      <c r="W2420" s="5">
        <f ca="1">IF(AND($G2418,NOT(ISTEXT($G2417)),ISNUMBER(Poczatek),ISNUMBER(Koniec_Projekt)),IFERROR(IF(LataProjekcji=$F2419,IF(AND($G2419=$G2420,$F2419=$F2420),ROUND($D2418-SUM($K2420:V2420),0),ROUND(W2418*$E2419,0)),IF(LataProjekcji&gt;$F2419,0,ROUND(W2418*$E2419,0))),0),0)</f>
        <v>0</v>
      </c>
      <c r="X2420" s="5">
        <f ca="1">IF(AND($G2418,NOT(ISTEXT($G2417)),ISNUMBER(Poczatek),ISNUMBER(Koniec_Projekt)),IFERROR(IF(LataProjekcji=$F2419,IF(AND($G2419=$G2420,$F2419=$F2420),ROUND($D2418-SUM($K2420:W2420),0),ROUND(X2418*$E2419,0)),IF(LataProjekcji&gt;$F2419,0,ROUND(X2418*$E2419,0))),0),0)</f>
        <v>0</v>
      </c>
      <c r="Y2420" s="5">
        <f ca="1">IF(AND($G2418,NOT(ISTEXT($G2417)),ISNUMBER(Poczatek),ISNUMBER(Koniec_Projekt)),IFERROR(IF(LataProjekcji=$F2419,IF(AND($G2419=$G2420,$F2419=$F2420),ROUND($D2418-SUM($K2420:X2420),0),ROUND(Y2418*$E2419,0)),IF(LataProjekcji&gt;$F2419,0,ROUND(Y2418*$E2419,0))),0),0)</f>
        <v>0</v>
      </c>
      <c r="Z2420" s="5">
        <f ca="1">IF(AND($G2418,NOT(ISTEXT($G2417)),ISNUMBER(Poczatek),ISNUMBER(Koniec_Projekt)),IFERROR(IF(LataProjekcji=$F2419,IF(AND($G2419=$G2420,$F2419=$F2420),ROUND($D2418-SUM($K2420:Y2420),0),ROUND(Z2418*$E2419,0)),IF(LataProjekcji&gt;$F2419,0,ROUND(Z2418*$E2419,0))),0),0)</f>
        <v>0</v>
      </c>
      <c r="AA2420" s="5">
        <f ca="1">IF(AND($G2418,NOT(ISTEXT($G2417)),ISNUMBER(Poczatek),ISNUMBER(Koniec_Projekt)),IFERROR(IF(LataProjekcji=$F2419,IF(AND($G2419=$G2420,$F2419=$F2420),ROUND($D2418-SUM($K2420:Z2420),0),ROUND(AA2418*$E2419,0)),IF(LataProjekcji&gt;$F2419,0,ROUND(AA2418*$E2419,0))),0),0)</f>
        <v>0</v>
      </c>
      <c r="AB2420" s="5">
        <f ca="1">IF(AND($G2418,NOT(ISTEXT($G2417)),ISNUMBER(Poczatek),ISNUMBER(Koniec_Projekt)),IFERROR(IF(LataProjekcji=$F2419,IF(AND($G2419=$G2420,$F2419=$F2420),ROUND($D2418-SUM($K2420:AA2420),0),ROUND(AB2418*$E2419,0)),IF(LataProjekcji&gt;$F2419,0,ROUND(AB2418*$E2419,0))),0),0)</f>
        <v>0</v>
      </c>
      <c r="AC2420" s="5">
        <f ca="1">IF(AND($G2418,NOT(ISTEXT($G2417)),ISNUMBER(Poczatek),ISNUMBER(Koniec_Projekt)),IFERROR(IF(LataProjekcji=$F2419,IF(AND($G2419=$G2420,$F2419=$F2420),ROUND($D2418-SUM($K2420:AB2420),0),ROUND(AC2418*$E2419,0)),IF(LataProjekcji&gt;$F2419,0,ROUND(AC2418*$E2419,0))),0),0)</f>
        <v>0</v>
      </c>
      <c r="AD2420" s="5">
        <f ca="1">IF(AND($G2418,NOT(ISTEXT($G2417)),ISNUMBER(Poczatek),ISNUMBER(Koniec_Projekt)),IFERROR(IF(LataProjekcji=$F2419,IF(AND($G2419=$G2420,$F2419=$F2420),ROUND($D2418-SUM($K2420:AC2420),0),ROUND(AD2418*$E2419,0)),IF(LataProjekcji&gt;$F2419,0,ROUND(AD2418*$E2419,0))),0),0)</f>
        <v>0</v>
      </c>
      <c r="AE2420" s="5">
        <f ca="1">IF(AND($G2418,NOT(ISTEXT($G2417)),ISNUMBER(Poczatek),ISNUMBER(Koniec_Projekt)),IFERROR(IF(LataProjekcji=$F2419,IF(AND($G2419=$G2420,$F2419=$F2420),ROUND($D2418-SUM($K2420:AD2420),0),ROUND(AE2418*$E2419,0)),IF(LataProjekcji&gt;$F2419,0,ROUND(AE2418*$E2419,0))),0),0)</f>
        <v>0</v>
      </c>
    </row>
    <row r="2421" spans="2:31" ht="12.5" hidden="1" thickBot="1">
      <c r="B2421" s="527" t="s">
        <v>865</v>
      </c>
      <c r="C2421" s="528"/>
      <c r="D2421" s="529">
        <f ca="1">IF(D2418&gt;10,ROUND((D2420-1)*E2419,0),E2419)</f>
        <v>0</v>
      </c>
      <c r="E2421" s="529">
        <f ca="1">D2418-D2421</f>
        <v>0</v>
      </c>
      <c r="F2421" s="528"/>
      <c r="G2421" s="669">
        <f ca="1">OFFSET($C$195,$D2416,0)</f>
        <v>0</v>
      </c>
      <c r="H2421" s="528"/>
      <c r="I2421" s="528"/>
      <c r="J2421" s="528"/>
      <c r="K2421" s="528"/>
      <c r="L2421" s="528"/>
      <c r="M2421" s="528"/>
      <c r="N2421" s="528"/>
      <c r="O2421" s="528"/>
      <c r="P2421" s="528"/>
      <c r="Q2421" s="528"/>
      <c r="R2421" s="528"/>
      <c r="S2421" s="528"/>
      <c r="T2421" s="528"/>
      <c r="U2421" s="528"/>
      <c r="V2421" s="528"/>
      <c r="W2421" s="528"/>
      <c r="X2421" s="528"/>
      <c r="Y2421" s="528"/>
      <c r="Z2421" s="528"/>
      <c r="AA2421" s="528"/>
      <c r="AB2421" s="528"/>
      <c r="AC2421" s="528"/>
      <c r="AD2421" s="528"/>
      <c r="AE2421" s="528"/>
    </row>
    <row r="2422" spans="2:31" ht="12.5" hidden="1" thickTop="1"/>
    <row r="2423" spans="2:31" ht="12.5" hidden="1" thickBot="1">
      <c r="B2423" s="530" t="str">
        <f ca="1">"nazwa ST: "&amp;B1230</f>
        <v>nazwa ST: 0</v>
      </c>
      <c r="C2423" s="530"/>
      <c r="D2423" s="531">
        <f>D1230</f>
        <v>8</v>
      </c>
      <c r="E2423" s="530"/>
      <c r="F2423" s="530"/>
      <c r="G2423" s="530"/>
      <c r="H2423" s="530"/>
      <c r="I2423" s="530"/>
      <c r="J2423" s="530"/>
      <c r="K2423" s="539" t="str">
        <f t="shared" ref="K2423:AE2423" si="3144">LataProjekcji</f>
        <v>Uzupełnij dane</v>
      </c>
      <c r="L2423" s="539" t="str">
        <f t="shared" si="3144"/>
        <v/>
      </c>
      <c r="M2423" s="539" t="str">
        <f t="shared" si="3144"/>
        <v/>
      </c>
      <c r="N2423" s="539" t="str">
        <f t="shared" si="3144"/>
        <v/>
      </c>
      <c r="O2423" s="539" t="str">
        <f t="shared" si="3144"/>
        <v/>
      </c>
      <c r="P2423" s="539" t="str">
        <f t="shared" si="3144"/>
        <v/>
      </c>
      <c r="Q2423" s="539" t="str">
        <f t="shared" si="3144"/>
        <v/>
      </c>
      <c r="R2423" s="539" t="str">
        <f t="shared" si="3144"/>
        <v/>
      </c>
      <c r="S2423" s="539" t="str">
        <f t="shared" si="3144"/>
        <v/>
      </c>
      <c r="T2423" s="539" t="str">
        <f t="shared" si="3144"/>
        <v/>
      </c>
      <c r="U2423" s="539" t="str">
        <f t="shared" si="3144"/>
        <v/>
      </c>
      <c r="V2423" s="539" t="str">
        <f t="shared" si="3144"/>
        <v/>
      </c>
      <c r="W2423" s="539" t="str">
        <f t="shared" si="3144"/>
        <v/>
      </c>
      <c r="X2423" s="539" t="str">
        <f t="shared" si="3144"/>
        <v/>
      </c>
      <c r="Y2423" s="539" t="str">
        <f t="shared" si="3144"/>
        <v/>
      </c>
      <c r="Z2423" s="539" t="str">
        <f t="shared" si="3144"/>
        <v/>
      </c>
      <c r="AA2423" s="539" t="str">
        <f t="shared" si="3144"/>
        <v/>
      </c>
      <c r="AB2423" s="539" t="str">
        <f t="shared" si="3144"/>
        <v/>
      </c>
      <c r="AC2423" s="539" t="str">
        <f t="shared" si="3144"/>
        <v/>
      </c>
      <c r="AD2423" s="539" t="str">
        <f t="shared" si="3144"/>
        <v/>
      </c>
      <c r="AE2423" s="539" t="str">
        <f t="shared" si="3144"/>
        <v/>
      </c>
    </row>
    <row r="2424" spans="2:31" hidden="1">
      <c r="B2424" s="526" t="s">
        <v>752</v>
      </c>
      <c r="D2424" s="1">
        <f ca="1">D1231</f>
        <v>1900</v>
      </c>
      <c r="E2424" s="1">
        <f ca="1">E1231</f>
        <v>1</v>
      </c>
      <c r="F2424" s="1">
        <f ca="1">IF(D2425&gt;10,F1231,1)</f>
        <v>1</v>
      </c>
      <c r="G2424" s="525" t="str">
        <f ca="1">IF(ISBLANK(OFFSET($E$195,$D2423,0)),"brak daty",IF(D2425&gt;10,EDATE(OFFSET($E$195,$D2423,0),D2427),DATE(D2424,E2424,1)))</f>
        <v>brak daty</v>
      </c>
      <c r="H2424" s="538" t="b">
        <f ca="1">SUM(K2424:AE2424)=D2427</f>
        <v>1</v>
      </c>
      <c r="I2424" s="1" t="s">
        <v>749</v>
      </c>
      <c r="K2424" s="5">
        <f ca="1">IF(AND($G2425,NOT(ISTEXT($G2424)),ISNUMBER(Poczatek),ISNUMBER(Koniec_Projekt)),IFERROR(IF($D2424=LataProjekcji,$F2424,IF($D2424&lt;LataProjekcji,IF((SUM(K2424)+12)&lt;$D2427,12,$D2427-SUM(K2424)),0)),0),0)</f>
        <v>0</v>
      </c>
      <c r="L2424" s="5">
        <f ca="1">IF(AND($G2425,NOT(ISTEXT($G2424)),ISNUMBER(Poczatek),ISNUMBER(Koniec_Projekt)),IFERROR(IF($D2424=LataProjekcji,$F2424,IF($D2424&lt;LataProjekcji,IF((SUM($K2424:K2424)+12)&lt;$D2427,12,$D2427-SUM($K2424:K2424)),0)),0),0)</f>
        <v>0</v>
      </c>
      <c r="M2424" s="5">
        <f ca="1">IF(AND($G2425,NOT(ISTEXT($G2424)),ISNUMBER(Poczatek),ISNUMBER(Koniec_Projekt)),IFERROR(IF($D2424=LataProjekcji,$F2424,IF($D2424&lt;LataProjekcji,IF((SUM($K2424:L2424)+12)&lt;$D2427,12,$D2427-SUM($K2424:L2424)),0)),0),0)</f>
        <v>0</v>
      </c>
      <c r="N2424" s="5">
        <f ca="1">IF(AND($G2425,NOT(ISTEXT($G2424)),ISNUMBER(Poczatek),ISNUMBER(Koniec_Projekt)),IFERROR(IF($D2424=LataProjekcji,$F2424,IF($D2424&lt;LataProjekcji,IF((SUM($K2424:M2424)+12)&lt;$D2427,12,$D2427-SUM($K2424:M2424)),0)),0),0)</f>
        <v>0</v>
      </c>
      <c r="O2424" s="5">
        <f ca="1">IF(AND($G2425,NOT(ISTEXT($G2424)),ISNUMBER(Poczatek),ISNUMBER(Koniec_Projekt)),IFERROR(IF($D2424=LataProjekcji,$F2424,IF($D2424&lt;LataProjekcji,IF((SUM($K2424:N2424)+12)&lt;$D2427,12,$D2427-SUM($K2424:N2424)),0)),0),0)</f>
        <v>0</v>
      </c>
      <c r="P2424" s="5">
        <f ca="1">IF(AND($G2425,NOT(ISTEXT($G2424)),ISNUMBER(Poczatek),ISNUMBER(Koniec_Projekt)),IFERROR(IF($D2424=LataProjekcji,$F2424,IF($D2424&lt;LataProjekcji,IF((SUM($K2424:O2424)+12)&lt;$D2427,12,$D2427-SUM($K2424:O2424)),0)),0),0)</f>
        <v>0</v>
      </c>
      <c r="Q2424" s="5">
        <f ca="1">IF(AND($G2425,NOT(ISTEXT($G2424)),ISNUMBER(Poczatek),ISNUMBER(Koniec_Projekt)),IFERROR(IF($D2424=LataProjekcji,$F2424,IF($D2424&lt;LataProjekcji,IF((SUM($K2424:P2424)+12)&lt;$D2427,12,$D2427-SUM($K2424:P2424)),0)),0),0)</f>
        <v>0</v>
      </c>
      <c r="R2424" s="5">
        <f ca="1">IF(AND($G2425,NOT(ISTEXT($G2424)),ISNUMBER(Poczatek),ISNUMBER(Koniec_Projekt)),IFERROR(IF($D2424=LataProjekcji,$F2424,IF($D2424&lt;LataProjekcji,IF((SUM($K2424:Q2424)+12)&lt;$D2427,12,$D2427-SUM($K2424:Q2424)),0)),0),0)</f>
        <v>0</v>
      </c>
      <c r="S2424" s="5">
        <f ca="1">IF(AND($G2425,NOT(ISTEXT($G2424)),ISNUMBER(Poczatek),ISNUMBER(Koniec_Projekt)),IFERROR(IF($D2424=LataProjekcji,$F2424,IF($D2424&lt;LataProjekcji,IF((SUM($K2424:R2424)+12)&lt;$D2427,12,$D2427-SUM($K2424:R2424)),0)),0),0)</f>
        <v>0</v>
      </c>
      <c r="T2424" s="5">
        <f ca="1">IF(AND($G2425,NOT(ISTEXT($G2424)),ISNUMBER(Poczatek),ISNUMBER(Koniec_Projekt)),IFERROR(IF($D2424=LataProjekcji,$F2424,IF($D2424&lt;LataProjekcji,IF((SUM($K2424:S2424)+12)&lt;$D2427,12,$D2427-SUM($K2424:S2424)),0)),0),0)</f>
        <v>0</v>
      </c>
      <c r="U2424" s="5">
        <f ca="1">IF(AND($G2425,NOT(ISTEXT($G2424)),ISNUMBER(Poczatek),ISNUMBER(Koniec_Projekt)),IFERROR(IF($D2424=LataProjekcji,$F2424,IF($D2424&lt;LataProjekcji,IF((SUM($K2424:T2424)+12)&lt;$D2427,12,$D2427-SUM($K2424:T2424)),0)),0),0)</f>
        <v>0</v>
      </c>
      <c r="V2424" s="5">
        <f ca="1">IF(AND($G2425,NOT(ISTEXT($G2424)),ISNUMBER(Poczatek),ISNUMBER(Koniec_Projekt)),IFERROR(IF($D2424=LataProjekcji,$F2424,IF($D2424&lt;LataProjekcji,IF((SUM($K2424:U2424)+12)&lt;$D2427,12,$D2427-SUM($K2424:U2424)),0)),0),0)</f>
        <v>0</v>
      </c>
      <c r="W2424" s="5">
        <f ca="1">IF(AND($G2425,NOT(ISTEXT($G2424)),ISNUMBER(Poczatek),ISNUMBER(Koniec_Projekt)),IFERROR(IF($D2424=LataProjekcji,$F2424,IF($D2424&lt;LataProjekcji,IF((SUM($K2424:V2424)+12)&lt;$D2427,12,$D2427-SUM($K2424:V2424)),0)),0),0)</f>
        <v>0</v>
      </c>
      <c r="X2424" s="5">
        <f ca="1">IF(AND($G2425,NOT(ISTEXT($G2424)),ISNUMBER(Poczatek),ISNUMBER(Koniec_Projekt)),IFERROR(IF($D2424=LataProjekcji,$F2424,IF($D2424&lt;LataProjekcji,IF((SUM($K2424:W2424)+12)&lt;$D2427,12,$D2427-SUM($K2424:W2424)),0)),0),0)</f>
        <v>0</v>
      </c>
      <c r="Y2424" s="5">
        <f ca="1">IF(AND($G2425,NOT(ISTEXT($G2424)),ISNUMBER(Poczatek),ISNUMBER(Koniec_Projekt)),IFERROR(IF($D2424=LataProjekcji,$F2424,IF($D2424&lt;LataProjekcji,IF((SUM($K2424:X2424)+12)&lt;$D2427,12,$D2427-SUM($K2424:X2424)),0)),0),0)</f>
        <v>0</v>
      </c>
      <c r="Z2424" s="5">
        <f ca="1">IF(AND($G2425,NOT(ISTEXT($G2424)),ISNUMBER(Poczatek),ISNUMBER(Koniec_Projekt)),IFERROR(IF($D2424=LataProjekcji,$F2424,IF($D2424&lt;LataProjekcji,IF((SUM($K2424:Y2424)+12)&lt;$D2427,12,$D2427-SUM($K2424:Y2424)),0)),0),0)</f>
        <v>0</v>
      </c>
      <c r="AA2424" s="5">
        <f ca="1">IF(AND($G2425,NOT(ISTEXT($G2424)),ISNUMBER(Poczatek),ISNUMBER(Koniec_Projekt)),IFERROR(IF($D2424=LataProjekcji,$F2424,IF($D2424&lt;LataProjekcji,IF((SUM($K2424:Z2424)+12)&lt;$D2427,12,$D2427-SUM($K2424:Z2424)),0)),0),0)</f>
        <v>0</v>
      </c>
      <c r="AB2424" s="5">
        <f ca="1">IF(AND($G2425,NOT(ISTEXT($G2424)),ISNUMBER(Poczatek),ISNUMBER(Koniec_Projekt)),IFERROR(IF($D2424=LataProjekcji,$F2424,IF($D2424&lt;LataProjekcji,IF((SUM($K2424:AA2424)+12)&lt;$D2427,12,$D2427-SUM($K2424:AA2424)),0)),0),0)</f>
        <v>0</v>
      </c>
      <c r="AC2424" s="5">
        <f ca="1">IF(AND($G2425,NOT(ISTEXT($G2424)),ISNUMBER(Poczatek),ISNUMBER(Koniec_Projekt)),IFERROR(IF($D2424=LataProjekcji,$F2424,IF($D2424&lt;LataProjekcji,IF((SUM($K2424:AB2424)+12)&lt;$D2427,12,$D2427-SUM($K2424:AB2424)),0)),0),0)</f>
        <v>0</v>
      </c>
      <c r="AD2424" s="5">
        <f ca="1">IF(AND($G2425,NOT(ISTEXT($G2424)),ISNUMBER(Poczatek),ISNUMBER(Koniec_Projekt)),IFERROR(IF($D2424=LataProjekcji,$F2424,IF($D2424&lt;LataProjekcji,IF((SUM($K2424:AC2424)+12)&lt;$D2427,12,$D2427-SUM($K2424:AC2424)),0)),0),0)</f>
        <v>0</v>
      </c>
      <c r="AE2424" s="5">
        <f ca="1">IF(AND($G2425,NOT(ISTEXT($G2424)),ISNUMBER(Poczatek),ISNUMBER(Koniec_Projekt)),IFERROR(IF($D2424=LataProjekcji,$F2424,IF($D2424&lt;LataProjekcji,IF((SUM($K2424:AD2424)+12)&lt;$D2427,12,$D2427-SUM($K2424:AD2424)),0)),0),0)</f>
        <v>0</v>
      </c>
    </row>
    <row r="2425" spans="2:31" hidden="1">
      <c r="B2425" s="526" t="s">
        <v>754</v>
      </c>
      <c r="D2425" s="5">
        <f ca="1">D1232</f>
        <v>0</v>
      </c>
      <c r="E2425" s="454">
        <f ca="1">E1232</f>
        <v>0</v>
      </c>
      <c r="F2425" s="454">
        <f ca="1">F1232</f>
        <v>0</v>
      </c>
      <c r="G2425" s="258" t="b">
        <f ca="1">NOT(ISBLANK(OFFSET($C$195,$D2423,0)))</f>
        <v>0</v>
      </c>
      <c r="H2425" s="538" t="b">
        <f ca="1">SUM(K2425:AE2425)=E2427</f>
        <v>1</v>
      </c>
      <c r="I2425" s="1" t="s">
        <v>750</v>
      </c>
      <c r="K2425" s="537">
        <f ca="1">IF(AND($G2425,NOT(ISTEXT($G2424)),ISNUMBER(Poczatek),ISNUMBER(Koniec_Projekt)),IFERROR(IF($D2424=LataProjekcji,IF($F2424&gt;$E2427,$E2427,$F2424),IF($D2427&gt;=$E2427,(IF($D2424&lt;LataProjekcji,IF((SUM(J2425:$K2425)+12)&lt;$E2427,12,$E2427-SUM(J2425:$K2425)),0)),(IF($D2424&lt;LataProjekcji,IF((SUM(J2425:$K2425)+12)&lt;$D2427,12,$D2427-SUM(J2425:$K2425)),0)))),0),0)</f>
        <v>0</v>
      </c>
      <c r="L2425" s="537">
        <f ca="1">IF(AND($G2425,NOT(ISTEXT($G2424)),ISNUMBER(Poczatek),ISNUMBER(Koniec_Projekt)),IFERROR(IF($D2424=LataProjekcji,IF($F2424&gt;$E2427,$E2427,$F2424),IF($D2427&gt;=$E2427,(IF($D2424&lt;LataProjekcji,IF((SUM($K2425:K2425)+12)&lt;$E2427,12,$E2427-SUM($K2425:K2425)),0)),(IF($D2424&lt;LataProjekcji,IF((SUM($K2425:K2425)+12)&lt;$D2427,12,$D2427-SUM($K2425:K2425)),0)))),0),0)</f>
        <v>0</v>
      </c>
      <c r="M2425" s="537">
        <f ca="1">IF(AND($G2425,NOT(ISTEXT($G2424)),ISNUMBER(Poczatek),ISNUMBER(Koniec_Projekt)),IFERROR(IF($D2424=LataProjekcji,IF($F2424&gt;$E2427,$E2427,$F2424),IF($D2427&gt;=$E2427,(IF($D2424&lt;LataProjekcji,IF((SUM($K2425:L2425)+12)&lt;$E2427,12,$E2427-SUM($K2425:L2425)),0)),(IF($D2424&lt;LataProjekcji,IF((SUM($K2425:L2425)+12)&lt;$D2427,12,$D2427-SUM($K2425:L2425)),0)))),0),0)</f>
        <v>0</v>
      </c>
      <c r="N2425" s="537">
        <f ca="1">IF(AND($G2425,NOT(ISTEXT($G2424)),ISNUMBER(Poczatek),ISNUMBER(Koniec_Projekt)),IFERROR(IF($D2424=LataProjekcji,IF($F2424&gt;$E2427,$E2427,$F2424),IF($D2427&gt;=$E2427,(IF($D2424&lt;LataProjekcji,IF((SUM($K2425:M2425)+12)&lt;$E2427,12,$E2427-SUM($K2425:M2425)),0)),(IF($D2424&lt;LataProjekcji,IF((SUM($K2425:M2425)+12)&lt;$D2427,12,$D2427-SUM($K2425:M2425)),0)))),0),0)</f>
        <v>0</v>
      </c>
      <c r="O2425" s="537">
        <f ca="1">IF(AND($G2425,NOT(ISTEXT($G2424)),ISNUMBER(Poczatek),ISNUMBER(Koniec_Projekt)),IFERROR(IF($D2424=LataProjekcji,IF($F2424&gt;$E2427,$E2427,$F2424),IF($D2427&gt;=$E2427,(IF($D2424&lt;LataProjekcji,IF((SUM($K2425:N2425)+12)&lt;$E2427,12,$E2427-SUM($K2425:N2425)),0)),(IF($D2424&lt;LataProjekcji,IF((SUM($K2425:N2425)+12)&lt;$D2427,12,$D2427-SUM($K2425:N2425)),0)))),0),0)</f>
        <v>0</v>
      </c>
      <c r="P2425" s="537">
        <f ca="1">IF(AND($G2425,NOT(ISTEXT($G2424)),ISNUMBER(Poczatek),ISNUMBER(Koniec_Projekt)),IFERROR(IF($D2424=LataProjekcji,IF($F2424&gt;$E2427,$E2427,$F2424),IF($D2427&gt;=$E2427,(IF($D2424&lt;LataProjekcji,IF((SUM($K2425:O2425)+12)&lt;$E2427,12,$E2427-SUM($K2425:O2425)),0)),(IF($D2424&lt;LataProjekcji,IF((SUM($K2425:O2425)+12)&lt;$D2427,12,$D2427-SUM($K2425:O2425)),0)))),0),0)</f>
        <v>0</v>
      </c>
      <c r="Q2425" s="537">
        <f ca="1">IF(AND($G2425,NOT(ISTEXT($G2424)),ISNUMBER(Poczatek),ISNUMBER(Koniec_Projekt)),IFERROR(IF($D2424=LataProjekcji,IF($F2424&gt;$E2427,$E2427,$F2424),IF($D2427&gt;=$E2427,(IF($D2424&lt;LataProjekcji,IF((SUM($K2425:P2425)+12)&lt;$E2427,12,$E2427-SUM($K2425:P2425)),0)),(IF($D2424&lt;LataProjekcji,IF((SUM($K2425:P2425)+12)&lt;$D2427,12,$D2427-SUM($K2425:P2425)),0)))),0),0)</f>
        <v>0</v>
      </c>
      <c r="R2425" s="537">
        <f ca="1">IF(AND($G2425,NOT(ISTEXT($G2424)),ISNUMBER(Poczatek),ISNUMBER(Koniec_Projekt)),IFERROR(IF($D2424=LataProjekcji,IF($F2424&gt;$E2427,$E2427,$F2424),IF($D2427&gt;=$E2427,(IF($D2424&lt;LataProjekcji,IF((SUM($K2425:Q2425)+12)&lt;$E2427,12,$E2427-SUM($K2425:Q2425)),0)),(IF($D2424&lt;LataProjekcji,IF((SUM($K2425:Q2425)+12)&lt;$D2427,12,$D2427-SUM($K2425:Q2425)),0)))),0),0)</f>
        <v>0</v>
      </c>
      <c r="S2425" s="537">
        <f ca="1">IF(AND($G2425,NOT(ISTEXT($G2424)),ISNUMBER(Poczatek),ISNUMBER(Koniec_Projekt)),IFERROR(IF($D2424=LataProjekcji,IF($F2424&gt;$E2427,$E2427,$F2424),IF($D2427&gt;=$E2427,(IF($D2424&lt;LataProjekcji,IF((SUM($K2425:R2425)+12)&lt;$E2427,12,$E2427-SUM($K2425:R2425)),0)),(IF($D2424&lt;LataProjekcji,IF((SUM($K2425:R2425)+12)&lt;$D2427,12,$D2427-SUM($K2425:R2425)),0)))),0),0)</f>
        <v>0</v>
      </c>
      <c r="T2425" s="537">
        <f ca="1">IF(AND($G2425,NOT(ISTEXT($G2424)),ISNUMBER(Poczatek),ISNUMBER(Koniec_Projekt)),IFERROR(IF($D2424=LataProjekcji,IF($F2424&gt;$E2427,$E2427,$F2424),IF($D2427&gt;=$E2427,(IF($D2424&lt;LataProjekcji,IF((SUM($K2425:S2425)+12)&lt;$E2427,12,$E2427-SUM($K2425:S2425)),0)),(IF($D2424&lt;LataProjekcji,IF((SUM($K2425:S2425)+12)&lt;$D2427,12,$D2427-SUM($K2425:S2425)),0)))),0),0)</f>
        <v>0</v>
      </c>
      <c r="U2425" s="537">
        <f ca="1">IF(AND($G2425,NOT(ISTEXT($G2424)),ISNUMBER(Poczatek),ISNUMBER(Koniec_Projekt)),IFERROR(IF($D2424=LataProjekcji,IF($F2424&gt;$E2427,$E2427,$F2424),IF($D2427&gt;=$E2427,(IF($D2424&lt;LataProjekcji,IF((SUM($K2425:T2425)+12)&lt;$E2427,12,$E2427-SUM($K2425:T2425)),0)),(IF($D2424&lt;LataProjekcji,IF((SUM($K2425:T2425)+12)&lt;$D2427,12,$D2427-SUM($K2425:T2425)),0)))),0),0)</f>
        <v>0</v>
      </c>
      <c r="V2425" s="537">
        <f ca="1">IF(AND($G2425,NOT(ISTEXT($G2424)),ISNUMBER(Poczatek),ISNUMBER(Koniec_Projekt)),IFERROR(IF($D2424=LataProjekcji,IF($F2424&gt;$E2427,$E2427,$F2424),IF($D2427&gt;=$E2427,(IF($D2424&lt;LataProjekcji,IF((SUM($K2425:U2425)+12)&lt;$E2427,12,$E2427-SUM($K2425:U2425)),0)),(IF($D2424&lt;LataProjekcji,IF((SUM($K2425:U2425)+12)&lt;$D2427,12,$D2427-SUM($K2425:U2425)),0)))),0),0)</f>
        <v>0</v>
      </c>
      <c r="W2425" s="537">
        <f ca="1">IF(AND($G2425,NOT(ISTEXT($G2424)),ISNUMBER(Poczatek),ISNUMBER(Koniec_Projekt)),IFERROR(IF($D2424=LataProjekcji,IF($F2424&gt;$E2427,$E2427,$F2424),IF($D2427&gt;=$E2427,(IF($D2424&lt;LataProjekcji,IF((SUM($K2425:V2425)+12)&lt;$E2427,12,$E2427-SUM($K2425:V2425)),0)),(IF($D2424&lt;LataProjekcji,IF((SUM($K2425:V2425)+12)&lt;$D2427,12,$D2427-SUM($K2425:V2425)),0)))),0),0)</f>
        <v>0</v>
      </c>
      <c r="X2425" s="537">
        <f ca="1">IF(AND($G2425,NOT(ISTEXT($G2424)),ISNUMBER(Poczatek),ISNUMBER(Koniec_Projekt)),IFERROR(IF($D2424=LataProjekcji,IF($F2424&gt;$E2427,$E2427,$F2424),IF($D2427&gt;=$E2427,(IF($D2424&lt;LataProjekcji,IF((SUM($K2425:W2425)+12)&lt;$E2427,12,$E2427-SUM($K2425:W2425)),0)),(IF($D2424&lt;LataProjekcji,IF((SUM($K2425:W2425)+12)&lt;$D2427,12,$D2427-SUM($K2425:W2425)),0)))),0),0)</f>
        <v>0</v>
      </c>
      <c r="Y2425" s="537">
        <f ca="1">IF(AND($G2425,NOT(ISTEXT($G2424)),ISNUMBER(Poczatek),ISNUMBER(Koniec_Projekt)),IFERROR(IF($D2424=LataProjekcji,IF($F2424&gt;$E2427,$E2427,$F2424),IF($D2427&gt;=$E2427,(IF($D2424&lt;LataProjekcji,IF((SUM($K2425:X2425)+12)&lt;$E2427,12,$E2427-SUM($K2425:X2425)),0)),(IF($D2424&lt;LataProjekcji,IF((SUM($K2425:X2425)+12)&lt;$D2427,12,$D2427-SUM($K2425:X2425)),0)))),0),0)</f>
        <v>0</v>
      </c>
      <c r="Z2425" s="537">
        <f ca="1">IF(AND($G2425,NOT(ISTEXT($G2424)),ISNUMBER(Poczatek),ISNUMBER(Koniec_Projekt)),IFERROR(IF($D2424=LataProjekcji,IF($F2424&gt;$E2427,$E2427,$F2424),IF($D2427&gt;=$E2427,(IF($D2424&lt;LataProjekcji,IF((SUM($K2425:Y2425)+12)&lt;$E2427,12,$E2427-SUM($K2425:Y2425)),0)),(IF($D2424&lt;LataProjekcji,IF((SUM($K2425:Y2425)+12)&lt;$D2427,12,$D2427-SUM($K2425:Y2425)),0)))),0),0)</f>
        <v>0</v>
      </c>
      <c r="AA2425" s="537">
        <f ca="1">IF(AND($G2425,NOT(ISTEXT($G2424)),ISNUMBER(Poczatek),ISNUMBER(Koniec_Projekt)),IFERROR(IF($D2424=LataProjekcji,IF($F2424&gt;$E2427,$E2427,$F2424),IF($D2427&gt;=$E2427,(IF($D2424&lt;LataProjekcji,IF((SUM($K2425:Z2425)+12)&lt;$E2427,12,$E2427-SUM($K2425:Z2425)),0)),(IF($D2424&lt;LataProjekcji,IF((SUM($K2425:Z2425)+12)&lt;$D2427,12,$D2427-SUM($K2425:Z2425)),0)))),0),0)</f>
        <v>0</v>
      </c>
      <c r="AB2425" s="537">
        <f ca="1">IF(AND($G2425,NOT(ISTEXT($G2424)),ISNUMBER(Poczatek),ISNUMBER(Koniec_Projekt)),IFERROR(IF($D2424=LataProjekcji,IF($F2424&gt;$E2427,$E2427,$F2424),IF($D2427&gt;=$E2427,(IF($D2424&lt;LataProjekcji,IF((SUM($K2425:AA2425)+12)&lt;$E2427,12,$E2427-SUM($K2425:AA2425)),0)),(IF($D2424&lt;LataProjekcji,IF((SUM($K2425:AA2425)+12)&lt;$D2427,12,$D2427-SUM($K2425:AA2425)),0)))),0),0)</f>
        <v>0</v>
      </c>
      <c r="AC2425" s="537">
        <f ca="1">IF(AND($G2425,NOT(ISTEXT($G2424)),ISNUMBER(Poczatek),ISNUMBER(Koniec_Projekt)),IFERROR(IF($D2424=LataProjekcji,IF($F2424&gt;$E2427,$E2427,$F2424),IF($D2427&gt;=$E2427,(IF($D2424&lt;LataProjekcji,IF((SUM($K2425:AB2425)+12)&lt;$E2427,12,$E2427-SUM($K2425:AB2425)),0)),(IF($D2424&lt;LataProjekcji,IF((SUM($K2425:AB2425)+12)&lt;$D2427,12,$D2427-SUM($K2425:AB2425)),0)))),0),0)</f>
        <v>0</v>
      </c>
      <c r="AD2425" s="537">
        <f ca="1">IF(AND($G2425,NOT(ISTEXT($G2424)),ISNUMBER(Poczatek),ISNUMBER(Koniec_Projekt)),IFERROR(IF($D2424=LataProjekcji,IF($F2424&gt;$E2427,$E2427,$F2424),IF($D2427&gt;=$E2427,(IF($D2424&lt;LataProjekcji,IF((SUM($K2425:AC2425)+12)&lt;$E2427,12,$E2427-SUM($K2425:AC2425)),0)),(IF($D2424&lt;LataProjekcji,IF((SUM($K2425:AC2425)+12)&lt;$D2427,12,$D2427-SUM($K2425:AC2425)),0)))),0),0)</f>
        <v>0</v>
      </c>
      <c r="AE2425" s="537">
        <f ca="1">IF(AND($G2425,NOT(ISTEXT($G2424)),ISNUMBER(Poczatek),ISNUMBER(Koniec_Projekt)),IFERROR(IF($D2424=LataProjekcji,IF($F2424&gt;$E2427,$E2427,$F2424),IF($D2427&gt;=$E2427,(IF($D2424&lt;LataProjekcji,IF((SUM($K2425:AD2425)+12)&lt;$E2427,12,$E2427-SUM($K2425:AD2425)),0)),(IF($D2424&lt;LataProjekcji,IF((SUM($K2425:AD2425)+12)&lt;$D2427,12,$D2427-SUM($K2425:AD2425)),0)))),0),0)</f>
        <v>0</v>
      </c>
    </row>
    <row r="2426" spans="2:31" hidden="1">
      <c r="B2426" s="526" t="s">
        <v>753</v>
      </c>
      <c r="D2426" s="454">
        <f ca="1">D1233</f>
        <v>0</v>
      </c>
      <c r="E2426" s="454">
        <f ca="1">IF(D2425&gt;10,ROUND(D2426/12,2),D2426)</f>
        <v>0</v>
      </c>
      <c r="F2426" s="524">
        <f>Koniec_Projekt</f>
        <v>0</v>
      </c>
      <c r="G2426" s="329">
        <f>Miesiac_Koniec_Projekt</f>
        <v>0</v>
      </c>
      <c r="H2426" s="538" t="b">
        <f ca="1">SUM(K2426:AE2426)=D2425</f>
        <v>1</v>
      </c>
      <c r="I2426" s="1" t="s">
        <v>713</v>
      </c>
      <c r="K2426" s="256">
        <f ca="1">IF(AND($G2425,NOT(ISTEXT($G2424)),ISNUMBER(Poczatek),ISNUMBER(Koniec_Projekt)),IFERROR(IF(LataProjekcji=$F2427,ROUND($D2425,0),ROUND(K2424*$E2426,0)),0),0)</f>
        <v>0</v>
      </c>
      <c r="L2426" s="5">
        <f ca="1">IF(AND($G2425,NOT(ISTEXT($G2424)),ISNUMBER(Poczatek),ISNUMBER(Koniec_Projekt)),IFERROR(IF(LataProjekcji=$F2427,ROUND($D2425-SUM(K2426:$K2426),0),ROUND(L2424*$E2426,0)),0),0)</f>
        <v>0</v>
      </c>
      <c r="M2426" s="5">
        <f ca="1">IF(AND($G2425,NOT(ISTEXT($G2424)),ISNUMBER(Poczatek),ISNUMBER(Koniec_Projekt)),IFERROR(IF(LataProjekcji=$F2427,ROUND($D2425-SUM($K2426:L2426),0),ROUND(M2424*$E2426,0)),0),0)</f>
        <v>0</v>
      </c>
      <c r="N2426" s="5">
        <f ca="1">IF(AND($G2425,NOT(ISTEXT($G2424)),ISNUMBER(Poczatek),ISNUMBER(Koniec_Projekt)),IFERROR(IF(LataProjekcji=$F2427,ROUND($D2425-SUM($K2426:M2426),0),ROUND(N2424*$E2426,0)),0),0)</f>
        <v>0</v>
      </c>
      <c r="O2426" s="5">
        <f ca="1">IF(AND($G2425,NOT(ISTEXT($G2424)),ISNUMBER(Poczatek),ISNUMBER(Koniec_Projekt)),IFERROR(IF(LataProjekcji=$F2427,ROUND($D2425-SUM($K2426:N2426),0),ROUND(O2424*$E2426,0)),0),0)</f>
        <v>0</v>
      </c>
      <c r="P2426" s="5">
        <f ca="1">IF(AND($G2425,NOT(ISTEXT($G2424)),ISNUMBER(Poczatek),ISNUMBER(Koniec_Projekt)),IFERROR(IF(LataProjekcji=$F2427,ROUND($D2425-SUM($K2426:O2426),0),ROUND(P2424*$E2426,0)),0),0)</f>
        <v>0</v>
      </c>
      <c r="Q2426" s="5">
        <f ca="1">IF(AND($G2425,NOT(ISTEXT($G2424)),ISNUMBER(Poczatek),ISNUMBER(Koniec_Projekt)),IFERROR(IF(LataProjekcji=$F2427,ROUND($D2425-SUM($K2426:P2426),0),ROUND(Q2424*$E2426,0)),0),0)</f>
        <v>0</v>
      </c>
      <c r="R2426" s="5">
        <f ca="1">IF(AND($G2425,NOT(ISTEXT($G2424)),ISNUMBER(Poczatek),ISNUMBER(Koniec_Projekt)),IFERROR(IF(LataProjekcji=$F2427,ROUND($D2425-SUM($K2426:Q2426),0),ROUND(R2424*$E2426,0)),0),0)</f>
        <v>0</v>
      </c>
      <c r="S2426" s="5">
        <f ca="1">IF(AND($G2425,NOT(ISTEXT($G2424)),ISNUMBER(Poczatek),ISNUMBER(Koniec_Projekt)),IFERROR(IF(LataProjekcji=$F2427,ROUND($D2425-SUM($K2426:R2426),0),ROUND(S2424*$E2426,0)),0),0)</f>
        <v>0</v>
      </c>
      <c r="T2426" s="5">
        <f ca="1">IF(AND($G2425,NOT(ISTEXT($G2424)),ISNUMBER(Poczatek),ISNUMBER(Koniec_Projekt)),IFERROR(IF(LataProjekcji=$F2427,ROUND($D2425-SUM($K2426:S2426),0),ROUND(T2424*$E2426,0)),0),0)</f>
        <v>0</v>
      </c>
      <c r="U2426" s="5">
        <f ca="1">IF(AND($G2425,NOT(ISTEXT($G2424)),ISNUMBER(Poczatek),ISNUMBER(Koniec_Projekt)),IFERROR(IF(LataProjekcji=$F2427,ROUND($D2425-SUM($K2426:T2426),0),ROUND(U2424*$E2426,0)),0),0)</f>
        <v>0</v>
      </c>
      <c r="V2426" s="5">
        <f ca="1">IF(AND($G2425,NOT(ISTEXT($G2424)),ISNUMBER(Poczatek),ISNUMBER(Koniec_Projekt)),IFERROR(IF(LataProjekcji=$F2427,ROUND($D2425-SUM($K2426:U2426),0),ROUND(V2424*$E2426,0)),0),0)</f>
        <v>0</v>
      </c>
      <c r="W2426" s="5">
        <f ca="1">IF(AND($G2425,NOT(ISTEXT($G2424)),ISNUMBER(Poczatek),ISNUMBER(Koniec_Projekt)),IFERROR(IF(LataProjekcji=$F2427,ROUND($D2425-SUM($K2426:V2426),0),ROUND(W2424*$E2426,0)),0),0)</f>
        <v>0</v>
      </c>
      <c r="X2426" s="5">
        <f ca="1">IF(AND($G2425,NOT(ISTEXT($G2424)),ISNUMBER(Poczatek),ISNUMBER(Koniec_Projekt)),IFERROR(IF(LataProjekcji=$F2427,ROUND($D2425-SUM($K2426:W2426),0),ROUND(X2424*$E2426,0)),0),0)</f>
        <v>0</v>
      </c>
      <c r="Y2426" s="5">
        <f ca="1">IF(AND($G2425,NOT(ISTEXT($G2424)),ISNUMBER(Poczatek),ISNUMBER(Koniec_Projekt)),IFERROR(IF(LataProjekcji=$F2427,ROUND($D2425-SUM($K2426:X2426),0),ROUND(Y2424*$E2426,0)),0),0)</f>
        <v>0</v>
      </c>
      <c r="Z2426" s="5">
        <f ca="1">IF(AND($G2425,NOT(ISTEXT($G2424)),ISNUMBER(Poczatek),ISNUMBER(Koniec_Projekt)),IFERROR(IF(LataProjekcji=$F2427,ROUND($D2425-SUM($K2426:Y2426),0),ROUND(Z2424*$E2426,0)),0),0)</f>
        <v>0</v>
      </c>
      <c r="AA2426" s="5">
        <f ca="1">IF(AND($G2425,NOT(ISTEXT($G2424)),ISNUMBER(Poczatek),ISNUMBER(Koniec_Projekt)),IFERROR(IF(LataProjekcji=$F2427,ROUND($D2425-SUM($K2426:Z2426),0),ROUND(AA2424*$E2426,0)),0),0)</f>
        <v>0</v>
      </c>
      <c r="AB2426" s="5">
        <f ca="1">IF(AND($G2425,NOT(ISTEXT($G2424)),ISNUMBER(Poczatek),ISNUMBER(Koniec_Projekt)),IFERROR(IF(LataProjekcji=$F2427,ROUND($D2425-SUM($K2426:AA2426),0),ROUND(AB2424*$E2426,0)),0),0)</f>
        <v>0</v>
      </c>
      <c r="AC2426" s="5">
        <f ca="1">IF(AND($G2425,NOT(ISTEXT($G2424)),ISNUMBER(Poczatek),ISNUMBER(Koniec_Projekt)),IFERROR(IF(LataProjekcji=$F2427,ROUND($D2425-SUM($K2426:AB2426),0),ROUND(AC2424*$E2426,0)),0),0)</f>
        <v>0</v>
      </c>
      <c r="AD2426" s="5">
        <f ca="1">IF(AND($G2425,NOT(ISTEXT($G2424)),ISNUMBER(Poczatek),ISNUMBER(Koniec_Projekt)),IFERROR(IF(LataProjekcji=$F2427,ROUND($D2425-SUM($K2426:AC2426),0),ROUND(AD2424*$E2426,0)),0),0)</f>
        <v>0</v>
      </c>
      <c r="AE2426" s="5">
        <f ca="1">IF(AND($G2425,NOT(ISTEXT($G2424)),ISNUMBER(Poczatek),ISNUMBER(Koniec_Projekt)),IFERROR(IF(LataProjekcji=$F2427,ROUND($D2425-SUM($K2426:AD2426),0),ROUND(AE2424*$E2426,0)),0),0)</f>
        <v>0</v>
      </c>
    </row>
    <row r="2427" spans="2:31" hidden="1">
      <c r="B2427" s="526" t="s">
        <v>751</v>
      </c>
      <c r="D2427" s="1">
        <f ca="1">IFERROR(ROUNDUP(D2425/E2426,0),0)</f>
        <v>0</v>
      </c>
      <c r="E2427" s="1">
        <f ca="1">IF(D2427=0,0,DATEDIF(DATE(D2424,E2424,1),DATE(F2426,G2426,1),"m"))</f>
        <v>0</v>
      </c>
      <c r="F2427" s="1" t="str">
        <f ca="1">IFERROR(YEAR(G2424),"brak daty")</f>
        <v>brak daty</v>
      </c>
      <c r="G2427" s="1" t="str">
        <f ca="1">IFERROR(MONTH(G2424),"brak daty")</f>
        <v>brak daty</v>
      </c>
      <c r="H2427" s="5"/>
      <c r="I2427" s="1" t="s">
        <v>425</v>
      </c>
      <c r="K2427" s="5">
        <f ca="1">IF(AND($G2425,NOT(ISTEXT($G2424)),ISNUMBER(Poczatek),ISNUMBER(Koniec_Projekt)),IFERROR(IF(LataProjekcji=$F2426,IF(AND($G2426=$G2427,$F2426=$F2427),ROUND($D2425-SUM($K2427),0),ROUND(K2425*$E2426,0)),IF(LataProjekcji&gt;$F2426,0,ROUND(K2425*$E2426,0))),0),0)</f>
        <v>0</v>
      </c>
      <c r="L2427" s="5">
        <f ca="1">IF(AND($G2425,NOT(ISTEXT($G2424)),ISNUMBER(Poczatek),ISNUMBER(Koniec_Projekt)),IFERROR(IF(LataProjekcji=$F2426,IF(AND($G2426=$G2427,$F2426=$F2427),ROUND($D2425-SUM($K2427:K2427),0),ROUND(L2425*$E2426,0)),IF(LataProjekcji&gt;$F2426,0,ROUND(L2425*$E2426,0))),0),0)</f>
        <v>0</v>
      </c>
      <c r="M2427" s="5">
        <f ca="1">IF(AND($G2425,NOT(ISTEXT($G2424)),ISNUMBER(Poczatek),ISNUMBER(Koniec_Projekt)),IFERROR(IF(LataProjekcji=$F2426,IF(AND($G2426=$G2427,$F2426=$F2427),ROUND($D2425-SUM($K2427:L2427),0),ROUND(M2425*$E2426,0)),IF(LataProjekcji&gt;$F2426,0,ROUND(M2425*$E2426,0))),0),0)</f>
        <v>0</v>
      </c>
      <c r="N2427" s="5">
        <f ca="1">IF(AND($G2425,NOT(ISTEXT($G2424)),ISNUMBER(Poczatek),ISNUMBER(Koniec_Projekt)),IFERROR(IF(LataProjekcji=$F2426,IF(AND($G2426=$G2427,$F2426=$F2427),ROUND($D2425-SUM($K2427:M2427),0),ROUND(N2425*$E2426,0)),IF(LataProjekcji&gt;$F2426,0,ROUND(N2425*$E2426,0))),0),0)</f>
        <v>0</v>
      </c>
      <c r="O2427" s="5">
        <f ca="1">IF(AND($G2425,NOT(ISTEXT($G2424)),ISNUMBER(Poczatek),ISNUMBER(Koniec_Projekt)),IFERROR(IF(LataProjekcji=$F2426,IF(AND($G2426=$G2427,$F2426=$F2427),ROUND($D2425-SUM($K2427:N2427),0),ROUND(O2425*$E2426,0)),IF(LataProjekcji&gt;$F2426,0,ROUND(O2425*$E2426,0))),0),0)</f>
        <v>0</v>
      </c>
      <c r="P2427" s="5">
        <f ca="1">IF(AND($G2425,NOT(ISTEXT($G2424)),ISNUMBER(Poczatek),ISNUMBER(Koniec_Projekt)),IFERROR(IF(LataProjekcji=$F2426,IF(AND($G2426=$G2427,$F2426=$F2427),ROUND($D2425-SUM($K2427:O2427),0),ROUND(P2425*$E2426,0)),IF(LataProjekcji&gt;$F2426,0,ROUND(P2425*$E2426,0))),0),0)</f>
        <v>0</v>
      </c>
      <c r="Q2427" s="5">
        <f ca="1">IF(AND($G2425,NOT(ISTEXT($G2424)),ISNUMBER(Poczatek),ISNUMBER(Koniec_Projekt)),IFERROR(IF(LataProjekcji=$F2426,IF(AND($G2426=$G2427,$F2426=$F2427),ROUND($D2425-SUM($K2427:P2427),0),ROUND(Q2425*$E2426,0)),IF(LataProjekcji&gt;$F2426,0,ROUND(Q2425*$E2426,0))),0),0)</f>
        <v>0</v>
      </c>
      <c r="R2427" s="5">
        <f ca="1">IF(AND($G2425,NOT(ISTEXT($G2424)),ISNUMBER(Poczatek),ISNUMBER(Koniec_Projekt)),IFERROR(IF(LataProjekcji=$F2426,IF(AND($G2426=$G2427,$F2426=$F2427),ROUND($D2425-SUM($K2427:Q2427),0),ROUND(R2425*$E2426,0)),IF(LataProjekcji&gt;$F2426,0,ROUND(R2425*$E2426,0))),0),0)</f>
        <v>0</v>
      </c>
      <c r="S2427" s="5">
        <f ca="1">IF(AND($G2425,NOT(ISTEXT($G2424)),ISNUMBER(Poczatek),ISNUMBER(Koniec_Projekt)),IFERROR(IF(LataProjekcji=$F2426,IF(AND($G2426=$G2427,$F2426=$F2427),ROUND($D2425-SUM($K2427:R2427),0),ROUND(S2425*$E2426,0)),IF(LataProjekcji&gt;$F2426,0,ROUND(S2425*$E2426,0))),0),0)</f>
        <v>0</v>
      </c>
      <c r="T2427" s="5">
        <f ca="1">IF(AND($G2425,NOT(ISTEXT($G2424)),ISNUMBER(Poczatek),ISNUMBER(Koniec_Projekt)),IFERROR(IF(LataProjekcji=$F2426,IF(AND($G2426=$G2427,$F2426=$F2427),ROUND($D2425-SUM($K2427:S2427),0),ROUND(T2425*$E2426,0)),IF(LataProjekcji&gt;$F2426,0,ROUND(T2425*$E2426,0))),0),0)</f>
        <v>0</v>
      </c>
      <c r="U2427" s="5">
        <f ca="1">IF(AND($G2425,NOT(ISTEXT($G2424)),ISNUMBER(Poczatek),ISNUMBER(Koniec_Projekt)),IFERROR(IF(LataProjekcji=$F2426,IF(AND($G2426=$G2427,$F2426=$F2427),ROUND($D2425-SUM($K2427:T2427),0),ROUND(U2425*$E2426,0)),IF(LataProjekcji&gt;$F2426,0,ROUND(U2425*$E2426,0))),0),0)</f>
        <v>0</v>
      </c>
      <c r="V2427" s="5">
        <f ca="1">IF(AND($G2425,NOT(ISTEXT($G2424)),ISNUMBER(Poczatek),ISNUMBER(Koniec_Projekt)),IFERROR(IF(LataProjekcji=$F2426,IF(AND($G2426=$G2427,$F2426=$F2427),ROUND($D2425-SUM($K2427:U2427),0),ROUND(V2425*$E2426,0)),IF(LataProjekcji&gt;$F2426,0,ROUND(V2425*$E2426,0))),0),0)</f>
        <v>0</v>
      </c>
      <c r="W2427" s="5">
        <f ca="1">IF(AND($G2425,NOT(ISTEXT($G2424)),ISNUMBER(Poczatek),ISNUMBER(Koniec_Projekt)),IFERROR(IF(LataProjekcji=$F2426,IF(AND($G2426=$G2427,$F2426=$F2427),ROUND($D2425-SUM($K2427:V2427),0),ROUND(W2425*$E2426,0)),IF(LataProjekcji&gt;$F2426,0,ROUND(W2425*$E2426,0))),0),0)</f>
        <v>0</v>
      </c>
      <c r="X2427" s="5">
        <f ca="1">IF(AND($G2425,NOT(ISTEXT($G2424)),ISNUMBER(Poczatek),ISNUMBER(Koniec_Projekt)),IFERROR(IF(LataProjekcji=$F2426,IF(AND($G2426=$G2427,$F2426=$F2427),ROUND($D2425-SUM($K2427:W2427),0),ROUND(X2425*$E2426,0)),IF(LataProjekcji&gt;$F2426,0,ROUND(X2425*$E2426,0))),0),0)</f>
        <v>0</v>
      </c>
      <c r="Y2427" s="5">
        <f ca="1">IF(AND($G2425,NOT(ISTEXT($G2424)),ISNUMBER(Poczatek),ISNUMBER(Koniec_Projekt)),IFERROR(IF(LataProjekcji=$F2426,IF(AND($G2426=$G2427,$F2426=$F2427),ROUND($D2425-SUM($K2427:X2427),0),ROUND(Y2425*$E2426,0)),IF(LataProjekcji&gt;$F2426,0,ROUND(Y2425*$E2426,0))),0),0)</f>
        <v>0</v>
      </c>
      <c r="Z2427" s="5">
        <f ca="1">IF(AND($G2425,NOT(ISTEXT($G2424)),ISNUMBER(Poczatek),ISNUMBER(Koniec_Projekt)),IFERROR(IF(LataProjekcji=$F2426,IF(AND($G2426=$G2427,$F2426=$F2427),ROUND($D2425-SUM($K2427:Y2427),0),ROUND(Z2425*$E2426,0)),IF(LataProjekcji&gt;$F2426,0,ROUND(Z2425*$E2426,0))),0),0)</f>
        <v>0</v>
      </c>
      <c r="AA2427" s="5">
        <f ca="1">IF(AND($G2425,NOT(ISTEXT($G2424)),ISNUMBER(Poczatek),ISNUMBER(Koniec_Projekt)),IFERROR(IF(LataProjekcji=$F2426,IF(AND($G2426=$G2427,$F2426=$F2427),ROUND($D2425-SUM($K2427:Z2427),0),ROUND(AA2425*$E2426,0)),IF(LataProjekcji&gt;$F2426,0,ROUND(AA2425*$E2426,0))),0),0)</f>
        <v>0</v>
      </c>
      <c r="AB2427" s="5">
        <f ca="1">IF(AND($G2425,NOT(ISTEXT($G2424)),ISNUMBER(Poczatek),ISNUMBER(Koniec_Projekt)),IFERROR(IF(LataProjekcji=$F2426,IF(AND($G2426=$G2427,$F2426=$F2427),ROUND($D2425-SUM($K2427:AA2427),0),ROUND(AB2425*$E2426,0)),IF(LataProjekcji&gt;$F2426,0,ROUND(AB2425*$E2426,0))),0),0)</f>
        <v>0</v>
      </c>
      <c r="AC2427" s="5">
        <f ca="1">IF(AND($G2425,NOT(ISTEXT($G2424)),ISNUMBER(Poczatek),ISNUMBER(Koniec_Projekt)),IFERROR(IF(LataProjekcji=$F2426,IF(AND($G2426=$G2427,$F2426=$F2427),ROUND($D2425-SUM($K2427:AB2427),0),ROUND(AC2425*$E2426,0)),IF(LataProjekcji&gt;$F2426,0,ROUND(AC2425*$E2426,0))),0),0)</f>
        <v>0</v>
      </c>
      <c r="AD2427" s="5">
        <f ca="1">IF(AND($G2425,NOT(ISTEXT($G2424)),ISNUMBER(Poczatek),ISNUMBER(Koniec_Projekt)),IFERROR(IF(LataProjekcji=$F2426,IF(AND($G2426=$G2427,$F2426=$F2427),ROUND($D2425-SUM($K2427:AC2427),0),ROUND(AD2425*$E2426,0)),IF(LataProjekcji&gt;$F2426,0,ROUND(AD2425*$E2426,0))),0),0)</f>
        <v>0</v>
      </c>
      <c r="AE2427" s="5">
        <f ca="1">IF(AND($G2425,NOT(ISTEXT($G2424)),ISNUMBER(Poczatek),ISNUMBER(Koniec_Projekt)),IFERROR(IF(LataProjekcji=$F2426,IF(AND($G2426=$G2427,$F2426=$F2427),ROUND($D2425-SUM($K2427:AD2427),0),ROUND(AE2425*$E2426,0)),IF(LataProjekcji&gt;$F2426,0,ROUND(AE2425*$E2426,0))),0),0)</f>
        <v>0</v>
      </c>
    </row>
    <row r="2428" spans="2:31" ht="12.5" hidden="1" thickBot="1">
      <c r="B2428" s="527" t="s">
        <v>865</v>
      </c>
      <c r="C2428" s="528"/>
      <c r="D2428" s="529">
        <f ca="1">IF(D2425&gt;10,ROUND((D2427-1)*E2426,0),E2426)</f>
        <v>0</v>
      </c>
      <c r="E2428" s="529">
        <f ca="1">D2425-D2428</f>
        <v>0</v>
      </c>
      <c r="F2428" s="528"/>
      <c r="G2428" s="669">
        <f ca="1">OFFSET($C$195,$D2423,0)</f>
        <v>0</v>
      </c>
      <c r="H2428" s="528"/>
      <c r="I2428" s="528"/>
      <c r="J2428" s="528"/>
      <c r="K2428" s="528"/>
      <c r="L2428" s="528"/>
      <c r="M2428" s="528"/>
      <c r="N2428" s="528"/>
      <c r="O2428" s="528"/>
      <c r="P2428" s="528"/>
      <c r="Q2428" s="528"/>
      <c r="R2428" s="528"/>
      <c r="S2428" s="528"/>
      <c r="T2428" s="528"/>
      <c r="U2428" s="528"/>
      <c r="V2428" s="528"/>
      <c r="W2428" s="528"/>
      <c r="X2428" s="528"/>
      <c r="Y2428" s="528"/>
      <c r="Z2428" s="528"/>
      <c r="AA2428" s="528"/>
      <c r="AB2428" s="528"/>
      <c r="AC2428" s="528"/>
      <c r="AD2428" s="528"/>
      <c r="AE2428" s="528"/>
    </row>
    <row r="2429" spans="2:31" ht="12.5" hidden="1" thickTop="1"/>
    <row r="2430" spans="2:31" ht="12.5" hidden="1" thickBot="1">
      <c r="B2430" s="530" t="str">
        <f ca="1">"nazwa ST: "&amp;B1237</f>
        <v>nazwa ST: 0</v>
      </c>
      <c r="C2430" s="530"/>
      <c r="D2430" s="531">
        <f>D1237</f>
        <v>9</v>
      </c>
      <c r="E2430" s="530"/>
      <c r="F2430" s="530"/>
      <c r="G2430" s="530"/>
      <c r="H2430" s="530"/>
      <c r="I2430" s="530"/>
      <c r="J2430" s="530"/>
      <c r="K2430" s="539" t="str">
        <f t="shared" ref="K2430:AE2430" si="3145">LataProjekcji</f>
        <v>Uzupełnij dane</v>
      </c>
      <c r="L2430" s="539" t="str">
        <f t="shared" si="3145"/>
        <v/>
      </c>
      <c r="M2430" s="539" t="str">
        <f t="shared" si="3145"/>
        <v/>
      </c>
      <c r="N2430" s="539" t="str">
        <f t="shared" si="3145"/>
        <v/>
      </c>
      <c r="O2430" s="539" t="str">
        <f t="shared" si="3145"/>
        <v/>
      </c>
      <c r="P2430" s="539" t="str">
        <f t="shared" si="3145"/>
        <v/>
      </c>
      <c r="Q2430" s="539" t="str">
        <f t="shared" si="3145"/>
        <v/>
      </c>
      <c r="R2430" s="539" t="str">
        <f t="shared" si="3145"/>
        <v/>
      </c>
      <c r="S2430" s="539" t="str">
        <f t="shared" si="3145"/>
        <v/>
      </c>
      <c r="T2430" s="539" t="str">
        <f t="shared" si="3145"/>
        <v/>
      </c>
      <c r="U2430" s="539" t="str">
        <f t="shared" si="3145"/>
        <v/>
      </c>
      <c r="V2430" s="539" t="str">
        <f t="shared" si="3145"/>
        <v/>
      </c>
      <c r="W2430" s="539" t="str">
        <f t="shared" si="3145"/>
        <v/>
      </c>
      <c r="X2430" s="539" t="str">
        <f t="shared" si="3145"/>
        <v/>
      </c>
      <c r="Y2430" s="539" t="str">
        <f t="shared" si="3145"/>
        <v/>
      </c>
      <c r="Z2430" s="539" t="str">
        <f t="shared" si="3145"/>
        <v/>
      </c>
      <c r="AA2430" s="539" t="str">
        <f t="shared" si="3145"/>
        <v/>
      </c>
      <c r="AB2430" s="539" t="str">
        <f t="shared" si="3145"/>
        <v/>
      </c>
      <c r="AC2430" s="539" t="str">
        <f t="shared" si="3145"/>
        <v/>
      </c>
      <c r="AD2430" s="539" t="str">
        <f t="shared" si="3145"/>
        <v/>
      </c>
      <c r="AE2430" s="539" t="str">
        <f t="shared" si="3145"/>
        <v/>
      </c>
    </row>
    <row r="2431" spans="2:31" hidden="1">
      <c r="B2431" s="526" t="s">
        <v>752</v>
      </c>
      <c r="D2431" s="1">
        <f ca="1">D1238</f>
        <v>1900</v>
      </c>
      <c r="E2431" s="1">
        <f ca="1">E1238</f>
        <v>1</v>
      </c>
      <c r="F2431" s="1">
        <f ca="1">IF(D2432&gt;10,F1238,1)</f>
        <v>1</v>
      </c>
      <c r="G2431" s="525" t="str">
        <f ca="1">IF(ISBLANK(OFFSET($E$195,$D2430,0)),"brak daty",IF(D2432&gt;10,EDATE(OFFSET($E$195,$D2430,0),D2434),DATE(D2431,E2431,1)))</f>
        <v>brak daty</v>
      </c>
      <c r="H2431" s="538" t="b">
        <f ca="1">SUM(K2431:AE2431)=D2434</f>
        <v>1</v>
      </c>
      <c r="I2431" s="1" t="s">
        <v>749</v>
      </c>
      <c r="K2431" s="5">
        <f ca="1">IF(AND($G2432,NOT(ISTEXT($G2431)),ISNUMBER(Poczatek),ISNUMBER(Koniec_Projekt)),IFERROR(IF($D2431=LataProjekcji,$F2431,IF($D2431&lt;LataProjekcji,IF((SUM(K2431)+12)&lt;$D2434,12,$D2434-SUM(K2431)),0)),0),0)</f>
        <v>0</v>
      </c>
      <c r="L2431" s="5">
        <f ca="1">IF(AND($G2432,NOT(ISTEXT($G2431)),ISNUMBER(Poczatek),ISNUMBER(Koniec_Projekt)),IFERROR(IF($D2431=LataProjekcji,$F2431,IF($D2431&lt;LataProjekcji,IF((SUM($K2431:K2431)+12)&lt;$D2434,12,$D2434-SUM($K2431:K2431)),0)),0),0)</f>
        <v>0</v>
      </c>
      <c r="M2431" s="5">
        <f ca="1">IF(AND($G2432,NOT(ISTEXT($G2431)),ISNUMBER(Poczatek),ISNUMBER(Koniec_Projekt)),IFERROR(IF($D2431=LataProjekcji,$F2431,IF($D2431&lt;LataProjekcji,IF((SUM($K2431:L2431)+12)&lt;$D2434,12,$D2434-SUM($K2431:L2431)),0)),0),0)</f>
        <v>0</v>
      </c>
      <c r="N2431" s="5">
        <f ca="1">IF(AND($G2432,NOT(ISTEXT($G2431)),ISNUMBER(Poczatek),ISNUMBER(Koniec_Projekt)),IFERROR(IF($D2431=LataProjekcji,$F2431,IF($D2431&lt;LataProjekcji,IF((SUM($K2431:M2431)+12)&lt;$D2434,12,$D2434-SUM($K2431:M2431)),0)),0),0)</f>
        <v>0</v>
      </c>
      <c r="O2431" s="5">
        <f ca="1">IF(AND($G2432,NOT(ISTEXT($G2431)),ISNUMBER(Poczatek),ISNUMBER(Koniec_Projekt)),IFERROR(IF($D2431=LataProjekcji,$F2431,IF($D2431&lt;LataProjekcji,IF((SUM($K2431:N2431)+12)&lt;$D2434,12,$D2434-SUM($K2431:N2431)),0)),0),0)</f>
        <v>0</v>
      </c>
      <c r="P2431" s="5">
        <f ca="1">IF(AND($G2432,NOT(ISTEXT($G2431)),ISNUMBER(Poczatek),ISNUMBER(Koniec_Projekt)),IFERROR(IF($D2431=LataProjekcji,$F2431,IF($D2431&lt;LataProjekcji,IF((SUM($K2431:O2431)+12)&lt;$D2434,12,$D2434-SUM($K2431:O2431)),0)),0),0)</f>
        <v>0</v>
      </c>
      <c r="Q2431" s="5">
        <f ca="1">IF(AND($G2432,NOT(ISTEXT($G2431)),ISNUMBER(Poczatek),ISNUMBER(Koniec_Projekt)),IFERROR(IF($D2431=LataProjekcji,$F2431,IF($D2431&lt;LataProjekcji,IF((SUM($K2431:P2431)+12)&lt;$D2434,12,$D2434-SUM($K2431:P2431)),0)),0),0)</f>
        <v>0</v>
      </c>
      <c r="R2431" s="5">
        <f ca="1">IF(AND($G2432,NOT(ISTEXT($G2431)),ISNUMBER(Poczatek),ISNUMBER(Koniec_Projekt)),IFERROR(IF($D2431=LataProjekcji,$F2431,IF($D2431&lt;LataProjekcji,IF((SUM($K2431:Q2431)+12)&lt;$D2434,12,$D2434-SUM($K2431:Q2431)),0)),0),0)</f>
        <v>0</v>
      </c>
      <c r="S2431" s="5">
        <f ca="1">IF(AND($G2432,NOT(ISTEXT($G2431)),ISNUMBER(Poczatek),ISNUMBER(Koniec_Projekt)),IFERROR(IF($D2431=LataProjekcji,$F2431,IF($D2431&lt;LataProjekcji,IF((SUM($K2431:R2431)+12)&lt;$D2434,12,$D2434-SUM($K2431:R2431)),0)),0),0)</f>
        <v>0</v>
      </c>
      <c r="T2431" s="5">
        <f ca="1">IF(AND($G2432,NOT(ISTEXT($G2431)),ISNUMBER(Poczatek),ISNUMBER(Koniec_Projekt)),IFERROR(IF($D2431=LataProjekcji,$F2431,IF($D2431&lt;LataProjekcji,IF((SUM($K2431:S2431)+12)&lt;$D2434,12,$D2434-SUM($K2431:S2431)),0)),0),0)</f>
        <v>0</v>
      </c>
      <c r="U2431" s="5">
        <f ca="1">IF(AND($G2432,NOT(ISTEXT($G2431)),ISNUMBER(Poczatek),ISNUMBER(Koniec_Projekt)),IFERROR(IF($D2431=LataProjekcji,$F2431,IF($D2431&lt;LataProjekcji,IF((SUM($K2431:T2431)+12)&lt;$D2434,12,$D2434-SUM($K2431:T2431)),0)),0),0)</f>
        <v>0</v>
      </c>
      <c r="V2431" s="5">
        <f ca="1">IF(AND($G2432,NOT(ISTEXT($G2431)),ISNUMBER(Poczatek),ISNUMBER(Koniec_Projekt)),IFERROR(IF($D2431=LataProjekcji,$F2431,IF($D2431&lt;LataProjekcji,IF((SUM($K2431:U2431)+12)&lt;$D2434,12,$D2434-SUM($K2431:U2431)),0)),0),0)</f>
        <v>0</v>
      </c>
      <c r="W2431" s="5">
        <f ca="1">IF(AND($G2432,NOT(ISTEXT($G2431)),ISNUMBER(Poczatek),ISNUMBER(Koniec_Projekt)),IFERROR(IF($D2431=LataProjekcji,$F2431,IF($D2431&lt;LataProjekcji,IF((SUM($K2431:V2431)+12)&lt;$D2434,12,$D2434-SUM($K2431:V2431)),0)),0),0)</f>
        <v>0</v>
      </c>
      <c r="X2431" s="5">
        <f ca="1">IF(AND($G2432,NOT(ISTEXT($G2431)),ISNUMBER(Poczatek),ISNUMBER(Koniec_Projekt)),IFERROR(IF($D2431=LataProjekcji,$F2431,IF($D2431&lt;LataProjekcji,IF((SUM($K2431:W2431)+12)&lt;$D2434,12,$D2434-SUM($K2431:W2431)),0)),0),0)</f>
        <v>0</v>
      </c>
      <c r="Y2431" s="5">
        <f ca="1">IF(AND($G2432,NOT(ISTEXT($G2431)),ISNUMBER(Poczatek),ISNUMBER(Koniec_Projekt)),IFERROR(IF($D2431=LataProjekcji,$F2431,IF($D2431&lt;LataProjekcji,IF((SUM($K2431:X2431)+12)&lt;$D2434,12,$D2434-SUM($K2431:X2431)),0)),0),0)</f>
        <v>0</v>
      </c>
      <c r="Z2431" s="5">
        <f ca="1">IF(AND($G2432,NOT(ISTEXT($G2431)),ISNUMBER(Poczatek),ISNUMBER(Koniec_Projekt)),IFERROR(IF($D2431=LataProjekcji,$F2431,IF($D2431&lt;LataProjekcji,IF((SUM($K2431:Y2431)+12)&lt;$D2434,12,$D2434-SUM($K2431:Y2431)),0)),0),0)</f>
        <v>0</v>
      </c>
      <c r="AA2431" s="5">
        <f ca="1">IF(AND($G2432,NOT(ISTEXT($G2431)),ISNUMBER(Poczatek),ISNUMBER(Koniec_Projekt)),IFERROR(IF($D2431=LataProjekcji,$F2431,IF($D2431&lt;LataProjekcji,IF((SUM($K2431:Z2431)+12)&lt;$D2434,12,$D2434-SUM($K2431:Z2431)),0)),0),0)</f>
        <v>0</v>
      </c>
      <c r="AB2431" s="5">
        <f ca="1">IF(AND($G2432,NOT(ISTEXT($G2431)),ISNUMBER(Poczatek),ISNUMBER(Koniec_Projekt)),IFERROR(IF($D2431=LataProjekcji,$F2431,IF($D2431&lt;LataProjekcji,IF((SUM($K2431:AA2431)+12)&lt;$D2434,12,$D2434-SUM($K2431:AA2431)),0)),0),0)</f>
        <v>0</v>
      </c>
      <c r="AC2431" s="5">
        <f ca="1">IF(AND($G2432,NOT(ISTEXT($G2431)),ISNUMBER(Poczatek),ISNUMBER(Koniec_Projekt)),IFERROR(IF($D2431=LataProjekcji,$F2431,IF($D2431&lt;LataProjekcji,IF((SUM($K2431:AB2431)+12)&lt;$D2434,12,$D2434-SUM($K2431:AB2431)),0)),0),0)</f>
        <v>0</v>
      </c>
      <c r="AD2431" s="5">
        <f ca="1">IF(AND($G2432,NOT(ISTEXT($G2431)),ISNUMBER(Poczatek),ISNUMBER(Koniec_Projekt)),IFERROR(IF($D2431=LataProjekcji,$F2431,IF($D2431&lt;LataProjekcji,IF((SUM($K2431:AC2431)+12)&lt;$D2434,12,$D2434-SUM($K2431:AC2431)),0)),0),0)</f>
        <v>0</v>
      </c>
      <c r="AE2431" s="5">
        <f ca="1">IF(AND($G2432,NOT(ISTEXT($G2431)),ISNUMBER(Poczatek),ISNUMBER(Koniec_Projekt)),IFERROR(IF($D2431=LataProjekcji,$F2431,IF($D2431&lt;LataProjekcji,IF((SUM($K2431:AD2431)+12)&lt;$D2434,12,$D2434-SUM($K2431:AD2431)),0)),0),0)</f>
        <v>0</v>
      </c>
    </row>
    <row r="2432" spans="2:31" hidden="1">
      <c r="B2432" s="526" t="s">
        <v>754</v>
      </c>
      <c r="D2432" s="5">
        <f ca="1">D1239</f>
        <v>0</v>
      </c>
      <c r="E2432" s="454">
        <f ca="1">E1239</f>
        <v>0</v>
      </c>
      <c r="F2432" s="454">
        <f ca="1">F1239</f>
        <v>0</v>
      </c>
      <c r="G2432" s="258" t="b">
        <f ca="1">NOT(ISBLANK(OFFSET($C$195,$D2430,0)))</f>
        <v>0</v>
      </c>
      <c r="H2432" s="538" t="b">
        <f ca="1">SUM(K2432:AE2432)=E2434</f>
        <v>1</v>
      </c>
      <c r="I2432" s="1" t="s">
        <v>750</v>
      </c>
      <c r="K2432" s="537">
        <f ca="1">IF(AND($G2432,NOT(ISTEXT($G2431)),ISNUMBER(Poczatek),ISNUMBER(Koniec_Projekt)),IFERROR(IF($D2431=LataProjekcji,IF($F2431&gt;$E2434,$E2434,$F2431),IF($D2434&gt;=$E2434,(IF($D2431&lt;LataProjekcji,IF((SUM(J2432:$K2432)+12)&lt;$E2434,12,$E2434-SUM(J2432:$K2432)),0)),(IF($D2431&lt;LataProjekcji,IF((SUM(J2432:$K2432)+12)&lt;$D2434,12,$D2434-SUM(J2432:$K2432)),0)))),0),0)</f>
        <v>0</v>
      </c>
      <c r="L2432" s="537">
        <f ca="1">IF(AND($G2432,NOT(ISTEXT($G2431)),ISNUMBER(Poczatek),ISNUMBER(Koniec_Projekt)),IFERROR(IF($D2431=LataProjekcji,IF($F2431&gt;$E2434,$E2434,$F2431),IF($D2434&gt;=$E2434,(IF($D2431&lt;LataProjekcji,IF((SUM($K2432:K2432)+12)&lt;$E2434,12,$E2434-SUM($K2432:K2432)),0)),(IF($D2431&lt;LataProjekcji,IF((SUM($K2432:K2432)+12)&lt;$D2434,12,$D2434-SUM($K2432:K2432)),0)))),0),0)</f>
        <v>0</v>
      </c>
      <c r="M2432" s="537">
        <f ca="1">IF(AND($G2432,NOT(ISTEXT($G2431)),ISNUMBER(Poczatek),ISNUMBER(Koniec_Projekt)),IFERROR(IF($D2431=LataProjekcji,IF($F2431&gt;$E2434,$E2434,$F2431),IF($D2434&gt;=$E2434,(IF($D2431&lt;LataProjekcji,IF((SUM($K2432:L2432)+12)&lt;$E2434,12,$E2434-SUM($K2432:L2432)),0)),(IF($D2431&lt;LataProjekcji,IF((SUM($K2432:L2432)+12)&lt;$D2434,12,$D2434-SUM($K2432:L2432)),0)))),0),0)</f>
        <v>0</v>
      </c>
      <c r="N2432" s="537">
        <f ca="1">IF(AND($G2432,NOT(ISTEXT($G2431)),ISNUMBER(Poczatek),ISNUMBER(Koniec_Projekt)),IFERROR(IF($D2431=LataProjekcji,IF($F2431&gt;$E2434,$E2434,$F2431),IF($D2434&gt;=$E2434,(IF($D2431&lt;LataProjekcji,IF((SUM($K2432:M2432)+12)&lt;$E2434,12,$E2434-SUM($K2432:M2432)),0)),(IF($D2431&lt;LataProjekcji,IF((SUM($K2432:M2432)+12)&lt;$D2434,12,$D2434-SUM($K2432:M2432)),0)))),0),0)</f>
        <v>0</v>
      </c>
      <c r="O2432" s="537">
        <f ca="1">IF(AND($G2432,NOT(ISTEXT($G2431)),ISNUMBER(Poczatek),ISNUMBER(Koniec_Projekt)),IFERROR(IF($D2431=LataProjekcji,IF($F2431&gt;$E2434,$E2434,$F2431),IF($D2434&gt;=$E2434,(IF($D2431&lt;LataProjekcji,IF((SUM($K2432:N2432)+12)&lt;$E2434,12,$E2434-SUM($K2432:N2432)),0)),(IF($D2431&lt;LataProjekcji,IF((SUM($K2432:N2432)+12)&lt;$D2434,12,$D2434-SUM($K2432:N2432)),0)))),0),0)</f>
        <v>0</v>
      </c>
      <c r="P2432" s="537">
        <f ca="1">IF(AND($G2432,NOT(ISTEXT($G2431)),ISNUMBER(Poczatek),ISNUMBER(Koniec_Projekt)),IFERROR(IF($D2431=LataProjekcji,IF($F2431&gt;$E2434,$E2434,$F2431),IF($D2434&gt;=$E2434,(IF($D2431&lt;LataProjekcji,IF((SUM($K2432:O2432)+12)&lt;$E2434,12,$E2434-SUM($K2432:O2432)),0)),(IF($D2431&lt;LataProjekcji,IF((SUM($K2432:O2432)+12)&lt;$D2434,12,$D2434-SUM($K2432:O2432)),0)))),0),0)</f>
        <v>0</v>
      </c>
      <c r="Q2432" s="537">
        <f ca="1">IF(AND($G2432,NOT(ISTEXT($G2431)),ISNUMBER(Poczatek),ISNUMBER(Koniec_Projekt)),IFERROR(IF($D2431=LataProjekcji,IF($F2431&gt;$E2434,$E2434,$F2431),IF($D2434&gt;=$E2434,(IF($D2431&lt;LataProjekcji,IF((SUM($K2432:P2432)+12)&lt;$E2434,12,$E2434-SUM($K2432:P2432)),0)),(IF($D2431&lt;LataProjekcji,IF((SUM($K2432:P2432)+12)&lt;$D2434,12,$D2434-SUM($K2432:P2432)),0)))),0),0)</f>
        <v>0</v>
      </c>
      <c r="R2432" s="537">
        <f ca="1">IF(AND($G2432,NOT(ISTEXT($G2431)),ISNUMBER(Poczatek),ISNUMBER(Koniec_Projekt)),IFERROR(IF($D2431=LataProjekcji,IF($F2431&gt;$E2434,$E2434,$F2431),IF($D2434&gt;=$E2434,(IF($D2431&lt;LataProjekcji,IF((SUM($K2432:Q2432)+12)&lt;$E2434,12,$E2434-SUM($K2432:Q2432)),0)),(IF($D2431&lt;LataProjekcji,IF((SUM($K2432:Q2432)+12)&lt;$D2434,12,$D2434-SUM($K2432:Q2432)),0)))),0),0)</f>
        <v>0</v>
      </c>
      <c r="S2432" s="537">
        <f ca="1">IF(AND($G2432,NOT(ISTEXT($G2431)),ISNUMBER(Poczatek),ISNUMBER(Koniec_Projekt)),IFERROR(IF($D2431=LataProjekcji,IF($F2431&gt;$E2434,$E2434,$F2431),IF($D2434&gt;=$E2434,(IF($D2431&lt;LataProjekcji,IF((SUM($K2432:R2432)+12)&lt;$E2434,12,$E2434-SUM($K2432:R2432)),0)),(IF($D2431&lt;LataProjekcji,IF((SUM($K2432:R2432)+12)&lt;$D2434,12,$D2434-SUM($K2432:R2432)),0)))),0),0)</f>
        <v>0</v>
      </c>
      <c r="T2432" s="537">
        <f ca="1">IF(AND($G2432,NOT(ISTEXT($G2431)),ISNUMBER(Poczatek),ISNUMBER(Koniec_Projekt)),IFERROR(IF($D2431=LataProjekcji,IF($F2431&gt;$E2434,$E2434,$F2431),IF($D2434&gt;=$E2434,(IF($D2431&lt;LataProjekcji,IF((SUM($K2432:S2432)+12)&lt;$E2434,12,$E2434-SUM($K2432:S2432)),0)),(IF($D2431&lt;LataProjekcji,IF((SUM($K2432:S2432)+12)&lt;$D2434,12,$D2434-SUM($K2432:S2432)),0)))),0),0)</f>
        <v>0</v>
      </c>
      <c r="U2432" s="537">
        <f ca="1">IF(AND($G2432,NOT(ISTEXT($G2431)),ISNUMBER(Poczatek),ISNUMBER(Koniec_Projekt)),IFERROR(IF($D2431=LataProjekcji,IF($F2431&gt;$E2434,$E2434,$F2431),IF($D2434&gt;=$E2434,(IF($D2431&lt;LataProjekcji,IF((SUM($K2432:T2432)+12)&lt;$E2434,12,$E2434-SUM($K2432:T2432)),0)),(IF($D2431&lt;LataProjekcji,IF((SUM($K2432:T2432)+12)&lt;$D2434,12,$D2434-SUM($K2432:T2432)),0)))),0),0)</f>
        <v>0</v>
      </c>
      <c r="V2432" s="537">
        <f ca="1">IF(AND($G2432,NOT(ISTEXT($G2431)),ISNUMBER(Poczatek),ISNUMBER(Koniec_Projekt)),IFERROR(IF($D2431=LataProjekcji,IF($F2431&gt;$E2434,$E2434,$F2431),IF($D2434&gt;=$E2434,(IF($D2431&lt;LataProjekcji,IF((SUM($K2432:U2432)+12)&lt;$E2434,12,$E2434-SUM($K2432:U2432)),0)),(IF($D2431&lt;LataProjekcji,IF((SUM($K2432:U2432)+12)&lt;$D2434,12,$D2434-SUM($K2432:U2432)),0)))),0),0)</f>
        <v>0</v>
      </c>
      <c r="W2432" s="537">
        <f ca="1">IF(AND($G2432,NOT(ISTEXT($G2431)),ISNUMBER(Poczatek),ISNUMBER(Koniec_Projekt)),IFERROR(IF($D2431=LataProjekcji,IF($F2431&gt;$E2434,$E2434,$F2431),IF($D2434&gt;=$E2434,(IF($D2431&lt;LataProjekcji,IF((SUM($K2432:V2432)+12)&lt;$E2434,12,$E2434-SUM($K2432:V2432)),0)),(IF($D2431&lt;LataProjekcji,IF((SUM($K2432:V2432)+12)&lt;$D2434,12,$D2434-SUM($K2432:V2432)),0)))),0),0)</f>
        <v>0</v>
      </c>
      <c r="X2432" s="537">
        <f ca="1">IF(AND($G2432,NOT(ISTEXT($G2431)),ISNUMBER(Poczatek),ISNUMBER(Koniec_Projekt)),IFERROR(IF($D2431=LataProjekcji,IF($F2431&gt;$E2434,$E2434,$F2431),IF($D2434&gt;=$E2434,(IF($D2431&lt;LataProjekcji,IF((SUM($K2432:W2432)+12)&lt;$E2434,12,$E2434-SUM($K2432:W2432)),0)),(IF($D2431&lt;LataProjekcji,IF((SUM($K2432:W2432)+12)&lt;$D2434,12,$D2434-SUM($K2432:W2432)),0)))),0),0)</f>
        <v>0</v>
      </c>
      <c r="Y2432" s="537">
        <f ca="1">IF(AND($G2432,NOT(ISTEXT($G2431)),ISNUMBER(Poczatek),ISNUMBER(Koniec_Projekt)),IFERROR(IF($D2431=LataProjekcji,IF($F2431&gt;$E2434,$E2434,$F2431),IF($D2434&gt;=$E2434,(IF($D2431&lt;LataProjekcji,IF((SUM($K2432:X2432)+12)&lt;$E2434,12,$E2434-SUM($K2432:X2432)),0)),(IF($D2431&lt;LataProjekcji,IF((SUM($K2432:X2432)+12)&lt;$D2434,12,$D2434-SUM($K2432:X2432)),0)))),0),0)</f>
        <v>0</v>
      </c>
      <c r="Z2432" s="537">
        <f ca="1">IF(AND($G2432,NOT(ISTEXT($G2431)),ISNUMBER(Poczatek),ISNUMBER(Koniec_Projekt)),IFERROR(IF($D2431=LataProjekcji,IF($F2431&gt;$E2434,$E2434,$F2431),IF($D2434&gt;=$E2434,(IF($D2431&lt;LataProjekcji,IF((SUM($K2432:Y2432)+12)&lt;$E2434,12,$E2434-SUM($K2432:Y2432)),0)),(IF($D2431&lt;LataProjekcji,IF((SUM($K2432:Y2432)+12)&lt;$D2434,12,$D2434-SUM($K2432:Y2432)),0)))),0),0)</f>
        <v>0</v>
      </c>
      <c r="AA2432" s="537">
        <f ca="1">IF(AND($G2432,NOT(ISTEXT($G2431)),ISNUMBER(Poczatek),ISNUMBER(Koniec_Projekt)),IFERROR(IF($D2431=LataProjekcji,IF($F2431&gt;$E2434,$E2434,$F2431),IF($D2434&gt;=$E2434,(IF($D2431&lt;LataProjekcji,IF((SUM($K2432:Z2432)+12)&lt;$E2434,12,$E2434-SUM($K2432:Z2432)),0)),(IF($D2431&lt;LataProjekcji,IF((SUM($K2432:Z2432)+12)&lt;$D2434,12,$D2434-SUM($K2432:Z2432)),0)))),0),0)</f>
        <v>0</v>
      </c>
      <c r="AB2432" s="537">
        <f ca="1">IF(AND($G2432,NOT(ISTEXT($G2431)),ISNUMBER(Poczatek),ISNUMBER(Koniec_Projekt)),IFERROR(IF($D2431=LataProjekcji,IF($F2431&gt;$E2434,$E2434,$F2431),IF($D2434&gt;=$E2434,(IF($D2431&lt;LataProjekcji,IF((SUM($K2432:AA2432)+12)&lt;$E2434,12,$E2434-SUM($K2432:AA2432)),0)),(IF($D2431&lt;LataProjekcji,IF((SUM($K2432:AA2432)+12)&lt;$D2434,12,$D2434-SUM($K2432:AA2432)),0)))),0),0)</f>
        <v>0</v>
      </c>
      <c r="AC2432" s="537">
        <f ca="1">IF(AND($G2432,NOT(ISTEXT($G2431)),ISNUMBER(Poczatek),ISNUMBER(Koniec_Projekt)),IFERROR(IF($D2431=LataProjekcji,IF($F2431&gt;$E2434,$E2434,$F2431),IF($D2434&gt;=$E2434,(IF($D2431&lt;LataProjekcji,IF((SUM($K2432:AB2432)+12)&lt;$E2434,12,$E2434-SUM($K2432:AB2432)),0)),(IF($D2431&lt;LataProjekcji,IF((SUM($K2432:AB2432)+12)&lt;$D2434,12,$D2434-SUM($K2432:AB2432)),0)))),0),0)</f>
        <v>0</v>
      </c>
      <c r="AD2432" s="537">
        <f ca="1">IF(AND($G2432,NOT(ISTEXT($G2431)),ISNUMBER(Poczatek),ISNUMBER(Koniec_Projekt)),IFERROR(IF($D2431=LataProjekcji,IF($F2431&gt;$E2434,$E2434,$F2431),IF($D2434&gt;=$E2434,(IF($D2431&lt;LataProjekcji,IF((SUM($K2432:AC2432)+12)&lt;$E2434,12,$E2434-SUM($K2432:AC2432)),0)),(IF($D2431&lt;LataProjekcji,IF((SUM($K2432:AC2432)+12)&lt;$D2434,12,$D2434-SUM($K2432:AC2432)),0)))),0),0)</f>
        <v>0</v>
      </c>
      <c r="AE2432" s="537">
        <f ca="1">IF(AND($G2432,NOT(ISTEXT($G2431)),ISNUMBER(Poczatek),ISNUMBER(Koniec_Projekt)),IFERROR(IF($D2431=LataProjekcji,IF($F2431&gt;$E2434,$E2434,$F2431),IF($D2434&gt;=$E2434,(IF($D2431&lt;LataProjekcji,IF((SUM($K2432:AD2432)+12)&lt;$E2434,12,$E2434-SUM($K2432:AD2432)),0)),(IF($D2431&lt;LataProjekcji,IF((SUM($K2432:AD2432)+12)&lt;$D2434,12,$D2434-SUM($K2432:AD2432)),0)))),0),0)</f>
        <v>0</v>
      </c>
    </row>
    <row r="2433" spans="2:31" hidden="1">
      <c r="B2433" s="526" t="s">
        <v>753</v>
      </c>
      <c r="D2433" s="454">
        <f ca="1">D1240</f>
        <v>0</v>
      </c>
      <c r="E2433" s="454">
        <f ca="1">IF(D2432&gt;10,ROUND(D2433/12,2),D2433)</f>
        <v>0</v>
      </c>
      <c r="F2433" s="524">
        <f>Koniec_Projekt</f>
        <v>0</v>
      </c>
      <c r="G2433" s="329">
        <f>Miesiac_Koniec_Projekt</f>
        <v>0</v>
      </c>
      <c r="H2433" s="538" t="b">
        <f ca="1">SUM(K2433:AE2433)=D2432</f>
        <v>1</v>
      </c>
      <c r="I2433" s="1" t="s">
        <v>713</v>
      </c>
      <c r="K2433" s="256">
        <f ca="1">IF(AND($G2432,NOT(ISTEXT($G2431)),ISNUMBER(Poczatek),ISNUMBER(Koniec_Projekt)),IFERROR(IF(LataProjekcji=$F2434,ROUND($D2432,0),ROUND(K2431*$E2433,0)),0),0)</f>
        <v>0</v>
      </c>
      <c r="L2433" s="5">
        <f ca="1">IF(AND($G2432,NOT(ISTEXT($G2431)),ISNUMBER(Poczatek),ISNUMBER(Koniec_Projekt)),IFERROR(IF(LataProjekcji=$F2434,ROUND($D2432-SUM(K2433:$K2433),0),ROUND(L2431*$E2433,0)),0),0)</f>
        <v>0</v>
      </c>
      <c r="M2433" s="5">
        <f ca="1">IF(AND($G2432,NOT(ISTEXT($G2431)),ISNUMBER(Poczatek),ISNUMBER(Koniec_Projekt)),IFERROR(IF(LataProjekcji=$F2434,ROUND($D2432-SUM($K2433:L2433),0),ROUND(M2431*$E2433,0)),0),0)</f>
        <v>0</v>
      </c>
      <c r="N2433" s="5">
        <f ca="1">IF(AND($G2432,NOT(ISTEXT($G2431)),ISNUMBER(Poczatek),ISNUMBER(Koniec_Projekt)),IFERROR(IF(LataProjekcji=$F2434,ROUND($D2432-SUM($K2433:M2433),0),ROUND(N2431*$E2433,0)),0),0)</f>
        <v>0</v>
      </c>
      <c r="O2433" s="5">
        <f ca="1">IF(AND($G2432,NOT(ISTEXT($G2431)),ISNUMBER(Poczatek),ISNUMBER(Koniec_Projekt)),IFERROR(IF(LataProjekcji=$F2434,ROUND($D2432-SUM($K2433:N2433),0),ROUND(O2431*$E2433,0)),0),0)</f>
        <v>0</v>
      </c>
      <c r="P2433" s="5">
        <f ca="1">IF(AND($G2432,NOT(ISTEXT($G2431)),ISNUMBER(Poczatek),ISNUMBER(Koniec_Projekt)),IFERROR(IF(LataProjekcji=$F2434,ROUND($D2432-SUM($K2433:O2433),0),ROUND(P2431*$E2433,0)),0),0)</f>
        <v>0</v>
      </c>
      <c r="Q2433" s="5">
        <f ca="1">IF(AND($G2432,NOT(ISTEXT($G2431)),ISNUMBER(Poczatek),ISNUMBER(Koniec_Projekt)),IFERROR(IF(LataProjekcji=$F2434,ROUND($D2432-SUM($K2433:P2433),0),ROUND(Q2431*$E2433,0)),0),0)</f>
        <v>0</v>
      </c>
      <c r="R2433" s="5">
        <f ca="1">IF(AND($G2432,NOT(ISTEXT($G2431)),ISNUMBER(Poczatek),ISNUMBER(Koniec_Projekt)),IFERROR(IF(LataProjekcji=$F2434,ROUND($D2432-SUM($K2433:Q2433),0),ROUND(R2431*$E2433,0)),0),0)</f>
        <v>0</v>
      </c>
      <c r="S2433" s="5">
        <f ca="1">IF(AND($G2432,NOT(ISTEXT($G2431)),ISNUMBER(Poczatek),ISNUMBER(Koniec_Projekt)),IFERROR(IF(LataProjekcji=$F2434,ROUND($D2432-SUM($K2433:R2433),0),ROUND(S2431*$E2433,0)),0),0)</f>
        <v>0</v>
      </c>
      <c r="T2433" s="5">
        <f ca="1">IF(AND($G2432,NOT(ISTEXT($G2431)),ISNUMBER(Poczatek),ISNUMBER(Koniec_Projekt)),IFERROR(IF(LataProjekcji=$F2434,ROUND($D2432-SUM($K2433:S2433),0),ROUND(T2431*$E2433,0)),0),0)</f>
        <v>0</v>
      </c>
      <c r="U2433" s="5">
        <f ca="1">IF(AND($G2432,NOT(ISTEXT($G2431)),ISNUMBER(Poczatek),ISNUMBER(Koniec_Projekt)),IFERROR(IF(LataProjekcji=$F2434,ROUND($D2432-SUM($K2433:T2433),0),ROUND(U2431*$E2433,0)),0),0)</f>
        <v>0</v>
      </c>
      <c r="V2433" s="5">
        <f ca="1">IF(AND($G2432,NOT(ISTEXT($G2431)),ISNUMBER(Poczatek),ISNUMBER(Koniec_Projekt)),IFERROR(IF(LataProjekcji=$F2434,ROUND($D2432-SUM($K2433:U2433),0),ROUND(V2431*$E2433,0)),0),0)</f>
        <v>0</v>
      </c>
      <c r="W2433" s="5">
        <f ca="1">IF(AND($G2432,NOT(ISTEXT($G2431)),ISNUMBER(Poczatek),ISNUMBER(Koniec_Projekt)),IFERROR(IF(LataProjekcji=$F2434,ROUND($D2432-SUM($K2433:V2433),0),ROUND(W2431*$E2433,0)),0),0)</f>
        <v>0</v>
      </c>
      <c r="X2433" s="5">
        <f ca="1">IF(AND($G2432,NOT(ISTEXT($G2431)),ISNUMBER(Poczatek),ISNUMBER(Koniec_Projekt)),IFERROR(IF(LataProjekcji=$F2434,ROUND($D2432-SUM($K2433:W2433),0),ROUND(X2431*$E2433,0)),0),0)</f>
        <v>0</v>
      </c>
      <c r="Y2433" s="5">
        <f ca="1">IF(AND($G2432,NOT(ISTEXT($G2431)),ISNUMBER(Poczatek),ISNUMBER(Koniec_Projekt)),IFERROR(IF(LataProjekcji=$F2434,ROUND($D2432-SUM($K2433:X2433),0),ROUND(Y2431*$E2433,0)),0),0)</f>
        <v>0</v>
      </c>
      <c r="Z2433" s="5">
        <f ca="1">IF(AND($G2432,NOT(ISTEXT($G2431)),ISNUMBER(Poczatek),ISNUMBER(Koniec_Projekt)),IFERROR(IF(LataProjekcji=$F2434,ROUND($D2432-SUM($K2433:Y2433),0),ROUND(Z2431*$E2433,0)),0),0)</f>
        <v>0</v>
      </c>
      <c r="AA2433" s="5">
        <f ca="1">IF(AND($G2432,NOT(ISTEXT($G2431)),ISNUMBER(Poczatek),ISNUMBER(Koniec_Projekt)),IFERROR(IF(LataProjekcji=$F2434,ROUND($D2432-SUM($K2433:Z2433),0),ROUND(AA2431*$E2433,0)),0),0)</f>
        <v>0</v>
      </c>
      <c r="AB2433" s="5">
        <f ca="1">IF(AND($G2432,NOT(ISTEXT($G2431)),ISNUMBER(Poczatek),ISNUMBER(Koniec_Projekt)),IFERROR(IF(LataProjekcji=$F2434,ROUND($D2432-SUM($K2433:AA2433),0),ROUND(AB2431*$E2433,0)),0),0)</f>
        <v>0</v>
      </c>
      <c r="AC2433" s="5">
        <f ca="1">IF(AND($G2432,NOT(ISTEXT($G2431)),ISNUMBER(Poczatek),ISNUMBER(Koniec_Projekt)),IFERROR(IF(LataProjekcji=$F2434,ROUND($D2432-SUM($K2433:AB2433),0),ROUND(AC2431*$E2433,0)),0),0)</f>
        <v>0</v>
      </c>
      <c r="AD2433" s="5">
        <f ca="1">IF(AND($G2432,NOT(ISTEXT($G2431)),ISNUMBER(Poczatek),ISNUMBER(Koniec_Projekt)),IFERROR(IF(LataProjekcji=$F2434,ROUND($D2432-SUM($K2433:AC2433),0),ROUND(AD2431*$E2433,0)),0),0)</f>
        <v>0</v>
      </c>
      <c r="AE2433" s="5">
        <f ca="1">IF(AND($G2432,NOT(ISTEXT($G2431)),ISNUMBER(Poczatek),ISNUMBER(Koniec_Projekt)),IFERROR(IF(LataProjekcji=$F2434,ROUND($D2432-SUM($K2433:AD2433),0),ROUND(AE2431*$E2433,0)),0),0)</f>
        <v>0</v>
      </c>
    </row>
    <row r="2434" spans="2:31" hidden="1">
      <c r="B2434" s="526" t="s">
        <v>751</v>
      </c>
      <c r="D2434" s="1">
        <f ca="1">IFERROR(ROUNDUP(D2432/E2433,0),0)</f>
        <v>0</v>
      </c>
      <c r="E2434" s="1">
        <f ca="1">IF(D2434=0,0,DATEDIF(DATE(D2431,E2431,1),DATE(F2433,G2433,1),"m"))</f>
        <v>0</v>
      </c>
      <c r="F2434" s="1" t="str">
        <f ca="1">IFERROR(YEAR(G2431),"brak daty")</f>
        <v>brak daty</v>
      </c>
      <c r="G2434" s="1" t="str">
        <f ca="1">IFERROR(MONTH(G2431),"brak daty")</f>
        <v>brak daty</v>
      </c>
      <c r="H2434" s="5"/>
      <c r="I2434" s="1" t="s">
        <v>425</v>
      </c>
      <c r="K2434" s="5">
        <f ca="1">IF(AND($G2432,NOT(ISTEXT($G2431)),ISNUMBER(Poczatek),ISNUMBER(Koniec_Projekt)),IFERROR(IF(LataProjekcji=$F2433,IF(AND($G2433=$G2434,$F2433=$F2434),ROUND($D2432-SUM($K2434),0),ROUND(K2432*$E2433,0)),IF(LataProjekcji&gt;$F2433,0,ROUND(K2432*$E2433,0))),0),0)</f>
        <v>0</v>
      </c>
      <c r="L2434" s="5">
        <f ca="1">IF(AND($G2432,NOT(ISTEXT($G2431)),ISNUMBER(Poczatek),ISNUMBER(Koniec_Projekt)),IFERROR(IF(LataProjekcji=$F2433,IF(AND($G2433=$G2434,$F2433=$F2434),ROUND($D2432-SUM($K2434:K2434),0),ROUND(L2432*$E2433,0)),IF(LataProjekcji&gt;$F2433,0,ROUND(L2432*$E2433,0))),0),0)</f>
        <v>0</v>
      </c>
      <c r="M2434" s="5">
        <f ca="1">IF(AND($G2432,NOT(ISTEXT($G2431)),ISNUMBER(Poczatek),ISNUMBER(Koniec_Projekt)),IFERROR(IF(LataProjekcji=$F2433,IF(AND($G2433=$G2434,$F2433=$F2434),ROUND($D2432-SUM($K2434:L2434),0),ROUND(M2432*$E2433,0)),IF(LataProjekcji&gt;$F2433,0,ROUND(M2432*$E2433,0))),0),0)</f>
        <v>0</v>
      </c>
      <c r="N2434" s="5">
        <f ca="1">IF(AND($G2432,NOT(ISTEXT($G2431)),ISNUMBER(Poczatek),ISNUMBER(Koniec_Projekt)),IFERROR(IF(LataProjekcji=$F2433,IF(AND($G2433=$G2434,$F2433=$F2434),ROUND($D2432-SUM($K2434:M2434),0),ROUND(N2432*$E2433,0)),IF(LataProjekcji&gt;$F2433,0,ROUND(N2432*$E2433,0))),0),0)</f>
        <v>0</v>
      </c>
      <c r="O2434" s="5">
        <f ca="1">IF(AND($G2432,NOT(ISTEXT($G2431)),ISNUMBER(Poczatek),ISNUMBER(Koniec_Projekt)),IFERROR(IF(LataProjekcji=$F2433,IF(AND($G2433=$G2434,$F2433=$F2434),ROUND($D2432-SUM($K2434:N2434),0),ROUND(O2432*$E2433,0)),IF(LataProjekcji&gt;$F2433,0,ROUND(O2432*$E2433,0))),0),0)</f>
        <v>0</v>
      </c>
      <c r="P2434" s="5">
        <f ca="1">IF(AND($G2432,NOT(ISTEXT($G2431)),ISNUMBER(Poczatek),ISNUMBER(Koniec_Projekt)),IFERROR(IF(LataProjekcji=$F2433,IF(AND($G2433=$G2434,$F2433=$F2434),ROUND($D2432-SUM($K2434:O2434),0),ROUND(P2432*$E2433,0)),IF(LataProjekcji&gt;$F2433,0,ROUND(P2432*$E2433,0))),0),0)</f>
        <v>0</v>
      </c>
      <c r="Q2434" s="5">
        <f ca="1">IF(AND($G2432,NOT(ISTEXT($G2431)),ISNUMBER(Poczatek),ISNUMBER(Koniec_Projekt)),IFERROR(IF(LataProjekcji=$F2433,IF(AND($G2433=$G2434,$F2433=$F2434),ROUND($D2432-SUM($K2434:P2434),0),ROUND(Q2432*$E2433,0)),IF(LataProjekcji&gt;$F2433,0,ROUND(Q2432*$E2433,0))),0),0)</f>
        <v>0</v>
      </c>
      <c r="R2434" s="5">
        <f ca="1">IF(AND($G2432,NOT(ISTEXT($G2431)),ISNUMBER(Poczatek),ISNUMBER(Koniec_Projekt)),IFERROR(IF(LataProjekcji=$F2433,IF(AND($G2433=$G2434,$F2433=$F2434),ROUND($D2432-SUM($K2434:Q2434),0),ROUND(R2432*$E2433,0)),IF(LataProjekcji&gt;$F2433,0,ROUND(R2432*$E2433,0))),0),0)</f>
        <v>0</v>
      </c>
      <c r="S2434" s="5">
        <f ca="1">IF(AND($G2432,NOT(ISTEXT($G2431)),ISNUMBER(Poczatek),ISNUMBER(Koniec_Projekt)),IFERROR(IF(LataProjekcji=$F2433,IF(AND($G2433=$G2434,$F2433=$F2434),ROUND($D2432-SUM($K2434:R2434),0),ROUND(S2432*$E2433,0)),IF(LataProjekcji&gt;$F2433,0,ROUND(S2432*$E2433,0))),0),0)</f>
        <v>0</v>
      </c>
      <c r="T2434" s="5">
        <f ca="1">IF(AND($G2432,NOT(ISTEXT($G2431)),ISNUMBER(Poczatek),ISNUMBER(Koniec_Projekt)),IFERROR(IF(LataProjekcji=$F2433,IF(AND($G2433=$G2434,$F2433=$F2434),ROUND($D2432-SUM($K2434:S2434),0),ROUND(T2432*$E2433,0)),IF(LataProjekcji&gt;$F2433,0,ROUND(T2432*$E2433,0))),0),0)</f>
        <v>0</v>
      </c>
      <c r="U2434" s="5">
        <f ca="1">IF(AND($G2432,NOT(ISTEXT($G2431)),ISNUMBER(Poczatek),ISNUMBER(Koniec_Projekt)),IFERROR(IF(LataProjekcji=$F2433,IF(AND($G2433=$G2434,$F2433=$F2434),ROUND($D2432-SUM($K2434:T2434),0),ROUND(U2432*$E2433,0)),IF(LataProjekcji&gt;$F2433,0,ROUND(U2432*$E2433,0))),0),0)</f>
        <v>0</v>
      </c>
      <c r="V2434" s="5">
        <f ca="1">IF(AND($G2432,NOT(ISTEXT($G2431)),ISNUMBER(Poczatek),ISNUMBER(Koniec_Projekt)),IFERROR(IF(LataProjekcji=$F2433,IF(AND($G2433=$G2434,$F2433=$F2434),ROUND($D2432-SUM($K2434:U2434),0),ROUND(V2432*$E2433,0)),IF(LataProjekcji&gt;$F2433,0,ROUND(V2432*$E2433,0))),0),0)</f>
        <v>0</v>
      </c>
      <c r="W2434" s="5">
        <f ca="1">IF(AND($G2432,NOT(ISTEXT($G2431)),ISNUMBER(Poczatek),ISNUMBER(Koniec_Projekt)),IFERROR(IF(LataProjekcji=$F2433,IF(AND($G2433=$G2434,$F2433=$F2434),ROUND($D2432-SUM($K2434:V2434),0),ROUND(W2432*$E2433,0)),IF(LataProjekcji&gt;$F2433,0,ROUND(W2432*$E2433,0))),0),0)</f>
        <v>0</v>
      </c>
      <c r="X2434" s="5">
        <f ca="1">IF(AND($G2432,NOT(ISTEXT($G2431)),ISNUMBER(Poczatek),ISNUMBER(Koniec_Projekt)),IFERROR(IF(LataProjekcji=$F2433,IF(AND($G2433=$G2434,$F2433=$F2434),ROUND($D2432-SUM($K2434:W2434),0),ROUND(X2432*$E2433,0)),IF(LataProjekcji&gt;$F2433,0,ROUND(X2432*$E2433,0))),0),0)</f>
        <v>0</v>
      </c>
      <c r="Y2434" s="5">
        <f ca="1">IF(AND($G2432,NOT(ISTEXT($G2431)),ISNUMBER(Poczatek),ISNUMBER(Koniec_Projekt)),IFERROR(IF(LataProjekcji=$F2433,IF(AND($G2433=$G2434,$F2433=$F2434),ROUND($D2432-SUM($K2434:X2434),0),ROUND(Y2432*$E2433,0)),IF(LataProjekcji&gt;$F2433,0,ROUND(Y2432*$E2433,0))),0),0)</f>
        <v>0</v>
      </c>
      <c r="Z2434" s="5">
        <f ca="1">IF(AND($G2432,NOT(ISTEXT($G2431)),ISNUMBER(Poczatek),ISNUMBER(Koniec_Projekt)),IFERROR(IF(LataProjekcji=$F2433,IF(AND($G2433=$G2434,$F2433=$F2434),ROUND($D2432-SUM($K2434:Y2434),0),ROUND(Z2432*$E2433,0)),IF(LataProjekcji&gt;$F2433,0,ROUND(Z2432*$E2433,0))),0),0)</f>
        <v>0</v>
      </c>
      <c r="AA2434" s="5">
        <f ca="1">IF(AND($G2432,NOT(ISTEXT($G2431)),ISNUMBER(Poczatek),ISNUMBER(Koniec_Projekt)),IFERROR(IF(LataProjekcji=$F2433,IF(AND($G2433=$G2434,$F2433=$F2434),ROUND($D2432-SUM($K2434:Z2434),0),ROUND(AA2432*$E2433,0)),IF(LataProjekcji&gt;$F2433,0,ROUND(AA2432*$E2433,0))),0),0)</f>
        <v>0</v>
      </c>
      <c r="AB2434" s="5">
        <f ca="1">IF(AND($G2432,NOT(ISTEXT($G2431)),ISNUMBER(Poczatek),ISNUMBER(Koniec_Projekt)),IFERROR(IF(LataProjekcji=$F2433,IF(AND($G2433=$G2434,$F2433=$F2434),ROUND($D2432-SUM($K2434:AA2434),0),ROUND(AB2432*$E2433,0)),IF(LataProjekcji&gt;$F2433,0,ROUND(AB2432*$E2433,0))),0),0)</f>
        <v>0</v>
      </c>
      <c r="AC2434" s="5">
        <f ca="1">IF(AND($G2432,NOT(ISTEXT($G2431)),ISNUMBER(Poczatek),ISNUMBER(Koniec_Projekt)),IFERROR(IF(LataProjekcji=$F2433,IF(AND($G2433=$G2434,$F2433=$F2434),ROUND($D2432-SUM($K2434:AB2434),0),ROUND(AC2432*$E2433,0)),IF(LataProjekcji&gt;$F2433,0,ROUND(AC2432*$E2433,0))),0),0)</f>
        <v>0</v>
      </c>
      <c r="AD2434" s="5">
        <f ca="1">IF(AND($G2432,NOT(ISTEXT($G2431)),ISNUMBER(Poczatek),ISNUMBER(Koniec_Projekt)),IFERROR(IF(LataProjekcji=$F2433,IF(AND($G2433=$G2434,$F2433=$F2434),ROUND($D2432-SUM($K2434:AC2434),0),ROUND(AD2432*$E2433,0)),IF(LataProjekcji&gt;$F2433,0,ROUND(AD2432*$E2433,0))),0),0)</f>
        <v>0</v>
      </c>
      <c r="AE2434" s="5">
        <f ca="1">IF(AND($G2432,NOT(ISTEXT($G2431)),ISNUMBER(Poczatek),ISNUMBER(Koniec_Projekt)),IFERROR(IF(LataProjekcji=$F2433,IF(AND($G2433=$G2434,$F2433=$F2434),ROUND($D2432-SUM($K2434:AD2434),0),ROUND(AE2432*$E2433,0)),IF(LataProjekcji&gt;$F2433,0,ROUND(AE2432*$E2433,0))),0),0)</f>
        <v>0</v>
      </c>
    </row>
    <row r="2435" spans="2:31" ht="12.5" hidden="1" thickBot="1">
      <c r="B2435" s="527" t="s">
        <v>865</v>
      </c>
      <c r="C2435" s="528"/>
      <c r="D2435" s="529">
        <f ca="1">IF(D2432&gt;10,ROUND((D2434-1)*E2433,0),E2433)</f>
        <v>0</v>
      </c>
      <c r="E2435" s="529">
        <f ca="1">D2432-D2435</f>
        <v>0</v>
      </c>
      <c r="F2435" s="528"/>
      <c r="G2435" s="669">
        <f ca="1">OFFSET($C$195,$D2430,0)</f>
        <v>0</v>
      </c>
      <c r="H2435" s="528"/>
      <c r="I2435" s="528"/>
      <c r="J2435" s="528"/>
      <c r="K2435" s="528"/>
      <c r="L2435" s="528"/>
      <c r="M2435" s="528"/>
      <c r="N2435" s="528"/>
      <c r="O2435" s="528"/>
      <c r="P2435" s="528"/>
      <c r="Q2435" s="528"/>
      <c r="R2435" s="528"/>
      <c r="S2435" s="528"/>
      <c r="T2435" s="528"/>
      <c r="U2435" s="528"/>
      <c r="V2435" s="528"/>
      <c r="W2435" s="528"/>
      <c r="X2435" s="528"/>
      <c r="Y2435" s="528"/>
      <c r="Z2435" s="528"/>
      <c r="AA2435" s="528"/>
      <c r="AB2435" s="528"/>
      <c r="AC2435" s="528"/>
      <c r="AD2435" s="528"/>
      <c r="AE2435" s="528"/>
    </row>
    <row r="2436" spans="2:31" ht="12.5" hidden="1" thickTop="1"/>
    <row r="2437" spans="2:31" ht="12.5" hidden="1" thickBot="1">
      <c r="B2437" s="530" t="str">
        <f ca="1">"nazwa ST: "&amp;B1244</f>
        <v>nazwa ST: 0</v>
      </c>
      <c r="C2437" s="530"/>
      <c r="D2437" s="531">
        <f>D1244</f>
        <v>10</v>
      </c>
      <c r="E2437" s="530"/>
      <c r="F2437" s="530"/>
      <c r="G2437" s="530"/>
      <c r="H2437" s="530"/>
      <c r="I2437" s="530"/>
      <c r="J2437" s="530"/>
      <c r="K2437" s="539" t="str">
        <f t="shared" ref="K2437:AE2437" si="3146">LataProjekcji</f>
        <v>Uzupełnij dane</v>
      </c>
      <c r="L2437" s="539" t="str">
        <f t="shared" si="3146"/>
        <v/>
      </c>
      <c r="M2437" s="539" t="str">
        <f t="shared" si="3146"/>
        <v/>
      </c>
      <c r="N2437" s="539" t="str">
        <f t="shared" si="3146"/>
        <v/>
      </c>
      <c r="O2437" s="539" t="str">
        <f t="shared" si="3146"/>
        <v/>
      </c>
      <c r="P2437" s="539" t="str">
        <f t="shared" si="3146"/>
        <v/>
      </c>
      <c r="Q2437" s="539" t="str">
        <f t="shared" si="3146"/>
        <v/>
      </c>
      <c r="R2437" s="539" t="str">
        <f t="shared" si="3146"/>
        <v/>
      </c>
      <c r="S2437" s="539" t="str">
        <f t="shared" si="3146"/>
        <v/>
      </c>
      <c r="T2437" s="539" t="str">
        <f t="shared" si="3146"/>
        <v/>
      </c>
      <c r="U2437" s="539" t="str">
        <f t="shared" si="3146"/>
        <v/>
      </c>
      <c r="V2437" s="539" t="str">
        <f t="shared" si="3146"/>
        <v/>
      </c>
      <c r="W2437" s="539" t="str">
        <f t="shared" si="3146"/>
        <v/>
      </c>
      <c r="X2437" s="539" t="str">
        <f t="shared" si="3146"/>
        <v/>
      </c>
      <c r="Y2437" s="539" t="str">
        <f t="shared" si="3146"/>
        <v/>
      </c>
      <c r="Z2437" s="539" t="str">
        <f t="shared" si="3146"/>
        <v/>
      </c>
      <c r="AA2437" s="539" t="str">
        <f t="shared" si="3146"/>
        <v/>
      </c>
      <c r="AB2437" s="539" t="str">
        <f t="shared" si="3146"/>
        <v/>
      </c>
      <c r="AC2437" s="539" t="str">
        <f t="shared" si="3146"/>
        <v/>
      </c>
      <c r="AD2437" s="539" t="str">
        <f t="shared" si="3146"/>
        <v/>
      </c>
      <c r="AE2437" s="539" t="str">
        <f t="shared" si="3146"/>
        <v/>
      </c>
    </row>
    <row r="2438" spans="2:31" hidden="1">
      <c r="B2438" s="526" t="s">
        <v>752</v>
      </c>
      <c r="D2438" s="1">
        <f ca="1">D1245</f>
        <v>1900</v>
      </c>
      <c r="E2438" s="1">
        <f ca="1">E1245</f>
        <v>1</v>
      </c>
      <c r="F2438" s="1">
        <f ca="1">IF(D2439&gt;10,F1245,1)</f>
        <v>1</v>
      </c>
      <c r="G2438" s="525" t="str">
        <f ca="1">IF(ISBLANK(OFFSET($E$195,$D2437,0)),"brak daty",IF(D2439&gt;10,EDATE(OFFSET($E$195,$D2437,0),D2441),DATE(D2438,E2438,1)))</f>
        <v>brak daty</v>
      </c>
      <c r="H2438" s="538" t="b">
        <f ca="1">SUM(K2438:AE2438)=D2441</f>
        <v>1</v>
      </c>
      <c r="I2438" s="1" t="s">
        <v>749</v>
      </c>
      <c r="K2438" s="5">
        <f ca="1">IF(AND($G2439,NOT(ISTEXT($G2438)),ISNUMBER(Poczatek),ISNUMBER(Koniec_Projekt)),IFERROR(IF($D2438=LataProjekcji,$F2438,IF($D2438&lt;LataProjekcji,IF((SUM(K2438)+12)&lt;$D2441,12,$D2441-SUM(K2438)),0)),0),0)</f>
        <v>0</v>
      </c>
      <c r="L2438" s="5">
        <f ca="1">IF(AND($G2439,NOT(ISTEXT($G2438)),ISNUMBER(Poczatek),ISNUMBER(Koniec_Projekt)),IFERROR(IF($D2438=LataProjekcji,$F2438,IF($D2438&lt;LataProjekcji,IF((SUM($K2438:K2438)+12)&lt;$D2441,12,$D2441-SUM($K2438:K2438)),0)),0),0)</f>
        <v>0</v>
      </c>
      <c r="M2438" s="5">
        <f ca="1">IF(AND($G2439,NOT(ISTEXT($G2438)),ISNUMBER(Poczatek),ISNUMBER(Koniec_Projekt)),IFERROR(IF($D2438=LataProjekcji,$F2438,IF($D2438&lt;LataProjekcji,IF((SUM($K2438:L2438)+12)&lt;$D2441,12,$D2441-SUM($K2438:L2438)),0)),0),0)</f>
        <v>0</v>
      </c>
      <c r="N2438" s="5">
        <f ca="1">IF(AND($G2439,NOT(ISTEXT($G2438)),ISNUMBER(Poczatek),ISNUMBER(Koniec_Projekt)),IFERROR(IF($D2438=LataProjekcji,$F2438,IF($D2438&lt;LataProjekcji,IF((SUM($K2438:M2438)+12)&lt;$D2441,12,$D2441-SUM($K2438:M2438)),0)),0),0)</f>
        <v>0</v>
      </c>
      <c r="O2438" s="5">
        <f ca="1">IF(AND($G2439,NOT(ISTEXT($G2438)),ISNUMBER(Poczatek),ISNUMBER(Koniec_Projekt)),IFERROR(IF($D2438=LataProjekcji,$F2438,IF($D2438&lt;LataProjekcji,IF((SUM($K2438:N2438)+12)&lt;$D2441,12,$D2441-SUM($K2438:N2438)),0)),0),0)</f>
        <v>0</v>
      </c>
      <c r="P2438" s="5">
        <f ca="1">IF(AND($G2439,NOT(ISTEXT($G2438)),ISNUMBER(Poczatek),ISNUMBER(Koniec_Projekt)),IFERROR(IF($D2438=LataProjekcji,$F2438,IF($D2438&lt;LataProjekcji,IF((SUM($K2438:O2438)+12)&lt;$D2441,12,$D2441-SUM($K2438:O2438)),0)),0),0)</f>
        <v>0</v>
      </c>
      <c r="Q2438" s="5">
        <f ca="1">IF(AND($G2439,NOT(ISTEXT($G2438)),ISNUMBER(Poczatek),ISNUMBER(Koniec_Projekt)),IFERROR(IF($D2438=LataProjekcji,$F2438,IF($D2438&lt;LataProjekcji,IF((SUM($K2438:P2438)+12)&lt;$D2441,12,$D2441-SUM($K2438:P2438)),0)),0),0)</f>
        <v>0</v>
      </c>
      <c r="R2438" s="5">
        <f ca="1">IF(AND($G2439,NOT(ISTEXT($G2438)),ISNUMBER(Poczatek),ISNUMBER(Koniec_Projekt)),IFERROR(IF($D2438=LataProjekcji,$F2438,IF($D2438&lt;LataProjekcji,IF((SUM($K2438:Q2438)+12)&lt;$D2441,12,$D2441-SUM($K2438:Q2438)),0)),0),0)</f>
        <v>0</v>
      </c>
      <c r="S2438" s="5">
        <f ca="1">IF(AND($G2439,NOT(ISTEXT($G2438)),ISNUMBER(Poczatek),ISNUMBER(Koniec_Projekt)),IFERROR(IF($D2438=LataProjekcji,$F2438,IF($D2438&lt;LataProjekcji,IF((SUM($K2438:R2438)+12)&lt;$D2441,12,$D2441-SUM($K2438:R2438)),0)),0),0)</f>
        <v>0</v>
      </c>
      <c r="T2438" s="5">
        <f ca="1">IF(AND($G2439,NOT(ISTEXT($G2438)),ISNUMBER(Poczatek),ISNUMBER(Koniec_Projekt)),IFERROR(IF($D2438=LataProjekcji,$F2438,IF($D2438&lt;LataProjekcji,IF((SUM($K2438:S2438)+12)&lt;$D2441,12,$D2441-SUM($K2438:S2438)),0)),0),0)</f>
        <v>0</v>
      </c>
      <c r="U2438" s="5">
        <f ca="1">IF(AND($G2439,NOT(ISTEXT($G2438)),ISNUMBER(Poczatek),ISNUMBER(Koniec_Projekt)),IFERROR(IF($D2438=LataProjekcji,$F2438,IF($D2438&lt;LataProjekcji,IF((SUM($K2438:T2438)+12)&lt;$D2441,12,$D2441-SUM($K2438:T2438)),0)),0),0)</f>
        <v>0</v>
      </c>
      <c r="V2438" s="5">
        <f ca="1">IF(AND($G2439,NOT(ISTEXT($G2438)),ISNUMBER(Poczatek),ISNUMBER(Koniec_Projekt)),IFERROR(IF($D2438=LataProjekcji,$F2438,IF($D2438&lt;LataProjekcji,IF((SUM($K2438:U2438)+12)&lt;$D2441,12,$D2441-SUM($K2438:U2438)),0)),0),0)</f>
        <v>0</v>
      </c>
      <c r="W2438" s="5">
        <f ca="1">IF(AND($G2439,NOT(ISTEXT($G2438)),ISNUMBER(Poczatek),ISNUMBER(Koniec_Projekt)),IFERROR(IF($D2438=LataProjekcji,$F2438,IF($D2438&lt;LataProjekcji,IF((SUM($K2438:V2438)+12)&lt;$D2441,12,$D2441-SUM($K2438:V2438)),0)),0),0)</f>
        <v>0</v>
      </c>
      <c r="X2438" s="5">
        <f ca="1">IF(AND($G2439,NOT(ISTEXT($G2438)),ISNUMBER(Poczatek),ISNUMBER(Koniec_Projekt)),IFERROR(IF($D2438=LataProjekcji,$F2438,IF($D2438&lt;LataProjekcji,IF((SUM($K2438:W2438)+12)&lt;$D2441,12,$D2441-SUM($K2438:W2438)),0)),0),0)</f>
        <v>0</v>
      </c>
      <c r="Y2438" s="5">
        <f ca="1">IF(AND($G2439,NOT(ISTEXT($G2438)),ISNUMBER(Poczatek),ISNUMBER(Koniec_Projekt)),IFERROR(IF($D2438=LataProjekcji,$F2438,IF($D2438&lt;LataProjekcji,IF((SUM($K2438:X2438)+12)&lt;$D2441,12,$D2441-SUM($K2438:X2438)),0)),0),0)</f>
        <v>0</v>
      </c>
      <c r="Z2438" s="5">
        <f ca="1">IF(AND($G2439,NOT(ISTEXT($G2438)),ISNUMBER(Poczatek),ISNUMBER(Koniec_Projekt)),IFERROR(IF($D2438=LataProjekcji,$F2438,IF($D2438&lt;LataProjekcji,IF((SUM($K2438:Y2438)+12)&lt;$D2441,12,$D2441-SUM($K2438:Y2438)),0)),0),0)</f>
        <v>0</v>
      </c>
      <c r="AA2438" s="5">
        <f ca="1">IF(AND($G2439,NOT(ISTEXT($G2438)),ISNUMBER(Poczatek),ISNUMBER(Koniec_Projekt)),IFERROR(IF($D2438=LataProjekcji,$F2438,IF($D2438&lt;LataProjekcji,IF((SUM($K2438:Z2438)+12)&lt;$D2441,12,$D2441-SUM($K2438:Z2438)),0)),0),0)</f>
        <v>0</v>
      </c>
      <c r="AB2438" s="5">
        <f ca="1">IF(AND($G2439,NOT(ISTEXT($G2438)),ISNUMBER(Poczatek),ISNUMBER(Koniec_Projekt)),IFERROR(IF($D2438=LataProjekcji,$F2438,IF($D2438&lt;LataProjekcji,IF((SUM($K2438:AA2438)+12)&lt;$D2441,12,$D2441-SUM($K2438:AA2438)),0)),0),0)</f>
        <v>0</v>
      </c>
      <c r="AC2438" s="5">
        <f ca="1">IF(AND($G2439,NOT(ISTEXT($G2438)),ISNUMBER(Poczatek),ISNUMBER(Koniec_Projekt)),IFERROR(IF($D2438=LataProjekcji,$F2438,IF($D2438&lt;LataProjekcji,IF((SUM($K2438:AB2438)+12)&lt;$D2441,12,$D2441-SUM($K2438:AB2438)),0)),0),0)</f>
        <v>0</v>
      </c>
      <c r="AD2438" s="5">
        <f ca="1">IF(AND($G2439,NOT(ISTEXT($G2438)),ISNUMBER(Poczatek),ISNUMBER(Koniec_Projekt)),IFERROR(IF($D2438=LataProjekcji,$F2438,IF($D2438&lt;LataProjekcji,IF((SUM($K2438:AC2438)+12)&lt;$D2441,12,$D2441-SUM($K2438:AC2438)),0)),0),0)</f>
        <v>0</v>
      </c>
      <c r="AE2438" s="5">
        <f ca="1">IF(AND($G2439,NOT(ISTEXT($G2438)),ISNUMBER(Poczatek),ISNUMBER(Koniec_Projekt)),IFERROR(IF($D2438=LataProjekcji,$F2438,IF($D2438&lt;LataProjekcji,IF((SUM($K2438:AD2438)+12)&lt;$D2441,12,$D2441-SUM($K2438:AD2438)),0)),0),0)</f>
        <v>0</v>
      </c>
    </row>
    <row r="2439" spans="2:31" hidden="1">
      <c r="B2439" s="526" t="s">
        <v>754</v>
      </c>
      <c r="D2439" s="5">
        <f ca="1">D1246</f>
        <v>0</v>
      </c>
      <c r="E2439" s="454">
        <f ca="1">E1246</f>
        <v>0</v>
      </c>
      <c r="F2439" s="454">
        <f ca="1">F1246</f>
        <v>0</v>
      </c>
      <c r="G2439" s="258" t="b">
        <f ca="1">NOT(ISBLANK(OFFSET($C$195,$D2437,0)))</f>
        <v>0</v>
      </c>
      <c r="H2439" s="538" t="b">
        <f ca="1">SUM(K2439:AE2439)=E2441</f>
        <v>1</v>
      </c>
      <c r="I2439" s="1" t="s">
        <v>750</v>
      </c>
      <c r="K2439" s="537">
        <f ca="1">IF(AND($G2439,NOT(ISTEXT($G2438)),ISNUMBER(Poczatek),ISNUMBER(Koniec_Projekt)),IFERROR(IF($D2438=LataProjekcji,IF($F2438&gt;$E2441,$E2441,$F2438),IF($D2441&gt;=$E2441,(IF($D2438&lt;LataProjekcji,IF((SUM(J2439:$K2439)+12)&lt;$E2441,12,$E2441-SUM(J2439:$K2439)),0)),(IF($D2438&lt;LataProjekcji,IF((SUM(J2439:$K2439)+12)&lt;$D2441,12,$D2441-SUM(J2439:$K2439)),0)))),0),0)</f>
        <v>0</v>
      </c>
      <c r="L2439" s="537">
        <f ca="1">IF(AND($G2439,NOT(ISTEXT($G2438)),ISNUMBER(Poczatek),ISNUMBER(Koniec_Projekt)),IFERROR(IF($D2438=LataProjekcji,IF($F2438&gt;$E2441,$E2441,$F2438),IF($D2441&gt;=$E2441,(IF($D2438&lt;LataProjekcji,IF((SUM($K2439:K2439)+12)&lt;$E2441,12,$E2441-SUM($K2439:K2439)),0)),(IF($D2438&lt;LataProjekcji,IF((SUM($K2439:K2439)+12)&lt;$D2441,12,$D2441-SUM($K2439:K2439)),0)))),0),0)</f>
        <v>0</v>
      </c>
      <c r="M2439" s="537">
        <f ca="1">IF(AND($G2439,NOT(ISTEXT($G2438)),ISNUMBER(Poczatek),ISNUMBER(Koniec_Projekt)),IFERROR(IF($D2438=LataProjekcji,IF($F2438&gt;$E2441,$E2441,$F2438),IF($D2441&gt;=$E2441,(IF($D2438&lt;LataProjekcji,IF((SUM($K2439:L2439)+12)&lt;$E2441,12,$E2441-SUM($K2439:L2439)),0)),(IF($D2438&lt;LataProjekcji,IF((SUM($K2439:L2439)+12)&lt;$D2441,12,$D2441-SUM($K2439:L2439)),0)))),0),0)</f>
        <v>0</v>
      </c>
      <c r="N2439" s="537">
        <f ca="1">IF(AND($G2439,NOT(ISTEXT($G2438)),ISNUMBER(Poczatek),ISNUMBER(Koniec_Projekt)),IFERROR(IF($D2438=LataProjekcji,IF($F2438&gt;$E2441,$E2441,$F2438),IF($D2441&gt;=$E2441,(IF($D2438&lt;LataProjekcji,IF((SUM($K2439:M2439)+12)&lt;$E2441,12,$E2441-SUM($K2439:M2439)),0)),(IF($D2438&lt;LataProjekcji,IF((SUM($K2439:M2439)+12)&lt;$D2441,12,$D2441-SUM($K2439:M2439)),0)))),0),0)</f>
        <v>0</v>
      </c>
      <c r="O2439" s="537">
        <f ca="1">IF(AND($G2439,NOT(ISTEXT($G2438)),ISNUMBER(Poczatek),ISNUMBER(Koniec_Projekt)),IFERROR(IF($D2438=LataProjekcji,IF($F2438&gt;$E2441,$E2441,$F2438),IF($D2441&gt;=$E2441,(IF($D2438&lt;LataProjekcji,IF((SUM($K2439:N2439)+12)&lt;$E2441,12,$E2441-SUM($K2439:N2439)),0)),(IF($D2438&lt;LataProjekcji,IF((SUM($K2439:N2439)+12)&lt;$D2441,12,$D2441-SUM($K2439:N2439)),0)))),0),0)</f>
        <v>0</v>
      </c>
      <c r="P2439" s="537">
        <f ca="1">IF(AND($G2439,NOT(ISTEXT($G2438)),ISNUMBER(Poczatek),ISNUMBER(Koniec_Projekt)),IFERROR(IF($D2438=LataProjekcji,IF($F2438&gt;$E2441,$E2441,$F2438),IF($D2441&gt;=$E2441,(IF($D2438&lt;LataProjekcji,IF((SUM($K2439:O2439)+12)&lt;$E2441,12,$E2441-SUM($K2439:O2439)),0)),(IF($D2438&lt;LataProjekcji,IF((SUM($K2439:O2439)+12)&lt;$D2441,12,$D2441-SUM($K2439:O2439)),0)))),0),0)</f>
        <v>0</v>
      </c>
      <c r="Q2439" s="537">
        <f ca="1">IF(AND($G2439,NOT(ISTEXT($G2438)),ISNUMBER(Poczatek),ISNUMBER(Koniec_Projekt)),IFERROR(IF($D2438=LataProjekcji,IF($F2438&gt;$E2441,$E2441,$F2438),IF($D2441&gt;=$E2441,(IF($D2438&lt;LataProjekcji,IF((SUM($K2439:P2439)+12)&lt;$E2441,12,$E2441-SUM($K2439:P2439)),0)),(IF($D2438&lt;LataProjekcji,IF((SUM($K2439:P2439)+12)&lt;$D2441,12,$D2441-SUM($K2439:P2439)),0)))),0),0)</f>
        <v>0</v>
      </c>
      <c r="R2439" s="537">
        <f ca="1">IF(AND($G2439,NOT(ISTEXT($G2438)),ISNUMBER(Poczatek),ISNUMBER(Koniec_Projekt)),IFERROR(IF($D2438=LataProjekcji,IF($F2438&gt;$E2441,$E2441,$F2438),IF($D2441&gt;=$E2441,(IF($D2438&lt;LataProjekcji,IF((SUM($K2439:Q2439)+12)&lt;$E2441,12,$E2441-SUM($K2439:Q2439)),0)),(IF($D2438&lt;LataProjekcji,IF((SUM($K2439:Q2439)+12)&lt;$D2441,12,$D2441-SUM($K2439:Q2439)),0)))),0),0)</f>
        <v>0</v>
      </c>
      <c r="S2439" s="537">
        <f ca="1">IF(AND($G2439,NOT(ISTEXT($G2438)),ISNUMBER(Poczatek),ISNUMBER(Koniec_Projekt)),IFERROR(IF($D2438=LataProjekcji,IF($F2438&gt;$E2441,$E2441,$F2438),IF($D2441&gt;=$E2441,(IF($D2438&lt;LataProjekcji,IF((SUM($K2439:R2439)+12)&lt;$E2441,12,$E2441-SUM($K2439:R2439)),0)),(IF($D2438&lt;LataProjekcji,IF((SUM($K2439:R2439)+12)&lt;$D2441,12,$D2441-SUM($K2439:R2439)),0)))),0),0)</f>
        <v>0</v>
      </c>
      <c r="T2439" s="537">
        <f ca="1">IF(AND($G2439,NOT(ISTEXT($G2438)),ISNUMBER(Poczatek),ISNUMBER(Koniec_Projekt)),IFERROR(IF($D2438=LataProjekcji,IF($F2438&gt;$E2441,$E2441,$F2438),IF($D2441&gt;=$E2441,(IF($D2438&lt;LataProjekcji,IF((SUM($K2439:S2439)+12)&lt;$E2441,12,$E2441-SUM($K2439:S2439)),0)),(IF($D2438&lt;LataProjekcji,IF((SUM($K2439:S2439)+12)&lt;$D2441,12,$D2441-SUM($K2439:S2439)),0)))),0),0)</f>
        <v>0</v>
      </c>
      <c r="U2439" s="537">
        <f ca="1">IF(AND($G2439,NOT(ISTEXT($G2438)),ISNUMBER(Poczatek),ISNUMBER(Koniec_Projekt)),IFERROR(IF($D2438=LataProjekcji,IF($F2438&gt;$E2441,$E2441,$F2438),IF($D2441&gt;=$E2441,(IF($D2438&lt;LataProjekcji,IF((SUM($K2439:T2439)+12)&lt;$E2441,12,$E2441-SUM($K2439:T2439)),0)),(IF($D2438&lt;LataProjekcji,IF((SUM($K2439:T2439)+12)&lt;$D2441,12,$D2441-SUM($K2439:T2439)),0)))),0),0)</f>
        <v>0</v>
      </c>
      <c r="V2439" s="537">
        <f ca="1">IF(AND($G2439,NOT(ISTEXT($G2438)),ISNUMBER(Poczatek),ISNUMBER(Koniec_Projekt)),IFERROR(IF($D2438=LataProjekcji,IF($F2438&gt;$E2441,$E2441,$F2438),IF($D2441&gt;=$E2441,(IF($D2438&lt;LataProjekcji,IF((SUM($K2439:U2439)+12)&lt;$E2441,12,$E2441-SUM($K2439:U2439)),0)),(IF($D2438&lt;LataProjekcji,IF((SUM($K2439:U2439)+12)&lt;$D2441,12,$D2441-SUM($K2439:U2439)),0)))),0),0)</f>
        <v>0</v>
      </c>
      <c r="W2439" s="537">
        <f ca="1">IF(AND($G2439,NOT(ISTEXT($G2438)),ISNUMBER(Poczatek),ISNUMBER(Koniec_Projekt)),IFERROR(IF($D2438=LataProjekcji,IF($F2438&gt;$E2441,$E2441,$F2438),IF($D2441&gt;=$E2441,(IF($D2438&lt;LataProjekcji,IF((SUM($K2439:V2439)+12)&lt;$E2441,12,$E2441-SUM($K2439:V2439)),0)),(IF($D2438&lt;LataProjekcji,IF((SUM($K2439:V2439)+12)&lt;$D2441,12,$D2441-SUM($K2439:V2439)),0)))),0),0)</f>
        <v>0</v>
      </c>
      <c r="X2439" s="537">
        <f ca="1">IF(AND($G2439,NOT(ISTEXT($G2438)),ISNUMBER(Poczatek),ISNUMBER(Koniec_Projekt)),IFERROR(IF($D2438=LataProjekcji,IF($F2438&gt;$E2441,$E2441,$F2438),IF($D2441&gt;=$E2441,(IF($D2438&lt;LataProjekcji,IF((SUM($K2439:W2439)+12)&lt;$E2441,12,$E2441-SUM($K2439:W2439)),0)),(IF($D2438&lt;LataProjekcji,IF((SUM($K2439:W2439)+12)&lt;$D2441,12,$D2441-SUM($K2439:W2439)),0)))),0),0)</f>
        <v>0</v>
      </c>
      <c r="Y2439" s="537">
        <f ca="1">IF(AND($G2439,NOT(ISTEXT($G2438)),ISNUMBER(Poczatek),ISNUMBER(Koniec_Projekt)),IFERROR(IF($D2438=LataProjekcji,IF($F2438&gt;$E2441,$E2441,$F2438),IF($D2441&gt;=$E2441,(IF($D2438&lt;LataProjekcji,IF((SUM($K2439:X2439)+12)&lt;$E2441,12,$E2441-SUM($K2439:X2439)),0)),(IF($D2438&lt;LataProjekcji,IF((SUM($K2439:X2439)+12)&lt;$D2441,12,$D2441-SUM($K2439:X2439)),0)))),0),0)</f>
        <v>0</v>
      </c>
      <c r="Z2439" s="537">
        <f ca="1">IF(AND($G2439,NOT(ISTEXT($G2438)),ISNUMBER(Poczatek),ISNUMBER(Koniec_Projekt)),IFERROR(IF($D2438=LataProjekcji,IF($F2438&gt;$E2441,$E2441,$F2438),IF($D2441&gt;=$E2441,(IF($D2438&lt;LataProjekcji,IF((SUM($K2439:Y2439)+12)&lt;$E2441,12,$E2441-SUM($K2439:Y2439)),0)),(IF($D2438&lt;LataProjekcji,IF((SUM($K2439:Y2439)+12)&lt;$D2441,12,$D2441-SUM($K2439:Y2439)),0)))),0),0)</f>
        <v>0</v>
      </c>
      <c r="AA2439" s="537">
        <f ca="1">IF(AND($G2439,NOT(ISTEXT($G2438)),ISNUMBER(Poczatek),ISNUMBER(Koniec_Projekt)),IFERROR(IF($D2438=LataProjekcji,IF($F2438&gt;$E2441,$E2441,$F2438),IF($D2441&gt;=$E2441,(IF($D2438&lt;LataProjekcji,IF((SUM($K2439:Z2439)+12)&lt;$E2441,12,$E2441-SUM($K2439:Z2439)),0)),(IF($D2438&lt;LataProjekcji,IF((SUM($K2439:Z2439)+12)&lt;$D2441,12,$D2441-SUM($K2439:Z2439)),0)))),0),0)</f>
        <v>0</v>
      </c>
      <c r="AB2439" s="537">
        <f ca="1">IF(AND($G2439,NOT(ISTEXT($G2438)),ISNUMBER(Poczatek),ISNUMBER(Koniec_Projekt)),IFERROR(IF($D2438=LataProjekcji,IF($F2438&gt;$E2441,$E2441,$F2438),IF($D2441&gt;=$E2441,(IF($D2438&lt;LataProjekcji,IF((SUM($K2439:AA2439)+12)&lt;$E2441,12,$E2441-SUM($K2439:AA2439)),0)),(IF($D2438&lt;LataProjekcji,IF((SUM($K2439:AA2439)+12)&lt;$D2441,12,$D2441-SUM($K2439:AA2439)),0)))),0),0)</f>
        <v>0</v>
      </c>
      <c r="AC2439" s="537">
        <f ca="1">IF(AND($G2439,NOT(ISTEXT($G2438)),ISNUMBER(Poczatek),ISNUMBER(Koniec_Projekt)),IFERROR(IF($D2438=LataProjekcji,IF($F2438&gt;$E2441,$E2441,$F2438),IF($D2441&gt;=$E2441,(IF($D2438&lt;LataProjekcji,IF((SUM($K2439:AB2439)+12)&lt;$E2441,12,$E2441-SUM($K2439:AB2439)),0)),(IF($D2438&lt;LataProjekcji,IF((SUM($K2439:AB2439)+12)&lt;$D2441,12,$D2441-SUM($K2439:AB2439)),0)))),0),0)</f>
        <v>0</v>
      </c>
      <c r="AD2439" s="537">
        <f ca="1">IF(AND($G2439,NOT(ISTEXT($G2438)),ISNUMBER(Poczatek),ISNUMBER(Koniec_Projekt)),IFERROR(IF($D2438=LataProjekcji,IF($F2438&gt;$E2441,$E2441,$F2438),IF($D2441&gt;=$E2441,(IF($D2438&lt;LataProjekcji,IF((SUM($K2439:AC2439)+12)&lt;$E2441,12,$E2441-SUM($K2439:AC2439)),0)),(IF($D2438&lt;LataProjekcji,IF((SUM($K2439:AC2439)+12)&lt;$D2441,12,$D2441-SUM($K2439:AC2439)),0)))),0),0)</f>
        <v>0</v>
      </c>
      <c r="AE2439" s="537">
        <f ca="1">IF(AND($G2439,NOT(ISTEXT($G2438)),ISNUMBER(Poczatek),ISNUMBER(Koniec_Projekt)),IFERROR(IF($D2438=LataProjekcji,IF($F2438&gt;$E2441,$E2441,$F2438),IF($D2441&gt;=$E2441,(IF($D2438&lt;LataProjekcji,IF((SUM($K2439:AD2439)+12)&lt;$E2441,12,$E2441-SUM($K2439:AD2439)),0)),(IF($D2438&lt;LataProjekcji,IF((SUM($K2439:AD2439)+12)&lt;$D2441,12,$D2441-SUM($K2439:AD2439)),0)))),0),0)</f>
        <v>0</v>
      </c>
    </row>
    <row r="2440" spans="2:31" hidden="1">
      <c r="B2440" s="526" t="s">
        <v>753</v>
      </c>
      <c r="D2440" s="454">
        <f ca="1">D1247</f>
        <v>0</v>
      </c>
      <c r="E2440" s="454">
        <f ca="1">IF(D2439&gt;10,ROUND(D2440/12,2),D2440)</f>
        <v>0</v>
      </c>
      <c r="F2440" s="524">
        <f>Koniec_Projekt</f>
        <v>0</v>
      </c>
      <c r="G2440" s="329">
        <f>Miesiac_Koniec_Projekt</f>
        <v>0</v>
      </c>
      <c r="H2440" s="538" t="b">
        <f ca="1">SUM(K2440:AE2440)=D2439</f>
        <v>1</v>
      </c>
      <c r="I2440" s="1" t="s">
        <v>713</v>
      </c>
      <c r="K2440" s="256">
        <f ca="1">IF(AND($G2439,NOT(ISTEXT($G2438)),ISNUMBER(Poczatek),ISNUMBER(Koniec_Projekt)),IFERROR(IF(LataProjekcji=$F2441,ROUND($D2439,0),ROUND(K2438*$E2440,0)),0),0)</f>
        <v>0</v>
      </c>
      <c r="L2440" s="5">
        <f ca="1">IF(AND($G2439,NOT(ISTEXT($G2438)),ISNUMBER(Poczatek),ISNUMBER(Koniec_Projekt)),IFERROR(IF(LataProjekcji=$F2441,ROUND($D2439-SUM(K2440:$K2440),0),ROUND(L2438*$E2440,0)),0),0)</f>
        <v>0</v>
      </c>
      <c r="M2440" s="5">
        <f ca="1">IF(AND($G2439,NOT(ISTEXT($G2438)),ISNUMBER(Poczatek),ISNUMBER(Koniec_Projekt)),IFERROR(IF(LataProjekcji=$F2441,ROUND($D2439-SUM($K2440:L2440),0),ROUND(M2438*$E2440,0)),0),0)</f>
        <v>0</v>
      </c>
      <c r="N2440" s="5">
        <f ca="1">IF(AND($G2439,NOT(ISTEXT($G2438)),ISNUMBER(Poczatek),ISNUMBER(Koniec_Projekt)),IFERROR(IF(LataProjekcji=$F2441,ROUND($D2439-SUM($K2440:M2440),0),ROUND(N2438*$E2440,0)),0),0)</f>
        <v>0</v>
      </c>
      <c r="O2440" s="5">
        <f ca="1">IF(AND($G2439,NOT(ISTEXT($G2438)),ISNUMBER(Poczatek),ISNUMBER(Koniec_Projekt)),IFERROR(IF(LataProjekcji=$F2441,ROUND($D2439-SUM($K2440:N2440),0),ROUND(O2438*$E2440,0)),0),0)</f>
        <v>0</v>
      </c>
      <c r="P2440" s="5">
        <f ca="1">IF(AND($G2439,NOT(ISTEXT($G2438)),ISNUMBER(Poczatek),ISNUMBER(Koniec_Projekt)),IFERROR(IF(LataProjekcji=$F2441,ROUND($D2439-SUM($K2440:O2440),0),ROUND(P2438*$E2440,0)),0),0)</f>
        <v>0</v>
      </c>
      <c r="Q2440" s="5">
        <f ca="1">IF(AND($G2439,NOT(ISTEXT($G2438)),ISNUMBER(Poczatek),ISNUMBER(Koniec_Projekt)),IFERROR(IF(LataProjekcji=$F2441,ROUND($D2439-SUM($K2440:P2440),0),ROUND(Q2438*$E2440,0)),0),0)</f>
        <v>0</v>
      </c>
      <c r="R2440" s="5">
        <f ca="1">IF(AND($G2439,NOT(ISTEXT($G2438)),ISNUMBER(Poczatek),ISNUMBER(Koniec_Projekt)),IFERROR(IF(LataProjekcji=$F2441,ROUND($D2439-SUM($K2440:Q2440),0),ROUND(R2438*$E2440,0)),0),0)</f>
        <v>0</v>
      </c>
      <c r="S2440" s="5">
        <f ca="1">IF(AND($G2439,NOT(ISTEXT($G2438)),ISNUMBER(Poczatek),ISNUMBER(Koniec_Projekt)),IFERROR(IF(LataProjekcji=$F2441,ROUND($D2439-SUM($K2440:R2440),0),ROUND(S2438*$E2440,0)),0),0)</f>
        <v>0</v>
      </c>
      <c r="T2440" s="5">
        <f ca="1">IF(AND($G2439,NOT(ISTEXT($G2438)),ISNUMBER(Poczatek),ISNUMBER(Koniec_Projekt)),IFERROR(IF(LataProjekcji=$F2441,ROUND($D2439-SUM($K2440:S2440),0),ROUND(T2438*$E2440,0)),0),0)</f>
        <v>0</v>
      </c>
      <c r="U2440" s="5">
        <f ca="1">IF(AND($G2439,NOT(ISTEXT($G2438)),ISNUMBER(Poczatek),ISNUMBER(Koniec_Projekt)),IFERROR(IF(LataProjekcji=$F2441,ROUND($D2439-SUM($K2440:T2440),0),ROUND(U2438*$E2440,0)),0),0)</f>
        <v>0</v>
      </c>
      <c r="V2440" s="5">
        <f ca="1">IF(AND($G2439,NOT(ISTEXT($G2438)),ISNUMBER(Poczatek),ISNUMBER(Koniec_Projekt)),IFERROR(IF(LataProjekcji=$F2441,ROUND($D2439-SUM($K2440:U2440),0),ROUND(V2438*$E2440,0)),0),0)</f>
        <v>0</v>
      </c>
      <c r="W2440" s="5">
        <f ca="1">IF(AND($G2439,NOT(ISTEXT($G2438)),ISNUMBER(Poczatek),ISNUMBER(Koniec_Projekt)),IFERROR(IF(LataProjekcji=$F2441,ROUND($D2439-SUM($K2440:V2440),0),ROUND(W2438*$E2440,0)),0),0)</f>
        <v>0</v>
      </c>
      <c r="X2440" s="5">
        <f ca="1">IF(AND($G2439,NOT(ISTEXT($G2438)),ISNUMBER(Poczatek),ISNUMBER(Koniec_Projekt)),IFERROR(IF(LataProjekcji=$F2441,ROUND($D2439-SUM($K2440:W2440),0),ROUND(X2438*$E2440,0)),0),0)</f>
        <v>0</v>
      </c>
      <c r="Y2440" s="5">
        <f ca="1">IF(AND($G2439,NOT(ISTEXT($G2438)),ISNUMBER(Poczatek),ISNUMBER(Koniec_Projekt)),IFERROR(IF(LataProjekcji=$F2441,ROUND($D2439-SUM($K2440:X2440),0),ROUND(Y2438*$E2440,0)),0),0)</f>
        <v>0</v>
      </c>
      <c r="Z2440" s="5">
        <f ca="1">IF(AND($G2439,NOT(ISTEXT($G2438)),ISNUMBER(Poczatek),ISNUMBER(Koniec_Projekt)),IFERROR(IF(LataProjekcji=$F2441,ROUND($D2439-SUM($K2440:Y2440),0),ROUND(Z2438*$E2440,0)),0),0)</f>
        <v>0</v>
      </c>
      <c r="AA2440" s="5">
        <f ca="1">IF(AND($G2439,NOT(ISTEXT($G2438)),ISNUMBER(Poczatek),ISNUMBER(Koniec_Projekt)),IFERROR(IF(LataProjekcji=$F2441,ROUND($D2439-SUM($K2440:Z2440),0),ROUND(AA2438*$E2440,0)),0),0)</f>
        <v>0</v>
      </c>
      <c r="AB2440" s="5">
        <f ca="1">IF(AND($G2439,NOT(ISTEXT($G2438)),ISNUMBER(Poczatek),ISNUMBER(Koniec_Projekt)),IFERROR(IF(LataProjekcji=$F2441,ROUND($D2439-SUM($K2440:AA2440),0),ROUND(AB2438*$E2440,0)),0),0)</f>
        <v>0</v>
      </c>
      <c r="AC2440" s="5">
        <f ca="1">IF(AND($G2439,NOT(ISTEXT($G2438)),ISNUMBER(Poczatek),ISNUMBER(Koniec_Projekt)),IFERROR(IF(LataProjekcji=$F2441,ROUND($D2439-SUM($K2440:AB2440),0),ROUND(AC2438*$E2440,0)),0),0)</f>
        <v>0</v>
      </c>
      <c r="AD2440" s="5">
        <f ca="1">IF(AND($G2439,NOT(ISTEXT($G2438)),ISNUMBER(Poczatek),ISNUMBER(Koniec_Projekt)),IFERROR(IF(LataProjekcji=$F2441,ROUND($D2439-SUM($K2440:AC2440),0),ROUND(AD2438*$E2440,0)),0),0)</f>
        <v>0</v>
      </c>
      <c r="AE2440" s="5">
        <f ca="1">IF(AND($G2439,NOT(ISTEXT($G2438)),ISNUMBER(Poczatek),ISNUMBER(Koniec_Projekt)),IFERROR(IF(LataProjekcji=$F2441,ROUND($D2439-SUM($K2440:AD2440),0),ROUND(AE2438*$E2440,0)),0),0)</f>
        <v>0</v>
      </c>
    </row>
    <row r="2441" spans="2:31" hidden="1">
      <c r="B2441" s="526" t="s">
        <v>751</v>
      </c>
      <c r="D2441" s="1">
        <f ca="1">IFERROR(ROUNDUP(D2439/E2440,0),0)</f>
        <v>0</v>
      </c>
      <c r="E2441" s="1">
        <f ca="1">IF(D2441=0,0,DATEDIF(DATE(D2438,E2438,1),DATE(F2440,G2440,1),"m"))</f>
        <v>0</v>
      </c>
      <c r="F2441" s="1" t="str">
        <f ca="1">IFERROR(YEAR(G2438),"brak daty")</f>
        <v>brak daty</v>
      </c>
      <c r="G2441" s="1" t="str">
        <f ca="1">IFERROR(MONTH(G2438),"brak daty")</f>
        <v>brak daty</v>
      </c>
      <c r="H2441" s="5"/>
      <c r="I2441" s="1" t="s">
        <v>425</v>
      </c>
      <c r="K2441" s="5">
        <f ca="1">IF(AND($G2439,NOT(ISTEXT($G2438)),ISNUMBER(Poczatek),ISNUMBER(Koniec_Projekt)),IFERROR(IF(LataProjekcji=$F2440,IF(AND($G2440=$G2441,$F2440=$F2441),ROUND($D2439-SUM($K2441),0),ROUND(K2439*$E2440,0)),IF(LataProjekcji&gt;$F2440,0,ROUND(K2439*$E2440,0))),0),0)</f>
        <v>0</v>
      </c>
      <c r="L2441" s="5">
        <f ca="1">IF(AND($G2439,NOT(ISTEXT($G2438)),ISNUMBER(Poczatek),ISNUMBER(Koniec_Projekt)),IFERROR(IF(LataProjekcji=$F2440,IF(AND($G2440=$G2441,$F2440=$F2441),ROUND($D2439-SUM($K2441:K2441),0),ROUND(L2439*$E2440,0)),IF(LataProjekcji&gt;$F2440,0,ROUND(L2439*$E2440,0))),0),0)</f>
        <v>0</v>
      </c>
      <c r="M2441" s="5">
        <f ca="1">IF(AND($G2439,NOT(ISTEXT($G2438)),ISNUMBER(Poczatek),ISNUMBER(Koniec_Projekt)),IFERROR(IF(LataProjekcji=$F2440,IF(AND($G2440=$G2441,$F2440=$F2441),ROUND($D2439-SUM($K2441:L2441),0),ROUND(M2439*$E2440,0)),IF(LataProjekcji&gt;$F2440,0,ROUND(M2439*$E2440,0))),0),0)</f>
        <v>0</v>
      </c>
      <c r="N2441" s="5">
        <f ca="1">IF(AND($G2439,NOT(ISTEXT($G2438)),ISNUMBER(Poczatek),ISNUMBER(Koniec_Projekt)),IFERROR(IF(LataProjekcji=$F2440,IF(AND($G2440=$G2441,$F2440=$F2441),ROUND($D2439-SUM($K2441:M2441),0),ROUND(N2439*$E2440,0)),IF(LataProjekcji&gt;$F2440,0,ROUND(N2439*$E2440,0))),0),0)</f>
        <v>0</v>
      </c>
      <c r="O2441" s="5">
        <f ca="1">IF(AND($G2439,NOT(ISTEXT($G2438)),ISNUMBER(Poczatek),ISNUMBER(Koniec_Projekt)),IFERROR(IF(LataProjekcji=$F2440,IF(AND($G2440=$G2441,$F2440=$F2441),ROUND($D2439-SUM($K2441:N2441),0),ROUND(O2439*$E2440,0)),IF(LataProjekcji&gt;$F2440,0,ROUND(O2439*$E2440,0))),0),0)</f>
        <v>0</v>
      </c>
      <c r="P2441" s="5">
        <f ca="1">IF(AND($G2439,NOT(ISTEXT($G2438)),ISNUMBER(Poczatek),ISNUMBER(Koniec_Projekt)),IFERROR(IF(LataProjekcji=$F2440,IF(AND($G2440=$G2441,$F2440=$F2441),ROUND($D2439-SUM($K2441:O2441),0),ROUND(P2439*$E2440,0)),IF(LataProjekcji&gt;$F2440,0,ROUND(P2439*$E2440,0))),0),0)</f>
        <v>0</v>
      </c>
      <c r="Q2441" s="5">
        <f ca="1">IF(AND($G2439,NOT(ISTEXT($G2438)),ISNUMBER(Poczatek),ISNUMBER(Koniec_Projekt)),IFERROR(IF(LataProjekcji=$F2440,IF(AND($G2440=$G2441,$F2440=$F2441),ROUND($D2439-SUM($K2441:P2441),0),ROUND(Q2439*$E2440,0)),IF(LataProjekcji&gt;$F2440,0,ROUND(Q2439*$E2440,0))),0),0)</f>
        <v>0</v>
      </c>
      <c r="R2441" s="5">
        <f ca="1">IF(AND($G2439,NOT(ISTEXT($G2438)),ISNUMBER(Poczatek),ISNUMBER(Koniec_Projekt)),IFERROR(IF(LataProjekcji=$F2440,IF(AND($G2440=$G2441,$F2440=$F2441),ROUND($D2439-SUM($K2441:Q2441),0),ROUND(R2439*$E2440,0)),IF(LataProjekcji&gt;$F2440,0,ROUND(R2439*$E2440,0))),0),0)</f>
        <v>0</v>
      </c>
      <c r="S2441" s="5">
        <f ca="1">IF(AND($G2439,NOT(ISTEXT($G2438)),ISNUMBER(Poczatek),ISNUMBER(Koniec_Projekt)),IFERROR(IF(LataProjekcji=$F2440,IF(AND($G2440=$G2441,$F2440=$F2441),ROUND($D2439-SUM($K2441:R2441),0),ROUND(S2439*$E2440,0)),IF(LataProjekcji&gt;$F2440,0,ROUND(S2439*$E2440,0))),0),0)</f>
        <v>0</v>
      </c>
      <c r="T2441" s="5">
        <f ca="1">IF(AND($G2439,NOT(ISTEXT($G2438)),ISNUMBER(Poczatek),ISNUMBER(Koniec_Projekt)),IFERROR(IF(LataProjekcji=$F2440,IF(AND($G2440=$G2441,$F2440=$F2441),ROUND($D2439-SUM($K2441:S2441),0),ROUND(T2439*$E2440,0)),IF(LataProjekcji&gt;$F2440,0,ROUND(T2439*$E2440,0))),0),0)</f>
        <v>0</v>
      </c>
      <c r="U2441" s="5">
        <f ca="1">IF(AND($G2439,NOT(ISTEXT($G2438)),ISNUMBER(Poczatek),ISNUMBER(Koniec_Projekt)),IFERROR(IF(LataProjekcji=$F2440,IF(AND($G2440=$G2441,$F2440=$F2441),ROUND($D2439-SUM($K2441:T2441),0),ROUND(U2439*$E2440,0)),IF(LataProjekcji&gt;$F2440,0,ROUND(U2439*$E2440,0))),0),0)</f>
        <v>0</v>
      </c>
      <c r="V2441" s="5">
        <f ca="1">IF(AND($G2439,NOT(ISTEXT($G2438)),ISNUMBER(Poczatek),ISNUMBER(Koniec_Projekt)),IFERROR(IF(LataProjekcji=$F2440,IF(AND($G2440=$G2441,$F2440=$F2441),ROUND($D2439-SUM($K2441:U2441),0),ROUND(V2439*$E2440,0)),IF(LataProjekcji&gt;$F2440,0,ROUND(V2439*$E2440,0))),0),0)</f>
        <v>0</v>
      </c>
      <c r="W2441" s="5">
        <f ca="1">IF(AND($G2439,NOT(ISTEXT($G2438)),ISNUMBER(Poczatek),ISNUMBER(Koniec_Projekt)),IFERROR(IF(LataProjekcji=$F2440,IF(AND($G2440=$G2441,$F2440=$F2441),ROUND($D2439-SUM($K2441:V2441),0),ROUND(W2439*$E2440,0)),IF(LataProjekcji&gt;$F2440,0,ROUND(W2439*$E2440,0))),0),0)</f>
        <v>0</v>
      </c>
      <c r="X2441" s="5">
        <f ca="1">IF(AND($G2439,NOT(ISTEXT($G2438)),ISNUMBER(Poczatek),ISNUMBER(Koniec_Projekt)),IFERROR(IF(LataProjekcji=$F2440,IF(AND($G2440=$G2441,$F2440=$F2441),ROUND($D2439-SUM($K2441:W2441),0),ROUND(X2439*$E2440,0)),IF(LataProjekcji&gt;$F2440,0,ROUND(X2439*$E2440,0))),0),0)</f>
        <v>0</v>
      </c>
      <c r="Y2441" s="5">
        <f ca="1">IF(AND($G2439,NOT(ISTEXT($G2438)),ISNUMBER(Poczatek),ISNUMBER(Koniec_Projekt)),IFERROR(IF(LataProjekcji=$F2440,IF(AND($G2440=$G2441,$F2440=$F2441),ROUND($D2439-SUM($K2441:X2441),0),ROUND(Y2439*$E2440,0)),IF(LataProjekcji&gt;$F2440,0,ROUND(Y2439*$E2440,0))),0),0)</f>
        <v>0</v>
      </c>
      <c r="Z2441" s="5">
        <f ca="1">IF(AND($G2439,NOT(ISTEXT($G2438)),ISNUMBER(Poczatek),ISNUMBER(Koniec_Projekt)),IFERROR(IF(LataProjekcji=$F2440,IF(AND($G2440=$G2441,$F2440=$F2441),ROUND($D2439-SUM($K2441:Y2441),0),ROUND(Z2439*$E2440,0)),IF(LataProjekcji&gt;$F2440,0,ROUND(Z2439*$E2440,0))),0),0)</f>
        <v>0</v>
      </c>
      <c r="AA2441" s="5">
        <f ca="1">IF(AND($G2439,NOT(ISTEXT($G2438)),ISNUMBER(Poczatek),ISNUMBER(Koniec_Projekt)),IFERROR(IF(LataProjekcji=$F2440,IF(AND($G2440=$G2441,$F2440=$F2441),ROUND($D2439-SUM($K2441:Z2441),0),ROUND(AA2439*$E2440,0)),IF(LataProjekcji&gt;$F2440,0,ROUND(AA2439*$E2440,0))),0),0)</f>
        <v>0</v>
      </c>
      <c r="AB2441" s="5">
        <f ca="1">IF(AND($G2439,NOT(ISTEXT($G2438)),ISNUMBER(Poczatek),ISNUMBER(Koniec_Projekt)),IFERROR(IF(LataProjekcji=$F2440,IF(AND($G2440=$G2441,$F2440=$F2441),ROUND($D2439-SUM($K2441:AA2441),0),ROUND(AB2439*$E2440,0)),IF(LataProjekcji&gt;$F2440,0,ROUND(AB2439*$E2440,0))),0),0)</f>
        <v>0</v>
      </c>
      <c r="AC2441" s="5">
        <f ca="1">IF(AND($G2439,NOT(ISTEXT($G2438)),ISNUMBER(Poczatek),ISNUMBER(Koniec_Projekt)),IFERROR(IF(LataProjekcji=$F2440,IF(AND($G2440=$G2441,$F2440=$F2441),ROUND($D2439-SUM($K2441:AB2441),0),ROUND(AC2439*$E2440,0)),IF(LataProjekcji&gt;$F2440,0,ROUND(AC2439*$E2440,0))),0),0)</f>
        <v>0</v>
      </c>
      <c r="AD2441" s="5">
        <f ca="1">IF(AND($G2439,NOT(ISTEXT($G2438)),ISNUMBER(Poczatek),ISNUMBER(Koniec_Projekt)),IFERROR(IF(LataProjekcji=$F2440,IF(AND($G2440=$G2441,$F2440=$F2441),ROUND($D2439-SUM($K2441:AC2441),0),ROUND(AD2439*$E2440,0)),IF(LataProjekcji&gt;$F2440,0,ROUND(AD2439*$E2440,0))),0),0)</f>
        <v>0</v>
      </c>
      <c r="AE2441" s="5">
        <f ca="1">IF(AND($G2439,NOT(ISTEXT($G2438)),ISNUMBER(Poczatek),ISNUMBER(Koniec_Projekt)),IFERROR(IF(LataProjekcji=$F2440,IF(AND($G2440=$G2441,$F2440=$F2441),ROUND($D2439-SUM($K2441:AD2441),0),ROUND(AE2439*$E2440,0)),IF(LataProjekcji&gt;$F2440,0,ROUND(AE2439*$E2440,0))),0),0)</f>
        <v>0</v>
      </c>
    </row>
    <row r="2442" spans="2:31" ht="12.5" hidden="1" thickBot="1">
      <c r="B2442" s="527" t="s">
        <v>865</v>
      </c>
      <c r="C2442" s="528"/>
      <c r="D2442" s="529">
        <f ca="1">IF(D2439&gt;10,ROUND((D2441-1)*E2440,0),E2440)</f>
        <v>0</v>
      </c>
      <c r="E2442" s="529">
        <f ca="1">D2439-D2442</f>
        <v>0</v>
      </c>
      <c r="F2442" s="528"/>
      <c r="G2442" s="669">
        <f ca="1">OFFSET($C$195,$D2437,0)</f>
        <v>0</v>
      </c>
      <c r="H2442" s="528"/>
      <c r="I2442" s="528"/>
      <c r="J2442" s="528"/>
      <c r="K2442" s="528"/>
      <c r="L2442" s="528"/>
      <c r="M2442" s="528"/>
      <c r="N2442" s="528"/>
      <c r="O2442" s="528"/>
      <c r="P2442" s="528"/>
      <c r="Q2442" s="528"/>
      <c r="R2442" s="528"/>
      <c r="S2442" s="528"/>
      <c r="T2442" s="528"/>
      <c r="U2442" s="528"/>
      <c r="V2442" s="528"/>
      <c r="W2442" s="528"/>
      <c r="X2442" s="528"/>
      <c r="Y2442" s="528"/>
      <c r="Z2442" s="528"/>
      <c r="AA2442" s="528"/>
      <c r="AB2442" s="528"/>
      <c r="AC2442" s="528"/>
      <c r="AD2442" s="528"/>
      <c r="AE2442" s="528"/>
    </row>
    <row r="2443" spans="2:31" ht="12.5" hidden="1" thickTop="1"/>
    <row r="2444" spans="2:31" ht="12.5" hidden="1" thickBot="1">
      <c r="B2444" s="530" t="str">
        <f ca="1">"nazwa ST: "&amp;B1251</f>
        <v>nazwa ST: 0</v>
      </c>
      <c r="C2444" s="530"/>
      <c r="D2444" s="531">
        <f>D1251</f>
        <v>11</v>
      </c>
      <c r="E2444" s="530"/>
      <c r="F2444" s="530"/>
      <c r="G2444" s="530"/>
      <c r="H2444" s="530"/>
      <c r="I2444" s="530"/>
      <c r="J2444" s="530"/>
      <c r="K2444" s="539" t="str">
        <f t="shared" ref="K2444:AE2444" si="3147">LataProjekcji</f>
        <v>Uzupełnij dane</v>
      </c>
      <c r="L2444" s="539" t="str">
        <f t="shared" si="3147"/>
        <v/>
      </c>
      <c r="M2444" s="539" t="str">
        <f t="shared" si="3147"/>
        <v/>
      </c>
      <c r="N2444" s="539" t="str">
        <f t="shared" si="3147"/>
        <v/>
      </c>
      <c r="O2444" s="539" t="str">
        <f t="shared" si="3147"/>
        <v/>
      </c>
      <c r="P2444" s="539" t="str">
        <f t="shared" si="3147"/>
        <v/>
      </c>
      <c r="Q2444" s="539" t="str">
        <f t="shared" si="3147"/>
        <v/>
      </c>
      <c r="R2444" s="539" t="str">
        <f t="shared" si="3147"/>
        <v/>
      </c>
      <c r="S2444" s="539" t="str">
        <f t="shared" si="3147"/>
        <v/>
      </c>
      <c r="T2444" s="539" t="str">
        <f t="shared" si="3147"/>
        <v/>
      </c>
      <c r="U2444" s="539" t="str">
        <f t="shared" si="3147"/>
        <v/>
      </c>
      <c r="V2444" s="539" t="str">
        <f t="shared" si="3147"/>
        <v/>
      </c>
      <c r="W2444" s="539" t="str">
        <f t="shared" si="3147"/>
        <v/>
      </c>
      <c r="X2444" s="539" t="str">
        <f t="shared" si="3147"/>
        <v/>
      </c>
      <c r="Y2444" s="539" t="str">
        <f t="shared" si="3147"/>
        <v/>
      </c>
      <c r="Z2444" s="539" t="str">
        <f t="shared" si="3147"/>
        <v/>
      </c>
      <c r="AA2444" s="539" t="str">
        <f t="shared" si="3147"/>
        <v/>
      </c>
      <c r="AB2444" s="539" t="str">
        <f t="shared" si="3147"/>
        <v/>
      </c>
      <c r="AC2444" s="539" t="str">
        <f t="shared" si="3147"/>
        <v/>
      </c>
      <c r="AD2444" s="539" t="str">
        <f t="shared" si="3147"/>
        <v/>
      </c>
      <c r="AE2444" s="539" t="str">
        <f t="shared" si="3147"/>
        <v/>
      </c>
    </row>
    <row r="2445" spans="2:31" hidden="1">
      <c r="B2445" s="526" t="s">
        <v>752</v>
      </c>
      <c r="D2445" s="1">
        <f ca="1">D1252</f>
        <v>1900</v>
      </c>
      <c r="E2445" s="1">
        <f ca="1">E1252</f>
        <v>1</v>
      </c>
      <c r="F2445" s="1">
        <f ca="1">IF(D2446&gt;10,F1252,1)</f>
        <v>1</v>
      </c>
      <c r="G2445" s="525" t="str">
        <f ca="1">IF(ISBLANK(OFFSET($E$195,$D2444,0)),"brak daty",IF(D2446&gt;10,EDATE(OFFSET($E$195,$D2444,0),D2448),DATE(D2445,E2445,1)))</f>
        <v>brak daty</v>
      </c>
      <c r="H2445" s="538" t="b">
        <f ca="1">SUM(K2445:AE2445)=D2448</f>
        <v>1</v>
      </c>
      <c r="I2445" s="1" t="s">
        <v>749</v>
      </c>
      <c r="K2445" s="5">
        <f ca="1">IF(AND($G2446,NOT(ISTEXT($G2445)),ISNUMBER(Poczatek),ISNUMBER(Koniec_Projekt)),IFERROR(IF($D2445=LataProjekcji,$F2445,IF($D2445&lt;LataProjekcji,IF((SUM(K2445)+12)&lt;$D2448,12,$D2448-SUM(K2445)),0)),0),0)</f>
        <v>0</v>
      </c>
      <c r="L2445" s="5">
        <f ca="1">IF(AND($G2446,NOT(ISTEXT($G2445)),ISNUMBER(Poczatek),ISNUMBER(Koniec_Projekt)),IFERROR(IF($D2445=LataProjekcji,$F2445,IF($D2445&lt;LataProjekcji,IF((SUM($K2445:K2445)+12)&lt;$D2448,12,$D2448-SUM($K2445:K2445)),0)),0),0)</f>
        <v>0</v>
      </c>
      <c r="M2445" s="5">
        <f ca="1">IF(AND($G2446,NOT(ISTEXT($G2445)),ISNUMBER(Poczatek),ISNUMBER(Koniec_Projekt)),IFERROR(IF($D2445=LataProjekcji,$F2445,IF($D2445&lt;LataProjekcji,IF((SUM($K2445:L2445)+12)&lt;$D2448,12,$D2448-SUM($K2445:L2445)),0)),0),0)</f>
        <v>0</v>
      </c>
      <c r="N2445" s="5">
        <f ca="1">IF(AND($G2446,NOT(ISTEXT($G2445)),ISNUMBER(Poczatek),ISNUMBER(Koniec_Projekt)),IFERROR(IF($D2445=LataProjekcji,$F2445,IF($D2445&lt;LataProjekcji,IF((SUM($K2445:M2445)+12)&lt;$D2448,12,$D2448-SUM($K2445:M2445)),0)),0),0)</f>
        <v>0</v>
      </c>
      <c r="O2445" s="5">
        <f ca="1">IF(AND($G2446,NOT(ISTEXT($G2445)),ISNUMBER(Poczatek),ISNUMBER(Koniec_Projekt)),IFERROR(IF($D2445=LataProjekcji,$F2445,IF($D2445&lt;LataProjekcji,IF((SUM($K2445:N2445)+12)&lt;$D2448,12,$D2448-SUM($K2445:N2445)),0)),0),0)</f>
        <v>0</v>
      </c>
      <c r="P2445" s="5">
        <f ca="1">IF(AND($G2446,NOT(ISTEXT($G2445)),ISNUMBER(Poczatek),ISNUMBER(Koniec_Projekt)),IFERROR(IF($D2445=LataProjekcji,$F2445,IF($D2445&lt;LataProjekcji,IF((SUM($K2445:O2445)+12)&lt;$D2448,12,$D2448-SUM($K2445:O2445)),0)),0),0)</f>
        <v>0</v>
      </c>
      <c r="Q2445" s="5">
        <f ca="1">IF(AND($G2446,NOT(ISTEXT($G2445)),ISNUMBER(Poczatek),ISNUMBER(Koniec_Projekt)),IFERROR(IF($D2445=LataProjekcji,$F2445,IF($D2445&lt;LataProjekcji,IF((SUM($K2445:P2445)+12)&lt;$D2448,12,$D2448-SUM($K2445:P2445)),0)),0),0)</f>
        <v>0</v>
      </c>
      <c r="R2445" s="5">
        <f ca="1">IF(AND($G2446,NOT(ISTEXT($G2445)),ISNUMBER(Poczatek),ISNUMBER(Koniec_Projekt)),IFERROR(IF($D2445=LataProjekcji,$F2445,IF($D2445&lt;LataProjekcji,IF((SUM($K2445:Q2445)+12)&lt;$D2448,12,$D2448-SUM($K2445:Q2445)),0)),0),0)</f>
        <v>0</v>
      </c>
      <c r="S2445" s="5">
        <f ca="1">IF(AND($G2446,NOT(ISTEXT($G2445)),ISNUMBER(Poczatek),ISNUMBER(Koniec_Projekt)),IFERROR(IF($D2445=LataProjekcji,$F2445,IF($D2445&lt;LataProjekcji,IF((SUM($K2445:R2445)+12)&lt;$D2448,12,$D2448-SUM($K2445:R2445)),0)),0),0)</f>
        <v>0</v>
      </c>
      <c r="T2445" s="5">
        <f ca="1">IF(AND($G2446,NOT(ISTEXT($G2445)),ISNUMBER(Poczatek),ISNUMBER(Koniec_Projekt)),IFERROR(IF($D2445=LataProjekcji,$F2445,IF($D2445&lt;LataProjekcji,IF((SUM($K2445:S2445)+12)&lt;$D2448,12,$D2448-SUM($K2445:S2445)),0)),0),0)</f>
        <v>0</v>
      </c>
      <c r="U2445" s="5">
        <f ca="1">IF(AND($G2446,NOT(ISTEXT($G2445)),ISNUMBER(Poczatek),ISNUMBER(Koniec_Projekt)),IFERROR(IF($D2445=LataProjekcji,$F2445,IF($D2445&lt;LataProjekcji,IF((SUM($K2445:T2445)+12)&lt;$D2448,12,$D2448-SUM($K2445:T2445)),0)),0),0)</f>
        <v>0</v>
      </c>
      <c r="V2445" s="5">
        <f ca="1">IF(AND($G2446,NOT(ISTEXT($G2445)),ISNUMBER(Poczatek),ISNUMBER(Koniec_Projekt)),IFERROR(IF($D2445=LataProjekcji,$F2445,IF($D2445&lt;LataProjekcji,IF((SUM($K2445:U2445)+12)&lt;$D2448,12,$D2448-SUM($K2445:U2445)),0)),0),0)</f>
        <v>0</v>
      </c>
      <c r="W2445" s="5">
        <f ca="1">IF(AND($G2446,NOT(ISTEXT($G2445)),ISNUMBER(Poczatek),ISNUMBER(Koniec_Projekt)),IFERROR(IF($D2445=LataProjekcji,$F2445,IF($D2445&lt;LataProjekcji,IF((SUM($K2445:V2445)+12)&lt;$D2448,12,$D2448-SUM($K2445:V2445)),0)),0),0)</f>
        <v>0</v>
      </c>
      <c r="X2445" s="5">
        <f ca="1">IF(AND($G2446,NOT(ISTEXT($G2445)),ISNUMBER(Poczatek),ISNUMBER(Koniec_Projekt)),IFERROR(IF($D2445=LataProjekcji,$F2445,IF($D2445&lt;LataProjekcji,IF((SUM($K2445:W2445)+12)&lt;$D2448,12,$D2448-SUM($K2445:W2445)),0)),0),0)</f>
        <v>0</v>
      </c>
      <c r="Y2445" s="5">
        <f ca="1">IF(AND($G2446,NOT(ISTEXT($G2445)),ISNUMBER(Poczatek),ISNUMBER(Koniec_Projekt)),IFERROR(IF($D2445=LataProjekcji,$F2445,IF($D2445&lt;LataProjekcji,IF((SUM($K2445:X2445)+12)&lt;$D2448,12,$D2448-SUM($K2445:X2445)),0)),0),0)</f>
        <v>0</v>
      </c>
      <c r="Z2445" s="5">
        <f ca="1">IF(AND($G2446,NOT(ISTEXT($G2445)),ISNUMBER(Poczatek),ISNUMBER(Koniec_Projekt)),IFERROR(IF($D2445=LataProjekcji,$F2445,IF($D2445&lt;LataProjekcji,IF((SUM($K2445:Y2445)+12)&lt;$D2448,12,$D2448-SUM($K2445:Y2445)),0)),0),0)</f>
        <v>0</v>
      </c>
      <c r="AA2445" s="5">
        <f ca="1">IF(AND($G2446,NOT(ISTEXT($G2445)),ISNUMBER(Poczatek),ISNUMBER(Koniec_Projekt)),IFERROR(IF($D2445=LataProjekcji,$F2445,IF($D2445&lt;LataProjekcji,IF((SUM($K2445:Z2445)+12)&lt;$D2448,12,$D2448-SUM($K2445:Z2445)),0)),0),0)</f>
        <v>0</v>
      </c>
      <c r="AB2445" s="5">
        <f ca="1">IF(AND($G2446,NOT(ISTEXT($G2445)),ISNUMBER(Poczatek),ISNUMBER(Koniec_Projekt)),IFERROR(IF($D2445=LataProjekcji,$F2445,IF($D2445&lt;LataProjekcji,IF((SUM($K2445:AA2445)+12)&lt;$D2448,12,$D2448-SUM($K2445:AA2445)),0)),0),0)</f>
        <v>0</v>
      </c>
      <c r="AC2445" s="5">
        <f ca="1">IF(AND($G2446,NOT(ISTEXT($G2445)),ISNUMBER(Poczatek),ISNUMBER(Koniec_Projekt)),IFERROR(IF($D2445=LataProjekcji,$F2445,IF($D2445&lt;LataProjekcji,IF((SUM($K2445:AB2445)+12)&lt;$D2448,12,$D2448-SUM($K2445:AB2445)),0)),0),0)</f>
        <v>0</v>
      </c>
      <c r="AD2445" s="5">
        <f ca="1">IF(AND($G2446,NOT(ISTEXT($G2445)),ISNUMBER(Poczatek),ISNUMBER(Koniec_Projekt)),IFERROR(IF($D2445=LataProjekcji,$F2445,IF($D2445&lt;LataProjekcji,IF((SUM($K2445:AC2445)+12)&lt;$D2448,12,$D2448-SUM($K2445:AC2445)),0)),0),0)</f>
        <v>0</v>
      </c>
      <c r="AE2445" s="5">
        <f ca="1">IF(AND($G2446,NOT(ISTEXT($G2445)),ISNUMBER(Poczatek),ISNUMBER(Koniec_Projekt)),IFERROR(IF($D2445=LataProjekcji,$F2445,IF($D2445&lt;LataProjekcji,IF((SUM($K2445:AD2445)+12)&lt;$D2448,12,$D2448-SUM($K2445:AD2445)),0)),0),0)</f>
        <v>0</v>
      </c>
    </row>
    <row r="2446" spans="2:31" hidden="1">
      <c r="B2446" s="526" t="s">
        <v>754</v>
      </c>
      <c r="D2446" s="5">
        <f ca="1">D1253</f>
        <v>0</v>
      </c>
      <c r="E2446" s="454">
        <f ca="1">E1253</f>
        <v>0</v>
      </c>
      <c r="F2446" s="454">
        <f ca="1">F1253</f>
        <v>0</v>
      </c>
      <c r="G2446" s="258" t="b">
        <f ca="1">NOT(ISBLANK(OFFSET($C$195,$D2444,0)))</f>
        <v>0</v>
      </c>
      <c r="H2446" s="538" t="b">
        <f ca="1">SUM(K2446:AE2446)=E2448</f>
        <v>1</v>
      </c>
      <c r="I2446" s="1" t="s">
        <v>750</v>
      </c>
      <c r="K2446" s="537">
        <f ca="1">IF(AND($G2446,NOT(ISTEXT($G2445)),ISNUMBER(Poczatek),ISNUMBER(Koniec_Projekt)),IFERROR(IF($D2445=LataProjekcji,IF($F2445&gt;$E2448,$E2448,$F2445),IF($D2448&gt;=$E2448,(IF($D2445&lt;LataProjekcji,IF((SUM(J2446:$K2446)+12)&lt;$E2448,12,$E2448-SUM(J2446:$K2446)),0)),(IF($D2445&lt;LataProjekcji,IF((SUM(J2446:$K2446)+12)&lt;$D2448,12,$D2448-SUM(J2446:$K2446)),0)))),0),0)</f>
        <v>0</v>
      </c>
      <c r="L2446" s="537">
        <f ca="1">IF(AND($G2446,NOT(ISTEXT($G2445)),ISNUMBER(Poczatek),ISNUMBER(Koniec_Projekt)),IFERROR(IF($D2445=LataProjekcji,IF($F2445&gt;$E2448,$E2448,$F2445),IF($D2448&gt;=$E2448,(IF($D2445&lt;LataProjekcji,IF((SUM($K2446:K2446)+12)&lt;$E2448,12,$E2448-SUM($K2446:K2446)),0)),(IF($D2445&lt;LataProjekcji,IF((SUM($K2446:K2446)+12)&lt;$D2448,12,$D2448-SUM($K2446:K2446)),0)))),0),0)</f>
        <v>0</v>
      </c>
      <c r="M2446" s="537">
        <f ca="1">IF(AND($G2446,NOT(ISTEXT($G2445)),ISNUMBER(Poczatek),ISNUMBER(Koniec_Projekt)),IFERROR(IF($D2445=LataProjekcji,IF($F2445&gt;$E2448,$E2448,$F2445),IF($D2448&gt;=$E2448,(IF($D2445&lt;LataProjekcji,IF((SUM($K2446:L2446)+12)&lt;$E2448,12,$E2448-SUM($K2446:L2446)),0)),(IF($D2445&lt;LataProjekcji,IF((SUM($K2446:L2446)+12)&lt;$D2448,12,$D2448-SUM($K2446:L2446)),0)))),0),0)</f>
        <v>0</v>
      </c>
      <c r="N2446" s="537">
        <f ca="1">IF(AND($G2446,NOT(ISTEXT($G2445)),ISNUMBER(Poczatek),ISNUMBER(Koniec_Projekt)),IFERROR(IF($D2445=LataProjekcji,IF($F2445&gt;$E2448,$E2448,$F2445),IF($D2448&gt;=$E2448,(IF($D2445&lt;LataProjekcji,IF((SUM($K2446:M2446)+12)&lt;$E2448,12,$E2448-SUM($K2446:M2446)),0)),(IF($D2445&lt;LataProjekcji,IF((SUM($K2446:M2446)+12)&lt;$D2448,12,$D2448-SUM($K2446:M2446)),0)))),0),0)</f>
        <v>0</v>
      </c>
      <c r="O2446" s="537">
        <f ca="1">IF(AND($G2446,NOT(ISTEXT($G2445)),ISNUMBER(Poczatek),ISNUMBER(Koniec_Projekt)),IFERROR(IF($D2445=LataProjekcji,IF($F2445&gt;$E2448,$E2448,$F2445),IF($D2448&gt;=$E2448,(IF($D2445&lt;LataProjekcji,IF((SUM($K2446:N2446)+12)&lt;$E2448,12,$E2448-SUM($K2446:N2446)),0)),(IF($D2445&lt;LataProjekcji,IF((SUM($K2446:N2446)+12)&lt;$D2448,12,$D2448-SUM($K2446:N2446)),0)))),0),0)</f>
        <v>0</v>
      </c>
      <c r="P2446" s="537">
        <f ca="1">IF(AND($G2446,NOT(ISTEXT($G2445)),ISNUMBER(Poczatek),ISNUMBER(Koniec_Projekt)),IFERROR(IF($D2445=LataProjekcji,IF($F2445&gt;$E2448,$E2448,$F2445),IF($D2448&gt;=$E2448,(IF($D2445&lt;LataProjekcji,IF((SUM($K2446:O2446)+12)&lt;$E2448,12,$E2448-SUM($K2446:O2446)),0)),(IF($D2445&lt;LataProjekcji,IF((SUM($K2446:O2446)+12)&lt;$D2448,12,$D2448-SUM($K2446:O2446)),0)))),0),0)</f>
        <v>0</v>
      </c>
      <c r="Q2446" s="537">
        <f ca="1">IF(AND($G2446,NOT(ISTEXT($G2445)),ISNUMBER(Poczatek),ISNUMBER(Koniec_Projekt)),IFERROR(IF($D2445=LataProjekcji,IF($F2445&gt;$E2448,$E2448,$F2445),IF($D2448&gt;=$E2448,(IF($D2445&lt;LataProjekcji,IF((SUM($K2446:P2446)+12)&lt;$E2448,12,$E2448-SUM($K2446:P2446)),0)),(IF($D2445&lt;LataProjekcji,IF((SUM($K2446:P2446)+12)&lt;$D2448,12,$D2448-SUM($K2446:P2446)),0)))),0),0)</f>
        <v>0</v>
      </c>
      <c r="R2446" s="537">
        <f ca="1">IF(AND($G2446,NOT(ISTEXT($G2445)),ISNUMBER(Poczatek),ISNUMBER(Koniec_Projekt)),IFERROR(IF($D2445=LataProjekcji,IF($F2445&gt;$E2448,$E2448,$F2445),IF($D2448&gt;=$E2448,(IF($D2445&lt;LataProjekcji,IF((SUM($K2446:Q2446)+12)&lt;$E2448,12,$E2448-SUM($K2446:Q2446)),0)),(IF($D2445&lt;LataProjekcji,IF((SUM($K2446:Q2446)+12)&lt;$D2448,12,$D2448-SUM($K2446:Q2446)),0)))),0),0)</f>
        <v>0</v>
      </c>
      <c r="S2446" s="537">
        <f ca="1">IF(AND($G2446,NOT(ISTEXT($G2445)),ISNUMBER(Poczatek),ISNUMBER(Koniec_Projekt)),IFERROR(IF($D2445=LataProjekcji,IF($F2445&gt;$E2448,$E2448,$F2445),IF($D2448&gt;=$E2448,(IF($D2445&lt;LataProjekcji,IF((SUM($K2446:R2446)+12)&lt;$E2448,12,$E2448-SUM($K2446:R2446)),0)),(IF($D2445&lt;LataProjekcji,IF((SUM($K2446:R2446)+12)&lt;$D2448,12,$D2448-SUM($K2446:R2446)),0)))),0),0)</f>
        <v>0</v>
      </c>
      <c r="T2446" s="537">
        <f ca="1">IF(AND($G2446,NOT(ISTEXT($G2445)),ISNUMBER(Poczatek),ISNUMBER(Koniec_Projekt)),IFERROR(IF($D2445=LataProjekcji,IF($F2445&gt;$E2448,$E2448,$F2445),IF($D2448&gt;=$E2448,(IF($D2445&lt;LataProjekcji,IF((SUM($K2446:S2446)+12)&lt;$E2448,12,$E2448-SUM($K2446:S2446)),0)),(IF($D2445&lt;LataProjekcji,IF((SUM($K2446:S2446)+12)&lt;$D2448,12,$D2448-SUM($K2446:S2446)),0)))),0),0)</f>
        <v>0</v>
      </c>
      <c r="U2446" s="537">
        <f ca="1">IF(AND($G2446,NOT(ISTEXT($G2445)),ISNUMBER(Poczatek),ISNUMBER(Koniec_Projekt)),IFERROR(IF($D2445=LataProjekcji,IF($F2445&gt;$E2448,$E2448,$F2445),IF($D2448&gt;=$E2448,(IF($D2445&lt;LataProjekcji,IF((SUM($K2446:T2446)+12)&lt;$E2448,12,$E2448-SUM($K2446:T2446)),0)),(IF($D2445&lt;LataProjekcji,IF((SUM($K2446:T2446)+12)&lt;$D2448,12,$D2448-SUM($K2446:T2446)),0)))),0),0)</f>
        <v>0</v>
      </c>
      <c r="V2446" s="537">
        <f ca="1">IF(AND($G2446,NOT(ISTEXT($G2445)),ISNUMBER(Poczatek),ISNUMBER(Koniec_Projekt)),IFERROR(IF($D2445=LataProjekcji,IF($F2445&gt;$E2448,$E2448,$F2445),IF($D2448&gt;=$E2448,(IF($D2445&lt;LataProjekcji,IF((SUM($K2446:U2446)+12)&lt;$E2448,12,$E2448-SUM($K2446:U2446)),0)),(IF($D2445&lt;LataProjekcji,IF((SUM($K2446:U2446)+12)&lt;$D2448,12,$D2448-SUM($K2446:U2446)),0)))),0),0)</f>
        <v>0</v>
      </c>
      <c r="W2446" s="537">
        <f ca="1">IF(AND($G2446,NOT(ISTEXT($G2445)),ISNUMBER(Poczatek),ISNUMBER(Koniec_Projekt)),IFERROR(IF($D2445=LataProjekcji,IF($F2445&gt;$E2448,$E2448,$F2445),IF($D2448&gt;=$E2448,(IF($D2445&lt;LataProjekcji,IF((SUM($K2446:V2446)+12)&lt;$E2448,12,$E2448-SUM($K2446:V2446)),0)),(IF($D2445&lt;LataProjekcji,IF((SUM($K2446:V2446)+12)&lt;$D2448,12,$D2448-SUM($K2446:V2446)),0)))),0),0)</f>
        <v>0</v>
      </c>
      <c r="X2446" s="537">
        <f ca="1">IF(AND($G2446,NOT(ISTEXT($G2445)),ISNUMBER(Poczatek),ISNUMBER(Koniec_Projekt)),IFERROR(IF($D2445=LataProjekcji,IF($F2445&gt;$E2448,$E2448,$F2445),IF($D2448&gt;=$E2448,(IF($D2445&lt;LataProjekcji,IF((SUM($K2446:W2446)+12)&lt;$E2448,12,$E2448-SUM($K2446:W2446)),0)),(IF($D2445&lt;LataProjekcji,IF((SUM($K2446:W2446)+12)&lt;$D2448,12,$D2448-SUM($K2446:W2446)),0)))),0),0)</f>
        <v>0</v>
      </c>
      <c r="Y2446" s="537">
        <f ca="1">IF(AND($G2446,NOT(ISTEXT($G2445)),ISNUMBER(Poczatek),ISNUMBER(Koniec_Projekt)),IFERROR(IF($D2445=LataProjekcji,IF($F2445&gt;$E2448,$E2448,$F2445),IF($D2448&gt;=$E2448,(IF($D2445&lt;LataProjekcji,IF((SUM($K2446:X2446)+12)&lt;$E2448,12,$E2448-SUM($K2446:X2446)),0)),(IF($D2445&lt;LataProjekcji,IF((SUM($K2446:X2446)+12)&lt;$D2448,12,$D2448-SUM($K2446:X2446)),0)))),0),0)</f>
        <v>0</v>
      </c>
      <c r="Z2446" s="537">
        <f ca="1">IF(AND($G2446,NOT(ISTEXT($G2445)),ISNUMBER(Poczatek),ISNUMBER(Koniec_Projekt)),IFERROR(IF($D2445=LataProjekcji,IF($F2445&gt;$E2448,$E2448,$F2445),IF($D2448&gt;=$E2448,(IF($D2445&lt;LataProjekcji,IF((SUM($K2446:Y2446)+12)&lt;$E2448,12,$E2448-SUM($K2446:Y2446)),0)),(IF($D2445&lt;LataProjekcji,IF((SUM($K2446:Y2446)+12)&lt;$D2448,12,$D2448-SUM($K2446:Y2446)),0)))),0),0)</f>
        <v>0</v>
      </c>
      <c r="AA2446" s="537">
        <f ca="1">IF(AND($G2446,NOT(ISTEXT($G2445)),ISNUMBER(Poczatek),ISNUMBER(Koniec_Projekt)),IFERROR(IF($D2445=LataProjekcji,IF($F2445&gt;$E2448,$E2448,$F2445),IF($D2448&gt;=$E2448,(IF($D2445&lt;LataProjekcji,IF((SUM($K2446:Z2446)+12)&lt;$E2448,12,$E2448-SUM($K2446:Z2446)),0)),(IF($D2445&lt;LataProjekcji,IF((SUM($K2446:Z2446)+12)&lt;$D2448,12,$D2448-SUM($K2446:Z2446)),0)))),0),0)</f>
        <v>0</v>
      </c>
      <c r="AB2446" s="537">
        <f ca="1">IF(AND($G2446,NOT(ISTEXT($G2445)),ISNUMBER(Poczatek),ISNUMBER(Koniec_Projekt)),IFERROR(IF($D2445=LataProjekcji,IF($F2445&gt;$E2448,$E2448,$F2445),IF($D2448&gt;=$E2448,(IF($D2445&lt;LataProjekcji,IF((SUM($K2446:AA2446)+12)&lt;$E2448,12,$E2448-SUM($K2446:AA2446)),0)),(IF($D2445&lt;LataProjekcji,IF((SUM($K2446:AA2446)+12)&lt;$D2448,12,$D2448-SUM($K2446:AA2446)),0)))),0),0)</f>
        <v>0</v>
      </c>
      <c r="AC2446" s="537">
        <f ca="1">IF(AND($G2446,NOT(ISTEXT($G2445)),ISNUMBER(Poczatek),ISNUMBER(Koniec_Projekt)),IFERROR(IF($D2445=LataProjekcji,IF($F2445&gt;$E2448,$E2448,$F2445),IF($D2448&gt;=$E2448,(IF($D2445&lt;LataProjekcji,IF((SUM($K2446:AB2446)+12)&lt;$E2448,12,$E2448-SUM($K2446:AB2446)),0)),(IF($D2445&lt;LataProjekcji,IF((SUM($K2446:AB2446)+12)&lt;$D2448,12,$D2448-SUM($K2446:AB2446)),0)))),0),0)</f>
        <v>0</v>
      </c>
      <c r="AD2446" s="537">
        <f ca="1">IF(AND($G2446,NOT(ISTEXT($G2445)),ISNUMBER(Poczatek),ISNUMBER(Koniec_Projekt)),IFERROR(IF($D2445=LataProjekcji,IF($F2445&gt;$E2448,$E2448,$F2445),IF($D2448&gt;=$E2448,(IF($D2445&lt;LataProjekcji,IF((SUM($K2446:AC2446)+12)&lt;$E2448,12,$E2448-SUM($K2446:AC2446)),0)),(IF($D2445&lt;LataProjekcji,IF((SUM($K2446:AC2446)+12)&lt;$D2448,12,$D2448-SUM($K2446:AC2446)),0)))),0),0)</f>
        <v>0</v>
      </c>
      <c r="AE2446" s="537">
        <f ca="1">IF(AND($G2446,NOT(ISTEXT($G2445)),ISNUMBER(Poczatek),ISNUMBER(Koniec_Projekt)),IFERROR(IF($D2445=LataProjekcji,IF($F2445&gt;$E2448,$E2448,$F2445),IF($D2448&gt;=$E2448,(IF($D2445&lt;LataProjekcji,IF((SUM($K2446:AD2446)+12)&lt;$E2448,12,$E2448-SUM($K2446:AD2446)),0)),(IF($D2445&lt;LataProjekcji,IF((SUM($K2446:AD2446)+12)&lt;$D2448,12,$D2448-SUM($K2446:AD2446)),0)))),0),0)</f>
        <v>0</v>
      </c>
    </row>
    <row r="2447" spans="2:31" hidden="1">
      <c r="B2447" s="526" t="s">
        <v>753</v>
      </c>
      <c r="D2447" s="454">
        <f ca="1">D1254</f>
        <v>0</v>
      </c>
      <c r="E2447" s="454">
        <f ca="1">IF(D2446&gt;10,ROUND(D2447/12,2),D2447)</f>
        <v>0</v>
      </c>
      <c r="F2447" s="524">
        <f>Koniec_Projekt</f>
        <v>0</v>
      </c>
      <c r="G2447" s="329">
        <f>Miesiac_Koniec_Projekt</f>
        <v>0</v>
      </c>
      <c r="H2447" s="538" t="b">
        <f ca="1">SUM(K2447:AE2447)=D2446</f>
        <v>1</v>
      </c>
      <c r="I2447" s="1" t="s">
        <v>713</v>
      </c>
      <c r="K2447" s="256">
        <f ca="1">IF(AND($G2446,NOT(ISTEXT($G2445)),ISNUMBER(Poczatek),ISNUMBER(Koniec_Projekt)),IFERROR(IF(LataProjekcji=$F2448,ROUND($D2446,0),ROUND(K2445*$E2447,0)),0),0)</f>
        <v>0</v>
      </c>
      <c r="L2447" s="5">
        <f ca="1">IF(AND($G2446,NOT(ISTEXT($G2445)),ISNUMBER(Poczatek),ISNUMBER(Koniec_Projekt)),IFERROR(IF(LataProjekcji=$F2448,ROUND($D2446-SUM(K2447:$K2447),0),ROUND(L2445*$E2447,0)),0),0)</f>
        <v>0</v>
      </c>
      <c r="M2447" s="5">
        <f ca="1">IF(AND($G2446,NOT(ISTEXT($G2445)),ISNUMBER(Poczatek),ISNUMBER(Koniec_Projekt)),IFERROR(IF(LataProjekcji=$F2448,ROUND($D2446-SUM($K2447:L2447),0),ROUND(M2445*$E2447,0)),0),0)</f>
        <v>0</v>
      </c>
      <c r="N2447" s="5">
        <f ca="1">IF(AND($G2446,NOT(ISTEXT($G2445)),ISNUMBER(Poczatek),ISNUMBER(Koniec_Projekt)),IFERROR(IF(LataProjekcji=$F2448,ROUND($D2446-SUM($K2447:M2447),0),ROUND(N2445*$E2447,0)),0),0)</f>
        <v>0</v>
      </c>
      <c r="O2447" s="5">
        <f ca="1">IF(AND($G2446,NOT(ISTEXT($G2445)),ISNUMBER(Poczatek),ISNUMBER(Koniec_Projekt)),IFERROR(IF(LataProjekcji=$F2448,ROUND($D2446-SUM($K2447:N2447),0),ROUND(O2445*$E2447,0)),0),0)</f>
        <v>0</v>
      </c>
      <c r="P2447" s="5">
        <f ca="1">IF(AND($G2446,NOT(ISTEXT($G2445)),ISNUMBER(Poczatek),ISNUMBER(Koniec_Projekt)),IFERROR(IF(LataProjekcji=$F2448,ROUND($D2446-SUM($K2447:O2447),0),ROUND(P2445*$E2447,0)),0),0)</f>
        <v>0</v>
      </c>
      <c r="Q2447" s="5">
        <f ca="1">IF(AND($G2446,NOT(ISTEXT($G2445)),ISNUMBER(Poczatek),ISNUMBER(Koniec_Projekt)),IFERROR(IF(LataProjekcji=$F2448,ROUND($D2446-SUM($K2447:P2447),0),ROUND(Q2445*$E2447,0)),0),0)</f>
        <v>0</v>
      </c>
      <c r="R2447" s="5">
        <f ca="1">IF(AND($G2446,NOT(ISTEXT($G2445)),ISNUMBER(Poczatek),ISNUMBER(Koniec_Projekt)),IFERROR(IF(LataProjekcji=$F2448,ROUND($D2446-SUM($K2447:Q2447),0),ROUND(R2445*$E2447,0)),0),0)</f>
        <v>0</v>
      </c>
      <c r="S2447" s="5">
        <f ca="1">IF(AND($G2446,NOT(ISTEXT($G2445)),ISNUMBER(Poczatek),ISNUMBER(Koniec_Projekt)),IFERROR(IF(LataProjekcji=$F2448,ROUND($D2446-SUM($K2447:R2447),0),ROUND(S2445*$E2447,0)),0),0)</f>
        <v>0</v>
      </c>
      <c r="T2447" s="5">
        <f ca="1">IF(AND($G2446,NOT(ISTEXT($G2445)),ISNUMBER(Poczatek),ISNUMBER(Koniec_Projekt)),IFERROR(IF(LataProjekcji=$F2448,ROUND($D2446-SUM($K2447:S2447),0),ROUND(T2445*$E2447,0)),0),0)</f>
        <v>0</v>
      </c>
      <c r="U2447" s="5">
        <f ca="1">IF(AND($G2446,NOT(ISTEXT($G2445)),ISNUMBER(Poczatek),ISNUMBER(Koniec_Projekt)),IFERROR(IF(LataProjekcji=$F2448,ROUND($D2446-SUM($K2447:T2447),0),ROUND(U2445*$E2447,0)),0),0)</f>
        <v>0</v>
      </c>
      <c r="V2447" s="5">
        <f ca="1">IF(AND($G2446,NOT(ISTEXT($G2445)),ISNUMBER(Poczatek),ISNUMBER(Koniec_Projekt)),IFERROR(IF(LataProjekcji=$F2448,ROUND($D2446-SUM($K2447:U2447),0),ROUND(V2445*$E2447,0)),0),0)</f>
        <v>0</v>
      </c>
      <c r="W2447" s="5">
        <f ca="1">IF(AND($G2446,NOT(ISTEXT($G2445)),ISNUMBER(Poczatek),ISNUMBER(Koniec_Projekt)),IFERROR(IF(LataProjekcji=$F2448,ROUND($D2446-SUM($K2447:V2447),0),ROUND(W2445*$E2447,0)),0),0)</f>
        <v>0</v>
      </c>
      <c r="X2447" s="5">
        <f ca="1">IF(AND($G2446,NOT(ISTEXT($G2445)),ISNUMBER(Poczatek),ISNUMBER(Koniec_Projekt)),IFERROR(IF(LataProjekcji=$F2448,ROUND($D2446-SUM($K2447:W2447),0),ROUND(X2445*$E2447,0)),0),0)</f>
        <v>0</v>
      </c>
      <c r="Y2447" s="5">
        <f ca="1">IF(AND($G2446,NOT(ISTEXT($G2445)),ISNUMBER(Poczatek),ISNUMBER(Koniec_Projekt)),IFERROR(IF(LataProjekcji=$F2448,ROUND($D2446-SUM($K2447:X2447),0),ROUND(Y2445*$E2447,0)),0),0)</f>
        <v>0</v>
      </c>
      <c r="Z2447" s="5">
        <f ca="1">IF(AND($G2446,NOT(ISTEXT($G2445)),ISNUMBER(Poczatek),ISNUMBER(Koniec_Projekt)),IFERROR(IF(LataProjekcji=$F2448,ROUND($D2446-SUM($K2447:Y2447),0),ROUND(Z2445*$E2447,0)),0),0)</f>
        <v>0</v>
      </c>
      <c r="AA2447" s="5">
        <f ca="1">IF(AND($G2446,NOT(ISTEXT($G2445)),ISNUMBER(Poczatek),ISNUMBER(Koniec_Projekt)),IFERROR(IF(LataProjekcji=$F2448,ROUND($D2446-SUM($K2447:Z2447),0),ROUND(AA2445*$E2447,0)),0),0)</f>
        <v>0</v>
      </c>
      <c r="AB2447" s="5">
        <f ca="1">IF(AND($G2446,NOT(ISTEXT($G2445)),ISNUMBER(Poczatek),ISNUMBER(Koniec_Projekt)),IFERROR(IF(LataProjekcji=$F2448,ROUND($D2446-SUM($K2447:AA2447),0),ROUND(AB2445*$E2447,0)),0),0)</f>
        <v>0</v>
      </c>
      <c r="AC2447" s="5">
        <f ca="1">IF(AND($G2446,NOT(ISTEXT($G2445)),ISNUMBER(Poczatek),ISNUMBER(Koniec_Projekt)),IFERROR(IF(LataProjekcji=$F2448,ROUND($D2446-SUM($K2447:AB2447),0),ROUND(AC2445*$E2447,0)),0),0)</f>
        <v>0</v>
      </c>
      <c r="AD2447" s="5">
        <f ca="1">IF(AND($G2446,NOT(ISTEXT($G2445)),ISNUMBER(Poczatek),ISNUMBER(Koniec_Projekt)),IFERROR(IF(LataProjekcji=$F2448,ROUND($D2446-SUM($K2447:AC2447),0),ROUND(AD2445*$E2447,0)),0),0)</f>
        <v>0</v>
      </c>
      <c r="AE2447" s="5">
        <f ca="1">IF(AND($G2446,NOT(ISTEXT($G2445)),ISNUMBER(Poczatek),ISNUMBER(Koniec_Projekt)),IFERROR(IF(LataProjekcji=$F2448,ROUND($D2446-SUM($K2447:AD2447),0),ROUND(AE2445*$E2447,0)),0),0)</f>
        <v>0</v>
      </c>
    </row>
    <row r="2448" spans="2:31" hidden="1">
      <c r="B2448" s="526" t="s">
        <v>751</v>
      </c>
      <c r="D2448" s="1">
        <f ca="1">IFERROR(ROUNDUP(D2446/E2447,0),0)</f>
        <v>0</v>
      </c>
      <c r="E2448" s="1">
        <f ca="1">IF(D2448=0,0,DATEDIF(DATE(D2445,E2445,1),DATE(F2447,G2447,1),"m"))</f>
        <v>0</v>
      </c>
      <c r="F2448" s="1" t="str">
        <f ca="1">IFERROR(YEAR(G2445),"brak daty")</f>
        <v>brak daty</v>
      </c>
      <c r="G2448" s="1" t="str">
        <f ca="1">IFERROR(MONTH(G2445),"brak daty")</f>
        <v>brak daty</v>
      </c>
      <c r="H2448" s="5"/>
      <c r="I2448" s="1" t="s">
        <v>425</v>
      </c>
      <c r="K2448" s="5">
        <f ca="1">IF(AND($G2446,NOT(ISTEXT($G2445)),ISNUMBER(Poczatek),ISNUMBER(Koniec_Projekt)),IFERROR(IF(LataProjekcji=$F2447,IF(AND($G2447=$G2448,$F2447=$F2448),ROUND($D2446-SUM($K2448),0),ROUND(K2446*$E2447,0)),IF(LataProjekcji&gt;$F2447,0,ROUND(K2446*$E2447,0))),0),0)</f>
        <v>0</v>
      </c>
      <c r="L2448" s="5">
        <f ca="1">IF(AND($G2446,NOT(ISTEXT($G2445)),ISNUMBER(Poczatek),ISNUMBER(Koniec_Projekt)),IFERROR(IF(LataProjekcji=$F2447,IF(AND($G2447=$G2448,$F2447=$F2448),ROUND($D2446-SUM($K2448:K2448),0),ROUND(L2446*$E2447,0)),IF(LataProjekcji&gt;$F2447,0,ROUND(L2446*$E2447,0))),0),0)</f>
        <v>0</v>
      </c>
      <c r="M2448" s="5">
        <f ca="1">IF(AND($G2446,NOT(ISTEXT($G2445)),ISNUMBER(Poczatek),ISNUMBER(Koniec_Projekt)),IFERROR(IF(LataProjekcji=$F2447,IF(AND($G2447=$G2448,$F2447=$F2448),ROUND($D2446-SUM($K2448:L2448),0),ROUND(M2446*$E2447,0)),IF(LataProjekcji&gt;$F2447,0,ROUND(M2446*$E2447,0))),0),0)</f>
        <v>0</v>
      </c>
      <c r="N2448" s="5">
        <f ca="1">IF(AND($G2446,NOT(ISTEXT($G2445)),ISNUMBER(Poczatek),ISNUMBER(Koniec_Projekt)),IFERROR(IF(LataProjekcji=$F2447,IF(AND($G2447=$G2448,$F2447=$F2448),ROUND($D2446-SUM($K2448:M2448),0),ROUND(N2446*$E2447,0)),IF(LataProjekcji&gt;$F2447,0,ROUND(N2446*$E2447,0))),0),0)</f>
        <v>0</v>
      </c>
      <c r="O2448" s="5">
        <f ca="1">IF(AND($G2446,NOT(ISTEXT($G2445)),ISNUMBER(Poczatek),ISNUMBER(Koniec_Projekt)),IFERROR(IF(LataProjekcji=$F2447,IF(AND($G2447=$G2448,$F2447=$F2448),ROUND($D2446-SUM($K2448:N2448),0),ROUND(O2446*$E2447,0)),IF(LataProjekcji&gt;$F2447,0,ROUND(O2446*$E2447,0))),0),0)</f>
        <v>0</v>
      </c>
      <c r="P2448" s="5">
        <f ca="1">IF(AND($G2446,NOT(ISTEXT($G2445)),ISNUMBER(Poczatek),ISNUMBER(Koniec_Projekt)),IFERROR(IF(LataProjekcji=$F2447,IF(AND($G2447=$G2448,$F2447=$F2448),ROUND($D2446-SUM($K2448:O2448),0),ROUND(P2446*$E2447,0)),IF(LataProjekcji&gt;$F2447,0,ROUND(P2446*$E2447,0))),0),0)</f>
        <v>0</v>
      </c>
      <c r="Q2448" s="5">
        <f ca="1">IF(AND($G2446,NOT(ISTEXT($G2445)),ISNUMBER(Poczatek),ISNUMBER(Koniec_Projekt)),IFERROR(IF(LataProjekcji=$F2447,IF(AND($G2447=$G2448,$F2447=$F2448),ROUND($D2446-SUM($K2448:P2448),0),ROUND(Q2446*$E2447,0)),IF(LataProjekcji&gt;$F2447,0,ROUND(Q2446*$E2447,0))),0),0)</f>
        <v>0</v>
      </c>
      <c r="R2448" s="5">
        <f ca="1">IF(AND($G2446,NOT(ISTEXT($G2445)),ISNUMBER(Poczatek),ISNUMBER(Koniec_Projekt)),IFERROR(IF(LataProjekcji=$F2447,IF(AND($G2447=$G2448,$F2447=$F2448),ROUND($D2446-SUM($K2448:Q2448),0),ROUND(R2446*$E2447,0)),IF(LataProjekcji&gt;$F2447,0,ROUND(R2446*$E2447,0))),0),0)</f>
        <v>0</v>
      </c>
      <c r="S2448" s="5">
        <f ca="1">IF(AND($G2446,NOT(ISTEXT($G2445)),ISNUMBER(Poczatek),ISNUMBER(Koniec_Projekt)),IFERROR(IF(LataProjekcji=$F2447,IF(AND($G2447=$G2448,$F2447=$F2448),ROUND($D2446-SUM($K2448:R2448),0),ROUND(S2446*$E2447,0)),IF(LataProjekcji&gt;$F2447,0,ROUND(S2446*$E2447,0))),0),0)</f>
        <v>0</v>
      </c>
      <c r="T2448" s="5">
        <f ca="1">IF(AND($G2446,NOT(ISTEXT($G2445)),ISNUMBER(Poczatek),ISNUMBER(Koniec_Projekt)),IFERROR(IF(LataProjekcji=$F2447,IF(AND($G2447=$G2448,$F2447=$F2448),ROUND($D2446-SUM($K2448:S2448),0),ROUND(T2446*$E2447,0)),IF(LataProjekcji&gt;$F2447,0,ROUND(T2446*$E2447,0))),0),0)</f>
        <v>0</v>
      </c>
      <c r="U2448" s="5">
        <f ca="1">IF(AND($G2446,NOT(ISTEXT($G2445)),ISNUMBER(Poczatek),ISNUMBER(Koniec_Projekt)),IFERROR(IF(LataProjekcji=$F2447,IF(AND($G2447=$G2448,$F2447=$F2448),ROUND($D2446-SUM($K2448:T2448),0),ROUND(U2446*$E2447,0)),IF(LataProjekcji&gt;$F2447,0,ROUND(U2446*$E2447,0))),0),0)</f>
        <v>0</v>
      </c>
      <c r="V2448" s="5">
        <f ca="1">IF(AND($G2446,NOT(ISTEXT($G2445)),ISNUMBER(Poczatek),ISNUMBER(Koniec_Projekt)),IFERROR(IF(LataProjekcji=$F2447,IF(AND($G2447=$G2448,$F2447=$F2448),ROUND($D2446-SUM($K2448:U2448),0),ROUND(V2446*$E2447,0)),IF(LataProjekcji&gt;$F2447,0,ROUND(V2446*$E2447,0))),0),0)</f>
        <v>0</v>
      </c>
      <c r="W2448" s="5">
        <f ca="1">IF(AND($G2446,NOT(ISTEXT($G2445)),ISNUMBER(Poczatek),ISNUMBER(Koniec_Projekt)),IFERROR(IF(LataProjekcji=$F2447,IF(AND($G2447=$G2448,$F2447=$F2448),ROUND($D2446-SUM($K2448:V2448),0),ROUND(W2446*$E2447,0)),IF(LataProjekcji&gt;$F2447,0,ROUND(W2446*$E2447,0))),0),0)</f>
        <v>0</v>
      </c>
      <c r="X2448" s="5">
        <f ca="1">IF(AND($G2446,NOT(ISTEXT($G2445)),ISNUMBER(Poczatek),ISNUMBER(Koniec_Projekt)),IFERROR(IF(LataProjekcji=$F2447,IF(AND($G2447=$G2448,$F2447=$F2448),ROUND($D2446-SUM($K2448:W2448),0),ROUND(X2446*$E2447,0)),IF(LataProjekcji&gt;$F2447,0,ROUND(X2446*$E2447,0))),0),0)</f>
        <v>0</v>
      </c>
      <c r="Y2448" s="5">
        <f ca="1">IF(AND($G2446,NOT(ISTEXT($G2445)),ISNUMBER(Poczatek),ISNUMBER(Koniec_Projekt)),IFERROR(IF(LataProjekcji=$F2447,IF(AND($G2447=$G2448,$F2447=$F2448),ROUND($D2446-SUM($K2448:X2448),0),ROUND(Y2446*$E2447,0)),IF(LataProjekcji&gt;$F2447,0,ROUND(Y2446*$E2447,0))),0),0)</f>
        <v>0</v>
      </c>
      <c r="Z2448" s="5">
        <f ca="1">IF(AND($G2446,NOT(ISTEXT($G2445)),ISNUMBER(Poczatek),ISNUMBER(Koniec_Projekt)),IFERROR(IF(LataProjekcji=$F2447,IF(AND($G2447=$G2448,$F2447=$F2448),ROUND($D2446-SUM($K2448:Y2448),0),ROUND(Z2446*$E2447,0)),IF(LataProjekcji&gt;$F2447,0,ROUND(Z2446*$E2447,0))),0),0)</f>
        <v>0</v>
      </c>
      <c r="AA2448" s="5">
        <f ca="1">IF(AND($G2446,NOT(ISTEXT($G2445)),ISNUMBER(Poczatek),ISNUMBER(Koniec_Projekt)),IFERROR(IF(LataProjekcji=$F2447,IF(AND($G2447=$G2448,$F2447=$F2448),ROUND($D2446-SUM($K2448:Z2448),0),ROUND(AA2446*$E2447,0)),IF(LataProjekcji&gt;$F2447,0,ROUND(AA2446*$E2447,0))),0),0)</f>
        <v>0</v>
      </c>
      <c r="AB2448" s="5">
        <f ca="1">IF(AND($G2446,NOT(ISTEXT($G2445)),ISNUMBER(Poczatek),ISNUMBER(Koniec_Projekt)),IFERROR(IF(LataProjekcji=$F2447,IF(AND($G2447=$G2448,$F2447=$F2448),ROUND($D2446-SUM($K2448:AA2448),0),ROUND(AB2446*$E2447,0)),IF(LataProjekcji&gt;$F2447,0,ROUND(AB2446*$E2447,0))),0),0)</f>
        <v>0</v>
      </c>
      <c r="AC2448" s="5">
        <f ca="1">IF(AND($G2446,NOT(ISTEXT($G2445)),ISNUMBER(Poczatek),ISNUMBER(Koniec_Projekt)),IFERROR(IF(LataProjekcji=$F2447,IF(AND($G2447=$G2448,$F2447=$F2448),ROUND($D2446-SUM($K2448:AB2448),0),ROUND(AC2446*$E2447,0)),IF(LataProjekcji&gt;$F2447,0,ROUND(AC2446*$E2447,0))),0),0)</f>
        <v>0</v>
      </c>
      <c r="AD2448" s="5">
        <f ca="1">IF(AND($G2446,NOT(ISTEXT($G2445)),ISNUMBER(Poczatek),ISNUMBER(Koniec_Projekt)),IFERROR(IF(LataProjekcji=$F2447,IF(AND($G2447=$G2448,$F2447=$F2448),ROUND($D2446-SUM($K2448:AC2448),0),ROUND(AD2446*$E2447,0)),IF(LataProjekcji&gt;$F2447,0,ROUND(AD2446*$E2447,0))),0),0)</f>
        <v>0</v>
      </c>
      <c r="AE2448" s="5">
        <f ca="1">IF(AND($G2446,NOT(ISTEXT($G2445)),ISNUMBER(Poczatek),ISNUMBER(Koniec_Projekt)),IFERROR(IF(LataProjekcji=$F2447,IF(AND($G2447=$G2448,$F2447=$F2448),ROUND($D2446-SUM($K2448:AD2448),0),ROUND(AE2446*$E2447,0)),IF(LataProjekcji&gt;$F2447,0,ROUND(AE2446*$E2447,0))),0),0)</f>
        <v>0</v>
      </c>
    </row>
    <row r="2449" spans="2:31" ht="12.5" hidden="1" thickBot="1">
      <c r="B2449" s="527" t="s">
        <v>865</v>
      </c>
      <c r="C2449" s="528"/>
      <c r="D2449" s="529">
        <f ca="1">IF(D2446&gt;10,ROUND((D2448-1)*E2447,0),E2447)</f>
        <v>0</v>
      </c>
      <c r="E2449" s="529">
        <f ca="1">D2446-D2449</f>
        <v>0</v>
      </c>
      <c r="F2449" s="528"/>
      <c r="G2449" s="669">
        <f ca="1">OFFSET($C$195,$D2444,0)</f>
        <v>0</v>
      </c>
      <c r="H2449" s="528"/>
      <c r="I2449" s="528"/>
      <c r="J2449" s="528"/>
      <c r="K2449" s="528"/>
      <c r="L2449" s="528"/>
      <c r="M2449" s="528"/>
      <c r="N2449" s="528"/>
      <c r="O2449" s="528"/>
      <c r="P2449" s="528"/>
      <c r="Q2449" s="528"/>
      <c r="R2449" s="528"/>
      <c r="S2449" s="528"/>
      <c r="T2449" s="528"/>
      <c r="U2449" s="528"/>
      <c r="V2449" s="528"/>
      <c r="W2449" s="528"/>
      <c r="X2449" s="528"/>
      <c r="Y2449" s="528"/>
      <c r="Z2449" s="528"/>
      <c r="AA2449" s="528"/>
      <c r="AB2449" s="528"/>
      <c r="AC2449" s="528"/>
      <c r="AD2449" s="528"/>
      <c r="AE2449" s="528"/>
    </row>
    <row r="2450" spans="2:31" ht="12.5" hidden="1" thickTop="1"/>
    <row r="2451" spans="2:31" ht="12.5" hidden="1" thickBot="1">
      <c r="B2451" s="530" t="str">
        <f ca="1">"nazwa ST: "&amp;B1258</f>
        <v>nazwa ST: 0</v>
      </c>
      <c r="C2451" s="530"/>
      <c r="D2451" s="531">
        <f>D1258</f>
        <v>12</v>
      </c>
      <c r="E2451" s="530"/>
      <c r="F2451" s="530"/>
      <c r="G2451" s="530"/>
      <c r="H2451" s="530"/>
      <c r="I2451" s="530"/>
      <c r="J2451" s="530"/>
      <c r="K2451" s="539" t="str">
        <f t="shared" ref="K2451:AE2451" si="3148">LataProjekcji</f>
        <v>Uzupełnij dane</v>
      </c>
      <c r="L2451" s="539" t="str">
        <f t="shared" si="3148"/>
        <v/>
      </c>
      <c r="M2451" s="539" t="str">
        <f t="shared" si="3148"/>
        <v/>
      </c>
      <c r="N2451" s="539" t="str">
        <f t="shared" si="3148"/>
        <v/>
      </c>
      <c r="O2451" s="539" t="str">
        <f t="shared" si="3148"/>
        <v/>
      </c>
      <c r="P2451" s="539" t="str">
        <f t="shared" si="3148"/>
        <v/>
      </c>
      <c r="Q2451" s="539" t="str">
        <f t="shared" si="3148"/>
        <v/>
      </c>
      <c r="R2451" s="539" t="str">
        <f t="shared" si="3148"/>
        <v/>
      </c>
      <c r="S2451" s="539" t="str">
        <f t="shared" si="3148"/>
        <v/>
      </c>
      <c r="T2451" s="539" t="str">
        <f t="shared" si="3148"/>
        <v/>
      </c>
      <c r="U2451" s="539" t="str">
        <f t="shared" si="3148"/>
        <v/>
      </c>
      <c r="V2451" s="539" t="str">
        <f t="shared" si="3148"/>
        <v/>
      </c>
      <c r="W2451" s="539" t="str">
        <f t="shared" si="3148"/>
        <v/>
      </c>
      <c r="X2451" s="539" t="str">
        <f t="shared" si="3148"/>
        <v/>
      </c>
      <c r="Y2451" s="539" t="str">
        <f t="shared" si="3148"/>
        <v/>
      </c>
      <c r="Z2451" s="539" t="str">
        <f t="shared" si="3148"/>
        <v/>
      </c>
      <c r="AA2451" s="539" t="str">
        <f t="shared" si="3148"/>
        <v/>
      </c>
      <c r="AB2451" s="539" t="str">
        <f t="shared" si="3148"/>
        <v/>
      </c>
      <c r="AC2451" s="539" t="str">
        <f t="shared" si="3148"/>
        <v/>
      </c>
      <c r="AD2451" s="539" t="str">
        <f t="shared" si="3148"/>
        <v/>
      </c>
      <c r="AE2451" s="539" t="str">
        <f t="shared" si="3148"/>
        <v/>
      </c>
    </row>
    <row r="2452" spans="2:31" hidden="1">
      <c r="B2452" s="526" t="s">
        <v>752</v>
      </c>
      <c r="D2452" s="1">
        <f ca="1">D1259</f>
        <v>1900</v>
      </c>
      <c r="E2452" s="1">
        <f ca="1">E1259</f>
        <v>1</v>
      </c>
      <c r="F2452" s="1">
        <f ca="1">IF(D2453&gt;10,F1259,1)</f>
        <v>1</v>
      </c>
      <c r="G2452" s="525" t="str">
        <f ca="1">IF(ISBLANK(OFFSET($E$195,$D2451,0)),"brak daty",IF(D2453&gt;10,EDATE(OFFSET($E$195,$D2451,0),D2455),DATE(D2452,E2452,1)))</f>
        <v>brak daty</v>
      </c>
      <c r="H2452" s="538" t="b">
        <f ca="1">SUM(K2452:AE2452)=D2455</f>
        <v>1</v>
      </c>
      <c r="I2452" s="1" t="s">
        <v>749</v>
      </c>
      <c r="K2452" s="5">
        <f ca="1">IF(AND($G2453,NOT(ISTEXT($G2452)),ISNUMBER(Poczatek),ISNUMBER(Koniec_Projekt)),IFERROR(IF($D2452=LataProjekcji,$F2452,IF($D2452&lt;LataProjekcji,IF((SUM(K2452)+12)&lt;$D2455,12,$D2455-SUM(K2452)),0)),0),0)</f>
        <v>0</v>
      </c>
      <c r="L2452" s="5">
        <f ca="1">IF(AND($G2453,NOT(ISTEXT($G2452)),ISNUMBER(Poczatek),ISNUMBER(Koniec_Projekt)),IFERROR(IF($D2452=LataProjekcji,$F2452,IF($D2452&lt;LataProjekcji,IF((SUM($K2452:K2452)+12)&lt;$D2455,12,$D2455-SUM($K2452:K2452)),0)),0),0)</f>
        <v>0</v>
      </c>
      <c r="M2452" s="5">
        <f ca="1">IF(AND($G2453,NOT(ISTEXT($G2452)),ISNUMBER(Poczatek),ISNUMBER(Koniec_Projekt)),IFERROR(IF($D2452=LataProjekcji,$F2452,IF($D2452&lt;LataProjekcji,IF((SUM($K2452:L2452)+12)&lt;$D2455,12,$D2455-SUM($K2452:L2452)),0)),0),0)</f>
        <v>0</v>
      </c>
      <c r="N2452" s="5">
        <f ca="1">IF(AND($G2453,NOT(ISTEXT($G2452)),ISNUMBER(Poczatek),ISNUMBER(Koniec_Projekt)),IFERROR(IF($D2452=LataProjekcji,$F2452,IF($D2452&lt;LataProjekcji,IF((SUM($K2452:M2452)+12)&lt;$D2455,12,$D2455-SUM($K2452:M2452)),0)),0),0)</f>
        <v>0</v>
      </c>
      <c r="O2452" s="5">
        <f ca="1">IF(AND($G2453,NOT(ISTEXT($G2452)),ISNUMBER(Poczatek),ISNUMBER(Koniec_Projekt)),IFERROR(IF($D2452=LataProjekcji,$F2452,IF($D2452&lt;LataProjekcji,IF((SUM($K2452:N2452)+12)&lt;$D2455,12,$D2455-SUM($K2452:N2452)),0)),0),0)</f>
        <v>0</v>
      </c>
      <c r="P2452" s="5">
        <f ca="1">IF(AND($G2453,NOT(ISTEXT($G2452)),ISNUMBER(Poczatek),ISNUMBER(Koniec_Projekt)),IFERROR(IF($D2452=LataProjekcji,$F2452,IF($D2452&lt;LataProjekcji,IF((SUM($K2452:O2452)+12)&lt;$D2455,12,$D2455-SUM($K2452:O2452)),0)),0),0)</f>
        <v>0</v>
      </c>
      <c r="Q2452" s="5">
        <f ca="1">IF(AND($G2453,NOT(ISTEXT($G2452)),ISNUMBER(Poczatek),ISNUMBER(Koniec_Projekt)),IFERROR(IF($D2452=LataProjekcji,$F2452,IF($D2452&lt;LataProjekcji,IF((SUM($K2452:P2452)+12)&lt;$D2455,12,$D2455-SUM($K2452:P2452)),0)),0),0)</f>
        <v>0</v>
      </c>
      <c r="R2452" s="5">
        <f ca="1">IF(AND($G2453,NOT(ISTEXT($G2452)),ISNUMBER(Poczatek),ISNUMBER(Koniec_Projekt)),IFERROR(IF($D2452=LataProjekcji,$F2452,IF($D2452&lt;LataProjekcji,IF((SUM($K2452:Q2452)+12)&lt;$D2455,12,$D2455-SUM($K2452:Q2452)),0)),0),0)</f>
        <v>0</v>
      </c>
      <c r="S2452" s="5">
        <f ca="1">IF(AND($G2453,NOT(ISTEXT($G2452)),ISNUMBER(Poczatek),ISNUMBER(Koniec_Projekt)),IFERROR(IF($D2452=LataProjekcji,$F2452,IF($D2452&lt;LataProjekcji,IF((SUM($K2452:R2452)+12)&lt;$D2455,12,$D2455-SUM($K2452:R2452)),0)),0),0)</f>
        <v>0</v>
      </c>
      <c r="T2452" s="5">
        <f ca="1">IF(AND($G2453,NOT(ISTEXT($G2452)),ISNUMBER(Poczatek),ISNUMBER(Koniec_Projekt)),IFERROR(IF($D2452=LataProjekcji,$F2452,IF($D2452&lt;LataProjekcji,IF((SUM($K2452:S2452)+12)&lt;$D2455,12,$D2455-SUM($K2452:S2452)),0)),0),0)</f>
        <v>0</v>
      </c>
      <c r="U2452" s="5">
        <f ca="1">IF(AND($G2453,NOT(ISTEXT($G2452)),ISNUMBER(Poczatek),ISNUMBER(Koniec_Projekt)),IFERROR(IF($D2452=LataProjekcji,$F2452,IF($D2452&lt;LataProjekcji,IF((SUM($K2452:T2452)+12)&lt;$D2455,12,$D2455-SUM($K2452:T2452)),0)),0),0)</f>
        <v>0</v>
      </c>
      <c r="V2452" s="5">
        <f ca="1">IF(AND($G2453,NOT(ISTEXT($G2452)),ISNUMBER(Poczatek),ISNUMBER(Koniec_Projekt)),IFERROR(IF($D2452=LataProjekcji,$F2452,IF($D2452&lt;LataProjekcji,IF((SUM($K2452:U2452)+12)&lt;$D2455,12,$D2455-SUM($K2452:U2452)),0)),0),0)</f>
        <v>0</v>
      </c>
      <c r="W2452" s="5">
        <f ca="1">IF(AND($G2453,NOT(ISTEXT($G2452)),ISNUMBER(Poczatek),ISNUMBER(Koniec_Projekt)),IFERROR(IF($D2452=LataProjekcji,$F2452,IF($D2452&lt;LataProjekcji,IF((SUM($K2452:V2452)+12)&lt;$D2455,12,$D2455-SUM($K2452:V2452)),0)),0),0)</f>
        <v>0</v>
      </c>
      <c r="X2452" s="5">
        <f ca="1">IF(AND($G2453,NOT(ISTEXT($G2452)),ISNUMBER(Poczatek),ISNUMBER(Koniec_Projekt)),IFERROR(IF($D2452=LataProjekcji,$F2452,IF($D2452&lt;LataProjekcji,IF((SUM($K2452:W2452)+12)&lt;$D2455,12,$D2455-SUM($K2452:W2452)),0)),0),0)</f>
        <v>0</v>
      </c>
      <c r="Y2452" s="5">
        <f ca="1">IF(AND($G2453,NOT(ISTEXT($G2452)),ISNUMBER(Poczatek),ISNUMBER(Koniec_Projekt)),IFERROR(IF($D2452=LataProjekcji,$F2452,IF($D2452&lt;LataProjekcji,IF((SUM($K2452:X2452)+12)&lt;$D2455,12,$D2455-SUM($K2452:X2452)),0)),0),0)</f>
        <v>0</v>
      </c>
      <c r="Z2452" s="5">
        <f ca="1">IF(AND($G2453,NOT(ISTEXT($G2452)),ISNUMBER(Poczatek),ISNUMBER(Koniec_Projekt)),IFERROR(IF($D2452=LataProjekcji,$F2452,IF($D2452&lt;LataProjekcji,IF((SUM($K2452:Y2452)+12)&lt;$D2455,12,$D2455-SUM($K2452:Y2452)),0)),0),0)</f>
        <v>0</v>
      </c>
      <c r="AA2452" s="5">
        <f ca="1">IF(AND($G2453,NOT(ISTEXT($G2452)),ISNUMBER(Poczatek),ISNUMBER(Koniec_Projekt)),IFERROR(IF($D2452=LataProjekcji,$F2452,IF($D2452&lt;LataProjekcji,IF((SUM($K2452:Z2452)+12)&lt;$D2455,12,$D2455-SUM($K2452:Z2452)),0)),0),0)</f>
        <v>0</v>
      </c>
      <c r="AB2452" s="5">
        <f ca="1">IF(AND($G2453,NOT(ISTEXT($G2452)),ISNUMBER(Poczatek),ISNUMBER(Koniec_Projekt)),IFERROR(IF($D2452=LataProjekcji,$F2452,IF($D2452&lt;LataProjekcji,IF((SUM($K2452:AA2452)+12)&lt;$D2455,12,$D2455-SUM($K2452:AA2452)),0)),0),0)</f>
        <v>0</v>
      </c>
      <c r="AC2452" s="5">
        <f ca="1">IF(AND($G2453,NOT(ISTEXT($G2452)),ISNUMBER(Poczatek),ISNUMBER(Koniec_Projekt)),IFERROR(IF($D2452=LataProjekcji,$F2452,IF($D2452&lt;LataProjekcji,IF((SUM($K2452:AB2452)+12)&lt;$D2455,12,$D2455-SUM($K2452:AB2452)),0)),0),0)</f>
        <v>0</v>
      </c>
      <c r="AD2452" s="5">
        <f ca="1">IF(AND($G2453,NOT(ISTEXT($G2452)),ISNUMBER(Poczatek),ISNUMBER(Koniec_Projekt)),IFERROR(IF($D2452=LataProjekcji,$F2452,IF($D2452&lt;LataProjekcji,IF((SUM($K2452:AC2452)+12)&lt;$D2455,12,$D2455-SUM($K2452:AC2452)),0)),0),0)</f>
        <v>0</v>
      </c>
      <c r="AE2452" s="5">
        <f ca="1">IF(AND($G2453,NOT(ISTEXT($G2452)),ISNUMBER(Poczatek),ISNUMBER(Koniec_Projekt)),IFERROR(IF($D2452=LataProjekcji,$F2452,IF($D2452&lt;LataProjekcji,IF((SUM($K2452:AD2452)+12)&lt;$D2455,12,$D2455-SUM($K2452:AD2452)),0)),0),0)</f>
        <v>0</v>
      </c>
    </row>
    <row r="2453" spans="2:31" hidden="1">
      <c r="B2453" s="526" t="s">
        <v>754</v>
      </c>
      <c r="D2453" s="5">
        <f ca="1">D1260</f>
        <v>0</v>
      </c>
      <c r="E2453" s="454">
        <f ca="1">E1260</f>
        <v>0</v>
      </c>
      <c r="F2453" s="454">
        <f ca="1">F1260</f>
        <v>0</v>
      </c>
      <c r="G2453" s="258" t="b">
        <f ca="1">NOT(ISBLANK(OFFSET($C$195,$D2451,0)))</f>
        <v>0</v>
      </c>
      <c r="H2453" s="538" t="b">
        <f ca="1">SUM(K2453:AE2453)=E2455</f>
        <v>1</v>
      </c>
      <c r="I2453" s="1" t="s">
        <v>750</v>
      </c>
      <c r="K2453" s="537">
        <f ca="1">IF(AND($G2453,NOT(ISTEXT($G2452)),ISNUMBER(Poczatek),ISNUMBER(Koniec_Projekt)),IFERROR(IF($D2452=LataProjekcji,IF($F2452&gt;$E2455,$E2455,$F2452),IF($D2455&gt;=$E2455,(IF($D2452&lt;LataProjekcji,IF((SUM(J2453:$K2453)+12)&lt;$E2455,12,$E2455-SUM(J2453:$K2453)),0)),(IF($D2452&lt;LataProjekcji,IF((SUM(J2453:$K2453)+12)&lt;$D2455,12,$D2455-SUM(J2453:$K2453)),0)))),0),0)</f>
        <v>0</v>
      </c>
      <c r="L2453" s="537">
        <f ca="1">IF(AND($G2453,NOT(ISTEXT($G2452)),ISNUMBER(Poczatek),ISNUMBER(Koniec_Projekt)),IFERROR(IF($D2452=LataProjekcji,IF($F2452&gt;$E2455,$E2455,$F2452),IF($D2455&gt;=$E2455,(IF($D2452&lt;LataProjekcji,IF((SUM($K2453:K2453)+12)&lt;$E2455,12,$E2455-SUM($K2453:K2453)),0)),(IF($D2452&lt;LataProjekcji,IF((SUM($K2453:K2453)+12)&lt;$D2455,12,$D2455-SUM($K2453:K2453)),0)))),0),0)</f>
        <v>0</v>
      </c>
      <c r="M2453" s="537">
        <f ca="1">IF(AND($G2453,NOT(ISTEXT($G2452)),ISNUMBER(Poczatek),ISNUMBER(Koniec_Projekt)),IFERROR(IF($D2452=LataProjekcji,IF($F2452&gt;$E2455,$E2455,$F2452),IF($D2455&gt;=$E2455,(IF($D2452&lt;LataProjekcji,IF((SUM($K2453:L2453)+12)&lt;$E2455,12,$E2455-SUM($K2453:L2453)),0)),(IF($D2452&lt;LataProjekcji,IF((SUM($K2453:L2453)+12)&lt;$D2455,12,$D2455-SUM($K2453:L2453)),0)))),0),0)</f>
        <v>0</v>
      </c>
      <c r="N2453" s="537">
        <f ca="1">IF(AND($G2453,NOT(ISTEXT($G2452)),ISNUMBER(Poczatek),ISNUMBER(Koniec_Projekt)),IFERROR(IF($D2452=LataProjekcji,IF($F2452&gt;$E2455,$E2455,$F2452),IF($D2455&gt;=$E2455,(IF($D2452&lt;LataProjekcji,IF((SUM($K2453:M2453)+12)&lt;$E2455,12,$E2455-SUM($K2453:M2453)),0)),(IF($D2452&lt;LataProjekcji,IF((SUM($K2453:M2453)+12)&lt;$D2455,12,$D2455-SUM($K2453:M2453)),0)))),0),0)</f>
        <v>0</v>
      </c>
      <c r="O2453" s="537">
        <f ca="1">IF(AND($G2453,NOT(ISTEXT($G2452)),ISNUMBER(Poczatek),ISNUMBER(Koniec_Projekt)),IFERROR(IF($D2452=LataProjekcji,IF($F2452&gt;$E2455,$E2455,$F2452),IF($D2455&gt;=$E2455,(IF($D2452&lt;LataProjekcji,IF((SUM($K2453:N2453)+12)&lt;$E2455,12,$E2455-SUM($K2453:N2453)),0)),(IF($D2452&lt;LataProjekcji,IF((SUM($K2453:N2453)+12)&lt;$D2455,12,$D2455-SUM($K2453:N2453)),0)))),0),0)</f>
        <v>0</v>
      </c>
      <c r="P2453" s="537">
        <f ca="1">IF(AND($G2453,NOT(ISTEXT($G2452)),ISNUMBER(Poczatek),ISNUMBER(Koniec_Projekt)),IFERROR(IF($D2452=LataProjekcji,IF($F2452&gt;$E2455,$E2455,$F2452),IF($D2455&gt;=$E2455,(IF($D2452&lt;LataProjekcji,IF((SUM($K2453:O2453)+12)&lt;$E2455,12,$E2455-SUM($K2453:O2453)),0)),(IF($D2452&lt;LataProjekcji,IF((SUM($K2453:O2453)+12)&lt;$D2455,12,$D2455-SUM($K2453:O2453)),0)))),0),0)</f>
        <v>0</v>
      </c>
      <c r="Q2453" s="537">
        <f ca="1">IF(AND($G2453,NOT(ISTEXT($G2452)),ISNUMBER(Poczatek),ISNUMBER(Koniec_Projekt)),IFERROR(IF($D2452=LataProjekcji,IF($F2452&gt;$E2455,$E2455,$F2452),IF($D2455&gt;=$E2455,(IF($D2452&lt;LataProjekcji,IF((SUM($K2453:P2453)+12)&lt;$E2455,12,$E2455-SUM($K2453:P2453)),0)),(IF($D2452&lt;LataProjekcji,IF((SUM($K2453:P2453)+12)&lt;$D2455,12,$D2455-SUM($K2453:P2453)),0)))),0),0)</f>
        <v>0</v>
      </c>
      <c r="R2453" s="537">
        <f ca="1">IF(AND($G2453,NOT(ISTEXT($G2452)),ISNUMBER(Poczatek),ISNUMBER(Koniec_Projekt)),IFERROR(IF($D2452=LataProjekcji,IF($F2452&gt;$E2455,$E2455,$F2452),IF($D2455&gt;=$E2455,(IF($D2452&lt;LataProjekcji,IF((SUM($K2453:Q2453)+12)&lt;$E2455,12,$E2455-SUM($K2453:Q2453)),0)),(IF($D2452&lt;LataProjekcji,IF((SUM($K2453:Q2453)+12)&lt;$D2455,12,$D2455-SUM($K2453:Q2453)),0)))),0),0)</f>
        <v>0</v>
      </c>
      <c r="S2453" s="537">
        <f ca="1">IF(AND($G2453,NOT(ISTEXT($G2452)),ISNUMBER(Poczatek),ISNUMBER(Koniec_Projekt)),IFERROR(IF($D2452=LataProjekcji,IF($F2452&gt;$E2455,$E2455,$F2452),IF($D2455&gt;=$E2455,(IF($D2452&lt;LataProjekcji,IF((SUM($K2453:R2453)+12)&lt;$E2455,12,$E2455-SUM($K2453:R2453)),0)),(IF($D2452&lt;LataProjekcji,IF((SUM($K2453:R2453)+12)&lt;$D2455,12,$D2455-SUM($K2453:R2453)),0)))),0),0)</f>
        <v>0</v>
      </c>
      <c r="T2453" s="537">
        <f ca="1">IF(AND($G2453,NOT(ISTEXT($G2452)),ISNUMBER(Poczatek),ISNUMBER(Koniec_Projekt)),IFERROR(IF($D2452=LataProjekcji,IF($F2452&gt;$E2455,$E2455,$F2452),IF($D2455&gt;=$E2455,(IF($D2452&lt;LataProjekcji,IF((SUM($K2453:S2453)+12)&lt;$E2455,12,$E2455-SUM($K2453:S2453)),0)),(IF($D2452&lt;LataProjekcji,IF((SUM($K2453:S2453)+12)&lt;$D2455,12,$D2455-SUM($K2453:S2453)),0)))),0),0)</f>
        <v>0</v>
      </c>
      <c r="U2453" s="537">
        <f ca="1">IF(AND($G2453,NOT(ISTEXT($G2452)),ISNUMBER(Poczatek),ISNUMBER(Koniec_Projekt)),IFERROR(IF($D2452=LataProjekcji,IF($F2452&gt;$E2455,$E2455,$F2452),IF($D2455&gt;=$E2455,(IF($D2452&lt;LataProjekcji,IF((SUM($K2453:T2453)+12)&lt;$E2455,12,$E2455-SUM($K2453:T2453)),0)),(IF($D2452&lt;LataProjekcji,IF((SUM($K2453:T2453)+12)&lt;$D2455,12,$D2455-SUM($K2453:T2453)),0)))),0),0)</f>
        <v>0</v>
      </c>
      <c r="V2453" s="537">
        <f ca="1">IF(AND($G2453,NOT(ISTEXT($G2452)),ISNUMBER(Poczatek),ISNUMBER(Koniec_Projekt)),IFERROR(IF($D2452=LataProjekcji,IF($F2452&gt;$E2455,$E2455,$F2452),IF($D2455&gt;=$E2455,(IF($D2452&lt;LataProjekcji,IF((SUM($K2453:U2453)+12)&lt;$E2455,12,$E2455-SUM($K2453:U2453)),0)),(IF($D2452&lt;LataProjekcji,IF((SUM($K2453:U2453)+12)&lt;$D2455,12,$D2455-SUM($K2453:U2453)),0)))),0),0)</f>
        <v>0</v>
      </c>
      <c r="W2453" s="537">
        <f ca="1">IF(AND($G2453,NOT(ISTEXT($G2452)),ISNUMBER(Poczatek),ISNUMBER(Koniec_Projekt)),IFERROR(IF($D2452=LataProjekcji,IF($F2452&gt;$E2455,$E2455,$F2452),IF($D2455&gt;=$E2455,(IF($D2452&lt;LataProjekcji,IF((SUM($K2453:V2453)+12)&lt;$E2455,12,$E2455-SUM($K2453:V2453)),0)),(IF($D2452&lt;LataProjekcji,IF((SUM($K2453:V2453)+12)&lt;$D2455,12,$D2455-SUM($K2453:V2453)),0)))),0),0)</f>
        <v>0</v>
      </c>
      <c r="X2453" s="537">
        <f ca="1">IF(AND($G2453,NOT(ISTEXT($G2452)),ISNUMBER(Poczatek),ISNUMBER(Koniec_Projekt)),IFERROR(IF($D2452=LataProjekcji,IF($F2452&gt;$E2455,$E2455,$F2452),IF($D2455&gt;=$E2455,(IF($D2452&lt;LataProjekcji,IF((SUM($K2453:W2453)+12)&lt;$E2455,12,$E2455-SUM($K2453:W2453)),0)),(IF($D2452&lt;LataProjekcji,IF((SUM($K2453:W2453)+12)&lt;$D2455,12,$D2455-SUM($K2453:W2453)),0)))),0),0)</f>
        <v>0</v>
      </c>
      <c r="Y2453" s="537">
        <f ca="1">IF(AND($G2453,NOT(ISTEXT($G2452)),ISNUMBER(Poczatek),ISNUMBER(Koniec_Projekt)),IFERROR(IF($D2452=LataProjekcji,IF($F2452&gt;$E2455,$E2455,$F2452),IF($D2455&gt;=$E2455,(IF($D2452&lt;LataProjekcji,IF((SUM($K2453:X2453)+12)&lt;$E2455,12,$E2455-SUM($K2453:X2453)),0)),(IF($D2452&lt;LataProjekcji,IF((SUM($K2453:X2453)+12)&lt;$D2455,12,$D2455-SUM($K2453:X2453)),0)))),0),0)</f>
        <v>0</v>
      </c>
      <c r="Z2453" s="537">
        <f ca="1">IF(AND($G2453,NOT(ISTEXT($G2452)),ISNUMBER(Poczatek),ISNUMBER(Koniec_Projekt)),IFERROR(IF($D2452=LataProjekcji,IF($F2452&gt;$E2455,$E2455,$F2452),IF($D2455&gt;=$E2455,(IF($D2452&lt;LataProjekcji,IF((SUM($K2453:Y2453)+12)&lt;$E2455,12,$E2455-SUM($K2453:Y2453)),0)),(IF($D2452&lt;LataProjekcji,IF((SUM($K2453:Y2453)+12)&lt;$D2455,12,$D2455-SUM($K2453:Y2453)),0)))),0),0)</f>
        <v>0</v>
      </c>
      <c r="AA2453" s="537">
        <f ca="1">IF(AND($G2453,NOT(ISTEXT($G2452)),ISNUMBER(Poczatek),ISNUMBER(Koniec_Projekt)),IFERROR(IF($D2452=LataProjekcji,IF($F2452&gt;$E2455,$E2455,$F2452),IF($D2455&gt;=$E2455,(IF($D2452&lt;LataProjekcji,IF((SUM($K2453:Z2453)+12)&lt;$E2455,12,$E2455-SUM($K2453:Z2453)),0)),(IF($D2452&lt;LataProjekcji,IF((SUM($K2453:Z2453)+12)&lt;$D2455,12,$D2455-SUM($K2453:Z2453)),0)))),0),0)</f>
        <v>0</v>
      </c>
      <c r="AB2453" s="537">
        <f ca="1">IF(AND($G2453,NOT(ISTEXT($G2452)),ISNUMBER(Poczatek),ISNUMBER(Koniec_Projekt)),IFERROR(IF($D2452=LataProjekcji,IF($F2452&gt;$E2455,$E2455,$F2452),IF($D2455&gt;=$E2455,(IF($D2452&lt;LataProjekcji,IF((SUM($K2453:AA2453)+12)&lt;$E2455,12,$E2455-SUM($K2453:AA2453)),0)),(IF($D2452&lt;LataProjekcji,IF((SUM($K2453:AA2453)+12)&lt;$D2455,12,$D2455-SUM($K2453:AA2453)),0)))),0),0)</f>
        <v>0</v>
      </c>
      <c r="AC2453" s="537">
        <f ca="1">IF(AND($G2453,NOT(ISTEXT($G2452)),ISNUMBER(Poczatek),ISNUMBER(Koniec_Projekt)),IFERROR(IF($D2452=LataProjekcji,IF($F2452&gt;$E2455,$E2455,$F2452),IF($D2455&gt;=$E2455,(IF($D2452&lt;LataProjekcji,IF((SUM($K2453:AB2453)+12)&lt;$E2455,12,$E2455-SUM($K2453:AB2453)),0)),(IF($D2452&lt;LataProjekcji,IF((SUM($K2453:AB2453)+12)&lt;$D2455,12,$D2455-SUM($K2453:AB2453)),0)))),0),0)</f>
        <v>0</v>
      </c>
      <c r="AD2453" s="537">
        <f ca="1">IF(AND($G2453,NOT(ISTEXT($G2452)),ISNUMBER(Poczatek),ISNUMBER(Koniec_Projekt)),IFERROR(IF($D2452=LataProjekcji,IF($F2452&gt;$E2455,$E2455,$F2452),IF($D2455&gt;=$E2455,(IF($D2452&lt;LataProjekcji,IF((SUM($K2453:AC2453)+12)&lt;$E2455,12,$E2455-SUM($K2453:AC2453)),0)),(IF($D2452&lt;LataProjekcji,IF((SUM($K2453:AC2453)+12)&lt;$D2455,12,$D2455-SUM($K2453:AC2453)),0)))),0),0)</f>
        <v>0</v>
      </c>
      <c r="AE2453" s="537">
        <f ca="1">IF(AND($G2453,NOT(ISTEXT($G2452)),ISNUMBER(Poczatek),ISNUMBER(Koniec_Projekt)),IFERROR(IF($D2452=LataProjekcji,IF($F2452&gt;$E2455,$E2455,$F2452),IF($D2455&gt;=$E2455,(IF($D2452&lt;LataProjekcji,IF((SUM($K2453:AD2453)+12)&lt;$E2455,12,$E2455-SUM($K2453:AD2453)),0)),(IF($D2452&lt;LataProjekcji,IF((SUM($K2453:AD2453)+12)&lt;$D2455,12,$D2455-SUM($K2453:AD2453)),0)))),0),0)</f>
        <v>0</v>
      </c>
    </row>
    <row r="2454" spans="2:31" hidden="1">
      <c r="B2454" s="526" t="s">
        <v>753</v>
      </c>
      <c r="D2454" s="454">
        <f ca="1">D1261</f>
        <v>0</v>
      </c>
      <c r="E2454" s="454">
        <f ca="1">IF(D2453&gt;10,ROUND(D2454/12,2),D2454)</f>
        <v>0</v>
      </c>
      <c r="F2454" s="524">
        <f>Koniec_Projekt</f>
        <v>0</v>
      </c>
      <c r="G2454" s="329">
        <f>Miesiac_Koniec_Projekt</f>
        <v>0</v>
      </c>
      <c r="H2454" s="538" t="b">
        <f ca="1">SUM(K2454:AE2454)=D2453</f>
        <v>1</v>
      </c>
      <c r="I2454" s="1" t="s">
        <v>713</v>
      </c>
      <c r="K2454" s="256">
        <f ca="1">IF(AND($G2453,NOT(ISTEXT($G2452)),ISNUMBER(Poczatek),ISNUMBER(Koniec_Projekt)),IFERROR(IF(LataProjekcji=$F2455,ROUND($D2453,0),ROUND(K2452*$E2454,0)),0),0)</f>
        <v>0</v>
      </c>
      <c r="L2454" s="5">
        <f ca="1">IF(AND($G2453,NOT(ISTEXT($G2452)),ISNUMBER(Poczatek),ISNUMBER(Koniec_Projekt)),IFERROR(IF(LataProjekcji=$F2455,ROUND($D2453-SUM(K2454:$K2454),0),ROUND(L2452*$E2454,0)),0),0)</f>
        <v>0</v>
      </c>
      <c r="M2454" s="5">
        <f ca="1">IF(AND($G2453,NOT(ISTEXT($G2452)),ISNUMBER(Poczatek),ISNUMBER(Koniec_Projekt)),IFERROR(IF(LataProjekcji=$F2455,ROUND($D2453-SUM($K2454:L2454),0),ROUND(M2452*$E2454,0)),0),0)</f>
        <v>0</v>
      </c>
      <c r="N2454" s="5">
        <f ca="1">IF(AND($G2453,NOT(ISTEXT($G2452)),ISNUMBER(Poczatek),ISNUMBER(Koniec_Projekt)),IFERROR(IF(LataProjekcji=$F2455,ROUND($D2453-SUM($K2454:M2454),0),ROUND(N2452*$E2454,0)),0),0)</f>
        <v>0</v>
      </c>
      <c r="O2454" s="5">
        <f ca="1">IF(AND($G2453,NOT(ISTEXT($G2452)),ISNUMBER(Poczatek),ISNUMBER(Koniec_Projekt)),IFERROR(IF(LataProjekcji=$F2455,ROUND($D2453-SUM($K2454:N2454),0),ROUND(O2452*$E2454,0)),0),0)</f>
        <v>0</v>
      </c>
      <c r="P2454" s="5">
        <f ca="1">IF(AND($G2453,NOT(ISTEXT($G2452)),ISNUMBER(Poczatek),ISNUMBER(Koniec_Projekt)),IFERROR(IF(LataProjekcji=$F2455,ROUND($D2453-SUM($K2454:O2454),0),ROUND(P2452*$E2454,0)),0),0)</f>
        <v>0</v>
      </c>
      <c r="Q2454" s="5">
        <f ca="1">IF(AND($G2453,NOT(ISTEXT($G2452)),ISNUMBER(Poczatek),ISNUMBER(Koniec_Projekt)),IFERROR(IF(LataProjekcji=$F2455,ROUND($D2453-SUM($K2454:P2454),0),ROUND(Q2452*$E2454,0)),0),0)</f>
        <v>0</v>
      </c>
      <c r="R2454" s="5">
        <f ca="1">IF(AND($G2453,NOT(ISTEXT($G2452)),ISNUMBER(Poczatek),ISNUMBER(Koniec_Projekt)),IFERROR(IF(LataProjekcji=$F2455,ROUND($D2453-SUM($K2454:Q2454),0),ROUND(R2452*$E2454,0)),0),0)</f>
        <v>0</v>
      </c>
      <c r="S2454" s="5">
        <f ca="1">IF(AND($G2453,NOT(ISTEXT($G2452)),ISNUMBER(Poczatek),ISNUMBER(Koniec_Projekt)),IFERROR(IF(LataProjekcji=$F2455,ROUND($D2453-SUM($K2454:R2454),0),ROUND(S2452*$E2454,0)),0),0)</f>
        <v>0</v>
      </c>
      <c r="T2454" s="5">
        <f ca="1">IF(AND($G2453,NOT(ISTEXT($G2452)),ISNUMBER(Poczatek),ISNUMBER(Koniec_Projekt)),IFERROR(IF(LataProjekcji=$F2455,ROUND($D2453-SUM($K2454:S2454),0),ROUND(T2452*$E2454,0)),0),0)</f>
        <v>0</v>
      </c>
      <c r="U2454" s="5">
        <f ca="1">IF(AND($G2453,NOT(ISTEXT($G2452)),ISNUMBER(Poczatek),ISNUMBER(Koniec_Projekt)),IFERROR(IF(LataProjekcji=$F2455,ROUND($D2453-SUM($K2454:T2454),0),ROUND(U2452*$E2454,0)),0),0)</f>
        <v>0</v>
      </c>
      <c r="V2454" s="5">
        <f ca="1">IF(AND($G2453,NOT(ISTEXT($G2452)),ISNUMBER(Poczatek),ISNUMBER(Koniec_Projekt)),IFERROR(IF(LataProjekcji=$F2455,ROUND($D2453-SUM($K2454:U2454),0),ROUND(V2452*$E2454,0)),0),0)</f>
        <v>0</v>
      </c>
      <c r="W2454" s="5">
        <f ca="1">IF(AND($G2453,NOT(ISTEXT($G2452)),ISNUMBER(Poczatek),ISNUMBER(Koniec_Projekt)),IFERROR(IF(LataProjekcji=$F2455,ROUND($D2453-SUM($K2454:V2454),0),ROUND(W2452*$E2454,0)),0),0)</f>
        <v>0</v>
      </c>
      <c r="X2454" s="5">
        <f ca="1">IF(AND($G2453,NOT(ISTEXT($G2452)),ISNUMBER(Poczatek),ISNUMBER(Koniec_Projekt)),IFERROR(IF(LataProjekcji=$F2455,ROUND($D2453-SUM($K2454:W2454),0),ROUND(X2452*$E2454,0)),0),0)</f>
        <v>0</v>
      </c>
      <c r="Y2454" s="5">
        <f ca="1">IF(AND($G2453,NOT(ISTEXT($G2452)),ISNUMBER(Poczatek),ISNUMBER(Koniec_Projekt)),IFERROR(IF(LataProjekcji=$F2455,ROUND($D2453-SUM($K2454:X2454),0),ROUND(Y2452*$E2454,0)),0),0)</f>
        <v>0</v>
      </c>
      <c r="Z2454" s="5">
        <f ca="1">IF(AND($G2453,NOT(ISTEXT($G2452)),ISNUMBER(Poczatek),ISNUMBER(Koniec_Projekt)),IFERROR(IF(LataProjekcji=$F2455,ROUND($D2453-SUM($K2454:Y2454),0),ROUND(Z2452*$E2454,0)),0),0)</f>
        <v>0</v>
      </c>
      <c r="AA2454" s="5">
        <f ca="1">IF(AND($G2453,NOT(ISTEXT($G2452)),ISNUMBER(Poczatek),ISNUMBER(Koniec_Projekt)),IFERROR(IF(LataProjekcji=$F2455,ROUND($D2453-SUM($K2454:Z2454),0),ROUND(AA2452*$E2454,0)),0),0)</f>
        <v>0</v>
      </c>
      <c r="AB2454" s="5">
        <f ca="1">IF(AND($G2453,NOT(ISTEXT($G2452)),ISNUMBER(Poczatek),ISNUMBER(Koniec_Projekt)),IFERROR(IF(LataProjekcji=$F2455,ROUND($D2453-SUM($K2454:AA2454),0),ROUND(AB2452*$E2454,0)),0),0)</f>
        <v>0</v>
      </c>
      <c r="AC2454" s="5">
        <f ca="1">IF(AND($G2453,NOT(ISTEXT($G2452)),ISNUMBER(Poczatek),ISNUMBER(Koniec_Projekt)),IFERROR(IF(LataProjekcji=$F2455,ROUND($D2453-SUM($K2454:AB2454),0),ROUND(AC2452*$E2454,0)),0),0)</f>
        <v>0</v>
      </c>
      <c r="AD2454" s="5">
        <f ca="1">IF(AND($G2453,NOT(ISTEXT($G2452)),ISNUMBER(Poczatek),ISNUMBER(Koniec_Projekt)),IFERROR(IF(LataProjekcji=$F2455,ROUND($D2453-SUM($K2454:AC2454),0),ROUND(AD2452*$E2454,0)),0),0)</f>
        <v>0</v>
      </c>
      <c r="AE2454" s="5">
        <f ca="1">IF(AND($G2453,NOT(ISTEXT($G2452)),ISNUMBER(Poczatek),ISNUMBER(Koniec_Projekt)),IFERROR(IF(LataProjekcji=$F2455,ROUND($D2453-SUM($K2454:AD2454),0),ROUND(AE2452*$E2454,0)),0),0)</f>
        <v>0</v>
      </c>
    </row>
    <row r="2455" spans="2:31" hidden="1">
      <c r="B2455" s="526" t="s">
        <v>751</v>
      </c>
      <c r="D2455" s="1">
        <f ca="1">IFERROR(ROUNDUP(D2453/E2454,0),0)</f>
        <v>0</v>
      </c>
      <c r="E2455" s="1">
        <f ca="1">IF(D2455=0,0,DATEDIF(DATE(D2452,E2452,1),DATE(F2454,G2454,1),"m"))</f>
        <v>0</v>
      </c>
      <c r="F2455" s="1" t="str">
        <f ca="1">IFERROR(YEAR(G2452),"brak daty")</f>
        <v>brak daty</v>
      </c>
      <c r="G2455" s="1" t="str">
        <f ca="1">IFERROR(MONTH(G2452),"brak daty")</f>
        <v>brak daty</v>
      </c>
      <c r="H2455" s="5"/>
      <c r="I2455" s="1" t="s">
        <v>425</v>
      </c>
      <c r="K2455" s="5">
        <f ca="1">IF(AND($G2453,NOT(ISTEXT($G2452)),ISNUMBER(Poczatek),ISNUMBER(Koniec_Projekt)),IFERROR(IF(LataProjekcji=$F2454,IF(AND($G2454=$G2455,$F2454=$F2455),ROUND($D2453-SUM($K2455),0),ROUND(K2453*$E2454,0)),IF(LataProjekcji&gt;$F2454,0,ROUND(K2453*$E2454,0))),0),0)</f>
        <v>0</v>
      </c>
      <c r="L2455" s="5">
        <f ca="1">IF(AND($G2453,NOT(ISTEXT($G2452)),ISNUMBER(Poczatek),ISNUMBER(Koniec_Projekt)),IFERROR(IF(LataProjekcji=$F2454,IF(AND($G2454=$G2455,$F2454=$F2455),ROUND($D2453-SUM($K2455:K2455),0),ROUND(L2453*$E2454,0)),IF(LataProjekcji&gt;$F2454,0,ROUND(L2453*$E2454,0))),0),0)</f>
        <v>0</v>
      </c>
      <c r="M2455" s="5">
        <f ca="1">IF(AND($G2453,NOT(ISTEXT($G2452)),ISNUMBER(Poczatek),ISNUMBER(Koniec_Projekt)),IFERROR(IF(LataProjekcji=$F2454,IF(AND($G2454=$G2455,$F2454=$F2455),ROUND($D2453-SUM($K2455:L2455),0),ROUND(M2453*$E2454,0)),IF(LataProjekcji&gt;$F2454,0,ROUND(M2453*$E2454,0))),0),0)</f>
        <v>0</v>
      </c>
      <c r="N2455" s="5">
        <f ca="1">IF(AND($G2453,NOT(ISTEXT($G2452)),ISNUMBER(Poczatek),ISNUMBER(Koniec_Projekt)),IFERROR(IF(LataProjekcji=$F2454,IF(AND($G2454=$G2455,$F2454=$F2455),ROUND($D2453-SUM($K2455:M2455),0),ROUND(N2453*$E2454,0)),IF(LataProjekcji&gt;$F2454,0,ROUND(N2453*$E2454,0))),0),0)</f>
        <v>0</v>
      </c>
      <c r="O2455" s="5">
        <f ca="1">IF(AND($G2453,NOT(ISTEXT($G2452)),ISNUMBER(Poczatek),ISNUMBER(Koniec_Projekt)),IFERROR(IF(LataProjekcji=$F2454,IF(AND($G2454=$G2455,$F2454=$F2455),ROUND($D2453-SUM($K2455:N2455),0),ROUND(O2453*$E2454,0)),IF(LataProjekcji&gt;$F2454,0,ROUND(O2453*$E2454,0))),0),0)</f>
        <v>0</v>
      </c>
      <c r="P2455" s="5">
        <f ca="1">IF(AND($G2453,NOT(ISTEXT($G2452)),ISNUMBER(Poczatek),ISNUMBER(Koniec_Projekt)),IFERROR(IF(LataProjekcji=$F2454,IF(AND($G2454=$G2455,$F2454=$F2455),ROUND($D2453-SUM($K2455:O2455),0),ROUND(P2453*$E2454,0)),IF(LataProjekcji&gt;$F2454,0,ROUND(P2453*$E2454,0))),0),0)</f>
        <v>0</v>
      </c>
      <c r="Q2455" s="5">
        <f ca="1">IF(AND($G2453,NOT(ISTEXT($G2452)),ISNUMBER(Poczatek),ISNUMBER(Koniec_Projekt)),IFERROR(IF(LataProjekcji=$F2454,IF(AND($G2454=$G2455,$F2454=$F2455),ROUND($D2453-SUM($K2455:P2455),0),ROUND(Q2453*$E2454,0)),IF(LataProjekcji&gt;$F2454,0,ROUND(Q2453*$E2454,0))),0),0)</f>
        <v>0</v>
      </c>
      <c r="R2455" s="5">
        <f ca="1">IF(AND($G2453,NOT(ISTEXT($G2452)),ISNUMBER(Poczatek),ISNUMBER(Koniec_Projekt)),IFERROR(IF(LataProjekcji=$F2454,IF(AND($G2454=$G2455,$F2454=$F2455),ROUND($D2453-SUM($K2455:Q2455),0),ROUND(R2453*$E2454,0)),IF(LataProjekcji&gt;$F2454,0,ROUND(R2453*$E2454,0))),0),0)</f>
        <v>0</v>
      </c>
      <c r="S2455" s="5">
        <f ca="1">IF(AND($G2453,NOT(ISTEXT($G2452)),ISNUMBER(Poczatek),ISNUMBER(Koniec_Projekt)),IFERROR(IF(LataProjekcji=$F2454,IF(AND($G2454=$G2455,$F2454=$F2455),ROUND($D2453-SUM($K2455:R2455),0),ROUND(S2453*$E2454,0)),IF(LataProjekcji&gt;$F2454,0,ROUND(S2453*$E2454,0))),0),0)</f>
        <v>0</v>
      </c>
      <c r="T2455" s="5">
        <f ca="1">IF(AND($G2453,NOT(ISTEXT($G2452)),ISNUMBER(Poczatek),ISNUMBER(Koniec_Projekt)),IFERROR(IF(LataProjekcji=$F2454,IF(AND($G2454=$G2455,$F2454=$F2455),ROUND($D2453-SUM($K2455:S2455),0),ROUND(T2453*$E2454,0)),IF(LataProjekcji&gt;$F2454,0,ROUND(T2453*$E2454,0))),0),0)</f>
        <v>0</v>
      </c>
      <c r="U2455" s="5">
        <f ca="1">IF(AND($G2453,NOT(ISTEXT($G2452)),ISNUMBER(Poczatek),ISNUMBER(Koniec_Projekt)),IFERROR(IF(LataProjekcji=$F2454,IF(AND($G2454=$G2455,$F2454=$F2455),ROUND($D2453-SUM($K2455:T2455),0),ROUND(U2453*$E2454,0)),IF(LataProjekcji&gt;$F2454,0,ROUND(U2453*$E2454,0))),0),0)</f>
        <v>0</v>
      </c>
      <c r="V2455" s="5">
        <f ca="1">IF(AND($G2453,NOT(ISTEXT($G2452)),ISNUMBER(Poczatek),ISNUMBER(Koniec_Projekt)),IFERROR(IF(LataProjekcji=$F2454,IF(AND($G2454=$G2455,$F2454=$F2455),ROUND($D2453-SUM($K2455:U2455),0),ROUND(V2453*$E2454,0)),IF(LataProjekcji&gt;$F2454,0,ROUND(V2453*$E2454,0))),0),0)</f>
        <v>0</v>
      </c>
      <c r="W2455" s="5">
        <f ca="1">IF(AND($G2453,NOT(ISTEXT($G2452)),ISNUMBER(Poczatek),ISNUMBER(Koniec_Projekt)),IFERROR(IF(LataProjekcji=$F2454,IF(AND($G2454=$G2455,$F2454=$F2455),ROUND($D2453-SUM($K2455:V2455),0),ROUND(W2453*$E2454,0)),IF(LataProjekcji&gt;$F2454,0,ROUND(W2453*$E2454,0))),0),0)</f>
        <v>0</v>
      </c>
      <c r="X2455" s="5">
        <f ca="1">IF(AND($G2453,NOT(ISTEXT($G2452)),ISNUMBER(Poczatek),ISNUMBER(Koniec_Projekt)),IFERROR(IF(LataProjekcji=$F2454,IF(AND($G2454=$G2455,$F2454=$F2455),ROUND($D2453-SUM($K2455:W2455),0),ROUND(X2453*$E2454,0)),IF(LataProjekcji&gt;$F2454,0,ROUND(X2453*$E2454,0))),0),0)</f>
        <v>0</v>
      </c>
      <c r="Y2455" s="5">
        <f ca="1">IF(AND($G2453,NOT(ISTEXT($G2452)),ISNUMBER(Poczatek),ISNUMBER(Koniec_Projekt)),IFERROR(IF(LataProjekcji=$F2454,IF(AND($G2454=$G2455,$F2454=$F2455),ROUND($D2453-SUM($K2455:X2455),0),ROUND(Y2453*$E2454,0)),IF(LataProjekcji&gt;$F2454,0,ROUND(Y2453*$E2454,0))),0),0)</f>
        <v>0</v>
      </c>
      <c r="Z2455" s="5">
        <f ca="1">IF(AND($G2453,NOT(ISTEXT($G2452)),ISNUMBER(Poczatek),ISNUMBER(Koniec_Projekt)),IFERROR(IF(LataProjekcji=$F2454,IF(AND($G2454=$G2455,$F2454=$F2455),ROUND($D2453-SUM($K2455:Y2455),0),ROUND(Z2453*$E2454,0)),IF(LataProjekcji&gt;$F2454,0,ROUND(Z2453*$E2454,0))),0),0)</f>
        <v>0</v>
      </c>
      <c r="AA2455" s="5">
        <f ca="1">IF(AND($G2453,NOT(ISTEXT($G2452)),ISNUMBER(Poczatek),ISNUMBER(Koniec_Projekt)),IFERROR(IF(LataProjekcji=$F2454,IF(AND($G2454=$G2455,$F2454=$F2455),ROUND($D2453-SUM($K2455:Z2455),0),ROUND(AA2453*$E2454,0)),IF(LataProjekcji&gt;$F2454,0,ROUND(AA2453*$E2454,0))),0),0)</f>
        <v>0</v>
      </c>
      <c r="AB2455" s="5">
        <f ca="1">IF(AND($G2453,NOT(ISTEXT($G2452)),ISNUMBER(Poczatek),ISNUMBER(Koniec_Projekt)),IFERROR(IF(LataProjekcji=$F2454,IF(AND($G2454=$G2455,$F2454=$F2455),ROUND($D2453-SUM($K2455:AA2455),0),ROUND(AB2453*$E2454,0)),IF(LataProjekcji&gt;$F2454,0,ROUND(AB2453*$E2454,0))),0),0)</f>
        <v>0</v>
      </c>
      <c r="AC2455" s="5">
        <f ca="1">IF(AND($G2453,NOT(ISTEXT($G2452)),ISNUMBER(Poczatek),ISNUMBER(Koniec_Projekt)),IFERROR(IF(LataProjekcji=$F2454,IF(AND($G2454=$G2455,$F2454=$F2455),ROUND($D2453-SUM($K2455:AB2455),0),ROUND(AC2453*$E2454,0)),IF(LataProjekcji&gt;$F2454,0,ROUND(AC2453*$E2454,0))),0),0)</f>
        <v>0</v>
      </c>
      <c r="AD2455" s="5">
        <f ca="1">IF(AND($G2453,NOT(ISTEXT($G2452)),ISNUMBER(Poczatek),ISNUMBER(Koniec_Projekt)),IFERROR(IF(LataProjekcji=$F2454,IF(AND($G2454=$G2455,$F2454=$F2455),ROUND($D2453-SUM($K2455:AC2455),0),ROUND(AD2453*$E2454,0)),IF(LataProjekcji&gt;$F2454,0,ROUND(AD2453*$E2454,0))),0),0)</f>
        <v>0</v>
      </c>
      <c r="AE2455" s="5">
        <f ca="1">IF(AND($G2453,NOT(ISTEXT($G2452)),ISNUMBER(Poczatek),ISNUMBER(Koniec_Projekt)),IFERROR(IF(LataProjekcji=$F2454,IF(AND($G2454=$G2455,$F2454=$F2455),ROUND($D2453-SUM($K2455:AD2455),0),ROUND(AE2453*$E2454,0)),IF(LataProjekcji&gt;$F2454,0,ROUND(AE2453*$E2454,0))),0),0)</f>
        <v>0</v>
      </c>
    </row>
    <row r="2456" spans="2:31" ht="12.5" hidden="1" thickBot="1">
      <c r="B2456" s="527" t="s">
        <v>865</v>
      </c>
      <c r="C2456" s="528"/>
      <c r="D2456" s="529">
        <f ca="1">IF(D2453&gt;10,ROUND((D2455-1)*E2454,0),E2454)</f>
        <v>0</v>
      </c>
      <c r="E2456" s="529">
        <f ca="1">D2453-D2456</f>
        <v>0</v>
      </c>
      <c r="F2456" s="528"/>
      <c r="G2456" s="669">
        <f ca="1">OFFSET($C$195,$D2451,0)</f>
        <v>0</v>
      </c>
      <c r="H2456" s="528"/>
      <c r="I2456" s="528"/>
      <c r="J2456" s="528"/>
      <c r="K2456" s="528"/>
      <c r="L2456" s="528"/>
      <c r="M2456" s="528"/>
      <c r="N2456" s="528"/>
      <c r="O2456" s="528"/>
      <c r="P2456" s="528"/>
      <c r="Q2456" s="528"/>
      <c r="R2456" s="528"/>
      <c r="S2456" s="528"/>
      <c r="T2456" s="528"/>
      <c r="U2456" s="528"/>
      <c r="V2456" s="528"/>
      <c r="W2456" s="528"/>
      <c r="X2456" s="528"/>
      <c r="Y2456" s="528"/>
      <c r="Z2456" s="528"/>
      <c r="AA2456" s="528"/>
      <c r="AB2456" s="528"/>
      <c r="AC2456" s="528"/>
      <c r="AD2456" s="528"/>
      <c r="AE2456" s="528"/>
    </row>
    <row r="2457" spans="2:31" ht="12.5" hidden="1" thickTop="1"/>
    <row r="2458" spans="2:31" ht="12.5" hidden="1" thickBot="1">
      <c r="B2458" s="530" t="str">
        <f ca="1">"nazwa ST: "&amp;B1265</f>
        <v>nazwa ST: 0</v>
      </c>
      <c r="C2458" s="530"/>
      <c r="D2458" s="531">
        <f>D1265</f>
        <v>13</v>
      </c>
      <c r="E2458" s="530"/>
      <c r="F2458" s="530"/>
      <c r="G2458" s="530"/>
      <c r="H2458" s="530"/>
      <c r="I2458" s="530"/>
      <c r="J2458" s="530"/>
      <c r="K2458" s="539" t="str">
        <f t="shared" ref="K2458:AE2458" si="3149">LataProjekcji</f>
        <v>Uzupełnij dane</v>
      </c>
      <c r="L2458" s="539" t="str">
        <f t="shared" si="3149"/>
        <v/>
      </c>
      <c r="M2458" s="539" t="str">
        <f t="shared" si="3149"/>
        <v/>
      </c>
      <c r="N2458" s="539" t="str">
        <f t="shared" si="3149"/>
        <v/>
      </c>
      <c r="O2458" s="539" t="str">
        <f t="shared" si="3149"/>
        <v/>
      </c>
      <c r="P2458" s="539" t="str">
        <f t="shared" si="3149"/>
        <v/>
      </c>
      <c r="Q2458" s="539" t="str">
        <f t="shared" si="3149"/>
        <v/>
      </c>
      <c r="R2458" s="539" t="str">
        <f t="shared" si="3149"/>
        <v/>
      </c>
      <c r="S2458" s="539" t="str">
        <f t="shared" si="3149"/>
        <v/>
      </c>
      <c r="T2458" s="539" t="str">
        <f t="shared" si="3149"/>
        <v/>
      </c>
      <c r="U2458" s="539" t="str">
        <f t="shared" si="3149"/>
        <v/>
      </c>
      <c r="V2458" s="539" t="str">
        <f t="shared" si="3149"/>
        <v/>
      </c>
      <c r="W2458" s="539" t="str">
        <f t="shared" si="3149"/>
        <v/>
      </c>
      <c r="X2458" s="539" t="str">
        <f t="shared" si="3149"/>
        <v/>
      </c>
      <c r="Y2458" s="539" t="str">
        <f t="shared" si="3149"/>
        <v/>
      </c>
      <c r="Z2458" s="539" t="str">
        <f t="shared" si="3149"/>
        <v/>
      </c>
      <c r="AA2458" s="539" t="str">
        <f t="shared" si="3149"/>
        <v/>
      </c>
      <c r="AB2458" s="539" t="str">
        <f t="shared" si="3149"/>
        <v/>
      </c>
      <c r="AC2458" s="539" t="str">
        <f t="shared" si="3149"/>
        <v/>
      </c>
      <c r="AD2458" s="539" t="str">
        <f t="shared" si="3149"/>
        <v/>
      </c>
      <c r="AE2458" s="539" t="str">
        <f t="shared" si="3149"/>
        <v/>
      </c>
    </row>
    <row r="2459" spans="2:31" hidden="1">
      <c r="B2459" s="526" t="s">
        <v>752</v>
      </c>
      <c r="D2459" s="1">
        <f ca="1">D1266</f>
        <v>1900</v>
      </c>
      <c r="E2459" s="1">
        <f ca="1">E1266</f>
        <v>1</v>
      </c>
      <c r="F2459" s="1">
        <f ca="1">IF(D2460&gt;10,F1266,1)</f>
        <v>1</v>
      </c>
      <c r="G2459" s="525" t="str">
        <f ca="1">IF(ISBLANK(OFFSET($E$195,$D2458,0)),"brak daty",IF(D2460&gt;10,EDATE(OFFSET($E$195,$D2458,0),D2462),DATE(D2459,E2459,1)))</f>
        <v>brak daty</v>
      </c>
      <c r="H2459" s="538" t="b">
        <f ca="1">SUM(K2459:AE2459)=D2462</f>
        <v>1</v>
      </c>
      <c r="I2459" s="1" t="s">
        <v>749</v>
      </c>
      <c r="K2459" s="5">
        <f ca="1">IF(AND($G2460,NOT(ISTEXT($G2459)),ISNUMBER(Poczatek),ISNUMBER(Koniec_Projekt)),IFERROR(IF($D2459=LataProjekcji,$F2459,IF($D2459&lt;LataProjekcji,IF((SUM(K2459)+12)&lt;$D2462,12,$D2462-SUM(K2459)),0)),0),0)</f>
        <v>0</v>
      </c>
      <c r="L2459" s="5">
        <f ca="1">IF(AND($G2460,NOT(ISTEXT($G2459)),ISNUMBER(Poczatek),ISNUMBER(Koniec_Projekt)),IFERROR(IF($D2459=LataProjekcji,$F2459,IF($D2459&lt;LataProjekcji,IF((SUM($K2459:K2459)+12)&lt;$D2462,12,$D2462-SUM($K2459:K2459)),0)),0),0)</f>
        <v>0</v>
      </c>
      <c r="M2459" s="5">
        <f ca="1">IF(AND($G2460,NOT(ISTEXT($G2459)),ISNUMBER(Poczatek),ISNUMBER(Koniec_Projekt)),IFERROR(IF($D2459=LataProjekcji,$F2459,IF($D2459&lt;LataProjekcji,IF((SUM($K2459:L2459)+12)&lt;$D2462,12,$D2462-SUM($K2459:L2459)),0)),0),0)</f>
        <v>0</v>
      </c>
      <c r="N2459" s="5">
        <f ca="1">IF(AND($G2460,NOT(ISTEXT($G2459)),ISNUMBER(Poczatek),ISNUMBER(Koniec_Projekt)),IFERROR(IF($D2459=LataProjekcji,$F2459,IF($D2459&lt;LataProjekcji,IF((SUM($K2459:M2459)+12)&lt;$D2462,12,$D2462-SUM($K2459:M2459)),0)),0),0)</f>
        <v>0</v>
      </c>
      <c r="O2459" s="5">
        <f ca="1">IF(AND($G2460,NOT(ISTEXT($G2459)),ISNUMBER(Poczatek),ISNUMBER(Koniec_Projekt)),IFERROR(IF($D2459=LataProjekcji,$F2459,IF($D2459&lt;LataProjekcji,IF((SUM($K2459:N2459)+12)&lt;$D2462,12,$D2462-SUM($K2459:N2459)),0)),0),0)</f>
        <v>0</v>
      </c>
      <c r="P2459" s="5">
        <f ca="1">IF(AND($G2460,NOT(ISTEXT($G2459)),ISNUMBER(Poczatek),ISNUMBER(Koniec_Projekt)),IFERROR(IF($D2459=LataProjekcji,$F2459,IF($D2459&lt;LataProjekcji,IF((SUM($K2459:O2459)+12)&lt;$D2462,12,$D2462-SUM($K2459:O2459)),0)),0),0)</f>
        <v>0</v>
      </c>
      <c r="Q2459" s="5">
        <f ca="1">IF(AND($G2460,NOT(ISTEXT($G2459)),ISNUMBER(Poczatek),ISNUMBER(Koniec_Projekt)),IFERROR(IF($D2459=LataProjekcji,$F2459,IF($D2459&lt;LataProjekcji,IF((SUM($K2459:P2459)+12)&lt;$D2462,12,$D2462-SUM($K2459:P2459)),0)),0),0)</f>
        <v>0</v>
      </c>
      <c r="R2459" s="5">
        <f ca="1">IF(AND($G2460,NOT(ISTEXT($G2459)),ISNUMBER(Poczatek),ISNUMBER(Koniec_Projekt)),IFERROR(IF($D2459=LataProjekcji,$F2459,IF($D2459&lt;LataProjekcji,IF((SUM($K2459:Q2459)+12)&lt;$D2462,12,$D2462-SUM($K2459:Q2459)),0)),0),0)</f>
        <v>0</v>
      </c>
      <c r="S2459" s="5">
        <f ca="1">IF(AND($G2460,NOT(ISTEXT($G2459)),ISNUMBER(Poczatek),ISNUMBER(Koniec_Projekt)),IFERROR(IF($D2459=LataProjekcji,$F2459,IF($D2459&lt;LataProjekcji,IF((SUM($K2459:R2459)+12)&lt;$D2462,12,$D2462-SUM($K2459:R2459)),0)),0),0)</f>
        <v>0</v>
      </c>
      <c r="T2459" s="5">
        <f ca="1">IF(AND($G2460,NOT(ISTEXT($G2459)),ISNUMBER(Poczatek),ISNUMBER(Koniec_Projekt)),IFERROR(IF($D2459=LataProjekcji,$F2459,IF($D2459&lt;LataProjekcji,IF((SUM($K2459:S2459)+12)&lt;$D2462,12,$D2462-SUM($K2459:S2459)),0)),0),0)</f>
        <v>0</v>
      </c>
      <c r="U2459" s="5">
        <f ca="1">IF(AND($G2460,NOT(ISTEXT($G2459)),ISNUMBER(Poczatek),ISNUMBER(Koniec_Projekt)),IFERROR(IF($D2459=LataProjekcji,$F2459,IF($D2459&lt;LataProjekcji,IF((SUM($K2459:T2459)+12)&lt;$D2462,12,$D2462-SUM($K2459:T2459)),0)),0),0)</f>
        <v>0</v>
      </c>
      <c r="V2459" s="5">
        <f ca="1">IF(AND($G2460,NOT(ISTEXT($G2459)),ISNUMBER(Poczatek),ISNUMBER(Koniec_Projekt)),IFERROR(IF($D2459=LataProjekcji,$F2459,IF($D2459&lt;LataProjekcji,IF((SUM($K2459:U2459)+12)&lt;$D2462,12,$D2462-SUM($K2459:U2459)),0)),0),0)</f>
        <v>0</v>
      </c>
      <c r="W2459" s="5">
        <f ca="1">IF(AND($G2460,NOT(ISTEXT($G2459)),ISNUMBER(Poczatek),ISNUMBER(Koniec_Projekt)),IFERROR(IF($D2459=LataProjekcji,$F2459,IF($D2459&lt;LataProjekcji,IF((SUM($K2459:V2459)+12)&lt;$D2462,12,$D2462-SUM($K2459:V2459)),0)),0),0)</f>
        <v>0</v>
      </c>
      <c r="X2459" s="5">
        <f ca="1">IF(AND($G2460,NOT(ISTEXT($G2459)),ISNUMBER(Poczatek),ISNUMBER(Koniec_Projekt)),IFERROR(IF($D2459=LataProjekcji,$F2459,IF($D2459&lt;LataProjekcji,IF((SUM($K2459:W2459)+12)&lt;$D2462,12,$D2462-SUM($K2459:W2459)),0)),0),0)</f>
        <v>0</v>
      </c>
      <c r="Y2459" s="5">
        <f ca="1">IF(AND($G2460,NOT(ISTEXT($G2459)),ISNUMBER(Poczatek),ISNUMBER(Koniec_Projekt)),IFERROR(IF($D2459=LataProjekcji,$F2459,IF($D2459&lt;LataProjekcji,IF((SUM($K2459:X2459)+12)&lt;$D2462,12,$D2462-SUM($K2459:X2459)),0)),0),0)</f>
        <v>0</v>
      </c>
      <c r="Z2459" s="5">
        <f ca="1">IF(AND($G2460,NOT(ISTEXT($G2459)),ISNUMBER(Poczatek),ISNUMBER(Koniec_Projekt)),IFERROR(IF($D2459=LataProjekcji,$F2459,IF($D2459&lt;LataProjekcji,IF((SUM($K2459:Y2459)+12)&lt;$D2462,12,$D2462-SUM($K2459:Y2459)),0)),0),0)</f>
        <v>0</v>
      </c>
      <c r="AA2459" s="5">
        <f ca="1">IF(AND($G2460,NOT(ISTEXT($G2459)),ISNUMBER(Poczatek),ISNUMBER(Koniec_Projekt)),IFERROR(IF($D2459=LataProjekcji,$F2459,IF($D2459&lt;LataProjekcji,IF((SUM($K2459:Z2459)+12)&lt;$D2462,12,$D2462-SUM($K2459:Z2459)),0)),0),0)</f>
        <v>0</v>
      </c>
      <c r="AB2459" s="5">
        <f ca="1">IF(AND($G2460,NOT(ISTEXT($G2459)),ISNUMBER(Poczatek),ISNUMBER(Koniec_Projekt)),IFERROR(IF($D2459=LataProjekcji,$F2459,IF($D2459&lt;LataProjekcji,IF((SUM($K2459:AA2459)+12)&lt;$D2462,12,$D2462-SUM($K2459:AA2459)),0)),0),0)</f>
        <v>0</v>
      </c>
      <c r="AC2459" s="5">
        <f ca="1">IF(AND($G2460,NOT(ISTEXT($G2459)),ISNUMBER(Poczatek),ISNUMBER(Koniec_Projekt)),IFERROR(IF($D2459=LataProjekcji,$F2459,IF($D2459&lt;LataProjekcji,IF((SUM($K2459:AB2459)+12)&lt;$D2462,12,$D2462-SUM($K2459:AB2459)),0)),0),0)</f>
        <v>0</v>
      </c>
      <c r="AD2459" s="5">
        <f ca="1">IF(AND($G2460,NOT(ISTEXT($G2459)),ISNUMBER(Poczatek),ISNUMBER(Koniec_Projekt)),IFERROR(IF($D2459=LataProjekcji,$F2459,IF($D2459&lt;LataProjekcji,IF((SUM($K2459:AC2459)+12)&lt;$D2462,12,$D2462-SUM($K2459:AC2459)),0)),0),0)</f>
        <v>0</v>
      </c>
      <c r="AE2459" s="5">
        <f ca="1">IF(AND($G2460,NOT(ISTEXT($G2459)),ISNUMBER(Poczatek),ISNUMBER(Koniec_Projekt)),IFERROR(IF($D2459=LataProjekcji,$F2459,IF($D2459&lt;LataProjekcji,IF((SUM($K2459:AD2459)+12)&lt;$D2462,12,$D2462-SUM($K2459:AD2459)),0)),0),0)</f>
        <v>0</v>
      </c>
    </row>
    <row r="2460" spans="2:31" hidden="1">
      <c r="B2460" s="526" t="s">
        <v>754</v>
      </c>
      <c r="D2460" s="5">
        <f ca="1">D1267</f>
        <v>0</v>
      </c>
      <c r="E2460" s="454">
        <f ca="1">E1267</f>
        <v>0</v>
      </c>
      <c r="F2460" s="454">
        <f ca="1">F1267</f>
        <v>0</v>
      </c>
      <c r="G2460" s="258" t="b">
        <f ca="1">NOT(ISBLANK(OFFSET($C$195,$D2458,0)))</f>
        <v>0</v>
      </c>
      <c r="H2460" s="538" t="b">
        <f ca="1">SUM(K2460:AE2460)=E2462</f>
        <v>1</v>
      </c>
      <c r="I2460" s="1" t="s">
        <v>750</v>
      </c>
      <c r="K2460" s="537">
        <f ca="1">IF(AND($G2460,NOT(ISTEXT($G2459)),ISNUMBER(Poczatek),ISNUMBER(Koniec_Projekt)),IFERROR(IF($D2459=LataProjekcji,IF($F2459&gt;$E2462,$E2462,$F2459),IF($D2462&gt;=$E2462,(IF($D2459&lt;LataProjekcji,IF((SUM(J2460:$K2460)+12)&lt;$E2462,12,$E2462-SUM(J2460:$K2460)),0)),(IF($D2459&lt;LataProjekcji,IF((SUM(J2460:$K2460)+12)&lt;$D2462,12,$D2462-SUM(J2460:$K2460)),0)))),0),0)</f>
        <v>0</v>
      </c>
      <c r="L2460" s="537">
        <f ca="1">IF(AND($G2460,NOT(ISTEXT($G2459)),ISNUMBER(Poczatek),ISNUMBER(Koniec_Projekt)),IFERROR(IF($D2459=LataProjekcji,IF($F2459&gt;$E2462,$E2462,$F2459),IF($D2462&gt;=$E2462,(IF($D2459&lt;LataProjekcji,IF((SUM($K2460:K2460)+12)&lt;$E2462,12,$E2462-SUM($K2460:K2460)),0)),(IF($D2459&lt;LataProjekcji,IF((SUM($K2460:K2460)+12)&lt;$D2462,12,$D2462-SUM($K2460:K2460)),0)))),0),0)</f>
        <v>0</v>
      </c>
      <c r="M2460" s="537">
        <f ca="1">IF(AND($G2460,NOT(ISTEXT($G2459)),ISNUMBER(Poczatek),ISNUMBER(Koniec_Projekt)),IFERROR(IF($D2459=LataProjekcji,IF($F2459&gt;$E2462,$E2462,$F2459),IF($D2462&gt;=$E2462,(IF($D2459&lt;LataProjekcji,IF((SUM($K2460:L2460)+12)&lt;$E2462,12,$E2462-SUM($K2460:L2460)),0)),(IF($D2459&lt;LataProjekcji,IF((SUM($K2460:L2460)+12)&lt;$D2462,12,$D2462-SUM($K2460:L2460)),0)))),0),0)</f>
        <v>0</v>
      </c>
      <c r="N2460" s="537">
        <f ca="1">IF(AND($G2460,NOT(ISTEXT($G2459)),ISNUMBER(Poczatek),ISNUMBER(Koniec_Projekt)),IFERROR(IF($D2459=LataProjekcji,IF($F2459&gt;$E2462,$E2462,$F2459),IF($D2462&gt;=$E2462,(IF($D2459&lt;LataProjekcji,IF((SUM($K2460:M2460)+12)&lt;$E2462,12,$E2462-SUM($K2460:M2460)),0)),(IF($D2459&lt;LataProjekcji,IF((SUM($K2460:M2460)+12)&lt;$D2462,12,$D2462-SUM($K2460:M2460)),0)))),0),0)</f>
        <v>0</v>
      </c>
      <c r="O2460" s="537">
        <f ca="1">IF(AND($G2460,NOT(ISTEXT($G2459)),ISNUMBER(Poczatek),ISNUMBER(Koniec_Projekt)),IFERROR(IF($D2459=LataProjekcji,IF($F2459&gt;$E2462,$E2462,$F2459),IF($D2462&gt;=$E2462,(IF($D2459&lt;LataProjekcji,IF((SUM($K2460:N2460)+12)&lt;$E2462,12,$E2462-SUM($K2460:N2460)),0)),(IF($D2459&lt;LataProjekcji,IF((SUM($K2460:N2460)+12)&lt;$D2462,12,$D2462-SUM($K2460:N2460)),0)))),0),0)</f>
        <v>0</v>
      </c>
      <c r="P2460" s="537">
        <f ca="1">IF(AND($G2460,NOT(ISTEXT($G2459)),ISNUMBER(Poczatek),ISNUMBER(Koniec_Projekt)),IFERROR(IF($D2459=LataProjekcji,IF($F2459&gt;$E2462,$E2462,$F2459),IF($D2462&gt;=$E2462,(IF($D2459&lt;LataProjekcji,IF((SUM($K2460:O2460)+12)&lt;$E2462,12,$E2462-SUM($K2460:O2460)),0)),(IF($D2459&lt;LataProjekcji,IF((SUM($K2460:O2460)+12)&lt;$D2462,12,$D2462-SUM($K2460:O2460)),0)))),0),0)</f>
        <v>0</v>
      </c>
      <c r="Q2460" s="537">
        <f ca="1">IF(AND($G2460,NOT(ISTEXT($G2459)),ISNUMBER(Poczatek),ISNUMBER(Koniec_Projekt)),IFERROR(IF($D2459=LataProjekcji,IF($F2459&gt;$E2462,$E2462,$F2459),IF($D2462&gt;=$E2462,(IF($D2459&lt;LataProjekcji,IF((SUM($K2460:P2460)+12)&lt;$E2462,12,$E2462-SUM($K2460:P2460)),0)),(IF($D2459&lt;LataProjekcji,IF((SUM($K2460:P2460)+12)&lt;$D2462,12,$D2462-SUM($K2460:P2460)),0)))),0),0)</f>
        <v>0</v>
      </c>
      <c r="R2460" s="537">
        <f ca="1">IF(AND($G2460,NOT(ISTEXT($G2459)),ISNUMBER(Poczatek),ISNUMBER(Koniec_Projekt)),IFERROR(IF($D2459=LataProjekcji,IF($F2459&gt;$E2462,$E2462,$F2459),IF($D2462&gt;=$E2462,(IF($D2459&lt;LataProjekcji,IF((SUM($K2460:Q2460)+12)&lt;$E2462,12,$E2462-SUM($K2460:Q2460)),0)),(IF($D2459&lt;LataProjekcji,IF((SUM($K2460:Q2460)+12)&lt;$D2462,12,$D2462-SUM($K2460:Q2460)),0)))),0),0)</f>
        <v>0</v>
      </c>
      <c r="S2460" s="537">
        <f ca="1">IF(AND($G2460,NOT(ISTEXT($G2459)),ISNUMBER(Poczatek),ISNUMBER(Koniec_Projekt)),IFERROR(IF($D2459=LataProjekcji,IF($F2459&gt;$E2462,$E2462,$F2459),IF($D2462&gt;=$E2462,(IF($D2459&lt;LataProjekcji,IF((SUM($K2460:R2460)+12)&lt;$E2462,12,$E2462-SUM($K2460:R2460)),0)),(IF($D2459&lt;LataProjekcji,IF((SUM($K2460:R2460)+12)&lt;$D2462,12,$D2462-SUM($K2460:R2460)),0)))),0),0)</f>
        <v>0</v>
      </c>
      <c r="T2460" s="537">
        <f ca="1">IF(AND($G2460,NOT(ISTEXT($G2459)),ISNUMBER(Poczatek),ISNUMBER(Koniec_Projekt)),IFERROR(IF($D2459=LataProjekcji,IF($F2459&gt;$E2462,$E2462,$F2459),IF($D2462&gt;=$E2462,(IF($D2459&lt;LataProjekcji,IF((SUM($K2460:S2460)+12)&lt;$E2462,12,$E2462-SUM($K2460:S2460)),0)),(IF($D2459&lt;LataProjekcji,IF((SUM($K2460:S2460)+12)&lt;$D2462,12,$D2462-SUM($K2460:S2460)),0)))),0),0)</f>
        <v>0</v>
      </c>
      <c r="U2460" s="537">
        <f ca="1">IF(AND($G2460,NOT(ISTEXT($G2459)),ISNUMBER(Poczatek),ISNUMBER(Koniec_Projekt)),IFERROR(IF($D2459=LataProjekcji,IF($F2459&gt;$E2462,$E2462,$F2459),IF($D2462&gt;=$E2462,(IF($D2459&lt;LataProjekcji,IF((SUM($K2460:T2460)+12)&lt;$E2462,12,$E2462-SUM($K2460:T2460)),0)),(IF($D2459&lt;LataProjekcji,IF((SUM($K2460:T2460)+12)&lt;$D2462,12,$D2462-SUM($K2460:T2460)),0)))),0),0)</f>
        <v>0</v>
      </c>
      <c r="V2460" s="537">
        <f ca="1">IF(AND($G2460,NOT(ISTEXT($G2459)),ISNUMBER(Poczatek),ISNUMBER(Koniec_Projekt)),IFERROR(IF($D2459=LataProjekcji,IF($F2459&gt;$E2462,$E2462,$F2459),IF($D2462&gt;=$E2462,(IF($D2459&lt;LataProjekcji,IF((SUM($K2460:U2460)+12)&lt;$E2462,12,$E2462-SUM($K2460:U2460)),0)),(IF($D2459&lt;LataProjekcji,IF((SUM($K2460:U2460)+12)&lt;$D2462,12,$D2462-SUM($K2460:U2460)),0)))),0),0)</f>
        <v>0</v>
      </c>
      <c r="W2460" s="537">
        <f ca="1">IF(AND($G2460,NOT(ISTEXT($G2459)),ISNUMBER(Poczatek),ISNUMBER(Koniec_Projekt)),IFERROR(IF($D2459=LataProjekcji,IF($F2459&gt;$E2462,$E2462,$F2459),IF($D2462&gt;=$E2462,(IF($D2459&lt;LataProjekcji,IF((SUM($K2460:V2460)+12)&lt;$E2462,12,$E2462-SUM($K2460:V2460)),0)),(IF($D2459&lt;LataProjekcji,IF((SUM($K2460:V2460)+12)&lt;$D2462,12,$D2462-SUM($K2460:V2460)),0)))),0),0)</f>
        <v>0</v>
      </c>
      <c r="X2460" s="537">
        <f ca="1">IF(AND($G2460,NOT(ISTEXT($G2459)),ISNUMBER(Poczatek),ISNUMBER(Koniec_Projekt)),IFERROR(IF($D2459=LataProjekcji,IF($F2459&gt;$E2462,$E2462,$F2459),IF($D2462&gt;=$E2462,(IF($D2459&lt;LataProjekcji,IF((SUM($K2460:W2460)+12)&lt;$E2462,12,$E2462-SUM($K2460:W2460)),0)),(IF($D2459&lt;LataProjekcji,IF((SUM($K2460:W2460)+12)&lt;$D2462,12,$D2462-SUM($K2460:W2460)),0)))),0),0)</f>
        <v>0</v>
      </c>
      <c r="Y2460" s="537">
        <f ca="1">IF(AND($G2460,NOT(ISTEXT($G2459)),ISNUMBER(Poczatek),ISNUMBER(Koniec_Projekt)),IFERROR(IF($D2459=LataProjekcji,IF($F2459&gt;$E2462,$E2462,$F2459),IF($D2462&gt;=$E2462,(IF($D2459&lt;LataProjekcji,IF((SUM($K2460:X2460)+12)&lt;$E2462,12,$E2462-SUM($K2460:X2460)),0)),(IF($D2459&lt;LataProjekcji,IF((SUM($K2460:X2460)+12)&lt;$D2462,12,$D2462-SUM($K2460:X2460)),0)))),0),0)</f>
        <v>0</v>
      </c>
      <c r="Z2460" s="537">
        <f ca="1">IF(AND($G2460,NOT(ISTEXT($G2459)),ISNUMBER(Poczatek),ISNUMBER(Koniec_Projekt)),IFERROR(IF($D2459=LataProjekcji,IF($F2459&gt;$E2462,$E2462,$F2459),IF($D2462&gt;=$E2462,(IF($D2459&lt;LataProjekcji,IF((SUM($K2460:Y2460)+12)&lt;$E2462,12,$E2462-SUM($K2460:Y2460)),0)),(IF($D2459&lt;LataProjekcji,IF((SUM($K2460:Y2460)+12)&lt;$D2462,12,$D2462-SUM($K2460:Y2460)),0)))),0),0)</f>
        <v>0</v>
      </c>
      <c r="AA2460" s="537">
        <f ca="1">IF(AND($G2460,NOT(ISTEXT($G2459)),ISNUMBER(Poczatek),ISNUMBER(Koniec_Projekt)),IFERROR(IF($D2459=LataProjekcji,IF($F2459&gt;$E2462,$E2462,$F2459),IF($D2462&gt;=$E2462,(IF($D2459&lt;LataProjekcji,IF((SUM($K2460:Z2460)+12)&lt;$E2462,12,$E2462-SUM($K2460:Z2460)),0)),(IF($D2459&lt;LataProjekcji,IF((SUM($K2460:Z2460)+12)&lt;$D2462,12,$D2462-SUM($K2460:Z2460)),0)))),0),0)</f>
        <v>0</v>
      </c>
      <c r="AB2460" s="537">
        <f ca="1">IF(AND($G2460,NOT(ISTEXT($G2459)),ISNUMBER(Poczatek),ISNUMBER(Koniec_Projekt)),IFERROR(IF($D2459=LataProjekcji,IF($F2459&gt;$E2462,$E2462,$F2459),IF($D2462&gt;=$E2462,(IF($D2459&lt;LataProjekcji,IF((SUM($K2460:AA2460)+12)&lt;$E2462,12,$E2462-SUM($K2460:AA2460)),0)),(IF($D2459&lt;LataProjekcji,IF((SUM($K2460:AA2460)+12)&lt;$D2462,12,$D2462-SUM($K2460:AA2460)),0)))),0),0)</f>
        <v>0</v>
      </c>
      <c r="AC2460" s="537">
        <f ca="1">IF(AND($G2460,NOT(ISTEXT($G2459)),ISNUMBER(Poczatek),ISNUMBER(Koniec_Projekt)),IFERROR(IF($D2459=LataProjekcji,IF($F2459&gt;$E2462,$E2462,$F2459),IF($D2462&gt;=$E2462,(IF($D2459&lt;LataProjekcji,IF((SUM($K2460:AB2460)+12)&lt;$E2462,12,$E2462-SUM($K2460:AB2460)),0)),(IF($D2459&lt;LataProjekcji,IF((SUM($K2460:AB2460)+12)&lt;$D2462,12,$D2462-SUM($K2460:AB2460)),0)))),0),0)</f>
        <v>0</v>
      </c>
      <c r="AD2460" s="537">
        <f ca="1">IF(AND($G2460,NOT(ISTEXT($G2459)),ISNUMBER(Poczatek),ISNUMBER(Koniec_Projekt)),IFERROR(IF($D2459=LataProjekcji,IF($F2459&gt;$E2462,$E2462,$F2459),IF($D2462&gt;=$E2462,(IF($D2459&lt;LataProjekcji,IF((SUM($K2460:AC2460)+12)&lt;$E2462,12,$E2462-SUM($K2460:AC2460)),0)),(IF($D2459&lt;LataProjekcji,IF((SUM($K2460:AC2460)+12)&lt;$D2462,12,$D2462-SUM($K2460:AC2460)),0)))),0),0)</f>
        <v>0</v>
      </c>
      <c r="AE2460" s="537">
        <f ca="1">IF(AND($G2460,NOT(ISTEXT($G2459)),ISNUMBER(Poczatek),ISNUMBER(Koniec_Projekt)),IFERROR(IF($D2459=LataProjekcji,IF($F2459&gt;$E2462,$E2462,$F2459),IF($D2462&gt;=$E2462,(IF($D2459&lt;LataProjekcji,IF((SUM($K2460:AD2460)+12)&lt;$E2462,12,$E2462-SUM($K2460:AD2460)),0)),(IF($D2459&lt;LataProjekcji,IF((SUM($K2460:AD2460)+12)&lt;$D2462,12,$D2462-SUM($K2460:AD2460)),0)))),0),0)</f>
        <v>0</v>
      </c>
    </row>
    <row r="2461" spans="2:31" hidden="1">
      <c r="B2461" s="526" t="s">
        <v>753</v>
      </c>
      <c r="D2461" s="454">
        <f ca="1">D1268</f>
        <v>0</v>
      </c>
      <c r="E2461" s="454">
        <f ca="1">IF(D2460&gt;10,ROUND(D2461/12,2),D2461)</f>
        <v>0</v>
      </c>
      <c r="F2461" s="524">
        <f>Koniec_Projekt</f>
        <v>0</v>
      </c>
      <c r="G2461" s="329">
        <f>Miesiac_Koniec_Projekt</f>
        <v>0</v>
      </c>
      <c r="H2461" s="538" t="b">
        <f ca="1">SUM(K2461:AE2461)=D2460</f>
        <v>1</v>
      </c>
      <c r="I2461" s="1" t="s">
        <v>713</v>
      </c>
      <c r="K2461" s="256">
        <f ca="1">IF(AND($G2460,NOT(ISTEXT($G2459)),ISNUMBER(Poczatek),ISNUMBER(Koniec_Projekt)),IFERROR(IF(LataProjekcji=$F2462,ROUND($D2460,0),ROUND(K2459*$E2461,0)),0),0)</f>
        <v>0</v>
      </c>
      <c r="L2461" s="5">
        <f ca="1">IF(AND($G2460,NOT(ISTEXT($G2459)),ISNUMBER(Poczatek),ISNUMBER(Koniec_Projekt)),IFERROR(IF(LataProjekcji=$F2462,ROUND($D2460-SUM(K2461:$K2461),0),ROUND(L2459*$E2461,0)),0),0)</f>
        <v>0</v>
      </c>
      <c r="M2461" s="5">
        <f ca="1">IF(AND($G2460,NOT(ISTEXT($G2459)),ISNUMBER(Poczatek),ISNUMBER(Koniec_Projekt)),IFERROR(IF(LataProjekcji=$F2462,ROUND($D2460-SUM($K2461:L2461),0),ROUND(M2459*$E2461,0)),0),0)</f>
        <v>0</v>
      </c>
      <c r="N2461" s="5">
        <f ca="1">IF(AND($G2460,NOT(ISTEXT($G2459)),ISNUMBER(Poczatek),ISNUMBER(Koniec_Projekt)),IFERROR(IF(LataProjekcji=$F2462,ROUND($D2460-SUM($K2461:M2461),0),ROUND(N2459*$E2461,0)),0),0)</f>
        <v>0</v>
      </c>
      <c r="O2461" s="5">
        <f ca="1">IF(AND($G2460,NOT(ISTEXT($G2459)),ISNUMBER(Poczatek),ISNUMBER(Koniec_Projekt)),IFERROR(IF(LataProjekcji=$F2462,ROUND($D2460-SUM($K2461:N2461),0),ROUND(O2459*$E2461,0)),0),0)</f>
        <v>0</v>
      </c>
      <c r="P2461" s="5">
        <f ca="1">IF(AND($G2460,NOT(ISTEXT($G2459)),ISNUMBER(Poczatek),ISNUMBER(Koniec_Projekt)),IFERROR(IF(LataProjekcji=$F2462,ROUND($D2460-SUM($K2461:O2461),0),ROUND(P2459*$E2461,0)),0),0)</f>
        <v>0</v>
      </c>
      <c r="Q2461" s="5">
        <f ca="1">IF(AND($G2460,NOT(ISTEXT($G2459)),ISNUMBER(Poczatek),ISNUMBER(Koniec_Projekt)),IFERROR(IF(LataProjekcji=$F2462,ROUND($D2460-SUM($K2461:P2461),0),ROUND(Q2459*$E2461,0)),0),0)</f>
        <v>0</v>
      </c>
      <c r="R2461" s="5">
        <f ca="1">IF(AND($G2460,NOT(ISTEXT($G2459)),ISNUMBER(Poczatek),ISNUMBER(Koniec_Projekt)),IFERROR(IF(LataProjekcji=$F2462,ROUND($D2460-SUM($K2461:Q2461),0),ROUND(R2459*$E2461,0)),0),0)</f>
        <v>0</v>
      </c>
      <c r="S2461" s="5">
        <f ca="1">IF(AND($G2460,NOT(ISTEXT($G2459)),ISNUMBER(Poczatek),ISNUMBER(Koniec_Projekt)),IFERROR(IF(LataProjekcji=$F2462,ROUND($D2460-SUM($K2461:R2461),0),ROUND(S2459*$E2461,0)),0),0)</f>
        <v>0</v>
      </c>
      <c r="T2461" s="5">
        <f ca="1">IF(AND($G2460,NOT(ISTEXT($G2459)),ISNUMBER(Poczatek),ISNUMBER(Koniec_Projekt)),IFERROR(IF(LataProjekcji=$F2462,ROUND($D2460-SUM($K2461:S2461),0),ROUND(T2459*$E2461,0)),0),0)</f>
        <v>0</v>
      </c>
      <c r="U2461" s="5">
        <f ca="1">IF(AND($G2460,NOT(ISTEXT($G2459)),ISNUMBER(Poczatek),ISNUMBER(Koniec_Projekt)),IFERROR(IF(LataProjekcji=$F2462,ROUND($D2460-SUM($K2461:T2461),0),ROUND(U2459*$E2461,0)),0),0)</f>
        <v>0</v>
      </c>
      <c r="V2461" s="5">
        <f ca="1">IF(AND($G2460,NOT(ISTEXT($G2459)),ISNUMBER(Poczatek),ISNUMBER(Koniec_Projekt)),IFERROR(IF(LataProjekcji=$F2462,ROUND($D2460-SUM($K2461:U2461),0),ROUND(V2459*$E2461,0)),0),0)</f>
        <v>0</v>
      </c>
      <c r="W2461" s="5">
        <f ca="1">IF(AND($G2460,NOT(ISTEXT($G2459)),ISNUMBER(Poczatek),ISNUMBER(Koniec_Projekt)),IFERROR(IF(LataProjekcji=$F2462,ROUND($D2460-SUM($K2461:V2461),0),ROUND(W2459*$E2461,0)),0),0)</f>
        <v>0</v>
      </c>
      <c r="X2461" s="5">
        <f ca="1">IF(AND($G2460,NOT(ISTEXT($G2459)),ISNUMBER(Poczatek),ISNUMBER(Koniec_Projekt)),IFERROR(IF(LataProjekcji=$F2462,ROUND($D2460-SUM($K2461:W2461),0),ROUND(X2459*$E2461,0)),0),0)</f>
        <v>0</v>
      </c>
      <c r="Y2461" s="5">
        <f ca="1">IF(AND($G2460,NOT(ISTEXT($G2459)),ISNUMBER(Poczatek),ISNUMBER(Koniec_Projekt)),IFERROR(IF(LataProjekcji=$F2462,ROUND($D2460-SUM($K2461:X2461),0),ROUND(Y2459*$E2461,0)),0),0)</f>
        <v>0</v>
      </c>
      <c r="Z2461" s="5">
        <f ca="1">IF(AND($G2460,NOT(ISTEXT($G2459)),ISNUMBER(Poczatek),ISNUMBER(Koniec_Projekt)),IFERROR(IF(LataProjekcji=$F2462,ROUND($D2460-SUM($K2461:Y2461),0),ROUND(Z2459*$E2461,0)),0),0)</f>
        <v>0</v>
      </c>
      <c r="AA2461" s="5">
        <f ca="1">IF(AND($G2460,NOT(ISTEXT($G2459)),ISNUMBER(Poczatek),ISNUMBER(Koniec_Projekt)),IFERROR(IF(LataProjekcji=$F2462,ROUND($D2460-SUM($K2461:Z2461),0),ROUND(AA2459*$E2461,0)),0),0)</f>
        <v>0</v>
      </c>
      <c r="AB2461" s="5">
        <f ca="1">IF(AND($G2460,NOT(ISTEXT($G2459)),ISNUMBER(Poczatek),ISNUMBER(Koniec_Projekt)),IFERROR(IF(LataProjekcji=$F2462,ROUND($D2460-SUM($K2461:AA2461),0),ROUND(AB2459*$E2461,0)),0),0)</f>
        <v>0</v>
      </c>
      <c r="AC2461" s="5">
        <f ca="1">IF(AND($G2460,NOT(ISTEXT($G2459)),ISNUMBER(Poczatek),ISNUMBER(Koniec_Projekt)),IFERROR(IF(LataProjekcji=$F2462,ROUND($D2460-SUM($K2461:AB2461),0),ROUND(AC2459*$E2461,0)),0),0)</f>
        <v>0</v>
      </c>
      <c r="AD2461" s="5">
        <f ca="1">IF(AND($G2460,NOT(ISTEXT($G2459)),ISNUMBER(Poczatek),ISNUMBER(Koniec_Projekt)),IFERROR(IF(LataProjekcji=$F2462,ROUND($D2460-SUM($K2461:AC2461),0),ROUND(AD2459*$E2461,0)),0),0)</f>
        <v>0</v>
      </c>
      <c r="AE2461" s="5">
        <f ca="1">IF(AND($G2460,NOT(ISTEXT($G2459)),ISNUMBER(Poczatek),ISNUMBER(Koniec_Projekt)),IFERROR(IF(LataProjekcji=$F2462,ROUND($D2460-SUM($K2461:AD2461),0),ROUND(AE2459*$E2461,0)),0),0)</f>
        <v>0</v>
      </c>
    </row>
    <row r="2462" spans="2:31" hidden="1">
      <c r="B2462" s="526" t="s">
        <v>751</v>
      </c>
      <c r="D2462" s="1">
        <f ca="1">IFERROR(ROUNDUP(D2460/E2461,0),0)</f>
        <v>0</v>
      </c>
      <c r="E2462" s="1">
        <f ca="1">IF(D2462=0,0,DATEDIF(DATE(D2459,E2459,1),DATE(F2461,G2461,1),"m"))</f>
        <v>0</v>
      </c>
      <c r="F2462" s="1" t="str">
        <f ca="1">IFERROR(YEAR(G2459),"brak daty")</f>
        <v>brak daty</v>
      </c>
      <c r="G2462" s="1" t="str">
        <f ca="1">IFERROR(MONTH(G2459),"brak daty")</f>
        <v>brak daty</v>
      </c>
      <c r="H2462" s="5"/>
      <c r="I2462" s="1" t="s">
        <v>425</v>
      </c>
      <c r="K2462" s="5">
        <f ca="1">IF(AND($G2460,NOT(ISTEXT($G2459)),ISNUMBER(Poczatek),ISNUMBER(Koniec_Projekt)),IFERROR(IF(LataProjekcji=$F2461,IF(AND($G2461=$G2462,$F2461=$F2462),ROUND($D2460-SUM($K2462),0),ROUND(K2460*$E2461,0)),IF(LataProjekcji&gt;$F2461,0,ROUND(K2460*$E2461,0))),0),0)</f>
        <v>0</v>
      </c>
      <c r="L2462" s="5">
        <f ca="1">IF(AND($G2460,NOT(ISTEXT($G2459)),ISNUMBER(Poczatek),ISNUMBER(Koniec_Projekt)),IFERROR(IF(LataProjekcji=$F2461,IF(AND($G2461=$G2462,$F2461=$F2462),ROUND($D2460-SUM($K2462:K2462),0),ROUND(L2460*$E2461,0)),IF(LataProjekcji&gt;$F2461,0,ROUND(L2460*$E2461,0))),0),0)</f>
        <v>0</v>
      </c>
      <c r="M2462" s="5">
        <f ca="1">IF(AND($G2460,NOT(ISTEXT($G2459)),ISNUMBER(Poczatek),ISNUMBER(Koniec_Projekt)),IFERROR(IF(LataProjekcji=$F2461,IF(AND($G2461=$G2462,$F2461=$F2462),ROUND($D2460-SUM($K2462:L2462),0),ROUND(M2460*$E2461,0)),IF(LataProjekcji&gt;$F2461,0,ROUND(M2460*$E2461,0))),0),0)</f>
        <v>0</v>
      </c>
      <c r="N2462" s="5">
        <f ca="1">IF(AND($G2460,NOT(ISTEXT($G2459)),ISNUMBER(Poczatek),ISNUMBER(Koniec_Projekt)),IFERROR(IF(LataProjekcji=$F2461,IF(AND($G2461=$G2462,$F2461=$F2462),ROUND($D2460-SUM($K2462:M2462),0),ROUND(N2460*$E2461,0)),IF(LataProjekcji&gt;$F2461,0,ROUND(N2460*$E2461,0))),0),0)</f>
        <v>0</v>
      </c>
      <c r="O2462" s="5">
        <f ca="1">IF(AND($G2460,NOT(ISTEXT($G2459)),ISNUMBER(Poczatek),ISNUMBER(Koniec_Projekt)),IFERROR(IF(LataProjekcji=$F2461,IF(AND($G2461=$G2462,$F2461=$F2462),ROUND($D2460-SUM($K2462:N2462),0),ROUND(O2460*$E2461,0)),IF(LataProjekcji&gt;$F2461,0,ROUND(O2460*$E2461,0))),0),0)</f>
        <v>0</v>
      </c>
      <c r="P2462" s="5">
        <f ca="1">IF(AND($G2460,NOT(ISTEXT($G2459)),ISNUMBER(Poczatek),ISNUMBER(Koniec_Projekt)),IFERROR(IF(LataProjekcji=$F2461,IF(AND($G2461=$G2462,$F2461=$F2462),ROUND($D2460-SUM($K2462:O2462),0),ROUND(P2460*$E2461,0)),IF(LataProjekcji&gt;$F2461,0,ROUND(P2460*$E2461,0))),0),0)</f>
        <v>0</v>
      </c>
      <c r="Q2462" s="5">
        <f ca="1">IF(AND($G2460,NOT(ISTEXT($G2459)),ISNUMBER(Poczatek),ISNUMBER(Koniec_Projekt)),IFERROR(IF(LataProjekcji=$F2461,IF(AND($G2461=$G2462,$F2461=$F2462),ROUND($D2460-SUM($K2462:P2462),0),ROUND(Q2460*$E2461,0)),IF(LataProjekcji&gt;$F2461,0,ROUND(Q2460*$E2461,0))),0),0)</f>
        <v>0</v>
      </c>
      <c r="R2462" s="5">
        <f ca="1">IF(AND($G2460,NOT(ISTEXT($G2459)),ISNUMBER(Poczatek),ISNUMBER(Koniec_Projekt)),IFERROR(IF(LataProjekcji=$F2461,IF(AND($G2461=$G2462,$F2461=$F2462),ROUND($D2460-SUM($K2462:Q2462),0),ROUND(R2460*$E2461,0)),IF(LataProjekcji&gt;$F2461,0,ROUND(R2460*$E2461,0))),0),0)</f>
        <v>0</v>
      </c>
      <c r="S2462" s="5">
        <f ca="1">IF(AND($G2460,NOT(ISTEXT($G2459)),ISNUMBER(Poczatek),ISNUMBER(Koniec_Projekt)),IFERROR(IF(LataProjekcji=$F2461,IF(AND($G2461=$G2462,$F2461=$F2462),ROUND($D2460-SUM($K2462:R2462),0),ROUND(S2460*$E2461,0)),IF(LataProjekcji&gt;$F2461,0,ROUND(S2460*$E2461,0))),0),0)</f>
        <v>0</v>
      </c>
      <c r="T2462" s="5">
        <f ca="1">IF(AND($G2460,NOT(ISTEXT($G2459)),ISNUMBER(Poczatek),ISNUMBER(Koniec_Projekt)),IFERROR(IF(LataProjekcji=$F2461,IF(AND($G2461=$G2462,$F2461=$F2462),ROUND($D2460-SUM($K2462:S2462),0),ROUND(T2460*$E2461,0)),IF(LataProjekcji&gt;$F2461,0,ROUND(T2460*$E2461,0))),0),0)</f>
        <v>0</v>
      </c>
      <c r="U2462" s="5">
        <f ca="1">IF(AND($G2460,NOT(ISTEXT($G2459)),ISNUMBER(Poczatek),ISNUMBER(Koniec_Projekt)),IFERROR(IF(LataProjekcji=$F2461,IF(AND($G2461=$G2462,$F2461=$F2462),ROUND($D2460-SUM($K2462:T2462),0),ROUND(U2460*$E2461,0)),IF(LataProjekcji&gt;$F2461,0,ROUND(U2460*$E2461,0))),0),0)</f>
        <v>0</v>
      </c>
      <c r="V2462" s="5">
        <f ca="1">IF(AND($G2460,NOT(ISTEXT($G2459)),ISNUMBER(Poczatek),ISNUMBER(Koniec_Projekt)),IFERROR(IF(LataProjekcji=$F2461,IF(AND($G2461=$G2462,$F2461=$F2462),ROUND($D2460-SUM($K2462:U2462),0),ROUND(V2460*$E2461,0)),IF(LataProjekcji&gt;$F2461,0,ROUND(V2460*$E2461,0))),0),0)</f>
        <v>0</v>
      </c>
      <c r="W2462" s="5">
        <f ca="1">IF(AND($G2460,NOT(ISTEXT($G2459)),ISNUMBER(Poczatek),ISNUMBER(Koniec_Projekt)),IFERROR(IF(LataProjekcji=$F2461,IF(AND($G2461=$G2462,$F2461=$F2462),ROUND($D2460-SUM($K2462:V2462),0),ROUND(W2460*$E2461,0)),IF(LataProjekcji&gt;$F2461,0,ROUND(W2460*$E2461,0))),0),0)</f>
        <v>0</v>
      </c>
      <c r="X2462" s="5">
        <f ca="1">IF(AND($G2460,NOT(ISTEXT($G2459)),ISNUMBER(Poczatek),ISNUMBER(Koniec_Projekt)),IFERROR(IF(LataProjekcji=$F2461,IF(AND($G2461=$G2462,$F2461=$F2462),ROUND($D2460-SUM($K2462:W2462),0),ROUND(X2460*$E2461,0)),IF(LataProjekcji&gt;$F2461,0,ROUND(X2460*$E2461,0))),0),0)</f>
        <v>0</v>
      </c>
      <c r="Y2462" s="5">
        <f ca="1">IF(AND($G2460,NOT(ISTEXT($G2459)),ISNUMBER(Poczatek),ISNUMBER(Koniec_Projekt)),IFERROR(IF(LataProjekcji=$F2461,IF(AND($G2461=$G2462,$F2461=$F2462),ROUND($D2460-SUM($K2462:X2462),0),ROUND(Y2460*$E2461,0)),IF(LataProjekcji&gt;$F2461,0,ROUND(Y2460*$E2461,0))),0),0)</f>
        <v>0</v>
      </c>
      <c r="Z2462" s="5">
        <f ca="1">IF(AND($G2460,NOT(ISTEXT($G2459)),ISNUMBER(Poczatek),ISNUMBER(Koniec_Projekt)),IFERROR(IF(LataProjekcji=$F2461,IF(AND($G2461=$G2462,$F2461=$F2462),ROUND($D2460-SUM($K2462:Y2462),0),ROUND(Z2460*$E2461,0)),IF(LataProjekcji&gt;$F2461,0,ROUND(Z2460*$E2461,0))),0),0)</f>
        <v>0</v>
      </c>
      <c r="AA2462" s="5">
        <f ca="1">IF(AND($G2460,NOT(ISTEXT($G2459)),ISNUMBER(Poczatek),ISNUMBER(Koniec_Projekt)),IFERROR(IF(LataProjekcji=$F2461,IF(AND($G2461=$G2462,$F2461=$F2462),ROUND($D2460-SUM($K2462:Z2462),0),ROUND(AA2460*$E2461,0)),IF(LataProjekcji&gt;$F2461,0,ROUND(AA2460*$E2461,0))),0),0)</f>
        <v>0</v>
      </c>
      <c r="AB2462" s="5">
        <f ca="1">IF(AND($G2460,NOT(ISTEXT($G2459)),ISNUMBER(Poczatek),ISNUMBER(Koniec_Projekt)),IFERROR(IF(LataProjekcji=$F2461,IF(AND($G2461=$G2462,$F2461=$F2462),ROUND($D2460-SUM($K2462:AA2462),0),ROUND(AB2460*$E2461,0)),IF(LataProjekcji&gt;$F2461,0,ROUND(AB2460*$E2461,0))),0),0)</f>
        <v>0</v>
      </c>
      <c r="AC2462" s="5">
        <f ca="1">IF(AND($G2460,NOT(ISTEXT($G2459)),ISNUMBER(Poczatek),ISNUMBER(Koniec_Projekt)),IFERROR(IF(LataProjekcji=$F2461,IF(AND($G2461=$G2462,$F2461=$F2462),ROUND($D2460-SUM($K2462:AB2462),0),ROUND(AC2460*$E2461,0)),IF(LataProjekcji&gt;$F2461,0,ROUND(AC2460*$E2461,0))),0),0)</f>
        <v>0</v>
      </c>
      <c r="AD2462" s="5">
        <f ca="1">IF(AND($G2460,NOT(ISTEXT($G2459)),ISNUMBER(Poczatek),ISNUMBER(Koniec_Projekt)),IFERROR(IF(LataProjekcji=$F2461,IF(AND($G2461=$G2462,$F2461=$F2462),ROUND($D2460-SUM($K2462:AC2462),0),ROUND(AD2460*$E2461,0)),IF(LataProjekcji&gt;$F2461,0,ROUND(AD2460*$E2461,0))),0),0)</f>
        <v>0</v>
      </c>
      <c r="AE2462" s="5">
        <f ca="1">IF(AND($G2460,NOT(ISTEXT($G2459)),ISNUMBER(Poczatek),ISNUMBER(Koniec_Projekt)),IFERROR(IF(LataProjekcji=$F2461,IF(AND($G2461=$G2462,$F2461=$F2462),ROUND($D2460-SUM($K2462:AD2462),0),ROUND(AE2460*$E2461,0)),IF(LataProjekcji&gt;$F2461,0,ROUND(AE2460*$E2461,0))),0),0)</f>
        <v>0</v>
      </c>
    </row>
    <row r="2463" spans="2:31" ht="12.5" hidden="1" thickBot="1">
      <c r="B2463" s="527" t="s">
        <v>865</v>
      </c>
      <c r="C2463" s="528"/>
      <c r="D2463" s="529">
        <f ca="1">IF(D2460&gt;10,ROUND((D2462-1)*E2461,0),E2461)</f>
        <v>0</v>
      </c>
      <c r="E2463" s="529">
        <f ca="1">D2460-D2463</f>
        <v>0</v>
      </c>
      <c r="F2463" s="528"/>
      <c r="G2463" s="669">
        <f ca="1">OFFSET($C$195,$D2458,0)</f>
        <v>0</v>
      </c>
      <c r="H2463" s="528"/>
      <c r="I2463" s="528"/>
      <c r="J2463" s="528"/>
      <c r="K2463" s="528"/>
      <c r="L2463" s="528"/>
      <c r="M2463" s="528"/>
      <c r="N2463" s="528"/>
      <c r="O2463" s="528"/>
      <c r="P2463" s="528"/>
      <c r="Q2463" s="528"/>
      <c r="R2463" s="528"/>
      <c r="S2463" s="528"/>
      <c r="T2463" s="528"/>
      <c r="U2463" s="528"/>
      <c r="V2463" s="528"/>
      <c r="W2463" s="528"/>
      <c r="X2463" s="528"/>
      <c r="Y2463" s="528"/>
      <c r="Z2463" s="528"/>
      <c r="AA2463" s="528"/>
      <c r="AB2463" s="528"/>
      <c r="AC2463" s="528"/>
      <c r="AD2463" s="528"/>
      <c r="AE2463" s="528"/>
    </row>
    <row r="2464" spans="2:31" ht="12.5" hidden="1" thickTop="1"/>
    <row r="2465" spans="2:31" ht="12.5" hidden="1" thickBot="1">
      <c r="B2465" s="530" t="str">
        <f ca="1">"nazwa ST: "&amp;B1272</f>
        <v>nazwa ST: 0</v>
      </c>
      <c r="C2465" s="530"/>
      <c r="D2465" s="531">
        <f>D1272</f>
        <v>14</v>
      </c>
      <c r="E2465" s="530"/>
      <c r="F2465" s="530"/>
      <c r="G2465" s="530"/>
      <c r="H2465" s="530"/>
      <c r="I2465" s="530"/>
      <c r="J2465" s="530"/>
      <c r="K2465" s="539" t="str">
        <f t="shared" ref="K2465:AE2465" si="3150">LataProjekcji</f>
        <v>Uzupełnij dane</v>
      </c>
      <c r="L2465" s="539" t="str">
        <f t="shared" si="3150"/>
        <v/>
      </c>
      <c r="M2465" s="539" t="str">
        <f t="shared" si="3150"/>
        <v/>
      </c>
      <c r="N2465" s="539" t="str">
        <f t="shared" si="3150"/>
        <v/>
      </c>
      <c r="O2465" s="539" t="str">
        <f t="shared" si="3150"/>
        <v/>
      </c>
      <c r="P2465" s="539" t="str">
        <f t="shared" si="3150"/>
        <v/>
      </c>
      <c r="Q2465" s="539" t="str">
        <f t="shared" si="3150"/>
        <v/>
      </c>
      <c r="R2465" s="539" t="str">
        <f t="shared" si="3150"/>
        <v/>
      </c>
      <c r="S2465" s="539" t="str">
        <f t="shared" si="3150"/>
        <v/>
      </c>
      <c r="T2465" s="539" t="str">
        <f t="shared" si="3150"/>
        <v/>
      </c>
      <c r="U2465" s="539" t="str">
        <f t="shared" si="3150"/>
        <v/>
      </c>
      <c r="V2465" s="539" t="str">
        <f t="shared" si="3150"/>
        <v/>
      </c>
      <c r="W2465" s="539" t="str">
        <f t="shared" si="3150"/>
        <v/>
      </c>
      <c r="X2465" s="539" t="str">
        <f t="shared" si="3150"/>
        <v/>
      </c>
      <c r="Y2465" s="539" t="str">
        <f t="shared" si="3150"/>
        <v/>
      </c>
      <c r="Z2465" s="539" t="str">
        <f t="shared" si="3150"/>
        <v/>
      </c>
      <c r="AA2465" s="539" t="str">
        <f t="shared" si="3150"/>
        <v/>
      </c>
      <c r="AB2465" s="539" t="str">
        <f t="shared" si="3150"/>
        <v/>
      </c>
      <c r="AC2465" s="539" t="str">
        <f t="shared" si="3150"/>
        <v/>
      </c>
      <c r="AD2465" s="539" t="str">
        <f t="shared" si="3150"/>
        <v/>
      </c>
      <c r="AE2465" s="539" t="str">
        <f t="shared" si="3150"/>
        <v/>
      </c>
    </row>
    <row r="2466" spans="2:31" hidden="1">
      <c r="B2466" s="526" t="s">
        <v>752</v>
      </c>
      <c r="D2466" s="1">
        <f ca="1">D1273</f>
        <v>1900</v>
      </c>
      <c r="E2466" s="1">
        <f ca="1">E1273</f>
        <v>1</v>
      </c>
      <c r="F2466" s="1">
        <f ca="1">IF(D2467&gt;10,F1273,1)</f>
        <v>1</v>
      </c>
      <c r="G2466" s="525" t="str">
        <f ca="1">IF(ISBLANK(OFFSET($E$195,$D2465,0)),"brak daty",IF(D2467&gt;10,EDATE(OFFSET($E$195,$D2465,0),D2469),DATE(D2466,E2466,1)))</f>
        <v>brak daty</v>
      </c>
      <c r="H2466" s="538" t="b">
        <f ca="1">SUM(K2466:AE2466)=D2469</f>
        <v>1</v>
      </c>
      <c r="I2466" s="1" t="s">
        <v>749</v>
      </c>
      <c r="K2466" s="5">
        <f ca="1">IF(AND($G2467,NOT(ISTEXT($G2466)),ISNUMBER(Poczatek),ISNUMBER(Koniec_Projekt)),IFERROR(IF($D2466=LataProjekcji,$F2466,IF($D2466&lt;LataProjekcji,IF((SUM(K2466)+12)&lt;$D2469,12,$D2469-SUM(K2466)),0)),0),0)</f>
        <v>0</v>
      </c>
      <c r="L2466" s="5">
        <f ca="1">IF(AND($G2467,NOT(ISTEXT($G2466)),ISNUMBER(Poczatek),ISNUMBER(Koniec_Projekt)),IFERROR(IF($D2466=LataProjekcji,$F2466,IF($D2466&lt;LataProjekcji,IF((SUM($K2466:K2466)+12)&lt;$D2469,12,$D2469-SUM($K2466:K2466)),0)),0),0)</f>
        <v>0</v>
      </c>
      <c r="M2466" s="5">
        <f ca="1">IF(AND($G2467,NOT(ISTEXT($G2466)),ISNUMBER(Poczatek),ISNUMBER(Koniec_Projekt)),IFERROR(IF($D2466=LataProjekcji,$F2466,IF($D2466&lt;LataProjekcji,IF((SUM($K2466:L2466)+12)&lt;$D2469,12,$D2469-SUM($K2466:L2466)),0)),0),0)</f>
        <v>0</v>
      </c>
      <c r="N2466" s="5">
        <f ca="1">IF(AND($G2467,NOT(ISTEXT($G2466)),ISNUMBER(Poczatek),ISNUMBER(Koniec_Projekt)),IFERROR(IF($D2466=LataProjekcji,$F2466,IF($D2466&lt;LataProjekcji,IF((SUM($K2466:M2466)+12)&lt;$D2469,12,$D2469-SUM($K2466:M2466)),0)),0),0)</f>
        <v>0</v>
      </c>
      <c r="O2466" s="5">
        <f ca="1">IF(AND($G2467,NOT(ISTEXT($G2466)),ISNUMBER(Poczatek),ISNUMBER(Koniec_Projekt)),IFERROR(IF($D2466=LataProjekcji,$F2466,IF($D2466&lt;LataProjekcji,IF((SUM($K2466:N2466)+12)&lt;$D2469,12,$D2469-SUM($K2466:N2466)),0)),0),0)</f>
        <v>0</v>
      </c>
      <c r="P2466" s="5">
        <f ca="1">IF(AND($G2467,NOT(ISTEXT($G2466)),ISNUMBER(Poczatek),ISNUMBER(Koniec_Projekt)),IFERROR(IF($D2466=LataProjekcji,$F2466,IF($D2466&lt;LataProjekcji,IF((SUM($K2466:O2466)+12)&lt;$D2469,12,$D2469-SUM($K2466:O2466)),0)),0),0)</f>
        <v>0</v>
      </c>
      <c r="Q2466" s="5">
        <f ca="1">IF(AND($G2467,NOT(ISTEXT($G2466)),ISNUMBER(Poczatek),ISNUMBER(Koniec_Projekt)),IFERROR(IF($D2466=LataProjekcji,$F2466,IF($D2466&lt;LataProjekcji,IF((SUM($K2466:P2466)+12)&lt;$D2469,12,$D2469-SUM($K2466:P2466)),0)),0),0)</f>
        <v>0</v>
      </c>
      <c r="R2466" s="5">
        <f ca="1">IF(AND($G2467,NOT(ISTEXT($G2466)),ISNUMBER(Poczatek),ISNUMBER(Koniec_Projekt)),IFERROR(IF($D2466=LataProjekcji,$F2466,IF($D2466&lt;LataProjekcji,IF((SUM($K2466:Q2466)+12)&lt;$D2469,12,$D2469-SUM($K2466:Q2466)),0)),0),0)</f>
        <v>0</v>
      </c>
      <c r="S2466" s="5">
        <f ca="1">IF(AND($G2467,NOT(ISTEXT($G2466)),ISNUMBER(Poczatek),ISNUMBER(Koniec_Projekt)),IFERROR(IF($D2466=LataProjekcji,$F2466,IF($D2466&lt;LataProjekcji,IF((SUM($K2466:R2466)+12)&lt;$D2469,12,$D2469-SUM($K2466:R2466)),0)),0),0)</f>
        <v>0</v>
      </c>
      <c r="T2466" s="5">
        <f ca="1">IF(AND($G2467,NOT(ISTEXT($G2466)),ISNUMBER(Poczatek),ISNUMBER(Koniec_Projekt)),IFERROR(IF($D2466=LataProjekcji,$F2466,IF($D2466&lt;LataProjekcji,IF((SUM($K2466:S2466)+12)&lt;$D2469,12,$D2469-SUM($K2466:S2466)),0)),0),0)</f>
        <v>0</v>
      </c>
      <c r="U2466" s="5">
        <f ca="1">IF(AND($G2467,NOT(ISTEXT($G2466)),ISNUMBER(Poczatek),ISNUMBER(Koniec_Projekt)),IFERROR(IF($D2466=LataProjekcji,$F2466,IF($D2466&lt;LataProjekcji,IF((SUM($K2466:T2466)+12)&lt;$D2469,12,$D2469-SUM($K2466:T2466)),0)),0),0)</f>
        <v>0</v>
      </c>
      <c r="V2466" s="5">
        <f ca="1">IF(AND($G2467,NOT(ISTEXT($G2466)),ISNUMBER(Poczatek),ISNUMBER(Koniec_Projekt)),IFERROR(IF($D2466=LataProjekcji,$F2466,IF($D2466&lt;LataProjekcji,IF((SUM($K2466:U2466)+12)&lt;$D2469,12,$D2469-SUM($K2466:U2466)),0)),0),0)</f>
        <v>0</v>
      </c>
      <c r="W2466" s="5">
        <f ca="1">IF(AND($G2467,NOT(ISTEXT($G2466)),ISNUMBER(Poczatek),ISNUMBER(Koniec_Projekt)),IFERROR(IF($D2466=LataProjekcji,$F2466,IF($D2466&lt;LataProjekcji,IF((SUM($K2466:V2466)+12)&lt;$D2469,12,$D2469-SUM($K2466:V2466)),0)),0),0)</f>
        <v>0</v>
      </c>
      <c r="X2466" s="5">
        <f ca="1">IF(AND($G2467,NOT(ISTEXT($G2466)),ISNUMBER(Poczatek),ISNUMBER(Koniec_Projekt)),IFERROR(IF($D2466=LataProjekcji,$F2466,IF($D2466&lt;LataProjekcji,IF((SUM($K2466:W2466)+12)&lt;$D2469,12,$D2469-SUM($K2466:W2466)),0)),0),0)</f>
        <v>0</v>
      </c>
      <c r="Y2466" s="5">
        <f ca="1">IF(AND($G2467,NOT(ISTEXT($G2466)),ISNUMBER(Poczatek),ISNUMBER(Koniec_Projekt)),IFERROR(IF($D2466=LataProjekcji,$F2466,IF($D2466&lt;LataProjekcji,IF((SUM($K2466:X2466)+12)&lt;$D2469,12,$D2469-SUM($K2466:X2466)),0)),0),0)</f>
        <v>0</v>
      </c>
      <c r="Z2466" s="5">
        <f ca="1">IF(AND($G2467,NOT(ISTEXT($G2466)),ISNUMBER(Poczatek),ISNUMBER(Koniec_Projekt)),IFERROR(IF($D2466=LataProjekcji,$F2466,IF($D2466&lt;LataProjekcji,IF((SUM($K2466:Y2466)+12)&lt;$D2469,12,$D2469-SUM($K2466:Y2466)),0)),0),0)</f>
        <v>0</v>
      </c>
      <c r="AA2466" s="5">
        <f ca="1">IF(AND($G2467,NOT(ISTEXT($G2466)),ISNUMBER(Poczatek),ISNUMBER(Koniec_Projekt)),IFERROR(IF($D2466=LataProjekcji,$F2466,IF($D2466&lt;LataProjekcji,IF((SUM($K2466:Z2466)+12)&lt;$D2469,12,$D2469-SUM($K2466:Z2466)),0)),0),0)</f>
        <v>0</v>
      </c>
      <c r="AB2466" s="5">
        <f ca="1">IF(AND($G2467,NOT(ISTEXT($G2466)),ISNUMBER(Poczatek),ISNUMBER(Koniec_Projekt)),IFERROR(IF($D2466=LataProjekcji,$F2466,IF($D2466&lt;LataProjekcji,IF((SUM($K2466:AA2466)+12)&lt;$D2469,12,$D2469-SUM($K2466:AA2466)),0)),0),0)</f>
        <v>0</v>
      </c>
      <c r="AC2466" s="5">
        <f ca="1">IF(AND($G2467,NOT(ISTEXT($G2466)),ISNUMBER(Poczatek),ISNUMBER(Koniec_Projekt)),IFERROR(IF($D2466=LataProjekcji,$F2466,IF($D2466&lt;LataProjekcji,IF((SUM($K2466:AB2466)+12)&lt;$D2469,12,$D2469-SUM($K2466:AB2466)),0)),0),0)</f>
        <v>0</v>
      </c>
      <c r="AD2466" s="5">
        <f ca="1">IF(AND($G2467,NOT(ISTEXT($G2466)),ISNUMBER(Poczatek),ISNUMBER(Koniec_Projekt)),IFERROR(IF($D2466=LataProjekcji,$F2466,IF($D2466&lt;LataProjekcji,IF((SUM($K2466:AC2466)+12)&lt;$D2469,12,$D2469-SUM($K2466:AC2466)),0)),0),0)</f>
        <v>0</v>
      </c>
      <c r="AE2466" s="5">
        <f ca="1">IF(AND($G2467,NOT(ISTEXT($G2466)),ISNUMBER(Poczatek),ISNUMBER(Koniec_Projekt)),IFERROR(IF($D2466=LataProjekcji,$F2466,IF($D2466&lt;LataProjekcji,IF((SUM($K2466:AD2466)+12)&lt;$D2469,12,$D2469-SUM($K2466:AD2466)),0)),0),0)</f>
        <v>0</v>
      </c>
    </row>
    <row r="2467" spans="2:31" hidden="1">
      <c r="B2467" s="526" t="s">
        <v>754</v>
      </c>
      <c r="D2467" s="5">
        <f ca="1">D1274</f>
        <v>0</v>
      </c>
      <c r="E2467" s="454">
        <f ca="1">E1274</f>
        <v>0</v>
      </c>
      <c r="F2467" s="454">
        <f ca="1">F1274</f>
        <v>0</v>
      </c>
      <c r="G2467" s="258" t="b">
        <f ca="1">NOT(ISBLANK(OFFSET($C$195,$D2465,0)))</f>
        <v>0</v>
      </c>
      <c r="H2467" s="538" t="b">
        <f ca="1">SUM(K2467:AE2467)=E2469</f>
        <v>1</v>
      </c>
      <c r="I2467" s="1" t="s">
        <v>750</v>
      </c>
      <c r="K2467" s="537">
        <f ca="1">IF(AND($G2467,NOT(ISTEXT($G2466)),ISNUMBER(Poczatek),ISNUMBER(Koniec_Projekt)),IFERROR(IF($D2466=LataProjekcji,IF($F2466&gt;$E2469,$E2469,$F2466),IF($D2469&gt;=$E2469,(IF($D2466&lt;LataProjekcji,IF((SUM(J2467:$K2467)+12)&lt;$E2469,12,$E2469-SUM(J2467:$K2467)),0)),(IF($D2466&lt;LataProjekcji,IF((SUM(J2467:$K2467)+12)&lt;$D2469,12,$D2469-SUM(J2467:$K2467)),0)))),0),0)</f>
        <v>0</v>
      </c>
      <c r="L2467" s="537">
        <f ca="1">IF(AND($G2467,NOT(ISTEXT($G2466)),ISNUMBER(Poczatek),ISNUMBER(Koniec_Projekt)),IFERROR(IF($D2466=LataProjekcji,IF($F2466&gt;$E2469,$E2469,$F2466),IF($D2469&gt;=$E2469,(IF($D2466&lt;LataProjekcji,IF((SUM($K2467:K2467)+12)&lt;$E2469,12,$E2469-SUM($K2467:K2467)),0)),(IF($D2466&lt;LataProjekcji,IF((SUM($K2467:K2467)+12)&lt;$D2469,12,$D2469-SUM($K2467:K2467)),0)))),0),0)</f>
        <v>0</v>
      </c>
      <c r="M2467" s="537">
        <f ca="1">IF(AND($G2467,NOT(ISTEXT($G2466)),ISNUMBER(Poczatek),ISNUMBER(Koniec_Projekt)),IFERROR(IF($D2466=LataProjekcji,IF($F2466&gt;$E2469,$E2469,$F2466),IF($D2469&gt;=$E2469,(IF($D2466&lt;LataProjekcji,IF((SUM($K2467:L2467)+12)&lt;$E2469,12,$E2469-SUM($K2467:L2467)),0)),(IF($D2466&lt;LataProjekcji,IF((SUM($K2467:L2467)+12)&lt;$D2469,12,$D2469-SUM($K2467:L2467)),0)))),0),0)</f>
        <v>0</v>
      </c>
      <c r="N2467" s="537">
        <f ca="1">IF(AND($G2467,NOT(ISTEXT($G2466)),ISNUMBER(Poczatek),ISNUMBER(Koniec_Projekt)),IFERROR(IF($D2466=LataProjekcji,IF($F2466&gt;$E2469,$E2469,$F2466),IF($D2469&gt;=$E2469,(IF($D2466&lt;LataProjekcji,IF((SUM($K2467:M2467)+12)&lt;$E2469,12,$E2469-SUM($K2467:M2467)),0)),(IF($D2466&lt;LataProjekcji,IF((SUM($K2467:M2467)+12)&lt;$D2469,12,$D2469-SUM($K2467:M2467)),0)))),0),0)</f>
        <v>0</v>
      </c>
      <c r="O2467" s="537">
        <f ca="1">IF(AND($G2467,NOT(ISTEXT($G2466)),ISNUMBER(Poczatek),ISNUMBER(Koniec_Projekt)),IFERROR(IF($D2466=LataProjekcji,IF($F2466&gt;$E2469,$E2469,$F2466),IF($D2469&gt;=$E2469,(IF($D2466&lt;LataProjekcji,IF((SUM($K2467:N2467)+12)&lt;$E2469,12,$E2469-SUM($K2467:N2467)),0)),(IF($D2466&lt;LataProjekcji,IF((SUM($K2467:N2467)+12)&lt;$D2469,12,$D2469-SUM($K2467:N2467)),0)))),0),0)</f>
        <v>0</v>
      </c>
      <c r="P2467" s="537">
        <f ca="1">IF(AND($G2467,NOT(ISTEXT($G2466)),ISNUMBER(Poczatek),ISNUMBER(Koniec_Projekt)),IFERROR(IF($D2466=LataProjekcji,IF($F2466&gt;$E2469,$E2469,$F2466),IF($D2469&gt;=$E2469,(IF($D2466&lt;LataProjekcji,IF((SUM($K2467:O2467)+12)&lt;$E2469,12,$E2469-SUM($K2467:O2467)),0)),(IF($D2466&lt;LataProjekcji,IF((SUM($K2467:O2467)+12)&lt;$D2469,12,$D2469-SUM($K2467:O2467)),0)))),0),0)</f>
        <v>0</v>
      </c>
      <c r="Q2467" s="537">
        <f ca="1">IF(AND($G2467,NOT(ISTEXT($G2466)),ISNUMBER(Poczatek),ISNUMBER(Koniec_Projekt)),IFERROR(IF($D2466=LataProjekcji,IF($F2466&gt;$E2469,$E2469,$F2466),IF($D2469&gt;=$E2469,(IF($D2466&lt;LataProjekcji,IF((SUM($K2467:P2467)+12)&lt;$E2469,12,$E2469-SUM($K2467:P2467)),0)),(IF($D2466&lt;LataProjekcji,IF((SUM($K2467:P2467)+12)&lt;$D2469,12,$D2469-SUM($K2467:P2467)),0)))),0),0)</f>
        <v>0</v>
      </c>
      <c r="R2467" s="537">
        <f ca="1">IF(AND($G2467,NOT(ISTEXT($G2466)),ISNUMBER(Poczatek),ISNUMBER(Koniec_Projekt)),IFERROR(IF($D2466=LataProjekcji,IF($F2466&gt;$E2469,$E2469,$F2466),IF($D2469&gt;=$E2469,(IF($D2466&lt;LataProjekcji,IF((SUM($K2467:Q2467)+12)&lt;$E2469,12,$E2469-SUM($K2467:Q2467)),0)),(IF($D2466&lt;LataProjekcji,IF((SUM($K2467:Q2467)+12)&lt;$D2469,12,$D2469-SUM($K2467:Q2467)),0)))),0),0)</f>
        <v>0</v>
      </c>
      <c r="S2467" s="537">
        <f ca="1">IF(AND($G2467,NOT(ISTEXT($G2466)),ISNUMBER(Poczatek),ISNUMBER(Koniec_Projekt)),IFERROR(IF($D2466=LataProjekcji,IF($F2466&gt;$E2469,$E2469,$F2466),IF($D2469&gt;=$E2469,(IF($D2466&lt;LataProjekcji,IF((SUM($K2467:R2467)+12)&lt;$E2469,12,$E2469-SUM($K2467:R2467)),0)),(IF($D2466&lt;LataProjekcji,IF((SUM($K2467:R2467)+12)&lt;$D2469,12,$D2469-SUM($K2467:R2467)),0)))),0),0)</f>
        <v>0</v>
      </c>
      <c r="T2467" s="537">
        <f ca="1">IF(AND($G2467,NOT(ISTEXT($G2466)),ISNUMBER(Poczatek),ISNUMBER(Koniec_Projekt)),IFERROR(IF($D2466=LataProjekcji,IF($F2466&gt;$E2469,$E2469,$F2466),IF($D2469&gt;=$E2469,(IF($D2466&lt;LataProjekcji,IF((SUM($K2467:S2467)+12)&lt;$E2469,12,$E2469-SUM($K2467:S2467)),0)),(IF($D2466&lt;LataProjekcji,IF((SUM($K2467:S2467)+12)&lt;$D2469,12,$D2469-SUM($K2467:S2467)),0)))),0),0)</f>
        <v>0</v>
      </c>
      <c r="U2467" s="537">
        <f ca="1">IF(AND($G2467,NOT(ISTEXT($G2466)),ISNUMBER(Poczatek),ISNUMBER(Koniec_Projekt)),IFERROR(IF($D2466=LataProjekcji,IF($F2466&gt;$E2469,$E2469,$F2466),IF($D2469&gt;=$E2469,(IF($D2466&lt;LataProjekcji,IF((SUM($K2467:T2467)+12)&lt;$E2469,12,$E2469-SUM($K2467:T2467)),0)),(IF($D2466&lt;LataProjekcji,IF((SUM($K2467:T2467)+12)&lt;$D2469,12,$D2469-SUM($K2467:T2467)),0)))),0),0)</f>
        <v>0</v>
      </c>
      <c r="V2467" s="537">
        <f ca="1">IF(AND($G2467,NOT(ISTEXT($G2466)),ISNUMBER(Poczatek),ISNUMBER(Koniec_Projekt)),IFERROR(IF($D2466=LataProjekcji,IF($F2466&gt;$E2469,$E2469,$F2466),IF($D2469&gt;=$E2469,(IF($D2466&lt;LataProjekcji,IF((SUM($K2467:U2467)+12)&lt;$E2469,12,$E2469-SUM($K2467:U2467)),0)),(IF($D2466&lt;LataProjekcji,IF((SUM($K2467:U2467)+12)&lt;$D2469,12,$D2469-SUM($K2467:U2467)),0)))),0),0)</f>
        <v>0</v>
      </c>
      <c r="W2467" s="537">
        <f ca="1">IF(AND($G2467,NOT(ISTEXT($G2466)),ISNUMBER(Poczatek),ISNUMBER(Koniec_Projekt)),IFERROR(IF($D2466=LataProjekcji,IF($F2466&gt;$E2469,$E2469,$F2466),IF($D2469&gt;=$E2469,(IF($D2466&lt;LataProjekcji,IF((SUM($K2467:V2467)+12)&lt;$E2469,12,$E2469-SUM($K2467:V2467)),0)),(IF($D2466&lt;LataProjekcji,IF((SUM($K2467:V2467)+12)&lt;$D2469,12,$D2469-SUM($K2467:V2467)),0)))),0),0)</f>
        <v>0</v>
      </c>
      <c r="X2467" s="537">
        <f ca="1">IF(AND($G2467,NOT(ISTEXT($G2466)),ISNUMBER(Poczatek),ISNUMBER(Koniec_Projekt)),IFERROR(IF($D2466=LataProjekcji,IF($F2466&gt;$E2469,$E2469,$F2466),IF($D2469&gt;=$E2469,(IF($D2466&lt;LataProjekcji,IF((SUM($K2467:W2467)+12)&lt;$E2469,12,$E2469-SUM($K2467:W2467)),0)),(IF($D2466&lt;LataProjekcji,IF((SUM($K2467:W2467)+12)&lt;$D2469,12,$D2469-SUM($K2467:W2467)),0)))),0),0)</f>
        <v>0</v>
      </c>
      <c r="Y2467" s="537">
        <f ca="1">IF(AND($G2467,NOT(ISTEXT($G2466)),ISNUMBER(Poczatek),ISNUMBER(Koniec_Projekt)),IFERROR(IF($D2466=LataProjekcji,IF($F2466&gt;$E2469,$E2469,$F2466),IF($D2469&gt;=$E2469,(IF($D2466&lt;LataProjekcji,IF((SUM($K2467:X2467)+12)&lt;$E2469,12,$E2469-SUM($K2467:X2467)),0)),(IF($D2466&lt;LataProjekcji,IF((SUM($K2467:X2467)+12)&lt;$D2469,12,$D2469-SUM($K2467:X2467)),0)))),0),0)</f>
        <v>0</v>
      </c>
      <c r="Z2467" s="537">
        <f ca="1">IF(AND($G2467,NOT(ISTEXT($G2466)),ISNUMBER(Poczatek),ISNUMBER(Koniec_Projekt)),IFERROR(IF($D2466=LataProjekcji,IF($F2466&gt;$E2469,$E2469,$F2466),IF($D2469&gt;=$E2469,(IF($D2466&lt;LataProjekcji,IF((SUM($K2467:Y2467)+12)&lt;$E2469,12,$E2469-SUM($K2467:Y2467)),0)),(IF($D2466&lt;LataProjekcji,IF((SUM($K2467:Y2467)+12)&lt;$D2469,12,$D2469-SUM($K2467:Y2467)),0)))),0),0)</f>
        <v>0</v>
      </c>
      <c r="AA2467" s="537">
        <f ca="1">IF(AND($G2467,NOT(ISTEXT($G2466)),ISNUMBER(Poczatek),ISNUMBER(Koniec_Projekt)),IFERROR(IF($D2466=LataProjekcji,IF($F2466&gt;$E2469,$E2469,$F2466),IF($D2469&gt;=$E2469,(IF($D2466&lt;LataProjekcji,IF((SUM($K2467:Z2467)+12)&lt;$E2469,12,$E2469-SUM($K2467:Z2467)),0)),(IF($D2466&lt;LataProjekcji,IF((SUM($K2467:Z2467)+12)&lt;$D2469,12,$D2469-SUM($K2467:Z2467)),0)))),0),0)</f>
        <v>0</v>
      </c>
      <c r="AB2467" s="537">
        <f ca="1">IF(AND($G2467,NOT(ISTEXT($G2466)),ISNUMBER(Poczatek),ISNUMBER(Koniec_Projekt)),IFERROR(IF($D2466=LataProjekcji,IF($F2466&gt;$E2469,$E2469,$F2466),IF($D2469&gt;=$E2469,(IF($D2466&lt;LataProjekcji,IF((SUM($K2467:AA2467)+12)&lt;$E2469,12,$E2469-SUM($K2467:AA2467)),0)),(IF($D2466&lt;LataProjekcji,IF((SUM($K2467:AA2467)+12)&lt;$D2469,12,$D2469-SUM($K2467:AA2467)),0)))),0),0)</f>
        <v>0</v>
      </c>
      <c r="AC2467" s="537">
        <f ca="1">IF(AND($G2467,NOT(ISTEXT($G2466)),ISNUMBER(Poczatek),ISNUMBER(Koniec_Projekt)),IFERROR(IF($D2466=LataProjekcji,IF($F2466&gt;$E2469,$E2469,$F2466),IF($D2469&gt;=$E2469,(IF($D2466&lt;LataProjekcji,IF((SUM($K2467:AB2467)+12)&lt;$E2469,12,$E2469-SUM($K2467:AB2467)),0)),(IF($D2466&lt;LataProjekcji,IF((SUM($K2467:AB2467)+12)&lt;$D2469,12,$D2469-SUM($K2467:AB2467)),0)))),0),0)</f>
        <v>0</v>
      </c>
      <c r="AD2467" s="537">
        <f ca="1">IF(AND($G2467,NOT(ISTEXT($G2466)),ISNUMBER(Poczatek),ISNUMBER(Koniec_Projekt)),IFERROR(IF($D2466=LataProjekcji,IF($F2466&gt;$E2469,$E2469,$F2466),IF($D2469&gt;=$E2469,(IF($D2466&lt;LataProjekcji,IF((SUM($K2467:AC2467)+12)&lt;$E2469,12,$E2469-SUM($K2467:AC2467)),0)),(IF($D2466&lt;LataProjekcji,IF((SUM($K2467:AC2467)+12)&lt;$D2469,12,$D2469-SUM($K2467:AC2467)),0)))),0),0)</f>
        <v>0</v>
      </c>
      <c r="AE2467" s="537">
        <f ca="1">IF(AND($G2467,NOT(ISTEXT($G2466)),ISNUMBER(Poczatek),ISNUMBER(Koniec_Projekt)),IFERROR(IF($D2466=LataProjekcji,IF($F2466&gt;$E2469,$E2469,$F2466),IF($D2469&gt;=$E2469,(IF($D2466&lt;LataProjekcji,IF((SUM($K2467:AD2467)+12)&lt;$E2469,12,$E2469-SUM($K2467:AD2467)),0)),(IF($D2466&lt;LataProjekcji,IF((SUM($K2467:AD2467)+12)&lt;$D2469,12,$D2469-SUM($K2467:AD2467)),0)))),0),0)</f>
        <v>0</v>
      </c>
    </row>
    <row r="2468" spans="2:31" hidden="1">
      <c r="B2468" s="526" t="s">
        <v>753</v>
      </c>
      <c r="D2468" s="454">
        <f ca="1">D1275</f>
        <v>0</v>
      </c>
      <c r="E2468" s="454">
        <f ca="1">IF(D2467&gt;10,ROUND(D2468/12,2),D2468)</f>
        <v>0</v>
      </c>
      <c r="F2468" s="524">
        <f>Koniec_Projekt</f>
        <v>0</v>
      </c>
      <c r="G2468" s="329">
        <f>Miesiac_Koniec_Projekt</f>
        <v>0</v>
      </c>
      <c r="H2468" s="538" t="b">
        <f ca="1">SUM(K2468:AE2468)=D2467</f>
        <v>1</v>
      </c>
      <c r="I2468" s="1" t="s">
        <v>713</v>
      </c>
      <c r="K2468" s="256">
        <f ca="1">IF(AND($G2467,NOT(ISTEXT($G2466)),ISNUMBER(Poczatek),ISNUMBER(Koniec_Projekt)),IFERROR(IF(LataProjekcji=$F2469,ROUND($D2467,0),ROUND(K2466*$E2468,0)),0),0)</f>
        <v>0</v>
      </c>
      <c r="L2468" s="5">
        <f ca="1">IF(AND($G2467,NOT(ISTEXT($G2466)),ISNUMBER(Poczatek),ISNUMBER(Koniec_Projekt)),IFERROR(IF(LataProjekcji=$F2469,ROUND($D2467-SUM(K2468:$K2468),0),ROUND(L2466*$E2468,0)),0),0)</f>
        <v>0</v>
      </c>
      <c r="M2468" s="5">
        <f ca="1">IF(AND($G2467,NOT(ISTEXT($G2466)),ISNUMBER(Poczatek),ISNUMBER(Koniec_Projekt)),IFERROR(IF(LataProjekcji=$F2469,ROUND($D2467-SUM($K2468:L2468),0),ROUND(M2466*$E2468,0)),0),0)</f>
        <v>0</v>
      </c>
      <c r="N2468" s="5">
        <f ca="1">IF(AND($G2467,NOT(ISTEXT($G2466)),ISNUMBER(Poczatek),ISNUMBER(Koniec_Projekt)),IFERROR(IF(LataProjekcji=$F2469,ROUND($D2467-SUM($K2468:M2468),0),ROUND(N2466*$E2468,0)),0),0)</f>
        <v>0</v>
      </c>
      <c r="O2468" s="5">
        <f ca="1">IF(AND($G2467,NOT(ISTEXT($G2466)),ISNUMBER(Poczatek),ISNUMBER(Koniec_Projekt)),IFERROR(IF(LataProjekcji=$F2469,ROUND($D2467-SUM($K2468:N2468),0),ROUND(O2466*$E2468,0)),0),0)</f>
        <v>0</v>
      </c>
      <c r="P2468" s="5">
        <f ca="1">IF(AND($G2467,NOT(ISTEXT($G2466)),ISNUMBER(Poczatek),ISNUMBER(Koniec_Projekt)),IFERROR(IF(LataProjekcji=$F2469,ROUND($D2467-SUM($K2468:O2468),0),ROUND(P2466*$E2468,0)),0),0)</f>
        <v>0</v>
      </c>
      <c r="Q2468" s="5">
        <f ca="1">IF(AND($G2467,NOT(ISTEXT($G2466)),ISNUMBER(Poczatek),ISNUMBER(Koniec_Projekt)),IFERROR(IF(LataProjekcji=$F2469,ROUND($D2467-SUM($K2468:P2468),0),ROUND(Q2466*$E2468,0)),0),0)</f>
        <v>0</v>
      </c>
      <c r="R2468" s="5">
        <f ca="1">IF(AND($G2467,NOT(ISTEXT($G2466)),ISNUMBER(Poczatek),ISNUMBER(Koniec_Projekt)),IFERROR(IF(LataProjekcji=$F2469,ROUND($D2467-SUM($K2468:Q2468),0),ROUND(R2466*$E2468,0)),0),0)</f>
        <v>0</v>
      </c>
      <c r="S2468" s="5">
        <f ca="1">IF(AND($G2467,NOT(ISTEXT($G2466)),ISNUMBER(Poczatek),ISNUMBER(Koniec_Projekt)),IFERROR(IF(LataProjekcji=$F2469,ROUND($D2467-SUM($K2468:R2468),0),ROUND(S2466*$E2468,0)),0),0)</f>
        <v>0</v>
      </c>
      <c r="T2468" s="5">
        <f ca="1">IF(AND($G2467,NOT(ISTEXT($G2466)),ISNUMBER(Poczatek),ISNUMBER(Koniec_Projekt)),IFERROR(IF(LataProjekcji=$F2469,ROUND($D2467-SUM($K2468:S2468),0),ROUND(T2466*$E2468,0)),0),0)</f>
        <v>0</v>
      </c>
      <c r="U2468" s="5">
        <f ca="1">IF(AND($G2467,NOT(ISTEXT($G2466)),ISNUMBER(Poczatek),ISNUMBER(Koniec_Projekt)),IFERROR(IF(LataProjekcji=$F2469,ROUND($D2467-SUM($K2468:T2468),0),ROUND(U2466*$E2468,0)),0),0)</f>
        <v>0</v>
      </c>
      <c r="V2468" s="5">
        <f ca="1">IF(AND($G2467,NOT(ISTEXT($G2466)),ISNUMBER(Poczatek),ISNUMBER(Koniec_Projekt)),IFERROR(IF(LataProjekcji=$F2469,ROUND($D2467-SUM($K2468:U2468),0),ROUND(V2466*$E2468,0)),0),0)</f>
        <v>0</v>
      </c>
      <c r="W2468" s="5">
        <f ca="1">IF(AND($G2467,NOT(ISTEXT($G2466)),ISNUMBER(Poczatek),ISNUMBER(Koniec_Projekt)),IFERROR(IF(LataProjekcji=$F2469,ROUND($D2467-SUM($K2468:V2468),0),ROUND(W2466*$E2468,0)),0),0)</f>
        <v>0</v>
      </c>
      <c r="X2468" s="5">
        <f ca="1">IF(AND($G2467,NOT(ISTEXT($G2466)),ISNUMBER(Poczatek),ISNUMBER(Koniec_Projekt)),IFERROR(IF(LataProjekcji=$F2469,ROUND($D2467-SUM($K2468:W2468),0),ROUND(X2466*$E2468,0)),0),0)</f>
        <v>0</v>
      </c>
      <c r="Y2468" s="5">
        <f ca="1">IF(AND($G2467,NOT(ISTEXT($G2466)),ISNUMBER(Poczatek),ISNUMBER(Koniec_Projekt)),IFERROR(IF(LataProjekcji=$F2469,ROUND($D2467-SUM($K2468:X2468),0),ROUND(Y2466*$E2468,0)),0),0)</f>
        <v>0</v>
      </c>
      <c r="Z2468" s="5">
        <f ca="1">IF(AND($G2467,NOT(ISTEXT($G2466)),ISNUMBER(Poczatek),ISNUMBER(Koniec_Projekt)),IFERROR(IF(LataProjekcji=$F2469,ROUND($D2467-SUM($K2468:Y2468),0),ROUND(Z2466*$E2468,0)),0),0)</f>
        <v>0</v>
      </c>
      <c r="AA2468" s="5">
        <f ca="1">IF(AND($G2467,NOT(ISTEXT($G2466)),ISNUMBER(Poczatek),ISNUMBER(Koniec_Projekt)),IFERROR(IF(LataProjekcji=$F2469,ROUND($D2467-SUM($K2468:Z2468),0),ROUND(AA2466*$E2468,0)),0),0)</f>
        <v>0</v>
      </c>
      <c r="AB2468" s="5">
        <f ca="1">IF(AND($G2467,NOT(ISTEXT($G2466)),ISNUMBER(Poczatek),ISNUMBER(Koniec_Projekt)),IFERROR(IF(LataProjekcji=$F2469,ROUND($D2467-SUM($K2468:AA2468),0),ROUND(AB2466*$E2468,0)),0),0)</f>
        <v>0</v>
      </c>
      <c r="AC2468" s="5">
        <f ca="1">IF(AND($G2467,NOT(ISTEXT($G2466)),ISNUMBER(Poczatek),ISNUMBER(Koniec_Projekt)),IFERROR(IF(LataProjekcji=$F2469,ROUND($D2467-SUM($K2468:AB2468),0),ROUND(AC2466*$E2468,0)),0),0)</f>
        <v>0</v>
      </c>
      <c r="AD2468" s="5">
        <f ca="1">IF(AND($G2467,NOT(ISTEXT($G2466)),ISNUMBER(Poczatek),ISNUMBER(Koniec_Projekt)),IFERROR(IF(LataProjekcji=$F2469,ROUND($D2467-SUM($K2468:AC2468),0),ROUND(AD2466*$E2468,0)),0),0)</f>
        <v>0</v>
      </c>
      <c r="AE2468" s="5">
        <f ca="1">IF(AND($G2467,NOT(ISTEXT($G2466)),ISNUMBER(Poczatek),ISNUMBER(Koniec_Projekt)),IFERROR(IF(LataProjekcji=$F2469,ROUND($D2467-SUM($K2468:AD2468),0),ROUND(AE2466*$E2468,0)),0),0)</f>
        <v>0</v>
      </c>
    </row>
    <row r="2469" spans="2:31" hidden="1">
      <c r="B2469" s="526" t="s">
        <v>751</v>
      </c>
      <c r="D2469" s="1">
        <f ca="1">IFERROR(ROUNDUP(D2467/E2468,0),0)</f>
        <v>0</v>
      </c>
      <c r="E2469" s="1">
        <f ca="1">IF(D2469=0,0,DATEDIF(DATE(D2466,E2466,1),DATE(F2468,G2468,1),"m"))</f>
        <v>0</v>
      </c>
      <c r="F2469" s="1" t="str">
        <f ca="1">IFERROR(YEAR(G2466),"brak daty")</f>
        <v>brak daty</v>
      </c>
      <c r="G2469" s="1" t="str">
        <f ca="1">IFERROR(MONTH(G2466),"brak daty")</f>
        <v>brak daty</v>
      </c>
      <c r="H2469" s="5"/>
      <c r="I2469" s="1" t="s">
        <v>425</v>
      </c>
      <c r="K2469" s="5">
        <f ca="1">IF(AND($G2467,NOT(ISTEXT($G2466)),ISNUMBER(Poczatek),ISNUMBER(Koniec_Projekt)),IFERROR(IF(LataProjekcji=$F2468,IF(AND($G2468=$G2469,$F2468=$F2469),ROUND($D2467-SUM($K2469),0),ROUND(K2467*$E2468,0)),IF(LataProjekcji&gt;$F2468,0,ROUND(K2467*$E2468,0))),0),0)</f>
        <v>0</v>
      </c>
      <c r="L2469" s="5">
        <f ca="1">IF(AND($G2467,NOT(ISTEXT($G2466)),ISNUMBER(Poczatek),ISNUMBER(Koniec_Projekt)),IFERROR(IF(LataProjekcji=$F2468,IF(AND($G2468=$G2469,$F2468=$F2469),ROUND($D2467-SUM($K2469:K2469),0),ROUND(L2467*$E2468,0)),IF(LataProjekcji&gt;$F2468,0,ROUND(L2467*$E2468,0))),0),0)</f>
        <v>0</v>
      </c>
      <c r="M2469" s="5">
        <f ca="1">IF(AND($G2467,NOT(ISTEXT($G2466)),ISNUMBER(Poczatek),ISNUMBER(Koniec_Projekt)),IFERROR(IF(LataProjekcji=$F2468,IF(AND($G2468=$G2469,$F2468=$F2469),ROUND($D2467-SUM($K2469:L2469),0),ROUND(M2467*$E2468,0)),IF(LataProjekcji&gt;$F2468,0,ROUND(M2467*$E2468,0))),0),0)</f>
        <v>0</v>
      </c>
      <c r="N2469" s="5">
        <f ca="1">IF(AND($G2467,NOT(ISTEXT($G2466)),ISNUMBER(Poczatek),ISNUMBER(Koniec_Projekt)),IFERROR(IF(LataProjekcji=$F2468,IF(AND($G2468=$G2469,$F2468=$F2469),ROUND($D2467-SUM($K2469:M2469),0),ROUND(N2467*$E2468,0)),IF(LataProjekcji&gt;$F2468,0,ROUND(N2467*$E2468,0))),0),0)</f>
        <v>0</v>
      </c>
      <c r="O2469" s="5">
        <f ca="1">IF(AND($G2467,NOT(ISTEXT($G2466)),ISNUMBER(Poczatek),ISNUMBER(Koniec_Projekt)),IFERROR(IF(LataProjekcji=$F2468,IF(AND($G2468=$G2469,$F2468=$F2469),ROUND($D2467-SUM($K2469:N2469),0),ROUND(O2467*$E2468,0)),IF(LataProjekcji&gt;$F2468,0,ROUND(O2467*$E2468,0))),0),0)</f>
        <v>0</v>
      </c>
      <c r="P2469" s="5">
        <f ca="1">IF(AND($G2467,NOT(ISTEXT($G2466)),ISNUMBER(Poczatek),ISNUMBER(Koniec_Projekt)),IFERROR(IF(LataProjekcji=$F2468,IF(AND($G2468=$G2469,$F2468=$F2469),ROUND($D2467-SUM($K2469:O2469),0),ROUND(P2467*$E2468,0)),IF(LataProjekcji&gt;$F2468,0,ROUND(P2467*$E2468,0))),0),0)</f>
        <v>0</v>
      </c>
      <c r="Q2469" s="5">
        <f ca="1">IF(AND($G2467,NOT(ISTEXT($G2466)),ISNUMBER(Poczatek),ISNUMBER(Koniec_Projekt)),IFERROR(IF(LataProjekcji=$F2468,IF(AND($G2468=$G2469,$F2468=$F2469),ROUND($D2467-SUM($K2469:P2469),0),ROUND(Q2467*$E2468,0)),IF(LataProjekcji&gt;$F2468,0,ROUND(Q2467*$E2468,0))),0),0)</f>
        <v>0</v>
      </c>
      <c r="R2469" s="5">
        <f ca="1">IF(AND($G2467,NOT(ISTEXT($G2466)),ISNUMBER(Poczatek),ISNUMBER(Koniec_Projekt)),IFERROR(IF(LataProjekcji=$F2468,IF(AND($G2468=$G2469,$F2468=$F2469),ROUND($D2467-SUM($K2469:Q2469),0),ROUND(R2467*$E2468,0)),IF(LataProjekcji&gt;$F2468,0,ROUND(R2467*$E2468,0))),0),0)</f>
        <v>0</v>
      </c>
      <c r="S2469" s="5">
        <f ca="1">IF(AND($G2467,NOT(ISTEXT($G2466)),ISNUMBER(Poczatek),ISNUMBER(Koniec_Projekt)),IFERROR(IF(LataProjekcji=$F2468,IF(AND($G2468=$G2469,$F2468=$F2469),ROUND($D2467-SUM($K2469:R2469),0),ROUND(S2467*$E2468,0)),IF(LataProjekcji&gt;$F2468,0,ROUND(S2467*$E2468,0))),0),0)</f>
        <v>0</v>
      </c>
      <c r="T2469" s="5">
        <f ca="1">IF(AND($G2467,NOT(ISTEXT($G2466)),ISNUMBER(Poczatek),ISNUMBER(Koniec_Projekt)),IFERROR(IF(LataProjekcji=$F2468,IF(AND($G2468=$G2469,$F2468=$F2469),ROUND($D2467-SUM($K2469:S2469),0),ROUND(T2467*$E2468,0)),IF(LataProjekcji&gt;$F2468,0,ROUND(T2467*$E2468,0))),0),0)</f>
        <v>0</v>
      </c>
      <c r="U2469" s="5">
        <f ca="1">IF(AND($G2467,NOT(ISTEXT($G2466)),ISNUMBER(Poczatek),ISNUMBER(Koniec_Projekt)),IFERROR(IF(LataProjekcji=$F2468,IF(AND($G2468=$G2469,$F2468=$F2469),ROUND($D2467-SUM($K2469:T2469),0),ROUND(U2467*$E2468,0)),IF(LataProjekcji&gt;$F2468,0,ROUND(U2467*$E2468,0))),0),0)</f>
        <v>0</v>
      </c>
      <c r="V2469" s="5">
        <f ca="1">IF(AND($G2467,NOT(ISTEXT($G2466)),ISNUMBER(Poczatek),ISNUMBER(Koniec_Projekt)),IFERROR(IF(LataProjekcji=$F2468,IF(AND($G2468=$G2469,$F2468=$F2469),ROUND($D2467-SUM($K2469:U2469),0),ROUND(V2467*$E2468,0)),IF(LataProjekcji&gt;$F2468,0,ROUND(V2467*$E2468,0))),0),0)</f>
        <v>0</v>
      </c>
      <c r="W2469" s="5">
        <f ca="1">IF(AND($G2467,NOT(ISTEXT($G2466)),ISNUMBER(Poczatek),ISNUMBER(Koniec_Projekt)),IFERROR(IF(LataProjekcji=$F2468,IF(AND($G2468=$G2469,$F2468=$F2469),ROUND($D2467-SUM($K2469:V2469),0),ROUND(W2467*$E2468,0)),IF(LataProjekcji&gt;$F2468,0,ROUND(W2467*$E2468,0))),0),0)</f>
        <v>0</v>
      </c>
      <c r="X2469" s="5">
        <f ca="1">IF(AND($G2467,NOT(ISTEXT($G2466)),ISNUMBER(Poczatek),ISNUMBER(Koniec_Projekt)),IFERROR(IF(LataProjekcji=$F2468,IF(AND($G2468=$G2469,$F2468=$F2469),ROUND($D2467-SUM($K2469:W2469),0),ROUND(X2467*$E2468,0)),IF(LataProjekcji&gt;$F2468,0,ROUND(X2467*$E2468,0))),0),0)</f>
        <v>0</v>
      </c>
      <c r="Y2469" s="5">
        <f ca="1">IF(AND($G2467,NOT(ISTEXT($G2466)),ISNUMBER(Poczatek),ISNUMBER(Koniec_Projekt)),IFERROR(IF(LataProjekcji=$F2468,IF(AND($G2468=$G2469,$F2468=$F2469),ROUND($D2467-SUM($K2469:X2469),0),ROUND(Y2467*$E2468,0)),IF(LataProjekcji&gt;$F2468,0,ROUND(Y2467*$E2468,0))),0),0)</f>
        <v>0</v>
      </c>
      <c r="Z2469" s="5">
        <f ca="1">IF(AND($G2467,NOT(ISTEXT($G2466)),ISNUMBER(Poczatek),ISNUMBER(Koniec_Projekt)),IFERROR(IF(LataProjekcji=$F2468,IF(AND($G2468=$G2469,$F2468=$F2469),ROUND($D2467-SUM($K2469:Y2469),0),ROUND(Z2467*$E2468,0)),IF(LataProjekcji&gt;$F2468,0,ROUND(Z2467*$E2468,0))),0),0)</f>
        <v>0</v>
      </c>
      <c r="AA2469" s="5">
        <f ca="1">IF(AND($G2467,NOT(ISTEXT($G2466)),ISNUMBER(Poczatek),ISNUMBER(Koniec_Projekt)),IFERROR(IF(LataProjekcji=$F2468,IF(AND($G2468=$G2469,$F2468=$F2469),ROUND($D2467-SUM($K2469:Z2469),0),ROUND(AA2467*$E2468,0)),IF(LataProjekcji&gt;$F2468,0,ROUND(AA2467*$E2468,0))),0),0)</f>
        <v>0</v>
      </c>
      <c r="AB2469" s="5">
        <f ca="1">IF(AND($G2467,NOT(ISTEXT($G2466)),ISNUMBER(Poczatek),ISNUMBER(Koniec_Projekt)),IFERROR(IF(LataProjekcji=$F2468,IF(AND($G2468=$G2469,$F2468=$F2469),ROUND($D2467-SUM($K2469:AA2469),0),ROUND(AB2467*$E2468,0)),IF(LataProjekcji&gt;$F2468,0,ROUND(AB2467*$E2468,0))),0),0)</f>
        <v>0</v>
      </c>
      <c r="AC2469" s="5">
        <f ca="1">IF(AND($G2467,NOT(ISTEXT($G2466)),ISNUMBER(Poczatek),ISNUMBER(Koniec_Projekt)),IFERROR(IF(LataProjekcji=$F2468,IF(AND($G2468=$G2469,$F2468=$F2469),ROUND($D2467-SUM($K2469:AB2469),0),ROUND(AC2467*$E2468,0)),IF(LataProjekcji&gt;$F2468,0,ROUND(AC2467*$E2468,0))),0),0)</f>
        <v>0</v>
      </c>
      <c r="AD2469" s="5">
        <f ca="1">IF(AND($G2467,NOT(ISTEXT($G2466)),ISNUMBER(Poczatek),ISNUMBER(Koniec_Projekt)),IFERROR(IF(LataProjekcji=$F2468,IF(AND($G2468=$G2469,$F2468=$F2469),ROUND($D2467-SUM($K2469:AC2469),0),ROUND(AD2467*$E2468,0)),IF(LataProjekcji&gt;$F2468,0,ROUND(AD2467*$E2468,0))),0),0)</f>
        <v>0</v>
      </c>
      <c r="AE2469" s="5">
        <f ca="1">IF(AND($G2467,NOT(ISTEXT($G2466)),ISNUMBER(Poczatek),ISNUMBER(Koniec_Projekt)),IFERROR(IF(LataProjekcji=$F2468,IF(AND($G2468=$G2469,$F2468=$F2469),ROUND($D2467-SUM($K2469:AD2469),0),ROUND(AE2467*$E2468,0)),IF(LataProjekcji&gt;$F2468,0,ROUND(AE2467*$E2468,0))),0),0)</f>
        <v>0</v>
      </c>
    </row>
    <row r="2470" spans="2:31" ht="12.5" hidden="1" thickBot="1">
      <c r="B2470" s="527" t="s">
        <v>865</v>
      </c>
      <c r="C2470" s="528"/>
      <c r="D2470" s="529">
        <f ca="1">IF(D2467&gt;10,ROUND((D2469-1)*E2468,0),E2468)</f>
        <v>0</v>
      </c>
      <c r="E2470" s="529">
        <f ca="1">D2467-D2470</f>
        <v>0</v>
      </c>
      <c r="F2470" s="528"/>
      <c r="G2470" s="669">
        <f ca="1">OFFSET($C$195,$D2465,0)</f>
        <v>0</v>
      </c>
      <c r="H2470" s="528"/>
      <c r="I2470" s="528"/>
      <c r="J2470" s="528"/>
      <c r="K2470" s="528"/>
      <c r="L2470" s="528"/>
      <c r="M2470" s="528"/>
      <c r="N2470" s="528"/>
      <c r="O2470" s="528"/>
      <c r="P2470" s="528"/>
      <c r="Q2470" s="528"/>
      <c r="R2470" s="528"/>
      <c r="S2470" s="528"/>
      <c r="T2470" s="528"/>
      <c r="U2470" s="528"/>
      <c r="V2470" s="528"/>
      <c r="W2470" s="528"/>
      <c r="X2470" s="528"/>
      <c r="Y2470" s="528"/>
      <c r="Z2470" s="528"/>
      <c r="AA2470" s="528"/>
      <c r="AB2470" s="528"/>
      <c r="AC2470" s="528"/>
      <c r="AD2470" s="528"/>
      <c r="AE2470" s="528"/>
    </row>
    <row r="2471" spans="2:31" ht="12.5" hidden="1" thickTop="1"/>
    <row r="2472" spans="2:31" ht="12.5" hidden="1" thickBot="1">
      <c r="B2472" s="530" t="str">
        <f ca="1">"nazwa ST: "&amp;B1279</f>
        <v>nazwa ST: 0</v>
      </c>
      <c r="C2472" s="530"/>
      <c r="D2472" s="531">
        <f>D1279</f>
        <v>15</v>
      </c>
      <c r="E2472" s="530"/>
      <c r="F2472" s="530"/>
      <c r="G2472" s="530"/>
      <c r="H2472" s="530"/>
      <c r="I2472" s="530"/>
      <c r="J2472" s="530"/>
      <c r="K2472" s="539" t="str">
        <f t="shared" ref="K2472:AE2472" si="3151">LataProjekcji</f>
        <v>Uzupełnij dane</v>
      </c>
      <c r="L2472" s="539" t="str">
        <f t="shared" si="3151"/>
        <v/>
      </c>
      <c r="M2472" s="539" t="str">
        <f t="shared" si="3151"/>
        <v/>
      </c>
      <c r="N2472" s="539" t="str">
        <f t="shared" si="3151"/>
        <v/>
      </c>
      <c r="O2472" s="539" t="str">
        <f t="shared" si="3151"/>
        <v/>
      </c>
      <c r="P2472" s="539" t="str">
        <f t="shared" si="3151"/>
        <v/>
      </c>
      <c r="Q2472" s="539" t="str">
        <f t="shared" si="3151"/>
        <v/>
      </c>
      <c r="R2472" s="539" t="str">
        <f t="shared" si="3151"/>
        <v/>
      </c>
      <c r="S2472" s="539" t="str">
        <f t="shared" si="3151"/>
        <v/>
      </c>
      <c r="T2472" s="539" t="str">
        <f t="shared" si="3151"/>
        <v/>
      </c>
      <c r="U2472" s="539" t="str">
        <f t="shared" si="3151"/>
        <v/>
      </c>
      <c r="V2472" s="539" t="str">
        <f t="shared" si="3151"/>
        <v/>
      </c>
      <c r="W2472" s="539" t="str">
        <f t="shared" si="3151"/>
        <v/>
      </c>
      <c r="X2472" s="539" t="str">
        <f t="shared" si="3151"/>
        <v/>
      </c>
      <c r="Y2472" s="539" t="str">
        <f t="shared" si="3151"/>
        <v/>
      </c>
      <c r="Z2472" s="539" t="str">
        <f t="shared" si="3151"/>
        <v/>
      </c>
      <c r="AA2472" s="539" t="str">
        <f t="shared" si="3151"/>
        <v/>
      </c>
      <c r="AB2472" s="539" t="str">
        <f t="shared" si="3151"/>
        <v/>
      </c>
      <c r="AC2472" s="539" t="str">
        <f t="shared" si="3151"/>
        <v/>
      </c>
      <c r="AD2472" s="539" t="str">
        <f t="shared" si="3151"/>
        <v/>
      </c>
      <c r="AE2472" s="539" t="str">
        <f t="shared" si="3151"/>
        <v/>
      </c>
    </row>
    <row r="2473" spans="2:31" hidden="1">
      <c r="B2473" s="526" t="s">
        <v>752</v>
      </c>
      <c r="D2473" s="1">
        <f ca="1">D1280</f>
        <v>1900</v>
      </c>
      <c r="E2473" s="1">
        <f ca="1">E1280</f>
        <v>1</v>
      </c>
      <c r="F2473" s="1">
        <f ca="1">IF(D2474&gt;10,F1280,1)</f>
        <v>1</v>
      </c>
      <c r="G2473" s="525" t="str">
        <f ca="1">IF(ISBLANK(OFFSET($E$195,$D2472,0)),"brak daty",IF(D2474&gt;10,EDATE(OFFSET($E$195,$D2472,0),D2476),DATE(D2473,E2473,1)))</f>
        <v>brak daty</v>
      </c>
      <c r="H2473" s="538" t="b">
        <f ca="1">SUM(K2473:AE2473)=D2476</f>
        <v>1</v>
      </c>
      <c r="I2473" s="1" t="s">
        <v>749</v>
      </c>
      <c r="K2473" s="5">
        <f ca="1">IF(AND($G2474,NOT(ISTEXT($G2473)),ISNUMBER(Poczatek),ISNUMBER(Koniec_Projekt)),IFERROR(IF($D2473=LataProjekcji,$F2473,IF($D2473&lt;LataProjekcji,IF((SUM(K2473)+12)&lt;$D2476,12,$D2476-SUM(K2473)),0)),0),0)</f>
        <v>0</v>
      </c>
      <c r="L2473" s="5">
        <f ca="1">IF(AND($G2474,NOT(ISTEXT($G2473)),ISNUMBER(Poczatek),ISNUMBER(Koniec_Projekt)),IFERROR(IF($D2473=LataProjekcji,$F2473,IF($D2473&lt;LataProjekcji,IF((SUM($K2473:K2473)+12)&lt;$D2476,12,$D2476-SUM($K2473:K2473)),0)),0),0)</f>
        <v>0</v>
      </c>
      <c r="M2473" s="5">
        <f ca="1">IF(AND($G2474,NOT(ISTEXT($G2473)),ISNUMBER(Poczatek),ISNUMBER(Koniec_Projekt)),IFERROR(IF($D2473=LataProjekcji,$F2473,IF($D2473&lt;LataProjekcji,IF((SUM($K2473:L2473)+12)&lt;$D2476,12,$D2476-SUM($K2473:L2473)),0)),0),0)</f>
        <v>0</v>
      </c>
      <c r="N2473" s="5">
        <f ca="1">IF(AND($G2474,NOT(ISTEXT($G2473)),ISNUMBER(Poczatek),ISNUMBER(Koniec_Projekt)),IFERROR(IF($D2473=LataProjekcji,$F2473,IF($D2473&lt;LataProjekcji,IF((SUM($K2473:M2473)+12)&lt;$D2476,12,$D2476-SUM($K2473:M2473)),0)),0),0)</f>
        <v>0</v>
      </c>
      <c r="O2473" s="5">
        <f ca="1">IF(AND($G2474,NOT(ISTEXT($G2473)),ISNUMBER(Poczatek),ISNUMBER(Koniec_Projekt)),IFERROR(IF($D2473=LataProjekcji,$F2473,IF($D2473&lt;LataProjekcji,IF((SUM($K2473:N2473)+12)&lt;$D2476,12,$D2476-SUM($K2473:N2473)),0)),0),0)</f>
        <v>0</v>
      </c>
      <c r="P2473" s="5">
        <f ca="1">IF(AND($G2474,NOT(ISTEXT($G2473)),ISNUMBER(Poczatek),ISNUMBER(Koniec_Projekt)),IFERROR(IF($D2473=LataProjekcji,$F2473,IF($D2473&lt;LataProjekcji,IF((SUM($K2473:O2473)+12)&lt;$D2476,12,$D2476-SUM($K2473:O2473)),0)),0),0)</f>
        <v>0</v>
      </c>
      <c r="Q2473" s="5">
        <f ca="1">IF(AND($G2474,NOT(ISTEXT($G2473)),ISNUMBER(Poczatek),ISNUMBER(Koniec_Projekt)),IFERROR(IF($D2473=LataProjekcji,$F2473,IF($D2473&lt;LataProjekcji,IF((SUM($K2473:P2473)+12)&lt;$D2476,12,$D2476-SUM($K2473:P2473)),0)),0),0)</f>
        <v>0</v>
      </c>
      <c r="R2473" s="5">
        <f ca="1">IF(AND($G2474,NOT(ISTEXT($G2473)),ISNUMBER(Poczatek),ISNUMBER(Koniec_Projekt)),IFERROR(IF($D2473=LataProjekcji,$F2473,IF($D2473&lt;LataProjekcji,IF((SUM($K2473:Q2473)+12)&lt;$D2476,12,$D2476-SUM($K2473:Q2473)),0)),0),0)</f>
        <v>0</v>
      </c>
      <c r="S2473" s="5">
        <f ca="1">IF(AND($G2474,NOT(ISTEXT($G2473)),ISNUMBER(Poczatek),ISNUMBER(Koniec_Projekt)),IFERROR(IF($D2473=LataProjekcji,$F2473,IF($D2473&lt;LataProjekcji,IF((SUM($K2473:R2473)+12)&lt;$D2476,12,$D2476-SUM($K2473:R2473)),0)),0),0)</f>
        <v>0</v>
      </c>
      <c r="T2473" s="5">
        <f ca="1">IF(AND($G2474,NOT(ISTEXT($G2473)),ISNUMBER(Poczatek),ISNUMBER(Koniec_Projekt)),IFERROR(IF($D2473=LataProjekcji,$F2473,IF($D2473&lt;LataProjekcji,IF((SUM($K2473:S2473)+12)&lt;$D2476,12,$D2476-SUM($K2473:S2473)),0)),0),0)</f>
        <v>0</v>
      </c>
      <c r="U2473" s="5">
        <f ca="1">IF(AND($G2474,NOT(ISTEXT($G2473)),ISNUMBER(Poczatek),ISNUMBER(Koniec_Projekt)),IFERROR(IF($D2473=LataProjekcji,$F2473,IF($D2473&lt;LataProjekcji,IF((SUM($K2473:T2473)+12)&lt;$D2476,12,$D2476-SUM($K2473:T2473)),0)),0),0)</f>
        <v>0</v>
      </c>
      <c r="V2473" s="5">
        <f ca="1">IF(AND($G2474,NOT(ISTEXT($G2473)),ISNUMBER(Poczatek),ISNUMBER(Koniec_Projekt)),IFERROR(IF($D2473=LataProjekcji,$F2473,IF($D2473&lt;LataProjekcji,IF((SUM($K2473:U2473)+12)&lt;$D2476,12,$D2476-SUM($K2473:U2473)),0)),0),0)</f>
        <v>0</v>
      </c>
      <c r="W2473" s="5">
        <f ca="1">IF(AND($G2474,NOT(ISTEXT($G2473)),ISNUMBER(Poczatek),ISNUMBER(Koniec_Projekt)),IFERROR(IF($D2473=LataProjekcji,$F2473,IF($D2473&lt;LataProjekcji,IF((SUM($K2473:V2473)+12)&lt;$D2476,12,$D2476-SUM($K2473:V2473)),0)),0),0)</f>
        <v>0</v>
      </c>
      <c r="X2473" s="5">
        <f ca="1">IF(AND($G2474,NOT(ISTEXT($G2473)),ISNUMBER(Poczatek),ISNUMBER(Koniec_Projekt)),IFERROR(IF($D2473=LataProjekcji,$F2473,IF($D2473&lt;LataProjekcji,IF((SUM($K2473:W2473)+12)&lt;$D2476,12,$D2476-SUM($K2473:W2473)),0)),0),0)</f>
        <v>0</v>
      </c>
      <c r="Y2473" s="5">
        <f ca="1">IF(AND($G2474,NOT(ISTEXT($G2473)),ISNUMBER(Poczatek),ISNUMBER(Koniec_Projekt)),IFERROR(IF($D2473=LataProjekcji,$F2473,IF($D2473&lt;LataProjekcji,IF((SUM($K2473:X2473)+12)&lt;$D2476,12,$D2476-SUM($K2473:X2473)),0)),0),0)</f>
        <v>0</v>
      </c>
      <c r="Z2473" s="5">
        <f ca="1">IF(AND($G2474,NOT(ISTEXT($G2473)),ISNUMBER(Poczatek),ISNUMBER(Koniec_Projekt)),IFERROR(IF($D2473=LataProjekcji,$F2473,IF($D2473&lt;LataProjekcji,IF((SUM($K2473:Y2473)+12)&lt;$D2476,12,$D2476-SUM($K2473:Y2473)),0)),0),0)</f>
        <v>0</v>
      </c>
      <c r="AA2473" s="5">
        <f ca="1">IF(AND($G2474,NOT(ISTEXT($G2473)),ISNUMBER(Poczatek),ISNUMBER(Koniec_Projekt)),IFERROR(IF($D2473=LataProjekcji,$F2473,IF($D2473&lt;LataProjekcji,IF((SUM($K2473:Z2473)+12)&lt;$D2476,12,$D2476-SUM($K2473:Z2473)),0)),0),0)</f>
        <v>0</v>
      </c>
      <c r="AB2473" s="5">
        <f ca="1">IF(AND($G2474,NOT(ISTEXT($G2473)),ISNUMBER(Poczatek),ISNUMBER(Koniec_Projekt)),IFERROR(IF($D2473=LataProjekcji,$F2473,IF($D2473&lt;LataProjekcji,IF((SUM($K2473:AA2473)+12)&lt;$D2476,12,$D2476-SUM($K2473:AA2473)),0)),0),0)</f>
        <v>0</v>
      </c>
      <c r="AC2473" s="5">
        <f ca="1">IF(AND($G2474,NOT(ISTEXT($G2473)),ISNUMBER(Poczatek),ISNUMBER(Koniec_Projekt)),IFERROR(IF($D2473=LataProjekcji,$F2473,IF($D2473&lt;LataProjekcji,IF((SUM($K2473:AB2473)+12)&lt;$D2476,12,$D2476-SUM($K2473:AB2473)),0)),0),0)</f>
        <v>0</v>
      </c>
      <c r="AD2473" s="5">
        <f ca="1">IF(AND($G2474,NOT(ISTEXT($G2473)),ISNUMBER(Poczatek),ISNUMBER(Koniec_Projekt)),IFERROR(IF($D2473=LataProjekcji,$F2473,IF($D2473&lt;LataProjekcji,IF((SUM($K2473:AC2473)+12)&lt;$D2476,12,$D2476-SUM($K2473:AC2473)),0)),0),0)</f>
        <v>0</v>
      </c>
      <c r="AE2473" s="5">
        <f ca="1">IF(AND($G2474,NOT(ISTEXT($G2473)),ISNUMBER(Poczatek),ISNUMBER(Koniec_Projekt)),IFERROR(IF($D2473=LataProjekcji,$F2473,IF($D2473&lt;LataProjekcji,IF((SUM($K2473:AD2473)+12)&lt;$D2476,12,$D2476-SUM($K2473:AD2473)),0)),0),0)</f>
        <v>0</v>
      </c>
    </row>
    <row r="2474" spans="2:31" hidden="1">
      <c r="B2474" s="526" t="s">
        <v>754</v>
      </c>
      <c r="D2474" s="5">
        <f ca="1">D1281</f>
        <v>0</v>
      </c>
      <c r="E2474" s="454">
        <f ca="1">E1281</f>
        <v>0</v>
      </c>
      <c r="F2474" s="454">
        <f ca="1">F1281</f>
        <v>0</v>
      </c>
      <c r="G2474" s="258" t="b">
        <f ca="1">NOT(ISBLANK(OFFSET($C$195,$D2472,0)))</f>
        <v>0</v>
      </c>
      <c r="H2474" s="538" t="b">
        <f ca="1">SUM(K2474:AE2474)=E2476</f>
        <v>1</v>
      </c>
      <c r="I2474" s="1" t="s">
        <v>750</v>
      </c>
      <c r="K2474" s="537">
        <f ca="1">IF(AND($G2474,NOT(ISTEXT($G2473)),ISNUMBER(Poczatek),ISNUMBER(Koniec_Projekt)),IFERROR(IF($D2473=LataProjekcji,IF($F2473&gt;$E2476,$E2476,$F2473),IF($D2476&gt;=$E2476,(IF($D2473&lt;LataProjekcji,IF((SUM(J2474:$K2474)+12)&lt;$E2476,12,$E2476-SUM(J2474:$K2474)),0)),(IF($D2473&lt;LataProjekcji,IF((SUM(J2474:$K2474)+12)&lt;$D2476,12,$D2476-SUM(J2474:$K2474)),0)))),0),0)</f>
        <v>0</v>
      </c>
      <c r="L2474" s="537">
        <f ca="1">IF(AND($G2474,NOT(ISTEXT($G2473)),ISNUMBER(Poczatek),ISNUMBER(Koniec_Projekt)),IFERROR(IF($D2473=LataProjekcji,IF($F2473&gt;$E2476,$E2476,$F2473),IF($D2476&gt;=$E2476,(IF($D2473&lt;LataProjekcji,IF((SUM($K2474:K2474)+12)&lt;$E2476,12,$E2476-SUM($K2474:K2474)),0)),(IF($D2473&lt;LataProjekcji,IF((SUM($K2474:K2474)+12)&lt;$D2476,12,$D2476-SUM($K2474:K2474)),0)))),0),0)</f>
        <v>0</v>
      </c>
      <c r="M2474" s="537">
        <f ca="1">IF(AND($G2474,NOT(ISTEXT($G2473)),ISNUMBER(Poczatek),ISNUMBER(Koniec_Projekt)),IFERROR(IF($D2473=LataProjekcji,IF($F2473&gt;$E2476,$E2476,$F2473),IF($D2476&gt;=$E2476,(IF($D2473&lt;LataProjekcji,IF((SUM($K2474:L2474)+12)&lt;$E2476,12,$E2476-SUM($K2474:L2474)),0)),(IF($D2473&lt;LataProjekcji,IF((SUM($K2474:L2474)+12)&lt;$D2476,12,$D2476-SUM($K2474:L2474)),0)))),0),0)</f>
        <v>0</v>
      </c>
      <c r="N2474" s="537">
        <f ca="1">IF(AND($G2474,NOT(ISTEXT($G2473)),ISNUMBER(Poczatek),ISNUMBER(Koniec_Projekt)),IFERROR(IF($D2473=LataProjekcji,IF($F2473&gt;$E2476,$E2476,$F2473),IF($D2476&gt;=$E2476,(IF($D2473&lt;LataProjekcji,IF((SUM($K2474:M2474)+12)&lt;$E2476,12,$E2476-SUM($K2474:M2474)),0)),(IF($D2473&lt;LataProjekcji,IF((SUM($K2474:M2474)+12)&lt;$D2476,12,$D2476-SUM($K2474:M2474)),0)))),0),0)</f>
        <v>0</v>
      </c>
      <c r="O2474" s="537">
        <f ca="1">IF(AND($G2474,NOT(ISTEXT($G2473)),ISNUMBER(Poczatek),ISNUMBER(Koniec_Projekt)),IFERROR(IF($D2473=LataProjekcji,IF($F2473&gt;$E2476,$E2476,$F2473),IF($D2476&gt;=$E2476,(IF($D2473&lt;LataProjekcji,IF((SUM($K2474:N2474)+12)&lt;$E2476,12,$E2476-SUM($K2474:N2474)),0)),(IF($D2473&lt;LataProjekcji,IF((SUM($K2474:N2474)+12)&lt;$D2476,12,$D2476-SUM($K2474:N2474)),0)))),0),0)</f>
        <v>0</v>
      </c>
      <c r="P2474" s="537">
        <f ca="1">IF(AND($G2474,NOT(ISTEXT($G2473)),ISNUMBER(Poczatek),ISNUMBER(Koniec_Projekt)),IFERROR(IF($D2473=LataProjekcji,IF($F2473&gt;$E2476,$E2476,$F2473),IF($D2476&gt;=$E2476,(IF($D2473&lt;LataProjekcji,IF((SUM($K2474:O2474)+12)&lt;$E2476,12,$E2476-SUM($K2474:O2474)),0)),(IF($D2473&lt;LataProjekcji,IF((SUM($K2474:O2474)+12)&lt;$D2476,12,$D2476-SUM($K2474:O2474)),0)))),0),0)</f>
        <v>0</v>
      </c>
      <c r="Q2474" s="537">
        <f ca="1">IF(AND($G2474,NOT(ISTEXT($G2473)),ISNUMBER(Poczatek),ISNUMBER(Koniec_Projekt)),IFERROR(IF($D2473=LataProjekcji,IF($F2473&gt;$E2476,$E2476,$F2473),IF($D2476&gt;=$E2476,(IF($D2473&lt;LataProjekcji,IF((SUM($K2474:P2474)+12)&lt;$E2476,12,$E2476-SUM($K2474:P2474)),0)),(IF($D2473&lt;LataProjekcji,IF((SUM($K2474:P2474)+12)&lt;$D2476,12,$D2476-SUM($K2474:P2474)),0)))),0),0)</f>
        <v>0</v>
      </c>
      <c r="R2474" s="537">
        <f ca="1">IF(AND($G2474,NOT(ISTEXT($G2473)),ISNUMBER(Poczatek),ISNUMBER(Koniec_Projekt)),IFERROR(IF($D2473=LataProjekcji,IF($F2473&gt;$E2476,$E2476,$F2473),IF($D2476&gt;=$E2476,(IF($D2473&lt;LataProjekcji,IF((SUM($K2474:Q2474)+12)&lt;$E2476,12,$E2476-SUM($K2474:Q2474)),0)),(IF($D2473&lt;LataProjekcji,IF((SUM($K2474:Q2474)+12)&lt;$D2476,12,$D2476-SUM($K2474:Q2474)),0)))),0),0)</f>
        <v>0</v>
      </c>
      <c r="S2474" s="537">
        <f ca="1">IF(AND($G2474,NOT(ISTEXT($G2473)),ISNUMBER(Poczatek),ISNUMBER(Koniec_Projekt)),IFERROR(IF($D2473=LataProjekcji,IF($F2473&gt;$E2476,$E2476,$F2473),IF($D2476&gt;=$E2476,(IF($D2473&lt;LataProjekcji,IF((SUM($K2474:R2474)+12)&lt;$E2476,12,$E2476-SUM($K2474:R2474)),0)),(IF($D2473&lt;LataProjekcji,IF((SUM($K2474:R2474)+12)&lt;$D2476,12,$D2476-SUM($K2474:R2474)),0)))),0),0)</f>
        <v>0</v>
      </c>
      <c r="T2474" s="537">
        <f ca="1">IF(AND($G2474,NOT(ISTEXT($G2473)),ISNUMBER(Poczatek),ISNUMBER(Koniec_Projekt)),IFERROR(IF($D2473=LataProjekcji,IF($F2473&gt;$E2476,$E2476,$F2473),IF($D2476&gt;=$E2476,(IF($D2473&lt;LataProjekcji,IF((SUM($K2474:S2474)+12)&lt;$E2476,12,$E2476-SUM($K2474:S2474)),0)),(IF($D2473&lt;LataProjekcji,IF((SUM($K2474:S2474)+12)&lt;$D2476,12,$D2476-SUM($K2474:S2474)),0)))),0),0)</f>
        <v>0</v>
      </c>
      <c r="U2474" s="537">
        <f ca="1">IF(AND($G2474,NOT(ISTEXT($G2473)),ISNUMBER(Poczatek),ISNUMBER(Koniec_Projekt)),IFERROR(IF($D2473=LataProjekcji,IF($F2473&gt;$E2476,$E2476,$F2473),IF($D2476&gt;=$E2476,(IF($D2473&lt;LataProjekcji,IF((SUM($K2474:T2474)+12)&lt;$E2476,12,$E2476-SUM($K2474:T2474)),0)),(IF($D2473&lt;LataProjekcji,IF((SUM($K2474:T2474)+12)&lt;$D2476,12,$D2476-SUM($K2474:T2474)),0)))),0),0)</f>
        <v>0</v>
      </c>
      <c r="V2474" s="537">
        <f ca="1">IF(AND($G2474,NOT(ISTEXT($G2473)),ISNUMBER(Poczatek),ISNUMBER(Koniec_Projekt)),IFERROR(IF($D2473=LataProjekcji,IF($F2473&gt;$E2476,$E2476,$F2473),IF($D2476&gt;=$E2476,(IF($D2473&lt;LataProjekcji,IF((SUM($K2474:U2474)+12)&lt;$E2476,12,$E2476-SUM($K2474:U2474)),0)),(IF($D2473&lt;LataProjekcji,IF((SUM($K2474:U2474)+12)&lt;$D2476,12,$D2476-SUM($K2474:U2474)),0)))),0),0)</f>
        <v>0</v>
      </c>
      <c r="W2474" s="537">
        <f ca="1">IF(AND($G2474,NOT(ISTEXT($G2473)),ISNUMBER(Poczatek),ISNUMBER(Koniec_Projekt)),IFERROR(IF($D2473=LataProjekcji,IF($F2473&gt;$E2476,$E2476,$F2473),IF($D2476&gt;=$E2476,(IF($D2473&lt;LataProjekcji,IF((SUM($K2474:V2474)+12)&lt;$E2476,12,$E2476-SUM($K2474:V2474)),0)),(IF($D2473&lt;LataProjekcji,IF((SUM($K2474:V2474)+12)&lt;$D2476,12,$D2476-SUM($K2474:V2474)),0)))),0),0)</f>
        <v>0</v>
      </c>
      <c r="X2474" s="537">
        <f ca="1">IF(AND($G2474,NOT(ISTEXT($G2473)),ISNUMBER(Poczatek),ISNUMBER(Koniec_Projekt)),IFERROR(IF($D2473=LataProjekcji,IF($F2473&gt;$E2476,$E2476,$F2473),IF($D2476&gt;=$E2476,(IF($D2473&lt;LataProjekcji,IF((SUM($K2474:W2474)+12)&lt;$E2476,12,$E2476-SUM($K2474:W2474)),0)),(IF($D2473&lt;LataProjekcji,IF((SUM($K2474:W2474)+12)&lt;$D2476,12,$D2476-SUM($K2474:W2474)),0)))),0),0)</f>
        <v>0</v>
      </c>
      <c r="Y2474" s="537">
        <f ca="1">IF(AND($G2474,NOT(ISTEXT($G2473)),ISNUMBER(Poczatek),ISNUMBER(Koniec_Projekt)),IFERROR(IF($D2473=LataProjekcji,IF($F2473&gt;$E2476,$E2476,$F2473),IF($D2476&gt;=$E2476,(IF($D2473&lt;LataProjekcji,IF((SUM($K2474:X2474)+12)&lt;$E2476,12,$E2476-SUM($K2474:X2474)),0)),(IF($D2473&lt;LataProjekcji,IF((SUM($K2474:X2474)+12)&lt;$D2476,12,$D2476-SUM($K2474:X2474)),0)))),0),0)</f>
        <v>0</v>
      </c>
      <c r="Z2474" s="537">
        <f ca="1">IF(AND($G2474,NOT(ISTEXT($G2473)),ISNUMBER(Poczatek),ISNUMBER(Koniec_Projekt)),IFERROR(IF($D2473=LataProjekcji,IF($F2473&gt;$E2476,$E2476,$F2473),IF($D2476&gt;=$E2476,(IF($D2473&lt;LataProjekcji,IF((SUM($K2474:Y2474)+12)&lt;$E2476,12,$E2476-SUM($K2474:Y2474)),0)),(IF($D2473&lt;LataProjekcji,IF((SUM($K2474:Y2474)+12)&lt;$D2476,12,$D2476-SUM($K2474:Y2474)),0)))),0),0)</f>
        <v>0</v>
      </c>
      <c r="AA2474" s="537">
        <f ca="1">IF(AND($G2474,NOT(ISTEXT($G2473)),ISNUMBER(Poczatek),ISNUMBER(Koniec_Projekt)),IFERROR(IF($D2473=LataProjekcji,IF($F2473&gt;$E2476,$E2476,$F2473),IF($D2476&gt;=$E2476,(IF($D2473&lt;LataProjekcji,IF((SUM($K2474:Z2474)+12)&lt;$E2476,12,$E2476-SUM($K2474:Z2474)),0)),(IF($D2473&lt;LataProjekcji,IF((SUM($K2474:Z2474)+12)&lt;$D2476,12,$D2476-SUM($K2474:Z2474)),0)))),0),0)</f>
        <v>0</v>
      </c>
      <c r="AB2474" s="537">
        <f ca="1">IF(AND($G2474,NOT(ISTEXT($G2473)),ISNUMBER(Poczatek),ISNUMBER(Koniec_Projekt)),IFERROR(IF($D2473=LataProjekcji,IF($F2473&gt;$E2476,$E2476,$F2473),IF($D2476&gt;=$E2476,(IF($D2473&lt;LataProjekcji,IF((SUM($K2474:AA2474)+12)&lt;$E2476,12,$E2476-SUM($K2474:AA2474)),0)),(IF($D2473&lt;LataProjekcji,IF((SUM($K2474:AA2474)+12)&lt;$D2476,12,$D2476-SUM($K2474:AA2474)),0)))),0),0)</f>
        <v>0</v>
      </c>
      <c r="AC2474" s="537">
        <f ca="1">IF(AND($G2474,NOT(ISTEXT($G2473)),ISNUMBER(Poczatek),ISNUMBER(Koniec_Projekt)),IFERROR(IF($D2473=LataProjekcji,IF($F2473&gt;$E2476,$E2476,$F2473),IF($D2476&gt;=$E2476,(IF($D2473&lt;LataProjekcji,IF((SUM($K2474:AB2474)+12)&lt;$E2476,12,$E2476-SUM($K2474:AB2474)),0)),(IF($D2473&lt;LataProjekcji,IF((SUM($K2474:AB2474)+12)&lt;$D2476,12,$D2476-SUM($K2474:AB2474)),0)))),0),0)</f>
        <v>0</v>
      </c>
      <c r="AD2474" s="537">
        <f ca="1">IF(AND($G2474,NOT(ISTEXT($G2473)),ISNUMBER(Poczatek),ISNUMBER(Koniec_Projekt)),IFERROR(IF($D2473=LataProjekcji,IF($F2473&gt;$E2476,$E2476,$F2473),IF($D2476&gt;=$E2476,(IF($D2473&lt;LataProjekcji,IF((SUM($K2474:AC2474)+12)&lt;$E2476,12,$E2476-SUM($K2474:AC2474)),0)),(IF($D2473&lt;LataProjekcji,IF((SUM($K2474:AC2474)+12)&lt;$D2476,12,$D2476-SUM($K2474:AC2474)),0)))),0),0)</f>
        <v>0</v>
      </c>
      <c r="AE2474" s="537">
        <f ca="1">IF(AND($G2474,NOT(ISTEXT($G2473)),ISNUMBER(Poczatek),ISNUMBER(Koniec_Projekt)),IFERROR(IF($D2473=LataProjekcji,IF($F2473&gt;$E2476,$E2476,$F2473),IF($D2476&gt;=$E2476,(IF($D2473&lt;LataProjekcji,IF((SUM($K2474:AD2474)+12)&lt;$E2476,12,$E2476-SUM($K2474:AD2474)),0)),(IF($D2473&lt;LataProjekcji,IF((SUM($K2474:AD2474)+12)&lt;$D2476,12,$D2476-SUM($K2474:AD2474)),0)))),0),0)</f>
        <v>0</v>
      </c>
    </row>
    <row r="2475" spans="2:31" hidden="1">
      <c r="B2475" s="526" t="s">
        <v>753</v>
      </c>
      <c r="D2475" s="454">
        <f ca="1">D1282</f>
        <v>0</v>
      </c>
      <c r="E2475" s="454">
        <f ca="1">IF(D2474&gt;10,ROUND(D2475/12,2),D2475)</f>
        <v>0</v>
      </c>
      <c r="F2475" s="524">
        <f>Koniec_Projekt</f>
        <v>0</v>
      </c>
      <c r="G2475" s="329">
        <f>Miesiac_Koniec_Projekt</f>
        <v>0</v>
      </c>
      <c r="H2475" s="538" t="b">
        <f ca="1">SUM(K2475:AE2475)=D2474</f>
        <v>1</v>
      </c>
      <c r="I2475" s="1" t="s">
        <v>713</v>
      </c>
      <c r="K2475" s="256">
        <f ca="1">IF(AND($G2474,NOT(ISTEXT($G2473)),ISNUMBER(Poczatek),ISNUMBER(Koniec_Projekt)),IFERROR(IF(LataProjekcji=$F2476,ROUND($D2474,0),ROUND(K2473*$E2475,0)),0),0)</f>
        <v>0</v>
      </c>
      <c r="L2475" s="5">
        <f ca="1">IF(AND($G2474,NOT(ISTEXT($G2473)),ISNUMBER(Poczatek),ISNUMBER(Koniec_Projekt)),IFERROR(IF(LataProjekcji=$F2476,ROUND($D2474-SUM(K2475:$K2475),0),ROUND(L2473*$E2475,0)),0),0)</f>
        <v>0</v>
      </c>
      <c r="M2475" s="5">
        <f ca="1">IF(AND($G2474,NOT(ISTEXT($G2473)),ISNUMBER(Poczatek),ISNUMBER(Koniec_Projekt)),IFERROR(IF(LataProjekcji=$F2476,ROUND($D2474-SUM($K2475:L2475),0),ROUND(M2473*$E2475,0)),0),0)</f>
        <v>0</v>
      </c>
      <c r="N2475" s="5">
        <f ca="1">IF(AND($G2474,NOT(ISTEXT($G2473)),ISNUMBER(Poczatek),ISNUMBER(Koniec_Projekt)),IFERROR(IF(LataProjekcji=$F2476,ROUND($D2474-SUM($K2475:M2475),0),ROUND(N2473*$E2475,0)),0),0)</f>
        <v>0</v>
      </c>
      <c r="O2475" s="5">
        <f ca="1">IF(AND($G2474,NOT(ISTEXT($G2473)),ISNUMBER(Poczatek),ISNUMBER(Koniec_Projekt)),IFERROR(IF(LataProjekcji=$F2476,ROUND($D2474-SUM($K2475:N2475),0),ROUND(O2473*$E2475,0)),0),0)</f>
        <v>0</v>
      </c>
      <c r="P2475" s="5">
        <f ca="1">IF(AND($G2474,NOT(ISTEXT($G2473)),ISNUMBER(Poczatek),ISNUMBER(Koniec_Projekt)),IFERROR(IF(LataProjekcji=$F2476,ROUND($D2474-SUM($K2475:O2475),0),ROUND(P2473*$E2475,0)),0),0)</f>
        <v>0</v>
      </c>
      <c r="Q2475" s="5">
        <f ca="1">IF(AND($G2474,NOT(ISTEXT($G2473)),ISNUMBER(Poczatek),ISNUMBER(Koniec_Projekt)),IFERROR(IF(LataProjekcji=$F2476,ROUND($D2474-SUM($K2475:P2475),0),ROUND(Q2473*$E2475,0)),0),0)</f>
        <v>0</v>
      </c>
      <c r="R2475" s="5">
        <f ca="1">IF(AND($G2474,NOT(ISTEXT($G2473)),ISNUMBER(Poczatek),ISNUMBER(Koniec_Projekt)),IFERROR(IF(LataProjekcji=$F2476,ROUND($D2474-SUM($K2475:Q2475),0),ROUND(R2473*$E2475,0)),0),0)</f>
        <v>0</v>
      </c>
      <c r="S2475" s="5">
        <f ca="1">IF(AND($G2474,NOT(ISTEXT($G2473)),ISNUMBER(Poczatek),ISNUMBER(Koniec_Projekt)),IFERROR(IF(LataProjekcji=$F2476,ROUND($D2474-SUM($K2475:R2475),0),ROUND(S2473*$E2475,0)),0),0)</f>
        <v>0</v>
      </c>
      <c r="T2475" s="5">
        <f ca="1">IF(AND($G2474,NOT(ISTEXT($G2473)),ISNUMBER(Poczatek),ISNUMBER(Koniec_Projekt)),IFERROR(IF(LataProjekcji=$F2476,ROUND($D2474-SUM($K2475:S2475),0),ROUND(T2473*$E2475,0)),0),0)</f>
        <v>0</v>
      </c>
      <c r="U2475" s="5">
        <f ca="1">IF(AND($G2474,NOT(ISTEXT($G2473)),ISNUMBER(Poczatek),ISNUMBER(Koniec_Projekt)),IFERROR(IF(LataProjekcji=$F2476,ROUND($D2474-SUM($K2475:T2475),0),ROUND(U2473*$E2475,0)),0),0)</f>
        <v>0</v>
      </c>
      <c r="V2475" s="5">
        <f ca="1">IF(AND($G2474,NOT(ISTEXT($G2473)),ISNUMBER(Poczatek),ISNUMBER(Koniec_Projekt)),IFERROR(IF(LataProjekcji=$F2476,ROUND($D2474-SUM($K2475:U2475),0),ROUND(V2473*$E2475,0)),0),0)</f>
        <v>0</v>
      </c>
      <c r="W2475" s="5">
        <f ca="1">IF(AND($G2474,NOT(ISTEXT($G2473)),ISNUMBER(Poczatek),ISNUMBER(Koniec_Projekt)),IFERROR(IF(LataProjekcji=$F2476,ROUND($D2474-SUM($K2475:V2475),0),ROUND(W2473*$E2475,0)),0),0)</f>
        <v>0</v>
      </c>
      <c r="X2475" s="5">
        <f ca="1">IF(AND($G2474,NOT(ISTEXT($G2473)),ISNUMBER(Poczatek),ISNUMBER(Koniec_Projekt)),IFERROR(IF(LataProjekcji=$F2476,ROUND($D2474-SUM($K2475:W2475),0),ROUND(X2473*$E2475,0)),0),0)</f>
        <v>0</v>
      </c>
      <c r="Y2475" s="5">
        <f ca="1">IF(AND($G2474,NOT(ISTEXT($G2473)),ISNUMBER(Poczatek),ISNUMBER(Koniec_Projekt)),IFERROR(IF(LataProjekcji=$F2476,ROUND($D2474-SUM($K2475:X2475),0),ROUND(Y2473*$E2475,0)),0),0)</f>
        <v>0</v>
      </c>
      <c r="Z2475" s="5">
        <f ca="1">IF(AND($G2474,NOT(ISTEXT($G2473)),ISNUMBER(Poczatek),ISNUMBER(Koniec_Projekt)),IFERROR(IF(LataProjekcji=$F2476,ROUND($D2474-SUM($K2475:Y2475),0),ROUND(Z2473*$E2475,0)),0),0)</f>
        <v>0</v>
      </c>
      <c r="AA2475" s="5">
        <f ca="1">IF(AND($G2474,NOT(ISTEXT($G2473)),ISNUMBER(Poczatek),ISNUMBER(Koniec_Projekt)),IFERROR(IF(LataProjekcji=$F2476,ROUND($D2474-SUM($K2475:Z2475),0),ROUND(AA2473*$E2475,0)),0),0)</f>
        <v>0</v>
      </c>
      <c r="AB2475" s="5">
        <f ca="1">IF(AND($G2474,NOT(ISTEXT($G2473)),ISNUMBER(Poczatek),ISNUMBER(Koniec_Projekt)),IFERROR(IF(LataProjekcji=$F2476,ROUND($D2474-SUM($K2475:AA2475),0),ROUND(AB2473*$E2475,0)),0),0)</f>
        <v>0</v>
      </c>
      <c r="AC2475" s="5">
        <f ca="1">IF(AND($G2474,NOT(ISTEXT($G2473)),ISNUMBER(Poczatek),ISNUMBER(Koniec_Projekt)),IFERROR(IF(LataProjekcji=$F2476,ROUND($D2474-SUM($K2475:AB2475),0),ROUND(AC2473*$E2475,0)),0),0)</f>
        <v>0</v>
      </c>
      <c r="AD2475" s="5">
        <f ca="1">IF(AND($G2474,NOT(ISTEXT($G2473)),ISNUMBER(Poczatek),ISNUMBER(Koniec_Projekt)),IFERROR(IF(LataProjekcji=$F2476,ROUND($D2474-SUM($K2475:AC2475),0),ROUND(AD2473*$E2475,0)),0),0)</f>
        <v>0</v>
      </c>
      <c r="AE2475" s="5">
        <f ca="1">IF(AND($G2474,NOT(ISTEXT($G2473)),ISNUMBER(Poczatek),ISNUMBER(Koniec_Projekt)),IFERROR(IF(LataProjekcji=$F2476,ROUND($D2474-SUM($K2475:AD2475),0),ROUND(AE2473*$E2475,0)),0),0)</f>
        <v>0</v>
      </c>
    </row>
    <row r="2476" spans="2:31" hidden="1">
      <c r="B2476" s="526" t="s">
        <v>751</v>
      </c>
      <c r="D2476" s="1">
        <f ca="1">IFERROR(ROUNDUP(D2474/E2475,0),0)</f>
        <v>0</v>
      </c>
      <c r="E2476" s="1">
        <f ca="1">IF(D2476=0,0,DATEDIF(DATE(D2473,E2473,1),DATE(F2475,G2475,1),"m"))</f>
        <v>0</v>
      </c>
      <c r="F2476" s="1" t="str">
        <f ca="1">IFERROR(YEAR(G2473),"brak daty")</f>
        <v>brak daty</v>
      </c>
      <c r="G2476" s="1" t="str">
        <f ca="1">IFERROR(MONTH(G2473),"brak daty")</f>
        <v>brak daty</v>
      </c>
      <c r="H2476" s="5"/>
      <c r="I2476" s="1" t="s">
        <v>425</v>
      </c>
      <c r="K2476" s="5">
        <f ca="1">IF(AND($G2474,NOT(ISTEXT($G2473)),ISNUMBER(Poczatek),ISNUMBER(Koniec_Projekt)),IFERROR(IF(LataProjekcji=$F2475,IF(AND($G2475=$G2476,$F2475=$F2476),ROUND($D2474-SUM($K2476),0),ROUND(K2474*$E2475,0)),IF(LataProjekcji&gt;$F2475,0,ROUND(K2474*$E2475,0))),0),0)</f>
        <v>0</v>
      </c>
      <c r="L2476" s="5">
        <f ca="1">IF(AND($G2474,NOT(ISTEXT($G2473)),ISNUMBER(Poczatek),ISNUMBER(Koniec_Projekt)),IFERROR(IF(LataProjekcji=$F2475,IF(AND($G2475=$G2476,$F2475=$F2476),ROUND($D2474-SUM($K2476:K2476),0),ROUND(L2474*$E2475,0)),IF(LataProjekcji&gt;$F2475,0,ROUND(L2474*$E2475,0))),0),0)</f>
        <v>0</v>
      </c>
      <c r="M2476" s="5">
        <f ca="1">IF(AND($G2474,NOT(ISTEXT($G2473)),ISNUMBER(Poczatek),ISNUMBER(Koniec_Projekt)),IFERROR(IF(LataProjekcji=$F2475,IF(AND($G2475=$G2476,$F2475=$F2476),ROUND($D2474-SUM($K2476:L2476),0),ROUND(M2474*$E2475,0)),IF(LataProjekcji&gt;$F2475,0,ROUND(M2474*$E2475,0))),0),0)</f>
        <v>0</v>
      </c>
      <c r="N2476" s="5">
        <f ca="1">IF(AND($G2474,NOT(ISTEXT($G2473)),ISNUMBER(Poczatek),ISNUMBER(Koniec_Projekt)),IFERROR(IF(LataProjekcji=$F2475,IF(AND($G2475=$G2476,$F2475=$F2476),ROUND($D2474-SUM($K2476:M2476),0),ROUND(N2474*$E2475,0)),IF(LataProjekcji&gt;$F2475,0,ROUND(N2474*$E2475,0))),0),0)</f>
        <v>0</v>
      </c>
      <c r="O2476" s="5">
        <f ca="1">IF(AND($G2474,NOT(ISTEXT($G2473)),ISNUMBER(Poczatek),ISNUMBER(Koniec_Projekt)),IFERROR(IF(LataProjekcji=$F2475,IF(AND($G2475=$G2476,$F2475=$F2476),ROUND($D2474-SUM($K2476:N2476),0),ROUND(O2474*$E2475,0)),IF(LataProjekcji&gt;$F2475,0,ROUND(O2474*$E2475,0))),0),0)</f>
        <v>0</v>
      </c>
      <c r="P2476" s="5">
        <f ca="1">IF(AND($G2474,NOT(ISTEXT($G2473)),ISNUMBER(Poczatek),ISNUMBER(Koniec_Projekt)),IFERROR(IF(LataProjekcji=$F2475,IF(AND($G2475=$G2476,$F2475=$F2476),ROUND($D2474-SUM($K2476:O2476),0),ROUND(P2474*$E2475,0)),IF(LataProjekcji&gt;$F2475,0,ROUND(P2474*$E2475,0))),0),0)</f>
        <v>0</v>
      </c>
      <c r="Q2476" s="5">
        <f ca="1">IF(AND($G2474,NOT(ISTEXT($G2473)),ISNUMBER(Poczatek),ISNUMBER(Koniec_Projekt)),IFERROR(IF(LataProjekcji=$F2475,IF(AND($G2475=$G2476,$F2475=$F2476),ROUND($D2474-SUM($K2476:P2476),0),ROUND(Q2474*$E2475,0)),IF(LataProjekcji&gt;$F2475,0,ROUND(Q2474*$E2475,0))),0),0)</f>
        <v>0</v>
      </c>
      <c r="R2476" s="5">
        <f ca="1">IF(AND($G2474,NOT(ISTEXT($G2473)),ISNUMBER(Poczatek),ISNUMBER(Koniec_Projekt)),IFERROR(IF(LataProjekcji=$F2475,IF(AND($G2475=$G2476,$F2475=$F2476),ROUND($D2474-SUM($K2476:Q2476),0),ROUND(R2474*$E2475,0)),IF(LataProjekcji&gt;$F2475,0,ROUND(R2474*$E2475,0))),0),0)</f>
        <v>0</v>
      </c>
      <c r="S2476" s="5">
        <f ca="1">IF(AND($G2474,NOT(ISTEXT($G2473)),ISNUMBER(Poczatek),ISNUMBER(Koniec_Projekt)),IFERROR(IF(LataProjekcji=$F2475,IF(AND($G2475=$G2476,$F2475=$F2476),ROUND($D2474-SUM($K2476:R2476),0),ROUND(S2474*$E2475,0)),IF(LataProjekcji&gt;$F2475,0,ROUND(S2474*$E2475,0))),0),0)</f>
        <v>0</v>
      </c>
      <c r="T2476" s="5">
        <f ca="1">IF(AND($G2474,NOT(ISTEXT($G2473)),ISNUMBER(Poczatek),ISNUMBER(Koniec_Projekt)),IFERROR(IF(LataProjekcji=$F2475,IF(AND($G2475=$G2476,$F2475=$F2476),ROUND($D2474-SUM($K2476:S2476),0),ROUND(T2474*$E2475,0)),IF(LataProjekcji&gt;$F2475,0,ROUND(T2474*$E2475,0))),0),0)</f>
        <v>0</v>
      </c>
      <c r="U2476" s="5">
        <f ca="1">IF(AND($G2474,NOT(ISTEXT($G2473)),ISNUMBER(Poczatek),ISNUMBER(Koniec_Projekt)),IFERROR(IF(LataProjekcji=$F2475,IF(AND($G2475=$G2476,$F2475=$F2476),ROUND($D2474-SUM($K2476:T2476),0),ROUND(U2474*$E2475,0)),IF(LataProjekcji&gt;$F2475,0,ROUND(U2474*$E2475,0))),0),0)</f>
        <v>0</v>
      </c>
      <c r="V2476" s="5">
        <f ca="1">IF(AND($G2474,NOT(ISTEXT($G2473)),ISNUMBER(Poczatek),ISNUMBER(Koniec_Projekt)),IFERROR(IF(LataProjekcji=$F2475,IF(AND($G2475=$G2476,$F2475=$F2476),ROUND($D2474-SUM($K2476:U2476),0),ROUND(V2474*$E2475,0)),IF(LataProjekcji&gt;$F2475,0,ROUND(V2474*$E2475,0))),0),0)</f>
        <v>0</v>
      </c>
      <c r="W2476" s="5">
        <f ca="1">IF(AND($G2474,NOT(ISTEXT($G2473)),ISNUMBER(Poczatek),ISNUMBER(Koniec_Projekt)),IFERROR(IF(LataProjekcji=$F2475,IF(AND($G2475=$G2476,$F2475=$F2476),ROUND($D2474-SUM($K2476:V2476),0),ROUND(W2474*$E2475,0)),IF(LataProjekcji&gt;$F2475,0,ROUND(W2474*$E2475,0))),0),0)</f>
        <v>0</v>
      </c>
      <c r="X2476" s="5">
        <f ca="1">IF(AND($G2474,NOT(ISTEXT($G2473)),ISNUMBER(Poczatek),ISNUMBER(Koniec_Projekt)),IFERROR(IF(LataProjekcji=$F2475,IF(AND($G2475=$G2476,$F2475=$F2476),ROUND($D2474-SUM($K2476:W2476),0),ROUND(X2474*$E2475,0)),IF(LataProjekcji&gt;$F2475,0,ROUND(X2474*$E2475,0))),0),0)</f>
        <v>0</v>
      </c>
      <c r="Y2476" s="5">
        <f ca="1">IF(AND($G2474,NOT(ISTEXT($G2473)),ISNUMBER(Poczatek),ISNUMBER(Koniec_Projekt)),IFERROR(IF(LataProjekcji=$F2475,IF(AND($G2475=$G2476,$F2475=$F2476),ROUND($D2474-SUM($K2476:X2476),0),ROUND(Y2474*$E2475,0)),IF(LataProjekcji&gt;$F2475,0,ROUND(Y2474*$E2475,0))),0),0)</f>
        <v>0</v>
      </c>
      <c r="Z2476" s="5">
        <f ca="1">IF(AND($G2474,NOT(ISTEXT($G2473)),ISNUMBER(Poczatek),ISNUMBER(Koniec_Projekt)),IFERROR(IF(LataProjekcji=$F2475,IF(AND($G2475=$G2476,$F2475=$F2476),ROUND($D2474-SUM($K2476:Y2476),0),ROUND(Z2474*$E2475,0)),IF(LataProjekcji&gt;$F2475,0,ROUND(Z2474*$E2475,0))),0),0)</f>
        <v>0</v>
      </c>
      <c r="AA2476" s="5">
        <f ca="1">IF(AND($G2474,NOT(ISTEXT($G2473)),ISNUMBER(Poczatek),ISNUMBER(Koniec_Projekt)),IFERROR(IF(LataProjekcji=$F2475,IF(AND($G2475=$G2476,$F2475=$F2476),ROUND($D2474-SUM($K2476:Z2476),0),ROUND(AA2474*$E2475,0)),IF(LataProjekcji&gt;$F2475,0,ROUND(AA2474*$E2475,0))),0),0)</f>
        <v>0</v>
      </c>
      <c r="AB2476" s="5">
        <f ca="1">IF(AND($G2474,NOT(ISTEXT($G2473)),ISNUMBER(Poczatek),ISNUMBER(Koniec_Projekt)),IFERROR(IF(LataProjekcji=$F2475,IF(AND($G2475=$G2476,$F2475=$F2476),ROUND($D2474-SUM($K2476:AA2476),0),ROUND(AB2474*$E2475,0)),IF(LataProjekcji&gt;$F2475,0,ROUND(AB2474*$E2475,0))),0),0)</f>
        <v>0</v>
      </c>
      <c r="AC2476" s="5">
        <f ca="1">IF(AND($G2474,NOT(ISTEXT($G2473)),ISNUMBER(Poczatek),ISNUMBER(Koniec_Projekt)),IFERROR(IF(LataProjekcji=$F2475,IF(AND($G2475=$G2476,$F2475=$F2476),ROUND($D2474-SUM($K2476:AB2476),0),ROUND(AC2474*$E2475,0)),IF(LataProjekcji&gt;$F2475,0,ROUND(AC2474*$E2475,0))),0),0)</f>
        <v>0</v>
      </c>
      <c r="AD2476" s="5">
        <f ca="1">IF(AND($G2474,NOT(ISTEXT($G2473)),ISNUMBER(Poczatek),ISNUMBER(Koniec_Projekt)),IFERROR(IF(LataProjekcji=$F2475,IF(AND($G2475=$G2476,$F2475=$F2476),ROUND($D2474-SUM($K2476:AC2476),0),ROUND(AD2474*$E2475,0)),IF(LataProjekcji&gt;$F2475,0,ROUND(AD2474*$E2475,0))),0),0)</f>
        <v>0</v>
      </c>
      <c r="AE2476" s="5">
        <f ca="1">IF(AND($G2474,NOT(ISTEXT($G2473)),ISNUMBER(Poczatek),ISNUMBER(Koniec_Projekt)),IFERROR(IF(LataProjekcji=$F2475,IF(AND($G2475=$G2476,$F2475=$F2476),ROUND($D2474-SUM($K2476:AD2476),0),ROUND(AE2474*$E2475,0)),IF(LataProjekcji&gt;$F2475,0,ROUND(AE2474*$E2475,0))),0),0)</f>
        <v>0</v>
      </c>
    </row>
    <row r="2477" spans="2:31" ht="12.5" hidden="1" thickBot="1">
      <c r="B2477" s="527" t="s">
        <v>865</v>
      </c>
      <c r="C2477" s="528"/>
      <c r="D2477" s="529">
        <f ca="1">IF(D2474&gt;10,ROUND((D2476-1)*E2475,0),E2475)</f>
        <v>0</v>
      </c>
      <c r="E2477" s="529">
        <f ca="1">D2474-D2477</f>
        <v>0</v>
      </c>
      <c r="F2477" s="528"/>
      <c r="G2477" s="669">
        <f ca="1">OFFSET($C$195,$D2472,0)</f>
        <v>0</v>
      </c>
      <c r="H2477" s="528"/>
      <c r="I2477" s="528"/>
      <c r="J2477" s="528"/>
      <c r="K2477" s="528"/>
      <c r="L2477" s="528"/>
      <c r="M2477" s="528"/>
      <c r="N2477" s="528"/>
      <c r="O2477" s="528"/>
      <c r="P2477" s="528"/>
      <c r="Q2477" s="528"/>
      <c r="R2477" s="528"/>
      <c r="S2477" s="528"/>
      <c r="T2477" s="528"/>
      <c r="U2477" s="528"/>
      <c r="V2477" s="528"/>
      <c r="W2477" s="528"/>
      <c r="X2477" s="528"/>
      <c r="Y2477" s="528"/>
      <c r="Z2477" s="528"/>
      <c r="AA2477" s="528"/>
      <c r="AB2477" s="528"/>
      <c r="AC2477" s="528"/>
      <c r="AD2477" s="528"/>
      <c r="AE2477" s="528"/>
    </row>
    <row r="2478" spans="2:31" ht="12.5" hidden="1" thickTop="1"/>
    <row r="2479" spans="2:31" ht="12.5" hidden="1" thickBot="1">
      <c r="B2479" s="530" t="str">
        <f ca="1">"nazwa ST: "&amp;B1286</f>
        <v>nazwa ST: 0</v>
      </c>
      <c r="C2479" s="530"/>
      <c r="D2479" s="531">
        <f>D1286</f>
        <v>16</v>
      </c>
      <c r="E2479" s="530"/>
      <c r="F2479" s="530"/>
      <c r="G2479" s="530"/>
      <c r="H2479" s="530"/>
      <c r="I2479" s="530"/>
      <c r="J2479" s="530"/>
      <c r="K2479" s="539" t="str">
        <f t="shared" ref="K2479:AE2479" si="3152">LataProjekcji</f>
        <v>Uzupełnij dane</v>
      </c>
      <c r="L2479" s="539" t="str">
        <f t="shared" si="3152"/>
        <v/>
      </c>
      <c r="M2479" s="539" t="str">
        <f t="shared" si="3152"/>
        <v/>
      </c>
      <c r="N2479" s="539" t="str">
        <f t="shared" si="3152"/>
        <v/>
      </c>
      <c r="O2479" s="539" t="str">
        <f t="shared" si="3152"/>
        <v/>
      </c>
      <c r="P2479" s="539" t="str">
        <f t="shared" si="3152"/>
        <v/>
      </c>
      <c r="Q2479" s="539" t="str">
        <f t="shared" si="3152"/>
        <v/>
      </c>
      <c r="R2479" s="539" t="str">
        <f t="shared" si="3152"/>
        <v/>
      </c>
      <c r="S2479" s="539" t="str">
        <f t="shared" si="3152"/>
        <v/>
      </c>
      <c r="T2479" s="539" t="str">
        <f t="shared" si="3152"/>
        <v/>
      </c>
      <c r="U2479" s="539" t="str">
        <f t="shared" si="3152"/>
        <v/>
      </c>
      <c r="V2479" s="539" t="str">
        <f t="shared" si="3152"/>
        <v/>
      </c>
      <c r="W2479" s="539" t="str">
        <f t="shared" si="3152"/>
        <v/>
      </c>
      <c r="X2479" s="539" t="str">
        <f t="shared" si="3152"/>
        <v/>
      </c>
      <c r="Y2479" s="539" t="str">
        <f t="shared" si="3152"/>
        <v/>
      </c>
      <c r="Z2479" s="539" t="str">
        <f t="shared" si="3152"/>
        <v/>
      </c>
      <c r="AA2479" s="539" t="str">
        <f t="shared" si="3152"/>
        <v/>
      </c>
      <c r="AB2479" s="539" t="str">
        <f t="shared" si="3152"/>
        <v/>
      </c>
      <c r="AC2479" s="539" t="str">
        <f t="shared" si="3152"/>
        <v/>
      </c>
      <c r="AD2479" s="539" t="str">
        <f t="shared" si="3152"/>
        <v/>
      </c>
      <c r="AE2479" s="539" t="str">
        <f t="shared" si="3152"/>
        <v/>
      </c>
    </row>
    <row r="2480" spans="2:31" hidden="1">
      <c r="B2480" s="526" t="s">
        <v>752</v>
      </c>
      <c r="D2480" s="1">
        <f ca="1">D1287</f>
        <v>1900</v>
      </c>
      <c r="E2480" s="1">
        <f ca="1">E1287</f>
        <v>1</v>
      </c>
      <c r="F2480" s="1">
        <f ca="1">IF(D2481&gt;10,F1287,1)</f>
        <v>1</v>
      </c>
      <c r="G2480" s="525" t="str">
        <f ca="1">IF(ISBLANK(OFFSET($E$195,$D2479,0)),"brak daty",IF(D2481&gt;10,EDATE(OFFSET($E$195,$D2479,0),D2483),DATE(D2480,E2480,1)))</f>
        <v>brak daty</v>
      </c>
      <c r="H2480" s="538" t="b">
        <f ca="1">SUM(K2480:AE2480)=D2483</f>
        <v>1</v>
      </c>
      <c r="I2480" s="1" t="s">
        <v>749</v>
      </c>
      <c r="K2480" s="5">
        <f ca="1">IF(AND($G2481,NOT(ISTEXT($G2480)),ISNUMBER(Poczatek),ISNUMBER(Koniec_Projekt)),IFERROR(IF($D2480=LataProjekcji,$F2480,IF($D2480&lt;LataProjekcji,IF((SUM(K2480)+12)&lt;$D2483,12,$D2483-SUM(K2480)),0)),0),0)</f>
        <v>0</v>
      </c>
      <c r="L2480" s="5">
        <f ca="1">IF(AND($G2481,NOT(ISTEXT($G2480)),ISNUMBER(Poczatek),ISNUMBER(Koniec_Projekt)),IFERROR(IF($D2480=LataProjekcji,$F2480,IF($D2480&lt;LataProjekcji,IF((SUM($K2480:K2480)+12)&lt;$D2483,12,$D2483-SUM($K2480:K2480)),0)),0),0)</f>
        <v>0</v>
      </c>
      <c r="M2480" s="5">
        <f ca="1">IF(AND($G2481,NOT(ISTEXT($G2480)),ISNUMBER(Poczatek),ISNUMBER(Koniec_Projekt)),IFERROR(IF($D2480=LataProjekcji,$F2480,IF($D2480&lt;LataProjekcji,IF((SUM($K2480:L2480)+12)&lt;$D2483,12,$D2483-SUM($K2480:L2480)),0)),0),0)</f>
        <v>0</v>
      </c>
      <c r="N2480" s="5">
        <f ca="1">IF(AND($G2481,NOT(ISTEXT($G2480)),ISNUMBER(Poczatek),ISNUMBER(Koniec_Projekt)),IFERROR(IF($D2480=LataProjekcji,$F2480,IF($D2480&lt;LataProjekcji,IF((SUM($K2480:M2480)+12)&lt;$D2483,12,$D2483-SUM($K2480:M2480)),0)),0),0)</f>
        <v>0</v>
      </c>
      <c r="O2480" s="5">
        <f ca="1">IF(AND($G2481,NOT(ISTEXT($G2480)),ISNUMBER(Poczatek),ISNUMBER(Koniec_Projekt)),IFERROR(IF($D2480=LataProjekcji,$F2480,IF($D2480&lt;LataProjekcji,IF((SUM($K2480:N2480)+12)&lt;$D2483,12,$D2483-SUM($K2480:N2480)),0)),0),0)</f>
        <v>0</v>
      </c>
      <c r="P2480" s="5">
        <f ca="1">IF(AND($G2481,NOT(ISTEXT($G2480)),ISNUMBER(Poczatek),ISNUMBER(Koniec_Projekt)),IFERROR(IF($D2480=LataProjekcji,$F2480,IF($D2480&lt;LataProjekcji,IF((SUM($K2480:O2480)+12)&lt;$D2483,12,$D2483-SUM($K2480:O2480)),0)),0),0)</f>
        <v>0</v>
      </c>
      <c r="Q2480" s="5">
        <f ca="1">IF(AND($G2481,NOT(ISTEXT($G2480)),ISNUMBER(Poczatek),ISNUMBER(Koniec_Projekt)),IFERROR(IF($D2480=LataProjekcji,$F2480,IF($D2480&lt;LataProjekcji,IF((SUM($K2480:P2480)+12)&lt;$D2483,12,$D2483-SUM($K2480:P2480)),0)),0),0)</f>
        <v>0</v>
      </c>
      <c r="R2480" s="5">
        <f ca="1">IF(AND($G2481,NOT(ISTEXT($G2480)),ISNUMBER(Poczatek),ISNUMBER(Koniec_Projekt)),IFERROR(IF($D2480=LataProjekcji,$F2480,IF($D2480&lt;LataProjekcji,IF((SUM($K2480:Q2480)+12)&lt;$D2483,12,$D2483-SUM($K2480:Q2480)),0)),0),0)</f>
        <v>0</v>
      </c>
      <c r="S2480" s="5">
        <f ca="1">IF(AND($G2481,NOT(ISTEXT($G2480)),ISNUMBER(Poczatek),ISNUMBER(Koniec_Projekt)),IFERROR(IF($D2480=LataProjekcji,$F2480,IF($D2480&lt;LataProjekcji,IF((SUM($K2480:R2480)+12)&lt;$D2483,12,$D2483-SUM($K2480:R2480)),0)),0),0)</f>
        <v>0</v>
      </c>
      <c r="T2480" s="5">
        <f ca="1">IF(AND($G2481,NOT(ISTEXT($G2480)),ISNUMBER(Poczatek),ISNUMBER(Koniec_Projekt)),IFERROR(IF($D2480=LataProjekcji,$F2480,IF($D2480&lt;LataProjekcji,IF((SUM($K2480:S2480)+12)&lt;$D2483,12,$D2483-SUM($K2480:S2480)),0)),0),0)</f>
        <v>0</v>
      </c>
      <c r="U2480" s="5">
        <f ca="1">IF(AND($G2481,NOT(ISTEXT($G2480)),ISNUMBER(Poczatek),ISNUMBER(Koniec_Projekt)),IFERROR(IF($D2480=LataProjekcji,$F2480,IF($D2480&lt;LataProjekcji,IF((SUM($K2480:T2480)+12)&lt;$D2483,12,$D2483-SUM($K2480:T2480)),0)),0),0)</f>
        <v>0</v>
      </c>
      <c r="V2480" s="5">
        <f ca="1">IF(AND($G2481,NOT(ISTEXT($G2480)),ISNUMBER(Poczatek),ISNUMBER(Koniec_Projekt)),IFERROR(IF($D2480=LataProjekcji,$F2480,IF($D2480&lt;LataProjekcji,IF((SUM($K2480:U2480)+12)&lt;$D2483,12,$D2483-SUM($K2480:U2480)),0)),0),0)</f>
        <v>0</v>
      </c>
      <c r="W2480" s="5">
        <f ca="1">IF(AND($G2481,NOT(ISTEXT($G2480)),ISNUMBER(Poczatek),ISNUMBER(Koniec_Projekt)),IFERROR(IF($D2480=LataProjekcji,$F2480,IF($D2480&lt;LataProjekcji,IF((SUM($K2480:V2480)+12)&lt;$D2483,12,$D2483-SUM($K2480:V2480)),0)),0),0)</f>
        <v>0</v>
      </c>
      <c r="X2480" s="5">
        <f ca="1">IF(AND($G2481,NOT(ISTEXT($G2480)),ISNUMBER(Poczatek),ISNUMBER(Koniec_Projekt)),IFERROR(IF($D2480=LataProjekcji,$F2480,IF($D2480&lt;LataProjekcji,IF((SUM($K2480:W2480)+12)&lt;$D2483,12,$D2483-SUM($K2480:W2480)),0)),0),0)</f>
        <v>0</v>
      </c>
      <c r="Y2480" s="5">
        <f ca="1">IF(AND($G2481,NOT(ISTEXT($G2480)),ISNUMBER(Poczatek),ISNUMBER(Koniec_Projekt)),IFERROR(IF($D2480=LataProjekcji,$F2480,IF($D2480&lt;LataProjekcji,IF((SUM($K2480:X2480)+12)&lt;$D2483,12,$D2483-SUM($K2480:X2480)),0)),0),0)</f>
        <v>0</v>
      </c>
      <c r="Z2480" s="5">
        <f ca="1">IF(AND($G2481,NOT(ISTEXT($G2480)),ISNUMBER(Poczatek),ISNUMBER(Koniec_Projekt)),IFERROR(IF($D2480=LataProjekcji,$F2480,IF($D2480&lt;LataProjekcji,IF((SUM($K2480:Y2480)+12)&lt;$D2483,12,$D2483-SUM($K2480:Y2480)),0)),0),0)</f>
        <v>0</v>
      </c>
      <c r="AA2480" s="5">
        <f ca="1">IF(AND($G2481,NOT(ISTEXT($G2480)),ISNUMBER(Poczatek),ISNUMBER(Koniec_Projekt)),IFERROR(IF($D2480=LataProjekcji,$F2480,IF($D2480&lt;LataProjekcji,IF((SUM($K2480:Z2480)+12)&lt;$D2483,12,$D2483-SUM($K2480:Z2480)),0)),0),0)</f>
        <v>0</v>
      </c>
      <c r="AB2480" s="5">
        <f ca="1">IF(AND($G2481,NOT(ISTEXT($G2480)),ISNUMBER(Poczatek),ISNUMBER(Koniec_Projekt)),IFERROR(IF($D2480=LataProjekcji,$F2480,IF($D2480&lt;LataProjekcji,IF((SUM($K2480:AA2480)+12)&lt;$D2483,12,$D2483-SUM($K2480:AA2480)),0)),0),0)</f>
        <v>0</v>
      </c>
      <c r="AC2480" s="5">
        <f ca="1">IF(AND($G2481,NOT(ISTEXT($G2480)),ISNUMBER(Poczatek),ISNUMBER(Koniec_Projekt)),IFERROR(IF($D2480=LataProjekcji,$F2480,IF($D2480&lt;LataProjekcji,IF((SUM($K2480:AB2480)+12)&lt;$D2483,12,$D2483-SUM($K2480:AB2480)),0)),0),0)</f>
        <v>0</v>
      </c>
      <c r="AD2480" s="5">
        <f ca="1">IF(AND($G2481,NOT(ISTEXT($G2480)),ISNUMBER(Poczatek),ISNUMBER(Koniec_Projekt)),IFERROR(IF($D2480=LataProjekcji,$F2480,IF($D2480&lt;LataProjekcji,IF((SUM($K2480:AC2480)+12)&lt;$D2483,12,$D2483-SUM($K2480:AC2480)),0)),0),0)</f>
        <v>0</v>
      </c>
      <c r="AE2480" s="5">
        <f ca="1">IF(AND($G2481,NOT(ISTEXT($G2480)),ISNUMBER(Poczatek),ISNUMBER(Koniec_Projekt)),IFERROR(IF($D2480=LataProjekcji,$F2480,IF($D2480&lt;LataProjekcji,IF((SUM($K2480:AD2480)+12)&lt;$D2483,12,$D2483-SUM($K2480:AD2480)),0)),0),0)</f>
        <v>0</v>
      </c>
    </row>
    <row r="2481" spans="1:31" hidden="1">
      <c r="B2481" s="526" t="s">
        <v>754</v>
      </c>
      <c r="D2481" s="5">
        <f ca="1">D1288</f>
        <v>0</v>
      </c>
      <c r="E2481" s="454">
        <f ca="1">E1288</f>
        <v>0</v>
      </c>
      <c r="F2481" s="454">
        <f ca="1">F1288</f>
        <v>0</v>
      </c>
      <c r="G2481" s="258" t="b">
        <f ca="1">NOT(ISBLANK(OFFSET($C$195,$D2479,0)))</f>
        <v>0</v>
      </c>
      <c r="H2481" s="538" t="b">
        <f ca="1">SUM(K2481:AE2481)=E2483</f>
        <v>1</v>
      </c>
      <c r="I2481" s="1" t="s">
        <v>750</v>
      </c>
      <c r="K2481" s="537">
        <f ca="1">IF(AND($G2481,NOT(ISTEXT($G2480)),ISNUMBER(Poczatek),ISNUMBER(Koniec_Projekt)),IFERROR(IF($D2480=LataProjekcji,IF($F2480&gt;$E2483,$E2483,$F2480),IF($D2483&gt;=$E2483,(IF($D2480&lt;LataProjekcji,IF((SUM(J2481:$K2481)+12)&lt;$E2483,12,$E2483-SUM(J2481:$K2481)),0)),(IF($D2480&lt;LataProjekcji,IF((SUM(J2481:$K2481)+12)&lt;$D2483,12,$D2483-SUM(J2481:$K2481)),0)))),0),0)</f>
        <v>0</v>
      </c>
      <c r="L2481" s="537">
        <f ca="1">IF(AND($G2481,NOT(ISTEXT($G2480)),ISNUMBER(Poczatek),ISNUMBER(Koniec_Projekt)),IFERROR(IF($D2480=LataProjekcji,IF($F2480&gt;$E2483,$E2483,$F2480),IF($D2483&gt;=$E2483,(IF($D2480&lt;LataProjekcji,IF((SUM($K2481:K2481)+12)&lt;$E2483,12,$E2483-SUM($K2481:K2481)),0)),(IF($D2480&lt;LataProjekcji,IF((SUM($K2481:K2481)+12)&lt;$D2483,12,$D2483-SUM($K2481:K2481)),0)))),0),0)</f>
        <v>0</v>
      </c>
      <c r="M2481" s="537">
        <f ca="1">IF(AND($G2481,NOT(ISTEXT($G2480)),ISNUMBER(Poczatek),ISNUMBER(Koniec_Projekt)),IFERROR(IF($D2480=LataProjekcji,IF($F2480&gt;$E2483,$E2483,$F2480),IF($D2483&gt;=$E2483,(IF($D2480&lt;LataProjekcji,IF((SUM($K2481:L2481)+12)&lt;$E2483,12,$E2483-SUM($K2481:L2481)),0)),(IF($D2480&lt;LataProjekcji,IF((SUM($K2481:L2481)+12)&lt;$D2483,12,$D2483-SUM($K2481:L2481)),0)))),0),0)</f>
        <v>0</v>
      </c>
      <c r="N2481" s="537">
        <f ca="1">IF(AND($G2481,NOT(ISTEXT($G2480)),ISNUMBER(Poczatek),ISNUMBER(Koniec_Projekt)),IFERROR(IF($D2480=LataProjekcji,IF($F2480&gt;$E2483,$E2483,$F2480),IF($D2483&gt;=$E2483,(IF($D2480&lt;LataProjekcji,IF((SUM($K2481:M2481)+12)&lt;$E2483,12,$E2483-SUM($K2481:M2481)),0)),(IF($D2480&lt;LataProjekcji,IF((SUM($K2481:M2481)+12)&lt;$D2483,12,$D2483-SUM($K2481:M2481)),0)))),0),0)</f>
        <v>0</v>
      </c>
      <c r="O2481" s="537">
        <f ca="1">IF(AND($G2481,NOT(ISTEXT($G2480)),ISNUMBER(Poczatek),ISNUMBER(Koniec_Projekt)),IFERROR(IF($D2480=LataProjekcji,IF($F2480&gt;$E2483,$E2483,$F2480),IF($D2483&gt;=$E2483,(IF($D2480&lt;LataProjekcji,IF((SUM($K2481:N2481)+12)&lt;$E2483,12,$E2483-SUM($K2481:N2481)),0)),(IF($D2480&lt;LataProjekcji,IF((SUM($K2481:N2481)+12)&lt;$D2483,12,$D2483-SUM($K2481:N2481)),0)))),0),0)</f>
        <v>0</v>
      </c>
      <c r="P2481" s="537">
        <f ca="1">IF(AND($G2481,NOT(ISTEXT($G2480)),ISNUMBER(Poczatek),ISNUMBER(Koniec_Projekt)),IFERROR(IF($D2480=LataProjekcji,IF($F2480&gt;$E2483,$E2483,$F2480),IF($D2483&gt;=$E2483,(IF($D2480&lt;LataProjekcji,IF((SUM($K2481:O2481)+12)&lt;$E2483,12,$E2483-SUM($K2481:O2481)),0)),(IF($D2480&lt;LataProjekcji,IF((SUM($K2481:O2481)+12)&lt;$D2483,12,$D2483-SUM($K2481:O2481)),0)))),0),0)</f>
        <v>0</v>
      </c>
      <c r="Q2481" s="537">
        <f ca="1">IF(AND($G2481,NOT(ISTEXT($G2480)),ISNUMBER(Poczatek),ISNUMBER(Koniec_Projekt)),IFERROR(IF($D2480=LataProjekcji,IF($F2480&gt;$E2483,$E2483,$F2480),IF($D2483&gt;=$E2483,(IF($D2480&lt;LataProjekcji,IF((SUM($K2481:P2481)+12)&lt;$E2483,12,$E2483-SUM($K2481:P2481)),0)),(IF($D2480&lt;LataProjekcji,IF((SUM($K2481:P2481)+12)&lt;$D2483,12,$D2483-SUM($K2481:P2481)),0)))),0),0)</f>
        <v>0</v>
      </c>
      <c r="R2481" s="537">
        <f ca="1">IF(AND($G2481,NOT(ISTEXT($G2480)),ISNUMBER(Poczatek),ISNUMBER(Koniec_Projekt)),IFERROR(IF($D2480=LataProjekcji,IF($F2480&gt;$E2483,$E2483,$F2480),IF($D2483&gt;=$E2483,(IF($D2480&lt;LataProjekcji,IF((SUM($K2481:Q2481)+12)&lt;$E2483,12,$E2483-SUM($K2481:Q2481)),0)),(IF($D2480&lt;LataProjekcji,IF((SUM($K2481:Q2481)+12)&lt;$D2483,12,$D2483-SUM($K2481:Q2481)),0)))),0),0)</f>
        <v>0</v>
      </c>
      <c r="S2481" s="537">
        <f ca="1">IF(AND($G2481,NOT(ISTEXT($G2480)),ISNUMBER(Poczatek),ISNUMBER(Koniec_Projekt)),IFERROR(IF($D2480=LataProjekcji,IF($F2480&gt;$E2483,$E2483,$F2480),IF($D2483&gt;=$E2483,(IF($D2480&lt;LataProjekcji,IF((SUM($K2481:R2481)+12)&lt;$E2483,12,$E2483-SUM($K2481:R2481)),0)),(IF($D2480&lt;LataProjekcji,IF((SUM($K2481:R2481)+12)&lt;$D2483,12,$D2483-SUM($K2481:R2481)),0)))),0),0)</f>
        <v>0</v>
      </c>
      <c r="T2481" s="537">
        <f ca="1">IF(AND($G2481,NOT(ISTEXT($G2480)),ISNUMBER(Poczatek),ISNUMBER(Koniec_Projekt)),IFERROR(IF($D2480=LataProjekcji,IF($F2480&gt;$E2483,$E2483,$F2480),IF($D2483&gt;=$E2483,(IF($D2480&lt;LataProjekcji,IF((SUM($K2481:S2481)+12)&lt;$E2483,12,$E2483-SUM($K2481:S2481)),0)),(IF($D2480&lt;LataProjekcji,IF((SUM($K2481:S2481)+12)&lt;$D2483,12,$D2483-SUM($K2481:S2481)),0)))),0),0)</f>
        <v>0</v>
      </c>
      <c r="U2481" s="537">
        <f ca="1">IF(AND($G2481,NOT(ISTEXT($G2480)),ISNUMBER(Poczatek),ISNUMBER(Koniec_Projekt)),IFERROR(IF($D2480=LataProjekcji,IF($F2480&gt;$E2483,$E2483,$F2480),IF($D2483&gt;=$E2483,(IF($D2480&lt;LataProjekcji,IF((SUM($K2481:T2481)+12)&lt;$E2483,12,$E2483-SUM($K2481:T2481)),0)),(IF($D2480&lt;LataProjekcji,IF((SUM($K2481:T2481)+12)&lt;$D2483,12,$D2483-SUM($K2481:T2481)),0)))),0),0)</f>
        <v>0</v>
      </c>
      <c r="V2481" s="537">
        <f ca="1">IF(AND($G2481,NOT(ISTEXT($G2480)),ISNUMBER(Poczatek),ISNUMBER(Koniec_Projekt)),IFERROR(IF($D2480=LataProjekcji,IF($F2480&gt;$E2483,$E2483,$F2480),IF($D2483&gt;=$E2483,(IF($D2480&lt;LataProjekcji,IF((SUM($K2481:U2481)+12)&lt;$E2483,12,$E2483-SUM($K2481:U2481)),0)),(IF($D2480&lt;LataProjekcji,IF((SUM($K2481:U2481)+12)&lt;$D2483,12,$D2483-SUM($K2481:U2481)),0)))),0),0)</f>
        <v>0</v>
      </c>
      <c r="W2481" s="537">
        <f ca="1">IF(AND($G2481,NOT(ISTEXT($G2480)),ISNUMBER(Poczatek),ISNUMBER(Koniec_Projekt)),IFERROR(IF($D2480=LataProjekcji,IF($F2480&gt;$E2483,$E2483,$F2480),IF($D2483&gt;=$E2483,(IF($D2480&lt;LataProjekcji,IF((SUM($K2481:V2481)+12)&lt;$E2483,12,$E2483-SUM($K2481:V2481)),0)),(IF($D2480&lt;LataProjekcji,IF((SUM($K2481:V2481)+12)&lt;$D2483,12,$D2483-SUM($K2481:V2481)),0)))),0),0)</f>
        <v>0</v>
      </c>
      <c r="X2481" s="537">
        <f ca="1">IF(AND($G2481,NOT(ISTEXT($G2480)),ISNUMBER(Poczatek),ISNUMBER(Koniec_Projekt)),IFERROR(IF($D2480=LataProjekcji,IF($F2480&gt;$E2483,$E2483,$F2480),IF($D2483&gt;=$E2483,(IF($D2480&lt;LataProjekcji,IF((SUM($K2481:W2481)+12)&lt;$E2483,12,$E2483-SUM($K2481:W2481)),0)),(IF($D2480&lt;LataProjekcji,IF((SUM($K2481:W2481)+12)&lt;$D2483,12,$D2483-SUM($K2481:W2481)),0)))),0),0)</f>
        <v>0</v>
      </c>
      <c r="Y2481" s="537">
        <f ca="1">IF(AND($G2481,NOT(ISTEXT($G2480)),ISNUMBER(Poczatek),ISNUMBER(Koniec_Projekt)),IFERROR(IF($D2480=LataProjekcji,IF($F2480&gt;$E2483,$E2483,$F2480),IF($D2483&gt;=$E2483,(IF($D2480&lt;LataProjekcji,IF((SUM($K2481:X2481)+12)&lt;$E2483,12,$E2483-SUM($K2481:X2481)),0)),(IF($D2480&lt;LataProjekcji,IF((SUM($K2481:X2481)+12)&lt;$D2483,12,$D2483-SUM($K2481:X2481)),0)))),0),0)</f>
        <v>0</v>
      </c>
      <c r="Z2481" s="537">
        <f ca="1">IF(AND($G2481,NOT(ISTEXT($G2480)),ISNUMBER(Poczatek),ISNUMBER(Koniec_Projekt)),IFERROR(IF($D2480=LataProjekcji,IF($F2480&gt;$E2483,$E2483,$F2480),IF($D2483&gt;=$E2483,(IF($D2480&lt;LataProjekcji,IF((SUM($K2481:Y2481)+12)&lt;$E2483,12,$E2483-SUM($K2481:Y2481)),0)),(IF($D2480&lt;LataProjekcji,IF((SUM($K2481:Y2481)+12)&lt;$D2483,12,$D2483-SUM($K2481:Y2481)),0)))),0),0)</f>
        <v>0</v>
      </c>
      <c r="AA2481" s="537">
        <f ca="1">IF(AND($G2481,NOT(ISTEXT($G2480)),ISNUMBER(Poczatek),ISNUMBER(Koniec_Projekt)),IFERROR(IF($D2480=LataProjekcji,IF($F2480&gt;$E2483,$E2483,$F2480),IF($D2483&gt;=$E2483,(IF($D2480&lt;LataProjekcji,IF((SUM($K2481:Z2481)+12)&lt;$E2483,12,$E2483-SUM($K2481:Z2481)),0)),(IF($D2480&lt;LataProjekcji,IF((SUM($K2481:Z2481)+12)&lt;$D2483,12,$D2483-SUM($K2481:Z2481)),0)))),0),0)</f>
        <v>0</v>
      </c>
      <c r="AB2481" s="537">
        <f ca="1">IF(AND($G2481,NOT(ISTEXT($G2480)),ISNUMBER(Poczatek),ISNUMBER(Koniec_Projekt)),IFERROR(IF($D2480=LataProjekcji,IF($F2480&gt;$E2483,$E2483,$F2480),IF($D2483&gt;=$E2483,(IF($D2480&lt;LataProjekcji,IF((SUM($K2481:AA2481)+12)&lt;$E2483,12,$E2483-SUM($K2481:AA2481)),0)),(IF($D2480&lt;LataProjekcji,IF((SUM($K2481:AA2481)+12)&lt;$D2483,12,$D2483-SUM($K2481:AA2481)),0)))),0),0)</f>
        <v>0</v>
      </c>
      <c r="AC2481" s="537">
        <f ca="1">IF(AND($G2481,NOT(ISTEXT($G2480)),ISNUMBER(Poczatek),ISNUMBER(Koniec_Projekt)),IFERROR(IF($D2480=LataProjekcji,IF($F2480&gt;$E2483,$E2483,$F2480),IF($D2483&gt;=$E2483,(IF($D2480&lt;LataProjekcji,IF((SUM($K2481:AB2481)+12)&lt;$E2483,12,$E2483-SUM($K2481:AB2481)),0)),(IF($D2480&lt;LataProjekcji,IF((SUM($K2481:AB2481)+12)&lt;$D2483,12,$D2483-SUM($K2481:AB2481)),0)))),0),0)</f>
        <v>0</v>
      </c>
      <c r="AD2481" s="537">
        <f ca="1">IF(AND($G2481,NOT(ISTEXT($G2480)),ISNUMBER(Poczatek),ISNUMBER(Koniec_Projekt)),IFERROR(IF($D2480=LataProjekcji,IF($F2480&gt;$E2483,$E2483,$F2480),IF($D2483&gt;=$E2483,(IF($D2480&lt;LataProjekcji,IF((SUM($K2481:AC2481)+12)&lt;$E2483,12,$E2483-SUM($K2481:AC2481)),0)),(IF($D2480&lt;LataProjekcji,IF((SUM($K2481:AC2481)+12)&lt;$D2483,12,$D2483-SUM($K2481:AC2481)),0)))),0),0)</f>
        <v>0</v>
      </c>
      <c r="AE2481" s="537">
        <f ca="1">IF(AND($G2481,NOT(ISTEXT($G2480)),ISNUMBER(Poczatek),ISNUMBER(Koniec_Projekt)),IFERROR(IF($D2480=LataProjekcji,IF($F2480&gt;$E2483,$E2483,$F2480),IF($D2483&gt;=$E2483,(IF($D2480&lt;LataProjekcji,IF((SUM($K2481:AD2481)+12)&lt;$E2483,12,$E2483-SUM($K2481:AD2481)),0)),(IF($D2480&lt;LataProjekcji,IF((SUM($K2481:AD2481)+12)&lt;$D2483,12,$D2483-SUM($K2481:AD2481)),0)))),0),0)</f>
        <v>0</v>
      </c>
    </row>
    <row r="2482" spans="1:31" hidden="1">
      <c r="B2482" s="526" t="s">
        <v>753</v>
      </c>
      <c r="D2482" s="454">
        <f ca="1">D1289</f>
        <v>0</v>
      </c>
      <c r="E2482" s="454">
        <f ca="1">IF(D2481&gt;10,ROUND(D2482/12,2),D2482)</f>
        <v>0</v>
      </c>
      <c r="F2482" s="524">
        <f>Koniec_Projekt</f>
        <v>0</v>
      </c>
      <c r="G2482" s="329">
        <f>Miesiac_Koniec_Projekt</f>
        <v>0</v>
      </c>
      <c r="H2482" s="538" t="b">
        <f ca="1">SUM(K2482:AE2482)=D2481</f>
        <v>1</v>
      </c>
      <c r="I2482" s="1" t="s">
        <v>713</v>
      </c>
      <c r="K2482" s="256">
        <f ca="1">IF(AND($G2481,NOT(ISTEXT($G2480)),ISNUMBER(Poczatek),ISNUMBER(Koniec_Projekt)),IFERROR(IF(LataProjekcji=$F2483,ROUND($D2481,0),ROUND(K2480*$E2482,0)),0),0)</f>
        <v>0</v>
      </c>
      <c r="L2482" s="5">
        <f ca="1">IF(AND($G2481,NOT(ISTEXT($G2480)),ISNUMBER(Poczatek),ISNUMBER(Koniec_Projekt)),IFERROR(IF(LataProjekcji=$F2483,ROUND($D2481-SUM(K2482:$K2482),0),ROUND(L2480*$E2482,0)),0),0)</f>
        <v>0</v>
      </c>
      <c r="M2482" s="5">
        <f ca="1">IF(AND($G2481,NOT(ISTEXT($G2480)),ISNUMBER(Poczatek),ISNUMBER(Koniec_Projekt)),IFERROR(IF(LataProjekcji=$F2483,ROUND($D2481-SUM($K2482:L2482),0),ROUND(M2480*$E2482,0)),0),0)</f>
        <v>0</v>
      </c>
      <c r="N2482" s="5">
        <f ca="1">IF(AND($G2481,NOT(ISTEXT($G2480)),ISNUMBER(Poczatek),ISNUMBER(Koniec_Projekt)),IFERROR(IF(LataProjekcji=$F2483,ROUND($D2481-SUM($K2482:M2482),0),ROUND(N2480*$E2482,0)),0),0)</f>
        <v>0</v>
      </c>
      <c r="O2482" s="5">
        <f ca="1">IF(AND($G2481,NOT(ISTEXT($G2480)),ISNUMBER(Poczatek),ISNUMBER(Koniec_Projekt)),IFERROR(IF(LataProjekcji=$F2483,ROUND($D2481-SUM($K2482:N2482),0),ROUND(O2480*$E2482,0)),0),0)</f>
        <v>0</v>
      </c>
      <c r="P2482" s="5">
        <f ca="1">IF(AND($G2481,NOT(ISTEXT($G2480)),ISNUMBER(Poczatek),ISNUMBER(Koniec_Projekt)),IFERROR(IF(LataProjekcji=$F2483,ROUND($D2481-SUM($K2482:O2482),0),ROUND(P2480*$E2482,0)),0),0)</f>
        <v>0</v>
      </c>
      <c r="Q2482" s="5">
        <f ca="1">IF(AND($G2481,NOT(ISTEXT($G2480)),ISNUMBER(Poczatek),ISNUMBER(Koniec_Projekt)),IFERROR(IF(LataProjekcji=$F2483,ROUND($D2481-SUM($K2482:P2482),0),ROUND(Q2480*$E2482,0)),0),0)</f>
        <v>0</v>
      </c>
      <c r="R2482" s="5">
        <f ca="1">IF(AND($G2481,NOT(ISTEXT($G2480)),ISNUMBER(Poczatek),ISNUMBER(Koniec_Projekt)),IFERROR(IF(LataProjekcji=$F2483,ROUND($D2481-SUM($K2482:Q2482),0),ROUND(R2480*$E2482,0)),0),0)</f>
        <v>0</v>
      </c>
      <c r="S2482" s="5">
        <f ca="1">IF(AND($G2481,NOT(ISTEXT($G2480)),ISNUMBER(Poczatek),ISNUMBER(Koniec_Projekt)),IFERROR(IF(LataProjekcji=$F2483,ROUND($D2481-SUM($K2482:R2482),0),ROUND(S2480*$E2482,0)),0),0)</f>
        <v>0</v>
      </c>
      <c r="T2482" s="5">
        <f ca="1">IF(AND($G2481,NOT(ISTEXT($G2480)),ISNUMBER(Poczatek),ISNUMBER(Koniec_Projekt)),IFERROR(IF(LataProjekcji=$F2483,ROUND($D2481-SUM($K2482:S2482),0),ROUND(T2480*$E2482,0)),0),0)</f>
        <v>0</v>
      </c>
      <c r="U2482" s="5">
        <f ca="1">IF(AND($G2481,NOT(ISTEXT($G2480)),ISNUMBER(Poczatek),ISNUMBER(Koniec_Projekt)),IFERROR(IF(LataProjekcji=$F2483,ROUND($D2481-SUM($K2482:T2482),0),ROUND(U2480*$E2482,0)),0),0)</f>
        <v>0</v>
      </c>
      <c r="V2482" s="5">
        <f ca="1">IF(AND($G2481,NOT(ISTEXT($G2480)),ISNUMBER(Poczatek),ISNUMBER(Koniec_Projekt)),IFERROR(IF(LataProjekcji=$F2483,ROUND($D2481-SUM($K2482:U2482),0),ROUND(V2480*$E2482,0)),0),0)</f>
        <v>0</v>
      </c>
      <c r="W2482" s="5">
        <f ca="1">IF(AND($G2481,NOT(ISTEXT($G2480)),ISNUMBER(Poczatek),ISNUMBER(Koniec_Projekt)),IFERROR(IF(LataProjekcji=$F2483,ROUND($D2481-SUM($K2482:V2482),0),ROUND(W2480*$E2482,0)),0),0)</f>
        <v>0</v>
      </c>
      <c r="X2482" s="5">
        <f ca="1">IF(AND($G2481,NOT(ISTEXT($G2480)),ISNUMBER(Poczatek),ISNUMBER(Koniec_Projekt)),IFERROR(IF(LataProjekcji=$F2483,ROUND($D2481-SUM($K2482:W2482),0),ROUND(X2480*$E2482,0)),0),0)</f>
        <v>0</v>
      </c>
      <c r="Y2482" s="5">
        <f ca="1">IF(AND($G2481,NOT(ISTEXT($G2480)),ISNUMBER(Poczatek),ISNUMBER(Koniec_Projekt)),IFERROR(IF(LataProjekcji=$F2483,ROUND($D2481-SUM($K2482:X2482),0),ROUND(Y2480*$E2482,0)),0),0)</f>
        <v>0</v>
      </c>
      <c r="Z2482" s="5">
        <f ca="1">IF(AND($G2481,NOT(ISTEXT($G2480)),ISNUMBER(Poczatek),ISNUMBER(Koniec_Projekt)),IFERROR(IF(LataProjekcji=$F2483,ROUND($D2481-SUM($K2482:Y2482),0),ROUND(Z2480*$E2482,0)),0),0)</f>
        <v>0</v>
      </c>
      <c r="AA2482" s="5">
        <f ca="1">IF(AND($G2481,NOT(ISTEXT($G2480)),ISNUMBER(Poczatek),ISNUMBER(Koniec_Projekt)),IFERROR(IF(LataProjekcji=$F2483,ROUND($D2481-SUM($K2482:Z2482),0),ROUND(AA2480*$E2482,0)),0),0)</f>
        <v>0</v>
      </c>
      <c r="AB2482" s="5">
        <f ca="1">IF(AND($G2481,NOT(ISTEXT($G2480)),ISNUMBER(Poczatek),ISNUMBER(Koniec_Projekt)),IFERROR(IF(LataProjekcji=$F2483,ROUND($D2481-SUM($K2482:AA2482),0),ROUND(AB2480*$E2482,0)),0),0)</f>
        <v>0</v>
      </c>
      <c r="AC2482" s="5">
        <f ca="1">IF(AND($G2481,NOT(ISTEXT($G2480)),ISNUMBER(Poczatek),ISNUMBER(Koniec_Projekt)),IFERROR(IF(LataProjekcji=$F2483,ROUND($D2481-SUM($K2482:AB2482),0),ROUND(AC2480*$E2482,0)),0),0)</f>
        <v>0</v>
      </c>
      <c r="AD2482" s="5">
        <f ca="1">IF(AND($G2481,NOT(ISTEXT($G2480)),ISNUMBER(Poczatek),ISNUMBER(Koniec_Projekt)),IFERROR(IF(LataProjekcji=$F2483,ROUND($D2481-SUM($K2482:AC2482),0),ROUND(AD2480*$E2482,0)),0),0)</f>
        <v>0</v>
      </c>
      <c r="AE2482" s="5">
        <f ca="1">IF(AND($G2481,NOT(ISTEXT($G2480)),ISNUMBER(Poczatek),ISNUMBER(Koniec_Projekt)),IFERROR(IF(LataProjekcji=$F2483,ROUND($D2481-SUM($K2482:AD2482),0),ROUND(AE2480*$E2482,0)),0),0)</f>
        <v>0</v>
      </c>
    </row>
    <row r="2483" spans="1:31" hidden="1">
      <c r="B2483" s="526" t="s">
        <v>751</v>
      </c>
      <c r="D2483" s="1">
        <f ca="1">IFERROR(ROUNDUP(D2481/E2482,0),0)</f>
        <v>0</v>
      </c>
      <c r="E2483" s="1">
        <f ca="1">IF(D2483=0,0,DATEDIF(DATE(D2480,E2480,1),DATE(F2482,G2482,1),"m"))</f>
        <v>0</v>
      </c>
      <c r="F2483" s="1" t="str">
        <f ca="1">IFERROR(YEAR(G2480),"brak daty")</f>
        <v>brak daty</v>
      </c>
      <c r="G2483" s="1" t="str">
        <f ca="1">IFERROR(MONTH(G2480),"brak daty")</f>
        <v>brak daty</v>
      </c>
      <c r="H2483" s="5"/>
      <c r="I2483" s="1" t="s">
        <v>425</v>
      </c>
      <c r="K2483" s="5">
        <f ca="1">IF(AND($G2481,NOT(ISTEXT($G2480)),ISNUMBER(Poczatek),ISNUMBER(Koniec_Projekt)),IFERROR(IF(LataProjekcji=$F2482,IF(AND($G2482=$G2483,$F2482=$F2483),ROUND($D2481-SUM($K2483),0),ROUND(K2481*$E2482,0)),IF(LataProjekcji&gt;$F2482,0,ROUND(K2481*$E2482,0))),0),0)</f>
        <v>0</v>
      </c>
      <c r="L2483" s="5">
        <f ca="1">IF(AND($G2481,NOT(ISTEXT($G2480)),ISNUMBER(Poczatek),ISNUMBER(Koniec_Projekt)),IFERROR(IF(LataProjekcji=$F2482,IF(AND($G2482=$G2483,$F2482=$F2483),ROUND($D2481-SUM($K2483:K2483),0),ROUND(L2481*$E2482,0)),IF(LataProjekcji&gt;$F2482,0,ROUND(L2481*$E2482,0))),0),0)</f>
        <v>0</v>
      </c>
      <c r="M2483" s="5">
        <f ca="1">IF(AND($G2481,NOT(ISTEXT($G2480)),ISNUMBER(Poczatek),ISNUMBER(Koniec_Projekt)),IFERROR(IF(LataProjekcji=$F2482,IF(AND($G2482=$G2483,$F2482=$F2483),ROUND($D2481-SUM($K2483:L2483),0),ROUND(M2481*$E2482,0)),IF(LataProjekcji&gt;$F2482,0,ROUND(M2481*$E2482,0))),0),0)</f>
        <v>0</v>
      </c>
      <c r="N2483" s="5">
        <f ca="1">IF(AND($G2481,NOT(ISTEXT($G2480)),ISNUMBER(Poczatek),ISNUMBER(Koniec_Projekt)),IFERROR(IF(LataProjekcji=$F2482,IF(AND($G2482=$G2483,$F2482=$F2483),ROUND($D2481-SUM($K2483:M2483),0),ROUND(N2481*$E2482,0)),IF(LataProjekcji&gt;$F2482,0,ROUND(N2481*$E2482,0))),0),0)</f>
        <v>0</v>
      </c>
      <c r="O2483" s="5">
        <f ca="1">IF(AND($G2481,NOT(ISTEXT($G2480)),ISNUMBER(Poczatek),ISNUMBER(Koniec_Projekt)),IFERROR(IF(LataProjekcji=$F2482,IF(AND($G2482=$G2483,$F2482=$F2483),ROUND($D2481-SUM($K2483:N2483),0),ROUND(O2481*$E2482,0)),IF(LataProjekcji&gt;$F2482,0,ROUND(O2481*$E2482,0))),0),0)</f>
        <v>0</v>
      </c>
      <c r="P2483" s="5">
        <f ca="1">IF(AND($G2481,NOT(ISTEXT($G2480)),ISNUMBER(Poczatek),ISNUMBER(Koniec_Projekt)),IFERROR(IF(LataProjekcji=$F2482,IF(AND($G2482=$G2483,$F2482=$F2483),ROUND($D2481-SUM($K2483:O2483),0),ROUND(P2481*$E2482,0)),IF(LataProjekcji&gt;$F2482,0,ROUND(P2481*$E2482,0))),0),0)</f>
        <v>0</v>
      </c>
      <c r="Q2483" s="5">
        <f ca="1">IF(AND($G2481,NOT(ISTEXT($G2480)),ISNUMBER(Poczatek),ISNUMBER(Koniec_Projekt)),IFERROR(IF(LataProjekcji=$F2482,IF(AND($G2482=$G2483,$F2482=$F2483),ROUND($D2481-SUM($K2483:P2483),0),ROUND(Q2481*$E2482,0)),IF(LataProjekcji&gt;$F2482,0,ROUND(Q2481*$E2482,0))),0),0)</f>
        <v>0</v>
      </c>
      <c r="R2483" s="5">
        <f ca="1">IF(AND($G2481,NOT(ISTEXT($G2480)),ISNUMBER(Poczatek),ISNUMBER(Koniec_Projekt)),IFERROR(IF(LataProjekcji=$F2482,IF(AND($G2482=$G2483,$F2482=$F2483),ROUND($D2481-SUM($K2483:Q2483),0),ROUND(R2481*$E2482,0)),IF(LataProjekcji&gt;$F2482,0,ROUND(R2481*$E2482,0))),0),0)</f>
        <v>0</v>
      </c>
      <c r="S2483" s="5">
        <f ca="1">IF(AND($G2481,NOT(ISTEXT($G2480)),ISNUMBER(Poczatek),ISNUMBER(Koniec_Projekt)),IFERROR(IF(LataProjekcji=$F2482,IF(AND($G2482=$G2483,$F2482=$F2483),ROUND($D2481-SUM($K2483:R2483),0),ROUND(S2481*$E2482,0)),IF(LataProjekcji&gt;$F2482,0,ROUND(S2481*$E2482,0))),0),0)</f>
        <v>0</v>
      </c>
      <c r="T2483" s="5">
        <f ca="1">IF(AND($G2481,NOT(ISTEXT($G2480)),ISNUMBER(Poczatek),ISNUMBER(Koniec_Projekt)),IFERROR(IF(LataProjekcji=$F2482,IF(AND($G2482=$G2483,$F2482=$F2483),ROUND($D2481-SUM($K2483:S2483),0),ROUND(T2481*$E2482,0)),IF(LataProjekcji&gt;$F2482,0,ROUND(T2481*$E2482,0))),0),0)</f>
        <v>0</v>
      </c>
      <c r="U2483" s="5">
        <f ca="1">IF(AND($G2481,NOT(ISTEXT($G2480)),ISNUMBER(Poczatek),ISNUMBER(Koniec_Projekt)),IFERROR(IF(LataProjekcji=$F2482,IF(AND($G2482=$G2483,$F2482=$F2483),ROUND($D2481-SUM($K2483:T2483),0),ROUND(U2481*$E2482,0)),IF(LataProjekcji&gt;$F2482,0,ROUND(U2481*$E2482,0))),0),0)</f>
        <v>0</v>
      </c>
      <c r="V2483" s="5">
        <f ca="1">IF(AND($G2481,NOT(ISTEXT($G2480)),ISNUMBER(Poczatek),ISNUMBER(Koniec_Projekt)),IFERROR(IF(LataProjekcji=$F2482,IF(AND($G2482=$G2483,$F2482=$F2483),ROUND($D2481-SUM($K2483:U2483),0),ROUND(V2481*$E2482,0)),IF(LataProjekcji&gt;$F2482,0,ROUND(V2481*$E2482,0))),0),0)</f>
        <v>0</v>
      </c>
      <c r="W2483" s="5">
        <f ca="1">IF(AND($G2481,NOT(ISTEXT($G2480)),ISNUMBER(Poczatek),ISNUMBER(Koniec_Projekt)),IFERROR(IF(LataProjekcji=$F2482,IF(AND($G2482=$G2483,$F2482=$F2483),ROUND($D2481-SUM($K2483:V2483),0),ROUND(W2481*$E2482,0)),IF(LataProjekcji&gt;$F2482,0,ROUND(W2481*$E2482,0))),0),0)</f>
        <v>0</v>
      </c>
      <c r="X2483" s="5">
        <f ca="1">IF(AND($G2481,NOT(ISTEXT($G2480)),ISNUMBER(Poczatek),ISNUMBER(Koniec_Projekt)),IFERROR(IF(LataProjekcji=$F2482,IF(AND($G2482=$G2483,$F2482=$F2483),ROUND($D2481-SUM($K2483:W2483),0),ROUND(X2481*$E2482,0)),IF(LataProjekcji&gt;$F2482,0,ROUND(X2481*$E2482,0))),0),0)</f>
        <v>0</v>
      </c>
      <c r="Y2483" s="5">
        <f ca="1">IF(AND($G2481,NOT(ISTEXT($G2480)),ISNUMBER(Poczatek),ISNUMBER(Koniec_Projekt)),IFERROR(IF(LataProjekcji=$F2482,IF(AND($G2482=$G2483,$F2482=$F2483),ROUND($D2481-SUM($K2483:X2483),0),ROUND(Y2481*$E2482,0)),IF(LataProjekcji&gt;$F2482,0,ROUND(Y2481*$E2482,0))),0),0)</f>
        <v>0</v>
      </c>
      <c r="Z2483" s="5">
        <f ca="1">IF(AND($G2481,NOT(ISTEXT($G2480)),ISNUMBER(Poczatek),ISNUMBER(Koniec_Projekt)),IFERROR(IF(LataProjekcji=$F2482,IF(AND($G2482=$G2483,$F2482=$F2483),ROUND($D2481-SUM($K2483:Y2483),0),ROUND(Z2481*$E2482,0)),IF(LataProjekcji&gt;$F2482,0,ROUND(Z2481*$E2482,0))),0),0)</f>
        <v>0</v>
      </c>
      <c r="AA2483" s="5">
        <f ca="1">IF(AND($G2481,NOT(ISTEXT($G2480)),ISNUMBER(Poczatek),ISNUMBER(Koniec_Projekt)),IFERROR(IF(LataProjekcji=$F2482,IF(AND($G2482=$G2483,$F2482=$F2483),ROUND($D2481-SUM($K2483:Z2483),0),ROUND(AA2481*$E2482,0)),IF(LataProjekcji&gt;$F2482,0,ROUND(AA2481*$E2482,0))),0),0)</f>
        <v>0</v>
      </c>
      <c r="AB2483" s="5">
        <f ca="1">IF(AND($G2481,NOT(ISTEXT($G2480)),ISNUMBER(Poczatek),ISNUMBER(Koniec_Projekt)),IFERROR(IF(LataProjekcji=$F2482,IF(AND($G2482=$G2483,$F2482=$F2483),ROUND($D2481-SUM($K2483:AA2483),0),ROUND(AB2481*$E2482,0)),IF(LataProjekcji&gt;$F2482,0,ROUND(AB2481*$E2482,0))),0),0)</f>
        <v>0</v>
      </c>
      <c r="AC2483" s="5">
        <f ca="1">IF(AND($G2481,NOT(ISTEXT($G2480)),ISNUMBER(Poczatek),ISNUMBER(Koniec_Projekt)),IFERROR(IF(LataProjekcji=$F2482,IF(AND($G2482=$G2483,$F2482=$F2483),ROUND($D2481-SUM($K2483:AB2483),0),ROUND(AC2481*$E2482,0)),IF(LataProjekcji&gt;$F2482,0,ROUND(AC2481*$E2482,0))),0),0)</f>
        <v>0</v>
      </c>
      <c r="AD2483" s="5">
        <f ca="1">IF(AND($G2481,NOT(ISTEXT($G2480)),ISNUMBER(Poczatek),ISNUMBER(Koniec_Projekt)),IFERROR(IF(LataProjekcji=$F2482,IF(AND($G2482=$G2483,$F2482=$F2483),ROUND($D2481-SUM($K2483:AC2483),0),ROUND(AD2481*$E2482,0)),IF(LataProjekcji&gt;$F2482,0,ROUND(AD2481*$E2482,0))),0),0)</f>
        <v>0</v>
      </c>
      <c r="AE2483" s="5">
        <f ca="1">IF(AND($G2481,NOT(ISTEXT($G2480)),ISNUMBER(Poczatek),ISNUMBER(Koniec_Projekt)),IFERROR(IF(LataProjekcji=$F2482,IF(AND($G2482=$G2483,$F2482=$F2483),ROUND($D2481-SUM($K2483:AD2483),0),ROUND(AE2481*$E2482,0)),IF(LataProjekcji&gt;$F2482,0,ROUND(AE2481*$E2482,0))),0),0)</f>
        <v>0</v>
      </c>
    </row>
    <row r="2484" spans="1:31" ht="12.5" hidden="1" thickBot="1">
      <c r="A2484" s="527"/>
      <c r="B2484" s="527" t="s">
        <v>865</v>
      </c>
      <c r="C2484" s="528"/>
      <c r="D2484" s="529">
        <f ca="1">IF(D2481&gt;10,ROUND((D2483-1)*E2482,0),E2482)</f>
        <v>0</v>
      </c>
      <c r="E2484" s="529">
        <f ca="1">D2481-D2484</f>
        <v>0</v>
      </c>
      <c r="F2484" s="528"/>
      <c r="G2484" s="669">
        <f ca="1">OFFSET($C$195,$D2479,0)</f>
        <v>0</v>
      </c>
      <c r="H2484" s="528"/>
      <c r="I2484" s="528"/>
      <c r="J2484" s="528"/>
      <c r="K2484" s="528"/>
      <c r="L2484" s="528"/>
      <c r="M2484" s="528"/>
      <c r="N2484" s="528"/>
      <c r="O2484" s="528"/>
      <c r="P2484" s="528"/>
      <c r="Q2484" s="528"/>
      <c r="R2484" s="528"/>
      <c r="S2484" s="528"/>
      <c r="T2484" s="528"/>
      <c r="U2484" s="528"/>
      <c r="V2484" s="528"/>
      <c r="W2484" s="528"/>
      <c r="X2484" s="528"/>
      <c r="Y2484" s="528"/>
      <c r="Z2484" s="528"/>
      <c r="AA2484" s="528"/>
      <c r="AB2484" s="528"/>
      <c r="AC2484" s="528"/>
      <c r="AD2484" s="528"/>
      <c r="AE2484" s="528"/>
    </row>
    <row r="2485" spans="1:31" ht="12.5" hidden="1" thickTop="1"/>
    <row r="2486" spans="1:31" ht="12.5" hidden="1" thickBot="1">
      <c r="B2486" s="530" t="str">
        <f ca="1">"nazwa ST: "&amp;B1293</f>
        <v>nazwa ST: 0</v>
      </c>
      <c r="C2486" s="530"/>
      <c r="D2486" s="531">
        <f>D1293</f>
        <v>17</v>
      </c>
      <c r="E2486" s="530"/>
      <c r="F2486" s="530"/>
      <c r="G2486" s="530"/>
      <c r="H2486" s="530"/>
      <c r="I2486" s="530"/>
      <c r="J2486" s="530"/>
      <c r="K2486" s="539" t="str">
        <f t="shared" ref="K2486:AE2486" si="3153">LataProjekcji</f>
        <v>Uzupełnij dane</v>
      </c>
      <c r="L2486" s="539" t="str">
        <f t="shared" si="3153"/>
        <v/>
      </c>
      <c r="M2486" s="539" t="str">
        <f t="shared" si="3153"/>
        <v/>
      </c>
      <c r="N2486" s="539" t="str">
        <f t="shared" si="3153"/>
        <v/>
      </c>
      <c r="O2486" s="539" t="str">
        <f t="shared" si="3153"/>
        <v/>
      </c>
      <c r="P2486" s="539" t="str">
        <f t="shared" si="3153"/>
        <v/>
      </c>
      <c r="Q2486" s="539" t="str">
        <f t="shared" si="3153"/>
        <v/>
      </c>
      <c r="R2486" s="539" t="str">
        <f t="shared" si="3153"/>
        <v/>
      </c>
      <c r="S2486" s="539" t="str">
        <f t="shared" si="3153"/>
        <v/>
      </c>
      <c r="T2486" s="539" t="str">
        <f t="shared" si="3153"/>
        <v/>
      </c>
      <c r="U2486" s="539" t="str">
        <f t="shared" si="3153"/>
        <v/>
      </c>
      <c r="V2486" s="539" t="str">
        <f t="shared" si="3153"/>
        <v/>
      </c>
      <c r="W2486" s="539" t="str">
        <f t="shared" si="3153"/>
        <v/>
      </c>
      <c r="X2486" s="539" t="str">
        <f t="shared" si="3153"/>
        <v/>
      </c>
      <c r="Y2486" s="539" t="str">
        <f t="shared" si="3153"/>
        <v/>
      </c>
      <c r="Z2486" s="539" t="str">
        <f t="shared" si="3153"/>
        <v/>
      </c>
      <c r="AA2486" s="539" t="str">
        <f t="shared" si="3153"/>
        <v/>
      </c>
      <c r="AB2486" s="539" t="str">
        <f t="shared" si="3153"/>
        <v/>
      </c>
      <c r="AC2486" s="539" t="str">
        <f t="shared" si="3153"/>
        <v/>
      </c>
      <c r="AD2486" s="539" t="str">
        <f t="shared" si="3153"/>
        <v/>
      </c>
      <c r="AE2486" s="539" t="str">
        <f t="shared" si="3153"/>
        <v/>
      </c>
    </row>
    <row r="2487" spans="1:31" hidden="1">
      <c r="B2487" s="526" t="s">
        <v>752</v>
      </c>
      <c r="D2487" s="1">
        <f ca="1">D1294</f>
        <v>1900</v>
      </c>
      <c r="E2487" s="1">
        <f ca="1">E1294</f>
        <v>1</v>
      </c>
      <c r="F2487" s="1">
        <f ca="1">IF(D2488&gt;10,F1294,1)</f>
        <v>1</v>
      </c>
      <c r="G2487" s="525" t="str">
        <f ca="1">IF(ISBLANK(OFFSET($E$195,$D2486,0)),"brak daty",IF(D2488&gt;10,EDATE(OFFSET($E$195,$D2486,0),D2490),DATE(D2487,E2487,1)))</f>
        <v>brak daty</v>
      </c>
      <c r="H2487" s="538" t="b">
        <f ca="1">SUM(K2487:AE2487)=D2490</f>
        <v>1</v>
      </c>
      <c r="I2487" s="1" t="s">
        <v>749</v>
      </c>
      <c r="K2487" s="5">
        <f ca="1">IF(AND($G2488,NOT(ISTEXT($G2487)),ISNUMBER(Poczatek),ISNUMBER(Koniec_Projekt)),IFERROR(IF($D2487=LataProjekcji,$F2487,IF($D2487&lt;LataProjekcji,IF((SUM(K2487)+12)&lt;$D2490,12,$D2490-SUM(K2487)),0)),0),0)</f>
        <v>0</v>
      </c>
      <c r="L2487" s="5">
        <f ca="1">IF(AND($G2488,NOT(ISTEXT($G2487)),ISNUMBER(Poczatek),ISNUMBER(Koniec_Projekt)),IFERROR(IF($D2487=LataProjekcji,$F2487,IF($D2487&lt;LataProjekcji,IF((SUM($K2487:K2487)+12)&lt;$D2490,12,$D2490-SUM($K2487:K2487)),0)),0),0)</f>
        <v>0</v>
      </c>
      <c r="M2487" s="5">
        <f ca="1">IF(AND($G2488,NOT(ISTEXT($G2487)),ISNUMBER(Poczatek),ISNUMBER(Koniec_Projekt)),IFERROR(IF($D2487=LataProjekcji,$F2487,IF($D2487&lt;LataProjekcji,IF((SUM($K2487:L2487)+12)&lt;$D2490,12,$D2490-SUM($K2487:L2487)),0)),0),0)</f>
        <v>0</v>
      </c>
      <c r="N2487" s="5">
        <f ca="1">IF(AND($G2488,NOT(ISTEXT($G2487)),ISNUMBER(Poczatek),ISNUMBER(Koniec_Projekt)),IFERROR(IF($D2487=LataProjekcji,$F2487,IF($D2487&lt;LataProjekcji,IF((SUM($K2487:M2487)+12)&lt;$D2490,12,$D2490-SUM($K2487:M2487)),0)),0),0)</f>
        <v>0</v>
      </c>
      <c r="O2487" s="5">
        <f ca="1">IF(AND($G2488,NOT(ISTEXT($G2487)),ISNUMBER(Poczatek),ISNUMBER(Koniec_Projekt)),IFERROR(IF($D2487=LataProjekcji,$F2487,IF($D2487&lt;LataProjekcji,IF((SUM($K2487:N2487)+12)&lt;$D2490,12,$D2490-SUM($K2487:N2487)),0)),0),0)</f>
        <v>0</v>
      </c>
      <c r="P2487" s="5">
        <f ca="1">IF(AND($G2488,NOT(ISTEXT($G2487)),ISNUMBER(Poczatek),ISNUMBER(Koniec_Projekt)),IFERROR(IF($D2487=LataProjekcji,$F2487,IF($D2487&lt;LataProjekcji,IF((SUM($K2487:O2487)+12)&lt;$D2490,12,$D2490-SUM($K2487:O2487)),0)),0),0)</f>
        <v>0</v>
      </c>
      <c r="Q2487" s="5">
        <f ca="1">IF(AND($G2488,NOT(ISTEXT($G2487)),ISNUMBER(Poczatek),ISNUMBER(Koniec_Projekt)),IFERROR(IF($D2487=LataProjekcji,$F2487,IF($D2487&lt;LataProjekcji,IF((SUM($K2487:P2487)+12)&lt;$D2490,12,$D2490-SUM($K2487:P2487)),0)),0),0)</f>
        <v>0</v>
      </c>
      <c r="R2487" s="5">
        <f ca="1">IF(AND($G2488,NOT(ISTEXT($G2487)),ISNUMBER(Poczatek),ISNUMBER(Koniec_Projekt)),IFERROR(IF($D2487=LataProjekcji,$F2487,IF($D2487&lt;LataProjekcji,IF((SUM($K2487:Q2487)+12)&lt;$D2490,12,$D2490-SUM($K2487:Q2487)),0)),0),0)</f>
        <v>0</v>
      </c>
      <c r="S2487" s="5">
        <f ca="1">IF(AND($G2488,NOT(ISTEXT($G2487)),ISNUMBER(Poczatek),ISNUMBER(Koniec_Projekt)),IFERROR(IF($D2487=LataProjekcji,$F2487,IF($D2487&lt;LataProjekcji,IF((SUM($K2487:R2487)+12)&lt;$D2490,12,$D2490-SUM($K2487:R2487)),0)),0),0)</f>
        <v>0</v>
      </c>
      <c r="T2487" s="5">
        <f ca="1">IF(AND($G2488,NOT(ISTEXT($G2487)),ISNUMBER(Poczatek),ISNUMBER(Koniec_Projekt)),IFERROR(IF($D2487=LataProjekcji,$F2487,IF($D2487&lt;LataProjekcji,IF((SUM($K2487:S2487)+12)&lt;$D2490,12,$D2490-SUM($K2487:S2487)),0)),0),0)</f>
        <v>0</v>
      </c>
      <c r="U2487" s="5">
        <f ca="1">IF(AND($G2488,NOT(ISTEXT($G2487)),ISNUMBER(Poczatek),ISNUMBER(Koniec_Projekt)),IFERROR(IF($D2487=LataProjekcji,$F2487,IF($D2487&lt;LataProjekcji,IF((SUM($K2487:T2487)+12)&lt;$D2490,12,$D2490-SUM($K2487:T2487)),0)),0),0)</f>
        <v>0</v>
      </c>
      <c r="V2487" s="5">
        <f ca="1">IF(AND($G2488,NOT(ISTEXT($G2487)),ISNUMBER(Poczatek),ISNUMBER(Koniec_Projekt)),IFERROR(IF($D2487=LataProjekcji,$F2487,IF($D2487&lt;LataProjekcji,IF((SUM($K2487:U2487)+12)&lt;$D2490,12,$D2490-SUM($K2487:U2487)),0)),0),0)</f>
        <v>0</v>
      </c>
      <c r="W2487" s="5">
        <f ca="1">IF(AND($G2488,NOT(ISTEXT($G2487)),ISNUMBER(Poczatek),ISNUMBER(Koniec_Projekt)),IFERROR(IF($D2487=LataProjekcji,$F2487,IF($D2487&lt;LataProjekcji,IF((SUM($K2487:V2487)+12)&lt;$D2490,12,$D2490-SUM($K2487:V2487)),0)),0),0)</f>
        <v>0</v>
      </c>
      <c r="X2487" s="5">
        <f ca="1">IF(AND($G2488,NOT(ISTEXT($G2487)),ISNUMBER(Poczatek),ISNUMBER(Koniec_Projekt)),IFERROR(IF($D2487=LataProjekcji,$F2487,IF($D2487&lt;LataProjekcji,IF((SUM($K2487:W2487)+12)&lt;$D2490,12,$D2490-SUM($K2487:W2487)),0)),0),0)</f>
        <v>0</v>
      </c>
      <c r="Y2487" s="5">
        <f ca="1">IF(AND($G2488,NOT(ISTEXT($G2487)),ISNUMBER(Poczatek),ISNUMBER(Koniec_Projekt)),IFERROR(IF($D2487=LataProjekcji,$F2487,IF($D2487&lt;LataProjekcji,IF((SUM($K2487:X2487)+12)&lt;$D2490,12,$D2490-SUM($K2487:X2487)),0)),0),0)</f>
        <v>0</v>
      </c>
      <c r="Z2487" s="5">
        <f ca="1">IF(AND($G2488,NOT(ISTEXT($G2487)),ISNUMBER(Poczatek),ISNUMBER(Koniec_Projekt)),IFERROR(IF($D2487=LataProjekcji,$F2487,IF($D2487&lt;LataProjekcji,IF((SUM($K2487:Y2487)+12)&lt;$D2490,12,$D2490-SUM($K2487:Y2487)),0)),0),0)</f>
        <v>0</v>
      </c>
      <c r="AA2487" s="5">
        <f ca="1">IF(AND($G2488,NOT(ISTEXT($G2487)),ISNUMBER(Poczatek),ISNUMBER(Koniec_Projekt)),IFERROR(IF($D2487=LataProjekcji,$F2487,IF($D2487&lt;LataProjekcji,IF((SUM($K2487:Z2487)+12)&lt;$D2490,12,$D2490-SUM($K2487:Z2487)),0)),0),0)</f>
        <v>0</v>
      </c>
      <c r="AB2487" s="5">
        <f ca="1">IF(AND($G2488,NOT(ISTEXT($G2487)),ISNUMBER(Poczatek),ISNUMBER(Koniec_Projekt)),IFERROR(IF($D2487=LataProjekcji,$F2487,IF($D2487&lt;LataProjekcji,IF((SUM($K2487:AA2487)+12)&lt;$D2490,12,$D2490-SUM($K2487:AA2487)),0)),0),0)</f>
        <v>0</v>
      </c>
      <c r="AC2487" s="5">
        <f ca="1">IF(AND($G2488,NOT(ISTEXT($G2487)),ISNUMBER(Poczatek),ISNUMBER(Koniec_Projekt)),IFERROR(IF($D2487=LataProjekcji,$F2487,IF($D2487&lt;LataProjekcji,IF((SUM($K2487:AB2487)+12)&lt;$D2490,12,$D2490-SUM($K2487:AB2487)),0)),0),0)</f>
        <v>0</v>
      </c>
      <c r="AD2487" s="5">
        <f ca="1">IF(AND($G2488,NOT(ISTEXT($G2487)),ISNUMBER(Poczatek),ISNUMBER(Koniec_Projekt)),IFERROR(IF($D2487=LataProjekcji,$F2487,IF($D2487&lt;LataProjekcji,IF((SUM($K2487:AC2487)+12)&lt;$D2490,12,$D2490-SUM($K2487:AC2487)),0)),0),0)</f>
        <v>0</v>
      </c>
      <c r="AE2487" s="5">
        <f ca="1">IF(AND($G2488,NOT(ISTEXT($G2487)),ISNUMBER(Poczatek),ISNUMBER(Koniec_Projekt)),IFERROR(IF($D2487=LataProjekcji,$F2487,IF($D2487&lt;LataProjekcji,IF((SUM($K2487:AD2487)+12)&lt;$D2490,12,$D2490-SUM($K2487:AD2487)),0)),0),0)</f>
        <v>0</v>
      </c>
    </row>
    <row r="2488" spans="1:31" hidden="1">
      <c r="B2488" s="526" t="s">
        <v>754</v>
      </c>
      <c r="D2488" s="5">
        <f ca="1">D1295</f>
        <v>0</v>
      </c>
      <c r="E2488" s="454">
        <f ca="1">E1295</f>
        <v>0</v>
      </c>
      <c r="F2488" s="454">
        <f ca="1">F1295</f>
        <v>0</v>
      </c>
      <c r="G2488" s="258" t="b">
        <f ca="1">NOT(ISBLANK(OFFSET($C$195,$D2486,0)))</f>
        <v>0</v>
      </c>
      <c r="H2488" s="538" t="b">
        <f ca="1">SUM(K2488:AE2488)=E2490</f>
        <v>1</v>
      </c>
      <c r="I2488" s="1" t="s">
        <v>750</v>
      </c>
      <c r="K2488" s="537">
        <f ca="1">IF(AND($G2488,NOT(ISTEXT($G2487)),ISNUMBER(Poczatek),ISNUMBER(Koniec_Projekt)),IFERROR(IF($D2487=LataProjekcji,IF($F2487&gt;$E2490,$E2490,$F2487),IF($D2490&gt;=$E2490,(IF($D2487&lt;LataProjekcji,IF((SUM(J2488:$K2488)+12)&lt;$E2490,12,$E2490-SUM(J2488:$K2488)),0)),(IF($D2487&lt;LataProjekcji,IF((SUM(J2488:$K2488)+12)&lt;$D2490,12,$D2490-SUM(J2488:$K2488)),0)))),0),0)</f>
        <v>0</v>
      </c>
      <c r="L2488" s="537">
        <f ca="1">IF(AND($G2488,NOT(ISTEXT($G2487)),ISNUMBER(Poczatek),ISNUMBER(Koniec_Projekt)),IFERROR(IF($D2487=LataProjekcji,IF($F2487&gt;$E2490,$E2490,$F2487),IF($D2490&gt;=$E2490,(IF($D2487&lt;LataProjekcji,IF((SUM($K2488:K2488)+12)&lt;$E2490,12,$E2490-SUM($K2488:K2488)),0)),(IF($D2487&lt;LataProjekcji,IF((SUM($K2488:K2488)+12)&lt;$D2490,12,$D2490-SUM($K2488:K2488)),0)))),0),0)</f>
        <v>0</v>
      </c>
      <c r="M2488" s="537">
        <f ca="1">IF(AND($G2488,NOT(ISTEXT($G2487)),ISNUMBER(Poczatek),ISNUMBER(Koniec_Projekt)),IFERROR(IF($D2487=LataProjekcji,IF($F2487&gt;$E2490,$E2490,$F2487),IF($D2490&gt;=$E2490,(IF($D2487&lt;LataProjekcji,IF((SUM($K2488:L2488)+12)&lt;$E2490,12,$E2490-SUM($K2488:L2488)),0)),(IF($D2487&lt;LataProjekcji,IF((SUM($K2488:L2488)+12)&lt;$D2490,12,$D2490-SUM($K2488:L2488)),0)))),0),0)</f>
        <v>0</v>
      </c>
      <c r="N2488" s="537">
        <f ca="1">IF(AND($G2488,NOT(ISTEXT($G2487)),ISNUMBER(Poczatek),ISNUMBER(Koniec_Projekt)),IFERROR(IF($D2487=LataProjekcji,IF($F2487&gt;$E2490,$E2490,$F2487),IF($D2490&gt;=$E2490,(IF($D2487&lt;LataProjekcji,IF((SUM($K2488:M2488)+12)&lt;$E2490,12,$E2490-SUM($K2488:M2488)),0)),(IF($D2487&lt;LataProjekcji,IF((SUM($K2488:M2488)+12)&lt;$D2490,12,$D2490-SUM($K2488:M2488)),0)))),0),0)</f>
        <v>0</v>
      </c>
      <c r="O2488" s="537">
        <f ca="1">IF(AND($G2488,NOT(ISTEXT($G2487)),ISNUMBER(Poczatek),ISNUMBER(Koniec_Projekt)),IFERROR(IF($D2487=LataProjekcji,IF($F2487&gt;$E2490,$E2490,$F2487),IF($D2490&gt;=$E2490,(IF($D2487&lt;LataProjekcji,IF((SUM($K2488:N2488)+12)&lt;$E2490,12,$E2490-SUM($K2488:N2488)),0)),(IF($D2487&lt;LataProjekcji,IF((SUM($K2488:N2488)+12)&lt;$D2490,12,$D2490-SUM($K2488:N2488)),0)))),0),0)</f>
        <v>0</v>
      </c>
      <c r="P2488" s="537">
        <f ca="1">IF(AND($G2488,NOT(ISTEXT($G2487)),ISNUMBER(Poczatek),ISNUMBER(Koniec_Projekt)),IFERROR(IF($D2487=LataProjekcji,IF($F2487&gt;$E2490,$E2490,$F2487),IF($D2490&gt;=$E2490,(IF($D2487&lt;LataProjekcji,IF((SUM($K2488:O2488)+12)&lt;$E2490,12,$E2490-SUM($K2488:O2488)),0)),(IF($D2487&lt;LataProjekcji,IF((SUM($K2488:O2488)+12)&lt;$D2490,12,$D2490-SUM($K2488:O2488)),0)))),0),0)</f>
        <v>0</v>
      </c>
      <c r="Q2488" s="537">
        <f ca="1">IF(AND($G2488,NOT(ISTEXT($G2487)),ISNUMBER(Poczatek),ISNUMBER(Koniec_Projekt)),IFERROR(IF($D2487=LataProjekcji,IF($F2487&gt;$E2490,$E2490,$F2487),IF($D2490&gt;=$E2490,(IF($D2487&lt;LataProjekcji,IF((SUM($K2488:P2488)+12)&lt;$E2490,12,$E2490-SUM($K2488:P2488)),0)),(IF($D2487&lt;LataProjekcji,IF((SUM($K2488:P2488)+12)&lt;$D2490,12,$D2490-SUM($K2488:P2488)),0)))),0),0)</f>
        <v>0</v>
      </c>
      <c r="R2488" s="537">
        <f ca="1">IF(AND($G2488,NOT(ISTEXT($G2487)),ISNUMBER(Poczatek),ISNUMBER(Koniec_Projekt)),IFERROR(IF($D2487=LataProjekcji,IF($F2487&gt;$E2490,$E2490,$F2487),IF($D2490&gt;=$E2490,(IF($D2487&lt;LataProjekcji,IF((SUM($K2488:Q2488)+12)&lt;$E2490,12,$E2490-SUM($K2488:Q2488)),0)),(IF($D2487&lt;LataProjekcji,IF((SUM($K2488:Q2488)+12)&lt;$D2490,12,$D2490-SUM($K2488:Q2488)),0)))),0),0)</f>
        <v>0</v>
      </c>
      <c r="S2488" s="537">
        <f ca="1">IF(AND($G2488,NOT(ISTEXT($G2487)),ISNUMBER(Poczatek),ISNUMBER(Koniec_Projekt)),IFERROR(IF($D2487=LataProjekcji,IF($F2487&gt;$E2490,$E2490,$F2487),IF($D2490&gt;=$E2490,(IF($D2487&lt;LataProjekcji,IF((SUM($K2488:R2488)+12)&lt;$E2490,12,$E2490-SUM($K2488:R2488)),0)),(IF($D2487&lt;LataProjekcji,IF((SUM($K2488:R2488)+12)&lt;$D2490,12,$D2490-SUM($K2488:R2488)),0)))),0),0)</f>
        <v>0</v>
      </c>
      <c r="T2488" s="537">
        <f ca="1">IF(AND($G2488,NOT(ISTEXT($G2487)),ISNUMBER(Poczatek),ISNUMBER(Koniec_Projekt)),IFERROR(IF($D2487=LataProjekcji,IF($F2487&gt;$E2490,$E2490,$F2487),IF($D2490&gt;=$E2490,(IF($D2487&lt;LataProjekcji,IF((SUM($K2488:S2488)+12)&lt;$E2490,12,$E2490-SUM($K2488:S2488)),0)),(IF($D2487&lt;LataProjekcji,IF((SUM($K2488:S2488)+12)&lt;$D2490,12,$D2490-SUM($K2488:S2488)),0)))),0),0)</f>
        <v>0</v>
      </c>
      <c r="U2488" s="537">
        <f ca="1">IF(AND($G2488,NOT(ISTEXT($G2487)),ISNUMBER(Poczatek),ISNUMBER(Koniec_Projekt)),IFERROR(IF($D2487=LataProjekcji,IF($F2487&gt;$E2490,$E2490,$F2487),IF($D2490&gt;=$E2490,(IF($D2487&lt;LataProjekcji,IF((SUM($K2488:T2488)+12)&lt;$E2490,12,$E2490-SUM($K2488:T2488)),0)),(IF($D2487&lt;LataProjekcji,IF((SUM($K2488:T2488)+12)&lt;$D2490,12,$D2490-SUM($K2488:T2488)),0)))),0),0)</f>
        <v>0</v>
      </c>
      <c r="V2488" s="537">
        <f ca="1">IF(AND($G2488,NOT(ISTEXT($G2487)),ISNUMBER(Poczatek),ISNUMBER(Koniec_Projekt)),IFERROR(IF($D2487=LataProjekcji,IF($F2487&gt;$E2490,$E2490,$F2487),IF($D2490&gt;=$E2490,(IF($D2487&lt;LataProjekcji,IF((SUM($K2488:U2488)+12)&lt;$E2490,12,$E2490-SUM($K2488:U2488)),0)),(IF($D2487&lt;LataProjekcji,IF((SUM($K2488:U2488)+12)&lt;$D2490,12,$D2490-SUM($K2488:U2488)),0)))),0),0)</f>
        <v>0</v>
      </c>
      <c r="W2488" s="537">
        <f ca="1">IF(AND($G2488,NOT(ISTEXT($G2487)),ISNUMBER(Poczatek),ISNUMBER(Koniec_Projekt)),IFERROR(IF($D2487=LataProjekcji,IF($F2487&gt;$E2490,$E2490,$F2487),IF($D2490&gt;=$E2490,(IF($D2487&lt;LataProjekcji,IF((SUM($K2488:V2488)+12)&lt;$E2490,12,$E2490-SUM($K2488:V2488)),0)),(IF($D2487&lt;LataProjekcji,IF((SUM($K2488:V2488)+12)&lt;$D2490,12,$D2490-SUM($K2488:V2488)),0)))),0),0)</f>
        <v>0</v>
      </c>
      <c r="X2488" s="537">
        <f ca="1">IF(AND($G2488,NOT(ISTEXT($G2487)),ISNUMBER(Poczatek),ISNUMBER(Koniec_Projekt)),IFERROR(IF($D2487=LataProjekcji,IF($F2487&gt;$E2490,$E2490,$F2487),IF($D2490&gt;=$E2490,(IF($D2487&lt;LataProjekcji,IF((SUM($K2488:W2488)+12)&lt;$E2490,12,$E2490-SUM($K2488:W2488)),0)),(IF($D2487&lt;LataProjekcji,IF((SUM($K2488:W2488)+12)&lt;$D2490,12,$D2490-SUM($K2488:W2488)),0)))),0),0)</f>
        <v>0</v>
      </c>
      <c r="Y2488" s="537">
        <f ca="1">IF(AND($G2488,NOT(ISTEXT($G2487)),ISNUMBER(Poczatek),ISNUMBER(Koniec_Projekt)),IFERROR(IF($D2487=LataProjekcji,IF($F2487&gt;$E2490,$E2490,$F2487),IF($D2490&gt;=$E2490,(IF($D2487&lt;LataProjekcji,IF((SUM($K2488:X2488)+12)&lt;$E2490,12,$E2490-SUM($K2488:X2488)),0)),(IF($D2487&lt;LataProjekcji,IF((SUM($K2488:X2488)+12)&lt;$D2490,12,$D2490-SUM($K2488:X2488)),0)))),0),0)</f>
        <v>0</v>
      </c>
      <c r="Z2488" s="537">
        <f ca="1">IF(AND($G2488,NOT(ISTEXT($G2487)),ISNUMBER(Poczatek),ISNUMBER(Koniec_Projekt)),IFERROR(IF($D2487=LataProjekcji,IF($F2487&gt;$E2490,$E2490,$F2487),IF($D2490&gt;=$E2490,(IF($D2487&lt;LataProjekcji,IF((SUM($K2488:Y2488)+12)&lt;$E2490,12,$E2490-SUM($K2488:Y2488)),0)),(IF($D2487&lt;LataProjekcji,IF((SUM($K2488:Y2488)+12)&lt;$D2490,12,$D2490-SUM($K2488:Y2488)),0)))),0),0)</f>
        <v>0</v>
      </c>
      <c r="AA2488" s="537">
        <f ca="1">IF(AND($G2488,NOT(ISTEXT($G2487)),ISNUMBER(Poczatek),ISNUMBER(Koniec_Projekt)),IFERROR(IF($D2487=LataProjekcji,IF($F2487&gt;$E2490,$E2490,$F2487),IF($D2490&gt;=$E2490,(IF($D2487&lt;LataProjekcji,IF((SUM($K2488:Z2488)+12)&lt;$E2490,12,$E2490-SUM($K2488:Z2488)),0)),(IF($D2487&lt;LataProjekcji,IF((SUM($K2488:Z2488)+12)&lt;$D2490,12,$D2490-SUM($K2488:Z2488)),0)))),0),0)</f>
        <v>0</v>
      </c>
      <c r="AB2488" s="537">
        <f ca="1">IF(AND($G2488,NOT(ISTEXT($G2487)),ISNUMBER(Poczatek),ISNUMBER(Koniec_Projekt)),IFERROR(IF($D2487=LataProjekcji,IF($F2487&gt;$E2490,$E2490,$F2487),IF($D2490&gt;=$E2490,(IF($D2487&lt;LataProjekcji,IF((SUM($K2488:AA2488)+12)&lt;$E2490,12,$E2490-SUM($K2488:AA2488)),0)),(IF($D2487&lt;LataProjekcji,IF((SUM($K2488:AA2488)+12)&lt;$D2490,12,$D2490-SUM($K2488:AA2488)),0)))),0),0)</f>
        <v>0</v>
      </c>
      <c r="AC2488" s="537">
        <f ca="1">IF(AND($G2488,NOT(ISTEXT($G2487)),ISNUMBER(Poczatek),ISNUMBER(Koniec_Projekt)),IFERROR(IF($D2487=LataProjekcji,IF($F2487&gt;$E2490,$E2490,$F2487),IF($D2490&gt;=$E2490,(IF($D2487&lt;LataProjekcji,IF((SUM($K2488:AB2488)+12)&lt;$E2490,12,$E2490-SUM($K2488:AB2488)),0)),(IF($D2487&lt;LataProjekcji,IF((SUM($K2488:AB2488)+12)&lt;$D2490,12,$D2490-SUM($K2488:AB2488)),0)))),0),0)</f>
        <v>0</v>
      </c>
      <c r="AD2488" s="537">
        <f ca="1">IF(AND($G2488,NOT(ISTEXT($G2487)),ISNUMBER(Poczatek),ISNUMBER(Koniec_Projekt)),IFERROR(IF($D2487=LataProjekcji,IF($F2487&gt;$E2490,$E2490,$F2487),IF($D2490&gt;=$E2490,(IF($D2487&lt;LataProjekcji,IF((SUM($K2488:AC2488)+12)&lt;$E2490,12,$E2490-SUM($K2488:AC2488)),0)),(IF($D2487&lt;LataProjekcji,IF((SUM($K2488:AC2488)+12)&lt;$D2490,12,$D2490-SUM($K2488:AC2488)),0)))),0),0)</f>
        <v>0</v>
      </c>
      <c r="AE2488" s="537">
        <f ca="1">IF(AND($G2488,NOT(ISTEXT($G2487)),ISNUMBER(Poczatek),ISNUMBER(Koniec_Projekt)),IFERROR(IF($D2487=LataProjekcji,IF($F2487&gt;$E2490,$E2490,$F2487),IF($D2490&gt;=$E2490,(IF($D2487&lt;LataProjekcji,IF((SUM($K2488:AD2488)+12)&lt;$E2490,12,$E2490-SUM($K2488:AD2488)),0)),(IF($D2487&lt;LataProjekcji,IF((SUM($K2488:AD2488)+12)&lt;$D2490,12,$D2490-SUM($K2488:AD2488)),0)))),0),0)</f>
        <v>0</v>
      </c>
    </row>
    <row r="2489" spans="1:31" hidden="1">
      <c r="B2489" s="526" t="s">
        <v>753</v>
      </c>
      <c r="D2489" s="454">
        <f ca="1">D1296</f>
        <v>0</v>
      </c>
      <c r="E2489" s="454">
        <f ca="1">IF(D2488&gt;10,ROUND(D2489/12,2),D2489)</f>
        <v>0</v>
      </c>
      <c r="F2489" s="524">
        <f>Koniec_Projekt</f>
        <v>0</v>
      </c>
      <c r="G2489" s="329">
        <f>Miesiac_Koniec_Projekt</f>
        <v>0</v>
      </c>
      <c r="H2489" s="538" t="b">
        <f ca="1">SUM(K2489:AE2489)=D2488</f>
        <v>1</v>
      </c>
      <c r="I2489" s="1" t="s">
        <v>713</v>
      </c>
      <c r="K2489" s="256">
        <f ca="1">IF(AND($G2488,NOT(ISTEXT($G2487)),ISNUMBER(Poczatek),ISNUMBER(Koniec_Projekt)),IFERROR(IF(LataProjekcji=$F2490,ROUND($D2488,0),ROUND(K2487*$E2489,0)),0),0)</f>
        <v>0</v>
      </c>
      <c r="L2489" s="5">
        <f ca="1">IF(AND($G2488,NOT(ISTEXT($G2487)),ISNUMBER(Poczatek),ISNUMBER(Koniec_Projekt)),IFERROR(IF(LataProjekcji=$F2490,ROUND($D2488-SUM(K2489:$K2489),0),ROUND(L2487*$E2489,0)),0),0)</f>
        <v>0</v>
      </c>
      <c r="M2489" s="5">
        <f ca="1">IF(AND($G2488,NOT(ISTEXT($G2487)),ISNUMBER(Poczatek),ISNUMBER(Koniec_Projekt)),IFERROR(IF(LataProjekcji=$F2490,ROUND($D2488-SUM($K2489:L2489),0),ROUND(M2487*$E2489,0)),0),0)</f>
        <v>0</v>
      </c>
      <c r="N2489" s="5">
        <f ca="1">IF(AND($G2488,NOT(ISTEXT($G2487)),ISNUMBER(Poczatek),ISNUMBER(Koniec_Projekt)),IFERROR(IF(LataProjekcji=$F2490,ROUND($D2488-SUM($K2489:M2489),0),ROUND(N2487*$E2489,0)),0),0)</f>
        <v>0</v>
      </c>
      <c r="O2489" s="5">
        <f ca="1">IF(AND($G2488,NOT(ISTEXT($G2487)),ISNUMBER(Poczatek),ISNUMBER(Koniec_Projekt)),IFERROR(IF(LataProjekcji=$F2490,ROUND($D2488-SUM($K2489:N2489),0),ROUND(O2487*$E2489,0)),0),0)</f>
        <v>0</v>
      </c>
      <c r="P2489" s="5">
        <f ca="1">IF(AND($G2488,NOT(ISTEXT($G2487)),ISNUMBER(Poczatek),ISNUMBER(Koniec_Projekt)),IFERROR(IF(LataProjekcji=$F2490,ROUND($D2488-SUM($K2489:O2489),0),ROUND(P2487*$E2489,0)),0),0)</f>
        <v>0</v>
      </c>
      <c r="Q2489" s="5">
        <f ca="1">IF(AND($G2488,NOT(ISTEXT($G2487)),ISNUMBER(Poczatek),ISNUMBER(Koniec_Projekt)),IFERROR(IF(LataProjekcji=$F2490,ROUND($D2488-SUM($K2489:P2489),0),ROUND(Q2487*$E2489,0)),0),0)</f>
        <v>0</v>
      </c>
      <c r="R2489" s="5">
        <f ca="1">IF(AND($G2488,NOT(ISTEXT($G2487)),ISNUMBER(Poczatek),ISNUMBER(Koniec_Projekt)),IFERROR(IF(LataProjekcji=$F2490,ROUND($D2488-SUM($K2489:Q2489),0),ROUND(R2487*$E2489,0)),0),0)</f>
        <v>0</v>
      </c>
      <c r="S2489" s="5">
        <f ca="1">IF(AND($G2488,NOT(ISTEXT($G2487)),ISNUMBER(Poczatek),ISNUMBER(Koniec_Projekt)),IFERROR(IF(LataProjekcji=$F2490,ROUND($D2488-SUM($K2489:R2489),0),ROUND(S2487*$E2489,0)),0),0)</f>
        <v>0</v>
      </c>
      <c r="T2489" s="5">
        <f ca="1">IF(AND($G2488,NOT(ISTEXT($G2487)),ISNUMBER(Poczatek),ISNUMBER(Koniec_Projekt)),IFERROR(IF(LataProjekcji=$F2490,ROUND($D2488-SUM($K2489:S2489),0),ROUND(T2487*$E2489,0)),0),0)</f>
        <v>0</v>
      </c>
      <c r="U2489" s="5">
        <f ca="1">IF(AND($G2488,NOT(ISTEXT($G2487)),ISNUMBER(Poczatek),ISNUMBER(Koniec_Projekt)),IFERROR(IF(LataProjekcji=$F2490,ROUND($D2488-SUM($K2489:T2489),0),ROUND(U2487*$E2489,0)),0),0)</f>
        <v>0</v>
      </c>
      <c r="V2489" s="5">
        <f ca="1">IF(AND($G2488,NOT(ISTEXT($G2487)),ISNUMBER(Poczatek),ISNUMBER(Koniec_Projekt)),IFERROR(IF(LataProjekcji=$F2490,ROUND($D2488-SUM($K2489:U2489),0),ROUND(V2487*$E2489,0)),0),0)</f>
        <v>0</v>
      </c>
      <c r="W2489" s="5">
        <f ca="1">IF(AND($G2488,NOT(ISTEXT($G2487)),ISNUMBER(Poczatek),ISNUMBER(Koniec_Projekt)),IFERROR(IF(LataProjekcji=$F2490,ROUND($D2488-SUM($K2489:V2489),0),ROUND(W2487*$E2489,0)),0),0)</f>
        <v>0</v>
      </c>
      <c r="X2489" s="5">
        <f ca="1">IF(AND($G2488,NOT(ISTEXT($G2487)),ISNUMBER(Poczatek),ISNUMBER(Koniec_Projekt)),IFERROR(IF(LataProjekcji=$F2490,ROUND($D2488-SUM($K2489:W2489),0),ROUND(X2487*$E2489,0)),0),0)</f>
        <v>0</v>
      </c>
      <c r="Y2489" s="5">
        <f ca="1">IF(AND($G2488,NOT(ISTEXT($G2487)),ISNUMBER(Poczatek),ISNUMBER(Koniec_Projekt)),IFERROR(IF(LataProjekcji=$F2490,ROUND($D2488-SUM($K2489:X2489),0),ROUND(Y2487*$E2489,0)),0),0)</f>
        <v>0</v>
      </c>
      <c r="Z2489" s="5">
        <f ca="1">IF(AND($G2488,NOT(ISTEXT($G2487)),ISNUMBER(Poczatek),ISNUMBER(Koniec_Projekt)),IFERROR(IF(LataProjekcji=$F2490,ROUND($D2488-SUM($K2489:Y2489),0),ROUND(Z2487*$E2489,0)),0),0)</f>
        <v>0</v>
      </c>
      <c r="AA2489" s="5">
        <f ca="1">IF(AND($G2488,NOT(ISTEXT($G2487)),ISNUMBER(Poczatek),ISNUMBER(Koniec_Projekt)),IFERROR(IF(LataProjekcji=$F2490,ROUND($D2488-SUM($K2489:Z2489),0),ROUND(AA2487*$E2489,0)),0),0)</f>
        <v>0</v>
      </c>
      <c r="AB2489" s="5">
        <f ca="1">IF(AND($G2488,NOT(ISTEXT($G2487)),ISNUMBER(Poczatek),ISNUMBER(Koniec_Projekt)),IFERROR(IF(LataProjekcji=$F2490,ROUND($D2488-SUM($K2489:AA2489),0),ROUND(AB2487*$E2489,0)),0),0)</f>
        <v>0</v>
      </c>
      <c r="AC2489" s="5">
        <f ca="1">IF(AND($G2488,NOT(ISTEXT($G2487)),ISNUMBER(Poczatek),ISNUMBER(Koniec_Projekt)),IFERROR(IF(LataProjekcji=$F2490,ROUND($D2488-SUM($K2489:AB2489),0),ROUND(AC2487*$E2489,0)),0),0)</f>
        <v>0</v>
      </c>
      <c r="AD2489" s="5">
        <f ca="1">IF(AND($G2488,NOT(ISTEXT($G2487)),ISNUMBER(Poczatek),ISNUMBER(Koniec_Projekt)),IFERROR(IF(LataProjekcji=$F2490,ROUND($D2488-SUM($K2489:AC2489),0),ROUND(AD2487*$E2489,0)),0),0)</f>
        <v>0</v>
      </c>
      <c r="AE2489" s="5">
        <f ca="1">IF(AND($G2488,NOT(ISTEXT($G2487)),ISNUMBER(Poczatek),ISNUMBER(Koniec_Projekt)),IFERROR(IF(LataProjekcji=$F2490,ROUND($D2488-SUM($K2489:AD2489),0),ROUND(AE2487*$E2489,0)),0),0)</f>
        <v>0</v>
      </c>
    </row>
    <row r="2490" spans="1:31" hidden="1">
      <c r="B2490" s="526" t="s">
        <v>751</v>
      </c>
      <c r="D2490" s="1">
        <f ca="1">IFERROR(ROUNDUP(D2488/E2489,0),0)</f>
        <v>0</v>
      </c>
      <c r="E2490" s="1">
        <f ca="1">IF(D2490=0,0,DATEDIF(DATE(D2487,E2487,1),DATE(F2489,G2489,1),"m"))</f>
        <v>0</v>
      </c>
      <c r="F2490" s="1" t="str">
        <f ca="1">IFERROR(YEAR(G2487),"brak daty")</f>
        <v>brak daty</v>
      </c>
      <c r="G2490" s="1" t="str">
        <f ca="1">IFERROR(MONTH(G2487),"brak daty")</f>
        <v>brak daty</v>
      </c>
      <c r="H2490" s="5"/>
      <c r="I2490" s="1" t="s">
        <v>425</v>
      </c>
      <c r="K2490" s="5">
        <f ca="1">IF(AND($G2488,NOT(ISTEXT($G2487)),ISNUMBER(Poczatek),ISNUMBER(Koniec_Projekt)),IFERROR(IF(LataProjekcji=$F2489,IF(AND($G2489=$G2490,$F2489=$F2490),ROUND($D2488-SUM($K2490),0),ROUND(K2488*$E2489,0)),IF(LataProjekcji&gt;$F2489,0,ROUND(K2488*$E2489,0))),0),0)</f>
        <v>0</v>
      </c>
      <c r="L2490" s="5">
        <f ca="1">IF(AND($G2488,NOT(ISTEXT($G2487)),ISNUMBER(Poczatek),ISNUMBER(Koniec_Projekt)),IFERROR(IF(LataProjekcji=$F2489,IF(AND($G2489=$G2490,$F2489=$F2490),ROUND($D2488-SUM($K2490:K2490),0),ROUND(L2488*$E2489,0)),IF(LataProjekcji&gt;$F2489,0,ROUND(L2488*$E2489,0))),0),0)</f>
        <v>0</v>
      </c>
      <c r="M2490" s="5">
        <f ca="1">IF(AND($G2488,NOT(ISTEXT($G2487)),ISNUMBER(Poczatek),ISNUMBER(Koniec_Projekt)),IFERROR(IF(LataProjekcji=$F2489,IF(AND($G2489=$G2490,$F2489=$F2490),ROUND($D2488-SUM($K2490:L2490),0),ROUND(M2488*$E2489,0)),IF(LataProjekcji&gt;$F2489,0,ROUND(M2488*$E2489,0))),0),0)</f>
        <v>0</v>
      </c>
      <c r="N2490" s="5">
        <f ca="1">IF(AND($G2488,NOT(ISTEXT($G2487)),ISNUMBER(Poczatek),ISNUMBER(Koniec_Projekt)),IFERROR(IF(LataProjekcji=$F2489,IF(AND($G2489=$G2490,$F2489=$F2490),ROUND($D2488-SUM($K2490:M2490),0),ROUND(N2488*$E2489,0)),IF(LataProjekcji&gt;$F2489,0,ROUND(N2488*$E2489,0))),0),0)</f>
        <v>0</v>
      </c>
      <c r="O2490" s="5">
        <f ca="1">IF(AND($G2488,NOT(ISTEXT($G2487)),ISNUMBER(Poczatek),ISNUMBER(Koniec_Projekt)),IFERROR(IF(LataProjekcji=$F2489,IF(AND($G2489=$G2490,$F2489=$F2490),ROUND($D2488-SUM($K2490:N2490),0),ROUND(O2488*$E2489,0)),IF(LataProjekcji&gt;$F2489,0,ROUND(O2488*$E2489,0))),0),0)</f>
        <v>0</v>
      </c>
      <c r="P2490" s="5">
        <f ca="1">IF(AND($G2488,NOT(ISTEXT($G2487)),ISNUMBER(Poczatek),ISNUMBER(Koniec_Projekt)),IFERROR(IF(LataProjekcji=$F2489,IF(AND($G2489=$G2490,$F2489=$F2490),ROUND($D2488-SUM($K2490:O2490),0),ROUND(P2488*$E2489,0)),IF(LataProjekcji&gt;$F2489,0,ROUND(P2488*$E2489,0))),0),0)</f>
        <v>0</v>
      </c>
      <c r="Q2490" s="5">
        <f ca="1">IF(AND($G2488,NOT(ISTEXT($G2487)),ISNUMBER(Poczatek),ISNUMBER(Koniec_Projekt)),IFERROR(IF(LataProjekcji=$F2489,IF(AND($G2489=$G2490,$F2489=$F2490),ROUND($D2488-SUM($K2490:P2490),0),ROUND(Q2488*$E2489,0)),IF(LataProjekcji&gt;$F2489,0,ROUND(Q2488*$E2489,0))),0),0)</f>
        <v>0</v>
      </c>
      <c r="R2490" s="5">
        <f ca="1">IF(AND($G2488,NOT(ISTEXT($G2487)),ISNUMBER(Poczatek),ISNUMBER(Koniec_Projekt)),IFERROR(IF(LataProjekcji=$F2489,IF(AND($G2489=$G2490,$F2489=$F2490),ROUND($D2488-SUM($K2490:Q2490),0),ROUND(R2488*$E2489,0)),IF(LataProjekcji&gt;$F2489,0,ROUND(R2488*$E2489,0))),0),0)</f>
        <v>0</v>
      </c>
      <c r="S2490" s="5">
        <f ca="1">IF(AND($G2488,NOT(ISTEXT($G2487)),ISNUMBER(Poczatek),ISNUMBER(Koniec_Projekt)),IFERROR(IF(LataProjekcji=$F2489,IF(AND($G2489=$G2490,$F2489=$F2490),ROUND($D2488-SUM($K2490:R2490),0),ROUND(S2488*$E2489,0)),IF(LataProjekcji&gt;$F2489,0,ROUND(S2488*$E2489,0))),0),0)</f>
        <v>0</v>
      </c>
      <c r="T2490" s="5">
        <f ca="1">IF(AND($G2488,NOT(ISTEXT($G2487)),ISNUMBER(Poczatek),ISNUMBER(Koniec_Projekt)),IFERROR(IF(LataProjekcji=$F2489,IF(AND($G2489=$G2490,$F2489=$F2490),ROUND($D2488-SUM($K2490:S2490),0),ROUND(T2488*$E2489,0)),IF(LataProjekcji&gt;$F2489,0,ROUND(T2488*$E2489,0))),0),0)</f>
        <v>0</v>
      </c>
      <c r="U2490" s="5">
        <f ca="1">IF(AND($G2488,NOT(ISTEXT($G2487)),ISNUMBER(Poczatek),ISNUMBER(Koniec_Projekt)),IFERROR(IF(LataProjekcji=$F2489,IF(AND($G2489=$G2490,$F2489=$F2490),ROUND($D2488-SUM($K2490:T2490),0),ROUND(U2488*$E2489,0)),IF(LataProjekcji&gt;$F2489,0,ROUND(U2488*$E2489,0))),0),0)</f>
        <v>0</v>
      </c>
      <c r="V2490" s="5">
        <f ca="1">IF(AND($G2488,NOT(ISTEXT($G2487)),ISNUMBER(Poczatek),ISNUMBER(Koniec_Projekt)),IFERROR(IF(LataProjekcji=$F2489,IF(AND($G2489=$G2490,$F2489=$F2490),ROUND($D2488-SUM($K2490:U2490),0),ROUND(V2488*$E2489,0)),IF(LataProjekcji&gt;$F2489,0,ROUND(V2488*$E2489,0))),0),0)</f>
        <v>0</v>
      </c>
      <c r="W2490" s="5">
        <f ca="1">IF(AND($G2488,NOT(ISTEXT($G2487)),ISNUMBER(Poczatek),ISNUMBER(Koniec_Projekt)),IFERROR(IF(LataProjekcji=$F2489,IF(AND($G2489=$G2490,$F2489=$F2490),ROUND($D2488-SUM($K2490:V2490),0),ROUND(W2488*$E2489,0)),IF(LataProjekcji&gt;$F2489,0,ROUND(W2488*$E2489,0))),0),0)</f>
        <v>0</v>
      </c>
      <c r="X2490" s="5">
        <f ca="1">IF(AND($G2488,NOT(ISTEXT($G2487)),ISNUMBER(Poczatek),ISNUMBER(Koniec_Projekt)),IFERROR(IF(LataProjekcji=$F2489,IF(AND($G2489=$G2490,$F2489=$F2490),ROUND($D2488-SUM($K2490:W2490),0),ROUND(X2488*$E2489,0)),IF(LataProjekcji&gt;$F2489,0,ROUND(X2488*$E2489,0))),0),0)</f>
        <v>0</v>
      </c>
      <c r="Y2490" s="5">
        <f ca="1">IF(AND($G2488,NOT(ISTEXT($G2487)),ISNUMBER(Poczatek),ISNUMBER(Koniec_Projekt)),IFERROR(IF(LataProjekcji=$F2489,IF(AND($G2489=$G2490,$F2489=$F2490),ROUND($D2488-SUM($K2490:X2490),0),ROUND(Y2488*$E2489,0)),IF(LataProjekcji&gt;$F2489,0,ROUND(Y2488*$E2489,0))),0),0)</f>
        <v>0</v>
      </c>
      <c r="Z2490" s="5">
        <f ca="1">IF(AND($G2488,NOT(ISTEXT($G2487)),ISNUMBER(Poczatek),ISNUMBER(Koniec_Projekt)),IFERROR(IF(LataProjekcji=$F2489,IF(AND($G2489=$G2490,$F2489=$F2490),ROUND($D2488-SUM($K2490:Y2490),0),ROUND(Z2488*$E2489,0)),IF(LataProjekcji&gt;$F2489,0,ROUND(Z2488*$E2489,0))),0),0)</f>
        <v>0</v>
      </c>
      <c r="AA2490" s="5">
        <f ca="1">IF(AND($G2488,NOT(ISTEXT($G2487)),ISNUMBER(Poczatek),ISNUMBER(Koniec_Projekt)),IFERROR(IF(LataProjekcji=$F2489,IF(AND($G2489=$G2490,$F2489=$F2490),ROUND($D2488-SUM($K2490:Z2490),0),ROUND(AA2488*$E2489,0)),IF(LataProjekcji&gt;$F2489,0,ROUND(AA2488*$E2489,0))),0),0)</f>
        <v>0</v>
      </c>
      <c r="AB2490" s="5">
        <f ca="1">IF(AND($G2488,NOT(ISTEXT($G2487)),ISNUMBER(Poczatek),ISNUMBER(Koniec_Projekt)),IFERROR(IF(LataProjekcji=$F2489,IF(AND($G2489=$G2490,$F2489=$F2490),ROUND($D2488-SUM($K2490:AA2490),0),ROUND(AB2488*$E2489,0)),IF(LataProjekcji&gt;$F2489,0,ROUND(AB2488*$E2489,0))),0),0)</f>
        <v>0</v>
      </c>
      <c r="AC2490" s="5">
        <f ca="1">IF(AND($G2488,NOT(ISTEXT($G2487)),ISNUMBER(Poczatek),ISNUMBER(Koniec_Projekt)),IFERROR(IF(LataProjekcji=$F2489,IF(AND($G2489=$G2490,$F2489=$F2490),ROUND($D2488-SUM($K2490:AB2490),0),ROUND(AC2488*$E2489,0)),IF(LataProjekcji&gt;$F2489,0,ROUND(AC2488*$E2489,0))),0),0)</f>
        <v>0</v>
      </c>
      <c r="AD2490" s="5">
        <f ca="1">IF(AND($G2488,NOT(ISTEXT($G2487)),ISNUMBER(Poczatek),ISNUMBER(Koniec_Projekt)),IFERROR(IF(LataProjekcji=$F2489,IF(AND($G2489=$G2490,$F2489=$F2490),ROUND($D2488-SUM($K2490:AC2490),0),ROUND(AD2488*$E2489,0)),IF(LataProjekcji&gt;$F2489,0,ROUND(AD2488*$E2489,0))),0),0)</f>
        <v>0</v>
      </c>
      <c r="AE2490" s="5">
        <f ca="1">IF(AND($G2488,NOT(ISTEXT($G2487)),ISNUMBER(Poczatek),ISNUMBER(Koniec_Projekt)),IFERROR(IF(LataProjekcji=$F2489,IF(AND($G2489=$G2490,$F2489=$F2490),ROUND($D2488-SUM($K2490:AD2490),0),ROUND(AE2488*$E2489,0)),IF(LataProjekcji&gt;$F2489,0,ROUND(AE2488*$E2489,0))),0),0)</f>
        <v>0</v>
      </c>
    </row>
    <row r="2491" spans="1:31" ht="12.5" hidden="1" thickBot="1">
      <c r="B2491" s="527" t="s">
        <v>865</v>
      </c>
      <c r="C2491" s="528"/>
      <c r="D2491" s="529">
        <f ca="1">IF(D2488&gt;10,ROUND((D2490-1)*E2489,0),E2489)</f>
        <v>0</v>
      </c>
      <c r="E2491" s="529">
        <f ca="1">D2488-D2491</f>
        <v>0</v>
      </c>
      <c r="F2491" s="528"/>
      <c r="G2491" s="669">
        <f ca="1">OFFSET($C$195,$D2486,0)</f>
        <v>0</v>
      </c>
      <c r="H2491" s="528"/>
      <c r="I2491" s="528"/>
      <c r="J2491" s="528"/>
      <c r="K2491" s="528"/>
      <c r="L2491" s="528"/>
      <c r="M2491" s="528"/>
      <c r="N2491" s="528"/>
      <c r="O2491" s="528"/>
      <c r="P2491" s="528"/>
      <c r="Q2491" s="528"/>
      <c r="R2491" s="528"/>
      <c r="S2491" s="528"/>
      <c r="T2491" s="528"/>
      <c r="U2491" s="528"/>
      <c r="V2491" s="528"/>
      <c r="W2491" s="528"/>
      <c r="X2491" s="528"/>
      <c r="Y2491" s="528"/>
      <c r="Z2491" s="528"/>
      <c r="AA2491" s="528"/>
      <c r="AB2491" s="528"/>
      <c r="AC2491" s="528"/>
      <c r="AD2491" s="528"/>
      <c r="AE2491" s="528"/>
    </row>
    <row r="2492" spans="1:31" ht="12.5" hidden="1" thickTop="1"/>
    <row r="2493" spans="1:31" ht="12.5" hidden="1" thickBot="1">
      <c r="B2493" s="530" t="str">
        <f ca="1">"nazwa ST: "&amp;B1300</f>
        <v>nazwa ST: 0</v>
      </c>
      <c r="C2493" s="530"/>
      <c r="D2493" s="531">
        <f>D1300</f>
        <v>18</v>
      </c>
      <c r="E2493" s="530"/>
      <c r="F2493" s="530"/>
      <c r="G2493" s="530"/>
      <c r="H2493" s="530"/>
      <c r="I2493" s="530"/>
      <c r="J2493" s="530"/>
      <c r="K2493" s="539" t="str">
        <f t="shared" ref="K2493:AE2493" si="3154">LataProjekcji</f>
        <v>Uzupełnij dane</v>
      </c>
      <c r="L2493" s="539" t="str">
        <f t="shared" si="3154"/>
        <v/>
      </c>
      <c r="M2493" s="539" t="str">
        <f t="shared" si="3154"/>
        <v/>
      </c>
      <c r="N2493" s="539" t="str">
        <f t="shared" si="3154"/>
        <v/>
      </c>
      <c r="O2493" s="539" t="str">
        <f t="shared" si="3154"/>
        <v/>
      </c>
      <c r="P2493" s="539" t="str">
        <f t="shared" si="3154"/>
        <v/>
      </c>
      <c r="Q2493" s="539" t="str">
        <f t="shared" si="3154"/>
        <v/>
      </c>
      <c r="R2493" s="539" t="str">
        <f t="shared" si="3154"/>
        <v/>
      </c>
      <c r="S2493" s="539" t="str">
        <f t="shared" si="3154"/>
        <v/>
      </c>
      <c r="T2493" s="539" t="str">
        <f t="shared" si="3154"/>
        <v/>
      </c>
      <c r="U2493" s="539" t="str">
        <f t="shared" si="3154"/>
        <v/>
      </c>
      <c r="V2493" s="539" t="str">
        <f t="shared" si="3154"/>
        <v/>
      </c>
      <c r="W2493" s="539" t="str">
        <f t="shared" si="3154"/>
        <v/>
      </c>
      <c r="X2493" s="539" t="str">
        <f t="shared" si="3154"/>
        <v/>
      </c>
      <c r="Y2493" s="539" t="str">
        <f t="shared" si="3154"/>
        <v/>
      </c>
      <c r="Z2493" s="539" t="str">
        <f t="shared" si="3154"/>
        <v/>
      </c>
      <c r="AA2493" s="539" t="str">
        <f t="shared" si="3154"/>
        <v/>
      </c>
      <c r="AB2493" s="539" t="str">
        <f t="shared" si="3154"/>
        <v/>
      </c>
      <c r="AC2493" s="539" t="str">
        <f t="shared" si="3154"/>
        <v/>
      </c>
      <c r="AD2493" s="539" t="str">
        <f t="shared" si="3154"/>
        <v/>
      </c>
      <c r="AE2493" s="539" t="str">
        <f t="shared" si="3154"/>
        <v/>
      </c>
    </row>
    <row r="2494" spans="1:31" hidden="1">
      <c r="B2494" s="526" t="s">
        <v>752</v>
      </c>
      <c r="D2494" s="1">
        <f ca="1">D1301</f>
        <v>1900</v>
      </c>
      <c r="E2494" s="1">
        <f ca="1">E1301</f>
        <v>1</v>
      </c>
      <c r="F2494" s="1">
        <f ca="1">IF(D2495&gt;10,F1301,1)</f>
        <v>1</v>
      </c>
      <c r="G2494" s="525" t="str">
        <f ca="1">IF(ISBLANK(OFFSET($E$195,$D2493,0)),"brak daty",IF(D2495&gt;10,EDATE(OFFSET($E$195,$D2493,0),D2497),DATE(D2494,E2494,1)))</f>
        <v>brak daty</v>
      </c>
      <c r="H2494" s="538" t="b">
        <f ca="1">SUM(K2494:AE2494)=D2497</f>
        <v>1</v>
      </c>
      <c r="I2494" s="1" t="s">
        <v>749</v>
      </c>
      <c r="K2494" s="5">
        <f ca="1">IF(AND($G2495,NOT(ISTEXT($G2494)),ISNUMBER(Poczatek),ISNUMBER(Koniec_Projekt)),IFERROR(IF($D2494=LataProjekcji,$F2494,IF($D2494&lt;LataProjekcji,IF((SUM(K2494)+12)&lt;$D2497,12,$D2497-SUM(K2494)),0)),0),0)</f>
        <v>0</v>
      </c>
      <c r="L2494" s="5">
        <f ca="1">IF(AND($G2495,NOT(ISTEXT($G2494)),ISNUMBER(Poczatek),ISNUMBER(Koniec_Projekt)),IFERROR(IF($D2494=LataProjekcji,$F2494,IF($D2494&lt;LataProjekcji,IF((SUM($K2494:K2494)+12)&lt;$D2497,12,$D2497-SUM($K2494:K2494)),0)),0),0)</f>
        <v>0</v>
      </c>
      <c r="M2494" s="5">
        <f ca="1">IF(AND($G2495,NOT(ISTEXT($G2494)),ISNUMBER(Poczatek),ISNUMBER(Koniec_Projekt)),IFERROR(IF($D2494=LataProjekcji,$F2494,IF($D2494&lt;LataProjekcji,IF((SUM($K2494:L2494)+12)&lt;$D2497,12,$D2497-SUM($K2494:L2494)),0)),0),0)</f>
        <v>0</v>
      </c>
      <c r="N2494" s="5">
        <f ca="1">IF(AND($G2495,NOT(ISTEXT($G2494)),ISNUMBER(Poczatek),ISNUMBER(Koniec_Projekt)),IFERROR(IF($D2494=LataProjekcji,$F2494,IF($D2494&lt;LataProjekcji,IF((SUM($K2494:M2494)+12)&lt;$D2497,12,$D2497-SUM($K2494:M2494)),0)),0),0)</f>
        <v>0</v>
      </c>
      <c r="O2494" s="5">
        <f ca="1">IF(AND($G2495,NOT(ISTEXT($G2494)),ISNUMBER(Poczatek),ISNUMBER(Koniec_Projekt)),IFERROR(IF($D2494=LataProjekcji,$F2494,IF($D2494&lt;LataProjekcji,IF((SUM($K2494:N2494)+12)&lt;$D2497,12,$D2497-SUM($K2494:N2494)),0)),0),0)</f>
        <v>0</v>
      </c>
      <c r="P2494" s="5">
        <f ca="1">IF(AND($G2495,NOT(ISTEXT($G2494)),ISNUMBER(Poczatek),ISNUMBER(Koniec_Projekt)),IFERROR(IF($D2494=LataProjekcji,$F2494,IF($D2494&lt;LataProjekcji,IF((SUM($K2494:O2494)+12)&lt;$D2497,12,$D2497-SUM($K2494:O2494)),0)),0),0)</f>
        <v>0</v>
      </c>
      <c r="Q2494" s="5">
        <f ca="1">IF(AND($G2495,NOT(ISTEXT($G2494)),ISNUMBER(Poczatek),ISNUMBER(Koniec_Projekt)),IFERROR(IF($D2494=LataProjekcji,$F2494,IF($D2494&lt;LataProjekcji,IF((SUM($K2494:P2494)+12)&lt;$D2497,12,$D2497-SUM($K2494:P2494)),0)),0),0)</f>
        <v>0</v>
      </c>
      <c r="R2494" s="5">
        <f ca="1">IF(AND($G2495,NOT(ISTEXT($G2494)),ISNUMBER(Poczatek),ISNUMBER(Koniec_Projekt)),IFERROR(IF($D2494=LataProjekcji,$F2494,IF($D2494&lt;LataProjekcji,IF((SUM($K2494:Q2494)+12)&lt;$D2497,12,$D2497-SUM($K2494:Q2494)),0)),0),0)</f>
        <v>0</v>
      </c>
      <c r="S2494" s="5">
        <f ca="1">IF(AND($G2495,NOT(ISTEXT($G2494)),ISNUMBER(Poczatek),ISNUMBER(Koniec_Projekt)),IFERROR(IF($D2494=LataProjekcji,$F2494,IF($D2494&lt;LataProjekcji,IF((SUM($K2494:R2494)+12)&lt;$D2497,12,$D2497-SUM($K2494:R2494)),0)),0),0)</f>
        <v>0</v>
      </c>
      <c r="T2494" s="5">
        <f ca="1">IF(AND($G2495,NOT(ISTEXT($G2494)),ISNUMBER(Poczatek),ISNUMBER(Koniec_Projekt)),IFERROR(IF($D2494=LataProjekcji,$F2494,IF($D2494&lt;LataProjekcji,IF((SUM($K2494:S2494)+12)&lt;$D2497,12,$D2497-SUM($K2494:S2494)),0)),0),0)</f>
        <v>0</v>
      </c>
      <c r="U2494" s="5">
        <f ca="1">IF(AND($G2495,NOT(ISTEXT($G2494)),ISNUMBER(Poczatek),ISNUMBER(Koniec_Projekt)),IFERROR(IF($D2494=LataProjekcji,$F2494,IF($D2494&lt;LataProjekcji,IF((SUM($K2494:T2494)+12)&lt;$D2497,12,$D2497-SUM($K2494:T2494)),0)),0),0)</f>
        <v>0</v>
      </c>
      <c r="V2494" s="5">
        <f ca="1">IF(AND($G2495,NOT(ISTEXT($G2494)),ISNUMBER(Poczatek),ISNUMBER(Koniec_Projekt)),IFERROR(IF($D2494=LataProjekcji,$F2494,IF($D2494&lt;LataProjekcji,IF((SUM($K2494:U2494)+12)&lt;$D2497,12,$D2497-SUM($K2494:U2494)),0)),0),0)</f>
        <v>0</v>
      </c>
      <c r="W2494" s="5">
        <f ca="1">IF(AND($G2495,NOT(ISTEXT($G2494)),ISNUMBER(Poczatek),ISNUMBER(Koniec_Projekt)),IFERROR(IF($D2494=LataProjekcji,$F2494,IF($D2494&lt;LataProjekcji,IF((SUM($K2494:V2494)+12)&lt;$D2497,12,$D2497-SUM($K2494:V2494)),0)),0),0)</f>
        <v>0</v>
      </c>
      <c r="X2494" s="5">
        <f ca="1">IF(AND($G2495,NOT(ISTEXT($G2494)),ISNUMBER(Poczatek),ISNUMBER(Koniec_Projekt)),IFERROR(IF($D2494=LataProjekcji,$F2494,IF($D2494&lt;LataProjekcji,IF((SUM($K2494:W2494)+12)&lt;$D2497,12,$D2497-SUM($K2494:W2494)),0)),0),0)</f>
        <v>0</v>
      </c>
      <c r="Y2494" s="5">
        <f ca="1">IF(AND($G2495,NOT(ISTEXT($G2494)),ISNUMBER(Poczatek),ISNUMBER(Koniec_Projekt)),IFERROR(IF($D2494=LataProjekcji,$F2494,IF($D2494&lt;LataProjekcji,IF((SUM($K2494:X2494)+12)&lt;$D2497,12,$D2497-SUM($K2494:X2494)),0)),0),0)</f>
        <v>0</v>
      </c>
      <c r="Z2494" s="5">
        <f ca="1">IF(AND($G2495,NOT(ISTEXT($G2494)),ISNUMBER(Poczatek),ISNUMBER(Koniec_Projekt)),IFERROR(IF($D2494=LataProjekcji,$F2494,IF($D2494&lt;LataProjekcji,IF((SUM($K2494:Y2494)+12)&lt;$D2497,12,$D2497-SUM($K2494:Y2494)),0)),0),0)</f>
        <v>0</v>
      </c>
      <c r="AA2494" s="5">
        <f ca="1">IF(AND($G2495,NOT(ISTEXT($G2494)),ISNUMBER(Poczatek),ISNUMBER(Koniec_Projekt)),IFERROR(IF($D2494=LataProjekcji,$F2494,IF($D2494&lt;LataProjekcji,IF((SUM($K2494:Z2494)+12)&lt;$D2497,12,$D2497-SUM($K2494:Z2494)),0)),0),0)</f>
        <v>0</v>
      </c>
      <c r="AB2494" s="5">
        <f ca="1">IF(AND($G2495,NOT(ISTEXT($G2494)),ISNUMBER(Poczatek),ISNUMBER(Koniec_Projekt)),IFERROR(IF($D2494=LataProjekcji,$F2494,IF($D2494&lt;LataProjekcji,IF((SUM($K2494:AA2494)+12)&lt;$D2497,12,$D2497-SUM($K2494:AA2494)),0)),0),0)</f>
        <v>0</v>
      </c>
      <c r="AC2494" s="5">
        <f ca="1">IF(AND($G2495,NOT(ISTEXT($G2494)),ISNUMBER(Poczatek),ISNUMBER(Koniec_Projekt)),IFERROR(IF($D2494=LataProjekcji,$F2494,IF($D2494&lt;LataProjekcji,IF((SUM($K2494:AB2494)+12)&lt;$D2497,12,$D2497-SUM($K2494:AB2494)),0)),0),0)</f>
        <v>0</v>
      </c>
      <c r="AD2494" s="5">
        <f ca="1">IF(AND($G2495,NOT(ISTEXT($G2494)),ISNUMBER(Poczatek),ISNUMBER(Koniec_Projekt)),IFERROR(IF($D2494=LataProjekcji,$F2494,IF($D2494&lt;LataProjekcji,IF((SUM($K2494:AC2494)+12)&lt;$D2497,12,$D2497-SUM($K2494:AC2494)),0)),0),0)</f>
        <v>0</v>
      </c>
      <c r="AE2494" s="5">
        <f ca="1">IF(AND($G2495,NOT(ISTEXT($G2494)),ISNUMBER(Poczatek),ISNUMBER(Koniec_Projekt)),IFERROR(IF($D2494=LataProjekcji,$F2494,IF($D2494&lt;LataProjekcji,IF((SUM($K2494:AD2494)+12)&lt;$D2497,12,$D2497-SUM($K2494:AD2494)),0)),0),0)</f>
        <v>0</v>
      </c>
    </row>
    <row r="2495" spans="1:31" hidden="1">
      <c r="B2495" s="526" t="s">
        <v>754</v>
      </c>
      <c r="D2495" s="5">
        <f ca="1">D1302</f>
        <v>0</v>
      </c>
      <c r="E2495" s="454">
        <f ca="1">E1302</f>
        <v>0</v>
      </c>
      <c r="F2495" s="454">
        <f ca="1">F1302</f>
        <v>0</v>
      </c>
      <c r="G2495" s="1" t="b">
        <f>NOT(ISBLANK(am_prace_rozwojowe))</f>
        <v>0</v>
      </c>
      <c r="H2495" s="538" t="b">
        <f ca="1">SUM(K2495:AE2495)=E2497</f>
        <v>1</v>
      </c>
      <c r="I2495" s="1" t="s">
        <v>750</v>
      </c>
      <c r="K2495" s="537">
        <f ca="1">IF(AND($G2495,NOT(ISTEXT($G2494)),ISNUMBER(Poczatek),ISNUMBER(Koniec_Projekt)),IFERROR(IF($D2494=LataProjekcji,IF($F2494&gt;$E2497,$E2497,$F2494),IF($D2497&gt;=$E2497,(IF($D2494&lt;LataProjekcji,IF((SUM(J2495:$K2495)+12)&lt;$E2497,12,$E2497-SUM(J2495:$K2495)),0)),(IF($D2494&lt;LataProjekcji,IF((SUM(J2495:$K2495)+12)&lt;$D2497,12,$D2497-SUM(J2495:$K2495)),0)))),0),0)</f>
        <v>0</v>
      </c>
      <c r="L2495" s="537">
        <f ca="1">IF(AND($G2495,NOT(ISTEXT($G2494)),ISNUMBER(Poczatek),ISNUMBER(Koniec_Projekt)),IFERROR(IF($D2494=LataProjekcji,IF($F2494&gt;$E2497,$E2497,$F2494),IF($D2497&gt;=$E2497,(IF($D2494&lt;LataProjekcji,IF((SUM($K2495:K2495)+12)&lt;$E2497,12,$E2497-SUM($K2495:K2495)),0)),(IF($D2494&lt;LataProjekcji,IF((SUM($K2495:K2495)+12)&lt;$D2497,12,$D2497-SUM($K2495:K2495)),0)))),0),0)</f>
        <v>0</v>
      </c>
      <c r="M2495" s="537">
        <f ca="1">IF(AND($G2495,NOT(ISTEXT($G2494)),ISNUMBER(Poczatek),ISNUMBER(Koniec_Projekt)),IFERROR(IF($D2494=LataProjekcji,IF($F2494&gt;$E2497,$E2497,$F2494),IF($D2497&gt;=$E2497,(IF($D2494&lt;LataProjekcji,IF((SUM($K2495:L2495)+12)&lt;$E2497,12,$E2497-SUM($K2495:L2495)),0)),(IF($D2494&lt;LataProjekcji,IF((SUM($K2495:L2495)+12)&lt;$D2497,12,$D2497-SUM($K2495:L2495)),0)))),0),0)</f>
        <v>0</v>
      </c>
      <c r="N2495" s="537">
        <f ca="1">IF(AND($G2495,NOT(ISTEXT($G2494)),ISNUMBER(Poczatek),ISNUMBER(Koniec_Projekt)),IFERROR(IF($D2494=LataProjekcji,IF($F2494&gt;$E2497,$E2497,$F2494),IF($D2497&gt;=$E2497,(IF($D2494&lt;LataProjekcji,IF((SUM($K2495:M2495)+12)&lt;$E2497,12,$E2497-SUM($K2495:M2495)),0)),(IF($D2494&lt;LataProjekcji,IF((SUM($K2495:M2495)+12)&lt;$D2497,12,$D2497-SUM($K2495:M2495)),0)))),0),0)</f>
        <v>0</v>
      </c>
      <c r="O2495" s="537">
        <f ca="1">IF(AND($G2495,NOT(ISTEXT($G2494)),ISNUMBER(Poczatek),ISNUMBER(Koniec_Projekt)),IFERROR(IF($D2494=LataProjekcji,IF($F2494&gt;$E2497,$E2497,$F2494),IF($D2497&gt;=$E2497,(IF($D2494&lt;LataProjekcji,IF((SUM($K2495:N2495)+12)&lt;$E2497,12,$E2497-SUM($K2495:N2495)),0)),(IF($D2494&lt;LataProjekcji,IF((SUM($K2495:N2495)+12)&lt;$D2497,12,$D2497-SUM($K2495:N2495)),0)))),0),0)</f>
        <v>0</v>
      </c>
      <c r="P2495" s="537">
        <f ca="1">IF(AND($G2495,NOT(ISTEXT($G2494)),ISNUMBER(Poczatek),ISNUMBER(Koniec_Projekt)),IFERROR(IF($D2494=LataProjekcji,IF($F2494&gt;$E2497,$E2497,$F2494),IF($D2497&gt;=$E2497,(IF($D2494&lt;LataProjekcji,IF((SUM($K2495:O2495)+12)&lt;$E2497,12,$E2497-SUM($K2495:O2495)),0)),(IF($D2494&lt;LataProjekcji,IF((SUM($K2495:O2495)+12)&lt;$D2497,12,$D2497-SUM($K2495:O2495)),0)))),0),0)</f>
        <v>0</v>
      </c>
      <c r="Q2495" s="537">
        <f ca="1">IF(AND($G2495,NOT(ISTEXT($G2494)),ISNUMBER(Poczatek),ISNUMBER(Koniec_Projekt)),IFERROR(IF($D2494=LataProjekcji,IF($F2494&gt;$E2497,$E2497,$F2494),IF($D2497&gt;=$E2497,(IF($D2494&lt;LataProjekcji,IF((SUM($K2495:P2495)+12)&lt;$E2497,12,$E2497-SUM($K2495:P2495)),0)),(IF($D2494&lt;LataProjekcji,IF((SUM($K2495:P2495)+12)&lt;$D2497,12,$D2497-SUM($K2495:P2495)),0)))),0),0)</f>
        <v>0</v>
      </c>
      <c r="R2495" s="537">
        <f ca="1">IF(AND($G2495,NOT(ISTEXT($G2494)),ISNUMBER(Poczatek),ISNUMBER(Koniec_Projekt)),IFERROR(IF($D2494=LataProjekcji,IF($F2494&gt;$E2497,$E2497,$F2494),IF($D2497&gt;=$E2497,(IF($D2494&lt;LataProjekcji,IF((SUM($K2495:Q2495)+12)&lt;$E2497,12,$E2497-SUM($K2495:Q2495)),0)),(IF($D2494&lt;LataProjekcji,IF((SUM($K2495:Q2495)+12)&lt;$D2497,12,$D2497-SUM($K2495:Q2495)),0)))),0),0)</f>
        <v>0</v>
      </c>
      <c r="S2495" s="537">
        <f ca="1">IF(AND($G2495,NOT(ISTEXT($G2494)),ISNUMBER(Poczatek),ISNUMBER(Koniec_Projekt)),IFERROR(IF($D2494=LataProjekcji,IF($F2494&gt;$E2497,$E2497,$F2494),IF($D2497&gt;=$E2497,(IF($D2494&lt;LataProjekcji,IF((SUM($K2495:R2495)+12)&lt;$E2497,12,$E2497-SUM($K2495:R2495)),0)),(IF($D2494&lt;LataProjekcji,IF((SUM($K2495:R2495)+12)&lt;$D2497,12,$D2497-SUM($K2495:R2495)),0)))),0),0)</f>
        <v>0</v>
      </c>
      <c r="T2495" s="537">
        <f ca="1">IF(AND($G2495,NOT(ISTEXT($G2494)),ISNUMBER(Poczatek),ISNUMBER(Koniec_Projekt)),IFERROR(IF($D2494=LataProjekcji,IF($F2494&gt;$E2497,$E2497,$F2494),IF($D2497&gt;=$E2497,(IF($D2494&lt;LataProjekcji,IF((SUM($K2495:S2495)+12)&lt;$E2497,12,$E2497-SUM($K2495:S2495)),0)),(IF($D2494&lt;LataProjekcji,IF((SUM($K2495:S2495)+12)&lt;$D2497,12,$D2497-SUM($K2495:S2495)),0)))),0),0)</f>
        <v>0</v>
      </c>
      <c r="U2495" s="537">
        <f ca="1">IF(AND($G2495,NOT(ISTEXT($G2494)),ISNUMBER(Poczatek),ISNUMBER(Koniec_Projekt)),IFERROR(IF($D2494=LataProjekcji,IF($F2494&gt;$E2497,$E2497,$F2494),IF($D2497&gt;=$E2497,(IF($D2494&lt;LataProjekcji,IF((SUM($K2495:T2495)+12)&lt;$E2497,12,$E2497-SUM($K2495:T2495)),0)),(IF($D2494&lt;LataProjekcji,IF((SUM($K2495:T2495)+12)&lt;$D2497,12,$D2497-SUM($K2495:T2495)),0)))),0),0)</f>
        <v>0</v>
      </c>
      <c r="V2495" s="537">
        <f ca="1">IF(AND($G2495,NOT(ISTEXT($G2494)),ISNUMBER(Poczatek),ISNUMBER(Koniec_Projekt)),IFERROR(IF($D2494=LataProjekcji,IF($F2494&gt;$E2497,$E2497,$F2494),IF($D2497&gt;=$E2497,(IF($D2494&lt;LataProjekcji,IF((SUM($K2495:U2495)+12)&lt;$E2497,12,$E2497-SUM($K2495:U2495)),0)),(IF($D2494&lt;LataProjekcji,IF((SUM($K2495:U2495)+12)&lt;$D2497,12,$D2497-SUM($K2495:U2495)),0)))),0),0)</f>
        <v>0</v>
      </c>
      <c r="W2495" s="537">
        <f ca="1">IF(AND($G2495,NOT(ISTEXT($G2494)),ISNUMBER(Poczatek),ISNUMBER(Koniec_Projekt)),IFERROR(IF($D2494=LataProjekcji,IF($F2494&gt;$E2497,$E2497,$F2494),IF($D2497&gt;=$E2497,(IF($D2494&lt;LataProjekcji,IF((SUM($K2495:V2495)+12)&lt;$E2497,12,$E2497-SUM($K2495:V2495)),0)),(IF($D2494&lt;LataProjekcji,IF((SUM($K2495:V2495)+12)&lt;$D2497,12,$D2497-SUM($K2495:V2495)),0)))),0),0)</f>
        <v>0</v>
      </c>
      <c r="X2495" s="537">
        <f ca="1">IF(AND($G2495,NOT(ISTEXT($G2494)),ISNUMBER(Poczatek),ISNUMBER(Koniec_Projekt)),IFERROR(IF($D2494=LataProjekcji,IF($F2494&gt;$E2497,$E2497,$F2494),IF($D2497&gt;=$E2497,(IF($D2494&lt;LataProjekcji,IF((SUM($K2495:W2495)+12)&lt;$E2497,12,$E2497-SUM($K2495:W2495)),0)),(IF($D2494&lt;LataProjekcji,IF((SUM($K2495:W2495)+12)&lt;$D2497,12,$D2497-SUM($K2495:W2495)),0)))),0),0)</f>
        <v>0</v>
      </c>
      <c r="Y2495" s="537">
        <f ca="1">IF(AND($G2495,NOT(ISTEXT($G2494)),ISNUMBER(Poczatek),ISNUMBER(Koniec_Projekt)),IFERROR(IF($D2494=LataProjekcji,IF($F2494&gt;$E2497,$E2497,$F2494),IF($D2497&gt;=$E2497,(IF($D2494&lt;LataProjekcji,IF((SUM($K2495:X2495)+12)&lt;$E2497,12,$E2497-SUM($K2495:X2495)),0)),(IF($D2494&lt;LataProjekcji,IF((SUM($K2495:X2495)+12)&lt;$D2497,12,$D2497-SUM($K2495:X2495)),0)))),0),0)</f>
        <v>0</v>
      </c>
      <c r="Z2495" s="537">
        <f ca="1">IF(AND($G2495,NOT(ISTEXT($G2494)),ISNUMBER(Poczatek),ISNUMBER(Koniec_Projekt)),IFERROR(IF($D2494=LataProjekcji,IF($F2494&gt;$E2497,$E2497,$F2494),IF($D2497&gt;=$E2497,(IF($D2494&lt;LataProjekcji,IF((SUM($K2495:Y2495)+12)&lt;$E2497,12,$E2497-SUM($K2495:Y2495)),0)),(IF($D2494&lt;LataProjekcji,IF((SUM($K2495:Y2495)+12)&lt;$D2497,12,$D2497-SUM($K2495:Y2495)),0)))),0),0)</f>
        <v>0</v>
      </c>
      <c r="AA2495" s="537">
        <f ca="1">IF(AND($G2495,NOT(ISTEXT($G2494)),ISNUMBER(Poczatek),ISNUMBER(Koniec_Projekt)),IFERROR(IF($D2494=LataProjekcji,IF($F2494&gt;$E2497,$E2497,$F2494),IF($D2497&gt;=$E2497,(IF($D2494&lt;LataProjekcji,IF((SUM($K2495:Z2495)+12)&lt;$E2497,12,$E2497-SUM($K2495:Z2495)),0)),(IF($D2494&lt;LataProjekcji,IF((SUM($K2495:Z2495)+12)&lt;$D2497,12,$D2497-SUM($K2495:Z2495)),0)))),0),0)</f>
        <v>0</v>
      </c>
      <c r="AB2495" s="537">
        <f ca="1">IF(AND($G2495,NOT(ISTEXT($G2494)),ISNUMBER(Poczatek),ISNUMBER(Koniec_Projekt)),IFERROR(IF($D2494=LataProjekcji,IF($F2494&gt;$E2497,$E2497,$F2494),IF($D2497&gt;=$E2497,(IF($D2494&lt;LataProjekcji,IF((SUM($K2495:AA2495)+12)&lt;$E2497,12,$E2497-SUM($K2495:AA2495)),0)),(IF($D2494&lt;LataProjekcji,IF((SUM($K2495:AA2495)+12)&lt;$D2497,12,$D2497-SUM($K2495:AA2495)),0)))),0),0)</f>
        <v>0</v>
      </c>
      <c r="AC2495" s="537">
        <f ca="1">IF(AND($G2495,NOT(ISTEXT($G2494)),ISNUMBER(Poczatek),ISNUMBER(Koniec_Projekt)),IFERROR(IF($D2494=LataProjekcji,IF($F2494&gt;$E2497,$E2497,$F2494),IF($D2497&gt;=$E2497,(IF($D2494&lt;LataProjekcji,IF((SUM($K2495:AB2495)+12)&lt;$E2497,12,$E2497-SUM($K2495:AB2495)),0)),(IF($D2494&lt;LataProjekcji,IF((SUM($K2495:AB2495)+12)&lt;$D2497,12,$D2497-SUM($K2495:AB2495)),0)))),0),0)</f>
        <v>0</v>
      </c>
      <c r="AD2495" s="537">
        <f ca="1">IF(AND($G2495,NOT(ISTEXT($G2494)),ISNUMBER(Poczatek),ISNUMBER(Koniec_Projekt)),IFERROR(IF($D2494=LataProjekcji,IF($F2494&gt;$E2497,$E2497,$F2494),IF($D2497&gt;=$E2497,(IF($D2494&lt;LataProjekcji,IF((SUM($K2495:AC2495)+12)&lt;$E2497,12,$E2497-SUM($K2495:AC2495)),0)),(IF($D2494&lt;LataProjekcji,IF((SUM($K2495:AC2495)+12)&lt;$D2497,12,$D2497-SUM($K2495:AC2495)),0)))),0),0)</f>
        <v>0</v>
      </c>
      <c r="AE2495" s="537">
        <f ca="1">IF(AND($G2495,NOT(ISTEXT($G2494)),ISNUMBER(Poczatek),ISNUMBER(Koniec_Projekt)),IFERROR(IF($D2494=LataProjekcji,IF($F2494&gt;$E2497,$E2497,$F2494),IF($D2497&gt;=$E2497,(IF($D2494&lt;LataProjekcji,IF((SUM($K2495:AD2495)+12)&lt;$E2497,12,$E2497-SUM($K2495:AD2495)),0)),(IF($D2494&lt;LataProjekcji,IF((SUM($K2495:AD2495)+12)&lt;$D2497,12,$D2497-SUM($K2495:AD2495)),0)))),0),0)</f>
        <v>0</v>
      </c>
    </row>
    <row r="2496" spans="1:31" hidden="1">
      <c r="B2496" s="526" t="s">
        <v>753</v>
      </c>
      <c r="D2496" s="454">
        <f ca="1">D1303</f>
        <v>0</v>
      </c>
      <c r="E2496" s="454">
        <f ca="1">IF(D2495&gt;10,ROUND(D2496/12,2),D2496)</f>
        <v>0</v>
      </c>
      <c r="F2496" s="524">
        <f>Koniec_Projekt</f>
        <v>0</v>
      </c>
      <c r="G2496" s="329">
        <f>Miesiac_Koniec_Projekt</f>
        <v>0</v>
      </c>
      <c r="H2496" s="538" t="b">
        <f ca="1">SUM(K2496:AE2496)=D2495</f>
        <v>1</v>
      </c>
      <c r="I2496" s="1" t="s">
        <v>713</v>
      </c>
      <c r="K2496" s="256">
        <f ca="1">IF(AND($G2495,NOT(ISTEXT($G2494)),ISNUMBER(Poczatek),ISNUMBER(Koniec_Projekt)),IFERROR(IF(LataProjekcji=$F2497,ROUND($D2495,0),ROUND(K2494*$E2496,0)),0),0)</f>
        <v>0</v>
      </c>
      <c r="L2496" s="5">
        <f ca="1">IF(AND($G2495,NOT(ISTEXT($G2494)),ISNUMBER(Poczatek),ISNUMBER(Koniec_Projekt)),IFERROR(IF(LataProjekcji=$F2497,ROUND($D2495-SUM(K2496:$K2496),0),ROUND(L2494*$E2496,0)),0),0)</f>
        <v>0</v>
      </c>
      <c r="M2496" s="5">
        <f ca="1">IF(AND($G2495,NOT(ISTEXT($G2494)),ISNUMBER(Poczatek),ISNUMBER(Koniec_Projekt)),IFERROR(IF(LataProjekcji=$F2497,ROUND($D2495-SUM($K2496:L2496),0),ROUND(M2494*$E2496,0)),0),0)</f>
        <v>0</v>
      </c>
      <c r="N2496" s="5">
        <f ca="1">IF(AND($G2495,NOT(ISTEXT($G2494)),ISNUMBER(Poczatek),ISNUMBER(Koniec_Projekt)),IFERROR(IF(LataProjekcji=$F2497,ROUND($D2495-SUM($K2496:M2496),0),ROUND(N2494*$E2496,0)),0),0)</f>
        <v>0</v>
      </c>
      <c r="O2496" s="5">
        <f ca="1">IF(AND($G2495,NOT(ISTEXT($G2494)),ISNUMBER(Poczatek),ISNUMBER(Koniec_Projekt)),IFERROR(IF(LataProjekcji=$F2497,ROUND($D2495-SUM($K2496:N2496),0),ROUND(O2494*$E2496,0)),0),0)</f>
        <v>0</v>
      </c>
      <c r="P2496" s="5">
        <f ca="1">IF(AND($G2495,NOT(ISTEXT($G2494)),ISNUMBER(Poczatek),ISNUMBER(Koniec_Projekt)),IFERROR(IF(LataProjekcji=$F2497,ROUND($D2495-SUM($K2496:O2496),0),ROUND(P2494*$E2496,0)),0),0)</f>
        <v>0</v>
      </c>
      <c r="Q2496" s="5">
        <f ca="1">IF(AND($G2495,NOT(ISTEXT($G2494)),ISNUMBER(Poczatek),ISNUMBER(Koniec_Projekt)),IFERROR(IF(LataProjekcji=$F2497,ROUND($D2495-SUM($K2496:P2496),0),ROUND(Q2494*$E2496,0)),0),0)</f>
        <v>0</v>
      </c>
      <c r="R2496" s="5">
        <f ca="1">IF(AND($G2495,NOT(ISTEXT($G2494)),ISNUMBER(Poczatek),ISNUMBER(Koniec_Projekt)),IFERROR(IF(LataProjekcji=$F2497,ROUND($D2495-SUM($K2496:Q2496),0),ROUND(R2494*$E2496,0)),0),0)</f>
        <v>0</v>
      </c>
      <c r="S2496" s="5">
        <f ca="1">IF(AND($G2495,NOT(ISTEXT($G2494)),ISNUMBER(Poczatek),ISNUMBER(Koniec_Projekt)),IFERROR(IF(LataProjekcji=$F2497,ROUND($D2495-SUM($K2496:R2496),0),ROUND(S2494*$E2496,0)),0),0)</f>
        <v>0</v>
      </c>
      <c r="T2496" s="5">
        <f ca="1">IF(AND($G2495,NOT(ISTEXT($G2494)),ISNUMBER(Poczatek),ISNUMBER(Koniec_Projekt)),IFERROR(IF(LataProjekcji=$F2497,ROUND($D2495-SUM($K2496:S2496),0),ROUND(T2494*$E2496,0)),0),0)</f>
        <v>0</v>
      </c>
      <c r="U2496" s="5">
        <f ca="1">IF(AND($G2495,NOT(ISTEXT($G2494)),ISNUMBER(Poczatek),ISNUMBER(Koniec_Projekt)),IFERROR(IF(LataProjekcji=$F2497,ROUND($D2495-SUM($K2496:T2496),0),ROUND(U2494*$E2496,0)),0),0)</f>
        <v>0</v>
      </c>
      <c r="V2496" s="5">
        <f ca="1">IF(AND($G2495,NOT(ISTEXT($G2494)),ISNUMBER(Poczatek),ISNUMBER(Koniec_Projekt)),IFERROR(IF(LataProjekcji=$F2497,ROUND($D2495-SUM($K2496:U2496),0),ROUND(V2494*$E2496,0)),0),0)</f>
        <v>0</v>
      </c>
      <c r="W2496" s="5">
        <f ca="1">IF(AND($G2495,NOT(ISTEXT($G2494)),ISNUMBER(Poczatek),ISNUMBER(Koniec_Projekt)),IFERROR(IF(LataProjekcji=$F2497,ROUND($D2495-SUM($K2496:V2496),0),ROUND(W2494*$E2496,0)),0),0)</f>
        <v>0</v>
      </c>
      <c r="X2496" s="5">
        <f ca="1">IF(AND($G2495,NOT(ISTEXT($G2494)),ISNUMBER(Poczatek),ISNUMBER(Koniec_Projekt)),IFERROR(IF(LataProjekcji=$F2497,ROUND($D2495-SUM($K2496:W2496),0),ROUND(X2494*$E2496,0)),0),0)</f>
        <v>0</v>
      </c>
      <c r="Y2496" s="5">
        <f ca="1">IF(AND($G2495,NOT(ISTEXT($G2494)),ISNUMBER(Poczatek),ISNUMBER(Koniec_Projekt)),IFERROR(IF(LataProjekcji=$F2497,ROUND($D2495-SUM($K2496:X2496),0),ROUND(Y2494*$E2496,0)),0),0)</f>
        <v>0</v>
      </c>
      <c r="Z2496" s="5">
        <f ca="1">IF(AND($G2495,NOT(ISTEXT($G2494)),ISNUMBER(Poczatek),ISNUMBER(Koniec_Projekt)),IFERROR(IF(LataProjekcji=$F2497,ROUND($D2495-SUM($K2496:Y2496),0),ROUND(Z2494*$E2496,0)),0),0)</f>
        <v>0</v>
      </c>
      <c r="AA2496" s="5">
        <f ca="1">IF(AND($G2495,NOT(ISTEXT($G2494)),ISNUMBER(Poczatek),ISNUMBER(Koniec_Projekt)),IFERROR(IF(LataProjekcji=$F2497,ROUND($D2495-SUM($K2496:Z2496),0),ROUND(AA2494*$E2496,0)),0),0)</f>
        <v>0</v>
      </c>
      <c r="AB2496" s="5">
        <f ca="1">IF(AND($G2495,NOT(ISTEXT($G2494)),ISNUMBER(Poczatek),ISNUMBER(Koniec_Projekt)),IFERROR(IF(LataProjekcji=$F2497,ROUND($D2495-SUM($K2496:AA2496),0),ROUND(AB2494*$E2496,0)),0),0)</f>
        <v>0</v>
      </c>
      <c r="AC2496" s="5">
        <f ca="1">IF(AND($G2495,NOT(ISTEXT($G2494)),ISNUMBER(Poczatek),ISNUMBER(Koniec_Projekt)),IFERROR(IF(LataProjekcji=$F2497,ROUND($D2495-SUM($K2496:AB2496),0),ROUND(AC2494*$E2496,0)),0),0)</f>
        <v>0</v>
      </c>
      <c r="AD2496" s="5">
        <f ca="1">IF(AND($G2495,NOT(ISTEXT($G2494)),ISNUMBER(Poczatek),ISNUMBER(Koniec_Projekt)),IFERROR(IF(LataProjekcji=$F2497,ROUND($D2495-SUM($K2496:AC2496),0),ROUND(AD2494*$E2496,0)),0),0)</f>
        <v>0</v>
      </c>
      <c r="AE2496" s="5">
        <f ca="1">IF(AND($G2495,NOT(ISTEXT($G2494)),ISNUMBER(Poczatek),ISNUMBER(Koniec_Projekt)),IFERROR(IF(LataProjekcji=$F2497,ROUND($D2495-SUM($K2496:AD2496),0),ROUND(AE2494*$E2496,0)),0),0)</f>
        <v>0</v>
      </c>
    </row>
    <row r="2497" spans="2:31" hidden="1">
      <c r="B2497" s="526" t="s">
        <v>751</v>
      </c>
      <c r="D2497" s="1">
        <f ca="1">IFERROR(ROUNDUP(D2495/E2496,0),0)</f>
        <v>0</v>
      </c>
      <c r="E2497" s="1">
        <f ca="1">IF(D2497=0,0,DATEDIF(DATE(D2494,E2494,1),DATE(F2496,G2496,1),"m"))</f>
        <v>0</v>
      </c>
      <c r="F2497" s="1" t="str">
        <f ca="1">IFERROR(YEAR(G2494),"brak daty")</f>
        <v>brak daty</v>
      </c>
      <c r="G2497" s="1" t="str">
        <f ca="1">IFERROR(MONTH(G2494),"brak daty")</f>
        <v>brak daty</v>
      </c>
      <c r="H2497" s="5"/>
      <c r="I2497" s="1" t="s">
        <v>425</v>
      </c>
      <c r="K2497" s="5">
        <f ca="1">IF(AND($G2495,NOT(ISTEXT($G2494)),ISNUMBER(Poczatek),ISNUMBER(Koniec_Projekt)),IFERROR(IF(LataProjekcji=$F2496,IF(AND($G2496=$G2497,$F2496=$F2497),ROUND($D2495-SUM($K2497),0),ROUND(K2495*$E2496,0)),IF(LataProjekcji&gt;$F2496,0,ROUND(K2495*$E2496,0))),0),0)</f>
        <v>0</v>
      </c>
      <c r="L2497" s="5">
        <f ca="1">IF(AND($G2495,NOT(ISTEXT($G2494)),ISNUMBER(Poczatek),ISNUMBER(Koniec_Projekt)),IFERROR(IF(LataProjekcji=$F2496,IF(AND($G2496=$G2497,$F2496=$F2497),ROUND($D2495-SUM($K2497:K2497),0),ROUND(L2495*$E2496,0)),IF(LataProjekcji&gt;$F2496,0,ROUND(L2495*$E2496,0))),0),0)</f>
        <v>0</v>
      </c>
      <c r="M2497" s="5">
        <f ca="1">IF(AND($G2495,NOT(ISTEXT($G2494)),ISNUMBER(Poczatek),ISNUMBER(Koniec_Projekt)),IFERROR(IF(LataProjekcji=$F2496,IF(AND($G2496=$G2497,$F2496=$F2497),ROUND($D2495-SUM($K2497:L2497),0),ROUND(M2495*$E2496,0)),IF(LataProjekcji&gt;$F2496,0,ROUND(M2495*$E2496,0))),0),0)</f>
        <v>0</v>
      </c>
      <c r="N2497" s="5">
        <f ca="1">IF(AND($G2495,NOT(ISTEXT($G2494)),ISNUMBER(Poczatek),ISNUMBER(Koniec_Projekt)),IFERROR(IF(LataProjekcji=$F2496,IF(AND($G2496=$G2497,$F2496=$F2497),ROUND($D2495-SUM($K2497:M2497),0),ROUND(N2495*$E2496,0)),IF(LataProjekcji&gt;$F2496,0,ROUND(N2495*$E2496,0))),0),0)</f>
        <v>0</v>
      </c>
      <c r="O2497" s="5">
        <f ca="1">IF(AND($G2495,NOT(ISTEXT($G2494)),ISNUMBER(Poczatek),ISNUMBER(Koniec_Projekt)),IFERROR(IF(LataProjekcji=$F2496,IF(AND($G2496=$G2497,$F2496=$F2497),ROUND($D2495-SUM($K2497:N2497),0),ROUND(O2495*$E2496,0)),IF(LataProjekcji&gt;$F2496,0,ROUND(O2495*$E2496,0))),0),0)</f>
        <v>0</v>
      </c>
      <c r="P2497" s="5">
        <f ca="1">IF(AND($G2495,NOT(ISTEXT($G2494)),ISNUMBER(Poczatek),ISNUMBER(Koniec_Projekt)),IFERROR(IF(LataProjekcji=$F2496,IF(AND($G2496=$G2497,$F2496=$F2497),ROUND($D2495-SUM($K2497:O2497),0),ROUND(P2495*$E2496,0)),IF(LataProjekcji&gt;$F2496,0,ROUND(P2495*$E2496,0))),0),0)</f>
        <v>0</v>
      </c>
      <c r="Q2497" s="5">
        <f ca="1">IF(AND($G2495,NOT(ISTEXT($G2494)),ISNUMBER(Poczatek),ISNUMBER(Koniec_Projekt)),IFERROR(IF(LataProjekcji=$F2496,IF(AND($G2496=$G2497,$F2496=$F2497),ROUND($D2495-SUM($K2497:P2497),0),ROUND(Q2495*$E2496,0)),IF(LataProjekcji&gt;$F2496,0,ROUND(Q2495*$E2496,0))),0),0)</f>
        <v>0</v>
      </c>
      <c r="R2497" s="5">
        <f ca="1">IF(AND($G2495,NOT(ISTEXT($G2494)),ISNUMBER(Poczatek),ISNUMBER(Koniec_Projekt)),IFERROR(IF(LataProjekcji=$F2496,IF(AND($G2496=$G2497,$F2496=$F2497),ROUND($D2495-SUM($K2497:Q2497),0),ROUND(R2495*$E2496,0)),IF(LataProjekcji&gt;$F2496,0,ROUND(R2495*$E2496,0))),0),0)</f>
        <v>0</v>
      </c>
      <c r="S2497" s="5">
        <f ca="1">IF(AND($G2495,NOT(ISTEXT($G2494)),ISNUMBER(Poczatek),ISNUMBER(Koniec_Projekt)),IFERROR(IF(LataProjekcji=$F2496,IF(AND($G2496=$G2497,$F2496=$F2497),ROUND($D2495-SUM($K2497:R2497),0),ROUND(S2495*$E2496,0)),IF(LataProjekcji&gt;$F2496,0,ROUND(S2495*$E2496,0))),0),0)</f>
        <v>0</v>
      </c>
      <c r="T2497" s="5">
        <f ca="1">IF(AND($G2495,NOT(ISTEXT($G2494)),ISNUMBER(Poczatek),ISNUMBER(Koniec_Projekt)),IFERROR(IF(LataProjekcji=$F2496,IF(AND($G2496=$G2497,$F2496=$F2497),ROUND($D2495-SUM($K2497:S2497),0),ROUND(T2495*$E2496,0)),IF(LataProjekcji&gt;$F2496,0,ROUND(T2495*$E2496,0))),0),0)</f>
        <v>0</v>
      </c>
      <c r="U2497" s="5">
        <f ca="1">IF(AND($G2495,NOT(ISTEXT($G2494)),ISNUMBER(Poczatek),ISNUMBER(Koniec_Projekt)),IFERROR(IF(LataProjekcji=$F2496,IF(AND($G2496=$G2497,$F2496=$F2497),ROUND($D2495-SUM($K2497:T2497),0),ROUND(U2495*$E2496,0)),IF(LataProjekcji&gt;$F2496,0,ROUND(U2495*$E2496,0))),0),0)</f>
        <v>0</v>
      </c>
      <c r="V2497" s="5">
        <f ca="1">IF(AND($G2495,NOT(ISTEXT($G2494)),ISNUMBER(Poczatek),ISNUMBER(Koniec_Projekt)),IFERROR(IF(LataProjekcji=$F2496,IF(AND($G2496=$G2497,$F2496=$F2497),ROUND($D2495-SUM($K2497:U2497),0),ROUND(V2495*$E2496,0)),IF(LataProjekcji&gt;$F2496,0,ROUND(V2495*$E2496,0))),0),0)</f>
        <v>0</v>
      </c>
      <c r="W2497" s="5">
        <f ca="1">IF(AND($G2495,NOT(ISTEXT($G2494)),ISNUMBER(Poczatek),ISNUMBER(Koniec_Projekt)),IFERROR(IF(LataProjekcji=$F2496,IF(AND($G2496=$G2497,$F2496=$F2497),ROUND($D2495-SUM($K2497:V2497),0),ROUND(W2495*$E2496,0)),IF(LataProjekcji&gt;$F2496,0,ROUND(W2495*$E2496,0))),0),0)</f>
        <v>0</v>
      </c>
      <c r="X2497" s="5">
        <f ca="1">IF(AND($G2495,NOT(ISTEXT($G2494)),ISNUMBER(Poczatek),ISNUMBER(Koniec_Projekt)),IFERROR(IF(LataProjekcji=$F2496,IF(AND($G2496=$G2497,$F2496=$F2497),ROUND($D2495-SUM($K2497:W2497),0),ROUND(X2495*$E2496,0)),IF(LataProjekcji&gt;$F2496,0,ROUND(X2495*$E2496,0))),0),0)</f>
        <v>0</v>
      </c>
      <c r="Y2497" s="5">
        <f ca="1">IF(AND($G2495,NOT(ISTEXT($G2494)),ISNUMBER(Poczatek),ISNUMBER(Koniec_Projekt)),IFERROR(IF(LataProjekcji=$F2496,IF(AND($G2496=$G2497,$F2496=$F2497),ROUND($D2495-SUM($K2497:X2497),0),ROUND(Y2495*$E2496,0)),IF(LataProjekcji&gt;$F2496,0,ROUND(Y2495*$E2496,0))),0),0)</f>
        <v>0</v>
      </c>
      <c r="Z2497" s="5">
        <f ca="1">IF(AND($G2495,NOT(ISTEXT($G2494)),ISNUMBER(Poczatek),ISNUMBER(Koniec_Projekt)),IFERROR(IF(LataProjekcji=$F2496,IF(AND($G2496=$G2497,$F2496=$F2497),ROUND($D2495-SUM($K2497:Y2497),0),ROUND(Z2495*$E2496,0)),IF(LataProjekcji&gt;$F2496,0,ROUND(Z2495*$E2496,0))),0),0)</f>
        <v>0</v>
      </c>
      <c r="AA2497" s="5">
        <f ca="1">IF(AND($G2495,NOT(ISTEXT($G2494)),ISNUMBER(Poczatek),ISNUMBER(Koniec_Projekt)),IFERROR(IF(LataProjekcji=$F2496,IF(AND($G2496=$G2497,$F2496=$F2497),ROUND($D2495-SUM($K2497:Z2497),0),ROUND(AA2495*$E2496,0)),IF(LataProjekcji&gt;$F2496,0,ROUND(AA2495*$E2496,0))),0),0)</f>
        <v>0</v>
      </c>
      <c r="AB2497" s="5">
        <f ca="1">IF(AND($G2495,NOT(ISTEXT($G2494)),ISNUMBER(Poczatek),ISNUMBER(Koniec_Projekt)),IFERROR(IF(LataProjekcji=$F2496,IF(AND($G2496=$G2497,$F2496=$F2497),ROUND($D2495-SUM($K2497:AA2497),0),ROUND(AB2495*$E2496,0)),IF(LataProjekcji&gt;$F2496,0,ROUND(AB2495*$E2496,0))),0),0)</f>
        <v>0</v>
      </c>
      <c r="AC2497" s="5">
        <f ca="1">IF(AND($G2495,NOT(ISTEXT($G2494)),ISNUMBER(Poczatek),ISNUMBER(Koniec_Projekt)),IFERROR(IF(LataProjekcji=$F2496,IF(AND($G2496=$G2497,$F2496=$F2497),ROUND($D2495-SUM($K2497:AB2497),0),ROUND(AC2495*$E2496,0)),IF(LataProjekcji&gt;$F2496,0,ROUND(AC2495*$E2496,0))),0),0)</f>
        <v>0</v>
      </c>
      <c r="AD2497" s="5">
        <f ca="1">IF(AND($G2495,NOT(ISTEXT($G2494)),ISNUMBER(Poczatek),ISNUMBER(Koniec_Projekt)),IFERROR(IF(LataProjekcji=$F2496,IF(AND($G2496=$G2497,$F2496=$F2497),ROUND($D2495-SUM($K2497:AC2497),0),ROUND(AD2495*$E2496,0)),IF(LataProjekcji&gt;$F2496,0,ROUND(AD2495*$E2496,0))),0),0)</f>
        <v>0</v>
      </c>
      <c r="AE2497" s="5">
        <f ca="1">IF(AND($G2495,NOT(ISTEXT($G2494)),ISNUMBER(Poczatek),ISNUMBER(Koniec_Projekt)),IFERROR(IF(LataProjekcji=$F2496,IF(AND($G2496=$G2497,$F2496=$F2497),ROUND($D2495-SUM($K2497:AD2497),0),ROUND(AE2495*$E2496,0)),IF(LataProjekcji&gt;$F2496,0,ROUND(AE2495*$E2496,0))),0),0)</f>
        <v>0</v>
      </c>
    </row>
    <row r="2498" spans="2:31" ht="12.5" hidden="1" thickBot="1">
      <c r="B2498" s="527" t="s">
        <v>865</v>
      </c>
      <c r="C2498" s="528"/>
      <c r="D2498" s="529">
        <f ca="1">IF(D2495&gt;10,ROUND((D2497-1)*E2496,0),E2496)</f>
        <v>0</v>
      </c>
      <c r="E2498" s="529">
        <f ca="1">D2495-D2498</f>
        <v>0</v>
      </c>
      <c r="F2498" s="528"/>
      <c r="G2498" s="669">
        <f ca="1">OFFSET($C$195,$D2493,0)</f>
        <v>0</v>
      </c>
      <c r="H2498" s="528"/>
      <c r="I2498" s="528"/>
      <c r="J2498" s="528"/>
      <c r="K2498" s="528"/>
      <c r="L2498" s="528"/>
      <c r="M2498" s="528"/>
      <c r="N2498" s="528"/>
      <c r="O2498" s="528"/>
      <c r="P2498" s="528"/>
      <c r="Q2498" s="528"/>
      <c r="R2498" s="528"/>
      <c r="S2498" s="528"/>
      <c r="T2498" s="528"/>
      <c r="U2498" s="528"/>
      <c r="V2498" s="528"/>
      <c r="W2498" s="528"/>
      <c r="X2498" s="528"/>
      <c r="Y2498" s="528"/>
      <c r="Z2498" s="528"/>
      <c r="AA2498" s="528"/>
      <c r="AB2498" s="528"/>
      <c r="AC2498" s="528"/>
      <c r="AD2498" s="528"/>
      <c r="AE2498" s="528"/>
    </row>
    <row r="2499" spans="2:31" ht="12.5" hidden="1" thickTop="1"/>
    <row r="2500" spans="2:31" ht="12.5" hidden="1" thickBot="1">
      <c r="B2500" s="530" t="str">
        <f ca="1">"nazwa ST: "&amp;B1307</f>
        <v>nazwa ST: 0</v>
      </c>
      <c r="C2500" s="530"/>
      <c r="D2500" s="531">
        <f>D1307</f>
        <v>19</v>
      </c>
      <c r="E2500" s="530"/>
      <c r="F2500" s="530"/>
      <c r="G2500" s="530"/>
      <c r="H2500" s="530"/>
      <c r="I2500" s="530"/>
      <c r="J2500" s="530"/>
      <c r="K2500" s="539" t="str">
        <f t="shared" ref="K2500:AE2500" si="3155">LataProjekcji</f>
        <v>Uzupełnij dane</v>
      </c>
      <c r="L2500" s="539" t="str">
        <f t="shared" si="3155"/>
        <v/>
      </c>
      <c r="M2500" s="539" t="str">
        <f t="shared" si="3155"/>
        <v/>
      </c>
      <c r="N2500" s="539" t="str">
        <f t="shared" si="3155"/>
        <v/>
      </c>
      <c r="O2500" s="539" t="str">
        <f t="shared" si="3155"/>
        <v/>
      </c>
      <c r="P2500" s="539" t="str">
        <f t="shared" si="3155"/>
        <v/>
      </c>
      <c r="Q2500" s="539" t="str">
        <f t="shared" si="3155"/>
        <v/>
      </c>
      <c r="R2500" s="539" t="str">
        <f t="shared" si="3155"/>
        <v/>
      </c>
      <c r="S2500" s="539" t="str">
        <f t="shared" si="3155"/>
        <v/>
      </c>
      <c r="T2500" s="539" t="str">
        <f t="shared" si="3155"/>
        <v/>
      </c>
      <c r="U2500" s="539" t="str">
        <f t="shared" si="3155"/>
        <v/>
      </c>
      <c r="V2500" s="539" t="str">
        <f t="shared" si="3155"/>
        <v/>
      </c>
      <c r="W2500" s="539" t="str">
        <f t="shared" si="3155"/>
        <v/>
      </c>
      <c r="X2500" s="539" t="str">
        <f t="shared" si="3155"/>
        <v/>
      </c>
      <c r="Y2500" s="539" t="str">
        <f t="shared" si="3155"/>
        <v/>
      </c>
      <c r="Z2500" s="539" t="str">
        <f t="shared" si="3155"/>
        <v/>
      </c>
      <c r="AA2500" s="539" t="str">
        <f t="shared" si="3155"/>
        <v/>
      </c>
      <c r="AB2500" s="539" t="str">
        <f t="shared" si="3155"/>
        <v/>
      </c>
      <c r="AC2500" s="539" t="str">
        <f t="shared" si="3155"/>
        <v/>
      </c>
      <c r="AD2500" s="539" t="str">
        <f t="shared" si="3155"/>
        <v/>
      </c>
      <c r="AE2500" s="539" t="str">
        <f t="shared" si="3155"/>
        <v/>
      </c>
    </row>
    <row r="2501" spans="2:31" hidden="1">
      <c r="B2501" s="526" t="s">
        <v>752</v>
      </c>
      <c r="D2501" s="1">
        <f ca="1">D1308</f>
        <v>1900</v>
      </c>
      <c r="E2501" s="1">
        <f ca="1">E1308</f>
        <v>1</v>
      </c>
      <c r="F2501" s="1">
        <f ca="1">IF(D2502&gt;10,F1308,1)</f>
        <v>1</v>
      </c>
      <c r="G2501" s="525" t="str">
        <f ca="1">IF(ISBLANK(OFFSET($E$195,$D2500,0)),"brak daty",IF(D2502&gt;10,EDATE(OFFSET($E$195,$D2500,0),D2504),DATE(D2501,E2501,1)))</f>
        <v>brak daty</v>
      </c>
      <c r="H2501" s="538" t="b">
        <f ca="1">SUM(K2501:AE2501)=D2504</f>
        <v>1</v>
      </c>
      <c r="I2501" s="1" t="s">
        <v>749</v>
      </c>
      <c r="K2501" s="5">
        <f ca="1">IF(AND($G2502,NOT(ISTEXT($G2501)),ISNUMBER(Poczatek),ISNUMBER(Koniec_Projekt)),IFERROR(IF($D2501=LataProjekcji,$F2501,IF($D2501&lt;LataProjekcji,IF((SUM(K2501)+12)&lt;$D2504,12,$D2504-SUM(K2501)),0)),0),0)</f>
        <v>0</v>
      </c>
      <c r="L2501" s="5">
        <f ca="1">IF(AND($G2502,NOT(ISTEXT($G2501)),ISNUMBER(Poczatek),ISNUMBER(Koniec_Projekt)),IFERROR(IF($D2501=LataProjekcji,$F2501,IF($D2501&lt;LataProjekcji,IF((SUM($K2501:K2501)+12)&lt;$D2504,12,$D2504-SUM($K2501:K2501)),0)),0),0)</f>
        <v>0</v>
      </c>
      <c r="M2501" s="5">
        <f ca="1">IF(AND($G2502,NOT(ISTEXT($G2501)),ISNUMBER(Poczatek),ISNUMBER(Koniec_Projekt)),IFERROR(IF($D2501=LataProjekcji,$F2501,IF($D2501&lt;LataProjekcji,IF((SUM($K2501:L2501)+12)&lt;$D2504,12,$D2504-SUM($K2501:L2501)),0)),0),0)</f>
        <v>0</v>
      </c>
      <c r="N2501" s="5">
        <f ca="1">IF(AND($G2502,NOT(ISTEXT($G2501)),ISNUMBER(Poczatek),ISNUMBER(Koniec_Projekt)),IFERROR(IF($D2501=LataProjekcji,$F2501,IF($D2501&lt;LataProjekcji,IF((SUM($K2501:M2501)+12)&lt;$D2504,12,$D2504-SUM($K2501:M2501)),0)),0),0)</f>
        <v>0</v>
      </c>
      <c r="O2501" s="5">
        <f ca="1">IF(AND($G2502,NOT(ISTEXT($G2501)),ISNUMBER(Poczatek),ISNUMBER(Koniec_Projekt)),IFERROR(IF($D2501=LataProjekcji,$F2501,IF($D2501&lt;LataProjekcji,IF((SUM($K2501:N2501)+12)&lt;$D2504,12,$D2504-SUM($K2501:N2501)),0)),0),0)</f>
        <v>0</v>
      </c>
      <c r="P2501" s="5">
        <f ca="1">IF(AND($G2502,NOT(ISTEXT($G2501)),ISNUMBER(Poczatek),ISNUMBER(Koniec_Projekt)),IFERROR(IF($D2501=LataProjekcji,$F2501,IF($D2501&lt;LataProjekcji,IF((SUM($K2501:O2501)+12)&lt;$D2504,12,$D2504-SUM($K2501:O2501)),0)),0),0)</f>
        <v>0</v>
      </c>
      <c r="Q2501" s="5">
        <f ca="1">IF(AND($G2502,NOT(ISTEXT($G2501)),ISNUMBER(Poczatek),ISNUMBER(Koniec_Projekt)),IFERROR(IF($D2501=LataProjekcji,$F2501,IF($D2501&lt;LataProjekcji,IF((SUM($K2501:P2501)+12)&lt;$D2504,12,$D2504-SUM($K2501:P2501)),0)),0),0)</f>
        <v>0</v>
      </c>
      <c r="R2501" s="5">
        <f ca="1">IF(AND($G2502,NOT(ISTEXT($G2501)),ISNUMBER(Poczatek),ISNUMBER(Koniec_Projekt)),IFERROR(IF($D2501=LataProjekcji,$F2501,IF($D2501&lt;LataProjekcji,IF((SUM($K2501:Q2501)+12)&lt;$D2504,12,$D2504-SUM($K2501:Q2501)),0)),0),0)</f>
        <v>0</v>
      </c>
      <c r="S2501" s="5">
        <f ca="1">IF(AND($G2502,NOT(ISTEXT($G2501)),ISNUMBER(Poczatek),ISNUMBER(Koniec_Projekt)),IFERROR(IF($D2501=LataProjekcji,$F2501,IF($D2501&lt;LataProjekcji,IF((SUM($K2501:R2501)+12)&lt;$D2504,12,$D2504-SUM($K2501:R2501)),0)),0),0)</f>
        <v>0</v>
      </c>
      <c r="T2501" s="5">
        <f ca="1">IF(AND($G2502,NOT(ISTEXT($G2501)),ISNUMBER(Poczatek),ISNUMBER(Koniec_Projekt)),IFERROR(IF($D2501=LataProjekcji,$F2501,IF($D2501&lt;LataProjekcji,IF((SUM($K2501:S2501)+12)&lt;$D2504,12,$D2504-SUM($K2501:S2501)),0)),0),0)</f>
        <v>0</v>
      </c>
      <c r="U2501" s="5">
        <f ca="1">IF(AND($G2502,NOT(ISTEXT($G2501)),ISNUMBER(Poczatek),ISNUMBER(Koniec_Projekt)),IFERROR(IF($D2501=LataProjekcji,$F2501,IF($D2501&lt;LataProjekcji,IF((SUM($K2501:T2501)+12)&lt;$D2504,12,$D2504-SUM($K2501:T2501)),0)),0),0)</f>
        <v>0</v>
      </c>
      <c r="V2501" s="5">
        <f ca="1">IF(AND($G2502,NOT(ISTEXT($G2501)),ISNUMBER(Poczatek),ISNUMBER(Koniec_Projekt)),IFERROR(IF($D2501=LataProjekcji,$F2501,IF($D2501&lt;LataProjekcji,IF((SUM($K2501:U2501)+12)&lt;$D2504,12,$D2504-SUM($K2501:U2501)),0)),0),0)</f>
        <v>0</v>
      </c>
      <c r="W2501" s="5">
        <f ca="1">IF(AND($G2502,NOT(ISTEXT($G2501)),ISNUMBER(Poczatek),ISNUMBER(Koniec_Projekt)),IFERROR(IF($D2501=LataProjekcji,$F2501,IF($D2501&lt;LataProjekcji,IF((SUM($K2501:V2501)+12)&lt;$D2504,12,$D2504-SUM($K2501:V2501)),0)),0),0)</f>
        <v>0</v>
      </c>
      <c r="X2501" s="5">
        <f ca="1">IF(AND($G2502,NOT(ISTEXT($G2501)),ISNUMBER(Poczatek),ISNUMBER(Koniec_Projekt)),IFERROR(IF($D2501=LataProjekcji,$F2501,IF($D2501&lt;LataProjekcji,IF((SUM($K2501:W2501)+12)&lt;$D2504,12,$D2504-SUM($K2501:W2501)),0)),0),0)</f>
        <v>0</v>
      </c>
      <c r="Y2501" s="5">
        <f ca="1">IF(AND($G2502,NOT(ISTEXT($G2501)),ISNUMBER(Poczatek),ISNUMBER(Koniec_Projekt)),IFERROR(IF($D2501=LataProjekcji,$F2501,IF($D2501&lt;LataProjekcji,IF((SUM($K2501:X2501)+12)&lt;$D2504,12,$D2504-SUM($K2501:X2501)),0)),0),0)</f>
        <v>0</v>
      </c>
      <c r="Z2501" s="5">
        <f ca="1">IF(AND($G2502,NOT(ISTEXT($G2501)),ISNUMBER(Poczatek),ISNUMBER(Koniec_Projekt)),IFERROR(IF($D2501=LataProjekcji,$F2501,IF($D2501&lt;LataProjekcji,IF((SUM($K2501:Y2501)+12)&lt;$D2504,12,$D2504-SUM($K2501:Y2501)),0)),0),0)</f>
        <v>0</v>
      </c>
      <c r="AA2501" s="5">
        <f ca="1">IF(AND($G2502,NOT(ISTEXT($G2501)),ISNUMBER(Poczatek),ISNUMBER(Koniec_Projekt)),IFERROR(IF($D2501=LataProjekcji,$F2501,IF($D2501&lt;LataProjekcji,IF((SUM($K2501:Z2501)+12)&lt;$D2504,12,$D2504-SUM($K2501:Z2501)),0)),0),0)</f>
        <v>0</v>
      </c>
      <c r="AB2501" s="5">
        <f ca="1">IF(AND($G2502,NOT(ISTEXT($G2501)),ISNUMBER(Poczatek),ISNUMBER(Koniec_Projekt)),IFERROR(IF($D2501=LataProjekcji,$F2501,IF($D2501&lt;LataProjekcji,IF((SUM($K2501:AA2501)+12)&lt;$D2504,12,$D2504-SUM($K2501:AA2501)),0)),0),0)</f>
        <v>0</v>
      </c>
      <c r="AC2501" s="5">
        <f ca="1">IF(AND($G2502,NOT(ISTEXT($G2501)),ISNUMBER(Poczatek),ISNUMBER(Koniec_Projekt)),IFERROR(IF($D2501=LataProjekcji,$F2501,IF($D2501&lt;LataProjekcji,IF((SUM($K2501:AB2501)+12)&lt;$D2504,12,$D2504-SUM($K2501:AB2501)),0)),0),0)</f>
        <v>0</v>
      </c>
      <c r="AD2501" s="5">
        <f ca="1">IF(AND($G2502,NOT(ISTEXT($G2501)),ISNUMBER(Poczatek),ISNUMBER(Koniec_Projekt)),IFERROR(IF($D2501=LataProjekcji,$F2501,IF($D2501&lt;LataProjekcji,IF((SUM($K2501:AC2501)+12)&lt;$D2504,12,$D2504-SUM($K2501:AC2501)),0)),0),0)</f>
        <v>0</v>
      </c>
      <c r="AE2501" s="5">
        <f ca="1">IF(AND($G2502,NOT(ISTEXT($G2501)),ISNUMBER(Poczatek),ISNUMBER(Koniec_Projekt)),IFERROR(IF($D2501=LataProjekcji,$F2501,IF($D2501&lt;LataProjekcji,IF((SUM($K2501:AD2501)+12)&lt;$D2504,12,$D2504-SUM($K2501:AD2501)),0)),0),0)</f>
        <v>0</v>
      </c>
    </row>
    <row r="2502" spans="2:31" hidden="1">
      <c r="B2502" s="526" t="s">
        <v>754</v>
      </c>
      <c r="D2502" s="5">
        <f ca="1">D1309</f>
        <v>0</v>
      </c>
      <c r="E2502" s="454">
        <f ca="1">E1309</f>
        <v>0</v>
      </c>
      <c r="F2502" s="454">
        <f ca="1">F1309</f>
        <v>0</v>
      </c>
      <c r="G2502" s="258" t="b">
        <f ca="1">NOT(ISBLANK(OFFSET($C$195,$D2500,0)))</f>
        <v>0</v>
      </c>
      <c r="H2502" s="538" t="b">
        <f ca="1">SUM(K2502:AE2502)=E2504</f>
        <v>1</v>
      </c>
      <c r="I2502" s="1" t="s">
        <v>750</v>
      </c>
      <c r="K2502" s="537">
        <f ca="1">IF(AND($G2502,NOT(ISTEXT($G2501)),ISNUMBER(Poczatek),ISNUMBER(Koniec_Projekt)),IFERROR(IF($D2501=LataProjekcji,IF($F2501&gt;$E2504,$E2504,$F2501),IF($D2504&gt;=$E2504,(IF($D2501&lt;LataProjekcji,IF((SUM(J2502:$K2502)+12)&lt;$E2504,12,$E2504-SUM(J2502:$K2502)),0)),(IF($D2501&lt;LataProjekcji,IF((SUM(J2502:$K2502)+12)&lt;$D2504,12,$D2504-SUM(J2502:$K2502)),0)))),0),0)</f>
        <v>0</v>
      </c>
      <c r="L2502" s="537">
        <f ca="1">IF(AND($G2502,NOT(ISTEXT($G2501)),ISNUMBER(Poczatek),ISNUMBER(Koniec_Projekt)),IFERROR(IF($D2501=LataProjekcji,IF($F2501&gt;$E2504,$E2504,$F2501),IF($D2504&gt;=$E2504,(IF($D2501&lt;LataProjekcji,IF((SUM($K2502:K2502)+12)&lt;$E2504,12,$E2504-SUM($K2502:K2502)),0)),(IF($D2501&lt;LataProjekcji,IF((SUM($K2502:K2502)+12)&lt;$D2504,12,$D2504-SUM($K2502:K2502)),0)))),0),0)</f>
        <v>0</v>
      </c>
      <c r="M2502" s="537">
        <f ca="1">IF(AND($G2502,NOT(ISTEXT($G2501)),ISNUMBER(Poczatek),ISNUMBER(Koniec_Projekt)),IFERROR(IF($D2501=LataProjekcji,IF($F2501&gt;$E2504,$E2504,$F2501),IF($D2504&gt;=$E2504,(IF($D2501&lt;LataProjekcji,IF((SUM($K2502:L2502)+12)&lt;$E2504,12,$E2504-SUM($K2502:L2502)),0)),(IF($D2501&lt;LataProjekcji,IF((SUM($K2502:L2502)+12)&lt;$D2504,12,$D2504-SUM($K2502:L2502)),0)))),0),0)</f>
        <v>0</v>
      </c>
      <c r="N2502" s="537">
        <f ca="1">IF(AND($G2502,NOT(ISTEXT($G2501)),ISNUMBER(Poczatek),ISNUMBER(Koniec_Projekt)),IFERROR(IF($D2501=LataProjekcji,IF($F2501&gt;$E2504,$E2504,$F2501),IF($D2504&gt;=$E2504,(IF($D2501&lt;LataProjekcji,IF((SUM($K2502:M2502)+12)&lt;$E2504,12,$E2504-SUM($K2502:M2502)),0)),(IF($D2501&lt;LataProjekcji,IF((SUM($K2502:M2502)+12)&lt;$D2504,12,$D2504-SUM($K2502:M2502)),0)))),0),0)</f>
        <v>0</v>
      </c>
      <c r="O2502" s="537">
        <f ca="1">IF(AND($G2502,NOT(ISTEXT($G2501)),ISNUMBER(Poczatek),ISNUMBER(Koniec_Projekt)),IFERROR(IF($D2501=LataProjekcji,IF($F2501&gt;$E2504,$E2504,$F2501),IF($D2504&gt;=$E2504,(IF($D2501&lt;LataProjekcji,IF((SUM($K2502:N2502)+12)&lt;$E2504,12,$E2504-SUM($K2502:N2502)),0)),(IF($D2501&lt;LataProjekcji,IF((SUM($K2502:N2502)+12)&lt;$D2504,12,$D2504-SUM($K2502:N2502)),0)))),0),0)</f>
        <v>0</v>
      </c>
      <c r="P2502" s="537">
        <f ca="1">IF(AND($G2502,NOT(ISTEXT($G2501)),ISNUMBER(Poczatek),ISNUMBER(Koniec_Projekt)),IFERROR(IF($D2501=LataProjekcji,IF($F2501&gt;$E2504,$E2504,$F2501),IF($D2504&gt;=$E2504,(IF($D2501&lt;LataProjekcji,IF((SUM($K2502:O2502)+12)&lt;$E2504,12,$E2504-SUM($K2502:O2502)),0)),(IF($D2501&lt;LataProjekcji,IF((SUM($K2502:O2502)+12)&lt;$D2504,12,$D2504-SUM($K2502:O2502)),0)))),0),0)</f>
        <v>0</v>
      </c>
      <c r="Q2502" s="537">
        <f ca="1">IF(AND($G2502,NOT(ISTEXT($G2501)),ISNUMBER(Poczatek),ISNUMBER(Koniec_Projekt)),IFERROR(IF($D2501=LataProjekcji,IF($F2501&gt;$E2504,$E2504,$F2501),IF($D2504&gt;=$E2504,(IF($D2501&lt;LataProjekcji,IF((SUM($K2502:P2502)+12)&lt;$E2504,12,$E2504-SUM($K2502:P2502)),0)),(IF($D2501&lt;LataProjekcji,IF((SUM($K2502:P2502)+12)&lt;$D2504,12,$D2504-SUM($K2502:P2502)),0)))),0),0)</f>
        <v>0</v>
      </c>
      <c r="R2502" s="537">
        <f ca="1">IF(AND($G2502,NOT(ISTEXT($G2501)),ISNUMBER(Poczatek),ISNUMBER(Koniec_Projekt)),IFERROR(IF($D2501=LataProjekcji,IF($F2501&gt;$E2504,$E2504,$F2501),IF($D2504&gt;=$E2504,(IF($D2501&lt;LataProjekcji,IF((SUM($K2502:Q2502)+12)&lt;$E2504,12,$E2504-SUM($K2502:Q2502)),0)),(IF($D2501&lt;LataProjekcji,IF((SUM($K2502:Q2502)+12)&lt;$D2504,12,$D2504-SUM($K2502:Q2502)),0)))),0),0)</f>
        <v>0</v>
      </c>
      <c r="S2502" s="537">
        <f ca="1">IF(AND($G2502,NOT(ISTEXT($G2501)),ISNUMBER(Poczatek),ISNUMBER(Koniec_Projekt)),IFERROR(IF($D2501=LataProjekcji,IF($F2501&gt;$E2504,$E2504,$F2501),IF($D2504&gt;=$E2504,(IF($D2501&lt;LataProjekcji,IF((SUM($K2502:R2502)+12)&lt;$E2504,12,$E2504-SUM($K2502:R2502)),0)),(IF($D2501&lt;LataProjekcji,IF((SUM($K2502:R2502)+12)&lt;$D2504,12,$D2504-SUM($K2502:R2502)),0)))),0),0)</f>
        <v>0</v>
      </c>
      <c r="T2502" s="537">
        <f ca="1">IF(AND($G2502,NOT(ISTEXT($G2501)),ISNUMBER(Poczatek),ISNUMBER(Koniec_Projekt)),IFERROR(IF($D2501=LataProjekcji,IF($F2501&gt;$E2504,$E2504,$F2501),IF($D2504&gt;=$E2504,(IF($D2501&lt;LataProjekcji,IF((SUM($K2502:S2502)+12)&lt;$E2504,12,$E2504-SUM($K2502:S2502)),0)),(IF($D2501&lt;LataProjekcji,IF((SUM($K2502:S2502)+12)&lt;$D2504,12,$D2504-SUM($K2502:S2502)),0)))),0),0)</f>
        <v>0</v>
      </c>
      <c r="U2502" s="537">
        <f ca="1">IF(AND($G2502,NOT(ISTEXT($G2501)),ISNUMBER(Poczatek),ISNUMBER(Koniec_Projekt)),IFERROR(IF($D2501=LataProjekcji,IF($F2501&gt;$E2504,$E2504,$F2501),IF($D2504&gt;=$E2504,(IF($D2501&lt;LataProjekcji,IF((SUM($K2502:T2502)+12)&lt;$E2504,12,$E2504-SUM($K2502:T2502)),0)),(IF($D2501&lt;LataProjekcji,IF((SUM($K2502:T2502)+12)&lt;$D2504,12,$D2504-SUM($K2502:T2502)),0)))),0),0)</f>
        <v>0</v>
      </c>
      <c r="V2502" s="537">
        <f ca="1">IF(AND($G2502,NOT(ISTEXT($G2501)),ISNUMBER(Poczatek),ISNUMBER(Koniec_Projekt)),IFERROR(IF($D2501=LataProjekcji,IF($F2501&gt;$E2504,$E2504,$F2501),IF($D2504&gt;=$E2504,(IF($D2501&lt;LataProjekcji,IF((SUM($K2502:U2502)+12)&lt;$E2504,12,$E2504-SUM($K2502:U2502)),0)),(IF($D2501&lt;LataProjekcji,IF((SUM($K2502:U2502)+12)&lt;$D2504,12,$D2504-SUM($K2502:U2502)),0)))),0),0)</f>
        <v>0</v>
      </c>
      <c r="W2502" s="537">
        <f ca="1">IF(AND($G2502,NOT(ISTEXT($G2501)),ISNUMBER(Poczatek),ISNUMBER(Koniec_Projekt)),IFERROR(IF($D2501=LataProjekcji,IF($F2501&gt;$E2504,$E2504,$F2501),IF($D2504&gt;=$E2504,(IF($D2501&lt;LataProjekcji,IF((SUM($K2502:V2502)+12)&lt;$E2504,12,$E2504-SUM($K2502:V2502)),0)),(IF($D2501&lt;LataProjekcji,IF((SUM($K2502:V2502)+12)&lt;$D2504,12,$D2504-SUM($K2502:V2502)),0)))),0),0)</f>
        <v>0</v>
      </c>
      <c r="X2502" s="537">
        <f ca="1">IF(AND($G2502,NOT(ISTEXT($G2501)),ISNUMBER(Poczatek),ISNUMBER(Koniec_Projekt)),IFERROR(IF($D2501=LataProjekcji,IF($F2501&gt;$E2504,$E2504,$F2501),IF($D2504&gt;=$E2504,(IF($D2501&lt;LataProjekcji,IF((SUM($K2502:W2502)+12)&lt;$E2504,12,$E2504-SUM($K2502:W2502)),0)),(IF($D2501&lt;LataProjekcji,IF((SUM($K2502:W2502)+12)&lt;$D2504,12,$D2504-SUM($K2502:W2502)),0)))),0),0)</f>
        <v>0</v>
      </c>
      <c r="Y2502" s="537">
        <f ca="1">IF(AND($G2502,NOT(ISTEXT($G2501)),ISNUMBER(Poczatek),ISNUMBER(Koniec_Projekt)),IFERROR(IF($D2501=LataProjekcji,IF($F2501&gt;$E2504,$E2504,$F2501),IF($D2504&gt;=$E2504,(IF($D2501&lt;LataProjekcji,IF((SUM($K2502:X2502)+12)&lt;$E2504,12,$E2504-SUM($K2502:X2502)),0)),(IF($D2501&lt;LataProjekcji,IF((SUM($K2502:X2502)+12)&lt;$D2504,12,$D2504-SUM($K2502:X2502)),0)))),0),0)</f>
        <v>0</v>
      </c>
      <c r="Z2502" s="537">
        <f ca="1">IF(AND($G2502,NOT(ISTEXT($G2501)),ISNUMBER(Poczatek),ISNUMBER(Koniec_Projekt)),IFERROR(IF($D2501=LataProjekcji,IF($F2501&gt;$E2504,$E2504,$F2501),IF($D2504&gt;=$E2504,(IF($D2501&lt;LataProjekcji,IF((SUM($K2502:Y2502)+12)&lt;$E2504,12,$E2504-SUM($K2502:Y2502)),0)),(IF($D2501&lt;LataProjekcji,IF((SUM($K2502:Y2502)+12)&lt;$D2504,12,$D2504-SUM($K2502:Y2502)),0)))),0),0)</f>
        <v>0</v>
      </c>
      <c r="AA2502" s="537">
        <f ca="1">IF(AND($G2502,NOT(ISTEXT($G2501)),ISNUMBER(Poczatek),ISNUMBER(Koniec_Projekt)),IFERROR(IF($D2501=LataProjekcji,IF($F2501&gt;$E2504,$E2504,$F2501),IF($D2504&gt;=$E2504,(IF($D2501&lt;LataProjekcji,IF((SUM($K2502:Z2502)+12)&lt;$E2504,12,$E2504-SUM($K2502:Z2502)),0)),(IF($D2501&lt;LataProjekcji,IF((SUM($K2502:Z2502)+12)&lt;$D2504,12,$D2504-SUM($K2502:Z2502)),0)))),0),0)</f>
        <v>0</v>
      </c>
      <c r="AB2502" s="537">
        <f ca="1">IF(AND($G2502,NOT(ISTEXT($G2501)),ISNUMBER(Poczatek),ISNUMBER(Koniec_Projekt)),IFERROR(IF($D2501=LataProjekcji,IF($F2501&gt;$E2504,$E2504,$F2501),IF($D2504&gt;=$E2504,(IF($D2501&lt;LataProjekcji,IF((SUM($K2502:AA2502)+12)&lt;$E2504,12,$E2504-SUM($K2502:AA2502)),0)),(IF($D2501&lt;LataProjekcji,IF((SUM($K2502:AA2502)+12)&lt;$D2504,12,$D2504-SUM($K2502:AA2502)),0)))),0),0)</f>
        <v>0</v>
      </c>
      <c r="AC2502" s="537">
        <f ca="1">IF(AND($G2502,NOT(ISTEXT($G2501)),ISNUMBER(Poczatek),ISNUMBER(Koniec_Projekt)),IFERROR(IF($D2501=LataProjekcji,IF($F2501&gt;$E2504,$E2504,$F2501),IF($D2504&gt;=$E2504,(IF($D2501&lt;LataProjekcji,IF((SUM($K2502:AB2502)+12)&lt;$E2504,12,$E2504-SUM($K2502:AB2502)),0)),(IF($D2501&lt;LataProjekcji,IF((SUM($K2502:AB2502)+12)&lt;$D2504,12,$D2504-SUM($K2502:AB2502)),0)))),0),0)</f>
        <v>0</v>
      </c>
      <c r="AD2502" s="537">
        <f ca="1">IF(AND($G2502,NOT(ISTEXT($G2501)),ISNUMBER(Poczatek),ISNUMBER(Koniec_Projekt)),IFERROR(IF($D2501=LataProjekcji,IF($F2501&gt;$E2504,$E2504,$F2501),IF($D2504&gt;=$E2504,(IF($D2501&lt;LataProjekcji,IF((SUM($K2502:AC2502)+12)&lt;$E2504,12,$E2504-SUM($K2502:AC2502)),0)),(IF($D2501&lt;LataProjekcji,IF((SUM($K2502:AC2502)+12)&lt;$D2504,12,$D2504-SUM($K2502:AC2502)),0)))),0),0)</f>
        <v>0</v>
      </c>
      <c r="AE2502" s="537">
        <f ca="1">IF(AND($G2502,NOT(ISTEXT($G2501)),ISNUMBER(Poczatek),ISNUMBER(Koniec_Projekt)),IFERROR(IF($D2501=LataProjekcji,IF($F2501&gt;$E2504,$E2504,$F2501),IF($D2504&gt;=$E2504,(IF($D2501&lt;LataProjekcji,IF((SUM($K2502:AD2502)+12)&lt;$E2504,12,$E2504-SUM($K2502:AD2502)),0)),(IF($D2501&lt;LataProjekcji,IF((SUM($K2502:AD2502)+12)&lt;$D2504,12,$D2504-SUM($K2502:AD2502)),0)))),0),0)</f>
        <v>0</v>
      </c>
    </row>
    <row r="2503" spans="2:31" hidden="1">
      <c r="B2503" s="526" t="s">
        <v>753</v>
      </c>
      <c r="D2503" s="454">
        <f ca="1">D1310</f>
        <v>0</v>
      </c>
      <c r="E2503" s="454">
        <f ca="1">IF(D2502&gt;10,ROUND(D2503/12,2),D2503)</f>
        <v>0</v>
      </c>
      <c r="F2503" s="524">
        <f>Koniec_Projekt</f>
        <v>0</v>
      </c>
      <c r="G2503" s="329">
        <f>Miesiac_Koniec_Projekt</f>
        <v>0</v>
      </c>
      <c r="H2503" s="538" t="b">
        <f ca="1">SUM(K2503:AE2503)=D2502</f>
        <v>1</v>
      </c>
      <c r="I2503" s="1" t="s">
        <v>713</v>
      </c>
      <c r="K2503" s="256">
        <f ca="1">IF(AND($G2502,NOT(ISTEXT($G2501)),ISNUMBER(Poczatek),ISNUMBER(Koniec_Projekt)),IFERROR(IF(LataProjekcji=$F2504,ROUND($D2502,0),ROUND(K2501*$E2503,0)),0),0)</f>
        <v>0</v>
      </c>
      <c r="L2503" s="5">
        <f ca="1">IF(AND($G2502,NOT(ISTEXT($G2501)),ISNUMBER(Poczatek),ISNUMBER(Koniec_Projekt)),IFERROR(IF(LataProjekcji=$F2504,ROUND($D2502-SUM(K2503:$K2503),0),ROUND(L2501*$E2503,0)),0),0)</f>
        <v>0</v>
      </c>
      <c r="M2503" s="5">
        <f ca="1">IF(AND($G2502,NOT(ISTEXT($G2501)),ISNUMBER(Poczatek),ISNUMBER(Koniec_Projekt)),IFERROR(IF(LataProjekcji=$F2504,ROUND($D2502-SUM($K2503:L2503),0),ROUND(M2501*$E2503,0)),0),0)</f>
        <v>0</v>
      </c>
      <c r="N2503" s="5">
        <f ca="1">IF(AND($G2502,NOT(ISTEXT($G2501)),ISNUMBER(Poczatek),ISNUMBER(Koniec_Projekt)),IFERROR(IF(LataProjekcji=$F2504,ROUND($D2502-SUM($K2503:M2503),0),ROUND(N2501*$E2503,0)),0),0)</f>
        <v>0</v>
      </c>
      <c r="O2503" s="5">
        <f ca="1">IF(AND($G2502,NOT(ISTEXT($G2501)),ISNUMBER(Poczatek),ISNUMBER(Koniec_Projekt)),IFERROR(IF(LataProjekcji=$F2504,ROUND($D2502-SUM($K2503:N2503),0),ROUND(O2501*$E2503,0)),0),0)</f>
        <v>0</v>
      </c>
      <c r="P2503" s="5">
        <f ca="1">IF(AND($G2502,NOT(ISTEXT($G2501)),ISNUMBER(Poczatek),ISNUMBER(Koniec_Projekt)),IFERROR(IF(LataProjekcji=$F2504,ROUND($D2502-SUM($K2503:O2503),0),ROUND(P2501*$E2503,0)),0),0)</f>
        <v>0</v>
      </c>
      <c r="Q2503" s="5">
        <f ca="1">IF(AND($G2502,NOT(ISTEXT($G2501)),ISNUMBER(Poczatek),ISNUMBER(Koniec_Projekt)),IFERROR(IF(LataProjekcji=$F2504,ROUND($D2502-SUM($K2503:P2503),0),ROUND(Q2501*$E2503,0)),0),0)</f>
        <v>0</v>
      </c>
      <c r="R2503" s="5">
        <f ca="1">IF(AND($G2502,NOT(ISTEXT($G2501)),ISNUMBER(Poczatek),ISNUMBER(Koniec_Projekt)),IFERROR(IF(LataProjekcji=$F2504,ROUND($D2502-SUM($K2503:Q2503),0),ROUND(R2501*$E2503,0)),0),0)</f>
        <v>0</v>
      </c>
      <c r="S2503" s="5">
        <f ca="1">IF(AND($G2502,NOT(ISTEXT($G2501)),ISNUMBER(Poczatek),ISNUMBER(Koniec_Projekt)),IFERROR(IF(LataProjekcji=$F2504,ROUND($D2502-SUM($K2503:R2503),0),ROUND(S2501*$E2503,0)),0),0)</f>
        <v>0</v>
      </c>
      <c r="T2503" s="5">
        <f ca="1">IF(AND($G2502,NOT(ISTEXT($G2501)),ISNUMBER(Poczatek),ISNUMBER(Koniec_Projekt)),IFERROR(IF(LataProjekcji=$F2504,ROUND($D2502-SUM($K2503:S2503),0),ROUND(T2501*$E2503,0)),0),0)</f>
        <v>0</v>
      </c>
      <c r="U2503" s="5">
        <f ca="1">IF(AND($G2502,NOT(ISTEXT($G2501)),ISNUMBER(Poczatek),ISNUMBER(Koniec_Projekt)),IFERROR(IF(LataProjekcji=$F2504,ROUND($D2502-SUM($K2503:T2503),0),ROUND(U2501*$E2503,0)),0),0)</f>
        <v>0</v>
      </c>
      <c r="V2503" s="5">
        <f ca="1">IF(AND($G2502,NOT(ISTEXT($G2501)),ISNUMBER(Poczatek),ISNUMBER(Koniec_Projekt)),IFERROR(IF(LataProjekcji=$F2504,ROUND($D2502-SUM($K2503:U2503),0),ROUND(V2501*$E2503,0)),0),0)</f>
        <v>0</v>
      </c>
      <c r="W2503" s="5">
        <f ca="1">IF(AND($G2502,NOT(ISTEXT($G2501)),ISNUMBER(Poczatek),ISNUMBER(Koniec_Projekt)),IFERROR(IF(LataProjekcji=$F2504,ROUND($D2502-SUM($K2503:V2503),0),ROUND(W2501*$E2503,0)),0),0)</f>
        <v>0</v>
      </c>
      <c r="X2503" s="5">
        <f ca="1">IF(AND($G2502,NOT(ISTEXT($G2501)),ISNUMBER(Poczatek),ISNUMBER(Koniec_Projekt)),IFERROR(IF(LataProjekcji=$F2504,ROUND($D2502-SUM($K2503:W2503),0),ROUND(X2501*$E2503,0)),0),0)</f>
        <v>0</v>
      </c>
      <c r="Y2503" s="5">
        <f ca="1">IF(AND($G2502,NOT(ISTEXT($G2501)),ISNUMBER(Poczatek),ISNUMBER(Koniec_Projekt)),IFERROR(IF(LataProjekcji=$F2504,ROUND($D2502-SUM($K2503:X2503),0),ROUND(Y2501*$E2503,0)),0),0)</f>
        <v>0</v>
      </c>
      <c r="Z2503" s="5">
        <f ca="1">IF(AND($G2502,NOT(ISTEXT($G2501)),ISNUMBER(Poczatek),ISNUMBER(Koniec_Projekt)),IFERROR(IF(LataProjekcji=$F2504,ROUND($D2502-SUM($K2503:Y2503),0),ROUND(Z2501*$E2503,0)),0),0)</f>
        <v>0</v>
      </c>
      <c r="AA2503" s="5">
        <f ca="1">IF(AND($G2502,NOT(ISTEXT($G2501)),ISNUMBER(Poczatek),ISNUMBER(Koniec_Projekt)),IFERROR(IF(LataProjekcji=$F2504,ROUND($D2502-SUM($K2503:Z2503),0),ROUND(AA2501*$E2503,0)),0),0)</f>
        <v>0</v>
      </c>
      <c r="AB2503" s="5">
        <f ca="1">IF(AND($G2502,NOT(ISTEXT($G2501)),ISNUMBER(Poczatek),ISNUMBER(Koniec_Projekt)),IFERROR(IF(LataProjekcji=$F2504,ROUND($D2502-SUM($K2503:AA2503),0),ROUND(AB2501*$E2503,0)),0),0)</f>
        <v>0</v>
      </c>
      <c r="AC2503" s="5">
        <f ca="1">IF(AND($G2502,NOT(ISTEXT($G2501)),ISNUMBER(Poczatek),ISNUMBER(Koniec_Projekt)),IFERROR(IF(LataProjekcji=$F2504,ROUND($D2502-SUM($K2503:AB2503),0),ROUND(AC2501*$E2503,0)),0),0)</f>
        <v>0</v>
      </c>
      <c r="AD2503" s="5">
        <f ca="1">IF(AND($G2502,NOT(ISTEXT($G2501)),ISNUMBER(Poczatek),ISNUMBER(Koniec_Projekt)),IFERROR(IF(LataProjekcji=$F2504,ROUND($D2502-SUM($K2503:AC2503),0),ROUND(AD2501*$E2503,0)),0),0)</f>
        <v>0</v>
      </c>
      <c r="AE2503" s="5">
        <f ca="1">IF(AND($G2502,NOT(ISTEXT($G2501)),ISNUMBER(Poczatek),ISNUMBER(Koniec_Projekt)),IFERROR(IF(LataProjekcji=$F2504,ROUND($D2502-SUM($K2503:AD2503),0),ROUND(AE2501*$E2503,0)),0),0)</f>
        <v>0</v>
      </c>
    </row>
    <row r="2504" spans="2:31" hidden="1">
      <c r="B2504" s="526" t="s">
        <v>751</v>
      </c>
      <c r="D2504" s="1">
        <f ca="1">IFERROR(ROUNDUP(D2502/E2503,0),0)</f>
        <v>0</v>
      </c>
      <c r="E2504" s="1">
        <f ca="1">IF(D2504=0,0,DATEDIF(DATE(D2501,E2501,1),DATE(F2503,G2503,1),"m"))</f>
        <v>0</v>
      </c>
      <c r="F2504" s="1" t="str">
        <f ca="1">IFERROR(YEAR(G2501),"brak daty")</f>
        <v>brak daty</v>
      </c>
      <c r="G2504" s="1" t="str">
        <f ca="1">IFERROR(MONTH(G2501),"brak daty")</f>
        <v>brak daty</v>
      </c>
      <c r="H2504" s="5"/>
      <c r="I2504" s="1" t="s">
        <v>425</v>
      </c>
      <c r="K2504" s="5">
        <f ca="1">IF(AND($G2502,NOT(ISTEXT($G2501)),ISNUMBER(Poczatek),ISNUMBER(Koniec_Projekt)),IFERROR(IF(LataProjekcji=$F2503,IF(AND($G2503=$G2504,$F2503=$F2504),ROUND($D2502-SUM($K2504),0),ROUND(K2502*$E2503,0)),IF(LataProjekcji&gt;$F2503,0,ROUND(K2502*$E2503,0))),0),0)</f>
        <v>0</v>
      </c>
      <c r="L2504" s="5">
        <f ca="1">IF(AND($G2502,NOT(ISTEXT($G2501)),ISNUMBER(Poczatek),ISNUMBER(Koniec_Projekt)),IFERROR(IF(LataProjekcji=$F2503,IF(AND($G2503=$G2504,$F2503=$F2504),ROUND($D2502-SUM($K2504:K2504),0),ROUND(L2502*$E2503,0)),IF(LataProjekcji&gt;$F2503,0,ROUND(L2502*$E2503,0))),0),0)</f>
        <v>0</v>
      </c>
      <c r="M2504" s="5">
        <f ca="1">IF(AND($G2502,NOT(ISTEXT($G2501)),ISNUMBER(Poczatek),ISNUMBER(Koniec_Projekt)),IFERROR(IF(LataProjekcji=$F2503,IF(AND($G2503=$G2504,$F2503=$F2504),ROUND($D2502-SUM($K2504:L2504),0),ROUND(M2502*$E2503,0)),IF(LataProjekcji&gt;$F2503,0,ROUND(M2502*$E2503,0))),0),0)</f>
        <v>0</v>
      </c>
      <c r="N2504" s="5">
        <f ca="1">IF(AND($G2502,NOT(ISTEXT($G2501)),ISNUMBER(Poczatek),ISNUMBER(Koniec_Projekt)),IFERROR(IF(LataProjekcji=$F2503,IF(AND($G2503=$G2504,$F2503=$F2504),ROUND($D2502-SUM($K2504:M2504),0),ROUND(N2502*$E2503,0)),IF(LataProjekcji&gt;$F2503,0,ROUND(N2502*$E2503,0))),0),0)</f>
        <v>0</v>
      </c>
      <c r="O2504" s="5">
        <f ca="1">IF(AND($G2502,NOT(ISTEXT($G2501)),ISNUMBER(Poczatek),ISNUMBER(Koniec_Projekt)),IFERROR(IF(LataProjekcji=$F2503,IF(AND($G2503=$G2504,$F2503=$F2504),ROUND($D2502-SUM($K2504:N2504),0),ROUND(O2502*$E2503,0)),IF(LataProjekcji&gt;$F2503,0,ROUND(O2502*$E2503,0))),0),0)</f>
        <v>0</v>
      </c>
      <c r="P2504" s="5">
        <f ca="1">IF(AND($G2502,NOT(ISTEXT($G2501)),ISNUMBER(Poczatek),ISNUMBER(Koniec_Projekt)),IFERROR(IF(LataProjekcji=$F2503,IF(AND($G2503=$G2504,$F2503=$F2504),ROUND($D2502-SUM($K2504:O2504),0),ROUND(P2502*$E2503,0)),IF(LataProjekcji&gt;$F2503,0,ROUND(P2502*$E2503,0))),0),0)</f>
        <v>0</v>
      </c>
      <c r="Q2504" s="5">
        <f ca="1">IF(AND($G2502,NOT(ISTEXT($G2501)),ISNUMBER(Poczatek),ISNUMBER(Koniec_Projekt)),IFERROR(IF(LataProjekcji=$F2503,IF(AND($G2503=$G2504,$F2503=$F2504),ROUND($D2502-SUM($K2504:P2504),0),ROUND(Q2502*$E2503,0)),IF(LataProjekcji&gt;$F2503,0,ROUND(Q2502*$E2503,0))),0),0)</f>
        <v>0</v>
      </c>
      <c r="R2504" s="5">
        <f ca="1">IF(AND($G2502,NOT(ISTEXT($G2501)),ISNUMBER(Poczatek),ISNUMBER(Koniec_Projekt)),IFERROR(IF(LataProjekcji=$F2503,IF(AND($G2503=$G2504,$F2503=$F2504),ROUND($D2502-SUM($K2504:Q2504),0),ROUND(R2502*$E2503,0)),IF(LataProjekcji&gt;$F2503,0,ROUND(R2502*$E2503,0))),0),0)</f>
        <v>0</v>
      </c>
      <c r="S2504" s="5">
        <f ca="1">IF(AND($G2502,NOT(ISTEXT($G2501)),ISNUMBER(Poczatek),ISNUMBER(Koniec_Projekt)),IFERROR(IF(LataProjekcji=$F2503,IF(AND($G2503=$G2504,$F2503=$F2504),ROUND($D2502-SUM($K2504:R2504),0),ROUND(S2502*$E2503,0)),IF(LataProjekcji&gt;$F2503,0,ROUND(S2502*$E2503,0))),0),0)</f>
        <v>0</v>
      </c>
      <c r="T2504" s="5">
        <f ca="1">IF(AND($G2502,NOT(ISTEXT($G2501)),ISNUMBER(Poczatek),ISNUMBER(Koniec_Projekt)),IFERROR(IF(LataProjekcji=$F2503,IF(AND($G2503=$G2504,$F2503=$F2504),ROUND($D2502-SUM($K2504:S2504),0),ROUND(T2502*$E2503,0)),IF(LataProjekcji&gt;$F2503,0,ROUND(T2502*$E2503,0))),0),0)</f>
        <v>0</v>
      </c>
      <c r="U2504" s="5">
        <f ca="1">IF(AND($G2502,NOT(ISTEXT($G2501)),ISNUMBER(Poczatek),ISNUMBER(Koniec_Projekt)),IFERROR(IF(LataProjekcji=$F2503,IF(AND($G2503=$G2504,$F2503=$F2504),ROUND($D2502-SUM($K2504:T2504),0),ROUND(U2502*$E2503,0)),IF(LataProjekcji&gt;$F2503,0,ROUND(U2502*$E2503,0))),0),0)</f>
        <v>0</v>
      </c>
      <c r="V2504" s="5">
        <f ca="1">IF(AND($G2502,NOT(ISTEXT($G2501)),ISNUMBER(Poczatek),ISNUMBER(Koniec_Projekt)),IFERROR(IF(LataProjekcji=$F2503,IF(AND($G2503=$G2504,$F2503=$F2504),ROUND($D2502-SUM($K2504:U2504),0),ROUND(V2502*$E2503,0)),IF(LataProjekcji&gt;$F2503,0,ROUND(V2502*$E2503,0))),0),0)</f>
        <v>0</v>
      </c>
      <c r="W2504" s="5">
        <f ca="1">IF(AND($G2502,NOT(ISTEXT($G2501)),ISNUMBER(Poczatek),ISNUMBER(Koniec_Projekt)),IFERROR(IF(LataProjekcji=$F2503,IF(AND($G2503=$G2504,$F2503=$F2504),ROUND($D2502-SUM($K2504:V2504),0),ROUND(W2502*$E2503,0)),IF(LataProjekcji&gt;$F2503,0,ROUND(W2502*$E2503,0))),0),0)</f>
        <v>0</v>
      </c>
      <c r="X2504" s="5">
        <f ca="1">IF(AND($G2502,NOT(ISTEXT($G2501)),ISNUMBER(Poczatek),ISNUMBER(Koniec_Projekt)),IFERROR(IF(LataProjekcji=$F2503,IF(AND($G2503=$G2504,$F2503=$F2504),ROUND($D2502-SUM($K2504:W2504),0),ROUND(X2502*$E2503,0)),IF(LataProjekcji&gt;$F2503,0,ROUND(X2502*$E2503,0))),0),0)</f>
        <v>0</v>
      </c>
      <c r="Y2504" s="5">
        <f ca="1">IF(AND($G2502,NOT(ISTEXT($G2501)),ISNUMBER(Poczatek),ISNUMBER(Koniec_Projekt)),IFERROR(IF(LataProjekcji=$F2503,IF(AND($G2503=$G2504,$F2503=$F2504),ROUND($D2502-SUM($K2504:X2504),0),ROUND(Y2502*$E2503,0)),IF(LataProjekcji&gt;$F2503,0,ROUND(Y2502*$E2503,0))),0),0)</f>
        <v>0</v>
      </c>
      <c r="Z2504" s="5">
        <f ca="1">IF(AND($G2502,NOT(ISTEXT($G2501)),ISNUMBER(Poczatek),ISNUMBER(Koniec_Projekt)),IFERROR(IF(LataProjekcji=$F2503,IF(AND($G2503=$G2504,$F2503=$F2504),ROUND($D2502-SUM($K2504:Y2504),0),ROUND(Z2502*$E2503,0)),IF(LataProjekcji&gt;$F2503,0,ROUND(Z2502*$E2503,0))),0),0)</f>
        <v>0</v>
      </c>
      <c r="AA2504" s="5">
        <f ca="1">IF(AND($G2502,NOT(ISTEXT($G2501)),ISNUMBER(Poczatek),ISNUMBER(Koniec_Projekt)),IFERROR(IF(LataProjekcji=$F2503,IF(AND($G2503=$G2504,$F2503=$F2504),ROUND($D2502-SUM($K2504:Z2504),0),ROUND(AA2502*$E2503,0)),IF(LataProjekcji&gt;$F2503,0,ROUND(AA2502*$E2503,0))),0),0)</f>
        <v>0</v>
      </c>
      <c r="AB2504" s="5">
        <f ca="1">IF(AND($G2502,NOT(ISTEXT($G2501)),ISNUMBER(Poczatek),ISNUMBER(Koniec_Projekt)),IFERROR(IF(LataProjekcji=$F2503,IF(AND($G2503=$G2504,$F2503=$F2504),ROUND($D2502-SUM($K2504:AA2504),0),ROUND(AB2502*$E2503,0)),IF(LataProjekcji&gt;$F2503,0,ROUND(AB2502*$E2503,0))),0),0)</f>
        <v>0</v>
      </c>
      <c r="AC2504" s="5">
        <f ca="1">IF(AND($G2502,NOT(ISTEXT($G2501)),ISNUMBER(Poczatek),ISNUMBER(Koniec_Projekt)),IFERROR(IF(LataProjekcji=$F2503,IF(AND($G2503=$G2504,$F2503=$F2504),ROUND($D2502-SUM($K2504:AB2504),0),ROUND(AC2502*$E2503,0)),IF(LataProjekcji&gt;$F2503,0,ROUND(AC2502*$E2503,0))),0),0)</f>
        <v>0</v>
      </c>
      <c r="AD2504" s="5">
        <f ca="1">IF(AND($G2502,NOT(ISTEXT($G2501)),ISNUMBER(Poczatek),ISNUMBER(Koniec_Projekt)),IFERROR(IF(LataProjekcji=$F2503,IF(AND($G2503=$G2504,$F2503=$F2504),ROUND($D2502-SUM($K2504:AC2504),0),ROUND(AD2502*$E2503,0)),IF(LataProjekcji&gt;$F2503,0,ROUND(AD2502*$E2503,0))),0),0)</f>
        <v>0</v>
      </c>
      <c r="AE2504" s="5">
        <f ca="1">IF(AND($G2502,NOT(ISTEXT($G2501)),ISNUMBER(Poczatek),ISNUMBER(Koniec_Projekt)),IFERROR(IF(LataProjekcji=$F2503,IF(AND($G2503=$G2504,$F2503=$F2504),ROUND($D2502-SUM($K2504:AD2504),0),ROUND(AE2502*$E2503,0)),IF(LataProjekcji&gt;$F2503,0,ROUND(AE2502*$E2503,0))),0),0)</f>
        <v>0</v>
      </c>
    </row>
    <row r="2505" spans="2:31" ht="12.5" hidden="1" thickBot="1">
      <c r="B2505" s="527" t="s">
        <v>865</v>
      </c>
      <c r="C2505" s="528"/>
      <c r="D2505" s="529">
        <f ca="1">IF(D2502&gt;10,ROUND((D2504-1)*E2503,0),E2503)</f>
        <v>0</v>
      </c>
      <c r="E2505" s="529">
        <f ca="1">D2502-D2505</f>
        <v>0</v>
      </c>
      <c r="F2505" s="528"/>
      <c r="G2505" s="669">
        <f ca="1">OFFSET($C$195,$D2500,0)</f>
        <v>0</v>
      </c>
      <c r="H2505" s="528"/>
      <c r="I2505" s="528"/>
      <c r="J2505" s="528"/>
      <c r="K2505" s="528"/>
      <c r="L2505" s="528"/>
      <c r="M2505" s="528"/>
      <c r="N2505" s="528"/>
      <c r="O2505" s="528"/>
      <c r="P2505" s="528"/>
      <c r="Q2505" s="528"/>
      <c r="R2505" s="528"/>
      <c r="S2505" s="528"/>
      <c r="T2505" s="528"/>
      <c r="U2505" s="528"/>
      <c r="V2505" s="528"/>
      <c r="W2505" s="528"/>
      <c r="X2505" s="528"/>
      <c r="Y2505" s="528"/>
      <c r="Z2505" s="528"/>
      <c r="AA2505" s="528"/>
      <c r="AB2505" s="528"/>
      <c r="AC2505" s="528"/>
      <c r="AD2505" s="528"/>
      <c r="AE2505" s="528"/>
    </row>
    <row r="2506" spans="2:31" ht="12.5" hidden="1" thickTop="1"/>
    <row r="2507" spans="2:31" ht="12.5" hidden="1" thickBot="1">
      <c r="B2507" s="530" t="str">
        <f ca="1">"nazwa ST: "&amp;B1314</f>
        <v>nazwa ST: 0</v>
      </c>
      <c r="C2507" s="530"/>
      <c r="D2507" s="531">
        <f>D1314</f>
        <v>20</v>
      </c>
      <c r="E2507" s="530"/>
      <c r="F2507" s="530"/>
      <c r="G2507" s="530"/>
      <c r="H2507" s="530"/>
      <c r="I2507" s="530"/>
      <c r="J2507" s="530"/>
      <c r="K2507" s="539" t="str">
        <f t="shared" ref="K2507:AE2507" si="3156">LataProjekcji</f>
        <v>Uzupełnij dane</v>
      </c>
      <c r="L2507" s="539" t="str">
        <f t="shared" si="3156"/>
        <v/>
      </c>
      <c r="M2507" s="539" t="str">
        <f t="shared" si="3156"/>
        <v/>
      </c>
      <c r="N2507" s="539" t="str">
        <f t="shared" si="3156"/>
        <v/>
      </c>
      <c r="O2507" s="539" t="str">
        <f t="shared" si="3156"/>
        <v/>
      </c>
      <c r="P2507" s="539" t="str">
        <f t="shared" si="3156"/>
        <v/>
      </c>
      <c r="Q2507" s="539" t="str">
        <f t="shared" si="3156"/>
        <v/>
      </c>
      <c r="R2507" s="539" t="str">
        <f t="shared" si="3156"/>
        <v/>
      </c>
      <c r="S2507" s="539" t="str">
        <f t="shared" si="3156"/>
        <v/>
      </c>
      <c r="T2507" s="539" t="str">
        <f t="shared" si="3156"/>
        <v/>
      </c>
      <c r="U2507" s="539" t="str">
        <f t="shared" si="3156"/>
        <v/>
      </c>
      <c r="V2507" s="539" t="str">
        <f t="shared" si="3156"/>
        <v/>
      </c>
      <c r="W2507" s="539" t="str">
        <f t="shared" si="3156"/>
        <v/>
      </c>
      <c r="X2507" s="539" t="str">
        <f t="shared" si="3156"/>
        <v/>
      </c>
      <c r="Y2507" s="539" t="str">
        <f t="shared" si="3156"/>
        <v/>
      </c>
      <c r="Z2507" s="539" t="str">
        <f t="shared" si="3156"/>
        <v/>
      </c>
      <c r="AA2507" s="539" t="str">
        <f t="shared" si="3156"/>
        <v/>
      </c>
      <c r="AB2507" s="539" t="str">
        <f t="shared" si="3156"/>
        <v/>
      </c>
      <c r="AC2507" s="539" t="str">
        <f t="shared" si="3156"/>
        <v/>
      </c>
      <c r="AD2507" s="539" t="str">
        <f t="shared" si="3156"/>
        <v/>
      </c>
      <c r="AE2507" s="539" t="str">
        <f t="shared" si="3156"/>
        <v/>
      </c>
    </row>
    <row r="2508" spans="2:31" hidden="1">
      <c r="B2508" s="526" t="s">
        <v>752</v>
      </c>
      <c r="D2508" s="1">
        <f ca="1">D1315</f>
        <v>1900</v>
      </c>
      <c r="E2508" s="1">
        <f ca="1">E1315</f>
        <v>1</v>
      </c>
      <c r="F2508" s="1">
        <f ca="1">IF(D2509&gt;10,F1315,1)</f>
        <v>1</v>
      </c>
      <c r="G2508" s="525" t="str">
        <f ca="1">IF(ISBLANK(OFFSET($E$195,$D2507,0)),"brak daty",IF(D2509&gt;10,EDATE(OFFSET($E$195,$D2507,0),D2511),DATE(D2508,E2508,1)))</f>
        <v>brak daty</v>
      </c>
      <c r="H2508" s="538" t="b">
        <f ca="1">SUM(K2508:AE2508)=D2511</f>
        <v>1</v>
      </c>
      <c r="I2508" s="1" t="s">
        <v>749</v>
      </c>
      <c r="K2508" s="5">
        <f ca="1">IF(AND($G2509,NOT(ISTEXT($G2508)),ISNUMBER(Poczatek),ISNUMBER(Koniec_Projekt)),IFERROR(IF($D2508=LataProjekcji,$F2508,IF($D2508&lt;LataProjekcji,IF((SUM(K2508)+12)&lt;$D2511,12,$D2511-SUM(K2508)),0)),0),0)</f>
        <v>0</v>
      </c>
      <c r="L2508" s="5">
        <f ca="1">IF(AND($G2509,NOT(ISTEXT($G2508)),ISNUMBER(Poczatek),ISNUMBER(Koniec_Projekt)),IFERROR(IF($D2508=LataProjekcji,$F2508,IF($D2508&lt;LataProjekcji,IF((SUM($K2508:K2508)+12)&lt;$D2511,12,$D2511-SUM($K2508:K2508)),0)),0),0)</f>
        <v>0</v>
      </c>
      <c r="M2508" s="5">
        <f ca="1">IF(AND($G2509,NOT(ISTEXT($G2508)),ISNUMBER(Poczatek),ISNUMBER(Koniec_Projekt)),IFERROR(IF($D2508=LataProjekcji,$F2508,IF($D2508&lt;LataProjekcji,IF((SUM($K2508:L2508)+12)&lt;$D2511,12,$D2511-SUM($K2508:L2508)),0)),0),0)</f>
        <v>0</v>
      </c>
      <c r="N2508" s="5">
        <f ca="1">IF(AND($G2509,NOT(ISTEXT($G2508)),ISNUMBER(Poczatek),ISNUMBER(Koniec_Projekt)),IFERROR(IF($D2508=LataProjekcji,$F2508,IF($D2508&lt;LataProjekcji,IF((SUM($K2508:M2508)+12)&lt;$D2511,12,$D2511-SUM($K2508:M2508)),0)),0),0)</f>
        <v>0</v>
      </c>
      <c r="O2508" s="5">
        <f ca="1">IF(AND($G2509,NOT(ISTEXT($G2508)),ISNUMBER(Poczatek),ISNUMBER(Koniec_Projekt)),IFERROR(IF($D2508=LataProjekcji,$F2508,IF($D2508&lt;LataProjekcji,IF((SUM($K2508:N2508)+12)&lt;$D2511,12,$D2511-SUM($K2508:N2508)),0)),0),0)</f>
        <v>0</v>
      </c>
      <c r="P2508" s="5">
        <f ca="1">IF(AND($G2509,NOT(ISTEXT($G2508)),ISNUMBER(Poczatek),ISNUMBER(Koniec_Projekt)),IFERROR(IF($D2508=LataProjekcji,$F2508,IF($D2508&lt;LataProjekcji,IF((SUM($K2508:O2508)+12)&lt;$D2511,12,$D2511-SUM($K2508:O2508)),0)),0),0)</f>
        <v>0</v>
      </c>
      <c r="Q2508" s="5">
        <f ca="1">IF(AND($G2509,NOT(ISTEXT($G2508)),ISNUMBER(Poczatek),ISNUMBER(Koniec_Projekt)),IFERROR(IF($D2508=LataProjekcji,$F2508,IF($D2508&lt;LataProjekcji,IF((SUM($K2508:P2508)+12)&lt;$D2511,12,$D2511-SUM($K2508:P2508)),0)),0),0)</f>
        <v>0</v>
      </c>
      <c r="R2508" s="5">
        <f ca="1">IF(AND($G2509,NOT(ISTEXT($G2508)),ISNUMBER(Poczatek),ISNUMBER(Koniec_Projekt)),IFERROR(IF($D2508=LataProjekcji,$F2508,IF($D2508&lt;LataProjekcji,IF((SUM($K2508:Q2508)+12)&lt;$D2511,12,$D2511-SUM($K2508:Q2508)),0)),0),0)</f>
        <v>0</v>
      </c>
      <c r="S2508" s="5">
        <f ca="1">IF(AND($G2509,NOT(ISTEXT($G2508)),ISNUMBER(Poczatek),ISNUMBER(Koniec_Projekt)),IFERROR(IF($D2508=LataProjekcji,$F2508,IF($D2508&lt;LataProjekcji,IF((SUM($K2508:R2508)+12)&lt;$D2511,12,$D2511-SUM($K2508:R2508)),0)),0),0)</f>
        <v>0</v>
      </c>
      <c r="T2508" s="5">
        <f ca="1">IF(AND($G2509,NOT(ISTEXT($G2508)),ISNUMBER(Poczatek),ISNUMBER(Koniec_Projekt)),IFERROR(IF($D2508=LataProjekcji,$F2508,IF($D2508&lt;LataProjekcji,IF((SUM($K2508:S2508)+12)&lt;$D2511,12,$D2511-SUM($K2508:S2508)),0)),0),0)</f>
        <v>0</v>
      </c>
      <c r="U2508" s="5">
        <f ca="1">IF(AND($G2509,NOT(ISTEXT($G2508)),ISNUMBER(Poczatek),ISNUMBER(Koniec_Projekt)),IFERROR(IF($D2508=LataProjekcji,$F2508,IF($D2508&lt;LataProjekcji,IF((SUM($K2508:T2508)+12)&lt;$D2511,12,$D2511-SUM($K2508:T2508)),0)),0),0)</f>
        <v>0</v>
      </c>
      <c r="V2508" s="5">
        <f ca="1">IF(AND($G2509,NOT(ISTEXT($G2508)),ISNUMBER(Poczatek),ISNUMBER(Koniec_Projekt)),IFERROR(IF($D2508=LataProjekcji,$F2508,IF($D2508&lt;LataProjekcji,IF((SUM($K2508:U2508)+12)&lt;$D2511,12,$D2511-SUM($K2508:U2508)),0)),0),0)</f>
        <v>0</v>
      </c>
      <c r="W2508" s="5">
        <f ca="1">IF(AND($G2509,NOT(ISTEXT($G2508)),ISNUMBER(Poczatek),ISNUMBER(Koniec_Projekt)),IFERROR(IF($D2508=LataProjekcji,$F2508,IF($D2508&lt;LataProjekcji,IF((SUM($K2508:V2508)+12)&lt;$D2511,12,$D2511-SUM($K2508:V2508)),0)),0),0)</f>
        <v>0</v>
      </c>
      <c r="X2508" s="5">
        <f ca="1">IF(AND($G2509,NOT(ISTEXT($G2508)),ISNUMBER(Poczatek),ISNUMBER(Koniec_Projekt)),IFERROR(IF($D2508=LataProjekcji,$F2508,IF($D2508&lt;LataProjekcji,IF((SUM($K2508:W2508)+12)&lt;$D2511,12,$D2511-SUM($K2508:W2508)),0)),0),0)</f>
        <v>0</v>
      </c>
      <c r="Y2508" s="5">
        <f ca="1">IF(AND($G2509,NOT(ISTEXT($G2508)),ISNUMBER(Poczatek),ISNUMBER(Koniec_Projekt)),IFERROR(IF($D2508=LataProjekcji,$F2508,IF($D2508&lt;LataProjekcji,IF((SUM($K2508:X2508)+12)&lt;$D2511,12,$D2511-SUM($K2508:X2508)),0)),0),0)</f>
        <v>0</v>
      </c>
      <c r="Z2508" s="5">
        <f ca="1">IF(AND($G2509,NOT(ISTEXT($G2508)),ISNUMBER(Poczatek),ISNUMBER(Koniec_Projekt)),IFERROR(IF($D2508=LataProjekcji,$F2508,IF($D2508&lt;LataProjekcji,IF((SUM($K2508:Y2508)+12)&lt;$D2511,12,$D2511-SUM($K2508:Y2508)),0)),0),0)</f>
        <v>0</v>
      </c>
      <c r="AA2508" s="5">
        <f ca="1">IF(AND($G2509,NOT(ISTEXT($G2508)),ISNUMBER(Poczatek),ISNUMBER(Koniec_Projekt)),IFERROR(IF($D2508=LataProjekcji,$F2508,IF($D2508&lt;LataProjekcji,IF((SUM($K2508:Z2508)+12)&lt;$D2511,12,$D2511-SUM($K2508:Z2508)),0)),0),0)</f>
        <v>0</v>
      </c>
      <c r="AB2508" s="5">
        <f ca="1">IF(AND($G2509,NOT(ISTEXT($G2508)),ISNUMBER(Poczatek),ISNUMBER(Koniec_Projekt)),IFERROR(IF($D2508=LataProjekcji,$F2508,IF($D2508&lt;LataProjekcji,IF((SUM($K2508:AA2508)+12)&lt;$D2511,12,$D2511-SUM($K2508:AA2508)),0)),0),0)</f>
        <v>0</v>
      </c>
      <c r="AC2508" s="5">
        <f ca="1">IF(AND($G2509,NOT(ISTEXT($G2508)),ISNUMBER(Poczatek),ISNUMBER(Koniec_Projekt)),IFERROR(IF($D2508=LataProjekcji,$F2508,IF($D2508&lt;LataProjekcji,IF((SUM($K2508:AB2508)+12)&lt;$D2511,12,$D2511-SUM($K2508:AB2508)),0)),0),0)</f>
        <v>0</v>
      </c>
      <c r="AD2508" s="5">
        <f ca="1">IF(AND($G2509,NOT(ISTEXT($G2508)),ISNUMBER(Poczatek),ISNUMBER(Koniec_Projekt)),IFERROR(IF($D2508=LataProjekcji,$F2508,IF($D2508&lt;LataProjekcji,IF((SUM($K2508:AC2508)+12)&lt;$D2511,12,$D2511-SUM($K2508:AC2508)),0)),0),0)</f>
        <v>0</v>
      </c>
      <c r="AE2508" s="5">
        <f ca="1">IF(AND($G2509,NOT(ISTEXT($G2508)),ISNUMBER(Poczatek),ISNUMBER(Koniec_Projekt)),IFERROR(IF($D2508=LataProjekcji,$F2508,IF($D2508&lt;LataProjekcji,IF((SUM($K2508:AD2508)+12)&lt;$D2511,12,$D2511-SUM($K2508:AD2508)),0)),0),0)</f>
        <v>0</v>
      </c>
    </row>
    <row r="2509" spans="2:31" hidden="1">
      <c r="B2509" s="526" t="s">
        <v>754</v>
      </c>
      <c r="D2509" s="5">
        <f ca="1">D1316</f>
        <v>0</v>
      </c>
      <c r="E2509" s="454">
        <f ca="1">E1316</f>
        <v>0</v>
      </c>
      <c r="F2509" s="454">
        <f ca="1">F1316</f>
        <v>0</v>
      </c>
      <c r="G2509" s="258" t="b">
        <f ca="1">NOT(ISBLANK(OFFSET($C$195,$D2507,0)))</f>
        <v>0</v>
      </c>
      <c r="H2509" s="538" t="b">
        <f ca="1">SUM(K2509:AE2509)=E2511</f>
        <v>1</v>
      </c>
      <c r="I2509" s="1" t="s">
        <v>750</v>
      </c>
      <c r="K2509" s="537">
        <f ca="1">IF(AND($G2509,NOT(ISTEXT($G2508)),ISNUMBER(Poczatek),ISNUMBER(Koniec_Projekt)),IFERROR(IF($D2508=LataProjekcji,IF($F2508&gt;$E2511,$E2511,$F2508),IF($D2511&gt;=$E2511,(IF($D2508&lt;LataProjekcji,IF((SUM(J2509:$K2509)+12)&lt;$E2511,12,$E2511-SUM(J2509:$K2509)),0)),(IF($D2508&lt;LataProjekcji,IF((SUM(J2509:$K2509)+12)&lt;$D2511,12,$D2511-SUM(J2509:$K2509)),0)))),0),0)</f>
        <v>0</v>
      </c>
      <c r="L2509" s="537">
        <f ca="1">IF(AND($G2509,NOT(ISTEXT($G2508)),ISNUMBER(Poczatek),ISNUMBER(Koniec_Projekt)),IFERROR(IF($D2508=LataProjekcji,IF($F2508&gt;$E2511,$E2511,$F2508),IF($D2511&gt;=$E2511,(IF($D2508&lt;LataProjekcji,IF((SUM($K2509:K2509)+12)&lt;$E2511,12,$E2511-SUM($K2509:K2509)),0)),(IF($D2508&lt;LataProjekcji,IF((SUM($K2509:K2509)+12)&lt;$D2511,12,$D2511-SUM($K2509:K2509)),0)))),0),0)</f>
        <v>0</v>
      </c>
      <c r="M2509" s="537">
        <f ca="1">IF(AND($G2509,NOT(ISTEXT($G2508)),ISNUMBER(Poczatek),ISNUMBER(Koniec_Projekt)),IFERROR(IF($D2508=LataProjekcji,IF($F2508&gt;$E2511,$E2511,$F2508),IF($D2511&gt;=$E2511,(IF($D2508&lt;LataProjekcji,IF((SUM($K2509:L2509)+12)&lt;$E2511,12,$E2511-SUM($K2509:L2509)),0)),(IF($D2508&lt;LataProjekcji,IF((SUM($K2509:L2509)+12)&lt;$D2511,12,$D2511-SUM($K2509:L2509)),0)))),0),0)</f>
        <v>0</v>
      </c>
      <c r="N2509" s="537">
        <f ca="1">IF(AND($G2509,NOT(ISTEXT($G2508)),ISNUMBER(Poczatek),ISNUMBER(Koniec_Projekt)),IFERROR(IF($D2508=LataProjekcji,IF($F2508&gt;$E2511,$E2511,$F2508),IF($D2511&gt;=$E2511,(IF($D2508&lt;LataProjekcji,IF((SUM($K2509:M2509)+12)&lt;$E2511,12,$E2511-SUM($K2509:M2509)),0)),(IF($D2508&lt;LataProjekcji,IF((SUM($K2509:M2509)+12)&lt;$D2511,12,$D2511-SUM($K2509:M2509)),0)))),0),0)</f>
        <v>0</v>
      </c>
      <c r="O2509" s="537">
        <f ca="1">IF(AND($G2509,NOT(ISTEXT($G2508)),ISNUMBER(Poczatek),ISNUMBER(Koniec_Projekt)),IFERROR(IF($D2508=LataProjekcji,IF($F2508&gt;$E2511,$E2511,$F2508),IF($D2511&gt;=$E2511,(IF($D2508&lt;LataProjekcji,IF((SUM($K2509:N2509)+12)&lt;$E2511,12,$E2511-SUM($K2509:N2509)),0)),(IF($D2508&lt;LataProjekcji,IF((SUM($K2509:N2509)+12)&lt;$D2511,12,$D2511-SUM($K2509:N2509)),0)))),0),0)</f>
        <v>0</v>
      </c>
      <c r="P2509" s="537">
        <f ca="1">IF(AND($G2509,NOT(ISTEXT($G2508)),ISNUMBER(Poczatek),ISNUMBER(Koniec_Projekt)),IFERROR(IF($D2508=LataProjekcji,IF($F2508&gt;$E2511,$E2511,$F2508),IF($D2511&gt;=$E2511,(IF($D2508&lt;LataProjekcji,IF((SUM($K2509:O2509)+12)&lt;$E2511,12,$E2511-SUM($K2509:O2509)),0)),(IF($D2508&lt;LataProjekcji,IF((SUM($K2509:O2509)+12)&lt;$D2511,12,$D2511-SUM($K2509:O2509)),0)))),0),0)</f>
        <v>0</v>
      </c>
      <c r="Q2509" s="537">
        <f ca="1">IF(AND($G2509,NOT(ISTEXT($G2508)),ISNUMBER(Poczatek),ISNUMBER(Koniec_Projekt)),IFERROR(IF($D2508=LataProjekcji,IF($F2508&gt;$E2511,$E2511,$F2508),IF($D2511&gt;=$E2511,(IF($D2508&lt;LataProjekcji,IF((SUM($K2509:P2509)+12)&lt;$E2511,12,$E2511-SUM($K2509:P2509)),0)),(IF($D2508&lt;LataProjekcji,IF((SUM($K2509:P2509)+12)&lt;$D2511,12,$D2511-SUM($K2509:P2509)),0)))),0),0)</f>
        <v>0</v>
      </c>
      <c r="R2509" s="537">
        <f ca="1">IF(AND($G2509,NOT(ISTEXT($G2508)),ISNUMBER(Poczatek),ISNUMBER(Koniec_Projekt)),IFERROR(IF($D2508=LataProjekcji,IF($F2508&gt;$E2511,$E2511,$F2508),IF($D2511&gt;=$E2511,(IF($D2508&lt;LataProjekcji,IF((SUM($K2509:Q2509)+12)&lt;$E2511,12,$E2511-SUM($K2509:Q2509)),0)),(IF($D2508&lt;LataProjekcji,IF((SUM($K2509:Q2509)+12)&lt;$D2511,12,$D2511-SUM($K2509:Q2509)),0)))),0),0)</f>
        <v>0</v>
      </c>
      <c r="S2509" s="537">
        <f ca="1">IF(AND($G2509,NOT(ISTEXT($G2508)),ISNUMBER(Poczatek),ISNUMBER(Koniec_Projekt)),IFERROR(IF($D2508=LataProjekcji,IF($F2508&gt;$E2511,$E2511,$F2508),IF($D2511&gt;=$E2511,(IF($D2508&lt;LataProjekcji,IF((SUM($K2509:R2509)+12)&lt;$E2511,12,$E2511-SUM($K2509:R2509)),0)),(IF($D2508&lt;LataProjekcji,IF((SUM($K2509:R2509)+12)&lt;$D2511,12,$D2511-SUM($K2509:R2509)),0)))),0),0)</f>
        <v>0</v>
      </c>
      <c r="T2509" s="537">
        <f ca="1">IF(AND($G2509,NOT(ISTEXT($G2508)),ISNUMBER(Poczatek),ISNUMBER(Koniec_Projekt)),IFERROR(IF($D2508=LataProjekcji,IF($F2508&gt;$E2511,$E2511,$F2508),IF($D2511&gt;=$E2511,(IF($D2508&lt;LataProjekcji,IF((SUM($K2509:S2509)+12)&lt;$E2511,12,$E2511-SUM($K2509:S2509)),0)),(IF($D2508&lt;LataProjekcji,IF((SUM($K2509:S2509)+12)&lt;$D2511,12,$D2511-SUM($K2509:S2509)),0)))),0),0)</f>
        <v>0</v>
      </c>
      <c r="U2509" s="537">
        <f ca="1">IF(AND($G2509,NOT(ISTEXT($G2508)),ISNUMBER(Poczatek),ISNUMBER(Koniec_Projekt)),IFERROR(IF($D2508=LataProjekcji,IF($F2508&gt;$E2511,$E2511,$F2508),IF($D2511&gt;=$E2511,(IF($D2508&lt;LataProjekcji,IF((SUM($K2509:T2509)+12)&lt;$E2511,12,$E2511-SUM($K2509:T2509)),0)),(IF($D2508&lt;LataProjekcji,IF((SUM($K2509:T2509)+12)&lt;$D2511,12,$D2511-SUM($K2509:T2509)),0)))),0),0)</f>
        <v>0</v>
      </c>
      <c r="V2509" s="537">
        <f ca="1">IF(AND($G2509,NOT(ISTEXT($G2508)),ISNUMBER(Poczatek),ISNUMBER(Koniec_Projekt)),IFERROR(IF($D2508=LataProjekcji,IF($F2508&gt;$E2511,$E2511,$F2508),IF($D2511&gt;=$E2511,(IF($D2508&lt;LataProjekcji,IF((SUM($K2509:U2509)+12)&lt;$E2511,12,$E2511-SUM($K2509:U2509)),0)),(IF($D2508&lt;LataProjekcji,IF((SUM($K2509:U2509)+12)&lt;$D2511,12,$D2511-SUM($K2509:U2509)),0)))),0),0)</f>
        <v>0</v>
      </c>
      <c r="W2509" s="537">
        <f ca="1">IF(AND($G2509,NOT(ISTEXT($G2508)),ISNUMBER(Poczatek),ISNUMBER(Koniec_Projekt)),IFERROR(IF($D2508=LataProjekcji,IF($F2508&gt;$E2511,$E2511,$F2508),IF($D2511&gt;=$E2511,(IF($D2508&lt;LataProjekcji,IF((SUM($K2509:V2509)+12)&lt;$E2511,12,$E2511-SUM($K2509:V2509)),0)),(IF($D2508&lt;LataProjekcji,IF((SUM($K2509:V2509)+12)&lt;$D2511,12,$D2511-SUM($K2509:V2509)),0)))),0),0)</f>
        <v>0</v>
      </c>
      <c r="X2509" s="537">
        <f ca="1">IF(AND($G2509,NOT(ISTEXT($G2508)),ISNUMBER(Poczatek),ISNUMBER(Koniec_Projekt)),IFERROR(IF($D2508=LataProjekcji,IF($F2508&gt;$E2511,$E2511,$F2508),IF($D2511&gt;=$E2511,(IF($D2508&lt;LataProjekcji,IF((SUM($K2509:W2509)+12)&lt;$E2511,12,$E2511-SUM($K2509:W2509)),0)),(IF($D2508&lt;LataProjekcji,IF((SUM($K2509:W2509)+12)&lt;$D2511,12,$D2511-SUM($K2509:W2509)),0)))),0),0)</f>
        <v>0</v>
      </c>
      <c r="Y2509" s="537">
        <f ca="1">IF(AND($G2509,NOT(ISTEXT($G2508)),ISNUMBER(Poczatek),ISNUMBER(Koniec_Projekt)),IFERROR(IF($D2508=LataProjekcji,IF($F2508&gt;$E2511,$E2511,$F2508),IF($D2511&gt;=$E2511,(IF($D2508&lt;LataProjekcji,IF((SUM($K2509:X2509)+12)&lt;$E2511,12,$E2511-SUM($K2509:X2509)),0)),(IF($D2508&lt;LataProjekcji,IF((SUM($K2509:X2509)+12)&lt;$D2511,12,$D2511-SUM($K2509:X2509)),0)))),0),0)</f>
        <v>0</v>
      </c>
      <c r="Z2509" s="537">
        <f ca="1">IF(AND($G2509,NOT(ISTEXT($G2508)),ISNUMBER(Poczatek),ISNUMBER(Koniec_Projekt)),IFERROR(IF($D2508=LataProjekcji,IF($F2508&gt;$E2511,$E2511,$F2508),IF($D2511&gt;=$E2511,(IF($D2508&lt;LataProjekcji,IF((SUM($K2509:Y2509)+12)&lt;$E2511,12,$E2511-SUM($K2509:Y2509)),0)),(IF($D2508&lt;LataProjekcji,IF((SUM($K2509:Y2509)+12)&lt;$D2511,12,$D2511-SUM($K2509:Y2509)),0)))),0),0)</f>
        <v>0</v>
      </c>
      <c r="AA2509" s="537">
        <f ca="1">IF(AND($G2509,NOT(ISTEXT($G2508)),ISNUMBER(Poczatek),ISNUMBER(Koniec_Projekt)),IFERROR(IF($D2508=LataProjekcji,IF($F2508&gt;$E2511,$E2511,$F2508),IF($D2511&gt;=$E2511,(IF($D2508&lt;LataProjekcji,IF((SUM($K2509:Z2509)+12)&lt;$E2511,12,$E2511-SUM($K2509:Z2509)),0)),(IF($D2508&lt;LataProjekcji,IF((SUM($K2509:Z2509)+12)&lt;$D2511,12,$D2511-SUM($K2509:Z2509)),0)))),0),0)</f>
        <v>0</v>
      </c>
      <c r="AB2509" s="537">
        <f ca="1">IF(AND($G2509,NOT(ISTEXT($G2508)),ISNUMBER(Poczatek),ISNUMBER(Koniec_Projekt)),IFERROR(IF($D2508=LataProjekcji,IF($F2508&gt;$E2511,$E2511,$F2508),IF($D2511&gt;=$E2511,(IF($D2508&lt;LataProjekcji,IF((SUM($K2509:AA2509)+12)&lt;$E2511,12,$E2511-SUM($K2509:AA2509)),0)),(IF($D2508&lt;LataProjekcji,IF((SUM($K2509:AA2509)+12)&lt;$D2511,12,$D2511-SUM($K2509:AA2509)),0)))),0),0)</f>
        <v>0</v>
      </c>
      <c r="AC2509" s="537">
        <f ca="1">IF(AND($G2509,NOT(ISTEXT($G2508)),ISNUMBER(Poczatek),ISNUMBER(Koniec_Projekt)),IFERROR(IF($D2508=LataProjekcji,IF($F2508&gt;$E2511,$E2511,$F2508),IF($D2511&gt;=$E2511,(IF($D2508&lt;LataProjekcji,IF((SUM($K2509:AB2509)+12)&lt;$E2511,12,$E2511-SUM($K2509:AB2509)),0)),(IF($D2508&lt;LataProjekcji,IF((SUM($K2509:AB2509)+12)&lt;$D2511,12,$D2511-SUM($K2509:AB2509)),0)))),0),0)</f>
        <v>0</v>
      </c>
      <c r="AD2509" s="537">
        <f ca="1">IF(AND($G2509,NOT(ISTEXT($G2508)),ISNUMBER(Poczatek),ISNUMBER(Koniec_Projekt)),IFERROR(IF($D2508=LataProjekcji,IF($F2508&gt;$E2511,$E2511,$F2508),IF($D2511&gt;=$E2511,(IF($D2508&lt;LataProjekcji,IF((SUM($K2509:AC2509)+12)&lt;$E2511,12,$E2511-SUM($K2509:AC2509)),0)),(IF($D2508&lt;LataProjekcji,IF((SUM($K2509:AC2509)+12)&lt;$D2511,12,$D2511-SUM($K2509:AC2509)),0)))),0),0)</f>
        <v>0</v>
      </c>
      <c r="AE2509" s="537">
        <f ca="1">IF(AND($G2509,NOT(ISTEXT($G2508)),ISNUMBER(Poczatek),ISNUMBER(Koniec_Projekt)),IFERROR(IF($D2508=LataProjekcji,IF($F2508&gt;$E2511,$E2511,$F2508),IF($D2511&gt;=$E2511,(IF($D2508&lt;LataProjekcji,IF((SUM($K2509:AD2509)+12)&lt;$E2511,12,$E2511-SUM($K2509:AD2509)),0)),(IF($D2508&lt;LataProjekcji,IF((SUM($K2509:AD2509)+12)&lt;$D2511,12,$D2511-SUM($K2509:AD2509)),0)))),0),0)</f>
        <v>0</v>
      </c>
    </row>
    <row r="2510" spans="2:31" hidden="1">
      <c r="B2510" s="526" t="s">
        <v>753</v>
      </c>
      <c r="D2510" s="454">
        <f ca="1">D1317</f>
        <v>0</v>
      </c>
      <c r="E2510" s="454">
        <f ca="1">IF(D2509&gt;10,ROUND(D2510/12,2),D2510)</f>
        <v>0</v>
      </c>
      <c r="F2510" s="524">
        <f>Koniec_Projekt</f>
        <v>0</v>
      </c>
      <c r="G2510" s="329">
        <f>Miesiac_Koniec_Projekt</f>
        <v>0</v>
      </c>
      <c r="H2510" s="538" t="b">
        <f ca="1">SUM(K2510:AE2510)=D2509</f>
        <v>1</v>
      </c>
      <c r="I2510" s="1" t="s">
        <v>713</v>
      </c>
      <c r="K2510" s="256">
        <f ca="1">IF(AND($G2509,NOT(ISTEXT($G2508)),ISNUMBER(Poczatek),ISNUMBER(Koniec_Projekt)),IFERROR(IF(LataProjekcji=$F2511,ROUND($D2509,0),ROUND(K2508*$E2510,0)),0),0)</f>
        <v>0</v>
      </c>
      <c r="L2510" s="5">
        <f ca="1">IF(AND($G2509,NOT(ISTEXT($G2508)),ISNUMBER(Poczatek),ISNUMBER(Koniec_Projekt)),IFERROR(IF(LataProjekcji=$F2511,ROUND($D2509-SUM(K2510:$K2510),0),ROUND(L2508*$E2510,0)),0),0)</f>
        <v>0</v>
      </c>
      <c r="M2510" s="5">
        <f ca="1">IF(AND($G2509,NOT(ISTEXT($G2508)),ISNUMBER(Poczatek),ISNUMBER(Koniec_Projekt)),IFERROR(IF(LataProjekcji=$F2511,ROUND($D2509-SUM($K2510:L2510),0),ROUND(M2508*$E2510,0)),0),0)</f>
        <v>0</v>
      </c>
      <c r="N2510" s="5">
        <f ca="1">IF(AND($G2509,NOT(ISTEXT($G2508)),ISNUMBER(Poczatek),ISNUMBER(Koniec_Projekt)),IFERROR(IF(LataProjekcji=$F2511,ROUND($D2509-SUM($K2510:M2510),0),ROUND(N2508*$E2510,0)),0),0)</f>
        <v>0</v>
      </c>
      <c r="O2510" s="5">
        <f ca="1">IF(AND($G2509,NOT(ISTEXT($G2508)),ISNUMBER(Poczatek),ISNUMBER(Koniec_Projekt)),IFERROR(IF(LataProjekcji=$F2511,ROUND($D2509-SUM($K2510:N2510),0),ROUND(O2508*$E2510,0)),0),0)</f>
        <v>0</v>
      </c>
      <c r="P2510" s="5">
        <f ca="1">IF(AND($G2509,NOT(ISTEXT($G2508)),ISNUMBER(Poczatek),ISNUMBER(Koniec_Projekt)),IFERROR(IF(LataProjekcji=$F2511,ROUND($D2509-SUM($K2510:O2510),0),ROUND(P2508*$E2510,0)),0),0)</f>
        <v>0</v>
      </c>
      <c r="Q2510" s="5">
        <f ca="1">IF(AND($G2509,NOT(ISTEXT($G2508)),ISNUMBER(Poczatek),ISNUMBER(Koniec_Projekt)),IFERROR(IF(LataProjekcji=$F2511,ROUND($D2509-SUM($K2510:P2510),0),ROUND(Q2508*$E2510,0)),0),0)</f>
        <v>0</v>
      </c>
      <c r="R2510" s="5">
        <f ca="1">IF(AND($G2509,NOT(ISTEXT($G2508)),ISNUMBER(Poczatek),ISNUMBER(Koniec_Projekt)),IFERROR(IF(LataProjekcji=$F2511,ROUND($D2509-SUM($K2510:Q2510),0),ROUND(R2508*$E2510,0)),0),0)</f>
        <v>0</v>
      </c>
      <c r="S2510" s="5">
        <f ca="1">IF(AND($G2509,NOT(ISTEXT($G2508)),ISNUMBER(Poczatek),ISNUMBER(Koniec_Projekt)),IFERROR(IF(LataProjekcji=$F2511,ROUND($D2509-SUM($K2510:R2510),0),ROUND(S2508*$E2510,0)),0),0)</f>
        <v>0</v>
      </c>
      <c r="T2510" s="5">
        <f ca="1">IF(AND($G2509,NOT(ISTEXT($G2508)),ISNUMBER(Poczatek),ISNUMBER(Koniec_Projekt)),IFERROR(IF(LataProjekcji=$F2511,ROUND($D2509-SUM($K2510:S2510),0),ROUND(T2508*$E2510,0)),0),0)</f>
        <v>0</v>
      </c>
      <c r="U2510" s="5">
        <f ca="1">IF(AND($G2509,NOT(ISTEXT($G2508)),ISNUMBER(Poczatek),ISNUMBER(Koniec_Projekt)),IFERROR(IF(LataProjekcji=$F2511,ROUND($D2509-SUM($K2510:T2510),0),ROUND(U2508*$E2510,0)),0),0)</f>
        <v>0</v>
      </c>
      <c r="V2510" s="5">
        <f ca="1">IF(AND($G2509,NOT(ISTEXT($G2508)),ISNUMBER(Poczatek),ISNUMBER(Koniec_Projekt)),IFERROR(IF(LataProjekcji=$F2511,ROUND($D2509-SUM($K2510:U2510),0),ROUND(V2508*$E2510,0)),0),0)</f>
        <v>0</v>
      </c>
      <c r="W2510" s="5">
        <f ca="1">IF(AND($G2509,NOT(ISTEXT($G2508)),ISNUMBER(Poczatek),ISNUMBER(Koniec_Projekt)),IFERROR(IF(LataProjekcji=$F2511,ROUND($D2509-SUM($K2510:V2510),0),ROUND(W2508*$E2510,0)),0),0)</f>
        <v>0</v>
      </c>
      <c r="X2510" s="5">
        <f ca="1">IF(AND($G2509,NOT(ISTEXT($G2508)),ISNUMBER(Poczatek),ISNUMBER(Koniec_Projekt)),IFERROR(IF(LataProjekcji=$F2511,ROUND($D2509-SUM($K2510:W2510),0),ROUND(X2508*$E2510,0)),0),0)</f>
        <v>0</v>
      </c>
      <c r="Y2510" s="5">
        <f ca="1">IF(AND($G2509,NOT(ISTEXT($G2508)),ISNUMBER(Poczatek),ISNUMBER(Koniec_Projekt)),IFERROR(IF(LataProjekcji=$F2511,ROUND($D2509-SUM($K2510:X2510),0),ROUND(Y2508*$E2510,0)),0),0)</f>
        <v>0</v>
      </c>
      <c r="Z2510" s="5">
        <f ca="1">IF(AND($G2509,NOT(ISTEXT($G2508)),ISNUMBER(Poczatek),ISNUMBER(Koniec_Projekt)),IFERROR(IF(LataProjekcji=$F2511,ROUND($D2509-SUM($K2510:Y2510),0),ROUND(Z2508*$E2510,0)),0),0)</f>
        <v>0</v>
      </c>
      <c r="AA2510" s="5">
        <f ca="1">IF(AND($G2509,NOT(ISTEXT($G2508)),ISNUMBER(Poczatek),ISNUMBER(Koniec_Projekt)),IFERROR(IF(LataProjekcji=$F2511,ROUND($D2509-SUM($K2510:Z2510),0),ROUND(AA2508*$E2510,0)),0),0)</f>
        <v>0</v>
      </c>
      <c r="AB2510" s="5">
        <f ca="1">IF(AND($G2509,NOT(ISTEXT($G2508)),ISNUMBER(Poczatek),ISNUMBER(Koniec_Projekt)),IFERROR(IF(LataProjekcji=$F2511,ROUND($D2509-SUM($K2510:AA2510),0),ROUND(AB2508*$E2510,0)),0),0)</f>
        <v>0</v>
      </c>
      <c r="AC2510" s="5">
        <f ca="1">IF(AND($G2509,NOT(ISTEXT($G2508)),ISNUMBER(Poczatek),ISNUMBER(Koniec_Projekt)),IFERROR(IF(LataProjekcji=$F2511,ROUND($D2509-SUM($K2510:AB2510),0),ROUND(AC2508*$E2510,0)),0),0)</f>
        <v>0</v>
      </c>
      <c r="AD2510" s="5">
        <f ca="1">IF(AND($G2509,NOT(ISTEXT($G2508)),ISNUMBER(Poczatek),ISNUMBER(Koniec_Projekt)),IFERROR(IF(LataProjekcji=$F2511,ROUND($D2509-SUM($K2510:AC2510),0),ROUND(AD2508*$E2510,0)),0),0)</f>
        <v>0</v>
      </c>
      <c r="AE2510" s="5">
        <f ca="1">IF(AND($G2509,NOT(ISTEXT($G2508)),ISNUMBER(Poczatek),ISNUMBER(Koniec_Projekt)),IFERROR(IF(LataProjekcji=$F2511,ROUND($D2509-SUM($K2510:AD2510),0),ROUND(AE2508*$E2510,0)),0),0)</f>
        <v>0</v>
      </c>
    </row>
    <row r="2511" spans="2:31" hidden="1">
      <c r="B2511" s="526" t="s">
        <v>751</v>
      </c>
      <c r="D2511" s="1">
        <f ca="1">IFERROR(ROUNDUP(D2509/E2510,0),0)</f>
        <v>0</v>
      </c>
      <c r="E2511" s="1">
        <f ca="1">IF(D2511=0,0,DATEDIF(DATE(D2508,E2508,1),DATE(F2510,G2510,1),"m"))</f>
        <v>0</v>
      </c>
      <c r="F2511" s="1" t="str">
        <f ca="1">IFERROR(YEAR(G2508),"brak daty")</f>
        <v>brak daty</v>
      </c>
      <c r="G2511" s="1" t="str">
        <f ca="1">IFERROR(MONTH(G2508),"brak daty")</f>
        <v>brak daty</v>
      </c>
      <c r="H2511" s="5"/>
      <c r="I2511" s="1" t="s">
        <v>425</v>
      </c>
      <c r="K2511" s="5">
        <f ca="1">IF(AND($G2509,NOT(ISTEXT($G2508)),ISNUMBER(Poczatek),ISNUMBER(Koniec_Projekt)),IFERROR(IF(LataProjekcji=$F2510,IF(AND($G2510=$G2511,$F2510=$F2511),ROUND($D2509-SUM($K2511),0),ROUND(K2509*$E2510,0)),IF(LataProjekcji&gt;$F2510,0,ROUND(K2509*$E2510,0))),0),0)</f>
        <v>0</v>
      </c>
      <c r="L2511" s="5">
        <f ca="1">IF(AND($G2509,NOT(ISTEXT($G2508)),ISNUMBER(Poczatek),ISNUMBER(Koniec_Projekt)),IFERROR(IF(LataProjekcji=$F2510,IF(AND($G2510=$G2511,$F2510=$F2511),ROUND($D2509-SUM($K2511:K2511),0),ROUND(L2509*$E2510,0)),IF(LataProjekcji&gt;$F2510,0,ROUND(L2509*$E2510,0))),0),0)</f>
        <v>0</v>
      </c>
      <c r="M2511" s="5">
        <f ca="1">IF(AND($G2509,NOT(ISTEXT($G2508)),ISNUMBER(Poczatek),ISNUMBER(Koniec_Projekt)),IFERROR(IF(LataProjekcji=$F2510,IF(AND($G2510=$G2511,$F2510=$F2511),ROUND($D2509-SUM($K2511:L2511),0),ROUND(M2509*$E2510,0)),IF(LataProjekcji&gt;$F2510,0,ROUND(M2509*$E2510,0))),0),0)</f>
        <v>0</v>
      </c>
      <c r="N2511" s="5">
        <f ca="1">IF(AND($G2509,NOT(ISTEXT($G2508)),ISNUMBER(Poczatek),ISNUMBER(Koniec_Projekt)),IFERROR(IF(LataProjekcji=$F2510,IF(AND($G2510=$G2511,$F2510=$F2511),ROUND($D2509-SUM($K2511:M2511),0),ROUND(N2509*$E2510,0)),IF(LataProjekcji&gt;$F2510,0,ROUND(N2509*$E2510,0))),0),0)</f>
        <v>0</v>
      </c>
      <c r="O2511" s="5">
        <f ca="1">IF(AND($G2509,NOT(ISTEXT($G2508)),ISNUMBER(Poczatek),ISNUMBER(Koniec_Projekt)),IFERROR(IF(LataProjekcji=$F2510,IF(AND($G2510=$G2511,$F2510=$F2511),ROUND($D2509-SUM($K2511:N2511),0),ROUND(O2509*$E2510,0)),IF(LataProjekcji&gt;$F2510,0,ROUND(O2509*$E2510,0))),0),0)</f>
        <v>0</v>
      </c>
      <c r="P2511" s="5">
        <f ca="1">IF(AND($G2509,NOT(ISTEXT($G2508)),ISNUMBER(Poczatek),ISNUMBER(Koniec_Projekt)),IFERROR(IF(LataProjekcji=$F2510,IF(AND($G2510=$G2511,$F2510=$F2511),ROUND($D2509-SUM($K2511:O2511),0),ROUND(P2509*$E2510,0)),IF(LataProjekcji&gt;$F2510,0,ROUND(P2509*$E2510,0))),0),0)</f>
        <v>0</v>
      </c>
      <c r="Q2511" s="5">
        <f ca="1">IF(AND($G2509,NOT(ISTEXT($G2508)),ISNUMBER(Poczatek),ISNUMBER(Koniec_Projekt)),IFERROR(IF(LataProjekcji=$F2510,IF(AND($G2510=$G2511,$F2510=$F2511),ROUND($D2509-SUM($K2511:P2511),0),ROUND(Q2509*$E2510,0)),IF(LataProjekcji&gt;$F2510,0,ROUND(Q2509*$E2510,0))),0),0)</f>
        <v>0</v>
      </c>
      <c r="R2511" s="5">
        <f ca="1">IF(AND($G2509,NOT(ISTEXT($G2508)),ISNUMBER(Poczatek),ISNUMBER(Koniec_Projekt)),IFERROR(IF(LataProjekcji=$F2510,IF(AND($G2510=$G2511,$F2510=$F2511),ROUND($D2509-SUM($K2511:Q2511),0),ROUND(R2509*$E2510,0)),IF(LataProjekcji&gt;$F2510,0,ROUND(R2509*$E2510,0))),0),0)</f>
        <v>0</v>
      </c>
      <c r="S2511" s="5">
        <f ca="1">IF(AND($G2509,NOT(ISTEXT($G2508)),ISNUMBER(Poczatek),ISNUMBER(Koniec_Projekt)),IFERROR(IF(LataProjekcji=$F2510,IF(AND($G2510=$G2511,$F2510=$F2511),ROUND($D2509-SUM($K2511:R2511),0),ROUND(S2509*$E2510,0)),IF(LataProjekcji&gt;$F2510,0,ROUND(S2509*$E2510,0))),0),0)</f>
        <v>0</v>
      </c>
      <c r="T2511" s="5">
        <f ca="1">IF(AND($G2509,NOT(ISTEXT($G2508)),ISNUMBER(Poczatek),ISNUMBER(Koniec_Projekt)),IFERROR(IF(LataProjekcji=$F2510,IF(AND($G2510=$G2511,$F2510=$F2511),ROUND($D2509-SUM($K2511:S2511),0),ROUND(T2509*$E2510,0)),IF(LataProjekcji&gt;$F2510,0,ROUND(T2509*$E2510,0))),0),0)</f>
        <v>0</v>
      </c>
      <c r="U2511" s="5">
        <f ca="1">IF(AND($G2509,NOT(ISTEXT($G2508)),ISNUMBER(Poczatek),ISNUMBER(Koniec_Projekt)),IFERROR(IF(LataProjekcji=$F2510,IF(AND($G2510=$G2511,$F2510=$F2511),ROUND($D2509-SUM($K2511:T2511),0),ROUND(U2509*$E2510,0)),IF(LataProjekcji&gt;$F2510,0,ROUND(U2509*$E2510,0))),0),0)</f>
        <v>0</v>
      </c>
      <c r="V2511" s="5">
        <f ca="1">IF(AND($G2509,NOT(ISTEXT($G2508)),ISNUMBER(Poczatek),ISNUMBER(Koniec_Projekt)),IFERROR(IF(LataProjekcji=$F2510,IF(AND($G2510=$G2511,$F2510=$F2511),ROUND($D2509-SUM($K2511:U2511),0),ROUND(V2509*$E2510,0)),IF(LataProjekcji&gt;$F2510,0,ROUND(V2509*$E2510,0))),0),0)</f>
        <v>0</v>
      </c>
      <c r="W2511" s="5">
        <f ca="1">IF(AND($G2509,NOT(ISTEXT($G2508)),ISNUMBER(Poczatek),ISNUMBER(Koniec_Projekt)),IFERROR(IF(LataProjekcji=$F2510,IF(AND($G2510=$G2511,$F2510=$F2511),ROUND($D2509-SUM($K2511:V2511),0),ROUND(W2509*$E2510,0)),IF(LataProjekcji&gt;$F2510,0,ROUND(W2509*$E2510,0))),0),0)</f>
        <v>0</v>
      </c>
      <c r="X2511" s="5">
        <f ca="1">IF(AND($G2509,NOT(ISTEXT($G2508)),ISNUMBER(Poczatek),ISNUMBER(Koniec_Projekt)),IFERROR(IF(LataProjekcji=$F2510,IF(AND($G2510=$G2511,$F2510=$F2511),ROUND($D2509-SUM($K2511:W2511),0),ROUND(X2509*$E2510,0)),IF(LataProjekcji&gt;$F2510,0,ROUND(X2509*$E2510,0))),0),0)</f>
        <v>0</v>
      </c>
      <c r="Y2511" s="5">
        <f ca="1">IF(AND($G2509,NOT(ISTEXT($G2508)),ISNUMBER(Poczatek),ISNUMBER(Koniec_Projekt)),IFERROR(IF(LataProjekcji=$F2510,IF(AND($G2510=$G2511,$F2510=$F2511),ROUND($D2509-SUM($K2511:X2511),0),ROUND(Y2509*$E2510,0)),IF(LataProjekcji&gt;$F2510,0,ROUND(Y2509*$E2510,0))),0),0)</f>
        <v>0</v>
      </c>
      <c r="Z2511" s="5">
        <f ca="1">IF(AND($G2509,NOT(ISTEXT($G2508)),ISNUMBER(Poczatek),ISNUMBER(Koniec_Projekt)),IFERROR(IF(LataProjekcji=$F2510,IF(AND($G2510=$G2511,$F2510=$F2511),ROUND($D2509-SUM($K2511:Y2511),0),ROUND(Z2509*$E2510,0)),IF(LataProjekcji&gt;$F2510,0,ROUND(Z2509*$E2510,0))),0),0)</f>
        <v>0</v>
      </c>
      <c r="AA2511" s="5">
        <f ca="1">IF(AND($G2509,NOT(ISTEXT($G2508)),ISNUMBER(Poczatek),ISNUMBER(Koniec_Projekt)),IFERROR(IF(LataProjekcji=$F2510,IF(AND($G2510=$G2511,$F2510=$F2511),ROUND($D2509-SUM($K2511:Z2511),0),ROUND(AA2509*$E2510,0)),IF(LataProjekcji&gt;$F2510,0,ROUND(AA2509*$E2510,0))),0),0)</f>
        <v>0</v>
      </c>
      <c r="AB2511" s="5">
        <f ca="1">IF(AND($G2509,NOT(ISTEXT($G2508)),ISNUMBER(Poczatek),ISNUMBER(Koniec_Projekt)),IFERROR(IF(LataProjekcji=$F2510,IF(AND($G2510=$G2511,$F2510=$F2511),ROUND($D2509-SUM($K2511:AA2511),0),ROUND(AB2509*$E2510,0)),IF(LataProjekcji&gt;$F2510,0,ROUND(AB2509*$E2510,0))),0),0)</f>
        <v>0</v>
      </c>
      <c r="AC2511" s="5">
        <f ca="1">IF(AND($G2509,NOT(ISTEXT($G2508)),ISNUMBER(Poczatek),ISNUMBER(Koniec_Projekt)),IFERROR(IF(LataProjekcji=$F2510,IF(AND($G2510=$G2511,$F2510=$F2511),ROUND($D2509-SUM($K2511:AB2511),0),ROUND(AC2509*$E2510,0)),IF(LataProjekcji&gt;$F2510,0,ROUND(AC2509*$E2510,0))),0),0)</f>
        <v>0</v>
      </c>
      <c r="AD2511" s="5">
        <f ca="1">IF(AND($G2509,NOT(ISTEXT($G2508)),ISNUMBER(Poczatek),ISNUMBER(Koniec_Projekt)),IFERROR(IF(LataProjekcji=$F2510,IF(AND($G2510=$G2511,$F2510=$F2511),ROUND($D2509-SUM($K2511:AC2511),0),ROUND(AD2509*$E2510,0)),IF(LataProjekcji&gt;$F2510,0,ROUND(AD2509*$E2510,0))),0),0)</f>
        <v>0</v>
      </c>
      <c r="AE2511" s="5">
        <f ca="1">IF(AND($G2509,NOT(ISTEXT($G2508)),ISNUMBER(Poczatek),ISNUMBER(Koniec_Projekt)),IFERROR(IF(LataProjekcji=$F2510,IF(AND($G2510=$G2511,$F2510=$F2511),ROUND($D2509-SUM($K2511:AD2511),0),ROUND(AE2509*$E2510,0)),IF(LataProjekcji&gt;$F2510,0,ROUND(AE2509*$E2510,0))),0),0)</f>
        <v>0</v>
      </c>
    </row>
    <row r="2512" spans="2:31" ht="12.5" hidden="1" thickBot="1">
      <c r="B2512" s="527" t="s">
        <v>865</v>
      </c>
      <c r="C2512" s="528"/>
      <c r="D2512" s="529">
        <f ca="1">IF(D2509&gt;10,ROUND((D2511-1)*E2510,0),E2510)</f>
        <v>0</v>
      </c>
      <c r="E2512" s="529">
        <f ca="1">D2509-D2512</f>
        <v>0</v>
      </c>
      <c r="F2512" s="528"/>
      <c r="G2512" s="669">
        <f ca="1">OFFSET($C$195,$D2507,0)</f>
        <v>0</v>
      </c>
      <c r="H2512" s="528"/>
      <c r="I2512" s="528"/>
      <c r="J2512" s="528"/>
      <c r="K2512" s="528"/>
      <c r="L2512" s="528"/>
      <c r="M2512" s="528"/>
      <c r="N2512" s="528"/>
      <c r="O2512" s="528"/>
      <c r="P2512" s="528"/>
      <c r="Q2512" s="528"/>
      <c r="R2512" s="528"/>
      <c r="S2512" s="528"/>
      <c r="T2512" s="528"/>
      <c r="U2512" s="528"/>
      <c r="V2512" s="528"/>
      <c r="W2512" s="528"/>
      <c r="X2512" s="528"/>
      <c r="Y2512" s="528"/>
      <c r="Z2512" s="528"/>
      <c r="AA2512" s="528"/>
      <c r="AB2512" s="528"/>
      <c r="AC2512" s="528"/>
      <c r="AD2512" s="528"/>
      <c r="AE2512" s="528"/>
    </row>
    <row r="2513" spans="1:31" ht="12.5" hidden="1" thickTop="1"/>
    <row r="2514" spans="1:31" ht="12.5" hidden="1" thickBot="1">
      <c r="B2514" s="530" t="str">
        <f ca="1">"nazwa ST: "&amp;B1321</f>
        <v>nazwa ST: 0</v>
      </c>
      <c r="C2514" s="530"/>
      <c r="D2514" s="531">
        <f>D1321</f>
        <v>21</v>
      </c>
      <c r="E2514" s="530"/>
      <c r="F2514" s="530"/>
      <c r="G2514" s="530"/>
      <c r="H2514" s="530"/>
      <c r="I2514" s="530"/>
      <c r="J2514" s="530"/>
      <c r="K2514" s="539" t="str">
        <f t="shared" ref="K2514:AE2514" si="3157">LataProjekcji</f>
        <v>Uzupełnij dane</v>
      </c>
      <c r="L2514" s="539" t="str">
        <f t="shared" si="3157"/>
        <v/>
      </c>
      <c r="M2514" s="539" t="str">
        <f t="shared" si="3157"/>
        <v/>
      </c>
      <c r="N2514" s="539" t="str">
        <f t="shared" si="3157"/>
        <v/>
      </c>
      <c r="O2514" s="539" t="str">
        <f t="shared" si="3157"/>
        <v/>
      </c>
      <c r="P2514" s="539" t="str">
        <f t="shared" si="3157"/>
        <v/>
      </c>
      <c r="Q2514" s="539" t="str">
        <f t="shared" si="3157"/>
        <v/>
      </c>
      <c r="R2514" s="539" t="str">
        <f t="shared" si="3157"/>
        <v/>
      </c>
      <c r="S2514" s="539" t="str">
        <f t="shared" si="3157"/>
        <v/>
      </c>
      <c r="T2514" s="539" t="str">
        <f t="shared" si="3157"/>
        <v/>
      </c>
      <c r="U2514" s="539" t="str">
        <f t="shared" si="3157"/>
        <v/>
      </c>
      <c r="V2514" s="539" t="str">
        <f t="shared" si="3157"/>
        <v/>
      </c>
      <c r="W2514" s="539" t="str">
        <f t="shared" si="3157"/>
        <v/>
      </c>
      <c r="X2514" s="539" t="str">
        <f t="shared" si="3157"/>
        <v/>
      </c>
      <c r="Y2514" s="539" t="str">
        <f t="shared" si="3157"/>
        <v/>
      </c>
      <c r="Z2514" s="539" t="str">
        <f t="shared" si="3157"/>
        <v/>
      </c>
      <c r="AA2514" s="539" t="str">
        <f t="shared" si="3157"/>
        <v/>
      </c>
      <c r="AB2514" s="539" t="str">
        <f t="shared" si="3157"/>
        <v/>
      </c>
      <c r="AC2514" s="539" t="str">
        <f t="shared" si="3157"/>
        <v/>
      </c>
      <c r="AD2514" s="539" t="str">
        <f t="shared" si="3157"/>
        <v/>
      </c>
      <c r="AE2514" s="539" t="str">
        <f t="shared" si="3157"/>
        <v/>
      </c>
    </row>
    <row r="2515" spans="1:31" hidden="1">
      <c r="B2515" s="526" t="s">
        <v>752</v>
      </c>
      <c r="D2515" s="1">
        <f ca="1">D1322</f>
        <v>1900</v>
      </c>
      <c r="E2515" s="1">
        <f ca="1">E1322</f>
        <v>1</v>
      </c>
      <c r="F2515" s="1">
        <f ca="1">IF(D2516&gt;10,F1322,1)</f>
        <v>1</v>
      </c>
      <c r="G2515" s="525" t="str">
        <f ca="1">IF(ISBLANK(OFFSET($E$195,$D2514,0)),"brak daty",IF(D2516&gt;10,EDATE(OFFSET($E$195,$D2514,0),D2518),DATE(D2515,E2515,1)))</f>
        <v>brak daty</v>
      </c>
      <c r="H2515" s="538" t="b">
        <f ca="1">SUM(K2515:AE2515)=D2518</f>
        <v>1</v>
      </c>
      <c r="I2515" s="1" t="s">
        <v>749</v>
      </c>
      <c r="K2515" s="5">
        <f ca="1">IF(AND($G2516,NOT(ISTEXT($G2515)),ISNUMBER(Poczatek),ISNUMBER(Koniec_Projekt)),IFERROR(IF($D2515=LataProjekcji,$F2515,IF($D2515&lt;LataProjekcji,IF((SUM(K2515)+12)&lt;$D2518,12,$D2518-SUM(K2515)),0)),0),0)</f>
        <v>0</v>
      </c>
      <c r="L2515" s="5">
        <f ca="1">IF(AND($G2516,NOT(ISTEXT($G2515)),ISNUMBER(Poczatek),ISNUMBER(Koniec_Projekt)),IFERROR(IF($D2515=LataProjekcji,$F2515,IF($D2515&lt;LataProjekcji,IF((SUM($K2515:K2515)+12)&lt;$D2518,12,$D2518-SUM($K2515:K2515)),0)),0),0)</f>
        <v>0</v>
      </c>
      <c r="M2515" s="5">
        <f ca="1">IF(AND($G2516,NOT(ISTEXT($G2515)),ISNUMBER(Poczatek),ISNUMBER(Koniec_Projekt)),IFERROR(IF($D2515=LataProjekcji,$F2515,IF($D2515&lt;LataProjekcji,IF((SUM($K2515:L2515)+12)&lt;$D2518,12,$D2518-SUM($K2515:L2515)),0)),0),0)</f>
        <v>0</v>
      </c>
      <c r="N2515" s="5">
        <f ca="1">IF(AND($G2516,NOT(ISTEXT($G2515)),ISNUMBER(Poczatek),ISNUMBER(Koniec_Projekt)),IFERROR(IF($D2515=LataProjekcji,$F2515,IF($D2515&lt;LataProjekcji,IF((SUM($K2515:M2515)+12)&lt;$D2518,12,$D2518-SUM($K2515:M2515)),0)),0),0)</f>
        <v>0</v>
      </c>
      <c r="O2515" s="5">
        <f ca="1">IF(AND($G2516,NOT(ISTEXT($G2515)),ISNUMBER(Poczatek),ISNUMBER(Koniec_Projekt)),IFERROR(IF($D2515=LataProjekcji,$F2515,IF($D2515&lt;LataProjekcji,IF((SUM($K2515:N2515)+12)&lt;$D2518,12,$D2518-SUM($K2515:N2515)),0)),0),0)</f>
        <v>0</v>
      </c>
      <c r="P2515" s="5">
        <f ca="1">IF(AND($G2516,NOT(ISTEXT($G2515)),ISNUMBER(Poczatek),ISNUMBER(Koniec_Projekt)),IFERROR(IF($D2515=LataProjekcji,$F2515,IF($D2515&lt;LataProjekcji,IF((SUM($K2515:O2515)+12)&lt;$D2518,12,$D2518-SUM($K2515:O2515)),0)),0),0)</f>
        <v>0</v>
      </c>
      <c r="Q2515" s="5">
        <f ca="1">IF(AND($G2516,NOT(ISTEXT($G2515)),ISNUMBER(Poczatek),ISNUMBER(Koniec_Projekt)),IFERROR(IF($D2515=LataProjekcji,$F2515,IF($D2515&lt;LataProjekcji,IF((SUM($K2515:P2515)+12)&lt;$D2518,12,$D2518-SUM($K2515:P2515)),0)),0),0)</f>
        <v>0</v>
      </c>
      <c r="R2515" s="5">
        <f ca="1">IF(AND($G2516,NOT(ISTEXT($G2515)),ISNUMBER(Poczatek),ISNUMBER(Koniec_Projekt)),IFERROR(IF($D2515=LataProjekcji,$F2515,IF($D2515&lt;LataProjekcji,IF((SUM($K2515:Q2515)+12)&lt;$D2518,12,$D2518-SUM($K2515:Q2515)),0)),0),0)</f>
        <v>0</v>
      </c>
      <c r="S2515" s="5">
        <f ca="1">IF(AND($G2516,NOT(ISTEXT($G2515)),ISNUMBER(Poczatek),ISNUMBER(Koniec_Projekt)),IFERROR(IF($D2515=LataProjekcji,$F2515,IF($D2515&lt;LataProjekcji,IF((SUM($K2515:R2515)+12)&lt;$D2518,12,$D2518-SUM($K2515:R2515)),0)),0),0)</f>
        <v>0</v>
      </c>
      <c r="T2515" s="5">
        <f ca="1">IF(AND($G2516,NOT(ISTEXT($G2515)),ISNUMBER(Poczatek),ISNUMBER(Koniec_Projekt)),IFERROR(IF($D2515=LataProjekcji,$F2515,IF($D2515&lt;LataProjekcji,IF((SUM($K2515:S2515)+12)&lt;$D2518,12,$D2518-SUM($K2515:S2515)),0)),0),0)</f>
        <v>0</v>
      </c>
      <c r="U2515" s="5">
        <f ca="1">IF(AND($G2516,NOT(ISTEXT($G2515)),ISNUMBER(Poczatek),ISNUMBER(Koniec_Projekt)),IFERROR(IF($D2515=LataProjekcji,$F2515,IF($D2515&lt;LataProjekcji,IF((SUM($K2515:T2515)+12)&lt;$D2518,12,$D2518-SUM($K2515:T2515)),0)),0),0)</f>
        <v>0</v>
      </c>
      <c r="V2515" s="5">
        <f ca="1">IF(AND($G2516,NOT(ISTEXT($G2515)),ISNUMBER(Poczatek),ISNUMBER(Koniec_Projekt)),IFERROR(IF($D2515=LataProjekcji,$F2515,IF($D2515&lt;LataProjekcji,IF((SUM($K2515:U2515)+12)&lt;$D2518,12,$D2518-SUM($K2515:U2515)),0)),0),0)</f>
        <v>0</v>
      </c>
      <c r="W2515" s="5">
        <f ca="1">IF(AND($G2516,NOT(ISTEXT($G2515)),ISNUMBER(Poczatek),ISNUMBER(Koniec_Projekt)),IFERROR(IF($D2515=LataProjekcji,$F2515,IF($D2515&lt;LataProjekcji,IF((SUM($K2515:V2515)+12)&lt;$D2518,12,$D2518-SUM($K2515:V2515)),0)),0),0)</f>
        <v>0</v>
      </c>
      <c r="X2515" s="5">
        <f ca="1">IF(AND($G2516,NOT(ISTEXT($G2515)),ISNUMBER(Poczatek),ISNUMBER(Koniec_Projekt)),IFERROR(IF($D2515=LataProjekcji,$F2515,IF($D2515&lt;LataProjekcji,IF((SUM($K2515:W2515)+12)&lt;$D2518,12,$D2518-SUM($K2515:W2515)),0)),0),0)</f>
        <v>0</v>
      </c>
      <c r="Y2515" s="5">
        <f ca="1">IF(AND($G2516,NOT(ISTEXT($G2515)),ISNUMBER(Poczatek),ISNUMBER(Koniec_Projekt)),IFERROR(IF($D2515=LataProjekcji,$F2515,IF($D2515&lt;LataProjekcji,IF((SUM($K2515:X2515)+12)&lt;$D2518,12,$D2518-SUM($K2515:X2515)),0)),0),0)</f>
        <v>0</v>
      </c>
      <c r="Z2515" s="5">
        <f ca="1">IF(AND($G2516,NOT(ISTEXT($G2515)),ISNUMBER(Poczatek),ISNUMBER(Koniec_Projekt)),IFERROR(IF($D2515=LataProjekcji,$F2515,IF($D2515&lt;LataProjekcji,IF((SUM($K2515:Y2515)+12)&lt;$D2518,12,$D2518-SUM($K2515:Y2515)),0)),0),0)</f>
        <v>0</v>
      </c>
      <c r="AA2515" s="5">
        <f ca="1">IF(AND($G2516,NOT(ISTEXT($G2515)),ISNUMBER(Poczatek),ISNUMBER(Koniec_Projekt)),IFERROR(IF($D2515=LataProjekcji,$F2515,IF($D2515&lt;LataProjekcji,IF((SUM($K2515:Z2515)+12)&lt;$D2518,12,$D2518-SUM($K2515:Z2515)),0)),0),0)</f>
        <v>0</v>
      </c>
      <c r="AB2515" s="5">
        <f ca="1">IF(AND($G2516,NOT(ISTEXT($G2515)),ISNUMBER(Poczatek),ISNUMBER(Koniec_Projekt)),IFERROR(IF($D2515=LataProjekcji,$F2515,IF($D2515&lt;LataProjekcji,IF((SUM($K2515:AA2515)+12)&lt;$D2518,12,$D2518-SUM($K2515:AA2515)),0)),0),0)</f>
        <v>0</v>
      </c>
      <c r="AC2515" s="5">
        <f ca="1">IF(AND($G2516,NOT(ISTEXT($G2515)),ISNUMBER(Poczatek),ISNUMBER(Koniec_Projekt)),IFERROR(IF($D2515=LataProjekcji,$F2515,IF($D2515&lt;LataProjekcji,IF((SUM($K2515:AB2515)+12)&lt;$D2518,12,$D2518-SUM($K2515:AB2515)),0)),0),0)</f>
        <v>0</v>
      </c>
      <c r="AD2515" s="5">
        <f ca="1">IF(AND($G2516,NOT(ISTEXT($G2515)),ISNUMBER(Poczatek),ISNUMBER(Koniec_Projekt)),IFERROR(IF($D2515=LataProjekcji,$F2515,IF($D2515&lt;LataProjekcji,IF((SUM($K2515:AC2515)+12)&lt;$D2518,12,$D2518-SUM($K2515:AC2515)),0)),0),0)</f>
        <v>0</v>
      </c>
      <c r="AE2515" s="5">
        <f ca="1">IF(AND($G2516,NOT(ISTEXT($G2515)),ISNUMBER(Poczatek),ISNUMBER(Koniec_Projekt)),IFERROR(IF($D2515=LataProjekcji,$F2515,IF($D2515&lt;LataProjekcji,IF((SUM($K2515:AD2515)+12)&lt;$D2518,12,$D2518-SUM($K2515:AD2515)),0)),0),0)</f>
        <v>0</v>
      </c>
    </row>
    <row r="2516" spans="1:31" hidden="1">
      <c r="B2516" s="526" t="s">
        <v>754</v>
      </c>
      <c r="D2516" s="5">
        <f ca="1">D1323</f>
        <v>0</v>
      </c>
      <c r="E2516" s="454">
        <f ca="1">E1323</f>
        <v>0</v>
      </c>
      <c r="F2516" s="454">
        <f ca="1">F1323</f>
        <v>0</v>
      </c>
      <c r="G2516" s="258" t="b">
        <f ca="1">NOT(ISBLANK(OFFSET($C$195,$D2514,0)))</f>
        <v>0</v>
      </c>
      <c r="H2516" s="538" t="b">
        <f ca="1">SUM(K2516:AE2516)=E2518</f>
        <v>1</v>
      </c>
      <c r="I2516" s="1" t="s">
        <v>750</v>
      </c>
      <c r="K2516" s="537">
        <f ca="1">IF(AND($G2516,NOT(ISTEXT($G2515)),ISNUMBER(Poczatek),ISNUMBER(Koniec_Projekt)),IFERROR(IF($D2515=LataProjekcji,IF($F2515&gt;$E2518,$E2518,$F2515),IF($D2518&gt;=$E2518,(IF($D2515&lt;LataProjekcji,IF((SUM(J2516:$K2516)+12)&lt;$E2518,12,$E2518-SUM(J2516:$K2516)),0)),(IF($D2515&lt;LataProjekcji,IF((SUM(J2516:$K2516)+12)&lt;$D2518,12,$D2518-SUM(J2516:$K2516)),0)))),0),0)</f>
        <v>0</v>
      </c>
      <c r="L2516" s="537">
        <f ca="1">IF(AND($G2516,NOT(ISTEXT($G2515)),ISNUMBER(Poczatek),ISNUMBER(Koniec_Projekt)),IFERROR(IF($D2515=LataProjekcji,IF($F2515&gt;$E2518,$E2518,$F2515),IF($D2518&gt;=$E2518,(IF($D2515&lt;LataProjekcji,IF((SUM($K2516:K2516)+12)&lt;$E2518,12,$E2518-SUM($K2516:K2516)),0)),(IF($D2515&lt;LataProjekcji,IF((SUM($K2516:K2516)+12)&lt;$D2518,12,$D2518-SUM($K2516:K2516)),0)))),0),0)</f>
        <v>0</v>
      </c>
      <c r="M2516" s="537">
        <f ca="1">IF(AND($G2516,NOT(ISTEXT($G2515)),ISNUMBER(Poczatek),ISNUMBER(Koniec_Projekt)),IFERROR(IF($D2515=LataProjekcji,IF($F2515&gt;$E2518,$E2518,$F2515),IF($D2518&gt;=$E2518,(IF($D2515&lt;LataProjekcji,IF((SUM($K2516:L2516)+12)&lt;$E2518,12,$E2518-SUM($K2516:L2516)),0)),(IF($D2515&lt;LataProjekcji,IF((SUM($K2516:L2516)+12)&lt;$D2518,12,$D2518-SUM($K2516:L2516)),0)))),0),0)</f>
        <v>0</v>
      </c>
      <c r="N2516" s="537">
        <f ca="1">IF(AND($G2516,NOT(ISTEXT($G2515)),ISNUMBER(Poczatek),ISNUMBER(Koniec_Projekt)),IFERROR(IF($D2515=LataProjekcji,IF($F2515&gt;$E2518,$E2518,$F2515),IF($D2518&gt;=$E2518,(IF($D2515&lt;LataProjekcji,IF((SUM($K2516:M2516)+12)&lt;$E2518,12,$E2518-SUM($K2516:M2516)),0)),(IF($D2515&lt;LataProjekcji,IF((SUM($K2516:M2516)+12)&lt;$D2518,12,$D2518-SUM($K2516:M2516)),0)))),0),0)</f>
        <v>0</v>
      </c>
      <c r="O2516" s="537">
        <f ca="1">IF(AND($G2516,NOT(ISTEXT($G2515)),ISNUMBER(Poczatek),ISNUMBER(Koniec_Projekt)),IFERROR(IF($D2515=LataProjekcji,IF($F2515&gt;$E2518,$E2518,$F2515),IF($D2518&gt;=$E2518,(IF($D2515&lt;LataProjekcji,IF((SUM($K2516:N2516)+12)&lt;$E2518,12,$E2518-SUM($K2516:N2516)),0)),(IF($D2515&lt;LataProjekcji,IF((SUM($K2516:N2516)+12)&lt;$D2518,12,$D2518-SUM($K2516:N2516)),0)))),0),0)</f>
        <v>0</v>
      </c>
      <c r="P2516" s="537">
        <f ca="1">IF(AND($G2516,NOT(ISTEXT($G2515)),ISNUMBER(Poczatek),ISNUMBER(Koniec_Projekt)),IFERROR(IF($D2515=LataProjekcji,IF($F2515&gt;$E2518,$E2518,$F2515),IF($D2518&gt;=$E2518,(IF($D2515&lt;LataProjekcji,IF((SUM($K2516:O2516)+12)&lt;$E2518,12,$E2518-SUM($K2516:O2516)),0)),(IF($D2515&lt;LataProjekcji,IF((SUM($K2516:O2516)+12)&lt;$D2518,12,$D2518-SUM($K2516:O2516)),0)))),0),0)</f>
        <v>0</v>
      </c>
      <c r="Q2516" s="537">
        <f ca="1">IF(AND($G2516,NOT(ISTEXT($G2515)),ISNUMBER(Poczatek),ISNUMBER(Koniec_Projekt)),IFERROR(IF($D2515=LataProjekcji,IF($F2515&gt;$E2518,$E2518,$F2515),IF($D2518&gt;=$E2518,(IF($D2515&lt;LataProjekcji,IF((SUM($K2516:P2516)+12)&lt;$E2518,12,$E2518-SUM($K2516:P2516)),0)),(IF($D2515&lt;LataProjekcji,IF((SUM($K2516:P2516)+12)&lt;$D2518,12,$D2518-SUM($K2516:P2516)),0)))),0),0)</f>
        <v>0</v>
      </c>
      <c r="R2516" s="537">
        <f ca="1">IF(AND($G2516,NOT(ISTEXT($G2515)),ISNUMBER(Poczatek),ISNUMBER(Koniec_Projekt)),IFERROR(IF($D2515=LataProjekcji,IF($F2515&gt;$E2518,$E2518,$F2515),IF($D2518&gt;=$E2518,(IF($D2515&lt;LataProjekcji,IF((SUM($K2516:Q2516)+12)&lt;$E2518,12,$E2518-SUM($K2516:Q2516)),0)),(IF($D2515&lt;LataProjekcji,IF((SUM($K2516:Q2516)+12)&lt;$D2518,12,$D2518-SUM($K2516:Q2516)),0)))),0),0)</f>
        <v>0</v>
      </c>
      <c r="S2516" s="537">
        <f ca="1">IF(AND($G2516,NOT(ISTEXT($G2515)),ISNUMBER(Poczatek),ISNUMBER(Koniec_Projekt)),IFERROR(IF($D2515=LataProjekcji,IF($F2515&gt;$E2518,$E2518,$F2515),IF($D2518&gt;=$E2518,(IF($D2515&lt;LataProjekcji,IF((SUM($K2516:R2516)+12)&lt;$E2518,12,$E2518-SUM($K2516:R2516)),0)),(IF($D2515&lt;LataProjekcji,IF((SUM($K2516:R2516)+12)&lt;$D2518,12,$D2518-SUM($K2516:R2516)),0)))),0),0)</f>
        <v>0</v>
      </c>
      <c r="T2516" s="537">
        <f ca="1">IF(AND($G2516,NOT(ISTEXT($G2515)),ISNUMBER(Poczatek),ISNUMBER(Koniec_Projekt)),IFERROR(IF($D2515=LataProjekcji,IF($F2515&gt;$E2518,$E2518,$F2515),IF($D2518&gt;=$E2518,(IF($D2515&lt;LataProjekcji,IF((SUM($K2516:S2516)+12)&lt;$E2518,12,$E2518-SUM($K2516:S2516)),0)),(IF($D2515&lt;LataProjekcji,IF((SUM($K2516:S2516)+12)&lt;$D2518,12,$D2518-SUM($K2516:S2516)),0)))),0),0)</f>
        <v>0</v>
      </c>
      <c r="U2516" s="537">
        <f ca="1">IF(AND($G2516,NOT(ISTEXT($G2515)),ISNUMBER(Poczatek),ISNUMBER(Koniec_Projekt)),IFERROR(IF($D2515=LataProjekcji,IF($F2515&gt;$E2518,$E2518,$F2515),IF($D2518&gt;=$E2518,(IF($D2515&lt;LataProjekcji,IF((SUM($K2516:T2516)+12)&lt;$E2518,12,$E2518-SUM($K2516:T2516)),0)),(IF($D2515&lt;LataProjekcji,IF((SUM($K2516:T2516)+12)&lt;$D2518,12,$D2518-SUM($K2516:T2516)),0)))),0),0)</f>
        <v>0</v>
      </c>
      <c r="V2516" s="537">
        <f ca="1">IF(AND($G2516,NOT(ISTEXT($G2515)),ISNUMBER(Poczatek),ISNUMBER(Koniec_Projekt)),IFERROR(IF($D2515=LataProjekcji,IF($F2515&gt;$E2518,$E2518,$F2515),IF($D2518&gt;=$E2518,(IF($D2515&lt;LataProjekcji,IF((SUM($K2516:U2516)+12)&lt;$E2518,12,$E2518-SUM($K2516:U2516)),0)),(IF($D2515&lt;LataProjekcji,IF((SUM($K2516:U2516)+12)&lt;$D2518,12,$D2518-SUM($K2516:U2516)),0)))),0),0)</f>
        <v>0</v>
      </c>
      <c r="W2516" s="537">
        <f ca="1">IF(AND($G2516,NOT(ISTEXT($G2515)),ISNUMBER(Poczatek),ISNUMBER(Koniec_Projekt)),IFERROR(IF($D2515=LataProjekcji,IF($F2515&gt;$E2518,$E2518,$F2515),IF($D2518&gt;=$E2518,(IF($D2515&lt;LataProjekcji,IF((SUM($K2516:V2516)+12)&lt;$E2518,12,$E2518-SUM($K2516:V2516)),0)),(IF($D2515&lt;LataProjekcji,IF((SUM($K2516:V2516)+12)&lt;$D2518,12,$D2518-SUM($K2516:V2516)),0)))),0),0)</f>
        <v>0</v>
      </c>
      <c r="X2516" s="537">
        <f ca="1">IF(AND($G2516,NOT(ISTEXT($G2515)),ISNUMBER(Poczatek),ISNUMBER(Koniec_Projekt)),IFERROR(IF($D2515=LataProjekcji,IF($F2515&gt;$E2518,$E2518,$F2515),IF($D2518&gt;=$E2518,(IF($D2515&lt;LataProjekcji,IF((SUM($K2516:W2516)+12)&lt;$E2518,12,$E2518-SUM($K2516:W2516)),0)),(IF($D2515&lt;LataProjekcji,IF((SUM($K2516:W2516)+12)&lt;$D2518,12,$D2518-SUM($K2516:W2516)),0)))),0),0)</f>
        <v>0</v>
      </c>
      <c r="Y2516" s="537">
        <f ca="1">IF(AND($G2516,NOT(ISTEXT($G2515)),ISNUMBER(Poczatek),ISNUMBER(Koniec_Projekt)),IFERROR(IF($D2515=LataProjekcji,IF($F2515&gt;$E2518,$E2518,$F2515),IF($D2518&gt;=$E2518,(IF($D2515&lt;LataProjekcji,IF((SUM($K2516:X2516)+12)&lt;$E2518,12,$E2518-SUM($K2516:X2516)),0)),(IF($D2515&lt;LataProjekcji,IF((SUM($K2516:X2516)+12)&lt;$D2518,12,$D2518-SUM($K2516:X2516)),0)))),0),0)</f>
        <v>0</v>
      </c>
      <c r="Z2516" s="537">
        <f ca="1">IF(AND($G2516,NOT(ISTEXT($G2515)),ISNUMBER(Poczatek),ISNUMBER(Koniec_Projekt)),IFERROR(IF($D2515=LataProjekcji,IF($F2515&gt;$E2518,$E2518,$F2515),IF($D2518&gt;=$E2518,(IF($D2515&lt;LataProjekcji,IF((SUM($K2516:Y2516)+12)&lt;$E2518,12,$E2518-SUM($K2516:Y2516)),0)),(IF($D2515&lt;LataProjekcji,IF((SUM($K2516:Y2516)+12)&lt;$D2518,12,$D2518-SUM($K2516:Y2516)),0)))),0),0)</f>
        <v>0</v>
      </c>
      <c r="AA2516" s="537">
        <f ca="1">IF(AND($G2516,NOT(ISTEXT($G2515)),ISNUMBER(Poczatek),ISNUMBER(Koniec_Projekt)),IFERROR(IF($D2515=LataProjekcji,IF($F2515&gt;$E2518,$E2518,$F2515),IF($D2518&gt;=$E2518,(IF($D2515&lt;LataProjekcji,IF((SUM($K2516:Z2516)+12)&lt;$E2518,12,$E2518-SUM($K2516:Z2516)),0)),(IF($D2515&lt;LataProjekcji,IF((SUM($K2516:Z2516)+12)&lt;$D2518,12,$D2518-SUM($K2516:Z2516)),0)))),0),0)</f>
        <v>0</v>
      </c>
      <c r="AB2516" s="537">
        <f ca="1">IF(AND($G2516,NOT(ISTEXT($G2515)),ISNUMBER(Poczatek),ISNUMBER(Koniec_Projekt)),IFERROR(IF($D2515=LataProjekcji,IF($F2515&gt;$E2518,$E2518,$F2515),IF($D2518&gt;=$E2518,(IF($D2515&lt;LataProjekcji,IF((SUM($K2516:AA2516)+12)&lt;$E2518,12,$E2518-SUM($K2516:AA2516)),0)),(IF($D2515&lt;LataProjekcji,IF((SUM($K2516:AA2516)+12)&lt;$D2518,12,$D2518-SUM($K2516:AA2516)),0)))),0),0)</f>
        <v>0</v>
      </c>
      <c r="AC2516" s="537">
        <f ca="1">IF(AND($G2516,NOT(ISTEXT($G2515)),ISNUMBER(Poczatek),ISNUMBER(Koniec_Projekt)),IFERROR(IF($D2515=LataProjekcji,IF($F2515&gt;$E2518,$E2518,$F2515),IF($D2518&gt;=$E2518,(IF($D2515&lt;LataProjekcji,IF((SUM($K2516:AB2516)+12)&lt;$E2518,12,$E2518-SUM($K2516:AB2516)),0)),(IF($D2515&lt;LataProjekcji,IF((SUM($K2516:AB2516)+12)&lt;$D2518,12,$D2518-SUM($K2516:AB2516)),0)))),0),0)</f>
        <v>0</v>
      </c>
      <c r="AD2516" s="537">
        <f ca="1">IF(AND($G2516,NOT(ISTEXT($G2515)),ISNUMBER(Poczatek),ISNUMBER(Koniec_Projekt)),IFERROR(IF($D2515=LataProjekcji,IF($F2515&gt;$E2518,$E2518,$F2515),IF($D2518&gt;=$E2518,(IF($D2515&lt;LataProjekcji,IF((SUM($K2516:AC2516)+12)&lt;$E2518,12,$E2518-SUM($K2516:AC2516)),0)),(IF($D2515&lt;LataProjekcji,IF((SUM($K2516:AC2516)+12)&lt;$D2518,12,$D2518-SUM($K2516:AC2516)),0)))),0),0)</f>
        <v>0</v>
      </c>
      <c r="AE2516" s="537">
        <f ca="1">IF(AND($G2516,NOT(ISTEXT($G2515)),ISNUMBER(Poczatek),ISNUMBER(Koniec_Projekt)),IFERROR(IF($D2515=LataProjekcji,IF($F2515&gt;$E2518,$E2518,$F2515),IF($D2518&gt;=$E2518,(IF($D2515&lt;LataProjekcji,IF((SUM($K2516:AD2516)+12)&lt;$E2518,12,$E2518-SUM($K2516:AD2516)),0)),(IF($D2515&lt;LataProjekcji,IF((SUM($K2516:AD2516)+12)&lt;$D2518,12,$D2518-SUM($K2516:AD2516)),0)))),0),0)</f>
        <v>0</v>
      </c>
    </row>
    <row r="2517" spans="1:31" hidden="1">
      <c r="B2517" s="526" t="s">
        <v>753</v>
      </c>
      <c r="D2517" s="454">
        <f ca="1">D1324</f>
        <v>0</v>
      </c>
      <c r="E2517" s="454">
        <f ca="1">IF(D2516&gt;10,ROUND(D2517/12,2),D2517)</f>
        <v>0</v>
      </c>
      <c r="F2517" s="524">
        <f>Koniec_Projekt</f>
        <v>0</v>
      </c>
      <c r="G2517" s="329">
        <f>Miesiac_Koniec_Projekt</f>
        <v>0</v>
      </c>
      <c r="H2517" s="538" t="b">
        <f ca="1">SUM(K2517:AE2517)=D2516</f>
        <v>1</v>
      </c>
      <c r="I2517" s="1" t="s">
        <v>713</v>
      </c>
      <c r="K2517" s="256">
        <f ca="1">IF(AND($G2516,NOT(ISTEXT($G2515)),ISNUMBER(Poczatek),ISNUMBER(Koniec_Projekt)),IFERROR(IF(LataProjekcji=$F2518,ROUND($D2516,0),ROUND(K2515*$E2517,0)),0),0)</f>
        <v>0</v>
      </c>
      <c r="L2517" s="5">
        <f ca="1">IF(AND($G2516,NOT(ISTEXT($G2515)),ISNUMBER(Poczatek),ISNUMBER(Koniec_Projekt)),IFERROR(IF(LataProjekcji=$F2518,ROUND($D2516-SUM(K2517:$K2517),0),ROUND(L2515*$E2517,0)),0),0)</f>
        <v>0</v>
      </c>
      <c r="M2517" s="5">
        <f ca="1">IF(AND($G2516,NOT(ISTEXT($G2515)),ISNUMBER(Poczatek),ISNUMBER(Koniec_Projekt)),IFERROR(IF(LataProjekcji=$F2518,ROUND($D2516-SUM($K2517:L2517),0),ROUND(M2515*$E2517,0)),0),0)</f>
        <v>0</v>
      </c>
      <c r="N2517" s="5">
        <f ca="1">IF(AND($G2516,NOT(ISTEXT($G2515)),ISNUMBER(Poczatek),ISNUMBER(Koniec_Projekt)),IFERROR(IF(LataProjekcji=$F2518,ROUND($D2516-SUM($K2517:M2517),0),ROUND(N2515*$E2517,0)),0),0)</f>
        <v>0</v>
      </c>
      <c r="O2517" s="5">
        <f ca="1">IF(AND($G2516,NOT(ISTEXT($G2515)),ISNUMBER(Poczatek),ISNUMBER(Koniec_Projekt)),IFERROR(IF(LataProjekcji=$F2518,ROUND($D2516-SUM($K2517:N2517),0),ROUND(O2515*$E2517,0)),0),0)</f>
        <v>0</v>
      </c>
      <c r="P2517" s="5">
        <f ca="1">IF(AND($G2516,NOT(ISTEXT($G2515)),ISNUMBER(Poczatek),ISNUMBER(Koniec_Projekt)),IFERROR(IF(LataProjekcji=$F2518,ROUND($D2516-SUM($K2517:O2517),0),ROUND(P2515*$E2517,0)),0),0)</f>
        <v>0</v>
      </c>
      <c r="Q2517" s="5">
        <f ca="1">IF(AND($G2516,NOT(ISTEXT($G2515)),ISNUMBER(Poczatek),ISNUMBER(Koniec_Projekt)),IFERROR(IF(LataProjekcji=$F2518,ROUND($D2516-SUM($K2517:P2517),0),ROUND(Q2515*$E2517,0)),0),0)</f>
        <v>0</v>
      </c>
      <c r="R2517" s="5">
        <f ca="1">IF(AND($G2516,NOT(ISTEXT($G2515)),ISNUMBER(Poczatek),ISNUMBER(Koniec_Projekt)),IFERROR(IF(LataProjekcji=$F2518,ROUND($D2516-SUM($K2517:Q2517),0),ROUND(R2515*$E2517,0)),0),0)</f>
        <v>0</v>
      </c>
      <c r="S2517" s="5">
        <f ca="1">IF(AND($G2516,NOT(ISTEXT($G2515)),ISNUMBER(Poczatek),ISNUMBER(Koniec_Projekt)),IFERROR(IF(LataProjekcji=$F2518,ROUND($D2516-SUM($K2517:R2517),0),ROUND(S2515*$E2517,0)),0),0)</f>
        <v>0</v>
      </c>
      <c r="T2517" s="5">
        <f ca="1">IF(AND($G2516,NOT(ISTEXT($G2515)),ISNUMBER(Poczatek),ISNUMBER(Koniec_Projekt)),IFERROR(IF(LataProjekcji=$F2518,ROUND($D2516-SUM($K2517:S2517),0),ROUND(T2515*$E2517,0)),0),0)</f>
        <v>0</v>
      </c>
      <c r="U2517" s="5">
        <f ca="1">IF(AND($G2516,NOT(ISTEXT($G2515)),ISNUMBER(Poczatek),ISNUMBER(Koniec_Projekt)),IFERROR(IF(LataProjekcji=$F2518,ROUND($D2516-SUM($K2517:T2517),0),ROUND(U2515*$E2517,0)),0),0)</f>
        <v>0</v>
      </c>
      <c r="V2517" s="5">
        <f ca="1">IF(AND($G2516,NOT(ISTEXT($G2515)),ISNUMBER(Poczatek),ISNUMBER(Koniec_Projekt)),IFERROR(IF(LataProjekcji=$F2518,ROUND($D2516-SUM($K2517:U2517),0),ROUND(V2515*$E2517,0)),0),0)</f>
        <v>0</v>
      </c>
      <c r="W2517" s="5">
        <f ca="1">IF(AND($G2516,NOT(ISTEXT($G2515)),ISNUMBER(Poczatek),ISNUMBER(Koniec_Projekt)),IFERROR(IF(LataProjekcji=$F2518,ROUND($D2516-SUM($K2517:V2517),0),ROUND(W2515*$E2517,0)),0),0)</f>
        <v>0</v>
      </c>
      <c r="X2517" s="5">
        <f ca="1">IF(AND($G2516,NOT(ISTEXT($G2515)),ISNUMBER(Poczatek),ISNUMBER(Koniec_Projekt)),IFERROR(IF(LataProjekcji=$F2518,ROUND($D2516-SUM($K2517:W2517),0),ROUND(X2515*$E2517,0)),0),0)</f>
        <v>0</v>
      </c>
      <c r="Y2517" s="5">
        <f ca="1">IF(AND($G2516,NOT(ISTEXT($G2515)),ISNUMBER(Poczatek),ISNUMBER(Koniec_Projekt)),IFERROR(IF(LataProjekcji=$F2518,ROUND($D2516-SUM($K2517:X2517),0),ROUND(Y2515*$E2517,0)),0),0)</f>
        <v>0</v>
      </c>
      <c r="Z2517" s="5">
        <f ca="1">IF(AND($G2516,NOT(ISTEXT($G2515)),ISNUMBER(Poczatek),ISNUMBER(Koniec_Projekt)),IFERROR(IF(LataProjekcji=$F2518,ROUND($D2516-SUM($K2517:Y2517),0),ROUND(Z2515*$E2517,0)),0),0)</f>
        <v>0</v>
      </c>
      <c r="AA2517" s="5">
        <f ca="1">IF(AND($G2516,NOT(ISTEXT($G2515)),ISNUMBER(Poczatek),ISNUMBER(Koniec_Projekt)),IFERROR(IF(LataProjekcji=$F2518,ROUND($D2516-SUM($K2517:Z2517),0),ROUND(AA2515*$E2517,0)),0),0)</f>
        <v>0</v>
      </c>
      <c r="AB2517" s="5">
        <f ca="1">IF(AND($G2516,NOT(ISTEXT($G2515)),ISNUMBER(Poczatek),ISNUMBER(Koniec_Projekt)),IFERROR(IF(LataProjekcji=$F2518,ROUND($D2516-SUM($K2517:AA2517),0),ROUND(AB2515*$E2517,0)),0),0)</f>
        <v>0</v>
      </c>
      <c r="AC2517" s="5">
        <f ca="1">IF(AND($G2516,NOT(ISTEXT($G2515)),ISNUMBER(Poczatek),ISNUMBER(Koniec_Projekt)),IFERROR(IF(LataProjekcji=$F2518,ROUND($D2516-SUM($K2517:AB2517),0),ROUND(AC2515*$E2517,0)),0),0)</f>
        <v>0</v>
      </c>
      <c r="AD2517" s="5">
        <f ca="1">IF(AND($G2516,NOT(ISTEXT($G2515)),ISNUMBER(Poczatek),ISNUMBER(Koniec_Projekt)),IFERROR(IF(LataProjekcji=$F2518,ROUND($D2516-SUM($K2517:AC2517),0),ROUND(AD2515*$E2517,0)),0),0)</f>
        <v>0</v>
      </c>
      <c r="AE2517" s="5">
        <f ca="1">IF(AND($G2516,NOT(ISTEXT($G2515)),ISNUMBER(Poczatek),ISNUMBER(Koniec_Projekt)),IFERROR(IF(LataProjekcji=$F2518,ROUND($D2516-SUM($K2517:AD2517),0),ROUND(AE2515*$E2517,0)),0),0)</f>
        <v>0</v>
      </c>
    </row>
    <row r="2518" spans="1:31" hidden="1">
      <c r="B2518" s="526" t="s">
        <v>751</v>
      </c>
      <c r="D2518" s="1">
        <f ca="1">IFERROR(ROUNDUP(D2516/E2517,0),0)</f>
        <v>0</v>
      </c>
      <c r="E2518" s="1">
        <f ca="1">IF(D2518=0,0,DATEDIF(DATE(D2515,E2515,1),DATE(F2517,G2517,1),"m"))</f>
        <v>0</v>
      </c>
      <c r="F2518" s="1" t="str">
        <f ca="1">IFERROR(YEAR(G2515),"brak daty")</f>
        <v>brak daty</v>
      </c>
      <c r="G2518" s="1" t="str">
        <f ca="1">IFERROR(MONTH(G2515),"brak daty")</f>
        <v>brak daty</v>
      </c>
      <c r="H2518" s="5"/>
      <c r="I2518" s="1" t="s">
        <v>425</v>
      </c>
      <c r="K2518" s="5">
        <f ca="1">IF(AND($G2516,NOT(ISTEXT($G2515)),ISNUMBER(Poczatek),ISNUMBER(Koniec_Projekt)),IFERROR(IF(LataProjekcji=$F2517,IF(AND($G2517=$G2518,$F2517=$F2518),ROUND($D2516-SUM($K2518),0),ROUND(K2516*$E2517,0)),IF(LataProjekcji&gt;$F2517,0,ROUND(K2516*$E2517,0))),0),0)</f>
        <v>0</v>
      </c>
      <c r="L2518" s="5">
        <f ca="1">IF(AND($G2516,NOT(ISTEXT($G2515)),ISNUMBER(Poczatek),ISNUMBER(Koniec_Projekt)),IFERROR(IF(LataProjekcji=$F2517,IF(AND($G2517=$G2518,$F2517=$F2518),ROUND($D2516-SUM($K2518:K2518),0),ROUND(L2516*$E2517,0)),IF(LataProjekcji&gt;$F2517,0,ROUND(L2516*$E2517,0))),0),0)</f>
        <v>0</v>
      </c>
      <c r="M2518" s="5">
        <f ca="1">IF(AND($G2516,NOT(ISTEXT($G2515)),ISNUMBER(Poczatek),ISNUMBER(Koniec_Projekt)),IFERROR(IF(LataProjekcji=$F2517,IF(AND($G2517=$G2518,$F2517=$F2518),ROUND($D2516-SUM($K2518:L2518),0),ROUND(M2516*$E2517,0)),IF(LataProjekcji&gt;$F2517,0,ROUND(M2516*$E2517,0))),0),0)</f>
        <v>0</v>
      </c>
      <c r="N2518" s="5">
        <f ca="1">IF(AND($G2516,NOT(ISTEXT($G2515)),ISNUMBER(Poczatek),ISNUMBER(Koniec_Projekt)),IFERROR(IF(LataProjekcji=$F2517,IF(AND($G2517=$G2518,$F2517=$F2518),ROUND($D2516-SUM($K2518:M2518),0),ROUND(N2516*$E2517,0)),IF(LataProjekcji&gt;$F2517,0,ROUND(N2516*$E2517,0))),0),0)</f>
        <v>0</v>
      </c>
      <c r="O2518" s="5">
        <f ca="1">IF(AND($G2516,NOT(ISTEXT($G2515)),ISNUMBER(Poczatek),ISNUMBER(Koniec_Projekt)),IFERROR(IF(LataProjekcji=$F2517,IF(AND($G2517=$G2518,$F2517=$F2518),ROUND($D2516-SUM($K2518:N2518),0),ROUND(O2516*$E2517,0)),IF(LataProjekcji&gt;$F2517,0,ROUND(O2516*$E2517,0))),0),0)</f>
        <v>0</v>
      </c>
      <c r="P2518" s="5">
        <f ca="1">IF(AND($G2516,NOT(ISTEXT($G2515)),ISNUMBER(Poczatek),ISNUMBER(Koniec_Projekt)),IFERROR(IF(LataProjekcji=$F2517,IF(AND($G2517=$G2518,$F2517=$F2518),ROUND($D2516-SUM($K2518:O2518),0),ROUND(P2516*$E2517,0)),IF(LataProjekcji&gt;$F2517,0,ROUND(P2516*$E2517,0))),0),0)</f>
        <v>0</v>
      </c>
      <c r="Q2518" s="5">
        <f ca="1">IF(AND($G2516,NOT(ISTEXT($G2515)),ISNUMBER(Poczatek),ISNUMBER(Koniec_Projekt)),IFERROR(IF(LataProjekcji=$F2517,IF(AND($G2517=$G2518,$F2517=$F2518),ROUND($D2516-SUM($K2518:P2518),0),ROUND(Q2516*$E2517,0)),IF(LataProjekcji&gt;$F2517,0,ROUND(Q2516*$E2517,0))),0),0)</f>
        <v>0</v>
      </c>
      <c r="R2518" s="5">
        <f ca="1">IF(AND($G2516,NOT(ISTEXT($G2515)),ISNUMBER(Poczatek),ISNUMBER(Koniec_Projekt)),IFERROR(IF(LataProjekcji=$F2517,IF(AND($G2517=$G2518,$F2517=$F2518),ROUND($D2516-SUM($K2518:Q2518),0),ROUND(R2516*$E2517,0)),IF(LataProjekcji&gt;$F2517,0,ROUND(R2516*$E2517,0))),0),0)</f>
        <v>0</v>
      </c>
      <c r="S2518" s="5">
        <f ca="1">IF(AND($G2516,NOT(ISTEXT($G2515)),ISNUMBER(Poczatek),ISNUMBER(Koniec_Projekt)),IFERROR(IF(LataProjekcji=$F2517,IF(AND($G2517=$G2518,$F2517=$F2518),ROUND($D2516-SUM($K2518:R2518),0),ROUND(S2516*$E2517,0)),IF(LataProjekcji&gt;$F2517,0,ROUND(S2516*$E2517,0))),0),0)</f>
        <v>0</v>
      </c>
      <c r="T2518" s="5">
        <f ca="1">IF(AND($G2516,NOT(ISTEXT($G2515)),ISNUMBER(Poczatek),ISNUMBER(Koniec_Projekt)),IFERROR(IF(LataProjekcji=$F2517,IF(AND($G2517=$G2518,$F2517=$F2518),ROUND($D2516-SUM($K2518:S2518),0),ROUND(T2516*$E2517,0)),IF(LataProjekcji&gt;$F2517,0,ROUND(T2516*$E2517,0))),0),0)</f>
        <v>0</v>
      </c>
      <c r="U2518" s="5">
        <f ca="1">IF(AND($G2516,NOT(ISTEXT($G2515)),ISNUMBER(Poczatek),ISNUMBER(Koniec_Projekt)),IFERROR(IF(LataProjekcji=$F2517,IF(AND($G2517=$G2518,$F2517=$F2518),ROUND($D2516-SUM($K2518:T2518),0),ROUND(U2516*$E2517,0)),IF(LataProjekcji&gt;$F2517,0,ROUND(U2516*$E2517,0))),0),0)</f>
        <v>0</v>
      </c>
      <c r="V2518" s="5">
        <f ca="1">IF(AND($G2516,NOT(ISTEXT($G2515)),ISNUMBER(Poczatek),ISNUMBER(Koniec_Projekt)),IFERROR(IF(LataProjekcji=$F2517,IF(AND($G2517=$G2518,$F2517=$F2518),ROUND($D2516-SUM($K2518:U2518),0),ROUND(V2516*$E2517,0)),IF(LataProjekcji&gt;$F2517,0,ROUND(V2516*$E2517,0))),0),0)</f>
        <v>0</v>
      </c>
      <c r="W2518" s="5">
        <f ca="1">IF(AND($G2516,NOT(ISTEXT($G2515)),ISNUMBER(Poczatek),ISNUMBER(Koniec_Projekt)),IFERROR(IF(LataProjekcji=$F2517,IF(AND($G2517=$G2518,$F2517=$F2518),ROUND($D2516-SUM($K2518:V2518),0),ROUND(W2516*$E2517,0)),IF(LataProjekcji&gt;$F2517,0,ROUND(W2516*$E2517,0))),0),0)</f>
        <v>0</v>
      </c>
      <c r="X2518" s="5">
        <f ca="1">IF(AND($G2516,NOT(ISTEXT($G2515)),ISNUMBER(Poczatek),ISNUMBER(Koniec_Projekt)),IFERROR(IF(LataProjekcji=$F2517,IF(AND($G2517=$G2518,$F2517=$F2518),ROUND($D2516-SUM($K2518:W2518),0),ROUND(X2516*$E2517,0)),IF(LataProjekcji&gt;$F2517,0,ROUND(X2516*$E2517,0))),0),0)</f>
        <v>0</v>
      </c>
      <c r="Y2518" s="5">
        <f ca="1">IF(AND($G2516,NOT(ISTEXT($G2515)),ISNUMBER(Poczatek),ISNUMBER(Koniec_Projekt)),IFERROR(IF(LataProjekcji=$F2517,IF(AND($G2517=$G2518,$F2517=$F2518),ROUND($D2516-SUM($K2518:X2518),0),ROUND(Y2516*$E2517,0)),IF(LataProjekcji&gt;$F2517,0,ROUND(Y2516*$E2517,0))),0),0)</f>
        <v>0</v>
      </c>
      <c r="Z2518" s="5">
        <f ca="1">IF(AND($G2516,NOT(ISTEXT($G2515)),ISNUMBER(Poczatek),ISNUMBER(Koniec_Projekt)),IFERROR(IF(LataProjekcji=$F2517,IF(AND($G2517=$G2518,$F2517=$F2518),ROUND($D2516-SUM($K2518:Y2518),0),ROUND(Z2516*$E2517,0)),IF(LataProjekcji&gt;$F2517,0,ROUND(Z2516*$E2517,0))),0),0)</f>
        <v>0</v>
      </c>
      <c r="AA2518" s="5">
        <f ca="1">IF(AND($G2516,NOT(ISTEXT($G2515)),ISNUMBER(Poczatek),ISNUMBER(Koniec_Projekt)),IFERROR(IF(LataProjekcji=$F2517,IF(AND($G2517=$G2518,$F2517=$F2518),ROUND($D2516-SUM($K2518:Z2518),0),ROUND(AA2516*$E2517,0)),IF(LataProjekcji&gt;$F2517,0,ROUND(AA2516*$E2517,0))),0),0)</f>
        <v>0</v>
      </c>
      <c r="AB2518" s="5">
        <f ca="1">IF(AND($G2516,NOT(ISTEXT($G2515)),ISNUMBER(Poczatek),ISNUMBER(Koniec_Projekt)),IFERROR(IF(LataProjekcji=$F2517,IF(AND($G2517=$G2518,$F2517=$F2518),ROUND($D2516-SUM($K2518:AA2518),0),ROUND(AB2516*$E2517,0)),IF(LataProjekcji&gt;$F2517,0,ROUND(AB2516*$E2517,0))),0),0)</f>
        <v>0</v>
      </c>
      <c r="AC2518" s="5">
        <f ca="1">IF(AND($G2516,NOT(ISTEXT($G2515)),ISNUMBER(Poczatek),ISNUMBER(Koniec_Projekt)),IFERROR(IF(LataProjekcji=$F2517,IF(AND($G2517=$G2518,$F2517=$F2518),ROUND($D2516-SUM($K2518:AB2518),0),ROUND(AC2516*$E2517,0)),IF(LataProjekcji&gt;$F2517,0,ROUND(AC2516*$E2517,0))),0),0)</f>
        <v>0</v>
      </c>
      <c r="AD2518" s="5">
        <f ca="1">IF(AND($G2516,NOT(ISTEXT($G2515)),ISNUMBER(Poczatek),ISNUMBER(Koniec_Projekt)),IFERROR(IF(LataProjekcji=$F2517,IF(AND($G2517=$G2518,$F2517=$F2518),ROUND($D2516-SUM($K2518:AC2518),0),ROUND(AD2516*$E2517,0)),IF(LataProjekcji&gt;$F2517,0,ROUND(AD2516*$E2517,0))),0),0)</f>
        <v>0</v>
      </c>
      <c r="AE2518" s="5">
        <f ca="1">IF(AND($G2516,NOT(ISTEXT($G2515)),ISNUMBER(Poczatek),ISNUMBER(Koniec_Projekt)),IFERROR(IF(LataProjekcji=$F2517,IF(AND($G2517=$G2518,$F2517=$F2518),ROUND($D2516-SUM($K2518:AD2518),0),ROUND(AE2516*$E2517,0)),IF(LataProjekcji&gt;$F2517,0,ROUND(AE2516*$E2517,0))),0),0)</f>
        <v>0</v>
      </c>
    </row>
    <row r="2519" spans="1:31" ht="12.5" hidden="1" thickBot="1">
      <c r="B2519" s="527" t="s">
        <v>865</v>
      </c>
      <c r="C2519" s="528"/>
      <c r="D2519" s="529">
        <f ca="1">IF(D2516&gt;10,ROUND((D2518-1)*E2517,0),E2517)</f>
        <v>0</v>
      </c>
      <c r="E2519" s="529">
        <f ca="1">D2516-D2519</f>
        <v>0</v>
      </c>
      <c r="F2519" s="528"/>
      <c r="G2519" s="669">
        <f ca="1">OFFSET($C$195,$D2514,0)</f>
        <v>0</v>
      </c>
      <c r="H2519" s="528"/>
      <c r="I2519" s="528"/>
      <c r="J2519" s="528"/>
      <c r="K2519" s="528"/>
      <c r="L2519" s="528"/>
      <c r="M2519" s="528"/>
      <c r="N2519" s="528"/>
      <c r="O2519" s="528"/>
      <c r="P2519" s="528"/>
      <c r="Q2519" s="528"/>
      <c r="R2519" s="528"/>
      <c r="S2519" s="528"/>
      <c r="T2519" s="528"/>
      <c r="U2519" s="528"/>
      <c r="V2519" s="528"/>
      <c r="W2519" s="528"/>
      <c r="X2519" s="528"/>
      <c r="Y2519" s="528"/>
      <c r="Z2519" s="528"/>
      <c r="AA2519" s="528"/>
      <c r="AB2519" s="528"/>
      <c r="AC2519" s="528"/>
      <c r="AD2519" s="528"/>
      <c r="AE2519" s="528"/>
    </row>
    <row r="2520" spans="1:31" ht="12.5" hidden="1" thickTop="1"/>
    <row r="2522" spans="1:31" hidden="1">
      <c r="A2522" s="532"/>
      <c r="B2522" s="7" t="str">
        <f>"Grupa ST: "&amp;B1333</f>
        <v>Grupa ST: INNE WARTOŚCI NIEMATERIALNE I PRAWNE</v>
      </c>
      <c r="D2522" s="673">
        <v>269</v>
      </c>
      <c r="E2522" s="674" t="s">
        <v>866</v>
      </c>
    </row>
    <row r="2523" spans="1:31" ht="12.5" hidden="1" thickBot="1">
      <c r="B2523" s="530" t="str">
        <f ca="1">"nazwa ST: "&amp;B1334</f>
        <v>nazwa ST: 0</v>
      </c>
      <c r="C2523" s="530"/>
      <c r="D2523" s="531">
        <f>D1334</f>
        <v>0</v>
      </c>
      <c r="E2523" s="530"/>
      <c r="F2523" s="530"/>
      <c r="G2523" s="530"/>
      <c r="H2523" s="530"/>
      <c r="I2523" s="530"/>
      <c r="J2523" s="530"/>
      <c r="K2523" s="539" t="str">
        <f t="shared" ref="K2523:AE2523" si="3158">LataProjekcji</f>
        <v>Uzupełnij dane</v>
      </c>
      <c r="L2523" s="539" t="str">
        <f t="shared" si="3158"/>
        <v/>
      </c>
      <c r="M2523" s="539" t="str">
        <f t="shared" si="3158"/>
        <v/>
      </c>
      <c r="N2523" s="539" t="str">
        <f t="shared" si="3158"/>
        <v/>
      </c>
      <c r="O2523" s="539" t="str">
        <f t="shared" si="3158"/>
        <v/>
      </c>
      <c r="P2523" s="539" t="str">
        <f t="shared" si="3158"/>
        <v/>
      </c>
      <c r="Q2523" s="539" t="str">
        <f t="shared" si="3158"/>
        <v/>
      </c>
      <c r="R2523" s="539" t="str">
        <f t="shared" si="3158"/>
        <v/>
      </c>
      <c r="S2523" s="539" t="str">
        <f t="shared" si="3158"/>
        <v/>
      </c>
      <c r="T2523" s="539" t="str">
        <f t="shared" si="3158"/>
        <v/>
      </c>
      <c r="U2523" s="539" t="str">
        <f t="shared" si="3158"/>
        <v/>
      </c>
      <c r="V2523" s="539" t="str">
        <f t="shared" si="3158"/>
        <v/>
      </c>
      <c r="W2523" s="539" t="str">
        <f t="shared" si="3158"/>
        <v/>
      </c>
      <c r="X2523" s="539" t="str">
        <f t="shared" si="3158"/>
        <v/>
      </c>
      <c r="Y2523" s="539" t="str">
        <f t="shared" si="3158"/>
        <v/>
      </c>
      <c r="Z2523" s="539" t="str">
        <f t="shared" si="3158"/>
        <v/>
      </c>
      <c r="AA2523" s="539" t="str">
        <f t="shared" si="3158"/>
        <v/>
      </c>
      <c r="AB2523" s="539" t="str">
        <f t="shared" si="3158"/>
        <v/>
      </c>
      <c r="AC2523" s="539" t="str">
        <f t="shared" si="3158"/>
        <v/>
      </c>
      <c r="AD2523" s="539" t="str">
        <f t="shared" si="3158"/>
        <v/>
      </c>
      <c r="AE2523" s="539" t="str">
        <f t="shared" si="3158"/>
        <v/>
      </c>
    </row>
    <row r="2524" spans="1:31" hidden="1">
      <c r="B2524" s="526" t="s">
        <v>752</v>
      </c>
      <c r="D2524" s="1">
        <f ca="1">D1335</f>
        <v>1900</v>
      </c>
      <c r="E2524" s="1">
        <f ca="1">E1335</f>
        <v>1</v>
      </c>
      <c r="F2524" s="1">
        <f ca="1">IF(D2525&gt;10,F1335,1)</f>
        <v>1</v>
      </c>
      <c r="G2524" s="525" t="str">
        <f ca="1">IF(ISBLANK(OFFSET($E$269,$D2523,0)),"brak daty",IF(D2525&gt;10,EDATE(OFFSET($E$269,$D2523,0),D2527),DATE(D2524,E2524,1)))</f>
        <v>brak daty</v>
      </c>
      <c r="H2524" s="538" t="b">
        <f ca="1">SUM(K2524:AE2524)=D2527</f>
        <v>1</v>
      </c>
      <c r="I2524" s="1" t="s">
        <v>749</v>
      </c>
      <c r="K2524" s="5">
        <f ca="1">IF(AND($G2525,NOT(ISTEXT($G2524)),ISNUMBER(Poczatek),ISNUMBER(Koniec_Projekt)),IFERROR(IF($D2524=LataProjekcji,$F2524,IF($D2524&lt;LataProjekcji,IF((SUM(K2524)+12)&lt;$D2527,12,$D2527-SUM(K2524)),0)),0),0)</f>
        <v>0</v>
      </c>
      <c r="L2524" s="5">
        <f ca="1">IF(AND($G2525,NOT(ISTEXT($G2524)),ISNUMBER(Poczatek),ISNUMBER(Koniec_Projekt)),IFERROR(IF($D2524=LataProjekcji,$F2524,IF($D2524&lt;LataProjekcji,IF((SUM($K2524:K2524)+12)&lt;$D2527,12,$D2527-SUM($K2524:K2524)),0)),0),0)</f>
        <v>0</v>
      </c>
      <c r="M2524" s="5">
        <f ca="1">IF(AND($G2525,NOT(ISTEXT($G2524)),ISNUMBER(Poczatek),ISNUMBER(Koniec_Projekt)),IFERROR(IF($D2524=LataProjekcji,$F2524,IF($D2524&lt;LataProjekcji,IF((SUM($K2524:L2524)+12)&lt;$D2527,12,$D2527-SUM($K2524:L2524)),0)),0),0)</f>
        <v>0</v>
      </c>
      <c r="N2524" s="5">
        <f ca="1">IF(AND($G2525,NOT(ISTEXT($G2524)),ISNUMBER(Poczatek),ISNUMBER(Koniec_Projekt)),IFERROR(IF($D2524=LataProjekcji,$F2524,IF($D2524&lt;LataProjekcji,IF((SUM($K2524:M2524)+12)&lt;$D2527,12,$D2527-SUM($K2524:M2524)),0)),0),0)</f>
        <v>0</v>
      </c>
      <c r="O2524" s="5">
        <f ca="1">IF(AND($G2525,NOT(ISTEXT($G2524)),ISNUMBER(Poczatek),ISNUMBER(Koniec_Projekt)),IFERROR(IF($D2524=LataProjekcji,$F2524,IF($D2524&lt;LataProjekcji,IF((SUM($K2524:N2524)+12)&lt;$D2527,12,$D2527-SUM($K2524:N2524)),0)),0),0)</f>
        <v>0</v>
      </c>
      <c r="P2524" s="5">
        <f ca="1">IF(AND($G2525,NOT(ISTEXT($G2524)),ISNUMBER(Poczatek),ISNUMBER(Koniec_Projekt)),IFERROR(IF($D2524=LataProjekcji,$F2524,IF($D2524&lt;LataProjekcji,IF((SUM($K2524:O2524)+12)&lt;$D2527,12,$D2527-SUM($K2524:O2524)),0)),0),0)</f>
        <v>0</v>
      </c>
      <c r="Q2524" s="5">
        <f ca="1">IF(AND($G2525,NOT(ISTEXT($G2524)),ISNUMBER(Poczatek),ISNUMBER(Koniec_Projekt)),IFERROR(IF($D2524=LataProjekcji,$F2524,IF($D2524&lt;LataProjekcji,IF((SUM($K2524:P2524)+12)&lt;$D2527,12,$D2527-SUM($K2524:P2524)),0)),0),0)</f>
        <v>0</v>
      </c>
      <c r="R2524" s="5">
        <f ca="1">IF(AND($G2525,NOT(ISTEXT($G2524)),ISNUMBER(Poczatek),ISNUMBER(Koniec_Projekt)),IFERROR(IF($D2524=LataProjekcji,$F2524,IF($D2524&lt;LataProjekcji,IF((SUM($K2524:Q2524)+12)&lt;$D2527,12,$D2527-SUM($K2524:Q2524)),0)),0),0)</f>
        <v>0</v>
      </c>
      <c r="S2524" s="5">
        <f ca="1">IF(AND($G2525,NOT(ISTEXT($G2524)),ISNUMBER(Poczatek),ISNUMBER(Koniec_Projekt)),IFERROR(IF($D2524=LataProjekcji,$F2524,IF($D2524&lt;LataProjekcji,IF((SUM($K2524:R2524)+12)&lt;$D2527,12,$D2527-SUM($K2524:R2524)),0)),0),0)</f>
        <v>0</v>
      </c>
      <c r="T2524" s="5">
        <f ca="1">IF(AND($G2525,NOT(ISTEXT($G2524)),ISNUMBER(Poczatek),ISNUMBER(Koniec_Projekt)),IFERROR(IF($D2524=LataProjekcji,$F2524,IF($D2524&lt;LataProjekcji,IF((SUM($K2524:S2524)+12)&lt;$D2527,12,$D2527-SUM($K2524:S2524)),0)),0),0)</f>
        <v>0</v>
      </c>
      <c r="U2524" s="5">
        <f ca="1">IF(AND($G2525,NOT(ISTEXT($G2524)),ISNUMBER(Poczatek),ISNUMBER(Koniec_Projekt)),IFERROR(IF($D2524=LataProjekcji,$F2524,IF($D2524&lt;LataProjekcji,IF((SUM($K2524:T2524)+12)&lt;$D2527,12,$D2527-SUM($K2524:T2524)),0)),0),0)</f>
        <v>0</v>
      </c>
      <c r="V2524" s="5">
        <f ca="1">IF(AND($G2525,NOT(ISTEXT($G2524)),ISNUMBER(Poczatek),ISNUMBER(Koniec_Projekt)),IFERROR(IF($D2524=LataProjekcji,$F2524,IF($D2524&lt;LataProjekcji,IF((SUM($K2524:U2524)+12)&lt;$D2527,12,$D2527-SUM($K2524:U2524)),0)),0),0)</f>
        <v>0</v>
      </c>
      <c r="W2524" s="5">
        <f ca="1">IF(AND($G2525,NOT(ISTEXT($G2524)),ISNUMBER(Poczatek),ISNUMBER(Koniec_Projekt)),IFERROR(IF($D2524=LataProjekcji,$F2524,IF($D2524&lt;LataProjekcji,IF((SUM($K2524:V2524)+12)&lt;$D2527,12,$D2527-SUM($K2524:V2524)),0)),0),0)</f>
        <v>0</v>
      </c>
      <c r="X2524" s="5">
        <f ca="1">IF(AND($G2525,NOT(ISTEXT($G2524)),ISNUMBER(Poczatek),ISNUMBER(Koniec_Projekt)),IFERROR(IF($D2524=LataProjekcji,$F2524,IF($D2524&lt;LataProjekcji,IF((SUM($K2524:W2524)+12)&lt;$D2527,12,$D2527-SUM($K2524:W2524)),0)),0),0)</f>
        <v>0</v>
      </c>
      <c r="Y2524" s="5">
        <f ca="1">IF(AND($G2525,NOT(ISTEXT($G2524)),ISNUMBER(Poczatek),ISNUMBER(Koniec_Projekt)),IFERROR(IF($D2524=LataProjekcji,$F2524,IF($D2524&lt;LataProjekcji,IF((SUM($K2524:X2524)+12)&lt;$D2527,12,$D2527-SUM($K2524:X2524)),0)),0),0)</f>
        <v>0</v>
      </c>
      <c r="Z2524" s="5">
        <f ca="1">IF(AND($G2525,NOT(ISTEXT($G2524)),ISNUMBER(Poczatek),ISNUMBER(Koniec_Projekt)),IFERROR(IF($D2524=LataProjekcji,$F2524,IF($D2524&lt;LataProjekcji,IF((SUM($K2524:Y2524)+12)&lt;$D2527,12,$D2527-SUM($K2524:Y2524)),0)),0),0)</f>
        <v>0</v>
      </c>
      <c r="AA2524" s="5">
        <f ca="1">IF(AND($G2525,NOT(ISTEXT($G2524)),ISNUMBER(Poczatek),ISNUMBER(Koniec_Projekt)),IFERROR(IF($D2524=LataProjekcji,$F2524,IF($D2524&lt;LataProjekcji,IF((SUM($K2524:Z2524)+12)&lt;$D2527,12,$D2527-SUM($K2524:Z2524)),0)),0),0)</f>
        <v>0</v>
      </c>
      <c r="AB2524" s="5">
        <f ca="1">IF(AND($G2525,NOT(ISTEXT($G2524)),ISNUMBER(Poczatek),ISNUMBER(Koniec_Projekt)),IFERROR(IF($D2524=LataProjekcji,$F2524,IF($D2524&lt;LataProjekcji,IF((SUM($K2524:AA2524)+12)&lt;$D2527,12,$D2527-SUM($K2524:AA2524)),0)),0),0)</f>
        <v>0</v>
      </c>
      <c r="AC2524" s="5">
        <f ca="1">IF(AND($G2525,NOT(ISTEXT($G2524)),ISNUMBER(Poczatek),ISNUMBER(Koniec_Projekt)),IFERROR(IF($D2524=LataProjekcji,$F2524,IF($D2524&lt;LataProjekcji,IF((SUM($K2524:AB2524)+12)&lt;$D2527,12,$D2527-SUM($K2524:AB2524)),0)),0),0)</f>
        <v>0</v>
      </c>
      <c r="AD2524" s="5">
        <f ca="1">IF(AND($G2525,NOT(ISTEXT($G2524)),ISNUMBER(Poczatek),ISNUMBER(Koniec_Projekt)),IFERROR(IF($D2524=LataProjekcji,$F2524,IF($D2524&lt;LataProjekcji,IF((SUM($K2524:AC2524)+12)&lt;$D2527,12,$D2527-SUM($K2524:AC2524)),0)),0),0)</f>
        <v>0</v>
      </c>
      <c r="AE2524" s="5">
        <f ca="1">IF(AND($G2525,NOT(ISTEXT($G2524)),ISNUMBER(Poczatek),ISNUMBER(Koniec_Projekt)),IFERROR(IF($D2524=LataProjekcji,$F2524,IF($D2524&lt;LataProjekcji,IF((SUM($K2524:AD2524)+12)&lt;$D2527,12,$D2527-SUM($K2524:AD2524)),0)),0),0)</f>
        <v>0</v>
      </c>
    </row>
    <row r="2525" spans="1:31" hidden="1">
      <c r="B2525" s="526" t="s">
        <v>754</v>
      </c>
      <c r="D2525" s="5">
        <f ca="1">D1336</f>
        <v>0</v>
      </c>
      <c r="E2525" s="454">
        <f ca="1">E1336</f>
        <v>0</v>
      </c>
      <c r="F2525" s="454">
        <f ca="1">F1336</f>
        <v>0</v>
      </c>
      <c r="G2525" s="258" t="b">
        <f ca="1">NOT(ISBLANK(OFFSET($C$269,$D2523,0)))</f>
        <v>0</v>
      </c>
      <c r="H2525" s="538" t="b">
        <f ca="1">SUM(K2525:AE2525)=E2527</f>
        <v>1</v>
      </c>
      <c r="I2525" s="1" t="s">
        <v>750</v>
      </c>
      <c r="K2525" s="537">
        <f ca="1">IF(AND($G2525,NOT(ISTEXT($G2524)),ISNUMBER(Poczatek),ISNUMBER(Koniec_Projekt)),IFERROR(IF($D2524=LataProjekcji,IF($F2524&gt;$E2527,$E2527,$F2524),IF($D2527&gt;=$E2527,(IF($D2524&lt;LataProjekcji,IF((SUM(J2525:$K2525)+12)&lt;$E2527,12,$E2527-SUM(J2525:$K2525)),0)),(IF($D2524&lt;LataProjekcji,IF((SUM(J2525:$K2525)+12)&lt;$D2527,12,$D2527-SUM(J2525:$K2525)),0)))),0),0)</f>
        <v>0</v>
      </c>
      <c r="L2525" s="537">
        <f ca="1">IF(AND($G2525,NOT(ISTEXT($G2524)),ISNUMBER(Poczatek),ISNUMBER(Koniec_Projekt)),IFERROR(IF($D2524=LataProjekcji,IF($F2524&gt;$E2527,$E2527,$F2524),IF($D2527&gt;=$E2527,(IF($D2524&lt;LataProjekcji,IF((SUM($K2525:K2525)+12)&lt;$E2527,12,$E2527-SUM($K2525:K2525)),0)),(IF($D2524&lt;LataProjekcji,IF((SUM($K2525:K2525)+12)&lt;$D2527,12,$D2527-SUM($K2525:K2525)),0)))),0),0)</f>
        <v>0</v>
      </c>
      <c r="M2525" s="537">
        <f ca="1">IF(AND($G2525,NOT(ISTEXT($G2524)),ISNUMBER(Poczatek),ISNUMBER(Koniec_Projekt)),IFERROR(IF($D2524=LataProjekcji,IF($F2524&gt;$E2527,$E2527,$F2524),IF($D2527&gt;=$E2527,(IF($D2524&lt;LataProjekcji,IF((SUM($K2525:L2525)+12)&lt;$E2527,12,$E2527-SUM($K2525:L2525)),0)),(IF($D2524&lt;LataProjekcji,IF((SUM($K2525:L2525)+12)&lt;$D2527,12,$D2527-SUM($K2525:L2525)),0)))),0),0)</f>
        <v>0</v>
      </c>
      <c r="N2525" s="537">
        <f ca="1">IF(AND($G2525,NOT(ISTEXT($G2524)),ISNUMBER(Poczatek),ISNUMBER(Koniec_Projekt)),IFERROR(IF($D2524=LataProjekcji,IF($F2524&gt;$E2527,$E2527,$F2524),IF($D2527&gt;=$E2527,(IF($D2524&lt;LataProjekcji,IF((SUM($K2525:M2525)+12)&lt;$E2527,12,$E2527-SUM($K2525:M2525)),0)),(IF($D2524&lt;LataProjekcji,IF((SUM($K2525:M2525)+12)&lt;$D2527,12,$D2527-SUM($K2525:M2525)),0)))),0),0)</f>
        <v>0</v>
      </c>
      <c r="O2525" s="537">
        <f ca="1">IF(AND($G2525,NOT(ISTEXT($G2524)),ISNUMBER(Poczatek),ISNUMBER(Koniec_Projekt)),IFERROR(IF($D2524=LataProjekcji,IF($F2524&gt;$E2527,$E2527,$F2524),IF($D2527&gt;=$E2527,(IF($D2524&lt;LataProjekcji,IF((SUM($K2525:N2525)+12)&lt;$E2527,12,$E2527-SUM($K2525:N2525)),0)),(IF($D2524&lt;LataProjekcji,IF((SUM($K2525:N2525)+12)&lt;$D2527,12,$D2527-SUM($K2525:N2525)),0)))),0),0)</f>
        <v>0</v>
      </c>
      <c r="P2525" s="537">
        <f ca="1">IF(AND($G2525,NOT(ISTEXT($G2524)),ISNUMBER(Poczatek),ISNUMBER(Koniec_Projekt)),IFERROR(IF($D2524=LataProjekcji,IF($F2524&gt;$E2527,$E2527,$F2524),IF($D2527&gt;=$E2527,(IF($D2524&lt;LataProjekcji,IF((SUM($K2525:O2525)+12)&lt;$E2527,12,$E2527-SUM($K2525:O2525)),0)),(IF($D2524&lt;LataProjekcji,IF((SUM($K2525:O2525)+12)&lt;$D2527,12,$D2527-SUM($K2525:O2525)),0)))),0),0)</f>
        <v>0</v>
      </c>
      <c r="Q2525" s="537">
        <f ca="1">IF(AND($G2525,NOT(ISTEXT($G2524)),ISNUMBER(Poczatek),ISNUMBER(Koniec_Projekt)),IFERROR(IF($D2524=LataProjekcji,IF($F2524&gt;$E2527,$E2527,$F2524),IF($D2527&gt;=$E2527,(IF($D2524&lt;LataProjekcji,IF((SUM($K2525:P2525)+12)&lt;$E2527,12,$E2527-SUM($K2525:P2525)),0)),(IF($D2524&lt;LataProjekcji,IF((SUM($K2525:P2525)+12)&lt;$D2527,12,$D2527-SUM($K2525:P2525)),0)))),0),0)</f>
        <v>0</v>
      </c>
      <c r="R2525" s="537">
        <f ca="1">IF(AND($G2525,NOT(ISTEXT($G2524)),ISNUMBER(Poczatek),ISNUMBER(Koniec_Projekt)),IFERROR(IF($D2524=LataProjekcji,IF($F2524&gt;$E2527,$E2527,$F2524),IF($D2527&gt;=$E2527,(IF($D2524&lt;LataProjekcji,IF((SUM($K2525:Q2525)+12)&lt;$E2527,12,$E2527-SUM($K2525:Q2525)),0)),(IF($D2524&lt;LataProjekcji,IF((SUM($K2525:Q2525)+12)&lt;$D2527,12,$D2527-SUM($K2525:Q2525)),0)))),0),0)</f>
        <v>0</v>
      </c>
      <c r="S2525" s="537">
        <f ca="1">IF(AND($G2525,NOT(ISTEXT($G2524)),ISNUMBER(Poczatek),ISNUMBER(Koniec_Projekt)),IFERROR(IF($D2524=LataProjekcji,IF($F2524&gt;$E2527,$E2527,$F2524),IF($D2527&gt;=$E2527,(IF($D2524&lt;LataProjekcji,IF((SUM($K2525:R2525)+12)&lt;$E2527,12,$E2527-SUM($K2525:R2525)),0)),(IF($D2524&lt;LataProjekcji,IF((SUM($K2525:R2525)+12)&lt;$D2527,12,$D2527-SUM($K2525:R2525)),0)))),0),0)</f>
        <v>0</v>
      </c>
      <c r="T2525" s="537">
        <f ca="1">IF(AND($G2525,NOT(ISTEXT($G2524)),ISNUMBER(Poczatek),ISNUMBER(Koniec_Projekt)),IFERROR(IF($D2524=LataProjekcji,IF($F2524&gt;$E2527,$E2527,$F2524),IF($D2527&gt;=$E2527,(IF($D2524&lt;LataProjekcji,IF((SUM($K2525:S2525)+12)&lt;$E2527,12,$E2527-SUM($K2525:S2525)),0)),(IF($D2524&lt;LataProjekcji,IF((SUM($K2525:S2525)+12)&lt;$D2527,12,$D2527-SUM($K2525:S2525)),0)))),0),0)</f>
        <v>0</v>
      </c>
      <c r="U2525" s="537">
        <f ca="1">IF(AND($G2525,NOT(ISTEXT($G2524)),ISNUMBER(Poczatek),ISNUMBER(Koniec_Projekt)),IFERROR(IF($D2524=LataProjekcji,IF($F2524&gt;$E2527,$E2527,$F2524),IF($D2527&gt;=$E2527,(IF($D2524&lt;LataProjekcji,IF((SUM($K2525:T2525)+12)&lt;$E2527,12,$E2527-SUM($K2525:T2525)),0)),(IF($D2524&lt;LataProjekcji,IF((SUM($K2525:T2525)+12)&lt;$D2527,12,$D2527-SUM($K2525:T2525)),0)))),0),0)</f>
        <v>0</v>
      </c>
      <c r="V2525" s="537">
        <f ca="1">IF(AND($G2525,NOT(ISTEXT($G2524)),ISNUMBER(Poczatek),ISNUMBER(Koniec_Projekt)),IFERROR(IF($D2524=LataProjekcji,IF($F2524&gt;$E2527,$E2527,$F2524),IF($D2527&gt;=$E2527,(IF($D2524&lt;LataProjekcji,IF((SUM($K2525:U2525)+12)&lt;$E2527,12,$E2527-SUM($K2525:U2525)),0)),(IF($D2524&lt;LataProjekcji,IF((SUM($K2525:U2525)+12)&lt;$D2527,12,$D2527-SUM($K2525:U2525)),0)))),0),0)</f>
        <v>0</v>
      </c>
      <c r="W2525" s="537">
        <f ca="1">IF(AND($G2525,NOT(ISTEXT($G2524)),ISNUMBER(Poczatek),ISNUMBER(Koniec_Projekt)),IFERROR(IF($D2524=LataProjekcji,IF($F2524&gt;$E2527,$E2527,$F2524),IF($D2527&gt;=$E2527,(IF($D2524&lt;LataProjekcji,IF((SUM($K2525:V2525)+12)&lt;$E2527,12,$E2527-SUM($K2525:V2525)),0)),(IF($D2524&lt;LataProjekcji,IF((SUM($K2525:V2525)+12)&lt;$D2527,12,$D2527-SUM($K2525:V2525)),0)))),0),0)</f>
        <v>0</v>
      </c>
      <c r="X2525" s="537">
        <f ca="1">IF(AND($G2525,NOT(ISTEXT($G2524)),ISNUMBER(Poczatek),ISNUMBER(Koniec_Projekt)),IFERROR(IF($D2524=LataProjekcji,IF($F2524&gt;$E2527,$E2527,$F2524),IF($D2527&gt;=$E2527,(IF($D2524&lt;LataProjekcji,IF((SUM($K2525:W2525)+12)&lt;$E2527,12,$E2527-SUM($K2525:W2525)),0)),(IF($D2524&lt;LataProjekcji,IF((SUM($K2525:W2525)+12)&lt;$D2527,12,$D2527-SUM($K2525:W2525)),0)))),0),0)</f>
        <v>0</v>
      </c>
      <c r="Y2525" s="537">
        <f ca="1">IF(AND($G2525,NOT(ISTEXT($G2524)),ISNUMBER(Poczatek),ISNUMBER(Koniec_Projekt)),IFERROR(IF($D2524=LataProjekcji,IF($F2524&gt;$E2527,$E2527,$F2524),IF($D2527&gt;=$E2527,(IF($D2524&lt;LataProjekcji,IF((SUM($K2525:X2525)+12)&lt;$E2527,12,$E2527-SUM($K2525:X2525)),0)),(IF($D2524&lt;LataProjekcji,IF((SUM($K2525:X2525)+12)&lt;$D2527,12,$D2527-SUM($K2525:X2525)),0)))),0),0)</f>
        <v>0</v>
      </c>
      <c r="Z2525" s="537">
        <f ca="1">IF(AND($G2525,NOT(ISTEXT($G2524)),ISNUMBER(Poczatek),ISNUMBER(Koniec_Projekt)),IFERROR(IF($D2524=LataProjekcji,IF($F2524&gt;$E2527,$E2527,$F2524),IF($D2527&gt;=$E2527,(IF($D2524&lt;LataProjekcji,IF((SUM($K2525:Y2525)+12)&lt;$E2527,12,$E2527-SUM($K2525:Y2525)),0)),(IF($D2524&lt;LataProjekcji,IF((SUM($K2525:Y2525)+12)&lt;$D2527,12,$D2527-SUM($K2525:Y2525)),0)))),0),0)</f>
        <v>0</v>
      </c>
      <c r="AA2525" s="537">
        <f ca="1">IF(AND($G2525,NOT(ISTEXT($G2524)),ISNUMBER(Poczatek),ISNUMBER(Koniec_Projekt)),IFERROR(IF($D2524=LataProjekcji,IF($F2524&gt;$E2527,$E2527,$F2524),IF($D2527&gt;=$E2527,(IF($D2524&lt;LataProjekcji,IF((SUM($K2525:Z2525)+12)&lt;$E2527,12,$E2527-SUM($K2525:Z2525)),0)),(IF($D2524&lt;LataProjekcji,IF((SUM($K2525:Z2525)+12)&lt;$D2527,12,$D2527-SUM($K2525:Z2525)),0)))),0),0)</f>
        <v>0</v>
      </c>
      <c r="AB2525" s="537">
        <f ca="1">IF(AND($G2525,NOT(ISTEXT($G2524)),ISNUMBER(Poczatek),ISNUMBER(Koniec_Projekt)),IFERROR(IF($D2524=LataProjekcji,IF($F2524&gt;$E2527,$E2527,$F2524),IF($D2527&gt;=$E2527,(IF($D2524&lt;LataProjekcji,IF((SUM($K2525:AA2525)+12)&lt;$E2527,12,$E2527-SUM($K2525:AA2525)),0)),(IF($D2524&lt;LataProjekcji,IF((SUM($K2525:AA2525)+12)&lt;$D2527,12,$D2527-SUM($K2525:AA2525)),0)))),0),0)</f>
        <v>0</v>
      </c>
      <c r="AC2525" s="537">
        <f ca="1">IF(AND($G2525,NOT(ISTEXT($G2524)),ISNUMBER(Poczatek),ISNUMBER(Koniec_Projekt)),IFERROR(IF($D2524=LataProjekcji,IF($F2524&gt;$E2527,$E2527,$F2524),IF($D2527&gt;=$E2527,(IF($D2524&lt;LataProjekcji,IF((SUM($K2525:AB2525)+12)&lt;$E2527,12,$E2527-SUM($K2525:AB2525)),0)),(IF($D2524&lt;LataProjekcji,IF((SUM($K2525:AB2525)+12)&lt;$D2527,12,$D2527-SUM($K2525:AB2525)),0)))),0),0)</f>
        <v>0</v>
      </c>
      <c r="AD2525" s="537">
        <f ca="1">IF(AND($G2525,NOT(ISTEXT($G2524)),ISNUMBER(Poczatek),ISNUMBER(Koniec_Projekt)),IFERROR(IF($D2524=LataProjekcji,IF($F2524&gt;$E2527,$E2527,$F2524),IF($D2527&gt;=$E2527,(IF($D2524&lt;LataProjekcji,IF((SUM($K2525:AC2525)+12)&lt;$E2527,12,$E2527-SUM($K2525:AC2525)),0)),(IF($D2524&lt;LataProjekcji,IF((SUM($K2525:AC2525)+12)&lt;$D2527,12,$D2527-SUM($K2525:AC2525)),0)))),0),0)</f>
        <v>0</v>
      </c>
      <c r="AE2525" s="537">
        <f ca="1">IF(AND($G2525,NOT(ISTEXT($G2524)),ISNUMBER(Poczatek),ISNUMBER(Koniec_Projekt)),IFERROR(IF($D2524=LataProjekcji,IF($F2524&gt;$E2527,$E2527,$F2524),IF($D2527&gt;=$E2527,(IF($D2524&lt;LataProjekcji,IF((SUM($K2525:AD2525)+12)&lt;$E2527,12,$E2527-SUM($K2525:AD2525)),0)),(IF($D2524&lt;LataProjekcji,IF((SUM($K2525:AD2525)+12)&lt;$D2527,12,$D2527-SUM($K2525:AD2525)),0)))),0),0)</f>
        <v>0</v>
      </c>
    </row>
    <row r="2526" spans="1:31" hidden="1">
      <c r="B2526" s="526" t="s">
        <v>753</v>
      </c>
      <c r="D2526" s="454">
        <f ca="1">D1337</f>
        <v>0</v>
      </c>
      <c r="E2526" s="454">
        <f ca="1">IF(D2525&gt;10,ROUND(D2526/12,2),D2526)</f>
        <v>0</v>
      </c>
      <c r="F2526" s="524">
        <f>Koniec_Projekt</f>
        <v>0</v>
      </c>
      <c r="G2526" s="329">
        <f>Miesiac_Koniec_Projekt</f>
        <v>0</v>
      </c>
      <c r="H2526" s="538" t="b">
        <f ca="1">SUM(K2526:AE2526)=D2525</f>
        <v>1</v>
      </c>
      <c r="I2526" s="1" t="s">
        <v>713</v>
      </c>
      <c r="K2526" s="256">
        <f ca="1">IF(AND($G2525,NOT(ISTEXT($G2524)),ISNUMBER(Poczatek),ISNUMBER(Koniec_Projekt)),IFERROR(IF(LataProjekcji=$F2527,ROUND($D2525,0),ROUND(K2524*$E2526,0)),0),0)</f>
        <v>0</v>
      </c>
      <c r="L2526" s="5">
        <f ca="1">IF(AND($G2525,NOT(ISTEXT($G2524)),ISNUMBER(Poczatek),ISNUMBER(Koniec_Projekt)),IFERROR(IF(LataProjekcji=$F2527,ROUND($D2525-SUM(K2526:$K2526),0),ROUND(L2524*$E2526,0)),0),0)</f>
        <v>0</v>
      </c>
      <c r="M2526" s="5">
        <f ca="1">IF(AND($G2525,NOT(ISTEXT($G2524)),ISNUMBER(Poczatek),ISNUMBER(Koniec_Projekt)),IFERROR(IF(LataProjekcji=$F2527,ROUND($D2525-SUM($K2526:L2526),0),ROUND(M2524*$E2526,0)),0),0)</f>
        <v>0</v>
      </c>
      <c r="N2526" s="5">
        <f ca="1">IF(AND($G2525,NOT(ISTEXT($G2524)),ISNUMBER(Poczatek),ISNUMBER(Koniec_Projekt)),IFERROR(IF(LataProjekcji=$F2527,ROUND($D2525-SUM($K2526:M2526),0),ROUND(N2524*$E2526,0)),0),0)</f>
        <v>0</v>
      </c>
      <c r="O2526" s="5">
        <f ca="1">IF(AND($G2525,NOT(ISTEXT($G2524)),ISNUMBER(Poczatek),ISNUMBER(Koniec_Projekt)),IFERROR(IF(LataProjekcji=$F2527,ROUND($D2525-SUM($K2526:N2526),0),ROUND(O2524*$E2526,0)),0),0)</f>
        <v>0</v>
      </c>
      <c r="P2526" s="5">
        <f ca="1">IF(AND($G2525,NOT(ISTEXT($G2524)),ISNUMBER(Poczatek),ISNUMBER(Koniec_Projekt)),IFERROR(IF(LataProjekcji=$F2527,ROUND($D2525-SUM($K2526:O2526),0),ROUND(P2524*$E2526,0)),0),0)</f>
        <v>0</v>
      </c>
      <c r="Q2526" s="5">
        <f ca="1">IF(AND($G2525,NOT(ISTEXT($G2524)),ISNUMBER(Poczatek),ISNUMBER(Koniec_Projekt)),IFERROR(IF(LataProjekcji=$F2527,ROUND($D2525-SUM($K2526:P2526),0),ROUND(Q2524*$E2526,0)),0),0)</f>
        <v>0</v>
      </c>
      <c r="R2526" s="5">
        <f ca="1">IF(AND($G2525,NOT(ISTEXT($G2524)),ISNUMBER(Poczatek),ISNUMBER(Koniec_Projekt)),IFERROR(IF(LataProjekcji=$F2527,ROUND($D2525-SUM($K2526:Q2526),0),ROUND(R2524*$E2526,0)),0),0)</f>
        <v>0</v>
      </c>
      <c r="S2526" s="5">
        <f ca="1">IF(AND($G2525,NOT(ISTEXT($G2524)),ISNUMBER(Poczatek),ISNUMBER(Koniec_Projekt)),IFERROR(IF(LataProjekcji=$F2527,ROUND($D2525-SUM($K2526:R2526),0),ROUND(S2524*$E2526,0)),0),0)</f>
        <v>0</v>
      </c>
      <c r="T2526" s="5">
        <f ca="1">IF(AND($G2525,NOT(ISTEXT($G2524)),ISNUMBER(Poczatek),ISNUMBER(Koniec_Projekt)),IFERROR(IF(LataProjekcji=$F2527,ROUND($D2525-SUM($K2526:S2526),0),ROUND(T2524*$E2526,0)),0),0)</f>
        <v>0</v>
      </c>
      <c r="U2526" s="5">
        <f ca="1">IF(AND($G2525,NOT(ISTEXT($G2524)),ISNUMBER(Poczatek),ISNUMBER(Koniec_Projekt)),IFERROR(IF(LataProjekcji=$F2527,ROUND($D2525-SUM($K2526:T2526),0),ROUND(U2524*$E2526,0)),0),0)</f>
        <v>0</v>
      </c>
      <c r="V2526" s="5">
        <f ca="1">IF(AND($G2525,NOT(ISTEXT($G2524)),ISNUMBER(Poczatek),ISNUMBER(Koniec_Projekt)),IFERROR(IF(LataProjekcji=$F2527,ROUND($D2525-SUM($K2526:U2526),0),ROUND(V2524*$E2526,0)),0),0)</f>
        <v>0</v>
      </c>
      <c r="W2526" s="5">
        <f ca="1">IF(AND($G2525,NOT(ISTEXT($G2524)),ISNUMBER(Poczatek),ISNUMBER(Koniec_Projekt)),IFERROR(IF(LataProjekcji=$F2527,ROUND($D2525-SUM($K2526:V2526),0),ROUND(W2524*$E2526,0)),0),0)</f>
        <v>0</v>
      </c>
      <c r="X2526" s="5">
        <f ca="1">IF(AND($G2525,NOT(ISTEXT($G2524)),ISNUMBER(Poczatek),ISNUMBER(Koniec_Projekt)),IFERROR(IF(LataProjekcji=$F2527,ROUND($D2525-SUM($K2526:W2526),0),ROUND(X2524*$E2526,0)),0),0)</f>
        <v>0</v>
      </c>
      <c r="Y2526" s="5">
        <f ca="1">IF(AND($G2525,NOT(ISTEXT($G2524)),ISNUMBER(Poczatek),ISNUMBER(Koniec_Projekt)),IFERROR(IF(LataProjekcji=$F2527,ROUND($D2525-SUM($K2526:X2526),0),ROUND(Y2524*$E2526,0)),0),0)</f>
        <v>0</v>
      </c>
      <c r="Z2526" s="5">
        <f ca="1">IF(AND($G2525,NOT(ISTEXT($G2524)),ISNUMBER(Poczatek),ISNUMBER(Koniec_Projekt)),IFERROR(IF(LataProjekcji=$F2527,ROUND($D2525-SUM($K2526:Y2526),0),ROUND(Z2524*$E2526,0)),0),0)</f>
        <v>0</v>
      </c>
      <c r="AA2526" s="5">
        <f ca="1">IF(AND($G2525,NOT(ISTEXT($G2524)),ISNUMBER(Poczatek),ISNUMBER(Koniec_Projekt)),IFERROR(IF(LataProjekcji=$F2527,ROUND($D2525-SUM($K2526:Z2526),0),ROUND(AA2524*$E2526,0)),0),0)</f>
        <v>0</v>
      </c>
      <c r="AB2526" s="5">
        <f ca="1">IF(AND($G2525,NOT(ISTEXT($G2524)),ISNUMBER(Poczatek),ISNUMBER(Koniec_Projekt)),IFERROR(IF(LataProjekcji=$F2527,ROUND($D2525-SUM($K2526:AA2526),0),ROUND(AB2524*$E2526,0)),0),0)</f>
        <v>0</v>
      </c>
      <c r="AC2526" s="5">
        <f ca="1">IF(AND($G2525,NOT(ISTEXT($G2524)),ISNUMBER(Poczatek),ISNUMBER(Koniec_Projekt)),IFERROR(IF(LataProjekcji=$F2527,ROUND($D2525-SUM($K2526:AB2526),0),ROUND(AC2524*$E2526,0)),0),0)</f>
        <v>0</v>
      </c>
      <c r="AD2526" s="5">
        <f ca="1">IF(AND($G2525,NOT(ISTEXT($G2524)),ISNUMBER(Poczatek),ISNUMBER(Koniec_Projekt)),IFERROR(IF(LataProjekcji=$F2527,ROUND($D2525-SUM($K2526:AC2526),0),ROUND(AD2524*$E2526,0)),0),0)</f>
        <v>0</v>
      </c>
      <c r="AE2526" s="5">
        <f ca="1">IF(AND($G2525,NOT(ISTEXT($G2524)),ISNUMBER(Poczatek),ISNUMBER(Koniec_Projekt)),IFERROR(IF(LataProjekcji=$F2527,ROUND($D2525-SUM($K2526:AD2526),0),ROUND(AE2524*$E2526,0)),0),0)</f>
        <v>0</v>
      </c>
    </row>
    <row r="2527" spans="1:31" hidden="1">
      <c r="B2527" s="526" t="s">
        <v>751</v>
      </c>
      <c r="D2527" s="1">
        <f ca="1">IFERROR(ROUNDUP(D2525/E2526,0),0)</f>
        <v>0</v>
      </c>
      <c r="E2527" s="1">
        <f ca="1">IF(D2527=0,0,DATEDIF(DATE(D2524,E2524,1),DATE(F2526,G2526,1),"m"))</f>
        <v>0</v>
      </c>
      <c r="F2527" s="1" t="str">
        <f ca="1">IFERROR(YEAR(G2524),"brak daty")</f>
        <v>brak daty</v>
      </c>
      <c r="G2527" s="1" t="str">
        <f ca="1">IFERROR(MONTH(G2524),"brak daty")</f>
        <v>brak daty</v>
      </c>
      <c r="H2527" s="5"/>
      <c r="I2527" s="1" t="s">
        <v>425</v>
      </c>
      <c r="K2527" s="5">
        <f ca="1">IF(AND($G2525,NOT(ISTEXT($G2524)),ISNUMBER(Poczatek),ISNUMBER(Koniec_Projekt)),IFERROR(IF(LataProjekcji=$F2526,IF(AND($G2526=$G2527,$F2526=$F2527),ROUND($D2525-SUM($K2527),0),ROUND(K2525*$E2526,0)),IF(LataProjekcji&gt;$F2526,0,ROUND(K2525*$E2526,0))),0),0)</f>
        <v>0</v>
      </c>
      <c r="L2527" s="5">
        <f ca="1">IF(AND($G2525,NOT(ISTEXT($G2524)),ISNUMBER(Poczatek),ISNUMBER(Koniec_Projekt)),IFERROR(IF(LataProjekcji=$F2526,IF(AND($G2526=$G2527,$F2526=$F2527),ROUND($D2525-SUM($K2527:K2527),0),ROUND(L2525*$E2526,0)),IF(LataProjekcji&gt;$F2526,0,ROUND(L2525*$E2526,0))),0),0)</f>
        <v>0</v>
      </c>
      <c r="M2527" s="5">
        <f ca="1">IF(AND($G2525,NOT(ISTEXT($G2524)),ISNUMBER(Poczatek),ISNUMBER(Koniec_Projekt)),IFERROR(IF(LataProjekcji=$F2526,IF(AND($G2526=$G2527,$F2526=$F2527),ROUND($D2525-SUM($K2527:L2527),0),ROUND(M2525*$E2526,0)),IF(LataProjekcji&gt;$F2526,0,ROUND(M2525*$E2526,0))),0),0)</f>
        <v>0</v>
      </c>
      <c r="N2527" s="5">
        <f ca="1">IF(AND($G2525,NOT(ISTEXT($G2524)),ISNUMBER(Poczatek),ISNUMBER(Koniec_Projekt)),IFERROR(IF(LataProjekcji=$F2526,IF(AND($G2526=$G2527,$F2526=$F2527),ROUND($D2525-SUM($K2527:M2527),0),ROUND(N2525*$E2526,0)),IF(LataProjekcji&gt;$F2526,0,ROUND(N2525*$E2526,0))),0),0)</f>
        <v>0</v>
      </c>
      <c r="O2527" s="5">
        <f ca="1">IF(AND($G2525,NOT(ISTEXT($G2524)),ISNUMBER(Poczatek),ISNUMBER(Koniec_Projekt)),IFERROR(IF(LataProjekcji=$F2526,IF(AND($G2526=$G2527,$F2526=$F2527),ROUND($D2525-SUM($K2527:N2527),0),ROUND(O2525*$E2526,0)),IF(LataProjekcji&gt;$F2526,0,ROUND(O2525*$E2526,0))),0),0)</f>
        <v>0</v>
      </c>
      <c r="P2527" s="5">
        <f ca="1">IF(AND($G2525,NOT(ISTEXT($G2524)),ISNUMBER(Poczatek),ISNUMBER(Koniec_Projekt)),IFERROR(IF(LataProjekcji=$F2526,IF(AND($G2526=$G2527,$F2526=$F2527),ROUND($D2525-SUM($K2527:O2527),0),ROUND(P2525*$E2526,0)),IF(LataProjekcji&gt;$F2526,0,ROUND(P2525*$E2526,0))),0),0)</f>
        <v>0</v>
      </c>
      <c r="Q2527" s="5">
        <f ca="1">IF(AND($G2525,NOT(ISTEXT($G2524)),ISNUMBER(Poczatek),ISNUMBER(Koniec_Projekt)),IFERROR(IF(LataProjekcji=$F2526,IF(AND($G2526=$G2527,$F2526=$F2527),ROUND($D2525-SUM($K2527:P2527),0),ROUND(Q2525*$E2526,0)),IF(LataProjekcji&gt;$F2526,0,ROUND(Q2525*$E2526,0))),0),0)</f>
        <v>0</v>
      </c>
      <c r="R2527" s="5">
        <f ca="1">IF(AND($G2525,NOT(ISTEXT($G2524)),ISNUMBER(Poczatek),ISNUMBER(Koniec_Projekt)),IFERROR(IF(LataProjekcji=$F2526,IF(AND($G2526=$G2527,$F2526=$F2527),ROUND($D2525-SUM($K2527:Q2527),0),ROUND(R2525*$E2526,0)),IF(LataProjekcji&gt;$F2526,0,ROUND(R2525*$E2526,0))),0),0)</f>
        <v>0</v>
      </c>
      <c r="S2527" s="5">
        <f ca="1">IF(AND($G2525,NOT(ISTEXT($G2524)),ISNUMBER(Poczatek),ISNUMBER(Koniec_Projekt)),IFERROR(IF(LataProjekcji=$F2526,IF(AND($G2526=$G2527,$F2526=$F2527),ROUND($D2525-SUM($K2527:R2527),0),ROUND(S2525*$E2526,0)),IF(LataProjekcji&gt;$F2526,0,ROUND(S2525*$E2526,0))),0),0)</f>
        <v>0</v>
      </c>
      <c r="T2527" s="5">
        <f ca="1">IF(AND($G2525,NOT(ISTEXT($G2524)),ISNUMBER(Poczatek),ISNUMBER(Koniec_Projekt)),IFERROR(IF(LataProjekcji=$F2526,IF(AND($G2526=$G2527,$F2526=$F2527),ROUND($D2525-SUM($K2527:S2527),0),ROUND(T2525*$E2526,0)),IF(LataProjekcji&gt;$F2526,0,ROUND(T2525*$E2526,0))),0),0)</f>
        <v>0</v>
      </c>
      <c r="U2527" s="5">
        <f ca="1">IF(AND($G2525,NOT(ISTEXT($G2524)),ISNUMBER(Poczatek),ISNUMBER(Koniec_Projekt)),IFERROR(IF(LataProjekcji=$F2526,IF(AND($G2526=$G2527,$F2526=$F2527),ROUND($D2525-SUM($K2527:T2527),0),ROUND(U2525*$E2526,0)),IF(LataProjekcji&gt;$F2526,0,ROUND(U2525*$E2526,0))),0),0)</f>
        <v>0</v>
      </c>
      <c r="V2527" s="5">
        <f ca="1">IF(AND($G2525,NOT(ISTEXT($G2524)),ISNUMBER(Poczatek),ISNUMBER(Koniec_Projekt)),IFERROR(IF(LataProjekcji=$F2526,IF(AND($G2526=$G2527,$F2526=$F2527),ROUND($D2525-SUM($K2527:U2527),0),ROUND(V2525*$E2526,0)),IF(LataProjekcji&gt;$F2526,0,ROUND(V2525*$E2526,0))),0),0)</f>
        <v>0</v>
      </c>
      <c r="W2527" s="5">
        <f ca="1">IF(AND($G2525,NOT(ISTEXT($G2524)),ISNUMBER(Poczatek),ISNUMBER(Koniec_Projekt)),IFERROR(IF(LataProjekcji=$F2526,IF(AND($G2526=$G2527,$F2526=$F2527),ROUND($D2525-SUM($K2527:V2527),0),ROUND(W2525*$E2526,0)),IF(LataProjekcji&gt;$F2526,0,ROUND(W2525*$E2526,0))),0),0)</f>
        <v>0</v>
      </c>
      <c r="X2527" s="5">
        <f ca="1">IF(AND($G2525,NOT(ISTEXT($G2524)),ISNUMBER(Poczatek),ISNUMBER(Koniec_Projekt)),IFERROR(IF(LataProjekcji=$F2526,IF(AND($G2526=$G2527,$F2526=$F2527),ROUND($D2525-SUM($K2527:W2527),0),ROUND(X2525*$E2526,0)),IF(LataProjekcji&gt;$F2526,0,ROUND(X2525*$E2526,0))),0),0)</f>
        <v>0</v>
      </c>
      <c r="Y2527" s="5">
        <f ca="1">IF(AND($G2525,NOT(ISTEXT($G2524)),ISNUMBER(Poczatek),ISNUMBER(Koniec_Projekt)),IFERROR(IF(LataProjekcji=$F2526,IF(AND($G2526=$G2527,$F2526=$F2527),ROUND($D2525-SUM($K2527:X2527),0),ROUND(Y2525*$E2526,0)),IF(LataProjekcji&gt;$F2526,0,ROUND(Y2525*$E2526,0))),0),0)</f>
        <v>0</v>
      </c>
      <c r="Z2527" s="5">
        <f ca="1">IF(AND($G2525,NOT(ISTEXT($G2524)),ISNUMBER(Poczatek),ISNUMBER(Koniec_Projekt)),IFERROR(IF(LataProjekcji=$F2526,IF(AND($G2526=$G2527,$F2526=$F2527),ROUND($D2525-SUM($K2527:Y2527),0),ROUND(Z2525*$E2526,0)),IF(LataProjekcji&gt;$F2526,0,ROUND(Z2525*$E2526,0))),0),0)</f>
        <v>0</v>
      </c>
      <c r="AA2527" s="5">
        <f ca="1">IF(AND($G2525,NOT(ISTEXT($G2524)),ISNUMBER(Poczatek),ISNUMBER(Koniec_Projekt)),IFERROR(IF(LataProjekcji=$F2526,IF(AND($G2526=$G2527,$F2526=$F2527),ROUND($D2525-SUM($K2527:Z2527),0),ROUND(AA2525*$E2526,0)),IF(LataProjekcji&gt;$F2526,0,ROUND(AA2525*$E2526,0))),0),0)</f>
        <v>0</v>
      </c>
      <c r="AB2527" s="5">
        <f ca="1">IF(AND($G2525,NOT(ISTEXT($G2524)),ISNUMBER(Poczatek),ISNUMBER(Koniec_Projekt)),IFERROR(IF(LataProjekcji=$F2526,IF(AND($G2526=$G2527,$F2526=$F2527),ROUND($D2525-SUM($K2527:AA2527),0),ROUND(AB2525*$E2526,0)),IF(LataProjekcji&gt;$F2526,0,ROUND(AB2525*$E2526,0))),0),0)</f>
        <v>0</v>
      </c>
      <c r="AC2527" s="5">
        <f ca="1">IF(AND($G2525,NOT(ISTEXT($G2524)),ISNUMBER(Poczatek),ISNUMBER(Koniec_Projekt)),IFERROR(IF(LataProjekcji=$F2526,IF(AND($G2526=$G2527,$F2526=$F2527),ROUND($D2525-SUM($K2527:AB2527),0),ROUND(AC2525*$E2526,0)),IF(LataProjekcji&gt;$F2526,0,ROUND(AC2525*$E2526,0))),0),0)</f>
        <v>0</v>
      </c>
      <c r="AD2527" s="5">
        <f ca="1">IF(AND($G2525,NOT(ISTEXT($G2524)),ISNUMBER(Poczatek),ISNUMBER(Koniec_Projekt)),IFERROR(IF(LataProjekcji=$F2526,IF(AND($G2526=$G2527,$F2526=$F2527),ROUND($D2525-SUM($K2527:AC2527),0),ROUND(AD2525*$E2526,0)),IF(LataProjekcji&gt;$F2526,0,ROUND(AD2525*$E2526,0))),0),0)</f>
        <v>0</v>
      </c>
      <c r="AE2527" s="5">
        <f ca="1">IF(AND($G2525,NOT(ISTEXT($G2524)),ISNUMBER(Poczatek),ISNUMBER(Koniec_Projekt)),IFERROR(IF(LataProjekcji=$F2526,IF(AND($G2526=$G2527,$F2526=$F2527),ROUND($D2525-SUM($K2527:AD2527),0),ROUND(AE2525*$E2526,0)),IF(LataProjekcji&gt;$F2526,0,ROUND(AE2525*$E2526,0))),0),0)</f>
        <v>0</v>
      </c>
    </row>
    <row r="2528" spans="1:31" ht="12.5" hidden="1" thickBot="1">
      <c r="B2528" s="527" t="s">
        <v>865</v>
      </c>
      <c r="C2528" s="528"/>
      <c r="D2528" s="529">
        <f ca="1">IF(D2525&gt;10,ROUND((D2527-1)*E2526,0),E2526)</f>
        <v>0</v>
      </c>
      <c r="E2528" s="529">
        <f ca="1">D2525-D2528</f>
        <v>0</v>
      </c>
      <c r="F2528" s="528"/>
      <c r="G2528" s="669">
        <f ca="1">OFFSET($C$269,$D2523,0)</f>
        <v>0</v>
      </c>
      <c r="H2528" s="528"/>
      <c r="I2528" s="528"/>
      <c r="J2528" s="528"/>
      <c r="K2528" s="528"/>
      <c r="L2528" s="528"/>
      <c r="M2528" s="528"/>
      <c r="N2528" s="528"/>
      <c r="O2528" s="528"/>
      <c r="P2528" s="528"/>
      <c r="Q2528" s="528"/>
      <c r="R2528" s="528"/>
      <c r="S2528" s="528"/>
      <c r="T2528" s="528"/>
      <c r="U2528" s="528"/>
      <c r="V2528" s="528"/>
      <c r="W2528" s="528"/>
      <c r="X2528" s="528"/>
      <c r="Y2528" s="528"/>
      <c r="Z2528" s="528"/>
      <c r="AA2528" s="528"/>
      <c r="AB2528" s="528"/>
      <c r="AC2528" s="528"/>
      <c r="AD2528" s="528"/>
      <c r="AE2528" s="528"/>
    </row>
    <row r="2529" spans="2:31" ht="12.5" hidden="1" thickTop="1">
      <c r="C2529" s="251"/>
      <c r="D2529" s="454"/>
      <c r="E2529" s="454"/>
      <c r="F2529" s="454"/>
      <c r="G2529" s="454"/>
    </row>
    <row r="2530" spans="2:31" ht="12.5" hidden="1" thickBot="1">
      <c r="B2530" s="530" t="str">
        <f ca="1">"nazwa ST: "&amp;B1341</f>
        <v>nazwa ST: 0</v>
      </c>
      <c r="C2530" s="530"/>
      <c r="D2530" s="531">
        <f>D1341</f>
        <v>1</v>
      </c>
      <c r="E2530" s="530"/>
      <c r="F2530" s="530"/>
      <c r="G2530" s="530"/>
      <c r="H2530" s="530"/>
      <c r="I2530" s="530"/>
      <c r="J2530" s="530"/>
      <c r="K2530" s="539" t="str">
        <f t="shared" ref="K2530:AE2530" si="3159">LataProjekcji</f>
        <v>Uzupełnij dane</v>
      </c>
      <c r="L2530" s="539" t="str">
        <f t="shared" si="3159"/>
        <v/>
      </c>
      <c r="M2530" s="539" t="str">
        <f t="shared" si="3159"/>
        <v/>
      </c>
      <c r="N2530" s="539" t="str">
        <f t="shared" si="3159"/>
        <v/>
      </c>
      <c r="O2530" s="539" t="str">
        <f t="shared" si="3159"/>
        <v/>
      </c>
      <c r="P2530" s="539" t="str">
        <f t="shared" si="3159"/>
        <v/>
      </c>
      <c r="Q2530" s="539" t="str">
        <f t="shared" si="3159"/>
        <v/>
      </c>
      <c r="R2530" s="539" t="str">
        <f t="shared" si="3159"/>
        <v/>
      </c>
      <c r="S2530" s="539" t="str">
        <f t="shared" si="3159"/>
        <v/>
      </c>
      <c r="T2530" s="539" t="str">
        <f t="shared" si="3159"/>
        <v/>
      </c>
      <c r="U2530" s="539" t="str">
        <f t="shared" si="3159"/>
        <v/>
      </c>
      <c r="V2530" s="539" t="str">
        <f t="shared" si="3159"/>
        <v/>
      </c>
      <c r="W2530" s="539" t="str">
        <f t="shared" si="3159"/>
        <v/>
      </c>
      <c r="X2530" s="539" t="str">
        <f t="shared" si="3159"/>
        <v/>
      </c>
      <c r="Y2530" s="539" t="str">
        <f t="shared" si="3159"/>
        <v/>
      </c>
      <c r="Z2530" s="539" t="str">
        <f t="shared" si="3159"/>
        <v/>
      </c>
      <c r="AA2530" s="539" t="str">
        <f t="shared" si="3159"/>
        <v/>
      </c>
      <c r="AB2530" s="539" t="str">
        <f t="shared" si="3159"/>
        <v/>
      </c>
      <c r="AC2530" s="539" t="str">
        <f t="shared" si="3159"/>
        <v/>
      </c>
      <c r="AD2530" s="539" t="str">
        <f t="shared" si="3159"/>
        <v/>
      </c>
      <c r="AE2530" s="539" t="str">
        <f t="shared" si="3159"/>
        <v/>
      </c>
    </row>
    <row r="2531" spans="2:31" hidden="1">
      <c r="B2531" s="526" t="s">
        <v>752</v>
      </c>
      <c r="D2531" s="1">
        <f ca="1">D1342</f>
        <v>1900</v>
      </c>
      <c r="E2531" s="1">
        <f ca="1">E1342</f>
        <v>1</v>
      </c>
      <c r="F2531" s="1">
        <f ca="1">IF(D2532&gt;10,F1342,1)</f>
        <v>1</v>
      </c>
      <c r="G2531" s="525" t="str">
        <f ca="1">IF(ISBLANK(OFFSET($E$269,$D2530,0)),"brak daty",IF(D2532&gt;10,EDATE(OFFSET($E$269,$D2530,0),D2534),DATE(D2531,E2531,1)))</f>
        <v>brak daty</v>
      </c>
      <c r="H2531" s="538" t="b">
        <f ca="1">SUM(K2531:AE2531)=D2534</f>
        <v>1</v>
      </c>
      <c r="I2531" s="1" t="s">
        <v>749</v>
      </c>
      <c r="K2531" s="5">
        <f ca="1">IF(AND($G2532,NOT(ISTEXT($G2531)),ISNUMBER(Poczatek),ISNUMBER(Koniec_Projekt)),IFERROR(IF($D2531=LataProjekcji,$F2531,IF($D2531&lt;LataProjekcji,IF((SUM(K2531)+12)&lt;$D2534,12,$D2534-SUM(K2531)),0)),0),0)</f>
        <v>0</v>
      </c>
      <c r="L2531" s="5">
        <f ca="1">IF(AND($G2532,NOT(ISTEXT($G2531)),ISNUMBER(Poczatek),ISNUMBER(Koniec_Projekt)),IFERROR(IF($D2531=LataProjekcji,$F2531,IF($D2531&lt;LataProjekcji,IF((SUM($K2531:K2531)+12)&lt;$D2534,12,$D2534-SUM($K2531:K2531)),0)),0),0)</f>
        <v>0</v>
      </c>
      <c r="M2531" s="5">
        <f ca="1">IF(AND($G2532,NOT(ISTEXT($G2531)),ISNUMBER(Poczatek),ISNUMBER(Koniec_Projekt)),IFERROR(IF($D2531=LataProjekcji,$F2531,IF($D2531&lt;LataProjekcji,IF((SUM($K2531:L2531)+12)&lt;$D2534,12,$D2534-SUM($K2531:L2531)),0)),0),0)</f>
        <v>0</v>
      </c>
      <c r="N2531" s="5">
        <f ca="1">IF(AND($G2532,NOT(ISTEXT($G2531)),ISNUMBER(Poczatek),ISNUMBER(Koniec_Projekt)),IFERROR(IF($D2531=LataProjekcji,$F2531,IF($D2531&lt;LataProjekcji,IF((SUM($K2531:M2531)+12)&lt;$D2534,12,$D2534-SUM($K2531:M2531)),0)),0),0)</f>
        <v>0</v>
      </c>
      <c r="O2531" s="5">
        <f ca="1">IF(AND($G2532,NOT(ISTEXT($G2531)),ISNUMBER(Poczatek),ISNUMBER(Koniec_Projekt)),IFERROR(IF($D2531=LataProjekcji,$F2531,IF($D2531&lt;LataProjekcji,IF((SUM($K2531:N2531)+12)&lt;$D2534,12,$D2534-SUM($K2531:N2531)),0)),0),0)</f>
        <v>0</v>
      </c>
      <c r="P2531" s="5">
        <f ca="1">IF(AND($G2532,NOT(ISTEXT($G2531)),ISNUMBER(Poczatek),ISNUMBER(Koniec_Projekt)),IFERROR(IF($D2531=LataProjekcji,$F2531,IF($D2531&lt;LataProjekcji,IF((SUM($K2531:O2531)+12)&lt;$D2534,12,$D2534-SUM($K2531:O2531)),0)),0),0)</f>
        <v>0</v>
      </c>
      <c r="Q2531" s="5">
        <f ca="1">IF(AND($G2532,NOT(ISTEXT($G2531)),ISNUMBER(Poczatek),ISNUMBER(Koniec_Projekt)),IFERROR(IF($D2531=LataProjekcji,$F2531,IF($D2531&lt;LataProjekcji,IF((SUM($K2531:P2531)+12)&lt;$D2534,12,$D2534-SUM($K2531:P2531)),0)),0),0)</f>
        <v>0</v>
      </c>
      <c r="R2531" s="5">
        <f ca="1">IF(AND($G2532,NOT(ISTEXT($G2531)),ISNUMBER(Poczatek),ISNUMBER(Koniec_Projekt)),IFERROR(IF($D2531=LataProjekcji,$F2531,IF($D2531&lt;LataProjekcji,IF((SUM($K2531:Q2531)+12)&lt;$D2534,12,$D2534-SUM($K2531:Q2531)),0)),0),0)</f>
        <v>0</v>
      </c>
      <c r="S2531" s="5">
        <f ca="1">IF(AND($G2532,NOT(ISTEXT($G2531)),ISNUMBER(Poczatek),ISNUMBER(Koniec_Projekt)),IFERROR(IF($D2531=LataProjekcji,$F2531,IF($D2531&lt;LataProjekcji,IF((SUM($K2531:R2531)+12)&lt;$D2534,12,$D2534-SUM($K2531:R2531)),0)),0),0)</f>
        <v>0</v>
      </c>
      <c r="T2531" s="5">
        <f ca="1">IF(AND($G2532,NOT(ISTEXT($G2531)),ISNUMBER(Poczatek),ISNUMBER(Koniec_Projekt)),IFERROR(IF($D2531=LataProjekcji,$F2531,IF($D2531&lt;LataProjekcji,IF((SUM($K2531:S2531)+12)&lt;$D2534,12,$D2534-SUM($K2531:S2531)),0)),0),0)</f>
        <v>0</v>
      </c>
      <c r="U2531" s="5">
        <f ca="1">IF(AND($G2532,NOT(ISTEXT($G2531)),ISNUMBER(Poczatek),ISNUMBER(Koniec_Projekt)),IFERROR(IF($D2531=LataProjekcji,$F2531,IF($D2531&lt;LataProjekcji,IF((SUM($K2531:T2531)+12)&lt;$D2534,12,$D2534-SUM($K2531:T2531)),0)),0),0)</f>
        <v>0</v>
      </c>
      <c r="V2531" s="5">
        <f ca="1">IF(AND($G2532,NOT(ISTEXT($G2531)),ISNUMBER(Poczatek),ISNUMBER(Koniec_Projekt)),IFERROR(IF($D2531=LataProjekcji,$F2531,IF($D2531&lt;LataProjekcji,IF((SUM($K2531:U2531)+12)&lt;$D2534,12,$D2534-SUM($K2531:U2531)),0)),0),0)</f>
        <v>0</v>
      </c>
      <c r="W2531" s="5">
        <f ca="1">IF(AND($G2532,NOT(ISTEXT($G2531)),ISNUMBER(Poczatek),ISNUMBER(Koniec_Projekt)),IFERROR(IF($D2531=LataProjekcji,$F2531,IF($D2531&lt;LataProjekcji,IF((SUM($K2531:V2531)+12)&lt;$D2534,12,$D2534-SUM($K2531:V2531)),0)),0),0)</f>
        <v>0</v>
      </c>
      <c r="X2531" s="5">
        <f ca="1">IF(AND($G2532,NOT(ISTEXT($G2531)),ISNUMBER(Poczatek),ISNUMBER(Koniec_Projekt)),IFERROR(IF($D2531=LataProjekcji,$F2531,IF($D2531&lt;LataProjekcji,IF((SUM($K2531:W2531)+12)&lt;$D2534,12,$D2534-SUM($K2531:W2531)),0)),0),0)</f>
        <v>0</v>
      </c>
      <c r="Y2531" s="5">
        <f ca="1">IF(AND($G2532,NOT(ISTEXT($G2531)),ISNUMBER(Poczatek),ISNUMBER(Koniec_Projekt)),IFERROR(IF($D2531=LataProjekcji,$F2531,IF($D2531&lt;LataProjekcji,IF((SUM($K2531:X2531)+12)&lt;$D2534,12,$D2534-SUM($K2531:X2531)),0)),0),0)</f>
        <v>0</v>
      </c>
      <c r="Z2531" s="5">
        <f ca="1">IF(AND($G2532,NOT(ISTEXT($G2531)),ISNUMBER(Poczatek),ISNUMBER(Koniec_Projekt)),IFERROR(IF($D2531=LataProjekcji,$F2531,IF($D2531&lt;LataProjekcji,IF((SUM($K2531:Y2531)+12)&lt;$D2534,12,$D2534-SUM($K2531:Y2531)),0)),0),0)</f>
        <v>0</v>
      </c>
      <c r="AA2531" s="5">
        <f ca="1">IF(AND($G2532,NOT(ISTEXT($G2531)),ISNUMBER(Poczatek),ISNUMBER(Koniec_Projekt)),IFERROR(IF($D2531=LataProjekcji,$F2531,IF($D2531&lt;LataProjekcji,IF((SUM($K2531:Z2531)+12)&lt;$D2534,12,$D2534-SUM($K2531:Z2531)),0)),0),0)</f>
        <v>0</v>
      </c>
      <c r="AB2531" s="5">
        <f ca="1">IF(AND($G2532,NOT(ISTEXT($G2531)),ISNUMBER(Poczatek),ISNUMBER(Koniec_Projekt)),IFERROR(IF($D2531=LataProjekcji,$F2531,IF($D2531&lt;LataProjekcji,IF((SUM($K2531:AA2531)+12)&lt;$D2534,12,$D2534-SUM($K2531:AA2531)),0)),0),0)</f>
        <v>0</v>
      </c>
      <c r="AC2531" s="5">
        <f ca="1">IF(AND($G2532,NOT(ISTEXT($G2531)),ISNUMBER(Poczatek),ISNUMBER(Koniec_Projekt)),IFERROR(IF($D2531=LataProjekcji,$F2531,IF($D2531&lt;LataProjekcji,IF((SUM($K2531:AB2531)+12)&lt;$D2534,12,$D2534-SUM($K2531:AB2531)),0)),0),0)</f>
        <v>0</v>
      </c>
      <c r="AD2531" s="5">
        <f ca="1">IF(AND($G2532,NOT(ISTEXT($G2531)),ISNUMBER(Poczatek),ISNUMBER(Koniec_Projekt)),IFERROR(IF($D2531=LataProjekcji,$F2531,IF($D2531&lt;LataProjekcji,IF((SUM($K2531:AC2531)+12)&lt;$D2534,12,$D2534-SUM($K2531:AC2531)),0)),0),0)</f>
        <v>0</v>
      </c>
      <c r="AE2531" s="5">
        <f ca="1">IF(AND($G2532,NOT(ISTEXT($G2531)),ISNUMBER(Poczatek),ISNUMBER(Koniec_Projekt)),IFERROR(IF($D2531=LataProjekcji,$F2531,IF($D2531&lt;LataProjekcji,IF((SUM($K2531:AD2531)+12)&lt;$D2534,12,$D2534-SUM($K2531:AD2531)),0)),0),0)</f>
        <v>0</v>
      </c>
    </row>
    <row r="2532" spans="2:31" hidden="1">
      <c r="B2532" s="526" t="s">
        <v>754</v>
      </c>
      <c r="D2532" s="5">
        <f ca="1">D1343</f>
        <v>0</v>
      </c>
      <c r="E2532" s="454">
        <f ca="1">E1343</f>
        <v>0</v>
      </c>
      <c r="F2532" s="454">
        <f ca="1">F1343</f>
        <v>0</v>
      </c>
      <c r="G2532" s="258" t="b">
        <f ca="1">NOT(ISBLANK(OFFSET($C$269,$D2530,0)))</f>
        <v>0</v>
      </c>
      <c r="H2532" s="538" t="b">
        <f ca="1">SUM(K2532:AE2532)=E2534</f>
        <v>1</v>
      </c>
      <c r="I2532" s="1" t="s">
        <v>750</v>
      </c>
      <c r="K2532" s="537">
        <f ca="1">IF(AND($G2532,NOT(ISTEXT($G2531)),ISNUMBER(Poczatek),ISNUMBER(Koniec_Projekt)),IFERROR(IF($D2531=LataProjekcji,IF($F2531&gt;$E2534,$E2534,$F2531),IF($D2534&gt;=$E2534,(IF($D2531&lt;LataProjekcji,IF((SUM(J2532:$K2532)+12)&lt;$E2534,12,$E2534-SUM(J2532:$K2532)),0)),(IF($D2531&lt;LataProjekcji,IF((SUM(J2532:$K2532)+12)&lt;$D2534,12,$D2534-SUM(J2532:$K2532)),0)))),0),0)</f>
        <v>0</v>
      </c>
      <c r="L2532" s="537">
        <f ca="1">IF(AND($G2532,NOT(ISTEXT($G2531)),ISNUMBER(Poczatek),ISNUMBER(Koniec_Projekt)),IFERROR(IF($D2531=LataProjekcji,IF($F2531&gt;$E2534,$E2534,$F2531),IF($D2534&gt;=$E2534,(IF($D2531&lt;LataProjekcji,IF((SUM($K2532:K2532)+12)&lt;$E2534,12,$E2534-SUM($K2532:K2532)),0)),(IF($D2531&lt;LataProjekcji,IF((SUM($K2532:K2532)+12)&lt;$D2534,12,$D2534-SUM($K2532:K2532)),0)))),0),0)</f>
        <v>0</v>
      </c>
      <c r="M2532" s="537">
        <f ca="1">IF(AND($G2532,NOT(ISTEXT($G2531)),ISNUMBER(Poczatek),ISNUMBER(Koniec_Projekt)),IFERROR(IF($D2531=LataProjekcji,IF($F2531&gt;$E2534,$E2534,$F2531),IF($D2534&gt;=$E2534,(IF($D2531&lt;LataProjekcji,IF((SUM($K2532:L2532)+12)&lt;$E2534,12,$E2534-SUM($K2532:L2532)),0)),(IF($D2531&lt;LataProjekcji,IF((SUM($K2532:L2532)+12)&lt;$D2534,12,$D2534-SUM($K2532:L2532)),0)))),0),0)</f>
        <v>0</v>
      </c>
      <c r="N2532" s="537">
        <f ca="1">IF(AND($G2532,NOT(ISTEXT($G2531)),ISNUMBER(Poczatek),ISNUMBER(Koniec_Projekt)),IFERROR(IF($D2531=LataProjekcji,IF($F2531&gt;$E2534,$E2534,$F2531),IF($D2534&gt;=$E2534,(IF($D2531&lt;LataProjekcji,IF((SUM($K2532:M2532)+12)&lt;$E2534,12,$E2534-SUM($K2532:M2532)),0)),(IF($D2531&lt;LataProjekcji,IF((SUM($K2532:M2532)+12)&lt;$D2534,12,$D2534-SUM($K2532:M2532)),0)))),0),0)</f>
        <v>0</v>
      </c>
      <c r="O2532" s="537">
        <f ca="1">IF(AND($G2532,NOT(ISTEXT($G2531)),ISNUMBER(Poczatek),ISNUMBER(Koniec_Projekt)),IFERROR(IF($D2531=LataProjekcji,IF($F2531&gt;$E2534,$E2534,$F2531),IF($D2534&gt;=$E2534,(IF($D2531&lt;LataProjekcji,IF((SUM($K2532:N2532)+12)&lt;$E2534,12,$E2534-SUM($K2532:N2532)),0)),(IF($D2531&lt;LataProjekcji,IF((SUM($K2532:N2532)+12)&lt;$D2534,12,$D2534-SUM($K2532:N2532)),0)))),0),0)</f>
        <v>0</v>
      </c>
      <c r="P2532" s="537">
        <f ca="1">IF(AND($G2532,NOT(ISTEXT($G2531)),ISNUMBER(Poczatek),ISNUMBER(Koniec_Projekt)),IFERROR(IF($D2531=LataProjekcji,IF($F2531&gt;$E2534,$E2534,$F2531),IF($D2534&gt;=$E2534,(IF($D2531&lt;LataProjekcji,IF((SUM($K2532:O2532)+12)&lt;$E2534,12,$E2534-SUM($K2532:O2532)),0)),(IF($D2531&lt;LataProjekcji,IF((SUM($K2532:O2532)+12)&lt;$D2534,12,$D2534-SUM($K2532:O2532)),0)))),0),0)</f>
        <v>0</v>
      </c>
      <c r="Q2532" s="537">
        <f ca="1">IF(AND($G2532,NOT(ISTEXT($G2531)),ISNUMBER(Poczatek),ISNUMBER(Koniec_Projekt)),IFERROR(IF($D2531=LataProjekcji,IF($F2531&gt;$E2534,$E2534,$F2531),IF($D2534&gt;=$E2534,(IF($D2531&lt;LataProjekcji,IF((SUM($K2532:P2532)+12)&lt;$E2534,12,$E2534-SUM($K2532:P2532)),0)),(IF($D2531&lt;LataProjekcji,IF((SUM($K2532:P2532)+12)&lt;$D2534,12,$D2534-SUM($K2532:P2532)),0)))),0),0)</f>
        <v>0</v>
      </c>
      <c r="R2532" s="537">
        <f ca="1">IF(AND($G2532,NOT(ISTEXT($G2531)),ISNUMBER(Poczatek),ISNUMBER(Koniec_Projekt)),IFERROR(IF($D2531=LataProjekcji,IF($F2531&gt;$E2534,$E2534,$F2531),IF($D2534&gt;=$E2534,(IF($D2531&lt;LataProjekcji,IF((SUM($K2532:Q2532)+12)&lt;$E2534,12,$E2534-SUM($K2532:Q2532)),0)),(IF($D2531&lt;LataProjekcji,IF((SUM($K2532:Q2532)+12)&lt;$D2534,12,$D2534-SUM($K2532:Q2532)),0)))),0),0)</f>
        <v>0</v>
      </c>
      <c r="S2532" s="537">
        <f ca="1">IF(AND($G2532,NOT(ISTEXT($G2531)),ISNUMBER(Poczatek),ISNUMBER(Koniec_Projekt)),IFERROR(IF($D2531=LataProjekcji,IF($F2531&gt;$E2534,$E2534,$F2531),IF($D2534&gt;=$E2534,(IF($D2531&lt;LataProjekcji,IF((SUM($K2532:R2532)+12)&lt;$E2534,12,$E2534-SUM($K2532:R2532)),0)),(IF($D2531&lt;LataProjekcji,IF((SUM($K2532:R2532)+12)&lt;$D2534,12,$D2534-SUM($K2532:R2532)),0)))),0),0)</f>
        <v>0</v>
      </c>
      <c r="T2532" s="537">
        <f ca="1">IF(AND($G2532,NOT(ISTEXT($G2531)),ISNUMBER(Poczatek),ISNUMBER(Koniec_Projekt)),IFERROR(IF($D2531=LataProjekcji,IF($F2531&gt;$E2534,$E2534,$F2531),IF($D2534&gt;=$E2534,(IF($D2531&lt;LataProjekcji,IF((SUM($K2532:S2532)+12)&lt;$E2534,12,$E2534-SUM($K2532:S2532)),0)),(IF($D2531&lt;LataProjekcji,IF((SUM($K2532:S2532)+12)&lt;$D2534,12,$D2534-SUM($K2532:S2532)),0)))),0),0)</f>
        <v>0</v>
      </c>
      <c r="U2532" s="537">
        <f ca="1">IF(AND($G2532,NOT(ISTEXT($G2531)),ISNUMBER(Poczatek),ISNUMBER(Koniec_Projekt)),IFERROR(IF($D2531=LataProjekcji,IF($F2531&gt;$E2534,$E2534,$F2531),IF($D2534&gt;=$E2534,(IF($D2531&lt;LataProjekcji,IF((SUM($K2532:T2532)+12)&lt;$E2534,12,$E2534-SUM($K2532:T2532)),0)),(IF($D2531&lt;LataProjekcji,IF((SUM($K2532:T2532)+12)&lt;$D2534,12,$D2534-SUM($K2532:T2532)),0)))),0),0)</f>
        <v>0</v>
      </c>
      <c r="V2532" s="537">
        <f ca="1">IF(AND($G2532,NOT(ISTEXT($G2531)),ISNUMBER(Poczatek),ISNUMBER(Koniec_Projekt)),IFERROR(IF($D2531=LataProjekcji,IF($F2531&gt;$E2534,$E2534,$F2531),IF($D2534&gt;=$E2534,(IF($D2531&lt;LataProjekcji,IF((SUM($K2532:U2532)+12)&lt;$E2534,12,$E2534-SUM($K2532:U2532)),0)),(IF($D2531&lt;LataProjekcji,IF((SUM($K2532:U2532)+12)&lt;$D2534,12,$D2534-SUM($K2532:U2532)),0)))),0),0)</f>
        <v>0</v>
      </c>
      <c r="W2532" s="537">
        <f ca="1">IF(AND($G2532,NOT(ISTEXT($G2531)),ISNUMBER(Poczatek),ISNUMBER(Koniec_Projekt)),IFERROR(IF($D2531=LataProjekcji,IF($F2531&gt;$E2534,$E2534,$F2531),IF($D2534&gt;=$E2534,(IF($D2531&lt;LataProjekcji,IF((SUM($K2532:V2532)+12)&lt;$E2534,12,$E2534-SUM($K2532:V2532)),0)),(IF($D2531&lt;LataProjekcji,IF((SUM($K2532:V2532)+12)&lt;$D2534,12,$D2534-SUM($K2532:V2532)),0)))),0),0)</f>
        <v>0</v>
      </c>
      <c r="X2532" s="537">
        <f ca="1">IF(AND($G2532,NOT(ISTEXT($G2531)),ISNUMBER(Poczatek),ISNUMBER(Koniec_Projekt)),IFERROR(IF($D2531=LataProjekcji,IF($F2531&gt;$E2534,$E2534,$F2531),IF($D2534&gt;=$E2534,(IF($D2531&lt;LataProjekcji,IF((SUM($K2532:W2532)+12)&lt;$E2534,12,$E2534-SUM($K2532:W2532)),0)),(IF($D2531&lt;LataProjekcji,IF((SUM($K2532:W2532)+12)&lt;$D2534,12,$D2534-SUM($K2532:W2532)),0)))),0),0)</f>
        <v>0</v>
      </c>
      <c r="Y2532" s="537">
        <f ca="1">IF(AND($G2532,NOT(ISTEXT($G2531)),ISNUMBER(Poczatek),ISNUMBER(Koniec_Projekt)),IFERROR(IF($D2531=LataProjekcji,IF($F2531&gt;$E2534,$E2534,$F2531),IF($D2534&gt;=$E2534,(IF($D2531&lt;LataProjekcji,IF((SUM($K2532:X2532)+12)&lt;$E2534,12,$E2534-SUM($K2532:X2532)),0)),(IF($D2531&lt;LataProjekcji,IF((SUM($K2532:X2532)+12)&lt;$D2534,12,$D2534-SUM($K2532:X2532)),0)))),0),0)</f>
        <v>0</v>
      </c>
      <c r="Z2532" s="537">
        <f ca="1">IF(AND($G2532,NOT(ISTEXT($G2531)),ISNUMBER(Poczatek),ISNUMBER(Koniec_Projekt)),IFERROR(IF($D2531=LataProjekcji,IF($F2531&gt;$E2534,$E2534,$F2531),IF($D2534&gt;=$E2534,(IF($D2531&lt;LataProjekcji,IF((SUM($K2532:Y2532)+12)&lt;$E2534,12,$E2534-SUM($K2532:Y2532)),0)),(IF($D2531&lt;LataProjekcji,IF((SUM($K2532:Y2532)+12)&lt;$D2534,12,$D2534-SUM($K2532:Y2532)),0)))),0),0)</f>
        <v>0</v>
      </c>
      <c r="AA2532" s="537">
        <f ca="1">IF(AND($G2532,NOT(ISTEXT($G2531)),ISNUMBER(Poczatek),ISNUMBER(Koniec_Projekt)),IFERROR(IF($D2531=LataProjekcji,IF($F2531&gt;$E2534,$E2534,$F2531),IF($D2534&gt;=$E2534,(IF($D2531&lt;LataProjekcji,IF((SUM($K2532:Z2532)+12)&lt;$E2534,12,$E2534-SUM($K2532:Z2532)),0)),(IF($D2531&lt;LataProjekcji,IF((SUM($K2532:Z2532)+12)&lt;$D2534,12,$D2534-SUM($K2532:Z2532)),0)))),0),0)</f>
        <v>0</v>
      </c>
      <c r="AB2532" s="537">
        <f ca="1">IF(AND($G2532,NOT(ISTEXT($G2531)),ISNUMBER(Poczatek),ISNUMBER(Koniec_Projekt)),IFERROR(IF($D2531=LataProjekcji,IF($F2531&gt;$E2534,$E2534,$F2531),IF($D2534&gt;=$E2534,(IF($D2531&lt;LataProjekcji,IF((SUM($K2532:AA2532)+12)&lt;$E2534,12,$E2534-SUM($K2532:AA2532)),0)),(IF($D2531&lt;LataProjekcji,IF((SUM($K2532:AA2532)+12)&lt;$D2534,12,$D2534-SUM($K2532:AA2532)),0)))),0),0)</f>
        <v>0</v>
      </c>
      <c r="AC2532" s="537">
        <f ca="1">IF(AND($G2532,NOT(ISTEXT($G2531)),ISNUMBER(Poczatek),ISNUMBER(Koniec_Projekt)),IFERROR(IF($D2531=LataProjekcji,IF($F2531&gt;$E2534,$E2534,$F2531),IF($D2534&gt;=$E2534,(IF($D2531&lt;LataProjekcji,IF((SUM($K2532:AB2532)+12)&lt;$E2534,12,$E2534-SUM($K2532:AB2532)),0)),(IF($D2531&lt;LataProjekcji,IF((SUM($K2532:AB2532)+12)&lt;$D2534,12,$D2534-SUM($K2532:AB2532)),0)))),0),0)</f>
        <v>0</v>
      </c>
      <c r="AD2532" s="537">
        <f ca="1">IF(AND($G2532,NOT(ISTEXT($G2531)),ISNUMBER(Poczatek),ISNUMBER(Koniec_Projekt)),IFERROR(IF($D2531=LataProjekcji,IF($F2531&gt;$E2534,$E2534,$F2531),IF($D2534&gt;=$E2534,(IF($D2531&lt;LataProjekcji,IF((SUM($K2532:AC2532)+12)&lt;$E2534,12,$E2534-SUM($K2532:AC2532)),0)),(IF($D2531&lt;LataProjekcji,IF((SUM($K2532:AC2532)+12)&lt;$D2534,12,$D2534-SUM($K2532:AC2532)),0)))),0),0)</f>
        <v>0</v>
      </c>
      <c r="AE2532" s="537">
        <f ca="1">IF(AND($G2532,NOT(ISTEXT($G2531)),ISNUMBER(Poczatek),ISNUMBER(Koniec_Projekt)),IFERROR(IF($D2531=LataProjekcji,IF($F2531&gt;$E2534,$E2534,$F2531),IF($D2534&gt;=$E2534,(IF($D2531&lt;LataProjekcji,IF((SUM($K2532:AD2532)+12)&lt;$E2534,12,$E2534-SUM($K2532:AD2532)),0)),(IF($D2531&lt;LataProjekcji,IF((SUM($K2532:AD2532)+12)&lt;$D2534,12,$D2534-SUM($K2532:AD2532)),0)))),0),0)</f>
        <v>0</v>
      </c>
    </row>
    <row r="2533" spans="2:31" hidden="1">
      <c r="B2533" s="526" t="s">
        <v>753</v>
      </c>
      <c r="D2533" s="454">
        <f ca="1">D1344</f>
        <v>0</v>
      </c>
      <c r="E2533" s="454">
        <f ca="1">IF(D2532&gt;10,ROUND(D2533/12,2),D2533)</f>
        <v>0</v>
      </c>
      <c r="F2533" s="524">
        <f>Koniec_Projekt</f>
        <v>0</v>
      </c>
      <c r="G2533" s="329">
        <f>Miesiac_Koniec_Projekt</f>
        <v>0</v>
      </c>
      <c r="H2533" s="538" t="b">
        <f ca="1">SUM(K2533:AE2533)=D2532</f>
        <v>1</v>
      </c>
      <c r="I2533" s="1" t="s">
        <v>713</v>
      </c>
      <c r="K2533" s="256">
        <f ca="1">IF(AND($G2532,NOT(ISTEXT($G2531)),ISNUMBER(Poczatek),ISNUMBER(Koniec_Projekt)),IFERROR(IF(LataProjekcji=$F2534,ROUND($D2532,0),ROUND(K2531*$E2533,0)),0),0)</f>
        <v>0</v>
      </c>
      <c r="L2533" s="5">
        <f ca="1">IF(AND($G2532,NOT(ISTEXT($G2531)),ISNUMBER(Poczatek),ISNUMBER(Koniec_Projekt)),IFERROR(IF(LataProjekcji=$F2534,ROUND($D2532-SUM(K2533:$K2533),0),ROUND(L2531*$E2533,0)),0),0)</f>
        <v>0</v>
      </c>
      <c r="M2533" s="5">
        <f ca="1">IF(AND($G2532,NOT(ISTEXT($G2531)),ISNUMBER(Poczatek),ISNUMBER(Koniec_Projekt)),IFERROR(IF(LataProjekcji=$F2534,ROUND($D2532-SUM($K2533:L2533),0),ROUND(M2531*$E2533,0)),0),0)</f>
        <v>0</v>
      </c>
      <c r="N2533" s="5">
        <f ca="1">IF(AND($G2532,NOT(ISTEXT($G2531)),ISNUMBER(Poczatek),ISNUMBER(Koniec_Projekt)),IFERROR(IF(LataProjekcji=$F2534,ROUND($D2532-SUM($K2533:M2533),0),ROUND(N2531*$E2533,0)),0),0)</f>
        <v>0</v>
      </c>
      <c r="O2533" s="5">
        <f ca="1">IF(AND($G2532,NOT(ISTEXT($G2531)),ISNUMBER(Poczatek),ISNUMBER(Koniec_Projekt)),IFERROR(IF(LataProjekcji=$F2534,ROUND($D2532-SUM($K2533:N2533),0),ROUND(O2531*$E2533,0)),0),0)</f>
        <v>0</v>
      </c>
      <c r="P2533" s="5">
        <f ca="1">IF(AND($G2532,NOT(ISTEXT($G2531)),ISNUMBER(Poczatek),ISNUMBER(Koniec_Projekt)),IFERROR(IF(LataProjekcji=$F2534,ROUND($D2532-SUM($K2533:O2533),0),ROUND(P2531*$E2533,0)),0),0)</f>
        <v>0</v>
      </c>
      <c r="Q2533" s="5">
        <f ca="1">IF(AND($G2532,NOT(ISTEXT($G2531)),ISNUMBER(Poczatek),ISNUMBER(Koniec_Projekt)),IFERROR(IF(LataProjekcji=$F2534,ROUND($D2532-SUM($K2533:P2533),0),ROUND(Q2531*$E2533,0)),0),0)</f>
        <v>0</v>
      </c>
      <c r="R2533" s="5">
        <f ca="1">IF(AND($G2532,NOT(ISTEXT($G2531)),ISNUMBER(Poczatek),ISNUMBER(Koniec_Projekt)),IFERROR(IF(LataProjekcji=$F2534,ROUND($D2532-SUM($K2533:Q2533),0),ROUND(R2531*$E2533,0)),0),0)</f>
        <v>0</v>
      </c>
      <c r="S2533" s="5">
        <f ca="1">IF(AND($G2532,NOT(ISTEXT($G2531)),ISNUMBER(Poczatek),ISNUMBER(Koniec_Projekt)),IFERROR(IF(LataProjekcji=$F2534,ROUND($D2532-SUM($K2533:R2533),0),ROUND(S2531*$E2533,0)),0),0)</f>
        <v>0</v>
      </c>
      <c r="T2533" s="5">
        <f ca="1">IF(AND($G2532,NOT(ISTEXT($G2531)),ISNUMBER(Poczatek),ISNUMBER(Koniec_Projekt)),IFERROR(IF(LataProjekcji=$F2534,ROUND($D2532-SUM($K2533:S2533),0),ROUND(T2531*$E2533,0)),0),0)</f>
        <v>0</v>
      </c>
      <c r="U2533" s="5">
        <f ca="1">IF(AND($G2532,NOT(ISTEXT($G2531)),ISNUMBER(Poczatek),ISNUMBER(Koniec_Projekt)),IFERROR(IF(LataProjekcji=$F2534,ROUND($D2532-SUM($K2533:T2533),0),ROUND(U2531*$E2533,0)),0),0)</f>
        <v>0</v>
      </c>
      <c r="V2533" s="5">
        <f ca="1">IF(AND($G2532,NOT(ISTEXT($G2531)),ISNUMBER(Poczatek),ISNUMBER(Koniec_Projekt)),IFERROR(IF(LataProjekcji=$F2534,ROUND($D2532-SUM($K2533:U2533),0),ROUND(V2531*$E2533,0)),0),0)</f>
        <v>0</v>
      </c>
      <c r="W2533" s="5">
        <f ca="1">IF(AND($G2532,NOT(ISTEXT($G2531)),ISNUMBER(Poczatek),ISNUMBER(Koniec_Projekt)),IFERROR(IF(LataProjekcji=$F2534,ROUND($D2532-SUM($K2533:V2533),0),ROUND(W2531*$E2533,0)),0),0)</f>
        <v>0</v>
      </c>
      <c r="X2533" s="5">
        <f ca="1">IF(AND($G2532,NOT(ISTEXT($G2531)),ISNUMBER(Poczatek),ISNUMBER(Koniec_Projekt)),IFERROR(IF(LataProjekcji=$F2534,ROUND($D2532-SUM($K2533:W2533),0),ROUND(X2531*$E2533,0)),0),0)</f>
        <v>0</v>
      </c>
      <c r="Y2533" s="5">
        <f ca="1">IF(AND($G2532,NOT(ISTEXT($G2531)),ISNUMBER(Poczatek),ISNUMBER(Koniec_Projekt)),IFERROR(IF(LataProjekcji=$F2534,ROUND($D2532-SUM($K2533:X2533),0),ROUND(Y2531*$E2533,0)),0),0)</f>
        <v>0</v>
      </c>
      <c r="Z2533" s="5">
        <f ca="1">IF(AND($G2532,NOT(ISTEXT($G2531)),ISNUMBER(Poczatek),ISNUMBER(Koniec_Projekt)),IFERROR(IF(LataProjekcji=$F2534,ROUND($D2532-SUM($K2533:Y2533),0),ROUND(Z2531*$E2533,0)),0),0)</f>
        <v>0</v>
      </c>
      <c r="AA2533" s="5">
        <f ca="1">IF(AND($G2532,NOT(ISTEXT($G2531)),ISNUMBER(Poczatek),ISNUMBER(Koniec_Projekt)),IFERROR(IF(LataProjekcji=$F2534,ROUND($D2532-SUM($K2533:Z2533),0),ROUND(AA2531*$E2533,0)),0),0)</f>
        <v>0</v>
      </c>
      <c r="AB2533" s="5">
        <f ca="1">IF(AND($G2532,NOT(ISTEXT($G2531)),ISNUMBER(Poczatek),ISNUMBER(Koniec_Projekt)),IFERROR(IF(LataProjekcji=$F2534,ROUND($D2532-SUM($K2533:AA2533),0),ROUND(AB2531*$E2533,0)),0),0)</f>
        <v>0</v>
      </c>
      <c r="AC2533" s="5">
        <f ca="1">IF(AND($G2532,NOT(ISTEXT($G2531)),ISNUMBER(Poczatek),ISNUMBER(Koniec_Projekt)),IFERROR(IF(LataProjekcji=$F2534,ROUND($D2532-SUM($K2533:AB2533),0),ROUND(AC2531*$E2533,0)),0),0)</f>
        <v>0</v>
      </c>
      <c r="AD2533" s="5">
        <f ca="1">IF(AND($G2532,NOT(ISTEXT($G2531)),ISNUMBER(Poczatek),ISNUMBER(Koniec_Projekt)),IFERROR(IF(LataProjekcji=$F2534,ROUND($D2532-SUM($K2533:AC2533),0),ROUND(AD2531*$E2533,0)),0),0)</f>
        <v>0</v>
      </c>
      <c r="AE2533" s="5">
        <f ca="1">IF(AND($G2532,NOT(ISTEXT($G2531)),ISNUMBER(Poczatek),ISNUMBER(Koniec_Projekt)),IFERROR(IF(LataProjekcji=$F2534,ROUND($D2532-SUM($K2533:AD2533),0),ROUND(AE2531*$E2533,0)),0),0)</f>
        <v>0</v>
      </c>
    </row>
    <row r="2534" spans="2:31" hidden="1">
      <c r="B2534" s="526" t="s">
        <v>751</v>
      </c>
      <c r="D2534" s="1">
        <f ca="1">IFERROR(ROUNDUP(D2532/E2533,0),0)</f>
        <v>0</v>
      </c>
      <c r="E2534" s="1">
        <f ca="1">IF(D2534=0,0,DATEDIF(DATE(D2531,E2531,1),DATE(F2533,G2533,1),"m"))</f>
        <v>0</v>
      </c>
      <c r="F2534" s="1" t="str">
        <f ca="1">IFERROR(YEAR(G2531),"brak daty")</f>
        <v>brak daty</v>
      </c>
      <c r="G2534" s="1" t="str">
        <f ca="1">IFERROR(MONTH(G2531),"brak daty")</f>
        <v>brak daty</v>
      </c>
      <c r="H2534" s="5"/>
      <c r="I2534" s="1" t="s">
        <v>425</v>
      </c>
      <c r="K2534" s="5">
        <f ca="1">IF(AND($G2532,NOT(ISTEXT($G2531)),ISNUMBER(Poczatek),ISNUMBER(Koniec_Projekt)),IFERROR(IF(LataProjekcji=$F2533,IF(AND($G2533=$G2534,$F2533=$F2534),ROUND($D2532-SUM($K2534),0),ROUND(K2532*$E2533,0)),IF(LataProjekcji&gt;$F2533,0,ROUND(K2532*$E2533,0))),0),0)</f>
        <v>0</v>
      </c>
      <c r="L2534" s="5">
        <f ca="1">IF(AND($G2532,NOT(ISTEXT($G2531)),ISNUMBER(Poczatek),ISNUMBER(Koniec_Projekt)),IFERROR(IF(LataProjekcji=$F2533,IF(AND($G2533=$G2534,$F2533=$F2534),ROUND($D2532-SUM($K2534:K2534),0),ROUND(L2532*$E2533,0)),IF(LataProjekcji&gt;$F2533,0,ROUND(L2532*$E2533,0))),0),0)</f>
        <v>0</v>
      </c>
      <c r="M2534" s="5">
        <f ca="1">IF(AND($G2532,NOT(ISTEXT($G2531)),ISNUMBER(Poczatek),ISNUMBER(Koniec_Projekt)),IFERROR(IF(LataProjekcji=$F2533,IF(AND($G2533=$G2534,$F2533=$F2534),ROUND($D2532-SUM($K2534:L2534),0),ROUND(M2532*$E2533,0)),IF(LataProjekcji&gt;$F2533,0,ROUND(M2532*$E2533,0))),0),0)</f>
        <v>0</v>
      </c>
      <c r="N2534" s="5">
        <f ca="1">IF(AND($G2532,NOT(ISTEXT($G2531)),ISNUMBER(Poczatek),ISNUMBER(Koniec_Projekt)),IFERROR(IF(LataProjekcji=$F2533,IF(AND($G2533=$G2534,$F2533=$F2534),ROUND($D2532-SUM($K2534:M2534),0),ROUND(N2532*$E2533,0)),IF(LataProjekcji&gt;$F2533,0,ROUND(N2532*$E2533,0))),0),0)</f>
        <v>0</v>
      </c>
      <c r="O2534" s="5">
        <f ca="1">IF(AND($G2532,NOT(ISTEXT($G2531)),ISNUMBER(Poczatek),ISNUMBER(Koniec_Projekt)),IFERROR(IF(LataProjekcji=$F2533,IF(AND($G2533=$G2534,$F2533=$F2534),ROUND($D2532-SUM($K2534:N2534),0),ROUND(O2532*$E2533,0)),IF(LataProjekcji&gt;$F2533,0,ROUND(O2532*$E2533,0))),0),0)</f>
        <v>0</v>
      </c>
      <c r="P2534" s="5">
        <f ca="1">IF(AND($G2532,NOT(ISTEXT($G2531)),ISNUMBER(Poczatek),ISNUMBER(Koniec_Projekt)),IFERROR(IF(LataProjekcji=$F2533,IF(AND($G2533=$G2534,$F2533=$F2534),ROUND($D2532-SUM($K2534:O2534),0),ROUND(P2532*$E2533,0)),IF(LataProjekcji&gt;$F2533,0,ROUND(P2532*$E2533,0))),0),0)</f>
        <v>0</v>
      </c>
      <c r="Q2534" s="5">
        <f ca="1">IF(AND($G2532,NOT(ISTEXT($G2531)),ISNUMBER(Poczatek),ISNUMBER(Koniec_Projekt)),IFERROR(IF(LataProjekcji=$F2533,IF(AND($G2533=$G2534,$F2533=$F2534),ROUND($D2532-SUM($K2534:P2534),0),ROUND(Q2532*$E2533,0)),IF(LataProjekcji&gt;$F2533,0,ROUND(Q2532*$E2533,0))),0),0)</f>
        <v>0</v>
      </c>
      <c r="R2534" s="5">
        <f ca="1">IF(AND($G2532,NOT(ISTEXT($G2531)),ISNUMBER(Poczatek),ISNUMBER(Koniec_Projekt)),IFERROR(IF(LataProjekcji=$F2533,IF(AND($G2533=$G2534,$F2533=$F2534),ROUND($D2532-SUM($K2534:Q2534),0),ROUND(R2532*$E2533,0)),IF(LataProjekcji&gt;$F2533,0,ROUND(R2532*$E2533,0))),0),0)</f>
        <v>0</v>
      </c>
      <c r="S2534" s="5">
        <f ca="1">IF(AND($G2532,NOT(ISTEXT($G2531)),ISNUMBER(Poczatek),ISNUMBER(Koniec_Projekt)),IFERROR(IF(LataProjekcji=$F2533,IF(AND($G2533=$G2534,$F2533=$F2534),ROUND($D2532-SUM($K2534:R2534),0),ROUND(S2532*$E2533,0)),IF(LataProjekcji&gt;$F2533,0,ROUND(S2532*$E2533,0))),0),0)</f>
        <v>0</v>
      </c>
      <c r="T2534" s="5">
        <f ca="1">IF(AND($G2532,NOT(ISTEXT($G2531)),ISNUMBER(Poczatek),ISNUMBER(Koniec_Projekt)),IFERROR(IF(LataProjekcji=$F2533,IF(AND($G2533=$G2534,$F2533=$F2534),ROUND($D2532-SUM($K2534:S2534),0),ROUND(T2532*$E2533,0)),IF(LataProjekcji&gt;$F2533,0,ROUND(T2532*$E2533,0))),0),0)</f>
        <v>0</v>
      </c>
      <c r="U2534" s="5">
        <f ca="1">IF(AND($G2532,NOT(ISTEXT($G2531)),ISNUMBER(Poczatek),ISNUMBER(Koniec_Projekt)),IFERROR(IF(LataProjekcji=$F2533,IF(AND($G2533=$G2534,$F2533=$F2534),ROUND($D2532-SUM($K2534:T2534),0),ROUND(U2532*$E2533,0)),IF(LataProjekcji&gt;$F2533,0,ROUND(U2532*$E2533,0))),0),0)</f>
        <v>0</v>
      </c>
      <c r="V2534" s="5">
        <f ca="1">IF(AND($G2532,NOT(ISTEXT($G2531)),ISNUMBER(Poczatek),ISNUMBER(Koniec_Projekt)),IFERROR(IF(LataProjekcji=$F2533,IF(AND($G2533=$G2534,$F2533=$F2534),ROUND($D2532-SUM($K2534:U2534),0),ROUND(V2532*$E2533,0)),IF(LataProjekcji&gt;$F2533,0,ROUND(V2532*$E2533,0))),0),0)</f>
        <v>0</v>
      </c>
      <c r="W2534" s="5">
        <f ca="1">IF(AND($G2532,NOT(ISTEXT($G2531)),ISNUMBER(Poczatek),ISNUMBER(Koniec_Projekt)),IFERROR(IF(LataProjekcji=$F2533,IF(AND($G2533=$G2534,$F2533=$F2534),ROUND($D2532-SUM($K2534:V2534),0),ROUND(W2532*$E2533,0)),IF(LataProjekcji&gt;$F2533,0,ROUND(W2532*$E2533,0))),0),0)</f>
        <v>0</v>
      </c>
      <c r="X2534" s="5">
        <f ca="1">IF(AND($G2532,NOT(ISTEXT($G2531)),ISNUMBER(Poczatek),ISNUMBER(Koniec_Projekt)),IFERROR(IF(LataProjekcji=$F2533,IF(AND($G2533=$G2534,$F2533=$F2534),ROUND($D2532-SUM($K2534:W2534),0),ROUND(X2532*$E2533,0)),IF(LataProjekcji&gt;$F2533,0,ROUND(X2532*$E2533,0))),0),0)</f>
        <v>0</v>
      </c>
      <c r="Y2534" s="5">
        <f ca="1">IF(AND($G2532,NOT(ISTEXT($G2531)),ISNUMBER(Poczatek),ISNUMBER(Koniec_Projekt)),IFERROR(IF(LataProjekcji=$F2533,IF(AND($G2533=$G2534,$F2533=$F2534),ROUND($D2532-SUM($K2534:X2534),0),ROUND(Y2532*$E2533,0)),IF(LataProjekcji&gt;$F2533,0,ROUND(Y2532*$E2533,0))),0),0)</f>
        <v>0</v>
      </c>
      <c r="Z2534" s="5">
        <f ca="1">IF(AND($G2532,NOT(ISTEXT($G2531)),ISNUMBER(Poczatek),ISNUMBER(Koniec_Projekt)),IFERROR(IF(LataProjekcji=$F2533,IF(AND($G2533=$G2534,$F2533=$F2534),ROUND($D2532-SUM($K2534:Y2534),0),ROUND(Z2532*$E2533,0)),IF(LataProjekcji&gt;$F2533,0,ROUND(Z2532*$E2533,0))),0),0)</f>
        <v>0</v>
      </c>
      <c r="AA2534" s="5">
        <f ca="1">IF(AND($G2532,NOT(ISTEXT($G2531)),ISNUMBER(Poczatek),ISNUMBER(Koniec_Projekt)),IFERROR(IF(LataProjekcji=$F2533,IF(AND($G2533=$G2534,$F2533=$F2534),ROUND($D2532-SUM($K2534:Z2534),0),ROUND(AA2532*$E2533,0)),IF(LataProjekcji&gt;$F2533,0,ROUND(AA2532*$E2533,0))),0),0)</f>
        <v>0</v>
      </c>
      <c r="AB2534" s="5">
        <f ca="1">IF(AND($G2532,NOT(ISTEXT($G2531)),ISNUMBER(Poczatek),ISNUMBER(Koniec_Projekt)),IFERROR(IF(LataProjekcji=$F2533,IF(AND($G2533=$G2534,$F2533=$F2534),ROUND($D2532-SUM($K2534:AA2534),0),ROUND(AB2532*$E2533,0)),IF(LataProjekcji&gt;$F2533,0,ROUND(AB2532*$E2533,0))),0),0)</f>
        <v>0</v>
      </c>
      <c r="AC2534" s="5">
        <f ca="1">IF(AND($G2532,NOT(ISTEXT($G2531)),ISNUMBER(Poczatek),ISNUMBER(Koniec_Projekt)),IFERROR(IF(LataProjekcji=$F2533,IF(AND($G2533=$G2534,$F2533=$F2534),ROUND($D2532-SUM($K2534:AB2534),0),ROUND(AC2532*$E2533,0)),IF(LataProjekcji&gt;$F2533,0,ROUND(AC2532*$E2533,0))),0),0)</f>
        <v>0</v>
      </c>
      <c r="AD2534" s="5">
        <f ca="1">IF(AND($G2532,NOT(ISTEXT($G2531)),ISNUMBER(Poczatek),ISNUMBER(Koniec_Projekt)),IFERROR(IF(LataProjekcji=$F2533,IF(AND($G2533=$G2534,$F2533=$F2534),ROUND($D2532-SUM($K2534:AC2534),0),ROUND(AD2532*$E2533,0)),IF(LataProjekcji&gt;$F2533,0,ROUND(AD2532*$E2533,0))),0),0)</f>
        <v>0</v>
      </c>
      <c r="AE2534" s="5">
        <f ca="1">IF(AND($G2532,NOT(ISTEXT($G2531)),ISNUMBER(Poczatek),ISNUMBER(Koniec_Projekt)),IFERROR(IF(LataProjekcji=$F2533,IF(AND($G2533=$G2534,$F2533=$F2534),ROUND($D2532-SUM($K2534:AD2534),0),ROUND(AE2532*$E2533,0)),IF(LataProjekcji&gt;$F2533,0,ROUND(AE2532*$E2533,0))),0),0)</f>
        <v>0</v>
      </c>
    </row>
    <row r="2535" spans="2:31" ht="12.5" hidden="1" thickBot="1">
      <c r="B2535" s="527" t="s">
        <v>865</v>
      </c>
      <c r="C2535" s="528"/>
      <c r="D2535" s="529">
        <f ca="1">IF(D2532&gt;10,ROUND((D2534-1)*E2533,0),E2533)</f>
        <v>0</v>
      </c>
      <c r="E2535" s="529">
        <f ca="1">D2532-D2535</f>
        <v>0</v>
      </c>
      <c r="F2535" s="528"/>
      <c r="G2535" s="669">
        <f ca="1">OFFSET($C$269,$D2530,0)</f>
        <v>0</v>
      </c>
      <c r="H2535" s="528"/>
      <c r="I2535" s="528"/>
      <c r="J2535" s="528"/>
      <c r="K2535" s="528"/>
      <c r="L2535" s="528"/>
      <c r="M2535" s="528"/>
      <c r="N2535" s="528"/>
      <c r="O2535" s="528"/>
      <c r="P2535" s="528"/>
      <c r="Q2535" s="528"/>
      <c r="R2535" s="528"/>
      <c r="S2535" s="528"/>
      <c r="T2535" s="528"/>
      <c r="U2535" s="528"/>
      <c r="V2535" s="528"/>
      <c r="W2535" s="528"/>
      <c r="X2535" s="528"/>
      <c r="Y2535" s="528"/>
      <c r="Z2535" s="528"/>
      <c r="AA2535" s="528"/>
      <c r="AB2535" s="528"/>
      <c r="AC2535" s="528"/>
      <c r="AD2535" s="528"/>
      <c r="AE2535" s="528"/>
    </row>
    <row r="2536" spans="2:31" ht="12.5" hidden="1" thickTop="1">
      <c r="C2536" s="251"/>
      <c r="D2536" s="454"/>
      <c r="E2536" s="454"/>
      <c r="F2536" s="454"/>
      <c r="G2536" s="454"/>
    </row>
    <row r="2537" spans="2:31" ht="12.5" hidden="1" thickBot="1">
      <c r="B2537" s="530" t="str">
        <f ca="1">"nazwa ST: "&amp;B1348</f>
        <v>nazwa ST: 0</v>
      </c>
      <c r="C2537" s="530"/>
      <c r="D2537" s="531">
        <f>D1348</f>
        <v>2</v>
      </c>
      <c r="E2537" s="530"/>
      <c r="F2537" s="530"/>
      <c r="G2537" s="530"/>
      <c r="H2537" s="530"/>
      <c r="I2537" s="530"/>
      <c r="J2537" s="530"/>
      <c r="K2537" s="539" t="str">
        <f t="shared" ref="K2537:AE2537" si="3160">LataProjekcji</f>
        <v>Uzupełnij dane</v>
      </c>
      <c r="L2537" s="539" t="str">
        <f t="shared" si="3160"/>
        <v/>
      </c>
      <c r="M2537" s="539" t="str">
        <f t="shared" si="3160"/>
        <v/>
      </c>
      <c r="N2537" s="539" t="str">
        <f t="shared" si="3160"/>
        <v/>
      </c>
      <c r="O2537" s="539" t="str">
        <f t="shared" si="3160"/>
        <v/>
      </c>
      <c r="P2537" s="539" t="str">
        <f t="shared" si="3160"/>
        <v/>
      </c>
      <c r="Q2537" s="539" t="str">
        <f t="shared" si="3160"/>
        <v/>
      </c>
      <c r="R2537" s="539" t="str">
        <f t="shared" si="3160"/>
        <v/>
      </c>
      <c r="S2537" s="539" t="str">
        <f t="shared" si="3160"/>
        <v/>
      </c>
      <c r="T2537" s="539" t="str">
        <f t="shared" si="3160"/>
        <v/>
      </c>
      <c r="U2537" s="539" t="str">
        <f t="shared" si="3160"/>
        <v/>
      </c>
      <c r="V2537" s="539" t="str">
        <f t="shared" si="3160"/>
        <v/>
      </c>
      <c r="W2537" s="539" t="str">
        <f t="shared" si="3160"/>
        <v/>
      </c>
      <c r="X2537" s="539" t="str">
        <f t="shared" si="3160"/>
        <v/>
      </c>
      <c r="Y2537" s="539" t="str">
        <f t="shared" si="3160"/>
        <v/>
      </c>
      <c r="Z2537" s="539" t="str">
        <f t="shared" si="3160"/>
        <v/>
      </c>
      <c r="AA2537" s="539" t="str">
        <f t="shared" si="3160"/>
        <v/>
      </c>
      <c r="AB2537" s="539" t="str">
        <f t="shared" si="3160"/>
        <v/>
      </c>
      <c r="AC2537" s="539" t="str">
        <f t="shared" si="3160"/>
        <v/>
      </c>
      <c r="AD2537" s="539" t="str">
        <f t="shared" si="3160"/>
        <v/>
      </c>
      <c r="AE2537" s="539" t="str">
        <f t="shared" si="3160"/>
        <v/>
      </c>
    </row>
    <row r="2538" spans="2:31" hidden="1">
      <c r="B2538" s="526" t="s">
        <v>752</v>
      </c>
      <c r="D2538" s="1">
        <f ca="1">D1349</f>
        <v>1900</v>
      </c>
      <c r="E2538" s="1">
        <f ca="1">E1349</f>
        <v>1</v>
      </c>
      <c r="F2538" s="1">
        <f ca="1">IF(D2539&gt;10,F1349,1)</f>
        <v>1</v>
      </c>
      <c r="G2538" s="525" t="str">
        <f ca="1">IF(ISBLANK(OFFSET($E$269,$D2537,0)),"brak daty",IF(D2539&gt;10,EDATE(OFFSET($E$269,$D2537,0),D2541),DATE(D2538,E2538,1)))</f>
        <v>brak daty</v>
      </c>
      <c r="H2538" s="538" t="b">
        <f ca="1">SUM(K2538:AE2538)=D2541</f>
        <v>1</v>
      </c>
      <c r="I2538" s="1" t="s">
        <v>749</v>
      </c>
      <c r="K2538" s="5">
        <f ca="1">IF(AND($G2539,NOT(ISTEXT($G2538)),ISNUMBER(Poczatek),ISNUMBER(Koniec_Projekt)),IFERROR(IF($D2538=LataProjekcji,$F2538,IF($D2538&lt;LataProjekcji,IF((SUM(K2538)+12)&lt;$D2541,12,$D2541-SUM(K2538)),0)),0),0)</f>
        <v>0</v>
      </c>
      <c r="L2538" s="5">
        <f ca="1">IF(AND($G2539,NOT(ISTEXT($G2538)),ISNUMBER(Poczatek),ISNUMBER(Koniec_Projekt)),IFERROR(IF($D2538=LataProjekcji,$F2538,IF($D2538&lt;LataProjekcji,IF((SUM($K2538:K2538)+12)&lt;$D2541,12,$D2541-SUM($K2538:K2538)),0)),0),0)</f>
        <v>0</v>
      </c>
      <c r="M2538" s="5">
        <f ca="1">IF(AND($G2539,NOT(ISTEXT($G2538)),ISNUMBER(Poczatek),ISNUMBER(Koniec_Projekt)),IFERROR(IF($D2538=LataProjekcji,$F2538,IF($D2538&lt;LataProjekcji,IF((SUM($K2538:L2538)+12)&lt;$D2541,12,$D2541-SUM($K2538:L2538)),0)),0),0)</f>
        <v>0</v>
      </c>
      <c r="N2538" s="5">
        <f ca="1">IF(AND($G2539,NOT(ISTEXT($G2538)),ISNUMBER(Poczatek),ISNUMBER(Koniec_Projekt)),IFERROR(IF($D2538=LataProjekcji,$F2538,IF($D2538&lt;LataProjekcji,IF((SUM($K2538:M2538)+12)&lt;$D2541,12,$D2541-SUM($K2538:M2538)),0)),0),0)</f>
        <v>0</v>
      </c>
      <c r="O2538" s="5">
        <f ca="1">IF(AND($G2539,NOT(ISTEXT($G2538)),ISNUMBER(Poczatek),ISNUMBER(Koniec_Projekt)),IFERROR(IF($D2538=LataProjekcji,$F2538,IF($D2538&lt;LataProjekcji,IF((SUM($K2538:N2538)+12)&lt;$D2541,12,$D2541-SUM($K2538:N2538)),0)),0),0)</f>
        <v>0</v>
      </c>
      <c r="P2538" s="5">
        <f ca="1">IF(AND($G2539,NOT(ISTEXT($G2538)),ISNUMBER(Poczatek),ISNUMBER(Koniec_Projekt)),IFERROR(IF($D2538=LataProjekcji,$F2538,IF($D2538&lt;LataProjekcji,IF((SUM($K2538:O2538)+12)&lt;$D2541,12,$D2541-SUM($K2538:O2538)),0)),0),0)</f>
        <v>0</v>
      </c>
      <c r="Q2538" s="5">
        <f ca="1">IF(AND($G2539,NOT(ISTEXT($G2538)),ISNUMBER(Poczatek),ISNUMBER(Koniec_Projekt)),IFERROR(IF($D2538=LataProjekcji,$F2538,IF($D2538&lt;LataProjekcji,IF((SUM($K2538:P2538)+12)&lt;$D2541,12,$D2541-SUM($K2538:P2538)),0)),0),0)</f>
        <v>0</v>
      </c>
      <c r="R2538" s="5">
        <f ca="1">IF(AND($G2539,NOT(ISTEXT($G2538)),ISNUMBER(Poczatek),ISNUMBER(Koniec_Projekt)),IFERROR(IF($D2538=LataProjekcji,$F2538,IF($D2538&lt;LataProjekcji,IF((SUM($K2538:Q2538)+12)&lt;$D2541,12,$D2541-SUM($K2538:Q2538)),0)),0),0)</f>
        <v>0</v>
      </c>
      <c r="S2538" s="5">
        <f ca="1">IF(AND($G2539,NOT(ISTEXT($G2538)),ISNUMBER(Poczatek),ISNUMBER(Koniec_Projekt)),IFERROR(IF($D2538=LataProjekcji,$F2538,IF($D2538&lt;LataProjekcji,IF((SUM($K2538:R2538)+12)&lt;$D2541,12,$D2541-SUM($K2538:R2538)),0)),0),0)</f>
        <v>0</v>
      </c>
      <c r="T2538" s="5">
        <f ca="1">IF(AND($G2539,NOT(ISTEXT($G2538)),ISNUMBER(Poczatek),ISNUMBER(Koniec_Projekt)),IFERROR(IF($D2538=LataProjekcji,$F2538,IF($D2538&lt;LataProjekcji,IF((SUM($K2538:S2538)+12)&lt;$D2541,12,$D2541-SUM($K2538:S2538)),0)),0),0)</f>
        <v>0</v>
      </c>
      <c r="U2538" s="5">
        <f ca="1">IF(AND($G2539,NOT(ISTEXT($G2538)),ISNUMBER(Poczatek),ISNUMBER(Koniec_Projekt)),IFERROR(IF($D2538=LataProjekcji,$F2538,IF($D2538&lt;LataProjekcji,IF((SUM($K2538:T2538)+12)&lt;$D2541,12,$D2541-SUM($K2538:T2538)),0)),0),0)</f>
        <v>0</v>
      </c>
      <c r="V2538" s="5">
        <f ca="1">IF(AND($G2539,NOT(ISTEXT($G2538)),ISNUMBER(Poczatek),ISNUMBER(Koniec_Projekt)),IFERROR(IF($D2538=LataProjekcji,$F2538,IF($D2538&lt;LataProjekcji,IF((SUM($K2538:U2538)+12)&lt;$D2541,12,$D2541-SUM($K2538:U2538)),0)),0),0)</f>
        <v>0</v>
      </c>
      <c r="W2538" s="5">
        <f ca="1">IF(AND($G2539,NOT(ISTEXT($G2538)),ISNUMBER(Poczatek),ISNUMBER(Koniec_Projekt)),IFERROR(IF($D2538=LataProjekcji,$F2538,IF($D2538&lt;LataProjekcji,IF((SUM($K2538:V2538)+12)&lt;$D2541,12,$D2541-SUM($K2538:V2538)),0)),0),0)</f>
        <v>0</v>
      </c>
      <c r="X2538" s="5">
        <f ca="1">IF(AND($G2539,NOT(ISTEXT($G2538)),ISNUMBER(Poczatek),ISNUMBER(Koniec_Projekt)),IFERROR(IF($D2538=LataProjekcji,$F2538,IF($D2538&lt;LataProjekcji,IF((SUM($K2538:W2538)+12)&lt;$D2541,12,$D2541-SUM($K2538:W2538)),0)),0),0)</f>
        <v>0</v>
      </c>
      <c r="Y2538" s="5">
        <f ca="1">IF(AND($G2539,NOT(ISTEXT($G2538)),ISNUMBER(Poczatek),ISNUMBER(Koniec_Projekt)),IFERROR(IF($D2538=LataProjekcji,$F2538,IF($D2538&lt;LataProjekcji,IF((SUM($K2538:X2538)+12)&lt;$D2541,12,$D2541-SUM($K2538:X2538)),0)),0),0)</f>
        <v>0</v>
      </c>
      <c r="Z2538" s="5">
        <f ca="1">IF(AND($G2539,NOT(ISTEXT($G2538)),ISNUMBER(Poczatek),ISNUMBER(Koniec_Projekt)),IFERROR(IF($D2538=LataProjekcji,$F2538,IF($D2538&lt;LataProjekcji,IF((SUM($K2538:Y2538)+12)&lt;$D2541,12,$D2541-SUM($K2538:Y2538)),0)),0),0)</f>
        <v>0</v>
      </c>
      <c r="AA2538" s="5">
        <f ca="1">IF(AND($G2539,NOT(ISTEXT($G2538)),ISNUMBER(Poczatek),ISNUMBER(Koniec_Projekt)),IFERROR(IF($D2538=LataProjekcji,$F2538,IF($D2538&lt;LataProjekcji,IF((SUM($K2538:Z2538)+12)&lt;$D2541,12,$D2541-SUM($K2538:Z2538)),0)),0),0)</f>
        <v>0</v>
      </c>
      <c r="AB2538" s="5">
        <f ca="1">IF(AND($G2539,NOT(ISTEXT($G2538)),ISNUMBER(Poczatek),ISNUMBER(Koniec_Projekt)),IFERROR(IF($D2538=LataProjekcji,$F2538,IF($D2538&lt;LataProjekcji,IF((SUM($K2538:AA2538)+12)&lt;$D2541,12,$D2541-SUM($K2538:AA2538)),0)),0),0)</f>
        <v>0</v>
      </c>
      <c r="AC2538" s="5">
        <f ca="1">IF(AND($G2539,NOT(ISTEXT($G2538)),ISNUMBER(Poczatek),ISNUMBER(Koniec_Projekt)),IFERROR(IF($D2538=LataProjekcji,$F2538,IF($D2538&lt;LataProjekcji,IF((SUM($K2538:AB2538)+12)&lt;$D2541,12,$D2541-SUM($K2538:AB2538)),0)),0),0)</f>
        <v>0</v>
      </c>
      <c r="AD2538" s="5">
        <f ca="1">IF(AND($G2539,NOT(ISTEXT($G2538)),ISNUMBER(Poczatek),ISNUMBER(Koniec_Projekt)),IFERROR(IF($D2538=LataProjekcji,$F2538,IF($D2538&lt;LataProjekcji,IF((SUM($K2538:AC2538)+12)&lt;$D2541,12,$D2541-SUM($K2538:AC2538)),0)),0),0)</f>
        <v>0</v>
      </c>
      <c r="AE2538" s="5">
        <f ca="1">IF(AND($G2539,NOT(ISTEXT($G2538)),ISNUMBER(Poczatek),ISNUMBER(Koniec_Projekt)),IFERROR(IF($D2538=LataProjekcji,$F2538,IF($D2538&lt;LataProjekcji,IF((SUM($K2538:AD2538)+12)&lt;$D2541,12,$D2541-SUM($K2538:AD2538)),0)),0),0)</f>
        <v>0</v>
      </c>
    </row>
    <row r="2539" spans="2:31" hidden="1">
      <c r="B2539" s="526" t="s">
        <v>754</v>
      </c>
      <c r="D2539" s="5">
        <f ca="1">D1350</f>
        <v>0</v>
      </c>
      <c r="E2539" s="454">
        <f ca="1">E1350</f>
        <v>0</v>
      </c>
      <c r="F2539" s="454">
        <f ca="1">F1350</f>
        <v>0</v>
      </c>
      <c r="G2539" s="258" t="b">
        <f ca="1">NOT(ISBLANK(OFFSET($C$269,$D2537,0)))</f>
        <v>0</v>
      </c>
      <c r="H2539" s="538" t="b">
        <f ca="1">SUM(K2539:AE2539)=E2541</f>
        <v>1</v>
      </c>
      <c r="I2539" s="1" t="s">
        <v>750</v>
      </c>
      <c r="K2539" s="537">
        <f ca="1">IF(AND($G2539,NOT(ISTEXT($G2538)),ISNUMBER(Poczatek),ISNUMBER(Koniec_Projekt)),IFERROR(IF($D2538=LataProjekcji,IF($F2538&gt;$E2541,$E2541,$F2538),IF($D2541&gt;=$E2541,(IF($D2538&lt;LataProjekcji,IF((SUM(J2539:$K2539)+12)&lt;$E2541,12,$E2541-SUM(J2539:$K2539)),0)),(IF($D2538&lt;LataProjekcji,IF((SUM(J2539:$K2539)+12)&lt;$D2541,12,$D2541-SUM(J2539:$K2539)),0)))),0),0)</f>
        <v>0</v>
      </c>
      <c r="L2539" s="537">
        <f ca="1">IF(AND($G2539,NOT(ISTEXT($G2538)),ISNUMBER(Poczatek),ISNUMBER(Koniec_Projekt)),IFERROR(IF($D2538=LataProjekcji,IF($F2538&gt;$E2541,$E2541,$F2538),IF($D2541&gt;=$E2541,(IF($D2538&lt;LataProjekcji,IF((SUM($K2539:K2539)+12)&lt;$E2541,12,$E2541-SUM($K2539:K2539)),0)),(IF($D2538&lt;LataProjekcji,IF((SUM($K2539:K2539)+12)&lt;$D2541,12,$D2541-SUM($K2539:K2539)),0)))),0),0)</f>
        <v>0</v>
      </c>
      <c r="M2539" s="537">
        <f ca="1">IF(AND($G2539,NOT(ISTEXT($G2538)),ISNUMBER(Poczatek),ISNUMBER(Koniec_Projekt)),IFERROR(IF($D2538=LataProjekcji,IF($F2538&gt;$E2541,$E2541,$F2538),IF($D2541&gt;=$E2541,(IF($D2538&lt;LataProjekcji,IF((SUM($K2539:L2539)+12)&lt;$E2541,12,$E2541-SUM($K2539:L2539)),0)),(IF($D2538&lt;LataProjekcji,IF((SUM($K2539:L2539)+12)&lt;$D2541,12,$D2541-SUM($K2539:L2539)),0)))),0),0)</f>
        <v>0</v>
      </c>
      <c r="N2539" s="537">
        <f ca="1">IF(AND($G2539,NOT(ISTEXT($G2538)),ISNUMBER(Poczatek),ISNUMBER(Koniec_Projekt)),IFERROR(IF($D2538=LataProjekcji,IF($F2538&gt;$E2541,$E2541,$F2538),IF($D2541&gt;=$E2541,(IF($D2538&lt;LataProjekcji,IF((SUM($K2539:M2539)+12)&lt;$E2541,12,$E2541-SUM($K2539:M2539)),0)),(IF($D2538&lt;LataProjekcji,IF((SUM($K2539:M2539)+12)&lt;$D2541,12,$D2541-SUM($K2539:M2539)),0)))),0),0)</f>
        <v>0</v>
      </c>
      <c r="O2539" s="537">
        <f ca="1">IF(AND($G2539,NOT(ISTEXT($G2538)),ISNUMBER(Poczatek),ISNUMBER(Koniec_Projekt)),IFERROR(IF($D2538=LataProjekcji,IF($F2538&gt;$E2541,$E2541,$F2538),IF($D2541&gt;=$E2541,(IF($D2538&lt;LataProjekcji,IF((SUM($K2539:N2539)+12)&lt;$E2541,12,$E2541-SUM($K2539:N2539)),0)),(IF($D2538&lt;LataProjekcji,IF((SUM($K2539:N2539)+12)&lt;$D2541,12,$D2541-SUM($K2539:N2539)),0)))),0),0)</f>
        <v>0</v>
      </c>
      <c r="P2539" s="537">
        <f ca="1">IF(AND($G2539,NOT(ISTEXT($G2538)),ISNUMBER(Poczatek),ISNUMBER(Koniec_Projekt)),IFERROR(IF($D2538=LataProjekcji,IF($F2538&gt;$E2541,$E2541,$F2538),IF($D2541&gt;=$E2541,(IF($D2538&lt;LataProjekcji,IF((SUM($K2539:O2539)+12)&lt;$E2541,12,$E2541-SUM($K2539:O2539)),0)),(IF($D2538&lt;LataProjekcji,IF((SUM($K2539:O2539)+12)&lt;$D2541,12,$D2541-SUM($K2539:O2539)),0)))),0),0)</f>
        <v>0</v>
      </c>
      <c r="Q2539" s="537">
        <f ca="1">IF(AND($G2539,NOT(ISTEXT($G2538)),ISNUMBER(Poczatek),ISNUMBER(Koniec_Projekt)),IFERROR(IF($D2538=LataProjekcji,IF($F2538&gt;$E2541,$E2541,$F2538),IF($D2541&gt;=$E2541,(IF($D2538&lt;LataProjekcji,IF((SUM($K2539:P2539)+12)&lt;$E2541,12,$E2541-SUM($K2539:P2539)),0)),(IF($D2538&lt;LataProjekcji,IF((SUM($K2539:P2539)+12)&lt;$D2541,12,$D2541-SUM($K2539:P2539)),0)))),0),0)</f>
        <v>0</v>
      </c>
      <c r="R2539" s="537">
        <f ca="1">IF(AND($G2539,NOT(ISTEXT($G2538)),ISNUMBER(Poczatek),ISNUMBER(Koniec_Projekt)),IFERROR(IF($D2538=LataProjekcji,IF($F2538&gt;$E2541,$E2541,$F2538),IF($D2541&gt;=$E2541,(IF($D2538&lt;LataProjekcji,IF((SUM($K2539:Q2539)+12)&lt;$E2541,12,$E2541-SUM($K2539:Q2539)),0)),(IF($D2538&lt;LataProjekcji,IF((SUM($K2539:Q2539)+12)&lt;$D2541,12,$D2541-SUM($K2539:Q2539)),0)))),0),0)</f>
        <v>0</v>
      </c>
      <c r="S2539" s="537">
        <f ca="1">IF(AND($G2539,NOT(ISTEXT($G2538)),ISNUMBER(Poczatek),ISNUMBER(Koniec_Projekt)),IFERROR(IF($D2538=LataProjekcji,IF($F2538&gt;$E2541,$E2541,$F2538),IF($D2541&gt;=$E2541,(IF($D2538&lt;LataProjekcji,IF((SUM($K2539:R2539)+12)&lt;$E2541,12,$E2541-SUM($K2539:R2539)),0)),(IF($D2538&lt;LataProjekcji,IF((SUM($K2539:R2539)+12)&lt;$D2541,12,$D2541-SUM($K2539:R2539)),0)))),0),0)</f>
        <v>0</v>
      </c>
      <c r="T2539" s="537">
        <f ca="1">IF(AND($G2539,NOT(ISTEXT($G2538)),ISNUMBER(Poczatek),ISNUMBER(Koniec_Projekt)),IFERROR(IF($D2538=LataProjekcji,IF($F2538&gt;$E2541,$E2541,$F2538),IF($D2541&gt;=$E2541,(IF($D2538&lt;LataProjekcji,IF((SUM($K2539:S2539)+12)&lt;$E2541,12,$E2541-SUM($K2539:S2539)),0)),(IF($D2538&lt;LataProjekcji,IF((SUM($K2539:S2539)+12)&lt;$D2541,12,$D2541-SUM($K2539:S2539)),0)))),0),0)</f>
        <v>0</v>
      </c>
      <c r="U2539" s="537">
        <f ca="1">IF(AND($G2539,NOT(ISTEXT($G2538)),ISNUMBER(Poczatek),ISNUMBER(Koniec_Projekt)),IFERROR(IF($D2538=LataProjekcji,IF($F2538&gt;$E2541,$E2541,$F2538),IF($D2541&gt;=$E2541,(IF($D2538&lt;LataProjekcji,IF((SUM($K2539:T2539)+12)&lt;$E2541,12,$E2541-SUM($K2539:T2539)),0)),(IF($D2538&lt;LataProjekcji,IF((SUM($K2539:T2539)+12)&lt;$D2541,12,$D2541-SUM($K2539:T2539)),0)))),0),0)</f>
        <v>0</v>
      </c>
      <c r="V2539" s="537">
        <f ca="1">IF(AND($G2539,NOT(ISTEXT($G2538)),ISNUMBER(Poczatek),ISNUMBER(Koniec_Projekt)),IFERROR(IF($D2538=LataProjekcji,IF($F2538&gt;$E2541,$E2541,$F2538),IF($D2541&gt;=$E2541,(IF($D2538&lt;LataProjekcji,IF((SUM($K2539:U2539)+12)&lt;$E2541,12,$E2541-SUM($K2539:U2539)),0)),(IF($D2538&lt;LataProjekcji,IF((SUM($K2539:U2539)+12)&lt;$D2541,12,$D2541-SUM($K2539:U2539)),0)))),0),0)</f>
        <v>0</v>
      </c>
      <c r="W2539" s="537">
        <f ca="1">IF(AND($G2539,NOT(ISTEXT($G2538)),ISNUMBER(Poczatek),ISNUMBER(Koniec_Projekt)),IFERROR(IF($D2538=LataProjekcji,IF($F2538&gt;$E2541,$E2541,$F2538),IF($D2541&gt;=$E2541,(IF($D2538&lt;LataProjekcji,IF((SUM($K2539:V2539)+12)&lt;$E2541,12,$E2541-SUM($K2539:V2539)),0)),(IF($D2538&lt;LataProjekcji,IF((SUM($K2539:V2539)+12)&lt;$D2541,12,$D2541-SUM($K2539:V2539)),0)))),0),0)</f>
        <v>0</v>
      </c>
      <c r="X2539" s="537">
        <f ca="1">IF(AND($G2539,NOT(ISTEXT($G2538)),ISNUMBER(Poczatek),ISNUMBER(Koniec_Projekt)),IFERROR(IF($D2538=LataProjekcji,IF($F2538&gt;$E2541,$E2541,$F2538),IF($D2541&gt;=$E2541,(IF($D2538&lt;LataProjekcji,IF((SUM($K2539:W2539)+12)&lt;$E2541,12,$E2541-SUM($K2539:W2539)),0)),(IF($D2538&lt;LataProjekcji,IF((SUM($K2539:W2539)+12)&lt;$D2541,12,$D2541-SUM($K2539:W2539)),0)))),0),0)</f>
        <v>0</v>
      </c>
      <c r="Y2539" s="537">
        <f ca="1">IF(AND($G2539,NOT(ISTEXT($G2538)),ISNUMBER(Poczatek),ISNUMBER(Koniec_Projekt)),IFERROR(IF($D2538=LataProjekcji,IF($F2538&gt;$E2541,$E2541,$F2538),IF($D2541&gt;=$E2541,(IF($D2538&lt;LataProjekcji,IF((SUM($K2539:X2539)+12)&lt;$E2541,12,$E2541-SUM($K2539:X2539)),0)),(IF($D2538&lt;LataProjekcji,IF((SUM($K2539:X2539)+12)&lt;$D2541,12,$D2541-SUM($K2539:X2539)),0)))),0),0)</f>
        <v>0</v>
      </c>
      <c r="Z2539" s="537">
        <f ca="1">IF(AND($G2539,NOT(ISTEXT($G2538)),ISNUMBER(Poczatek),ISNUMBER(Koniec_Projekt)),IFERROR(IF($D2538=LataProjekcji,IF($F2538&gt;$E2541,$E2541,$F2538),IF($D2541&gt;=$E2541,(IF($D2538&lt;LataProjekcji,IF((SUM($K2539:Y2539)+12)&lt;$E2541,12,$E2541-SUM($K2539:Y2539)),0)),(IF($D2538&lt;LataProjekcji,IF((SUM($K2539:Y2539)+12)&lt;$D2541,12,$D2541-SUM($K2539:Y2539)),0)))),0),0)</f>
        <v>0</v>
      </c>
      <c r="AA2539" s="537">
        <f ca="1">IF(AND($G2539,NOT(ISTEXT($G2538)),ISNUMBER(Poczatek),ISNUMBER(Koniec_Projekt)),IFERROR(IF($D2538=LataProjekcji,IF($F2538&gt;$E2541,$E2541,$F2538),IF($D2541&gt;=$E2541,(IF($D2538&lt;LataProjekcji,IF((SUM($K2539:Z2539)+12)&lt;$E2541,12,$E2541-SUM($K2539:Z2539)),0)),(IF($D2538&lt;LataProjekcji,IF((SUM($K2539:Z2539)+12)&lt;$D2541,12,$D2541-SUM($K2539:Z2539)),0)))),0),0)</f>
        <v>0</v>
      </c>
      <c r="AB2539" s="537">
        <f ca="1">IF(AND($G2539,NOT(ISTEXT($G2538)),ISNUMBER(Poczatek),ISNUMBER(Koniec_Projekt)),IFERROR(IF($D2538=LataProjekcji,IF($F2538&gt;$E2541,$E2541,$F2538),IF($D2541&gt;=$E2541,(IF($D2538&lt;LataProjekcji,IF((SUM($K2539:AA2539)+12)&lt;$E2541,12,$E2541-SUM($K2539:AA2539)),0)),(IF($D2538&lt;LataProjekcji,IF((SUM($K2539:AA2539)+12)&lt;$D2541,12,$D2541-SUM($K2539:AA2539)),0)))),0),0)</f>
        <v>0</v>
      </c>
      <c r="AC2539" s="537">
        <f ca="1">IF(AND($G2539,NOT(ISTEXT($G2538)),ISNUMBER(Poczatek),ISNUMBER(Koniec_Projekt)),IFERROR(IF($D2538=LataProjekcji,IF($F2538&gt;$E2541,$E2541,$F2538),IF($D2541&gt;=$E2541,(IF($D2538&lt;LataProjekcji,IF((SUM($K2539:AB2539)+12)&lt;$E2541,12,$E2541-SUM($K2539:AB2539)),0)),(IF($D2538&lt;LataProjekcji,IF((SUM($K2539:AB2539)+12)&lt;$D2541,12,$D2541-SUM($K2539:AB2539)),0)))),0),0)</f>
        <v>0</v>
      </c>
      <c r="AD2539" s="537">
        <f ca="1">IF(AND($G2539,NOT(ISTEXT($G2538)),ISNUMBER(Poczatek),ISNUMBER(Koniec_Projekt)),IFERROR(IF($D2538=LataProjekcji,IF($F2538&gt;$E2541,$E2541,$F2538),IF($D2541&gt;=$E2541,(IF($D2538&lt;LataProjekcji,IF((SUM($K2539:AC2539)+12)&lt;$E2541,12,$E2541-SUM($K2539:AC2539)),0)),(IF($D2538&lt;LataProjekcji,IF((SUM($K2539:AC2539)+12)&lt;$D2541,12,$D2541-SUM($K2539:AC2539)),0)))),0),0)</f>
        <v>0</v>
      </c>
      <c r="AE2539" s="537">
        <f ca="1">IF(AND($G2539,NOT(ISTEXT($G2538)),ISNUMBER(Poczatek),ISNUMBER(Koniec_Projekt)),IFERROR(IF($D2538=LataProjekcji,IF($F2538&gt;$E2541,$E2541,$F2538),IF($D2541&gt;=$E2541,(IF($D2538&lt;LataProjekcji,IF((SUM($K2539:AD2539)+12)&lt;$E2541,12,$E2541-SUM($K2539:AD2539)),0)),(IF($D2538&lt;LataProjekcji,IF((SUM($K2539:AD2539)+12)&lt;$D2541,12,$D2541-SUM($K2539:AD2539)),0)))),0),0)</f>
        <v>0</v>
      </c>
    </row>
    <row r="2540" spans="2:31" hidden="1">
      <c r="B2540" s="526" t="s">
        <v>753</v>
      </c>
      <c r="D2540" s="454">
        <f ca="1">D1351</f>
        <v>0</v>
      </c>
      <c r="E2540" s="454">
        <f ca="1">IF(D2539&gt;10,ROUND(D2540/12,2),D2540)</f>
        <v>0</v>
      </c>
      <c r="F2540" s="524">
        <f>Koniec_Projekt</f>
        <v>0</v>
      </c>
      <c r="G2540" s="329">
        <f>Miesiac_Koniec_Projekt</f>
        <v>0</v>
      </c>
      <c r="H2540" s="538" t="b">
        <f ca="1">SUM(K2540:AE2540)=D2539</f>
        <v>1</v>
      </c>
      <c r="I2540" s="1" t="s">
        <v>713</v>
      </c>
      <c r="K2540" s="256">
        <f ca="1">IF(AND($G2539,NOT(ISTEXT($G2538)),ISNUMBER(Poczatek),ISNUMBER(Koniec_Projekt)),IFERROR(IF(LataProjekcji=$F2541,ROUND($D2539,0),ROUND(K2538*$E2540,0)),0),0)</f>
        <v>0</v>
      </c>
      <c r="L2540" s="5">
        <f ca="1">IF(AND($G2539,NOT(ISTEXT($G2538)),ISNUMBER(Poczatek),ISNUMBER(Koniec_Projekt)),IFERROR(IF(LataProjekcji=$F2541,ROUND($D2539-SUM(K2540:$K2540),0),ROUND(L2538*$E2540,0)),0),0)</f>
        <v>0</v>
      </c>
      <c r="M2540" s="5">
        <f ca="1">IF(AND($G2539,NOT(ISTEXT($G2538)),ISNUMBER(Poczatek),ISNUMBER(Koniec_Projekt)),IFERROR(IF(LataProjekcji=$F2541,ROUND($D2539-SUM($K2540:L2540),0),ROUND(M2538*$E2540,0)),0),0)</f>
        <v>0</v>
      </c>
      <c r="N2540" s="5">
        <f ca="1">IF(AND($G2539,NOT(ISTEXT($G2538)),ISNUMBER(Poczatek),ISNUMBER(Koniec_Projekt)),IFERROR(IF(LataProjekcji=$F2541,ROUND($D2539-SUM($K2540:M2540),0),ROUND(N2538*$E2540,0)),0),0)</f>
        <v>0</v>
      </c>
      <c r="O2540" s="5">
        <f ca="1">IF(AND($G2539,NOT(ISTEXT($G2538)),ISNUMBER(Poczatek),ISNUMBER(Koniec_Projekt)),IFERROR(IF(LataProjekcji=$F2541,ROUND($D2539-SUM($K2540:N2540),0),ROUND(O2538*$E2540,0)),0),0)</f>
        <v>0</v>
      </c>
      <c r="P2540" s="5">
        <f ca="1">IF(AND($G2539,NOT(ISTEXT($G2538)),ISNUMBER(Poczatek),ISNUMBER(Koniec_Projekt)),IFERROR(IF(LataProjekcji=$F2541,ROUND($D2539-SUM($K2540:O2540),0),ROUND(P2538*$E2540,0)),0),0)</f>
        <v>0</v>
      </c>
      <c r="Q2540" s="5">
        <f ca="1">IF(AND($G2539,NOT(ISTEXT($G2538)),ISNUMBER(Poczatek),ISNUMBER(Koniec_Projekt)),IFERROR(IF(LataProjekcji=$F2541,ROUND($D2539-SUM($K2540:P2540),0),ROUND(Q2538*$E2540,0)),0),0)</f>
        <v>0</v>
      </c>
      <c r="R2540" s="5">
        <f ca="1">IF(AND($G2539,NOT(ISTEXT($G2538)),ISNUMBER(Poczatek),ISNUMBER(Koniec_Projekt)),IFERROR(IF(LataProjekcji=$F2541,ROUND($D2539-SUM($K2540:Q2540),0),ROUND(R2538*$E2540,0)),0),0)</f>
        <v>0</v>
      </c>
      <c r="S2540" s="5">
        <f ca="1">IF(AND($G2539,NOT(ISTEXT($G2538)),ISNUMBER(Poczatek),ISNUMBER(Koniec_Projekt)),IFERROR(IF(LataProjekcji=$F2541,ROUND($D2539-SUM($K2540:R2540),0),ROUND(S2538*$E2540,0)),0),0)</f>
        <v>0</v>
      </c>
      <c r="T2540" s="5">
        <f ca="1">IF(AND($G2539,NOT(ISTEXT($G2538)),ISNUMBER(Poczatek),ISNUMBER(Koniec_Projekt)),IFERROR(IF(LataProjekcji=$F2541,ROUND($D2539-SUM($K2540:S2540),0),ROUND(T2538*$E2540,0)),0),0)</f>
        <v>0</v>
      </c>
      <c r="U2540" s="5">
        <f ca="1">IF(AND($G2539,NOT(ISTEXT($G2538)),ISNUMBER(Poczatek),ISNUMBER(Koniec_Projekt)),IFERROR(IF(LataProjekcji=$F2541,ROUND($D2539-SUM($K2540:T2540),0),ROUND(U2538*$E2540,0)),0),0)</f>
        <v>0</v>
      </c>
      <c r="V2540" s="5">
        <f ca="1">IF(AND($G2539,NOT(ISTEXT($G2538)),ISNUMBER(Poczatek),ISNUMBER(Koniec_Projekt)),IFERROR(IF(LataProjekcji=$F2541,ROUND($D2539-SUM($K2540:U2540),0),ROUND(V2538*$E2540,0)),0),0)</f>
        <v>0</v>
      </c>
      <c r="W2540" s="5">
        <f ca="1">IF(AND($G2539,NOT(ISTEXT($G2538)),ISNUMBER(Poczatek),ISNUMBER(Koniec_Projekt)),IFERROR(IF(LataProjekcji=$F2541,ROUND($D2539-SUM($K2540:V2540),0),ROUND(W2538*$E2540,0)),0),0)</f>
        <v>0</v>
      </c>
      <c r="X2540" s="5">
        <f ca="1">IF(AND($G2539,NOT(ISTEXT($G2538)),ISNUMBER(Poczatek),ISNUMBER(Koniec_Projekt)),IFERROR(IF(LataProjekcji=$F2541,ROUND($D2539-SUM($K2540:W2540),0),ROUND(X2538*$E2540,0)),0),0)</f>
        <v>0</v>
      </c>
      <c r="Y2540" s="5">
        <f ca="1">IF(AND($G2539,NOT(ISTEXT($G2538)),ISNUMBER(Poczatek),ISNUMBER(Koniec_Projekt)),IFERROR(IF(LataProjekcji=$F2541,ROUND($D2539-SUM($K2540:X2540),0),ROUND(Y2538*$E2540,0)),0),0)</f>
        <v>0</v>
      </c>
      <c r="Z2540" s="5">
        <f ca="1">IF(AND($G2539,NOT(ISTEXT($G2538)),ISNUMBER(Poczatek),ISNUMBER(Koniec_Projekt)),IFERROR(IF(LataProjekcji=$F2541,ROUND($D2539-SUM($K2540:Y2540),0),ROUND(Z2538*$E2540,0)),0),0)</f>
        <v>0</v>
      </c>
      <c r="AA2540" s="5">
        <f ca="1">IF(AND($G2539,NOT(ISTEXT($G2538)),ISNUMBER(Poczatek),ISNUMBER(Koniec_Projekt)),IFERROR(IF(LataProjekcji=$F2541,ROUND($D2539-SUM($K2540:Z2540),0),ROUND(AA2538*$E2540,0)),0),0)</f>
        <v>0</v>
      </c>
      <c r="AB2540" s="5">
        <f ca="1">IF(AND($G2539,NOT(ISTEXT($G2538)),ISNUMBER(Poczatek),ISNUMBER(Koniec_Projekt)),IFERROR(IF(LataProjekcji=$F2541,ROUND($D2539-SUM($K2540:AA2540),0),ROUND(AB2538*$E2540,0)),0),0)</f>
        <v>0</v>
      </c>
      <c r="AC2540" s="5">
        <f ca="1">IF(AND($G2539,NOT(ISTEXT($G2538)),ISNUMBER(Poczatek),ISNUMBER(Koniec_Projekt)),IFERROR(IF(LataProjekcji=$F2541,ROUND($D2539-SUM($K2540:AB2540),0),ROUND(AC2538*$E2540,0)),0),0)</f>
        <v>0</v>
      </c>
      <c r="AD2540" s="5">
        <f ca="1">IF(AND($G2539,NOT(ISTEXT($G2538)),ISNUMBER(Poczatek),ISNUMBER(Koniec_Projekt)),IFERROR(IF(LataProjekcji=$F2541,ROUND($D2539-SUM($K2540:AC2540),0),ROUND(AD2538*$E2540,0)),0),0)</f>
        <v>0</v>
      </c>
      <c r="AE2540" s="5">
        <f ca="1">IF(AND($G2539,NOT(ISTEXT($G2538)),ISNUMBER(Poczatek),ISNUMBER(Koniec_Projekt)),IFERROR(IF(LataProjekcji=$F2541,ROUND($D2539-SUM($K2540:AD2540),0),ROUND(AE2538*$E2540,0)),0),0)</f>
        <v>0</v>
      </c>
    </row>
    <row r="2541" spans="2:31" hidden="1">
      <c r="B2541" s="526" t="s">
        <v>751</v>
      </c>
      <c r="D2541" s="1">
        <f ca="1">IFERROR(ROUNDUP(D2539/E2540,0),0)</f>
        <v>0</v>
      </c>
      <c r="E2541" s="1">
        <f ca="1">IF(D2541=0,0,DATEDIF(DATE(D2538,E2538,1),DATE(F2540,G2540,1),"m"))</f>
        <v>0</v>
      </c>
      <c r="F2541" s="1" t="str">
        <f ca="1">IFERROR(YEAR(G2538),"brak daty")</f>
        <v>brak daty</v>
      </c>
      <c r="G2541" s="1" t="str">
        <f ca="1">IFERROR(MONTH(G2538),"brak daty")</f>
        <v>brak daty</v>
      </c>
      <c r="H2541" s="5"/>
      <c r="I2541" s="1" t="s">
        <v>425</v>
      </c>
      <c r="K2541" s="5">
        <f ca="1">IF(AND($G2539,NOT(ISTEXT($G2538)),ISNUMBER(Poczatek),ISNUMBER(Koniec_Projekt)),IFERROR(IF(LataProjekcji=$F2540,IF(AND($G2540=$G2541,$F2540=$F2541),ROUND($D2539-SUM($K2541),0),ROUND(K2539*$E2540,0)),IF(LataProjekcji&gt;$F2540,0,ROUND(K2539*$E2540,0))),0),0)</f>
        <v>0</v>
      </c>
      <c r="L2541" s="5">
        <f ca="1">IF(AND($G2539,NOT(ISTEXT($G2538)),ISNUMBER(Poczatek),ISNUMBER(Koniec_Projekt)),IFERROR(IF(LataProjekcji=$F2540,IF(AND($G2540=$G2541,$F2540=$F2541),ROUND($D2539-SUM($K2541:K2541),0),ROUND(L2539*$E2540,0)),IF(LataProjekcji&gt;$F2540,0,ROUND(L2539*$E2540,0))),0),0)</f>
        <v>0</v>
      </c>
      <c r="M2541" s="5">
        <f ca="1">IF(AND($G2539,NOT(ISTEXT($G2538)),ISNUMBER(Poczatek),ISNUMBER(Koniec_Projekt)),IFERROR(IF(LataProjekcji=$F2540,IF(AND($G2540=$G2541,$F2540=$F2541),ROUND($D2539-SUM($K2541:L2541),0),ROUND(M2539*$E2540,0)),IF(LataProjekcji&gt;$F2540,0,ROUND(M2539*$E2540,0))),0),0)</f>
        <v>0</v>
      </c>
      <c r="N2541" s="5">
        <f ca="1">IF(AND($G2539,NOT(ISTEXT($G2538)),ISNUMBER(Poczatek),ISNUMBER(Koniec_Projekt)),IFERROR(IF(LataProjekcji=$F2540,IF(AND($G2540=$G2541,$F2540=$F2541),ROUND($D2539-SUM($K2541:M2541),0),ROUND(N2539*$E2540,0)),IF(LataProjekcji&gt;$F2540,0,ROUND(N2539*$E2540,0))),0),0)</f>
        <v>0</v>
      </c>
      <c r="O2541" s="5">
        <f ca="1">IF(AND($G2539,NOT(ISTEXT($G2538)),ISNUMBER(Poczatek),ISNUMBER(Koniec_Projekt)),IFERROR(IF(LataProjekcji=$F2540,IF(AND($G2540=$G2541,$F2540=$F2541),ROUND($D2539-SUM($K2541:N2541),0),ROUND(O2539*$E2540,0)),IF(LataProjekcji&gt;$F2540,0,ROUND(O2539*$E2540,0))),0),0)</f>
        <v>0</v>
      </c>
      <c r="P2541" s="5">
        <f ca="1">IF(AND($G2539,NOT(ISTEXT($G2538)),ISNUMBER(Poczatek),ISNUMBER(Koniec_Projekt)),IFERROR(IF(LataProjekcji=$F2540,IF(AND($G2540=$G2541,$F2540=$F2541),ROUND($D2539-SUM($K2541:O2541),0),ROUND(P2539*$E2540,0)),IF(LataProjekcji&gt;$F2540,0,ROUND(P2539*$E2540,0))),0),0)</f>
        <v>0</v>
      </c>
      <c r="Q2541" s="5">
        <f ca="1">IF(AND($G2539,NOT(ISTEXT($G2538)),ISNUMBER(Poczatek),ISNUMBER(Koniec_Projekt)),IFERROR(IF(LataProjekcji=$F2540,IF(AND($G2540=$G2541,$F2540=$F2541),ROUND($D2539-SUM($K2541:P2541),0),ROUND(Q2539*$E2540,0)),IF(LataProjekcji&gt;$F2540,0,ROUND(Q2539*$E2540,0))),0),0)</f>
        <v>0</v>
      </c>
      <c r="R2541" s="5">
        <f ca="1">IF(AND($G2539,NOT(ISTEXT($G2538)),ISNUMBER(Poczatek),ISNUMBER(Koniec_Projekt)),IFERROR(IF(LataProjekcji=$F2540,IF(AND($G2540=$G2541,$F2540=$F2541),ROUND($D2539-SUM($K2541:Q2541),0),ROUND(R2539*$E2540,0)),IF(LataProjekcji&gt;$F2540,0,ROUND(R2539*$E2540,0))),0),0)</f>
        <v>0</v>
      </c>
      <c r="S2541" s="5">
        <f ca="1">IF(AND($G2539,NOT(ISTEXT($G2538)),ISNUMBER(Poczatek),ISNUMBER(Koniec_Projekt)),IFERROR(IF(LataProjekcji=$F2540,IF(AND($G2540=$G2541,$F2540=$F2541),ROUND($D2539-SUM($K2541:R2541),0),ROUND(S2539*$E2540,0)),IF(LataProjekcji&gt;$F2540,0,ROUND(S2539*$E2540,0))),0),0)</f>
        <v>0</v>
      </c>
      <c r="T2541" s="5">
        <f ca="1">IF(AND($G2539,NOT(ISTEXT($G2538)),ISNUMBER(Poczatek),ISNUMBER(Koniec_Projekt)),IFERROR(IF(LataProjekcji=$F2540,IF(AND($G2540=$G2541,$F2540=$F2541),ROUND($D2539-SUM($K2541:S2541),0),ROUND(T2539*$E2540,0)),IF(LataProjekcji&gt;$F2540,0,ROUND(T2539*$E2540,0))),0),0)</f>
        <v>0</v>
      </c>
      <c r="U2541" s="5">
        <f ca="1">IF(AND($G2539,NOT(ISTEXT($G2538)),ISNUMBER(Poczatek),ISNUMBER(Koniec_Projekt)),IFERROR(IF(LataProjekcji=$F2540,IF(AND($G2540=$G2541,$F2540=$F2541),ROUND($D2539-SUM($K2541:T2541),0),ROUND(U2539*$E2540,0)),IF(LataProjekcji&gt;$F2540,0,ROUND(U2539*$E2540,0))),0),0)</f>
        <v>0</v>
      </c>
      <c r="V2541" s="5">
        <f ca="1">IF(AND($G2539,NOT(ISTEXT($G2538)),ISNUMBER(Poczatek),ISNUMBER(Koniec_Projekt)),IFERROR(IF(LataProjekcji=$F2540,IF(AND($G2540=$G2541,$F2540=$F2541),ROUND($D2539-SUM($K2541:U2541),0),ROUND(V2539*$E2540,0)),IF(LataProjekcji&gt;$F2540,0,ROUND(V2539*$E2540,0))),0),0)</f>
        <v>0</v>
      </c>
      <c r="W2541" s="5">
        <f ca="1">IF(AND($G2539,NOT(ISTEXT($G2538)),ISNUMBER(Poczatek),ISNUMBER(Koniec_Projekt)),IFERROR(IF(LataProjekcji=$F2540,IF(AND($G2540=$G2541,$F2540=$F2541),ROUND($D2539-SUM($K2541:V2541),0),ROUND(W2539*$E2540,0)),IF(LataProjekcji&gt;$F2540,0,ROUND(W2539*$E2540,0))),0),0)</f>
        <v>0</v>
      </c>
      <c r="X2541" s="5">
        <f ca="1">IF(AND($G2539,NOT(ISTEXT($G2538)),ISNUMBER(Poczatek),ISNUMBER(Koniec_Projekt)),IFERROR(IF(LataProjekcji=$F2540,IF(AND($G2540=$G2541,$F2540=$F2541),ROUND($D2539-SUM($K2541:W2541),0),ROUND(X2539*$E2540,0)),IF(LataProjekcji&gt;$F2540,0,ROUND(X2539*$E2540,0))),0),0)</f>
        <v>0</v>
      </c>
      <c r="Y2541" s="5">
        <f ca="1">IF(AND($G2539,NOT(ISTEXT($G2538)),ISNUMBER(Poczatek),ISNUMBER(Koniec_Projekt)),IFERROR(IF(LataProjekcji=$F2540,IF(AND($G2540=$G2541,$F2540=$F2541),ROUND($D2539-SUM($K2541:X2541),0),ROUND(Y2539*$E2540,0)),IF(LataProjekcji&gt;$F2540,0,ROUND(Y2539*$E2540,0))),0),0)</f>
        <v>0</v>
      </c>
      <c r="Z2541" s="5">
        <f ca="1">IF(AND($G2539,NOT(ISTEXT($G2538)),ISNUMBER(Poczatek),ISNUMBER(Koniec_Projekt)),IFERROR(IF(LataProjekcji=$F2540,IF(AND($G2540=$G2541,$F2540=$F2541),ROUND($D2539-SUM($K2541:Y2541),0),ROUND(Z2539*$E2540,0)),IF(LataProjekcji&gt;$F2540,0,ROUND(Z2539*$E2540,0))),0),0)</f>
        <v>0</v>
      </c>
      <c r="AA2541" s="5">
        <f ca="1">IF(AND($G2539,NOT(ISTEXT($G2538)),ISNUMBER(Poczatek),ISNUMBER(Koniec_Projekt)),IFERROR(IF(LataProjekcji=$F2540,IF(AND($G2540=$G2541,$F2540=$F2541),ROUND($D2539-SUM($K2541:Z2541),0),ROUND(AA2539*$E2540,0)),IF(LataProjekcji&gt;$F2540,0,ROUND(AA2539*$E2540,0))),0),0)</f>
        <v>0</v>
      </c>
      <c r="AB2541" s="5">
        <f ca="1">IF(AND($G2539,NOT(ISTEXT($G2538)),ISNUMBER(Poczatek),ISNUMBER(Koniec_Projekt)),IFERROR(IF(LataProjekcji=$F2540,IF(AND($G2540=$G2541,$F2540=$F2541),ROUND($D2539-SUM($K2541:AA2541),0),ROUND(AB2539*$E2540,0)),IF(LataProjekcji&gt;$F2540,0,ROUND(AB2539*$E2540,0))),0),0)</f>
        <v>0</v>
      </c>
      <c r="AC2541" s="5">
        <f ca="1">IF(AND($G2539,NOT(ISTEXT($G2538)),ISNUMBER(Poczatek),ISNUMBER(Koniec_Projekt)),IFERROR(IF(LataProjekcji=$F2540,IF(AND($G2540=$G2541,$F2540=$F2541),ROUND($D2539-SUM($K2541:AB2541),0),ROUND(AC2539*$E2540,0)),IF(LataProjekcji&gt;$F2540,0,ROUND(AC2539*$E2540,0))),0),0)</f>
        <v>0</v>
      </c>
      <c r="AD2541" s="5">
        <f ca="1">IF(AND($G2539,NOT(ISTEXT($G2538)),ISNUMBER(Poczatek),ISNUMBER(Koniec_Projekt)),IFERROR(IF(LataProjekcji=$F2540,IF(AND($G2540=$G2541,$F2540=$F2541),ROUND($D2539-SUM($K2541:AC2541),0),ROUND(AD2539*$E2540,0)),IF(LataProjekcji&gt;$F2540,0,ROUND(AD2539*$E2540,0))),0),0)</f>
        <v>0</v>
      </c>
      <c r="AE2541" s="5">
        <f ca="1">IF(AND($G2539,NOT(ISTEXT($G2538)),ISNUMBER(Poczatek),ISNUMBER(Koniec_Projekt)),IFERROR(IF(LataProjekcji=$F2540,IF(AND($G2540=$G2541,$F2540=$F2541),ROUND($D2539-SUM($K2541:AD2541),0),ROUND(AE2539*$E2540,0)),IF(LataProjekcji&gt;$F2540,0,ROUND(AE2539*$E2540,0))),0),0)</f>
        <v>0</v>
      </c>
    </row>
    <row r="2542" spans="2:31" ht="12.5" hidden="1" thickBot="1">
      <c r="B2542" s="527" t="s">
        <v>865</v>
      </c>
      <c r="C2542" s="528"/>
      <c r="D2542" s="529">
        <f ca="1">IF(D2539&gt;10,ROUND((D2541-1)*E2540,0),E2540)</f>
        <v>0</v>
      </c>
      <c r="E2542" s="529">
        <f ca="1">D2539-D2542</f>
        <v>0</v>
      </c>
      <c r="F2542" s="528"/>
      <c r="G2542" s="669">
        <f ca="1">OFFSET($C$269,$D2537,0)</f>
        <v>0</v>
      </c>
      <c r="H2542" s="528"/>
      <c r="I2542" s="528"/>
      <c r="J2542" s="528"/>
      <c r="K2542" s="528"/>
      <c r="L2542" s="528"/>
      <c r="M2542" s="528"/>
      <c r="N2542" s="528"/>
      <c r="O2542" s="528"/>
      <c r="P2542" s="528"/>
      <c r="Q2542" s="528"/>
      <c r="R2542" s="528"/>
      <c r="S2542" s="528"/>
      <c r="T2542" s="528"/>
      <c r="U2542" s="528"/>
      <c r="V2542" s="528"/>
      <c r="W2542" s="528"/>
      <c r="X2542" s="528"/>
      <c r="Y2542" s="528"/>
      <c r="Z2542" s="528"/>
      <c r="AA2542" s="528"/>
      <c r="AB2542" s="528"/>
      <c r="AC2542" s="528"/>
      <c r="AD2542" s="528"/>
      <c r="AE2542" s="528"/>
    </row>
    <row r="2543" spans="2:31" ht="12.5" hidden="1" thickTop="1"/>
    <row r="2544" spans="2:31" ht="12.5" hidden="1" thickBot="1">
      <c r="B2544" s="530" t="str">
        <f ca="1">"nazwa ST: "&amp;B1355</f>
        <v>nazwa ST: 0</v>
      </c>
      <c r="C2544" s="530"/>
      <c r="D2544" s="531">
        <f>D1355</f>
        <v>3</v>
      </c>
      <c r="E2544" s="530"/>
      <c r="F2544" s="530"/>
      <c r="G2544" s="530"/>
      <c r="H2544" s="530"/>
      <c r="I2544" s="530"/>
      <c r="J2544" s="530"/>
      <c r="K2544" s="539" t="str">
        <f t="shared" ref="K2544:AE2544" si="3161">LataProjekcji</f>
        <v>Uzupełnij dane</v>
      </c>
      <c r="L2544" s="539" t="str">
        <f t="shared" si="3161"/>
        <v/>
      </c>
      <c r="M2544" s="539" t="str">
        <f t="shared" si="3161"/>
        <v/>
      </c>
      <c r="N2544" s="539" t="str">
        <f t="shared" si="3161"/>
        <v/>
      </c>
      <c r="O2544" s="539" t="str">
        <f t="shared" si="3161"/>
        <v/>
      </c>
      <c r="P2544" s="539" t="str">
        <f t="shared" si="3161"/>
        <v/>
      </c>
      <c r="Q2544" s="539" t="str">
        <f t="shared" si="3161"/>
        <v/>
      </c>
      <c r="R2544" s="539" t="str">
        <f t="shared" si="3161"/>
        <v/>
      </c>
      <c r="S2544" s="539" t="str">
        <f t="shared" si="3161"/>
        <v/>
      </c>
      <c r="T2544" s="539" t="str">
        <f t="shared" si="3161"/>
        <v/>
      </c>
      <c r="U2544" s="539" t="str">
        <f t="shared" si="3161"/>
        <v/>
      </c>
      <c r="V2544" s="539" t="str">
        <f t="shared" si="3161"/>
        <v/>
      </c>
      <c r="W2544" s="539" t="str">
        <f t="shared" si="3161"/>
        <v/>
      </c>
      <c r="X2544" s="539" t="str">
        <f t="shared" si="3161"/>
        <v/>
      </c>
      <c r="Y2544" s="539" t="str">
        <f t="shared" si="3161"/>
        <v/>
      </c>
      <c r="Z2544" s="539" t="str">
        <f t="shared" si="3161"/>
        <v/>
      </c>
      <c r="AA2544" s="539" t="str">
        <f t="shared" si="3161"/>
        <v/>
      </c>
      <c r="AB2544" s="539" t="str">
        <f t="shared" si="3161"/>
        <v/>
      </c>
      <c r="AC2544" s="539" t="str">
        <f t="shared" si="3161"/>
        <v/>
      </c>
      <c r="AD2544" s="539" t="str">
        <f t="shared" si="3161"/>
        <v/>
      </c>
      <c r="AE2544" s="539" t="str">
        <f t="shared" si="3161"/>
        <v/>
      </c>
    </row>
    <row r="2545" spans="2:31" hidden="1">
      <c r="B2545" s="526" t="s">
        <v>752</v>
      </c>
      <c r="D2545" s="1">
        <f ca="1">D1356</f>
        <v>1900</v>
      </c>
      <c r="E2545" s="1">
        <f ca="1">E1356</f>
        <v>1</v>
      </c>
      <c r="F2545" s="1">
        <f ca="1">IF(D2546&gt;10,F1356,1)</f>
        <v>1</v>
      </c>
      <c r="G2545" s="525" t="str">
        <f ca="1">IF(ISBLANK(OFFSET($E$269,$D2544,0)),"brak daty",IF(D2546&gt;10,EDATE(OFFSET($E$269,$D2544,0),D2548),DATE(D2545,E2545,1)))</f>
        <v>brak daty</v>
      </c>
      <c r="H2545" s="538" t="b">
        <f ca="1">SUM(K2545:AE2545)=D2548</f>
        <v>1</v>
      </c>
      <c r="I2545" s="1" t="s">
        <v>749</v>
      </c>
      <c r="K2545" s="5">
        <f ca="1">IF(AND($G2546,NOT(ISTEXT($G2545)),ISNUMBER(Poczatek),ISNUMBER(Koniec_Projekt)),IFERROR(IF($D2545=LataProjekcji,$F2545,IF($D2545&lt;LataProjekcji,IF((SUM(K2545)+12)&lt;$D2548,12,$D2548-SUM(K2545)),0)),0),0)</f>
        <v>0</v>
      </c>
      <c r="L2545" s="5">
        <f ca="1">IF(AND($G2546,NOT(ISTEXT($G2545)),ISNUMBER(Poczatek),ISNUMBER(Koniec_Projekt)),IFERROR(IF($D2545=LataProjekcji,$F2545,IF($D2545&lt;LataProjekcji,IF((SUM($K2545:K2545)+12)&lt;$D2548,12,$D2548-SUM($K2545:K2545)),0)),0),0)</f>
        <v>0</v>
      </c>
      <c r="M2545" s="5">
        <f ca="1">IF(AND($G2546,NOT(ISTEXT($G2545)),ISNUMBER(Poczatek),ISNUMBER(Koniec_Projekt)),IFERROR(IF($D2545=LataProjekcji,$F2545,IF($D2545&lt;LataProjekcji,IF((SUM($K2545:L2545)+12)&lt;$D2548,12,$D2548-SUM($K2545:L2545)),0)),0),0)</f>
        <v>0</v>
      </c>
      <c r="N2545" s="5">
        <f ca="1">IF(AND($G2546,NOT(ISTEXT($G2545)),ISNUMBER(Poczatek),ISNUMBER(Koniec_Projekt)),IFERROR(IF($D2545=LataProjekcji,$F2545,IF($D2545&lt;LataProjekcji,IF((SUM($K2545:M2545)+12)&lt;$D2548,12,$D2548-SUM($K2545:M2545)),0)),0),0)</f>
        <v>0</v>
      </c>
      <c r="O2545" s="5">
        <f ca="1">IF(AND($G2546,NOT(ISTEXT($G2545)),ISNUMBER(Poczatek),ISNUMBER(Koniec_Projekt)),IFERROR(IF($D2545=LataProjekcji,$F2545,IF($D2545&lt;LataProjekcji,IF((SUM($K2545:N2545)+12)&lt;$D2548,12,$D2548-SUM($K2545:N2545)),0)),0),0)</f>
        <v>0</v>
      </c>
      <c r="P2545" s="5">
        <f ca="1">IF(AND($G2546,NOT(ISTEXT($G2545)),ISNUMBER(Poczatek),ISNUMBER(Koniec_Projekt)),IFERROR(IF($D2545=LataProjekcji,$F2545,IF($D2545&lt;LataProjekcji,IF((SUM($K2545:O2545)+12)&lt;$D2548,12,$D2548-SUM($K2545:O2545)),0)),0),0)</f>
        <v>0</v>
      </c>
      <c r="Q2545" s="5">
        <f ca="1">IF(AND($G2546,NOT(ISTEXT($G2545)),ISNUMBER(Poczatek),ISNUMBER(Koniec_Projekt)),IFERROR(IF($D2545=LataProjekcji,$F2545,IF($D2545&lt;LataProjekcji,IF((SUM($K2545:P2545)+12)&lt;$D2548,12,$D2548-SUM($K2545:P2545)),0)),0),0)</f>
        <v>0</v>
      </c>
      <c r="R2545" s="5">
        <f ca="1">IF(AND($G2546,NOT(ISTEXT($G2545)),ISNUMBER(Poczatek),ISNUMBER(Koniec_Projekt)),IFERROR(IF($D2545=LataProjekcji,$F2545,IF($D2545&lt;LataProjekcji,IF((SUM($K2545:Q2545)+12)&lt;$D2548,12,$D2548-SUM($K2545:Q2545)),0)),0),0)</f>
        <v>0</v>
      </c>
      <c r="S2545" s="5">
        <f ca="1">IF(AND($G2546,NOT(ISTEXT($G2545)),ISNUMBER(Poczatek),ISNUMBER(Koniec_Projekt)),IFERROR(IF($D2545=LataProjekcji,$F2545,IF($D2545&lt;LataProjekcji,IF((SUM($K2545:R2545)+12)&lt;$D2548,12,$D2548-SUM($K2545:R2545)),0)),0),0)</f>
        <v>0</v>
      </c>
      <c r="T2545" s="5">
        <f ca="1">IF(AND($G2546,NOT(ISTEXT($G2545)),ISNUMBER(Poczatek),ISNUMBER(Koniec_Projekt)),IFERROR(IF($D2545=LataProjekcji,$F2545,IF($D2545&lt;LataProjekcji,IF((SUM($K2545:S2545)+12)&lt;$D2548,12,$D2548-SUM($K2545:S2545)),0)),0),0)</f>
        <v>0</v>
      </c>
      <c r="U2545" s="5">
        <f ca="1">IF(AND($G2546,NOT(ISTEXT($G2545)),ISNUMBER(Poczatek),ISNUMBER(Koniec_Projekt)),IFERROR(IF($D2545=LataProjekcji,$F2545,IF($D2545&lt;LataProjekcji,IF((SUM($K2545:T2545)+12)&lt;$D2548,12,$D2548-SUM($K2545:T2545)),0)),0),0)</f>
        <v>0</v>
      </c>
      <c r="V2545" s="5">
        <f ca="1">IF(AND($G2546,NOT(ISTEXT($G2545)),ISNUMBER(Poczatek),ISNUMBER(Koniec_Projekt)),IFERROR(IF($D2545=LataProjekcji,$F2545,IF($D2545&lt;LataProjekcji,IF((SUM($K2545:U2545)+12)&lt;$D2548,12,$D2548-SUM($K2545:U2545)),0)),0),0)</f>
        <v>0</v>
      </c>
      <c r="W2545" s="5">
        <f ca="1">IF(AND($G2546,NOT(ISTEXT($G2545)),ISNUMBER(Poczatek),ISNUMBER(Koniec_Projekt)),IFERROR(IF($D2545=LataProjekcji,$F2545,IF($D2545&lt;LataProjekcji,IF((SUM($K2545:V2545)+12)&lt;$D2548,12,$D2548-SUM($K2545:V2545)),0)),0),0)</f>
        <v>0</v>
      </c>
      <c r="X2545" s="5">
        <f ca="1">IF(AND($G2546,NOT(ISTEXT($G2545)),ISNUMBER(Poczatek),ISNUMBER(Koniec_Projekt)),IFERROR(IF($D2545=LataProjekcji,$F2545,IF($D2545&lt;LataProjekcji,IF((SUM($K2545:W2545)+12)&lt;$D2548,12,$D2548-SUM($K2545:W2545)),0)),0),0)</f>
        <v>0</v>
      </c>
      <c r="Y2545" s="5">
        <f ca="1">IF(AND($G2546,NOT(ISTEXT($G2545)),ISNUMBER(Poczatek),ISNUMBER(Koniec_Projekt)),IFERROR(IF($D2545=LataProjekcji,$F2545,IF($D2545&lt;LataProjekcji,IF((SUM($K2545:X2545)+12)&lt;$D2548,12,$D2548-SUM($K2545:X2545)),0)),0),0)</f>
        <v>0</v>
      </c>
      <c r="Z2545" s="5">
        <f ca="1">IF(AND($G2546,NOT(ISTEXT($G2545)),ISNUMBER(Poczatek),ISNUMBER(Koniec_Projekt)),IFERROR(IF($D2545=LataProjekcji,$F2545,IF($D2545&lt;LataProjekcji,IF((SUM($K2545:Y2545)+12)&lt;$D2548,12,$D2548-SUM($K2545:Y2545)),0)),0),0)</f>
        <v>0</v>
      </c>
      <c r="AA2545" s="5">
        <f ca="1">IF(AND($G2546,NOT(ISTEXT($G2545)),ISNUMBER(Poczatek),ISNUMBER(Koniec_Projekt)),IFERROR(IF($D2545=LataProjekcji,$F2545,IF($D2545&lt;LataProjekcji,IF((SUM($K2545:Z2545)+12)&lt;$D2548,12,$D2548-SUM($K2545:Z2545)),0)),0),0)</f>
        <v>0</v>
      </c>
      <c r="AB2545" s="5">
        <f ca="1">IF(AND($G2546,NOT(ISTEXT($G2545)),ISNUMBER(Poczatek),ISNUMBER(Koniec_Projekt)),IFERROR(IF($D2545=LataProjekcji,$F2545,IF($D2545&lt;LataProjekcji,IF((SUM($K2545:AA2545)+12)&lt;$D2548,12,$D2548-SUM($K2545:AA2545)),0)),0),0)</f>
        <v>0</v>
      </c>
      <c r="AC2545" s="5">
        <f ca="1">IF(AND($G2546,NOT(ISTEXT($G2545)),ISNUMBER(Poczatek),ISNUMBER(Koniec_Projekt)),IFERROR(IF($D2545=LataProjekcji,$F2545,IF($D2545&lt;LataProjekcji,IF((SUM($K2545:AB2545)+12)&lt;$D2548,12,$D2548-SUM($K2545:AB2545)),0)),0),0)</f>
        <v>0</v>
      </c>
      <c r="AD2545" s="5">
        <f ca="1">IF(AND($G2546,NOT(ISTEXT($G2545)),ISNUMBER(Poczatek),ISNUMBER(Koniec_Projekt)),IFERROR(IF($D2545=LataProjekcji,$F2545,IF($D2545&lt;LataProjekcji,IF((SUM($K2545:AC2545)+12)&lt;$D2548,12,$D2548-SUM($K2545:AC2545)),0)),0),0)</f>
        <v>0</v>
      </c>
      <c r="AE2545" s="5">
        <f ca="1">IF(AND($G2546,NOT(ISTEXT($G2545)),ISNUMBER(Poczatek),ISNUMBER(Koniec_Projekt)),IFERROR(IF($D2545=LataProjekcji,$F2545,IF($D2545&lt;LataProjekcji,IF((SUM($K2545:AD2545)+12)&lt;$D2548,12,$D2548-SUM($K2545:AD2545)),0)),0),0)</f>
        <v>0</v>
      </c>
    </row>
    <row r="2546" spans="2:31" hidden="1">
      <c r="B2546" s="526" t="s">
        <v>754</v>
      </c>
      <c r="D2546" s="5">
        <f ca="1">D1357</f>
        <v>0</v>
      </c>
      <c r="E2546" s="454">
        <f ca="1">E1357</f>
        <v>0</v>
      </c>
      <c r="F2546" s="454">
        <f ca="1">F1357</f>
        <v>0</v>
      </c>
      <c r="G2546" s="258" t="b">
        <f ca="1">NOT(ISBLANK(OFFSET($C$269,$D2544,0)))</f>
        <v>0</v>
      </c>
      <c r="H2546" s="538" t="b">
        <f ca="1">SUM(K2546:AE2546)=E2548</f>
        <v>1</v>
      </c>
      <c r="I2546" s="1" t="s">
        <v>750</v>
      </c>
      <c r="K2546" s="537">
        <f ca="1">IF(AND($G2546,NOT(ISTEXT($G2545)),ISNUMBER(Poczatek),ISNUMBER(Koniec_Projekt)),IFERROR(IF($D2545=LataProjekcji,IF($F2545&gt;$E2548,$E2548,$F2545),IF($D2548&gt;=$E2548,(IF($D2545&lt;LataProjekcji,IF((SUM(J2546:$K2546)+12)&lt;$E2548,12,$E2548-SUM(J2546:$K2546)),0)),(IF($D2545&lt;LataProjekcji,IF((SUM(J2546:$K2546)+12)&lt;$D2548,12,$D2548-SUM(J2546:$K2546)),0)))),0),0)</f>
        <v>0</v>
      </c>
      <c r="L2546" s="537">
        <f ca="1">IF(AND($G2546,NOT(ISTEXT($G2545)),ISNUMBER(Poczatek),ISNUMBER(Koniec_Projekt)),IFERROR(IF($D2545=LataProjekcji,IF($F2545&gt;$E2548,$E2548,$F2545),IF($D2548&gt;=$E2548,(IF($D2545&lt;LataProjekcji,IF((SUM($K2546:K2546)+12)&lt;$E2548,12,$E2548-SUM($K2546:K2546)),0)),(IF($D2545&lt;LataProjekcji,IF((SUM($K2546:K2546)+12)&lt;$D2548,12,$D2548-SUM($K2546:K2546)),0)))),0),0)</f>
        <v>0</v>
      </c>
      <c r="M2546" s="537">
        <f ca="1">IF(AND($G2546,NOT(ISTEXT($G2545)),ISNUMBER(Poczatek),ISNUMBER(Koniec_Projekt)),IFERROR(IF($D2545=LataProjekcji,IF($F2545&gt;$E2548,$E2548,$F2545),IF($D2548&gt;=$E2548,(IF($D2545&lt;LataProjekcji,IF((SUM($K2546:L2546)+12)&lt;$E2548,12,$E2548-SUM($K2546:L2546)),0)),(IF($D2545&lt;LataProjekcji,IF((SUM($K2546:L2546)+12)&lt;$D2548,12,$D2548-SUM($K2546:L2546)),0)))),0),0)</f>
        <v>0</v>
      </c>
      <c r="N2546" s="537">
        <f ca="1">IF(AND($G2546,NOT(ISTEXT($G2545)),ISNUMBER(Poczatek),ISNUMBER(Koniec_Projekt)),IFERROR(IF($D2545=LataProjekcji,IF($F2545&gt;$E2548,$E2548,$F2545),IF($D2548&gt;=$E2548,(IF($D2545&lt;LataProjekcji,IF((SUM($K2546:M2546)+12)&lt;$E2548,12,$E2548-SUM($K2546:M2546)),0)),(IF($D2545&lt;LataProjekcji,IF((SUM($K2546:M2546)+12)&lt;$D2548,12,$D2548-SUM($K2546:M2546)),0)))),0),0)</f>
        <v>0</v>
      </c>
      <c r="O2546" s="537">
        <f ca="1">IF(AND($G2546,NOT(ISTEXT($G2545)),ISNUMBER(Poczatek),ISNUMBER(Koniec_Projekt)),IFERROR(IF($D2545=LataProjekcji,IF($F2545&gt;$E2548,$E2548,$F2545),IF($D2548&gt;=$E2548,(IF($D2545&lt;LataProjekcji,IF((SUM($K2546:N2546)+12)&lt;$E2548,12,$E2548-SUM($K2546:N2546)),0)),(IF($D2545&lt;LataProjekcji,IF((SUM($K2546:N2546)+12)&lt;$D2548,12,$D2548-SUM($K2546:N2546)),0)))),0),0)</f>
        <v>0</v>
      </c>
      <c r="P2546" s="537">
        <f ca="1">IF(AND($G2546,NOT(ISTEXT($G2545)),ISNUMBER(Poczatek),ISNUMBER(Koniec_Projekt)),IFERROR(IF($D2545=LataProjekcji,IF($F2545&gt;$E2548,$E2548,$F2545),IF($D2548&gt;=$E2548,(IF($D2545&lt;LataProjekcji,IF((SUM($K2546:O2546)+12)&lt;$E2548,12,$E2548-SUM($K2546:O2546)),0)),(IF($D2545&lt;LataProjekcji,IF((SUM($K2546:O2546)+12)&lt;$D2548,12,$D2548-SUM($K2546:O2546)),0)))),0),0)</f>
        <v>0</v>
      </c>
      <c r="Q2546" s="537">
        <f ca="1">IF(AND($G2546,NOT(ISTEXT($G2545)),ISNUMBER(Poczatek),ISNUMBER(Koniec_Projekt)),IFERROR(IF($D2545=LataProjekcji,IF($F2545&gt;$E2548,$E2548,$F2545),IF($D2548&gt;=$E2548,(IF($D2545&lt;LataProjekcji,IF((SUM($K2546:P2546)+12)&lt;$E2548,12,$E2548-SUM($K2546:P2546)),0)),(IF($D2545&lt;LataProjekcji,IF((SUM($K2546:P2546)+12)&lt;$D2548,12,$D2548-SUM($K2546:P2546)),0)))),0),0)</f>
        <v>0</v>
      </c>
      <c r="R2546" s="537">
        <f ca="1">IF(AND($G2546,NOT(ISTEXT($G2545)),ISNUMBER(Poczatek),ISNUMBER(Koniec_Projekt)),IFERROR(IF($D2545=LataProjekcji,IF($F2545&gt;$E2548,$E2548,$F2545),IF($D2548&gt;=$E2548,(IF($D2545&lt;LataProjekcji,IF((SUM($K2546:Q2546)+12)&lt;$E2548,12,$E2548-SUM($K2546:Q2546)),0)),(IF($D2545&lt;LataProjekcji,IF((SUM($K2546:Q2546)+12)&lt;$D2548,12,$D2548-SUM($K2546:Q2546)),0)))),0),0)</f>
        <v>0</v>
      </c>
      <c r="S2546" s="537">
        <f ca="1">IF(AND($G2546,NOT(ISTEXT($G2545)),ISNUMBER(Poczatek),ISNUMBER(Koniec_Projekt)),IFERROR(IF($D2545=LataProjekcji,IF($F2545&gt;$E2548,$E2548,$F2545),IF($D2548&gt;=$E2548,(IF($D2545&lt;LataProjekcji,IF((SUM($K2546:R2546)+12)&lt;$E2548,12,$E2548-SUM($K2546:R2546)),0)),(IF($D2545&lt;LataProjekcji,IF((SUM($K2546:R2546)+12)&lt;$D2548,12,$D2548-SUM($K2546:R2546)),0)))),0),0)</f>
        <v>0</v>
      </c>
      <c r="T2546" s="537">
        <f ca="1">IF(AND($G2546,NOT(ISTEXT($G2545)),ISNUMBER(Poczatek),ISNUMBER(Koniec_Projekt)),IFERROR(IF($D2545=LataProjekcji,IF($F2545&gt;$E2548,$E2548,$F2545),IF($D2548&gt;=$E2548,(IF($D2545&lt;LataProjekcji,IF((SUM($K2546:S2546)+12)&lt;$E2548,12,$E2548-SUM($K2546:S2546)),0)),(IF($D2545&lt;LataProjekcji,IF((SUM($K2546:S2546)+12)&lt;$D2548,12,$D2548-SUM($K2546:S2546)),0)))),0),0)</f>
        <v>0</v>
      </c>
      <c r="U2546" s="537">
        <f ca="1">IF(AND($G2546,NOT(ISTEXT($G2545)),ISNUMBER(Poczatek),ISNUMBER(Koniec_Projekt)),IFERROR(IF($D2545=LataProjekcji,IF($F2545&gt;$E2548,$E2548,$F2545),IF($D2548&gt;=$E2548,(IF($D2545&lt;LataProjekcji,IF((SUM($K2546:T2546)+12)&lt;$E2548,12,$E2548-SUM($K2546:T2546)),0)),(IF($D2545&lt;LataProjekcji,IF((SUM($K2546:T2546)+12)&lt;$D2548,12,$D2548-SUM($K2546:T2546)),0)))),0),0)</f>
        <v>0</v>
      </c>
      <c r="V2546" s="537">
        <f ca="1">IF(AND($G2546,NOT(ISTEXT($G2545)),ISNUMBER(Poczatek),ISNUMBER(Koniec_Projekt)),IFERROR(IF($D2545=LataProjekcji,IF($F2545&gt;$E2548,$E2548,$F2545),IF($D2548&gt;=$E2548,(IF($D2545&lt;LataProjekcji,IF((SUM($K2546:U2546)+12)&lt;$E2548,12,$E2548-SUM($K2546:U2546)),0)),(IF($D2545&lt;LataProjekcji,IF((SUM($K2546:U2546)+12)&lt;$D2548,12,$D2548-SUM($K2546:U2546)),0)))),0),0)</f>
        <v>0</v>
      </c>
      <c r="W2546" s="537">
        <f ca="1">IF(AND($G2546,NOT(ISTEXT($G2545)),ISNUMBER(Poczatek),ISNUMBER(Koniec_Projekt)),IFERROR(IF($D2545=LataProjekcji,IF($F2545&gt;$E2548,$E2548,$F2545),IF($D2548&gt;=$E2548,(IF($D2545&lt;LataProjekcji,IF((SUM($K2546:V2546)+12)&lt;$E2548,12,$E2548-SUM($K2546:V2546)),0)),(IF($D2545&lt;LataProjekcji,IF((SUM($K2546:V2546)+12)&lt;$D2548,12,$D2548-SUM($K2546:V2546)),0)))),0),0)</f>
        <v>0</v>
      </c>
      <c r="X2546" s="537">
        <f ca="1">IF(AND($G2546,NOT(ISTEXT($G2545)),ISNUMBER(Poczatek),ISNUMBER(Koniec_Projekt)),IFERROR(IF($D2545=LataProjekcji,IF($F2545&gt;$E2548,$E2548,$F2545),IF($D2548&gt;=$E2548,(IF($D2545&lt;LataProjekcji,IF((SUM($K2546:W2546)+12)&lt;$E2548,12,$E2548-SUM($K2546:W2546)),0)),(IF($D2545&lt;LataProjekcji,IF((SUM($K2546:W2546)+12)&lt;$D2548,12,$D2548-SUM($K2546:W2546)),0)))),0),0)</f>
        <v>0</v>
      </c>
      <c r="Y2546" s="537">
        <f ca="1">IF(AND($G2546,NOT(ISTEXT($G2545)),ISNUMBER(Poczatek),ISNUMBER(Koniec_Projekt)),IFERROR(IF($D2545=LataProjekcji,IF($F2545&gt;$E2548,$E2548,$F2545),IF($D2548&gt;=$E2548,(IF($D2545&lt;LataProjekcji,IF((SUM($K2546:X2546)+12)&lt;$E2548,12,$E2548-SUM($K2546:X2546)),0)),(IF($D2545&lt;LataProjekcji,IF((SUM($K2546:X2546)+12)&lt;$D2548,12,$D2548-SUM($K2546:X2546)),0)))),0),0)</f>
        <v>0</v>
      </c>
      <c r="Z2546" s="537">
        <f ca="1">IF(AND($G2546,NOT(ISTEXT($G2545)),ISNUMBER(Poczatek),ISNUMBER(Koniec_Projekt)),IFERROR(IF($D2545=LataProjekcji,IF($F2545&gt;$E2548,$E2548,$F2545),IF($D2548&gt;=$E2548,(IF($D2545&lt;LataProjekcji,IF((SUM($K2546:Y2546)+12)&lt;$E2548,12,$E2548-SUM($K2546:Y2546)),0)),(IF($D2545&lt;LataProjekcji,IF((SUM($K2546:Y2546)+12)&lt;$D2548,12,$D2548-SUM($K2546:Y2546)),0)))),0),0)</f>
        <v>0</v>
      </c>
      <c r="AA2546" s="537">
        <f ca="1">IF(AND($G2546,NOT(ISTEXT($G2545)),ISNUMBER(Poczatek),ISNUMBER(Koniec_Projekt)),IFERROR(IF($D2545=LataProjekcji,IF($F2545&gt;$E2548,$E2548,$F2545),IF($D2548&gt;=$E2548,(IF($D2545&lt;LataProjekcji,IF((SUM($K2546:Z2546)+12)&lt;$E2548,12,$E2548-SUM($K2546:Z2546)),0)),(IF($D2545&lt;LataProjekcji,IF((SUM($K2546:Z2546)+12)&lt;$D2548,12,$D2548-SUM($K2546:Z2546)),0)))),0),0)</f>
        <v>0</v>
      </c>
      <c r="AB2546" s="537">
        <f ca="1">IF(AND($G2546,NOT(ISTEXT($G2545)),ISNUMBER(Poczatek),ISNUMBER(Koniec_Projekt)),IFERROR(IF($D2545=LataProjekcji,IF($F2545&gt;$E2548,$E2548,$F2545),IF($D2548&gt;=$E2548,(IF($D2545&lt;LataProjekcji,IF((SUM($K2546:AA2546)+12)&lt;$E2548,12,$E2548-SUM($K2546:AA2546)),0)),(IF($D2545&lt;LataProjekcji,IF((SUM($K2546:AA2546)+12)&lt;$D2548,12,$D2548-SUM($K2546:AA2546)),0)))),0),0)</f>
        <v>0</v>
      </c>
      <c r="AC2546" s="537">
        <f ca="1">IF(AND($G2546,NOT(ISTEXT($G2545)),ISNUMBER(Poczatek),ISNUMBER(Koniec_Projekt)),IFERROR(IF($D2545=LataProjekcji,IF($F2545&gt;$E2548,$E2548,$F2545),IF($D2548&gt;=$E2548,(IF($D2545&lt;LataProjekcji,IF((SUM($K2546:AB2546)+12)&lt;$E2548,12,$E2548-SUM($K2546:AB2546)),0)),(IF($D2545&lt;LataProjekcji,IF((SUM($K2546:AB2546)+12)&lt;$D2548,12,$D2548-SUM($K2546:AB2546)),0)))),0),0)</f>
        <v>0</v>
      </c>
      <c r="AD2546" s="537">
        <f ca="1">IF(AND($G2546,NOT(ISTEXT($G2545)),ISNUMBER(Poczatek),ISNUMBER(Koniec_Projekt)),IFERROR(IF($D2545=LataProjekcji,IF($F2545&gt;$E2548,$E2548,$F2545),IF($D2548&gt;=$E2548,(IF($D2545&lt;LataProjekcji,IF((SUM($K2546:AC2546)+12)&lt;$E2548,12,$E2548-SUM($K2546:AC2546)),0)),(IF($D2545&lt;LataProjekcji,IF((SUM($K2546:AC2546)+12)&lt;$D2548,12,$D2548-SUM($K2546:AC2546)),0)))),0),0)</f>
        <v>0</v>
      </c>
      <c r="AE2546" s="537">
        <f ca="1">IF(AND($G2546,NOT(ISTEXT($G2545)),ISNUMBER(Poczatek),ISNUMBER(Koniec_Projekt)),IFERROR(IF($D2545=LataProjekcji,IF($F2545&gt;$E2548,$E2548,$F2545),IF($D2548&gt;=$E2548,(IF($D2545&lt;LataProjekcji,IF((SUM($K2546:AD2546)+12)&lt;$E2548,12,$E2548-SUM($K2546:AD2546)),0)),(IF($D2545&lt;LataProjekcji,IF((SUM($K2546:AD2546)+12)&lt;$D2548,12,$D2548-SUM($K2546:AD2546)),0)))),0),0)</f>
        <v>0</v>
      </c>
    </row>
    <row r="2547" spans="2:31" hidden="1">
      <c r="B2547" s="526" t="s">
        <v>753</v>
      </c>
      <c r="D2547" s="454">
        <f ca="1">D1358</f>
        <v>0</v>
      </c>
      <c r="E2547" s="454">
        <f ca="1">IF(D2546&gt;10,ROUND(D2547/12,2),D2547)</f>
        <v>0</v>
      </c>
      <c r="F2547" s="524">
        <f>Koniec_Projekt</f>
        <v>0</v>
      </c>
      <c r="G2547" s="329">
        <f>Miesiac_Koniec_Projekt</f>
        <v>0</v>
      </c>
      <c r="H2547" s="538" t="b">
        <f ca="1">SUM(K2547:AE2547)=D2546</f>
        <v>1</v>
      </c>
      <c r="I2547" s="1" t="s">
        <v>713</v>
      </c>
      <c r="K2547" s="256">
        <f ca="1">IF(AND($G2546,NOT(ISTEXT($G2545)),ISNUMBER(Poczatek),ISNUMBER(Koniec_Projekt)),IFERROR(IF(LataProjekcji=$F2548,ROUND($D2546,0),ROUND(K2545*$E2547,0)),0),0)</f>
        <v>0</v>
      </c>
      <c r="L2547" s="5">
        <f ca="1">IF(AND($G2546,NOT(ISTEXT($G2545)),ISNUMBER(Poczatek),ISNUMBER(Koniec_Projekt)),IFERROR(IF(LataProjekcji=$F2548,ROUND($D2546-SUM(K2547:$K2547),0),ROUND(L2545*$E2547,0)),0),0)</f>
        <v>0</v>
      </c>
      <c r="M2547" s="5">
        <f ca="1">IF(AND($G2546,NOT(ISTEXT($G2545)),ISNUMBER(Poczatek),ISNUMBER(Koniec_Projekt)),IFERROR(IF(LataProjekcji=$F2548,ROUND($D2546-SUM($K2547:L2547),0),ROUND(M2545*$E2547,0)),0),0)</f>
        <v>0</v>
      </c>
      <c r="N2547" s="5">
        <f ca="1">IF(AND($G2546,NOT(ISTEXT($G2545)),ISNUMBER(Poczatek),ISNUMBER(Koniec_Projekt)),IFERROR(IF(LataProjekcji=$F2548,ROUND($D2546-SUM($K2547:M2547),0),ROUND(N2545*$E2547,0)),0),0)</f>
        <v>0</v>
      </c>
      <c r="O2547" s="5">
        <f ca="1">IF(AND($G2546,NOT(ISTEXT($G2545)),ISNUMBER(Poczatek),ISNUMBER(Koniec_Projekt)),IFERROR(IF(LataProjekcji=$F2548,ROUND($D2546-SUM($K2547:N2547),0),ROUND(O2545*$E2547,0)),0),0)</f>
        <v>0</v>
      </c>
      <c r="P2547" s="5">
        <f ca="1">IF(AND($G2546,NOT(ISTEXT($G2545)),ISNUMBER(Poczatek),ISNUMBER(Koniec_Projekt)),IFERROR(IF(LataProjekcji=$F2548,ROUND($D2546-SUM($K2547:O2547),0),ROUND(P2545*$E2547,0)),0),0)</f>
        <v>0</v>
      </c>
      <c r="Q2547" s="5">
        <f ca="1">IF(AND($G2546,NOT(ISTEXT($G2545)),ISNUMBER(Poczatek),ISNUMBER(Koniec_Projekt)),IFERROR(IF(LataProjekcji=$F2548,ROUND($D2546-SUM($K2547:P2547),0),ROUND(Q2545*$E2547,0)),0),0)</f>
        <v>0</v>
      </c>
      <c r="R2547" s="5">
        <f ca="1">IF(AND($G2546,NOT(ISTEXT($G2545)),ISNUMBER(Poczatek),ISNUMBER(Koniec_Projekt)),IFERROR(IF(LataProjekcji=$F2548,ROUND($D2546-SUM($K2547:Q2547),0),ROUND(R2545*$E2547,0)),0),0)</f>
        <v>0</v>
      </c>
      <c r="S2547" s="5">
        <f ca="1">IF(AND($G2546,NOT(ISTEXT($G2545)),ISNUMBER(Poczatek),ISNUMBER(Koniec_Projekt)),IFERROR(IF(LataProjekcji=$F2548,ROUND($D2546-SUM($K2547:R2547),0),ROUND(S2545*$E2547,0)),0),0)</f>
        <v>0</v>
      </c>
      <c r="T2547" s="5">
        <f ca="1">IF(AND($G2546,NOT(ISTEXT($G2545)),ISNUMBER(Poczatek),ISNUMBER(Koniec_Projekt)),IFERROR(IF(LataProjekcji=$F2548,ROUND($D2546-SUM($K2547:S2547),0),ROUND(T2545*$E2547,0)),0),0)</f>
        <v>0</v>
      </c>
      <c r="U2547" s="5">
        <f ca="1">IF(AND($G2546,NOT(ISTEXT($G2545)),ISNUMBER(Poczatek),ISNUMBER(Koniec_Projekt)),IFERROR(IF(LataProjekcji=$F2548,ROUND($D2546-SUM($K2547:T2547),0),ROUND(U2545*$E2547,0)),0),0)</f>
        <v>0</v>
      </c>
      <c r="V2547" s="5">
        <f ca="1">IF(AND($G2546,NOT(ISTEXT($G2545)),ISNUMBER(Poczatek),ISNUMBER(Koniec_Projekt)),IFERROR(IF(LataProjekcji=$F2548,ROUND($D2546-SUM($K2547:U2547),0),ROUND(V2545*$E2547,0)),0),0)</f>
        <v>0</v>
      </c>
      <c r="W2547" s="5">
        <f ca="1">IF(AND($G2546,NOT(ISTEXT($G2545)),ISNUMBER(Poczatek),ISNUMBER(Koniec_Projekt)),IFERROR(IF(LataProjekcji=$F2548,ROUND($D2546-SUM($K2547:V2547),0),ROUND(W2545*$E2547,0)),0),0)</f>
        <v>0</v>
      </c>
      <c r="X2547" s="5">
        <f ca="1">IF(AND($G2546,NOT(ISTEXT($G2545)),ISNUMBER(Poczatek),ISNUMBER(Koniec_Projekt)),IFERROR(IF(LataProjekcji=$F2548,ROUND($D2546-SUM($K2547:W2547),0),ROUND(X2545*$E2547,0)),0),0)</f>
        <v>0</v>
      </c>
      <c r="Y2547" s="5">
        <f ca="1">IF(AND($G2546,NOT(ISTEXT($G2545)),ISNUMBER(Poczatek),ISNUMBER(Koniec_Projekt)),IFERROR(IF(LataProjekcji=$F2548,ROUND($D2546-SUM($K2547:X2547),0),ROUND(Y2545*$E2547,0)),0),0)</f>
        <v>0</v>
      </c>
      <c r="Z2547" s="5">
        <f ca="1">IF(AND($G2546,NOT(ISTEXT($G2545)),ISNUMBER(Poczatek),ISNUMBER(Koniec_Projekt)),IFERROR(IF(LataProjekcji=$F2548,ROUND($D2546-SUM($K2547:Y2547),0),ROUND(Z2545*$E2547,0)),0),0)</f>
        <v>0</v>
      </c>
      <c r="AA2547" s="5">
        <f ca="1">IF(AND($G2546,NOT(ISTEXT($G2545)),ISNUMBER(Poczatek),ISNUMBER(Koniec_Projekt)),IFERROR(IF(LataProjekcji=$F2548,ROUND($D2546-SUM($K2547:Z2547),0),ROUND(AA2545*$E2547,0)),0),0)</f>
        <v>0</v>
      </c>
      <c r="AB2547" s="5">
        <f ca="1">IF(AND($G2546,NOT(ISTEXT($G2545)),ISNUMBER(Poczatek),ISNUMBER(Koniec_Projekt)),IFERROR(IF(LataProjekcji=$F2548,ROUND($D2546-SUM($K2547:AA2547),0),ROUND(AB2545*$E2547,0)),0),0)</f>
        <v>0</v>
      </c>
      <c r="AC2547" s="5">
        <f ca="1">IF(AND($G2546,NOT(ISTEXT($G2545)),ISNUMBER(Poczatek),ISNUMBER(Koniec_Projekt)),IFERROR(IF(LataProjekcji=$F2548,ROUND($D2546-SUM($K2547:AB2547),0),ROUND(AC2545*$E2547,0)),0),0)</f>
        <v>0</v>
      </c>
      <c r="AD2547" s="5">
        <f ca="1">IF(AND($G2546,NOT(ISTEXT($G2545)),ISNUMBER(Poczatek),ISNUMBER(Koniec_Projekt)),IFERROR(IF(LataProjekcji=$F2548,ROUND($D2546-SUM($K2547:AC2547),0),ROUND(AD2545*$E2547,0)),0),0)</f>
        <v>0</v>
      </c>
      <c r="AE2547" s="5">
        <f ca="1">IF(AND($G2546,NOT(ISTEXT($G2545)),ISNUMBER(Poczatek),ISNUMBER(Koniec_Projekt)),IFERROR(IF(LataProjekcji=$F2548,ROUND($D2546-SUM($K2547:AD2547),0),ROUND(AE2545*$E2547,0)),0),0)</f>
        <v>0</v>
      </c>
    </row>
    <row r="2548" spans="2:31" hidden="1">
      <c r="B2548" s="526" t="s">
        <v>751</v>
      </c>
      <c r="D2548" s="1">
        <f ca="1">IFERROR(ROUNDUP(D2546/E2547,0),0)</f>
        <v>0</v>
      </c>
      <c r="E2548" s="1">
        <f ca="1">IF(D2548=0,0,DATEDIF(DATE(D2545,E2545,1),DATE(F2547,G2547,1),"m"))</f>
        <v>0</v>
      </c>
      <c r="F2548" s="1" t="str">
        <f ca="1">IFERROR(YEAR(G2545),"brak daty")</f>
        <v>brak daty</v>
      </c>
      <c r="G2548" s="1" t="str">
        <f ca="1">IFERROR(MONTH(G2545),"brak daty")</f>
        <v>brak daty</v>
      </c>
      <c r="H2548" s="5"/>
      <c r="I2548" s="1" t="s">
        <v>425</v>
      </c>
      <c r="K2548" s="5">
        <f ca="1">IF(AND($G2546,NOT(ISTEXT($G2545)),ISNUMBER(Poczatek),ISNUMBER(Koniec_Projekt)),IFERROR(IF(LataProjekcji=$F2547,IF(AND($G2547=$G2548,$F2547=$F2548),ROUND($D2546-SUM($K2548),0),ROUND(K2546*$E2547,0)),IF(LataProjekcji&gt;$F2547,0,ROUND(K2546*$E2547,0))),0),0)</f>
        <v>0</v>
      </c>
      <c r="L2548" s="5">
        <f ca="1">IF(AND($G2546,NOT(ISTEXT($G2545)),ISNUMBER(Poczatek),ISNUMBER(Koniec_Projekt)),IFERROR(IF(LataProjekcji=$F2547,IF(AND($G2547=$G2548,$F2547=$F2548),ROUND($D2546-SUM($K2548:K2548),0),ROUND(L2546*$E2547,0)),IF(LataProjekcji&gt;$F2547,0,ROUND(L2546*$E2547,0))),0),0)</f>
        <v>0</v>
      </c>
      <c r="M2548" s="5">
        <f ca="1">IF(AND($G2546,NOT(ISTEXT($G2545)),ISNUMBER(Poczatek),ISNUMBER(Koniec_Projekt)),IFERROR(IF(LataProjekcji=$F2547,IF(AND($G2547=$G2548,$F2547=$F2548),ROUND($D2546-SUM($K2548:L2548),0),ROUND(M2546*$E2547,0)),IF(LataProjekcji&gt;$F2547,0,ROUND(M2546*$E2547,0))),0),0)</f>
        <v>0</v>
      </c>
      <c r="N2548" s="5">
        <f ca="1">IF(AND($G2546,NOT(ISTEXT($G2545)),ISNUMBER(Poczatek),ISNUMBER(Koniec_Projekt)),IFERROR(IF(LataProjekcji=$F2547,IF(AND($G2547=$G2548,$F2547=$F2548),ROUND($D2546-SUM($K2548:M2548),0),ROUND(N2546*$E2547,0)),IF(LataProjekcji&gt;$F2547,0,ROUND(N2546*$E2547,0))),0),0)</f>
        <v>0</v>
      </c>
      <c r="O2548" s="5">
        <f ca="1">IF(AND($G2546,NOT(ISTEXT($G2545)),ISNUMBER(Poczatek),ISNUMBER(Koniec_Projekt)),IFERROR(IF(LataProjekcji=$F2547,IF(AND($G2547=$G2548,$F2547=$F2548),ROUND($D2546-SUM($K2548:N2548),0),ROUND(O2546*$E2547,0)),IF(LataProjekcji&gt;$F2547,0,ROUND(O2546*$E2547,0))),0),0)</f>
        <v>0</v>
      </c>
      <c r="P2548" s="5">
        <f ca="1">IF(AND($G2546,NOT(ISTEXT($G2545)),ISNUMBER(Poczatek),ISNUMBER(Koniec_Projekt)),IFERROR(IF(LataProjekcji=$F2547,IF(AND($G2547=$G2548,$F2547=$F2548),ROUND($D2546-SUM($K2548:O2548),0),ROUND(P2546*$E2547,0)),IF(LataProjekcji&gt;$F2547,0,ROUND(P2546*$E2547,0))),0),0)</f>
        <v>0</v>
      </c>
      <c r="Q2548" s="5">
        <f ca="1">IF(AND($G2546,NOT(ISTEXT($G2545)),ISNUMBER(Poczatek),ISNUMBER(Koniec_Projekt)),IFERROR(IF(LataProjekcji=$F2547,IF(AND($G2547=$G2548,$F2547=$F2548),ROUND($D2546-SUM($K2548:P2548),0),ROUND(Q2546*$E2547,0)),IF(LataProjekcji&gt;$F2547,0,ROUND(Q2546*$E2547,0))),0),0)</f>
        <v>0</v>
      </c>
      <c r="R2548" s="5">
        <f ca="1">IF(AND($G2546,NOT(ISTEXT($G2545)),ISNUMBER(Poczatek),ISNUMBER(Koniec_Projekt)),IFERROR(IF(LataProjekcji=$F2547,IF(AND($G2547=$G2548,$F2547=$F2548),ROUND($D2546-SUM($K2548:Q2548),0),ROUND(R2546*$E2547,0)),IF(LataProjekcji&gt;$F2547,0,ROUND(R2546*$E2547,0))),0),0)</f>
        <v>0</v>
      </c>
      <c r="S2548" s="5">
        <f ca="1">IF(AND($G2546,NOT(ISTEXT($G2545)),ISNUMBER(Poczatek),ISNUMBER(Koniec_Projekt)),IFERROR(IF(LataProjekcji=$F2547,IF(AND($G2547=$G2548,$F2547=$F2548),ROUND($D2546-SUM($K2548:R2548),0),ROUND(S2546*$E2547,0)),IF(LataProjekcji&gt;$F2547,0,ROUND(S2546*$E2547,0))),0),0)</f>
        <v>0</v>
      </c>
      <c r="T2548" s="5">
        <f ca="1">IF(AND($G2546,NOT(ISTEXT($G2545)),ISNUMBER(Poczatek),ISNUMBER(Koniec_Projekt)),IFERROR(IF(LataProjekcji=$F2547,IF(AND($G2547=$G2548,$F2547=$F2548),ROUND($D2546-SUM($K2548:S2548),0),ROUND(T2546*$E2547,0)),IF(LataProjekcji&gt;$F2547,0,ROUND(T2546*$E2547,0))),0),0)</f>
        <v>0</v>
      </c>
      <c r="U2548" s="5">
        <f ca="1">IF(AND($G2546,NOT(ISTEXT($G2545)),ISNUMBER(Poczatek),ISNUMBER(Koniec_Projekt)),IFERROR(IF(LataProjekcji=$F2547,IF(AND($G2547=$G2548,$F2547=$F2548),ROUND($D2546-SUM($K2548:T2548),0),ROUND(U2546*$E2547,0)),IF(LataProjekcji&gt;$F2547,0,ROUND(U2546*$E2547,0))),0),0)</f>
        <v>0</v>
      </c>
      <c r="V2548" s="5">
        <f ca="1">IF(AND($G2546,NOT(ISTEXT($G2545)),ISNUMBER(Poczatek),ISNUMBER(Koniec_Projekt)),IFERROR(IF(LataProjekcji=$F2547,IF(AND($G2547=$G2548,$F2547=$F2548),ROUND($D2546-SUM($K2548:U2548),0),ROUND(V2546*$E2547,0)),IF(LataProjekcji&gt;$F2547,0,ROUND(V2546*$E2547,0))),0),0)</f>
        <v>0</v>
      </c>
      <c r="W2548" s="5">
        <f ca="1">IF(AND($G2546,NOT(ISTEXT($G2545)),ISNUMBER(Poczatek),ISNUMBER(Koniec_Projekt)),IFERROR(IF(LataProjekcji=$F2547,IF(AND($G2547=$G2548,$F2547=$F2548),ROUND($D2546-SUM($K2548:V2548),0),ROUND(W2546*$E2547,0)),IF(LataProjekcji&gt;$F2547,0,ROUND(W2546*$E2547,0))),0),0)</f>
        <v>0</v>
      </c>
      <c r="X2548" s="5">
        <f ca="1">IF(AND($G2546,NOT(ISTEXT($G2545)),ISNUMBER(Poczatek),ISNUMBER(Koniec_Projekt)),IFERROR(IF(LataProjekcji=$F2547,IF(AND($G2547=$G2548,$F2547=$F2548),ROUND($D2546-SUM($K2548:W2548),0),ROUND(X2546*$E2547,0)),IF(LataProjekcji&gt;$F2547,0,ROUND(X2546*$E2547,0))),0),0)</f>
        <v>0</v>
      </c>
      <c r="Y2548" s="5">
        <f ca="1">IF(AND($G2546,NOT(ISTEXT($G2545)),ISNUMBER(Poczatek),ISNUMBER(Koniec_Projekt)),IFERROR(IF(LataProjekcji=$F2547,IF(AND($G2547=$G2548,$F2547=$F2548),ROUND($D2546-SUM($K2548:X2548),0),ROUND(Y2546*$E2547,0)),IF(LataProjekcji&gt;$F2547,0,ROUND(Y2546*$E2547,0))),0),0)</f>
        <v>0</v>
      </c>
      <c r="Z2548" s="5">
        <f ca="1">IF(AND($G2546,NOT(ISTEXT($G2545)),ISNUMBER(Poczatek),ISNUMBER(Koniec_Projekt)),IFERROR(IF(LataProjekcji=$F2547,IF(AND($G2547=$G2548,$F2547=$F2548),ROUND($D2546-SUM($K2548:Y2548),0),ROUND(Z2546*$E2547,0)),IF(LataProjekcji&gt;$F2547,0,ROUND(Z2546*$E2547,0))),0),0)</f>
        <v>0</v>
      </c>
      <c r="AA2548" s="5">
        <f ca="1">IF(AND($G2546,NOT(ISTEXT($G2545)),ISNUMBER(Poczatek),ISNUMBER(Koniec_Projekt)),IFERROR(IF(LataProjekcji=$F2547,IF(AND($G2547=$G2548,$F2547=$F2548),ROUND($D2546-SUM($K2548:Z2548),0),ROUND(AA2546*$E2547,0)),IF(LataProjekcji&gt;$F2547,0,ROUND(AA2546*$E2547,0))),0),0)</f>
        <v>0</v>
      </c>
      <c r="AB2548" s="5">
        <f ca="1">IF(AND($G2546,NOT(ISTEXT($G2545)),ISNUMBER(Poczatek),ISNUMBER(Koniec_Projekt)),IFERROR(IF(LataProjekcji=$F2547,IF(AND($G2547=$G2548,$F2547=$F2548),ROUND($D2546-SUM($K2548:AA2548),0),ROUND(AB2546*$E2547,0)),IF(LataProjekcji&gt;$F2547,0,ROUND(AB2546*$E2547,0))),0),0)</f>
        <v>0</v>
      </c>
      <c r="AC2548" s="5">
        <f ca="1">IF(AND($G2546,NOT(ISTEXT($G2545)),ISNUMBER(Poczatek),ISNUMBER(Koniec_Projekt)),IFERROR(IF(LataProjekcji=$F2547,IF(AND($G2547=$G2548,$F2547=$F2548),ROUND($D2546-SUM($K2548:AB2548),0),ROUND(AC2546*$E2547,0)),IF(LataProjekcji&gt;$F2547,0,ROUND(AC2546*$E2547,0))),0),0)</f>
        <v>0</v>
      </c>
      <c r="AD2548" s="5">
        <f ca="1">IF(AND($G2546,NOT(ISTEXT($G2545)),ISNUMBER(Poczatek),ISNUMBER(Koniec_Projekt)),IFERROR(IF(LataProjekcji=$F2547,IF(AND($G2547=$G2548,$F2547=$F2548),ROUND($D2546-SUM($K2548:AC2548),0),ROUND(AD2546*$E2547,0)),IF(LataProjekcji&gt;$F2547,0,ROUND(AD2546*$E2547,0))),0),0)</f>
        <v>0</v>
      </c>
      <c r="AE2548" s="5">
        <f ca="1">IF(AND($G2546,NOT(ISTEXT($G2545)),ISNUMBER(Poczatek),ISNUMBER(Koniec_Projekt)),IFERROR(IF(LataProjekcji=$F2547,IF(AND($G2547=$G2548,$F2547=$F2548),ROUND($D2546-SUM($K2548:AD2548),0),ROUND(AE2546*$E2547,0)),IF(LataProjekcji&gt;$F2547,0,ROUND(AE2546*$E2547,0))),0),0)</f>
        <v>0</v>
      </c>
    </row>
    <row r="2549" spans="2:31" ht="12.5" hidden="1" thickBot="1">
      <c r="B2549" s="527" t="s">
        <v>865</v>
      </c>
      <c r="C2549" s="528"/>
      <c r="D2549" s="529">
        <f ca="1">IF(D2546&gt;10,ROUND((D2548-1)*E2547,0),E2547)</f>
        <v>0</v>
      </c>
      <c r="E2549" s="529">
        <f ca="1">D2546-D2549</f>
        <v>0</v>
      </c>
      <c r="F2549" s="528"/>
      <c r="G2549" s="669">
        <f ca="1">OFFSET($C$269,$D2544,0)</f>
        <v>0</v>
      </c>
      <c r="H2549" s="528"/>
      <c r="I2549" s="528"/>
      <c r="J2549" s="528"/>
      <c r="K2549" s="528"/>
      <c r="L2549" s="528"/>
      <c r="M2549" s="528"/>
      <c r="N2549" s="528"/>
      <c r="O2549" s="528"/>
      <c r="P2549" s="528"/>
      <c r="Q2549" s="528"/>
      <c r="R2549" s="528"/>
      <c r="S2549" s="528"/>
      <c r="T2549" s="528"/>
      <c r="U2549" s="528"/>
      <c r="V2549" s="528"/>
      <c r="W2549" s="528"/>
      <c r="X2549" s="528"/>
      <c r="Y2549" s="528"/>
      <c r="Z2549" s="528"/>
      <c r="AA2549" s="528"/>
      <c r="AB2549" s="528"/>
      <c r="AC2549" s="528"/>
      <c r="AD2549" s="528"/>
      <c r="AE2549" s="528"/>
    </row>
    <row r="2550" spans="2:31" ht="12.5" hidden="1" thickTop="1">
      <c r="C2550" s="251"/>
      <c r="D2550" s="454"/>
      <c r="E2550" s="454"/>
      <c r="F2550" s="454"/>
      <c r="G2550" s="454"/>
    </row>
    <row r="2551" spans="2:31" ht="12.5" hidden="1" thickBot="1">
      <c r="B2551" s="530" t="str">
        <f ca="1">"nazwa ST: "&amp;B1362</f>
        <v>nazwa ST: 0</v>
      </c>
      <c r="C2551" s="530"/>
      <c r="D2551" s="531">
        <f>D1362</f>
        <v>4</v>
      </c>
      <c r="E2551" s="530"/>
      <c r="F2551" s="530"/>
      <c r="G2551" s="530"/>
      <c r="H2551" s="530"/>
      <c r="I2551" s="530"/>
      <c r="J2551" s="530"/>
      <c r="K2551" s="539" t="str">
        <f t="shared" ref="K2551:AE2551" si="3162">LataProjekcji</f>
        <v>Uzupełnij dane</v>
      </c>
      <c r="L2551" s="539" t="str">
        <f t="shared" si="3162"/>
        <v/>
      </c>
      <c r="M2551" s="539" t="str">
        <f t="shared" si="3162"/>
        <v/>
      </c>
      <c r="N2551" s="539" t="str">
        <f t="shared" si="3162"/>
        <v/>
      </c>
      <c r="O2551" s="539" t="str">
        <f t="shared" si="3162"/>
        <v/>
      </c>
      <c r="P2551" s="539" t="str">
        <f t="shared" si="3162"/>
        <v/>
      </c>
      <c r="Q2551" s="539" t="str">
        <f t="shared" si="3162"/>
        <v/>
      </c>
      <c r="R2551" s="539" t="str">
        <f t="shared" si="3162"/>
        <v/>
      </c>
      <c r="S2551" s="539" t="str">
        <f t="shared" si="3162"/>
        <v/>
      </c>
      <c r="T2551" s="539" t="str">
        <f t="shared" si="3162"/>
        <v/>
      </c>
      <c r="U2551" s="539" t="str">
        <f t="shared" si="3162"/>
        <v/>
      </c>
      <c r="V2551" s="539" t="str">
        <f t="shared" si="3162"/>
        <v/>
      </c>
      <c r="W2551" s="539" t="str">
        <f t="shared" si="3162"/>
        <v/>
      </c>
      <c r="X2551" s="539" t="str">
        <f t="shared" si="3162"/>
        <v/>
      </c>
      <c r="Y2551" s="539" t="str">
        <f t="shared" si="3162"/>
        <v/>
      </c>
      <c r="Z2551" s="539" t="str">
        <f t="shared" si="3162"/>
        <v/>
      </c>
      <c r="AA2551" s="539" t="str">
        <f t="shared" si="3162"/>
        <v/>
      </c>
      <c r="AB2551" s="539" t="str">
        <f t="shared" si="3162"/>
        <v/>
      </c>
      <c r="AC2551" s="539" t="str">
        <f t="shared" si="3162"/>
        <v/>
      </c>
      <c r="AD2551" s="539" t="str">
        <f t="shared" si="3162"/>
        <v/>
      </c>
      <c r="AE2551" s="539" t="str">
        <f t="shared" si="3162"/>
        <v/>
      </c>
    </row>
    <row r="2552" spans="2:31" hidden="1">
      <c r="B2552" s="526" t="s">
        <v>752</v>
      </c>
      <c r="D2552" s="1">
        <f ca="1">D1363</f>
        <v>1900</v>
      </c>
      <c r="E2552" s="1">
        <f ca="1">E1363</f>
        <v>1</v>
      </c>
      <c r="F2552" s="1">
        <f ca="1">IF(D2553&gt;10,F1363,1)</f>
        <v>1</v>
      </c>
      <c r="G2552" s="525" t="str">
        <f ca="1">IF(ISBLANK(OFFSET($E$269,$D2551,0)),"brak daty",IF(D2553&gt;10,EDATE(OFFSET($E$269,$D2551,0),D2555),DATE(D2552,E2552,1)))</f>
        <v>brak daty</v>
      </c>
      <c r="H2552" s="538" t="b">
        <f ca="1">SUM(K2552:AE2552)=D2555</f>
        <v>1</v>
      </c>
      <c r="I2552" s="1" t="s">
        <v>749</v>
      </c>
      <c r="K2552" s="5">
        <f ca="1">IF(AND($G2553,NOT(ISTEXT($G2552)),ISNUMBER(Poczatek),ISNUMBER(Koniec_Projekt)),IFERROR(IF($D2552=LataProjekcji,$F2552,IF($D2552&lt;LataProjekcji,IF((SUM(K2552)+12)&lt;$D2555,12,$D2555-SUM(K2552)),0)),0),0)</f>
        <v>0</v>
      </c>
      <c r="L2552" s="5">
        <f ca="1">IF(AND($G2553,NOT(ISTEXT($G2552)),ISNUMBER(Poczatek),ISNUMBER(Koniec_Projekt)),IFERROR(IF($D2552=LataProjekcji,$F2552,IF($D2552&lt;LataProjekcji,IF((SUM($K2552:K2552)+12)&lt;$D2555,12,$D2555-SUM($K2552:K2552)),0)),0),0)</f>
        <v>0</v>
      </c>
      <c r="M2552" s="5">
        <f ca="1">IF(AND($G2553,NOT(ISTEXT($G2552)),ISNUMBER(Poczatek),ISNUMBER(Koniec_Projekt)),IFERROR(IF($D2552=LataProjekcji,$F2552,IF($D2552&lt;LataProjekcji,IF((SUM($K2552:L2552)+12)&lt;$D2555,12,$D2555-SUM($K2552:L2552)),0)),0),0)</f>
        <v>0</v>
      </c>
      <c r="N2552" s="5">
        <f ca="1">IF(AND($G2553,NOT(ISTEXT($G2552)),ISNUMBER(Poczatek),ISNUMBER(Koniec_Projekt)),IFERROR(IF($D2552=LataProjekcji,$F2552,IF($D2552&lt;LataProjekcji,IF((SUM($K2552:M2552)+12)&lt;$D2555,12,$D2555-SUM($K2552:M2552)),0)),0),0)</f>
        <v>0</v>
      </c>
      <c r="O2552" s="5">
        <f ca="1">IF(AND($G2553,NOT(ISTEXT($G2552)),ISNUMBER(Poczatek),ISNUMBER(Koniec_Projekt)),IFERROR(IF($D2552=LataProjekcji,$F2552,IF($D2552&lt;LataProjekcji,IF((SUM($K2552:N2552)+12)&lt;$D2555,12,$D2555-SUM($K2552:N2552)),0)),0),0)</f>
        <v>0</v>
      </c>
      <c r="P2552" s="5">
        <f ca="1">IF(AND($G2553,NOT(ISTEXT($G2552)),ISNUMBER(Poczatek),ISNUMBER(Koniec_Projekt)),IFERROR(IF($D2552=LataProjekcji,$F2552,IF($D2552&lt;LataProjekcji,IF((SUM($K2552:O2552)+12)&lt;$D2555,12,$D2555-SUM($K2552:O2552)),0)),0),0)</f>
        <v>0</v>
      </c>
      <c r="Q2552" s="5">
        <f ca="1">IF(AND($G2553,NOT(ISTEXT($G2552)),ISNUMBER(Poczatek),ISNUMBER(Koniec_Projekt)),IFERROR(IF($D2552=LataProjekcji,$F2552,IF($D2552&lt;LataProjekcji,IF((SUM($K2552:P2552)+12)&lt;$D2555,12,$D2555-SUM($K2552:P2552)),0)),0),0)</f>
        <v>0</v>
      </c>
      <c r="R2552" s="5">
        <f ca="1">IF(AND($G2553,NOT(ISTEXT($G2552)),ISNUMBER(Poczatek),ISNUMBER(Koniec_Projekt)),IFERROR(IF($D2552=LataProjekcji,$F2552,IF($D2552&lt;LataProjekcji,IF((SUM($K2552:Q2552)+12)&lt;$D2555,12,$D2555-SUM($K2552:Q2552)),0)),0),0)</f>
        <v>0</v>
      </c>
      <c r="S2552" s="5">
        <f ca="1">IF(AND($G2553,NOT(ISTEXT($G2552)),ISNUMBER(Poczatek),ISNUMBER(Koniec_Projekt)),IFERROR(IF($D2552=LataProjekcji,$F2552,IF($D2552&lt;LataProjekcji,IF((SUM($K2552:R2552)+12)&lt;$D2555,12,$D2555-SUM($K2552:R2552)),0)),0),0)</f>
        <v>0</v>
      </c>
      <c r="T2552" s="5">
        <f ca="1">IF(AND($G2553,NOT(ISTEXT($G2552)),ISNUMBER(Poczatek),ISNUMBER(Koniec_Projekt)),IFERROR(IF($D2552=LataProjekcji,$F2552,IF($D2552&lt;LataProjekcji,IF((SUM($K2552:S2552)+12)&lt;$D2555,12,$D2555-SUM($K2552:S2552)),0)),0),0)</f>
        <v>0</v>
      </c>
      <c r="U2552" s="5">
        <f ca="1">IF(AND($G2553,NOT(ISTEXT($G2552)),ISNUMBER(Poczatek),ISNUMBER(Koniec_Projekt)),IFERROR(IF($D2552=LataProjekcji,$F2552,IF($D2552&lt;LataProjekcji,IF((SUM($K2552:T2552)+12)&lt;$D2555,12,$D2555-SUM($K2552:T2552)),0)),0),0)</f>
        <v>0</v>
      </c>
      <c r="V2552" s="5">
        <f ca="1">IF(AND($G2553,NOT(ISTEXT($G2552)),ISNUMBER(Poczatek),ISNUMBER(Koniec_Projekt)),IFERROR(IF($D2552=LataProjekcji,$F2552,IF($D2552&lt;LataProjekcji,IF((SUM($K2552:U2552)+12)&lt;$D2555,12,$D2555-SUM($K2552:U2552)),0)),0),0)</f>
        <v>0</v>
      </c>
      <c r="W2552" s="5">
        <f ca="1">IF(AND($G2553,NOT(ISTEXT($G2552)),ISNUMBER(Poczatek),ISNUMBER(Koniec_Projekt)),IFERROR(IF($D2552=LataProjekcji,$F2552,IF($D2552&lt;LataProjekcji,IF((SUM($K2552:V2552)+12)&lt;$D2555,12,$D2555-SUM($K2552:V2552)),0)),0),0)</f>
        <v>0</v>
      </c>
      <c r="X2552" s="5">
        <f ca="1">IF(AND($G2553,NOT(ISTEXT($G2552)),ISNUMBER(Poczatek),ISNUMBER(Koniec_Projekt)),IFERROR(IF($D2552=LataProjekcji,$F2552,IF($D2552&lt;LataProjekcji,IF((SUM($K2552:W2552)+12)&lt;$D2555,12,$D2555-SUM($K2552:W2552)),0)),0),0)</f>
        <v>0</v>
      </c>
      <c r="Y2552" s="5">
        <f ca="1">IF(AND($G2553,NOT(ISTEXT($G2552)),ISNUMBER(Poczatek),ISNUMBER(Koniec_Projekt)),IFERROR(IF($D2552=LataProjekcji,$F2552,IF($D2552&lt;LataProjekcji,IF((SUM($K2552:X2552)+12)&lt;$D2555,12,$D2555-SUM($K2552:X2552)),0)),0),0)</f>
        <v>0</v>
      </c>
      <c r="Z2552" s="5">
        <f ca="1">IF(AND($G2553,NOT(ISTEXT($G2552)),ISNUMBER(Poczatek),ISNUMBER(Koniec_Projekt)),IFERROR(IF($D2552=LataProjekcji,$F2552,IF($D2552&lt;LataProjekcji,IF((SUM($K2552:Y2552)+12)&lt;$D2555,12,$D2555-SUM($K2552:Y2552)),0)),0),0)</f>
        <v>0</v>
      </c>
      <c r="AA2552" s="5">
        <f ca="1">IF(AND($G2553,NOT(ISTEXT($G2552)),ISNUMBER(Poczatek),ISNUMBER(Koniec_Projekt)),IFERROR(IF($D2552=LataProjekcji,$F2552,IF($D2552&lt;LataProjekcji,IF((SUM($K2552:Z2552)+12)&lt;$D2555,12,$D2555-SUM($K2552:Z2552)),0)),0),0)</f>
        <v>0</v>
      </c>
      <c r="AB2552" s="5">
        <f ca="1">IF(AND($G2553,NOT(ISTEXT($G2552)),ISNUMBER(Poczatek),ISNUMBER(Koniec_Projekt)),IFERROR(IF($D2552=LataProjekcji,$F2552,IF($D2552&lt;LataProjekcji,IF((SUM($K2552:AA2552)+12)&lt;$D2555,12,$D2555-SUM($K2552:AA2552)),0)),0),0)</f>
        <v>0</v>
      </c>
      <c r="AC2552" s="5">
        <f ca="1">IF(AND($G2553,NOT(ISTEXT($G2552)),ISNUMBER(Poczatek),ISNUMBER(Koniec_Projekt)),IFERROR(IF($D2552=LataProjekcji,$F2552,IF($D2552&lt;LataProjekcji,IF((SUM($K2552:AB2552)+12)&lt;$D2555,12,$D2555-SUM($K2552:AB2552)),0)),0),0)</f>
        <v>0</v>
      </c>
      <c r="AD2552" s="5">
        <f ca="1">IF(AND($G2553,NOT(ISTEXT($G2552)),ISNUMBER(Poczatek),ISNUMBER(Koniec_Projekt)),IFERROR(IF($D2552=LataProjekcji,$F2552,IF($D2552&lt;LataProjekcji,IF((SUM($K2552:AC2552)+12)&lt;$D2555,12,$D2555-SUM($K2552:AC2552)),0)),0),0)</f>
        <v>0</v>
      </c>
      <c r="AE2552" s="5">
        <f ca="1">IF(AND($G2553,NOT(ISTEXT($G2552)),ISNUMBER(Poczatek),ISNUMBER(Koniec_Projekt)),IFERROR(IF($D2552=LataProjekcji,$F2552,IF($D2552&lt;LataProjekcji,IF((SUM($K2552:AD2552)+12)&lt;$D2555,12,$D2555-SUM($K2552:AD2552)),0)),0),0)</f>
        <v>0</v>
      </c>
    </row>
    <row r="2553" spans="2:31" hidden="1">
      <c r="B2553" s="526" t="s">
        <v>754</v>
      </c>
      <c r="D2553" s="5">
        <f ca="1">D1364</f>
        <v>0</v>
      </c>
      <c r="E2553" s="454">
        <f ca="1">E1364</f>
        <v>0</v>
      </c>
      <c r="F2553" s="454">
        <f ca="1">F1364</f>
        <v>0</v>
      </c>
      <c r="G2553" s="258" t="b">
        <f ca="1">NOT(ISBLANK(OFFSET($C$269,$D2551,0)))</f>
        <v>0</v>
      </c>
      <c r="H2553" s="538" t="b">
        <f ca="1">SUM(K2553:AE2553)=E2555</f>
        <v>1</v>
      </c>
      <c r="I2553" s="1" t="s">
        <v>750</v>
      </c>
      <c r="K2553" s="537">
        <f ca="1">IF(AND($G2553,NOT(ISTEXT($G2552)),ISNUMBER(Poczatek),ISNUMBER(Koniec_Projekt)),IFERROR(IF($D2552=LataProjekcji,IF($F2552&gt;$E2555,$E2555,$F2552),IF($D2555&gt;=$E2555,(IF($D2552&lt;LataProjekcji,IF((SUM(J2553:$K2553)+12)&lt;$E2555,12,$E2555-SUM(J2553:$K2553)),0)),(IF($D2552&lt;LataProjekcji,IF((SUM(J2553:$K2553)+12)&lt;$D2555,12,$D2555-SUM(J2553:$K2553)),0)))),0),0)</f>
        <v>0</v>
      </c>
      <c r="L2553" s="537">
        <f ca="1">IF(AND($G2553,NOT(ISTEXT($G2552)),ISNUMBER(Poczatek),ISNUMBER(Koniec_Projekt)),IFERROR(IF($D2552=LataProjekcji,IF($F2552&gt;$E2555,$E2555,$F2552),IF($D2555&gt;=$E2555,(IF($D2552&lt;LataProjekcji,IF((SUM($K2553:K2553)+12)&lt;$E2555,12,$E2555-SUM($K2553:K2553)),0)),(IF($D2552&lt;LataProjekcji,IF((SUM($K2553:K2553)+12)&lt;$D2555,12,$D2555-SUM($K2553:K2553)),0)))),0),0)</f>
        <v>0</v>
      </c>
      <c r="M2553" s="537">
        <f ca="1">IF(AND($G2553,NOT(ISTEXT($G2552)),ISNUMBER(Poczatek),ISNUMBER(Koniec_Projekt)),IFERROR(IF($D2552=LataProjekcji,IF($F2552&gt;$E2555,$E2555,$F2552),IF($D2555&gt;=$E2555,(IF($D2552&lt;LataProjekcji,IF((SUM($K2553:L2553)+12)&lt;$E2555,12,$E2555-SUM($K2553:L2553)),0)),(IF($D2552&lt;LataProjekcji,IF((SUM($K2553:L2553)+12)&lt;$D2555,12,$D2555-SUM($K2553:L2553)),0)))),0),0)</f>
        <v>0</v>
      </c>
      <c r="N2553" s="537">
        <f ca="1">IF(AND($G2553,NOT(ISTEXT($G2552)),ISNUMBER(Poczatek),ISNUMBER(Koniec_Projekt)),IFERROR(IF($D2552=LataProjekcji,IF($F2552&gt;$E2555,$E2555,$F2552),IF($D2555&gt;=$E2555,(IF($D2552&lt;LataProjekcji,IF((SUM($K2553:M2553)+12)&lt;$E2555,12,$E2555-SUM($K2553:M2553)),0)),(IF($D2552&lt;LataProjekcji,IF((SUM($K2553:M2553)+12)&lt;$D2555,12,$D2555-SUM($K2553:M2553)),0)))),0),0)</f>
        <v>0</v>
      </c>
      <c r="O2553" s="537">
        <f ca="1">IF(AND($G2553,NOT(ISTEXT($G2552)),ISNUMBER(Poczatek),ISNUMBER(Koniec_Projekt)),IFERROR(IF($D2552=LataProjekcji,IF($F2552&gt;$E2555,$E2555,$F2552),IF($D2555&gt;=$E2555,(IF($D2552&lt;LataProjekcji,IF((SUM($K2553:N2553)+12)&lt;$E2555,12,$E2555-SUM($K2553:N2553)),0)),(IF($D2552&lt;LataProjekcji,IF((SUM($K2553:N2553)+12)&lt;$D2555,12,$D2555-SUM($K2553:N2553)),0)))),0),0)</f>
        <v>0</v>
      </c>
      <c r="P2553" s="537">
        <f ca="1">IF(AND($G2553,NOT(ISTEXT($G2552)),ISNUMBER(Poczatek),ISNUMBER(Koniec_Projekt)),IFERROR(IF($D2552=LataProjekcji,IF($F2552&gt;$E2555,$E2555,$F2552),IF($D2555&gt;=$E2555,(IF($D2552&lt;LataProjekcji,IF((SUM($K2553:O2553)+12)&lt;$E2555,12,$E2555-SUM($K2553:O2553)),0)),(IF($D2552&lt;LataProjekcji,IF((SUM($K2553:O2553)+12)&lt;$D2555,12,$D2555-SUM($K2553:O2553)),0)))),0),0)</f>
        <v>0</v>
      </c>
      <c r="Q2553" s="537">
        <f ca="1">IF(AND($G2553,NOT(ISTEXT($G2552)),ISNUMBER(Poczatek),ISNUMBER(Koniec_Projekt)),IFERROR(IF($D2552=LataProjekcji,IF($F2552&gt;$E2555,$E2555,$F2552),IF($D2555&gt;=$E2555,(IF($D2552&lt;LataProjekcji,IF((SUM($K2553:P2553)+12)&lt;$E2555,12,$E2555-SUM($K2553:P2553)),0)),(IF($D2552&lt;LataProjekcji,IF((SUM($K2553:P2553)+12)&lt;$D2555,12,$D2555-SUM($K2553:P2553)),0)))),0),0)</f>
        <v>0</v>
      </c>
      <c r="R2553" s="537">
        <f ca="1">IF(AND($G2553,NOT(ISTEXT($G2552)),ISNUMBER(Poczatek),ISNUMBER(Koniec_Projekt)),IFERROR(IF($D2552=LataProjekcji,IF($F2552&gt;$E2555,$E2555,$F2552),IF($D2555&gt;=$E2555,(IF($D2552&lt;LataProjekcji,IF((SUM($K2553:Q2553)+12)&lt;$E2555,12,$E2555-SUM($K2553:Q2553)),0)),(IF($D2552&lt;LataProjekcji,IF((SUM($K2553:Q2553)+12)&lt;$D2555,12,$D2555-SUM($K2553:Q2553)),0)))),0),0)</f>
        <v>0</v>
      </c>
      <c r="S2553" s="537">
        <f ca="1">IF(AND($G2553,NOT(ISTEXT($G2552)),ISNUMBER(Poczatek),ISNUMBER(Koniec_Projekt)),IFERROR(IF($D2552=LataProjekcji,IF($F2552&gt;$E2555,$E2555,$F2552),IF($D2555&gt;=$E2555,(IF($D2552&lt;LataProjekcji,IF((SUM($K2553:R2553)+12)&lt;$E2555,12,$E2555-SUM($K2553:R2553)),0)),(IF($D2552&lt;LataProjekcji,IF((SUM($K2553:R2553)+12)&lt;$D2555,12,$D2555-SUM($K2553:R2553)),0)))),0),0)</f>
        <v>0</v>
      </c>
      <c r="T2553" s="537">
        <f ca="1">IF(AND($G2553,NOT(ISTEXT($G2552)),ISNUMBER(Poczatek),ISNUMBER(Koniec_Projekt)),IFERROR(IF($D2552=LataProjekcji,IF($F2552&gt;$E2555,$E2555,$F2552),IF($D2555&gt;=$E2555,(IF($D2552&lt;LataProjekcji,IF((SUM($K2553:S2553)+12)&lt;$E2555,12,$E2555-SUM($K2553:S2553)),0)),(IF($D2552&lt;LataProjekcji,IF((SUM($K2553:S2553)+12)&lt;$D2555,12,$D2555-SUM($K2553:S2553)),0)))),0),0)</f>
        <v>0</v>
      </c>
      <c r="U2553" s="537">
        <f ca="1">IF(AND($G2553,NOT(ISTEXT($G2552)),ISNUMBER(Poczatek),ISNUMBER(Koniec_Projekt)),IFERROR(IF($D2552=LataProjekcji,IF($F2552&gt;$E2555,$E2555,$F2552),IF($D2555&gt;=$E2555,(IF($D2552&lt;LataProjekcji,IF((SUM($K2553:T2553)+12)&lt;$E2555,12,$E2555-SUM($K2553:T2553)),0)),(IF($D2552&lt;LataProjekcji,IF((SUM($K2553:T2553)+12)&lt;$D2555,12,$D2555-SUM($K2553:T2553)),0)))),0),0)</f>
        <v>0</v>
      </c>
      <c r="V2553" s="537">
        <f ca="1">IF(AND($G2553,NOT(ISTEXT($G2552)),ISNUMBER(Poczatek),ISNUMBER(Koniec_Projekt)),IFERROR(IF($D2552=LataProjekcji,IF($F2552&gt;$E2555,$E2555,$F2552),IF($D2555&gt;=$E2555,(IF($D2552&lt;LataProjekcji,IF((SUM($K2553:U2553)+12)&lt;$E2555,12,$E2555-SUM($K2553:U2553)),0)),(IF($D2552&lt;LataProjekcji,IF((SUM($K2553:U2553)+12)&lt;$D2555,12,$D2555-SUM($K2553:U2553)),0)))),0),0)</f>
        <v>0</v>
      </c>
      <c r="W2553" s="537">
        <f ca="1">IF(AND($G2553,NOT(ISTEXT($G2552)),ISNUMBER(Poczatek),ISNUMBER(Koniec_Projekt)),IFERROR(IF($D2552=LataProjekcji,IF($F2552&gt;$E2555,$E2555,$F2552),IF($D2555&gt;=$E2555,(IF($D2552&lt;LataProjekcji,IF((SUM($K2553:V2553)+12)&lt;$E2555,12,$E2555-SUM($K2553:V2553)),0)),(IF($D2552&lt;LataProjekcji,IF((SUM($K2553:V2553)+12)&lt;$D2555,12,$D2555-SUM($K2553:V2553)),0)))),0),0)</f>
        <v>0</v>
      </c>
      <c r="X2553" s="537">
        <f ca="1">IF(AND($G2553,NOT(ISTEXT($G2552)),ISNUMBER(Poczatek),ISNUMBER(Koniec_Projekt)),IFERROR(IF($D2552=LataProjekcji,IF($F2552&gt;$E2555,$E2555,$F2552),IF($D2555&gt;=$E2555,(IF($D2552&lt;LataProjekcji,IF((SUM($K2553:W2553)+12)&lt;$E2555,12,$E2555-SUM($K2553:W2553)),0)),(IF($D2552&lt;LataProjekcji,IF((SUM($K2553:W2553)+12)&lt;$D2555,12,$D2555-SUM($K2553:W2553)),0)))),0),0)</f>
        <v>0</v>
      </c>
      <c r="Y2553" s="537">
        <f ca="1">IF(AND($G2553,NOT(ISTEXT($G2552)),ISNUMBER(Poczatek),ISNUMBER(Koniec_Projekt)),IFERROR(IF($D2552=LataProjekcji,IF($F2552&gt;$E2555,$E2555,$F2552),IF($D2555&gt;=$E2555,(IF($D2552&lt;LataProjekcji,IF((SUM($K2553:X2553)+12)&lt;$E2555,12,$E2555-SUM($K2553:X2553)),0)),(IF($D2552&lt;LataProjekcji,IF((SUM($K2553:X2553)+12)&lt;$D2555,12,$D2555-SUM($K2553:X2553)),0)))),0),0)</f>
        <v>0</v>
      </c>
      <c r="Z2553" s="537">
        <f ca="1">IF(AND($G2553,NOT(ISTEXT($G2552)),ISNUMBER(Poczatek),ISNUMBER(Koniec_Projekt)),IFERROR(IF($D2552=LataProjekcji,IF($F2552&gt;$E2555,$E2555,$F2552),IF($D2555&gt;=$E2555,(IF($D2552&lt;LataProjekcji,IF((SUM($K2553:Y2553)+12)&lt;$E2555,12,$E2555-SUM($K2553:Y2553)),0)),(IF($D2552&lt;LataProjekcji,IF((SUM($K2553:Y2553)+12)&lt;$D2555,12,$D2555-SUM($K2553:Y2553)),0)))),0),0)</f>
        <v>0</v>
      </c>
      <c r="AA2553" s="537">
        <f ca="1">IF(AND($G2553,NOT(ISTEXT($G2552)),ISNUMBER(Poczatek),ISNUMBER(Koniec_Projekt)),IFERROR(IF($D2552=LataProjekcji,IF($F2552&gt;$E2555,$E2555,$F2552),IF($D2555&gt;=$E2555,(IF($D2552&lt;LataProjekcji,IF((SUM($K2553:Z2553)+12)&lt;$E2555,12,$E2555-SUM($K2553:Z2553)),0)),(IF($D2552&lt;LataProjekcji,IF((SUM($K2553:Z2553)+12)&lt;$D2555,12,$D2555-SUM($K2553:Z2553)),0)))),0),0)</f>
        <v>0</v>
      </c>
      <c r="AB2553" s="537">
        <f ca="1">IF(AND($G2553,NOT(ISTEXT($G2552)),ISNUMBER(Poczatek),ISNUMBER(Koniec_Projekt)),IFERROR(IF($D2552=LataProjekcji,IF($F2552&gt;$E2555,$E2555,$F2552),IF($D2555&gt;=$E2555,(IF($D2552&lt;LataProjekcji,IF((SUM($K2553:AA2553)+12)&lt;$E2555,12,$E2555-SUM($K2553:AA2553)),0)),(IF($D2552&lt;LataProjekcji,IF((SUM($K2553:AA2553)+12)&lt;$D2555,12,$D2555-SUM($K2553:AA2553)),0)))),0),0)</f>
        <v>0</v>
      </c>
      <c r="AC2553" s="537">
        <f ca="1">IF(AND($G2553,NOT(ISTEXT($G2552)),ISNUMBER(Poczatek),ISNUMBER(Koniec_Projekt)),IFERROR(IF($D2552=LataProjekcji,IF($F2552&gt;$E2555,$E2555,$F2552),IF($D2555&gt;=$E2555,(IF($D2552&lt;LataProjekcji,IF((SUM($K2553:AB2553)+12)&lt;$E2555,12,$E2555-SUM($K2553:AB2553)),0)),(IF($D2552&lt;LataProjekcji,IF((SUM($K2553:AB2553)+12)&lt;$D2555,12,$D2555-SUM($K2553:AB2553)),0)))),0),0)</f>
        <v>0</v>
      </c>
      <c r="AD2553" s="537">
        <f ca="1">IF(AND($G2553,NOT(ISTEXT($G2552)),ISNUMBER(Poczatek),ISNUMBER(Koniec_Projekt)),IFERROR(IF($D2552=LataProjekcji,IF($F2552&gt;$E2555,$E2555,$F2552),IF($D2555&gt;=$E2555,(IF($D2552&lt;LataProjekcji,IF((SUM($K2553:AC2553)+12)&lt;$E2555,12,$E2555-SUM($K2553:AC2553)),0)),(IF($D2552&lt;LataProjekcji,IF((SUM($K2553:AC2553)+12)&lt;$D2555,12,$D2555-SUM($K2553:AC2553)),0)))),0),0)</f>
        <v>0</v>
      </c>
      <c r="AE2553" s="537">
        <f ca="1">IF(AND($G2553,NOT(ISTEXT($G2552)),ISNUMBER(Poczatek),ISNUMBER(Koniec_Projekt)),IFERROR(IF($D2552=LataProjekcji,IF($F2552&gt;$E2555,$E2555,$F2552),IF($D2555&gt;=$E2555,(IF($D2552&lt;LataProjekcji,IF((SUM($K2553:AD2553)+12)&lt;$E2555,12,$E2555-SUM($K2553:AD2553)),0)),(IF($D2552&lt;LataProjekcji,IF((SUM($K2553:AD2553)+12)&lt;$D2555,12,$D2555-SUM($K2553:AD2553)),0)))),0),0)</f>
        <v>0</v>
      </c>
    </row>
    <row r="2554" spans="2:31" hidden="1">
      <c r="B2554" s="526" t="s">
        <v>753</v>
      </c>
      <c r="D2554" s="454">
        <f ca="1">D1365</f>
        <v>0</v>
      </c>
      <c r="E2554" s="454">
        <f ca="1">IF(D2553&gt;10,ROUND(D2554/12,2),D2554)</f>
        <v>0</v>
      </c>
      <c r="F2554" s="524">
        <f>Koniec_Projekt</f>
        <v>0</v>
      </c>
      <c r="G2554" s="329">
        <f>Miesiac_Koniec_Projekt</f>
        <v>0</v>
      </c>
      <c r="H2554" s="538" t="b">
        <f ca="1">SUM(K2554:AE2554)=D2553</f>
        <v>1</v>
      </c>
      <c r="I2554" s="1" t="s">
        <v>713</v>
      </c>
      <c r="K2554" s="256">
        <f ca="1">IF(AND($G2553,NOT(ISTEXT($G2552)),ISNUMBER(Poczatek),ISNUMBER(Koniec_Projekt)),IFERROR(IF(LataProjekcji=$F2555,ROUND($D2553,0),ROUND(K2552*$E2554,0)),0),0)</f>
        <v>0</v>
      </c>
      <c r="L2554" s="5">
        <f ca="1">IF(AND($G2553,NOT(ISTEXT($G2552)),ISNUMBER(Poczatek),ISNUMBER(Koniec_Projekt)),IFERROR(IF(LataProjekcji=$F2555,ROUND($D2553-SUM(K2554:$K2554),0),ROUND(L2552*$E2554,0)),0),0)</f>
        <v>0</v>
      </c>
      <c r="M2554" s="5">
        <f ca="1">IF(AND($G2553,NOT(ISTEXT($G2552)),ISNUMBER(Poczatek),ISNUMBER(Koniec_Projekt)),IFERROR(IF(LataProjekcji=$F2555,ROUND($D2553-SUM($K2554:L2554),0),ROUND(M2552*$E2554,0)),0),0)</f>
        <v>0</v>
      </c>
      <c r="N2554" s="5">
        <f ca="1">IF(AND($G2553,NOT(ISTEXT($G2552)),ISNUMBER(Poczatek),ISNUMBER(Koniec_Projekt)),IFERROR(IF(LataProjekcji=$F2555,ROUND($D2553-SUM($K2554:M2554),0),ROUND(N2552*$E2554,0)),0),0)</f>
        <v>0</v>
      </c>
      <c r="O2554" s="5">
        <f ca="1">IF(AND($G2553,NOT(ISTEXT($G2552)),ISNUMBER(Poczatek),ISNUMBER(Koniec_Projekt)),IFERROR(IF(LataProjekcji=$F2555,ROUND($D2553-SUM($K2554:N2554),0),ROUND(O2552*$E2554,0)),0),0)</f>
        <v>0</v>
      </c>
      <c r="P2554" s="5">
        <f ca="1">IF(AND($G2553,NOT(ISTEXT($G2552)),ISNUMBER(Poczatek),ISNUMBER(Koniec_Projekt)),IFERROR(IF(LataProjekcji=$F2555,ROUND($D2553-SUM($K2554:O2554),0),ROUND(P2552*$E2554,0)),0),0)</f>
        <v>0</v>
      </c>
      <c r="Q2554" s="5">
        <f ca="1">IF(AND($G2553,NOT(ISTEXT($G2552)),ISNUMBER(Poczatek),ISNUMBER(Koniec_Projekt)),IFERROR(IF(LataProjekcji=$F2555,ROUND($D2553-SUM($K2554:P2554),0),ROUND(Q2552*$E2554,0)),0),0)</f>
        <v>0</v>
      </c>
      <c r="R2554" s="5">
        <f ca="1">IF(AND($G2553,NOT(ISTEXT($G2552)),ISNUMBER(Poczatek),ISNUMBER(Koniec_Projekt)),IFERROR(IF(LataProjekcji=$F2555,ROUND($D2553-SUM($K2554:Q2554),0),ROUND(R2552*$E2554,0)),0),0)</f>
        <v>0</v>
      </c>
      <c r="S2554" s="5">
        <f ca="1">IF(AND($G2553,NOT(ISTEXT($G2552)),ISNUMBER(Poczatek),ISNUMBER(Koniec_Projekt)),IFERROR(IF(LataProjekcji=$F2555,ROUND($D2553-SUM($K2554:R2554),0),ROUND(S2552*$E2554,0)),0),0)</f>
        <v>0</v>
      </c>
      <c r="T2554" s="5">
        <f ca="1">IF(AND($G2553,NOT(ISTEXT($G2552)),ISNUMBER(Poczatek),ISNUMBER(Koniec_Projekt)),IFERROR(IF(LataProjekcji=$F2555,ROUND($D2553-SUM($K2554:S2554),0),ROUND(T2552*$E2554,0)),0),0)</f>
        <v>0</v>
      </c>
      <c r="U2554" s="5">
        <f ca="1">IF(AND($G2553,NOT(ISTEXT($G2552)),ISNUMBER(Poczatek),ISNUMBER(Koniec_Projekt)),IFERROR(IF(LataProjekcji=$F2555,ROUND($D2553-SUM($K2554:T2554),0),ROUND(U2552*$E2554,0)),0),0)</f>
        <v>0</v>
      </c>
      <c r="V2554" s="5">
        <f ca="1">IF(AND($G2553,NOT(ISTEXT($G2552)),ISNUMBER(Poczatek),ISNUMBER(Koniec_Projekt)),IFERROR(IF(LataProjekcji=$F2555,ROUND($D2553-SUM($K2554:U2554),0),ROUND(V2552*$E2554,0)),0),0)</f>
        <v>0</v>
      </c>
      <c r="W2554" s="5">
        <f ca="1">IF(AND($G2553,NOT(ISTEXT($G2552)),ISNUMBER(Poczatek),ISNUMBER(Koniec_Projekt)),IFERROR(IF(LataProjekcji=$F2555,ROUND($D2553-SUM($K2554:V2554),0),ROUND(W2552*$E2554,0)),0),0)</f>
        <v>0</v>
      </c>
      <c r="X2554" s="5">
        <f ca="1">IF(AND($G2553,NOT(ISTEXT($G2552)),ISNUMBER(Poczatek),ISNUMBER(Koniec_Projekt)),IFERROR(IF(LataProjekcji=$F2555,ROUND($D2553-SUM($K2554:W2554),0),ROUND(X2552*$E2554,0)),0),0)</f>
        <v>0</v>
      </c>
      <c r="Y2554" s="5">
        <f ca="1">IF(AND($G2553,NOT(ISTEXT($G2552)),ISNUMBER(Poczatek),ISNUMBER(Koniec_Projekt)),IFERROR(IF(LataProjekcji=$F2555,ROUND($D2553-SUM($K2554:X2554),0),ROUND(Y2552*$E2554,0)),0),0)</f>
        <v>0</v>
      </c>
      <c r="Z2554" s="5">
        <f ca="1">IF(AND($G2553,NOT(ISTEXT($G2552)),ISNUMBER(Poczatek),ISNUMBER(Koniec_Projekt)),IFERROR(IF(LataProjekcji=$F2555,ROUND($D2553-SUM($K2554:Y2554),0),ROUND(Z2552*$E2554,0)),0),0)</f>
        <v>0</v>
      </c>
      <c r="AA2554" s="5">
        <f ca="1">IF(AND($G2553,NOT(ISTEXT($G2552)),ISNUMBER(Poczatek),ISNUMBER(Koniec_Projekt)),IFERROR(IF(LataProjekcji=$F2555,ROUND($D2553-SUM($K2554:Z2554),0),ROUND(AA2552*$E2554,0)),0),0)</f>
        <v>0</v>
      </c>
      <c r="AB2554" s="5">
        <f ca="1">IF(AND($G2553,NOT(ISTEXT($G2552)),ISNUMBER(Poczatek),ISNUMBER(Koniec_Projekt)),IFERROR(IF(LataProjekcji=$F2555,ROUND($D2553-SUM($K2554:AA2554),0),ROUND(AB2552*$E2554,0)),0),0)</f>
        <v>0</v>
      </c>
      <c r="AC2554" s="5">
        <f ca="1">IF(AND($G2553,NOT(ISTEXT($G2552)),ISNUMBER(Poczatek),ISNUMBER(Koniec_Projekt)),IFERROR(IF(LataProjekcji=$F2555,ROUND($D2553-SUM($K2554:AB2554),0),ROUND(AC2552*$E2554,0)),0),0)</f>
        <v>0</v>
      </c>
      <c r="AD2554" s="5">
        <f ca="1">IF(AND($G2553,NOT(ISTEXT($G2552)),ISNUMBER(Poczatek),ISNUMBER(Koniec_Projekt)),IFERROR(IF(LataProjekcji=$F2555,ROUND($D2553-SUM($K2554:AC2554),0),ROUND(AD2552*$E2554,0)),0),0)</f>
        <v>0</v>
      </c>
      <c r="AE2554" s="5">
        <f ca="1">IF(AND($G2553,NOT(ISTEXT($G2552)),ISNUMBER(Poczatek),ISNUMBER(Koniec_Projekt)),IFERROR(IF(LataProjekcji=$F2555,ROUND($D2553-SUM($K2554:AD2554),0),ROUND(AE2552*$E2554,0)),0),0)</f>
        <v>0</v>
      </c>
    </row>
    <row r="2555" spans="2:31" hidden="1">
      <c r="B2555" s="526" t="s">
        <v>751</v>
      </c>
      <c r="D2555" s="1">
        <f ca="1">IFERROR(ROUNDUP(D2553/E2554,0),0)</f>
        <v>0</v>
      </c>
      <c r="E2555" s="1">
        <f ca="1">IF(D2555=0,0,DATEDIF(DATE(D2552,E2552,1),DATE(F2554,G2554,1),"m"))</f>
        <v>0</v>
      </c>
      <c r="F2555" s="1" t="str">
        <f ca="1">IFERROR(YEAR(G2552),"brak daty")</f>
        <v>brak daty</v>
      </c>
      <c r="G2555" s="1" t="str">
        <f ca="1">IFERROR(MONTH(G2552),"brak daty")</f>
        <v>brak daty</v>
      </c>
      <c r="H2555" s="5"/>
      <c r="I2555" s="1" t="s">
        <v>425</v>
      </c>
      <c r="K2555" s="5">
        <f ca="1">IF(AND($G2553,NOT(ISTEXT($G2552)),ISNUMBER(Poczatek),ISNUMBER(Koniec_Projekt)),IFERROR(IF(LataProjekcji=$F2554,IF(AND($G2554=$G2555,$F2554=$F2555),ROUND($D2553-SUM($K2555),0),ROUND(K2553*$E2554,0)),IF(LataProjekcji&gt;$F2554,0,ROUND(K2553*$E2554,0))),0),0)</f>
        <v>0</v>
      </c>
      <c r="L2555" s="5">
        <f ca="1">IF(AND($G2553,NOT(ISTEXT($G2552)),ISNUMBER(Poczatek),ISNUMBER(Koniec_Projekt)),IFERROR(IF(LataProjekcji=$F2554,IF(AND($G2554=$G2555,$F2554=$F2555),ROUND($D2553-SUM($K2555:K2555),0),ROUND(L2553*$E2554,0)),IF(LataProjekcji&gt;$F2554,0,ROUND(L2553*$E2554,0))),0),0)</f>
        <v>0</v>
      </c>
      <c r="M2555" s="5">
        <f ca="1">IF(AND($G2553,NOT(ISTEXT($G2552)),ISNUMBER(Poczatek),ISNUMBER(Koniec_Projekt)),IFERROR(IF(LataProjekcji=$F2554,IF(AND($G2554=$G2555,$F2554=$F2555),ROUND($D2553-SUM($K2555:L2555),0),ROUND(M2553*$E2554,0)),IF(LataProjekcji&gt;$F2554,0,ROUND(M2553*$E2554,0))),0),0)</f>
        <v>0</v>
      </c>
      <c r="N2555" s="5">
        <f ca="1">IF(AND($G2553,NOT(ISTEXT($G2552)),ISNUMBER(Poczatek),ISNUMBER(Koniec_Projekt)),IFERROR(IF(LataProjekcji=$F2554,IF(AND($G2554=$G2555,$F2554=$F2555),ROUND($D2553-SUM($K2555:M2555),0),ROUND(N2553*$E2554,0)),IF(LataProjekcji&gt;$F2554,0,ROUND(N2553*$E2554,0))),0),0)</f>
        <v>0</v>
      </c>
      <c r="O2555" s="5">
        <f ca="1">IF(AND($G2553,NOT(ISTEXT($G2552)),ISNUMBER(Poczatek),ISNUMBER(Koniec_Projekt)),IFERROR(IF(LataProjekcji=$F2554,IF(AND($G2554=$G2555,$F2554=$F2555),ROUND($D2553-SUM($K2555:N2555),0),ROUND(O2553*$E2554,0)),IF(LataProjekcji&gt;$F2554,0,ROUND(O2553*$E2554,0))),0),0)</f>
        <v>0</v>
      </c>
      <c r="P2555" s="5">
        <f ca="1">IF(AND($G2553,NOT(ISTEXT($G2552)),ISNUMBER(Poczatek),ISNUMBER(Koniec_Projekt)),IFERROR(IF(LataProjekcji=$F2554,IF(AND($G2554=$G2555,$F2554=$F2555),ROUND($D2553-SUM($K2555:O2555),0),ROUND(P2553*$E2554,0)),IF(LataProjekcji&gt;$F2554,0,ROUND(P2553*$E2554,0))),0),0)</f>
        <v>0</v>
      </c>
      <c r="Q2555" s="5">
        <f ca="1">IF(AND($G2553,NOT(ISTEXT($G2552)),ISNUMBER(Poczatek),ISNUMBER(Koniec_Projekt)),IFERROR(IF(LataProjekcji=$F2554,IF(AND($G2554=$G2555,$F2554=$F2555),ROUND($D2553-SUM($K2555:P2555),0),ROUND(Q2553*$E2554,0)),IF(LataProjekcji&gt;$F2554,0,ROUND(Q2553*$E2554,0))),0),0)</f>
        <v>0</v>
      </c>
      <c r="R2555" s="5">
        <f ca="1">IF(AND($G2553,NOT(ISTEXT($G2552)),ISNUMBER(Poczatek),ISNUMBER(Koniec_Projekt)),IFERROR(IF(LataProjekcji=$F2554,IF(AND($G2554=$G2555,$F2554=$F2555),ROUND($D2553-SUM($K2555:Q2555),0),ROUND(R2553*$E2554,0)),IF(LataProjekcji&gt;$F2554,0,ROUND(R2553*$E2554,0))),0),0)</f>
        <v>0</v>
      </c>
      <c r="S2555" s="5">
        <f ca="1">IF(AND($G2553,NOT(ISTEXT($G2552)),ISNUMBER(Poczatek),ISNUMBER(Koniec_Projekt)),IFERROR(IF(LataProjekcji=$F2554,IF(AND($G2554=$G2555,$F2554=$F2555),ROUND($D2553-SUM($K2555:R2555),0),ROUND(S2553*$E2554,0)),IF(LataProjekcji&gt;$F2554,0,ROUND(S2553*$E2554,0))),0),0)</f>
        <v>0</v>
      </c>
      <c r="T2555" s="5">
        <f ca="1">IF(AND($G2553,NOT(ISTEXT($G2552)),ISNUMBER(Poczatek),ISNUMBER(Koniec_Projekt)),IFERROR(IF(LataProjekcji=$F2554,IF(AND($G2554=$G2555,$F2554=$F2555),ROUND($D2553-SUM($K2555:S2555),0),ROUND(T2553*$E2554,0)),IF(LataProjekcji&gt;$F2554,0,ROUND(T2553*$E2554,0))),0),0)</f>
        <v>0</v>
      </c>
      <c r="U2555" s="5">
        <f ca="1">IF(AND($G2553,NOT(ISTEXT($G2552)),ISNUMBER(Poczatek),ISNUMBER(Koniec_Projekt)),IFERROR(IF(LataProjekcji=$F2554,IF(AND($G2554=$G2555,$F2554=$F2555),ROUND($D2553-SUM($K2555:T2555),0),ROUND(U2553*$E2554,0)),IF(LataProjekcji&gt;$F2554,0,ROUND(U2553*$E2554,0))),0),0)</f>
        <v>0</v>
      </c>
      <c r="V2555" s="5">
        <f ca="1">IF(AND($G2553,NOT(ISTEXT($G2552)),ISNUMBER(Poczatek),ISNUMBER(Koniec_Projekt)),IFERROR(IF(LataProjekcji=$F2554,IF(AND($G2554=$G2555,$F2554=$F2555),ROUND($D2553-SUM($K2555:U2555),0),ROUND(V2553*$E2554,0)),IF(LataProjekcji&gt;$F2554,0,ROUND(V2553*$E2554,0))),0),0)</f>
        <v>0</v>
      </c>
      <c r="W2555" s="5">
        <f ca="1">IF(AND($G2553,NOT(ISTEXT($G2552)),ISNUMBER(Poczatek),ISNUMBER(Koniec_Projekt)),IFERROR(IF(LataProjekcji=$F2554,IF(AND($G2554=$G2555,$F2554=$F2555),ROUND($D2553-SUM($K2555:V2555),0),ROUND(W2553*$E2554,0)),IF(LataProjekcji&gt;$F2554,0,ROUND(W2553*$E2554,0))),0),0)</f>
        <v>0</v>
      </c>
      <c r="X2555" s="5">
        <f ca="1">IF(AND($G2553,NOT(ISTEXT($G2552)),ISNUMBER(Poczatek),ISNUMBER(Koniec_Projekt)),IFERROR(IF(LataProjekcji=$F2554,IF(AND($G2554=$G2555,$F2554=$F2555),ROUND($D2553-SUM($K2555:W2555),0),ROUND(X2553*$E2554,0)),IF(LataProjekcji&gt;$F2554,0,ROUND(X2553*$E2554,0))),0),0)</f>
        <v>0</v>
      </c>
      <c r="Y2555" s="5">
        <f ca="1">IF(AND($G2553,NOT(ISTEXT($G2552)),ISNUMBER(Poczatek),ISNUMBER(Koniec_Projekt)),IFERROR(IF(LataProjekcji=$F2554,IF(AND($G2554=$G2555,$F2554=$F2555),ROUND($D2553-SUM($K2555:X2555),0),ROUND(Y2553*$E2554,0)),IF(LataProjekcji&gt;$F2554,0,ROUND(Y2553*$E2554,0))),0),0)</f>
        <v>0</v>
      </c>
      <c r="Z2555" s="5">
        <f ca="1">IF(AND($G2553,NOT(ISTEXT($G2552)),ISNUMBER(Poczatek),ISNUMBER(Koniec_Projekt)),IFERROR(IF(LataProjekcji=$F2554,IF(AND($G2554=$G2555,$F2554=$F2555),ROUND($D2553-SUM($K2555:Y2555),0),ROUND(Z2553*$E2554,0)),IF(LataProjekcji&gt;$F2554,0,ROUND(Z2553*$E2554,0))),0),0)</f>
        <v>0</v>
      </c>
      <c r="AA2555" s="5">
        <f ca="1">IF(AND($G2553,NOT(ISTEXT($G2552)),ISNUMBER(Poczatek),ISNUMBER(Koniec_Projekt)),IFERROR(IF(LataProjekcji=$F2554,IF(AND($G2554=$G2555,$F2554=$F2555),ROUND($D2553-SUM($K2555:Z2555),0),ROUND(AA2553*$E2554,0)),IF(LataProjekcji&gt;$F2554,0,ROUND(AA2553*$E2554,0))),0),0)</f>
        <v>0</v>
      </c>
      <c r="AB2555" s="5">
        <f ca="1">IF(AND($G2553,NOT(ISTEXT($G2552)),ISNUMBER(Poczatek),ISNUMBER(Koniec_Projekt)),IFERROR(IF(LataProjekcji=$F2554,IF(AND($G2554=$G2555,$F2554=$F2555),ROUND($D2553-SUM($K2555:AA2555),0),ROUND(AB2553*$E2554,0)),IF(LataProjekcji&gt;$F2554,0,ROUND(AB2553*$E2554,0))),0),0)</f>
        <v>0</v>
      </c>
      <c r="AC2555" s="5">
        <f ca="1">IF(AND($G2553,NOT(ISTEXT($G2552)),ISNUMBER(Poczatek),ISNUMBER(Koniec_Projekt)),IFERROR(IF(LataProjekcji=$F2554,IF(AND($G2554=$G2555,$F2554=$F2555),ROUND($D2553-SUM($K2555:AB2555),0),ROUND(AC2553*$E2554,0)),IF(LataProjekcji&gt;$F2554,0,ROUND(AC2553*$E2554,0))),0),0)</f>
        <v>0</v>
      </c>
      <c r="AD2555" s="5">
        <f ca="1">IF(AND($G2553,NOT(ISTEXT($G2552)),ISNUMBER(Poczatek),ISNUMBER(Koniec_Projekt)),IFERROR(IF(LataProjekcji=$F2554,IF(AND($G2554=$G2555,$F2554=$F2555),ROUND($D2553-SUM($K2555:AC2555),0),ROUND(AD2553*$E2554,0)),IF(LataProjekcji&gt;$F2554,0,ROUND(AD2553*$E2554,0))),0),0)</f>
        <v>0</v>
      </c>
      <c r="AE2555" s="5">
        <f ca="1">IF(AND($G2553,NOT(ISTEXT($G2552)),ISNUMBER(Poczatek),ISNUMBER(Koniec_Projekt)),IFERROR(IF(LataProjekcji=$F2554,IF(AND($G2554=$G2555,$F2554=$F2555),ROUND($D2553-SUM($K2555:AD2555),0),ROUND(AE2553*$E2554,0)),IF(LataProjekcji&gt;$F2554,0,ROUND(AE2553*$E2554,0))),0),0)</f>
        <v>0</v>
      </c>
    </row>
    <row r="2556" spans="2:31" ht="12.5" hidden="1" thickBot="1">
      <c r="B2556" s="527" t="s">
        <v>865</v>
      </c>
      <c r="C2556" s="528"/>
      <c r="D2556" s="529">
        <f ca="1">IF(D2553&gt;10,ROUND((D2555-1)*E2554,0),E2554)</f>
        <v>0</v>
      </c>
      <c r="E2556" s="529">
        <f ca="1">D2553-D2556</f>
        <v>0</v>
      </c>
      <c r="F2556" s="528"/>
      <c r="G2556" s="669">
        <f ca="1">OFFSET($C$269,$D2551,0)</f>
        <v>0</v>
      </c>
      <c r="H2556" s="528"/>
      <c r="I2556" s="528"/>
      <c r="J2556" s="528"/>
      <c r="K2556" s="528"/>
      <c r="L2556" s="528"/>
      <c r="M2556" s="528"/>
      <c r="N2556" s="528"/>
      <c r="O2556" s="528"/>
      <c r="P2556" s="528"/>
      <c r="Q2556" s="528"/>
      <c r="R2556" s="528"/>
      <c r="S2556" s="528"/>
      <c r="T2556" s="528"/>
      <c r="U2556" s="528"/>
      <c r="V2556" s="528"/>
      <c r="W2556" s="528"/>
      <c r="X2556" s="528"/>
      <c r="Y2556" s="528"/>
      <c r="Z2556" s="528"/>
      <c r="AA2556" s="528"/>
      <c r="AB2556" s="528"/>
      <c r="AC2556" s="528"/>
      <c r="AD2556" s="528"/>
      <c r="AE2556" s="528"/>
    </row>
    <row r="2557" spans="2:31" ht="12.5" hidden="1" thickTop="1">
      <c r="C2557" s="251"/>
      <c r="D2557" s="454"/>
      <c r="E2557" s="454"/>
      <c r="F2557" s="454"/>
      <c r="G2557" s="454"/>
    </row>
    <row r="2558" spans="2:31" ht="12.5" hidden="1" thickBot="1">
      <c r="B2558" s="530" t="str">
        <f ca="1">"nazwa ST: "&amp;B1369</f>
        <v>nazwa ST: 0</v>
      </c>
      <c r="C2558" s="530"/>
      <c r="D2558" s="531">
        <f>D1369</f>
        <v>5</v>
      </c>
      <c r="E2558" s="530"/>
      <c r="F2558" s="530"/>
      <c r="G2558" s="530"/>
      <c r="H2558" s="530"/>
      <c r="I2558" s="530"/>
      <c r="J2558" s="530"/>
      <c r="K2558" s="539" t="str">
        <f t="shared" ref="K2558:AE2558" si="3163">LataProjekcji</f>
        <v>Uzupełnij dane</v>
      </c>
      <c r="L2558" s="539" t="str">
        <f t="shared" si="3163"/>
        <v/>
      </c>
      <c r="M2558" s="539" t="str">
        <f t="shared" si="3163"/>
        <v/>
      </c>
      <c r="N2558" s="539" t="str">
        <f t="shared" si="3163"/>
        <v/>
      </c>
      <c r="O2558" s="539" t="str">
        <f t="shared" si="3163"/>
        <v/>
      </c>
      <c r="P2558" s="539" t="str">
        <f t="shared" si="3163"/>
        <v/>
      </c>
      <c r="Q2558" s="539" t="str">
        <f t="shared" si="3163"/>
        <v/>
      </c>
      <c r="R2558" s="539" t="str">
        <f t="shared" si="3163"/>
        <v/>
      </c>
      <c r="S2558" s="539" t="str">
        <f t="shared" si="3163"/>
        <v/>
      </c>
      <c r="T2558" s="539" t="str">
        <f t="shared" si="3163"/>
        <v/>
      </c>
      <c r="U2558" s="539" t="str">
        <f t="shared" si="3163"/>
        <v/>
      </c>
      <c r="V2558" s="539" t="str">
        <f t="shared" si="3163"/>
        <v/>
      </c>
      <c r="W2558" s="539" t="str">
        <f t="shared" si="3163"/>
        <v/>
      </c>
      <c r="X2558" s="539" t="str">
        <f t="shared" si="3163"/>
        <v/>
      </c>
      <c r="Y2558" s="539" t="str">
        <f t="shared" si="3163"/>
        <v/>
      </c>
      <c r="Z2558" s="539" t="str">
        <f t="shared" si="3163"/>
        <v/>
      </c>
      <c r="AA2558" s="539" t="str">
        <f t="shared" si="3163"/>
        <v/>
      </c>
      <c r="AB2558" s="539" t="str">
        <f t="shared" si="3163"/>
        <v/>
      </c>
      <c r="AC2558" s="539" t="str">
        <f t="shared" si="3163"/>
        <v/>
      </c>
      <c r="AD2558" s="539" t="str">
        <f t="shared" si="3163"/>
        <v/>
      </c>
      <c r="AE2558" s="539" t="str">
        <f t="shared" si="3163"/>
        <v/>
      </c>
    </row>
    <row r="2559" spans="2:31" hidden="1">
      <c r="B2559" s="526" t="s">
        <v>752</v>
      </c>
      <c r="D2559" s="1">
        <f ca="1">D1370</f>
        <v>1900</v>
      </c>
      <c r="E2559" s="1">
        <f ca="1">E1370</f>
        <v>1</v>
      </c>
      <c r="F2559" s="1">
        <f ca="1">IF(D2560&gt;10,F1370,1)</f>
        <v>1</v>
      </c>
      <c r="G2559" s="525" t="str">
        <f ca="1">IF(ISBLANK(OFFSET($E$269,$D2558,0)),"brak daty",IF(D2560&gt;10,EDATE(OFFSET($E$269,$D2558,0),D2562),DATE(D2559,E2559,1)))</f>
        <v>brak daty</v>
      </c>
      <c r="H2559" s="538" t="b">
        <f ca="1">SUM(K2559:AE2559)=D2562</f>
        <v>1</v>
      </c>
      <c r="I2559" s="1" t="s">
        <v>749</v>
      </c>
      <c r="K2559" s="5">
        <f ca="1">IF(AND($G2560,NOT(ISTEXT($G2559)),ISNUMBER(Poczatek),ISNUMBER(Koniec_Projekt)),IFERROR(IF($D2559=LataProjekcji,$F2559,IF($D2559&lt;LataProjekcji,IF((SUM(K2559)+12)&lt;$D2562,12,$D2562-SUM(K2559)),0)),0),0)</f>
        <v>0</v>
      </c>
      <c r="L2559" s="5">
        <f ca="1">IF(AND($G2560,NOT(ISTEXT($G2559)),ISNUMBER(Poczatek),ISNUMBER(Koniec_Projekt)),IFERROR(IF($D2559=LataProjekcji,$F2559,IF($D2559&lt;LataProjekcji,IF((SUM($K2559:K2559)+12)&lt;$D2562,12,$D2562-SUM($K2559:K2559)),0)),0),0)</f>
        <v>0</v>
      </c>
      <c r="M2559" s="5">
        <f ca="1">IF(AND($G2560,NOT(ISTEXT($G2559)),ISNUMBER(Poczatek),ISNUMBER(Koniec_Projekt)),IFERROR(IF($D2559=LataProjekcji,$F2559,IF($D2559&lt;LataProjekcji,IF((SUM($K2559:L2559)+12)&lt;$D2562,12,$D2562-SUM($K2559:L2559)),0)),0),0)</f>
        <v>0</v>
      </c>
      <c r="N2559" s="5">
        <f ca="1">IF(AND($G2560,NOT(ISTEXT($G2559)),ISNUMBER(Poczatek),ISNUMBER(Koniec_Projekt)),IFERROR(IF($D2559=LataProjekcji,$F2559,IF($D2559&lt;LataProjekcji,IF((SUM($K2559:M2559)+12)&lt;$D2562,12,$D2562-SUM($K2559:M2559)),0)),0),0)</f>
        <v>0</v>
      </c>
      <c r="O2559" s="5">
        <f ca="1">IF(AND($G2560,NOT(ISTEXT($G2559)),ISNUMBER(Poczatek),ISNUMBER(Koniec_Projekt)),IFERROR(IF($D2559=LataProjekcji,$F2559,IF($D2559&lt;LataProjekcji,IF((SUM($K2559:N2559)+12)&lt;$D2562,12,$D2562-SUM($K2559:N2559)),0)),0),0)</f>
        <v>0</v>
      </c>
      <c r="P2559" s="5">
        <f ca="1">IF(AND($G2560,NOT(ISTEXT($G2559)),ISNUMBER(Poczatek),ISNUMBER(Koniec_Projekt)),IFERROR(IF($D2559=LataProjekcji,$F2559,IF($D2559&lt;LataProjekcji,IF((SUM($K2559:O2559)+12)&lt;$D2562,12,$D2562-SUM($K2559:O2559)),0)),0),0)</f>
        <v>0</v>
      </c>
      <c r="Q2559" s="5">
        <f ca="1">IF(AND($G2560,NOT(ISTEXT($G2559)),ISNUMBER(Poczatek),ISNUMBER(Koniec_Projekt)),IFERROR(IF($D2559=LataProjekcji,$F2559,IF($D2559&lt;LataProjekcji,IF((SUM($K2559:P2559)+12)&lt;$D2562,12,$D2562-SUM($K2559:P2559)),0)),0),0)</f>
        <v>0</v>
      </c>
      <c r="R2559" s="5">
        <f ca="1">IF(AND($G2560,NOT(ISTEXT($G2559)),ISNUMBER(Poczatek),ISNUMBER(Koniec_Projekt)),IFERROR(IF($D2559=LataProjekcji,$F2559,IF($D2559&lt;LataProjekcji,IF((SUM($K2559:Q2559)+12)&lt;$D2562,12,$D2562-SUM($K2559:Q2559)),0)),0),0)</f>
        <v>0</v>
      </c>
      <c r="S2559" s="5">
        <f ca="1">IF(AND($G2560,NOT(ISTEXT($G2559)),ISNUMBER(Poczatek),ISNUMBER(Koniec_Projekt)),IFERROR(IF($D2559=LataProjekcji,$F2559,IF($D2559&lt;LataProjekcji,IF((SUM($K2559:R2559)+12)&lt;$D2562,12,$D2562-SUM($K2559:R2559)),0)),0),0)</f>
        <v>0</v>
      </c>
      <c r="T2559" s="5">
        <f ca="1">IF(AND($G2560,NOT(ISTEXT($G2559)),ISNUMBER(Poczatek),ISNUMBER(Koniec_Projekt)),IFERROR(IF($D2559=LataProjekcji,$F2559,IF($D2559&lt;LataProjekcji,IF((SUM($K2559:S2559)+12)&lt;$D2562,12,$D2562-SUM($K2559:S2559)),0)),0),0)</f>
        <v>0</v>
      </c>
      <c r="U2559" s="5">
        <f ca="1">IF(AND($G2560,NOT(ISTEXT($G2559)),ISNUMBER(Poczatek),ISNUMBER(Koniec_Projekt)),IFERROR(IF($D2559=LataProjekcji,$F2559,IF($D2559&lt;LataProjekcji,IF((SUM($K2559:T2559)+12)&lt;$D2562,12,$D2562-SUM($K2559:T2559)),0)),0),0)</f>
        <v>0</v>
      </c>
      <c r="V2559" s="5">
        <f ca="1">IF(AND($G2560,NOT(ISTEXT($G2559)),ISNUMBER(Poczatek),ISNUMBER(Koniec_Projekt)),IFERROR(IF($D2559=LataProjekcji,$F2559,IF($D2559&lt;LataProjekcji,IF((SUM($K2559:U2559)+12)&lt;$D2562,12,$D2562-SUM($K2559:U2559)),0)),0),0)</f>
        <v>0</v>
      </c>
      <c r="W2559" s="5">
        <f ca="1">IF(AND($G2560,NOT(ISTEXT($G2559)),ISNUMBER(Poczatek),ISNUMBER(Koniec_Projekt)),IFERROR(IF($D2559=LataProjekcji,$F2559,IF($D2559&lt;LataProjekcji,IF((SUM($K2559:V2559)+12)&lt;$D2562,12,$D2562-SUM($K2559:V2559)),0)),0),0)</f>
        <v>0</v>
      </c>
      <c r="X2559" s="5">
        <f ca="1">IF(AND($G2560,NOT(ISTEXT($G2559)),ISNUMBER(Poczatek),ISNUMBER(Koniec_Projekt)),IFERROR(IF($D2559=LataProjekcji,$F2559,IF($D2559&lt;LataProjekcji,IF((SUM($K2559:W2559)+12)&lt;$D2562,12,$D2562-SUM($K2559:W2559)),0)),0),0)</f>
        <v>0</v>
      </c>
      <c r="Y2559" s="5">
        <f ca="1">IF(AND($G2560,NOT(ISTEXT($G2559)),ISNUMBER(Poczatek),ISNUMBER(Koniec_Projekt)),IFERROR(IF($D2559=LataProjekcji,$F2559,IF($D2559&lt;LataProjekcji,IF((SUM($K2559:X2559)+12)&lt;$D2562,12,$D2562-SUM($K2559:X2559)),0)),0),0)</f>
        <v>0</v>
      </c>
      <c r="Z2559" s="5">
        <f ca="1">IF(AND($G2560,NOT(ISTEXT($G2559)),ISNUMBER(Poczatek),ISNUMBER(Koniec_Projekt)),IFERROR(IF($D2559=LataProjekcji,$F2559,IF($D2559&lt;LataProjekcji,IF((SUM($K2559:Y2559)+12)&lt;$D2562,12,$D2562-SUM($K2559:Y2559)),0)),0),0)</f>
        <v>0</v>
      </c>
      <c r="AA2559" s="5">
        <f ca="1">IF(AND($G2560,NOT(ISTEXT($G2559)),ISNUMBER(Poczatek),ISNUMBER(Koniec_Projekt)),IFERROR(IF($D2559=LataProjekcji,$F2559,IF($D2559&lt;LataProjekcji,IF((SUM($K2559:Z2559)+12)&lt;$D2562,12,$D2562-SUM($K2559:Z2559)),0)),0),0)</f>
        <v>0</v>
      </c>
      <c r="AB2559" s="5">
        <f ca="1">IF(AND($G2560,NOT(ISTEXT($G2559)),ISNUMBER(Poczatek),ISNUMBER(Koniec_Projekt)),IFERROR(IF($D2559=LataProjekcji,$F2559,IF($D2559&lt;LataProjekcji,IF((SUM($K2559:AA2559)+12)&lt;$D2562,12,$D2562-SUM($K2559:AA2559)),0)),0),0)</f>
        <v>0</v>
      </c>
      <c r="AC2559" s="5">
        <f ca="1">IF(AND($G2560,NOT(ISTEXT($G2559)),ISNUMBER(Poczatek),ISNUMBER(Koniec_Projekt)),IFERROR(IF($D2559=LataProjekcji,$F2559,IF($D2559&lt;LataProjekcji,IF((SUM($K2559:AB2559)+12)&lt;$D2562,12,$D2562-SUM($K2559:AB2559)),0)),0),0)</f>
        <v>0</v>
      </c>
      <c r="AD2559" s="5">
        <f ca="1">IF(AND($G2560,NOT(ISTEXT($G2559)),ISNUMBER(Poczatek),ISNUMBER(Koniec_Projekt)),IFERROR(IF($D2559=LataProjekcji,$F2559,IF($D2559&lt;LataProjekcji,IF((SUM($K2559:AC2559)+12)&lt;$D2562,12,$D2562-SUM($K2559:AC2559)),0)),0),0)</f>
        <v>0</v>
      </c>
      <c r="AE2559" s="5">
        <f ca="1">IF(AND($G2560,NOT(ISTEXT($G2559)),ISNUMBER(Poczatek),ISNUMBER(Koniec_Projekt)),IFERROR(IF($D2559=LataProjekcji,$F2559,IF($D2559&lt;LataProjekcji,IF((SUM($K2559:AD2559)+12)&lt;$D2562,12,$D2562-SUM($K2559:AD2559)),0)),0),0)</f>
        <v>0</v>
      </c>
    </row>
    <row r="2560" spans="2:31" hidden="1">
      <c r="B2560" s="526" t="s">
        <v>754</v>
      </c>
      <c r="D2560" s="5">
        <f ca="1">D1371</f>
        <v>0</v>
      </c>
      <c r="E2560" s="454">
        <f ca="1">E1371</f>
        <v>0</v>
      </c>
      <c r="F2560" s="454">
        <f ca="1">F1371</f>
        <v>0</v>
      </c>
      <c r="G2560" s="258" t="b">
        <f ca="1">NOT(ISBLANK(OFFSET($C$269,$D2558,0)))</f>
        <v>0</v>
      </c>
      <c r="H2560" s="538" t="b">
        <f ca="1">SUM(K2560:AE2560)=E2562</f>
        <v>1</v>
      </c>
      <c r="I2560" s="1" t="s">
        <v>750</v>
      </c>
      <c r="K2560" s="537">
        <f ca="1">IF(AND($G2560,NOT(ISTEXT($G2559)),ISNUMBER(Poczatek),ISNUMBER(Koniec_Projekt)),IFERROR(IF($D2559=LataProjekcji,IF($F2559&gt;$E2562,$E2562,$F2559),IF($D2562&gt;=$E2562,(IF($D2559&lt;LataProjekcji,IF((SUM(J2560:$K2560)+12)&lt;$E2562,12,$E2562-SUM(J2560:$K2560)),0)),(IF($D2559&lt;LataProjekcji,IF((SUM(J2560:$K2560)+12)&lt;$D2562,12,$D2562-SUM(J2560:$K2560)),0)))),0),0)</f>
        <v>0</v>
      </c>
      <c r="L2560" s="537">
        <f ca="1">IF(AND($G2560,NOT(ISTEXT($G2559)),ISNUMBER(Poczatek),ISNUMBER(Koniec_Projekt)),IFERROR(IF($D2559=LataProjekcji,IF($F2559&gt;$E2562,$E2562,$F2559),IF($D2562&gt;=$E2562,(IF($D2559&lt;LataProjekcji,IF((SUM($K2560:K2560)+12)&lt;$E2562,12,$E2562-SUM($K2560:K2560)),0)),(IF($D2559&lt;LataProjekcji,IF((SUM($K2560:K2560)+12)&lt;$D2562,12,$D2562-SUM($K2560:K2560)),0)))),0),0)</f>
        <v>0</v>
      </c>
      <c r="M2560" s="537">
        <f ca="1">IF(AND($G2560,NOT(ISTEXT($G2559)),ISNUMBER(Poczatek),ISNUMBER(Koniec_Projekt)),IFERROR(IF($D2559=LataProjekcji,IF($F2559&gt;$E2562,$E2562,$F2559),IF($D2562&gt;=$E2562,(IF($D2559&lt;LataProjekcji,IF((SUM($K2560:L2560)+12)&lt;$E2562,12,$E2562-SUM($K2560:L2560)),0)),(IF($D2559&lt;LataProjekcji,IF((SUM($K2560:L2560)+12)&lt;$D2562,12,$D2562-SUM($K2560:L2560)),0)))),0),0)</f>
        <v>0</v>
      </c>
      <c r="N2560" s="537">
        <f ca="1">IF(AND($G2560,NOT(ISTEXT($G2559)),ISNUMBER(Poczatek),ISNUMBER(Koniec_Projekt)),IFERROR(IF($D2559=LataProjekcji,IF($F2559&gt;$E2562,$E2562,$F2559),IF($D2562&gt;=$E2562,(IF($D2559&lt;LataProjekcji,IF((SUM($K2560:M2560)+12)&lt;$E2562,12,$E2562-SUM($K2560:M2560)),0)),(IF($D2559&lt;LataProjekcji,IF((SUM($K2560:M2560)+12)&lt;$D2562,12,$D2562-SUM($K2560:M2560)),0)))),0),0)</f>
        <v>0</v>
      </c>
      <c r="O2560" s="537">
        <f ca="1">IF(AND($G2560,NOT(ISTEXT($G2559)),ISNUMBER(Poczatek),ISNUMBER(Koniec_Projekt)),IFERROR(IF($D2559=LataProjekcji,IF($F2559&gt;$E2562,$E2562,$F2559),IF($D2562&gt;=$E2562,(IF($D2559&lt;LataProjekcji,IF((SUM($K2560:N2560)+12)&lt;$E2562,12,$E2562-SUM($K2560:N2560)),0)),(IF($D2559&lt;LataProjekcji,IF((SUM($K2560:N2560)+12)&lt;$D2562,12,$D2562-SUM($K2560:N2560)),0)))),0),0)</f>
        <v>0</v>
      </c>
      <c r="P2560" s="537">
        <f ca="1">IF(AND($G2560,NOT(ISTEXT($G2559)),ISNUMBER(Poczatek),ISNUMBER(Koniec_Projekt)),IFERROR(IF($D2559=LataProjekcji,IF($F2559&gt;$E2562,$E2562,$F2559),IF($D2562&gt;=$E2562,(IF($D2559&lt;LataProjekcji,IF((SUM($K2560:O2560)+12)&lt;$E2562,12,$E2562-SUM($K2560:O2560)),0)),(IF($D2559&lt;LataProjekcji,IF((SUM($K2560:O2560)+12)&lt;$D2562,12,$D2562-SUM($K2560:O2560)),0)))),0),0)</f>
        <v>0</v>
      </c>
      <c r="Q2560" s="537">
        <f ca="1">IF(AND($G2560,NOT(ISTEXT($G2559)),ISNUMBER(Poczatek),ISNUMBER(Koniec_Projekt)),IFERROR(IF($D2559=LataProjekcji,IF($F2559&gt;$E2562,$E2562,$F2559),IF($D2562&gt;=$E2562,(IF($D2559&lt;LataProjekcji,IF((SUM($K2560:P2560)+12)&lt;$E2562,12,$E2562-SUM($K2560:P2560)),0)),(IF($D2559&lt;LataProjekcji,IF((SUM($K2560:P2560)+12)&lt;$D2562,12,$D2562-SUM($K2560:P2560)),0)))),0),0)</f>
        <v>0</v>
      </c>
      <c r="R2560" s="537">
        <f ca="1">IF(AND($G2560,NOT(ISTEXT($G2559)),ISNUMBER(Poczatek),ISNUMBER(Koniec_Projekt)),IFERROR(IF($D2559=LataProjekcji,IF($F2559&gt;$E2562,$E2562,$F2559),IF($D2562&gt;=$E2562,(IF($D2559&lt;LataProjekcji,IF((SUM($K2560:Q2560)+12)&lt;$E2562,12,$E2562-SUM($K2560:Q2560)),0)),(IF($D2559&lt;LataProjekcji,IF((SUM($K2560:Q2560)+12)&lt;$D2562,12,$D2562-SUM($K2560:Q2560)),0)))),0),0)</f>
        <v>0</v>
      </c>
      <c r="S2560" s="537">
        <f ca="1">IF(AND($G2560,NOT(ISTEXT($G2559)),ISNUMBER(Poczatek),ISNUMBER(Koniec_Projekt)),IFERROR(IF($D2559=LataProjekcji,IF($F2559&gt;$E2562,$E2562,$F2559),IF($D2562&gt;=$E2562,(IF($D2559&lt;LataProjekcji,IF((SUM($K2560:R2560)+12)&lt;$E2562,12,$E2562-SUM($K2560:R2560)),0)),(IF($D2559&lt;LataProjekcji,IF((SUM($K2560:R2560)+12)&lt;$D2562,12,$D2562-SUM($K2560:R2560)),0)))),0),0)</f>
        <v>0</v>
      </c>
      <c r="T2560" s="537">
        <f ca="1">IF(AND($G2560,NOT(ISTEXT($G2559)),ISNUMBER(Poczatek),ISNUMBER(Koniec_Projekt)),IFERROR(IF($D2559=LataProjekcji,IF($F2559&gt;$E2562,$E2562,$F2559),IF($D2562&gt;=$E2562,(IF($D2559&lt;LataProjekcji,IF((SUM($K2560:S2560)+12)&lt;$E2562,12,$E2562-SUM($K2560:S2560)),0)),(IF($D2559&lt;LataProjekcji,IF((SUM($K2560:S2560)+12)&lt;$D2562,12,$D2562-SUM($K2560:S2560)),0)))),0),0)</f>
        <v>0</v>
      </c>
      <c r="U2560" s="537">
        <f ca="1">IF(AND($G2560,NOT(ISTEXT($G2559)),ISNUMBER(Poczatek),ISNUMBER(Koniec_Projekt)),IFERROR(IF($D2559=LataProjekcji,IF($F2559&gt;$E2562,$E2562,$F2559),IF($D2562&gt;=$E2562,(IF($D2559&lt;LataProjekcji,IF((SUM($K2560:T2560)+12)&lt;$E2562,12,$E2562-SUM($K2560:T2560)),0)),(IF($D2559&lt;LataProjekcji,IF((SUM($K2560:T2560)+12)&lt;$D2562,12,$D2562-SUM($K2560:T2560)),0)))),0),0)</f>
        <v>0</v>
      </c>
      <c r="V2560" s="537">
        <f ca="1">IF(AND($G2560,NOT(ISTEXT($G2559)),ISNUMBER(Poczatek),ISNUMBER(Koniec_Projekt)),IFERROR(IF($D2559=LataProjekcji,IF($F2559&gt;$E2562,$E2562,$F2559),IF($D2562&gt;=$E2562,(IF($D2559&lt;LataProjekcji,IF((SUM($K2560:U2560)+12)&lt;$E2562,12,$E2562-SUM($K2560:U2560)),0)),(IF($D2559&lt;LataProjekcji,IF((SUM($K2560:U2560)+12)&lt;$D2562,12,$D2562-SUM($K2560:U2560)),0)))),0),0)</f>
        <v>0</v>
      </c>
      <c r="W2560" s="537">
        <f ca="1">IF(AND($G2560,NOT(ISTEXT($G2559)),ISNUMBER(Poczatek),ISNUMBER(Koniec_Projekt)),IFERROR(IF($D2559=LataProjekcji,IF($F2559&gt;$E2562,$E2562,$F2559),IF($D2562&gt;=$E2562,(IF($D2559&lt;LataProjekcji,IF((SUM($K2560:V2560)+12)&lt;$E2562,12,$E2562-SUM($K2560:V2560)),0)),(IF($D2559&lt;LataProjekcji,IF((SUM($K2560:V2560)+12)&lt;$D2562,12,$D2562-SUM($K2560:V2560)),0)))),0),0)</f>
        <v>0</v>
      </c>
      <c r="X2560" s="537">
        <f ca="1">IF(AND($G2560,NOT(ISTEXT($G2559)),ISNUMBER(Poczatek),ISNUMBER(Koniec_Projekt)),IFERROR(IF($D2559=LataProjekcji,IF($F2559&gt;$E2562,$E2562,$F2559),IF($D2562&gt;=$E2562,(IF($D2559&lt;LataProjekcji,IF((SUM($K2560:W2560)+12)&lt;$E2562,12,$E2562-SUM($K2560:W2560)),0)),(IF($D2559&lt;LataProjekcji,IF((SUM($K2560:W2560)+12)&lt;$D2562,12,$D2562-SUM($K2560:W2560)),0)))),0),0)</f>
        <v>0</v>
      </c>
      <c r="Y2560" s="537">
        <f ca="1">IF(AND($G2560,NOT(ISTEXT($G2559)),ISNUMBER(Poczatek),ISNUMBER(Koniec_Projekt)),IFERROR(IF($D2559=LataProjekcji,IF($F2559&gt;$E2562,$E2562,$F2559),IF($D2562&gt;=$E2562,(IF($D2559&lt;LataProjekcji,IF((SUM($K2560:X2560)+12)&lt;$E2562,12,$E2562-SUM($K2560:X2560)),0)),(IF($D2559&lt;LataProjekcji,IF((SUM($K2560:X2560)+12)&lt;$D2562,12,$D2562-SUM($K2560:X2560)),0)))),0),0)</f>
        <v>0</v>
      </c>
      <c r="Z2560" s="537">
        <f ca="1">IF(AND($G2560,NOT(ISTEXT($G2559)),ISNUMBER(Poczatek),ISNUMBER(Koniec_Projekt)),IFERROR(IF($D2559=LataProjekcji,IF($F2559&gt;$E2562,$E2562,$F2559),IF($D2562&gt;=$E2562,(IF($D2559&lt;LataProjekcji,IF((SUM($K2560:Y2560)+12)&lt;$E2562,12,$E2562-SUM($K2560:Y2560)),0)),(IF($D2559&lt;LataProjekcji,IF((SUM($K2560:Y2560)+12)&lt;$D2562,12,$D2562-SUM($K2560:Y2560)),0)))),0),0)</f>
        <v>0</v>
      </c>
      <c r="AA2560" s="537">
        <f ca="1">IF(AND($G2560,NOT(ISTEXT($G2559)),ISNUMBER(Poczatek),ISNUMBER(Koniec_Projekt)),IFERROR(IF($D2559=LataProjekcji,IF($F2559&gt;$E2562,$E2562,$F2559),IF($D2562&gt;=$E2562,(IF($D2559&lt;LataProjekcji,IF((SUM($K2560:Z2560)+12)&lt;$E2562,12,$E2562-SUM($K2560:Z2560)),0)),(IF($D2559&lt;LataProjekcji,IF((SUM($K2560:Z2560)+12)&lt;$D2562,12,$D2562-SUM($K2560:Z2560)),0)))),0),0)</f>
        <v>0</v>
      </c>
      <c r="AB2560" s="537">
        <f ca="1">IF(AND($G2560,NOT(ISTEXT($G2559)),ISNUMBER(Poczatek),ISNUMBER(Koniec_Projekt)),IFERROR(IF($D2559=LataProjekcji,IF($F2559&gt;$E2562,$E2562,$F2559),IF($D2562&gt;=$E2562,(IF($D2559&lt;LataProjekcji,IF((SUM($K2560:AA2560)+12)&lt;$E2562,12,$E2562-SUM($K2560:AA2560)),0)),(IF($D2559&lt;LataProjekcji,IF((SUM($K2560:AA2560)+12)&lt;$D2562,12,$D2562-SUM($K2560:AA2560)),0)))),0),0)</f>
        <v>0</v>
      </c>
      <c r="AC2560" s="537">
        <f ca="1">IF(AND($G2560,NOT(ISTEXT($G2559)),ISNUMBER(Poczatek),ISNUMBER(Koniec_Projekt)),IFERROR(IF($D2559=LataProjekcji,IF($F2559&gt;$E2562,$E2562,$F2559),IF($D2562&gt;=$E2562,(IF($D2559&lt;LataProjekcji,IF((SUM($K2560:AB2560)+12)&lt;$E2562,12,$E2562-SUM($K2560:AB2560)),0)),(IF($D2559&lt;LataProjekcji,IF((SUM($K2560:AB2560)+12)&lt;$D2562,12,$D2562-SUM($K2560:AB2560)),0)))),0),0)</f>
        <v>0</v>
      </c>
      <c r="AD2560" s="537">
        <f ca="1">IF(AND($G2560,NOT(ISTEXT($G2559)),ISNUMBER(Poczatek),ISNUMBER(Koniec_Projekt)),IFERROR(IF($D2559=LataProjekcji,IF($F2559&gt;$E2562,$E2562,$F2559),IF($D2562&gt;=$E2562,(IF($D2559&lt;LataProjekcji,IF((SUM($K2560:AC2560)+12)&lt;$E2562,12,$E2562-SUM($K2560:AC2560)),0)),(IF($D2559&lt;LataProjekcji,IF((SUM($K2560:AC2560)+12)&lt;$D2562,12,$D2562-SUM($K2560:AC2560)),0)))),0),0)</f>
        <v>0</v>
      </c>
      <c r="AE2560" s="537">
        <f ca="1">IF(AND($G2560,NOT(ISTEXT($G2559)),ISNUMBER(Poczatek),ISNUMBER(Koniec_Projekt)),IFERROR(IF($D2559=LataProjekcji,IF($F2559&gt;$E2562,$E2562,$F2559),IF($D2562&gt;=$E2562,(IF($D2559&lt;LataProjekcji,IF((SUM($K2560:AD2560)+12)&lt;$E2562,12,$E2562-SUM($K2560:AD2560)),0)),(IF($D2559&lt;LataProjekcji,IF((SUM($K2560:AD2560)+12)&lt;$D2562,12,$D2562-SUM($K2560:AD2560)),0)))),0),0)</f>
        <v>0</v>
      </c>
    </row>
    <row r="2561" spans="2:31" hidden="1">
      <c r="B2561" s="526" t="s">
        <v>753</v>
      </c>
      <c r="D2561" s="454">
        <f ca="1">D1372</f>
        <v>0</v>
      </c>
      <c r="E2561" s="454">
        <f ca="1">IF(D2560&gt;10,ROUND(D2561/12,2),D2561)</f>
        <v>0</v>
      </c>
      <c r="F2561" s="524">
        <f>Koniec_Projekt</f>
        <v>0</v>
      </c>
      <c r="G2561" s="329">
        <f>Miesiac_Koniec_Projekt</f>
        <v>0</v>
      </c>
      <c r="H2561" s="538" t="b">
        <f ca="1">SUM(K2561:AE2561)=D2560</f>
        <v>1</v>
      </c>
      <c r="I2561" s="1" t="s">
        <v>713</v>
      </c>
      <c r="K2561" s="256">
        <f ca="1">IF(AND($G2560,NOT(ISTEXT($G2559)),ISNUMBER(Poczatek),ISNUMBER(Koniec_Projekt)),IFERROR(IF(LataProjekcji=$F2562,ROUND($D2560,0),ROUND(K2559*$E2561,0)),0),0)</f>
        <v>0</v>
      </c>
      <c r="L2561" s="5">
        <f ca="1">IF(AND($G2560,NOT(ISTEXT($G2559)),ISNUMBER(Poczatek),ISNUMBER(Koniec_Projekt)),IFERROR(IF(LataProjekcji=$F2562,ROUND($D2560-SUM(K2561:$K2561),0),ROUND(L2559*$E2561,0)),0),0)</f>
        <v>0</v>
      </c>
      <c r="M2561" s="5">
        <f ca="1">IF(AND($G2560,NOT(ISTEXT($G2559)),ISNUMBER(Poczatek),ISNUMBER(Koniec_Projekt)),IFERROR(IF(LataProjekcji=$F2562,ROUND($D2560-SUM($K2561:L2561),0),ROUND(M2559*$E2561,0)),0),0)</f>
        <v>0</v>
      </c>
      <c r="N2561" s="5">
        <f ca="1">IF(AND($G2560,NOT(ISTEXT($G2559)),ISNUMBER(Poczatek),ISNUMBER(Koniec_Projekt)),IFERROR(IF(LataProjekcji=$F2562,ROUND($D2560-SUM($K2561:M2561),0),ROUND(N2559*$E2561,0)),0),0)</f>
        <v>0</v>
      </c>
      <c r="O2561" s="5">
        <f ca="1">IF(AND($G2560,NOT(ISTEXT($G2559)),ISNUMBER(Poczatek),ISNUMBER(Koniec_Projekt)),IFERROR(IF(LataProjekcji=$F2562,ROUND($D2560-SUM($K2561:N2561),0),ROUND(O2559*$E2561,0)),0),0)</f>
        <v>0</v>
      </c>
      <c r="P2561" s="5">
        <f ca="1">IF(AND($G2560,NOT(ISTEXT($G2559)),ISNUMBER(Poczatek),ISNUMBER(Koniec_Projekt)),IFERROR(IF(LataProjekcji=$F2562,ROUND($D2560-SUM($K2561:O2561),0),ROUND(P2559*$E2561,0)),0),0)</f>
        <v>0</v>
      </c>
      <c r="Q2561" s="5">
        <f ca="1">IF(AND($G2560,NOT(ISTEXT($G2559)),ISNUMBER(Poczatek),ISNUMBER(Koniec_Projekt)),IFERROR(IF(LataProjekcji=$F2562,ROUND($D2560-SUM($K2561:P2561),0),ROUND(Q2559*$E2561,0)),0),0)</f>
        <v>0</v>
      </c>
      <c r="R2561" s="5">
        <f ca="1">IF(AND($G2560,NOT(ISTEXT($G2559)),ISNUMBER(Poczatek),ISNUMBER(Koniec_Projekt)),IFERROR(IF(LataProjekcji=$F2562,ROUND($D2560-SUM($K2561:Q2561),0),ROUND(R2559*$E2561,0)),0),0)</f>
        <v>0</v>
      </c>
      <c r="S2561" s="5">
        <f ca="1">IF(AND($G2560,NOT(ISTEXT($G2559)),ISNUMBER(Poczatek),ISNUMBER(Koniec_Projekt)),IFERROR(IF(LataProjekcji=$F2562,ROUND($D2560-SUM($K2561:R2561),0),ROUND(S2559*$E2561,0)),0),0)</f>
        <v>0</v>
      </c>
      <c r="T2561" s="5">
        <f ca="1">IF(AND($G2560,NOT(ISTEXT($G2559)),ISNUMBER(Poczatek),ISNUMBER(Koniec_Projekt)),IFERROR(IF(LataProjekcji=$F2562,ROUND($D2560-SUM($K2561:S2561),0),ROUND(T2559*$E2561,0)),0),0)</f>
        <v>0</v>
      </c>
      <c r="U2561" s="5">
        <f ca="1">IF(AND($G2560,NOT(ISTEXT($G2559)),ISNUMBER(Poczatek),ISNUMBER(Koniec_Projekt)),IFERROR(IF(LataProjekcji=$F2562,ROUND($D2560-SUM($K2561:T2561),0),ROUND(U2559*$E2561,0)),0),0)</f>
        <v>0</v>
      </c>
      <c r="V2561" s="5">
        <f ca="1">IF(AND($G2560,NOT(ISTEXT($G2559)),ISNUMBER(Poczatek),ISNUMBER(Koniec_Projekt)),IFERROR(IF(LataProjekcji=$F2562,ROUND($D2560-SUM($K2561:U2561),0),ROUND(V2559*$E2561,0)),0),0)</f>
        <v>0</v>
      </c>
      <c r="W2561" s="5">
        <f ca="1">IF(AND($G2560,NOT(ISTEXT($G2559)),ISNUMBER(Poczatek),ISNUMBER(Koniec_Projekt)),IFERROR(IF(LataProjekcji=$F2562,ROUND($D2560-SUM($K2561:V2561),0),ROUND(W2559*$E2561,0)),0),0)</f>
        <v>0</v>
      </c>
      <c r="X2561" s="5">
        <f ca="1">IF(AND($G2560,NOT(ISTEXT($G2559)),ISNUMBER(Poczatek),ISNUMBER(Koniec_Projekt)),IFERROR(IF(LataProjekcji=$F2562,ROUND($D2560-SUM($K2561:W2561),0),ROUND(X2559*$E2561,0)),0),0)</f>
        <v>0</v>
      </c>
      <c r="Y2561" s="5">
        <f ca="1">IF(AND($G2560,NOT(ISTEXT($G2559)),ISNUMBER(Poczatek),ISNUMBER(Koniec_Projekt)),IFERROR(IF(LataProjekcji=$F2562,ROUND($D2560-SUM($K2561:X2561),0),ROUND(Y2559*$E2561,0)),0),0)</f>
        <v>0</v>
      </c>
      <c r="Z2561" s="5">
        <f ca="1">IF(AND($G2560,NOT(ISTEXT($G2559)),ISNUMBER(Poczatek),ISNUMBER(Koniec_Projekt)),IFERROR(IF(LataProjekcji=$F2562,ROUND($D2560-SUM($K2561:Y2561),0),ROUND(Z2559*$E2561,0)),0),0)</f>
        <v>0</v>
      </c>
      <c r="AA2561" s="5">
        <f ca="1">IF(AND($G2560,NOT(ISTEXT($G2559)),ISNUMBER(Poczatek),ISNUMBER(Koniec_Projekt)),IFERROR(IF(LataProjekcji=$F2562,ROUND($D2560-SUM($K2561:Z2561),0),ROUND(AA2559*$E2561,0)),0),0)</f>
        <v>0</v>
      </c>
      <c r="AB2561" s="5">
        <f ca="1">IF(AND($G2560,NOT(ISTEXT($G2559)),ISNUMBER(Poczatek),ISNUMBER(Koniec_Projekt)),IFERROR(IF(LataProjekcji=$F2562,ROUND($D2560-SUM($K2561:AA2561),0),ROUND(AB2559*$E2561,0)),0),0)</f>
        <v>0</v>
      </c>
      <c r="AC2561" s="5">
        <f ca="1">IF(AND($G2560,NOT(ISTEXT($G2559)),ISNUMBER(Poczatek),ISNUMBER(Koniec_Projekt)),IFERROR(IF(LataProjekcji=$F2562,ROUND($D2560-SUM($K2561:AB2561),0),ROUND(AC2559*$E2561,0)),0),0)</f>
        <v>0</v>
      </c>
      <c r="AD2561" s="5">
        <f ca="1">IF(AND($G2560,NOT(ISTEXT($G2559)),ISNUMBER(Poczatek),ISNUMBER(Koniec_Projekt)),IFERROR(IF(LataProjekcji=$F2562,ROUND($D2560-SUM($K2561:AC2561),0),ROUND(AD2559*$E2561,0)),0),0)</f>
        <v>0</v>
      </c>
      <c r="AE2561" s="5">
        <f ca="1">IF(AND($G2560,NOT(ISTEXT($G2559)),ISNUMBER(Poczatek),ISNUMBER(Koniec_Projekt)),IFERROR(IF(LataProjekcji=$F2562,ROUND($D2560-SUM($K2561:AD2561),0),ROUND(AE2559*$E2561,0)),0),0)</f>
        <v>0</v>
      </c>
    </row>
    <row r="2562" spans="2:31" hidden="1">
      <c r="B2562" s="526" t="s">
        <v>751</v>
      </c>
      <c r="D2562" s="1">
        <f ca="1">IFERROR(ROUNDUP(D2560/E2561,0),0)</f>
        <v>0</v>
      </c>
      <c r="E2562" s="1">
        <f ca="1">IF(D2562=0,0,DATEDIF(DATE(D2559,E2559,1),DATE(F2561,G2561,1),"m"))</f>
        <v>0</v>
      </c>
      <c r="F2562" s="1" t="str">
        <f ca="1">IFERROR(YEAR(G2559),"brak daty")</f>
        <v>brak daty</v>
      </c>
      <c r="G2562" s="1" t="str">
        <f ca="1">IFERROR(MONTH(G2559),"brak daty")</f>
        <v>brak daty</v>
      </c>
      <c r="H2562" s="5"/>
      <c r="I2562" s="1" t="s">
        <v>425</v>
      </c>
      <c r="K2562" s="5">
        <f ca="1">IF(AND($G2560,NOT(ISTEXT($G2559)),ISNUMBER(Poczatek),ISNUMBER(Koniec_Projekt)),IFERROR(IF(LataProjekcji=$F2561,IF(AND($G2561=$G2562,$F2561=$F2562),ROUND($D2560-SUM($K2562),0),ROUND(K2560*$E2561,0)),IF(LataProjekcji&gt;$F2561,0,ROUND(K2560*$E2561,0))),0),0)</f>
        <v>0</v>
      </c>
      <c r="L2562" s="5">
        <f ca="1">IF(AND($G2560,NOT(ISTEXT($G2559)),ISNUMBER(Poczatek),ISNUMBER(Koniec_Projekt)),IFERROR(IF(LataProjekcji=$F2561,IF(AND($G2561=$G2562,$F2561=$F2562),ROUND($D2560-SUM($K2562:K2562),0),ROUND(L2560*$E2561,0)),IF(LataProjekcji&gt;$F2561,0,ROUND(L2560*$E2561,0))),0),0)</f>
        <v>0</v>
      </c>
      <c r="M2562" s="5">
        <f ca="1">IF(AND($G2560,NOT(ISTEXT($G2559)),ISNUMBER(Poczatek),ISNUMBER(Koniec_Projekt)),IFERROR(IF(LataProjekcji=$F2561,IF(AND($G2561=$G2562,$F2561=$F2562),ROUND($D2560-SUM($K2562:L2562),0),ROUND(M2560*$E2561,0)),IF(LataProjekcji&gt;$F2561,0,ROUND(M2560*$E2561,0))),0),0)</f>
        <v>0</v>
      </c>
      <c r="N2562" s="5">
        <f ca="1">IF(AND($G2560,NOT(ISTEXT($G2559)),ISNUMBER(Poczatek),ISNUMBER(Koniec_Projekt)),IFERROR(IF(LataProjekcji=$F2561,IF(AND($G2561=$G2562,$F2561=$F2562),ROUND($D2560-SUM($K2562:M2562),0),ROUND(N2560*$E2561,0)),IF(LataProjekcji&gt;$F2561,0,ROUND(N2560*$E2561,0))),0),0)</f>
        <v>0</v>
      </c>
      <c r="O2562" s="5">
        <f ca="1">IF(AND($G2560,NOT(ISTEXT($G2559)),ISNUMBER(Poczatek),ISNUMBER(Koniec_Projekt)),IFERROR(IF(LataProjekcji=$F2561,IF(AND($G2561=$G2562,$F2561=$F2562),ROUND($D2560-SUM($K2562:N2562),0),ROUND(O2560*$E2561,0)),IF(LataProjekcji&gt;$F2561,0,ROUND(O2560*$E2561,0))),0),0)</f>
        <v>0</v>
      </c>
      <c r="P2562" s="5">
        <f ca="1">IF(AND($G2560,NOT(ISTEXT($G2559)),ISNUMBER(Poczatek),ISNUMBER(Koniec_Projekt)),IFERROR(IF(LataProjekcji=$F2561,IF(AND($G2561=$G2562,$F2561=$F2562),ROUND($D2560-SUM($K2562:O2562),0),ROUND(P2560*$E2561,0)),IF(LataProjekcji&gt;$F2561,0,ROUND(P2560*$E2561,0))),0),0)</f>
        <v>0</v>
      </c>
      <c r="Q2562" s="5">
        <f ca="1">IF(AND($G2560,NOT(ISTEXT($G2559)),ISNUMBER(Poczatek),ISNUMBER(Koniec_Projekt)),IFERROR(IF(LataProjekcji=$F2561,IF(AND($G2561=$G2562,$F2561=$F2562),ROUND($D2560-SUM($K2562:P2562),0),ROUND(Q2560*$E2561,0)),IF(LataProjekcji&gt;$F2561,0,ROUND(Q2560*$E2561,0))),0),0)</f>
        <v>0</v>
      </c>
      <c r="R2562" s="5">
        <f ca="1">IF(AND($G2560,NOT(ISTEXT($G2559)),ISNUMBER(Poczatek),ISNUMBER(Koniec_Projekt)),IFERROR(IF(LataProjekcji=$F2561,IF(AND($G2561=$G2562,$F2561=$F2562),ROUND($D2560-SUM($K2562:Q2562),0),ROUND(R2560*$E2561,0)),IF(LataProjekcji&gt;$F2561,0,ROUND(R2560*$E2561,0))),0),0)</f>
        <v>0</v>
      </c>
      <c r="S2562" s="5">
        <f ca="1">IF(AND($G2560,NOT(ISTEXT($G2559)),ISNUMBER(Poczatek),ISNUMBER(Koniec_Projekt)),IFERROR(IF(LataProjekcji=$F2561,IF(AND($G2561=$G2562,$F2561=$F2562),ROUND($D2560-SUM($K2562:R2562),0),ROUND(S2560*$E2561,0)),IF(LataProjekcji&gt;$F2561,0,ROUND(S2560*$E2561,0))),0),0)</f>
        <v>0</v>
      </c>
      <c r="T2562" s="5">
        <f ca="1">IF(AND($G2560,NOT(ISTEXT($G2559)),ISNUMBER(Poczatek),ISNUMBER(Koniec_Projekt)),IFERROR(IF(LataProjekcji=$F2561,IF(AND($G2561=$G2562,$F2561=$F2562),ROUND($D2560-SUM($K2562:S2562),0),ROUND(T2560*$E2561,0)),IF(LataProjekcji&gt;$F2561,0,ROUND(T2560*$E2561,0))),0),0)</f>
        <v>0</v>
      </c>
      <c r="U2562" s="5">
        <f ca="1">IF(AND($G2560,NOT(ISTEXT($G2559)),ISNUMBER(Poczatek),ISNUMBER(Koniec_Projekt)),IFERROR(IF(LataProjekcji=$F2561,IF(AND($G2561=$G2562,$F2561=$F2562),ROUND($D2560-SUM($K2562:T2562),0),ROUND(U2560*$E2561,0)),IF(LataProjekcji&gt;$F2561,0,ROUND(U2560*$E2561,0))),0),0)</f>
        <v>0</v>
      </c>
      <c r="V2562" s="5">
        <f ca="1">IF(AND($G2560,NOT(ISTEXT($G2559)),ISNUMBER(Poczatek),ISNUMBER(Koniec_Projekt)),IFERROR(IF(LataProjekcji=$F2561,IF(AND($G2561=$G2562,$F2561=$F2562),ROUND($D2560-SUM($K2562:U2562),0),ROUND(V2560*$E2561,0)),IF(LataProjekcji&gt;$F2561,0,ROUND(V2560*$E2561,0))),0),0)</f>
        <v>0</v>
      </c>
      <c r="W2562" s="5">
        <f ca="1">IF(AND($G2560,NOT(ISTEXT($G2559)),ISNUMBER(Poczatek),ISNUMBER(Koniec_Projekt)),IFERROR(IF(LataProjekcji=$F2561,IF(AND($G2561=$G2562,$F2561=$F2562),ROUND($D2560-SUM($K2562:V2562),0),ROUND(W2560*$E2561,0)),IF(LataProjekcji&gt;$F2561,0,ROUND(W2560*$E2561,0))),0),0)</f>
        <v>0</v>
      </c>
      <c r="X2562" s="5">
        <f ca="1">IF(AND($G2560,NOT(ISTEXT($G2559)),ISNUMBER(Poczatek),ISNUMBER(Koniec_Projekt)),IFERROR(IF(LataProjekcji=$F2561,IF(AND($G2561=$G2562,$F2561=$F2562),ROUND($D2560-SUM($K2562:W2562),0),ROUND(X2560*$E2561,0)),IF(LataProjekcji&gt;$F2561,0,ROUND(X2560*$E2561,0))),0),0)</f>
        <v>0</v>
      </c>
      <c r="Y2562" s="5">
        <f ca="1">IF(AND($G2560,NOT(ISTEXT($G2559)),ISNUMBER(Poczatek),ISNUMBER(Koniec_Projekt)),IFERROR(IF(LataProjekcji=$F2561,IF(AND($G2561=$G2562,$F2561=$F2562),ROUND($D2560-SUM($K2562:X2562),0),ROUND(Y2560*$E2561,0)),IF(LataProjekcji&gt;$F2561,0,ROUND(Y2560*$E2561,0))),0),0)</f>
        <v>0</v>
      </c>
      <c r="Z2562" s="5">
        <f ca="1">IF(AND($G2560,NOT(ISTEXT($G2559)),ISNUMBER(Poczatek),ISNUMBER(Koniec_Projekt)),IFERROR(IF(LataProjekcji=$F2561,IF(AND($G2561=$G2562,$F2561=$F2562),ROUND($D2560-SUM($K2562:Y2562),0),ROUND(Z2560*$E2561,0)),IF(LataProjekcji&gt;$F2561,0,ROUND(Z2560*$E2561,0))),0),0)</f>
        <v>0</v>
      </c>
      <c r="AA2562" s="5">
        <f ca="1">IF(AND($G2560,NOT(ISTEXT($G2559)),ISNUMBER(Poczatek),ISNUMBER(Koniec_Projekt)),IFERROR(IF(LataProjekcji=$F2561,IF(AND($G2561=$G2562,$F2561=$F2562),ROUND($D2560-SUM($K2562:Z2562),0),ROUND(AA2560*$E2561,0)),IF(LataProjekcji&gt;$F2561,0,ROUND(AA2560*$E2561,0))),0),0)</f>
        <v>0</v>
      </c>
      <c r="AB2562" s="5">
        <f ca="1">IF(AND($G2560,NOT(ISTEXT($G2559)),ISNUMBER(Poczatek),ISNUMBER(Koniec_Projekt)),IFERROR(IF(LataProjekcji=$F2561,IF(AND($G2561=$G2562,$F2561=$F2562),ROUND($D2560-SUM($K2562:AA2562),0),ROUND(AB2560*$E2561,0)),IF(LataProjekcji&gt;$F2561,0,ROUND(AB2560*$E2561,0))),0),0)</f>
        <v>0</v>
      </c>
      <c r="AC2562" s="5">
        <f ca="1">IF(AND($G2560,NOT(ISTEXT($G2559)),ISNUMBER(Poczatek),ISNUMBER(Koniec_Projekt)),IFERROR(IF(LataProjekcji=$F2561,IF(AND($G2561=$G2562,$F2561=$F2562),ROUND($D2560-SUM($K2562:AB2562),0),ROUND(AC2560*$E2561,0)),IF(LataProjekcji&gt;$F2561,0,ROUND(AC2560*$E2561,0))),0),0)</f>
        <v>0</v>
      </c>
      <c r="AD2562" s="5">
        <f ca="1">IF(AND($G2560,NOT(ISTEXT($G2559)),ISNUMBER(Poczatek),ISNUMBER(Koniec_Projekt)),IFERROR(IF(LataProjekcji=$F2561,IF(AND($G2561=$G2562,$F2561=$F2562),ROUND($D2560-SUM($K2562:AC2562),0),ROUND(AD2560*$E2561,0)),IF(LataProjekcji&gt;$F2561,0,ROUND(AD2560*$E2561,0))),0),0)</f>
        <v>0</v>
      </c>
      <c r="AE2562" s="5">
        <f ca="1">IF(AND($G2560,NOT(ISTEXT($G2559)),ISNUMBER(Poczatek),ISNUMBER(Koniec_Projekt)),IFERROR(IF(LataProjekcji=$F2561,IF(AND($G2561=$G2562,$F2561=$F2562),ROUND($D2560-SUM($K2562:AD2562),0),ROUND(AE2560*$E2561,0)),IF(LataProjekcji&gt;$F2561,0,ROUND(AE2560*$E2561,0))),0),0)</f>
        <v>0</v>
      </c>
    </row>
    <row r="2563" spans="2:31" ht="12.5" hidden="1" thickBot="1">
      <c r="B2563" s="527" t="s">
        <v>865</v>
      </c>
      <c r="C2563" s="528"/>
      <c r="D2563" s="529">
        <f ca="1">IF(D2560&gt;10,ROUND((D2562-1)*E2561,0),E2561)</f>
        <v>0</v>
      </c>
      <c r="E2563" s="529">
        <f ca="1">D2560-D2563</f>
        <v>0</v>
      </c>
      <c r="F2563" s="528"/>
      <c r="G2563" s="669">
        <f ca="1">OFFSET($C$269,$D2558,0)</f>
        <v>0</v>
      </c>
      <c r="H2563" s="528"/>
      <c r="I2563" s="528"/>
      <c r="J2563" s="528"/>
      <c r="K2563" s="528"/>
      <c r="L2563" s="528"/>
      <c r="M2563" s="528"/>
      <c r="N2563" s="528"/>
      <c r="O2563" s="528"/>
      <c r="P2563" s="528"/>
      <c r="Q2563" s="528"/>
      <c r="R2563" s="528"/>
      <c r="S2563" s="528"/>
      <c r="T2563" s="528"/>
      <c r="U2563" s="528"/>
      <c r="V2563" s="528"/>
      <c r="W2563" s="528"/>
      <c r="X2563" s="528"/>
      <c r="Y2563" s="528"/>
      <c r="Z2563" s="528"/>
      <c r="AA2563" s="528"/>
      <c r="AB2563" s="528"/>
      <c r="AC2563" s="528"/>
      <c r="AD2563" s="528"/>
      <c r="AE2563" s="528"/>
    </row>
    <row r="2564" spans="2:31" ht="12.5" hidden="1" thickTop="1">
      <c r="D2564" s="454"/>
      <c r="E2564" s="454"/>
      <c r="F2564" s="454"/>
      <c r="G2564" s="454"/>
    </row>
    <row r="2565" spans="2:31" ht="12.5" hidden="1" thickBot="1">
      <c r="B2565" s="530" t="str">
        <f ca="1">"nazwa ST: "&amp;B1376</f>
        <v>nazwa ST: 0</v>
      </c>
      <c r="C2565" s="530"/>
      <c r="D2565" s="531">
        <f>D1376</f>
        <v>6</v>
      </c>
      <c r="E2565" s="530"/>
      <c r="F2565" s="530"/>
      <c r="G2565" s="530"/>
      <c r="H2565" s="530"/>
      <c r="I2565" s="530"/>
      <c r="J2565" s="530"/>
      <c r="K2565" s="539" t="str">
        <f t="shared" ref="K2565:AE2565" si="3164">LataProjekcji</f>
        <v>Uzupełnij dane</v>
      </c>
      <c r="L2565" s="539" t="str">
        <f t="shared" si="3164"/>
        <v/>
      </c>
      <c r="M2565" s="539" t="str">
        <f t="shared" si="3164"/>
        <v/>
      </c>
      <c r="N2565" s="539" t="str">
        <f t="shared" si="3164"/>
        <v/>
      </c>
      <c r="O2565" s="539" t="str">
        <f t="shared" si="3164"/>
        <v/>
      </c>
      <c r="P2565" s="539" t="str">
        <f t="shared" si="3164"/>
        <v/>
      </c>
      <c r="Q2565" s="539" t="str">
        <f t="shared" si="3164"/>
        <v/>
      </c>
      <c r="R2565" s="539" t="str">
        <f t="shared" si="3164"/>
        <v/>
      </c>
      <c r="S2565" s="539" t="str">
        <f t="shared" si="3164"/>
        <v/>
      </c>
      <c r="T2565" s="539" t="str">
        <f t="shared" si="3164"/>
        <v/>
      </c>
      <c r="U2565" s="539" t="str">
        <f t="shared" si="3164"/>
        <v/>
      </c>
      <c r="V2565" s="539" t="str">
        <f t="shared" si="3164"/>
        <v/>
      </c>
      <c r="W2565" s="539" t="str">
        <f t="shared" si="3164"/>
        <v/>
      </c>
      <c r="X2565" s="539" t="str">
        <f t="shared" si="3164"/>
        <v/>
      </c>
      <c r="Y2565" s="539" t="str">
        <f t="shared" si="3164"/>
        <v/>
      </c>
      <c r="Z2565" s="539" t="str">
        <f t="shared" si="3164"/>
        <v/>
      </c>
      <c r="AA2565" s="539" t="str">
        <f t="shared" si="3164"/>
        <v/>
      </c>
      <c r="AB2565" s="539" t="str">
        <f t="shared" si="3164"/>
        <v/>
      </c>
      <c r="AC2565" s="539" t="str">
        <f t="shared" si="3164"/>
        <v/>
      </c>
      <c r="AD2565" s="539" t="str">
        <f t="shared" si="3164"/>
        <v/>
      </c>
      <c r="AE2565" s="539" t="str">
        <f t="shared" si="3164"/>
        <v/>
      </c>
    </row>
    <row r="2566" spans="2:31" hidden="1">
      <c r="B2566" s="526" t="s">
        <v>752</v>
      </c>
      <c r="D2566" s="1">
        <f ca="1">D1377</f>
        <v>1900</v>
      </c>
      <c r="E2566" s="1">
        <f ca="1">E1377</f>
        <v>1</v>
      </c>
      <c r="F2566" s="1">
        <f ca="1">IF(D2567&gt;10,F1377,1)</f>
        <v>1</v>
      </c>
      <c r="G2566" s="525" t="str">
        <f ca="1">IF(ISBLANK(OFFSET($E$269,$D2565,0)),"brak daty",IF(D2567&gt;10,EDATE(OFFSET($E$269,$D2565,0),D2569),DATE(D2566,E2566,1)))</f>
        <v>brak daty</v>
      </c>
      <c r="H2566" s="538" t="b">
        <f ca="1">SUM(K2566:AE2566)=D2569</f>
        <v>1</v>
      </c>
      <c r="I2566" s="1" t="s">
        <v>749</v>
      </c>
      <c r="K2566" s="5">
        <f ca="1">IF(AND($G2567,NOT(ISTEXT($G2566)),ISNUMBER(Poczatek),ISNUMBER(Koniec_Projekt)),IFERROR(IF($D2566=LataProjekcji,$F2566,IF($D2566&lt;LataProjekcji,IF((SUM(K2566)+12)&lt;$D2569,12,$D2569-SUM(K2566)),0)),0),0)</f>
        <v>0</v>
      </c>
      <c r="L2566" s="5">
        <f ca="1">IF(AND($G2567,NOT(ISTEXT($G2566)),ISNUMBER(Poczatek),ISNUMBER(Koniec_Projekt)),IFERROR(IF($D2566=LataProjekcji,$F2566,IF($D2566&lt;LataProjekcji,IF((SUM($K2566:K2566)+12)&lt;$D2569,12,$D2569-SUM($K2566:K2566)),0)),0),0)</f>
        <v>0</v>
      </c>
      <c r="M2566" s="5">
        <f ca="1">IF(AND($G2567,NOT(ISTEXT($G2566)),ISNUMBER(Poczatek),ISNUMBER(Koniec_Projekt)),IFERROR(IF($D2566=LataProjekcji,$F2566,IF($D2566&lt;LataProjekcji,IF((SUM($K2566:L2566)+12)&lt;$D2569,12,$D2569-SUM($K2566:L2566)),0)),0),0)</f>
        <v>0</v>
      </c>
      <c r="N2566" s="5">
        <f ca="1">IF(AND($G2567,NOT(ISTEXT($G2566)),ISNUMBER(Poczatek),ISNUMBER(Koniec_Projekt)),IFERROR(IF($D2566=LataProjekcji,$F2566,IF($D2566&lt;LataProjekcji,IF((SUM($K2566:M2566)+12)&lt;$D2569,12,$D2569-SUM($K2566:M2566)),0)),0),0)</f>
        <v>0</v>
      </c>
      <c r="O2566" s="5">
        <f ca="1">IF(AND($G2567,NOT(ISTEXT($G2566)),ISNUMBER(Poczatek),ISNUMBER(Koniec_Projekt)),IFERROR(IF($D2566=LataProjekcji,$F2566,IF($D2566&lt;LataProjekcji,IF((SUM($K2566:N2566)+12)&lt;$D2569,12,$D2569-SUM($K2566:N2566)),0)),0),0)</f>
        <v>0</v>
      </c>
      <c r="P2566" s="5">
        <f ca="1">IF(AND($G2567,NOT(ISTEXT($G2566)),ISNUMBER(Poczatek),ISNUMBER(Koniec_Projekt)),IFERROR(IF($D2566=LataProjekcji,$F2566,IF($D2566&lt;LataProjekcji,IF((SUM($K2566:O2566)+12)&lt;$D2569,12,$D2569-SUM($K2566:O2566)),0)),0),0)</f>
        <v>0</v>
      </c>
      <c r="Q2566" s="5">
        <f ca="1">IF(AND($G2567,NOT(ISTEXT($G2566)),ISNUMBER(Poczatek),ISNUMBER(Koniec_Projekt)),IFERROR(IF($D2566=LataProjekcji,$F2566,IF($D2566&lt;LataProjekcji,IF((SUM($K2566:P2566)+12)&lt;$D2569,12,$D2569-SUM($K2566:P2566)),0)),0),0)</f>
        <v>0</v>
      </c>
      <c r="R2566" s="5">
        <f ca="1">IF(AND($G2567,NOT(ISTEXT($G2566)),ISNUMBER(Poczatek),ISNUMBER(Koniec_Projekt)),IFERROR(IF($D2566=LataProjekcji,$F2566,IF($D2566&lt;LataProjekcji,IF((SUM($K2566:Q2566)+12)&lt;$D2569,12,$D2569-SUM($K2566:Q2566)),0)),0),0)</f>
        <v>0</v>
      </c>
      <c r="S2566" s="5">
        <f ca="1">IF(AND($G2567,NOT(ISTEXT($G2566)),ISNUMBER(Poczatek),ISNUMBER(Koniec_Projekt)),IFERROR(IF($D2566=LataProjekcji,$F2566,IF($D2566&lt;LataProjekcji,IF((SUM($K2566:R2566)+12)&lt;$D2569,12,$D2569-SUM($K2566:R2566)),0)),0),0)</f>
        <v>0</v>
      </c>
      <c r="T2566" s="5">
        <f ca="1">IF(AND($G2567,NOT(ISTEXT($G2566)),ISNUMBER(Poczatek),ISNUMBER(Koniec_Projekt)),IFERROR(IF($D2566=LataProjekcji,$F2566,IF($D2566&lt;LataProjekcji,IF((SUM($K2566:S2566)+12)&lt;$D2569,12,$D2569-SUM($K2566:S2566)),0)),0),0)</f>
        <v>0</v>
      </c>
      <c r="U2566" s="5">
        <f ca="1">IF(AND($G2567,NOT(ISTEXT($G2566)),ISNUMBER(Poczatek),ISNUMBER(Koniec_Projekt)),IFERROR(IF($D2566=LataProjekcji,$F2566,IF($D2566&lt;LataProjekcji,IF((SUM($K2566:T2566)+12)&lt;$D2569,12,$D2569-SUM($K2566:T2566)),0)),0),0)</f>
        <v>0</v>
      </c>
      <c r="V2566" s="5">
        <f ca="1">IF(AND($G2567,NOT(ISTEXT($G2566)),ISNUMBER(Poczatek),ISNUMBER(Koniec_Projekt)),IFERROR(IF($D2566=LataProjekcji,$F2566,IF($D2566&lt;LataProjekcji,IF((SUM($K2566:U2566)+12)&lt;$D2569,12,$D2569-SUM($K2566:U2566)),0)),0),0)</f>
        <v>0</v>
      </c>
      <c r="W2566" s="5">
        <f ca="1">IF(AND($G2567,NOT(ISTEXT($G2566)),ISNUMBER(Poczatek),ISNUMBER(Koniec_Projekt)),IFERROR(IF($D2566=LataProjekcji,$F2566,IF($D2566&lt;LataProjekcji,IF((SUM($K2566:V2566)+12)&lt;$D2569,12,$D2569-SUM($K2566:V2566)),0)),0),0)</f>
        <v>0</v>
      </c>
      <c r="X2566" s="5">
        <f ca="1">IF(AND($G2567,NOT(ISTEXT($G2566)),ISNUMBER(Poczatek),ISNUMBER(Koniec_Projekt)),IFERROR(IF($D2566=LataProjekcji,$F2566,IF($D2566&lt;LataProjekcji,IF((SUM($K2566:W2566)+12)&lt;$D2569,12,$D2569-SUM($K2566:W2566)),0)),0),0)</f>
        <v>0</v>
      </c>
      <c r="Y2566" s="5">
        <f ca="1">IF(AND($G2567,NOT(ISTEXT($G2566)),ISNUMBER(Poczatek),ISNUMBER(Koniec_Projekt)),IFERROR(IF($D2566=LataProjekcji,$F2566,IF($D2566&lt;LataProjekcji,IF((SUM($K2566:X2566)+12)&lt;$D2569,12,$D2569-SUM($K2566:X2566)),0)),0),0)</f>
        <v>0</v>
      </c>
      <c r="Z2566" s="5">
        <f ca="1">IF(AND($G2567,NOT(ISTEXT($G2566)),ISNUMBER(Poczatek),ISNUMBER(Koniec_Projekt)),IFERROR(IF($D2566=LataProjekcji,$F2566,IF($D2566&lt;LataProjekcji,IF((SUM($K2566:Y2566)+12)&lt;$D2569,12,$D2569-SUM($K2566:Y2566)),0)),0),0)</f>
        <v>0</v>
      </c>
      <c r="AA2566" s="5">
        <f ca="1">IF(AND($G2567,NOT(ISTEXT($G2566)),ISNUMBER(Poczatek),ISNUMBER(Koniec_Projekt)),IFERROR(IF($D2566=LataProjekcji,$F2566,IF($D2566&lt;LataProjekcji,IF((SUM($K2566:Z2566)+12)&lt;$D2569,12,$D2569-SUM($K2566:Z2566)),0)),0),0)</f>
        <v>0</v>
      </c>
      <c r="AB2566" s="5">
        <f ca="1">IF(AND($G2567,NOT(ISTEXT($G2566)),ISNUMBER(Poczatek),ISNUMBER(Koniec_Projekt)),IFERROR(IF($D2566=LataProjekcji,$F2566,IF($D2566&lt;LataProjekcji,IF((SUM($K2566:AA2566)+12)&lt;$D2569,12,$D2569-SUM($K2566:AA2566)),0)),0),0)</f>
        <v>0</v>
      </c>
      <c r="AC2566" s="5">
        <f ca="1">IF(AND($G2567,NOT(ISTEXT($G2566)),ISNUMBER(Poczatek),ISNUMBER(Koniec_Projekt)),IFERROR(IF($D2566=LataProjekcji,$F2566,IF($D2566&lt;LataProjekcji,IF((SUM($K2566:AB2566)+12)&lt;$D2569,12,$D2569-SUM($K2566:AB2566)),0)),0),0)</f>
        <v>0</v>
      </c>
      <c r="AD2566" s="5">
        <f ca="1">IF(AND($G2567,NOT(ISTEXT($G2566)),ISNUMBER(Poczatek),ISNUMBER(Koniec_Projekt)),IFERROR(IF($D2566=LataProjekcji,$F2566,IF($D2566&lt;LataProjekcji,IF((SUM($K2566:AC2566)+12)&lt;$D2569,12,$D2569-SUM($K2566:AC2566)),0)),0),0)</f>
        <v>0</v>
      </c>
      <c r="AE2566" s="5">
        <f ca="1">IF(AND($G2567,NOT(ISTEXT($G2566)),ISNUMBER(Poczatek),ISNUMBER(Koniec_Projekt)),IFERROR(IF($D2566=LataProjekcji,$F2566,IF($D2566&lt;LataProjekcji,IF((SUM($K2566:AD2566)+12)&lt;$D2569,12,$D2569-SUM($K2566:AD2566)),0)),0),0)</f>
        <v>0</v>
      </c>
    </row>
    <row r="2567" spans="2:31" hidden="1">
      <c r="B2567" s="526" t="s">
        <v>754</v>
      </c>
      <c r="D2567" s="5">
        <f ca="1">D1378</f>
        <v>0</v>
      </c>
      <c r="E2567" s="454">
        <f ca="1">E1378</f>
        <v>0</v>
      </c>
      <c r="F2567" s="454">
        <f ca="1">F1378</f>
        <v>0</v>
      </c>
      <c r="G2567" s="258" t="b">
        <f ca="1">NOT(ISBLANK(OFFSET($C$269,$D2565,0)))</f>
        <v>0</v>
      </c>
      <c r="H2567" s="538" t="b">
        <f ca="1">SUM(K2567:AE2567)=E2569</f>
        <v>1</v>
      </c>
      <c r="I2567" s="1" t="s">
        <v>750</v>
      </c>
      <c r="K2567" s="537">
        <f ca="1">IF(AND($G2567,NOT(ISTEXT($G2566)),ISNUMBER(Poczatek),ISNUMBER(Koniec_Projekt)),IFERROR(IF($D2566=LataProjekcji,IF($F2566&gt;$E2569,$E2569,$F2566),IF($D2569&gt;=$E2569,(IF($D2566&lt;LataProjekcji,IF((SUM(J2567:$K2567)+12)&lt;$E2569,12,$E2569-SUM(J2567:$K2567)),0)),(IF($D2566&lt;LataProjekcji,IF((SUM(J2567:$K2567)+12)&lt;$D2569,12,$D2569-SUM(J2567:$K2567)),0)))),0),0)</f>
        <v>0</v>
      </c>
      <c r="L2567" s="537">
        <f ca="1">IF(AND($G2567,NOT(ISTEXT($G2566)),ISNUMBER(Poczatek),ISNUMBER(Koniec_Projekt)),IFERROR(IF($D2566=LataProjekcji,IF($F2566&gt;$E2569,$E2569,$F2566),IF($D2569&gt;=$E2569,(IF($D2566&lt;LataProjekcji,IF((SUM($K2567:K2567)+12)&lt;$E2569,12,$E2569-SUM($K2567:K2567)),0)),(IF($D2566&lt;LataProjekcji,IF((SUM($K2567:K2567)+12)&lt;$D2569,12,$D2569-SUM($K2567:K2567)),0)))),0),0)</f>
        <v>0</v>
      </c>
      <c r="M2567" s="537">
        <f ca="1">IF(AND($G2567,NOT(ISTEXT($G2566)),ISNUMBER(Poczatek),ISNUMBER(Koniec_Projekt)),IFERROR(IF($D2566=LataProjekcji,IF($F2566&gt;$E2569,$E2569,$F2566),IF($D2569&gt;=$E2569,(IF($D2566&lt;LataProjekcji,IF((SUM($K2567:L2567)+12)&lt;$E2569,12,$E2569-SUM($K2567:L2567)),0)),(IF($D2566&lt;LataProjekcji,IF((SUM($K2567:L2567)+12)&lt;$D2569,12,$D2569-SUM($K2567:L2567)),0)))),0),0)</f>
        <v>0</v>
      </c>
      <c r="N2567" s="537">
        <f ca="1">IF(AND($G2567,NOT(ISTEXT($G2566)),ISNUMBER(Poczatek),ISNUMBER(Koniec_Projekt)),IFERROR(IF($D2566=LataProjekcji,IF($F2566&gt;$E2569,$E2569,$F2566),IF($D2569&gt;=$E2569,(IF($D2566&lt;LataProjekcji,IF((SUM($K2567:M2567)+12)&lt;$E2569,12,$E2569-SUM($K2567:M2567)),0)),(IF($D2566&lt;LataProjekcji,IF((SUM($K2567:M2567)+12)&lt;$D2569,12,$D2569-SUM($K2567:M2567)),0)))),0),0)</f>
        <v>0</v>
      </c>
      <c r="O2567" s="537">
        <f ca="1">IF(AND($G2567,NOT(ISTEXT($G2566)),ISNUMBER(Poczatek),ISNUMBER(Koniec_Projekt)),IFERROR(IF($D2566=LataProjekcji,IF($F2566&gt;$E2569,$E2569,$F2566),IF($D2569&gt;=$E2569,(IF($D2566&lt;LataProjekcji,IF((SUM($K2567:N2567)+12)&lt;$E2569,12,$E2569-SUM($K2567:N2567)),0)),(IF($D2566&lt;LataProjekcji,IF((SUM($K2567:N2567)+12)&lt;$D2569,12,$D2569-SUM($K2567:N2567)),0)))),0),0)</f>
        <v>0</v>
      </c>
      <c r="P2567" s="537">
        <f ca="1">IF(AND($G2567,NOT(ISTEXT($G2566)),ISNUMBER(Poczatek),ISNUMBER(Koniec_Projekt)),IFERROR(IF($D2566=LataProjekcji,IF($F2566&gt;$E2569,$E2569,$F2566),IF($D2569&gt;=$E2569,(IF($D2566&lt;LataProjekcji,IF((SUM($K2567:O2567)+12)&lt;$E2569,12,$E2569-SUM($K2567:O2567)),0)),(IF($D2566&lt;LataProjekcji,IF((SUM($K2567:O2567)+12)&lt;$D2569,12,$D2569-SUM($K2567:O2567)),0)))),0),0)</f>
        <v>0</v>
      </c>
      <c r="Q2567" s="537">
        <f ca="1">IF(AND($G2567,NOT(ISTEXT($G2566)),ISNUMBER(Poczatek),ISNUMBER(Koniec_Projekt)),IFERROR(IF($D2566=LataProjekcji,IF($F2566&gt;$E2569,$E2569,$F2566),IF($D2569&gt;=$E2569,(IF($D2566&lt;LataProjekcji,IF((SUM($K2567:P2567)+12)&lt;$E2569,12,$E2569-SUM($K2567:P2567)),0)),(IF($D2566&lt;LataProjekcji,IF((SUM($K2567:P2567)+12)&lt;$D2569,12,$D2569-SUM($K2567:P2567)),0)))),0),0)</f>
        <v>0</v>
      </c>
      <c r="R2567" s="537">
        <f ca="1">IF(AND($G2567,NOT(ISTEXT($G2566)),ISNUMBER(Poczatek),ISNUMBER(Koniec_Projekt)),IFERROR(IF($D2566=LataProjekcji,IF($F2566&gt;$E2569,$E2569,$F2566),IF($D2569&gt;=$E2569,(IF($D2566&lt;LataProjekcji,IF((SUM($K2567:Q2567)+12)&lt;$E2569,12,$E2569-SUM($K2567:Q2567)),0)),(IF($D2566&lt;LataProjekcji,IF((SUM($K2567:Q2567)+12)&lt;$D2569,12,$D2569-SUM($K2567:Q2567)),0)))),0),0)</f>
        <v>0</v>
      </c>
      <c r="S2567" s="537">
        <f ca="1">IF(AND($G2567,NOT(ISTEXT($G2566)),ISNUMBER(Poczatek),ISNUMBER(Koniec_Projekt)),IFERROR(IF($D2566=LataProjekcji,IF($F2566&gt;$E2569,$E2569,$F2566),IF($D2569&gt;=$E2569,(IF($D2566&lt;LataProjekcji,IF((SUM($K2567:R2567)+12)&lt;$E2569,12,$E2569-SUM($K2567:R2567)),0)),(IF($D2566&lt;LataProjekcji,IF((SUM($K2567:R2567)+12)&lt;$D2569,12,$D2569-SUM($K2567:R2567)),0)))),0),0)</f>
        <v>0</v>
      </c>
      <c r="T2567" s="537">
        <f ca="1">IF(AND($G2567,NOT(ISTEXT($G2566)),ISNUMBER(Poczatek),ISNUMBER(Koniec_Projekt)),IFERROR(IF($D2566=LataProjekcji,IF($F2566&gt;$E2569,$E2569,$F2566),IF($D2569&gt;=$E2569,(IF($D2566&lt;LataProjekcji,IF((SUM($K2567:S2567)+12)&lt;$E2569,12,$E2569-SUM($K2567:S2567)),0)),(IF($D2566&lt;LataProjekcji,IF((SUM($K2567:S2567)+12)&lt;$D2569,12,$D2569-SUM($K2567:S2567)),0)))),0),0)</f>
        <v>0</v>
      </c>
      <c r="U2567" s="537">
        <f ca="1">IF(AND($G2567,NOT(ISTEXT($G2566)),ISNUMBER(Poczatek),ISNUMBER(Koniec_Projekt)),IFERROR(IF($D2566=LataProjekcji,IF($F2566&gt;$E2569,$E2569,$F2566),IF($D2569&gt;=$E2569,(IF($D2566&lt;LataProjekcji,IF((SUM($K2567:T2567)+12)&lt;$E2569,12,$E2569-SUM($K2567:T2567)),0)),(IF($D2566&lt;LataProjekcji,IF((SUM($K2567:T2567)+12)&lt;$D2569,12,$D2569-SUM($K2567:T2567)),0)))),0),0)</f>
        <v>0</v>
      </c>
      <c r="V2567" s="537">
        <f ca="1">IF(AND($G2567,NOT(ISTEXT($G2566)),ISNUMBER(Poczatek),ISNUMBER(Koniec_Projekt)),IFERROR(IF($D2566=LataProjekcji,IF($F2566&gt;$E2569,$E2569,$F2566),IF($D2569&gt;=$E2569,(IF($D2566&lt;LataProjekcji,IF((SUM($K2567:U2567)+12)&lt;$E2569,12,$E2569-SUM($K2567:U2567)),0)),(IF($D2566&lt;LataProjekcji,IF((SUM($K2567:U2567)+12)&lt;$D2569,12,$D2569-SUM($K2567:U2567)),0)))),0),0)</f>
        <v>0</v>
      </c>
      <c r="W2567" s="537">
        <f ca="1">IF(AND($G2567,NOT(ISTEXT($G2566)),ISNUMBER(Poczatek),ISNUMBER(Koniec_Projekt)),IFERROR(IF($D2566=LataProjekcji,IF($F2566&gt;$E2569,$E2569,$F2566),IF($D2569&gt;=$E2569,(IF($D2566&lt;LataProjekcji,IF((SUM($K2567:V2567)+12)&lt;$E2569,12,$E2569-SUM($K2567:V2567)),0)),(IF($D2566&lt;LataProjekcji,IF((SUM($K2567:V2567)+12)&lt;$D2569,12,$D2569-SUM($K2567:V2567)),0)))),0),0)</f>
        <v>0</v>
      </c>
      <c r="X2567" s="537">
        <f ca="1">IF(AND($G2567,NOT(ISTEXT($G2566)),ISNUMBER(Poczatek),ISNUMBER(Koniec_Projekt)),IFERROR(IF($D2566=LataProjekcji,IF($F2566&gt;$E2569,$E2569,$F2566),IF($D2569&gt;=$E2569,(IF($D2566&lt;LataProjekcji,IF((SUM($K2567:W2567)+12)&lt;$E2569,12,$E2569-SUM($K2567:W2567)),0)),(IF($D2566&lt;LataProjekcji,IF((SUM($K2567:W2567)+12)&lt;$D2569,12,$D2569-SUM($K2567:W2567)),0)))),0),0)</f>
        <v>0</v>
      </c>
      <c r="Y2567" s="537">
        <f ca="1">IF(AND($G2567,NOT(ISTEXT($G2566)),ISNUMBER(Poczatek),ISNUMBER(Koniec_Projekt)),IFERROR(IF($D2566=LataProjekcji,IF($F2566&gt;$E2569,$E2569,$F2566),IF($D2569&gt;=$E2569,(IF($D2566&lt;LataProjekcji,IF((SUM($K2567:X2567)+12)&lt;$E2569,12,$E2569-SUM($K2567:X2567)),0)),(IF($D2566&lt;LataProjekcji,IF((SUM($K2567:X2567)+12)&lt;$D2569,12,$D2569-SUM($K2567:X2567)),0)))),0),0)</f>
        <v>0</v>
      </c>
      <c r="Z2567" s="537">
        <f ca="1">IF(AND($G2567,NOT(ISTEXT($G2566)),ISNUMBER(Poczatek),ISNUMBER(Koniec_Projekt)),IFERROR(IF($D2566=LataProjekcji,IF($F2566&gt;$E2569,$E2569,$F2566),IF($D2569&gt;=$E2569,(IF($D2566&lt;LataProjekcji,IF((SUM($K2567:Y2567)+12)&lt;$E2569,12,$E2569-SUM($K2567:Y2567)),0)),(IF($D2566&lt;LataProjekcji,IF((SUM($K2567:Y2567)+12)&lt;$D2569,12,$D2569-SUM($K2567:Y2567)),0)))),0),0)</f>
        <v>0</v>
      </c>
      <c r="AA2567" s="537">
        <f ca="1">IF(AND($G2567,NOT(ISTEXT($G2566)),ISNUMBER(Poczatek),ISNUMBER(Koniec_Projekt)),IFERROR(IF($D2566=LataProjekcji,IF($F2566&gt;$E2569,$E2569,$F2566),IF($D2569&gt;=$E2569,(IF($D2566&lt;LataProjekcji,IF((SUM($K2567:Z2567)+12)&lt;$E2569,12,$E2569-SUM($K2567:Z2567)),0)),(IF($D2566&lt;LataProjekcji,IF((SUM($K2567:Z2567)+12)&lt;$D2569,12,$D2569-SUM($K2567:Z2567)),0)))),0),0)</f>
        <v>0</v>
      </c>
      <c r="AB2567" s="537">
        <f ca="1">IF(AND($G2567,NOT(ISTEXT($G2566)),ISNUMBER(Poczatek),ISNUMBER(Koniec_Projekt)),IFERROR(IF($D2566=LataProjekcji,IF($F2566&gt;$E2569,$E2569,$F2566),IF($D2569&gt;=$E2569,(IF($D2566&lt;LataProjekcji,IF((SUM($K2567:AA2567)+12)&lt;$E2569,12,$E2569-SUM($K2567:AA2567)),0)),(IF($D2566&lt;LataProjekcji,IF((SUM($K2567:AA2567)+12)&lt;$D2569,12,$D2569-SUM($K2567:AA2567)),0)))),0),0)</f>
        <v>0</v>
      </c>
      <c r="AC2567" s="537">
        <f ca="1">IF(AND($G2567,NOT(ISTEXT($G2566)),ISNUMBER(Poczatek),ISNUMBER(Koniec_Projekt)),IFERROR(IF($D2566=LataProjekcji,IF($F2566&gt;$E2569,$E2569,$F2566),IF($D2569&gt;=$E2569,(IF($D2566&lt;LataProjekcji,IF((SUM($K2567:AB2567)+12)&lt;$E2569,12,$E2569-SUM($K2567:AB2567)),0)),(IF($D2566&lt;LataProjekcji,IF((SUM($K2567:AB2567)+12)&lt;$D2569,12,$D2569-SUM($K2567:AB2567)),0)))),0),0)</f>
        <v>0</v>
      </c>
      <c r="AD2567" s="537">
        <f ca="1">IF(AND($G2567,NOT(ISTEXT($G2566)),ISNUMBER(Poczatek),ISNUMBER(Koniec_Projekt)),IFERROR(IF($D2566=LataProjekcji,IF($F2566&gt;$E2569,$E2569,$F2566),IF($D2569&gt;=$E2569,(IF($D2566&lt;LataProjekcji,IF((SUM($K2567:AC2567)+12)&lt;$E2569,12,$E2569-SUM($K2567:AC2567)),0)),(IF($D2566&lt;LataProjekcji,IF((SUM($K2567:AC2567)+12)&lt;$D2569,12,$D2569-SUM($K2567:AC2567)),0)))),0),0)</f>
        <v>0</v>
      </c>
      <c r="AE2567" s="537">
        <f ca="1">IF(AND($G2567,NOT(ISTEXT($G2566)),ISNUMBER(Poczatek),ISNUMBER(Koniec_Projekt)),IFERROR(IF($D2566=LataProjekcji,IF($F2566&gt;$E2569,$E2569,$F2566),IF($D2569&gt;=$E2569,(IF($D2566&lt;LataProjekcji,IF((SUM($K2567:AD2567)+12)&lt;$E2569,12,$E2569-SUM($K2567:AD2567)),0)),(IF($D2566&lt;LataProjekcji,IF((SUM($K2567:AD2567)+12)&lt;$D2569,12,$D2569-SUM($K2567:AD2567)),0)))),0),0)</f>
        <v>0</v>
      </c>
    </row>
    <row r="2568" spans="2:31" hidden="1">
      <c r="B2568" s="526" t="s">
        <v>753</v>
      </c>
      <c r="D2568" s="454">
        <f ca="1">D1379</f>
        <v>0</v>
      </c>
      <c r="E2568" s="454">
        <f ca="1">IF(D2567&gt;10,ROUND(D2568/12,2),D2568)</f>
        <v>0</v>
      </c>
      <c r="F2568" s="524">
        <f>Koniec_Projekt</f>
        <v>0</v>
      </c>
      <c r="G2568" s="329">
        <f>Miesiac_Koniec_Projekt</f>
        <v>0</v>
      </c>
      <c r="H2568" s="538" t="b">
        <f ca="1">SUM(K2568:AE2568)=D2567</f>
        <v>1</v>
      </c>
      <c r="I2568" s="1" t="s">
        <v>713</v>
      </c>
      <c r="K2568" s="256">
        <f ca="1">IF(AND($G2567,NOT(ISTEXT($G2566)),ISNUMBER(Poczatek),ISNUMBER(Koniec_Projekt)),IFERROR(IF(LataProjekcji=$F2569,ROUND($D2567,0),ROUND(K2566*$E2568,0)),0),0)</f>
        <v>0</v>
      </c>
      <c r="L2568" s="5">
        <f ca="1">IF(AND($G2567,NOT(ISTEXT($G2566)),ISNUMBER(Poczatek),ISNUMBER(Koniec_Projekt)),IFERROR(IF(LataProjekcji=$F2569,ROUND($D2567-SUM(K2568:$K2568),0),ROUND(L2566*$E2568,0)),0),0)</f>
        <v>0</v>
      </c>
      <c r="M2568" s="5">
        <f ca="1">IF(AND($G2567,NOT(ISTEXT($G2566)),ISNUMBER(Poczatek),ISNUMBER(Koniec_Projekt)),IFERROR(IF(LataProjekcji=$F2569,ROUND($D2567-SUM($K2568:L2568),0),ROUND(M2566*$E2568,0)),0),0)</f>
        <v>0</v>
      </c>
      <c r="N2568" s="5">
        <f ca="1">IF(AND($G2567,NOT(ISTEXT($G2566)),ISNUMBER(Poczatek),ISNUMBER(Koniec_Projekt)),IFERROR(IF(LataProjekcji=$F2569,ROUND($D2567-SUM($K2568:M2568),0),ROUND(N2566*$E2568,0)),0),0)</f>
        <v>0</v>
      </c>
      <c r="O2568" s="5">
        <f ca="1">IF(AND($G2567,NOT(ISTEXT($G2566)),ISNUMBER(Poczatek),ISNUMBER(Koniec_Projekt)),IFERROR(IF(LataProjekcji=$F2569,ROUND($D2567-SUM($K2568:N2568),0),ROUND(O2566*$E2568,0)),0),0)</f>
        <v>0</v>
      </c>
      <c r="P2568" s="5">
        <f ca="1">IF(AND($G2567,NOT(ISTEXT($G2566)),ISNUMBER(Poczatek),ISNUMBER(Koniec_Projekt)),IFERROR(IF(LataProjekcji=$F2569,ROUND($D2567-SUM($K2568:O2568),0),ROUND(P2566*$E2568,0)),0),0)</f>
        <v>0</v>
      </c>
      <c r="Q2568" s="5">
        <f ca="1">IF(AND($G2567,NOT(ISTEXT($G2566)),ISNUMBER(Poczatek),ISNUMBER(Koniec_Projekt)),IFERROR(IF(LataProjekcji=$F2569,ROUND($D2567-SUM($K2568:P2568),0),ROUND(Q2566*$E2568,0)),0),0)</f>
        <v>0</v>
      </c>
      <c r="R2568" s="5">
        <f ca="1">IF(AND($G2567,NOT(ISTEXT($G2566)),ISNUMBER(Poczatek),ISNUMBER(Koniec_Projekt)),IFERROR(IF(LataProjekcji=$F2569,ROUND($D2567-SUM($K2568:Q2568),0),ROUND(R2566*$E2568,0)),0),0)</f>
        <v>0</v>
      </c>
      <c r="S2568" s="5">
        <f ca="1">IF(AND($G2567,NOT(ISTEXT($G2566)),ISNUMBER(Poczatek),ISNUMBER(Koniec_Projekt)),IFERROR(IF(LataProjekcji=$F2569,ROUND($D2567-SUM($K2568:R2568),0),ROUND(S2566*$E2568,0)),0),0)</f>
        <v>0</v>
      </c>
      <c r="T2568" s="5">
        <f ca="1">IF(AND($G2567,NOT(ISTEXT($G2566)),ISNUMBER(Poczatek),ISNUMBER(Koniec_Projekt)),IFERROR(IF(LataProjekcji=$F2569,ROUND($D2567-SUM($K2568:S2568),0),ROUND(T2566*$E2568,0)),0),0)</f>
        <v>0</v>
      </c>
      <c r="U2568" s="5">
        <f ca="1">IF(AND($G2567,NOT(ISTEXT($G2566)),ISNUMBER(Poczatek),ISNUMBER(Koniec_Projekt)),IFERROR(IF(LataProjekcji=$F2569,ROUND($D2567-SUM($K2568:T2568),0),ROUND(U2566*$E2568,0)),0),0)</f>
        <v>0</v>
      </c>
      <c r="V2568" s="5">
        <f ca="1">IF(AND($G2567,NOT(ISTEXT($G2566)),ISNUMBER(Poczatek),ISNUMBER(Koniec_Projekt)),IFERROR(IF(LataProjekcji=$F2569,ROUND($D2567-SUM($K2568:U2568),0),ROUND(V2566*$E2568,0)),0),0)</f>
        <v>0</v>
      </c>
      <c r="W2568" s="5">
        <f ca="1">IF(AND($G2567,NOT(ISTEXT($G2566)),ISNUMBER(Poczatek),ISNUMBER(Koniec_Projekt)),IFERROR(IF(LataProjekcji=$F2569,ROUND($D2567-SUM($K2568:V2568),0),ROUND(W2566*$E2568,0)),0),0)</f>
        <v>0</v>
      </c>
      <c r="X2568" s="5">
        <f ca="1">IF(AND($G2567,NOT(ISTEXT($G2566)),ISNUMBER(Poczatek),ISNUMBER(Koniec_Projekt)),IFERROR(IF(LataProjekcji=$F2569,ROUND($D2567-SUM($K2568:W2568),0),ROUND(X2566*$E2568,0)),0),0)</f>
        <v>0</v>
      </c>
      <c r="Y2568" s="5">
        <f ca="1">IF(AND($G2567,NOT(ISTEXT($G2566)),ISNUMBER(Poczatek),ISNUMBER(Koniec_Projekt)),IFERROR(IF(LataProjekcji=$F2569,ROUND($D2567-SUM($K2568:X2568),0),ROUND(Y2566*$E2568,0)),0),0)</f>
        <v>0</v>
      </c>
      <c r="Z2568" s="5">
        <f ca="1">IF(AND($G2567,NOT(ISTEXT($G2566)),ISNUMBER(Poczatek),ISNUMBER(Koniec_Projekt)),IFERROR(IF(LataProjekcji=$F2569,ROUND($D2567-SUM($K2568:Y2568),0),ROUND(Z2566*$E2568,0)),0),0)</f>
        <v>0</v>
      </c>
      <c r="AA2568" s="5">
        <f ca="1">IF(AND($G2567,NOT(ISTEXT($G2566)),ISNUMBER(Poczatek),ISNUMBER(Koniec_Projekt)),IFERROR(IF(LataProjekcji=$F2569,ROUND($D2567-SUM($K2568:Z2568),0),ROUND(AA2566*$E2568,0)),0),0)</f>
        <v>0</v>
      </c>
      <c r="AB2568" s="5">
        <f ca="1">IF(AND($G2567,NOT(ISTEXT($G2566)),ISNUMBER(Poczatek),ISNUMBER(Koniec_Projekt)),IFERROR(IF(LataProjekcji=$F2569,ROUND($D2567-SUM($K2568:AA2568),0),ROUND(AB2566*$E2568,0)),0),0)</f>
        <v>0</v>
      </c>
      <c r="AC2568" s="5">
        <f ca="1">IF(AND($G2567,NOT(ISTEXT($G2566)),ISNUMBER(Poczatek),ISNUMBER(Koniec_Projekt)),IFERROR(IF(LataProjekcji=$F2569,ROUND($D2567-SUM($K2568:AB2568),0),ROUND(AC2566*$E2568,0)),0),0)</f>
        <v>0</v>
      </c>
      <c r="AD2568" s="5">
        <f ca="1">IF(AND($G2567,NOT(ISTEXT($G2566)),ISNUMBER(Poczatek),ISNUMBER(Koniec_Projekt)),IFERROR(IF(LataProjekcji=$F2569,ROUND($D2567-SUM($K2568:AC2568),0),ROUND(AD2566*$E2568,0)),0),0)</f>
        <v>0</v>
      </c>
      <c r="AE2568" s="5">
        <f ca="1">IF(AND($G2567,NOT(ISTEXT($G2566)),ISNUMBER(Poczatek),ISNUMBER(Koniec_Projekt)),IFERROR(IF(LataProjekcji=$F2569,ROUND($D2567-SUM($K2568:AD2568),0),ROUND(AE2566*$E2568,0)),0),0)</f>
        <v>0</v>
      </c>
    </row>
    <row r="2569" spans="2:31" hidden="1">
      <c r="B2569" s="526" t="s">
        <v>751</v>
      </c>
      <c r="D2569" s="1">
        <f ca="1">IFERROR(ROUNDUP(D2567/E2568,0),0)</f>
        <v>0</v>
      </c>
      <c r="E2569" s="1">
        <f ca="1">IF(D2569=0,0,DATEDIF(DATE(D2566,E2566,1),DATE(F2568,G2568,1),"m"))</f>
        <v>0</v>
      </c>
      <c r="F2569" s="1" t="str">
        <f ca="1">IFERROR(YEAR(G2566),"brak daty")</f>
        <v>brak daty</v>
      </c>
      <c r="G2569" s="1" t="str">
        <f ca="1">IFERROR(MONTH(G2566),"brak daty")</f>
        <v>brak daty</v>
      </c>
      <c r="H2569" s="5"/>
      <c r="I2569" s="1" t="s">
        <v>425</v>
      </c>
      <c r="K2569" s="5">
        <f ca="1">IF(AND($G2567,NOT(ISTEXT($G2566)),ISNUMBER(Poczatek),ISNUMBER(Koniec_Projekt)),IFERROR(IF(LataProjekcji=$F2568,IF(AND($G2568=$G2569,$F2568=$F2569),ROUND($D2567-SUM($K2569),0),ROUND(K2567*$E2568,0)),IF(LataProjekcji&gt;$F2568,0,ROUND(K2567*$E2568,0))),0),0)</f>
        <v>0</v>
      </c>
      <c r="L2569" s="5">
        <f ca="1">IF(AND($G2567,NOT(ISTEXT($G2566)),ISNUMBER(Poczatek),ISNUMBER(Koniec_Projekt)),IFERROR(IF(LataProjekcji=$F2568,IF(AND($G2568=$G2569,$F2568=$F2569),ROUND($D2567-SUM($K2569:K2569),0),ROUND(L2567*$E2568,0)),IF(LataProjekcji&gt;$F2568,0,ROUND(L2567*$E2568,0))),0),0)</f>
        <v>0</v>
      </c>
      <c r="M2569" s="5">
        <f ca="1">IF(AND($G2567,NOT(ISTEXT($G2566)),ISNUMBER(Poczatek),ISNUMBER(Koniec_Projekt)),IFERROR(IF(LataProjekcji=$F2568,IF(AND($G2568=$G2569,$F2568=$F2569),ROUND($D2567-SUM($K2569:L2569),0),ROUND(M2567*$E2568,0)),IF(LataProjekcji&gt;$F2568,0,ROUND(M2567*$E2568,0))),0),0)</f>
        <v>0</v>
      </c>
      <c r="N2569" s="5">
        <f ca="1">IF(AND($G2567,NOT(ISTEXT($G2566)),ISNUMBER(Poczatek),ISNUMBER(Koniec_Projekt)),IFERROR(IF(LataProjekcji=$F2568,IF(AND($G2568=$G2569,$F2568=$F2569),ROUND($D2567-SUM($K2569:M2569),0),ROUND(N2567*$E2568,0)),IF(LataProjekcji&gt;$F2568,0,ROUND(N2567*$E2568,0))),0),0)</f>
        <v>0</v>
      </c>
      <c r="O2569" s="5">
        <f ca="1">IF(AND($G2567,NOT(ISTEXT($G2566)),ISNUMBER(Poczatek),ISNUMBER(Koniec_Projekt)),IFERROR(IF(LataProjekcji=$F2568,IF(AND($G2568=$G2569,$F2568=$F2569),ROUND($D2567-SUM($K2569:N2569),0),ROUND(O2567*$E2568,0)),IF(LataProjekcji&gt;$F2568,0,ROUND(O2567*$E2568,0))),0),0)</f>
        <v>0</v>
      </c>
      <c r="P2569" s="5">
        <f ca="1">IF(AND($G2567,NOT(ISTEXT($G2566)),ISNUMBER(Poczatek),ISNUMBER(Koniec_Projekt)),IFERROR(IF(LataProjekcji=$F2568,IF(AND($G2568=$G2569,$F2568=$F2569),ROUND($D2567-SUM($K2569:O2569),0),ROUND(P2567*$E2568,0)),IF(LataProjekcji&gt;$F2568,0,ROUND(P2567*$E2568,0))),0),0)</f>
        <v>0</v>
      </c>
      <c r="Q2569" s="5">
        <f ca="1">IF(AND($G2567,NOT(ISTEXT($G2566)),ISNUMBER(Poczatek),ISNUMBER(Koniec_Projekt)),IFERROR(IF(LataProjekcji=$F2568,IF(AND($G2568=$G2569,$F2568=$F2569),ROUND($D2567-SUM($K2569:P2569),0),ROUND(Q2567*$E2568,0)),IF(LataProjekcji&gt;$F2568,0,ROUND(Q2567*$E2568,0))),0),0)</f>
        <v>0</v>
      </c>
      <c r="R2569" s="5">
        <f ca="1">IF(AND($G2567,NOT(ISTEXT($G2566)),ISNUMBER(Poczatek),ISNUMBER(Koniec_Projekt)),IFERROR(IF(LataProjekcji=$F2568,IF(AND($G2568=$G2569,$F2568=$F2569),ROUND($D2567-SUM($K2569:Q2569),0),ROUND(R2567*$E2568,0)),IF(LataProjekcji&gt;$F2568,0,ROUND(R2567*$E2568,0))),0),0)</f>
        <v>0</v>
      </c>
      <c r="S2569" s="5">
        <f ca="1">IF(AND($G2567,NOT(ISTEXT($G2566)),ISNUMBER(Poczatek),ISNUMBER(Koniec_Projekt)),IFERROR(IF(LataProjekcji=$F2568,IF(AND($G2568=$G2569,$F2568=$F2569),ROUND($D2567-SUM($K2569:R2569),0),ROUND(S2567*$E2568,0)),IF(LataProjekcji&gt;$F2568,0,ROUND(S2567*$E2568,0))),0),0)</f>
        <v>0</v>
      </c>
      <c r="T2569" s="5">
        <f ca="1">IF(AND($G2567,NOT(ISTEXT($G2566)),ISNUMBER(Poczatek),ISNUMBER(Koniec_Projekt)),IFERROR(IF(LataProjekcji=$F2568,IF(AND($G2568=$G2569,$F2568=$F2569),ROUND($D2567-SUM($K2569:S2569),0),ROUND(T2567*$E2568,0)),IF(LataProjekcji&gt;$F2568,0,ROUND(T2567*$E2568,0))),0),0)</f>
        <v>0</v>
      </c>
      <c r="U2569" s="5">
        <f ca="1">IF(AND($G2567,NOT(ISTEXT($G2566)),ISNUMBER(Poczatek),ISNUMBER(Koniec_Projekt)),IFERROR(IF(LataProjekcji=$F2568,IF(AND($G2568=$G2569,$F2568=$F2569),ROUND($D2567-SUM($K2569:T2569),0),ROUND(U2567*$E2568,0)),IF(LataProjekcji&gt;$F2568,0,ROUND(U2567*$E2568,0))),0),0)</f>
        <v>0</v>
      </c>
      <c r="V2569" s="5">
        <f ca="1">IF(AND($G2567,NOT(ISTEXT($G2566)),ISNUMBER(Poczatek),ISNUMBER(Koniec_Projekt)),IFERROR(IF(LataProjekcji=$F2568,IF(AND($G2568=$G2569,$F2568=$F2569),ROUND($D2567-SUM($K2569:U2569),0),ROUND(V2567*$E2568,0)),IF(LataProjekcji&gt;$F2568,0,ROUND(V2567*$E2568,0))),0),0)</f>
        <v>0</v>
      </c>
      <c r="W2569" s="5">
        <f ca="1">IF(AND($G2567,NOT(ISTEXT($G2566)),ISNUMBER(Poczatek),ISNUMBER(Koniec_Projekt)),IFERROR(IF(LataProjekcji=$F2568,IF(AND($G2568=$G2569,$F2568=$F2569),ROUND($D2567-SUM($K2569:V2569),0),ROUND(W2567*$E2568,0)),IF(LataProjekcji&gt;$F2568,0,ROUND(W2567*$E2568,0))),0),0)</f>
        <v>0</v>
      </c>
      <c r="X2569" s="5">
        <f ca="1">IF(AND($G2567,NOT(ISTEXT($G2566)),ISNUMBER(Poczatek),ISNUMBER(Koniec_Projekt)),IFERROR(IF(LataProjekcji=$F2568,IF(AND($G2568=$G2569,$F2568=$F2569),ROUND($D2567-SUM($K2569:W2569),0),ROUND(X2567*$E2568,0)),IF(LataProjekcji&gt;$F2568,0,ROUND(X2567*$E2568,0))),0),0)</f>
        <v>0</v>
      </c>
      <c r="Y2569" s="5">
        <f ca="1">IF(AND($G2567,NOT(ISTEXT($G2566)),ISNUMBER(Poczatek),ISNUMBER(Koniec_Projekt)),IFERROR(IF(LataProjekcji=$F2568,IF(AND($G2568=$G2569,$F2568=$F2569),ROUND($D2567-SUM($K2569:X2569),0),ROUND(Y2567*$E2568,0)),IF(LataProjekcji&gt;$F2568,0,ROUND(Y2567*$E2568,0))),0),0)</f>
        <v>0</v>
      </c>
      <c r="Z2569" s="5">
        <f ca="1">IF(AND($G2567,NOT(ISTEXT($G2566)),ISNUMBER(Poczatek),ISNUMBER(Koniec_Projekt)),IFERROR(IF(LataProjekcji=$F2568,IF(AND($G2568=$G2569,$F2568=$F2569),ROUND($D2567-SUM($K2569:Y2569),0),ROUND(Z2567*$E2568,0)),IF(LataProjekcji&gt;$F2568,0,ROUND(Z2567*$E2568,0))),0),0)</f>
        <v>0</v>
      </c>
      <c r="AA2569" s="5">
        <f ca="1">IF(AND($G2567,NOT(ISTEXT($G2566)),ISNUMBER(Poczatek),ISNUMBER(Koniec_Projekt)),IFERROR(IF(LataProjekcji=$F2568,IF(AND($G2568=$G2569,$F2568=$F2569),ROUND($D2567-SUM($K2569:Z2569),0),ROUND(AA2567*$E2568,0)),IF(LataProjekcji&gt;$F2568,0,ROUND(AA2567*$E2568,0))),0),0)</f>
        <v>0</v>
      </c>
      <c r="AB2569" s="5">
        <f ca="1">IF(AND($G2567,NOT(ISTEXT($G2566)),ISNUMBER(Poczatek),ISNUMBER(Koniec_Projekt)),IFERROR(IF(LataProjekcji=$F2568,IF(AND($G2568=$G2569,$F2568=$F2569),ROUND($D2567-SUM($K2569:AA2569),0),ROUND(AB2567*$E2568,0)),IF(LataProjekcji&gt;$F2568,0,ROUND(AB2567*$E2568,0))),0),0)</f>
        <v>0</v>
      </c>
      <c r="AC2569" s="5">
        <f ca="1">IF(AND($G2567,NOT(ISTEXT($G2566)),ISNUMBER(Poczatek),ISNUMBER(Koniec_Projekt)),IFERROR(IF(LataProjekcji=$F2568,IF(AND($G2568=$G2569,$F2568=$F2569),ROUND($D2567-SUM($K2569:AB2569),0),ROUND(AC2567*$E2568,0)),IF(LataProjekcji&gt;$F2568,0,ROUND(AC2567*$E2568,0))),0),0)</f>
        <v>0</v>
      </c>
      <c r="AD2569" s="5">
        <f ca="1">IF(AND($G2567,NOT(ISTEXT($G2566)),ISNUMBER(Poczatek),ISNUMBER(Koniec_Projekt)),IFERROR(IF(LataProjekcji=$F2568,IF(AND($G2568=$G2569,$F2568=$F2569),ROUND($D2567-SUM($K2569:AC2569),0),ROUND(AD2567*$E2568,0)),IF(LataProjekcji&gt;$F2568,0,ROUND(AD2567*$E2568,0))),0),0)</f>
        <v>0</v>
      </c>
      <c r="AE2569" s="5">
        <f ca="1">IF(AND($G2567,NOT(ISTEXT($G2566)),ISNUMBER(Poczatek),ISNUMBER(Koniec_Projekt)),IFERROR(IF(LataProjekcji=$F2568,IF(AND($G2568=$G2569,$F2568=$F2569),ROUND($D2567-SUM($K2569:AD2569),0),ROUND(AE2567*$E2568,0)),IF(LataProjekcji&gt;$F2568,0,ROUND(AE2567*$E2568,0))),0),0)</f>
        <v>0</v>
      </c>
    </row>
    <row r="2570" spans="2:31" ht="12.5" hidden="1" thickBot="1">
      <c r="B2570" s="527" t="s">
        <v>865</v>
      </c>
      <c r="C2570" s="528"/>
      <c r="D2570" s="529">
        <f ca="1">IF(D2567&gt;10,ROUND((D2569-1)*E2568,0),E2568)</f>
        <v>0</v>
      </c>
      <c r="E2570" s="529">
        <f ca="1">D2567-D2570</f>
        <v>0</v>
      </c>
      <c r="F2570" s="528"/>
      <c r="G2570" s="669">
        <f ca="1">OFFSET($C$269,$D2565,0)</f>
        <v>0</v>
      </c>
      <c r="H2570" s="528"/>
      <c r="I2570" s="528"/>
      <c r="J2570" s="528"/>
      <c r="K2570" s="528"/>
      <c r="L2570" s="528"/>
      <c r="M2570" s="528"/>
      <c r="N2570" s="528"/>
      <c r="O2570" s="528"/>
      <c r="P2570" s="528"/>
      <c r="Q2570" s="528"/>
      <c r="R2570" s="528"/>
      <c r="S2570" s="528"/>
      <c r="T2570" s="528"/>
      <c r="U2570" s="528"/>
      <c r="V2570" s="528"/>
      <c r="W2570" s="528"/>
      <c r="X2570" s="528"/>
      <c r="Y2570" s="528"/>
      <c r="Z2570" s="528"/>
      <c r="AA2570" s="528"/>
      <c r="AB2570" s="528"/>
      <c r="AC2570" s="528"/>
      <c r="AD2570" s="528"/>
      <c r="AE2570" s="528"/>
    </row>
    <row r="2571" spans="2:31" ht="12.5" hidden="1" thickTop="1">
      <c r="C2571" s="251"/>
      <c r="D2571" s="454"/>
      <c r="E2571" s="454"/>
      <c r="F2571" s="454"/>
      <c r="G2571" s="454"/>
    </row>
    <row r="2572" spans="2:31" ht="12.5" hidden="1" thickBot="1">
      <c r="B2572" s="530" t="str">
        <f ca="1">"nazwa ST: "&amp;B1383</f>
        <v>nazwa ST: 0</v>
      </c>
      <c r="C2572" s="530"/>
      <c r="D2572" s="531">
        <f>D1383</f>
        <v>7</v>
      </c>
      <c r="E2572" s="530"/>
      <c r="F2572" s="530"/>
      <c r="G2572" s="530"/>
      <c r="H2572" s="530"/>
      <c r="I2572" s="530"/>
      <c r="J2572" s="530"/>
      <c r="K2572" s="539" t="str">
        <f t="shared" ref="K2572:AE2572" si="3165">LataProjekcji</f>
        <v>Uzupełnij dane</v>
      </c>
      <c r="L2572" s="539" t="str">
        <f t="shared" si="3165"/>
        <v/>
      </c>
      <c r="M2572" s="539" t="str">
        <f t="shared" si="3165"/>
        <v/>
      </c>
      <c r="N2572" s="539" t="str">
        <f t="shared" si="3165"/>
        <v/>
      </c>
      <c r="O2572" s="539" t="str">
        <f t="shared" si="3165"/>
        <v/>
      </c>
      <c r="P2572" s="539" t="str">
        <f t="shared" si="3165"/>
        <v/>
      </c>
      <c r="Q2572" s="539" t="str">
        <f t="shared" si="3165"/>
        <v/>
      </c>
      <c r="R2572" s="539" t="str">
        <f t="shared" si="3165"/>
        <v/>
      </c>
      <c r="S2572" s="539" t="str">
        <f t="shared" si="3165"/>
        <v/>
      </c>
      <c r="T2572" s="539" t="str">
        <f t="shared" si="3165"/>
        <v/>
      </c>
      <c r="U2572" s="539" t="str">
        <f t="shared" si="3165"/>
        <v/>
      </c>
      <c r="V2572" s="539" t="str">
        <f t="shared" si="3165"/>
        <v/>
      </c>
      <c r="W2572" s="539" t="str">
        <f t="shared" si="3165"/>
        <v/>
      </c>
      <c r="X2572" s="539" t="str">
        <f t="shared" si="3165"/>
        <v/>
      </c>
      <c r="Y2572" s="539" t="str">
        <f t="shared" si="3165"/>
        <v/>
      </c>
      <c r="Z2572" s="539" t="str">
        <f t="shared" si="3165"/>
        <v/>
      </c>
      <c r="AA2572" s="539" t="str">
        <f t="shared" si="3165"/>
        <v/>
      </c>
      <c r="AB2572" s="539" t="str">
        <f t="shared" si="3165"/>
        <v/>
      </c>
      <c r="AC2572" s="539" t="str">
        <f t="shared" si="3165"/>
        <v/>
      </c>
      <c r="AD2572" s="539" t="str">
        <f t="shared" si="3165"/>
        <v/>
      </c>
      <c r="AE2572" s="539" t="str">
        <f t="shared" si="3165"/>
        <v/>
      </c>
    </row>
    <row r="2573" spans="2:31" hidden="1">
      <c r="B2573" s="526" t="s">
        <v>752</v>
      </c>
      <c r="D2573" s="1">
        <f ca="1">D1384</f>
        <v>1900</v>
      </c>
      <c r="E2573" s="1">
        <f ca="1">E1384</f>
        <v>1</v>
      </c>
      <c r="F2573" s="1">
        <f ca="1">IF(D2574&gt;10,F1384,1)</f>
        <v>1</v>
      </c>
      <c r="G2573" s="525" t="str">
        <f ca="1">IF(ISBLANK(OFFSET($E$269,$D2572,0)),"brak daty",IF(D2574&gt;10,EDATE(OFFSET($E$269,$D2572,0),D2576),DATE(D2573,E2573,1)))</f>
        <v>brak daty</v>
      </c>
      <c r="H2573" s="538" t="b">
        <f ca="1">SUM(K2573:AE2573)=D2576</f>
        <v>1</v>
      </c>
      <c r="I2573" s="1" t="s">
        <v>749</v>
      </c>
      <c r="K2573" s="5">
        <f ca="1">IF(AND($G2574,NOT(ISTEXT($G2573)),ISNUMBER(Poczatek),ISNUMBER(Koniec_Projekt)),IFERROR(IF($D2573=LataProjekcji,$F2573,IF($D2573&lt;LataProjekcji,IF((SUM(K2573)+12)&lt;$D2576,12,$D2576-SUM(K2573)),0)),0),0)</f>
        <v>0</v>
      </c>
      <c r="L2573" s="5">
        <f ca="1">IF(AND($G2574,NOT(ISTEXT($G2573)),ISNUMBER(Poczatek),ISNUMBER(Koniec_Projekt)),IFERROR(IF($D2573=LataProjekcji,$F2573,IF($D2573&lt;LataProjekcji,IF((SUM($K2573:K2573)+12)&lt;$D2576,12,$D2576-SUM($K2573:K2573)),0)),0),0)</f>
        <v>0</v>
      </c>
      <c r="M2573" s="5">
        <f ca="1">IF(AND($G2574,NOT(ISTEXT($G2573)),ISNUMBER(Poczatek),ISNUMBER(Koniec_Projekt)),IFERROR(IF($D2573=LataProjekcji,$F2573,IF($D2573&lt;LataProjekcji,IF((SUM($K2573:L2573)+12)&lt;$D2576,12,$D2576-SUM($K2573:L2573)),0)),0),0)</f>
        <v>0</v>
      </c>
      <c r="N2573" s="5">
        <f ca="1">IF(AND($G2574,NOT(ISTEXT($G2573)),ISNUMBER(Poczatek),ISNUMBER(Koniec_Projekt)),IFERROR(IF($D2573=LataProjekcji,$F2573,IF($D2573&lt;LataProjekcji,IF((SUM($K2573:M2573)+12)&lt;$D2576,12,$D2576-SUM($K2573:M2573)),0)),0),0)</f>
        <v>0</v>
      </c>
      <c r="O2573" s="5">
        <f ca="1">IF(AND($G2574,NOT(ISTEXT($G2573)),ISNUMBER(Poczatek),ISNUMBER(Koniec_Projekt)),IFERROR(IF($D2573=LataProjekcji,$F2573,IF($D2573&lt;LataProjekcji,IF((SUM($K2573:N2573)+12)&lt;$D2576,12,$D2576-SUM($K2573:N2573)),0)),0),0)</f>
        <v>0</v>
      </c>
      <c r="P2573" s="5">
        <f ca="1">IF(AND($G2574,NOT(ISTEXT($G2573)),ISNUMBER(Poczatek),ISNUMBER(Koniec_Projekt)),IFERROR(IF($D2573=LataProjekcji,$F2573,IF($D2573&lt;LataProjekcji,IF((SUM($K2573:O2573)+12)&lt;$D2576,12,$D2576-SUM($K2573:O2573)),0)),0),0)</f>
        <v>0</v>
      </c>
      <c r="Q2573" s="5">
        <f ca="1">IF(AND($G2574,NOT(ISTEXT($G2573)),ISNUMBER(Poczatek),ISNUMBER(Koniec_Projekt)),IFERROR(IF($D2573=LataProjekcji,$F2573,IF($D2573&lt;LataProjekcji,IF((SUM($K2573:P2573)+12)&lt;$D2576,12,$D2576-SUM($K2573:P2573)),0)),0),0)</f>
        <v>0</v>
      </c>
      <c r="R2573" s="5">
        <f ca="1">IF(AND($G2574,NOT(ISTEXT($G2573)),ISNUMBER(Poczatek),ISNUMBER(Koniec_Projekt)),IFERROR(IF($D2573=LataProjekcji,$F2573,IF($D2573&lt;LataProjekcji,IF((SUM($K2573:Q2573)+12)&lt;$D2576,12,$D2576-SUM($K2573:Q2573)),0)),0),0)</f>
        <v>0</v>
      </c>
      <c r="S2573" s="5">
        <f ca="1">IF(AND($G2574,NOT(ISTEXT($G2573)),ISNUMBER(Poczatek),ISNUMBER(Koniec_Projekt)),IFERROR(IF($D2573=LataProjekcji,$F2573,IF($D2573&lt;LataProjekcji,IF((SUM($K2573:R2573)+12)&lt;$D2576,12,$D2576-SUM($K2573:R2573)),0)),0),0)</f>
        <v>0</v>
      </c>
      <c r="T2573" s="5">
        <f ca="1">IF(AND($G2574,NOT(ISTEXT($G2573)),ISNUMBER(Poczatek),ISNUMBER(Koniec_Projekt)),IFERROR(IF($D2573=LataProjekcji,$F2573,IF($D2573&lt;LataProjekcji,IF((SUM($K2573:S2573)+12)&lt;$D2576,12,$D2576-SUM($K2573:S2573)),0)),0),0)</f>
        <v>0</v>
      </c>
      <c r="U2573" s="5">
        <f ca="1">IF(AND($G2574,NOT(ISTEXT($G2573)),ISNUMBER(Poczatek),ISNUMBER(Koniec_Projekt)),IFERROR(IF($D2573=LataProjekcji,$F2573,IF($D2573&lt;LataProjekcji,IF((SUM($K2573:T2573)+12)&lt;$D2576,12,$D2576-SUM($K2573:T2573)),0)),0),0)</f>
        <v>0</v>
      </c>
      <c r="V2573" s="5">
        <f ca="1">IF(AND($G2574,NOT(ISTEXT($G2573)),ISNUMBER(Poczatek),ISNUMBER(Koniec_Projekt)),IFERROR(IF($D2573=LataProjekcji,$F2573,IF($D2573&lt;LataProjekcji,IF((SUM($K2573:U2573)+12)&lt;$D2576,12,$D2576-SUM($K2573:U2573)),0)),0),0)</f>
        <v>0</v>
      </c>
      <c r="W2573" s="5">
        <f ca="1">IF(AND($G2574,NOT(ISTEXT($G2573)),ISNUMBER(Poczatek),ISNUMBER(Koniec_Projekt)),IFERROR(IF($D2573=LataProjekcji,$F2573,IF($D2573&lt;LataProjekcji,IF((SUM($K2573:V2573)+12)&lt;$D2576,12,$D2576-SUM($K2573:V2573)),0)),0),0)</f>
        <v>0</v>
      </c>
      <c r="X2573" s="5">
        <f ca="1">IF(AND($G2574,NOT(ISTEXT($G2573)),ISNUMBER(Poczatek),ISNUMBER(Koniec_Projekt)),IFERROR(IF($D2573=LataProjekcji,$F2573,IF($D2573&lt;LataProjekcji,IF((SUM($K2573:W2573)+12)&lt;$D2576,12,$D2576-SUM($K2573:W2573)),0)),0),0)</f>
        <v>0</v>
      </c>
      <c r="Y2573" s="5">
        <f ca="1">IF(AND($G2574,NOT(ISTEXT($G2573)),ISNUMBER(Poczatek),ISNUMBER(Koniec_Projekt)),IFERROR(IF($D2573=LataProjekcji,$F2573,IF($D2573&lt;LataProjekcji,IF((SUM($K2573:X2573)+12)&lt;$D2576,12,$D2576-SUM($K2573:X2573)),0)),0),0)</f>
        <v>0</v>
      </c>
      <c r="Z2573" s="5">
        <f ca="1">IF(AND($G2574,NOT(ISTEXT($G2573)),ISNUMBER(Poczatek),ISNUMBER(Koniec_Projekt)),IFERROR(IF($D2573=LataProjekcji,$F2573,IF($D2573&lt;LataProjekcji,IF((SUM($K2573:Y2573)+12)&lt;$D2576,12,$D2576-SUM($K2573:Y2573)),0)),0),0)</f>
        <v>0</v>
      </c>
      <c r="AA2573" s="5">
        <f ca="1">IF(AND($G2574,NOT(ISTEXT($G2573)),ISNUMBER(Poczatek),ISNUMBER(Koniec_Projekt)),IFERROR(IF($D2573=LataProjekcji,$F2573,IF($D2573&lt;LataProjekcji,IF((SUM($K2573:Z2573)+12)&lt;$D2576,12,$D2576-SUM($K2573:Z2573)),0)),0),0)</f>
        <v>0</v>
      </c>
      <c r="AB2573" s="5">
        <f ca="1">IF(AND($G2574,NOT(ISTEXT($G2573)),ISNUMBER(Poczatek),ISNUMBER(Koniec_Projekt)),IFERROR(IF($D2573=LataProjekcji,$F2573,IF($D2573&lt;LataProjekcji,IF((SUM($K2573:AA2573)+12)&lt;$D2576,12,$D2576-SUM($K2573:AA2573)),0)),0),0)</f>
        <v>0</v>
      </c>
      <c r="AC2573" s="5">
        <f ca="1">IF(AND($G2574,NOT(ISTEXT($G2573)),ISNUMBER(Poczatek),ISNUMBER(Koniec_Projekt)),IFERROR(IF($D2573=LataProjekcji,$F2573,IF($D2573&lt;LataProjekcji,IF((SUM($K2573:AB2573)+12)&lt;$D2576,12,$D2576-SUM($K2573:AB2573)),0)),0),0)</f>
        <v>0</v>
      </c>
      <c r="AD2573" s="5">
        <f ca="1">IF(AND($G2574,NOT(ISTEXT($G2573)),ISNUMBER(Poczatek),ISNUMBER(Koniec_Projekt)),IFERROR(IF($D2573=LataProjekcji,$F2573,IF($D2573&lt;LataProjekcji,IF((SUM($K2573:AC2573)+12)&lt;$D2576,12,$D2576-SUM($K2573:AC2573)),0)),0),0)</f>
        <v>0</v>
      </c>
      <c r="AE2573" s="5">
        <f ca="1">IF(AND($G2574,NOT(ISTEXT($G2573)),ISNUMBER(Poczatek),ISNUMBER(Koniec_Projekt)),IFERROR(IF($D2573=LataProjekcji,$F2573,IF($D2573&lt;LataProjekcji,IF((SUM($K2573:AD2573)+12)&lt;$D2576,12,$D2576-SUM($K2573:AD2573)),0)),0),0)</f>
        <v>0</v>
      </c>
    </row>
    <row r="2574" spans="2:31" hidden="1">
      <c r="B2574" s="526" t="s">
        <v>754</v>
      </c>
      <c r="D2574" s="5">
        <f ca="1">D1385</f>
        <v>0</v>
      </c>
      <c r="E2574" s="454">
        <f ca="1">E1385</f>
        <v>0</v>
      </c>
      <c r="F2574" s="454">
        <f ca="1">F1385</f>
        <v>0</v>
      </c>
      <c r="G2574" s="258" t="b">
        <f ca="1">NOT(ISBLANK(OFFSET($C$269,$D2572,0)))</f>
        <v>0</v>
      </c>
      <c r="H2574" s="538" t="b">
        <f ca="1">SUM(K2574:AE2574)=E2576</f>
        <v>1</v>
      </c>
      <c r="I2574" s="1" t="s">
        <v>750</v>
      </c>
      <c r="K2574" s="537">
        <f ca="1">IF(AND($G2574,NOT(ISTEXT($G2573)),ISNUMBER(Poczatek),ISNUMBER(Koniec_Projekt)),IFERROR(IF($D2573=LataProjekcji,IF($F2573&gt;$E2576,$E2576,$F2573),IF($D2576&gt;=$E2576,(IF($D2573&lt;LataProjekcji,IF((SUM(J2574:$K2574)+12)&lt;$E2576,12,$E2576-SUM(J2574:$K2574)),0)),(IF($D2573&lt;LataProjekcji,IF((SUM(J2574:$K2574)+12)&lt;$D2576,12,$D2576-SUM(J2574:$K2574)),0)))),0),0)</f>
        <v>0</v>
      </c>
      <c r="L2574" s="537">
        <f ca="1">IF(AND($G2574,NOT(ISTEXT($G2573)),ISNUMBER(Poczatek),ISNUMBER(Koniec_Projekt)),IFERROR(IF($D2573=LataProjekcji,IF($F2573&gt;$E2576,$E2576,$F2573),IF($D2576&gt;=$E2576,(IF($D2573&lt;LataProjekcji,IF((SUM($K2574:K2574)+12)&lt;$E2576,12,$E2576-SUM($K2574:K2574)),0)),(IF($D2573&lt;LataProjekcji,IF((SUM($K2574:K2574)+12)&lt;$D2576,12,$D2576-SUM($K2574:K2574)),0)))),0),0)</f>
        <v>0</v>
      </c>
      <c r="M2574" s="537">
        <f ca="1">IF(AND($G2574,NOT(ISTEXT($G2573)),ISNUMBER(Poczatek),ISNUMBER(Koniec_Projekt)),IFERROR(IF($D2573=LataProjekcji,IF($F2573&gt;$E2576,$E2576,$F2573),IF($D2576&gt;=$E2576,(IF($D2573&lt;LataProjekcji,IF((SUM($K2574:L2574)+12)&lt;$E2576,12,$E2576-SUM($K2574:L2574)),0)),(IF($D2573&lt;LataProjekcji,IF((SUM($K2574:L2574)+12)&lt;$D2576,12,$D2576-SUM($K2574:L2574)),0)))),0),0)</f>
        <v>0</v>
      </c>
      <c r="N2574" s="537">
        <f ca="1">IF(AND($G2574,NOT(ISTEXT($G2573)),ISNUMBER(Poczatek),ISNUMBER(Koniec_Projekt)),IFERROR(IF($D2573=LataProjekcji,IF($F2573&gt;$E2576,$E2576,$F2573),IF($D2576&gt;=$E2576,(IF($D2573&lt;LataProjekcji,IF((SUM($K2574:M2574)+12)&lt;$E2576,12,$E2576-SUM($K2574:M2574)),0)),(IF($D2573&lt;LataProjekcji,IF((SUM($K2574:M2574)+12)&lt;$D2576,12,$D2576-SUM($K2574:M2574)),0)))),0),0)</f>
        <v>0</v>
      </c>
      <c r="O2574" s="537">
        <f ca="1">IF(AND($G2574,NOT(ISTEXT($G2573)),ISNUMBER(Poczatek),ISNUMBER(Koniec_Projekt)),IFERROR(IF($D2573=LataProjekcji,IF($F2573&gt;$E2576,$E2576,$F2573),IF($D2576&gt;=$E2576,(IF($D2573&lt;LataProjekcji,IF((SUM($K2574:N2574)+12)&lt;$E2576,12,$E2576-SUM($K2574:N2574)),0)),(IF($D2573&lt;LataProjekcji,IF((SUM($K2574:N2574)+12)&lt;$D2576,12,$D2576-SUM($K2574:N2574)),0)))),0),0)</f>
        <v>0</v>
      </c>
      <c r="P2574" s="537">
        <f ca="1">IF(AND($G2574,NOT(ISTEXT($G2573)),ISNUMBER(Poczatek),ISNUMBER(Koniec_Projekt)),IFERROR(IF($D2573=LataProjekcji,IF($F2573&gt;$E2576,$E2576,$F2573),IF($D2576&gt;=$E2576,(IF($D2573&lt;LataProjekcji,IF((SUM($K2574:O2574)+12)&lt;$E2576,12,$E2576-SUM($K2574:O2574)),0)),(IF($D2573&lt;LataProjekcji,IF((SUM($K2574:O2574)+12)&lt;$D2576,12,$D2576-SUM($K2574:O2574)),0)))),0),0)</f>
        <v>0</v>
      </c>
      <c r="Q2574" s="537">
        <f ca="1">IF(AND($G2574,NOT(ISTEXT($G2573)),ISNUMBER(Poczatek),ISNUMBER(Koniec_Projekt)),IFERROR(IF($D2573=LataProjekcji,IF($F2573&gt;$E2576,$E2576,$F2573),IF($D2576&gt;=$E2576,(IF($D2573&lt;LataProjekcji,IF((SUM($K2574:P2574)+12)&lt;$E2576,12,$E2576-SUM($K2574:P2574)),0)),(IF($D2573&lt;LataProjekcji,IF((SUM($K2574:P2574)+12)&lt;$D2576,12,$D2576-SUM($K2574:P2574)),0)))),0),0)</f>
        <v>0</v>
      </c>
      <c r="R2574" s="537">
        <f ca="1">IF(AND($G2574,NOT(ISTEXT($G2573)),ISNUMBER(Poczatek),ISNUMBER(Koniec_Projekt)),IFERROR(IF($D2573=LataProjekcji,IF($F2573&gt;$E2576,$E2576,$F2573),IF($D2576&gt;=$E2576,(IF($D2573&lt;LataProjekcji,IF((SUM($K2574:Q2574)+12)&lt;$E2576,12,$E2576-SUM($K2574:Q2574)),0)),(IF($D2573&lt;LataProjekcji,IF((SUM($K2574:Q2574)+12)&lt;$D2576,12,$D2576-SUM($K2574:Q2574)),0)))),0),0)</f>
        <v>0</v>
      </c>
      <c r="S2574" s="537">
        <f ca="1">IF(AND($G2574,NOT(ISTEXT($G2573)),ISNUMBER(Poczatek),ISNUMBER(Koniec_Projekt)),IFERROR(IF($D2573=LataProjekcji,IF($F2573&gt;$E2576,$E2576,$F2573),IF($D2576&gt;=$E2576,(IF($D2573&lt;LataProjekcji,IF((SUM($K2574:R2574)+12)&lt;$E2576,12,$E2576-SUM($K2574:R2574)),0)),(IF($D2573&lt;LataProjekcji,IF((SUM($K2574:R2574)+12)&lt;$D2576,12,$D2576-SUM($K2574:R2574)),0)))),0),0)</f>
        <v>0</v>
      </c>
      <c r="T2574" s="537">
        <f ca="1">IF(AND($G2574,NOT(ISTEXT($G2573)),ISNUMBER(Poczatek),ISNUMBER(Koniec_Projekt)),IFERROR(IF($D2573=LataProjekcji,IF($F2573&gt;$E2576,$E2576,$F2573),IF($D2576&gt;=$E2576,(IF($D2573&lt;LataProjekcji,IF((SUM($K2574:S2574)+12)&lt;$E2576,12,$E2576-SUM($K2574:S2574)),0)),(IF($D2573&lt;LataProjekcji,IF((SUM($K2574:S2574)+12)&lt;$D2576,12,$D2576-SUM($K2574:S2574)),0)))),0),0)</f>
        <v>0</v>
      </c>
      <c r="U2574" s="537">
        <f ca="1">IF(AND($G2574,NOT(ISTEXT($G2573)),ISNUMBER(Poczatek),ISNUMBER(Koniec_Projekt)),IFERROR(IF($D2573=LataProjekcji,IF($F2573&gt;$E2576,$E2576,$F2573),IF($D2576&gt;=$E2576,(IF($D2573&lt;LataProjekcji,IF((SUM($K2574:T2574)+12)&lt;$E2576,12,$E2576-SUM($K2574:T2574)),0)),(IF($D2573&lt;LataProjekcji,IF((SUM($K2574:T2574)+12)&lt;$D2576,12,$D2576-SUM($K2574:T2574)),0)))),0),0)</f>
        <v>0</v>
      </c>
      <c r="V2574" s="537">
        <f ca="1">IF(AND($G2574,NOT(ISTEXT($G2573)),ISNUMBER(Poczatek),ISNUMBER(Koniec_Projekt)),IFERROR(IF($D2573=LataProjekcji,IF($F2573&gt;$E2576,$E2576,$F2573),IF($D2576&gt;=$E2576,(IF($D2573&lt;LataProjekcji,IF((SUM($K2574:U2574)+12)&lt;$E2576,12,$E2576-SUM($K2574:U2574)),0)),(IF($D2573&lt;LataProjekcji,IF((SUM($K2574:U2574)+12)&lt;$D2576,12,$D2576-SUM($K2574:U2574)),0)))),0),0)</f>
        <v>0</v>
      </c>
      <c r="W2574" s="537">
        <f ca="1">IF(AND($G2574,NOT(ISTEXT($G2573)),ISNUMBER(Poczatek),ISNUMBER(Koniec_Projekt)),IFERROR(IF($D2573=LataProjekcji,IF($F2573&gt;$E2576,$E2576,$F2573),IF($D2576&gt;=$E2576,(IF($D2573&lt;LataProjekcji,IF((SUM($K2574:V2574)+12)&lt;$E2576,12,$E2576-SUM($K2574:V2574)),0)),(IF($D2573&lt;LataProjekcji,IF((SUM($K2574:V2574)+12)&lt;$D2576,12,$D2576-SUM($K2574:V2574)),0)))),0),0)</f>
        <v>0</v>
      </c>
      <c r="X2574" s="537">
        <f ca="1">IF(AND($G2574,NOT(ISTEXT($G2573)),ISNUMBER(Poczatek),ISNUMBER(Koniec_Projekt)),IFERROR(IF($D2573=LataProjekcji,IF($F2573&gt;$E2576,$E2576,$F2573),IF($D2576&gt;=$E2576,(IF($D2573&lt;LataProjekcji,IF((SUM($K2574:W2574)+12)&lt;$E2576,12,$E2576-SUM($K2574:W2574)),0)),(IF($D2573&lt;LataProjekcji,IF((SUM($K2574:W2574)+12)&lt;$D2576,12,$D2576-SUM($K2574:W2574)),0)))),0),0)</f>
        <v>0</v>
      </c>
      <c r="Y2574" s="537">
        <f ca="1">IF(AND($G2574,NOT(ISTEXT($G2573)),ISNUMBER(Poczatek),ISNUMBER(Koniec_Projekt)),IFERROR(IF($D2573=LataProjekcji,IF($F2573&gt;$E2576,$E2576,$F2573),IF($D2576&gt;=$E2576,(IF($D2573&lt;LataProjekcji,IF((SUM($K2574:X2574)+12)&lt;$E2576,12,$E2576-SUM($K2574:X2574)),0)),(IF($D2573&lt;LataProjekcji,IF((SUM($K2574:X2574)+12)&lt;$D2576,12,$D2576-SUM($K2574:X2574)),0)))),0),0)</f>
        <v>0</v>
      </c>
      <c r="Z2574" s="537">
        <f ca="1">IF(AND($G2574,NOT(ISTEXT($G2573)),ISNUMBER(Poczatek),ISNUMBER(Koniec_Projekt)),IFERROR(IF($D2573=LataProjekcji,IF($F2573&gt;$E2576,$E2576,$F2573),IF($D2576&gt;=$E2576,(IF($D2573&lt;LataProjekcji,IF((SUM($K2574:Y2574)+12)&lt;$E2576,12,$E2576-SUM($K2574:Y2574)),0)),(IF($D2573&lt;LataProjekcji,IF((SUM($K2574:Y2574)+12)&lt;$D2576,12,$D2576-SUM($K2574:Y2574)),0)))),0),0)</f>
        <v>0</v>
      </c>
      <c r="AA2574" s="537">
        <f ca="1">IF(AND($G2574,NOT(ISTEXT($G2573)),ISNUMBER(Poczatek),ISNUMBER(Koniec_Projekt)),IFERROR(IF($D2573=LataProjekcji,IF($F2573&gt;$E2576,$E2576,$F2573),IF($D2576&gt;=$E2576,(IF($D2573&lt;LataProjekcji,IF((SUM($K2574:Z2574)+12)&lt;$E2576,12,$E2576-SUM($K2574:Z2574)),0)),(IF($D2573&lt;LataProjekcji,IF((SUM($K2574:Z2574)+12)&lt;$D2576,12,$D2576-SUM($K2574:Z2574)),0)))),0),0)</f>
        <v>0</v>
      </c>
      <c r="AB2574" s="537">
        <f ca="1">IF(AND($G2574,NOT(ISTEXT($G2573)),ISNUMBER(Poczatek),ISNUMBER(Koniec_Projekt)),IFERROR(IF($D2573=LataProjekcji,IF($F2573&gt;$E2576,$E2576,$F2573),IF($D2576&gt;=$E2576,(IF($D2573&lt;LataProjekcji,IF((SUM($K2574:AA2574)+12)&lt;$E2576,12,$E2576-SUM($K2574:AA2574)),0)),(IF($D2573&lt;LataProjekcji,IF((SUM($K2574:AA2574)+12)&lt;$D2576,12,$D2576-SUM($K2574:AA2574)),0)))),0),0)</f>
        <v>0</v>
      </c>
      <c r="AC2574" s="537">
        <f ca="1">IF(AND($G2574,NOT(ISTEXT($G2573)),ISNUMBER(Poczatek),ISNUMBER(Koniec_Projekt)),IFERROR(IF($D2573=LataProjekcji,IF($F2573&gt;$E2576,$E2576,$F2573),IF($D2576&gt;=$E2576,(IF($D2573&lt;LataProjekcji,IF((SUM($K2574:AB2574)+12)&lt;$E2576,12,$E2576-SUM($K2574:AB2574)),0)),(IF($D2573&lt;LataProjekcji,IF((SUM($K2574:AB2574)+12)&lt;$D2576,12,$D2576-SUM($K2574:AB2574)),0)))),0),0)</f>
        <v>0</v>
      </c>
      <c r="AD2574" s="537">
        <f ca="1">IF(AND($G2574,NOT(ISTEXT($G2573)),ISNUMBER(Poczatek),ISNUMBER(Koniec_Projekt)),IFERROR(IF($D2573=LataProjekcji,IF($F2573&gt;$E2576,$E2576,$F2573),IF($D2576&gt;=$E2576,(IF($D2573&lt;LataProjekcji,IF((SUM($K2574:AC2574)+12)&lt;$E2576,12,$E2576-SUM($K2574:AC2574)),0)),(IF($D2573&lt;LataProjekcji,IF((SUM($K2574:AC2574)+12)&lt;$D2576,12,$D2576-SUM($K2574:AC2574)),0)))),0),0)</f>
        <v>0</v>
      </c>
      <c r="AE2574" s="537">
        <f ca="1">IF(AND($G2574,NOT(ISTEXT($G2573)),ISNUMBER(Poczatek),ISNUMBER(Koniec_Projekt)),IFERROR(IF($D2573=LataProjekcji,IF($F2573&gt;$E2576,$E2576,$F2573),IF($D2576&gt;=$E2576,(IF($D2573&lt;LataProjekcji,IF((SUM($K2574:AD2574)+12)&lt;$E2576,12,$E2576-SUM($K2574:AD2574)),0)),(IF($D2573&lt;LataProjekcji,IF((SUM($K2574:AD2574)+12)&lt;$D2576,12,$D2576-SUM($K2574:AD2574)),0)))),0),0)</f>
        <v>0</v>
      </c>
    </row>
    <row r="2575" spans="2:31" hidden="1">
      <c r="B2575" s="526" t="s">
        <v>753</v>
      </c>
      <c r="D2575" s="454">
        <f ca="1">D1386</f>
        <v>0</v>
      </c>
      <c r="E2575" s="454">
        <f ca="1">IF(D2574&gt;10,ROUND(D2575/12,2),D2575)</f>
        <v>0</v>
      </c>
      <c r="F2575" s="524">
        <f>Koniec_Projekt</f>
        <v>0</v>
      </c>
      <c r="G2575" s="329">
        <f>Miesiac_Koniec_Projekt</f>
        <v>0</v>
      </c>
      <c r="H2575" s="538" t="b">
        <f ca="1">SUM(K2575:AE2575)=D2574</f>
        <v>1</v>
      </c>
      <c r="I2575" s="1" t="s">
        <v>713</v>
      </c>
      <c r="K2575" s="256">
        <f ca="1">IF(AND($G2574,NOT(ISTEXT($G2573)),ISNUMBER(Poczatek),ISNUMBER(Koniec_Projekt)),IFERROR(IF(LataProjekcji=$F2576,ROUND($D2574,0),ROUND(K2573*$E2575,0)),0),0)</f>
        <v>0</v>
      </c>
      <c r="L2575" s="5">
        <f ca="1">IF(AND($G2574,NOT(ISTEXT($G2573)),ISNUMBER(Poczatek),ISNUMBER(Koniec_Projekt)),IFERROR(IF(LataProjekcji=$F2576,ROUND($D2574-SUM(K2575:$K2575),0),ROUND(L2573*$E2575,0)),0),0)</f>
        <v>0</v>
      </c>
      <c r="M2575" s="5">
        <f ca="1">IF(AND($G2574,NOT(ISTEXT($G2573)),ISNUMBER(Poczatek),ISNUMBER(Koniec_Projekt)),IFERROR(IF(LataProjekcji=$F2576,ROUND($D2574-SUM($K2575:L2575),0),ROUND(M2573*$E2575,0)),0),0)</f>
        <v>0</v>
      </c>
      <c r="N2575" s="5">
        <f ca="1">IF(AND($G2574,NOT(ISTEXT($G2573)),ISNUMBER(Poczatek),ISNUMBER(Koniec_Projekt)),IFERROR(IF(LataProjekcji=$F2576,ROUND($D2574-SUM($K2575:M2575),0),ROUND(N2573*$E2575,0)),0),0)</f>
        <v>0</v>
      </c>
      <c r="O2575" s="5">
        <f ca="1">IF(AND($G2574,NOT(ISTEXT($G2573)),ISNUMBER(Poczatek),ISNUMBER(Koniec_Projekt)),IFERROR(IF(LataProjekcji=$F2576,ROUND($D2574-SUM($K2575:N2575),0),ROUND(O2573*$E2575,0)),0),0)</f>
        <v>0</v>
      </c>
      <c r="P2575" s="5">
        <f ca="1">IF(AND($G2574,NOT(ISTEXT($G2573)),ISNUMBER(Poczatek),ISNUMBER(Koniec_Projekt)),IFERROR(IF(LataProjekcji=$F2576,ROUND($D2574-SUM($K2575:O2575),0),ROUND(P2573*$E2575,0)),0),0)</f>
        <v>0</v>
      </c>
      <c r="Q2575" s="5">
        <f ca="1">IF(AND($G2574,NOT(ISTEXT($G2573)),ISNUMBER(Poczatek),ISNUMBER(Koniec_Projekt)),IFERROR(IF(LataProjekcji=$F2576,ROUND($D2574-SUM($K2575:P2575),0),ROUND(Q2573*$E2575,0)),0),0)</f>
        <v>0</v>
      </c>
      <c r="R2575" s="5">
        <f ca="1">IF(AND($G2574,NOT(ISTEXT($G2573)),ISNUMBER(Poczatek),ISNUMBER(Koniec_Projekt)),IFERROR(IF(LataProjekcji=$F2576,ROUND($D2574-SUM($K2575:Q2575),0),ROUND(R2573*$E2575,0)),0),0)</f>
        <v>0</v>
      </c>
      <c r="S2575" s="5">
        <f ca="1">IF(AND($G2574,NOT(ISTEXT($G2573)),ISNUMBER(Poczatek),ISNUMBER(Koniec_Projekt)),IFERROR(IF(LataProjekcji=$F2576,ROUND($D2574-SUM($K2575:R2575),0),ROUND(S2573*$E2575,0)),0),0)</f>
        <v>0</v>
      </c>
      <c r="T2575" s="5">
        <f ca="1">IF(AND($G2574,NOT(ISTEXT($G2573)),ISNUMBER(Poczatek),ISNUMBER(Koniec_Projekt)),IFERROR(IF(LataProjekcji=$F2576,ROUND($D2574-SUM($K2575:S2575),0),ROUND(T2573*$E2575,0)),0),0)</f>
        <v>0</v>
      </c>
      <c r="U2575" s="5">
        <f ca="1">IF(AND($G2574,NOT(ISTEXT($G2573)),ISNUMBER(Poczatek),ISNUMBER(Koniec_Projekt)),IFERROR(IF(LataProjekcji=$F2576,ROUND($D2574-SUM($K2575:T2575),0),ROUND(U2573*$E2575,0)),0),0)</f>
        <v>0</v>
      </c>
      <c r="V2575" s="5">
        <f ca="1">IF(AND($G2574,NOT(ISTEXT($G2573)),ISNUMBER(Poczatek),ISNUMBER(Koniec_Projekt)),IFERROR(IF(LataProjekcji=$F2576,ROUND($D2574-SUM($K2575:U2575),0),ROUND(V2573*$E2575,0)),0),0)</f>
        <v>0</v>
      </c>
      <c r="W2575" s="5">
        <f ca="1">IF(AND($G2574,NOT(ISTEXT($G2573)),ISNUMBER(Poczatek),ISNUMBER(Koniec_Projekt)),IFERROR(IF(LataProjekcji=$F2576,ROUND($D2574-SUM($K2575:V2575),0),ROUND(W2573*$E2575,0)),0),0)</f>
        <v>0</v>
      </c>
      <c r="X2575" s="5">
        <f ca="1">IF(AND($G2574,NOT(ISTEXT($G2573)),ISNUMBER(Poczatek),ISNUMBER(Koniec_Projekt)),IFERROR(IF(LataProjekcji=$F2576,ROUND($D2574-SUM($K2575:W2575),0),ROUND(X2573*$E2575,0)),0),0)</f>
        <v>0</v>
      </c>
      <c r="Y2575" s="5">
        <f ca="1">IF(AND($G2574,NOT(ISTEXT($G2573)),ISNUMBER(Poczatek),ISNUMBER(Koniec_Projekt)),IFERROR(IF(LataProjekcji=$F2576,ROUND($D2574-SUM($K2575:X2575),0),ROUND(Y2573*$E2575,0)),0),0)</f>
        <v>0</v>
      </c>
      <c r="Z2575" s="5">
        <f ca="1">IF(AND($G2574,NOT(ISTEXT($G2573)),ISNUMBER(Poczatek),ISNUMBER(Koniec_Projekt)),IFERROR(IF(LataProjekcji=$F2576,ROUND($D2574-SUM($K2575:Y2575),0),ROUND(Z2573*$E2575,0)),0),0)</f>
        <v>0</v>
      </c>
      <c r="AA2575" s="5">
        <f ca="1">IF(AND($G2574,NOT(ISTEXT($G2573)),ISNUMBER(Poczatek),ISNUMBER(Koniec_Projekt)),IFERROR(IF(LataProjekcji=$F2576,ROUND($D2574-SUM($K2575:Z2575),0),ROUND(AA2573*$E2575,0)),0),0)</f>
        <v>0</v>
      </c>
      <c r="AB2575" s="5">
        <f ca="1">IF(AND($G2574,NOT(ISTEXT($G2573)),ISNUMBER(Poczatek),ISNUMBER(Koniec_Projekt)),IFERROR(IF(LataProjekcji=$F2576,ROUND($D2574-SUM($K2575:AA2575),0),ROUND(AB2573*$E2575,0)),0),0)</f>
        <v>0</v>
      </c>
      <c r="AC2575" s="5">
        <f ca="1">IF(AND($G2574,NOT(ISTEXT($G2573)),ISNUMBER(Poczatek),ISNUMBER(Koniec_Projekt)),IFERROR(IF(LataProjekcji=$F2576,ROUND($D2574-SUM($K2575:AB2575),0),ROUND(AC2573*$E2575,0)),0),0)</f>
        <v>0</v>
      </c>
      <c r="AD2575" s="5">
        <f ca="1">IF(AND($G2574,NOT(ISTEXT($G2573)),ISNUMBER(Poczatek),ISNUMBER(Koniec_Projekt)),IFERROR(IF(LataProjekcji=$F2576,ROUND($D2574-SUM($K2575:AC2575),0),ROUND(AD2573*$E2575,0)),0),0)</f>
        <v>0</v>
      </c>
      <c r="AE2575" s="5">
        <f ca="1">IF(AND($G2574,NOT(ISTEXT($G2573)),ISNUMBER(Poczatek),ISNUMBER(Koniec_Projekt)),IFERROR(IF(LataProjekcji=$F2576,ROUND($D2574-SUM($K2575:AD2575),0),ROUND(AE2573*$E2575,0)),0),0)</f>
        <v>0</v>
      </c>
    </row>
    <row r="2576" spans="2:31" hidden="1">
      <c r="B2576" s="526" t="s">
        <v>751</v>
      </c>
      <c r="D2576" s="1">
        <f ca="1">IFERROR(ROUNDUP(D2574/E2575,0),0)</f>
        <v>0</v>
      </c>
      <c r="E2576" s="1">
        <f ca="1">IF(D2576=0,0,DATEDIF(DATE(D2573,E2573,1),DATE(F2575,G2575,1),"m"))</f>
        <v>0</v>
      </c>
      <c r="F2576" s="1" t="str">
        <f ca="1">IFERROR(YEAR(G2573),"brak daty")</f>
        <v>brak daty</v>
      </c>
      <c r="G2576" s="1" t="str">
        <f ca="1">IFERROR(MONTH(G2573),"brak daty")</f>
        <v>brak daty</v>
      </c>
      <c r="H2576" s="5"/>
      <c r="I2576" s="1" t="s">
        <v>425</v>
      </c>
      <c r="K2576" s="5">
        <f ca="1">IF(AND($G2574,NOT(ISTEXT($G2573)),ISNUMBER(Poczatek),ISNUMBER(Koniec_Projekt)),IFERROR(IF(LataProjekcji=$F2575,IF(AND($G2575=$G2576,$F2575=$F2576),ROUND($D2574-SUM($K2576),0),ROUND(K2574*$E2575,0)),IF(LataProjekcji&gt;$F2575,0,ROUND(K2574*$E2575,0))),0),0)</f>
        <v>0</v>
      </c>
      <c r="L2576" s="5">
        <f ca="1">IF(AND($G2574,NOT(ISTEXT($G2573)),ISNUMBER(Poczatek),ISNUMBER(Koniec_Projekt)),IFERROR(IF(LataProjekcji=$F2575,IF(AND($G2575=$G2576,$F2575=$F2576),ROUND($D2574-SUM($K2576:K2576),0),ROUND(L2574*$E2575,0)),IF(LataProjekcji&gt;$F2575,0,ROUND(L2574*$E2575,0))),0),0)</f>
        <v>0</v>
      </c>
      <c r="M2576" s="5">
        <f ca="1">IF(AND($G2574,NOT(ISTEXT($G2573)),ISNUMBER(Poczatek),ISNUMBER(Koniec_Projekt)),IFERROR(IF(LataProjekcji=$F2575,IF(AND($G2575=$G2576,$F2575=$F2576),ROUND($D2574-SUM($K2576:L2576),0),ROUND(M2574*$E2575,0)),IF(LataProjekcji&gt;$F2575,0,ROUND(M2574*$E2575,0))),0),0)</f>
        <v>0</v>
      </c>
      <c r="N2576" s="5">
        <f ca="1">IF(AND($G2574,NOT(ISTEXT($G2573)),ISNUMBER(Poczatek),ISNUMBER(Koniec_Projekt)),IFERROR(IF(LataProjekcji=$F2575,IF(AND($G2575=$G2576,$F2575=$F2576),ROUND($D2574-SUM($K2576:M2576),0),ROUND(N2574*$E2575,0)),IF(LataProjekcji&gt;$F2575,0,ROUND(N2574*$E2575,0))),0),0)</f>
        <v>0</v>
      </c>
      <c r="O2576" s="5">
        <f ca="1">IF(AND($G2574,NOT(ISTEXT($G2573)),ISNUMBER(Poczatek),ISNUMBER(Koniec_Projekt)),IFERROR(IF(LataProjekcji=$F2575,IF(AND($G2575=$G2576,$F2575=$F2576),ROUND($D2574-SUM($K2576:N2576),0),ROUND(O2574*$E2575,0)),IF(LataProjekcji&gt;$F2575,0,ROUND(O2574*$E2575,0))),0),0)</f>
        <v>0</v>
      </c>
      <c r="P2576" s="5">
        <f ca="1">IF(AND($G2574,NOT(ISTEXT($G2573)),ISNUMBER(Poczatek),ISNUMBER(Koniec_Projekt)),IFERROR(IF(LataProjekcji=$F2575,IF(AND($G2575=$G2576,$F2575=$F2576),ROUND($D2574-SUM($K2576:O2576),0),ROUND(P2574*$E2575,0)),IF(LataProjekcji&gt;$F2575,0,ROUND(P2574*$E2575,0))),0),0)</f>
        <v>0</v>
      </c>
      <c r="Q2576" s="5">
        <f ca="1">IF(AND($G2574,NOT(ISTEXT($G2573)),ISNUMBER(Poczatek),ISNUMBER(Koniec_Projekt)),IFERROR(IF(LataProjekcji=$F2575,IF(AND($G2575=$G2576,$F2575=$F2576),ROUND($D2574-SUM($K2576:P2576),0),ROUND(Q2574*$E2575,0)),IF(LataProjekcji&gt;$F2575,0,ROUND(Q2574*$E2575,0))),0),0)</f>
        <v>0</v>
      </c>
      <c r="R2576" s="5">
        <f ca="1">IF(AND($G2574,NOT(ISTEXT($G2573)),ISNUMBER(Poczatek),ISNUMBER(Koniec_Projekt)),IFERROR(IF(LataProjekcji=$F2575,IF(AND($G2575=$G2576,$F2575=$F2576),ROUND($D2574-SUM($K2576:Q2576),0),ROUND(R2574*$E2575,0)),IF(LataProjekcji&gt;$F2575,0,ROUND(R2574*$E2575,0))),0),0)</f>
        <v>0</v>
      </c>
      <c r="S2576" s="5">
        <f ca="1">IF(AND($G2574,NOT(ISTEXT($G2573)),ISNUMBER(Poczatek),ISNUMBER(Koniec_Projekt)),IFERROR(IF(LataProjekcji=$F2575,IF(AND($G2575=$G2576,$F2575=$F2576),ROUND($D2574-SUM($K2576:R2576),0),ROUND(S2574*$E2575,0)),IF(LataProjekcji&gt;$F2575,0,ROUND(S2574*$E2575,0))),0),0)</f>
        <v>0</v>
      </c>
      <c r="T2576" s="5">
        <f ca="1">IF(AND($G2574,NOT(ISTEXT($G2573)),ISNUMBER(Poczatek),ISNUMBER(Koniec_Projekt)),IFERROR(IF(LataProjekcji=$F2575,IF(AND($G2575=$G2576,$F2575=$F2576),ROUND($D2574-SUM($K2576:S2576),0),ROUND(T2574*$E2575,0)),IF(LataProjekcji&gt;$F2575,0,ROUND(T2574*$E2575,0))),0),0)</f>
        <v>0</v>
      </c>
      <c r="U2576" s="5">
        <f ca="1">IF(AND($G2574,NOT(ISTEXT($G2573)),ISNUMBER(Poczatek),ISNUMBER(Koniec_Projekt)),IFERROR(IF(LataProjekcji=$F2575,IF(AND($G2575=$G2576,$F2575=$F2576),ROUND($D2574-SUM($K2576:T2576),0),ROUND(U2574*$E2575,0)),IF(LataProjekcji&gt;$F2575,0,ROUND(U2574*$E2575,0))),0),0)</f>
        <v>0</v>
      </c>
      <c r="V2576" s="5">
        <f ca="1">IF(AND($G2574,NOT(ISTEXT($G2573)),ISNUMBER(Poczatek),ISNUMBER(Koniec_Projekt)),IFERROR(IF(LataProjekcji=$F2575,IF(AND($G2575=$G2576,$F2575=$F2576),ROUND($D2574-SUM($K2576:U2576),0),ROUND(V2574*$E2575,0)),IF(LataProjekcji&gt;$F2575,0,ROUND(V2574*$E2575,0))),0),0)</f>
        <v>0</v>
      </c>
      <c r="W2576" s="5">
        <f ca="1">IF(AND($G2574,NOT(ISTEXT($G2573)),ISNUMBER(Poczatek),ISNUMBER(Koniec_Projekt)),IFERROR(IF(LataProjekcji=$F2575,IF(AND($G2575=$G2576,$F2575=$F2576),ROUND($D2574-SUM($K2576:V2576),0),ROUND(W2574*$E2575,0)),IF(LataProjekcji&gt;$F2575,0,ROUND(W2574*$E2575,0))),0),0)</f>
        <v>0</v>
      </c>
      <c r="X2576" s="5">
        <f ca="1">IF(AND($G2574,NOT(ISTEXT($G2573)),ISNUMBER(Poczatek),ISNUMBER(Koniec_Projekt)),IFERROR(IF(LataProjekcji=$F2575,IF(AND($G2575=$G2576,$F2575=$F2576),ROUND($D2574-SUM($K2576:W2576),0),ROUND(X2574*$E2575,0)),IF(LataProjekcji&gt;$F2575,0,ROUND(X2574*$E2575,0))),0),0)</f>
        <v>0</v>
      </c>
      <c r="Y2576" s="5">
        <f ca="1">IF(AND($G2574,NOT(ISTEXT($G2573)),ISNUMBER(Poczatek),ISNUMBER(Koniec_Projekt)),IFERROR(IF(LataProjekcji=$F2575,IF(AND($G2575=$G2576,$F2575=$F2576),ROUND($D2574-SUM($K2576:X2576),0),ROUND(Y2574*$E2575,0)),IF(LataProjekcji&gt;$F2575,0,ROUND(Y2574*$E2575,0))),0),0)</f>
        <v>0</v>
      </c>
      <c r="Z2576" s="5">
        <f ca="1">IF(AND($G2574,NOT(ISTEXT($G2573)),ISNUMBER(Poczatek),ISNUMBER(Koniec_Projekt)),IFERROR(IF(LataProjekcji=$F2575,IF(AND($G2575=$G2576,$F2575=$F2576),ROUND($D2574-SUM($K2576:Y2576),0),ROUND(Z2574*$E2575,0)),IF(LataProjekcji&gt;$F2575,0,ROUND(Z2574*$E2575,0))),0),0)</f>
        <v>0</v>
      </c>
      <c r="AA2576" s="5">
        <f ca="1">IF(AND($G2574,NOT(ISTEXT($G2573)),ISNUMBER(Poczatek),ISNUMBER(Koniec_Projekt)),IFERROR(IF(LataProjekcji=$F2575,IF(AND($G2575=$G2576,$F2575=$F2576),ROUND($D2574-SUM($K2576:Z2576),0),ROUND(AA2574*$E2575,0)),IF(LataProjekcji&gt;$F2575,0,ROUND(AA2574*$E2575,0))),0),0)</f>
        <v>0</v>
      </c>
      <c r="AB2576" s="5">
        <f ca="1">IF(AND($G2574,NOT(ISTEXT($G2573)),ISNUMBER(Poczatek),ISNUMBER(Koniec_Projekt)),IFERROR(IF(LataProjekcji=$F2575,IF(AND($G2575=$G2576,$F2575=$F2576),ROUND($D2574-SUM($K2576:AA2576),0),ROUND(AB2574*$E2575,0)),IF(LataProjekcji&gt;$F2575,0,ROUND(AB2574*$E2575,0))),0),0)</f>
        <v>0</v>
      </c>
      <c r="AC2576" s="5">
        <f ca="1">IF(AND($G2574,NOT(ISTEXT($G2573)),ISNUMBER(Poczatek),ISNUMBER(Koniec_Projekt)),IFERROR(IF(LataProjekcji=$F2575,IF(AND($G2575=$G2576,$F2575=$F2576),ROUND($D2574-SUM($K2576:AB2576),0),ROUND(AC2574*$E2575,0)),IF(LataProjekcji&gt;$F2575,0,ROUND(AC2574*$E2575,0))),0),0)</f>
        <v>0</v>
      </c>
      <c r="AD2576" s="5">
        <f ca="1">IF(AND($G2574,NOT(ISTEXT($G2573)),ISNUMBER(Poczatek),ISNUMBER(Koniec_Projekt)),IFERROR(IF(LataProjekcji=$F2575,IF(AND($G2575=$G2576,$F2575=$F2576),ROUND($D2574-SUM($K2576:AC2576),0),ROUND(AD2574*$E2575,0)),IF(LataProjekcji&gt;$F2575,0,ROUND(AD2574*$E2575,0))),0),0)</f>
        <v>0</v>
      </c>
      <c r="AE2576" s="5">
        <f ca="1">IF(AND($G2574,NOT(ISTEXT($G2573)),ISNUMBER(Poczatek),ISNUMBER(Koniec_Projekt)),IFERROR(IF(LataProjekcji=$F2575,IF(AND($G2575=$G2576,$F2575=$F2576),ROUND($D2574-SUM($K2576:AD2576),0),ROUND(AE2574*$E2575,0)),IF(LataProjekcji&gt;$F2575,0,ROUND(AE2574*$E2575,0))),0),0)</f>
        <v>0</v>
      </c>
    </row>
    <row r="2577" spans="2:31" ht="12.5" hidden="1" thickBot="1">
      <c r="B2577" s="527" t="s">
        <v>865</v>
      </c>
      <c r="C2577" s="528"/>
      <c r="D2577" s="529">
        <f ca="1">IF(D2574&gt;10,ROUND((D2576-1)*E2575,0),E2575)</f>
        <v>0</v>
      </c>
      <c r="E2577" s="529">
        <f ca="1">D2574-D2577</f>
        <v>0</v>
      </c>
      <c r="F2577" s="528"/>
      <c r="G2577" s="669">
        <f ca="1">OFFSET($C$269,$D2572,0)</f>
        <v>0</v>
      </c>
      <c r="H2577" s="528"/>
      <c r="I2577" s="528"/>
      <c r="J2577" s="528"/>
      <c r="K2577" s="528"/>
      <c r="L2577" s="528"/>
      <c r="M2577" s="528"/>
      <c r="N2577" s="528"/>
      <c r="O2577" s="528"/>
      <c r="P2577" s="528"/>
      <c r="Q2577" s="528"/>
      <c r="R2577" s="528"/>
      <c r="S2577" s="528"/>
      <c r="T2577" s="528"/>
      <c r="U2577" s="528"/>
      <c r="V2577" s="528"/>
      <c r="W2577" s="528"/>
      <c r="X2577" s="528"/>
      <c r="Y2577" s="528"/>
      <c r="Z2577" s="528"/>
      <c r="AA2577" s="528"/>
      <c r="AB2577" s="528"/>
      <c r="AC2577" s="528"/>
      <c r="AD2577" s="528"/>
      <c r="AE2577" s="528"/>
    </row>
    <row r="2578" spans="2:31" ht="12.5" hidden="1" thickTop="1">
      <c r="C2578" s="251"/>
    </row>
    <row r="2579" spans="2:31" ht="12.5" hidden="1" thickBot="1">
      <c r="B2579" s="530" t="str">
        <f ca="1">"nazwa ST: "&amp;B1390</f>
        <v>nazwa ST: 0</v>
      </c>
      <c r="C2579" s="530"/>
      <c r="D2579" s="531">
        <f>D1390</f>
        <v>8</v>
      </c>
      <c r="E2579" s="530"/>
      <c r="F2579" s="530"/>
      <c r="G2579" s="530"/>
      <c r="H2579" s="530"/>
      <c r="I2579" s="530"/>
      <c r="J2579" s="530"/>
      <c r="K2579" s="539" t="str">
        <f t="shared" ref="K2579:AE2579" si="3166">LataProjekcji</f>
        <v>Uzupełnij dane</v>
      </c>
      <c r="L2579" s="539" t="str">
        <f t="shared" si="3166"/>
        <v/>
      </c>
      <c r="M2579" s="539" t="str">
        <f t="shared" si="3166"/>
        <v/>
      </c>
      <c r="N2579" s="539" t="str">
        <f t="shared" si="3166"/>
        <v/>
      </c>
      <c r="O2579" s="539" t="str">
        <f t="shared" si="3166"/>
        <v/>
      </c>
      <c r="P2579" s="539" t="str">
        <f t="shared" si="3166"/>
        <v/>
      </c>
      <c r="Q2579" s="539" t="str">
        <f t="shared" si="3166"/>
        <v/>
      </c>
      <c r="R2579" s="539" t="str">
        <f t="shared" si="3166"/>
        <v/>
      </c>
      <c r="S2579" s="539" t="str">
        <f t="shared" si="3166"/>
        <v/>
      </c>
      <c r="T2579" s="539" t="str">
        <f t="shared" si="3166"/>
        <v/>
      </c>
      <c r="U2579" s="539" t="str">
        <f t="shared" si="3166"/>
        <v/>
      </c>
      <c r="V2579" s="539" t="str">
        <f t="shared" si="3166"/>
        <v/>
      </c>
      <c r="W2579" s="539" t="str">
        <f t="shared" si="3166"/>
        <v/>
      </c>
      <c r="X2579" s="539" t="str">
        <f t="shared" si="3166"/>
        <v/>
      </c>
      <c r="Y2579" s="539" t="str">
        <f t="shared" si="3166"/>
        <v/>
      </c>
      <c r="Z2579" s="539" t="str">
        <f t="shared" si="3166"/>
        <v/>
      </c>
      <c r="AA2579" s="539" t="str">
        <f t="shared" si="3166"/>
        <v/>
      </c>
      <c r="AB2579" s="539" t="str">
        <f t="shared" si="3166"/>
        <v/>
      </c>
      <c r="AC2579" s="539" t="str">
        <f t="shared" si="3166"/>
        <v/>
      </c>
      <c r="AD2579" s="539" t="str">
        <f t="shared" si="3166"/>
        <v/>
      </c>
      <c r="AE2579" s="539" t="str">
        <f t="shared" si="3166"/>
        <v/>
      </c>
    </row>
    <row r="2580" spans="2:31" hidden="1">
      <c r="B2580" s="526" t="s">
        <v>752</v>
      </c>
      <c r="D2580" s="1">
        <f ca="1">D1391</f>
        <v>1900</v>
      </c>
      <c r="E2580" s="1">
        <f ca="1">E1391</f>
        <v>1</v>
      </c>
      <c r="F2580" s="1">
        <f ca="1">IF(D2581&gt;10,F1391,1)</f>
        <v>1</v>
      </c>
      <c r="G2580" s="525" t="str">
        <f ca="1">IF(ISBLANK(OFFSET($E$269,$D2579,0)),"brak daty",IF(D2581&gt;10,EDATE(OFFSET($E$269,$D2579,0),D2583),DATE(D2580,E2580,1)))</f>
        <v>brak daty</v>
      </c>
      <c r="H2580" s="538" t="b">
        <f ca="1">SUM(K2580:AE2580)=D2583</f>
        <v>1</v>
      </c>
      <c r="I2580" s="1" t="s">
        <v>749</v>
      </c>
      <c r="K2580" s="5">
        <f ca="1">IF(AND($G2581,NOT(ISTEXT($G2580)),ISNUMBER(Poczatek),ISNUMBER(Koniec_Projekt)),IFERROR(IF($D2580=LataProjekcji,$F2580,IF($D2580&lt;LataProjekcji,IF((SUM(K2580)+12)&lt;$D2583,12,$D2583-SUM(K2580)),0)),0),0)</f>
        <v>0</v>
      </c>
      <c r="L2580" s="5">
        <f ca="1">IF(AND($G2581,NOT(ISTEXT($G2580)),ISNUMBER(Poczatek),ISNUMBER(Koniec_Projekt)),IFERROR(IF($D2580=LataProjekcji,$F2580,IF($D2580&lt;LataProjekcji,IF((SUM($K2580:K2580)+12)&lt;$D2583,12,$D2583-SUM($K2580:K2580)),0)),0),0)</f>
        <v>0</v>
      </c>
      <c r="M2580" s="5">
        <f ca="1">IF(AND($G2581,NOT(ISTEXT($G2580)),ISNUMBER(Poczatek),ISNUMBER(Koniec_Projekt)),IFERROR(IF($D2580=LataProjekcji,$F2580,IF($D2580&lt;LataProjekcji,IF((SUM($K2580:L2580)+12)&lt;$D2583,12,$D2583-SUM($K2580:L2580)),0)),0),0)</f>
        <v>0</v>
      </c>
      <c r="N2580" s="5">
        <f ca="1">IF(AND($G2581,NOT(ISTEXT($G2580)),ISNUMBER(Poczatek),ISNUMBER(Koniec_Projekt)),IFERROR(IF($D2580=LataProjekcji,$F2580,IF($D2580&lt;LataProjekcji,IF((SUM($K2580:M2580)+12)&lt;$D2583,12,$D2583-SUM($K2580:M2580)),0)),0),0)</f>
        <v>0</v>
      </c>
      <c r="O2580" s="5">
        <f ca="1">IF(AND($G2581,NOT(ISTEXT($G2580)),ISNUMBER(Poczatek),ISNUMBER(Koniec_Projekt)),IFERROR(IF($D2580=LataProjekcji,$F2580,IF($D2580&lt;LataProjekcji,IF((SUM($K2580:N2580)+12)&lt;$D2583,12,$D2583-SUM($K2580:N2580)),0)),0),0)</f>
        <v>0</v>
      </c>
      <c r="P2580" s="5">
        <f ca="1">IF(AND($G2581,NOT(ISTEXT($G2580)),ISNUMBER(Poczatek),ISNUMBER(Koniec_Projekt)),IFERROR(IF($D2580=LataProjekcji,$F2580,IF($D2580&lt;LataProjekcji,IF((SUM($K2580:O2580)+12)&lt;$D2583,12,$D2583-SUM($K2580:O2580)),0)),0),0)</f>
        <v>0</v>
      </c>
      <c r="Q2580" s="5">
        <f ca="1">IF(AND($G2581,NOT(ISTEXT($G2580)),ISNUMBER(Poczatek),ISNUMBER(Koniec_Projekt)),IFERROR(IF($D2580=LataProjekcji,$F2580,IF($D2580&lt;LataProjekcji,IF((SUM($K2580:P2580)+12)&lt;$D2583,12,$D2583-SUM($K2580:P2580)),0)),0),0)</f>
        <v>0</v>
      </c>
      <c r="R2580" s="5">
        <f ca="1">IF(AND($G2581,NOT(ISTEXT($G2580)),ISNUMBER(Poczatek),ISNUMBER(Koniec_Projekt)),IFERROR(IF($D2580=LataProjekcji,$F2580,IF($D2580&lt;LataProjekcji,IF((SUM($K2580:Q2580)+12)&lt;$D2583,12,$D2583-SUM($K2580:Q2580)),0)),0),0)</f>
        <v>0</v>
      </c>
      <c r="S2580" s="5">
        <f ca="1">IF(AND($G2581,NOT(ISTEXT($G2580)),ISNUMBER(Poczatek),ISNUMBER(Koniec_Projekt)),IFERROR(IF($D2580=LataProjekcji,$F2580,IF($D2580&lt;LataProjekcji,IF((SUM($K2580:R2580)+12)&lt;$D2583,12,$D2583-SUM($K2580:R2580)),0)),0),0)</f>
        <v>0</v>
      </c>
      <c r="T2580" s="5">
        <f ca="1">IF(AND($G2581,NOT(ISTEXT($G2580)),ISNUMBER(Poczatek),ISNUMBER(Koniec_Projekt)),IFERROR(IF($D2580=LataProjekcji,$F2580,IF($D2580&lt;LataProjekcji,IF((SUM($K2580:S2580)+12)&lt;$D2583,12,$D2583-SUM($K2580:S2580)),0)),0),0)</f>
        <v>0</v>
      </c>
      <c r="U2580" s="5">
        <f ca="1">IF(AND($G2581,NOT(ISTEXT($G2580)),ISNUMBER(Poczatek),ISNUMBER(Koniec_Projekt)),IFERROR(IF($D2580=LataProjekcji,$F2580,IF($D2580&lt;LataProjekcji,IF((SUM($K2580:T2580)+12)&lt;$D2583,12,$D2583-SUM($K2580:T2580)),0)),0),0)</f>
        <v>0</v>
      </c>
      <c r="V2580" s="5">
        <f ca="1">IF(AND($G2581,NOT(ISTEXT($G2580)),ISNUMBER(Poczatek),ISNUMBER(Koniec_Projekt)),IFERROR(IF($D2580=LataProjekcji,$F2580,IF($D2580&lt;LataProjekcji,IF((SUM($K2580:U2580)+12)&lt;$D2583,12,$D2583-SUM($K2580:U2580)),0)),0),0)</f>
        <v>0</v>
      </c>
      <c r="W2580" s="5">
        <f ca="1">IF(AND($G2581,NOT(ISTEXT($G2580)),ISNUMBER(Poczatek),ISNUMBER(Koniec_Projekt)),IFERROR(IF($D2580=LataProjekcji,$F2580,IF($D2580&lt;LataProjekcji,IF((SUM($K2580:V2580)+12)&lt;$D2583,12,$D2583-SUM($K2580:V2580)),0)),0),0)</f>
        <v>0</v>
      </c>
      <c r="X2580" s="5">
        <f ca="1">IF(AND($G2581,NOT(ISTEXT($G2580)),ISNUMBER(Poczatek),ISNUMBER(Koniec_Projekt)),IFERROR(IF($D2580=LataProjekcji,$F2580,IF($D2580&lt;LataProjekcji,IF((SUM($K2580:W2580)+12)&lt;$D2583,12,$D2583-SUM($K2580:W2580)),0)),0),0)</f>
        <v>0</v>
      </c>
      <c r="Y2580" s="5">
        <f ca="1">IF(AND($G2581,NOT(ISTEXT($G2580)),ISNUMBER(Poczatek),ISNUMBER(Koniec_Projekt)),IFERROR(IF($D2580=LataProjekcji,$F2580,IF($D2580&lt;LataProjekcji,IF((SUM($K2580:X2580)+12)&lt;$D2583,12,$D2583-SUM($K2580:X2580)),0)),0),0)</f>
        <v>0</v>
      </c>
      <c r="Z2580" s="5">
        <f ca="1">IF(AND($G2581,NOT(ISTEXT($G2580)),ISNUMBER(Poczatek),ISNUMBER(Koniec_Projekt)),IFERROR(IF($D2580=LataProjekcji,$F2580,IF($D2580&lt;LataProjekcji,IF((SUM($K2580:Y2580)+12)&lt;$D2583,12,$D2583-SUM($K2580:Y2580)),0)),0),0)</f>
        <v>0</v>
      </c>
      <c r="AA2580" s="5">
        <f ca="1">IF(AND($G2581,NOT(ISTEXT($G2580)),ISNUMBER(Poczatek),ISNUMBER(Koniec_Projekt)),IFERROR(IF($D2580=LataProjekcji,$F2580,IF($D2580&lt;LataProjekcji,IF((SUM($K2580:Z2580)+12)&lt;$D2583,12,$D2583-SUM($K2580:Z2580)),0)),0),0)</f>
        <v>0</v>
      </c>
      <c r="AB2580" s="5">
        <f ca="1">IF(AND($G2581,NOT(ISTEXT($G2580)),ISNUMBER(Poczatek),ISNUMBER(Koniec_Projekt)),IFERROR(IF($D2580=LataProjekcji,$F2580,IF($D2580&lt;LataProjekcji,IF((SUM($K2580:AA2580)+12)&lt;$D2583,12,$D2583-SUM($K2580:AA2580)),0)),0),0)</f>
        <v>0</v>
      </c>
      <c r="AC2580" s="5">
        <f ca="1">IF(AND($G2581,NOT(ISTEXT($G2580)),ISNUMBER(Poczatek),ISNUMBER(Koniec_Projekt)),IFERROR(IF($D2580=LataProjekcji,$F2580,IF($D2580&lt;LataProjekcji,IF((SUM($K2580:AB2580)+12)&lt;$D2583,12,$D2583-SUM($K2580:AB2580)),0)),0),0)</f>
        <v>0</v>
      </c>
      <c r="AD2580" s="5">
        <f ca="1">IF(AND($G2581,NOT(ISTEXT($G2580)),ISNUMBER(Poczatek),ISNUMBER(Koniec_Projekt)),IFERROR(IF($D2580=LataProjekcji,$F2580,IF($D2580&lt;LataProjekcji,IF((SUM($K2580:AC2580)+12)&lt;$D2583,12,$D2583-SUM($K2580:AC2580)),0)),0),0)</f>
        <v>0</v>
      </c>
      <c r="AE2580" s="5">
        <f ca="1">IF(AND($G2581,NOT(ISTEXT($G2580)),ISNUMBER(Poczatek),ISNUMBER(Koniec_Projekt)),IFERROR(IF($D2580=LataProjekcji,$F2580,IF($D2580&lt;LataProjekcji,IF((SUM($K2580:AD2580)+12)&lt;$D2583,12,$D2583-SUM($K2580:AD2580)),0)),0),0)</f>
        <v>0</v>
      </c>
    </row>
    <row r="2581" spans="2:31" hidden="1">
      <c r="B2581" s="526" t="s">
        <v>754</v>
      </c>
      <c r="D2581" s="5">
        <f ca="1">D1392</f>
        <v>0</v>
      </c>
      <c r="E2581" s="454">
        <f ca="1">E1392</f>
        <v>0</v>
      </c>
      <c r="F2581" s="454">
        <f ca="1">F1392</f>
        <v>0</v>
      </c>
      <c r="G2581" s="258" t="b">
        <f ca="1">NOT(ISBLANK(OFFSET($C$269,$D2579,0)))</f>
        <v>0</v>
      </c>
      <c r="H2581" s="538" t="b">
        <f ca="1">SUM(K2581:AE2581)=E2583</f>
        <v>1</v>
      </c>
      <c r="I2581" s="1" t="s">
        <v>750</v>
      </c>
      <c r="K2581" s="537">
        <f ca="1">IF(AND($G2581,NOT(ISTEXT($G2580)),ISNUMBER(Poczatek),ISNUMBER(Koniec_Projekt)),IFERROR(IF($D2580=LataProjekcji,IF($F2580&gt;$E2583,$E2583,$F2580),IF($D2583&gt;=$E2583,(IF($D2580&lt;LataProjekcji,IF((SUM(J2581:$K2581)+12)&lt;$E2583,12,$E2583-SUM(J2581:$K2581)),0)),(IF($D2580&lt;LataProjekcji,IF((SUM(J2581:$K2581)+12)&lt;$D2583,12,$D2583-SUM(J2581:$K2581)),0)))),0),0)</f>
        <v>0</v>
      </c>
      <c r="L2581" s="537">
        <f ca="1">IF(AND($G2581,NOT(ISTEXT($G2580)),ISNUMBER(Poczatek),ISNUMBER(Koniec_Projekt)),IFERROR(IF($D2580=LataProjekcji,IF($F2580&gt;$E2583,$E2583,$F2580),IF($D2583&gt;=$E2583,(IF($D2580&lt;LataProjekcji,IF((SUM($K2581:K2581)+12)&lt;$E2583,12,$E2583-SUM($K2581:K2581)),0)),(IF($D2580&lt;LataProjekcji,IF((SUM($K2581:K2581)+12)&lt;$D2583,12,$D2583-SUM($K2581:K2581)),0)))),0),0)</f>
        <v>0</v>
      </c>
      <c r="M2581" s="537">
        <f ca="1">IF(AND($G2581,NOT(ISTEXT($G2580)),ISNUMBER(Poczatek),ISNUMBER(Koniec_Projekt)),IFERROR(IF($D2580=LataProjekcji,IF($F2580&gt;$E2583,$E2583,$F2580),IF($D2583&gt;=$E2583,(IF($D2580&lt;LataProjekcji,IF((SUM($K2581:L2581)+12)&lt;$E2583,12,$E2583-SUM($K2581:L2581)),0)),(IF($D2580&lt;LataProjekcji,IF((SUM($K2581:L2581)+12)&lt;$D2583,12,$D2583-SUM($K2581:L2581)),0)))),0),0)</f>
        <v>0</v>
      </c>
      <c r="N2581" s="537">
        <f ca="1">IF(AND($G2581,NOT(ISTEXT($G2580)),ISNUMBER(Poczatek),ISNUMBER(Koniec_Projekt)),IFERROR(IF($D2580=LataProjekcji,IF($F2580&gt;$E2583,$E2583,$F2580),IF($D2583&gt;=$E2583,(IF($D2580&lt;LataProjekcji,IF((SUM($K2581:M2581)+12)&lt;$E2583,12,$E2583-SUM($K2581:M2581)),0)),(IF($D2580&lt;LataProjekcji,IF((SUM($K2581:M2581)+12)&lt;$D2583,12,$D2583-SUM($K2581:M2581)),0)))),0),0)</f>
        <v>0</v>
      </c>
      <c r="O2581" s="537">
        <f ca="1">IF(AND($G2581,NOT(ISTEXT($G2580)),ISNUMBER(Poczatek),ISNUMBER(Koniec_Projekt)),IFERROR(IF($D2580=LataProjekcji,IF($F2580&gt;$E2583,$E2583,$F2580),IF($D2583&gt;=$E2583,(IF($D2580&lt;LataProjekcji,IF((SUM($K2581:N2581)+12)&lt;$E2583,12,$E2583-SUM($K2581:N2581)),0)),(IF($D2580&lt;LataProjekcji,IF((SUM($K2581:N2581)+12)&lt;$D2583,12,$D2583-SUM($K2581:N2581)),0)))),0),0)</f>
        <v>0</v>
      </c>
      <c r="P2581" s="537">
        <f ca="1">IF(AND($G2581,NOT(ISTEXT($G2580)),ISNUMBER(Poczatek),ISNUMBER(Koniec_Projekt)),IFERROR(IF($D2580=LataProjekcji,IF($F2580&gt;$E2583,$E2583,$F2580),IF($D2583&gt;=$E2583,(IF($D2580&lt;LataProjekcji,IF((SUM($K2581:O2581)+12)&lt;$E2583,12,$E2583-SUM($K2581:O2581)),0)),(IF($D2580&lt;LataProjekcji,IF((SUM($K2581:O2581)+12)&lt;$D2583,12,$D2583-SUM($K2581:O2581)),0)))),0),0)</f>
        <v>0</v>
      </c>
      <c r="Q2581" s="537">
        <f ca="1">IF(AND($G2581,NOT(ISTEXT($G2580)),ISNUMBER(Poczatek),ISNUMBER(Koniec_Projekt)),IFERROR(IF($D2580=LataProjekcji,IF($F2580&gt;$E2583,$E2583,$F2580),IF($D2583&gt;=$E2583,(IF($D2580&lt;LataProjekcji,IF((SUM($K2581:P2581)+12)&lt;$E2583,12,$E2583-SUM($K2581:P2581)),0)),(IF($D2580&lt;LataProjekcji,IF((SUM($K2581:P2581)+12)&lt;$D2583,12,$D2583-SUM($K2581:P2581)),0)))),0),0)</f>
        <v>0</v>
      </c>
      <c r="R2581" s="537">
        <f ca="1">IF(AND($G2581,NOT(ISTEXT($G2580)),ISNUMBER(Poczatek),ISNUMBER(Koniec_Projekt)),IFERROR(IF($D2580=LataProjekcji,IF($F2580&gt;$E2583,$E2583,$F2580),IF($D2583&gt;=$E2583,(IF($D2580&lt;LataProjekcji,IF((SUM($K2581:Q2581)+12)&lt;$E2583,12,$E2583-SUM($K2581:Q2581)),0)),(IF($D2580&lt;LataProjekcji,IF((SUM($K2581:Q2581)+12)&lt;$D2583,12,$D2583-SUM($K2581:Q2581)),0)))),0),0)</f>
        <v>0</v>
      </c>
      <c r="S2581" s="537">
        <f ca="1">IF(AND($G2581,NOT(ISTEXT($G2580)),ISNUMBER(Poczatek),ISNUMBER(Koniec_Projekt)),IFERROR(IF($D2580=LataProjekcji,IF($F2580&gt;$E2583,$E2583,$F2580),IF($D2583&gt;=$E2583,(IF($D2580&lt;LataProjekcji,IF((SUM($K2581:R2581)+12)&lt;$E2583,12,$E2583-SUM($K2581:R2581)),0)),(IF($D2580&lt;LataProjekcji,IF((SUM($K2581:R2581)+12)&lt;$D2583,12,$D2583-SUM($K2581:R2581)),0)))),0),0)</f>
        <v>0</v>
      </c>
      <c r="T2581" s="537">
        <f ca="1">IF(AND($G2581,NOT(ISTEXT($G2580)),ISNUMBER(Poczatek),ISNUMBER(Koniec_Projekt)),IFERROR(IF($D2580=LataProjekcji,IF($F2580&gt;$E2583,$E2583,$F2580),IF($D2583&gt;=$E2583,(IF($D2580&lt;LataProjekcji,IF((SUM($K2581:S2581)+12)&lt;$E2583,12,$E2583-SUM($K2581:S2581)),0)),(IF($D2580&lt;LataProjekcji,IF((SUM($K2581:S2581)+12)&lt;$D2583,12,$D2583-SUM($K2581:S2581)),0)))),0),0)</f>
        <v>0</v>
      </c>
      <c r="U2581" s="537">
        <f ca="1">IF(AND($G2581,NOT(ISTEXT($G2580)),ISNUMBER(Poczatek),ISNUMBER(Koniec_Projekt)),IFERROR(IF($D2580=LataProjekcji,IF($F2580&gt;$E2583,$E2583,$F2580),IF($D2583&gt;=$E2583,(IF($D2580&lt;LataProjekcji,IF((SUM($K2581:T2581)+12)&lt;$E2583,12,$E2583-SUM($K2581:T2581)),0)),(IF($D2580&lt;LataProjekcji,IF((SUM($K2581:T2581)+12)&lt;$D2583,12,$D2583-SUM($K2581:T2581)),0)))),0),0)</f>
        <v>0</v>
      </c>
      <c r="V2581" s="537">
        <f ca="1">IF(AND($G2581,NOT(ISTEXT($G2580)),ISNUMBER(Poczatek),ISNUMBER(Koniec_Projekt)),IFERROR(IF($D2580=LataProjekcji,IF($F2580&gt;$E2583,$E2583,$F2580),IF($D2583&gt;=$E2583,(IF($D2580&lt;LataProjekcji,IF((SUM($K2581:U2581)+12)&lt;$E2583,12,$E2583-SUM($K2581:U2581)),0)),(IF($D2580&lt;LataProjekcji,IF((SUM($K2581:U2581)+12)&lt;$D2583,12,$D2583-SUM($K2581:U2581)),0)))),0),0)</f>
        <v>0</v>
      </c>
      <c r="W2581" s="537">
        <f ca="1">IF(AND($G2581,NOT(ISTEXT($G2580)),ISNUMBER(Poczatek),ISNUMBER(Koniec_Projekt)),IFERROR(IF($D2580=LataProjekcji,IF($F2580&gt;$E2583,$E2583,$F2580),IF($D2583&gt;=$E2583,(IF($D2580&lt;LataProjekcji,IF((SUM($K2581:V2581)+12)&lt;$E2583,12,$E2583-SUM($K2581:V2581)),0)),(IF($D2580&lt;LataProjekcji,IF((SUM($K2581:V2581)+12)&lt;$D2583,12,$D2583-SUM($K2581:V2581)),0)))),0),0)</f>
        <v>0</v>
      </c>
      <c r="X2581" s="537">
        <f ca="1">IF(AND($G2581,NOT(ISTEXT($G2580)),ISNUMBER(Poczatek),ISNUMBER(Koniec_Projekt)),IFERROR(IF($D2580=LataProjekcji,IF($F2580&gt;$E2583,$E2583,$F2580),IF($D2583&gt;=$E2583,(IF($D2580&lt;LataProjekcji,IF((SUM($K2581:W2581)+12)&lt;$E2583,12,$E2583-SUM($K2581:W2581)),0)),(IF($D2580&lt;LataProjekcji,IF((SUM($K2581:W2581)+12)&lt;$D2583,12,$D2583-SUM($K2581:W2581)),0)))),0),0)</f>
        <v>0</v>
      </c>
      <c r="Y2581" s="537">
        <f ca="1">IF(AND($G2581,NOT(ISTEXT($G2580)),ISNUMBER(Poczatek),ISNUMBER(Koniec_Projekt)),IFERROR(IF($D2580=LataProjekcji,IF($F2580&gt;$E2583,$E2583,$F2580),IF($D2583&gt;=$E2583,(IF($D2580&lt;LataProjekcji,IF((SUM($K2581:X2581)+12)&lt;$E2583,12,$E2583-SUM($K2581:X2581)),0)),(IF($D2580&lt;LataProjekcji,IF((SUM($K2581:X2581)+12)&lt;$D2583,12,$D2583-SUM($K2581:X2581)),0)))),0),0)</f>
        <v>0</v>
      </c>
      <c r="Z2581" s="537">
        <f ca="1">IF(AND($G2581,NOT(ISTEXT($G2580)),ISNUMBER(Poczatek),ISNUMBER(Koniec_Projekt)),IFERROR(IF($D2580=LataProjekcji,IF($F2580&gt;$E2583,$E2583,$F2580),IF($D2583&gt;=$E2583,(IF($D2580&lt;LataProjekcji,IF((SUM($K2581:Y2581)+12)&lt;$E2583,12,$E2583-SUM($K2581:Y2581)),0)),(IF($D2580&lt;LataProjekcji,IF((SUM($K2581:Y2581)+12)&lt;$D2583,12,$D2583-SUM($K2581:Y2581)),0)))),0),0)</f>
        <v>0</v>
      </c>
      <c r="AA2581" s="537">
        <f ca="1">IF(AND($G2581,NOT(ISTEXT($G2580)),ISNUMBER(Poczatek),ISNUMBER(Koniec_Projekt)),IFERROR(IF($D2580=LataProjekcji,IF($F2580&gt;$E2583,$E2583,$F2580),IF($D2583&gt;=$E2583,(IF($D2580&lt;LataProjekcji,IF((SUM($K2581:Z2581)+12)&lt;$E2583,12,$E2583-SUM($K2581:Z2581)),0)),(IF($D2580&lt;LataProjekcji,IF((SUM($K2581:Z2581)+12)&lt;$D2583,12,$D2583-SUM($K2581:Z2581)),0)))),0),0)</f>
        <v>0</v>
      </c>
      <c r="AB2581" s="537">
        <f ca="1">IF(AND($G2581,NOT(ISTEXT($G2580)),ISNUMBER(Poczatek),ISNUMBER(Koniec_Projekt)),IFERROR(IF($D2580=LataProjekcji,IF($F2580&gt;$E2583,$E2583,$F2580),IF($D2583&gt;=$E2583,(IF($D2580&lt;LataProjekcji,IF((SUM($K2581:AA2581)+12)&lt;$E2583,12,$E2583-SUM($K2581:AA2581)),0)),(IF($D2580&lt;LataProjekcji,IF((SUM($K2581:AA2581)+12)&lt;$D2583,12,$D2583-SUM($K2581:AA2581)),0)))),0),0)</f>
        <v>0</v>
      </c>
      <c r="AC2581" s="537">
        <f ca="1">IF(AND($G2581,NOT(ISTEXT($G2580)),ISNUMBER(Poczatek),ISNUMBER(Koniec_Projekt)),IFERROR(IF($D2580=LataProjekcji,IF($F2580&gt;$E2583,$E2583,$F2580),IF($D2583&gt;=$E2583,(IF($D2580&lt;LataProjekcji,IF((SUM($K2581:AB2581)+12)&lt;$E2583,12,$E2583-SUM($K2581:AB2581)),0)),(IF($D2580&lt;LataProjekcji,IF((SUM($K2581:AB2581)+12)&lt;$D2583,12,$D2583-SUM($K2581:AB2581)),0)))),0),0)</f>
        <v>0</v>
      </c>
      <c r="AD2581" s="537">
        <f ca="1">IF(AND($G2581,NOT(ISTEXT($G2580)),ISNUMBER(Poczatek),ISNUMBER(Koniec_Projekt)),IFERROR(IF($D2580=LataProjekcji,IF($F2580&gt;$E2583,$E2583,$F2580),IF($D2583&gt;=$E2583,(IF($D2580&lt;LataProjekcji,IF((SUM($K2581:AC2581)+12)&lt;$E2583,12,$E2583-SUM($K2581:AC2581)),0)),(IF($D2580&lt;LataProjekcji,IF((SUM($K2581:AC2581)+12)&lt;$D2583,12,$D2583-SUM($K2581:AC2581)),0)))),0),0)</f>
        <v>0</v>
      </c>
      <c r="AE2581" s="537">
        <f ca="1">IF(AND($G2581,NOT(ISTEXT($G2580)),ISNUMBER(Poczatek),ISNUMBER(Koniec_Projekt)),IFERROR(IF($D2580=LataProjekcji,IF($F2580&gt;$E2583,$E2583,$F2580),IF($D2583&gt;=$E2583,(IF($D2580&lt;LataProjekcji,IF((SUM($K2581:AD2581)+12)&lt;$E2583,12,$E2583-SUM($K2581:AD2581)),0)),(IF($D2580&lt;LataProjekcji,IF((SUM($K2581:AD2581)+12)&lt;$D2583,12,$D2583-SUM($K2581:AD2581)),0)))),0),0)</f>
        <v>0</v>
      </c>
    </row>
    <row r="2582" spans="2:31" hidden="1">
      <c r="B2582" s="526" t="s">
        <v>753</v>
      </c>
      <c r="D2582" s="454">
        <f ca="1">D1393</f>
        <v>0</v>
      </c>
      <c r="E2582" s="454">
        <f ca="1">IF(D2581&gt;10,ROUND(D2582/12,2),D2582)</f>
        <v>0</v>
      </c>
      <c r="F2582" s="524">
        <f>Koniec_Projekt</f>
        <v>0</v>
      </c>
      <c r="G2582" s="329">
        <f>Miesiac_Koniec_Projekt</f>
        <v>0</v>
      </c>
      <c r="H2582" s="538" t="b">
        <f ca="1">SUM(K2582:AE2582)=D2581</f>
        <v>1</v>
      </c>
      <c r="I2582" s="1" t="s">
        <v>713</v>
      </c>
      <c r="K2582" s="256">
        <f ca="1">IF(AND($G2581,NOT(ISTEXT($G2580)),ISNUMBER(Poczatek),ISNUMBER(Koniec_Projekt)),IFERROR(IF(LataProjekcji=$F2583,ROUND($D2581,0),ROUND(K2580*$E2582,0)),0),0)</f>
        <v>0</v>
      </c>
      <c r="L2582" s="5">
        <f ca="1">IF(AND($G2581,NOT(ISTEXT($G2580)),ISNUMBER(Poczatek),ISNUMBER(Koniec_Projekt)),IFERROR(IF(LataProjekcji=$F2583,ROUND($D2581-SUM(K2582:$K2582),0),ROUND(L2580*$E2582,0)),0),0)</f>
        <v>0</v>
      </c>
      <c r="M2582" s="5">
        <f ca="1">IF(AND($G2581,NOT(ISTEXT($G2580)),ISNUMBER(Poczatek),ISNUMBER(Koniec_Projekt)),IFERROR(IF(LataProjekcji=$F2583,ROUND($D2581-SUM($K2582:L2582),0),ROUND(M2580*$E2582,0)),0),0)</f>
        <v>0</v>
      </c>
      <c r="N2582" s="5">
        <f ca="1">IF(AND($G2581,NOT(ISTEXT($G2580)),ISNUMBER(Poczatek),ISNUMBER(Koniec_Projekt)),IFERROR(IF(LataProjekcji=$F2583,ROUND($D2581-SUM($K2582:M2582),0),ROUND(N2580*$E2582,0)),0),0)</f>
        <v>0</v>
      </c>
      <c r="O2582" s="5">
        <f ca="1">IF(AND($G2581,NOT(ISTEXT($G2580)),ISNUMBER(Poczatek),ISNUMBER(Koniec_Projekt)),IFERROR(IF(LataProjekcji=$F2583,ROUND($D2581-SUM($K2582:N2582),0),ROUND(O2580*$E2582,0)),0),0)</f>
        <v>0</v>
      </c>
      <c r="P2582" s="5">
        <f ca="1">IF(AND($G2581,NOT(ISTEXT($G2580)),ISNUMBER(Poczatek),ISNUMBER(Koniec_Projekt)),IFERROR(IF(LataProjekcji=$F2583,ROUND($D2581-SUM($K2582:O2582),0),ROUND(P2580*$E2582,0)),0),0)</f>
        <v>0</v>
      </c>
      <c r="Q2582" s="5">
        <f ca="1">IF(AND($G2581,NOT(ISTEXT($G2580)),ISNUMBER(Poczatek),ISNUMBER(Koniec_Projekt)),IFERROR(IF(LataProjekcji=$F2583,ROUND($D2581-SUM($K2582:P2582),0),ROUND(Q2580*$E2582,0)),0),0)</f>
        <v>0</v>
      </c>
      <c r="R2582" s="5">
        <f ca="1">IF(AND($G2581,NOT(ISTEXT($G2580)),ISNUMBER(Poczatek),ISNUMBER(Koniec_Projekt)),IFERROR(IF(LataProjekcji=$F2583,ROUND($D2581-SUM($K2582:Q2582),0),ROUND(R2580*$E2582,0)),0),0)</f>
        <v>0</v>
      </c>
      <c r="S2582" s="5">
        <f ca="1">IF(AND($G2581,NOT(ISTEXT($G2580)),ISNUMBER(Poczatek),ISNUMBER(Koniec_Projekt)),IFERROR(IF(LataProjekcji=$F2583,ROUND($D2581-SUM($K2582:R2582),0),ROUND(S2580*$E2582,0)),0),0)</f>
        <v>0</v>
      </c>
      <c r="T2582" s="5">
        <f ca="1">IF(AND($G2581,NOT(ISTEXT($G2580)),ISNUMBER(Poczatek),ISNUMBER(Koniec_Projekt)),IFERROR(IF(LataProjekcji=$F2583,ROUND($D2581-SUM($K2582:S2582),0),ROUND(T2580*$E2582,0)),0),0)</f>
        <v>0</v>
      </c>
      <c r="U2582" s="5">
        <f ca="1">IF(AND($G2581,NOT(ISTEXT($G2580)),ISNUMBER(Poczatek),ISNUMBER(Koniec_Projekt)),IFERROR(IF(LataProjekcji=$F2583,ROUND($D2581-SUM($K2582:T2582),0),ROUND(U2580*$E2582,0)),0),0)</f>
        <v>0</v>
      </c>
      <c r="V2582" s="5">
        <f ca="1">IF(AND($G2581,NOT(ISTEXT($G2580)),ISNUMBER(Poczatek),ISNUMBER(Koniec_Projekt)),IFERROR(IF(LataProjekcji=$F2583,ROUND($D2581-SUM($K2582:U2582),0),ROUND(V2580*$E2582,0)),0),0)</f>
        <v>0</v>
      </c>
      <c r="W2582" s="5">
        <f ca="1">IF(AND($G2581,NOT(ISTEXT($G2580)),ISNUMBER(Poczatek),ISNUMBER(Koniec_Projekt)),IFERROR(IF(LataProjekcji=$F2583,ROUND($D2581-SUM($K2582:V2582),0),ROUND(W2580*$E2582,0)),0),0)</f>
        <v>0</v>
      </c>
      <c r="X2582" s="5">
        <f ca="1">IF(AND($G2581,NOT(ISTEXT($G2580)),ISNUMBER(Poczatek),ISNUMBER(Koniec_Projekt)),IFERROR(IF(LataProjekcji=$F2583,ROUND($D2581-SUM($K2582:W2582),0),ROUND(X2580*$E2582,0)),0),0)</f>
        <v>0</v>
      </c>
      <c r="Y2582" s="5">
        <f ca="1">IF(AND($G2581,NOT(ISTEXT($G2580)),ISNUMBER(Poczatek),ISNUMBER(Koniec_Projekt)),IFERROR(IF(LataProjekcji=$F2583,ROUND($D2581-SUM($K2582:X2582),0),ROUND(Y2580*$E2582,0)),0),0)</f>
        <v>0</v>
      </c>
      <c r="Z2582" s="5">
        <f ca="1">IF(AND($G2581,NOT(ISTEXT($G2580)),ISNUMBER(Poczatek),ISNUMBER(Koniec_Projekt)),IFERROR(IF(LataProjekcji=$F2583,ROUND($D2581-SUM($K2582:Y2582),0),ROUND(Z2580*$E2582,0)),0),0)</f>
        <v>0</v>
      </c>
      <c r="AA2582" s="5">
        <f ca="1">IF(AND($G2581,NOT(ISTEXT($G2580)),ISNUMBER(Poczatek),ISNUMBER(Koniec_Projekt)),IFERROR(IF(LataProjekcji=$F2583,ROUND($D2581-SUM($K2582:Z2582),0),ROUND(AA2580*$E2582,0)),0),0)</f>
        <v>0</v>
      </c>
      <c r="AB2582" s="5">
        <f ca="1">IF(AND($G2581,NOT(ISTEXT($G2580)),ISNUMBER(Poczatek),ISNUMBER(Koniec_Projekt)),IFERROR(IF(LataProjekcji=$F2583,ROUND($D2581-SUM($K2582:AA2582),0),ROUND(AB2580*$E2582,0)),0),0)</f>
        <v>0</v>
      </c>
      <c r="AC2582" s="5">
        <f ca="1">IF(AND($G2581,NOT(ISTEXT($G2580)),ISNUMBER(Poczatek),ISNUMBER(Koniec_Projekt)),IFERROR(IF(LataProjekcji=$F2583,ROUND($D2581-SUM($K2582:AB2582),0),ROUND(AC2580*$E2582,0)),0),0)</f>
        <v>0</v>
      </c>
      <c r="AD2582" s="5">
        <f ca="1">IF(AND($G2581,NOT(ISTEXT($G2580)),ISNUMBER(Poczatek),ISNUMBER(Koniec_Projekt)),IFERROR(IF(LataProjekcji=$F2583,ROUND($D2581-SUM($K2582:AC2582),0),ROUND(AD2580*$E2582,0)),0),0)</f>
        <v>0</v>
      </c>
      <c r="AE2582" s="5">
        <f ca="1">IF(AND($G2581,NOT(ISTEXT($G2580)),ISNUMBER(Poczatek),ISNUMBER(Koniec_Projekt)),IFERROR(IF(LataProjekcji=$F2583,ROUND($D2581-SUM($K2582:AD2582),0),ROUND(AE2580*$E2582,0)),0),0)</f>
        <v>0</v>
      </c>
    </row>
    <row r="2583" spans="2:31" hidden="1">
      <c r="B2583" s="526" t="s">
        <v>751</v>
      </c>
      <c r="D2583" s="1">
        <f ca="1">IFERROR(ROUNDUP(D2581/E2582,0),0)</f>
        <v>0</v>
      </c>
      <c r="E2583" s="1">
        <f ca="1">IF(D2583=0,0,DATEDIF(DATE(D2580,E2580,1),DATE(F2582,G2582,1),"m"))</f>
        <v>0</v>
      </c>
      <c r="F2583" s="1" t="str">
        <f ca="1">IFERROR(YEAR(G2580),"brak daty")</f>
        <v>brak daty</v>
      </c>
      <c r="G2583" s="1" t="str">
        <f ca="1">IFERROR(MONTH(G2580),"brak daty")</f>
        <v>brak daty</v>
      </c>
      <c r="H2583" s="5"/>
      <c r="I2583" s="1" t="s">
        <v>425</v>
      </c>
      <c r="K2583" s="5">
        <f ca="1">IF(AND($G2581,NOT(ISTEXT($G2580)),ISNUMBER(Poczatek),ISNUMBER(Koniec_Projekt)),IFERROR(IF(LataProjekcji=$F2582,IF(AND($G2582=$G2583,$F2582=$F2583),ROUND($D2581-SUM($K2583),0),ROUND(K2581*$E2582,0)),IF(LataProjekcji&gt;$F2582,0,ROUND(K2581*$E2582,0))),0),0)</f>
        <v>0</v>
      </c>
      <c r="L2583" s="5">
        <f ca="1">IF(AND($G2581,NOT(ISTEXT($G2580)),ISNUMBER(Poczatek),ISNUMBER(Koniec_Projekt)),IFERROR(IF(LataProjekcji=$F2582,IF(AND($G2582=$G2583,$F2582=$F2583),ROUND($D2581-SUM($K2583:K2583),0),ROUND(L2581*$E2582,0)),IF(LataProjekcji&gt;$F2582,0,ROUND(L2581*$E2582,0))),0),0)</f>
        <v>0</v>
      </c>
      <c r="M2583" s="5">
        <f ca="1">IF(AND($G2581,NOT(ISTEXT($G2580)),ISNUMBER(Poczatek),ISNUMBER(Koniec_Projekt)),IFERROR(IF(LataProjekcji=$F2582,IF(AND($G2582=$G2583,$F2582=$F2583),ROUND($D2581-SUM($K2583:L2583),0),ROUND(M2581*$E2582,0)),IF(LataProjekcji&gt;$F2582,0,ROUND(M2581*$E2582,0))),0),0)</f>
        <v>0</v>
      </c>
      <c r="N2583" s="5">
        <f ca="1">IF(AND($G2581,NOT(ISTEXT($G2580)),ISNUMBER(Poczatek),ISNUMBER(Koniec_Projekt)),IFERROR(IF(LataProjekcji=$F2582,IF(AND($G2582=$G2583,$F2582=$F2583),ROUND($D2581-SUM($K2583:M2583),0),ROUND(N2581*$E2582,0)),IF(LataProjekcji&gt;$F2582,0,ROUND(N2581*$E2582,0))),0),0)</f>
        <v>0</v>
      </c>
      <c r="O2583" s="5">
        <f ca="1">IF(AND($G2581,NOT(ISTEXT($G2580)),ISNUMBER(Poczatek),ISNUMBER(Koniec_Projekt)),IFERROR(IF(LataProjekcji=$F2582,IF(AND($G2582=$G2583,$F2582=$F2583),ROUND($D2581-SUM($K2583:N2583),0),ROUND(O2581*$E2582,0)),IF(LataProjekcji&gt;$F2582,0,ROUND(O2581*$E2582,0))),0),0)</f>
        <v>0</v>
      </c>
      <c r="P2583" s="5">
        <f ca="1">IF(AND($G2581,NOT(ISTEXT($G2580)),ISNUMBER(Poczatek),ISNUMBER(Koniec_Projekt)),IFERROR(IF(LataProjekcji=$F2582,IF(AND($G2582=$G2583,$F2582=$F2583),ROUND($D2581-SUM($K2583:O2583),0),ROUND(P2581*$E2582,0)),IF(LataProjekcji&gt;$F2582,0,ROUND(P2581*$E2582,0))),0),0)</f>
        <v>0</v>
      </c>
      <c r="Q2583" s="5">
        <f ca="1">IF(AND($G2581,NOT(ISTEXT($G2580)),ISNUMBER(Poczatek),ISNUMBER(Koniec_Projekt)),IFERROR(IF(LataProjekcji=$F2582,IF(AND($G2582=$G2583,$F2582=$F2583),ROUND($D2581-SUM($K2583:P2583),0),ROUND(Q2581*$E2582,0)),IF(LataProjekcji&gt;$F2582,0,ROUND(Q2581*$E2582,0))),0),0)</f>
        <v>0</v>
      </c>
      <c r="R2583" s="5">
        <f ca="1">IF(AND($G2581,NOT(ISTEXT($G2580)),ISNUMBER(Poczatek),ISNUMBER(Koniec_Projekt)),IFERROR(IF(LataProjekcji=$F2582,IF(AND($G2582=$G2583,$F2582=$F2583),ROUND($D2581-SUM($K2583:Q2583),0),ROUND(R2581*$E2582,0)),IF(LataProjekcji&gt;$F2582,0,ROUND(R2581*$E2582,0))),0),0)</f>
        <v>0</v>
      </c>
      <c r="S2583" s="5">
        <f ca="1">IF(AND($G2581,NOT(ISTEXT($G2580)),ISNUMBER(Poczatek),ISNUMBER(Koniec_Projekt)),IFERROR(IF(LataProjekcji=$F2582,IF(AND($G2582=$G2583,$F2582=$F2583),ROUND($D2581-SUM($K2583:R2583),0),ROUND(S2581*$E2582,0)),IF(LataProjekcji&gt;$F2582,0,ROUND(S2581*$E2582,0))),0),0)</f>
        <v>0</v>
      </c>
      <c r="T2583" s="5">
        <f ca="1">IF(AND($G2581,NOT(ISTEXT($G2580)),ISNUMBER(Poczatek),ISNUMBER(Koniec_Projekt)),IFERROR(IF(LataProjekcji=$F2582,IF(AND($G2582=$G2583,$F2582=$F2583),ROUND($D2581-SUM($K2583:S2583),0),ROUND(T2581*$E2582,0)),IF(LataProjekcji&gt;$F2582,0,ROUND(T2581*$E2582,0))),0),0)</f>
        <v>0</v>
      </c>
      <c r="U2583" s="5">
        <f ca="1">IF(AND($G2581,NOT(ISTEXT($G2580)),ISNUMBER(Poczatek),ISNUMBER(Koniec_Projekt)),IFERROR(IF(LataProjekcji=$F2582,IF(AND($G2582=$G2583,$F2582=$F2583),ROUND($D2581-SUM($K2583:T2583),0),ROUND(U2581*$E2582,0)),IF(LataProjekcji&gt;$F2582,0,ROUND(U2581*$E2582,0))),0),0)</f>
        <v>0</v>
      </c>
      <c r="V2583" s="5">
        <f ca="1">IF(AND($G2581,NOT(ISTEXT($G2580)),ISNUMBER(Poczatek),ISNUMBER(Koniec_Projekt)),IFERROR(IF(LataProjekcji=$F2582,IF(AND($G2582=$G2583,$F2582=$F2583),ROUND($D2581-SUM($K2583:U2583),0),ROUND(V2581*$E2582,0)),IF(LataProjekcji&gt;$F2582,0,ROUND(V2581*$E2582,0))),0),0)</f>
        <v>0</v>
      </c>
      <c r="W2583" s="5">
        <f ca="1">IF(AND($G2581,NOT(ISTEXT($G2580)),ISNUMBER(Poczatek),ISNUMBER(Koniec_Projekt)),IFERROR(IF(LataProjekcji=$F2582,IF(AND($G2582=$G2583,$F2582=$F2583),ROUND($D2581-SUM($K2583:V2583),0),ROUND(W2581*$E2582,0)),IF(LataProjekcji&gt;$F2582,0,ROUND(W2581*$E2582,0))),0),0)</f>
        <v>0</v>
      </c>
      <c r="X2583" s="5">
        <f ca="1">IF(AND($G2581,NOT(ISTEXT($G2580)),ISNUMBER(Poczatek),ISNUMBER(Koniec_Projekt)),IFERROR(IF(LataProjekcji=$F2582,IF(AND($G2582=$G2583,$F2582=$F2583),ROUND($D2581-SUM($K2583:W2583),0),ROUND(X2581*$E2582,0)),IF(LataProjekcji&gt;$F2582,0,ROUND(X2581*$E2582,0))),0),0)</f>
        <v>0</v>
      </c>
      <c r="Y2583" s="5">
        <f ca="1">IF(AND($G2581,NOT(ISTEXT($G2580)),ISNUMBER(Poczatek),ISNUMBER(Koniec_Projekt)),IFERROR(IF(LataProjekcji=$F2582,IF(AND($G2582=$G2583,$F2582=$F2583),ROUND($D2581-SUM($K2583:X2583),0),ROUND(Y2581*$E2582,0)),IF(LataProjekcji&gt;$F2582,0,ROUND(Y2581*$E2582,0))),0),0)</f>
        <v>0</v>
      </c>
      <c r="Z2583" s="5">
        <f ca="1">IF(AND($G2581,NOT(ISTEXT($G2580)),ISNUMBER(Poczatek),ISNUMBER(Koniec_Projekt)),IFERROR(IF(LataProjekcji=$F2582,IF(AND($G2582=$G2583,$F2582=$F2583),ROUND($D2581-SUM($K2583:Y2583),0),ROUND(Z2581*$E2582,0)),IF(LataProjekcji&gt;$F2582,0,ROUND(Z2581*$E2582,0))),0),0)</f>
        <v>0</v>
      </c>
      <c r="AA2583" s="5">
        <f ca="1">IF(AND($G2581,NOT(ISTEXT($G2580)),ISNUMBER(Poczatek),ISNUMBER(Koniec_Projekt)),IFERROR(IF(LataProjekcji=$F2582,IF(AND($G2582=$G2583,$F2582=$F2583),ROUND($D2581-SUM($K2583:Z2583),0),ROUND(AA2581*$E2582,0)),IF(LataProjekcji&gt;$F2582,0,ROUND(AA2581*$E2582,0))),0),0)</f>
        <v>0</v>
      </c>
      <c r="AB2583" s="5">
        <f ca="1">IF(AND($G2581,NOT(ISTEXT($G2580)),ISNUMBER(Poczatek),ISNUMBER(Koniec_Projekt)),IFERROR(IF(LataProjekcji=$F2582,IF(AND($G2582=$G2583,$F2582=$F2583),ROUND($D2581-SUM($K2583:AA2583),0),ROUND(AB2581*$E2582,0)),IF(LataProjekcji&gt;$F2582,0,ROUND(AB2581*$E2582,0))),0),0)</f>
        <v>0</v>
      </c>
      <c r="AC2583" s="5">
        <f ca="1">IF(AND($G2581,NOT(ISTEXT($G2580)),ISNUMBER(Poczatek),ISNUMBER(Koniec_Projekt)),IFERROR(IF(LataProjekcji=$F2582,IF(AND($G2582=$G2583,$F2582=$F2583),ROUND($D2581-SUM($K2583:AB2583),0),ROUND(AC2581*$E2582,0)),IF(LataProjekcji&gt;$F2582,0,ROUND(AC2581*$E2582,0))),0),0)</f>
        <v>0</v>
      </c>
      <c r="AD2583" s="5">
        <f ca="1">IF(AND($G2581,NOT(ISTEXT($G2580)),ISNUMBER(Poczatek),ISNUMBER(Koniec_Projekt)),IFERROR(IF(LataProjekcji=$F2582,IF(AND($G2582=$G2583,$F2582=$F2583),ROUND($D2581-SUM($K2583:AC2583),0),ROUND(AD2581*$E2582,0)),IF(LataProjekcji&gt;$F2582,0,ROUND(AD2581*$E2582,0))),0),0)</f>
        <v>0</v>
      </c>
      <c r="AE2583" s="5">
        <f ca="1">IF(AND($G2581,NOT(ISTEXT($G2580)),ISNUMBER(Poczatek),ISNUMBER(Koniec_Projekt)),IFERROR(IF(LataProjekcji=$F2582,IF(AND($G2582=$G2583,$F2582=$F2583),ROUND($D2581-SUM($K2583:AD2583),0),ROUND(AE2581*$E2582,0)),IF(LataProjekcji&gt;$F2582,0,ROUND(AE2581*$E2582,0))),0),0)</f>
        <v>0</v>
      </c>
    </row>
    <row r="2584" spans="2:31" ht="12.5" hidden="1" thickBot="1">
      <c r="B2584" s="527" t="s">
        <v>865</v>
      </c>
      <c r="C2584" s="528"/>
      <c r="D2584" s="529">
        <f ca="1">IF(D2581&gt;10,ROUND((D2583-1)*E2582,0),E2582)</f>
        <v>0</v>
      </c>
      <c r="E2584" s="529">
        <f ca="1">D2581-D2584</f>
        <v>0</v>
      </c>
      <c r="F2584" s="528"/>
      <c r="G2584" s="669">
        <f ca="1">OFFSET($C$269,$D2579,0)</f>
        <v>0</v>
      </c>
      <c r="H2584" s="528"/>
      <c r="I2584" s="528"/>
      <c r="J2584" s="528"/>
      <c r="K2584" s="528"/>
      <c r="L2584" s="528"/>
      <c r="M2584" s="528"/>
      <c r="N2584" s="528"/>
      <c r="O2584" s="528"/>
      <c r="P2584" s="528"/>
      <c r="Q2584" s="528"/>
      <c r="R2584" s="528"/>
      <c r="S2584" s="528"/>
      <c r="T2584" s="528"/>
      <c r="U2584" s="528"/>
      <c r="V2584" s="528"/>
      <c r="W2584" s="528"/>
      <c r="X2584" s="528"/>
      <c r="Y2584" s="528"/>
      <c r="Z2584" s="528"/>
      <c r="AA2584" s="528"/>
      <c r="AB2584" s="528"/>
      <c r="AC2584" s="528"/>
      <c r="AD2584" s="528"/>
      <c r="AE2584" s="528"/>
    </row>
    <row r="2585" spans="2:31" ht="12.5" hidden="1" thickTop="1">
      <c r="D2585" s="454"/>
      <c r="E2585" s="454"/>
      <c r="F2585" s="454"/>
      <c r="G2585" s="454"/>
    </row>
    <row r="2586" spans="2:31" ht="12.5" hidden="1" thickBot="1">
      <c r="B2586" s="530" t="str">
        <f ca="1">"nazwa ST: "&amp;B1397</f>
        <v>nazwa ST: 0</v>
      </c>
      <c r="C2586" s="530"/>
      <c r="D2586" s="531">
        <f>D1397</f>
        <v>9</v>
      </c>
      <c r="E2586" s="530"/>
      <c r="F2586" s="530"/>
      <c r="G2586" s="530"/>
      <c r="H2586" s="530"/>
      <c r="I2586" s="530"/>
      <c r="J2586" s="530"/>
      <c r="K2586" s="539" t="str">
        <f t="shared" ref="K2586:AE2586" si="3167">LataProjekcji</f>
        <v>Uzupełnij dane</v>
      </c>
      <c r="L2586" s="539" t="str">
        <f t="shared" si="3167"/>
        <v/>
      </c>
      <c r="M2586" s="539" t="str">
        <f t="shared" si="3167"/>
        <v/>
      </c>
      <c r="N2586" s="539" t="str">
        <f t="shared" si="3167"/>
        <v/>
      </c>
      <c r="O2586" s="539" t="str">
        <f t="shared" si="3167"/>
        <v/>
      </c>
      <c r="P2586" s="539" t="str">
        <f t="shared" si="3167"/>
        <v/>
      </c>
      <c r="Q2586" s="539" t="str">
        <f t="shared" si="3167"/>
        <v/>
      </c>
      <c r="R2586" s="539" t="str">
        <f t="shared" si="3167"/>
        <v/>
      </c>
      <c r="S2586" s="539" t="str">
        <f t="shared" si="3167"/>
        <v/>
      </c>
      <c r="T2586" s="539" t="str">
        <f t="shared" si="3167"/>
        <v/>
      </c>
      <c r="U2586" s="539" t="str">
        <f t="shared" si="3167"/>
        <v/>
      </c>
      <c r="V2586" s="539" t="str">
        <f t="shared" si="3167"/>
        <v/>
      </c>
      <c r="W2586" s="539" t="str">
        <f t="shared" si="3167"/>
        <v/>
      </c>
      <c r="X2586" s="539" t="str">
        <f t="shared" si="3167"/>
        <v/>
      </c>
      <c r="Y2586" s="539" t="str">
        <f t="shared" si="3167"/>
        <v/>
      </c>
      <c r="Z2586" s="539" t="str">
        <f t="shared" si="3167"/>
        <v/>
      </c>
      <c r="AA2586" s="539" t="str">
        <f t="shared" si="3167"/>
        <v/>
      </c>
      <c r="AB2586" s="539" t="str">
        <f t="shared" si="3167"/>
        <v/>
      </c>
      <c r="AC2586" s="539" t="str">
        <f t="shared" si="3167"/>
        <v/>
      </c>
      <c r="AD2586" s="539" t="str">
        <f t="shared" si="3167"/>
        <v/>
      </c>
      <c r="AE2586" s="539" t="str">
        <f t="shared" si="3167"/>
        <v/>
      </c>
    </row>
    <row r="2587" spans="2:31" hidden="1">
      <c r="B2587" s="526" t="s">
        <v>752</v>
      </c>
      <c r="D2587" s="1">
        <f ca="1">D1398</f>
        <v>1900</v>
      </c>
      <c r="E2587" s="1">
        <f ca="1">E1398</f>
        <v>1</v>
      </c>
      <c r="F2587" s="1">
        <f ca="1">IF(D2588&gt;10,F1398,1)</f>
        <v>1</v>
      </c>
      <c r="G2587" s="525" t="str">
        <f ca="1">IF(ISBLANK(OFFSET($E$269,$D2586,0)),"brak daty",IF(D2588&gt;10,EDATE(OFFSET($E$269,$D2586,0),D2590),DATE(D2587,E2587,1)))</f>
        <v>brak daty</v>
      </c>
      <c r="H2587" s="538" t="b">
        <f ca="1">SUM(K2587:AE2587)=D2590</f>
        <v>1</v>
      </c>
      <c r="I2587" s="1" t="s">
        <v>749</v>
      </c>
      <c r="K2587" s="5">
        <f ca="1">IF(AND($G2588,NOT(ISTEXT($G2587)),ISNUMBER(Poczatek),ISNUMBER(Koniec_Projekt)),IFERROR(IF($D2587=LataProjekcji,$F2587,IF($D2587&lt;LataProjekcji,IF((SUM(K2587)+12)&lt;$D2590,12,$D2590-SUM(K2587)),0)),0),0)</f>
        <v>0</v>
      </c>
      <c r="L2587" s="5">
        <f ca="1">IF(AND($G2588,NOT(ISTEXT($G2587)),ISNUMBER(Poczatek),ISNUMBER(Koniec_Projekt)),IFERROR(IF($D2587=LataProjekcji,$F2587,IF($D2587&lt;LataProjekcji,IF((SUM($K2587:K2587)+12)&lt;$D2590,12,$D2590-SUM($K2587:K2587)),0)),0),0)</f>
        <v>0</v>
      </c>
      <c r="M2587" s="5">
        <f ca="1">IF(AND($G2588,NOT(ISTEXT($G2587)),ISNUMBER(Poczatek),ISNUMBER(Koniec_Projekt)),IFERROR(IF($D2587=LataProjekcji,$F2587,IF($D2587&lt;LataProjekcji,IF((SUM($K2587:L2587)+12)&lt;$D2590,12,$D2590-SUM($K2587:L2587)),0)),0),0)</f>
        <v>0</v>
      </c>
      <c r="N2587" s="5">
        <f ca="1">IF(AND($G2588,NOT(ISTEXT($G2587)),ISNUMBER(Poczatek),ISNUMBER(Koniec_Projekt)),IFERROR(IF($D2587=LataProjekcji,$F2587,IF($D2587&lt;LataProjekcji,IF((SUM($K2587:M2587)+12)&lt;$D2590,12,$D2590-SUM($K2587:M2587)),0)),0),0)</f>
        <v>0</v>
      </c>
      <c r="O2587" s="5">
        <f ca="1">IF(AND($G2588,NOT(ISTEXT($G2587)),ISNUMBER(Poczatek),ISNUMBER(Koniec_Projekt)),IFERROR(IF($D2587=LataProjekcji,$F2587,IF($D2587&lt;LataProjekcji,IF((SUM($K2587:N2587)+12)&lt;$D2590,12,$D2590-SUM($K2587:N2587)),0)),0),0)</f>
        <v>0</v>
      </c>
      <c r="P2587" s="5">
        <f ca="1">IF(AND($G2588,NOT(ISTEXT($G2587)),ISNUMBER(Poczatek),ISNUMBER(Koniec_Projekt)),IFERROR(IF($D2587=LataProjekcji,$F2587,IF($D2587&lt;LataProjekcji,IF((SUM($K2587:O2587)+12)&lt;$D2590,12,$D2590-SUM($K2587:O2587)),0)),0),0)</f>
        <v>0</v>
      </c>
      <c r="Q2587" s="5">
        <f ca="1">IF(AND($G2588,NOT(ISTEXT($G2587)),ISNUMBER(Poczatek),ISNUMBER(Koniec_Projekt)),IFERROR(IF($D2587=LataProjekcji,$F2587,IF($D2587&lt;LataProjekcji,IF((SUM($K2587:P2587)+12)&lt;$D2590,12,$D2590-SUM($K2587:P2587)),0)),0),0)</f>
        <v>0</v>
      </c>
      <c r="R2587" s="5">
        <f ca="1">IF(AND($G2588,NOT(ISTEXT($G2587)),ISNUMBER(Poczatek),ISNUMBER(Koniec_Projekt)),IFERROR(IF($D2587=LataProjekcji,$F2587,IF($D2587&lt;LataProjekcji,IF((SUM($K2587:Q2587)+12)&lt;$D2590,12,$D2590-SUM($K2587:Q2587)),0)),0),0)</f>
        <v>0</v>
      </c>
      <c r="S2587" s="5">
        <f ca="1">IF(AND($G2588,NOT(ISTEXT($G2587)),ISNUMBER(Poczatek),ISNUMBER(Koniec_Projekt)),IFERROR(IF($D2587=LataProjekcji,$F2587,IF($D2587&lt;LataProjekcji,IF((SUM($K2587:R2587)+12)&lt;$D2590,12,$D2590-SUM($K2587:R2587)),0)),0),0)</f>
        <v>0</v>
      </c>
      <c r="T2587" s="5">
        <f ca="1">IF(AND($G2588,NOT(ISTEXT($G2587)),ISNUMBER(Poczatek),ISNUMBER(Koniec_Projekt)),IFERROR(IF($D2587=LataProjekcji,$F2587,IF($D2587&lt;LataProjekcji,IF((SUM($K2587:S2587)+12)&lt;$D2590,12,$D2590-SUM($K2587:S2587)),0)),0),0)</f>
        <v>0</v>
      </c>
      <c r="U2587" s="5">
        <f ca="1">IF(AND($G2588,NOT(ISTEXT($G2587)),ISNUMBER(Poczatek),ISNUMBER(Koniec_Projekt)),IFERROR(IF($D2587=LataProjekcji,$F2587,IF($D2587&lt;LataProjekcji,IF((SUM($K2587:T2587)+12)&lt;$D2590,12,$D2590-SUM($K2587:T2587)),0)),0),0)</f>
        <v>0</v>
      </c>
      <c r="V2587" s="5">
        <f ca="1">IF(AND($G2588,NOT(ISTEXT($G2587)),ISNUMBER(Poczatek),ISNUMBER(Koniec_Projekt)),IFERROR(IF($D2587=LataProjekcji,$F2587,IF($D2587&lt;LataProjekcji,IF((SUM($K2587:U2587)+12)&lt;$D2590,12,$D2590-SUM($K2587:U2587)),0)),0),0)</f>
        <v>0</v>
      </c>
      <c r="W2587" s="5">
        <f ca="1">IF(AND($G2588,NOT(ISTEXT($G2587)),ISNUMBER(Poczatek),ISNUMBER(Koniec_Projekt)),IFERROR(IF($D2587=LataProjekcji,$F2587,IF($D2587&lt;LataProjekcji,IF((SUM($K2587:V2587)+12)&lt;$D2590,12,$D2590-SUM($K2587:V2587)),0)),0),0)</f>
        <v>0</v>
      </c>
      <c r="X2587" s="5">
        <f ca="1">IF(AND($G2588,NOT(ISTEXT($G2587)),ISNUMBER(Poczatek),ISNUMBER(Koniec_Projekt)),IFERROR(IF($D2587=LataProjekcji,$F2587,IF($D2587&lt;LataProjekcji,IF((SUM($K2587:W2587)+12)&lt;$D2590,12,$D2590-SUM($K2587:W2587)),0)),0),0)</f>
        <v>0</v>
      </c>
      <c r="Y2587" s="5">
        <f ca="1">IF(AND($G2588,NOT(ISTEXT($G2587)),ISNUMBER(Poczatek),ISNUMBER(Koniec_Projekt)),IFERROR(IF($D2587=LataProjekcji,$F2587,IF($D2587&lt;LataProjekcji,IF((SUM($K2587:X2587)+12)&lt;$D2590,12,$D2590-SUM($K2587:X2587)),0)),0),0)</f>
        <v>0</v>
      </c>
      <c r="Z2587" s="5">
        <f ca="1">IF(AND($G2588,NOT(ISTEXT($G2587)),ISNUMBER(Poczatek),ISNUMBER(Koniec_Projekt)),IFERROR(IF($D2587=LataProjekcji,$F2587,IF($D2587&lt;LataProjekcji,IF((SUM($K2587:Y2587)+12)&lt;$D2590,12,$D2590-SUM($K2587:Y2587)),0)),0),0)</f>
        <v>0</v>
      </c>
      <c r="AA2587" s="5">
        <f ca="1">IF(AND($G2588,NOT(ISTEXT($G2587)),ISNUMBER(Poczatek),ISNUMBER(Koniec_Projekt)),IFERROR(IF($D2587=LataProjekcji,$F2587,IF($D2587&lt;LataProjekcji,IF((SUM($K2587:Z2587)+12)&lt;$D2590,12,$D2590-SUM($K2587:Z2587)),0)),0),0)</f>
        <v>0</v>
      </c>
      <c r="AB2587" s="5">
        <f ca="1">IF(AND($G2588,NOT(ISTEXT($G2587)),ISNUMBER(Poczatek),ISNUMBER(Koniec_Projekt)),IFERROR(IF($D2587=LataProjekcji,$F2587,IF($D2587&lt;LataProjekcji,IF((SUM($K2587:AA2587)+12)&lt;$D2590,12,$D2590-SUM($K2587:AA2587)),0)),0),0)</f>
        <v>0</v>
      </c>
      <c r="AC2587" s="5">
        <f ca="1">IF(AND($G2588,NOT(ISTEXT($G2587)),ISNUMBER(Poczatek),ISNUMBER(Koniec_Projekt)),IFERROR(IF($D2587=LataProjekcji,$F2587,IF($D2587&lt;LataProjekcji,IF((SUM($K2587:AB2587)+12)&lt;$D2590,12,$D2590-SUM($K2587:AB2587)),0)),0),0)</f>
        <v>0</v>
      </c>
      <c r="AD2587" s="5">
        <f ca="1">IF(AND($G2588,NOT(ISTEXT($G2587)),ISNUMBER(Poczatek),ISNUMBER(Koniec_Projekt)),IFERROR(IF($D2587=LataProjekcji,$F2587,IF($D2587&lt;LataProjekcji,IF((SUM($K2587:AC2587)+12)&lt;$D2590,12,$D2590-SUM($K2587:AC2587)),0)),0),0)</f>
        <v>0</v>
      </c>
      <c r="AE2587" s="5">
        <f ca="1">IF(AND($G2588,NOT(ISTEXT($G2587)),ISNUMBER(Poczatek),ISNUMBER(Koniec_Projekt)),IFERROR(IF($D2587=LataProjekcji,$F2587,IF($D2587&lt;LataProjekcji,IF((SUM($K2587:AD2587)+12)&lt;$D2590,12,$D2590-SUM($K2587:AD2587)),0)),0),0)</f>
        <v>0</v>
      </c>
    </row>
    <row r="2588" spans="2:31" hidden="1">
      <c r="B2588" s="526" t="s">
        <v>754</v>
      </c>
      <c r="D2588" s="5">
        <f ca="1">D1399</f>
        <v>0</v>
      </c>
      <c r="E2588" s="454">
        <f ca="1">E1399</f>
        <v>0</v>
      </c>
      <c r="F2588" s="454">
        <f ca="1">F1399</f>
        <v>0</v>
      </c>
      <c r="G2588" s="258" t="b">
        <f ca="1">NOT(ISBLANK(OFFSET($C$269,$D2586,0)))</f>
        <v>0</v>
      </c>
      <c r="H2588" s="538" t="b">
        <f ca="1">SUM(K2588:AE2588)=E2590</f>
        <v>1</v>
      </c>
      <c r="I2588" s="1" t="s">
        <v>750</v>
      </c>
      <c r="K2588" s="537">
        <f ca="1">IF(AND($G2588,NOT(ISTEXT($G2587)),ISNUMBER(Poczatek),ISNUMBER(Koniec_Projekt)),IFERROR(IF($D2587=LataProjekcji,IF($F2587&gt;$E2590,$E2590,$F2587),IF($D2590&gt;=$E2590,(IF($D2587&lt;LataProjekcji,IF((SUM(J2588:$K2588)+12)&lt;$E2590,12,$E2590-SUM(J2588:$K2588)),0)),(IF($D2587&lt;LataProjekcji,IF((SUM(J2588:$K2588)+12)&lt;$D2590,12,$D2590-SUM(J2588:$K2588)),0)))),0),0)</f>
        <v>0</v>
      </c>
      <c r="L2588" s="537">
        <f ca="1">IF(AND($G2588,NOT(ISTEXT($G2587)),ISNUMBER(Poczatek),ISNUMBER(Koniec_Projekt)),IFERROR(IF($D2587=LataProjekcji,IF($F2587&gt;$E2590,$E2590,$F2587),IF($D2590&gt;=$E2590,(IF($D2587&lt;LataProjekcji,IF((SUM($K2588:K2588)+12)&lt;$E2590,12,$E2590-SUM($K2588:K2588)),0)),(IF($D2587&lt;LataProjekcji,IF((SUM($K2588:K2588)+12)&lt;$D2590,12,$D2590-SUM($K2588:K2588)),0)))),0),0)</f>
        <v>0</v>
      </c>
      <c r="M2588" s="537">
        <f ca="1">IF(AND($G2588,NOT(ISTEXT($G2587)),ISNUMBER(Poczatek),ISNUMBER(Koniec_Projekt)),IFERROR(IF($D2587=LataProjekcji,IF($F2587&gt;$E2590,$E2590,$F2587),IF($D2590&gt;=$E2590,(IF($D2587&lt;LataProjekcji,IF((SUM($K2588:L2588)+12)&lt;$E2590,12,$E2590-SUM($K2588:L2588)),0)),(IF($D2587&lt;LataProjekcji,IF((SUM($K2588:L2588)+12)&lt;$D2590,12,$D2590-SUM($K2588:L2588)),0)))),0),0)</f>
        <v>0</v>
      </c>
      <c r="N2588" s="537">
        <f ca="1">IF(AND($G2588,NOT(ISTEXT($G2587)),ISNUMBER(Poczatek),ISNUMBER(Koniec_Projekt)),IFERROR(IF($D2587=LataProjekcji,IF($F2587&gt;$E2590,$E2590,$F2587),IF($D2590&gt;=$E2590,(IF($D2587&lt;LataProjekcji,IF((SUM($K2588:M2588)+12)&lt;$E2590,12,$E2590-SUM($K2588:M2588)),0)),(IF($D2587&lt;LataProjekcji,IF((SUM($K2588:M2588)+12)&lt;$D2590,12,$D2590-SUM($K2588:M2588)),0)))),0),0)</f>
        <v>0</v>
      </c>
      <c r="O2588" s="537">
        <f ca="1">IF(AND($G2588,NOT(ISTEXT($G2587)),ISNUMBER(Poczatek),ISNUMBER(Koniec_Projekt)),IFERROR(IF($D2587=LataProjekcji,IF($F2587&gt;$E2590,$E2590,$F2587),IF($D2590&gt;=$E2590,(IF($D2587&lt;LataProjekcji,IF((SUM($K2588:N2588)+12)&lt;$E2590,12,$E2590-SUM($K2588:N2588)),0)),(IF($D2587&lt;LataProjekcji,IF((SUM($K2588:N2588)+12)&lt;$D2590,12,$D2590-SUM($K2588:N2588)),0)))),0),0)</f>
        <v>0</v>
      </c>
      <c r="P2588" s="537">
        <f ca="1">IF(AND($G2588,NOT(ISTEXT($G2587)),ISNUMBER(Poczatek),ISNUMBER(Koniec_Projekt)),IFERROR(IF($D2587=LataProjekcji,IF($F2587&gt;$E2590,$E2590,$F2587),IF($D2590&gt;=$E2590,(IF($D2587&lt;LataProjekcji,IF((SUM($K2588:O2588)+12)&lt;$E2590,12,$E2590-SUM($K2588:O2588)),0)),(IF($D2587&lt;LataProjekcji,IF((SUM($K2588:O2588)+12)&lt;$D2590,12,$D2590-SUM($K2588:O2588)),0)))),0),0)</f>
        <v>0</v>
      </c>
      <c r="Q2588" s="537">
        <f ca="1">IF(AND($G2588,NOT(ISTEXT($G2587)),ISNUMBER(Poczatek),ISNUMBER(Koniec_Projekt)),IFERROR(IF($D2587=LataProjekcji,IF($F2587&gt;$E2590,$E2590,$F2587),IF($D2590&gt;=$E2590,(IF($D2587&lt;LataProjekcji,IF((SUM($K2588:P2588)+12)&lt;$E2590,12,$E2590-SUM($K2588:P2588)),0)),(IF($D2587&lt;LataProjekcji,IF((SUM($K2588:P2588)+12)&lt;$D2590,12,$D2590-SUM($K2588:P2588)),0)))),0),0)</f>
        <v>0</v>
      </c>
      <c r="R2588" s="537">
        <f ca="1">IF(AND($G2588,NOT(ISTEXT($G2587)),ISNUMBER(Poczatek),ISNUMBER(Koniec_Projekt)),IFERROR(IF($D2587=LataProjekcji,IF($F2587&gt;$E2590,$E2590,$F2587),IF($D2590&gt;=$E2590,(IF($D2587&lt;LataProjekcji,IF((SUM($K2588:Q2588)+12)&lt;$E2590,12,$E2590-SUM($K2588:Q2588)),0)),(IF($D2587&lt;LataProjekcji,IF((SUM($K2588:Q2588)+12)&lt;$D2590,12,$D2590-SUM($K2588:Q2588)),0)))),0),0)</f>
        <v>0</v>
      </c>
      <c r="S2588" s="537">
        <f ca="1">IF(AND($G2588,NOT(ISTEXT($G2587)),ISNUMBER(Poczatek),ISNUMBER(Koniec_Projekt)),IFERROR(IF($D2587=LataProjekcji,IF($F2587&gt;$E2590,$E2590,$F2587),IF($D2590&gt;=$E2590,(IF($D2587&lt;LataProjekcji,IF((SUM($K2588:R2588)+12)&lt;$E2590,12,$E2590-SUM($K2588:R2588)),0)),(IF($D2587&lt;LataProjekcji,IF((SUM($K2588:R2588)+12)&lt;$D2590,12,$D2590-SUM($K2588:R2588)),0)))),0),0)</f>
        <v>0</v>
      </c>
      <c r="T2588" s="537">
        <f ca="1">IF(AND($G2588,NOT(ISTEXT($G2587)),ISNUMBER(Poczatek),ISNUMBER(Koniec_Projekt)),IFERROR(IF($D2587=LataProjekcji,IF($F2587&gt;$E2590,$E2590,$F2587),IF($D2590&gt;=$E2590,(IF($D2587&lt;LataProjekcji,IF((SUM($K2588:S2588)+12)&lt;$E2590,12,$E2590-SUM($K2588:S2588)),0)),(IF($D2587&lt;LataProjekcji,IF((SUM($K2588:S2588)+12)&lt;$D2590,12,$D2590-SUM($K2588:S2588)),0)))),0),0)</f>
        <v>0</v>
      </c>
      <c r="U2588" s="537">
        <f ca="1">IF(AND($G2588,NOT(ISTEXT($G2587)),ISNUMBER(Poczatek),ISNUMBER(Koniec_Projekt)),IFERROR(IF($D2587=LataProjekcji,IF($F2587&gt;$E2590,$E2590,$F2587),IF($D2590&gt;=$E2590,(IF($D2587&lt;LataProjekcji,IF((SUM($K2588:T2588)+12)&lt;$E2590,12,$E2590-SUM($K2588:T2588)),0)),(IF($D2587&lt;LataProjekcji,IF((SUM($K2588:T2588)+12)&lt;$D2590,12,$D2590-SUM($K2588:T2588)),0)))),0),0)</f>
        <v>0</v>
      </c>
      <c r="V2588" s="537">
        <f ca="1">IF(AND($G2588,NOT(ISTEXT($G2587)),ISNUMBER(Poczatek),ISNUMBER(Koniec_Projekt)),IFERROR(IF($D2587=LataProjekcji,IF($F2587&gt;$E2590,$E2590,$F2587),IF($D2590&gt;=$E2590,(IF($D2587&lt;LataProjekcji,IF((SUM($K2588:U2588)+12)&lt;$E2590,12,$E2590-SUM($K2588:U2588)),0)),(IF($D2587&lt;LataProjekcji,IF((SUM($K2588:U2588)+12)&lt;$D2590,12,$D2590-SUM($K2588:U2588)),0)))),0),0)</f>
        <v>0</v>
      </c>
      <c r="W2588" s="537">
        <f ca="1">IF(AND($G2588,NOT(ISTEXT($G2587)),ISNUMBER(Poczatek),ISNUMBER(Koniec_Projekt)),IFERROR(IF($D2587=LataProjekcji,IF($F2587&gt;$E2590,$E2590,$F2587),IF($D2590&gt;=$E2590,(IF($D2587&lt;LataProjekcji,IF((SUM($K2588:V2588)+12)&lt;$E2590,12,$E2590-SUM($K2588:V2588)),0)),(IF($D2587&lt;LataProjekcji,IF((SUM($K2588:V2588)+12)&lt;$D2590,12,$D2590-SUM($K2588:V2588)),0)))),0),0)</f>
        <v>0</v>
      </c>
      <c r="X2588" s="537">
        <f ca="1">IF(AND($G2588,NOT(ISTEXT($G2587)),ISNUMBER(Poczatek),ISNUMBER(Koniec_Projekt)),IFERROR(IF($D2587=LataProjekcji,IF($F2587&gt;$E2590,$E2590,$F2587),IF($D2590&gt;=$E2590,(IF($D2587&lt;LataProjekcji,IF((SUM($K2588:W2588)+12)&lt;$E2590,12,$E2590-SUM($K2588:W2588)),0)),(IF($D2587&lt;LataProjekcji,IF((SUM($K2588:W2588)+12)&lt;$D2590,12,$D2590-SUM($K2588:W2588)),0)))),0),0)</f>
        <v>0</v>
      </c>
      <c r="Y2588" s="537">
        <f ca="1">IF(AND($G2588,NOT(ISTEXT($G2587)),ISNUMBER(Poczatek),ISNUMBER(Koniec_Projekt)),IFERROR(IF($D2587=LataProjekcji,IF($F2587&gt;$E2590,$E2590,$F2587),IF($D2590&gt;=$E2590,(IF($D2587&lt;LataProjekcji,IF((SUM($K2588:X2588)+12)&lt;$E2590,12,$E2590-SUM($K2588:X2588)),0)),(IF($D2587&lt;LataProjekcji,IF((SUM($K2588:X2588)+12)&lt;$D2590,12,$D2590-SUM($K2588:X2588)),0)))),0),0)</f>
        <v>0</v>
      </c>
      <c r="Z2588" s="537">
        <f ca="1">IF(AND($G2588,NOT(ISTEXT($G2587)),ISNUMBER(Poczatek),ISNUMBER(Koniec_Projekt)),IFERROR(IF($D2587=LataProjekcji,IF($F2587&gt;$E2590,$E2590,$F2587),IF($D2590&gt;=$E2590,(IF($D2587&lt;LataProjekcji,IF((SUM($K2588:Y2588)+12)&lt;$E2590,12,$E2590-SUM($K2588:Y2588)),0)),(IF($D2587&lt;LataProjekcji,IF((SUM($K2588:Y2588)+12)&lt;$D2590,12,$D2590-SUM($K2588:Y2588)),0)))),0),0)</f>
        <v>0</v>
      </c>
      <c r="AA2588" s="537">
        <f ca="1">IF(AND($G2588,NOT(ISTEXT($G2587)),ISNUMBER(Poczatek),ISNUMBER(Koniec_Projekt)),IFERROR(IF($D2587=LataProjekcji,IF($F2587&gt;$E2590,$E2590,$F2587),IF($D2590&gt;=$E2590,(IF($D2587&lt;LataProjekcji,IF((SUM($K2588:Z2588)+12)&lt;$E2590,12,$E2590-SUM($K2588:Z2588)),0)),(IF($D2587&lt;LataProjekcji,IF((SUM($K2588:Z2588)+12)&lt;$D2590,12,$D2590-SUM($K2588:Z2588)),0)))),0),0)</f>
        <v>0</v>
      </c>
      <c r="AB2588" s="537">
        <f ca="1">IF(AND($G2588,NOT(ISTEXT($G2587)),ISNUMBER(Poczatek),ISNUMBER(Koniec_Projekt)),IFERROR(IF($D2587=LataProjekcji,IF($F2587&gt;$E2590,$E2590,$F2587),IF($D2590&gt;=$E2590,(IF($D2587&lt;LataProjekcji,IF((SUM($K2588:AA2588)+12)&lt;$E2590,12,$E2590-SUM($K2588:AA2588)),0)),(IF($D2587&lt;LataProjekcji,IF((SUM($K2588:AA2588)+12)&lt;$D2590,12,$D2590-SUM($K2588:AA2588)),0)))),0),0)</f>
        <v>0</v>
      </c>
      <c r="AC2588" s="537">
        <f ca="1">IF(AND($G2588,NOT(ISTEXT($G2587)),ISNUMBER(Poczatek),ISNUMBER(Koniec_Projekt)),IFERROR(IF($D2587=LataProjekcji,IF($F2587&gt;$E2590,$E2590,$F2587),IF($D2590&gt;=$E2590,(IF($D2587&lt;LataProjekcji,IF((SUM($K2588:AB2588)+12)&lt;$E2590,12,$E2590-SUM($K2588:AB2588)),0)),(IF($D2587&lt;LataProjekcji,IF((SUM($K2588:AB2588)+12)&lt;$D2590,12,$D2590-SUM($K2588:AB2588)),0)))),0),0)</f>
        <v>0</v>
      </c>
      <c r="AD2588" s="537">
        <f ca="1">IF(AND($G2588,NOT(ISTEXT($G2587)),ISNUMBER(Poczatek),ISNUMBER(Koniec_Projekt)),IFERROR(IF($D2587=LataProjekcji,IF($F2587&gt;$E2590,$E2590,$F2587),IF($D2590&gt;=$E2590,(IF($D2587&lt;LataProjekcji,IF((SUM($K2588:AC2588)+12)&lt;$E2590,12,$E2590-SUM($K2588:AC2588)),0)),(IF($D2587&lt;LataProjekcji,IF((SUM($K2588:AC2588)+12)&lt;$D2590,12,$D2590-SUM($K2588:AC2588)),0)))),0),0)</f>
        <v>0</v>
      </c>
      <c r="AE2588" s="537">
        <f ca="1">IF(AND($G2588,NOT(ISTEXT($G2587)),ISNUMBER(Poczatek),ISNUMBER(Koniec_Projekt)),IFERROR(IF($D2587=LataProjekcji,IF($F2587&gt;$E2590,$E2590,$F2587),IF($D2590&gt;=$E2590,(IF($D2587&lt;LataProjekcji,IF((SUM($K2588:AD2588)+12)&lt;$E2590,12,$E2590-SUM($K2588:AD2588)),0)),(IF($D2587&lt;LataProjekcji,IF((SUM($K2588:AD2588)+12)&lt;$D2590,12,$D2590-SUM($K2588:AD2588)),0)))),0),0)</f>
        <v>0</v>
      </c>
    </row>
    <row r="2589" spans="2:31" hidden="1">
      <c r="B2589" s="526" t="s">
        <v>753</v>
      </c>
      <c r="D2589" s="454">
        <f ca="1">D1400</f>
        <v>0</v>
      </c>
      <c r="E2589" s="454">
        <f ca="1">IF(D2588&gt;10,ROUND(D2589/12,2),D2589)</f>
        <v>0</v>
      </c>
      <c r="F2589" s="524">
        <f>Koniec_Projekt</f>
        <v>0</v>
      </c>
      <c r="G2589" s="329">
        <f>Miesiac_Koniec_Projekt</f>
        <v>0</v>
      </c>
      <c r="H2589" s="538" t="b">
        <f ca="1">SUM(K2589:AE2589)=D2588</f>
        <v>1</v>
      </c>
      <c r="I2589" s="1" t="s">
        <v>713</v>
      </c>
      <c r="K2589" s="256">
        <f ca="1">IF(AND($G2588,NOT(ISTEXT($G2587)),ISNUMBER(Poczatek),ISNUMBER(Koniec_Projekt)),IFERROR(IF(LataProjekcji=$F2590,ROUND($D2588,0),ROUND(K2587*$E2589,0)),0),0)</f>
        <v>0</v>
      </c>
      <c r="L2589" s="5">
        <f ca="1">IF(AND($G2588,NOT(ISTEXT($G2587)),ISNUMBER(Poczatek),ISNUMBER(Koniec_Projekt)),IFERROR(IF(LataProjekcji=$F2590,ROUND($D2588-SUM(K2589:$K2589),0),ROUND(L2587*$E2589,0)),0),0)</f>
        <v>0</v>
      </c>
      <c r="M2589" s="5">
        <f ca="1">IF(AND($G2588,NOT(ISTEXT($G2587)),ISNUMBER(Poczatek),ISNUMBER(Koniec_Projekt)),IFERROR(IF(LataProjekcji=$F2590,ROUND($D2588-SUM($K2589:L2589),0),ROUND(M2587*$E2589,0)),0),0)</f>
        <v>0</v>
      </c>
      <c r="N2589" s="5">
        <f ca="1">IF(AND($G2588,NOT(ISTEXT($G2587)),ISNUMBER(Poczatek),ISNUMBER(Koniec_Projekt)),IFERROR(IF(LataProjekcji=$F2590,ROUND($D2588-SUM($K2589:M2589),0),ROUND(N2587*$E2589,0)),0),0)</f>
        <v>0</v>
      </c>
      <c r="O2589" s="5">
        <f ca="1">IF(AND($G2588,NOT(ISTEXT($G2587)),ISNUMBER(Poczatek),ISNUMBER(Koniec_Projekt)),IFERROR(IF(LataProjekcji=$F2590,ROUND($D2588-SUM($K2589:N2589),0),ROUND(O2587*$E2589,0)),0),0)</f>
        <v>0</v>
      </c>
      <c r="P2589" s="5">
        <f ca="1">IF(AND($G2588,NOT(ISTEXT($G2587)),ISNUMBER(Poczatek),ISNUMBER(Koniec_Projekt)),IFERROR(IF(LataProjekcji=$F2590,ROUND($D2588-SUM($K2589:O2589),0),ROUND(P2587*$E2589,0)),0),0)</f>
        <v>0</v>
      </c>
      <c r="Q2589" s="5">
        <f ca="1">IF(AND($G2588,NOT(ISTEXT($G2587)),ISNUMBER(Poczatek),ISNUMBER(Koniec_Projekt)),IFERROR(IF(LataProjekcji=$F2590,ROUND($D2588-SUM($K2589:P2589),0),ROUND(Q2587*$E2589,0)),0),0)</f>
        <v>0</v>
      </c>
      <c r="R2589" s="5">
        <f ca="1">IF(AND($G2588,NOT(ISTEXT($G2587)),ISNUMBER(Poczatek),ISNUMBER(Koniec_Projekt)),IFERROR(IF(LataProjekcji=$F2590,ROUND($D2588-SUM($K2589:Q2589),0),ROUND(R2587*$E2589,0)),0),0)</f>
        <v>0</v>
      </c>
      <c r="S2589" s="5">
        <f ca="1">IF(AND($G2588,NOT(ISTEXT($G2587)),ISNUMBER(Poczatek),ISNUMBER(Koniec_Projekt)),IFERROR(IF(LataProjekcji=$F2590,ROUND($D2588-SUM($K2589:R2589),0),ROUND(S2587*$E2589,0)),0),0)</f>
        <v>0</v>
      </c>
      <c r="T2589" s="5">
        <f ca="1">IF(AND($G2588,NOT(ISTEXT($G2587)),ISNUMBER(Poczatek),ISNUMBER(Koniec_Projekt)),IFERROR(IF(LataProjekcji=$F2590,ROUND($D2588-SUM($K2589:S2589),0),ROUND(T2587*$E2589,0)),0),0)</f>
        <v>0</v>
      </c>
      <c r="U2589" s="5">
        <f ca="1">IF(AND($G2588,NOT(ISTEXT($G2587)),ISNUMBER(Poczatek),ISNUMBER(Koniec_Projekt)),IFERROR(IF(LataProjekcji=$F2590,ROUND($D2588-SUM($K2589:T2589),0),ROUND(U2587*$E2589,0)),0),0)</f>
        <v>0</v>
      </c>
      <c r="V2589" s="5">
        <f ca="1">IF(AND($G2588,NOT(ISTEXT($G2587)),ISNUMBER(Poczatek),ISNUMBER(Koniec_Projekt)),IFERROR(IF(LataProjekcji=$F2590,ROUND($D2588-SUM($K2589:U2589),0),ROUND(V2587*$E2589,0)),0),0)</f>
        <v>0</v>
      </c>
      <c r="W2589" s="5">
        <f ca="1">IF(AND($G2588,NOT(ISTEXT($G2587)),ISNUMBER(Poczatek),ISNUMBER(Koniec_Projekt)),IFERROR(IF(LataProjekcji=$F2590,ROUND($D2588-SUM($K2589:V2589),0),ROUND(W2587*$E2589,0)),0),0)</f>
        <v>0</v>
      </c>
      <c r="X2589" s="5">
        <f ca="1">IF(AND($G2588,NOT(ISTEXT($G2587)),ISNUMBER(Poczatek),ISNUMBER(Koniec_Projekt)),IFERROR(IF(LataProjekcji=$F2590,ROUND($D2588-SUM($K2589:W2589),0),ROUND(X2587*$E2589,0)),0),0)</f>
        <v>0</v>
      </c>
      <c r="Y2589" s="5">
        <f ca="1">IF(AND($G2588,NOT(ISTEXT($G2587)),ISNUMBER(Poczatek),ISNUMBER(Koniec_Projekt)),IFERROR(IF(LataProjekcji=$F2590,ROUND($D2588-SUM($K2589:X2589),0),ROUND(Y2587*$E2589,0)),0),0)</f>
        <v>0</v>
      </c>
      <c r="Z2589" s="5">
        <f ca="1">IF(AND($G2588,NOT(ISTEXT($G2587)),ISNUMBER(Poczatek),ISNUMBER(Koniec_Projekt)),IFERROR(IF(LataProjekcji=$F2590,ROUND($D2588-SUM($K2589:Y2589),0),ROUND(Z2587*$E2589,0)),0),0)</f>
        <v>0</v>
      </c>
      <c r="AA2589" s="5">
        <f ca="1">IF(AND($G2588,NOT(ISTEXT($G2587)),ISNUMBER(Poczatek),ISNUMBER(Koniec_Projekt)),IFERROR(IF(LataProjekcji=$F2590,ROUND($D2588-SUM($K2589:Z2589),0),ROUND(AA2587*$E2589,0)),0),0)</f>
        <v>0</v>
      </c>
      <c r="AB2589" s="5">
        <f ca="1">IF(AND($G2588,NOT(ISTEXT($G2587)),ISNUMBER(Poczatek),ISNUMBER(Koniec_Projekt)),IFERROR(IF(LataProjekcji=$F2590,ROUND($D2588-SUM($K2589:AA2589),0),ROUND(AB2587*$E2589,0)),0),0)</f>
        <v>0</v>
      </c>
      <c r="AC2589" s="5">
        <f ca="1">IF(AND($G2588,NOT(ISTEXT($G2587)),ISNUMBER(Poczatek),ISNUMBER(Koniec_Projekt)),IFERROR(IF(LataProjekcji=$F2590,ROUND($D2588-SUM($K2589:AB2589),0),ROUND(AC2587*$E2589,0)),0),0)</f>
        <v>0</v>
      </c>
      <c r="AD2589" s="5">
        <f ca="1">IF(AND($G2588,NOT(ISTEXT($G2587)),ISNUMBER(Poczatek),ISNUMBER(Koniec_Projekt)),IFERROR(IF(LataProjekcji=$F2590,ROUND($D2588-SUM($K2589:AC2589),0),ROUND(AD2587*$E2589,0)),0),0)</f>
        <v>0</v>
      </c>
      <c r="AE2589" s="5">
        <f ca="1">IF(AND($G2588,NOT(ISTEXT($G2587)),ISNUMBER(Poczatek),ISNUMBER(Koniec_Projekt)),IFERROR(IF(LataProjekcji=$F2590,ROUND($D2588-SUM($K2589:AD2589),0),ROUND(AE2587*$E2589,0)),0),0)</f>
        <v>0</v>
      </c>
    </row>
    <row r="2590" spans="2:31" hidden="1">
      <c r="B2590" s="526" t="s">
        <v>751</v>
      </c>
      <c r="D2590" s="1">
        <f ca="1">IFERROR(ROUNDUP(D2588/E2589,0),0)</f>
        <v>0</v>
      </c>
      <c r="E2590" s="1">
        <f ca="1">IF(D2590=0,0,DATEDIF(DATE(D2587,E2587,1),DATE(F2589,G2589,1),"m"))</f>
        <v>0</v>
      </c>
      <c r="F2590" s="1" t="str">
        <f ca="1">IFERROR(YEAR(G2587),"brak daty")</f>
        <v>brak daty</v>
      </c>
      <c r="G2590" s="1" t="str">
        <f ca="1">IFERROR(MONTH(G2587),"brak daty")</f>
        <v>brak daty</v>
      </c>
      <c r="H2590" s="5"/>
      <c r="I2590" s="1" t="s">
        <v>425</v>
      </c>
      <c r="K2590" s="5">
        <f ca="1">IF(AND($G2588,NOT(ISTEXT($G2587)),ISNUMBER(Poczatek),ISNUMBER(Koniec_Projekt)),IFERROR(IF(LataProjekcji=$F2589,IF(AND($G2589=$G2590,$F2589=$F2590),ROUND($D2588-SUM($K2590),0),ROUND(K2588*$E2589,0)),IF(LataProjekcji&gt;$F2589,0,ROUND(K2588*$E2589,0))),0),0)</f>
        <v>0</v>
      </c>
      <c r="L2590" s="5">
        <f ca="1">IF(AND($G2588,NOT(ISTEXT($G2587)),ISNUMBER(Poczatek),ISNUMBER(Koniec_Projekt)),IFERROR(IF(LataProjekcji=$F2589,IF(AND($G2589=$G2590,$F2589=$F2590),ROUND($D2588-SUM($K2590:K2590),0),ROUND(L2588*$E2589,0)),IF(LataProjekcji&gt;$F2589,0,ROUND(L2588*$E2589,0))),0),0)</f>
        <v>0</v>
      </c>
      <c r="M2590" s="5">
        <f ca="1">IF(AND($G2588,NOT(ISTEXT($G2587)),ISNUMBER(Poczatek),ISNUMBER(Koniec_Projekt)),IFERROR(IF(LataProjekcji=$F2589,IF(AND($G2589=$G2590,$F2589=$F2590),ROUND($D2588-SUM($K2590:L2590),0),ROUND(M2588*$E2589,0)),IF(LataProjekcji&gt;$F2589,0,ROUND(M2588*$E2589,0))),0),0)</f>
        <v>0</v>
      </c>
      <c r="N2590" s="5">
        <f ca="1">IF(AND($G2588,NOT(ISTEXT($G2587)),ISNUMBER(Poczatek),ISNUMBER(Koniec_Projekt)),IFERROR(IF(LataProjekcji=$F2589,IF(AND($G2589=$G2590,$F2589=$F2590),ROUND($D2588-SUM($K2590:M2590),0),ROUND(N2588*$E2589,0)),IF(LataProjekcji&gt;$F2589,0,ROUND(N2588*$E2589,0))),0),0)</f>
        <v>0</v>
      </c>
      <c r="O2590" s="5">
        <f ca="1">IF(AND($G2588,NOT(ISTEXT($G2587)),ISNUMBER(Poczatek),ISNUMBER(Koniec_Projekt)),IFERROR(IF(LataProjekcji=$F2589,IF(AND($G2589=$G2590,$F2589=$F2590),ROUND($D2588-SUM($K2590:N2590),0),ROUND(O2588*$E2589,0)),IF(LataProjekcji&gt;$F2589,0,ROUND(O2588*$E2589,0))),0),0)</f>
        <v>0</v>
      </c>
      <c r="P2590" s="5">
        <f ca="1">IF(AND($G2588,NOT(ISTEXT($G2587)),ISNUMBER(Poczatek),ISNUMBER(Koniec_Projekt)),IFERROR(IF(LataProjekcji=$F2589,IF(AND($G2589=$G2590,$F2589=$F2590),ROUND($D2588-SUM($K2590:O2590),0),ROUND(P2588*$E2589,0)),IF(LataProjekcji&gt;$F2589,0,ROUND(P2588*$E2589,0))),0),0)</f>
        <v>0</v>
      </c>
      <c r="Q2590" s="5">
        <f ca="1">IF(AND($G2588,NOT(ISTEXT($G2587)),ISNUMBER(Poczatek),ISNUMBER(Koniec_Projekt)),IFERROR(IF(LataProjekcji=$F2589,IF(AND($G2589=$G2590,$F2589=$F2590),ROUND($D2588-SUM($K2590:P2590),0),ROUND(Q2588*$E2589,0)),IF(LataProjekcji&gt;$F2589,0,ROUND(Q2588*$E2589,0))),0),0)</f>
        <v>0</v>
      </c>
      <c r="R2590" s="5">
        <f ca="1">IF(AND($G2588,NOT(ISTEXT($G2587)),ISNUMBER(Poczatek),ISNUMBER(Koniec_Projekt)),IFERROR(IF(LataProjekcji=$F2589,IF(AND($G2589=$G2590,$F2589=$F2590),ROUND($D2588-SUM($K2590:Q2590),0),ROUND(R2588*$E2589,0)),IF(LataProjekcji&gt;$F2589,0,ROUND(R2588*$E2589,0))),0),0)</f>
        <v>0</v>
      </c>
      <c r="S2590" s="5">
        <f ca="1">IF(AND($G2588,NOT(ISTEXT($G2587)),ISNUMBER(Poczatek),ISNUMBER(Koniec_Projekt)),IFERROR(IF(LataProjekcji=$F2589,IF(AND($G2589=$G2590,$F2589=$F2590),ROUND($D2588-SUM($K2590:R2590),0),ROUND(S2588*$E2589,0)),IF(LataProjekcji&gt;$F2589,0,ROUND(S2588*$E2589,0))),0),0)</f>
        <v>0</v>
      </c>
      <c r="T2590" s="5">
        <f ca="1">IF(AND($G2588,NOT(ISTEXT($G2587)),ISNUMBER(Poczatek),ISNUMBER(Koniec_Projekt)),IFERROR(IF(LataProjekcji=$F2589,IF(AND($G2589=$G2590,$F2589=$F2590),ROUND($D2588-SUM($K2590:S2590),0),ROUND(T2588*$E2589,0)),IF(LataProjekcji&gt;$F2589,0,ROUND(T2588*$E2589,0))),0),0)</f>
        <v>0</v>
      </c>
      <c r="U2590" s="5">
        <f ca="1">IF(AND($G2588,NOT(ISTEXT($G2587)),ISNUMBER(Poczatek),ISNUMBER(Koniec_Projekt)),IFERROR(IF(LataProjekcji=$F2589,IF(AND($G2589=$G2590,$F2589=$F2590),ROUND($D2588-SUM($K2590:T2590),0),ROUND(U2588*$E2589,0)),IF(LataProjekcji&gt;$F2589,0,ROUND(U2588*$E2589,0))),0),0)</f>
        <v>0</v>
      </c>
      <c r="V2590" s="5">
        <f ca="1">IF(AND($G2588,NOT(ISTEXT($G2587)),ISNUMBER(Poczatek),ISNUMBER(Koniec_Projekt)),IFERROR(IF(LataProjekcji=$F2589,IF(AND($G2589=$G2590,$F2589=$F2590),ROUND($D2588-SUM($K2590:U2590),0),ROUND(V2588*$E2589,0)),IF(LataProjekcji&gt;$F2589,0,ROUND(V2588*$E2589,0))),0),0)</f>
        <v>0</v>
      </c>
      <c r="W2590" s="5">
        <f ca="1">IF(AND($G2588,NOT(ISTEXT($G2587)),ISNUMBER(Poczatek),ISNUMBER(Koniec_Projekt)),IFERROR(IF(LataProjekcji=$F2589,IF(AND($G2589=$G2590,$F2589=$F2590),ROUND($D2588-SUM($K2590:V2590),0),ROUND(W2588*$E2589,0)),IF(LataProjekcji&gt;$F2589,0,ROUND(W2588*$E2589,0))),0),0)</f>
        <v>0</v>
      </c>
      <c r="X2590" s="5">
        <f ca="1">IF(AND($G2588,NOT(ISTEXT($G2587)),ISNUMBER(Poczatek),ISNUMBER(Koniec_Projekt)),IFERROR(IF(LataProjekcji=$F2589,IF(AND($G2589=$G2590,$F2589=$F2590),ROUND($D2588-SUM($K2590:W2590),0),ROUND(X2588*$E2589,0)),IF(LataProjekcji&gt;$F2589,0,ROUND(X2588*$E2589,0))),0),0)</f>
        <v>0</v>
      </c>
      <c r="Y2590" s="5">
        <f ca="1">IF(AND($G2588,NOT(ISTEXT($G2587)),ISNUMBER(Poczatek),ISNUMBER(Koniec_Projekt)),IFERROR(IF(LataProjekcji=$F2589,IF(AND($G2589=$G2590,$F2589=$F2590),ROUND($D2588-SUM($K2590:X2590),0),ROUND(Y2588*$E2589,0)),IF(LataProjekcji&gt;$F2589,0,ROUND(Y2588*$E2589,0))),0),0)</f>
        <v>0</v>
      </c>
      <c r="Z2590" s="5">
        <f ca="1">IF(AND($G2588,NOT(ISTEXT($G2587)),ISNUMBER(Poczatek),ISNUMBER(Koniec_Projekt)),IFERROR(IF(LataProjekcji=$F2589,IF(AND($G2589=$G2590,$F2589=$F2590),ROUND($D2588-SUM($K2590:Y2590),0),ROUND(Z2588*$E2589,0)),IF(LataProjekcji&gt;$F2589,0,ROUND(Z2588*$E2589,0))),0),0)</f>
        <v>0</v>
      </c>
      <c r="AA2590" s="5">
        <f ca="1">IF(AND($G2588,NOT(ISTEXT($G2587)),ISNUMBER(Poczatek),ISNUMBER(Koniec_Projekt)),IFERROR(IF(LataProjekcji=$F2589,IF(AND($G2589=$G2590,$F2589=$F2590),ROUND($D2588-SUM($K2590:Z2590),0),ROUND(AA2588*$E2589,0)),IF(LataProjekcji&gt;$F2589,0,ROUND(AA2588*$E2589,0))),0),0)</f>
        <v>0</v>
      </c>
      <c r="AB2590" s="5">
        <f ca="1">IF(AND($G2588,NOT(ISTEXT($G2587)),ISNUMBER(Poczatek),ISNUMBER(Koniec_Projekt)),IFERROR(IF(LataProjekcji=$F2589,IF(AND($G2589=$G2590,$F2589=$F2590),ROUND($D2588-SUM($K2590:AA2590),0),ROUND(AB2588*$E2589,0)),IF(LataProjekcji&gt;$F2589,0,ROUND(AB2588*$E2589,0))),0),0)</f>
        <v>0</v>
      </c>
      <c r="AC2590" s="5">
        <f ca="1">IF(AND($G2588,NOT(ISTEXT($G2587)),ISNUMBER(Poczatek),ISNUMBER(Koniec_Projekt)),IFERROR(IF(LataProjekcji=$F2589,IF(AND($G2589=$G2590,$F2589=$F2590),ROUND($D2588-SUM($K2590:AB2590),0),ROUND(AC2588*$E2589,0)),IF(LataProjekcji&gt;$F2589,0,ROUND(AC2588*$E2589,0))),0),0)</f>
        <v>0</v>
      </c>
      <c r="AD2590" s="5">
        <f ca="1">IF(AND($G2588,NOT(ISTEXT($G2587)),ISNUMBER(Poczatek),ISNUMBER(Koniec_Projekt)),IFERROR(IF(LataProjekcji=$F2589,IF(AND($G2589=$G2590,$F2589=$F2590),ROUND($D2588-SUM($K2590:AC2590),0),ROUND(AD2588*$E2589,0)),IF(LataProjekcji&gt;$F2589,0,ROUND(AD2588*$E2589,0))),0),0)</f>
        <v>0</v>
      </c>
      <c r="AE2590" s="5">
        <f ca="1">IF(AND($G2588,NOT(ISTEXT($G2587)),ISNUMBER(Poczatek),ISNUMBER(Koniec_Projekt)),IFERROR(IF(LataProjekcji=$F2589,IF(AND($G2589=$G2590,$F2589=$F2590),ROUND($D2588-SUM($K2590:AD2590),0),ROUND(AE2588*$E2589,0)),IF(LataProjekcji&gt;$F2589,0,ROUND(AE2588*$E2589,0))),0),0)</f>
        <v>0</v>
      </c>
    </row>
    <row r="2591" spans="2:31" ht="12.5" hidden="1" thickBot="1">
      <c r="B2591" s="527" t="s">
        <v>865</v>
      </c>
      <c r="C2591" s="528"/>
      <c r="D2591" s="529">
        <f ca="1">IF(D2588&gt;10,ROUND((D2590-1)*E2589,0),E2589)</f>
        <v>0</v>
      </c>
      <c r="E2591" s="529">
        <f ca="1">D2588-D2591</f>
        <v>0</v>
      </c>
      <c r="F2591" s="528"/>
      <c r="G2591" s="669">
        <f ca="1">OFFSET($C$269,$D2586,0)</f>
        <v>0</v>
      </c>
      <c r="H2591" s="528"/>
      <c r="I2591" s="528"/>
      <c r="J2591" s="528"/>
      <c r="K2591" s="528"/>
      <c r="L2591" s="528"/>
      <c r="M2591" s="528"/>
      <c r="N2591" s="528"/>
      <c r="O2591" s="528"/>
      <c r="P2591" s="528"/>
      <c r="Q2591" s="528"/>
      <c r="R2591" s="528"/>
      <c r="S2591" s="528"/>
      <c r="T2591" s="528"/>
      <c r="U2591" s="528"/>
      <c r="V2591" s="528"/>
      <c r="W2591" s="528"/>
      <c r="X2591" s="528"/>
      <c r="Y2591" s="528"/>
      <c r="Z2591" s="528"/>
      <c r="AA2591" s="528"/>
      <c r="AB2591" s="528"/>
      <c r="AC2591" s="528"/>
      <c r="AD2591" s="528"/>
      <c r="AE2591" s="528"/>
    </row>
    <row r="2592" spans="2:31" ht="12.5" hidden="1" thickTop="1">
      <c r="C2592" s="251"/>
      <c r="D2592" s="454"/>
      <c r="E2592" s="454"/>
      <c r="F2592" s="454"/>
      <c r="G2592" s="454"/>
    </row>
    <row r="2593" spans="2:31" ht="12.5" hidden="1" thickBot="1">
      <c r="B2593" s="530" t="str">
        <f ca="1">"nazwa ST: "&amp;B1404</f>
        <v>nazwa ST: 0</v>
      </c>
      <c r="C2593" s="530"/>
      <c r="D2593" s="531">
        <f>D1404</f>
        <v>10</v>
      </c>
      <c r="E2593" s="530"/>
      <c r="F2593" s="530"/>
      <c r="G2593" s="530"/>
      <c r="H2593" s="530"/>
      <c r="I2593" s="530"/>
      <c r="J2593" s="530"/>
      <c r="K2593" s="539" t="str">
        <f t="shared" ref="K2593:AE2593" si="3168">LataProjekcji</f>
        <v>Uzupełnij dane</v>
      </c>
      <c r="L2593" s="539" t="str">
        <f t="shared" si="3168"/>
        <v/>
      </c>
      <c r="M2593" s="539" t="str">
        <f t="shared" si="3168"/>
        <v/>
      </c>
      <c r="N2593" s="539" t="str">
        <f t="shared" si="3168"/>
        <v/>
      </c>
      <c r="O2593" s="539" t="str">
        <f t="shared" si="3168"/>
        <v/>
      </c>
      <c r="P2593" s="539" t="str">
        <f t="shared" si="3168"/>
        <v/>
      </c>
      <c r="Q2593" s="539" t="str">
        <f t="shared" si="3168"/>
        <v/>
      </c>
      <c r="R2593" s="539" t="str">
        <f t="shared" si="3168"/>
        <v/>
      </c>
      <c r="S2593" s="539" t="str">
        <f t="shared" si="3168"/>
        <v/>
      </c>
      <c r="T2593" s="539" t="str">
        <f t="shared" si="3168"/>
        <v/>
      </c>
      <c r="U2593" s="539" t="str">
        <f t="shared" si="3168"/>
        <v/>
      </c>
      <c r="V2593" s="539" t="str">
        <f t="shared" si="3168"/>
        <v/>
      </c>
      <c r="W2593" s="539" t="str">
        <f t="shared" si="3168"/>
        <v/>
      </c>
      <c r="X2593" s="539" t="str">
        <f t="shared" si="3168"/>
        <v/>
      </c>
      <c r="Y2593" s="539" t="str">
        <f t="shared" si="3168"/>
        <v/>
      </c>
      <c r="Z2593" s="539" t="str">
        <f t="shared" si="3168"/>
        <v/>
      </c>
      <c r="AA2593" s="539" t="str">
        <f t="shared" si="3168"/>
        <v/>
      </c>
      <c r="AB2593" s="539" t="str">
        <f t="shared" si="3168"/>
        <v/>
      </c>
      <c r="AC2593" s="539" t="str">
        <f t="shared" si="3168"/>
        <v/>
      </c>
      <c r="AD2593" s="539" t="str">
        <f t="shared" si="3168"/>
        <v/>
      </c>
      <c r="AE2593" s="539" t="str">
        <f t="shared" si="3168"/>
        <v/>
      </c>
    </row>
    <row r="2594" spans="2:31" hidden="1">
      <c r="B2594" s="526" t="s">
        <v>752</v>
      </c>
      <c r="D2594" s="1">
        <f ca="1">D1405</f>
        <v>1900</v>
      </c>
      <c r="E2594" s="1">
        <f ca="1">E1405</f>
        <v>1</v>
      </c>
      <c r="F2594" s="1">
        <f ca="1">IF(D2595&gt;10,F1405,1)</f>
        <v>1</v>
      </c>
      <c r="G2594" s="525" t="str">
        <f ca="1">IF(ISBLANK(OFFSET($E$269,$D2593,0)),"brak daty",IF(D2595&gt;10,EDATE(OFFSET($E$269,$D2593,0),D2597),DATE(D2594,E2594,1)))</f>
        <v>brak daty</v>
      </c>
      <c r="H2594" s="538" t="b">
        <f ca="1">SUM(K2594:AE2594)=D2597</f>
        <v>1</v>
      </c>
      <c r="I2594" s="1" t="s">
        <v>749</v>
      </c>
      <c r="K2594" s="5">
        <f ca="1">IF(AND($G2595,NOT(ISTEXT($G2594)),ISNUMBER(Poczatek),ISNUMBER(Koniec_Projekt)),IFERROR(IF($D2594=LataProjekcji,$F2594,IF($D2594&lt;LataProjekcji,IF((SUM(K2594)+12)&lt;$D2597,12,$D2597-SUM(K2594)),0)),0),0)</f>
        <v>0</v>
      </c>
      <c r="L2594" s="5">
        <f ca="1">IF(AND($G2595,NOT(ISTEXT($G2594)),ISNUMBER(Poczatek),ISNUMBER(Koniec_Projekt)),IFERROR(IF($D2594=LataProjekcji,$F2594,IF($D2594&lt;LataProjekcji,IF((SUM($K2594:K2594)+12)&lt;$D2597,12,$D2597-SUM($K2594:K2594)),0)),0),0)</f>
        <v>0</v>
      </c>
      <c r="M2594" s="5">
        <f ca="1">IF(AND($G2595,NOT(ISTEXT($G2594)),ISNUMBER(Poczatek),ISNUMBER(Koniec_Projekt)),IFERROR(IF($D2594=LataProjekcji,$F2594,IF($D2594&lt;LataProjekcji,IF((SUM($K2594:L2594)+12)&lt;$D2597,12,$D2597-SUM($K2594:L2594)),0)),0),0)</f>
        <v>0</v>
      </c>
      <c r="N2594" s="5">
        <f ca="1">IF(AND($G2595,NOT(ISTEXT($G2594)),ISNUMBER(Poczatek),ISNUMBER(Koniec_Projekt)),IFERROR(IF($D2594=LataProjekcji,$F2594,IF($D2594&lt;LataProjekcji,IF((SUM($K2594:M2594)+12)&lt;$D2597,12,$D2597-SUM($K2594:M2594)),0)),0),0)</f>
        <v>0</v>
      </c>
      <c r="O2594" s="5">
        <f ca="1">IF(AND($G2595,NOT(ISTEXT($G2594)),ISNUMBER(Poczatek),ISNUMBER(Koniec_Projekt)),IFERROR(IF($D2594=LataProjekcji,$F2594,IF($D2594&lt;LataProjekcji,IF((SUM($K2594:N2594)+12)&lt;$D2597,12,$D2597-SUM($K2594:N2594)),0)),0),0)</f>
        <v>0</v>
      </c>
      <c r="P2594" s="5">
        <f ca="1">IF(AND($G2595,NOT(ISTEXT($G2594)),ISNUMBER(Poczatek),ISNUMBER(Koniec_Projekt)),IFERROR(IF($D2594=LataProjekcji,$F2594,IF($D2594&lt;LataProjekcji,IF((SUM($K2594:O2594)+12)&lt;$D2597,12,$D2597-SUM($K2594:O2594)),0)),0),0)</f>
        <v>0</v>
      </c>
      <c r="Q2594" s="5">
        <f ca="1">IF(AND($G2595,NOT(ISTEXT($G2594)),ISNUMBER(Poczatek),ISNUMBER(Koniec_Projekt)),IFERROR(IF($D2594=LataProjekcji,$F2594,IF($D2594&lt;LataProjekcji,IF((SUM($K2594:P2594)+12)&lt;$D2597,12,$D2597-SUM($K2594:P2594)),0)),0),0)</f>
        <v>0</v>
      </c>
      <c r="R2594" s="5">
        <f ca="1">IF(AND($G2595,NOT(ISTEXT($G2594)),ISNUMBER(Poczatek),ISNUMBER(Koniec_Projekt)),IFERROR(IF($D2594=LataProjekcji,$F2594,IF($D2594&lt;LataProjekcji,IF((SUM($K2594:Q2594)+12)&lt;$D2597,12,$D2597-SUM($K2594:Q2594)),0)),0),0)</f>
        <v>0</v>
      </c>
      <c r="S2594" s="5">
        <f ca="1">IF(AND($G2595,NOT(ISTEXT($G2594)),ISNUMBER(Poczatek),ISNUMBER(Koniec_Projekt)),IFERROR(IF($D2594=LataProjekcji,$F2594,IF($D2594&lt;LataProjekcji,IF((SUM($K2594:R2594)+12)&lt;$D2597,12,$D2597-SUM($K2594:R2594)),0)),0),0)</f>
        <v>0</v>
      </c>
      <c r="T2594" s="5">
        <f ca="1">IF(AND($G2595,NOT(ISTEXT($G2594)),ISNUMBER(Poczatek),ISNUMBER(Koniec_Projekt)),IFERROR(IF($D2594=LataProjekcji,$F2594,IF($D2594&lt;LataProjekcji,IF((SUM($K2594:S2594)+12)&lt;$D2597,12,$D2597-SUM($K2594:S2594)),0)),0),0)</f>
        <v>0</v>
      </c>
      <c r="U2594" s="5">
        <f ca="1">IF(AND($G2595,NOT(ISTEXT($G2594)),ISNUMBER(Poczatek),ISNUMBER(Koniec_Projekt)),IFERROR(IF($D2594=LataProjekcji,$F2594,IF($D2594&lt;LataProjekcji,IF((SUM($K2594:T2594)+12)&lt;$D2597,12,$D2597-SUM($K2594:T2594)),0)),0),0)</f>
        <v>0</v>
      </c>
      <c r="V2594" s="5">
        <f ca="1">IF(AND($G2595,NOT(ISTEXT($G2594)),ISNUMBER(Poczatek),ISNUMBER(Koniec_Projekt)),IFERROR(IF($D2594=LataProjekcji,$F2594,IF($D2594&lt;LataProjekcji,IF((SUM($K2594:U2594)+12)&lt;$D2597,12,$D2597-SUM($K2594:U2594)),0)),0),0)</f>
        <v>0</v>
      </c>
      <c r="W2594" s="5">
        <f ca="1">IF(AND($G2595,NOT(ISTEXT($G2594)),ISNUMBER(Poczatek),ISNUMBER(Koniec_Projekt)),IFERROR(IF($D2594=LataProjekcji,$F2594,IF($D2594&lt;LataProjekcji,IF((SUM($K2594:V2594)+12)&lt;$D2597,12,$D2597-SUM($K2594:V2594)),0)),0),0)</f>
        <v>0</v>
      </c>
      <c r="X2594" s="5">
        <f ca="1">IF(AND($G2595,NOT(ISTEXT($G2594)),ISNUMBER(Poczatek),ISNUMBER(Koniec_Projekt)),IFERROR(IF($D2594=LataProjekcji,$F2594,IF($D2594&lt;LataProjekcji,IF((SUM($K2594:W2594)+12)&lt;$D2597,12,$D2597-SUM($K2594:W2594)),0)),0),0)</f>
        <v>0</v>
      </c>
      <c r="Y2594" s="5">
        <f ca="1">IF(AND($G2595,NOT(ISTEXT($G2594)),ISNUMBER(Poczatek),ISNUMBER(Koniec_Projekt)),IFERROR(IF($D2594=LataProjekcji,$F2594,IF($D2594&lt;LataProjekcji,IF((SUM($K2594:X2594)+12)&lt;$D2597,12,$D2597-SUM($K2594:X2594)),0)),0),0)</f>
        <v>0</v>
      </c>
      <c r="Z2594" s="5">
        <f ca="1">IF(AND($G2595,NOT(ISTEXT($G2594)),ISNUMBER(Poczatek),ISNUMBER(Koniec_Projekt)),IFERROR(IF($D2594=LataProjekcji,$F2594,IF($D2594&lt;LataProjekcji,IF((SUM($K2594:Y2594)+12)&lt;$D2597,12,$D2597-SUM($K2594:Y2594)),0)),0),0)</f>
        <v>0</v>
      </c>
      <c r="AA2594" s="5">
        <f ca="1">IF(AND($G2595,NOT(ISTEXT($G2594)),ISNUMBER(Poczatek),ISNUMBER(Koniec_Projekt)),IFERROR(IF($D2594=LataProjekcji,$F2594,IF($D2594&lt;LataProjekcji,IF((SUM($K2594:Z2594)+12)&lt;$D2597,12,$D2597-SUM($K2594:Z2594)),0)),0),0)</f>
        <v>0</v>
      </c>
      <c r="AB2594" s="5">
        <f ca="1">IF(AND($G2595,NOT(ISTEXT($G2594)),ISNUMBER(Poczatek),ISNUMBER(Koniec_Projekt)),IFERROR(IF($D2594=LataProjekcji,$F2594,IF($D2594&lt;LataProjekcji,IF((SUM($K2594:AA2594)+12)&lt;$D2597,12,$D2597-SUM($K2594:AA2594)),0)),0),0)</f>
        <v>0</v>
      </c>
      <c r="AC2594" s="5">
        <f ca="1">IF(AND($G2595,NOT(ISTEXT($G2594)),ISNUMBER(Poczatek),ISNUMBER(Koniec_Projekt)),IFERROR(IF($D2594=LataProjekcji,$F2594,IF($D2594&lt;LataProjekcji,IF((SUM($K2594:AB2594)+12)&lt;$D2597,12,$D2597-SUM($K2594:AB2594)),0)),0),0)</f>
        <v>0</v>
      </c>
      <c r="AD2594" s="5">
        <f ca="1">IF(AND($G2595,NOT(ISTEXT($G2594)),ISNUMBER(Poczatek),ISNUMBER(Koniec_Projekt)),IFERROR(IF($D2594=LataProjekcji,$F2594,IF($D2594&lt;LataProjekcji,IF((SUM($K2594:AC2594)+12)&lt;$D2597,12,$D2597-SUM($K2594:AC2594)),0)),0),0)</f>
        <v>0</v>
      </c>
      <c r="AE2594" s="5">
        <f ca="1">IF(AND($G2595,NOT(ISTEXT($G2594)),ISNUMBER(Poczatek),ISNUMBER(Koniec_Projekt)),IFERROR(IF($D2594=LataProjekcji,$F2594,IF($D2594&lt;LataProjekcji,IF((SUM($K2594:AD2594)+12)&lt;$D2597,12,$D2597-SUM($K2594:AD2594)),0)),0),0)</f>
        <v>0</v>
      </c>
    </row>
    <row r="2595" spans="2:31" hidden="1">
      <c r="B2595" s="526" t="s">
        <v>754</v>
      </c>
      <c r="D2595" s="5">
        <f ca="1">D1406</f>
        <v>0</v>
      </c>
      <c r="E2595" s="454">
        <f ca="1">E1406</f>
        <v>0</v>
      </c>
      <c r="F2595" s="454">
        <f ca="1">F1406</f>
        <v>0</v>
      </c>
      <c r="G2595" s="258" t="b">
        <f ca="1">NOT(ISBLANK(OFFSET($C$269,$D2593,0)))</f>
        <v>0</v>
      </c>
      <c r="H2595" s="538" t="b">
        <f ca="1">SUM(K2595:AE2595)=E2597</f>
        <v>1</v>
      </c>
      <c r="I2595" s="1" t="s">
        <v>750</v>
      </c>
      <c r="K2595" s="537">
        <f ca="1">IF(AND($G2595,NOT(ISTEXT($G2594)),ISNUMBER(Poczatek),ISNUMBER(Koniec_Projekt)),IFERROR(IF($D2594=LataProjekcji,IF($F2594&gt;$E2597,$E2597,$F2594),IF($D2597&gt;=$E2597,(IF($D2594&lt;LataProjekcji,IF((SUM(J2595:$K2595)+12)&lt;$E2597,12,$E2597-SUM(J2595:$K2595)),0)),(IF($D2594&lt;LataProjekcji,IF((SUM(J2595:$K2595)+12)&lt;$D2597,12,$D2597-SUM(J2595:$K2595)),0)))),0),0)</f>
        <v>0</v>
      </c>
      <c r="L2595" s="537">
        <f ca="1">IF(AND($G2595,NOT(ISTEXT($G2594)),ISNUMBER(Poczatek),ISNUMBER(Koniec_Projekt)),IFERROR(IF($D2594=LataProjekcji,IF($F2594&gt;$E2597,$E2597,$F2594),IF($D2597&gt;=$E2597,(IF($D2594&lt;LataProjekcji,IF((SUM($K2595:K2595)+12)&lt;$E2597,12,$E2597-SUM($K2595:K2595)),0)),(IF($D2594&lt;LataProjekcji,IF((SUM($K2595:K2595)+12)&lt;$D2597,12,$D2597-SUM($K2595:K2595)),0)))),0),0)</f>
        <v>0</v>
      </c>
      <c r="M2595" s="537">
        <f ca="1">IF(AND($G2595,NOT(ISTEXT($G2594)),ISNUMBER(Poczatek),ISNUMBER(Koniec_Projekt)),IFERROR(IF($D2594=LataProjekcji,IF($F2594&gt;$E2597,$E2597,$F2594),IF($D2597&gt;=$E2597,(IF($D2594&lt;LataProjekcji,IF((SUM($K2595:L2595)+12)&lt;$E2597,12,$E2597-SUM($K2595:L2595)),0)),(IF($D2594&lt;LataProjekcji,IF((SUM($K2595:L2595)+12)&lt;$D2597,12,$D2597-SUM($K2595:L2595)),0)))),0),0)</f>
        <v>0</v>
      </c>
      <c r="N2595" s="537">
        <f ca="1">IF(AND($G2595,NOT(ISTEXT($G2594)),ISNUMBER(Poczatek),ISNUMBER(Koniec_Projekt)),IFERROR(IF($D2594=LataProjekcji,IF($F2594&gt;$E2597,$E2597,$F2594),IF($D2597&gt;=$E2597,(IF($D2594&lt;LataProjekcji,IF((SUM($K2595:M2595)+12)&lt;$E2597,12,$E2597-SUM($K2595:M2595)),0)),(IF($D2594&lt;LataProjekcji,IF((SUM($K2595:M2595)+12)&lt;$D2597,12,$D2597-SUM($K2595:M2595)),0)))),0),0)</f>
        <v>0</v>
      </c>
      <c r="O2595" s="537">
        <f ca="1">IF(AND($G2595,NOT(ISTEXT($G2594)),ISNUMBER(Poczatek),ISNUMBER(Koniec_Projekt)),IFERROR(IF($D2594=LataProjekcji,IF($F2594&gt;$E2597,$E2597,$F2594),IF($D2597&gt;=$E2597,(IF($D2594&lt;LataProjekcji,IF((SUM($K2595:N2595)+12)&lt;$E2597,12,$E2597-SUM($K2595:N2595)),0)),(IF($D2594&lt;LataProjekcji,IF((SUM($K2595:N2595)+12)&lt;$D2597,12,$D2597-SUM($K2595:N2595)),0)))),0),0)</f>
        <v>0</v>
      </c>
      <c r="P2595" s="537">
        <f ca="1">IF(AND($G2595,NOT(ISTEXT($G2594)),ISNUMBER(Poczatek),ISNUMBER(Koniec_Projekt)),IFERROR(IF($D2594=LataProjekcji,IF($F2594&gt;$E2597,$E2597,$F2594),IF($D2597&gt;=$E2597,(IF($D2594&lt;LataProjekcji,IF((SUM($K2595:O2595)+12)&lt;$E2597,12,$E2597-SUM($K2595:O2595)),0)),(IF($D2594&lt;LataProjekcji,IF((SUM($K2595:O2595)+12)&lt;$D2597,12,$D2597-SUM($K2595:O2595)),0)))),0),0)</f>
        <v>0</v>
      </c>
      <c r="Q2595" s="537">
        <f ca="1">IF(AND($G2595,NOT(ISTEXT($G2594)),ISNUMBER(Poczatek),ISNUMBER(Koniec_Projekt)),IFERROR(IF($D2594=LataProjekcji,IF($F2594&gt;$E2597,$E2597,$F2594),IF($D2597&gt;=$E2597,(IF($D2594&lt;LataProjekcji,IF((SUM($K2595:P2595)+12)&lt;$E2597,12,$E2597-SUM($K2595:P2595)),0)),(IF($D2594&lt;LataProjekcji,IF((SUM($K2595:P2595)+12)&lt;$D2597,12,$D2597-SUM($K2595:P2595)),0)))),0),0)</f>
        <v>0</v>
      </c>
      <c r="R2595" s="537">
        <f ca="1">IF(AND($G2595,NOT(ISTEXT($G2594)),ISNUMBER(Poczatek),ISNUMBER(Koniec_Projekt)),IFERROR(IF($D2594=LataProjekcji,IF($F2594&gt;$E2597,$E2597,$F2594),IF($D2597&gt;=$E2597,(IF($D2594&lt;LataProjekcji,IF((SUM($K2595:Q2595)+12)&lt;$E2597,12,$E2597-SUM($K2595:Q2595)),0)),(IF($D2594&lt;LataProjekcji,IF((SUM($K2595:Q2595)+12)&lt;$D2597,12,$D2597-SUM($K2595:Q2595)),0)))),0),0)</f>
        <v>0</v>
      </c>
      <c r="S2595" s="537">
        <f ca="1">IF(AND($G2595,NOT(ISTEXT($G2594)),ISNUMBER(Poczatek),ISNUMBER(Koniec_Projekt)),IFERROR(IF($D2594=LataProjekcji,IF($F2594&gt;$E2597,$E2597,$F2594),IF($D2597&gt;=$E2597,(IF($D2594&lt;LataProjekcji,IF((SUM($K2595:R2595)+12)&lt;$E2597,12,$E2597-SUM($K2595:R2595)),0)),(IF($D2594&lt;LataProjekcji,IF((SUM($K2595:R2595)+12)&lt;$D2597,12,$D2597-SUM($K2595:R2595)),0)))),0),0)</f>
        <v>0</v>
      </c>
      <c r="T2595" s="537">
        <f ca="1">IF(AND($G2595,NOT(ISTEXT($G2594)),ISNUMBER(Poczatek),ISNUMBER(Koniec_Projekt)),IFERROR(IF($D2594=LataProjekcji,IF($F2594&gt;$E2597,$E2597,$F2594),IF($D2597&gt;=$E2597,(IF($D2594&lt;LataProjekcji,IF((SUM($K2595:S2595)+12)&lt;$E2597,12,$E2597-SUM($K2595:S2595)),0)),(IF($D2594&lt;LataProjekcji,IF((SUM($K2595:S2595)+12)&lt;$D2597,12,$D2597-SUM($K2595:S2595)),0)))),0),0)</f>
        <v>0</v>
      </c>
      <c r="U2595" s="537">
        <f ca="1">IF(AND($G2595,NOT(ISTEXT($G2594)),ISNUMBER(Poczatek),ISNUMBER(Koniec_Projekt)),IFERROR(IF($D2594=LataProjekcji,IF($F2594&gt;$E2597,$E2597,$F2594),IF($D2597&gt;=$E2597,(IF($D2594&lt;LataProjekcji,IF((SUM($K2595:T2595)+12)&lt;$E2597,12,$E2597-SUM($K2595:T2595)),0)),(IF($D2594&lt;LataProjekcji,IF((SUM($K2595:T2595)+12)&lt;$D2597,12,$D2597-SUM($K2595:T2595)),0)))),0),0)</f>
        <v>0</v>
      </c>
      <c r="V2595" s="537">
        <f ca="1">IF(AND($G2595,NOT(ISTEXT($G2594)),ISNUMBER(Poczatek),ISNUMBER(Koniec_Projekt)),IFERROR(IF($D2594=LataProjekcji,IF($F2594&gt;$E2597,$E2597,$F2594),IF($D2597&gt;=$E2597,(IF($D2594&lt;LataProjekcji,IF((SUM($K2595:U2595)+12)&lt;$E2597,12,$E2597-SUM($K2595:U2595)),0)),(IF($D2594&lt;LataProjekcji,IF((SUM($K2595:U2595)+12)&lt;$D2597,12,$D2597-SUM($K2595:U2595)),0)))),0),0)</f>
        <v>0</v>
      </c>
      <c r="W2595" s="537">
        <f ca="1">IF(AND($G2595,NOT(ISTEXT($G2594)),ISNUMBER(Poczatek),ISNUMBER(Koniec_Projekt)),IFERROR(IF($D2594=LataProjekcji,IF($F2594&gt;$E2597,$E2597,$F2594),IF($D2597&gt;=$E2597,(IF($D2594&lt;LataProjekcji,IF((SUM($K2595:V2595)+12)&lt;$E2597,12,$E2597-SUM($K2595:V2595)),0)),(IF($D2594&lt;LataProjekcji,IF((SUM($K2595:V2595)+12)&lt;$D2597,12,$D2597-SUM($K2595:V2595)),0)))),0),0)</f>
        <v>0</v>
      </c>
      <c r="X2595" s="537">
        <f ca="1">IF(AND($G2595,NOT(ISTEXT($G2594)),ISNUMBER(Poczatek),ISNUMBER(Koniec_Projekt)),IFERROR(IF($D2594=LataProjekcji,IF($F2594&gt;$E2597,$E2597,$F2594),IF($D2597&gt;=$E2597,(IF($D2594&lt;LataProjekcji,IF((SUM($K2595:W2595)+12)&lt;$E2597,12,$E2597-SUM($K2595:W2595)),0)),(IF($D2594&lt;LataProjekcji,IF((SUM($K2595:W2595)+12)&lt;$D2597,12,$D2597-SUM($K2595:W2595)),0)))),0),0)</f>
        <v>0</v>
      </c>
      <c r="Y2595" s="537">
        <f ca="1">IF(AND($G2595,NOT(ISTEXT($G2594)),ISNUMBER(Poczatek),ISNUMBER(Koniec_Projekt)),IFERROR(IF($D2594=LataProjekcji,IF($F2594&gt;$E2597,$E2597,$F2594),IF($D2597&gt;=$E2597,(IF($D2594&lt;LataProjekcji,IF((SUM($K2595:X2595)+12)&lt;$E2597,12,$E2597-SUM($K2595:X2595)),0)),(IF($D2594&lt;LataProjekcji,IF((SUM($K2595:X2595)+12)&lt;$D2597,12,$D2597-SUM($K2595:X2595)),0)))),0),0)</f>
        <v>0</v>
      </c>
      <c r="Z2595" s="537">
        <f ca="1">IF(AND($G2595,NOT(ISTEXT($G2594)),ISNUMBER(Poczatek),ISNUMBER(Koniec_Projekt)),IFERROR(IF($D2594=LataProjekcji,IF($F2594&gt;$E2597,$E2597,$F2594),IF($D2597&gt;=$E2597,(IF($D2594&lt;LataProjekcji,IF((SUM($K2595:Y2595)+12)&lt;$E2597,12,$E2597-SUM($K2595:Y2595)),0)),(IF($D2594&lt;LataProjekcji,IF((SUM($K2595:Y2595)+12)&lt;$D2597,12,$D2597-SUM($K2595:Y2595)),0)))),0),0)</f>
        <v>0</v>
      </c>
      <c r="AA2595" s="537">
        <f ca="1">IF(AND($G2595,NOT(ISTEXT($G2594)),ISNUMBER(Poczatek),ISNUMBER(Koniec_Projekt)),IFERROR(IF($D2594=LataProjekcji,IF($F2594&gt;$E2597,$E2597,$F2594),IF($D2597&gt;=$E2597,(IF($D2594&lt;LataProjekcji,IF((SUM($K2595:Z2595)+12)&lt;$E2597,12,$E2597-SUM($K2595:Z2595)),0)),(IF($D2594&lt;LataProjekcji,IF((SUM($K2595:Z2595)+12)&lt;$D2597,12,$D2597-SUM($K2595:Z2595)),0)))),0),0)</f>
        <v>0</v>
      </c>
      <c r="AB2595" s="537">
        <f ca="1">IF(AND($G2595,NOT(ISTEXT($G2594)),ISNUMBER(Poczatek),ISNUMBER(Koniec_Projekt)),IFERROR(IF($D2594=LataProjekcji,IF($F2594&gt;$E2597,$E2597,$F2594),IF($D2597&gt;=$E2597,(IF($D2594&lt;LataProjekcji,IF((SUM($K2595:AA2595)+12)&lt;$E2597,12,$E2597-SUM($K2595:AA2595)),0)),(IF($D2594&lt;LataProjekcji,IF((SUM($K2595:AA2595)+12)&lt;$D2597,12,$D2597-SUM($K2595:AA2595)),0)))),0),0)</f>
        <v>0</v>
      </c>
      <c r="AC2595" s="537">
        <f ca="1">IF(AND($G2595,NOT(ISTEXT($G2594)),ISNUMBER(Poczatek),ISNUMBER(Koniec_Projekt)),IFERROR(IF($D2594=LataProjekcji,IF($F2594&gt;$E2597,$E2597,$F2594),IF($D2597&gt;=$E2597,(IF($D2594&lt;LataProjekcji,IF((SUM($K2595:AB2595)+12)&lt;$E2597,12,$E2597-SUM($K2595:AB2595)),0)),(IF($D2594&lt;LataProjekcji,IF((SUM($K2595:AB2595)+12)&lt;$D2597,12,$D2597-SUM($K2595:AB2595)),0)))),0),0)</f>
        <v>0</v>
      </c>
      <c r="AD2595" s="537">
        <f ca="1">IF(AND($G2595,NOT(ISTEXT($G2594)),ISNUMBER(Poczatek),ISNUMBER(Koniec_Projekt)),IFERROR(IF($D2594=LataProjekcji,IF($F2594&gt;$E2597,$E2597,$F2594),IF($D2597&gt;=$E2597,(IF($D2594&lt;LataProjekcji,IF((SUM($K2595:AC2595)+12)&lt;$E2597,12,$E2597-SUM($K2595:AC2595)),0)),(IF($D2594&lt;LataProjekcji,IF((SUM($K2595:AC2595)+12)&lt;$D2597,12,$D2597-SUM($K2595:AC2595)),0)))),0),0)</f>
        <v>0</v>
      </c>
      <c r="AE2595" s="537">
        <f ca="1">IF(AND($G2595,NOT(ISTEXT($G2594)),ISNUMBER(Poczatek),ISNUMBER(Koniec_Projekt)),IFERROR(IF($D2594=LataProjekcji,IF($F2594&gt;$E2597,$E2597,$F2594),IF($D2597&gt;=$E2597,(IF($D2594&lt;LataProjekcji,IF((SUM($K2595:AD2595)+12)&lt;$E2597,12,$E2597-SUM($K2595:AD2595)),0)),(IF($D2594&lt;LataProjekcji,IF((SUM($K2595:AD2595)+12)&lt;$D2597,12,$D2597-SUM($K2595:AD2595)),0)))),0),0)</f>
        <v>0</v>
      </c>
    </row>
    <row r="2596" spans="2:31" hidden="1">
      <c r="B2596" s="526" t="s">
        <v>753</v>
      </c>
      <c r="D2596" s="454">
        <f ca="1">D1407</f>
        <v>0</v>
      </c>
      <c r="E2596" s="454">
        <f ca="1">IF(D2595&gt;10,ROUND(D2596/12,2),D2596)</f>
        <v>0</v>
      </c>
      <c r="F2596" s="524">
        <f>Koniec_Projekt</f>
        <v>0</v>
      </c>
      <c r="G2596" s="329">
        <f>Miesiac_Koniec_Projekt</f>
        <v>0</v>
      </c>
      <c r="H2596" s="538" t="b">
        <f ca="1">SUM(K2596:AE2596)=D2595</f>
        <v>1</v>
      </c>
      <c r="I2596" s="1" t="s">
        <v>713</v>
      </c>
      <c r="K2596" s="256">
        <f ca="1">IF(AND($G2595,NOT(ISTEXT($G2594)),ISNUMBER(Poczatek),ISNUMBER(Koniec_Projekt)),IFERROR(IF(LataProjekcji=$F2597,ROUND($D2595,0),ROUND(K2594*$E2596,0)),0),0)</f>
        <v>0</v>
      </c>
      <c r="L2596" s="5">
        <f ca="1">IF(AND($G2595,NOT(ISTEXT($G2594)),ISNUMBER(Poczatek),ISNUMBER(Koniec_Projekt)),IFERROR(IF(LataProjekcji=$F2597,ROUND($D2595-SUM(K2596:$K2596),0),ROUND(L2594*$E2596,0)),0),0)</f>
        <v>0</v>
      </c>
      <c r="M2596" s="5">
        <f ca="1">IF(AND($G2595,NOT(ISTEXT($G2594)),ISNUMBER(Poczatek),ISNUMBER(Koniec_Projekt)),IFERROR(IF(LataProjekcji=$F2597,ROUND($D2595-SUM($K2596:L2596),0),ROUND(M2594*$E2596,0)),0),0)</f>
        <v>0</v>
      </c>
      <c r="N2596" s="5">
        <f ca="1">IF(AND($G2595,NOT(ISTEXT($G2594)),ISNUMBER(Poczatek),ISNUMBER(Koniec_Projekt)),IFERROR(IF(LataProjekcji=$F2597,ROUND($D2595-SUM($K2596:M2596),0),ROUND(N2594*$E2596,0)),0),0)</f>
        <v>0</v>
      </c>
      <c r="O2596" s="5">
        <f ca="1">IF(AND($G2595,NOT(ISTEXT($G2594)),ISNUMBER(Poczatek),ISNUMBER(Koniec_Projekt)),IFERROR(IF(LataProjekcji=$F2597,ROUND($D2595-SUM($K2596:N2596),0),ROUND(O2594*$E2596,0)),0),0)</f>
        <v>0</v>
      </c>
      <c r="P2596" s="5">
        <f ca="1">IF(AND($G2595,NOT(ISTEXT($G2594)),ISNUMBER(Poczatek),ISNUMBER(Koniec_Projekt)),IFERROR(IF(LataProjekcji=$F2597,ROUND($D2595-SUM($K2596:O2596),0),ROUND(P2594*$E2596,0)),0),0)</f>
        <v>0</v>
      </c>
      <c r="Q2596" s="5">
        <f ca="1">IF(AND($G2595,NOT(ISTEXT($G2594)),ISNUMBER(Poczatek),ISNUMBER(Koniec_Projekt)),IFERROR(IF(LataProjekcji=$F2597,ROUND($D2595-SUM($K2596:P2596),0),ROUND(Q2594*$E2596,0)),0),0)</f>
        <v>0</v>
      </c>
      <c r="R2596" s="5">
        <f ca="1">IF(AND($G2595,NOT(ISTEXT($G2594)),ISNUMBER(Poczatek),ISNUMBER(Koniec_Projekt)),IFERROR(IF(LataProjekcji=$F2597,ROUND($D2595-SUM($K2596:Q2596),0),ROUND(R2594*$E2596,0)),0),0)</f>
        <v>0</v>
      </c>
      <c r="S2596" s="5">
        <f ca="1">IF(AND($G2595,NOT(ISTEXT($G2594)),ISNUMBER(Poczatek),ISNUMBER(Koniec_Projekt)),IFERROR(IF(LataProjekcji=$F2597,ROUND($D2595-SUM($K2596:R2596),0),ROUND(S2594*$E2596,0)),0),0)</f>
        <v>0</v>
      </c>
      <c r="T2596" s="5">
        <f ca="1">IF(AND($G2595,NOT(ISTEXT($G2594)),ISNUMBER(Poczatek),ISNUMBER(Koniec_Projekt)),IFERROR(IF(LataProjekcji=$F2597,ROUND($D2595-SUM($K2596:S2596),0),ROUND(T2594*$E2596,0)),0),0)</f>
        <v>0</v>
      </c>
      <c r="U2596" s="5">
        <f ca="1">IF(AND($G2595,NOT(ISTEXT($G2594)),ISNUMBER(Poczatek),ISNUMBER(Koniec_Projekt)),IFERROR(IF(LataProjekcji=$F2597,ROUND($D2595-SUM($K2596:T2596),0),ROUND(U2594*$E2596,0)),0),0)</f>
        <v>0</v>
      </c>
      <c r="V2596" s="5">
        <f ca="1">IF(AND($G2595,NOT(ISTEXT($G2594)),ISNUMBER(Poczatek),ISNUMBER(Koniec_Projekt)),IFERROR(IF(LataProjekcji=$F2597,ROUND($D2595-SUM($K2596:U2596),0),ROUND(V2594*$E2596,0)),0),0)</f>
        <v>0</v>
      </c>
      <c r="W2596" s="5">
        <f ca="1">IF(AND($G2595,NOT(ISTEXT($G2594)),ISNUMBER(Poczatek),ISNUMBER(Koniec_Projekt)),IFERROR(IF(LataProjekcji=$F2597,ROUND($D2595-SUM($K2596:V2596),0),ROUND(W2594*$E2596,0)),0),0)</f>
        <v>0</v>
      </c>
      <c r="X2596" s="5">
        <f ca="1">IF(AND($G2595,NOT(ISTEXT($G2594)),ISNUMBER(Poczatek),ISNUMBER(Koniec_Projekt)),IFERROR(IF(LataProjekcji=$F2597,ROUND($D2595-SUM($K2596:W2596),0),ROUND(X2594*$E2596,0)),0),0)</f>
        <v>0</v>
      </c>
      <c r="Y2596" s="5">
        <f ca="1">IF(AND($G2595,NOT(ISTEXT($G2594)),ISNUMBER(Poczatek),ISNUMBER(Koniec_Projekt)),IFERROR(IF(LataProjekcji=$F2597,ROUND($D2595-SUM($K2596:X2596),0),ROUND(Y2594*$E2596,0)),0),0)</f>
        <v>0</v>
      </c>
      <c r="Z2596" s="5">
        <f ca="1">IF(AND($G2595,NOT(ISTEXT($G2594)),ISNUMBER(Poczatek),ISNUMBER(Koniec_Projekt)),IFERROR(IF(LataProjekcji=$F2597,ROUND($D2595-SUM($K2596:Y2596),0),ROUND(Z2594*$E2596,0)),0),0)</f>
        <v>0</v>
      </c>
      <c r="AA2596" s="5">
        <f ca="1">IF(AND($G2595,NOT(ISTEXT($G2594)),ISNUMBER(Poczatek),ISNUMBER(Koniec_Projekt)),IFERROR(IF(LataProjekcji=$F2597,ROUND($D2595-SUM($K2596:Z2596),0),ROUND(AA2594*$E2596,0)),0),0)</f>
        <v>0</v>
      </c>
      <c r="AB2596" s="5">
        <f ca="1">IF(AND($G2595,NOT(ISTEXT($G2594)),ISNUMBER(Poczatek),ISNUMBER(Koniec_Projekt)),IFERROR(IF(LataProjekcji=$F2597,ROUND($D2595-SUM($K2596:AA2596),0),ROUND(AB2594*$E2596,0)),0),0)</f>
        <v>0</v>
      </c>
      <c r="AC2596" s="5">
        <f ca="1">IF(AND($G2595,NOT(ISTEXT($G2594)),ISNUMBER(Poczatek),ISNUMBER(Koniec_Projekt)),IFERROR(IF(LataProjekcji=$F2597,ROUND($D2595-SUM($K2596:AB2596),0),ROUND(AC2594*$E2596,0)),0),0)</f>
        <v>0</v>
      </c>
      <c r="AD2596" s="5">
        <f ca="1">IF(AND($G2595,NOT(ISTEXT($G2594)),ISNUMBER(Poczatek),ISNUMBER(Koniec_Projekt)),IFERROR(IF(LataProjekcji=$F2597,ROUND($D2595-SUM($K2596:AC2596),0),ROUND(AD2594*$E2596,0)),0),0)</f>
        <v>0</v>
      </c>
      <c r="AE2596" s="5">
        <f ca="1">IF(AND($G2595,NOT(ISTEXT($G2594)),ISNUMBER(Poczatek),ISNUMBER(Koniec_Projekt)),IFERROR(IF(LataProjekcji=$F2597,ROUND($D2595-SUM($K2596:AD2596),0),ROUND(AE2594*$E2596,0)),0),0)</f>
        <v>0</v>
      </c>
    </row>
    <row r="2597" spans="2:31" hidden="1">
      <c r="B2597" s="526" t="s">
        <v>751</v>
      </c>
      <c r="D2597" s="1">
        <f ca="1">IFERROR(ROUNDUP(D2595/E2596,0),0)</f>
        <v>0</v>
      </c>
      <c r="E2597" s="1">
        <f ca="1">IF(D2597=0,0,DATEDIF(DATE(D2594,E2594,1),DATE(F2596,G2596,1),"m"))</f>
        <v>0</v>
      </c>
      <c r="F2597" s="1" t="str">
        <f ca="1">IFERROR(YEAR(G2594),"brak daty")</f>
        <v>brak daty</v>
      </c>
      <c r="G2597" s="1" t="str">
        <f ca="1">IFERROR(MONTH(G2594),"brak daty")</f>
        <v>brak daty</v>
      </c>
      <c r="H2597" s="5"/>
      <c r="I2597" s="1" t="s">
        <v>425</v>
      </c>
      <c r="K2597" s="5">
        <f ca="1">IF(AND($G2595,NOT(ISTEXT($G2594)),ISNUMBER(Poczatek),ISNUMBER(Koniec_Projekt)),IFERROR(IF(LataProjekcji=$F2596,IF(AND($G2596=$G2597,$F2596=$F2597),ROUND($D2595-SUM($K2597),0),ROUND(K2595*$E2596,0)),IF(LataProjekcji&gt;$F2596,0,ROUND(K2595*$E2596,0))),0),0)</f>
        <v>0</v>
      </c>
      <c r="L2597" s="5">
        <f ca="1">IF(AND($G2595,NOT(ISTEXT($G2594)),ISNUMBER(Poczatek),ISNUMBER(Koniec_Projekt)),IFERROR(IF(LataProjekcji=$F2596,IF(AND($G2596=$G2597,$F2596=$F2597),ROUND($D2595-SUM($K2597:K2597),0),ROUND(L2595*$E2596,0)),IF(LataProjekcji&gt;$F2596,0,ROUND(L2595*$E2596,0))),0),0)</f>
        <v>0</v>
      </c>
      <c r="M2597" s="5">
        <f ca="1">IF(AND($G2595,NOT(ISTEXT($G2594)),ISNUMBER(Poczatek),ISNUMBER(Koniec_Projekt)),IFERROR(IF(LataProjekcji=$F2596,IF(AND($G2596=$G2597,$F2596=$F2597),ROUND($D2595-SUM($K2597:L2597),0),ROUND(M2595*$E2596,0)),IF(LataProjekcji&gt;$F2596,0,ROUND(M2595*$E2596,0))),0),0)</f>
        <v>0</v>
      </c>
      <c r="N2597" s="5">
        <f ca="1">IF(AND($G2595,NOT(ISTEXT($G2594)),ISNUMBER(Poczatek),ISNUMBER(Koniec_Projekt)),IFERROR(IF(LataProjekcji=$F2596,IF(AND($G2596=$G2597,$F2596=$F2597),ROUND($D2595-SUM($K2597:M2597),0),ROUND(N2595*$E2596,0)),IF(LataProjekcji&gt;$F2596,0,ROUND(N2595*$E2596,0))),0),0)</f>
        <v>0</v>
      </c>
      <c r="O2597" s="5">
        <f ca="1">IF(AND($G2595,NOT(ISTEXT($G2594)),ISNUMBER(Poczatek),ISNUMBER(Koniec_Projekt)),IFERROR(IF(LataProjekcji=$F2596,IF(AND($G2596=$G2597,$F2596=$F2597),ROUND($D2595-SUM($K2597:N2597),0),ROUND(O2595*$E2596,0)),IF(LataProjekcji&gt;$F2596,0,ROUND(O2595*$E2596,0))),0),0)</f>
        <v>0</v>
      </c>
      <c r="P2597" s="5">
        <f ca="1">IF(AND($G2595,NOT(ISTEXT($G2594)),ISNUMBER(Poczatek),ISNUMBER(Koniec_Projekt)),IFERROR(IF(LataProjekcji=$F2596,IF(AND($G2596=$G2597,$F2596=$F2597),ROUND($D2595-SUM($K2597:O2597),0),ROUND(P2595*$E2596,0)),IF(LataProjekcji&gt;$F2596,0,ROUND(P2595*$E2596,0))),0),0)</f>
        <v>0</v>
      </c>
      <c r="Q2597" s="5">
        <f ca="1">IF(AND($G2595,NOT(ISTEXT($G2594)),ISNUMBER(Poczatek),ISNUMBER(Koniec_Projekt)),IFERROR(IF(LataProjekcji=$F2596,IF(AND($G2596=$G2597,$F2596=$F2597),ROUND($D2595-SUM($K2597:P2597),0),ROUND(Q2595*$E2596,0)),IF(LataProjekcji&gt;$F2596,0,ROUND(Q2595*$E2596,0))),0),0)</f>
        <v>0</v>
      </c>
      <c r="R2597" s="5">
        <f ca="1">IF(AND($G2595,NOT(ISTEXT($G2594)),ISNUMBER(Poczatek),ISNUMBER(Koniec_Projekt)),IFERROR(IF(LataProjekcji=$F2596,IF(AND($G2596=$G2597,$F2596=$F2597),ROUND($D2595-SUM($K2597:Q2597),0),ROUND(R2595*$E2596,0)),IF(LataProjekcji&gt;$F2596,0,ROUND(R2595*$E2596,0))),0),0)</f>
        <v>0</v>
      </c>
      <c r="S2597" s="5">
        <f ca="1">IF(AND($G2595,NOT(ISTEXT($G2594)),ISNUMBER(Poczatek),ISNUMBER(Koniec_Projekt)),IFERROR(IF(LataProjekcji=$F2596,IF(AND($G2596=$G2597,$F2596=$F2597),ROUND($D2595-SUM($K2597:R2597),0),ROUND(S2595*$E2596,0)),IF(LataProjekcji&gt;$F2596,0,ROUND(S2595*$E2596,0))),0),0)</f>
        <v>0</v>
      </c>
      <c r="T2597" s="5">
        <f ca="1">IF(AND($G2595,NOT(ISTEXT($G2594)),ISNUMBER(Poczatek),ISNUMBER(Koniec_Projekt)),IFERROR(IF(LataProjekcji=$F2596,IF(AND($G2596=$G2597,$F2596=$F2597),ROUND($D2595-SUM($K2597:S2597),0),ROUND(T2595*$E2596,0)),IF(LataProjekcji&gt;$F2596,0,ROUND(T2595*$E2596,0))),0),0)</f>
        <v>0</v>
      </c>
      <c r="U2597" s="5">
        <f ca="1">IF(AND($G2595,NOT(ISTEXT($G2594)),ISNUMBER(Poczatek),ISNUMBER(Koniec_Projekt)),IFERROR(IF(LataProjekcji=$F2596,IF(AND($G2596=$G2597,$F2596=$F2597),ROUND($D2595-SUM($K2597:T2597),0),ROUND(U2595*$E2596,0)),IF(LataProjekcji&gt;$F2596,0,ROUND(U2595*$E2596,0))),0),0)</f>
        <v>0</v>
      </c>
      <c r="V2597" s="5">
        <f ca="1">IF(AND($G2595,NOT(ISTEXT($G2594)),ISNUMBER(Poczatek),ISNUMBER(Koniec_Projekt)),IFERROR(IF(LataProjekcji=$F2596,IF(AND($G2596=$G2597,$F2596=$F2597),ROUND($D2595-SUM($K2597:U2597),0),ROUND(V2595*$E2596,0)),IF(LataProjekcji&gt;$F2596,0,ROUND(V2595*$E2596,0))),0),0)</f>
        <v>0</v>
      </c>
      <c r="W2597" s="5">
        <f ca="1">IF(AND($G2595,NOT(ISTEXT($G2594)),ISNUMBER(Poczatek),ISNUMBER(Koniec_Projekt)),IFERROR(IF(LataProjekcji=$F2596,IF(AND($G2596=$G2597,$F2596=$F2597),ROUND($D2595-SUM($K2597:V2597),0),ROUND(W2595*$E2596,0)),IF(LataProjekcji&gt;$F2596,0,ROUND(W2595*$E2596,0))),0),0)</f>
        <v>0</v>
      </c>
      <c r="X2597" s="5">
        <f ca="1">IF(AND($G2595,NOT(ISTEXT($G2594)),ISNUMBER(Poczatek),ISNUMBER(Koniec_Projekt)),IFERROR(IF(LataProjekcji=$F2596,IF(AND($G2596=$G2597,$F2596=$F2597),ROUND($D2595-SUM($K2597:W2597),0),ROUND(X2595*$E2596,0)),IF(LataProjekcji&gt;$F2596,0,ROUND(X2595*$E2596,0))),0),0)</f>
        <v>0</v>
      </c>
      <c r="Y2597" s="5">
        <f ca="1">IF(AND($G2595,NOT(ISTEXT($G2594)),ISNUMBER(Poczatek),ISNUMBER(Koniec_Projekt)),IFERROR(IF(LataProjekcji=$F2596,IF(AND($G2596=$G2597,$F2596=$F2597),ROUND($D2595-SUM($K2597:X2597),0),ROUND(Y2595*$E2596,0)),IF(LataProjekcji&gt;$F2596,0,ROUND(Y2595*$E2596,0))),0),0)</f>
        <v>0</v>
      </c>
      <c r="Z2597" s="5">
        <f ca="1">IF(AND($G2595,NOT(ISTEXT($G2594)),ISNUMBER(Poczatek),ISNUMBER(Koniec_Projekt)),IFERROR(IF(LataProjekcji=$F2596,IF(AND($G2596=$G2597,$F2596=$F2597),ROUND($D2595-SUM($K2597:Y2597),0),ROUND(Z2595*$E2596,0)),IF(LataProjekcji&gt;$F2596,0,ROUND(Z2595*$E2596,0))),0),0)</f>
        <v>0</v>
      </c>
      <c r="AA2597" s="5">
        <f ca="1">IF(AND($G2595,NOT(ISTEXT($G2594)),ISNUMBER(Poczatek),ISNUMBER(Koniec_Projekt)),IFERROR(IF(LataProjekcji=$F2596,IF(AND($G2596=$G2597,$F2596=$F2597),ROUND($D2595-SUM($K2597:Z2597),0),ROUND(AA2595*$E2596,0)),IF(LataProjekcji&gt;$F2596,0,ROUND(AA2595*$E2596,0))),0),0)</f>
        <v>0</v>
      </c>
      <c r="AB2597" s="5">
        <f ca="1">IF(AND($G2595,NOT(ISTEXT($G2594)),ISNUMBER(Poczatek),ISNUMBER(Koniec_Projekt)),IFERROR(IF(LataProjekcji=$F2596,IF(AND($G2596=$G2597,$F2596=$F2597),ROUND($D2595-SUM($K2597:AA2597),0),ROUND(AB2595*$E2596,0)),IF(LataProjekcji&gt;$F2596,0,ROUND(AB2595*$E2596,0))),0),0)</f>
        <v>0</v>
      </c>
      <c r="AC2597" s="5">
        <f ca="1">IF(AND($G2595,NOT(ISTEXT($G2594)),ISNUMBER(Poczatek),ISNUMBER(Koniec_Projekt)),IFERROR(IF(LataProjekcji=$F2596,IF(AND($G2596=$G2597,$F2596=$F2597),ROUND($D2595-SUM($K2597:AB2597),0),ROUND(AC2595*$E2596,0)),IF(LataProjekcji&gt;$F2596,0,ROUND(AC2595*$E2596,0))),0),0)</f>
        <v>0</v>
      </c>
      <c r="AD2597" s="5">
        <f ca="1">IF(AND($G2595,NOT(ISTEXT($G2594)),ISNUMBER(Poczatek),ISNUMBER(Koniec_Projekt)),IFERROR(IF(LataProjekcji=$F2596,IF(AND($G2596=$G2597,$F2596=$F2597),ROUND($D2595-SUM($K2597:AC2597),0),ROUND(AD2595*$E2596,0)),IF(LataProjekcji&gt;$F2596,0,ROUND(AD2595*$E2596,0))),0),0)</f>
        <v>0</v>
      </c>
      <c r="AE2597" s="5">
        <f ca="1">IF(AND($G2595,NOT(ISTEXT($G2594)),ISNUMBER(Poczatek),ISNUMBER(Koniec_Projekt)),IFERROR(IF(LataProjekcji=$F2596,IF(AND($G2596=$G2597,$F2596=$F2597),ROUND($D2595-SUM($K2597:AD2597),0),ROUND(AE2595*$E2596,0)),IF(LataProjekcji&gt;$F2596,0,ROUND(AE2595*$E2596,0))),0),0)</f>
        <v>0</v>
      </c>
    </row>
    <row r="2598" spans="2:31" ht="12.5" hidden="1" thickBot="1">
      <c r="B2598" s="527" t="s">
        <v>865</v>
      </c>
      <c r="C2598" s="528"/>
      <c r="D2598" s="529">
        <f ca="1">IF(D2595&gt;10,ROUND((D2597-1)*E2596,0),E2596)</f>
        <v>0</v>
      </c>
      <c r="E2598" s="529">
        <f ca="1">D2595-D2598</f>
        <v>0</v>
      </c>
      <c r="F2598" s="528"/>
      <c r="G2598" s="669">
        <f ca="1">OFFSET($C$269,$D2593,0)</f>
        <v>0</v>
      </c>
      <c r="H2598" s="528"/>
      <c r="I2598" s="528"/>
      <c r="J2598" s="528"/>
      <c r="K2598" s="528"/>
      <c r="L2598" s="528"/>
      <c r="M2598" s="528"/>
      <c r="N2598" s="528"/>
      <c r="O2598" s="528"/>
      <c r="P2598" s="528"/>
      <c r="Q2598" s="528"/>
      <c r="R2598" s="528"/>
      <c r="S2598" s="528"/>
      <c r="T2598" s="528"/>
      <c r="U2598" s="528"/>
      <c r="V2598" s="528"/>
      <c r="W2598" s="528"/>
      <c r="X2598" s="528"/>
      <c r="Y2598" s="528"/>
      <c r="Z2598" s="528"/>
      <c r="AA2598" s="528"/>
      <c r="AB2598" s="528"/>
      <c r="AC2598" s="528"/>
      <c r="AD2598" s="528"/>
      <c r="AE2598" s="528"/>
    </row>
    <row r="2599" spans="2:31" ht="12.5" hidden="1" thickTop="1">
      <c r="C2599" s="251"/>
      <c r="D2599" s="454"/>
      <c r="E2599" s="454"/>
      <c r="F2599" s="454"/>
      <c r="G2599" s="454"/>
    </row>
    <row r="2600" spans="2:31" ht="12.5" hidden="1" thickBot="1">
      <c r="B2600" s="530" t="str">
        <f ca="1">"nazwa ST: "&amp;B1411</f>
        <v>nazwa ST: 0</v>
      </c>
      <c r="C2600" s="530"/>
      <c r="D2600" s="531">
        <f>D1411</f>
        <v>11</v>
      </c>
      <c r="E2600" s="530"/>
      <c r="F2600" s="530"/>
      <c r="G2600" s="530"/>
      <c r="H2600" s="530"/>
      <c r="I2600" s="530"/>
      <c r="J2600" s="530"/>
      <c r="K2600" s="539" t="str">
        <f t="shared" ref="K2600:AE2600" si="3169">LataProjekcji</f>
        <v>Uzupełnij dane</v>
      </c>
      <c r="L2600" s="539" t="str">
        <f t="shared" si="3169"/>
        <v/>
      </c>
      <c r="M2600" s="539" t="str">
        <f t="shared" si="3169"/>
        <v/>
      </c>
      <c r="N2600" s="539" t="str">
        <f t="shared" si="3169"/>
        <v/>
      </c>
      <c r="O2600" s="539" t="str">
        <f t="shared" si="3169"/>
        <v/>
      </c>
      <c r="P2600" s="539" t="str">
        <f t="shared" si="3169"/>
        <v/>
      </c>
      <c r="Q2600" s="539" t="str">
        <f t="shared" si="3169"/>
        <v/>
      </c>
      <c r="R2600" s="539" t="str">
        <f t="shared" si="3169"/>
        <v/>
      </c>
      <c r="S2600" s="539" t="str">
        <f t="shared" si="3169"/>
        <v/>
      </c>
      <c r="T2600" s="539" t="str">
        <f t="shared" si="3169"/>
        <v/>
      </c>
      <c r="U2600" s="539" t="str">
        <f t="shared" si="3169"/>
        <v/>
      </c>
      <c r="V2600" s="539" t="str">
        <f t="shared" si="3169"/>
        <v/>
      </c>
      <c r="W2600" s="539" t="str">
        <f t="shared" si="3169"/>
        <v/>
      </c>
      <c r="X2600" s="539" t="str">
        <f t="shared" si="3169"/>
        <v/>
      </c>
      <c r="Y2600" s="539" t="str">
        <f t="shared" si="3169"/>
        <v/>
      </c>
      <c r="Z2600" s="539" t="str">
        <f t="shared" si="3169"/>
        <v/>
      </c>
      <c r="AA2600" s="539" t="str">
        <f t="shared" si="3169"/>
        <v/>
      </c>
      <c r="AB2600" s="539" t="str">
        <f t="shared" si="3169"/>
        <v/>
      </c>
      <c r="AC2600" s="539" t="str">
        <f t="shared" si="3169"/>
        <v/>
      </c>
      <c r="AD2600" s="539" t="str">
        <f t="shared" si="3169"/>
        <v/>
      </c>
      <c r="AE2600" s="539" t="str">
        <f t="shared" si="3169"/>
        <v/>
      </c>
    </row>
    <row r="2601" spans="2:31" hidden="1">
      <c r="B2601" s="526" t="s">
        <v>752</v>
      </c>
      <c r="D2601" s="1">
        <f ca="1">D1412</f>
        <v>1900</v>
      </c>
      <c r="E2601" s="1">
        <f ca="1">E1412</f>
        <v>1</v>
      </c>
      <c r="F2601" s="1">
        <f ca="1">IF(D2602&gt;10,F1412,1)</f>
        <v>1</v>
      </c>
      <c r="G2601" s="525" t="str">
        <f ca="1">IF(ISBLANK(OFFSET($E$269,$D2600,0)),"brak daty",IF(D2602&gt;10,EDATE(OFFSET($E$269,$D2600,0),D2604),DATE(D2601,E2601,1)))</f>
        <v>brak daty</v>
      </c>
      <c r="H2601" s="538" t="b">
        <f ca="1">SUM(K2601:AE2601)=D2604</f>
        <v>1</v>
      </c>
      <c r="I2601" s="1" t="s">
        <v>749</v>
      </c>
      <c r="K2601" s="5">
        <f ca="1">IF(AND($G2602,NOT(ISTEXT($G2601)),ISNUMBER(Poczatek),ISNUMBER(Koniec_Projekt)),IFERROR(IF($D2601=LataProjekcji,$F2601,IF($D2601&lt;LataProjekcji,IF((SUM(K2601)+12)&lt;$D2604,12,$D2604-SUM(K2601)),0)),0),0)</f>
        <v>0</v>
      </c>
      <c r="L2601" s="5">
        <f ca="1">IF(AND($G2602,NOT(ISTEXT($G2601)),ISNUMBER(Poczatek),ISNUMBER(Koniec_Projekt)),IFERROR(IF($D2601=LataProjekcji,$F2601,IF($D2601&lt;LataProjekcji,IF((SUM($K2601:K2601)+12)&lt;$D2604,12,$D2604-SUM($K2601:K2601)),0)),0),0)</f>
        <v>0</v>
      </c>
      <c r="M2601" s="5">
        <f ca="1">IF(AND($G2602,NOT(ISTEXT($G2601)),ISNUMBER(Poczatek),ISNUMBER(Koniec_Projekt)),IFERROR(IF($D2601=LataProjekcji,$F2601,IF($D2601&lt;LataProjekcji,IF((SUM($K2601:L2601)+12)&lt;$D2604,12,$D2604-SUM($K2601:L2601)),0)),0),0)</f>
        <v>0</v>
      </c>
      <c r="N2601" s="5">
        <f ca="1">IF(AND($G2602,NOT(ISTEXT($G2601)),ISNUMBER(Poczatek),ISNUMBER(Koniec_Projekt)),IFERROR(IF($D2601=LataProjekcji,$F2601,IF($D2601&lt;LataProjekcji,IF((SUM($K2601:M2601)+12)&lt;$D2604,12,$D2604-SUM($K2601:M2601)),0)),0),0)</f>
        <v>0</v>
      </c>
      <c r="O2601" s="5">
        <f ca="1">IF(AND($G2602,NOT(ISTEXT($G2601)),ISNUMBER(Poczatek),ISNUMBER(Koniec_Projekt)),IFERROR(IF($D2601=LataProjekcji,$F2601,IF($D2601&lt;LataProjekcji,IF((SUM($K2601:N2601)+12)&lt;$D2604,12,$D2604-SUM($K2601:N2601)),0)),0),0)</f>
        <v>0</v>
      </c>
      <c r="P2601" s="5">
        <f ca="1">IF(AND($G2602,NOT(ISTEXT($G2601)),ISNUMBER(Poczatek),ISNUMBER(Koniec_Projekt)),IFERROR(IF($D2601=LataProjekcji,$F2601,IF($D2601&lt;LataProjekcji,IF((SUM($K2601:O2601)+12)&lt;$D2604,12,$D2604-SUM($K2601:O2601)),0)),0),0)</f>
        <v>0</v>
      </c>
      <c r="Q2601" s="5">
        <f ca="1">IF(AND($G2602,NOT(ISTEXT($G2601)),ISNUMBER(Poczatek),ISNUMBER(Koniec_Projekt)),IFERROR(IF($D2601=LataProjekcji,$F2601,IF($D2601&lt;LataProjekcji,IF((SUM($K2601:P2601)+12)&lt;$D2604,12,$D2604-SUM($K2601:P2601)),0)),0),0)</f>
        <v>0</v>
      </c>
      <c r="R2601" s="5">
        <f ca="1">IF(AND($G2602,NOT(ISTEXT($G2601)),ISNUMBER(Poczatek),ISNUMBER(Koniec_Projekt)),IFERROR(IF($D2601=LataProjekcji,$F2601,IF($D2601&lt;LataProjekcji,IF((SUM($K2601:Q2601)+12)&lt;$D2604,12,$D2604-SUM($K2601:Q2601)),0)),0),0)</f>
        <v>0</v>
      </c>
      <c r="S2601" s="5">
        <f ca="1">IF(AND($G2602,NOT(ISTEXT($G2601)),ISNUMBER(Poczatek),ISNUMBER(Koniec_Projekt)),IFERROR(IF($D2601=LataProjekcji,$F2601,IF($D2601&lt;LataProjekcji,IF((SUM($K2601:R2601)+12)&lt;$D2604,12,$D2604-SUM($K2601:R2601)),0)),0),0)</f>
        <v>0</v>
      </c>
      <c r="T2601" s="5">
        <f ca="1">IF(AND($G2602,NOT(ISTEXT($G2601)),ISNUMBER(Poczatek),ISNUMBER(Koniec_Projekt)),IFERROR(IF($D2601=LataProjekcji,$F2601,IF($D2601&lt;LataProjekcji,IF((SUM($K2601:S2601)+12)&lt;$D2604,12,$D2604-SUM($K2601:S2601)),0)),0),0)</f>
        <v>0</v>
      </c>
      <c r="U2601" s="5">
        <f ca="1">IF(AND($G2602,NOT(ISTEXT($G2601)),ISNUMBER(Poczatek),ISNUMBER(Koniec_Projekt)),IFERROR(IF($D2601=LataProjekcji,$F2601,IF($D2601&lt;LataProjekcji,IF((SUM($K2601:T2601)+12)&lt;$D2604,12,$D2604-SUM($K2601:T2601)),0)),0),0)</f>
        <v>0</v>
      </c>
      <c r="V2601" s="5">
        <f ca="1">IF(AND($G2602,NOT(ISTEXT($G2601)),ISNUMBER(Poczatek),ISNUMBER(Koniec_Projekt)),IFERROR(IF($D2601=LataProjekcji,$F2601,IF($D2601&lt;LataProjekcji,IF((SUM($K2601:U2601)+12)&lt;$D2604,12,$D2604-SUM($K2601:U2601)),0)),0),0)</f>
        <v>0</v>
      </c>
      <c r="W2601" s="5">
        <f ca="1">IF(AND($G2602,NOT(ISTEXT($G2601)),ISNUMBER(Poczatek),ISNUMBER(Koniec_Projekt)),IFERROR(IF($D2601=LataProjekcji,$F2601,IF($D2601&lt;LataProjekcji,IF((SUM($K2601:V2601)+12)&lt;$D2604,12,$D2604-SUM($K2601:V2601)),0)),0),0)</f>
        <v>0</v>
      </c>
      <c r="X2601" s="5">
        <f ca="1">IF(AND($G2602,NOT(ISTEXT($G2601)),ISNUMBER(Poczatek),ISNUMBER(Koniec_Projekt)),IFERROR(IF($D2601=LataProjekcji,$F2601,IF($D2601&lt;LataProjekcji,IF((SUM($K2601:W2601)+12)&lt;$D2604,12,$D2604-SUM($K2601:W2601)),0)),0),0)</f>
        <v>0</v>
      </c>
      <c r="Y2601" s="5">
        <f ca="1">IF(AND($G2602,NOT(ISTEXT($G2601)),ISNUMBER(Poczatek),ISNUMBER(Koniec_Projekt)),IFERROR(IF($D2601=LataProjekcji,$F2601,IF($D2601&lt;LataProjekcji,IF((SUM($K2601:X2601)+12)&lt;$D2604,12,$D2604-SUM($K2601:X2601)),0)),0),0)</f>
        <v>0</v>
      </c>
      <c r="Z2601" s="5">
        <f ca="1">IF(AND($G2602,NOT(ISTEXT($G2601)),ISNUMBER(Poczatek),ISNUMBER(Koniec_Projekt)),IFERROR(IF($D2601=LataProjekcji,$F2601,IF($D2601&lt;LataProjekcji,IF((SUM($K2601:Y2601)+12)&lt;$D2604,12,$D2604-SUM($K2601:Y2601)),0)),0),0)</f>
        <v>0</v>
      </c>
      <c r="AA2601" s="5">
        <f ca="1">IF(AND($G2602,NOT(ISTEXT($G2601)),ISNUMBER(Poczatek),ISNUMBER(Koniec_Projekt)),IFERROR(IF($D2601=LataProjekcji,$F2601,IF($D2601&lt;LataProjekcji,IF((SUM($K2601:Z2601)+12)&lt;$D2604,12,$D2604-SUM($K2601:Z2601)),0)),0),0)</f>
        <v>0</v>
      </c>
      <c r="AB2601" s="5">
        <f ca="1">IF(AND($G2602,NOT(ISTEXT($G2601)),ISNUMBER(Poczatek),ISNUMBER(Koniec_Projekt)),IFERROR(IF($D2601=LataProjekcji,$F2601,IF($D2601&lt;LataProjekcji,IF((SUM($K2601:AA2601)+12)&lt;$D2604,12,$D2604-SUM($K2601:AA2601)),0)),0),0)</f>
        <v>0</v>
      </c>
      <c r="AC2601" s="5">
        <f ca="1">IF(AND($G2602,NOT(ISTEXT($G2601)),ISNUMBER(Poczatek),ISNUMBER(Koniec_Projekt)),IFERROR(IF($D2601=LataProjekcji,$F2601,IF($D2601&lt;LataProjekcji,IF((SUM($K2601:AB2601)+12)&lt;$D2604,12,$D2604-SUM($K2601:AB2601)),0)),0),0)</f>
        <v>0</v>
      </c>
      <c r="AD2601" s="5">
        <f ca="1">IF(AND($G2602,NOT(ISTEXT($G2601)),ISNUMBER(Poczatek),ISNUMBER(Koniec_Projekt)),IFERROR(IF($D2601=LataProjekcji,$F2601,IF($D2601&lt;LataProjekcji,IF((SUM($K2601:AC2601)+12)&lt;$D2604,12,$D2604-SUM($K2601:AC2601)),0)),0),0)</f>
        <v>0</v>
      </c>
      <c r="AE2601" s="5">
        <f ca="1">IF(AND($G2602,NOT(ISTEXT($G2601)),ISNUMBER(Poczatek),ISNUMBER(Koniec_Projekt)),IFERROR(IF($D2601=LataProjekcji,$F2601,IF($D2601&lt;LataProjekcji,IF((SUM($K2601:AD2601)+12)&lt;$D2604,12,$D2604-SUM($K2601:AD2601)),0)),0),0)</f>
        <v>0</v>
      </c>
    </row>
    <row r="2602" spans="2:31" hidden="1">
      <c r="B2602" s="526" t="s">
        <v>754</v>
      </c>
      <c r="D2602" s="5">
        <f ca="1">D1413</f>
        <v>0</v>
      </c>
      <c r="E2602" s="454">
        <f ca="1">E1413</f>
        <v>0</v>
      </c>
      <c r="F2602" s="454">
        <f ca="1">F1413</f>
        <v>0</v>
      </c>
      <c r="G2602" s="258" t="b">
        <f ca="1">NOT(ISBLANK(OFFSET($C$269,$D2600,0)))</f>
        <v>0</v>
      </c>
      <c r="H2602" s="538" t="b">
        <f ca="1">SUM(K2602:AE2602)=E2604</f>
        <v>1</v>
      </c>
      <c r="I2602" s="1" t="s">
        <v>750</v>
      </c>
      <c r="K2602" s="537">
        <f ca="1">IF(AND($G2602,NOT(ISTEXT($G2601)),ISNUMBER(Poczatek),ISNUMBER(Koniec_Projekt)),IFERROR(IF($D2601=LataProjekcji,IF($F2601&gt;$E2604,$E2604,$F2601),IF($D2604&gt;=$E2604,(IF($D2601&lt;LataProjekcji,IF((SUM(J2602:$K2602)+12)&lt;$E2604,12,$E2604-SUM(J2602:$K2602)),0)),(IF($D2601&lt;LataProjekcji,IF((SUM(J2602:$K2602)+12)&lt;$D2604,12,$D2604-SUM(J2602:$K2602)),0)))),0),0)</f>
        <v>0</v>
      </c>
      <c r="L2602" s="537">
        <f ca="1">IF(AND($G2602,NOT(ISTEXT($G2601)),ISNUMBER(Poczatek),ISNUMBER(Koniec_Projekt)),IFERROR(IF($D2601=LataProjekcji,IF($F2601&gt;$E2604,$E2604,$F2601),IF($D2604&gt;=$E2604,(IF($D2601&lt;LataProjekcji,IF((SUM($K2602:K2602)+12)&lt;$E2604,12,$E2604-SUM($K2602:K2602)),0)),(IF($D2601&lt;LataProjekcji,IF((SUM($K2602:K2602)+12)&lt;$D2604,12,$D2604-SUM($K2602:K2602)),0)))),0),0)</f>
        <v>0</v>
      </c>
      <c r="M2602" s="537">
        <f ca="1">IF(AND($G2602,NOT(ISTEXT($G2601)),ISNUMBER(Poczatek),ISNUMBER(Koniec_Projekt)),IFERROR(IF($D2601=LataProjekcji,IF($F2601&gt;$E2604,$E2604,$F2601),IF($D2604&gt;=$E2604,(IF($D2601&lt;LataProjekcji,IF((SUM($K2602:L2602)+12)&lt;$E2604,12,$E2604-SUM($K2602:L2602)),0)),(IF($D2601&lt;LataProjekcji,IF((SUM($K2602:L2602)+12)&lt;$D2604,12,$D2604-SUM($K2602:L2602)),0)))),0),0)</f>
        <v>0</v>
      </c>
      <c r="N2602" s="537">
        <f ca="1">IF(AND($G2602,NOT(ISTEXT($G2601)),ISNUMBER(Poczatek),ISNUMBER(Koniec_Projekt)),IFERROR(IF($D2601=LataProjekcji,IF($F2601&gt;$E2604,$E2604,$F2601),IF($D2604&gt;=$E2604,(IF($D2601&lt;LataProjekcji,IF((SUM($K2602:M2602)+12)&lt;$E2604,12,$E2604-SUM($K2602:M2602)),0)),(IF($D2601&lt;LataProjekcji,IF((SUM($K2602:M2602)+12)&lt;$D2604,12,$D2604-SUM($K2602:M2602)),0)))),0),0)</f>
        <v>0</v>
      </c>
      <c r="O2602" s="537">
        <f ca="1">IF(AND($G2602,NOT(ISTEXT($G2601)),ISNUMBER(Poczatek),ISNUMBER(Koniec_Projekt)),IFERROR(IF($D2601=LataProjekcji,IF($F2601&gt;$E2604,$E2604,$F2601),IF($D2604&gt;=$E2604,(IF($D2601&lt;LataProjekcji,IF((SUM($K2602:N2602)+12)&lt;$E2604,12,$E2604-SUM($K2602:N2602)),0)),(IF($D2601&lt;LataProjekcji,IF((SUM($K2602:N2602)+12)&lt;$D2604,12,$D2604-SUM($K2602:N2602)),0)))),0),0)</f>
        <v>0</v>
      </c>
      <c r="P2602" s="537">
        <f ca="1">IF(AND($G2602,NOT(ISTEXT($G2601)),ISNUMBER(Poczatek),ISNUMBER(Koniec_Projekt)),IFERROR(IF($D2601=LataProjekcji,IF($F2601&gt;$E2604,$E2604,$F2601),IF($D2604&gt;=$E2604,(IF($D2601&lt;LataProjekcji,IF((SUM($K2602:O2602)+12)&lt;$E2604,12,$E2604-SUM($K2602:O2602)),0)),(IF($D2601&lt;LataProjekcji,IF((SUM($K2602:O2602)+12)&lt;$D2604,12,$D2604-SUM($K2602:O2602)),0)))),0),0)</f>
        <v>0</v>
      </c>
      <c r="Q2602" s="537">
        <f ca="1">IF(AND($G2602,NOT(ISTEXT($G2601)),ISNUMBER(Poczatek),ISNUMBER(Koniec_Projekt)),IFERROR(IF($D2601=LataProjekcji,IF($F2601&gt;$E2604,$E2604,$F2601),IF($D2604&gt;=$E2604,(IF($D2601&lt;LataProjekcji,IF((SUM($K2602:P2602)+12)&lt;$E2604,12,$E2604-SUM($K2602:P2602)),0)),(IF($D2601&lt;LataProjekcji,IF((SUM($K2602:P2602)+12)&lt;$D2604,12,$D2604-SUM($K2602:P2602)),0)))),0),0)</f>
        <v>0</v>
      </c>
      <c r="R2602" s="537">
        <f ca="1">IF(AND($G2602,NOT(ISTEXT($G2601)),ISNUMBER(Poczatek),ISNUMBER(Koniec_Projekt)),IFERROR(IF($D2601=LataProjekcji,IF($F2601&gt;$E2604,$E2604,$F2601),IF($D2604&gt;=$E2604,(IF($D2601&lt;LataProjekcji,IF((SUM($K2602:Q2602)+12)&lt;$E2604,12,$E2604-SUM($K2602:Q2602)),0)),(IF($D2601&lt;LataProjekcji,IF((SUM($K2602:Q2602)+12)&lt;$D2604,12,$D2604-SUM($K2602:Q2602)),0)))),0),0)</f>
        <v>0</v>
      </c>
      <c r="S2602" s="537">
        <f ca="1">IF(AND($G2602,NOT(ISTEXT($G2601)),ISNUMBER(Poczatek),ISNUMBER(Koniec_Projekt)),IFERROR(IF($D2601=LataProjekcji,IF($F2601&gt;$E2604,$E2604,$F2601),IF($D2604&gt;=$E2604,(IF($D2601&lt;LataProjekcji,IF((SUM($K2602:R2602)+12)&lt;$E2604,12,$E2604-SUM($K2602:R2602)),0)),(IF($D2601&lt;LataProjekcji,IF((SUM($K2602:R2602)+12)&lt;$D2604,12,$D2604-SUM($K2602:R2602)),0)))),0),0)</f>
        <v>0</v>
      </c>
      <c r="T2602" s="537">
        <f ca="1">IF(AND($G2602,NOT(ISTEXT($G2601)),ISNUMBER(Poczatek),ISNUMBER(Koniec_Projekt)),IFERROR(IF($D2601=LataProjekcji,IF($F2601&gt;$E2604,$E2604,$F2601),IF($D2604&gt;=$E2604,(IF($D2601&lt;LataProjekcji,IF((SUM($K2602:S2602)+12)&lt;$E2604,12,$E2604-SUM($K2602:S2602)),0)),(IF($D2601&lt;LataProjekcji,IF((SUM($K2602:S2602)+12)&lt;$D2604,12,$D2604-SUM($K2602:S2602)),0)))),0),0)</f>
        <v>0</v>
      </c>
      <c r="U2602" s="537">
        <f ca="1">IF(AND($G2602,NOT(ISTEXT($G2601)),ISNUMBER(Poczatek),ISNUMBER(Koniec_Projekt)),IFERROR(IF($D2601=LataProjekcji,IF($F2601&gt;$E2604,$E2604,$F2601),IF($D2604&gt;=$E2604,(IF($D2601&lt;LataProjekcji,IF((SUM($K2602:T2602)+12)&lt;$E2604,12,$E2604-SUM($K2602:T2602)),0)),(IF($D2601&lt;LataProjekcji,IF((SUM($K2602:T2602)+12)&lt;$D2604,12,$D2604-SUM($K2602:T2602)),0)))),0),0)</f>
        <v>0</v>
      </c>
      <c r="V2602" s="537">
        <f ca="1">IF(AND($G2602,NOT(ISTEXT($G2601)),ISNUMBER(Poczatek),ISNUMBER(Koniec_Projekt)),IFERROR(IF($D2601=LataProjekcji,IF($F2601&gt;$E2604,$E2604,$F2601),IF($D2604&gt;=$E2604,(IF($D2601&lt;LataProjekcji,IF((SUM($K2602:U2602)+12)&lt;$E2604,12,$E2604-SUM($K2602:U2602)),0)),(IF($D2601&lt;LataProjekcji,IF((SUM($K2602:U2602)+12)&lt;$D2604,12,$D2604-SUM($K2602:U2602)),0)))),0),0)</f>
        <v>0</v>
      </c>
      <c r="W2602" s="537">
        <f ca="1">IF(AND($G2602,NOT(ISTEXT($G2601)),ISNUMBER(Poczatek),ISNUMBER(Koniec_Projekt)),IFERROR(IF($D2601=LataProjekcji,IF($F2601&gt;$E2604,$E2604,$F2601),IF($D2604&gt;=$E2604,(IF($D2601&lt;LataProjekcji,IF((SUM($K2602:V2602)+12)&lt;$E2604,12,$E2604-SUM($K2602:V2602)),0)),(IF($D2601&lt;LataProjekcji,IF((SUM($K2602:V2602)+12)&lt;$D2604,12,$D2604-SUM($K2602:V2602)),0)))),0),0)</f>
        <v>0</v>
      </c>
      <c r="X2602" s="537">
        <f ca="1">IF(AND($G2602,NOT(ISTEXT($G2601)),ISNUMBER(Poczatek),ISNUMBER(Koniec_Projekt)),IFERROR(IF($D2601=LataProjekcji,IF($F2601&gt;$E2604,$E2604,$F2601),IF($D2604&gt;=$E2604,(IF($D2601&lt;LataProjekcji,IF((SUM($K2602:W2602)+12)&lt;$E2604,12,$E2604-SUM($K2602:W2602)),0)),(IF($D2601&lt;LataProjekcji,IF((SUM($K2602:W2602)+12)&lt;$D2604,12,$D2604-SUM($K2602:W2602)),0)))),0),0)</f>
        <v>0</v>
      </c>
      <c r="Y2602" s="537">
        <f ca="1">IF(AND($G2602,NOT(ISTEXT($G2601)),ISNUMBER(Poczatek),ISNUMBER(Koniec_Projekt)),IFERROR(IF($D2601=LataProjekcji,IF($F2601&gt;$E2604,$E2604,$F2601),IF($D2604&gt;=$E2604,(IF($D2601&lt;LataProjekcji,IF((SUM($K2602:X2602)+12)&lt;$E2604,12,$E2604-SUM($K2602:X2602)),0)),(IF($D2601&lt;LataProjekcji,IF((SUM($K2602:X2602)+12)&lt;$D2604,12,$D2604-SUM($K2602:X2602)),0)))),0),0)</f>
        <v>0</v>
      </c>
      <c r="Z2602" s="537">
        <f ca="1">IF(AND($G2602,NOT(ISTEXT($G2601)),ISNUMBER(Poczatek),ISNUMBER(Koniec_Projekt)),IFERROR(IF($D2601=LataProjekcji,IF($F2601&gt;$E2604,$E2604,$F2601),IF($D2604&gt;=$E2604,(IF($D2601&lt;LataProjekcji,IF((SUM($K2602:Y2602)+12)&lt;$E2604,12,$E2604-SUM($K2602:Y2602)),0)),(IF($D2601&lt;LataProjekcji,IF((SUM($K2602:Y2602)+12)&lt;$D2604,12,$D2604-SUM($K2602:Y2602)),0)))),0),0)</f>
        <v>0</v>
      </c>
      <c r="AA2602" s="537">
        <f ca="1">IF(AND($G2602,NOT(ISTEXT($G2601)),ISNUMBER(Poczatek),ISNUMBER(Koniec_Projekt)),IFERROR(IF($D2601=LataProjekcji,IF($F2601&gt;$E2604,$E2604,$F2601),IF($D2604&gt;=$E2604,(IF($D2601&lt;LataProjekcji,IF((SUM($K2602:Z2602)+12)&lt;$E2604,12,$E2604-SUM($K2602:Z2602)),0)),(IF($D2601&lt;LataProjekcji,IF((SUM($K2602:Z2602)+12)&lt;$D2604,12,$D2604-SUM($K2602:Z2602)),0)))),0),0)</f>
        <v>0</v>
      </c>
      <c r="AB2602" s="537">
        <f ca="1">IF(AND($G2602,NOT(ISTEXT($G2601)),ISNUMBER(Poczatek),ISNUMBER(Koniec_Projekt)),IFERROR(IF($D2601=LataProjekcji,IF($F2601&gt;$E2604,$E2604,$F2601),IF($D2604&gt;=$E2604,(IF($D2601&lt;LataProjekcji,IF((SUM($K2602:AA2602)+12)&lt;$E2604,12,$E2604-SUM($K2602:AA2602)),0)),(IF($D2601&lt;LataProjekcji,IF((SUM($K2602:AA2602)+12)&lt;$D2604,12,$D2604-SUM($K2602:AA2602)),0)))),0),0)</f>
        <v>0</v>
      </c>
      <c r="AC2602" s="537">
        <f ca="1">IF(AND($G2602,NOT(ISTEXT($G2601)),ISNUMBER(Poczatek),ISNUMBER(Koniec_Projekt)),IFERROR(IF($D2601=LataProjekcji,IF($F2601&gt;$E2604,$E2604,$F2601),IF($D2604&gt;=$E2604,(IF($D2601&lt;LataProjekcji,IF((SUM($K2602:AB2602)+12)&lt;$E2604,12,$E2604-SUM($K2602:AB2602)),0)),(IF($D2601&lt;LataProjekcji,IF((SUM($K2602:AB2602)+12)&lt;$D2604,12,$D2604-SUM($K2602:AB2602)),0)))),0),0)</f>
        <v>0</v>
      </c>
      <c r="AD2602" s="537">
        <f ca="1">IF(AND($G2602,NOT(ISTEXT($G2601)),ISNUMBER(Poczatek),ISNUMBER(Koniec_Projekt)),IFERROR(IF($D2601=LataProjekcji,IF($F2601&gt;$E2604,$E2604,$F2601),IF($D2604&gt;=$E2604,(IF($D2601&lt;LataProjekcji,IF((SUM($K2602:AC2602)+12)&lt;$E2604,12,$E2604-SUM($K2602:AC2602)),0)),(IF($D2601&lt;LataProjekcji,IF((SUM($K2602:AC2602)+12)&lt;$D2604,12,$D2604-SUM($K2602:AC2602)),0)))),0),0)</f>
        <v>0</v>
      </c>
      <c r="AE2602" s="537">
        <f ca="1">IF(AND($G2602,NOT(ISTEXT($G2601)),ISNUMBER(Poczatek),ISNUMBER(Koniec_Projekt)),IFERROR(IF($D2601=LataProjekcji,IF($F2601&gt;$E2604,$E2604,$F2601),IF($D2604&gt;=$E2604,(IF($D2601&lt;LataProjekcji,IF((SUM($K2602:AD2602)+12)&lt;$E2604,12,$E2604-SUM($K2602:AD2602)),0)),(IF($D2601&lt;LataProjekcji,IF((SUM($K2602:AD2602)+12)&lt;$D2604,12,$D2604-SUM($K2602:AD2602)),0)))),0),0)</f>
        <v>0</v>
      </c>
    </row>
    <row r="2603" spans="2:31" hidden="1">
      <c r="B2603" s="526" t="s">
        <v>753</v>
      </c>
      <c r="D2603" s="454">
        <f ca="1">D1414</f>
        <v>0</v>
      </c>
      <c r="E2603" s="454">
        <f ca="1">IF(D2602&gt;10,ROUND(D2603/12,2),D2603)</f>
        <v>0</v>
      </c>
      <c r="F2603" s="524">
        <f>Koniec_Projekt</f>
        <v>0</v>
      </c>
      <c r="G2603" s="329">
        <f>Miesiac_Koniec_Projekt</f>
        <v>0</v>
      </c>
      <c r="H2603" s="538" t="b">
        <f ca="1">SUM(K2603:AE2603)=D2602</f>
        <v>1</v>
      </c>
      <c r="I2603" s="1" t="s">
        <v>713</v>
      </c>
      <c r="K2603" s="256">
        <f ca="1">IF(AND($G2602,NOT(ISTEXT($G2601)),ISNUMBER(Poczatek),ISNUMBER(Koniec_Projekt)),IFERROR(IF(LataProjekcji=$F2604,ROUND($D2602,0),ROUND(K2601*$E2603,0)),0),0)</f>
        <v>0</v>
      </c>
      <c r="L2603" s="5">
        <f ca="1">IF(AND($G2602,NOT(ISTEXT($G2601)),ISNUMBER(Poczatek),ISNUMBER(Koniec_Projekt)),IFERROR(IF(LataProjekcji=$F2604,ROUND($D2602-SUM(K2603:$K2603),0),ROUND(L2601*$E2603,0)),0),0)</f>
        <v>0</v>
      </c>
      <c r="M2603" s="5">
        <f ca="1">IF(AND($G2602,NOT(ISTEXT($G2601)),ISNUMBER(Poczatek),ISNUMBER(Koniec_Projekt)),IFERROR(IF(LataProjekcji=$F2604,ROUND($D2602-SUM($K2603:L2603),0),ROUND(M2601*$E2603,0)),0),0)</f>
        <v>0</v>
      </c>
      <c r="N2603" s="5">
        <f ca="1">IF(AND($G2602,NOT(ISTEXT($G2601)),ISNUMBER(Poczatek),ISNUMBER(Koniec_Projekt)),IFERROR(IF(LataProjekcji=$F2604,ROUND($D2602-SUM($K2603:M2603),0),ROUND(N2601*$E2603,0)),0),0)</f>
        <v>0</v>
      </c>
      <c r="O2603" s="5">
        <f ca="1">IF(AND($G2602,NOT(ISTEXT($G2601)),ISNUMBER(Poczatek),ISNUMBER(Koniec_Projekt)),IFERROR(IF(LataProjekcji=$F2604,ROUND($D2602-SUM($K2603:N2603),0),ROUND(O2601*$E2603,0)),0),0)</f>
        <v>0</v>
      </c>
      <c r="P2603" s="5">
        <f ca="1">IF(AND($G2602,NOT(ISTEXT($G2601)),ISNUMBER(Poczatek),ISNUMBER(Koniec_Projekt)),IFERROR(IF(LataProjekcji=$F2604,ROUND($D2602-SUM($K2603:O2603),0),ROUND(P2601*$E2603,0)),0),0)</f>
        <v>0</v>
      </c>
      <c r="Q2603" s="5">
        <f ca="1">IF(AND($G2602,NOT(ISTEXT($G2601)),ISNUMBER(Poczatek),ISNUMBER(Koniec_Projekt)),IFERROR(IF(LataProjekcji=$F2604,ROUND($D2602-SUM($K2603:P2603),0),ROUND(Q2601*$E2603,0)),0),0)</f>
        <v>0</v>
      </c>
      <c r="R2603" s="5">
        <f ca="1">IF(AND($G2602,NOT(ISTEXT($G2601)),ISNUMBER(Poczatek),ISNUMBER(Koniec_Projekt)),IFERROR(IF(LataProjekcji=$F2604,ROUND($D2602-SUM($K2603:Q2603),0),ROUND(R2601*$E2603,0)),0),0)</f>
        <v>0</v>
      </c>
      <c r="S2603" s="5">
        <f ca="1">IF(AND($G2602,NOT(ISTEXT($G2601)),ISNUMBER(Poczatek),ISNUMBER(Koniec_Projekt)),IFERROR(IF(LataProjekcji=$F2604,ROUND($D2602-SUM($K2603:R2603),0),ROUND(S2601*$E2603,0)),0),0)</f>
        <v>0</v>
      </c>
      <c r="T2603" s="5">
        <f ca="1">IF(AND($G2602,NOT(ISTEXT($G2601)),ISNUMBER(Poczatek),ISNUMBER(Koniec_Projekt)),IFERROR(IF(LataProjekcji=$F2604,ROUND($D2602-SUM($K2603:S2603),0),ROUND(T2601*$E2603,0)),0),0)</f>
        <v>0</v>
      </c>
      <c r="U2603" s="5">
        <f ca="1">IF(AND($G2602,NOT(ISTEXT($G2601)),ISNUMBER(Poczatek),ISNUMBER(Koniec_Projekt)),IFERROR(IF(LataProjekcji=$F2604,ROUND($D2602-SUM($K2603:T2603),0),ROUND(U2601*$E2603,0)),0),0)</f>
        <v>0</v>
      </c>
      <c r="V2603" s="5">
        <f ca="1">IF(AND($G2602,NOT(ISTEXT($G2601)),ISNUMBER(Poczatek),ISNUMBER(Koniec_Projekt)),IFERROR(IF(LataProjekcji=$F2604,ROUND($D2602-SUM($K2603:U2603),0),ROUND(V2601*$E2603,0)),0),0)</f>
        <v>0</v>
      </c>
      <c r="W2603" s="5">
        <f ca="1">IF(AND($G2602,NOT(ISTEXT($G2601)),ISNUMBER(Poczatek),ISNUMBER(Koniec_Projekt)),IFERROR(IF(LataProjekcji=$F2604,ROUND($D2602-SUM($K2603:V2603),0),ROUND(W2601*$E2603,0)),0),0)</f>
        <v>0</v>
      </c>
      <c r="X2603" s="5">
        <f ca="1">IF(AND($G2602,NOT(ISTEXT($G2601)),ISNUMBER(Poczatek),ISNUMBER(Koniec_Projekt)),IFERROR(IF(LataProjekcji=$F2604,ROUND($D2602-SUM($K2603:W2603),0),ROUND(X2601*$E2603,0)),0),0)</f>
        <v>0</v>
      </c>
      <c r="Y2603" s="5">
        <f ca="1">IF(AND($G2602,NOT(ISTEXT($G2601)),ISNUMBER(Poczatek),ISNUMBER(Koniec_Projekt)),IFERROR(IF(LataProjekcji=$F2604,ROUND($D2602-SUM($K2603:X2603),0),ROUND(Y2601*$E2603,0)),0),0)</f>
        <v>0</v>
      </c>
      <c r="Z2603" s="5">
        <f ca="1">IF(AND($G2602,NOT(ISTEXT($G2601)),ISNUMBER(Poczatek),ISNUMBER(Koniec_Projekt)),IFERROR(IF(LataProjekcji=$F2604,ROUND($D2602-SUM($K2603:Y2603),0),ROUND(Z2601*$E2603,0)),0),0)</f>
        <v>0</v>
      </c>
      <c r="AA2603" s="5">
        <f ca="1">IF(AND($G2602,NOT(ISTEXT($G2601)),ISNUMBER(Poczatek),ISNUMBER(Koniec_Projekt)),IFERROR(IF(LataProjekcji=$F2604,ROUND($D2602-SUM($K2603:Z2603),0),ROUND(AA2601*$E2603,0)),0),0)</f>
        <v>0</v>
      </c>
      <c r="AB2603" s="5">
        <f ca="1">IF(AND($G2602,NOT(ISTEXT($G2601)),ISNUMBER(Poczatek),ISNUMBER(Koniec_Projekt)),IFERROR(IF(LataProjekcji=$F2604,ROUND($D2602-SUM($K2603:AA2603),0),ROUND(AB2601*$E2603,0)),0),0)</f>
        <v>0</v>
      </c>
      <c r="AC2603" s="5">
        <f ca="1">IF(AND($G2602,NOT(ISTEXT($G2601)),ISNUMBER(Poczatek),ISNUMBER(Koniec_Projekt)),IFERROR(IF(LataProjekcji=$F2604,ROUND($D2602-SUM($K2603:AB2603),0),ROUND(AC2601*$E2603,0)),0),0)</f>
        <v>0</v>
      </c>
      <c r="AD2603" s="5">
        <f ca="1">IF(AND($G2602,NOT(ISTEXT($G2601)),ISNUMBER(Poczatek),ISNUMBER(Koniec_Projekt)),IFERROR(IF(LataProjekcji=$F2604,ROUND($D2602-SUM($K2603:AC2603),0),ROUND(AD2601*$E2603,0)),0),0)</f>
        <v>0</v>
      </c>
      <c r="AE2603" s="5">
        <f ca="1">IF(AND($G2602,NOT(ISTEXT($G2601)),ISNUMBER(Poczatek),ISNUMBER(Koniec_Projekt)),IFERROR(IF(LataProjekcji=$F2604,ROUND($D2602-SUM($K2603:AD2603),0),ROUND(AE2601*$E2603,0)),0),0)</f>
        <v>0</v>
      </c>
    </row>
    <row r="2604" spans="2:31" hidden="1">
      <c r="B2604" s="526" t="s">
        <v>751</v>
      </c>
      <c r="D2604" s="1">
        <f ca="1">IFERROR(ROUNDUP(D2602/E2603,0),0)</f>
        <v>0</v>
      </c>
      <c r="E2604" s="1">
        <f ca="1">IF(D2604=0,0,DATEDIF(DATE(D2601,E2601,1),DATE(F2603,G2603,1),"m"))</f>
        <v>0</v>
      </c>
      <c r="F2604" s="1" t="str">
        <f ca="1">IFERROR(YEAR(G2601),"brak daty")</f>
        <v>brak daty</v>
      </c>
      <c r="G2604" s="1" t="str">
        <f ca="1">IFERROR(MONTH(G2601),"brak daty")</f>
        <v>brak daty</v>
      </c>
      <c r="H2604" s="5"/>
      <c r="I2604" s="1" t="s">
        <v>425</v>
      </c>
      <c r="K2604" s="5">
        <f ca="1">IF(AND($G2602,NOT(ISTEXT($G2601)),ISNUMBER(Poczatek),ISNUMBER(Koniec_Projekt)),IFERROR(IF(LataProjekcji=$F2603,IF(AND($G2603=$G2604,$F2603=$F2604),ROUND($D2602-SUM($K2604),0),ROUND(K2602*$E2603,0)),IF(LataProjekcji&gt;$F2603,0,ROUND(K2602*$E2603,0))),0),0)</f>
        <v>0</v>
      </c>
      <c r="L2604" s="5">
        <f ca="1">IF(AND($G2602,NOT(ISTEXT($G2601)),ISNUMBER(Poczatek),ISNUMBER(Koniec_Projekt)),IFERROR(IF(LataProjekcji=$F2603,IF(AND($G2603=$G2604,$F2603=$F2604),ROUND($D2602-SUM($K2604:K2604),0),ROUND(L2602*$E2603,0)),IF(LataProjekcji&gt;$F2603,0,ROUND(L2602*$E2603,0))),0),0)</f>
        <v>0</v>
      </c>
      <c r="M2604" s="5">
        <f ca="1">IF(AND($G2602,NOT(ISTEXT($G2601)),ISNUMBER(Poczatek),ISNUMBER(Koniec_Projekt)),IFERROR(IF(LataProjekcji=$F2603,IF(AND($G2603=$G2604,$F2603=$F2604),ROUND($D2602-SUM($K2604:L2604),0),ROUND(M2602*$E2603,0)),IF(LataProjekcji&gt;$F2603,0,ROUND(M2602*$E2603,0))),0),0)</f>
        <v>0</v>
      </c>
      <c r="N2604" s="5">
        <f ca="1">IF(AND($G2602,NOT(ISTEXT($G2601)),ISNUMBER(Poczatek),ISNUMBER(Koniec_Projekt)),IFERROR(IF(LataProjekcji=$F2603,IF(AND($G2603=$G2604,$F2603=$F2604),ROUND($D2602-SUM($K2604:M2604),0),ROUND(N2602*$E2603,0)),IF(LataProjekcji&gt;$F2603,0,ROUND(N2602*$E2603,0))),0),0)</f>
        <v>0</v>
      </c>
      <c r="O2604" s="5">
        <f ca="1">IF(AND($G2602,NOT(ISTEXT($G2601)),ISNUMBER(Poczatek),ISNUMBER(Koniec_Projekt)),IFERROR(IF(LataProjekcji=$F2603,IF(AND($G2603=$G2604,$F2603=$F2604),ROUND($D2602-SUM($K2604:N2604),0),ROUND(O2602*$E2603,0)),IF(LataProjekcji&gt;$F2603,0,ROUND(O2602*$E2603,0))),0),0)</f>
        <v>0</v>
      </c>
      <c r="P2604" s="5">
        <f ca="1">IF(AND($G2602,NOT(ISTEXT($G2601)),ISNUMBER(Poczatek),ISNUMBER(Koniec_Projekt)),IFERROR(IF(LataProjekcji=$F2603,IF(AND($G2603=$G2604,$F2603=$F2604),ROUND($D2602-SUM($K2604:O2604),0),ROUND(P2602*$E2603,0)),IF(LataProjekcji&gt;$F2603,0,ROUND(P2602*$E2603,0))),0),0)</f>
        <v>0</v>
      </c>
      <c r="Q2604" s="5">
        <f ca="1">IF(AND($G2602,NOT(ISTEXT($G2601)),ISNUMBER(Poczatek),ISNUMBER(Koniec_Projekt)),IFERROR(IF(LataProjekcji=$F2603,IF(AND($G2603=$G2604,$F2603=$F2604),ROUND($D2602-SUM($K2604:P2604),0),ROUND(Q2602*$E2603,0)),IF(LataProjekcji&gt;$F2603,0,ROUND(Q2602*$E2603,0))),0),0)</f>
        <v>0</v>
      </c>
      <c r="R2604" s="5">
        <f ca="1">IF(AND($G2602,NOT(ISTEXT($G2601)),ISNUMBER(Poczatek),ISNUMBER(Koniec_Projekt)),IFERROR(IF(LataProjekcji=$F2603,IF(AND($G2603=$G2604,$F2603=$F2604),ROUND($D2602-SUM($K2604:Q2604),0),ROUND(R2602*$E2603,0)),IF(LataProjekcji&gt;$F2603,0,ROUND(R2602*$E2603,0))),0),0)</f>
        <v>0</v>
      </c>
      <c r="S2604" s="5">
        <f ca="1">IF(AND($G2602,NOT(ISTEXT($G2601)),ISNUMBER(Poczatek),ISNUMBER(Koniec_Projekt)),IFERROR(IF(LataProjekcji=$F2603,IF(AND($G2603=$G2604,$F2603=$F2604),ROUND($D2602-SUM($K2604:R2604),0),ROUND(S2602*$E2603,0)),IF(LataProjekcji&gt;$F2603,0,ROUND(S2602*$E2603,0))),0),0)</f>
        <v>0</v>
      </c>
      <c r="T2604" s="5">
        <f ca="1">IF(AND($G2602,NOT(ISTEXT($G2601)),ISNUMBER(Poczatek),ISNUMBER(Koniec_Projekt)),IFERROR(IF(LataProjekcji=$F2603,IF(AND($G2603=$G2604,$F2603=$F2604),ROUND($D2602-SUM($K2604:S2604),0),ROUND(T2602*$E2603,0)),IF(LataProjekcji&gt;$F2603,0,ROUND(T2602*$E2603,0))),0),0)</f>
        <v>0</v>
      </c>
      <c r="U2604" s="5">
        <f ca="1">IF(AND($G2602,NOT(ISTEXT($G2601)),ISNUMBER(Poczatek),ISNUMBER(Koniec_Projekt)),IFERROR(IF(LataProjekcji=$F2603,IF(AND($G2603=$G2604,$F2603=$F2604),ROUND($D2602-SUM($K2604:T2604),0),ROUND(U2602*$E2603,0)),IF(LataProjekcji&gt;$F2603,0,ROUND(U2602*$E2603,0))),0),0)</f>
        <v>0</v>
      </c>
      <c r="V2604" s="5">
        <f ca="1">IF(AND($G2602,NOT(ISTEXT($G2601)),ISNUMBER(Poczatek),ISNUMBER(Koniec_Projekt)),IFERROR(IF(LataProjekcji=$F2603,IF(AND($G2603=$G2604,$F2603=$F2604),ROUND($D2602-SUM($K2604:U2604),0),ROUND(V2602*$E2603,0)),IF(LataProjekcji&gt;$F2603,0,ROUND(V2602*$E2603,0))),0),0)</f>
        <v>0</v>
      </c>
      <c r="W2604" s="5">
        <f ca="1">IF(AND($G2602,NOT(ISTEXT($G2601)),ISNUMBER(Poczatek),ISNUMBER(Koniec_Projekt)),IFERROR(IF(LataProjekcji=$F2603,IF(AND($G2603=$G2604,$F2603=$F2604),ROUND($D2602-SUM($K2604:V2604),0),ROUND(W2602*$E2603,0)),IF(LataProjekcji&gt;$F2603,0,ROUND(W2602*$E2603,0))),0),0)</f>
        <v>0</v>
      </c>
      <c r="X2604" s="5">
        <f ca="1">IF(AND($G2602,NOT(ISTEXT($G2601)),ISNUMBER(Poczatek),ISNUMBER(Koniec_Projekt)),IFERROR(IF(LataProjekcji=$F2603,IF(AND($G2603=$G2604,$F2603=$F2604),ROUND($D2602-SUM($K2604:W2604),0),ROUND(X2602*$E2603,0)),IF(LataProjekcji&gt;$F2603,0,ROUND(X2602*$E2603,0))),0),0)</f>
        <v>0</v>
      </c>
      <c r="Y2604" s="5">
        <f ca="1">IF(AND($G2602,NOT(ISTEXT($G2601)),ISNUMBER(Poczatek),ISNUMBER(Koniec_Projekt)),IFERROR(IF(LataProjekcji=$F2603,IF(AND($G2603=$G2604,$F2603=$F2604),ROUND($D2602-SUM($K2604:X2604),0),ROUND(Y2602*$E2603,0)),IF(LataProjekcji&gt;$F2603,0,ROUND(Y2602*$E2603,0))),0),0)</f>
        <v>0</v>
      </c>
      <c r="Z2604" s="5">
        <f ca="1">IF(AND($G2602,NOT(ISTEXT($G2601)),ISNUMBER(Poczatek),ISNUMBER(Koniec_Projekt)),IFERROR(IF(LataProjekcji=$F2603,IF(AND($G2603=$G2604,$F2603=$F2604),ROUND($D2602-SUM($K2604:Y2604),0),ROUND(Z2602*$E2603,0)),IF(LataProjekcji&gt;$F2603,0,ROUND(Z2602*$E2603,0))),0),0)</f>
        <v>0</v>
      </c>
      <c r="AA2604" s="5">
        <f ca="1">IF(AND($G2602,NOT(ISTEXT($G2601)),ISNUMBER(Poczatek),ISNUMBER(Koniec_Projekt)),IFERROR(IF(LataProjekcji=$F2603,IF(AND($G2603=$G2604,$F2603=$F2604),ROUND($D2602-SUM($K2604:Z2604),0),ROUND(AA2602*$E2603,0)),IF(LataProjekcji&gt;$F2603,0,ROUND(AA2602*$E2603,0))),0),0)</f>
        <v>0</v>
      </c>
      <c r="AB2604" s="5">
        <f ca="1">IF(AND($G2602,NOT(ISTEXT($G2601)),ISNUMBER(Poczatek),ISNUMBER(Koniec_Projekt)),IFERROR(IF(LataProjekcji=$F2603,IF(AND($G2603=$G2604,$F2603=$F2604),ROUND($D2602-SUM($K2604:AA2604),0),ROUND(AB2602*$E2603,0)),IF(LataProjekcji&gt;$F2603,0,ROUND(AB2602*$E2603,0))),0),0)</f>
        <v>0</v>
      </c>
      <c r="AC2604" s="5">
        <f ca="1">IF(AND($G2602,NOT(ISTEXT($G2601)),ISNUMBER(Poczatek),ISNUMBER(Koniec_Projekt)),IFERROR(IF(LataProjekcji=$F2603,IF(AND($G2603=$G2604,$F2603=$F2604),ROUND($D2602-SUM($K2604:AB2604),0),ROUND(AC2602*$E2603,0)),IF(LataProjekcji&gt;$F2603,0,ROUND(AC2602*$E2603,0))),0),0)</f>
        <v>0</v>
      </c>
      <c r="AD2604" s="5">
        <f ca="1">IF(AND($G2602,NOT(ISTEXT($G2601)),ISNUMBER(Poczatek),ISNUMBER(Koniec_Projekt)),IFERROR(IF(LataProjekcji=$F2603,IF(AND($G2603=$G2604,$F2603=$F2604),ROUND($D2602-SUM($K2604:AC2604),0),ROUND(AD2602*$E2603,0)),IF(LataProjekcji&gt;$F2603,0,ROUND(AD2602*$E2603,0))),0),0)</f>
        <v>0</v>
      </c>
      <c r="AE2604" s="5">
        <f ca="1">IF(AND($G2602,NOT(ISTEXT($G2601)),ISNUMBER(Poczatek),ISNUMBER(Koniec_Projekt)),IFERROR(IF(LataProjekcji=$F2603,IF(AND($G2603=$G2604,$F2603=$F2604),ROUND($D2602-SUM($K2604:AD2604),0),ROUND(AE2602*$E2603,0)),IF(LataProjekcji&gt;$F2603,0,ROUND(AE2602*$E2603,0))),0),0)</f>
        <v>0</v>
      </c>
    </row>
    <row r="2605" spans="2:31" ht="12.5" hidden="1" thickBot="1">
      <c r="B2605" s="527" t="s">
        <v>865</v>
      </c>
      <c r="C2605" s="528"/>
      <c r="D2605" s="529">
        <f ca="1">IF(D2602&gt;10,ROUND((D2604-1)*E2603,0),E2603)</f>
        <v>0</v>
      </c>
      <c r="E2605" s="529">
        <f ca="1">D2602-D2605</f>
        <v>0</v>
      </c>
      <c r="F2605" s="528"/>
      <c r="G2605" s="669">
        <f ca="1">OFFSET($C$269,$D2600,0)</f>
        <v>0</v>
      </c>
      <c r="H2605" s="528"/>
      <c r="I2605" s="528"/>
      <c r="J2605" s="528"/>
      <c r="K2605" s="528"/>
      <c r="L2605" s="528"/>
      <c r="M2605" s="528"/>
      <c r="N2605" s="528"/>
      <c r="O2605" s="528"/>
      <c r="P2605" s="528"/>
      <c r="Q2605" s="528"/>
      <c r="R2605" s="528"/>
      <c r="S2605" s="528"/>
      <c r="T2605" s="528"/>
      <c r="U2605" s="528"/>
      <c r="V2605" s="528"/>
      <c r="W2605" s="528"/>
      <c r="X2605" s="528"/>
      <c r="Y2605" s="528"/>
      <c r="Z2605" s="528"/>
      <c r="AA2605" s="528"/>
      <c r="AB2605" s="528"/>
      <c r="AC2605" s="528"/>
      <c r="AD2605" s="528"/>
      <c r="AE2605" s="528"/>
    </row>
    <row r="2606" spans="2:31" ht="12.5" hidden="1" thickTop="1">
      <c r="D2606" s="454"/>
      <c r="E2606" s="454"/>
      <c r="F2606" s="454"/>
      <c r="G2606" s="454"/>
    </row>
    <row r="2607" spans="2:31" ht="12.5" hidden="1" thickBot="1">
      <c r="B2607" s="530" t="str">
        <f ca="1">"nazwa ST: "&amp;B1418</f>
        <v>nazwa ST: 0</v>
      </c>
      <c r="C2607" s="530"/>
      <c r="D2607" s="531">
        <f>D1418</f>
        <v>12</v>
      </c>
      <c r="E2607" s="530"/>
      <c r="F2607" s="530"/>
      <c r="G2607" s="530"/>
      <c r="H2607" s="530"/>
      <c r="I2607" s="530"/>
      <c r="J2607" s="530"/>
      <c r="K2607" s="539" t="str">
        <f t="shared" ref="K2607:AE2607" si="3170">LataProjekcji</f>
        <v>Uzupełnij dane</v>
      </c>
      <c r="L2607" s="539" t="str">
        <f t="shared" si="3170"/>
        <v/>
      </c>
      <c r="M2607" s="539" t="str">
        <f t="shared" si="3170"/>
        <v/>
      </c>
      <c r="N2607" s="539" t="str">
        <f t="shared" si="3170"/>
        <v/>
      </c>
      <c r="O2607" s="539" t="str">
        <f t="shared" si="3170"/>
        <v/>
      </c>
      <c r="P2607" s="539" t="str">
        <f t="shared" si="3170"/>
        <v/>
      </c>
      <c r="Q2607" s="539" t="str">
        <f t="shared" si="3170"/>
        <v/>
      </c>
      <c r="R2607" s="539" t="str">
        <f t="shared" si="3170"/>
        <v/>
      </c>
      <c r="S2607" s="539" t="str">
        <f t="shared" si="3170"/>
        <v/>
      </c>
      <c r="T2607" s="539" t="str">
        <f t="shared" si="3170"/>
        <v/>
      </c>
      <c r="U2607" s="539" t="str">
        <f t="shared" si="3170"/>
        <v/>
      </c>
      <c r="V2607" s="539" t="str">
        <f t="shared" si="3170"/>
        <v/>
      </c>
      <c r="W2607" s="539" t="str">
        <f t="shared" si="3170"/>
        <v/>
      </c>
      <c r="X2607" s="539" t="str">
        <f t="shared" si="3170"/>
        <v/>
      </c>
      <c r="Y2607" s="539" t="str">
        <f t="shared" si="3170"/>
        <v/>
      </c>
      <c r="Z2607" s="539" t="str">
        <f t="shared" si="3170"/>
        <v/>
      </c>
      <c r="AA2607" s="539" t="str">
        <f t="shared" si="3170"/>
        <v/>
      </c>
      <c r="AB2607" s="539" t="str">
        <f t="shared" si="3170"/>
        <v/>
      </c>
      <c r="AC2607" s="539" t="str">
        <f t="shared" si="3170"/>
        <v/>
      </c>
      <c r="AD2607" s="539" t="str">
        <f t="shared" si="3170"/>
        <v/>
      </c>
      <c r="AE2607" s="539" t="str">
        <f t="shared" si="3170"/>
        <v/>
      </c>
    </row>
    <row r="2608" spans="2:31" hidden="1">
      <c r="B2608" s="526" t="s">
        <v>752</v>
      </c>
      <c r="D2608" s="1">
        <f ca="1">D1419</f>
        <v>1900</v>
      </c>
      <c r="E2608" s="1">
        <f ca="1">E1419</f>
        <v>1</v>
      </c>
      <c r="F2608" s="1">
        <f ca="1">IF(D2609&gt;10,F1419,1)</f>
        <v>1</v>
      </c>
      <c r="G2608" s="525" t="str">
        <f ca="1">IF(ISBLANK(OFFSET($E$269,$D2607,0)),"brak daty",IF(D2609&gt;10,EDATE(OFFSET($E$269,$D2607,0),D2611),DATE(D2608,E2608,1)))</f>
        <v>brak daty</v>
      </c>
      <c r="H2608" s="538" t="b">
        <f ca="1">SUM(K2608:AE2608)=D2611</f>
        <v>1</v>
      </c>
      <c r="I2608" s="1" t="s">
        <v>749</v>
      </c>
      <c r="K2608" s="5">
        <f ca="1">IF(AND($G2609,NOT(ISTEXT($G2608)),ISNUMBER(Poczatek),ISNUMBER(Koniec_Projekt)),IFERROR(IF($D2608=LataProjekcji,$F2608,IF($D2608&lt;LataProjekcji,IF((SUM(K2608)+12)&lt;$D2611,12,$D2611-SUM(K2608)),0)),0),0)</f>
        <v>0</v>
      </c>
      <c r="L2608" s="5">
        <f ca="1">IF(AND($G2609,NOT(ISTEXT($G2608)),ISNUMBER(Poczatek),ISNUMBER(Koniec_Projekt)),IFERROR(IF($D2608=LataProjekcji,$F2608,IF($D2608&lt;LataProjekcji,IF((SUM($K2608:K2608)+12)&lt;$D2611,12,$D2611-SUM($K2608:K2608)),0)),0),0)</f>
        <v>0</v>
      </c>
      <c r="M2608" s="5">
        <f ca="1">IF(AND($G2609,NOT(ISTEXT($G2608)),ISNUMBER(Poczatek),ISNUMBER(Koniec_Projekt)),IFERROR(IF($D2608=LataProjekcji,$F2608,IF($D2608&lt;LataProjekcji,IF((SUM($K2608:L2608)+12)&lt;$D2611,12,$D2611-SUM($K2608:L2608)),0)),0),0)</f>
        <v>0</v>
      </c>
      <c r="N2608" s="5">
        <f ca="1">IF(AND($G2609,NOT(ISTEXT($G2608)),ISNUMBER(Poczatek),ISNUMBER(Koniec_Projekt)),IFERROR(IF($D2608=LataProjekcji,$F2608,IF($D2608&lt;LataProjekcji,IF((SUM($K2608:M2608)+12)&lt;$D2611,12,$D2611-SUM($K2608:M2608)),0)),0),0)</f>
        <v>0</v>
      </c>
      <c r="O2608" s="5">
        <f ca="1">IF(AND($G2609,NOT(ISTEXT($G2608)),ISNUMBER(Poczatek),ISNUMBER(Koniec_Projekt)),IFERROR(IF($D2608=LataProjekcji,$F2608,IF($D2608&lt;LataProjekcji,IF((SUM($K2608:N2608)+12)&lt;$D2611,12,$D2611-SUM($K2608:N2608)),0)),0),0)</f>
        <v>0</v>
      </c>
      <c r="P2608" s="5">
        <f ca="1">IF(AND($G2609,NOT(ISTEXT($G2608)),ISNUMBER(Poczatek),ISNUMBER(Koniec_Projekt)),IFERROR(IF($D2608=LataProjekcji,$F2608,IF($D2608&lt;LataProjekcji,IF((SUM($K2608:O2608)+12)&lt;$D2611,12,$D2611-SUM($K2608:O2608)),0)),0),0)</f>
        <v>0</v>
      </c>
      <c r="Q2608" s="5">
        <f ca="1">IF(AND($G2609,NOT(ISTEXT($G2608)),ISNUMBER(Poczatek),ISNUMBER(Koniec_Projekt)),IFERROR(IF($D2608=LataProjekcji,$F2608,IF($D2608&lt;LataProjekcji,IF((SUM($K2608:P2608)+12)&lt;$D2611,12,$D2611-SUM($K2608:P2608)),0)),0),0)</f>
        <v>0</v>
      </c>
      <c r="R2608" s="5">
        <f ca="1">IF(AND($G2609,NOT(ISTEXT($G2608)),ISNUMBER(Poczatek),ISNUMBER(Koniec_Projekt)),IFERROR(IF($D2608=LataProjekcji,$F2608,IF($D2608&lt;LataProjekcji,IF((SUM($K2608:Q2608)+12)&lt;$D2611,12,$D2611-SUM($K2608:Q2608)),0)),0),0)</f>
        <v>0</v>
      </c>
      <c r="S2608" s="5">
        <f ca="1">IF(AND($G2609,NOT(ISTEXT($G2608)),ISNUMBER(Poczatek),ISNUMBER(Koniec_Projekt)),IFERROR(IF($D2608=LataProjekcji,$F2608,IF($D2608&lt;LataProjekcji,IF((SUM($K2608:R2608)+12)&lt;$D2611,12,$D2611-SUM($K2608:R2608)),0)),0),0)</f>
        <v>0</v>
      </c>
      <c r="T2608" s="5">
        <f ca="1">IF(AND($G2609,NOT(ISTEXT($G2608)),ISNUMBER(Poczatek),ISNUMBER(Koniec_Projekt)),IFERROR(IF($D2608=LataProjekcji,$F2608,IF($D2608&lt;LataProjekcji,IF((SUM($K2608:S2608)+12)&lt;$D2611,12,$D2611-SUM($K2608:S2608)),0)),0),0)</f>
        <v>0</v>
      </c>
      <c r="U2608" s="5">
        <f ca="1">IF(AND($G2609,NOT(ISTEXT($G2608)),ISNUMBER(Poczatek),ISNUMBER(Koniec_Projekt)),IFERROR(IF($D2608=LataProjekcji,$F2608,IF($D2608&lt;LataProjekcji,IF((SUM($K2608:T2608)+12)&lt;$D2611,12,$D2611-SUM($K2608:T2608)),0)),0),0)</f>
        <v>0</v>
      </c>
      <c r="V2608" s="5">
        <f ca="1">IF(AND($G2609,NOT(ISTEXT($G2608)),ISNUMBER(Poczatek),ISNUMBER(Koniec_Projekt)),IFERROR(IF($D2608=LataProjekcji,$F2608,IF($D2608&lt;LataProjekcji,IF((SUM($K2608:U2608)+12)&lt;$D2611,12,$D2611-SUM($K2608:U2608)),0)),0),0)</f>
        <v>0</v>
      </c>
      <c r="W2608" s="5">
        <f ca="1">IF(AND($G2609,NOT(ISTEXT($G2608)),ISNUMBER(Poczatek),ISNUMBER(Koniec_Projekt)),IFERROR(IF($D2608=LataProjekcji,$F2608,IF($D2608&lt;LataProjekcji,IF((SUM($K2608:V2608)+12)&lt;$D2611,12,$D2611-SUM($K2608:V2608)),0)),0),0)</f>
        <v>0</v>
      </c>
      <c r="X2608" s="5">
        <f ca="1">IF(AND($G2609,NOT(ISTEXT($G2608)),ISNUMBER(Poczatek),ISNUMBER(Koniec_Projekt)),IFERROR(IF($D2608=LataProjekcji,$F2608,IF($D2608&lt;LataProjekcji,IF((SUM($K2608:W2608)+12)&lt;$D2611,12,$D2611-SUM($K2608:W2608)),0)),0),0)</f>
        <v>0</v>
      </c>
      <c r="Y2608" s="5">
        <f ca="1">IF(AND($G2609,NOT(ISTEXT($G2608)),ISNUMBER(Poczatek),ISNUMBER(Koniec_Projekt)),IFERROR(IF($D2608=LataProjekcji,$F2608,IF($D2608&lt;LataProjekcji,IF((SUM($K2608:X2608)+12)&lt;$D2611,12,$D2611-SUM($K2608:X2608)),0)),0),0)</f>
        <v>0</v>
      </c>
      <c r="Z2608" s="5">
        <f ca="1">IF(AND($G2609,NOT(ISTEXT($G2608)),ISNUMBER(Poczatek),ISNUMBER(Koniec_Projekt)),IFERROR(IF($D2608=LataProjekcji,$F2608,IF($D2608&lt;LataProjekcji,IF((SUM($K2608:Y2608)+12)&lt;$D2611,12,$D2611-SUM($K2608:Y2608)),0)),0),0)</f>
        <v>0</v>
      </c>
      <c r="AA2608" s="5">
        <f ca="1">IF(AND($G2609,NOT(ISTEXT($G2608)),ISNUMBER(Poczatek),ISNUMBER(Koniec_Projekt)),IFERROR(IF($D2608=LataProjekcji,$F2608,IF($D2608&lt;LataProjekcji,IF((SUM($K2608:Z2608)+12)&lt;$D2611,12,$D2611-SUM($K2608:Z2608)),0)),0),0)</f>
        <v>0</v>
      </c>
      <c r="AB2608" s="5">
        <f ca="1">IF(AND($G2609,NOT(ISTEXT($G2608)),ISNUMBER(Poczatek),ISNUMBER(Koniec_Projekt)),IFERROR(IF($D2608=LataProjekcji,$F2608,IF($D2608&lt;LataProjekcji,IF((SUM($K2608:AA2608)+12)&lt;$D2611,12,$D2611-SUM($K2608:AA2608)),0)),0),0)</f>
        <v>0</v>
      </c>
      <c r="AC2608" s="5">
        <f ca="1">IF(AND($G2609,NOT(ISTEXT($G2608)),ISNUMBER(Poczatek),ISNUMBER(Koniec_Projekt)),IFERROR(IF($D2608=LataProjekcji,$F2608,IF($D2608&lt;LataProjekcji,IF((SUM($K2608:AB2608)+12)&lt;$D2611,12,$D2611-SUM($K2608:AB2608)),0)),0),0)</f>
        <v>0</v>
      </c>
      <c r="AD2608" s="5">
        <f ca="1">IF(AND($G2609,NOT(ISTEXT($G2608)),ISNUMBER(Poczatek),ISNUMBER(Koniec_Projekt)),IFERROR(IF($D2608=LataProjekcji,$F2608,IF($D2608&lt;LataProjekcji,IF((SUM($K2608:AC2608)+12)&lt;$D2611,12,$D2611-SUM($K2608:AC2608)),0)),0),0)</f>
        <v>0</v>
      </c>
      <c r="AE2608" s="5">
        <f ca="1">IF(AND($G2609,NOT(ISTEXT($G2608)),ISNUMBER(Poczatek),ISNUMBER(Koniec_Projekt)),IFERROR(IF($D2608=LataProjekcji,$F2608,IF($D2608&lt;LataProjekcji,IF((SUM($K2608:AD2608)+12)&lt;$D2611,12,$D2611-SUM($K2608:AD2608)),0)),0),0)</f>
        <v>0</v>
      </c>
    </row>
    <row r="2609" spans="2:31" hidden="1">
      <c r="B2609" s="526" t="s">
        <v>754</v>
      </c>
      <c r="D2609" s="5">
        <f ca="1">D1420</f>
        <v>0</v>
      </c>
      <c r="E2609" s="454">
        <f ca="1">E1420</f>
        <v>0</v>
      </c>
      <c r="F2609" s="454">
        <f ca="1">F1420</f>
        <v>0</v>
      </c>
      <c r="G2609" s="258" t="b">
        <f ca="1">NOT(ISBLANK(OFFSET($C$269,$D2607,0)))</f>
        <v>0</v>
      </c>
      <c r="H2609" s="538" t="b">
        <f ca="1">SUM(K2609:AE2609)=E2611</f>
        <v>1</v>
      </c>
      <c r="I2609" s="1" t="s">
        <v>750</v>
      </c>
      <c r="K2609" s="537">
        <f ca="1">IF(AND($G2609,NOT(ISTEXT($G2608)),ISNUMBER(Poczatek),ISNUMBER(Koniec_Projekt)),IFERROR(IF($D2608=LataProjekcji,IF($F2608&gt;$E2611,$E2611,$F2608),IF($D2611&gt;=$E2611,(IF($D2608&lt;LataProjekcji,IF((SUM(J2609:$K2609)+12)&lt;$E2611,12,$E2611-SUM(J2609:$K2609)),0)),(IF($D2608&lt;LataProjekcji,IF((SUM(J2609:$K2609)+12)&lt;$D2611,12,$D2611-SUM(J2609:$K2609)),0)))),0),0)</f>
        <v>0</v>
      </c>
      <c r="L2609" s="537">
        <f ca="1">IF(AND($G2609,NOT(ISTEXT($G2608)),ISNUMBER(Poczatek),ISNUMBER(Koniec_Projekt)),IFERROR(IF($D2608=LataProjekcji,IF($F2608&gt;$E2611,$E2611,$F2608),IF($D2611&gt;=$E2611,(IF($D2608&lt;LataProjekcji,IF((SUM($K2609:K2609)+12)&lt;$E2611,12,$E2611-SUM($K2609:K2609)),0)),(IF($D2608&lt;LataProjekcji,IF((SUM($K2609:K2609)+12)&lt;$D2611,12,$D2611-SUM($K2609:K2609)),0)))),0),0)</f>
        <v>0</v>
      </c>
      <c r="M2609" s="537">
        <f ca="1">IF(AND($G2609,NOT(ISTEXT($G2608)),ISNUMBER(Poczatek),ISNUMBER(Koniec_Projekt)),IFERROR(IF($D2608=LataProjekcji,IF($F2608&gt;$E2611,$E2611,$F2608),IF($D2611&gt;=$E2611,(IF($D2608&lt;LataProjekcji,IF((SUM($K2609:L2609)+12)&lt;$E2611,12,$E2611-SUM($K2609:L2609)),0)),(IF($D2608&lt;LataProjekcji,IF((SUM($K2609:L2609)+12)&lt;$D2611,12,$D2611-SUM($K2609:L2609)),0)))),0),0)</f>
        <v>0</v>
      </c>
      <c r="N2609" s="537">
        <f ca="1">IF(AND($G2609,NOT(ISTEXT($G2608)),ISNUMBER(Poczatek),ISNUMBER(Koniec_Projekt)),IFERROR(IF($D2608=LataProjekcji,IF($F2608&gt;$E2611,$E2611,$F2608),IF($D2611&gt;=$E2611,(IF($D2608&lt;LataProjekcji,IF((SUM($K2609:M2609)+12)&lt;$E2611,12,$E2611-SUM($K2609:M2609)),0)),(IF($D2608&lt;LataProjekcji,IF((SUM($K2609:M2609)+12)&lt;$D2611,12,$D2611-SUM($K2609:M2609)),0)))),0),0)</f>
        <v>0</v>
      </c>
      <c r="O2609" s="537">
        <f ca="1">IF(AND($G2609,NOT(ISTEXT($G2608)),ISNUMBER(Poczatek),ISNUMBER(Koniec_Projekt)),IFERROR(IF($D2608=LataProjekcji,IF($F2608&gt;$E2611,$E2611,$F2608),IF($D2611&gt;=$E2611,(IF($D2608&lt;LataProjekcji,IF((SUM($K2609:N2609)+12)&lt;$E2611,12,$E2611-SUM($K2609:N2609)),0)),(IF($D2608&lt;LataProjekcji,IF((SUM($K2609:N2609)+12)&lt;$D2611,12,$D2611-SUM($K2609:N2609)),0)))),0),0)</f>
        <v>0</v>
      </c>
      <c r="P2609" s="537">
        <f ca="1">IF(AND($G2609,NOT(ISTEXT($G2608)),ISNUMBER(Poczatek),ISNUMBER(Koniec_Projekt)),IFERROR(IF($D2608=LataProjekcji,IF($F2608&gt;$E2611,$E2611,$F2608),IF($D2611&gt;=$E2611,(IF($D2608&lt;LataProjekcji,IF((SUM($K2609:O2609)+12)&lt;$E2611,12,$E2611-SUM($K2609:O2609)),0)),(IF($D2608&lt;LataProjekcji,IF((SUM($K2609:O2609)+12)&lt;$D2611,12,$D2611-SUM($K2609:O2609)),0)))),0),0)</f>
        <v>0</v>
      </c>
      <c r="Q2609" s="537">
        <f ca="1">IF(AND($G2609,NOT(ISTEXT($G2608)),ISNUMBER(Poczatek),ISNUMBER(Koniec_Projekt)),IFERROR(IF($D2608=LataProjekcji,IF($F2608&gt;$E2611,$E2611,$F2608),IF($D2611&gt;=$E2611,(IF($D2608&lt;LataProjekcji,IF((SUM($K2609:P2609)+12)&lt;$E2611,12,$E2611-SUM($K2609:P2609)),0)),(IF($D2608&lt;LataProjekcji,IF((SUM($K2609:P2609)+12)&lt;$D2611,12,$D2611-SUM($K2609:P2609)),0)))),0),0)</f>
        <v>0</v>
      </c>
      <c r="R2609" s="537">
        <f ca="1">IF(AND($G2609,NOT(ISTEXT($G2608)),ISNUMBER(Poczatek),ISNUMBER(Koniec_Projekt)),IFERROR(IF($D2608=LataProjekcji,IF($F2608&gt;$E2611,$E2611,$F2608),IF($D2611&gt;=$E2611,(IF($D2608&lt;LataProjekcji,IF((SUM($K2609:Q2609)+12)&lt;$E2611,12,$E2611-SUM($K2609:Q2609)),0)),(IF($D2608&lt;LataProjekcji,IF((SUM($K2609:Q2609)+12)&lt;$D2611,12,$D2611-SUM($K2609:Q2609)),0)))),0),0)</f>
        <v>0</v>
      </c>
      <c r="S2609" s="537">
        <f ca="1">IF(AND($G2609,NOT(ISTEXT($G2608)),ISNUMBER(Poczatek),ISNUMBER(Koniec_Projekt)),IFERROR(IF($D2608=LataProjekcji,IF($F2608&gt;$E2611,$E2611,$F2608),IF($D2611&gt;=$E2611,(IF($D2608&lt;LataProjekcji,IF((SUM($K2609:R2609)+12)&lt;$E2611,12,$E2611-SUM($K2609:R2609)),0)),(IF($D2608&lt;LataProjekcji,IF((SUM($K2609:R2609)+12)&lt;$D2611,12,$D2611-SUM($K2609:R2609)),0)))),0),0)</f>
        <v>0</v>
      </c>
      <c r="T2609" s="537">
        <f ca="1">IF(AND($G2609,NOT(ISTEXT($G2608)),ISNUMBER(Poczatek),ISNUMBER(Koniec_Projekt)),IFERROR(IF($D2608=LataProjekcji,IF($F2608&gt;$E2611,$E2611,$F2608),IF($D2611&gt;=$E2611,(IF($D2608&lt;LataProjekcji,IF((SUM($K2609:S2609)+12)&lt;$E2611,12,$E2611-SUM($K2609:S2609)),0)),(IF($D2608&lt;LataProjekcji,IF((SUM($K2609:S2609)+12)&lt;$D2611,12,$D2611-SUM($K2609:S2609)),0)))),0),0)</f>
        <v>0</v>
      </c>
      <c r="U2609" s="537">
        <f ca="1">IF(AND($G2609,NOT(ISTEXT($G2608)),ISNUMBER(Poczatek),ISNUMBER(Koniec_Projekt)),IFERROR(IF($D2608=LataProjekcji,IF($F2608&gt;$E2611,$E2611,$F2608),IF($D2611&gt;=$E2611,(IF($D2608&lt;LataProjekcji,IF((SUM($K2609:T2609)+12)&lt;$E2611,12,$E2611-SUM($K2609:T2609)),0)),(IF($D2608&lt;LataProjekcji,IF((SUM($K2609:T2609)+12)&lt;$D2611,12,$D2611-SUM($K2609:T2609)),0)))),0),0)</f>
        <v>0</v>
      </c>
      <c r="V2609" s="537">
        <f ca="1">IF(AND($G2609,NOT(ISTEXT($G2608)),ISNUMBER(Poczatek),ISNUMBER(Koniec_Projekt)),IFERROR(IF($D2608=LataProjekcji,IF($F2608&gt;$E2611,$E2611,$F2608),IF($D2611&gt;=$E2611,(IF($D2608&lt;LataProjekcji,IF((SUM($K2609:U2609)+12)&lt;$E2611,12,$E2611-SUM($K2609:U2609)),0)),(IF($D2608&lt;LataProjekcji,IF((SUM($K2609:U2609)+12)&lt;$D2611,12,$D2611-SUM($K2609:U2609)),0)))),0),0)</f>
        <v>0</v>
      </c>
      <c r="W2609" s="537">
        <f ca="1">IF(AND($G2609,NOT(ISTEXT($G2608)),ISNUMBER(Poczatek),ISNUMBER(Koniec_Projekt)),IFERROR(IF($D2608=LataProjekcji,IF($F2608&gt;$E2611,$E2611,$F2608),IF($D2611&gt;=$E2611,(IF($D2608&lt;LataProjekcji,IF((SUM($K2609:V2609)+12)&lt;$E2611,12,$E2611-SUM($K2609:V2609)),0)),(IF($D2608&lt;LataProjekcji,IF((SUM($K2609:V2609)+12)&lt;$D2611,12,$D2611-SUM($K2609:V2609)),0)))),0),0)</f>
        <v>0</v>
      </c>
      <c r="X2609" s="537">
        <f ca="1">IF(AND($G2609,NOT(ISTEXT($G2608)),ISNUMBER(Poczatek),ISNUMBER(Koniec_Projekt)),IFERROR(IF($D2608=LataProjekcji,IF($F2608&gt;$E2611,$E2611,$F2608),IF($D2611&gt;=$E2611,(IF($D2608&lt;LataProjekcji,IF((SUM($K2609:W2609)+12)&lt;$E2611,12,$E2611-SUM($K2609:W2609)),0)),(IF($D2608&lt;LataProjekcji,IF((SUM($K2609:W2609)+12)&lt;$D2611,12,$D2611-SUM($K2609:W2609)),0)))),0),0)</f>
        <v>0</v>
      </c>
      <c r="Y2609" s="537">
        <f ca="1">IF(AND($G2609,NOT(ISTEXT($G2608)),ISNUMBER(Poczatek),ISNUMBER(Koniec_Projekt)),IFERROR(IF($D2608=LataProjekcji,IF($F2608&gt;$E2611,$E2611,$F2608),IF($D2611&gt;=$E2611,(IF($D2608&lt;LataProjekcji,IF((SUM($K2609:X2609)+12)&lt;$E2611,12,$E2611-SUM($K2609:X2609)),0)),(IF($D2608&lt;LataProjekcji,IF((SUM($K2609:X2609)+12)&lt;$D2611,12,$D2611-SUM($K2609:X2609)),0)))),0),0)</f>
        <v>0</v>
      </c>
      <c r="Z2609" s="537">
        <f ca="1">IF(AND($G2609,NOT(ISTEXT($G2608)),ISNUMBER(Poczatek),ISNUMBER(Koniec_Projekt)),IFERROR(IF($D2608=LataProjekcji,IF($F2608&gt;$E2611,$E2611,$F2608),IF($D2611&gt;=$E2611,(IF($D2608&lt;LataProjekcji,IF((SUM($K2609:Y2609)+12)&lt;$E2611,12,$E2611-SUM($K2609:Y2609)),0)),(IF($D2608&lt;LataProjekcji,IF((SUM($K2609:Y2609)+12)&lt;$D2611,12,$D2611-SUM($K2609:Y2609)),0)))),0),0)</f>
        <v>0</v>
      </c>
      <c r="AA2609" s="537">
        <f ca="1">IF(AND($G2609,NOT(ISTEXT($G2608)),ISNUMBER(Poczatek),ISNUMBER(Koniec_Projekt)),IFERROR(IF($D2608=LataProjekcji,IF($F2608&gt;$E2611,$E2611,$F2608),IF($D2611&gt;=$E2611,(IF($D2608&lt;LataProjekcji,IF((SUM($K2609:Z2609)+12)&lt;$E2611,12,$E2611-SUM($K2609:Z2609)),0)),(IF($D2608&lt;LataProjekcji,IF((SUM($K2609:Z2609)+12)&lt;$D2611,12,$D2611-SUM($K2609:Z2609)),0)))),0),0)</f>
        <v>0</v>
      </c>
      <c r="AB2609" s="537">
        <f ca="1">IF(AND($G2609,NOT(ISTEXT($G2608)),ISNUMBER(Poczatek),ISNUMBER(Koniec_Projekt)),IFERROR(IF($D2608=LataProjekcji,IF($F2608&gt;$E2611,$E2611,$F2608),IF($D2611&gt;=$E2611,(IF($D2608&lt;LataProjekcji,IF((SUM($K2609:AA2609)+12)&lt;$E2611,12,$E2611-SUM($K2609:AA2609)),0)),(IF($D2608&lt;LataProjekcji,IF((SUM($K2609:AA2609)+12)&lt;$D2611,12,$D2611-SUM($K2609:AA2609)),0)))),0),0)</f>
        <v>0</v>
      </c>
      <c r="AC2609" s="537">
        <f ca="1">IF(AND($G2609,NOT(ISTEXT($G2608)),ISNUMBER(Poczatek),ISNUMBER(Koniec_Projekt)),IFERROR(IF($D2608=LataProjekcji,IF($F2608&gt;$E2611,$E2611,$F2608),IF($D2611&gt;=$E2611,(IF($D2608&lt;LataProjekcji,IF((SUM($K2609:AB2609)+12)&lt;$E2611,12,$E2611-SUM($K2609:AB2609)),0)),(IF($D2608&lt;LataProjekcji,IF((SUM($K2609:AB2609)+12)&lt;$D2611,12,$D2611-SUM($K2609:AB2609)),0)))),0),0)</f>
        <v>0</v>
      </c>
      <c r="AD2609" s="537">
        <f ca="1">IF(AND($G2609,NOT(ISTEXT($G2608)),ISNUMBER(Poczatek),ISNUMBER(Koniec_Projekt)),IFERROR(IF($D2608=LataProjekcji,IF($F2608&gt;$E2611,$E2611,$F2608),IF($D2611&gt;=$E2611,(IF($D2608&lt;LataProjekcji,IF((SUM($K2609:AC2609)+12)&lt;$E2611,12,$E2611-SUM($K2609:AC2609)),0)),(IF($D2608&lt;LataProjekcji,IF((SUM($K2609:AC2609)+12)&lt;$D2611,12,$D2611-SUM($K2609:AC2609)),0)))),0),0)</f>
        <v>0</v>
      </c>
      <c r="AE2609" s="537">
        <f ca="1">IF(AND($G2609,NOT(ISTEXT($G2608)),ISNUMBER(Poczatek),ISNUMBER(Koniec_Projekt)),IFERROR(IF($D2608=LataProjekcji,IF($F2608&gt;$E2611,$E2611,$F2608),IF($D2611&gt;=$E2611,(IF($D2608&lt;LataProjekcji,IF((SUM($K2609:AD2609)+12)&lt;$E2611,12,$E2611-SUM($K2609:AD2609)),0)),(IF($D2608&lt;LataProjekcji,IF((SUM($K2609:AD2609)+12)&lt;$D2611,12,$D2611-SUM($K2609:AD2609)),0)))),0),0)</f>
        <v>0</v>
      </c>
    </row>
    <row r="2610" spans="2:31" hidden="1">
      <c r="B2610" s="526" t="s">
        <v>753</v>
      </c>
      <c r="D2610" s="454">
        <f ca="1">D1421</f>
        <v>0</v>
      </c>
      <c r="E2610" s="454">
        <f ca="1">IF(D2609&gt;10,ROUND(D2610/12,2),D2610)</f>
        <v>0</v>
      </c>
      <c r="F2610" s="524">
        <f>Koniec_Projekt</f>
        <v>0</v>
      </c>
      <c r="G2610" s="329">
        <f>Miesiac_Koniec_Projekt</f>
        <v>0</v>
      </c>
      <c r="H2610" s="538" t="b">
        <f ca="1">SUM(K2610:AE2610)=D2609</f>
        <v>1</v>
      </c>
      <c r="I2610" s="1" t="s">
        <v>713</v>
      </c>
      <c r="K2610" s="256">
        <f ca="1">IF(AND($G2609,NOT(ISTEXT($G2608)),ISNUMBER(Poczatek),ISNUMBER(Koniec_Projekt)),IFERROR(IF(LataProjekcji=$F2611,ROUND($D2609,0),ROUND(K2608*$E2610,0)),0),0)</f>
        <v>0</v>
      </c>
      <c r="L2610" s="5">
        <f ca="1">IF(AND($G2609,NOT(ISTEXT($G2608)),ISNUMBER(Poczatek),ISNUMBER(Koniec_Projekt)),IFERROR(IF(LataProjekcji=$F2611,ROUND($D2609-SUM(K2610:$K2610),0),ROUND(L2608*$E2610,0)),0),0)</f>
        <v>0</v>
      </c>
      <c r="M2610" s="5">
        <f ca="1">IF(AND($G2609,NOT(ISTEXT($G2608)),ISNUMBER(Poczatek),ISNUMBER(Koniec_Projekt)),IFERROR(IF(LataProjekcji=$F2611,ROUND($D2609-SUM($K2610:L2610),0),ROUND(M2608*$E2610,0)),0),0)</f>
        <v>0</v>
      </c>
      <c r="N2610" s="5">
        <f ca="1">IF(AND($G2609,NOT(ISTEXT($G2608)),ISNUMBER(Poczatek),ISNUMBER(Koniec_Projekt)),IFERROR(IF(LataProjekcji=$F2611,ROUND($D2609-SUM($K2610:M2610),0),ROUND(N2608*$E2610,0)),0),0)</f>
        <v>0</v>
      </c>
      <c r="O2610" s="5">
        <f ca="1">IF(AND($G2609,NOT(ISTEXT($G2608)),ISNUMBER(Poczatek),ISNUMBER(Koniec_Projekt)),IFERROR(IF(LataProjekcji=$F2611,ROUND($D2609-SUM($K2610:N2610),0),ROUND(O2608*$E2610,0)),0),0)</f>
        <v>0</v>
      </c>
      <c r="P2610" s="5">
        <f ca="1">IF(AND($G2609,NOT(ISTEXT($G2608)),ISNUMBER(Poczatek),ISNUMBER(Koniec_Projekt)),IFERROR(IF(LataProjekcji=$F2611,ROUND($D2609-SUM($K2610:O2610),0),ROUND(P2608*$E2610,0)),0),0)</f>
        <v>0</v>
      </c>
      <c r="Q2610" s="5">
        <f ca="1">IF(AND($G2609,NOT(ISTEXT($G2608)),ISNUMBER(Poczatek),ISNUMBER(Koniec_Projekt)),IFERROR(IF(LataProjekcji=$F2611,ROUND($D2609-SUM($K2610:P2610),0),ROUND(Q2608*$E2610,0)),0),0)</f>
        <v>0</v>
      </c>
      <c r="R2610" s="5">
        <f ca="1">IF(AND($G2609,NOT(ISTEXT($G2608)),ISNUMBER(Poczatek),ISNUMBER(Koniec_Projekt)),IFERROR(IF(LataProjekcji=$F2611,ROUND($D2609-SUM($K2610:Q2610),0),ROUND(R2608*$E2610,0)),0),0)</f>
        <v>0</v>
      </c>
      <c r="S2610" s="5">
        <f ca="1">IF(AND($G2609,NOT(ISTEXT($G2608)),ISNUMBER(Poczatek),ISNUMBER(Koniec_Projekt)),IFERROR(IF(LataProjekcji=$F2611,ROUND($D2609-SUM($K2610:R2610),0),ROUND(S2608*$E2610,0)),0),0)</f>
        <v>0</v>
      </c>
      <c r="T2610" s="5">
        <f ca="1">IF(AND($G2609,NOT(ISTEXT($G2608)),ISNUMBER(Poczatek),ISNUMBER(Koniec_Projekt)),IFERROR(IF(LataProjekcji=$F2611,ROUND($D2609-SUM($K2610:S2610),0),ROUND(T2608*$E2610,0)),0),0)</f>
        <v>0</v>
      </c>
      <c r="U2610" s="5">
        <f ca="1">IF(AND($G2609,NOT(ISTEXT($G2608)),ISNUMBER(Poczatek),ISNUMBER(Koniec_Projekt)),IFERROR(IF(LataProjekcji=$F2611,ROUND($D2609-SUM($K2610:T2610),0),ROUND(U2608*$E2610,0)),0),0)</f>
        <v>0</v>
      </c>
      <c r="V2610" s="5">
        <f ca="1">IF(AND($G2609,NOT(ISTEXT($G2608)),ISNUMBER(Poczatek),ISNUMBER(Koniec_Projekt)),IFERROR(IF(LataProjekcji=$F2611,ROUND($D2609-SUM($K2610:U2610),0),ROUND(V2608*$E2610,0)),0),0)</f>
        <v>0</v>
      </c>
      <c r="W2610" s="5">
        <f ca="1">IF(AND($G2609,NOT(ISTEXT($G2608)),ISNUMBER(Poczatek),ISNUMBER(Koniec_Projekt)),IFERROR(IF(LataProjekcji=$F2611,ROUND($D2609-SUM($K2610:V2610),0),ROUND(W2608*$E2610,0)),0),0)</f>
        <v>0</v>
      </c>
      <c r="X2610" s="5">
        <f ca="1">IF(AND($G2609,NOT(ISTEXT($G2608)),ISNUMBER(Poczatek),ISNUMBER(Koniec_Projekt)),IFERROR(IF(LataProjekcji=$F2611,ROUND($D2609-SUM($K2610:W2610),0),ROUND(X2608*$E2610,0)),0),0)</f>
        <v>0</v>
      </c>
      <c r="Y2610" s="5">
        <f ca="1">IF(AND($G2609,NOT(ISTEXT($G2608)),ISNUMBER(Poczatek),ISNUMBER(Koniec_Projekt)),IFERROR(IF(LataProjekcji=$F2611,ROUND($D2609-SUM($K2610:X2610),0),ROUND(Y2608*$E2610,0)),0),0)</f>
        <v>0</v>
      </c>
      <c r="Z2610" s="5">
        <f ca="1">IF(AND($G2609,NOT(ISTEXT($G2608)),ISNUMBER(Poczatek),ISNUMBER(Koniec_Projekt)),IFERROR(IF(LataProjekcji=$F2611,ROUND($D2609-SUM($K2610:Y2610),0),ROUND(Z2608*$E2610,0)),0),0)</f>
        <v>0</v>
      </c>
      <c r="AA2610" s="5">
        <f ca="1">IF(AND($G2609,NOT(ISTEXT($G2608)),ISNUMBER(Poczatek),ISNUMBER(Koniec_Projekt)),IFERROR(IF(LataProjekcji=$F2611,ROUND($D2609-SUM($K2610:Z2610),0),ROUND(AA2608*$E2610,0)),0),0)</f>
        <v>0</v>
      </c>
      <c r="AB2610" s="5">
        <f ca="1">IF(AND($G2609,NOT(ISTEXT($G2608)),ISNUMBER(Poczatek),ISNUMBER(Koniec_Projekt)),IFERROR(IF(LataProjekcji=$F2611,ROUND($D2609-SUM($K2610:AA2610),0),ROUND(AB2608*$E2610,0)),0),0)</f>
        <v>0</v>
      </c>
      <c r="AC2610" s="5">
        <f ca="1">IF(AND($G2609,NOT(ISTEXT($G2608)),ISNUMBER(Poczatek),ISNUMBER(Koniec_Projekt)),IFERROR(IF(LataProjekcji=$F2611,ROUND($D2609-SUM($K2610:AB2610),0),ROUND(AC2608*$E2610,0)),0),0)</f>
        <v>0</v>
      </c>
      <c r="AD2610" s="5">
        <f ca="1">IF(AND($G2609,NOT(ISTEXT($G2608)),ISNUMBER(Poczatek),ISNUMBER(Koniec_Projekt)),IFERROR(IF(LataProjekcji=$F2611,ROUND($D2609-SUM($K2610:AC2610),0),ROUND(AD2608*$E2610,0)),0),0)</f>
        <v>0</v>
      </c>
      <c r="AE2610" s="5">
        <f ca="1">IF(AND($G2609,NOT(ISTEXT($G2608)),ISNUMBER(Poczatek),ISNUMBER(Koniec_Projekt)),IFERROR(IF(LataProjekcji=$F2611,ROUND($D2609-SUM($K2610:AD2610),0),ROUND(AE2608*$E2610,0)),0),0)</f>
        <v>0</v>
      </c>
    </row>
    <row r="2611" spans="2:31" hidden="1">
      <c r="B2611" s="526" t="s">
        <v>751</v>
      </c>
      <c r="D2611" s="1">
        <f ca="1">IFERROR(ROUNDUP(D2609/E2610,0),0)</f>
        <v>0</v>
      </c>
      <c r="E2611" s="1">
        <f ca="1">IF(D2611=0,0,DATEDIF(DATE(D2608,E2608,1),DATE(F2610,G2610,1),"m"))</f>
        <v>0</v>
      </c>
      <c r="F2611" s="1" t="str">
        <f ca="1">IFERROR(YEAR(G2608),"brak daty")</f>
        <v>brak daty</v>
      </c>
      <c r="G2611" s="1" t="str">
        <f ca="1">IFERROR(MONTH(G2608),"brak daty")</f>
        <v>brak daty</v>
      </c>
      <c r="H2611" s="5"/>
      <c r="I2611" s="1" t="s">
        <v>425</v>
      </c>
      <c r="K2611" s="5">
        <f ca="1">IF(AND($G2609,NOT(ISTEXT($G2608)),ISNUMBER(Poczatek),ISNUMBER(Koniec_Projekt)),IFERROR(IF(LataProjekcji=$F2610,IF(AND($G2610=$G2611,$F2610=$F2611),ROUND($D2609-SUM($K2611),0),ROUND(K2609*$E2610,0)),IF(LataProjekcji&gt;$F2610,0,ROUND(K2609*$E2610,0))),0),0)</f>
        <v>0</v>
      </c>
      <c r="L2611" s="5">
        <f ca="1">IF(AND($G2609,NOT(ISTEXT($G2608)),ISNUMBER(Poczatek),ISNUMBER(Koniec_Projekt)),IFERROR(IF(LataProjekcji=$F2610,IF(AND($G2610=$G2611,$F2610=$F2611),ROUND($D2609-SUM($K2611:K2611),0),ROUND(L2609*$E2610,0)),IF(LataProjekcji&gt;$F2610,0,ROUND(L2609*$E2610,0))),0),0)</f>
        <v>0</v>
      </c>
      <c r="M2611" s="5">
        <f ca="1">IF(AND($G2609,NOT(ISTEXT($G2608)),ISNUMBER(Poczatek),ISNUMBER(Koniec_Projekt)),IFERROR(IF(LataProjekcji=$F2610,IF(AND($G2610=$G2611,$F2610=$F2611),ROUND($D2609-SUM($K2611:L2611),0),ROUND(M2609*$E2610,0)),IF(LataProjekcji&gt;$F2610,0,ROUND(M2609*$E2610,0))),0),0)</f>
        <v>0</v>
      </c>
      <c r="N2611" s="5">
        <f ca="1">IF(AND($G2609,NOT(ISTEXT($G2608)),ISNUMBER(Poczatek),ISNUMBER(Koniec_Projekt)),IFERROR(IF(LataProjekcji=$F2610,IF(AND($G2610=$G2611,$F2610=$F2611),ROUND($D2609-SUM($K2611:M2611),0),ROUND(N2609*$E2610,0)),IF(LataProjekcji&gt;$F2610,0,ROUND(N2609*$E2610,0))),0),0)</f>
        <v>0</v>
      </c>
      <c r="O2611" s="5">
        <f ca="1">IF(AND($G2609,NOT(ISTEXT($G2608)),ISNUMBER(Poczatek),ISNUMBER(Koniec_Projekt)),IFERROR(IF(LataProjekcji=$F2610,IF(AND($G2610=$G2611,$F2610=$F2611),ROUND($D2609-SUM($K2611:N2611),0),ROUND(O2609*$E2610,0)),IF(LataProjekcji&gt;$F2610,0,ROUND(O2609*$E2610,0))),0),0)</f>
        <v>0</v>
      </c>
      <c r="P2611" s="5">
        <f ca="1">IF(AND($G2609,NOT(ISTEXT($G2608)),ISNUMBER(Poczatek),ISNUMBER(Koniec_Projekt)),IFERROR(IF(LataProjekcji=$F2610,IF(AND($G2610=$G2611,$F2610=$F2611),ROUND($D2609-SUM($K2611:O2611),0),ROUND(P2609*$E2610,0)),IF(LataProjekcji&gt;$F2610,0,ROUND(P2609*$E2610,0))),0),0)</f>
        <v>0</v>
      </c>
      <c r="Q2611" s="5">
        <f ca="1">IF(AND($G2609,NOT(ISTEXT($G2608)),ISNUMBER(Poczatek),ISNUMBER(Koniec_Projekt)),IFERROR(IF(LataProjekcji=$F2610,IF(AND($G2610=$G2611,$F2610=$F2611),ROUND($D2609-SUM($K2611:P2611),0),ROUND(Q2609*$E2610,0)),IF(LataProjekcji&gt;$F2610,0,ROUND(Q2609*$E2610,0))),0),0)</f>
        <v>0</v>
      </c>
      <c r="R2611" s="5">
        <f ca="1">IF(AND($G2609,NOT(ISTEXT($G2608)),ISNUMBER(Poczatek),ISNUMBER(Koniec_Projekt)),IFERROR(IF(LataProjekcji=$F2610,IF(AND($G2610=$G2611,$F2610=$F2611),ROUND($D2609-SUM($K2611:Q2611),0),ROUND(R2609*$E2610,0)),IF(LataProjekcji&gt;$F2610,0,ROUND(R2609*$E2610,0))),0),0)</f>
        <v>0</v>
      </c>
      <c r="S2611" s="5">
        <f ca="1">IF(AND($G2609,NOT(ISTEXT($G2608)),ISNUMBER(Poczatek),ISNUMBER(Koniec_Projekt)),IFERROR(IF(LataProjekcji=$F2610,IF(AND($G2610=$G2611,$F2610=$F2611),ROUND($D2609-SUM($K2611:R2611),0),ROUND(S2609*$E2610,0)),IF(LataProjekcji&gt;$F2610,0,ROUND(S2609*$E2610,0))),0),0)</f>
        <v>0</v>
      </c>
      <c r="T2611" s="5">
        <f ca="1">IF(AND($G2609,NOT(ISTEXT($G2608)),ISNUMBER(Poczatek),ISNUMBER(Koniec_Projekt)),IFERROR(IF(LataProjekcji=$F2610,IF(AND($G2610=$G2611,$F2610=$F2611),ROUND($D2609-SUM($K2611:S2611),0),ROUND(T2609*$E2610,0)),IF(LataProjekcji&gt;$F2610,0,ROUND(T2609*$E2610,0))),0),0)</f>
        <v>0</v>
      </c>
      <c r="U2611" s="5">
        <f ca="1">IF(AND($G2609,NOT(ISTEXT($G2608)),ISNUMBER(Poczatek),ISNUMBER(Koniec_Projekt)),IFERROR(IF(LataProjekcji=$F2610,IF(AND($G2610=$G2611,$F2610=$F2611),ROUND($D2609-SUM($K2611:T2611),0),ROUND(U2609*$E2610,0)),IF(LataProjekcji&gt;$F2610,0,ROUND(U2609*$E2610,0))),0),0)</f>
        <v>0</v>
      </c>
      <c r="V2611" s="5">
        <f ca="1">IF(AND($G2609,NOT(ISTEXT($G2608)),ISNUMBER(Poczatek),ISNUMBER(Koniec_Projekt)),IFERROR(IF(LataProjekcji=$F2610,IF(AND($G2610=$G2611,$F2610=$F2611),ROUND($D2609-SUM($K2611:U2611),0),ROUND(V2609*$E2610,0)),IF(LataProjekcji&gt;$F2610,0,ROUND(V2609*$E2610,0))),0),0)</f>
        <v>0</v>
      </c>
      <c r="W2611" s="5">
        <f ca="1">IF(AND($G2609,NOT(ISTEXT($G2608)),ISNUMBER(Poczatek),ISNUMBER(Koniec_Projekt)),IFERROR(IF(LataProjekcji=$F2610,IF(AND($G2610=$G2611,$F2610=$F2611),ROUND($D2609-SUM($K2611:V2611),0),ROUND(W2609*$E2610,0)),IF(LataProjekcji&gt;$F2610,0,ROUND(W2609*$E2610,0))),0),0)</f>
        <v>0</v>
      </c>
      <c r="X2611" s="5">
        <f ca="1">IF(AND($G2609,NOT(ISTEXT($G2608)),ISNUMBER(Poczatek),ISNUMBER(Koniec_Projekt)),IFERROR(IF(LataProjekcji=$F2610,IF(AND($G2610=$G2611,$F2610=$F2611),ROUND($D2609-SUM($K2611:W2611),0),ROUND(X2609*$E2610,0)),IF(LataProjekcji&gt;$F2610,0,ROUND(X2609*$E2610,0))),0),0)</f>
        <v>0</v>
      </c>
      <c r="Y2611" s="5">
        <f ca="1">IF(AND($G2609,NOT(ISTEXT($G2608)),ISNUMBER(Poczatek),ISNUMBER(Koniec_Projekt)),IFERROR(IF(LataProjekcji=$F2610,IF(AND($G2610=$G2611,$F2610=$F2611),ROUND($D2609-SUM($K2611:X2611),0),ROUND(Y2609*$E2610,0)),IF(LataProjekcji&gt;$F2610,0,ROUND(Y2609*$E2610,0))),0),0)</f>
        <v>0</v>
      </c>
      <c r="Z2611" s="5">
        <f ca="1">IF(AND($G2609,NOT(ISTEXT($G2608)),ISNUMBER(Poczatek),ISNUMBER(Koniec_Projekt)),IFERROR(IF(LataProjekcji=$F2610,IF(AND($G2610=$G2611,$F2610=$F2611),ROUND($D2609-SUM($K2611:Y2611),0),ROUND(Z2609*$E2610,0)),IF(LataProjekcji&gt;$F2610,0,ROUND(Z2609*$E2610,0))),0),0)</f>
        <v>0</v>
      </c>
      <c r="AA2611" s="5">
        <f ca="1">IF(AND($G2609,NOT(ISTEXT($G2608)),ISNUMBER(Poczatek),ISNUMBER(Koniec_Projekt)),IFERROR(IF(LataProjekcji=$F2610,IF(AND($G2610=$G2611,$F2610=$F2611),ROUND($D2609-SUM($K2611:Z2611),0),ROUND(AA2609*$E2610,0)),IF(LataProjekcji&gt;$F2610,0,ROUND(AA2609*$E2610,0))),0),0)</f>
        <v>0</v>
      </c>
      <c r="AB2611" s="5">
        <f ca="1">IF(AND($G2609,NOT(ISTEXT($G2608)),ISNUMBER(Poczatek),ISNUMBER(Koniec_Projekt)),IFERROR(IF(LataProjekcji=$F2610,IF(AND($G2610=$G2611,$F2610=$F2611),ROUND($D2609-SUM($K2611:AA2611),0),ROUND(AB2609*$E2610,0)),IF(LataProjekcji&gt;$F2610,0,ROUND(AB2609*$E2610,0))),0),0)</f>
        <v>0</v>
      </c>
      <c r="AC2611" s="5">
        <f ca="1">IF(AND($G2609,NOT(ISTEXT($G2608)),ISNUMBER(Poczatek),ISNUMBER(Koniec_Projekt)),IFERROR(IF(LataProjekcji=$F2610,IF(AND($G2610=$G2611,$F2610=$F2611),ROUND($D2609-SUM($K2611:AB2611),0),ROUND(AC2609*$E2610,0)),IF(LataProjekcji&gt;$F2610,0,ROUND(AC2609*$E2610,0))),0),0)</f>
        <v>0</v>
      </c>
      <c r="AD2611" s="5">
        <f ca="1">IF(AND($G2609,NOT(ISTEXT($G2608)),ISNUMBER(Poczatek),ISNUMBER(Koniec_Projekt)),IFERROR(IF(LataProjekcji=$F2610,IF(AND($G2610=$G2611,$F2610=$F2611),ROUND($D2609-SUM($K2611:AC2611),0),ROUND(AD2609*$E2610,0)),IF(LataProjekcji&gt;$F2610,0,ROUND(AD2609*$E2610,0))),0),0)</f>
        <v>0</v>
      </c>
      <c r="AE2611" s="5">
        <f ca="1">IF(AND($G2609,NOT(ISTEXT($G2608)),ISNUMBER(Poczatek),ISNUMBER(Koniec_Projekt)),IFERROR(IF(LataProjekcji=$F2610,IF(AND($G2610=$G2611,$F2610=$F2611),ROUND($D2609-SUM($K2611:AD2611),0),ROUND(AE2609*$E2610,0)),IF(LataProjekcji&gt;$F2610,0,ROUND(AE2609*$E2610,0))),0),0)</f>
        <v>0</v>
      </c>
    </row>
    <row r="2612" spans="2:31" ht="12.5" hidden="1" thickBot="1">
      <c r="B2612" s="527" t="s">
        <v>865</v>
      </c>
      <c r="C2612" s="528"/>
      <c r="D2612" s="529">
        <f ca="1">IF(D2609&gt;10,ROUND((D2611-1)*E2610,0),E2610)</f>
        <v>0</v>
      </c>
      <c r="E2612" s="529">
        <f ca="1">D2609-D2612</f>
        <v>0</v>
      </c>
      <c r="F2612" s="528"/>
      <c r="G2612" s="669">
        <f ca="1">OFFSET($C$269,$D2607,0)</f>
        <v>0</v>
      </c>
      <c r="H2612" s="528"/>
      <c r="I2612" s="528"/>
      <c r="J2612" s="528"/>
      <c r="K2612" s="528"/>
      <c r="L2612" s="528"/>
      <c r="M2612" s="528"/>
      <c r="N2612" s="528"/>
      <c r="O2612" s="528"/>
      <c r="P2612" s="528"/>
      <c r="Q2612" s="528"/>
      <c r="R2612" s="528"/>
      <c r="S2612" s="528"/>
      <c r="T2612" s="528"/>
      <c r="U2612" s="528"/>
      <c r="V2612" s="528"/>
      <c r="W2612" s="528"/>
      <c r="X2612" s="528"/>
      <c r="Y2612" s="528"/>
      <c r="Z2612" s="528"/>
      <c r="AA2612" s="528"/>
      <c r="AB2612" s="528"/>
      <c r="AC2612" s="528"/>
      <c r="AD2612" s="528"/>
      <c r="AE2612" s="528"/>
    </row>
    <row r="2613" spans="2:31" ht="12.5" hidden="1" thickTop="1">
      <c r="C2613" s="251"/>
    </row>
    <row r="2614" spans="2:31" ht="12.5" hidden="1" thickBot="1">
      <c r="B2614" s="530" t="str">
        <f ca="1">"nazwa ST: "&amp;B1425</f>
        <v>nazwa ST: 0</v>
      </c>
      <c r="C2614" s="530"/>
      <c r="D2614" s="531">
        <f>D1425</f>
        <v>13</v>
      </c>
      <c r="E2614" s="530"/>
      <c r="F2614" s="530"/>
      <c r="G2614" s="530"/>
      <c r="H2614" s="530"/>
      <c r="I2614" s="530"/>
      <c r="J2614" s="530"/>
      <c r="K2614" s="539" t="str">
        <f t="shared" ref="K2614:AE2614" si="3171">LataProjekcji</f>
        <v>Uzupełnij dane</v>
      </c>
      <c r="L2614" s="539" t="str">
        <f t="shared" si="3171"/>
        <v/>
      </c>
      <c r="M2614" s="539" t="str">
        <f t="shared" si="3171"/>
        <v/>
      </c>
      <c r="N2614" s="539" t="str">
        <f t="shared" si="3171"/>
        <v/>
      </c>
      <c r="O2614" s="539" t="str">
        <f t="shared" si="3171"/>
        <v/>
      </c>
      <c r="P2614" s="539" t="str">
        <f t="shared" si="3171"/>
        <v/>
      </c>
      <c r="Q2614" s="539" t="str">
        <f t="shared" si="3171"/>
        <v/>
      </c>
      <c r="R2614" s="539" t="str">
        <f t="shared" si="3171"/>
        <v/>
      </c>
      <c r="S2614" s="539" t="str">
        <f t="shared" si="3171"/>
        <v/>
      </c>
      <c r="T2614" s="539" t="str">
        <f t="shared" si="3171"/>
        <v/>
      </c>
      <c r="U2614" s="539" t="str">
        <f t="shared" si="3171"/>
        <v/>
      </c>
      <c r="V2614" s="539" t="str">
        <f t="shared" si="3171"/>
        <v/>
      </c>
      <c r="W2614" s="539" t="str">
        <f t="shared" si="3171"/>
        <v/>
      </c>
      <c r="X2614" s="539" t="str">
        <f t="shared" si="3171"/>
        <v/>
      </c>
      <c r="Y2614" s="539" t="str">
        <f t="shared" si="3171"/>
        <v/>
      </c>
      <c r="Z2614" s="539" t="str">
        <f t="shared" si="3171"/>
        <v/>
      </c>
      <c r="AA2614" s="539" t="str">
        <f t="shared" si="3171"/>
        <v/>
      </c>
      <c r="AB2614" s="539" t="str">
        <f t="shared" si="3171"/>
        <v/>
      </c>
      <c r="AC2614" s="539" t="str">
        <f t="shared" si="3171"/>
        <v/>
      </c>
      <c r="AD2614" s="539" t="str">
        <f t="shared" si="3171"/>
        <v/>
      </c>
      <c r="AE2614" s="539" t="str">
        <f t="shared" si="3171"/>
        <v/>
      </c>
    </row>
    <row r="2615" spans="2:31" hidden="1">
      <c r="B2615" s="526" t="s">
        <v>752</v>
      </c>
      <c r="D2615" s="1">
        <f ca="1">D1426</f>
        <v>1900</v>
      </c>
      <c r="E2615" s="1">
        <f ca="1">E1426</f>
        <v>1</v>
      </c>
      <c r="F2615" s="1">
        <f ca="1">IF(D2616&gt;10,F1426,1)</f>
        <v>1</v>
      </c>
      <c r="G2615" s="525" t="str">
        <f ca="1">IF(ISBLANK(OFFSET($E$269,$D2614,0)),"brak daty",IF(D2616&gt;10,EDATE(OFFSET($E$269,$D2614,0),D2618),DATE(D2615,E2615,1)))</f>
        <v>brak daty</v>
      </c>
      <c r="H2615" s="538" t="b">
        <f ca="1">SUM(K2615:AE2615)=D2618</f>
        <v>1</v>
      </c>
      <c r="I2615" s="1" t="s">
        <v>749</v>
      </c>
      <c r="K2615" s="5">
        <f ca="1">IF(AND($G2616,NOT(ISTEXT($G2615)),ISNUMBER(Poczatek),ISNUMBER(Koniec_Projekt)),IFERROR(IF($D2615=LataProjekcji,$F2615,IF($D2615&lt;LataProjekcji,IF((SUM(K2615)+12)&lt;$D2618,12,$D2618-SUM(K2615)),0)),0),0)</f>
        <v>0</v>
      </c>
      <c r="L2615" s="5">
        <f ca="1">IF(AND($G2616,NOT(ISTEXT($G2615)),ISNUMBER(Poczatek),ISNUMBER(Koniec_Projekt)),IFERROR(IF($D2615=LataProjekcji,$F2615,IF($D2615&lt;LataProjekcji,IF((SUM($K2615:K2615)+12)&lt;$D2618,12,$D2618-SUM($K2615:K2615)),0)),0),0)</f>
        <v>0</v>
      </c>
      <c r="M2615" s="5">
        <f ca="1">IF(AND($G2616,NOT(ISTEXT($G2615)),ISNUMBER(Poczatek),ISNUMBER(Koniec_Projekt)),IFERROR(IF($D2615=LataProjekcji,$F2615,IF($D2615&lt;LataProjekcji,IF((SUM($K2615:L2615)+12)&lt;$D2618,12,$D2618-SUM($K2615:L2615)),0)),0),0)</f>
        <v>0</v>
      </c>
      <c r="N2615" s="5">
        <f ca="1">IF(AND($G2616,NOT(ISTEXT($G2615)),ISNUMBER(Poczatek),ISNUMBER(Koniec_Projekt)),IFERROR(IF($D2615=LataProjekcji,$F2615,IF($D2615&lt;LataProjekcji,IF((SUM($K2615:M2615)+12)&lt;$D2618,12,$D2618-SUM($K2615:M2615)),0)),0),0)</f>
        <v>0</v>
      </c>
      <c r="O2615" s="5">
        <f ca="1">IF(AND($G2616,NOT(ISTEXT($G2615)),ISNUMBER(Poczatek),ISNUMBER(Koniec_Projekt)),IFERROR(IF($D2615=LataProjekcji,$F2615,IF($D2615&lt;LataProjekcji,IF((SUM($K2615:N2615)+12)&lt;$D2618,12,$D2618-SUM($K2615:N2615)),0)),0),0)</f>
        <v>0</v>
      </c>
      <c r="P2615" s="5">
        <f ca="1">IF(AND($G2616,NOT(ISTEXT($G2615)),ISNUMBER(Poczatek),ISNUMBER(Koniec_Projekt)),IFERROR(IF($D2615=LataProjekcji,$F2615,IF($D2615&lt;LataProjekcji,IF((SUM($K2615:O2615)+12)&lt;$D2618,12,$D2618-SUM($K2615:O2615)),0)),0),0)</f>
        <v>0</v>
      </c>
      <c r="Q2615" s="5">
        <f ca="1">IF(AND($G2616,NOT(ISTEXT($G2615)),ISNUMBER(Poczatek),ISNUMBER(Koniec_Projekt)),IFERROR(IF($D2615=LataProjekcji,$F2615,IF($D2615&lt;LataProjekcji,IF((SUM($K2615:P2615)+12)&lt;$D2618,12,$D2618-SUM($K2615:P2615)),0)),0),0)</f>
        <v>0</v>
      </c>
      <c r="R2615" s="5">
        <f ca="1">IF(AND($G2616,NOT(ISTEXT($G2615)),ISNUMBER(Poczatek),ISNUMBER(Koniec_Projekt)),IFERROR(IF($D2615=LataProjekcji,$F2615,IF($D2615&lt;LataProjekcji,IF((SUM($K2615:Q2615)+12)&lt;$D2618,12,$D2618-SUM($K2615:Q2615)),0)),0),0)</f>
        <v>0</v>
      </c>
      <c r="S2615" s="5">
        <f ca="1">IF(AND($G2616,NOT(ISTEXT($G2615)),ISNUMBER(Poczatek),ISNUMBER(Koniec_Projekt)),IFERROR(IF($D2615=LataProjekcji,$F2615,IF($D2615&lt;LataProjekcji,IF((SUM($K2615:R2615)+12)&lt;$D2618,12,$D2618-SUM($K2615:R2615)),0)),0),0)</f>
        <v>0</v>
      </c>
      <c r="T2615" s="5">
        <f ca="1">IF(AND($G2616,NOT(ISTEXT($G2615)),ISNUMBER(Poczatek),ISNUMBER(Koniec_Projekt)),IFERROR(IF($D2615=LataProjekcji,$F2615,IF($D2615&lt;LataProjekcji,IF((SUM($K2615:S2615)+12)&lt;$D2618,12,$D2618-SUM($K2615:S2615)),0)),0),0)</f>
        <v>0</v>
      </c>
      <c r="U2615" s="5">
        <f ca="1">IF(AND($G2616,NOT(ISTEXT($G2615)),ISNUMBER(Poczatek),ISNUMBER(Koniec_Projekt)),IFERROR(IF($D2615=LataProjekcji,$F2615,IF($D2615&lt;LataProjekcji,IF((SUM($K2615:T2615)+12)&lt;$D2618,12,$D2618-SUM($K2615:T2615)),0)),0),0)</f>
        <v>0</v>
      </c>
      <c r="V2615" s="5">
        <f ca="1">IF(AND($G2616,NOT(ISTEXT($G2615)),ISNUMBER(Poczatek),ISNUMBER(Koniec_Projekt)),IFERROR(IF($D2615=LataProjekcji,$F2615,IF($D2615&lt;LataProjekcji,IF((SUM($K2615:U2615)+12)&lt;$D2618,12,$D2618-SUM($K2615:U2615)),0)),0),0)</f>
        <v>0</v>
      </c>
      <c r="W2615" s="5">
        <f ca="1">IF(AND($G2616,NOT(ISTEXT($G2615)),ISNUMBER(Poczatek),ISNUMBER(Koniec_Projekt)),IFERROR(IF($D2615=LataProjekcji,$F2615,IF($D2615&lt;LataProjekcji,IF((SUM($K2615:V2615)+12)&lt;$D2618,12,$D2618-SUM($K2615:V2615)),0)),0),0)</f>
        <v>0</v>
      </c>
      <c r="X2615" s="5">
        <f ca="1">IF(AND($G2616,NOT(ISTEXT($G2615)),ISNUMBER(Poczatek),ISNUMBER(Koniec_Projekt)),IFERROR(IF($D2615=LataProjekcji,$F2615,IF($D2615&lt;LataProjekcji,IF((SUM($K2615:W2615)+12)&lt;$D2618,12,$D2618-SUM($K2615:W2615)),0)),0),0)</f>
        <v>0</v>
      </c>
      <c r="Y2615" s="5">
        <f ca="1">IF(AND($G2616,NOT(ISTEXT($G2615)),ISNUMBER(Poczatek),ISNUMBER(Koniec_Projekt)),IFERROR(IF($D2615=LataProjekcji,$F2615,IF($D2615&lt;LataProjekcji,IF((SUM($K2615:X2615)+12)&lt;$D2618,12,$D2618-SUM($K2615:X2615)),0)),0),0)</f>
        <v>0</v>
      </c>
      <c r="Z2615" s="5">
        <f ca="1">IF(AND($G2616,NOT(ISTEXT($G2615)),ISNUMBER(Poczatek),ISNUMBER(Koniec_Projekt)),IFERROR(IF($D2615=LataProjekcji,$F2615,IF($D2615&lt;LataProjekcji,IF((SUM($K2615:Y2615)+12)&lt;$D2618,12,$D2618-SUM($K2615:Y2615)),0)),0),0)</f>
        <v>0</v>
      </c>
      <c r="AA2615" s="5">
        <f ca="1">IF(AND($G2616,NOT(ISTEXT($G2615)),ISNUMBER(Poczatek),ISNUMBER(Koniec_Projekt)),IFERROR(IF($D2615=LataProjekcji,$F2615,IF($D2615&lt;LataProjekcji,IF((SUM($K2615:Z2615)+12)&lt;$D2618,12,$D2618-SUM($K2615:Z2615)),0)),0),0)</f>
        <v>0</v>
      </c>
      <c r="AB2615" s="5">
        <f ca="1">IF(AND($G2616,NOT(ISTEXT($G2615)),ISNUMBER(Poczatek),ISNUMBER(Koniec_Projekt)),IFERROR(IF($D2615=LataProjekcji,$F2615,IF($D2615&lt;LataProjekcji,IF((SUM($K2615:AA2615)+12)&lt;$D2618,12,$D2618-SUM($K2615:AA2615)),0)),0),0)</f>
        <v>0</v>
      </c>
      <c r="AC2615" s="5">
        <f ca="1">IF(AND($G2616,NOT(ISTEXT($G2615)),ISNUMBER(Poczatek),ISNUMBER(Koniec_Projekt)),IFERROR(IF($D2615=LataProjekcji,$F2615,IF($D2615&lt;LataProjekcji,IF((SUM($K2615:AB2615)+12)&lt;$D2618,12,$D2618-SUM($K2615:AB2615)),0)),0),0)</f>
        <v>0</v>
      </c>
      <c r="AD2615" s="5">
        <f ca="1">IF(AND($G2616,NOT(ISTEXT($G2615)),ISNUMBER(Poczatek),ISNUMBER(Koniec_Projekt)),IFERROR(IF($D2615=LataProjekcji,$F2615,IF($D2615&lt;LataProjekcji,IF((SUM($K2615:AC2615)+12)&lt;$D2618,12,$D2618-SUM($K2615:AC2615)),0)),0),0)</f>
        <v>0</v>
      </c>
      <c r="AE2615" s="5">
        <f ca="1">IF(AND($G2616,NOT(ISTEXT($G2615)),ISNUMBER(Poczatek),ISNUMBER(Koniec_Projekt)),IFERROR(IF($D2615=LataProjekcji,$F2615,IF($D2615&lt;LataProjekcji,IF((SUM($K2615:AD2615)+12)&lt;$D2618,12,$D2618-SUM($K2615:AD2615)),0)),0),0)</f>
        <v>0</v>
      </c>
    </row>
    <row r="2616" spans="2:31" hidden="1">
      <c r="B2616" s="526" t="s">
        <v>754</v>
      </c>
      <c r="D2616" s="5">
        <f ca="1">D1427</f>
        <v>0</v>
      </c>
      <c r="E2616" s="454">
        <f ca="1">E1427</f>
        <v>0</v>
      </c>
      <c r="F2616" s="454">
        <f ca="1">F1427</f>
        <v>0</v>
      </c>
      <c r="G2616" s="258" t="b">
        <f ca="1">NOT(ISBLANK(OFFSET($C$269,$D2614,0)))</f>
        <v>0</v>
      </c>
      <c r="H2616" s="538" t="b">
        <f ca="1">SUM(K2616:AE2616)=E2618</f>
        <v>1</v>
      </c>
      <c r="I2616" s="1" t="s">
        <v>750</v>
      </c>
      <c r="K2616" s="537">
        <f ca="1">IF(AND($G2616,NOT(ISTEXT($G2615)),ISNUMBER(Poczatek),ISNUMBER(Koniec_Projekt)),IFERROR(IF($D2615=LataProjekcji,IF($F2615&gt;$E2618,$E2618,$F2615),IF($D2618&gt;=$E2618,(IF($D2615&lt;LataProjekcji,IF((SUM(J2616:$K2616)+12)&lt;$E2618,12,$E2618-SUM(J2616:$K2616)),0)),(IF($D2615&lt;LataProjekcji,IF((SUM(J2616:$K2616)+12)&lt;$D2618,12,$D2618-SUM(J2616:$K2616)),0)))),0),0)</f>
        <v>0</v>
      </c>
      <c r="L2616" s="537">
        <f ca="1">IF(AND($G2616,NOT(ISTEXT($G2615)),ISNUMBER(Poczatek),ISNUMBER(Koniec_Projekt)),IFERROR(IF($D2615=LataProjekcji,IF($F2615&gt;$E2618,$E2618,$F2615),IF($D2618&gt;=$E2618,(IF($D2615&lt;LataProjekcji,IF((SUM($K2616:K2616)+12)&lt;$E2618,12,$E2618-SUM($K2616:K2616)),0)),(IF($D2615&lt;LataProjekcji,IF((SUM($K2616:K2616)+12)&lt;$D2618,12,$D2618-SUM($K2616:K2616)),0)))),0),0)</f>
        <v>0</v>
      </c>
      <c r="M2616" s="537">
        <f ca="1">IF(AND($G2616,NOT(ISTEXT($G2615)),ISNUMBER(Poczatek),ISNUMBER(Koniec_Projekt)),IFERROR(IF($D2615=LataProjekcji,IF($F2615&gt;$E2618,$E2618,$F2615),IF($D2618&gt;=$E2618,(IF($D2615&lt;LataProjekcji,IF((SUM($K2616:L2616)+12)&lt;$E2618,12,$E2618-SUM($K2616:L2616)),0)),(IF($D2615&lt;LataProjekcji,IF((SUM($K2616:L2616)+12)&lt;$D2618,12,$D2618-SUM($K2616:L2616)),0)))),0),0)</f>
        <v>0</v>
      </c>
      <c r="N2616" s="537">
        <f ca="1">IF(AND($G2616,NOT(ISTEXT($G2615)),ISNUMBER(Poczatek),ISNUMBER(Koniec_Projekt)),IFERROR(IF($D2615=LataProjekcji,IF($F2615&gt;$E2618,$E2618,$F2615),IF($D2618&gt;=$E2618,(IF($D2615&lt;LataProjekcji,IF((SUM($K2616:M2616)+12)&lt;$E2618,12,$E2618-SUM($K2616:M2616)),0)),(IF($D2615&lt;LataProjekcji,IF((SUM($K2616:M2616)+12)&lt;$D2618,12,$D2618-SUM($K2616:M2616)),0)))),0),0)</f>
        <v>0</v>
      </c>
      <c r="O2616" s="537">
        <f ca="1">IF(AND($G2616,NOT(ISTEXT($G2615)),ISNUMBER(Poczatek),ISNUMBER(Koniec_Projekt)),IFERROR(IF($D2615=LataProjekcji,IF($F2615&gt;$E2618,$E2618,$F2615),IF($D2618&gt;=$E2618,(IF($D2615&lt;LataProjekcji,IF((SUM($K2616:N2616)+12)&lt;$E2618,12,$E2618-SUM($K2616:N2616)),0)),(IF($D2615&lt;LataProjekcji,IF((SUM($K2616:N2616)+12)&lt;$D2618,12,$D2618-SUM($K2616:N2616)),0)))),0),0)</f>
        <v>0</v>
      </c>
      <c r="P2616" s="537">
        <f ca="1">IF(AND($G2616,NOT(ISTEXT($G2615)),ISNUMBER(Poczatek),ISNUMBER(Koniec_Projekt)),IFERROR(IF($D2615=LataProjekcji,IF($F2615&gt;$E2618,$E2618,$F2615),IF($D2618&gt;=$E2618,(IF($D2615&lt;LataProjekcji,IF((SUM($K2616:O2616)+12)&lt;$E2618,12,$E2618-SUM($K2616:O2616)),0)),(IF($D2615&lt;LataProjekcji,IF((SUM($K2616:O2616)+12)&lt;$D2618,12,$D2618-SUM($K2616:O2616)),0)))),0),0)</f>
        <v>0</v>
      </c>
      <c r="Q2616" s="537">
        <f ca="1">IF(AND($G2616,NOT(ISTEXT($G2615)),ISNUMBER(Poczatek),ISNUMBER(Koniec_Projekt)),IFERROR(IF($D2615=LataProjekcji,IF($F2615&gt;$E2618,$E2618,$F2615),IF($D2618&gt;=$E2618,(IF($D2615&lt;LataProjekcji,IF((SUM($K2616:P2616)+12)&lt;$E2618,12,$E2618-SUM($K2616:P2616)),0)),(IF($D2615&lt;LataProjekcji,IF((SUM($K2616:P2616)+12)&lt;$D2618,12,$D2618-SUM($K2616:P2616)),0)))),0),0)</f>
        <v>0</v>
      </c>
      <c r="R2616" s="537">
        <f ca="1">IF(AND($G2616,NOT(ISTEXT($G2615)),ISNUMBER(Poczatek),ISNUMBER(Koniec_Projekt)),IFERROR(IF($D2615=LataProjekcji,IF($F2615&gt;$E2618,$E2618,$F2615),IF($D2618&gt;=$E2618,(IF($D2615&lt;LataProjekcji,IF((SUM($K2616:Q2616)+12)&lt;$E2618,12,$E2618-SUM($K2616:Q2616)),0)),(IF($D2615&lt;LataProjekcji,IF((SUM($K2616:Q2616)+12)&lt;$D2618,12,$D2618-SUM($K2616:Q2616)),0)))),0),0)</f>
        <v>0</v>
      </c>
      <c r="S2616" s="537">
        <f ca="1">IF(AND($G2616,NOT(ISTEXT($G2615)),ISNUMBER(Poczatek),ISNUMBER(Koniec_Projekt)),IFERROR(IF($D2615=LataProjekcji,IF($F2615&gt;$E2618,$E2618,$F2615),IF($D2618&gt;=$E2618,(IF($D2615&lt;LataProjekcji,IF((SUM($K2616:R2616)+12)&lt;$E2618,12,$E2618-SUM($K2616:R2616)),0)),(IF($D2615&lt;LataProjekcji,IF((SUM($K2616:R2616)+12)&lt;$D2618,12,$D2618-SUM($K2616:R2616)),0)))),0),0)</f>
        <v>0</v>
      </c>
      <c r="T2616" s="537">
        <f ca="1">IF(AND($G2616,NOT(ISTEXT($G2615)),ISNUMBER(Poczatek),ISNUMBER(Koniec_Projekt)),IFERROR(IF($D2615=LataProjekcji,IF($F2615&gt;$E2618,$E2618,$F2615),IF($D2618&gt;=$E2618,(IF($D2615&lt;LataProjekcji,IF((SUM($K2616:S2616)+12)&lt;$E2618,12,$E2618-SUM($K2616:S2616)),0)),(IF($D2615&lt;LataProjekcji,IF((SUM($K2616:S2616)+12)&lt;$D2618,12,$D2618-SUM($K2616:S2616)),0)))),0),0)</f>
        <v>0</v>
      </c>
      <c r="U2616" s="537">
        <f ca="1">IF(AND($G2616,NOT(ISTEXT($G2615)),ISNUMBER(Poczatek),ISNUMBER(Koniec_Projekt)),IFERROR(IF($D2615=LataProjekcji,IF($F2615&gt;$E2618,$E2618,$F2615),IF($D2618&gt;=$E2618,(IF($D2615&lt;LataProjekcji,IF((SUM($K2616:T2616)+12)&lt;$E2618,12,$E2618-SUM($K2616:T2616)),0)),(IF($D2615&lt;LataProjekcji,IF((SUM($K2616:T2616)+12)&lt;$D2618,12,$D2618-SUM($K2616:T2616)),0)))),0),0)</f>
        <v>0</v>
      </c>
      <c r="V2616" s="537">
        <f ca="1">IF(AND($G2616,NOT(ISTEXT($G2615)),ISNUMBER(Poczatek),ISNUMBER(Koniec_Projekt)),IFERROR(IF($D2615=LataProjekcji,IF($F2615&gt;$E2618,$E2618,$F2615),IF($D2618&gt;=$E2618,(IF($D2615&lt;LataProjekcji,IF((SUM($K2616:U2616)+12)&lt;$E2618,12,$E2618-SUM($K2616:U2616)),0)),(IF($D2615&lt;LataProjekcji,IF((SUM($K2616:U2616)+12)&lt;$D2618,12,$D2618-SUM($K2616:U2616)),0)))),0),0)</f>
        <v>0</v>
      </c>
      <c r="W2616" s="537">
        <f ca="1">IF(AND($G2616,NOT(ISTEXT($G2615)),ISNUMBER(Poczatek),ISNUMBER(Koniec_Projekt)),IFERROR(IF($D2615=LataProjekcji,IF($F2615&gt;$E2618,$E2618,$F2615),IF($D2618&gt;=$E2618,(IF($D2615&lt;LataProjekcji,IF((SUM($K2616:V2616)+12)&lt;$E2618,12,$E2618-SUM($K2616:V2616)),0)),(IF($D2615&lt;LataProjekcji,IF((SUM($K2616:V2616)+12)&lt;$D2618,12,$D2618-SUM($K2616:V2616)),0)))),0),0)</f>
        <v>0</v>
      </c>
      <c r="X2616" s="537">
        <f ca="1">IF(AND($G2616,NOT(ISTEXT($G2615)),ISNUMBER(Poczatek),ISNUMBER(Koniec_Projekt)),IFERROR(IF($D2615=LataProjekcji,IF($F2615&gt;$E2618,$E2618,$F2615),IF($D2618&gt;=$E2618,(IF($D2615&lt;LataProjekcji,IF((SUM($K2616:W2616)+12)&lt;$E2618,12,$E2618-SUM($K2616:W2616)),0)),(IF($D2615&lt;LataProjekcji,IF((SUM($K2616:W2616)+12)&lt;$D2618,12,$D2618-SUM($K2616:W2616)),0)))),0),0)</f>
        <v>0</v>
      </c>
      <c r="Y2616" s="537">
        <f ca="1">IF(AND($G2616,NOT(ISTEXT($G2615)),ISNUMBER(Poczatek),ISNUMBER(Koniec_Projekt)),IFERROR(IF($D2615=LataProjekcji,IF($F2615&gt;$E2618,$E2618,$F2615),IF($D2618&gt;=$E2618,(IF($D2615&lt;LataProjekcji,IF((SUM($K2616:X2616)+12)&lt;$E2618,12,$E2618-SUM($K2616:X2616)),0)),(IF($D2615&lt;LataProjekcji,IF((SUM($K2616:X2616)+12)&lt;$D2618,12,$D2618-SUM($K2616:X2616)),0)))),0),0)</f>
        <v>0</v>
      </c>
      <c r="Z2616" s="537">
        <f ca="1">IF(AND($G2616,NOT(ISTEXT($G2615)),ISNUMBER(Poczatek),ISNUMBER(Koniec_Projekt)),IFERROR(IF($D2615=LataProjekcji,IF($F2615&gt;$E2618,$E2618,$F2615),IF($D2618&gt;=$E2618,(IF($D2615&lt;LataProjekcji,IF((SUM($K2616:Y2616)+12)&lt;$E2618,12,$E2618-SUM($K2616:Y2616)),0)),(IF($D2615&lt;LataProjekcji,IF((SUM($K2616:Y2616)+12)&lt;$D2618,12,$D2618-SUM($K2616:Y2616)),0)))),0),0)</f>
        <v>0</v>
      </c>
      <c r="AA2616" s="537">
        <f ca="1">IF(AND($G2616,NOT(ISTEXT($G2615)),ISNUMBER(Poczatek),ISNUMBER(Koniec_Projekt)),IFERROR(IF($D2615=LataProjekcji,IF($F2615&gt;$E2618,$E2618,$F2615),IF($D2618&gt;=$E2618,(IF($D2615&lt;LataProjekcji,IF((SUM($K2616:Z2616)+12)&lt;$E2618,12,$E2618-SUM($K2616:Z2616)),0)),(IF($D2615&lt;LataProjekcji,IF((SUM($K2616:Z2616)+12)&lt;$D2618,12,$D2618-SUM($K2616:Z2616)),0)))),0),0)</f>
        <v>0</v>
      </c>
      <c r="AB2616" s="537">
        <f ca="1">IF(AND($G2616,NOT(ISTEXT($G2615)),ISNUMBER(Poczatek),ISNUMBER(Koniec_Projekt)),IFERROR(IF($D2615=LataProjekcji,IF($F2615&gt;$E2618,$E2618,$F2615),IF($D2618&gt;=$E2618,(IF($D2615&lt;LataProjekcji,IF((SUM($K2616:AA2616)+12)&lt;$E2618,12,$E2618-SUM($K2616:AA2616)),0)),(IF($D2615&lt;LataProjekcji,IF((SUM($K2616:AA2616)+12)&lt;$D2618,12,$D2618-SUM($K2616:AA2616)),0)))),0),0)</f>
        <v>0</v>
      </c>
      <c r="AC2616" s="537">
        <f ca="1">IF(AND($G2616,NOT(ISTEXT($G2615)),ISNUMBER(Poczatek),ISNUMBER(Koniec_Projekt)),IFERROR(IF($D2615=LataProjekcji,IF($F2615&gt;$E2618,$E2618,$F2615),IF($D2618&gt;=$E2618,(IF($D2615&lt;LataProjekcji,IF((SUM($K2616:AB2616)+12)&lt;$E2618,12,$E2618-SUM($K2616:AB2616)),0)),(IF($D2615&lt;LataProjekcji,IF((SUM($K2616:AB2616)+12)&lt;$D2618,12,$D2618-SUM($K2616:AB2616)),0)))),0),0)</f>
        <v>0</v>
      </c>
      <c r="AD2616" s="537">
        <f ca="1">IF(AND($G2616,NOT(ISTEXT($G2615)),ISNUMBER(Poczatek),ISNUMBER(Koniec_Projekt)),IFERROR(IF($D2615=LataProjekcji,IF($F2615&gt;$E2618,$E2618,$F2615),IF($D2618&gt;=$E2618,(IF($D2615&lt;LataProjekcji,IF((SUM($K2616:AC2616)+12)&lt;$E2618,12,$E2618-SUM($K2616:AC2616)),0)),(IF($D2615&lt;LataProjekcji,IF((SUM($K2616:AC2616)+12)&lt;$D2618,12,$D2618-SUM($K2616:AC2616)),0)))),0),0)</f>
        <v>0</v>
      </c>
      <c r="AE2616" s="537">
        <f ca="1">IF(AND($G2616,NOT(ISTEXT($G2615)),ISNUMBER(Poczatek),ISNUMBER(Koniec_Projekt)),IFERROR(IF($D2615=LataProjekcji,IF($F2615&gt;$E2618,$E2618,$F2615),IF($D2618&gt;=$E2618,(IF($D2615&lt;LataProjekcji,IF((SUM($K2616:AD2616)+12)&lt;$E2618,12,$E2618-SUM($K2616:AD2616)),0)),(IF($D2615&lt;LataProjekcji,IF((SUM($K2616:AD2616)+12)&lt;$D2618,12,$D2618-SUM($K2616:AD2616)),0)))),0),0)</f>
        <v>0</v>
      </c>
    </row>
    <row r="2617" spans="2:31" hidden="1">
      <c r="B2617" s="526" t="s">
        <v>753</v>
      </c>
      <c r="D2617" s="454">
        <f ca="1">D1428</f>
        <v>0</v>
      </c>
      <c r="E2617" s="454">
        <f ca="1">IF(D2616&gt;10,ROUND(D2617/12,2),D2617)</f>
        <v>0</v>
      </c>
      <c r="F2617" s="524">
        <f>Koniec_Projekt</f>
        <v>0</v>
      </c>
      <c r="G2617" s="329">
        <f>Miesiac_Koniec_Projekt</f>
        <v>0</v>
      </c>
      <c r="H2617" s="538" t="b">
        <f ca="1">SUM(K2617:AE2617)=D2616</f>
        <v>1</v>
      </c>
      <c r="I2617" s="1" t="s">
        <v>713</v>
      </c>
      <c r="K2617" s="256">
        <f ca="1">IF(AND($G2616,NOT(ISTEXT($G2615)),ISNUMBER(Poczatek),ISNUMBER(Koniec_Projekt)),IFERROR(IF(LataProjekcji=$F2618,ROUND($D2616,0),ROUND(K2615*$E2617,0)),0),0)</f>
        <v>0</v>
      </c>
      <c r="L2617" s="5">
        <f ca="1">IF(AND($G2616,NOT(ISTEXT($G2615)),ISNUMBER(Poczatek),ISNUMBER(Koniec_Projekt)),IFERROR(IF(LataProjekcji=$F2618,ROUND($D2616-SUM(K2617:$K2617),0),ROUND(L2615*$E2617,0)),0),0)</f>
        <v>0</v>
      </c>
      <c r="M2617" s="5">
        <f ca="1">IF(AND($G2616,NOT(ISTEXT($G2615)),ISNUMBER(Poczatek),ISNUMBER(Koniec_Projekt)),IFERROR(IF(LataProjekcji=$F2618,ROUND($D2616-SUM($K2617:L2617),0),ROUND(M2615*$E2617,0)),0),0)</f>
        <v>0</v>
      </c>
      <c r="N2617" s="5">
        <f ca="1">IF(AND($G2616,NOT(ISTEXT($G2615)),ISNUMBER(Poczatek),ISNUMBER(Koniec_Projekt)),IFERROR(IF(LataProjekcji=$F2618,ROUND($D2616-SUM($K2617:M2617),0),ROUND(N2615*$E2617,0)),0),0)</f>
        <v>0</v>
      </c>
      <c r="O2617" s="5">
        <f ca="1">IF(AND($G2616,NOT(ISTEXT($G2615)),ISNUMBER(Poczatek),ISNUMBER(Koniec_Projekt)),IFERROR(IF(LataProjekcji=$F2618,ROUND($D2616-SUM($K2617:N2617),0),ROUND(O2615*$E2617,0)),0),0)</f>
        <v>0</v>
      </c>
      <c r="P2617" s="5">
        <f ca="1">IF(AND($G2616,NOT(ISTEXT($G2615)),ISNUMBER(Poczatek),ISNUMBER(Koniec_Projekt)),IFERROR(IF(LataProjekcji=$F2618,ROUND($D2616-SUM($K2617:O2617),0),ROUND(P2615*$E2617,0)),0),0)</f>
        <v>0</v>
      </c>
      <c r="Q2617" s="5">
        <f ca="1">IF(AND($G2616,NOT(ISTEXT($G2615)),ISNUMBER(Poczatek),ISNUMBER(Koniec_Projekt)),IFERROR(IF(LataProjekcji=$F2618,ROUND($D2616-SUM($K2617:P2617),0),ROUND(Q2615*$E2617,0)),0),0)</f>
        <v>0</v>
      </c>
      <c r="R2617" s="5">
        <f ca="1">IF(AND($G2616,NOT(ISTEXT($G2615)),ISNUMBER(Poczatek),ISNUMBER(Koniec_Projekt)),IFERROR(IF(LataProjekcji=$F2618,ROUND($D2616-SUM($K2617:Q2617),0),ROUND(R2615*$E2617,0)),0),0)</f>
        <v>0</v>
      </c>
      <c r="S2617" s="5">
        <f ca="1">IF(AND($G2616,NOT(ISTEXT($G2615)),ISNUMBER(Poczatek),ISNUMBER(Koniec_Projekt)),IFERROR(IF(LataProjekcji=$F2618,ROUND($D2616-SUM($K2617:R2617),0),ROUND(S2615*$E2617,0)),0),0)</f>
        <v>0</v>
      </c>
      <c r="T2617" s="5">
        <f ca="1">IF(AND($G2616,NOT(ISTEXT($G2615)),ISNUMBER(Poczatek),ISNUMBER(Koniec_Projekt)),IFERROR(IF(LataProjekcji=$F2618,ROUND($D2616-SUM($K2617:S2617),0),ROUND(T2615*$E2617,0)),0),0)</f>
        <v>0</v>
      </c>
      <c r="U2617" s="5">
        <f ca="1">IF(AND($G2616,NOT(ISTEXT($G2615)),ISNUMBER(Poczatek),ISNUMBER(Koniec_Projekt)),IFERROR(IF(LataProjekcji=$F2618,ROUND($D2616-SUM($K2617:T2617),0),ROUND(U2615*$E2617,0)),0),0)</f>
        <v>0</v>
      </c>
      <c r="V2617" s="5">
        <f ca="1">IF(AND($G2616,NOT(ISTEXT($G2615)),ISNUMBER(Poczatek),ISNUMBER(Koniec_Projekt)),IFERROR(IF(LataProjekcji=$F2618,ROUND($D2616-SUM($K2617:U2617),0),ROUND(V2615*$E2617,0)),0),0)</f>
        <v>0</v>
      </c>
      <c r="W2617" s="5">
        <f ca="1">IF(AND($G2616,NOT(ISTEXT($G2615)),ISNUMBER(Poczatek),ISNUMBER(Koniec_Projekt)),IFERROR(IF(LataProjekcji=$F2618,ROUND($D2616-SUM($K2617:V2617),0),ROUND(W2615*$E2617,0)),0),0)</f>
        <v>0</v>
      </c>
      <c r="X2617" s="5">
        <f ca="1">IF(AND($G2616,NOT(ISTEXT($G2615)),ISNUMBER(Poczatek),ISNUMBER(Koniec_Projekt)),IFERROR(IF(LataProjekcji=$F2618,ROUND($D2616-SUM($K2617:W2617),0),ROUND(X2615*$E2617,0)),0),0)</f>
        <v>0</v>
      </c>
      <c r="Y2617" s="5">
        <f ca="1">IF(AND($G2616,NOT(ISTEXT($G2615)),ISNUMBER(Poczatek),ISNUMBER(Koniec_Projekt)),IFERROR(IF(LataProjekcji=$F2618,ROUND($D2616-SUM($K2617:X2617),0),ROUND(Y2615*$E2617,0)),0),0)</f>
        <v>0</v>
      </c>
      <c r="Z2617" s="5">
        <f ca="1">IF(AND($G2616,NOT(ISTEXT($G2615)),ISNUMBER(Poczatek),ISNUMBER(Koniec_Projekt)),IFERROR(IF(LataProjekcji=$F2618,ROUND($D2616-SUM($K2617:Y2617),0),ROUND(Z2615*$E2617,0)),0),0)</f>
        <v>0</v>
      </c>
      <c r="AA2617" s="5">
        <f ca="1">IF(AND($G2616,NOT(ISTEXT($G2615)),ISNUMBER(Poczatek),ISNUMBER(Koniec_Projekt)),IFERROR(IF(LataProjekcji=$F2618,ROUND($D2616-SUM($K2617:Z2617),0),ROUND(AA2615*$E2617,0)),0),0)</f>
        <v>0</v>
      </c>
      <c r="AB2617" s="5">
        <f ca="1">IF(AND($G2616,NOT(ISTEXT($G2615)),ISNUMBER(Poczatek),ISNUMBER(Koniec_Projekt)),IFERROR(IF(LataProjekcji=$F2618,ROUND($D2616-SUM($K2617:AA2617),0),ROUND(AB2615*$E2617,0)),0),0)</f>
        <v>0</v>
      </c>
      <c r="AC2617" s="5">
        <f ca="1">IF(AND($G2616,NOT(ISTEXT($G2615)),ISNUMBER(Poczatek),ISNUMBER(Koniec_Projekt)),IFERROR(IF(LataProjekcji=$F2618,ROUND($D2616-SUM($K2617:AB2617),0),ROUND(AC2615*$E2617,0)),0),0)</f>
        <v>0</v>
      </c>
      <c r="AD2617" s="5">
        <f ca="1">IF(AND($G2616,NOT(ISTEXT($G2615)),ISNUMBER(Poczatek),ISNUMBER(Koniec_Projekt)),IFERROR(IF(LataProjekcji=$F2618,ROUND($D2616-SUM($K2617:AC2617),0),ROUND(AD2615*$E2617,0)),0),0)</f>
        <v>0</v>
      </c>
      <c r="AE2617" s="5">
        <f ca="1">IF(AND($G2616,NOT(ISTEXT($G2615)),ISNUMBER(Poczatek),ISNUMBER(Koniec_Projekt)),IFERROR(IF(LataProjekcji=$F2618,ROUND($D2616-SUM($K2617:AD2617),0),ROUND(AE2615*$E2617,0)),0),0)</f>
        <v>0</v>
      </c>
    </row>
    <row r="2618" spans="2:31" hidden="1">
      <c r="B2618" s="526" t="s">
        <v>751</v>
      </c>
      <c r="D2618" s="1">
        <f ca="1">IFERROR(ROUNDUP(D2616/E2617,0),0)</f>
        <v>0</v>
      </c>
      <c r="E2618" s="1">
        <f ca="1">IF(D2618=0,0,DATEDIF(DATE(D2615,E2615,1),DATE(F2617,G2617,1),"m"))</f>
        <v>0</v>
      </c>
      <c r="F2618" s="1" t="str">
        <f ca="1">IFERROR(YEAR(G2615),"brak daty")</f>
        <v>brak daty</v>
      </c>
      <c r="G2618" s="1" t="str">
        <f ca="1">IFERROR(MONTH(G2615),"brak daty")</f>
        <v>brak daty</v>
      </c>
      <c r="H2618" s="5"/>
      <c r="I2618" s="1" t="s">
        <v>425</v>
      </c>
      <c r="K2618" s="5">
        <f ca="1">IF(AND($G2616,NOT(ISTEXT($G2615)),ISNUMBER(Poczatek),ISNUMBER(Koniec_Projekt)),IFERROR(IF(LataProjekcji=$F2617,IF(AND($G2617=$G2618,$F2617=$F2618),ROUND($D2616-SUM($K2618),0),ROUND(K2616*$E2617,0)),IF(LataProjekcji&gt;$F2617,0,ROUND(K2616*$E2617,0))),0),0)</f>
        <v>0</v>
      </c>
      <c r="L2618" s="5">
        <f ca="1">IF(AND($G2616,NOT(ISTEXT($G2615)),ISNUMBER(Poczatek),ISNUMBER(Koniec_Projekt)),IFERROR(IF(LataProjekcji=$F2617,IF(AND($G2617=$G2618,$F2617=$F2618),ROUND($D2616-SUM($K2618:K2618),0),ROUND(L2616*$E2617,0)),IF(LataProjekcji&gt;$F2617,0,ROUND(L2616*$E2617,0))),0),0)</f>
        <v>0</v>
      </c>
      <c r="M2618" s="5">
        <f ca="1">IF(AND($G2616,NOT(ISTEXT($G2615)),ISNUMBER(Poczatek),ISNUMBER(Koniec_Projekt)),IFERROR(IF(LataProjekcji=$F2617,IF(AND($G2617=$G2618,$F2617=$F2618),ROUND($D2616-SUM($K2618:L2618),0),ROUND(M2616*$E2617,0)),IF(LataProjekcji&gt;$F2617,0,ROUND(M2616*$E2617,0))),0),0)</f>
        <v>0</v>
      </c>
      <c r="N2618" s="5">
        <f ca="1">IF(AND($G2616,NOT(ISTEXT($G2615)),ISNUMBER(Poczatek),ISNUMBER(Koniec_Projekt)),IFERROR(IF(LataProjekcji=$F2617,IF(AND($G2617=$G2618,$F2617=$F2618),ROUND($D2616-SUM($K2618:M2618),0),ROUND(N2616*$E2617,0)),IF(LataProjekcji&gt;$F2617,0,ROUND(N2616*$E2617,0))),0),0)</f>
        <v>0</v>
      </c>
      <c r="O2618" s="5">
        <f ca="1">IF(AND($G2616,NOT(ISTEXT($G2615)),ISNUMBER(Poczatek),ISNUMBER(Koniec_Projekt)),IFERROR(IF(LataProjekcji=$F2617,IF(AND($G2617=$G2618,$F2617=$F2618),ROUND($D2616-SUM($K2618:N2618),0),ROUND(O2616*$E2617,0)),IF(LataProjekcji&gt;$F2617,0,ROUND(O2616*$E2617,0))),0),0)</f>
        <v>0</v>
      </c>
      <c r="P2618" s="5">
        <f ca="1">IF(AND($G2616,NOT(ISTEXT($G2615)),ISNUMBER(Poczatek),ISNUMBER(Koniec_Projekt)),IFERROR(IF(LataProjekcji=$F2617,IF(AND($G2617=$G2618,$F2617=$F2618),ROUND($D2616-SUM($K2618:O2618),0),ROUND(P2616*$E2617,0)),IF(LataProjekcji&gt;$F2617,0,ROUND(P2616*$E2617,0))),0),0)</f>
        <v>0</v>
      </c>
      <c r="Q2618" s="5">
        <f ca="1">IF(AND($G2616,NOT(ISTEXT($G2615)),ISNUMBER(Poczatek),ISNUMBER(Koniec_Projekt)),IFERROR(IF(LataProjekcji=$F2617,IF(AND($G2617=$G2618,$F2617=$F2618),ROUND($D2616-SUM($K2618:P2618),0),ROUND(Q2616*$E2617,0)),IF(LataProjekcji&gt;$F2617,0,ROUND(Q2616*$E2617,0))),0),0)</f>
        <v>0</v>
      </c>
      <c r="R2618" s="5">
        <f ca="1">IF(AND($G2616,NOT(ISTEXT($G2615)),ISNUMBER(Poczatek),ISNUMBER(Koniec_Projekt)),IFERROR(IF(LataProjekcji=$F2617,IF(AND($G2617=$G2618,$F2617=$F2618),ROUND($D2616-SUM($K2618:Q2618),0),ROUND(R2616*$E2617,0)),IF(LataProjekcji&gt;$F2617,0,ROUND(R2616*$E2617,0))),0),0)</f>
        <v>0</v>
      </c>
      <c r="S2618" s="5">
        <f ca="1">IF(AND($G2616,NOT(ISTEXT($G2615)),ISNUMBER(Poczatek),ISNUMBER(Koniec_Projekt)),IFERROR(IF(LataProjekcji=$F2617,IF(AND($G2617=$G2618,$F2617=$F2618),ROUND($D2616-SUM($K2618:R2618),0),ROUND(S2616*$E2617,0)),IF(LataProjekcji&gt;$F2617,0,ROUND(S2616*$E2617,0))),0),0)</f>
        <v>0</v>
      </c>
      <c r="T2618" s="5">
        <f ca="1">IF(AND($G2616,NOT(ISTEXT($G2615)),ISNUMBER(Poczatek),ISNUMBER(Koniec_Projekt)),IFERROR(IF(LataProjekcji=$F2617,IF(AND($G2617=$G2618,$F2617=$F2618),ROUND($D2616-SUM($K2618:S2618),0),ROUND(T2616*$E2617,0)),IF(LataProjekcji&gt;$F2617,0,ROUND(T2616*$E2617,0))),0),0)</f>
        <v>0</v>
      </c>
      <c r="U2618" s="5">
        <f ca="1">IF(AND($G2616,NOT(ISTEXT($G2615)),ISNUMBER(Poczatek),ISNUMBER(Koniec_Projekt)),IFERROR(IF(LataProjekcji=$F2617,IF(AND($G2617=$G2618,$F2617=$F2618),ROUND($D2616-SUM($K2618:T2618),0),ROUND(U2616*$E2617,0)),IF(LataProjekcji&gt;$F2617,0,ROUND(U2616*$E2617,0))),0),0)</f>
        <v>0</v>
      </c>
      <c r="V2618" s="5">
        <f ca="1">IF(AND($G2616,NOT(ISTEXT($G2615)),ISNUMBER(Poczatek),ISNUMBER(Koniec_Projekt)),IFERROR(IF(LataProjekcji=$F2617,IF(AND($G2617=$G2618,$F2617=$F2618),ROUND($D2616-SUM($K2618:U2618),0),ROUND(V2616*$E2617,0)),IF(LataProjekcji&gt;$F2617,0,ROUND(V2616*$E2617,0))),0),0)</f>
        <v>0</v>
      </c>
      <c r="W2618" s="5">
        <f ca="1">IF(AND($G2616,NOT(ISTEXT($G2615)),ISNUMBER(Poczatek),ISNUMBER(Koniec_Projekt)),IFERROR(IF(LataProjekcji=$F2617,IF(AND($G2617=$G2618,$F2617=$F2618),ROUND($D2616-SUM($K2618:V2618),0),ROUND(W2616*$E2617,0)),IF(LataProjekcji&gt;$F2617,0,ROUND(W2616*$E2617,0))),0),0)</f>
        <v>0</v>
      </c>
      <c r="X2618" s="5">
        <f ca="1">IF(AND($G2616,NOT(ISTEXT($G2615)),ISNUMBER(Poczatek),ISNUMBER(Koniec_Projekt)),IFERROR(IF(LataProjekcji=$F2617,IF(AND($G2617=$G2618,$F2617=$F2618),ROUND($D2616-SUM($K2618:W2618),0),ROUND(X2616*$E2617,0)),IF(LataProjekcji&gt;$F2617,0,ROUND(X2616*$E2617,0))),0),0)</f>
        <v>0</v>
      </c>
      <c r="Y2618" s="5">
        <f ca="1">IF(AND($G2616,NOT(ISTEXT($G2615)),ISNUMBER(Poczatek),ISNUMBER(Koniec_Projekt)),IFERROR(IF(LataProjekcji=$F2617,IF(AND($G2617=$G2618,$F2617=$F2618),ROUND($D2616-SUM($K2618:X2618),0),ROUND(Y2616*$E2617,0)),IF(LataProjekcji&gt;$F2617,0,ROUND(Y2616*$E2617,0))),0),0)</f>
        <v>0</v>
      </c>
      <c r="Z2618" s="5">
        <f ca="1">IF(AND($G2616,NOT(ISTEXT($G2615)),ISNUMBER(Poczatek),ISNUMBER(Koniec_Projekt)),IFERROR(IF(LataProjekcji=$F2617,IF(AND($G2617=$G2618,$F2617=$F2618),ROUND($D2616-SUM($K2618:Y2618),0),ROUND(Z2616*$E2617,0)),IF(LataProjekcji&gt;$F2617,0,ROUND(Z2616*$E2617,0))),0),0)</f>
        <v>0</v>
      </c>
      <c r="AA2618" s="5">
        <f ca="1">IF(AND($G2616,NOT(ISTEXT($G2615)),ISNUMBER(Poczatek),ISNUMBER(Koniec_Projekt)),IFERROR(IF(LataProjekcji=$F2617,IF(AND($G2617=$G2618,$F2617=$F2618),ROUND($D2616-SUM($K2618:Z2618),0),ROUND(AA2616*$E2617,0)),IF(LataProjekcji&gt;$F2617,0,ROUND(AA2616*$E2617,0))),0),0)</f>
        <v>0</v>
      </c>
      <c r="AB2618" s="5">
        <f ca="1">IF(AND($G2616,NOT(ISTEXT($G2615)),ISNUMBER(Poczatek),ISNUMBER(Koniec_Projekt)),IFERROR(IF(LataProjekcji=$F2617,IF(AND($G2617=$G2618,$F2617=$F2618),ROUND($D2616-SUM($K2618:AA2618),0),ROUND(AB2616*$E2617,0)),IF(LataProjekcji&gt;$F2617,0,ROUND(AB2616*$E2617,0))),0),0)</f>
        <v>0</v>
      </c>
      <c r="AC2618" s="5">
        <f ca="1">IF(AND($G2616,NOT(ISTEXT($G2615)),ISNUMBER(Poczatek),ISNUMBER(Koniec_Projekt)),IFERROR(IF(LataProjekcji=$F2617,IF(AND($G2617=$G2618,$F2617=$F2618),ROUND($D2616-SUM($K2618:AB2618),0),ROUND(AC2616*$E2617,0)),IF(LataProjekcji&gt;$F2617,0,ROUND(AC2616*$E2617,0))),0),0)</f>
        <v>0</v>
      </c>
      <c r="AD2618" s="5">
        <f ca="1">IF(AND($G2616,NOT(ISTEXT($G2615)),ISNUMBER(Poczatek),ISNUMBER(Koniec_Projekt)),IFERROR(IF(LataProjekcji=$F2617,IF(AND($G2617=$G2618,$F2617=$F2618),ROUND($D2616-SUM($K2618:AC2618),0),ROUND(AD2616*$E2617,0)),IF(LataProjekcji&gt;$F2617,0,ROUND(AD2616*$E2617,0))),0),0)</f>
        <v>0</v>
      </c>
      <c r="AE2618" s="5">
        <f ca="1">IF(AND($G2616,NOT(ISTEXT($G2615)),ISNUMBER(Poczatek),ISNUMBER(Koniec_Projekt)),IFERROR(IF(LataProjekcji=$F2617,IF(AND($G2617=$G2618,$F2617=$F2618),ROUND($D2616-SUM($K2618:AD2618),0),ROUND(AE2616*$E2617,0)),IF(LataProjekcji&gt;$F2617,0,ROUND(AE2616*$E2617,0))),0),0)</f>
        <v>0</v>
      </c>
    </row>
    <row r="2619" spans="2:31" ht="12.5" hidden="1" thickBot="1">
      <c r="B2619" s="527" t="s">
        <v>865</v>
      </c>
      <c r="C2619" s="528"/>
      <c r="D2619" s="529">
        <f ca="1">IF(D2616&gt;10,ROUND((D2618-1)*E2617,0),E2617)</f>
        <v>0</v>
      </c>
      <c r="E2619" s="529">
        <f ca="1">D2616-D2619</f>
        <v>0</v>
      </c>
      <c r="F2619" s="528"/>
      <c r="G2619" s="669">
        <f ca="1">OFFSET($C$269,$D2614,0)</f>
        <v>0</v>
      </c>
      <c r="H2619" s="528"/>
      <c r="I2619" s="528"/>
      <c r="J2619" s="528"/>
      <c r="K2619" s="528"/>
      <c r="L2619" s="528"/>
      <c r="M2619" s="528"/>
      <c r="N2619" s="528"/>
      <c r="O2619" s="528"/>
      <c r="P2619" s="528"/>
      <c r="Q2619" s="528"/>
      <c r="R2619" s="528"/>
      <c r="S2619" s="528"/>
      <c r="T2619" s="528"/>
      <c r="U2619" s="528"/>
      <c r="V2619" s="528"/>
      <c r="W2619" s="528"/>
      <c r="X2619" s="528"/>
      <c r="Y2619" s="528"/>
      <c r="Z2619" s="528"/>
      <c r="AA2619" s="528"/>
      <c r="AB2619" s="528"/>
      <c r="AC2619" s="528"/>
      <c r="AD2619" s="528"/>
      <c r="AE2619" s="528"/>
    </row>
    <row r="2620" spans="2:31" ht="12.5" hidden="1" thickTop="1">
      <c r="C2620" s="251"/>
      <c r="D2620" s="454"/>
      <c r="E2620" s="454"/>
      <c r="F2620" s="454"/>
      <c r="G2620" s="454"/>
    </row>
    <row r="2621" spans="2:31" ht="12.5" hidden="1" thickBot="1">
      <c r="B2621" s="530" t="str">
        <f ca="1">"nazwa ST: "&amp;B1432</f>
        <v>nazwa ST: 0</v>
      </c>
      <c r="C2621" s="530"/>
      <c r="D2621" s="531">
        <f>D1432</f>
        <v>14</v>
      </c>
      <c r="E2621" s="530"/>
      <c r="F2621" s="530"/>
      <c r="G2621" s="530"/>
      <c r="H2621" s="530"/>
      <c r="I2621" s="530"/>
      <c r="J2621" s="530"/>
      <c r="K2621" s="539" t="str">
        <f t="shared" ref="K2621:AE2621" si="3172">LataProjekcji</f>
        <v>Uzupełnij dane</v>
      </c>
      <c r="L2621" s="539" t="str">
        <f t="shared" si="3172"/>
        <v/>
      </c>
      <c r="M2621" s="539" t="str">
        <f t="shared" si="3172"/>
        <v/>
      </c>
      <c r="N2621" s="539" t="str">
        <f t="shared" si="3172"/>
        <v/>
      </c>
      <c r="O2621" s="539" t="str">
        <f t="shared" si="3172"/>
        <v/>
      </c>
      <c r="P2621" s="539" t="str">
        <f t="shared" si="3172"/>
        <v/>
      </c>
      <c r="Q2621" s="539" t="str">
        <f t="shared" si="3172"/>
        <v/>
      </c>
      <c r="R2621" s="539" t="str">
        <f t="shared" si="3172"/>
        <v/>
      </c>
      <c r="S2621" s="539" t="str">
        <f t="shared" si="3172"/>
        <v/>
      </c>
      <c r="T2621" s="539" t="str">
        <f t="shared" si="3172"/>
        <v/>
      </c>
      <c r="U2621" s="539" t="str">
        <f t="shared" si="3172"/>
        <v/>
      </c>
      <c r="V2621" s="539" t="str">
        <f t="shared" si="3172"/>
        <v/>
      </c>
      <c r="W2621" s="539" t="str">
        <f t="shared" si="3172"/>
        <v/>
      </c>
      <c r="X2621" s="539" t="str">
        <f t="shared" si="3172"/>
        <v/>
      </c>
      <c r="Y2621" s="539" t="str">
        <f t="shared" si="3172"/>
        <v/>
      </c>
      <c r="Z2621" s="539" t="str">
        <f t="shared" si="3172"/>
        <v/>
      </c>
      <c r="AA2621" s="539" t="str">
        <f t="shared" si="3172"/>
        <v/>
      </c>
      <c r="AB2621" s="539" t="str">
        <f t="shared" si="3172"/>
        <v/>
      </c>
      <c r="AC2621" s="539" t="str">
        <f t="shared" si="3172"/>
        <v/>
      </c>
      <c r="AD2621" s="539" t="str">
        <f t="shared" si="3172"/>
        <v/>
      </c>
      <c r="AE2621" s="539" t="str">
        <f t="shared" si="3172"/>
        <v/>
      </c>
    </row>
    <row r="2622" spans="2:31" hidden="1">
      <c r="B2622" s="526" t="s">
        <v>752</v>
      </c>
      <c r="D2622" s="1">
        <f ca="1">D1433</f>
        <v>1900</v>
      </c>
      <c r="E2622" s="1">
        <f ca="1">E1433</f>
        <v>1</v>
      </c>
      <c r="F2622" s="1">
        <f ca="1">IF(D2623&gt;10,F1433,1)</f>
        <v>1</v>
      </c>
      <c r="G2622" s="525" t="str">
        <f ca="1">IF(ISBLANK(OFFSET($E$269,$D2621,0)),"brak daty",IF(D2623&gt;10,EDATE(OFFSET($E$269,$D2621,0),D2625),DATE(D2622,E2622,1)))</f>
        <v>brak daty</v>
      </c>
      <c r="H2622" s="538" t="b">
        <f ca="1">SUM(K2622:AE2622)=D2625</f>
        <v>1</v>
      </c>
      <c r="I2622" s="1" t="s">
        <v>749</v>
      </c>
      <c r="K2622" s="5">
        <f ca="1">IF(AND($G2623,NOT(ISTEXT($G2622)),ISNUMBER(Poczatek),ISNUMBER(Koniec_Projekt)),IFERROR(IF($D2622=LataProjekcji,$F2622,IF($D2622&lt;LataProjekcji,IF((SUM(K2622)+12)&lt;$D2625,12,$D2625-SUM(K2622)),0)),0),0)</f>
        <v>0</v>
      </c>
      <c r="L2622" s="5">
        <f ca="1">IF(AND($G2623,NOT(ISTEXT($G2622)),ISNUMBER(Poczatek),ISNUMBER(Koniec_Projekt)),IFERROR(IF($D2622=LataProjekcji,$F2622,IF($D2622&lt;LataProjekcji,IF((SUM($K2622:K2622)+12)&lt;$D2625,12,$D2625-SUM($K2622:K2622)),0)),0),0)</f>
        <v>0</v>
      </c>
      <c r="M2622" s="5">
        <f ca="1">IF(AND($G2623,NOT(ISTEXT($G2622)),ISNUMBER(Poczatek),ISNUMBER(Koniec_Projekt)),IFERROR(IF($D2622=LataProjekcji,$F2622,IF($D2622&lt;LataProjekcji,IF((SUM($K2622:L2622)+12)&lt;$D2625,12,$D2625-SUM($K2622:L2622)),0)),0),0)</f>
        <v>0</v>
      </c>
      <c r="N2622" s="5">
        <f ca="1">IF(AND($G2623,NOT(ISTEXT($G2622)),ISNUMBER(Poczatek),ISNUMBER(Koniec_Projekt)),IFERROR(IF($D2622=LataProjekcji,$F2622,IF($D2622&lt;LataProjekcji,IF((SUM($K2622:M2622)+12)&lt;$D2625,12,$D2625-SUM($K2622:M2622)),0)),0),0)</f>
        <v>0</v>
      </c>
      <c r="O2622" s="5">
        <f ca="1">IF(AND($G2623,NOT(ISTEXT($G2622)),ISNUMBER(Poczatek),ISNUMBER(Koniec_Projekt)),IFERROR(IF($D2622=LataProjekcji,$F2622,IF($D2622&lt;LataProjekcji,IF((SUM($K2622:N2622)+12)&lt;$D2625,12,$D2625-SUM($K2622:N2622)),0)),0),0)</f>
        <v>0</v>
      </c>
      <c r="P2622" s="5">
        <f ca="1">IF(AND($G2623,NOT(ISTEXT($G2622)),ISNUMBER(Poczatek),ISNUMBER(Koniec_Projekt)),IFERROR(IF($D2622=LataProjekcji,$F2622,IF($D2622&lt;LataProjekcji,IF((SUM($K2622:O2622)+12)&lt;$D2625,12,$D2625-SUM($K2622:O2622)),0)),0),0)</f>
        <v>0</v>
      </c>
      <c r="Q2622" s="5">
        <f ca="1">IF(AND($G2623,NOT(ISTEXT($G2622)),ISNUMBER(Poczatek),ISNUMBER(Koniec_Projekt)),IFERROR(IF($D2622=LataProjekcji,$F2622,IF($D2622&lt;LataProjekcji,IF((SUM($K2622:P2622)+12)&lt;$D2625,12,$D2625-SUM($K2622:P2622)),0)),0),0)</f>
        <v>0</v>
      </c>
      <c r="R2622" s="5">
        <f ca="1">IF(AND($G2623,NOT(ISTEXT($G2622)),ISNUMBER(Poczatek),ISNUMBER(Koniec_Projekt)),IFERROR(IF($D2622=LataProjekcji,$F2622,IF($D2622&lt;LataProjekcji,IF((SUM($K2622:Q2622)+12)&lt;$D2625,12,$D2625-SUM($K2622:Q2622)),0)),0),0)</f>
        <v>0</v>
      </c>
      <c r="S2622" s="5">
        <f ca="1">IF(AND($G2623,NOT(ISTEXT($G2622)),ISNUMBER(Poczatek),ISNUMBER(Koniec_Projekt)),IFERROR(IF($D2622=LataProjekcji,$F2622,IF($D2622&lt;LataProjekcji,IF((SUM($K2622:R2622)+12)&lt;$D2625,12,$D2625-SUM($K2622:R2622)),0)),0),0)</f>
        <v>0</v>
      </c>
      <c r="T2622" s="5">
        <f ca="1">IF(AND($G2623,NOT(ISTEXT($G2622)),ISNUMBER(Poczatek),ISNUMBER(Koniec_Projekt)),IFERROR(IF($D2622=LataProjekcji,$F2622,IF($D2622&lt;LataProjekcji,IF((SUM($K2622:S2622)+12)&lt;$D2625,12,$D2625-SUM($K2622:S2622)),0)),0),0)</f>
        <v>0</v>
      </c>
      <c r="U2622" s="5">
        <f ca="1">IF(AND($G2623,NOT(ISTEXT($G2622)),ISNUMBER(Poczatek),ISNUMBER(Koniec_Projekt)),IFERROR(IF($D2622=LataProjekcji,$F2622,IF($D2622&lt;LataProjekcji,IF((SUM($K2622:T2622)+12)&lt;$D2625,12,$D2625-SUM($K2622:T2622)),0)),0),0)</f>
        <v>0</v>
      </c>
      <c r="V2622" s="5">
        <f ca="1">IF(AND($G2623,NOT(ISTEXT($G2622)),ISNUMBER(Poczatek),ISNUMBER(Koniec_Projekt)),IFERROR(IF($D2622=LataProjekcji,$F2622,IF($D2622&lt;LataProjekcji,IF((SUM($K2622:U2622)+12)&lt;$D2625,12,$D2625-SUM($K2622:U2622)),0)),0),0)</f>
        <v>0</v>
      </c>
      <c r="W2622" s="5">
        <f ca="1">IF(AND($G2623,NOT(ISTEXT($G2622)),ISNUMBER(Poczatek),ISNUMBER(Koniec_Projekt)),IFERROR(IF($D2622=LataProjekcji,$F2622,IF($D2622&lt;LataProjekcji,IF((SUM($K2622:V2622)+12)&lt;$D2625,12,$D2625-SUM($K2622:V2622)),0)),0),0)</f>
        <v>0</v>
      </c>
      <c r="X2622" s="5">
        <f ca="1">IF(AND($G2623,NOT(ISTEXT($G2622)),ISNUMBER(Poczatek),ISNUMBER(Koniec_Projekt)),IFERROR(IF($D2622=LataProjekcji,$F2622,IF($D2622&lt;LataProjekcji,IF((SUM($K2622:W2622)+12)&lt;$D2625,12,$D2625-SUM($K2622:W2622)),0)),0),0)</f>
        <v>0</v>
      </c>
      <c r="Y2622" s="5">
        <f ca="1">IF(AND($G2623,NOT(ISTEXT($G2622)),ISNUMBER(Poczatek),ISNUMBER(Koniec_Projekt)),IFERROR(IF($D2622=LataProjekcji,$F2622,IF($D2622&lt;LataProjekcji,IF((SUM($K2622:X2622)+12)&lt;$D2625,12,$D2625-SUM($K2622:X2622)),0)),0),0)</f>
        <v>0</v>
      </c>
      <c r="Z2622" s="5">
        <f ca="1">IF(AND($G2623,NOT(ISTEXT($G2622)),ISNUMBER(Poczatek),ISNUMBER(Koniec_Projekt)),IFERROR(IF($D2622=LataProjekcji,$F2622,IF($D2622&lt;LataProjekcji,IF((SUM($K2622:Y2622)+12)&lt;$D2625,12,$D2625-SUM($K2622:Y2622)),0)),0),0)</f>
        <v>0</v>
      </c>
      <c r="AA2622" s="5">
        <f ca="1">IF(AND($G2623,NOT(ISTEXT($G2622)),ISNUMBER(Poczatek),ISNUMBER(Koniec_Projekt)),IFERROR(IF($D2622=LataProjekcji,$F2622,IF($D2622&lt;LataProjekcji,IF((SUM($K2622:Z2622)+12)&lt;$D2625,12,$D2625-SUM($K2622:Z2622)),0)),0),0)</f>
        <v>0</v>
      </c>
      <c r="AB2622" s="5">
        <f ca="1">IF(AND($G2623,NOT(ISTEXT($G2622)),ISNUMBER(Poczatek),ISNUMBER(Koniec_Projekt)),IFERROR(IF($D2622=LataProjekcji,$F2622,IF($D2622&lt;LataProjekcji,IF((SUM($K2622:AA2622)+12)&lt;$D2625,12,$D2625-SUM($K2622:AA2622)),0)),0),0)</f>
        <v>0</v>
      </c>
      <c r="AC2622" s="5">
        <f ca="1">IF(AND($G2623,NOT(ISTEXT($G2622)),ISNUMBER(Poczatek),ISNUMBER(Koniec_Projekt)),IFERROR(IF($D2622=LataProjekcji,$F2622,IF($D2622&lt;LataProjekcji,IF((SUM($K2622:AB2622)+12)&lt;$D2625,12,$D2625-SUM($K2622:AB2622)),0)),0),0)</f>
        <v>0</v>
      </c>
      <c r="AD2622" s="5">
        <f ca="1">IF(AND($G2623,NOT(ISTEXT($G2622)),ISNUMBER(Poczatek),ISNUMBER(Koniec_Projekt)),IFERROR(IF($D2622=LataProjekcji,$F2622,IF($D2622&lt;LataProjekcji,IF((SUM($K2622:AC2622)+12)&lt;$D2625,12,$D2625-SUM($K2622:AC2622)),0)),0),0)</f>
        <v>0</v>
      </c>
      <c r="AE2622" s="5">
        <f ca="1">IF(AND($G2623,NOT(ISTEXT($G2622)),ISNUMBER(Poczatek),ISNUMBER(Koniec_Projekt)),IFERROR(IF($D2622=LataProjekcji,$F2622,IF($D2622&lt;LataProjekcji,IF((SUM($K2622:AD2622)+12)&lt;$D2625,12,$D2625-SUM($K2622:AD2622)),0)),0),0)</f>
        <v>0</v>
      </c>
    </row>
    <row r="2623" spans="2:31" hidden="1">
      <c r="B2623" s="526" t="s">
        <v>754</v>
      </c>
      <c r="D2623" s="5">
        <f ca="1">D1434</f>
        <v>0</v>
      </c>
      <c r="E2623" s="454">
        <f ca="1">E1434</f>
        <v>0</v>
      </c>
      <c r="F2623" s="454">
        <f ca="1">F1434</f>
        <v>0</v>
      </c>
      <c r="G2623" s="258" t="b">
        <f ca="1">NOT(ISBLANK(OFFSET($C$269,$D2621,0)))</f>
        <v>0</v>
      </c>
      <c r="H2623" s="538" t="b">
        <f ca="1">SUM(K2623:AE2623)=E2625</f>
        <v>1</v>
      </c>
      <c r="I2623" s="1" t="s">
        <v>750</v>
      </c>
      <c r="K2623" s="537">
        <f ca="1">IF(AND($G2623,NOT(ISTEXT($G2622)),ISNUMBER(Poczatek),ISNUMBER(Koniec_Projekt)),IFERROR(IF($D2622=LataProjekcji,IF($F2622&gt;$E2625,$E2625,$F2622),IF($D2625&gt;=$E2625,(IF($D2622&lt;LataProjekcji,IF((SUM(J2623:$K2623)+12)&lt;$E2625,12,$E2625-SUM(J2623:$K2623)),0)),(IF($D2622&lt;LataProjekcji,IF((SUM(J2623:$K2623)+12)&lt;$D2625,12,$D2625-SUM(J2623:$K2623)),0)))),0),0)</f>
        <v>0</v>
      </c>
      <c r="L2623" s="537">
        <f ca="1">IF(AND($G2623,NOT(ISTEXT($G2622)),ISNUMBER(Poczatek),ISNUMBER(Koniec_Projekt)),IFERROR(IF($D2622=LataProjekcji,IF($F2622&gt;$E2625,$E2625,$F2622),IF($D2625&gt;=$E2625,(IF($D2622&lt;LataProjekcji,IF((SUM($K2623:K2623)+12)&lt;$E2625,12,$E2625-SUM($K2623:K2623)),0)),(IF($D2622&lt;LataProjekcji,IF((SUM($K2623:K2623)+12)&lt;$D2625,12,$D2625-SUM($K2623:K2623)),0)))),0),0)</f>
        <v>0</v>
      </c>
      <c r="M2623" s="537">
        <f ca="1">IF(AND($G2623,NOT(ISTEXT($G2622)),ISNUMBER(Poczatek),ISNUMBER(Koniec_Projekt)),IFERROR(IF($D2622=LataProjekcji,IF($F2622&gt;$E2625,$E2625,$F2622),IF($D2625&gt;=$E2625,(IF($D2622&lt;LataProjekcji,IF((SUM($K2623:L2623)+12)&lt;$E2625,12,$E2625-SUM($K2623:L2623)),0)),(IF($D2622&lt;LataProjekcji,IF((SUM($K2623:L2623)+12)&lt;$D2625,12,$D2625-SUM($K2623:L2623)),0)))),0),0)</f>
        <v>0</v>
      </c>
      <c r="N2623" s="537">
        <f ca="1">IF(AND($G2623,NOT(ISTEXT($G2622)),ISNUMBER(Poczatek),ISNUMBER(Koniec_Projekt)),IFERROR(IF($D2622=LataProjekcji,IF($F2622&gt;$E2625,$E2625,$F2622),IF($D2625&gt;=$E2625,(IF($D2622&lt;LataProjekcji,IF((SUM($K2623:M2623)+12)&lt;$E2625,12,$E2625-SUM($K2623:M2623)),0)),(IF($D2622&lt;LataProjekcji,IF((SUM($K2623:M2623)+12)&lt;$D2625,12,$D2625-SUM($K2623:M2623)),0)))),0),0)</f>
        <v>0</v>
      </c>
      <c r="O2623" s="537">
        <f ca="1">IF(AND($G2623,NOT(ISTEXT($G2622)),ISNUMBER(Poczatek),ISNUMBER(Koniec_Projekt)),IFERROR(IF($D2622=LataProjekcji,IF($F2622&gt;$E2625,$E2625,$F2622),IF($D2625&gt;=$E2625,(IF($D2622&lt;LataProjekcji,IF((SUM($K2623:N2623)+12)&lt;$E2625,12,$E2625-SUM($K2623:N2623)),0)),(IF($D2622&lt;LataProjekcji,IF((SUM($K2623:N2623)+12)&lt;$D2625,12,$D2625-SUM($K2623:N2623)),0)))),0),0)</f>
        <v>0</v>
      </c>
      <c r="P2623" s="537">
        <f ca="1">IF(AND($G2623,NOT(ISTEXT($G2622)),ISNUMBER(Poczatek),ISNUMBER(Koniec_Projekt)),IFERROR(IF($D2622=LataProjekcji,IF($F2622&gt;$E2625,$E2625,$F2622),IF($D2625&gt;=$E2625,(IF($D2622&lt;LataProjekcji,IF((SUM($K2623:O2623)+12)&lt;$E2625,12,$E2625-SUM($K2623:O2623)),0)),(IF($D2622&lt;LataProjekcji,IF((SUM($K2623:O2623)+12)&lt;$D2625,12,$D2625-SUM($K2623:O2623)),0)))),0),0)</f>
        <v>0</v>
      </c>
      <c r="Q2623" s="537">
        <f ca="1">IF(AND($G2623,NOT(ISTEXT($G2622)),ISNUMBER(Poczatek),ISNUMBER(Koniec_Projekt)),IFERROR(IF($D2622=LataProjekcji,IF($F2622&gt;$E2625,$E2625,$F2622),IF($D2625&gt;=$E2625,(IF($D2622&lt;LataProjekcji,IF((SUM($K2623:P2623)+12)&lt;$E2625,12,$E2625-SUM($K2623:P2623)),0)),(IF($D2622&lt;LataProjekcji,IF((SUM($K2623:P2623)+12)&lt;$D2625,12,$D2625-SUM($K2623:P2623)),0)))),0),0)</f>
        <v>0</v>
      </c>
      <c r="R2623" s="537">
        <f ca="1">IF(AND($G2623,NOT(ISTEXT($G2622)),ISNUMBER(Poczatek),ISNUMBER(Koniec_Projekt)),IFERROR(IF($D2622=LataProjekcji,IF($F2622&gt;$E2625,$E2625,$F2622),IF($D2625&gt;=$E2625,(IF($D2622&lt;LataProjekcji,IF((SUM($K2623:Q2623)+12)&lt;$E2625,12,$E2625-SUM($K2623:Q2623)),0)),(IF($D2622&lt;LataProjekcji,IF((SUM($K2623:Q2623)+12)&lt;$D2625,12,$D2625-SUM($K2623:Q2623)),0)))),0),0)</f>
        <v>0</v>
      </c>
      <c r="S2623" s="537">
        <f ca="1">IF(AND($G2623,NOT(ISTEXT($G2622)),ISNUMBER(Poczatek),ISNUMBER(Koniec_Projekt)),IFERROR(IF($D2622=LataProjekcji,IF($F2622&gt;$E2625,$E2625,$F2622),IF($D2625&gt;=$E2625,(IF($D2622&lt;LataProjekcji,IF((SUM($K2623:R2623)+12)&lt;$E2625,12,$E2625-SUM($K2623:R2623)),0)),(IF($D2622&lt;LataProjekcji,IF((SUM($K2623:R2623)+12)&lt;$D2625,12,$D2625-SUM($K2623:R2623)),0)))),0),0)</f>
        <v>0</v>
      </c>
      <c r="T2623" s="537">
        <f ca="1">IF(AND($G2623,NOT(ISTEXT($G2622)),ISNUMBER(Poczatek),ISNUMBER(Koniec_Projekt)),IFERROR(IF($D2622=LataProjekcji,IF($F2622&gt;$E2625,$E2625,$F2622),IF($D2625&gt;=$E2625,(IF($D2622&lt;LataProjekcji,IF((SUM($K2623:S2623)+12)&lt;$E2625,12,$E2625-SUM($K2623:S2623)),0)),(IF($D2622&lt;LataProjekcji,IF((SUM($K2623:S2623)+12)&lt;$D2625,12,$D2625-SUM($K2623:S2623)),0)))),0),0)</f>
        <v>0</v>
      </c>
      <c r="U2623" s="537">
        <f ca="1">IF(AND($G2623,NOT(ISTEXT($G2622)),ISNUMBER(Poczatek),ISNUMBER(Koniec_Projekt)),IFERROR(IF($D2622=LataProjekcji,IF($F2622&gt;$E2625,$E2625,$F2622),IF($D2625&gt;=$E2625,(IF($D2622&lt;LataProjekcji,IF((SUM($K2623:T2623)+12)&lt;$E2625,12,$E2625-SUM($K2623:T2623)),0)),(IF($D2622&lt;LataProjekcji,IF((SUM($K2623:T2623)+12)&lt;$D2625,12,$D2625-SUM($K2623:T2623)),0)))),0),0)</f>
        <v>0</v>
      </c>
      <c r="V2623" s="537">
        <f ca="1">IF(AND($G2623,NOT(ISTEXT($G2622)),ISNUMBER(Poczatek),ISNUMBER(Koniec_Projekt)),IFERROR(IF($D2622=LataProjekcji,IF($F2622&gt;$E2625,$E2625,$F2622),IF($D2625&gt;=$E2625,(IF($D2622&lt;LataProjekcji,IF((SUM($K2623:U2623)+12)&lt;$E2625,12,$E2625-SUM($K2623:U2623)),0)),(IF($D2622&lt;LataProjekcji,IF((SUM($K2623:U2623)+12)&lt;$D2625,12,$D2625-SUM($K2623:U2623)),0)))),0),0)</f>
        <v>0</v>
      </c>
      <c r="W2623" s="537">
        <f ca="1">IF(AND($G2623,NOT(ISTEXT($G2622)),ISNUMBER(Poczatek),ISNUMBER(Koniec_Projekt)),IFERROR(IF($D2622=LataProjekcji,IF($F2622&gt;$E2625,$E2625,$F2622),IF($D2625&gt;=$E2625,(IF($D2622&lt;LataProjekcji,IF((SUM($K2623:V2623)+12)&lt;$E2625,12,$E2625-SUM($K2623:V2623)),0)),(IF($D2622&lt;LataProjekcji,IF((SUM($K2623:V2623)+12)&lt;$D2625,12,$D2625-SUM($K2623:V2623)),0)))),0),0)</f>
        <v>0</v>
      </c>
      <c r="X2623" s="537">
        <f ca="1">IF(AND($G2623,NOT(ISTEXT($G2622)),ISNUMBER(Poczatek),ISNUMBER(Koniec_Projekt)),IFERROR(IF($D2622=LataProjekcji,IF($F2622&gt;$E2625,$E2625,$F2622),IF($D2625&gt;=$E2625,(IF($D2622&lt;LataProjekcji,IF((SUM($K2623:W2623)+12)&lt;$E2625,12,$E2625-SUM($K2623:W2623)),0)),(IF($D2622&lt;LataProjekcji,IF((SUM($K2623:W2623)+12)&lt;$D2625,12,$D2625-SUM($K2623:W2623)),0)))),0),0)</f>
        <v>0</v>
      </c>
      <c r="Y2623" s="537">
        <f ca="1">IF(AND($G2623,NOT(ISTEXT($G2622)),ISNUMBER(Poczatek),ISNUMBER(Koniec_Projekt)),IFERROR(IF($D2622=LataProjekcji,IF($F2622&gt;$E2625,$E2625,$F2622),IF($D2625&gt;=$E2625,(IF($D2622&lt;LataProjekcji,IF((SUM($K2623:X2623)+12)&lt;$E2625,12,$E2625-SUM($K2623:X2623)),0)),(IF($D2622&lt;LataProjekcji,IF((SUM($K2623:X2623)+12)&lt;$D2625,12,$D2625-SUM($K2623:X2623)),0)))),0),0)</f>
        <v>0</v>
      </c>
      <c r="Z2623" s="537">
        <f ca="1">IF(AND($G2623,NOT(ISTEXT($G2622)),ISNUMBER(Poczatek),ISNUMBER(Koniec_Projekt)),IFERROR(IF($D2622=LataProjekcji,IF($F2622&gt;$E2625,$E2625,$F2622),IF($D2625&gt;=$E2625,(IF($D2622&lt;LataProjekcji,IF((SUM($K2623:Y2623)+12)&lt;$E2625,12,$E2625-SUM($K2623:Y2623)),0)),(IF($D2622&lt;LataProjekcji,IF((SUM($K2623:Y2623)+12)&lt;$D2625,12,$D2625-SUM($K2623:Y2623)),0)))),0),0)</f>
        <v>0</v>
      </c>
      <c r="AA2623" s="537">
        <f ca="1">IF(AND($G2623,NOT(ISTEXT($G2622)),ISNUMBER(Poczatek),ISNUMBER(Koniec_Projekt)),IFERROR(IF($D2622=LataProjekcji,IF($F2622&gt;$E2625,$E2625,$F2622),IF($D2625&gt;=$E2625,(IF($D2622&lt;LataProjekcji,IF((SUM($K2623:Z2623)+12)&lt;$E2625,12,$E2625-SUM($K2623:Z2623)),0)),(IF($D2622&lt;LataProjekcji,IF((SUM($K2623:Z2623)+12)&lt;$D2625,12,$D2625-SUM($K2623:Z2623)),0)))),0),0)</f>
        <v>0</v>
      </c>
      <c r="AB2623" s="537">
        <f ca="1">IF(AND($G2623,NOT(ISTEXT($G2622)),ISNUMBER(Poczatek),ISNUMBER(Koniec_Projekt)),IFERROR(IF($D2622=LataProjekcji,IF($F2622&gt;$E2625,$E2625,$F2622),IF($D2625&gt;=$E2625,(IF($D2622&lt;LataProjekcji,IF((SUM($K2623:AA2623)+12)&lt;$E2625,12,$E2625-SUM($K2623:AA2623)),0)),(IF($D2622&lt;LataProjekcji,IF((SUM($K2623:AA2623)+12)&lt;$D2625,12,$D2625-SUM($K2623:AA2623)),0)))),0),0)</f>
        <v>0</v>
      </c>
      <c r="AC2623" s="537">
        <f ca="1">IF(AND($G2623,NOT(ISTEXT($G2622)),ISNUMBER(Poczatek),ISNUMBER(Koniec_Projekt)),IFERROR(IF($D2622=LataProjekcji,IF($F2622&gt;$E2625,$E2625,$F2622),IF($D2625&gt;=$E2625,(IF($D2622&lt;LataProjekcji,IF((SUM($K2623:AB2623)+12)&lt;$E2625,12,$E2625-SUM($K2623:AB2623)),0)),(IF($D2622&lt;LataProjekcji,IF((SUM($K2623:AB2623)+12)&lt;$D2625,12,$D2625-SUM($K2623:AB2623)),0)))),0),0)</f>
        <v>0</v>
      </c>
      <c r="AD2623" s="537">
        <f ca="1">IF(AND($G2623,NOT(ISTEXT($G2622)),ISNUMBER(Poczatek),ISNUMBER(Koniec_Projekt)),IFERROR(IF($D2622=LataProjekcji,IF($F2622&gt;$E2625,$E2625,$F2622),IF($D2625&gt;=$E2625,(IF($D2622&lt;LataProjekcji,IF((SUM($K2623:AC2623)+12)&lt;$E2625,12,$E2625-SUM($K2623:AC2623)),0)),(IF($D2622&lt;LataProjekcji,IF((SUM($K2623:AC2623)+12)&lt;$D2625,12,$D2625-SUM($K2623:AC2623)),0)))),0),0)</f>
        <v>0</v>
      </c>
      <c r="AE2623" s="537">
        <f ca="1">IF(AND($G2623,NOT(ISTEXT($G2622)),ISNUMBER(Poczatek),ISNUMBER(Koniec_Projekt)),IFERROR(IF($D2622=LataProjekcji,IF($F2622&gt;$E2625,$E2625,$F2622),IF($D2625&gt;=$E2625,(IF($D2622&lt;LataProjekcji,IF((SUM($K2623:AD2623)+12)&lt;$E2625,12,$E2625-SUM($K2623:AD2623)),0)),(IF($D2622&lt;LataProjekcji,IF((SUM($K2623:AD2623)+12)&lt;$D2625,12,$D2625-SUM($K2623:AD2623)),0)))),0),0)</f>
        <v>0</v>
      </c>
    </row>
    <row r="2624" spans="2:31" hidden="1">
      <c r="B2624" s="526" t="s">
        <v>753</v>
      </c>
      <c r="D2624" s="454">
        <f ca="1">D1435</f>
        <v>0</v>
      </c>
      <c r="E2624" s="454">
        <f ca="1">IF(D2623&gt;10,ROUND(D2624/12,2),D2624)</f>
        <v>0</v>
      </c>
      <c r="F2624" s="524">
        <f>Koniec_Projekt</f>
        <v>0</v>
      </c>
      <c r="G2624" s="329">
        <f>Miesiac_Koniec_Projekt</f>
        <v>0</v>
      </c>
      <c r="H2624" s="538" t="b">
        <f ca="1">SUM(K2624:AE2624)=D2623</f>
        <v>1</v>
      </c>
      <c r="I2624" s="1" t="s">
        <v>713</v>
      </c>
      <c r="K2624" s="256">
        <f ca="1">IF(AND($G2623,NOT(ISTEXT($G2622)),ISNUMBER(Poczatek),ISNUMBER(Koniec_Projekt)),IFERROR(IF(LataProjekcji=$F2625,ROUND($D2623,0),ROUND(K2622*$E2624,0)),0),0)</f>
        <v>0</v>
      </c>
      <c r="L2624" s="5">
        <f ca="1">IF(AND($G2623,NOT(ISTEXT($G2622)),ISNUMBER(Poczatek),ISNUMBER(Koniec_Projekt)),IFERROR(IF(LataProjekcji=$F2625,ROUND($D2623-SUM(K2624:$K2624),0),ROUND(L2622*$E2624,0)),0),0)</f>
        <v>0</v>
      </c>
      <c r="M2624" s="5">
        <f ca="1">IF(AND($G2623,NOT(ISTEXT($G2622)),ISNUMBER(Poczatek),ISNUMBER(Koniec_Projekt)),IFERROR(IF(LataProjekcji=$F2625,ROUND($D2623-SUM($K2624:L2624),0),ROUND(M2622*$E2624,0)),0),0)</f>
        <v>0</v>
      </c>
      <c r="N2624" s="5">
        <f ca="1">IF(AND($G2623,NOT(ISTEXT($G2622)),ISNUMBER(Poczatek),ISNUMBER(Koniec_Projekt)),IFERROR(IF(LataProjekcji=$F2625,ROUND($D2623-SUM($K2624:M2624),0),ROUND(N2622*$E2624,0)),0),0)</f>
        <v>0</v>
      </c>
      <c r="O2624" s="5">
        <f ca="1">IF(AND($G2623,NOT(ISTEXT($G2622)),ISNUMBER(Poczatek),ISNUMBER(Koniec_Projekt)),IFERROR(IF(LataProjekcji=$F2625,ROUND($D2623-SUM($K2624:N2624),0),ROUND(O2622*$E2624,0)),0),0)</f>
        <v>0</v>
      </c>
      <c r="P2624" s="5">
        <f ca="1">IF(AND($G2623,NOT(ISTEXT($G2622)),ISNUMBER(Poczatek),ISNUMBER(Koniec_Projekt)),IFERROR(IF(LataProjekcji=$F2625,ROUND($D2623-SUM($K2624:O2624),0),ROUND(P2622*$E2624,0)),0),0)</f>
        <v>0</v>
      </c>
      <c r="Q2624" s="5">
        <f ca="1">IF(AND($G2623,NOT(ISTEXT($G2622)),ISNUMBER(Poczatek),ISNUMBER(Koniec_Projekt)),IFERROR(IF(LataProjekcji=$F2625,ROUND($D2623-SUM($K2624:P2624),0),ROUND(Q2622*$E2624,0)),0),0)</f>
        <v>0</v>
      </c>
      <c r="R2624" s="5">
        <f ca="1">IF(AND($G2623,NOT(ISTEXT($G2622)),ISNUMBER(Poczatek),ISNUMBER(Koniec_Projekt)),IFERROR(IF(LataProjekcji=$F2625,ROUND($D2623-SUM($K2624:Q2624),0),ROUND(R2622*$E2624,0)),0),0)</f>
        <v>0</v>
      </c>
      <c r="S2624" s="5">
        <f ca="1">IF(AND($G2623,NOT(ISTEXT($G2622)),ISNUMBER(Poczatek),ISNUMBER(Koniec_Projekt)),IFERROR(IF(LataProjekcji=$F2625,ROUND($D2623-SUM($K2624:R2624),0),ROUND(S2622*$E2624,0)),0),0)</f>
        <v>0</v>
      </c>
      <c r="T2624" s="5">
        <f ca="1">IF(AND($G2623,NOT(ISTEXT($G2622)),ISNUMBER(Poczatek),ISNUMBER(Koniec_Projekt)),IFERROR(IF(LataProjekcji=$F2625,ROUND($D2623-SUM($K2624:S2624),0),ROUND(T2622*$E2624,0)),0),0)</f>
        <v>0</v>
      </c>
      <c r="U2624" s="5">
        <f ca="1">IF(AND($G2623,NOT(ISTEXT($G2622)),ISNUMBER(Poczatek),ISNUMBER(Koniec_Projekt)),IFERROR(IF(LataProjekcji=$F2625,ROUND($D2623-SUM($K2624:T2624),0),ROUND(U2622*$E2624,0)),0),0)</f>
        <v>0</v>
      </c>
      <c r="V2624" s="5">
        <f ca="1">IF(AND($G2623,NOT(ISTEXT($G2622)),ISNUMBER(Poczatek),ISNUMBER(Koniec_Projekt)),IFERROR(IF(LataProjekcji=$F2625,ROUND($D2623-SUM($K2624:U2624),0),ROUND(V2622*$E2624,0)),0),0)</f>
        <v>0</v>
      </c>
      <c r="W2624" s="5">
        <f ca="1">IF(AND($G2623,NOT(ISTEXT($G2622)),ISNUMBER(Poczatek),ISNUMBER(Koniec_Projekt)),IFERROR(IF(LataProjekcji=$F2625,ROUND($D2623-SUM($K2624:V2624),0),ROUND(W2622*$E2624,0)),0),0)</f>
        <v>0</v>
      </c>
      <c r="X2624" s="5">
        <f ca="1">IF(AND($G2623,NOT(ISTEXT($G2622)),ISNUMBER(Poczatek),ISNUMBER(Koniec_Projekt)),IFERROR(IF(LataProjekcji=$F2625,ROUND($D2623-SUM($K2624:W2624),0),ROUND(X2622*$E2624,0)),0),0)</f>
        <v>0</v>
      </c>
      <c r="Y2624" s="5">
        <f ca="1">IF(AND($G2623,NOT(ISTEXT($G2622)),ISNUMBER(Poczatek),ISNUMBER(Koniec_Projekt)),IFERROR(IF(LataProjekcji=$F2625,ROUND($D2623-SUM($K2624:X2624),0),ROUND(Y2622*$E2624,0)),0),0)</f>
        <v>0</v>
      </c>
      <c r="Z2624" s="5">
        <f ca="1">IF(AND($G2623,NOT(ISTEXT($G2622)),ISNUMBER(Poczatek),ISNUMBER(Koniec_Projekt)),IFERROR(IF(LataProjekcji=$F2625,ROUND($D2623-SUM($K2624:Y2624),0),ROUND(Z2622*$E2624,0)),0),0)</f>
        <v>0</v>
      </c>
      <c r="AA2624" s="5">
        <f ca="1">IF(AND($G2623,NOT(ISTEXT($G2622)),ISNUMBER(Poczatek),ISNUMBER(Koniec_Projekt)),IFERROR(IF(LataProjekcji=$F2625,ROUND($D2623-SUM($K2624:Z2624),0),ROUND(AA2622*$E2624,0)),0),0)</f>
        <v>0</v>
      </c>
      <c r="AB2624" s="5">
        <f ca="1">IF(AND($G2623,NOT(ISTEXT($G2622)),ISNUMBER(Poczatek),ISNUMBER(Koniec_Projekt)),IFERROR(IF(LataProjekcji=$F2625,ROUND($D2623-SUM($K2624:AA2624),0),ROUND(AB2622*$E2624,0)),0),0)</f>
        <v>0</v>
      </c>
      <c r="AC2624" s="5">
        <f ca="1">IF(AND($G2623,NOT(ISTEXT($G2622)),ISNUMBER(Poczatek),ISNUMBER(Koniec_Projekt)),IFERROR(IF(LataProjekcji=$F2625,ROUND($D2623-SUM($K2624:AB2624),0),ROUND(AC2622*$E2624,0)),0),0)</f>
        <v>0</v>
      </c>
      <c r="AD2624" s="5">
        <f ca="1">IF(AND($G2623,NOT(ISTEXT($G2622)),ISNUMBER(Poczatek),ISNUMBER(Koniec_Projekt)),IFERROR(IF(LataProjekcji=$F2625,ROUND($D2623-SUM($K2624:AC2624),0),ROUND(AD2622*$E2624,0)),0),0)</f>
        <v>0</v>
      </c>
      <c r="AE2624" s="5">
        <f ca="1">IF(AND($G2623,NOT(ISTEXT($G2622)),ISNUMBER(Poczatek),ISNUMBER(Koniec_Projekt)),IFERROR(IF(LataProjekcji=$F2625,ROUND($D2623-SUM($K2624:AD2624),0),ROUND(AE2622*$E2624,0)),0),0)</f>
        <v>0</v>
      </c>
    </row>
    <row r="2625" spans="1:31" hidden="1">
      <c r="B2625" s="526" t="s">
        <v>751</v>
      </c>
      <c r="D2625" s="1">
        <f ca="1">IFERROR(ROUNDUP(D2623/E2624,0),0)</f>
        <v>0</v>
      </c>
      <c r="E2625" s="1">
        <f ca="1">IF(D2625=0,0,DATEDIF(DATE(D2622,E2622,1),DATE(F2624,G2624,1),"m"))</f>
        <v>0</v>
      </c>
      <c r="F2625" s="1" t="str">
        <f ca="1">IFERROR(YEAR(G2622),"brak daty")</f>
        <v>brak daty</v>
      </c>
      <c r="G2625" s="1" t="str">
        <f ca="1">IFERROR(MONTH(G2622),"brak daty")</f>
        <v>brak daty</v>
      </c>
      <c r="H2625" s="5"/>
      <c r="I2625" s="1" t="s">
        <v>425</v>
      </c>
      <c r="K2625" s="5">
        <f ca="1">IF(AND($G2623,NOT(ISTEXT($G2622)),ISNUMBER(Poczatek),ISNUMBER(Koniec_Projekt)),IFERROR(IF(LataProjekcji=$F2624,IF(AND($G2624=$G2625,$F2624=$F2625),ROUND($D2623-SUM($K2625),0),ROUND(K2623*$E2624,0)),IF(LataProjekcji&gt;$F2624,0,ROUND(K2623*$E2624,0))),0),0)</f>
        <v>0</v>
      </c>
      <c r="L2625" s="5">
        <f ca="1">IF(AND($G2623,NOT(ISTEXT($G2622)),ISNUMBER(Poczatek),ISNUMBER(Koniec_Projekt)),IFERROR(IF(LataProjekcji=$F2624,IF(AND($G2624=$G2625,$F2624=$F2625),ROUND($D2623-SUM($K2625:K2625),0),ROUND(L2623*$E2624,0)),IF(LataProjekcji&gt;$F2624,0,ROUND(L2623*$E2624,0))),0),0)</f>
        <v>0</v>
      </c>
      <c r="M2625" s="5">
        <f ca="1">IF(AND($G2623,NOT(ISTEXT($G2622)),ISNUMBER(Poczatek),ISNUMBER(Koniec_Projekt)),IFERROR(IF(LataProjekcji=$F2624,IF(AND($G2624=$G2625,$F2624=$F2625),ROUND($D2623-SUM($K2625:L2625),0),ROUND(M2623*$E2624,0)),IF(LataProjekcji&gt;$F2624,0,ROUND(M2623*$E2624,0))),0),0)</f>
        <v>0</v>
      </c>
      <c r="N2625" s="5">
        <f ca="1">IF(AND($G2623,NOT(ISTEXT($G2622)),ISNUMBER(Poczatek),ISNUMBER(Koniec_Projekt)),IFERROR(IF(LataProjekcji=$F2624,IF(AND($G2624=$G2625,$F2624=$F2625),ROUND($D2623-SUM($K2625:M2625),0),ROUND(N2623*$E2624,0)),IF(LataProjekcji&gt;$F2624,0,ROUND(N2623*$E2624,0))),0),0)</f>
        <v>0</v>
      </c>
      <c r="O2625" s="5">
        <f ca="1">IF(AND($G2623,NOT(ISTEXT($G2622)),ISNUMBER(Poczatek),ISNUMBER(Koniec_Projekt)),IFERROR(IF(LataProjekcji=$F2624,IF(AND($G2624=$G2625,$F2624=$F2625),ROUND($D2623-SUM($K2625:N2625),0),ROUND(O2623*$E2624,0)),IF(LataProjekcji&gt;$F2624,0,ROUND(O2623*$E2624,0))),0),0)</f>
        <v>0</v>
      </c>
      <c r="P2625" s="5">
        <f ca="1">IF(AND($G2623,NOT(ISTEXT($G2622)),ISNUMBER(Poczatek),ISNUMBER(Koniec_Projekt)),IFERROR(IF(LataProjekcji=$F2624,IF(AND($G2624=$G2625,$F2624=$F2625),ROUND($D2623-SUM($K2625:O2625),0),ROUND(P2623*$E2624,0)),IF(LataProjekcji&gt;$F2624,0,ROUND(P2623*$E2624,0))),0),0)</f>
        <v>0</v>
      </c>
      <c r="Q2625" s="5">
        <f ca="1">IF(AND($G2623,NOT(ISTEXT($G2622)),ISNUMBER(Poczatek),ISNUMBER(Koniec_Projekt)),IFERROR(IF(LataProjekcji=$F2624,IF(AND($G2624=$G2625,$F2624=$F2625),ROUND($D2623-SUM($K2625:P2625),0),ROUND(Q2623*$E2624,0)),IF(LataProjekcji&gt;$F2624,0,ROUND(Q2623*$E2624,0))),0),0)</f>
        <v>0</v>
      </c>
      <c r="R2625" s="5">
        <f ca="1">IF(AND($G2623,NOT(ISTEXT($G2622)),ISNUMBER(Poczatek),ISNUMBER(Koniec_Projekt)),IFERROR(IF(LataProjekcji=$F2624,IF(AND($G2624=$G2625,$F2624=$F2625),ROUND($D2623-SUM($K2625:Q2625),0),ROUND(R2623*$E2624,0)),IF(LataProjekcji&gt;$F2624,0,ROUND(R2623*$E2624,0))),0),0)</f>
        <v>0</v>
      </c>
      <c r="S2625" s="5">
        <f ca="1">IF(AND($G2623,NOT(ISTEXT($G2622)),ISNUMBER(Poczatek),ISNUMBER(Koniec_Projekt)),IFERROR(IF(LataProjekcji=$F2624,IF(AND($G2624=$G2625,$F2624=$F2625),ROUND($D2623-SUM($K2625:R2625),0),ROUND(S2623*$E2624,0)),IF(LataProjekcji&gt;$F2624,0,ROUND(S2623*$E2624,0))),0),0)</f>
        <v>0</v>
      </c>
      <c r="T2625" s="5">
        <f ca="1">IF(AND($G2623,NOT(ISTEXT($G2622)),ISNUMBER(Poczatek),ISNUMBER(Koniec_Projekt)),IFERROR(IF(LataProjekcji=$F2624,IF(AND($G2624=$G2625,$F2624=$F2625),ROUND($D2623-SUM($K2625:S2625),0),ROUND(T2623*$E2624,0)),IF(LataProjekcji&gt;$F2624,0,ROUND(T2623*$E2624,0))),0),0)</f>
        <v>0</v>
      </c>
      <c r="U2625" s="5">
        <f ca="1">IF(AND($G2623,NOT(ISTEXT($G2622)),ISNUMBER(Poczatek),ISNUMBER(Koniec_Projekt)),IFERROR(IF(LataProjekcji=$F2624,IF(AND($G2624=$G2625,$F2624=$F2625),ROUND($D2623-SUM($K2625:T2625),0),ROUND(U2623*$E2624,0)),IF(LataProjekcji&gt;$F2624,0,ROUND(U2623*$E2624,0))),0),0)</f>
        <v>0</v>
      </c>
      <c r="V2625" s="5">
        <f ca="1">IF(AND($G2623,NOT(ISTEXT($G2622)),ISNUMBER(Poczatek),ISNUMBER(Koniec_Projekt)),IFERROR(IF(LataProjekcji=$F2624,IF(AND($G2624=$G2625,$F2624=$F2625),ROUND($D2623-SUM($K2625:U2625),0),ROUND(V2623*$E2624,0)),IF(LataProjekcji&gt;$F2624,0,ROUND(V2623*$E2624,0))),0),0)</f>
        <v>0</v>
      </c>
      <c r="W2625" s="5">
        <f ca="1">IF(AND($G2623,NOT(ISTEXT($G2622)),ISNUMBER(Poczatek),ISNUMBER(Koniec_Projekt)),IFERROR(IF(LataProjekcji=$F2624,IF(AND($G2624=$G2625,$F2624=$F2625),ROUND($D2623-SUM($K2625:V2625),0),ROUND(W2623*$E2624,0)),IF(LataProjekcji&gt;$F2624,0,ROUND(W2623*$E2624,0))),0),0)</f>
        <v>0</v>
      </c>
      <c r="X2625" s="5">
        <f ca="1">IF(AND($G2623,NOT(ISTEXT($G2622)),ISNUMBER(Poczatek),ISNUMBER(Koniec_Projekt)),IFERROR(IF(LataProjekcji=$F2624,IF(AND($G2624=$G2625,$F2624=$F2625),ROUND($D2623-SUM($K2625:W2625),0),ROUND(X2623*$E2624,0)),IF(LataProjekcji&gt;$F2624,0,ROUND(X2623*$E2624,0))),0),0)</f>
        <v>0</v>
      </c>
      <c r="Y2625" s="5">
        <f ca="1">IF(AND($G2623,NOT(ISTEXT($G2622)),ISNUMBER(Poczatek),ISNUMBER(Koniec_Projekt)),IFERROR(IF(LataProjekcji=$F2624,IF(AND($G2624=$G2625,$F2624=$F2625),ROUND($D2623-SUM($K2625:X2625),0),ROUND(Y2623*$E2624,0)),IF(LataProjekcji&gt;$F2624,0,ROUND(Y2623*$E2624,0))),0),0)</f>
        <v>0</v>
      </c>
      <c r="Z2625" s="5">
        <f ca="1">IF(AND($G2623,NOT(ISTEXT($G2622)),ISNUMBER(Poczatek),ISNUMBER(Koniec_Projekt)),IFERROR(IF(LataProjekcji=$F2624,IF(AND($G2624=$G2625,$F2624=$F2625),ROUND($D2623-SUM($K2625:Y2625),0),ROUND(Z2623*$E2624,0)),IF(LataProjekcji&gt;$F2624,0,ROUND(Z2623*$E2624,0))),0),0)</f>
        <v>0</v>
      </c>
      <c r="AA2625" s="5">
        <f ca="1">IF(AND($G2623,NOT(ISTEXT($G2622)),ISNUMBER(Poczatek),ISNUMBER(Koniec_Projekt)),IFERROR(IF(LataProjekcji=$F2624,IF(AND($G2624=$G2625,$F2624=$F2625),ROUND($D2623-SUM($K2625:Z2625),0),ROUND(AA2623*$E2624,0)),IF(LataProjekcji&gt;$F2624,0,ROUND(AA2623*$E2624,0))),0),0)</f>
        <v>0</v>
      </c>
      <c r="AB2625" s="5">
        <f ca="1">IF(AND($G2623,NOT(ISTEXT($G2622)),ISNUMBER(Poczatek),ISNUMBER(Koniec_Projekt)),IFERROR(IF(LataProjekcji=$F2624,IF(AND($G2624=$G2625,$F2624=$F2625),ROUND($D2623-SUM($K2625:AA2625),0),ROUND(AB2623*$E2624,0)),IF(LataProjekcji&gt;$F2624,0,ROUND(AB2623*$E2624,0))),0),0)</f>
        <v>0</v>
      </c>
      <c r="AC2625" s="5">
        <f ca="1">IF(AND($G2623,NOT(ISTEXT($G2622)),ISNUMBER(Poczatek),ISNUMBER(Koniec_Projekt)),IFERROR(IF(LataProjekcji=$F2624,IF(AND($G2624=$G2625,$F2624=$F2625),ROUND($D2623-SUM($K2625:AB2625),0),ROUND(AC2623*$E2624,0)),IF(LataProjekcji&gt;$F2624,0,ROUND(AC2623*$E2624,0))),0),0)</f>
        <v>0</v>
      </c>
      <c r="AD2625" s="5">
        <f ca="1">IF(AND($G2623,NOT(ISTEXT($G2622)),ISNUMBER(Poczatek),ISNUMBER(Koniec_Projekt)),IFERROR(IF(LataProjekcji=$F2624,IF(AND($G2624=$G2625,$F2624=$F2625),ROUND($D2623-SUM($K2625:AC2625),0),ROUND(AD2623*$E2624,0)),IF(LataProjekcji&gt;$F2624,0,ROUND(AD2623*$E2624,0))),0),0)</f>
        <v>0</v>
      </c>
      <c r="AE2625" s="5">
        <f ca="1">IF(AND($G2623,NOT(ISTEXT($G2622)),ISNUMBER(Poczatek),ISNUMBER(Koniec_Projekt)),IFERROR(IF(LataProjekcji=$F2624,IF(AND($G2624=$G2625,$F2624=$F2625),ROUND($D2623-SUM($K2625:AD2625),0),ROUND(AE2623*$E2624,0)),IF(LataProjekcji&gt;$F2624,0,ROUND(AE2623*$E2624,0))),0),0)</f>
        <v>0</v>
      </c>
    </row>
    <row r="2626" spans="1:31" ht="12.5" hidden="1" thickBot="1">
      <c r="B2626" s="527" t="s">
        <v>865</v>
      </c>
      <c r="C2626" s="528"/>
      <c r="D2626" s="529">
        <f ca="1">IF(D2623&gt;10,ROUND((D2625-1)*E2624,0),E2624)</f>
        <v>0</v>
      </c>
      <c r="E2626" s="529">
        <f ca="1">D2623-D2626</f>
        <v>0</v>
      </c>
      <c r="F2626" s="528"/>
      <c r="G2626" s="669">
        <f ca="1">OFFSET($C$269,$D2621,0)</f>
        <v>0</v>
      </c>
      <c r="H2626" s="528"/>
      <c r="I2626" s="528"/>
      <c r="J2626" s="528"/>
      <c r="K2626" s="528"/>
      <c r="L2626" s="528"/>
      <c r="M2626" s="528"/>
      <c r="N2626" s="528"/>
      <c r="O2626" s="528"/>
      <c r="P2626" s="528"/>
      <c r="Q2626" s="528"/>
      <c r="R2626" s="528"/>
      <c r="S2626" s="528"/>
      <c r="T2626" s="528"/>
      <c r="U2626" s="528"/>
      <c r="V2626" s="528"/>
      <c r="W2626" s="528"/>
      <c r="X2626" s="528"/>
      <c r="Y2626" s="528"/>
      <c r="Z2626" s="528"/>
      <c r="AA2626" s="528"/>
      <c r="AB2626" s="528"/>
      <c r="AC2626" s="528"/>
      <c r="AD2626" s="528"/>
      <c r="AE2626" s="528"/>
    </row>
    <row r="2627" spans="1:31" ht="12.5" hidden="1" thickTop="1"/>
    <row r="2629" spans="1:31" hidden="1">
      <c r="A2629" s="532"/>
      <c r="B2629" s="7" t="str">
        <f>"Grupa ST: "&amp;B1444</f>
        <v>Grupa ST: GRUNTY</v>
      </c>
      <c r="D2629" s="673">
        <v>269</v>
      </c>
      <c r="E2629" s="674" t="s">
        <v>866</v>
      </c>
    </row>
    <row r="2630" spans="1:31" ht="12.5" hidden="1" thickBot="1">
      <c r="B2630" s="530" t="str">
        <f ca="1">"nazwa ST: "&amp;B1445</f>
        <v>nazwa ST: 0</v>
      </c>
      <c r="C2630" s="530"/>
      <c r="D2630" s="531">
        <f>D1445</f>
        <v>57</v>
      </c>
      <c r="E2630" s="530"/>
      <c r="F2630" s="530"/>
      <c r="G2630" s="530"/>
      <c r="H2630" s="530"/>
      <c r="I2630" s="530"/>
      <c r="J2630" s="530"/>
      <c r="K2630" s="539" t="str">
        <f t="shared" ref="K2630:AE2630" si="3173">LataProjekcji</f>
        <v>Uzupełnij dane</v>
      </c>
      <c r="L2630" s="539" t="str">
        <f t="shared" si="3173"/>
        <v/>
      </c>
      <c r="M2630" s="539" t="str">
        <f t="shared" si="3173"/>
        <v/>
      </c>
      <c r="N2630" s="539" t="str">
        <f t="shared" si="3173"/>
        <v/>
      </c>
      <c r="O2630" s="539" t="str">
        <f t="shared" si="3173"/>
        <v/>
      </c>
      <c r="P2630" s="539" t="str">
        <f t="shared" si="3173"/>
        <v/>
      </c>
      <c r="Q2630" s="539" t="str">
        <f t="shared" si="3173"/>
        <v/>
      </c>
      <c r="R2630" s="539" t="str">
        <f t="shared" si="3173"/>
        <v/>
      </c>
      <c r="S2630" s="539" t="str">
        <f t="shared" si="3173"/>
        <v/>
      </c>
      <c r="T2630" s="539" t="str">
        <f t="shared" si="3173"/>
        <v/>
      </c>
      <c r="U2630" s="539" t="str">
        <f t="shared" si="3173"/>
        <v/>
      </c>
      <c r="V2630" s="539" t="str">
        <f t="shared" si="3173"/>
        <v/>
      </c>
      <c r="W2630" s="539" t="str">
        <f t="shared" si="3173"/>
        <v/>
      </c>
      <c r="X2630" s="539" t="str">
        <f t="shared" si="3173"/>
        <v/>
      </c>
      <c r="Y2630" s="539" t="str">
        <f t="shared" si="3173"/>
        <v/>
      </c>
      <c r="Z2630" s="539" t="str">
        <f t="shared" si="3173"/>
        <v/>
      </c>
      <c r="AA2630" s="539" t="str">
        <f t="shared" si="3173"/>
        <v/>
      </c>
      <c r="AB2630" s="539" t="str">
        <f t="shared" si="3173"/>
        <v/>
      </c>
      <c r="AC2630" s="539" t="str">
        <f t="shared" si="3173"/>
        <v/>
      </c>
      <c r="AD2630" s="539" t="str">
        <f t="shared" si="3173"/>
        <v/>
      </c>
      <c r="AE2630" s="539" t="str">
        <f t="shared" si="3173"/>
        <v/>
      </c>
    </row>
    <row r="2631" spans="1:31" hidden="1">
      <c r="B2631" s="526" t="s">
        <v>752</v>
      </c>
      <c r="D2631" s="1">
        <f ca="1">D1446</f>
        <v>1900</v>
      </c>
      <c r="E2631" s="1">
        <f ca="1">E1446</f>
        <v>1</v>
      </c>
      <c r="F2631" s="1">
        <f ca="1">IF(D2632&gt;10,F1446,1)</f>
        <v>1</v>
      </c>
      <c r="G2631" s="525" t="str">
        <f ca="1">IF(ISBLANK(OFFSET($E$269,$D2630,0)),"brak daty",IF(D2632&gt;10,EDATE(OFFSET($E$269,$D2630,0),D2634),DATE(D2631,E2631,1)))</f>
        <v>brak daty</v>
      </c>
      <c r="H2631" s="538" t="b">
        <f ca="1">SUM(K2631:AE2631)=D2634</f>
        <v>1</v>
      </c>
      <c r="I2631" s="1" t="s">
        <v>749</v>
      </c>
      <c r="K2631" s="5">
        <f ca="1">IF(AND($G2632,NOT(ISTEXT($G2631)),ISNUMBER(Poczatek),ISNUMBER(Koniec_Projekt)),IFERROR(IF($D2631=LataProjekcji,$F2631,IF($D2631&lt;LataProjekcji,IF((SUM(K2631)+12)&lt;$D2634,12,$D2634-SUM(K2631)),0)),0),0)</f>
        <v>0</v>
      </c>
      <c r="L2631" s="5">
        <f ca="1">IF(AND($G2632,NOT(ISTEXT($G2631)),ISNUMBER(Poczatek),ISNUMBER(Koniec_Projekt)),IFERROR(IF($D2631=LataProjekcji,$F2631,IF($D2631&lt;LataProjekcji,IF((SUM($K2631:K2631)+12)&lt;$D2634,12,$D2634-SUM($K2631:K2631)),0)),0),0)</f>
        <v>0</v>
      </c>
      <c r="M2631" s="5">
        <f ca="1">IF(AND($G2632,NOT(ISTEXT($G2631)),ISNUMBER(Poczatek),ISNUMBER(Koniec_Projekt)),IFERROR(IF($D2631=LataProjekcji,$F2631,IF($D2631&lt;LataProjekcji,IF((SUM($K2631:L2631)+12)&lt;$D2634,12,$D2634-SUM($K2631:L2631)),0)),0),0)</f>
        <v>0</v>
      </c>
      <c r="N2631" s="5">
        <f ca="1">IF(AND($G2632,NOT(ISTEXT($G2631)),ISNUMBER(Poczatek),ISNUMBER(Koniec_Projekt)),IFERROR(IF($D2631=LataProjekcji,$F2631,IF($D2631&lt;LataProjekcji,IF((SUM($K2631:M2631)+12)&lt;$D2634,12,$D2634-SUM($K2631:M2631)),0)),0),0)</f>
        <v>0</v>
      </c>
      <c r="O2631" s="5">
        <f ca="1">IF(AND($G2632,NOT(ISTEXT($G2631)),ISNUMBER(Poczatek),ISNUMBER(Koniec_Projekt)),IFERROR(IF($D2631=LataProjekcji,$F2631,IF($D2631&lt;LataProjekcji,IF((SUM($K2631:N2631)+12)&lt;$D2634,12,$D2634-SUM($K2631:N2631)),0)),0),0)</f>
        <v>0</v>
      </c>
      <c r="P2631" s="5">
        <f ca="1">IF(AND($G2632,NOT(ISTEXT($G2631)),ISNUMBER(Poczatek),ISNUMBER(Koniec_Projekt)),IFERROR(IF($D2631=LataProjekcji,$F2631,IF($D2631&lt;LataProjekcji,IF((SUM($K2631:O2631)+12)&lt;$D2634,12,$D2634-SUM($K2631:O2631)),0)),0),0)</f>
        <v>0</v>
      </c>
      <c r="Q2631" s="5">
        <f ca="1">IF(AND($G2632,NOT(ISTEXT($G2631)),ISNUMBER(Poczatek),ISNUMBER(Koniec_Projekt)),IFERROR(IF($D2631=LataProjekcji,$F2631,IF($D2631&lt;LataProjekcji,IF((SUM($K2631:P2631)+12)&lt;$D2634,12,$D2634-SUM($K2631:P2631)),0)),0),0)</f>
        <v>0</v>
      </c>
      <c r="R2631" s="5">
        <f ca="1">IF(AND($G2632,NOT(ISTEXT($G2631)),ISNUMBER(Poczatek),ISNUMBER(Koniec_Projekt)),IFERROR(IF($D2631=LataProjekcji,$F2631,IF($D2631&lt;LataProjekcji,IF((SUM($K2631:Q2631)+12)&lt;$D2634,12,$D2634-SUM($K2631:Q2631)),0)),0),0)</f>
        <v>0</v>
      </c>
      <c r="S2631" s="5">
        <f ca="1">IF(AND($G2632,NOT(ISTEXT($G2631)),ISNUMBER(Poczatek),ISNUMBER(Koniec_Projekt)),IFERROR(IF($D2631=LataProjekcji,$F2631,IF($D2631&lt;LataProjekcji,IF((SUM($K2631:R2631)+12)&lt;$D2634,12,$D2634-SUM($K2631:R2631)),0)),0),0)</f>
        <v>0</v>
      </c>
      <c r="T2631" s="5">
        <f ca="1">IF(AND($G2632,NOT(ISTEXT($G2631)),ISNUMBER(Poczatek),ISNUMBER(Koniec_Projekt)),IFERROR(IF($D2631=LataProjekcji,$F2631,IF($D2631&lt;LataProjekcji,IF((SUM($K2631:S2631)+12)&lt;$D2634,12,$D2634-SUM($K2631:S2631)),0)),0),0)</f>
        <v>0</v>
      </c>
      <c r="U2631" s="5">
        <f ca="1">IF(AND($G2632,NOT(ISTEXT($G2631)),ISNUMBER(Poczatek),ISNUMBER(Koniec_Projekt)),IFERROR(IF($D2631=LataProjekcji,$F2631,IF($D2631&lt;LataProjekcji,IF((SUM($K2631:T2631)+12)&lt;$D2634,12,$D2634-SUM($K2631:T2631)),0)),0),0)</f>
        <v>0</v>
      </c>
      <c r="V2631" s="5">
        <f ca="1">IF(AND($G2632,NOT(ISTEXT($G2631)),ISNUMBER(Poczatek),ISNUMBER(Koniec_Projekt)),IFERROR(IF($D2631=LataProjekcji,$F2631,IF($D2631&lt;LataProjekcji,IF((SUM($K2631:U2631)+12)&lt;$D2634,12,$D2634-SUM($K2631:U2631)),0)),0),0)</f>
        <v>0</v>
      </c>
      <c r="W2631" s="5">
        <f ca="1">IF(AND($G2632,NOT(ISTEXT($G2631)),ISNUMBER(Poczatek),ISNUMBER(Koniec_Projekt)),IFERROR(IF($D2631=LataProjekcji,$F2631,IF($D2631&lt;LataProjekcji,IF((SUM($K2631:V2631)+12)&lt;$D2634,12,$D2634-SUM($K2631:V2631)),0)),0),0)</f>
        <v>0</v>
      </c>
      <c r="X2631" s="5">
        <f ca="1">IF(AND($G2632,NOT(ISTEXT($G2631)),ISNUMBER(Poczatek),ISNUMBER(Koniec_Projekt)),IFERROR(IF($D2631=LataProjekcji,$F2631,IF($D2631&lt;LataProjekcji,IF((SUM($K2631:W2631)+12)&lt;$D2634,12,$D2634-SUM($K2631:W2631)),0)),0),0)</f>
        <v>0</v>
      </c>
      <c r="Y2631" s="5">
        <f ca="1">IF(AND($G2632,NOT(ISTEXT($G2631)),ISNUMBER(Poczatek),ISNUMBER(Koniec_Projekt)),IFERROR(IF($D2631=LataProjekcji,$F2631,IF($D2631&lt;LataProjekcji,IF((SUM($K2631:X2631)+12)&lt;$D2634,12,$D2634-SUM($K2631:X2631)),0)),0),0)</f>
        <v>0</v>
      </c>
      <c r="Z2631" s="5">
        <f ca="1">IF(AND($G2632,NOT(ISTEXT($G2631)),ISNUMBER(Poczatek),ISNUMBER(Koniec_Projekt)),IFERROR(IF($D2631=LataProjekcji,$F2631,IF($D2631&lt;LataProjekcji,IF((SUM($K2631:Y2631)+12)&lt;$D2634,12,$D2634-SUM($K2631:Y2631)),0)),0),0)</f>
        <v>0</v>
      </c>
      <c r="AA2631" s="5">
        <f ca="1">IF(AND($G2632,NOT(ISTEXT($G2631)),ISNUMBER(Poczatek),ISNUMBER(Koniec_Projekt)),IFERROR(IF($D2631=LataProjekcji,$F2631,IF($D2631&lt;LataProjekcji,IF((SUM($K2631:Z2631)+12)&lt;$D2634,12,$D2634-SUM($K2631:Z2631)),0)),0),0)</f>
        <v>0</v>
      </c>
      <c r="AB2631" s="5">
        <f ca="1">IF(AND($G2632,NOT(ISTEXT($G2631)),ISNUMBER(Poczatek),ISNUMBER(Koniec_Projekt)),IFERROR(IF($D2631=LataProjekcji,$F2631,IF($D2631&lt;LataProjekcji,IF((SUM($K2631:AA2631)+12)&lt;$D2634,12,$D2634-SUM($K2631:AA2631)),0)),0),0)</f>
        <v>0</v>
      </c>
      <c r="AC2631" s="5">
        <f ca="1">IF(AND($G2632,NOT(ISTEXT($G2631)),ISNUMBER(Poczatek),ISNUMBER(Koniec_Projekt)),IFERROR(IF($D2631=LataProjekcji,$F2631,IF($D2631&lt;LataProjekcji,IF((SUM($K2631:AB2631)+12)&lt;$D2634,12,$D2634-SUM($K2631:AB2631)),0)),0),0)</f>
        <v>0</v>
      </c>
      <c r="AD2631" s="5">
        <f ca="1">IF(AND($G2632,NOT(ISTEXT($G2631)),ISNUMBER(Poczatek),ISNUMBER(Koniec_Projekt)),IFERROR(IF($D2631=LataProjekcji,$F2631,IF($D2631&lt;LataProjekcji,IF((SUM($K2631:AC2631)+12)&lt;$D2634,12,$D2634-SUM($K2631:AC2631)),0)),0),0)</f>
        <v>0</v>
      </c>
      <c r="AE2631" s="5">
        <f ca="1">IF(AND($G2632,NOT(ISTEXT($G2631)),ISNUMBER(Poczatek),ISNUMBER(Koniec_Projekt)),IFERROR(IF($D2631=LataProjekcji,$F2631,IF($D2631&lt;LataProjekcji,IF((SUM($K2631:AD2631)+12)&lt;$D2634,12,$D2634-SUM($K2631:AD2631)),0)),0),0)</f>
        <v>0</v>
      </c>
    </row>
    <row r="2632" spans="1:31" hidden="1">
      <c r="B2632" s="526" t="s">
        <v>754</v>
      </c>
      <c r="D2632" s="5">
        <f ca="1">D1447</f>
        <v>0</v>
      </c>
      <c r="E2632" s="454">
        <f ca="1">E1447</f>
        <v>0</v>
      </c>
      <c r="F2632" s="454">
        <f ca="1">F1447</f>
        <v>0</v>
      </c>
      <c r="G2632" s="258" t="b">
        <f ca="1">NOT(ISBLANK(OFFSET($C$269,$D2630,0)))</f>
        <v>0</v>
      </c>
      <c r="H2632" s="538" t="b">
        <f ca="1">SUM(K2632:AE2632)=E2634</f>
        <v>1</v>
      </c>
      <c r="I2632" s="1" t="s">
        <v>750</v>
      </c>
      <c r="K2632" s="537">
        <f ca="1">IF(AND($G2632,NOT(ISTEXT($G2631)),ISNUMBER(Poczatek),ISNUMBER(Koniec_Projekt)),IFERROR(IF($D2631=LataProjekcji,IF($F2631&gt;$E2634,$E2634,$F2631),IF($D2634&gt;=$E2634,(IF($D2631&lt;LataProjekcji,IF((SUM(J2632:$K2632)+12)&lt;$E2634,12,$E2634-SUM(J2632:$K2632)),0)),(IF($D2631&lt;LataProjekcji,IF((SUM(J2632:$K2632)+12)&lt;$D2634,12,$D2634-SUM(J2632:$K2632)),0)))),0),0)</f>
        <v>0</v>
      </c>
      <c r="L2632" s="537">
        <f ca="1">IF(AND($G2632,NOT(ISTEXT($G2631)),ISNUMBER(Poczatek),ISNUMBER(Koniec_Projekt)),IFERROR(IF($D2631=LataProjekcji,IF($F2631&gt;$E2634,$E2634,$F2631),IF($D2634&gt;=$E2634,(IF($D2631&lt;LataProjekcji,IF((SUM($K2632:K2632)+12)&lt;$E2634,12,$E2634-SUM($K2632:K2632)),0)),(IF($D2631&lt;LataProjekcji,IF((SUM($K2632:K2632)+12)&lt;$D2634,12,$D2634-SUM($K2632:K2632)),0)))),0),0)</f>
        <v>0</v>
      </c>
      <c r="M2632" s="537">
        <f ca="1">IF(AND($G2632,NOT(ISTEXT($G2631)),ISNUMBER(Poczatek),ISNUMBER(Koniec_Projekt)),IFERROR(IF($D2631=LataProjekcji,IF($F2631&gt;$E2634,$E2634,$F2631),IF($D2634&gt;=$E2634,(IF($D2631&lt;LataProjekcji,IF((SUM($K2632:L2632)+12)&lt;$E2634,12,$E2634-SUM($K2632:L2632)),0)),(IF($D2631&lt;LataProjekcji,IF((SUM($K2632:L2632)+12)&lt;$D2634,12,$D2634-SUM($K2632:L2632)),0)))),0),0)</f>
        <v>0</v>
      </c>
      <c r="N2632" s="537">
        <f ca="1">IF(AND($G2632,NOT(ISTEXT($G2631)),ISNUMBER(Poczatek),ISNUMBER(Koniec_Projekt)),IFERROR(IF($D2631=LataProjekcji,IF($F2631&gt;$E2634,$E2634,$F2631),IF($D2634&gt;=$E2634,(IF($D2631&lt;LataProjekcji,IF((SUM($K2632:M2632)+12)&lt;$E2634,12,$E2634-SUM($K2632:M2632)),0)),(IF($D2631&lt;LataProjekcji,IF((SUM($K2632:M2632)+12)&lt;$D2634,12,$D2634-SUM($K2632:M2632)),0)))),0),0)</f>
        <v>0</v>
      </c>
      <c r="O2632" s="537">
        <f ca="1">IF(AND($G2632,NOT(ISTEXT($G2631)),ISNUMBER(Poczatek),ISNUMBER(Koniec_Projekt)),IFERROR(IF($D2631=LataProjekcji,IF($F2631&gt;$E2634,$E2634,$F2631),IF($D2634&gt;=$E2634,(IF($D2631&lt;LataProjekcji,IF((SUM($K2632:N2632)+12)&lt;$E2634,12,$E2634-SUM($K2632:N2632)),0)),(IF($D2631&lt;LataProjekcji,IF((SUM($K2632:N2632)+12)&lt;$D2634,12,$D2634-SUM($K2632:N2632)),0)))),0),0)</f>
        <v>0</v>
      </c>
      <c r="P2632" s="537">
        <f ca="1">IF(AND($G2632,NOT(ISTEXT($G2631)),ISNUMBER(Poczatek),ISNUMBER(Koniec_Projekt)),IFERROR(IF($D2631=LataProjekcji,IF($F2631&gt;$E2634,$E2634,$F2631),IF($D2634&gt;=$E2634,(IF($D2631&lt;LataProjekcji,IF((SUM($K2632:O2632)+12)&lt;$E2634,12,$E2634-SUM($K2632:O2632)),0)),(IF($D2631&lt;LataProjekcji,IF((SUM($K2632:O2632)+12)&lt;$D2634,12,$D2634-SUM($K2632:O2632)),0)))),0),0)</f>
        <v>0</v>
      </c>
      <c r="Q2632" s="537">
        <f ca="1">IF(AND($G2632,NOT(ISTEXT($G2631)),ISNUMBER(Poczatek),ISNUMBER(Koniec_Projekt)),IFERROR(IF($D2631=LataProjekcji,IF($F2631&gt;$E2634,$E2634,$F2631),IF($D2634&gt;=$E2634,(IF($D2631&lt;LataProjekcji,IF((SUM($K2632:P2632)+12)&lt;$E2634,12,$E2634-SUM($K2632:P2632)),0)),(IF($D2631&lt;LataProjekcji,IF((SUM($K2632:P2632)+12)&lt;$D2634,12,$D2634-SUM($K2632:P2632)),0)))),0),0)</f>
        <v>0</v>
      </c>
      <c r="R2632" s="537">
        <f ca="1">IF(AND($G2632,NOT(ISTEXT($G2631)),ISNUMBER(Poczatek),ISNUMBER(Koniec_Projekt)),IFERROR(IF($D2631=LataProjekcji,IF($F2631&gt;$E2634,$E2634,$F2631),IF($D2634&gt;=$E2634,(IF($D2631&lt;LataProjekcji,IF((SUM($K2632:Q2632)+12)&lt;$E2634,12,$E2634-SUM($K2632:Q2632)),0)),(IF($D2631&lt;LataProjekcji,IF((SUM($K2632:Q2632)+12)&lt;$D2634,12,$D2634-SUM($K2632:Q2632)),0)))),0),0)</f>
        <v>0</v>
      </c>
      <c r="S2632" s="537">
        <f ca="1">IF(AND($G2632,NOT(ISTEXT($G2631)),ISNUMBER(Poczatek),ISNUMBER(Koniec_Projekt)),IFERROR(IF($D2631=LataProjekcji,IF($F2631&gt;$E2634,$E2634,$F2631),IF($D2634&gt;=$E2634,(IF($D2631&lt;LataProjekcji,IF((SUM($K2632:R2632)+12)&lt;$E2634,12,$E2634-SUM($K2632:R2632)),0)),(IF($D2631&lt;LataProjekcji,IF((SUM($K2632:R2632)+12)&lt;$D2634,12,$D2634-SUM($K2632:R2632)),0)))),0),0)</f>
        <v>0</v>
      </c>
      <c r="T2632" s="537">
        <f ca="1">IF(AND($G2632,NOT(ISTEXT($G2631)),ISNUMBER(Poczatek),ISNUMBER(Koniec_Projekt)),IFERROR(IF($D2631=LataProjekcji,IF($F2631&gt;$E2634,$E2634,$F2631),IF($D2634&gt;=$E2634,(IF($D2631&lt;LataProjekcji,IF((SUM($K2632:S2632)+12)&lt;$E2634,12,$E2634-SUM($K2632:S2632)),0)),(IF($D2631&lt;LataProjekcji,IF((SUM($K2632:S2632)+12)&lt;$D2634,12,$D2634-SUM($K2632:S2632)),0)))),0),0)</f>
        <v>0</v>
      </c>
      <c r="U2632" s="537">
        <f ca="1">IF(AND($G2632,NOT(ISTEXT($G2631)),ISNUMBER(Poczatek),ISNUMBER(Koniec_Projekt)),IFERROR(IF($D2631=LataProjekcji,IF($F2631&gt;$E2634,$E2634,$F2631),IF($D2634&gt;=$E2634,(IF($D2631&lt;LataProjekcji,IF((SUM($K2632:T2632)+12)&lt;$E2634,12,$E2634-SUM($K2632:T2632)),0)),(IF($D2631&lt;LataProjekcji,IF((SUM($K2632:T2632)+12)&lt;$D2634,12,$D2634-SUM($K2632:T2632)),0)))),0),0)</f>
        <v>0</v>
      </c>
      <c r="V2632" s="537">
        <f ca="1">IF(AND($G2632,NOT(ISTEXT($G2631)),ISNUMBER(Poczatek),ISNUMBER(Koniec_Projekt)),IFERROR(IF($D2631=LataProjekcji,IF($F2631&gt;$E2634,$E2634,$F2631),IF($D2634&gt;=$E2634,(IF($D2631&lt;LataProjekcji,IF((SUM($K2632:U2632)+12)&lt;$E2634,12,$E2634-SUM($K2632:U2632)),0)),(IF($D2631&lt;LataProjekcji,IF((SUM($K2632:U2632)+12)&lt;$D2634,12,$D2634-SUM($K2632:U2632)),0)))),0),0)</f>
        <v>0</v>
      </c>
      <c r="W2632" s="537">
        <f ca="1">IF(AND($G2632,NOT(ISTEXT($G2631)),ISNUMBER(Poczatek),ISNUMBER(Koniec_Projekt)),IFERROR(IF($D2631=LataProjekcji,IF($F2631&gt;$E2634,$E2634,$F2631),IF($D2634&gt;=$E2634,(IF($D2631&lt;LataProjekcji,IF((SUM($K2632:V2632)+12)&lt;$E2634,12,$E2634-SUM($K2632:V2632)),0)),(IF($D2631&lt;LataProjekcji,IF((SUM($K2632:V2632)+12)&lt;$D2634,12,$D2634-SUM($K2632:V2632)),0)))),0),0)</f>
        <v>0</v>
      </c>
      <c r="X2632" s="537">
        <f ca="1">IF(AND($G2632,NOT(ISTEXT($G2631)),ISNUMBER(Poczatek),ISNUMBER(Koniec_Projekt)),IFERROR(IF($D2631=LataProjekcji,IF($F2631&gt;$E2634,$E2634,$F2631),IF($D2634&gt;=$E2634,(IF($D2631&lt;LataProjekcji,IF((SUM($K2632:W2632)+12)&lt;$E2634,12,$E2634-SUM($K2632:W2632)),0)),(IF($D2631&lt;LataProjekcji,IF((SUM($K2632:W2632)+12)&lt;$D2634,12,$D2634-SUM($K2632:W2632)),0)))),0),0)</f>
        <v>0</v>
      </c>
      <c r="Y2632" s="537">
        <f ca="1">IF(AND($G2632,NOT(ISTEXT($G2631)),ISNUMBER(Poczatek),ISNUMBER(Koniec_Projekt)),IFERROR(IF($D2631=LataProjekcji,IF($F2631&gt;$E2634,$E2634,$F2631),IF($D2634&gt;=$E2634,(IF($D2631&lt;LataProjekcji,IF((SUM($K2632:X2632)+12)&lt;$E2634,12,$E2634-SUM($K2632:X2632)),0)),(IF($D2631&lt;LataProjekcji,IF((SUM($K2632:X2632)+12)&lt;$D2634,12,$D2634-SUM($K2632:X2632)),0)))),0),0)</f>
        <v>0</v>
      </c>
      <c r="Z2632" s="537">
        <f ca="1">IF(AND($G2632,NOT(ISTEXT($G2631)),ISNUMBER(Poczatek),ISNUMBER(Koniec_Projekt)),IFERROR(IF($D2631=LataProjekcji,IF($F2631&gt;$E2634,$E2634,$F2631),IF($D2634&gt;=$E2634,(IF($D2631&lt;LataProjekcji,IF((SUM($K2632:Y2632)+12)&lt;$E2634,12,$E2634-SUM($K2632:Y2632)),0)),(IF($D2631&lt;LataProjekcji,IF((SUM($K2632:Y2632)+12)&lt;$D2634,12,$D2634-SUM($K2632:Y2632)),0)))),0),0)</f>
        <v>0</v>
      </c>
      <c r="AA2632" s="537">
        <f ca="1">IF(AND($G2632,NOT(ISTEXT($G2631)),ISNUMBER(Poczatek),ISNUMBER(Koniec_Projekt)),IFERROR(IF($D2631=LataProjekcji,IF($F2631&gt;$E2634,$E2634,$F2631),IF($D2634&gt;=$E2634,(IF($D2631&lt;LataProjekcji,IF((SUM($K2632:Z2632)+12)&lt;$E2634,12,$E2634-SUM($K2632:Z2632)),0)),(IF($D2631&lt;LataProjekcji,IF((SUM($K2632:Z2632)+12)&lt;$D2634,12,$D2634-SUM($K2632:Z2632)),0)))),0),0)</f>
        <v>0</v>
      </c>
      <c r="AB2632" s="537">
        <f ca="1">IF(AND($G2632,NOT(ISTEXT($G2631)),ISNUMBER(Poczatek),ISNUMBER(Koniec_Projekt)),IFERROR(IF($D2631=LataProjekcji,IF($F2631&gt;$E2634,$E2634,$F2631),IF($D2634&gt;=$E2634,(IF($D2631&lt;LataProjekcji,IF((SUM($K2632:AA2632)+12)&lt;$E2634,12,$E2634-SUM($K2632:AA2632)),0)),(IF($D2631&lt;LataProjekcji,IF((SUM($K2632:AA2632)+12)&lt;$D2634,12,$D2634-SUM($K2632:AA2632)),0)))),0),0)</f>
        <v>0</v>
      </c>
      <c r="AC2632" s="537">
        <f ca="1">IF(AND($G2632,NOT(ISTEXT($G2631)),ISNUMBER(Poczatek),ISNUMBER(Koniec_Projekt)),IFERROR(IF($D2631=LataProjekcji,IF($F2631&gt;$E2634,$E2634,$F2631),IF($D2634&gt;=$E2634,(IF($D2631&lt;LataProjekcji,IF((SUM($K2632:AB2632)+12)&lt;$E2634,12,$E2634-SUM($K2632:AB2632)),0)),(IF($D2631&lt;LataProjekcji,IF((SUM($K2632:AB2632)+12)&lt;$D2634,12,$D2634-SUM($K2632:AB2632)),0)))),0),0)</f>
        <v>0</v>
      </c>
      <c r="AD2632" s="537">
        <f ca="1">IF(AND($G2632,NOT(ISTEXT($G2631)),ISNUMBER(Poczatek),ISNUMBER(Koniec_Projekt)),IFERROR(IF($D2631=LataProjekcji,IF($F2631&gt;$E2634,$E2634,$F2631),IF($D2634&gt;=$E2634,(IF($D2631&lt;LataProjekcji,IF((SUM($K2632:AC2632)+12)&lt;$E2634,12,$E2634-SUM($K2632:AC2632)),0)),(IF($D2631&lt;LataProjekcji,IF((SUM($K2632:AC2632)+12)&lt;$D2634,12,$D2634-SUM($K2632:AC2632)),0)))),0),0)</f>
        <v>0</v>
      </c>
      <c r="AE2632" s="537">
        <f ca="1">IF(AND($G2632,NOT(ISTEXT($G2631)),ISNUMBER(Poczatek),ISNUMBER(Koniec_Projekt)),IFERROR(IF($D2631=LataProjekcji,IF($F2631&gt;$E2634,$E2634,$F2631),IF($D2634&gt;=$E2634,(IF($D2631&lt;LataProjekcji,IF((SUM($K2632:AD2632)+12)&lt;$E2634,12,$E2634-SUM($K2632:AD2632)),0)),(IF($D2631&lt;LataProjekcji,IF((SUM($K2632:AD2632)+12)&lt;$D2634,12,$D2634-SUM($K2632:AD2632)),0)))),0),0)</f>
        <v>0</v>
      </c>
    </row>
    <row r="2633" spans="1:31" hidden="1">
      <c r="B2633" s="526" t="s">
        <v>753</v>
      </c>
      <c r="D2633" s="454">
        <f ca="1">D1448</f>
        <v>0</v>
      </c>
      <c r="E2633" s="454">
        <f ca="1">IF(D2632&gt;10,ROUND(D2633/12,2),D2633)</f>
        <v>0</v>
      </c>
      <c r="F2633" s="524">
        <f>Koniec_Projekt</f>
        <v>0</v>
      </c>
      <c r="G2633" s="329">
        <f>Miesiac_Koniec_Projekt</f>
        <v>0</v>
      </c>
      <c r="H2633" s="538" t="b">
        <f ca="1">SUM(K2633:AE2633)=D2632</f>
        <v>1</v>
      </c>
      <c r="I2633" s="1" t="s">
        <v>713</v>
      </c>
      <c r="K2633" s="256">
        <f ca="1">IF(AND($G2632,NOT(ISTEXT($G2631)),ISNUMBER(Poczatek),ISNUMBER(Koniec_Projekt)),IFERROR(IF(LataProjekcji=$F2634,ROUND($D2632,0),ROUND(K2631*$E2633,0)),0),0)</f>
        <v>0</v>
      </c>
      <c r="L2633" s="5">
        <f ca="1">IF(AND($G2632,NOT(ISTEXT($G2631)),ISNUMBER(Poczatek),ISNUMBER(Koniec_Projekt)),IFERROR(IF(LataProjekcji=$F2634,ROUND($D2632-SUM(K2633:$K2633),0),ROUND(L2631*$E2633,0)),0),0)</f>
        <v>0</v>
      </c>
      <c r="M2633" s="5">
        <f ca="1">IF(AND($G2632,NOT(ISTEXT($G2631)),ISNUMBER(Poczatek),ISNUMBER(Koniec_Projekt)),IFERROR(IF(LataProjekcji=$F2634,ROUND($D2632-SUM($K2633:L2633),0),ROUND(M2631*$E2633,0)),0),0)</f>
        <v>0</v>
      </c>
      <c r="N2633" s="5">
        <f ca="1">IF(AND($G2632,NOT(ISTEXT($G2631)),ISNUMBER(Poczatek),ISNUMBER(Koniec_Projekt)),IFERROR(IF(LataProjekcji=$F2634,ROUND($D2632-SUM($K2633:M2633),0),ROUND(N2631*$E2633,0)),0),0)</f>
        <v>0</v>
      </c>
      <c r="O2633" s="5">
        <f ca="1">IF(AND($G2632,NOT(ISTEXT($G2631)),ISNUMBER(Poczatek),ISNUMBER(Koniec_Projekt)),IFERROR(IF(LataProjekcji=$F2634,ROUND($D2632-SUM($K2633:N2633),0),ROUND(O2631*$E2633,0)),0),0)</f>
        <v>0</v>
      </c>
      <c r="P2633" s="5">
        <f ca="1">IF(AND($G2632,NOT(ISTEXT($G2631)),ISNUMBER(Poczatek),ISNUMBER(Koniec_Projekt)),IFERROR(IF(LataProjekcji=$F2634,ROUND($D2632-SUM($K2633:O2633),0),ROUND(P2631*$E2633,0)),0),0)</f>
        <v>0</v>
      </c>
      <c r="Q2633" s="5">
        <f ca="1">IF(AND($G2632,NOT(ISTEXT($G2631)),ISNUMBER(Poczatek),ISNUMBER(Koniec_Projekt)),IFERROR(IF(LataProjekcji=$F2634,ROUND($D2632-SUM($K2633:P2633),0),ROUND(Q2631*$E2633,0)),0),0)</f>
        <v>0</v>
      </c>
      <c r="R2633" s="5">
        <f ca="1">IF(AND($G2632,NOT(ISTEXT($G2631)),ISNUMBER(Poczatek),ISNUMBER(Koniec_Projekt)),IFERROR(IF(LataProjekcji=$F2634,ROUND($D2632-SUM($K2633:Q2633),0),ROUND(R2631*$E2633,0)),0),0)</f>
        <v>0</v>
      </c>
      <c r="S2633" s="5">
        <f ca="1">IF(AND($G2632,NOT(ISTEXT($G2631)),ISNUMBER(Poczatek),ISNUMBER(Koniec_Projekt)),IFERROR(IF(LataProjekcji=$F2634,ROUND($D2632-SUM($K2633:R2633),0),ROUND(S2631*$E2633,0)),0),0)</f>
        <v>0</v>
      </c>
      <c r="T2633" s="5">
        <f ca="1">IF(AND($G2632,NOT(ISTEXT($G2631)),ISNUMBER(Poczatek),ISNUMBER(Koniec_Projekt)),IFERROR(IF(LataProjekcji=$F2634,ROUND($D2632-SUM($K2633:S2633),0),ROUND(T2631*$E2633,0)),0),0)</f>
        <v>0</v>
      </c>
      <c r="U2633" s="5">
        <f ca="1">IF(AND($G2632,NOT(ISTEXT($G2631)),ISNUMBER(Poczatek),ISNUMBER(Koniec_Projekt)),IFERROR(IF(LataProjekcji=$F2634,ROUND($D2632-SUM($K2633:T2633),0),ROUND(U2631*$E2633,0)),0),0)</f>
        <v>0</v>
      </c>
      <c r="V2633" s="5">
        <f ca="1">IF(AND($G2632,NOT(ISTEXT($G2631)),ISNUMBER(Poczatek),ISNUMBER(Koniec_Projekt)),IFERROR(IF(LataProjekcji=$F2634,ROUND($D2632-SUM($K2633:U2633),0),ROUND(V2631*$E2633,0)),0),0)</f>
        <v>0</v>
      </c>
      <c r="W2633" s="5">
        <f ca="1">IF(AND($G2632,NOT(ISTEXT($G2631)),ISNUMBER(Poczatek),ISNUMBER(Koniec_Projekt)),IFERROR(IF(LataProjekcji=$F2634,ROUND($D2632-SUM($K2633:V2633),0),ROUND(W2631*$E2633,0)),0),0)</f>
        <v>0</v>
      </c>
      <c r="X2633" s="5">
        <f ca="1">IF(AND($G2632,NOT(ISTEXT($G2631)),ISNUMBER(Poczatek),ISNUMBER(Koniec_Projekt)),IFERROR(IF(LataProjekcji=$F2634,ROUND($D2632-SUM($K2633:W2633),0),ROUND(X2631*$E2633,0)),0),0)</f>
        <v>0</v>
      </c>
      <c r="Y2633" s="5">
        <f ca="1">IF(AND($G2632,NOT(ISTEXT($G2631)),ISNUMBER(Poczatek),ISNUMBER(Koniec_Projekt)),IFERROR(IF(LataProjekcji=$F2634,ROUND($D2632-SUM($K2633:X2633),0),ROUND(Y2631*$E2633,0)),0),0)</f>
        <v>0</v>
      </c>
      <c r="Z2633" s="5">
        <f ca="1">IF(AND($G2632,NOT(ISTEXT($G2631)),ISNUMBER(Poczatek),ISNUMBER(Koniec_Projekt)),IFERROR(IF(LataProjekcji=$F2634,ROUND($D2632-SUM($K2633:Y2633),0),ROUND(Z2631*$E2633,0)),0),0)</f>
        <v>0</v>
      </c>
      <c r="AA2633" s="5">
        <f ca="1">IF(AND($G2632,NOT(ISTEXT($G2631)),ISNUMBER(Poczatek),ISNUMBER(Koniec_Projekt)),IFERROR(IF(LataProjekcji=$F2634,ROUND($D2632-SUM($K2633:Z2633),0),ROUND(AA2631*$E2633,0)),0),0)</f>
        <v>0</v>
      </c>
      <c r="AB2633" s="5">
        <f ca="1">IF(AND($G2632,NOT(ISTEXT($G2631)),ISNUMBER(Poczatek),ISNUMBER(Koniec_Projekt)),IFERROR(IF(LataProjekcji=$F2634,ROUND($D2632-SUM($K2633:AA2633),0),ROUND(AB2631*$E2633,0)),0),0)</f>
        <v>0</v>
      </c>
      <c r="AC2633" s="5">
        <f ca="1">IF(AND($G2632,NOT(ISTEXT($G2631)),ISNUMBER(Poczatek),ISNUMBER(Koniec_Projekt)),IFERROR(IF(LataProjekcji=$F2634,ROUND($D2632-SUM($K2633:AB2633),0),ROUND(AC2631*$E2633,0)),0),0)</f>
        <v>0</v>
      </c>
      <c r="AD2633" s="5">
        <f ca="1">IF(AND($G2632,NOT(ISTEXT($G2631)),ISNUMBER(Poczatek),ISNUMBER(Koniec_Projekt)),IFERROR(IF(LataProjekcji=$F2634,ROUND($D2632-SUM($K2633:AC2633),0),ROUND(AD2631*$E2633,0)),0),0)</f>
        <v>0</v>
      </c>
      <c r="AE2633" s="5">
        <f ca="1">IF(AND($G2632,NOT(ISTEXT($G2631)),ISNUMBER(Poczatek),ISNUMBER(Koniec_Projekt)),IFERROR(IF(LataProjekcji=$F2634,ROUND($D2632-SUM($K2633:AD2633),0),ROUND(AE2631*$E2633,0)),0),0)</f>
        <v>0</v>
      </c>
    </row>
    <row r="2634" spans="1:31" hidden="1">
      <c r="B2634" s="526" t="s">
        <v>751</v>
      </c>
      <c r="D2634" s="1">
        <f ca="1">IFERROR(ROUNDUP(D2632/E2633,0),0)</f>
        <v>0</v>
      </c>
      <c r="E2634" s="1">
        <f ca="1">IF(D2634=0,0,DATEDIF(DATE(D2631,E2631,1),DATE(F2633,G2633,1),"m"))</f>
        <v>0</v>
      </c>
      <c r="F2634" s="1" t="str">
        <f ca="1">IFERROR(YEAR(G2631),"brak daty")</f>
        <v>brak daty</v>
      </c>
      <c r="G2634" s="1" t="str">
        <f ca="1">IFERROR(MONTH(G2631),"brak daty")</f>
        <v>brak daty</v>
      </c>
      <c r="H2634" s="5"/>
      <c r="I2634" s="1" t="s">
        <v>425</v>
      </c>
      <c r="K2634" s="5">
        <f ca="1">IF(AND($G2632,NOT(ISTEXT($G2631)),ISNUMBER(Poczatek),ISNUMBER(Koniec_Projekt)),IFERROR(IF(LataProjekcji=$F2633,IF(AND($G2633=$G2634,$F2633=$F2634),ROUND($D2632-SUM($K2634),0),ROUND(K2632*$E2633,0)),IF(LataProjekcji&gt;$F2633,0,ROUND(K2632*$E2633,0))),0),0)</f>
        <v>0</v>
      </c>
      <c r="L2634" s="5">
        <f ca="1">IF(AND($G2632,NOT(ISTEXT($G2631)),ISNUMBER(Poczatek),ISNUMBER(Koniec_Projekt)),IFERROR(IF(LataProjekcji=$F2633,IF(AND($G2633=$G2634,$F2633=$F2634),ROUND($D2632-SUM($K2634:K2634),0),ROUND(L2632*$E2633,0)),IF(LataProjekcji&gt;$F2633,0,ROUND(L2632*$E2633,0))),0),0)</f>
        <v>0</v>
      </c>
      <c r="M2634" s="5">
        <f ca="1">IF(AND($G2632,NOT(ISTEXT($G2631)),ISNUMBER(Poczatek),ISNUMBER(Koniec_Projekt)),IFERROR(IF(LataProjekcji=$F2633,IF(AND($G2633=$G2634,$F2633=$F2634),ROUND($D2632-SUM($K2634:L2634),0),ROUND(M2632*$E2633,0)),IF(LataProjekcji&gt;$F2633,0,ROUND(M2632*$E2633,0))),0),0)</f>
        <v>0</v>
      </c>
      <c r="N2634" s="5">
        <f ca="1">IF(AND($G2632,NOT(ISTEXT($G2631)),ISNUMBER(Poczatek),ISNUMBER(Koniec_Projekt)),IFERROR(IF(LataProjekcji=$F2633,IF(AND($G2633=$G2634,$F2633=$F2634),ROUND($D2632-SUM($K2634:M2634),0),ROUND(N2632*$E2633,0)),IF(LataProjekcji&gt;$F2633,0,ROUND(N2632*$E2633,0))),0),0)</f>
        <v>0</v>
      </c>
      <c r="O2634" s="5">
        <f ca="1">IF(AND($G2632,NOT(ISTEXT($G2631)),ISNUMBER(Poczatek),ISNUMBER(Koniec_Projekt)),IFERROR(IF(LataProjekcji=$F2633,IF(AND($G2633=$G2634,$F2633=$F2634),ROUND($D2632-SUM($K2634:N2634),0),ROUND(O2632*$E2633,0)),IF(LataProjekcji&gt;$F2633,0,ROUND(O2632*$E2633,0))),0),0)</f>
        <v>0</v>
      </c>
      <c r="P2634" s="5">
        <f ca="1">IF(AND($G2632,NOT(ISTEXT($G2631)),ISNUMBER(Poczatek),ISNUMBER(Koniec_Projekt)),IFERROR(IF(LataProjekcji=$F2633,IF(AND($G2633=$G2634,$F2633=$F2634),ROUND($D2632-SUM($K2634:O2634),0),ROUND(P2632*$E2633,0)),IF(LataProjekcji&gt;$F2633,0,ROUND(P2632*$E2633,0))),0),0)</f>
        <v>0</v>
      </c>
      <c r="Q2634" s="5">
        <f ca="1">IF(AND($G2632,NOT(ISTEXT($G2631)),ISNUMBER(Poczatek),ISNUMBER(Koniec_Projekt)),IFERROR(IF(LataProjekcji=$F2633,IF(AND($G2633=$G2634,$F2633=$F2634),ROUND($D2632-SUM($K2634:P2634),0),ROUND(Q2632*$E2633,0)),IF(LataProjekcji&gt;$F2633,0,ROUND(Q2632*$E2633,0))),0),0)</f>
        <v>0</v>
      </c>
      <c r="R2634" s="5">
        <f ca="1">IF(AND($G2632,NOT(ISTEXT($G2631)),ISNUMBER(Poczatek),ISNUMBER(Koniec_Projekt)),IFERROR(IF(LataProjekcji=$F2633,IF(AND($G2633=$G2634,$F2633=$F2634),ROUND($D2632-SUM($K2634:Q2634),0),ROUND(R2632*$E2633,0)),IF(LataProjekcji&gt;$F2633,0,ROUND(R2632*$E2633,0))),0),0)</f>
        <v>0</v>
      </c>
      <c r="S2634" s="5">
        <f ca="1">IF(AND($G2632,NOT(ISTEXT($G2631)),ISNUMBER(Poczatek),ISNUMBER(Koniec_Projekt)),IFERROR(IF(LataProjekcji=$F2633,IF(AND($G2633=$G2634,$F2633=$F2634),ROUND($D2632-SUM($K2634:R2634),0),ROUND(S2632*$E2633,0)),IF(LataProjekcji&gt;$F2633,0,ROUND(S2632*$E2633,0))),0),0)</f>
        <v>0</v>
      </c>
      <c r="T2634" s="5">
        <f ca="1">IF(AND($G2632,NOT(ISTEXT($G2631)),ISNUMBER(Poczatek),ISNUMBER(Koniec_Projekt)),IFERROR(IF(LataProjekcji=$F2633,IF(AND($G2633=$G2634,$F2633=$F2634),ROUND($D2632-SUM($K2634:S2634),0),ROUND(T2632*$E2633,0)),IF(LataProjekcji&gt;$F2633,0,ROUND(T2632*$E2633,0))),0),0)</f>
        <v>0</v>
      </c>
      <c r="U2634" s="5">
        <f ca="1">IF(AND($G2632,NOT(ISTEXT($G2631)),ISNUMBER(Poczatek),ISNUMBER(Koniec_Projekt)),IFERROR(IF(LataProjekcji=$F2633,IF(AND($G2633=$G2634,$F2633=$F2634),ROUND($D2632-SUM($K2634:T2634),0),ROUND(U2632*$E2633,0)),IF(LataProjekcji&gt;$F2633,0,ROUND(U2632*$E2633,0))),0),0)</f>
        <v>0</v>
      </c>
      <c r="V2634" s="5">
        <f ca="1">IF(AND($G2632,NOT(ISTEXT($G2631)),ISNUMBER(Poczatek),ISNUMBER(Koniec_Projekt)),IFERROR(IF(LataProjekcji=$F2633,IF(AND($G2633=$G2634,$F2633=$F2634),ROUND($D2632-SUM($K2634:U2634),0),ROUND(V2632*$E2633,0)),IF(LataProjekcji&gt;$F2633,0,ROUND(V2632*$E2633,0))),0),0)</f>
        <v>0</v>
      </c>
      <c r="W2634" s="5">
        <f ca="1">IF(AND($G2632,NOT(ISTEXT($G2631)),ISNUMBER(Poczatek),ISNUMBER(Koniec_Projekt)),IFERROR(IF(LataProjekcji=$F2633,IF(AND($G2633=$G2634,$F2633=$F2634),ROUND($D2632-SUM($K2634:V2634),0),ROUND(W2632*$E2633,0)),IF(LataProjekcji&gt;$F2633,0,ROUND(W2632*$E2633,0))),0),0)</f>
        <v>0</v>
      </c>
      <c r="X2634" s="5">
        <f ca="1">IF(AND($G2632,NOT(ISTEXT($G2631)),ISNUMBER(Poczatek),ISNUMBER(Koniec_Projekt)),IFERROR(IF(LataProjekcji=$F2633,IF(AND($G2633=$G2634,$F2633=$F2634),ROUND($D2632-SUM($K2634:W2634),0),ROUND(X2632*$E2633,0)),IF(LataProjekcji&gt;$F2633,0,ROUND(X2632*$E2633,0))),0),0)</f>
        <v>0</v>
      </c>
      <c r="Y2634" s="5">
        <f ca="1">IF(AND($G2632,NOT(ISTEXT($G2631)),ISNUMBER(Poczatek),ISNUMBER(Koniec_Projekt)),IFERROR(IF(LataProjekcji=$F2633,IF(AND($G2633=$G2634,$F2633=$F2634),ROUND($D2632-SUM($K2634:X2634),0),ROUND(Y2632*$E2633,0)),IF(LataProjekcji&gt;$F2633,0,ROUND(Y2632*$E2633,0))),0),0)</f>
        <v>0</v>
      </c>
      <c r="Z2634" s="5">
        <f ca="1">IF(AND($G2632,NOT(ISTEXT($G2631)),ISNUMBER(Poczatek),ISNUMBER(Koniec_Projekt)),IFERROR(IF(LataProjekcji=$F2633,IF(AND($G2633=$G2634,$F2633=$F2634),ROUND($D2632-SUM($K2634:Y2634),0),ROUND(Z2632*$E2633,0)),IF(LataProjekcji&gt;$F2633,0,ROUND(Z2632*$E2633,0))),0),0)</f>
        <v>0</v>
      </c>
      <c r="AA2634" s="5">
        <f ca="1">IF(AND($G2632,NOT(ISTEXT($G2631)),ISNUMBER(Poczatek),ISNUMBER(Koniec_Projekt)),IFERROR(IF(LataProjekcji=$F2633,IF(AND($G2633=$G2634,$F2633=$F2634),ROUND($D2632-SUM($K2634:Z2634),0),ROUND(AA2632*$E2633,0)),IF(LataProjekcji&gt;$F2633,0,ROUND(AA2632*$E2633,0))),0),0)</f>
        <v>0</v>
      </c>
      <c r="AB2634" s="5">
        <f ca="1">IF(AND($G2632,NOT(ISTEXT($G2631)),ISNUMBER(Poczatek),ISNUMBER(Koniec_Projekt)),IFERROR(IF(LataProjekcji=$F2633,IF(AND($G2633=$G2634,$F2633=$F2634),ROUND($D2632-SUM($K2634:AA2634),0),ROUND(AB2632*$E2633,0)),IF(LataProjekcji&gt;$F2633,0,ROUND(AB2632*$E2633,0))),0),0)</f>
        <v>0</v>
      </c>
      <c r="AC2634" s="5">
        <f ca="1">IF(AND($G2632,NOT(ISTEXT($G2631)),ISNUMBER(Poczatek),ISNUMBER(Koniec_Projekt)),IFERROR(IF(LataProjekcji=$F2633,IF(AND($G2633=$G2634,$F2633=$F2634),ROUND($D2632-SUM($K2634:AB2634),0),ROUND(AC2632*$E2633,0)),IF(LataProjekcji&gt;$F2633,0,ROUND(AC2632*$E2633,0))),0),0)</f>
        <v>0</v>
      </c>
      <c r="AD2634" s="5">
        <f ca="1">IF(AND($G2632,NOT(ISTEXT($G2631)),ISNUMBER(Poczatek),ISNUMBER(Koniec_Projekt)),IFERROR(IF(LataProjekcji=$F2633,IF(AND($G2633=$G2634,$F2633=$F2634),ROUND($D2632-SUM($K2634:AC2634),0),ROUND(AD2632*$E2633,0)),IF(LataProjekcji&gt;$F2633,0,ROUND(AD2632*$E2633,0))),0),0)</f>
        <v>0</v>
      </c>
      <c r="AE2634" s="5">
        <f ca="1">IF(AND($G2632,NOT(ISTEXT($G2631)),ISNUMBER(Poczatek),ISNUMBER(Koniec_Projekt)),IFERROR(IF(LataProjekcji=$F2633,IF(AND($G2633=$G2634,$F2633=$F2634),ROUND($D2632-SUM($K2634:AD2634),0),ROUND(AE2632*$E2633,0)),IF(LataProjekcji&gt;$F2633,0,ROUND(AE2632*$E2633,0))),0),0)</f>
        <v>0</v>
      </c>
    </row>
    <row r="2635" spans="1:31" ht="12.5" hidden="1" thickBot="1">
      <c r="B2635" s="527" t="s">
        <v>865</v>
      </c>
      <c r="C2635" s="528"/>
      <c r="D2635" s="529">
        <f ca="1">IF(D2632&gt;10,ROUND((D2634-1)*E2633,0),E2633)</f>
        <v>0</v>
      </c>
      <c r="E2635" s="529">
        <f ca="1">D2632-D2635</f>
        <v>0</v>
      </c>
      <c r="F2635" s="528"/>
      <c r="G2635" s="669">
        <f ca="1">OFFSET($C$269,$D2630,0)</f>
        <v>0</v>
      </c>
      <c r="H2635" s="528"/>
      <c r="I2635" s="528"/>
      <c r="J2635" s="528"/>
      <c r="K2635" s="528"/>
      <c r="L2635" s="528"/>
      <c r="M2635" s="528"/>
      <c r="N2635" s="528"/>
      <c r="O2635" s="528"/>
      <c r="P2635" s="528"/>
      <c r="Q2635" s="528"/>
      <c r="R2635" s="528"/>
      <c r="S2635" s="528"/>
      <c r="T2635" s="528"/>
      <c r="U2635" s="528"/>
      <c r="V2635" s="528"/>
      <c r="W2635" s="528"/>
      <c r="X2635" s="528"/>
      <c r="Y2635" s="528"/>
      <c r="Z2635" s="528"/>
      <c r="AA2635" s="528"/>
      <c r="AB2635" s="528"/>
      <c r="AC2635" s="528"/>
      <c r="AD2635" s="528"/>
      <c r="AE2635" s="528"/>
    </row>
    <row r="2636" spans="1:31" ht="12.5" hidden="1" thickTop="1">
      <c r="C2636" s="251"/>
      <c r="D2636" s="454"/>
      <c r="E2636" s="454"/>
      <c r="F2636" s="454"/>
      <c r="G2636" s="454"/>
    </row>
    <row r="2637" spans="1:31" ht="12.5" hidden="1" thickBot="1">
      <c r="B2637" s="530" t="str">
        <f ca="1">"nazwa ST: "&amp;B1452</f>
        <v>nazwa ST: 0</v>
      </c>
      <c r="C2637" s="530"/>
      <c r="D2637" s="531">
        <f>D1452</f>
        <v>58</v>
      </c>
      <c r="E2637" s="530"/>
      <c r="F2637" s="530"/>
      <c r="G2637" s="530"/>
      <c r="H2637" s="530"/>
      <c r="I2637" s="530"/>
      <c r="J2637" s="530"/>
      <c r="K2637" s="539" t="str">
        <f t="shared" ref="K2637:AE2637" si="3174">LataProjekcji</f>
        <v>Uzupełnij dane</v>
      </c>
      <c r="L2637" s="539" t="str">
        <f t="shared" si="3174"/>
        <v/>
      </c>
      <c r="M2637" s="539" t="str">
        <f t="shared" si="3174"/>
        <v/>
      </c>
      <c r="N2637" s="539" t="str">
        <f t="shared" si="3174"/>
        <v/>
      </c>
      <c r="O2637" s="539" t="str">
        <f t="shared" si="3174"/>
        <v/>
      </c>
      <c r="P2637" s="539" t="str">
        <f t="shared" si="3174"/>
        <v/>
      </c>
      <c r="Q2637" s="539" t="str">
        <f t="shared" si="3174"/>
        <v/>
      </c>
      <c r="R2637" s="539" t="str">
        <f t="shared" si="3174"/>
        <v/>
      </c>
      <c r="S2637" s="539" t="str">
        <f t="shared" si="3174"/>
        <v/>
      </c>
      <c r="T2637" s="539" t="str">
        <f t="shared" si="3174"/>
        <v/>
      </c>
      <c r="U2637" s="539" t="str">
        <f t="shared" si="3174"/>
        <v/>
      </c>
      <c r="V2637" s="539" t="str">
        <f t="shared" si="3174"/>
        <v/>
      </c>
      <c r="W2637" s="539" t="str">
        <f t="shared" si="3174"/>
        <v/>
      </c>
      <c r="X2637" s="539" t="str">
        <f t="shared" si="3174"/>
        <v/>
      </c>
      <c r="Y2637" s="539" t="str">
        <f t="shared" si="3174"/>
        <v/>
      </c>
      <c r="Z2637" s="539" t="str">
        <f t="shared" si="3174"/>
        <v/>
      </c>
      <c r="AA2637" s="539" t="str">
        <f t="shared" si="3174"/>
        <v/>
      </c>
      <c r="AB2637" s="539" t="str">
        <f t="shared" si="3174"/>
        <v/>
      </c>
      <c r="AC2637" s="539" t="str">
        <f t="shared" si="3174"/>
        <v/>
      </c>
      <c r="AD2637" s="539" t="str">
        <f t="shared" si="3174"/>
        <v/>
      </c>
      <c r="AE2637" s="539" t="str">
        <f t="shared" si="3174"/>
        <v/>
      </c>
    </row>
    <row r="2638" spans="1:31" hidden="1">
      <c r="B2638" s="526" t="s">
        <v>752</v>
      </c>
      <c r="D2638" s="1">
        <f ca="1">D1453</f>
        <v>1900</v>
      </c>
      <c r="E2638" s="1">
        <f ca="1">E1453</f>
        <v>1</v>
      </c>
      <c r="F2638" s="1">
        <f ca="1">IF(D2639&gt;10,F1453,1)</f>
        <v>1</v>
      </c>
      <c r="G2638" s="525" t="str">
        <f ca="1">IF(ISBLANK(OFFSET($E$269,$D2637,0)),"brak daty",IF(D2639&gt;10,EDATE(OFFSET($E$269,$D2637,0),D2641),DATE(D2638,E2638,1)))</f>
        <v>brak daty</v>
      </c>
      <c r="H2638" s="538" t="b">
        <f ca="1">SUM(K2638:AE2638)=D2641</f>
        <v>1</v>
      </c>
      <c r="I2638" s="1" t="s">
        <v>749</v>
      </c>
      <c r="K2638" s="5">
        <f ca="1">IF(AND($G2639,NOT(ISTEXT($G2638)),ISNUMBER(Poczatek),ISNUMBER(Koniec_Projekt)),IFERROR(IF($D2638=LataProjekcji,$F2638,IF($D2638&lt;LataProjekcji,IF((SUM(K2638)+12)&lt;$D2641,12,$D2641-SUM(K2638)),0)),0),0)</f>
        <v>0</v>
      </c>
      <c r="L2638" s="5">
        <f ca="1">IF(AND($G2639,NOT(ISTEXT($G2638)),ISNUMBER(Poczatek),ISNUMBER(Koniec_Projekt)),IFERROR(IF($D2638=LataProjekcji,$F2638,IF($D2638&lt;LataProjekcji,IF((SUM($K2638:K2638)+12)&lt;$D2641,12,$D2641-SUM($K2638:K2638)),0)),0),0)</f>
        <v>0</v>
      </c>
      <c r="M2638" s="5">
        <f ca="1">IF(AND($G2639,NOT(ISTEXT($G2638)),ISNUMBER(Poczatek),ISNUMBER(Koniec_Projekt)),IFERROR(IF($D2638=LataProjekcji,$F2638,IF($D2638&lt;LataProjekcji,IF((SUM($K2638:L2638)+12)&lt;$D2641,12,$D2641-SUM($K2638:L2638)),0)),0),0)</f>
        <v>0</v>
      </c>
      <c r="N2638" s="5">
        <f ca="1">IF(AND($G2639,NOT(ISTEXT($G2638)),ISNUMBER(Poczatek),ISNUMBER(Koniec_Projekt)),IFERROR(IF($D2638=LataProjekcji,$F2638,IF($D2638&lt;LataProjekcji,IF((SUM($K2638:M2638)+12)&lt;$D2641,12,$D2641-SUM($K2638:M2638)),0)),0),0)</f>
        <v>0</v>
      </c>
      <c r="O2638" s="5">
        <f ca="1">IF(AND($G2639,NOT(ISTEXT($G2638)),ISNUMBER(Poczatek),ISNUMBER(Koniec_Projekt)),IFERROR(IF($D2638=LataProjekcji,$F2638,IF($D2638&lt;LataProjekcji,IF((SUM($K2638:N2638)+12)&lt;$D2641,12,$D2641-SUM($K2638:N2638)),0)),0),0)</f>
        <v>0</v>
      </c>
      <c r="P2638" s="5">
        <f ca="1">IF(AND($G2639,NOT(ISTEXT($G2638)),ISNUMBER(Poczatek),ISNUMBER(Koniec_Projekt)),IFERROR(IF($D2638=LataProjekcji,$F2638,IF($D2638&lt;LataProjekcji,IF((SUM($K2638:O2638)+12)&lt;$D2641,12,$D2641-SUM($K2638:O2638)),0)),0),0)</f>
        <v>0</v>
      </c>
      <c r="Q2638" s="5">
        <f ca="1">IF(AND($G2639,NOT(ISTEXT($G2638)),ISNUMBER(Poczatek),ISNUMBER(Koniec_Projekt)),IFERROR(IF($D2638=LataProjekcji,$F2638,IF($D2638&lt;LataProjekcji,IF((SUM($K2638:P2638)+12)&lt;$D2641,12,$D2641-SUM($K2638:P2638)),0)),0),0)</f>
        <v>0</v>
      </c>
      <c r="R2638" s="5">
        <f ca="1">IF(AND($G2639,NOT(ISTEXT($G2638)),ISNUMBER(Poczatek),ISNUMBER(Koniec_Projekt)),IFERROR(IF($D2638=LataProjekcji,$F2638,IF($D2638&lt;LataProjekcji,IF((SUM($K2638:Q2638)+12)&lt;$D2641,12,$D2641-SUM($K2638:Q2638)),0)),0),0)</f>
        <v>0</v>
      </c>
      <c r="S2638" s="5">
        <f ca="1">IF(AND($G2639,NOT(ISTEXT($G2638)),ISNUMBER(Poczatek),ISNUMBER(Koniec_Projekt)),IFERROR(IF($D2638=LataProjekcji,$F2638,IF($D2638&lt;LataProjekcji,IF((SUM($K2638:R2638)+12)&lt;$D2641,12,$D2641-SUM($K2638:R2638)),0)),0),0)</f>
        <v>0</v>
      </c>
      <c r="T2638" s="5">
        <f ca="1">IF(AND($G2639,NOT(ISTEXT($G2638)),ISNUMBER(Poczatek),ISNUMBER(Koniec_Projekt)),IFERROR(IF($D2638=LataProjekcji,$F2638,IF($D2638&lt;LataProjekcji,IF((SUM($K2638:S2638)+12)&lt;$D2641,12,$D2641-SUM($K2638:S2638)),0)),0),0)</f>
        <v>0</v>
      </c>
      <c r="U2638" s="5">
        <f ca="1">IF(AND($G2639,NOT(ISTEXT($G2638)),ISNUMBER(Poczatek),ISNUMBER(Koniec_Projekt)),IFERROR(IF($D2638=LataProjekcji,$F2638,IF($D2638&lt;LataProjekcji,IF((SUM($K2638:T2638)+12)&lt;$D2641,12,$D2641-SUM($K2638:T2638)),0)),0),0)</f>
        <v>0</v>
      </c>
      <c r="V2638" s="5">
        <f ca="1">IF(AND($G2639,NOT(ISTEXT($G2638)),ISNUMBER(Poczatek),ISNUMBER(Koniec_Projekt)),IFERROR(IF($D2638=LataProjekcji,$F2638,IF($D2638&lt;LataProjekcji,IF((SUM($K2638:U2638)+12)&lt;$D2641,12,$D2641-SUM($K2638:U2638)),0)),0),0)</f>
        <v>0</v>
      </c>
      <c r="W2638" s="5">
        <f ca="1">IF(AND($G2639,NOT(ISTEXT($G2638)),ISNUMBER(Poczatek),ISNUMBER(Koniec_Projekt)),IFERROR(IF($D2638=LataProjekcji,$F2638,IF($D2638&lt;LataProjekcji,IF((SUM($K2638:V2638)+12)&lt;$D2641,12,$D2641-SUM($K2638:V2638)),0)),0),0)</f>
        <v>0</v>
      </c>
      <c r="X2638" s="5">
        <f ca="1">IF(AND($G2639,NOT(ISTEXT($G2638)),ISNUMBER(Poczatek),ISNUMBER(Koniec_Projekt)),IFERROR(IF($D2638=LataProjekcji,$F2638,IF($D2638&lt;LataProjekcji,IF((SUM($K2638:W2638)+12)&lt;$D2641,12,$D2641-SUM($K2638:W2638)),0)),0),0)</f>
        <v>0</v>
      </c>
      <c r="Y2638" s="5">
        <f ca="1">IF(AND($G2639,NOT(ISTEXT($G2638)),ISNUMBER(Poczatek),ISNUMBER(Koniec_Projekt)),IFERROR(IF($D2638=LataProjekcji,$F2638,IF($D2638&lt;LataProjekcji,IF((SUM($K2638:X2638)+12)&lt;$D2641,12,$D2641-SUM($K2638:X2638)),0)),0),0)</f>
        <v>0</v>
      </c>
      <c r="Z2638" s="5">
        <f ca="1">IF(AND($G2639,NOT(ISTEXT($G2638)),ISNUMBER(Poczatek),ISNUMBER(Koniec_Projekt)),IFERROR(IF($D2638=LataProjekcji,$F2638,IF($D2638&lt;LataProjekcji,IF((SUM($K2638:Y2638)+12)&lt;$D2641,12,$D2641-SUM($K2638:Y2638)),0)),0),0)</f>
        <v>0</v>
      </c>
      <c r="AA2638" s="5">
        <f ca="1">IF(AND($G2639,NOT(ISTEXT($G2638)),ISNUMBER(Poczatek),ISNUMBER(Koniec_Projekt)),IFERROR(IF($D2638=LataProjekcji,$F2638,IF($D2638&lt;LataProjekcji,IF((SUM($K2638:Z2638)+12)&lt;$D2641,12,$D2641-SUM($K2638:Z2638)),0)),0),0)</f>
        <v>0</v>
      </c>
      <c r="AB2638" s="5">
        <f ca="1">IF(AND($G2639,NOT(ISTEXT($G2638)),ISNUMBER(Poczatek),ISNUMBER(Koniec_Projekt)),IFERROR(IF($D2638=LataProjekcji,$F2638,IF($D2638&lt;LataProjekcji,IF((SUM($K2638:AA2638)+12)&lt;$D2641,12,$D2641-SUM($K2638:AA2638)),0)),0),0)</f>
        <v>0</v>
      </c>
      <c r="AC2638" s="5">
        <f ca="1">IF(AND($G2639,NOT(ISTEXT($G2638)),ISNUMBER(Poczatek),ISNUMBER(Koniec_Projekt)),IFERROR(IF($D2638=LataProjekcji,$F2638,IF($D2638&lt;LataProjekcji,IF((SUM($K2638:AB2638)+12)&lt;$D2641,12,$D2641-SUM($K2638:AB2638)),0)),0),0)</f>
        <v>0</v>
      </c>
      <c r="AD2638" s="5">
        <f ca="1">IF(AND($G2639,NOT(ISTEXT($G2638)),ISNUMBER(Poczatek),ISNUMBER(Koniec_Projekt)),IFERROR(IF($D2638=LataProjekcji,$F2638,IF($D2638&lt;LataProjekcji,IF((SUM($K2638:AC2638)+12)&lt;$D2641,12,$D2641-SUM($K2638:AC2638)),0)),0),0)</f>
        <v>0</v>
      </c>
      <c r="AE2638" s="5">
        <f ca="1">IF(AND($G2639,NOT(ISTEXT($G2638)),ISNUMBER(Poczatek),ISNUMBER(Koniec_Projekt)),IFERROR(IF($D2638=LataProjekcji,$F2638,IF($D2638&lt;LataProjekcji,IF((SUM($K2638:AD2638)+12)&lt;$D2641,12,$D2641-SUM($K2638:AD2638)),0)),0),0)</f>
        <v>0</v>
      </c>
    </row>
    <row r="2639" spans="1:31" hidden="1">
      <c r="B2639" s="526" t="s">
        <v>754</v>
      </c>
      <c r="D2639" s="5">
        <f ca="1">D1454</f>
        <v>0</v>
      </c>
      <c r="E2639" s="454">
        <f ca="1">E1454</f>
        <v>0</v>
      </c>
      <c r="F2639" s="454">
        <f ca="1">F1454</f>
        <v>0</v>
      </c>
      <c r="G2639" s="258" t="b">
        <f ca="1">NOT(ISBLANK(OFFSET($C$269,$D2637,0)))</f>
        <v>0</v>
      </c>
      <c r="H2639" s="538" t="b">
        <f ca="1">SUM(K2639:AE2639)=E2641</f>
        <v>1</v>
      </c>
      <c r="I2639" s="1" t="s">
        <v>750</v>
      </c>
      <c r="K2639" s="537">
        <f ca="1">IF(AND($G2639,NOT(ISTEXT($G2638)),ISNUMBER(Poczatek),ISNUMBER(Koniec_Projekt)),IFERROR(IF($D2638=LataProjekcji,IF($F2638&gt;$E2641,$E2641,$F2638),IF($D2641&gt;=$E2641,(IF($D2638&lt;LataProjekcji,IF((SUM(J2639:$K2639)+12)&lt;$E2641,12,$E2641-SUM(J2639:$K2639)),0)),(IF($D2638&lt;LataProjekcji,IF((SUM(J2639:$K2639)+12)&lt;$D2641,12,$D2641-SUM(J2639:$K2639)),0)))),0),0)</f>
        <v>0</v>
      </c>
      <c r="L2639" s="537">
        <f ca="1">IF(AND($G2639,NOT(ISTEXT($G2638)),ISNUMBER(Poczatek),ISNUMBER(Koniec_Projekt)),IFERROR(IF($D2638=LataProjekcji,IF($F2638&gt;$E2641,$E2641,$F2638),IF($D2641&gt;=$E2641,(IF($D2638&lt;LataProjekcji,IF((SUM($K2639:K2639)+12)&lt;$E2641,12,$E2641-SUM($K2639:K2639)),0)),(IF($D2638&lt;LataProjekcji,IF((SUM($K2639:K2639)+12)&lt;$D2641,12,$D2641-SUM($K2639:K2639)),0)))),0),0)</f>
        <v>0</v>
      </c>
      <c r="M2639" s="537">
        <f ca="1">IF(AND($G2639,NOT(ISTEXT($G2638)),ISNUMBER(Poczatek),ISNUMBER(Koniec_Projekt)),IFERROR(IF($D2638=LataProjekcji,IF($F2638&gt;$E2641,$E2641,$F2638),IF($D2641&gt;=$E2641,(IF($D2638&lt;LataProjekcji,IF((SUM($K2639:L2639)+12)&lt;$E2641,12,$E2641-SUM($K2639:L2639)),0)),(IF($D2638&lt;LataProjekcji,IF((SUM($K2639:L2639)+12)&lt;$D2641,12,$D2641-SUM($K2639:L2639)),0)))),0),0)</f>
        <v>0</v>
      </c>
      <c r="N2639" s="537">
        <f ca="1">IF(AND($G2639,NOT(ISTEXT($G2638)),ISNUMBER(Poczatek),ISNUMBER(Koniec_Projekt)),IFERROR(IF($D2638=LataProjekcji,IF($F2638&gt;$E2641,$E2641,$F2638),IF($D2641&gt;=$E2641,(IF($D2638&lt;LataProjekcji,IF((SUM($K2639:M2639)+12)&lt;$E2641,12,$E2641-SUM($K2639:M2639)),0)),(IF($D2638&lt;LataProjekcji,IF((SUM($K2639:M2639)+12)&lt;$D2641,12,$D2641-SUM($K2639:M2639)),0)))),0),0)</f>
        <v>0</v>
      </c>
      <c r="O2639" s="537">
        <f ca="1">IF(AND($G2639,NOT(ISTEXT($G2638)),ISNUMBER(Poczatek),ISNUMBER(Koniec_Projekt)),IFERROR(IF($D2638=LataProjekcji,IF($F2638&gt;$E2641,$E2641,$F2638),IF($D2641&gt;=$E2641,(IF($D2638&lt;LataProjekcji,IF((SUM($K2639:N2639)+12)&lt;$E2641,12,$E2641-SUM($K2639:N2639)),0)),(IF($D2638&lt;LataProjekcji,IF((SUM($K2639:N2639)+12)&lt;$D2641,12,$D2641-SUM($K2639:N2639)),0)))),0),0)</f>
        <v>0</v>
      </c>
      <c r="P2639" s="537">
        <f ca="1">IF(AND($G2639,NOT(ISTEXT($G2638)),ISNUMBER(Poczatek),ISNUMBER(Koniec_Projekt)),IFERROR(IF($D2638=LataProjekcji,IF($F2638&gt;$E2641,$E2641,$F2638),IF($D2641&gt;=$E2641,(IF($D2638&lt;LataProjekcji,IF((SUM($K2639:O2639)+12)&lt;$E2641,12,$E2641-SUM($K2639:O2639)),0)),(IF($D2638&lt;LataProjekcji,IF((SUM($K2639:O2639)+12)&lt;$D2641,12,$D2641-SUM($K2639:O2639)),0)))),0),0)</f>
        <v>0</v>
      </c>
      <c r="Q2639" s="537">
        <f ca="1">IF(AND($G2639,NOT(ISTEXT($G2638)),ISNUMBER(Poczatek),ISNUMBER(Koniec_Projekt)),IFERROR(IF($D2638=LataProjekcji,IF($F2638&gt;$E2641,$E2641,$F2638),IF($D2641&gt;=$E2641,(IF($D2638&lt;LataProjekcji,IF((SUM($K2639:P2639)+12)&lt;$E2641,12,$E2641-SUM($K2639:P2639)),0)),(IF($D2638&lt;LataProjekcji,IF((SUM($K2639:P2639)+12)&lt;$D2641,12,$D2641-SUM($K2639:P2639)),0)))),0),0)</f>
        <v>0</v>
      </c>
      <c r="R2639" s="537">
        <f ca="1">IF(AND($G2639,NOT(ISTEXT($G2638)),ISNUMBER(Poczatek),ISNUMBER(Koniec_Projekt)),IFERROR(IF($D2638=LataProjekcji,IF($F2638&gt;$E2641,$E2641,$F2638),IF($D2641&gt;=$E2641,(IF($D2638&lt;LataProjekcji,IF((SUM($K2639:Q2639)+12)&lt;$E2641,12,$E2641-SUM($K2639:Q2639)),0)),(IF($D2638&lt;LataProjekcji,IF((SUM($K2639:Q2639)+12)&lt;$D2641,12,$D2641-SUM($K2639:Q2639)),0)))),0),0)</f>
        <v>0</v>
      </c>
      <c r="S2639" s="537">
        <f ca="1">IF(AND($G2639,NOT(ISTEXT($G2638)),ISNUMBER(Poczatek),ISNUMBER(Koniec_Projekt)),IFERROR(IF($D2638=LataProjekcji,IF($F2638&gt;$E2641,$E2641,$F2638),IF($D2641&gt;=$E2641,(IF($D2638&lt;LataProjekcji,IF((SUM($K2639:R2639)+12)&lt;$E2641,12,$E2641-SUM($K2639:R2639)),0)),(IF($D2638&lt;LataProjekcji,IF((SUM($K2639:R2639)+12)&lt;$D2641,12,$D2641-SUM($K2639:R2639)),0)))),0),0)</f>
        <v>0</v>
      </c>
      <c r="T2639" s="537">
        <f ca="1">IF(AND($G2639,NOT(ISTEXT($G2638)),ISNUMBER(Poczatek),ISNUMBER(Koniec_Projekt)),IFERROR(IF($D2638=LataProjekcji,IF($F2638&gt;$E2641,$E2641,$F2638),IF($D2641&gt;=$E2641,(IF($D2638&lt;LataProjekcji,IF((SUM($K2639:S2639)+12)&lt;$E2641,12,$E2641-SUM($K2639:S2639)),0)),(IF($D2638&lt;LataProjekcji,IF((SUM($K2639:S2639)+12)&lt;$D2641,12,$D2641-SUM($K2639:S2639)),0)))),0),0)</f>
        <v>0</v>
      </c>
      <c r="U2639" s="537">
        <f ca="1">IF(AND($G2639,NOT(ISTEXT($G2638)),ISNUMBER(Poczatek),ISNUMBER(Koniec_Projekt)),IFERROR(IF($D2638=LataProjekcji,IF($F2638&gt;$E2641,$E2641,$F2638),IF($D2641&gt;=$E2641,(IF($D2638&lt;LataProjekcji,IF((SUM($K2639:T2639)+12)&lt;$E2641,12,$E2641-SUM($K2639:T2639)),0)),(IF($D2638&lt;LataProjekcji,IF((SUM($K2639:T2639)+12)&lt;$D2641,12,$D2641-SUM($K2639:T2639)),0)))),0),0)</f>
        <v>0</v>
      </c>
      <c r="V2639" s="537">
        <f ca="1">IF(AND($G2639,NOT(ISTEXT($G2638)),ISNUMBER(Poczatek),ISNUMBER(Koniec_Projekt)),IFERROR(IF($D2638=LataProjekcji,IF($F2638&gt;$E2641,$E2641,$F2638),IF($D2641&gt;=$E2641,(IF($D2638&lt;LataProjekcji,IF((SUM($K2639:U2639)+12)&lt;$E2641,12,$E2641-SUM($K2639:U2639)),0)),(IF($D2638&lt;LataProjekcji,IF((SUM($K2639:U2639)+12)&lt;$D2641,12,$D2641-SUM($K2639:U2639)),0)))),0),0)</f>
        <v>0</v>
      </c>
      <c r="W2639" s="537">
        <f ca="1">IF(AND($G2639,NOT(ISTEXT($G2638)),ISNUMBER(Poczatek),ISNUMBER(Koniec_Projekt)),IFERROR(IF($D2638=LataProjekcji,IF($F2638&gt;$E2641,$E2641,$F2638),IF($D2641&gt;=$E2641,(IF($D2638&lt;LataProjekcji,IF((SUM($K2639:V2639)+12)&lt;$E2641,12,$E2641-SUM($K2639:V2639)),0)),(IF($D2638&lt;LataProjekcji,IF((SUM($K2639:V2639)+12)&lt;$D2641,12,$D2641-SUM($K2639:V2639)),0)))),0),0)</f>
        <v>0</v>
      </c>
      <c r="X2639" s="537">
        <f ca="1">IF(AND($G2639,NOT(ISTEXT($G2638)),ISNUMBER(Poczatek),ISNUMBER(Koniec_Projekt)),IFERROR(IF($D2638=LataProjekcji,IF($F2638&gt;$E2641,$E2641,$F2638),IF($D2641&gt;=$E2641,(IF($D2638&lt;LataProjekcji,IF((SUM($K2639:W2639)+12)&lt;$E2641,12,$E2641-SUM($K2639:W2639)),0)),(IF($D2638&lt;LataProjekcji,IF((SUM($K2639:W2639)+12)&lt;$D2641,12,$D2641-SUM($K2639:W2639)),0)))),0),0)</f>
        <v>0</v>
      </c>
      <c r="Y2639" s="537">
        <f ca="1">IF(AND($G2639,NOT(ISTEXT($G2638)),ISNUMBER(Poczatek),ISNUMBER(Koniec_Projekt)),IFERROR(IF($D2638=LataProjekcji,IF($F2638&gt;$E2641,$E2641,$F2638),IF($D2641&gt;=$E2641,(IF($D2638&lt;LataProjekcji,IF((SUM($K2639:X2639)+12)&lt;$E2641,12,$E2641-SUM($K2639:X2639)),0)),(IF($D2638&lt;LataProjekcji,IF((SUM($K2639:X2639)+12)&lt;$D2641,12,$D2641-SUM($K2639:X2639)),0)))),0),0)</f>
        <v>0</v>
      </c>
      <c r="Z2639" s="537">
        <f ca="1">IF(AND($G2639,NOT(ISTEXT($G2638)),ISNUMBER(Poczatek),ISNUMBER(Koniec_Projekt)),IFERROR(IF($D2638=LataProjekcji,IF($F2638&gt;$E2641,$E2641,$F2638),IF($D2641&gt;=$E2641,(IF($D2638&lt;LataProjekcji,IF((SUM($K2639:Y2639)+12)&lt;$E2641,12,$E2641-SUM($K2639:Y2639)),0)),(IF($D2638&lt;LataProjekcji,IF((SUM($K2639:Y2639)+12)&lt;$D2641,12,$D2641-SUM($K2639:Y2639)),0)))),0),0)</f>
        <v>0</v>
      </c>
      <c r="AA2639" s="537">
        <f ca="1">IF(AND($G2639,NOT(ISTEXT($G2638)),ISNUMBER(Poczatek),ISNUMBER(Koniec_Projekt)),IFERROR(IF($D2638=LataProjekcji,IF($F2638&gt;$E2641,$E2641,$F2638),IF($D2641&gt;=$E2641,(IF($D2638&lt;LataProjekcji,IF((SUM($K2639:Z2639)+12)&lt;$E2641,12,$E2641-SUM($K2639:Z2639)),0)),(IF($D2638&lt;LataProjekcji,IF((SUM($K2639:Z2639)+12)&lt;$D2641,12,$D2641-SUM($K2639:Z2639)),0)))),0),0)</f>
        <v>0</v>
      </c>
      <c r="AB2639" s="537">
        <f ca="1">IF(AND($G2639,NOT(ISTEXT($G2638)),ISNUMBER(Poczatek),ISNUMBER(Koniec_Projekt)),IFERROR(IF($D2638=LataProjekcji,IF($F2638&gt;$E2641,$E2641,$F2638),IF($D2641&gt;=$E2641,(IF($D2638&lt;LataProjekcji,IF((SUM($K2639:AA2639)+12)&lt;$E2641,12,$E2641-SUM($K2639:AA2639)),0)),(IF($D2638&lt;LataProjekcji,IF((SUM($K2639:AA2639)+12)&lt;$D2641,12,$D2641-SUM($K2639:AA2639)),0)))),0),0)</f>
        <v>0</v>
      </c>
      <c r="AC2639" s="537">
        <f ca="1">IF(AND($G2639,NOT(ISTEXT($G2638)),ISNUMBER(Poczatek),ISNUMBER(Koniec_Projekt)),IFERROR(IF($D2638=LataProjekcji,IF($F2638&gt;$E2641,$E2641,$F2638),IF($D2641&gt;=$E2641,(IF($D2638&lt;LataProjekcji,IF((SUM($K2639:AB2639)+12)&lt;$E2641,12,$E2641-SUM($K2639:AB2639)),0)),(IF($D2638&lt;LataProjekcji,IF((SUM($K2639:AB2639)+12)&lt;$D2641,12,$D2641-SUM($K2639:AB2639)),0)))),0),0)</f>
        <v>0</v>
      </c>
      <c r="AD2639" s="537">
        <f ca="1">IF(AND($G2639,NOT(ISTEXT($G2638)),ISNUMBER(Poczatek),ISNUMBER(Koniec_Projekt)),IFERROR(IF($D2638=LataProjekcji,IF($F2638&gt;$E2641,$E2641,$F2638),IF($D2641&gt;=$E2641,(IF($D2638&lt;LataProjekcji,IF((SUM($K2639:AC2639)+12)&lt;$E2641,12,$E2641-SUM($K2639:AC2639)),0)),(IF($D2638&lt;LataProjekcji,IF((SUM($K2639:AC2639)+12)&lt;$D2641,12,$D2641-SUM($K2639:AC2639)),0)))),0),0)</f>
        <v>0</v>
      </c>
      <c r="AE2639" s="537">
        <f ca="1">IF(AND($G2639,NOT(ISTEXT($G2638)),ISNUMBER(Poczatek),ISNUMBER(Koniec_Projekt)),IFERROR(IF($D2638=LataProjekcji,IF($F2638&gt;$E2641,$E2641,$F2638),IF($D2641&gt;=$E2641,(IF($D2638&lt;LataProjekcji,IF((SUM($K2639:AD2639)+12)&lt;$E2641,12,$E2641-SUM($K2639:AD2639)),0)),(IF($D2638&lt;LataProjekcji,IF((SUM($K2639:AD2639)+12)&lt;$D2641,12,$D2641-SUM($K2639:AD2639)),0)))),0),0)</f>
        <v>0</v>
      </c>
    </row>
    <row r="2640" spans="1:31" hidden="1">
      <c r="B2640" s="526" t="s">
        <v>753</v>
      </c>
      <c r="D2640" s="454">
        <f ca="1">D1455</f>
        <v>0</v>
      </c>
      <c r="E2640" s="454">
        <f ca="1">IF(D2639&gt;10,ROUND(D2640/12,2),D2640)</f>
        <v>0</v>
      </c>
      <c r="F2640" s="524">
        <f>Koniec_Projekt</f>
        <v>0</v>
      </c>
      <c r="G2640" s="329">
        <f>Miesiac_Koniec_Projekt</f>
        <v>0</v>
      </c>
      <c r="H2640" s="538" t="b">
        <f ca="1">SUM(K2640:AE2640)=D2639</f>
        <v>1</v>
      </c>
      <c r="I2640" s="1" t="s">
        <v>713</v>
      </c>
      <c r="K2640" s="256">
        <f ca="1">IF(AND($G2639,NOT(ISTEXT($G2638)),ISNUMBER(Poczatek),ISNUMBER(Koniec_Projekt)),IFERROR(IF(LataProjekcji=$F2641,ROUND($D2639,0),ROUND(K2638*$E2640,0)),0),0)</f>
        <v>0</v>
      </c>
      <c r="L2640" s="5">
        <f ca="1">IF(AND($G2639,NOT(ISTEXT($G2638)),ISNUMBER(Poczatek),ISNUMBER(Koniec_Projekt)),IFERROR(IF(LataProjekcji=$F2641,ROUND($D2639-SUM(K2640:$K2640),0),ROUND(L2638*$E2640,0)),0),0)</f>
        <v>0</v>
      </c>
      <c r="M2640" s="5">
        <f ca="1">IF(AND($G2639,NOT(ISTEXT($G2638)),ISNUMBER(Poczatek),ISNUMBER(Koniec_Projekt)),IFERROR(IF(LataProjekcji=$F2641,ROUND($D2639-SUM($K2640:L2640),0),ROUND(M2638*$E2640,0)),0),0)</f>
        <v>0</v>
      </c>
      <c r="N2640" s="5">
        <f ca="1">IF(AND($G2639,NOT(ISTEXT($G2638)),ISNUMBER(Poczatek),ISNUMBER(Koniec_Projekt)),IFERROR(IF(LataProjekcji=$F2641,ROUND($D2639-SUM($K2640:M2640),0),ROUND(N2638*$E2640,0)),0),0)</f>
        <v>0</v>
      </c>
      <c r="O2640" s="5">
        <f ca="1">IF(AND($G2639,NOT(ISTEXT($G2638)),ISNUMBER(Poczatek),ISNUMBER(Koniec_Projekt)),IFERROR(IF(LataProjekcji=$F2641,ROUND($D2639-SUM($K2640:N2640),0),ROUND(O2638*$E2640,0)),0),0)</f>
        <v>0</v>
      </c>
      <c r="P2640" s="5">
        <f ca="1">IF(AND($G2639,NOT(ISTEXT($G2638)),ISNUMBER(Poczatek),ISNUMBER(Koniec_Projekt)),IFERROR(IF(LataProjekcji=$F2641,ROUND($D2639-SUM($K2640:O2640),0),ROUND(P2638*$E2640,0)),0),0)</f>
        <v>0</v>
      </c>
      <c r="Q2640" s="5">
        <f ca="1">IF(AND($G2639,NOT(ISTEXT($G2638)),ISNUMBER(Poczatek),ISNUMBER(Koniec_Projekt)),IFERROR(IF(LataProjekcji=$F2641,ROUND($D2639-SUM($K2640:P2640),0),ROUND(Q2638*$E2640,0)),0),0)</f>
        <v>0</v>
      </c>
      <c r="R2640" s="5">
        <f ca="1">IF(AND($G2639,NOT(ISTEXT($G2638)),ISNUMBER(Poczatek),ISNUMBER(Koniec_Projekt)),IFERROR(IF(LataProjekcji=$F2641,ROUND($D2639-SUM($K2640:Q2640),0),ROUND(R2638*$E2640,0)),0),0)</f>
        <v>0</v>
      </c>
      <c r="S2640" s="5">
        <f ca="1">IF(AND($G2639,NOT(ISTEXT($G2638)),ISNUMBER(Poczatek),ISNUMBER(Koniec_Projekt)),IFERROR(IF(LataProjekcji=$F2641,ROUND($D2639-SUM($K2640:R2640),0),ROUND(S2638*$E2640,0)),0),0)</f>
        <v>0</v>
      </c>
      <c r="T2640" s="5">
        <f ca="1">IF(AND($G2639,NOT(ISTEXT($G2638)),ISNUMBER(Poczatek),ISNUMBER(Koniec_Projekt)),IFERROR(IF(LataProjekcji=$F2641,ROUND($D2639-SUM($K2640:S2640),0),ROUND(T2638*$E2640,0)),0),0)</f>
        <v>0</v>
      </c>
      <c r="U2640" s="5">
        <f ca="1">IF(AND($G2639,NOT(ISTEXT($G2638)),ISNUMBER(Poczatek),ISNUMBER(Koniec_Projekt)),IFERROR(IF(LataProjekcji=$F2641,ROUND($D2639-SUM($K2640:T2640),0),ROUND(U2638*$E2640,0)),0),0)</f>
        <v>0</v>
      </c>
      <c r="V2640" s="5">
        <f ca="1">IF(AND($G2639,NOT(ISTEXT($G2638)),ISNUMBER(Poczatek),ISNUMBER(Koniec_Projekt)),IFERROR(IF(LataProjekcji=$F2641,ROUND($D2639-SUM($K2640:U2640),0),ROUND(V2638*$E2640,0)),0),0)</f>
        <v>0</v>
      </c>
      <c r="W2640" s="5">
        <f ca="1">IF(AND($G2639,NOT(ISTEXT($G2638)),ISNUMBER(Poczatek),ISNUMBER(Koniec_Projekt)),IFERROR(IF(LataProjekcji=$F2641,ROUND($D2639-SUM($K2640:V2640),0),ROUND(W2638*$E2640,0)),0),0)</f>
        <v>0</v>
      </c>
      <c r="X2640" s="5">
        <f ca="1">IF(AND($G2639,NOT(ISTEXT($G2638)),ISNUMBER(Poczatek),ISNUMBER(Koniec_Projekt)),IFERROR(IF(LataProjekcji=$F2641,ROUND($D2639-SUM($K2640:W2640),0),ROUND(X2638*$E2640,0)),0),0)</f>
        <v>0</v>
      </c>
      <c r="Y2640" s="5">
        <f ca="1">IF(AND($G2639,NOT(ISTEXT($G2638)),ISNUMBER(Poczatek),ISNUMBER(Koniec_Projekt)),IFERROR(IF(LataProjekcji=$F2641,ROUND($D2639-SUM($K2640:X2640),0),ROUND(Y2638*$E2640,0)),0),0)</f>
        <v>0</v>
      </c>
      <c r="Z2640" s="5">
        <f ca="1">IF(AND($G2639,NOT(ISTEXT($G2638)),ISNUMBER(Poczatek),ISNUMBER(Koniec_Projekt)),IFERROR(IF(LataProjekcji=$F2641,ROUND($D2639-SUM($K2640:Y2640),0),ROUND(Z2638*$E2640,0)),0),0)</f>
        <v>0</v>
      </c>
      <c r="AA2640" s="5">
        <f ca="1">IF(AND($G2639,NOT(ISTEXT($G2638)),ISNUMBER(Poczatek),ISNUMBER(Koniec_Projekt)),IFERROR(IF(LataProjekcji=$F2641,ROUND($D2639-SUM($K2640:Z2640),0),ROUND(AA2638*$E2640,0)),0),0)</f>
        <v>0</v>
      </c>
      <c r="AB2640" s="5">
        <f ca="1">IF(AND($G2639,NOT(ISTEXT($G2638)),ISNUMBER(Poczatek),ISNUMBER(Koniec_Projekt)),IFERROR(IF(LataProjekcji=$F2641,ROUND($D2639-SUM($K2640:AA2640),0),ROUND(AB2638*$E2640,0)),0),0)</f>
        <v>0</v>
      </c>
      <c r="AC2640" s="5">
        <f ca="1">IF(AND($G2639,NOT(ISTEXT($G2638)),ISNUMBER(Poczatek),ISNUMBER(Koniec_Projekt)),IFERROR(IF(LataProjekcji=$F2641,ROUND($D2639-SUM($K2640:AB2640),0),ROUND(AC2638*$E2640,0)),0),0)</f>
        <v>0</v>
      </c>
      <c r="AD2640" s="5">
        <f ca="1">IF(AND($G2639,NOT(ISTEXT($G2638)),ISNUMBER(Poczatek),ISNUMBER(Koniec_Projekt)),IFERROR(IF(LataProjekcji=$F2641,ROUND($D2639-SUM($K2640:AC2640),0),ROUND(AD2638*$E2640,0)),0),0)</f>
        <v>0</v>
      </c>
      <c r="AE2640" s="5">
        <f ca="1">IF(AND($G2639,NOT(ISTEXT($G2638)),ISNUMBER(Poczatek),ISNUMBER(Koniec_Projekt)),IFERROR(IF(LataProjekcji=$F2641,ROUND($D2639-SUM($K2640:AD2640),0),ROUND(AE2638*$E2640,0)),0),0)</f>
        <v>0</v>
      </c>
    </row>
    <row r="2641" spans="2:31" hidden="1">
      <c r="B2641" s="526" t="s">
        <v>751</v>
      </c>
      <c r="D2641" s="1">
        <f ca="1">IFERROR(ROUNDUP(D2639/E2640,0),0)</f>
        <v>0</v>
      </c>
      <c r="E2641" s="1">
        <f ca="1">IF(D2641=0,0,DATEDIF(DATE(D2638,E2638,1),DATE(F2640,G2640,1),"m"))</f>
        <v>0</v>
      </c>
      <c r="F2641" s="1" t="str">
        <f ca="1">IFERROR(YEAR(G2638),"brak daty")</f>
        <v>brak daty</v>
      </c>
      <c r="G2641" s="1" t="str">
        <f ca="1">IFERROR(MONTH(G2638),"brak daty")</f>
        <v>brak daty</v>
      </c>
      <c r="I2641" s="1" t="s">
        <v>425</v>
      </c>
      <c r="K2641" s="5">
        <f ca="1">IF(AND($G2639,NOT(ISTEXT($G2638)),ISNUMBER(Poczatek),ISNUMBER(Koniec_Projekt)),IFERROR(IF(LataProjekcji=$F2640,IF(AND($G2640=$G2641,$F2640=$F2641),ROUND($D2639-SUM($K2641),0),ROUND(K2639*$E2640,0)),IF(LataProjekcji&gt;$F2640,0,ROUND(K2639*$E2640,0))),0),0)</f>
        <v>0</v>
      </c>
      <c r="L2641" s="5">
        <f ca="1">IF(AND($G2639,NOT(ISTEXT($G2638)),ISNUMBER(Poczatek),ISNUMBER(Koniec_Projekt)),IFERROR(IF(LataProjekcji=$F2640,IF(AND($G2640=$G2641,$F2640=$F2641),ROUND($D2639-SUM($K2641:K2641),0),ROUND(L2639*$E2640,0)),IF(LataProjekcji&gt;$F2640,0,ROUND(L2639*$E2640,0))),0),0)</f>
        <v>0</v>
      </c>
      <c r="M2641" s="5">
        <f ca="1">IF(AND($G2639,NOT(ISTEXT($G2638)),ISNUMBER(Poczatek),ISNUMBER(Koniec_Projekt)),IFERROR(IF(LataProjekcji=$F2640,IF(AND($G2640=$G2641,$F2640=$F2641),ROUND($D2639-SUM($K2641:L2641),0),ROUND(M2639*$E2640,0)),IF(LataProjekcji&gt;$F2640,0,ROUND(M2639*$E2640,0))),0),0)</f>
        <v>0</v>
      </c>
      <c r="N2641" s="5">
        <f ca="1">IF(AND($G2639,NOT(ISTEXT($G2638)),ISNUMBER(Poczatek),ISNUMBER(Koniec_Projekt)),IFERROR(IF(LataProjekcji=$F2640,IF(AND($G2640=$G2641,$F2640=$F2641),ROUND($D2639-SUM($K2641:M2641),0),ROUND(N2639*$E2640,0)),IF(LataProjekcji&gt;$F2640,0,ROUND(N2639*$E2640,0))),0),0)</f>
        <v>0</v>
      </c>
      <c r="O2641" s="5">
        <f ca="1">IF(AND($G2639,NOT(ISTEXT($G2638)),ISNUMBER(Poczatek),ISNUMBER(Koniec_Projekt)),IFERROR(IF(LataProjekcji=$F2640,IF(AND($G2640=$G2641,$F2640=$F2641),ROUND($D2639-SUM($K2641:N2641),0),ROUND(O2639*$E2640,0)),IF(LataProjekcji&gt;$F2640,0,ROUND(O2639*$E2640,0))),0),0)</f>
        <v>0</v>
      </c>
      <c r="P2641" s="5">
        <f ca="1">IF(AND($G2639,NOT(ISTEXT($G2638)),ISNUMBER(Poczatek),ISNUMBER(Koniec_Projekt)),IFERROR(IF(LataProjekcji=$F2640,IF(AND($G2640=$G2641,$F2640=$F2641),ROUND($D2639-SUM($K2641:O2641),0),ROUND(P2639*$E2640,0)),IF(LataProjekcji&gt;$F2640,0,ROUND(P2639*$E2640,0))),0),0)</f>
        <v>0</v>
      </c>
      <c r="Q2641" s="5">
        <f ca="1">IF(AND($G2639,NOT(ISTEXT($G2638)),ISNUMBER(Poczatek),ISNUMBER(Koniec_Projekt)),IFERROR(IF(LataProjekcji=$F2640,IF(AND($G2640=$G2641,$F2640=$F2641),ROUND($D2639-SUM($K2641:P2641),0),ROUND(Q2639*$E2640,0)),IF(LataProjekcji&gt;$F2640,0,ROUND(Q2639*$E2640,0))),0),0)</f>
        <v>0</v>
      </c>
      <c r="R2641" s="5">
        <f ca="1">IF(AND($G2639,NOT(ISTEXT($G2638)),ISNUMBER(Poczatek),ISNUMBER(Koniec_Projekt)),IFERROR(IF(LataProjekcji=$F2640,IF(AND($G2640=$G2641,$F2640=$F2641),ROUND($D2639-SUM($K2641:Q2641),0),ROUND(R2639*$E2640,0)),IF(LataProjekcji&gt;$F2640,0,ROUND(R2639*$E2640,0))),0),0)</f>
        <v>0</v>
      </c>
      <c r="S2641" s="5">
        <f ca="1">IF(AND($G2639,NOT(ISTEXT($G2638)),ISNUMBER(Poczatek),ISNUMBER(Koniec_Projekt)),IFERROR(IF(LataProjekcji=$F2640,IF(AND($G2640=$G2641,$F2640=$F2641),ROUND($D2639-SUM($K2641:R2641),0),ROUND(S2639*$E2640,0)),IF(LataProjekcji&gt;$F2640,0,ROUND(S2639*$E2640,0))),0),0)</f>
        <v>0</v>
      </c>
      <c r="T2641" s="5">
        <f ca="1">IF(AND($G2639,NOT(ISTEXT($G2638)),ISNUMBER(Poczatek),ISNUMBER(Koniec_Projekt)),IFERROR(IF(LataProjekcji=$F2640,IF(AND($G2640=$G2641,$F2640=$F2641),ROUND($D2639-SUM($K2641:S2641),0),ROUND(T2639*$E2640,0)),IF(LataProjekcji&gt;$F2640,0,ROUND(T2639*$E2640,0))),0),0)</f>
        <v>0</v>
      </c>
      <c r="U2641" s="5">
        <f ca="1">IF(AND($G2639,NOT(ISTEXT($G2638)),ISNUMBER(Poczatek),ISNUMBER(Koniec_Projekt)),IFERROR(IF(LataProjekcji=$F2640,IF(AND($G2640=$G2641,$F2640=$F2641),ROUND($D2639-SUM($K2641:T2641),0),ROUND(U2639*$E2640,0)),IF(LataProjekcji&gt;$F2640,0,ROUND(U2639*$E2640,0))),0),0)</f>
        <v>0</v>
      </c>
      <c r="V2641" s="5">
        <f ca="1">IF(AND($G2639,NOT(ISTEXT($G2638)),ISNUMBER(Poczatek),ISNUMBER(Koniec_Projekt)),IFERROR(IF(LataProjekcji=$F2640,IF(AND($G2640=$G2641,$F2640=$F2641),ROUND($D2639-SUM($K2641:U2641),0),ROUND(V2639*$E2640,0)),IF(LataProjekcji&gt;$F2640,0,ROUND(V2639*$E2640,0))),0),0)</f>
        <v>0</v>
      </c>
      <c r="W2641" s="5">
        <f ca="1">IF(AND($G2639,NOT(ISTEXT($G2638)),ISNUMBER(Poczatek),ISNUMBER(Koniec_Projekt)),IFERROR(IF(LataProjekcji=$F2640,IF(AND($G2640=$G2641,$F2640=$F2641),ROUND($D2639-SUM($K2641:V2641),0),ROUND(W2639*$E2640,0)),IF(LataProjekcji&gt;$F2640,0,ROUND(W2639*$E2640,0))),0),0)</f>
        <v>0</v>
      </c>
      <c r="X2641" s="5">
        <f ca="1">IF(AND($G2639,NOT(ISTEXT($G2638)),ISNUMBER(Poczatek),ISNUMBER(Koniec_Projekt)),IFERROR(IF(LataProjekcji=$F2640,IF(AND($G2640=$G2641,$F2640=$F2641),ROUND($D2639-SUM($K2641:W2641),0),ROUND(X2639*$E2640,0)),IF(LataProjekcji&gt;$F2640,0,ROUND(X2639*$E2640,0))),0),0)</f>
        <v>0</v>
      </c>
      <c r="Y2641" s="5">
        <f ca="1">IF(AND($G2639,NOT(ISTEXT($G2638)),ISNUMBER(Poczatek),ISNUMBER(Koniec_Projekt)),IFERROR(IF(LataProjekcji=$F2640,IF(AND($G2640=$G2641,$F2640=$F2641),ROUND($D2639-SUM($K2641:X2641),0),ROUND(Y2639*$E2640,0)),IF(LataProjekcji&gt;$F2640,0,ROUND(Y2639*$E2640,0))),0),0)</f>
        <v>0</v>
      </c>
      <c r="Z2641" s="5">
        <f ca="1">IF(AND($G2639,NOT(ISTEXT($G2638)),ISNUMBER(Poczatek),ISNUMBER(Koniec_Projekt)),IFERROR(IF(LataProjekcji=$F2640,IF(AND($G2640=$G2641,$F2640=$F2641),ROUND($D2639-SUM($K2641:Y2641),0),ROUND(Z2639*$E2640,0)),IF(LataProjekcji&gt;$F2640,0,ROUND(Z2639*$E2640,0))),0),0)</f>
        <v>0</v>
      </c>
      <c r="AA2641" s="5">
        <f ca="1">IF(AND($G2639,NOT(ISTEXT($G2638)),ISNUMBER(Poczatek),ISNUMBER(Koniec_Projekt)),IFERROR(IF(LataProjekcji=$F2640,IF(AND($G2640=$G2641,$F2640=$F2641),ROUND($D2639-SUM($K2641:Z2641),0),ROUND(AA2639*$E2640,0)),IF(LataProjekcji&gt;$F2640,0,ROUND(AA2639*$E2640,0))),0),0)</f>
        <v>0</v>
      </c>
      <c r="AB2641" s="5">
        <f ca="1">IF(AND($G2639,NOT(ISTEXT($G2638)),ISNUMBER(Poczatek),ISNUMBER(Koniec_Projekt)),IFERROR(IF(LataProjekcji=$F2640,IF(AND($G2640=$G2641,$F2640=$F2641),ROUND($D2639-SUM($K2641:AA2641),0),ROUND(AB2639*$E2640,0)),IF(LataProjekcji&gt;$F2640,0,ROUND(AB2639*$E2640,0))),0),0)</f>
        <v>0</v>
      </c>
      <c r="AC2641" s="5">
        <f ca="1">IF(AND($G2639,NOT(ISTEXT($G2638)),ISNUMBER(Poczatek),ISNUMBER(Koniec_Projekt)),IFERROR(IF(LataProjekcji=$F2640,IF(AND($G2640=$G2641,$F2640=$F2641),ROUND($D2639-SUM($K2641:AB2641),0),ROUND(AC2639*$E2640,0)),IF(LataProjekcji&gt;$F2640,0,ROUND(AC2639*$E2640,0))),0),0)</f>
        <v>0</v>
      </c>
      <c r="AD2641" s="5">
        <f ca="1">IF(AND($G2639,NOT(ISTEXT($G2638)),ISNUMBER(Poczatek),ISNUMBER(Koniec_Projekt)),IFERROR(IF(LataProjekcji=$F2640,IF(AND($G2640=$G2641,$F2640=$F2641),ROUND($D2639-SUM($K2641:AC2641),0),ROUND(AD2639*$E2640,0)),IF(LataProjekcji&gt;$F2640,0,ROUND(AD2639*$E2640,0))),0),0)</f>
        <v>0</v>
      </c>
      <c r="AE2641" s="5">
        <f ca="1">IF(AND($G2639,NOT(ISTEXT($G2638)),ISNUMBER(Poczatek),ISNUMBER(Koniec_Projekt)),IFERROR(IF(LataProjekcji=$F2640,IF(AND($G2640=$G2641,$F2640=$F2641),ROUND($D2639-SUM($K2641:AD2641),0),ROUND(AE2639*$E2640,0)),IF(LataProjekcji&gt;$F2640,0,ROUND(AE2639*$E2640,0))),0),0)</f>
        <v>0</v>
      </c>
    </row>
    <row r="2642" spans="2:31" ht="12.5" hidden="1" thickBot="1">
      <c r="B2642" s="527" t="s">
        <v>865</v>
      </c>
      <c r="C2642" s="528"/>
      <c r="D2642" s="529">
        <f ca="1">IF(D2639&gt;10,ROUND((D2641-1)*E2640,0),E2640)</f>
        <v>0</v>
      </c>
      <c r="E2642" s="529">
        <f ca="1">D2639-D2642</f>
        <v>0</v>
      </c>
      <c r="F2642" s="528"/>
      <c r="G2642" s="669">
        <f ca="1">OFFSET($C$269,$D2637,0)</f>
        <v>0</v>
      </c>
      <c r="H2642" s="528"/>
      <c r="I2642" s="528"/>
      <c r="J2642" s="528"/>
      <c r="K2642" s="528"/>
      <c r="L2642" s="528"/>
      <c r="M2642" s="528"/>
      <c r="N2642" s="528"/>
      <c r="O2642" s="528"/>
      <c r="P2642" s="528"/>
      <c r="Q2642" s="528"/>
      <c r="R2642" s="528"/>
      <c r="S2642" s="528"/>
      <c r="T2642" s="528"/>
      <c r="U2642" s="528"/>
      <c r="V2642" s="528"/>
      <c r="W2642" s="528"/>
      <c r="X2642" s="528"/>
      <c r="Y2642" s="528"/>
      <c r="Z2642" s="528"/>
      <c r="AA2642" s="528"/>
      <c r="AB2642" s="528"/>
      <c r="AC2642" s="528"/>
      <c r="AD2642" s="528"/>
      <c r="AE2642" s="528"/>
    </row>
    <row r="2643" spans="2:31" ht="12.5" hidden="1" thickTop="1">
      <c r="C2643" s="251"/>
      <c r="D2643" s="454"/>
      <c r="E2643" s="454"/>
      <c r="F2643" s="454"/>
      <c r="G2643" s="454"/>
    </row>
    <row r="2644" spans="2:31" ht="12.5" hidden="1" thickBot="1">
      <c r="B2644" s="530" t="str">
        <f ca="1">"nazwa ST: "&amp;B1459</f>
        <v>nazwa ST: 0</v>
      </c>
      <c r="C2644" s="530"/>
      <c r="D2644" s="531">
        <f>D1459</f>
        <v>59</v>
      </c>
      <c r="E2644" s="530"/>
      <c r="F2644" s="530"/>
      <c r="G2644" s="530"/>
      <c r="H2644" s="530"/>
      <c r="I2644" s="530"/>
      <c r="J2644" s="530"/>
      <c r="K2644" s="539" t="str">
        <f t="shared" ref="K2644:AE2644" si="3175">LataProjekcji</f>
        <v>Uzupełnij dane</v>
      </c>
      <c r="L2644" s="539" t="str">
        <f t="shared" si="3175"/>
        <v/>
      </c>
      <c r="M2644" s="539" t="str">
        <f t="shared" si="3175"/>
        <v/>
      </c>
      <c r="N2644" s="539" t="str">
        <f t="shared" si="3175"/>
        <v/>
      </c>
      <c r="O2644" s="539" t="str">
        <f t="shared" si="3175"/>
        <v/>
      </c>
      <c r="P2644" s="539" t="str">
        <f t="shared" si="3175"/>
        <v/>
      </c>
      <c r="Q2644" s="539" t="str">
        <f t="shared" si="3175"/>
        <v/>
      </c>
      <c r="R2644" s="539" t="str">
        <f t="shared" si="3175"/>
        <v/>
      </c>
      <c r="S2644" s="539" t="str">
        <f t="shared" si="3175"/>
        <v/>
      </c>
      <c r="T2644" s="539" t="str">
        <f t="shared" si="3175"/>
        <v/>
      </c>
      <c r="U2644" s="539" t="str">
        <f t="shared" si="3175"/>
        <v/>
      </c>
      <c r="V2644" s="539" t="str">
        <f t="shared" si="3175"/>
        <v/>
      </c>
      <c r="W2644" s="539" t="str">
        <f t="shared" si="3175"/>
        <v/>
      </c>
      <c r="X2644" s="539" t="str">
        <f t="shared" si="3175"/>
        <v/>
      </c>
      <c r="Y2644" s="539" t="str">
        <f t="shared" si="3175"/>
        <v/>
      </c>
      <c r="Z2644" s="539" t="str">
        <f t="shared" si="3175"/>
        <v/>
      </c>
      <c r="AA2644" s="539" t="str">
        <f t="shared" si="3175"/>
        <v/>
      </c>
      <c r="AB2644" s="539" t="str">
        <f t="shared" si="3175"/>
        <v/>
      </c>
      <c r="AC2644" s="539" t="str">
        <f t="shared" si="3175"/>
        <v/>
      </c>
      <c r="AD2644" s="539" t="str">
        <f t="shared" si="3175"/>
        <v/>
      </c>
      <c r="AE2644" s="539" t="str">
        <f t="shared" si="3175"/>
        <v/>
      </c>
    </row>
    <row r="2645" spans="2:31" hidden="1">
      <c r="B2645" s="526" t="s">
        <v>752</v>
      </c>
      <c r="D2645" s="1">
        <f ca="1">D1460</f>
        <v>1900</v>
      </c>
      <c r="E2645" s="1">
        <f ca="1">E1460</f>
        <v>1</v>
      </c>
      <c r="F2645" s="1">
        <f ca="1">IF(D2646&gt;10,F1460,1)</f>
        <v>1</v>
      </c>
      <c r="G2645" s="525" t="str">
        <f ca="1">IF(ISBLANK(OFFSET($E$269,$D2644,0)),"brak daty",IF(D2646&gt;10,EDATE(OFFSET($E$269,$D2644,0),D2648),DATE(D2645,E2645,1)))</f>
        <v>brak daty</v>
      </c>
      <c r="H2645" s="538" t="b">
        <f ca="1">SUM(K2645:AE2645)=D2648</f>
        <v>1</v>
      </c>
      <c r="I2645" s="1" t="s">
        <v>749</v>
      </c>
      <c r="K2645" s="5">
        <f ca="1">IF(AND($G2646,NOT(ISTEXT($G2645)),ISNUMBER(Poczatek),ISNUMBER(Koniec_Projekt)),IFERROR(IF($D2645=LataProjekcji,$F2645,IF($D2645&lt;LataProjekcji,IF((SUM(K2645)+12)&lt;$D2648,12,$D2648-SUM(K2645)),0)),0),0)</f>
        <v>0</v>
      </c>
      <c r="L2645" s="5">
        <f ca="1">IF(AND($G2646,NOT(ISTEXT($G2645)),ISNUMBER(Poczatek),ISNUMBER(Koniec_Projekt)),IFERROR(IF($D2645=LataProjekcji,$F2645,IF($D2645&lt;LataProjekcji,IF((SUM($K2645:K2645)+12)&lt;$D2648,12,$D2648-SUM($K2645:K2645)),0)),0),0)</f>
        <v>0</v>
      </c>
      <c r="M2645" s="5">
        <f ca="1">IF(AND($G2646,NOT(ISTEXT($G2645)),ISNUMBER(Poczatek),ISNUMBER(Koniec_Projekt)),IFERROR(IF($D2645=LataProjekcji,$F2645,IF($D2645&lt;LataProjekcji,IF((SUM($K2645:L2645)+12)&lt;$D2648,12,$D2648-SUM($K2645:L2645)),0)),0),0)</f>
        <v>0</v>
      </c>
      <c r="N2645" s="5">
        <f ca="1">IF(AND($G2646,NOT(ISTEXT($G2645)),ISNUMBER(Poczatek),ISNUMBER(Koniec_Projekt)),IFERROR(IF($D2645=LataProjekcji,$F2645,IF($D2645&lt;LataProjekcji,IF((SUM($K2645:M2645)+12)&lt;$D2648,12,$D2648-SUM($K2645:M2645)),0)),0),0)</f>
        <v>0</v>
      </c>
      <c r="O2645" s="5">
        <f ca="1">IF(AND($G2646,NOT(ISTEXT($G2645)),ISNUMBER(Poczatek),ISNUMBER(Koniec_Projekt)),IFERROR(IF($D2645=LataProjekcji,$F2645,IF($D2645&lt;LataProjekcji,IF((SUM($K2645:N2645)+12)&lt;$D2648,12,$D2648-SUM($K2645:N2645)),0)),0),0)</f>
        <v>0</v>
      </c>
      <c r="P2645" s="5">
        <f ca="1">IF(AND($G2646,NOT(ISTEXT($G2645)),ISNUMBER(Poczatek),ISNUMBER(Koniec_Projekt)),IFERROR(IF($D2645=LataProjekcji,$F2645,IF($D2645&lt;LataProjekcji,IF((SUM($K2645:O2645)+12)&lt;$D2648,12,$D2648-SUM($K2645:O2645)),0)),0),0)</f>
        <v>0</v>
      </c>
      <c r="Q2645" s="5">
        <f ca="1">IF(AND($G2646,NOT(ISTEXT($G2645)),ISNUMBER(Poczatek),ISNUMBER(Koniec_Projekt)),IFERROR(IF($D2645=LataProjekcji,$F2645,IF($D2645&lt;LataProjekcji,IF((SUM($K2645:P2645)+12)&lt;$D2648,12,$D2648-SUM($K2645:P2645)),0)),0),0)</f>
        <v>0</v>
      </c>
      <c r="R2645" s="5">
        <f ca="1">IF(AND($G2646,NOT(ISTEXT($G2645)),ISNUMBER(Poczatek),ISNUMBER(Koniec_Projekt)),IFERROR(IF($D2645=LataProjekcji,$F2645,IF($D2645&lt;LataProjekcji,IF((SUM($K2645:Q2645)+12)&lt;$D2648,12,$D2648-SUM($K2645:Q2645)),0)),0),0)</f>
        <v>0</v>
      </c>
      <c r="S2645" s="5">
        <f ca="1">IF(AND($G2646,NOT(ISTEXT($G2645)),ISNUMBER(Poczatek),ISNUMBER(Koniec_Projekt)),IFERROR(IF($D2645=LataProjekcji,$F2645,IF($D2645&lt;LataProjekcji,IF((SUM($K2645:R2645)+12)&lt;$D2648,12,$D2648-SUM($K2645:R2645)),0)),0),0)</f>
        <v>0</v>
      </c>
      <c r="T2645" s="5">
        <f ca="1">IF(AND($G2646,NOT(ISTEXT($G2645)),ISNUMBER(Poczatek),ISNUMBER(Koniec_Projekt)),IFERROR(IF($D2645=LataProjekcji,$F2645,IF($D2645&lt;LataProjekcji,IF((SUM($K2645:S2645)+12)&lt;$D2648,12,$D2648-SUM($K2645:S2645)),0)),0),0)</f>
        <v>0</v>
      </c>
      <c r="U2645" s="5">
        <f ca="1">IF(AND($G2646,NOT(ISTEXT($G2645)),ISNUMBER(Poczatek),ISNUMBER(Koniec_Projekt)),IFERROR(IF($D2645=LataProjekcji,$F2645,IF($D2645&lt;LataProjekcji,IF((SUM($K2645:T2645)+12)&lt;$D2648,12,$D2648-SUM($K2645:T2645)),0)),0),0)</f>
        <v>0</v>
      </c>
      <c r="V2645" s="5">
        <f ca="1">IF(AND($G2646,NOT(ISTEXT($G2645)),ISNUMBER(Poczatek),ISNUMBER(Koniec_Projekt)),IFERROR(IF($D2645=LataProjekcji,$F2645,IF($D2645&lt;LataProjekcji,IF((SUM($K2645:U2645)+12)&lt;$D2648,12,$D2648-SUM($K2645:U2645)),0)),0),0)</f>
        <v>0</v>
      </c>
      <c r="W2645" s="5">
        <f ca="1">IF(AND($G2646,NOT(ISTEXT($G2645)),ISNUMBER(Poczatek),ISNUMBER(Koniec_Projekt)),IFERROR(IF($D2645=LataProjekcji,$F2645,IF($D2645&lt;LataProjekcji,IF((SUM($K2645:V2645)+12)&lt;$D2648,12,$D2648-SUM($K2645:V2645)),0)),0),0)</f>
        <v>0</v>
      </c>
      <c r="X2645" s="5">
        <f ca="1">IF(AND($G2646,NOT(ISTEXT($G2645)),ISNUMBER(Poczatek),ISNUMBER(Koniec_Projekt)),IFERROR(IF($D2645=LataProjekcji,$F2645,IF($D2645&lt;LataProjekcji,IF((SUM($K2645:W2645)+12)&lt;$D2648,12,$D2648-SUM($K2645:W2645)),0)),0),0)</f>
        <v>0</v>
      </c>
      <c r="Y2645" s="5">
        <f ca="1">IF(AND($G2646,NOT(ISTEXT($G2645)),ISNUMBER(Poczatek),ISNUMBER(Koniec_Projekt)),IFERROR(IF($D2645=LataProjekcji,$F2645,IF($D2645&lt;LataProjekcji,IF((SUM($K2645:X2645)+12)&lt;$D2648,12,$D2648-SUM($K2645:X2645)),0)),0),0)</f>
        <v>0</v>
      </c>
      <c r="Z2645" s="5">
        <f ca="1">IF(AND($G2646,NOT(ISTEXT($G2645)),ISNUMBER(Poczatek),ISNUMBER(Koniec_Projekt)),IFERROR(IF($D2645=LataProjekcji,$F2645,IF($D2645&lt;LataProjekcji,IF((SUM($K2645:Y2645)+12)&lt;$D2648,12,$D2648-SUM($K2645:Y2645)),0)),0),0)</f>
        <v>0</v>
      </c>
      <c r="AA2645" s="5">
        <f ca="1">IF(AND($G2646,NOT(ISTEXT($G2645)),ISNUMBER(Poczatek),ISNUMBER(Koniec_Projekt)),IFERROR(IF($D2645=LataProjekcji,$F2645,IF($D2645&lt;LataProjekcji,IF((SUM($K2645:Z2645)+12)&lt;$D2648,12,$D2648-SUM($K2645:Z2645)),0)),0),0)</f>
        <v>0</v>
      </c>
      <c r="AB2645" s="5">
        <f ca="1">IF(AND($G2646,NOT(ISTEXT($G2645)),ISNUMBER(Poczatek),ISNUMBER(Koniec_Projekt)),IFERROR(IF($D2645=LataProjekcji,$F2645,IF($D2645&lt;LataProjekcji,IF((SUM($K2645:AA2645)+12)&lt;$D2648,12,$D2648-SUM($K2645:AA2645)),0)),0),0)</f>
        <v>0</v>
      </c>
      <c r="AC2645" s="5">
        <f ca="1">IF(AND($G2646,NOT(ISTEXT($G2645)),ISNUMBER(Poczatek),ISNUMBER(Koniec_Projekt)),IFERROR(IF($D2645=LataProjekcji,$F2645,IF($D2645&lt;LataProjekcji,IF((SUM($K2645:AB2645)+12)&lt;$D2648,12,$D2648-SUM($K2645:AB2645)),0)),0),0)</f>
        <v>0</v>
      </c>
      <c r="AD2645" s="5">
        <f ca="1">IF(AND($G2646,NOT(ISTEXT($G2645)),ISNUMBER(Poczatek),ISNUMBER(Koniec_Projekt)),IFERROR(IF($D2645=LataProjekcji,$F2645,IF($D2645&lt;LataProjekcji,IF((SUM($K2645:AC2645)+12)&lt;$D2648,12,$D2648-SUM($K2645:AC2645)),0)),0),0)</f>
        <v>0</v>
      </c>
      <c r="AE2645" s="5">
        <f ca="1">IF(AND($G2646,NOT(ISTEXT($G2645)),ISNUMBER(Poczatek),ISNUMBER(Koniec_Projekt)),IFERROR(IF($D2645=LataProjekcji,$F2645,IF($D2645&lt;LataProjekcji,IF((SUM($K2645:AD2645)+12)&lt;$D2648,12,$D2648-SUM($K2645:AD2645)),0)),0),0)</f>
        <v>0</v>
      </c>
    </row>
    <row r="2646" spans="2:31" hidden="1">
      <c r="B2646" s="526" t="s">
        <v>754</v>
      </c>
      <c r="D2646" s="5">
        <f ca="1">D1461</f>
        <v>0</v>
      </c>
      <c r="E2646" s="454">
        <f ca="1">E1461</f>
        <v>0</v>
      </c>
      <c r="F2646" s="454">
        <f ca="1">F1461</f>
        <v>0</v>
      </c>
      <c r="G2646" s="258" t="b">
        <f ca="1">NOT(ISBLANK(OFFSET($C$269,$D2644,0)))</f>
        <v>0</v>
      </c>
      <c r="H2646" s="538" t="b">
        <f ca="1">SUM(K2646:AE2646)=E2648</f>
        <v>1</v>
      </c>
      <c r="I2646" s="1" t="s">
        <v>750</v>
      </c>
      <c r="K2646" s="537">
        <f ca="1">IF(AND($G2646,NOT(ISTEXT($G2645)),ISNUMBER(Poczatek),ISNUMBER(Koniec_Projekt)),IFERROR(IF($D2645=LataProjekcji,IF($F2645&gt;$E2648,$E2648,$F2645),IF($D2648&gt;=$E2648,(IF($D2645&lt;LataProjekcji,IF((SUM(J2646:$K2646)+12)&lt;$E2648,12,$E2648-SUM(J2646:$K2646)),0)),(IF($D2645&lt;LataProjekcji,IF((SUM(J2646:$K2646)+12)&lt;$D2648,12,$D2648-SUM(J2646:$K2646)),0)))),0),0)</f>
        <v>0</v>
      </c>
      <c r="L2646" s="537">
        <f ca="1">IF(AND($G2646,NOT(ISTEXT($G2645)),ISNUMBER(Poczatek),ISNUMBER(Koniec_Projekt)),IFERROR(IF($D2645=LataProjekcji,IF($F2645&gt;$E2648,$E2648,$F2645),IF($D2648&gt;=$E2648,(IF($D2645&lt;LataProjekcji,IF((SUM($K2646:K2646)+12)&lt;$E2648,12,$E2648-SUM($K2646:K2646)),0)),(IF($D2645&lt;LataProjekcji,IF((SUM($K2646:K2646)+12)&lt;$D2648,12,$D2648-SUM($K2646:K2646)),0)))),0),0)</f>
        <v>0</v>
      </c>
      <c r="M2646" s="537">
        <f ca="1">IF(AND($G2646,NOT(ISTEXT($G2645)),ISNUMBER(Poczatek),ISNUMBER(Koniec_Projekt)),IFERROR(IF($D2645=LataProjekcji,IF($F2645&gt;$E2648,$E2648,$F2645),IF($D2648&gt;=$E2648,(IF($D2645&lt;LataProjekcji,IF((SUM($K2646:L2646)+12)&lt;$E2648,12,$E2648-SUM($K2646:L2646)),0)),(IF($D2645&lt;LataProjekcji,IF((SUM($K2646:L2646)+12)&lt;$D2648,12,$D2648-SUM($K2646:L2646)),0)))),0),0)</f>
        <v>0</v>
      </c>
      <c r="N2646" s="537">
        <f ca="1">IF(AND($G2646,NOT(ISTEXT($G2645)),ISNUMBER(Poczatek),ISNUMBER(Koniec_Projekt)),IFERROR(IF($D2645=LataProjekcji,IF($F2645&gt;$E2648,$E2648,$F2645),IF($D2648&gt;=$E2648,(IF($D2645&lt;LataProjekcji,IF((SUM($K2646:M2646)+12)&lt;$E2648,12,$E2648-SUM($K2646:M2646)),0)),(IF($D2645&lt;LataProjekcji,IF((SUM($K2646:M2646)+12)&lt;$D2648,12,$D2648-SUM($K2646:M2646)),0)))),0),0)</f>
        <v>0</v>
      </c>
      <c r="O2646" s="537">
        <f ca="1">IF(AND($G2646,NOT(ISTEXT($G2645)),ISNUMBER(Poczatek),ISNUMBER(Koniec_Projekt)),IFERROR(IF($D2645=LataProjekcji,IF($F2645&gt;$E2648,$E2648,$F2645),IF($D2648&gt;=$E2648,(IF($D2645&lt;LataProjekcji,IF((SUM($K2646:N2646)+12)&lt;$E2648,12,$E2648-SUM($K2646:N2646)),0)),(IF($D2645&lt;LataProjekcji,IF((SUM($K2646:N2646)+12)&lt;$D2648,12,$D2648-SUM($K2646:N2646)),0)))),0),0)</f>
        <v>0</v>
      </c>
      <c r="P2646" s="537">
        <f ca="1">IF(AND($G2646,NOT(ISTEXT($G2645)),ISNUMBER(Poczatek),ISNUMBER(Koniec_Projekt)),IFERROR(IF($D2645=LataProjekcji,IF($F2645&gt;$E2648,$E2648,$F2645),IF($D2648&gt;=$E2648,(IF($D2645&lt;LataProjekcji,IF((SUM($K2646:O2646)+12)&lt;$E2648,12,$E2648-SUM($K2646:O2646)),0)),(IF($D2645&lt;LataProjekcji,IF((SUM($K2646:O2646)+12)&lt;$D2648,12,$D2648-SUM($K2646:O2646)),0)))),0),0)</f>
        <v>0</v>
      </c>
      <c r="Q2646" s="537">
        <f ca="1">IF(AND($G2646,NOT(ISTEXT($G2645)),ISNUMBER(Poczatek),ISNUMBER(Koniec_Projekt)),IFERROR(IF($D2645=LataProjekcji,IF($F2645&gt;$E2648,$E2648,$F2645),IF($D2648&gt;=$E2648,(IF($D2645&lt;LataProjekcji,IF((SUM($K2646:P2646)+12)&lt;$E2648,12,$E2648-SUM($K2646:P2646)),0)),(IF($D2645&lt;LataProjekcji,IF((SUM($K2646:P2646)+12)&lt;$D2648,12,$D2648-SUM($K2646:P2646)),0)))),0),0)</f>
        <v>0</v>
      </c>
      <c r="R2646" s="537">
        <f ca="1">IF(AND($G2646,NOT(ISTEXT($G2645)),ISNUMBER(Poczatek),ISNUMBER(Koniec_Projekt)),IFERROR(IF($D2645=LataProjekcji,IF($F2645&gt;$E2648,$E2648,$F2645),IF($D2648&gt;=$E2648,(IF($D2645&lt;LataProjekcji,IF((SUM($K2646:Q2646)+12)&lt;$E2648,12,$E2648-SUM($K2646:Q2646)),0)),(IF($D2645&lt;LataProjekcji,IF((SUM($K2646:Q2646)+12)&lt;$D2648,12,$D2648-SUM($K2646:Q2646)),0)))),0),0)</f>
        <v>0</v>
      </c>
      <c r="S2646" s="537">
        <f ca="1">IF(AND($G2646,NOT(ISTEXT($G2645)),ISNUMBER(Poczatek),ISNUMBER(Koniec_Projekt)),IFERROR(IF($D2645=LataProjekcji,IF($F2645&gt;$E2648,$E2648,$F2645),IF($D2648&gt;=$E2648,(IF($D2645&lt;LataProjekcji,IF((SUM($K2646:R2646)+12)&lt;$E2648,12,$E2648-SUM($K2646:R2646)),0)),(IF($D2645&lt;LataProjekcji,IF((SUM($K2646:R2646)+12)&lt;$D2648,12,$D2648-SUM($K2646:R2646)),0)))),0),0)</f>
        <v>0</v>
      </c>
      <c r="T2646" s="537">
        <f ca="1">IF(AND($G2646,NOT(ISTEXT($G2645)),ISNUMBER(Poczatek),ISNUMBER(Koniec_Projekt)),IFERROR(IF($D2645=LataProjekcji,IF($F2645&gt;$E2648,$E2648,$F2645),IF($D2648&gt;=$E2648,(IF($D2645&lt;LataProjekcji,IF((SUM($K2646:S2646)+12)&lt;$E2648,12,$E2648-SUM($K2646:S2646)),0)),(IF($D2645&lt;LataProjekcji,IF((SUM($K2646:S2646)+12)&lt;$D2648,12,$D2648-SUM($K2646:S2646)),0)))),0),0)</f>
        <v>0</v>
      </c>
      <c r="U2646" s="537">
        <f ca="1">IF(AND($G2646,NOT(ISTEXT($G2645)),ISNUMBER(Poczatek),ISNUMBER(Koniec_Projekt)),IFERROR(IF($D2645=LataProjekcji,IF($F2645&gt;$E2648,$E2648,$F2645),IF($D2648&gt;=$E2648,(IF($D2645&lt;LataProjekcji,IF((SUM($K2646:T2646)+12)&lt;$E2648,12,$E2648-SUM($K2646:T2646)),0)),(IF($D2645&lt;LataProjekcji,IF((SUM($K2646:T2646)+12)&lt;$D2648,12,$D2648-SUM($K2646:T2646)),0)))),0),0)</f>
        <v>0</v>
      </c>
      <c r="V2646" s="537">
        <f ca="1">IF(AND($G2646,NOT(ISTEXT($G2645)),ISNUMBER(Poczatek),ISNUMBER(Koniec_Projekt)),IFERROR(IF($D2645=LataProjekcji,IF($F2645&gt;$E2648,$E2648,$F2645),IF($D2648&gt;=$E2648,(IF($D2645&lt;LataProjekcji,IF((SUM($K2646:U2646)+12)&lt;$E2648,12,$E2648-SUM($K2646:U2646)),0)),(IF($D2645&lt;LataProjekcji,IF((SUM($K2646:U2646)+12)&lt;$D2648,12,$D2648-SUM($K2646:U2646)),0)))),0),0)</f>
        <v>0</v>
      </c>
      <c r="W2646" s="537">
        <f ca="1">IF(AND($G2646,NOT(ISTEXT($G2645)),ISNUMBER(Poczatek),ISNUMBER(Koniec_Projekt)),IFERROR(IF($D2645=LataProjekcji,IF($F2645&gt;$E2648,$E2648,$F2645),IF($D2648&gt;=$E2648,(IF($D2645&lt;LataProjekcji,IF((SUM($K2646:V2646)+12)&lt;$E2648,12,$E2648-SUM($K2646:V2646)),0)),(IF($D2645&lt;LataProjekcji,IF((SUM($K2646:V2646)+12)&lt;$D2648,12,$D2648-SUM($K2646:V2646)),0)))),0),0)</f>
        <v>0</v>
      </c>
      <c r="X2646" s="537">
        <f ca="1">IF(AND($G2646,NOT(ISTEXT($G2645)),ISNUMBER(Poczatek),ISNUMBER(Koniec_Projekt)),IFERROR(IF($D2645=LataProjekcji,IF($F2645&gt;$E2648,$E2648,$F2645),IF($D2648&gt;=$E2648,(IF($D2645&lt;LataProjekcji,IF((SUM($K2646:W2646)+12)&lt;$E2648,12,$E2648-SUM($K2646:W2646)),0)),(IF($D2645&lt;LataProjekcji,IF((SUM($K2646:W2646)+12)&lt;$D2648,12,$D2648-SUM($K2646:W2646)),0)))),0),0)</f>
        <v>0</v>
      </c>
      <c r="Y2646" s="537">
        <f ca="1">IF(AND($G2646,NOT(ISTEXT($G2645)),ISNUMBER(Poczatek),ISNUMBER(Koniec_Projekt)),IFERROR(IF($D2645=LataProjekcji,IF($F2645&gt;$E2648,$E2648,$F2645),IF($D2648&gt;=$E2648,(IF($D2645&lt;LataProjekcji,IF((SUM($K2646:X2646)+12)&lt;$E2648,12,$E2648-SUM($K2646:X2646)),0)),(IF($D2645&lt;LataProjekcji,IF((SUM($K2646:X2646)+12)&lt;$D2648,12,$D2648-SUM($K2646:X2646)),0)))),0),0)</f>
        <v>0</v>
      </c>
      <c r="Z2646" s="537">
        <f ca="1">IF(AND($G2646,NOT(ISTEXT($G2645)),ISNUMBER(Poczatek),ISNUMBER(Koniec_Projekt)),IFERROR(IF($D2645=LataProjekcji,IF($F2645&gt;$E2648,$E2648,$F2645),IF($D2648&gt;=$E2648,(IF($D2645&lt;LataProjekcji,IF((SUM($K2646:Y2646)+12)&lt;$E2648,12,$E2648-SUM($K2646:Y2646)),0)),(IF($D2645&lt;LataProjekcji,IF((SUM($K2646:Y2646)+12)&lt;$D2648,12,$D2648-SUM($K2646:Y2646)),0)))),0),0)</f>
        <v>0</v>
      </c>
      <c r="AA2646" s="537">
        <f ca="1">IF(AND($G2646,NOT(ISTEXT($G2645)),ISNUMBER(Poczatek),ISNUMBER(Koniec_Projekt)),IFERROR(IF($D2645=LataProjekcji,IF($F2645&gt;$E2648,$E2648,$F2645),IF($D2648&gt;=$E2648,(IF($D2645&lt;LataProjekcji,IF((SUM($K2646:Z2646)+12)&lt;$E2648,12,$E2648-SUM($K2646:Z2646)),0)),(IF($D2645&lt;LataProjekcji,IF((SUM($K2646:Z2646)+12)&lt;$D2648,12,$D2648-SUM($K2646:Z2646)),0)))),0),0)</f>
        <v>0</v>
      </c>
      <c r="AB2646" s="537">
        <f ca="1">IF(AND($G2646,NOT(ISTEXT($G2645)),ISNUMBER(Poczatek),ISNUMBER(Koniec_Projekt)),IFERROR(IF($D2645=LataProjekcji,IF($F2645&gt;$E2648,$E2648,$F2645),IF($D2648&gt;=$E2648,(IF($D2645&lt;LataProjekcji,IF((SUM($K2646:AA2646)+12)&lt;$E2648,12,$E2648-SUM($K2646:AA2646)),0)),(IF($D2645&lt;LataProjekcji,IF((SUM($K2646:AA2646)+12)&lt;$D2648,12,$D2648-SUM($K2646:AA2646)),0)))),0),0)</f>
        <v>0</v>
      </c>
      <c r="AC2646" s="537">
        <f ca="1">IF(AND($G2646,NOT(ISTEXT($G2645)),ISNUMBER(Poczatek),ISNUMBER(Koniec_Projekt)),IFERROR(IF($D2645=LataProjekcji,IF($F2645&gt;$E2648,$E2648,$F2645),IF($D2648&gt;=$E2648,(IF($D2645&lt;LataProjekcji,IF((SUM($K2646:AB2646)+12)&lt;$E2648,12,$E2648-SUM($K2646:AB2646)),0)),(IF($D2645&lt;LataProjekcji,IF((SUM($K2646:AB2646)+12)&lt;$D2648,12,$D2648-SUM($K2646:AB2646)),0)))),0),0)</f>
        <v>0</v>
      </c>
      <c r="AD2646" s="537">
        <f ca="1">IF(AND($G2646,NOT(ISTEXT($G2645)),ISNUMBER(Poczatek),ISNUMBER(Koniec_Projekt)),IFERROR(IF($D2645=LataProjekcji,IF($F2645&gt;$E2648,$E2648,$F2645),IF($D2648&gt;=$E2648,(IF($D2645&lt;LataProjekcji,IF((SUM($K2646:AC2646)+12)&lt;$E2648,12,$E2648-SUM($K2646:AC2646)),0)),(IF($D2645&lt;LataProjekcji,IF((SUM($K2646:AC2646)+12)&lt;$D2648,12,$D2648-SUM($K2646:AC2646)),0)))),0),0)</f>
        <v>0</v>
      </c>
      <c r="AE2646" s="537">
        <f ca="1">IF(AND($G2646,NOT(ISTEXT($G2645)),ISNUMBER(Poczatek),ISNUMBER(Koniec_Projekt)),IFERROR(IF($D2645=LataProjekcji,IF($F2645&gt;$E2648,$E2648,$F2645),IF($D2648&gt;=$E2648,(IF($D2645&lt;LataProjekcji,IF((SUM($K2646:AD2646)+12)&lt;$E2648,12,$E2648-SUM($K2646:AD2646)),0)),(IF($D2645&lt;LataProjekcji,IF((SUM($K2646:AD2646)+12)&lt;$D2648,12,$D2648-SUM($K2646:AD2646)),0)))),0),0)</f>
        <v>0</v>
      </c>
    </row>
    <row r="2647" spans="2:31" hidden="1">
      <c r="B2647" s="526" t="s">
        <v>753</v>
      </c>
      <c r="D2647" s="454">
        <f ca="1">D1462</f>
        <v>0</v>
      </c>
      <c r="E2647" s="454">
        <f ca="1">IF(D2646&gt;10,ROUND(D2647/12,2),D2647)</f>
        <v>0</v>
      </c>
      <c r="F2647" s="524">
        <f>Koniec_Projekt</f>
        <v>0</v>
      </c>
      <c r="G2647" s="329">
        <f>Miesiac_Koniec_Projekt</f>
        <v>0</v>
      </c>
      <c r="H2647" s="538" t="b">
        <f ca="1">SUM(K2647:AE2647)=D2646</f>
        <v>1</v>
      </c>
      <c r="I2647" s="1" t="s">
        <v>713</v>
      </c>
      <c r="K2647" s="256">
        <f ca="1">IF(AND($G2646,NOT(ISTEXT($G2645)),ISNUMBER(Poczatek),ISNUMBER(Koniec_Projekt)),IFERROR(IF(LataProjekcji=$F2648,ROUND($D2646,0),ROUND(K2645*$E2647,0)),0),0)</f>
        <v>0</v>
      </c>
      <c r="L2647" s="5">
        <f ca="1">IF(AND($G2646,NOT(ISTEXT($G2645)),ISNUMBER(Poczatek),ISNUMBER(Koniec_Projekt)),IFERROR(IF(LataProjekcji=$F2648,ROUND($D2646-SUM(K2647:$K2647),0),ROUND(L2645*$E2647,0)),0),0)</f>
        <v>0</v>
      </c>
      <c r="M2647" s="5">
        <f ca="1">IF(AND($G2646,NOT(ISTEXT($G2645)),ISNUMBER(Poczatek),ISNUMBER(Koniec_Projekt)),IFERROR(IF(LataProjekcji=$F2648,ROUND($D2646-SUM($K2647:L2647),0),ROUND(M2645*$E2647,0)),0),0)</f>
        <v>0</v>
      </c>
      <c r="N2647" s="5">
        <f ca="1">IF(AND($G2646,NOT(ISTEXT($G2645)),ISNUMBER(Poczatek),ISNUMBER(Koniec_Projekt)),IFERROR(IF(LataProjekcji=$F2648,ROUND($D2646-SUM($K2647:M2647),0),ROUND(N2645*$E2647,0)),0),0)</f>
        <v>0</v>
      </c>
      <c r="O2647" s="5">
        <f ca="1">IF(AND($G2646,NOT(ISTEXT($G2645)),ISNUMBER(Poczatek),ISNUMBER(Koniec_Projekt)),IFERROR(IF(LataProjekcji=$F2648,ROUND($D2646-SUM($K2647:N2647),0),ROUND(O2645*$E2647,0)),0),0)</f>
        <v>0</v>
      </c>
      <c r="P2647" s="5">
        <f ca="1">IF(AND($G2646,NOT(ISTEXT($G2645)),ISNUMBER(Poczatek),ISNUMBER(Koniec_Projekt)),IFERROR(IF(LataProjekcji=$F2648,ROUND($D2646-SUM($K2647:O2647),0),ROUND(P2645*$E2647,0)),0),0)</f>
        <v>0</v>
      </c>
      <c r="Q2647" s="5">
        <f ca="1">IF(AND($G2646,NOT(ISTEXT($G2645)),ISNUMBER(Poczatek),ISNUMBER(Koniec_Projekt)),IFERROR(IF(LataProjekcji=$F2648,ROUND($D2646-SUM($K2647:P2647),0),ROUND(Q2645*$E2647,0)),0),0)</f>
        <v>0</v>
      </c>
      <c r="R2647" s="5">
        <f ca="1">IF(AND($G2646,NOT(ISTEXT($G2645)),ISNUMBER(Poczatek),ISNUMBER(Koniec_Projekt)),IFERROR(IF(LataProjekcji=$F2648,ROUND($D2646-SUM($K2647:Q2647),0),ROUND(R2645*$E2647,0)),0),0)</f>
        <v>0</v>
      </c>
      <c r="S2647" s="5">
        <f ca="1">IF(AND($G2646,NOT(ISTEXT($G2645)),ISNUMBER(Poczatek),ISNUMBER(Koniec_Projekt)),IFERROR(IF(LataProjekcji=$F2648,ROUND($D2646-SUM($K2647:R2647),0),ROUND(S2645*$E2647,0)),0),0)</f>
        <v>0</v>
      </c>
      <c r="T2647" s="5">
        <f ca="1">IF(AND($G2646,NOT(ISTEXT($G2645)),ISNUMBER(Poczatek),ISNUMBER(Koniec_Projekt)),IFERROR(IF(LataProjekcji=$F2648,ROUND($D2646-SUM($K2647:S2647),0),ROUND(T2645*$E2647,0)),0),0)</f>
        <v>0</v>
      </c>
      <c r="U2647" s="5">
        <f ca="1">IF(AND($G2646,NOT(ISTEXT($G2645)),ISNUMBER(Poczatek),ISNUMBER(Koniec_Projekt)),IFERROR(IF(LataProjekcji=$F2648,ROUND($D2646-SUM($K2647:T2647),0),ROUND(U2645*$E2647,0)),0),0)</f>
        <v>0</v>
      </c>
      <c r="V2647" s="5">
        <f ca="1">IF(AND($G2646,NOT(ISTEXT($G2645)),ISNUMBER(Poczatek),ISNUMBER(Koniec_Projekt)),IFERROR(IF(LataProjekcji=$F2648,ROUND($D2646-SUM($K2647:U2647),0),ROUND(V2645*$E2647,0)),0),0)</f>
        <v>0</v>
      </c>
      <c r="W2647" s="5">
        <f ca="1">IF(AND($G2646,NOT(ISTEXT($G2645)),ISNUMBER(Poczatek),ISNUMBER(Koniec_Projekt)),IFERROR(IF(LataProjekcji=$F2648,ROUND($D2646-SUM($K2647:V2647),0),ROUND(W2645*$E2647,0)),0),0)</f>
        <v>0</v>
      </c>
      <c r="X2647" s="5">
        <f ca="1">IF(AND($G2646,NOT(ISTEXT($G2645)),ISNUMBER(Poczatek),ISNUMBER(Koniec_Projekt)),IFERROR(IF(LataProjekcji=$F2648,ROUND($D2646-SUM($K2647:W2647),0),ROUND(X2645*$E2647,0)),0),0)</f>
        <v>0</v>
      </c>
      <c r="Y2647" s="5">
        <f ca="1">IF(AND($G2646,NOT(ISTEXT($G2645)),ISNUMBER(Poczatek),ISNUMBER(Koniec_Projekt)),IFERROR(IF(LataProjekcji=$F2648,ROUND($D2646-SUM($K2647:X2647),0),ROUND(Y2645*$E2647,0)),0),0)</f>
        <v>0</v>
      </c>
      <c r="Z2647" s="5">
        <f ca="1">IF(AND($G2646,NOT(ISTEXT($G2645)),ISNUMBER(Poczatek),ISNUMBER(Koniec_Projekt)),IFERROR(IF(LataProjekcji=$F2648,ROUND($D2646-SUM($K2647:Y2647),0),ROUND(Z2645*$E2647,0)),0),0)</f>
        <v>0</v>
      </c>
      <c r="AA2647" s="5">
        <f ca="1">IF(AND($G2646,NOT(ISTEXT($G2645)),ISNUMBER(Poczatek),ISNUMBER(Koniec_Projekt)),IFERROR(IF(LataProjekcji=$F2648,ROUND($D2646-SUM($K2647:Z2647),0),ROUND(AA2645*$E2647,0)),0),0)</f>
        <v>0</v>
      </c>
      <c r="AB2647" s="5">
        <f ca="1">IF(AND($G2646,NOT(ISTEXT($G2645)),ISNUMBER(Poczatek),ISNUMBER(Koniec_Projekt)),IFERROR(IF(LataProjekcji=$F2648,ROUND($D2646-SUM($K2647:AA2647),0),ROUND(AB2645*$E2647,0)),0),0)</f>
        <v>0</v>
      </c>
      <c r="AC2647" s="5">
        <f ca="1">IF(AND($G2646,NOT(ISTEXT($G2645)),ISNUMBER(Poczatek),ISNUMBER(Koniec_Projekt)),IFERROR(IF(LataProjekcji=$F2648,ROUND($D2646-SUM($K2647:AB2647),0),ROUND(AC2645*$E2647,0)),0),0)</f>
        <v>0</v>
      </c>
      <c r="AD2647" s="5">
        <f ca="1">IF(AND($G2646,NOT(ISTEXT($G2645)),ISNUMBER(Poczatek),ISNUMBER(Koniec_Projekt)),IFERROR(IF(LataProjekcji=$F2648,ROUND($D2646-SUM($K2647:AC2647),0),ROUND(AD2645*$E2647,0)),0),0)</f>
        <v>0</v>
      </c>
      <c r="AE2647" s="5">
        <f ca="1">IF(AND($G2646,NOT(ISTEXT($G2645)),ISNUMBER(Poczatek),ISNUMBER(Koniec_Projekt)),IFERROR(IF(LataProjekcji=$F2648,ROUND($D2646-SUM($K2647:AD2647),0),ROUND(AE2645*$E2647,0)),0),0)</f>
        <v>0</v>
      </c>
    </row>
    <row r="2648" spans="2:31" hidden="1">
      <c r="B2648" s="526" t="s">
        <v>751</v>
      </c>
      <c r="D2648" s="1">
        <f ca="1">IFERROR(ROUNDUP(D2646/E2647,0),0)</f>
        <v>0</v>
      </c>
      <c r="E2648" s="1">
        <f ca="1">IF(D2648=0,0,DATEDIF(DATE(D2645,E2645,1),DATE(F2647,G2647,1),"m"))</f>
        <v>0</v>
      </c>
      <c r="F2648" s="1" t="str">
        <f ca="1">IFERROR(YEAR(G2645),"brak daty")</f>
        <v>brak daty</v>
      </c>
      <c r="G2648" s="1" t="str">
        <f ca="1">IFERROR(MONTH(G2645),"brak daty")</f>
        <v>brak daty</v>
      </c>
      <c r="I2648" s="1" t="s">
        <v>425</v>
      </c>
      <c r="K2648" s="5">
        <f ca="1">IF(AND($G2646,NOT(ISTEXT($G2645)),ISNUMBER(Poczatek),ISNUMBER(Koniec_Projekt)),IFERROR(IF(LataProjekcji=$F2647,IF(AND($G2647=$G2648,$F2647=$F2648),ROUND($D2646-SUM($K2648),0),ROUND(K2646*$E2647,0)),IF(LataProjekcji&gt;$F2647,0,ROUND(K2646*$E2647,0))),0),0)</f>
        <v>0</v>
      </c>
      <c r="L2648" s="5">
        <f ca="1">IF(AND($G2646,NOT(ISTEXT($G2645)),ISNUMBER(Poczatek),ISNUMBER(Koniec_Projekt)),IFERROR(IF(LataProjekcji=$F2647,IF(AND($G2647=$G2648,$F2647=$F2648),ROUND($D2646-SUM($K2648:K2648),0),ROUND(L2646*$E2647,0)),IF(LataProjekcji&gt;$F2647,0,ROUND(L2646*$E2647,0))),0),0)</f>
        <v>0</v>
      </c>
      <c r="M2648" s="5">
        <f ca="1">IF(AND($G2646,NOT(ISTEXT($G2645)),ISNUMBER(Poczatek),ISNUMBER(Koniec_Projekt)),IFERROR(IF(LataProjekcji=$F2647,IF(AND($G2647=$G2648,$F2647=$F2648),ROUND($D2646-SUM($K2648:L2648),0),ROUND(M2646*$E2647,0)),IF(LataProjekcji&gt;$F2647,0,ROUND(M2646*$E2647,0))),0),0)</f>
        <v>0</v>
      </c>
      <c r="N2648" s="5">
        <f ca="1">IF(AND($G2646,NOT(ISTEXT($G2645)),ISNUMBER(Poczatek),ISNUMBER(Koniec_Projekt)),IFERROR(IF(LataProjekcji=$F2647,IF(AND($G2647=$G2648,$F2647=$F2648),ROUND($D2646-SUM($K2648:M2648),0),ROUND(N2646*$E2647,0)),IF(LataProjekcji&gt;$F2647,0,ROUND(N2646*$E2647,0))),0),0)</f>
        <v>0</v>
      </c>
      <c r="O2648" s="5">
        <f ca="1">IF(AND($G2646,NOT(ISTEXT($G2645)),ISNUMBER(Poczatek),ISNUMBER(Koniec_Projekt)),IFERROR(IF(LataProjekcji=$F2647,IF(AND($G2647=$G2648,$F2647=$F2648),ROUND($D2646-SUM($K2648:N2648),0),ROUND(O2646*$E2647,0)),IF(LataProjekcji&gt;$F2647,0,ROUND(O2646*$E2647,0))),0),0)</f>
        <v>0</v>
      </c>
      <c r="P2648" s="5">
        <f ca="1">IF(AND($G2646,NOT(ISTEXT($G2645)),ISNUMBER(Poczatek),ISNUMBER(Koniec_Projekt)),IFERROR(IF(LataProjekcji=$F2647,IF(AND($G2647=$G2648,$F2647=$F2648),ROUND($D2646-SUM($K2648:O2648),0),ROUND(P2646*$E2647,0)),IF(LataProjekcji&gt;$F2647,0,ROUND(P2646*$E2647,0))),0),0)</f>
        <v>0</v>
      </c>
      <c r="Q2648" s="5">
        <f ca="1">IF(AND($G2646,NOT(ISTEXT($G2645)),ISNUMBER(Poczatek),ISNUMBER(Koniec_Projekt)),IFERROR(IF(LataProjekcji=$F2647,IF(AND($G2647=$G2648,$F2647=$F2648),ROUND($D2646-SUM($K2648:P2648),0),ROUND(Q2646*$E2647,0)),IF(LataProjekcji&gt;$F2647,0,ROUND(Q2646*$E2647,0))),0),0)</f>
        <v>0</v>
      </c>
      <c r="R2648" s="5">
        <f ca="1">IF(AND($G2646,NOT(ISTEXT($G2645)),ISNUMBER(Poczatek),ISNUMBER(Koniec_Projekt)),IFERROR(IF(LataProjekcji=$F2647,IF(AND($G2647=$G2648,$F2647=$F2648),ROUND($D2646-SUM($K2648:Q2648),0),ROUND(R2646*$E2647,0)),IF(LataProjekcji&gt;$F2647,0,ROUND(R2646*$E2647,0))),0),0)</f>
        <v>0</v>
      </c>
      <c r="S2648" s="5">
        <f ca="1">IF(AND($G2646,NOT(ISTEXT($G2645)),ISNUMBER(Poczatek),ISNUMBER(Koniec_Projekt)),IFERROR(IF(LataProjekcji=$F2647,IF(AND($G2647=$G2648,$F2647=$F2648),ROUND($D2646-SUM($K2648:R2648),0),ROUND(S2646*$E2647,0)),IF(LataProjekcji&gt;$F2647,0,ROUND(S2646*$E2647,0))),0),0)</f>
        <v>0</v>
      </c>
      <c r="T2648" s="5">
        <f ca="1">IF(AND($G2646,NOT(ISTEXT($G2645)),ISNUMBER(Poczatek),ISNUMBER(Koniec_Projekt)),IFERROR(IF(LataProjekcji=$F2647,IF(AND($G2647=$G2648,$F2647=$F2648),ROUND($D2646-SUM($K2648:S2648),0),ROUND(T2646*$E2647,0)),IF(LataProjekcji&gt;$F2647,0,ROUND(T2646*$E2647,0))),0),0)</f>
        <v>0</v>
      </c>
      <c r="U2648" s="5">
        <f ca="1">IF(AND($G2646,NOT(ISTEXT($G2645)),ISNUMBER(Poczatek),ISNUMBER(Koniec_Projekt)),IFERROR(IF(LataProjekcji=$F2647,IF(AND($G2647=$G2648,$F2647=$F2648),ROUND($D2646-SUM($K2648:T2648),0),ROUND(U2646*$E2647,0)),IF(LataProjekcji&gt;$F2647,0,ROUND(U2646*$E2647,0))),0),0)</f>
        <v>0</v>
      </c>
      <c r="V2648" s="5">
        <f ca="1">IF(AND($G2646,NOT(ISTEXT($G2645)),ISNUMBER(Poczatek),ISNUMBER(Koniec_Projekt)),IFERROR(IF(LataProjekcji=$F2647,IF(AND($G2647=$G2648,$F2647=$F2648),ROUND($D2646-SUM($K2648:U2648),0),ROUND(V2646*$E2647,0)),IF(LataProjekcji&gt;$F2647,0,ROUND(V2646*$E2647,0))),0),0)</f>
        <v>0</v>
      </c>
      <c r="W2648" s="5">
        <f ca="1">IF(AND($G2646,NOT(ISTEXT($G2645)),ISNUMBER(Poczatek),ISNUMBER(Koniec_Projekt)),IFERROR(IF(LataProjekcji=$F2647,IF(AND($G2647=$G2648,$F2647=$F2648),ROUND($D2646-SUM($K2648:V2648),0),ROUND(W2646*$E2647,0)),IF(LataProjekcji&gt;$F2647,0,ROUND(W2646*$E2647,0))),0),0)</f>
        <v>0</v>
      </c>
      <c r="X2648" s="5">
        <f ca="1">IF(AND($G2646,NOT(ISTEXT($G2645)),ISNUMBER(Poczatek),ISNUMBER(Koniec_Projekt)),IFERROR(IF(LataProjekcji=$F2647,IF(AND($G2647=$G2648,$F2647=$F2648),ROUND($D2646-SUM($K2648:W2648),0),ROUND(X2646*$E2647,0)),IF(LataProjekcji&gt;$F2647,0,ROUND(X2646*$E2647,0))),0),0)</f>
        <v>0</v>
      </c>
      <c r="Y2648" s="5">
        <f ca="1">IF(AND($G2646,NOT(ISTEXT($G2645)),ISNUMBER(Poczatek),ISNUMBER(Koniec_Projekt)),IFERROR(IF(LataProjekcji=$F2647,IF(AND($G2647=$G2648,$F2647=$F2648),ROUND($D2646-SUM($K2648:X2648),0),ROUND(Y2646*$E2647,0)),IF(LataProjekcji&gt;$F2647,0,ROUND(Y2646*$E2647,0))),0),0)</f>
        <v>0</v>
      </c>
      <c r="Z2648" s="5">
        <f ca="1">IF(AND($G2646,NOT(ISTEXT($G2645)),ISNUMBER(Poczatek),ISNUMBER(Koniec_Projekt)),IFERROR(IF(LataProjekcji=$F2647,IF(AND($G2647=$G2648,$F2647=$F2648),ROUND($D2646-SUM($K2648:Y2648),0),ROUND(Z2646*$E2647,0)),IF(LataProjekcji&gt;$F2647,0,ROUND(Z2646*$E2647,0))),0),0)</f>
        <v>0</v>
      </c>
      <c r="AA2648" s="5">
        <f ca="1">IF(AND($G2646,NOT(ISTEXT($G2645)),ISNUMBER(Poczatek),ISNUMBER(Koniec_Projekt)),IFERROR(IF(LataProjekcji=$F2647,IF(AND($G2647=$G2648,$F2647=$F2648),ROUND($D2646-SUM($K2648:Z2648),0),ROUND(AA2646*$E2647,0)),IF(LataProjekcji&gt;$F2647,0,ROUND(AA2646*$E2647,0))),0),0)</f>
        <v>0</v>
      </c>
      <c r="AB2648" s="5">
        <f ca="1">IF(AND($G2646,NOT(ISTEXT($G2645)),ISNUMBER(Poczatek),ISNUMBER(Koniec_Projekt)),IFERROR(IF(LataProjekcji=$F2647,IF(AND($G2647=$G2648,$F2647=$F2648),ROUND($D2646-SUM($K2648:AA2648),0),ROUND(AB2646*$E2647,0)),IF(LataProjekcji&gt;$F2647,0,ROUND(AB2646*$E2647,0))),0),0)</f>
        <v>0</v>
      </c>
      <c r="AC2648" s="5">
        <f ca="1">IF(AND($G2646,NOT(ISTEXT($G2645)),ISNUMBER(Poczatek),ISNUMBER(Koniec_Projekt)),IFERROR(IF(LataProjekcji=$F2647,IF(AND($G2647=$G2648,$F2647=$F2648),ROUND($D2646-SUM($K2648:AB2648),0),ROUND(AC2646*$E2647,0)),IF(LataProjekcji&gt;$F2647,0,ROUND(AC2646*$E2647,0))),0),0)</f>
        <v>0</v>
      </c>
      <c r="AD2648" s="5">
        <f ca="1">IF(AND($G2646,NOT(ISTEXT($G2645)),ISNUMBER(Poczatek),ISNUMBER(Koniec_Projekt)),IFERROR(IF(LataProjekcji=$F2647,IF(AND($G2647=$G2648,$F2647=$F2648),ROUND($D2646-SUM($K2648:AC2648),0),ROUND(AD2646*$E2647,0)),IF(LataProjekcji&gt;$F2647,0,ROUND(AD2646*$E2647,0))),0),0)</f>
        <v>0</v>
      </c>
      <c r="AE2648" s="5">
        <f ca="1">IF(AND($G2646,NOT(ISTEXT($G2645)),ISNUMBER(Poczatek),ISNUMBER(Koniec_Projekt)),IFERROR(IF(LataProjekcji=$F2647,IF(AND($G2647=$G2648,$F2647=$F2648),ROUND($D2646-SUM($K2648:AD2648),0),ROUND(AE2646*$E2647,0)),IF(LataProjekcji&gt;$F2647,0,ROUND(AE2646*$E2647,0))),0),0)</f>
        <v>0</v>
      </c>
    </row>
    <row r="2649" spans="2:31" ht="12.5" hidden="1" thickBot="1">
      <c r="B2649" s="527" t="s">
        <v>865</v>
      </c>
      <c r="C2649" s="528"/>
      <c r="D2649" s="529">
        <f ca="1">IF(D2646&gt;10,ROUND((D2648-1)*E2647,0),E2647)</f>
        <v>0</v>
      </c>
      <c r="E2649" s="529">
        <f ca="1">D2646-D2649</f>
        <v>0</v>
      </c>
      <c r="F2649" s="528"/>
      <c r="G2649" s="669">
        <f ca="1">OFFSET($C$269,$D2644,0)</f>
        <v>0</v>
      </c>
      <c r="H2649" s="528"/>
      <c r="I2649" s="528"/>
      <c r="J2649" s="528"/>
      <c r="K2649" s="528"/>
      <c r="L2649" s="528"/>
      <c r="M2649" s="528"/>
      <c r="N2649" s="528"/>
      <c r="O2649" s="528"/>
      <c r="P2649" s="528"/>
      <c r="Q2649" s="528"/>
      <c r="R2649" s="528"/>
      <c r="S2649" s="528"/>
      <c r="T2649" s="528"/>
      <c r="U2649" s="528"/>
      <c r="V2649" s="528"/>
      <c r="W2649" s="528"/>
      <c r="X2649" s="528"/>
      <c r="Y2649" s="528"/>
      <c r="Z2649" s="528"/>
      <c r="AA2649" s="528"/>
      <c r="AB2649" s="528"/>
      <c r="AC2649" s="528"/>
      <c r="AD2649" s="528"/>
      <c r="AE2649" s="528"/>
    </row>
    <row r="2650" spans="2:31" ht="12.5" hidden="1" thickTop="1"/>
    <row r="2651" spans="2:31" ht="12.5" hidden="1" thickBot="1">
      <c r="B2651" s="530" t="str">
        <f ca="1">"nazwa ST: "&amp;B1466</f>
        <v>nazwa ST: 0</v>
      </c>
      <c r="C2651" s="530"/>
      <c r="D2651" s="531">
        <f>D1466</f>
        <v>60</v>
      </c>
      <c r="E2651" s="530"/>
      <c r="F2651" s="530"/>
      <c r="G2651" s="530"/>
      <c r="H2651" s="530"/>
      <c r="I2651" s="530"/>
      <c r="J2651" s="530"/>
      <c r="K2651" s="539" t="str">
        <f t="shared" ref="K2651:AE2651" si="3176">LataProjekcji</f>
        <v>Uzupełnij dane</v>
      </c>
      <c r="L2651" s="539" t="str">
        <f t="shared" si="3176"/>
        <v/>
      </c>
      <c r="M2651" s="539" t="str">
        <f t="shared" si="3176"/>
        <v/>
      </c>
      <c r="N2651" s="539" t="str">
        <f t="shared" si="3176"/>
        <v/>
      </c>
      <c r="O2651" s="539" t="str">
        <f t="shared" si="3176"/>
        <v/>
      </c>
      <c r="P2651" s="539" t="str">
        <f t="shared" si="3176"/>
        <v/>
      </c>
      <c r="Q2651" s="539" t="str">
        <f t="shared" si="3176"/>
        <v/>
      </c>
      <c r="R2651" s="539" t="str">
        <f t="shared" si="3176"/>
        <v/>
      </c>
      <c r="S2651" s="539" t="str">
        <f t="shared" si="3176"/>
        <v/>
      </c>
      <c r="T2651" s="539" t="str">
        <f t="shared" si="3176"/>
        <v/>
      </c>
      <c r="U2651" s="539" t="str">
        <f t="shared" si="3176"/>
        <v/>
      </c>
      <c r="V2651" s="539" t="str">
        <f t="shared" si="3176"/>
        <v/>
      </c>
      <c r="W2651" s="539" t="str">
        <f t="shared" si="3176"/>
        <v/>
      </c>
      <c r="X2651" s="539" t="str">
        <f t="shared" si="3176"/>
        <v/>
      </c>
      <c r="Y2651" s="539" t="str">
        <f t="shared" si="3176"/>
        <v/>
      </c>
      <c r="Z2651" s="539" t="str">
        <f t="shared" si="3176"/>
        <v/>
      </c>
      <c r="AA2651" s="539" t="str">
        <f t="shared" si="3176"/>
        <v/>
      </c>
      <c r="AB2651" s="539" t="str">
        <f t="shared" si="3176"/>
        <v/>
      </c>
      <c r="AC2651" s="539" t="str">
        <f t="shared" si="3176"/>
        <v/>
      </c>
      <c r="AD2651" s="539" t="str">
        <f t="shared" si="3176"/>
        <v/>
      </c>
      <c r="AE2651" s="539" t="str">
        <f t="shared" si="3176"/>
        <v/>
      </c>
    </row>
    <row r="2652" spans="2:31" hidden="1">
      <c r="B2652" s="526" t="s">
        <v>752</v>
      </c>
      <c r="D2652" s="1">
        <f ca="1">D1467</f>
        <v>1900</v>
      </c>
      <c r="E2652" s="1">
        <f ca="1">E1467</f>
        <v>1</v>
      </c>
      <c r="F2652" s="1">
        <f ca="1">IF(D2653&gt;10,F1467,1)</f>
        <v>1</v>
      </c>
      <c r="G2652" s="525" t="str">
        <f ca="1">IF(ISBLANK(OFFSET($E$269,$D2651,0)),"brak daty",IF(D2653&gt;10,EDATE(OFFSET($E$269,$D2651,0),D2655),DATE(D2652,E2652,1)))</f>
        <v>brak daty</v>
      </c>
      <c r="H2652" s="538" t="b">
        <f ca="1">SUM(K2652:AE2652)=D2655</f>
        <v>1</v>
      </c>
      <c r="I2652" s="1" t="s">
        <v>749</v>
      </c>
      <c r="K2652" s="5">
        <f ca="1">IF(AND($G2653,NOT(ISTEXT($G2652)),ISNUMBER(Poczatek),ISNUMBER(Koniec_Projekt)),IFERROR(IF($D2652=LataProjekcji,$F2652,IF($D2652&lt;LataProjekcji,IF((SUM(K2652)+12)&lt;$D2655,12,$D2655-SUM(K2652)),0)),0),0)</f>
        <v>0</v>
      </c>
      <c r="L2652" s="5">
        <f ca="1">IF(AND($G2653,NOT(ISTEXT($G2652)),ISNUMBER(Poczatek),ISNUMBER(Koniec_Projekt)),IFERROR(IF($D2652=LataProjekcji,$F2652,IF($D2652&lt;LataProjekcji,IF((SUM($K2652:K2652)+12)&lt;$D2655,12,$D2655-SUM($K2652:K2652)),0)),0),0)</f>
        <v>0</v>
      </c>
      <c r="M2652" s="5">
        <f ca="1">IF(AND($G2653,NOT(ISTEXT($G2652)),ISNUMBER(Poczatek),ISNUMBER(Koniec_Projekt)),IFERROR(IF($D2652=LataProjekcji,$F2652,IF($D2652&lt;LataProjekcji,IF((SUM($K2652:L2652)+12)&lt;$D2655,12,$D2655-SUM($K2652:L2652)),0)),0),0)</f>
        <v>0</v>
      </c>
      <c r="N2652" s="5">
        <f ca="1">IF(AND($G2653,NOT(ISTEXT($G2652)),ISNUMBER(Poczatek),ISNUMBER(Koniec_Projekt)),IFERROR(IF($D2652=LataProjekcji,$F2652,IF($D2652&lt;LataProjekcji,IF((SUM($K2652:M2652)+12)&lt;$D2655,12,$D2655-SUM($K2652:M2652)),0)),0),0)</f>
        <v>0</v>
      </c>
      <c r="O2652" s="5">
        <f ca="1">IF(AND($G2653,NOT(ISTEXT($G2652)),ISNUMBER(Poczatek),ISNUMBER(Koniec_Projekt)),IFERROR(IF($D2652=LataProjekcji,$F2652,IF($D2652&lt;LataProjekcji,IF((SUM($K2652:N2652)+12)&lt;$D2655,12,$D2655-SUM($K2652:N2652)),0)),0),0)</f>
        <v>0</v>
      </c>
      <c r="P2652" s="5">
        <f ca="1">IF(AND($G2653,NOT(ISTEXT($G2652)),ISNUMBER(Poczatek),ISNUMBER(Koniec_Projekt)),IFERROR(IF($D2652=LataProjekcji,$F2652,IF($D2652&lt;LataProjekcji,IF((SUM($K2652:O2652)+12)&lt;$D2655,12,$D2655-SUM($K2652:O2652)),0)),0),0)</f>
        <v>0</v>
      </c>
      <c r="Q2652" s="5">
        <f ca="1">IF(AND($G2653,NOT(ISTEXT($G2652)),ISNUMBER(Poczatek),ISNUMBER(Koniec_Projekt)),IFERROR(IF($D2652=LataProjekcji,$F2652,IF($D2652&lt;LataProjekcji,IF((SUM($K2652:P2652)+12)&lt;$D2655,12,$D2655-SUM($K2652:P2652)),0)),0),0)</f>
        <v>0</v>
      </c>
      <c r="R2652" s="5">
        <f ca="1">IF(AND($G2653,NOT(ISTEXT($G2652)),ISNUMBER(Poczatek),ISNUMBER(Koniec_Projekt)),IFERROR(IF($D2652=LataProjekcji,$F2652,IF($D2652&lt;LataProjekcji,IF((SUM($K2652:Q2652)+12)&lt;$D2655,12,$D2655-SUM($K2652:Q2652)),0)),0),0)</f>
        <v>0</v>
      </c>
      <c r="S2652" s="5">
        <f ca="1">IF(AND($G2653,NOT(ISTEXT($G2652)),ISNUMBER(Poczatek),ISNUMBER(Koniec_Projekt)),IFERROR(IF($D2652=LataProjekcji,$F2652,IF($D2652&lt;LataProjekcji,IF((SUM($K2652:R2652)+12)&lt;$D2655,12,$D2655-SUM($K2652:R2652)),0)),0),0)</f>
        <v>0</v>
      </c>
      <c r="T2652" s="5">
        <f ca="1">IF(AND($G2653,NOT(ISTEXT($G2652)),ISNUMBER(Poczatek),ISNUMBER(Koniec_Projekt)),IFERROR(IF($D2652=LataProjekcji,$F2652,IF($D2652&lt;LataProjekcji,IF((SUM($K2652:S2652)+12)&lt;$D2655,12,$D2655-SUM($K2652:S2652)),0)),0),0)</f>
        <v>0</v>
      </c>
      <c r="U2652" s="5">
        <f ca="1">IF(AND($G2653,NOT(ISTEXT($G2652)),ISNUMBER(Poczatek),ISNUMBER(Koniec_Projekt)),IFERROR(IF($D2652=LataProjekcji,$F2652,IF($D2652&lt;LataProjekcji,IF((SUM($K2652:T2652)+12)&lt;$D2655,12,$D2655-SUM($K2652:T2652)),0)),0),0)</f>
        <v>0</v>
      </c>
      <c r="V2652" s="5">
        <f ca="1">IF(AND($G2653,NOT(ISTEXT($G2652)),ISNUMBER(Poczatek),ISNUMBER(Koniec_Projekt)),IFERROR(IF($D2652=LataProjekcji,$F2652,IF($D2652&lt;LataProjekcji,IF((SUM($K2652:U2652)+12)&lt;$D2655,12,$D2655-SUM($K2652:U2652)),0)),0),0)</f>
        <v>0</v>
      </c>
      <c r="W2652" s="5">
        <f ca="1">IF(AND($G2653,NOT(ISTEXT($G2652)),ISNUMBER(Poczatek),ISNUMBER(Koniec_Projekt)),IFERROR(IF($D2652=LataProjekcji,$F2652,IF($D2652&lt;LataProjekcji,IF((SUM($K2652:V2652)+12)&lt;$D2655,12,$D2655-SUM($K2652:V2652)),0)),0),0)</f>
        <v>0</v>
      </c>
      <c r="X2652" s="5">
        <f ca="1">IF(AND($G2653,NOT(ISTEXT($G2652)),ISNUMBER(Poczatek),ISNUMBER(Koniec_Projekt)),IFERROR(IF($D2652=LataProjekcji,$F2652,IF($D2652&lt;LataProjekcji,IF((SUM($K2652:W2652)+12)&lt;$D2655,12,$D2655-SUM($K2652:W2652)),0)),0),0)</f>
        <v>0</v>
      </c>
      <c r="Y2652" s="5">
        <f ca="1">IF(AND($G2653,NOT(ISTEXT($G2652)),ISNUMBER(Poczatek),ISNUMBER(Koniec_Projekt)),IFERROR(IF($D2652=LataProjekcji,$F2652,IF($D2652&lt;LataProjekcji,IF((SUM($K2652:X2652)+12)&lt;$D2655,12,$D2655-SUM($K2652:X2652)),0)),0),0)</f>
        <v>0</v>
      </c>
      <c r="Z2652" s="5">
        <f ca="1">IF(AND($G2653,NOT(ISTEXT($G2652)),ISNUMBER(Poczatek),ISNUMBER(Koniec_Projekt)),IFERROR(IF($D2652=LataProjekcji,$F2652,IF($D2652&lt;LataProjekcji,IF((SUM($K2652:Y2652)+12)&lt;$D2655,12,$D2655-SUM($K2652:Y2652)),0)),0),0)</f>
        <v>0</v>
      </c>
      <c r="AA2652" s="5">
        <f ca="1">IF(AND($G2653,NOT(ISTEXT($G2652)),ISNUMBER(Poczatek),ISNUMBER(Koniec_Projekt)),IFERROR(IF($D2652=LataProjekcji,$F2652,IF($D2652&lt;LataProjekcji,IF((SUM($K2652:Z2652)+12)&lt;$D2655,12,$D2655-SUM($K2652:Z2652)),0)),0),0)</f>
        <v>0</v>
      </c>
      <c r="AB2652" s="5">
        <f ca="1">IF(AND($G2653,NOT(ISTEXT($G2652)),ISNUMBER(Poczatek),ISNUMBER(Koniec_Projekt)),IFERROR(IF($D2652=LataProjekcji,$F2652,IF($D2652&lt;LataProjekcji,IF((SUM($K2652:AA2652)+12)&lt;$D2655,12,$D2655-SUM($K2652:AA2652)),0)),0),0)</f>
        <v>0</v>
      </c>
      <c r="AC2652" s="5">
        <f ca="1">IF(AND($G2653,NOT(ISTEXT($G2652)),ISNUMBER(Poczatek),ISNUMBER(Koniec_Projekt)),IFERROR(IF($D2652=LataProjekcji,$F2652,IF($D2652&lt;LataProjekcji,IF((SUM($K2652:AB2652)+12)&lt;$D2655,12,$D2655-SUM($K2652:AB2652)),0)),0),0)</f>
        <v>0</v>
      </c>
      <c r="AD2652" s="5">
        <f ca="1">IF(AND($G2653,NOT(ISTEXT($G2652)),ISNUMBER(Poczatek),ISNUMBER(Koniec_Projekt)),IFERROR(IF($D2652=LataProjekcji,$F2652,IF($D2652&lt;LataProjekcji,IF((SUM($K2652:AC2652)+12)&lt;$D2655,12,$D2655-SUM($K2652:AC2652)),0)),0),0)</f>
        <v>0</v>
      </c>
      <c r="AE2652" s="5">
        <f ca="1">IF(AND($G2653,NOT(ISTEXT($G2652)),ISNUMBER(Poczatek),ISNUMBER(Koniec_Projekt)),IFERROR(IF($D2652=LataProjekcji,$F2652,IF($D2652&lt;LataProjekcji,IF((SUM($K2652:AD2652)+12)&lt;$D2655,12,$D2655-SUM($K2652:AD2652)),0)),0),0)</f>
        <v>0</v>
      </c>
    </row>
    <row r="2653" spans="2:31" hidden="1">
      <c r="B2653" s="526" t="s">
        <v>754</v>
      </c>
      <c r="D2653" s="5">
        <f ca="1">D1468</f>
        <v>0</v>
      </c>
      <c r="E2653" s="454">
        <f ca="1">E1468</f>
        <v>0</v>
      </c>
      <c r="F2653" s="454">
        <f ca="1">F1468</f>
        <v>0</v>
      </c>
      <c r="G2653" s="258" t="b">
        <f ca="1">NOT(ISBLANK(OFFSET($C$269,$D2651,0)))</f>
        <v>0</v>
      </c>
      <c r="H2653" s="538" t="b">
        <f ca="1">SUM(K2653:AE2653)=E2655</f>
        <v>1</v>
      </c>
      <c r="I2653" s="1" t="s">
        <v>750</v>
      </c>
      <c r="K2653" s="537">
        <f ca="1">IF(AND($G2653,NOT(ISTEXT($G2652)),ISNUMBER(Poczatek),ISNUMBER(Koniec_Projekt)),IFERROR(IF($D2652=LataProjekcji,IF($F2652&gt;$E2655,$E2655,$F2652),IF($D2655&gt;=$E2655,(IF($D2652&lt;LataProjekcji,IF((SUM(J2653:$K2653)+12)&lt;$E2655,12,$E2655-SUM(J2653:$K2653)),0)),(IF($D2652&lt;LataProjekcji,IF((SUM(J2653:$K2653)+12)&lt;$D2655,12,$D2655-SUM(J2653:$K2653)),0)))),0),0)</f>
        <v>0</v>
      </c>
      <c r="L2653" s="537">
        <f ca="1">IF(AND($G2653,NOT(ISTEXT($G2652)),ISNUMBER(Poczatek),ISNUMBER(Koniec_Projekt)),IFERROR(IF($D2652=LataProjekcji,IF($F2652&gt;$E2655,$E2655,$F2652),IF($D2655&gt;=$E2655,(IF($D2652&lt;LataProjekcji,IF((SUM($K2653:K2653)+12)&lt;$E2655,12,$E2655-SUM($K2653:K2653)),0)),(IF($D2652&lt;LataProjekcji,IF((SUM($K2653:K2653)+12)&lt;$D2655,12,$D2655-SUM($K2653:K2653)),0)))),0),0)</f>
        <v>0</v>
      </c>
      <c r="M2653" s="537">
        <f ca="1">IF(AND($G2653,NOT(ISTEXT($G2652)),ISNUMBER(Poczatek),ISNUMBER(Koniec_Projekt)),IFERROR(IF($D2652=LataProjekcji,IF($F2652&gt;$E2655,$E2655,$F2652),IF($D2655&gt;=$E2655,(IF($D2652&lt;LataProjekcji,IF((SUM($K2653:L2653)+12)&lt;$E2655,12,$E2655-SUM($K2653:L2653)),0)),(IF($D2652&lt;LataProjekcji,IF((SUM($K2653:L2653)+12)&lt;$D2655,12,$D2655-SUM($K2653:L2653)),0)))),0),0)</f>
        <v>0</v>
      </c>
      <c r="N2653" s="537">
        <f ca="1">IF(AND($G2653,NOT(ISTEXT($G2652)),ISNUMBER(Poczatek),ISNUMBER(Koniec_Projekt)),IFERROR(IF($D2652=LataProjekcji,IF($F2652&gt;$E2655,$E2655,$F2652),IF($D2655&gt;=$E2655,(IF($D2652&lt;LataProjekcji,IF((SUM($K2653:M2653)+12)&lt;$E2655,12,$E2655-SUM($K2653:M2653)),0)),(IF($D2652&lt;LataProjekcji,IF((SUM($K2653:M2653)+12)&lt;$D2655,12,$D2655-SUM($K2653:M2653)),0)))),0),0)</f>
        <v>0</v>
      </c>
      <c r="O2653" s="537">
        <f ca="1">IF(AND($G2653,NOT(ISTEXT($G2652)),ISNUMBER(Poczatek),ISNUMBER(Koniec_Projekt)),IFERROR(IF($D2652=LataProjekcji,IF($F2652&gt;$E2655,$E2655,$F2652),IF($D2655&gt;=$E2655,(IF($D2652&lt;LataProjekcji,IF((SUM($K2653:N2653)+12)&lt;$E2655,12,$E2655-SUM($K2653:N2653)),0)),(IF($D2652&lt;LataProjekcji,IF((SUM($K2653:N2653)+12)&lt;$D2655,12,$D2655-SUM($K2653:N2653)),0)))),0),0)</f>
        <v>0</v>
      </c>
      <c r="P2653" s="537">
        <f ca="1">IF(AND($G2653,NOT(ISTEXT($G2652)),ISNUMBER(Poczatek),ISNUMBER(Koniec_Projekt)),IFERROR(IF($D2652=LataProjekcji,IF($F2652&gt;$E2655,$E2655,$F2652),IF($D2655&gt;=$E2655,(IF($D2652&lt;LataProjekcji,IF((SUM($K2653:O2653)+12)&lt;$E2655,12,$E2655-SUM($K2653:O2653)),0)),(IF($D2652&lt;LataProjekcji,IF((SUM($K2653:O2653)+12)&lt;$D2655,12,$D2655-SUM($K2653:O2653)),0)))),0),0)</f>
        <v>0</v>
      </c>
      <c r="Q2653" s="537">
        <f ca="1">IF(AND($G2653,NOT(ISTEXT($G2652)),ISNUMBER(Poczatek),ISNUMBER(Koniec_Projekt)),IFERROR(IF($D2652=LataProjekcji,IF($F2652&gt;$E2655,$E2655,$F2652),IF($D2655&gt;=$E2655,(IF($D2652&lt;LataProjekcji,IF((SUM($K2653:P2653)+12)&lt;$E2655,12,$E2655-SUM($K2653:P2653)),0)),(IF($D2652&lt;LataProjekcji,IF((SUM($K2653:P2653)+12)&lt;$D2655,12,$D2655-SUM($K2653:P2653)),0)))),0),0)</f>
        <v>0</v>
      </c>
      <c r="R2653" s="537">
        <f ca="1">IF(AND($G2653,NOT(ISTEXT($G2652)),ISNUMBER(Poczatek),ISNUMBER(Koniec_Projekt)),IFERROR(IF($D2652=LataProjekcji,IF($F2652&gt;$E2655,$E2655,$F2652),IF($D2655&gt;=$E2655,(IF($D2652&lt;LataProjekcji,IF((SUM($K2653:Q2653)+12)&lt;$E2655,12,$E2655-SUM($K2653:Q2653)),0)),(IF($D2652&lt;LataProjekcji,IF((SUM($K2653:Q2653)+12)&lt;$D2655,12,$D2655-SUM($K2653:Q2653)),0)))),0),0)</f>
        <v>0</v>
      </c>
      <c r="S2653" s="537">
        <f ca="1">IF(AND($G2653,NOT(ISTEXT($G2652)),ISNUMBER(Poczatek),ISNUMBER(Koniec_Projekt)),IFERROR(IF($D2652=LataProjekcji,IF($F2652&gt;$E2655,$E2655,$F2652),IF($D2655&gt;=$E2655,(IF($D2652&lt;LataProjekcji,IF((SUM($K2653:R2653)+12)&lt;$E2655,12,$E2655-SUM($K2653:R2653)),0)),(IF($D2652&lt;LataProjekcji,IF((SUM($K2653:R2653)+12)&lt;$D2655,12,$D2655-SUM($K2653:R2653)),0)))),0),0)</f>
        <v>0</v>
      </c>
      <c r="T2653" s="537">
        <f ca="1">IF(AND($G2653,NOT(ISTEXT($G2652)),ISNUMBER(Poczatek),ISNUMBER(Koniec_Projekt)),IFERROR(IF($D2652=LataProjekcji,IF($F2652&gt;$E2655,$E2655,$F2652),IF($D2655&gt;=$E2655,(IF($D2652&lt;LataProjekcji,IF((SUM($K2653:S2653)+12)&lt;$E2655,12,$E2655-SUM($K2653:S2653)),0)),(IF($D2652&lt;LataProjekcji,IF((SUM($K2653:S2653)+12)&lt;$D2655,12,$D2655-SUM($K2653:S2653)),0)))),0),0)</f>
        <v>0</v>
      </c>
      <c r="U2653" s="537">
        <f ca="1">IF(AND($G2653,NOT(ISTEXT($G2652)),ISNUMBER(Poczatek),ISNUMBER(Koniec_Projekt)),IFERROR(IF($D2652=LataProjekcji,IF($F2652&gt;$E2655,$E2655,$F2652),IF($D2655&gt;=$E2655,(IF($D2652&lt;LataProjekcji,IF((SUM($K2653:T2653)+12)&lt;$E2655,12,$E2655-SUM($K2653:T2653)),0)),(IF($D2652&lt;LataProjekcji,IF((SUM($K2653:T2653)+12)&lt;$D2655,12,$D2655-SUM($K2653:T2653)),0)))),0),0)</f>
        <v>0</v>
      </c>
      <c r="V2653" s="537">
        <f ca="1">IF(AND($G2653,NOT(ISTEXT($G2652)),ISNUMBER(Poczatek),ISNUMBER(Koniec_Projekt)),IFERROR(IF($D2652=LataProjekcji,IF($F2652&gt;$E2655,$E2655,$F2652),IF($D2655&gt;=$E2655,(IF($D2652&lt;LataProjekcji,IF((SUM($K2653:U2653)+12)&lt;$E2655,12,$E2655-SUM($K2653:U2653)),0)),(IF($D2652&lt;LataProjekcji,IF((SUM($K2653:U2653)+12)&lt;$D2655,12,$D2655-SUM($K2653:U2653)),0)))),0),0)</f>
        <v>0</v>
      </c>
      <c r="W2653" s="537">
        <f ca="1">IF(AND($G2653,NOT(ISTEXT($G2652)),ISNUMBER(Poczatek),ISNUMBER(Koniec_Projekt)),IFERROR(IF($D2652=LataProjekcji,IF($F2652&gt;$E2655,$E2655,$F2652),IF($D2655&gt;=$E2655,(IF($D2652&lt;LataProjekcji,IF((SUM($K2653:V2653)+12)&lt;$E2655,12,$E2655-SUM($K2653:V2653)),0)),(IF($D2652&lt;LataProjekcji,IF((SUM($K2653:V2653)+12)&lt;$D2655,12,$D2655-SUM($K2653:V2653)),0)))),0),0)</f>
        <v>0</v>
      </c>
      <c r="X2653" s="537">
        <f ca="1">IF(AND($G2653,NOT(ISTEXT($G2652)),ISNUMBER(Poczatek),ISNUMBER(Koniec_Projekt)),IFERROR(IF($D2652=LataProjekcji,IF($F2652&gt;$E2655,$E2655,$F2652),IF($D2655&gt;=$E2655,(IF($D2652&lt;LataProjekcji,IF((SUM($K2653:W2653)+12)&lt;$E2655,12,$E2655-SUM($K2653:W2653)),0)),(IF($D2652&lt;LataProjekcji,IF((SUM($K2653:W2653)+12)&lt;$D2655,12,$D2655-SUM($K2653:W2653)),0)))),0),0)</f>
        <v>0</v>
      </c>
      <c r="Y2653" s="537">
        <f ca="1">IF(AND($G2653,NOT(ISTEXT($G2652)),ISNUMBER(Poczatek),ISNUMBER(Koniec_Projekt)),IFERROR(IF($D2652=LataProjekcji,IF($F2652&gt;$E2655,$E2655,$F2652),IF($D2655&gt;=$E2655,(IF($D2652&lt;LataProjekcji,IF((SUM($K2653:X2653)+12)&lt;$E2655,12,$E2655-SUM($K2653:X2653)),0)),(IF($D2652&lt;LataProjekcji,IF((SUM($K2653:X2653)+12)&lt;$D2655,12,$D2655-SUM($K2653:X2653)),0)))),0),0)</f>
        <v>0</v>
      </c>
      <c r="Z2653" s="537">
        <f ca="1">IF(AND($G2653,NOT(ISTEXT($G2652)),ISNUMBER(Poczatek),ISNUMBER(Koniec_Projekt)),IFERROR(IF($D2652=LataProjekcji,IF($F2652&gt;$E2655,$E2655,$F2652),IF($D2655&gt;=$E2655,(IF($D2652&lt;LataProjekcji,IF((SUM($K2653:Y2653)+12)&lt;$E2655,12,$E2655-SUM($K2653:Y2653)),0)),(IF($D2652&lt;LataProjekcji,IF((SUM($K2653:Y2653)+12)&lt;$D2655,12,$D2655-SUM($K2653:Y2653)),0)))),0),0)</f>
        <v>0</v>
      </c>
      <c r="AA2653" s="537">
        <f ca="1">IF(AND($G2653,NOT(ISTEXT($G2652)),ISNUMBER(Poczatek),ISNUMBER(Koniec_Projekt)),IFERROR(IF($D2652=LataProjekcji,IF($F2652&gt;$E2655,$E2655,$F2652),IF($D2655&gt;=$E2655,(IF($D2652&lt;LataProjekcji,IF((SUM($K2653:Z2653)+12)&lt;$E2655,12,$E2655-SUM($K2653:Z2653)),0)),(IF($D2652&lt;LataProjekcji,IF((SUM($K2653:Z2653)+12)&lt;$D2655,12,$D2655-SUM($K2653:Z2653)),0)))),0),0)</f>
        <v>0</v>
      </c>
      <c r="AB2653" s="537">
        <f ca="1">IF(AND($G2653,NOT(ISTEXT($G2652)),ISNUMBER(Poczatek),ISNUMBER(Koniec_Projekt)),IFERROR(IF($D2652=LataProjekcji,IF($F2652&gt;$E2655,$E2655,$F2652),IF($D2655&gt;=$E2655,(IF($D2652&lt;LataProjekcji,IF((SUM($K2653:AA2653)+12)&lt;$E2655,12,$E2655-SUM($K2653:AA2653)),0)),(IF($D2652&lt;LataProjekcji,IF((SUM($K2653:AA2653)+12)&lt;$D2655,12,$D2655-SUM($K2653:AA2653)),0)))),0),0)</f>
        <v>0</v>
      </c>
      <c r="AC2653" s="537">
        <f ca="1">IF(AND($G2653,NOT(ISTEXT($G2652)),ISNUMBER(Poczatek),ISNUMBER(Koniec_Projekt)),IFERROR(IF($D2652=LataProjekcji,IF($F2652&gt;$E2655,$E2655,$F2652),IF($D2655&gt;=$E2655,(IF($D2652&lt;LataProjekcji,IF((SUM($K2653:AB2653)+12)&lt;$E2655,12,$E2655-SUM($K2653:AB2653)),0)),(IF($D2652&lt;LataProjekcji,IF((SUM($K2653:AB2653)+12)&lt;$D2655,12,$D2655-SUM($K2653:AB2653)),0)))),0),0)</f>
        <v>0</v>
      </c>
      <c r="AD2653" s="537">
        <f ca="1">IF(AND($G2653,NOT(ISTEXT($G2652)),ISNUMBER(Poczatek),ISNUMBER(Koniec_Projekt)),IFERROR(IF($D2652=LataProjekcji,IF($F2652&gt;$E2655,$E2655,$F2652),IF($D2655&gt;=$E2655,(IF($D2652&lt;LataProjekcji,IF((SUM($K2653:AC2653)+12)&lt;$E2655,12,$E2655-SUM($K2653:AC2653)),0)),(IF($D2652&lt;LataProjekcji,IF((SUM($K2653:AC2653)+12)&lt;$D2655,12,$D2655-SUM($K2653:AC2653)),0)))),0),0)</f>
        <v>0</v>
      </c>
      <c r="AE2653" s="537">
        <f ca="1">IF(AND($G2653,NOT(ISTEXT($G2652)),ISNUMBER(Poczatek),ISNUMBER(Koniec_Projekt)),IFERROR(IF($D2652=LataProjekcji,IF($F2652&gt;$E2655,$E2655,$F2652),IF($D2655&gt;=$E2655,(IF($D2652&lt;LataProjekcji,IF((SUM($K2653:AD2653)+12)&lt;$E2655,12,$E2655-SUM($K2653:AD2653)),0)),(IF($D2652&lt;LataProjekcji,IF((SUM($K2653:AD2653)+12)&lt;$D2655,12,$D2655-SUM($K2653:AD2653)),0)))),0),0)</f>
        <v>0</v>
      </c>
    </row>
    <row r="2654" spans="2:31" hidden="1">
      <c r="B2654" s="526" t="s">
        <v>753</v>
      </c>
      <c r="D2654" s="454">
        <f ca="1">D1469</f>
        <v>0</v>
      </c>
      <c r="E2654" s="454">
        <f ca="1">IF(D2653&gt;10,ROUND(D2654/12,2),D2654)</f>
        <v>0</v>
      </c>
      <c r="F2654" s="524">
        <f>Koniec_Projekt</f>
        <v>0</v>
      </c>
      <c r="G2654" s="329">
        <f>Miesiac_Koniec_Projekt</f>
        <v>0</v>
      </c>
      <c r="H2654" s="538" t="b">
        <f ca="1">SUM(K2654:AE2654)=D2653</f>
        <v>1</v>
      </c>
      <c r="I2654" s="1" t="s">
        <v>713</v>
      </c>
      <c r="K2654" s="256">
        <f ca="1">IF(AND($G2653,NOT(ISTEXT($G2652)),ISNUMBER(Poczatek),ISNUMBER(Koniec_Projekt)),IFERROR(IF(LataProjekcji=$F2655,ROUND($D2653,0),ROUND(K2652*$E2654,0)),0),0)</f>
        <v>0</v>
      </c>
      <c r="L2654" s="5">
        <f ca="1">IF(AND($G2653,NOT(ISTEXT($G2652)),ISNUMBER(Poczatek),ISNUMBER(Koniec_Projekt)),IFERROR(IF(LataProjekcji=$F2655,ROUND($D2653-SUM(K2654:$K2654),0),ROUND(L2652*$E2654,0)),0),0)</f>
        <v>0</v>
      </c>
      <c r="M2654" s="5">
        <f ca="1">IF(AND($G2653,NOT(ISTEXT($G2652)),ISNUMBER(Poczatek),ISNUMBER(Koniec_Projekt)),IFERROR(IF(LataProjekcji=$F2655,ROUND($D2653-SUM($K2654:L2654),0),ROUND(M2652*$E2654,0)),0),0)</f>
        <v>0</v>
      </c>
      <c r="N2654" s="5">
        <f ca="1">IF(AND($G2653,NOT(ISTEXT($G2652)),ISNUMBER(Poczatek),ISNUMBER(Koniec_Projekt)),IFERROR(IF(LataProjekcji=$F2655,ROUND($D2653-SUM($K2654:M2654),0),ROUND(N2652*$E2654,0)),0),0)</f>
        <v>0</v>
      </c>
      <c r="O2654" s="5">
        <f ca="1">IF(AND($G2653,NOT(ISTEXT($G2652)),ISNUMBER(Poczatek),ISNUMBER(Koniec_Projekt)),IFERROR(IF(LataProjekcji=$F2655,ROUND($D2653-SUM($K2654:N2654),0),ROUND(O2652*$E2654,0)),0),0)</f>
        <v>0</v>
      </c>
      <c r="P2654" s="5">
        <f ca="1">IF(AND($G2653,NOT(ISTEXT($G2652)),ISNUMBER(Poczatek),ISNUMBER(Koniec_Projekt)),IFERROR(IF(LataProjekcji=$F2655,ROUND($D2653-SUM($K2654:O2654),0),ROUND(P2652*$E2654,0)),0),0)</f>
        <v>0</v>
      </c>
      <c r="Q2654" s="5">
        <f ca="1">IF(AND($G2653,NOT(ISTEXT($G2652)),ISNUMBER(Poczatek),ISNUMBER(Koniec_Projekt)),IFERROR(IF(LataProjekcji=$F2655,ROUND($D2653-SUM($K2654:P2654),0),ROUND(Q2652*$E2654,0)),0),0)</f>
        <v>0</v>
      </c>
      <c r="R2654" s="5">
        <f ca="1">IF(AND($G2653,NOT(ISTEXT($G2652)),ISNUMBER(Poczatek),ISNUMBER(Koniec_Projekt)),IFERROR(IF(LataProjekcji=$F2655,ROUND($D2653-SUM($K2654:Q2654),0),ROUND(R2652*$E2654,0)),0),0)</f>
        <v>0</v>
      </c>
      <c r="S2654" s="5">
        <f ca="1">IF(AND($G2653,NOT(ISTEXT($G2652)),ISNUMBER(Poczatek),ISNUMBER(Koniec_Projekt)),IFERROR(IF(LataProjekcji=$F2655,ROUND($D2653-SUM($K2654:R2654),0),ROUND(S2652*$E2654,0)),0),0)</f>
        <v>0</v>
      </c>
      <c r="T2654" s="5">
        <f ca="1">IF(AND($G2653,NOT(ISTEXT($G2652)),ISNUMBER(Poczatek),ISNUMBER(Koniec_Projekt)),IFERROR(IF(LataProjekcji=$F2655,ROUND($D2653-SUM($K2654:S2654),0),ROUND(T2652*$E2654,0)),0),0)</f>
        <v>0</v>
      </c>
      <c r="U2654" s="5">
        <f ca="1">IF(AND($G2653,NOT(ISTEXT($G2652)),ISNUMBER(Poczatek),ISNUMBER(Koniec_Projekt)),IFERROR(IF(LataProjekcji=$F2655,ROUND($D2653-SUM($K2654:T2654),0),ROUND(U2652*$E2654,0)),0),0)</f>
        <v>0</v>
      </c>
      <c r="V2654" s="5">
        <f ca="1">IF(AND($G2653,NOT(ISTEXT($G2652)),ISNUMBER(Poczatek),ISNUMBER(Koniec_Projekt)),IFERROR(IF(LataProjekcji=$F2655,ROUND($D2653-SUM($K2654:U2654),0),ROUND(V2652*$E2654,0)),0),0)</f>
        <v>0</v>
      </c>
      <c r="W2654" s="5">
        <f ca="1">IF(AND($G2653,NOT(ISTEXT($G2652)),ISNUMBER(Poczatek),ISNUMBER(Koniec_Projekt)),IFERROR(IF(LataProjekcji=$F2655,ROUND($D2653-SUM($K2654:V2654),0),ROUND(W2652*$E2654,0)),0),0)</f>
        <v>0</v>
      </c>
      <c r="X2654" s="5">
        <f ca="1">IF(AND($G2653,NOT(ISTEXT($G2652)),ISNUMBER(Poczatek),ISNUMBER(Koniec_Projekt)),IFERROR(IF(LataProjekcji=$F2655,ROUND($D2653-SUM($K2654:W2654),0),ROUND(X2652*$E2654,0)),0),0)</f>
        <v>0</v>
      </c>
      <c r="Y2654" s="5">
        <f ca="1">IF(AND($G2653,NOT(ISTEXT($G2652)),ISNUMBER(Poczatek),ISNUMBER(Koniec_Projekt)),IFERROR(IF(LataProjekcji=$F2655,ROUND($D2653-SUM($K2654:X2654),0),ROUND(Y2652*$E2654,0)),0),0)</f>
        <v>0</v>
      </c>
      <c r="Z2654" s="5">
        <f ca="1">IF(AND($G2653,NOT(ISTEXT($G2652)),ISNUMBER(Poczatek),ISNUMBER(Koniec_Projekt)),IFERROR(IF(LataProjekcji=$F2655,ROUND($D2653-SUM($K2654:Y2654),0),ROUND(Z2652*$E2654,0)),0),0)</f>
        <v>0</v>
      </c>
      <c r="AA2654" s="5">
        <f ca="1">IF(AND($G2653,NOT(ISTEXT($G2652)),ISNUMBER(Poczatek),ISNUMBER(Koniec_Projekt)),IFERROR(IF(LataProjekcji=$F2655,ROUND($D2653-SUM($K2654:Z2654),0),ROUND(AA2652*$E2654,0)),0),0)</f>
        <v>0</v>
      </c>
      <c r="AB2654" s="5">
        <f ca="1">IF(AND($G2653,NOT(ISTEXT($G2652)),ISNUMBER(Poczatek),ISNUMBER(Koniec_Projekt)),IFERROR(IF(LataProjekcji=$F2655,ROUND($D2653-SUM($K2654:AA2654),0),ROUND(AB2652*$E2654,0)),0),0)</f>
        <v>0</v>
      </c>
      <c r="AC2654" s="5">
        <f ca="1">IF(AND($G2653,NOT(ISTEXT($G2652)),ISNUMBER(Poczatek),ISNUMBER(Koniec_Projekt)),IFERROR(IF(LataProjekcji=$F2655,ROUND($D2653-SUM($K2654:AB2654),0),ROUND(AC2652*$E2654,0)),0),0)</f>
        <v>0</v>
      </c>
      <c r="AD2654" s="5">
        <f ca="1">IF(AND($G2653,NOT(ISTEXT($G2652)),ISNUMBER(Poczatek),ISNUMBER(Koniec_Projekt)),IFERROR(IF(LataProjekcji=$F2655,ROUND($D2653-SUM($K2654:AC2654),0),ROUND(AD2652*$E2654,0)),0),0)</f>
        <v>0</v>
      </c>
      <c r="AE2654" s="5">
        <f ca="1">IF(AND($G2653,NOT(ISTEXT($G2652)),ISNUMBER(Poczatek),ISNUMBER(Koniec_Projekt)),IFERROR(IF(LataProjekcji=$F2655,ROUND($D2653-SUM($K2654:AD2654),0),ROUND(AE2652*$E2654,0)),0),0)</f>
        <v>0</v>
      </c>
    </row>
    <row r="2655" spans="2:31" hidden="1">
      <c r="B2655" s="526" t="s">
        <v>751</v>
      </c>
      <c r="D2655" s="1">
        <f ca="1">IFERROR(ROUNDUP(D2653/E2654,0),0)</f>
        <v>0</v>
      </c>
      <c r="E2655" s="1">
        <f ca="1">IF(D2655=0,0,DATEDIF(DATE(D2652,E2652,1),DATE(F2654,G2654,1),"m"))</f>
        <v>0</v>
      </c>
      <c r="F2655" s="1" t="str">
        <f ca="1">IFERROR(YEAR(G2652),"brak daty")</f>
        <v>brak daty</v>
      </c>
      <c r="G2655" s="1" t="str">
        <f ca="1">IFERROR(MONTH(G2652),"brak daty")</f>
        <v>brak daty</v>
      </c>
      <c r="I2655" s="1" t="s">
        <v>425</v>
      </c>
      <c r="K2655" s="5">
        <f ca="1">IF(AND($G2653,NOT(ISTEXT($G2652)),ISNUMBER(Poczatek),ISNUMBER(Koniec_Projekt)),IFERROR(IF(LataProjekcji=$F2654,IF(AND($G2654=$G2655,$F2654=$F2655),ROUND($D2653-SUM($K2655),0),ROUND(K2653*$E2654,0)),IF(LataProjekcji&gt;$F2654,0,ROUND(K2653*$E2654,0))),0),0)</f>
        <v>0</v>
      </c>
      <c r="L2655" s="5">
        <f ca="1">IF(AND($G2653,NOT(ISTEXT($G2652)),ISNUMBER(Poczatek),ISNUMBER(Koniec_Projekt)),IFERROR(IF(LataProjekcji=$F2654,IF(AND($G2654=$G2655,$F2654=$F2655),ROUND($D2653-SUM($K2655:K2655),0),ROUND(L2653*$E2654,0)),IF(LataProjekcji&gt;$F2654,0,ROUND(L2653*$E2654,0))),0),0)</f>
        <v>0</v>
      </c>
      <c r="M2655" s="5">
        <f ca="1">IF(AND($G2653,NOT(ISTEXT($G2652)),ISNUMBER(Poczatek),ISNUMBER(Koniec_Projekt)),IFERROR(IF(LataProjekcji=$F2654,IF(AND($G2654=$G2655,$F2654=$F2655),ROUND($D2653-SUM($K2655:L2655),0),ROUND(M2653*$E2654,0)),IF(LataProjekcji&gt;$F2654,0,ROUND(M2653*$E2654,0))),0),0)</f>
        <v>0</v>
      </c>
      <c r="N2655" s="5">
        <f ca="1">IF(AND($G2653,NOT(ISTEXT($G2652)),ISNUMBER(Poczatek),ISNUMBER(Koniec_Projekt)),IFERROR(IF(LataProjekcji=$F2654,IF(AND($G2654=$G2655,$F2654=$F2655),ROUND($D2653-SUM($K2655:M2655),0),ROUND(N2653*$E2654,0)),IF(LataProjekcji&gt;$F2654,0,ROUND(N2653*$E2654,0))),0),0)</f>
        <v>0</v>
      </c>
      <c r="O2655" s="5">
        <f ca="1">IF(AND($G2653,NOT(ISTEXT($G2652)),ISNUMBER(Poczatek),ISNUMBER(Koniec_Projekt)),IFERROR(IF(LataProjekcji=$F2654,IF(AND($G2654=$G2655,$F2654=$F2655),ROUND($D2653-SUM($K2655:N2655),0),ROUND(O2653*$E2654,0)),IF(LataProjekcji&gt;$F2654,0,ROUND(O2653*$E2654,0))),0),0)</f>
        <v>0</v>
      </c>
      <c r="P2655" s="5">
        <f ca="1">IF(AND($G2653,NOT(ISTEXT($G2652)),ISNUMBER(Poczatek),ISNUMBER(Koniec_Projekt)),IFERROR(IF(LataProjekcji=$F2654,IF(AND($G2654=$G2655,$F2654=$F2655),ROUND($D2653-SUM($K2655:O2655),0),ROUND(P2653*$E2654,0)),IF(LataProjekcji&gt;$F2654,0,ROUND(P2653*$E2654,0))),0),0)</f>
        <v>0</v>
      </c>
      <c r="Q2655" s="5">
        <f ca="1">IF(AND($G2653,NOT(ISTEXT($G2652)),ISNUMBER(Poczatek),ISNUMBER(Koniec_Projekt)),IFERROR(IF(LataProjekcji=$F2654,IF(AND($G2654=$G2655,$F2654=$F2655),ROUND($D2653-SUM($K2655:P2655),0),ROUND(Q2653*$E2654,0)),IF(LataProjekcji&gt;$F2654,0,ROUND(Q2653*$E2654,0))),0),0)</f>
        <v>0</v>
      </c>
      <c r="R2655" s="5">
        <f ca="1">IF(AND($G2653,NOT(ISTEXT($G2652)),ISNUMBER(Poczatek),ISNUMBER(Koniec_Projekt)),IFERROR(IF(LataProjekcji=$F2654,IF(AND($G2654=$G2655,$F2654=$F2655),ROUND($D2653-SUM($K2655:Q2655),0),ROUND(R2653*$E2654,0)),IF(LataProjekcji&gt;$F2654,0,ROUND(R2653*$E2654,0))),0),0)</f>
        <v>0</v>
      </c>
      <c r="S2655" s="5">
        <f ca="1">IF(AND($G2653,NOT(ISTEXT($G2652)),ISNUMBER(Poczatek),ISNUMBER(Koniec_Projekt)),IFERROR(IF(LataProjekcji=$F2654,IF(AND($G2654=$G2655,$F2654=$F2655),ROUND($D2653-SUM($K2655:R2655),0),ROUND(S2653*$E2654,0)),IF(LataProjekcji&gt;$F2654,0,ROUND(S2653*$E2654,0))),0),0)</f>
        <v>0</v>
      </c>
      <c r="T2655" s="5">
        <f ca="1">IF(AND($G2653,NOT(ISTEXT($G2652)),ISNUMBER(Poczatek),ISNUMBER(Koniec_Projekt)),IFERROR(IF(LataProjekcji=$F2654,IF(AND($G2654=$G2655,$F2654=$F2655),ROUND($D2653-SUM($K2655:S2655),0),ROUND(T2653*$E2654,0)),IF(LataProjekcji&gt;$F2654,0,ROUND(T2653*$E2654,0))),0),0)</f>
        <v>0</v>
      </c>
      <c r="U2655" s="5">
        <f ca="1">IF(AND($G2653,NOT(ISTEXT($G2652)),ISNUMBER(Poczatek),ISNUMBER(Koniec_Projekt)),IFERROR(IF(LataProjekcji=$F2654,IF(AND($G2654=$G2655,$F2654=$F2655),ROUND($D2653-SUM($K2655:T2655),0),ROUND(U2653*$E2654,0)),IF(LataProjekcji&gt;$F2654,0,ROUND(U2653*$E2654,0))),0),0)</f>
        <v>0</v>
      </c>
      <c r="V2655" s="5">
        <f ca="1">IF(AND($G2653,NOT(ISTEXT($G2652)),ISNUMBER(Poczatek),ISNUMBER(Koniec_Projekt)),IFERROR(IF(LataProjekcji=$F2654,IF(AND($G2654=$G2655,$F2654=$F2655),ROUND($D2653-SUM($K2655:U2655),0),ROUND(V2653*$E2654,0)),IF(LataProjekcji&gt;$F2654,0,ROUND(V2653*$E2654,0))),0),0)</f>
        <v>0</v>
      </c>
      <c r="W2655" s="5">
        <f ca="1">IF(AND($G2653,NOT(ISTEXT($G2652)),ISNUMBER(Poczatek),ISNUMBER(Koniec_Projekt)),IFERROR(IF(LataProjekcji=$F2654,IF(AND($G2654=$G2655,$F2654=$F2655),ROUND($D2653-SUM($K2655:V2655),0),ROUND(W2653*$E2654,0)),IF(LataProjekcji&gt;$F2654,0,ROUND(W2653*$E2654,0))),0),0)</f>
        <v>0</v>
      </c>
      <c r="X2655" s="5">
        <f ca="1">IF(AND($G2653,NOT(ISTEXT($G2652)),ISNUMBER(Poczatek),ISNUMBER(Koniec_Projekt)),IFERROR(IF(LataProjekcji=$F2654,IF(AND($G2654=$G2655,$F2654=$F2655),ROUND($D2653-SUM($K2655:W2655),0),ROUND(X2653*$E2654,0)),IF(LataProjekcji&gt;$F2654,0,ROUND(X2653*$E2654,0))),0),0)</f>
        <v>0</v>
      </c>
      <c r="Y2655" s="5">
        <f ca="1">IF(AND($G2653,NOT(ISTEXT($G2652)),ISNUMBER(Poczatek),ISNUMBER(Koniec_Projekt)),IFERROR(IF(LataProjekcji=$F2654,IF(AND($G2654=$G2655,$F2654=$F2655),ROUND($D2653-SUM($K2655:X2655),0),ROUND(Y2653*$E2654,0)),IF(LataProjekcji&gt;$F2654,0,ROUND(Y2653*$E2654,0))),0),0)</f>
        <v>0</v>
      </c>
      <c r="Z2655" s="5">
        <f ca="1">IF(AND($G2653,NOT(ISTEXT($G2652)),ISNUMBER(Poczatek),ISNUMBER(Koniec_Projekt)),IFERROR(IF(LataProjekcji=$F2654,IF(AND($G2654=$G2655,$F2654=$F2655),ROUND($D2653-SUM($K2655:Y2655),0),ROUND(Z2653*$E2654,0)),IF(LataProjekcji&gt;$F2654,0,ROUND(Z2653*$E2654,0))),0),0)</f>
        <v>0</v>
      </c>
      <c r="AA2655" s="5">
        <f ca="1">IF(AND($G2653,NOT(ISTEXT($G2652)),ISNUMBER(Poczatek),ISNUMBER(Koniec_Projekt)),IFERROR(IF(LataProjekcji=$F2654,IF(AND($G2654=$G2655,$F2654=$F2655),ROUND($D2653-SUM($K2655:Z2655),0),ROUND(AA2653*$E2654,0)),IF(LataProjekcji&gt;$F2654,0,ROUND(AA2653*$E2654,0))),0),0)</f>
        <v>0</v>
      </c>
      <c r="AB2655" s="5">
        <f ca="1">IF(AND($G2653,NOT(ISTEXT($G2652)),ISNUMBER(Poczatek),ISNUMBER(Koniec_Projekt)),IFERROR(IF(LataProjekcji=$F2654,IF(AND($G2654=$G2655,$F2654=$F2655),ROUND($D2653-SUM($K2655:AA2655),0),ROUND(AB2653*$E2654,0)),IF(LataProjekcji&gt;$F2654,0,ROUND(AB2653*$E2654,0))),0),0)</f>
        <v>0</v>
      </c>
      <c r="AC2655" s="5">
        <f ca="1">IF(AND($G2653,NOT(ISTEXT($G2652)),ISNUMBER(Poczatek),ISNUMBER(Koniec_Projekt)),IFERROR(IF(LataProjekcji=$F2654,IF(AND($G2654=$G2655,$F2654=$F2655),ROUND($D2653-SUM($K2655:AB2655),0),ROUND(AC2653*$E2654,0)),IF(LataProjekcji&gt;$F2654,0,ROUND(AC2653*$E2654,0))),0),0)</f>
        <v>0</v>
      </c>
      <c r="AD2655" s="5">
        <f ca="1">IF(AND($G2653,NOT(ISTEXT($G2652)),ISNUMBER(Poczatek),ISNUMBER(Koniec_Projekt)),IFERROR(IF(LataProjekcji=$F2654,IF(AND($G2654=$G2655,$F2654=$F2655),ROUND($D2653-SUM($K2655:AC2655),0),ROUND(AD2653*$E2654,0)),IF(LataProjekcji&gt;$F2654,0,ROUND(AD2653*$E2654,0))),0),0)</f>
        <v>0</v>
      </c>
      <c r="AE2655" s="5">
        <f ca="1">IF(AND($G2653,NOT(ISTEXT($G2652)),ISNUMBER(Poczatek),ISNUMBER(Koniec_Projekt)),IFERROR(IF(LataProjekcji=$F2654,IF(AND($G2654=$G2655,$F2654=$F2655),ROUND($D2653-SUM($K2655:AD2655),0),ROUND(AE2653*$E2654,0)),IF(LataProjekcji&gt;$F2654,0,ROUND(AE2653*$E2654,0))),0),0)</f>
        <v>0</v>
      </c>
    </row>
    <row r="2656" spans="2:31" ht="12.5" hidden="1" thickBot="1">
      <c r="B2656" s="527" t="s">
        <v>865</v>
      </c>
      <c r="C2656" s="528"/>
      <c r="D2656" s="529">
        <f ca="1">IF(D2653&gt;10,ROUND((D2655-1)*E2654,0),E2654)</f>
        <v>0</v>
      </c>
      <c r="E2656" s="529">
        <f ca="1">D2653-D2656</f>
        <v>0</v>
      </c>
      <c r="F2656" s="528"/>
      <c r="G2656" s="669">
        <f ca="1">OFFSET($C$269,$D2651,0)</f>
        <v>0</v>
      </c>
      <c r="H2656" s="528"/>
      <c r="I2656" s="528"/>
      <c r="J2656" s="528"/>
      <c r="K2656" s="528"/>
      <c r="L2656" s="528"/>
      <c r="M2656" s="528"/>
      <c r="N2656" s="528"/>
      <c r="O2656" s="528"/>
      <c r="P2656" s="528"/>
      <c r="Q2656" s="528"/>
      <c r="R2656" s="528"/>
      <c r="S2656" s="528"/>
      <c r="T2656" s="528"/>
      <c r="U2656" s="528"/>
      <c r="V2656" s="528"/>
      <c r="W2656" s="528"/>
      <c r="X2656" s="528"/>
      <c r="Y2656" s="528"/>
      <c r="Z2656" s="528"/>
      <c r="AA2656" s="528"/>
      <c r="AB2656" s="528"/>
      <c r="AC2656" s="528"/>
      <c r="AD2656" s="528"/>
      <c r="AE2656" s="528"/>
    </row>
    <row r="2657" spans="1:31" ht="12.5" hidden="1" thickTop="1">
      <c r="C2657" s="251"/>
      <c r="D2657" s="454"/>
      <c r="E2657" s="454"/>
      <c r="F2657" s="454"/>
      <c r="G2657" s="454"/>
    </row>
    <row r="2658" spans="1:31" ht="12.5" hidden="1" thickBot="1">
      <c r="B2658" s="530" t="str">
        <f ca="1">"nazwa ST: "&amp;B1473</f>
        <v>nazwa ST: 0</v>
      </c>
      <c r="C2658" s="530"/>
      <c r="D2658" s="531">
        <f>D1473</f>
        <v>61</v>
      </c>
      <c r="E2658" s="530"/>
      <c r="F2658" s="530"/>
      <c r="G2658" s="530"/>
      <c r="H2658" s="530"/>
      <c r="I2658" s="530"/>
      <c r="J2658" s="530"/>
      <c r="K2658" s="539" t="str">
        <f t="shared" ref="K2658:AE2658" si="3177">LataProjekcji</f>
        <v>Uzupełnij dane</v>
      </c>
      <c r="L2658" s="539" t="str">
        <f t="shared" si="3177"/>
        <v/>
      </c>
      <c r="M2658" s="539" t="str">
        <f t="shared" si="3177"/>
        <v/>
      </c>
      <c r="N2658" s="539" t="str">
        <f t="shared" si="3177"/>
        <v/>
      </c>
      <c r="O2658" s="539" t="str">
        <f t="shared" si="3177"/>
        <v/>
      </c>
      <c r="P2658" s="539" t="str">
        <f t="shared" si="3177"/>
        <v/>
      </c>
      <c r="Q2658" s="539" t="str">
        <f t="shared" si="3177"/>
        <v/>
      </c>
      <c r="R2658" s="539" t="str">
        <f t="shared" si="3177"/>
        <v/>
      </c>
      <c r="S2658" s="539" t="str">
        <f t="shared" si="3177"/>
        <v/>
      </c>
      <c r="T2658" s="539" t="str">
        <f t="shared" si="3177"/>
        <v/>
      </c>
      <c r="U2658" s="539" t="str">
        <f t="shared" si="3177"/>
        <v/>
      </c>
      <c r="V2658" s="539" t="str">
        <f t="shared" si="3177"/>
        <v/>
      </c>
      <c r="W2658" s="539" t="str">
        <f t="shared" si="3177"/>
        <v/>
      </c>
      <c r="X2658" s="539" t="str">
        <f t="shared" si="3177"/>
        <v/>
      </c>
      <c r="Y2658" s="539" t="str">
        <f t="shared" si="3177"/>
        <v/>
      </c>
      <c r="Z2658" s="539" t="str">
        <f t="shared" si="3177"/>
        <v/>
      </c>
      <c r="AA2658" s="539" t="str">
        <f t="shared" si="3177"/>
        <v/>
      </c>
      <c r="AB2658" s="539" t="str">
        <f t="shared" si="3177"/>
        <v/>
      </c>
      <c r="AC2658" s="539" t="str">
        <f t="shared" si="3177"/>
        <v/>
      </c>
      <c r="AD2658" s="539" t="str">
        <f t="shared" si="3177"/>
        <v/>
      </c>
      <c r="AE2658" s="539" t="str">
        <f t="shared" si="3177"/>
        <v/>
      </c>
    </row>
    <row r="2659" spans="1:31" hidden="1">
      <c r="B2659" s="526" t="s">
        <v>752</v>
      </c>
      <c r="D2659" s="1">
        <f ca="1">D1474</f>
        <v>1900</v>
      </c>
      <c r="E2659" s="1">
        <f ca="1">E1474</f>
        <v>1</v>
      </c>
      <c r="F2659" s="1">
        <f ca="1">IF(D2660&gt;10,F1474,1)</f>
        <v>1</v>
      </c>
      <c r="G2659" s="525" t="str">
        <f ca="1">IF(ISBLANK(OFFSET($E$269,$D2658,0)),"brak daty",IF(D2660&gt;10,EDATE(OFFSET($E$269,$D2658,0),D2662),DATE(D2659,E2659,1)))</f>
        <v>brak daty</v>
      </c>
      <c r="H2659" s="538" t="b">
        <f ca="1">SUM(K2659:AE2659)=D2662</f>
        <v>1</v>
      </c>
      <c r="I2659" s="1" t="s">
        <v>749</v>
      </c>
      <c r="K2659" s="5">
        <f ca="1">IF(AND($G2660,NOT(ISTEXT($G2659)),ISNUMBER(Poczatek),ISNUMBER(Koniec_Projekt)),IFERROR(IF($D2659=LataProjekcji,$F2659,IF($D2659&lt;LataProjekcji,IF((SUM(K2659)+12)&lt;$D2662,12,$D2662-SUM(K2659)),0)),0),0)</f>
        <v>0</v>
      </c>
      <c r="L2659" s="5">
        <f ca="1">IF(AND($G2660,NOT(ISTEXT($G2659)),ISNUMBER(Poczatek),ISNUMBER(Koniec_Projekt)),IFERROR(IF($D2659=LataProjekcji,$F2659,IF($D2659&lt;LataProjekcji,IF((SUM($K2659:K2659)+12)&lt;$D2662,12,$D2662-SUM($K2659:K2659)),0)),0),0)</f>
        <v>0</v>
      </c>
      <c r="M2659" s="5">
        <f ca="1">IF(AND($G2660,NOT(ISTEXT($G2659)),ISNUMBER(Poczatek),ISNUMBER(Koniec_Projekt)),IFERROR(IF($D2659=LataProjekcji,$F2659,IF($D2659&lt;LataProjekcji,IF((SUM($K2659:L2659)+12)&lt;$D2662,12,$D2662-SUM($K2659:L2659)),0)),0),0)</f>
        <v>0</v>
      </c>
      <c r="N2659" s="5">
        <f ca="1">IF(AND($G2660,NOT(ISTEXT($G2659)),ISNUMBER(Poczatek),ISNUMBER(Koniec_Projekt)),IFERROR(IF($D2659=LataProjekcji,$F2659,IF($D2659&lt;LataProjekcji,IF((SUM($K2659:M2659)+12)&lt;$D2662,12,$D2662-SUM($K2659:M2659)),0)),0),0)</f>
        <v>0</v>
      </c>
      <c r="O2659" s="5">
        <f ca="1">IF(AND($G2660,NOT(ISTEXT($G2659)),ISNUMBER(Poczatek),ISNUMBER(Koniec_Projekt)),IFERROR(IF($D2659=LataProjekcji,$F2659,IF($D2659&lt;LataProjekcji,IF((SUM($K2659:N2659)+12)&lt;$D2662,12,$D2662-SUM($K2659:N2659)),0)),0),0)</f>
        <v>0</v>
      </c>
      <c r="P2659" s="5">
        <f ca="1">IF(AND($G2660,NOT(ISTEXT($G2659)),ISNUMBER(Poczatek),ISNUMBER(Koniec_Projekt)),IFERROR(IF($D2659=LataProjekcji,$F2659,IF($D2659&lt;LataProjekcji,IF((SUM($K2659:O2659)+12)&lt;$D2662,12,$D2662-SUM($K2659:O2659)),0)),0),0)</f>
        <v>0</v>
      </c>
      <c r="Q2659" s="5">
        <f ca="1">IF(AND($G2660,NOT(ISTEXT($G2659)),ISNUMBER(Poczatek),ISNUMBER(Koniec_Projekt)),IFERROR(IF($D2659=LataProjekcji,$F2659,IF($D2659&lt;LataProjekcji,IF((SUM($K2659:P2659)+12)&lt;$D2662,12,$D2662-SUM($K2659:P2659)),0)),0),0)</f>
        <v>0</v>
      </c>
      <c r="R2659" s="5">
        <f ca="1">IF(AND($G2660,NOT(ISTEXT($G2659)),ISNUMBER(Poczatek),ISNUMBER(Koniec_Projekt)),IFERROR(IF($D2659=LataProjekcji,$F2659,IF($D2659&lt;LataProjekcji,IF((SUM($K2659:Q2659)+12)&lt;$D2662,12,$D2662-SUM($K2659:Q2659)),0)),0),0)</f>
        <v>0</v>
      </c>
      <c r="S2659" s="5">
        <f ca="1">IF(AND($G2660,NOT(ISTEXT($G2659)),ISNUMBER(Poczatek),ISNUMBER(Koniec_Projekt)),IFERROR(IF($D2659=LataProjekcji,$F2659,IF($D2659&lt;LataProjekcji,IF((SUM($K2659:R2659)+12)&lt;$D2662,12,$D2662-SUM($K2659:R2659)),0)),0),0)</f>
        <v>0</v>
      </c>
      <c r="T2659" s="5">
        <f ca="1">IF(AND($G2660,NOT(ISTEXT($G2659)),ISNUMBER(Poczatek),ISNUMBER(Koniec_Projekt)),IFERROR(IF($D2659=LataProjekcji,$F2659,IF($D2659&lt;LataProjekcji,IF((SUM($K2659:S2659)+12)&lt;$D2662,12,$D2662-SUM($K2659:S2659)),0)),0),0)</f>
        <v>0</v>
      </c>
      <c r="U2659" s="5">
        <f ca="1">IF(AND($G2660,NOT(ISTEXT($G2659)),ISNUMBER(Poczatek),ISNUMBER(Koniec_Projekt)),IFERROR(IF($D2659=LataProjekcji,$F2659,IF($D2659&lt;LataProjekcji,IF((SUM($K2659:T2659)+12)&lt;$D2662,12,$D2662-SUM($K2659:T2659)),0)),0),0)</f>
        <v>0</v>
      </c>
      <c r="V2659" s="5">
        <f ca="1">IF(AND($G2660,NOT(ISTEXT($G2659)),ISNUMBER(Poczatek),ISNUMBER(Koniec_Projekt)),IFERROR(IF($D2659=LataProjekcji,$F2659,IF($D2659&lt;LataProjekcji,IF((SUM($K2659:U2659)+12)&lt;$D2662,12,$D2662-SUM($K2659:U2659)),0)),0),0)</f>
        <v>0</v>
      </c>
      <c r="W2659" s="5">
        <f ca="1">IF(AND($G2660,NOT(ISTEXT($G2659)),ISNUMBER(Poczatek),ISNUMBER(Koniec_Projekt)),IFERROR(IF($D2659=LataProjekcji,$F2659,IF($D2659&lt;LataProjekcji,IF((SUM($K2659:V2659)+12)&lt;$D2662,12,$D2662-SUM($K2659:V2659)),0)),0),0)</f>
        <v>0</v>
      </c>
      <c r="X2659" s="5">
        <f ca="1">IF(AND($G2660,NOT(ISTEXT($G2659)),ISNUMBER(Poczatek),ISNUMBER(Koniec_Projekt)),IFERROR(IF($D2659=LataProjekcji,$F2659,IF($D2659&lt;LataProjekcji,IF((SUM($K2659:W2659)+12)&lt;$D2662,12,$D2662-SUM($K2659:W2659)),0)),0),0)</f>
        <v>0</v>
      </c>
      <c r="Y2659" s="5">
        <f ca="1">IF(AND($G2660,NOT(ISTEXT($G2659)),ISNUMBER(Poczatek),ISNUMBER(Koniec_Projekt)),IFERROR(IF($D2659=LataProjekcji,$F2659,IF($D2659&lt;LataProjekcji,IF((SUM($K2659:X2659)+12)&lt;$D2662,12,$D2662-SUM($K2659:X2659)),0)),0),0)</f>
        <v>0</v>
      </c>
      <c r="Z2659" s="5">
        <f ca="1">IF(AND($G2660,NOT(ISTEXT($G2659)),ISNUMBER(Poczatek),ISNUMBER(Koniec_Projekt)),IFERROR(IF($D2659=LataProjekcji,$F2659,IF($D2659&lt;LataProjekcji,IF((SUM($K2659:Y2659)+12)&lt;$D2662,12,$D2662-SUM($K2659:Y2659)),0)),0),0)</f>
        <v>0</v>
      </c>
      <c r="AA2659" s="5">
        <f ca="1">IF(AND($G2660,NOT(ISTEXT($G2659)),ISNUMBER(Poczatek),ISNUMBER(Koniec_Projekt)),IFERROR(IF($D2659=LataProjekcji,$F2659,IF($D2659&lt;LataProjekcji,IF((SUM($K2659:Z2659)+12)&lt;$D2662,12,$D2662-SUM($K2659:Z2659)),0)),0),0)</f>
        <v>0</v>
      </c>
      <c r="AB2659" s="5">
        <f ca="1">IF(AND($G2660,NOT(ISTEXT($G2659)),ISNUMBER(Poczatek),ISNUMBER(Koniec_Projekt)),IFERROR(IF($D2659=LataProjekcji,$F2659,IF($D2659&lt;LataProjekcji,IF((SUM($K2659:AA2659)+12)&lt;$D2662,12,$D2662-SUM($K2659:AA2659)),0)),0),0)</f>
        <v>0</v>
      </c>
      <c r="AC2659" s="5">
        <f ca="1">IF(AND($G2660,NOT(ISTEXT($G2659)),ISNUMBER(Poczatek),ISNUMBER(Koniec_Projekt)),IFERROR(IF($D2659=LataProjekcji,$F2659,IF($D2659&lt;LataProjekcji,IF((SUM($K2659:AB2659)+12)&lt;$D2662,12,$D2662-SUM($K2659:AB2659)),0)),0),0)</f>
        <v>0</v>
      </c>
      <c r="AD2659" s="5">
        <f ca="1">IF(AND($G2660,NOT(ISTEXT($G2659)),ISNUMBER(Poczatek),ISNUMBER(Koniec_Projekt)),IFERROR(IF($D2659=LataProjekcji,$F2659,IF($D2659&lt;LataProjekcji,IF((SUM($K2659:AC2659)+12)&lt;$D2662,12,$D2662-SUM($K2659:AC2659)),0)),0),0)</f>
        <v>0</v>
      </c>
      <c r="AE2659" s="5">
        <f ca="1">IF(AND($G2660,NOT(ISTEXT($G2659)),ISNUMBER(Poczatek),ISNUMBER(Koniec_Projekt)),IFERROR(IF($D2659=LataProjekcji,$F2659,IF($D2659&lt;LataProjekcji,IF((SUM($K2659:AD2659)+12)&lt;$D2662,12,$D2662-SUM($K2659:AD2659)),0)),0),0)</f>
        <v>0</v>
      </c>
    </row>
    <row r="2660" spans="1:31" hidden="1">
      <c r="B2660" s="526" t="s">
        <v>754</v>
      </c>
      <c r="D2660" s="5">
        <f ca="1">D1475</f>
        <v>0</v>
      </c>
      <c r="E2660" s="454">
        <f ca="1">E1475</f>
        <v>0</v>
      </c>
      <c r="F2660" s="454">
        <f ca="1">F1475</f>
        <v>0</v>
      </c>
      <c r="G2660" s="258" t="b">
        <f ca="1">NOT(ISBLANK(OFFSET($C$269,$D2658,0)))</f>
        <v>0</v>
      </c>
      <c r="H2660" s="538" t="b">
        <f ca="1">SUM(K2660:AE2660)=E2662</f>
        <v>1</v>
      </c>
      <c r="I2660" s="1" t="s">
        <v>750</v>
      </c>
      <c r="K2660" s="537">
        <f ca="1">IF(AND($G2660,NOT(ISTEXT($G2659)),ISNUMBER(Poczatek),ISNUMBER(Koniec_Projekt)),IFERROR(IF($D2659=LataProjekcji,IF($F2659&gt;$E2662,$E2662,$F2659),IF($D2662&gt;=$E2662,(IF($D2659&lt;LataProjekcji,IF((SUM(J2660:$K2660)+12)&lt;$E2662,12,$E2662-SUM(J2660:$K2660)),0)),(IF($D2659&lt;LataProjekcji,IF((SUM(J2660:$K2660)+12)&lt;$D2662,12,$D2662-SUM(J2660:$K2660)),0)))),0),0)</f>
        <v>0</v>
      </c>
      <c r="L2660" s="537">
        <f ca="1">IF(AND($G2660,NOT(ISTEXT($G2659)),ISNUMBER(Poczatek),ISNUMBER(Koniec_Projekt)),IFERROR(IF($D2659=LataProjekcji,IF($F2659&gt;$E2662,$E2662,$F2659),IF($D2662&gt;=$E2662,(IF($D2659&lt;LataProjekcji,IF((SUM($K2660:K2660)+12)&lt;$E2662,12,$E2662-SUM($K2660:K2660)),0)),(IF($D2659&lt;LataProjekcji,IF((SUM($K2660:K2660)+12)&lt;$D2662,12,$D2662-SUM($K2660:K2660)),0)))),0),0)</f>
        <v>0</v>
      </c>
      <c r="M2660" s="537">
        <f ca="1">IF(AND($G2660,NOT(ISTEXT($G2659)),ISNUMBER(Poczatek),ISNUMBER(Koniec_Projekt)),IFERROR(IF($D2659=LataProjekcji,IF($F2659&gt;$E2662,$E2662,$F2659),IF($D2662&gt;=$E2662,(IF($D2659&lt;LataProjekcji,IF((SUM($K2660:L2660)+12)&lt;$E2662,12,$E2662-SUM($K2660:L2660)),0)),(IF($D2659&lt;LataProjekcji,IF((SUM($K2660:L2660)+12)&lt;$D2662,12,$D2662-SUM($K2660:L2660)),0)))),0),0)</f>
        <v>0</v>
      </c>
      <c r="N2660" s="537">
        <f ca="1">IF(AND($G2660,NOT(ISTEXT($G2659)),ISNUMBER(Poczatek),ISNUMBER(Koniec_Projekt)),IFERROR(IF($D2659=LataProjekcji,IF($F2659&gt;$E2662,$E2662,$F2659),IF($D2662&gt;=$E2662,(IF($D2659&lt;LataProjekcji,IF((SUM($K2660:M2660)+12)&lt;$E2662,12,$E2662-SUM($K2660:M2660)),0)),(IF($D2659&lt;LataProjekcji,IF((SUM($K2660:M2660)+12)&lt;$D2662,12,$D2662-SUM($K2660:M2660)),0)))),0),0)</f>
        <v>0</v>
      </c>
      <c r="O2660" s="537">
        <f ca="1">IF(AND($G2660,NOT(ISTEXT($G2659)),ISNUMBER(Poczatek),ISNUMBER(Koniec_Projekt)),IFERROR(IF($D2659=LataProjekcji,IF($F2659&gt;$E2662,$E2662,$F2659),IF($D2662&gt;=$E2662,(IF($D2659&lt;LataProjekcji,IF((SUM($K2660:N2660)+12)&lt;$E2662,12,$E2662-SUM($K2660:N2660)),0)),(IF($D2659&lt;LataProjekcji,IF((SUM($K2660:N2660)+12)&lt;$D2662,12,$D2662-SUM($K2660:N2660)),0)))),0),0)</f>
        <v>0</v>
      </c>
      <c r="P2660" s="537">
        <f ca="1">IF(AND($G2660,NOT(ISTEXT($G2659)),ISNUMBER(Poczatek),ISNUMBER(Koniec_Projekt)),IFERROR(IF($D2659=LataProjekcji,IF($F2659&gt;$E2662,$E2662,$F2659),IF($D2662&gt;=$E2662,(IF($D2659&lt;LataProjekcji,IF((SUM($K2660:O2660)+12)&lt;$E2662,12,$E2662-SUM($K2660:O2660)),0)),(IF($D2659&lt;LataProjekcji,IF((SUM($K2660:O2660)+12)&lt;$D2662,12,$D2662-SUM($K2660:O2660)),0)))),0),0)</f>
        <v>0</v>
      </c>
      <c r="Q2660" s="537">
        <f ca="1">IF(AND($G2660,NOT(ISTEXT($G2659)),ISNUMBER(Poczatek),ISNUMBER(Koniec_Projekt)),IFERROR(IF($D2659=LataProjekcji,IF($F2659&gt;$E2662,$E2662,$F2659),IF($D2662&gt;=$E2662,(IF($D2659&lt;LataProjekcji,IF((SUM($K2660:P2660)+12)&lt;$E2662,12,$E2662-SUM($K2660:P2660)),0)),(IF($D2659&lt;LataProjekcji,IF((SUM($K2660:P2660)+12)&lt;$D2662,12,$D2662-SUM($K2660:P2660)),0)))),0),0)</f>
        <v>0</v>
      </c>
      <c r="R2660" s="537">
        <f ca="1">IF(AND($G2660,NOT(ISTEXT($G2659)),ISNUMBER(Poczatek),ISNUMBER(Koniec_Projekt)),IFERROR(IF($D2659=LataProjekcji,IF($F2659&gt;$E2662,$E2662,$F2659),IF($D2662&gt;=$E2662,(IF($D2659&lt;LataProjekcji,IF((SUM($K2660:Q2660)+12)&lt;$E2662,12,$E2662-SUM($K2660:Q2660)),0)),(IF($D2659&lt;LataProjekcji,IF((SUM($K2660:Q2660)+12)&lt;$D2662,12,$D2662-SUM($K2660:Q2660)),0)))),0),0)</f>
        <v>0</v>
      </c>
      <c r="S2660" s="537">
        <f ca="1">IF(AND($G2660,NOT(ISTEXT($G2659)),ISNUMBER(Poczatek),ISNUMBER(Koniec_Projekt)),IFERROR(IF($D2659=LataProjekcji,IF($F2659&gt;$E2662,$E2662,$F2659),IF($D2662&gt;=$E2662,(IF($D2659&lt;LataProjekcji,IF((SUM($K2660:R2660)+12)&lt;$E2662,12,$E2662-SUM($K2660:R2660)),0)),(IF($D2659&lt;LataProjekcji,IF((SUM($K2660:R2660)+12)&lt;$D2662,12,$D2662-SUM($K2660:R2660)),0)))),0),0)</f>
        <v>0</v>
      </c>
      <c r="T2660" s="537">
        <f ca="1">IF(AND($G2660,NOT(ISTEXT($G2659)),ISNUMBER(Poczatek),ISNUMBER(Koniec_Projekt)),IFERROR(IF($D2659=LataProjekcji,IF($F2659&gt;$E2662,$E2662,$F2659),IF($D2662&gt;=$E2662,(IF($D2659&lt;LataProjekcji,IF((SUM($K2660:S2660)+12)&lt;$E2662,12,$E2662-SUM($K2660:S2660)),0)),(IF($D2659&lt;LataProjekcji,IF((SUM($K2660:S2660)+12)&lt;$D2662,12,$D2662-SUM($K2660:S2660)),0)))),0),0)</f>
        <v>0</v>
      </c>
      <c r="U2660" s="537">
        <f ca="1">IF(AND($G2660,NOT(ISTEXT($G2659)),ISNUMBER(Poczatek),ISNUMBER(Koniec_Projekt)),IFERROR(IF($D2659=LataProjekcji,IF($F2659&gt;$E2662,$E2662,$F2659),IF($D2662&gt;=$E2662,(IF($D2659&lt;LataProjekcji,IF((SUM($K2660:T2660)+12)&lt;$E2662,12,$E2662-SUM($K2660:T2660)),0)),(IF($D2659&lt;LataProjekcji,IF((SUM($K2660:T2660)+12)&lt;$D2662,12,$D2662-SUM($K2660:T2660)),0)))),0),0)</f>
        <v>0</v>
      </c>
      <c r="V2660" s="537">
        <f ca="1">IF(AND($G2660,NOT(ISTEXT($G2659)),ISNUMBER(Poczatek),ISNUMBER(Koniec_Projekt)),IFERROR(IF($D2659=LataProjekcji,IF($F2659&gt;$E2662,$E2662,$F2659),IF($D2662&gt;=$E2662,(IF($D2659&lt;LataProjekcji,IF((SUM($K2660:U2660)+12)&lt;$E2662,12,$E2662-SUM($K2660:U2660)),0)),(IF($D2659&lt;LataProjekcji,IF((SUM($K2660:U2660)+12)&lt;$D2662,12,$D2662-SUM($K2660:U2660)),0)))),0),0)</f>
        <v>0</v>
      </c>
      <c r="W2660" s="537">
        <f ca="1">IF(AND($G2660,NOT(ISTEXT($G2659)),ISNUMBER(Poczatek),ISNUMBER(Koniec_Projekt)),IFERROR(IF($D2659=LataProjekcji,IF($F2659&gt;$E2662,$E2662,$F2659),IF($D2662&gt;=$E2662,(IF($D2659&lt;LataProjekcji,IF((SUM($K2660:V2660)+12)&lt;$E2662,12,$E2662-SUM($K2660:V2660)),0)),(IF($D2659&lt;LataProjekcji,IF((SUM($K2660:V2660)+12)&lt;$D2662,12,$D2662-SUM($K2660:V2660)),0)))),0),0)</f>
        <v>0</v>
      </c>
      <c r="X2660" s="537">
        <f ca="1">IF(AND($G2660,NOT(ISTEXT($G2659)),ISNUMBER(Poczatek),ISNUMBER(Koniec_Projekt)),IFERROR(IF($D2659=LataProjekcji,IF($F2659&gt;$E2662,$E2662,$F2659),IF($D2662&gt;=$E2662,(IF($D2659&lt;LataProjekcji,IF((SUM($K2660:W2660)+12)&lt;$E2662,12,$E2662-SUM($K2660:W2660)),0)),(IF($D2659&lt;LataProjekcji,IF((SUM($K2660:W2660)+12)&lt;$D2662,12,$D2662-SUM($K2660:W2660)),0)))),0),0)</f>
        <v>0</v>
      </c>
      <c r="Y2660" s="537">
        <f ca="1">IF(AND($G2660,NOT(ISTEXT($G2659)),ISNUMBER(Poczatek),ISNUMBER(Koniec_Projekt)),IFERROR(IF($D2659=LataProjekcji,IF($F2659&gt;$E2662,$E2662,$F2659),IF($D2662&gt;=$E2662,(IF($D2659&lt;LataProjekcji,IF((SUM($K2660:X2660)+12)&lt;$E2662,12,$E2662-SUM($K2660:X2660)),0)),(IF($D2659&lt;LataProjekcji,IF((SUM($K2660:X2660)+12)&lt;$D2662,12,$D2662-SUM($K2660:X2660)),0)))),0),0)</f>
        <v>0</v>
      </c>
      <c r="Z2660" s="537">
        <f ca="1">IF(AND($G2660,NOT(ISTEXT($G2659)),ISNUMBER(Poczatek),ISNUMBER(Koniec_Projekt)),IFERROR(IF($D2659=LataProjekcji,IF($F2659&gt;$E2662,$E2662,$F2659),IF($D2662&gt;=$E2662,(IF($D2659&lt;LataProjekcji,IF((SUM($K2660:Y2660)+12)&lt;$E2662,12,$E2662-SUM($K2660:Y2660)),0)),(IF($D2659&lt;LataProjekcji,IF((SUM($K2660:Y2660)+12)&lt;$D2662,12,$D2662-SUM($K2660:Y2660)),0)))),0),0)</f>
        <v>0</v>
      </c>
      <c r="AA2660" s="537">
        <f ca="1">IF(AND($G2660,NOT(ISTEXT($G2659)),ISNUMBER(Poczatek),ISNUMBER(Koniec_Projekt)),IFERROR(IF($D2659=LataProjekcji,IF($F2659&gt;$E2662,$E2662,$F2659),IF($D2662&gt;=$E2662,(IF($D2659&lt;LataProjekcji,IF((SUM($K2660:Z2660)+12)&lt;$E2662,12,$E2662-SUM($K2660:Z2660)),0)),(IF($D2659&lt;LataProjekcji,IF((SUM($K2660:Z2660)+12)&lt;$D2662,12,$D2662-SUM($K2660:Z2660)),0)))),0),0)</f>
        <v>0</v>
      </c>
      <c r="AB2660" s="537">
        <f ca="1">IF(AND($G2660,NOT(ISTEXT($G2659)),ISNUMBER(Poczatek),ISNUMBER(Koniec_Projekt)),IFERROR(IF($D2659=LataProjekcji,IF($F2659&gt;$E2662,$E2662,$F2659),IF($D2662&gt;=$E2662,(IF($D2659&lt;LataProjekcji,IF((SUM($K2660:AA2660)+12)&lt;$E2662,12,$E2662-SUM($K2660:AA2660)),0)),(IF($D2659&lt;LataProjekcji,IF((SUM($K2660:AA2660)+12)&lt;$D2662,12,$D2662-SUM($K2660:AA2660)),0)))),0),0)</f>
        <v>0</v>
      </c>
      <c r="AC2660" s="537">
        <f ca="1">IF(AND($G2660,NOT(ISTEXT($G2659)),ISNUMBER(Poczatek),ISNUMBER(Koniec_Projekt)),IFERROR(IF($D2659=LataProjekcji,IF($F2659&gt;$E2662,$E2662,$F2659),IF($D2662&gt;=$E2662,(IF($D2659&lt;LataProjekcji,IF((SUM($K2660:AB2660)+12)&lt;$E2662,12,$E2662-SUM($K2660:AB2660)),0)),(IF($D2659&lt;LataProjekcji,IF((SUM($K2660:AB2660)+12)&lt;$D2662,12,$D2662-SUM($K2660:AB2660)),0)))),0),0)</f>
        <v>0</v>
      </c>
      <c r="AD2660" s="537">
        <f ca="1">IF(AND($G2660,NOT(ISTEXT($G2659)),ISNUMBER(Poczatek),ISNUMBER(Koniec_Projekt)),IFERROR(IF($D2659=LataProjekcji,IF($F2659&gt;$E2662,$E2662,$F2659),IF($D2662&gt;=$E2662,(IF($D2659&lt;LataProjekcji,IF((SUM($K2660:AC2660)+12)&lt;$E2662,12,$E2662-SUM($K2660:AC2660)),0)),(IF($D2659&lt;LataProjekcji,IF((SUM($K2660:AC2660)+12)&lt;$D2662,12,$D2662-SUM($K2660:AC2660)),0)))),0),0)</f>
        <v>0</v>
      </c>
      <c r="AE2660" s="537">
        <f ca="1">IF(AND($G2660,NOT(ISTEXT($G2659)),ISNUMBER(Poczatek),ISNUMBER(Koniec_Projekt)),IFERROR(IF($D2659=LataProjekcji,IF($F2659&gt;$E2662,$E2662,$F2659),IF($D2662&gt;=$E2662,(IF($D2659&lt;LataProjekcji,IF((SUM($K2660:AD2660)+12)&lt;$E2662,12,$E2662-SUM($K2660:AD2660)),0)),(IF($D2659&lt;LataProjekcji,IF((SUM($K2660:AD2660)+12)&lt;$D2662,12,$D2662-SUM($K2660:AD2660)),0)))),0),0)</f>
        <v>0</v>
      </c>
    </row>
    <row r="2661" spans="1:31" hidden="1">
      <c r="B2661" s="526" t="s">
        <v>753</v>
      </c>
      <c r="D2661" s="454">
        <f ca="1">D1476</f>
        <v>0</v>
      </c>
      <c r="E2661" s="454">
        <f ca="1">IF(D2660&gt;10,ROUND(D2661/12,2),D2661)</f>
        <v>0</v>
      </c>
      <c r="F2661" s="524">
        <f>Koniec_Projekt</f>
        <v>0</v>
      </c>
      <c r="G2661" s="329">
        <f>Miesiac_Koniec_Projekt</f>
        <v>0</v>
      </c>
      <c r="H2661" s="538" t="b">
        <f ca="1">SUM(K2661:AE2661)=D2660</f>
        <v>1</v>
      </c>
      <c r="I2661" s="1" t="s">
        <v>713</v>
      </c>
      <c r="K2661" s="256">
        <f ca="1">IF(AND($G2660,NOT(ISTEXT($G2659)),ISNUMBER(Poczatek),ISNUMBER(Koniec_Projekt)),IFERROR(IF(LataProjekcji=$F2662,ROUND($D2660,0),ROUND(K2659*$E2661,0)),0),0)</f>
        <v>0</v>
      </c>
      <c r="L2661" s="5">
        <f ca="1">IF(AND($G2660,NOT(ISTEXT($G2659)),ISNUMBER(Poczatek),ISNUMBER(Koniec_Projekt)),IFERROR(IF(LataProjekcji=$F2662,ROUND($D2660-SUM(K2661:$K2661),0),ROUND(L2659*$E2661,0)),0),0)</f>
        <v>0</v>
      </c>
      <c r="M2661" s="5">
        <f ca="1">IF(AND($G2660,NOT(ISTEXT($G2659)),ISNUMBER(Poczatek),ISNUMBER(Koniec_Projekt)),IFERROR(IF(LataProjekcji=$F2662,ROUND($D2660-SUM($K2661:L2661),0),ROUND(M2659*$E2661,0)),0),0)</f>
        <v>0</v>
      </c>
      <c r="N2661" s="5">
        <f ca="1">IF(AND($G2660,NOT(ISTEXT($G2659)),ISNUMBER(Poczatek),ISNUMBER(Koniec_Projekt)),IFERROR(IF(LataProjekcji=$F2662,ROUND($D2660-SUM($K2661:M2661),0),ROUND(N2659*$E2661,0)),0),0)</f>
        <v>0</v>
      </c>
      <c r="O2661" s="5">
        <f ca="1">IF(AND($G2660,NOT(ISTEXT($G2659)),ISNUMBER(Poczatek),ISNUMBER(Koniec_Projekt)),IFERROR(IF(LataProjekcji=$F2662,ROUND($D2660-SUM($K2661:N2661),0),ROUND(O2659*$E2661,0)),0),0)</f>
        <v>0</v>
      </c>
      <c r="P2661" s="5">
        <f ca="1">IF(AND($G2660,NOT(ISTEXT($G2659)),ISNUMBER(Poczatek),ISNUMBER(Koniec_Projekt)),IFERROR(IF(LataProjekcji=$F2662,ROUND($D2660-SUM($K2661:O2661),0),ROUND(P2659*$E2661,0)),0),0)</f>
        <v>0</v>
      </c>
      <c r="Q2661" s="5">
        <f ca="1">IF(AND($G2660,NOT(ISTEXT($G2659)),ISNUMBER(Poczatek),ISNUMBER(Koniec_Projekt)),IFERROR(IF(LataProjekcji=$F2662,ROUND($D2660-SUM($K2661:P2661),0),ROUND(Q2659*$E2661,0)),0),0)</f>
        <v>0</v>
      </c>
      <c r="R2661" s="5">
        <f ca="1">IF(AND($G2660,NOT(ISTEXT($G2659)),ISNUMBER(Poczatek),ISNUMBER(Koniec_Projekt)),IFERROR(IF(LataProjekcji=$F2662,ROUND($D2660-SUM($K2661:Q2661),0),ROUND(R2659*$E2661,0)),0),0)</f>
        <v>0</v>
      </c>
      <c r="S2661" s="5">
        <f ca="1">IF(AND($G2660,NOT(ISTEXT($G2659)),ISNUMBER(Poczatek),ISNUMBER(Koniec_Projekt)),IFERROR(IF(LataProjekcji=$F2662,ROUND($D2660-SUM($K2661:R2661),0),ROUND(S2659*$E2661,0)),0),0)</f>
        <v>0</v>
      </c>
      <c r="T2661" s="5">
        <f ca="1">IF(AND($G2660,NOT(ISTEXT($G2659)),ISNUMBER(Poczatek),ISNUMBER(Koniec_Projekt)),IFERROR(IF(LataProjekcji=$F2662,ROUND($D2660-SUM($K2661:S2661),0),ROUND(T2659*$E2661,0)),0),0)</f>
        <v>0</v>
      </c>
      <c r="U2661" s="5">
        <f ca="1">IF(AND($G2660,NOT(ISTEXT($G2659)),ISNUMBER(Poczatek),ISNUMBER(Koniec_Projekt)),IFERROR(IF(LataProjekcji=$F2662,ROUND($D2660-SUM($K2661:T2661),0),ROUND(U2659*$E2661,0)),0),0)</f>
        <v>0</v>
      </c>
      <c r="V2661" s="5">
        <f ca="1">IF(AND($G2660,NOT(ISTEXT($G2659)),ISNUMBER(Poczatek),ISNUMBER(Koniec_Projekt)),IFERROR(IF(LataProjekcji=$F2662,ROUND($D2660-SUM($K2661:U2661),0),ROUND(V2659*$E2661,0)),0),0)</f>
        <v>0</v>
      </c>
      <c r="W2661" s="5">
        <f ca="1">IF(AND($G2660,NOT(ISTEXT($G2659)),ISNUMBER(Poczatek),ISNUMBER(Koniec_Projekt)),IFERROR(IF(LataProjekcji=$F2662,ROUND($D2660-SUM($K2661:V2661),0),ROUND(W2659*$E2661,0)),0),0)</f>
        <v>0</v>
      </c>
      <c r="X2661" s="5">
        <f ca="1">IF(AND($G2660,NOT(ISTEXT($G2659)),ISNUMBER(Poczatek),ISNUMBER(Koniec_Projekt)),IFERROR(IF(LataProjekcji=$F2662,ROUND($D2660-SUM($K2661:W2661),0),ROUND(X2659*$E2661,0)),0),0)</f>
        <v>0</v>
      </c>
      <c r="Y2661" s="5">
        <f ca="1">IF(AND($G2660,NOT(ISTEXT($G2659)),ISNUMBER(Poczatek),ISNUMBER(Koniec_Projekt)),IFERROR(IF(LataProjekcji=$F2662,ROUND($D2660-SUM($K2661:X2661),0),ROUND(Y2659*$E2661,0)),0),0)</f>
        <v>0</v>
      </c>
      <c r="Z2661" s="5">
        <f ca="1">IF(AND($G2660,NOT(ISTEXT($G2659)),ISNUMBER(Poczatek),ISNUMBER(Koniec_Projekt)),IFERROR(IF(LataProjekcji=$F2662,ROUND($D2660-SUM($K2661:Y2661),0),ROUND(Z2659*$E2661,0)),0),0)</f>
        <v>0</v>
      </c>
      <c r="AA2661" s="5">
        <f ca="1">IF(AND($G2660,NOT(ISTEXT($G2659)),ISNUMBER(Poczatek),ISNUMBER(Koniec_Projekt)),IFERROR(IF(LataProjekcji=$F2662,ROUND($D2660-SUM($K2661:Z2661),0),ROUND(AA2659*$E2661,0)),0),0)</f>
        <v>0</v>
      </c>
      <c r="AB2661" s="5">
        <f ca="1">IF(AND($G2660,NOT(ISTEXT($G2659)),ISNUMBER(Poczatek),ISNUMBER(Koniec_Projekt)),IFERROR(IF(LataProjekcji=$F2662,ROUND($D2660-SUM($K2661:AA2661),0),ROUND(AB2659*$E2661,0)),0),0)</f>
        <v>0</v>
      </c>
      <c r="AC2661" s="5">
        <f ca="1">IF(AND($G2660,NOT(ISTEXT($G2659)),ISNUMBER(Poczatek),ISNUMBER(Koniec_Projekt)),IFERROR(IF(LataProjekcji=$F2662,ROUND($D2660-SUM($K2661:AB2661),0),ROUND(AC2659*$E2661,0)),0),0)</f>
        <v>0</v>
      </c>
      <c r="AD2661" s="5">
        <f ca="1">IF(AND($G2660,NOT(ISTEXT($G2659)),ISNUMBER(Poczatek),ISNUMBER(Koniec_Projekt)),IFERROR(IF(LataProjekcji=$F2662,ROUND($D2660-SUM($K2661:AC2661),0),ROUND(AD2659*$E2661,0)),0),0)</f>
        <v>0</v>
      </c>
      <c r="AE2661" s="5">
        <f ca="1">IF(AND($G2660,NOT(ISTEXT($G2659)),ISNUMBER(Poczatek),ISNUMBER(Koniec_Projekt)),IFERROR(IF(LataProjekcji=$F2662,ROUND($D2660-SUM($K2661:AD2661),0),ROUND(AE2659*$E2661,0)),0),0)</f>
        <v>0</v>
      </c>
    </row>
    <row r="2662" spans="1:31" hidden="1">
      <c r="B2662" s="526" t="s">
        <v>751</v>
      </c>
      <c r="D2662" s="1">
        <f ca="1">IFERROR(ROUNDUP(D2660/E2661,0),0)</f>
        <v>0</v>
      </c>
      <c r="E2662" s="1">
        <f ca="1">IF(D2662=0,0,DATEDIF(DATE(D2659,E2659,1),DATE(F2661,G2661,1),"m"))</f>
        <v>0</v>
      </c>
      <c r="F2662" s="1" t="str">
        <f ca="1">IFERROR(YEAR(G2659),"brak daty")</f>
        <v>brak daty</v>
      </c>
      <c r="G2662" s="1" t="str">
        <f ca="1">IFERROR(MONTH(G2659),"brak daty")</f>
        <v>brak daty</v>
      </c>
      <c r="I2662" s="1" t="s">
        <v>425</v>
      </c>
      <c r="K2662" s="5">
        <f ca="1">IF(AND($G2660,NOT(ISTEXT($G2659)),ISNUMBER(Poczatek),ISNUMBER(Koniec_Projekt)),IFERROR(IF(LataProjekcji=$F2661,IF(AND($G2661=$G2662,$F2661=$F2662),ROUND($D2660-SUM($K2662),0),ROUND(K2660*$E2661,0)),IF(LataProjekcji&gt;$F2661,0,ROUND(K2660*$E2661,0))),0),0)</f>
        <v>0</v>
      </c>
      <c r="L2662" s="5">
        <f ca="1">IF(AND($G2660,NOT(ISTEXT($G2659)),ISNUMBER(Poczatek),ISNUMBER(Koniec_Projekt)),IFERROR(IF(LataProjekcji=$F2661,IF(AND($G2661=$G2662,$F2661=$F2662),ROUND($D2660-SUM($K2662:K2662),0),ROUND(L2660*$E2661,0)),IF(LataProjekcji&gt;$F2661,0,ROUND(L2660*$E2661,0))),0),0)</f>
        <v>0</v>
      </c>
      <c r="M2662" s="5">
        <f ca="1">IF(AND($G2660,NOT(ISTEXT($G2659)),ISNUMBER(Poczatek),ISNUMBER(Koniec_Projekt)),IFERROR(IF(LataProjekcji=$F2661,IF(AND($G2661=$G2662,$F2661=$F2662),ROUND($D2660-SUM($K2662:L2662),0),ROUND(M2660*$E2661,0)),IF(LataProjekcji&gt;$F2661,0,ROUND(M2660*$E2661,0))),0),0)</f>
        <v>0</v>
      </c>
      <c r="N2662" s="5">
        <f ca="1">IF(AND($G2660,NOT(ISTEXT($G2659)),ISNUMBER(Poczatek),ISNUMBER(Koniec_Projekt)),IFERROR(IF(LataProjekcji=$F2661,IF(AND($G2661=$G2662,$F2661=$F2662),ROUND($D2660-SUM($K2662:M2662),0),ROUND(N2660*$E2661,0)),IF(LataProjekcji&gt;$F2661,0,ROUND(N2660*$E2661,0))),0),0)</f>
        <v>0</v>
      </c>
      <c r="O2662" s="5">
        <f ca="1">IF(AND($G2660,NOT(ISTEXT($G2659)),ISNUMBER(Poczatek),ISNUMBER(Koniec_Projekt)),IFERROR(IF(LataProjekcji=$F2661,IF(AND($G2661=$G2662,$F2661=$F2662),ROUND($D2660-SUM($K2662:N2662),0),ROUND(O2660*$E2661,0)),IF(LataProjekcji&gt;$F2661,0,ROUND(O2660*$E2661,0))),0),0)</f>
        <v>0</v>
      </c>
      <c r="P2662" s="5">
        <f ca="1">IF(AND($G2660,NOT(ISTEXT($G2659)),ISNUMBER(Poczatek),ISNUMBER(Koniec_Projekt)),IFERROR(IF(LataProjekcji=$F2661,IF(AND($G2661=$G2662,$F2661=$F2662),ROUND($D2660-SUM($K2662:O2662),0),ROUND(P2660*$E2661,0)),IF(LataProjekcji&gt;$F2661,0,ROUND(P2660*$E2661,0))),0),0)</f>
        <v>0</v>
      </c>
      <c r="Q2662" s="5">
        <f ca="1">IF(AND($G2660,NOT(ISTEXT($G2659)),ISNUMBER(Poczatek),ISNUMBER(Koniec_Projekt)),IFERROR(IF(LataProjekcji=$F2661,IF(AND($G2661=$G2662,$F2661=$F2662),ROUND($D2660-SUM($K2662:P2662),0),ROUND(Q2660*$E2661,0)),IF(LataProjekcji&gt;$F2661,0,ROUND(Q2660*$E2661,0))),0),0)</f>
        <v>0</v>
      </c>
      <c r="R2662" s="5">
        <f ca="1">IF(AND($G2660,NOT(ISTEXT($G2659)),ISNUMBER(Poczatek),ISNUMBER(Koniec_Projekt)),IFERROR(IF(LataProjekcji=$F2661,IF(AND($G2661=$G2662,$F2661=$F2662),ROUND($D2660-SUM($K2662:Q2662),0),ROUND(R2660*$E2661,0)),IF(LataProjekcji&gt;$F2661,0,ROUND(R2660*$E2661,0))),0),0)</f>
        <v>0</v>
      </c>
      <c r="S2662" s="5">
        <f ca="1">IF(AND($G2660,NOT(ISTEXT($G2659)),ISNUMBER(Poczatek),ISNUMBER(Koniec_Projekt)),IFERROR(IF(LataProjekcji=$F2661,IF(AND($G2661=$G2662,$F2661=$F2662),ROUND($D2660-SUM($K2662:R2662),0),ROUND(S2660*$E2661,0)),IF(LataProjekcji&gt;$F2661,0,ROUND(S2660*$E2661,0))),0),0)</f>
        <v>0</v>
      </c>
      <c r="T2662" s="5">
        <f ca="1">IF(AND($G2660,NOT(ISTEXT($G2659)),ISNUMBER(Poczatek),ISNUMBER(Koniec_Projekt)),IFERROR(IF(LataProjekcji=$F2661,IF(AND($G2661=$G2662,$F2661=$F2662),ROUND($D2660-SUM($K2662:S2662),0),ROUND(T2660*$E2661,0)),IF(LataProjekcji&gt;$F2661,0,ROUND(T2660*$E2661,0))),0),0)</f>
        <v>0</v>
      </c>
      <c r="U2662" s="5">
        <f ca="1">IF(AND($G2660,NOT(ISTEXT($G2659)),ISNUMBER(Poczatek),ISNUMBER(Koniec_Projekt)),IFERROR(IF(LataProjekcji=$F2661,IF(AND($G2661=$G2662,$F2661=$F2662),ROUND($D2660-SUM($K2662:T2662),0),ROUND(U2660*$E2661,0)),IF(LataProjekcji&gt;$F2661,0,ROUND(U2660*$E2661,0))),0),0)</f>
        <v>0</v>
      </c>
      <c r="V2662" s="5">
        <f ca="1">IF(AND($G2660,NOT(ISTEXT($G2659)),ISNUMBER(Poczatek),ISNUMBER(Koniec_Projekt)),IFERROR(IF(LataProjekcji=$F2661,IF(AND($G2661=$G2662,$F2661=$F2662),ROUND($D2660-SUM($K2662:U2662),0),ROUND(V2660*$E2661,0)),IF(LataProjekcji&gt;$F2661,0,ROUND(V2660*$E2661,0))),0),0)</f>
        <v>0</v>
      </c>
      <c r="W2662" s="5">
        <f ca="1">IF(AND($G2660,NOT(ISTEXT($G2659)),ISNUMBER(Poczatek),ISNUMBER(Koniec_Projekt)),IFERROR(IF(LataProjekcji=$F2661,IF(AND($G2661=$G2662,$F2661=$F2662),ROUND($D2660-SUM($K2662:V2662),0),ROUND(W2660*$E2661,0)),IF(LataProjekcji&gt;$F2661,0,ROUND(W2660*$E2661,0))),0),0)</f>
        <v>0</v>
      </c>
      <c r="X2662" s="5">
        <f ca="1">IF(AND($G2660,NOT(ISTEXT($G2659)),ISNUMBER(Poczatek),ISNUMBER(Koniec_Projekt)),IFERROR(IF(LataProjekcji=$F2661,IF(AND($G2661=$G2662,$F2661=$F2662),ROUND($D2660-SUM($K2662:W2662),0),ROUND(X2660*$E2661,0)),IF(LataProjekcji&gt;$F2661,0,ROUND(X2660*$E2661,0))),0),0)</f>
        <v>0</v>
      </c>
      <c r="Y2662" s="5">
        <f ca="1">IF(AND($G2660,NOT(ISTEXT($G2659)),ISNUMBER(Poczatek),ISNUMBER(Koniec_Projekt)),IFERROR(IF(LataProjekcji=$F2661,IF(AND($G2661=$G2662,$F2661=$F2662),ROUND($D2660-SUM($K2662:X2662),0),ROUND(Y2660*$E2661,0)),IF(LataProjekcji&gt;$F2661,0,ROUND(Y2660*$E2661,0))),0),0)</f>
        <v>0</v>
      </c>
      <c r="Z2662" s="5">
        <f ca="1">IF(AND($G2660,NOT(ISTEXT($G2659)),ISNUMBER(Poczatek),ISNUMBER(Koniec_Projekt)),IFERROR(IF(LataProjekcji=$F2661,IF(AND($G2661=$G2662,$F2661=$F2662),ROUND($D2660-SUM($K2662:Y2662),0),ROUND(Z2660*$E2661,0)),IF(LataProjekcji&gt;$F2661,0,ROUND(Z2660*$E2661,0))),0),0)</f>
        <v>0</v>
      </c>
      <c r="AA2662" s="5">
        <f ca="1">IF(AND($G2660,NOT(ISTEXT($G2659)),ISNUMBER(Poczatek),ISNUMBER(Koniec_Projekt)),IFERROR(IF(LataProjekcji=$F2661,IF(AND($G2661=$G2662,$F2661=$F2662),ROUND($D2660-SUM($K2662:Z2662),0),ROUND(AA2660*$E2661,0)),IF(LataProjekcji&gt;$F2661,0,ROUND(AA2660*$E2661,0))),0),0)</f>
        <v>0</v>
      </c>
      <c r="AB2662" s="5">
        <f ca="1">IF(AND($G2660,NOT(ISTEXT($G2659)),ISNUMBER(Poczatek),ISNUMBER(Koniec_Projekt)),IFERROR(IF(LataProjekcji=$F2661,IF(AND($G2661=$G2662,$F2661=$F2662),ROUND($D2660-SUM($K2662:AA2662),0),ROUND(AB2660*$E2661,0)),IF(LataProjekcji&gt;$F2661,0,ROUND(AB2660*$E2661,0))),0),0)</f>
        <v>0</v>
      </c>
      <c r="AC2662" s="5">
        <f ca="1">IF(AND($G2660,NOT(ISTEXT($G2659)),ISNUMBER(Poczatek),ISNUMBER(Koniec_Projekt)),IFERROR(IF(LataProjekcji=$F2661,IF(AND($G2661=$G2662,$F2661=$F2662),ROUND($D2660-SUM($K2662:AB2662),0),ROUND(AC2660*$E2661,0)),IF(LataProjekcji&gt;$F2661,0,ROUND(AC2660*$E2661,0))),0),0)</f>
        <v>0</v>
      </c>
      <c r="AD2662" s="5">
        <f ca="1">IF(AND($G2660,NOT(ISTEXT($G2659)),ISNUMBER(Poczatek),ISNUMBER(Koniec_Projekt)),IFERROR(IF(LataProjekcji=$F2661,IF(AND($G2661=$G2662,$F2661=$F2662),ROUND($D2660-SUM($K2662:AC2662),0),ROUND(AD2660*$E2661,0)),IF(LataProjekcji&gt;$F2661,0,ROUND(AD2660*$E2661,0))),0),0)</f>
        <v>0</v>
      </c>
      <c r="AE2662" s="5">
        <f ca="1">IF(AND($G2660,NOT(ISTEXT($G2659)),ISNUMBER(Poczatek),ISNUMBER(Koniec_Projekt)),IFERROR(IF(LataProjekcji=$F2661,IF(AND($G2661=$G2662,$F2661=$F2662),ROUND($D2660-SUM($K2662:AD2662),0),ROUND(AE2660*$E2661,0)),IF(LataProjekcji&gt;$F2661,0,ROUND(AE2660*$E2661,0))),0),0)</f>
        <v>0</v>
      </c>
    </row>
    <row r="2663" spans="1:31" ht="12.5" hidden="1" thickBot="1">
      <c r="B2663" s="527" t="s">
        <v>865</v>
      </c>
      <c r="C2663" s="528"/>
      <c r="D2663" s="529">
        <f ca="1">IF(D2660&gt;10,ROUND((D2662-1)*E2661,0),E2661)</f>
        <v>0</v>
      </c>
      <c r="E2663" s="529">
        <f ca="1">D2660-D2663</f>
        <v>0</v>
      </c>
      <c r="F2663" s="528"/>
      <c r="G2663" s="669">
        <f ca="1">OFFSET($C$269,$D2658,0)</f>
        <v>0</v>
      </c>
      <c r="H2663" s="528"/>
      <c r="I2663" s="528"/>
      <c r="J2663" s="528"/>
      <c r="K2663" s="528"/>
      <c r="L2663" s="528"/>
      <c r="M2663" s="528"/>
      <c r="N2663" s="528"/>
      <c r="O2663" s="528"/>
      <c r="P2663" s="528"/>
      <c r="Q2663" s="528"/>
      <c r="R2663" s="528"/>
      <c r="S2663" s="528"/>
      <c r="T2663" s="528"/>
      <c r="U2663" s="528"/>
      <c r="V2663" s="528"/>
      <c r="W2663" s="528"/>
      <c r="X2663" s="528"/>
      <c r="Y2663" s="528"/>
      <c r="Z2663" s="528"/>
      <c r="AA2663" s="528"/>
      <c r="AB2663" s="528"/>
      <c r="AC2663" s="528"/>
      <c r="AD2663" s="528"/>
      <c r="AE2663" s="528"/>
    </row>
    <row r="2664" spans="1:31" ht="12.5" hidden="1" thickTop="1"/>
    <row r="2666" spans="1:31" hidden="1">
      <c r="A2666" s="532"/>
      <c r="B2666" s="7" t="str">
        <f>"Grupa ST: "&amp;B1484</f>
        <v>Grupa ST: BUDYNKI I BUDOWLE (+ ŚRODKI TRWAŁE W BUDOWIE)</v>
      </c>
      <c r="D2666" s="673">
        <v>269</v>
      </c>
      <c r="E2666" s="674" t="s">
        <v>866</v>
      </c>
    </row>
    <row r="2667" spans="1:31" ht="12.5" hidden="1" thickBot="1">
      <c r="B2667" s="530" t="str">
        <f ca="1">"nazwa ST: "&amp;B1485</f>
        <v>nazwa ST: 0</v>
      </c>
      <c r="C2667" s="530"/>
      <c r="D2667" s="531">
        <f>D1485</f>
        <v>84</v>
      </c>
      <c r="E2667" s="530"/>
      <c r="F2667" s="530"/>
      <c r="G2667" s="530"/>
      <c r="H2667" s="530"/>
      <c r="I2667" s="530"/>
      <c r="J2667" s="530"/>
      <c r="K2667" s="539" t="str">
        <f t="shared" ref="K2667:AE2667" si="3178">LataProjekcji</f>
        <v>Uzupełnij dane</v>
      </c>
      <c r="L2667" s="539" t="str">
        <f t="shared" si="3178"/>
        <v/>
      </c>
      <c r="M2667" s="539" t="str">
        <f t="shared" si="3178"/>
        <v/>
      </c>
      <c r="N2667" s="539" t="str">
        <f t="shared" si="3178"/>
        <v/>
      </c>
      <c r="O2667" s="539" t="str">
        <f t="shared" si="3178"/>
        <v/>
      </c>
      <c r="P2667" s="539" t="str">
        <f t="shared" si="3178"/>
        <v/>
      </c>
      <c r="Q2667" s="539" t="str">
        <f t="shared" si="3178"/>
        <v/>
      </c>
      <c r="R2667" s="539" t="str">
        <f t="shared" si="3178"/>
        <v/>
      </c>
      <c r="S2667" s="539" t="str">
        <f t="shared" si="3178"/>
        <v/>
      </c>
      <c r="T2667" s="539" t="str">
        <f t="shared" si="3178"/>
        <v/>
      </c>
      <c r="U2667" s="539" t="str">
        <f t="shared" si="3178"/>
        <v/>
      </c>
      <c r="V2667" s="539" t="str">
        <f t="shared" si="3178"/>
        <v/>
      </c>
      <c r="W2667" s="539" t="str">
        <f t="shared" si="3178"/>
        <v/>
      </c>
      <c r="X2667" s="539" t="str">
        <f t="shared" si="3178"/>
        <v/>
      </c>
      <c r="Y2667" s="539" t="str">
        <f t="shared" si="3178"/>
        <v/>
      </c>
      <c r="Z2667" s="539" t="str">
        <f t="shared" si="3178"/>
        <v/>
      </c>
      <c r="AA2667" s="539" t="str">
        <f t="shared" si="3178"/>
        <v/>
      </c>
      <c r="AB2667" s="539" t="str">
        <f t="shared" si="3178"/>
        <v/>
      </c>
      <c r="AC2667" s="539" t="str">
        <f t="shared" si="3178"/>
        <v/>
      </c>
      <c r="AD2667" s="539" t="str">
        <f t="shared" si="3178"/>
        <v/>
      </c>
      <c r="AE2667" s="539" t="str">
        <f t="shared" si="3178"/>
        <v/>
      </c>
    </row>
    <row r="2668" spans="1:31" hidden="1">
      <c r="B2668" s="526" t="s">
        <v>752</v>
      </c>
      <c r="D2668" s="1">
        <f ca="1">D1486</f>
        <v>1900</v>
      </c>
      <c r="E2668" s="1">
        <f ca="1">E1486</f>
        <v>1</v>
      </c>
      <c r="F2668" s="1">
        <f ca="1">IF(D2669&gt;10,F1486,1)</f>
        <v>1</v>
      </c>
      <c r="G2668" s="525" t="str">
        <f ca="1">IF(ISBLANK(OFFSET($E$269,$D2667,0)),"brak daty",IF(D2669&gt;10,EDATE(OFFSET($E$269,$D2667,0),D2671),DATE(D2668,E2668,1)))</f>
        <v>brak daty</v>
      </c>
      <c r="H2668" s="538" t="b">
        <f ca="1">SUM(K2668:AE2668)=D2671</f>
        <v>1</v>
      </c>
      <c r="I2668" s="1" t="s">
        <v>749</v>
      </c>
      <c r="K2668" s="5">
        <f ca="1">IF(AND($G2669,NOT(ISTEXT($G2668)),ISNUMBER(Poczatek),ISNUMBER(Koniec_Projekt)),IFERROR(IF($D2668=LataProjekcji,$F2668,IF($D2668&lt;LataProjekcji,IF((SUM(K2668)+12)&lt;$D2671,12,$D2671-SUM(K2668)),0)),0),0)</f>
        <v>0</v>
      </c>
      <c r="L2668" s="5">
        <f ca="1">IF(AND($G2669,NOT(ISTEXT($G2668)),ISNUMBER(Poczatek),ISNUMBER(Koniec_Projekt)),IFERROR(IF($D2668=LataProjekcji,$F2668,IF($D2668&lt;LataProjekcji,IF((SUM($K2668:K2668)+12)&lt;$D2671,12,$D2671-SUM($K2668:K2668)),0)),0),0)</f>
        <v>0</v>
      </c>
      <c r="M2668" s="5">
        <f ca="1">IF(AND($G2669,NOT(ISTEXT($G2668)),ISNUMBER(Poczatek),ISNUMBER(Koniec_Projekt)),IFERROR(IF($D2668=LataProjekcji,$F2668,IF($D2668&lt;LataProjekcji,IF((SUM($K2668:L2668)+12)&lt;$D2671,12,$D2671-SUM($K2668:L2668)),0)),0),0)</f>
        <v>0</v>
      </c>
      <c r="N2668" s="5">
        <f ca="1">IF(AND($G2669,NOT(ISTEXT($G2668)),ISNUMBER(Poczatek),ISNUMBER(Koniec_Projekt)),IFERROR(IF($D2668=LataProjekcji,$F2668,IF($D2668&lt;LataProjekcji,IF((SUM($K2668:M2668)+12)&lt;$D2671,12,$D2671-SUM($K2668:M2668)),0)),0),0)</f>
        <v>0</v>
      </c>
      <c r="O2668" s="5">
        <f ca="1">IF(AND($G2669,NOT(ISTEXT($G2668)),ISNUMBER(Poczatek),ISNUMBER(Koniec_Projekt)),IFERROR(IF($D2668=LataProjekcji,$F2668,IF($D2668&lt;LataProjekcji,IF((SUM($K2668:N2668)+12)&lt;$D2671,12,$D2671-SUM($K2668:N2668)),0)),0),0)</f>
        <v>0</v>
      </c>
      <c r="P2668" s="5">
        <f ca="1">IF(AND($G2669,NOT(ISTEXT($G2668)),ISNUMBER(Poczatek),ISNUMBER(Koniec_Projekt)),IFERROR(IF($D2668=LataProjekcji,$F2668,IF($D2668&lt;LataProjekcji,IF((SUM($K2668:O2668)+12)&lt;$D2671,12,$D2671-SUM($K2668:O2668)),0)),0),0)</f>
        <v>0</v>
      </c>
      <c r="Q2668" s="5">
        <f ca="1">IF(AND($G2669,NOT(ISTEXT($G2668)),ISNUMBER(Poczatek),ISNUMBER(Koniec_Projekt)),IFERROR(IF($D2668=LataProjekcji,$F2668,IF($D2668&lt;LataProjekcji,IF((SUM($K2668:P2668)+12)&lt;$D2671,12,$D2671-SUM($K2668:P2668)),0)),0),0)</f>
        <v>0</v>
      </c>
      <c r="R2668" s="5">
        <f ca="1">IF(AND($G2669,NOT(ISTEXT($G2668)),ISNUMBER(Poczatek),ISNUMBER(Koniec_Projekt)),IFERROR(IF($D2668=LataProjekcji,$F2668,IF($D2668&lt;LataProjekcji,IF((SUM($K2668:Q2668)+12)&lt;$D2671,12,$D2671-SUM($K2668:Q2668)),0)),0),0)</f>
        <v>0</v>
      </c>
      <c r="S2668" s="5">
        <f ca="1">IF(AND($G2669,NOT(ISTEXT($G2668)),ISNUMBER(Poczatek),ISNUMBER(Koniec_Projekt)),IFERROR(IF($D2668=LataProjekcji,$F2668,IF($D2668&lt;LataProjekcji,IF((SUM($K2668:R2668)+12)&lt;$D2671,12,$D2671-SUM($K2668:R2668)),0)),0),0)</f>
        <v>0</v>
      </c>
      <c r="T2668" s="5">
        <f ca="1">IF(AND($G2669,NOT(ISTEXT($G2668)),ISNUMBER(Poczatek),ISNUMBER(Koniec_Projekt)),IFERROR(IF($D2668=LataProjekcji,$F2668,IF($D2668&lt;LataProjekcji,IF((SUM($K2668:S2668)+12)&lt;$D2671,12,$D2671-SUM($K2668:S2668)),0)),0),0)</f>
        <v>0</v>
      </c>
      <c r="U2668" s="5">
        <f ca="1">IF(AND($G2669,NOT(ISTEXT($G2668)),ISNUMBER(Poczatek),ISNUMBER(Koniec_Projekt)),IFERROR(IF($D2668=LataProjekcji,$F2668,IF($D2668&lt;LataProjekcji,IF((SUM($K2668:T2668)+12)&lt;$D2671,12,$D2671-SUM($K2668:T2668)),0)),0),0)</f>
        <v>0</v>
      </c>
      <c r="V2668" s="5">
        <f ca="1">IF(AND($G2669,NOT(ISTEXT($G2668)),ISNUMBER(Poczatek),ISNUMBER(Koniec_Projekt)),IFERROR(IF($D2668=LataProjekcji,$F2668,IF($D2668&lt;LataProjekcji,IF((SUM($K2668:U2668)+12)&lt;$D2671,12,$D2671-SUM($K2668:U2668)),0)),0),0)</f>
        <v>0</v>
      </c>
      <c r="W2668" s="5">
        <f ca="1">IF(AND($G2669,NOT(ISTEXT($G2668)),ISNUMBER(Poczatek),ISNUMBER(Koniec_Projekt)),IFERROR(IF($D2668=LataProjekcji,$F2668,IF($D2668&lt;LataProjekcji,IF((SUM($K2668:V2668)+12)&lt;$D2671,12,$D2671-SUM($K2668:V2668)),0)),0),0)</f>
        <v>0</v>
      </c>
      <c r="X2668" s="5">
        <f ca="1">IF(AND($G2669,NOT(ISTEXT($G2668)),ISNUMBER(Poczatek),ISNUMBER(Koniec_Projekt)),IFERROR(IF($D2668=LataProjekcji,$F2668,IF($D2668&lt;LataProjekcji,IF((SUM($K2668:W2668)+12)&lt;$D2671,12,$D2671-SUM($K2668:W2668)),0)),0),0)</f>
        <v>0</v>
      </c>
      <c r="Y2668" s="5">
        <f ca="1">IF(AND($G2669,NOT(ISTEXT($G2668)),ISNUMBER(Poczatek),ISNUMBER(Koniec_Projekt)),IFERROR(IF($D2668=LataProjekcji,$F2668,IF($D2668&lt;LataProjekcji,IF((SUM($K2668:X2668)+12)&lt;$D2671,12,$D2671-SUM($K2668:X2668)),0)),0),0)</f>
        <v>0</v>
      </c>
      <c r="Z2668" s="5">
        <f ca="1">IF(AND($G2669,NOT(ISTEXT($G2668)),ISNUMBER(Poczatek),ISNUMBER(Koniec_Projekt)),IFERROR(IF($D2668=LataProjekcji,$F2668,IF($D2668&lt;LataProjekcji,IF((SUM($K2668:Y2668)+12)&lt;$D2671,12,$D2671-SUM($K2668:Y2668)),0)),0),0)</f>
        <v>0</v>
      </c>
      <c r="AA2668" s="5">
        <f ca="1">IF(AND($G2669,NOT(ISTEXT($G2668)),ISNUMBER(Poczatek),ISNUMBER(Koniec_Projekt)),IFERROR(IF($D2668=LataProjekcji,$F2668,IF($D2668&lt;LataProjekcji,IF((SUM($K2668:Z2668)+12)&lt;$D2671,12,$D2671-SUM($K2668:Z2668)),0)),0),0)</f>
        <v>0</v>
      </c>
      <c r="AB2668" s="5">
        <f ca="1">IF(AND($G2669,NOT(ISTEXT($G2668)),ISNUMBER(Poczatek),ISNUMBER(Koniec_Projekt)),IFERROR(IF($D2668=LataProjekcji,$F2668,IF($D2668&lt;LataProjekcji,IF((SUM($K2668:AA2668)+12)&lt;$D2671,12,$D2671-SUM($K2668:AA2668)),0)),0),0)</f>
        <v>0</v>
      </c>
      <c r="AC2668" s="5">
        <f ca="1">IF(AND($G2669,NOT(ISTEXT($G2668)),ISNUMBER(Poczatek),ISNUMBER(Koniec_Projekt)),IFERROR(IF($D2668=LataProjekcji,$F2668,IF($D2668&lt;LataProjekcji,IF((SUM($K2668:AB2668)+12)&lt;$D2671,12,$D2671-SUM($K2668:AB2668)),0)),0),0)</f>
        <v>0</v>
      </c>
      <c r="AD2668" s="5">
        <f ca="1">IF(AND($G2669,NOT(ISTEXT($G2668)),ISNUMBER(Poczatek),ISNUMBER(Koniec_Projekt)),IFERROR(IF($D2668=LataProjekcji,$F2668,IF($D2668&lt;LataProjekcji,IF((SUM($K2668:AC2668)+12)&lt;$D2671,12,$D2671-SUM($K2668:AC2668)),0)),0),0)</f>
        <v>0</v>
      </c>
      <c r="AE2668" s="5">
        <f ca="1">IF(AND($G2669,NOT(ISTEXT($G2668)),ISNUMBER(Poczatek),ISNUMBER(Koniec_Projekt)),IFERROR(IF($D2668=LataProjekcji,$F2668,IF($D2668&lt;LataProjekcji,IF((SUM($K2668:AD2668)+12)&lt;$D2671,12,$D2671-SUM($K2668:AD2668)),0)),0),0)</f>
        <v>0</v>
      </c>
    </row>
    <row r="2669" spans="1:31" hidden="1">
      <c r="B2669" s="526" t="s">
        <v>754</v>
      </c>
      <c r="D2669" s="5">
        <f ca="1">D1487</f>
        <v>0</v>
      </c>
      <c r="E2669" s="454">
        <f ca="1">E1487</f>
        <v>0</v>
      </c>
      <c r="F2669" s="454">
        <f ca="1">F1487</f>
        <v>0</v>
      </c>
      <c r="G2669" s="258" t="b">
        <f ca="1">NOT(ISBLANK(OFFSET($C$269,$D2667,0)))</f>
        <v>0</v>
      </c>
      <c r="H2669" s="538" t="b">
        <f ca="1">SUM(K2669:AE2669)=E2671</f>
        <v>1</v>
      </c>
      <c r="I2669" s="1" t="s">
        <v>750</v>
      </c>
      <c r="K2669" s="537">
        <f ca="1">IF(AND($G2669,NOT(ISTEXT($G2668)),ISNUMBER(Poczatek),ISNUMBER(Koniec_Projekt)),IFERROR(IF($D2668=LataProjekcji,IF($F2668&gt;$E2671,$E2671,$F2668),IF($D2671&gt;=$E2671,(IF($D2668&lt;LataProjekcji,IF((SUM(J2669:$K2669)+12)&lt;$E2671,12,$E2671-SUM(J2669:$K2669)),0)),(IF($D2668&lt;LataProjekcji,IF((SUM(J2669:$K2669)+12)&lt;$D2671,12,$D2671-SUM(J2669:$K2669)),0)))),0),0)</f>
        <v>0</v>
      </c>
      <c r="L2669" s="537">
        <f ca="1">IF(AND($G2669,NOT(ISTEXT($G2668)),ISNUMBER(Poczatek),ISNUMBER(Koniec_Projekt)),IFERROR(IF($D2668=LataProjekcji,IF($F2668&gt;$E2671,$E2671,$F2668),IF($D2671&gt;=$E2671,(IF($D2668&lt;LataProjekcji,IF((SUM($K2669:K2669)+12)&lt;$E2671,12,$E2671-SUM($K2669:K2669)),0)),(IF($D2668&lt;LataProjekcji,IF((SUM($K2669:K2669)+12)&lt;$D2671,12,$D2671-SUM($K2669:K2669)),0)))),0),0)</f>
        <v>0</v>
      </c>
      <c r="M2669" s="537">
        <f ca="1">IF(AND($G2669,NOT(ISTEXT($G2668)),ISNUMBER(Poczatek),ISNUMBER(Koniec_Projekt)),IFERROR(IF($D2668=LataProjekcji,IF($F2668&gt;$E2671,$E2671,$F2668),IF($D2671&gt;=$E2671,(IF($D2668&lt;LataProjekcji,IF((SUM($K2669:L2669)+12)&lt;$E2671,12,$E2671-SUM($K2669:L2669)),0)),(IF($D2668&lt;LataProjekcji,IF((SUM($K2669:L2669)+12)&lt;$D2671,12,$D2671-SUM($K2669:L2669)),0)))),0),0)</f>
        <v>0</v>
      </c>
      <c r="N2669" s="537">
        <f ca="1">IF(AND($G2669,NOT(ISTEXT($G2668)),ISNUMBER(Poczatek),ISNUMBER(Koniec_Projekt)),IFERROR(IF($D2668=LataProjekcji,IF($F2668&gt;$E2671,$E2671,$F2668),IF($D2671&gt;=$E2671,(IF($D2668&lt;LataProjekcji,IF((SUM($K2669:M2669)+12)&lt;$E2671,12,$E2671-SUM($K2669:M2669)),0)),(IF($D2668&lt;LataProjekcji,IF((SUM($K2669:M2669)+12)&lt;$D2671,12,$D2671-SUM($K2669:M2669)),0)))),0),0)</f>
        <v>0</v>
      </c>
      <c r="O2669" s="537">
        <f ca="1">IF(AND($G2669,NOT(ISTEXT($G2668)),ISNUMBER(Poczatek),ISNUMBER(Koniec_Projekt)),IFERROR(IF($D2668=LataProjekcji,IF($F2668&gt;$E2671,$E2671,$F2668),IF($D2671&gt;=$E2671,(IF($D2668&lt;LataProjekcji,IF((SUM($K2669:N2669)+12)&lt;$E2671,12,$E2671-SUM($K2669:N2669)),0)),(IF($D2668&lt;LataProjekcji,IF((SUM($K2669:N2669)+12)&lt;$D2671,12,$D2671-SUM($K2669:N2669)),0)))),0),0)</f>
        <v>0</v>
      </c>
      <c r="P2669" s="537">
        <f ca="1">IF(AND($G2669,NOT(ISTEXT($G2668)),ISNUMBER(Poczatek),ISNUMBER(Koniec_Projekt)),IFERROR(IF($D2668=LataProjekcji,IF($F2668&gt;$E2671,$E2671,$F2668),IF($D2671&gt;=$E2671,(IF($D2668&lt;LataProjekcji,IF((SUM($K2669:O2669)+12)&lt;$E2671,12,$E2671-SUM($K2669:O2669)),0)),(IF($D2668&lt;LataProjekcji,IF((SUM($K2669:O2669)+12)&lt;$D2671,12,$D2671-SUM($K2669:O2669)),0)))),0),0)</f>
        <v>0</v>
      </c>
      <c r="Q2669" s="537">
        <f ca="1">IF(AND($G2669,NOT(ISTEXT($G2668)),ISNUMBER(Poczatek),ISNUMBER(Koniec_Projekt)),IFERROR(IF($D2668=LataProjekcji,IF($F2668&gt;$E2671,$E2671,$F2668),IF($D2671&gt;=$E2671,(IF($D2668&lt;LataProjekcji,IF((SUM($K2669:P2669)+12)&lt;$E2671,12,$E2671-SUM($K2669:P2669)),0)),(IF($D2668&lt;LataProjekcji,IF((SUM($K2669:P2669)+12)&lt;$D2671,12,$D2671-SUM($K2669:P2669)),0)))),0),0)</f>
        <v>0</v>
      </c>
      <c r="R2669" s="537">
        <f ca="1">IF(AND($G2669,NOT(ISTEXT($G2668)),ISNUMBER(Poczatek),ISNUMBER(Koniec_Projekt)),IFERROR(IF($D2668=LataProjekcji,IF($F2668&gt;$E2671,$E2671,$F2668),IF($D2671&gt;=$E2671,(IF($D2668&lt;LataProjekcji,IF((SUM($K2669:Q2669)+12)&lt;$E2671,12,$E2671-SUM($K2669:Q2669)),0)),(IF($D2668&lt;LataProjekcji,IF((SUM($K2669:Q2669)+12)&lt;$D2671,12,$D2671-SUM($K2669:Q2669)),0)))),0),0)</f>
        <v>0</v>
      </c>
      <c r="S2669" s="537">
        <f ca="1">IF(AND($G2669,NOT(ISTEXT($G2668)),ISNUMBER(Poczatek),ISNUMBER(Koniec_Projekt)),IFERROR(IF($D2668=LataProjekcji,IF($F2668&gt;$E2671,$E2671,$F2668),IF($D2671&gt;=$E2671,(IF($D2668&lt;LataProjekcji,IF((SUM($K2669:R2669)+12)&lt;$E2671,12,$E2671-SUM($K2669:R2669)),0)),(IF($D2668&lt;LataProjekcji,IF((SUM($K2669:R2669)+12)&lt;$D2671,12,$D2671-SUM($K2669:R2669)),0)))),0),0)</f>
        <v>0</v>
      </c>
      <c r="T2669" s="537">
        <f ca="1">IF(AND($G2669,NOT(ISTEXT($G2668)),ISNUMBER(Poczatek),ISNUMBER(Koniec_Projekt)),IFERROR(IF($D2668=LataProjekcji,IF($F2668&gt;$E2671,$E2671,$F2668),IF($D2671&gt;=$E2671,(IF($D2668&lt;LataProjekcji,IF((SUM($K2669:S2669)+12)&lt;$E2671,12,$E2671-SUM($K2669:S2669)),0)),(IF($D2668&lt;LataProjekcji,IF((SUM($K2669:S2669)+12)&lt;$D2671,12,$D2671-SUM($K2669:S2669)),0)))),0),0)</f>
        <v>0</v>
      </c>
      <c r="U2669" s="537">
        <f ca="1">IF(AND($G2669,NOT(ISTEXT($G2668)),ISNUMBER(Poczatek),ISNUMBER(Koniec_Projekt)),IFERROR(IF($D2668=LataProjekcji,IF($F2668&gt;$E2671,$E2671,$F2668),IF($D2671&gt;=$E2671,(IF($D2668&lt;LataProjekcji,IF((SUM($K2669:T2669)+12)&lt;$E2671,12,$E2671-SUM($K2669:T2669)),0)),(IF($D2668&lt;LataProjekcji,IF((SUM($K2669:T2669)+12)&lt;$D2671,12,$D2671-SUM($K2669:T2669)),0)))),0),0)</f>
        <v>0</v>
      </c>
      <c r="V2669" s="537">
        <f ca="1">IF(AND($G2669,NOT(ISTEXT($G2668)),ISNUMBER(Poczatek),ISNUMBER(Koniec_Projekt)),IFERROR(IF($D2668=LataProjekcji,IF($F2668&gt;$E2671,$E2671,$F2668),IF($D2671&gt;=$E2671,(IF($D2668&lt;LataProjekcji,IF((SUM($K2669:U2669)+12)&lt;$E2671,12,$E2671-SUM($K2669:U2669)),0)),(IF($D2668&lt;LataProjekcji,IF((SUM($K2669:U2669)+12)&lt;$D2671,12,$D2671-SUM($K2669:U2669)),0)))),0),0)</f>
        <v>0</v>
      </c>
      <c r="W2669" s="537">
        <f ca="1">IF(AND($G2669,NOT(ISTEXT($G2668)),ISNUMBER(Poczatek),ISNUMBER(Koniec_Projekt)),IFERROR(IF($D2668=LataProjekcji,IF($F2668&gt;$E2671,$E2671,$F2668),IF($D2671&gt;=$E2671,(IF($D2668&lt;LataProjekcji,IF((SUM($K2669:V2669)+12)&lt;$E2671,12,$E2671-SUM($K2669:V2669)),0)),(IF($D2668&lt;LataProjekcji,IF((SUM($K2669:V2669)+12)&lt;$D2671,12,$D2671-SUM($K2669:V2669)),0)))),0),0)</f>
        <v>0</v>
      </c>
      <c r="X2669" s="537">
        <f ca="1">IF(AND($G2669,NOT(ISTEXT($G2668)),ISNUMBER(Poczatek),ISNUMBER(Koniec_Projekt)),IFERROR(IF($D2668=LataProjekcji,IF($F2668&gt;$E2671,$E2671,$F2668),IF($D2671&gt;=$E2671,(IF($D2668&lt;LataProjekcji,IF((SUM($K2669:W2669)+12)&lt;$E2671,12,$E2671-SUM($K2669:W2669)),0)),(IF($D2668&lt;LataProjekcji,IF((SUM($K2669:W2669)+12)&lt;$D2671,12,$D2671-SUM($K2669:W2669)),0)))),0),0)</f>
        <v>0</v>
      </c>
      <c r="Y2669" s="537">
        <f ca="1">IF(AND($G2669,NOT(ISTEXT($G2668)),ISNUMBER(Poczatek),ISNUMBER(Koniec_Projekt)),IFERROR(IF($D2668=LataProjekcji,IF($F2668&gt;$E2671,$E2671,$F2668),IF($D2671&gt;=$E2671,(IF($D2668&lt;LataProjekcji,IF((SUM($K2669:X2669)+12)&lt;$E2671,12,$E2671-SUM($K2669:X2669)),0)),(IF($D2668&lt;LataProjekcji,IF((SUM($K2669:X2669)+12)&lt;$D2671,12,$D2671-SUM($K2669:X2669)),0)))),0),0)</f>
        <v>0</v>
      </c>
      <c r="Z2669" s="537">
        <f ca="1">IF(AND($G2669,NOT(ISTEXT($G2668)),ISNUMBER(Poczatek),ISNUMBER(Koniec_Projekt)),IFERROR(IF($D2668=LataProjekcji,IF($F2668&gt;$E2671,$E2671,$F2668),IF($D2671&gt;=$E2671,(IF($D2668&lt;LataProjekcji,IF((SUM($K2669:Y2669)+12)&lt;$E2671,12,$E2671-SUM($K2669:Y2669)),0)),(IF($D2668&lt;LataProjekcji,IF((SUM($K2669:Y2669)+12)&lt;$D2671,12,$D2671-SUM($K2669:Y2669)),0)))),0),0)</f>
        <v>0</v>
      </c>
      <c r="AA2669" s="537">
        <f ca="1">IF(AND($G2669,NOT(ISTEXT($G2668)),ISNUMBER(Poczatek),ISNUMBER(Koniec_Projekt)),IFERROR(IF($D2668=LataProjekcji,IF($F2668&gt;$E2671,$E2671,$F2668),IF($D2671&gt;=$E2671,(IF($D2668&lt;LataProjekcji,IF((SUM($K2669:Z2669)+12)&lt;$E2671,12,$E2671-SUM($K2669:Z2669)),0)),(IF($D2668&lt;LataProjekcji,IF((SUM($K2669:Z2669)+12)&lt;$D2671,12,$D2671-SUM($K2669:Z2669)),0)))),0),0)</f>
        <v>0</v>
      </c>
      <c r="AB2669" s="537">
        <f ca="1">IF(AND($G2669,NOT(ISTEXT($G2668)),ISNUMBER(Poczatek),ISNUMBER(Koniec_Projekt)),IFERROR(IF($D2668=LataProjekcji,IF($F2668&gt;$E2671,$E2671,$F2668),IF($D2671&gt;=$E2671,(IF($D2668&lt;LataProjekcji,IF((SUM($K2669:AA2669)+12)&lt;$E2671,12,$E2671-SUM($K2669:AA2669)),0)),(IF($D2668&lt;LataProjekcji,IF((SUM($K2669:AA2669)+12)&lt;$D2671,12,$D2671-SUM($K2669:AA2669)),0)))),0),0)</f>
        <v>0</v>
      </c>
      <c r="AC2669" s="537">
        <f ca="1">IF(AND($G2669,NOT(ISTEXT($G2668)),ISNUMBER(Poczatek),ISNUMBER(Koniec_Projekt)),IFERROR(IF($D2668=LataProjekcji,IF($F2668&gt;$E2671,$E2671,$F2668),IF($D2671&gt;=$E2671,(IF($D2668&lt;LataProjekcji,IF((SUM($K2669:AB2669)+12)&lt;$E2671,12,$E2671-SUM($K2669:AB2669)),0)),(IF($D2668&lt;LataProjekcji,IF((SUM($K2669:AB2669)+12)&lt;$D2671,12,$D2671-SUM($K2669:AB2669)),0)))),0),0)</f>
        <v>0</v>
      </c>
      <c r="AD2669" s="537">
        <f ca="1">IF(AND($G2669,NOT(ISTEXT($G2668)),ISNUMBER(Poczatek),ISNUMBER(Koniec_Projekt)),IFERROR(IF($D2668=LataProjekcji,IF($F2668&gt;$E2671,$E2671,$F2668),IF($D2671&gt;=$E2671,(IF($D2668&lt;LataProjekcji,IF((SUM($K2669:AC2669)+12)&lt;$E2671,12,$E2671-SUM($K2669:AC2669)),0)),(IF($D2668&lt;LataProjekcji,IF((SUM($K2669:AC2669)+12)&lt;$D2671,12,$D2671-SUM($K2669:AC2669)),0)))),0),0)</f>
        <v>0</v>
      </c>
      <c r="AE2669" s="537">
        <f ca="1">IF(AND($G2669,NOT(ISTEXT($G2668)),ISNUMBER(Poczatek),ISNUMBER(Koniec_Projekt)),IFERROR(IF($D2668=LataProjekcji,IF($F2668&gt;$E2671,$E2671,$F2668),IF($D2671&gt;=$E2671,(IF($D2668&lt;LataProjekcji,IF((SUM($K2669:AD2669)+12)&lt;$E2671,12,$E2671-SUM($K2669:AD2669)),0)),(IF($D2668&lt;LataProjekcji,IF((SUM($K2669:AD2669)+12)&lt;$D2671,12,$D2671-SUM($K2669:AD2669)),0)))),0),0)</f>
        <v>0</v>
      </c>
    </row>
    <row r="2670" spans="1:31" hidden="1">
      <c r="B2670" s="526" t="s">
        <v>753</v>
      </c>
      <c r="D2670" s="454">
        <f ca="1">D1488</f>
        <v>0</v>
      </c>
      <c r="E2670" s="454">
        <f ca="1">IF(D2669&gt;10,ROUND(D2670/12,2),D2670)</f>
        <v>0</v>
      </c>
      <c r="F2670" s="524">
        <f>Koniec_Projekt</f>
        <v>0</v>
      </c>
      <c r="G2670" s="329">
        <f>Miesiac_Koniec_Projekt</f>
        <v>0</v>
      </c>
      <c r="H2670" s="538" t="b">
        <f ca="1">SUM(K2670:AE2670)=D2669</f>
        <v>1</v>
      </c>
      <c r="I2670" s="1" t="s">
        <v>713</v>
      </c>
      <c r="K2670" s="256">
        <f ca="1">IF(AND($G2669,NOT(ISTEXT($G2668)),ISNUMBER(Poczatek),ISNUMBER(Koniec_Projekt)),IFERROR(IF(LataProjekcji=$F2671,ROUND($D2669,0),ROUND(K2668*$E2670,0)),0),0)</f>
        <v>0</v>
      </c>
      <c r="L2670" s="5">
        <f ca="1">IF(AND($G2669,NOT(ISTEXT($G2668)),ISNUMBER(Poczatek),ISNUMBER(Koniec_Projekt)),IFERROR(IF(LataProjekcji=$F2671,ROUND($D2669-SUM(K2670:$K2670),0),ROUND(L2668*$E2670,0)),0),0)</f>
        <v>0</v>
      </c>
      <c r="M2670" s="5">
        <f ca="1">IF(AND($G2669,NOT(ISTEXT($G2668)),ISNUMBER(Poczatek),ISNUMBER(Koniec_Projekt)),IFERROR(IF(LataProjekcji=$F2671,ROUND($D2669-SUM($K2670:L2670),0),ROUND(M2668*$E2670,0)),0),0)</f>
        <v>0</v>
      </c>
      <c r="N2670" s="5">
        <f ca="1">IF(AND($G2669,NOT(ISTEXT($G2668)),ISNUMBER(Poczatek),ISNUMBER(Koniec_Projekt)),IFERROR(IF(LataProjekcji=$F2671,ROUND($D2669-SUM($K2670:M2670),0),ROUND(N2668*$E2670,0)),0),0)</f>
        <v>0</v>
      </c>
      <c r="O2670" s="5">
        <f ca="1">IF(AND($G2669,NOT(ISTEXT($G2668)),ISNUMBER(Poczatek),ISNUMBER(Koniec_Projekt)),IFERROR(IF(LataProjekcji=$F2671,ROUND($D2669-SUM($K2670:N2670),0),ROUND(O2668*$E2670,0)),0),0)</f>
        <v>0</v>
      </c>
      <c r="P2670" s="5">
        <f ca="1">IF(AND($G2669,NOT(ISTEXT($G2668)),ISNUMBER(Poczatek),ISNUMBER(Koniec_Projekt)),IFERROR(IF(LataProjekcji=$F2671,ROUND($D2669-SUM($K2670:O2670),0),ROUND(P2668*$E2670,0)),0),0)</f>
        <v>0</v>
      </c>
      <c r="Q2670" s="5">
        <f ca="1">IF(AND($G2669,NOT(ISTEXT($G2668)),ISNUMBER(Poczatek),ISNUMBER(Koniec_Projekt)),IFERROR(IF(LataProjekcji=$F2671,ROUND($D2669-SUM($K2670:P2670),0),ROUND(Q2668*$E2670,0)),0),0)</f>
        <v>0</v>
      </c>
      <c r="R2670" s="5">
        <f ca="1">IF(AND($G2669,NOT(ISTEXT($G2668)),ISNUMBER(Poczatek),ISNUMBER(Koniec_Projekt)),IFERROR(IF(LataProjekcji=$F2671,ROUND($D2669-SUM($K2670:Q2670),0),ROUND(R2668*$E2670,0)),0),0)</f>
        <v>0</v>
      </c>
      <c r="S2670" s="5">
        <f ca="1">IF(AND($G2669,NOT(ISTEXT($G2668)),ISNUMBER(Poczatek),ISNUMBER(Koniec_Projekt)),IFERROR(IF(LataProjekcji=$F2671,ROUND($D2669-SUM($K2670:R2670),0),ROUND(S2668*$E2670,0)),0),0)</f>
        <v>0</v>
      </c>
      <c r="T2670" s="5">
        <f ca="1">IF(AND($G2669,NOT(ISTEXT($G2668)),ISNUMBER(Poczatek),ISNUMBER(Koniec_Projekt)),IFERROR(IF(LataProjekcji=$F2671,ROUND($D2669-SUM($K2670:S2670),0),ROUND(T2668*$E2670,0)),0),0)</f>
        <v>0</v>
      </c>
      <c r="U2670" s="5">
        <f ca="1">IF(AND($G2669,NOT(ISTEXT($G2668)),ISNUMBER(Poczatek),ISNUMBER(Koniec_Projekt)),IFERROR(IF(LataProjekcji=$F2671,ROUND($D2669-SUM($K2670:T2670),0),ROUND(U2668*$E2670,0)),0),0)</f>
        <v>0</v>
      </c>
      <c r="V2670" s="5">
        <f ca="1">IF(AND($G2669,NOT(ISTEXT($G2668)),ISNUMBER(Poczatek),ISNUMBER(Koniec_Projekt)),IFERROR(IF(LataProjekcji=$F2671,ROUND($D2669-SUM($K2670:U2670),0),ROUND(V2668*$E2670,0)),0),0)</f>
        <v>0</v>
      </c>
      <c r="W2670" s="5">
        <f ca="1">IF(AND($G2669,NOT(ISTEXT($G2668)),ISNUMBER(Poczatek),ISNUMBER(Koniec_Projekt)),IFERROR(IF(LataProjekcji=$F2671,ROUND($D2669-SUM($K2670:V2670),0),ROUND(W2668*$E2670,0)),0),0)</f>
        <v>0</v>
      </c>
      <c r="X2670" s="5">
        <f ca="1">IF(AND($G2669,NOT(ISTEXT($G2668)),ISNUMBER(Poczatek),ISNUMBER(Koniec_Projekt)),IFERROR(IF(LataProjekcji=$F2671,ROUND($D2669-SUM($K2670:W2670),0),ROUND(X2668*$E2670,0)),0),0)</f>
        <v>0</v>
      </c>
      <c r="Y2670" s="5">
        <f ca="1">IF(AND($G2669,NOT(ISTEXT($G2668)),ISNUMBER(Poczatek),ISNUMBER(Koniec_Projekt)),IFERROR(IF(LataProjekcji=$F2671,ROUND($D2669-SUM($K2670:X2670),0),ROUND(Y2668*$E2670,0)),0),0)</f>
        <v>0</v>
      </c>
      <c r="Z2670" s="5">
        <f ca="1">IF(AND($G2669,NOT(ISTEXT($G2668)),ISNUMBER(Poczatek),ISNUMBER(Koniec_Projekt)),IFERROR(IF(LataProjekcji=$F2671,ROUND($D2669-SUM($K2670:Y2670),0),ROUND(Z2668*$E2670,0)),0),0)</f>
        <v>0</v>
      </c>
      <c r="AA2670" s="5">
        <f ca="1">IF(AND($G2669,NOT(ISTEXT($G2668)),ISNUMBER(Poczatek),ISNUMBER(Koniec_Projekt)),IFERROR(IF(LataProjekcji=$F2671,ROUND($D2669-SUM($K2670:Z2670),0),ROUND(AA2668*$E2670,0)),0),0)</f>
        <v>0</v>
      </c>
      <c r="AB2670" s="5">
        <f ca="1">IF(AND($G2669,NOT(ISTEXT($G2668)),ISNUMBER(Poczatek),ISNUMBER(Koniec_Projekt)),IFERROR(IF(LataProjekcji=$F2671,ROUND($D2669-SUM($K2670:AA2670),0),ROUND(AB2668*$E2670,0)),0),0)</f>
        <v>0</v>
      </c>
      <c r="AC2670" s="5">
        <f ca="1">IF(AND($G2669,NOT(ISTEXT($G2668)),ISNUMBER(Poczatek),ISNUMBER(Koniec_Projekt)),IFERROR(IF(LataProjekcji=$F2671,ROUND($D2669-SUM($K2670:AB2670),0),ROUND(AC2668*$E2670,0)),0),0)</f>
        <v>0</v>
      </c>
      <c r="AD2670" s="5">
        <f ca="1">IF(AND($G2669,NOT(ISTEXT($G2668)),ISNUMBER(Poczatek),ISNUMBER(Koniec_Projekt)),IFERROR(IF(LataProjekcji=$F2671,ROUND($D2669-SUM($K2670:AC2670),0),ROUND(AD2668*$E2670,0)),0),0)</f>
        <v>0</v>
      </c>
      <c r="AE2670" s="5">
        <f ca="1">IF(AND($G2669,NOT(ISTEXT($G2668)),ISNUMBER(Poczatek),ISNUMBER(Koniec_Projekt)),IFERROR(IF(LataProjekcji=$F2671,ROUND($D2669-SUM($K2670:AD2670),0),ROUND(AE2668*$E2670,0)),0),0)</f>
        <v>0</v>
      </c>
    </row>
    <row r="2671" spans="1:31" hidden="1">
      <c r="B2671" s="526" t="s">
        <v>751</v>
      </c>
      <c r="D2671" s="1">
        <f ca="1">IFERROR(ROUNDUP(D2669/E2670,0),0)</f>
        <v>0</v>
      </c>
      <c r="E2671" s="1">
        <f ca="1">IF(D2671=0,0,DATEDIF(DATE(D2668,E2668,1),DATE(F2670,G2670,1),"m"))</f>
        <v>0</v>
      </c>
      <c r="F2671" s="1" t="str">
        <f ca="1">IFERROR(YEAR(G2668),"brak daty")</f>
        <v>brak daty</v>
      </c>
      <c r="G2671" s="1" t="str">
        <f ca="1">IFERROR(MONTH(G2668),"brak daty")</f>
        <v>brak daty</v>
      </c>
      <c r="I2671" s="1" t="s">
        <v>425</v>
      </c>
      <c r="K2671" s="5">
        <f ca="1">IF(AND($G2669,NOT(ISTEXT($G2668)),ISNUMBER(Poczatek),ISNUMBER(Koniec_Projekt)),IFERROR(IF(LataProjekcji=$F2670,IF(AND($G2670=$G2671,$F2670=$F2671),ROUND($D2669-SUM($K2671),0),ROUND(K2669*$E2670,0)),IF(LataProjekcji&gt;$F2670,0,ROUND(K2669*$E2670,0))),0),0)</f>
        <v>0</v>
      </c>
      <c r="L2671" s="5">
        <f ca="1">IF(AND($G2669,NOT(ISTEXT($G2668)),ISNUMBER(Poczatek),ISNUMBER(Koniec_Projekt)),IFERROR(IF(LataProjekcji=$F2670,IF(AND($G2670=$G2671,$F2670=$F2671),ROUND($D2669-SUM($K2671:K2671),0),ROUND(L2669*$E2670,0)),IF(LataProjekcji&gt;$F2670,0,ROUND(L2669*$E2670,0))),0),0)</f>
        <v>0</v>
      </c>
      <c r="M2671" s="5">
        <f ca="1">IF(AND($G2669,NOT(ISTEXT($G2668)),ISNUMBER(Poczatek),ISNUMBER(Koniec_Projekt)),IFERROR(IF(LataProjekcji=$F2670,IF(AND($G2670=$G2671,$F2670=$F2671),ROUND($D2669-SUM($K2671:L2671),0),ROUND(M2669*$E2670,0)),IF(LataProjekcji&gt;$F2670,0,ROUND(M2669*$E2670,0))),0),0)</f>
        <v>0</v>
      </c>
      <c r="N2671" s="5">
        <f ca="1">IF(AND($G2669,NOT(ISTEXT($G2668)),ISNUMBER(Poczatek),ISNUMBER(Koniec_Projekt)),IFERROR(IF(LataProjekcji=$F2670,IF(AND($G2670=$G2671,$F2670=$F2671),ROUND($D2669-SUM($K2671:M2671),0),ROUND(N2669*$E2670,0)),IF(LataProjekcji&gt;$F2670,0,ROUND(N2669*$E2670,0))),0),0)</f>
        <v>0</v>
      </c>
      <c r="O2671" s="5">
        <f ca="1">IF(AND($G2669,NOT(ISTEXT($G2668)),ISNUMBER(Poczatek),ISNUMBER(Koniec_Projekt)),IFERROR(IF(LataProjekcji=$F2670,IF(AND($G2670=$G2671,$F2670=$F2671),ROUND($D2669-SUM($K2671:N2671),0),ROUND(O2669*$E2670,0)),IF(LataProjekcji&gt;$F2670,0,ROUND(O2669*$E2670,0))),0),0)</f>
        <v>0</v>
      </c>
      <c r="P2671" s="5">
        <f ca="1">IF(AND($G2669,NOT(ISTEXT($G2668)),ISNUMBER(Poczatek),ISNUMBER(Koniec_Projekt)),IFERROR(IF(LataProjekcji=$F2670,IF(AND($G2670=$G2671,$F2670=$F2671),ROUND($D2669-SUM($K2671:O2671),0),ROUND(P2669*$E2670,0)),IF(LataProjekcji&gt;$F2670,0,ROUND(P2669*$E2670,0))),0),0)</f>
        <v>0</v>
      </c>
      <c r="Q2671" s="5">
        <f ca="1">IF(AND($G2669,NOT(ISTEXT($G2668)),ISNUMBER(Poczatek),ISNUMBER(Koniec_Projekt)),IFERROR(IF(LataProjekcji=$F2670,IF(AND($G2670=$G2671,$F2670=$F2671),ROUND($D2669-SUM($K2671:P2671),0),ROUND(Q2669*$E2670,0)),IF(LataProjekcji&gt;$F2670,0,ROUND(Q2669*$E2670,0))),0),0)</f>
        <v>0</v>
      </c>
      <c r="R2671" s="5">
        <f ca="1">IF(AND($G2669,NOT(ISTEXT($G2668)),ISNUMBER(Poczatek),ISNUMBER(Koniec_Projekt)),IFERROR(IF(LataProjekcji=$F2670,IF(AND($G2670=$G2671,$F2670=$F2671),ROUND($D2669-SUM($K2671:Q2671),0),ROUND(R2669*$E2670,0)),IF(LataProjekcji&gt;$F2670,0,ROUND(R2669*$E2670,0))),0),0)</f>
        <v>0</v>
      </c>
      <c r="S2671" s="5">
        <f ca="1">IF(AND($G2669,NOT(ISTEXT($G2668)),ISNUMBER(Poczatek),ISNUMBER(Koniec_Projekt)),IFERROR(IF(LataProjekcji=$F2670,IF(AND($G2670=$G2671,$F2670=$F2671),ROUND($D2669-SUM($K2671:R2671),0),ROUND(S2669*$E2670,0)),IF(LataProjekcji&gt;$F2670,0,ROUND(S2669*$E2670,0))),0),0)</f>
        <v>0</v>
      </c>
      <c r="T2671" s="5">
        <f ca="1">IF(AND($G2669,NOT(ISTEXT($G2668)),ISNUMBER(Poczatek),ISNUMBER(Koniec_Projekt)),IFERROR(IF(LataProjekcji=$F2670,IF(AND($G2670=$G2671,$F2670=$F2671),ROUND($D2669-SUM($K2671:S2671),0),ROUND(T2669*$E2670,0)),IF(LataProjekcji&gt;$F2670,0,ROUND(T2669*$E2670,0))),0),0)</f>
        <v>0</v>
      </c>
      <c r="U2671" s="5">
        <f ca="1">IF(AND($G2669,NOT(ISTEXT($G2668)),ISNUMBER(Poczatek),ISNUMBER(Koniec_Projekt)),IFERROR(IF(LataProjekcji=$F2670,IF(AND($G2670=$G2671,$F2670=$F2671),ROUND($D2669-SUM($K2671:T2671),0),ROUND(U2669*$E2670,0)),IF(LataProjekcji&gt;$F2670,0,ROUND(U2669*$E2670,0))),0),0)</f>
        <v>0</v>
      </c>
      <c r="V2671" s="5">
        <f ca="1">IF(AND($G2669,NOT(ISTEXT($G2668)),ISNUMBER(Poczatek),ISNUMBER(Koniec_Projekt)),IFERROR(IF(LataProjekcji=$F2670,IF(AND($G2670=$G2671,$F2670=$F2671),ROUND($D2669-SUM($K2671:U2671),0),ROUND(V2669*$E2670,0)),IF(LataProjekcji&gt;$F2670,0,ROUND(V2669*$E2670,0))),0),0)</f>
        <v>0</v>
      </c>
      <c r="W2671" s="5">
        <f ca="1">IF(AND($G2669,NOT(ISTEXT($G2668)),ISNUMBER(Poczatek),ISNUMBER(Koniec_Projekt)),IFERROR(IF(LataProjekcji=$F2670,IF(AND($G2670=$G2671,$F2670=$F2671),ROUND($D2669-SUM($K2671:V2671),0),ROUND(W2669*$E2670,0)),IF(LataProjekcji&gt;$F2670,0,ROUND(W2669*$E2670,0))),0),0)</f>
        <v>0</v>
      </c>
      <c r="X2671" s="5">
        <f ca="1">IF(AND($G2669,NOT(ISTEXT($G2668)),ISNUMBER(Poczatek),ISNUMBER(Koniec_Projekt)),IFERROR(IF(LataProjekcji=$F2670,IF(AND($G2670=$G2671,$F2670=$F2671),ROUND($D2669-SUM($K2671:W2671),0),ROUND(X2669*$E2670,0)),IF(LataProjekcji&gt;$F2670,0,ROUND(X2669*$E2670,0))),0),0)</f>
        <v>0</v>
      </c>
      <c r="Y2671" s="5">
        <f ca="1">IF(AND($G2669,NOT(ISTEXT($G2668)),ISNUMBER(Poczatek),ISNUMBER(Koniec_Projekt)),IFERROR(IF(LataProjekcji=$F2670,IF(AND($G2670=$G2671,$F2670=$F2671),ROUND($D2669-SUM($K2671:X2671),0),ROUND(Y2669*$E2670,0)),IF(LataProjekcji&gt;$F2670,0,ROUND(Y2669*$E2670,0))),0),0)</f>
        <v>0</v>
      </c>
      <c r="Z2671" s="5">
        <f ca="1">IF(AND($G2669,NOT(ISTEXT($G2668)),ISNUMBER(Poczatek),ISNUMBER(Koniec_Projekt)),IFERROR(IF(LataProjekcji=$F2670,IF(AND($G2670=$G2671,$F2670=$F2671),ROUND($D2669-SUM($K2671:Y2671),0),ROUND(Z2669*$E2670,0)),IF(LataProjekcji&gt;$F2670,0,ROUND(Z2669*$E2670,0))),0),0)</f>
        <v>0</v>
      </c>
      <c r="AA2671" s="5">
        <f ca="1">IF(AND($G2669,NOT(ISTEXT($G2668)),ISNUMBER(Poczatek),ISNUMBER(Koniec_Projekt)),IFERROR(IF(LataProjekcji=$F2670,IF(AND($G2670=$G2671,$F2670=$F2671),ROUND($D2669-SUM($K2671:Z2671),0),ROUND(AA2669*$E2670,0)),IF(LataProjekcji&gt;$F2670,0,ROUND(AA2669*$E2670,0))),0),0)</f>
        <v>0</v>
      </c>
      <c r="AB2671" s="5">
        <f ca="1">IF(AND($G2669,NOT(ISTEXT($G2668)),ISNUMBER(Poczatek),ISNUMBER(Koniec_Projekt)),IFERROR(IF(LataProjekcji=$F2670,IF(AND($G2670=$G2671,$F2670=$F2671),ROUND($D2669-SUM($K2671:AA2671),0),ROUND(AB2669*$E2670,0)),IF(LataProjekcji&gt;$F2670,0,ROUND(AB2669*$E2670,0))),0),0)</f>
        <v>0</v>
      </c>
      <c r="AC2671" s="5">
        <f ca="1">IF(AND($G2669,NOT(ISTEXT($G2668)),ISNUMBER(Poczatek),ISNUMBER(Koniec_Projekt)),IFERROR(IF(LataProjekcji=$F2670,IF(AND($G2670=$G2671,$F2670=$F2671),ROUND($D2669-SUM($K2671:AB2671),0),ROUND(AC2669*$E2670,0)),IF(LataProjekcji&gt;$F2670,0,ROUND(AC2669*$E2670,0))),0),0)</f>
        <v>0</v>
      </c>
      <c r="AD2671" s="5">
        <f ca="1">IF(AND($G2669,NOT(ISTEXT($G2668)),ISNUMBER(Poczatek),ISNUMBER(Koniec_Projekt)),IFERROR(IF(LataProjekcji=$F2670,IF(AND($G2670=$G2671,$F2670=$F2671),ROUND($D2669-SUM($K2671:AC2671),0),ROUND(AD2669*$E2670,0)),IF(LataProjekcji&gt;$F2670,0,ROUND(AD2669*$E2670,0))),0),0)</f>
        <v>0</v>
      </c>
      <c r="AE2671" s="5">
        <f ca="1">IF(AND($G2669,NOT(ISTEXT($G2668)),ISNUMBER(Poczatek),ISNUMBER(Koniec_Projekt)),IFERROR(IF(LataProjekcji=$F2670,IF(AND($G2670=$G2671,$F2670=$F2671),ROUND($D2669-SUM($K2671:AD2671),0),ROUND(AE2669*$E2670,0)),IF(LataProjekcji&gt;$F2670,0,ROUND(AE2669*$E2670,0))),0),0)</f>
        <v>0</v>
      </c>
    </row>
    <row r="2672" spans="1:31" ht="12.5" hidden="1" thickBot="1">
      <c r="B2672" s="527" t="s">
        <v>865</v>
      </c>
      <c r="C2672" s="528"/>
      <c r="D2672" s="529">
        <f ca="1">IF(D2669&gt;10,ROUND((D2671-1)*E2670,0),E2670)</f>
        <v>0</v>
      </c>
      <c r="E2672" s="529">
        <f ca="1">D2669-D2672</f>
        <v>0</v>
      </c>
      <c r="F2672" s="528"/>
      <c r="G2672" s="669">
        <f ca="1">OFFSET($C$269,$D2667,0)</f>
        <v>0</v>
      </c>
      <c r="H2672" s="528"/>
      <c r="I2672" s="528"/>
      <c r="J2672" s="528"/>
      <c r="K2672" s="528"/>
      <c r="L2672" s="528"/>
      <c r="M2672" s="528"/>
      <c r="N2672" s="528"/>
      <c r="O2672" s="528"/>
      <c r="P2672" s="528"/>
      <c r="Q2672" s="528"/>
      <c r="R2672" s="528"/>
      <c r="S2672" s="528"/>
      <c r="T2672" s="528"/>
      <c r="U2672" s="528"/>
      <c r="V2672" s="528"/>
      <c r="W2672" s="528"/>
      <c r="X2672" s="528"/>
      <c r="Y2672" s="528"/>
      <c r="Z2672" s="528"/>
      <c r="AA2672" s="528"/>
      <c r="AB2672" s="528"/>
      <c r="AC2672" s="528"/>
      <c r="AD2672" s="528"/>
      <c r="AE2672" s="528"/>
    </row>
    <row r="2673" spans="2:31" ht="12.5" hidden="1" thickTop="1">
      <c r="C2673" s="251"/>
      <c r="D2673" s="454"/>
      <c r="E2673" s="454"/>
      <c r="F2673" s="454"/>
      <c r="G2673" s="454"/>
    </row>
    <row r="2674" spans="2:31" ht="12.5" hidden="1" thickBot="1">
      <c r="B2674" s="530" t="str">
        <f ca="1">"nazwa ST: "&amp;B1492</f>
        <v>nazwa ST: 0</v>
      </c>
      <c r="C2674" s="530"/>
      <c r="D2674" s="531">
        <f>D1492</f>
        <v>85</v>
      </c>
      <c r="E2674" s="530"/>
      <c r="F2674" s="530"/>
      <c r="G2674" s="530"/>
      <c r="H2674" s="530"/>
      <c r="I2674" s="530"/>
      <c r="J2674" s="530"/>
      <c r="K2674" s="539" t="str">
        <f t="shared" ref="K2674:AE2674" si="3179">LataProjekcji</f>
        <v>Uzupełnij dane</v>
      </c>
      <c r="L2674" s="539" t="str">
        <f t="shared" si="3179"/>
        <v/>
      </c>
      <c r="M2674" s="539" t="str">
        <f t="shared" si="3179"/>
        <v/>
      </c>
      <c r="N2674" s="539" t="str">
        <f t="shared" si="3179"/>
        <v/>
      </c>
      <c r="O2674" s="539" t="str">
        <f t="shared" si="3179"/>
        <v/>
      </c>
      <c r="P2674" s="539" t="str">
        <f t="shared" si="3179"/>
        <v/>
      </c>
      <c r="Q2674" s="539" t="str">
        <f t="shared" si="3179"/>
        <v/>
      </c>
      <c r="R2674" s="539" t="str">
        <f t="shared" si="3179"/>
        <v/>
      </c>
      <c r="S2674" s="539" t="str">
        <f t="shared" si="3179"/>
        <v/>
      </c>
      <c r="T2674" s="539" t="str">
        <f t="shared" si="3179"/>
        <v/>
      </c>
      <c r="U2674" s="539" t="str">
        <f t="shared" si="3179"/>
        <v/>
      </c>
      <c r="V2674" s="539" t="str">
        <f t="shared" si="3179"/>
        <v/>
      </c>
      <c r="W2674" s="539" t="str">
        <f t="shared" si="3179"/>
        <v/>
      </c>
      <c r="X2674" s="539" t="str">
        <f t="shared" si="3179"/>
        <v/>
      </c>
      <c r="Y2674" s="539" t="str">
        <f t="shared" si="3179"/>
        <v/>
      </c>
      <c r="Z2674" s="539" t="str">
        <f t="shared" si="3179"/>
        <v/>
      </c>
      <c r="AA2674" s="539" t="str">
        <f t="shared" si="3179"/>
        <v/>
      </c>
      <c r="AB2674" s="539" t="str">
        <f t="shared" si="3179"/>
        <v/>
      </c>
      <c r="AC2674" s="539" t="str">
        <f t="shared" si="3179"/>
        <v/>
      </c>
      <c r="AD2674" s="539" t="str">
        <f t="shared" si="3179"/>
        <v/>
      </c>
      <c r="AE2674" s="539" t="str">
        <f t="shared" si="3179"/>
        <v/>
      </c>
    </row>
    <row r="2675" spans="2:31" hidden="1">
      <c r="B2675" s="526" t="s">
        <v>752</v>
      </c>
      <c r="D2675" s="1">
        <f ca="1">D1493</f>
        <v>1900</v>
      </c>
      <c r="E2675" s="1">
        <f ca="1">E1493</f>
        <v>1</v>
      </c>
      <c r="F2675" s="1">
        <f ca="1">IF(D2676&gt;10,F1493,1)</f>
        <v>1</v>
      </c>
      <c r="G2675" s="525" t="str">
        <f ca="1">IF(ISBLANK(OFFSET($E$269,$D2674,0)),"brak daty",IF(D2676&gt;10,EDATE(OFFSET($E$269,$D2674,0),D2678),DATE(D2675,E2675,1)))</f>
        <v>brak daty</v>
      </c>
      <c r="H2675" s="538" t="b">
        <f ca="1">SUM(K2675:AE2675)=D2678</f>
        <v>1</v>
      </c>
      <c r="I2675" s="1" t="s">
        <v>749</v>
      </c>
      <c r="K2675" s="5">
        <f ca="1">IF(AND($G2676,NOT(ISTEXT($G2675)),ISNUMBER(Poczatek),ISNUMBER(Koniec_Projekt)),IFERROR(IF($D2675=LataProjekcji,$F2675,IF($D2675&lt;LataProjekcji,IF((SUM(K2675)+12)&lt;$D2678,12,$D2678-SUM(K2675)),0)),0),0)</f>
        <v>0</v>
      </c>
      <c r="L2675" s="5">
        <f ca="1">IF(AND($G2676,NOT(ISTEXT($G2675)),ISNUMBER(Poczatek),ISNUMBER(Koniec_Projekt)),IFERROR(IF($D2675=LataProjekcji,$F2675,IF($D2675&lt;LataProjekcji,IF((SUM($K2675:K2675)+12)&lt;$D2678,12,$D2678-SUM($K2675:K2675)),0)),0),0)</f>
        <v>0</v>
      </c>
      <c r="M2675" s="5">
        <f ca="1">IF(AND($G2676,NOT(ISTEXT($G2675)),ISNUMBER(Poczatek),ISNUMBER(Koniec_Projekt)),IFERROR(IF($D2675=LataProjekcji,$F2675,IF($D2675&lt;LataProjekcji,IF((SUM($K2675:L2675)+12)&lt;$D2678,12,$D2678-SUM($K2675:L2675)),0)),0),0)</f>
        <v>0</v>
      </c>
      <c r="N2675" s="5">
        <f ca="1">IF(AND($G2676,NOT(ISTEXT($G2675)),ISNUMBER(Poczatek),ISNUMBER(Koniec_Projekt)),IFERROR(IF($D2675=LataProjekcji,$F2675,IF($D2675&lt;LataProjekcji,IF((SUM($K2675:M2675)+12)&lt;$D2678,12,$D2678-SUM($K2675:M2675)),0)),0),0)</f>
        <v>0</v>
      </c>
      <c r="O2675" s="5">
        <f ca="1">IF(AND($G2676,NOT(ISTEXT($G2675)),ISNUMBER(Poczatek),ISNUMBER(Koniec_Projekt)),IFERROR(IF($D2675=LataProjekcji,$F2675,IF($D2675&lt;LataProjekcji,IF((SUM($K2675:N2675)+12)&lt;$D2678,12,$D2678-SUM($K2675:N2675)),0)),0),0)</f>
        <v>0</v>
      </c>
      <c r="P2675" s="5">
        <f ca="1">IF(AND($G2676,NOT(ISTEXT($G2675)),ISNUMBER(Poczatek),ISNUMBER(Koniec_Projekt)),IFERROR(IF($D2675=LataProjekcji,$F2675,IF($D2675&lt;LataProjekcji,IF((SUM($K2675:O2675)+12)&lt;$D2678,12,$D2678-SUM($K2675:O2675)),0)),0),0)</f>
        <v>0</v>
      </c>
      <c r="Q2675" s="5">
        <f ca="1">IF(AND($G2676,NOT(ISTEXT($G2675)),ISNUMBER(Poczatek),ISNUMBER(Koniec_Projekt)),IFERROR(IF($D2675=LataProjekcji,$F2675,IF($D2675&lt;LataProjekcji,IF((SUM($K2675:P2675)+12)&lt;$D2678,12,$D2678-SUM($K2675:P2675)),0)),0),0)</f>
        <v>0</v>
      </c>
      <c r="R2675" s="5">
        <f ca="1">IF(AND($G2676,NOT(ISTEXT($G2675)),ISNUMBER(Poczatek),ISNUMBER(Koniec_Projekt)),IFERROR(IF($D2675=LataProjekcji,$F2675,IF($D2675&lt;LataProjekcji,IF((SUM($K2675:Q2675)+12)&lt;$D2678,12,$D2678-SUM($K2675:Q2675)),0)),0),0)</f>
        <v>0</v>
      </c>
      <c r="S2675" s="5">
        <f ca="1">IF(AND($G2676,NOT(ISTEXT($G2675)),ISNUMBER(Poczatek),ISNUMBER(Koniec_Projekt)),IFERROR(IF($D2675=LataProjekcji,$F2675,IF($D2675&lt;LataProjekcji,IF((SUM($K2675:R2675)+12)&lt;$D2678,12,$D2678-SUM($K2675:R2675)),0)),0),0)</f>
        <v>0</v>
      </c>
      <c r="T2675" s="5">
        <f ca="1">IF(AND($G2676,NOT(ISTEXT($G2675)),ISNUMBER(Poczatek),ISNUMBER(Koniec_Projekt)),IFERROR(IF($D2675=LataProjekcji,$F2675,IF($D2675&lt;LataProjekcji,IF((SUM($K2675:S2675)+12)&lt;$D2678,12,$D2678-SUM($K2675:S2675)),0)),0),0)</f>
        <v>0</v>
      </c>
      <c r="U2675" s="5">
        <f ca="1">IF(AND($G2676,NOT(ISTEXT($G2675)),ISNUMBER(Poczatek),ISNUMBER(Koniec_Projekt)),IFERROR(IF($D2675=LataProjekcji,$F2675,IF($D2675&lt;LataProjekcji,IF((SUM($K2675:T2675)+12)&lt;$D2678,12,$D2678-SUM($K2675:T2675)),0)),0),0)</f>
        <v>0</v>
      </c>
      <c r="V2675" s="5">
        <f ca="1">IF(AND($G2676,NOT(ISTEXT($G2675)),ISNUMBER(Poczatek),ISNUMBER(Koniec_Projekt)),IFERROR(IF($D2675=LataProjekcji,$F2675,IF($D2675&lt;LataProjekcji,IF((SUM($K2675:U2675)+12)&lt;$D2678,12,$D2678-SUM($K2675:U2675)),0)),0),0)</f>
        <v>0</v>
      </c>
      <c r="W2675" s="5">
        <f ca="1">IF(AND($G2676,NOT(ISTEXT($G2675)),ISNUMBER(Poczatek),ISNUMBER(Koniec_Projekt)),IFERROR(IF($D2675=LataProjekcji,$F2675,IF($D2675&lt;LataProjekcji,IF((SUM($K2675:V2675)+12)&lt;$D2678,12,$D2678-SUM($K2675:V2675)),0)),0),0)</f>
        <v>0</v>
      </c>
      <c r="X2675" s="5">
        <f ca="1">IF(AND($G2676,NOT(ISTEXT($G2675)),ISNUMBER(Poczatek),ISNUMBER(Koniec_Projekt)),IFERROR(IF($D2675=LataProjekcji,$F2675,IF($D2675&lt;LataProjekcji,IF((SUM($K2675:W2675)+12)&lt;$D2678,12,$D2678-SUM($K2675:W2675)),0)),0),0)</f>
        <v>0</v>
      </c>
      <c r="Y2675" s="5">
        <f ca="1">IF(AND($G2676,NOT(ISTEXT($G2675)),ISNUMBER(Poczatek),ISNUMBER(Koniec_Projekt)),IFERROR(IF($D2675=LataProjekcji,$F2675,IF($D2675&lt;LataProjekcji,IF((SUM($K2675:X2675)+12)&lt;$D2678,12,$D2678-SUM($K2675:X2675)),0)),0),0)</f>
        <v>0</v>
      </c>
      <c r="Z2675" s="5">
        <f ca="1">IF(AND($G2676,NOT(ISTEXT($G2675)),ISNUMBER(Poczatek),ISNUMBER(Koniec_Projekt)),IFERROR(IF($D2675=LataProjekcji,$F2675,IF($D2675&lt;LataProjekcji,IF((SUM($K2675:Y2675)+12)&lt;$D2678,12,$D2678-SUM($K2675:Y2675)),0)),0),0)</f>
        <v>0</v>
      </c>
      <c r="AA2675" s="5">
        <f ca="1">IF(AND($G2676,NOT(ISTEXT($G2675)),ISNUMBER(Poczatek),ISNUMBER(Koniec_Projekt)),IFERROR(IF($D2675=LataProjekcji,$F2675,IF($D2675&lt;LataProjekcji,IF((SUM($K2675:Z2675)+12)&lt;$D2678,12,$D2678-SUM($K2675:Z2675)),0)),0),0)</f>
        <v>0</v>
      </c>
      <c r="AB2675" s="5">
        <f ca="1">IF(AND($G2676,NOT(ISTEXT($G2675)),ISNUMBER(Poczatek),ISNUMBER(Koniec_Projekt)),IFERROR(IF($D2675=LataProjekcji,$F2675,IF($D2675&lt;LataProjekcji,IF((SUM($K2675:AA2675)+12)&lt;$D2678,12,$D2678-SUM($K2675:AA2675)),0)),0),0)</f>
        <v>0</v>
      </c>
      <c r="AC2675" s="5">
        <f ca="1">IF(AND($G2676,NOT(ISTEXT($G2675)),ISNUMBER(Poczatek),ISNUMBER(Koniec_Projekt)),IFERROR(IF($D2675=LataProjekcji,$F2675,IF($D2675&lt;LataProjekcji,IF((SUM($K2675:AB2675)+12)&lt;$D2678,12,$D2678-SUM($K2675:AB2675)),0)),0),0)</f>
        <v>0</v>
      </c>
      <c r="AD2675" s="5">
        <f ca="1">IF(AND($G2676,NOT(ISTEXT($G2675)),ISNUMBER(Poczatek),ISNUMBER(Koniec_Projekt)),IFERROR(IF($D2675=LataProjekcji,$F2675,IF($D2675&lt;LataProjekcji,IF((SUM($K2675:AC2675)+12)&lt;$D2678,12,$D2678-SUM($K2675:AC2675)),0)),0),0)</f>
        <v>0</v>
      </c>
      <c r="AE2675" s="5">
        <f ca="1">IF(AND($G2676,NOT(ISTEXT($G2675)),ISNUMBER(Poczatek),ISNUMBER(Koniec_Projekt)),IFERROR(IF($D2675=LataProjekcji,$F2675,IF($D2675&lt;LataProjekcji,IF((SUM($K2675:AD2675)+12)&lt;$D2678,12,$D2678-SUM($K2675:AD2675)),0)),0),0)</f>
        <v>0</v>
      </c>
    </row>
    <row r="2676" spans="2:31" hidden="1">
      <c r="B2676" s="526" t="s">
        <v>754</v>
      </c>
      <c r="D2676" s="5">
        <f ca="1">D1494</f>
        <v>0</v>
      </c>
      <c r="E2676" s="454">
        <f ca="1">E1494</f>
        <v>0</v>
      </c>
      <c r="F2676" s="454">
        <f ca="1">F1494</f>
        <v>0</v>
      </c>
      <c r="G2676" s="258" t="b">
        <f ca="1">NOT(ISBLANK(OFFSET($C$269,$D2674,0)))</f>
        <v>0</v>
      </c>
      <c r="H2676" s="538" t="b">
        <f ca="1">SUM(K2676:AE2676)=E2678</f>
        <v>1</v>
      </c>
      <c r="I2676" s="1" t="s">
        <v>750</v>
      </c>
      <c r="K2676" s="537">
        <f ca="1">IF(AND($G2676,NOT(ISTEXT($G2675)),ISNUMBER(Poczatek),ISNUMBER(Koniec_Projekt)),IFERROR(IF($D2675=LataProjekcji,IF($F2675&gt;$E2678,$E2678,$F2675),IF($D2678&gt;=$E2678,(IF($D2675&lt;LataProjekcji,IF((SUM(J2676:$K2676)+12)&lt;$E2678,12,$E2678-SUM(J2676:$K2676)),0)),(IF($D2675&lt;LataProjekcji,IF((SUM(J2676:$K2676)+12)&lt;$D2678,12,$D2678-SUM(J2676:$K2676)),0)))),0),0)</f>
        <v>0</v>
      </c>
      <c r="L2676" s="537">
        <f ca="1">IF(AND($G2676,NOT(ISTEXT($G2675)),ISNUMBER(Poczatek),ISNUMBER(Koniec_Projekt)),IFERROR(IF($D2675=LataProjekcji,IF($F2675&gt;$E2678,$E2678,$F2675),IF($D2678&gt;=$E2678,(IF($D2675&lt;LataProjekcji,IF((SUM($K2676:K2676)+12)&lt;$E2678,12,$E2678-SUM($K2676:K2676)),0)),(IF($D2675&lt;LataProjekcji,IF((SUM($K2676:K2676)+12)&lt;$D2678,12,$D2678-SUM($K2676:K2676)),0)))),0),0)</f>
        <v>0</v>
      </c>
      <c r="M2676" s="537">
        <f ca="1">IF(AND($G2676,NOT(ISTEXT($G2675)),ISNUMBER(Poczatek),ISNUMBER(Koniec_Projekt)),IFERROR(IF($D2675=LataProjekcji,IF($F2675&gt;$E2678,$E2678,$F2675),IF($D2678&gt;=$E2678,(IF($D2675&lt;LataProjekcji,IF((SUM($K2676:L2676)+12)&lt;$E2678,12,$E2678-SUM($K2676:L2676)),0)),(IF($D2675&lt;LataProjekcji,IF((SUM($K2676:L2676)+12)&lt;$D2678,12,$D2678-SUM($K2676:L2676)),0)))),0),0)</f>
        <v>0</v>
      </c>
      <c r="N2676" s="537">
        <f ca="1">IF(AND($G2676,NOT(ISTEXT($G2675)),ISNUMBER(Poczatek),ISNUMBER(Koniec_Projekt)),IFERROR(IF($D2675=LataProjekcji,IF($F2675&gt;$E2678,$E2678,$F2675),IF($D2678&gt;=$E2678,(IF($D2675&lt;LataProjekcji,IF((SUM($K2676:M2676)+12)&lt;$E2678,12,$E2678-SUM($K2676:M2676)),0)),(IF($D2675&lt;LataProjekcji,IF((SUM($K2676:M2676)+12)&lt;$D2678,12,$D2678-SUM($K2676:M2676)),0)))),0),0)</f>
        <v>0</v>
      </c>
      <c r="O2676" s="537">
        <f ca="1">IF(AND($G2676,NOT(ISTEXT($G2675)),ISNUMBER(Poczatek),ISNUMBER(Koniec_Projekt)),IFERROR(IF($D2675=LataProjekcji,IF($F2675&gt;$E2678,$E2678,$F2675),IF($D2678&gt;=$E2678,(IF($D2675&lt;LataProjekcji,IF((SUM($K2676:N2676)+12)&lt;$E2678,12,$E2678-SUM($K2676:N2676)),0)),(IF($D2675&lt;LataProjekcji,IF((SUM($K2676:N2676)+12)&lt;$D2678,12,$D2678-SUM($K2676:N2676)),0)))),0),0)</f>
        <v>0</v>
      </c>
      <c r="P2676" s="537">
        <f ca="1">IF(AND($G2676,NOT(ISTEXT($G2675)),ISNUMBER(Poczatek),ISNUMBER(Koniec_Projekt)),IFERROR(IF($D2675=LataProjekcji,IF($F2675&gt;$E2678,$E2678,$F2675),IF($D2678&gt;=$E2678,(IF($D2675&lt;LataProjekcji,IF((SUM($K2676:O2676)+12)&lt;$E2678,12,$E2678-SUM($K2676:O2676)),0)),(IF($D2675&lt;LataProjekcji,IF((SUM($K2676:O2676)+12)&lt;$D2678,12,$D2678-SUM($K2676:O2676)),0)))),0),0)</f>
        <v>0</v>
      </c>
      <c r="Q2676" s="537">
        <f ca="1">IF(AND($G2676,NOT(ISTEXT($G2675)),ISNUMBER(Poczatek),ISNUMBER(Koniec_Projekt)),IFERROR(IF($D2675=LataProjekcji,IF($F2675&gt;$E2678,$E2678,$F2675),IF($D2678&gt;=$E2678,(IF($D2675&lt;LataProjekcji,IF((SUM($K2676:P2676)+12)&lt;$E2678,12,$E2678-SUM($K2676:P2676)),0)),(IF($D2675&lt;LataProjekcji,IF((SUM($K2676:P2676)+12)&lt;$D2678,12,$D2678-SUM($K2676:P2676)),0)))),0),0)</f>
        <v>0</v>
      </c>
      <c r="R2676" s="537">
        <f ca="1">IF(AND($G2676,NOT(ISTEXT($G2675)),ISNUMBER(Poczatek),ISNUMBER(Koniec_Projekt)),IFERROR(IF($D2675=LataProjekcji,IF($F2675&gt;$E2678,$E2678,$F2675),IF($D2678&gt;=$E2678,(IF($D2675&lt;LataProjekcji,IF((SUM($K2676:Q2676)+12)&lt;$E2678,12,$E2678-SUM($K2676:Q2676)),0)),(IF($D2675&lt;LataProjekcji,IF((SUM($K2676:Q2676)+12)&lt;$D2678,12,$D2678-SUM($K2676:Q2676)),0)))),0),0)</f>
        <v>0</v>
      </c>
      <c r="S2676" s="537">
        <f ca="1">IF(AND($G2676,NOT(ISTEXT($G2675)),ISNUMBER(Poczatek),ISNUMBER(Koniec_Projekt)),IFERROR(IF($D2675=LataProjekcji,IF($F2675&gt;$E2678,$E2678,$F2675),IF($D2678&gt;=$E2678,(IF($D2675&lt;LataProjekcji,IF((SUM($K2676:R2676)+12)&lt;$E2678,12,$E2678-SUM($K2676:R2676)),0)),(IF($D2675&lt;LataProjekcji,IF((SUM($K2676:R2676)+12)&lt;$D2678,12,$D2678-SUM($K2676:R2676)),0)))),0),0)</f>
        <v>0</v>
      </c>
      <c r="T2676" s="537">
        <f ca="1">IF(AND($G2676,NOT(ISTEXT($G2675)),ISNUMBER(Poczatek),ISNUMBER(Koniec_Projekt)),IFERROR(IF($D2675=LataProjekcji,IF($F2675&gt;$E2678,$E2678,$F2675),IF($D2678&gt;=$E2678,(IF($D2675&lt;LataProjekcji,IF((SUM($K2676:S2676)+12)&lt;$E2678,12,$E2678-SUM($K2676:S2676)),0)),(IF($D2675&lt;LataProjekcji,IF((SUM($K2676:S2676)+12)&lt;$D2678,12,$D2678-SUM($K2676:S2676)),0)))),0),0)</f>
        <v>0</v>
      </c>
      <c r="U2676" s="537">
        <f ca="1">IF(AND($G2676,NOT(ISTEXT($G2675)),ISNUMBER(Poczatek),ISNUMBER(Koniec_Projekt)),IFERROR(IF($D2675=LataProjekcji,IF($F2675&gt;$E2678,$E2678,$F2675),IF($D2678&gt;=$E2678,(IF($D2675&lt;LataProjekcji,IF((SUM($K2676:T2676)+12)&lt;$E2678,12,$E2678-SUM($K2676:T2676)),0)),(IF($D2675&lt;LataProjekcji,IF((SUM($K2676:T2676)+12)&lt;$D2678,12,$D2678-SUM($K2676:T2676)),0)))),0),0)</f>
        <v>0</v>
      </c>
      <c r="V2676" s="537">
        <f ca="1">IF(AND($G2676,NOT(ISTEXT($G2675)),ISNUMBER(Poczatek),ISNUMBER(Koniec_Projekt)),IFERROR(IF($D2675=LataProjekcji,IF($F2675&gt;$E2678,$E2678,$F2675),IF($D2678&gt;=$E2678,(IF($D2675&lt;LataProjekcji,IF((SUM($K2676:U2676)+12)&lt;$E2678,12,$E2678-SUM($K2676:U2676)),0)),(IF($D2675&lt;LataProjekcji,IF((SUM($K2676:U2676)+12)&lt;$D2678,12,$D2678-SUM($K2676:U2676)),0)))),0),0)</f>
        <v>0</v>
      </c>
      <c r="W2676" s="537">
        <f ca="1">IF(AND($G2676,NOT(ISTEXT($G2675)),ISNUMBER(Poczatek),ISNUMBER(Koniec_Projekt)),IFERROR(IF($D2675=LataProjekcji,IF($F2675&gt;$E2678,$E2678,$F2675),IF($D2678&gt;=$E2678,(IF($D2675&lt;LataProjekcji,IF((SUM($K2676:V2676)+12)&lt;$E2678,12,$E2678-SUM($K2676:V2676)),0)),(IF($D2675&lt;LataProjekcji,IF((SUM($K2676:V2676)+12)&lt;$D2678,12,$D2678-SUM($K2676:V2676)),0)))),0),0)</f>
        <v>0</v>
      </c>
      <c r="X2676" s="537">
        <f ca="1">IF(AND($G2676,NOT(ISTEXT($G2675)),ISNUMBER(Poczatek),ISNUMBER(Koniec_Projekt)),IFERROR(IF($D2675=LataProjekcji,IF($F2675&gt;$E2678,$E2678,$F2675),IF($D2678&gt;=$E2678,(IF($D2675&lt;LataProjekcji,IF((SUM($K2676:W2676)+12)&lt;$E2678,12,$E2678-SUM($K2676:W2676)),0)),(IF($D2675&lt;LataProjekcji,IF((SUM($K2676:W2676)+12)&lt;$D2678,12,$D2678-SUM($K2676:W2676)),0)))),0),0)</f>
        <v>0</v>
      </c>
      <c r="Y2676" s="537">
        <f ca="1">IF(AND($G2676,NOT(ISTEXT($G2675)),ISNUMBER(Poczatek),ISNUMBER(Koniec_Projekt)),IFERROR(IF($D2675=LataProjekcji,IF($F2675&gt;$E2678,$E2678,$F2675),IF($D2678&gt;=$E2678,(IF($D2675&lt;LataProjekcji,IF((SUM($K2676:X2676)+12)&lt;$E2678,12,$E2678-SUM($K2676:X2676)),0)),(IF($D2675&lt;LataProjekcji,IF((SUM($K2676:X2676)+12)&lt;$D2678,12,$D2678-SUM($K2676:X2676)),0)))),0),0)</f>
        <v>0</v>
      </c>
      <c r="Z2676" s="537">
        <f ca="1">IF(AND($G2676,NOT(ISTEXT($G2675)),ISNUMBER(Poczatek),ISNUMBER(Koniec_Projekt)),IFERROR(IF($D2675=LataProjekcji,IF($F2675&gt;$E2678,$E2678,$F2675),IF($D2678&gt;=$E2678,(IF($D2675&lt;LataProjekcji,IF((SUM($K2676:Y2676)+12)&lt;$E2678,12,$E2678-SUM($K2676:Y2676)),0)),(IF($D2675&lt;LataProjekcji,IF((SUM($K2676:Y2676)+12)&lt;$D2678,12,$D2678-SUM($K2676:Y2676)),0)))),0),0)</f>
        <v>0</v>
      </c>
      <c r="AA2676" s="537">
        <f ca="1">IF(AND($G2676,NOT(ISTEXT($G2675)),ISNUMBER(Poczatek),ISNUMBER(Koniec_Projekt)),IFERROR(IF($D2675=LataProjekcji,IF($F2675&gt;$E2678,$E2678,$F2675),IF($D2678&gt;=$E2678,(IF($D2675&lt;LataProjekcji,IF((SUM($K2676:Z2676)+12)&lt;$E2678,12,$E2678-SUM($K2676:Z2676)),0)),(IF($D2675&lt;LataProjekcji,IF((SUM($K2676:Z2676)+12)&lt;$D2678,12,$D2678-SUM($K2676:Z2676)),0)))),0),0)</f>
        <v>0</v>
      </c>
      <c r="AB2676" s="537">
        <f ca="1">IF(AND($G2676,NOT(ISTEXT($G2675)),ISNUMBER(Poczatek),ISNUMBER(Koniec_Projekt)),IFERROR(IF($D2675=LataProjekcji,IF($F2675&gt;$E2678,$E2678,$F2675),IF($D2678&gt;=$E2678,(IF($D2675&lt;LataProjekcji,IF((SUM($K2676:AA2676)+12)&lt;$E2678,12,$E2678-SUM($K2676:AA2676)),0)),(IF($D2675&lt;LataProjekcji,IF((SUM($K2676:AA2676)+12)&lt;$D2678,12,$D2678-SUM($K2676:AA2676)),0)))),0),0)</f>
        <v>0</v>
      </c>
      <c r="AC2676" s="537">
        <f ca="1">IF(AND($G2676,NOT(ISTEXT($G2675)),ISNUMBER(Poczatek),ISNUMBER(Koniec_Projekt)),IFERROR(IF($D2675=LataProjekcji,IF($F2675&gt;$E2678,$E2678,$F2675),IF($D2678&gt;=$E2678,(IF($D2675&lt;LataProjekcji,IF((SUM($K2676:AB2676)+12)&lt;$E2678,12,$E2678-SUM($K2676:AB2676)),0)),(IF($D2675&lt;LataProjekcji,IF((SUM($K2676:AB2676)+12)&lt;$D2678,12,$D2678-SUM($K2676:AB2676)),0)))),0),0)</f>
        <v>0</v>
      </c>
      <c r="AD2676" s="537">
        <f ca="1">IF(AND($G2676,NOT(ISTEXT($G2675)),ISNUMBER(Poczatek),ISNUMBER(Koniec_Projekt)),IFERROR(IF($D2675=LataProjekcji,IF($F2675&gt;$E2678,$E2678,$F2675),IF($D2678&gt;=$E2678,(IF($D2675&lt;LataProjekcji,IF((SUM($K2676:AC2676)+12)&lt;$E2678,12,$E2678-SUM($K2676:AC2676)),0)),(IF($D2675&lt;LataProjekcji,IF((SUM($K2676:AC2676)+12)&lt;$D2678,12,$D2678-SUM($K2676:AC2676)),0)))),0),0)</f>
        <v>0</v>
      </c>
      <c r="AE2676" s="537">
        <f ca="1">IF(AND($G2676,NOT(ISTEXT($G2675)),ISNUMBER(Poczatek),ISNUMBER(Koniec_Projekt)),IFERROR(IF($D2675=LataProjekcji,IF($F2675&gt;$E2678,$E2678,$F2675),IF($D2678&gt;=$E2678,(IF($D2675&lt;LataProjekcji,IF((SUM($K2676:AD2676)+12)&lt;$E2678,12,$E2678-SUM($K2676:AD2676)),0)),(IF($D2675&lt;LataProjekcji,IF((SUM($K2676:AD2676)+12)&lt;$D2678,12,$D2678-SUM($K2676:AD2676)),0)))),0),0)</f>
        <v>0</v>
      </c>
    </row>
    <row r="2677" spans="2:31" hidden="1">
      <c r="B2677" s="526" t="s">
        <v>753</v>
      </c>
      <c r="D2677" s="454">
        <f ca="1">D1495</f>
        <v>0</v>
      </c>
      <c r="E2677" s="454">
        <f ca="1">IF(D2676&gt;10,ROUND(D2677/12,2),D2677)</f>
        <v>0</v>
      </c>
      <c r="F2677" s="524">
        <f>Koniec_Projekt</f>
        <v>0</v>
      </c>
      <c r="G2677" s="329">
        <f>Miesiac_Koniec_Projekt</f>
        <v>0</v>
      </c>
      <c r="H2677" s="538" t="b">
        <f ca="1">SUM(K2677:AE2677)=D2676</f>
        <v>1</v>
      </c>
      <c r="I2677" s="1" t="s">
        <v>713</v>
      </c>
      <c r="K2677" s="256">
        <f ca="1">IF(AND($G2676,NOT(ISTEXT($G2675)),ISNUMBER(Poczatek),ISNUMBER(Koniec_Projekt)),IFERROR(IF(LataProjekcji=$F2678,ROUND($D2676,0),ROUND(K2675*$E2677,0)),0),0)</f>
        <v>0</v>
      </c>
      <c r="L2677" s="5">
        <f ca="1">IF(AND($G2676,NOT(ISTEXT($G2675)),ISNUMBER(Poczatek),ISNUMBER(Koniec_Projekt)),IFERROR(IF(LataProjekcji=$F2678,ROUND($D2676-SUM(K2677:$K2677),0),ROUND(L2675*$E2677,0)),0),0)</f>
        <v>0</v>
      </c>
      <c r="M2677" s="5">
        <f ca="1">IF(AND($G2676,NOT(ISTEXT($G2675)),ISNUMBER(Poczatek),ISNUMBER(Koniec_Projekt)),IFERROR(IF(LataProjekcji=$F2678,ROUND($D2676-SUM($K2677:L2677),0),ROUND(M2675*$E2677,0)),0),0)</f>
        <v>0</v>
      </c>
      <c r="N2677" s="5">
        <f ca="1">IF(AND($G2676,NOT(ISTEXT($G2675)),ISNUMBER(Poczatek),ISNUMBER(Koniec_Projekt)),IFERROR(IF(LataProjekcji=$F2678,ROUND($D2676-SUM($K2677:M2677),0),ROUND(N2675*$E2677,0)),0),0)</f>
        <v>0</v>
      </c>
      <c r="O2677" s="5">
        <f ca="1">IF(AND($G2676,NOT(ISTEXT($G2675)),ISNUMBER(Poczatek),ISNUMBER(Koniec_Projekt)),IFERROR(IF(LataProjekcji=$F2678,ROUND($D2676-SUM($K2677:N2677),0),ROUND(O2675*$E2677,0)),0),0)</f>
        <v>0</v>
      </c>
      <c r="P2677" s="5">
        <f ca="1">IF(AND($G2676,NOT(ISTEXT($G2675)),ISNUMBER(Poczatek),ISNUMBER(Koniec_Projekt)),IFERROR(IF(LataProjekcji=$F2678,ROUND($D2676-SUM($K2677:O2677),0),ROUND(P2675*$E2677,0)),0),0)</f>
        <v>0</v>
      </c>
      <c r="Q2677" s="5">
        <f ca="1">IF(AND($G2676,NOT(ISTEXT($G2675)),ISNUMBER(Poczatek),ISNUMBER(Koniec_Projekt)),IFERROR(IF(LataProjekcji=$F2678,ROUND($D2676-SUM($K2677:P2677),0),ROUND(Q2675*$E2677,0)),0),0)</f>
        <v>0</v>
      </c>
      <c r="R2677" s="5">
        <f ca="1">IF(AND($G2676,NOT(ISTEXT($G2675)),ISNUMBER(Poczatek),ISNUMBER(Koniec_Projekt)),IFERROR(IF(LataProjekcji=$F2678,ROUND($D2676-SUM($K2677:Q2677),0),ROUND(R2675*$E2677,0)),0),0)</f>
        <v>0</v>
      </c>
      <c r="S2677" s="5">
        <f ca="1">IF(AND($G2676,NOT(ISTEXT($G2675)),ISNUMBER(Poczatek),ISNUMBER(Koniec_Projekt)),IFERROR(IF(LataProjekcji=$F2678,ROUND($D2676-SUM($K2677:R2677),0),ROUND(S2675*$E2677,0)),0),0)</f>
        <v>0</v>
      </c>
      <c r="T2677" s="5">
        <f ca="1">IF(AND($G2676,NOT(ISTEXT($G2675)),ISNUMBER(Poczatek),ISNUMBER(Koniec_Projekt)),IFERROR(IF(LataProjekcji=$F2678,ROUND($D2676-SUM($K2677:S2677),0),ROUND(T2675*$E2677,0)),0),0)</f>
        <v>0</v>
      </c>
      <c r="U2677" s="5">
        <f ca="1">IF(AND($G2676,NOT(ISTEXT($G2675)),ISNUMBER(Poczatek),ISNUMBER(Koniec_Projekt)),IFERROR(IF(LataProjekcji=$F2678,ROUND($D2676-SUM($K2677:T2677),0),ROUND(U2675*$E2677,0)),0),0)</f>
        <v>0</v>
      </c>
      <c r="V2677" s="5">
        <f ca="1">IF(AND($G2676,NOT(ISTEXT($G2675)),ISNUMBER(Poczatek),ISNUMBER(Koniec_Projekt)),IFERROR(IF(LataProjekcji=$F2678,ROUND($D2676-SUM($K2677:U2677),0),ROUND(V2675*$E2677,0)),0),0)</f>
        <v>0</v>
      </c>
      <c r="W2677" s="5">
        <f ca="1">IF(AND($G2676,NOT(ISTEXT($G2675)),ISNUMBER(Poczatek),ISNUMBER(Koniec_Projekt)),IFERROR(IF(LataProjekcji=$F2678,ROUND($D2676-SUM($K2677:V2677),0),ROUND(W2675*$E2677,0)),0),0)</f>
        <v>0</v>
      </c>
      <c r="X2677" s="5">
        <f ca="1">IF(AND($G2676,NOT(ISTEXT($G2675)),ISNUMBER(Poczatek),ISNUMBER(Koniec_Projekt)),IFERROR(IF(LataProjekcji=$F2678,ROUND($D2676-SUM($K2677:W2677),0),ROUND(X2675*$E2677,0)),0),0)</f>
        <v>0</v>
      </c>
      <c r="Y2677" s="5">
        <f ca="1">IF(AND($G2676,NOT(ISTEXT($G2675)),ISNUMBER(Poczatek),ISNUMBER(Koniec_Projekt)),IFERROR(IF(LataProjekcji=$F2678,ROUND($D2676-SUM($K2677:X2677),0),ROUND(Y2675*$E2677,0)),0),0)</f>
        <v>0</v>
      </c>
      <c r="Z2677" s="5">
        <f ca="1">IF(AND($G2676,NOT(ISTEXT($G2675)),ISNUMBER(Poczatek),ISNUMBER(Koniec_Projekt)),IFERROR(IF(LataProjekcji=$F2678,ROUND($D2676-SUM($K2677:Y2677),0),ROUND(Z2675*$E2677,0)),0),0)</f>
        <v>0</v>
      </c>
      <c r="AA2677" s="5">
        <f ca="1">IF(AND($G2676,NOT(ISTEXT($G2675)),ISNUMBER(Poczatek),ISNUMBER(Koniec_Projekt)),IFERROR(IF(LataProjekcji=$F2678,ROUND($D2676-SUM($K2677:Z2677),0),ROUND(AA2675*$E2677,0)),0),0)</f>
        <v>0</v>
      </c>
      <c r="AB2677" s="5">
        <f ca="1">IF(AND($G2676,NOT(ISTEXT($G2675)),ISNUMBER(Poczatek),ISNUMBER(Koniec_Projekt)),IFERROR(IF(LataProjekcji=$F2678,ROUND($D2676-SUM($K2677:AA2677),0),ROUND(AB2675*$E2677,0)),0),0)</f>
        <v>0</v>
      </c>
      <c r="AC2677" s="5">
        <f ca="1">IF(AND($G2676,NOT(ISTEXT($G2675)),ISNUMBER(Poczatek),ISNUMBER(Koniec_Projekt)),IFERROR(IF(LataProjekcji=$F2678,ROUND($D2676-SUM($K2677:AB2677),0),ROUND(AC2675*$E2677,0)),0),0)</f>
        <v>0</v>
      </c>
      <c r="AD2677" s="5">
        <f ca="1">IF(AND($G2676,NOT(ISTEXT($G2675)),ISNUMBER(Poczatek),ISNUMBER(Koniec_Projekt)),IFERROR(IF(LataProjekcji=$F2678,ROUND($D2676-SUM($K2677:AC2677),0),ROUND(AD2675*$E2677,0)),0),0)</f>
        <v>0</v>
      </c>
      <c r="AE2677" s="5">
        <f ca="1">IF(AND($G2676,NOT(ISTEXT($G2675)),ISNUMBER(Poczatek),ISNUMBER(Koniec_Projekt)),IFERROR(IF(LataProjekcji=$F2678,ROUND($D2676-SUM($K2677:AD2677),0),ROUND(AE2675*$E2677,0)),0),0)</f>
        <v>0</v>
      </c>
    </row>
    <row r="2678" spans="2:31" hidden="1">
      <c r="B2678" s="526" t="s">
        <v>751</v>
      </c>
      <c r="D2678" s="1">
        <f ca="1">IFERROR(ROUNDUP(D2676/E2677,0),0)</f>
        <v>0</v>
      </c>
      <c r="E2678" s="1">
        <f ca="1">IF(D2678=0,0,DATEDIF(DATE(D2675,E2675,1),DATE(F2677,G2677,1),"m"))</f>
        <v>0</v>
      </c>
      <c r="F2678" s="1" t="str">
        <f ca="1">IFERROR(YEAR(G2675),"brak daty")</f>
        <v>brak daty</v>
      </c>
      <c r="G2678" s="1" t="str">
        <f ca="1">IFERROR(MONTH(G2675),"brak daty")</f>
        <v>brak daty</v>
      </c>
      <c r="I2678" s="1" t="s">
        <v>425</v>
      </c>
      <c r="K2678" s="5">
        <f ca="1">IF(AND($G2676,NOT(ISTEXT($G2675)),ISNUMBER(Poczatek),ISNUMBER(Koniec_Projekt)),IFERROR(IF(LataProjekcji=$F2677,IF(AND($G2677=$G2678,$F2677=$F2678),ROUND($D2676-SUM($K2678),0),ROUND(K2676*$E2677,0)),IF(LataProjekcji&gt;$F2677,0,ROUND(K2676*$E2677,0))),0),0)</f>
        <v>0</v>
      </c>
      <c r="L2678" s="5">
        <f ca="1">IF(AND($G2676,NOT(ISTEXT($G2675)),ISNUMBER(Poczatek),ISNUMBER(Koniec_Projekt)),IFERROR(IF(LataProjekcji=$F2677,IF(AND($G2677=$G2678,$F2677=$F2678),ROUND($D2676-SUM($K2678:K2678),0),ROUND(L2676*$E2677,0)),IF(LataProjekcji&gt;$F2677,0,ROUND(L2676*$E2677,0))),0),0)</f>
        <v>0</v>
      </c>
      <c r="M2678" s="5">
        <f ca="1">IF(AND($G2676,NOT(ISTEXT($G2675)),ISNUMBER(Poczatek),ISNUMBER(Koniec_Projekt)),IFERROR(IF(LataProjekcji=$F2677,IF(AND($G2677=$G2678,$F2677=$F2678),ROUND($D2676-SUM($K2678:L2678),0),ROUND(M2676*$E2677,0)),IF(LataProjekcji&gt;$F2677,0,ROUND(M2676*$E2677,0))),0),0)</f>
        <v>0</v>
      </c>
      <c r="N2678" s="5">
        <f ca="1">IF(AND($G2676,NOT(ISTEXT($G2675)),ISNUMBER(Poczatek),ISNUMBER(Koniec_Projekt)),IFERROR(IF(LataProjekcji=$F2677,IF(AND($G2677=$G2678,$F2677=$F2678),ROUND($D2676-SUM($K2678:M2678),0),ROUND(N2676*$E2677,0)),IF(LataProjekcji&gt;$F2677,0,ROUND(N2676*$E2677,0))),0),0)</f>
        <v>0</v>
      </c>
      <c r="O2678" s="5">
        <f ca="1">IF(AND($G2676,NOT(ISTEXT($G2675)),ISNUMBER(Poczatek),ISNUMBER(Koniec_Projekt)),IFERROR(IF(LataProjekcji=$F2677,IF(AND($G2677=$G2678,$F2677=$F2678),ROUND($D2676-SUM($K2678:N2678),0),ROUND(O2676*$E2677,0)),IF(LataProjekcji&gt;$F2677,0,ROUND(O2676*$E2677,0))),0),0)</f>
        <v>0</v>
      </c>
      <c r="P2678" s="5">
        <f ca="1">IF(AND($G2676,NOT(ISTEXT($G2675)),ISNUMBER(Poczatek),ISNUMBER(Koniec_Projekt)),IFERROR(IF(LataProjekcji=$F2677,IF(AND($G2677=$G2678,$F2677=$F2678),ROUND($D2676-SUM($K2678:O2678),0),ROUND(P2676*$E2677,0)),IF(LataProjekcji&gt;$F2677,0,ROUND(P2676*$E2677,0))),0),0)</f>
        <v>0</v>
      </c>
      <c r="Q2678" s="5">
        <f ca="1">IF(AND($G2676,NOT(ISTEXT($G2675)),ISNUMBER(Poczatek),ISNUMBER(Koniec_Projekt)),IFERROR(IF(LataProjekcji=$F2677,IF(AND($G2677=$G2678,$F2677=$F2678),ROUND($D2676-SUM($K2678:P2678),0),ROUND(Q2676*$E2677,0)),IF(LataProjekcji&gt;$F2677,0,ROUND(Q2676*$E2677,0))),0),0)</f>
        <v>0</v>
      </c>
      <c r="R2678" s="5">
        <f ca="1">IF(AND($G2676,NOT(ISTEXT($G2675)),ISNUMBER(Poczatek),ISNUMBER(Koniec_Projekt)),IFERROR(IF(LataProjekcji=$F2677,IF(AND($G2677=$G2678,$F2677=$F2678),ROUND($D2676-SUM($K2678:Q2678),0),ROUND(R2676*$E2677,0)),IF(LataProjekcji&gt;$F2677,0,ROUND(R2676*$E2677,0))),0),0)</f>
        <v>0</v>
      </c>
      <c r="S2678" s="5">
        <f ca="1">IF(AND($G2676,NOT(ISTEXT($G2675)),ISNUMBER(Poczatek),ISNUMBER(Koniec_Projekt)),IFERROR(IF(LataProjekcji=$F2677,IF(AND($G2677=$G2678,$F2677=$F2678),ROUND($D2676-SUM($K2678:R2678),0),ROUND(S2676*$E2677,0)),IF(LataProjekcji&gt;$F2677,0,ROUND(S2676*$E2677,0))),0),0)</f>
        <v>0</v>
      </c>
      <c r="T2678" s="5">
        <f ca="1">IF(AND($G2676,NOT(ISTEXT($G2675)),ISNUMBER(Poczatek),ISNUMBER(Koniec_Projekt)),IFERROR(IF(LataProjekcji=$F2677,IF(AND($G2677=$G2678,$F2677=$F2678),ROUND($D2676-SUM($K2678:S2678),0),ROUND(T2676*$E2677,0)),IF(LataProjekcji&gt;$F2677,0,ROUND(T2676*$E2677,0))),0),0)</f>
        <v>0</v>
      </c>
      <c r="U2678" s="5">
        <f ca="1">IF(AND($G2676,NOT(ISTEXT($G2675)),ISNUMBER(Poczatek),ISNUMBER(Koniec_Projekt)),IFERROR(IF(LataProjekcji=$F2677,IF(AND($G2677=$G2678,$F2677=$F2678),ROUND($D2676-SUM($K2678:T2678),0),ROUND(U2676*$E2677,0)),IF(LataProjekcji&gt;$F2677,0,ROUND(U2676*$E2677,0))),0),0)</f>
        <v>0</v>
      </c>
      <c r="V2678" s="5">
        <f ca="1">IF(AND($G2676,NOT(ISTEXT($G2675)),ISNUMBER(Poczatek),ISNUMBER(Koniec_Projekt)),IFERROR(IF(LataProjekcji=$F2677,IF(AND($G2677=$G2678,$F2677=$F2678),ROUND($D2676-SUM($K2678:U2678),0),ROUND(V2676*$E2677,0)),IF(LataProjekcji&gt;$F2677,0,ROUND(V2676*$E2677,0))),0),0)</f>
        <v>0</v>
      </c>
      <c r="W2678" s="5">
        <f ca="1">IF(AND($G2676,NOT(ISTEXT($G2675)),ISNUMBER(Poczatek),ISNUMBER(Koniec_Projekt)),IFERROR(IF(LataProjekcji=$F2677,IF(AND($G2677=$G2678,$F2677=$F2678),ROUND($D2676-SUM($K2678:V2678),0),ROUND(W2676*$E2677,0)),IF(LataProjekcji&gt;$F2677,0,ROUND(W2676*$E2677,0))),0),0)</f>
        <v>0</v>
      </c>
      <c r="X2678" s="5">
        <f ca="1">IF(AND($G2676,NOT(ISTEXT($G2675)),ISNUMBER(Poczatek),ISNUMBER(Koniec_Projekt)),IFERROR(IF(LataProjekcji=$F2677,IF(AND($G2677=$G2678,$F2677=$F2678),ROUND($D2676-SUM($K2678:W2678),0),ROUND(X2676*$E2677,0)),IF(LataProjekcji&gt;$F2677,0,ROUND(X2676*$E2677,0))),0),0)</f>
        <v>0</v>
      </c>
      <c r="Y2678" s="5">
        <f ca="1">IF(AND($G2676,NOT(ISTEXT($G2675)),ISNUMBER(Poczatek),ISNUMBER(Koniec_Projekt)),IFERROR(IF(LataProjekcji=$F2677,IF(AND($G2677=$G2678,$F2677=$F2678),ROUND($D2676-SUM($K2678:X2678),0),ROUND(Y2676*$E2677,0)),IF(LataProjekcji&gt;$F2677,0,ROUND(Y2676*$E2677,0))),0),0)</f>
        <v>0</v>
      </c>
      <c r="Z2678" s="5">
        <f ca="1">IF(AND($G2676,NOT(ISTEXT($G2675)),ISNUMBER(Poczatek),ISNUMBER(Koniec_Projekt)),IFERROR(IF(LataProjekcji=$F2677,IF(AND($G2677=$G2678,$F2677=$F2678),ROUND($D2676-SUM($K2678:Y2678),0),ROUND(Z2676*$E2677,0)),IF(LataProjekcji&gt;$F2677,0,ROUND(Z2676*$E2677,0))),0),0)</f>
        <v>0</v>
      </c>
      <c r="AA2678" s="5">
        <f ca="1">IF(AND($G2676,NOT(ISTEXT($G2675)),ISNUMBER(Poczatek),ISNUMBER(Koniec_Projekt)),IFERROR(IF(LataProjekcji=$F2677,IF(AND($G2677=$G2678,$F2677=$F2678),ROUND($D2676-SUM($K2678:Z2678),0),ROUND(AA2676*$E2677,0)),IF(LataProjekcji&gt;$F2677,0,ROUND(AA2676*$E2677,0))),0),0)</f>
        <v>0</v>
      </c>
      <c r="AB2678" s="5">
        <f ca="1">IF(AND($G2676,NOT(ISTEXT($G2675)),ISNUMBER(Poczatek),ISNUMBER(Koniec_Projekt)),IFERROR(IF(LataProjekcji=$F2677,IF(AND($G2677=$G2678,$F2677=$F2678),ROUND($D2676-SUM($K2678:AA2678),0),ROUND(AB2676*$E2677,0)),IF(LataProjekcji&gt;$F2677,0,ROUND(AB2676*$E2677,0))),0),0)</f>
        <v>0</v>
      </c>
      <c r="AC2678" s="5">
        <f ca="1">IF(AND($G2676,NOT(ISTEXT($G2675)),ISNUMBER(Poczatek),ISNUMBER(Koniec_Projekt)),IFERROR(IF(LataProjekcji=$F2677,IF(AND($G2677=$G2678,$F2677=$F2678),ROUND($D2676-SUM($K2678:AB2678),0),ROUND(AC2676*$E2677,0)),IF(LataProjekcji&gt;$F2677,0,ROUND(AC2676*$E2677,0))),0),0)</f>
        <v>0</v>
      </c>
      <c r="AD2678" s="5">
        <f ca="1">IF(AND($G2676,NOT(ISTEXT($G2675)),ISNUMBER(Poczatek),ISNUMBER(Koniec_Projekt)),IFERROR(IF(LataProjekcji=$F2677,IF(AND($G2677=$G2678,$F2677=$F2678),ROUND($D2676-SUM($K2678:AC2678),0),ROUND(AD2676*$E2677,0)),IF(LataProjekcji&gt;$F2677,0,ROUND(AD2676*$E2677,0))),0),0)</f>
        <v>0</v>
      </c>
      <c r="AE2678" s="5">
        <f ca="1">IF(AND($G2676,NOT(ISTEXT($G2675)),ISNUMBER(Poczatek),ISNUMBER(Koniec_Projekt)),IFERROR(IF(LataProjekcji=$F2677,IF(AND($G2677=$G2678,$F2677=$F2678),ROUND($D2676-SUM($K2678:AD2678),0),ROUND(AE2676*$E2677,0)),IF(LataProjekcji&gt;$F2677,0,ROUND(AE2676*$E2677,0))),0),0)</f>
        <v>0</v>
      </c>
    </row>
    <row r="2679" spans="2:31" ht="12.5" hidden="1" thickBot="1">
      <c r="B2679" s="527" t="s">
        <v>865</v>
      </c>
      <c r="C2679" s="528"/>
      <c r="D2679" s="529">
        <f ca="1">IF(D2676&gt;10,ROUND((D2678-1)*E2677,0),E2677)</f>
        <v>0</v>
      </c>
      <c r="E2679" s="529">
        <f ca="1">D2676-D2679</f>
        <v>0</v>
      </c>
      <c r="F2679" s="528"/>
      <c r="G2679" s="669">
        <f ca="1">OFFSET($C$269,$D2674,0)</f>
        <v>0</v>
      </c>
      <c r="H2679" s="528"/>
      <c r="I2679" s="528"/>
      <c r="J2679" s="528"/>
      <c r="K2679" s="528"/>
      <c r="L2679" s="528"/>
      <c r="M2679" s="528"/>
      <c r="N2679" s="528"/>
      <c r="O2679" s="528"/>
      <c r="P2679" s="528"/>
      <c r="Q2679" s="528"/>
      <c r="R2679" s="528"/>
      <c r="S2679" s="528"/>
      <c r="T2679" s="528"/>
      <c r="U2679" s="528"/>
      <c r="V2679" s="528"/>
      <c r="W2679" s="528"/>
      <c r="X2679" s="528"/>
      <c r="Y2679" s="528"/>
      <c r="Z2679" s="528"/>
      <c r="AA2679" s="528"/>
      <c r="AB2679" s="528"/>
      <c r="AC2679" s="528"/>
      <c r="AD2679" s="528"/>
      <c r="AE2679" s="528"/>
    </row>
    <row r="2680" spans="2:31" ht="12.5" hidden="1" thickTop="1">
      <c r="C2680" s="251"/>
      <c r="D2680" s="454"/>
      <c r="E2680" s="454"/>
      <c r="F2680" s="454"/>
      <c r="G2680" s="454"/>
    </row>
    <row r="2681" spans="2:31" ht="12.5" hidden="1" thickBot="1">
      <c r="B2681" s="530" t="str">
        <f ca="1">"nazwa ST: "&amp;B1499</f>
        <v>nazwa ST: 0</v>
      </c>
      <c r="C2681" s="530"/>
      <c r="D2681" s="531">
        <f>D1499</f>
        <v>86</v>
      </c>
      <c r="E2681" s="530"/>
      <c r="F2681" s="530"/>
      <c r="G2681" s="530"/>
      <c r="H2681" s="530"/>
      <c r="I2681" s="530"/>
      <c r="J2681" s="530"/>
      <c r="K2681" s="539" t="str">
        <f t="shared" ref="K2681:AE2681" si="3180">LataProjekcji</f>
        <v>Uzupełnij dane</v>
      </c>
      <c r="L2681" s="539" t="str">
        <f t="shared" si="3180"/>
        <v/>
      </c>
      <c r="M2681" s="539" t="str">
        <f t="shared" si="3180"/>
        <v/>
      </c>
      <c r="N2681" s="539" t="str">
        <f t="shared" si="3180"/>
        <v/>
      </c>
      <c r="O2681" s="539" t="str">
        <f t="shared" si="3180"/>
        <v/>
      </c>
      <c r="P2681" s="539" t="str">
        <f t="shared" si="3180"/>
        <v/>
      </c>
      <c r="Q2681" s="539" t="str">
        <f t="shared" si="3180"/>
        <v/>
      </c>
      <c r="R2681" s="539" t="str">
        <f t="shared" si="3180"/>
        <v/>
      </c>
      <c r="S2681" s="539" t="str">
        <f t="shared" si="3180"/>
        <v/>
      </c>
      <c r="T2681" s="539" t="str">
        <f t="shared" si="3180"/>
        <v/>
      </c>
      <c r="U2681" s="539" t="str">
        <f t="shared" si="3180"/>
        <v/>
      </c>
      <c r="V2681" s="539" t="str">
        <f t="shared" si="3180"/>
        <v/>
      </c>
      <c r="W2681" s="539" t="str">
        <f t="shared" si="3180"/>
        <v/>
      </c>
      <c r="X2681" s="539" t="str">
        <f t="shared" si="3180"/>
        <v/>
      </c>
      <c r="Y2681" s="539" t="str">
        <f t="shared" si="3180"/>
        <v/>
      </c>
      <c r="Z2681" s="539" t="str">
        <f t="shared" si="3180"/>
        <v/>
      </c>
      <c r="AA2681" s="539" t="str">
        <f t="shared" si="3180"/>
        <v/>
      </c>
      <c r="AB2681" s="539" t="str">
        <f t="shared" si="3180"/>
        <v/>
      </c>
      <c r="AC2681" s="539" t="str">
        <f t="shared" si="3180"/>
        <v/>
      </c>
      <c r="AD2681" s="539" t="str">
        <f t="shared" si="3180"/>
        <v/>
      </c>
      <c r="AE2681" s="539" t="str">
        <f t="shared" si="3180"/>
        <v/>
      </c>
    </row>
    <row r="2682" spans="2:31" hidden="1">
      <c r="B2682" s="526" t="s">
        <v>752</v>
      </c>
      <c r="D2682" s="1">
        <f ca="1">D1500</f>
        <v>1900</v>
      </c>
      <c r="E2682" s="1">
        <f ca="1">E1500</f>
        <v>1</v>
      </c>
      <c r="F2682" s="1">
        <f ca="1">IF(D2683&gt;10,F1500,1)</f>
        <v>1</v>
      </c>
      <c r="G2682" s="525" t="str">
        <f ca="1">IF(ISBLANK(OFFSET($E$269,$D2681,0)),"brak daty",IF(D2683&gt;10,EDATE(OFFSET($E$269,$D2681,0),D2685),DATE(D2682,E2682,1)))</f>
        <v>brak daty</v>
      </c>
      <c r="H2682" s="538" t="b">
        <f ca="1">SUM(K2682:AE2682)=D2685</f>
        <v>1</v>
      </c>
      <c r="I2682" s="1" t="s">
        <v>749</v>
      </c>
      <c r="K2682" s="5">
        <f ca="1">IF(AND($G2683,NOT(ISTEXT($G2682)),ISNUMBER(Poczatek),ISNUMBER(Koniec_Projekt)),IFERROR(IF($D2682=LataProjekcji,$F2682,IF($D2682&lt;LataProjekcji,IF((SUM(K2682)+12)&lt;$D2685,12,$D2685-SUM(K2682)),0)),0),0)</f>
        <v>0</v>
      </c>
      <c r="L2682" s="5">
        <f ca="1">IF(AND($G2683,NOT(ISTEXT($G2682)),ISNUMBER(Poczatek),ISNUMBER(Koniec_Projekt)),IFERROR(IF($D2682=LataProjekcji,$F2682,IF($D2682&lt;LataProjekcji,IF((SUM($K2682:K2682)+12)&lt;$D2685,12,$D2685-SUM($K2682:K2682)),0)),0),0)</f>
        <v>0</v>
      </c>
      <c r="M2682" s="5">
        <f ca="1">IF(AND($G2683,NOT(ISTEXT($G2682)),ISNUMBER(Poczatek),ISNUMBER(Koniec_Projekt)),IFERROR(IF($D2682=LataProjekcji,$F2682,IF($D2682&lt;LataProjekcji,IF((SUM($K2682:L2682)+12)&lt;$D2685,12,$D2685-SUM($K2682:L2682)),0)),0),0)</f>
        <v>0</v>
      </c>
      <c r="N2682" s="5">
        <f ca="1">IF(AND($G2683,NOT(ISTEXT($G2682)),ISNUMBER(Poczatek),ISNUMBER(Koniec_Projekt)),IFERROR(IF($D2682=LataProjekcji,$F2682,IF($D2682&lt;LataProjekcji,IF((SUM($K2682:M2682)+12)&lt;$D2685,12,$D2685-SUM($K2682:M2682)),0)),0),0)</f>
        <v>0</v>
      </c>
      <c r="O2682" s="5">
        <f ca="1">IF(AND($G2683,NOT(ISTEXT($G2682)),ISNUMBER(Poczatek),ISNUMBER(Koniec_Projekt)),IFERROR(IF($D2682=LataProjekcji,$F2682,IF($D2682&lt;LataProjekcji,IF((SUM($K2682:N2682)+12)&lt;$D2685,12,$D2685-SUM($K2682:N2682)),0)),0),0)</f>
        <v>0</v>
      </c>
      <c r="P2682" s="5">
        <f ca="1">IF(AND($G2683,NOT(ISTEXT($G2682)),ISNUMBER(Poczatek),ISNUMBER(Koniec_Projekt)),IFERROR(IF($D2682=LataProjekcji,$F2682,IF($D2682&lt;LataProjekcji,IF((SUM($K2682:O2682)+12)&lt;$D2685,12,$D2685-SUM($K2682:O2682)),0)),0),0)</f>
        <v>0</v>
      </c>
      <c r="Q2682" s="5">
        <f ca="1">IF(AND($G2683,NOT(ISTEXT($G2682)),ISNUMBER(Poczatek),ISNUMBER(Koniec_Projekt)),IFERROR(IF($D2682=LataProjekcji,$F2682,IF($D2682&lt;LataProjekcji,IF((SUM($K2682:P2682)+12)&lt;$D2685,12,$D2685-SUM($K2682:P2682)),0)),0),0)</f>
        <v>0</v>
      </c>
      <c r="R2682" s="5">
        <f ca="1">IF(AND($G2683,NOT(ISTEXT($G2682)),ISNUMBER(Poczatek),ISNUMBER(Koniec_Projekt)),IFERROR(IF($D2682=LataProjekcji,$F2682,IF($D2682&lt;LataProjekcji,IF((SUM($K2682:Q2682)+12)&lt;$D2685,12,$D2685-SUM($K2682:Q2682)),0)),0),0)</f>
        <v>0</v>
      </c>
      <c r="S2682" s="5">
        <f ca="1">IF(AND($G2683,NOT(ISTEXT($G2682)),ISNUMBER(Poczatek),ISNUMBER(Koniec_Projekt)),IFERROR(IF($D2682=LataProjekcji,$F2682,IF($D2682&lt;LataProjekcji,IF((SUM($K2682:R2682)+12)&lt;$D2685,12,$D2685-SUM($K2682:R2682)),0)),0),0)</f>
        <v>0</v>
      </c>
      <c r="T2682" s="5">
        <f ca="1">IF(AND($G2683,NOT(ISTEXT($G2682)),ISNUMBER(Poczatek),ISNUMBER(Koniec_Projekt)),IFERROR(IF($D2682=LataProjekcji,$F2682,IF($D2682&lt;LataProjekcji,IF((SUM($K2682:S2682)+12)&lt;$D2685,12,$D2685-SUM($K2682:S2682)),0)),0),0)</f>
        <v>0</v>
      </c>
      <c r="U2682" s="5">
        <f ca="1">IF(AND($G2683,NOT(ISTEXT($G2682)),ISNUMBER(Poczatek),ISNUMBER(Koniec_Projekt)),IFERROR(IF($D2682=LataProjekcji,$F2682,IF($D2682&lt;LataProjekcji,IF((SUM($K2682:T2682)+12)&lt;$D2685,12,$D2685-SUM($K2682:T2682)),0)),0),0)</f>
        <v>0</v>
      </c>
      <c r="V2682" s="5">
        <f ca="1">IF(AND($G2683,NOT(ISTEXT($G2682)),ISNUMBER(Poczatek),ISNUMBER(Koniec_Projekt)),IFERROR(IF($D2682=LataProjekcji,$F2682,IF($D2682&lt;LataProjekcji,IF((SUM($K2682:U2682)+12)&lt;$D2685,12,$D2685-SUM($K2682:U2682)),0)),0),0)</f>
        <v>0</v>
      </c>
      <c r="W2682" s="5">
        <f ca="1">IF(AND($G2683,NOT(ISTEXT($G2682)),ISNUMBER(Poczatek),ISNUMBER(Koniec_Projekt)),IFERROR(IF($D2682=LataProjekcji,$F2682,IF($D2682&lt;LataProjekcji,IF((SUM($K2682:V2682)+12)&lt;$D2685,12,$D2685-SUM($K2682:V2682)),0)),0),0)</f>
        <v>0</v>
      </c>
      <c r="X2682" s="5">
        <f ca="1">IF(AND($G2683,NOT(ISTEXT($G2682)),ISNUMBER(Poczatek),ISNUMBER(Koniec_Projekt)),IFERROR(IF($D2682=LataProjekcji,$F2682,IF($D2682&lt;LataProjekcji,IF((SUM($K2682:W2682)+12)&lt;$D2685,12,$D2685-SUM($K2682:W2682)),0)),0),0)</f>
        <v>0</v>
      </c>
      <c r="Y2682" s="5">
        <f ca="1">IF(AND($G2683,NOT(ISTEXT($G2682)),ISNUMBER(Poczatek),ISNUMBER(Koniec_Projekt)),IFERROR(IF($D2682=LataProjekcji,$F2682,IF($D2682&lt;LataProjekcji,IF((SUM($K2682:X2682)+12)&lt;$D2685,12,$D2685-SUM($K2682:X2682)),0)),0),0)</f>
        <v>0</v>
      </c>
      <c r="Z2682" s="5">
        <f ca="1">IF(AND($G2683,NOT(ISTEXT($G2682)),ISNUMBER(Poczatek),ISNUMBER(Koniec_Projekt)),IFERROR(IF($D2682=LataProjekcji,$F2682,IF($D2682&lt;LataProjekcji,IF((SUM($K2682:Y2682)+12)&lt;$D2685,12,$D2685-SUM($K2682:Y2682)),0)),0),0)</f>
        <v>0</v>
      </c>
      <c r="AA2682" s="5">
        <f ca="1">IF(AND($G2683,NOT(ISTEXT($G2682)),ISNUMBER(Poczatek),ISNUMBER(Koniec_Projekt)),IFERROR(IF($D2682=LataProjekcji,$F2682,IF($D2682&lt;LataProjekcji,IF((SUM($K2682:Z2682)+12)&lt;$D2685,12,$D2685-SUM($K2682:Z2682)),0)),0),0)</f>
        <v>0</v>
      </c>
      <c r="AB2682" s="5">
        <f ca="1">IF(AND($G2683,NOT(ISTEXT($G2682)),ISNUMBER(Poczatek),ISNUMBER(Koniec_Projekt)),IFERROR(IF($D2682=LataProjekcji,$F2682,IF($D2682&lt;LataProjekcji,IF((SUM($K2682:AA2682)+12)&lt;$D2685,12,$D2685-SUM($K2682:AA2682)),0)),0),0)</f>
        <v>0</v>
      </c>
      <c r="AC2682" s="5">
        <f ca="1">IF(AND($G2683,NOT(ISTEXT($G2682)),ISNUMBER(Poczatek),ISNUMBER(Koniec_Projekt)),IFERROR(IF($D2682=LataProjekcji,$F2682,IF($D2682&lt;LataProjekcji,IF((SUM($K2682:AB2682)+12)&lt;$D2685,12,$D2685-SUM($K2682:AB2682)),0)),0),0)</f>
        <v>0</v>
      </c>
      <c r="AD2682" s="5">
        <f ca="1">IF(AND($G2683,NOT(ISTEXT($G2682)),ISNUMBER(Poczatek),ISNUMBER(Koniec_Projekt)),IFERROR(IF($D2682=LataProjekcji,$F2682,IF($D2682&lt;LataProjekcji,IF((SUM($K2682:AC2682)+12)&lt;$D2685,12,$D2685-SUM($K2682:AC2682)),0)),0),0)</f>
        <v>0</v>
      </c>
      <c r="AE2682" s="5">
        <f ca="1">IF(AND($G2683,NOT(ISTEXT($G2682)),ISNUMBER(Poczatek),ISNUMBER(Koniec_Projekt)),IFERROR(IF($D2682=LataProjekcji,$F2682,IF($D2682&lt;LataProjekcji,IF((SUM($K2682:AD2682)+12)&lt;$D2685,12,$D2685-SUM($K2682:AD2682)),0)),0),0)</f>
        <v>0</v>
      </c>
    </row>
    <row r="2683" spans="2:31" hidden="1">
      <c r="B2683" s="526" t="s">
        <v>754</v>
      </c>
      <c r="D2683" s="5">
        <f ca="1">D1501</f>
        <v>0</v>
      </c>
      <c r="E2683" s="454">
        <f ca="1">E1501</f>
        <v>0</v>
      </c>
      <c r="F2683" s="454">
        <f ca="1">F1501</f>
        <v>0</v>
      </c>
      <c r="G2683" s="258" t="b">
        <f ca="1">NOT(ISBLANK(OFFSET($C$269,$D2681,0)))</f>
        <v>0</v>
      </c>
      <c r="H2683" s="538" t="b">
        <f ca="1">SUM(K2683:AE2683)=E2685</f>
        <v>1</v>
      </c>
      <c r="I2683" s="1" t="s">
        <v>750</v>
      </c>
      <c r="K2683" s="537">
        <f ca="1">IF(AND($G2683,NOT(ISTEXT($G2682)),ISNUMBER(Poczatek),ISNUMBER(Koniec_Projekt)),IFERROR(IF($D2682=LataProjekcji,IF($F2682&gt;$E2685,$E2685,$F2682),IF($D2685&gt;=$E2685,(IF($D2682&lt;LataProjekcji,IF((SUM(J2683:$K2683)+12)&lt;$E2685,12,$E2685-SUM(J2683:$K2683)),0)),(IF($D2682&lt;LataProjekcji,IF((SUM(J2683:$K2683)+12)&lt;$D2685,12,$D2685-SUM(J2683:$K2683)),0)))),0),0)</f>
        <v>0</v>
      </c>
      <c r="L2683" s="537">
        <f ca="1">IF(AND($G2683,NOT(ISTEXT($G2682)),ISNUMBER(Poczatek),ISNUMBER(Koniec_Projekt)),IFERROR(IF($D2682=LataProjekcji,IF($F2682&gt;$E2685,$E2685,$F2682),IF($D2685&gt;=$E2685,(IF($D2682&lt;LataProjekcji,IF((SUM($K2683:K2683)+12)&lt;$E2685,12,$E2685-SUM($K2683:K2683)),0)),(IF($D2682&lt;LataProjekcji,IF((SUM($K2683:K2683)+12)&lt;$D2685,12,$D2685-SUM($K2683:K2683)),0)))),0),0)</f>
        <v>0</v>
      </c>
      <c r="M2683" s="537">
        <f ca="1">IF(AND($G2683,NOT(ISTEXT($G2682)),ISNUMBER(Poczatek),ISNUMBER(Koniec_Projekt)),IFERROR(IF($D2682=LataProjekcji,IF($F2682&gt;$E2685,$E2685,$F2682),IF($D2685&gt;=$E2685,(IF($D2682&lt;LataProjekcji,IF((SUM($K2683:L2683)+12)&lt;$E2685,12,$E2685-SUM($K2683:L2683)),0)),(IF($D2682&lt;LataProjekcji,IF((SUM($K2683:L2683)+12)&lt;$D2685,12,$D2685-SUM($K2683:L2683)),0)))),0),0)</f>
        <v>0</v>
      </c>
      <c r="N2683" s="537">
        <f ca="1">IF(AND($G2683,NOT(ISTEXT($G2682)),ISNUMBER(Poczatek),ISNUMBER(Koniec_Projekt)),IFERROR(IF($D2682=LataProjekcji,IF($F2682&gt;$E2685,$E2685,$F2682),IF($D2685&gt;=$E2685,(IF($D2682&lt;LataProjekcji,IF((SUM($K2683:M2683)+12)&lt;$E2685,12,$E2685-SUM($K2683:M2683)),0)),(IF($D2682&lt;LataProjekcji,IF((SUM($K2683:M2683)+12)&lt;$D2685,12,$D2685-SUM($K2683:M2683)),0)))),0),0)</f>
        <v>0</v>
      </c>
      <c r="O2683" s="537">
        <f ca="1">IF(AND($G2683,NOT(ISTEXT($G2682)),ISNUMBER(Poczatek),ISNUMBER(Koniec_Projekt)),IFERROR(IF($D2682=LataProjekcji,IF($F2682&gt;$E2685,$E2685,$F2682),IF($D2685&gt;=$E2685,(IF($D2682&lt;LataProjekcji,IF((SUM($K2683:N2683)+12)&lt;$E2685,12,$E2685-SUM($K2683:N2683)),0)),(IF($D2682&lt;LataProjekcji,IF((SUM($K2683:N2683)+12)&lt;$D2685,12,$D2685-SUM($K2683:N2683)),0)))),0),0)</f>
        <v>0</v>
      </c>
      <c r="P2683" s="537">
        <f ca="1">IF(AND($G2683,NOT(ISTEXT($G2682)),ISNUMBER(Poczatek),ISNUMBER(Koniec_Projekt)),IFERROR(IF($D2682=LataProjekcji,IF($F2682&gt;$E2685,$E2685,$F2682),IF($D2685&gt;=$E2685,(IF($D2682&lt;LataProjekcji,IF((SUM($K2683:O2683)+12)&lt;$E2685,12,$E2685-SUM($K2683:O2683)),0)),(IF($D2682&lt;LataProjekcji,IF((SUM($K2683:O2683)+12)&lt;$D2685,12,$D2685-SUM($K2683:O2683)),0)))),0),0)</f>
        <v>0</v>
      </c>
      <c r="Q2683" s="537">
        <f ca="1">IF(AND($G2683,NOT(ISTEXT($G2682)),ISNUMBER(Poczatek),ISNUMBER(Koniec_Projekt)),IFERROR(IF($D2682=LataProjekcji,IF($F2682&gt;$E2685,$E2685,$F2682),IF($D2685&gt;=$E2685,(IF($D2682&lt;LataProjekcji,IF((SUM($K2683:P2683)+12)&lt;$E2685,12,$E2685-SUM($K2683:P2683)),0)),(IF($D2682&lt;LataProjekcji,IF((SUM($K2683:P2683)+12)&lt;$D2685,12,$D2685-SUM($K2683:P2683)),0)))),0),0)</f>
        <v>0</v>
      </c>
      <c r="R2683" s="537">
        <f ca="1">IF(AND($G2683,NOT(ISTEXT($G2682)),ISNUMBER(Poczatek),ISNUMBER(Koniec_Projekt)),IFERROR(IF($D2682=LataProjekcji,IF($F2682&gt;$E2685,$E2685,$F2682),IF($D2685&gt;=$E2685,(IF($D2682&lt;LataProjekcji,IF((SUM($K2683:Q2683)+12)&lt;$E2685,12,$E2685-SUM($K2683:Q2683)),0)),(IF($D2682&lt;LataProjekcji,IF((SUM($K2683:Q2683)+12)&lt;$D2685,12,$D2685-SUM($K2683:Q2683)),0)))),0),0)</f>
        <v>0</v>
      </c>
      <c r="S2683" s="537">
        <f ca="1">IF(AND($G2683,NOT(ISTEXT($G2682)),ISNUMBER(Poczatek),ISNUMBER(Koniec_Projekt)),IFERROR(IF($D2682=LataProjekcji,IF($F2682&gt;$E2685,$E2685,$F2682),IF($D2685&gt;=$E2685,(IF($D2682&lt;LataProjekcji,IF((SUM($K2683:R2683)+12)&lt;$E2685,12,$E2685-SUM($K2683:R2683)),0)),(IF($D2682&lt;LataProjekcji,IF((SUM($K2683:R2683)+12)&lt;$D2685,12,$D2685-SUM($K2683:R2683)),0)))),0),0)</f>
        <v>0</v>
      </c>
      <c r="T2683" s="537">
        <f ca="1">IF(AND($G2683,NOT(ISTEXT($G2682)),ISNUMBER(Poczatek),ISNUMBER(Koniec_Projekt)),IFERROR(IF($D2682=LataProjekcji,IF($F2682&gt;$E2685,$E2685,$F2682),IF($D2685&gt;=$E2685,(IF($D2682&lt;LataProjekcji,IF((SUM($K2683:S2683)+12)&lt;$E2685,12,$E2685-SUM($K2683:S2683)),0)),(IF($D2682&lt;LataProjekcji,IF((SUM($K2683:S2683)+12)&lt;$D2685,12,$D2685-SUM($K2683:S2683)),0)))),0),0)</f>
        <v>0</v>
      </c>
      <c r="U2683" s="537">
        <f ca="1">IF(AND($G2683,NOT(ISTEXT($G2682)),ISNUMBER(Poczatek),ISNUMBER(Koniec_Projekt)),IFERROR(IF($D2682=LataProjekcji,IF($F2682&gt;$E2685,$E2685,$F2682),IF($D2685&gt;=$E2685,(IF($D2682&lt;LataProjekcji,IF((SUM($K2683:T2683)+12)&lt;$E2685,12,$E2685-SUM($K2683:T2683)),0)),(IF($D2682&lt;LataProjekcji,IF((SUM($K2683:T2683)+12)&lt;$D2685,12,$D2685-SUM($K2683:T2683)),0)))),0),0)</f>
        <v>0</v>
      </c>
      <c r="V2683" s="537">
        <f ca="1">IF(AND($G2683,NOT(ISTEXT($G2682)),ISNUMBER(Poczatek),ISNUMBER(Koniec_Projekt)),IFERROR(IF($D2682=LataProjekcji,IF($F2682&gt;$E2685,$E2685,$F2682),IF($D2685&gt;=$E2685,(IF($D2682&lt;LataProjekcji,IF((SUM($K2683:U2683)+12)&lt;$E2685,12,$E2685-SUM($K2683:U2683)),0)),(IF($D2682&lt;LataProjekcji,IF((SUM($K2683:U2683)+12)&lt;$D2685,12,$D2685-SUM($K2683:U2683)),0)))),0),0)</f>
        <v>0</v>
      </c>
      <c r="W2683" s="537">
        <f ca="1">IF(AND($G2683,NOT(ISTEXT($G2682)),ISNUMBER(Poczatek),ISNUMBER(Koniec_Projekt)),IFERROR(IF($D2682=LataProjekcji,IF($F2682&gt;$E2685,$E2685,$F2682),IF($D2685&gt;=$E2685,(IF($D2682&lt;LataProjekcji,IF((SUM($K2683:V2683)+12)&lt;$E2685,12,$E2685-SUM($K2683:V2683)),0)),(IF($D2682&lt;LataProjekcji,IF((SUM($K2683:V2683)+12)&lt;$D2685,12,$D2685-SUM($K2683:V2683)),0)))),0),0)</f>
        <v>0</v>
      </c>
      <c r="X2683" s="537">
        <f ca="1">IF(AND($G2683,NOT(ISTEXT($G2682)),ISNUMBER(Poczatek),ISNUMBER(Koniec_Projekt)),IFERROR(IF($D2682=LataProjekcji,IF($F2682&gt;$E2685,$E2685,$F2682),IF($D2685&gt;=$E2685,(IF($D2682&lt;LataProjekcji,IF((SUM($K2683:W2683)+12)&lt;$E2685,12,$E2685-SUM($K2683:W2683)),0)),(IF($D2682&lt;LataProjekcji,IF((SUM($K2683:W2683)+12)&lt;$D2685,12,$D2685-SUM($K2683:W2683)),0)))),0),0)</f>
        <v>0</v>
      </c>
      <c r="Y2683" s="537">
        <f ca="1">IF(AND($G2683,NOT(ISTEXT($G2682)),ISNUMBER(Poczatek),ISNUMBER(Koniec_Projekt)),IFERROR(IF($D2682=LataProjekcji,IF($F2682&gt;$E2685,$E2685,$F2682),IF($D2685&gt;=$E2685,(IF($D2682&lt;LataProjekcji,IF((SUM($K2683:X2683)+12)&lt;$E2685,12,$E2685-SUM($K2683:X2683)),0)),(IF($D2682&lt;LataProjekcji,IF((SUM($K2683:X2683)+12)&lt;$D2685,12,$D2685-SUM($K2683:X2683)),0)))),0),0)</f>
        <v>0</v>
      </c>
      <c r="Z2683" s="537">
        <f ca="1">IF(AND($G2683,NOT(ISTEXT($G2682)),ISNUMBER(Poczatek),ISNUMBER(Koniec_Projekt)),IFERROR(IF($D2682=LataProjekcji,IF($F2682&gt;$E2685,$E2685,$F2682),IF($D2685&gt;=$E2685,(IF($D2682&lt;LataProjekcji,IF((SUM($K2683:Y2683)+12)&lt;$E2685,12,$E2685-SUM($K2683:Y2683)),0)),(IF($D2682&lt;LataProjekcji,IF((SUM($K2683:Y2683)+12)&lt;$D2685,12,$D2685-SUM($K2683:Y2683)),0)))),0),0)</f>
        <v>0</v>
      </c>
      <c r="AA2683" s="537">
        <f ca="1">IF(AND($G2683,NOT(ISTEXT($G2682)),ISNUMBER(Poczatek),ISNUMBER(Koniec_Projekt)),IFERROR(IF($D2682=LataProjekcji,IF($F2682&gt;$E2685,$E2685,$F2682),IF($D2685&gt;=$E2685,(IF($D2682&lt;LataProjekcji,IF((SUM($K2683:Z2683)+12)&lt;$E2685,12,$E2685-SUM($K2683:Z2683)),0)),(IF($D2682&lt;LataProjekcji,IF((SUM($K2683:Z2683)+12)&lt;$D2685,12,$D2685-SUM($K2683:Z2683)),0)))),0),0)</f>
        <v>0</v>
      </c>
      <c r="AB2683" s="537">
        <f ca="1">IF(AND($G2683,NOT(ISTEXT($G2682)),ISNUMBER(Poczatek),ISNUMBER(Koniec_Projekt)),IFERROR(IF($D2682=LataProjekcji,IF($F2682&gt;$E2685,$E2685,$F2682),IF($D2685&gt;=$E2685,(IF($D2682&lt;LataProjekcji,IF((SUM($K2683:AA2683)+12)&lt;$E2685,12,$E2685-SUM($K2683:AA2683)),0)),(IF($D2682&lt;LataProjekcji,IF((SUM($K2683:AA2683)+12)&lt;$D2685,12,$D2685-SUM($K2683:AA2683)),0)))),0),0)</f>
        <v>0</v>
      </c>
      <c r="AC2683" s="537">
        <f ca="1">IF(AND($G2683,NOT(ISTEXT($G2682)),ISNUMBER(Poczatek),ISNUMBER(Koniec_Projekt)),IFERROR(IF($D2682=LataProjekcji,IF($F2682&gt;$E2685,$E2685,$F2682),IF($D2685&gt;=$E2685,(IF($D2682&lt;LataProjekcji,IF((SUM($K2683:AB2683)+12)&lt;$E2685,12,$E2685-SUM($K2683:AB2683)),0)),(IF($D2682&lt;LataProjekcji,IF((SUM($K2683:AB2683)+12)&lt;$D2685,12,$D2685-SUM($K2683:AB2683)),0)))),0),0)</f>
        <v>0</v>
      </c>
      <c r="AD2683" s="537">
        <f ca="1">IF(AND($G2683,NOT(ISTEXT($G2682)),ISNUMBER(Poczatek),ISNUMBER(Koniec_Projekt)),IFERROR(IF($D2682=LataProjekcji,IF($F2682&gt;$E2685,$E2685,$F2682),IF($D2685&gt;=$E2685,(IF($D2682&lt;LataProjekcji,IF((SUM($K2683:AC2683)+12)&lt;$E2685,12,$E2685-SUM($K2683:AC2683)),0)),(IF($D2682&lt;LataProjekcji,IF((SUM($K2683:AC2683)+12)&lt;$D2685,12,$D2685-SUM($K2683:AC2683)),0)))),0),0)</f>
        <v>0</v>
      </c>
      <c r="AE2683" s="537">
        <f ca="1">IF(AND($G2683,NOT(ISTEXT($G2682)),ISNUMBER(Poczatek),ISNUMBER(Koniec_Projekt)),IFERROR(IF($D2682=LataProjekcji,IF($F2682&gt;$E2685,$E2685,$F2682),IF($D2685&gt;=$E2685,(IF($D2682&lt;LataProjekcji,IF((SUM($K2683:AD2683)+12)&lt;$E2685,12,$E2685-SUM($K2683:AD2683)),0)),(IF($D2682&lt;LataProjekcji,IF((SUM($K2683:AD2683)+12)&lt;$D2685,12,$D2685-SUM($K2683:AD2683)),0)))),0),0)</f>
        <v>0</v>
      </c>
    </row>
    <row r="2684" spans="2:31" hidden="1">
      <c r="B2684" s="526" t="s">
        <v>753</v>
      </c>
      <c r="D2684" s="454">
        <f ca="1">D1502</f>
        <v>0</v>
      </c>
      <c r="E2684" s="454">
        <f ca="1">IF(D2683&gt;10,ROUND(D2684/12,2),D2684)</f>
        <v>0</v>
      </c>
      <c r="F2684" s="524">
        <f>Koniec_Projekt</f>
        <v>0</v>
      </c>
      <c r="G2684" s="329">
        <f>Miesiac_Koniec_Projekt</f>
        <v>0</v>
      </c>
      <c r="H2684" s="538" t="b">
        <f ca="1">SUM(K2684:AE2684)=D2683</f>
        <v>1</v>
      </c>
      <c r="I2684" s="1" t="s">
        <v>713</v>
      </c>
      <c r="K2684" s="256">
        <f ca="1">IF(AND($G2683,NOT(ISTEXT($G2682)),ISNUMBER(Poczatek),ISNUMBER(Koniec_Projekt)),IFERROR(IF(LataProjekcji=$F2685,ROUND($D2683,0),ROUND(K2682*$E2684,0)),0),0)</f>
        <v>0</v>
      </c>
      <c r="L2684" s="5">
        <f ca="1">IF(AND($G2683,NOT(ISTEXT($G2682)),ISNUMBER(Poczatek),ISNUMBER(Koniec_Projekt)),IFERROR(IF(LataProjekcji=$F2685,ROUND($D2683-SUM(K2684:$K2684),0),ROUND(L2682*$E2684,0)),0),0)</f>
        <v>0</v>
      </c>
      <c r="M2684" s="5">
        <f ca="1">IF(AND($G2683,NOT(ISTEXT($G2682)),ISNUMBER(Poczatek),ISNUMBER(Koniec_Projekt)),IFERROR(IF(LataProjekcji=$F2685,ROUND($D2683-SUM($K2684:L2684),0),ROUND(M2682*$E2684,0)),0),0)</f>
        <v>0</v>
      </c>
      <c r="N2684" s="5">
        <f ca="1">IF(AND($G2683,NOT(ISTEXT($G2682)),ISNUMBER(Poczatek),ISNUMBER(Koniec_Projekt)),IFERROR(IF(LataProjekcji=$F2685,ROUND($D2683-SUM($K2684:M2684),0),ROUND(N2682*$E2684,0)),0),0)</f>
        <v>0</v>
      </c>
      <c r="O2684" s="5">
        <f ca="1">IF(AND($G2683,NOT(ISTEXT($G2682)),ISNUMBER(Poczatek),ISNUMBER(Koniec_Projekt)),IFERROR(IF(LataProjekcji=$F2685,ROUND($D2683-SUM($K2684:N2684),0),ROUND(O2682*$E2684,0)),0),0)</f>
        <v>0</v>
      </c>
      <c r="P2684" s="5">
        <f ca="1">IF(AND($G2683,NOT(ISTEXT($G2682)),ISNUMBER(Poczatek),ISNUMBER(Koniec_Projekt)),IFERROR(IF(LataProjekcji=$F2685,ROUND($D2683-SUM($K2684:O2684),0),ROUND(P2682*$E2684,0)),0),0)</f>
        <v>0</v>
      </c>
      <c r="Q2684" s="5">
        <f ca="1">IF(AND($G2683,NOT(ISTEXT($G2682)),ISNUMBER(Poczatek),ISNUMBER(Koniec_Projekt)),IFERROR(IF(LataProjekcji=$F2685,ROUND($D2683-SUM($K2684:P2684),0),ROUND(Q2682*$E2684,0)),0),0)</f>
        <v>0</v>
      </c>
      <c r="R2684" s="5">
        <f ca="1">IF(AND($G2683,NOT(ISTEXT($G2682)),ISNUMBER(Poczatek),ISNUMBER(Koniec_Projekt)),IFERROR(IF(LataProjekcji=$F2685,ROUND($D2683-SUM($K2684:Q2684),0),ROUND(R2682*$E2684,0)),0),0)</f>
        <v>0</v>
      </c>
      <c r="S2684" s="5">
        <f ca="1">IF(AND($G2683,NOT(ISTEXT($G2682)),ISNUMBER(Poczatek),ISNUMBER(Koniec_Projekt)),IFERROR(IF(LataProjekcji=$F2685,ROUND($D2683-SUM($K2684:R2684),0),ROUND(S2682*$E2684,0)),0),0)</f>
        <v>0</v>
      </c>
      <c r="T2684" s="5">
        <f ca="1">IF(AND($G2683,NOT(ISTEXT($G2682)),ISNUMBER(Poczatek),ISNUMBER(Koniec_Projekt)),IFERROR(IF(LataProjekcji=$F2685,ROUND($D2683-SUM($K2684:S2684),0),ROUND(T2682*$E2684,0)),0),0)</f>
        <v>0</v>
      </c>
      <c r="U2684" s="5">
        <f ca="1">IF(AND($G2683,NOT(ISTEXT($G2682)),ISNUMBER(Poczatek),ISNUMBER(Koniec_Projekt)),IFERROR(IF(LataProjekcji=$F2685,ROUND($D2683-SUM($K2684:T2684),0),ROUND(U2682*$E2684,0)),0),0)</f>
        <v>0</v>
      </c>
      <c r="V2684" s="5">
        <f ca="1">IF(AND($G2683,NOT(ISTEXT($G2682)),ISNUMBER(Poczatek),ISNUMBER(Koniec_Projekt)),IFERROR(IF(LataProjekcji=$F2685,ROUND($D2683-SUM($K2684:U2684),0),ROUND(V2682*$E2684,0)),0),0)</f>
        <v>0</v>
      </c>
      <c r="W2684" s="5">
        <f ca="1">IF(AND($G2683,NOT(ISTEXT($G2682)),ISNUMBER(Poczatek),ISNUMBER(Koniec_Projekt)),IFERROR(IF(LataProjekcji=$F2685,ROUND($D2683-SUM($K2684:V2684),0),ROUND(W2682*$E2684,0)),0),0)</f>
        <v>0</v>
      </c>
      <c r="X2684" s="5">
        <f ca="1">IF(AND($G2683,NOT(ISTEXT($G2682)),ISNUMBER(Poczatek),ISNUMBER(Koniec_Projekt)),IFERROR(IF(LataProjekcji=$F2685,ROUND($D2683-SUM($K2684:W2684),0),ROUND(X2682*$E2684,0)),0),0)</f>
        <v>0</v>
      </c>
      <c r="Y2684" s="5">
        <f ca="1">IF(AND($G2683,NOT(ISTEXT($G2682)),ISNUMBER(Poczatek),ISNUMBER(Koniec_Projekt)),IFERROR(IF(LataProjekcji=$F2685,ROUND($D2683-SUM($K2684:X2684),0),ROUND(Y2682*$E2684,0)),0),0)</f>
        <v>0</v>
      </c>
      <c r="Z2684" s="5">
        <f ca="1">IF(AND($G2683,NOT(ISTEXT($G2682)),ISNUMBER(Poczatek),ISNUMBER(Koniec_Projekt)),IFERROR(IF(LataProjekcji=$F2685,ROUND($D2683-SUM($K2684:Y2684),0),ROUND(Z2682*$E2684,0)),0),0)</f>
        <v>0</v>
      </c>
      <c r="AA2684" s="5">
        <f ca="1">IF(AND($G2683,NOT(ISTEXT($G2682)),ISNUMBER(Poczatek),ISNUMBER(Koniec_Projekt)),IFERROR(IF(LataProjekcji=$F2685,ROUND($D2683-SUM($K2684:Z2684),0),ROUND(AA2682*$E2684,0)),0),0)</f>
        <v>0</v>
      </c>
      <c r="AB2684" s="5">
        <f ca="1">IF(AND($G2683,NOT(ISTEXT($G2682)),ISNUMBER(Poczatek),ISNUMBER(Koniec_Projekt)),IFERROR(IF(LataProjekcji=$F2685,ROUND($D2683-SUM($K2684:AA2684),0),ROUND(AB2682*$E2684,0)),0),0)</f>
        <v>0</v>
      </c>
      <c r="AC2684" s="5">
        <f ca="1">IF(AND($G2683,NOT(ISTEXT($G2682)),ISNUMBER(Poczatek),ISNUMBER(Koniec_Projekt)),IFERROR(IF(LataProjekcji=$F2685,ROUND($D2683-SUM($K2684:AB2684),0),ROUND(AC2682*$E2684,0)),0),0)</f>
        <v>0</v>
      </c>
      <c r="AD2684" s="5">
        <f ca="1">IF(AND($G2683,NOT(ISTEXT($G2682)),ISNUMBER(Poczatek),ISNUMBER(Koniec_Projekt)),IFERROR(IF(LataProjekcji=$F2685,ROUND($D2683-SUM($K2684:AC2684),0),ROUND(AD2682*$E2684,0)),0),0)</f>
        <v>0</v>
      </c>
      <c r="AE2684" s="5">
        <f ca="1">IF(AND($G2683,NOT(ISTEXT($G2682)),ISNUMBER(Poczatek),ISNUMBER(Koniec_Projekt)),IFERROR(IF(LataProjekcji=$F2685,ROUND($D2683-SUM($K2684:AD2684),0),ROUND(AE2682*$E2684,0)),0),0)</f>
        <v>0</v>
      </c>
    </row>
    <row r="2685" spans="2:31" hidden="1">
      <c r="B2685" s="526" t="s">
        <v>751</v>
      </c>
      <c r="D2685" s="1">
        <f ca="1">IFERROR(ROUNDUP(D2683/E2684,0),0)</f>
        <v>0</v>
      </c>
      <c r="E2685" s="1">
        <f ca="1">IF(D2685=0,0,DATEDIF(DATE(D2682,E2682,1),DATE(F2684,G2684,1),"m"))</f>
        <v>0</v>
      </c>
      <c r="F2685" s="1" t="str">
        <f ca="1">IFERROR(YEAR(G2682),"brak daty")</f>
        <v>brak daty</v>
      </c>
      <c r="G2685" s="1" t="str">
        <f ca="1">IFERROR(MONTH(G2682),"brak daty")</f>
        <v>brak daty</v>
      </c>
      <c r="I2685" s="1" t="s">
        <v>425</v>
      </c>
      <c r="K2685" s="5">
        <f ca="1">IF(AND($G2683,NOT(ISTEXT($G2682)),ISNUMBER(Poczatek),ISNUMBER(Koniec_Projekt)),IFERROR(IF(LataProjekcji=$F2684,IF(AND($G2684=$G2685,$F2684=$F2685),ROUND($D2683-SUM($K2685),0),ROUND(K2683*$E2684,0)),IF(LataProjekcji&gt;$F2684,0,ROUND(K2683*$E2684,0))),0),0)</f>
        <v>0</v>
      </c>
      <c r="L2685" s="5">
        <f ca="1">IF(AND($G2683,NOT(ISTEXT($G2682)),ISNUMBER(Poczatek),ISNUMBER(Koniec_Projekt)),IFERROR(IF(LataProjekcji=$F2684,IF(AND($G2684=$G2685,$F2684=$F2685),ROUND($D2683-SUM($K2685:K2685),0),ROUND(L2683*$E2684,0)),IF(LataProjekcji&gt;$F2684,0,ROUND(L2683*$E2684,0))),0),0)</f>
        <v>0</v>
      </c>
      <c r="M2685" s="5">
        <f ca="1">IF(AND($G2683,NOT(ISTEXT($G2682)),ISNUMBER(Poczatek),ISNUMBER(Koniec_Projekt)),IFERROR(IF(LataProjekcji=$F2684,IF(AND($G2684=$G2685,$F2684=$F2685),ROUND($D2683-SUM($K2685:L2685),0),ROUND(M2683*$E2684,0)),IF(LataProjekcji&gt;$F2684,0,ROUND(M2683*$E2684,0))),0),0)</f>
        <v>0</v>
      </c>
      <c r="N2685" s="5">
        <f ca="1">IF(AND($G2683,NOT(ISTEXT($G2682)),ISNUMBER(Poczatek),ISNUMBER(Koniec_Projekt)),IFERROR(IF(LataProjekcji=$F2684,IF(AND($G2684=$G2685,$F2684=$F2685),ROUND($D2683-SUM($K2685:M2685),0),ROUND(N2683*$E2684,0)),IF(LataProjekcji&gt;$F2684,0,ROUND(N2683*$E2684,0))),0),0)</f>
        <v>0</v>
      </c>
      <c r="O2685" s="5">
        <f ca="1">IF(AND($G2683,NOT(ISTEXT($G2682)),ISNUMBER(Poczatek),ISNUMBER(Koniec_Projekt)),IFERROR(IF(LataProjekcji=$F2684,IF(AND($G2684=$G2685,$F2684=$F2685),ROUND($D2683-SUM($K2685:N2685),0),ROUND(O2683*$E2684,0)),IF(LataProjekcji&gt;$F2684,0,ROUND(O2683*$E2684,0))),0),0)</f>
        <v>0</v>
      </c>
      <c r="P2685" s="5">
        <f ca="1">IF(AND($G2683,NOT(ISTEXT($G2682)),ISNUMBER(Poczatek),ISNUMBER(Koniec_Projekt)),IFERROR(IF(LataProjekcji=$F2684,IF(AND($G2684=$G2685,$F2684=$F2685),ROUND($D2683-SUM($K2685:O2685),0),ROUND(P2683*$E2684,0)),IF(LataProjekcji&gt;$F2684,0,ROUND(P2683*$E2684,0))),0),0)</f>
        <v>0</v>
      </c>
      <c r="Q2685" s="5">
        <f ca="1">IF(AND($G2683,NOT(ISTEXT($G2682)),ISNUMBER(Poczatek),ISNUMBER(Koniec_Projekt)),IFERROR(IF(LataProjekcji=$F2684,IF(AND($G2684=$G2685,$F2684=$F2685),ROUND($D2683-SUM($K2685:P2685),0),ROUND(Q2683*$E2684,0)),IF(LataProjekcji&gt;$F2684,0,ROUND(Q2683*$E2684,0))),0),0)</f>
        <v>0</v>
      </c>
      <c r="R2685" s="5">
        <f ca="1">IF(AND($G2683,NOT(ISTEXT($G2682)),ISNUMBER(Poczatek),ISNUMBER(Koniec_Projekt)),IFERROR(IF(LataProjekcji=$F2684,IF(AND($G2684=$G2685,$F2684=$F2685),ROUND($D2683-SUM($K2685:Q2685),0),ROUND(R2683*$E2684,0)),IF(LataProjekcji&gt;$F2684,0,ROUND(R2683*$E2684,0))),0),0)</f>
        <v>0</v>
      </c>
      <c r="S2685" s="5">
        <f ca="1">IF(AND($G2683,NOT(ISTEXT($G2682)),ISNUMBER(Poczatek),ISNUMBER(Koniec_Projekt)),IFERROR(IF(LataProjekcji=$F2684,IF(AND($G2684=$G2685,$F2684=$F2685),ROUND($D2683-SUM($K2685:R2685),0),ROUND(S2683*$E2684,0)),IF(LataProjekcji&gt;$F2684,0,ROUND(S2683*$E2684,0))),0),0)</f>
        <v>0</v>
      </c>
      <c r="T2685" s="5">
        <f ca="1">IF(AND($G2683,NOT(ISTEXT($G2682)),ISNUMBER(Poczatek),ISNUMBER(Koniec_Projekt)),IFERROR(IF(LataProjekcji=$F2684,IF(AND($G2684=$G2685,$F2684=$F2685),ROUND($D2683-SUM($K2685:S2685),0),ROUND(T2683*$E2684,0)),IF(LataProjekcji&gt;$F2684,0,ROUND(T2683*$E2684,0))),0),0)</f>
        <v>0</v>
      </c>
      <c r="U2685" s="5">
        <f ca="1">IF(AND($G2683,NOT(ISTEXT($G2682)),ISNUMBER(Poczatek),ISNUMBER(Koniec_Projekt)),IFERROR(IF(LataProjekcji=$F2684,IF(AND($G2684=$G2685,$F2684=$F2685),ROUND($D2683-SUM($K2685:T2685),0),ROUND(U2683*$E2684,0)),IF(LataProjekcji&gt;$F2684,0,ROUND(U2683*$E2684,0))),0),0)</f>
        <v>0</v>
      </c>
      <c r="V2685" s="5">
        <f ca="1">IF(AND($G2683,NOT(ISTEXT($G2682)),ISNUMBER(Poczatek),ISNUMBER(Koniec_Projekt)),IFERROR(IF(LataProjekcji=$F2684,IF(AND($G2684=$G2685,$F2684=$F2685),ROUND($D2683-SUM($K2685:U2685),0),ROUND(V2683*$E2684,0)),IF(LataProjekcji&gt;$F2684,0,ROUND(V2683*$E2684,0))),0),0)</f>
        <v>0</v>
      </c>
      <c r="W2685" s="5">
        <f ca="1">IF(AND($G2683,NOT(ISTEXT($G2682)),ISNUMBER(Poczatek),ISNUMBER(Koniec_Projekt)),IFERROR(IF(LataProjekcji=$F2684,IF(AND($G2684=$G2685,$F2684=$F2685),ROUND($D2683-SUM($K2685:V2685),0),ROUND(W2683*$E2684,0)),IF(LataProjekcji&gt;$F2684,0,ROUND(W2683*$E2684,0))),0),0)</f>
        <v>0</v>
      </c>
      <c r="X2685" s="5">
        <f ca="1">IF(AND($G2683,NOT(ISTEXT($G2682)),ISNUMBER(Poczatek),ISNUMBER(Koniec_Projekt)),IFERROR(IF(LataProjekcji=$F2684,IF(AND($G2684=$G2685,$F2684=$F2685),ROUND($D2683-SUM($K2685:W2685),0),ROUND(X2683*$E2684,0)),IF(LataProjekcji&gt;$F2684,0,ROUND(X2683*$E2684,0))),0),0)</f>
        <v>0</v>
      </c>
      <c r="Y2685" s="5">
        <f ca="1">IF(AND($G2683,NOT(ISTEXT($G2682)),ISNUMBER(Poczatek),ISNUMBER(Koniec_Projekt)),IFERROR(IF(LataProjekcji=$F2684,IF(AND($G2684=$G2685,$F2684=$F2685),ROUND($D2683-SUM($K2685:X2685),0),ROUND(Y2683*$E2684,0)),IF(LataProjekcji&gt;$F2684,0,ROUND(Y2683*$E2684,0))),0),0)</f>
        <v>0</v>
      </c>
      <c r="Z2685" s="5">
        <f ca="1">IF(AND($G2683,NOT(ISTEXT($G2682)),ISNUMBER(Poczatek),ISNUMBER(Koniec_Projekt)),IFERROR(IF(LataProjekcji=$F2684,IF(AND($G2684=$G2685,$F2684=$F2685),ROUND($D2683-SUM($K2685:Y2685),0),ROUND(Z2683*$E2684,0)),IF(LataProjekcji&gt;$F2684,0,ROUND(Z2683*$E2684,0))),0),0)</f>
        <v>0</v>
      </c>
      <c r="AA2685" s="5">
        <f ca="1">IF(AND($G2683,NOT(ISTEXT($G2682)),ISNUMBER(Poczatek),ISNUMBER(Koniec_Projekt)),IFERROR(IF(LataProjekcji=$F2684,IF(AND($G2684=$G2685,$F2684=$F2685),ROUND($D2683-SUM($K2685:Z2685),0),ROUND(AA2683*$E2684,0)),IF(LataProjekcji&gt;$F2684,0,ROUND(AA2683*$E2684,0))),0),0)</f>
        <v>0</v>
      </c>
      <c r="AB2685" s="5">
        <f ca="1">IF(AND($G2683,NOT(ISTEXT($G2682)),ISNUMBER(Poczatek),ISNUMBER(Koniec_Projekt)),IFERROR(IF(LataProjekcji=$F2684,IF(AND($G2684=$G2685,$F2684=$F2685),ROUND($D2683-SUM($K2685:AA2685),0),ROUND(AB2683*$E2684,0)),IF(LataProjekcji&gt;$F2684,0,ROUND(AB2683*$E2684,0))),0),0)</f>
        <v>0</v>
      </c>
      <c r="AC2685" s="5">
        <f ca="1">IF(AND($G2683,NOT(ISTEXT($G2682)),ISNUMBER(Poczatek),ISNUMBER(Koniec_Projekt)),IFERROR(IF(LataProjekcji=$F2684,IF(AND($G2684=$G2685,$F2684=$F2685),ROUND($D2683-SUM($K2685:AB2685),0),ROUND(AC2683*$E2684,0)),IF(LataProjekcji&gt;$F2684,0,ROUND(AC2683*$E2684,0))),0),0)</f>
        <v>0</v>
      </c>
      <c r="AD2685" s="5">
        <f ca="1">IF(AND($G2683,NOT(ISTEXT($G2682)),ISNUMBER(Poczatek),ISNUMBER(Koniec_Projekt)),IFERROR(IF(LataProjekcji=$F2684,IF(AND($G2684=$G2685,$F2684=$F2685),ROUND($D2683-SUM($K2685:AC2685),0),ROUND(AD2683*$E2684,0)),IF(LataProjekcji&gt;$F2684,0,ROUND(AD2683*$E2684,0))),0),0)</f>
        <v>0</v>
      </c>
      <c r="AE2685" s="5">
        <f ca="1">IF(AND($G2683,NOT(ISTEXT($G2682)),ISNUMBER(Poczatek),ISNUMBER(Koniec_Projekt)),IFERROR(IF(LataProjekcji=$F2684,IF(AND($G2684=$G2685,$F2684=$F2685),ROUND($D2683-SUM($K2685:AD2685),0),ROUND(AE2683*$E2684,0)),IF(LataProjekcji&gt;$F2684,0,ROUND(AE2683*$E2684,0))),0),0)</f>
        <v>0</v>
      </c>
    </row>
    <row r="2686" spans="2:31" ht="12.5" hidden="1" thickBot="1">
      <c r="B2686" s="527" t="s">
        <v>865</v>
      </c>
      <c r="C2686" s="528"/>
      <c r="D2686" s="529">
        <f ca="1">IF(D2683&gt;10,ROUND((D2685-1)*E2684,0),E2684)</f>
        <v>0</v>
      </c>
      <c r="E2686" s="529">
        <f ca="1">D2683-D2686</f>
        <v>0</v>
      </c>
      <c r="F2686" s="528"/>
      <c r="G2686" s="669">
        <f ca="1">OFFSET($C$269,$D2681,0)</f>
        <v>0</v>
      </c>
      <c r="H2686" s="528"/>
      <c r="I2686" s="528"/>
      <c r="J2686" s="528"/>
      <c r="K2686" s="528"/>
      <c r="L2686" s="528"/>
      <c r="M2686" s="528"/>
      <c r="N2686" s="528"/>
      <c r="O2686" s="528"/>
      <c r="P2686" s="528"/>
      <c r="Q2686" s="528"/>
      <c r="R2686" s="528"/>
      <c r="S2686" s="528"/>
      <c r="T2686" s="528"/>
      <c r="U2686" s="528"/>
      <c r="V2686" s="528"/>
      <c r="W2686" s="528"/>
      <c r="X2686" s="528"/>
      <c r="Y2686" s="528"/>
      <c r="Z2686" s="528"/>
      <c r="AA2686" s="528"/>
      <c r="AB2686" s="528"/>
      <c r="AC2686" s="528"/>
      <c r="AD2686" s="528"/>
      <c r="AE2686" s="528"/>
    </row>
    <row r="2687" spans="2:31" ht="12.5" hidden="1" thickTop="1"/>
    <row r="2688" spans="2:31" ht="12.5" hidden="1" thickBot="1">
      <c r="B2688" s="530" t="str">
        <f ca="1">"nazwa ST: "&amp;B1506</f>
        <v>nazwa ST: 0</v>
      </c>
      <c r="C2688" s="530"/>
      <c r="D2688" s="531">
        <f>D1506</f>
        <v>87</v>
      </c>
      <c r="E2688" s="530"/>
      <c r="F2688" s="530"/>
      <c r="G2688" s="530"/>
      <c r="H2688" s="530"/>
      <c r="I2688" s="530"/>
      <c r="J2688" s="530"/>
      <c r="K2688" s="539" t="str">
        <f t="shared" ref="K2688:AE2688" si="3181">LataProjekcji</f>
        <v>Uzupełnij dane</v>
      </c>
      <c r="L2688" s="539" t="str">
        <f t="shared" si="3181"/>
        <v/>
      </c>
      <c r="M2688" s="539" t="str">
        <f t="shared" si="3181"/>
        <v/>
      </c>
      <c r="N2688" s="539" t="str">
        <f t="shared" si="3181"/>
        <v/>
      </c>
      <c r="O2688" s="539" t="str">
        <f t="shared" si="3181"/>
        <v/>
      </c>
      <c r="P2688" s="539" t="str">
        <f t="shared" si="3181"/>
        <v/>
      </c>
      <c r="Q2688" s="539" t="str">
        <f t="shared" si="3181"/>
        <v/>
      </c>
      <c r="R2688" s="539" t="str">
        <f t="shared" si="3181"/>
        <v/>
      </c>
      <c r="S2688" s="539" t="str">
        <f t="shared" si="3181"/>
        <v/>
      </c>
      <c r="T2688" s="539" t="str">
        <f t="shared" si="3181"/>
        <v/>
      </c>
      <c r="U2688" s="539" t="str">
        <f t="shared" si="3181"/>
        <v/>
      </c>
      <c r="V2688" s="539" t="str">
        <f t="shared" si="3181"/>
        <v/>
      </c>
      <c r="W2688" s="539" t="str">
        <f t="shared" si="3181"/>
        <v/>
      </c>
      <c r="X2688" s="539" t="str">
        <f t="shared" si="3181"/>
        <v/>
      </c>
      <c r="Y2688" s="539" t="str">
        <f t="shared" si="3181"/>
        <v/>
      </c>
      <c r="Z2688" s="539" t="str">
        <f t="shared" si="3181"/>
        <v/>
      </c>
      <c r="AA2688" s="539" t="str">
        <f t="shared" si="3181"/>
        <v/>
      </c>
      <c r="AB2688" s="539" t="str">
        <f t="shared" si="3181"/>
        <v/>
      </c>
      <c r="AC2688" s="539" t="str">
        <f t="shared" si="3181"/>
        <v/>
      </c>
      <c r="AD2688" s="539" t="str">
        <f t="shared" si="3181"/>
        <v/>
      </c>
      <c r="AE2688" s="539" t="str">
        <f t="shared" si="3181"/>
        <v/>
      </c>
    </row>
    <row r="2689" spans="2:31" hidden="1">
      <c r="B2689" s="526" t="s">
        <v>752</v>
      </c>
      <c r="D2689" s="1">
        <f ca="1">D1507</f>
        <v>1900</v>
      </c>
      <c r="E2689" s="1">
        <f ca="1">E1507</f>
        <v>1</v>
      </c>
      <c r="F2689" s="1">
        <f ca="1">IF(D2690&gt;10,F1507,1)</f>
        <v>1</v>
      </c>
      <c r="G2689" s="525" t="str">
        <f ca="1">IF(ISBLANK(OFFSET($E$269,$D2688,0)),"brak daty",IF(D2690&gt;10,EDATE(OFFSET($E$269,$D2688,0),D2692),DATE(D2689,E2689,1)))</f>
        <v>brak daty</v>
      </c>
      <c r="H2689" s="538" t="b">
        <f ca="1">SUM(K2689:AE2689)=D2692</f>
        <v>1</v>
      </c>
      <c r="I2689" s="1" t="s">
        <v>749</v>
      </c>
      <c r="K2689" s="5">
        <f ca="1">IF(AND($G2690,NOT(ISTEXT($G2689)),ISNUMBER(Poczatek),ISNUMBER(Koniec_Projekt)),IFERROR(IF($D2689=LataProjekcji,$F2689,IF($D2689&lt;LataProjekcji,IF((SUM(K2689)+12)&lt;$D2692,12,$D2692-SUM(K2689)),0)),0),0)</f>
        <v>0</v>
      </c>
      <c r="L2689" s="5">
        <f ca="1">IF(AND($G2690,NOT(ISTEXT($G2689)),ISNUMBER(Poczatek),ISNUMBER(Koniec_Projekt)),IFERROR(IF($D2689=LataProjekcji,$F2689,IF($D2689&lt;LataProjekcji,IF((SUM($K2689:K2689)+12)&lt;$D2692,12,$D2692-SUM($K2689:K2689)),0)),0),0)</f>
        <v>0</v>
      </c>
      <c r="M2689" s="5">
        <f ca="1">IF(AND($G2690,NOT(ISTEXT($G2689)),ISNUMBER(Poczatek),ISNUMBER(Koniec_Projekt)),IFERROR(IF($D2689=LataProjekcji,$F2689,IF($D2689&lt;LataProjekcji,IF((SUM($K2689:L2689)+12)&lt;$D2692,12,$D2692-SUM($K2689:L2689)),0)),0),0)</f>
        <v>0</v>
      </c>
      <c r="N2689" s="5">
        <f ca="1">IF(AND($G2690,NOT(ISTEXT($G2689)),ISNUMBER(Poczatek),ISNUMBER(Koniec_Projekt)),IFERROR(IF($D2689=LataProjekcji,$F2689,IF($D2689&lt;LataProjekcji,IF((SUM($K2689:M2689)+12)&lt;$D2692,12,$D2692-SUM($K2689:M2689)),0)),0),0)</f>
        <v>0</v>
      </c>
      <c r="O2689" s="5">
        <f ca="1">IF(AND($G2690,NOT(ISTEXT($G2689)),ISNUMBER(Poczatek),ISNUMBER(Koniec_Projekt)),IFERROR(IF($D2689=LataProjekcji,$F2689,IF($D2689&lt;LataProjekcji,IF((SUM($K2689:N2689)+12)&lt;$D2692,12,$D2692-SUM($K2689:N2689)),0)),0),0)</f>
        <v>0</v>
      </c>
      <c r="P2689" s="5">
        <f ca="1">IF(AND($G2690,NOT(ISTEXT($G2689)),ISNUMBER(Poczatek),ISNUMBER(Koniec_Projekt)),IFERROR(IF($D2689=LataProjekcji,$F2689,IF($D2689&lt;LataProjekcji,IF((SUM($K2689:O2689)+12)&lt;$D2692,12,$D2692-SUM($K2689:O2689)),0)),0),0)</f>
        <v>0</v>
      </c>
      <c r="Q2689" s="5">
        <f ca="1">IF(AND($G2690,NOT(ISTEXT($G2689)),ISNUMBER(Poczatek),ISNUMBER(Koniec_Projekt)),IFERROR(IF($D2689=LataProjekcji,$F2689,IF($D2689&lt;LataProjekcji,IF((SUM($K2689:P2689)+12)&lt;$D2692,12,$D2692-SUM($K2689:P2689)),0)),0),0)</f>
        <v>0</v>
      </c>
      <c r="R2689" s="5">
        <f ca="1">IF(AND($G2690,NOT(ISTEXT($G2689)),ISNUMBER(Poczatek),ISNUMBER(Koniec_Projekt)),IFERROR(IF($D2689=LataProjekcji,$F2689,IF($D2689&lt;LataProjekcji,IF((SUM($K2689:Q2689)+12)&lt;$D2692,12,$D2692-SUM($K2689:Q2689)),0)),0),0)</f>
        <v>0</v>
      </c>
      <c r="S2689" s="5">
        <f ca="1">IF(AND($G2690,NOT(ISTEXT($G2689)),ISNUMBER(Poczatek),ISNUMBER(Koniec_Projekt)),IFERROR(IF($D2689=LataProjekcji,$F2689,IF($D2689&lt;LataProjekcji,IF((SUM($K2689:R2689)+12)&lt;$D2692,12,$D2692-SUM($K2689:R2689)),0)),0),0)</f>
        <v>0</v>
      </c>
      <c r="T2689" s="5">
        <f ca="1">IF(AND($G2690,NOT(ISTEXT($G2689)),ISNUMBER(Poczatek),ISNUMBER(Koniec_Projekt)),IFERROR(IF($D2689=LataProjekcji,$F2689,IF($D2689&lt;LataProjekcji,IF((SUM($K2689:S2689)+12)&lt;$D2692,12,$D2692-SUM($K2689:S2689)),0)),0),0)</f>
        <v>0</v>
      </c>
      <c r="U2689" s="5">
        <f ca="1">IF(AND($G2690,NOT(ISTEXT($G2689)),ISNUMBER(Poczatek),ISNUMBER(Koniec_Projekt)),IFERROR(IF($D2689=LataProjekcji,$F2689,IF($D2689&lt;LataProjekcji,IF((SUM($K2689:T2689)+12)&lt;$D2692,12,$D2692-SUM($K2689:T2689)),0)),0),0)</f>
        <v>0</v>
      </c>
      <c r="V2689" s="5">
        <f ca="1">IF(AND($G2690,NOT(ISTEXT($G2689)),ISNUMBER(Poczatek),ISNUMBER(Koniec_Projekt)),IFERROR(IF($D2689=LataProjekcji,$F2689,IF($D2689&lt;LataProjekcji,IF((SUM($K2689:U2689)+12)&lt;$D2692,12,$D2692-SUM($K2689:U2689)),0)),0),0)</f>
        <v>0</v>
      </c>
      <c r="W2689" s="5">
        <f ca="1">IF(AND($G2690,NOT(ISTEXT($G2689)),ISNUMBER(Poczatek),ISNUMBER(Koniec_Projekt)),IFERROR(IF($D2689=LataProjekcji,$F2689,IF($D2689&lt;LataProjekcji,IF((SUM($K2689:V2689)+12)&lt;$D2692,12,$D2692-SUM($K2689:V2689)),0)),0),0)</f>
        <v>0</v>
      </c>
      <c r="X2689" s="5">
        <f ca="1">IF(AND($G2690,NOT(ISTEXT($G2689)),ISNUMBER(Poczatek),ISNUMBER(Koniec_Projekt)),IFERROR(IF($D2689=LataProjekcji,$F2689,IF($D2689&lt;LataProjekcji,IF((SUM($K2689:W2689)+12)&lt;$D2692,12,$D2692-SUM($K2689:W2689)),0)),0),0)</f>
        <v>0</v>
      </c>
      <c r="Y2689" s="5">
        <f ca="1">IF(AND($G2690,NOT(ISTEXT($G2689)),ISNUMBER(Poczatek),ISNUMBER(Koniec_Projekt)),IFERROR(IF($D2689=LataProjekcji,$F2689,IF($D2689&lt;LataProjekcji,IF((SUM($K2689:X2689)+12)&lt;$D2692,12,$D2692-SUM($K2689:X2689)),0)),0),0)</f>
        <v>0</v>
      </c>
      <c r="Z2689" s="5">
        <f ca="1">IF(AND($G2690,NOT(ISTEXT($G2689)),ISNUMBER(Poczatek),ISNUMBER(Koniec_Projekt)),IFERROR(IF($D2689=LataProjekcji,$F2689,IF($D2689&lt;LataProjekcji,IF((SUM($K2689:Y2689)+12)&lt;$D2692,12,$D2692-SUM($K2689:Y2689)),0)),0),0)</f>
        <v>0</v>
      </c>
      <c r="AA2689" s="5">
        <f ca="1">IF(AND($G2690,NOT(ISTEXT($G2689)),ISNUMBER(Poczatek),ISNUMBER(Koniec_Projekt)),IFERROR(IF($D2689=LataProjekcji,$F2689,IF($D2689&lt;LataProjekcji,IF((SUM($K2689:Z2689)+12)&lt;$D2692,12,$D2692-SUM($K2689:Z2689)),0)),0),0)</f>
        <v>0</v>
      </c>
      <c r="AB2689" s="5">
        <f ca="1">IF(AND($G2690,NOT(ISTEXT($G2689)),ISNUMBER(Poczatek),ISNUMBER(Koniec_Projekt)),IFERROR(IF($D2689=LataProjekcji,$F2689,IF($D2689&lt;LataProjekcji,IF((SUM($K2689:AA2689)+12)&lt;$D2692,12,$D2692-SUM($K2689:AA2689)),0)),0),0)</f>
        <v>0</v>
      </c>
      <c r="AC2689" s="5">
        <f ca="1">IF(AND($G2690,NOT(ISTEXT($G2689)),ISNUMBER(Poczatek),ISNUMBER(Koniec_Projekt)),IFERROR(IF($D2689=LataProjekcji,$F2689,IF($D2689&lt;LataProjekcji,IF((SUM($K2689:AB2689)+12)&lt;$D2692,12,$D2692-SUM($K2689:AB2689)),0)),0),0)</f>
        <v>0</v>
      </c>
      <c r="AD2689" s="5">
        <f ca="1">IF(AND($G2690,NOT(ISTEXT($G2689)),ISNUMBER(Poczatek),ISNUMBER(Koniec_Projekt)),IFERROR(IF($D2689=LataProjekcji,$F2689,IF($D2689&lt;LataProjekcji,IF((SUM($K2689:AC2689)+12)&lt;$D2692,12,$D2692-SUM($K2689:AC2689)),0)),0),0)</f>
        <v>0</v>
      </c>
      <c r="AE2689" s="5">
        <f ca="1">IF(AND($G2690,NOT(ISTEXT($G2689)),ISNUMBER(Poczatek),ISNUMBER(Koniec_Projekt)),IFERROR(IF($D2689=LataProjekcji,$F2689,IF($D2689&lt;LataProjekcji,IF((SUM($K2689:AD2689)+12)&lt;$D2692,12,$D2692-SUM($K2689:AD2689)),0)),0),0)</f>
        <v>0</v>
      </c>
    </row>
    <row r="2690" spans="2:31" hidden="1">
      <c r="B2690" s="526" t="s">
        <v>754</v>
      </c>
      <c r="D2690" s="5">
        <f ca="1">D1508</f>
        <v>0</v>
      </c>
      <c r="E2690" s="454">
        <f ca="1">E1508</f>
        <v>0</v>
      </c>
      <c r="F2690" s="454">
        <f ca="1">F1508</f>
        <v>0</v>
      </c>
      <c r="G2690" s="258" t="b">
        <f ca="1">NOT(ISBLANK(OFFSET($C$269,$D2688,0)))</f>
        <v>0</v>
      </c>
      <c r="H2690" s="538" t="b">
        <f ca="1">SUM(K2690:AE2690)=E2692</f>
        <v>1</v>
      </c>
      <c r="I2690" s="1" t="s">
        <v>750</v>
      </c>
      <c r="K2690" s="537">
        <f ca="1">IF(AND($G2690,NOT(ISTEXT($G2689)),ISNUMBER(Poczatek),ISNUMBER(Koniec_Projekt)),IFERROR(IF($D2689=LataProjekcji,IF($F2689&gt;$E2692,$E2692,$F2689),IF($D2692&gt;=$E2692,(IF($D2689&lt;LataProjekcji,IF((SUM(J2690:$K2690)+12)&lt;$E2692,12,$E2692-SUM(J2690:$K2690)),0)),(IF($D2689&lt;LataProjekcji,IF((SUM(J2690:$K2690)+12)&lt;$D2692,12,$D2692-SUM(J2690:$K2690)),0)))),0),0)</f>
        <v>0</v>
      </c>
      <c r="L2690" s="537">
        <f ca="1">IF(AND($G2690,NOT(ISTEXT($G2689)),ISNUMBER(Poczatek),ISNUMBER(Koniec_Projekt)),IFERROR(IF($D2689=LataProjekcji,IF($F2689&gt;$E2692,$E2692,$F2689),IF($D2692&gt;=$E2692,(IF($D2689&lt;LataProjekcji,IF((SUM($K2690:K2690)+12)&lt;$E2692,12,$E2692-SUM($K2690:K2690)),0)),(IF($D2689&lt;LataProjekcji,IF((SUM($K2690:K2690)+12)&lt;$D2692,12,$D2692-SUM($K2690:K2690)),0)))),0),0)</f>
        <v>0</v>
      </c>
      <c r="M2690" s="537">
        <f ca="1">IF(AND($G2690,NOT(ISTEXT($G2689)),ISNUMBER(Poczatek),ISNUMBER(Koniec_Projekt)),IFERROR(IF($D2689=LataProjekcji,IF($F2689&gt;$E2692,$E2692,$F2689),IF($D2692&gt;=$E2692,(IF($D2689&lt;LataProjekcji,IF((SUM($K2690:L2690)+12)&lt;$E2692,12,$E2692-SUM($K2690:L2690)),0)),(IF($D2689&lt;LataProjekcji,IF((SUM($K2690:L2690)+12)&lt;$D2692,12,$D2692-SUM($K2690:L2690)),0)))),0),0)</f>
        <v>0</v>
      </c>
      <c r="N2690" s="537">
        <f ca="1">IF(AND($G2690,NOT(ISTEXT($G2689)),ISNUMBER(Poczatek),ISNUMBER(Koniec_Projekt)),IFERROR(IF($D2689=LataProjekcji,IF($F2689&gt;$E2692,$E2692,$F2689),IF($D2692&gt;=$E2692,(IF($D2689&lt;LataProjekcji,IF((SUM($K2690:M2690)+12)&lt;$E2692,12,$E2692-SUM($K2690:M2690)),0)),(IF($D2689&lt;LataProjekcji,IF((SUM($K2690:M2690)+12)&lt;$D2692,12,$D2692-SUM($K2690:M2690)),0)))),0),0)</f>
        <v>0</v>
      </c>
      <c r="O2690" s="537">
        <f ca="1">IF(AND($G2690,NOT(ISTEXT($G2689)),ISNUMBER(Poczatek),ISNUMBER(Koniec_Projekt)),IFERROR(IF($D2689=LataProjekcji,IF($F2689&gt;$E2692,$E2692,$F2689),IF($D2692&gt;=$E2692,(IF($D2689&lt;LataProjekcji,IF((SUM($K2690:N2690)+12)&lt;$E2692,12,$E2692-SUM($K2690:N2690)),0)),(IF($D2689&lt;LataProjekcji,IF((SUM($K2690:N2690)+12)&lt;$D2692,12,$D2692-SUM($K2690:N2690)),0)))),0),0)</f>
        <v>0</v>
      </c>
      <c r="P2690" s="537">
        <f ca="1">IF(AND($G2690,NOT(ISTEXT($G2689)),ISNUMBER(Poczatek),ISNUMBER(Koniec_Projekt)),IFERROR(IF($D2689=LataProjekcji,IF($F2689&gt;$E2692,$E2692,$F2689),IF($D2692&gt;=$E2692,(IF($D2689&lt;LataProjekcji,IF((SUM($K2690:O2690)+12)&lt;$E2692,12,$E2692-SUM($K2690:O2690)),0)),(IF($D2689&lt;LataProjekcji,IF((SUM($K2690:O2690)+12)&lt;$D2692,12,$D2692-SUM($K2690:O2690)),0)))),0),0)</f>
        <v>0</v>
      </c>
      <c r="Q2690" s="537">
        <f ca="1">IF(AND($G2690,NOT(ISTEXT($G2689)),ISNUMBER(Poczatek),ISNUMBER(Koniec_Projekt)),IFERROR(IF($D2689=LataProjekcji,IF($F2689&gt;$E2692,$E2692,$F2689),IF($D2692&gt;=$E2692,(IF($D2689&lt;LataProjekcji,IF((SUM($K2690:P2690)+12)&lt;$E2692,12,$E2692-SUM($K2690:P2690)),0)),(IF($D2689&lt;LataProjekcji,IF((SUM($K2690:P2690)+12)&lt;$D2692,12,$D2692-SUM($K2690:P2690)),0)))),0),0)</f>
        <v>0</v>
      </c>
      <c r="R2690" s="537">
        <f ca="1">IF(AND($G2690,NOT(ISTEXT($G2689)),ISNUMBER(Poczatek),ISNUMBER(Koniec_Projekt)),IFERROR(IF($D2689=LataProjekcji,IF($F2689&gt;$E2692,$E2692,$F2689),IF($D2692&gt;=$E2692,(IF($D2689&lt;LataProjekcji,IF((SUM($K2690:Q2690)+12)&lt;$E2692,12,$E2692-SUM($K2690:Q2690)),0)),(IF($D2689&lt;LataProjekcji,IF((SUM($K2690:Q2690)+12)&lt;$D2692,12,$D2692-SUM($K2690:Q2690)),0)))),0),0)</f>
        <v>0</v>
      </c>
      <c r="S2690" s="537">
        <f ca="1">IF(AND($G2690,NOT(ISTEXT($G2689)),ISNUMBER(Poczatek),ISNUMBER(Koniec_Projekt)),IFERROR(IF($D2689=LataProjekcji,IF($F2689&gt;$E2692,$E2692,$F2689),IF($D2692&gt;=$E2692,(IF($D2689&lt;LataProjekcji,IF((SUM($K2690:R2690)+12)&lt;$E2692,12,$E2692-SUM($K2690:R2690)),0)),(IF($D2689&lt;LataProjekcji,IF((SUM($K2690:R2690)+12)&lt;$D2692,12,$D2692-SUM($K2690:R2690)),0)))),0),0)</f>
        <v>0</v>
      </c>
      <c r="T2690" s="537">
        <f ca="1">IF(AND($G2690,NOT(ISTEXT($G2689)),ISNUMBER(Poczatek),ISNUMBER(Koniec_Projekt)),IFERROR(IF($D2689=LataProjekcji,IF($F2689&gt;$E2692,$E2692,$F2689),IF($D2692&gt;=$E2692,(IF($D2689&lt;LataProjekcji,IF((SUM($K2690:S2690)+12)&lt;$E2692,12,$E2692-SUM($K2690:S2690)),0)),(IF($D2689&lt;LataProjekcji,IF((SUM($K2690:S2690)+12)&lt;$D2692,12,$D2692-SUM($K2690:S2690)),0)))),0),0)</f>
        <v>0</v>
      </c>
      <c r="U2690" s="537">
        <f ca="1">IF(AND($G2690,NOT(ISTEXT($G2689)),ISNUMBER(Poczatek),ISNUMBER(Koniec_Projekt)),IFERROR(IF($D2689=LataProjekcji,IF($F2689&gt;$E2692,$E2692,$F2689),IF($D2692&gt;=$E2692,(IF($D2689&lt;LataProjekcji,IF((SUM($K2690:T2690)+12)&lt;$E2692,12,$E2692-SUM($K2690:T2690)),0)),(IF($D2689&lt;LataProjekcji,IF((SUM($K2690:T2690)+12)&lt;$D2692,12,$D2692-SUM($K2690:T2690)),0)))),0),0)</f>
        <v>0</v>
      </c>
      <c r="V2690" s="537">
        <f ca="1">IF(AND($G2690,NOT(ISTEXT($G2689)),ISNUMBER(Poczatek),ISNUMBER(Koniec_Projekt)),IFERROR(IF($D2689=LataProjekcji,IF($F2689&gt;$E2692,$E2692,$F2689),IF($D2692&gt;=$E2692,(IF($D2689&lt;LataProjekcji,IF((SUM($K2690:U2690)+12)&lt;$E2692,12,$E2692-SUM($K2690:U2690)),0)),(IF($D2689&lt;LataProjekcji,IF((SUM($K2690:U2690)+12)&lt;$D2692,12,$D2692-SUM($K2690:U2690)),0)))),0),0)</f>
        <v>0</v>
      </c>
      <c r="W2690" s="537">
        <f ca="1">IF(AND($G2690,NOT(ISTEXT($G2689)),ISNUMBER(Poczatek),ISNUMBER(Koniec_Projekt)),IFERROR(IF($D2689=LataProjekcji,IF($F2689&gt;$E2692,$E2692,$F2689),IF($D2692&gt;=$E2692,(IF($D2689&lt;LataProjekcji,IF((SUM($K2690:V2690)+12)&lt;$E2692,12,$E2692-SUM($K2690:V2690)),0)),(IF($D2689&lt;LataProjekcji,IF((SUM($K2690:V2690)+12)&lt;$D2692,12,$D2692-SUM($K2690:V2690)),0)))),0),0)</f>
        <v>0</v>
      </c>
      <c r="X2690" s="537">
        <f ca="1">IF(AND($G2690,NOT(ISTEXT($G2689)),ISNUMBER(Poczatek),ISNUMBER(Koniec_Projekt)),IFERROR(IF($D2689=LataProjekcji,IF($F2689&gt;$E2692,$E2692,$F2689),IF($D2692&gt;=$E2692,(IF($D2689&lt;LataProjekcji,IF((SUM($K2690:W2690)+12)&lt;$E2692,12,$E2692-SUM($K2690:W2690)),0)),(IF($D2689&lt;LataProjekcji,IF((SUM($K2690:W2690)+12)&lt;$D2692,12,$D2692-SUM($K2690:W2690)),0)))),0),0)</f>
        <v>0</v>
      </c>
      <c r="Y2690" s="537">
        <f ca="1">IF(AND($G2690,NOT(ISTEXT($G2689)),ISNUMBER(Poczatek),ISNUMBER(Koniec_Projekt)),IFERROR(IF($D2689=LataProjekcji,IF($F2689&gt;$E2692,$E2692,$F2689),IF($D2692&gt;=$E2692,(IF($D2689&lt;LataProjekcji,IF((SUM($K2690:X2690)+12)&lt;$E2692,12,$E2692-SUM($K2690:X2690)),0)),(IF($D2689&lt;LataProjekcji,IF((SUM($K2690:X2690)+12)&lt;$D2692,12,$D2692-SUM($K2690:X2690)),0)))),0),0)</f>
        <v>0</v>
      </c>
      <c r="Z2690" s="537">
        <f ca="1">IF(AND($G2690,NOT(ISTEXT($G2689)),ISNUMBER(Poczatek),ISNUMBER(Koniec_Projekt)),IFERROR(IF($D2689=LataProjekcji,IF($F2689&gt;$E2692,$E2692,$F2689),IF($D2692&gt;=$E2692,(IF($D2689&lt;LataProjekcji,IF((SUM($K2690:Y2690)+12)&lt;$E2692,12,$E2692-SUM($K2690:Y2690)),0)),(IF($D2689&lt;LataProjekcji,IF((SUM($K2690:Y2690)+12)&lt;$D2692,12,$D2692-SUM($K2690:Y2690)),0)))),0),0)</f>
        <v>0</v>
      </c>
      <c r="AA2690" s="537">
        <f ca="1">IF(AND($G2690,NOT(ISTEXT($G2689)),ISNUMBER(Poczatek),ISNUMBER(Koniec_Projekt)),IFERROR(IF($D2689=LataProjekcji,IF($F2689&gt;$E2692,$E2692,$F2689),IF($D2692&gt;=$E2692,(IF($D2689&lt;LataProjekcji,IF((SUM($K2690:Z2690)+12)&lt;$E2692,12,$E2692-SUM($K2690:Z2690)),0)),(IF($D2689&lt;LataProjekcji,IF((SUM($K2690:Z2690)+12)&lt;$D2692,12,$D2692-SUM($K2690:Z2690)),0)))),0),0)</f>
        <v>0</v>
      </c>
      <c r="AB2690" s="537">
        <f ca="1">IF(AND($G2690,NOT(ISTEXT($G2689)),ISNUMBER(Poczatek),ISNUMBER(Koniec_Projekt)),IFERROR(IF($D2689=LataProjekcji,IF($F2689&gt;$E2692,$E2692,$F2689),IF($D2692&gt;=$E2692,(IF($D2689&lt;LataProjekcji,IF((SUM($K2690:AA2690)+12)&lt;$E2692,12,$E2692-SUM($K2690:AA2690)),0)),(IF($D2689&lt;LataProjekcji,IF((SUM($K2690:AA2690)+12)&lt;$D2692,12,$D2692-SUM($K2690:AA2690)),0)))),0),0)</f>
        <v>0</v>
      </c>
      <c r="AC2690" s="537">
        <f ca="1">IF(AND($G2690,NOT(ISTEXT($G2689)),ISNUMBER(Poczatek),ISNUMBER(Koniec_Projekt)),IFERROR(IF($D2689=LataProjekcji,IF($F2689&gt;$E2692,$E2692,$F2689),IF($D2692&gt;=$E2692,(IF($D2689&lt;LataProjekcji,IF((SUM($K2690:AB2690)+12)&lt;$E2692,12,$E2692-SUM($K2690:AB2690)),0)),(IF($D2689&lt;LataProjekcji,IF((SUM($K2690:AB2690)+12)&lt;$D2692,12,$D2692-SUM($K2690:AB2690)),0)))),0),0)</f>
        <v>0</v>
      </c>
      <c r="AD2690" s="537">
        <f ca="1">IF(AND($G2690,NOT(ISTEXT($G2689)),ISNUMBER(Poczatek),ISNUMBER(Koniec_Projekt)),IFERROR(IF($D2689=LataProjekcji,IF($F2689&gt;$E2692,$E2692,$F2689),IF($D2692&gt;=$E2692,(IF($D2689&lt;LataProjekcji,IF((SUM($K2690:AC2690)+12)&lt;$E2692,12,$E2692-SUM($K2690:AC2690)),0)),(IF($D2689&lt;LataProjekcji,IF((SUM($K2690:AC2690)+12)&lt;$D2692,12,$D2692-SUM($K2690:AC2690)),0)))),0),0)</f>
        <v>0</v>
      </c>
      <c r="AE2690" s="537">
        <f ca="1">IF(AND($G2690,NOT(ISTEXT($G2689)),ISNUMBER(Poczatek),ISNUMBER(Koniec_Projekt)),IFERROR(IF($D2689=LataProjekcji,IF($F2689&gt;$E2692,$E2692,$F2689),IF($D2692&gt;=$E2692,(IF($D2689&lt;LataProjekcji,IF((SUM($K2690:AD2690)+12)&lt;$E2692,12,$E2692-SUM($K2690:AD2690)),0)),(IF($D2689&lt;LataProjekcji,IF((SUM($K2690:AD2690)+12)&lt;$D2692,12,$D2692-SUM($K2690:AD2690)),0)))),0),0)</f>
        <v>0</v>
      </c>
    </row>
    <row r="2691" spans="2:31" hidden="1">
      <c r="B2691" s="526" t="s">
        <v>753</v>
      </c>
      <c r="D2691" s="454">
        <f ca="1">D1509</f>
        <v>0</v>
      </c>
      <c r="E2691" s="454">
        <f ca="1">IF(D2690&gt;10,ROUND(D2691/12,2),D2691)</f>
        <v>0</v>
      </c>
      <c r="F2691" s="524">
        <f>Koniec_Projekt</f>
        <v>0</v>
      </c>
      <c r="G2691" s="329">
        <f>Miesiac_Koniec_Projekt</f>
        <v>0</v>
      </c>
      <c r="H2691" s="538" t="b">
        <f ca="1">SUM(K2691:AE2691)=D2690</f>
        <v>1</v>
      </c>
      <c r="I2691" s="1" t="s">
        <v>713</v>
      </c>
      <c r="K2691" s="256">
        <f ca="1">IF(AND($G2690,NOT(ISTEXT($G2689)),ISNUMBER(Poczatek),ISNUMBER(Koniec_Projekt)),IFERROR(IF(LataProjekcji=$F2692,ROUND($D2690,0),ROUND(K2689*$E2691,0)),0),0)</f>
        <v>0</v>
      </c>
      <c r="L2691" s="5">
        <f ca="1">IF(AND($G2690,NOT(ISTEXT($G2689)),ISNUMBER(Poczatek),ISNUMBER(Koniec_Projekt)),IFERROR(IF(LataProjekcji=$F2692,ROUND($D2690-SUM(K2691:$K2691),0),ROUND(L2689*$E2691,0)),0),0)</f>
        <v>0</v>
      </c>
      <c r="M2691" s="5">
        <f ca="1">IF(AND($G2690,NOT(ISTEXT($G2689)),ISNUMBER(Poczatek),ISNUMBER(Koniec_Projekt)),IFERROR(IF(LataProjekcji=$F2692,ROUND($D2690-SUM($K2691:L2691),0),ROUND(M2689*$E2691,0)),0),0)</f>
        <v>0</v>
      </c>
      <c r="N2691" s="5">
        <f ca="1">IF(AND($G2690,NOT(ISTEXT($G2689)),ISNUMBER(Poczatek),ISNUMBER(Koniec_Projekt)),IFERROR(IF(LataProjekcji=$F2692,ROUND($D2690-SUM($K2691:M2691),0),ROUND(N2689*$E2691,0)),0),0)</f>
        <v>0</v>
      </c>
      <c r="O2691" s="5">
        <f ca="1">IF(AND($G2690,NOT(ISTEXT($G2689)),ISNUMBER(Poczatek),ISNUMBER(Koniec_Projekt)),IFERROR(IF(LataProjekcji=$F2692,ROUND($D2690-SUM($K2691:N2691),0),ROUND(O2689*$E2691,0)),0),0)</f>
        <v>0</v>
      </c>
      <c r="P2691" s="5">
        <f ca="1">IF(AND($G2690,NOT(ISTEXT($G2689)),ISNUMBER(Poczatek),ISNUMBER(Koniec_Projekt)),IFERROR(IF(LataProjekcji=$F2692,ROUND($D2690-SUM($K2691:O2691),0),ROUND(P2689*$E2691,0)),0),0)</f>
        <v>0</v>
      </c>
      <c r="Q2691" s="5">
        <f ca="1">IF(AND($G2690,NOT(ISTEXT($G2689)),ISNUMBER(Poczatek),ISNUMBER(Koniec_Projekt)),IFERROR(IF(LataProjekcji=$F2692,ROUND($D2690-SUM($K2691:P2691),0),ROUND(Q2689*$E2691,0)),0),0)</f>
        <v>0</v>
      </c>
      <c r="R2691" s="5">
        <f ca="1">IF(AND($G2690,NOT(ISTEXT($G2689)),ISNUMBER(Poczatek),ISNUMBER(Koniec_Projekt)),IFERROR(IF(LataProjekcji=$F2692,ROUND($D2690-SUM($K2691:Q2691),0),ROUND(R2689*$E2691,0)),0),0)</f>
        <v>0</v>
      </c>
      <c r="S2691" s="5">
        <f ca="1">IF(AND($G2690,NOT(ISTEXT($G2689)),ISNUMBER(Poczatek),ISNUMBER(Koniec_Projekt)),IFERROR(IF(LataProjekcji=$F2692,ROUND($D2690-SUM($K2691:R2691),0),ROUND(S2689*$E2691,0)),0),0)</f>
        <v>0</v>
      </c>
      <c r="T2691" s="5">
        <f ca="1">IF(AND($G2690,NOT(ISTEXT($G2689)),ISNUMBER(Poczatek),ISNUMBER(Koniec_Projekt)),IFERROR(IF(LataProjekcji=$F2692,ROUND($D2690-SUM($K2691:S2691),0),ROUND(T2689*$E2691,0)),0),0)</f>
        <v>0</v>
      </c>
      <c r="U2691" s="5">
        <f ca="1">IF(AND($G2690,NOT(ISTEXT($G2689)),ISNUMBER(Poczatek),ISNUMBER(Koniec_Projekt)),IFERROR(IF(LataProjekcji=$F2692,ROUND($D2690-SUM($K2691:T2691),0),ROUND(U2689*$E2691,0)),0),0)</f>
        <v>0</v>
      </c>
      <c r="V2691" s="5">
        <f ca="1">IF(AND($G2690,NOT(ISTEXT($G2689)),ISNUMBER(Poczatek),ISNUMBER(Koniec_Projekt)),IFERROR(IF(LataProjekcji=$F2692,ROUND($D2690-SUM($K2691:U2691),0),ROUND(V2689*$E2691,0)),0),0)</f>
        <v>0</v>
      </c>
      <c r="W2691" s="5">
        <f ca="1">IF(AND($G2690,NOT(ISTEXT($G2689)),ISNUMBER(Poczatek),ISNUMBER(Koniec_Projekt)),IFERROR(IF(LataProjekcji=$F2692,ROUND($D2690-SUM($K2691:V2691),0),ROUND(W2689*$E2691,0)),0),0)</f>
        <v>0</v>
      </c>
      <c r="X2691" s="5">
        <f ca="1">IF(AND($G2690,NOT(ISTEXT($G2689)),ISNUMBER(Poczatek),ISNUMBER(Koniec_Projekt)),IFERROR(IF(LataProjekcji=$F2692,ROUND($D2690-SUM($K2691:W2691),0),ROUND(X2689*$E2691,0)),0),0)</f>
        <v>0</v>
      </c>
      <c r="Y2691" s="5">
        <f ca="1">IF(AND($G2690,NOT(ISTEXT($G2689)),ISNUMBER(Poczatek),ISNUMBER(Koniec_Projekt)),IFERROR(IF(LataProjekcji=$F2692,ROUND($D2690-SUM($K2691:X2691),0),ROUND(Y2689*$E2691,0)),0),0)</f>
        <v>0</v>
      </c>
      <c r="Z2691" s="5">
        <f ca="1">IF(AND($G2690,NOT(ISTEXT($G2689)),ISNUMBER(Poczatek),ISNUMBER(Koniec_Projekt)),IFERROR(IF(LataProjekcji=$F2692,ROUND($D2690-SUM($K2691:Y2691),0),ROUND(Z2689*$E2691,0)),0),0)</f>
        <v>0</v>
      </c>
      <c r="AA2691" s="5">
        <f ca="1">IF(AND($G2690,NOT(ISTEXT($G2689)),ISNUMBER(Poczatek),ISNUMBER(Koniec_Projekt)),IFERROR(IF(LataProjekcji=$F2692,ROUND($D2690-SUM($K2691:Z2691),0),ROUND(AA2689*$E2691,0)),0),0)</f>
        <v>0</v>
      </c>
      <c r="AB2691" s="5">
        <f ca="1">IF(AND($G2690,NOT(ISTEXT($G2689)),ISNUMBER(Poczatek),ISNUMBER(Koniec_Projekt)),IFERROR(IF(LataProjekcji=$F2692,ROUND($D2690-SUM($K2691:AA2691),0),ROUND(AB2689*$E2691,0)),0),0)</f>
        <v>0</v>
      </c>
      <c r="AC2691" s="5">
        <f ca="1">IF(AND($G2690,NOT(ISTEXT($G2689)),ISNUMBER(Poczatek),ISNUMBER(Koniec_Projekt)),IFERROR(IF(LataProjekcji=$F2692,ROUND($D2690-SUM($K2691:AB2691),0),ROUND(AC2689*$E2691,0)),0),0)</f>
        <v>0</v>
      </c>
      <c r="AD2691" s="5">
        <f ca="1">IF(AND($G2690,NOT(ISTEXT($G2689)),ISNUMBER(Poczatek),ISNUMBER(Koniec_Projekt)),IFERROR(IF(LataProjekcji=$F2692,ROUND($D2690-SUM($K2691:AC2691),0),ROUND(AD2689*$E2691,0)),0),0)</f>
        <v>0</v>
      </c>
      <c r="AE2691" s="5">
        <f ca="1">IF(AND($G2690,NOT(ISTEXT($G2689)),ISNUMBER(Poczatek),ISNUMBER(Koniec_Projekt)),IFERROR(IF(LataProjekcji=$F2692,ROUND($D2690-SUM($K2691:AD2691),0),ROUND(AE2689*$E2691,0)),0),0)</f>
        <v>0</v>
      </c>
    </row>
    <row r="2692" spans="2:31" hidden="1">
      <c r="B2692" s="526" t="s">
        <v>751</v>
      </c>
      <c r="D2692" s="1">
        <f ca="1">IFERROR(ROUNDUP(D2690/E2691,0),0)</f>
        <v>0</v>
      </c>
      <c r="E2692" s="1">
        <f ca="1">IF(D2692=0,0,DATEDIF(DATE(D2689,E2689,1),DATE(F2691,G2691,1),"m"))</f>
        <v>0</v>
      </c>
      <c r="F2692" s="1" t="str">
        <f ca="1">IFERROR(YEAR(G2689),"brak daty")</f>
        <v>brak daty</v>
      </c>
      <c r="G2692" s="1" t="str">
        <f ca="1">IFERROR(MONTH(G2689),"brak daty")</f>
        <v>brak daty</v>
      </c>
      <c r="I2692" s="1" t="s">
        <v>425</v>
      </c>
      <c r="K2692" s="5">
        <f ca="1">IF(AND($G2690,NOT(ISTEXT($G2689)),ISNUMBER(Poczatek),ISNUMBER(Koniec_Projekt)),IFERROR(IF(LataProjekcji=$F2691,IF(AND($G2691=$G2692,$F2691=$F2692),ROUND($D2690-SUM($K2692),0),ROUND(K2690*$E2691,0)),IF(LataProjekcji&gt;$F2691,0,ROUND(K2690*$E2691,0))),0),0)</f>
        <v>0</v>
      </c>
      <c r="L2692" s="5">
        <f ca="1">IF(AND($G2690,NOT(ISTEXT($G2689)),ISNUMBER(Poczatek),ISNUMBER(Koniec_Projekt)),IFERROR(IF(LataProjekcji=$F2691,IF(AND($G2691=$G2692,$F2691=$F2692),ROUND($D2690-SUM($K2692:K2692),0),ROUND(L2690*$E2691,0)),IF(LataProjekcji&gt;$F2691,0,ROUND(L2690*$E2691,0))),0),0)</f>
        <v>0</v>
      </c>
      <c r="M2692" s="5">
        <f ca="1">IF(AND($G2690,NOT(ISTEXT($G2689)),ISNUMBER(Poczatek),ISNUMBER(Koniec_Projekt)),IFERROR(IF(LataProjekcji=$F2691,IF(AND($G2691=$G2692,$F2691=$F2692),ROUND($D2690-SUM($K2692:L2692),0),ROUND(M2690*$E2691,0)),IF(LataProjekcji&gt;$F2691,0,ROUND(M2690*$E2691,0))),0),0)</f>
        <v>0</v>
      </c>
      <c r="N2692" s="5">
        <f ca="1">IF(AND($G2690,NOT(ISTEXT($G2689)),ISNUMBER(Poczatek),ISNUMBER(Koniec_Projekt)),IFERROR(IF(LataProjekcji=$F2691,IF(AND($G2691=$G2692,$F2691=$F2692),ROUND($D2690-SUM($K2692:M2692),0),ROUND(N2690*$E2691,0)),IF(LataProjekcji&gt;$F2691,0,ROUND(N2690*$E2691,0))),0),0)</f>
        <v>0</v>
      </c>
      <c r="O2692" s="5">
        <f ca="1">IF(AND($G2690,NOT(ISTEXT($G2689)),ISNUMBER(Poczatek),ISNUMBER(Koniec_Projekt)),IFERROR(IF(LataProjekcji=$F2691,IF(AND($G2691=$G2692,$F2691=$F2692),ROUND($D2690-SUM($K2692:N2692),0),ROUND(O2690*$E2691,0)),IF(LataProjekcji&gt;$F2691,0,ROUND(O2690*$E2691,0))),0),0)</f>
        <v>0</v>
      </c>
      <c r="P2692" s="5">
        <f ca="1">IF(AND($G2690,NOT(ISTEXT($G2689)),ISNUMBER(Poczatek),ISNUMBER(Koniec_Projekt)),IFERROR(IF(LataProjekcji=$F2691,IF(AND($G2691=$G2692,$F2691=$F2692),ROUND($D2690-SUM($K2692:O2692),0),ROUND(P2690*$E2691,0)),IF(LataProjekcji&gt;$F2691,0,ROUND(P2690*$E2691,0))),0),0)</f>
        <v>0</v>
      </c>
      <c r="Q2692" s="5">
        <f ca="1">IF(AND($G2690,NOT(ISTEXT($G2689)),ISNUMBER(Poczatek),ISNUMBER(Koniec_Projekt)),IFERROR(IF(LataProjekcji=$F2691,IF(AND($G2691=$G2692,$F2691=$F2692),ROUND($D2690-SUM($K2692:P2692),0),ROUND(Q2690*$E2691,0)),IF(LataProjekcji&gt;$F2691,0,ROUND(Q2690*$E2691,0))),0),0)</f>
        <v>0</v>
      </c>
      <c r="R2692" s="5">
        <f ca="1">IF(AND($G2690,NOT(ISTEXT($G2689)),ISNUMBER(Poczatek),ISNUMBER(Koniec_Projekt)),IFERROR(IF(LataProjekcji=$F2691,IF(AND($G2691=$G2692,$F2691=$F2692),ROUND($D2690-SUM($K2692:Q2692),0),ROUND(R2690*$E2691,0)),IF(LataProjekcji&gt;$F2691,0,ROUND(R2690*$E2691,0))),0),0)</f>
        <v>0</v>
      </c>
      <c r="S2692" s="5">
        <f ca="1">IF(AND($G2690,NOT(ISTEXT($G2689)),ISNUMBER(Poczatek),ISNUMBER(Koniec_Projekt)),IFERROR(IF(LataProjekcji=$F2691,IF(AND($G2691=$G2692,$F2691=$F2692),ROUND($D2690-SUM($K2692:R2692),0),ROUND(S2690*$E2691,0)),IF(LataProjekcji&gt;$F2691,0,ROUND(S2690*$E2691,0))),0),0)</f>
        <v>0</v>
      </c>
      <c r="T2692" s="5">
        <f ca="1">IF(AND($G2690,NOT(ISTEXT($G2689)),ISNUMBER(Poczatek),ISNUMBER(Koniec_Projekt)),IFERROR(IF(LataProjekcji=$F2691,IF(AND($G2691=$G2692,$F2691=$F2692),ROUND($D2690-SUM($K2692:S2692),0),ROUND(T2690*$E2691,0)),IF(LataProjekcji&gt;$F2691,0,ROUND(T2690*$E2691,0))),0),0)</f>
        <v>0</v>
      </c>
      <c r="U2692" s="5">
        <f ca="1">IF(AND($G2690,NOT(ISTEXT($G2689)),ISNUMBER(Poczatek),ISNUMBER(Koniec_Projekt)),IFERROR(IF(LataProjekcji=$F2691,IF(AND($G2691=$G2692,$F2691=$F2692),ROUND($D2690-SUM($K2692:T2692),0),ROUND(U2690*$E2691,0)),IF(LataProjekcji&gt;$F2691,0,ROUND(U2690*$E2691,0))),0),0)</f>
        <v>0</v>
      </c>
      <c r="V2692" s="5">
        <f ca="1">IF(AND($G2690,NOT(ISTEXT($G2689)),ISNUMBER(Poczatek),ISNUMBER(Koniec_Projekt)),IFERROR(IF(LataProjekcji=$F2691,IF(AND($G2691=$G2692,$F2691=$F2692),ROUND($D2690-SUM($K2692:U2692),0),ROUND(V2690*$E2691,0)),IF(LataProjekcji&gt;$F2691,0,ROUND(V2690*$E2691,0))),0),0)</f>
        <v>0</v>
      </c>
      <c r="W2692" s="5">
        <f ca="1">IF(AND($G2690,NOT(ISTEXT($G2689)),ISNUMBER(Poczatek),ISNUMBER(Koniec_Projekt)),IFERROR(IF(LataProjekcji=$F2691,IF(AND($G2691=$G2692,$F2691=$F2692),ROUND($D2690-SUM($K2692:V2692),0),ROUND(W2690*$E2691,0)),IF(LataProjekcji&gt;$F2691,0,ROUND(W2690*$E2691,0))),0),0)</f>
        <v>0</v>
      </c>
      <c r="X2692" s="5">
        <f ca="1">IF(AND($G2690,NOT(ISTEXT($G2689)),ISNUMBER(Poczatek),ISNUMBER(Koniec_Projekt)),IFERROR(IF(LataProjekcji=$F2691,IF(AND($G2691=$G2692,$F2691=$F2692),ROUND($D2690-SUM($K2692:W2692),0),ROUND(X2690*$E2691,0)),IF(LataProjekcji&gt;$F2691,0,ROUND(X2690*$E2691,0))),0),0)</f>
        <v>0</v>
      </c>
      <c r="Y2692" s="5">
        <f ca="1">IF(AND($G2690,NOT(ISTEXT($G2689)),ISNUMBER(Poczatek),ISNUMBER(Koniec_Projekt)),IFERROR(IF(LataProjekcji=$F2691,IF(AND($G2691=$G2692,$F2691=$F2692),ROUND($D2690-SUM($K2692:X2692),0),ROUND(Y2690*$E2691,0)),IF(LataProjekcji&gt;$F2691,0,ROUND(Y2690*$E2691,0))),0),0)</f>
        <v>0</v>
      </c>
      <c r="Z2692" s="5">
        <f ca="1">IF(AND($G2690,NOT(ISTEXT($G2689)),ISNUMBER(Poczatek),ISNUMBER(Koniec_Projekt)),IFERROR(IF(LataProjekcji=$F2691,IF(AND($G2691=$G2692,$F2691=$F2692),ROUND($D2690-SUM($K2692:Y2692),0),ROUND(Z2690*$E2691,0)),IF(LataProjekcji&gt;$F2691,0,ROUND(Z2690*$E2691,0))),0),0)</f>
        <v>0</v>
      </c>
      <c r="AA2692" s="5">
        <f ca="1">IF(AND($G2690,NOT(ISTEXT($G2689)),ISNUMBER(Poczatek),ISNUMBER(Koniec_Projekt)),IFERROR(IF(LataProjekcji=$F2691,IF(AND($G2691=$G2692,$F2691=$F2692),ROUND($D2690-SUM($K2692:Z2692),0),ROUND(AA2690*$E2691,0)),IF(LataProjekcji&gt;$F2691,0,ROUND(AA2690*$E2691,0))),0),0)</f>
        <v>0</v>
      </c>
      <c r="AB2692" s="5">
        <f ca="1">IF(AND($G2690,NOT(ISTEXT($G2689)),ISNUMBER(Poczatek),ISNUMBER(Koniec_Projekt)),IFERROR(IF(LataProjekcji=$F2691,IF(AND($G2691=$G2692,$F2691=$F2692),ROUND($D2690-SUM($K2692:AA2692),0),ROUND(AB2690*$E2691,0)),IF(LataProjekcji&gt;$F2691,0,ROUND(AB2690*$E2691,0))),0),0)</f>
        <v>0</v>
      </c>
      <c r="AC2692" s="5">
        <f ca="1">IF(AND($G2690,NOT(ISTEXT($G2689)),ISNUMBER(Poczatek),ISNUMBER(Koniec_Projekt)),IFERROR(IF(LataProjekcji=$F2691,IF(AND($G2691=$G2692,$F2691=$F2692),ROUND($D2690-SUM($K2692:AB2692),0),ROUND(AC2690*$E2691,0)),IF(LataProjekcji&gt;$F2691,0,ROUND(AC2690*$E2691,0))),0),0)</f>
        <v>0</v>
      </c>
      <c r="AD2692" s="5">
        <f ca="1">IF(AND($G2690,NOT(ISTEXT($G2689)),ISNUMBER(Poczatek),ISNUMBER(Koniec_Projekt)),IFERROR(IF(LataProjekcji=$F2691,IF(AND($G2691=$G2692,$F2691=$F2692),ROUND($D2690-SUM($K2692:AC2692),0),ROUND(AD2690*$E2691,0)),IF(LataProjekcji&gt;$F2691,0,ROUND(AD2690*$E2691,0))),0),0)</f>
        <v>0</v>
      </c>
      <c r="AE2692" s="5">
        <f ca="1">IF(AND($G2690,NOT(ISTEXT($G2689)),ISNUMBER(Poczatek),ISNUMBER(Koniec_Projekt)),IFERROR(IF(LataProjekcji=$F2691,IF(AND($G2691=$G2692,$F2691=$F2692),ROUND($D2690-SUM($K2692:AD2692),0),ROUND(AE2690*$E2691,0)),IF(LataProjekcji&gt;$F2691,0,ROUND(AE2690*$E2691,0))),0),0)</f>
        <v>0</v>
      </c>
    </row>
    <row r="2693" spans="2:31" ht="12.5" hidden="1" thickBot="1">
      <c r="B2693" s="527" t="s">
        <v>865</v>
      </c>
      <c r="C2693" s="528"/>
      <c r="D2693" s="529">
        <f ca="1">IF(D2690&gt;10,ROUND((D2692-1)*E2691,0),E2691)</f>
        <v>0</v>
      </c>
      <c r="E2693" s="529">
        <f ca="1">D2690-D2693</f>
        <v>0</v>
      </c>
      <c r="F2693" s="528"/>
      <c r="G2693" s="669">
        <f ca="1">OFFSET($C$269,$D2688,0)</f>
        <v>0</v>
      </c>
      <c r="H2693" s="528"/>
      <c r="I2693" s="528"/>
      <c r="J2693" s="528"/>
      <c r="K2693" s="528"/>
      <c r="L2693" s="528"/>
      <c r="M2693" s="528"/>
      <c r="N2693" s="528"/>
      <c r="O2693" s="528"/>
      <c r="P2693" s="528"/>
      <c r="Q2693" s="528"/>
      <c r="R2693" s="528"/>
      <c r="S2693" s="528"/>
      <c r="T2693" s="528"/>
      <c r="U2693" s="528"/>
      <c r="V2693" s="528"/>
      <c r="W2693" s="528"/>
      <c r="X2693" s="528"/>
      <c r="Y2693" s="528"/>
      <c r="Z2693" s="528"/>
      <c r="AA2693" s="528"/>
      <c r="AB2693" s="528"/>
      <c r="AC2693" s="528"/>
      <c r="AD2693" s="528"/>
      <c r="AE2693" s="528"/>
    </row>
    <row r="2694" spans="2:31" ht="12.5" hidden="1" thickTop="1">
      <c r="C2694" s="251"/>
      <c r="D2694" s="454"/>
      <c r="E2694" s="454"/>
      <c r="F2694" s="454"/>
      <c r="G2694" s="454"/>
    </row>
    <row r="2695" spans="2:31" ht="12.5" hidden="1" thickBot="1">
      <c r="B2695" s="530" t="str">
        <f ca="1">"nazwa ST: "&amp;B1513</f>
        <v>nazwa ST: 0</v>
      </c>
      <c r="C2695" s="530"/>
      <c r="D2695" s="531">
        <f>D1513</f>
        <v>88</v>
      </c>
      <c r="E2695" s="530"/>
      <c r="F2695" s="530"/>
      <c r="G2695" s="530"/>
      <c r="H2695" s="530"/>
      <c r="I2695" s="530"/>
      <c r="J2695" s="530"/>
      <c r="K2695" s="539" t="str">
        <f t="shared" ref="K2695:AE2695" si="3182">LataProjekcji</f>
        <v>Uzupełnij dane</v>
      </c>
      <c r="L2695" s="539" t="str">
        <f t="shared" si="3182"/>
        <v/>
      </c>
      <c r="M2695" s="539" t="str">
        <f t="shared" si="3182"/>
        <v/>
      </c>
      <c r="N2695" s="539" t="str">
        <f t="shared" si="3182"/>
        <v/>
      </c>
      <c r="O2695" s="539" t="str">
        <f t="shared" si="3182"/>
        <v/>
      </c>
      <c r="P2695" s="539" t="str">
        <f t="shared" si="3182"/>
        <v/>
      </c>
      <c r="Q2695" s="539" t="str">
        <f t="shared" si="3182"/>
        <v/>
      </c>
      <c r="R2695" s="539" t="str">
        <f t="shared" si="3182"/>
        <v/>
      </c>
      <c r="S2695" s="539" t="str">
        <f t="shared" si="3182"/>
        <v/>
      </c>
      <c r="T2695" s="539" t="str">
        <f t="shared" si="3182"/>
        <v/>
      </c>
      <c r="U2695" s="539" t="str">
        <f t="shared" si="3182"/>
        <v/>
      </c>
      <c r="V2695" s="539" t="str">
        <f t="shared" si="3182"/>
        <v/>
      </c>
      <c r="W2695" s="539" t="str">
        <f t="shared" si="3182"/>
        <v/>
      </c>
      <c r="X2695" s="539" t="str">
        <f t="shared" si="3182"/>
        <v/>
      </c>
      <c r="Y2695" s="539" t="str">
        <f t="shared" si="3182"/>
        <v/>
      </c>
      <c r="Z2695" s="539" t="str">
        <f t="shared" si="3182"/>
        <v/>
      </c>
      <c r="AA2695" s="539" t="str">
        <f t="shared" si="3182"/>
        <v/>
      </c>
      <c r="AB2695" s="539" t="str">
        <f t="shared" si="3182"/>
        <v/>
      </c>
      <c r="AC2695" s="539" t="str">
        <f t="shared" si="3182"/>
        <v/>
      </c>
      <c r="AD2695" s="539" t="str">
        <f t="shared" si="3182"/>
        <v/>
      </c>
      <c r="AE2695" s="539" t="str">
        <f t="shared" si="3182"/>
        <v/>
      </c>
    </row>
    <row r="2696" spans="2:31" hidden="1">
      <c r="B2696" s="526" t="s">
        <v>752</v>
      </c>
      <c r="D2696" s="1">
        <f ca="1">D1514</f>
        <v>1900</v>
      </c>
      <c r="E2696" s="1">
        <f ca="1">E1514</f>
        <v>1</v>
      </c>
      <c r="F2696" s="1">
        <f ca="1">IF(D2697&gt;10,F1514,1)</f>
        <v>1</v>
      </c>
      <c r="G2696" s="525" t="str">
        <f ca="1">IF(ISBLANK(OFFSET($E$269,$D2695,0)),"brak daty",IF(D2697&gt;10,EDATE(OFFSET($E$269,$D2695,0),D2699),DATE(D2696,E2696,1)))</f>
        <v>brak daty</v>
      </c>
      <c r="H2696" s="538" t="b">
        <f ca="1">SUM(K2696:AE2696)=D2699</f>
        <v>1</v>
      </c>
      <c r="I2696" s="1" t="s">
        <v>749</v>
      </c>
      <c r="K2696" s="5">
        <f ca="1">IF(AND($G2697,NOT(ISTEXT($G2696)),ISNUMBER(Poczatek),ISNUMBER(Koniec_Projekt)),IFERROR(IF($D2696=LataProjekcji,$F2696,IF($D2696&lt;LataProjekcji,IF((SUM(K2696)+12)&lt;$D2699,12,$D2699-SUM(K2696)),0)),0),0)</f>
        <v>0</v>
      </c>
      <c r="L2696" s="5">
        <f ca="1">IF(AND($G2697,NOT(ISTEXT($G2696)),ISNUMBER(Poczatek),ISNUMBER(Koniec_Projekt)),IFERROR(IF($D2696=LataProjekcji,$F2696,IF($D2696&lt;LataProjekcji,IF((SUM($K2696:K2696)+12)&lt;$D2699,12,$D2699-SUM($K2696:K2696)),0)),0),0)</f>
        <v>0</v>
      </c>
      <c r="M2696" s="5">
        <f ca="1">IF(AND($G2697,NOT(ISTEXT($G2696)),ISNUMBER(Poczatek),ISNUMBER(Koniec_Projekt)),IFERROR(IF($D2696=LataProjekcji,$F2696,IF($D2696&lt;LataProjekcji,IF((SUM($K2696:L2696)+12)&lt;$D2699,12,$D2699-SUM($K2696:L2696)),0)),0),0)</f>
        <v>0</v>
      </c>
      <c r="N2696" s="5">
        <f ca="1">IF(AND($G2697,NOT(ISTEXT($G2696)),ISNUMBER(Poczatek),ISNUMBER(Koniec_Projekt)),IFERROR(IF($D2696=LataProjekcji,$F2696,IF($D2696&lt;LataProjekcji,IF((SUM($K2696:M2696)+12)&lt;$D2699,12,$D2699-SUM($K2696:M2696)),0)),0),0)</f>
        <v>0</v>
      </c>
      <c r="O2696" s="5">
        <f ca="1">IF(AND($G2697,NOT(ISTEXT($G2696)),ISNUMBER(Poczatek),ISNUMBER(Koniec_Projekt)),IFERROR(IF($D2696=LataProjekcji,$F2696,IF($D2696&lt;LataProjekcji,IF((SUM($K2696:N2696)+12)&lt;$D2699,12,$D2699-SUM($K2696:N2696)),0)),0),0)</f>
        <v>0</v>
      </c>
      <c r="P2696" s="5">
        <f ca="1">IF(AND($G2697,NOT(ISTEXT($G2696)),ISNUMBER(Poczatek),ISNUMBER(Koniec_Projekt)),IFERROR(IF($D2696=LataProjekcji,$F2696,IF($D2696&lt;LataProjekcji,IF((SUM($K2696:O2696)+12)&lt;$D2699,12,$D2699-SUM($K2696:O2696)),0)),0),0)</f>
        <v>0</v>
      </c>
      <c r="Q2696" s="5">
        <f ca="1">IF(AND($G2697,NOT(ISTEXT($G2696)),ISNUMBER(Poczatek),ISNUMBER(Koniec_Projekt)),IFERROR(IF($D2696=LataProjekcji,$F2696,IF($D2696&lt;LataProjekcji,IF((SUM($K2696:P2696)+12)&lt;$D2699,12,$D2699-SUM($K2696:P2696)),0)),0),0)</f>
        <v>0</v>
      </c>
      <c r="R2696" s="5">
        <f ca="1">IF(AND($G2697,NOT(ISTEXT($G2696)),ISNUMBER(Poczatek),ISNUMBER(Koniec_Projekt)),IFERROR(IF($D2696=LataProjekcji,$F2696,IF($D2696&lt;LataProjekcji,IF((SUM($K2696:Q2696)+12)&lt;$D2699,12,$D2699-SUM($K2696:Q2696)),0)),0),0)</f>
        <v>0</v>
      </c>
      <c r="S2696" s="5">
        <f ca="1">IF(AND($G2697,NOT(ISTEXT($G2696)),ISNUMBER(Poczatek),ISNUMBER(Koniec_Projekt)),IFERROR(IF($D2696=LataProjekcji,$F2696,IF($D2696&lt;LataProjekcji,IF((SUM($K2696:R2696)+12)&lt;$D2699,12,$D2699-SUM($K2696:R2696)),0)),0),0)</f>
        <v>0</v>
      </c>
      <c r="T2696" s="5">
        <f ca="1">IF(AND($G2697,NOT(ISTEXT($G2696)),ISNUMBER(Poczatek),ISNUMBER(Koniec_Projekt)),IFERROR(IF($D2696=LataProjekcji,$F2696,IF($D2696&lt;LataProjekcji,IF((SUM($K2696:S2696)+12)&lt;$D2699,12,$D2699-SUM($K2696:S2696)),0)),0),0)</f>
        <v>0</v>
      </c>
      <c r="U2696" s="5">
        <f ca="1">IF(AND($G2697,NOT(ISTEXT($G2696)),ISNUMBER(Poczatek),ISNUMBER(Koniec_Projekt)),IFERROR(IF($D2696=LataProjekcji,$F2696,IF($D2696&lt;LataProjekcji,IF((SUM($K2696:T2696)+12)&lt;$D2699,12,$D2699-SUM($K2696:T2696)),0)),0),0)</f>
        <v>0</v>
      </c>
      <c r="V2696" s="5">
        <f ca="1">IF(AND($G2697,NOT(ISTEXT($G2696)),ISNUMBER(Poczatek),ISNUMBER(Koniec_Projekt)),IFERROR(IF($D2696=LataProjekcji,$F2696,IF($D2696&lt;LataProjekcji,IF((SUM($K2696:U2696)+12)&lt;$D2699,12,$D2699-SUM($K2696:U2696)),0)),0),0)</f>
        <v>0</v>
      </c>
      <c r="W2696" s="5">
        <f ca="1">IF(AND($G2697,NOT(ISTEXT($G2696)),ISNUMBER(Poczatek),ISNUMBER(Koniec_Projekt)),IFERROR(IF($D2696=LataProjekcji,$F2696,IF($D2696&lt;LataProjekcji,IF((SUM($K2696:V2696)+12)&lt;$D2699,12,$D2699-SUM($K2696:V2696)),0)),0),0)</f>
        <v>0</v>
      </c>
      <c r="X2696" s="5">
        <f ca="1">IF(AND($G2697,NOT(ISTEXT($G2696)),ISNUMBER(Poczatek),ISNUMBER(Koniec_Projekt)),IFERROR(IF($D2696=LataProjekcji,$F2696,IF($D2696&lt;LataProjekcji,IF((SUM($K2696:W2696)+12)&lt;$D2699,12,$D2699-SUM($K2696:W2696)),0)),0),0)</f>
        <v>0</v>
      </c>
      <c r="Y2696" s="5">
        <f ca="1">IF(AND($G2697,NOT(ISTEXT($G2696)),ISNUMBER(Poczatek),ISNUMBER(Koniec_Projekt)),IFERROR(IF($D2696=LataProjekcji,$F2696,IF($D2696&lt;LataProjekcji,IF((SUM($K2696:X2696)+12)&lt;$D2699,12,$D2699-SUM($K2696:X2696)),0)),0),0)</f>
        <v>0</v>
      </c>
      <c r="Z2696" s="5">
        <f ca="1">IF(AND($G2697,NOT(ISTEXT($G2696)),ISNUMBER(Poczatek),ISNUMBER(Koniec_Projekt)),IFERROR(IF($D2696=LataProjekcji,$F2696,IF($D2696&lt;LataProjekcji,IF((SUM($K2696:Y2696)+12)&lt;$D2699,12,$D2699-SUM($K2696:Y2696)),0)),0),0)</f>
        <v>0</v>
      </c>
      <c r="AA2696" s="5">
        <f ca="1">IF(AND($G2697,NOT(ISTEXT($G2696)),ISNUMBER(Poczatek),ISNUMBER(Koniec_Projekt)),IFERROR(IF($D2696=LataProjekcji,$F2696,IF($D2696&lt;LataProjekcji,IF((SUM($K2696:Z2696)+12)&lt;$D2699,12,$D2699-SUM($K2696:Z2696)),0)),0),0)</f>
        <v>0</v>
      </c>
      <c r="AB2696" s="5">
        <f ca="1">IF(AND($G2697,NOT(ISTEXT($G2696)),ISNUMBER(Poczatek),ISNUMBER(Koniec_Projekt)),IFERROR(IF($D2696=LataProjekcji,$F2696,IF($D2696&lt;LataProjekcji,IF((SUM($K2696:AA2696)+12)&lt;$D2699,12,$D2699-SUM($K2696:AA2696)),0)),0),0)</f>
        <v>0</v>
      </c>
      <c r="AC2696" s="5">
        <f ca="1">IF(AND($G2697,NOT(ISTEXT($G2696)),ISNUMBER(Poczatek),ISNUMBER(Koniec_Projekt)),IFERROR(IF($D2696=LataProjekcji,$F2696,IF($D2696&lt;LataProjekcji,IF((SUM($K2696:AB2696)+12)&lt;$D2699,12,$D2699-SUM($K2696:AB2696)),0)),0),0)</f>
        <v>0</v>
      </c>
      <c r="AD2696" s="5">
        <f ca="1">IF(AND($G2697,NOT(ISTEXT($G2696)),ISNUMBER(Poczatek),ISNUMBER(Koniec_Projekt)),IFERROR(IF($D2696=LataProjekcji,$F2696,IF($D2696&lt;LataProjekcji,IF((SUM($K2696:AC2696)+12)&lt;$D2699,12,$D2699-SUM($K2696:AC2696)),0)),0),0)</f>
        <v>0</v>
      </c>
      <c r="AE2696" s="5">
        <f ca="1">IF(AND($G2697,NOT(ISTEXT($G2696)),ISNUMBER(Poczatek),ISNUMBER(Koniec_Projekt)),IFERROR(IF($D2696=LataProjekcji,$F2696,IF($D2696&lt;LataProjekcji,IF((SUM($K2696:AD2696)+12)&lt;$D2699,12,$D2699-SUM($K2696:AD2696)),0)),0),0)</f>
        <v>0</v>
      </c>
    </row>
    <row r="2697" spans="2:31" hidden="1">
      <c r="B2697" s="526" t="s">
        <v>754</v>
      </c>
      <c r="D2697" s="5">
        <f ca="1">D1515</f>
        <v>0</v>
      </c>
      <c r="E2697" s="454">
        <f ca="1">E1515</f>
        <v>0</v>
      </c>
      <c r="F2697" s="454">
        <f ca="1">F1515</f>
        <v>0</v>
      </c>
      <c r="G2697" s="258" t="b">
        <f ca="1">NOT(ISBLANK(OFFSET($C$269,$D2695,0)))</f>
        <v>0</v>
      </c>
      <c r="H2697" s="538" t="b">
        <f ca="1">SUM(K2697:AE2697)=E2699</f>
        <v>1</v>
      </c>
      <c r="I2697" s="1" t="s">
        <v>750</v>
      </c>
      <c r="K2697" s="537">
        <f ca="1">IF(AND($G2697,NOT(ISTEXT($G2696)),ISNUMBER(Poczatek),ISNUMBER(Koniec_Projekt)),IFERROR(IF($D2696=LataProjekcji,IF($F2696&gt;$E2699,$E2699,$F2696),IF($D2699&gt;=$E2699,(IF($D2696&lt;LataProjekcji,IF((SUM(J2697:$K2697)+12)&lt;$E2699,12,$E2699-SUM(J2697:$K2697)),0)),(IF($D2696&lt;LataProjekcji,IF((SUM(J2697:$K2697)+12)&lt;$D2699,12,$D2699-SUM(J2697:$K2697)),0)))),0),0)</f>
        <v>0</v>
      </c>
      <c r="L2697" s="537">
        <f ca="1">IF(AND($G2697,NOT(ISTEXT($G2696)),ISNUMBER(Poczatek),ISNUMBER(Koniec_Projekt)),IFERROR(IF($D2696=LataProjekcji,IF($F2696&gt;$E2699,$E2699,$F2696),IF($D2699&gt;=$E2699,(IF($D2696&lt;LataProjekcji,IF((SUM($K2697:K2697)+12)&lt;$E2699,12,$E2699-SUM($K2697:K2697)),0)),(IF($D2696&lt;LataProjekcji,IF((SUM($K2697:K2697)+12)&lt;$D2699,12,$D2699-SUM($K2697:K2697)),0)))),0),0)</f>
        <v>0</v>
      </c>
      <c r="M2697" s="537">
        <f ca="1">IF(AND($G2697,NOT(ISTEXT($G2696)),ISNUMBER(Poczatek),ISNUMBER(Koniec_Projekt)),IFERROR(IF($D2696=LataProjekcji,IF($F2696&gt;$E2699,$E2699,$F2696),IF($D2699&gt;=$E2699,(IF($D2696&lt;LataProjekcji,IF((SUM($K2697:L2697)+12)&lt;$E2699,12,$E2699-SUM($K2697:L2697)),0)),(IF($D2696&lt;LataProjekcji,IF((SUM($K2697:L2697)+12)&lt;$D2699,12,$D2699-SUM($K2697:L2697)),0)))),0),0)</f>
        <v>0</v>
      </c>
      <c r="N2697" s="537">
        <f ca="1">IF(AND($G2697,NOT(ISTEXT($G2696)),ISNUMBER(Poczatek),ISNUMBER(Koniec_Projekt)),IFERROR(IF($D2696=LataProjekcji,IF($F2696&gt;$E2699,$E2699,$F2696),IF($D2699&gt;=$E2699,(IF($D2696&lt;LataProjekcji,IF((SUM($K2697:M2697)+12)&lt;$E2699,12,$E2699-SUM($K2697:M2697)),0)),(IF($D2696&lt;LataProjekcji,IF((SUM($K2697:M2697)+12)&lt;$D2699,12,$D2699-SUM($K2697:M2697)),0)))),0),0)</f>
        <v>0</v>
      </c>
      <c r="O2697" s="537">
        <f ca="1">IF(AND($G2697,NOT(ISTEXT($G2696)),ISNUMBER(Poczatek),ISNUMBER(Koniec_Projekt)),IFERROR(IF($D2696=LataProjekcji,IF($F2696&gt;$E2699,$E2699,$F2696),IF($D2699&gt;=$E2699,(IF($D2696&lt;LataProjekcji,IF((SUM($K2697:N2697)+12)&lt;$E2699,12,$E2699-SUM($K2697:N2697)),0)),(IF($D2696&lt;LataProjekcji,IF((SUM($K2697:N2697)+12)&lt;$D2699,12,$D2699-SUM($K2697:N2697)),0)))),0),0)</f>
        <v>0</v>
      </c>
      <c r="P2697" s="537">
        <f ca="1">IF(AND($G2697,NOT(ISTEXT($G2696)),ISNUMBER(Poczatek),ISNUMBER(Koniec_Projekt)),IFERROR(IF($D2696=LataProjekcji,IF($F2696&gt;$E2699,$E2699,$F2696),IF($D2699&gt;=$E2699,(IF($D2696&lt;LataProjekcji,IF((SUM($K2697:O2697)+12)&lt;$E2699,12,$E2699-SUM($K2697:O2697)),0)),(IF($D2696&lt;LataProjekcji,IF((SUM($K2697:O2697)+12)&lt;$D2699,12,$D2699-SUM($K2697:O2697)),0)))),0),0)</f>
        <v>0</v>
      </c>
      <c r="Q2697" s="537">
        <f ca="1">IF(AND($G2697,NOT(ISTEXT($G2696)),ISNUMBER(Poczatek),ISNUMBER(Koniec_Projekt)),IFERROR(IF($D2696=LataProjekcji,IF($F2696&gt;$E2699,$E2699,$F2696),IF($D2699&gt;=$E2699,(IF($D2696&lt;LataProjekcji,IF((SUM($K2697:P2697)+12)&lt;$E2699,12,$E2699-SUM($K2697:P2697)),0)),(IF($D2696&lt;LataProjekcji,IF((SUM($K2697:P2697)+12)&lt;$D2699,12,$D2699-SUM($K2697:P2697)),0)))),0),0)</f>
        <v>0</v>
      </c>
      <c r="R2697" s="537">
        <f ca="1">IF(AND($G2697,NOT(ISTEXT($G2696)),ISNUMBER(Poczatek),ISNUMBER(Koniec_Projekt)),IFERROR(IF($D2696=LataProjekcji,IF($F2696&gt;$E2699,$E2699,$F2696),IF($D2699&gt;=$E2699,(IF($D2696&lt;LataProjekcji,IF((SUM($K2697:Q2697)+12)&lt;$E2699,12,$E2699-SUM($K2697:Q2697)),0)),(IF($D2696&lt;LataProjekcji,IF((SUM($K2697:Q2697)+12)&lt;$D2699,12,$D2699-SUM($K2697:Q2697)),0)))),0),0)</f>
        <v>0</v>
      </c>
      <c r="S2697" s="537">
        <f ca="1">IF(AND($G2697,NOT(ISTEXT($G2696)),ISNUMBER(Poczatek),ISNUMBER(Koniec_Projekt)),IFERROR(IF($D2696=LataProjekcji,IF($F2696&gt;$E2699,$E2699,$F2696),IF($D2699&gt;=$E2699,(IF($D2696&lt;LataProjekcji,IF((SUM($K2697:R2697)+12)&lt;$E2699,12,$E2699-SUM($K2697:R2697)),0)),(IF($D2696&lt;LataProjekcji,IF((SUM($K2697:R2697)+12)&lt;$D2699,12,$D2699-SUM($K2697:R2697)),0)))),0),0)</f>
        <v>0</v>
      </c>
      <c r="T2697" s="537">
        <f ca="1">IF(AND($G2697,NOT(ISTEXT($G2696)),ISNUMBER(Poczatek),ISNUMBER(Koniec_Projekt)),IFERROR(IF($D2696=LataProjekcji,IF($F2696&gt;$E2699,$E2699,$F2696),IF($D2699&gt;=$E2699,(IF($D2696&lt;LataProjekcji,IF((SUM($K2697:S2697)+12)&lt;$E2699,12,$E2699-SUM($K2697:S2697)),0)),(IF($D2696&lt;LataProjekcji,IF((SUM($K2697:S2697)+12)&lt;$D2699,12,$D2699-SUM($K2697:S2697)),0)))),0),0)</f>
        <v>0</v>
      </c>
      <c r="U2697" s="537">
        <f ca="1">IF(AND($G2697,NOT(ISTEXT($G2696)),ISNUMBER(Poczatek),ISNUMBER(Koniec_Projekt)),IFERROR(IF($D2696=LataProjekcji,IF($F2696&gt;$E2699,$E2699,$F2696),IF($D2699&gt;=$E2699,(IF($D2696&lt;LataProjekcji,IF((SUM($K2697:T2697)+12)&lt;$E2699,12,$E2699-SUM($K2697:T2697)),0)),(IF($D2696&lt;LataProjekcji,IF((SUM($K2697:T2697)+12)&lt;$D2699,12,$D2699-SUM($K2697:T2697)),0)))),0),0)</f>
        <v>0</v>
      </c>
      <c r="V2697" s="537">
        <f ca="1">IF(AND($G2697,NOT(ISTEXT($G2696)),ISNUMBER(Poczatek),ISNUMBER(Koniec_Projekt)),IFERROR(IF($D2696=LataProjekcji,IF($F2696&gt;$E2699,$E2699,$F2696),IF($D2699&gt;=$E2699,(IF($D2696&lt;LataProjekcji,IF((SUM($K2697:U2697)+12)&lt;$E2699,12,$E2699-SUM($K2697:U2697)),0)),(IF($D2696&lt;LataProjekcji,IF((SUM($K2697:U2697)+12)&lt;$D2699,12,$D2699-SUM($K2697:U2697)),0)))),0),0)</f>
        <v>0</v>
      </c>
      <c r="W2697" s="537">
        <f ca="1">IF(AND($G2697,NOT(ISTEXT($G2696)),ISNUMBER(Poczatek),ISNUMBER(Koniec_Projekt)),IFERROR(IF($D2696=LataProjekcji,IF($F2696&gt;$E2699,$E2699,$F2696),IF($D2699&gt;=$E2699,(IF($D2696&lt;LataProjekcji,IF((SUM($K2697:V2697)+12)&lt;$E2699,12,$E2699-SUM($K2697:V2697)),0)),(IF($D2696&lt;LataProjekcji,IF((SUM($K2697:V2697)+12)&lt;$D2699,12,$D2699-SUM($K2697:V2697)),0)))),0),0)</f>
        <v>0</v>
      </c>
      <c r="X2697" s="537">
        <f ca="1">IF(AND($G2697,NOT(ISTEXT($G2696)),ISNUMBER(Poczatek),ISNUMBER(Koniec_Projekt)),IFERROR(IF($D2696=LataProjekcji,IF($F2696&gt;$E2699,$E2699,$F2696),IF($D2699&gt;=$E2699,(IF($D2696&lt;LataProjekcji,IF((SUM($K2697:W2697)+12)&lt;$E2699,12,$E2699-SUM($K2697:W2697)),0)),(IF($D2696&lt;LataProjekcji,IF((SUM($K2697:W2697)+12)&lt;$D2699,12,$D2699-SUM($K2697:W2697)),0)))),0),0)</f>
        <v>0</v>
      </c>
      <c r="Y2697" s="537">
        <f ca="1">IF(AND($G2697,NOT(ISTEXT($G2696)),ISNUMBER(Poczatek),ISNUMBER(Koniec_Projekt)),IFERROR(IF($D2696=LataProjekcji,IF($F2696&gt;$E2699,$E2699,$F2696),IF($D2699&gt;=$E2699,(IF($D2696&lt;LataProjekcji,IF((SUM($K2697:X2697)+12)&lt;$E2699,12,$E2699-SUM($K2697:X2697)),0)),(IF($D2696&lt;LataProjekcji,IF((SUM($K2697:X2697)+12)&lt;$D2699,12,$D2699-SUM($K2697:X2697)),0)))),0),0)</f>
        <v>0</v>
      </c>
      <c r="Z2697" s="537">
        <f ca="1">IF(AND($G2697,NOT(ISTEXT($G2696)),ISNUMBER(Poczatek),ISNUMBER(Koniec_Projekt)),IFERROR(IF($D2696=LataProjekcji,IF($F2696&gt;$E2699,$E2699,$F2696),IF($D2699&gt;=$E2699,(IF($D2696&lt;LataProjekcji,IF((SUM($K2697:Y2697)+12)&lt;$E2699,12,$E2699-SUM($K2697:Y2697)),0)),(IF($D2696&lt;LataProjekcji,IF((SUM($K2697:Y2697)+12)&lt;$D2699,12,$D2699-SUM($K2697:Y2697)),0)))),0),0)</f>
        <v>0</v>
      </c>
      <c r="AA2697" s="537">
        <f ca="1">IF(AND($G2697,NOT(ISTEXT($G2696)),ISNUMBER(Poczatek),ISNUMBER(Koniec_Projekt)),IFERROR(IF($D2696=LataProjekcji,IF($F2696&gt;$E2699,$E2699,$F2696),IF($D2699&gt;=$E2699,(IF($D2696&lt;LataProjekcji,IF((SUM($K2697:Z2697)+12)&lt;$E2699,12,$E2699-SUM($K2697:Z2697)),0)),(IF($D2696&lt;LataProjekcji,IF((SUM($K2697:Z2697)+12)&lt;$D2699,12,$D2699-SUM($K2697:Z2697)),0)))),0),0)</f>
        <v>0</v>
      </c>
      <c r="AB2697" s="537">
        <f ca="1">IF(AND($G2697,NOT(ISTEXT($G2696)),ISNUMBER(Poczatek),ISNUMBER(Koniec_Projekt)),IFERROR(IF($D2696=LataProjekcji,IF($F2696&gt;$E2699,$E2699,$F2696),IF($D2699&gt;=$E2699,(IF($D2696&lt;LataProjekcji,IF((SUM($K2697:AA2697)+12)&lt;$E2699,12,$E2699-SUM($K2697:AA2697)),0)),(IF($D2696&lt;LataProjekcji,IF((SUM($K2697:AA2697)+12)&lt;$D2699,12,$D2699-SUM($K2697:AA2697)),0)))),0),0)</f>
        <v>0</v>
      </c>
      <c r="AC2697" s="537">
        <f ca="1">IF(AND($G2697,NOT(ISTEXT($G2696)),ISNUMBER(Poczatek),ISNUMBER(Koniec_Projekt)),IFERROR(IF($D2696=LataProjekcji,IF($F2696&gt;$E2699,$E2699,$F2696),IF($D2699&gt;=$E2699,(IF($D2696&lt;LataProjekcji,IF((SUM($K2697:AB2697)+12)&lt;$E2699,12,$E2699-SUM($K2697:AB2697)),0)),(IF($D2696&lt;LataProjekcji,IF((SUM($K2697:AB2697)+12)&lt;$D2699,12,$D2699-SUM($K2697:AB2697)),0)))),0),0)</f>
        <v>0</v>
      </c>
      <c r="AD2697" s="537">
        <f ca="1">IF(AND($G2697,NOT(ISTEXT($G2696)),ISNUMBER(Poczatek),ISNUMBER(Koniec_Projekt)),IFERROR(IF($D2696=LataProjekcji,IF($F2696&gt;$E2699,$E2699,$F2696),IF($D2699&gt;=$E2699,(IF($D2696&lt;LataProjekcji,IF((SUM($K2697:AC2697)+12)&lt;$E2699,12,$E2699-SUM($K2697:AC2697)),0)),(IF($D2696&lt;LataProjekcji,IF((SUM($K2697:AC2697)+12)&lt;$D2699,12,$D2699-SUM($K2697:AC2697)),0)))),0),0)</f>
        <v>0</v>
      </c>
      <c r="AE2697" s="537">
        <f ca="1">IF(AND($G2697,NOT(ISTEXT($G2696)),ISNUMBER(Poczatek),ISNUMBER(Koniec_Projekt)),IFERROR(IF($D2696=LataProjekcji,IF($F2696&gt;$E2699,$E2699,$F2696),IF($D2699&gt;=$E2699,(IF($D2696&lt;LataProjekcji,IF((SUM($K2697:AD2697)+12)&lt;$E2699,12,$E2699-SUM($K2697:AD2697)),0)),(IF($D2696&lt;LataProjekcji,IF((SUM($K2697:AD2697)+12)&lt;$D2699,12,$D2699-SUM($K2697:AD2697)),0)))),0),0)</f>
        <v>0</v>
      </c>
    </row>
    <row r="2698" spans="2:31" hidden="1">
      <c r="B2698" s="526" t="s">
        <v>753</v>
      </c>
      <c r="D2698" s="454">
        <f ca="1">D1516</f>
        <v>0</v>
      </c>
      <c r="E2698" s="454">
        <f ca="1">IF(D2697&gt;10,ROUND(D2698/12,2),D2698)</f>
        <v>0</v>
      </c>
      <c r="F2698" s="524">
        <f>Koniec_Projekt</f>
        <v>0</v>
      </c>
      <c r="G2698" s="329">
        <f>Miesiac_Koniec_Projekt</f>
        <v>0</v>
      </c>
      <c r="H2698" s="538" t="b">
        <f ca="1">SUM(K2698:AE2698)=D2697</f>
        <v>1</v>
      </c>
      <c r="I2698" s="1" t="s">
        <v>713</v>
      </c>
      <c r="K2698" s="256">
        <f ca="1">IF(AND($G2697,NOT(ISTEXT($G2696)),ISNUMBER(Poczatek),ISNUMBER(Koniec_Projekt)),IFERROR(IF(LataProjekcji=$F2699,ROUND($D2697,0),ROUND(K2696*$E2698,0)),0),0)</f>
        <v>0</v>
      </c>
      <c r="L2698" s="5">
        <f ca="1">IF(AND($G2697,NOT(ISTEXT($G2696)),ISNUMBER(Poczatek),ISNUMBER(Koniec_Projekt)),IFERROR(IF(LataProjekcji=$F2699,ROUND($D2697-SUM(K2698:$K2698),0),ROUND(L2696*$E2698,0)),0),0)</f>
        <v>0</v>
      </c>
      <c r="M2698" s="5">
        <f ca="1">IF(AND($G2697,NOT(ISTEXT($G2696)),ISNUMBER(Poczatek),ISNUMBER(Koniec_Projekt)),IFERROR(IF(LataProjekcji=$F2699,ROUND($D2697-SUM($K2698:L2698),0),ROUND(M2696*$E2698,0)),0),0)</f>
        <v>0</v>
      </c>
      <c r="N2698" s="5">
        <f ca="1">IF(AND($G2697,NOT(ISTEXT($G2696)),ISNUMBER(Poczatek),ISNUMBER(Koniec_Projekt)),IFERROR(IF(LataProjekcji=$F2699,ROUND($D2697-SUM($K2698:M2698),0),ROUND(N2696*$E2698,0)),0),0)</f>
        <v>0</v>
      </c>
      <c r="O2698" s="5">
        <f ca="1">IF(AND($G2697,NOT(ISTEXT($G2696)),ISNUMBER(Poczatek),ISNUMBER(Koniec_Projekt)),IFERROR(IF(LataProjekcji=$F2699,ROUND($D2697-SUM($K2698:N2698),0),ROUND(O2696*$E2698,0)),0),0)</f>
        <v>0</v>
      </c>
      <c r="P2698" s="5">
        <f ca="1">IF(AND($G2697,NOT(ISTEXT($G2696)),ISNUMBER(Poczatek),ISNUMBER(Koniec_Projekt)),IFERROR(IF(LataProjekcji=$F2699,ROUND($D2697-SUM($K2698:O2698),0),ROUND(P2696*$E2698,0)),0),0)</f>
        <v>0</v>
      </c>
      <c r="Q2698" s="5">
        <f ca="1">IF(AND($G2697,NOT(ISTEXT($G2696)),ISNUMBER(Poczatek),ISNUMBER(Koniec_Projekt)),IFERROR(IF(LataProjekcji=$F2699,ROUND($D2697-SUM($K2698:P2698),0),ROUND(Q2696*$E2698,0)),0),0)</f>
        <v>0</v>
      </c>
      <c r="R2698" s="5">
        <f ca="1">IF(AND($G2697,NOT(ISTEXT($G2696)),ISNUMBER(Poczatek),ISNUMBER(Koniec_Projekt)),IFERROR(IF(LataProjekcji=$F2699,ROUND($D2697-SUM($K2698:Q2698),0),ROUND(R2696*$E2698,0)),0),0)</f>
        <v>0</v>
      </c>
      <c r="S2698" s="5">
        <f ca="1">IF(AND($G2697,NOT(ISTEXT($G2696)),ISNUMBER(Poczatek),ISNUMBER(Koniec_Projekt)),IFERROR(IF(LataProjekcji=$F2699,ROUND($D2697-SUM($K2698:R2698),0),ROUND(S2696*$E2698,0)),0),0)</f>
        <v>0</v>
      </c>
      <c r="T2698" s="5">
        <f ca="1">IF(AND($G2697,NOT(ISTEXT($G2696)),ISNUMBER(Poczatek),ISNUMBER(Koniec_Projekt)),IFERROR(IF(LataProjekcji=$F2699,ROUND($D2697-SUM($K2698:S2698),0),ROUND(T2696*$E2698,0)),0),0)</f>
        <v>0</v>
      </c>
      <c r="U2698" s="5">
        <f ca="1">IF(AND($G2697,NOT(ISTEXT($G2696)),ISNUMBER(Poczatek),ISNUMBER(Koniec_Projekt)),IFERROR(IF(LataProjekcji=$F2699,ROUND($D2697-SUM($K2698:T2698),0),ROUND(U2696*$E2698,0)),0),0)</f>
        <v>0</v>
      </c>
      <c r="V2698" s="5">
        <f ca="1">IF(AND($G2697,NOT(ISTEXT($G2696)),ISNUMBER(Poczatek),ISNUMBER(Koniec_Projekt)),IFERROR(IF(LataProjekcji=$F2699,ROUND($D2697-SUM($K2698:U2698),0),ROUND(V2696*$E2698,0)),0),0)</f>
        <v>0</v>
      </c>
      <c r="W2698" s="5">
        <f ca="1">IF(AND($G2697,NOT(ISTEXT($G2696)),ISNUMBER(Poczatek),ISNUMBER(Koniec_Projekt)),IFERROR(IF(LataProjekcji=$F2699,ROUND($D2697-SUM($K2698:V2698),0),ROUND(W2696*$E2698,0)),0),0)</f>
        <v>0</v>
      </c>
      <c r="X2698" s="5">
        <f ca="1">IF(AND($G2697,NOT(ISTEXT($G2696)),ISNUMBER(Poczatek),ISNUMBER(Koniec_Projekt)),IFERROR(IF(LataProjekcji=$F2699,ROUND($D2697-SUM($K2698:W2698),0),ROUND(X2696*$E2698,0)),0),0)</f>
        <v>0</v>
      </c>
      <c r="Y2698" s="5">
        <f ca="1">IF(AND($G2697,NOT(ISTEXT($G2696)),ISNUMBER(Poczatek),ISNUMBER(Koniec_Projekt)),IFERROR(IF(LataProjekcji=$F2699,ROUND($D2697-SUM($K2698:X2698),0),ROUND(Y2696*$E2698,0)),0),0)</f>
        <v>0</v>
      </c>
      <c r="Z2698" s="5">
        <f ca="1">IF(AND($G2697,NOT(ISTEXT($G2696)),ISNUMBER(Poczatek),ISNUMBER(Koniec_Projekt)),IFERROR(IF(LataProjekcji=$F2699,ROUND($D2697-SUM($K2698:Y2698),0),ROUND(Z2696*$E2698,0)),0),0)</f>
        <v>0</v>
      </c>
      <c r="AA2698" s="5">
        <f ca="1">IF(AND($G2697,NOT(ISTEXT($G2696)),ISNUMBER(Poczatek),ISNUMBER(Koniec_Projekt)),IFERROR(IF(LataProjekcji=$F2699,ROUND($D2697-SUM($K2698:Z2698),0),ROUND(AA2696*$E2698,0)),0),0)</f>
        <v>0</v>
      </c>
      <c r="AB2698" s="5">
        <f ca="1">IF(AND($G2697,NOT(ISTEXT($G2696)),ISNUMBER(Poczatek),ISNUMBER(Koniec_Projekt)),IFERROR(IF(LataProjekcji=$F2699,ROUND($D2697-SUM($K2698:AA2698),0),ROUND(AB2696*$E2698,0)),0),0)</f>
        <v>0</v>
      </c>
      <c r="AC2698" s="5">
        <f ca="1">IF(AND($G2697,NOT(ISTEXT($G2696)),ISNUMBER(Poczatek),ISNUMBER(Koniec_Projekt)),IFERROR(IF(LataProjekcji=$F2699,ROUND($D2697-SUM($K2698:AB2698),0),ROUND(AC2696*$E2698,0)),0),0)</f>
        <v>0</v>
      </c>
      <c r="AD2698" s="5">
        <f ca="1">IF(AND($G2697,NOT(ISTEXT($G2696)),ISNUMBER(Poczatek),ISNUMBER(Koniec_Projekt)),IFERROR(IF(LataProjekcji=$F2699,ROUND($D2697-SUM($K2698:AC2698),0),ROUND(AD2696*$E2698,0)),0),0)</f>
        <v>0</v>
      </c>
      <c r="AE2698" s="5">
        <f ca="1">IF(AND($G2697,NOT(ISTEXT($G2696)),ISNUMBER(Poczatek),ISNUMBER(Koniec_Projekt)),IFERROR(IF(LataProjekcji=$F2699,ROUND($D2697-SUM($K2698:AD2698),0),ROUND(AE2696*$E2698,0)),0),0)</f>
        <v>0</v>
      </c>
    </row>
    <row r="2699" spans="2:31" hidden="1">
      <c r="B2699" s="526" t="s">
        <v>751</v>
      </c>
      <c r="D2699" s="1">
        <f ca="1">IFERROR(ROUNDUP(D2697/E2698,0),0)</f>
        <v>0</v>
      </c>
      <c r="E2699" s="1">
        <f ca="1">IF(D2699=0,0,DATEDIF(DATE(D2696,E2696,1),DATE(F2698,G2698,1),"m"))</f>
        <v>0</v>
      </c>
      <c r="F2699" s="1" t="str">
        <f ca="1">IFERROR(YEAR(G2696),"brak daty")</f>
        <v>brak daty</v>
      </c>
      <c r="G2699" s="1" t="str">
        <f ca="1">IFERROR(MONTH(G2696),"brak daty")</f>
        <v>brak daty</v>
      </c>
      <c r="I2699" s="1" t="s">
        <v>425</v>
      </c>
      <c r="K2699" s="5">
        <f ca="1">IF(AND($G2697,NOT(ISTEXT($G2696)),ISNUMBER(Poczatek),ISNUMBER(Koniec_Projekt)),IFERROR(IF(LataProjekcji=$F2698,IF(AND($G2698=$G2699,$F2698=$F2699),ROUND($D2697-SUM($K2699),0),ROUND(K2697*$E2698,0)),IF(LataProjekcji&gt;$F2698,0,ROUND(K2697*$E2698,0))),0),0)</f>
        <v>0</v>
      </c>
      <c r="L2699" s="5">
        <f ca="1">IF(AND($G2697,NOT(ISTEXT($G2696)),ISNUMBER(Poczatek),ISNUMBER(Koniec_Projekt)),IFERROR(IF(LataProjekcji=$F2698,IF(AND($G2698=$G2699,$F2698=$F2699),ROUND($D2697-SUM($K2699:K2699),0),ROUND(L2697*$E2698,0)),IF(LataProjekcji&gt;$F2698,0,ROUND(L2697*$E2698,0))),0),0)</f>
        <v>0</v>
      </c>
      <c r="M2699" s="5">
        <f ca="1">IF(AND($G2697,NOT(ISTEXT($G2696)),ISNUMBER(Poczatek),ISNUMBER(Koniec_Projekt)),IFERROR(IF(LataProjekcji=$F2698,IF(AND($G2698=$G2699,$F2698=$F2699),ROUND($D2697-SUM($K2699:L2699),0),ROUND(M2697*$E2698,0)),IF(LataProjekcji&gt;$F2698,0,ROUND(M2697*$E2698,0))),0),0)</f>
        <v>0</v>
      </c>
      <c r="N2699" s="5">
        <f ca="1">IF(AND($G2697,NOT(ISTEXT($G2696)),ISNUMBER(Poczatek),ISNUMBER(Koniec_Projekt)),IFERROR(IF(LataProjekcji=$F2698,IF(AND($G2698=$G2699,$F2698=$F2699),ROUND($D2697-SUM($K2699:M2699),0),ROUND(N2697*$E2698,0)),IF(LataProjekcji&gt;$F2698,0,ROUND(N2697*$E2698,0))),0),0)</f>
        <v>0</v>
      </c>
      <c r="O2699" s="5">
        <f ca="1">IF(AND($G2697,NOT(ISTEXT($G2696)),ISNUMBER(Poczatek),ISNUMBER(Koniec_Projekt)),IFERROR(IF(LataProjekcji=$F2698,IF(AND($G2698=$G2699,$F2698=$F2699),ROUND($D2697-SUM($K2699:N2699),0),ROUND(O2697*$E2698,0)),IF(LataProjekcji&gt;$F2698,0,ROUND(O2697*$E2698,0))),0),0)</f>
        <v>0</v>
      </c>
      <c r="P2699" s="5">
        <f ca="1">IF(AND($G2697,NOT(ISTEXT($G2696)),ISNUMBER(Poczatek),ISNUMBER(Koniec_Projekt)),IFERROR(IF(LataProjekcji=$F2698,IF(AND($G2698=$G2699,$F2698=$F2699),ROUND($D2697-SUM($K2699:O2699),0),ROUND(P2697*$E2698,0)),IF(LataProjekcji&gt;$F2698,0,ROUND(P2697*$E2698,0))),0),0)</f>
        <v>0</v>
      </c>
      <c r="Q2699" s="5">
        <f ca="1">IF(AND($G2697,NOT(ISTEXT($G2696)),ISNUMBER(Poczatek),ISNUMBER(Koniec_Projekt)),IFERROR(IF(LataProjekcji=$F2698,IF(AND($G2698=$G2699,$F2698=$F2699),ROUND($D2697-SUM($K2699:P2699),0),ROUND(Q2697*$E2698,0)),IF(LataProjekcji&gt;$F2698,0,ROUND(Q2697*$E2698,0))),0),0)</f>
        <v>0</v>
      </c>
      <c r="R2699" s="5">
        <f ca="1">IF(AND($G2697,NOT(ISTEXT($G2696)),ISNUMBER(Poczatek),ISNUMBER(Koniec_Projekt)),IFERROR(IF(LataProjekcji=$F2698,IF(AND($G2698=$G2699,$F2698=$F2699),ROUND($D2697-SUM($K2699:Q2699),0),ROUND(R2697*$E2698,0)),IF(LataProjekcji&gt;$F2698,0,ROUND(R2697*$E2698,0))),0),0)</f>
        <v>0</v>
      </c>
      <c r="S2699" s="5">
        <f ca="1">IF(AND($G2697,NOT(ISTEXT($G2696)),ISNUMBER(Poczatek),ISNUMBER(Koniec_Projekt)),IFERROR(IF(LataProjekcji=$F2698,IF(AND($G2698=$G2699,$F2698=$F2699),ROUND($D2697-SUM($K2699:R2699),0),ROUND(S2697*$E2698,0)),IF(LataProjekcji&gt;$F2698,0,ROUND(S2697*$E2698,0))),0),0)</f>
        <v>0</v>
      </c>
      <c r="T2699" s="5">
        <f ca="1">IF(AND($G2697,NOT(ISTEXT($G2696)),ISNUMBER(Poczatek),ISNUMBER(Koniec_Projekt)),IFERROR(IF(LataProjekcji=$F2698,IF(AND($G2698=$G2699,$F2698=$F2699),ROUND($D2697-SUM($K2699:S2699),0),ROUND(T2697*$E2698,0)),IF(LataProjekcji&gt;$F2698,0,ROUND(T2697*$E2698,0))),0),0)</f>
        <v>0</v>
      </c>
      <c r="U2699" s="5">
        <f ca="1">IF(AND($G2697,NOT(ISTEXT($G2696)),ISNUMBER(Poczatek),ISNUMBER(Koniec_Projekt)),IFERROR(IF(LataProjekcji=$F2698,IF(AND($G2698=$G2699,$F2698=$F2699),ROUND($D2697-SUM($K2699:T2699),0),ROUND(U2697*$E2698,0)),IF(LataProjekcji&gt;$F2698,0,ROUND(U2697*$E2698,0))),0),0)</f>
        <v>0</v>
      </c>
      <c r="V2699" s="5">
        <f ca="1">IF(AND($G2697,NOT(ISTEXT($G2696)),ISNUMBER(Poczatek),ISNUMBER(Koniec_Projekt)),IFERROR(IF(LataProjekcji=$F2698,IF(AND($G2698=$G2699,$F2698=$F2699),ROUND($D2697-SUM($K2699:U2699),0),ROUND(V2697*$E2698,0)),IF(LataProjekcji&gt;$F2698,0,ROUND(V2697*$E2698,0))),0),0)</f>
        <v>0</v>
      </c>
      <c r="W2699" s="5">
        <f ca="1">IF(AND($G2697,NOT(ISTEXT($G2696)),ISNUMBER(Poczatek),ISNUMBER(Koniec_Projekt)),IFERROR(IF(LataProjekcji=$F2698,IF(AND($G2698=$G2699,$F2698=$F2699),ROUND($D2697-SUM($K2699:V2699),0),ROUND(W2697*$E2698,0)),IF(LataProjekcji&gt;$F2698,0,ROUND(W2697*$E2698,0))),0),0)</f>
        <v>0</v>
      </c>
      <c r="X2699" s="5">
        <f ca="1">IF(AND($G2697,NOT(ISTEXT($G2696)),ISNUMBER(Poczatek),ISNUMBER(Koniec_Projekt)),IFERROR(IF(LataProjekcji=$F2698,IF(AND($G2698=$G2699,$F2698=$F2699),ROUND($D2697-SUM($K2699:W2699),0),ROUND(X2697*$E2698,0)),IF(LataProjekcji&gt;$F2698,0,ROUND(X2697*$E2698,0))),0),0)</f>
        <v>0</v>
      </c>
      <c r="Y2699" s="5">
        <f ca="1">IF(AND($G2697,NOT(ISTEXT($G2696)),ISNUMBER(Poczatek),ISNUMBER(Koniec_Projekt)),IFERROR(IF(LataProjekcji=$F2698,IF(AND($G2698=$G2699,$F2698=$F2699),ROUND($D2697-SUM($K2699:X2699),0),ROUND(Y2697*$E2698,0)),IF(LataProjekcji&gt;$F2698,0,ROUND(Y2697*$E2698,0))),0),0)</f>
        <v>0</v>
      </c>
      <c r="Z2699" s="5">
        <f ca="1">IF(AND($G2697,NOT(ISTEXT($G2696)),ISNUMBER(Poczatek),ISNUMBER(Koniec_Projekt)),IFERROR(IF(LataProjekcji=$F2698,IF(AND($G2698=$G2699,$F2698=$F2699),ROUND($D2697-SUM($K2699:Y2699),0),ROUND(Z2697*$E2698,0)),IF(LataProjekcji&gt;$F2698,0,ROUND(Z2697*$E2698,0))),0),0)</f>
        <v>0</v>
      </c>
      <c r="AA2699" s="5">
        <f ca="1">IF(AND($G2697,NOT(ISTEXT($G2696)),ISNUMBER(Poczatek),ISNUMBER(Koniec_Projekt)),IFERROR(IF(LataProjekcji=$F2698,IF(AND($G2698=$G2699,$F2698=$F2699),ROUND($D2697-SUM($K2699:Z2699),0),ROUND(AA2697*$E2698,0)),IF(LataProjekcji&gt;$F2698,0,ROUND(AA2697*$E2698,0))),0),0)</f>
        <v>0</v>
      </c>
      <c r="AB2699" s="5">
        <f ca="1">IF(AND($G2697,NOT(ISTEXT($G2696)),ISNUMBER(Poczatek),ISNUMBER(Koniec_Projekt)),IFERROR(IF(LataProjekcji=$F2698,IF(AND($G2698=$G2699,$F2698=$F2699),ROUND($D2697-SUM($K2699:AA2699),0),ROUND(AB2697*$E2698,0)),IF(LataProjekcji&gt;$F2698,0,ROUND(AB2697*$E2698,0))),0),0)</f>
        <v>0</v>
      </c>
      <c r="AC2699" s="5">
        <f ca="1">IF(AND($G2697,NOT(ISTEXT($G2696)),ISNUMBER(Poczatek),ISNUMBER(Koniec_Projekt)),IFERROR(IF(LataProjekcji=$F2698,IF(AND($G2698=$G2699,$F2698=$F2699),ROUND($D2697-SUM($K2699:AB2699),0),ROUND(AC2697*$E2698,0)),IF(LataProjekcji&gt;$F2698,0,ROUND(AC2697*$E2698,0))),0),0)</f>
        <v>0</v>
      </c>
      <c r="AD2699" s="5">
        <f ca="1">IF(AND($G2697,NOT(ISTEXT($G2696)),ISNUMBER(Poczatek),ISNUMBER(Koniec_Projekt)),IFERROR(IF(LataProjekcji=$F2698,IF(AND($G2698=$G2699,$F2698=$F2699),ROUND($D2697-SUM($K2699:AC2699),0),ROUND(AD2697*$E2698,0)),IF(LataProjekcji&gt;$F2698,0,ROUND(AD2697*$E2698,0))),0),0)</f>
        <v>0</v>
      </c>
      <c r="AE2699" s="5">
        <f ca="1">IF(AND($G2697,NOT(ISTEXT($G2696)),ISNUMBER(Poczatek),ISNUMBER(Koniec_Projekt)),IFERROR(IF(LataProjekcji=$F2698,IF(AND($G2698=$G2699,$F2698=$F2699),ROUND($D2697-SUM($K2699:AD2699),0),ROUND(AE2697*$E2698,0)),IF(LataProjekcji&gt;$F2698,0,ROUND(AE2697*$E2698,0))),0),0)</f>
        <v>0</v>
      </c>
    </row>
    <row r="2700" spans="2:31" ht="12.5" hidden="1" thickBot="1">
      <c r="B2700" s="527" t="s">
        <v>865</v>
      </c>
      <c r="C2700" s="528"/>
      <c r="D2700" s="529">
        <f ca="1">IF(D2697&gt;10,ROUND((D2699-1)*E2698,0),E2698)</f>
        <v>0</v>
      </c>
      <c r="E2700" s="529">
        <f ca="1">D2697-D2700</f>
        <v>0</v>
      </c>
      <c r="F2700" s="528"/>
      <c r="G2700" s="669">
        <f ca="1">OFFSET($C$269,$D2695,0)</f>
        <v>0</v>
      </c>
      <c r="H2700" s="528"/>
      <c r="I2700" s="528"/>
      <c r="J2700" s="528"/>
      <c r="K2700" s="528"/>
      <c r="L2700" s="528"/>
      <c r="M2700" s="528"/>
      <c r="N2700" s="528"/>
      <c r="O2700" s="528"/>
      <c r="P2700" s="528"/>
      <c r="Q2700" s="528"/>
      <c r="R2700" s="528"/>
      <c r="S2700" s="528"/>
      <c r="T2700" s="528"/>
      <c r="U2700" s="528"/>
      <c r="V2700" s="528"/>
      <c r="W2700" s="528"/>
      <c r="X2700" s="528"/>
      <c r="Y2700" s="528"/>
      <c r="Z2700" s="528"/>
      <c r="AA2700" s="528"/>
      <c r="AB2700" s="528"/>
      <c r="AC2700" s="528"/>
      <c r="AD2700" s="528"/>
      <c r="AE2700" s="528"/>
    </row>
    <row r="2701" spans="2:31" ht="12.5" hidden="1" thickTop="1"/>
    <row r="2702" spans="2:31" ht="12.5" hidden="1" thickBot="1">
      <c r="B2702" s="530" t="str">
        <f ca="1">"nazwa ST: "&amp;B1520</f>
        <v>nazwa ST: 0</v>
      </c>
      <c r="C2702" s="530"/>
      <c r="D2702" s="531">
        <f>D1520</f>
        <v>89</v>
      </c>
      <c r="E2702" s="530"/>
      <c r="F2702" s="530"/>
      <c r="G2702" s="530"/>
      <c r="H2702" s="530"/>
      <c r="I2702" s="530"/>
      <c r="J2702" s="530"/>
      <c r="K2702" s="539" t="str">
        <f t="shared" ref="K2702:AE2702" si="3183">LataProjekcji</f>
        <v>Uzupełnij dane</v>
      </c>
      <c r="L2702" s="539" t="str">
        <f t="shared" si="3183"/>
        <v/>
      </c>
      <c r="M2702" s="539" t="str">
        <f t="shared" si="3183"/>
        <v/>
      </c>
      <c r="N2702" s="539" t="str">
        <f t="shared" si="3183"/>
        <v/>
      </c>
      <c r="O2702" s="539" t="str">
        <f t="shared" si="3183"/>
        <v/>
      </c>
      <c r="P2702" s="539" t="str">
        <f t="shared" si="3183"/>
        <v/>
      </c>
      <c r="Q2702" s="539" t="str">
        <f t="shared" si="3183"/>
        <v/>
      </c>
      <c r="R2702" s="539" t="str">
        <f t="shared" si="3183"/>
        <v/>
      </c>
      <c r="S2702" s="539" t="str">
        <f t="shared" si="3183"/>
        <v/>
      </c>
      <c r="T2702" s="539" t="str">
        <f t="shared" si="3183"/>
        <v/>
      </c>
      <c r="U2702" s="539" t="str">
        <f t="shared" si="3183"/>
        <v/>
      </c>
      <c r="V2702" s="539" t="str">
        <f t="shared" si="3183"/>
        <v/>
      </c>
      <c r="W2702" s="539" t="str">
        <f t="shared" si="3183"/>
        <v/>
      </c>
      <c r="X2702" s="539" t="str">
        <f t="shared" si="3183"/>
        <v/>
      </c>
      <c r="Y2702" s="539" t="str">
        <f t="shared" si="3183"/>
        <v/>
      </c>
      <c r="Z2702" s="539" t="str">
        <f t="shared" si="3183"/>
        <v/>
      </c>
      <c r="AA2702" s="539" t="str">
        <f t="shared" si="3183"/>
        <v/>
      </c>
      <c r="AB2702" s="539" t="str">
        <f t="shared" si="3183"/>
        <v/>
      </c>
      <c r="AC2702" s="539" t="str">
        <f t="shared" si="3183"/>
        <v/>
      </c>
      <c r="AD2702" s="539" t="str">
        <f t="shared" si="3183"/>
        <v/>
      </c>
      <c r="AE2702" s="539" t="str">
        <f t="shared" si="3183"/>
        <v/>
      </c>
    </row>
    <row r="2703" spans="2:31" hidden="1">
      <c r="B2703" s="526" t="s">
        <v>752</v>
      </c>
      <c r="D2703" s="1">
        <f ca="1">D1521</f>
        <v>1900</v>
      </c>
      <c r="E2703" s="1">
        <f ca="1">E1521</f>
        <v>1</v>
      </c>
      <c r="F2703" s="1">
        <f ca="1">IF(D2704&gt;10,F1521,1)</f>
        <v>1</v>
      </c>
      <c r="G2703" s="525" t="str">
        <f ca="1">IF(ISBLANK(OFFSET($E$269,$D2702,0)),"brak daty",IF(D2704&gt;10,EDATE(OFFSET($E$269,$D2702,0),D2706),DATE(D2703,E2703,1)))</f>
        <v>brak daty</v>
      </c>
      <c r="H2703" s="538" t="b">
        <f ca="1">SUM(K2703:AE2703)=D2706</f>
        <v>1</v>
      </c>
      <c r="I2703" s="1" t="s">
        <v>749</v>
      </c>
      <c r="K2703" s="5">
        <f ca="1">IF(AND($G2704,NOT(ISTEXT($G2703)),ISNUMBER(Poczatek),ISNUMBER(Koniec_Projekt)),IFERROR(IF($D2703=LataProjekcji,$F2703,IF($D2703&lt;LataProjekcji,IF((SUM(K2703)+12)&lt;$D2706,12,$D2706-SUM(K2703)),0)),0),0)</f>
        <v>0</v>
      </c>
      <c r="L2703" s="5">
        <f ca="1">IF(AND($G2704,NOT(ISTEXT($G2703)),ISNUMBER(Poczatek),ISNUMBER(Koniec_Projekt)),IFERROR(IF($D2703=LataProjekcji,$F2703,IF($D2703&lt;LataProjekcji,IF((SUM($K2703:K2703)+12)&lt;$D2706,12,$D2706-SUM($K2703:K2703)),0)),0),0)</f>
        <v>0</v>
      </c>
      <c r="M2703" s="5">
        <f ca="1">IF(AND($G2704,NOT(ISTEXT($G2703)),ISNUMBER(Poczatek),ISNUMBER(Koniec_Projekt)),IFERROR(IF($D2703=LataProjekcji,$F2703,IF($D2703&lt;LataProjekcji,IF((SUM($K2703:L2703)+12)&lt;$D2706,12,$D2706-SUM($K2703:L2703)),0)),0),0)</f>
        <v>0</v>
      </c>
      <c r="N2703" s="5">
        <f ca="1">IF(AND($G2704,NOT(ISTEXT($G2703)),ISNUMBER(Poczatek),ISNUMBER(Koniec_Projekt)),IFERROR(IF($D2703=LataProjekcji,$F2703,IF($D2703&lt;LataProjekcji,IF((SUM($K2703:M2703)+12)&lt;$D2706,12,$D2706-SUM($K2703:M2703)),0)),0),0)</f>
        <v>0</v>
      </c>
      <c r="O2703" s="5">
        <f ca="1">IF(AND($G2704,NOT(ISTEXT($G2703)),ISNUMBER(Poczatek),ISNUMBER(Koniec_Projekt)),IFERROR(IF($D2703=LataProjekcji,$F2703,IF($D2703&lt;LataProjekcji,IF((SUM($K2703:N2703)+12)&lt;$D2706,12,$D2706-SUM($K2703:N2703)),0)),0),0)</f>
        <v>0</v>
      </c>
      <c r="P2703" s="5">
        <f ca="1">IF(AND($G2704,NOT(ISTEXT($G2703)),ISNUMBER(Poczatek),ISNUMBER(Koniec_Projekt)),IFERROR(IF($D2703=LataProjekcji,$F2703,IF($D2703&lt;LataProjekcji,IF((SUM($K2703:O2703)+12)&lt;$D2706,12,$D2706-SUM($K2703:O2703)),0)),0),0)</f>
        <v>0</v>
      </c>
      <c r="Q2703" s="5">
        <f ca="1">IF(AND($G2704,NOT(ISTEXT($G2703)),ISNUMBER(Poczatek),ISNUMBER(Koniec_Projekt)),IFERROR(IF($D2703=LataProjekcji,$F2703,IF($D2703&lt;LataProjekcji,IF((SUM($K2703:P2703)+12)&lt;$D2706,12,$D2706-SUM($K2703:P2703)),0)),0),0)</f>
        <v>0</v>
      </c>
      <c r="R2703" s="5">
        <f ca="1">IF(AND($G2704,NOT(ISTEXT($G2703)),ISNUMBER(Poczatek),ISNUMBER(Koniec_Projekt)),IFERROR(IF($D2703=LataProjekcji,$F2703,IF($D2703&lt;LataProjekcji,IF((SUM($K2703:Q2703)+12)&lt;$D2706,12,$D2706-SUM($K2703:Q2703)),0)),0),0)</f>
        <v>0</v>
      </c>
      <c r="S2703" s="5">
        <f ca="1">IF(AND($G2704,NOT(ISTEXT($G2703)),ISNUMBER(Poczatek),ISNUMBER(Koniec_Projekt)),IFERROR(IF($D2703=LataProjekcji,$F2703,IF($D2703&lt;LataProjekcji,IF((SUM($K2703:R2703)+12)&lt;$D2706,12,$D2706-SUM($K2703:R2703)),0)),0),0)</f>
        <v>0</v>
      </c>
      <c r="T2703" s="5">
        <f ca="1">IF(AND($G2704,NOT(ISTEXT($G2703)),ISNUMBER(Poczatek),ISNUMBER(Koniec_Projekt)),IFERROR(IF($D2703=LataProjekcji,$F2703,IF($D2703&lt;LataProjekcji,IF((SUM($K2703:S2703)+12)&lt;$D2706,12,$D2706-SUM($K2703:S2703)),0)),0),0)</f>
        <v>0</v>
      </c>
      <c r="U2703" s="5">
        <f ca="1">IF(AND($G2704,NOT(ISTEXT($G2703)),ISNUMBER(Poczatek),ISNUMBER(Koniec_Projekt)),IFERROR(IF($D2703=LataProjekcji,$F2703,IF($D2703&lt;LataProjekcji,IF((SUM($K2703:T2703)+12)&lt;$D2706,12,$D2706-SUM($K2703:T2703)),0)),0),0)</f>
        <v>0</v>
      </c>
      <c r="V2703" s="5">
        <f ca="1">IF(AND($G2704,NOT(ISTEXT($G2703)),ISNUMBER(Poczatek),ISNUMBER(Koniec_Projekt)),IFERROR(IF($D2703=LataProjekcji,$F2703,IF($D2703&lt;LataProjekcji,IF((SUM($K2703:U2703)+12)&lt;$D2706,12,$D2706-SUM($K2703:U2703)),0)),0),0)</f>
        <v>0</v>
      </c>
      <c r="W2703" s="5">
        <f ca="1">IF(AND($G2704,NOT(ISTEXT($G2703)),ISNUMBER(Poczatek),ISNUMBER(Koniec_Projekt)),IFERROR(IF($D2703=LataProjekcji,$F2703,IF($D2703&lt;LataProjekcji,IF((SUM($K2703:V2703)+12)&lt;$D2706,12,$D2706-SUM($K2703:V2703)),0)),0),0)</f>
        <v>0</v>
      </c>
      <c r="X2703" s="5">
        <f ca="1">IF(AND($G2704,NOT(ISTEXT($G2703)),ISNUMBER(Poczatek),ISNUMBER(Koniec_Projekt)),IFERROR(IF($D2703=LataProjekcji,$F2703,IF($D2703&lt;LataProjekcji,IF((SUM($K2703:W2703)+12)&lt;$D2706,12,$D2706-SUM($K2703:W2703)),0)),0),0)</f>
        <v>0</v>
      </c>
      <c r="Y2703" s="5">
        <f ca="1">IF(AND($G2704,NOT(ISTEXT($G2703)),ISNUMBER(Poczatek),ISNUMBER(Koniec_Projekt)),IFERROR(IF($D2703=LataProjekcji,$F2703,IF($D2703&lt;LataProjekcji,IF((SUM($K2703:X2703)+12)&lt;$D2706,12,$D2706-SUM($K2703:X2703)),0)),0),0)</f>
        <v>0</v>
      </c>
      <c r="Z2703" s="5">
        <f ca="1">IF(AND($G2704,NOT(ISTEXT($G2703)),ISNUMBER(Poczatek),ISNUMBER(Koniec_Projekt)),IFERROR(IF($D2703=LataProjekcji,$F2703,IF($D2703&lt;LataProjekcji,IF((SUM($K2703:Y2703)+12)&lt;$D2706,12,$D2706-SUM($K2703:Y2703)),0)),0),0)</f>
        <v>0</v>
      </c>
      <c r="AA2703" s="5">
        <f ca="1">IF(AND($G2704,NOT(ISTEXT($G2703)),ISNUMBER(Poczatek),ISNUMBER(Koniec_Projekt)),IFERROR(IF($D2703=LataProjekcji,$F2703,IF($D2703&lt;LataProjekcji,IF((SUM($K2703:Z2703)+12)&lt;$D2706,12,$D2706-SUM($K2703:Z2703)),0)),0),0)</f>
        <v>0</v>
      </c>
      <c r="AB2703" s="5">
        <f ca="1">IF(AND($G2704,NOT(ISTEXT($G2703)),ISNUMBER(Poczatek),ISNUMBER(Koniec_Projekt)),IFERROR(IF($D2703=LataProjekcji,$F2703,IF($D2703&lt;LataProjekcji,IF((SUM($K2703:AA2703)+12)&lt;$D2706,12,$D2706-SUM($K2703:AA2703)),0)),0),0)</f>
        <v>0</v>
      </c>
      <c r="AC2703" s="5">
        <f ca="1">IF(AND($G2704,NOT(ISTEXT($G2703)),ISNUMBER(Poczatek),ISNUMBER(Koniec_Projekt)),IFERROR(IF($D2703=LataProjekcji,$F2703,IF($D2703&lt;LataProjekcji,IF((SUM($K2703:AB2703)+12)&lt;$D2706,12,$D2706-SUM($K2703:AB2703)),0)),0),0)</f>
        <v>0</v>
      </c>
      <c r="AD2703" s="5">
        <f ca="1">IF(AND($G2704,NOT(ISTEXT($G2703)),ISNUMBER(Poczatek),ISNUMBER(Koniec_Projekt)),IFERROR(IF($D2703=LataProjekcji,$F2703,IF($D2703&lt;LataProjekcji,IF((SUM($K2703:AC2703)+12)&lt;$D2706,12,$D2706-SUM($K2703:AC2703)),0)),0),0)</f>
        <v>0</v>
      </c>
      <c r="AE2703" s="5">
        <f ca="1">IF(AND($G2704,NOT(ISTEXT($G2703)),ISNUMBER(Poczatek),ISNUMBER(Koniec_Projekt)),IFERROR(IF($D2703=LataProjekcji,$F2703,IF($D2703&lt;LataProjekcji,IF((SUM($K2703:AD2703)+12)&lt;$D2706,12,$D2706-SUM($K2703:AD2703)),0)),0),0)</f>
        <v>0</v>
      </c>
    </row>
    <row r="2704" spans="2:31" hidden="1">
      <c r="B2704" s="526" t="s">
        <v>754</v>
      </c>
      <c r="D2704" s="5">
        <f ca="1">D1522</f>
        <v>0</v>
      </c>
      <c r="E2704" s="454">
        <f ca="1">E1522</f>
        <v>0</v>
      </c>
      <c r="F2704" s="454">
        <f ca="1">F1522</f>
        <v>0</v>
      </c>
      <c r="G2704" s="258" t="b">
        <f ca="1">NOT(ISBLANK(OFFSET($C$269,$D2702,0)))</f>
        <v>0</v>
      </c>
      <c r="H2704" s="538" t="b">
        <f ca="1">SUM(K2704:AE2704)=E2706</f>
        <v>1</v>
      </c>
      <c r="I2704" s="1" t="s">
        <v>750</v>
      </c>
      <c r="K2704" s="537">
        <f ca="1">IF(AND($G2704,NOT(ISTEXT($G2703)),ISNUMBER(Poczatek),ISNUMBER(Koniec_Projekt)),IFERROR(IF($D2703=LataProjekcji,IF($F2703&gt;$E2706,$E2706,$F2703),IF($D2706&gt;=$E2706,(IF($D2703&lt;LataProjekcji,IF((SUM(J2704:$K2704)+12)&lt;$E2706,12,$E2706-SUM(J2704:$K2704)),0)),(IF($D2703&lt;LataProjekcji,IF((SUM(J2704:$K2704)+12)&lt;$D2706,12,$D2706-SUM(J2704:$K2704)),0)))),0),0)</f>
        <v>0</v>
      </c>
      <c r="L2704" s="537">
        <f ca="1">IF(AND($G2704,NOT(ISTEXT($G2703)),ISNUMBER(Poczatek),ISNUMBER(Koniec_Projekt)),IFERROR(IF($D2703=LataProjekcji,IF($F2703&gt;$E2706,$E2706,$F2703),IF($D2706&gt;=$E2706,(IF($D2703&lt;LataProjekcji,IF((SUM($K2704:K2704)+12)&lt;$E2706,12,$E2706-SUM($K2704:K2704)),0)),(IF($D2703&lt;LataProjekcji,IF((SUM($K2704:K2704)+12)&lt;$D2706,12,$D2706-SUM($K2704:K2704)),0)))),0),0)</f>
        <v>0</v>
      </c>
      <c r="M2704" s="537">
        <f ca="1">IF(AND($G2704,NOT(ISTEXT($G2703)),ISNUMBER(Poczatek),ISNUMBER(Koniec_Projekt)),IFERROR(IF($D2703=LataProjekcji,IF($F2703&gt;$E2706,$E2706,$F2703),IF($D2706&gt;=$E2706,(IF($D2703&lt;LataProjekcji,IF((SUM($K2704:L2704)+12)&lt;$E2706,12,$E2706-SUM($K2704:L2704)),0)),(IF($D2703&lt;LataProjekcji,IF((SUM($K2704:L2704)+12)&lt;$D2706,12,$D2706-SUM($K2704:L2704)),0)))),0),0)</f>
        <v>0</v>
      </c>
      <c r="N2704" s="537">
        <f ca="1">IF(AND($G2704,NOT(ISTEXT($G2703)),ISNUMBER(Poczatek),ISNUMBER(Koniec_Projekt)),IFERROR(IF($D2703=LataProjekcji,IF($F2703&gt;$E2706,$E2706,$F2703),IF($D2706&gt;=$E2706,(IF($D2703&lt;LataProjekcji,IF((SUM($K2704:M2704)+12)&lt;$E2706,12,$E2706-SUM($K2704:M2704)),0)),(IF($D2703&lt;LataProjekcji,IF((SUM($K2704:M2704)+12)&lt;$D2706,12,$D2706-SUM($K2704:M2704)),0)))),0),0)</f>
        <v>0</v>
      </c>
      <c r="O2704" s="537">
        <f ca="1">IF(AND($G2704,NOT(ISTEXT($G2703)),ISNUMBER(Poczatek),ISNUMBER(Koniec_Projekt)),IFERROR(IF($D2703=LataProjekcji,IF($F2703&gt;$E2706,$E2706,$F2703),IF($D2706&gt;=$E2706,(IF($D2703&lt;LataProjekcji,IF((SUM($K2704:N2704)+12)&lt;$E2706,12,$E2706-SUM($K2704:N2704)),0)),(IF($D2703&lt;LataProjekcji,IF((SUM($K2704:N2704)+12)&lt;$D2706,12,$D2706-SUM($K2704:N2704)),0)))),0),0)</f>
        <v>0</v>
      </c>
      <c r="P2704" s="537">
        <f ca="1">IF(AND($G2704,NOT(ISTEXT($G2703)),ISNUMBER(Poczatek),ISNUMBER(Koniec_Projekt)),IFERROR(IF($D2703=LataProjekcji,IF($F2703&gt;$E2706,$E2706,$F2703),IF($D2706&gt;=$E2706,(IF($D2703&lt;LataProjekcji,IF((SUM($K2704:O2704)+12)&lt;$E2706,12,$E2706-SUM($K2704:O2704)),0)),(IF($D2703&lt;LataProjekcji,IF((SUM($K2704:O2704)+12)&lt;$D2706,12,$D2706-SUM($K2704:O2704)),0)))),0),0)</f>
        <v>0</v>
      </c>
      <c r="Q2704" s="537">
        <f ca="1">IF(AND($G2704,NOT(ISTEXT($G2703)),ISNUMBER(Poczatek),ISNUMBER(Koniec_Projekt)),IFERROR(IF($D2703=LataProjekcji,IF($F2703&gt;$E2706,$E2706,$F2703),IF($D2706&gt;=$E2706,(IF($D2703&lt;LataProjekcji,IF((SUM($K2704:P2704)+12)&lt;$E2706,12,$E2706-SUM($K2704:P2704)),0)),(IF($D2703&lt;LataProjekcji,IF((SUM($K2704:P2704)+12)&lt;$D2706,12,$D2706-SUM($K2704:P2704)),0)))),0),0)</f>
        <v>0</v>
      </c>
      <c r="R2704" s="537">
        <f ca="1">IF(AND($G2704,NOT(ISTEXT($G2703)),ISNUMBER(Poczatek),ISNUMBER(Koniec_Projekt)),IFERROR(IF($D2703=LataProjekcji,IF($F2703&gt;$E2706,$E2706,$F2703),IF($D2706&gt;=$E2706,(IF($D2703&lt;LataProjekcji,IF((SUM($K2704:Q2704)+12)&lt;$E2706,12,$E2706-SUM($K2704:Q2704)),0)),(IF($D2703&lt;LataProjekcji,IF((SUM($K2704:Q2704)+12)&lt;$D2706,12,$D2706-SUM($K2704:Q2704)),0)))),0),0)</f>
        <v>0</v>
      </c>
      <c r="S2704" s="537">
        <f ca="1">IF(AND($G2704,NOT(ISTEXT($G2703)),ISNUMBER(Poczatek),ISNUMBER(Koniec_Projekt)),IFERROR(IF($D2703=LataProjekcji,IF($F2703&gt;$E2706,$E2706,$F2703),IF($D2706&gt;=$E2706,(IF($D2703&lt;LataProjekcji,IF((SUM($K2704:R2704)+12)&lt;$E2706,12,$E2706-SUM($K2704:R2704)),0)),(IF($D2703&lt;LataProjekcji,IF((SUM($K2704:R2704)+12)&lt;$D2706,12,$D2706-SUM($K2704:R2704)),0)))),0),0)</f>
        <v>0</v>
      </c>
      <c r="T2704" s="537">
        <f ca="1">IF(AND($G2704,NOT(ISTEXT($G2703)),ISNUMBER(Poczatek),ISNUMBER(Koniec_Projekt)),IFERROR(IF($D2703=LataProjekcji,IF($F2703&gt;$E2706,$E2706,$F2703),IF($D2706&gt;=$E2706,(IF($D2703&lt;LataProjekcji,IF((SUM($K2704:S2704)+12)&lt;$E2706,12,$E2706-SUM($K2704:S2704)),0)),(IF($D2703&lt;LataProjekcji,IF((SUM($K2704:S2704)+12)&lt;$D2706,12,$D2706-SUM($K2704:S2704)),0)))),0),0)</f>
        <v>0</v>
      </c>
      <c r="U2704" s="537">
        <f ca="1">IF(AND($G2704,NOT(ISTEXT($G2703)),ISNUMBER(Poczatek),ISNUMBER(Koniec_Projekt)),IFERROR(IF($D2703=LataProjekcji,IF($F2703&gt;$E2706,$E2706,$F2703),IF($D2706&gt;=$E2706,(IF($D2703&lt;LataProjekcji,IF((SUM($K2704:T2704)+12)&lt;$E2706,12,$E2706-SUM($K2704:T2704)),0)),(IF($D2703&lt;LataProjekcji,IF((SUM($K2704:T2704)+12)&lt;$D2706,12,$D2706-SUM($K2704:T2704)),0)))),0),0)</f>
        <v>0</v>
      </c>
      <c r="V2704" s="537">
        <f ca="1">IF(AND($G2704,NOT(ISTEXT($G2703)),ISNUMBER(Poczatek),ISNUMBER(Koniec_Projekt)),IFERROR(IF($D2703=LataProjekcji,IF($F2703&gt;$E2706,$E2706,$F2703),IF($D2706&gt;=$E2706,(IF($D2703&lt;LataProjekcji,IF((SUM($K2704:U2704)+12)&lt;$E2706,12,$E2706-SUM($K2704:U2704)),0)),(IF($D2703&lt;LataProjekcji,IF((SUM($K2704:U2704)+12)&lt;$D2706,12,$D2706-SUM($K2704:U2704)),0)))),0),0)</f>
        <v>0</v>
      </c>
      <c r="W2704" s="537">
        <f ca="1">IF(AND($G2704,NOT(ISTEXT($G2703)),ISNUMBER(Poczatek),ISNUMBER(Koniec_Projekt)),IFERROR(IF($D2703=LataProjekcji,IF($F2703&gt;$E2706,$E2706,$F2703),IF($D2706&gt;=$E2706,(IF($D2703&lt;LataProjekcji,IF((SUM($K2704:V2704)+12)&lt;$E2706,12,$E2706-SUM($K2704:V2704)),0)),(IF($D2703&lt;LataProjekcji,IF((SUM($K2704:V2704)+12)&lt;$D2706,12,$D2706-SUM($K2704:V2704)),0)))),0),0)</f>
        <v>0</v>
      </c>
      <c r="X2704" s="537">
        <f ca="1">IF(AND($G2704,NOT(ISTEXT($G2703)),ISNUMBER(Poczatek),ISNUMBER(Koniec_Projekt)),IFERROR(IF($D2703=LataProjekcji,IF($F2703&gt;$E2706,$E2706,$F2703),IF($D2706&gt;=$E2706,(IF($D2703&lt;LataProjekcji,IF((SUM($K2704:W2704)+12)&lt;$E2706,12,$E2706-SUM($K2704:W2704)),0)),(IF($D2703&lt;LataProjekcji,IF((SUM($K2704:W2704)+12)&lt;$D2706,12,$D2706-SUM($K2704:W2704)),0)))),0),0)</f>
        <v>0</v>
      </c>
      <c r="Y2704" s="537">
        <f ca="1">IF(AND($G2704,NOT(ISTEXT($G2703)),ISNUMBER(Poczatek),ISNUMBER(Koniec_Projekt)),IFERROR(IF($D2703=LataProjekcji,IF($F2703&gt;$E2706,$E2706,$F2703),IF($D2706&gt;=$E2706,(IF($D2703&lt;LataProjekcji,IF((SUM($K2704:X2704)+12)&lt;$E2706,12,$E2706-SUM($K2704:X2704)),0)),(IF($D2703&lt;LataProjekcji,IF((SUM($K2704:X2704)+12)&lt;$D2706,12,$D2706-SUM($K2704:X2704)),0)))),0),0)</f>
        <v>0</v>
      </c>
      <c r="Z2704" s="537">
        <f ca="1">IF(AND($G2704,NOT(ISTEXT($G2703)),ISNUMBER(Poczatek),ISNUMBER(Koniec_Projekt)),IFERROR(IF($D2703=LataProjekcji,IF($F2703&gt;$E2706,$E2706,$F2703),IF($D2706&gt;=$E2706,(IF($D2703&lt;LataProjekcji,IF((SUM($K2704:Y2704)+12)&lt;$E2706,12,$E2706-SUM($K2704:Y2704)),0)),(IF($D2703&lt;LataProjekcji,IF((SUM($K2704:Y2704)+12)&lt;$D2706,12,$D2706-SUM($K2704:Y2704)),0)))),0),0)</f>
        <v>0</v>
      </c>
      <c r="AA2704" s="537">
        <f ca="1">IF(AND($G2704,NOT(ISTEXT($G2703)),ISNUMBER(Poczatek),ISNUMBER(Koniec_Projekt)),IFERROR(IF($D2703=LataProjekcji,IF($F2703&gt;$E2706,$E2706,$F2703),IF($D2706&gt;=$E2706,(IF($D2703&lt;LataProjekcji,IF((SUM($K2704:Z2704)+12)&lt;$E2706,12,$E2706-SUM($K2704:Z2704)),0)),(IF($D2703&lt;LataProjekcji,IF((SUM($K2704:Z2704)+12)&lt;$D2706,12,$D2706-SUM($K2704:Z2704)),0)))),0),0)</f>
        <v>0</v>
      </c>
      <c r="AB2704" s="537">
        <f ca="1">IF(AND($G2704,NOT(ISTEXT($G2703)),ISNUMBER(Poczatek),ISNUMBER(Koniec_Projekt)),IFERROR(IF($D2703=LataProjekcji,IF($F2703&gt;$E2706,$E2706,$F2703),IF($D2706&gt;=$E2706,(IF($D2703&lt;LataProjekcji,IF((SUM($K2704:AA2704)+12)&lt;$E2706,12,$E2706-SUM($K2704:AA2704)),0)),(IF($D2703&lt;LataProjekcji,IF((SUM($K2704:AA2704)+12)&lt;$D2706,12,$D2706-SUM($K2704:AA2704)),0)))),0),0)</f>
        <v>0</v>
      </c>
      <c r="AC2704" s="537">
        <f ca="1">IF(AND($G2704,NOT(ISTEXT($G2703)),ISNUMBER(Poczatek),ISNUMBER(Koniec_Projekt)),IFERROR(IF($D2703=LataProjekcji,IF($F2703&gt;$E2706,$E2706,$F2703),IF($D2706&gt;=$E2706,(IF($D2703&lt;LataProjekcji,IF((SUM($K2704:AB2704)+12)&lt;$E2706,12,$E2706-SUM($K2704:AB2704)),0)),(IF($D2703&lt;LataProjekcji,IF((SUM($K2704:AB2704)+12)&lt;$D2706,12,$D2706-SUM($K2704:AB2704)),0)))),0),0)</f>
        <v>0</v>
      </c>
      <c r="AD2704" s="537">
        <f ca="1">IF(AND($G2704,NOT(ISTEXT($G2703)),ISNUMBER(Poczatek),ISNUMBER(Koniec_Projekt)),IFERROR(IF($D2703=LataProjekcji,IF($F2703&gt;$E2706,$E2706,$F2703),IF($D2706&gt;=$E2706,(IF($D2703&lt;LataProjekcji,IF((SUM($K2704:AC2704)+12)&lt;$E2706,12,$E2706-SUM($K2704:AC2704)),0)),(IF($D2703&lt;LataProjekcji,IF((SUM($K2704:AC2704)+12)&lt;$D2706,12,$D2706-SUM($K2704:AC2704)),0)))),0),0)</f>
        <v>0</v>
      </c>
      <c r="AE2704" s="537">
        <f ca="1">IF(AND($G2704,NOT(ISTEXT($G2703)),ISNUMBER(Poczatek),ISNUMBER(Koniec_Projekt)),IFERROR(IF($D2703=LataProjekcji,IF($F2703&gt;$E2706,$E2706,$F2703),IF($D2706&gt;=$E2706,(IF($D2703&lt;LataProjekcji,IF((SUM($K2704:AD2704)+12)&lt;$E2706,12,$E2706-SUM($K2704:AD2704)),0)),(IF($D2703&lt;LataProjekcji,IF((SUM($K2704:AD2704)+12)&lt;$D2706,12,$D2706-SUM($K2704:AD2704)),0)))),0),0)</f>
        <v>0</v>
      </c>
    </row>
    <row r="2705" spans="2:31" hidden="1">
      <c r="B2705" s="526" t="s">
        <v>753</v>
      </c>
      <c r="D2705" s="454">
        <f ca="1">D1523</f>
        <v>0</v>
      </c>
      <c r="E2705" s="454">
        <f ca="1">IF(D2704&gt;10,ROUND(D2705/12,2),D2705)</f>
        <v>0</v>
      </c>
      <c r="F2705" s="524">
        <f>Koniec_Projekt</f>
        <v>0</v>
      </c>
      <c r="G2705" s="329">
        <f>Miesiac_Koniec_Projekt</f>
        <v>0</v>
      </c>
      <c r="H2705" s="538" t="b">
        <f ca="1">SUM(K2705:AE2705)=D2704</f>
        <v>1</v>
      </c>
      <c r="I2705" s="1" t="s">
        <v>713</v>
      </c>
      <c r="K2705" s="256">
        <f ca="1">IF(AND($G2704,NOT(ISTEXT($G2703)),ISNUMBER(Poczatek),ISNUMBER(Koniec_Projekt)),IFERROR(IF(LataProjekcji=$F2706,ROUND($D2704,0),ROUND(K2703*$E2705,0)),0),0)</f>
        <v>0</v>
      </c>
      <c r="L2705" s="5">
        <f ca="1">IF(AND($G2704,NOT(ISTEXT($G2703)),ISNUMBER(Poczatek),ISNUMBER(Koniec_Projekt)),IFERROR(IF(LataProjekcji=$F2706,ROUND($D2704-SUM(K2705:$K2705),0),ROUND(L2703*$E2705,0)),0),0)</f>
        <v>0</v>
      </c>
      <c r="M2705" s="5">
        <f ca="1">IF(AND($G2704,NOT(ISTEXT($G2703)),ISNUMBER(Poczatek),ISNUMBER(Koniec_Projekt)),IFERROR(IF(LataProjekcji=$F2706,ROUND($D2704-SUM($K2705:L2705),0),ROUND(M2703*$E2705,0)),0),0)</f>
        <v>0</v>
      </c>
      <c r="N2705" s="5">
        <f ca="1">IF(AND($G2704,NOT(ISTEXT($G2703)),ISNUMBER(Poczatek),ISNUMBER(Koniec_Projekt)),IFERROR(IF(LataProjekcji=$F2706,ROUND($D2704-SUM($K2705:M2705),0),ROUND(N2703*$E2705,0)),0),0)</f>
        <v>0</v>
      </c>
      <c r="O2705" s="5">
        <f ca="1">IF(AND($G2704,NOT(ISTEXT($G2703)),ISNUMBER(Poczatek),ISNUMBER(Koniec_Projekt)),IFERROR(IF(LataProjekcji=$F2706,ROUND($D2704-SUM($K2705:N2705),0),ROUND(O2703*$E2705,0)),0),0)</f>
        <v>0</v>
      </c>
      <c r="P2705" s="5">
        <f ca="1">IF(AND($G2704,NOT(ISTEXT($G2703)),ISNUMBER(Poczatek),ISNUMBER(Koniec_Projekt)),IFERROR(IF(LataProjekcji=$F2706,ROUND($D2704-SUM($K2705:O2705),0),ROUND(P2703*$E2705,0)),0),0)</f>
        <v>0</v>
      </c>
      <c r="Q2705" s="5">
        <f ca="1">IF(AND($G2704,NOT(ISTEXT($G2703)),ISNUMBER(Poczatek),ISNUMBER(Koniec_Projekt)),IFERROR(IF(LataProjekcji=$F2706,ROUND($D2704-SUM($K2705:P2705),0),ROUND(Q2703*$E2705,0)),0),0)</f>
        <v>0</v>
      </c>
      <c r="R2705" s="5">
        <f ca="1">IF(AND($G2704,NOT(ISTEXT($G2703)),ISNUMBER(Poczatek),ISNUMBER(Koniec_Projekt)),IFERROR(IF(LataProjekcji=$F2706,ROUND($D2704-SUM($K2705:Q2705),0),ROUND(R2703*$E2705,0)),0),0)</f>
        <v>0</v>
      </c>
      <c r="S2705" s="5">
        <f ca="1">IF(AND($G2704,NOT(ISTEXT($G2703)),ISNUMBER(Poczatek),ISNUMBER(Koniec_Projekt)),IFERROR(IF(LataProjekcji=$F2706,ROUND($D2704-SUM($K2705:R2705),0),ROUND(S2703*$E2705,0)),0),0)</f>
        <v>0</v>
      </c>
      <c r="T2705" s="5">
        <f ca="1">IF(AND($G2704,NOT(ISTEXT($G2703)),ISNUMBER(Poczatek),ISNUMBER(Koniec_Projekt)),IFERROR(IF(LataProjekcji=$F2706,ROUND($D2704-SUM($K2705:S2705),0),ROUND(T2703*$E2705,0)),0),0)</f>
        <v>0</v>
      </c>
      <c r="U2705" s="5">
        <f ca="1">IF(AND($G2704,NOT(ISTEXT($G2703)),ISNUMBER(Poczatek),ISNUMBER(Koniec_Projekt)),IFERROR(IF(LataProjekcji=$F2706,ROUND($D2704-SUM($K2705:T2705),0),ROUND(U2703*$E2705,0)),0),0)</f>
        <v>0</v>
      </c>
      <c r="V2705" s="5">
        <f ca="1">IF(AND($G2704,NOT(ISTEXT($G2703)),ISNUMBER(Poczatek),ISNUMBER(Koniec_Projekt)),IFERROR(IF(LataProjekcji=$F2706,ROUND($D2704-SUM($K2705:U2705),0),ROUND(V2703*$E2705,0)),0),0)</f>
        <v>0</v>
      </c>
      <c r="W2705" s="5">
        <f ca="1">IF(AND($G2704,NOT(ISTEXT($G2703)),ISNUMBER(Poczatek),ISNUMBER(Koniec_Projekt)),IFERROR(IF(LataProjekcji=$F2706,ROUND($D2704-SUM($K2705:V2705),0),ROUND(W2703*$E2705,0)),0),0)</f>
        <v>0</v>
      </c>
      <c r="X2705" s="5">
        <f ca="1">IF(AND($G2704,NOT(ISTEXT($G2703)),ISNUMBER(Poczatek),ISNUMBER(Koniec_Projekt)),IFERROR(IF(LataProjekcji=$F2706,ROUND($D2704-SUM($K2705:W2705),0),ROUND(X2703*$E2705,0)),0),0)</f>
        <v>0</v>
      </c>
      <c r="Y2705" s="5">
        <f ca="1">IF(AND($G2704,NOT(ISTEXT($G2703)),ISNUMBER(Poczatek),ISNUMBER(Koniec_Projekt)),IFERROR(IF(LataProjekcji=$F2706,ROUND($D2704-SUM($K2705:X2705),0),ROUND(Y2703*$E2705,0)),0),0)</f>
        <v>0</v>
      </c>
      <c r="Z2705" s="5">
        <f ca="1">IF(AND($G2704,NOT(ISTEXT($G2703)),ISNUMBER(Poczatek),ISNUMBER(Koniec_Projekt)),IFERROR(IF(LataProjekcji=$F2706,ROUND($D2704-SUM($K2705:Y2705),0),ROUND(Z2703*$E2705,0)),0),0)</f>
        <v>0</v>
      </c>
      <c r="AA2705" s="5">
        <f ca="1">IF(AND($G2704,NOT(ISTEXT($G2703)),ISNUMBER(Poczatek),ISNUMBER(Koniec_Projekt)),IFERROR(IF(LataProjekcji=$F2706,ROUND($D2704-SUM($K2705:Z2705),0),ROUND(AA2703*$E2705,0)),0),0)</f>
        <v>0</v>
      </c>
      <c r="AB2705" s="5">
        <f ca="1">IF(AND($G2704,NOT(ISTEXT($G2703)),ISNUMBER(Poczatek),ISNUMBER(Koniec_Projekt)),IFERROR(IF(LataProjekcji=$F2706,ROUND($D2704-SUM($K2705:AA2705),0),ROUND(AB2703*$E2705,0)),0),0)</f>
        <v>0</v>
      </c>
      <c r="AC2705" s="5">
        <f ca="1">IF(AND($G2704,NOT(ISTEXT($G2703)),ISNUMBER(Poczatek),ISNUMBER(Koniec_Projekt)),IFERROR(IF(LataProjekcji=$F2706,ROUND($D2704-SUM($K2705:AB2705),0),ROUND(AC2703*$E2705,0)),0),0)</f>
        <v>0</v>
      </c>
      <c r="AD2705" s="5">
        <f ca="1">IF(AND($G2704,NOT(ISTEXT($G2703)),ISNUMBER(Poczatek),ISNUMBER(Koniec_Projekt)),IFERROR(IF(LataProjekcji=$F2706,ROUND($D2704-SUM($K2705:AC2705),0),ROUND(AD2703*$E2705,0)),0),0)</f>
        <v>0</v>
      </c>
      <c r="AE2705" s="5">
        <f ca="1">IF(AND($G2704,NOT(ISTEXT($G2703)),ISNUMBER(Poczatek),ISNUMBER(Koniec_Projekt)),IFERROR(IF(LataProjekcji=$F2706,ROUND($D2704-SUM($K2705:AD2705),0),ROUND(AE2703*$E2705,0)),0),0)</f>
        <v>0</v>
      </c>
    </row>
    <row r="2706" spans="2:31" hidden="1">
      <c r="B2706" s="526" t="s">
        <v>751</v>
      </c>
      <c r="D2706" s="1">
        <f ca="1">IFERROR(ROUNDUP(D2704/E2705,0),0)</f>
        <v>0</v>
      </c>
      <c r="E2706" s="1">
        <f ca="1">IF(D2706=0,0,DATEDIF(DATE(D2703,E2703,1),DATE(F2705,G2705,1),"m"))</f>
        <v>0</v>
      </c>
      <c r="F2706" s="1" t="str">
        <f ca="1">IFERROR(YEAR(G2703),"brak daty")</f>
        <v>brak daty</v>
      </c>
      <c r="G2706" s="1" t="str">
        <f ca="1">IFERROR(MONTH(G2703),"brak daty")</f>
        <v>brak daty</v>
      </c>
      <c r="I2706" s="1" t="s">
        <v>425</v>
      </c>
      <c r="K2706" s="5">
        <f ca="1">IF(AND($G2704,NOT(ISTEXT($G2703)),ISNUMBER(Poczatek),ISNUMBER(Koniec_Projekt)),IFERROR(IF(LataProjekcji=$F2705,IF(AND($G2705=$G2706,$F2705=$F2706),ROUND($D2704-SUM($K2706),0),ROUND(K2704*$E2705,0)),IF(LataProjekcji&gt;$F2705,0,ROUND(K2704*$E2705,0))),0),0)</f>
        <v>0</v>
      </c>
      <c r="L2706" s="5">
        <f ca="1">IF(AND($G2704,NOT(ISTEXT($G2703)),ISNUMBER(Poczatek),ISNUMBER(Koniec_Projekt)),IFERROR(IF(LataProjekcji=$F2705,IF(AND($G2705=$G2706,$F2705=$F2706),ROUND($D2704-SUM($K2706:K2706),0),ROUND(L2704*$E2705,0)),IF(LataProjekcji&gt;$F2705,0,ROUND(L2704*$E2705,0))),0),0)</f>
        <v>0</v>
      </c>
      <c r="M2706" s="5">
        <f ca="1">IF(AND($G2704,NOT(ISTEXT($G2703)),ISNUMBER(Poczatek),ISNUMBER(Koniec_Projekt)),IFERROR(IF(LataProjekcji=$F2705,IF(AND($G2705=$G2706,$F2705=$F2706),ROUND($D2704-SUM($K2706:L2706),0),ROUND(M2704*$E2705,0)),IF(LataProjekcji&gt;$F2705,0,ROUND(M2704*$E2705,0))),0),0)</f>
        <v>0</v>
      </c>
      <c r="N2706" s="5">
        <f ca="1">IF(AND($G2704,NOT(ISTEXT($G2703)),ISNUMBER(Poczatek),ISNUMBER(Koniec_Projekt)),IFERROR(IF(LataProjekcji=$F2705,IF(AND($G2705=$G2706,$F2705=$F2706),ROUND($D2704-SUM($K2706:M2706),0),ROUND(N2704*$E2705,0)),IF(LataProjekcji&gt;$F2705,0,ROUND(N2704*$E2705,0))),0),0)</f>
        <v>0</v>
      </c>
      <c r="O2706" s="5">
        <f ca="1">IF(AND($G2704,NOT(ISTEXT($G2703)),ISNUMBER(Poczatek),ISNUMBER(Koniec_Projekt)),IFERROR(IF(LataProjekcji=$F2705,IF(AND($G2705=$G2706,$F2705=$F2706),ROUND($D2704-SUM($K2706:N2706),0),ROUND(O2704*$E2705,0)),IF(LataProjekcji&gt;$F2705,0,ROUND(O2704*$E2705,0))),0),0)</f>
        <v>0</v>
      </c>
      <c r="P2706" s="5">
        <f ca="1">IF(AND($G2704,NOT(ISTEXT($G2703)),ISNUMBER(Poczatek),ISNUMBER(Koniec_Projekt)),IFERROR(IF(LataProjekcji=$F2705,IF(AND($G2705=$G2706,$F2705=$F2706),ROUND($D2704-SUM($K2706:O2706),0),ROUND(P2704*$E2705,0)),IF(LataProjekcji&gt;$F2705,0,ROUND(P2704*$E2705,0))),0),0)</f>
        <v>0</v>
      </c>
      <c r="Q2706" s="5">
        <f ca="1">IF(AND($G2704,NOT(ISTEXT($G2703)),ISNUMBER(Poczatek),ISNUMBER(Koniec_Projekt)),IFERROR(IF(LataProjekcji=$F2705,IF(AND($G2705=$G2706,$F2705=$F2706),ROUND($D2704-SUM($K2706:P2706),0),ROUND(Q2704*$E2705,0)),IF(LataProjekcji&gt;$F2705,0,ROUND(Q2704*$E2705,0))),0),0)</f>
        <v>0</v>
      </c>
      <c r="R2706" s="5">
        <f ca="1">IF(AND($G2704,NOT(ISTEXT($G2703)),ISNUMBER(Poczatek),ISNUMBER(Koniec_Projekt)),IFERROR(IF(LataProjekcji=$F2705,IF(AND($G2705=$G2706,$F2705=$F2706),ROUND($D2704-SUM($K2706:Q2706),0),ROUND(R2704*$E2705,0)),IF(LataProjekcji&gt;$F2705,0,ROUND(R2704*$E2705,0))),0),0)</f>
        <v>0</v>
      </c>
      <c r="S2706" s="5">
        <f ca="1">IF(AND($G2704,NOT(ISTEXT($G2703)),ISNUMBER(Poczatek),ISNUMBER(Koniec_Projekt)),IFERROR(IF(LataProjekcji=$F2705,IF(AND($G2705=$G2706,$F2705=$F2706),ROUND($D2704-SUM($K2706:R2706),0),ROUND(S2704*$E2705,0)),IF(LataProjekcji&gt;$F2705,0,ROUND(S2704*$E2705,0))),0),0)</f>
        <v>0</v>
      </c>
      <c r="T2706" s="5">
        <f ca="1">IF(AND($G2704,NOT(ISTEXT($G2703)),ISNUMBER(Poczatek),ISNUMBER(Koniec_Projekt)),IFERROR(IF(LataProjekcji=$F2705,IF(AND($G2705=$G2706,$F2705=$F2706),ROUND($D2704-SUM($K2706:S2706),0),ROUND(T2704*$E2705,0)),IF(LataProjekcji&gt;$F2705,0,ROUND(T2704*$E2705,0))),0),0)</f>
        <v>0</v>
      </c>
      <c r="U2706" s="5">
        <f ca="1">IF(AND($G2704,NOT(ISTEXT($G2703)),ISNUMBER(Poczatek),ISNUMBER(Koniec_Projekt)),IFERROR(IF(LataProjekcji=$F2705,IF(AND($G2705=$G2706,$F2705=$F2706),ROUND($D2704-SUM($K2706:T2706),0),ROUND(U2704*$E2705,0)),IF(LataProjekcji&gt;$F2705,0,ROUND(U2704*$E2705,0))),0),0)</f>
        <v>0</v>
      </c>
      <c r="V2706" s="5">
        <f ca="1">IF(AND($G2704,NOT(ISTEXT($G2703)),ISNUMBER(Poczatek),ISNUMBER(Koniec_Projekt)),IFERROR(IF(LataProjekcji=$F2705,IF(AND($G2705=$G2706,$F2705=$F2706),ROUND($D2704-SUM($K2706:U2706),0),ROUND(V2704*$E2705,0)),IF(LataProjekcji&gt;$F2705,0,ROUND(V2704*$E2705,0))),0),0)</f>
        <v>0</v>
      </c>
      <c r="W2706" s="5">
        <f ca="1">IF(AND($G2704,NOT(ISTEXT($G2703)),ISNUMBER(Poczatek),ISNUMBER(Koniec_Projekt)),IFERROR(IF(LataProjekcji=$F2705,IF(AND($G2705=$G2706,$F2705=$F2706),ROUND($D2704-SUM($K2706:V2706),0),ROUND(W2704*$E2705,0)),IF(LataProjekcji&gt;$F2705,0,ROUND(W2704*$E2705,0))),0),0)</f>
        <v>0</v>
      </c>
      <c r="X2706" s="5">
        <f ca="1">IF(AND($G2704,NOT(ISTEXT($G2703)),ISNUMBER(Poczatek),ISNUMBER(Koniec_Projekt)),IFERROR(IF(LataProjekcji=$F2705,IF(AND($G2705=$G2706,$F2705=$F2706),ROUND($D2704-SUM($K2706:W2706),0),ROUND(X2704*$E2705,0)),IF(LataProjekcji&gt;$F2705,0,ROUND(X2704*$E2705,0))),0),0)</f>
        <v>0</v>
      </c>
      <c r="Y2706" s="5">
        <f ca="1">IF(AND($G2704,NOT(ISTEXT($G2703)),ISNUMBER(Poczatek),ISNUMBER(Koniec_Projekt)),IFERROR(IF(LataProjekcji=$F2705,IF(AND($G2705=$G2706,$F2705=$F2706),ROUND($D2704-SUM($K2706:X2706),0),ROUND(Y2704*$E2705,0)),IF(LataProjekcji&gt;$F2705,0,ROUND(Y2704*$E2705,0))),0),0)</f>
        <v>0</v>
      </c>
      <c r="Z2706" s="5">
        <f ca="1">IF(AND($G2704,NOT(ISTEXT($G2703)),ISNUMBER(Poczatek),ISNUMBER(Koniec_Projekt)),IFERROR(IF(LataProjekcji=$F2705,IF(AND($G2705=$G2706,$F2705=$F2706),ROUND($D2704-SUM($K2706:Y2706),0),ROUND(Z2704*$E2705,0)),IF(LataProjekcji&gt;$F2705,0,ROUND(Z2704*$E2705,0))),0),0)</f>
        <v>0</v>
      </c>
      <c r="AA2706" s="5">
        <f ca="1">IF(AND($G2704,NOT(ISTEXT($G2703)),ISNUMBER(Poczatek),ISNUMBER(Koniec_Projekt)),IFERROR(IF(LataProjekcji=$F2705,IF(AND($G2705=$G2706,$F2705=$F2706),ROUND($D2704-SUM($K2706:Z2706),0),ROUND(AA2704*$E2705,0)),IF(LataProjekcji&gt;$F2705,0,ROUND(AA2704*$E2705,0))),0),0)</f>
        <v>0</v>
      </c>
      <c r="AB2706" s="5">
        <f ca="1">IF(AND($G2704,NOT(ISTEXT($G2703)),ISNUMBER(Poczatek),ISNUMBER(Koniec_Projekt)),IFERROR(IF(LataProjekcji=$F2705,IF(AND($G2705=$G2706,$F2705=$F2706),ROUND($D2704-SUM($K2706:AA2706),0),ROUND(AB2704*$E2705,0)),IF(LataProjekcji&gt;$F2705,0,ROUND(AB2704*$E2705,0))),0),0)</f>
        <v>0</v>
      </c>
      <c r="AC2706" s="5">
        <f ca="1">IF(AND($G2704,NOT(ISTEXT($G2703)),ISNUMBER(Poczatek),ISNUMBER(Koniec_Projekt)),IFERROR(IF(LataProjekcji=$F2705,IF(AND($G2705=$G2706,$F2705=$F2706),ROUND($D2704-SUM($K2706:AB2706),0),ROUND(AC2704*$E2705,0)),IF(LataProjekcji&gt;$F2705,0,ROUND(AC2704*$E2705,0))),0),0)</f>
        <v>0</v>
      </c>
      <c r="AD2706" s="5">
        <f ca="1">IF(AND($G2704,NOT(ISTEXT($G2703)),ISNUMBER(Poczatek),ISNUMBER(Koniec_Projekt)),IFERROR(IF(LataProjekcji=$F2705,IF(AND($G2705=$G2706,$F2705=$F2706),ROUND($D2704-SUM($K2706:AC2706),0),ROUND(AD2704*$E2705,0)),IF(LataProjekcji&gt;$F2705,0,ROUND(AD2704*$E2705,0))),0),0)</f>
        <v>0</v>
      </c>
      <c r="AE2706" s="5">
        <f ca="1">IF(AND($G2704,NOT(ISTEXT($G2703)),ISNUMBER(Poczatek),ISNUMBER(Koniec_Projekt)),IFERROR(IF(LataProjekcji=$F2705,IF(AND($G2705=$G2706,$F2705=$F2706),ROUND($D2704-SUM($K2706:AD2706),0),ROUND(AE2704*$E2705,0)),IF(LataProjekcji&gt;$F2705,0,ROUND(AE2704*$E2705,0))),0),0)</f>
        <v>0</v>
      </c>
    </row>
    <row r="2707" spans="2:31" ht="12.5" hidden="1" thickBot="1">
      <c r="B2707" s="527" t="s">
        <v>865</v>
      </c>
      <c r="C2707" s="528"/>
      <c r="D2707" s="529">
        <f ca="1">IF(D2704&gt;10,ROUND((D2706-1)*E2705,0),E2705)</f>
        <v>0</v>
      </c>
      <c r="E2707" s="529">
        <f ca="1">D2704-D2707</f>
        <v>0</v>
      </c>
      <c r="F2707" s="528"/>
      <c r="G2707" s="669">
        <f ca="1">OFFSET($C$269,$D2702,0)</f>
        <v>0</v>
      </c>
      <c r="H2707" s="528"/>
      <c r="I2707" s="528"/>
      <c r="J2707" s="528"/>
      <c r="K2707" s="528"/>
      <c r="L2707" s="528"/>
      <c r="M2707" s="528"/>
      <c r="N2707" s="528"/>
      <c r="O2707" s="528"/>
      <c r="P2707" s="528"/>
      <c r="Q2707" s="528"/>
      <c r="R2707" s="528"/>
      <c r="S2707" s="528"/>
      <c r="T2707" s="528"/>
      <c r="U2707" s="528"/>
      <c r="V2707" s="528"/>
      <c r="W2707" s="528"/>
      <c r="X2707" s="528"/>
      <c r="Y2707" s="528"/>
      <c r="Z2707" s="528"/>
      <c r="AA2707" s="528"/>
      <c r="AB2707" s="528"/>
      <c r="AC2707" s="528"/>
      <c r="AD2707" s="528"/>
      <c r="AE2707" s="528"/>
    </row>
    <row r="2708" spans="2:31" ht="12.5" hidden="1" thickTop="1">
      <c r="C2708" s="251"/>
      <c r="D2708" s="454"/>
      <c r="E2708" s="454"/>
      <c r="F2708" s="454"/>
      <c r="G2708" s="454"/>
    </row>
    <row r="2709" spans="2:31" ht="12.5" hidden="1" thickBot="1">
      <c r="B2709" s="530" t="str">
        <f ca="1">"nazwa ST: "&amp;B1527</f>
        <v>nazwa ST: 0</v>
      </c>
      <c r="C2709" s="530"/>
      <c r="D2709" s="531">
        <f>D1527</f>
        <v>90</v>
      </c>
      <c r="E2709" s="530"/>
      <c r="F2709" s="530"/>
      <c r="G2709" s="530"/>
      <c r="H2709" s="530"/>
      <c r="I2709" s="530"/>
      <c r="J2709" s="530"/>
      <c r="K2709" s="539" t="str">
        <f t="shared" ref="K2709:AE2709" si="3184">LataProjekcji</f>
        <v>Uzupełnij dane</v>
      </c>
      <c r="L2709" s="539" t="str">
        <f t="shared" si="3184"/>
        <v/>
      </c>
      <c r="M2709" s="539" t="str">
        <f t="shared" si="3184"/>
        <v/>
      </c>
      <c r="N2709" s="539" t="str">
        <f t="shared" si="3184"/>
        <v/>
      </c>
      <c r="O2709" s="539" t="str">
        <f t="shared" si="3184"/>
        <v/>
      </c>
      <c r="P2709" s="539" t="str">
        <f t="shared" si="3184"/>
        <v/>
      </c>
      <c r="Q2709" s="539" t="str">
        <f t="shared" si="3184"/>
        <v/>
      </c>
      <c r="R2709" s="539" t="str">
        <f t="shared" si="3184"/>
        <v/>
      </c>
      <c r="S2709" s="539" t="str">
        <f t="shared" si="3184"/>
        <v/>
      </c>
      <c r="T2709" s="539" t="str">
        <f t="shared" si="3184"/>
        <v/>
      </c>
      <c r="U2709" s="539" t="str">
        <f t="shared" si="3184"/>
        <v/>
      </c>
      <c r="V2709" s="539" t="str">
        <f t="shared" si="3184"/>
        <v/>
      </c>
      <c r="W2709" s="539" t="str">
        <f t="shared" si="3184"/>
        <v/>
      </c>
      <c r="X2709" s="539" t="str">
        <f t="shared" si="3184"/>
        <v/>
      </c>
      <c r="Y2709" s="539" t="str">
        <f t="shared" si="3184"/>
        <v/>
      </c>
      <c r="Z2709" s="539" t="str">
        <f t="shared" si="3184"/>
        <v/>
      </c>
      <c r="AA2709" s="539" t="str">
        <f t="shared" si="3184"/>
        <v/>
      </c>
      <c r="AB2709" s="539" t="str">
        <f t="shared" si="3184"/>
        <v/>
      </c>
      <c r="AC2709" s="539" t="str">
        <f t="shared" si="3184"/>
        <v/>
      </c>
      <c r="AD2709" s="539" t="str">
        <f t="shared" si="3184"/>
        <v/>
      </c>
      <c r="AE2709" s="539" t="str">
        <f t="shared" si="3184"/>
        <v/>
      </c>
    </row>
    <row r="2710" spans="2:31" hidden="1">
      <c r="B2710" s="526" t="s">
        <v>752</v>
      </c>
      <c r="D2710" s="1">
        <f ca="1">D1528</f>
        <v>1900</v>
      </c>
      <c r="E2710" s="1">
        <f ca="1">E1528</f>
        <v>1</v>
      </c>
      <c r="F2710" s="1">
        <f ca="1">IF(D2711&gt;10,F1528,1)</f>
        <v>1</v>
      </c>
      <c r="G2710" s="525" t="str">
        <f ca="1">IF(ISBLANK(OFFSET($E$269,$D2709,0)),"brak daty",IF(D2711&gt;10,EDATE(OFFSET($E$269,$D2709,0),D2713),DATE(D2710,E2710,1)))</f>
        <v>brak daty</v>
      </c>
      <c r="H2710" s="538" t="b">
        <f ca="1">SUM(K2710:AE2710)=D2713</f>
        <v>1</v>
      </c>
      <c r="I2710" s="1" t="s">
        <v>749</v>
      </c>
      <c r="K2710" s="5">
        <f ca="1">IF(AND($G2711,NOT(ISTEXT($G2710)),ISNUMBER(Poczatek),ISNUMBER(Koniec_Projekt)),IFERROR(IF($D2710=LataProjekcji,$F2710,IF($D2710&lt;LataProjekcji,IF((SUM(K2710)+12)&lt;$D2713,12,$D2713-SUM(K2710)),0)),0),0)</f>
        <v>0</v>
      </c>
      <c r="L2710" s="5">
        <f ca="1">IF(AND($G2711,NOT(ISTEXT($G2710)),ISNUMBER(Poczatek),ISNUMBER(Koniec_Projekt)),IFERROR(IF($D2710=LataProjekcji,$F2710,IF($D2710&lt;LataProjekcji,IF((SUM($K2710:K2710)+12)&lt;$D2713,12,$D2713-SUM($K2710:K2710)),0)),0),0)</f>
        <v>0</v>
      </c>
      <c r="M2710" s="5">
        <f ca="1">IF(AND($G2711,NOT(ISTEXT($G2710)),ISNUMBER(Poczatek),ISNUMBER(Koniec_Projekt)),IFERROR(IF($D2710=LataProjekcji,$F2710,IF($D2710&lt;LataProjekcji,IF((SUM($K2710:L2710)+12)&lt;$D2713,12,$D2713-SUM($K2710:L2710)),0)),0),0)</f>
        <v>0</v>
      </c>
      <c r="N2710" s="5">
        <f ca="1">IF(AND($G2711,NOT(ISTEXT($G2710)),ISNUMBER(Poczatek),ISNUMBER(Koniec_Projekt)),IFERROR(IF($D2710=LataProjekcji,$F2710,IF($D2710&lt;LataProjekcji,IF((SUM($K2710:M2710)+12)&lt;$D2713,12,$D2713-SUM($K2710:M2710)),0)),0),0)</f>
        <v>0</v>
      </c>
      <c r="O2710" s="5">
        <f ca="1">IF(AND($G2711,NOT(ISTEXT($G2710)),ISNUMBER(Poczatek),ISNUMBER(Koniec_Projekt)),IFERROR(IF($D2710=LataProjekcji,$F2710,IF($D2710&lt;LataProjekcji,IF((SUM($K2710:N2710)+12)&lt;$D2713,12,$D2713-SUM($K2710:N2710)),0)),0),0)</f>
        <v>0</v>
      </c>
      <c r="P2710" s="5">
        <f ca="1">IF(AND($G2711,NOT(ISTEXT($G2710)),ISNUMBER(Poczatek),ISNUMBER(Koniec_Projekt)),IFERROR(IF($D2710=LataProjekcji,$F2710,IF($D2710&lt;LataProjekcji,IF((SUM($K2710:O2710)+12)&lt;$D2713,12,$D2713-SUM($K2710:O2710)),0)),0),0)</f>
        <v>0</v>
      </c>
      <c r="Q2710" s="5">
        <f ca="1">IF(AND($G2711,NOT(ISTEXT($G2710)),ISNUMBER(Poczatek),ISNUMBER(Koniec_Projekt)),IFERROR(IF($D2710=LataProjekcji,$F2710,IF($D2710&lt;LataProjekcji,IF((SUM($K2710:P2710)+12)&lt;$D2713,12,$D2713-SUM($K2710:P2710)),0)),0),0)</f>
        <v>0</v>
      </c>
      <c r="R2710" s="5">
        <f ca="1">IF(AND($G2711,NOT(ISTEXT($G2710)),ISNUMBER(Poczatek),ISNUMBER(Koniec_Projekt)),IFERROR(IF($D2710=LataProjekcji,$F2710,IF($D2710&lt;LataProjekcji,IF((SUM($K2710:Q2710)+12)&lt;$D2713,12,$D2713-SUM($K2710:Q2710)),0)),0),0)</f>
        <v>0</v>
      </c>
      <c r="S2710" s="5">
        <f ca="1">IF(AND($G2711,NOT(ISTEXT($G2710)),ISNUMBER(Poczatek),ISNUMBER(Koniec_Projekt)),IFERROR(IF($D2710=LataProjekcji,$F2710,IF($D2710&lt;LataProjekcji,IF((SUM($K2710:R2710)+12)&lt;$D2713,12,$D2713-SUM($K2710:R2710)),0)),0),0)</f>
        <v>0</v>
      </c>
      <c r="T2710" s="5">
        <f ca="1">IF(AND($G2711,NOT(ISTEXT($G2710)),ISNUMBER(Poczatek),ISNUMBER(Koniec_Projekt)),IFERROR(IF($D2710=LataProjekcji,$F2710,IF($D2710&lt;LataProjekcji,IF((SUM($K2710:S2710)+12)&lt;$D2713,12,$D2713-SUM($K2710:S2710)),0)),0),0)</f>
        <v>0</v>
      </c>
      <c r="U2710" s="5">
        <f ca="1">IF(AND($G2711,NOT(ISTEXT($G2710)),ISNUMBER(Poczatek),ISNUMBER(Koniec_Projekt)),IFERROR(IF($D2710=LataProjekcji,$F2710,IF($D2710&lt;LataProjekcji,IF((SUM($K2710:T2710)+12)&lt;$D2713,12,$D2713-SUM($K2710:T2710)),0)),0),0)</f>
        <v>0</v>
      </c>
      <c r="V2710" s="5">
        <f ca="1">IF(AND($G2711,NOT(ISTEXT($G2710)),ISNUMBER(Poczatek),ISNUMBER(Koniec_Projekt)),IFERROR(IF($D2710=LataProjekcji,$F2710,IF($D2710&lt;LataProjekcji,IF((SUM($K2710:U2710)+12)&lt;$D2713,12,$D2713-SUM($K2710:U2710)),0)),0),0)</f>
        <v>0</v>
      </c>
      <c r="W2710" s="5">
        <f ca="1">IF(AND($G2711,NOT(ISTEXT($G2710)),ISNUMBER(Poczatek),ISNUMBER(Koniec_Projekt)),IFERROR(IF($D2710=LataProjekcji,$F2710,IF($D2710&lt;LataProjekcji,IF((SUM($K2710:V2710)+12)&lt;$D2713,12,$D2713-SUM($K2710:V2710)),0)),0),0)</f>
        <v>0</v>
      </c>
      <c r="X2710" s="5">
        <f ca="1">IF(AND($G2711,NOT(ISTEXT($G2710)),ISNUMBER(Poczatek),ISNUMBER(Koniec_Projekt)),IFERROR(IF($D2710=LataProjekcji,$F2710,IF($D2710&lt;LataProjekcji,IF((SUM($K2710:W2710)+12)&lt;$D2713,12,$D2713-SUM($K2710:W2710)),0)),0),0)</f>
        <v>0</v>
      </c>
      <c r="Y2710" s="5">
        <f ca="1">IF(AND($G2711,NOT(ISTEXT($G2710)),ISNUMBER(Poczatek),ISNUMBER(Koniec_Projekt)),IFERROR(IF($D2710=LataProjekcji,$F2710,IF($D2710&lt;LataProjekcji,IF((SUM($K2710:X2710)+12)&lt;$D2713,12,$D2713-SUM($K2710:X2710)),0)),0),0)</f>
        <v>0</v>
      </c>
      <c r="Z2710" s="5">
        <f ca="1">IF(AND($G2711,NOT(ISTEXT($G2710)),ISNUMBER(Poczatek),ISNUMBER(Koniec_Projekt)),IFERROR(IF($D2710=LataProjekcji,$F2710,IF($D2710&lt;LataProjekcji,IF((SUM($K2710:Y2710)+12)&lt;$D2713,12,$D2713-SUM($K2710:Y2710)),0)),0),0)</f>
        <v>0</v>
      </c>
      <c r="AA2710" s="5">
        <f ca="1">IF(AND($G2711,NOT(ISTEXT($G2710)),ISNUMBER(Poczatek),ISNUMBER(Koniec_Projekt)),IFERROR(IF($D2710=LataProjekcji,$F2710,IF($D2710&lt;LataProjekcji,IF((SUM($K2710:Z2710)+12)&lt;$D2713,12,$D2713-SUM($K2710:Z2710)),0)),0),0)</f>
        <v>0</v>
      </c>
      <c r="AB2710" s="5">
        <f ca="1">IF(AND($G2711,NOT(ISTEXT($G2710)),ISNUMBER(Poczatek),ISNUMBER(Koniec_Projekt)),IFERROR(IF($D2710=LataProjekcji,$F2710,IF($D2710&lt;LataProjekcji,IF((SUM($K2710:AA2710)+12)&lt;$D2713,12,$D2713-SUM($K2710:AA2710)),0)),0),0)</f>
        <v>0</v>
      </c>
      <c r="AC2710" s="5">
        <f ca="1">IF(AND($G2711,NOT(ISTEXT($G2710)),ISNUMBER(Poczatek),ISNUMBER(Koniec_Projekt)),IFERROR(IF($D2710=LataProjekcji,$F2710,IF($D2710&lt;LataProjekcji,IF((SUM($K2710:AB2710)+12)&lt;$D2713,12,$D2713-SUM($K2710:AB2710)),0)),0),0)</f>
        <v>0</v>
      </c>
      <c r="AD2710" s="5">
        <f ca="1">IF(AND($G2711,NOT(ISTEXT($G2710)),ISNUMBER(Poczatek),ISNUMBER(Koniec_Projekt)),IFERROR(IF($D2710=LataProjekcji,$F2710,IF($D2710&lt;LataProjekcji,IF((SUM($K2710:AC2710)+12)&lt;$D2713,12,$D2713-SUM($K2710:AC2710)),0)),0),0)</f>
        <v>0</v>
      </c>
      <c r="AE2710" s="5">
        <f ca="1">IF(AND($G2711,NOT(ISTEXT($G2710)),ISNUMBER(Poczatek),ISNUMBER(Koniec_Projekt)),IFERROR(IF($D2710=LataProjekcji,$F2710,IF($D2710&lt;LataProjekcji,IF((SUM($K2710:AD2710)+12)&lt;$D2713,12,$D2713-SUM($K2710:AD2710)),0)),0),0)</f>
        <v>0</v>
      </c>
    </row>
    <row r="2711" spans="2:31" hidden="1">
      <c r="B2711" s="526" t="s">
        <v>754</v>
      </c>
      <c r="D2711" s="5">
        <f ca="1">D1529</f>
        <v>0</v>
      </c>
      <c r="E2711" s="454">
        <f ca="1">E1529</f>
        <v>0</v>
      </c>
      <c r="F2711" s="454">
        <f ca="1">F1529</f>
        <v>0</v>
      </c>
      <c r="G2711" s="258" t="b">
        <f ca="1">NOT(ISBLANK(OFFSET($C$269,$D2709,0)))</f>
        <v>0</v>
      </c>
      <c r="H2711" s="538" t="b">
        <f ca="1">SUM(K2711:AE2711)=E2713</f>
        <v>1</v>
      </c>
      <c r="I2711" s="1" t="s">
        <v>750</v>
      </c>
      <c r="K2711" s="537">
        <f ca="1">IF(AND($G2711,NOT(ISTEXT($G2710)),ISNUMBER(Poczatek),ISNUMBER(Koniec_Projekt)),IFERROR(IF($D2710=LataProjekcji,IF($F2710&gt;$E2713,$E2713,$F2710),IF($D2713&gt;=$E2713,(IF($D2710&lt;LataProjekcji,IF((SUM(J2711:$K2711)+12)&lt;$E2713,12,$E2713-SUM(J2711:$K2711)),0)),(IF($D2710&lt;LataProjekcji,IF((SUM(J2711:$K2711)+12)&lt;$D2713,12,$D2713-SUM(J2711:$K2711)),0)))),0),0)</f>
        <v>0</v>
      </c>
      <c r="L2711" s="537">
        <f ca="1">IF(AND($G2711,NOT(ISTEXT($G2710)),ISNUMBER(Poczatek),ISNUMBER(Koniec_Projekt)),IFERROR(IF($D2710=LataProjekcji,IF($F2710&gt;$E2713,$E2713,$F2710),IF($D2713&gt;=$E2713,(IF($D2710&lt;LataProjekcji,IF((SUM($K2711:K2711)+12)&lt;$E2713,12,$E2713-SUM($K2711:K2711)),0)),(IF($D2710&lt;LataProjekcji,IF((SUM($K2711:K2711)+12)&lt;$D2713,12,$D2713-SUM($K2711:K2711)),0)))),0),0)</f>
        <v>0</v>
      </c>
      <c r="M2711" s="537">
        <f ca="1">IF(AND($G2711,NOT(ISTEXT($G2710)),ISNUMBER(Poczatek),ISNUMBER(Koniec_Projekt)),IFERROR(IF($D2710=LataProjekcji,IF($F2710&gt;$E2713,$E2713,$F2710),IF($D2713&gt;=$E2713,(IF($D2710&lt;LataProjekcji,IF((SUM($K2711:L2711)+12)&lt;$E2713,12,$E2713-SUM($K2711:L2711)),0)),(IF($D2710&lt;LataProjekcji,IF((SUM($K2711:L2711)+12)&lt;$D2713,12,$D2713-SUM($K2711:L2711)),0)))),0),0)</f>
        <v>0</v>
      </c>
      <c r="N2711" s="537">
        <f ca="1">IF(AND($G2711,NOT(ISTEXT($G2710)),ISNUMBER(Poczatek),ISNUMBER(Koniec_Projekt)),IFERROR(IF($D2710=LataProjekcji,IF($F2710&gt;$E2713,$E2713,$F2710),IF($D2713&gt;=$E2713,(IF($D2710&lt;LataProjekcji,IF((SUM($K2711:M2711)+12)&lt;$E2713,12,$E2713-SUM($K2711:M2711)),0)),(IF($D2710&lt;LataProjekcji,IF((SUM($K2711:M2711)+12)&lt;$D2713,12,$D2713-SUM($K2711:M2711)),0)))),0),0)</f>
        <v>0</v>
      </c>
      <c r="O2711" s="537">
        <f ca="1">IF(AND($G2711,NOT(ISTEXT($G2710)),ISNUMBER(Poczatek),ISNUMBER(Koniec_Projekt)),IFERROR(IF($D2710=LataProjekcji,IF($F2710&gt;$E2713,$E2713,$F2710),IF($D2713&gt;=$E2713,(IF($D2710&lt;LataProjekcji,IF((SUM($K2711:N2711)+12)&lt;$E2713,12,$E2713-SUM($K2711:N2711)),0)),(IF($D2710&lt;LataProjekcji,IF((SUM($K2711:N2711)+12)&lt;$D2713,12,$D2713-SUM($K2711:N2711)),0)))),0),0)</f>
        <v>0</v>
      </c>
      <c r="P2711" s="537">
        <f ca="1">IF(AND($G2711,NOT(ISTEXT($G2710)),ISNUMBER(Poczatek),ISNUMBER(Koniec_Projekt)),IFERROR(IF($D2710=LataProjekcji,IF($F2710&gt;$E2713,$E2713,$F2710),IF($D2713&gt;=$E2713,(IF($D2710&lt;LataProjekcji,IF((SUM($K2711:O2711)+12)&lt;$E2713,12,$E2713-SUM($K2711:O2711)),0)),(IF($D2710&lt;LataProjekcji,IF((SUM($K2711:O2711)+12)&lt;$D2713,12,$D2713-SUM($K2711:O2711)),0)))),0),0)</f>
        <v>0</v>
      </c>
      <c r="Q2711" s="537">
        <f ca="1">IF(AND($G2711,NOT(ISTEXT($G2710)),ISNUMBER(Poczatek),ISNUMBER(Koniec_Projekt)),IFERROR(IF($D2710=LataProjekcji,IF($F2710&gt;$E2713,$E2713,$F2710),IF($D2713&gt;=$E2713,(IF($D2710&lt;LataProjekcji,IF((SUM($K2711:P2711)+12)&lt;$E2713,12,$E2713-SUM($K2711:P2711)),0)),(IF($D2710&lt;LataProjekcji,IF((SUM($K2711:P2711)+12)&lt;$D2713,12,$D2713-SUM($K2711:P2711)),0)))),0),0)</f>
        <v>0</v>
      </c>
      <c r="R2711" s="537">
        <f ca="1">IF(AND($G2711,NOT(ISTEXT($G2710)),ISNUMBER(Poczatek),ISNUMBER(Koniec_Projekt)),IFERROR(IF($D2710=LataProjekcji,IF($F2710&gt;$E2713,$E2713,$F2710),IF($D2713&gt;=$E2713,(IF($D2710&lt;LataProjekcji,IF((SUM($K2711:Q2711)+12)&lt;$E2713,12,$E2713-SUM($K2711:Q2711)),0)),(IF($D2710&lt;LataProjekcji,IF((SUM($K2711:Q2711)+12)&lt;$D2713,12,$D2713-SUM($K2711:Q2711)),0)))),0),0)</f>
        <v>0</v>
      </c>
      <c r="S2711" s="537">
        <f ca="1">IF(AND($G2711,NOT(ISTEXT($G2710)),ISNUMBER(Poczatek),ISNUMBER(Koniec_Projekt)),IFERROR(IF($D2710=LataProjekcji,IF($F2710&gt;$E2713,$E2713,$F2710),IF($D2713&gt;=$E2713,(IF($D2710&lt;LataProjekcji,IF((SUM($K2711:R2711)+12)&lt;$E2713,12,$E2713-SUM($K2711:R2711)),0)),(IF($D2710&lt;LataProjekcji,IF((SUM($K2711:R2711)+12)&lt;$D2713,12,$D2713-SUM($K2711:R2711)),0)))),0),0)</f>
        <v>0</v>
      </c>
      <c r="T2711" s="537">
        <f ca="1">IF(AND($G2711,NOT(ISTEXT($G2710)),ISNUMBER(Poczatek),ISNUMBER(Koniec_Projekt)),IFERROR(IF($D2710=LataProjekcji,IF($F2710&gt;$E2713,$E2713,$F2710),IF($D2713&gt;=$E2713,(IF($D2710&lt;LataProjekcji,IF((SUM($K2711:S2711)+12)&lt;$E2713,12,$E2713-SUM($K2711:S2711)),0)),(IF($D2710&lt;LataProjekcji,IF((SUM($K2711:S2711)+12)&lt;$D2713,12,$D2713-SUM($K2711:S2711)),0)))),0),0)</f>
        <v>0</v>
      </c>
      <c r="U2711" s="537">
        <f ca="1">IF(AND($G2711,NOT(ISTEXT($G2710)),ISNUMBER(Poczatek),ISNUMBER(Koniec_Projekt)),IFERROR(IF($D2710=LataProjekcji,IF($F2710&gt;$E2713,$E2713,$F2710),IF($D2713&gt;=$E2713,(IF($D2710&lt;LataProjekcji,IF((SUM($K2711:T2711)+12)&lt;$E2713,12,$E2713-SUM($K2711:T2711)),0)),(IF($D2710&lt;LataProjekcji,IF((SUM($K2711:T2711)+12)&lt;$D2713,12,$D2713-SUM($K2711:T2711)),0)))),0),0)</f>
        <v>0</v>
      </c>
      <c r="V2711" s="537">
        <f ca="1">IF(AND($G2711,NOT(ISTEXT($G2710)),ISNUMBER(Poczatek),ISNUMBER(Koniec_Projekt)),IFERROR(IF($D2710=LataProjekcji,IF($F2710&gt;$E2713,$E2713,$F2710),IF($D2713&gt;=$E2713,(IF($D2710&lt;LataProjekcji,IF((SUM($K2711:U2711)+12)&lt;$E2713,12,$E2713-SUM($K2711:U2711)),0)),(IF($D2710&lt;LataProjekcji,IF((SUM($K2711:U2711)+12)&lt;$D2713,12,$D2713-SUM($K2711:U2711)),0)))),0),0)</f>
        <v>0</v>
      </c>
      <c r="W2711" s="537">
        <f ca="1">IF(AND($G2711,NOT(ISTEXT($G2710)),ISNUMBER(Poczatek),ISNUMBER(Koniec_Projekt)),IFERROR(IF($D2710=LataProjekcji,IF($F2710&gt;$E2713,$E2713,$F2710),IF($D2713&gt;=$E2713,(IF($D2710&lt;LataProjekcji,IF((SUM($K2711:V2711)+12)&lt;$E2713,12,$E2713-SUM($K2711:V2711)),0)),(IF($D2710&lt;LataProjekcji,IF((SUM($K2711:V2711)+12)&lt;$D2713,12,$D2713-SUM($K2711:V2711)),0)))),0),0)</f>
        <v>0</v>
      </c>
      <c r="X2711" s="537">
        <f ca="1">IF(AND($G2711,NOT(ISTEXT($G2710)),ISNUMBER(Poczatek),ISNUMBER(Koniec_Projekt)),IFERROR(IF($D2710=LataProjekcji,IF($F2710&gt;$E2713,$E2713,$F2710),IF($D2713&gt;=$E2713,(IF($D2710&lt;LataProjekcji,IF((SUM($K2711:W2711)+12)&lt;$E2713,12,$E2713-SUM($K2711:W2711)),0)),(IF($D2710&lt;LataProjekcji,IF((SUM($K2711:W2711)+12)&lt;$D2713,12,$D2713-SUM($K2711:W2711)),0)))),0),0)</f>
        <v>0</v>
      </c>
      <c r="Y2711" s="537">
        <f ca="1">IF(AND($G2711,NOT(ISTEXT($G2710)),ISNUMBER(Poczatek),ISNUMBER(Koniec_Projekt)),IFERROR(IF($D2710=LataProjekcji,IF($F2710&gt;$E2713,$E2713,$F2710),IF($D2713&gt;=$E2713,(IF($D2710&lt;LataProjekcji,IF((SUM($K2711:X2711)+12)&lt;$E2713,12,$E2713-SUM($K2711:X2711)),0)),(IF($D2710&lt;LataProjekcji,IF((SUM($K2711:X2711)+12)&lt;$D2713,12,$D2713-SUM($K2711:X2711)),0)))),0),0)</f>
        <v>0</v>
      </c>
      <c r="Z2711" s="537">
        <f ca="1">IF(AND($G2711,NOT(ISTEXT($G2710)),ISNUMBER(Poczatek),ISNUMBER(Koniec_Projekt)),IFERROR(IF($D2710=LataProjekcji,IF($F2710&gt;$E2713,$E2713,$F2710),IF($D2713&gt;=$E2713,(IF($D2710&lt;LataProjekcji,IF((SUM($K2711:Y2711)+12)&lt;$E2713,12,$E2713-SUM($K2711:Y2711)),0)),(IF($D2710&lt;LataProjekcji,IF((SUM($K2711:Y2711)+12)&lt;$D2713,12,$D2713-SUM($K2711:Y2711)),0)))),0),0)</f>
        <v>0</v>
      </c>
      <c r="AA2711" s="537">
        <f ca="1">IF(AND($G2711,NOT(ISTEXT($G2710)),ISNUMBER(Poczatek),ISNUMBER(Koniec_Projekt)),IFERROR(IF($D2710=LataProjekcji,IF($F2710&gt;$E2713,$E2713,$F2710),IF($D2713&gt;=$E2713,(IF($D2710&lt;LataProjekcji,IF((SUM($K2711:Z2711)+12)&lt;$E2713,12,$E2713-SUM($K2711:Z2711)),0)),(IF($D2710&lt;LataProjekcji,IF((SUM($K2711:Z2711)+12)&lt;$D2713,12,$D2713-SUM($K2711:Z2711)),0)))),0),0)</f>
        <v>0</v>
      </c>
      <c r="AB2711" s="537">
        <f ca="1">IF(AND($G2711,NOT(ISTEXT($G2710)),ISNUMBER(Poczatek),ISNUMBER(Koniec_Projekt)),IFERROR(IF($D2710=LataProjekcji,IF($F2710&gt;$E2713,$E2713,$F2710),IF($D2713&gt;=$E2713,(IF($D2710&lt;LataProjekcji,IF((SUM($K2711:AA2711)+12)&lt;$E2713,12,$E2713-SUM($K2711:AA2711)),0)),(IF($D2710&lt;LataProjekcji,IF((SUM($K2711:AA2711)+12)&lt;$D2713,12,$D2713-SUM($K2711:AA2711)),0)))),0),0)</f>
        <v>0</v>
      </c>
      <c r="AC2711" s="537">
        <f ca="1">IF(AND($G2711,NOT(ISTEXT($G2710)),ISNUMBER(Poczatek),ISNUMBER(Koniec_Projekt)),IFERROR(IF($D2710=LataProjekcji,IF($F2710&gt;$E2713,$E2713,$F2710),IF($D2713&gt;=$E2713,(IF($D2710&lt;LataProjekcji,IF((SUM($K2711:AB2711)+12)&lt;$E2713,12,$E2713-SUM($K2711:AB2711)),0)),(IF($D2710&lt;LataProjekcji,IF((SUM($K2711:AB2711)+12)&lt;$D2713,12,$D2713-SUM($K2711:AB2711)),0)))),0),0)</f>
        <v>0</v>
      </c>
      <c r="AD2711" s="537">
        <f ca="1">IF(AND($G2711,NOT(ISTEXT($G2710)),ISNUMBER(Poczatek),ISNUMBER(Koniec_Projekt)),IFERROR(IF($D2710=LataProjekcji,IF($F2710&gt;$E2713,$E2713,$F2710),IF($D2713&gt;=$E2713,(IF($D2710&lt;LataProjekcji,IF((SUM($K2711:AC2711)+12)&lt;$E2713,12,$E2713-SUM($K2711:AC2711)),0)),(IF($D2710&lt;LataProjekcji,IF((SUM($K2711:AC2711)+12)&lt;$D2713,12,$D2713-SUM($K2711:AC2711)),0)))),0),0)</f>
        <v>0</v>
      </c>
      <c r="AE2711" s="537">
        <f ca="1">IF(AND($G2711,NOT(ISTEXT($G2710)),ISNUMBER(Poczatek),ISNUMBER(Koniec_Projekt)),IFERROR(IF($D2710=LataProjekcji,IF($F2710&gt;$E2713,$E2713,$F2710),IF($D2713&gt;=$E2713,(IF($D2710&lt;LataProjekcji,IF((SUM($K2711:AD2711)+12)&lt;$E2713,12,$E2713-SUM($K2711:AD2711)),0)),(IF($D2710&lt;LataProjekcji,IF((SUM($K2711:AD2711)+12)&lt;$D2713,12,$D2713-SUM($K2711:AD2711)),0)))),0),0)</f>
        <v>0</v>
      </c>
    </row>
    <row r="2712" spans="2:31" hidden="1">
      <c r="B2712" s="526" t="s">
        <v>753</v>
      </c>
      <c r="D2712" s="454">
        <f ca="1">D1530</f>
        <v>0</v>
      </c>
      <c r="E2712" s="454">
        <f ca="1">IF(D2711&gt;10,ROUND(D2712/12,2),D2712)</f>
        <v>0</v>
      </c>
      <c r="F2712" s="524">
        <f>Koniec_Projekt</f>
        <v>0</v>
      </c>
      <c r="G2712" s="329">
        <f>Miesiac_Koniec_Projekt</f>
        <v>0</v>
      </c>
      <c r="H2712" s="538" t="b">
        <f ca="1">SUM(K2712:AE2712)=D2711</f>
        <v>1</v>
      </c>
      <c r="I2712" s="1" t="s">
        <v>713</v>
      </c>
      <c r="K2712" s="256">
        <f ca="1">IF(AND($G2711,NOT(ISTEXT($G2710)),ISNUMBER(Poczatek),ISNUMBER(Koniec_Projekt)),IFERROR(IF(LataProjekcji=$F2713,ROUND($D2711,0),ROUND(K2710*$E2712,0)),0),0)</f>
        <v>0</v>
      </c>
      <c r="L2712" s="5">
        <f ca="1">IF(AND($G2711,NOT(ISTEXT($G2710)),ISNUMBER(Poczatek),ISNUMBER(Koniec_Projekt)),IFERROR(IF(LataProjekcji=$F2713,ROUND($D2711-SUM(K2712:$K2712),0),ROUND(L2710*$E2712,0)),0),0)</f>
        <v>0</v>
      </c>
      <c r="M2712" s="5">
        <f ca="1">IF(AND($G2711,NOT(ISTEXT($G2710)),ISNUMBER(Poczatek),ISNUMBER(Koniec_Projekt)),IFERROR(IF(LataProjekcji=$F2713,ROUND($D2711-SUM($K2712:L2712),0),ROUND(M2710*$E2712,0)),0),0)</f>
        <v>0</v>
      </c>
      <c r="N2712" s="5">
        <f ca="1">IF(AND($G2711,NOT(ISTEXT($G2710)),ISNUMBER(Poczatek),ISNUMBER(Koniec_Projekt)),IFERROR(IF(LataProjekcji=$F2713,ROUND($D2711-SUM($K2712:M2712),0),ROUND(N2710*$E2712,0)),0),0)</f>
        <v>0</v>
      </c>
      <c r="O2712" s="5">
        <f ca="1">IF(AND($G2711,NOT(ISTEXT($G2710)),ISNUMBER(Poczatek),ISNUMBER(Koniec_Projekt)),IFERROR(IF(LataProjekcji=$F2713,ROUND($D2711-SUM($K2712:N2712),0),ROUND(O2710*$E2712,0)),0),0)</f>
        <v>0</v>
      </c>
      <c r="P2712" s="5">
        <f ca="1">IF(AND($G2711,NOT(ISTEXT($G2710)),ISNUMBER(Poczatek),ISNUMBER(Koniec_Projekt)),IFERROR(IF(LataProjekcji=$F2713,ROUND($D2711-SUM($K2712:O2712),0),ROUND(P2710*$E2712,0)),0),0)</f>
        <v>0</v>
      </c>
      <c r="Q2712" s="5">
        <f ca="1">IF(AND($G2711,NOT(ISTEXT($G2710)),ISNUMBER(Poczatek),ISNUMBER(Koniec_Projekt)),IFERROR(IF(LataProjekcji=$F2713,ROUND($D2711-SUM($K2712:P2712),0),ROUND(Q2710*$E2712,0)),0),0)</f>
        <v>0</v>
      </c>
      <c r="R2712" s="5">
        <f ca="1">IF(AND($G2711,NOT(ISTEXT($G2710)),ISNUMBER(Poczatek),ISNUMBER(Koniec_Projekt)),IFERROR(IF(LataProjekcji=$F2713,ROUND($D2711-SUM($K2712:Q2712),0),ROUND(R2710*$E2712,0)),0),0)</f>
        <v>0</v>
      </c>
      <c r="S2712" s="5">
        <f ca="1">IF(AND($G2711,NOT(ISTEXT($G2710)),ISNUMBER(Poczatek),ISNUMBER(Koniec_Projekt)),IFERROR(IF(LataProjekcji=$F2713,ROUND($D2711-SUM($K2712:R2712),0),ROUND(S2710*$E2712,0)),0),0)</f>
        <v>0</v>
      </c>
      <c r="T2712" s="5">
        <f ca="1">IF(AND($G2711,NOT(ISTEXT($G2710)),ISNUMBER(Poczatek),ISNUMBER(Koniec_Projekt)),IFERROR(IF(LataProjekcji=$F2713,ROUND($D2711-SUM($K2712:S2712),0),ROUND(T2710*$E2712,0)),0),0)</f>
        <v>0</v>
      </c>
      <c r="U2712" s="5">
        <f ca="1">IF(AND($G2711,NOT(ISTEXT($G2710)),ISNUMBER(Poczatek),ISNUMBER(Koniec_Projekt)),IFERROR(IF(LataProjekcji=$F2713,ROUND($D2711-SUM($K2712:T2712),0),ROUND(U2710*$E2712,0)),0),0)</f>
        <v>0</v>
      </c>
      <c r="V2712" s="5">
        <f ca="1">IF(AND($G2711,NOT(ISTEXT($G2710)),ISNUMBER(Poczatek),ISNUMBER(Koniec_Projekt)),IFERROR(IF(LataProjekcji=$F2713,ROUND($D2711-SUM($K2712:U2712),0),ROUND(V2710*$E2712,0)),0),0)</f>
        <v>0</v>
      </c>
      <c r="W2712" s="5">
        <f ca="1">IF(AND($G2711,NOT(ISTEXT($G2710)),ISNUMBER(Poczatek),ISNUMBER(Koniec_Projekt)),IFERROR(IF(LataProjekcji=$F2713,ROUND($D2711-SUM($K2712:V2712),0),ROUND(W2710*$E2712,0)),0),0)</f>
        <v>0</v>
      </c>
      <c r="X2712" s="5">
        <f ca="1">IF(AND($G2711,NOT(ISTEXT($G2710)),ISNUMBER(Poczatek),ISNUMBER(Koniec_Projekt)),IFERROR(IF(LataProjekcji=$F2713,ROUND($D2711-SUM($K2712:W2712),0),ROUND(X2710*$E2712,0)),0),0)</f>
        <v>0</v>
      </c>
      <c r="Y2712" s="5">
        <f ca="1">IF(AND($G2711,NOT(ISTEXT($G2710)),ISNUMBER(Poczatek),ISNUMBER(Koniec_Projekt)),IFERROR(IF(LataProjekcji=$F2713,ROUND($D2711-SUM($K2712:X2712),0),ROUND(Y2710*$E2712,0)),0),0)</f>
        <v>0</v>
      </c>
      <c r="Z2712" s="5">
        <f ca="1">IF(AND($G2711,NOT(ISTEXT($G2710)),ISNUMBER(Poczatek),ISNUMBER(Koniec_Projekt)),IFERROR(IF(LataProjekcji=$F2713,ROUND($D2711-SUM($K2712:Y2712),0),ROUND(Z2710*$E2712,0)),0),0)</f>
        <v>0</v>
      </c>
      <c r="AA2712" s="5">
        <f ca="1">IF(AND($G2711,NOT(ISTEXT($G2710)),ISNUMBER(Poczatek),ISNUMBER(Koniec_Projekt)),IFERROR(IF(LataProjekcji=$F2713,ROUND($D2711-SUM($K2712:Z2712),0),ROUND(AA2710*$E2712,0)),0),0)</f>
        <v>0</v>
      </c>
      <c r="AB2712" s="5">
        <f ca="1">IF(AND($G2711,NOT(ISTEXT($G2710)),ISNUMBER(Poczatek),ISNUMBER(Koniec_Projekt)),IFERROR(IF(LataProjekcji=$F2713,ROUND($D2711-SUM($K2712:AA2712),0),ROUND(AB2710*$E2712,0)),0),0)</f>
        <v>0</v>
      </c>
      <c r="AC2712" s="5">
        <f ca="1">IF(AND($G2711,NOT(ISTEXT($G2710)),ISNUMBER(Poczatek),ISNUMBER(Koniec_Projekt)),IFERROR(IF(LataProjekcji=$F2713,ROUND($D2711-SUM($K2712:AB2712),0),ROUND(AC2710*$E2712,0)),0),0)</f>
        <v>0</v>
      </c>
      <c r="AD2712" s="5">
        <f ca="1">IF(AND($G2711,NOT(ISTEXT($G2710)),ISNUMBER(Poczatek),ISNUMBER(Koniec_Projekt)),IFERROR(IF(LataProjekcji=$F2713,ROUND($D2711-SUM($K2712:AC2712),0),ROUND(AD2710*$E2712,0)),0),0)</f>
        <v>0</v>
      </c>
      <c r="AE2712" s="5">
        <f ca="1">IF(AND($G2711,NOT(ISTEXT($G2710)),ISNUMBER(Poczatek),ISNUMBER(Koniec_Projekt)),IFERROR(IF(LataProjekcji=$F2713,ROUND($D2711-SUM($K2712:AD2712),0),ROUND(AE2710*$E2712,0)),0),0)</f>
        <v>0</v>
      </c>
    </row>
    <row r="2713" spans="2:31" hidden="1">
      <c r="B2713" s="526" t="s">
        <v>751</v>
      </c>
      <c r="D2713" s="1">
        <f ca="1">IFERROR(ROUNDUP(D2711/E2712,0),0)</f>
        <v>0</v>
      </c>
      <c r="E2713" s="1">
        <f ca="1">IF(D2713=0,0,DATEDIF(DATE(D2710,E2710,1),DATE(F2712,G2712,1),"m"))</f>
        <v>0</v>
      </c>
      <c r="F2713" s="1" t="str">
        <f ca="1">IFERROR(YEAR(G2710),"brak daty")</f>
        <v>brak daty</v>
      </c>
      <c r="G2713" s="1" t="str">
        <f ca="1">IFERROR(MONTH(G2710),"brak daty")</f>
        <v>brak daty</v>
      </c>
      <c r="I2713" s="1" t="s">
        <v>425</v>
      </c>
      <c r="K2713" s="5">
        <f ca="1">IF(AND($G2711,NOT(ISTEXT($G2710)),ISNUMBER(Poczatek),ISNUMBER(Koniec_Projekt)),IFERROR(IF(LataProjekcji=$F2712,IF(AND($G2712=$G2713,$F2712=$F2713),ROUND($D2711-SUM($K2713),0),ROUND(K2711*$E2712,0)),IF(LataProjekcji&gt;$F2712,0,ROUND(K2711*$E2712,0))),0),0)</f>
        <v>0</v>
      </c>
      <c r="L2713" s="5">
        <f ca="1">IF(AND($G2711,NOT(ISTEXT($G2710)),ISNUMBER(Poczatek),ISNUMBER(Koniec_Projekt)),IFERROR(IF(LataProjekcji=$F2712,IF(AND($G2712=$G2713,$F2712=$F2713),ROUND($D2711-SUM($K2713:K2713),0),ROUND(L2711*$E2712,0)),IF(LataProjekcji&gt;$F2712,0,ROUND(L2711*$E2712,0))),0),0)</f>
        <v>0</v>
      </c>
      <c r="M2713" s="5">
        <f ca="1">IF(AND($G2711,NOT(ISTEXT($G2710)),ISNUMBER(Poczatek),ISNUMBER(Koniec_Projekt)),IFERROR(IF(LataProjekcji=$F2712,IF(AND($G2712=$G2713,$F2712=$F2713),ROUND($D2711-SUM($K2713:L2713),0),ROUND(M2711*$E2712,0)),IF(LataProjekcji&gt;$F2712,0,ROUND(M2711*$E2712,0))),0),0)</f>
        <v>0</v>
      </c>
      <c r="N2713" s="5">
        <f ca="1">IF(AND($G2711,NOT(ISTEXT($G2710)),ISNUMBER(Poczatek),ISNUMBER(Koniec_Projekt)),IFERROR(IF(LataProjekcji=$F2712,IF(AND($G2712=$G2713,$F2712=$F2713),ROUND($D2711-SUM($K2713:M2713),0),ROUND(N2711*$E2712,0)),IF(LataProjekcji&gt;$F2712,0,ROUND(N2711*$E2712,0))),0),0)</f>
        <v>0</v>
      </c>
      <c r="O2713" s="5">
        <f ca="1">IF(AND($G2711,NOT(ISTEXT($G2710)),ISNUMBER(Poczatek),ISNUMBER(Koniec_Projekt)),IFERROR(IF(LataProjekcji=$F2712,IF(AND($G2712=$G2713,$F2712=$F2713),ROUND($D2711-SUM($K2713:N2713),0),ROUND(O2711*$E2712,0)),IF(LataProjekcji&gt;$F2712,0,ROUND(O2711*$E2712,0))),0),0)</f>
        <v>0</v>
      </c>
      <c r="P2713" s="5">
        <f ca="1">IF(AND($G2711,NOT(ISTEXT($G2710)),ISNUMBER(Poczatek),ISNUMBER(Koniec_Projekt)),IFERROR(IF(LataProjekcji=$F2712,IF(AND($G2712=$G2713,$F2712=$F2713),ROUND($D2711-SUM($K2713:O2713),0),ROUND(P2711*$E2712,0)),IF(LataProjekcji&gt;$F2712,0,ROUND(P2711*$E2712,0))),0),0)</f>
        <v>0</v>
      </c>
      <c r="Q2713" s="5">
        <f ca="1">IF(AND($G2711,NOT(ISTEXT($G2710)),ISNUMBER(Poczatek),ISNUMBER(Koniec_Projekt)),IFERROR(IF(LataProjekcji=$F2712,IF(AND($G2712=$G2713,$F2712=$F2713),ROUND($D2711-SUM($K2713:P2713),0),ROUND(Q2711*$E2712,0)),IF(LataProjekcji&gt;$F2712,0,ROUND(Q2711*$E2712,0))),0),0)</f>
        <v>0</v>
      </c>
      <c r="R2713" s="5">
        <f ca="1">IF(AND($G2711,NOT(ISTEXT($G2710)),ISNUMBER(Poczatek),ISNUMBER(Koniec_Projekt)),IFERROR(IF(LataProjekcji=$F2712,IF(AND($G2712=$G2713,$F2712=$F2713),ROUND($D2711-SUM($K2713:Q2713),0),ROUND(R2711*$E2712,0)),IF(LataProjekcji&gt;$F2712,0,ROUND(R2711*$E2712,0))),0),0)</f>
        <v>0</v>
      </c>
      <c r="S2713" s="5">
        <f ca="1">IF(AND($G2711,NOT(ISTEXT($G2710)),ISNUMBER(Poczatek),ISNUMBER(Koniec_Projekt)),IFERROR(IF(LataProjekcji=$F2712,IF(AND($G2712=$G2713,$F2712=$F2713),ROUND($D2711-SUM($K2713:R2713),0),ROUND(S2711*$E2712,0)),IF(LataProjekcji&gt;$F2712,0,ROUND(S2711*$E2712,0))),0),0)</f>
        <v>0</v>
      </c>
      <c r="T2713" s="5">
        <f ca="1">IF(AND($G2711,NOT(ISTEXT($G2710)),ISNUMBER(Poczatek),ISNUMBER(Koniec_Projekt)),IFERROR(IF(LataProjekcji=$F2712,IF(AND($G2712=$G2713,$F2712=$F2713),ROUND($D2711-SUM($K2713:S2713),0),ROUND(T2711*$E2712,0)),IF(LataProjekcji&gt;$F2712,0,ROUND(T2711*$E2712,0))),0),0)</f>
        <v>0</v>
      </c>
      <c r="U2713" s="5">
        <f ca="1">IF(AND($G2711,NOT(ISTEXT($G2710)),ISNUMBER(Poczatek),ISNUMBER(Koniec_Projekt)),IFERROR(IF(LataProjekcji=$F2712,IF(AND($G2712=$G2713,$F2712=$F2713),ROUND($D2711-SUM($K2713:T2713),0),ROUND(U2711*$E2712,0)),IF(LataProjekcji&gt;$F2712,0,ROUND(U2711*$E2712,0))),0),0)</f>
        <v>0</v>
      </c>
      <c r="V2713" s="5">
        <f ca="1">IF(AND($G2711,NOT(ISTEXT($G2710)),ISNUMBER(Poczatek),ISNUMBER(Koniec_Projekt)),IFERROR(IF(LataProjekcji=$F2712,IF(AND($G2712=$G2713,$F2712=$F2713),ROUND($D2711-SUM($K2713:U2713),0),ROUND(V2711*$E2712,0)),IF(LataProjekcji&gt;$F2712,0,ROUND(V2711*$E2712,0))),0),0)</f>
        <v>0</v>
      </c>
      <c r="W2713" s="5">
        <f ca="1">IF(AND($G2711,NOT(ISTEXT($G2710)),ISNUMBER(Poczatek),ISNUMBER(Koniec_Projekt)),IFERROR(IF(LataProjekcji=$F2712,IF(AND($G2712=$G2713,$F2712=$F2713),ROUND($D2711-SUM($K2713:V2713),0),ROUND(W2711*$E2712,0)),IF(LataProjekcji&gt;$F2712,0,ROUND(W2711*$E2712,0))),0),0)</f>
        <v>0</v>
      </c>
      <c r="X2713" s="5">
        <f ca="1">IF(AND($G2711,NOT(ISTEXT($G2710)),ISNUMBER(Poczatek),ISNUMBER(Koniec_Projekt)),IFERROR(IF(LataProjekcji=$F2712,IF(AND($G2712=$G2713,$F2712=$F2713),ROUND($D2711-SUM($K2713:W2713),0),ROUND(X2711*$E2712,0)),IF(LataProjekcji&gt;$F2712,0,ROUND(X2711*$E2712,0))),0),0)</f>
        <v>0</v>
      </c>
      <c r="Y2713" s="5">
        <f ca="1">IF(AND($G2711,NOT(ISTEXT($G2710)),ISNUMBER(Poczatek),ISNUMBER(Koniec_Projekt)),IFERROR(IF(LataProjekcji=$F2712,IF(AND($G2712=$G2713,$F2712=$F2713),ROUND($D2711-SUM($K2713:X2713),0),ROUND(Y2711*$E2712,0)),IF(LataProjekcji&gt;$F2712,0,ROUND(Y2711*$E2712,0))),0),0)</f>
        <v>0</v>
      </c>
      <c r="Z2713" s="5">
        <f ca="1">IF(AND($G2711,NOT(ISTEXT($G2710)),ISNUMBER(Poczatek),ISNUMBER(Koniec_Projekt)),IFERROR(IF(LataProjekcji=$F2712,IF(AND($G2712=$G2713,$F2712=$F2713),ROUND($D2711-SUM($K2713:Y2713),0),ROUND(Z2711*$E2712,0)),IF(LataProjekcji&gt;$F2712,0,ROUND(Z2711*$E2712,0))),0),0)</f>
        <v>0</v>
      </c>
      <c r="AA2713" s="5">
        <f ca="1">IF(AND($G2711,NOT(ISTEXT($G2710)),ISNUMBER(Poczatek),ISNUMBER(Koniec_Projekt)),IFERROR(IF(LataProjekcji=$F2712,IF(AND($G2712=$G2713,$F2712=$F2713),ROUND($D2711-SUM($K2713:Z2713),0),ROUND(AA2711*$E2712,0)),IF(LataProjekcji&gt;$F2712,0,ROUND(AA2711*$E2712,0))),0),0)</f>
        <v>0</v>
      </c>
      <c r="AB2713" s="5">
        <f ca="1">IF(AND($G2711,NOT(ISTEXT($G2710)),ISNUMBER(Poczatek),ISNUMBER(Koniec_Projekt)),IFERROR(IF(LataProjekcji=$F2712,IF(AND($G2712=$G2713,$F2712=$F2713),ROUND($D2711-SUM($K2713:AA2713),0),ROUND(AB2711*$E2712,0)),IF(LataProjekcji&gt;$F2712,0,ROUND(AB2711*$E2712,0))),0),0)</f>
        <v>0</v>
      </c>
      <c r="AC2713" s="5">
        <f ca="1">IF(AND($G2711,NOT(ISTEXT($G2710)),ISNUMBER(Poczatek),ISNUMBER(Koniec_Projekt)),IFERROR(IF(LataProjekcji=$F2712,IF(AND($G2712=$G2713,$F2712=$F2713),ROUND($D2711-SUM($K2713:AB2713),0),ROUND(AC2711*$E2712,0)),IF(LataProjekcji&gt;$F2712,0,ROUND(AC2711*$E2712,0))),0),0)</f>
        <v>0</v>
      </c>
      <c r="AD2713" s="5">
        <f ca="1">IF(AND($G2711,NOT(ISTEXT($G2710)),ISNUMBER(Poczatek),ISNUMBER(Koniec_Projekt)),IFERROR(IF(LataProjekcji=$F2712,IF(AND($G2712=$G2713,$F2712=$F2713),ROUND($D2711-SUM($K2713:AC2713),0),ROUND(AD2711*$E2712,0)),IF(LataProjekcji&gt;$F2712,0,ROUND(AD2711*$E2712,0))),0),0)</f>
        <v>0</v>
      </c>
      <c r="AE2713" s="5">
        <f ca="1">IF(AND($G2711,NOT(ISTEXT($G2710)),ISNUMBER(Poczatek),ISNUMBER(Koniec_Projekt)),IFERROR(IF(LataProjekcji=$F2712,IF(AND($G2712=$G2713,$F2712=$F2713),ROUND($D2711-SUM($K2713:AD2713),0),ROUND(AE2711*$E2712,0)),IF(LataProjekcji&gt;$F2712,0,ROUND(AE2711*$E2712,0))),0),0)</f>
        <v>0</v>
      </c>
    </row>
    <row r="2714" spans="2:31" ht="12.5" hidden="1" thickBot="1">
      <c r="B2714" s="527" t="s">
        <v>865</v>
      </c>
      <c r="C2714" s="528"/>
      <c r="D2714" s="529">
        <f ca="1">IF(D2711&gt;10,ROUND((D2713-1)*E2712,0),E2712)</f>
        <v>0</v>
      </c>
      <c r="E2714" s="529">
        <f ca="1">D2711-D2714</f>
        <v>0</v>
      </c>
      <c r="F2714" s="528"/>
      <c r="G2714" s="669">
        <f ca="1">OFFSET($C$269,$D2709,0)</f>
        <v>0</v>
      </c>
      <c r="H2714" s="528"/>
      <c r="I2714" s="528"/>
      <c r="J2714" s="528"/>
      <c r="K2714" s="528"/>
      <c r="L2714" s="528"/>
      <c r="M2714" s="528"/>
      <c r="N2714" s="528"/>
      <c r="O2714" s="528"/>
      <c r="P2714" s="528"/>
      <c r="Q2714" s="528"/>
      <c r="R2714" s="528"/>
      <c r="S2714" s="528"/>
      <c r="T2714" s="528"/>
      <c r="U2714" s="528"/>
      <c r="V2714" s="528"/>
      <c r="W2714" s="528"/>
      <c r="X2714" s="528"/>
      <c r="Y2714" s="528"/>
      <c r="Z2714" s="528"/>
      <c r="AA2714" s="528"/>
      <c r="AB2714" s="528"/>
      <c r="AC2714" s="528"/>
      <c r="AD2714" s="528"/>
      <c r="AE2714" s="528"/>
    </row>
    <row r="2715" spans="2:31" ht="12.5" hidden="1" thickTop="1">
      <c r="C2715" s="251"/>
      <c r="D2715" s="454"/>
      <c r="E2715" s="454"/>
      <c r="F2715" s="454"/>
      <c r="G2715" s="454"/>
    </row>
    <row r="2716" spans="2:31" ht="12.5" hidden="1" thickBot="1">
      <c r="B2716" s="530" t="str">
        <f ca="1">"nazwa ST: "&amp;B1534</f>
        <v>nazwa ST: 0</v>
      </c>
      <c r="C2716" s="530"/>
      <c r="D2716" s="531">
        <f>D1534</f>
        <v>91</v>
      </c>
      <c r="E2716" s="530"/>
      <c r="F2716" s="530"/>
      <c r="G2716" s="530"/>
      <c r="H2716" s="530"/>
      <c r="I2716" s="530"/>
      <c r="J2716" s="530"/>
      <c r="K2716" s="539" t="str">
        <f t="shared" ref="K2716:AE2716" si="3185">LataProjekcji</f>
        <v>Uzupełnij dane</v>
      </c>
      <c r="L2716" s="539" t="str">
        <f t="shared" si="3185"/>
        <v/>
      </c>
      <c r="M2716" s="539" t="str">
        <f t="shared" si="3185"/>
        <v/>
      </c>
      <c r="N2716" s="539" t="str">
        <f t="shared" si="3185"/>
        <v/>
      </c>
      <c r="O2716" s="539" t="str">
        <f t="shared" si="3185"/>
        <v/>
      </c>
      <c r="P2716" s="539" t="str">
        <f t="shared" si="3185"/>
        <v/>
      </c>
      <c r="Q2716" s="539" t="str">
        <f t="shared" si="3185"/>
        <v/>
      </c>
      <c r="R2716" s="539" t="str">
        <f t="shared" si="3185"/>
        <v/>
      </c>
      <c r="S2716" s="539" t="str">
        <f t="shared" si="3185"/>
        <v/>
      </c>
      <c r="T2716" s="539" t="str">
        <f t="shared" si="3185"/>
        <v/>
      </c>
      <c r="U2716" s="539" t="str">
        <f t="shared" si="3185"/>
        <v/>
      </c>
      <c r="V2716" s="539" t="str">
        <f t="shared" si="3185"/>
        <v/>
      </c>
      <c r="W2716" s="539" t="str">
        <f t="shared" si="3185"/>
        <v/>
      </c>
      <c r="X2716" s="539" t="str">
        <f t="shared" si="3185"/>
        <v/>
      </c>
      <c r="Y2716" s="539" t="str">
        <f t="shared" si="3185"/>
        <v/>
      </c>
      <c r="Z2716" s="539" t="str">
        <f t="shared" si="3185"/>
        <v/>
      </c>
      <c r="AA2716" s="539" t="str">
        <f t="shared" si="3185"/>
        <v/>
      </c>
      <c r="AB2716" s="539" t="str">
        <f t="shared" si="3185"/>
        <v/>
      </c>
      <c r="AC2716" s="539" t="str">
        <f t="shared" si="3185"/>
        <v/>
      </c>
      <c r="AD2716" s="539" t="str">
        <f t="shared" si="3185"/>
        <v/>
      </c>
      <c r="AE2716" s="539" t="str">
        <f t="shared" si="3185"/>
        <v/>
      </c>
    </row>
    <row r="2717" spans="2:31" hidden="1">
      <c r="B2717" s="526" t="s">
        <v>752</v>
      </c>
      <c r="D2717" s="1">
        <f ca="1">D1535</f>
        <v>1900</v>
      </c>
      <c r="E2717" s="1">
        <f ca="1">E1535</f>
        <v>1</v>
      </c>
      <c r="F2717" s="1">
        <f ca="1">IF(D2718&gt;10,F1535,1)</f>
        <v>1</v>
      </c>
      <c r="G2717" s="525" t="str">
        <f ca="1">IF(ISBLANK(OFFSET($E$269,$D2716,0)),"brak daty",IF(D2718&gt;10,EDATE(OFFSET($E$269,$D2716,0),D2720),DATE(D2717,E2717,1)))</f>
        <v>brak daty</v>
      </c>
      <c r="H2717" s="538" t="b">
        <f ca="1">SUM(K2717:AE2717)=D2720</f>
        <v>1</v>
      </c>
      <c r="I2717" s="1" t="s">
        <v>749</v>
      </c>
      <c r="K2717" s="5">
        <f ca="1">IF(AND($G2718,NOT(ISTEXT($G2717)),ISNUMBER(Poczatek),ISNUMBER(Koniec_Projekt)),IFERROR(IF($D2717=LataProjekcji,$F2717,IF($D2717&lt;LataProjekcji,IF((SUM(K2717)+12)&lt;$D2720,12,$D2720-SUM(K2717)),0)),0),0)</f>
        <v>0</v>
      </c>
      <c r="L2717" s="5">
        <f ca="1">IF(AND($G2718,NOT(ISTEXT($G2717)),ISNUMBER(Poczatek),ISNUMBER(Koniec_Projekt)),IFERROR(IF($D2717=LataProjekcji,$F2717,IF($D2717&lt;LataProjekcji,IF((SUM($K2717:K2717)+12)&lt;$D2720,12,$D2720-SUM($K2717:K2717)),0)),0),0)</f>
        <v>0</v>
      </c>
      <c r="M2717" s="5">
        <f ca="1">IF(AND($G2718,NOT(ISTEXT($G2717)),ISNUMBER(Poczatek),ISNUMBER(Koniec_Projekt)),IFERROR(IF($D2717=LataProjekcji,$F2717,IF($D2717&lt;LataProjekcji,IF((SUM($K2717:L2717)+12)&lt;$D2720,12,$D2720-SUM($K2717:L2717)),0)),0),0)</f>
        <v>0</v>
      </c>
      <c r="N2717" s="5">
        <f ca="1">IF(AND($G2718,NOT(ISTEXT($G2717)),ISNUMBER(Poczatek),ISNUMBER(Koniec_Projekt)),IFERROR(IF($D2717=LataProjekcji,$F2717,IF($D2717&lt;LataProjekcji,IF((SUM($K2717:M2717)+12)&lt;$D2720,12,$D2720-SUM($K2717:M2717)),0)),0),0)</f>
        <v>0</v>
      </c>
      <c r="O2717" s="5">
        <f ca="1">IF(AND($G2718,NOT(ISTEXT($G2717)),ISNUMBER(Poczatek),ISNUMBER(Koniec_Projekt)),IFERROR(IF($D2717=LataProjekcji,$F2717,IF($D2717&lt;LataProjekcji,IF((SUM($K2717:N2717)+12)&lt;$D2720,12,$D2720-SUM($K2717:N2717)),0)),0),0)</f>
        <v>0</v>
      </c>
      <c r="P2717" s="5">
        <f ca="1">IF(AND($G2718,NOT(ISTEXT($G2717)),ISNUMBER(Poczatek),ISNUMBER(Koniec_Projekt)),IFERROR(IF($D2717=LataProjekcji,$F2717,IF($D2717&lt;LataProjekcji,IF((SUM($K2717:O2717)+12)&lt;$D2720,12,$D2720-SUM($K2717:O2717)),0)),0),0)</f>
        <v>0</v>
      </c>
      <c r="Q2717" s="5">
        <f ca="1">IF(AND($G2718,NOT(ISTEXT($G2717)),ISNUMBER(Poczatek),ISNUMBER(Koniec_Projekt)),IFERROR(IF($D2717=LataProjekcji,$F2717,IF($D2717&lt;LataProjekcji,IF((SUM($K2717:P2717)+12)&lt;$D2720,12,$D2720-SUM($K2717:P2717)),0)),0),0)</f>
        <v>0</v>
      </c>
      <c r="R2717" s="5">
        <f ca="1">IF(AND($G2718,NOT(ISTEXT($G2717)),ISNUMBER(Poczatek),ISNUMBER(Koniec_Projekt)),IFERROR(IF($D2717=LataProjekcji,$F2717,IF($D2717&lt;LataProjekcji,IF((SUM($K2717:Q2717)+12)&lt;$D2720,12,$D2720-SUM($K2717:Q2717)),0)),0),0)</f>
        <v>0</v>
      </c>
      <c r="S2717" s="5">
        <f ca="1">IF(AND($G2718,NOT(ISTEXT($G2717)),ISNUMBER(Poczatek),ISNUMBER(Koniec_Projekt)),IFERROR(IF($D2717=LataProjekcji,$F2717,IF($D2717&lt;LataProjekcji,IF((SUM($K2717:R2717)+12)&lt;$D2720,12,$D2720-SUM($K2717:R2717)),0)),0),0)</f>
        <v>0</v>
      </c>
      <c r="T2717" s="5">
        <f ca="1">IF(AND($G2718,NOT(ISTEXT($G2717)),ISNUMBER(Poczatek),ISNUMBER(Koniec_Projekt)),IFERROR(IF($D2717=LataProjekcji,$F2717,IF($D2717&lt;LataProjekcji,IF((SUM($K2717:S2717)+12)&lt;$D2720,12,$D2720-SUM($K2717:S2717)),0)),0),0)</f>
        <v>0</v>
      </c>
      <c r="U2717" s="5">
        <f ca="1">IF(AND($G2718,NOT(ISTEXT($G2717)),ISNUMBER(Poczatek),ISNUMBER(Koniec_Projekt)),IFERROR(IF($D2717=LataProjekcji,$F2717,IF($D2717&lt;LataProjekcji,IF((SUM($K2717:T2717)+12)&lt;$D2720,12,$D2720-SUM($K2717:T2717)),0)),0),0)</f>
        <v>0</v>
      </c>
      <c r="V2717" s="5">
        <f ca="1">IF(AND($G2718,NOT(ISTEXT($G2717)),ISNUMBER(Poczatek),ISNUMBER(Koniec_Projekt)),IFERROR(IF($D2717=LataProjekcji,$F2717,IF($D2717&lt;LataProjekcji,IF((SUM($K2717:U2717)+12)&lt;$D2720,12,$D2720-SUM($K2717:U2717)),0)),0),0)</f>
        <v>0</v>
      </c>
      <c r="W2717" s="5">
        <f ca="1">IF(AND($G2718,NOT(ISTEXT($G2717)),ISNUMBER(Poczatek),ISNUMBER(Koniec_Projekt)),IFERROR(IF($D2717=LataProjekcji,$F2717,IF($D2717&lt;LataProjekcji,IF((SUM($K2717:V2717)+12)&lt;$D2720,12,$D2720-SUM($K2717:V2717)),0)),0),0)</f>
        <v>0</v>
      </c>
      <c r="X2717" s="5">
        <f ca="1">IF(AND($G2718,NOT(ISTEXT($G2717)),ISNUMBER(Poczatek),ISNUMBER(Koniec_Projekt)),IFERROR(IF($D2717=LataProjekcji,$F2717,IF($D2717&lt;LataProjekcji,IF((SUM($K2717:W2717)+12)&lt;$D2720,12,$D2720-SUM($K2717:W2717)),0)),0),0)</f>
        <v>0</v>
      </c>
      <c r="Y2717" s="5">
        <f ca="1">IF(AND($G2718,NOT(ISTEXT($G2717)),ISNUMBER(Poczatek),ISNUMBER(Koniec_Projekt)),IFERROR(IF($D2717=LataProjekcji,$F2717,IF($D2717&lt;LataProjekcji,IF((SUM($K2717:X2717)+12)&lt;$D2720,12,$D2720-SUM($K2717:X2717)),0)),0),0)</f>
        <v>0</v>
      </c>
      <c r="Z2717" s="5">
        <f ca="1">IF(AND($G2718,NOT(ISTEXT($G2717)),ISNUMBER(Poczatek),ISNUMBER(Koniec_Projekt)),IFERROR(IF($D2717=LataProjekcji,$F2717,IF($D2717&lt;LataProjekcji,IF((SUM($K2717:Y2717)+12)&lt;$D2720,12,$D2720-SUM($K2717:Y2717)),0)),0),0)</f>
        <v>0</v>
      </c>
      <c r="AA2717" s="5">
        <f ca="1">IF(AND($G2718,NOT(ISTEXT($G2717)),ISNUMBER(Poczatek),ISNUMBER(Koniec_Projekt)),IFERROR(IF($D2717=LataProjekcji,$F2717,IF($D2717&lt;LataProjekcji,IF((SUM($K2717:Z2717)+12)&lt;$D2720,12,$D2720-SUM($K2717:Z2717)),0)),0),0)</f>
        <v>0</v>
      </c>
      <c r="AB2717" s="5">
        <f ca="1">IF(AND($G2718,NOT(ISTEXT($G2717)),ISNUMBER(Poczatek),ISNUMBER(Koniec_Projekt)),IFERROR(IF($D2717=LataProjekcji,$F2717,IF($D2717&lt;LataProjekcji,IF((SUM($K2717:AA2717)+12)&lt;$D2720,12,$D2720-SUM($K2717:AA2717)),0)),0),0)</f>
        <v>0</v>
      </c>
      <c r="AC2717" s="5">
        <f ca="1">IF(AND($G2718,NOT(ISTEXT($G2717)),ISNUMBER(Poczatek),ISNUMBER(Koniec_Projekt)),IFERROR(IF($D2717=LataProjekcji,$F2717,IF($D2717&lt;LataProjekcji,IF((SUM($K2717:AB2717)+12)&lt;$D2720,12,$D2720-SUM($K2717:AB2717)),0)),0),0)</f>
        <v>0</v>
      </c>
      <c r="AD2717" s="5">
        <f ca="1">IF(AND($G2718,NOT(ISTEXT($G2717)),ISNUMBER(Poczatek),ISNUMBER(Koniec_Projekt)),IFERROR(IF($D2717=LataProjekcji,$F2717,IF($D2717&lt;LataProjekcji,IF((SUM($K2717:AC2717)+12)&lt;$D2720,12,$D2720-SUM($K2717:AC2717)),0)),0),0)</f>
        <v>0</v>
      </c>
      <c r="AE2717" s="5">
        <f ca="1">IF(AND($G2718,NOT(ISTEXT($G2717)),ISNUMBER(Poczatek),ISNUMBER(Koniec_Projekt)),IFERROR(IF($D2717=LataProjekcji,$F2717,IF($D2717&lt;LataProjekcji,IF((SUM($K2717:AD2717)+12)&lt;$D2720,12,$D2720-SUM($K2717:AD2717)),0)),0),0)</f>
        <v>0</v>
      </c>
    </row>
    <row r="2718" spans="2:31" hidden="1">
      <c r="B2718" s="526" t="s">
        <v>754</v>
      </c>
      <c r="D2718" s="5">
        <f ca="1">D1536</f>
        <v>0</v>
      </c>
      <c r="E2718" s="454">
        <f ca="1">E1536</f>
        <v>0</v>
      </c>
      <c r="F2718" s="454">
        <f ca="1">F1536</f>
        <v>0</v>
      </c>
      <c r="G2718" s="258" t="b">
        <f ca="1">NOT(ISBLANK(OFFSET($C$269,$D2716,0)))</f>
        <v>0</v>
      </c>
      <c r="H2718" s="538" t="b">
        <f ca="1">SUM(K2718:AE2718)=E2720</f>
        <v>1</v>
      </c>
      <c r="I2718" s="1" t="s">
        <v>750</v>
      </c>
      <c r="K2718" s="537">
        <f ca="1">IF(AND($G2718,NOT(ISTEXT($G2717)),ISNUMBER(Poczatek),ISNUMBER(Koniec_Projekt)),IFERROR(IF($D2717=LataProjekcji,IF($F2717&gt;$E2720,$E2720,$F2717),IF($D2720&gt;=$E2720,(IF($D2717&lt;LataProjekcji,IF((SUM(J2718:$K2718)+12)&lt;$E2720,12,$E2720-SUM(J2718:$K2718)),0)),(IF($D2717&lt;LataProjekcji,IF((SUM(J2718:$K2718)+12)&lt;$D2720,12,$D2720-SUM(J2718:$K2718)),0)))),0),0)</f>
        <v>0</v>
      </c>
      <c r="L2718" s="537">
        <f ca="1">IF(AND($G2718,NOT(ISTEXT($G2717)),ISNUMBER(Poczatek),ISNUMBER(Koniec_Projekt)),IFERROR(IF($D2717=LataProjekcji,IF($F2717&gt;$E2720,$E2720,$F2717),IF($D2720&gt;=$E2720,(IF($D2717&lt;LataProjekcji,IF((SUM($K2718:K2718)+12)&lt;$E2720,12,$E2720-SUM($K2718:K2718)),0)),(IF($D2717&lt;LataProjekcji,IF((SUM($K2718:K2718)+12)&lt;$D2720,12,$D2720-SUM($K2718:K2718)),0)))),0),0)</f>
        <v>0</v>
      </c>
      <c r="M2718" s="537">
        <f ca="1">IF(AND($G2718,NOT(ISTEXT($G2717)),ISNUMBER(Poczatek),ISNUMBER(Koniec_Projekt)),IFERROR(IF($D2717=LataProjekcji,IF($F2717&gt;$E2720,$E2720,$F2717),IF($D2720&gt;=$E2720,(IF($D2717&lt;LataProjekcji,IF((SUM($K2718:L2718)+12)&lt;$E2720,12,$E2720-SUM($K2718:L2718)),0)),(IF($D2717&lt;LataProjekcji,IF((SUM($K2718:L2718)+12)&lt;$D2720,12,$D2720-SUM($K2718:L2718)),0)))),0),0)</f>
        <v>0</v>
      </c>
      <c r="N2718" s="537">
        <f ca="1">IF(AND($G2718,NOT(ISTEXT($G2717)),ISNUMBER(Poczatek),ISNUMBER(Koniec_Projekt)),IFERROR(IF($D2717=LataProjekcji,IF($F2717&gt;$E2720,$E2720,$F2717),IF($D2720&gt;=$E2720,(IF($D2717&lt;LataProjekcji,IF((SUM($K2718:M2718)+12)&lt;$E2720,12,$E2720-SUM($K2718:M2718)),0)),(IF($D2717&lt;LataProjekcji,IF((SUM($K2718:M2718)+12)&lt;$D2720,12,$D2720-SUM($K2718:M2718)),0)))),0),0)</f>
        <v>0</v>
      </c>
      <c r="O2718" s="537">
        <f ca="1">IF(AND($G2718,NOT(ISTEXT($G2717)),ISNUMBER(Poczatek),ISNUMBER(Koniec_Projekt)),IFERROR(IF($D2717=LataProjekcji,IF($F2717&gt;$E2720,$E2720,$F2717),IF($D2720&gt;=$E2720,(IF($D2717&lt;LataProjekcji,IF((SUM($K2718:N2718)+12)&lt;$E2720,12,$E2720-SUM($K2718:N2718)),0)),(IF($D2717&lt;LataProjekcji,IF((SUM($K2718:N2718)+12)&lt;$D2720,12,$D2720-SUM($K2718:N2718)),0)))),0),0)</f>
        <v>0</v>
      </c>
      <c r="P2718" s="537">
        <f ca="1">IF(AND($G2718,NOT(ISTEXT($G2717)),ISNUMBER(Poczatek),ISNUMBER(Koniec_Projekt)),IFERROR(IF($D2717=LataProjekcji,IF($F2717&gt;$E2720,$E2720,$F2717),IF($D2720&gt;=$E2720,(IF($D2717&lt;LataProjekcji,IF((SUM($K2718:O2718)+12)&lt;$E2720,12,$E2720-SUM($K2718:O2718)),0)),(IF($D2717&lt;LataProjekcji,IF((SUM($K2718:O2718)+12)&lt;$D2720,12,$D2720-SUM($K2718:O2718)),0)))),0),0)</f>
        <v>0</v>
      </c>
      <c r="Q2718" s="537">
        <f ca="1">IF(AND($G2718,NOT(ISTEXT($G2717)),ISNUMBER(Poczatek),ISNUMBER(Koniec_Projekt)),IFERROR(IF($D2717=LataProjekcji,IF($F2717&gt;$E2720,$E2720,$F2717),IF($D2720&gt;=$E2720,(IF($D2717&lt;LataProjekcji,IF((SUM($K2718:P2718)+12)&lt;$E2720,12,$E2720-SUM($K2718:P2718)),0)),(IF($D2717&lt;LataProjekcji,IF((SUM($K2718:P2718)+12)&lt;$D2720,12,$D2720-SUM($K2718:P2718)),0)))),0),0)</f>
        <v>0</v>
      </c>
      <c r="R2718" s="537">
        <f ca="1">IF(AND($G2718,NOT(ISTEXT($G2717)),ISNUMBER(Poczatek),ISNUMBER(Koniec_Projekt)),IFERROR(IF($D2717=LataProjekcji,IF($F2717&gt;$E2720,$E2720,$F2717),IF($D2720&gt;=$E2720,(IF($D2717&lt;LataProjekcji,IF((SUM($K2718:Q2718)+12)&lt;$E2720,12,$E2720-SUM($K2718:Q2718)),0)),(IF($D2717&lt;LataProjekcji,IF((SUM($K2718:Q2718)+12)&lt;$D2720,12,$D2720-SUM($K2718:Q2718)),0)))),0),0)</f>
        <v>0</v>
      </c>
      <c r="S2718" s="537">
        <f ca="1">IF(AND($G2718,NOT(ISTEXT($G2717)),ISNUMBER(Poczatek),ISNUMBER(Koniec_Projekt)),IFERROR(IF($D2717=LataProjekcji,IF($F2717&gt;$E2720,$E2720,$F2717),IF($D2720&gt;=$E2720,(IF($D2717&lt;LataProjekcji,IF((SUM($K2718:R2718)+12)&lt;$E2720,12,$E2720-SUM($K2718:R2718)),0)),(IF($D2717&lt;LataProjekcji,IF((SUM($K2718:R2718)+12)&lt;$D2720,12,$D2720-SUM($K2718:R2718)),0)))),0),0)</f>
        <v>0</v>
      </c>
      <c r="T2718" s="537">
        <f ca="1">IF(AND($G2718,NOT(ISTEXT($G2717)),ISNUMBER(Poczatek),ISNUMBER(Koniec_Projekt)),IFERROR(IF($D2717=LataProjekcji,IF($F2717&gt;$E2720,$E2720,$F2717),IF($D2720&gt;=$E2720,(IF($D2717&lt;LataProjekcji,IF((SUM($K2718:S2718)+12)&lt;$E2720,12,$E2720-SUM($K2718:S2718)),0)),(IF($D2717&lt;LataProjekcji,IF((SUM($K2718:S2718)+12)&lt;$D2720,12,$D2720-SUM($K2718:S2718)),0)))),0),0)</f>
        <v>0</v>
      </c>
      <c r="U2718" s="537">
        <f ca="1">IF(AND($G2718,NOT(ISTEXT($G2717)),ISNUMBER(Poczatek),ISNUMBER(Koniec_Projekt)),IFERROR(IF($D2717=LataProjekcji,IF($F2717&gt;$E2720,$E2720,$F2717),IF($D2720&gt;=$E2720,(IF($D2717&lt;LataProjekcji,IF((SUM($K2718:T2718)+12)&lt;$E2720,12,$E2720-SUM($K2718:T2718)),0)),(IF($D2717&lt;LataProjekcji,IF((SUM($K2718:T2718)+12)&lt;$D2720,12,$D2720-SUM($K2718:T2718)),0)))),0),0)</f>
        <v>0</v>
      </c>
      <c r="V2718" s="537">
        <f ca="1">IF(AND($G2718,NOT(ISTEXT($G2717)),ISNUMBER(Poczatek),ISNUMBER(Koniec_Projekt)),IFERROR(IF($D2717=LataProjekcji,IF($F2717&gt;$E2720,$E2720,$F2717),IF($D2720&gt;=$E2720,(IF($D2717&lt;LataProjekcji,IF((SUM($K2718:U2718)+12)&lt;$E2720,12,$E2720-SUM($K2718:U2718)),0)),(IF($D2717&lt;LataProjekcji,IF((SUM($K2718:U2718)+12)&lt;$D2720,12,$D2720-SUM($K2718:U2718)),0)))),0),0)</f>
        <v>0</v>
      </c>
      <c r="W2718" s="537">
        <f ca="1">IF(AND($G2718,NOT(ISTEXT($G2717)),ISNUMBER(Poczatek),ISNUMBER(Koniec_Projekt)),IFERROR(IF($D2717=LataProjekcji,IF($F2717&gt;$E2720,$E2720,$F2717),IF($D2720&gt;=$E2720,(IF($D2717&lt;LataProjekcji,IF((SUM($K2718:V2718)+12)&lt;$E2720,12,$E2720-SUM($K2718:V2718)),0)),(IF($D2717&lt;LataProjekcji,IF((SUM($K2718:V2718)+12)&lt;$D2720,12,$D2720-SUM($K2718:V2718)),0)))),0),0)</f>
        <v>0</v>
      </c>
      <c r="X2718" s="537">
        <f ca="1">IF(AND($G2718,NOT(ISTEXT($G2717)),ISNUMBER(Poczatek),ISNUMBER(Koniec_Projekt)),IFERROR(IF($D2717=LataProjekcji,IF($F2717&gt;$E2720,$E2720,$F2717),IF($D2720&gt;=$E2720,(IF($D2717&lt;LataProjekcji,IF((SUM($K2718:W2718)+12)&lt;$E2720,12,$E2720-SUM($K2718:W2718)),0)),(IF($D2717&lt;LataProjekcji,IF((SUM($K2718:W2718)+12)&lt;$D2720,12,$D2720-SUM($K2718:W2718)),0)))),0),0)</f>
        <v>0</v>
      </c>
      <c r="Y2718" s="537">
        <f ca="1">IF(AND($G2718,NOT(ISTEXT($G2717)),ISNUMBER(Poczatek),ISNUMBER(Koniec_Projekt)),IFERROR(IF($D2717=LataProjekcji,IF($F2717&gt;$E2720,$E2720,$F2717),IF($D2720&gt;=$E2720,(IF($D2717&lt;LataProjekcji,IF((SUM($K2718:X2718)+12)&lt;$E2720,12,$E2720-SUM($K2718:X2718)),0)),(IF($D2717&lt;LataProjekcji,IF((SUM($K2718:X2718)+12)&lt;$D2720,12,$D2720-SUM($K2718:X2718)),0)))),0),0)</f>
        <v>0</v>
      </c>
      <c r="Z2718" s="537">
        <f ca="1">IF(AND($G2718,NOT(ISTEXT($G2717)),ISNUMBER(Poczatek),ISNUMBER(Koniec_Projekt)),IFERROR(IF($D2717=LataProjekcji,IF($F2717&gt;$E2720,$E2720,$F2717),IF($D2720&gt;=$E2720,(IF($D2717&lt;LataProjekcji,IF((SUM($K2718:Y2718)+12)&lt;$E2720,12,$E2720-SUM($K2718:Y2718)),0)),(IF($D2717&lt;LataProjekcji,IF((SUM($K2718:Y2718)+12)&lt;$D2720,12,$D2720-SUM($K2718:Y2718)),0)))),0),0)</f>
        <v>0</v>
      </c>
      <c r="AA2718" s="537">
        <f ca="1">IF(AND($G2718,NOT(ISTEXT($G2717)),ISNUMBER(Poczatek),ISNUMBER(Koniec_Projekt)),IFERROR(IF($D2717=LataProjekcji,IF($F2717&gt;$E2720,$E2720,$F2717),IF($D2720&gt;=$E2720,(IF($D2717&lt;LataProjekcji,IF((SUM($K2718:Z2718)+12)&lt;$E2720,12,$E2720-SUM($K2718:Z2718)),0)),(IF($D2717&lt;LataProjekcji,IF((SUM($K2718:Z2718)+12)&lt;$D2720,12,$D2720-SUM($K2718:Z2718)),0)))),0),0)</f>
        <v>0</v>
      </c>
      <c r="AB2718" s="537">
        <f ca="1">IF(AND($G2718,NOT(ISTEXT($G2717)),ISNUMBER(Poczatek),ISNUMBER(Koniec_Projekt)),IFERROR(IF($D2717=LataProjekcji,IF($F2717&gt;$E2720,$E2720,$F2717),IF($D2720&gt;=$E2720,(IF($D2717&lt;LataProjekcji,IF((SUM($K2718:AA2718)+12)&lt;$E2720,12,$E2720-SUM($K2718:AA2718)),0)),(IF($D2717&lt;LataProjekcji,IF((SUM($K2718:AA2718)+12)&lt;$D2720,12,$D2720-SUM($K2718:AA2718)),0)))),0),0)</f>
        <v>0</v>
      </c>
      <c r="AC2718" s="537">
        <f ca="1">IF(AND($G2718,NOT(ISTEXT($G2717)),ISNUMBER(Poczatek),ISNUMBER(Koniec_Projekt)),IFERROR(IF($D2717=LataProjekcji,IF($F2717&gt;$E2720,$E2720,$F2717),IF($D2720&gt;=$E2720,(IF($D2717&lt;LataProjekcji,IF((SUM($K2718:AB2718)+12)&lt;$E2720,12,$E2720-SUM($K2718:AB2718)),0)),(IF($D2717&lt;LataProjekcji,IF((SUM($K2718:AB2718)+12)&lt;$D2720,12,$D2720-SUM($K2718:AB2718)),0)))),0),0)</f>
        <v>0</v>
      </c>
      <c r="AD2718" s="537">
        <f ca="1">IF(AND($G2718,NOT(ISTEXT($G2717)),ISNUMBER(Poczatek),ISNUMBER(Koniec_Projekt)),IFERROR(IF($D2717=LataProjekcji,IF($F2717&gt;$E2720,$E2720,$F2717),IF($D2720&gt;=$E2720,(IF($D2717&lt;LataProjekcji,IF((SUM($K2718:AC2718)+12)&lt;$E2720,12,$E2720-SUM($K2718:AC2718)),0)),(IF($D2717&lt;LataProjekcji,IF((SUM($K2718:AC2718)+12)&lt;$D2720,12,$D2720-SUM($K2718:AC2718)),0)))),0),0)</f>
        <v>0</v>
      </c>
      <c r="AE2718" s="537">
        <f ca="1">IF(AND($G2718,NOT(ISTEXT($G2717)),ISNUMBER(Poczatek),ISNUMBER(Koniec_Projekt)),IFERROR(IF($D2717=LataProjekcji,IF($F2717&gt;$E2720,$E2720,$F2717),IF($D2720&gt;=$E2720,(IF($D2717&lt;LataProjekcji,IF((SUM($K2718:AD2718)+12)&lt;$E2720,12,$E2720-SUM($K2718:AD2718)),0)),(IF($D2717&lt;LataProjekcji,IF((SUM($K2718:AD2718)+12)&lt;$D2720,12,$D2720-SUM($K2718:AD2718)),0)))),0),0)</f>
        <v>0</v>
      </c>
    </row>
    <row r="2719" spans="2:31" hidden="1">
      <c r="B2719" s="526" t="s">
        <v>753</v>
      </c>
      <c r="D2719" s="454">
        <f ca="1">D1537</f>
        <v>0</v>
      </c>
      <c r="E2719" s="454">
        <f ca="1">IF(D2718&gt;10,ROUND(D2719/12,2),D2719)</f>
        <v>0</v>
      </c>
      <c r="F2719" s="524">
        <f>Koniec_Projekt</f>
        <v>0</v>
      </c>
      <c r="G2719" s="329">
        <f>Miesiac_Koniec_Projekt</f>
        <v>0</v>
      </c>
      <c r="H2719" s="538" t="b">
        <f ca="1">SUM(K2719:AE2719)=D2718</f>
        <v>1</v>
      </c>
      <c r="I2719" s="1" t="s">
        <v>713</v>
      </c>
      <c r="K2719" s="256">
        <f ca="1">IF(AND($G2718,NOT(ISTEXT($G2717)),ISNUMBER(Poczatek),ISNUMBER(Koniec_Projekt)),IFERROR(IF(LataProjekcji=$F2720,ROUND($D2718,0),ROUND(K2717*$E2719,0)),0),0)</f>
        <v>0</v>
      </c>
      <c r="L2719" s="5">
        <f ca="1">IF(AND($G2718,NOT(ISTEXT($G2717)),ISNUMBER(Poczatek),ISNUMBER(Koniec_Projekt)),IFERROR(IF(LataProjekcji=$F2720,ROUND($D2718-SUM(K2719:$K2719),0),ROUND(L2717*$E2719,0)),0),0)</f>
        <v>0</v>
      </c>
      <c r="M2719" s="5">
        <f ca="1">IF(AND($G2718,NOT(ISTEXT($G2717)),ISNUMBER(Poczatek),ISNUMBER(Koniec_Projekt)),IFERROR(IF(LataProjekcji=$F2720,ROUND($D2718-SUM($K2719:L2719),0),ROUND(M2717*$E2719,0)),0),0)</f>
        <v>0</v>
      </c>
      <c r="N2719" s="5">
        <f ca="1">IF(AND($G2718,NOT(ISTEXT($G2717)),ISNUMBER(Poczatek),ISNUMBER(Koniec_Projekt)),IFERROR(IF(LataProjekcji=$F2720,ROUND($D2718-SUM($K2719:M2719),0),ROUND(N2717*$E2719,0)),0),0)</f>
        <v>0</v>
      </c>
      <c r="O2719" s="5">
        <f ca="1">IF(AND($G2718,NOT(ISTEXT($G2717)),ISNUMBER(Poczatek),ISNUMBER(Koniec_Projekt)),IFERROR(IF(LataProjekcji=$F2720,ROUND($D2718-SUM($K2719:N2719),0),ROUND(O2717*$E2719,0)),0),0)</f>
        <v>0</v>
      </c>
      <c r="P2719" s="5">
        <f ca="1">IF(AND($G2718,NOT(ISTEXT($G2717)),ISNUMBER(Poczatek),ISNUMBER(Koniec_Projekt)),IFERROR(IF(LataProjekcji=$F2720,ROUND($D2718-SUM($K2719:O2719),0),ROUND(P2717*$E2719,0)),0),0)</f>
        <v>0</v>
      </c>
      <c r="Q2719" s="5">
        <f ca="1">IF(AND($G2718,NOT(ISTEXT($G2717)),ISNUMBER(Poczatek),ISNUMBER(Koniec_Projekt)),IFERROR(IF(LataProjekcji=$F2720,ROUND($D2718-SUM($K2719:P2719),0),ROUND(Q2717*$E2719,0)),0),0)</f>
        <v>0</v>
      </c>
      <c r="R2719" s="5">
        <f ca="1">IF(AND($G2718,NOT(ISTEXT($G2717)),ISNUMBER(Poczatek),ISNUMBER(Koniec_Projekt)),IFERROR(IF(LataProjekcji=$F2720,ROUND($D2718-SUM($K2719:Q2719),0),ROUND(R2717*$E2719,0)),0),0)</f>
        <v>0</v>
      </c>
      <c r="S2719" s="5">
        <f ca="1">IF(AND($G2718,NOT(ISTEXT($G2717)),ISNUMBER(Poczatek),ISNUMBER(Koniec_Projekt)),IFERROR(IF(LataProjekcji=$F2720,ROUND($D2718-SUM($K2719:R2719),0),ROUND(S2717*$E2719,0)),0),0)</f>
        <v>0</v>
      </c>
      <c r="T2719" s="5">
        <f ca="1">IF(AND($G2718,NOT(ISTEXT($G2717)),ISNUMBER(Poczatek),ISNUMBER(Koniec_Projekt)),IFERROR(IF(LataProjekcji=$F2720,ROUND($D2718-SUM($K2719:S2719),0),ROUND(T2717*$E2719,0)),0),0)</f>
        <v>0</v>
      </c>
      <c r="U2719" s="5">
        <f ca="1">IF(AND($G2718,NOT(ISTEXT($G2717)),ISNUMBER(Poczatek),ISNUMBER(Koniec_Projekt)),IFERROR(IF(LataProjekcji=$F2720,ROUND($D2718-SUM($K2719:T2719),0),ROUND(U2717*$E2719,0)),0),0)</f>
        <v>0</v>
      </c>
      <c r="V2719" s="5">
        <f ca="1">IF(AND($G2718,NOT(ISTEXT($G2717)),ISNUMBER(Poczatek),ISNUMBER(Koniec_Projekt)),IFERROR(IF(LataProjekcji=$F2720,ROUND($D2718-SUM($K2719:U2719),0),ROUND(V2717*$E2719,0)),0),0)</f>
        <v>0</v>
      </c>
      <c r="W2719" s="5">
        <f ca="1">IF(AND($G2718,NOT(ISTEXT($G2717)),ISNUMBER(Poczatek),ISNUMBER(Koniec_Projekt)),IFERROR(IF(LataProjekcji=$F2720,ROUND($D2718-SUM($K2719:V2719),0),ROUND(W2717*$E2719,0)),0),0)</f>
        <v>0</v>
      </c>
      <c r="X2719" s="5">
        <f ca="1">IF(AND($G2718,NOT(ISTEXT($G2717)),ISNUMBER(Poczatek),ISNUMBER(Koniec_Projekt)),IFERROR(IF(LataProjekcji=$F2720,ROUND($D2718-SUM($K2719:W2719),0),ROUND(X2717*$E2719,0)),0),0)</f>
        <v>0</v>
      </c>
      <c r="Y2719" s="5">
        <f ca="1">IF(AND($G2718,NOT(ISTEXT($G2717)),ISNUMBER(Poczatek),ISNUMBER(Koniec_Projekt)),IFERROR(IF(LataProjekcji=$F2720,ROUND($D2718-SUM($K2719:X2719),0),ROUND(Y2717*$E2719,0)),0),0)</f>
        <v>0</v>
      </c>
      <c r="Z2719" s="5">
        <f ca="1">IF(AND($G2718,NOT(ISTEXT($G2717)),ISNUMBER(Poczatek),ISNUMBER(Koniec_Projekt)),IFERROR(IF(LataProjekcji=$F2720,ROUND($D2718-SUM($K2719:Y2719),0),ROUND(Z2717*$E2719,0)),0),0)</f>
        <v>0</v>
      </c>
      <c r="AA2719" s="5">
        <f ca="1">IF(AND($G2718,NOT(ISTEXT($G2717)),ISNUMBER(Poczatek),ISNUMBER(Koniec_Projekt)),IFERROR(IF(LataProjekcji=$F2720,ROUND($D2718-SUM($K2719:Z2719),0),ROUND(AA2717*$E2719,0)),0),0)</f>
        <v>0</v>
      </c>
      <c r="AB2719" s="5">
        <f ca="1">IF(AND($G2718,NOT(ISTEXT($G2717)),ISNUMBER(Poczatek),ISNUMBER(Koniec_Projekt)),IFERROR(IF(LataProjekcji=$F2720,ROUND($D2718-SUM($K2719:AA2719),0),ROUND(AB2717*$E2719,0)),0),0)</f>
        <v>0</v>
      </c>
      <c r="AC2719" s="5">
        <f ca="1">IF(AND($G2718,NOT(ISTEXT($G2717)),ISNUMBER(Poczatek),ISNUMBER(Koniec_Projekt)),IFERROR(IF(LataProjekcji=$F2720,ROUND($D2718-SUM($K2719:AB2719),0),ROUND(AC2717*$E2719,0)),0),0)</f>
        <v>0</v>
      </c>
      <c r="AD2719" s="5">
        <f ca="1">IF(AND($G2718,NOT(ISTEXT($G2717)),ISNUMBER(Poczatek),ISNUMBER(Koniec_Projekt)),IFERROR(IF(LataProjekcji=$F2720,ROUND($D2718-SUM($K2719:AC2719),0),ROUND(AD2717*$E2719,0)),0),0)</f>
        <v>0</v>
      </c>
      <c r="AE2719" s="5">
        <f ca="1">IF(AND($G2718,NOT(ISTEXT($G2717)),ISNUMBER(Poczatek),ISNUMBER(Koniec_Projekt)),IFERROR(IF(LataProjekcji=$F2720,ROUND($D2718-SUM($K2719:AD2719),0),ROUND(AE2717*$E2719,0)),0),0)</f>
        <v>0</v>
      </c>
    </row>
    <row r="2720" spans="2:31" hidden="1">
      <c r="B2720" s="526" t="s">
        <v>751</v>
      </c>
      <c r="D2720" s="1">
        <f ca="1">IFERROR(ROUNDUP(D2718/E2719,0),0)</f>
        <v>0</v>
      </c>
      <c r="E2720" s="1">
        <f ca="1">IF(D2720=0,0,DATEDIF(DATE(D2717,E2717,1),DATE(F2719,G2719,1),"m"))</f>
        <v>0</v>
      </c>
      <c r="F2720" s="1" t="str">
        <f ca="1">IFERROR(YEAR(G2717),"brak daty")</f>
        <v>brak daty</v>
      </c>
      <c r="G2720" s="1" t="str">
        <f ca="1">IFERROR(MONTH(G2717),"brak daty")</f>
        <v>brak daty</v>
      </c>
      <c r="I2720" s="1" t="s">
        <v>425</v>
      </c>
      <c r="K2720" s="5">
        <f ca="1">IF(AND($G2718,NOT(ISTEXT($G2717)),ISNUMBER(Poczatek),ISNUMBER(Koniec_Projekt)),IFERROR(IF(LataProjekcji=$F2719,IF(AND($G2719=$G2720,$F2719=$F2720),ROUND($D2718-SUM($K2720),0),ROUND(K2718*$E2719,0)),IF(LataProjekcji&gt;$F2719,0,ROUND(K2718*$E2719,0))),0),0)</f>
        <v>0</v>
      </c>
      <c r="L2720" s="5">
        <f ca="1">IF(AND($G2718,NOT(ISTEXT($G2717)),ISNUMBER(Poczatek),ISNUMBER(Koniec_Projekt)),IFERROR(IF(LataProjekcji=$F2719,IF(AND($G2719=$G2720,$F2719=$F2720),ROUND($D2718-SUM($K2720:K2720),0),ROUND(L2718*$E2719,0)),IF(LataProjekcji&gt;$F2719,0,ROUND(L2718*$E2719,0))),0),0)</f>
        <v>0</v>
      </c>
      <c r="M2720" s="5">
        <f ca="1">IF(AND($G2718,NOT(ISTEXT($G2717)),ISNUMBER(Poczatek),ISNUMBER(Koniec_Projekt)),IFERROR(IF(LataProjekcji=$F2719,IF(AND($G2719=$G2720,$F2719=$F2720),ROUND($D2718-SUM($K2720:L2720),0),ROUND(M2718*$E2719,0)),IF(LataProjekcji&gt;$F2719,0,ROUND(M2718*$E2719,0))),0),0)</f>
        <v>0</v>
      </c>
      <c r="N2720" s="5">
        <f ca="1">IF(AND($G2718,NOT(ISTEXT($G2717)),ISNUMBER(Poczatek),ISNUMBER(Koniec_Projekt)),IFERROR(IF(LataProjekcji=$F2719,IF(AND($G2719=$G2720,$F2719=$F2720),ROUND($D2718-SUM($K2720:M2720),0),ROUND(N2718*$E2719,0)),IF(LataProjekcji&gt;$F2719,0,ROUND(N2718*$E2719,0))),0),0)</f>
        <v>0</v>
      </c>
      <c r="O2720" s="5">
        <f ca="1">IF(AND($G2718,NOT(ISTEXT($G2717)),ISNUMBER(Poczatek),ISNUMBER(Koniec_Projekt)),IFERROR(IF(LataProjekcji=$F2719,IF(AND($G2719=$G2720,$F2719=$F2720),ROUND($D2718-SUM($K2720:N2720),0),ROUND(O2718*$E2719,0)),IF(LataProjekcji&gt;$F2719,0,ROUND(O2718*$E2719,0))),0),0)</f>
        <v>0</v>
      </c>
      <c r="P2720" s="5">
        <f ca="1">IF(AND($G2718,NOT(ISTEXT($G2717)),ISNUMBER(Poczatek),ISNUMBER(Koniec_Projekt)),IFERROR(IF(LataProjekcji=$F2719,IF(AND($G2719=$G2720,$F2719=$F2720),ROUND($D2718-SUM($K2720:O2720),0),ROUND(P2718*$E2719,0)),IF(LataProjekcji&gt;$F2719,0,ROUND(P2718*$E2719,0))),0),0)</f>
        <v>0</v>
      </c>
      <c r="Q2720" s="5">
        <f ca="1">IF(AND($G2718,NOT(ISTEXT($G2717)),ISNUMBER(Poczatek),ISNUMBER(Koniec_Projekt)),IFERROR(IF(LataProjekcji=$F2719,IF(AND($G2719=$G2720,$F2719=$F2720),ROUND($D2718-SUM($K2720:P2720),0),ROUND(Q2718*$E2719,0)),IF(LataProjekcji&gt;$F2719,0,ROUND(Q2718*$E2719,0))),0),0)</f>
        <v>0</v>
      </c>
      <c r="R2720" s="5">
        <f ca="1">IF(AND($G2718,NOT(ISTEXT($G2717)),ISNUMBER(Poczatek),ISNUMBER(Koniec_Projekt)),IFERROR(IF(LataProjekcji=$F2719,IF(AND($G2719=$G2720,$F2719=$F2720),ROUND($D2718-SUM($K2720:Q2720),0),ROUND(R2718*$E2719,0)),IF(LataProjekcji&gt;$F2719,0,ROUND(R2718*$E2719,0))),0),0)</f>
        <v>0</v>
      </c>
      <c r="S2720" s="5">
        <f ca="1">IF(AND($G2718,NOT(ISTEXT($G2717)),ISNUMBER(Poczatek),ISNUMBER(Koniec_Projekt)),IFERROR(IF(LataProjekcji=$F2719,IF(AND($G2719=$G2720,$F2719=$F2720),ROUND($D2718-SUM($K2720:R2720),0),ROUND(S2718*$E2719,0)),IF(LataProjekcji&gt;$F2719,0,ROUND(S2718*$E2719,0))),0),0)</f>
        <v>0</v>
      </c>
      <c r="T2720" s="5">
        <f ca="1">IF(AND($G2718,NOT(ISTEXT($G2717)),ISNUMBER(Poczatek),ISNUMBER(Koniec_Projekt)),IFERROR(IF(LataProjekcji=$F2719,IF(AND($G2719=$G2720,$F2719=$F2720),ROUND($D2718-SUM($K2720:S2720),0),ROUND(T2718*$E2719,0)),IF(LataProjekcji&gt;$F2719,0,ROUND(T2718*$E2719,0))),0),0)</f>
        <v>0</v>
      </c>
      <c r="U2720" s="5">
        <f ca="1">IF(AND($G2718,NOT(ISTEXT($G2717)),ISNUMBER(Poczatek),ISNUMBER(Koniec_Projekt)),IFERROR(IF(LataProjekcji=$F2719,IF(AND($G2719=$G2720,$F2719=$F2720),ROUND($D2718-SUM($K2720:T2720),0),ROUND(U2718*$E2719,0)),IF(LataProjekcji&gt;$F2719,0,ROUND(U2718*$E2719,0))),0),0)</f>
        <v>0</v>
      </c>
      <c r="V2720" s="5">
        <f ca="1">IF(AND($G2718,NOT(ISTEXT($G2717)),ISNUMBER(Poczatek),ISNUMBER(Koniec_Projekt)),IFERROR(IF(LataProjekcji=$F2719,IF(AND($G2719=$G2720,$F2719=$F2720),ROUND($D2718-SUM($K2720:U2720),0),ROUND(V2718*$E2719,0)),IF(LataProjekcji&gt;$F2719,0,ROUND(V2718*$E2719,0))),0),0)</f>
        <v>0</v>
      </c>
      <c r="W2720" s="5">
        <f ca="1">IF(AND($G2718,NOT(ISTEXT($G2717)),ISNUMBER(Poczatek),ISNUMBER(Koniec_Projekt)),IFERROR(IF(LataProjekcji=$F2719,IF(AND($G2719=$G2720,$F2719=$F2720),ROUND($D2718-SUM($K2720:V2720),0),ROUND(W2718*$E2719,0)),IF(LataProjekcji&gt;$F2719,0,ROUND(W2718*$E2719,0))),0),0)</f>
        <v>0</v>
      </c>
      <c r="X2720" s="5">
        <f ca="1">IF(AND($G2718,NOT(ISTEXT($G2717)),ISNUMBER(Poczatek),ISNUMBER(Koniec_Projekt)),IFERROR(IF(LataProjekcji=$F2719,IF(AND($G2719=$G2720,$F2719=$F2720),ROUND($D2718-SUM($K2720:W2720),0),ROUND(X2718*$E2719,0)),IF(LataProjekcji&gt;$F2719,0,ROUND(X2718*$E2719,0))),0),0)</f>
        <v>0</v>
      </c>
      <c r="Y2720" s="5">
        <f ca="1">IF(AND($G2718,NOT(ISTEXT($G2717)),ISNUMBER(Poczatek),ISNUMBER(Koniec_Projekt)),IFERROR(IF(LataProjekcji=$F2719,IF(AND($G2719=$G2720,$F2719=$F2720),ROUND($D2718-SUM($K2720:X2720),0),ROUND(Y2718*$E2719,0)),IF(LataProjekcji&gt;$F2719,0,ROUND(Y2718*$E2719,0))),0),0)</f>
        <v>0</v>
      </c>
      <c r="Z2720" s="5">
        <f ca="1">IF(AND($G2718,NOT(ISTEXT($G2717)),ISNUMBER(Poczatek),ISNUMBER(Koniec_Projekt)),IFERROR(IF(LataProjekcji=$F2719,IF(AND($G2719=$G2720,$F2719=$F2720),ROUND($D2718-SUM($K2720:Y2720),0),ROUND(Z2718*$E2719,0)),IF(LataProjekcji&gt;$F2719,0,ROUND(Z2718*$E2719,0))),0),0)</f>
        <v>0</v>
      </c>
      <c r="AA2720" s="5">
        <f ca="1">IF(AND($G2718,NOT(ISTEXT($G2717)),ISNUMBER(Poczatek),ISNUMBER(Koniec_Projekt)),IFERROR(IF(LataProjekcji=$F2719,IF(AND($G2719=$G2720,$F2719=$F2720),ROUND($D2718-SUM($K2720:Z2720),0),ROUND(AA2718*$E2719,0)),IF(LataProjekcji&gt;$F2719,0,ROUND(AA2718*$E2719,0))),0),0)</f>
        <v>0</v>
      </c>
      <c r="AB2720" s="5">
        <f ca="1">IF(AND($G2718,NOT(ISTEXT($G2717)),ISNUMBER(Poczatek),ISNUMBER(Koniec_Projekt)),IFERROR(IF(LataProjekcji=$F2719,IF(AND($G2719=$G2720,$F2719=$F2720),ROUND($D2718-SUM($K2720:AA2720),0),ROUND(AB2718*$E2719,0)),IF(LataProjekcji&gt;$F2719,0,ROUND(AB2718*$E2719,0))),0),0)</f>
        <v>0</v>
      </c>
      <c r="AC2720" s="5">
        <f ca="1">IF(AND($G2718,NOT(ISTEXT($G2717)),ISNUMBER(Poczatek),ISNUMBER(Koniec_Projekt)),IFERROR(IF(LataProjekcji=$F2719,IF(AND($G2719=$G2720,$F2719=$F2720),ROUND($D2718-SUM($K2720:AB2720),0),ROUND(AC2718*$E2719,0)),IF(LataProjekcji&gt;$F2719,0,ROUND(AC2718*$E2719,0))),0),0)</f>
        <v>0</v>
      </c>
      <c r="AD2720" s="5">
        <f ca="1">IF(AND($G2718,NOT(ISTEXT($G2717)),ISNUMBER(Poczatek),ISNUMBER(Koniec_Projekt)),IFERROR(IF(LataProjekcji=$F2719,IF(AND($G2719=$G2720,$F2719=$F2720),ROUND($D2718-SUM($K2720:AC2720),0),ROUND(AD2718*$E2719,0)),IF(LataProjekcji&gt;$F2719,0,ROUND(AD2718*$E2719,0))),0),0)</f>
        <v>0</v>
      </c>
      <c r="AE2720" s="5">
        <f ca="1">IF(AND($G2718,NOT(ISTEXT($G2717)),ISNUMBER(Poczatek),ISNUMBER(Koniec_Projekt)),IFERROR(IF(LataProjekcji=$F2719,IF(AND($G2719=$G2720,$F2719=$F2720),ROUND($D2718-SUM($K2720:AD2720),0),ROUND(AE2718*$E2719,0)),IF(LataProjekcji&gt;$F2719,0,ROUND(AE2718*$E2719,0))),0),0)</f>
        <v>0</v>
      </c>
    </row>
    <row r="2721" spans="2:31" ht="12.5" hidden="1" thickBot="1">
      <c r="B2721" s="527" t="s">
        <v>865</v>
      </c>
      <c r="C2721" s="528"/>
      <c r="D2721" s="529">
        <f ca="1">IF(D2718&gt;10,ROUND((D2720-1)*E2719,0),E2719)</f>
        <v>0</v>
      </c>
      <c r="E2721" s="529">
        <f ca="1">D2718-D2721</f>
        <v>0</v>
      </c>
      <c r="F2721" s="528"/>
      <c r="G2721" s="669">
        <f ca="1">OFFSET($C$269,$D2716,0)</f>
        <v>0</v>
      </c>
      <c r="H2721" s="528"/>
      <c r="I2721" s="528"/>
      <c r="J2721" s="528"/>
      <c r="K2721" s="528"/>
      <c r="L2721" s="528"/>
      <c r="M2721" s="528"/>
      <c r="N2721" s="528"/>
      <c r="O2721" s="528"/>
      <c r="P2721" s="528"/>
      <c r="Q2721" s="528"/>
      <c r="R2721" s="528"/>
      <c r="S2721" s="528"/>
      <c r="T2721" s="528"/>
      <c r="U2721" s="528"/>
      <c r="V2721" s="528"/>
      <c r="W2721" s="528"/>
      <c r="X2721" s="528"/>
      <c r="Y2721" s="528"/>
      <c r="Z2721" s="528"/>
      <c r="AA2721" s="528"/>
      <c r="AB2721" s="528"/>
      <c r="AC2721" s="528"/>
      <c r="AD2721" s="528"/>
      <c r="AE2721" s="528"/>
    </row>
    <row r="2722" spans="2:31" ht="12.5" hidden="1" thickTop="1"/>
    <row r="2723" spans="2:31" ht="12.5" hidden="1" thickBot="1">
      <c r="B2723" s="530" t="str">
        <f ca="1">"nazwa ST: "&amp;B1541</f>
        <v>nazwa ST: 0</v>
      </c>
      <c r="C2723" s="530"/>
      <c r="D2723" s="531">
        <f>D1541</f>
        <v>92</v>
      </c>
      <c r="E2723" s="530"/>
      <c r="F2723" s="530"/>
      <c r="G2723" s="530"/>
      <c r="H2723" s="530"/>
      <c r="I2723" s="530"/>
      <c r="J2723" s="530"/>
      <c r="K2723" s="539" t="str">
        <f t="shared" ref="K2723:AE2723" si="3186">LataProjekcji</f>
        <v>Uzupełnij dane</v>
      </c>
      <c r="L2723" s="539" t="str">
        <f t="shared" si="3186"/>
        <v/>
      </c>
      <c r="M2723" s="539" t="str">
        <f t="shared" si="3186"/>
        <v/>
      </c>
      <c r="N2723" s="539" t="str">
        <f t="shared" si="3186"/>
        <v/>
      </c>
      <c r="O2723" s="539" t="str">
        <f t="shared" si="3186"/>
        <v/>
      </c>
      <c r="P2723" s="539" t="str">
        <f t="shared" si="3186"/>
        <v/>
      </c>
      <c r="Q2723" s="539" t="str">
        <f t="shared" si="3186"/>
        <v/>
      </c>
      <c r="R2723" s="539" t="str">
        <f t="shared" si="3186"/>
        <v/>
      </c>
      <c r="S2723" s="539" t="str">
        <f t="shared" si="3186"/>
        <v/>
      </c>
      <c r="T2723" s="539" t="str">
        <f t="shared" si="3186"/>
        <v/>
      </c>
      <c r="U2723" s="539" t="str">
        <f t="shared" si="3186"/>
        <v/>
      </c>
      <c r="V2723" s="539" t="str">
        <f t="shared" si="3186"/>
        <v/>
      </c>
      <c r="W2723" s="539" t="str">
        <f t="shared" si="3186"/>
        <v/>
      </c>
      <c r="X2723" s="539" t="str">
        <f t="shared" si="3186"/>
        <v/>
      </c>
      <c r="Y2723" s="539" t="str">
        <f t="shared" si="3186"/>
        <v/>
      </c>
      <c r="Z2723" s="539" t="str">
        <f t="shared" si="3186"/>
        <v/>
      </c>
      <c r="AA2723" s="539" t="str">
        <f t="shared" si="3186"/>
        <v/>
      </c>
      <c r="AB2723" s="539" t="str">
        <f t="shared" si="3186"/>
        <v/>
      </c>
      <c r="AC2723" s="539" t="str">
        <f t="shared" si="3186"/>
        <v/>
      </c>
      <c r="AD2723" s="539" t="str">
        <f t="shared" si="3186"/>
        <v/>
      </c>
      <c r="AE2723" s="539" t="str">
        <f t="shared" si="3186"/>
        <v/>
      </c>
    </row>
    <row r="2724" spans="2:31" hidden="1">
      <c r="B2724" s="526" t="s">
        <v>752</v>
      </c>
      <c r="D2724" s="1">
        <f ca="1">D1542</f>
        <v>1900</v>
      </c>
      <c r="E2724" s="1">
        <f ca="1">E1542</f>
        <v>1</v>
      </c>
      <c r="F2724" s="1">
        <f ca="1">IF(D2725&gt;10,F1542,1)</f>
        <v>1</v>
      </c>
      <c r="G2724" s="525" t="str">
        <f ca="1">IF(ISBLANK(OFFSET($E$269,$D2723,0)),"brak daty",IF(D2725&gt;10,EDATE(OFFSET($E$269,$D2723,0),D2727),DATE(D2724,E2724,1)))</f>
        <v>brak daty</v>
      </c>
      <c r="H2724" s="538" t="b">
        <f ca="1">SUM(K2724:AE2724)=D2727</f>
        <v>1</v>
      </c>
      <c r="I2724" s="1" t="s">
        <v>749</v>
      </c>
      <c r="K2724" s="5">
        <f ca="1">IF(AND($G2725,NOT(ISTEXT($G2724)),ISNUMBER(Poczatek),ISNUMBER(Koniec_Projekt)),IFERROR(IF($D2724=LataProjekcji,$F2724,IF($D2724&lt;LataProjekcji,IF((SUM(K2724)+12)&lt;$D2727,12,$D2727-SUM(K2724)),0)),0),0)</f>
        <v>0</v>
      </c>
      <c r="L2724" s="5">
        <f ca="1">IF(AND($G2725,NOT(ISTEXT($G2724)),ISNUMBER(Poczatek),ISNUMBER(Koniec_Projekt)),IFERROR(IF($D2724=LataProjekcji,$F2724,IF($D2724&lt;LataProjekcji,IF((SUM($K2724:K2724)+12)&lt;$D2727,12,$D2727-SUM($K2724:K2724)),0)),0),0)</f>
        <v>0</v>
      </c>
      <c r="M2724" s="5">
        <f ca="1">IF(AND($G2725,NOT(ISTEXT($G2724)),ISNUMBER(Poczatek),ISNUMBER(Koniec_Projekt)),IFERROR(IF($D2724=LataProjekcji,$F2724,IF($D2724&lt;LataProjekcji,IF((SUM($K2724:L2724)+12)&lt;$D2727,12,$D2727-SUM($K2724:L2724)),0)),0),0)</f>
        <v>0</v>
      </c>
      <c r="N2724" s="5">
        <f ca="1">IF(AND($G2725,NOT(ISTEXT($G2724)),ISNUMBER(Poczatek),ISNUMBER(Koniec_Projekt)),IFERROR(IF($D2724=LataProjekcji,$F2724,IF($D2724&lt;LataProjekcji,IF((SUM($K2724:M2724)+12)&lt;$D2727,12,$D2727-SUM($K2724:M2724)),0)),0),0)</f>
        <v>0</v>
      </c>
      <c r="O2724" s="5">
        <f ca="1">IF(AND($G2725,NOT(ISTEXT($G2724)),ISNUMBER(Poczatek),ISNUMBER(Koniec_Projekt)),IFERROR(IF($D2724=LataProjekcji,$F2724,IF($D2724&lt;LataProjekcji,IF((SUM($K2724:N2724)+12)&lt;$D2727,12,$D2727-SUM($K2724:N2724)),0)),0),0)</f>
        <v>0</v>
      </c>
      <c r="P2724" s="5">
        <f ca="1">IF(AND($G2725,NOT(ISTEXT($G2724)),ISNUMBER(Poczatek),ISNUMBER(Koniec_Projekt)),IFERROR(IF($D2724=LataProjekcji,$F2724,IF($D2724&lt;LataProjekcji,IF((SUM($K2724:O2724)+12)&lt;$D2727,12,$D2727-SUM($K2724:O2724)),0)),0),0)</f>
        <v>0</v>
      </c>
      <c r="Q2724" s="5">
        <f ca="1">IF(AND($G2725,NOT(ISTEXT($G2724)),ISNUMBER(Poczatek),ISNUMBER(Koniec_Projekt)),IFERROR(IF($D2724=LataProjekcji,$F2724,IF($D2724&lt;LataProjekcji,IF((SUM($K2724:P2724)+12)&lt;$D2727,12,$D2727-SUM($K2724:P2724)),0)),0),0)</f>
        <v>0</v>
      </c>
      <c r="R2724" s="5">
        <f ca="1">IF(AND($G2725,NOT(ISTEXT($G2724)),ISNUMBER(Poczatek),ISNUMBER(Koniec_Projekt)),IFERROR(IF($D2724=LataProjekcji,$F2724,IF($D2724&lt;LataProjekcji,IF((SUM($K2724:Q2724)+12)&lt;$D2727,12,$D2727-SUM($K2724:Q2724)),0)),0),0)</f>
        <v>0</v>
      </c>
      <c r="S2724" s="5">
        <f ca="1">IF(AND($G2725,NOT(ISTEXT($G2724)),ISNUMBER(Poczatek),ISNUMBER(Koniec_Projekt)),IFERROR(IF($D2724=LataProjekcji,$F2724,IF($D2724&lt;LataProjekcji,IF((SUM($K2724:R2724)+12)&lt;$D2727,12,$D2727-SUM($K2724:R2724)),0)),0),0)</f>
        <v>0</v>
      </c>
      <c r="T2724" s="5">
        <f ca="1">IF(AND($G2725,NOT(ISTEXT($G2724)),ISNUMBER(Poczatek),ISNUMBER(Koniec_Projekt)),IFERROR(IF($D2724=LataProjekcji,$F2724,IF($D2724&lt;LataProjekcji,IF((SUM($K2724:S2724)+12)&lt;$D2727,12,$D2727-SUM($K2724:S2724)),0)),0),0)</f>
        <v>0</v>
      </c>
      <c r="U2724" s="5">
        <f ca="1">IF(AND($G2725,NOT(ISTEXT($G2724)),ISNUMBER(Poczatek),ISNUMBER(Koniec_Projekt)),IFERROR(IF($D2724=LataProjekcji,$F2724,IF($D2724&lt;LataProjekcji,IF((SUM($K2724:T2724)+12)&lt;$D2727,12,$D2727-SUM($K2724:T2724)),0)),0),0)</f>
        <v>0</v>
      </c>
      <c r="V2724" s="5">
        <f ca="1">IF(AND($G2725,NOT(ISTEXT($G2724)),ISNUMBER(Poczatek),ISNUMBER(Koniec_Projekt)),IFERROR(IF($D2724=LataProjekcji,$F2724,IF($D2724&lt;LataProjekcji,IF((SUM($K2724:U2724)+12)&lt;$D2727,12,$D2727-SUM($K2724:U2724)),0)),0),0)</f>
        <v>0</v>
      </c>
      <c r="W2724" s="5">
        <f ca="1">IF(AND($G2725,NOT(ISTEXT($G2724)),ISNUMBER(Poczatek),ISNUMBER(Koniec_Projekt)),IFERROR(IF($D2724=LataProjekcji,$F2724,IF($D2724&lt;LataProjekcji,IF((SUM($K2724:V2724)+12)&lt;$D2727,12,$D2727-SUM($K2724:V2724)),0)),0),0)</f>
        <v>0</v>
      </c>
      <c r="X2724" s="5">
        <f ca="1">IF(AND($G2725,NOT(ISTEXT($G2724)),ISNUMBER(Poczatek),ISNUMBER(Koniec_Projekt)),IFERROR(IF($D2724=LataProjekcji,$F2724,IF($D2724&lt;LataProjekcji,IF((SUM($K2724:W2724)+12)&lt;$D2727,12,$D2727-SUM($K2724:W2724)),0)),0),0)</f>
        <v>0</v>
      </c>
      <c r="Y2724" s="5">
        <f ca="1">IF(AND($G2725,NOT(ISTEXT($G2724)),ISNUMBER(Poczatek),ISNUMBER(Koniec_Projekt)),IFERROR(IF($D2724=LataProjekcji,$F2724,IF($D2724&lt;LataProjekcji,IF((SUM($K2724:X2724)+12)&lt;$D2727,12,$D2727-SUM($K2724:X2724)),0)),0),0)</f>
        <v>0</v>
      </c>
      <c r="Z2724" s="5">
        <f ca="1">IF(AND($G2725,NOT(ISTEXT($G2724)),ISNUMBER(Poczatek),ISNUMBER(Koniec_Projekt)),IFERROR(IF($D2724=LataProjekcji,$F2724,IF($D2724&lt;LataProjekcji,IF((SUM($K2724:Y2724)+12)&lt;$D2727,12,$D2727-SUM($K2724:Y2724)),0)),0),0)</f>
        <v>0</v>
      </c>
      <c r="AA2724" s="5">
        <f ca="1">IF(AND($G2725,NOT(ISTEXT($G2724)),ISNUMBER(Poczatek),ISNUMBER(Koniec_Projekt)),IFERROR(IF($D2724=LataProjekcji,$F2724,IF($D2724&lt;LataProjekcji,IF((SUM($K2724:Z2724)+12)&lt;$D2727,12,$D2727-SUM($K2724:Z2724)),0)),0),0)</f>
        <v>0</v>
      </c>
      <c r="AB2724" s="5">
        <f ca="1">IF(AND($G2725,NOT(ISTEXT($G2724)),ISNUMBER(Poczatek),ISNUMBER(Koniec_Projekt)),IFERROR(IF($D2724=LataProjekcji,$F2724,IF($D2724&lt;LataProjekcji,IF((SUM($K2724:AA2724)+12)&lt;$D2727,12,$D2727-SUM($K2724:AA2724)),0)),0),0)</f>
        <v>0</v>
      </c>
      <c r="AC2724" s="5">
        <f ca="1">IF(AND($G2725,NOT(ISTEXT($G2724)),ISNUMBER(Poczatek),ISNUMBER(Koniec_Projekt)),IFERROR(IF($D2724=LataProjekcji,$F2724,IF($D2724&lt;LataProjekcji,IF((SUM($K2724:AB2724)+12)&lt;$D2727,12,$D2727-SUM($K2724:AB2724)),0)),0),0)</f>
        <v>0</v>
      </c>
      <c r="AD2724" s="5">
        <f ca="1">IF(AND($G2725,NOT(ISTEXT($G2724)),ISNUMBER(Poczatek),ISNUMBER(Koniec_Projekt)),IFERROR(IF($D2724=LataProjekcji,$F2724,IF($D2724&lt;LataProjekcji,IF((SUM($K2724:AC2724)+12)&lt;$D2727,12,$D2727-SUM($K2724:AC2724)),0)),0),0)</f>
        <v>0</v>
      </c>
      <c r="AE2724" s="5">
        <f ca="1">IF(AND($G2725,NOT(ISTEXT($G2724)),ISNUMBER(Poczatek),ISNUMBER(Koniec_Projekt)),IFERROR(IF($D2724=LataProjekcji,$F2724,IF($D2724&lt;LataProjekcji,IF((SUM($K2724:AD2724)+12)&lt;$D2727,12,$D2727-SUM($K2724:AD2724)),0)),0),0)</f>
        <v>0</v>
      </c>
    </row>
    <row r="2725" spans="2:31" hidden="1">
      <c r="B2725" s="526" t="s">
        <v>754</v>
      </c>
      <c r="D2725" s="5">
        <f ca="1">D1543</f>
        <v>0</v>
      </c>
      <c r="E2725" s="454">
        <f ca="1">E1543</f>
        <v>0</v>
      </c>
      <c r="F2725" s="454">
        <f ca="1">F1543</f>
        <v>0</v>
      </c>
      <c r="G2725" s="258" t="b">
        <f ca="1">NOT(ISBLANK(OFFSET($C$269,$D2723,0)))</f>
        <v>0</v>
      </c>
      <c r="H2725" s="538" t="b">
        <f ca="1">SUM(K2725:AE2725)=E2727</f>
        <v>1</v>
      </c>
      <c r="I2725" s="1" t="s">
        <v>750</v>
      </c>
      <c r="K2725" s="537">
        <f ca="1">IF(AND($G2725,NOT(ISTEXT($G2724)),ISNUMBER(Poczatek),ISNUMBER(Koniec_Projekt)),IFERROR(IF($D2724=LataProjekcji,IF($F2724&gt;$E2727,$E2727,$F2724),IF($D2727&gt;=$E2727,(IF($D2724&lt;LataProjekcji,IF((SUM(J2725:$K2725)+12)&lt;$E2727,12,$E2727-SUM(J2725:$K2725)),0)),(IF($D2724&lt;LataProjekcji,IF((SUM(J2725:$K2725)+12)&lt;$D2727,12,$D2727-SUM(J2725:$K2725)),0)))),0),0)</f>
        <v>0</v>
      </c>
      <c r="L2725" s="537">
        <f ca="1">IF(AND($G2725,NOT(ISTEXT($G2724)),ISNUMBER(Poczatek),ISNUMBER(Koniec_Projekt)),IFERROR(IF($D2724=LataProjekcji,IF($F2724&gt;$E2727,$E2727,$F2724),IF($D2727&gt;=$E2727,(IF($D2724&lt;LataProjekcji,IF((SUM($K2725:K2725)+12)&lt;$E2727,12,$E2727-SUM($K2725:K2725)),0)),(IF($D2724&lt;LataProjekcji,IF((SUM($K2725:K2725)+12)&lt;$D2727,12,$D2727-SUM($K2725:K2725)),0)))),0),0)</f>
        <v>0</v>
      </c>
      <c r="M2725" s="537">
        <f ca="1">IF(AND($G2725,NOT(ISTEXT($G2724)),ISNUMBER(Poczatek),ISNUMBER(Koniec_Projekt)),IFERROR(IF($D2724=LataProjekcji,IF($F2724&gt;$E2727,$E2727,$F2724),IF($D2727&gt;=$E2727,(IF($D2724&lt;LataProjekcji,IF((SUM($K2725:L2725)+12)&lt;$E2727,12,$E2727-SUM($K2725:L2725)),0)),(IF($D2724&lt;LataProjekcji,IF((SUM($K2725:L2725)+12)&lt;$D2727,12,$D2727-SUM($K2725:L2725)),0)))),0),0)</f>
        <v>0</v>
      </c>
      <c r="N2725" s="537">
        <f ca="1">IF(AND($G2725,NOT(ISTEXT($G2724)),ISNUMBER(Poczatek),ISNUMBER(Koniec_Projekt)),IFERROR(IF($D2724=LataProjekcji,IF($F2724&gt;$E2727,$E2727,$F2724),IF($D2727&gt;=$E2727,(IF($D2724&lt;LataProjekcji,IF((SUM($K2725:M2725)+12)&lt;$E2727,12,$E2727-SUM($K2725:M2725)),0)),(IF($D2724&lt;LataProjekcji,IF((SUM($K2725:M2725)+12)&lt;$D2727,12,$D2727-SUM($K2725:M2725)),0)))),0),0)</f>
        <v>0</v>
      </c>
      <c r="O2725" s="537">
        <f ca="1">IF(AND($G2725,NOT(ISTEXT($G2724)),ISNUMBER(Poczatek),ISNUMBER(Koniec_Projekt)),IFERROR(IF($D2724=LataProjekcji,IF($F2724&gt;$E2727,$E2727,$F2724),IF($D2727&gt;=$E2727,(IF($D2724&lt;LataProjekcji,IF((SUM($K2725:N2725)+12)&lt;$E2727,12,$E2727-SUM($K2725:N2725)),0)),(IF($D2724&lt;LataProjekcji,IF((SUM($K2725:N2725)+12)&lt;$D2727,12,$D2727-SUM($K2725:N2725)),0)))),0),0)</f>
        <v>0</v>
      </c>
      <c r="P2725" s="537">
        <f ca="1">IF(AND($G2725,NOT(ISTEXT($G2724)),ISNUMBER(Poczatek),ISNUMBER(Koniec_Projekt)),IFERROR(IF($D2724=LataProjekcji,IF($F2724&gt;$E2727,$E2727,$F2724),IF($D2727&gt;=$E2727,(IF($D2724&lt;LataProjekcji,IF((SUM($K2725:O2725)+12)&lt;$E2727,12,$E2727-SUM($K2725:O2725)),0)),(IF($D2724&lt;LataProjekcji,IF((SUM($K2725:O2725)+12)&lt;$D2727,12,$D2727-SUM($K2725:O2725)),0)))),0),0)</f>
        <v>0</v>
      </c>
      <c r="Q2725" s="537">
        <f ca="1">IF(AND($G2725,NOT(ISTEXT($G2724)),ISNUMBER(Poczatek),ISNUMBER(Koniec_Projekt)),IFERROR(IF($D2724=LataProjekcji,IF($F2724&gt;$E2727,$E2727,$F2724),IF($D2727&gt;=$E2727,(IF($D2724&lt;LataProjekcji,IF((SUM($K2725:P2725)+12)&lt;$E2727,12,$E2727-SUM($K2725:P2725)),0)),(IF($D2724&lt;LataProjekcji,IF((SUM($K2725:P2725)+12)&lt;$D2727,12,$D2727-SUM($K2725:P2725)),0)))),0),0)</f>
        <v>0</v>
      </c>
      <c r="R2725" s="537">
        <f ca="1">IF(AND($G2725,NOT(ISTEXT($G2724)),ISNUMBER(Poczatek),ISNUMBER(Koniec_Projekt)),IFERROR(IF($D2724=LataProjekcji,IF($F2724&gt;$E2727,$E2727,$F2724),IF($D2727&gt;=$E2727,(IF($D2724&lt;LataProjekcji,IF((SUM($K2725:Q2725)+12)&lt;$E2727,12,$E2727-SUM($K2725:Q2725)),0)),(IF($D2724&lt;LataProjekcji,IF((SUM($K2725:Q2725)+12)&lt;$D2727,12,$D2727-SUM($K2725:Q2725)),0)))),0),0)</f>
        <v>0</v>
      </c>
      <c r="S2725" s="537">
        <f ca="1">IF(AND($G2725,NOT(ISTEXT($G2724)),ISNUMBER(Poczatek),ISNUMBER(Koniec_Projekt)),IFERROR(IF($D2724=LataProjekcji,IF($F2724&gt;$E2727,$E2727,$F2724),IF($D2727&gt;=$E2727,(IF($D2724&lt;LataProjekcji,IF((SUM($K2725:R2725)+12)&lt;$E2727,12,$E2727-SUM($K2725:R2725)),0)),(IF($D2724&lt;LataProjekcji,IF((SUM($K2725:R2725)+12)&lt;$D2727,12,$D2727-SUM($K2725:R2725)),0)))),0),0)</f>
        <v>0</v>
      </c>
      <c r="T2725" s="537">
        <f ca="1">IF(AND($G2725,NOT(ISTEXT($G2724)),ISNUMBER(Poczatek),ISNUMBER(Koniec_Projekt)),IFERROR(IF($D2724=LataProjekcji,IF($F2724&gt;$E2727,$E2727,$F2724),IF($D2727&gt;=$E2727,(IF($D2724&lt;LataProjekcji,IF((SUM($K2725:S2725)+12)&lt;$E2727,12,$E2727-SUM($K2725:S2725)),0)),(IF($D2724&lt;LataProjekcji,IF((SUM($K2725:S2725)+12)&lt;$D2727,12,$D2727-SUM($K2725:S2725)),0)))),0),0)</f>
        <v>0</v>
      </c>
      <c r="U2725" s="537">
        <f ca="1">IF(AND($G2725,NOT(ISTEXT($G2724)),ISNUMBER(Poczatek),ISNUMBER(Koniec_Projekt)),IFERROR(IF($D2724=LataProjekcji,IF($F2724&gt;$E2727,$E2727,$F2724),IF($D2727&gt;=$E2727,(IF($D2724&lt;LataProjekcji,IF((SUM($K2725:T2725)+12)&lt;$E2727,12,$E2727-SUM($K2725:T2725)),0)),(IF($D2724&lt;LataProjekcji,IF((SUM($K2725:T2725)+12)&lt;$D2727,12,$D2727-SUM($K2725:T2725)),0)))),0),0)</f>
        <v>0</v>
      </c>
      <c r="V2725" s="537">
        <f ca="1">IF(AND($G2725,NOT(ISTEXT($G2724)),ISNUMBER(Poczatek),ISNUMBER(Koniec_Projekt)),IFERROR(IF($D2724=LataProjekcji,IF($F2724&gt;$E2727,$E2727,$F2724),IF($D2727&gt;=$E2727,(IF($D2724&lt;LataProjekcji,IF((SUM($K2725:U2725)+12)&lt;$E2727,12,$E2727-SUM($K2725:U2725)),0)),(IF($D2724&lt;LataProjekcji,IF((SUM($K2725:U2725)+12)&lt;$D2727,12,$D2727-SUM($K2725:U2725)),0)))),0),0)</f>
        <v>0</v>
      </c>
      <c r="W2725" s="537">
        <f ca="1">IF(AND($G2725,NOT(ISTEXT($G2724)),ISNUMBER(Poczatek),ISNUMBER(Koniec_Projekt)),IFERROR(IF($D2724=LataProjekcji,IF($F2724&gt;$E2727,$E2727,$F2724),IF($D2727&gt;=$E2727,(IF($D2724&lt;LataProjekcji,IF((SUM($K2725:V2725)+12)&lt;$E2727,12,$E2727-SUM($K2725:V2725)),0)),(IF($D2724&lt;LataProjekcji,IF((SUM($K2725:V2725)+12)&lt;$D2727,12,$D2727-SUM($K2725:V2725)),0)))),0),0)</f>
        <v>0</v>
      </c>
      <c r="X2725" s="537">
        <f ca="1">IF(AND($G2725,NOT(ISTEXT($G2724)),ISNUMBER(Poczatek),ISNUMBER(Koniec_Projekt)),IFERROR(IF($D2724=LataProjekcji,IF($F2724&gt;$E2727,$E2727,$F2724),IF($D2727&gt;=$E2727,(IF($D2724&lt;LataProjekcji,IF((SUM($K2725:W2725)+12)&lt;$E2727,12,$E2727-SUM($K2725:W2725)),0)),(IF($D2724&lt;LataProjekcji,IF((SUM($K2725:W2725)+12)&lt;$D2727,12,$D2727-SUM($K2725:W2725)),0)))),0),0)</f>
        <v>0</v>
      </c>
      <c r="Y2725" s="537">
        <f ca="1">IF(AND($G2725,NOT(ISTEXT($G2724)),ISNUMBER(Poczatek),ISNUMBER(Koniec_Projekt)),IFERROR(IF($D2724=LataProjekcji,IF($F2724&gt;$E2727,$E2727,$F2724),IF($D2727&gt;=$E2727,(IF($D2724&lt;LataProjekcji,IF((SUM($K2725:X2725)+12)&lt;$E2727,12,$E2727-SUM($K2725:X2725)),0)),(IF($D2724&lt;LataProjekcji,IF((SUM($K2725:X2725)+12)&lt;$D2727,12,$D2727-SUM($K2725:X2725)),0)))),0),0)</f>
        <v>0</v>
      </c>
      <c r="Z2725" s="537">
        <f ca="1">IF(AND($G2725,NOT(ISTEXT($G2724)),ISNUMBER(Poczatek),ISNUMBER(Koniec_Projekt)),IFERROR(IF($D2724=LataProjekcji,IF($F2724&gt;$E2727,$E2727,$F2724),IF($D2727&gt;=$E2727,(IF($D2724&lt;LataProjekcji,IF((SUM($K2725:Y2725)+12)&lt;$E2727,12,$E2727-SUM($K2725:Y2725)),0)),(IF($D2724&lt;LataProjekcji,IF((SUM($K2725:Y2725)+12)&lt;$D2727,12,$D2727-SUM($K2725:Y2725)),0)))),0),0)</f>
        <v>0</v>
      </c>
      <c r="AA2725" s="537">
        <f ca="1">IF(AND($G2725,NOT(ISTEXT($G2724)),ISNUMBER(Poczatek),ISNUMBER(Koniec_Projekt)),IFERROR(IF($D2724=LataProjekcji,IF($F2724&gt;$E2727,$E2727,$F2724),IF($D2727&gt;=$E2727,(IF($D2724&lt;LataProjekcji,IF((SUM($K2725:Z2725)+12)&lt;$E2727,12,$E2727-SUM($K2725:Z2725)),0)),(IF($D2724&lt;LataProjekcji,IF((SUM($K2725:Z2725)+12)&lt;$D2727,12,$D2727-SUM($K2725:Z2725)),0)))),0),0)</f>
        <v>0</v>
      </c>
      <c r="AB2725" s="537">
        <f ca="1">IF(AND($G2725,NOT(ISTEXT($G2724)),ISNUMBER(Poczatek),ISNUMBER(Koniec_Projekt)),IFERROR(IF($D2724=LataProjekcji,IF($F2724&gt;$E2727,$E2727,$F2724),IF($D2727&gt;=$E2727,(IF($D2724&lt;LataProjekcji,IF((SUM($K2725:AA2725)+12)&lt;$E2727,12,$E2727-SUM($K2725:AA2725)),0)),(IF($D2724&lt;LataProjekcji,IF((SUM($K2725:AA2725)+12)&lt;$D2727,12,$D2727-SUM($K2725:AA2725)),0)))),0),0)</f>
        <v>0</v>
      </c>
      <c r="AC2725" s="537">
        <f ca="1">IF(AND($G2725,NOT(ISTEXT($G2724)),ISNUMBER(Poczatek),ISNUMBER(Koniec_Projekt)),IFERROR(IF($D2724=LataProjekcji,IF($F2724&gt;$E2727,$E2727,$F2724),IF($D2727&gt;=$E2727,(IF($D2724&lt;LataProjekcji,IF((SUM($K2725:AB2725)+12)&lt;$E2727,12,$E2727-SUM($K2725:AB2725)),0)),(IF($D2724&lt;LataProjekcji,IF((SUM($K2725:AB2725)+12)&lt;$D2727,12,$D2727-SUM($K2725:AB2725)),0)))),0),0)</f>
        <v>0</v>
      </c>
      <c r="AD2725" s="537">
        <f ca="1">IF(AND($G2725,NOT(ISTEXT($G2724)),ISNUMBER(Poczatek),ISNUMBER(Koniec_Projekt)),IFERROR(IF($D2724=LataProjekcji,IF($F2724&gt;$E2727,$E2727,$F2724),IF($D2727&gt;=$E2727,(IF($D2724&lt;LataProjekcji,IF((SUM($K2725:AC2725)+12)&lt;$E2727,12,$E2727-SUM($K2725:AC2725)),0)),(IF($D2724&lt;LataProjekcji,IF((SUM($K2725:AC2725)+12)&lt;$D2727,12,$D2727-SUM($K2725:AC2725)),0)))),0),0)</f>
        <v>0</v>
      </c>
      <c r="AE2725" s="537">
        <f ca="1">IF(AND($G2725,NOT(ISTEXT($G2724)),ISNUMBER(Poczatek),ISNUMBER(Koniec_Projekt)),IFERROR(IF($D2724=LataProjekcji,IF($F2724&gt;$E2727,$E2727,$F2724),IF($D2727&gt;=$E2727,(IF($D2724&lt;LataProjekcji,IF((SUM($K2725:AD2725)+12)&lt;$E2727,12,$E2727-SUM($K2725:AD2725)),0)),(IF($D2724&lt;LataProjekcji,IF((SUM($K2725:AD2725)+12)&lt;$D2727,12,$D2727-SUM($K2725:AD2725)),0)))),0),0)</f>
        <v>0</v>
      </c>
    </row>
    <row r="2726" spans="2:31" hidden="1">
      <c r="B2726" s="526" t="s">
        <v>753</v>
      </c>
      <c r="D2726" s="454">
        <f ca="1">D1544</f>
        <v>0</v>
      </c>
      <c r="E2726" s="454">
        <f ca="1">IF(D2725&gt;10,ROUND(D2726/12,2),D2726)</f>
        <v>0</v>
      </c>
      <c r="F2726" s="524">
        <f>Koniec_Projekt</f>
        <v>0</v>
      </c>
      <c r="G2726" s="329">
        <f>Miesiac_Koniec_Projekt</f>
        <v>0</v>
      </c>
      <c r="H2726" s="538" t="b">
        <f ca="1">SUM(K2726:AE2726)=D2725</f>
        <v>1</v>
      </c>
      <c r="I2726" s="1" t="s">
        <v>713</v>
      </c>
      <c r="K2726" s="256">
        <f ca="1">IF(AND($G2725,NOT(ISTEXT($G2724)),ISNUMBER(Poczatek),ISNUMBER(Koniec_Projekt)),IFERROR(IF(LataProjekcji=$F2727,ROUND($D2725,0),ROUND(K2724*$E2726,0)),0),0)</f>
        <v>0</v>
      </c>
      <c r="L2726" s="5">
        <f ca="1">IF(AND($G2725,NOT(ISTEXT($G2724)),ISNUMBER(Poczatek),ISNUMBER(Koniec_Projekt)),IFERROR(IF(LataProjekcji=$F2727,ROUND($D2725-SUM(K2726:$K2726),0),ROUND(L2724*$E2726,0)),0),0)</f>
        <v>0</v>
      </c>
      <c r="M2726" s="5">
        <f ca="1">IF(AND($G2725,NOT(ISTEXT($G2724)),ISNUMBER(Poczatek),ISNUMBER(Koniec_Projekt)),IFERROR(IF(LataProjekcji=$F2727,ROUND($D2725-SUM($K2726:L2726),0),ROUND(M2724*$E2726,0)),0),0)</f>
        <v>0</v>
      </c>
      <c r="N2726" s="5">
        <f ca="1">IF(AND($G2725,NOT(ISTEXT($G2724)),ISNUMBER(Poczatek),ISNUMBER(Koniec_Projekt)),IFERROR(IF(LataProjekcji=$F2727,ROUND($D2725-SUM($K2726:M2726),0),ROUND(N2724*$E2726,0)),0),0)</f>
        <v>0</v>
      </c>
      <c r="O2726" s="5">
        <f ca="1">IF(AND($G2725,NOT(ISTEXT($G2724)),ISNUMBER(Poczatek),ISNUMBER(Koniec_Projekt)),IFERROR(IF(LataProjekcji=$F2727,ROUND($D2725-SUM($K2726:N2726),0),ROUND(O2724*$E2726,0)),0),0)</f>
        <v>0</v>
      </c>
      <c r="P2726" s="5">
        <f ca="1">IF(AND($G2725,NOT(ISTEXT($G2724)),ISNUMBER(Poczatek),ISNUMBER(Koniec_Projekt)),IFERROR(IF(LataProjekcji=$F2727,ROUND($D2725-SUM($K2726:O2726),0),ROUND(P2724*$E2726,0)),0),0)</f>
        <v>0</v>
      </c>
      <c r="Q2726" s="5">
        <f ca="1">IF(AND($G2725,NOT(ISTEXT($G2724)),ISNUMBER(Poczatek),ISNUMBER(Koniec_Projekt)),IFERROR(IF(LataProjekcji=$F2727,ROUND($D2725-SUM($K2726:P2726),0),ROUND(Q2724*$E2726,0)),0),0)</f>
        <v>0</v>
      </c>
      <c r="R2726" s="5">
        <f ca="1">IF(AND($G2725,NOT(ISTEXT($G2724)),ISNUMBER(Poczatek),ISNUMBER(Koniec_Projekt)),IFERROR(IF(LataProjekcji=$F2727,ROUND($D2725-SUM($K2726:Q2726),0),ROUND(R2724*$E2726,0)),0),0)</f>
        <v>0</v>
      </c>
      <c r="S2726" s="5">
        <f ca="1">IF(AND($G2725,NOT(ISTEXT($G2724)),ISNUMBER(Poczatek),ISNUMBER(Koniec_Projekt)),IFERROR(IF(LataProjekcji=$F2727,ROUND($D2725-SUM($K2726:R2726),0),ROUND(S2724*$E2726,0)),0),0)</f>
        <v>0</v>
      </c>
      <c r="T2726" s="5">
        <f ca="1">IF(AND($G2725,NOT(ISTEXT($G2724)),ISNUMBER(Poczatek),ISNUMBER(Koniec_Projekt)),IFERROR(IF(LataProjekcji=$F2727,ROUND($D2725-SUM($K2726:S2726),0),ROUND(T2724*$E2726,0)),0),0)</f>
        <v>0</v>
      </c>
      <c r="U2726" s="5">
        <f ca="1">IF(AND($G2725,NOT(ISTEXT($G2724)),ISNUMBER(Poczatek),ISNUMBER(Koniec_Projekt)),IFERROR(IF(LataProjekcji=$F2727,ROUND($D2725-SUM($K2726:T2726),0),ROUND(U2724*$E2726,0)),0),0)</f>
        <v>0</v>
      </c>
      <c r="V2726" s="5">
        <f ca="1">IF(AND($G2725,NOT(ISTEXT($G2724)),ISNUMBER(Poczatek),ISNUMBER(Koniec_Projekt)),IFERROR(IF(LataProjekcji=$F2727,ROUND($D2725-SUM($K2726:U2726),0),ROUND(V2724*$E2726,0)),0),0)</f>
        <v>0</v>
      </c>
      <c r="W2726" s="5">
        <f ca="1">IF(AND($G2725,NOT(ISTEXT($G2724)),ISNUMBER(Poczatek),ISNUMBER(Koniec_Projekt)),IFERROR(IF(LataProjekcji=$F2727,ROUND($D2725-SUM($K2726:V2726),0),ROUND(W2724*$E2726,0)),0),0)</f>
        <v>0</v>
      </c>
      <c r="X2726" s="5">
        <f ca="1">IF(AND($G2725,NOT(ISTEXT($G2724)),ISNUMBER(Poczatek),ISNUMBER(Koniec_Projekt)),IFERROR(IF(LataProjekcji=$F2727,ROUND($D2725-SUM($K2726:W2726),0),ROUND(X2724*$E2726,0)),0),0)</f>
        <v>0</v>
      </c>
      <c r="Y2726" s="5">
        <f ca="1">IF(AND($G2725,NOT(ISTEXT($G2724)),ISNUMBER(Poczatek),ISNUMBER(Koniec_Projekt)),IFERROR(IF(LataProjekcji=$F2727,ROUND($D2725-SUM($K2726:X2726),0),ROUND(Y2724*$E2726,0)),0),0)</f>
        <v>0</v>
      </c>
      <c r="Z2726" s="5">
        <f ca="1">IF(AND($G2725,NOT(ISTEXT($G2724)),ISNUMBER(Poczatek),ISNUMBER(Koniec_Projekt)),IFERROR(IF(LataProjekcji=$F2727,ROUND($D2725-SUM($K2726:Y2726),0),ROUND(Z2724*$E2726,0)),0),0)</f>
        <v>0</v>
      </c>
      <c r="AA2726" s="5">
        <f ca="1">IF(AND($G2725,NOT(ISTEXT($G2724)),ISNUMBER(Poczatek),ISNUMBER(Koniec_Projekt)),IFERROR(IF(LataProjekcji=$F2727,ROUND($D2725-SUM($K2726:Z2726),0),ROUND(AA2724*$E2726,0)),0),0)</f>
        <v>0</v>
      </c>
      <c r="AB2726" s="5">
        <f ca="1">IF(AND($G2725,NOT(ISTEXT($G2724)),ISNUMBER(Poczatek),ISNUMBER(Koniec_Projekt)),IFERROR(IF(LataProjekcji=$F2727,ROUND($D2725-SUM($K2726:AA2726),0),ROUND(AB2724*$E2726,0)),0),0)</f>
        <v>0</v>
      </c>
      <c r="AC2726" s="5">
        <f ca="1">IF(AND($G2725,NOT(ISTEXT($G2724)),ISNUMBER(Poczatek),ISNUMBER(Koniec_Projekt)),IFERROR(IF(LataProjekcji=$F2727,ROUND($D2725-SUM($K2726:AB2726),0),ROUND(AC2724*$E2726,0)),0),0)</f>
        <v>0</v>
      </c>
      <c r="AD2726" s="5">
        <f ca="1">IF(AND($G2725,NOT(ISTEXT($G2724)),ISNUMBER(Poczatek),ISNUMBER(Koniec_Projekt)),IFERROR(IF(LataProjekcji=$F2727,ROUND($D2725-SUM($K2726:AC2726),0),ROUND(AD2724*$E2726,0)),0),0)</f>
        <v>0</v>
      </c>
      <c r="AE2726" s="5">
        <f ca="1">IF(AND($G2725,NOT(ISTEXT($G2724)),ISNUMBER(Poczatek),ISNUMBER(Koniec_Projekt)),IFERROR(IF(LataProjekcji=$F2727,ROUND($D2725-SUM($K2726:AD2726),0),ROUND(AE2724*$E2726,0)),0),0)</f>
        <v>0</v>
      </c>
    </row>
    <row r="2727" spans="2:31" hidden="1">
      <c r="B2727" s="526" t="s">
        <v>751</v>
      </c>
      <c r="D2727" s="1">
        <f ca="1">IFERROR(ROUNDUP(D2725/E2726,0),0)</f>
        <v>0</v>
      </c>
      <c r="E2727" s="1">
        <f ca="1">IF(D2727=0,0,DATEDIF(DATE(D2724,E2724,1),DATE(F2726,G2726,1),"m"))</f>
        <v>0</v>
      </c>
      <c r="F2727" s="1" t="str">
        <f ca="1">IFERROR(YEAR(G2724),"brak daty")</f>
        <v>brak daty</v>
      </c>
      <c r="G2727" s="1" t="str">
        <f ca="1">IFERROR(MONTH(G2724),"brak daty")</f>
        <v>brak daty</v>
      </c>
      <c r="I2727" s="1" t="s">
        <v>425</v>
      </c>
      <c r="K2727" s="5">
        <f ca="1">IF(AND($G2725,NOT(ISTEXT($G2724)),ISNUMBER(Poczatek),ISNUMBER(Koniec_Projekt)),IFERROR(IF(LataProjekcji=$F2726,IF(AND($G2726=$G2727,$F2726=$F2727),ROUND($D2725-SUM($K2727),0),ROUND(K2725*$E2726,0)),IF(LataProjekcji&gt;$F2726,0,ROUND(K2725*$E2726,0))),0),0)</f>
        <v>0</v>
      </c>
      <c r="L2727" s="5">
        <f ca="1">IF(AND($G2725,NOT(ISTEXT($G2724)),ISNUMBER(Poczatek),ISNUMBER(Koniec_Projekt)),IFERROR(IF(LataProjekcji=$F2726,IF(AND($G2726=$G2727,$F2726=$F2727),ROUND($D2725-SUM($K2727:K2727),0),ROUND(L2725*$E2726,0)),IF(LataProjekcji&gt;$F2726,0,ROUND(L2725*$E2726,0))),0),0)</f>
        <v>0</v>
      </c>
      <c r="M2727" s="5">
        <f ca="1">IF(AND($G2725,NOT(ISTEXT($G2724)),ISNUMBER(Poczatek),ISNUMBER(Koniec_Projekt)),IFERROR(IF(LataProjekcji=$F2726,IF(AND($G2726=$G2727,$F2726=$F2727),ROUND($D2725-SUM($K2727:L2727),0),ROUND(M2725*$E2726,0)),IF(LataProjekcji&gt;$F2726,0,ROUND(M2725*$E2726,0))),0),0)</f>
        <v>0</v>
      </c>
      <c r="N2727" s="5">
        <f ca="1">IF(AND($G2725,NOT(ISTEXT($G2724)),ISNUMBER(Poczatek),ISNUMBER(Koniec_Projekt)),IFERROR(IF(LataProjekcji=$F2726,IF(AND($G2726=$G2727,$F2726=$F2727),ROUND($D2725-SUM($K2727:M2727),0),ROUND(N2725*$E2726,0)),IF(LataProjekcji&gt;$F2726,0,ROUND(N2725*$E2726,0))),0),0)</f>
        <v>0</v>
      </c>
      <c r="O2727" s="5">
        <f ca="1">IF(AND($G2725,NOT(ISTEXT($G2724)),ISNUMBER(Poczatek),ISNUMBER(Koniec_Projekt)),IFERROR(IF(LataProjekcji=$F2726,IF(AND($G2726=$G2727,$F2726=$F2727),ROUND($D2725-SUM($K2727:N2727),0),ROUND(O2725*$E2726,0)),IF(LataProjekcji&gt;$F2726,0,ROUND(O2725*$E2726,0))),0),0)</f>
        <v>0</v>
      </c>
      <c r="P2727" s="5">
        <f ca="1">IF(AND($G2725,NOT(ISTEXT($G2724)),ISNUMBER(Poczatek),ISNUMBER(Koniec_Projekt)),IFERROR(IF(LataProjekcji=$F2726,IF(AND($G2726=$G2727,$F2726=$F2727),ROUND($D2725-SUM($K2727:O2727),0),ROUND(P2725*$E2726,0)),IF(LataProjekcji&gt;$F2726,0,ROUND(P2725*$E2726,0))),0),0)</f>
        <v>0</v>
      </c>
      <c r="Q2727" s="5">
        <f ca="1">IF(AND($G2725,NOT(ISTEXT($G2724)),ISNUMBER(Poczatek),ISNUMBER(Koniec_Projekt)),IFERROR(IF(LataProjekcji=$F2726,IF(AND($G2726=$G2727,$F2726=$F2727),ROUND($D2725-SUM($K2727:P2727),0),ROUND(Q2725*$E2726,0)),IF(LataProjekcji&gt;$F2726,0,ROUND(Q2725*$E2726,0))),0),0)</f>
        <v>0</v>
      </c>
      <c r="R2727" s="5">
        <f ca="1">IF(AND($G2725,NOT(ISTEXT($G2724)),ISNUMBER(Poczatek),ISNUMBER(Koniec_Projekt)),IFERROR(IF(LataProjekcji=$F2726,IF(AND($G2726=$G2727,$F2726=$F2727),ROUND($D2725-SUM($K2727:Q2727),0),ROUND(R2725*$E2726,0)),IF(LataProjekcji&gt;$F2726,0,ROUND(R2725*$E2726,0))),0),0)</f>
        <v>0</v>
      </c>
      <c r="S2727" s="5">
        <f ca="1">IF(AND($G2725,NOT(ISTEXT($G2724)),ISNUMBER(Poczatek),ISNUMBER(Koniec_Projekt)),IFERROR(IF(LataProjekcji=$F2726,IF(AND($G2726=$G2727,$F2726=$F2727),ROUND($D2725-SUM($K2727:R2727),0),ROUND(S2725*$E2726,0)),IF(LataProjekcji&gt;$F2726,0,ROUND(S2725*$E2726,0))),0),0)</f>
        <v>0</v>
      </c>
      <c r="T2727" s="5">
        <f ca="1">IF(AND($G2725,NOT(ISTEXT($G2724)),ISNUMBER(Poczatek),ISNUMBER(Koniec_Projekt)),IFERROR(IF(LataProjekcji=$F2726,IF(AND($G2726=$G2727,$F2726=$F2727),ROUND($D2725-SUM($K2727:S2727),0),ROUND(T2725*$E2726,0)),IF(LataProjekcji&gt;$F2726,0,ROUND(T2725*$E2726,0))),0),0)</f>
        <v>0</v>
      </c>
      <c r="U2727" s="5">
        <f ca="1">IF(AND($G2725,NOT(ISTEXT($G2724)),ISNUMBER(Poczatek),ISNUMBER(Koniec_Projekt)),IFERROR(IF(LataProjekcji=$F2726,IF(AND($G2726=$G2727,$F2726=$F2727),ROUND($D2725-SUM($K2727:T2727),0),ROUND(U2725*$E2726,0)),IF(LataProjekcji&gt;$F2726,0,ROUND(U2725*$E2726,0))),0),0)</f>
        <v>0</v>
      </c>
      <c r="V2727" s="5">
        <f ca="1">IF(AND($G2725,NOT(ISTEXT($G2724)),ISNUMBER(Poczatek),ISNUMBER(Koniec_Projekt)),IFERROR(IF(LataProjekcji=$F2726,IF(AND($G2726=$G2727,$F2726=$F2727),ROUND($D2725-SUM($K2727:U2727),0),ROUND(V2725*$E2726,0)),IF(LataProjekcji&gt;$F2726,0,ROUND(V2725*$E2726,0))),0),0)</f>
        <v>0</v>
      </c>
      <c r="W2727" s="5">
        <f ca="1">IF(AND($G2725,NOT(ISTEXT($G2724)),ISNUMBER(Poczatek),ISNUMBER(Koniec_Projekt)),IFERROR(IF(LataProjekcji=$F2726,IF(AND($G2726=$G2727,$F2726=$F2727),ROUND($D2725-SUM($K2727:V2727),0),ROUND(W2725*$E2726,0)),IF(LataProjekcji&gt;$F2726,0,ROUND(W2725*$E2726,0))),0),0)</f>
        <v>0</v>
      </c>
      <c r="X2727" s="5">
        <f ca="1">IF(AND($G2725,NOT(ISTEXT($G2724)),ISNUMBER(Poczatek),ISNUMBER(Koniec_Projekt)),IFERROR(IF(LataProjekcji=$F2726,IF(AND($G2726=$G2727,$F2726=$F2727),ROUND($D2725-SUM($K2727:W2727),0),ROUND(X2725*$E2726,0)),IF(LataProjekcji&gt;$F2726,0,ROUND(X2725*$E2726,0))),0),0)</f>
        <v>0</v>
      </c>
      <c r="Y2727" s="5">
        <f ca="1">IF(AND($G2725,NOT(ISTEXT($G2724)),ISNUMBER(Poczatek),ISNUMBER(Koniec_Projekt)),IFERROR(IF(LataProjekcji=$F2726,IF(AND($G2726=$G2727,$F2726=$F2727),ROUND($D2725-SUM($K2727:X2727),0),ROUND(Y2725*$E2726,0)),IF(LataProjekcji&gt;$F2726,0,ROUND(Y2725*$E2726,0))),0),0)</f>
        <v>0</v>
      </c>
      <c r="Z2727" s="5">
        <f ca="1">IF(AND($G2725,NOT(ISTEXT($G2724)),ISNUMBER(Poczatek),ISNUMBER(Koniec_Projekt)),IFERROR(IF(LataProjekcji=$F2726,IF(AND($G2726=$G2727,$F2726=$F2727),ROUND($D2725-SUM($K2727:Y2727),0),ROUND(Z2725*$E2726,0)),IF(LataProjekcji&gt;$F2726,0,ROUND(Z2725*$E2726,0))),0),0)</f>
        <v>0</v>
      </c>
      <c r="AA2727" s="5">
        <f ca="1">IF(AND($G2725,NOT(ISTEXT($G2724)),ISNUMBER(Poczatek),ISNUMBER(Koniec_Projekt)),IFERROR(IF(LataProjekcji=$F2726,IF(AND($G2726=$G2727,$F2726=$F2727),ROUND($D2725-SUM($K2727:Z2727),0),ROUND(AA2725*$E2726,0)),IF(LataProjekcji&gt;$F2726,0,ROUND(AA2725*$E2726,0))),0),0)</f>
        <v>0</v>
      </c>
      <c r="AB2727" s="5">
        <f ca="1">IF(AND($G2725,NOT(ISTEXT($G2724)),ISNUMBER(Poczatek),ISNUMBER(Koniec_Projekt)),IFERROR(IF(LataProjekcji=$F2726,IF(AND($G2726=$G2727,$F2726=$F2727),ROUND($D2725-SUM($K2727:AA2727),0),ROUND(AB2725*$E2726,0)),IF(LataProjekcji&gt;$F2726,0,ROUND(AB2725*$E2726,0))),0),0)</f>
        <v>0</v>
      </c>
      <c r="AC2727" s="5">
        <f ca="1">IF(AND($G2725,NOT(ISTEXT($G2724)),ISNUMBER(Poczatek),ISNUMBER(Koniec_Projekt)),IFERROR(IF(LataProjekcji=$F2726,IF(AND($G2726=$G2727,$F2726=$F2727),ROUND($D2725-SUM($K2727:AB2727),0),ROUND(AC2725*$E2726,0)),IF(LataProjekcji&gt;$F2726,0,ROUND(AC2725*$E2726,0))),0),0)</f>
        <v>0</v>
      </c>
      <c r="AD2727" s="5">
        <f ca="1">IF(AND($G2725,NOT(ISTEXT($G2724)),ISNUMBER(Poczatek),ISNUMBER(Koniec_Projekt)),IFERROR(IF(LataProjekcji=$F2726,IF(AND($G2726=$G2727,$F2726=$F2727),ROUND($D2725-SUM($K2727:AC2727),0),ROUND(AD2725*$E2726,0)),IF(LataProjekcji&gt;$F2726,0,ROUND(AD2725*$E2726,0))),0),0)</f>
        <v>0</v>
      </c>
      <c r="AE2727" s="5">
        <f ca="1">IF(AND($G2725,NOT(ISTEXT($G2724)),ISNUMBER(Poczatek),ISNUMBER(Koniec_Projekt)),IFERROR(IF(LataProjekcji=$F2726,IF(AND($G2726=$G2727,$F2726=$F2727),ROUND($D2725-SUM($K2727:AD2727),0),ROUND(AE2725*$E2726,0)),IF(LataProjekcji&gt;$F2726,0,ROUND(AE2725*$E2726,0))),0),0)</f>
        <v>0</v>
      </c>
    </row>
    <row r="2728" spans="2:31" ht="12.5" hidden="1" thickBot="1">
      <c r="B2728" s="527" t="s">
        <v>865</v>
      </c>
      <c r="C2728" s="528"/>
      <c r="D2728" s="529">
        <f ca="1">IF(D2725&gt;10,ROUND((D2727-1)*E2726,0),E2726)</f>
        <v>0</v>
      </c>
      <c r="E2728" s="529">
        <f ca="1">D2725-D2728</f>
        <v>0</v>
      </c>
      <c r="F2728" s="528"/>
      <c r="G2728" s="669">
        <f ca="1">OFFSET($C$269,$D2723,0)</f>
        <v>0</v>
      </c>
      <c r="H2728" s="528"/>
      <c r="I2728" s="528"/>
      <c r="J2728" s="528"/>
      <c r="K2728" s="528"/>
      <c r="L2728" s="528"/>
      <c r="M2728" s="528"/>
      <c r="N2728" s="528"/>
      <c r="O2728" s="528"/>
      <c r="P2728" s="528"/>
      <c r="Q2728" s="528"/>
      <c r="R2728" s="528"/>
      <c r="S2728" s="528"/>
      <c r="T2728" s="528"/>
      <c r="U2728" s="528"/>
      <c r="V2728" s="528"/>
      <c r="W2728" s="528"/>
      <c r="X2728" s="528"/>
      <c r="Y2728" s="528"/>
      <c r="Z2728" s="528"/>
      <c r="AA2728" s="528"/>
      <c r="AB2728" s="528"/>
      <c r="AC2728" s="528"/>
      <c r="AD2728" s="528"/>
      <c r="AE2728" s="528"/>
    </row>
    <row r="2729" spans="2:31" ht="12.5" hidden="1" thickTop="1">
      <c r="C2729" s="251"/>
      <c r="D2729" s="454"/>
      <c r="E2729" s="454"/>
      <c r="F2729" s="454"/>
      <c r="G2729" s="454"/>
    </row>
    <row r="2730" spans="2:31" ht="12.5" hidden="1" thickBot="1">
      <c r="B2730" s="530" t="str">
        <f ca="1">"nazwa ST: "&amp;B1548</f>
        <v>nazwa ST: 0</v>
      </c>
      <c r="C2730" s="530"/>
      <c r="D2730" s="531">
        <f>D1548</f>
        <v>93</v>
      </c>
      <c r="E2730" s="530"/>
      <c r="F2730" s="530"/>
      <c r="G2730" s="530"/>
      <c r="H2730" s="530"/>
      <c r="I2730" s="530"/>
      <c r="J2730" s="530"/>
      <c r="K2730" s="539" t="str">
        <f t="shared" ref="K2730:AE2730" si="3187">LataProjekcji</f>
        <v>Uzupełnij dane</v>
      </c>
      <c r="L2730" s="539" t="str">
        <f t="shared" si="3187"/>
        <v/>
      </c>
      <c r="M2730" s="539" t="str">
        <f t="shared" si="3187"/>
        <v/>
      </c>
      <c r="N2730" s="539" t="str">
        <f t="shared" si="3187"/>
        <v/>
      </c>
      <c r="O2730" s="539" t="str">
        <f t="shared" si="3187"/>
        <v/>
      </c>
      <c r="P2730" s="539" t="str">
        <f t="shared" si="3187"/>
        <v/>
      </c>
      <c r="Q2730" s="539" t="str">
        <f t="shared" si="3187"/>
        <v/>
      </c>
      <c r="R2730" s="539" t="str">
        <f t="shared" si="3187"/>
        <v/>
      </c>
      <c r="S2730" s="539" t="str">
        <f t="shared" si="3187"/>
        <v/>
      </c>
      <c r="T2730" s="539" t="str">
        <f t="shared" si="3187"/>
        <v/>
      </c>
      <c r="U2730" s="539" t="str">
        <f t="shared" si="3187"/>
        <v/>
      </c>
      <c r="V2730" s="539" t="str">
        <f t="shared" si="3187"/>
        <v/>
      </c>
      <c r="W2730" s="539" t="str">
        <f t="shared" si="3187"/>
        <v/>
      </c>
      <c r="X2730" s="539" t="str">
        <f t="shared" si="3187"/>
        <v/>
      </c>
      <c r="Y2730" s="539" t="str">
        <f t="shared" si="3187"/>
        <v/>
      </c>
      <c r="Z2730" s="539" t="str">
        <f t="shared" si="3187"/>
        <v/>
      </c>
      <c r="AA2730" s="539" t="str">
        <f t="shared" si="3187"/>
        <v/>
      </c>
      <c r="AB2730" s="539" t="str">
        <f t="shared" si="3187"/>
        <v/>
      </c>
      <c r="AC2730" s="539" t="str">
        <f t="shared" si="3187"/>
        <v/>
      </c>
      <c r="AD2730" s="539" t="str">
        <f t="shared" si="3187"/>
        <v/>
      </c>
      <c r="AE2730" s="539" t="str">
        <f t="shared" si="3187"/>
        <v/>
      </c>
    </row>
    <row r="2731" spans="2:31" hidden="1">
      <c r="B2731" s="526" t="s">
        <v>752</v>
      </c>
      <c r="D2731" s="1">
        <f ca="1">D1549</f>
        <v>1900</v>
      </c>
      <c r="E2731" s="1">
        <f ca="1">E1549</f>
        <v>1</v>
      </c>
      <c r="F2731" s="1">
        <f ca="1">IF(D2732&gt;10,F1549,1)</f>
        <v>1</v>
      </c>
      <c r="G2731" s="525" t="str">
        <f ca="1">IF(ISBLANK(OFFSET($E$269,$D2730,0)),"brak daty",IF(D2732&gt;10,EDATE(OFFSET($E$269,$D2730,0),D2734),DATE(D2731,E2731,1)))</f>
        <v>brak daty</v>
      </c>
      <c r="H2731" s="538" t="b">
        <f ca="1">SUM(K2731:AE2731)=D2734</f>
        <v>1</v>
      </c>
      <c r="I2731" s="1" t="s">
        <v>749</v>
      </c>
      <c r="K2731" s="5">
        <f ca="1">IF(AND($G2732,NOT(ISTEXT($G2731)),ISNUMBER(Poczatek),ISNUMBER(Koniec_Projekt)),IFERROR(IF($D2731=LataProjekcji,$F2731,IF($D2731&lt;LataProjekcji,IF((SUM(K2731)+12)&lt;$D2734,12,$D2734-SUM(K2731)),0)),0),0)</f>
        <v>0</v>
      </c>
      <c r="L2731" s="5">
        <f ca="1">IF(AND($G2732,NOT(ISTEXT($G2731)),ISNUMBER(Poczatek),ISNUMBER(Koniec_Projekt)),IFERROR(IF($D2731=LataProjekcji,$F2731,IF($D2731&lt;LataProjekcji,IF((SUM($K2731:K2731)+12)&lt;$D2734,12,$D2734-SUM($K2731:K2731)),0)),0),0)</f>
        <v>0</v>
      </c>
      <c r="M2731" s="5">
        <f ca="1">IF(AND($G2732,NOT(ISTEXT($G2731)),ISNUMBER(Poczatek),ISNUMBER(Koniec_Projekt)),IFERROR(IF($D2731=LataProjekcji,$F2731,IF($D2731&lt;LataProjekcji,IF((SUM($K2731:L2731)+12)&lt;$D2734,12,$D2734-SUM($K2731:L2731)),0)),0),0)</f>
        <v>0</v>
      </c>
      <c r="N2731" s="5">
        <f ca="1">IF(AND($G2732,NOT(ISTEXT($G2731)),ISNUMBER(Poczatek),ISNUMBER(Koniec_Projekt)),IFERROR(IF($D2731=LataProjekcji,$F2731,IF($D2731&lt;LataProjekcji,IF((SUM($K2731:M2731)+12)&lt;$D2734,12,$D2734-SUM($K2731:M2731)),0)),0),0)</f>
        <v>0</v>
      </c>
      <c r="O2731" s="5">
        <f ca="1">IF(AND($G2732,NOT(ISTEXT($G2731)),ISNUMBER(Poczatek),ISNUMBER(Koniec_Projekt)),IFERROR(IF($D2731=LataProjekcji,$F2731,IF($D2731&lt;LataProjekcji,IF((SUM($K2731:N2731)+12)&lt;$D2734,12,$D2734-SUM($K2731:N2731)),0)),0),0)</f>
        <v>0</v>
      </c>
      <c r="P2731" s="5">
        <f ca="1">IF(AND($G2732,NOT(ISTEXT($G2731)),ISNUMBER(Poczatek),ISNUMBER(Koniec_Projekt)),IFERROR(IF($D2731=LataProjekcji,$F2731,IF($D2731&lt;LataProjekcji,IF((SUM($K2731:O2731)+12)&lt;$D2734,12,$D2734-SUM($K2731:O2731)),0)),0),0)</f>
        <v>0</v>
      </c>
      <c r="Q2731" s="5">
        <f ca="1">IF(AND($G2732,NOT(ISTEXT($G2731)),ISNUMBER(Poczatek),ISNUMBER(Koniec_Projekt)),IFERROR(IF($D2731=LataProjekcji,$F2731,IF($D2731&lt;LataProjekcji,IF((SUM($K2731:P2731)+12)&lt;$D2734,12,$D2734-SUM($K2731:P2731)),0)),0),0)</f>
        <v>0</v>
      </c>
      <c r="R2731" s="5">
        <f ca="1">IF(AND($G2732,NOT(ISTEXT($G2731)),ISNUMBER(Poczatek),ISNUMBER(Koniec_Projekt)),IFERROR(IF($D2731=LataProjekcji,$F2731,IF($D2731&lt;LataProjekcji,IF((SUM($K2731:Q2731)+12)&lt;$D2734,12,$D2734-SUM($K2731:Q2731)),0)),0),0)</f>
        <v>0</v>
      </c>
      <c r="S2731" s="5">
        <f ca="1">IF(AND($G2732,NOT(ISTEXT($G2731)),ISNUMBER(Poczatek),ISNUMBER(Koniec_Projekt)),IFERROR(IF($D2731=LataProjekcji,$F2731,IF($D2731&lt;LataProjekcji,IF((SUM($K2731:R2731)+12)&lt;$D2734,12,$D2734-SUM($K2731:R2731)),0)),0),0)</f>
        <v>0</v>
      </c>
      <c r="T2731" s="5">
        <f ca="1">IF(AND($G2732,NOT(ISTEXT($G2731)),ISNUMBER(Poczatek),ISNUMBER(Koniec_Projekt)),IFERROR(IF($D2731=LataProjekcji,$F2731,IF($D2731&lt;LataProjekcji,IF((SUM($K2731:S2731)+12)&lt;$D2734,12,$D2734-SUM($K2731:S2731)),0)),0),0)</f>
        <v>0</v>
      </c>
      <c r="U2731" s="5">
        <f ca="1">IF(AND($G2732,NOT(ISTEXT($G2731)),ISNUMBER(Poczatek),ISNUMBER(Koniec_Projekt)),IFERROR(IF($D2731=LataProjekcji,$F2731,IF($D2731&lt;LataProjekcji,IF((SUM($K2731:T2731)+12)&lt;$D2734,12,$D2734-SUM($K2731:T2731)),0)),0),0)</f>
        <v>0</v>
      </c>
      <c r="V2731" s="5">
        <f ca="1">IF(AND($G2732,NOT(ISTEXT($G2731)),ISNUMBER(Poczatek),ISNUMBER(Koniec_Projekt)),IFERROR(IF($D2731=LataProjekcji,$F2731,IF($D2731&lt;LataProjekcji,IF((SUM($K2731:U2731)+12)&lt;$D2734,12,$D2734-SUM($K2731:U2731)),0)),0),0)</f>
        <v>0</v>
      </c>
      <c r="W2731" s="5">
        <f ca="1">IF(AND($G2732,NOT(ISTEXT($G2731)),ISNUMBER(Poczatek),ISNUMBER(Koniec_Projekt)),IFERROR(IF($D2731=LataProjekcji,$F2731,IF($D2731&lt;LataProjekcji,IF((SUM($K2731:V2731)+12)&lt;$D2734,12,$D2734-SUM($K2731:V2731)),0)),0),0)</f>
        <v>0</v>
      </c>
      <c r="X2731" s="5">
        <f ca="1">IF(AND($G2732,NOT(ISTEXT($G2731)),ISNUMBER(Poczatek),ISNUMBER(Koniec_Projekt)),IFERROR(IF($D2731=LataProjekcji,$F2731,IF($D2731&lt;LataProjekcji,IF((SUM($K2731:W2731)+12)&lt;$D2734,12,$D2734-SUM($K2731:W2731)),0)),0),0)</f>
        <v>0</v>
      </c>
      <c r="Y2731" s="5">
        <f ca="1">IF(AND($G2732,NOT(ISTEXT($G2731)),ISNUMBER(Poczatek),ISNUMBER(Koniec_Projekt)),IFERROR(IF($D2731=LataProjekcji,$F2731,IF($D2731&lt;LataProjekcji,IF((SUM($K2731:X2731)+12)&lt;$D2734,12,$D2734-SUM($K2731:X2731)),0)),0),0)</f>
        <v>0</v>
      </c>
      <c r="Z2731" s="5">
        <f ca="1">IF(AND($G2732,NOT(ISTEXT($G2731)),ISNUMBER(Poczatek),ISNUMBER(Koniec_Projekt)),IFERROR(IF($D2731=LataProjekcji,$F2731,IF($D2731&lt;LataProjekcji,IF((SUM($K2731:Y2731)+12)&lt;$D2734,12,$D2734-SUM($K2731:Y2731)),0)),0),0)</f>
        <v>0</v>
      </c>
      <c r="AA2731" s="5">
        <f ca="1">IF(AND($G2732,NOT(ISTEXT($G2731)),ISNUMBER(Poczatek),ISNUMBER(Koniec_Projekt)),IFERROR(IF($D2731=LataProjekcji,$F2731,IF($D2731&lt;LataProjekcji,IF((SUM($K2731:Z2731)+12)&lt;$D2734,12,$D2734-SUM($K2731:Z2731)),0)),0),0)</f>
        <v>0</v>
      </c>
      <c r="AB2731" s="5">
        <f ca="1">IF(AND($G2732,NOT(ISTEXT($G2731)),ISNUMBER(Poczatek),ISNUMBER(Koniec_Projekt)),IFERROR(IF($D2731=LataProjekcji,$F2731,IF($D2731&lt;LataProjekcji,IF((SUM($K2731:AA2731)+12)&lt;$D2734,12,$D2734-SUM($K2731:AA2731)),0)),0),0)</f>
        <v>0</v>
      </c>
      <c r="AC2731" s="5">
        <f ca="1">IF(AND($G2732,NOT(ISTEXT($G2731)),ISNUMBER(Poczatek),ISNUMBER(Koniec_Projekt)),IFERROR(IF($D2731=LataProjekcji,$F2731,IF($D2731&lt;LataProjekcji,IF((SUM($K2731:AB2731)+12)&lt;$D2734,12,$D2734-SUM($K2731:AB2731)),0)),0),0)</f>
        <v>0</v>
      </c>
      <c r="AD2731" s="5">
        <f ca="1">IF(AND($G2732,NOT(ISTEXT($G2731)),ISNUMBER(Poczatek),ISNUMBER(Koniec_Projekt)),IFERROR(IF($D2731=LataProjekcji,$F2731,IF($D2731&lt;LataProjekcji,IF((SUM($K2731:AC2731)+12)&lt;$D2734,12,$D2734-SUM($K2731:AC2731)),0)),0),0)</f>
        <v>0</v>
      </c>
      <c r="AE2731" s="5">
        <f ca="1">IF(AND($G2732,NOT(ISTEXT($G2731)),ISNUMBER(Poczatek),ISNUMBER(Koniec_Projekt)),IFERROR(IF($D2731=LataProjekcji,$F2731,IF($D2731&lt;LataProjekcji,IF((SUM($K2731:AD2731)+12)&lt;$D2734,12,$D2734-SUM($K2731:AD2731)),0)),0),0)</f>
        <v>0</v>
      </c>
    </row>
    <row r="2732" spans="2:31" hidden="1">
      <c r="B2732" s="526" t="s">
        <v>754</v>
      </c>
      <c r="D2732" s="5">
        <f ca="1">D1550</f>
        <v>0</v>
      </c>
      <c r="E2732" s="454">
        <f ca="1">E1550</f>
        <v>0</v>
      </c>
      <c r="F2732" s="454">
        <f ca="1">F1550</f>
        <v>0</v>
      </c>
      <c r="G2732" s="258" t="b">
        <f ca="1">NOT(ISBLANK(OFFSET($C$269,$D2730,0)))</f>
        <v>0</v>
      </c>
      <c r="H2732" s="538" t="b">
        <f ca="1">SUM(K2732:AE2732)=E2734</f>
        <v>1</v>
      </c>
      <c r="I2732" s="1" t="s">
        <v>750</v>
      </c>
      <c r="K2732" s="537">
        <f ca="1">IF(AND($G2732,NOT(ISTEXT($G2731)),ISNUMBER(Poczatek),ISNUMBER(Koniec_Projekt)),IFERROR(IF($D2731=LataProjekcji,IF($F2731&gt;$E2734,$E2734,$F2731),IF($D2734&gt;=$E2734,(IF($D2731&lt;LataProjekcji,IF((SUM(J2732:$K2732)+12)&lt;$E2734,12,$E2734-SUM(J2732:$K2732)),0)),(IF($D2731&lt;LataProjekcji,IF((SUM(J2732:$K2732)+12)&lt;$D2734,12,$D2734-SUM(J2732:$K2732)),0)))),0),0)</f>
        <v>0</v>
      </c>
      <c r="L2732" s="537">
        <f ca="1">IF(AND($G2732,NOT(ISTEXT($G2731)),ISNUMBER(Poczatek),ISNUMBER(Koniec_Projekt)),IFERROR(IF($D2731=LataProjekcji,IF($F2731&gt;$E2734,$E2734,$F2731),IF($D2734&gt;=$E2734,(IF($D2731&lt;LataProjekcji,IF((SUM($K2732:K2732)+12)&lt;$E2734,12,$E2734-SUM($K2732:K2732)),0)),(IF($D2731&lt;LataProjekcji,IF((SUM($K2732:K2732)+12)&lt;$D2734,12,$D2734-SUM($K2732:K2732)),0)))),0),0)</f>
        <v>0</v>
      </c>
      <c r="M2732" s="537">
        <f ca="1">IF(AND($G2732,NOT(ISTEXT($G2731)),ISNUMBER(Poczatek),ISNUMBER(Koniec_Projekt)),IFERROR(IF($D2731=LataProjekcji,IF($F2731&gt;$E2734,$E2734,$F2731),IF($D2734&gt;=$E2734,(IF($D2731&lt;LataProjekcji,IF((SUM($K2732:L2732)+12)&lt;$E2734,12,$E2734-SUM($K2732:L2732)),0)),(IF($D2731&lt;LataProjekcji,IF((SUM($K2732:L2732)+12)&lt;$D2734,12,$D2734-SUM($K2732:L2732)),0)))),0),0)</f>
        <v>0</v>
      </c>
      <c r="N2732" s="537">
        <f ca="1">IF(AND($G2732,NOT(ISTEXT($G2731)),ISNUMBER(Poczatek),ISNUMBER(Koniec_Projekt)),IFERROR(IF($D2731=LataProjekcji,IF($F2731&gt;$E2734,$E2734,$F2731),IF($D2734&gt;=$E2734,(IF($D2731&lt;LataProjekcji,IF((SUM($K2732:M2732)+12)&lt;$E2734,12,$E2734-SUM($K2732:M2732)),0)),(IF($D2731&lt;LataProjekcji,IF((SUM($K2732:M2732)+12)&lt;$D2734,12,$D2734-SUM($K2732:M2732)),0)))),0),0)</f>
        <v>0</v>
      </c>
      <c r="O2732" s="537">
        <f ca="1">IF(AND($G2732,NOT(ISTEXT($G2731)),ISNUMBER(Poczatek),ISNUMBER(Koniec_Projekt)),IFERROR(IF($D2731=LataProjekcji,IF($F2731&gt;$E2734,$E2734,$F2731),IF($D2734&gt;=$E2734,(IF($D2731&lt;LataProjekcji,IF((SUM($K2732:N2732)+12)&lt;$E2734,12,$E2734-SUM($K2732:N2732)),0)),(IF($D2731&lt;LataProjekcji,IF((SUM($K2732:N2732)+12)&lt;$D2734,12,$D2734-SUM($K2732:N2732)),0)))),0),0)</f>
        <v>0</v>
      </c>
      <c r="P2732" s="537">
        <f ca="1">IF(AND($G2732,NOT(ISTEXT($G2731)),ISNUMBER(Poczatek),ISNUMBER(Koniec_Projekt)),IFERROR(IF($D2731=LataProjekcji,IF($F2731&gt;$E2734,$E2734,$F2731),IF($D2734&gt;=$E2734,(IF($D2731&lt;LataProjekcji,IF((SUM($K2732:O2732)+12)&lt;$E2734,12,$E2734-SUM($K2732:O2732)),0)),(IF($D2731&lt;LataProjekcji,IF((SUM($K2732:O2732)+12)&lt;$D2734,12,$D2734-SUM($K2732:O2732)),0)))),0),0)</f>
        <v>0</v>
      </c>
      <c r="Q2732" s="537">
        <f ca="1">IF(AND($G2732,NOT(ISTEXT($G2731)),ISNUMBER(Poczatek),ISNUMBER(Koniec_Projekt)),IFERROR(IF($D2731=LataProjekcji,IF($F2731&gt;$E2734,$E2734,$F2731),IF($D2734&gt;=$E2734,(IF($D2731&lt;LataProjekcji,IF((SUM($K2732:P2732)+12)&lt;$E2734,12,$E2734-SUM($K2732:P2732)),0)),(IF($D2731&lt;LataProjekcji,IF((SUM($K2732:P2732)+12)&lt;$D2734,12,$D2734-SUM($K2732:P2732)),0)))),0),0)</f>
        <v>0</v>
      </c>
      <c r="R2732" s="537">
        <f ca="1">IF(AND($G2732,NOT(ISTEXT($G2731)),ISNUMBER(Poczatek),ISNUMBER(Koniec_Projekt)),IFERROR(IF($D2731=LataProjekcji,IF($F2731&gt;$E2734,$E2734,$F2731),IF($D2734&gt;=$E2734,(IF($D2731&lt;LataProjekcji,IF((SUM($K2732:Q2732)+12)&lt;$E2734,12,$E2734-SUM($K2732:Q2732)),0)),(IF($D2731&lt;LataProjekcji,IF((SUM($K2732:Q2732)+12)&lt;$D2734,12,$D2734-SUM($K2732:Q2732)),0)))),0),0)</f>
        <v>0</v>
      </c>
      <c r="S2732" s="537">
        <f ca="1">IF(AND($G2732,NOT(ISTEXT($G2731)),ISNUMBER(Poczatek),ISNUMBER(Koniec_Projekt)),IFERROR(IF($D2731=LataProjekcji,IF($F2731&gt;$E2734,$E2734,$F2731),IF($D2734&gt;=$E2734,(IF($D2731&lt;LataProjekcji,IF((SUM($K2732:R2732)+12)&lt;$E2734,12,$E2734-SUM($K2732:R2732)),0)),(IF($D2731&lt;LataProjekcji,IF((SUM($K2732:R2732)+12)&lt;$D2734,12,$D2734-SUM($K2732:R2732)),0)))),0),0)</f>
        <v>0</v>
      </c>
      <c r="T2732" s="537">
        <f ca="1">IF(AND($G2732,NOT(ISTEXT($G2731)),ISNUMBER(Poczatek),ISNUMBER(Koniec_Projekt)),IFERROR(IF($D2731=LataProjekcji,IF($F2731&gt;$E2734,$E2734,$F2731),IF($D2734&gt;=$E2734,(IF($D2731&lt;LataProjekcji,IF((SUM($K2732:S2732)+12)&lt;$E2734,12,$E2734-SUM($K2732:S2732)),0)),(IF($D2731&lt;LataProjekcji,IF((SUM($K2732:S2732)+12)&lt;$D2734,12,$D2734-SUM($K2732:S2732)),0)))),0),0)</f>
        <v>0</v>
      </c>
      <c r="U2732" s="537">
        <f ca="1">IF(AND($G2732,NOT(ISTEXT($G2731)),ISNUMBER(Poczatek),ISNUMBER(Koniec_Projekt)),IFERROR(IF($D2731=LataProjekcji,IF($F2731&gt;$E2734,$E2734,$F2731),IF($D2734&gt;=$E2734,(IF($D2731&lt;LataProjekcji,IF((SUM($K2732:T2732)+12)&lt;$E2734,12,$E2734-SUM($K2732:T2732)),0)),(IF($D2731&lt;LataProjekcji,IF((SUM($K2732:T2732)+12)&lt;$D2734,12,$D2734-SUM($K2732:T2732)),0)))),0),0)</f>
        <v>0</v>
      </c>
      <c r="V2732" s="537">
        <f ca="1">IF(AND($G2732,NOT(ISTEXT($G2731)),ISNUMBER(Poczatek),ISNUMBER(Koniec_Projekt)),IFERROR(IF($D2731=LataProjekcji,IF($F2731&gt;$E2734,$E2734,$F2731),IF($D2734&gt;=$E2734,(IF($D2731&lt;LataProjekcji,IF((SUM($K2732:U2732)+12)&lt;$E2734,12,$E2734-SUM($K2732:U2732)),0)),(IF($D2731&lt;LataProjekcji,IF((SUM($K2732:U2732)+12)&lt;$D2734,12,$D2734-SUM($K2732:U2732)),0)))),0),0)</f>
        <v>0</v>
      </c>
      <c r="W2732" s="537">
        <f ca="1">IF(AND($G2732,NOT(ISTEXT($G2731)),ISNUMBER(Poczatek),ISNUMBER(Koniec_Projekt)),IFERROR(IF($D2731=LataProjekcji,IF($F2731&gt;$E2734,$E2734,$F2731),IF($D2734&gt;=$E2734,(IF($D2731&lt;LataProjekcji,IF((SUM($K2732:V2732)+12)&lt;$E2734,12,$E2734-SUM($K2732:V2732)),0)),(IF($D2731&lt;LataProjekcji,IF((SUM($K2732:V2732)+12)&lt;$D2734,12,$D2734-SUM($K2732:V2732)),0)))),0),0)</f>
        <v>0</v>
      </c>
      <c r="X2732" s="537">
        <f ca="1">IF(AND($G2732,NOT(ISTEXT($G2731)),ISNUMBER(Poczatek),ISNUMBER(Koniec_Projekt)),IFERROR(IF($D2731=LataProjekcji,IF($F2731&gt;$E2734,$E2734,$F2731),IF($D2734&gt;=$E2734,(IF($D2731&lt;LataProjekcji,IF((SUM($K2732:W2732)+12)&lt;$E2734,12,$E2734-SUM($K2732:W2732)),0)),(IF($D2731&lt;LataProjekcji,IF((SUM($K2732:W2732)+12)&lt;$D2734,12,$D2734-SUM($K2732:W2732)),0)))),0),0)</f>
        <v>0</v>
      </c>
      <c r="Y2732" s="537">
        <f ca="1">IF(AND($G2732,NOT(ISTEXT($G2731)),ISNUMBER(Poczatek),ISNUMBER(Koniec_Projekt)),IFERROR(IF($D2731=LataProjekcji,IF($F2731&gt;$E2734,$E2734,$F2731),IF($D2734&gt;=$E2734,(IF($D2731&lt;LataProjekcji,IF((SUM($K2732:X2732)+12)&lt;$E2734,12,$E2734-SUM($K2732:X2732)),0)),(IF($D2731&lt;LataProjekcji,IF((SUM($K2732:X2732)+12)&lt;$D2734,12,$D2734-SUM($K2732:X2732)),0)))),0),0)</f>
        <v>0</v>
      </c>
      <c r="Z2732" s="537">
        <f ca="1">IF(AND($G2732,NOT(ISTEXT($G2731)),ISNUMBER(Poczatek),ISNUMBER(Koniec_Projekt)),IFERROR(IF($D2731=LataProjekcji,IF($F2731&gt;$E2734,$E2734,$F2731),IF($D2734&gt;=$E2734,(IF($D2731&lt;LataProjekcji,IF((SUM($K2732:Y2732)+12)&lt;$E2734,12,$E2734-SUM($K2732:Y2732)),0)),(IF($D2731&lt;LataProjekcji,IF((SUM($K2732:Y2732)+12)&lt;$D2734,12,$D2734-SUM($K2732:Y2732)),0)))),0),0)</f>
        <v>0</v>
      </c>
      <c r="AA2732" s="537">
        <f ca="1">IF(AND($G2732,NOT(ISTEXT($G2731)),ISNUMBER(Poczatek),ISNUMBER(Koniec_Projekt)),IFERROR(IF($D2731=LataProjekcji,IF($F2731&gt;$E2734,$E2734,$F2731),IF($D2734&gt;=$E2734,(IF($D2731&lt;LataProjekcji,IF((SUM($K2732:Z2732)+12)&lt;$E2734,12,$E2734-SUM($K2732:Z2732)),0)),(IF($D2731&lt;LataProjekcji,IF((SUM($K2732:Z2732)+12)&lt;$D2734,12,$D2734-SUM($K2732:Z2732)),0)))),0),0)</f>
        <v>0</v>
      </c>
      <c r="AB2732" s="537">
        <f ca="1">IF(AND($G2732,NOT(ISTEXT($G2731)),ISNUMBER(Poczatek),ISNUMBER(Koniec_Projekt)),IFERROR(IF($D2731=LataProjekcji,IF($F2731&gt;$E2734,$E2734,$F2731),IF($D2734&gt;=$E2734,(IF($D2731&lt;LataProjekcji,IF((SUM($K2732:AA2732)+12)&lt;$E2734,12,$E2734-SUM($K2732:AA2732)),0)),(IF($D2731&lt;LataProjekcji,IF((SUM($K2732:AA2732)+12)&lt;$D2734,12,$D2734-SUM($K2732:AA2732)),0)))),0),0)</f>
        <v>0</v>
      </c>
      <c r="AC2732" s="537">
        <f ca="1">IF(AND($G2732,NOT(ISTEXT($G2731)),ISNUMBER(Poczatek),ISNUMBER(Koniec_Projekt)),IFERROR(IF($D2731=LataProjekcji,IF($F2731&gt;$E2734,$E2734,$F2731),IF($D2734&gt;=$E2734,(IF($D2731&lt;LataProjekcji,IF((SUM($K2732:AB2732)+12)&lt;$E2734,12,$E2734-SUM($K2732:AB2732)),0)),(IF($D2731&lt;LataProjekcji,IF((SUM($K2732:AB2732)+12)&lt;$D2734,12,$D2734-SUM($K2732:AB2732)),0)))),0),0)</f>
        <v>0</v>
      </c>
      <c r="AD2732" s="537">
        <f ca="1">IF(AND($G2732,NOT(ISTEXT($G2731)),ISNUMBER(Poczatek),ISNUMBER(Koniec_Projekt)),IFERROR(IF($D2731=LataProjekcji,IF($F2731&gt;$E2734,$E2734,$F2731),IF($D2734&gt;=$E2734,(IF($D2731&lt;LataProjekcji,IF((SUM($K2732:AC2732)+12)&lt;$E2734,12,$E2734-SUM($K2732:AC2732)),0)),(IF($D2731&lt;LataProjekcji,IF((SUM($K2732:AC2732)+12)&lt;$D2734,12,$D2734-SUM($K2732:AC2732)),0)))),0),0)</f>
        <v>0</v>
      </c>
      <c r="AE2732" s="537">
        <f ca="1">IF(AND($G2732,NOT(ISTEXT($G2731)),ISNUMBER(Poczatek),ISNUMBER(Koniec_Projekt)),IFERROR(IF($D2731=LataProjekcji,IF($F2731&gt;$E2734,$E2734,$F2731),IF($D2734&gt;=$E2734,(IF($D2731&lt;LataProjekcji,IF((SUM($K2732:AD2732)+12)&lt;$E2734,12,$E2734-SUM($K2732:AD2732)),0)),(IF($D2731&lt;LataProjekcji,IF((SUM($K2732:AD2732)+12)&lt;$D2734,12,$D2734-SUM($K2732:AD2732)),0)))),0),0)</f>
        <v>0</v>
      </c>
    </row>
    <row r="2733" spans="2:31" hidden="1">
      <c r="B2733" s="526" t="s">
        <v>753</v>
      </c>
      <c r="D2733" s="454">
        <f ca="1">D1551</f>
        <v>0</v>
      </c>
      <c r="E2733" s="454">
        <f ca="1">IF(D2732&gt;10,ROUND(D2733/12,2),D2733)</f>
        <v>0</v>
      </c>
      <c r="F2733" s="524">
        <f>Koniec_Projekt</f>
        <v>0</v>
      </c>
      <c r="G2733" s="329">
        <f>Miesiac_Koniec_Projekt</f>
        <v>0</v>
      </c>
      <c r="H2733" s="538" t="b">
        <f ca="1">SUM(K2733:AE2733)=D2732</f>
        <v>1</v>
      </c>
      <c r="I2733" s="1" t="s">
        <v>713</v>
      </c>
      <c r="K2733" s="256">
        <f ca="1">IF(AND($G2732,NOT(ISTEXT($G2731)),ISNUMBER(Poczatek),ISNUMBER(Koniec_Projekt)),IFERROR(IF(LataProjekcji=$F2734,ROUND($D2732,0),ROUND(K2731*$E2733,0)),0),0)</f>
        <v>0</v>
      </c>
      <c r="L2733" s="5">
        <f ca="1">IF(AND($G2732,NOT(ISTEXT($G2731)),ISNUMBER(Poczatek),ISNUMBER(Koniec_Projekt)),IFERROR(IF(LataProjekcji=$F2734,ROUND($D2732-SUM(K2733:$K2733),0),ROUND(L2731*$E2733,0)),0),0)</f>
        <v>0</v>
      </c>
      <c r="M2733" s="5">
        <f ca="1">IF(AND($G2732,NOT(ISTEXT($G2731)),ISNUMBER(Poczatek),ISNUMBER(Koniec_Projekt)),IFERROR(IF(LataProjekcji=$F2734,ROUND($D2732-SUM($K2733:L2733),0),ROUND(M2731*$E2733,0)),0),0)</f>
        <v>0</v>
      </c>
      <c r="N2733" s="5">
        <f ca="1">IF(AND($G2732,NOT(ISTEXT($G2731)),ISNUMBER(Poczatek),ISNUMBER(Koniec_Projekt)),IFERROR(IF(LataProjekcji=$F2734,ROUND($D2732-SUM($K2733:M2733),0),ROUND(N2731*$E2733,0)),0),0)</f>
        <v>0</v>
      </c>
      <c r="O2733" s="5">
        <f ca="1">IF(AND($G2732,NOT(ISTEXT($G2731)),ISNUMBER(Poczatek),ISNUMBER(Koniec_Projekt)),IFERROR(IF(LataProjekcji=$F2734,ROUND($D2732-SUM($K2733:N2733),0),ROUND(O2731*$E2733,0)),0),0)</f>
        <v>0</v>
      </c>
      <c r="P2733" s="5">
        <f ca="1">IF(AND($G2732,NOT(ISTEXT($G2731)),ISNUMBER(Poczatek),ISNUMBER(Koniec_Projekt)),IFERROR(IF(LataProjekcji=$F2734,ROUND($D2732-SUM($K2733:O2733),0),ROUND(P2731*$E2733,0)),0),0)</f>
        <v>0</v>
      </c>
      <c r="Q2733" s="5">
        <f ca="1">IF(AND($G2732,NOT(ISTEXT($G2731)),ISNUMBER(Poczatek),ISNUMBER(Koniec_Projekt)),IFERROR(IF(LataProjekcji=$F2734,ROUND($D2732-SUM($K2733:P2733),0),ROUND(Q2731*$E2733,0)),0),0)</f>
        <v>0</v>
      </c>
      <c r="R2733" s="5">
        <f ca="1">IF(AND($G2732,NOT(ISTEXT($G2731)),ISNUMBER(Poczatek),ISNUMBER(Koniec_Projekt)),IFERROR(IF(LataProjekcji=$F2734,ROUND($D2732-SUM($K2733:Q2733),0),ROUND(R2731*$E2733,0)),0),0)</f>
        <v>0</v>
      </c>
      <c r="S2733" s="5">
        <f ca="1">IF(AND($G2732,NOT(ISTEXT($G2731)),ISNUMBER(Poczatek),ISNUMBER(Koniec_Projekt)),IFERROR(IF(LataProjekcji=$F2734,ROUND($D2732-SUM($K2733:R2733),0),ROUND(S2731*$E2733,0)),0),0)</f>
        <v>0</v>
      </c>
      <c r="T2733" s="5">
        <f ca="1">IF(AND($G2732,NOT(ISTEXT($G2731)),ISNUMBER(Poczatek),ISNUMBER(Koniec_Projekt)),IFERROR(IF(LataProjekcji=$F2734,ROUND($D2732-SUM($K2733:S2733),0),ROUND(T2731*$E2733,0)),0),0)</f>
        <v>0</v>
      </c>
      <c r="U2733" s="5">
        <f ca="1">IF(AND($G2732,NOT(ISTEXT($G2731)),ISNUMBER(Poczatek),ISNUMBER(Koniec_Projekt)),IFERROR(IF(LataProjekcji=$F2734,ROUND($D2732-SUM($K2733:T2733),0),ROUND(U2731*$E2733,0)),0),0)</f>
        <v>0</v>
      </c>
      <c r="V2733" s="5">
        <f ca="1">IF(AND($G2732,NOT(ISTEXT($G2731)),ISNUMBER(Poczatek),ISNUMBER(Koniec_Projekt)),IFERROR(IF(LataProjekcji=$F2734,ROUND($D2732-SUM($K2733:U2733),0),ROUND(V2731*$E2733,0)),0),0)</f>
        <v>0</v>
      </c>
      <c r="W2733" s="5">
        <f ca="1">IF(AND($G2732,NOT(ISTEXT($G2731)),ISNUMBER(Poczatek),ISNUMBER(Koniec_Projekt)),IFERROR(IF(LataProjekcji=$F2734,ROUND($D2732-SUM($K2733:V2733),0),ROUND(W2731*$E2733,0)),0),0)</f>
        <v>0</v>
      </c>
      <c r="X2733" s="5">
        <f ca="1">IF(AND($G2732,NOT(ISTEXT($G2731)),ISNUMBER(Poczatek),ISNUMBER(Koniec_Projekt)),IFERROR(IF(LataProjekcji=$F2734,ROUND($D2732-SUM($K2733:W2733),0),ROUND(X2731*$E2733,0)),0),0)</f>
        <v>0</v>
      </c>
      <c r="Y2733" s="5">
        <f ca="1">IF(AND($G2732,NOT(ISTEXT($G2731)),ISNUMBER(Poczatek),ISNUMBER(Koniec_Projekt)),IFERROR(IF(LataProjekcji=$F2734,ROUND($D2732-SUM($K2733:X2733),0),ROUND(Y2731*$E2733,0)),0),0)</f>
        <v>0</v>
      </c>
      <c r="Z2733" s="5">
        <f ca="1">IF(AND($G2732,NOT(ISTEXT($G2731)),ISNUMBER(Poczatek),ISNUMBER(Koniec_Projekt)),IFERROR(IF(LataProjekcji=$F2734,ROUND($D2732-SUM($K2733:Y2733),0),ROUND(Z2731*$E2733,0)),0),0)</f>
        <v>0</v>
      </c>
      <c r="AA2733" s="5">
        <f ca="1">IF(AND($G2732,NOT(ISTEXT($G2731)),ISNUMBER(Poczatek),ISNUMBER(Koniec_Projekt)),IFERROR(IF(LataProjekcji=$F2734,ROUND($D2732-SUM($K2733:Z2733),0),ROUND(AA2731*$E2733,0)),0),0)</f>
        <v>0</v>
      </c>
      <c r="AB2733" s="5">
        <f ca="1">IF(AND($G2732,NOT(ISTEXT($G2731)),ISNUMBER(Poczatek),ISNUMBER(Koniec_Projekt)),IFERROR(IF(LataProjekcji=$F2734,ROUND($D2732-SUM($K2733:AA2733),0),ROUND(AB2731*$E2733,0)),0),0)</f>
        <v>0</v>
      </c>
      <c r="AC2733" s="5">
        <f ca="1">IF(AND($G2732,NOT(ISTEXT($G2731)),ISNUMBER(Poczatek),ISNUMBER(Koniec_Projekt)),IFERROR(IF(LataProjekcji=$F2734,ROUND($D2732-SUM($K2733:AB2733),0),ROUND(AC2731*$E2733,0)),0),0)</f>
        <v>0</v>
      </c>
      <c r="AD2733" s="5">
        <f ca="1">IF(AND($G2732,NOT(ISTEXT($G2731)),ISNUMBER(Poczatek),ISNUMBER(Koniec_Projekt)),IFERROR(IF(LataProjekcji=$F2734,ROUND($D2732-SUM($K2733:AC2733),0),ROUND(AD2731*$E2733,0)),0),0)</f>
        <v>0</v>
      </c>
      <c r="AE2733" s="5">
        <f ca="1">IF(AND($G2732,NOT(ISTEXT($G2731)),ISNUMBER(Poczatek),ISNUMBER(Koniec_Projekt)),IFERROR(IF(LataProjekcji=$F2734,ROUND($D2732-SUM($K2733:AD2733),0),ROUND(AE2731*$E2733,0)),0),0)</f>
        <v>0</v>
      </c>
    </row>
    <row r="2734" spans="2:31" hidden="1">
      <c r="B2734" s="526" t="s">
        <v>751</v>
      </c>
      <c r="D2734" s="1">
        <f ca="1">IFERROR(ROUNDUP(D2732/E2733,0),0)</f>
        <v>0</v>
      </c>
      <c r="E2734" s="1">
        <f ca="1">IF(D2734=0,0,DATEDIF(DATE(D2731,E2731,1),DATE(F2733,G2733,1),"m"))</f>
        <v>0</v>
      </c>
      <c r="F2734" s="1" t="str">
        <f ca="1">IFERROR(YEAR(G2731),"brak daty")</f>
        <v>brak daty</v>
      </c>
      <c r="G2734" s="1" t="str">
        <f ca="1">IFERROR(MONTH(G2731),"brak daty")</f>
        <v>brak daty</v>
      </c>
      <c r="I2734" s="1" t="s">
        <v>425</v>
      </c>
      <c r="K2734" s="5">
        <f ca="1">IF(AND($G2732,NOT(ISTEXT($G2731)),ISNUMBER(Poczatek),ISNUMBER(Koniec_Projekt)),IFERROR(IF(LataProjekcji=$F2733,IF(AND($G2733=$G2734,$F2733=$F2734),ROUND($D2732-SUM($K2734),0),ROUND(K2732*$E2733,0)),IF(LataProjekcji&gt;$F2733,0,ROUND(K2732*$E2733,0))),0),0)</f>
        <v>0</v>
      </c>
      <c r="L2734" s="5">
        <f ca="1">IF(AND($G2732,NOT(ISTEXT($G2731)),ISNUMBER(Poczatek),ISNUMBER(Koniec_Projekt)),IFERROR(IF(LataProjekcji=$F2733,IF(AND($G2733=$G2734,$F2733=$F2734),ROUND($D2732-SUM($K2734:K2734),0),ROUND(L2732*$E2733,0)),IF(LataProjekcji&gt;$F2733,0,ROUND(L2732*$E2733,0))),0),0)</f>
        <v>0</v>
      </c>
      <c r="M2734" s="5">
        <f ca="1">IF(AND($G2732,NOT(ISTEXT($G2731)),ISNUMBER(Poczatek),ISNUMBER(Koniec_Projekt)),IFERROR(IF(LataProjekcji=$F2733,IF(AND($G2733=$G2734,$F2733=$F2734),ROUND($D2732-SUM($K2734:L2734),0),ROUND(M2732*$E2733,0)),IF(LataProjekcji&gt;$F2733,0,ROUND(M2732*$E2733,0))),0),0)</f>
        <v>0</v>
      </c>
      <c r="N2734" s="5">
        <f ca="1">IF(AND($G2732,NOT(ISTEXT($G2731)),ISNUMBER(Poczatek),ISNUMBER(Koniec_Projekt)),IFERROR(IF(LataProjekcji=$F2733,IF(AND($G2733=$G2734,$F2733=$F2734),ROUND($D2732-SUM($K2734:M2734),0),ROUND(N2732*$E2733,0)),IF(LataProjekcji&gt;$F2733,0,ROUND(N2732*$E2733,0))),0),0)</f>
        <v>0</v>
      </c>
      <c r="O2734" s="5">
        <f ca="1">IF(AND($G2732,NOT(ISTEXT($G2731)),ISNUMBER(Poczatek),ISNUMBER(Koniec_Projekt)),IFERROR(IF(LataProjekcji=$F2733,IF(AND($G2733=$G2734,$F2733=$F2734),ROUND($D2732-SUM($K2734:N2734),0),ROUND(O2732*$E2733,0)),IF(LataProjekcji&gt;$F2733,0,ROUND(O2732*$E2733,0))),0),0)</f>
        <v>0</v>
      </c>
      <c r="P2734" s="5">
        <f ca="1">IF(AND($G2732,NOT(ISTEXT($G2731)),ISNUMBER(Poczatek),ISNUMBER(Koniec_Projekt)),IFERROR(IF(LataProjekcji=$F2733,IF(AND($G2733=$G2734,$F2733=$F2734),ROUND($D2732-SUM($K2734:O2734),0),ROUND(P2732*$E2733,0)),IF(LataProjekcji&gt;$F2733,0,ROUND(P2732*$E2733,0))),0),0)</f>
        <v>0</v>
      </c>
      <c r="Q2734" s="5">
        <f ca="1">IF(AND($G2732,NOT(ISTEXT($G2731)),ISNUMBER(Poczatek),ISNUMBER(Koniec_Projekt)),IFERROR(IF(LataProjekcji=$F2733,IF(AND($G2733=$G2734,$F2733=$F2734),ROUND($D2732-SUM($K2734:P2734),0),ROUND(Q2732*$E2733,0)),IF(LataProjekcji&gt;$F2733,0,ROUND(Q2732*$E2733,0))),0),0)</f>
        <v>0</v>
      </c>
      <c r="R2734" s="5">
        <f ca="1">IF(AND($G2732,NOT(ISTEXT($G2731)),ISNUMBER(Poczatek),ISNUMBER(Koniec_Projekt)),IFERROR(IF(LataProjekcji=$F2733,IF(AND($G2733=$G2734,$F2733=$F2734),ROUND($D2732-SUM($K2734:Q2734),0),ROUND(R2732*$E2733,0)),IF(LataProjekcji&gt;$F2733,0,ROUND(R2732*$E2733,0))),0),0)</f>
        <v>0</v>
      </c>
      <c r="S2734" s="5">
        <f ca="1">IF(AND($G2732,NOT(ISTEXT($G2731)),ISNUMBER(Poczatek),ISNUMBER(Koniec_Projekt)),IFERROR(IF(LataProjekcji=$F2733,IF(AND($G2733=$G2734,$F2733=$F2734),ROUND($D2732-SUM($K2734:R2734),0),ROUND(S2732*$E2733,0)),IF(LataProjekcji&gt;$F2733,0,ROUND(S2732*$E2733,0))),0),0)</f>
        <v>0</v>
      </c>
      <c r="T2734" s="5">
        <f ca="1">IF(AND($G2732,NOT(ISTEXT($G2731)),ISNUMBER(Poczatek),ISNUMBER(Koniec_Projekt)),IFERROR(IF(LataProjekcji=$F2733,IF(AND($G2733=$G2734,$F2733=$F2734),ROUND($D2732-SUM($K2734:S2734),0),ROUND(T2732*$E2733,0)),IF(LataProjekcji&gt;$F2733,0,ROUND(T2732*$E2733,0))),0),0)</f>
        <v>0</v>
      </c>
      <c r="U2734" s="5">
        <f ca="1">IF(AND($G2732,NOT(ISTEXT($G2731)),ISNUMBER(Poczatek),ISNUMBER(Koniec_Projekt)),IFERROR(IF(LataProjekcji=$F2733,IF(AND($G2733=$G2734,$F2733=$F2734),ROUND($D2732-SUM($K2734:T2734),0),ROUND(U2732*$E2733,0)),IF(LataProjekcji&gt;$F2733,0,ROUND(U2732*$E2733,0))),0),0)</f>
        <v>0</v>
      </c>
      <c r="V2734" s="5">
        <f ca="1">IF(AND($G2732,NOT(ISTEXT($G2731)),ISNUMBER(Poczatek),ISNUMBER(Koniec_Projekt)),IFERROR(IF(LataProjekcji=$F2733,IF(AND($G2733=$G2734,$F2733=$F2734),ROUND($D2732-SUM($K2734:U2734),0),ROUND(V2732*$E2733,0)),IF(LataProjekcji&gt;$F2733,0,ROUND(V2732*$E2733,0))),0),0)</f>
        <v>0</v>
      </c>
      <c r="W2734" s="5">
        <f ca="1">IF(AND($G2732,NOT(ISTEXT($G2731)),ISNUMBER(Poczatek),ISNUMBER(Koniec_Projekt)),IFERROR(IF(LataProjekcji=$F2733,IF(AND($G2733=$G2734,$F2733=$F2734),ROUND($D2732-SUM($K2734:V2734),0),ROUND(W2732*$E2733,0)),IF(LataProjekcji&gt;$F2733,0,ROUND(W2732*$E2733,0))),0),0)</f>
        <v>0</v>
      </c>
      <c r="X2734" s="5">
        <f ca="1">IF(AND($G2732,NOT(ISTEXT($G2731)),ISNUMBER(Poczatek),ISNUMBER(Koniec_Projekt)),IFERROR(IF(LataProjekcji=$F2733,IF(AND($G2733=$G2734,$F2733=$F2734),ROUND($D2732-SUM($K2734:W2734),0),ROUND(X2732*$E2733,0)),IF(LataProjekcji&gt;$F2733,0,ROUND(X2732*$E2733,0))),0),0)</f>
        <v>0</v>
      </c>
      <c r="Y2734" s="5">
        <f ca="1">IF(AND($G2732,NOT(ISTEXT($G2731)),ISNUMBER(Poczatek),ISNUMBER(Koniec_Projekt)),IFERROR(IF(LataProjekcji=$F2733,IF(AND($G2733=$G2734,$F2733=$F2734),ROUND($D2732-SUM($K2734:X2734),0),ROUND(Y2732*$E2733,0)),IF(LataProjekcji&gt;$F2733,0,ROUND(Y2732*$E2733,0))),0),0)</f>
        <v>0</v>
      </c>
      <c r="Z2734" s="5">
        <f ca="1">IF(AND($G2732,NOT(ISTEXT($G2731)),ISNUMBER(Poczatek),ISNUMBER(Koniec_Projekt)),IFERROR(IF(LataProjekcji=$F2733,IF(AND($G2733=$G2734,$F2733=$F2734),ROUND($D2732-SUM($K2734:Y2734),0),ROUND(Z2732*$E2733,0)),IF(LataProjekcji&gt;$F2733,0,ROUND(Z2732*$E2733,0))),0),0)</f>
        <v>0</v>
      </c>
      <c r="AA2734" s="5">
        <f ca="1">IF(AND($G2732,NOT(ISTEXT($G2731)),ISNUMBER(Poczatek),ISNUMBER(Koniec_Projekt)),IFERROR(IF(LataProjekcji=$F2733,IF(AND($G2733=$G2734,$F2733=$F2734),ROUND($D2732-SUM($K2734:Z2734),0),ROUND(AA2732*$E2733,0)),IF(LataProjekcji&gt;$F2733,0,ROUND(AA2732*$E2733,0))),0),0)</f>
        <v>0</v>
      </c>
      <c r="AB2734" s="5">
        <f ca="1">IF(AND($G2732,NOT(ISTEXT($G2731)),ISNUMBER(Poczatek),ISNUMBER(Koniec_Projekt)),IFERROR(IF(LataProjekcji=$F2733,IF(AND($G2733=$G2734,$F2733=$F2734),ROUND($D2732-SUM($K2734:AA2734),0),ROUND(AB2732*$E2733,0)),IF(LataProjekcji&gt;$F2733,0,ROUND(AB2732*$E2733,0))),0),0)</f>
        <v>0</v>
      </c>
      <c r="AC2734" s="5">
        <f ca="1">IF(AND($G2732,NOT(ISTEXT($G2731)),ISNUMBER(Poczatek),ISNUMBER(Koniec_Projekt)),IFERROR(IF(LataProjekcji=$F2733,IF(AND($G2733=$G2734,$F2733=$F2734),ROUND($D2732-SUM($K2734:AB2734),0),ROUND(AC2732*$E2733,0)),IF(LataProjekcji&gt;$F2733,0,ROUND(AC2732*$E2733,0))),0),0)</f>
        <v>0</v>
      </c>
      <c r="AD2734" s="5">
        <f ca="1">IF(AND($G2732,NOT(ISTEXT($G2731)),ISNUMBER(Poczatek),ISNUMBER(Koniec_Projekt)),IFERROR(IF(LataProjekcji=$F2733,IF(AND($G2733=$G2734,$F2733=$F2734),ROUND($D2732-SUM($K2734:AC2734),0),ROUND(AD2732*$E2733,0)),IF(LataProjekcji&gt;$F2733,0,ROUND(AD2732*$E2733,0))),0),0)</f>
        <v>0</v>
      </c>
      <c r="AE2734" s="5">
        <f ca="1">IF(AND($G2732,NOT(ISTEXT($G2731)),ISNUMBER(Poczatek),ISNUMBER(Koniec_Projekt)),IFERROR(IF(LataProjekcji=$F2733,IF(AND($G2733=$G2734,$F2733=$F2734),ROUND($D2732-SUM($K2734:AD2734),0),ROUND(AE2732*$E2733,0)),IF(LataProjekcji&gt;$F2733,0,ROUND(AE2732*$E2733,0))),0),0)</f>
        <v>0</v>
      </c>
    </row>
    <row r="2735" spans="2:31" ht="12.5" hidden="1" thickBot="1">
      <c r="B2735" s="527" t="s">
        <v>865</v>
      </c>
      <c r="C2735" s="528"/>
      <c r="D2735" s="529">
        <f ca="1">IF(D2732&gt;10,ROUND((D2734-1)*E2733,0),E2733)</f>
        <v>0</v>
      </c>
      <c r="E2735" s="529">
        <f ca="1">D2732-D2735</f>
        <v>0</v>
      </c>
      <c r="F2735" s="528"/>
      <c r="G2735" s="669">
        <f ca="1">OFFSET($C$269,$D2730,0)</f>
        <v>0</v>
      </c>
      <c r="H2735" s="528"/>
      <c r="I2735" s="528"/>
      <c r="J2735" s="528"/>
      <c r="K2735" s="528"/>
      <c r="L2735" s="528"/>
      <c r="M2735" s="528"/>
      <c r="N2735" s="528"/>
      <c r="O2735" s="528"/>
      <c r="P2735" s="528"/>
      <c r="Q2735" s="528"/>
      <c r="R2735" s="528"/>
      <c r="S2735" s="528"/>
      <c r="T2735" s="528"/>
      <c r="U2735" s="528"/>
      <c r="V2735" s="528"/>
      <c r="W2735" s="528"/>
      <c r="X2735" s="528"/>
      <c r="Y2735" s="528"/>
      <c r="Z2735" s="528"/>
      <c r="AA2735" s="528"/>
      <c r="AB2735" s="528"/>
      <c r="AC2735" s="528"/>
      <c r="AD2735" s="528"/>
      <c r="AE2735" s="528"/>
    </row>
    <row r="2736" spans="2:31" ht="12.5" hidden="1" thickTop="1"/>
    <row r="2737" spans="1:31" hidden="1">
      <c r="D2737" s="673">
        <v>269</v>
      </c>
      <c r="E2737" s="674" t="s">
        <v>866</v>
      </c>
    </row>
    <row r="2738" spans="1:31" ht="12.5" hidden="1" thickBot="1">
      <c r="A2738" s="533"/>
      <c r="B2738" s="530" t="str">
        <f ca="1">"nazwa ST: "&amp;B1567</f>
        <v xml:space="preserve">nazwa ST: </v>
      </c>
      <c r="C2738" s="530"/>
      <c r="D2738" s="531">
        <f>D1567</f>
        <v>1288</v>
      </c>
      <c r="E2738" s="530"/>
      <c r="F2738" s="530"/>
      <c r="G2738" s="530"/>
      <c r="H2738" s="530"/>
      <c r="I2738" s="530"/>
      <c r="J2738" s="530"/>
      <c r="K2738" s="539" t="str">
        <f t="shared" ref="K2738:AE2738" si="3188">LataProjekcji</f>
        <v>Uzupełnij dane</v>
      </c>
      <c r="L2738" s="539" t="str">
        <f t="shared" si="3188"/>
        <v/>
      </c>
      <c r="M2738" s="539" t="str">
        <f t="shared" si="3188"/>
        <v/>
      </c>
      <c r="N2738" s="539" t="str">
        <f t="shared" si="3188"/>
        <v/>
      </c>
      <c r="O2738" s="539" t="str">
        <f t="shared" si="3188"/>
        <v/>
      </c>
      <c r="P2738" s="539" t="str">
        <f t="shared" si="3188"/>
        <v/>
      </c>
      <c r="Q2738" s="539" t="str">
        <f t="shared" si="3188"/>
        <v/>
      </c>
      <c r="R2738" s="539" t="str">
        <f t="shared" si="3188"/>
        <v/>
      </c>
      <c r="S2738" s="539" t="str">
        <f t="shared" si="3188"/>
        <v/>
      </c>
      <c r="T2738" s="539" t="str">
        <f t="shared" si="3188"/>
        <v/>
      </c>
      <c r="U2738" s="539" t="str">
        <f t="shared" si="3188"/>
        <v/>
      </c>
      <c r="V2738" s="539" t="str">
        <f t="shared" si="3188"/>
        <v/>
      </c>
      <c r="W2738" s="539" t="str">
        <f t="shared" si="3188"/>
        <v/>
      </c>
      <c r="X2738" s="539" t="str">
        <f t="shared" si="3188"/>
        <v/>
      </c>
      <c r="Y2738" s="539" t="str">
        <f t="shared" si="3188"/>
        <v/>
      </c>
      <c r="Z2738" s="539" t="str">
        <f t="shared" si="3188"/>
        <v/>
      </c>
      <c r="AA2738" s="539" t="str">
        <f t="shared" si="3188"/>
        <v/>
      </c>
      <c r="AB2738" s="539" t="str">
        <f t="shared" si="3188"/>
        <v/>
      </c>
      <c r="AC2738" s="539" t="str">
        <f t="shared" si="3188"/>
        <v/>
      </c>
      <c r="AD2738" s="539" t="str">
        <f t="shared" si="3188"/>
        <v/>
      </c>
      <c r="AE2738" s="539" t="str">
        <f t="shared" si="3188"/>
        <v/>
      </c>
    </row>
    <row r="2739" spans="1:31" hidden="1">
      <c r="B2739" s="526" t="s">
        <v>752</v>
      </c>
      <c r="D2739" s="1">
        <f ca="1">D1568</f>
        <v>0</v>
      </c>
      <c r="E2739" s="1">
        <f ca="1">E1568</f>
        <v>0</v>
      </c>
      <c r="F2739" s="1">
        <f ca="1">IF(D2740&gt;10,F1568,1)</f>
        <v>1</v>
      </c>
      <c r="G2739" s="525" t="str">
        <f ca="1">IF(OR(ISBLANK(OFFSET($E$269,$D2738,0)),ISTEXT(OFFSET($E$269,$D2738,0))),"brak daty",IF(D2740&gt;10,EDATE(OFFSET($E$269,$D2738,0),D2742),DATE(D2739,E2739,1)))</f>
        <v>brak daty</v>
      </c>
      <c r="H2739" s="538" t="b">
        <f ca="1">SUM(K2739:AE2739)=D2742</f>
        <v>1</v>
      </c>
      <c r="I2739" s="1" t="s">
        <v>749</v>
      </c>
      <c r="K2739" s="5">
        <f ca="1">IF(AND($G2740,NOT(ISTEXT($G2739)),ISNUMBER(Poczatek),ISNUMBER(Koniec_Projekt)),IFERROR(IF($D2739=LataProjekcji,$F2739,IF($D2739&lt;LataProjekcji,IF((SUM(K2739)+12)&lt;$D2742,12,$D2742-SUM(K2739)),0)),0),0)</f>
        <v>0</v>
      </c>
      <c r="L2739" s="5">
        <f ca="1">IF(AND($G2740,NOT(ISTEXT($G2739)),ISNUMBER(Poczatek),ISNUMBER(Koniec_Projekt)),IFERROR(IF($D2739=LataProjekcji,$F2739,IF($D2739&lt;LataProjekcji,IF((SUM($K2739:K2739)+12)&lt;$D2742,12,$D2742-SUM($K2739:K2739)),0)),0),0)</f>
        <v>0</v>
      </c>
      <c r="M2739" s="5">
        <f ca="1">IF(AND($G2740,NOT(ISTEXT($G2739)),ISNUMBER(Poczatek),ISNUMBER(Koniec_Projekt)),IFERROR(IF($D2739=LataProjekcji,$F2739,IF($D2739&lt;LataProjekcji,IF((SUM($K2739:L2739)+12)&lt;$D2742,12,$D2742-SUM($K2739:L2739)),0)),0),0)</f>
        <v>0</v>
      </c>
      <c r="N2739" s="5">
        <f ca="1">IF(AND($G2740,NOT(ISTEXT($G2739)),ISNUMBER(Poczatek),ISNUMBER(Koniec_Projekt)),IFERROR(IF($D2739=LataProjekcji,$F2739,IF($D2739&lt;LataProjekcji,IF((SUM($K2739:M2739)+12)&lt;$D2742,12,$D2742-SUM($K2739:M2739)),0)),0),0)</f>
        <v>0</v>
      </c>
      <c r="O2739" s="5">
        <f ca="1">IF(AND($G2740,NOT(ISTEXT($G2739)),ISNUMBER(Poczatek),ISNUMBER(Koniec_Projekt)),IFERROR(IF($D2739=LataProjekcji,$F2739,IF($D2739&lt;LataProjekcji,IF((SUM($K2739:N2739)+12)&lt;$D2742,12,$D2742-SUM($K2739:N2739)),0)),0),0)</f>
        <v>0</v>
      </c>
      <c r="P2739" s="5">
        <f ca="1">IF(AND($G2740,NOT(ISTEXT($G2739)),ISNUMBER(Poczatek),ISNUMBER(Koniec_Projekt)),IFERROR(IF($D2739=LataProjekcji,$F2739,IF($D2739&lt;LataProjekcji,IF((SUM($K2739:O2739)+12)&lt;$D2742,12,$D2742-SUM($K2739:O2739)),0)),0),0)</f>
        <v>0</v>
      </c>
      <c r="Q2739" s="5">
        <f ca="1">IF(AND($G2740,NOT(ISTEXT($G2739)),ISNUMBER(Poczatek),ISNUMBER(Koniec_Projekt)),IFERROR(IF($D2739=LataProjekcji,$F2739,IF($D2739&lt;LataProjekcji,IF((SUM($K2739:P2739)+12)&lt;$D2742,12,$D2742-SUM($K2739:P2739)),0)),0),0)</f>
        <v>0</v>
      </c>
      <c r="R2739" s="5">
        <f ca="1">IF(AND($G2740,NOT(ISTEXT($G2739)),ISNUMBER(Poczatek),ISNUMBER(Koniec_Projekt)),IFERROR(IF($D2739=LataProjekcji,$F2739,IF($D2739&lt;LataProjekcji,IF((SUM($K2739:Q2739)+12)&lt;$D2742,12,$D2742-SUM($K2739:Q2739)),0)),0),0)</f>
        <v>0</v>
      </c>
      <c r="S2739" s="5">
        <f ca="1">IF(AND($G2740,NOT(ISTEXT($G2739)),ISNUMBER(Poczatek),ISNUMBER(Koniec_Projekt)),IFERROR(IF($D2739=LataProjekcji,$F2739,IF($D2739&lt;LataProjekcji,IF((SUM($K2739:R2739)+12)&lt;$D2742,12,$D2742-SUM($K2739:R2739)),0)),0),0)</f>
        <v>0</v>
      </c>
      <c r="T2739" s="5">
        <f ca="1">IF(AND($G2740,NOT(ISTEXT($G2739)),ISNUMBER(Poczatek),ISNUMBER(Koniec_Projekt)),IFERROR(IF($D2739=LataProjekcji,$F2739,IF($D2739&lt;LataProjekcji,IF((SUM($K2739:S2739)+12)&lt;$D2742,12,$D2742-SUM($K2739:S2739)),0)),0),0)</f>
        <v>0</v>
      </c>
      <c r="U2739" s="5">
        <f ca="1">IF(AND($G2740,NOT(ISTEXT($G2739)),ISNUMBER(Poczatek),ISNUMBER(Koniec_Projekt)),IFERROR(IF($D2739=LataProjekcji,$F2739,IF($D2739&lt;LataProjekcji,IF((SUM($K2739:T2739)+12)&lt;$D2742,12,$D2742-SUM($K2739:T2739)),0)),0),0)</f>
        <v>0</v>
      </c>
      <c r="V2739" s="5">
        <f ca="1">IF(AND($G2740,NOT(ISTEXT($G2739)),ISNUMBER(Poczatek),ISNUMBER(Koniec_Projekt)),IFERROR(IF($D2739=LataProjekcji,$F2739,IF($D2739&lt;LataProjekcji,IF((SUM($K2739:U2739)+12)&lt;$D2742,12,$D2742-SUM($K2739:U2739)),0)),0),0)</f>
        <v>0</v>
      </c>
      <c r="W2739" s="5">
        <f ca="1">IF(AND($G2740,NOT(ISTEXT($G2739)),ISNUMBER(Poczatek),ISNUMBER(Koniec_Projekt)),IFERROR(IF($D2739=LataProjekcji,$F2739,IF($D2739&lt;LataProjekcji,IF((SUM($K2739:V2739)+12)&lt;$D2742,12,$D2742-SUM($K2739:V2739)),0)),0),0)</f>
        <v>0</v>
      </c>
      <c r="X2739" s="5">
        <f ca="1">IF(AND($G2740,NOT(ISTEXT($G2739)),ISNUMBER(Poczatek),ISNUMBER(Koniec_Projekt)),IFERROR(IF($D2739=LataProjekcji,$F2739,IF($D2739&lt;LataProjekcji,IF((SUM($K2739:W2739)+12)&lt;$D2742,12,$D2742-SUM($K2739:W2739)),0)),0),0)</f>
        <v>0</v>
      </c>
      <c r="Y2739" s="5">
        <f ca="1">IF(AND($G2740,NOT(ISTEXT($G2739)),ISNUMBER(Poczatek),ISNUMBER(Koniec_Projekt)),IFERROR(IF($D2739=LataProjekcji,$F2739,IF($D2739&lt;LataProjekcji,IF((SUM($K2739:X2739)+12)&lt;$D2742,12,$D2742-SUM($K2739:X2739)),0)),0),0)</f>
        <v>0</v>
      </c>
      <c r="Z2739" s="5">
        <f ca="1">IF(AND($G2740,NOT(ISTEXT($G2739)),ISNUMBER(Poczatek),ISNUMBER(Koniec_Projekt)),IFERROR(IF($D2739=LataProjekcji,$F2739,IF($D2739&lt;LataProjekcji,IF((SUM($K2739:Y2739)+12)&lt;$D2742,12,$D2742-SUM($K2739:Y2739)),0)),0),0)</f>
        <v>0</v>
      </c>
      <c r="AA2739" s="5">
        <f ca="1">IF(AND($G2740,NOT(ISTEXT($G2739)),ISNUMBER(Poczatek),ISNUMBER(Koniec_Projekt)),IFERROR(IF($D2739=LataProjekcji,$F2739,IF($D2739&lt;LataProjekcji,IF((SUM($K2739:Z2739)+12)&lt;$D2742,12,$D2742-SUM($K2739:Z2739)),0)),0),0)</f>
        <v>0</v>
      </c>
      <c r="AB2739" s="5">
        <f ca="1">IF(AND($G2740,NOT(ISTEXT($G2739)),ISNUMBER(Poczatek),ISNUMBER(Koniec_Projekt)),IFERROR(IF($D2739=LataProjekcji,$F2739,IF($D2739&lt;LataProjekcji,IF((SUM($K2739:AA2739)+12)&lt;$D2742,12,$D2742-SUM($K2739:AA2739)),0)),0),0)</f>
        <v>0</v>
      </c>
      <c r="AC2739" s="5">
        <f ca="1">IF(AND($G2740,NOT(ISTEXT($G2739)),ISNUMBER(Poczatek),ISNUMBER(Koniec_Projekt)),IFERROR(IF($D2739=LataProjekcji,$F2739,IF($D2739&lt;LataProjekcji,IF((SUM($K2739:AB2739)+12)&lt;$D2742,12,$D2742-SUM($K2739:AB2739)),0)),0),0)</f>
        <v>0</v>
      </c>
      <c r="AD2739" s="5">
        <f ca="1">IF(AND($G2740,NOT(ISTEXT($G2739)),ISNUMBER(Poczatek),ISNUMBER(Koniec_Projekt)),IFERROR(IF($D2739=LataProjekcji,$F2739,IF($D2739&lt;LataProjekcji,IF((SUM($K2739:AC2739)+12)&lt;$D2742,12,$D2742-SUM($K2739:AC2739)),0)),0),0)</f>
        <v>0</v>
      </c>
      <c r="AE2739" s="5">
        <f ca="1">IF(AND($G2740,NOT(ISTEXT($G2739)),ISNUMBER(Poczatek),ISNUMBER(Koniec_Projekt)),IFERROR(IF($D2739=LataProjekcji,$F2739,IF($D2739&lt;LataProjekcji,IF((SUM($K2739:AD2739)+12)&lt;$D2742,12,$D2742-SUM($K2739:AD2739)),0)),0),0)</f>
        <v>0</v>
      </c>
    </row>
    <row r="2740" spans="1:31" hidden="1">
      <c r="B2740" s="526" t="s">
        <v>754</v>
      </c>
      <c r="D2740" s="5">
        <f ca="1">D1569</f>
        <v>0</v>
      </c>
      <c r="E2740" s="454">
        <f ca="1">E1569</f>
        <v>0</v>
      </c>
      <c r="F2740" s="454">
        <f ca="1">F1569</f>
        <v>0</v>
      </c>
      <c r="G2740" s="258" t="b">
        <f ca="1">NOT(ISBLANK(OFFSET($C$269,$D2738,0)))</f>
        <v>1</v>
      </c>
      <c r="H2740" s="538" t="b">
        <f ca="1">SUM(K2740:AE2740)=E2742</f>
        <v>1</v>
      </c>
      <c r="I2740" s="1" t="s">
        <v>750</v>
      </c>
      <c r="K2740" s="537">
        <f ca="1">IF(AND($G2740,NOT(ISTEXT($G2739)),ISNUMBER(Poczatek),ISNUMBER(Koniec_Projekt)),IFERROR(IF($D2739=LataProjekcji,IF($F2739&gt;$E2742,$E2742,$F2739),IF($D2742&gt;=$E2742,(IF($D2739&lt;LataProjekcji,IF((SUM(J2740:$K2740)+12)&lt;$E2742,12,$E2742-SUM(J2740:$K2740)),0)),(IF($D2739&lt;LataProjekcji,IF((SUM(J2740:$K2740)+12)&lt;$D2742,12,$D2742-SUM(J2740:$K2740)),0)))),0),0)</f>
        <v>0</v>
      </c>
      <c r="L2740" s="537">
        <f ca="1">IF(AND($G2740,NOT(ISTEXT($G2739)),ISNUMBER(Poczatek),ISNUMBER(Koniec_Projekt)),IFERROR(IF($D2739=LataProjekcji,IF($F2739&gt;$E2742,$E2742,$F2739),IF($D2742&gt;=$E2742,(IF($D2739&lt;LataProjekcji,IF((SUM($K2740:K2740)+12)&lt;$E2742,12,$E2742-SUM($K2740:K2740)),0)),(IF($D2739&lt;LataProjekcji,IF((SUM($K2740:K2740)+12)&lt;$D2742,12,$D2742-SUM($K2740:K2740)),0)))),0),0)</f>
        <v>0</v>
      </c>
      <c r="M2740" s="537">
        <f ca="1">IF(AND($G2740,NOT(ISTEXT($G2739)),ISNUMBER(Poczatek),ISNUMBER(Koniec_Projekt)),IFERROR(IF($D2739=LataProjekcji,IF($F2739&gt;$E2742,$E2742,$F2739),IF($D2742&gt;=$E2742,(IF($D2739&lt;LataProjekcji,IF((SUM($K2740:L2740)+12)&lt;$E2742,12,$E2742-SUM($K2740:L2740)),0)),(IF($D2739&lt;LataProjekcji,IF((SUM($K2740:L2740)+12)&lt;$D2742,12,$D2742-SUM($K2740:L2740)),0)))),0),0)</f>
        <v>0</v>
      </c>
      <c r="N2740" s="537">
        <f ca="1">IF(AND($G2740,NOT(ISTEXT($G2739)),ISNUMBER(Poczatek),ISNUMBER(Koniec_Projekt)),IFERROR(IF($D2739=LataProjekcji,IF($F2739&gt;$E2742,$E2742,$F2739),IF($D2742&gt;=$E2742,(IF($D2739&lt;LataProjekcji,IF((SUM($K2740:M2740)+12)&lt;$E2742,12,$E2742-SUM($K2740:M2740)),0)),(IF($D2739&lt;LataProjekcji,IF((SUM($K2740:M2740)+12)&lt;$D2742,12,$D2742-SUM($K2740:M2740)),0)))),0),0)</f>
        <v>0</v>
      </c>
      <c r="O2740" s="537">
        <f ca="1">IF(AND($G2740,NOT(ISTEXT($G2739)),ISNUMBER(Poczatek),ISNUMBER(Koniec_Projekt)),IFERROR(IF($D2739=LataProjekcji,IF($F2739&gt;$E2742,$E2742,$F2739),IF($D2742&gt;=$E2742,(IF($D2739&lt;LataProjekcji,IF((SUM($K2740:N2740)+12)&lt;$E2742,12,$E2742-SUM($K2740:N2740)),0)),(IF($D2739&lt;LataProjekcji,IF((SUM($K2740:N2740)+12)&lt;$D2742,12,$D2742-SUM($K2740:N2740)),0)))),0),0)</f>
        <v>0</v>
      </c>
      <c r="P2740" s="537">
        <f ca="1">IF(AND($G2740,NOT(ISTEXT($G2739)),ISNUMBER(Poczatek),ISNUMBER(Koniec_Projekt)),IFERROR(IF($D2739=LataProjekcji,IF($F2739&gt;$E2742,$E2742,$F2739),IF($D2742&gt;=$E2742,(IF($D2739&lt;LataProjekcji,IF((SUM($K2740:O2740)+12)&lt;$E2742,12,$E2742-SUM($K2740:O2740)),0)),(IF($D2739&lt;LataProjekcji,IF((SUM($K2740:O2740)+12)&lt;$D2742,12,$D2742-SUM($K2740:O2740)),0)))),0),0)</f>
        <v>0</v>
      </c>
      <c r="Q2740" s="537">
        <f ca="1">IF(AND($G2740,NOT(ISTEXT($G2739)),ISNUMBER(Poczatek),ISNUMBER(Koniec_Projekt)),IFERROR(IF($D2739=LataProjekcji,IF($F2739&gt;$E2742,$E2742,$F2739),IF($D2742&gt;=$E2742,(IF($D2739&lt;LataProjekcji,IF((SUM($K2740:P2740)+12)&lt;$E2742,12,$E2742-SUM($K2740:P2740)),0)),(IF($D2739&lt;LataProjekcji,IF((SUM($K2740:P2740)+12)&lt;$D2742,12,$D2742-SUM($K2740:P2740)),0)))),0),0)</f>
        <v>0</v>
      </c>
      <c r="R2740" s="537">
        <f ca="1">IF(AND($G2740,NOT(ISTEXT($G2739)),ISNUMBER(Poczatek),ISNUMBER(Koniec_Projekt)),IFERROR(IF($D2739=LataProjekcji,IF($F2739&gt;$E2742,$E2742,$F2739),IF($D2742&gt;=$E2742,(IF($D2739&lt;LataProjekcji,IF((SUM($K2740:Q2740)+12)&lt;$E2742,12,$E2742-SUM($K2740:Q2740)),0)),(IF($D2739&lt;LataProjekcji,IF((SUM($K2740:Q2740)+12)&lt;$D2742,12,$D2742-SUM($K2740:Q2740)),0)))),0),0)</f>
        <v>0</v>
      </c>
      <c r="S2740" s="537">
        <f ca="1">IF(AND($G2740,NOT(ISTEXT($G2739)),ISNUMBER(Poczatek),ISNUMBER(Koniec_Projekt)),IFERROR(IF($D2739=LataProjekcji,IF($F2739&gt;$E2742,$E2742,$F2739),IF($D2742&gt;=$E2742,(IF($D2739&lt;LataProjekcji,IF((SUM($K2740:R2740)+12)&lt;$E2742,12,$E2742-SUM($K2740:R2740)),0)),(IF($D2739&lt;LataProjekcji,IF((SUM($K2740:R2740)+12)&lt;$D2742,12,$D2742-SUM($K2740:R2740)),0)))),0),0)</f>
        <v>0</v>
      </c>
      <c r="T2740" s="537">
        <f ca="1">IF(AND($G2740,NOT(ISTEXT($G2739)),ISNUMBER(Poczatek),ISNUMBER(Koniec_Projekt)),IFERROR(IF($D2739=LataProjekcji,IF($F2739&gt;$E2742,$E2742,$F2739),IF($D2742&gt;=$E2742,(IF($D2739&lt;LataProjekcji,IF((SUM($K2740:S2740)+12)&lt;$E2742,12,$E2742-SUM($K2740:S2740)),0)),(IF($D2739&lt;LataProjekcji,IF((SUM($K2740:S2740)+12)&lt;$D2742,12,$D2742-SUM($K2740:S2740)),0)))),0),0)</f>
        <v>0</v>
      </c>
      <c r="U2740" s="537">
        <f ca="1">IF(AND($G2740,NOT(ISTEXT($G2739)),ISNUMBER(Poczatek),ISNUMBER(Koniec_Projekt)),IFERROR(IF($D2739=LataProjekcji,IF($F2739&gt;$E2742,$E2742,$F2739),IF($D2742&gt;=$E2742,(IF($D2739&lt;LataProjekcji,IF((SUM($K2740:T2740)+12)&lt;$E2742,12,$E2742-SUM($K2740:T2740)),0)),(IF($D2739&lt;LataProjekcji,IF((SUM($K2740:T2740)+12)&lt;$D2742,12,$D2742-SUM($K2740:T2740)),0)))),0),0)</f>
        <v>0</v>
      </c>
      <c r="V2740" s="537">
        <f ca="1">IF(AND($G2740,NOT(ISTEXT($G2739)),ISNUMBER(Poczatek),ISNUMBER(Koniec_Projekt)),IFERROR(IF($D2739=LataProjekcji,IF($F2739&gt;$E2742,$E2742,$F2739),IF($D2742&gt;=$E2742,(IF($D2739&lt;LataProjekcji,IF((SUM($K2740:U2740)+12)&lt;$E2742,12,$E2742-SUM($K2740:U2740)),0)),(IF($D2739&lt;LataProjekcji,IF((SUM($K2740:U2740)+12)&lt;$D2742,12,$D2742-SUM($K2740:U2740)),0)))),0),0)</f>
        <v>0</v>
      </c>
      <c r="W2740" s="537">
        <f ca="1">IF(AND($G2740,NOT(ISTEXT($G2739)),ISNUMBER(Poczatek),ISNUMBER(Koniec_Projekt)),IFERROR(IF($D2739=LataProjekcji,IF($F2739&gt;$E2742,$E2742,$F2739),IF($D2742&gt;=$E2742,(IF($D2739&lt;LataProjekcji,IF((SUM($K2740:V2740)+12)&lt;$E2742,12,$E2742-SUM($K2740:V2740)),0)),(IF($D2739&lt;LataProjekcji,IF((SUM($K2740:V2740)+12)&lt;$D2742,12,$D2742-SUM($K2740:V2740)),0)))),0),0)</f>
        <v>0</v>
      </c>
      <c r="X2740" s="537">
        <f ca="1">IF(AND($G2740,NOT(ISTEXT($G2739)),ISNUMBER(Poczatek),ISNUMBER(Koniec_Projekt)),IFERROR(IF($D2739=LataProjekcji,IF($F2739&gt;$E2742,$E2742,$F2739),IF($D2742&gt;=$E2742,(IF($D2739&lt;LataProjekcji,IF((SUM($K2740:W2740)+12)&lt;$E2742,12,$E2742-SUM($K2740:W2740)),0)),(IF($D2739&lt;LataProjekcji,IF((SUM($K2740:W2740)+12)&lt;$D2742,12,$D2742-SUM($K2740:W2740)),0)))),0),0)</f>
        <v>0</v>
      </c>
      <c r="Y2740" s="537">
        <f ca="1">IF(AND($G2740,NOT(ISTEXT($G2739)),ISNUMBER(Poczatek),ISNUMBER(Koniec_Projekt)),IFERROR(IF($D2739=LataProjekcji,IF($F2739&gt;$E2742,$E2742,$F2739),IF($D2742&gt;=$E2742,(IF($D2739&lt;LataProjekcji,IF((SUM($K2740:X2740)+12)&lt;$E2742,12,$E2742-SUM($K2740:X2740)),0)),(IF($D2739&lt;LataProjekcji,IF((SUM($K2740:X2740)+12)&lt;$D2742,12,$D2742-SUM($K2740:X2740)),0)))),0),0)</f>
        <v>0</v>
      </c>
      <c r="Z2740" s="537">
        <f ca="1">IF(AND($G2740,NOT(ISTEXT($G2739)),ISNUMBER(Poczatek),ISNUMBER(Koniec_Projekt)),IFERROR(IF($D2739=LataProjekcji,IF($F2739&gt;$E2742,$E2742,$F2739),IF($D2742&gt;=$E2742,(IF($D2739&lt;LataProjekcji,IF((SUM($K2740:Y2740)+12)&lt;$E2742,12,$E2742-SUM($K2740:Y2740)),0)),(IF($D2739&lt;LataProjekcji,IF((SUM($K2740:Y2740)+12)&lt;$D2742,12,$D2742-SUM($K2740:Y2740)),0)))),0),0)</f>
        <v>0</v>
      </c>
      <c r="AA2740" s="537">
        <f ca="1">IF(AND($G2740,NOT(ISTEXT($G2739)),ISNUMBER(Poczatek),ISNUMBER(Koniec_Projekt)),IFERROR(IF($D2739=LataProjekcji,IF($F2739&gt;$E2742,$E2742,$F2739),IF($D2742&gt;=$E2742,(IF($D2739&lt;LataProjekcji,IF((SUM($K2740:Z2740)+12)&lt;$E2742,12,$E2742-SUM($K2740:Z2740)),0)),(IF($D2739&lt;LataProjekcji,IF((SUM($K2740:Z2740)+12)&lt;$D2742,12,$D2742-SUM($K2740:Z2740)),0)))),0),0)</f>
        <v>0</v>
      </c>
      <c r="AB2740" s="537">
        <f ca="1">IF(AND($G2740,NOT(ISTEXT($G2739)),ISNUMBER(Poczatek),ISNUMBER(Koniec_Projekt)),IFERROR(IF($D2739=LataProjekcji,IF($F2739&gt;$E2742,$E2742,$F2739),IF($D2742&gt;=$E2742,(IF($D2739&lt;LataProjekcji,IF((SUM($K2740:AA2740)+12)&lt;$E2742,12,$E2742-SUM($K2740:AA2740)),0)),(IF($D2739&lt;LataProjekcji,IF((SUM($K2740:AA2740)+12)&lt;$D2742,12,$D2742-SUM($K2740:AA2740)),0)))),0),0)</f>
        <v>0</v>
      </c>
      <c r="AC2740" s="537">
        <f ca="1">IF(AND($G2740,NOT(ISTEXT($G2739)),ISNUMBER(Poczatek),ISNUMBER(Koniec_Projekt)),IFERROR(IF($D2739=LataProjekcji,IF($F2739&gt;$E2742,$E2742,$F2739),IF($D2742&gt;=$E2742,(IF($D2739&lt;LataProjekcji,IF((SUM($K2740:AB2740)+12)&lt;$E2742,12,$E2742-SUM($K2740:AB2740)),0)),(IF($D2739&lt;LataProjekcji,IF((SUM($K2740:AB2740)+12)&lt;$D2742,12,$D2742-SUM($K2740:AB2740)),0)))),0),0)</f>
        <v>0</v>
      </c>
      <c r="AD2740" s="537">
        <f ca="1">IF(AND($G2740,NOT(ISTEXT($G2739)),ISNUMBER(Poczatek),ISNUMBER(Koniec_Projekt)),IFERROR(IF($D2739=LataProjekcji,IF($F2739&gt;$E2742,$E2742,$F2739),IF($D2742&gt;=$E2742,(IF($D2739&lt;LataProjekcji,IF((SUM($K2740:AC2740)+12)&lt;$E2742,12,$E2742-SUM($K2740:AC2740)),0)),(IF($D2739&lt;LataProjekcji,IF((SUM($K2740:AC2740)+12)&lt;$D2742,12,$D2742-SUM($K2740:AC2740)),0)))),0),0)</f>
        <v>0</v>
      </c>
      <c r="AE2740" s="537">
        <f ca="1">IF(AND($G2740,NOT(ISTEXT($G2739)),ISNUMBER(Poczatek),ISNUMBER(Koniec_Projekt)),IFERROR(IF($D2739=LataProjekcji,IF($F2739&gt;$E2742,$E2742,$F2739),IF($D2742&gt;=$E2742,(IF($D2739&lt;LataProjekcji,IF((SUM($K2740:AD2740)+12)&lt;$E2742,12,$E2742-SUM($K2740:AD2740)),0)),(IF($D2739&lt;LataProjekcji,IF((SUM($K2740:AD2740)+12)&lt;$D2742,12,$D2742-SUM($K2740:AD2740)),0)))),0),0)</f>
        <v>0</v>
      </c>
    </row>
    <row r="2741" spans="1:31" hidden="1">
      <c r="B2741" s="526" t="s">
        <v>753</v>
      </c>
      <c r="D2741" s="454">
        <f ca="1">D1570</f>
        <v>0</v>
      </c>
      <c r="E2741" s="454">
        <f ca="1">IF(D2740&gt;10,ROUND(D2741/12,2),D2741)</f>
        <v>0</v>
      </c>
      <c r="F2741" s="524">
        <f>Koniec_Projekt</f>
        <v>0</v>
      </c>
      <c r="G2741" s="329">
        <f>Miesiac_Koniec_Projekt</f>
        <v>0</v>
      </c>
      <c r="H2741" s="538" t="b">
        <f ca="1">SUM(K2741:AE2741)=D2740</f>
        <v>1</v>
      </c>
      <c r="I2741" s="1" t="s">
        <v>713</v>
      </c>
      <c r="K2741" s="256">
        <f ca="1">IF(AND($G2740,NOT(ISTEXT($G2739)),ISNUMBER(Poczatek),ISNUMBER(Koniec_Projekt)),IFERROR(IF(LataProjekcji=$F2742,ROUND($D2740,0),ROUND(K2739*$E2741,0)),0),0)</f>
        <v>0</v>
      </c>
      <c r="L2741" s="5">
        <f ca="1">IF(AND($G2740,NOT(ISTEXT($G2739)),ISNUMBER(Poczatek),ISNUMBER(Koniec_Projekt)),IFERROR(IF(LataProjekcji=$F2742,ROUND($D2740-SUM(K2741:$K2741),0),ROUND(L2739*$E2741,0)),0),0)</f>
        <v>0</v>
      </c>
      <c r="M2741" s="5">
        <f ca="1">IF(AND($G2740,NOT(ISTEXT($G2739)),ISNUMBER(Poczatek),ISNUMBER(Koniec_Projekt)),IFERROR(IF(LataProjekcji=$F2742,ROUND($D2740-SUM($K2741:L2741),0),ROUND(M2739*$E2741,0)),0),0)</f>
        <v>0</v>
      </c>
      <c r="N2741" s="5">
        <f ca="1">IF(AND($G2740,NOT(ISTEXT($G2739)),ISNUMBER(Poczatek),ISNUMBER(Koniec_Projekt)),IFERROR(IF(LataProjekcji=$F2742,ROUND($D2740-SUM($K2741:M2741),0),ROUND(N2739*$E2741,0)),0),0)</f>
        <v>0</v>
      </c>
      <c r="O2741" s="5">
        <f ca="1">IF(AND($G2740,NOT(ISTEXT($G2739)),ISNUMBER(Poczatek),ISNUMBER(Koniec_Projekt)),IFERROR(IF(LataProjekcji=$F2742,ROUND($D2740-SUM($K2741:N2741),0),ROUND(O2739*$E2741,0)),0),0)</f>
        <v>0</v>
      </c>
      <c r="P2741" s="5">
        <f ca="1">IF(AND($G2740,NOT(ISTEXT($G2739)),ISNUMBER(Poczatek),ISNUMBER(Koniec_Projekt)),IFERROR(IF(LataProjekcji=$F2742,ROUND($D2740-SUM($K2741:O2741),0),ROUND(P2739*$E2741,0)),0),0)</f>
        <v>0</v>
      </c>
      <c r="Q2741" s="5">
        <f ca="1">IF(AND($G2740,NOT(ISTEXT($G2739)),ISNUMBER(Poczatek),ISNUMBER(Koniec_Projekt)),IFERROR(IF(LataProjekcji=$F2742,ROUND($D2740-SUM($K2741:P2741),0),ROUND(Q2739*$E2741,0)),0),0)</f>
        <v>0</v>
      </c>
      <c r="R2741" s="5">
        <f ca="1">IF(AND($G2740,NOT(ISTEXT($G2739)),ISNUMBER(Poczatek),ISNUMBER(Koniec_Projekt)),IFERROR(IF(LataProjekcji=$F2742,ROUND($D2740-SUM($K2741:Q2741),0),ROUND(R2739*$E2741,0)),0),0)</f>
        <v>0</v>
      </c>
      <c r="S2741" s="5">
        <f ca="1">IF(AND($G2740,NOT(ISTEXT($G2739)),ISNUMBER(Poczatek),ISNUMBER(Koniec_Projekt)),IFERROR(IF(LataProjekcji=$F2742,ROUND($D2740-SUM($K2741:R2741),0),ROUND(S2739*$E2741,0)),0),0)</f>
        <v>0</v>
      </c>
      <c r="T2741" s="5">
        <f ca="1">IF(AND($G2740,NOT(ISTEXT($G2739)),ISNUMBER(Poczatek),ISNUMBER(Koniec_Projekt)),IFERROR(IF(LataProjekcji=$F2742,ROUND($D2740-SUM($K2741:S2741),0),ROUND(T2739*$E2741,0)),0),0)</f>
        <v>0</v>
      </c>
      <c r="U2741" s="5">
        <f ca="1">IF(AND($G2740,NOT(ISTEXT($G2739)),ISNUMBER(Poczatek),ISNUMBER(Koniec_Projekt)),IFERROR(IF(LataProjekcji=$F2742,ROUND($D2740-SUM($K2741:T2741),0),ROUND(U2739*$E2741,0)),0),0)</f>
        <v>0</v>
      </c>
      <c r="V2741" s="5">
        <f ca="1">IF(AND($G2740,NOT(ISTEXT($G2739)),ISNUMBER(Poczatek),ISNUMBER(Koniec_Projekt)),IFERROR(IF(LataProjekcji=$F2742,ROUND($D2740-SUM($K2741:U2741),0),ROUND(V2739*$E2741,0)),0),0)</f>
        <v>0</v>
      </c>
      <c r="W2741" s="5">
        <f ca="1">IF(AND($G2740,NOT(ISTEXT($G2739)),ISNUMBER(Poczatek),ISNUMBER(Koniec_Projekt)),IFERROR(IF(LataProjekcji=$F2742,ROUND($D2740-SUM($K2741:V2741),0),ROUND(W2739*$E2741,0)),0),0)</f>
        <v>0</v>
      </c>
      <c r="X2741" s="5">
        <f ca="1">IF(AND($G2740,NOT(ISTEXT($G2739)),ISNUMBER(Poczatek),ISNUMBER(Koniec_Projekt)),IFERROR(IF(LataProjekcji=$F2742,ROUND($D2740-SUM($K2741:W2741),0),ROUND(X2739*$E2741,0)),0),0)</f>
        <v>0</v>
      </c>
      <c r="Y2741" s="5">
        <f ca="1">IF(AND($G2740,NOT(ISTEXT($G2739)),ISNUMBER(Poczatek),ISNUMBER(Koniec_Projekt)),IFERROR(IF(LataProjekcji=$F2742,ROUND($D2740-SUM($K2741:X2741),0),ROUND(Y2739*$E2741,0)),0),0)</f>
        <v>0</v>
      </c>
      <c r="Z2741" s="5">
        <f ca="1">IF(AND($G2740,NOT(ISTEXT($G2739)),ISNUMBER(Poczatek),ISNUMBER(Koniec_Projekt)),IFERROR(IF(LataProjekcji=$F2742,ROUND($D2740-SUM($K2741:Y2741),0),ROUND(Z2739*$E2741,0)),0),0)</f>
        <v>0</v>
      </c>
      <c r="AA2741" s="5">
        <f ca="1">IF(AND($G2740,NOT(ISTEXT($G2739)),ISNUMBER(Poczatek),ISNUMBER(Koniec_Projekt)),IFERROR(IF(LataProjekcji=$F2742,ROUND($D2740-SUM($K2741:Z2741),0),ROUND(AA2739*$E2741,0)),0),0)</f>
        <v>0</v>
      </c>
      <c r="AB2741" s="5">
        <f ca="1">IF(AND($G2740,NOT(ISTEXT($G2739)),ISNUMBER(Poczatek),ISNUMBER(Koniec_Projekt)),IFERROR(IF(LataProjekcji=$F2742,ROUND($D2740-SUM($K2741:AA2741),0),ROUND(AB2739*$E2741,0)),0),0)</f>
        <v>0</v>
      </c>
      <c r="AC2741" s="5">
        <f ca="1">IF(AND($G2740,NOT(ISTEXT($G2739)),ISNUMBER(Poczatek),ISNUMBER(Koniec_Projekt)),IFERROR(IF(LataProjekcji=$F2742,ROUND($D2740-SUM($K2741:AB2741),0),ROUND(AC2739*$E2741,0)),0),0)</f>
        <v>0</v>
      </c>
      <c r="AD2741" s="5">
        <f ca="1">IF(AND($G2740,NOT(ISTEXT($G2739)),ISNUMBER(Poczatek),ISNUMBER(Koniec_Projekt)),IFERROR(IF(LataProjekcji=$F2742,ROUND($D2740-SUM($K2741:AC2741),0),ROUND(AD2739*$E2741,0)),0),0)</f>
        <v>0</v>
      </c>
      <c r="AE2741" s="5">
        <f ca="1">IF(AND($G2740,NOT(ISTEXT($G2739)),ISNUMBER(Poczatek),ISNUMBER(Koniec_Projekt)),IFERROR(IF(LataProjekcji=$F2742,ROUND($D2740-SUM($K2741:AD2741),0),ROUND(AE2739*$E2741,0)),0),0)</f>
        <v>0</v>
      </c>
    </row>
    <row r="2742" spans="1:31" hidden="1">
      <c r="B2742" s="526" t="s">
        <v>751</v>
      </c>
      <c r="D2742" s="1">
        <f ca="1">IFERROR(ROUNDUP(D2740/E2741,0),0)</f>
        <v>0</v>
      </c>
      <c r="E2742" s="1">
        <f ca="1">IF(D2742=0,0,DATEDIF(DATE(D2739,E2739,1),DATE(F2741,G2741,1),"m"))</f>
        <v>0</v>
      </c>
      <c r="F2742" s="1" t="str">
        <f ca="1">IFERROR(YEAR(G2739),"brak daty")</f>
        <v>brak daty</v>
      </c>
      <c r="G2742" s="1" t="str">
        <f ca="1">IFERROR(MONTH(G2739),"brak daty")</f>
        <v>brak daty</v>
      </c>
      <c r="I2742" s="1" t="s">
        <v>425</v>
      </c>
      <c r="K2742" s="5">
        <f ca="1">IF(AND($G2740,NOT(ISTEXT($G2739)),ISNUMBER(Poczatek),ISNUMBER(Koniec_Projekt)),IFERROR(IF(LataProjekcji=$F2741,IF(AND($G2741=$G2742,$F2741=$F2742),ROUND($D2740-SUM($K2742),0),ROUND(K2740*$E2741,0)),IF(LataProjekcji&gt;$F2741,0,ROUND(K2740*$E2741,0))),0),0)</f>
        <v>0</v>
      </c>
      <c r="L2742" s="5">
        <f ca="1">IF(AND($G2740,NOT(ISTEXT($G2739)),ISNUMBER(Poczatek),ISNUMBER(Koniec_Projekt)),IFERROR(IF(LataProjekcji=$F2741,IF(AND($G2741=$G2742,$F2741=$F2742),ROUND($D2740-SUM($K2742:K2742),0),ROUND(L2740*$E2741,0)),IF(LataProjekcji&gt;$F2741,0,ROUND(L2740*$E2741,0))),0),0)</f>
        <v>0</v>
      </c>
      <c r="M2742" s="5">
        <f ca="1">IF(AND($G2740,NOT(ISTEXT($G2739)),ISNUMBER(Poczatek),ISNUMBER(Koniec_Projekt)),IFERROR(IF(LataProjekcji=$F2741,IF(AND($G2741=$G2742,$F2741=$F2742),ROUND($D2740-SUM($K2742:L2742),0),ROUND(M2740*$E2741,0)),IF(LataProjekcji&gt;$F2741,0,ROUND(M2740*$E2741,0))),0),0)</f>
        <v>0</v>
      </c>
      <c r="N2742" s="5">
        <f ca="1">IF(AND($G2740,NOT(ISTEXT($G2739)),ISNUMBER(Poczatek),ISNUMBER(Koniec_Projekt)),IFERROR(IF(LataProjekcji=$F2741,IF(AND($G2741=$G2742,$F2741=$F2742),ROUND($D2740-SUM($K2742:M2742),0),ROUND(N2740*$E2741,0)),IF(LataProjekcji&gt;$F2741,0,ROUND(N2740*$E2741,0))),0),0)</f>
        <v>0</v>
      </c>
      <c r="O2742" s="5">
        <f ca="1">IF(AND($G2740,NOT(ISTEXT($G2739)),ISNUMBER(Poczatek),ISNUMBER(Koniec_Projekt)),IFERROR(IF(LataProjekcji=$F2741,IF(AND($G2741=$G2742,$F2741=$F2742),ROUND($D2740-SUM($K2742:N2742),0),ROUND(O2740*$E2741,0)),IF(LataProjekcji&gt;$F2741,0,ROUND(O2740*$E2741,0))),0),0)</f>
        <v>0</v>
      </c>
      <c r="P2742" s="5">
        <f ca="1">IF(AND($G2740,NOT(ISTEXT($G2739)),ISNUMBER(Poczatek),ISNUMBER(Koniec_Projekt)),IFERROR(IF(LataProjekcji=$F2741,IF(AND($G2741=$G2742,$F2741=$F2742),ROUND($D2740-SUM($K2742:O2742),0),ROUND(P2740*$E2741,0)),IF(LataProjekcji&gt;$F2741,0,ROUND(P2740*$E2741,0))),0),0)</f>
        <v>0</v>
      </c>
      <c r="Q2742" s="5">
        <f ca="1">IF(AND($G2740,NOT(ISTEXT($G2739)),ISNUMBER(Poczatek),ISNUMBER(Koniec_Projekt)),IFERROR(IF(LataProjekcji=$F2741,IF(AND($G2741=$G2742,$F2741=$F2742),ROUND($D2740-SUM($K2742:P2742),0),ROUND(Q2740*$E2741,0)),IF(LataProjekcji&gt;$F2741,0,ROUND(Q2740*$E2741,0))),0),0)</f>
        <v>0</v>
      </c>
      <c r="R2742" s="5">
        <f ca="1">IF(AND($G2740,NOT(ISTEXT($G2739)),ISNUMBER(Poczatek),ISNUMBER(Koniec_Projekt)),IFERROR(IF(LataProjekcji=$F2741,IF(AND($G2741=$G2742,$F2741=$F2742),ROUND($D2740-SUM($K2742:Q2742),0),ROUND(R2740*$E2741,0)),IF(LataProjekcji&gt;$F2741,0,ROUND(R2740*$E2741,0))),0),0)</f>
        <v>0</v>
      </c>
      <c r="S2742" s="5">
        <f ca="1">IF(AND($G2740,NOT(ISTEXT($G2739)),ISNUMBER(Poczatek),ISNUMBER(Koniec_Projekt)),IFERROR(IF(LataProjekcji=$F2741,IF(AND($G2741=$G2742,$F2741=$F2742),ROUND($D2740-SUM($K2742:R2742),0),ROUND(S2740*$E2741,0)),IF(LataProjekcji&gt;$F2741,0,ROUND(S2740*$E2741,0))),0),0)</f>
        <v>0</v>
      </c>
      <c r="T2742" s="5">
        <f ca="1">IF(AND($G2740,NOT(ISTEXT($G2739)),ISNUMBER(Poczatek),ISNUMBER(Koniec_Projekt)),IFERROR(IF(LataProjekcji=$F2741,IF(AND($G2741=$G2742,$F2741=$F2742),ROUND($D2740-SUM($K2742:S2742),0),ROUND(T2740*$E2741,0)),IF(LataProjekcji&gt;$F2741,0,ROUND(T2740*$E2741,0))),0),0)</f>
        <v>0</v>
      </c>
      <c r="U2742" s="5">
        <f ca="1">IF(AND($G2740,NOT(ISTEXT($G2739)),ISNUMBER(Poczatek),ISNUMBER(Koniec_Projekt)),IFERROR(IF(LataProjekcji=$F2741,IF(AND($G2741=$G2742,$F2741=$F2742),ROUND($D2740-SUM($K2742:T2742),0),ROUND(U2740*$E2741,0)),IF(LataProjekcji&gt;$F2741,0,ROUND(U2740*$E2741,0))),0),0)</f>
        <v>0</v>
      </c>
      <c r="V2742" s="5">
        <f ca="1">IF(AND($G2740,NOT(ISTEXT($G2739)),ISNUMBER(Poczatek),ISNUMBER(Koniec_Projekt)),IFERROR(IF(LataProjekcji=$F2741,IF(AND($G2741=$G2742,$F2741=$F2742),ROUND($D2740-SUM($K2742:U2742),0),ROUND(V2740*$E2741,0)),IF(LataProjekcji&gt;$F2741,0,ROUND(V2740*$E2741,0))),0),0)</f>
        <v>0</v>
      </c>
      <c r="W2742" s="5">
        <f ca="1">IF(AND($G2740,NOT(ISTEXT($G2739)),ISNUMBER(Poczatek),ISNUMBER(Koniec_Projekt)),IFERROR(IF(LataProjekcji=$F2741,IF(AND($G2741=$G2742,$F2741=$F2742),ROUND($D2740-SUM($K2742:V2742),0),ROUND(W2740*$E2741,0)),IF(LataProjekcji&gt;$F2741,0,ROUND(W2740*$E2741,0))),0),0)</f>
        <v>0</v>
      </c>
      <c r="X2742" s="5">
        <f ca="1">IF(AND($G2740,NOT(ISTEXT($G2739)),ISNUMBER(Poczatek),ISNUMBER(Koniec_Projekt)),IFERROR(IF(LataProjekcji=$F2741,IF(AND($G2741=$G2742,$F2741=$F2742),ROUND($D2740-SUM($K2742:W2742),0),ROUND(X2740*$E2741,0)),IF(LataProjekcji&gt;$F2741,0,ROUND(X2740*$E2741,0))),0),0)</f>
        <v>0</v>
      </c>
      <c r="Y2742" s="5">
        <f ca="1">IF(AND($G2740,NOT(ISTEXT($G2739)),ISNUMBER(Poczatek),ISNUMBER(Koniec_Projekt)),IFERROR(IF(LataProjekcji=$F2741,IF(AND($G2741=$G2742,$F2741=$F2742),ROUND($D2740-SUM($K2742:X2742),0),ROUND(Y2740*$E2741,0)),IF(LataProjekcji&gt;$F2741,0,ROUND(Y2740*$E2741,0))),0),0)</f>
        <v>0</v>
      </c>
      <c r="Z2742" s="5">
        <f ca="1">IF(AND($G2740,NOT(ISTEXT($G2739)),ISNUMBER(Poczatek),ISNUMBER(Koniec_Projekt)),IFERROR(IF(LataProjekcji=$F2741,IF(AND($G2741=$G2742,$F2741=$F2742),ROUND($D2740-SUM($K2742:Y2742),0),ROUND(Z2740*$E2741,0)),IF(LataProjekcji&gt;$F2741,0,ROUND(Z2740*$E2741,0))),0),0)</f>
        <v>0</v>
      </c>
      <c r="AA2742" s="5">
        <f ca="1">IF(AND($G2740,NOT(ISTEXT($G2739)),ISNUMBER(Poczatek),ISNUMBER(Koniec_Projekt)),IFERROR(IF(LataProjekcji=$F2741,IF(AND($G2741=$G2742,$F2741=$F2742),ROUND($D2740-SUM($K2742:Z2742),0),ROUND(AA2740*$E2741,0)),IF(LataProjekcji&gt;$F2741,0,ROUND(AA2740*$E2741,0))),0),0)</f>
        <v>0</v>
      </c>
      <c r="AB2742" s="5">
        <f ca="1">IF(AND($G2740,NOT(ISTEXT($G2739)),ISNUMBER(Poczatek),ISNUMBER(Koniec_Projekt)),IFERROR(IF(LataProjekcji=$F2741,IF(AND($G2741=$G2742,$F2741=$F2742),ROUND($D2740-SUM($K2742:AA2742),0),ROUND(AB2740*$E2741,0)),IF(LataProjekcji&gt;$F2741,0,ROUND(AB2740*$E2741,0))),0),0)</f>
        <v>0</v>
      </c>
      <c r="AC2742" s="5">
        <f ca="1">IF(AND($G2740,NOT(ISTEXT($G2739)),ISNUMBER(Poczatek),ISNUMBER(Koniec_Projekt)),IFERROR(IF(LataProjekcji=$F2741,IF(AND($G2741=$G2742,$F2741=$F2742),ROUND($D2740-SUM($K2742:AB2742),0),ROUND(AC2740*$E2741,0)),IF(LataProjekcji&gt;$F2741,0,ROUND(AC2740*$E2741,0))),0),0)</f>
        <v>0</v>
      </c>
      <c r="AD2742" s="5">
        <f ca="1">IF(AND($G2740,NOT(ISTEXT($G2739)),ISNUMBER(Poczatek),ISNUMBER(Koniec_Projekt)),IFERROR(IF(LataProjekcji=$F2741,IF(AND($G2741=$G2742,$F2741=$F2742),ROUND($D2740-SUM($K2742:AC2742),0),ROUND(AD2740*$E2741,0)),IF(LataProjekcji&gt;$F2741,0,ROUND(AD2740*$E2741,0))),0),0)</f>
        <v>0</v>
      </c>
      <c r="AE2742" s="5">
        <f ca="1">IF(AND($G2740,NOT(ISTEXT($G2739)),ISNUMBER(Poczatek),ISNUMBER(Koniec_Projekt)),IFERROR(IF(LataProjekcji=$F2741,IF(AND($G2741=$G2742,$F2741=$F2742),ROUND($D2740-SUM($K2742:AD2742),0),ROUND(AE2740*$E2741,0)),IF(LataProjekcji&gt;$F2741,0,ROUND(AE2740*$E2741,0))),0),0)</f>
        <v>0</v>
      </c>
    </row>
    <row r="2743" spans="1:31" ht="12.5" hidden="1" thickBot="1">
      <c r="B2743" s="527" t="s">
        <v>865</v>
      </c>
      <c r="C2743" s="528"/>
      <c r="D2743" s="529">
        <f ca="1">IF(D2740&gt;10,ROUND((D2742-1)*E2741,0),E2741)</f>
        <v>0</v>
      </c>
      <c r="E2743" s="529">
        <f ca="1">D2740-D2743</f>
        <v>0</v>
      </c>
      <c r="F2743" s="528"/>
      <c r="G2743" s="669">
        <f ca="1">OFFSET($C$269,$D2738,0)</f>
        <v>0</v>
      </c>
      <c r="H2743" s="528"/>
      <c r="I2743" s="528"/>
      <c r="J2743" s="528"/>
      <c r="K2743" s="528"/>
      <c r="L2743" s="528"/>
      <c r="M2743" s="528"/>
      <c r="N2743" s="528"/>
      <c r="O2743" s="528"/>
      <c r="P2743" s="528"/>
      <c r="Q2743" s="528"/>
      <c r="R2743" s="528"/>
      <c r="S2743" s="528"/>
      <c r="T2743" s="528"/>
      <c r="U2743" s="528"/>
      <c r="V2743" s="528"/>
      <c r="W2743" s="528"/>
      <c r="X2743" s="528"/>
      <c r="Y2743" s="528"/>
      <c r="Z2743" s="528"/>
      <c r="AA2743" s="528"/>
      <c r="AB2743" s="528"/>
      <c r="AC2743" s="528"/>
      <c r="AD2743" s="528"/>
      <c r="AE2743" s="528"/>
    </row>
    <row r="2744" spans="1:31" ht="12.5" hidden="1" thickTop="1"/>
    <row r="2745" spans="1:31" ht="12.5" hidden="1" thickBot="1">
      <c r="B2745" s="530" t="str">
        <f ca="1">"nazwa ST: "&amp;B1574</f>
        <v xml:space="preserve">nazwa ST: </v>
      </c>
      <c r="C2745" s="530"/>
      <c r="D2745" s="531">
        <f>D1574</f>
        <v>1289</v>
      </c>
      <c r="E2745" s="530"/>
      <c r="F2745" s="530"/>
      <c r="G2745" s="530"/>
      <c r="H2745" s="530"/>
      <c r="I2745" s="530"/>
      <c r="J2745" s="530"/>
      <c r="K2745" s="539" t="str">
        <f t="shared" ref="K2745:AE2745" si="3189">LataProjekcji</f>
        <v>Uzupełnij dane</v>
      </c>
      <c r="L2745" s="539" t="str">
        <f t="shared" si="3189"/>
        <v/>
      </c>
      <c r="M2745" s="539" t="str">
        <f t="shared" si="3189"/>
        <v/>
      </c>
      <c r="N2745" s="539" t="str">
        <f t="shared" si="3189"/>
        <v/>
      </c>
      <c r="O2745" s="539" t="str">
        <f t="shared" si="3189"/>
        <v/>
      </c>
      <c r="P2745" s="539" t="str">
        <f t="shared" si="3189"/>
        <v/>
      </c>
      <c r="Q2745" s="539" t="str">
        <f t="shared" si="3189"/>
        <v/>
      </c>
      <c r="R2745" s="539" t="str">
        <f t="shared" si="3189"/>
        <v/>
      </c>
      <c r="S2745" s="539" t="str">
        <f t="shared" si="3189"/>
        <v/>
      </c>
      <c r="T2745" s="539" t="str">
        <f t="shared" si="3189"/>
        <v/>
      </c>
      <c r="U2745" s="539" t="str">
        <f t="shared" si="3189"/>
        <v/>
      </c>
      <c r="V2745" s="539" t="str">
        <f t="shared" si="3189"/>
        <v/>
      </c>
      <c r="W2745" s="539" t="str">
        <f t="shared" si="3189"/>
        <v/>
      </c>
      <c r="X2745" s="539" t="str">
        <f t="shared" si="3189"/>
        <v/>
      </c>
      <c r="Y2745" s="539" t="str">
        <f t="shared" si="3189"/>
        <v/>
      </c>
      <c r="Z2745" s="539" t="str">
        <f t="shared" si="3189"/>
        <v/>
      </c>
      <c r="AA2745" s="539" t="str">
        <f t="shared" si="3189"/>
        <v/>
      </c>
      <c r="AB2745" s="539" t="str">
        <f t="shared" si="3189"/>
        <v/>
      </c>
      <c r="AC2745" s="539" t="str">
        <f t="shared" si="3189"/>
        <v/>
      </c>
      <c r="AD2745" s="539" t="str">
        <f t="shared" si="3189"/>
        <v/>
      </c>
      <c r="AE2745" s="539" t="str">
        <f t="shared" si="3189"/>
        <v/>
      </c>
    </row>
    <row r="2746" spans="1:31" hidden="1">
      <c r="B2746" s="526" t="s">
        <v>752</v>
      </c>
      <c r="D2746" s="1">
        <f ca="1">D1575</f>
        <v>0</v>
      </c>
      <c r="E2746" s="1">
        <f ca="1">E1575</f>
        <v>0</v>
      </c>
      <c r="F2746" s="1">
        <f ca="1">IF(D2747&gt;10,F1575,1)</f>
        <v>1</v>
      </c>
      <c r="G2746" s="525" t="str">
        <f ca="1">IF(OR(ISBLANK(OFFSET($E$269,$D2745,0)),ISTEXT(OFFSET($E$269,$D2745,0))),"brak daty",IF(D2747&gt;10,EDATE(OFFSET($E$269,$D2745,0),D2749),DATE(D2746,E2746,1)))</f>
        <v>brak daty</v>
      </c>
      <c r="H2746" s="538" t="b">
        <f ca="1">SUM(K2746:AE2746)=D2749</f>
        <v>1</v>
      </c>
      <c r="I2746" s="1" t="s">
        <v>749</v>
      </c>
      <c r="K2746" s="5">
        <f ca="1">IF(AND($G2747,NOT(ISTEXT($G2746)),ISNUMBER(Poczatek),ISNUMBER(Koniec_Projekt)),IFERROR(IF($D2746=LataProjekcji,$F2746,IF($D2746&lt;LataProjekcji,IF((SUM(K2746)+12)&lt;$D2749,12,$D2749-SUM(K2746)),0)),0),0)</f>
        <v>0</v>
      </c>
      <c r="L2746" s="5">
        <f ca="1">IF(AND($G2747,NOT(ISTEXT($G2746)),ISNUMBER(Poczatek),ISNUMBER(Koniec_Projekt)),IFERROR(IF($D2746=LataProjekcji,$F2746,IF($D2746&lt;LataProjekcji,IF((SUM($K2746:K2746)+12)&lt;$D2749,12,$D2749-SUM($K2746:K2746)),0)),0),0)</f>
        <v>0</v>
      </c>
      <c r="M2746" s="5">
        <f ca="1">IF(AND($G2747,NOT(ISTEXT($G2746)),ISNUMBER(Poczatek),ISNUMBER(Koniec_Projekt)),IFERROR(IF($D2746=LataProjekcji,$F2746,IF($D2746&lt;LataProjekcji,IF((SUM($K2746:L2746)+12)&lt;$D2749,12,$D2749-SUM($K2746:L2746)),0)),0),0)</f>
        <v>0</v>
      </c>
      <c r="N2746" s="5">
        <f ca="1">IF(AND($G2747,NOT(ISTEXT($G2746)),ISNUMBER(Poczatek),ISNUMBER(Koniec_Projekt)),IFERROR(IF($D2746=LataProjekcji,$F2746,IF($D2746&lt;LataProjekcji,IF((SUM($K2746:M2746)+12)&lt;$D2749,12,$D2749-SUM($K2746:M2746)),0)),0),0)</f>
        <v>0</v>
      </c>
      <c r="O2746" s="5">
        <f ca="1">IF(AND($G2747,NOT(ISTEXT($G2746)),ISNUMBER(Poczatek),ISNUMBER(Koniec_Projekt)),IFERROR(IF($D2746=LataProjekcji,$F2746,IF($D2746&lt;LataProjekcji,IF((SUM($K2746:N2746)+12)&lt;$D2749,12,$D2749-SUM($K2746:N2746)),0)),0),0)</f>
        <v>0</v>
      </c>
      <c r="P2746" s="5">
        <f ca="1">IF(AND($G2747,NOT(ISTEXT($G2746)),ISNUMBER(Poczatek),ISNUMBER(Koniec_Projekt)),IFERROR(IF($D2746=LataProjekcji,$F2746,IF($D2746&lt;LataProjekcji,IF((SUM($K2746:O2746)+12)&lt;$D2749,12,$D2749-SUM($K2746:O2746)),0)),0),0)</f>
        <v>0</v>
      </c>
      <c r="Q2746" s="5">
        <f ca="1">IF(AND($G2747,NOT(ISTEXT($G2746)),ISNUMBER(Poczatek),ISNUMBER(Koniec_Projekt)),IFERROR(IF($D2746=LataProjekcji,$F2746,IF($D2746&lt;LataProjekcji,IF((SUM($K2746:P2746)+12)&lt;$D2749,12,$D2749-SUM($K2746:P2746)),0)),0),0)</f>
        <v>0</v>
      </c>
      <c r="R2746" s="5">
        <f ca="1">IF(AND($G2747,NOT(ISTEXT($G2746)),ISNUMBER(Poczatek),ISNUMBER(Koniec_Projekt)),IFERROR(IF($D2746=LataProjekcji,$F2746,IF($D2746&lt;LataProjekcji,IF((SUM($K2746:Q2746)+12)&lt;$D2749,12,$D2749-SUM($K2746:Q2746)),0)),0),0)</f>
        <v>0</v>
      </c>
      <c r="S2746" s="5">
        <f ca="1">IF(AND($G2747,NOT(ISTEXT($G2746)),ISNUMBER(Poczatek),ISNUMBER(Koniec_Projekt)),IFERROR(IF($D2746=LataProjekcji,$F2746,IF($D2746&lt;LataProjekcji,IF((SUM($K2746:R2746)+12)&lt;$D2749,12,$D2749-SUM($K2746:R2746)),0)),0),0)</f>
        <v>0</v>
      </c>
      <c r="T2746" s="5">
        <f ca="1">IF(AND($G2747,NOT(ISTEXT($G2746)),ISNUMBER(Poczatek),ISNUMBER(Koniec_Projekt)),IFERROR(IF($D2746=LataProjekcji,$F2746,IF($D2746&lt;LataProjekcji,IF((SUM($K2746:S2746)+12)&lt;$D2749,12,$D2749-SUM($K2746:S2746)),0)),0),0)</f>
        <v>0</v>
      </c>
      <c r="U2746" s="5">
        <f ca="1">IF(AND($G2747,NOT(ISTEXT($G2746)),ISNUMBER(Poczatek),ISNUMBER(Koniec_Projekt)),IFERROR(IF($D2746=LataProjekcji,$F2746,IF($D2746&lt;LataProjekcji,IF((SUM($K2746:T2746)+12)&lt;$D2749,12,$D2749-SUM($K2746:T2746)),0)),0),0)</f>
        <v>0</v>
      </c>
      <c r="V2746" s="5">
        <f ca="1">IF(AND($G2747,NOT(ISTEXT($G2746)),ISNUMBER(Poczatek),ISNUMBER(Koniec_Projekt)),IFERROR(IF($D2746=LataProjekcji,$F2746,IF($D2746&lt;LataProjekcji,IF((SUM($K2746:U2746)+12)&lt;$D2749,12,$D2749-SUM($K2746:U2746)),0)),0),0)</f>
        <v>0</v>
      </c>
      <c r="W2746" s="5">
        <f ca="1">IF(AND($G2747,NOT(ISTEXT($G2746)),ISNUMBER(Poczatek),ISNUMBER(Koniec_Projekt)),IFERROR(IF($D2746=LataProjekcji,$F2746,IF($D2746&lt;LataProjekcji,IF((SUM($K2746:V2746)+12)&lt;$D2749,12,$D2749-SUM($K2746:V2746)),0)),0),0)</f>
        <v>0</v>
      </c>
      <c r="X2746" s="5">
        <f ca="1">IF(AND($G2747,NOT(ISTEXT($G2746)),ISNUMBER(Poczatek),ISNUMBER(Koniec_Projekt)),IFERROR(IF($D2746=LataProjekcji,$F2746,IF($D2746&lt;LataProjekcji,IF((SUM($K2746:W2746)+12)&lt;$D2749,12,$D2749-SUM($K2746:W2746)),0)),0),0)</f>
        <v>0</v>
      </c>
      <c r="Y2746" s="5">
        <f ca="1">IF(AND($G2747,NOT(ISTEXT($G2746)),ISNUMBER(Poczatek),ISNUMBER(Koniec_Projekt)),IFERROR(IF($D2746=LataProjekcji,$F2746,IF($D2746&lt;LataProjekcji,IF((SUM($K2746:X2746)+12)&lt;$D2749,12,$D2749-SUM($K2746:X2746)),0)),0),0)</f>
        <v>0</v>
      </c>
      <c r="Z2746" s="5">
        <f ca="1">IF(AND($G2747,NOT(ISTEXT($G2746)),ISNUMBER(Poczatek),ISNUMBER(Koniec_Projekt)),IFERROR(IF($D2746=LataProjekcji,$F2746,IF($D2746&lt;LataProjekcji,IF((SUM($K2746:Y2746)+12)&lt;$D2749,12,$D2749-SUM($K2746:Y2746)),0)),0),0)</f>
        <v>0</v>
      </c>
      <c r="AA2746" s="5">
        <f ca="1">IF(AND($G2747,NOT(ISTEXT($G2746)),ISNUMBER(Poczatek),ISNUMBER(Koniec_Projekt)),IFERROR(IF($D2746=LataProjekcji,$F2746,IF($D2746&lt;LataProjekcji,IF((SUM($K2746:Z2746)+12)&lt;$D2749,12,$D2749-SUM($K2746:Z2746)),0)),0),0)</f>
        <v>0</v>
      </c>
      <c r="AB2746" s="5">
        <f ca="1">IF(AND($G2747,NOT(ISTEXT($G2746)),ISNUMBER(Poczatek),ISNUMBER(Koniec_Projekt)),IFERROR(IF($D2746=LataProjekcji,$F2746,IF($D2746&lt;LataProjekcji,IF((SUM($K2746:AA2746)+12)&lt;$D2749,12,$D2749-SUM($K2746:AA2746)),0)),0),0)</f>
        <v>0</v>
      </c>
      <c r="AC2746" s="5">
        <f ca="1">IF(AND($G2747,NOT(ISTEXT($G2746)),ISNUMBER(Poczatek),ISNUMBER(Koniec_Projekt)),IFERROR(IF($D2746=LataProjekcji,$F2746,IF($D2746&lt;LataProjekcji,IF((SUM($K2746:AB2746)+12)&lt;$D2749,12,$D2749-SUM($K2746:AB2746)),0)),0),0)</f>
        <v>0</v>
      </c>
      <c r="AD2746" s="5">
        <f ca="1">IF(AND($G2747,NOT(ISTEXT($G2746)),ISNUMBER(Poczatek),ISNUMBER(Koniec_Projekt)),IFERROR(IF($D2746=LataProjekcji,$F2746,IF($D2746&lt;LataProjekcji,IF((SUM($K2746:AC2746)+12)&lt;$D2749,12,$D2749-SUM($K2746:AC2746)),0)),0),0)</f>
        <v>0</v>
      </c>
      <c r="AE2746" s="5">
        <f ca="1">IF(AND($G2747,NOT(ISTEXT($G2746)),ISNUMBER(Poczatek),ISNUMBER(Koniec_Projekt)),IFERROR(IF($D2746=LataProjekcji,$F2746,IF($D2746&lt;LataProjekcji,IF((SUM($K2746:AD2746)+12)&lt;$D2749,12,$D2749-SUM($K2746:AD2746)),0)),0),0)</f>
        <v>0</v>
      </c>
    </row>
    <row r="2747" spans="1:31" hidden="1">
      <c r="B2747" s="526" t="s">
        <v>754</v>
      </c>
      <c r="D2747" s="5">
        <f ca="1">D1576</f>
        <v>0</v>
      </c>
      <c r="E2747" s="454">
        <f ca="1">E1576</f>
        <v>0</v>
      </c>
      <c r="F2747" s="454">
        <f ca="1">F1576</f>
        <v>0</v>
      </c>
      <c r="G2747" s="258" t="b">
        <f ca="1">NOT(ISBLANK(OFFSET($C$269,$D2745,0)))</f>
        <v>1</v>
      </c>
      <c r="H2747" s="538" t="b">
        <f ca="1">SUM(K2747:AE2747)=E2749</f>
        <v>1</v>
      </c>
      <c r="I2747" s="1" t="s">
        <v>750</v>
      </c>
      <c r="K2747" s="537">
        <f ca="1">IF(AND($G2747,NOT(ISTEXT($G2746)),ISNUMBER(Poczatek),ISNUMBER(Koniec_Projekt)),IFERROR(IF($D2746=LataProjekcji,IF($F2746&gt;$E2749,$E2749,$F2746),IF($D2749&gt;=$E2749,(IF($D2746&lt;LataProjekcji,IF((SUM(J2747:$K2747)+12)&lt;$E2749,12,$E2749-SUM(J2747:$K2747)),0)),(IF($D2746&lt;LataProjekcji,IF((SUM(J2747:$K2747)+12)&lt;$D2749,12,$D2749-SUM(J2747:$K2747)),0)))),0),0)</f>
        <v>0</v>
      </c>
      <c r="L2747" s="537">
        <f ca="1">IF(AND($G2747,NOT(ISTEXT($G2746)),ISNUMBER(Poczatek),ISNUMBER(Koniec_Projekt)),IFERROR(IF($D2746=LataProjekcji,IF($F2746&gt;$E2749,$E2749,$F2746),IF($D2749&gt;=$E2749,(IF($D2746&lt;LataProjekcji,IF((SUM($K2747:K2747)+12)&lt;$E2749,12,$E2749-SUM($K2747:K2747)),0)),(IF($D2746&lt;LataProjekcji,IF((SUM($K2747:K2747)+12)&lt;$D2749,12,$D2749-SUM($K2747:K2747)),0)))),0),0)</f>
        <v>0</v>
      </c>
      <c r="M2747" s="537">
        <f ca="1">IF(AND($G2747,NOT(ISTEXT($G2746)),ISNUMBER(Poczatek),ISNUMBER(Koniec_Projekt)),IFERROR(IF($D2746=LataProjekcji,IF($F2746&gt;$E2749,$E2749,$F2746),IF($D2749&gt;=$E2749,(IF($D2746&lt;LataProjekcji,IF((SUM($K2747:L2747)+12)&lt;$E2749,12,$E2749-SUM($K2747:L2747)),0)),(IF($D2746&lt;LataProjekcji,IF((SUM($K2747:L2747)+12)&lt;$D2749,12,$D2749-SUM($K2747:L2747)),0)))),0),0)</f>
        <v>0</v>
      </c>
      <c r="N2747" s="537">
        <f ca="1">IF(AND($G2747,NOT(ISTEXT($G2746)),ISNUMBER(Poczatek),ISNUMBER(Koniec_Projekt)),IFERROR(IF($D2746=LataProjekcji,IF($F2746&gt;$E2749,$E2749,$F2746),IF($D2749&gt;=$E2749,(IF($D2746&lt;LataProjekcji,IF((SUM($K2747:M2747)+12)&lt;$E2749,12,$E2749-SUM($K2747:M2747)),0)),(IF($D2746&lt;LataProjekcji,IF((SUM($K2747:M2747)+12)&lt;$D2749,12,$D2749-SUM($K2747:M2747)),0)))),0),0)</f>
        <v>0</v>
      </c>
      <c r="O2747" s="537">
        <f ca="1">IF(AND($G2747,NOT(ISTEXT($G2746)),ISNUMBER(Poczatek),ISNUMBER(Koniec_Projekt)),IFERROR(IF($D2746=LataProjekcji,IF($F2746&gt;$E2749,$E2749,$F2746),IF($D2749&gt;=$E2749,(IF($D2746&lt;LataProjekcji,IF((SUM($K2747:N2747)+12)&lt;$E2749,12,$E2749-SUM($K2747:N2747)),0)),(IF($D2746&lt;LataProjekcji,IF((SUM($K2747:N2747)+12)&lt;$D2749,12,$D2749-SUM($K2747:N2747)),0)))),0),0)</f>
        <v>0</v>
      </c>
      <c r="P2747" s="537">
        <f ca="1">IF(AND($G2747,NOT(ISTEXT($G2746)),ISNUMBER(Poczatek),ISNUMBER(Koniec_Projekt)),IFERROR(IF($D2746=LataProjekcji,IF($F2746&gt;$E2749,$E2749,$F2746),IF($D2749&gt;=$E2749,(IF($D2746&lt;LataProjekcji,IF((SUM($K2747:O2747)+12)&lt;$E2749,12,$E2749-SUM($K2747:O2747)),0)),(IF($D2746&lt;LataProjekcji,IF((SUM($K2747:O2747)+12)&lt;$D2749,12,$D2749-SUM($K2747:O2747)),0)))),0),0)</f>
        <v>0</v>
      </c>
      <c r="Q2747" s="537">
        <f ca="1">IF(AND($G2747,NOT(ISTEXT($G2746)),ISNUMBER(Poczatek),ISNUMBER(Koniec_Projekt)),IFERROR(IF($D2746=LataProjekcji,IF($F2746&gt;$E2749,$E2749,$F2746),IF($D2749&gt;=$E2749,(IF($D2746&lt;LataProjekcji,IF((SUM($K2747:P2747)+12)&lt;$E2749,12,$E2749-SUM($K2747:P2747)),0)),(IF($D2746&lt;LataProjekcji,IF((SUM($K2747:P2747)+12)&lt;$D2749,12,$D2749-SUM($K2747:P2747)),0)))),0),0)</f>
        <v>0</v>
      </c>
      <c r="R2747" s="537">
        <f ca="1">IF(AND($G2747,NOT(ISTEXT($G2746)),ISNUMBER(Poczatek),ISNUMBER(Koniec_Projekt)),IFERROR(IF($D2746=LataProjekcji,IF($F2746&gt;$E2749,$E2749,$F2746),IF($D2749&gt;=$E2749,(IF($D2746&lt;LataProjekcji,IF((SUM($K2747:Q2747)+12)&lt;$E2749,12,$E2749-SUM($K2747:Q2747)),0)),(IF($D2746&lt;LataProjekcji,IF((SUM($K2747:Q2747)+12)&lt;$D2749,12,$D2749-SUM($K2747:Q2747)),0)))),0),0)</f>
        <v>0</v>
      </c>
      <c r="S2747" s="537">
        <f ca="1">IF(AND($G2747,NOT(ISTEXT($G2746)),ISNUMBER(Poczatek),ISNUMBER(Koniec_Projekt)),IFERROR(IF($D2746=LataProjekcji,IF($F2746&gt;$E2749,$E2749,$F2746),IF($D2749&gt;=$E2749,(IF($D2746&lt;LataProjekcji,IF((SUM($K2747:R2747)+12)&lt;$E2749,12,$E2749-SUM($K2747:R2747)),0)),(IF($D2746&lt;LataProjekcji,IF((SUM($K2747:R2747)+12)&lt;$D2749,12,$D2749-SUM($K2747:R2747)),0)))),0),0)</f>
        <v>0</v>
      </c>
      <c r="T2747" s="537">
        <f ca="1">IF(AND($G2747,NOT(ISTEXT($G2746)),ISNUMBER(Poczatek),ISNUMBER(Koniec_Projekt)),IFERROR(IF($D2746=LataProjekcji,IF($F2746&gt;$E2749,$E2749,$F2746),IF($D2749&gt;=$E2749,(IF($D2746&lt;LataProjekcji,IF((SUM($K2747:S2747)+12)&lt;$E2749,12,$E2749-SUM($K2747:S2747)),0)),(IF($D2746&lt;LataProjekcji,IF((SUM($K2747:S2747)+12)&lt;$D2749,12,$D2749-SUM($K2747:S2747)),0)))),0),0)</f>
        <v>0</v>
      </c>
      <c r="U2747" s="537">
        <f ca="1">IF(AND($G2747,NOT(ISTEXT($G2746)),ISNUMBER(Poczatek),ISNUMBER(Koniec_Projekt)),IFERROR(IF($D2746=LataProjekcji,IF($F2746&gt;$E2749,$E2749,$F2746),IF($D2749&gt;=$E2749,(IF($D2746&lt;LataProjekcji,IF((SUM($K2747:T2747)+12)&lt;$E2749,12,$E2749-SUM($K2747:T2747)),0)),(IF($D2746&lt;LataProjekcji,IF((SUM($K2747:T2747)+12)&lt;$D2749,12,$D2749-SUM($K2747:T2747)),0)))),0),0)</f>
        <v>0</v>
      </c>
      <c r="V2747" s="537">
        <f ca="1">IF(AND($G2747,NOT(ISTEXT($G2746)),ISNUMBER(Poczatek),ISNUMBER(Koniec_Projekt)),IFERROR(IF($D2746=LataProjekcji,IF($F2746&gt;$E2749,$E2749,$F2746),IF($D2749&gt;=$E2749,(IF($D2746&lt;LataProjekcji,IF((SUM($K2747:U2747)+12)&lt;$E2749,12,$E2749-SUM($K2747:U2747)),0)),(IF($D2746&lt;LataProjekcji,IF((SUM($K2747:U2747)+12)&lt;$D2749,12,$D2749-SUM($K2747:U2747)),0)))),0),0)</f>
        <v>0</v>
      </c>
      <c r="W2747" s="537">
        <f ca="1">IF(AND($G2747,NOT(ISTEXT($G2746)),ISNUMBER(Poczatek),ISNUMBER(Koniec_Projekt)),IFERROR(IF($D2746=LataProjekcji,IF($F2746&gt;$E2749,$E2749,$F2746),IF($D2749&gt;=$E2749,(IF($D2746&lt;LataProjekcji,IF((SUM($K2747:V2747)+12)&lt;$E2749,12,$E2749-SUM($K2747:V2747)),0)),(IF($D2746&lt;LataProjekcji,IF((SUM($K2747:V2747)+12)&lt;$D2749,12,$D2749-SUM($K2747:V2747)),0)))),0),0)</f>
        <v>0</v>
      </c>
      <c r="X2747" s="537">
        <f ca="1">IF(AND($G2747,NOT(ISTEXT($G2746)),ISNUMBER(Poczatek),ISNUMBER(Koniec_Projekt)),IFERROR(IF($D2746=LataProjekcji,IF($F2746&gt;$E2749,$E2749,$F2746),IF($D2749&gt;=$E2749,(IF($D2746&lt;LataProjekcji,IF((SUM($K2747:W2747)+12)&lt;$E2749,12,$E2749-SUM($K2747:W2747)),0)),(IF($D2746&lt;LataProjekcji,IF((SUM($K2747:W2747)+12)&lt;$D2749,12,$D2749-SUM($K2747:W2747)),0)))),0),0)</f>
        <v>0</v>
      </c>
      <c r="Y2747" s="537">
        <f ca="1">IF(AND($G2747,NOT(ISTEXT($G2746)),ISNUMBER(Poczatek),ISNUMBER(Koniec_Projekt)),IFERROR(IF($D2746=LataProjekcji,IF($F2746&gt;$E2749,$E2749,$F2746),IF($D2749&gt;=$E2749,(IF($D2746&lt;LataProjekcji,IF((SUM($K2747:X2747)+12)&lt;$E2749,12,$E2749-SUM($K2747:X2747)),0)),(IF($D2746&lt;LataProjekcji,IF((SUM($K2747:X2747)+12)&lt;$D2749,12,$D2749-SUM($K2747:X2747)),0)))),0),0)</f>
        <v>0</v>
      </c>
      <c r="Z2747" s="537">
        <f ca="1">IF(AND($G2747,NOT(ISTEXT($G2746)),ISNUMBER(Poczatek),ISNUMBER(Koniec_Projekt)),IFERROR(IF($D2746=LataProjekcji,IF($F2746&gt;$E2749,$E2749,$F2746),IF($D2749&gt;=$E2749,(IF($D2746&lt;LataProjekcji,IF((SUM($K2747:Y2747)+12)&lt;$E2749,12,$E2749-SUM($K2747:Y2747)),0)),(IF($D2746&lt;LataProjekcji,IF((SUM($K2747:Y2747)+12)&lt;$D2749,12,$D2749-SUM($K2747:Y2747)),0)))),0),0)</f>
        <v>0</v>
      </c>
      <c r="AA2747" s="537">
        <f ca="1">IF(AND($G2747,NOT(ISTEXT($G2746)),ISNUMBER(Poczatek),ISNUMBER(Koniec_Projekt)),IFERROR(IF($D2746=LataProjekcji,IF($F2746&gt;$E2749,$E2749,$F2746),IF($D2749&gt;=$E2749,(IF($D2746&lt;LataProjekcji,IF((SUM($K2747:Z2747)+12)&lt;$E2749,12,$E2749-SUM($K2747:Z2747)),0)),(IF($D2746&lt;LataProjekcji,IF((SUM($K2747:Z2747)+12)&lt;$D2749,12,$D2749-SUM($K2747:Z2747)),0)))),0),0)</f>
        <v>0</v>
      </c>
      <c r="AB2747" s="537">
        <f ca="1">IF(AND($G2747,NOT(ISTEXT($G2746)),ISNUMBER(Poczatek),ISNUMBER(Koniec_Projekt)),IFERROR(IF($D2746=LataProjekcji,IF($F2746&gt;$E2749,$E2749,$F2746),IF($D2749&gt;=$E2749,(IF($D2746&lt;LataProjekcji,IF((SUM($K2747:AA2747)+12)&lt;$E2749,12,$E2749-SUM($K2747:AA2747)),0)),(IF($D2746&lt;LataProjekcji,IF((SUM($K2747:AA2747)+12)&lt;$D2749,12,$D2749-SUM($K2747:AA2747)),0)))),0),0)</f>
        <v>0</v>
      </c>
      <c r="AC2747" s="537">
        <f ca="1">IF(AND($G2747,NOT(ISTEXT($G2746)),ISNUMBER(Poczatek),ISNUMBER(Koniec_Projekt)),IFERROR(IF($D2746=LataProjekcji,IF($F2746&gt;$E2749,$E2749,$F2746),IF($D2749&gt;=$E2749,(IF($D2746&lt;LataProjekcji,IF((SUM($K2747:AB2747)+12)&lt;$E2749,12,$E2749-SUM($K2747:AB2747)),0)),(IF($D2746&lt;LataProjekcji,IF((SUM($K2747:AB2747)+12)&lt;$D2749,12,$D2749-SUM($K2747:AB2747)),0)))),0),0)</f>
        <v>0</v>
      </c>
      <c r="AD2747" s="537">
        <f ca="1">IF(AND($G2747,NOT(ISTEXT($G2746)),ISNUMBER(Poczatek),ISNUMBER(Koniec_Projekt)),IFERROR(IF($D2746=LataProjekcji,IF($F2746&gt;$E2749,$E2749,$F2746),IF($D2749&gt;=$E2749,(IF($D2746&lt;LataProjekcji,IF((SUM($K2747:AC2747)+12)&lt;$E2749,12,$E2749-SUM($K2747:AC2747)),0)),(IF($D2746&lt;LataProjekcji,IF((SUM($K2747:AC2747)+12)&lt;$D2749,12,$D2749-SUM($K2747:AC2747)),0)))),0),0)</f>
        <v>0</v>
      </c>
      <c r="AE2747" s="537">
        <f ca="1">IF(AND($G2747,NOT(ISTEXT($G2746)),ISNUMBER(Poczatek),ISNUMBER(Koniec_Projekt)),IFERROR(IF($D2746=LataProjekcji,IF($F2746&gt;$E2749,$E2749,$F2746),IF($D2749&gt;=$E2749,(IF($D2746&lt;LataProjekcji,IF((SUM($K2747:AD2747)+12)&lt;$E2749,12,$E2749-SUM($K2747:AD2747)),0)),(IF($D2746&lt;LataProjekcji,IF((SUM($K2747:AD2747)+12)&lt;$D2749,12,$D2749-SUM($K2747:AD2747)),0)))),0),0)</f>
        <v>0</v>
      </c>
    </row>
    <row r="2748" spans="1:31" hidden="1">
      <c r="B2748" s="526" t="s">
        <v>753</v>
      </c>
      <c r="D2748" s="454">
        <f ca="1">D1577</f>
        <v>0</v>
      </c>
      <c r="E2748" s="454">
        <f ca="1">IF(D2747&gt;10,ROUND(D2748/12,2),D2748)</f>
        <v>0</v>
      </c>
      <c r="F2748" s="524">
        <f>Koniec_Projekt</f>
        <v>0</v>
      </c>
      <c r="G2748" s="329">
        <f>Miesiac_Koniec_Projekt</f>
        <v>0</v>
      </c>
      <c r="H2748" s="538" t="b">
        <f ca="1">SUM(K2748:AE2748)=D2747</f>
        <v>1</v>
      </c>
      <c r="I2748" s="1" t="s">
        <v>713</v>
      </c>
      <c r="K2748" s="256">
        <f ca="1">IF(AND($G2747,NOT(ISTEXT($G2746)),ISNUMBER(Poczatek),ISNUMBER(Koniec_Projekt)),IFERROR(IF(LataProjekcji=$F2749,ROUND($D2747,0),ROUND(K2746*$E2748,0)),0),0)</f>
        <v>0</v>
      </c>
      <c r="L2748" s="5">
        <f ca="1">IF(AND($G2747,NOT(ISTEXT($G2746)),ISNUMBER(Poczatek),ISNUMBER(Koniec_Projekt)),IFERROR(IF(LataProjekcji=$F2749,ROUND($D2747-SUM(K2748:$K2748),0),ROUND(L2746*$E2748,0)),0),0)</f>
        <v>0</v>
      </c>
      <c r="M2748" s="5">
        <f ca="1">IF(AND($G2747,NOT(ISTEXT($G2746)),ISNUMBER(Poczatek),ISNUMBER(Koniec_Projekt)),IFERROR(IF(LataProjekcji=$F2749,ROUND($D2747-SUM($K2748:L2748),0),ROUND(M2746*$E2748,0)),0),0)</f>
        <v>0</v>
      </c>
      <c r="N2748" s="5">
        <f ca="1">IF(AND($G2747,NOT(ISTEXT($G2746)),ISNUMBER(Poczatek),ISNUMBER(Koniec_Projekt)),IFERROR(IF(LataProjekcji=$F2749,ROUND($D2747-SUM($K2748:M2748),0),ROUND(N2746*$E2748,0)),0),0)</f>
        <v>0</v>
      </c>
      <c r="O2748" s="5">
        <f ca="1">IF(AND($G2747,NOT(ISTEXT($G2746)),ISNUMBER(Poczatek),ISNUMBER(Koniec_Projekt)),IFERROR(IF(LataProjekcji=$F2749,ROUND($D2747-SUM($K2748:N2748),0),ROUND(O2746*$E2748,0)),0),0)</f>
        <v>0</v>
      </c>
      <c r="P2748" s="5">
        <f ca="1">IF(AND($G2747,NOT(ISTEXT($G2746)),ISNUMBER(Poczatek),ISNUMBER(Koniec_Projekt)),IFERROR(IF(LataProjekcji=$F2749,ROUND($D2747-SUM($K2748:O2748),0),ROUND(P2746*$E2748,0)),0),0)</f>
        <v>0</v>
      </c>
      <c r="Q2748" s="5">
        <f ca="1">IF(AND($G2747,NOT(ISTEXT($G2746)),ISNUMBER(Poczatek),ISNUMBER(Koniec_Projekt)),IFERROR(IF(LataProjekcji=$F2749,ROUND($D2747-SUM($K2748:P2748),0),ROUND(Q2746*$E2748,0)),0),0)</f>
        <v>0</v>
      </c>
      <c r="R2748" s="5">
        <f ca="1">IF(AND($G2747,NOT(ISTEXT($G2746)),ISNUMBER(Poczatek),ISNUMBER(Koniec_Projekt)),IFERROR(IF(LataProjekcji=$F2749,ROUND($D2747-SUM($K2748:Q2748),0),ROUND(R2746*$E2748,0)),0),0)</f>
        <v>0</v>
      </c>
      <c r="S2748" s="5">
        <f ca="1">IF(AND($G2747,NOT(ISTEXT($G2746)),ISNUMBER(Poczatek),ISNUMBER(Koniec_Projekt)),IFERROR(IF(LataProjekcji=$F2749,ROUND($D2747-SUM($K2748:R2748),0),ROUND(S2746*$E2748,0)),0),0)</f>
        <v>0</v>
      </c>
      <c r="T2748" s="5">
        <f ca="1">IF(AND($G2747,NOT(ISTEXT($G2746)),ISNUMBER(Poczatek),ISNUMBER(Koniec_Projekt)),IFERROR(IF(LataProjekcji=$F2749,ROUND($D2747-SUM($K2748:S2748),0),ROUND(T2746*$E2748,0)),0),0)</f>
        <v>0</v>
      </c>
      <c r="U2748" s="5">
        <f ca="1">IF(AND($G2747,NOT(ISTEXT($G2746)),ISNUMBER(Poczatek),ISNUMBER(Koniec_Projekt)),IFERROR(IF(LataProjekcji=$F2749,ROUND($D2747-SUM($K2748:T2748),0),ROUND(U2746*$E2748,0)),0),0)</f>
        <v>0</v>
      </c>
      <c r="V2748" s="5">
        <f ca="1">IF(AND($G2747,NOT(ISTEXT($G2746)),ISNUMBER(Poczatek),ISNUMBER(Koniec_Projekt)),IFERROR(IF(LataProjekcji=$F2749,ROUND($D2747-SUM($K2748:U2748),0),ROUND(V2746*$E2748,0)),0),0)</f>
        <v>0</v>
      </c>
      <c r="W2748" s="5">
        <f ca="1">IF(AND($G2747,NOT(ISTEXT($G2746)),ISNUMBER(Poczatek),ISNUMBER(Koniec_Projekt)),IFERROR(IF(LataProjekcji=$F2749,ROUND($D2747-SUM($K2748:V2748),0),ROUND(W2746*$E2748,0)),0),0)</f>
        <v>0</v>
      </c>
      <c r="X2748" s="5">
        <f ca="1">IF(AND($G2747,NOT(ISTEXT($G2746)),ISNUMBER(Poczatek),ISNUMBER(Koniec_Projekt)),IFERROR(IF(LataProjekcji=$F2749,ROUND($D2747-SUM($K2748:W2748),0),ROUND(X2746*$E2748,0)),0),0)</f>
        <v>0</v>
      </c>
      <c r="Y2748" s="5">
        <f ca="1">IF(AND($G2747,NOT(ISTEXT($G2746)),ISNUMBER(Poczatek),ISNUMBER(Koniec_Projekt)),IFERROR(IF(LataProjekcji=$F2749,ROUND($D2747-SUM($K2748:X2748),0),ROUND(Y2746*$E2748,0)),0),0)</f>
        <v>0</v>
      </c>
      <c r="Z2748" s="5">
        <f ca="1">IF(AND($G2747,NOT(ISTEXT($G2746)),ISNUMBER(Poczatek),ISNUMBER(Koniec_Projekt)),IFERROR(IF(LataProjekcji=$F2749,ROUND($D2747-SUM($K2748:Y2748),0),ROUND(Z2746*$E2748,0)),0),0)</f>
        <v>0</v>
      </c>
      <c r="AA2748" s="5">
        <f ca="1">IF(AND($G2747,NOT(ISTEXT($G2746)),ISNUMBER(Poczatek),ISNUMBER(Koniec_Projekt)),IFERROR(IF(LataProjekcji=$F2749,ROUND($D2747-SUM($K2748:Z2748),0),ROUND(AA2746*$E2748,0)),0),0)</f>
        <v>0</v>
      </c>
      <c r="AB2748" s="5">
        <f ca="1">IF(AND($G2747,NOT(ISTEXT($G2746)),ISNUMBER(Poczatek),ISNUMBER(Koniec_Projekt)),IFERROR(IF(LataProjekcji=$F2749,ROUND($D2747-SUM($K2748:AA2748),0),ROUND(AB2746*$E2748,0)),0),0)</f>
        <v>0</v>
      </c>
      <c r="AC2748" s="5">
        <f ca="1">IF(AND($G2747,NOT(ISTEXT($G2746)),ISNUMBER(Poczatek),ISNUMBER(Koniec_Projekt)),IFERROR(IF(LataProjekcji=$F2749,ROUND($D2747-SUM($K2748:AB2748),0),ROUND(AC2746*$E2748,0)),0),0)</f>
        <v>0</v>
      </c>
      <c r="AD2748" s="5">
        <f ca="1">IF(AND($G2747,NOT(ISTEXT($G2746)),ISNUMBER(Poczatek),ISNUMBER(Koniec_Projekt)),IFERROR(IF(LataProjekcji=$F2749,ROUND($D2747-SUM($K2748:AC2748),0),ROUND(AD2746*$E2748,0)),0),0)</f>
        <v>0</v>
      </c>
      <c r="AE2748" s="5">
        <f ca="1">IF(AND($G2747,NOT(ISTEXT($G2746)),ISNUMBER(Poczatek),ISNUMBER(Koniec_Projekt)),IFERROR(IF(LataProjekcji=$F2749,ROUND($D2747-SUM($K2748:AD2748),0),ROUND(AE2746*$E2748,0)),0),0)</f>
        <v>0</v>
      </c>
    </row>
    <row r="2749" spans="1:31" hidden="1">
      <c r="B2749" s="526" t="s">
        <v>751</v>
      </c>
      <c r="D2749" s="1">
        <f ca="1">IFERROR(ROUNDUP(D2747/E2748,0),0)</f>
        <v>0</v>
      </c>
      <c r="E2749" s="1">
        <f ca="1">IF(D2749=0,0,DATEDIF(DATE(D2746,E2746,1),DATE(F2748,G2748,1),"m"))</f>
        <v>0</v>
      </c>
      <c r="F2749" s="1" t="str">
        <f ca="1">IFERROR(YEAR(G2746),"brak daty")</f>
        <v>brak daty</v>
      </c>
      <c r="G2749" s="1" t="str">
        <f ca="1">IFERROR(MONTH(G2746),"brak daty")</f>
        <v>brak daty</v>
      </c>
      <c r="I2749" s="1" t="s">
        <v>425</v>
      </c>
      <c r="K2749" s="5">
        <f ca="1">IF(AND($G2747,NOT(ISTEXT($G2746)),ISNUMBER(Poczatek),ISNUMBER(Koniec_Projekt)),IFERROR(IF(LataProjekcji=$F2748,IF(AND($G2748=$G2749,$F2748=$F2749),ROUND($D2747-SUM($K2749),0),ROUND(K2747*$E2748,0)),IF(LataProjekcji&gt;$F2748,0,ROUND(K2747*$E2748,0))),0),0)</f>
        <v>0</v>
      </c>
      <c r="L2749" s="5">
        <f ca="1">IF(AND($G2747,NOT(ISTEXT($G2746)),ISNUMBER(Poczatek),ISNUMBER(Koniec_Projekt)),IFERROR(IF(LataProjekcji=$F2748,IF(AND($G2748=$G2749,$F2748=$F2749),ROUND($D2747-SUM($K2749:K2749),0),ROUND(L2747*$E2748,0)),IF(LataProjekcji&gt;$F2748,0,ROUND(L2747*$E2748,0))),0),0)</f>
        <v>0</v>
      </c>
      <c r="M2749" s="5">
        <f ca="1">IF(AND($G2747,NOT(ISTEXT($G2746)),ISNUMBER(Poczatek),ISNUMBER(Koniec_Projekt)),IFERROR(IF(LataProjekcji=$F2748,IF(AND($G2748=$G2749,$F2748=$F2749),ROUND($D2747-SUM($K2749:L2749),0),ROUND(M2747*$E2748,0)),IF(LataProjekcji&gt;$F2748,0,ROUND(M2747*$E2748,0))),0),0)</f>
        <v>0</v>
      </c>
      <c r="N2749" s="5">
        <f ca="1">IF(AND($G2747,NOT(ISTEXT($G2746)),ISNUMBER(Poczatek),ISNUMBER(Koniec_Projekt)),IFERROR(IF(LataProjekcji=$F2748,IF(AND($G2748=$G2749,$F2748=$F2749),ROUND($D2747-SUM($K2749:M2749),0),ROUND(N2747*$E2748,0)),IF(LataProjekcji&gt;$F2748,0,ROUND(N2747*$E2748,0))),0),0)</f>
        <v>0</v>
      </c>
      <c r="O2749" s="5">
        <f ca="1">IF(AND($G2747,NOT(ISTEXT($G2746)),ISNUMBER(Poczatek),ISNUMBER(Koniec_Projekt)),IFERROR(IF(LataProjekcji=$F2748,IF(AND($G2748=$G2749,$F2748=$F2749),ROUND($D2747-SUM($K2749:N2749),0),ROUND(O2747*$E2748,0)),IF(LataProjekcji&gt;$F2748,0,ROUND(O2747*$E2748,0))),0),0)</f>
        <v>0</v>
      </c>
      <c r="P2749" s="5">
        <f ca="1">IF(AND($G2747,NOT(ISTEXT($G2746)),ISNUMBER(Poczatek),ISNUMBER(Koniec_Projekt)),IFERROR(IF(LataProjekcji=$F2748,IF(AND($G2748=$G2749,$F2748=$F2749),ROUND($D2747-SUM($K2749:O2749),0),ROUND(P2747*$E2748,0)),IF(LataProjekcji&gt;$F2748,0,ROUND(P2747*$E2748,0))),0),0)</f>
        <v>0</v>
      </c>
      <c r="Q2749" s="5">
        <f ca="1">IF(AND($G2747,NOT(ISTEXT($G2746)),ISNUMBER(Poczatek),ISNUMBER(Koniec_Projekt)),IFERROR(IF(LataProjekcji=$F2748,IF(AND($G2748=$G2749,$F2748=$F2749),ROUND($D2747-SUM($K2749:P2749),0),ROUND(Q2747*$E2748,0)),IF(LataProjekcji&gt;$F2748,0,ROUND(Q2747*$E2748,0))),0),0)</f>
        <v>0</v>
      </c>
      <c r="R2749" s="5">
        <f ca="1">IF(AND($G2747,NOT(ISTEXT($G2746)),ISNUMBER(Poczatek),ISNUMBER(Koniec_Projekt)),IFERROR(IF(LataProjekcji=$F2748,IF(AND($G2748=$G2749,$F2748=$F2749),ROUND($D2747-SUM($K2749:Q2749),0),ROUND(R2747*$E2748,0)),IF(LataProjekcji&gt;$F2748,0,ROUND(R2747*$E2748,0))),0),0)</f>
        <v>0</v>
      </c>
      <c r="S2749" s="5">
        <f ca="1">IF(AND($G2747,NOT(ISTEXT($G2746)),ISNUMBER(Poczatek),ISNUMBER(Koniec_Projekt)),IFERROR(IF(LataProjekcji=$F2748,IF(AND($G2748=$G2749,$F2748=$F2749),ROUND($D2747-SUM($K2749:R2749),0),ROUND(S2747*$E2748,0)),IF(LataProjekcji&gt;$F2748,0,ROUND(S2747*$E2748,0))),0),0)</f>
        <v>0</v>
      </c>
      <c r="T2749" s="5">
        <f ca="1">IF(AND($G2747,NOT(ISTEXT($G2746)),ISNUMBER(Poczatek),ISNUMBER(Koniec_Projekt)),IFERROR(IF(LataProjekcji=$F2748,IF(AND($G2748=$G2749,$F2748=$F2749),ROUND($D2747-SUM($K2749:S2749),0),ROUND(T2747*$E2748,0)),IF(LataProjekcji&gt;$F2748,0,ROUND(T2747*$E2748,0))),0),0)</f>
        <v>0</v>
      </c>
      <c r="U2749" s="5">
        <f ca="1">IF(AND($G2747,NOT(ISTEXT($G2746)),ISNUMBER(Poczatek),ISNUMBER(Koniec_Projekt)),IFERROR(IF(LataProjekcji=$F2748,IF(AND($G2748=$G2749,$F2748=$F2749),ROUND($D2747-SUM($K2749:T2749),0),ROUND(U2747*$E2748,0)),IF(LataProjekcji&gt;$F2748,0,ROUND(U2747*$E2748,0))),0),0)</f>
        <v>0</v>
      </c>
      <c r="V2749" s="5">
        <f ca="1">IF(AND($G2747,NOT(ISTEXT($G2746)),ISNUMBER(Poczatek),ISNUMBER(Koniec_Projekt)),IFERROR(IF(LataProjekcji=$F2748,IF(AND($G2748=$G2749,$F2748=$F2749),ROUND($D2747-SUM($K2749:U2749),0),ROUND(V2747*$E2748,0)),IF(LataProjekcji&gt;$F2748,0,ROUND(V2747*$E2748,0))),0),0)</f>
        <v>0</v>
      </c>
      <c r="W2749" s="5">
        <f ca="1">IF(AND($G2747,NOT(ISTEXT($G2746)),ISNUMBER(Poczatek),ISNUMBER(Koniec_Projekt)),IFERROR(IF(LataProjekcji=$F2748,IF(AND($G2748=$G2749,$F2748=$F2749),ROUND($D2747-SUM($K2749:V2749),0),ROUND(W2747*$E2748,0)),IF(LataProjekcji&gt;$F2748,0,ROUND(W2747*$E2748,0))),0),0)</f>
        <v>0</v>
      </c>
      <c r="X2749" s="5">
        <f ca="1">IF(AND($G2747,NOT(ISTEXT($G2746)),ISNUMBER(Poczatek),ISNUMBER(Koniec_Projekt)),IFERROR(IF(LataProjekcji=$F2748,IF(AND($G2748=$G2749,$F2748=$F2749),ROUND($D2747-SUM($K2749:W2749),0),ROUND(X2747*$E2748,0)),IF(LataProjekcji&gt;$F2748,0,ROUND(X2747*$E2748,0))),0),0)</f>
        <v>0</v>
      </c>
      <c r="Y2749" s="5">
        <f ca="1">IF(AND($G2747,NOT(ISTEXT($G2746)),ISNUMBER(Poczatek),ISNUMBER(Koniec_Projekt)),IFERROR(IF(LataProjekcji=$F2748,IF(AND($G2748=$G2749,$F2748=$F2749),ROUND($D2747-SUM($K2749:X2749),0),ROUND(Y2747*$E2748,0)),IF(LataProjekcji&gt;$F2748,0,ROUND(Y2747*$E2748,0))),0),0)</f>
        <v>0</v>
      </c>
      <c r="Z2749" s="5">
        <f ca="1">IF(AND($G2747,NOT(ISTEXT($G2746)),ISNUMBER(Poczatek),ISNUMBER(Koniec_Projekt)),IFERROR(IF(LataProjekcji=$F2748,IF(AND($G2748=$G2749,$F2748=$F2749),ROUND($D2747-SUM($K2749:Y2749),0),ROUND(Z2747*$E2748,0)),IF(LataProjekcji&gt;$F2748,0,ROUND(Z2747*$E2748,0))),0),0)</f>
        <v>0</v>
      </c>
      <c r="AA2749" s="5">
        <f ca="1">IF(AND($G2747,NOT(ISTEXT($G2746)),ISNUMBER(Poczatek),ISNUMBER(Koniec_Projekt)),IFERROR(IF(LataProjekcji=$F2748,IF(AND($G2748=$G2749,$F2748=$F2749),ROUND($D2747-SUM($K2749:Z2749),0),ROUND(AA2747*$E2748,0)),IF(LataProjekcji&gt;$F2748,0,ROUND(AA2747*$E2748,0))),0),0)</f>
        <v>0</v>
      </c>
      <c r="AB2749" s="5">
        <f ca="1">IF(AND($G2747,NOT(ISTEXT($G2746)),ISNUMBER(Poczatek),ISNUMBER(Koniec_Projekt)),IFERROR(IF(LataProjekcji=$F2748,IF(AND($G2748=$G2749,$F2748=$F2749),ROUND($D2747-SUM($K2749:AA2749),0),ROUND(AB2747*$E2748,0)),IF(LataProjekcji&gt;$F2748,0,ROUND(AB2747*$E2748,0))),0),0)</f>
        <v>0</v>
      </c>
      <c r="AC2749" s="5">
        <f ca="1">IF(AND($G2747,NOT(ISTEXT($G2746)),ISNUMBER(Poczatek),ISNUMBER(Koniec_Projekt)),IFERROR(IF(LataProjekcji=$F2748,IF(AND($G2748=$G2749,$F2748=$F2749),ROUND($D2747-SUM($K2749:AB2749),0),ROUND(AC2747*$E2748,0)),IF(LataProjekcji&gt;$F2748,0,ROUND(AC2747*$E2748,0))),0),0)</f>
        <v>0</v>
      </c>
      <c r="AD2749" s="5">
        <f ca="1">IF(AND($G2747,NOT(ISTEXT($G2746)),ISNUMBER(Poczatek),ISNUMBER(Koniec_Projekt)),IFERROR(IF(LataProjekcji=$F2748,IF(AND($G2748=$G2749,$F2748=$F2749),ROUND($D2747-SUM($K2749:AC2749),0),ROUND(AD2747*$E2748,0)),IF(LataProjekcji&gt;$F2748,0,ROUND(AD2747*$E2748,0))),0),0)</f>
        <v>0</v>
      </c>
      <c r="AE2749" s="5">
        <f ca="1">IF(AND($G2747,NOT(ISTEXT($G2746)),ISNUMBER(Poczatek),ISNUMBER(Koniec_Projekt)),IFERROR(IF(LataProjekcji=$F2748,IF(AND($G2748=$G2749,$F2748=$F2749),ROUND($D2747-SUM($K2749:AD2749),0),ROUND(AE2747*$E2748,0)),IF(LataProjekcji&gt;$F2748,0,ROUND(AE2747*$E2748,0))),0),0)</f>
        <v>0</v>
      </c>
    </row>
    <row r="2750" spans="1:31" ht="12.5" hidden="1" thickBot="1">
      <c r="B2750" s="527" t="s">
        <v>865</v>
      </c>
      <c r="C2750" s="528"/>
      <c r="D2750" s="529">
        <f ca="1">IF(D2747&gt;10,ROUND((D2749-1)*E2748,0),E2748)</f>
        <v>0</v>
      </c>
      <c r="E2750" s="529">
        <f ca="1">D2747-D2750</f>
        <v>0</v>
      </c>
      <c r="F2750" s="528"/>
      <c r="G2750" s="669">
        <f ca="1">OFFSET($C$269,$D2745,0)</f>
        <v>0</v>
      </c>
      <c r="H2750" s="528"/>
      <c r="I2750" s="528"/>
      <c r="J2750" s="528"/>
      <c r="K2750" s="528"/>
      <c r="L2750" s="528"/>
      <c r="M2750" s="528"/>
      <c r="N2750" s="528"/>
      <c r="O2750" s="528"/>
      <c r="P2750" s="528"/>
      <c r="Q2750" s="528"/>
      <c r="R2750" s="528"/>
      <c r="S2750" s="528"/>
      <c r="T2750" s="528"/>
      <c r="U2750" s="528"/>
      <c r="V2750" s="528"/>
      <c r="W2750" s="528"/>
      <c r="X2750" s="528"/>
      <c r="Y2750" s="528"/>
      <c r="Z2750" s="528"/>
      <c r="AA2750" s="528"/>
      <c r="AB2750" s="528"/>
      <c r="AC2750" s="528"/>
      <c r="AD2750" s="528"/>
      <c r="AE2750" s="528"/>
    </row>
    <row r="2751" spans="1:31" ht="12.5" hidden="1" thickTop="1"/>
    <row r="2752" spans="1:31" ht="12.5" hidden="1" thickBot="1">
      <c r="B2752" s="530" t="str">
        <f ca="1">"nazwa ST: "&amp;B1581</f>
        <v xml:space="preserve">nazwa ST: </v>
      </c>
      <c r="C2752" s="530"/>
      <c r="D2752" s="531">
        <f>D1581</f>
        <v>1290</v>
      </c>
      <c r="E2752" s="530"/>
      <c r="F2752" s="530"/>
      <c r="G2752" s="530"/>
      <c r="H2752" s="530"/>
      <c r="I2752" s="530"/>
      <c r="J2752" s="530"/>
      <c r="K2752" s="539" t="str">
        <f t="shared" ref="K2752:AE2752" si="3190">LataProjekcji</f>
        <v>Uzupełnij dane</v>
      </c>
      <c r="L2752" s="539" t="str">
        <f t="shared" si="3190"/>
        <v/>
      </c>
      <c r="M2752" s="539" t="str">
        <f t="shared" si="3190"/>
        <v/>
      </c>
      <c r="N2752" s="539" t="str">
        <f t="shared" si="3190"/>
        <v/>
      </c>
      <c r="O2752" s="539" t="str">
        <f t="shared" si="3190"/>
        <v/>
      </c>
      <c r="P2752" s="539" t="str">
        <f t="shared" si="3190"/>
        <v/>
      </c>
      <c r="Q2752" s="539" t="str">
        <f t="shared" si="3190"/>
        <v/>
      </c>
      <c r="R2752" s="539" t="str">
        <f t="shared" si="3190"/>
        <v/>
      </c>
      <c r="S2752" s="539" t="str">
        <f t="shared" si="3190"/>
        <v/>
      </c>
      <c r="T2752" s="539" t="str">
        <f t="shared" si="3190"/>
        <v/>
      </c>
      <c r="U2752" s="539" t="str">
        <f t="shared" si="3190"/>
        <v/>
      </c>
      <c r="V2752" s="539" t="str">
        <f t="shared" si="3190"/>
        <v/>
      </c>
      <c r="W2752" s="539" t="str">
        <f t="shared" si="3190"/>
        <v/>
      </c>
      <c r="X2752" s="539" t="str">
        <f t="shared" si="3190"/>
        <v/>
      </c>
      <c r="Y2752" s="539" t="str">
        <f t="shared" si="3190"/>
        <v/>
      </c>
      <c r="Z2752" s="539" t="str">
        <f t="shared" si="3190"/>
        <v/>
      </c>
      <c r="AA2752" s="539" t="str">
        <f t="shared" si="3190"/>
        <v/>
      </c>
      <c r="AB2752" s="539" t="str">
        <f t="shared" si="3190"/>
        <v/>
      </c>
      <c r="AC2752" s="539" t="str">
        <f t="shared" si="3190"/>
        <v/>
      </c>
      <c r="AD2752" s="539" t="str">
        <f t="shared" si="3190"/>
        <v/>
      </c>
      <c r="AE2752" s="539" t="str">
        <f t="shared" si="3190"/>
        <v/>
      </c>
    </row>
    <row r="2753" spans="2:31" hidden="1">
      <c r="B2753" s="526" t="s">
        <v>752</v>
      </c>
      <c r="D2753" s="1">
        <f ca="1">D1582</f>
        <v>0</v>
      </c>
      <c r="E2753" s="1">
        <f ca="1">E1582</f>
        <v>0</v>
      </c>
      <c r="F2753" s="1">
        <f ca="1">IF(D2754&gt;10,F1582,1)</f>
        <v>1</v>
      </c>
      <c r="G2753" s="525" t="str">
        <f ca="1">IF(OR(ISBLANK(OFFSET($E$269,$D2752,0)),ISTEXT(OFFSET($E$269,$D2752,0))),"brak daty",IF(D2754&gt;10,EDATE(OFFSET($E$269,$D2752,0),D2756),DATE(D2753,E2753,1)))</f>
        <v>brak daty</v>
      </c>
      <c r="H2753" s="538" t="b">
        <f ca="1">SUM(K2753:AE2753)=D2756</f>
        <v>1</v>
      </c>
      <c r="I2753" s="1" t="s">
        <v>749</v>
      </c>
      <c r="K2753" s="5">
        <f ca="1">IF(AND($G2754,NOT(ISTEXT($G2753)),ISNUMBER(Poczatek),ISNUMBER(Koniec_Projekt)),IFERROR(IF($D2753=LataProjekcji,$F2753,IF($D2753&lt;LataProjekcji,IF((SUM(K2753)+12)&lt;$D2756,12,$D2756-SUM(K2753)),0)),0),0)</f>
        <v>0</v>
      </c>
      <c r="L2753" s="5">
        <f ca="1">IF(AND($G2754,NOT(ISTEXT($G2753)),ISNUMBER(Poczatek),ISNUMBER(Koniec_Projekt)),IFERROR(IF($D2753=LataProjekcji,$F2753,IF($D2753&lt;LataProjekcji,IF((SUM($K2753:K2753)+12)&lt;$D2756,12,$D2756-SUM($K2753:K2753)),0)),0),0)</f>
        <v>0</v>
      </c>
      <c r="M2753" s="5">
        <f ca="1">IF(AND($G2754,NOT(ISTEXT($G2753)),ISNUMBER(Poczatek),ISNUMBER(Koniec_Projekt)),IFERROR(IF($D2753=LataProjekcji,$F2753,IF($D2753&lt;LataProjekcji,IF((SUM($K2753:L2753)+12)&lt;$D2756,12,$D2756-SUM($K2753:L2753)),0)),0),0)</f>
        <v>0</v>
      </c>
      <c r="N2753" s="5">
        <f ca="1">IF(AND($G2754,NOT(ISTEXT($G2753)),ISNUMBER(Poczatek),ISNUMBER(Koniec_Projekt)),IFERROR(IF($D2753=LataProjekcji,$F2753,IF($D2753&lt;LataProjekcji,IF((SUM($K2753:M2753)+12)&lt;$D2756,12,$D2756-SUM($K2753:M2753)),0)),0),0)</f>
        <v>0</v>
      </c>
      <c r="O2753" s="5">
        <f ca="1">IF(AND($G2754,NOT(ISTEXT($G2753)),ISNUMBER(Poczatek),ISNUMBER(Koniec_Projekt)),IFERROR(IF($D2753=LataProjekcji,$F2753,IF($D2753&lt;LataProjekcji,IF((SUM($K2753:N2753)+12)&lt;$D2756,12,$D2756-SUM($K2753:N2753)),0)),0),0)</f>
        <v>0</v>
      </c>
      <c r="P2753" s="5">
        <f ca="1">IF(AND($G2754,NOT(ISTEXT($G2753)),ISNUMBER(Poczatek),ISNUMBER(Koniec_Projekt)),IFERROR(IF($D2753=LataProjekcji,$F2753,IF($D2753&lt;LataProjekcji,IF((SUM($K2753:O2753)+12)&lt;$D2756,12,$D2756-SUM($K2753:O2753)),0)),0),0)</f>
        <v>0</v>
      </c>
      <c r="Q2753" s="5">
        <f ca="1">IF(AND($G2754,NOT(ISTEXT($G2753)),ISNUMBER(Poczatek),ISNUMBER(Koniec_Projekt)),IFERROR(IF($D2753=LataProjekcji,$F2753,IF($D2753&lt;LataProjekcji,IF((SUM($K2753:P2753)+12)&lt;$D2756,12,$D2756-SUM($K2753:P2753)),0)),0),0)</f>
        <v>0</v>
      </c>
      <c r="R2753" s="5">
        <f ca="1">IF(AND($G2754,NOT(ISTEXT($G2753)),ISNUMBER(Poczatek),ISNUMBER(Koniec_Projekt)),IFERROR(IF($D2753=LataProjekcji,$F2753,IF($D2753&lt;LataProjekcji,IF((SUM($K2753:Q2753)+12)&lt;$D2756,12,$D2756-SUM($K2753:Q2753)),0)),0),0)</f>
        <v>0</v>
      </c>
      <c r="S2753" s="5">
        <f ca="1">IF(AND($G2754,NOT(ISTEXT($G2753)),ISNUMBER(Poczatek),ISNUMBER(Koniec_Projekt)),IFERROR(IF($D2753=LataProjekcji,$F2753,IF($D2753&lt;LataProjekcji,IF((SUM($K2753:R2753)+12)&lt;$D2756,12,$D2756-SUM($K2753:R2753)),0)),0),0)</f>
        <v>0</v>
      </c>
      <c r="T2753" s="5">
        <f ca="1">IF(AND($G2754,NOT(ISTEXT($G2753)),ISNUMBER(Poczatek),ISNUMBER(Koniec_Projekt)),IFERROR(IF($D2753=LataProjekcji,$F2753,IF($D2753&lt;LataProjekcji,IF((SUM($K2753:S2753)+12)&lt;$D2756,12,$D2756-SUM($K2753:S2753)),0)),0),0)</f>
        <v>0</v>
      </c>
      <c r="U2753" s="5">
        <f ca="1">IF(AND($G2754,NOT(ISTEXT($G2753)),ISNUMBER(Poczatek),ISNUMBER(Koniec_Projekt)),IFERROR(IF($D2753=LataProjekcji,$F2753,IF($D2753&lt;LataProjekcji,IF((SUM($K2753:T2753)+12)&lt;$D2756,12,$D2756-SUM($K2753:T2753)),0)),0),0)</f>
        <v>0</v>
      </c>
      <c r="V2753" s="5">
        <f ca="1">IF(AND($G2754,NOT(ISTEXT($G2753)),ISNUMBER(Poczatek),ISNUMBER(Koniec_Projekt)),IFERROR(IF($D2753=LataProjekcji,$F2753,IF($D2753&lt;LataProjekcji,IF((SUM($K2753:U2753)+12)&lt;$D2756,12,$D2756-SUM($K2753:U2753)),0)),0),0)</f>
        <v>0</v>
      </c>
      <c r="W2753" s="5">
        <f ca="1">IF(AND($G2754,NOT(ISTEXT($G2753)),ISNUMBER(Poczatek),ISNUMBER(Koniec_Projekt)),IFERROR(IF($D2753=LataProjekcji,$F2753,IF($D2753&lt;LataProjekcji,IF((SUM($K2753:V2753)+12)&lt;$D2756,12,$D2756-SUM($K2753:V2753)),0)),0),0)</f>
        <v>0</v>
      </c>
      <c r="X2753" s="5">
        <f ca="1">IF(AND($G2754,NOT(ISTEXT($G2753)),ISNUMBER(Poczatek),ISNUMBER(Koniec_Projekt)),IFERROR(IF($D2753=LataProjekcji,$F2753,IF($D2753&lt;LataProjekcji,IF((SUM($K2753:W2753)+12)&lt;$D2756,12,$D2756-SUM($K2753:W2753)),0)),0),0)</f>
        <v>0</v>
      </c>
      <c r="Y2753" s="5">
        <f ca="1">IF(AND($G2754,NOT(ISTEXT($G2753)),ISNUMBER(Poczatek),ISNUMBER(Koniec_Projekt)),IFERROR(IF($D2753=LataProjekcji,$F2753,IF($D2753&lt;LataProjekcji,IF((SUM($K2753:X2753)+12)&lt;$D2756,12,$D2756-SUM($K2753:X2753)),0)),0),0)</f>
        <v>0</v>
      </c>
      <c r="Z2753" s="5">
        <f ca="1">IF(AND($G2754,NOT(ISTEXT($G2753)),ISNUMBER(Poczatek),ISNUMBER(Koniec_Projekt)),IFERROR(IF($D2753=LataProjekcji,$F2753,IF($D2753&lt;LataProjekcji,IF((SUM($K2753:Y2753)+12)&lt;$D2756,12,$D2756-SUM($K2753:Y2753)),0)),0),0)</f>
        <v>0</v>
      </c>
      <c r="AA2753" s="5">
        <f ca="1">IF(AND($G2754,NOT(ISTEXT($G2753)),ISNUMBER(Poczatek),ISNUMBER(Koniec_Projekt)),IFERROR(IF($D2753=LataProjekcji,$F2753,IF($D2753&lt;LataProjekcji,IF((SUM($K2753:Z2753)+12)&lt;$D2756,12,$D2756-SUM($K2753:Z2753)),0)),0),0)</f>
        <v>0</v>
      </c>
      <c r="AB2753" s="5">
        <f ca="1">IF(AND($G2754,NOT(ISTEXT($G2753)),ISNUMBER(Poczatek),ISNUMBER(Koniec_Projekt)),IFERROR(IF($D2753=LataProjekcji,$F2753,IF($D2753&lt;LataProjekcji,IF((SUM($K2753:AA2753)+12)&lt;$D2756,12,$D2756-SUM($K2753:AA2753)),0)),0),0)</f>
        <v>0</v>
      </c>
      <c r="AC2753" s="5">
        <f ca="1">IF(AND($G2754,NOT(ISTEXT($G2753)),ISNUMBER(Poczatek),ISNUMBER(Koniec_Projekt)),IFERROR(IF($D2753=LataProjekcji,$F2753,IF($D2753&lt;LataProjekcji,IF((SUM($K2753:AB2753)+12)&lt;$D2756,12,$D2756-SUM($K2753:AB2753)),0)),0),0)</f>
        <v>0</v>
      </c>
      <c r="AD2753" s="5">
        <f ca="1">IF(AND($G2754,NOT(ISTEXT($G2753)),ISNUMBER(Poczatek),ISNUMBER(Koniec_Projekt)),IFERROR(IF($D2753=LataProjekcji,$F2753,IF($D2753&lt;LataProjekcji,IF((SUM($K2753:AC2753)+12)&lt;$D2756,12,$D2756-SUM($K2753:AC2753)),0)),0),0)</f>
        <v>0</v>
      </c>
      <c r="AE2753" s="5">
        <f ca="1">IF(AND($G2754,NOT(ISTEXT($G2753)),ISNUMBER(Poczatek),ISNUMBER(Koniec_Projekt)),IFERROR(IF($D2753=LataProjekcji,$F2753,IF($D2753&lt;LataProjekcji,IF((SUM($K2753:AD2753)+12)&lt;$D2756,12,$D2756-SUM($K2753:AD2753)),0)),0),0)</f>
        <v>0</v>
      </c>
    </row>
    <row r="2754" spans="2:31" hidden="1">
      <c r="B2754" s="526" t="s">
        <v>754</v>
      </c>
      <c r="D2754" s="5">
        <f ca="1">D1583</f>
        <v>0</v>
      </c>
      <c r="E2754" s="454">
        <f ca="1">E1583</f>
        <v>0</v>
      </c>
      <c r="F2754" s="454">
        <f ca="1">F1583</f>
        <v>0</v>
      </c>
      <c r="G2754" s="258" t="b">
        <f ca="1">NOT(ISBLANK(OFFSET($C$269,$D2752,0)))</f>
        <v>1</v>
      </c>
      <c r="H2754" s="538" t="b">
        <f ca="1">SUM(K2754:AE2754)=E2756</f>
        <v>1</v>
      </c>
      <c r="I2754" s="1" t="s">
        <v>750</v>
      </c>
      <c r="K2754" s="537">
        <f ca="1">IF(AND($G2754,NOT(ISTEXT($G2753)),ISNUMBER(Poczatek),ISNUMBER(Koniec_Projekt)),IFERROR(IF($D2753=LataProjekcji,IF($F2753&gt;$E2756,$E2756,$F2753),IF($D2756&gt;=$E2756,(IF($D2753&lt;LataProjekcji,IF((SUM(J2754:$K2754)+12)&lt;$E2756,12,$E2756-SUM(J2754:$K2754)),0)),(IF($D2753&lt;LataProjekcji,IF((SUM(J2754:$K2754)+12)&lt;$D2756,12,$D2756-SUM(J2754:$K2754)),0)))),0),0)</f>
        <v>0</v>
      </c>
      <c r="L2754" s="537">
        <f ca="1">IF(AND($G2754,NOT(ISTEXT($G2753)),ISNUMBER(Poczatek),ISNUMBER(Koniec_Projekt)),IFERROR(IF($D2753=LataProjekcji,IF($F2753&gt;$E2756,$E2756,$F2753),IF($D2756&gt;=$E2756,(IF($D2753&lt;LataProjekcji,IF((SUM($K2754:K2754)+12)&lt;$E2756,12,$E2756-SUM($K2754:K2754)),0)),(IF($D2753&lt;LataProjekcji,IF((SUM($K2754:K2754)+12)&lt;$D2756,12,$D2756-SUM($K2754:K2754)),0)))),0),0)</f>
        <v>0</v>
      </c>
      <c r="M2754" s="537">
        <f ca="1">IF(AND($G2754,NOT(ISTEXT($G2753)),ISNUMBER(Poczatek),ISNUMBER(Koniec_Projekt)),IFERROR(IF($D2753=LataProjekcji,IF($F2753&gt;$E2756,$E2756,$F2753),IF($D2756&gt;=$E2756,(IF($D2753&lt;LataProjekcji,IF((SUM($K2754:L2754)+12)&lt;$E2756,12,$E2756-SUM($K2754:L2754)),0)),(IF($D2753&lt;LataProjekcji,IF((SUM($K2754:L2754)+12)&lt;$D2756,12,$D2756-SUM($K2754:L2754)),0)))),0),0)</f>
        <v>0</v>
      </c>
      <c r="N2754" s="537">
        <f ca="1">IF(AND($G2754,NOT(ISTEXT($G2753)),ISNUMBER(Poczatek),ISNUMBER(Koniec_Projekt)),IFERROR(IF($D2753=LataProjekcji,IF($F2753&gt;$E2756,$E2756,$F2753),IF($D2756&gt;=$E2756,(IF($D2753&lt;LataProjekcji,IF((SUM($K2754:M2754)+12)&lt;$E2756,12,$E2756-SUM($K2754:M2754)),0)),(IF($D2753&lt;LataProjekcji,IF((SUM($K2754:M2754)+12)&lt;$D2756,12,$D2756-SUM($K2754:M2754)),0)))),0),0)</f>
        <v>0</v>
      </c>
      <c r="O2754" s="537">
        <f ca="1">IF(AND($G2754,NOT(ISTEXT($G2753)),ISNUMBER(Poczatek),ISNUMBER(Koniec_Projekt)),IFERROR(IF($D2753=LataProjekcji,IF($F2753&gt;$E2756,$E2756,$F2753),IF($D2756&gt;=$E2756,(IF($D2753&lt;LataProjekcji,IF((SUM($K2754:N2754)+12)&lt;$E2756,12,$E2756-SUM($K2754:N2754)),0)),(IF($D2753&lt;LataProjekcji,IF((SUM($K2754:N2754)+12)&lt;$D2756,12,$D2756-SUM($K2754:N2754)),0)))),0),0)</f>
        <v>0</v>
      </c>
      <c r="P2754" s="537">
        <f ca="1">IF(AND($G2754,NOT(ISTEXT($G2753)),ISNUMBER(Poczatek),ISNUMBER(Koniec_Projekt)),IFERROR(IF($D2753=LataProjekcji,IF($F2753&gt;$E2756,$E2756,$F2753),IF($D2756&gt;=$E2756,(IF($D2753&lt;LataProjekcji,IF((SUM($K2754:O2754)+12)&lt;$E2756,12,$E2756-SUM($K2754:O2754)),0)),(IF($D2753&lt;LataProjekcji,IF((SUM($K2754:O2754)+12)&lt;$D2756,12,$D2756-SUM($K2754:O2754)),0)))),0),0)</f>
        <v>0</v>
      </c>
      <c r="Q2754" s="537">
        <f ca="1">IF(AND($G2754,NOT(ISTEXT($G2753)),ISNUMBER(Poczatek),ISNUMBER(Koniec_Projekt)),IFERROR(IF($D2753=LataProjekcji,IF($F2753&gt;$E2756,$E2756,$F2753),IF($D2756&gt;=$E2756,(IF($D2753&lt;LataProjekcji,IF((SUM($K2754:P2754)+12)&lt;$E2756,12,$E2756-SUM($K2754:P2754)),0)),(IF($D2753&lt;LataProjekcji,IF((SUM($K2754:P2754)+12)&lt;$D2756,12,$D2756-SUM($K2754:P2754)),0)))),0),0)</f>
        <v>0</v>
      </c>
      <c r="R2754" s="537">
        <f ca="1">IF(AND($G2754,NOT(ISTEXT($G2753)),ISNUMBER(Poczatek),ISNUMBER(Koniec_Projekt)),IFERROR(IF($D2753=LataProjekcji,IF($F2753&gt;$E2756,$E2756,$F2753),IF($D2756&gt;=$E2756,(IF($D2753&lt;LataProjekcji,IF((SUM($K2754:Q2754)+12)&lt;$E2756,12,$E2756-SUM($K2754:Q2754)),0)),(IF($D2753&lt;LataProjekcji,IF((SUM($K2754:Q2754)+12)&lt;$D2756,12,$D2756-SUM($K2754:Q2754)),0)))),0),0)</f>
        <v>0</v>
      </c>
      <c r="S2754" s="537">
        <f ca="1">IF(AND($G2754,NOT(ISTEXT($G2753)),ISNUMBER(Poczatek),ISNUMBER(Koniec_Projekt)),IFERROR(IF($D2753=LataProjekcji,IF($F2753&gt;$E2756,$E2756,$F2753),IF($D2756&gt;=$E2756,(IF($D2753&lt;LataProjekcji,IF((SUM($K2754:R2754)+12)&lt;$E2756,12,$E2756-SUM($K2754:R2754)),0)),(IF($D2753&lt;LataProjekcji,IF((SUM($K2754:R2754)+12)&lt;$D2756,12,$D2756-SUM($K2754:R2754)),0)))),0),0)</f>
        <v>0</v>
      </c>
      <c r="T2754" s="537">
        <f ca="1">IF(AND($G2754,NOT(ISTEXT($G2753)),ISNUMBER(Poczatek),ISNUMBER(Koniec_Projekt)),IFERROR(IF($D2753=LataProjekcji,IF($F2753&gt;$E2756,$E2756,$F2753),IF($D2756&gt;=$E2756,(IF($D2753&lt;LataProjekcji,IF((SUM($K2754:S2754)+12)&lt;$E2756,12,$E2756-SUM($K2754:S2754)),0)),(IF($D2753&lt;LataProjekcji,IF((SUM($K2754:S2754)+12)&lt;$D2756,12,$D2756-SUM($K2754:S2754)),0)))),0),0)</f>
        <v>0</v>
      </c>
      <c r="U2754" s="537">
        <f ca="1">IF(AND($G2754,NOT(ISTEXT($G2753)),ISNUMBER(Poczatek),ISNUMBER(Koniec_Projekt)),IFERROR(IF($D2753=LataProjekcji,IF($F2753&gt;$E2756,$E2756,$F2753),IF($D2756&gt;=$E2756,(IF($D2753&lt;LataProjekcji,IF((SUM($K2754:T2754)+12)&lt;$E2756,12,$E2756-SUM($K2754:T2754)),0)),(IF($D2753&lt;LataProjekcji,IF((SUM($K2754:T2754)+12)&lt;$D2756,12,$D2756-SUM($K2754:T2754)),0)))),0),0)</f>
        <v>0</v>
      </c>
      <c r="V2754" s="537">
        <f ca="1">IF(AND($G2754,NOT(ISTEXT($G2753)),ISNUMBER(Poczatek),ISNUMBER(Koniec_Projekt)),IFERROR(IF($D2753=LataProjekcji,IF($F2753&gt;$E2756,$E2756,$F2753),IF($D2756&gt;=$E2756,(IF($D2753&lt;LataProjekcji,IF((SUM($K2754:U2754)+12)&lt;$E2756,12,$E2756-SUM($K2754:U2754)),0)),(IF($D2753&lt;LataProjekcji,IF((SUM($K2754:U2754)+12)&lt;$D2756,12,$D2756-SUM($K2754:U2754)),0)))),0),0)</f>
        <v>0</v>
      </c>
      <c r="W2754" s="537">
        <f ca="1">IF(AND($G2754,NOT(ISTEXT($G2753)),ISNUMBER(Poczatek),ISNUMBER(Koniec_Projekt)),IFERROR(IF($D2753=LataProjekcji,IF($F2753&gt;$E2756,$E2756,$F2753),IF($D2756&gt;=$E2756,(IF($D2753&lt;LataProjekcji,IF((SUM($K2754:V2754)+12)&lt;$E2756,12,$E2756-SUM($K2754:V2754)),0)),(IF($D2753&lt;LataProjekcji,IF((SUM($K2754:V2754)+12)&lt;$D2756,12,$D2756-SUM($K2754:V2754)),0)))),0),0)</f>
        <v>0</v>
      </c>
      <c r="X2754" s="537">
        <f ca="1">IF(AND($G2754,NOT(ISTEXT($G2753)),ISNUMBER(Poczatek),ISNUMBER(Koniec_Projekt)),IFERROR(IF($D2753=LataProjekcji,IF($F2753&gt;$E2756,$E2756,$F2753),IF($D2756&gt;=$E2756,(IF($D2753&lt;LataProjekcji,IF((SUM($K2754:W2754)+12)&lt;$E2756,12,$E2756-SUM($K2754:W2754)),0)),(IF($D2753&lt;LataProjekcji,IF((SUM($K2754:W2754)+12)&lt;$D2756,12,$D2756-SUM($K2754:W2754)),0)))),0),0)</f>
        <v>0</v>
      </c>
      <c r="Y2754" s="537">
        <f ca="1">IF(AND($G2754,NOT(ISTEXT($G2753)),ISNUMBER(Poczatek),ISNUMBER(Koniec_Projekt)),IFERROR(IF($D2753=LataProjekcji,IF($F2753&gt;$E2756,$E2756,$F2753),IF($D2756&gt;=$E2756,(IF($D2753&lt;LataProjekcji,IF((SUM($K2754:X2754)+12)&lt;$E2756,12,$E2756-SUM($K2754:X2754)),0)),(IF($D2753&lt;LataProjekcji,IF((SUM($K2754:X2754)+12)&lt;$D2756,12,$D2756-SUM($K2754:X2754)),0)))),0),0)</f>
        <v>0</v>
      </c>
      <c r="Z2754" s="537">
        <f ca="1">IF(AND($G2754,NOT(ISTEXT($G2753)),ISNUMBER(Poczatek),ISNUMBER(Koniec_Projekt)),IFERROR(IF($D2753=LataProjekcji,IF($F2753&gt;$E2756,$E2756,$F2753),IF($D2756&gt;=$E2756,(IF($D2753&lt;LataProjekcji,IF((SUM($K2754:Y2754)+12)&lt;$E2756,12,$E2756-SUM($K2754:Y2754)),0)),(IF($D2753&lt;LataProjekcji,IF((SUM($K2754:Y2754)+12)&lt;$D2756,12,$D2756-SUM($K2754:Y2754)),0)))),0),0)</f>
        <v>0</v>
      </c>
      <c r="AA2754" s="537">
        <f ca="1">IF(AND($G2754,NOT(ISTEXT($G2753)),ISNUMBER(Poczatek),ISNUMBER(Koniec_Projekt)),IFERROR(IF($D2753=LataProjekcji,IF($F2753&gt;$E2756,$E2756,$F2753),IF($D2756&gt;=$E2756,(IF($D2753&lt;LataProjekcji,IF((SUM($K2754:Z2754)+12)&lt;$E2756,12,$E2756-SUM($K2754:Z2754)),0)),(IF($D2753&lt;LataProjekcji,IF((SUM($K2754:Z2754)+12)&lt;$D2756,12,$D2756-SUM($K2754:Z2754)),0)))),0),0)</f>
        <v>0</v>
      </c>
      <c r="AB2754" s="537">
        <f ca="1">IF(AND($G2754,NOT(ISTEXT($G2753)),ISNUMBER(Poczatek),ISNUMBER(Koniec_Projekt)),IFERROR(IF($D2753=LataProjekcji,IF($F2753&gt;$E2756,$E2756,$F2753),IF($D2756&gt;=$E2756,(IF($D2753&lt;LataProjekcji,IF((SUM($K2754:AA2754)+12)&lt;$E2756,12,$E2756-SUM($K2754:AA2754)),0)),(IF($D2753&lt;LataProjekcji,IF((SUM($K2754:AA2754)+12)&lt;$D2756,12,$D2756-SUM($K2754:AA2754)),0)))),0),0)</f>
        <v>0</v>
      </c>
      <c r="AC2754" s="537">
        <f ca="1">IF(AND($G2754,NOT(ISTEXT($G2753)),ISNUMBER(Poczatek),ISNUMBER(Koniec_Projekt)),IFERROR(IF($D2753=LataProjekcji,IF($F2753&gt;$E2756,$E2756,$F2753),IF($D2756&gt;=$E2756,(IF($D2753&lt;LataProjekcji,IF((SUM($K2754:AB2754)+12)&lt;$E2756,12,$E2756-SUM($K2754:AB2754)),0)),(IF($D2753&lt;LataProjekcji,IF((SUM($K2754:AB2754)+12)&lt;$D2756,12,$D2756-SUM($K2754:AB2754)),0)))),0),0)</f>
        <v>0</v>
      </c>
      <c r="AD2754" s="537">
        <f ca="1">IF(AND($G2754,NOT(ISTEXT($G2753)),ISNUMBER(Poczatek),ISNUMBER(Koniec_Projekt)),IFERROR(IF($D2753=LataProjekcji,IF($F2753&gt;$E2756,$E2756,$F2753),IF($D2756&gt;=$E2756,(IF($D2753&lt;LataProjekcji,IF((SUM($K2754:AC2754)+12)&lt;$E2756,12,$E2756-SUM($K2754:AC2754)),0)),(IF($D2753&lt;LataProjekcji,IF((SUM($K2754:AC2754)+12)&lt;$D2756,12,$D2756-SUM($K2754:AC2754)),0)))),0),0)</f>
        <v>0</v>
      </c>
      <c r="AE2754" s="537">
        <f ca="1">IF(AND($G2754,NOT(ISTEXT($G2753)),ISNUMBER(Poczatek),ISNUMBER(Koniec_Projekt)),IFERROR(IF($D2753=LataProjekcji,IF($F2753&gt;$E2756,$E2756,$F2753),IF($D2756&gt;=$E2756,(IF($D2753&lt;LataProjekcji,IF((SUM($K2754:AD2754)+12)&lt;$E2756,12,$E2756-SUM($K2754:AD2754)),0)),(IF($D2753&lt;LataProjekcji,IF((SUM($K2754:AD2754)+12)&lt;$D2756,12,$D2756-SUM($K2754:AD2754)),0)))),0),0)</f>
        <v>0</v>
      </c>
    </row>
    <row r="2755" spans="2:31" hidden="1">
      <c r="B2755" s="526" t="s">
        <v>753</v>
      </c>
      <c r="D2755" s="454">
        <f ca="1">D1584</f>
        <v>0</v>
      </c>
      <c r="E2755" s="454">
        <f ca="1">IF(D2754&gt;10,ROUND(D2755/12,2),D2755)</f>
        <v>0</v>
      </c>
      <c r="F2755" s="524">
        <f>Koniec_Projekt</f>
        <v>0</v>
      </c>
      <c r="G2755" s="329">
        <f>Miesiac_Koniec_Projekt</f>
        <v>0</v>
      </c>
      <c r="H2755" s="538" t="b">
        <f ca="1">SUM(K2755:AE2755)=D2754</f>
        <v>1</v>
      </c>
      <c r="I2755" s="1" t="s">
        <v>713</v>
      </c>
      <c r="K2755" s="256">
        <f ca="1">IF(AND($G2754,NOT(ISTEXT($G2753)),ISNUMBER(Poczatek),ISNUMBER(Koniec_Projekt)),IFERROR(IF(LataProjekcji=$F2756,ROUND($D2754,0),ROUND(K2753*$E2755,0)),0),0)</f>
        <v>0</v>
      </c>
      <c r="L2755" s="5">
        <f ca="1">IF(AND($G2754,NOT(ISTEXT($G2753)),ISNUMBER(Poczatek),ISNUMBER(Koniec_Projekt)),IFERROR(IF(LataProjekcji=$F2756,ROUND($D2754-SUM(K2755:$K2755),0),ROUND(L2753*$E2755,0)),0),0)</f>
        <v>0</v>
      </c>
      <c r="M2755" s="5">
        <f ca="1">IF(AND($G2754,NOT(ISTEXT($G2753)),ISNUMBER(Poczatek),ISNUMBER(Koniec_Projekt)),IFERROR(IF(LataProjekcji=$F2756,ROUND($D2754-SUM($K2755:L2755),0),ROUND(M2753*$E2755,0)),0),0)</f>
        <v>0</v>
      </c>
      <c r="N2755" s="5">
        <f ca="1">IF(AND($G2754,NOT(ISTEXT($G2753)),ISNUMBER(Poczatek),ISNUMBER(Koniec_Projekt)),IFERROR(IF(LataProjekcji=$F2756,ROUND($D2754-SUM($K2755:M2755),0),ROUND(N2753*$E2755,0)),0),0)</f>
        <v>0</v>
      </c>
      <c r="O2755" s="5">
        <f ca="1">IF(AND($G2754,NOT(ISTEXT($G2753)),ISNUMBER(Poczatek),ISNUMBER(Koniec_Projekt)),IFERROR(IF(LataProjekcji=$F2756,ROUND($D2754-SUM($K2755:N2755),0),ROUND(O2753*$E2755,0)),0),0)</f>
        <v>0</v>
      </c>
      <c r="P2755" s="5">
        <f ca="1">IF(AND($G2754,NOT(ISTEXT($G2753)),ISNUMBER(Poczatek),ISNUMBER(Koniec_Projekt)),IFERROR(IF(LataProjekcji=$F2756,ROUND($D2754-SUM($K2755:O2755),0),ROUND(P2753*$E2755,0)),0),0)</f>
        <v>0</v>
      </c>
      <c r="Q2755" s="5">
        <f ca="1">IF(AND($G2754,NOT(ISTEXT($G2753)),ISNUMBER(Poczatek),ISNUMBER(Koniec_Projekt)),IFERROR(IF(LataProjekcji=$F2756,ROUND($D2754-SUM($K2755:P2755),0),ROUND(Q2753*$E2755,0)),0),0)</f>
        <v>0</v>
      </c>
      <c r="R2755" s="5">
        <f ca="1">IF(AND($G2754,NOT(ISTEXT($G2753)),ISNUMBER(Poczatek),ISNUMBER(Koniec_Projekt)),IFERROR(IF(LataProjekcji=$F2756,ROUND($D2754-SUM($K2755:Q2755),0),ROUND(R2753*$E2755,0)),0),0)</f>
        <v>0</v>
      </c>
      <c r="S2755" s="5">
        <f ca="1">IF(AND($G2754,NOT(ISTEXT($G2753)),ISNUMBER(Poczatek),ISNUMBER(Koniec_Projekt)),IFERROR(IF(LataProjekcji=$F2756,ROUND($D2754-SUM($K2755:R2755),0),ROUND(S2753*$E2755,0)),0),0)</f>
        <v>0</v>
      </c>
      <c r="T2755" s="5">
        <f ca="1">IF(AND($G2754,NOT(ISTEXT($G2753)),ISNUMBER(Poczatek),ISNUMBER(Koniec_Projekt)),IFERROR(IF(LataProjekcji=$F2756,ROUND($D2754-SUM($K2755:S2755),0),ROUND(T2753*$E2755,0)),0),0)</f>
        <v>0</v>
      </c>
      <c r="U2755" s="5">
        <f ca="1">IF(AND($G2754,NOT(ISTEXT($G2753)),ISNUMBER(Poczatek),ISNUMBER(Koniec_Projekt)),IFERROR(IF(LataProjekcji=$F2756,ROUND($D2754-SUM($K2755:T2755),0),ROUND(U2753*$E2755,0)),0),0)</f>
        <v>0</v>
      </c>
      <c r="V2755" s="5">
        <f ca="1">IF(AND($G2754,NOT(ISTEXT($G2753)),ISNUMBER(Poczatek),ISNUMBER(Koniec_Projekt)),IFERROR(IF(LataProjekcji=$F2756,ROUND($D2754-SUM($K2755:U2755),0),ROUND(V2753*$E2755,0)),0),0)</f>
        <v>0</v>
      </c>
      <c r="W2755" s="5">
        <f ca="1">IF(AND($G2754,NOT(ISTEXT($G2753)),ISNUMBER(Poczatek),ISNUMBER(Koniec_Projekt)),IFERROR(IF(LataProjekcji=$F2756,ROUND($D2754-SUM($K2755:V2755),0),ROUND(W2753*$E2755,0)),0),0)</f>
        <v>0</v>
      </c>
      <c r="X2755" s="5">
        <f ca="1">IF(AND($G2754,NOT(ISTEXT($G2753)),ISNUMBER(Poczatek),ISNUMBER(Koniec_Projekt)),IFERROR(IF(LataProjekcji=$F2756,ROUND($D2754-SUM($K2755:W2755),0),ROUND(X2753*$E2755,0)),0),0)</f>
        <v>0</v>
      </c>
      <c r="Y2755" s="5">
        <f ca="1">IF(AND($G2754,NOT(ISTEXT($G2753)),ISNUMBER(Poczatek),ISNUMBER(Koniec_Projekt)),IFERROR(IF(LataProjekcji=$F2756,ROUND($D2754-SUM($K2755:X2755),0),ROUND(Y2753*$E2755,0)),0),0)</f>
        <v>0</v>
      </c>
      <c r="Z2755" s="5">
        <f ca="1">IF(AND($G2754,NOT(ISTEXT($G2753)),ISNUMBER(Poczatek),ISNUMBER(Koniec_Projekt)),IFERROR(IF(LataProjekcji=$F2756,ROUND($D2754-SUM($K2755:Y2755),0),ROUND(Z2753*$E2755,0)),0),0)</f>
        <v>0</v>
      </c>
      <c r="AA2755" s="5">
        <f ca="1">IF(AND($G2754,NOT(ISTEXT($G2753)),ISNUMBER(Poczatek),ISNUMBER(Koniec_Projekt)),IFERROR(IF(LataProjekcji=$F2756,ROUND($D2754-SUM($K2755:Z2755),0),ROUND(AA2753*$E2755,0)),0),0)</f>
        <v>0</v>
      </c>
      <c r="AB2755" s="5">
        <f ca="1">IF(AND($G2754,NOT(ISTEXT($G2753)),ISNUMBER(Poczatek),ISNUMBER(Koniec_Projekt)),IFERROR(IF(LataProjekcji=$F2756,ROUND($D2754-SUM($K2755:AA2755),0),ROUND(AB2753*$E2755,0)),0),0)</f>
        <v>0</v>
      </c>
      <c r="AC2755" s="5">
        <f ca="1">IF(AND($G2754,NOT(ISTEXT($G2753)),ISNUMBER(Poczatek),ISNUMBER(Koniec_Projekt)),IFERROR(IF(LataProjekcji=$F2756,ROUND($D2754-SUM($K2755:AB2755),0),ROUND(AC2753*$E2755,0)),0),0)</f>
        <v>0</v>
      </c>
      <c r="AD2755" s="5">
        <f ca="1">IF(AND($G2754,NOT(ISTEXT($G2753)),ISNUMBER(Poczatek),ISNUMBER(Koniec_Projekt)),IFERROR(IF(LataProjekcji=$F2756,ROUND($D2754-SUM($K2755:AC2755),0),ROUND(AD2753*$E2755,0)),0),0)</f>
        <v>0</v>
      </c>
      <c r="AE2755" s="5">
        <f ca="1">IF(AND($G2754,NOT(ISTEXT($G2753)),ISNUMBER(Poczatek),ISNUMBER(Koniec_Projekt)),IFERROR(IF(LataProjekcji=$F2756,ROUND($D2754-SUM($K2755:AD2755),0),ROUND(AE2753*$E2755,0)),0),0)</f>
        <v>0</v>
      </c>
    </row>
    <row r="2756" spans="2:31" hidden="1">
      <c r="B2756" s="526" t="s">
        <v>751</v>
      </c>
      <c r="D2756" s="1">
        <f ca="1">IFERROR(ROUNDUP(D2754/E2755,0),0)</f>
        <v>0</v>
      </c>
      <c r="E2756" s="1">
        <f ca="1">IF(D2756=0,0,DATEDIF(DATE(D2753,E2753,1),DATE(F2755,G2755,1),"m"))</f>
        <v>0</v>
      </c>
      <c r="F2756" s="1" t="str">
        <f ca="1">IFERROR(YEAR(G2753),"brak daty")</f>
        <v>brak daty</v>
      </c>
      <c r="G2756" s="1" t="str">
        <f ca="1">IFERROR(MONTH(G2753),"brak daty")</f>
        <v>brak daty</v>
      </c>
      <c r="I2756" s="1" t="s">
        <v>425</v>
      </c>
      <c r="K2756" s="5">
        <f ca="1">IF(AND($G2754,NOT(ISTEXT($G2753)),ISNUMBER(Poczatek),ISNUMBER(Koniec_Projekt)),IFERROR(IF(LataProjekcji=$F2755,IF(AND($G2755=$G2756,$F2755=$F2756),ROUND($D2754-SUM($K2756),0),ROUND(K2754*$E2755,0)),IF(LataProjekcji&gt;$F2755,0,ROUND(K2754*$E2755,0))),0),0)</f>
        <v>0</v>
      </c>
      <c r="L2756" s="5">
        <f ca="1">IF(AND($G2754,NOT(ISTEXT($G2753)),ISNUMBER(Poczatek),ISNUMBER(Koniec_Projekt)),IFERROR(IF(LataProjekcji=$F2755,IF(AND($G2755=$G2756,$F2755=$F2756),ROUND($D2754-SUM($K2756:K2756),0),ROUND(L2754*$E2755,0)),IF(LataProjekcji&gt;$F2755,0,ROUND(L2754*$E2755,0))),0),0)</f>
        <v>0</v>
      </c>
      <c r="M2756" s="5">
        <f ca="1">IF(AND($G2754,NOT(ISTEXT($G2753)),ISNUMBER(Poczatek),ISNUMBER(Koniec_Projekt)),IFERROR(IF(LataProjekcji=$F2755,IF(AND($G2755=$G2756,$F2755=$F2756),ROUND($D2754-SUM($K2756:L2756),0),ROUND(M2754*$E2755,0)),IF(LataProjekcji&gt;$F2755,0,ROUND(M2754*$E2755,0))),0),0)</f>
        <v>0</v>
      </c>
      <c r="N2756" s="5">
        <f ca="1">IF(AND($G2754,NOT(ISTEXT($G2753)),ISNUMBER(Poczatek),ISNUMBER(Koniec_Projekt)),IFERROR(IF(LataProjekcji=$F2755,IF(AND($G2755=$G2756,$F2755=$F2756),ROUND($D2754-SUM($K2756:M2756),0),ROUND(N2754*$E2755,0)),IF(LataProjekcji&gt;$F2755,0,ROUND(N2754*$E2755,0))),0),0)</f>
        <v>0</v>
      </c>
      <c r="O2756" s="5">
        <f ca="1">IF(AND($G2754,NOT(ISTEXT($G2753)),ISNUMBER(Poczatek),ISNUMBER(Koniec_Projekt)),IFERROR(IF(LataProjekcji=$F2755,IF(AND($G2755=$G2756,$F2755=$F2756),ROUND($D2754-SUM($K2756:N2756),0),ROUND(O2754*$E2755,0)),IF(LataProjekcji&gt;$F2755,0,ROUND(O2754*$E2755,0))),0),0)</f>
        <v>0</v>
      </c>
      <c r="P2756" s="5">
        <f ca="1">IF(AND($G2754,NOT(ISTEXT($G2753)),ISNUMBER(Poczatek),ISNUMBER(Koniec_Projekt)),IFERROR(IF(LataProjekcji=$F2755,IF(AND($G2755=$G2756,$F2755=$F2756),ROUND($D2754-SUM($K2756:O2756),0),ROUND(P2754*$E2755,0)),IF(LataProjekcji&gt;$F2755,0,ROUND(P2754*$E2755,0))),0),0)</f>
        <v>0</v>
      </c>
      <c r="Q2756" s="5">
        <f ca="1">IF(AND($G2754,NOT(ISTEXT($G2753)),ISNUMBER(Poczatek),ISNUMBER(Koniec_Projekt)),IFERROR(IF(LataProjekcji=$F2755,IF(AND($G2755=$G2756,$F2755=$F2756),ROUND($D2754-SUM($K2756:P2756),0),ROUND(Q2754*$E2755,0)),IF(LataProjekcji&gt;$F2755,0,ROUND(Q2754*$E2755,0))),0),0)</f>
        <v>0</v>
      </c>
      <c r="R2756" s="5">
        <f ca="1">IF(AND($G2754,NOT(ISTEXT($G2753)),ISNUMBER(Poczatek),ISNUMBER(Koniec_Projekt)),IFERROR(IF(LataProjekcji=$F2755,IF(AND($G2755=$G2756,$F2755=$F2756),ROUND($D2754-SUM($K2756:Q2756),0),ROUND(R2754*$E2755,0)),IF(LataProjekcji&gt;$F2755,0,ROUND(R2754*$E2755,0))),0),0)</f>
        <v>0</v>
      </c>
      <c r="S2756" s="5">
        <f ca="1">IF(AND($G2754,NOT(ISTEXT($G2753)),ISNUMBER(Poczatek),ISNUMBER(Koniec_Projekt)),IFERROR(IF(LataProjekcji=$F2755,IF(AND($G2755=$G2756,$F2755=$F2756),ROUND($D2754-SUM($K2756:R2756),0),ROUND(S2754*$E2755,0)),IF(LataProjekcji&gt;$F2755,0,ROUND(S2754*$E2755,0))),0),0)</f>
        <v>0</v>
      </c>
      <c r="T2756" s="5">
        <f ca="1">IF(AND($G2754,NOT(ISTEXT($G2753)),ISNUMBER(Poczatek),ISNUMBER(Koniec_Projekt)),IFERROR(IF(LataProjekcji=$F2755,IF(AND($G2755=$G2756,$F2755=$F2756),ROUND($D2754-SUM($K2756:S2756),0),ROUND(T2754*$E2755,0)),IF(LataProjekcji&gt;$F2755,0,ROUND(T2754*$E2755,0))),0),0)</f>
        <v>0</v>
      </c>
      <c r="U2756" s="5">
        <f ca="1">IF(AND($G2754,NOT(ISTEXT($G2753)),ISNUMBER(Poczatek),ISNUMBER(Koniec_Projekt)),IFERROR(IF(LataProjekcji=$F2755,IF(AND($G2755=$G2756,$F2755=$F2756),ROUND($D2754-SUM($K2756:T2756),0),ROUND(U2754*$E2755,0)),IF(LataProjekcji&gt;$F2755,0,ROUND(U2754*$E2755,0))),0),0)</f>
        <v>0</v>
      </c>
      <c r="V2756" s="5">
        <f ca="1">IF(AND($G2754,NOT(ISTEXT($G2753)),ISNUMBER(Poczatek),ISNUMBER(Koniec_Projekt)),IFERROR(IF(LataProjekcji=$F2755,IF(AND($G2755=$G2756,$F2755=$F2756),ROUND($D2754-SUM($K2756:U2756),0),ROUND(V2754*$E2755,0)),IF(LataProjekcji&gt;$F2755,0,ROUND(V2754*$E2755,0))),0),0)</f>
        <v>0</v>
      </c>
      <c r="W2756" s="5">
        <f ca="1">IF(AND($G2754,NOT(ISTEXT($G2753)),ISNUMBER(Poczatek),ISNUMBER(Koniec_Projekt)),IFERROR(IF(LataProjekcji=$F2755,IF(AND($G2755=$G2756,$F2755=$F2756),ROUND($D2754-SUM($K2756:V2756),0),ROUND(W2754*$E2755,0)),IF(LataProjekcji&gt;$F2755,0,ROUND(W2754*$E2755,0))),0),0)</f>
        <v>0</v>
      </c>
      <c r="X2756" s="5">
        <f ca="1">IF(AND($G2754,NOT(ISTEXT($G2753)),ISNUMBER(Poczatek),ISNUMBER(Koniec_Projekt)),IFERROR(IF(LataProjekcji=$F2755,IF(AND($G2755=$G2756,$F2755=$F2756),ROUND($D2754-SUM($K2756:W2756),0),ROUND(X2754*$E2755,0)),IF(LataProjekcji&gt;$F2755,0,ROUND(X2754*$E2755,0))),0),0)</f>
        <v>0</v>
      </c>
      <c r="Y2756" s="5">
        <f ca="1">IF(AND($G2754,NOT(ISTEXT($G2753)),ISNUMBER(Poczatek),ISNUMBER(Koniec_Projekt)),IFERROR(IF(LataProjekcji=$F2755,IF(AND($G2755=$G2756,$F2755=$F2756),ROUND($D2754-SUM($K2756:X2756),0),ROUND(Y2754*$E2755,0)),IF(LataProjekcji&gt;$F2755,0,ROUND(Y2754*$E2755,0))),0),0)</f>
        <v>0</v>
      </c>
      <c r="Z2756" s="5">
        <f ca="1">IF(AND($G2754,NOT(ISTEXT($G2753)),ISNUMBER(Poczatek),ISNUMBER(Koniec_Projekt)),IFERROR(IF(LataProjekcji=$F2755,IF(AND($G2755=$G2756,$F2755=$F2756),ROUND($D2754-SUM($K2756:Y2756),0),ROUND(Z2754*$E2755,0)),IF(LataProjekcji&gt;$F2755,0,ROUND(Z2754*$E2755,0))),0),0)</f>
        <v>0</v>
      </c>
      <c r="AA2756" s="5">
        <f ca="1">IF(AND($G2754,NOT(ISTEXT($G2753)),ISNUMBER(Poczatek),ISNUMBER(Koniec_Projekt)),IFERROR(IF(LataProjekcji=$F2755,IF(AND($G2755=$G2756,$F2755=$F2756),ROUND($D2754-SUM($K2756:Z2756),0),ROUND(AA2754*$E2755,0)),IF(LataProjekcji&gt;$F2755,0,ROUND(AA2754*$E2755,0))),0),0)</f>
        <v>0</v>
      </c>
      <c r="AB2756" s="5">
        <f ca="1">IF(AND($G2754,NOT(ISTEXT($G2753)),ISNUMBER(Poczatek),ISNUMBER(Koniec_Projekt)),IFERROR(IF(LataProjekcji=$F2755,IF(AND($G2755=$G2756,$F2755=$F2756),ROUND($D2754-SUM($K2756:AA2756),0),ROUND(AB2754*$E2755,0)),IF(LataProjekcji&gt;$F2755,0,ROUND(AB2754*$E2755,0))),0),0)</f>
        <v>0</v>
      </c>
      <c r="AC2756" s="5">
        <f ca="1">IF(AND($G2754,NOT(ISTEXT($G2753)),ISNUMBER(Poczatek),ISNUMBER(Koniec_Projekt)),IFERROR(IF(LataProjekcji=$F2755,IF(AND($G2755=$G2756,$F2755=$F2756),ROUND($D2754-SUM($K2756:AB2756),0),ROUND(AC2754*$E2755,0)),IF(LataProjekcji&gt;$F2755,0,ROUND(AC2754*$E2755,0))),0),0)</f>
        <v>0</v>
      </c>
      <c r="AD2756" s="5">
        <f ca="1">IF(AND($G2754,NOT(ISTEXT($G2753)),ISNUMBER(Poczatek),ISNUMBER(Koniec_Projekt)),IFERROR(IF(LataProjekcji=$F2755,IF(AND($G2755=$G2756,$F2755=$F2756),ROUND($D2754-SUM($K2756:AC2756),0),ROUND(AD2754*$E2755,0)),IF(LataProjekcji&gt;$F2755,0,ROUND(AD2754*$E2755,0))),0),0)</f>
        <v>0</v>
      </c>
      <c r="AE2756" s="5">
        <f ca="1">IF(AND($G2754,NOT(ISTEXT($G2753)),ISNUMBER(Poczatek),ISNUMBER(Koniec_Projekt)),IFERROR(IF(LataProjekcji=$F2755,IF(AND($G2755=$G2756,$F2755=$F2756),ROUND($D2754-SUM($K2756:AD2756),0),ROUND(AE2754*$E2755,0)),IF(LataProjekcji&gt;$F2755,0,ROUND(AE2754*$E2755,0))),0),0)</f>
        <v>0</v>
      </c>
    </row>
    <row r="2757" spans="2:31" ht="12.5" hidden="1" thickBot="1">
      <c r="B2757" s="527" t="s">
        <v>865</v>
      </c>
      <c r="C2757" s="528"/>
      <c r="D2757" s="529">
        <f ca="1">IF(D2754&gt;10,ROUND((D2756-1)*E2755,0),E2755)</f>
        <v>0</v>
      </c>
      <c r="E2757" s="529">
        <f ca="1">D2754-D2757</f>
        <v>0</v>
      </c>
      <c r="F2757" s="528"/>
      <c r="G2757" s="669">
        <f ca="1">OFFSET($C$269,$D2752,0)</f>
        <v>0</v>
      </c>
      <c r="H2757" s="528"/>
      <c r="I2757" s="528"/>
      <c r="J2757" s="528"/>
      <c r="K2757" s="528"/>
      <c r="L2757" s="528"/>
      <c r="M2757" s="528"/>
      <c r="N2757" s="528"/>
      <c r="O2757" s="528"/>
      <c r="P2757" s="528"/>
      <c r="Q2757" s="528"/>
      <c r="R2757" s="528"/>
      <c r="S2757" s="528"/>
      <c r="T2757" s="528"/>
      <c r="U2757" s="528"/>
      <c r="V2757" s="528"/>
      <c r="W2757" s="528"/>
      <c r="X2757" s="528"/>
      <c r="Y2757" s="528"/>
      <c r="Z2757" s="528"/>
      <c r="AA2757" s="528"/>
      <c r="AB2757" s="528"/>
      <c r="AC2757" s="528"/>
      <c r="AD2757" s="528"/>
      <c r="AE2757" s="528"/>
    </row>
    <row r="2758" spans="2:31" ht="12.5" hidden="1" thickTop="1"/>
    <row r="2759" spans="2:31" ht="12.5" hidden="1" thickBot="1">
      <c r="B2759" s="530" t="str">
        <f ca="1">"nazwa ST: "&amp;B1588</f>
        <v xml:space="preserve">nazwa ST: </v>
      </c>
      <c r="C2759" s="530"/>
      <c r="D2759" s="531">
        <f>D1588</f>
        <v>1291</v>
      </c>
      <c r="E2759" s="530"/>
      <c r="F2759" s="530"/>
      <c r="G2759" s="530"/>
      <c r="H2759" s="530"/>
      <c r="I2759" s="530"/>
      <c r="J2759" s="530"/>
      <c r="K2759" s="539" t="str">
        <f t="shared" ref="K2759:AE2759" si="3191">LataProjekcji</f>
        <v>Uzupełnij dane</v>
      </c>
      <c r="L2759" s="539" t="str">
        <f t="shared" si="3191"/>
        <v/>
      </c>
      <c r="M2759" s="539" t="str">
        <f t="shared" si="3191"/>
        <v/>
      </c>
      <c r="N2759" s="539" t="str">
        <f t="shared" si="3191"/>
        <v/>
      </c>
      <c r="O2759" s="539" t="str">
        <f t="shared" si="3191"/>
        <v/>
      </c>
      <c r="P2759" s="539" t="str">
        <f t="shared" si="3191"/>
        <v/>
      </c>
      <c r="Q2759" s="539" t="str">
        <f t="shared" si="3191"/>
        <v/>
      </c>
      <c r="R2759" s="539" t="str">
        <f t="shared" si="3191"/>
        <v/>
      </c>
      <c r="S2759" s="539" t="str">
        <f t="shared" si="3191"/>
        <v/>
      </c>
      <c r="T2759" s="539" t="str">
        <f t="shared" si="3191"/>
        <v/>
      </c>
      <c r="U2759" s="539" t="str">
        <f t="shared" si="3191"/>
        <v/>
      </c>
      <c r="V2759" s="539" t="str">
        <f t="shared" si="3191"/>
        <v/>
      </c>
      <c r="W2759" s="539" t="str">
        <f t="shared" si="3191"/>
        <v/>
      </c>
      <c r="X2759" s="539" t="str">
        <f t="shared" si="3191"/>
        <v/>
      </c>
      <c r="Y2759" s="539" t="str">
        <f t="shared" si="3191"/>
        <v/>
      </c>
      <c r="Z2759" s="539" t="str">
        <f t="shared" si="3191"/>
        <v/>
      </c>
      <c r="AA2759" s="539" t="str">
        <f t="shared" si="3191"/>
        <v/>
      </c>
      <c r="AB2759" s="539" t="str">
        <f t="shared" si="3191"/>
        <v/>
      </c>
      <c r="AC2759" s="539" t="str">
        <f t="shared" si="3191"/>
        <v/>
      </c>
      <c r="AD2759" s="539" t="str">
        <f t="shared" si="3191"/>
        <v/>
      </c>
      <c r="AE2759" s="539" t="str">
        <f t="shared" si="3191"/>
        <v/>
      </c>
    </row>
    <row r="2760" spans="2:31" hidden="1">
      <c r="B2760" s="526" t="s">
        <v>752</v>
      </c>
      <c r="D2760" s="1">
        <f ca="1">D1589</f>
        <v>0</v>
      </c>
      <c r="E2760" s="1">
        <f ca="1">E1589</f>
        <v>0</v>
      </c>
      <c r="F2760" s="1">
        <f ca="1">IF(D2761&gt;10,F1589,1)</f>
        <v>1</v>
      </c>
      <c r="G2760" s="525" t="str">
        <f ca="1">IF(OR(ISBLANK(OFFSET($E$269,$D2759,0)),ISTEXT(OFFSET($E$269,$D2759,0))),"brak daty",IF(D2761&gt;10,EDATE(OFFSET($E$269,$D2759,0),D2763),DATE(D2760,E2760,1)))</f>
        <v>brak daty</v>
      </c>
      <c r="H2760" s="538" t="b">
        <f ca="1">SUM(K2760:AE2760)=D2763</f>
        <v>1</v>
      </c>
      <c r="I2760" s="1" t="s">
        <v>749</v>
      </c>
      <c r="K2760" s="5">
        <f ca="1">IF(AND($G2761,NOT(ISTEXT($G2760)),ISNUMBER(Poczatek),ISNUMBER(Koniec_Projekt)),IFERROR(IF($D2760=LataProjekcji,$F2760,IF($D2760&lt;LataProjekcji,IF((SUM(K2760)+12)&lt;$D2763,12,$D2763-SUM(K2760)),0)),0),0)</f>
        <v>0</v>
      </c>
      <c r="L2760" s="5">
        <f ca="1">IF(AND($G2761,NOT(ISTEXT($G2760)),ISNUMBER(Poczatek),ISNUMBER(Koniec_Projekt)),IFERROR(IF($D2760=LataProjekcji,$F2760,IF($D2760&lt;LataProjekcji,IF((SUM($K2760:K2760)+12)&lt;$D2763,12,$D2763-SUM($K2760:K2760)),0)),0),0)</f>
        <v>0</v>
      </c>
      <c r="M2760" s="5">
        <f ca="1">IF(AND($G2761,NOT(ISTEXT($G2760)),ISNUMBER(Poczatek),ISNUMBER(Koniec_Projekt)),IFERROR(IF($D2760=LataProjekcji,$F2760,IF($D2760&lt;LataProjekcji,IF((SUM($K2760:L2760)+12)&lt;$D2763,12,$D2763-SUM($K2760:L2760)),0)),0),0)</f>
        <v>0</v>
      </c>
      <c r="N2760" s="5">
        <f ca="1">IF(AND($G2761,NOT(ISTEXT($G2760)),ISNUMBER(Poczatek),ISNUMBER(Koniec_Projekt)),IFERROR(IF($D2760=LataProjekcji,$F2760,IF($D2760&lt;LataProjekcji,IF((SUM($K2760:M2760)+12)&lt;$D2763,12,$D2763-SUM($K2760:M2760)),0)),0),0)</f>
        <v>0</v>
      </c>
      <c r="O2760" s="5">
        <f ca="1">IF(AND($G2761,NOT(ISTEXT($G2760)),ISNUMBER(Poczatek),ISNUMBER(Koniec_Projekt)),IFERROR(IF($D2760=LataProjekcji,$F2760,IF($D2760&lt;LataProjekcji,IF((SUM($K2760:N2760)+12)&lt;$D2763,12,$D2763-SUM($K2760:N2760)),0)),0),0)</f>
        <v>0</v>
      </c>
      <c r="P2760" s="5">
        <f ca="1">IF(AND($G2761,NOT(ISTEXT($G2760)),ISNUMBER(Poczatek),ISNUMBER(Koniec_Projekt)),IFERROR(IF($D2760=LataProjekcji,$F2760,IF($D2760&lt;LataProjekcji,IF((SUM($K2760:O2760)+12)&lt;$D2763,12,$D2763-SUM($K2760:O2760)),0)),0),0)</f>
        <v>0</v>
      </c>
      <c r="Q2760" s="5">
        <f ca="1">IF(AND($G2761,NOT(ISTEXT($G2760)),ISNUMBER(Poczatek),ISNUMBER(Koniec_Projekt)),IFERROR(IF($D2760=LataProjekcji,$F2760,IF($D2760&lt;LataProjekcji,IF((SUM($K2760:P2760)+12)&lt;$D2763,12,$D2763-SUM($K2760:P2760)),0)),0),0)</f>
        <v>0</v>
      </c>
      <c r="R2760" s="5">
        <f ca="1">IF(AND($G2761,NOT(ISTEXT($G2760)),ISNUMBER(Poczatek),ISNUMBER(Koniec_Projekt)),IFERROR(IF($D2760=LataProjekcji,$F2760,IF($D2760&lt;LataProjekcji,IF((SUM($K2760:Q2760)+12)&lt;$D2763,12,$D2763-SUM($K2760:Q2760)),0)),0),0)</f>
        <v>0</v>
      </c>
      <c r="S2760" s="5">
        <f ca="1">IF(AND($G2761,NOT(ISTEXT($G2760)),ISNUMBER(Poczatek),ISNUMBER(Koniec_Projekt)),IFERROR(IF($D2760=LataProjekcji,$F2760,IF($D2760&lt;LataProjekcji,IF((SUM($K2760:R2760)+12)&lt;$D2763,12,$D2763-SUM($K2760:R2760)),0)),0),0)</f>
        <v>0</v>
      </c>
      <c r="T2760" s="5">
        <f ca="1">IF(AND($G2761,NOT(ISTEXT($G2760)),ISNUMBER(Poczatek),ISNUMBER(Koniec_Projekt)),IFERROR(IF($D2760=LataProjekcji,$F2760,IF($D2760&lt;LataProjekcji,IF((SUM($K2760:S2760)+12)&lt;$D2763,12,$D2763-SUM($K2760:S2760)),0)),0),0)</f>
        <v>0</v>
      </c>
      <c r="U2760" s="5">
        <f ca="1">IF(AND($G2761,NOT(ISTEXT($G2760)),ISNUMBER(Poczatek),ISNUMBER(Koniec_Projekt)),IFERROR(IF($D2760=LataProjekcji,$F2760,IF($D2760&lt;LataProjekcji,IF((SUM($K2760:T2760)+12)&lt;$D2763,12,$D2763-SUM($K2760:T2760)),0)),0),0)</f>
        <v>0</v>
      </c>
      <c r="V2760" s="5">
        <f ca="1">IF(AND($G2761,NOT(ISTEXT($G2760)),ISNUMBER(Poczatek),ISNUMBER(Koniec_Projekt)),IFERROR(IF($D2760=LataProjekcji,$F2760,IF($D2760&lt;LataProjekcji,IF((SUM($K2760:U2760)+12)&lt;$D2763,12,$D2763-SUM($K2760:U2760)),0)),0),0)</f>
        <v>0</v>
      </c>
      <c r="W2760" s="5">
        <f ca="1">IF(AND($G2761,NOT(ISTEXT($G2760)),ISNUMBER(Poczatek),ISNUMBER(Koniec_Projekt)),IFERROR(IF($D2760=LataProjekcji,$F2760,IF($D2760&lt;LataProjekcji,IF((SUM($K2760:V2760)+12)&lt;$D2763,12,$D2763-SUM($K2760:V2760)),0)),0),0)</f>
        <v>0</v>
      </c>
      <c r="X2760" s="5">
        <f ca="1">IF(AND($G2761,NOT(ISTEXT($G2760)),ISNUMBER(Poczatek),ISNUMBER(Koniec_Projekt)),IFERROR(IF($D2760=LataProjekcji,$F2760,IF($D2760&lt;LataProjekcji,IF((SUM($K2760:W2760)+12)&lt;$D2763,12,$D2763-SUM($K2760:W2760)),0)),0),0)</f>
        <v>0</v>
      </c>
      <c r="Y2760" s="5">
        <f ca="1">IF(AND($G2761,NOT(ISTEXT($G2760)),ISNUMBER(Poczatek),ISNUMBER(Koniec_Projekt)),IFERROR(IF($D2760=LataProjekcji,$F2760,IF($D2760&lt;LataProjekcji,IF((SUM($K2760:X2760)+12)&lt;$D2763,12,$D2763-SUM($K2760:X2760)),0)),0),0)</f>
        <v>0</v>
      </c>
      <c r="Z2760" s="5">
        <f ca="1">IF(AND($G2761,NOT(ISTEXT($G2760)),ISNUMBER(Poczatek),ISNUMBER(Koniec_Projekt)),IFERROR(IF($D2760=LataProjekcji,$F2760,IF($D2760&lt;LataProjekcji,IF((SUM($K2760:Y2760)+12)&lt;$D2763,12,$D2763-SUM($K2760:Y2760)),0)),0),0)</f>
        <v>0</v>
      </c>
      <c r="AA2760" s="5">
        <f ca="1">IF(AND($G2761,NOT(ISTEXT($G2760)),ISNUMBER(Poczatek),ISNUMBER(Koniec_Projekt)),IFERROR(IF($D2760=LataProjekcji,$F2760,IF($D2760&lt;LataProjekcji,IF((SUM($K2760:Z2760)+12)&lt;$D2763,12,$D2763-SUM($K2760:Z2760)),0)),0),0)</f>
        <v>0</v>
      </c>
      <c r="AB2760" s="5">
        <f ca="1">IF(AND($G2761,NOT(ISTEXT($G2760)),ISNUMBER(Poczatek),ISNUMBER(Koniec_Projekt)),IFERROR(IF($D2760=LataProjekcji,$F2760,IF($D2760&lt;LataProjekcji,IF((SUM($K2760:AA2760)+12)&lt;$D2763,12,$D2763-SUM($K2760:AA2760)),0)),0),0)</f>
        <v>0</v>
      </c>
      <c r="AC2760" s="5">
        <f ca="1">IF(AND($G2761,NOT(ISTEXT($G2760)),ISNUMBER(Poczatek),ISNUMBER(Koniec_Projekt)),IFERROR(IF($D2760=LataProjekcji,$F2760,IF($D2760&lt;LataProjekcji,IF((SUM($K2760:AB2760)+12)&lt;$D2763,12,$D2763-SUM($K2760:AB2760)),0)),0),0)</f>
        <v>0</v>
      </c>
      <c r="AD2760" s="5">
        <f ca="1">IF(AND($G2761,NOT(ISTEXT($G2760)),ISNUMBER(Poczatek),ISNUMBER(Koniec_Projekt)),IFERROR(IF($D2760=LataProjekcji,$F2760,IF($D2760&lt;LataProjekcji,IF((SUM($K2760:AC2760)+12)&lt;$D2763,12,$D2763-SUM($K2760:AC2760)),0)),0),0)</f>
        <v>0</v>
      </c>
      <c r="AE2760" s="5">
        <f ca="1">IF(AND($G2761,NOT(ISTEXT($G2760)),ISNUMBER(Poczatek),ISNUMBER(Koniec_Projekt)),IFERROR(IF($D2760=LataProjekcji,$F2760,IF($D2760&lt;LataProjekcji,IF((SUM($K2760:AD2760)+12)&lt;$D2763,12,$D2763-SUM($K2760:AD2760)),0)),0),0)</f>
        <v>0</v>
      </c>
    </row>
    <row r="2761" spans="2:31" hidden="1">
      <c r="B2761" s="526" t="s">
        <v>754</v>
      </c>
      <c r="D2761" s="5">
        <f ca="1">D1590</f>
        <v>0</v>
      </c>
      <c r="E2761" s="454">
        <f ca="1">E1590</f>
        <v>0</v>
      </c>
      <c r="F2761" s="454">
        <f ca="1">F1590</f>
        <v>0</v>
      </c>
      <c r="G2761" s="258" t="b">
        <f ca="1">NOT(ISBLANK(OFFSET($C$269,$D2759,0)))</f>
        <v>1</v>
      </c>
      <c r="H2761" s="538" t="b">
        <f ca="1">SUM(K2761:AE2761)=E2763</f>
        <v>1</v>
      </c>
      <c r="I2761" s="1" t="s">
        <v>750</v>
      </c>
      <c r="K2761" s="537">
        <f ca="1">IF(AND($G2761,NOT(ISTEXT($G2760)),ISNUMBER(Poczatek),ISNUMBER(Koniec_Projekt)),IFERROR(IF($D2760=LataProjekcji,IF($F2760&gt;$E2763,$E2763,$F2760),IF($D2763&gt;=$E2763,(IF($D2760&lt;LataProjekcji,IF((SUM(J2761:$K2761)+12)&lt;$E2763,12,$E2763-SUM(J2761:$K2761)),0)),(IF($D2760&lt;LataProjekcji,IF((SUM(J2761:$K2761)+12)&lt;$D2763,12,$D2763-SUM(J2761:$K2761)),0)))),0),0)</f>
        <v>0</v>
      </c>
      <c r="L2761" s="537">
        <f ca="1">IF(AND($G2761,NOT(ISTEXT($G2760)),ISNUMBER(Poczatek),ISNUMBER(Koniec_Projekt)),IFERROR(IF($D2760=LataProjekcji,IF($F2760&gt;$E2763,$E2763,$F2760),IF($D2763&gt;=$E2763,(IF($D2760&lt;LataProjekcji,IF((SUM($K2761:K2761)+12)&lt;$E2763,12,$E2763-SUM($K2761:K2761)),0)),(IF($D2760&lt;LataProjekcji,IF((SUM($K2761:K2761)+12)&lt;$D2763,12,$D2763-SUM($K2761:K2761)),0)))),0),0)</f>
        <v>0</v>
      </c>
      <c r="M2761" s="537">
        <f ca="1">IF(AND($G2761,NOT(ISTEXT($G2760)),ISNUMBER(Poczatek),ISNUMBER(Koniec_Projekt)),IFERROR(IF($D2760=LataProjekcji,IF($F2760&gt;$E2763,$E2763,$F2760),IF($D2763&gt;=$E2763,(IF($D2760&lt;LataProjekcji,IF((SUM($K2761:L2761)+12)&lt;$E2763,12,$E2763-SUM($K2761:L2761)),0)),(IF($D2760&lt;LataProjekcji,IF((SUM($K2761:L2761)+12)&lt;$D2763,12,$D2763-SUM($K2761:L2761)),0)))),0),0)</f>
        <v>0</v>
      </c>
      <c r="N2761" s="537">
        <f ca="1">IF(AND($G2761,NOT(ISTEXT($G2760)),ISNUMBER(Poczatek),ISNUMBER(Koniec_Projekt)),IFERROR(IF($D2760=LataProjekcji,IF($F2760&gt;$E2763,$E2763,$F2760),IF($D2763&gt;=$E2763,(IF($D2760&lt;LataProjekcji,IF((SUM($K2761:M2761)+12)&lt;$E2763,12,$E2763-SUM($K2761:M2761)),0)),(IF($D2760&lt;LataProjekcji,IF((SUM($K2761:M2761)+12)&lt;$D2763,12,$D2763-SUM($K2761:M2761)),0)))),0),0)</f>
        <v>0</v>
      </c>
      <c r="O2761" s="537">
        <f ca="1">IF(AND($G2761,NOT(ISTEXT($G2760)),ISNUMBER(Poczatek),ISNUMBER(Koniec_Projekt)),IFERROR(IF($D2760=LataProjekcji,IF($F2760&gt;$E2763,$E2763,$F2760),IF($D2763&gt;=$E2763,(IF($D2760&lt;LataProjekcji,IF((SUM($K2761:N2761)+12)&lt;$E2763,12,$E2763-SUM($K2761:N2761)),0)),(IF($D2760&lt;LataProjekcji,IF((SUM($K2761:N2761)+12)&lt;$D2763,12,$D2763-SUM($K2761:N2761)),0)))),0),0)</f>
        <v>0</v>
      </c>
      <c r="P2761" s="537">
        <f ca="1">IF(AND($G2761,NOT(ISTEXT($G2760)),ISNUMBER(Poczatek),ISNUMBER(Koniec_Projekt)),IFERROR(IF($D2760=LataProjekcji,IF($F2760&gt;$E2763,$E2763,$F2760),IF($D2763&gt;=$E2763,(IF($D2760&lt;LataProjekcji,IF((SUM($K2761:O2761)+12)&lt;$E2763,12,$E2763-SUM($K2761:O2761)),0)),(IF($D2760&lt;LataProjekcji,IF((SUM($K2761:O2761)+12)&lt;$D2763,12,$D2763-SUM($K2761:O2761)),0)))),0),0)</f>
        <v>0</v>
      </c>
      <c r="Q2761" s="537">
        <f ca="1">IF(AND($G2761,NOT(ISTEXT($G2760)),ISNUMBER(Poczatek),ISNUMBER(Koniec_Projekt)),IFERROR(IF($D2760=LataProjekcji,IF($F2760&gt;$E2763,$E2763,$F2760),IF($D2763&gt;=$E2763,(IF($D2760&lt;LataProjekcji,IF((SUM($K2761:P2761)+12)&lt;$E2763,12,$E2763-SUM($K2761:P2761)),0)),(IF($D2760&lt;LataProjekcji,IF((SUM($K2761:P2761)+12)&lt;$D2763,12,$D2763-SUM($K2761:P2761)),0)))),0),0)</f>
        <v>0</v>
      </c>
      <c r="R2761" s="537">
        <f ca="1">IF(AND($G2761,NOT(ISTEXT($G2760)),ISNUMBER(Poczatek),ISNUMBER(Koniec_Projekt)),IFERROR(IF($D2760=LataProjekcji,IF($F2760&gt;$E2763,$E2763,$F2760),IF($D2763&gt;=$E2763,(IF($D2760&lt;LataProjekcji,IF((SUM($K2761:Q2761)+12)&lt;$E2763,12,$E2763-SUM($K2761:Q2761)),0)),(IF($D2760&lt;LataProjekcji,IF((SUM($K2761:Q2761)+12)&lt;$D2763,12,$D2763-SUM($K2761:Q2761)),0)))),0),0)</f>
        <v>0</v>
      </c>
      <c r="S2761" s="537">
        <f ca="1">IF(AND($G2761,NOT(ISTEXT($G2760)),ISNUMBER(Poczatek),ISNUMBER(Koniec_Projekt)),IFERROR(IF($D2760=LataProjekcji,IF($F2760&gt;$E2763,$E2763,$F2760),IF($D2763&gt;=$E2763,(IF($D2760&lt;LataProjekcji,IF((SUM($K2761:R2761)+12)&lt;$E2763,12,$E2763-SUM($K2761:R2761)),0)),(IF($D2760&lt;LataProjekcji,IF((SUM($K2761:R2761)+12)&lt;$D2763,12,$D2763-SUM($K2761:R2761)),0)))),0),0)</f>
        <v>0</v>
      </c>
      <c r="T2761" s="537">
        <f ca="1">IF(AND($G2761,NOT(ISTEXT($G2760)),ISNUMBER(Poczatek),ISNUMBER(Koniec_Projekt)),IFERROR(IF($D2760=LataProjekcji,IF($F2760&gt;$E2763,$E2763,$F2760),IF($D2763&gt;=$E2763,(IF($D2760&lt;LataProjekcji,IF((SUM($K2761:S2761)+12)&lt;$E2763,12,$E2763-SUM($K2761:S2761)),0)),(IF($D2760&lt;LataProjekcji,IF((SUM($K2761:S2761)+12)&lt;$D2763,12,$D2763-SUM($K2761:S2761)),0)))),0),0)</f>
        <v>0</v>
      </c>
      <c r="U2761" s="537">
        <f ca="1">IF(AND($G2761,NOT(ISTEXT($G2760)),ISNUMBER(Poczatek),ISNUMBER(Koniec_Projekt)),IFERROR(IF($D2760=LataProjekcji,IF($F2760&gt;$E2763,$E2763,$F2760),IF($D2763&gt;=$E2763,(IF($D2760&lt;LataProjekcji,IF((SUM($K2761:T2761)+12)&lt;$E2763,12,$E2763-SUM($K2761:T2761)),0)),(IF($D2760&lt;LataProjekcji,IF((SUM($K2761:T2761)+12)&lt;$D2763,12,$D2763-SUM($K2761:T2761)),0)))),0),0)</f>
        <v>0</v>
      </c>
      <c r="V2761" s="537">
        <f ca="1">IF(AND($G2761,NOT(ISTEXT($G2760)),ISNUMBER(Poczatek),ISNUMBER(Koniec_Projekt)),IFERROR(IF($D2760=LataProjekcji,IF($F2760&gt;$E2763,$E2763,$F2760),IF($D2763&gt;=$E2763,(IF($D2760&lt;LataProjekcji,IF((SUM($K2761:U2761)+12)&lt;$E2763,12,$E2763-SUM($K2761:U2761)),0)),(IF($D2760&lt;LataProjekcji,IF((SUM($K2761:U2761)+12)&lt;$D2763,12,$D2763-SUM($K2761:U2761)),0)))),0),0)</f>
        <v>0</v>
      </c>
      <c r="W2761" s="537">
        <f ca="1">IF(AND($G2761,NOT(ISTEXT($G2760)),ISNUMBER(Poczatek),ISNUMBER(Koniec_Projekt)),IFERROR(IF($D2760=LataProjekcji,IF($F2760&gt;$E2763,$E2763,$F2760),IF($D2763&gt;=$E2763,(IF($D2760&lt;LataProjekcji,IF((SUM($K2761:V2761)+12)&lt;$E2763,12,$E2763-SUM($K2761:V2761)),0)),(IF($D2760&lt;LataProjekcji,IF((SUM($K2761:V2761)+12)&lt;$D2763,12,$D2763-SUM($K2761:V2761)),0)))),0),0)</f>
        <v>0</v>
      </c>
      <c r="X2761" s="537">
        <f ca="1">IF(AND($G2761,NOT(ISTEXT($G2760)),ISNUMBER(Poczatek),ISNUMBER(Koniec_Projekt)),IFERROR(IF($D2760=LataProjekcji,IF($F2760&gt;$E2763,$E2763,$F2760),IF($D2763&gt;=$E2763,(IF($D2760&lt;LataProjekcji,IF((SUM($K2761:W2761)+12)&lt;$E2763,12,$E2763-SUM($K2761:W2761)),0)),(IF($D2760&lt;LataProjekcji,IF((SUM($K2761:W2761)+12)&lt;$D2763,12,$D2763-SUM($K2761:W2761)),0)))),0),0)</f>
        <v>0</v>
      </c>
      <c r="Y2761" s="537">
        <f ca="1">IF(AND($G2761,NOT(ISTEXT($G2760)),ISNUMBER(Poczatek),ISNUMBER(Koniec_Projekt)),IFERROR(IF($D2760=LataProjekcji,IF($F2760&gt;$E2763,$E2763,$F2760),IF($D2763&gt;=$E2763,(IF($D2760&lt;LataProjekcji,IF((SUM($K2761:X2761)+12)&lt;$E2763,12,$E2763-SUM($K2761:X2761)),0)),(IF($D2760&lt;LataProjekcji,IF((SUM($K2761:X2761)+12)&lt;$D2763,12,$D2763-SUM($K2761:X2761)),0)))),0),0)</f>
        <v>0</v>
      </c>
      <c r="Z2761" s="537">
        <f ca="1">IF(AND($G2761,NOT(ISTEXT($G2760)),ISNUMBER(Poczatek),ISNUMBER(Koniec_Projekt)),IFERROR(IF($D2760=LataProjekcji,IF($F2760&gt;$E2763,$E2763,$F2760),IF($D2763&gt;=$E2763,(IF($D2760&lt;LataProjekcji,IF((SUM($K2761:Y2761)+12)&lt;$E2763,12,$E2763-SUM($K2761:Y2761)),0)),(IF($D2760&lt;LataProjekcji,IF((SUM($K2761:Y2761)+12)&lt;$D2763,12,$D2763-SUM($K2761:Y2761)),0)))),0),0)</f>
        <v>0</v>
      </c>
      <c r="AA2761" s="537">
        <f ca="1">IF(AND($G2761,NOT(ISTEXT($G2760)),ISNUMBER(Poczatek),ISNUMBER(Koniec_Projekt)),IFERROR(IF($D2760=LataProjekcji,IF($F2760&gt;$E2763,$E2763,$F2760),IF($D2763&gt;=$E2763,(IF($D2760&lt;LataProjekcji,IF((SUM($K2761:Z2761)+12)&lt;$E2763,12,$E2763-SUM($K2761:Z2761)),0)),(IF($D2760&lt;LataProjekcji,IF((SUM($K2761:Z2761)+12)&lt;$D2763,12,$D2763-SUM($K2761:Z2761)),0)))),0),0)</f>
        <v>0</v>
      </c>
      <c r="AB2761" s="537">
        <f ca="1">IF(AND($G2761,NOT(ISTEXT($G2760)),ISNUMBER(Poczatek),ISNUMBER(Koniec_Projekt)),IFERROR(IF($D2760=LataProjekcji,IF($F2760&gt;$E2763,$E2763,$F2760),IF($D2763&gt;=$E2763,(IF($D2760&lt;LataProjekcji,IF((SUM($K2761:AA2761)+12)&lt;$E2763,12,$E2763-SUM($K2761:AA2761)),0)),(IF($D2760&lt;LataProjekcji,IF((SUM($K2761:AA2761)+12)&lt;$D2763,12,$D2763-SUM($K2761:AA2761)),0)))),0),0)</f>
        <v>0</v>
      </c>
      <c r="AC2761" s="537">
        <f ca="1">IF(AND($G2761,NOT(ISTEXT($G2760)),ISNUMBER(Poczatek),ISNUMBER(Koniec_Projekt)),IFERROR(IF($D2760=LataProjekcji,IF($F2760&gt;$E2763,$E2763,$F2760),IF($D2763&gt;=$E2763,(IF($D2760&lt;LataProjekcji,IF((SUM($K2761:AB2761)+12)&lt;$E2763,12,$E2763-SUM($K2761:AB2761)),0)),(IF($D2760&lt;LataProjekcji,IF((SUM($K2761:AB2761)+12)&lt;$D2763,12,$D2763-SUM($K2761:AB2761)),0)))),0),0)</f>
        <v>0</v>
      </c>
      <c r="AD2761" s="537">
        <f ca="1">IF(AND($G2761,NOT(ISTEXT($G2760)),ISNUMBER(Poczatek),ISNUMBER(Koniec_Projekt)),IFERROR(IF($D2760=LataProjekcji,IF($F2760&gt;$E2763,$E2763,$F2760),IF($D2763&gt;=$E2763,(IF($D2760&lt;LataProjekcji,IF((SUM($K2761:AC2761)+12)&lt;$E2763,12,$E2763-SUM($K2761:AC2761)),0)),(IF($D2760&lt;LataProjekcji,IF((SUM($K2761:AC2761)+12)&lt;$D2763,12,$D2763-SUM($K2761:AC2761)),0)))),0),0)</f>
        <v>0</v>
      </c>
      <c r="AE2761" s="537">
        <f ca="1">IF(AND($G2761,NOT(ISTEXT($G2760)),ISNUMBER(Poczatek),ISNUMBER(Koniec_Projekt)),IFERROR(IF($D2760=LataProjekcji,IF($F2760&gt;$E2763,$E2763,$F2760),IF($D2763&gt;=$E2763,(IF($D2760&lt;LataProjekcji,IF((SUM($K2761:AD2761)+12)&lt;$E2763,12,$E2763-SUM($K2761:AD2761)),0)),(IF($D2760&lt;LataProjekcji,IF((SUM($K2761:AD2761)+12)&lt;$D2763,12,$D2763-SUM($K2761:AD2761)),0)))),0),0)</f>
        <v>0</v>
      </c>
    </row>
    <row r="2762" spans="2:31" hidden="1">
      <c r="B2762" s="526" t="s">
        <v>753</v>
      </c>
      <c r="D2762" s="454">
        <f ca="1">D1591</f>
        <v>0</v>
      </c>
      <c r="E2762" s="454">
        <f ca="1">IF(D2761&gt;10,ROUND(D2762/12,2),D2762)</f>
        <v>0</v>
      </c>
      <c r="F2762" s="524">
        <f>Koniec_Projekt</f>
        <v>0</v>
      </c>
      <c r="G2762" s="329">
        <f>Miesiac_Koniec_Projekt</f>
        <v>0</v>
      </c>
      <c r="H2762" s="538" t="b">
        <f ca="1">SUM(K2762:AE2762)=D2761</f>
        <v>1</v>
      </c>
      <c r="I2762" s="1" t="s">
        <v>713</v>
      </c>
      <c r="K2762" s="256">
        <f ca="1">IF(AND($G2761,NOT(ISTEXT($G2760)),ISNUMBER(Poczatek),ISNUMBER(Koniec_Projekt)),IFERROR(IF(LataProjekcji=$F2763,ROUND($D2761,0),ROUND(K2760*$E2762,0)),0),0)</f>
        <v>0</v>
      </c>
      <c r="L2762" s="5">
        <f ca="1">IF(AND($G2761,NOT(ISTEXT($G2760)),ISNUMBER(Poczatek),ISNUMBER(Koniec_Projekt)),IFERROR(IF(LataProjekcji=$F2763,ROUND($D2761-SUM(K2762:$K2762),0),ROUND(L2760*$E2762,0)),0),0)</f>
        <v>0</v>
      </c>
      <c r="M2762" s="5">
        <f ca="1">IF(AND($G2761,NOT(ISTEXT($G2760)),ISNUMBER(Poczatek),ISNUMBER(Koniec_Projekt)),IFERROR(IF(LataProjekcji=$F2763,ROUND($D2761-SUM($K2762:L2762),0),ROUND(M2760*$E2762,0)),0),0)</f>
        <v>0</v>
      </c>
      <c r="N2762" s="5">
        <f ca="1">IF(AND($G2761,NOT(ISTEXT($G2760)),ISNUMBER(Poczatek),ISNUMBER(Koniec_Projekt)),IFERROR(IF(LataProjekcji=$F2763,ROUND($D2761-SUM($K2762:M2762),0),ROUND(N2760*$E2762,0)),0),0)</f>
        <v>0</v>
      </c>
      <c r="O2762" s="5">
        <f ca="1">IF(AND($G2761,NOT(ISTEXT($G2760)),ISNUMBER(Poczatek),ISNUMBER(Koniec_Projekt)),IFERROR(IF(LataProjekcji=$F2763,ROUND($D2761-SUM($K2762:N2762),0),ROUND(O2760*$E2762,0)),0),0)</f>
        <v>0</v>
      </c>
      <c r="P2762" s="5">
        <f ca="1">IF(AND($G2761,NOT(ISTEXT($G2760)),ISNUMBER(Poczatek),ISNUMBER(Koniec_Projekt)),IFERROR(IF(LataProjekcji=$F2763,ROUND($D2761-SUM($K2762:O2762),0),ROUND(P2760*$E2762,0)),0),0)</f>
        <v>0</v>
      </c>
      <c r="Q2762" s="5">
        <f ca="1">IF(AND($G2761,NOT(ISTEXT($G2760)),ISNUMBER(Poczatek),ISNUMBER(Koniec_Projekt)),IFERROR(IF(LataProjekcji=$F2763,ROUND($D2761-SUM($K2762:P2762),0),ROUND(Q2760*$E2762,0)),0),0)</f>
        <v>0</v>
      </c>
      <c r="R2762" s="5">
        <f ca="1">IF(AND($G2761,NOT(ISTEXT($G2760)),ISNUMBER(Poczatek),ISNUMBER(Koniec_Projekt)),IFERROR(IF(LataProjekcji=$F2763,ROUND($D2761-SUM($K2762:Q2762),0),ROUND(R2760*$E2762,0)),0),0)</f>
        <v>0</v>
      </c>
      <c r="S2762" s="5">
        <f ca="1">IF(AND($G2761,NOT(ISTEXT($G2760)),ISNUMBER(Poczatek),ISNUMBER(Koniec_Projekt)),IFERROR(IF(LataProjekcji=$F2763,ROUND($D2761-SUM($K2762:R2762),0),ROUND(S2760*$E2762,0)),0),0)</f>
        <v>0</v>
      </c>
      <c r="T2762" s="5">
        <f ca="1">IF(AND($G2761,NOT(ISTEXT($G2760)),ISNUMBER(Poczatek),ISNUMBER(Koniec_Projekt)),IFERROR(IF(LataProjekcji=$F2763,ROUND($D2761-SUM($K2762:S2762),0),ROUND(T2760*$E2762,0)),0),0)</f>
        <v>0</v>
      </c>
      <c r="U2762" s="5">
        <f ca="1">IF(AND($G2761,NOT(ISTEXT($G2760)),ISNUMBER(Poczatek),ISNUMBER(Koniec_Projekt)),IFERROR(IF(LataProjekcji=$F2763,ROUND($D2761-SUM($K2762:T2762),0),ROUND(U2760*$E2762,0)),0),0)</f>
        <v>0</v>
      </c>
      <c r="V2762" s="5">
        <f ca="1">IF(AND($G2761,NOT(ISTEXT($G2760)),ISNUMBER(Poczatek),ISNUMBER(Koniec_Projekt)),IFERROR(IF(LataProjekcji=$F2763,ROUND($D2761-SUM($K2762:U2762),0),ROUND(V2760*$E2762,0)),0),0)</f>
        <v>0</v>
      </c>
      <c r="W2762" s="5">
        <f ca="1">IF(AND($G2761,NOT(ISTEXT($G2760)),ISNUMBER(Poczatek),ISNUMBER(Koniec_Projekt)),IFERROR(IF(LataProjekcji=$F2763,ROUND($D2761-SUM($K2762:V2762),0),ROUND(W2760*$E2762,0)),0),0)</f>
        <v>0</v>
      </c>
      <c r="X2762" s="5">
        <f ca="1">IF(AND($G2761,NOT(ISTEXT($G2760)),ISNUMBER(Poczatek),ISNUMBER(Koniec_Projekt)),IFERROR(IF(LataProjekcji=$F2763,ROUND($D2761-SUM($K2762:W2762),0),ROUND(X2760*$E2762,0)),0),0)</f>
        <v>0</v>
      </c>
      <c r="Y2762" s="5">
        <f ca="1">IF(AND($G2761,NOT(ISTEXT($G2760)),ISNUMBER(Poczatek),ISNUMBER(Koniec_Projekt)),IFERROR(IF(LataProjekcji=$F2763,ROUND($D2761-SUM($K2762:X2762),0),ROUND(Y2760*$E2762,0)),0),0)</f>
        <v>0</v>
      </c>
      <c r="Z2762" s="5">
        <f ca="1">IF(AND($G2761,NOT(ISTEXT($G2760)),ISNUMBER(Poczatek),ISNUMBER(Koniec_Projekt)),IFERROR(IF(LataProjekcji=$F2763,ROUND($D2761-SUM($K2762:Y2762),0),ROUND(Z2760*$E2762,0)),0),0)</f>
        <v>0</v>
      </c>
      <c r="AA2762" s="5">
        <f ca="1">IF(AND($G2761,NOT(ISTEXT($G2760)),ISNUMBER(Poczatek),ISNUMBER(Koniec_Projekt)),IFERROR(IF(LataProjekcji=$F2763,ROUND($D2761-SUM($K2762:Z2762),0),ROUND(AA2760*$E2762,0)),0),0)</f>
        <v>0</v>
      </c>
      <c r="AB2762" s="5">
        <f ca="1">IF(AND($G2761,NOT(ISTEXT($G2760)),ISNUMBER(Poczatek),ISNUMBER(Koniec_Projekt)),IFERROR(IF(LataProjekcji=$F2763,ROUND($D2761-SUM($K2762:AA2762),0),ROUND(AB2760*$E2762,0)),0),0)</f>
        <v>0</v>
      </c>
      <c r="AC2762" s="5">
        <f ca="1">IF(AND($G2761,NOT(ISTEXT($G2760)),ISNUMBER(Poczatek),ISNUMBER(Koniec_Projekt)),IFERROR(IF(LataProjekcji=$F2763,ROUND($D2761-SUM($K2762:AB2762),0),ROUND(AC2760*$E2762,0)),0),0)</f>
        <v>0</v>
      </c>
      <c r="AD2762" s="5">
        <f ca="1">IF(AND($G2761,NOT(ISTEXT($G2760)),ISNUMBER(Poczatek),ISNUMBER(Koniec_Projekt)),IFERROR(IF(LataProjekcji=$F2763,ROUND($D2761-SUM($K2762:AC2762),0),ROUND(AD2760*$E2762,0)),0),0)</f>
        <v>0</v>
      </c>
      <c r="AE2762" s="5">
        <f ca="1">IF(AND($G2761,NOT(ISTEXT($G2760)),ISNUMBER(Poczatek),ISNUMBER(Koniec_Projekt)),IFERROR(IF(LataProjekcji=$F2763,ROUND($D2761-SUM($K2762:AD2762),0),ROUND(AE2760*$E2762,0)),0),0)</f>
        <v>0</v>
      </c>
    </row>
    <row r="2763" spans="2:31" hidden="1">
      <c r="B2763" s="526" t="s">
        <v>751</v>
      </c>
      <c r="D2763" s="1">
        <f ca="1">IFERROR(ROUNDUP(D2761/E2762,0),0)</f>
        <v>0</v>
      </c>
      <c r="E2763" s="1">
        <f ca="1">IF(D2763=0,0,DATEDIF(DATE(D2760,E2760,1),DATE(F2762,G2762,1),"m"))</f>
        <v>0</v>
      </c>
      <c r="F2763" s="1" t="str">
        <f ca="1">IFERROR(YEAR(G2760),"brak daty")</f>
        <v>brak daty</v>
      </c>
      <c r="G2763" s="1" t="str">
        <f ca="1">IFERROR(MONTH(G2760),"brak daty")</f>
        <v>brak daty</v>
      </c>
      <c r="I2763" s="1" t="s">
        <v>425</v>
      </c>
      <c r="K2763" s="5">
        <f ca="1">IF(AND($G2761,NOT(ISTEXT($G2760)),ISNUMBER(Poczatek),ISNUMBER(Koniec_Projekt)),IFERROR(IF(LataProjekcji=$F2762,IF(AND($G2762=$G2763,$F2762=$F2763),ROUND($D2761-SUM($K2763),0),ROUND(K2761*$E2762,0)),IF(LataProjekcji&gt;$F2762,0,ROUND(K2761*$E2762,0))),0),0)</f>
        <v>0</v>
      </c>
      <c r="L2763" s="5">
        <f ca="1">IF(AND($G2761,NOT(ISTEXT($G2760)),ISNUMBER(Poczatek),ISNUMBER(Koniec_Projekt)),IFERROR(IF(LataProjekcji=$F2762,IF(AND($G2762=$G2763,$F2762=$F2763),ROUND($D2761-SUM($K2763:K2763),0),ROUND(L2761*$E2762,0)),IF(LataProjekcji&gt;$F2762,0,ROUND(L2761*$E2762,0))),0),0)</f>
        <v>0</v>
      </c>
      <c r="M2763" s="5">
        <f ca="1">IF(AND($G2761,NOT(ISTEXT($G2760)),ISNUMBER(Poczatek),ISNUMBER(Koniec_Projekt)),IFERROR(IF(LataProjekcji=$F2762,IF(AND($G2762=$G2763,$F2762=$F2763),ROUND($D2761-SUM($K2763:L2763),0),ROUND(M2761*$E2762,0)),IF(LataProjekcji&gt;$F2762,0,ROUND(M2761*$E2762,0))),0),0)</f>
        <v>0</v>
      </c>
      <c r="N2763" s="5">
        <f ca="1">IF(AND($G2761,NOT(ISTEXT($G2760)),ISNUMBER(Poczatek),ISNUMBER(Koniec_Projekt)),IFERROR(IF(LataProjekcji=$F2762,IF(AND($G2762=$G2763,$F2762=$F2763),ROUND($D2761-SUM($K2763:M2763),0),ROUND(N2761*$E2762,0)),IF(LataProjekcji&gt;$F2762,0,ROUND(N2761*$E2762,0))),0),0)</f>
        <v>0</v>
      </c>
      <c r="O2763" s="5">
        <f ca="1">IF(AND($G2761,NOT(ISTEXT($G2760)),ISNUMBER(Poczatek),ISNUMBER(Koniec_Projekt)),IFERROR(IF(LataProjekcji=$F2762,IF(AND($G2762=$G2763,$F2762=$F2763),ROUND($D2761-SUM($K2763:N2763),0),ROUND(O2761*$E2762,0)),IF(LataProjekcji&gt;$F2762,0,ROUND(O2761*$E2762,0))),0),0)</f>
        <v>0</v>
      </c>
      <c r="P2763" s="5">
        <f ca="1">IF(AND($G2761,NOT(ISTEXT($G2760)),ISNUMBER(Poczatek),ISNUMBER(Koniec_Projekt)),IFERROR(IF(LataProjekcji=$F2762,IF(AND($G2762=$G2763,$F2762=$F2763),ROUND($D2761-SUM($K2763:O2763),0),ROUND(P2761*$E2762,0)),IF(LataProjekcji&gt;$F2762,0,ROUND(P2761*$E2762,0))),0),0)</f>
        <v>0</v>
      </c>
      <c r="Q2763" s="5">
        <f ca="1">IF(AND($G2761,NOT(ISTEXT($G2760)),ISNUMBER(Poczatek),ISNUMBER(Koniec_Projekt)),IFERROR(IF(LataProjekcji=$F2762,IF(AND($G2762=$G2763,$F2762=$F2763),ROUND($D2761-SUM($K2763:P2763),0),ROUND(Q2761*$E2762,0)),IF(LataProjekcji&gt;$F2762,0,ROUND(Q2761*$E2762,0))),0),0)</f>
        <v>0</v>
      </c>
      <c r="R2763" s="5">
        <f ca="1">IF(AND($G2761,NOT(ISTEXT($G2760)),ISNUMBER(Poczatek),ISNUMBER(Koniec_Projekt)),IFERROR(IF(LataProjekcji=$F2762,IF(AND($G2762=$G2763,$F2762=$F2763),ROUND($D2761-SUM($K2763:Q2763),0),ROUND(R2761*$E2762,0)),IF(LataProjekcji&gt;$F2762,0,ROUND(R2761*$E2762,0))),0),0)</f>
        <v>0</v>
      </c>
      <c r="S2763" s="5">
        <f ca="1">IF(AND($G2761,NOT(ISTEXT($G2760)),ISNUMBER(Poczatek),ISNUMBER(Koniec_Projekt)),IFERROR(IF(LataProjekcji=$F2762,IF(AND($G2762=$G2763,$F2762=$F2763),ROUND($D2761-SUM($K2763:R2763),0),ROUND(S2761*$E2762,0)),IF(LataProjekcji&gt;$F2762,0,ROUND(S2761*$E2762,0))),0),0)</f>
        <v>0</v>
      </c>
      <c r="T2763" s="5">
        <f ca="1">IF(AND($G2761,NOT(ISTEXT($G2760)),ISNUMBER(Poczatek),ISNUMBER(Koniec_Projekt)),IFERROR(IF(LataProjekcji=$F2762,IF(AND($G2762=$G2763,$F2762=$F2763),ROUND($D2761-SUM($K2763:S2763),0),ROUND(T2761*$E2762,0)),IF(LataProjekcji&gt;$F2762,0,ROUND(T2761*$E2762,0))),0),0)</f>
        <v>0</v>
      </c>
      <c r="U2763" s="5">
        <f ca="1">IF(AND($G2761,NOT(ISTEXT($G2760)),ISNUMBER(Poczatek),ISNUMBER(Koniec_Projekt)),IFERROR(IF(LataProjekcji=$F2762,IF(AND($G2762=$G2763,$F2762=$F2763),ROUND($D2761-SUM($K2763:T2763),0),ROUND(U2761*$E2762,0)),IF(LataProjekcji&gt;$F2762,0,ROUND(U2761*$E2762,0))),0),0)</f>
        <v>0</v>
      </c>
      <c r="V2763" s="5">
        <f ca="1">IF(AND($G2761,NOT(ISTEXT($G2760)),ISNUMBER(Poczatek),ISNUMBER(Koniec_Projekt)),IFERROR(IF(LataProjekcji=$F2762,IF(AND($G2762=$G2763,$F2762=$F2763),ROUND($D2761-SUM($K2763:U2763),0),ROUND(V2761*$E2762,0)),IF(LataProjekcji&gt;$F2762,0,ROUND(V2761*$E2762,0))),0),0)</f>
        <v>0</v>
      </c>
      <c r="W2763" s="5">
        <f ca="1">IF(AND($G2761,NOT(ISTEXT($G2760)),ISNUMBER(Poczatek),ISNUMBER(Koniec_Projekt)),IFERROR(IF(LataProjekcji=$F2762,IF(AND($G2762=$G2763,$F2762=$F2763),ROUND($D2761-SUM($K2763:V2763),0),ROUND(W2761*$E2762,0)),IF(LataProjekcji&gt;$F2762,0,ROUND(W2761*$E2762,0))),0),0)</f>
        <v>0</v>
      </c>
      <c r="X2763" s="5">
        <f ca="1">IF(AND($G2761,NOT(ISTEXT($G2760)),ISNUMBER(Poczatek),ISNUMBER(Koniec_Projekt)),IFERROR(IF(LataProjekcji=$F2762,IF(AND($G2762=$G2763,$F2762=$F2763),ROUND($D2761-SUM($K2763:W2763),0),ROUND(X2761*$E2762,0)),IF(LataProjekcji&gt;$F2762,0,ROUND(X2761*$E2762,0))),0),0)</f>
        <v>0</v>
      </c>
      <c r="Y2763" s="5">
        <f ca="1">IF(AND($G2761,NOT(ISTEXT($G2760)),ISNUMBER(Poczatek),ISNUMBER(Koniec_Projekt)),IFERROR(IF(LataProjekcji=$F2762,IF(AND($G2762=$G2763,$F2762=$F2763),ROUND($D2761-SUM($K2763:X2763),0),ROUND(Y2761*$E2762,0)),IF(LataProjekcji&gt;$F2762,0,ROUND(Y2761*$E2762,0))),0),0)</f>
        <v>0</v>
      </c>
      <c r="Z2763" s="5">
        <f ca="1">IF(AND($G2761,NOT(ISTEXT($G2760)),ISNUMBER(Poczatek),ISNUMBER(Koniec_Projekt)),IFERROR(IF(LataProjekcji=$F2762,IF(AND($G2762=$G2763,$F2762=$F2763),ROUND($D2761-SUM($K2763:Y2763),0),ROUND(Z2761*$E2762,0)),IF(LataProjekcji&gt;$F2762,0,ROUND(Z2761*$E2762,0))),0),0)</f>
        <v>0</v>
      </c>
      <c r="AA2763" s="5">
        <f ca="1">IF(AND($G2761,NOT(ISTEXT($G2760)),ISNUMBER(Poczatek),ISNUMBER(Koniec_Projekt)),IFERROR(IF(LataProjekcji=$F2762,IF(AND($G2762=$G2763,$F2762=$F2763),ROUND($D2761-SUM($K2763:Z2763),0),ROUND(AA2761*$E2762,0)),IF(LataProjekcji&gt;$F2762,0,ROUND(AA2761*$E2762,0))),0),0)</f>
        <v>0</v>
      </c>
      <c r="AB2763" s="5">
        <f ca="1">IF(AND($G2761,NOT(ISTEXT($G2760)),ISNUMBER(Poczatek),ISNUMBER(Koniec_Projekt)),IFERROR(IF(LataProjekcji=$F2762,IF(AND($G2762=$G2763,$F2762=$F2763),ROUND($D2761-SUM($K2763:AA2763),0),ROUND(AB2761*$E2762,0)),IF(LataProjekcji&gt;$F2762,0,ROUND(AB2761*$E2762,0))),0),0)</f>
        <v>0</v>
      </c>
      <c r="AC2763" s="5">
        <f ca="1">IF(AND($G2761,NOT(ISTEXT($G2760)),ISNUMBER(Poczatek),ISNUMBER(Koniec_Projekt)),IFERROR(IF(LataProjekcji=$F2762,IF(AND($G2762=$G2763,$F2762=$F2763),ROUND($D2761-SUM($K2763:AB2763),0),ROUND(AC2761*$E2762,0)),IF(LataProjekcji&gt;$F2762,0,ROUND(AC2761*$E2762,0))),0),0)</f>
        <v>0</v>
      </c>
      <c r="AD2763" s="5">
        <f ca="1">IF(AND($G2761,NOT(ISTEXT($G2760)),ISNUMBER(Poczatek),ISNUMBER(Koniec_Projekt)),IFERROR(IF(LataProjekcji=$F2762,IF(AND($G2762=$G2763,$F2762=$F2763),ROUND($D2761-SUM($K2763:AC2763),0),ROUND(AD2761*$E2762,0)),IF(LataProjekcji&gt;$F2762,0,ROUND(AD2761*$E2762,0))),0),0)</f>
        <v>0</v>
      </c>
      <c r="AE2763" s="5">
        <f ca="1">IF(AND($G2761,NOT(ISTEXT($G2760)),ISNUMBER(Poczatek),ISNUMBER(Koniec_Projekt)),IFERROR(IF(LataProjekcji=$F2762,IF(AND($G2762=$G2763,$F2762=$F2763),ROUND($D2761-SUM($K2763:AD2763),0),ROUND(AE2761*$E2762,0)),IF(LataProjekcji&gt;$F2762,0,ROUND(AE2761*$E2762,0))),0),0)</f>
        <v>0</v>
      </c>
    </row>
    <row r="2764" spans="2:31" ht="12.5" hidden="1" thickBot="1">
      <c r="B2764" s="527" t="s">
        <v>865</v>
      </c>
      <c r="C2764" s="528"/>
      <c r="D2764" s="529">
        <f ca="1">IF(D2761&gt;10,ROUND((D2763-1)*E2762,0),E2762)</f>
        <v>0</v>
      </c>
      <c r="E2764" s="529">
        <f ca="1">D2761-D2764</f>
        <v>0</v>
      </c>
      <c r="F2764" s="528"/>
      <c r="G2764" s="669">
        <f ca="1">OFFSET($C$269,$D2759,0)</f>
        <v>0</v>
      </c>
      <c r="H2764" s="528"/>
      <c r="I2764" s="528"/>
      <c r="J2764" s="528"/>
      <c r="K2764" s="528"/>
      <c r="L2764" s="528"/>
      <c r="M2764" s="528"/>
      <c r="N2764" s="528"/>
      <c r="O2764" s="528"/>
      <c r="P2764" s="528"/>
      <c r="Q2764" s="528"/>
      <c r="R2764" s="528"/>
      <c r="S2764" s="528"/>
      <c r="T2764" s="528"/>
      <c r="U2764" s="528"/>
      <c r="V2764" s="528"/>
      <c r="W2764" s="528"/>
      <c r="X2764" s="528"/>
      <c r="Y2764" s="528"/>
      <c r="Z2764" s="528"/>
      <c r="AA2764" s="528"/>
      <c r="AB2764" s="528"/>
      <c r="AC2764" s="528"/>
      <c r="AD2764" s="528"/>
      <c r="AE2764" s="528"/>
    </row>
    <row r="2765" spans="2:31" ht="12.5" hidden="1" thickTop="1"/>
    <row r="2766" spans="2:31" ht="12.5" hidden="1" thickBot="1">
      <c r="B2766" s="530" t="str">
        <f ca="1">"nazwa ST: "&amp;B1595</f>
        <v xml:space="preserve">nazwa ST: </v>
      </c>
      <c r="C2766" s="530"/>
      <c r="D2766" s="531">
        <f>D1595</f>
        <v>1292</v>
      </c>
      <c r="E2766" s="530"/>
      <c r="F2766" s="530"/>
      <c r="G2766" s="530"/>
      <c r="H2766" s="530"/>
      <c r="I2766" s="530"/>
      <c r="J2766" s="530"/>
      <c r="K2766" s="539" t="str">
        <f t="shared" ref="K2766:AE2766" si="3192">LataProjekcji</f>
        <v>Uzupełnij dane</v>
      </c>
      <c r="L2766" s="539" t="str">
        <f t="shared" si="3192"/>
        <v/>
      </c>
      <c r="M2766" s="539" t="str">
        <f t="shared" si="3192"/>
        <v/>
      </c>
      <c r="N2766" s="539" t="str">
        <f t="shared" si="3192"/>
        <v/>
      </c>
      <c r="O2766" s="539" t="str">
        <f t="shared" si="3192"/>
        <v/>
      </c>
      <c r="P2766" s="539" t="str">
        <f t="shared" si="3192"/>
        <v/>
      </c>
      <c r="Q2766" s="539" t="str">
        <f t="shared" si="3192"/>
        <v/>
      </c>
      <c r="R2766" s="539" t="str">
        <f t="shared" si="3192"/>
        <v/>
      </c>
      <c r="S2766" s="539" t="str">
        <f t="shared" si="3192"/>
        <v/>
      </c>
      <c r="T2766" s="539" t="str">
        <f t="shared" si="3192"/>
        <v/>
      </c>
      <c r="U2766" s="539" t="str">
        <f t="shared" si="3192"/>
        <v/>
      </c>
      <c r="V2766" s="539" t="str">
        <f t="shared" si="3192"/>
        <v/>
      </c>
      <c r="W2766" s="539" t="str">
        <f t="shared" si="3192"/>
        <v/>
      </c>
      <c r="X2766" s="539" t="str">
        <f t="shared" si="3192"/>
        <v/>
      </c>
      <c r="Y2766" s="539" t="str">
        <f t="shared" si="3192"/>
        <v/>
      </c>
      <c r="Z2766" s="539" t="str">
        <f t="shared" si="3192"/>
        <v/>
      </c>
      <c r="AA2766" s="539" t="str">
        <f t="shared" si="3192"/>
        <v/>
      </c>
      <c r="AB2766" s="539" t="str">
        <f t="shared" si="3192"/>
        <v/>
      </c>
      <c r="AC2766" s="539" t="str">
        <f t="shared" si="3192"/>
        <v/>
      </c>
      <c r="AD2766" s="539" t="str">
        <f t="shared" si="3192"/>
        <v/>
      </c>
      <c r="AE2766" s="539" t="str">
        <f t="shared" si="3192"/>
        <v/>
      </c>
    </row>
    <row r="2767" spans="2:31" hidden="1">
      <c r="B2767" s="526" t="s">
        <v>752</v>
      </c>
      <c r="D2767" s="1">
        <f ca="1">D1596</f>
        <v>0</v>
      </c>
      <c r="E2767" s="1">
        <f ca="1">E1596</f>
        <v>0</v>
      </c>
      <c r="F2767" s="1">
        <f ca="1">IF(D2768&gt;10,F1596,1)</f>
        <v>1</v>
      </c>
      <c r="G2767" s="525" t="str">
        <f ca="1">IF(OR(ISBLANK(OFFSET($E$269,$D2766,0)),ISTEXT(OFFSET($E$269,$D2766,0))),"brak daty",IF(D2768&gt;10,EDATE(OFFSET($E$269,$D2766,0),D2770),DATE(D2767,E2767,1)))</f>
        <v>brak daty</v>
      </c>
      <c r="H2767" s="538" t="b">
        <f ca="1">SUM(K2767:AE2767)=D2770</f>
        <v>1</v>
      </c>
      <c r="I2767" s="1" t="s">
        <v>749</v>
      </c>
      <c r="K2767" s="5">
        <f ca="1">IF(AND($G2768,NOT(ISTEXT($G2767)),ISNUMBER(Poczatek),ISNUMBER(Koniec_Projekt)),IFERROR(IF($D2767=LataProjekcji,$F2767,IF($D2767&lt;LataProjekcji,IF((SUM(K2767)+12)&lt;$D2770,12,$D2770-SUM(K2767)),0)),0),0)</f>
        <v>0</v>
      </c>
      <c r="L2767" s="5">
        <f ca="1">IF(AND($G2768,NOT(ISTEXT($G2767)),ISNUMBER(Poczatek),ISNUMBER(Koniec_Projekt)),IFERROR(IF($D2767=LataProjekcji,$F2767,IF($D2767&lt;LataProjekcji,IF((SUM($K2767:K2767)+12)&lt;$D2770,12,$D2770-SUM($K2767:K2767)),0)),0),0)</f>
        <v>0</v>
      </c>
      <c r="M2767" s="5">
        <f ca="1">IF(AND($G2768,NOT(ISTEXT($G2767)),ISNUMBER(Poczatek),ISNUMBER(Koniec_Projekt)),IFERROR(IF($D2767=LataProjekcji,$F2767,IF($D2767&lt;LataProjekcji,IF((SUM($K2767:L2767)+12)&lt;$D2770,12,$D2770-SUM($K2767:L2767)),0)),0),0)</f>
        <v>0</v>
      </c>
      <c r="N2767" s="5">
        <f ca="1">IF(AND($G2768,NOT(ISTEXT($G2767)),ISNUMBER(Poczatek),ISNUMBER(Koniec_Projekt)),IFERROR(IF($D2767=LataProjekcji,$F2767,IF($D2767&lt;LataProjekcji,IF((SUM($K2767:M2767)+12)&lt;$D2770,12,$D2770-SUM($K2767:M2767)),0)),0),0)</f>
        <v>0</v>
      </c>
      <c r="O2767" s="5">
        <f ca="1">IF(AND($G2768,NOT(ISTEXT($G2767)),ISNUMBER(Poczatek),ISNUMBER(Koniec_Projekt)),IFERROR(IF($D2767=LataProjekcji,$F2767,IF($D2767&lt;LataProjekcji,IF((SUM($K2767:N2767)+12)&lt;$D2770,12,$D2770-SUM($K2767:N2767)),0)),0),0)</f>
        <v>0</v>
      </c>
      <c r="P2767" s="5">
        <f ca="1">IF(AND($G2768,NOT(ISTEXT($G2767)),ISNUMBER(Poczatek),ISNUMBER(Koniec_Projekt)),IFERROR(IF($D2767=LataProjekcji,$F2767,IF($D2767&lt;LataProjekcji,IF((SUM($K2767:O2767)+12)&lt;$D2770,12,$D2770-SUM($K2767:O2767)),0)),0),0)</f>
        <v>0</v>
      </c>
      <c r="Q2767" s="5">
        <f ca="1">IF(AND($G2768,NOT(ISTEXT($G2767)),ISNUMBER(Poczatek),ISNUMBER(Koniec_Projekt)),IFERROR(IF($D2767=LataProjekcji,$F2767,IF($D2767&lt;LataProjekcji,IF((SUM($K2767:P2767)+12)&lt;$D2770,12,$D2770-SUM($K2767:P2767)),0)),0),0)</f>
        <v>0</v>
      </c>
      <c r="R2767" s="5">
        <f ca="1">IF(AND($G2768,NOT(ISTEXT($G2767)),ISNUMBER(Poczatek),ISNUMBER(Koniec_Projekt)),IFERROR(IF($D2767=LataProjekcji,$F2767,IF($D2767&lt;LataProjekcji,IF((SUM($K2767:Q2767)+12)&lt;$D2770,12,$D2770-SUM($K2767:Q2767)),0)),0),0)</f>
        <v>0</v>
      </c>
      <c r="S2767" s="5">
        <f ca="1">IF(AND($G2768,NOT(ISTEXT($G2767)),ISNUMBER(Poczatek),ISNUMBER(Koniec_Projekt)),IFERROR(IF($D2767=LataProjekcji,$F2767,IF($D2767&lt;LataProjekcji,IF((SUM($K2767:R2767)+12)&lt;$D2770,12,$D2770-SUM($K2767:R2767)),0)),0),0)</f>
        <v>0</v>
      </c>
      <c r="T2767" s="5">
        <f ca="1">IF(AND($G2768,NOT(ISTEXT($G2767)),ISNUMBER(Poczatek),ISNUMBER(Koniec_Projekt)),IFERROR(IF($D2767=LataProjekcji,$F2767,IF($D2767&lt;LataProjekcji,IF((SUM($K2767:S2767)+12)&lt;$D2770,12,$D2770-SUM($K2767:S2767)),0)),0),0)</f>
        <v>0</v>
      </c>
      <c r="U2767" s="5">
        <f ca="1">IF(AND($G2768,NOT(ISTEXT($G2767)),ISNUMBER(Poczatek),ISNUMBER(Koniec_Projekt)),IFERROR(IF($D2767=LataProjekcji,$F2767,IF($D2767&lt;LataProjekcji,IF((SUM($K2767:T2767)+12)&lt;$D2770,12,$D2770-SUM($K2767:T2767)),0)),0),0)</f>
        <v>0</v>
      </c>
      <c r="V2767" s="5">
        <f ca="1">IF(AND($G2768,NOT(ISTEXT($G2767)),ISNUMBER(Poczatek),ISNUMBER(Koniec_Projekt)),IFERROR(IF($D2767=LataProjekcji,$F2767,IF($D2767&lt;LataProjekcji,IF((SUM($K2767:U2767)+12)&lt;$D2770,12,$D2770-SUM($K2767:U2767)),0)),0),0)</f>
        <v>0</v>
      </c>
      <c r="W2767" s="5">
        <f ca="1">IF(AND($G2768,NOT(ISTEXT($G2767)),ISNUMBER(Poczatek),ISNUMBER(Koniec_Projekt)),IFERROR(IF($D2767=LataProjekcji,$F2767,IF($D2767&lt;LataProjekcji,IF((SUM($K2767:V2767)+12)&lt;$D2770,12,$D2770-SUM($K2767:V2767)),0)),0),0)</f>
        <v>0</v>
      </c>
      <c r="X2767" s="5">
        <f ca="1">IF(AND($G2768,NOT(ISTEXT($G2767)),ISNUMBER(Poczatek),ISNUMBER(Koniec_Projekt)),IFERROR(IF($D2767=LataProjekcji,$F2767,IF($D2767&lt;LataProjekcji,IF((SUM($K2767:W2767)+12)&lt;$D2770,12,$D2770-SUM($K2767:W2767)),0)),0),0)</f>
        <v>0</v>
      </c>
      <c r="Y2767" s="5">
        <f ca="1">IF(AND($G2768,NOT(ISTEXT($G2767)),ISNUMBER(Poczatek),ISNUMBER(Koniec_Projekt)),IFERROR(IF($D2767=LataProjekcji,$F2767,IF($D2767&lt;LataProjekcji,IF((SUM($K2767:X2767)+12)&lt;$D2770,12,$D2770-SUM($K2767:X2767)),0)),0),0)</f>
        <v>0</v>
      </c>
      <c r="Z2767" s="5">
        <f ca="1">IF(AND($G2768,NOT(ISTEXT($G2767)),ISNUMBER(Poczatek),ISNUMBER(Koniec_Projekt)),IFERROR(IF($D2767=LataProjekcji,$F2767,IF($D2767&lt;LataProjekcji,IF((SUM($K2767:Y2767)+12)&lt;$D2770,12,$D2770-SUM($K2767:Y2767)),0)),0),0)</f>
        <v>0</v>
      </c>
      <c r="AA2767" s="5">
        <f ca="1">IF(AND($G2768,NOT(ISTEXT($G2767)),ISNUMBER(Poczatek),ISNUMBER(Koniec_Projekt)),IFERROR(IF($D2767=LataProjekcji,$F2767,IF($D2767&lt;LataProjekcji,IF((SUM($K2767:Z2767)+12)&lt;$D2770,12,$D2770-SUM($K2767:Z2767)),0)),0),0)</f>
        <v>0</v>
      </c>
      <c r="AB2767" s="5">
        <f ca="1">IF(AND($G2768,NOT(ISTEXT($G2767)),ISNUMBER(Poczatek),ISNUMBER(Koniec_Projekt)),IFERROR(IF($D2767=LataProjekcji,$F2767,IF($D2767&lt;LataProjekcji,IF((SUM($K2767:AA2767)+12)&lt;$D2770,12,$D2770-SUM($K2767:AA2767)),0)),0),0)</f>
        <v>0</v>
      </c>
      <c r="AC2767" s="5">
        <f ca="1">IF(AND($G2768,NOT(ISTEXT($G2767)),ISNUMBER(Poczatek),ISNUMBER(Koniec_Projekt)),IFERROR(IF($D2767=LataProjekcji,$F2767,IF($D2767&lt;LataProjekcji,IF((SUM($K2767:AB2767)+12)&lt;$D2770,12,$D2770-SUM($K2767:AB2767)),0)),0),0)</f>
        <v>0</v>
      </c>
      <c r="AD2767" s="5">
        <f ca="1">IF(AND($G2768,NOT(ISTEXT($G2767)),ISNUMBER(Poczatek),ISNUMBER(Koniec_Projekt)),IFERROR(IF($D2767=LataProjekcji,$F2767,IF($D2767&lt;LataProjekcji,IF((SUM($K2767:AC2767)+12)&lt;$D2770,12,$D2770-SUM($K2767:AC2767)),0)),0),0)</f>
        <v>0</v>
      </c>
      <c r="AE2767" s="5">
        <f ca="1">IF(AND($G2768,NOT(ISTEXT($G2767)),ISNUMBER(Poczatek),ISNUMBER(Koniec_Projekt)),IFERROR(IF($D2767=LataProjekcji,$F2767,IF($D2767&lt;LataProjekcji,IF((SUM($K2767:AD2767)+12)&lt;$D2770,12,$D2770-SUM($K2767:AD2767)),0)),0),0)</f>
        <v>0</v>
      </c>
    </row>
    <row r="2768" spans="2:31" hidden="1">
      <c r="B2768" s="526" t="s">
        <v>754</v>
      </c>
      <c r="D2768" s="5">
        <f ca="1">D1597</f>
        <v>0</v>
      </c>
      <c r="E2768" s="454">
        <f ca="1">E1597</f>
        <v>0</v>
      </c>
      <c r="F2768" s="454">
        <f ca="1">F1597</f>
        <v>0</v>
      </c>
      <c r="G2768" s="258" t="b">
        <f ca="1">NOT(ISBLANK(OFFSET($C$269,$D2766,0)))</f>
        <v>1</v>
      </c>
      <c r="H2768" s="538" t="b">
        <f ca="1">SUM(K2768:AE2768)=E2770</f>
        <v>1</v>
      </c>
      <c r="I2768" s="1" t="s">
        <v>750</v>
      </c>
      <c r="K2768" s="537">
        <f ca="1">IF(AND($G2768,NOT(ISTEXT($G2767)),ISNUMBER(Poczatek),ISNUMBER(Koniec_Projekt)),IFERROR(IF($D2767=LataProjekcji,IF($F2767&gt;$E2770,$E2770,$F2767),IF($D2770&gt;=$E2770,(IF($D2767&lt;LataProjekcji,IF((SUM(J2768:$K2768)+12)&lt;$E2770,12,$E2770-SUM(J2768:$K2768)),0)),(IF($D2767&lt;LataProjekcji,IF((SUM(J2768:$K2768)+12)&lt;$D2770,12,$D2770-SUM(J2768:$K2768)),0)))),0),0)</f>
        <v>0</v>
      </c>
      <c r="L2768" s="537">
        <f ca="1">IF(AND($G2768,NOT(ISTEXT($G2767)),ISNUMBER(Poczatek),ISNUMBER(Koniec_Projekt)),IFERROR(IF($D2767=LataProjekcji,IF($F2767&gt;$E2770,$E2770,$F2767),IF($D2770&gt;=$E2770,(IF($D2767&lt;LataProjekcji,IF((SUM($K2768:K2768)+12)&lt;$E2770,12,$E2770-SUM($K2768:K2768)),0)),(IF($D2767&lt;LataProjekcji,IF((SUM($K2768:K2768)+12)&lt;$D2770,12,$D2770-SUM($K2768:K2768)),0)))),0),0)</f>
        <v>0</v>
      </c>
      <c r="M2768" s="537">
        <f ca="1">IF(AND($G2768,NOT(ISTEXT($G2767)),ISNUMBER(Poczatek),ISNUMBER(Koniec_Projekt)),IFERROR(IF($D2767=LataProjekcji,IF($F2767&gt;$E2770,$E2770,$F2767),IF($D2770&gt;=$E2770,(IF($D2767&lt;LataProjekcji,IF((SUM($K2768:L2768)+12)&lt;$E2770,12,$E2770-SUM($K2768:L2768)),0)),(IF($D2767&lt;LataProjekcji,IF((SUM($K2768:L2768)+12)&lt;$D2770,12,$D2770-SUM($K2768:L2768)),0)))),0),0)</f>
        <v>0</v>
      </c>
      <c r="N2768" s="537">
        <f ca="1">IF(AND($G2768,NOT(ISTEXT($G2767)),ISNUMBER(Poczatek),ISNUMBER(Koniec_Projekt)),IFERROR(IF($D2767=LataProjekcji,IF($F2767&gt;$E2770,$E2770,$F2767),IF($D2770&gt;=$E2770,(IF($D2767&lt;LataProjekcji,IF((SUM($K2768:M2768)+12)&lt;$E2770,12,$E2770-SUM($K2768:M2768)),0)),(IF($D2767&lt;LataProjekcji,IF((SUM($K2768:M2768)+12)&lt;$D2770,12,$D2770-SUM($K2768:M2768)),0)))),0),0)</f>
        <v>0</v>
      </c>
      <c r="O2768" s="537">
        <f ca="1">IF(AND($G2768,NOT(ISTEXT($G2767)),ISNUMBER(Poczatek),ISNUMBER(Koniec_Projekt)),IFERROR(IF($D2767=LataProjekcji,IF($F2767&gt;$E2770,$E2770,$F2767),IF($D2770&gt;=$E2770,(IF($D2767&lt;LataProjekcji,IF((SUM($K2768:N2768)+12)&lt;$E2770,12,$E2770-SUM($K2768:N2768)),0)),(IF($D2767&lt;LataProjekcji,IF((SUM($K2768:N2768)+12)&lt;$D2770,12,$D2770-SUM($K2768:N2768)),0)))),0),0)</f>
        <v>0</v>
      </c>
      <c r="P2768" s="537">
        <f ca="1">IF(AND($G2768,NOT(ISTEXT($G2767)),ISNUMBER(Poczatek),ISNUMBER(Koniec_Projekt)),IFERROR(IF($D2767=LataProjekcji,IF($F2767&gt;$E2770,$E2770,$F2767),IF($D2770&gt;=$E2770,(IF($D2767&lt;LataProjekcji,IF((SUM($K2768:O2768)+12)&lt;$E2770,12,$E2770-SUM($K2768:O2768)),0)),(IF($D2767&lt;LataProjekcji,IF((SUM($K2768:O2768)+12)&lt;$D2770,12,$D2770-SUM($K2768:O2768)),0)))),0),0)</f>
        <v>0</v>
      </c>
      <c r="Q2768" s="537">
        <f ca="1">IF(AND($G2768,NOT(ISTEXT($G2767)),ISNUMBER(Poczatek),ISNUMBER(Koniec_Projekt)),IFERROR(IF($D2767=LataProjekcji,IF($F2767&gt;$E2770,$E2770,$F2767),IF($D2770&gt;=$E2770,(IF($D2767&lt;LataProjekcji,IF((SUM($K2768:P2768)+12)&lt;$E2770,12,$E2770-SUM($K2768:P2768)),0)),(IF($D2767&lt;LataProjekcji,IF((SUM($K2768:P2768)+12)&lt;$D2770,12,$D2770-SUM($K2768:P2768)),0)))),0),0)</f>
        <v>0</v>
      </c>
      <c r="R2768" s="537">
        <f ca="1">IF(AND($G2768,NOT(ISTEXT($G2767)),ISNUMBER(Poczatek),ISNUMBER(Koniec_Projekt)),IFERROR(IF($D2767=LataProjekcji,IF($F2767&gt;$E2770,$E2770,$F2767),IF($D2770&gt;=$E2770,(IF($D2767&lt;LataProjekcji,IF((SUM($K2768:Q2768)+12)&lt;$E2770,12,$E2770-SUM($K2768:Q2768)),0)),(IF($D2767&lt;LataProjekcji,IF((SUM($K2768:Q2768)+12)&lt;$D2770,12,$D2770-SUM($K2768:Q2768)),0)))),0),0)</f>
        <v>0</v>
      </c>
      <c r="S2768" s="537">
        <f ca="1">IF(AND($G2768,NOT(ISTEXT($G2767)),ISNUMBER(Poczatek),ISNUMBER(Koniec_Projekt)),IFERROR(IF($D2767=LataProjekcji,IF($F2767&gt;$E2770,$E2770,$F2767),IF($D2770&gt;=$E2770,(IF($D2767&lt;LataProjekcji,IF((SUM($K2768:R2768)+12)&lt;$E2770,12,$E2770-SUM($K2768:R2768)),0)),(IF($D2767&lt;LataProjekcji,IF((SUM($K2768:R2768)+12)&lt;$D2770,12,$D2770-SUM($K2768:R2768)),0)))),0),0)</f>
        <v>0</v>
      </c>
      <c r="T2768" s="537">
        <f ca="1">IF(AND($G2768,NOT(ISTEXT($G2767)),ISNUMBER(Poczatek),ISNUMBER(Koniec_Projekt)),IFERROR(IF($D2767=LataProjekcji,IF($F2767&gt;$E2770,$E2770,$F2767),IF($D2770&gt;=$E2770,(IF($D2767&lt;LataProjekcji,IF((SUM($K2768:S2768)+12)&lt;$E2770,12,$E2770-SUM($K2768:S2768)),0)),(IF($D2767&lt;LataProjekcji,IF((SUM($K2768:S2768)+12)&lt;$D2770,12,$D2770-SUM($K2768:S2768)),0)))),0),0)</f>
        <v>0</v>
      </c>
      <c r="U2768" s="537">
        <f ca="1">IF(AND($G2768,NOT(ISTEXT($G2767)),ISNUMBER(Poczatek),ISNUMBER(Koniec_Projekt)),IFERROR(IF($D2767=LataProjekcji,IF($F2767&gt;$E2770,$E2770,$F2767),IF($D2770&gt;=$E2770,(IF($D2767&lt;LataProjekcji,IF((SUM($K2768:T2768)+12)&lt;$E2770,12,$E2770-SUM($K2768:T2768)),0)),(IF($D2767&lt;LataProjekcji,IF((SUM($K2768:T2768)+12)&lt;$D2770,12,$D2770-SUM($K2768:T2768)),0)))),0),0)</f>
        <v>0</v>
      </c>
      <c r="V2768" s="537">
        <f ca="1">IF(AND($G2768,NOT(ISTEXT($G2767)),ISNUMBER(Poczatek),ISNUMBER(Koniec_Projekt)),IFERROR(IF($D2767=LataProjekcji,IF($F2767&gt;$E2770,$E2770,$F2767),IF($D2770&gt;=$E2770,(IF($D2767&lt;LataProjekcji,IF((SUM($K2768:U2768)+12)&lt;$E2770,12,$E2770-SUM($K2768:U2768)),0)),(IF($D2767&lt;LataProjekcji,IF((SUM($K2768:U2768)+12)&lt;$D2770,12,$D2770-SUM($K2768:U2768)),0)))),0),0)</f>
        <v>0</v>
      </c>
      <c r="W2768" s="537">
        <f ca="1">IF(AND($G2768,NOT(ISTEXT($G2767)),ISNUMBER(Poczatek),ISNUMBER(Koniec_Projekt)),IFERROR(IF($D2767=LataProjekcji,IF($F2767&gt;$E2770,$E2770,$F2767),IF($D2770&gt;=$E2770,(IF($D2767&lt;LataProjekcji,IF((SUM($K2768:V2768)+12)&lt;$E2770,12,$E2770-SUM($K2768:V2768)),0)),(IF($D2767&lt;LataProjekcji,IF((SUM($K2768:V2768)+12)&lt;$D2770,12,$D2770-SUM($K2768:V2768)),0)))),0),0)</f>
        <v>0</v>
      </c>
      <c r="X2768" s="537">
        <f ca="1">IF(AND($G2768,NOT(ISTEXT($G2767)),ISNUMBER(Poczatek),ISNUMBER(Koniec_Projekt)),IFERROR(IF($D2767=LataProjekcji,IF($F2767&gt;$E2770,$E2770,$F2767),IF($D2770&gt;=$E2770,(IF($D2767&lt;LataProjekcji,IF((SUM($K2768:W2768)+12)&lt;$E2770,12,$E2770-SUM($K2768:W2768)),0)),(IF($D2767&lt;LataProjekcji,IF((SUM($K2768:W2768)+12)&lt;$D2770,12,$D2770-SUM($K2768:W2768)),0)))),0),0)</f>
        <v>0</v>
      </c>
      <c r="Y2768" s="537">
        <f ca="1">IF(AND($G2768,NOT(ISTEXT($G2767)),ISNUMBER(Poczatek),ISNUMBER(Koniec_Projekt)),IFERROR(IF($D2767=LataProjekcji,IF($F2767&gt;$E2770,$E2770,$F2767),IF($D2770&gt;=$E2770,(IF($D2767&lt;LataProjekcji,IF((SUM($K2768:X2768)+12)&lt;$E2770,12,$E2770-SUM($K2768:X2768)),0)),(IF($D2767&lt;LataProjekcji,IF((SUM($K2768:X2768)+12)&lt;$D2770,12,$D2770-SUM($K2768:X2768)),0)))),0),0)</f>
        <v>0</v>
      </c>
      <c r="Z2768" s="537">
        <f ca="1">IF(AND($G2768,NOT(ISTEXT($G2767)),ISNUMBER(Poczatek),ISNUMBER(Koniec_Projekt)),IFERROR(IF($D2767=LataProjekcji,IF($F2767&gt;$E2770,$E2770,$F2767),IF($D2770&gt;=$E2770,(IF($D2767&lt;LataProjekcji,IF((SUM($K2768:Y2768)+12)&lt;$E2770,12,$E2770-SUM($K2768:Y2768)),0)),(IF($D2767&lt;LataProjekcji,IF((SUM($K2768:Y2768)+12)&lt;$D2770,12,$D2770-SUM($K2768:Y2768)),0)))),0),0)</f>
        <v>0</v>
      </c>
      <c r="AA2768" s="537">
        <f ca="1">IF(AND($G2768,NOT(ISTEXT($G2767)),ISNUMBER(Poczatek),ISNUMBER(Koniec_Projekt)),IFERROR(IF($D2767=LataProjekcji,IF($F2767&gt;$E2770,$E2770,$F2767),IF($D2770&gt;=$E2770,(IF($D2767&lt;LataProjekcji,IF((SUM($K2768:Z2768)+12)&lt;$E2770,12,$E2770-SUM($K2768:Z2768)),0)),(IF($D2767&lt;LataProjekcji,IF((SUM($K2768:Z2768)+12)&lt;$D2770,12,$D2770-SUM($K2768:Z2768)),0)))),0),0)</f>
        <v>0</v>
      </c>
      <c r="AB2768" s="537">
        <f ca="1">IF(AND($G2768,NOT(ISTEXT($G2767)),ISNUMBER(Poczatek),ISNUMBER(Koniec_Projekt)),IFERROR(IF($D2767=LataProjekcji,IF($F2767&gt;$E2770,$E2770,$F2767),IF($D2770&gt;=$E2770,(IF($D2767&lt;LataProjekcji,IF((SUM($K2768:AA2768)+12)&lt;$E2770,12,$E2770-SUM($K2768:AA2768)),0)),(IF($D2767&lt;LataProjekcji,IF((SUM($K2768:AA2768)+12)&lt;$D2770,12,$D2770-SUM($K2768:AA2768)),0)))),0),0)</f>
        <v>0</v>
      </c>
      <c r="AC2768" s="537">
        <f ca="1">IF(AND($G2768,NOT(ISTEXT($G2767)),ISNUMBER(Poczatek),ISNUMBER(Koniec_Projekt)),IFERROR(IF($D2767=LataProjekcji,IF($F2767&gt;$E2770,$E2770,$F2767),IF($D2770&gt;=$E2770,(IF($D2767&lt;LataProjekcji,IF((SUM($K2768:AB2768)+12)&lt;$E2770,12,$E2770-SUM($K2768:AB2768)),0)),(IF($D2767&lt;LataProjekcji,IF((SUM($K2768:AB2768)+12)&lt;$D2770,12,$D2770-SUM($K2768:AB2768)),0)))),0),0)</f>
        <v>0</v>
      </c>
      <c r="AD2768" s="537">
        <f ca="1">IF(AND($G2768,NOT(ISTEXT($G2767)),ISNUMBER(Poczatek),ISNUMBER(Koniec_Projekt)),IFERROR(IF($D2767=LataProjekcji,IF($F2767&gt;$E2770,$E2770,$F2767),IF($D2770&gt;=$E2770,(IF($D2767&lt;LataProjekcji,IF((SUM($K2768:AC2768)+12)&lt;$E2770,12,$E2770-SUM($K2768:AC2768)),0)),(IF($D2767&lt;LataProjekcji,IF((SUM($K2768:AC2768)+12)&lt;$D2770,12,$D2770-SUM($K2768:AC2768)),0)))),0),0)</f>
        <v>0</v>
      </c>
      <c r="AE2768" s="537">
        <f ca="1">IF(AND($G2768,NOT(ISTEXT($G2767)),ISNUMBER(Poczatek),ISNUMBER(Koniec_Projekt)),IFERROR(IF($D2767=LataProjekcji,IF($F2767&gt;$E2770,$E2770,$F2767),IF($D2770&gt;=$E2770,(IF($D2767&lt;LataProjekcji,IF((SUM($K2768:AD2768)+12)&lt;$E2770,12,$E2770-SUM($K2768:AD2768)),0)),(IF($D2767&lt;LataProjekcji,IF((SUM($K2768:AD2768)+12)&lt;$D2770,12,$D2770-SUM($K2768:AD2768)),0)))),0),0)</f>
        <v>0</v>
      </c>
    </row>
    <row r="2769" spans="1:31" hidden="1">
      <c r="B2769" s="526" t="s">
        <v>753</v>
      </c>
      <c r="D2769" s="454">
        <f ca="1">D1598</f>
        <v>0</v>
      </c>
      <c r="E2769" s="454">
        <f ca="1">IF(D2768&gt;10,ROUND(D2769/12,2),D2769)</f>
        <v>0</v>
      </c>
      <c r="F2769" s="524">
        <f>Koniec_Projekt</f>
        <v>0</v>
      </c>
      <c r="G2769" s="329">
        <f>Miesiac_Koniec_Projekt</f>
        <v>0</v>
      </c>
      <c r="H2769" s="538" t="b">
        <f ca="1">SUM(K2769:AE2769)=D2768</f>
        <v>1</v>
      </c>
      <c r="I2769" s="1" t="s">
        <v>713</v>
      </c>
      <c r="K2769" s="5">
        <f ca="1">IF(AND($G2768,NOT(ISTEXT($G2767)),ISNUMBER(Poczatek),ISNUMBER(Koniec_Projekt)),IFERROR(IF(LataProjekcji=$F2770,ROUND($D2768-SUM(K2769),0),ROUND(K2767*$E2769,0)),0),0)</f>
        <v>0</v>
      </c>
      <c r="L2769" s="5">
        <f ca="1">IF(AND($G2768,NOT(ISTEXT($G2767)),ISNUMBER(Poczatek),ISNUMBER(Koniec_Projekt)),IFERROR(IF(LataProjekcji=$F2770,ROUND($D2768-SUM(K2769:$K2769),0),ROUND(L2767*$E2769,0)),0),0)</f>
        <v>0</v>
      </c>
      <c r="M2769" s="5">
        <f ca="1">IF(AND($G2768,NOT(ISTEXT($G2767)),ISNUMBER(Poczatek),ISNUMBER(Koniec_Projekt)),IFERROR(IF(LataProjekcji=$F2770,ROUND($D2768-SUM($K2769:L2769),0),ROUND(M2767*$E2769,0)),0),0)</f>
        <v>0</v>
      </c>
      <c r="N2769" s="5">
        <f ca="1">IF(AND($G2768,NOT(ISTEXT($G2767)),ISNUMBER(Poczatek),ISNUMBER(Koniec_Projekt)),IFERROR(IF(LataProjekcji=$F2770,ROUND($D2768-SUM($K2769:M2769),0),ROUND(N2767*$E2769,0)),0),0)</f>
        <v>0</v>
      </c>
      <c r="O2769" s="5">
        <f ca="1">IF(AND($G2768,NOT(ISTEXT($G2767)),ISNUMBER(Poczatek),ISNUMBER(Koniec_Projekt)),IFERROR(IF(LataProjekcji=$F2770,ROUND($D2768-SUM($K2769:N2769),0),ROUND(O2767*$E2769,0)),0),0)</f>
        <v>0</v>
      </c>
      <c r="P2769" s="5">
        <f ca="1">IF(AND($G2768,NOT(ISTEXT($G2767)),ISNUMBER(Poczatek),ISNUMBER(Koniec_Projekt)),IFERROR(IF(LataProjekcji=$F2770,ROUND($D2768-SUM($K2769:O2769),0),ROUND(P2767*$E2769,0)),0),0)</f>
        <v>0</v>
      </c>
      <c r="Q2769" s="5">
        <f ca="1">IF(AND($G2768,NOT(ISTEXT($G2767)),ISNUMBER(Poczatek),ISNUMBER(Koniec_Projekt)),IFERROR(IF(LataProjekcji=$F2770,ROUND($D2768-SUM($K2769:P2769),0),ROUND(Q2767*$E2769,0)),0),0)</f>
        <v>0</v>
      </c>
      <c r="R2769" s="5">
        <f ca="1">IF(AND($G2768,NOT(ISTEXT($G2767)),ISNUMBER(Poczatek),ISNUMBER(Koniec_Projekt)),IFERROR(IF(LataProjekcji=$F2770,ROUND($D2768-SUM($K2769:Q2769),0),ROUND(R2767*$E2769,0)),0),0)</f>
        <v>0</v>
      </c>
      <c r="S2769" s="5">
        <f ca="1">IF(AND($G2768,NOT(ISTEXT($G2767)),ISNUMBER(Poczatek),ISNUMBER(Koniec_Projekt)),IFERROR(IF(LataProjekcji=$F2770,ROUND($D2768-SUM($K2769:R2769),0),ROUND(S2767*$E2769,0)),0),0)</f>
        <v>0</v>
      </c>
      <c r="T2769" s="5">
        <f ca="1">IF(AND($G2768,NOT(ISTEXT($G2767)),ISNUMBER(Poczatek),ISNUMBER(Koniec_Projekt)),IFERROR(IF(LataProjekcji=$F2770,ROUND($D2768-SUM($K2769:S2769),0),ROUND(T2767*$E2769,0)),0),0)</f>
        <v>0</v>
      </c>
      <c r="U2769" s="5">
        <f ca="1">IF(AND($G2768,NOT(ISTEXT($G2767)),ISNUMBER(Poczatek),ISNUMBER(Koniec_Projekt)),IFERROR(IF(LataProjekcji=$F2770,ROUND($D2768-SUM($K2769:T2769),0),ROUND(U2767*$E2769,0)),0),0)</f>
        <v>0</v>
      </c>
      <c r="V2769" s="5">
        <f ca="1">IF(AND($G2768,NOT(ISTEXT($G2767)),ISNUMBER(Poczatek),ISNUMBER(Koniec_Projekt)),IFERROR(IF(LataProjekcji=$F2770,ROUND($D2768-SUM($K2769:U2769),0),ROUND(V2767*$E2769,0)),0),0)</f>
        <v>0</v>
      </c>
      <c r="W2769" s="5">
        <f ca="1">IF(AND($G2768,NOT(ISTEXT($G2767)),ISNUMBER(Poczatek),ISNUMBER(Koniec_Projekt)),IFERROR(IF(LataProjekcji=$F2770,ROUND($D2768-SUM($K2769:V2769),0),ROUND(W2767*$E2769,0)),0),0)</f>
        <v>0</v>
      </c>
      <c r="X2769" s="5">
        <f ca="1">IF(AND($G2768,NOT(ISTEXT($G2767)),ISNUMBER(Poczatek),ISNUMBER(Koniec_Projekt)),IFERROR(IF(LataProjekcji=$F2770,ROUND($D2768-SUM($K2769:W2769),0),ROUND(X2767*$E2769,0)),0),0)</f>
        <v>0</v>
      </c>
      <c r="Y2769" s="5">
        <f ca="1">IF(AND($G2768,NOT(ISTEXT($G2767)),ISNUMBER(Poczatek),ISNUMBER(Koniec_Projekt)),IFERROR(IF(LataProjekcji=$F2770,ROUND($D2768-SUM($K2769:X2769),0),ROUND(Y2767*$E2769,0)),0),0)</f>
        <v>0</v>
      </c>
      <c r="Z2769" s="5">
        <f ca="1">IF(AND($G2768,NOT(ISTEXT($G2767)),ISNUMBER(Poczatek),ISNUMBER(Koniec_Projekt)),IFERROR(IF(LataProjekcji=$F2770,ROUND($D2768-SUM($K2769:Y2769),0),ROUND(Z2767*$E2769,0)),0),0)</f>
        <v>0</v>
      </c>
      <c r="AA2769" s="5">
        <f ca="1">IF(AND($G2768,NOT(ISTEXT($G2767)),ISNUMBER(Poczatek),ISNUMBER(Koniec_Projekt)),IFERROR(IF(LataProjekcji=$F2770,ROUND($D2768-SUM($K2769:Z2769),0),ROUND(AA2767*$E2769,0)),0),0)</f>
        <v>0</v>
      </c>
      <c r="AB2769" s="5">
        <f ca="1">IF(AND($G2768,NOT(ISTEXT($G2767)),ISNUMBER(Poczatek),ISNUMBER(Koniec_Projekt)),IFERROR(IF(LataProjekcji=$F2770,ROUND($D2768-SUM($K2769:AA2769),0),ROUND(AB2767*$E2769,0)),0),0)</f>
        <v>0</v>
      </c>
      <c r="AC2769" s="5">
        <f ca="1">IF(AND($G2768,NOT(ISTEXT($G2767)),ISNUMBER(Poczatek),ISNUMBER(Koniec_Projekt)),IFERROR(IF(LataProjekcji=$F2770,ROUND($D2768-SUM($K2769:AB2769),0),ROUND(AC2767*$E2769,0)),0),0)</f>
        <v>0</v>
      </c>
      <c r="AD2769" s="5">
        <f ca="1">IF(AND($G2768,NOT(ISTEXT($G2767)),ISNUMBER(Poczatek),ISNUMBER(Koniec_Projekt)),IFERROR(IF(LataProjekcji=$F2770,ROUND($D2768-SUM($K2769:AC2769),0),ROUND(AD2767*$E2769,0)),0),0)</f>
        <v>0</v>
      </c>
      <c r="AE2769" s="5">
        <f ca="1">IF(AND($G2768,NOT(ISTEXT($G2767)),ISNUMBER(Poczatek),ISNUMBER(Koniec_Projekt)),IFERROR(IF(LataProjekcji=$F2770,ROUND($D2768-SUM($K2769:AD2769),0),ROUND(AE2767*$E2769,0)),0),0)</f>
        <v>0</v>
      </c>
    </row>
    <row r="2770" spans="1:31" hidden="1">
      <c r="B2770" s="526" t="s">
        <v>751</v>
      </c>
      <c r="D2770" s="1">
        <f ca="1">IFERROR(ROUNDUP(D2768/E2769,0),0)</f>
        <v>0</v>
      </c>
      <c r="E2770" s="1">
        <f ca="1">IF(D2770=0,0,DATEDIF(DATE(D2767,E2767,1),DATE(F2769,G2769,1),"m"))</f>
        <v>0</v>
      </c>
      <c r="F2770" s="1" t="str">
        <f ca="1">IFERROR(YEAR(G2767),"brak daty")</f>
        <v>brak daty</v>
      </c>
      <c r="G2770" s="1" t="str">
        <f ca="1">IFERROR(MONTH(G2767),"brak daty")</f>
        <v>brak daty</v>
      </c>
      <c r="I2770" s="1" t="s">
        <v>425</v>
      </c>
      <c r="K2770" s="5">
        <f ca="1">IF(AND($G2768,NOT(ISTEXT($G2767)),ISNUMBER(Poczatek),ISNUMBER(Koniec_Projekt)),IFERROR(IF(LataProjekcji=$F2769,IF(AND($G2769=$G2770,$F2769=$F2770),ROUND($D2768-SUM($K2770),0),ROUND(K2768*$E2769,0)),IF(LataProjekcji&gt;$F2769,0,ROUND(K2768*$E2769,0))),0),0)</f>
        <v>0</v>
      </c>
      <c r="L2770" s="5">
        <f ca="1">IF(AND($G2768,NOT(ISTEXT($G2767)),ISNUMBER(Poczatek),ISNUMBER(Koniec_Projekt)),IFERROR(IF(LataProjekcji=$F2769,IF(AND($G2769=$G2770,$F2769=$F2770),ROUND($D2768-SUM($K2770:K2770),0),ROUND(L2768*$E2769,0)),IF(LataProjekcji&gt;$F2769,0,ROUND(L2768*$E2769,0))),0),0)</f>
        <v>0</v>
      </c>
      <c r="M2770" s="5">
        <f ca="1">IF(AND($G2768,NOT(ISTEXT($G2767)),ISNUMBER(Poczatek),ISNUMBER(Koniec_Projekt)),IFERROR(IF(LataProjekcji=$F2769,IF(AND($G2769=$G2770,$F2769=$F2770),ROUND($D2768-SUM($K2770:L2770),0),ROUND(M2768*$E2769,0)),IF(LataProjekcji&gt;$F2769,0,ROUND(M2768*$E2769,0))),0),0)</f>
        <v>0</v>
      </c>
      <c r="N2770" s="5">
        <f ca="1">IF(AND($G2768,NOT(ISTEXT($G2767)),ISNUMBER(Poczatek),ISNUMBER(Koniec_Projekt)),IFERROR(IF(LataProjekcji=$F2769,IF(AND($G2769=$G2770,$F2769=$F2770),ROUND($D2768-SUM($K2770:M2770),0),ROUND(N2768*$E2769,0)),IF(LataProjekcji&gt;$F2769,0,ROUND(N2768*$E2769,0))),0),0)</f>
        <v>0</v>
      </c>
      <c r="O2770" s="5">
        <f ca="1">IF(AND($G2768,NOT(ISTEXT($G2767)),ISNUMBER(Poczatek),ISNUMBER(Koniec_Projekt)),IFERROR(IF(LataProjekcji=$F2769,IF(AND($G2769=$G2770,$F2769=$F2770),ROUND($D2768-SUM($K2770:N2770),0),ROUND(O2768*$E2769,0)),IF(LataProjekcji&gt;$F2769,0,ROUND(O2768*$E2769,0))),0),0)</f>
        <v>0</v>
      </c>
      <c r="P2770" s="5">
        <f ca="1">IF(AND($G2768,NOT(ISTEXT($G2767)),ISNUMBER(Poczatek),ISNUMBER(Koniec_Projekt)),IFERROR(IF(LataProjekcji=$F2769,IF(AND($G2769=$G2770,$F2769=$F2770),ROUND($D2768-SUM($K2770:O2770),0),ROUND(P2768*$E2769,0)),IF(LataProjekcji&gt;$F2769,0,ROUND(P2768*$E2769,0))),0),0)</f>
        <v>0</v>
      </c>
      <c r="Q2770" s="5">
        <f ca="1">IF(AND($G2768,NOT(ISTEXT($G2767)),ISNUMBER(Poczatek),ISNUMBER(Koniec_Projekt)),IFERROR(IF(LataProjekcji=$F2769,IF(AND($G2769=$G2770,$F2769=$F2770),ROUND($D2768-SUM($K2770:P2770),0),ROUND(Q2768*$E2769,0)),IF(LataProjekcji&gt;$F2769,0,ROUND(Q2768*$E2769,0))),0),0)</f>
        <v>0</v>
      </c>
      <c r="R2770" s="5">
        <f ca="1">IF(AND($G2768,NOT(ISTEXT($G2767)),ISNUMBER(Poczatek),ISNUMBER(Koniec_Projekt)),IFERROR(IF(LataProjekcji=$F2769,IF(AND($G2769=$G2770,$F2769=$F2770),ROUND($D2768-SUM($K2770:Q2770),0),ROUND(R2768*$E2769,0)),IF(LataProjekcji&gt;$F2769,0,ROUND(R2768*$E2769,0))),0),0)</f>
        <v>0</v>
      </c>
      <c r="S2770" s="5">
        <f ca="1">IF(AND($G2768,NOT(ISTEXT($G2767)),ISNUMBER(Poczatek),ISNUMBER(Koniec_Projekt)),IFERROR(IF(LataProjekcji=$F2769,IF(AND($G2769=$G2770,$F2769=$F2770),ROUND($D2768-SUM($K2770:R2770),0),ROUND(S2768*$E2769,0)),IF(LataProjekcji&gt;$F2769,0,ROUND(S2768*$E2769,0))),0),0)</f>
        <v>0</v>
      </c>
      <c r="T2770" s="5">
        <f ca="1">IF(AND($G2768,NOT(ISTEXT($G2767)),ISNUMBER(Poczatek),ISNUMBER(Koniec_Projekt)),IFERROR(IF(LataProjekcji=$F2769,IF(AND($G2769=$G2770,$F2769=$F2770),ROUND($D2768-SUM($K2770:S2770),0),ROUND(T2768*$E2769,0)),IF(LataProjekcji&gt;$F2769,0,ROUND(T2768*$E2769,0))),0),0)</f>
        <v>0</v>
      </c>
      <c r="U2770" s="5">
        <f ca="1">IF(AND($G2768,NOT(ISTEXT($G2767)),ISNUMBER(Poczatek),ISNUMBER(Koniec_Projekt)),IFERROR(IF(LataProjekcji=$F2769,IF(AND($G2769=$G2770,$F2769=$F2770),ROUND($D2768-SUM($K2770:T2770),0),ROUND(U2768*$E2769,0)),IF(LataProjekcji&gt;$F2769,0,ROUND(U2768*$E2769,0))),0),0)</f>
        <v>0</v>
      </c>
      <c r="V2770" s="5">
        <f ca="1">IF(AND($G2768,NOT(ISTEXT($G2767)),ISNUMBER(Poczatek),ISNUMBER(Koniec_Projekt)),IFERROR(IF(LataProjekcji=$F2769,IF(AND($G2769=$G2770,$F2769=$F2770),ROUND($D2768-SUM($K2770:U2770),0),ROUND(V2768*$E2769,0)),IF(LataProjekcji&gt;$F2769,0,ROUND(V2768*$E2769,0))),0),0)</f>
        <v>0</v>
      </c>
      <c r="W2770" s="5">
        <f ca="1">IF(AND($G2768,NOT(ISTEXT($G2767)),ISNUMBER(Poczatek),ISNUMBER(Koniec_Projekt)),IFERROR(IF(LataProjekcji=$F2769,IF(AND($G2769=$G2770,$F2769=$F2770),ROUND($D2768-SUM($K2770:V2770),0),ROUND(W2768*$E2769,0)),IF(LataProjekcji&gt;$F2769,0,ROUND(W2768*$E2769,0))),0),0)</f>
        <v>0</v>
      </c>
      <c r="X2770" s="5">
        <f ca="1">IF(AND($G2768,NOT(ISTEXT($G2767)),ISNUMBER(Poczatek),ISNUMBER(Koniec_Projekt)),IFERROR(IF(LataProjekcji=$F2769,IF(AND($G2769=$G2770,$F2769=$F2770),ROUND($D2768-SUM($K2770:W2770),0),ROUND(X2768*$E2769,0)),IF(LataProjekcji&gt;$F2769,0,ROUND(X2768*$E2769,0))),0),0)</f>
        <v>0</v>
      </c>
      <c r="Y2770" s="5">
        <f ca="1">IF(AND($G2768,NOT(ISTEXT($G2767)),ISNUMBER(Poczatek),ISNUMBER(Koniec_Projekt)),IFERROR(IF(LataProjekcji=$F2769,IF(AND($G2769=$G2770,$F2769=$F2770),ROUND($D2768-SUM($K2770:X2770),0),ROUND(Y2768*$E2769,0)),IF(LataProjekcji&gt;$F2769,0,ROUND(Y2768*$E2769,0))),0),0)</f>
        <v>0</v>
      </c>
      <c r="Z2770" s="5">
        <f ca="1">IF(AND($G2768,NOT(ISTEXT($G2767)),ISNUMBER(Poczatek),ISNUMBER(Koniec_Projekt)),IFERROR(IF(LataProjekcji=$F2769,IF(AND($G2769=$G2770,$F2769=$F2770),ROUND($D2768-SUM($K2770:Y2770),0),ROUND(Z2768*$E2769,0)),IF(LataProjekcji&gt;$F2769,0,ROUND(Z2768*$E2769,0))),0),0)</f>
        <v>0</v>
      </c>
      <c r="AA2770" s="5">
        <f ca="1">IF(AND($G2768,NOT(ISTEXT($G2767)),ISNUMBER(Poczatek),ISNUMBER(Koniec_Projekt)),IFERROR(IF(LataProjekcji=$F2769,IF(AND($G2769=$G2770,$F2769=$F2770),ROUND($D2768-SUM($K2770:Z2770),0),ROUND(AA2768*$E2769,0)),IF(LataProjekcji&gt;$F2769,0,ROUND(AA2768*$E2769,0))),0),0)</f>
        <v>0</v>
      </c>
      <c r="AB2770" s="5">
        <f ca="1">IF(AND($G2768,NOT(ISTEXT($G2767)),ISNUMBER(Poczatek),ISNUMBER(Koniec_Projekt)),IFERROR(IF(LataProjekcji=$F2769,IF(AND($G2769=$G2770,$F2769=$F2770),ROUND($D2768-SUM($K2770:AA2770),0),ROUND(AB2768*$E2769,0)),IF(LataProjekcji&gt;$F2769,0,ROUND(AB2768*$E2769,0))),0),0)</f>
        <v>0</v>
      </c>
      <c r="AC2770" s="5">
        <f ca="1">IF(AND($G2768,NOT(ISTEXT($G2767)),ISNUMBER(Poczatek),ISNUMBER(Koniec_Projekt)),IFERROR(IF(LataProjekcji=$F2769,IF(AND($G2769=$G2770,$F2769=$F2770),ROUND($D2768-SUM($K2770:AB2770),0),ROUND(AC2768*$E2769,0)),IF(LataProjekcji&gt;$F2769,0,ROUND(AC2768*$E2769,0))),0),0)</f>
        <v>0</v>
      </c>
      <c r="AD2770" s="5">
        <f ca="1">IF(AND($G2768,NOT(ISTEXT($G2767)),ISNUMBER(Poczatek),ISNUMBER(Koniec_Projekt)),IFERROR(IF(LataProjekcji=$F2769,IF(AND($G2769=$G2770,$F2769=$F2770),ROUND($D2768-SUM($K2770:AC2770),0),ROUND(AD2768*$E2769,0)),IF(LataProjekcji&gt;$F2769,0,ROUND(AD2768*$E2769,0))),0),0)</f>
        <v>0</v>
      </c>
      <c r="AE2770" s="5">
        <f ca="1">IF(AND($G2768,NOT(ISTEXT($G2767)),ISNUMBER(Poczatek),ISNUMBER(Koniec_Projekt)),IFERROR(IF(LataProjekcji=$F2769,IF(AND($G2769=$G2770,$F2769=$F2770),ROUND($D2768-SUM($K2770:AD2770),0),ROUND(AE2768*$E2769,0)),IF(LataProjekcji&gt;$F2769,0,ROUND(AE2768*$E2769,0))),0),0)</f>
        <v>0</v>
      </c>
    </row>
    <row r="2771" spans="1:31" ht="12.5" hidden="1" thickBot="1">
      <c r="B2771" s="527" t="s">
        <v>865</v>
      </c>
      <c r="C2771" s="528"/>
      <c r="D2771" s="529">
        <f ca="1">IF(D2768&gt;10,ROUND((D2770-1)*E2769,0),E2769)</f>
        <v>0</v>
      </c>
      <c r="E2771" s="529">
        <f ca="1">D2768-D2771</f>
        <v>0</v>
      </c>
      <c r="F2771" s="528"/>
      <c r="G2771" s="669">
        <f ca="1">OFFSET($C$269,$D2766,0)</f>
        <v>0</v>
      </c>
      <c r="H2771" s="528"/>
      <c r="I2771" s="528"/>
      <c r="J2771" s="528"/>
      <c r="K2771" s="528"/>
      <c r="L2771" s="528"/>
      <c r="M2771" s="528"/>
      <c r="N2771" s="528"/>
      <c r="O2771" s="528"/>
      <c r="P2771" s="528"/>
      <c r="Q2771" s="528"/>
      <c r="R2771" s="528"/>
      <c r="S2771" s="528"/>
      <c r="T2771" s="528"/>
      <c r="U2771" s="528"/>
      <c r="V2771" s="528"/>
      <c r="W2771" s="528"/>
      <c r="X2771" s="528"/>
      <c r="Y2771" s="528"/>
      <c r="Z2771" s="528"/>
      <c r="AA2771" s="528"/>
      <c r="AB2771" s="528"/>
      <c r="AC2771" s="528"/>
      <c r="AD2771" s="528"/>
      <c r="AE2771" s="528"/>
    </row>
    <row r="2772" spans="1:31" ht="12.5" hidden="1" thickTop="1"/>
    <row r="2774" spans="1:31" hidden="1">
      <c r="A2774" s="532"/>
      <c r="B2774" s="7" t="str">
        <f>"Grupa ST: "&amp;B1607</f>
        <v>Grupa ST: URZĄDZENIA TECHNICZNE I MASZYNY (+ ŚRODKI TRWAŁE W BUDOWIE)</v>
      </c>
      <c r="D2774" s="673">
        <v>269</v>
      </c>
      <c r="E2774" s="674" t="s">
        <v>866</v>
      </c>
    </row>
    <row r="2775" spans="1:31" ht="12.5" hidden="1" thickBot="1">
      <c r="B2775" s="530" t="str">
        <f ca="1">"nazwa ST: "&amp;B1608</f>
        <v>nazwa ST: 0</v>
      </c>
      <c r="C2775" s="530"/>
      <c r="D2775" s="531">
        <f>D1608</f>
        <v>149</v>
      </c>
      <c r="E2775" s="530"/>
      <c r="F2775" s="530"/>
      <c r="G2775" s="530"/>
      <c r="H2775" s="530"/>
      <c r="I2775" s="530"/>
      <c r="J2775" s="530"/>
      <c r="K2775" s="539" t="str">
        <f t="shared" ref="K2775:AE2775" si="3193">LataProjekcji</f>
        <v>Uzupełnij dane</v>
      </c>
      <c r="L2775" s="539" t="str">
        <f t="shared" si="3193"/>
        <v/>
      </c>
      <c r="M2775" s="539" t="str">
        <f t="shared" si="3193"/>
        <v/>
      </c>
      <c r="N2775" s="539" t="str">
        <f t="shared" si="3193"/>
        <v/>
      </c>
      <c r="O2775" s="539" t="str">
        <f t="shared" si="3193"/>
        <v/>
      </c>
      <c r="P2775" s="539" t="str">
        <f t="shared" si="3193"/>
        <v/>
      </c>
      <c r="Q2775" s="539" t="str">
        <f t="shared" si="3193"/>
        <v/>
      </c>
      <c r="R2775" s="539" t="str">
        <f t="shared" si="3193"/>
        <v/>
      </c>
      <c r="S2775" s="539" t="str">
        <f t="shared" si="3193"/>
        <v/>
      </c>
      <c r="T2775" s="539" t="str">
        <f t="shared" si="3193"/>
        <v/>
      </c>
      <c r="U2775" s="539" t="str">
        <f t="shared" si="3193"/>
        <v/>
      </c>
      <c r="V2775" s="539" t="str">
        <f t="shared" si="3193"/>
        <v/>
      </c>
      <c r="W2775" s="539" t="str">
        <f t="shared" si="3193"/>
        <v/>
      </c>
      <c r="X2775" s="539" t="str">
        <f t="shared" si="3193"/>
        <v/>
      </c>
      <c r="Y2775" s="539" t="str">
        <f t="shared" si="3193"/>
        <v/>
      </c>
      <c r="Z2775" s="539" t="str">
        <f t="shared" si="3193"/>
        <v/>
      </c>
      <c r="AA2775" s="539" t="str">
        <f t="shared" si="3193"/>
        <v/>
      </c>
      <c r="AB2775" s="539" t="str">
        <f t="shared" si="3193"/>
        <v/>
      </c>
      <c r="AC2775" s="539" t="str">
        <f t="shared" si="3193"/>
        <v/>
      </c>
      <c r="AD2775" s="539" t="str">
        <f t="shared" si="3193"/>
        <v/>
      </c>
      <c r="AE2775" s="539" t="str">
        <f t="shared" si="3193"/>
        <v/>
      </c>
    </row>
    <row r="2776" spans="1:31" hidden="1">
      <c r="B2776" s="526" t="s">
        <v>752</v>
      </c>
      <c r="D2776" s="1">
        <f ca="1">D1609</f>
        <v>1900</v>
      </c>
      <c r="E2776" s="1">
        <f ca="1">E1609</f>
        <v>1</v>
      </c>
      <c r="F2776" s="1">
        <f ca="1">IF(D2777&gt;10,F1609,1)</f>
        <v>1</v>
      </c>
      <c r="G2776" s="525" t="str">
        <f ca="1">IF(ISBLANK(OFFSET($E$269,$D2775,0)),"brak daty",IF(D2777&gt;10,EDATE(OFFSET($E$269,$D2775,0),D2779),DATE(D2776,E2776,1)))</f>
        <v>brak daty</v>
      </c>
      <c r="H2776" s="538" t="b">
        <f ca="1">SUM(K2776:AE2776)=D2779</f>
        <v>1</v>
      </c>
      <c r="I2776" s="1" t="s">
        <v>749</v>
      </c>
      <c r="K2776" s="5">
        <f ca="1">IF(AND($G2777,NOT(ISTEXT($G2776)),ISNUMBER(Poczatek),ISNUMBER(Koniec_Projekt)),IFERROR(IF($D2776=LataProjekcji,$F2776,IF($D2776&lt;LataProjekcji,IF((SUM(K2776)+12)&lt;$D2779,12,$D2779-SUM(K2776)),0)),0),0)</f>
        <v>0</v>
      </c>
      <c r="L2776" s="5">
        <f ca="1">IF(AND($G2777,NOT(ISTEXT($G2776)),ISNUMBER(Poczatek),ISNUMBER(Koniec_Projekt)),IFERROR(IF($D2776=LataProjekcji,$F2776,IF($D2776&lt;LataProjekcji,IF((SUM($K2776:K2776)+12)&lt;$D2779,12,$D2779-SUM($K2776:K2776)),0)),0),0)</f>
        <v>0</v>
      </c>
      <c r="M2776" s="5">
        <f ca="1">IF(AND($G2777,NOT(ISTEXT($G2776)),ISNUMBER(Poczatek),ISNUMBER(Koniec_Projekt)),IFERROR(IF($D2776=LataProjekcji,$F2776,IF($D2776&lt;LataProjekcji,IF((SUM($K2776:L2776)+12)&lt;$D2779,12,$D2779-SUM($K2776:L2776)),0)),0),0)</f>
        <v>0</v>
      </c>
      <c r="N2776" s="5">
        <f ca="1">IF(AND($G2777,NOT(ISTEXT($G2776)),ISNUMBER(Poczatek),ISNUMBER(Koniec_Projekt)),IFERROR(IF($D2776=LataProjekcji,$F2776,IF($D2776&lt;LataProjekcji,IF((SUM($K2776:M2776)+12)&lt;$D2779,12,$D2779-SUM($K2776:M2776)),0)),0),0)</f>
        <v>0</v>
      </c>
      <c r="O2776" s="5">
        <f ca="1">IF(AND($G2777,NOT(ISTEXT($G2776)),ISNUMBER(Poczatek),ISNUMBER(Koniec_Projekt)),IFERROR(IF($D2776=LataProjekcji,$F2776,IF($D2776&lt;LataProjekcji,IF((SUM($K2776:N2776)+12)&lt;$D2779,12,$D2779-SUM($K2776:N2776)),0)),0),0)</f>
        <v>0</v>
      </c>
      <c r="P2776" s="5">
        <f ca="1">IF(AND($G2777,NOT(ISTEXT($G2776)),ISNUMBER(Poczatek),ISNUMBER(Koniec_Projekt)),IFERROR(IF($D2776=LataProjekcji,$F2776,IF($D2776&lt;LataProjekcji,IF((SUM($K2776:O2776)+12)&lt;$D2779,12,$D2779-SUM($K2776:O2776)),0)),0),0)</f>
        <v>0</v>
      </c>
      <c r="Q2776" s="5">
        <f ca="1">IF(AND($G2777,NOT(ISTEXT($G2776)),ISNUMBER(Poczatek),ISNUMBER(Koniec_Projekt)),IFERROR(IF($D2776=LataProjekcji,$F2776,IF($D2776&lt;LataProjekcji,IF((SUM($K2776:P2776)+12)&lt;$D2779,12,$D2779-SUM($K2776:P2776)),0)),0),0)</f>
        <v>0</v>
      </c>
      <c r="R2776" s="5">
        <f ca="1">IF(AND($G2777,NOT(ISTEXT($G2776)),ISNUMBER(Poczatek),ISNUMBER(Koniec_Projekt)),IFERROR(IF($D2776=LataProjekcji,$F2776,IF($D2776&lt;LataProjekcji,IF((SUM($K2776:Q2776)+12)&lt;$D2779,12,$D2779-SUM($K2776:Q2776)),0)),0),0)</f>
        <v>0</v>
      </c>
      <c r="S2776" s="5">
        <f ca="1">IF(AND($G2777,NOT(ISTEXT($G2776)),ISNUMBER(Poczatek),ISNUMBER(Koniec_Projekt)),IFERROR(IF($D2776=LataProjekcji,$F2776,IF($D2776&lt;LataProjekcji,IF((SUM($K2776:R2776)+12)&lt;$D2779,12,$D2779-SUM($K2776:R2776)),0)),0),0)</f>
        <v>0</v>
      </c>
      <c r="T2776" s="5">
        <f ca="1">IF(AND($G2777,NOT(ISTEXT($G2776)),ISNUMBER(Poczatek),ISNUMBER(Koniec_Projekt)),IFERROR(IF($D2776=LataProjekcji,$F2776,IF($D2776&lt;LataProjekcji,IF((SUM($K2776:S2776)+12)&lt;$D2779,12,$D2779-SUM($K2776:S2776)),0)),0),0)</f>
        <v>0</v>
      </c>
      <c r="U2776" s="5">
        <f ca="1">IF(AND($G2777,NOT(ISTEXT($G2776)),ISNUMBER(Poczatek),ISNUMBER(Koniec_Projekt)),IFERROR(IF($D2776=LataProjekcji,$F2776,IF($D2776&lt;LataProjekcji,IF((SUM($K2776:T2776)+12)&lt;$D2779,12,$D2779-SUM($K2776:T2776)),0)),0),0)</f>
        <v>0</v>
      </c>
      <c r="V2776" s="5">
        <f ca="1">IF(AND($G2777,NOT(ISTEXT($G2776)),ISNUMBER(Poczatek),ISNUMBER(Koniec_Projekt)),IFERROR(IF($D2776=LataProjekcji,$F2776,IF($D2776&lt;LataProjekcji,IF((SUM($K2776:U2776)+12)&lt;$D2779,12,$D2779-SUM($K2776:U2776)),0)),0),0)</f>
        <v>0</v>
      </c>
      <c r="W2776" s="5">
        <f ca="1">IF(AND($G2777,NOT(ISTEXT($G2776)),ISNUMBER(Poczatek),ISNUMBER(Koniec_Projekt)),IFERROR(IF($D2776=LataProjekcji,$F2776,IF($D2776&lt;LataProjekcji,IF((SUM($K2776:V2776)+12)&lt;$D2779,12,$D2779-SUM($K2776:V2776)),0)),0),0)</f>
        <v>0</v>
      </c>
      <c r="X2776" s="5">
        <f ca="1">IF(AND($G2777,NOT(ISTEXT($G2776)),ISNUMBER(Poczatek),ISNUMBER(Koniec_Projekt)),IFERROR(IF($D2776=LataProjekcji,$F2776,IF($D2776&lt;LataProjekcji,IF((SUM($K2776:W2776)+12)&lt;$D2779,12,$D2779-SUM($K2776:W2776)),0)),0),0)</f>
        <v>0</v>
      </c>
      <c r="Y2776" s="5">
        <f ca="1">IF(AND($G2777,NOT(ISTEXT($G2776)),ISNUMBER(Poczatek),ISNUMBER(Koniec_Projekt)),IFERROR(IF($D2776=LataProjekcji,$F2776,IF($D2776&lt;LataProjekcji,IF((SUM($K2776:X2776)+12)&lt;$D2779,12,$D2779-SUM($K2776:X2776)),0)),0),0)</f>
        <v>0</v>
      </c>
      <c r="Z2776" s="5">
        <f ca="1">IF(AND($G2777,NOT(ISTEXT($G2776)),ISNUMBER(Poczatek),ISNUMBER(Koniec_Projekt)),IFERROR(IF($D2776=LataProjekcji,$F2776,IF($D2776&lt;LataProjekcji,IF((SUM($K2776:Y2776)+12)&lt;$D2779,12,$D2779-SUM($K2776:Y2776)),0)),0),0)</f>
        <v>0</v>
      </c>
      <c r="AA2776" s="5">
        <f ca="1">IF(AND($G2777,NOT(ISTEXT($G2776)),ISNUMBER(Poczatek),ISNUMBER(Koniec_Projekt)),IFERROR(IF($D2776=LataProjekcji,$F2776,IF($D2776&lt;LataProjekcji,IF((SUM($K2776:Z2776)+12)&lt;$D2779,12,$D2779-SUM($K2776:Z2776)),0)),0),0)</f>
        <v>0</v>
      </c>
      <c r="AB2776" s="5">
        <f ca="1">IF(AND($G2777,NOT(ISTEXT($G2776)),ISNUMBER(Poczatek),ISNUMBER(Koniec_Projekt)),IFERROR(IF($D2776=LataProjekcji,$F2776,IF($D2776&lt;LataProjekcji,IF((SUM($K2776:AA2776)+12)&lt;$D2779,12,$D2779-SUM($K2776:AA2776)),0)),0),0)</f>
        <v>0</v>
      </c>
      <c r="AC2776" s="5">
        <f ca="1">IF(AND($G2777,NOT(ISTEXT($G2776)),ISNUMBER(Poczatek),ISNUMBER(Koniec_Projekt)),IFERROR(IF($D2776=LataProjekcji,$F2776,IF($D2776&lt;LataProjekcji,IF((SUM($K2776:AB2776)+12)&lt;$D2779,12,$D2779-SUM($K2776:AB2776)),0)),0),0)</f>
        <v>0</v>
      </c>
      <c r="AD2776" s="5">
        <f ca="1">IF(AND($G2777,NOT(ISTEXT($G2776)),ISNUMBER(Poczatek),ISNUMBER(Koniec_Projekt)),IFERROR(IF($D2776=LataProjekcji,$F2776,IF($D2776&lt;LataProjekcji,IF((SUM($K2776:AC2776)+12)&lt;$D2779,12,$D2779-SUM($K2776:AC2776)),0)),0),0)</f>
        <v>0</v>
      </c>
      <c r="AE2776" s="5">
        <f ca="1">IF(AND($G2777,NOT(ISTEXT($G2776)),ISNUMBER(Poczatek),ISNUMBER(Koniec_Projekt)),IFERROR(IF($D2776=LataProjekcji,$F2776,IF($D2776&lt;LataProjekcji,IF((SUM($K2776:AD2776)+12)&lt;$D2779,12,$D2779-SUM($K2776:AD2776)),0)),0),0)</f>
        <v>0</v>
      </c>
    </row>
    <row r="2777" spans="1:31" hidden="1">
      <c r="B2777" s="526" t="s">
        <v>754</v>
      </c>
      <c r="D2777" s="5">
        <f ca="1">D1610</f>
        <v>0</v>
      </c>
      <c r="E2777" s="454">
        <f ca="1">E1610</f>
        <v>0</v>
      </c>
      <c r="F2777" s="454">
        <f ca="1">F1610</f>
        <v>0</v>
      </c>
      <c r="G2777" s="258" t="b">
        <f ca="1">NOT(ISBLANK(OFFSET($C$269,$D2775,0)))</f>
        <v>0</v>
      </c>
      <c r="H2777" s="538" t="b">
        <f ca="1">SUM(K2777:AE2777)=E2779</f>
        <v>1</v>
      </c>
      <c r="I2777" s="1" t="s">
        <v>750</v>
      </c>
      <c r="K2777" s="537">
        <f ca="1">IF(AND($G2777,NOT(ISTEXT($G2776)),ISNUMBER(Poczatek),ISNUMBER(Koniec_Projekt)),IFERROR(IF($D2776=LataProjekcji,IF($F2776&gt;$E2779,$E2779,$F2776),IF($D2779&gt;=$E2779,(IF($D2776&lt;LataProjekcji,IF((SUM(J2777:$K2777)+12)&lt;$E2779,12,$E2779-SUM(J2777:$K2777)),0)),(IF($D2776&lt;LataProjekcji,IF((SUM(J2777:$K2777)+12)&lt;$D2779,12,$D2779-SUM(J2777:$K2777)),0)))),0),0)</f>
        <v>0</v>
      </c>
      <c r="L2777" s="537">
        <f ca="1">IF(AND($G2777,NOT(ISTEXT($G2776)),ISNUMBER(Poczatek),ISNUMBER(Koniec_Projekt)),IFERROR(IF($D2776=LataProjekcji,IF($F2776&gt;$E2779,$E2779,$F2776),IF($D2779&gt;=$E2779,(IF($D2776&lt;LataProjekcji,IF((SUM($K2777:K2777)+12)&lt;$E2779,12,$E2779-SUM($K2777:K2777)),0)),(IF($D2776&lt;LataProjekcji,IF((SUM($K2777:K2777)+12)&lt;$D2779,12,$D2779-SUM($K2777:K2777)),0)))),0),0)</f>
        <v>0</v>
      </c>
      <c r="M2777" s="537">
        <f ca="1">IF(AND($G2777,NOT(ISTEXT($G2776)),ISNUMBER(Poczatek),ISNUMBER(Koniec_Projekt)),IFERROR(IF($D2776=LataProjekcji,IF($F2776&gt;$E2779,$E2779,$F2776),IF($D2779&gt;=$E2779,(IF($D2776&lt;LataProjekcji,IF((SUM($K2777:L2777)+12)&lt;$E2779,12,$E2779-SUM($K2777:L2777)),0)),(IF($D2776&lt;LataProjekcji,IF((SUM($K2777:L2777)+12)&lt;$D2779,12,$D2779-SUM($K2777:L2777)),0)))),0),0)</f>
        <v>0</v>
      </c>
      <c r="N2777" s="537">
        <f ca="1">IF(AND($G2777,NOT(ISTEXT($G2776)),ISNUMBER(Poczatek),ISNUMBER(Koniec_Projekt)),IFERROR(IF($D2776=LataProjekcji,IF($F2776&gt;$E2779,$E2779,$F2776),IF($D2779&gt;=$E2779,(IF($D2776&lt;LataProjekcji,IF((SUM($K2777:M2777)+12)&lt;$E2779,12,$E2779-SUM($K2777:M2777)),0)),(IF($D2776&lt;LataProjekcji,IF((SUM($K2777:M2777)+12)&lt;$D2779,12,$D2779-SUM($K2777:M2777)),0)))),0),0)</f>
        <v>0</v>
      </c>
      <c r="O2777" s="537">
        <f ca="1">IF(AND($G2777,NOT(ISTEXT($G2776)),ISNUMBER(Poczatek),ISNUMBER(Koniec_Projekt)),IFERROR(IF($D2776=LataProjekcji,IF($F2776&gt;$E2779,$E2779,$F2776),IF($D2779&gt;=$E2779,(IF($D2776&lt;LataProjekcji,IF((SUM($K2777:N2777)+12)&lt;$E2779,12,$E2779-SUM($K2777:N2777)),0)),(IF($D2776&lt;LataProjekcji,IF((SUM($K2777:N2777)+12)&lt;$D2779,12,$D2779-SUM($K2777:N2777)),0)))),0),0)</f>
        <v>0</v>
      </c>
      <c r="P2777" s="537">
        <f ca="1">IF(AND($G2777,NOT(ISTEXT($G2776)),ISNUMBER(Poczatek),ISNUMBER(Koniec_Projekt)),IFERROR(IF($D2776=LataProjekcji,IF($F2776&gt;$E2779,$E2779,$F2776),IF($D2779&gt;=$E2779,(IF($D2776&lt;LataProjekcji,IF((SUM($K2777:O2777)+12)&lt;$E2779,12,$E2779-SUM($K2777:O2777)),0)),(IF($D2776&lt;LataProjekcji,IF((SUM($K2777:O2777)+12)&lt;$D2779,12,$D2779-SUM($K2777:O2777)),0)))),0),0)</f>
        <v>0</v>
      </c>
      <c r="Q2777" s="537">
        <f ca="1">IF(AND($G2777,NOT(ISTEXT($G2776)),ISNUMBER(Poczatek),ISNUMBER(Koniec_Projekt)),IFERROR(IF($D2776=LataProjekcji,IF($F2776&gt;$E2779,$E2779,$F2776),IF($D2779&gt;=$E2779,(IF($D2776&lt;LataProjekcji,IF((SUM($K2777:P2777)+12)&lt;$E2779,12,$E2779-SUM($K2777:P2777)),0)),(IF($D2776&lt;LataProjekcji,IF((SUM($K2777:P2777)+12)&lt;$D2779,12,$D2779-SUM($K2777:P2777)),0)))),0),0)</f>
        <v>0</v>
      </c>
      <c r="R2777" s="537">
        <f ca="1">IF(AND($G2777,NOT(ISTEXT($G2776)),ISNUMBER(Poczatek),ISNUMBER(Koniec_Projekt)),IFERROR(IF($D2776=LataProjekcji,IF($F2776&gt;$E2779,$E2779,$F2776),IF($D2779&gt;=$E2779,(IF($D2776&lt;LataProjekcji,IF((SUM($K2777:Q2777)+12)&lt;$E2779,12,$E2779-SUM($K2777:Q2777)),0)),(IF($D2776&lt;LataProjekcji,IF((SUM($K2777:Q2777)+12)&lt;$D2779,12,$D2779-SUM($K2777:Q2777)),0)))),0),0)</f>
        <v>0</v>
      </c>
      <c r="S2777" s="537">
        <f ca="1">IF(AND($G2777,NOT(ISTEXT($G2776)),ISNUMBER(Poczatek),ISNUMBER(Koniec_Projekt)),IFERROR(IF($D2776=LataProjekcji,IF($F2776&gt;$E2779,$E2779,$F2776),IF($D2779&gt;=$E2779,(IF($D2776&lt;LataProjekcji,IF((SUM($K2777:R2777)+12)&lt;$E2779,12,$E2779-SUM($K2777:R2777)),0)),(IF($D2776&lt;LataProjekcji,IF((SUM($K2777:R2777)+12)&lt;$D2779,12,$D2779-SUM($K2777:R2777)),0)))),0),0)</f>
        <v>0</v>
      </c>
      <c r="T2777" s="537">
        <f ca="1">IF(AND($G2777,NOT(ISTEXT($G2776)),ISNUMBER(Poczatek),ISNUMBER(Koniec_Projekt)),IFERROR(IF($D2776=LataProjekcji,IF($F2776&gt;$E2779,$E2779,$F2776),IF($D2779&gt;=$E2779,(IF($D2776&lt;LataProjekcji,IF((SUM($K2777:S2777)+12)&lt;$E2779,12,$E2779-SUM($K2777:S2777)),0)),(IF($D2776&lt;LataProjekcji,IF((SUM($K2777:S2777)+12)&lt;$D2779,12,$D2779-SUM($K2777:S2777)),0)))),0),0)</f>
        <v>0</v>
      </c>
      <c r="U2777" s="537">
        <f ca="1">IF(AND($G2777,NOT(ISTEXT($G2776)),ISNUMBER(Poczatek),ISNUMBER(Koniec_Projekt)),IFERROR(IF($D2776=LataProjekcji,IF($F2776&gt;$E2779,$E2779,$F2776),IF($D2779&gt;=$E2779,(IF($D2776&lt;LataProjekcji,IF((SUM($K2777:T2777)+12)&lt;$E2779,12,$E2779-SUM($K2777:T2777)),0)),(IF($D2776&lt;LataProjekcji,IF((SUM($K2777:T2777)+12)&lt;$D2779,12,$D2779-SUM($K2777:T2777)),0)))),0),0)</f>
        <v>0</v>
      </c>
      <c r="V2777" s="537">
        <f ca="1">IF(AND($G2777,NOT(ISTEXT($G2776)),ISNUMBER(Poczatek),ISNUMBER(Koniec_Projekt)),IFERROR(IF($D2776=LataProjekcji,IF($F2776&gt;$E2779,$E2779,$F2776),IF($D2779&gt;=$E2779,(IF($D2776&lt;LataProjekcji,IF((SUM($K2777:U2777)+12)&lt;$E2779,12,$E2779-SUM($K2777:U2777)),0)),(IF($D2776&lt;LataProjekcji,IF((SUM($K2777:U2777)+12)&lt;$D2779,12,$D2779-SUM($K2777:U2777)),0)))),0),0)</f>
        <v>0</v>
      </c>
      <c r="W2777" s="537">
        <f ca="1">IF(AND($G2777,NOT(ISTEXT($G2776)),ISNUMBER(Poczatek),ISNUMBER(Koniec_Projekt)),IFERROR(IF($D2776=LataProjekcji,IF($F2776&gt;$E2779,$E2779,$F2776),IF($D2779&gt;=$E2779,(IF($D2776&lt;LataProjekcji,IF((SUM($K2777:V2777)+12)&lt;$E2779,12,$E2779-SUM($K2777:V2777)),0)),(IF($D2776&lt;LataProjekcji,IF((SUM($K2777:V2777)+12)&lt;$D2779,12,$D2779-SUM($K2777:V2777)),0)))),0),0)</f>
        <v>0</v>
      </c>
      <c r="X2777" s="537">
        <f ca="1">IF(AND($G2777,NOT(ISTEXT($G2776)),ISNUMBER(Poczatek),ISNUMBER(Koniec_Projekt)),IFERROR(IF($D2776=LataProjekcji,IF($F2776&gt;$E2779,$E2779,$F2776),IF($D2779&gt;=$E2779,(IF($D2776&lt;LataProjekcji,IF((SUM($K2777:W2777)+12)&lt;$E2779,12,$E2779-SUM($K2777:W2777)),0)),(IF($D2776&lt;LataProjekcji,IF((SUM($K2777:W2777)+12)&lt;$D2779,12,$D2779-SUM($K2777:W2777)),0)))),0),0)</f>
        <v>0</v>
      </c>
      <c r="Y2777" s="537">
        <f ca="1">IF(AND($G2777,NOT(ISTEXT($G2776)),ISNUMBER(Poczatek),ISNUMBER(Koniec_Projekt)),IFERROR(IF($D2776=LataProjekcji,IF($F2776&gt;$E2779,$E2779,$F2776),IF($D2779&gt;=$E2779,(IF($D2776&lt;LataProjekcji,IF((SUM($K2777:X2777)+12)&lt;$E2779,12,$E2779-SUM($K2777:X2777)),0)),(IF($D2776&lt;LataProjekcji,IF((SUM($K2777:X2777)+12)&lt;$D2779,12,$D2779-SUM($K2777:X2777)),0)))),0),0)</f>
        <v>0</v>
      </c>
      <c r="Z2777" s="537">
        <f ca="1">IF(AND($G2777,NOT(ISTEXT($G2776)),ISNUMBER(Poczatek),ISNUMBER(Koniec_Projekt)),IFERROR(IF($D2776=LataProjekcji,IF($F2776&gt;$E2779,$E2779,$F2776),IF($D2779&gt;=$E2779,(IF($D2776&lt;LataProjekcji,IF((SUM($K2777:Y2777)+12)&lt;$E2779,12,$E2779-SUM($K2777:Y2777)),0)),(IF($D2776&lt;LataProjekcji,IF((SUM($K2777:Y2777)+12)&lt;$D2779,12,$D2779-SUM($K2777:Y2777)),0)))),0),0)</f>
        <v>0</v>
      </c>
      <c r="AA2777" s="537">
        <f ca="1">IF(AND($G2777,NOT(ISTEXT($G2776)),ISNUMBER(Poczatek),ISNUMBER(Koniec_Projekt)),IFERROR(IF($D2776=LataProjekcji,IF($F2776&gt;$E2779,$E2779,$F2776),IF($D2779&gt;=$E2779,(IF($D2776&lt;LataProjekcji,IF((SUM($K2777:Z2777)+12)&lt;$E2779,12,$E2779-SUM($K2777:Z2777)),0)),(IF($D2776&lt;LataProjekcji,IF((SUM($K2777:Z2777)+12)&lt;$D2779,12,$D2779-SUM($K2777:Z2777)),0)))),0),0)</f>
        <v>0</v>
      </c>
      <c r="AB2777" s="537">
        <f ca="1">IF(AND($G2777,NOT(ISTEXT($G2776)),ISNUMBER(Poczatek),ISNUMBER(Koniec_Projekt)),IFERROR(IF($D2776=LataProjekcji,IF($F2776&gt;$E2779,$E2779,$F2776),IF($D2779&gt;=$E2779,(IF($D2776&lt;LataProjekcji,IF((SUM($K2777:AA2777)+12)&lt;$E2779,12,$E2779-SUM($K2777:AA2777)),0)),(IF($D2776&lt;LataProjekcji,IF((SUM($K2777:AA2777)+12)&lt;$D2779,12,$D2779-SUM($K2777:AA2777)),0)))),0),0)</f>
        <v>0</v>
      </c>
      <c r="AC2777" s="537">
        <f ca="1">IF(AND($G2777,NOT(ISTEXT($G2776)),ISNUMBER(Poczatek),ISNUMBER(Koniec_Projekt)),IFERROR(IF($D2776=LataProjekcji,IF($F2776&gt;$E2779,$E2779,$F2776),IF($D2779&gt;=$E2779,(IF($D2776&lt;LataProjekcji,IF((SUM($K2777:AB2777)+12)&lt;$E2779,12,$E2779-SUM($K2777:AB2777)),0)),(IF($D2776&lt;LataProjekcji,IF((SUM($K2777:AB2777)+12)&lt;$D2779,12,$D2779-SUM($K2777:AB2777)),0)))),0),0)</f>
        <v>0</v>
      </c>
      <c r="AD2777" s="537">
        <f ca="1">IF(AND($G2777,NOT(ISTEXT($G2776)),ISNUMBER(Poczatek),ISNUMBER(Koniec_Projekt)),IFERROR(IF($D2776=LataProjekcji,IF($F2776&gt;$E2779,$E2779,$F2776),IF($D2779&gt;=$E2779,(IF($D2776&lt;LataProjekcji,IF((SUM($K2777:AC2777)+12)&lt;$E2779,12,$E2779-SUM($K2777:AC2777)),0)),(IF($D2776&lt;LataProjekcji,IF((SUM($K2777:AC2777)+12)&lt;$D2779,12,$D2779-SUM($K2777:AC2777)),0)))),0),0)</f>
        <v>0</v>
      </c>
      <c r="AE2777" s="537">
        <f ca="1">IF(AND($G2777,NOT(ISTEXT($G2776)),ISNUMBER(Poczatek),ISNUMBER(Koniec_Projekt)),IFERROR(IF($D2776=LataProjekcji,IF($F2776&gt;$E2779,$E2779,$F2776),IF($D2779&gt;=$E2779,(IF($D2776&lt;LataProjekcji,IF((SUM($K2777:AD2777)+12)&lt;$E2779,12,$E2779-SUM($K2777:AD2777)),0)),(IF($D2776&lt;LataProjekcji,IF((SUM($K2777:AD2777)+12)&lt;$D2779,12,$D2779-SUM($K2777:AD2777)),0)))),0),0)</f>
        <v>0</v>
      </c>
    </row>
    <row r="2778" spans="1:31" hidden="1">
      <c r="B2778" s="526" t="s">
        <v>753</v>
      </c>
      <c r="D2778" s="454">
        <f ca="1">D1611</f>
        <v>0</v>
      </c>
      <c r="E2778" s="454">
        <f ca="1">IF(D2777&gt;10,ROUND(D2778/12,2),D2778)</f>
        <v>0</v>
      </c>
      <c r="F2778" s="524">
        <f>Koniec_Projekt</f>
        <v>0</v>
      </c>
      <c r="G2778" s="329">
        <f>Miesiac_Koniec_Projekt</f>
        <v>0</v>
      </c>
      <c r="H2778" s="538" t="b">
        <f ca="1">SUM(K2778:AE2778)=D2777</f>
        <v>1</v>
      </c>
      <c r="I2778" s="1" t="s">
        <v>713</v>
      </c>
      <c r="K2778" s="256">
        <f ca="1">IF(AND($G2777,NOT(ISTEXT($G2776)),ISNUMBER(Poczatek),ISNUMBER(Koniec_Projekt)),IFERROR(IF(LataProjekcji=$F2779,ROUND($D2777,0),ROUND(K2776*$E2778,0)),0),0)</f>
        <v>0</v>
      </c>
      <c r="L2778" s="5">
        <f ca="1">IF(AND($G2777,NOT(ISTEXT($G2776)),ISNUMBER(Poczatek),ISNUMBER(Koniec_Projekt)),IFERROR(IF(LataProjekcji=$F2779,ROUND($D2777-SUM(K2778:$K2778),0),ROUND(L2776*$E2778,0)),0),0)</f>
        <v>0</v>
      </c>
      <c r="M2778" s="5">
        <f ca="1">IF(AND($G2777,NOT(ISTEXT($G2776)),ISNUMBER(Poczatek),ISNUMBER(Koniec_Projekt)),IFERROR(IF(LataProjekcji=$F2779,ROUND($D2777-SUM($K2778:L2778),0),ROUND(M2776*$E2778,0)),0),0)</f>
        <v>0</v>
      </c>
      <c r="N2778" s="5">
        <f ca="1">IF(AND($G2777,NOT(ISTEXT($G2776)),ISNUMBER(Poczatek),ISNUMBER(Koniec_Projekt)),IFERROR(IF(LataProjekcji=$F2779,ROUND($D2777-SUM($K2778:M2778),0),ROUND(N2776*$E2778,0)),0),0)</f>
        <v>0</v>
      </c>
      <c r="O2778" s="5">
        <f ca="1">IF(AND($G2777,NOT(ISTEXT($G2776)),ISNUMBER(Poczatek),ISNUMBER(Koniec_Projekt)),IFERROR(IF(LataProjekcji=$F2779,ROUND($D2777-SUM($K2778:N2778),0),ROUND(O2776*$E2778,0)),0),0)</f>
        <v>0</v>
      </c>
      <c r="P2778" s="5">
        <f ca="1">IF(AND($G2777,NOT(ISTEXT($G2776)),ISNUMBER(Poczatek),ISNUMBER(Koniec_Projekt)),IFERROR(IF(LataProjekcji=$F2779,ROUND($D2777-SUM($K2778:O2778),0),ROUND(P2776*$E2778,0)),0),0)</f>
        <v>0</v>
      </c>
      <c r="Q2778" s="5">
        <f ca="1">IF(AND($G2777,NOT(ISTEXT($G2776)),ISNUMBER(Poczatek),ISNUMBER(Koniec_Projekt)),IFERROR(IF(LataProjekcji=$F2779,ROUND($D2777-SUM($K2778:P2778),0),ROUND(Q2776*$E2778,0)),0),0)</f>
        <v>0</v>
      </c>
      <c r="R2778" s="5">
        <f ca="1">IF(AND($G2777,NOT(ISTEXT($G2776)),ISNUMBER(Poczatek),ISNUMBER(Koniec_Projekt)),IFERROR(IF(LataProjekcji=$F2779,ROUND($D2777-SUM($K2778:Q2778),0),ROUND(R2776*$E2778,0)),0),0)</f>
        <v>0</v>
      </c>
      <c r="S2778" s="5">
        <f ca="1">IF(AND($G2777,NOT(ISTEXT($G2776)),ISNUMBER(Poczatek),ISNUMBER(Koniec_Projekt)),IFERROR(IF(LataProjekcji=$F2779,ROUND($D2777-SUM($K2778:R2778),0),ROUND(S2776*$E2778,0)),0),0)</f>
        <v>0</v>
      </c>
      <c r="T2778" s="5">
        <f ca="1">IF(AND($G2777,NOT(ISTEXT($G2776)),ISNUMBER(Poczatek),ISNUMBER(Koniec_Projekt)),IFERROR(IF(LataProjekcji=$F2779,ROUND($D2777-SUM($K2778:S2778),0),ROUND(T2776*$E2778,0)),0),0)</f>
        <v>0</v>
      </c>
      <c r="U2778" s="5">
        <f ca="1">IF(AND($G2777,NOT(ISTEXT($G2776)),ISNUMBER(Poczatek),ISNUMBER(Koniec_Projekt)),IFERROR(IF(LataProjekcji=$F2779,ROUND($D2777-SUM($K2778:T2778),0),ROUND(U2776*$E2778,0)),0),0)</f>
        <v>0</v>
      </c>
      <c r="V2778" s="5">
        <f ca="1">IF(AND($G2777,NOT(ISTEXT($G2776)),ISNUMBER(Poczatek),ISNUMBER(Koniec_Projekt)),IFERROR(IF(LataProjekcji=$F2779,ROUND($D2777-SUM($K2778:U2778),0),ROUND(V2776*$E2778,0)),0),0)</f>
        <v>0</v>
      </c>
      <c r="W2778" s="5">
        <f ca="1">IF(AND($G2777,NOT(ISTEXT($G2776)),ISNUMBER(Poczatek),ISNUMBER(Koniec_Projekt)),IFERROR(IF(LataProjekcji=$F2779,ROUND($D2777-SUM($K2778:V2778),0),ROUND(W2776*$E2778,0)),0),0)</f>
        <v>0</v>
      </c>
      <c r="X2778" s="5">
        <f ca="1">IF(AND($G2777,NOT(ISTEXT($G2776)),ISNUMBER(Poczatek),ISNUMBER(Koniec_Projekt)),IFERROR(IF(LataProjekcji=$F2779,ROUND($D2777-SUM($K2778:W2778),0),ROUND(X2776*$E2778,0)),0),0)</f>
        <v>0</v>
      </c>
      <c r="Y2778" s="5">
        <f ca="1">IF(AND($G2777,NOT(ISTEXT($G2776)),ISNUMBER(Poczatek),ISNUMBER(Koniec_Projekt)),IFERROR(IF(LataProjekcji=$F2779,ROUND($D2777-SUM($K2778:X2778),0),ROUND(Y2776*$E2778,0)),0),0)</f>
        <v>0</v>
      </c>
      <c r="Z2778" s="5">
        <f ca="1">IF(AND($G2777,NOT(ISTEXT($G2776)),ISNUMBER(Poczatek),ISNUMBER(Koniec_Projekt)),IFERROR(IF(LataProjekcji=$F2779,ROUND($D2777-SUM($K2778:Y2778),0),ROUND(Z2776*$E2778,0)),0),0)</f>
        <v>0</v>
      </c>
      <c r="AA2778" s="5">
        <f ca="1">IF(AND($G2777,NOT(ISTEXT($G2776)),ISNUMBER(Poczatek),ISNUMBER(Koniec_Projekt)),IFERROR(IF(LataProjekcji=$F2779,ROUND($D2777-SUM($K2778:Z2778),0),ROUND(AA2776*$E2778,0)),0),0)</f>
        <v>0</v>
      </c>
      <c r="AB2778" s="5">
        <f ca="1">IF(AND($G2777,NOT(ISTEXT($G2776)),ISNUMBER(Poczatek),ISNUMBER(Koniec_Projekt)),IFERROR(IF(LataProjekcji=$F2779,ROUND($D2777-SUM($K2778:AA2778),0),ROUND(AB2776*$E2778,0)),0),0)</f>
        <v>0</v>
      </c>
      <c r="AC2778" s="5">
        <f ca="1">IF(AND($G2777,NOT(ISTEXT($G2776)),ISNUMBER(Poczatek),ISNUMBER(Koniec_Projekt)),IFERROR(IF(LataProjekcji=$F2779,ROUND($D2777-SUM($K2778:AB2778),0),ROUND(AC2776*$E2778,0)),0),0)</f>
        <v>0</v>
      </c>
      <c r="AD2778" s="5">
        <f ca="1">IF(AND($G2777,NOT(ISTEXT($G2776)),ISNUMBER(Poczatek),ISNUMBER(Koniec_Projekt)),IFERROR(IF(LataProjekcji=$F2779,ROUND($D2777-SUM($K2778:AC2778),0),ROUND(AD2776*$E2778,0)),0),0)</f>
        <v>0</v>
      </c>
      <c r="AE2778" s="5">
        <f ca="1">IF(AND($G2777,NOT(ISTEXT($G2776)),ISNUMBER(Poczatek),ISNUMBER(Koniec_Projekt)),IFERROR(IF(LataProjekcji=$F2779,ROUND($D2777-SUM($K2778:AD2778),0),ROUND(AE2776*$E2778,0)),0),0)</f>
        <v>0</v>
      </c>
    </row>
    <row r="2779" spans="1:31" hidden="1">
      <c r="B2779" s="526" t="s">
        <v>751</v>
      </c>
      <c r="D2779" s="1">
        <f ca="1">IFERROR(ROUNDUP(D2777/E2778,0),0)</f>
        <v>0</v>
      </c>
      <c r="E2779" s="1">
        <f ca="1">IF(D2779=0,0,DATEDIF(DATE(D2776,E2776,1),DATE(F2778,G2778,1),"m"))</f>
        <v>0</v>
      </c>
      <c r="F2779" s="1" t="str">
        <f ca="1">IFERROR(YEAR(G2776),"brak daty")</f>
        <v>brak daty</v>
      </c>
      <c r="G2779" s="1" t="str">
        <f ca="1">IFERROR(MONTH(G2776),"brak daty")</f>
        <v>brak daty</v>
      </c>
      <c r="I2779" s="1" t="s">
        <v>425</v>
      </c>
      <c r="K2779" s="5">
        <f ca="1">IF(AND($G2777,NOT(ISTEXT($G2776)),ISNUMBER(Poczatek),ISNUMBER(Koniec_Projekt)),IFERROR(IF(LataProjekcji=$F2778,IF(AND($G2778=$G2779,$F2778=$F2779),ROUND($D2777-SUM($K2779),0),ROUND(K2777*$E2778,0)),IF(LataProjekcji&gt;$F2778,0,ROUND(K2777*$E2778,0))),0),0)</f>
        <v>0</v>
      </c>
      <c r="L2779" s="5">
        <f ca="1">IF(AND($G2777,NOT(ISTEXT($G2776)),ISNUMBER(Poczatek),ISNUMBER(Koniec_Projekt)),IFERROR(IF(LataProjekcji=$F2778,IF(AND($G2778=$G2779,$F2778=$F2779),ROUND($D2777-SUM($K2779:K2779),0),ROUND(L2777*$E2778,0)),IF(LataProjekcji&gt;$F2778,0,ROUND(L2777*$E2778,0))),0),0)</f>
        <v>0</v>
      </c>
      <c r="M2779" s="5">
        <f ca="1">IF(AND($G2777,NOT(ISTEXT($G2776)),ISNUMBER(Poczatek),ISNUMBER(Koniec_Projekt)),IFERROR(IF(LataProjekcji=$F2778,IF(AND($G2778=$G2779,$F2778=$F2779),ROUND($D2777-SUM($K2779:L2779),0),ROUND(M2777*$E2778,0)),IF(LataProjekcji&gt;$F2778,0,ROUND(M2777*$E2778,0))),0),0)</f>
        <v>0</v>
      </c>
      <c r="N2779" s="5">
        <f ca="1">IF(AND($G2777,NOT(ISTEXT($G2776)),ISNUMBER(Poczatek),ISNUMBER(Koniec_Projekt)),IFERROR(IF(LataProjekcji=$F2778,IF(AND($G2778=$G2779,$F2778=$F2779),ROUND($D2777-SUM($K2779:M2779),0),ROUND(N2777*$E2778,0)),IF(LataProjekcji&gt;$F2778,0,ROUND(N2777*$E2778,0))),0),0)</f>
        <v>0</v>
      </c>
      <c r="O2779" s="5">
        <f ca="1">IF(AND($G2777,NOT(ISTEXT($G2776)),ISNUMBER(Poczatek),ISNUMBER(Koniec_Projekt)),IFERROR(IF(LataProjekcji=$F2778,IF(AND($G2778=$G2779,$F2778=$F2779),ROUND($D2777-SUM($K2779:N2779),0),ROUND(O2777*$E2778,0)),IF(LataProjekcji&gt;$F2778,0,ROUND(O2777*$E2778,0))),0),0)</f>
        <v>0</v>
      </c>
      <c r="P2779" s="5">
        <f ca="1">IF(AND($G2777,NOT(ISTEXT($G2776)),ISNUMBER(Poczatek),ISNUMBER(Koniec_Projekt)),IFERROR(IF(LataProjekcji=$F2778,IF(AND($G2778=$G2779,$F2778=$F2779),ROUND($D2777-SUM($K2779:O2779),0),ROUND(P2777*$E2778,0)),IF(LataProjekcji&gt;$F2778,0,ROUND(P2777*$E2778,0))),0),0)</f>
        <v>0</v>
      </c>
      <c r="Q2779" s="5">
        <f ca="1">IF(AND($G2777,NOT(ISTEXT($G2776)),ISNUMBER(Poczatek),ISNUMBER(Koniec_Projekt)),IFERROR(IF(LataProjekcji=$F2778,IF(AND($G2778=$G2779,$F2778=$F2779),ROUND($D2777-SUM($K2779:P2779),0),ROUND(Q2777*$E2778,0)),IF(LataProjekcji&gt;$F2778,0,ROUND(Q2777*$E2778,0))),0),0)</f>
        <v>0</v>
      </c>
      <c r="R2779" s="5">
        <f ca="1">IF(AND($G2777,NOT(ISTEXT($G2776)),ISNUMBER(Poczatek),ISNUMBER(Koniec_Projekt)),IFERROR(IF(LataProjekcji=$F2778,IF(AND($G2778=$G2779,$F2778=$F2779),ROUND($D2777-SUM($K2779:Q2779),0),ROUND(R2777*$E2778,0)),IF(LataProjekcji&gt;$F2778,0,ROUND(R2777*$E2778,0))),0),0)</f>
        <v>0</v>
      </c>
      <c r="S2779" s="5">
        <f ca="1">IF(AND($G2777,NOT(ISTEXT($G2776)),ISNUMBER(Poczatek),ISNUMBER(Koniec_Projekt)),IFERROR(IF(LataProjekcji=$F2778,IF(AND($G2778=$G2779,$F2778=$F2779),ROUND($D2777-SUM($K2779:R2779),0),ROUND(S2777*$E2778,0)),IF(LataProjekcji&gt;$F2778,0,ROUND(S2777*$E2778,0))),0),0)</f>
        <v>0</v>
      </c>
      <c r="T2779" s="5">
        <f ca="1">IF(AND($G2777,NOT(ISTEXT($G2776)),ISNUMBER(Poczatek),ISNUMBER(Koniec_Projekt)),IFERROR(IF(LataProjekcji=$F2778,IF(AND($G2778=$G2779,$F2778=$F2779),ROUND($D2777-SUM($K2779:S2779),0),ROUND(T2777*$E2778,0)),IF(LataProjekcji&gt;$F2778,0,ROUND(T2777*$E2778,0))),0),0)</f>
        <v>0</v>
      </c>
      <c r="U2779" s="5">
        <f ca="1">IF(AND($G2777,NOT(ISTEXT($G2776)),ISNUMBER(Poczatek),ISNUMBER(Koniec_Projekt)),IFERROR(IF(LataProjekcji=$F2778,IF(AND($G2778=$G2779,$F2778=$F2779),ROUND($D2777-SUM($K2779:T2779),0),ROUND(U2777*$E2778,0)),IF(LataProjekcji&gt;$F2778,0,ROUND(U2777*$E2778,0))),0),0)</f>
        <v>0</v>
      </c>
      <c r="V2779" s="5">
        <f ca="1">IF(AND($G2777,NOT(ISTEXT($G2776)),ISNUMBER(Poczatek),ISNUMBER(Koniec_Projekt)),IFERROR(IF(LataProjekcji=$F2778,IF(AND($G2778=$G2779,$F2778=$F2779),ROUND($D2777-SUM($K2779:U2779),0),ROUND(V2777*$E2778,0)),IF(LataProjekcji&gt;$F2778,0,ROUND(V2777*$E2778,0))),0),0)</f>
        <v>0</v>
      </c>
      <c r="W2779" s="5">
        <f ca="1">IF(AND($G2777,NOT(ISTEXT($G2776)),ISNUMBER(Poczatek),ISNUMBER(Koniec_Projekt)),IFERROR(IF(LataProjekcji=$F2778,IF(AND($G2778=$G2779,$F2778=$F2779),ROUND($D2777-SUM($K2779:V2779),0),ROUND(W2777*$E2778,0)),IF(LataProjekcji&gt;$F2778,0,ROUND(W2777*$E2778,0))),0),0)</f>
        <v>0</v>
      </c>
      <c r="X2779" s="5">
        <f ca="1">IF(AND($G2777,NOT(ISTEXT($G2776)),ISNUMBER(Poczatek),ISNUMBER(Koniec_Projekt)),IFERROR(IF(LataProjekcji=$F2778,IF(AND($G2778=$G2779,$F2778=$F2779),ROUND($D2777-SUM($K2779:W2779),0),ROUND(X2777*$E2778,0)),IF(LataProjekcji&gt;$F2778,0,ROUND(X2777*$E2778,0))),0),0)</f>
        <v>0</v>
      </c>
      <c r="Y2779" s="5">
        <f ca="1">IF(AND($G2777,NOT(ISTEXT($G2776)),ISNUMBER(Poczatek),ISNUMBER(Koniec_Projekt)),IFERROR(IF(LataProjekcji=$F2778,IF(AND($G2778=$G2779,$F2778=$F2779),ROUND($D2777-SUM($K2779:X2779),0),ROUND(Y2777*$E2778,0)),IF(LataProjekcji&gt;$F2778,0,ROUND(Y2777*$E2778,0))),0),0)</f>
        <v>0</v>
      </c>
      <c r="Z2779" s="5">
        <f ca="1">IF(AND($G2777,NOT(ISTEXT($G2776)),ISNUMBER(Poczatek),ISNUMBER(Koniec_Projekt)),IFERROR(IF(LataProjekcji=$F2778,IF(AND($G2778=$G2779,$F2778=$F2779),ROUND($D2777-SUM($K2779:Y2779),0),ROUND(Z2777*$E2778,0)),IF(LataProjekcji&gt;$F2778,0,ROUND(Z2777*$E2778,0))),0),0)</f>
        <v>0</v>
      </c>
      <c r="AA2779" s="5">
        <f ca="1">IF(AND($G2777,NOT(ISTEXT($G2776)),ISNUMBER(Poczatek),ISNUMBER(Koniec_Projekt)),IFERROR(IF(LataProjekcji=$F2778,IF(AND($G2778=$G2779,$F2778=$F2779),ROUND($D2777-SUM($K2779:Z2779),0),ROUND(AA2777*$E2778,0)),IF(LataProjekcji&gt;$F2778,0,ROUND(AA2777*$E2778,0))),0),0)</f>
        <v>0</v>
      </c>
      <c r="AB2779" s="5">
        <f ca="1">IF(AND($G2777,NOT(ISTEXT($G2776)),ISNUMBER(Poczatek),ISNUMBER(Koniec_Projekt)),IFERROR(IF(LataProjekcji=$F2778,IF(AND($G2778=$G2779,$F2778=$F2779),ROUND($D2777-SUM($K2779:AA2779),0),ROUND(AB2777*$E2778,0)),IF(LataProjekcji&gt;$F2778,0,ROUND(AB2777*$E2778,0))),0),0)</f>
        <v>0</v>
      </c>
      <c r="AC2779" s="5">
        <f ca="1">IF(AND($G2777,NOT(ISTEXT($G2776)),ISNUMBER(Poczatek),ISNUMBER(Koniec_Projekt)),IFERROR(IF(LataProjekcji=$F2778,IF(AND($G2778=$G2779,$F2778=$F2779),ROUND($D2777-SUM($K2779:AB2779),0),ROUND(AC2777*$E2778,0)),IF(LataProjekcji&gt;$F2778,0,ROUND(AC2777*$E2778,0))),0),0)</f>
        <v>0</v>
      </c>
      <c r="AD2779" s="5">
        <f ca="1">IF(AND($G2777,NOT(ISTEXT($G2776)),ISNUMBER(Poczatek),ISNUMBER(Koniec_Projekt)),IFERROR(IF(LataProjekcji=$F2778,IF(AND($G2778=$G2779,$F2778=$F2779),ROUND($D2777-SUM($K2779:AC2779),0),ROUND(AD2777*$E2778,0)),IF(LataProjekcji&gt;$F2778,0,ROUND(AD2777*$E2778,0))),0),0)</f>
        <v>0</v>
      </c>
      <c r="AE2779" s="5">
        <f ca="1">IF(AND($G2777,NOT(ISTEXT($G2776)),ISNUMBER(Poczatek),ISNUMBER(Koniec_Projekt)),IFERROR(IF(LataProjekcji=$F2778,IF(AND($G2778=$G2779,$F2778=$F2779),ROUND($D2777-SUM($K2779:AD2779),0),ROUND(AE2777*$E2778,0)),IF(LataProjekcji&gt;$F2778,0,ROUND(AE2777*$E2778,0))),0),0)</f>
        <v>0</v>
      </c>
    </row>
    <row r="2780" spans="1:31" ht="12.5" hidden="1" thickBot="1">
      <c r="B2780" s="527" t="s">
        <v>865</v>
      </c>
      <c r="C2780" s="528"/>
      <c r="D2780" s="529">
        <f ca="1">IF(D2777&gt;10,ROUND((D2779-1)*E2778,0),E2778)</f>
        <v>0</v>
      </c>
      <c r="E2780" s="529">
        <f ca="1">D2777-D2780</f>
        <v>0</v>
      </c>
      <c r="F2780" s="528"/>
      <c r="G2780" s="669">
        <f ca="1">OFFSET($C$269,$D2775,0)</f>
        <v>0</v>
      </c>
      <c r="H2780" s="528"/>
      <c r="I2780" s="528"/>
      <c r="J2780" s="528"/>
      <c r="K2780" s="528"/>
      <c r="L2780" s="528"/>
      <c r="M2780" s="528"/>
      <c r="N2780" s="528"/>
      <c r="O2780" s="528"/>
      <c r="P2780" s="528"/>
      <c r="Q2780" s="528"/>
      <c r="R2780" s="528"/>
      <c r="S2780" s="528"/>
      <c r="T2780" s="528"/>
      <c r="U2780" s="528"/>
      <c r="V2780" s="528"/>
      <c r="W2780" s="528"/>
      <c r="X2780" s="528"/>
      <c r="Y2780" s="528"/>
      <c r="Z2780" s="528"/>
      <c r="AA2780" s="528"/>
      <c r="AB2780" s="528"/>
      <c r="AC2780" s="528"/>
      <c r="AD2780" s="528"/>
      <c r="AE2780" s="528"/>
    </row>
    <row r="2781" spans="1:31" ht="12.5" hidden="1" thickTop="1"/>
    <row r="2782" spans="1:31" ht="12.5" hidden="1" thickBot="1">
      <c r="B2782" s="530" t="str">
        <f ca="1">"nazwa ST: "&amp;B1615</f>
        <v>nazwa ST: 0</v>
      </c>
      <c r="C2782" s="530"/>
      <c r="D2782" s="531">
        <f>D1615</f>
        <v>150</v>
      </c>
      <c r="E2782" s="530"/>
      <c r="F2782" s="530"/>
      <c r="G2782" s="530"/>
      <c r="H2782" s="530"/>
      <c r="I2782" s="530"/>
      <c r="J2782" s="530"/>
      <c r="K2782" s="539" t="str">
        <f t="shared" ref="K2782:AE2782" si="3194">LataProjekcji</f>
        <v>Uzupełnij dane</v>
      </c>
      <c r="L2782" s="539" t="str">
        <f t="shared" si="3194"/>
        <v/>
      </c>
      <c r="M2782" s="539" t="str">
        <f t="shared" si="3194"/>
        <v/>
      </c>
      <c r="N2782" s="539" t="str">
        <f t="shared" si="3194"/>
        <v/>
      </c>
      <c r="O2782" s="539" t="str">
        <f t="shared" si="3194"/>
        <v/>
      </c>
      <c r="P2782" s="539" t="str">
        <f t="shared" si="3194"/>
        <v/>
      </c>
      <c r="Q2782" s="539" t="str">
        <f t="shared" si="3194"/>
        <v/>
      </c>
      <c r="R2782" s="539" t="str">
        <f t="shared" si="3194"/>
        <v/>
      </c>
      <c r="S2782" s="539" t="str">
        <f t="shared" si="3194"/>
        <v/>
      </c>
      <c r="T2782" s="539" t="str">
        <f t="shared" si="3194"/>
        <v/>
      </c>
      <c r="U2782" s="539" t="str">
        <f t="shared" si="3194"/>
        <v/>
      </c>
      <c r="V2782" s="539" t="str">
        <f t="shared" si="3194"/>
        <v/>
      </c>
      <c r="W2782" s="539" t="str">
        <f t="shared" si="3194"/>
        <v/>
      </c>
      <c r="X2782" s="539" t="str">
        <f t="shared" si="3194"/>
        <v/>
      </c>
      <c r="Y2782" s="539" t="str">
        <f t="shared" si="3194"/>
        <v/>
      </c>
      <c r="Z2782" s="539" t="str">
        <f t="shared" si="3194"/>
        <v/>
      </c>
      <c r="AA2782" s="539" t="str">
        <f t="shared" si="3194"/>
        <v/>
      </c>
      <c r="AB2782" s="539" t="str">
        <f t="shared" si="3194"/>
        <v/>
      </c>
      <c r="AC2782" s="539" t="str">
        <f t="shared" si="3194"/>
        <v/>
      </c>
      <c r="AD2782" s="539" t="str">
        <f t="shared" si="3194"/>
        <v/>
      </c>
      <c r="AE2782" s="539" t="str">
        <f t="shared" si="3194"/>
        <v/>
      </c>
    </row>
    <row r="2783" spans="1:31" hidden="1">
      <c r="B2783" s="526" t="s">
        <v>752</v>
      </c>
      <c r="D2783" s="1">
        <f ca="1">D1616</f>
        <v>1900</v>
      </c>
      <c r="E2783" s="1">
        <f ca="1">E1616</f>
        <v>1</v>
      </c>
      <c r="F2783" s="1">
        <f ca="1">IF(D2784&gt;10,F1616,1)</f>
        <v>1</v>
      </c>
      <c r="G2783" s="525" t="str">
        <f ca="1">IF(ISBLANK(OFFSET($E$269,$D2782,0)),"brak daty",IF(D2784&gt;10,EDATE(OFFSET($E$269,$D2782,0),D2786),DATE(D2783,E2783,1)))</f>
        <v>brak daty</v>
      </c>
      <c r="H2783" s="538" t="b">
        <f ca="1">SUM(K2783:AE2783)=D2786</f>
        <v>1</v>
      </c>
      <c r="I2783" s="1" t="s">
        <v>749</v>
      </c>
      <c r="K2783" s="5">
        <f ca="1">IF(AND($G2784,NOT(ISTEXT($G2783)),ISNUMBER(Poczatek),ISNUMBER(Koniec_Projekt)),IFERROR(IF($D2783=LataProjekcji,$F2783,IF($D2783&lt;LataProjekcji,IF((SUM(K2783)+12)&lt;$D2786,12,$D2786-SUM(K2783)),0)),0),0)</f>
        <v>0</v>
      </c>
      <c r="L2783" s="5">
        <f ca="1">IF(AND($G2784,NOT(ISTEXT($G2783)),ISNUMBER(Poczatek),ISNUMBER(Koniec_Projekt)),IFERROR(IF($D2783=LataProjekcji,$F2783,IF($D2783&lt;LataProjekcji,IF((SUM($K2783:K2783)+12)&lt;$D2786,12,$D2786-SUM($K2783:K2783)),0)),0),0)</f>
        <v>0</v>
      </c>
      <c r="M2783" s="5">
        <f ca="1">IF(AND($G2784,NOT(ISTEXT($G2783)),ISNUMBER(Poczatek),ISNUMBER(Koniec_Projekt)),IFERROR(IF($D2783=LataProjekcji,$F2783,IF($D2783&lt;LataProjekcji,IF((SUM($K2783:L2783)+12)&lt;$D2786,12,$D2786-SUM($K2783:L2783)),0)),0),0)</f>
        <v>0</v>
      </c>
      <c r="N2783" s="5">
        <f ca="1">IF(AND($G2784,NOT(ISTEXT($G2783)),ISNUMBER(Poczatek),ISNUMBER(Koniec_Projekt)),IFERROR(IF($D2783=LataProjekcji,$F2783,IF($D2783&lt;LataProjekcji,IF((SUM($K2783:M2783)+12)&lt;$D2786,12,$D2786-SUM($K2783:M2783)),0)),0),0)</f>
        <v>0</v>
      </c>
      <c r="O2783" s="5">
        <f ca="1">IF(AND($G2784,NOT(ISTEXT($G2783)),ISNUMBER(Poczatek),ISNUMBER(Koniec_Projekt)),IFERROR(IF($D2783=LataProjekcji,$F2783,IF($D2783&lt;LataProjekcji,IF((SUM($K2783:N2783)+12)&lt;$D2786,12,$D2786-SUM($K2783:N2783)),0)),0),0)</f>
        <v>0</v>
      </c>
      <c r="P2783" s="5">
        <f ca="1">IF(AND($G2784,NOT(ISTEXT($G2783)),ISNUMBER(Poczatek),ISNUMBER(Koniec_Projekt)),IFERROR(IF($D2783=LataProjekcji,$F2783,IF($D2783&lt;LataProjekcji,IF((SUM($K2783:O2783)+12)&lt;$D2786,12,$D2786-SUM($K2783:O2783)),0)),0),0)</f>
        <v>0</v>
      </c>
      <c r="Q2783" s="5">
        <f ca="1">IF(AND($G2784,NOT(ISTEXT($G2783)),ISNUMBER(Poczatek),ISNUMBER(Koniec_Projekt)),IFERROR(IF($D2783=LataProjekcji,$F2783,IF($D2783&lt;LataProjekcji,IF((SUM($K2783:P2783)+12)&lt;$D2786,12,$D2786-SUM($K2783:P2783)),0)),0),0)</f>
        <v>0</v>
      </c>
      <c r="R2783" s="5">
        <f ca="1">IF(AND($G2784,NOT(ISTEXT($G2783)),ISNUMBER(Poczatek),ISNUMBER(Koniec_Projekt)),IFERROR(IF($D2783=LataProjekcji,$F2783,IF($D2783&lt;LataProjekcji,IF((SUM($K2783:Q2783)+12)&lt;$D2786,12,$D2786-SUM($K2783:Q2783)),0)),0),0)</f>
        <v>0</v>
      </c>
      <c r="S2783" s="5">
        <f ca="1">IF(AND($G2784,NOT(ISTEXT($G2783)),ISNUMBER(Poczatek),ISNUMBER(Koniec_Projekt)),IFERROR(IF($D2783=LataProjekcji,$F2783,IF($D2783&lt;LataProjekcji,IF((SUM($K2783:R2783)+12)&lt;$D2786,12,$D2786-SUM($K2783:R2783)),0)),0),0)</f>
        <v>0</v>
      </c>
      <c r="T2783" s="5">
        <f ca="1">IF(AND($G2784,NOT(ISTEXT($G2783)),ISNUMBER(Poczatek),ISNUMBER(Koniec_Projekt)),IFERROR(IF($D2783=LataProjekcji,$F2783,IF($D2783&lt;LataProjekcji,IF((SUM($K2783:S2783)+12)&lt;$D2786,12,$D2786-SUM($K2783:S2783)),0)),0),0)</f>
        <v>0</v>
      </c>
      <c r="U2783" s="5">
        <f ca="1">IF(AND($G2784,NOT(ISTEXT($G2783)),ISNUMBER(Poczatek),ISNUMBER(Koniec_Projekt)),IFERROR(IF($D2783=LataProjekcji,$F2783,IF($D2783&lt;LataProjekcji,IF((SUM($K2783:T2783)+12)&lt;$D2786,12,$D2786-SUM($K2783:T2783)),0)),0),0)</f>
        <v>0</v>
      </c>
      <c r="V2783" s="5">
        <f ca="1">IF(AND($G2784,NOT(ISTEXT($G2783)),ISNUMBER(Poczatek),ISNUMBER(Koniec_Projekt)),IFERROR(IF($D2783=LataProjekcji,$F2783,IF($D2783&lt;LataProjekcji,IF((SUM($K2783:U2783)+12)&lt;$D2786,12,$D2786-SUM($K2783:U2783)),0)),0),0)</f>
        <v>0</v>
      </c>
      <c r="W2783" s="5">
        <f ca="1">IF(AND($G2784,NOT(ISTEXT($G2783)),ISNUMBER(Poczatek),ISNUMBER(Koniec_Projekt)),IFERROR(IF($D2783=LataProjekcji,$F2783,IF($D2783&lt;LataProjekcji,IF((SUM($K2783:V2783)+12)&lt;$D2786,12,$D2786-SUM($K2783:V2783)),0)),0),0)</f>
        <v>0</v>
      </c>
      <c r="X2783" s="5">
        <f ca="1">IF(AND($G2784,NOT(ISTEXT($G2783)),ISNUMBER(Poczatek),ISNUMBER(Koniec_Projekt)),IFERROR(IF($D2783=LataProjekcji,$F2783,IF($D2783&lt;LataProjekcji,IF((SUM($K2783:W2783)+12)&lt;$D2786,12,$D2786-SUM($K2783:W2783)),0)),0),0)</f>
        <v>0</v>
      </c>
      <c r="Y2783" s="5">
        <f ca="1">IF(AND($G2784,NOT(ISTEXT($G2783)),ISNUMBER(Poczatek),ISNUMBER(Koniec_Projekt)),IFERROR(IF($D2783=LataProjekcji,$F2783,IF($D2783&lt;LataProjekcji,IF((SUM($K2783:X2783)+12)&lt;$D2786,12,$D2786-SUM($K2783:X2783)),0)),0),0)</f>
        <v>0</v>
      </c>
      <c r="Z2783" s="5">
        <f ca="1">IF(AND($G2784,NOT(ISTEXT($G2783)),ISNUMBER(Poczatek),ISNUMBER(Koniec_Projekt)),IFERROR(IF($D2783=LataProjekcji,$F2783,IF($D2783&lt;LataProjekcji,IF((SUM($K2783:Y2783)+12)&lt;$D2786,12,$D2786-SUM($K2783:Y2783)),0)),0),0)</f>
        <v>0</v>
      </c>
      <c r="AA2783" s="5">
        <f ca="1">IF(AND($G2784,NOT(ISTEXT($G2783)),ISNUMBER(Poczatek),ISNUMBER(Koniec_Projekt)),IFERROR(IF($D2783=LataProjekcji,$F2783,IF($D2783&lt;LataProjekcji,IF((SUM($K2783:Z2783)+12)&lt;$D2786,12,$D2786-SUM($K2783:Z2783)),0)),0),0)</f>
        <v>0</v>
      </c>
      <c r="AB2783" s="5">
        <f ca="1">IF(AND($G2784,NOT(ISTEXT($G2783)),ISNUMBER(Poczatek),ISNUMBER(Koniec_Projekt)),IFERROR(IF($D2783=LataProjekcji,$F2783,IF($D2783&lt;LataProjekcji,IF((SUM($K2783:AA2783)+12)&lt;$D2786,12,$D2786-SUM($K2783:AA2783)),0)),0),0)</f>
        <v>0</v>
      </c>
      <c r="AC2783" s="5">
        <f ca="1">IF(AND($G2784,NOT(ISTEXT($G2783)),ISNUMBER(Poczatek),ISNUMBER(Koniec_Projekt)),IFERROR(IF($D2783=LataProjekcji,$F2783,IF($D2783&lt;LataProjekcji,IF((SUM($K2783:AB2783)+12)&lt;$D2786,12,$D2786-SUM($K2783:AB2783)),0)),0),0)</f>
        <v>0</v>
      </c>
      <c r="AD2783" s="5">
        <f ca="1">IF(AND($G2784,NOT(ISTEXT($G2783)),ISNUMBER(Poczatek),ISNUMBER(Koniec_Projekt)),IFERROR(IF($D2783=LataProjekcji,$F2783,IF($D2783&lt;LataProjekcji,IF((SUM($K2783:AC2783)+12)&lt;$D2786,12,$D2786-SUM($K2783:AC2783)),0)),0),0)</f>
        <v>0</v>
      </c>
      <c r="AE2783" s="5">
        <f ca="1">IF(AND($G2784,NOT(ISTEXT($G2783)),ISNUMBER(Poczatek),ISNUMBER(Koniec_Projekt)),IFERROR(IF($D2783=LataProjekcji,$F2783,IF($D2783&lt;LataProjekcji,IF((SUM($K2783:AD2783)+12)&lt;$D2786,12,$D2786-SUM($K2783:AD2783)),0)),0),0)</f>
        <v>0</v>
      </c>
    </row>
    <row r="2784" spans="1:31" hidden="1">
      <c r="B2784" s="526" t="s">
        <v>754</v>
      </c>
      <c r="D2784" s="5">
        <f ca="1">D1617</f>
        <v>0</v>
      </c>
      <c r="E2784" s="454">
        <f ca="1">E1617</f>
        <v>0</v>
      </c>
      <c r="F2784" s="454">
        <f ca="1">F1617</f>
        <v>0</v>
      </c>
      <c r="G2784" s="258" t="b">
        <f ca="1">NOT(ISBLANK(OFFSET($C$269,$D2782,0)))</f>
        <v>0</v>
      </c>
      <c r="H2784" s="538" t="b">
        <f ca="1">SUM(K2784:AE2784)=E2786</f>
        <v>1</v>
      </c>
      <c r="I2784" s="1" t="s">
        <v>750</v>
      </c>
      <c r="K2784" s="537">
        <f ca="1">IF(AND($G2784,NOT(ISTEXT($G2783)),ISNUMBER(Poczatek),ISNUMBER(Koniec_Projekt)),IFERROR(IF($D2783=LataProjekcji,IF($F2783&gt;$E2786,$E2786,$F2783),IF($D2786&gt;=$E2786,(IF($D2783&lt;LataProjekcji,IF((SUM(J2784:$K2784)+12)&lt;$E2786,12,$E2786-SUM(J2784:$K2784)),0)),(IF($D2783&lt;LataProjekcji,IF((SUM(J2784:$K2784)+12)&lt;$D2786,12,$D2786-SUM(J2784:$K2784)),0)))),0),0)</f>
        <v>0</v>
      </c>
      <c r="L2784" s="537">
        <f ca="1">IF(AND($G2784,NOT(ISTEXT($G2783)),ISNUMBER(Poczatek),ISNUMBER(Koniec_Projekt)),IFERROR(IF($D2783=LataProjekcji,IF($F2783&gt;$E2786,$E2786,$F2783),IF($D2786&gt;=$E2786,(IF($D2783&lt;LataProjekcji,IF((SUM($K2784:K2784)+12)&lt;$E2786,12,$E2786-SUM($K2784:K2784)),0)),(IF($D2783&lt;LataProjekcji,IF((SUM($K2784:K2784)+12)&lt;$D2786,12,$D2786-SUM($K2784:K2784)),0)))),0),0)</f>
        <v>0</v>
      </c>
      <c r="M2784" s="537">
        <f ca="1">IF(AND($G2784,NOT(ISTEXT($G2783)),ISNUMBER(Poczatek),ISNUMBER(Koniec_Projekt)),IFERROR(IF($D2783=LataProjekcji,IF($F2783&gt;$E2786,$E2786,$F2783),IF($D2786&gt;=$E2786,(IF($D2783&lt;LataProjekcji,IF((SUM($K2784:L2784)+12)&lt;$E2786,12,$E2786-SUM($K2784:L2784)),0)),(IF($D2783&lt;LataProjekcji,IF((SUM($K2784:L2784)+12)&lt;$D2786,12,$D2786-SUM($K2784:L2784)),0)))),0),0)</f>
        <v>0</v>
      </c>
      <c r="N2784" s="537">
        <f ca="1">IF(AND($G2784,NOT(ISTEXT($G2783)),ISNUMBER(Poczatek),ISNUMBER(Koniec_Projekt)),IFERROR(IF($D2783=LataProjekcji,IF($F2783&gt;$E2786,$E2786,$F2783),IF($D2786&gt;=$E2786,(IF($D2783&lt;LataProjekcji,IF((SUM($K2784:M2784)+12)&lt;$E2786,12,$E2786-SUM($K2784:M2784)),0)),(IF($D2783&lt;LataProjekcji,IF((SUM($K2784:M2784)+12)&lt;$D2786,12,$D2786-SUM($K2784:M2784)),0)))),0),0)</f>
        <v>0</v>
      </c>
      <c r="O2784" s="537">
        <f ca="1">IF(AND($G2784,NOT(ISTEXT($G2783)),ISNUMBER(Poczatek),ISNUMBER(Koniec_Projekt)),IFERROR(IF($D2783=LataProjekcji,IF($F2783&gt;$E2786,$E2786,$F2783),IF($D2786&gt;=$E2786,(IF($D2783&lt;LataProjekcji,IF((SUM($K2784:N2784)+12)&lt;$E2786,12,$E2786-SUM($K2784:N2784)),0)),(IF($D2783&lt;LataProjekcji,IF((SUM($K2784:N2784)+12)&lt;$D2786,12,$D2786-SUM($K2784:N2784)),0)))),0),0)</f>
        <v>0</v>
      </c>
      <c r="P2784" s="537">
        <f ca="1">IF(AND($G2784,NOT(ISTEXT($G2783)),ISNUMBER(Poczatek),ISNUMBER(Koniec_Projekt)),IFERROR(IF($D2783=LataProjekcji,IF($F2783&gt;$E2786,$E2786,$F2783),IF($D2786&gt;=$E2786,(IF($D2783&lt;LataProjekcji,IF((SUM($K2784:O2784)+12)&lt;$E2786,12,$E2786-SUM($K2784:O2784)),0)),(IF($D2783&lt;LataProjekcji,IF((SUM($K2784:O2784)+12)&lt;$D2786,12,$D2786-SUM($K2784:O2784)),0)))),0),0)</f>
        <v>0</v>
      </c>
      <c r="Q2784" s="537">
        <f ca="1">IF(AND($G2784,NOT(ISTEXT($G2783)),ISNUMBER(Poczatek),ISNUMBER(Koniec_Projekt)),IFERROR(IF($D2783=LataProjekcji,IF($F2783&gt;$E2786,$E2786,$F2783),IF($D2786&gt;=$E2786,(IF($D2783&lt;LataProjekcji,IF((SUM($K2784:P2784)+12)&lt;$E2786,12,$E2786-SUM($K2784:P2784)),0)),(IF($D2783&lt;LataProjekcji,IF((SUM($K2784:P2784)+12)&lt;$D2786,12,$D2786-SUM($K2784:P2784)),0)))),0),0)</f>
        <v>0</v>
      </c>
      <c r="R2784" s="537">
        <f ca="1">IF(AND($G2784,NOT(ISTEXT($G2783)),ISNUMBER(Poczatek),ISNUMBER(Koniec_Projekt)),IFERROR(IF($D2783=LataProjekcji,IF($F2783&gt;$E2786,$E2786,$F2783),IF($D2786&gt;=$E2786,(IF($D2783&lt;LataProjekcji,IF((SUM($K2784:Q2784)+12)&lt;$E2786,12,$E2786-SUM($K2784:Q2784)),0)),(IF($D2783&lt;LataProjekcji,IF((SUM($K2784:Q2784)+12)&lt;$D2786,12,$D2786-SUM($K2784:Q2784)),0)))),0),0)</f>
        <v>0</v>
      </c>
      <c r="S2784" s="537">
        <f ca="1">IF(AND($G2784,NOT(ISTEXT($G2783)),ISNUMBER(Poczatek),ISNUMBER(Koniec_Projekt)),IFERROR(IF($D2783=LataProjekcji,IF($F2783&gt;$E2786,$E2786,$F2783),IF($D2786&gt;=$E2786,(IF($D2783&lt;LataProjekcji,IF((SUM($K2784:R2784)+12)&lt;$E2786,12,$E2786-SUM($K2784:R2784)),0)),(IF($D2783&lt;LataProjekcji,IF((SUM($K2784:R2784)+12)&lt;$D2786,12,$D2786-SUM($K2784:R2784)),0)))),0),0)</f>
        <v>0</v>
      </c>
      <c r="T2784" s="537">
        <f ca="1">IF(AND($G2784,NOT(ISTEXT($G2783)),ISNUMBER(Poczatek),ISNUMBER(Koniec_Projekt)),IFERROR(IF($D2783=LataProjekcji,IF($F2783&gt;$E2786,$E2786,$F2783),IF($D2786&gt;=$E2786,(IF($D2783&lt;LataProjekcji,IF((SUM($K2784:S2784)+12)&lt;$E2786,12,$E2786-SUM($K2784:S2784)),0)),(IF($D2783&lt;LataProjekcji,IF((SUM($K2784:S2784)+12)&lt;$D2786,12,$D2786-SUM($K2784:S2784)),0)))),0),0)</f>
        <v>0</v>
      </c>
      <c r="U2784" s="537">
        <f ca="1">IF(AND($G2784,NOT(ISTEXT($G2783)),ISNUMBER(Poczatek),ISNUMBER(Koniec_Projekt)),IFERROR(IF($D2783=LataProjekcji,IF($F2783&gt;$E2786,$E2786,$F2783),IF($D2786&gt;=$E2786,(IF($D2783&lt;LataProjekcji,IF((SUM($K2784:T2784)+12)&lt;$E2786,12,$E2786-SUM($K2784:T2784)),0)),(IF($D2783&lt;LataProjekcji,IF((SUM($K2784:T2784)+12)&lt;$D2786,12,$D2786-SUM($K2784:T2784)),0)))),0),0)</f>
        <v>0</v>
      </c>
      <c r="V2784" s="537">
        <f ca="1">IF(AND($G2784,NOT(ISTEXT($G2783)),ISNUMBER(Poczatek),ISNUMBER(Koniec_Projekt)),IFERROR(IF($D2783=LataProjekcji,IF($F2783&gt;$E2786,$E2786,$F2783),IF($D2786&gt;=$E2786,(IF($D2783&lt;LataProjekcji,IF((SUM($K2784:U2784)+12)&lt;$E2786,12,$E2786-SUM($K2784:U2784)),0)),(IF($D2783&lt;LataProjekcji,IF((SUM($K2784:U2784)+12)&lt;$D2786,12,$D2786-SUM($K2784:U2784)),0)))),0),0)</f>
        <v>0</v>
      </c>
      <c r="W2784" s="537">
        <f ca="1">IF(AND($G2784,NOT(ISTEXT($G2783)),ISNUMBER(Poczatek),ISNUMBER(Koniec_Projekt)),IFERROR(IF($D2783=LataProjekcji,IF($F2783&gt;$E2786,$E2786,$F2783),IF($D2786&gt;=$E2786,(IF($D2783&lt;LataProjekcji,IF((SUM($K2784:V2784)+12)&lt;$E2786,12,$E2786-SUM($K2784:V2784)),0)),(IF($D2783&lt;LataProjekcji,IF((SUM($K2784:V2784)+12)&lt;$D2786,12,$D2786-SUM($K2784:V2784)),0)))),0),0)</f>
        <v>0</v>
      </c>
      <c r="X2784" s="537">
        <f ca="1">IF(AND($G2784,NOT(ISTEXT($G2783)),ISNUMBER(Poczatek),ISNUMBER(Koniec_Projekt)),IFERROR(IF($D2783=LataProjekcji,IF($F2783&gt;$E2786,$E2786,$F2783),IF($D2786&gt;=$E2786,(IF($D2783&lt;LataProjekcji,IF((SUM($K2784:W2784)+12)&lt;$E2786,12,$E2786-SUM($K2784:W2784)),0)),(IF($D2783&lt;LataProjekcji,IF((SUM($K2784:W2784)+12)&lt;$D2786,12,$D2786-SUM($K2784:W2784)),0)))),0),0)</f>
        <v>0</v>
      </c>
      <c r="Y2784" s="537">
        <f ca="1">IF(AND($G2784,NOT(ISTEXT($G2783)),ISNUMBER(Poczatek),ISNUMBER(Koniec_Projekt)),IFERROR(IF($D2783=LataProjekcji,IF($F2783&gt;$E2786,$E2786,$F2783),IF($D2786&gt;=$E2786,(IF($D2783&lt;LataProjekcji,IF((SUM($K2784:X2784)+12)&lt;$E2786,12,$E2786-SUM($K2784:X2784)),0)),(IF($D2783&lt;LataProjekcji,IF((SUM($K2784:X2784)+12)&lt;$D2786,12,$D2786-SUM($K2784:X2784)),0)))),0),0)</f>
        <v>0</v>
      </c>
      <c r="Z2784" s="537">
        <f ca="1">IF(AND($G2784,NOT(ISTEXT($G2783)),ISNUMBER(Poczatek),ISNUMBER(Koniec_Projekt)),IFERROR(IF($D2783=LataProjekcji,IF($F2783&gt;$E2786,$E2786,$F2783),IF($D2786&gt;=$E2786,(IF($D2783&lt;LataProjekcji,IF((SUM($K2784:Y2784)+12)&lt;$E2786,12,$E2786-SUM($K2784:Y2784)),0)),(IF($D2783&lt;LataProjekcji,IF((SUM($K2784:Y2784)+12)&lt;$D2786,12,$D2786-SUM($K2784:Y2784)),0)))),0),0)</f>
        <v>0</v>
      </c>
      <c r="AA2784" s="537">
        <f ca="1">IF(AND($G2784,NOT(ISTEXT($G2783)),ISNUMBER(Poczatek),ISNUMBER(Koniec_Projekt)),IFERROR(IF($D2783=LataProjekcji,IF($F2783&gt;$E2786,$E2786,$F2783),IF($D2786&gt;=$E2786,(IF($D2783&lt;LataProjekcji,IF((SUM($K2784:Z2784)+12)&lt;$E2786,12,$E2786-SUM($K2784:Z2784)),0)),(IF($D2783&lt;LataProjekcji,IF((SUM($K2784:Z2784)+12)&lt;$D2786,12,$D2786-SUM($K2784:Z2784)),0)))),0),0)</f>
        <v>0</v>
      </c>
      <c r="AB2784" s="537">
        <f ca="1">IF(AND($G2784,NOT(ISTEXT($G2783)),ISNUMBER(Poczatek),ISNUMBER(Koniec_Projekt)),IFERROR(IF($D2783=LataProjekcji,IF($F2783&gt;$E2786,$E2786,$F2783),IF($D2786&gt;=$E2786,(IF($D2783&lt;LataProjekcji,IF((SUM($K2784:AA2784)+12)&lt;$E2786,12,$E2786-SUM($K2784:AA2784)),0)),(IF($D2783&lt;LataProjekcji,IF((SUM($K2784:AA2784)+12)&lt;$D2786,12,$D2786-SUM($K2784:AA2784)),0)))),0),0)</f>
        <v>0</v>
      </c>
      <c r="AC2784" s="537">
        <f ca="1">IF(AND($G2784,NOT(ISTEXT($G2783)),ISNUMBER(Poczatek),ISNUMBER(Koniec_Projekt)),IFERROR(IF($D2783=LataProjekcji,IF($F2783&gt;$E2786,$E2786,$F2783),IF($D2786&gt;=$E2786,(IF($D2783&lt;LataProjekcji,IF((SUM($K2784:AB2784)+12)&lt;$E2786,12,$E2786-SUM($K2784:AB2784)),0)),(IF($D2783&lt;LataProjekcji,IF((SUM($K2784:AB2784)+12)&lt;$D2786,12,$D2786-SUM($K2784:AB2784)),0)))),0),0)</f>
        <v>0</v>
      </c>
      <c r="AD2784" s="537">
        <f ca="1">IF(AND($G2784,NOT(ISTEXT($G2783)),ISNUMBER(Poczatek),ISNUMBER(Koniec_Projekt)),IFERROR(IF($D2783=LataProjekcji,IF($F2783&gt;$E2786,$E2786,$F2783),IF($D2786&gt;=$E2786,(IF($D2783&lt;LataProjekcji,IF((SUM($K2784:AC2784)+12)&lt;$E2786,12,$E2786-SUM($K2784:AC2784)),0)),(IF($D2783&lt;LataProjekcji,IF((SUM($K2784:AC2784)+12)&lt;$D2786,12,$D2786-SUM($K2784:AC2784)),0)))),0),0)</f>
        <v>0</v>
      </c>
      <c r="AE2784" s="537">
        <f ca="1">IF(AND($G2784,NOT(ISTEXT($G2783)),ISNUMBER(Poczatek),ISNUMBER(Koniec_Projekt)),IFERROR(IF($D2783=LataProjekcji,IF($F2783&gt;$E2786,$E2786,$F2783),IF($D2786&gt;=$E2786,(IF($D2783&lt;LataProjekcji,IF((SUM($K2784:AD2784)+12)&lt;$E2786,12,$E2786-SUM($K2784:AD2784)),0)),(IF($D2783&lt;LataProjekcji,IF((SUM($K2784:AD2784)+12)&lt;$D2786,12,$D2786-SUM($K2784:AD2784)),0)))),0),0)</f>
        <v>0</v>
      </c>
    </row>
    <row r="2785" spans="2:31" hidden="1">
      <c r="B2785" s="526" t="s">
        <v>753</v>
      </c>
      <c r="D2785" s="454">
        <f ca="1">D1618</f>
        <v>0</v>
      </c>
      <c r="E2785" s="454">
        <f ca="1">IF(D2784&gt;10,ROUND(D2785/12,2),D2785)</f>
        <v>0</v>
      </c>
      <c r="F2785" s="524">
        <f>Koniec_Projekt</f>
        <v>0</v>
      </c>
      <c r="G2785" s="329">
        <f>Miesiac_Koniec_Projekt</f>
        <v>0</v>
      </c>
      <c r="H2785" s="538" t="b">
        <f ca="1">SUM(K2785:AE2785)=D2784</f>
        <v>1</v>
      </c>
      <c r="I2785" s="1" t="s">
        <v>713</v>
      </c>
      <c r="K2785" s="256">
        <f ca="1">IF(AND($G2784,NOT(ISTEXT($G2783)),ISNUMBER(Poczatek),ISNUMBER(Koniec_Projekt)),IFERROR(IF(LataProjekcji=$F2786,ROUND($D2784,0),ROUND(K2783*$E2785,0)),0),0)</f>
        <v>0</v>
      </c>
      <c r="L2785" s="5">
        <f ca="1">IF(AND($G2784,NOT(ISTEXT($G2783)),ISNUMBER(Poczatek),ISNUMBER(Koniec_Projekt)),IFERROR(IF(LataProjekcji=$F2786,ROUND($D2784-SUM(K2785:$K2785),0),ROUND(L2783*$E2785,0)),0),0)</f>
        <v>0</v>
      </c>
      <c r="M2785" s="5">
        <f ca="1">IF(AND($G2784,NOT(ISTEXT($G2783)),ISNUMBER(Poczatek),ISNUMBER(Koniec_Projekt)),IFERROR(IF(LataProjekcji=$F2786,ROUND($D2784-SUM($K2785:L2785),0),ROUND(M2783*$E2785,0)),0),0)</f>
        <v>0</v>
      </c>
      <c r="N2785" s="5">
        <f ca="1">IF(AND($G2784,NOT(ISTEXT($G2783)),ISNUMBER(Poczatek),ISNUMBER(Koniec_Projekt)),IFERROR(IF(LataProjekcji=$F2786,ROUND($D2784-SUM($K2785:M2785),0),ROUND(N2783*$E2785,0)),0),0)</f>
        <v>0</v>
      </c>
      <c r="O2785" s="5">
        <f ca="1">IF(AND($G2784,NOT(ISTEXT($G2783)),ISNUMBER(Poczatek),ISNUMBER(Koniec_Projekt)),IFERROR(IF(LataProjekcji=$F2786,ROUND($D2784-SUM($K2785:N2785),0),ROUND(O2783*$E2785,0)),0),0)</f>
        <v>0</v>
      </c>
      <c r="P2785" s="5">
        <f ca="1">IF(AND($G2784,NOT(ISTEXT($G2783)),ISNUMBER(Poczatek),ISNUMBER(Koniec_Projekt)),IFERROR(IF(LataProjekcji=$F2786,ROUND($D2784-SUM($K2785:O2785),0),ROUND(P2783*$E2785,0)),0),0)</f>
        <v>0</v>
      </c>
      <c r="Q2785" s="5">
        <f ca="1">IF(AND($G2784,NOT(ISTEXT($G2783)),ISNUMBER(Poczatek),ISNUMBER(Koniec_Projekt)),IFERROR(IF(LataProjekcji=$F2786,ROUND($D2784-SUM($K2785:P2785),0),ROUND(Q2783*$E2785,0)),0),0)</f>
        <v>0</v>
      </c>
      <c r="R2785" s="5">
        <f ca="1">IF(AND($G2784,NOT(ISTEXT($G2783)),ISNUMBER(Poczatek),ISNUMBER(Koniec_Projekt)),IFERROR(IF(LataProjekcji=$F2786,ROUND($D2784-SUM($K2785:Q2785),0),ROUND(R2783*$E2785,0)),0),0)</f>
        <v>0</v>
      </c>
      <c r="S2785" s="5">
        <f ca="1">IF(AND($G2784,NOT(ISTEXT($G2783)),ISNUMBER(Poczatek),ISNUMBER(Koniec_Projekt)),IFERROR(IF(LataProjekcji=$F2786,ROUND($D2784-SUM($K2785:R2785),0),ROUND(S2783*$E2785,0)),0),0)</f>
        <v>0</v>
      </c>
      <c r="T2785" s="5">
        <f ca="1">IF(AND($G2784,NOT(ISTEXT($G2783)),ISNUMBER(Poczatek),ISNUMBER(Koniec_Projekt)),IFERROR(IF(LataProjekcji=$F2786,ROUND($D2784-SUM($K2785:S2785),0),ROUND(T2783*$E2785,0)),0),0)</f>
        <v>0</v>
      </c>
      <c r="U2785" s="5">
        <f ca="1">IF(AND($G2784,NOT(ISTEXT($G2783)),ISNUMBER(Poczatek),ISNUMBER(Koniec_Projekt)),IFERROR(IF(LataProjekcji=$F2786,ROUND($D2784-SUM($K2785:T2785),0),ROUND(U2783*$E2785,0)),0),0)</f>
        <v>0</v>
      </c>
      <c r="V2785" s="5">
        <f ca="1">IF(AND($G2784,NOT(ISTEXT($G2783)),ISNUMBER(Poczatek),ISNUMBER(Koniec_Projekt)),IFERROR(IF(LataProjekcji=$F2786,ROUND($D2784-SUM($K2785:U2785),0),ROUND(V2783*$E2785,0)),0),0)</f>
        <v>0</v>
      </c>
      <c r="W2785" s="5">
        <f ca="1">IF(AND($G2784,NOT(ISTEXT($G2783)),ISNUMBER(Poczatek),ISNUMBER(Koniec_Projekt)),IFERROR(IF(LataProjekcji=$F2786,ROUND($D2784-SUM($K2785:V2785),0),ROUND(W2783*$E2785,0)),0),0)</f>
        <v>0</v>
      </c>
      <c r="X2785" s="5">
        <f ca="1">IF(AND($G2784,NOT(ISTEXT($G2783)),ISNUMBER(Poczatek),ISNUMBER(Koniec_Projekt)),IFERROR(IF(LataProjekcji=$F2786,ROUND($D2784-SUM($K2785:W2785),0),ROUND(X2783*$E2785,0)),0),0)</f>
        <v>0</v>
      </c>
      <c r="Y2785" s="5">
        <f ca="1">IF(AND($G2784,NOT(ISTEXT($G2783)),ISNUMBER(Poczatek),ISNUMBER(Koniec_Projekt)),IFERROR(IF(LataProjekcji=$F2786,ROUND($D2784-SUM($K2785:X2785),0),ROUND(Y2783*$E2785,0)),0),0)</f>
        <v>0</v>
      </c>
      <c r="Z2785" s="5">
        <f ca="1">IF(AND($G2784,NOT(ISTEXT($G2783)),ISNUMBER(Poczatek),ISNUMBER(Koniec_Projekt)),IFERROR(IF(LataProjekcji=$F2786,ROUND($D2784-SUM($K2785:Y2785),0),ROUND(Z2783*$E2785,0)),0),0)</f>
        <v>0</v>
      </c>
      <c r="AA2785" s="5">
        <f ca="1">IF(AND($G2784,NOT(ISTEXT($G2783)),ISNUMBER(Poczatek),ISNUMBER(Koniec_Projekt)),IFERROR(IF(LataProjekcji=$F2786,ROUND($D2784-SUM($K2785:Z2785),0),ROUND(AA2783*$E2785,0)),0),0)</f>
        <v>0</v>
      </c>
      <c r="AB2785" s="5">
        <f ca="1">IF(AND($G2784,NOT(ISTEXT($G2783)),ISNUMBER(Poczatek),ISNUMBER(Koniec_Projekt)),IFERROR(IF(LataProjekcji=$F2786,ROUND($D2784-SUM($K2785:AA2785),0),ROUND(AB2783*$E2785,0)),0),0)</f>
        <v>0</v>
      </c>
      <c r="AC2785" s="5">
        <f ca="1">IF(AND($G2784,NOT(ISTEXT($G2783)),ISNUMBER(Poczatek),ISNUMBER(Koniec_Projekt)),IFERROR(IF(LataProjekcji=$F2786,ROUND($D2784-SUM($K2785:AB2785),0),ROUND(AC2783*$E2785,0)),0),0)</f>
        <v>0</v>
      </c>
      <c r="AD2785" s="5">
        <f ca="1">IF(AND($G2784,NOT(ISTEXT($G2783)),ISNUMBER(Poczatek),ISNUMBER(Koniec_Projekt)),IFERROR(IF(LataProjekcji=$F2786,ROUND($D2784-SUM($K2785:AC2785),0),ROUND(AD2783*$E2785,0)),0),0)</f>
        <v>0</v>
      </c>
      <c r="AE2785" s="5">
        <f ca="1">IF(AND($G2784,NOT(ISTEXT($G2783)),ISNUMBER(Poczatek),ISNUMBER(Koniec_Projekt)),IFERROR(IF(LataProjekcji=$F2786,ROUND($D2784-SUM($K2785:AD2785),0),ROUND(AE2783*$E2785,0)),0),0)</f>
        <v>0</v>
      </c>
    </row>
    <row r="2786" spans="2:31" hidden="1">
      <c r="B2786" s="526" t="s">
        <v>751</v>
      </c>
      <c r="D2786" s="1">
        <f ca="1">IFERROR(ROUNDUP(D2784/E2785,0),0)</f>
        <v>0</v>
      </c>
      <c r="E2786" s="1">
        <f ca="1">IF(D2786=0,0,DATEDIF(DATE(D2783,E2783,1),DATE(F2785,G2785,1),"m"))</f>
        <v>0</v>
      </c>
      <c r="F2786" s="1" t="str">
        <f ca="1">IFERROR(YEAR(G2783),"brak daty")</f>
        <v>brak daty</v>
      </c>
      <c r="G2786" s="1" t="str">
        <f ca="1">IFERROR(MONTH(G2783),"brak daty")</f>
        <v>brak daty</v>
      </c>
      <c r="I2786" s="1" t="s">
        <v>425</v>
      </c>
      <c r="K2786" s="5">
        <f ca="1">IF(AND($G2784,NOT(ISTEXT($G2783)),ISNUMBER(Poczatek),ISNUMBER(Koniec_Projekt)),IFERROR(IF(LataProjekcji=$F2785,IF(AND($G2785=$G2786,$F2785=$F2786),ROUND($D2784-SUM($K2786),0),ROUND(K2784*$E2785,0)),IF(LataProjekcji&gt;$F2785,0,ROUND(K2784*$E2785,0))),0),0)</f>
        <v>0</v>
      </c>
      <c r="L2786" s="5">
        <f ca="1">IF(AND($G2784,NOT(ISTEXT($G2783)),ISNUMBER(Poczatek),ISNUMBER(Koniec_Projekt)),IFERROR(IF(LataProjekcji=$F2785,IF(AND($G2785=$G2786,$F2785=$F2786),ROUND($D2784-SUM($K2786:K2786),0),ROUND(L2784*$E2785,0)),IF(LataProjekcji&gt;$F2785,0,ROUND(L2784*$E2785,0))),0),0)</f>
        <v>0</v>
      </c>
      <c r="M2786" s="5">
        <f ca="1">IF(AND($G2784,NOT(ISTEXT($G2783)),ISNUMBER(Poczatek),ISNUMBER(Koniec_Projekt)),IFERROR(IF(LataProjekcji=$F2785,IF(AND($G2785=$G2786,$F2785=$F2786),ROUND($D2784-SUM($K2786:L2786),0),ROUND(M2784*$E2785,0)),IF(LataProjekcji&gt;$F2785,0,ROUND(M2784*$E2785,0))),0),0)</f>
        <v>0</v>
      </c>
      <c r="N2786" s="5">
        <f ca="1">IF(AND($G2784,NOT(ISTEXT($G2783)),ISNUMBER(Poczatek),ISNUMBER(Koniec_Projekt)),IFERROR(IF(LataProjekcji=$F2785,IF(AND($G2785=$G2786,$F2785=$F2786),ROUND($D2784-SUM($K2786:M2786),0),ROUND(N2784*$E2785,0)),IF(LataProjekcji&gt;$F2785,0,ROUND(N2784*$E2785,0))),0),0)</f>
        <v>0</v>
      </c>
      <c r="O2786" s="5">
        <f ca="1">IF(AND($G2784,NOT(ISTEXT($G2783)),ISNUMBER(Poczatek),ISNUMBER(Koniec_Projekt)),IFERROR(IF(LataProjekcji=$F2785,IF(AND($G2785=$G2786,$F2785=$F2786),ROUND($D2784-SUM($K2786:N2786),0),ROUND(O2784*$E2785,0)),IF(LataProjekcji&gt;$F2785,0,ROUND(O2784*$E2785,0))),0),0)</f>
        <v>0</v>
      </c>
      <c r="P2786" s="5">
        <f ca="1">IF(AND($G2784,NOT(ISTEXT($G2783)),ISNUMBER(Poczatek),ISNUMBER(Koniec_Projekt)),IFERROR(IF(LataProjekcji=$F2785,IF(AND($G2785=$G2786,$F2785=$F2786),ROUND($D2784-SUM($K2786:O2786),0),ROUND(P2784*$E2785,0)),IF(LataProjekcji&gt;$F2785,0,ROUND(P2784*$E2785,0))),0),0)</f>
        <v>0</v>
      </c>
      <c r="Q2786" s="5">
        <f ca="1">IF(AND($G2784,NOT(ISTEXT($G2783)),ISNUMBER(Poczatek),ISNUMBER(Koniec_Projekt)),IFERROR(IF(LataProjekcji=$F2785,IF(AND($G2785=$G2786,$F2785=$F2786),ROUND($D2784-SUM($K2786:P2786),0),ROUND(Q2784*$E2785,0)),IF(LataProjekcji&gt;$F2785,0,ROUND(Q2784*$E2785,0))),0),0)</f>
        <v>0</v>
      </c>
      <c r="R2786" s="5">
        <f ca="1">IF(AND($G2784,NOT(ISTEXT($G2783)),ISNUMBER(Poczatek),ISNUMBER(Koniec_Projekt)),IFERROR(IF(LataProjekcji=$F2785,IF(AND($G2785=$G2786,$F2785=$F2786),ROUND($D2784-SUM($K2786:Q2786),0),ROUND(R2784*$E2785,0)),IF(LataProjekcji&gt;$F2785,0,ROUND(R2784*$E2785,0))),0),0)</f>
        <v>0</v>
      </c>
      <c r="S2786" s="5">
        <f ca="1">IF(AND($G2784,NOT(ISTEXT($G2783)),ISNUMBER(Poczatek),ISNUMBER(Koniec_Projekt)),IFERROR(IF(LataProjekcji=$F2785,IF(AND($G2785=$G2786,$F2785=$F2786),ROUND($D2784-SUM($K2786:R2786),0),ROUND(S2784*$E2785,0)),IF(LataProjekcji&gt;$F2785,0,ROUND(S2784*$E2785,0))),0),0)</f>
        <v>0</v>
      </c>
      <c r="T2786" s="5">
        <f ca="1">IF(AND($G2784,NOT(ISTEXT($G2783)),ISNUMBER(Poczatek),ISNUMBER(Koniec_Projekt)),IFERROR(IF(LataProjekcji=$F2785,IF(AND($G2785=$G2786,$F2785=$F2786),ROUND($D2784-SUM($K2786:S2786),0),ROUND(T2784*$E2785,0)),IF(LataProjekcji&gt;$F2785,0,ROUND(T2784*$E2785,0))),0),0)</f>
        <v>0</v>
      </c>
      <c r="U2786" s="5">
        <f ca="1">IF(AND($G2784,NOT(ISTEXT($G2783)),ISNUMBER(Poczatek),ISNUMBER(Koniec_Projekt)),IFERROR(IF(LataProjekcji=$F2785,IF(AND($G2785=$G2786,$F2785=$F2786),ROUND($D2784-SUM($K2786:T2786),0),ROUND(U2784*$E2785,0)),IF(LataProjekcji&gt;$F2785,0,ROUND(U2784*$E2785,0))),0),0)</f>
        <v>0</v>
      </c>
      <c r="V2786" s="5">
        <f ca="1">IF(AND($G2784,NOT(ISTEXT($G2783)),ISNUMBER(Poczatek),ISNUMBER(Koniec_Projekt)),IFERROR(IF(LataProjekcji=$F2785,IF(AND($G2785=$G2786,$F2785=$F2786),ROUND($D2784-SUM($K2786:U2786),0),ROUND(V2784*$E2785,0)),IF(LataProjekcji&gt;$F2785,0,ROUND(V2784*$E2785,0))),0),0)</f>
        <v>0</v>
      </c>
      <c r="W2786" s="5">
        <f ca="1">IF(AND($G2784,NOT(ISTEXT($G2783)),ISNUMBER(Poczatek),ISNUMBER(Koniec_Projekt)),IFERROR(IF(LataProjekcji=$F2785,IF(AND($G2785=$G2786,$F2785=$F2786),ROUND($D2784-SUM($K2786:V2786),0),ROUND(W2784*$E2785,0)),IF(LataProjekcji&gt;$F2785,0,ROUND(W2784*$E2785,0))),0),0)</f>
        <v>0</v>
      </c>
      <c r="X2786" s="5">
        <f ca="1">IF(AND($G2784,NOT(ISTEXT($G2783)),ISNUMBER(Poczatek),ISNUMBER(Koniec_Projekt)),IFERROR(IF(LataProjekcji=$F2785,IF(AND($G2785=$G2786,$F2785=$F2786),ROUND($D2784-SUM($K2786:W2786),0),ROUND(X2784*$E2785,0)),IF(LataProjekcji&gt;$F2785,0,ROUND(X2784*$E2785,0))),0),0)</f>
        <v>0</v>
      </c>
      <c r="Y2786" s="5">
        <f ca="1">IF(AND($G2784,NOT(ISTEXT($G2783)),ISNUMBER(Poczatek),ISNUMBER(Koniec_Projekt)),IFERROR(IF(LataProjekcji=$F2785,IF(AND($G2785=$G2786,$F2785=$F2786),ROUND($D2784-SUM($K2786:X2786),0),ROUND(Y2784*$E2785,0)),IF(LataProjekcji&gt;$F2785,0,ROUND(Y2784*$E2785,0))),0),0)</f>
        <v>0</v>
      </c>
      <c r="Z2786" s="5">
        <f ca="1">IF(AND($G2784,NOT(ISTEXT($G2783)),ISNUMBER(Poczatek),ISNUMBER(Koniec_Projekt)),IFERROR(IF(LataProjekcji=$F2785,IF(AND($G2785=$G2786,$F2785=$F2786),ROUND($D2784-SUM($K2786:Y2786),0),ROUND(Z2784*$E2785,0)),IF(LataProjekcji&gt;$F2785,0,ROUND(Z2784*$E2785,0))),0),0)</f>
        <v>0</v>
      </c>
      <c r="AA2786" s="5">
        <f ca="1">IF(AND($G2784,NOT(ISTEXT($G2783)),ISNUMBER(Poczatek),ISNUMBER(Koniec_Projekt)),IFERROR(IF(LataProjekcji=$F2785,IF(AND($G2785=$G2786,$F2785=$F2786),ROUND($D2784-SUM($K2786:Z2786),0),ROUND(AA2784*$E2785,0)),IF(LataProjekcji&gt;$F2785,0,ROUND(AA2784*$E2785,0))),0),0)</f>
        <v>0</v>
      </c>
      <c r="AB2786" s="5">
        <f ca="1">IF(AND($G2784,NOT(ISTEXT($G2783)),ISNUMBER(Poczatek),ISNUMBER(Koniec_Projekt)),IFERROR(IF(LataProjekcji=$F2785,IF(AND($G2785=$G2786,$F2785=$F2786),ROUND($D2784-SUM($K2786:AA2786),0),ROUND(AB2784*$E2785,0)),IF(LataProjekcji&gt;$F2785,0,ROUND(AB2784*$E2785,0))),0),0)</f>
        <v>0</v>
      </c>
      <c r="AC2786" s="5">
        <f ca="1">IF(AND($G2784,NOT(ISTEXT($G2783)),ISNUMBER(Poczatek),ISNUMBER(Koniec_Projekt)),IFERROR(IF(LataProjekcji=$F2785,IF(AND($G2785=$G2786,$F2785=$F2786),ROUND($D2784-SUM($K2786:AB2786),0),ROUND(AC2784*$E2785,0)),IF(LataProjekcji&gt;$F2785,0,ROUND(AC2784*$E2785,0))),0),0)</f>
        <v>0</v>
      </c>
      <c r="AD2786" s="5">
        <f ca="1">IF(AND($G2784,NOT(ISTEXT($G2783)),ISNUMBER(Poczatek),ISNUMBER(Koniec_Projekt)),IFERROR(IF(LataProjekcji=$F2785,IF(AND($G2785=$G2786,$F2785=$F2786),ROUND($D2784-SUM($K2786:AC2786),0),ROUND(AD2784*$E2785,0)),IF(LataProjekcji&gt;$F2785,0,ROUND(AD2784*$E2785,0))),0),0)</f>
        <v>0</v>
      </c>
      <c r="AE2786" s="5">
        <f ca="1">IF(AND($G2784,NOT(ISTEXT($G2783)),ISNUMBER(Poczatek),ISNUMBER(Koniec_Projekt)),IFERROR(IF(LataProjekcji=$F2785,IF(AND($G2785=$G2786,$F2785=$F2786),ROUND($D2784-SUM($K2786:AD2786),0),ROUND(AE2784*$E2785,0)),IF(LataProjekcji&gt;$F2785,0,ROUND(AE2784*$E2785,0))),0),0)</f>
        <v>0</v>
      </c>
    </row>
    <row r="2787" spans="2:31" ht="12.5" hidden="1" thickBot="1">
      <c r="B2787" s="527" t="s">
        <v>865</v>
      </c>
      <c r="C2787" s="528"/>
      <c r="D2787" s="529">
        <f ca="1">IF(D2784&gt;10,ROUND((D2786-1)*E2785,0),E2785)</f>
        <v>0</v>
      </c>
      <c r="E2787" s="529">
        <f ca="1">D2784-D2787</f>
        <v>0</v>
      </c>
      <c r="F2787" s="528"/>
      <c r="G2787" s="669">
        <f ca="1">OFFSET($C$269,$D2782,0)</f>
        <v>0</v>
      </c>
      <c r="H2787" s="528"/>
      <c r="I2787" s="528"/>
      <c r="J2787" s="528"/>
      <c r="K2787" s="528"/>
      <c r="L2787" s="528"/>
      <c r="M2787" s="528"/>
      <c r="N2787" s="528"/>
      <c r="O2787" s="528"/>
      <c r="P2787" s="528"/>
      <c r="Q2787" s="528"/>
      <c r="R2787" s="528"/>
      <c r="S2787" s="528"/>
      <c r="T2787" s="528"/>
      <c r="U2787" s="528"/>
      <c r="V2787" s="528"/>
      <c r="W2787" s="528"/>
      <c r="X2787" s="528"/>
      <c r="Y2787" s="528"/>
      <c r="Z2787" s="528"/>
      <c r="AA2787" s="528"/>
      <c r="AB2787" s="528"/>
      <c r="AC2787" s="528"/>
      <c r="AD2787" s="528"/>
      <c r="AE2787" s="528"/>
    </row>
    <row r="2788" spans="2:31" ht="12.5" hidden="1" thickTop="1"/>
    <row r="2789" spans="2:31" ht="12.5" hidden="1" thickBot="1">
      <c r="B2789" s="530" t="str">
        <f ca="1">"nazwa ST: "&amp;B1622</f>
        <v>nazwa ST: 0</v>
      </c>
      <c r="C2789" s="530"/>
      <c r="D2789" s="531">
        <f>D1622</f>
        <v>151</v>
      </c>
      <c r="E2789" s="530"/>
      <c r="F2789" s="530"/>
      <c r="G2789" s="530"/>
      <c r="H2789" s="530"/>
      <c r="I2789" s="530"/>
      <c r="J2789" s="530"/>
      <c r="K2789" s="539" t="str">
        <f t="shared" ref="K2789:AE2789" si="3195">LataProjekcji</f>
        <v>Uzupełnij dane</v>
      </c>
      <c r="L2789" s="539" t="str">
        <f t="shared" si="3195"/>
        <v/>
      </c>
      <c r="M2789" s="539" t="str">
        <f t="shared" si="3195"/>
        <v/>
      </c>
      <c r="N2789" s="539" t="str">
        <f t="shared" si="3195"/>
        <v/>
      </c>
      <c r="O2789" s="539" t="str">
        <f t="shared" si="3195"/>
        <v/>
      </c>
      <c r="P2789" s="539" t="str">
        <f t="shared" si="3195"/>
        <v/>
      </c>
      <c r="Q2789" s="539" t="str">
        <f t="shared" si="3195"/>
        <v/>
      </c>
      <c r="R2789" s="539" t="str">
        <f t="shared" si="3195"/>
        <v/>
      </c>
      <c r="S2789" s="539" t="str">
        <f t="shared" si="3195"/>
        <v/>
      </c>
      <c r="T2789" s="539" t="str">
        <f t="shared" si="3195"/>
        <v/>
      </c>
      <c r="U2789" s="539" t="str">
        <f t="shared" si="3195"/>
        <v/>
      </c>
      <c r="V2789" s="539" t="str">
        <f t="shared" si="3195"/>
        <v/>
      </c>
      <c r="W2789" s="539" t="str">
        <f t="shared" si="3195"/>
        <v/>
      </c>
      <c r="X2789" s="539" t="str">
        <f t="shared" si="3195"/>
        <v/>
      </c>
      <c r="Y2789" s="539" t="str">
        <f t="shared" si="3195"/>
        <v/>
      </c>
      <c r="Z2789" s="539" t="str">
        <f t="shared" si="3195"/>
        <v/>
      </c>
      <c r="AA2789" s="539" t="str">
        <f t="shared" si="3195"/>
        <v/>
      </c>
      <c r="AB2789" s="539" t="str">
        <f t="shared" si="3195"/>
        <v/>
      </c>
      <c r="AC2789" s="539" t="str">
        <f t="shared" si="3195"/>
        <v/>
      </c>
      <c r="AD2789" s="539" t="str">
        <f t="shared" si="3195"/>
        <v/>
      </c>
      <c r="AE2789" s="539" t="str">
        <f t="shared" si="3195"/>
        <v/>
      </c>
    </row>
    <row r="2790" spans="2:31" hidden="1">
      <c r="B2790" s="526" t="s">
        <v>752</v>
      </c>
      <c r="D2790" s="1">
        <f ca="1">D1623</f>
        <v>1900</v>
      </c>
      <c r="E2790" s="1">
        <f ca="1">E1623</f>
        <v>1</v>
      </c>
      <c r="F2790" s="1">
        <f ca="1">IF(D2791&gt;10,F1623,1)</f>
        <v>1</v>
      </c>
      <c r="G2790" s="525" t="str">
        <f ca="1">IF(ISBLANK(OFFSET($E$269,$D2789,0)),"brak daty",IF(D2791&gt;10,EDATE(OFFSET($E$269,$D2789,0),D2793),DATE(D2790,E2790,1)))</f>
        <v>brak daty</v>
      </c>
      <c r="H2790" s="538" t="b">
        <f ca="1">SUM(K2790:AE2790)=D2793</f>
        <v>1</v>
      </c>
      <c r="I2790" s="1" t="s">
        <v>749</v>
      </c>
      <c r="K2790" s="5">
        <f ca="1">IF(AND($G2791,NOT(ISTEXT($G2790)),ISNUMBER(Poczatek),ISNUMBER(Koniec_Projekt)),IFERROR(IF($D2790=LataProjekcji,$F2790,IF($D2790&lt;LataProjekcji,IF((SUM(K2790)+12)&lt;$D2793,12,$D2793-SUM(K2790)),0)),0),0)</f>
        <v>0</v>
      </c>
      <c r="L2790" s="5">
        <f ca="1">IF(AND($G2791,NOT(ISTEXT($G2790)),ISNUMBER(Poczatek),ISNUMBER(Koniec_Projekt)),IFERROR(IF($D2790=LataProjekcji,$F2790,IF($D2790&lt;LataProjekcji,IF((SUM($K2790:K2790)+12)&lt;$D2793,12,$D2793-SUM($K2790:K2790)),0)),0),0)</f>
        <v>0</v>
      </c>
      <c r="M2790" s="5">
        <f ca="1">IF(AND($G2791,NOT(ISTEXT($G2790)),ISNUMBER(Poczatek),ISNUMBER(Koniec_Projekt)),IFERROR(IF($D2790=LataProjekcji,$F2790,IF($D2790&lt;LataProjekcji,IF((SUM($K2790:L2790)+12)&lt;$D2793,12,$D2793-SUM($K2790:L2790)),0)),0),0)</f>
        <v>0</v>
      </c>
      <c r="N2790" s="5">
        <f ca="1">IF(AND($G2791,NOT(ISTEXT($G2790)),ISNUMBER(Poczatek),ISNUMBER(Koniec_Projekt)),IFERROR(IF($D2790=LataProjekcji,$F2790,IF($D2790&lt;LataProjekcji,IF((SUM($K2790:M2790)+12)&lt;$D2793,12,$D2793-SUM($K2790:M2790)),0)),0),0)</f>
        <v>0</v>
      </c>
      <c r="O2790" s="5">
        <f ca="1">IF(AND($G2791,NOT(ISTEXT($G2790)),ISNUMBER(Poczatek),ISNUMBER(Koniec_Projekt)),IFERROR(IF($D2790=LataProjekcji,$F2790,IF($D2790&lt;LataProjekcji,IF((SUM($K2790:N2790)+12)&lt;$D2793,12,$D2793-SUM($K2790:N2790)),0)),0),0)</f>
        <v>0</v>
      </c>
      <c r="P2790" s="5">
        <f ca="1">IF(AND($G2791,NOT(ISTEXT($G2790)),ISNUMBER(Poczatek),ISNUMBER(Koniec_Projekt)),IFERROR(IF($D2790=LataProjekcji,$F2790,IF($D2790&lt;LataProjekcji,IF((SUM($K2790:O2790)+12)&lt;$D2793,12,$D2793-SUM($K2790:O2790)),0)),0),0)</f>
        <v>0</v>
      </c>
      <c r="Q2790" s="5">
        <f ca="1">IF(AND($G2791,NOT(ISTEXT($G2790)),ISNUMBER(Poczatek),ISNUMBER(Koniec_Projekt)),IFERROR(IF($D2790=LataProjekcji,$F2790,IF($D2790&lt;LataProjekcji,IF((SUM($K2790:P2790)+12)&lt;$D2793,12,$D2793-SUM($K2790:P2790)),0)),0),0)</f>
        <v>0</v>
      </c>
      <c r="R2790" s="5">
        <f ca="1">IF(AND($G2791,NOT(ISTEXT($G2790)),ISNUMBER(Poczatek),ISNUMBER(Koniec_Projekt)),IFERROR(IF($D2790=LataProjekcji,$F2790,IF($D2790&lt;LataProjekcji,IF((SUM($K2790:Q2790)+12)&lt;$D2793,12,$D2793-SUM($K2790:Q2790)),0)),0),0)</f>
        <v>0</v>
      </c>
      <c r="S2790" s="5">
        <f ca="1">IF(AND($G2791,NOT(ISTEXT($G2790)),ISNUMBER(Poczatek),ISNUMBER(Koniec_Projekt)),IFERROR(IF($D2790=LataProjekcji,$F2790,IF($D2790&lt;LataProjekcji,IF((SUM($K2790:R2790)+12)&lt;$D2793,12,$D2793-SUM($K2790:R2790)),0)),0),0)</f>
        <v>0</v>
      </c>
      <c r="T2790" s="5">
        <f ca="1">IF(AND($G2791,NOT(ISTEXT($G2790)),ISNUMBER(Poczatek),ISNUMBER(Koniec_Projekt)),IFERROR(IF($D2790=LataProjekcji,$F2790,IF($D2790&lt;LataProjekcji,IF((SUM($K2790:S2790)+12)&lt;$D2793,12,$D2793-SUM($K2790:S2790)),0)),0),0)</f>
        <v>0</v>
      </c>
      <c r="U2790" s="5">
        <f ca="1">IF(AND($G2791,NOT(ISTEXT($G2790)),ISNUMBER(Poczatek),ISNUMBER(Koniec_Projekt)),IFERROR(IF($D2790=LataProjekcji,$F2790,IF($D2790&lt;LataProjekcji,IF((SUM($K2790:T2790)+12)&lt;$D2793,12,$D2793-SUM($K2790:T2790)),0)),0),0)</f>
        <v>0</v>
      </c>
      <c r="V2790" s="5">
        <f ca="1">IF(AND($G2791,NOT(ISTEXT($G2790)),ISNUMBER(Poczatek),ISNUMBER(Koniec_Projekt)),IFERROR(IF($D2790=LataProjekcji,$F2790,IF($D2790&lt;LataProjekcji,IF((SUM($K2790:U2790)+12)&lt;$D2793,12,$D2793-SUM($K2790:U2790)),0)),0),0)</f>
        <v>0</v>
      </c>
      <c r="W2790" s="5">
        <f ca="1">IF(AND($G2791,NOT(ISTEXT($G2790)),ISNUMBER(Poczatek),ISNUMBER(Koniec_Projekt)),IFERROR(IF($D2790=LataProjekcji,$F2790,IF($D2790&lt;LataProjekcji,IF((SUM($K2790:V2790)+12)&lt;$D2793,12,$D2793-SUM($K2790:V2790)),0)),0),0)</f>
        <v>0</v>
      </c>
      <c r="X2790" s="5">
        <f ca="1">IF(AND($G2791,NOT(ISTEXT($G2790)),ISNUMBER(Poczatek),ISNUMBER(Koniec_Projekt)),IFERROR(IF($D2790=LataProjekcji,$F2790,IF($D2790&lt;LataProjekcji,IF((SUM($K2790:W2790)+12)&lt;$D2793,12,$D2793-SUM($K2790:W2790)),0)),0),0)</f>
        <v>0</v>
      </c>
      <c r="Y2790" s="5">
        <f ca="1">IF(AND($G2791,NOT(ISTEXT($G2790)),ISNUMBER(Poczatek),ISNUMBER(Koniec_Projekt)),IFERROR(IF($D2790=LataProjekcji,$F2790,IF($D2790&lt;LataProjekcji,IF((SUM($K2790:X2790)+12)&lt;$D2793,12,$D2793-SUM($K2790:X2790)),0)),0),0)</f>
        <v>0</v>
      </c>
      <c r="Z2790" s="5">
        <f ca="1">IF(AND($G2791,NOT(ISTEXT($G2790)),ISNUMBER(Poczatek),ISNUMBER(Koniec_Projekt)),IFERROR(IF($D2790=LataProjekcji,$F2790,IF($D2790&lt;LataProjekcji,IF((SUM($K2790:Y2790)+12)&lt;$D2793,12,$D2793-SUM($K2790:Y2790)),0)),0),0)</f>
        <v>0</v>
      </c>
      <c r="AA2790" s="5">
        <f ca="1">IF(AND($G2791,NOT(ISTEXT($G2790)),ISNUMBER(Poczatek),ISNUMBER(Koniec_Projekt)),IFERROR(IF($D2790=LataProjekcji,$F2790,IF($D2790&lt;LataProjekcji,IF((SUM($K2790:Z2790)+12)&lt;$D2793,12,$D2793-SUM($K2790:Z2790)),0)),0),0)</f>
        <v>0</v>
      </c>
      <c r="AB2790" s="5">
        <f ca="1">IF(AND($G2791,NOT(ISTEXT($G2790)),ISNUMBER(Poczatek),ISNUMBER(Koniec_Projekt)),IFERROR(IF($D2790=LataProjekcji,$F2790,IF($D2790&lt;LataProjekcji,IF((SUM($K2790:AA2790)+12)&lt;$D2793,12,$D2793-SUM($K2790:AA2790)),0)),0),0)</f>
        <v>0</v>
      </c>
      <c r="AC2790" s="5">
        <f ca="1">IF(AND($G2791,NOT(ISTEXT($G2790)),ISNUMBER(Poczatek),ISNUMBER(Koniec_Projekt)),IFERROR(IF($D2790=LataProjekcji,$F2790,IF($D2790&lt;LataProjekcji,IF((SUM($K2790:AB2790)+12)&lt;$D2793,12,$D2793-SUM($K2790:AB2790)),0)),0),0)</f>
        <v>0</v>
      </c>
      <c r="AD2790" s="5">
        <f ca="1">IF(AND($G2791,NOT(ISTEXT($G2790)),ISNUMBER(Poczatek),ISNUMBER(Koniec_Projekt)),IFERROR(IF($D2790=LataProjekcji,$F2790,IF($D2790&lt;LataProjekcji,IF((SUM($K2790:AC2790)+12)&lt;$D2793,12,$D2793-SUM($K2790:AC2790)),0)),0),0)</f>
        <v>0</v>
      </c>
      <c r="AE2790" s="5">
        <f ca="1">IF(AND($G2791,NOT(ISTEXT($G2790)),ISNUMBER(Poczatek),ISNUMBER(Koniec_Projekt)),IFERROR(IF($D2790=LataProjekcji,$F2790,IF($D2790&lt;LataProjekcji,IF((SUM($K2790:AD2790)+12)&lt;$D2793,12,$D2793-SUM($K2790:AD2790)),0)),0),0)</f>
        <v>0</v>
      </c>
    </row>
    <row r="2791" spans="2:31" hidden="1">
      <c r="B2791" s="526" t="s">
        <v>754</v>
      </c>
      <c r="D2791" s="5">
        <f ca="1">D1624</f>
        <v>0</v>
      </c>
      <c r="E2791" s="454">
        <f ca="1">E1624</f>
        <v>0</v>
      </c>
      <c r="F2791" s="454">
        <f ca="1">F1624</f>
        <v>0</v>
      </c>
      <c r="G2791" s="258" t="b">
        <f ca="1">NOT(ISBLANK(OFFSET($C$269,$D2789,0)))</f>
        <v>0</v>
      </c>
      <c r="H2791" s="538" t="b">
        <f ca="1">SUM(K2791:AE2791)=E2793</f>
        <v>1</v>
      </c>
      <c r="I2791" s="1" t="s">
        <v>750</v>
      </c>
      <c r="K2791" s="537">
        <f ca="1">IF(AND($G2791,NOT(ISTEXT($G2790)),ISNUMBER(Poczatek),ISNUMBER(Koniec_Projekt)),IFERROR(IF($D2790=LataProjekcji,IF($F2790&gt;$E2793,$E2793,$F2790),IF($D2793&gt;=$E2793,(IF($D2790&lt;LataProjekcji,IF((SUM(J2791:$K2791)+12)&lt;$E2793,12,$E2793-SUM(J2791:$K2791)),0)),(IF($D2790&lt;LataProjekcji,IF((SUM(J2791:$K2791)+12)&lt;$D2793,12,$D2793-SUM(J2791:$K2791)),0)))),0),0)</f>
        <v>0</v>
      </c>
      <c r="L2791" s="537">
        <f ca="1">IF(AND($G2791,NOT(ISTEXT($G2790)),ISNUMBER(Poczatek),ISNUMBER(Koniec_Projekt)),IFERROR(IF($D2790=LataProjekcji,IF($F2790&gt;$E2793,$E2793,$F2790),IF($D2793&gt;=$E2793,(IF($D2790&lt;LataProjekcji,IF((SUM($K2791:K2791)+12)&lt;$E2793,12,$E2793-SUM($K2791:K2791)),0)),(IF($D2790&lt;LataProjekcji,IF((SUM($K2791:K2791)+12)&lt;$D2793,12,$D2793-SUM($K2791:K2791)),0)))),0),0)</f>
        <v>0</v>
      </c>
      <c r="M2791" s="537">
        <f ca="1">IF(AND($G2791,NOT(ISTEXT($G2790)),ISNUMBER(Poczatek),ISNUMBER(Koniec_Projekt)),IFERROR(IF($D2790=LataProjekcji,IF($F2790&gt;$E2793,$E2793,$F2790),IF($D2793&gt;=$E2793,(IF($D2790&lt;LataProjekcji,IF((SUM($K2791:L2791)+12)&lt;$E2793,12,$E2793-SUM($K2791:L2791)),0)),(IF($D2790&lt;LataProjekcji,IF((SUM($K2791:L2791)+12)&lt;$D2793,12,$D2793-SUM($K2791:L2791)),0)))),0),0)</f>
        <v>0</v>
      </c>
      <c r="N2791" s="537">
        <f ca="1">IF(AND($G2791,NOT(ISTEXT($G2790)),ISNUMBER(Poczatek),ISNUMBER(Koniec_Projekt)),IFERROR(IF($D2790=LataProjekcji,IF($F2790&gt;$E2793,$E2793,$F2790),IF($D2793&gt;=$E2793,(IF($D2790&lt;LataProjekcji,IF((SUM($K2791:M2791)+12)&lt;$E2793,12,$E2793-SUM($K2791:M2791)),0)),(IF($D2790&lt;LataProjekcji,IF((SUM($K2791:M2791)+12)&lt;$D2793,12,$D2793-SUM($K2791:M2791)),0)))),0),0)</f>
        <v>0</v>
      </c>
      <c r="O2791" s="537">
        <f ca="1">IF(AND($G2791,NOT(ISTEXT($G2790)),ISNUMBER(Poczatek),ISNUMBER(Koniec_Projekt)),IFERROR(IF($D2790=LataProjekcji,IF($F2790&gt;$E2793,$E2793,$F2790),IF($D2793&gt;=$E2793,(IF($D2790&lt;LataProjekcji,IF((SUM($K2791:N2791)+12)&lt;$E2793,12,$E2793-SUM($K2791:N2791)),0)),(IF($D2790&lt;LataProjekcji,IF((SUM($K2791:N2791)+12)&lt;$D2793,12,$D2793-SUM($K2791:N2791)),0)))),0),0)</f>
        <v>0</v>
      </c>
      <c r="P2791" s="537">
        <f ca="1">IF(AND($G2791,NOT(ISTEXT($G2790)),ISNUMBER(Poczatek),ISNUMBER(Koniec_Projekt)),IFERROR(IF($D2790=LataProjekcji,IF($F2790&gt;$E2793,$E2793,$F2790),IF($D2793&gt;=$E2793,(IF($D2790&lt;LataProjekcji,IF((SUM($K2791:O2791)+12)&lt;$E2793,12,$E2793-SUM($K2791:O2791)),0)),(IF($D2790&lt;LataProjekcji,IF((SUM($K2791:O2791)+12)&lt;$D2793,12,$D2793-SUM($K2791:O2791)),0)))),0),0)</f>
        <v>0</v>
      </c>
      <c r="Q2791" s="537">
        <f ca="1">IF(AND($G2791,NOT(ISTEXT($G2790)),ISNUMBER(Poczatek),ISNUMBER(Koniec_Projekt)),IFERROR(IF($D2790=LataProjekcji,IF($F2790&gt;$E2793,$E2793,$F2790),IF($D2793&gt;=$E2793,(IF($D2790&lt;LataProjekcji,IF((SUM($K2791:P2791)+12)&lt;$E2793,12,$E2793-SUM($K2791:P2791)),0)),(IF($D2790&lt;LataProjekcji,IF((SUM($K2791:P2791)+12)&lt;$D2793,12,$D2793-SUM($K2791:P2791)),0)))),0),0)</f>
        <v>0</v>
      </c>
      <c r="R2791" s="537">
        <f ca="1">IF(AND($G2791,NOT(ISTEXT($G2790)),ISNUMBER(Poczatek),ISNUMBER(Koniec_Projekt)),IFERROR(IF($D2790=LataProjekcji,IF($F2790&gt;$E2793,$E2793,$F2790),IF($D2793&gt;=$E2793,(IF($D2790&lt;LataProjekcji,IF((SUM($K2791:Q2791)+12)&lt;$E2793,12,$E2793-SUM($K2791:Q2791)),0)),(IF($D2790&lt;LataProjekcji,IF((SUM($K2791:Q2791)+12)&lt;$D2793,12,$D2793-SUM($K2791:Q2791)),0)))),0),0)</f>
        <v>0</v>
      </c>
      <c r="S2791" s="537">
        <f ca="1">IF(AND($G2791,NOT(ISTEXT($G2790)),ISNUMBER(Poczatek),ISNUMBER(Koniec_Projekt)),IFERROR(IF($D2790=LataProjekcji,IF($F2790&gt;$E2793,$E2793,$F2790),IF($D2793&gt;=$E2793,(IF($D2790&lt;LataProjekcji,IF((SUM($K2791:R2791)+12)&lt;$E2793,12,$E2793-SUM($K2791:R2791)),0)),(IF($D2790&lt;LataProjekcji,IF((SUM($K2791:R2791)+12)&lt;$D2793,12,$D2793-SUM($K2791:R2791)),0)))),0),0)</f>
        <v>0</v>
      </c>
      <c r="T2791" s="537">
        <f ca="1">IF(AND($G2791,NOT(ISTEXT($G2790)),ISNUMBER(Poczatek),ISNUMBER(Koniec_Projekt)),IFERROR(IF($D2790=LataProjekcji,IF($F2790&gt;$E2793,$E2793,$F2790),IF($D2793&gt;=$E2793,(IF($D2790&lt;LataProjekcji,IF((SUM($K2791:S2791)+12)&lt;$E2793,12,$E2793-SUM($K2791:S2791)),0)),(IF($D2790&lt;LataProjekcji,IF((SUM($K2791:S2791)+12)&lt;$D2793,12,$D2793-SUM($K2791:S2791)),0)))),0),0)</f>
        <v>0</v>
      </c>
      <c r="U2791" s="537">
        <f ca="1">IF(AND($G2791,NOT(ISTEXT($G2790)),ISNUMBER(Poczatek),ISNUMBER(Koniec_Projekt)),IFERROR(IF($D2790=LataProjekcji,IF($F2790&gt;$E2793,$E2793,$F2790),IF($D2793&gt;=$E2793,(IF($D2790&lt;LataProjekcji,IF((SUM($K2791:T2791)+12)&lt;$E2793,12,$E2793-SUM($K2791:T2791)),0)),(IF($D2790&lt;LataProjekcji,IF((SUM($K2791:T2791)+12)&lt;$D2793,12,$D2793-SUM($K2791:T2791)),0)))),0),0)</f>
        <v>0</v>
      </c>
      <c r="V2791" s="537">
        <f ca="1">IF(AND($G2791,NOT(ISTEXT($G2790)),ISNUMBER(Poczatek),ISNUMBER(Koniec_Projekt)),IFERROR(IF($D2790=LataProjekcji,IF($F2790&gt;$E2793,$E2793,$F2790),IF($D2793&gt;=$E2793,(IF($D2790&lt;LataProjekcji,IF((SUM($K2791:U2791)+12)&lt;$E2793,12,$E2793-SUM($K2791:U2791)),0)),(IF($D2790&lt;LataProjekcji,IF((SUM($K2791:U2791)+12)&lt;$D2793,12,$D2793-SUM($K2791:U2791)),0)))),0),0)</f>
        <v>0</v>
      </c>
      <c r="W2791" s="537">
        <f ca="1">IF(AND($G2791,NOT(ISTEXT($G2790)),ISNUMBER(Poczatek),ISNUMBER(Koniec_Projekt)),IFERROR(IF($D2790=LataProjekcji,IF($F2790&gt;$E2793,$E2793,$F2790),IF($D2793&gt;=$E2793,(IF($D2790&lt;LataProjekcji,IF((SUM($K2791:V2791)+12)&lt;$E2793,12,$E2793-SUM($K2791:V2791)),0)),(IF($D2790&lt;LataProjekcji,IF((SUM($K2791:V2791)+12)&lt;$D2793,12,$D2793-SUM($K2791:V2791)),0)))),0),0)</f>
        <v>0</v>
      </c>
      <c r="X2791" s="537">
        <f ca="1">IF(AND($G2791,NOT(ISTEXT($G2790)),ISNUMBER(Poczatek),ISNUMBER(Koniec_Projekt)),IFERROR(IF($D2790=LataProjekcji,IF($F2790&gt;$E2793,$E2793,$F2790),IF($D2793&gt;=$E2793,(IF($D2790&lt;LataProjekcji,IF((SUM($K2791:W2791)+12)&lt;$E2793,12,$E2793-SUM($K2791:W2791)),0)),(IF($D2790&lt;LataProjekcji,IF((SUM($K2791:W2791)+12)&lt;$D2793,12,$D2793-SUM($K2791:W2791)),0)))),0),0)</f>
        <v>0</v>
      </c>
      <c r="Y2791" s="537">
        <f ca="1">IF(AND($G2791,NOT(ISTEXT($G2790)),ISNUMBER(Poczatek),ISNUMBER(Koniec_Projekt)),IFERROR(IF($D2790=LataProjekcji,IF($F2790&gt;$E2793,$E2793,$F2790),IF($D2793&gt;=$E2793,(IF($D2790&lt;LataProjekcji,IF((SUM($K2791:X2791)+12)&lt;$E2793,12,$E2793-SUM($K2791:X2791)),0)),(IF($D2790&lt;LataProjekcji,IF((SUM($K2791:X2791)+12)&lt;$D2793,12,$D2793-SUM($K2791:X2791)),0)))),0),0)</f>
        <v>0</v>
      </c>
      <c r="Z2791" s="537">
        <f ca="1">IF(AND($G2791,NOT(ISTEXT($G2790)),ISNUMBER(Poczatek),ISNUMBER(Koniec_Projekt)),IFERROR(IF($D2790=LataProjekcji,IF($F2790&gt;$E2793,$E2793,$F2790),IF($D2793&gt;=$E2793,(IF($D2790&lt;LataProjekcji,IF((SUM($K2791:Y2791)+12)&lt;$E2793,12,$E2793-SUM($K2791:Y2791)),0)),(IF($D2790&lt;LataProjekcji,IF((SUM($K2791:Y2791)+12)&lt;$D2793,12,$D2793-SUM($K2791:Y2791)),0)))),0),0)</f>
        <v>0</v>
      </c>
      <c r="AA2791" s="537">
        <f ca="1">IF(AND($G2791,NOT(ISTEXT($G2790)),ISNUMBER(Poczatek),ISNUMBER(Koniec_Projekt)),IFERROR(IF($D2790=LataProjekcji,IF($F2790&gt;$E2793,$E2793,$F2790),IF($D2793&gt;=$E2793,(IF($D2790&lt;LataProjekcji,IF((SUM($K2791:Z2791)+12)&lt;$E2793,12,$E2793-SUM($K2791:Z2791)),0)),(IF($D2790&lt;LataProjekcji,IF((SUM($K2791:Z2791)+12)&lt;$D2793,12,$D2793-SUM($K2791:Z2791)),0)))),0),0)</f>
        <v>0</v>
      </c>
      <c r="AB2791" s="537">
        <f ca="1">IF(AND($G2791,NOT(ISTEXT($G2790)),ISNUMBER(Poczatek),ISNUMBER(Koniec_Projekt)),IFERROR(IF($D2790=LataProjekcji,IF($F2790&gt;$E2793,$E2793,$F2790),IF($D2793&gt;=$E2793,(IF($D2790&lt;LataProjekcji,IF((SUM($K2791:AA2791)+12)&lt;$E2793,12,$E2793-SUM($K2791:AA2791)),0)),(IF($D2790&lt;LataProjekcji,IF((SUM($K2791:AA2791)+12)&lt;$D2793,12,$D2793-SUM($K2791:AA2791)),0)))),0),0)</f>
        <v>0</v>
      </c>
      <c r="AC2791" s="537">
        <f ca="1">IF(AND($G2791,NOT(ISTEXT($G2790)),ISNUMBER(Poczatek),ISNUMBER(Koniec_Projekt)),IFERROR(IF($D2790=LataProjekcji,IF($F2790&gt;$E2793,$E2793,$F2790),IF($D2793&gt;=$E2793,(IF($D2790&lt;LataProjekcji,IF((SUM($K2791:AB2791)+12)&lt;$E2793,12,$E2793-SUM($K2791:AB2791)),0)),(IF($D2790&lt;LataProjekcji,IF((SUM($K2791:AB2791)+12)&lt;$D2793,12,$D2793-SUM($K2791:AB2791)),0)))),0),0)</f>
        <v>0</v>
      </c>
      <c r="AD2791" s="537">
        <f ca="1">IF(AND($G2791,NOT(ISTEXT($G2790)),ISNUMBER(Poczatek),ISNUMBER(Koniec_Projekt)),IFERROR(IF($D2790=LataProjekcji,IF($F2790&gt;$E2793,$E2793,$F2790),IF($D2793&gt;=$E2793,(IF($D2790&lt;LataProjekcji,IF((SUM($K2791:AC2791)+12)&lt;$E2793,12,$E2793-SUM($K2791:AC2791)),0)),(IF($D2790&lt;LataProjekcji,IF((SUM($K2791:AC2791)+12)&lt;$D2793,12,$D2793-SUM($K2791:AC2791)),0)))),0),0)</f>
        <v>0</v>
      </c>
      <c r="AE2791" s="537">
        <f ca="1">IF(AND($G2791,NOT(ISTEXT($G2790)),ISNUMBER(Poczatek),ISNUMBER(Koniec_Projekt)),IFERROR(IF($D2790=LataProjekcji,IF($F2790&gt;$E2793,$E2793,$F2790),IF($D2793&gt;=$E2793,(IF($D2790&lt;LataProjekcji,IF((SUM($K2791:AD2791)+12)&lt;$E2793,12,$E2793-SUM($K2791:AD2791)),0)),(IF($D2790&lt;LataProjekcji,IF((SUM($K2791:AD2791)+12)&lt;$D2793,12,$D2793-SUM($K2791:AD2791)),0)))),0),0)</f>
        <v>0</v>
      </c>
    </row>
    <row r="2792" spans="2:31" hidden="1">
      <c r="B2792" s="526" t="s">
        <v>753</v>
      </c>
      <c r="D2792" s="454">
        <f ca="1">D1625</f>
        <v>0</v>
      </c>
      <c r="E2792" s="454">
        <f ca="1">IF(D2791&gt;10,ROUND(D2792/12,2),D2792)</f>
        <v>0</v>
      </c>
      <c r="F2792" s="524">
        <f>Koniec_Projekt</f>
        <v>0</v>
      </c>
      <c r="G2792" s="329">
        <f>Miesiac_Koniec_Projekt</f>
        <v>0</v>
      </c>
      <c r="H2792" s="538" t="b">
        <f ca="1">SUM(K2792:AE2792)=D2791</f>
        <v>1</v>
      </c>
      <c r="I2792" s="1" t="s">
        <v>713</v>
      </c>
      <c r="K2792" s="256">
        <f ca="1">IF(AND($G2791,NOT(ISTEXT($G2790)),ISNUMBER(Poczatek),ISNUMBER(Koniec_Projekt)),IFERROR(IF(LataProjekcji=$F2793,ROUND($D2791,0),ROUND(K2790*$E2792,0)),0),0)</f>
        <v>0</v>
      </c>
      <c r="L2792" s="5">
        <f ca="1">IF(AND($G2791,NOT(ISTEXT($G2790)),ISNUMBER(Poczatek),ISNUMBER(Koniec_Projekt)),IFERROR(IF(LataProjekcji=$F2793,ROUND($D2791-SUM(K2792:$K2792),0),ROUND(L2790*$E2792,0)),0),0)</f>
        <v>0</v>
      </c>
      <c r="M2792" s="5">
        <f ca="1">IF(AND($G2791,NOT(ISTEXT($G2790)),ISNUMBER(Poczatek),ISNUMBER(Koniec_Projekt)),IFERROR(IF(LataProjekcji=$F2793,ROUND($D2791-SUM($K2792:L2792),0),ROUND(M2790*$E2792,0)),0),0)</f>
        <v>0</v>
      </c>
      <c r="N2792" s="5">
        <f ca="1">IF(AND($G2791,NOT(ISTEXT($G2790)),ISNUMBER(Poczatek),ISNUMBER(Koniec_Projekt)),IFERROR(IF(LataProjekcji=$F2793,ROUND($D2791-SUM($K2792:M2792),0),ROUND(N2790*$E2792,0)),0),0)</f>
        <v>0</v>
      </c>
      <c r="O2792" s="5">
        <f ca="1">IF(AND($G2791,NOT(ISTEXT($G2790)),ISNUMBER(Poczatek),ISNUMBER(Koniec_Projekt)),IFERROR(IF(LataProjekcji=$F2793,ROUND($D2791-SUM($K2792:N2792),0),ROUND(O2790*$E2792,0)),0),0)</f>
        <v>0</v>
      </c>
      <c r="P2792" s="5">
        <f ca="1">IF(AND($G2791,NOT(ISTEXT($G2790)),ISNUMBER(Poczatek),ISNUMBER(Koniec_Projekt)),IFERROR(IF(LataProjekcji=$F2793,ROUND($D2791-SUM($K2792:O2792),0),ROUND(P2790*$E2792,0)),0),0)</f>
        <v>0</v>
      </c>
      <c r="Q2792" s="5">
        <f ca="1">IF(AND($G2791,NOT(ISTEXT($G2790)),ISNUMBER(Poczatek),ISNUMBER(Koniec_Projekt)),IFERROR(IF(LataProjekcji=$F2793,ROUND($D2791-SUM($K2792:P2792),0),ROUND(Q2790*$E2792,0)),0),0)</f>
        <v>0</v>
      </c>
      <c r="R2792" s="5">
        <f ca="1">IF(AND($G2791,NOT(ISTEXT($G2790)),ISNUMBER(Poczatek),ISNUMBER(Koniec_Projekt)),IFERROR(IF(LataProjekcji=$F2793,ROUND($D2791-SUM($K2792:Q2792),0),ROUND(R2790*$E2792,0)),0),0)</f>
        <v>0</v>
      </c>
      <c r="S2792" s="5">
        <f ca="1">IF(AND($G2791,NOT(ISTEXT($G2790)),ISNUMBER(Poczatek),ISNUMBER(Koniec_Projekt)),IFERROR(IF(LataProjekcji=$F2793,ROUND($D2791-SUM($K2792:R2792),0),ROUND(S2790*$E2792,0)),0),0)</f>
        <v>0</v>
      </c>
      <c r="T2792" s="5">
        <f ca="1">IF(AND($G2791,NOT(ISTEXT($G2790)),ISNUMBER(Poczatek),ISNUMBER(Koniec_Projekt)),IFERROR(IF(LataProjekcji=$F2793,ROUND($D2791-SUM($K2792:S2792),0),ROUND(T2790*$E2792,0)),0),0)</f>
        <v>0</v>
      </c>
      <c r="U2792" s="5">
        <f ca="1">IF(AND($G2791,NOT(ISTEXT($G2790)),ISNUMBER(Poczatek),ISNUMBER(Koniec_Projekt)),IFERROR(IF(LataProjekcji=$F2793,ROUND($D2791-SUM($K2792:T2792),0),ROUND(U2790*$E2792,0)),0),0)</f>
        <v>0</v>
      </c>
      <c r="V2792" s="5">
        <f ca="1">IF(AND($G2791,NOT(ISTEXT($G2790)),ISNUMBER(Poczatek),ISNUMBER(Koniec_Projekt)),IFERROR(IF(LataProjekcji=$F2793,ROUND($D2791-SUM($K2792:U2792),0),ROUND(V2790*$E2792,0)),0),0)</f>
        <v>0</v>
      </c>
      <c r="W2792" s="5">
        <f ca="1">IF(AND($G2791,NOT(ISTEXT($G2790)),ISNUMBER(Poczatek),ISNUMBER(Koniec_Projekt)),IFERROR(IF(LataProjekcji=$F2793,ROUND($D2791-SUM($K2792:V2792),0),ROUND(W2790*$E2792,0)),0),0)</f>
        <v>0</v>
      </c>
      <c r="X2792" s="5">
        <f ca="1">IF(AND($G2791,NOT(ISTEXT($G2790)),ISNUMBER(Poczatek),ISNUMBER(Koniec_Projekt)),IFERROR(IF(LataProjekcji=$F2793,ROUND($D2791-SUM($K2792:W2792),0),ROUND(X2790*$E2792,0)),0),0)</f>
        <v>0</v>
      </c>
      <c r="Y2792" s="5">
        <f ca="1">IF(AND($G2791,NOT(ISTEXT($G2790)),ISNUMBER(Poczatek),ISNUMBER(Koniec_Projekt)),IFERROR(IF(LataProjekcji=$F2793,ROUND($D2791-SUM($K2792:X2792),0),ROUND(Y2790*$E2792,0)),0),0)</f>
        <v>0</v>
      </c>
      <c r="Z2792" s="5">
        <f ca="1">IF(AND($G2791,NOT(ISTEXT($G2790)),ISNUMBER(Poczatek),ISNUMBER(Koniec_Projekt)),IFERROR(IF(LataProjekcji=$F2793,ROUND($D2791-SUM($K2792:Y2792),0),ROUND(Z2790*$E2792,0)),0),0)</f>
        <v>0</v>
      </c>
      <c r="AA2792" s="5">
        <f ca="1">IF(AND($G2791,NOT(ISTEXT($G2790)),ISNUMBER(Poczatek),ISNUMBER(Koniec_Projekt)),IFERROR(IF(LataProjekcji=$F2793,ROUND($D2791-SUM($K2792:Z2792),0),ROUND(AA2790*$E2792,0)),0),0)</f>
        <v>0</v>
      </c>
      <c r="AB2792" s="5">
        <f ca="1">IF(AND($G2791,NOT(ISTEXT($G2790)),ISNUMBER(Poczatek),ISNUMBER(Koniec_Projekt)),IFERROR(IF(LataProjekcji=$F2793,ROUND($D2791-SUM($K2792:AA2792),0),ROUND(AB2790*$E2792,0)),0),0)</f>
        <v>0</v>
      </c>
      <c r="AC2792" s="5">
        <f ca="1">IF(AND($G2791,NOT(ISTEXT($G2790)),ISNUMBER(Poczatek),ISNUMBER(Koniec_Projekt)),IFERROR(IF(LataProjekcji=$F2793,ROUND($D2791-SUM($K2792:AB2792),0),ROUND(AC2790*$E2792,0)),0),0)</f>
        <v>0</v>
      </c>
      <c r="AD2792" s="5">
        <f ca="1">IF(AND($G2791,NOT(ISTEXT($G2790)),ISNUMBER(Poczatek),ISNUMBER(Koniec_Projekt)),IFERROR(IF(LataProjekcji=$F2793,ROUND($D2791-SUM($K2792:AC2792),0),ROUND(AD2790*$E2792,0)),0),0)</f>
        <v>0</v>
      </c>
      <c r="AE2792" s="5">
        <f ca="1">IF(AND($G2791,NOT(ISTEXT($G2790)),ISNUMBER(Poczatek),ISNUMBER(Koniec_Projekt)),IFERROR(IF(LataProjekcji=$F2793,ROUND($D2791-SUM($K2792:AD2792),0),ROUND(AE2790*$E2792,0)),0),0)</f>
        <v>0</v>
      </c>
    </row>
    <row r="2793" spans="2:31" hidden="1">
      <c r="B2793" s="526" t="s">
        <v>751</v>
      </c>
      <c r="D2793" s="1">
        <f ca="1">IFERROR(ROUNDUP(D2791/E2792,0),0)</f>
        <v>0</v>
      </c>
      <c r="E2793" s="1">
        <f ca="1">IF(D2793=0,0,DATEDIF(DATE(D2790,E2790,1),DATE(F2792,G2792,1),"m"))</f>
        <v>0</v>
      </c>
      <c r="F2793" s="1" t="str">
        <f ca="1">IFERROR(YEAR(G2790),"brak daty")</f>
        <v>brak daty</v>
      </c>
      <c r="G2793" s="1" t="str">
        <f ca="1">IFERROR(MONTH(G2790),"brak daty")</f>
        <v>brak daty</v>
      </c>
      <c r="I2793" s="1" t="s">
        <v>425</v>
      </c>
      <c r="K2793" s="5">
        <f ca="1">IF(AND($G2791,NOT(ISTEXT($G2790)),ISNUMBER(Poczatek),ISNUMBER(Koniec_Projekt)),IFERROR(IF(LataProjekcji=$F2792,IF(AND($G2792=$G2793,$F2792=$F2793),ROUND($D2791-SUM($K2793),0),ROUND(K2791*$E2792,0)),IF(LataProjekcji&gt;$F2792,0,ROUND(K2791*$E2792,0))),0),0)</f>
        <v>0</v>
      </c>
      <c r="L2793" s="5">
        <f ca="1">IF(AND($G2791,NOT(ISTEXT($G2790)),ISNUMBER(Poczatek),ISNUMBER(Koniec_Projekt)),IFERROR(IF(LataProjekcji=$F2792,IF(AND($G2792=$G2793,$F2792=$F2793),ROUND($D2791-SUM($K2793:K2793),0),ROUND(L2791*$E2792,0)),IF(LataProjekcji&gt;$F2792,0,ROUND(L2791*$E2792,0))),0),0)</f>
        <v>0</v>
      </c>
      <c r="M2793" s="5">
        <f ca="1">IF(AND($G2791,NOT(ISTEXT($G2790)),ISNUMBER(Poczatek),ISNUMBER(Koniec_Projekt)),IFERROR(IF(LataProjekcji=$F2792,IF(AND($G2792=$G2793,$F2792=$F2793),ROUND($D2791-SUM($K2793:L2793),0),ROUND(M2791*$E2792,0)),IF(LataProjekcji&gt;$F2792,0,ROUND(M2791*$E2792,0))),0),0)</f>
        <v>0</v>
      </c>
      <c r="N2793" s="5">
        <f ca="1">IF(AND($G2791,NOT(ISTEXT($G2790)),ISNUMBER(Poczatek),ISNUMBER(Koniec_Projekt)),IFERROR(IF(LataProjekcji=$F2792,IF(AND($G2792=$G2793,$F2792=$F2793),ROUND($D2791-SUM($K2793:M2793),0),ROUND(N2791*$E2792,0)),IF(LataProjekcji&gt;$F2792,0,ROUND(N2791*$E2792,0))),0),0)</f>
        <v>0</v>
      </c>
      <c r="O2793" s="5">
        <f ca="1">IF(AND($G2791,NOT(ISTEXT($G2790)),ISNUMBER(Poczatek),ISNUMBER(Koniec_Projekt)),IFERROR(IF(LataProjekcji=$F2792,IF(AND($G2792=$G2793,$F2792=$F2793),ROUND($D2791-SUM($K2793:N2793),0),ROUND(O2791*$E2792,0)),IF(LataProjekcji&gt;$F2792,0,ROUND(O2791*$E2792,0))),0),0)</f>
        <v>0</v>
      </c>
      <c r="P2793" s="5">
        <f ca="1">IF(AND($G2791,NOT(ISTEXT($G2790)),ISNUMBER(Poczatek),ISNUMBER(Koniec_Projekt)),IFERROR(IF(LataProjekcji=$F2792,IF(AND($G2792=$G2793,$F2792=$F2793),ROUND($D2791-SUM($K2793:O2793),0),ROUND(P2791*$E2792,0)),IF(LataProjekcji&gt;$F2792,0,ROUND(P2791*$E2792,0))),0),0)</f>
        <v>0</v>
      </c>
      <c r="Q2793" s="5">
        <f ca="1">IF(AND($G2791,NOT(ISTEXT($G2790)),ISNUMBER(Poczatek),ISNUMBER(Koniec_Projekt)),IFERROR(IF(LataProjekcji=$F2792,IF(AND($G2792=$G2793,$F2792=$F2793),ROUND($D2791-SUM($K2793:P2793),0),ROUND(Q2791*$E2792,0)),IF(LataProjekcji&gt;$F2792,0,ROUND(Q2791*$E2792,0))),0),0)</f>
        <v>0</v>
      </c>
      <c r="R2793" s="5">
        <f ca="1">IF(AND($G2791,NOT(ISTEXT($G2790)),ISNUMBER(Poczatek),ISNUMBER(Koniec_Projekt)),IFERROR(IF(LataProjekcji=$F2792,IF(AND($G2792=$G2793,$F2792=$F2793),ROUND($D2791-SUM($K2793:Q2793),0),ROUND(R2791*$E2792,0)),IF(LataProjekcji&gt;$F2792,0,ROUND(R2791*$E2792,0))),0),0)</f>
        <v>0</v>
      </c>
      <c r="S2793" s="5">
        <f ca="1">IF(AND($G2791,NOT(ISTEXT($G2790)),ISNUMBER(Poczatek),ISNUMBER(Koniec_Projekt)),IFERROR(IF(LataProjekcji=$F2792,IF(AND($G2792=$G2793,$F2792=$F2793),ROUND($D2791-SUM($K2793:R2793),0),ROUND(S2791*$E2792,0)),IF(LataProjekcji&gt;$F2792,0,ROUND(S2791*$E2792,0))),0),0)</f>
        <v>0</v>
      </c>
      <c r="T2793" s="5">
        <f ca="1">IF(AND($G2791,NOT(ISTEXT($G2790)),ISNUMBER(Poczatek),ISNUMBER(Koniec_Projekt)),IFERROR(IF(LataProjekcji=$F2792,IF(AND($G2792=$G2793,$F2792=$F2793),ROUND($D2791-SUM($K2793:S2793),0),ROUND(T2791*$E2792,0)),IF(LataProjekcji&gt;$F2792,0,ROUND(T2791*$E2792,0))),0),0)</f>
        <v>0</v>
      </c>
      <c r="U2793" s="5">
        <f ca="1">IF(AND($G2791,NOT(ISTEXT($G2790)),ISNUMBER(Poczatek),ISNUMBER(Koniec_Projekt)),IFERROR(IF(LataProjekcji=$F2792,IF(AND($G2792=$G2793,$F2792=$F2793),ROUND($D2791-SUM($K2793:T2793),0),ROUND(U2791*$E2792,0)),IF(LataProjekcji&gt;$F2792,0,ROUND(U2791*$E2792,0))),0),0)</f>
        <v>0</v>
      </c>
      <c r="V2793" s="5">
        <f ca="1">IF(AND($G2791,NOT(ISTEXT($G2790)),ISNUMBER(Poczatek),ISNUMBER(Koniec_Projekt)),IFERROR(IF(LataProjekcji=$F2792,IF(AND($G2792=$G2793,$F2792=$F2793),ROUND($D2791-SUM($K2793:U2793),0),ROUND(V2791*$E2792,0)),IF(LataProjekcji&gt;$F2792,0,ROUND(V2791*$E2792,0))),0),0)</f>
        <v>0</v>
      </c>
      <c r="W2793" s="5">
        <f ca="1">IF(AND($G2791,NOT(ISTEXT($G2790)),ISNUMBER(Poczatek),ISNUMBER(Koniec_Projekt)),IFERROR(IF(LataProjekcji=$F2792,IF(AND($G2792=$G2793,$F2792=$F2793),ROUND($D2791-SUM($K2793:V2793),0),ROUND(W2791*$E2792,0)),IF(LataProjekcji&gt;$F2792,0,ROUND(W2791*$E2792,0))),0),0)</f>
        <v>0</v>
      </c>
      <c r="X2793" s="5">
        <f ca="1">IF(AND($G2791,NOT(ISTEXT($G2790)),ISNUMBER(Poczatek),ISNUMBER(Koniec_Projekt)),IFERROR(IF(LataProjekcji=$F2792,IF(AND($G2792=$G2793,$F2792=$F2793),ROUND($D2791-SUM($K2793:W2793),0),ROUND(X2791*$E2792,0)),IF(LataProjekcji&gt;$F2792,0,ROUND(X2791*$E2792,0))),0),0)</f>
        <v>0</v>
      </c>
      <c r="Y2793" s="5">
        <f ca="1">IF(AND($G2791,NOT(ISTEXT($G2790)),ISNUMBER(Poczatek),ISNUMBER(Koniec_Projekt)),IFERROR(IF(LataProjekcji=$F2792,IF(AND($G2792=$G2793,$F2792=$F2793),ROUND($D2791-SUM($K2793:X2793),0),ROUND(Y2791*$E2792,0)),IF(LataProjekcji&gt;$F2792,0,ROUND(Y2791*$E2792,0))),0),0)</f>
        <v>0</v>
      </c>
      <c r="Z2793" s="5">
        <f ca="1">IF(AND($G2791,NOT(ISTEXT($G2790)),ISNUMBER(Poczatek),ISNUMBER(Koniec_Projekt)),IFERROR(IF(LataProjekcji=$F2792,IF(AND($G2792=$G2793,$F2792=$F2793),ROUND($D2791-SUM($K2793:Y2793),0),ROUND(Z2791*$E2792,0)),IF(LataProjekcji&gt;$F2792,0,ROUND(Z2791*$E2792,0))),0),0)</f>
        <v>0</v>
      </c>
      <c r="AA2793" s="5">
        <f ca="1">IF(AND($G2791,NOT(ISTEXT($G2790)),ISNUMBER(Poczatek),ISNUMBER(Koniec_Projekt)),IFERROR(IF(LataProjekcji=$F2792,IF(AND($G2792=$G2793,$F2792=$F2793),ROUND($D2791-SUM($K2793:Z2793),0),ROUND(AA2791*$E2792,0)),IF(LataProjekcji&gt;$F2792,0,ROUND(AA2791*$E2792,0))),0),0)</f>
        <v>0</v>
      </c>
      <c r="AB2793" s="5">
        <f ca="1">IF(AND($G2791,NOT(ISTEXT($G2790)),ISNUMBER(Poczatek),ISNUMBER(Koniec_Projekt)),IFERROR(IF(LataProjekcji=$F2792,IF(AND($G2792=$G2793,$F2792=$F2793),ROUND($D2791-SUM($K2793:AA2793),0),ROUND(AB2791*$E2792,0)),IF(LataProjekcji&gt;$F2792,0,ROUND(AB2791*$E2792,0))),0),0)</f>
        <v>0</v>
      </c>
      <c r="AC2793" s="5">
        <f ca="1">IF(AND($G2791,NOT(ISTEXT($G2790)),ISNUMBER(Poczatek),ISNUMBER(Koniec_Projekt)),IFERROR(IF(LataProjekcji=$F2792,IF(AND($G2792=$G2793,$F2792=$F2793),ROUND($D2791-SUM($K2793:AB2793),0),ROUND(AC2791*$E2792,0)),IF(LataProjekcji&gt;$F2792,0,ROUND(AC2791*$E2792,0))),0),0)</f>
        <v>0</v>
      </c>
      <c r="AD2793" s="5">
        <f ca="1">IF(AND($G2791,NOT(ISTEXT($G2790)),ISNUMBER(Poczatek),ISNUMBER(Koniec_Projekt)),IFERROR(IF(LataProjekcji=$F2792,IF(AND($G2792=$G2793,$F2792=$F2793),ROUND($D2791-SUM($K2793:AC2793),0),ROUND(AD2791*$E2792,0)),IF(LataProjekcji&gt;$F2792,0,ROUND(AD2791*$E2792,0))),0),0)</f>
        <v>0</v>
      </c>
      <c r="AE2793" s="5">
        <f ca="1">IF(AND($G2791,NOT(ISTEXT($G2790)),ISNUMBER(Poczatek),ISNUMBER(Koniec_Projekt)),IFERROR(IF(LataProjekcji=$F2792,IF(AND($G2792=$G2793,$F2792=$F2793),ROUND($D2791-SUM($K2793:AD2793),0),ROUND(AE2791*$E2792,0)),IF(LataProjekcji&gt;$F2792,0,ROUND(AE2791*$E2792,0))),0),0)</f>
        <v>0</v>
      </c>
    </row>
    <row r="2794" spans="2:31" ht="12.5" hidden="1" thickBot="1">
      <c r="B2794" s="527" t="s">
        <v>865</v>
      </c>
      <c r="C2794" s="528"/>
      <c r="D2794" s="529">
        <f ca="1">IF(D2791&gt;10,ROUND((D2793-1)*E2792,0),E2792)</f>
        <v>0</v>
      </c>
      <c r="E2794" s="529">
        <f ca="1">D2791-D2794</f>
        <v>0</v>
      </c>
      <c r="F2794" s="528"/>
      <c r="G2794" s="669">
        <f ca="1">OFFSET($C$269,$D2789,0)</f>
        <v>0</v>
      </c>
      <c r="H2794" s="528"/>
      <c r="I2794" s="528"/>
      <c r="J2794" s="528"/>
      <c r="K2794" s="528"/>
      <c r="L2794" s="528"/>
      <c r="M2794" s="528"/>
      <c r="N2794" s="528"/>
      <c r="O2794" s="528"/>
      <c r="P2794" s="528"/>
      <c r="Q2794" s="528"/>
      <c r="R2794" s="528"/>
      <c r="S2794" s="528"/>
      <c r="T2794" s="528"/>
      <c r="U2794" s="528"/>
      <c r="V2794" s="528"/>
      <c r="W2794" s="528"/>
      <c r="X2794" s="528"/>
      <c r="Y2794" s="528"/>
      <c r="Z2794" s="528"/>
      <c r="AA2794" s="528"/>
      <c r="AB2794" s="528"/>
      <c r="AC2794" s="528"/>
      <c r="AD2794" s="528"/>
      <c r="AE2794" s="528"/>
    </row>
    <row r="2795" spans="2:31" ht="12.5" hidden="1" thickTop="1"/>
    <row r="2796" spans="2:31" ht="12.5" hidden="1" thickBot="1">
      <c r="B2796" s="530" t="str">
        <f ca="1">"nazwa ST: "&amp;B1629</f>
        <v>nazwa ST: 0</v>
      </c>
      <c r="C2796" s="530"/>
      <c r="D2796" s="531">
        <f>D1629</f>
        <v>152</v>
      </c>
      <c r="E2796" s="530"/>
      <c r="F2796" s="530"/>
      <c r="G2796" s="530"/>
      <c r="H2796" s="530"/>
      <c r="I2796" s="530"/>
      <c r="J2796" s="530"/>
      <c r="K2796" s="539" t="str">
        <f t="shared" ref="K2796:AE2796" si="3196">LataProjekcji</f>
        <v>Uzupełnij dane</v>
      </c>
      <c r="L2796" s="539" t="str">
        <f t="shared" si="3196"/>
        <v/>
      </c>
      <c r="M2796" s="539" t="str">
        <f t="shared" si="3196"/>
        <v/>
      </c>
      <c r="N2796" s="539" t="str">
        <f t="shared" si="3196"/>
        <v/>
      </c>
      <c r="O2796" s="539" t="str">
        <f t="shared" si="3196"/>
        <v/>
      </c>
      <c r="P2796" s="539" t="str">
        <f t="shared" si="3196"/>
        <v/>
      </c>
      <c r="Q2796" s="539" t="str">
        <f t="shared" si="3196"/>
        <v/>
      </c>
      <c r="R2796" s="539" t="str">
        <f t="shared" si="3196"/>
        <v/>
      </c>
      <c r="S2796" s="539" t="str">
        <f t="shared" si="3196"/>
        <v/>
      </c>
      <c r="T2796" s="539" t="str">
        <f t="shared" si="3196"/>
        <v/>
      </c>
      <c r="U2796" s="539" t="str">
        <f t="shared" si="3196"/>
        <v/>
      </c>
      <c r="V2796" s="539" t="str">
        <f t="shared" si="3196"/>
        <v/>
      </c>
      <c r="W2796" s="539" t="str">
        <f t="shared" si="3196"/>
        <v/>
      </c>
      <c r="X2796" s="539" t="str">
        <f t="shared" si="3196"/>
        <v/>
      </c>
      <c r="Y2796" s="539" t="str">
        <f t="shared" si="3196"/>
        <v/>
      </c>
      <c r="Z2796" s="539" t="str">
        <f t="shared" si="3196"/>
        <v/>
      </c>
      <c r="AA2796" s="539" t="str">
        <f t="shared" si="3196"/>
        <v/>
      </c>
      <c r="AB2796" s="539" t="str">
        <f t="shared" si="3196"/>
        <v/>
      </c>
      <c r="AC2796" s="539" t="str">
        <f t="shared" si="3196"/>
        <v/>
      </c>
      <c r="AD2796" s="539" t="str">
        <f t="shared" si="3196"/>
        <v/>
      </c>
      <c r="AE2796" s="539" t="str">
        <f t="shared" si="3196"/>
        <v/>
      </c>
    </row>
    <row r="2797" spans="2:31" hidden="1">
      <c r="B2797" s="526" t="s">
        <v>752</v>
      </c>
      <c r="D2797" s="1">
        <f ca="1">D1630</f>
        <v>1900</v>
      </c>
      <c r="E2797" s="1">
        <f ca="1">E1630</f>
        <v>1</v>
      </c>
      <c r="F2797" s="1">
        <f ca="1">IF(D2798&gt;10,F1630,1)</f>
        <v>1</v>
      </c>
      <c r="G2797" s="525" t="str">
        <f ca="1">IF(ISBLANK(OFFSET($E$269,$D2796,0)),"brak daty",IF(D2798&gt;10,EDATE(OFFSET($E$269,$D2796,0),D2800),DATE(D2797,E2797,1)))</f>
        <v>brak daty</v>
      </c>
      <c r="H2797" s="538" t="b">
        <f ca="1">SUM(K2797:AE2797)=D2800</f>
        <v>1</v>
      </c>
      <c r="I2797" s="1" t="s">
        <v>749</v>
      </c>
      <c r="K2797" s="5">
        <f ca="1">IF(AND($G2798,NOT(ISTEXT($G2797)),ISNUMBER(Poczatek),ISNUMBER(Koniec_Projekt)),IFERROR(IF($D2797=LataProjekcji,$F2797,IF($D2797&lt;LataProjekcji,IF((SUM(K2797)+12)&lt;$D2800,12,$D2800-SUM(K2797)),0)),0),0)</f>
        <v>0</v>
      </c>
      <c r="L2797" s="5">
        <f ca="1">IF(AND($G2798,NOT(ISTEXT($G2797)),ISNUMBER(Poczatek),ISNUMBER(Koniec_Projekt)),IFERROR(IF($D2797=LataProjekcji,$F2797,IF($D2797&lt;LataProjekcji,IF((SUM($K2797:K2797)+12)&lt;$D2800,12,$D2800-SUM($K2797:K2797)),0)),0),0)</f>
        <v>0</v>
      </c>
      <c r="M2797" s="5">
        <f ca="1">IF(AND($G2798,NOT(ISTEXT($G2797)),ISNUMBER(Poczatek),ISNUMBER(Koniec_Projekt)),IFERROR(IF($D2797=LataProjekcji,$F2797,IF($D2797&lt;LataProjekcji,IF((SUM($K2797:L2797)+12)&lt;$D2800,12,$D2800-SUM($K2797:L2797)),0)),0),0)</f>
        <v>0</v>
      </c>
      <c r="N2797" s="5">
        <f ca="1">IF(AND($G2798,NOT(ISTEXT($G2797)),ISNUMBER(Poczatek),ISNUMBER(Koniec_Projekt)),IFERROR(IF($D2797=LataProjekcji,$F2797,IF($D2797&lt;LataProjekcji,IF((SUM($K2797:M2797)+12)&lt;$D2800,12,$D2800-SUM($K2797:M2797)),0)),0),0)</f>
        <v>0</v>
      </c>
      <c r="O2797" s="5">
        <f ca="1">IF(AND($G2798,NOT(ISTEXT($G2797)),ISNUMBER(Poczatek),ISNUMBER(Koniec_Projekt)),IFERROR(IF($D2797=LataProjekcji,$F2797,IF($D2797&lt;LataProjekcji,IF((SUM($K2797:N2797)+12)&lt;$D2800,12,$D2800-SUM($K2797:N2797)),0)),0),0)</f>
        <v>0</v>
      </c>
      <c r="P2797" s="5">
        <f ca="1">IF(AND($G2798,NOT(ISTEXT($G2797)),ISNUMBER(Poczatek),ISNUMBER(Koniec_Projekt)),IFERROR(IF($D2797=LataProjekcji,$F2797,IF($D2797&lt;LataProjekcji,IF((SUM($K2797:O2797)+12)&lt;$D2800,12,$D2800-SUM($K2797:O2797)),0)),0),0)</f>
        <v>0</v>
      </c>
      <c r="Q2797" s="5">
        <f ca="1">IF(AND($G2798,NOT(ISTEXT($G2797)),ISNUMBER(Poczatek),ISNUMBER(Koniec_Projekt)),IFERROR(IF($D2797=LataProjekcji,$F2797,IF($D2797&lt;LataProjekcji,IF((SUM($K2797:P2797)+12)&lt;$D2800,12,$D2800-SUM($K2797:P2797)),0)),0),0)</f>
        <v>0</v>
      </c>
      <c r="R2797" s="5">
        <f ca="1">IF(AND($G2798,NOT(ISTEXT($G2797)),ISNUMBER(Poczatek),ISNUMBER(Koniec_Projekt)),IFERROR(IF($D2797=LataProjekcji,$F2797,IF($D2797&lt;LataProjekcji,IF((SUM($K2797:Q2797)+12)&lt;$D2800,12,$D2800-SUM($K2797:Q2797)),0)),0),0)</f>
        <v>0</v>
      </c>
      <c r="S2797" s="5">
        <f ca="1">IF(AND($G2798,NOT(ISTEXT($G2797)),ISNUMBER(Poczatek),ISNUMBER(Koniec_Projekt)),IFERROR(IF($D2797=LataProjekcji,$F2797,IF($D2797&lt;LataProjekcji,IF((SUM($K2797:R2797)+12)&lt;$D2800,12,$D2800-SUM($K2797:R2797)),0)),0),0)</f>
        <v>0</v>
      </c>
      <c r="T2797" s="5">
        <f ca="1">IF(AND($G2798,NOT(ISTEXT($G2797)),ISNUMBER(Poczatek),ISNUMBER(Koniec_Projekt)),IFERROR(IF($D2797=LataProjekcji,$F2797,IF($D2797&lt;LataProjekcji,IF((SUM($K2797:S2797)+12)&lt;$D2800,12,$D2800-SUM($K2797:S2797)),0)),0),0)</f>
        <v>0</v>
      </c>
      <c r="U2797" s="5">
        <f ca="1">IF(AND($G2798,NOT(ISTEXT($G2797)),ISNUMBER(Poczatek),ISNUMBER(Koniec_Projekt)),IFERROR(IF($D2797=LataProjekcji,$F2797,IF($D2797&lt;LataProjekcji,IF((SUM($K2797:T2797)+12)&lt;$D2800,12,$D2800-SUM($K2797:T2797)),0)),0),0)</f>
        <v>0</v>
      </c>
      <c r="V2797" s="5">
        <f ca="1">IF(AND($G2798,NOT(ISTEXT($G2797)),ISNUMBER(Poczatek),ISNUMBER(Koniec_Projekt)),IFERROR(IF($D2797=LataProjekcji,$F2797,IF($D2797&lt;LataProjekcji,IF((SUM($K2797:U2797)+12)&lt;$D2800,12,$D2800-SUM($K2797:U2797)),0)),0),0)</f>
        <v>0</v>
      </c>
      <c r="W2797" s="5">
        <f ca="1">IF(AND($G2798,NOT(ISTEXT($G2797)),ISNUMBER(Poczatek),ISNUMBER(Koniec_Projekt)),IFERROR(IF($D2797=LataProjekcji,$F2797,IF($D2797&lt;LataProjekcji,IF((SUM($K2797:V2797)+12)&lt;$D2800,12,$D2800-SUM($K2797:V2797)),0)),0),0)</f>
        <v>0</v>
      </c>
      <c r="X2797" s="5">
        <f ca="1">IF(AND($G2798,NOT(ISTEXT($G2797)),ISNUMBER(Poczatek),ISNUMBER(Koniec_Projekt)),IFERROR(IF($D2797=LataProjekcji,$F2797,IF($D2797&lt;LataProjekcji,IF((SUM($K2797:W2797)+12)&lt;$D2800,12,$D2800-SUM($K2797:W2797)),0)),0),0)</f>
        <v>0</v>
      </c>
      <c r="Y2797" s="5">
        <f ca="1">IF(AND($G2798,NOT(ISTEXT($G2797)),ISNUMBER(Poczatek),ISNUMBER(Koniec_Projekt)),IFERROR(IF($D2797=LataProjekcji,$F2797,IF($D2797&lt;LataProjekcji,IF((SUM($K2797:X2797)+12)&lt;$D2800,12,$D2800-SUM($K2797:X2797)),0)),0),0)</f>
        <v>0</v>
      </c>
      <c r="Z2797" s="5">
        <f ca="1">IF(AND($G2798,NOT(ISTEXT($G2797)),ISNUMBER(Poczatek),ISNUMBER(Koniec_Projekt)),IFERROR(IF($D2797=LataProjekcji,$F2797,IF($D2797&lt;LataProjekcji,IF((SUM($K2797:Y2797)+12)&lt;$D2800,12,$D2800-SUM($K2797:Y2797)),0)),0),0)</f>
        <v>0</v>
      </c>
      <c r="AA2797" s="5">
        <f ca="1">IF(AND($G2798,NOT(ISTEXT($G2797)),ISNUMBER(Poczatek),ISNUMBER(Koniec_Projekt)),IFERROR(IF($D2797=LataProjekcji,$F2797,IF($D2797&lt;LataProjekcji,IF((SUM($K2797:Z2797)+12)&lt;$D2800,12,$D2800-SUM($K2797:Z2797)),0)),0),0)</f>
        <v>0</v>
      </c>
      <c r="AB2797" s="5">
        <f ca="1">IF(AND($G2798,NOT(ISTEXT($G2797)),ISNUMBER(Poczatek),ISNUMBER(Koniec_Projekt)),IFERROR(IF($D2797=LataProjekcji,$F2797,IF($D2797&lt;LataProjekcji,IF((SUM($K2797:AA2797)+12)&lt;$D2800,12,$D2800-SUM($K2797:AA2797)),0)),0),0)</f>
        <v>0</v>
      </c>
      <c r="AC2797" s="5">
        <f ca="1">IF(AND($G2798,NOT(ISTEXT($G2797)),ISNUMBER(Poczatek),ISNUMBER(Koniec_Projekt)),IFERROR(IF($D2797=LataProjekcji,$F2797,IF($D2797&lt;LataProjekcji,IF((SUM($K2797:AB2797)+12)&lt;$D2800,12,$D2800-SUM($K2797:AB2797)),0)),0),0)</f>
        <v>0</v>
      </c>
      <c r="AD2797" s="5">
        <f ca="1">IF(AND($G2798,NOT(ISTEXT($G2797)),ISNUMBER(Poczatek),ISNUMBER(Koniec_Projekt)),IFERROR(IF($D2797=LataProjekcji,$F2797,IF($D2797&lt;LataProjekcji,IF((SUM($K2797:AC2797)+12)&lt;$D2800,12,$D2800-SUM($K2797:AC2797)),0)),0),0)</f>
        <v>0</v>
      </c>
      <c r="AE2797" s="5">
        <f ca="1">IF(AND($G2798,NOT(ISTEXT($G2797)),ISNUMBER(Poczatek),ISNUMBER(Koniec_Projekt)),IFERROR(IF($D2797=LataProjekcji,$F2797,IF($D2797&lt;LataProjekcji,IF((SUM($K2797:AD2797)+12)&lt;$D2800,12,$D2800-SUM($K2797:AD2797)),0)),0),0)</f>
        <v>0</v>
      </c>
    </row>
    <row r="2798" spans="2:31" hidden="1">
      <c r="B2798" s="526" t="s">
        <v>754</v>
      </c>
      <c r="D2798" s="5">
        <f ca="1">D1631</f>
        <v>0</v>
      </c>
      <c r="E2798" s="454">
        <f ca="1">E1631</f>
        <v>0</v>
      </c>
      <c r="F2798" s="454">
        <f ca="1">F1631</f>
        <v>0</v>
      </c>
      <c r="G2798" s="258" t="b">
        <f ca="1">NOT(ISBLANK(OFFSET($C$269,$D2796,0)))</f>
        <v>0</v>
      </c>
      <c r="H2798" s="538" t="b">
        <f ca="1">SUM(K2798:AE2798)=E2800</f>
        <v>1</v>
      </c>
      <c r="I2798" s="1" t="s">
        <v>750</v>
      </c>
      <c r="K2798" s="537">
        <f ca="1">IF(AND($G2798,NOT(ISTEXT($G2797)),ISNUMBER(Poczatek),ISNUMBER(Koniec_Projekt)),IFERROR(IF($D2797=LataProjekcji,IF($F2797&gt;$E2800,$E2800,$F2797),IF($D2800&gt;=$E2800,(IF($D2797&lt;LataProjekcji,IF((SUM(J2798:$K2798)+12)&lt;$E2800,12,$E2800-SUM(J2798:$K2798)),0)),(IF($D2797&lt;LataProjekcji,IF((SUM(J2798:$K2798)+12)&lt;$D2800,12,$D2800-SUM(J2798:$K2798)),0)))),0),0)</f>
        <v>0</v>
      </c>
      <c r="L2798" s="537">
        <f ca="1">IF(AND($G2798,NOT(ISTEXT($G2797)),ISNUMBER(Poczatek),ISNUMBER(Koniec_Projekt)),IFERROR(IF($D2797=LataProjekcji,IF($F2797&gt;$E2800,$E2800,$F2797),IF($D2800&gt;=$E2800,(IF($D2797&lt;LataProjekcji,IF((SUM($K2798:K2798)+12)&lt;$E2800,12,$E2800-SUM($K2798:K2798)),0)),(IF($D2797&lt;LataProjekcji,IF((SUM($K2798:K2798)+12)&lt;$D2800,12,$D2800-SUM($K2798:K2798)),0)))),0),0)</f>
        <v>0</v>
      </c>
      <c r="M2798" s="537">
        <f ca="1">IF(AND($G2798,NOT(ISTEXT($G2797)),ISNUMBER(Poczatek),ISNUMBER(Koniec_Projekt)),IFERROR(IF($D2797=LataProjekcji,IF($F2797&gt;$E2800,$E2800,$F2797),IF($D2800&gt;=$E2800,(IF($D2797&lt;LataProjekcji,IF((SUM($K2798:L2798)+12)&lt;$E2800,12,$E2800-SUM($K2798:L2798)),0)),(IF($D2797&lt;LataProjekcji,IF((SUM($K2798:L2798)+12)&lt;$D2800,12,$D2800-SUM($K2798:L2798)),0)))),0),0)</f>
        <v>0</v>
      </c>
      <c r="N2798" s="537">
        <f ca="1">IF(AND($G2798,NOT(ISTEXT($G2797)),ISNUMBER(Poczatek),ISNUMBER(Koniec_Projekt)),IFERROR(IF($D2797=LataProjekcji,IF($F2797&gt;$E2800,$E2800,$F2797),IF($D2800&gt;=$E2800,(IF($D2797&lt;LataProjekcji,IF((SUM($K2798:M2798)+12)&lt;$E2800,12,$E2800-SUM($K2798:M2798)),0)),(IF($D2797&lt;LataProjekcji,IF((SUM($K2798:M2798)+12)&lt;$D2800,12,$D2800-SUM($K2798:M2798)),0)))),0),0)</f>
        <v>0</v>
      </c>
      <c r="O2798" s="537">
        <f ca="1">IF(AND($G2798,NOT(ISTEXT($G2797)),ISNUMBER(Poczatek),ISNUMBER(Koniec_Projekt)),IFERROR(IF($D2797=LataProjekcji,IF($F2797&gt;$E2800,$E2800,$F2797),IF($D2800&gt;=$E2800,(IF($D2797&lt;LataProjekcji,IF((SUM($K2798:N2798)+12)&lt;$E2800,12,$E2800-SUM($K2798:N2798)),0)),(IF($D2797&lt;LataProjekcji,IF((SUM($K2798:N2798)+12)&lt;$D2800,12,$D2800-SUM($K2798:N2798)),0)))),0),0)</f>
        <v>0</v>
      </c>
      <c r="P2798" s="537">
        <f ca="1">IF(AND($G2798,NOT(ISTEXT($G2797)),ISNUMBER(Poczatek),ISNUMBER(Koniec_Projekt)),IFERROR(IF($D2797=LataProjekcji,IF($F2797&gt;$E2800,$E2800,$F2797),IF($D2800&gt;=$E2800,(IF($D2797&lt;LataProjekcji,IF((SUM($K2798:O2798)+12)&lt;$E2800,12,$E2800-SUM($K2798:O2798)),0)),(IF($D2797&lt;LataProjekcji,IF((SUM($K2798:O2798)+12)&lt;$D2800,12,$D2800-SUM($K2798:O2798)),0)))),0),0)</f>
        <v>0</v>
      </c>
      <c r="Q2798" s="537">
        <f ca="1">IF(AND($G2798,NOT(ISTEXT($G2797)),ISNUMBER(Poczatek),ISNUMBER(Koniec_Projekt)),IFERROR(IF($D2797=LataProjekcji,IF($F2797&gt;$E2800,$E2800,$F2797),IF($D2800&gt;=$E2800,(IF($D2797&lt;LataProjekcji,IF((SUM($K2798:P2798)+12)&lt;$E2800,12,$E2800-SUM($K2798:P2798)),0)),(IF($D2797&lt;LataProjekcji,IF((SUM($K2798:P2798)+12)&lt;$D2800,12,$D2800-SUM($K2798:P2798)),0)))),0),0)</f>
        <v>0</v>
      </c>
      <c r="R2798" s="537">
        <f ca="1">IF(AND($G2798,NOT(ISTEXT($G2797)),ISNUMBER(Poczatek),ISNUMBER(Koniec_Projekt)),IFERROR(IF($D2797=LataProjekcji,IF($F2797&gt;$E2800,$E2800,$F2797),IF($D2800&gt;=$E2800,(IF($D2797&lt;LataProjekcji,IF((SUM($K2798:Q2798)+12)&lt;$E2800,12,$E2800-SUM($K2798:Q2798)),0)),(IF($D2797&lt;LataProjekcji,IF((SUM($K2798:Q2798)+12)&lt;$D2800,12,$D2800-SUM($K2798:Q2798)),0)))),0),0)</f>
        <v>0</v>
      </c>
      <c r="S2798" s="537">
        <f ca="1">IF(AND($G2798,NOT(ISTEXT($G2797)),ISNUMBER(Poczatek),ISNUMBER(Koniec_Projekt)),IFERROR(IF($D2797=LataProjekcji,IF($F2797&gt;$E2800,$E2800,$F2797),IF($D2800&gt;=$E2800,(IF($D2797&lt;LataProjekcji,IF((SUM($K2798:R2798)+12)&lt;$E2800,12,$E2800-SUM($K2798:R2798)),0)),(IF($D2797&lt;LataProjekcji,IF((SUM($K2798:R2798)+12)&lt;$D2800,12,$D2800-SUM($K2798:R2798)),0)))),0),0)</f>
        <v>0</v>
      </c>
      <c r="T2798" s="537">
        <f ca="1">IF(AND($G2798,NOT(ISTEXT($G2797)),ISNUMBER(Poczatek),ISNUMBER(Koniec_Projekt)),IFERROR(IF($D2797=LataProjekcji,IF($F2797&gt;$E2800,$E2800,$F2797),IF($D2800&gt;=$E2800,(IF($D2797&lt;LataProjekcji,IF((SUM($K2798:S2798)+12)&lt;$E2800,12,$E2800-SUM($K2798:S2798)),0)),(IF($D2797&lt;LataProjekcji,IF((SUM($K2798:S2798)+12)&lt;$D2800,12,$D2800-SUM($K2798:S2798)),0)))),0),0)</f>
        <v>0</v>
      </c>
      <c r="U2798" s="537">
        <f ca="1">IF(AND($G2798,NOT(ISTEXT($G2797)),ISNUMBER(Poczatek),ISNUMBER(Koniec_Projekt)),IFERROR(IF($D2797=LataProjekcji,IF($F2797&gt;$E2800,$E2800,$F2797),IF($D2800&gt;=$E2800,(IF($D2797&lt;LataProjekcji,IF((SUM($K2798:T2798)+12)&lt;$E2800,12,$E2800-SUM($K2798:T2798)),0)),(IF($D2797&lt;LataProjekcji,IF((SUM($K2798:T2798)+12)&lt;$D2800,12,$D2800-SUM($K2798:T2798)),0)))),0),0)</f>
        <v>0</v>
      </c>
      <c r="V2798" s="537">
        <f ca="1">IF(AND($G2798,NOT(ISTEXT($G2797)),ISNUMBER(Poczatek),ISNUMBER(Koniec_Projekt)),IFERROR(IF($D2797=LataProjekcji,IF($F2797&gt;$E2800,$E2800,$F2797),IF($D2800&gt;=$E2800,(IF($D2797&lt;LataProjekcji,IF((SUM($K2798:U2798)+12)&lt;$E2800,12,$E2800-SUM($K2798:U2798)),0)),(IF($D2797&lt;LataProjekcji,IF((SUM($K2798:U2798)+12)&lt;$D2800,12,$D2800-SUM($K2798:U2798)),0)))),0),0)</f>
        <v>0</v>
      </c>
      <c r="W2798" s="537">
        <f ca="1">IF(AND($G2798,NOT(ISTEXT($G2797)),ISNUMBER(Poczatek),ISNUMBER(Koniec_Projekt)),IFERROR(IF($D2797=LataProjekcji,IF($F2797&gt;$E2800,$E2800,$F2797),IF($D2800&gt;=$E2800,(IF($D2797&lt;LataProjekcji,IF((SUM($K2798:V2798)+12)&lt;$E2800,12,$E2800-SUM($K2798:V2798)),0)),(IF($D2797&lt;LataProjekcji,IF((SUM($K2798:V2798)+12)&lt;$D2800,12,$D2800-SUM($K2798:V2798)),0)))),0),0)</f>
        <v>0</v>
      </c>
      <c r="X2798" s="537">
        <f ca="1">IF(AND($G2798,NOT(ISTEXT($G2797)),ISNUMBER(Poczatek),ISNUMBER(Koniec_Projekt)),IFERROR(IF($D2797=LataProjekcji,IF($F2797&gt;$E2800,$E2800,$F2797),IF($D2800&gt;=$E2800,(IF($D2797&lt;LataProjekcji,IF((SUM($K2798:W2798)+12)&lt;$E2800,12,$E2800-SUM($K2798:W2798)),0)),(IF($D2797&lt;LataProjekcji,IF((SUM($K2798:W2798)+12)&lt;$D2800,12,$D2800-SUM($K2798:W2798)),0)))),0),0)</f>
        <v>0</v>
      </c>
      <c r="Y2798" s="537">
        <f ca="1">IF(AND($G2798,NOT(ISTEXT($G2797)),ISNUMBER(Poczatek),ISNUMBER(Koniec_Projekt)),IFERROR(IF($D2797=LataProjekcji,IF($F2797&gt;$E2800,$E2800,$F2797),IF($D2800&gt;=$E2800,(IF($D2797&lt;LataProjekcji,IF((SUM($K2798:X2798)+12)&lt;$E2800,12,$E2800-SUM($K2798:X2798)),0)),(IF($D2797&lt;LataProjekcji,IF((SUM($K2798:X2798)+12)&lt;$D2800,12,$D2800-SUM($K2798:X2798)),0)))),0),0)</f>
        <v>0</v>
      </c>
      <c r="Z2798" s="537">
        <f ca="1">IF(AND($G2798,NOT(ISTEXT($G2797)),ISNUMBER(Poczatek),ISNUMBER(Koniec_Projekt)),IFERROR(IF($D2797=LataProjekcji,IF($F2797&gt;$E2800,$E2800,$F2797),IF($D2800&gt;=$E2800,(IF($D2797&lt;LataProjekcji,IF((SUM($K2798:Y2798)+12)&lt;$E2800,12,$E2800-SUM($K2798:Y2798)),0)),(IF($D2797&lt;LataProjekcji,IF((SUM($K2798:Y2798)+12)&lt;$D2800,12,$D2800-SUM($K2798:Y2798)),0)))),0),0)</f>
        <v>0</v>
      </c>
      <c r="AA2798" s="537">
        <f ca="1">IF(AND($G2798,NOT(ISTEXT($G2797)),ISNUMBER(Poczatek),ISNUMBER(Koniec_Projekt)),IFERROR(IF($D2797=LataProjekcji,IF($F2797&gt;$E2800,$E2800,$F2797),IF($D2800&gt;=$E2800,(IF($D2797&lt;LataProjekcji,IF((SUM($K2798:Z2798)+12)&lt;$E2800,12,$E2800-SUM($K2798:Z2798)),0)),(IF($D2797&lt;LataProjekcji,IF((SUM($K2798:Z2798)+12)&lt;$D2800,12,$D2800-SUM($K2798:Z2798)),0)))),0),0)</f>
        <v>0</v>
      </c>
      <c r="AB2798" s="537">
        <f ca="1">IF(AND($G2798,NOT(ISTEXT($G2797)),ISNUMBER(Poczatek),ISNUMBER(Koniec_Projekt)),IFERROR(IF($D2797=LataProjekcji,IF($F2797&gt;$E2800,$E2800,$F2797),IF($D2800&gt;=$E2800,(IF($D2797&lt;LataProjekcji,IF((SUM($K2798:AA2798)+12)&lt;$E2800,12,$E2800-SUM($K2798:AA2798)),0)),(IF($D2797&lt;LataProjekcji,IF((SUM($K2798:AA2798)+12)&lt;$D2800,12,$D2800-SUM($K2798:AA2798)),0)))),0),0)</f>
        <v>0</v>
      </c>
      <c r="AC2798" s="537">
        <f ca="1">IF(AND($G2798,NOT(ISTEXT($G2797)),ISNUMBER(Poczatek),ISNUMBER(Koniec_Projekt)),IFERROR(IF($D2797=LataProjekcji,IF($F2797&gt;$E2800,$E2800,$F2797),IF($D2800&gt;=$E2800,(IF($D2797&lt;LataProjekcji,IF((SUM($K2798:AB2798)+12)&lt;$E2800,12,$E2800-SUM($K2798:AB2798)),0)),(IF($D2797&lt;LataProjekcji,IF((SUM($K2798:AB2798)+12)&lt;$D2800,12,$D2800-SUM($K2798:AB2798)),0)))),0),0)</f>
        <v>0</v>
      </c>
      <c r="AD2798" s="537">
        <f ca="1">IF(AND($G2798,NOT(ISTEXT($G2797)),ISNUMBER(Poczatek),ISNUMBER(Koniec_Projekt)),IFERROR(IF($D2797=LataProjekcji,IF($F2797&gt;$E2800,$E2800,$F2797),IF($D2800&gt;=$E2800,(IF($D2797&lt;LataProjekcji,IF((SUM($K2798:AC2798)+12)&lt;$E2800,12,$E2800-SUM($K2798:AC2798)),0)),(IF($D2797&lt;LataProjekcji,IF((SUM($K2798:AC2798)+12)&lt;$D2800,12,$D2800-SUM($K2798:AC2798)),0)))),0),0)</f>
        <v>0</v>
      </c>
      <c r="AE2798" s="537">
        <f ca="1">IF(AND($G2798,NOT(ISTEXT($G2797)),ISNUMBER(Poczatek),ISNUMBER(Koniec_Projekt)),IFERROR(IF($D2797=LataProjekcji,IF($F2797&gt;$E2800,$E2800,$F2797),IF($D2800&gt;=$E2800,(IF($D2797&lt;LataProjekcji,IF((SUM($K2798:AD2798)+12)&lt;$E2800,12,$E2800-SUM($K2798:AD2798)),0)),(IF($D2797&lt;LataProjekcji,IF((SUM($K2798:AD2798)+12)&lt;$D2800,12,$D2800-SUM($K2798:AD2798)),0)))),0),0)</f>
        <v>0</v>
      </c>
    </row>
    <row r="2799" spans="2:31" hidden="1">
      <c r="B2799" s="526" t="s">
        <v>753</v>
      </c>
      <c r="D2799" s="454">
        <f ca="1">D1632</f>
        <v>0</v>
      </c>
      <c r="E2799" s="454">
        <f ca="1">IF(D2798&gt;10,ROUND(D2799/12,2),D2799)</f>
        <v>0</v>
      </c>
      <c r="F2799" s="524">
        <f>Koniec_Projekt</f>
        <v>0</v>
      </c>
      <c r="G2799" s="329">
        <f>Miesiac_Koniec_Projekt</f>
        <v>0</v>
      </c>
      <c r="H2799" s="538" t="b">
        <f ca="1">SUM(K2799:AE2799)=D2798</f>
        <v>1</v>
      </c>
      <c r="I2799" s="1" t="s">
        <v>713</v>
      </c>
      <c r="K2799" s="256">
        <f ca="1">IF(AND($G2798,NOT(ISTEXT($G2797)),ISNUMBER(Poczatek),ISNUMBER(Koniec_Projekt)),IFERROR(IF(LataProjekcji=$F2800,ROUND($D2798,0),ROUND(K2797*$E2799,0)),0),0)</f>
        <v>0</v>
      </c>
      <c r="L2799" s="5">
        <f ca="1">IF(AND($G2798,NOT(ISTEXT($G2797)),ISNUMBER(Poczatek),ISNUMBER(Koniec_Projekt)),IFERROR(IF(LataProjekcji=$F2800,ROUND($D2798-SUM(K2799:$K2799),0),ROUND(L2797*$E2799,0)),0),0)</f>
        <v>0</v>
      </c>
      <c r="M2799" s="5">
        <f ca="1">IF(AND($G2798,NOT(ISTEXT($G2797)),ISNUMBER(Poczatek),ISNUMBER(Koniec_Projekt)),IFERROR(IF(LataProjekcji=$F2800,ROUND($D2798-SUM($K2799:L2799),0),ROUND(M2797*$E2799,0)),0),0)</f>
        <v>0</v>
      </c>
      <c r="N2799" s="5">
        <f ca="1">IF(AND($G2798,NOT(ISTEXT($G2797)),ISNUMBER(Poczatek),ISNUMBER(Koniec_Projekt)),IFERROR(IF(LataProjekcji=$F2800,ROUND($D2798-SUM($K2799:M2799),0),ROUND(N2797*$E2799,0)),0),0)</f>
        <v>0</v>
      </c>
      <c r="O2799" s="5">
        <f ca="1">IF(AND($G2798,NOT(ISTEXT($G2797)),ISNUMBER(Poczatek),ISNUMBER(Koniec_Projekt)),IFERROR(IF(LataProjekcji=$F2800,ROUND($D2798-SUM($K2799:N2799),0),ROUND(O2797*$E2799,0)),0),0)</f>
        <v>0</v>
      </c>
      <c r="P2799" s="5">
        <f ca="1">IF(AND($G2798,NOT(ISTEXT($G2797)),ISNUMBER(Poczatek),ISNUMBER(Koniec_Projekt)),IFERROR(IF(LataProjekcji=$F2800,ROUND($D2798-SUM($K2799:O2799),0),ROUND(P2797*$E2799,0)),0),0)</f>
        <v>0</v>
      </c>
      <c r="Q2799" s="5">
        <f ca="1">IF(AND($G2798,NOT(ISTEXT($G2797)),ISNUMBER(Poczatek),ISNUMBER(Koniec_Projekt)),IFERROR(IF(LataProjekcji=$F2800,ROUND($D2798-SUM($K2799:P2799),0),ROUND(Q2797*$E2799,0)),0),0)</f>
        <v>0</v>
      </c>
      <c r="R2799" s="5">
        <f ca="1">IF(AND($G2798,NOT(ISTEXT($G2797)),ISNUMBER(Poczatek),ISNUMBER(Koniec_Projekt)),IFERROR(IF(LataProjekcji=$F2800,ROUND($D2798-SUM($K2799:Q2799),0),ROUND(R2797*$E2799,0)),0),0)</f>
        <v>0</v>
      </c>
      <c r="S2799" s="5">
        <f ca="1">IF(AND($G2798,NOT(ISTEXT($G2797)),ISNUMBER(Poczatek),ISNUMBER(Koniec_Projekt)),IFERROR(IF(LataProjekcji=$F2800,ROUND($D2798-SUM($K2799:R2799),0),ROUND(S2797*$E2799,0)),0),0)</f>
        <v>0</v>
      </c>
      <c r="T2799" s="5">
        <f ca="1">IF(AND($G2798,NOT(ISTEXT($G2797)),ISNUMBER(Poczatek),ISNUMBER(Koniec_Projekt)),IFERROR(IF(LataProjekcji=$F2800,ROUND($D2798-SUM($K2799:S2799),0),ROUND(T2797*$E2799,0)),0),0)</f>
        <v>0</v>
      </c>
      <c r="U2799" s="5">
        <f ca="1">IF(AND($G2798,NOT(ISTEXT($G2797)),ISNUMBER(Poczatek),ISNUMBER(Koniec_Projekt)),IFERROR(IF(LataProjekcji=$F2800,ROUND($D2798-SUM($K2799:T2799),0),ROUND(U2797*$E2799,0)),0),0)</f>
        <v>0</v>
      </c>
      <c r="V2799" s="5">
        <f ca="1">IF(AND($G2798,NOT(ISTEXT($G2797)),ISNUMBER(Poczatek),ISNUMBER(Koniec_Projekt)),IFERROR(IF(LataProjekcji=$F2800,ROUND($D2798-SUM($K2799:U2799),0),ROUND(V2797*$E2799,0)),0),0)</f>
        <v>0</v>
      </c>
      <c r="W2799" s="5">
        <f ca="1">IF(AND($G2798,NOT(ISTEXT($G2797)),ISNUMBER(Poczatek),ISNUMBER(Koniec_Projekt)),IFERROR(IF(LataProjekcji=$F2800,ROUND($D2798-SUM($K2799:V2799),0),ROUND(W2797*$E2799,0)),0),0)</f>
        <v>0</v>
      </c>
      <c r="X2799" s="5">
        <f ca="1">IF(AND($G2798,NOT(ISTEXT($G2797)),ISNUMBER(Poczatek),ISNUMBER(Koniec_Projekt)),IFERROR(IF(LataProjekcji=$F2800,ROUND($D2798-SUM($K2799:W2799),0),ROUND(X2797*$E2799,0)),0),0)</f>
        <v>0</v>
      </c>
      <c r="Y2799" s="5">
        <f ca="1">IF(AND($G2798,NOT(ISTEXT($G2797)),ISNUMBER(Poczatek),ISNUMBER(Koniec_Projekt)),IFERROR(IF(LataProjekcji=$F2800,ROUND($D2798-SUM($K2799:X2799),0),ROUND(Y2797*$E2799,0)),0),0)</f>
        <v>0</v>
      </c>
      <c r="Z2799" s="5">
        <f ca="1">IF(AND($G2798,NOT(ISTEXT($G2797)),ISNUMBER(Poczatek),ISNUMBER(Koniec_Projekt)),IFERROR(IF(LataProjekcji=$F2800,ROUND($D2798-SUM($K2799:Y2799),0),ROUND(Z2797*$E2799,0)),0),0)</f>
        <v>0</v>
      </c>
      <c r="AA2799" s="5">
        <f ca="1">IF(AND($G2798,NOT(ISTEXT($G2797)),ISNUMBER(Poczatek),ISNUMBER(Koniec_Projekt)),IFERROR(IF(LataProjekcji=$F2800,ROUND($D2798-SUM($K2799:Z2799),0),ROUND(AA2797*$E2799,0)),0),0)</f>
        <v>0</v>
      </c>
      <c r="AB2799" s="5">
        <f ca="1">IF(AND($G2798,NOT(ISTEXT($G2797)),ISNUMBER(Poczatek),ISNUMBER(Koniec_Projekt)),IFERROR(IF(LataProjekcji=$F2800,ROUND($D2798-SUM($K2799:AA2799),0),ROUND(AB2797*$E2799,0)),0),0)</f>
        <v>0</v>
      </c>
      <c r="AC2799" s="5">
        <f ca="1">IF(AND($G2798,NOT(ISTEXT($G2797)),ISNUMBER(Poczatek),ISNUMBER(Koniec_Projekt)),IFERROR(IF(LataProjekcji=$F2800,ROUND($D2798-SUM($K2799:AB2799),0),ROUND(AC2797*$E2799,0)),0),0)</f>
        <v>0</v>
      </c>
      <c r="AD2799" s="5">
        <f ca="1">IF(AND($G2798,NOT(ISTEXT($G2797)),ISNUMBER(Poczatek),ISNUMBER(Koniec_Projekt)),IFERROR(IF(LataProjekcji=$F2800,ROUND($D2798-SUM($K2799:AC2799),0),ROUND(AD2797*$E2799,0)),0),0)</f>
        <v>0</v>
      </c>
      <c r="AE2799" s="5">
        <f ca="1">IF(AND($G2798,NOT(ISTEXT($G2797)),ISNUMBER(Poczatek),ISNUMBER(Koniec_Projekt)),IFERROR(IF(LataProjekcji=$F2800,ROUND($D2798-SUM($K2799:AD2799),0),ROUND(AE2797*$E2799,0)),0),0)</f>
        <v>0</v>
      </c>
    </row>
    <row r="2800" spans="2:31" hidden="1">
      <c r="B2800" s="526" t="s">
        <v>751</v>
      </c>
      <c r="D2800" s="1">
        <f ca="1">IFERROR(ROUNDUP(D2798/E2799,0),0)</f>
        <v>0</v>
      </c>
      <c r="E2800" s="1">
        <f ca="1">IF(D2800=0,0,DATEDIF(DATE(D2797,E2797,1),DATE(F2799,G2799,1),"m"))</f>
        <v>0</v>
      </c>
      <c r="F2800" s="1" t="str">
        <f ca="1">IFERROR(YEAR(G2797),"brak daty")</f>
        <v>brak daty</v>
      </c>
      <c r="G2800" s="1" t="str">
        <f ca="1">IFERROR(MONTH(G2797),"brak daty")</f>
        <v>brak daty</v>
      </c>
      <c r="I2800" s="1" t="s">
        <v>425</v>
      </c>
      <c r="K2800" s="5">
        <f ca="1">IF(AND($G2798,NOT(ISTEXT($G2797)),ISNUMBER(Poczatek),ISNUMBER(Koniec_Projekt)),IFERROR(IF(LataProjekcji=$F2799,IF(AND($G2799=$G2800,$F2799=$F2800),ROUND($D2798-SUM($K2800),0),ROUND(K2798*$E2799,0)),IF(LataProjekcji&gt;$F2799,0,ROUND(K2798*$E2799,0))),0),0)</f>
        <v>0</v>
      </c>
      <c r="L2800" s="5">
        <f ca="1">IF(AND($G2798,NOT(ISTEXT($G2797)),ISNUMBER(Poczatek),ISNUMBER(Koniec_Projekt)),IFERROR(IF(LataProjekcji=$F2799,IF(AND($G2799=$G2800,$F2799=$F2800),ROUND($D2798-SUM($K2800:K2800),0),ROUND(L2798*$E2799,0)),IF(LataProjekcji&gt;$F2799,0,ROUND(L2798*$E2799,0))),0),0)</f>
        <v>0</v>
      </c>
      <c r="M2800" s="5">
        <f ca="1">IF(AND($G2798,NOT(ISTEXT($G2797)),ISNUMBER(Poczatek),ISNUMBER(Koniec_Projekt)),IFERROR(IF(LataProjekcji=$F2799,IF(AND($G2799=$G2800,$F2799=$F2800),ROUND($D2798-SUM($K2800:L2800),0),ROUND(M2798*$E2799,0)),IF(LataProjekcji&gt;$F2799,0,ROUND(M2798*$E2799,0))),0),0)</f>
        <v>0</v>
      </c>
      <c r="N2800" s="5">
        <f ca="1">IF(AND($G2798,NOT(ISTEXT($G2797)),ISNUMBER(Poczatek),ISNUMBER(Koniec_Projekt)),IFERROR(IF(LataProjekcji=$F2799,IF(AND($G2799=$G2800,$F2799=$F2800),ROUND($D2798-SUM($K2800:M2800),0),ROUND(N2798*$E2799,0)),IF(LataProjekcji&gt;$F2799,0,ROUND(N2798*$E2799,0))),0),0)</f>
        <v>0</v>
      </c>
      <c r="O2800" s="5">
        <f ca="1">IF(AND($G2798,NOT(ISTEXT($G2797)),ISNUMBER(Poczatek),ISNUMBER(Koniec_Projekt)),IFERROR(IF(LataProjekcji=$F2799,IF(AND($G2799=$G2800,$F2799=$F2800),ROUND($D2798-SUM($K2800:N2800),0),ROUND(O2798*$E2799,0)),IF(LataProjekcji&gt;$F2799,0,ROUND(O2798*$E2799,0))),0),0)</f>
        <v>0</v>
      </c>
      <c r="P2800" s="5">
        <f ca="1">IF(AND($G2798,NOT(ISTEXT($G2797)),ISNUMBER(Poczatek),ISNUMBER(Koniec_Projekt)),IFERROR(IF(LataProjekcji=$F2799,IF(AND($G2799=$G2800,$F2799=$F2800),ROUND($D2798-SUM($K2800:O2800),0),ROUND(P2798*$E2799,0)),IF(LataProjekcji&gt;$F2799,0,ROUND(P2798*$E2799,0))),0),0)</f>
        <v>0</v>
      </c>
      <c r="Q2800" s="5">
        <f ca="1">IF(AND($G2798,NOT(ISTEXT($G2797)),ISNUMBER(Poczatek),ISNUMBER(Koniec_Projekt)),IFERROR(IF(LataProjekcji=$F2799,IF(AND($G2799=$G2800,$F2799=$F2800),ROUND($D2798-SUM($K2800:P2800),0),ROUND(Q2798*$E2799,0)),IF(LataProjekcji&gt;$F2799,0,ROUND(Q2798*$E2799,0))),0),0)</f>
        <v>0</v>
      </c>
      <c r="R2800" s="5">
        <f ca="1">IF(AND($G2798,NOT(ISTEXT($G2797)),ISNUMBER(Poczatek),ISNUMBER(Koniec_Projekt)),IFERROR(IF(LataProjekcji=$F2799,IF(AND($G2799=$G2800,$F2799=$F2800),ROUND($D2798-SUM($K2800:Q2800),0),ROUND(R2798*$E2799,0)),IF(LataProjekcji&gt;$F2799,0,ROUND(R2798*$E2799,0))),0),0)</f>
        <v>0</v>
      </c>
      <c r="S2800" s="5">
        <f ca="1">IF(AND($G2798,NOT(ISTEXT($G2797)),ISNUMBER(Poczatek),ISNUMBER(Koniec_Projekt)),IFERROR(IF(LataProjekcji=$F2799,IF(AND($G2799=$G2800,$F2799=$F2800),ROUND($D2798-SUM($K2800:R2800),0),ROUND(S2798*$E2799,0)),IF(LataProjekcji&gt;$F2799,0,ROUND(S2798*$E2799,0))),0),0)</f>
        <v>0</v>
      </c>
      <c r="T2800" s="5">
        <f ca="1">IF(AND($G2798,NOT(ISTEXT($G2797)),ISNUMBER(Poczatek),ISNUMBER(Koniec_Projekt)),IFERROR(IF(LataProjekcji=$F2799,IF(AND($G2799=$G2800,$F2799=$F2800),ROUND($D2798-SUM($K2800:S2800),0),ROUND(T2798*$E2799,0)),IF(LataProjekcji&gt;$F2799,0,ROUND(T2798*$E2799,0))),0),0)</f>
        <v>0</v>
      </c>
      <c r="U2800" s="5">
        <f ca="1">IF(AND($G2798,NOT(ISTEXT($G2797)),ISNUMBER(Poczatek),ISNUMBER(Koniec_Projekt)),IFERROR(IF(LataProjekcji=$F2799,IF(AND($G2799=$G2800,$F2799=$F2800),ROUND($D2798-SUM($K2800:T2800),0),ROUND(U2798*$E2799,0)),IF(LataProjekcji&gt;$F2799,0,ROUND(U2798*$E2799,0))),0),0)</f>
        <v>0</v>
      </c>
      <c r="V2800" s="5">
        <f ca="1">IF(AND($G2798,NOT(ISTEXT($G2797)),ISNUMBER(Poczatek),ISNUMBER(Koniec_Projekt)),IFERROR(IF(LataProjekcji=$F2799,IF(AND($G2799=$G2800,$F2799=$F2800),ROUND($D2798-SUM($K2800:U2800),0),ROUND(V2798*$E2799,0)),IF(LataProjekcji&gt;$F2799,0,ROUND(V2798*$E2799,0))),0),0)</f>
        <v>0</v>
      </c>
      <c r="W2800" s="5">
        <f ca="1">IF(AND($G2798,NOT(ISTEXT($G2797)),ISNUMBER(Poczatek),ISNUMBER(Koniec_Projekt)),IFERROR(IF(LataProjekcji=$F2799,IF(AND($G2799=$G2800,$F2799=$F2800),ROUND($D2798-SUM($K2800:V2800),0),ROUND(W2798*$E2799,0)),IF(LataProjekcji&gt;$F2799,0,ROUND(W2798*$E2799,0))),0),0)</f>
        <v>0</v>
      </c>
      <c r="X2800" s="5">
        <f ca="1">IF(AND($G2798,NOT(ISTEXT($G2797)),ISNUMBER(Poczatek),ISNUMBER(Koniec_Projekt)),IFERROR(IF(LataProjekcji=$F2799,IF(AND($G2799=$G2800,$F2799=$F2800),ROUND($D2798-SUM($K2800:W2800),0),ROUND(X2798*$E2799,0)),IF(LataProjekcji&gt;$F2799,0,ROUND(X2798*$E2799,0))),0),0)</f>
        <v>0</v>
      </c>
      <c r="Y2800" s="5">
        <f ca="1">IF(AND($G2798,NOT(ISTEXT($G2797)),ISNUMBER(Poczatek),ISNUMBER(Koniec_Projekt)),IFERROR(IF(LataProjekcji=$F2799,IF(AND($G2799=$G2800,$F2799=$F2800),ROUND($D2798-SUM($K2800:X2800),0),ROUND(Y2798*$E2799,0)),IF(LataProjekcji&gt;$F2799,0,ROUND(Y2798*$E2799,0))),0),0)</f>
        <v>0</v>
      </c>
      <c r="Z2800" s="5">
        <f ca="1">IF(AND($G2798,NOT(ISTEXT($G2797)),ISNUMBER(Poczatek),ISNUMBER(Koniec_Projekt)),IFERROR(IF(LataProjekcji=$F2799,IF(AND($G2799=$G2800,$F2799=$F2800),ROUND($D2798-SUM($K2800:Y2800),0),ROUND(Z2798*$E2799,0)),IF(LataProjekcji&gt;$F2799,0,ROUND(Z2798*$E2799,0))),0),0)</f>
        <v>0</v>
      </c>
      <c r="AA2800" s="5">
        <f ca="1">IF(AND($G2798,NOT(ISTEXT($G2797)),ISNUMBER(Poczatek),ISNUMBER(Koniec_Projekt)),IFERROR(IF(LataProjekcji=$F2799,IF(AND($G2799=$G2800,$F2799=$F2800),ROUND($D2798-SUM($K2800:Z2800),0),ROUND(AA2798*$E2799,0)),IF(LataProjekcji&gt;$F2799,0,ROUND(AA2798*$E2799,0))),0),0)</f>
        <v>0</v>
      </c>
      <c r="AB2800" s="5">
        <f ca="1">IF(AND($G2798,NOT(ISTEXT($G2797)),ISNUMBER(Poczatek),ISNUMBER(Koniec_Projekt)),IFERROR(IF(LataProjekcji=$F2799,IF(AND($G2799=$G2800,$F2799=$F2800),ROUND($D2798-SUM($K2800:AA2800),0),ROUND(AB2798*$E2799,0)),IF(LataProjekcji&gt;$F2799,0,ROUND(AB2798*$E2799,0))),0),0)</f>
        <v>0</v>
      </c>
      <c r="AC2800" s="5">
        <f ca="1">IF(AND($G2798,NOT(ISTEXT($G2797)),ISNUMBER(Poczatek),ISNUMBER(Koniec_Projekt)),IFERROR(IF(LataProjekcji=$F2799,IF(AND($G2799=$G2800,$F2799=$F2800),ROUND($D2798-SUM($K2800:AB2800),0),ROUND(AC2798*$E2799,0)),IF(LataProjekcji&gt;$F2799,0,ROUND(AC2798*$E2799,0))),0),0)</f>
        <v>0</v>
      </c>
      <c r="AD2800" s="5">
        <f ca="1">IF(AND($G2798,NOT(ISTEXT($G2797)),ISNUMBER(Poczatek),ISNUMBER(Koniec_Projekt)),IFERROR(IF(LataProjekcji=$F2799,IF(AND($G2799=$G2800,$F2799=$F2800),ROUND($D2798-SUM($K2800:AC2800),0),ROUND(AD2798*$E2799,0)),IF(LataProjekcji&gt;$F2799,0,ROUND(AD2798*$E2799,0))),0),0)</f>
        <v>0</v>
      </c>
      <c r="AE2800" s="5">
        <f ca="1">IF(AND($G2798,NOT(ISTEXT($G2797)),ISNUMBER(Poczatek),ISNUMBER(Koniec_Projekt)),IFERROR(IF(LataProjekcji=$F2799,IF(AND($G2799=$G2800,$F2799=$F2800),ROUND($D2798-SUM($K2800:AD2800),0),ROUND(AE2798*$E2799,0)),IF(LataProjekcji&gt;$F2799,0,ROUND(AE2798*$E2799,0))),0),0)</f>
        <v>0</v>
      </c>
    </row>
    <row r="2801" spans="2:31" ht="12.5" hidden="1" thickBot="1">
      <c r="B2801" s="527" t="s">
        <v>865</v>
      </c>
      <c r="C2801" s="528"/>
      <c r="D2801" s="529">
        <f ca="1">IF(D2798&gt;10,ROUND((D2800-1)*E2799,0),E2799)</f>
        <v>0</v>
      </c>
      <c r="E2801" s="529">
        <f ca="1">D2798-D2801</f>
        <v>0</v>
      </c>
      <c r="F2801" s="528"/>
      <c r="G2801" s="669">
        <f ca="1">OFFSET($C$269,$D2796,0)</f>
        <v>0</v>
      </c>
      <c r="H2801" s="528"/>
      <c r="I2801" s="528"/>
      <c r="J2801" s="528"/>
      <c r="K2801" s="528"/>
      <c r="L2801" s="528"/>
      <c r="M2801" s="528"/>
      <c r="N2801" s="528"/>
      <c r="O2801" s="528"/>
      <c r="P2801" s="528"/>
      <c r="Q2801" s="528"/>
      <c r="R2801" s="528"/>
      <c r="S2801" s="528"/>
      <c r="T2801" s="528"/>
      <c r="U2801" s="528"/>
      <c r="V2801" s="528"/>
      <c r="W2801" s="528"/>
      <c r="X2801" s="528"/>
      <c r="Y2801" s="528"/>
      <c r="Z2801" s="528"/>
      <c r="AA2801" s="528"/>
      <c r="AB2801" s="528"/>
      <c r="AC2801" s="528"/>
      <c r="AD2801" s="528"/>
      <c r="AE2801" s="528"/>
    </row>
    <row r="2802" spans="2:31" ht="12.5" hidden="1" thickTop="1"/>
    <row r="2803" spans="2:31" ht="12.5" hidden="1" thickBot="1">
      <c r="B2803" s="530" t="str">
        <f ca="1">"nazwa ST: "&amp;B1636</f>
        <v>nazwa ST: 0</v>
      </c>
      <c r="C2803" s="530"/>
      <c r="D2803" s="531">
        <f>D1636</f>
        <v>153</v>
      </c>
      <c r="E2803" s="530"/>
      <c r="F2803" s="530"/>
      <c r="G2803" s="530"/>
      <c r="H2803" s="530"/>
      <c r="I2803" s="530"/>
      <c r="J2803" s="530"/>
      <c r="K2803" s="539" t="str">
        <f t="shared" ref="K2803:AE2803" si="3197">LataProjekcji</f>
        <v>Uzupełnij dane</v>
      </c>
      <c r="L2803" s="539" t="str">
        <f t="shared" si="3197"/>
        <v/>
      </c>
      <c r="M2803" s="539" t="str">
        <f t="shared" si="3197"/>
        <v/>
      </c>
      <c r="N2803" s="539" t="str">
        <f t="shared" si="3197"/>
        <v/>
      </c>
      <c r="O2803" s="539" t="str">
        <f t="shared" si="3197"/>
        <v/>
      </c>
      <c r="P2803" s="539" t="str">
        <f t="shared" si="3197"/>
        <v/>
      </c>
      <c r="Q2803" s="539" t="str">
        <f t="shared" si="3197"/>
        <v/>
      </c>
      <c r="R2803" s="539" t="str">
        <f t="shared" si="3197"/>
        <v/>
      </c>
      <c r="S2803" s="539" t="str">
        <f t="shared" si="3197"/>
        <v/>
      </c>
      <c r="T2803" s="539" t="str">
        <f t="shared" si="3197"/>
        <v/>
      </c>
      <c r="U2803" s="539" t="str">
        <f t="shared" si="3197"/>
        <v/>
      </c>
      <c r="V2803" s="539" t="str">
        <f t="shared" si="3197"/>
        <v/>
      </c>
      <c r="W2803" s="539" t="str">
        <f t="shared" si="3197"/>
        <v/>
      </c>
      <c r="X2803" s="539" t="str">
        <f t="shared" si="3197"/>
        <v/>
      </c>
      <c r="Y2803" s="539" t="str">
        <f t="shared" si="3197"/>
        <v/>
      </c>
      <c r="Z2803" s="539" t="str">
        <f t="shared" si="3197"/>
        <v/>
      </c>
      <c r="AA2803" s="539" t="str">
        <f t="shared" si="3197"/>
        <v/>
      </c>
      <c r="AB2803" s="539" t="str">
        <f t="shared" si="3197"/>
        <v/>
      </c>
      <c r="AC2803" s="539" t="str">
        <f t="shared" si="3197"/>
        <v/>
      </c>
      <c r="AD2803" s="539" t="str">
        <f t="shared" si="3197"/>
        <v/>
      </c>
      <c r="AE2803" s="539" t="str">
        <f t="shared" si="3197"/>
        <v/>
      </c>
    </row>
    <row r="2804" spans="2:31" hidden="1">
      <c r="B2804" s="526" t="s">
        <v>752</v>
      </c>
      <c r="D2804" s="1">
        <f ca="1">D1637</f>
        <v>1900</v>
      </c>
      <c r="E2804" s="1">
        <f ca="1">E1637</f>
        <v>1</v>
      </c>
      <c r="F2804" s="1">
        <f ca="1">IF(D2805&gt;10,F1637,1)</f>
        <v>1</v>
      </c>
      <c r="G2804" s="525" t="str">
        <f ca="1">IF(ISBLANK(OFFSET($E$269,$D2803,0)),"brak daty",IF(D2805&gt;10,EDATE(OFFSET($E$269,$D2803,0),D2807),DATE(D2804,E2804,1)))</f>
        <v>brak daty</v>
      </c>
      <c r="H2804" s="538" t="b">
        <f ca="1">SUM(K2804:AE2804)=D2807</f>
        <v>1</v>
      </c>
      <c r="I2804" s="1" t="s">
        <v>749</v>
      </c>
      <c r="K2804" s="5">
        <f ca="1">IF(AND($G2805,NOT(ISTEXT($G2804)),ISNUMBER(Poczatek),ISNUMBER(Koniec_Projekt)),IFERROR(IF($D2804=LataProjekcji,$F2804,IF($D2804&lt;LataProjekcji,IF((SUM(K2804)+12)&lt;$D2807,12,$D2807-SUM(K2804)),0)),0),0)</f>
        <v>0</v>
      </c>
      <c r="L2804" s="5">
        <f ca="1">IF(AND($G2805,NOT(ISTEXT($G2804)),ISNUMBER(Poczatek),ISNUMBER(Koniec_Projekt)),IFERROR(IF($D2804=LataProjekcji,$F2804,IF($D2804&lt;LataProjekcji,IF((SUM($K2804:K2804)+12)&lt;$D2807,12,$D2807-SUM($K2804:K2804)),0)),0),0)</f>
        <v>0</v>
      </c>
      <c r="M2804" s="5">
        <f ca="1">IF(AND($G2805,NOT(ISTEXT($G2804)),ISNUMBER(Poczatek),ISNUMBER(Koniec_Projekt)),IFERROR(IF($D2804=LataProjekcji,$F2804,IF($D2804&lt;LataProjekcji,IF((SUM($K2804:L2804)+12)&lt;$D2807,12,$D2807-SUM($K2804:L2804)),0)),0),0)</f>
        <v>0</v>
      </c>
      <c r="N2804" s="5">
        <f ca="1">IF(AND($G2805,NOT(ISTEXT($G2804)),ISNUMBER(Poczatek),ISNUMBER(Koniec_Projekt)),IFERROR(IF($D2804=LataProjekcji,$F2804,IF($D2804&lt;LataProjekcji,IF((SUM($K2804:M2804)+12)&lt;$D2807,12,$D2807-SUM($K2804:M2804)),0)),0),0)</f>
        <v>0</v>
      </c>
      <c r="O2804" s="5">
        <f ca="1">IF(AND($G2805,NOT(ISTEXT($G2804)),ISNUMBER(Poczatek),ISNUMBER(Koniec_Projekt)),IFERROR(IF($D2804=LataProjekcji,$F2804,IF($D2804&lt;LataProjekcji,IF((SUM($K2804:N2804)+12)&lt;$D2807,12,$D2807-SUM($K2804:N2804)),0)),0),0)</f>
        <v>0</v>
      </c>
      <c r="P2804" s="5">
        <f ca="1">IF(AND($G2805,NOT(ISTEXT($G2804)),ISNUMBER(Poczatek),ISNUMBER(Koniec_Projekt)),IFERROR(IF($D2804=LataProjekcji,$F2804,IF($D2804&lt;LataProjekcji,IF((SUM($K2804:O2804)+12)&lt;$D2807,12,$D2807-SUM($K2804:O2804)),0)),0),0)</f>
        <v>0</v>
      </c>
      <c r="Q2804" s="5">
        <f ca="1">IF(AND($G2805,NOT(ISTEXT($G2804)),ISNUMBER(Poczatek),ISNUMBER(Koniec_Projekt)),IFERROR(IF($D2804=LataProjekcji,$F2804,IF($D2804&lt;LataProjekcji,IF((SUM($K2804:P2804)+12)&lt;$D2807,12,$D2807-SUM($K2804:P2804)),0)),0),0)</f>
        <v>0</v>
      </c>
      <c r="R2804" s="5">
        <f ca="1">IF(AND($G2805,NOT(ISTEXT($G2804)),ISNUMBER(Poczatek),ISNUMBER(Koniec_Projekt)),IFERROR(IF($D2804=LataProjekcji,$F2804,IF($D2804&lt;LataProjekcji,IF((SUM($K2804:Q2804)+12)&lt;$D2807,12,$D2807-SUM($K2804:Q2804)),0)),0),0)</f>
        <v>0</v>
      </c>
      <c r="S2804" s="5">
        <f ca="1">IF(AND($G2805,NOT(ISTEXT($G2804)),ISNUMBER(Poczatek),ISNUMBER(Koniec_Projekt)),IFERROR(IF($D2804=LataProjekcji,$F2804,IF($D2804&lt;LataProjekcji,IF((SUM($K2804:R2804)+12)&lt;$D2807,12,$D2807-SUM($K2804:R2804)),0)),0),0)</f>
        <v>0</v>
      </c>
      <c r="T2804" s="5">
        <f ca="1">IF(AND($G2805,NOT(ISTEXT($G2804)),ISNUMBER(Poczatek),ISNUMBER(Koniec_Projekt)),IFERROR(IF($D2804=LataProjekcji,$F2804,IF($D2804&lt;LataProjekcji,IF((SUM($K2804:S2804)+12)&lt;$D2807,12,$D2807-SUM($K2804:S2804)),0)),0),0)</f>
        <v>0</v>
      </c>
      <c r="U2804" s="5">
        <f ca="1">IF(AND($G2805,NOT(ISTEXT($G2804)),ISNUMBER(Poczatek),ISNUMBER(Koniec_Projekt)),IFERROR(IF($D2804=LataProjekcji,$F2804,IF($D2804&lt;LataProjekcji,IF((SUM($K2804:T2804)+12)&lt;$D2807,12,$D2807-SUM($K2804:T2804)),0)),0),0)</f>
        <v>0</v>
      </c>
      <c r="V2804" s="5">
        <f ca="1">IF(AND($G2805,NOT(ISTEXT($G2804)),ISNUMBER(Poczatek),ISNUMBER(Koniec_Projekt)),IFERROR(IF($D2804=LataProjekcji,$F2804,IF($D2804&lt;LataProjekcji,IF((SUM($K2804:U2804)+12)&lt;$D2807,12,$D2807-SUM($K2804:U2804)),0)),0),0)</f>
        <v>0</v>
      </c>
      <c r="W2804" s="5">
        <f ca="1">IF(AND($G2805,NOT(ISTEXT($G2804)),ISNUMBER(Poczatek),ISNUMBER(Koniec_Projekt)),IFERROR(IF($D2804=LataProjekcji,$F2804,IF($D2804&lt;LataProjekcji,IF((SUM($K2804:V2804)+12)&lt;$D2807,12,$D2807-SUM($K2804:V2804)),0)),0),0)</f>
        <v>0</v>
      </c>
      <c r="X2804" s="5">
        <f ca="1">IF(AND($G2805,NOT(ISTEXT($G2804)),ISNUMBER(Poczatek),ISNUMBER(Koniec_Projekt)),IFERROR(IF($D2804=LataProjekcji,$F2804,IF($D2804&lt;LataProjekcji,IF((SUM($K2804:W2804)+12)&lt;$D2807,12,$D2807-SUM($K2804:W2804)),0)),0),0)</f>
        <v>0</v>
      </c>
      <c r="Y2804" s="5">
        <f ca="1">IF(AND($G2805,NOT(ISTEXT($G2804)),ISNUMBER(Poczatek),ISNUMBER(Koniec_Projekt)),IFERROR(IF($D2804=LataProjekcji,$F2804,IF($D2804&lt;LataProjekcji,IF((SUM($K2804:X2804)+12)&lt;$D2807,12,$D2807-SUM($K2804:X2804)),0)),0),0)</f>
        <v>0</v>
      </c>
      <c r="Z2804" s="5">
        <f ca="1">IF(AND($G2805,NOT(ISTEXT($G2804)),ISNUMBER(Poczatek),ISNUMBER(Koniec_Projekt)),IFERROR(IF($D2804=LataProjekcji,$F2804,IF($D2804&lt;LataProjekcji,IF((SUM($K2804:Y2804)+12)&lt;$D2807,12,$D2807-SUM($K2804:Y2804)),0)),0),0)</f>
        <v>0</v>
      </c>
      <c r="AA2804" s="5">
        <f ca="1">IF(AND($G2805,NOT(ISTEXT($G2804)),ISNUMBER(Poczatek),ISNUMBER(Koniec_Projekt)),IFERROR(IF($D2804=LataProjekcji,$F2804,IF($D2804&lt;LataProjekcji,IF((SUM($K2804:Z2804)+12)&lt;$D2807,12,$D2807-SUM($K2804:Z2804)),0)),0),0)</f>
        <v>0</v>
      </c>
      <c r="AB2804" s="5">
        <f ca="1">IF(AND($G2805,NOT(ISTEXT($G2804)),ISNUMBER(Poczatek),ISNUMBER(Koniec_Projekt)),IFERROR(IF($D2804=LataProjekcji,$F2804,IF($D2804&lt;LataProjekcji,IF((SUM($K2804:AA2804)+12)&lt;$D2807,12,$D2807-SUM($K2804:AA2804)),0)),0),0)</f>
        <v>0</v>
      </c>
      <c r="AC2804" s="5">
        <f ca="1">IF(AND($G2805,NOT(ISTEXT($G2804)),ISNUMBER(Poczatek),ISNUMBER(Koniec_Projekt)),IFERROR(IF($D2804=LataProjekcji,$F2804,IF($D2804&lt;LataProjekcji,IF((SUM($K2804:AB2804)+12)&lt;$D2807,12,$D2807-SUM($K2804:AB2804)),0)),0),0)</f>
        <v>0</v>
      </c>
      <c r="AD2804" s="5">
        <f ca="1">IF(AND($G2805,NOT(ISTEXT($G2804)),ISNUMBER(Poczatek),ISNUMBER(Koniec_Projekt)),IFERROR(IF($D2804=LataProjekcji,$F2804,IF($D2804&lt;LataProjekcji,IF((SUM($K2804:AC2804)+12)&lt;$D2807,12,$D2807-SUM($K2804:AC2804)),0)),0),0)</f>
        <v>0</v>
      </c>
      <c r="AE2804" s="5">
        <f ca="1">IF(AND($G2805,NOT(ISTEXT($G2804)),ISNUMBER(Poczatek),ISNUMBER(Koniec_Projekt)),IFERROR(IF($D2804=LataProjekcji,$F2804,IF($D2804&lt;LataProjekcji,IF((SUM($K2804:AD2804)+12)&lt;$D2807,12,$D2807-SUM($K2804:AD2804)),0)),0),0)</f>
        <v>0</v>
      </c>
    </row>
    <row r="2805" spans="2:31" hidden="1">
      <c r="B2805" s="526" t="s">
        <v>754</v>
      </c>
      <c r="D2805" s="5">
        <f ca="1">D1638</f>
        <v>0</v>
      </c>
      <c r="E2805" s="454">
        <f ca="1">E1638</f>
        <v>0</v>
      </c>
      <c r="F2805" s="454">
        <f ca="1">F1638</f>
        <v>0</v>
      </c>
      <c r="G2805" s="258" t="b">
        <f ca="1">NOT(ISBLANK(OFFSET($C$269,$D2803,0)))</f>
        <v>0</v>
      </c>
      <c r="H2805" s="538" t="b">
        <f ca="1">SUM(K2805:AE2805)=E2807</f>
        <v>1</v>
      </c>
      <c r="I2805" s="1" t="s">
        <v>750</v>
      </c>
      <c r="K2805" s="537">
        <f ca="1">IF(AND($G2805,NOT(ISTEXT($G2804)),ISNUMBER(Poczatek),ISNUMBER(Koniec_Projekt)),IFERROR(IF($D2804=LataProjekcji,IF($F2804&gt;$E2807,$E2807,$F2804),IF($D2807&gt;=$E2807,(IF($D2804&lt;LataProjekcji,IF((SUM(J2805:$K2805)+12)&lt;$E2807,12,$E2807-SUM(J2805:$K2805)),0)),(IF($D2804&lt;LataProjekcji,IF((SUM(J2805:$K2805)+12)&lt;$D2807,12,$D2807-SUM(J2805:$K2805)),0)))),0),0)</f>
        <v>0</v>
      </c>
      <c r="L2805" s="537">
        <f ca="1">IF(AND($G2805,NOT(ISTEXT($G2804)),ISNUMBER(Poczatek),ISNUMBER(Koniec_Projekt)),IFERROR(IF($D2804=LataProjekcji,IF($F2804&gt;$E2807,$E2807,$F2804),IF($D2807&gt;=$E2807,(IF($D2804&lt;LataProjekcji,IF((SUM($K2805:K2805)+12)&lt;$E2807,12,$E2807-SUM($K2805:K2805)),0)),(IF($D2804&lt;LataProjekcji,IF((SUM($K2805:K2805)+12)&lt;$D2807,12,$D2807-SUM($K2805:K2805)),0)))),0),0)</f>
        <v>0</v>
      </c>
      <c r="M2805" s="537">
        <f ca="1">IF(AND($G2805,NOT(ISTEXT($G2804)),ISNUMBER(Poczatek),ISNUMBER(Koniec_Projekt)),IFERROR(IF($D2804=LataProjekcji,IF($F2804&gt;$E2807,$E2807,$F2804),IF($D2807&gt;=$E2807,(IF($D2804&lt;LataProjekcji,IF((SUM($K2805:L2805)+12)&lt;$E2807,12,$E2807-SUM($K2805:L2805)),0)),(IF($D2804&lt;LataProjekcji,IF((SUM($K2805:L2805)+12)&lt;$D2807,12,$D2807-SUM($K2805:L2805)),0)))),0),0)</f>
        <v>0</v>
      </c>
      <c r="N2805" s="537">
        <f ca="1">IF(AND($G2805,NOT(ISTEXT($G2804)),ISNUMBER(Poczatek),ISNUMBER(Koniec_Projekt)),IFERROR(IF($D2804=LataProjekcji,IF($F2804&gt;$E2807,$E2807,$F2804),IF($D2807&gt;=$E2807,(IF($D2804&lt;LataProjekcji,IF((SUM($K2805:M2805)+12)&lt;$E2807,12,$E2807-SUM($K2805:M2805)),0)),(IF($D2804&lt;LataProjekcji,IF((SUM($K2805:M2805)+12)&lt;$D2807,12,$D2807-SUM($K2805:M2805)),0)))),0),0)</f>
        <v>0</v>
      </c>
      <c r="O2805" s="537">
        <f ca="1">IF(AND($G2805,NOT(ISTEXT($G2804)),ISNUMBER(Poczatek),ISNUMBER(Koniec_Projekt)),IFERROR(IF($D2804=LataProjekcji,IF($F2804&gt;$E2807,$E2807,$F2804),IF($D2807&gt;=$E2807,(IF($D2804&lt;LataProjekcji,IF((SUM($K2805:N2805)+12)&lt;$E2807,12,$E2807-SUM($K2805:N2805)),0)),(IF($D2804&lt;LataProjekcji,IF((SUM($K2805:N2805)+12)&lt;$D2807,12,$D2807-SUM($K2805:N2805)),0)))),0),0)</f>
        <v>0</v>
      </c>
      <c r="P2805" s="537">
        <f ca="1">IF(AND($G2805,NOT(ISTEXT($G2804)),ISNUMBER(Poczatek),ISNUMBER(Koniec_Projekt)),IFERROR(IF($D2804=LataProjekcji,IF($F2804&gt;$E2807,$E2807,$F2804),IF($D2807&gt;=$E2807,(IF($D2804&lt;LataProjekcji,IF((SUM($K2805:O2805)+12)&lt;$E2807,12,$E2807-SUM($K2805:O2805)),0)),(IF($D2804&lt;LataProjekcji,IF((SUM($K2805:O2805)+12)&lt;$D2807,12,$D2807-SUM($K2805:O2805)),0)))),0),0)</f>
        <v>0</v>
      </c>
      <c r="Q2805" s="537">
        <f ca="1">IF(AND($G2805,NOT(ISTEXT($G2804)),ISNUMBER(Poczatek),ISNUMBER(Koniec_Projekt)),IFERROR(IF($D2804=LataProjekcji,IF($F2804&gt;$E2807,$E2807,$F2804),IF($D2807&gt;=$E2807,(IF($D2804&lt;LataProjekcji,IF((SUM($K2805:P2805)+12)&lt;$E2807,12,$E2807-SUM($K2805:P2805)),0)),(IF($D2804&lt;LataProjekcji,IF((SUM($K2805:P2805)+12)&lt;$D2807,12,$D2807-SUM($K2805:P2805)),0)))),0),0)</f>
        <v>0</v>
      </c>
      <c r="R2805" s="537">
        <f ca="1">IF(AND($G2805,NOT(ISTEXT($G2804)),ISNUMBER(Poczatek),ISNUMBER(Koniec_Projekt)),IFERROR(IF($D2804=LataProjekcji,IF($F2804&gt;$E2807,$E2807,$F2804),IF($D2807&gt;=$E2807,(IF($D2804&lt;LataProjekcji,IF((SUM($K2805:Q2805)+12)&lt;$E2807,12,$E2807-SUM($K2805:Q2805)),0)),(IF($D2804&lt;LataProjekcji,IF((SUM($K2805:Q2805)+12)&lt;$D2807,12,$D2807-SUM($K2805:Q2805)),0)))),0),0)</f>
        <v>0</v>
      </c>
      <c r="S2805" s="537">
        <f ca="1">IF(AND($G2805,NOT(ISTEXT($G2804)),ISNUMBER(Poczatek),ISNUMBER(Koniec_Projekt)),IFERROR(IF($D2804=LataProjekcji,IF($F2804&gt;$E2807,$E2807,$F2804),IF($D2807&gt;=$E2807,(IF($D2804&lt;LataProjekcji,IF((SUM($K2805:R2805)+12)&lt;$E2807,12,$E2807-SUM($K2805:R2805)),0)),(IF($D2804&lt;LataProjekcji,IF((SUM($K2805:R2805)+12)&lt;$D2807,12,$D2807-SUM($K2805:R2805)),0)))),0),0)</f>
        <v>0</v>
      </c>
      <c r="T2805" s="537">
        <f ca="1">IF(AND($G2805,NOT(ISTEXT($G2804)),ISNUMBER(Poczatek),ISNUMBER(Koniec_Projekt)),IFERROR(IF($D2804=LataProjekcji,IF($F2804&gt;$E2807,$E2807,$F2804),IF($D2807&gt;=$E2807,(IF($D2804&lt;LataProjekcji,IF((SUM($K2805:S2805)+12)&lt;$E2807,12,$E2807-SUM($K2805:S2805)),0)),(IF($D2804&lt;LataProjekcji,IF((SUM($K2805:S2805)+12)&lt;$D2807,12,$D2807-SUM($K2805:S2805)),0)))),0),0)</f>
        <v>0</v>
      </c>
      <c r="U2805" s="537">
        <f ca="1">IF(AND($G2805,NOT(ISTEXT($G2804)),ISNUMBER(Poczatek),ISNUMBER(Koniec_Projekt)),IFERROR(IF($D2804=LataProjekcji,IF($F2804&gt;$E2807,$E2807,$F2804),IF($D2807&gt;=$E2807,(IF($D2804&lt;LataProjekcji,IF((SUM($K2805:T2805)+12)&lt;$E2807,12,$E2807-SUM($K2805:T2805)),0)),(IF($D2804&lt;LataProjekcji,IF((SUM($K2805:T2805)+12)&lt;$D2807,12,$D2807-SUM($K2805:T2805)),0)))),0),0)</f>
        <v>0</v>
      </c>
      <c r="V2805" s="537">
        <f ca="1">IF(AND($G2805,NOT(ISTEXT($G2804)),ISNUMBER(Poczatek),ISNUMBER(Koniec_Projekt)),IFERROR(IF($D2804=LataProjekcji,IF($F2804&gt;$E2807,$E2807,$F2804),IF($D2807&gt;=$E2807,(IF($D2804&lt;LataProjekcji,IF((SUM($K2805:U2805)+12)&lt;$E2807,12,$E2807-SUM($K2805:U2805)),0)),(IF($D2804&lt;LataProjekcji,IF((SUM($K2805:U2805)+12)&lt;$D2807,12,$D2807-SUM($K2805:U2805)),0)))),0),0)</f>
        <v>0</v>
      </c>
      <c r="W2805" s="537">
        <f ca="1">IF(AND($G2805,NOT(ISTEXT($G2804)),ISNUMBER(Poczatek),ISNUMBER(Koniec_Projekt)),IFERROR(IF($D2804=LataProjekcji,IF($F2804&gt;$E2807,$E2807,$F2804),IF($D2807&gt;=$E2807,(IF($D2804&lt;LataProjekcji,IF((SUM($K2805:V2805)+12)&lt;$E2807,12,$E2807-SUM($K2805:V2805)),0)),(IF($D2804&lt;LataProjekcji,IF((SUM($K2805:V2805)+12)&lt;$D2807,12,$D2807-SUM($K2805:V2805)),0)))),0),0)</f>
        <v>0</v>
      </c>
      <c r="X2805" s="537">
        <f ca="1">IF(AND($G2805,NOT(ISTEXT($G2804)),ISNUMBER(Poczatek),ISNUMBER(Koniec_Projekt)),IFERROR(IF($D2804=LataProjekcji,IF($F2804&gt;$E2807,$E2807,$F2804),IF($D2807&gt;=$E2807,(IF($D2804&lt;LataProjekcji,IF((SUM($K2805:W2805)+12)&lt;$E2807,12,$E2807-SUM($K2805:W2805)),0)),(IF($D2804&lt;LataProjekcji,IF((SUM($K2805:W2805)+12)&lt;$D2807,12,$D2807-SUM($K2805:W2805)),0)))),0),0)</f>
        <v>0</v>
      </c>
      <c r="Y2805" s="537">
        <f ca="1">IF(AND($G2805,NOT(ISTEXT($G2804)),ISNUMBER(Poczatek),ISNUMBER(Koniec_Projekt)),IFERROR(IF($D2804=LataProjekcji,IF($F2804&gt;$E2807,$E2807,$F2804),IF($D2807&gt;=$E2807,(IF($D2804&lt;LataProjekcji,IF((SUM($K2805:X2805)+12)&lt;$E2807,12,$E2807-SUM($K2805:X2805)),0)),(IF($D2804&lt;LataProjekcji,IF((SUM($K2805:X2805)+12)&lt;$D2807,12,$D2807-SUM($K2805:X2805)),0)))),0),0)</f>
        <v>0</v>
      </c>
      <c r="Z2805" s="537">
        <f ca="1">IF(AND($G2805,NOT(ISTEXT($G2804)),ISNUMBER(Poczatek),ISNUMBER(Koniec_Projekt)),IFERROR(IF($D2804=LataProjekcji,IF($F2804&gt;$E2807,$E2807,$F2804),IF($D2807&gt;=$E2807,(IF($D2804&lt;LataProjekcji,IF((SUM($K2805:Y2805)+12)&lt;$E2807,12,$E2807-SUM($K2805:Y2805)),0)),(IF($D2804&lt;LataProjekcji,IF((SUM($K2805:Y2805)+12)&lt;$D2807,12,$D2807-SUM($K2805:Y2805)),0)))),0),0)</f>
        <v>0</v>
      </c>
      <c r="AA2805" s="537">
        <f ca="1">IF(AND($G2805,NOT(ISTEXT($G2804)),ISNUMBER(Poczatek),ISNUMBER(Koniec_Projekt)),IFERROR(IF($D2804=LataProjekcji,IF($F2804&gt;$E2807,$E2807,$F2804),IF($D2807&gt;=$E2807,(IF($D2804&lt;LataProjekcji,IF((SUM($K2805:Z2805)+12)&lt;$E2807,12,$E2807-SUM($K2805:Z2805)),0)),(IF($D2804&lt;LataProjekcji,IF((SUM($K2805:Z2805)+12)&lt;$D2807,12,$D2807-SUM($K2805:Z2805)),0)))),0),0)</f>
        <v>0</v>
      </c>
      <c r="AB2805" s="537">
        <f ca="1">IF(AND($G2805,NOT(ISTEXT($G2804)),ISNUMBER(Poczatek),ISNUMBER(Koniec_Projekt)),IFERROR(IF($D2804=LataProjekcji,IF($F2804&gt;$E2807,$E2807,$F2804),IF($D2807&gt;=$E2807,(IF($D2804&lt;LataProjekcji,IF((SUM($K2805:AA2805)+12)&lt;$E2807,12,$E2807-SUM($K2805:AA2805)),0)),(IF($D2804&lt;LataProjekcji,IF((SUM($K2805:AA2805)+12)&lt;$D2807,12,$D2807-SUM($K2805:AA2805)),0)))),0),0)</f>
        <v>0</v>
      </c>
      <c r="AC2805" s="537">
        <f ca="1">IF(AND($G2805,NOT(ISTEXT($G2804)),ISNUMBER(Poczatek),ISNUMBER(Koniec_Projekt)),IFERROR(IF($D2804=LataProjekcji,IF($F2804&gt;$E2807,$E2807,$F2804),IF($D2807&gt;=$E2807,(IF($D2804&lt;LataProjekcji,IF((SUM($K2805:AB2805)+12)&lt;$E2807,12,$E2807-SUM($K2805:AB2805)),0)),(IF($D2804&lt;LataProjekcji,IF((SUM($K2805:AB2805)+12)&lt;$D2807,12,$D2807-SUM($K2805:AB2805)),0)))),0),0)</f>
        <v>0</v>
      </c>
      <c r="AD2805" s="537">
        <f ca="1">IF(AND($G2805,NOT(ISTEXT($G2804)),ISNUMBER(Poczatek),ISNUMBER(Koniec_Projekt)),IFERROR(IF($D2804=LataProjekcji,IF($F2804&gt;$E2807,$E2807,$F2804),IF($D2807&gt;=$E2807,(IF($D2804&lt;LataProjekcji,IF((SUM($K2805:AC2805)+12)&lt;$E2807,12,$E2807-SUM($K2805:AC2805)),0)),(IF($D2804&lt;LataProjekcji,IF((SUM($K2805:AC2805)+12)&lt;$D2807,12,$D2807-SUM($K2805:AC2805)),0)))),0),0)</f>
        <v>0</v>
      </c>
      <c r="AE2805" s="537">
        <f ca="1">IF(AND($G2805,NOT(ISTEXT($G2804)),ISNUMBER(Poczatek),ISNUMBER(Koniec_Projekt)),IFERROR(IF($D2804=LataProjekcji,IF($F2804&gt;$E2807,$E2807,$F2804),IF($D2807&gt;=$E2807,(IF($D2804&lt;LataProjekcji,IF((SUM($K2805:AD2805)+12)&lt;$E2807,12,$E2807-SUM($K2805:AD2805)),0)),(IF($D2804&lt;LataProjekcji,IF((SUM($K2805:AD2805)+12)&lt;$D2807,12,$D2807-SUM($K2805:AD2805)),0)))),0),0)</f>
        <v>0</v>
      </c>
    </row>
    <row r="2806" spans="2:31" hidden="1">
      <c r="B2806" s="526" t="s">
        <v>753</v>
      </c>
      <c r="D2806" s="454">
        <f ca="1">D1639</f>
        <v>0</v>
      </c>
      <c r="E2806" s="454">
        <f ca="1">IF(D2805&gt;10,ROUND(D2806/12,2),D2806)</f>
        <v>0</v>
      </c>
      <c r="F2806" s="524">
        <f>Koniec_Projekt</f>
        <v>0</v>
      </c>
      <c r="G2806" s="329">
        <f>Miesiac_Koniec_Projekt</f>
        <v>0</v>
      </c>
      <c r="H2806" s="538" t="b">
        <f ca="1">SUM(K2806:AE2806)=D2805</f>
        <v>1</v>
      </c>
      <c r="I2806" s="1" t="s">
        <v>713</v>
      </c>
      <c r="K2806" s="256">
        <f ca="1">IF(AND($G2805,NOT(ISTEXT($G2804)),ISNUMBER(Poczatek),ISNUMBER(Koniec_Projekt)),IFERROR(IF(LataProjekcji=$F2807,ROUND($D2805,0),ROUND(K2804*$E2806,0)),0),0)</f>
        <v>0</v>
      </c>
      <c r="L2806" s="5">
        <f ca="1">IF(AND($G2805,NOT(ISTEXT($G2804)),ISNUMBER(Poczatek),ISNUMBER(Koniec_Projekt)),IFERROR(IF(LataProjekcji=$F2807,ROUND($D2805-SUM(K2806:$K2806),0),ROUND(L2804*$E2806,0)),0),0)</f>
        <v>0</v>
      </c>
      <c r="M2806" s="5">
        <f ca="1">IF(AND($G2805,NOT(ISTEXT($G2804)),ISNUMBER(Poczatek),ISNUMBER(Koniec_Projekt)),IFERROR(IF(LataProjekcji=$F2807,ROUND($D2805-SUM($K2806:L2806),0),ROUND(M2804*$E2806,0)),0),0)</f>
        <v>0</v>
      </c>
      <c r="N2806" s="5">
        <f ca="1">IF(AND($G2805,NOT(ISTEXT($G2804)),ISNUMBER(Poczatek),ISNUMBER(Koniec_Projekt)),IFERROR(IF(LataProjekcji=$F2807,ROUND($D2805-SUM($K2806:M2806),0),ROUND(N2804*$E2806,0)),0),0)</f>
        <v>0</v>
      </c>
      <c r="O2806" s="5">
        <f ca="1">IF(AND($G2805,NOT(ISTEXT($G2804)),ISNUMBER(Poczatek),ISNUMBER(Koniec_Projekt)),IFERROR(IF(LataProjekcji=$F2807,ROUND($D2805-SUM($K2806:N2806),0),ROUND(O2804*$E2806,0)),0),0)</f>
        <v>0</v>
      </c>
      <c r="P2806" s="5">
        <f ca="1">IF(AND($G2805,NOT(ISTEXT($G2804)),ISNUMBER(Poczatek),ISNUMBER(Koniec_Projekt)),IFERROR(IF(LataProjekcji=$F2807,ROUND($D2805-SUM($K2806:O2806),0),ROUND(P2804*$E2806,0)),0),0)</f>
        <v>0</v>
      </c>
      <c r="Q2806" s="5">
        <f ca="1">IF(AND($G2805,NOT(ISTEXT($G2804)),ISNUMBER(Poczatek),ISNUMBER(Koniec_Projekt)),IFERROR(IF(LataProjekcji=$F2807,ROUND($D2805-SUM($K2806:P2806),0),ROUND(Q2804*$E2806,0)),0),0)</f>
        <v>0</v>
      </c>
      <c r="R2806" s="5">
        <f ca="1">IF(AND($G2805,NOT(ISTEXT($G2804)),ISNUMBER(Poczatek),ISNUMBER(Koniec_Projekt)),IFERROR(IF(LataProjekcji=$F2807,ROUND($D2805-SUM($K2806:Q2806),0),ROUND(R2804*$E2806,0)),0),0)</f>
        <v>0</v>
      </c>
      <c r="S2806" s="5">
        <f ca="1">IF(AND($G2805,NOT(ISTEXT($G2804)),ISNUMBER(Poczatek),ISNUMBER(Koniec_Projekt)),IFERROR(IF(LataProjekcji=$F2807,ROUND($D2805-SUM($K2806:R2806),0),ROUND(S2804*$E2806,0)),0),0)</f>
        <v>0</v>
      </c>
      <c r="T2806" s="5">
        <f ca="1">IF(AND($G2805,NOT(ISTEXT($G2804)),ISNUMBER(Poczatek),ISNUMBER(Koniec_Projekt)),IFERROR(IF(LataProjekcji=$F2807,ROUND($D2805-SUM($K2806:S2806),0),ROUND(T2804*$E2806,0)),0),0)</f>
        <v>0</v>
      </c>
      <c r="U2806" s="5">
        <f ca="1">IF(AND($G2805,NOT(ISTEXT($G2804)),ISNUMBER(Poczatek),ISNUMBER(Koniec_Projekt)),IFERROR(IF(LataProjekcji=$F2807,ROUND($D2805-SUM($K2806:T2806),0),ROUND(U2804*$E2806,0)),0),0)</f>
        <v>0</v>
      </c>
      <c r="V2806" s="5">
        <f ca="1">IF(AND($G2805,NOT(ISTEXT($G2804)),ISNUMBER(Poczatek),ISNUMBER(Koniec_Projekt)),IFERROR(IF(LataProjekcji=$F2807,ROUND($D2805-SUM($K2806:U2806),0),ROUND(V2804*$E2806,0)),0),0)</f>
        <v>0</v>
      </c>
      <c r="W2806" s="5">
        <f ca="1">IF(AND($G2805,NOT(ISTEXT($G2804)),ISNUMBER(Poczatek),ISNUMBER(Koniec_Projekt)),IFERROR(IF(LataProjekcji=$F2807,ROUND($D2805-SUM($K2806:V2806),0),ROUND(W2804*$E2806,0)),0),0)</f>
        <v>0</v>
      </c>
      <c r="X2806" s="5">
        <f ca="1">IF(AND($G2805,NOT(ISTEXT($G2804)),ISNUMBER(Poczatek),ISNUMBER(Koniec_Projekt)),IFERROR(IF(LataProjekcji=$F2807,ROUND($D2805-SUM($K2806:W2806),0),ROUND(X2804*$E2806,0)),0),0)</f>
        <v>0</v>
      </c>
      <c r="Y2806" s="5">
        <f ca="1">IF(AND($G2805,NOT(ISTEXT($G2804)),ISNUMBER(Poczatek),ISNUMBER(Koniec_Projekt)),IFERROR(IF(LataProjekcji=$F2807,ROUND($D2805-SUM($K2806:X2806),0),ROUND(Y2804*$E2806,0)),0),0)</f>
        <v>0</v>
      </c>
      <c r="Z2806" s="5">
        <f ca="1">IF(AND($G2805,NOT(ISTEXT($G2804)),ISNUMBER(Poczatek),ISNUMBER(Koniec_Projekt)),IFERROR(IF(LataProjekcji=$F2807,ROUND($D2805-SUM($K2806:Y2806),0),ROUND(Z2804*$E2806,0)),0),0)</f>
        <v>0</v>
      </c>
      <c r="AA2806" s="5">
        <f ca="1">IF(AND($G2805,NOT(ISTEXT($G2804)),ISNUMBER(Poczatek),ISNUMBER(Koniec_Projekt)),IFERROR(IF(LataProjekcji=$F2807,ROUND($D2805-SUM($K2806:Z2806),0),ROUND(AA2804*$E2806,0)),0),0)</f>
        <v>0</v>
      </c>
      <c r="AB2806" s="5">
        <f ca="1">IF(AND($G2805,NOT(ISTEXT($G2804)),ISNUMBER(Poczatek),ISNUMBER(Koniec_Projekt)),IFERROR(IF(LataProjekcji=$F2807,ROUND($D2805-SUM($K2806:AA2806),0),ROUND(AB2804*$E2806,0)),0),0)</f>
        <v>0</v>
      </c>
      <c r="AC2806" s="5">
        <f ca="1">IF(AND($G2805,NOT(ISTEXT($G2804)),ISNUMBER(Poczatek),ISNUMBER(Koniec_Projekt)),IFERROR(IF(LataProjekcji=$F2807,ROUND($D2805-SUM($K2806:AB2806),0),ROUND(AC2804*$E2806,0)),0),0)</f>
        <v>0</v>
      </c>
      <c r="AD2806" s="5">
        <f ca="1">IF(AND($G2805,NOT(ISTEXT($G2804)),ISNUMBER(Poczatek),ISNUMBER(Koniec_Projekt)),IFERROR(IF(LataProjekcji=$F2807,ROUND($D2805-SUM($K2806:AC2806),0),ROUND(AD2804*$E2806,0)),0),0)</f>
        <v>0</v>
      </c>
      <c r="AE2806" s="5">
        <f ca="1">IF(AND($G2805,NOT(ISTEXT($G2804)),ISNUMBER(Poczatek),ISNUMBER(Koniec_Projekt)),IFERROR(IF(LataProjekcji=$F2807,ROUND($D2805-SUM($K2806:AD2806),0),ROUND(AE2804*$E2806,0)),0),0)</f>
        <v>0</v>
      </c>
    </row>
    <row r="2807" spans="2:31" hidden="1">
      <c r="B2807" s="526" t="s">
        <v>751</v>
      </c>
      <c r="D2807" s="1">
        <f ca="1">IFERROR(ROUNDUP(D2805/E2806,0),0)</f>
        <v>0</v>
      </c>
      <c r="E2807" s="1">
        <f ca="1">IF(D2807=0,0,DATEDIF(DATE(D2804,E2804,1),DATE(F2806,G2806,1),"m"))</f>
        <v>0</v>
      </c>
      <c r="F2807" s="1" t="str">
        <f ca="1">IFERROR(YEAR(G2804),"brak daty")</f>
        <v>brak daty</v>
      </c>
      <c r="G2807" s="1" t="str">
        <f ca="1">IFERROR(MONTH(G2804),"brak daty")</f>
        <v>brak daty</v>
      </c>
      <c r="I2807" s="1" t="s">
        <v>425</v>
      </c>
      <c r="K2807" s="5">
        <f ca="1">IF(AND($G2805,NOT(ISTEXT($G2804)),ISNUMBER(Poczatek),ISNUMBER(Koniec_Projekt)),IFERROR(IF(LataProjekcji=$F2806,IF(AND($G2806=$G2807,$F2806=$F2807),ROUND($D2805-SUM($K2807),0),ROUND(K2805*$E2806,0)),IF(LataProjekcji&gt;$F2806,0,ROUND(K2805*$E2806,0))),0),0)</f>
        <v>0</v>
      </c>
      <c r="L2807" s="5">
        <f ca="1">IF(AND($G2805,NOT(ISTEXT($G2804)),ISNUMBER(Poczatek),ISNUMBER(Koniec_Projekt)),IFERROR(IF(LataProjekcji=$F2806,IF(AND($G2806=$G2807,$F2806=$F2807),ROUND($D2805-SUM($K2807:K2807),0),ROUND(L2805*$E2806,0)),IF(LataProjekcji&gt;$F2806,0,ROUND(L2805*$E2806,0))),0),0)</f>
        <v>0</v>
      </c>
      <c r="M2807" s="5">
        <f ca="1">IF(AND($G2805,NOT(ISTEXT($G2804)),ISNUMBER(Poczatek),ISNUMBER(Koniec_Projekt)),IFERROR(IF(LataProjekcji=$F2806,IF(AND($G2806=$G2807,$F2806=$F2807),ROUND($D2805-SUM($K2807:L2807),0),ROUND(M2805*$E2806,0)),IF(LataProjekcji&gt;$F2806,0,ROUND(M2805*$E2806,0))),0),0)</f>
        <v>0</v>
      </c>
      <c r="N2807" s="5">
        <f ca="1">IF(AND($G2805,NOT(ISTEXT($G2804)),ISNUMBER(Poczatek),ISNUMBER(Koniec_Projekt)),IFERROR(IF(LataProjekcji=$F2806,IF(AND($G2806=$G2807,$F2806=$F2807),ROUND($D2805-SUM($K2807:M2807),0),ROUND(N2805*$E2806,0)),IF(LataProjekcji&gt;$F2806,0,ROUND(N2805*$E2806,0))),0),0)</f>
        <v>0</v>
      </c>
      <c r="O2807" s="5">
        <f ca="1">IF(AND($G2805,NOT(ISTEXT($G2804)),ISNUMBER(Poczatek),ISNUMBER(Koniec_Projekt)),IFERROR(IF(LataProjekcji=$F2806,IF(AND($G2806=$G2807,$F2806=$F2807),ROUND($D2805-SUM($K2807:N2807),0),ROUND(O2805*$E2806,0)),IF(LataProjekcji&gt;$F2806,0,ROUND(O2805*$E2806,0))),0),0)</f>
        <v>0</v>
      </c>
      <c r="P2807" s="5">
        <f ca="1">IF(AND($G2805,NOT(ISTEXT($G2804)),ISNUMBER(Poczatek),ISNUMBER(Koniec_Projekt)),IFERROR(IF(LataProjekcji=$F2806,IF(AND($G2806=$G2807,$F2806=$F2807),ROUND($D2805-SUM($K2807:O2807),0),ROUND(P2805*$E2806,0)),IF(LataProjekcji&gt;$F2806,0,ROUND(P2805*$E2806,0))),0),0)</f>
        <v>0</v>
      </c>
      <c r="Q2807" s="5">
        <f ca="1">IF(AND($G2805,NOT(ISTEXT($G2804)),ISNUMBER(Poczatek),ISNUMBER(Koniec_Projekt)),IFERROR(IF(LataProjekcji=$F2806,IF(AND($G2806=$G2807,$F2806=$F2807),ROUND($D2805-SUM($K2807:P2807),0),ROUND(Q2805*$E2806,0)),IF(LataProjekcji&gt;$F2806,0,ROUND(Q2805*$E2806,0))),0),0)</f>
        <v>0</v>
      </c>
      <c r="R2807" s="5">
        <f ca="1">IF(AND($G2805,NOT(ISTEXT($G2804)),ISNUMBER(Poczatek),ISNUMBER(Koniec_Projekt)),IFERROR(IF(LataProjekcji=$F2806,IF(AND($G2806=$G2807,$F2806=$F2807),ROUND($D2805-SUM($K2807:Q2807),0),ROUND(R2805*$E2806,0)),IF(LataProjekcji&gt;$F2806,0,ROUND(R2805*$E2806,0))),0),0)</f>
        <v>0</v>
      </c>
      <c r="S2807" s="5">
        <f ca="1">IF(AND($G2805,NOT(ISTEXT($G2804)),ISNUMBER(Poczatek),ISNUMBER(Koniec_Projekt)),IFERROR(IF(LataProjekcji=$F2806,IF(AND($G2806=$G2807,$F2806=$F2807),ROUND($D2805-SUM($K2807:R2807),0),ROUND(S2805*$E2806,0)),IF(LataProjekcji&gt;$F2806,0,ROUND(S2805*$E2806,0))),0),0)</f>
        <v>0</v>
      </c>
      <c r="T2807" s="5">
        <f ca="1">IF(AND($G2805,NOT(ISTEXT($G2804)),ISNUMBER(Poczatek),ISNUMBER(Koniec_Projekt)),IFERROR(IF(LataProjekcji=$F2806,IF(AND($G2806=$G2807,$F2806=$F2807),ROUND($D2805-SUM($K2807:S2807),0),ROUND(T2805*$E2806,0)),IF(LataProjekcji&gt;$F2806,0,ROUND(T2805*$E2806,0))),0),0)</f>
        <v>0</v>
      </c>
      <c r="U2807" s="5">
        <f ca="1">IF(AND($G2805,NOT(ISTEXT($G2804)),ISNUMBER(Poczatek),ISNUMBER(Koniec_Projekt)),IFERROR(IF(LataProjekcji=$F2806,IF(AND($G2806=$G2807,$F2806=$F2807),ROUND($D2805-SUM($K2807:T2807),0),ROUND(U2805*$E2806,0)),IF(LataProjekcji&gt;$F2806,0,ROUND(U2805*$E2806,0))),0),0)</f>
        <v>0</v>
      </c>
      <c r="V2807" s="5">
        <f ca="1">IF(AND($G2805,NOT(ISTEXT($G2804)),ISNUMBER(Poczatek),ISNUMBER(Koniec_Projekt)),IFERROR(IF(LataProjekcji=$F2806,IF(AND($G2806=$G2807,$F2806=$F2807),ROUND($D2805-SUM($K2807:U2807),0),ROUND(V2805*$E2806,0)),IF(LataProjekcji&gt;$F2806,0,ROUND(V2805*$E2806,0))),0),0)</f>
        <v>0</v>
      </c>
      <c r="W2807" s="5">
        <f ca="1">IF(AND($G2805,NOT(ISTEXT($G2804)),ISNUMBER(Poczatek),ISNUMBER(Koniec_Projekt)),IFERROR(IF(LataProjekcji=$F2806,IF(AND($G2806=$G2807,$F2806=$F2807),ROUND($D2805-SUM($K2807:V2807),0),ROUND(W2805*$E2806,0)),IF(LataProjekcji&gt;$F2806,0,ROUND(W2805*$E2806,0))),0),0)</f>
        <v>0</v>
      </c>
      <c r="X2807" s="5">
        <f ca="1">IF(AND($G2805,NOT(ISTEXT($G2804)),ISNUMBER(Poczatek),ISNUMBER(Koniec_Projekt)),IFERROR(IF(LataProjekcji=$F2806,IF(AND($G2806=$G2807,$F2806=$F2807),ROUND($D2805-SUM($K2807:W2807),0),ROUND(X2805*$E2806,0)),IF(LataProjekcji&gt;$F2806,0,ROUND(X2805*$E2806,0))),0),0)</f>
        <v>0</v>
      </c>
      <c r="Y2807" s="5">
        <f ca="1">IF(AND($G2805,NOT(ISTEXT($G2804)),ISNUMBER(Poczatek),ISNUMBER(Koniec_Projekt)),IFERROR(IF(LataProjekcji=$F2806,IF(AND($G2806=$G2807,$F2806=$F2807),ROUND($D2805-SUM($K2807:X2807),0),ROUND(Y2805*$E2806,0)),IF(LataProjekcji&gt;$F2806,0,ROUND(Y2805*$E2806,0))),0),0)</f>
        <v>0</v>
      </c>
      <c r="Z2807" s="5">
        <f ca="1">IF(AND($G2805,NOT(ISTEXT($G2804)),ISNUMBER(Poczatek),ISNUMBER(Koniec_Projekt)),IFERROR(IF(LataProjekcji=$F2806,IF(AND($G2806=$G2807,$F2806=$F2807),ROUND($D2805-SUM($K2807:Y2807),0),ROUND(Z2805*$E2806,0)),IF(LataProjekcji&gt;$F2806,0,ROUND(Z2805*$E2806,0))),0),0)</f>
        <v>0</v>
      </c>
      <c r="AA2807" s="5">
        <f ca="1">IF(AND($G2805,NOT(ISTEXT($G2804)),ISNUMBER(Poczatek),ISNUMBER(Koniec_Projekt)),IFERROR(IF(LataProjekcji=$F2806,IF(AND($G2806=$G2807,$F2806=$F2807),ROUND($D2805-SUM($K2807:Z2807),0),ROUND(AA2805*$E2806,0)),IF(LataProjekcji&gt;$F2806,0,ROUND(AA2805*$E2806,0))),0),0)</f>
        <v>0</v>
      </c>
      <c r="AB2807" s="5">
        <f ca="1">IF(AND($G2805,NOT(ISTEXT($G2804)),ISNUMBER(Poczatek),ISNUMBER(Koniec_Projekt)),IFERROR(IF(LataProjekcji=$F2806,IF(AND($G2806=$G2807,$F2806=$F2807),ROUND($D2805-SUM($K2807:AA2807),0),ROUND(AB2805*$E2806,0)),IF(LataProjekcji&gt;$F2806,0,ROUND(AB2805*$E2806,0))),0),0)</f>
        <v>0</v>
      </c>
      <c r="AC2807" s="5">
        <f ca="1">IF(AND($G2805,NOT(ISTEXT($G2804)),ISNUMBER(Poczatek),ISNUMBER(Koniec_Projekt)),IFERROR(IF(LataProjekcji=$F2806,IF(AND($G2806=$G2807,$F2806=$F2807),ROUND($D2805-SUM($K2807:AB2807),0),ROUND(AC2805*$E2806,0)),IF(LataProjekcji&gt;$F2806,0,ROUND(AC2805*$E2806,0))),0),0)</f>
        <v>0</v>
      </c>
      <c r="AD2807" s="5">
        <f ca="1">IF(AND($G2805,NOT(ISTEXT($G2804)),ISNUMBER(Poczatek),ISNUMBER(Koniec_Projekt)),IFERROR(IF(LataProjekcji=$F2806,IF(AND($G2806=$G2807,$F2806=$F2807),ROUND($D2805-SUM($K2807:AC2807),0),ROUND(AD2805*$E2806,0)),IF(LataProjekcji&gt;$F2806,0,ROUND(AD2805*$E2806,0))),0),0)</f>
        <v>0</v>
      </c>
      <c r="AE2807" s="5">
        <f ca="1">IF(AND($G2805,NOT(ISTEXT($G2804)),ISNUMBER(Poczatek),ISNUMBER(Koniec_Projekt)),IFERROR(IF(LataProjekcji=$F2806,IF(AND($G2806=$G2807,$F2806=$F2807),ROUND($D2805-SUM($K2807:AD2807),0),ROUND(AE2805*$E2806,0)),IF(LataProjekcji&gt;$F2806,0,ROUND(AE2805*$E2806,0))),0),0)</f>
        <v>0</v>
      </c>
    </row>
    <row r="2808" spans="2:31" ht="12.5" hidden="1" thickBot="1">
      <c r="B2808" s="527" t="s">
        <v>865</v>
      </c>
      <c r="C2808" s="528"/>
      <c r="D2808" s="529">
        <f ca="1">IF(D2805&gt;10,ROUND((D2807-1)*E2806,0),E2806)</f>
        <v>0</v>
      </c>
      <c r="E2808" s="529">
        <f ca="1">D2805-D2808</f>
        <v>0</v>
      </c>
      <c r="F2808" s="528"/>
      <c r="G2808" s="669">
        <f ca="1">OFFSET($C$269,$D2803,0)</f>
        <v>0</v>
      </c>
      <c r="H2808" s="528"/>
      <c r="I2808" s="528"/>
      <c r="J2808" s="528"/>
      <c r="K2808" s="528"/>
      <c r="L2808" s="528"/>
      <c r="M2808" s="528"/>
      <c r="N2808" s="528"/>
      <c r="O2808" s="528"/>
      <c r="P2808" s="528"/>
      <c r="Q2808" s="528"/>
      <c r="R2808" s="528"/>
      <c r="S2808" s="528"/>
      <c r="T2808" s="528"/>
      <c r="U2808" s="528"/>
      <c r="V2808" s="528"/>
      <c r="W2808" s="528"/>
      <c r="X2808" s="528"/>
      <c r="Y2808" s="528"/>
      <c r="Z2808" s="528"/>
      <c r="AA2808" s="528"/>
      <c r="AB2808" s="528"/>
      <c r="AC2808" s="528"/>
      <c r="AD2808" s="528"/>
      <c r="AE2808" s="528"/>
    </row>
    <row r="2809" spans="2:31" ht="12.5" hidden="1" thickTop="1"/>
    <row r="2810" spans="2:31" ht="12.5" hidden="1" thickBot="1">
      <c r="B2810" s="530" t="str">
        <f ca="1">"nazwa ST: "&amp;B1643</f>
        <v>nazwa ST: 0</v>
      </c>
      <c r="C2810" s="530"/>
      <c r="D2810" s="531">
        <f>D1643</f>
        <v>154</v>
      </c>
      <c r="E2810" s="530"/>
      <c r="F2810" s="530"/>
      <c r="G2810" s="530"/>
      <c r="H2810" s="530"/>
      <c r="I2810" s="530"/>
      <c r="J2810" s="530"/>
      <c r="K2810" s="539" t="str">
        <f t="shared" ref="K2810:AE2810" si="3198">LataProjekcji</f>
        <v>Uzupełnij dane</v>
      </c>
      <c r="L2810" s="539" t="str">
        <f t="shared" si="3198"/>
        <v/>
      </c>
      <c r="M2810" s="539" t="str">
        <f t="shared" si="3198"/>
        <v/>
      </c>
      <c r="N2810" s="539" t="str">
        <f t="shared" si="3198"/>
        <v/>
      </c>
      <c r="O2810" s="539" t="str">
        <f t="shared" si="3198"/>
        <v/>
      </c>
      <c r="P2810" s="539" t="str">
        <f t="shared" si="3198"/>
        <v/>
      </c>
      <c r="Q2810" s="539" t="str">
        <f t="shared" si="3198"/>
        <v/>
      </c>
      <c r="R2810" s="539" t="str">
        <f t="shared" si="3198"/>
        <v/>
      </c>
      <c r="S2810" s="539" t="str">
        <f t="shared" si="3198"/>
        <v/>
      </c>
      <c r="T2810" s="539" t="str">
        <f t="shared" si="3198"/>
        <v/>
      </c>
      <c r="U2810" s="539" t="str">
        <f t="shared" si="3198"/>
        <v/>
      </c>
      <c r="V2810" s="539" t="str">
        <f t="shared" si="3198"/>
        <v/>
      </c>
      <c r="W2810" s="539" t="str">
        <f t="shared" si="3198"/>
        <v/>
      </c>
      <c r="X2810" s="539" t="str">
        <f t="shared" si="3198"/>
        <v/>
      </c>
      <c r="Y2810" s="539" t="str">
        <f t="shared" si="3198"/>
        <v/>
      </c>
      <c r="Z2810" s="539" t="str">
        <f t="shared" si="3198"/>
        <v/>
      </c>
      <c r="AA2810" s="539" t="str">
        <f t="shared" si="3198"/>
        <v/>
      </c>
      <c r="AB2810" s="539" t="str">
        <f t="shared" si="3198"/>
        <v/>
      </c>
      <c r="AC2810" s="539" t="str">
        <f t="shared" si="3198"/>
        <v/>
      </c>
      <c r="AD2810" s="539" t="str">
        <f t="shared" si="3198"/>
        <v/>
      </c>
      <c r="AE2810" s="539" t="str">
        <f t="shared" si="3198"/>
        <v/>
      </c>
    </row>
    <row r="2811" spans="2:31" hidden="1">
      <c r="B2811" s="526" t="s">
        <v>752</v>
      </c>
      <c r="D2811" s="1">
        <f ca="1">D1644</f>
        <v>1900</v>
      </c>
      <c r="E2811" s="1">
        <f ca="1">E1644</f>
        <v>1</v>
      </c>
      <c r="F2811" s="1">
        <f ca="1">IF(D2812&gt;10,F1644,1)</f>
        <v>1</v>
      </c>
      <c r="G2811" s="525" t="str">
        <f ca="1">IF(ISBLANK(OFFSET($E$269,$D2810,0)),"brak daty",IF(D2812&gt;10,EDATE(OFFSET($E$269,$D2810,0),D2814),DATE(D2811,E2811,1)))</f>
        <v>brak daty</v>
      </c>
      <c r="H2811" s="538" t="b">
        <f ca="1">SUM(K2811:AE2811)=D2814</f>
        <v>1</v>
      </c>
      <c r="I2811" s="1" t="s">
        <v>749</v>
      </c>
      <c r="K2811" s="5">
        <f ca="1">IF(AND($G2812,NOT(ISTEXT($G2811)),ISNUMBER(Poczatek),ISNUMBER(Koniec_Projekt)),IFERROR(IF($D2811=LataProjekcji,$F2811,IF($D2811&lt;LataProjekcji,IF((SUM(K2811)+12)&lt;$D2814,12,$D2814-SUM(K2811)),0)),0),0)</f>
        <v>0</v>
      </c>
      <c r="L2811" s="5">
        <f ca="1">IF(AND($G2812,NOT(ISTEXT($G2811)),ISNUMBER(Poczatek),ISNUMBER(Koniec_Projekt)),IFERROR(IF($D2811=LataProjekcji,$F2811,IF($D2811&lt;LataProjekcji,IF((SUM($K2811:K2811)+12)&lt;$D2814,12,$D2814-SUM($K2811:K2811)),0)),0),0)</f>
        <v>0</v>
      </c>
      <c r="M2811" s="5">
        <f ca="1">IF(AND($G2812,NOT(ISTEXT($G2811)),ISNUMBER(Poczatek),ISNUMBER(Koniec_Projekt)),IFERROR(IF($D2811=LataProjekcji,$F2811,IF($D2811&lt;LataProjekcji,IF((SUM($K2811:L2811)+12)&lt;$D2814,12,$D2814-SUM($K2811:L2811)),0)),0),0)</f>
        <v>0</v>
      </c>
      <c r="N2811" s="5">
        <f ca="1">IF(AND($G2812,NOT(ISTEXT($G2811)),ISNUMBER(Poczatek),ISNUMBER(Koniec_Projekt)),IFERROR(IF($D2811=LataProjekcji,$F2811,IF($D2811&lt;LataProjekcji,IF((SUM($K2811:M2811)+12)&lt;$D2814,12,$D2814-SUM($K2811:M2811)),0)),0),0)</f>
        <v>0</v>
      </c>
      <c r="O2811" s="5">
        <f ca="1">IF(AND($G2812,NOT(ISTEXT($G2811)),ISNUMBER(Poczatek),ISNUMBER(Koniec_Projekt)),IFERROR(IF($D2811=LataProjekcji,$F2811,IF($D2811&lt;LataProjekcji,IF((SUM($K2811:N2811)+12)&lt;$D2814,12,$D2814-SUM($K2811:N2811)),0)),0),0)</f>
        <v>0</v>
      </c>
      <c r="P2811" s="5">
        <f ca="1">IF(AND($G2812,NOT(ISTEXT($G2811)),ISNUMBER(Poczatek),ISNUMBER(Koniec_Projekt)),IFERROR(IF($D2811=LataProjekcji,$F2811,IF($D2811&lt;LataProjekcji,IF((SUM($K2811:O2811)+12)&lt;$D2814,12,$D2814-SUM($K2811:O2811)),0)),0),0)</f>
        <v>0</v>
      </c>
      <c r="Q2811" s="5">
        <f ca="1">IF(AND($G2812,NOT(ISTEXT($G2811)),ISNUMBER(Poczatek),ISNUMBER(Koniec_Projekt)),IFERROR(IF($D2811=LataProjekcji,$F2811,IF($D2811&lt;LataProjekcji,IF((SUM($K2811:P2811)+12)&lt;$D2814,12,$D2814-SUM($K2811:P2811)),0)),0),0)</f>
        <v>0</v>
      </c>
      <c r="R2811" s="5">
        <f ca="1">IF(AND($G2812,NOT(ISTEXT($G2811)),ISNUMBER(Poczatek),ISNUMBER(Koniec_Projekt)),IFERROR(IF($D2811=LataProjekcji,$F2811,IF($D2811&lt;LataProjekcji,IF((SUM($K2811:Q2811)+12)&lt;$D2814,12,$D2814-SUM($K2811:Q2811)),0)),0),0)</f>
        <v>0</v>
      </c>
      <c r="S2811" s="5">
        <f ca="1">IF(AND($G2812,NOT(ISTEXT($G2811)),ISNUMBER(Poczatek),ISNUMBER(Koniec_Projekt)),IFERROR(IF($D2811=LataProjekcji,$F2811,IF($D2811&lt;LataProjekcji,IF((SUM($K2811:R2811)+12)&lt;$D2814,12,$D2814-SUM($K2811:R2811)),0)),0),0)</f>
        <v>0</v>
      </c>
      <c r="T2811" s="5">
        <f ca="1">IF(AND($G2812,NOT(ISTEXT($G2811)),ISNUMBER(Poczatek),ISNUMBER(Koniec_Projekt)),IFERROR(IF($D2811=LataProjekcji,$F2811,IF($D2811&lt;LataProjekcji,IF((SUM($K2811:S2811)+12)&lt;$D2814,12,$D2814-SUM($K2811:S2811)),0)),0),0)</f>
        <v>0</v>
      </c>
      <c r="U2811" s="5">
        <f ca="1">IF(AND($G2812,NOT(ISTEXT($G2811)),ISNUMBER(Poczatek),ISNUMBER(Koniec_Projekt)),IFERROR(IF($D2811=LataProjekcji,$F2811,IF($D2811&lt;LataProjekcji,IF((SUM($K2811:T2811)+12)&lt;$D2814,12,$D2814-SUM($K2811:T2811)),0)),0),0)</f>
        <v>0</v>
      </c>
      <c r="V2811" s="5">
        <f ca="1">IF(AND($G2812,NOT(ISTEXT($G2811)),ISNUMBER(Poczatek),ISNUMBER(Koniec_Projekt)),IFERROR(IF($D2811=LataProjekcji,$F2811,IF($D2811&lt;LataProjekcji,IF((SUM($K2811:U2811)+12)&lt;$D2814,12,$D2814-SUM($K2811:U2811)),0)),0),0)</f>
        <v>0</v>
      </c>
      <c r="W2811" s="5">
        <f ca="1">IF(AND($G2812,NOT(ISTEXT($G2811)),ISNUMBER(Poczatek),ISNUMBER(Koniec_Projekt)),IFERROR(IF($D2811=LataProjekcji,$F2811,IF($D2811&lt;LataProjekcji,IF((SUM($K2811:V2811)+12)&lt;$D2814,12,$D2814-SUM($K2811:V2811)),0)),0),0)</f>
        <v>0</v>
      </c>
      <c r="X2811" s="5">
        <f ca="1">IF(AND($G2812,NOT(ISTEXT($G2811)),ISNUMBER(Poczatek),ISNUMBER(Koniec_Projekt)),IFERROR(IF($D2811=LataProjekcji,$F2811,IF($D2811&lt;LataProjekcji,IF((SUM($K2811:W2811)+12)&lt;$D2814,12,$D2814-SUM($K2811:W2811)),0)),0),0)</f>
        <v>0</v>
      </c>
      <c r="Y2811" s="5">
        <f ca="1">IF(AND($G2812,NOT(ISTEXT($G2811)),ISNUMBER(Poczatek),ISNUMBER(Koniec_Projekt)),IFERROR(IF($D2811=LataProjekcji,$F2811,IF($D2811&lt;LataProjekcji,IF((SUM($K2811:X2811)+12)&lt;$D2814,12,$D2814-SUM($K2811:X2811)),0)),0),0)</f>
        <v>0</v>
      </c>
      <c r="Z2811" s="5">
        <f ca="1">IF(AND($G2812,NOT(ISTEXT($G2811)),ISNUMBER(Poczatek),ISNUMBER(Koniec_Projekt)),IFERROR(IF($D2811=LataProjekcji,$F2811,IF($D2811&lt;LataProjekcji,IF((SUM($K2811:Y2811)+12)&lt;$D2814,12,$D2814-SUM($K2811:Y2811)),0)),0),0)</f>
        <v>0</v>
      </c>
      <c r="AA2811" s="5">
        <f ca="1">IF(AND($G2812,NOT(ISTEXT($G2811)),ISNUMBER(Poczatek),ISNUMBER(Koniec_Projekt)),IFERROR(IF($D2811=LataProjekcji,$F2811,IF($D2811&lt;LataProjekcji,IF((SUM($K2811:Z2811)+12)&lt;$D2814,12,$D2814-SUM($K2811:Z2811)),0)),0),0)</f>
        <v>0</v>
      </c>
      <c r="AB2811" s="5">
        <f ca="1">IF(AND($G2812,NOT(ISTEXT($G2811)),ISNUMBER(Poczatek),ISNUMBER(Koniec_Projekt)),IFERROR(IF($D2811=LataProjekcji,$F2811,IF($D2811&lt;LataProjekcji,IF((SUM($K2811:AA2811)+12)&lt;$D2814,12,$D2814-SUM($K2811:AA2811)),0)),0),0)</f>
        <v>0</v>
      </c>
      <c r="AC2811" s="5">
        <f ca="1">IF(AND($G2812,NOT(ISTEXT($G2811)),ISNUMBER(Poczatek),ISNUMBER(Koniec_Projekt)),IFERROR(IF($D2811=LataProjekcji,$F2811,IF($D2811&lt;LataProjekcji,IF((SUM($K2811:AB2811)+12)&lt;$D2814,12,$D2814-SUM($K2811:AB2811)),0)),0),0)</f>
        <v>0</v>
      </c>
      <c r="AD2811" s="5">
        <f ca="1">IF(AND($G2812,NOT(ISTEXT($G2811)),ISNUMBER(Poczatek),ISNUMBER(Koniec_Projekt)),IFERROR(IF($D2811=LataProjekcji,$F2811,IF($D2811&lt;LataProjekcji,IF((SUM($K2811:AC2811)+12)&lt;$D2814,12,$D2814-SUM($K2811:AC2811)),0)),0),0)</f>
        <v>0</v>
      </c>
      <c r="AE2811" s="5">
        <f ca="1">IF(AND($G2812,NOT(ISTEXT($G2811)),ISNUMBER(Poczatek),ISNUMBER(Koniec_Projekt)),IFERROR(IF($D2811=LataProjekcji,$F2811,IF($D2811&lt;LataProjekcji,IF((SUM($K2811:AD2811)+12)&lt;$D2814,12,$D2814-SUM($K2811:AD2811)),0)),0),0)</f>
        <v>0</v>
      </c>
    </row>
    <row r="2812" spans="2:31" hidden="1">
      <c r="B2812" s="526" t="s">
        <v>754</v>
      </c>
      <c r="D2812" s="5">
        <f ca="1">D1645</f>
        <v>0</v>
      </c>
      <c r="E2812" s="454">
        <f ca="1">E1645</f>
        <v>0</v>
      </c>
      <c r="F2812" s="454">
        <f ca="1">F1645</f>
        <v>0</v>
      </c>
      <c r="G2812" s="258" t="b">
        <f ca="1">NOT(ISBLANK(OFFSET($C$269,$D2810,0)))</f>
        <v>0</v>
      </c>
      <c r="H2812" s="538" t="b">
        <f ca="1">SUM(K2812:AE2812)=E2814</f>
        <v>1</v>
      </c>
      <c r="I2812" s="1" t="s">
        <v>750</v>
      </c>
      <c r="K2812" s="537">
        <f ca="1">IF(AND($G2812,NOT(ISTEXT($G2811)),ISNUMBER(Poczatek),ISNUMBER(Koniec_Projekt)),IFERROR(IF($D2811=LataProjekcji,IF($F2811&gt;$E2814,$E2814,$F2811),IF($D2814&gt;=$E2814,(IF($D2811&lt;LataProjekcji,IF((SUM(J2812:$K2812)+12)&lt;$E2814,12,$E2814-SUM(J2812:$K2812)),0)),(IF($D2811&lt;LataProjekcji,IF((SUM(J2812:$K2812)+12)&lt;$D2814,12,$D2814-SUM(J2812:$K2812)),0)))),0),0)</f>
        <v>0</v>
      </c>
      <c r="L2812" s="537">
        <f ca="1">IF(AND($G2812,NOT(ISTEXT($G2811)),ISNUMBER(Poczatek),ISNUMBER(Koniec_Projekt)),IFERROR(IF($D2811=LataProjekcji,IF($F2811&gt;$E2814,$E2814,$F2811),IF($D2814&gt;=$E2814,(IF($D2811&lt;LataProjekcji,IF((SUM($K2812:K2812)+12)&lt;$E2814,12,$E2814-SUM($K2812:K2812)),0)),(IF($D2811&lt;LataProjekcji,IF((SUM($K2812:K2812)+12)&lt;$D2814,12,$D2814-SUM($K2812:K2812)),0)))),0),0)</f>
        <v>0</v>
      </c>
      <c r="M2812" s="537">
        <f ca="1">IF(AND($G2812,NOT(ISTEXT($G2811)),ISNUMBER(Poczatek),ISNUMBER(Koniec_Projekt)),IFERROR(IF($D2811=LataProjekcji,IF($F2811&gt;$E2814,$E2814,$F2811),IF($D2814&gt;=$E2814,(IF($D2811&lt;LataProjekcji,IF((SUM($K2812:L2812)+12)&lt;$E2814,12,$E2814-SUM($K2812:L2812)),0)),(IF($D2811&lt;LataProjekcji,IF((SUM($K2812:L2812)+12)&lt;$D2814,12,$D2814-SUM($K2812:L2812)),0)))),0),0)</f>
        <v>0</v>
      </c>
      <c r="N2812" s="537">
        <f ca="1">IF(AND($G2812,NOT(ISTEXT($G2811)),ISNUMBER(Poczatek),ISNUMBER(Koniec_Projekt)),IFERROR(IF($D2811=LataProjekcji,IF($F2811&gt;$E2814,$E2814,$F2811),IF($D2814&gt;=$E2814,(IF($D2811&lt;LataProjekcji,IF((SUM($K2812:M2812)+12)&lt;$E2814,12,$E2814-SUM($K2812:M2812)),0)),(IF($D2811&lt;LataProjekcji,IF((SUM($K2812:M2812)+12)&lt;$D2814,12,$D2814-SUM($K2812:M2812)),0)))),0),0)</f>
        <v>0</v>
      </c>
      <c r="O2812" s="537">
        <f ca="1">IF(AND($G2812,NOT(ISTEXT($G2811)),ISNUMBER(Poczatek),ISNUMBER(Koniec_Projekt)),IFERROR(IF($D2811=LataProjekcji,IF($F2811&gt;$E2814,$E2814,$F2811),IF($D2814&gt;=$E2814,(IF($D2811&lt;LataProjekcji,IF((SUM($K2812:N2812)+12)&lt;$E2814,12,$E2814-SUM($K2812:N2812)),0)),(IF($D2811&lt;LataProjekcji,IF((SUM($K2812:N2812)+12)&lt;$D2814,12,$D2814-SUM($K2812:N2812)),0)))),0),0)</f>
        <v>0</v>
      </c>
      <c r="P2812" s="537">
        <f ca="1">IF(AND($G2812,NOT(ISTEXT($G2811)),ISNUMBER(Poczatek),ISNUMBER(Koniec_Projekt)),IFERROR(IF($D2811=LataProjekcji,IF($F2811&gt;$E2814,$E2814,$F2811),IF($D2814&gt;=$E2814,(IF($D2811&lt;LataProjekcji,IF((SUM($K2812:O2812)+12)&lt;$E2814,12,$E2814-SUM($K2812:O2812)),0)),(IF($D2811&lt;LataProjekcji,IF((SUM($K2812:O2812)+12)&lt;$D2814,12,$D2814-SUM($K2812:O2812)),0)))),0),0)</f>
        <v>0</v>
      </c>
      <c r="Q2812" s="537">
        <f ca="1">IF(AND($G2812,NOT(ISTEXT($G2811)),ISNUMBER(Poczatek),ISNUMBER(Koniec_Projekt)),IFERROR(IF($D2811=LataProjekcji,IF($F2811&gt;$E2814,$E2814,$F2811),IF($D2814&gt;=$E2814,(IF($D2811&lt;LataProjekcji,IF((SUM($K2812:P2812)+12)&lt;$E2814,12,$E2814-SUM($K2812:P2812)),0)),(IF($D2811&lt;LataProjekcji,IF((SUM($K2812:P2812)+12)&lt;$D2814,12,$D2814-SUM($K2812:P2812)),0)))),0),0)</f>
        <v>0</v>
      </c>
      <c r="R2812" s="537">
        <f ca="1">IF(AND($G2812,NOT(ISTEXT($G2811)),ISNUMBER(Poczatek),ISNUMBER(Koniec_Projekt)),IFERROR(IF($D2811=LataProjekcji,IF($F2811&gt;$E2814,$E2814,$F2811),IF($D2814&gt;=$E2814,(IF($D2811&lt;LataProjekcji,IF((SUM($K2812:Q2812)+12)&lt;$E2814,12,$E2814-SUM($K2812:Q2812)),0)),(IF($D2811&lt;LataProjekcji,IF((SUM($K2812:Q2812)+12)&lt;$D2814,12,$D2814-SUM($K2812:Q2812)),0)))),0),0)</f>
        <v>0</v>
      </c>
      <c r="S2812" s="537">
        <f ca="1">IF(AND($G2812,NOT(ISTEXT($G2811)),ISNUMBER(Poczatek),ISNUMBER(Koniec_Projekt)),IFERROR(IF($D2811=LataProjekcji,IF($F2811&gt;$E2814,$E2814,$F2811),IF($D2814&gt;=$E2814,(IF($D2811&lt;LataProjekcji,IF((SUM($K2812:R2812)+12)&lt;$E2814,12,$E2814-SUM($K2812:R2812)),0)),(IF($D2811&lt;LataProjekcji,IF((SUM($K2812:R2812)+12)&lt;$D2814,12,$D2814-SUM($K2812:R2812)),0)))),0),0)</f>
        <v>0</v>
      </c>
      <c r="T2812" s="537">
        <f ca="1">IF(AND($G2812,NOT(ISTEXT($G2811)),ISNUMBER(Poczatek),ISNUMBER(Koniec_Projekt)),IFERROR(IF($D2811=LataProjekcji,IF($F2811&gt;$E2814,$E2814,$F2811),IF($D2814&gt;=$E2814,(IF($D2811&lt;LataProjekcji,IF((SUM($K2812:S2812)+12)&lt;$E2814,12,$E2814-SUM($K2812:S2812)),0)),(IF($D2811&lt;LataProjekcji,IF((SUM($K2812:S2812)+12)&lt;$D2814,12,$D2814-SUM($K2812:S2812)),0)))),0),0)</f>
        <v>0</v>
      </c>
      <c r="U2812" s="537">
        <f ca="1">IF(AND($G2812,NOT(ISTEXT($G2811)),ISNUMBER(Poczatek),ISNUMBER(Koniec_Projekt)),IFERROR(IF($D2811=LataProjekcji,IF($F2811&gt;$E2814,$E2814,$F2811),IF($D2814&gt;=$E2814,(IF($D2811&lt;LataProjekcji,IF((SUM($K2812:T2812)+12)&lt;$E2814,12,$E2814-SUM($K2812:T2812)),0)),(IF($D2811&lt;LataProjekcji,IF((SUM($K2812:T2812)+12)&lt;$D2814,12,$D2814-SUM($K2812:T2812)),0)))),0),0)</f>
        <v>0</v>
      </c>
      <c r="V2812" s="537">
        <f ca="1">IF(AND($G2812,NOT(ISTEXT($G2811)),ISNUMBER(Poczatek),ISNUMBER(Koniec_Projekt)),IFERROR(IF($D2811=LataProjekcji,IF($F2811&gt;$E2814,$E2814,$F2811),IF($D2814&gt;=$E2814,(IF($D2811&lt;LataProjekcji,IF((SUM($K2812:U2812)+12)&lt;$E2814,12,$E2814-SUM($K2812:U2812)),0)),(IF($D2811&lt;LataProjekcji,IF((SUM($K2812:U2812)+12)&lt;$D2814,12,$D2814-SUM($K2812:U2812)),0)))),0),0)</f>
        <v>0</v>
      </c>
      <c r="W2812" s="537">
        <f ca="1">IF(AND($G2812,NOT(ISTEXT($G2811)),ISNUMBER(Poczatek),ISNUMBER(Koniec_Projekt)),IFERROR(IF($D2811=LataProjekcji,IF($F2811&gt;$E2814,$E2814,$F2811),IF($D2814&gt;=$E2814,(IF($D2811&lt;LataProjekcji,IF((SUM($K2812:V2812)+12)&lt;$E2814,12,$E2814-SUM($K2812:V2812)),0)),(IF($D2811&lt;LataProjekcji,IF((SUM($K2812:V2812)+12)&lt;$D2814,12,$D2814-SUM($K2812:V2812)),0)))),0),0)</f>
        <v>0</v>
      </c>
      <c r="X2812" s="537">
        <f ca="1">IF(AND($G2812,NOT(ISTEXT($G2811)),ISNUMBER(Poczatek),ISNUMBER(Koniec_Projekt)),IFERROR(IF($D2811=LataProjekcji,IF($F2811&gt;$E2814,$E2814,$F2811),IF($D2814&gt;=$E2814,(IF($D2811&lt;LataProjekcji,IF((SUM($K2812:W2812)+12)&lt;$E2814,12,$E2814-SUM($K2812:W2812)),0)),(IF($D2811&lt;LataProjekcji,IF((SUM($K2812:W2812)+12)&lt;$D2814,12,$D2814-SUM($K2812:W2812)),0)))),0),0)</f>
        <v>0</v>
      </c>
      <c r="Y2812" s="537">
        <f ca="1">IF(AND($G2812,NOT(ISTEXT($G2811)),ISNUMBER(Poczatek),ISNUMBER(Koniec_Projekt)),IFERROR(IF($D2811=LataProjekcji,IF($F2811&gt;$E2814,$E2814,$F2811),IF($D2814&gt;=$E2814,(IF($D2811&lt;LataProjekcji,IF((SUM($K2812:X2812)+12)&lt;$E2814,12,$E2814-SUM($K2812:X2812)),0)),(IF($D2811&lt;LataProjekcji,IF((SUM($K2812:X2812)+12)&lt;$D2814,12,$D2814-SUM($K2812:X2812)),0)))),0),0)</f>
        <v>0</v>
      </c>
      <c r="Z2812" s="537">
        <f ca="1">IF(AND($G2812,NOT(ISTEXT($G2811)),ISNUMBER(Poczatek),ISNUMBER(Koniec_Projekt)),IFERROR(IF($D2811=LataProjekcji,IF($F2811&gt;$E2814,$E2814,$F2811),IF($D2814&gt;=$E2814,(IF($D2811&lt;LataProjekcji,IF((SUM($K2812:Y2812)+12)&lt;$E2814,12,$E2814-SUM($K2812:Y2812)),0)),(IF($D2811&lt;LataProjekcji,IF((SUM($K2812:Y2812)+12)&lt;$D2814,12,$D2814-SUM($K2812:Y2812)),0)))),0),0)</f>
        <v>0</v>
      </c>
      <c r="AA2812" s="537">
        <f ca="1">IF(AND($G2812,NOT(ISTEXT($G2811)),ISNUMBER(Poczatek),ISNUMBER(Koniec_Projekt)),IFERROR(IF($D2811=LataProjekcji,IF($F2811&gt;$E2814,$E2814,$F2811),IF($D2814&gt;=$E2814,(IF($D2811&lt;LataProjekcji,IF((SUM($K2812:Z2812)+12)&lt;$E2814,12,$E2814-SUM($K2812:Z2812)),0)),(IF($D2811&lt;LataProjekcji,IF((SUM($K2812:Z2812)+12)&lt;$D2814,12,$D2814-SUM($K2812:Z2812)),0)))),0),0)</f>
        <v>0</v>
      </c>
      <c r="AB2812" s="537">
        <f ca="1">IF(AND($G2812,NOT(ISTEXT($G2811)),ISNUMBER(Poczatek),ISNUMBER(Koniec_Projekt)),IFERROR(IF($D2811=LataProjekcji,IF($F2811&gt;$E2814,$E2814,$F2811),IF($D2814&gt;=$E2814,(IF($D2811&lt;LataProjekcji,IF((SUM($K2812:AA2812)+12)&lt;$E2814,12,$E2814-SUM($K2812:AA2812)),0)),(IF($D2811&lt;LataProjekcji,IF((SUM($K2812:AA2812)+12)&lt;$D2814,12,$D2814-SUM($K2812:AA2812)),0)))),0),0)</f>
        <v>0</v>
      </c>
      <c r="AC2812" s="537">
        <f ca="1">IF(AND($G2812,NOT(ISTEXT($G2811)),ISNUMBER(Poczatek),ISNUMBER(Koniec_Projekt)),IFERROR(IF($D2811=LataProjekcji,IF($F2811&gt;$E2814,$E2814,$F2811),IF($D2814&gt;=$E2814,(IF($D2811&lt;LataProjekcji,IF((SUM($K2812:AB2812)+12)&lt;$E2814,12,$E2814-SUM($K2812:AB2812)),0)),(IF($D2811&lt;LataProjekcji,IF((SUM($K2812:AB2812)+12)&lt;$D2814,12,$D2814-SUM($K2812:AB2812)),0)))),0),0)</f>
        <v>0</v>
      </c>
      <c r="AD2812" s="537">
        <f ca="1">IF(AND($G2812,NOT(ISTEXT($G2811)),ISNUMBER(Poczatek),ISNUMBER(Koniec_Projekt)),IFERROR(IF($D2811=LataProjekcji,IF($F2811&gt;$E2814,$E2814,$F2811),IF($D2814&gt;=$E2814,(IF($D2811&lt;LataProjekcji,IF((SUM($K2812:AC2812)+12)&lt;$E2814,12,$E2814-SUM($K2812:AC2812)),0)),(IF($D2811&lt;LataProjekcji,IF((SUM($K2812:AC2812)+12)&lt;$D2814,12,$D2814-SUM($K2812:AC2812)),0)))),0),0)</f>
        <v>0</v>
      </c>
      <c r="AE2812" s="537">
        <f ca="1">IF(AND($G2812,NOT(ISTEXT($G2811)),ISNUMBER(Poczatek),ISNUMBER(Koniec_Projekt)),IFERROR(IF($D2811=LataProjekcji,IF($F2811&gt;$E2814,$E2814,$F2811),IF($D2814&gt;=$E2814,(IF($D2811&lt;LataProjekcji,IF((SUM($K2812:AD2812)+12)&lt;$E2814,12,$E2814-SUM($K2812:AD2812)),0)),(IF($D2811&lt;LataProjekcji,IF((SUM($K2812:AD2812)+12)&lt;$D2814,12,$D2814-SUM($K2812:AD2812)),0)))),0),0)</f>
        <v>0</v>
      </c>
    </row>
    <row r="2813" spans="2:31" hidden="1">
      <c r="B2813" s="526" t="s">
        <v>753</v>
      </c>
      <c r="D2813" s="454">
        <f ca="1">D1646</f>
        <v>0</v>
      </c>
      <c r="E2813" s="454">
        <f ca="1">IF(D2812&gt;10,ROUND(D2813/12,2),D2813)</f>
        <v>0</v>
      </c>
      <c r="F2813" s="524">
        <f>Koniec_Projekt</f>
        <v>0</v>
      </c>
      <c r="G2813" s="329">
        <f>Miesiac_Koniec_Projekt</f>
        <v>0</v>
      </c>
      <c r="H2813" s="538" t="b">
        <f ca="1">SUM(K2813:AE2813)=D2812</f>
        <v>1</v>
      </c>
      <c r="I2813" s="1" t="s">
        <v>713</v>
      </c>
      <c r="K2813" s="256">
        <f ca="1">IF(AND($G2812,NOT(ISTEXT($G2811)),ISNUMBER(Poczatek),ISNUMBER(Koniec_Projekt)),IFERROR(IF(LataProjekcji=$F2814,ROUND($D2812,0),ROUND(K2811*$E2813,0)),0),0)</f>
        <v>0</v>
      </c>
      <c r="L2813" s="5">
        <f ca="1">IF(AND($G2812,NOT(ISTEXT($G2811)),ISNUMBER(Poczatek),ISNUMBER(Koniec_Projekt)),IFERROR(IF(LataProjekcji=$F2814,ROUND($D2812-SUM(K2813:$K2813),0),ROUND(L2811*$E2813,0)),0),0)</f>
        <v>0</v>
      </c>
      <c r="M2813" s="5">
        <f ca="1">IF(AND($G2812,NOT(ISTEXT($G2811)),ISNUMBER(Poczatek),ISNUMBER(Koniec_Projekt)),IFERROR(IF(LataProjekcji=$F2814,ROUND($D2812-SUM($K2813:L2813),0),ROUND(M2811*$E2813,0)),0),0)</f>
        <v>0</v>
      </c>
      <c r="N2813" s="5">
        <f ca="1">IF(AND($G2812,NOT(ISTEXT($G2811)),ISNUMBER(Poczatek),ISNUMBER(Koniec_Projekt)),IFERROR(IF(LataProjekcji=$F2814,ROUND($D2812-SUM($K2813:M2813),0),ROUND(N2811*$E2813,0)),0),0)</f>
        <v>0</v>
      </c>
      <c r="O2813" s="5">
        <f ca="1">IF(AND($G2812,NOT(ISTEXT($G2811)),ISNUMBER(Poczatek),ISNUMBER(Koniec_Projekt)),IFERROR(IF(LataProjekcji=$F2814,ROUND($D2812-SUM($K2813:N2813),0),ROUND(O2811*$E2813,0)),0),0)</f>
        <v>0</v>
      </c>
      <c r="P2813" s="5">
        <f ca="1">IF(AND($G2812,NOT(ISTEXT($G2811)),ISNUMBER(Poczatek),ISNUMBER(Koniec_Projekt)),IFERROR(IF(LataProjekcji=$F2814,ROUND($D2812-SUM($K2813:O2813),0),ROUND(P2811*$E2813,0)),0),0)</f>
        <v>0</v>
      </c>
      <c r="Q2813" s="5">
        <f ca="1">IF(AND($G2812,NOT(ISTEXT($G2811)),ISNUMBER(Poczatek),ISNUMBER(Koniec_Projekt)),IFERROR(IF(LataProjekcji=$F2814,ROUND($D2812-SUM($K2813:P2813),0),ROUND(Q2811*$E2813,0)),0),0)</f>
        <v>0</v>
      </c>
      <c r="R2813" s="5">
        <f ca="1">IF(AND($G2812,NOT(ISTEXT($G2811)),ISNUMBER(Poczatek),ISNUMBER(Koniec_Projekt)),IFERROR(IF(LataProjekcji=$F2814,ROUND($D2812-SUM($K2813:Q2813),0),ROUND(R2811*$E2813,0)),0),0)</f>
        <v>0</v>
      </c>
      <c r="S2813" s="5">
        <f ca="1">IF(AND($G2812,NOT(ISTEXT($G2811)),ISNUMBER(Poczatek),ISNUMBER(Koniec_Projekt)),IFERROR(IF(LataProjekcji=$F2814,ROUND($D2812-SUM($K2813:R2813),0),ROUND(S2811*$E2813,0)),0),0)</f>
        <v>0</v>
      </c>
      <c r="T2813" s="5">
        <f ca="1">IF(AND($G2812,NOT(ISTEXT($G2811)),ISNUMBER(Poczatek),ISNUMBER(Koniec_Projekt)),IFERROR(IF(LataProjekcji=$F2814,ROUND($D2812-SUM($K2813:S2813),0),ROUND(T2811*$E2813,0)),0),0)</f>
        <v>0</v>
      </c>
      <c r="U2813" s="5">
        <f ca="1">IF(AND($G2812,NOT(ISTEXT($G2811)),ISNUMBER(Poczatek),ISNUMBER(Koniec_Projekt)),IFERROR(IF(LataProjekcji=$F2814,ROUND($D2812-SUM($K2813:T2813),0),ROUND(U2811*$E2813,0)),0),0)</f>
        <v>0</v>
      </c>
      <c r="V2813" s="5">
        <f ca="1">IF(AND($G2812,NOT(ISTEXT($G2811)),ISNUMBER(Poczatek),ISNUMBER(Koniec_Projekt)),IFERROR(IF(LataProjekcji=$F2814,ROUND($D2812-SUM($K2813:U2813),0),ROUND(V2811*$E2813,0)),0),0)</f>
        <v>0</v>
      </c>
      <c r="W2813" s="5">
        <f ca="1">IF(AND($G2812,NOT(ISTEXT($G2811)),ISNUMBER(Poczatek),ISNUMBER(Koniec_Projekt)),IFERROR(IF(LataProjekcji=$F2814,ROUND($D2812-SUM($K2813:V2813),0),ROUND(W2811*$E2813,0)),0),0)</f>
        <v>0</v>
      </c>
      <c r="X2813" s="5">
        <f ca="1">IF(AND($G2812,NOT(ISTEXT($G2811)),ISNUMBER(Poczatek),ISNUMBER(Koniec_Projekt)),IFERROR(IF(LataProjekcji=$F2814,ROUND($D2812-SUM($K2813:W2813),0),ROUND(X2811*$E2813,0)),0),0)</f>
        <v>0</v>
      </c>
      <c r="Y2813" s="5">
        <f ca="1">IF(AND($G2812,NOT(ISTEXT($G2811)),ISNUMBER(Poczatek),ISNUMBER(Koniec_Projekt)),IFERROR(IF(LataProjekcji=$F2814,ROUND($D2812-SUM($K2813:X2813),0),ROUND(Y2811*$E2813,0)),0),0)</f>
        <v>0</v>
      </c>
      <c r="Z2813" s="5">
        <f ca="1">IF(AND($G2812,NOT(ISTEXT($G2811)),ISNUMBER(Poczatek),ISNUMBER(Koniec_Projekt)),IFERROR(IF(LataProjekcji=$F2814,ROUND($D2812-SUM($K2813:Y2813),0),ROUND(Z2811*$E2813,0)),0),0)</f>
        <v>0</v>
      </c>
      <c r="AA2813" s="5">
        <f ca="1">IF(AND($G2812,NOT(ISTEXT($G2811)),ISNUMBER(Poczatek),ISNUMBER(Koniec_Projekt)),IFERROR(IF(LataProjekcji=$F2814,ROUND($D2812-SUM($K2813:Z2813),0),ROUND(AA2811*$E2813,0)),0),0)</f>
        <v>0</v>
      </c>
      <c r="AB2813" s="5">
        <f ca="1">IF(AND($G2812,NOT(ISTEXT($G2811)),ISNUMBER(Poczatek),ISNUMBER(Koniec_Projekt)),IFERROR(IF(LataProjekcji=$F2814,ROUND($D2812-SUM($K2813:AA2813),0),ROUND(AB2811*$E2813,0)),0),0)</f>
        <v>0</v>
      </c>
      <c r="AC2813" s="5">
        <f ca="1">IF(AND($G2812,NOT(ISTEXT($G2811)),ISNUMBER(Poczatek),ISNUMBER(Koniec_Projekt)),IFERROR(IF(LataProjekcji=$F2814,ROUND($D2812-SUM($K2813:AB2813),0),ROUND(AC2811*$E2813,0)),0),0)</f>
        <v>0</v>
      </c>
      <c r="AD2813" s="5">
        <f ca="1">IF(AND($G2812,NOT(ISTEXT($G2811)),ISNUMBER(Poczatek),ISNUMBER(Koniec_Projekt)),IFERROR(IF(LataProjekcji=$F2814,ROUND($D2812-SUM($K2813:AC2813),0),ROUND(AD2811*$E2813,0)),0),0)</f>
        <v>0</v>
      </c>
      <c r="AE2813" s="5">
        <f ca="1">IF(AND($G2812,NOT(ISTEXT($G2811)),ISNUMBER(Poczatek),ISNUMBER(Koniec_Projekt)),IFERROR(IF(LataProjekcji=$F2814,ROUND($D2812-SUM($K2813:AD2813),0),ROUND(AE2811*$E2813,0)),0),0)</f>
        <v>0</v>
      </c>
    </row>
    <row r="2814" spans="2:31" hidden="1">
      <c r="B2814" s="526" t="s">
        <v>751</v>
      </c>
      <c r="D2814" s="1">
        <f ca="1">IFERROR(ROUNDUP(D2812/E2813,0),0)</f>
        <v>0</v>
      </c>
      <c r="E2814" s="1">
        <f ca="1">IF(D2814=0,0,DATEDIF(DATE(D2811,E2811,1),DATE(F2813,G2813,1),"m"))</f>
        <v>0</v>
      </c>
      <c r="F2814" s="1" t="str">
        <f ca="1">IFERROR(YEAR(G2811),"brak daty")</f>
        <v>brak daty</v>
      </c>
      <c r="G2814" s="1" t="str">
        <f ca="1">IFERROR(MONTH(G2811),"brak daty")</f>
        <v>brak daty</v>
      </c>
      <c r="I2814" s="1" t="s">
        <v>425</v>
      </c>
      <c r="K2814" s="5">
        <f ca="1">IF(AND($G2812,NOT(ISTEXT($G2811)),ISNUMBER(Poczatek),ISNUMBER(Koniec_Projekt)),IFERROR(IF(LataProjekcji=$F2813,IF(AND($G2813=$G2814,$F2813=$F2814),ROUND($D2812-SUM($K2814),0),ROUND(K2812*$E2813,0)),IF(LataProjekcji&gt;$F2813,0,ROUND(K2812*$E2813,0))),0),0)</f>
        <v>0</v>
      </c>
      <c r="L2814" s="5">
        <f ca="1">IF(AND($G2812,NOT(ISTEXT($G2811)),ISNUMBER(Poczatek),ISNUMBER(Koniec_Projekt)),IFERROR(IF(LataProjekcji=$F2813,IF(AND($G2813=$G2814,$F2813=$F2814),ROUND($D2812-SUM($K2814:K2814),0),ROUND(L2812*$E2813,0)),IF(LataProjekcji&gt;$F2813,0,ROUND(L2812*$E2813,0))),0),0)</f>
        <v>0</v>
      </c>
      <c r="M2814" s="5">
        <f ca="1">IF(AND($G2812,NOT(ISTEXT($G2811)),ISNUMBER(Poczatek),ISNUMBER(Koniec_Projekt)),IFERROR(IF(LataProjekcji=$F2813,IF(AND($G2813=$G2814,$F2813=$F2814),ROUND($D2812-SUM($K2814:L2814),0),ROUND(M2812*$E2813,0)),IF(LataProjekcji&gt;$F2813,0,ROUND(M2812*$E2813,0))),0),0)</f>
        <v>0</v>
      </c>
      <c r="N2814" s="5">
        <f ca="1">IF(AND($G2812,NOT(ISTEXT($G2811)),ISNUMBER(Poczatek),ISNUMBER(Koniec_Projekt)),IFERROR(IF(LataProjekcji=$F2813,IF(AND($G2813=$G2814,$F2813=$F2814),ROUND($D2812-SUM($K2814:M2814),0),ROUND(N2812*$E2813,0)),IF(LataProjekcji&gt;$F2813,0,ROUND(N2812*$E2813,0))),0),0)</f>
        <v>0</v>
      </c>
      <c r="O2814" s="5">
        <f ca="1">IF(AND($G2812,NOT(ISTEXT($G2811)),ISNUMBER(Poczatek),ISNUMBER(Koniec_Projekt)),IFERROR(IF(LataProjekcji=$F2813,IF(AND($G2813=$G2814,$F2813=$F2814),ROUND($D2812-SUM($K2814:N2814),0),ROUND(O2812*$E2813,0)),IF(LataProjekcji&gt;$F2813,0,ROUND(O2812*$E2813,0))),0),0)</f>
        <v>0</v>
      </c>
      <c r="P2814" s="5">
        <f ca="1">IF(AND($G2812,NOT(ISTEXT($G2811)),ISNUMBER(Poczatek),ISNUMBER(Koniec_Projekt)),IFERROR(IF(LataProjekcji=$F2813,IF(AND($G2813=$G2814,$F2813=$F2814),ROUND($D2812-SUM($K2814:O2814),0),ROUND(P2812*$E2813,0)),IF(LataProjekcji&gt;$F2813,0,ROUND(P2812*$E2813,0))),0),0)</f>
        <v>0</v>
      </c>
      <c r="Q2814" s="5">
        <f ca="1">IF(AND($G2812,NOT(ISTEXT($G2811)),ISNUMBER(Poczatek),ISNUMBER(Koniec_Projekt)),IFERROR(IF(LataProjekcji=$F2813,IF(AND($G2813=$G2814,$F2813=$F2814),ROUND($D2812-SUM($K2814:P2814),0),ROUND(Q2812*$E2813,0)),IF(LataProjekcji&gt;$F2813,0,ROUND(Q2812*$E2813,0))),0),0)</f>
        <v>0</v>
      </c>
      <c r="R2814" s="5">
        <f ca="1">IF(AND($G2812,NOT(ISTEXT($G2811)),ISNUMBER(Poczatek),ISNUMBER(Koniec_Projekt)),IFERROR(IF(LataProjekcji=$F2813,IF(AND($G2813=$G2814,$F2813=$F2814),ROUND($D2812-SUM($K2814:Q2814),0),ROUND(R2812*$E2813,0)),IF(LataProjekcji&gt;$F2813,0,ROUND(R2812*$E2813,0))),0),0)</f>
        <v>0</v>
      </c>
      <c r="S2814" s="5">
        <f ca="1">IF(AND($G2812,NOT(ISTEXT($G2811)),ISNUMBER(Poczatek),ISNUMBER(Koniec_Projekt)),IFERROR(IF(LataProjekcji=$F2813,IF(AND($G2813=$G2814,$F2813=$F2814),ROUND($D2812-SUM($K2814:R2814),0),ROUND(S2812*$E2813,0)),IF(LataProjekcji&gt;$F2813,0,ROUND(S2812*$E2813,0))),0),0)</f>
        <v>0</v>
      </c>
      <c r="T2814" s="5">
        <f ca="1">IF(AND($G2812,NOT(ISTEXT($G2811)),ISNUMBER(Poczatek),ISNUMBER(Koniec_Projekt)),IFERROR(IF(LataProjekcji=$F2813,IF(AND($G2813=$G2814,$F2813=$F2814),ROUND($D2812-SUM($K2814:S2814),0),ROUND(T2812*$E2813,0)),IF(LataProjekcji&gt;$F2813,0,ROUND(T2812*$E2813,0))),0),0)</f>
        <v>0</v>
      </c>
      <c r="U2814" s="5">
        <f ca="1">IF(AND($G2812,NOT(ISTEXT($G2811)),ISNUMBER(Poczatek),ISNUMBER(Koniec_Projekt)),IFERROR(IF(LataProjekcji=$F2813,IF(AND($G2813=$G2814,$F2813=$F2814),ROUND($D2812-SUM($K2814:T2814),0),ROUND(U2812*$E2813,0)),IF(LataProjekcji&gt;$F2813,0,ROUND(U2812*$E2813,0))),0),0)</f>
        <v>0</v>
      </c>
      <c r="V2814" s="5">
        <f ca="1">IF(AND($G2812,NOT(ISTEXT($G2811)),ISNUMBER(Poczatek),ISNUMBER(Koniec_Projekt)),IFERROR(IF(LataProjekcji=$F2813,IF(AND($G2813=$G2814,$F2813=$F2814),ROUND($D2812-SUM($K2814:U2814),0),ROUND(V2812*$E2813,0)),IF(LataProjekcji&gt;$F2813,0,ROUND(V2812*$E2813,0))),0),0)</f>
        <v>0</v>
      </c>
      <c r="W2814" s="5">
        <f ca="1">IF(AND($G2812,NOT(ISTEXT($G2811)),ISNUMBER(Poczatek),ISNUMBER(Koniec_Projekt)),IFERROR(IF(LataProjekcji=$F2813,IF(AND($G2813=$G2814,$F2813=$F2814),ROUND($D2812-SUM($K2814:V2814),0),ROUND(W2812*$E2813,0)),IF(LataProjekcji&gt;$F2813,0,ROUND(W2812*$E2813,0))),0),0)</f>
        <v>0</v>
      </c>
      <c r="X2814" s="5">
        <f ca="1">IF(AND($G2812,NOT(ISTEXT($G2811)),ISNUMBER(Poczatek),ISNUMBER(Koniec_Projekt)),IFERROR(IF(LataProjekcji=$F2813,IF(AND($G2813=$G2814,$F2813=$F2814),ROUND($D2812-SUM($K2814:W2814),0),ROUND(X2812*$E2813,0)),IF(LataProjekcji&gt;$F2813,0,ROUND(X2812*$E2813,0))),0),0)</f>
        <v>0</v>
      </c>
      <c r="Y2814" s="5">
        <f ca="1">IF(AND($G2812,NOT(ISTEXT($G2811)),ISNUMBER(Poczatek),ISNUMBER(Koniec_Projekt)),IFERROR(IF(LataProjekcji=$F2813,IF(AND($G2813=$G2814,$F2813=$F2814),ROUND($D2812-SUM($K2814:X2814),0),ROUND(Y2812*$E2813,0)),IF(LataProjekcji&gt;$F2813,0,ROUND(Y2812*$E2813,0))),0),0)</f>
        <v>0</v>
      </c>
      <c r="Z2814" s="5">
        <f ca="1">IF(AND($G2812,NOT(ISTEXT($G2811)),ISNUMBER(Poczatek),ISNUMBER(Koniec_Projekt)),IFERROR(IF(LataProjekcji=$F2813,IF(AND($G2813=$G2814,$F2813=$F2814),ROUND($D2812-SUM($K2814:Y2814),0),ROUND(Z2812*$E2813,0)),IF(LataProjekcji&gt;$F2813,0,ROUND(Z2812*$E2813,0))),0),0)</f>
        <v>0</v>
      </c>
      <c r="AA2814" s="5">
        <f ca="1">IF(AND($G2812,NOT(ISTEXT($G2811)),ISNUMBER(Poczatek),ISNUMBER(Koniec_Projekt)),IFERROR(IF(LataProjekcji=$F2813,IF(AND($G2813=$G2814,$F2813=$F2814),ROUND($D2812-SUM($K2814:Z2814),0),ROUND(AA2812*$E2813,0)),IF(LataProjekcji&gt;$F2813,0,ROUND(AA2812*$E2813,0))),0),0)</f>
        <v>0</v>
      </c>
      <c r="AB2814" s="5">
        <f ca="1">IF(AND($G2812,NOT(ISTEXT($G2811)),ISNUMBER(Poczatek),ISNUMBER(Koniec_Projekt)),IFERROR(IF(LataProjekcji=$F2813,IF(AND($G2813=$G2814,$F2813=$F2814),ROUND($D2812-SUM($K2814:AA2814),0),ROUND(AB2812*$E2813,0)),IF(LataProjekcji&gt;$F2813,0,ROUND(AB2812*$E2813,0))),0),0)</f>
        <v>0</v>
      </c>
      <c r="AC2814" s="5">
        <f ca="1">IF(AND($G2812,NOT(ISTEXT($G2811)),ISNUMBER(Poczatek),ISNUMBER(Koniec_Projekt)),IFERROR(IF(LataProjekcji=$F2813,IF(AND($G2813=$G2814,$F2813=$F2814),ROUND($D2812-SUM($K2814:AB2814),0),ROUND(AC2812*$E2813,0)),IF(LataProjekcji&gt;$F2813,0,ROUND(AC2812*$E2813,0))),0),0)</f>
        <v>0</v>
      </c>
      <c r="AD2814" s="5">
        <f ca="1">IF(AND($G2812,NOT(ISTEXT($G2811)),ISNUMBER(Poczatek),ISNUMBER(Koniec_Projekt)),IFERROR(IF(LataProjekcji=$F2813,IF(AND($G2813=$G2814,$F2813=$F2814),ROUND($D2812-SUM($K2814:AC2814),0),ROUND(AD2812*$E2813,0)),IF(LataProjekcji&gt;$F2813,0,ROUND(AD2812*$E2813,0))),0),0)</f>
        <v>0</v>
      </c>
      <c r="AE2814" s="5">
        <f ca="1">IF(AND($G2812,NOT(ISTEXT($G2811)),ISNUMBER(Poczatek),ISNUMBER(Koniec_Projekt)),IFERROR(IF(LataProjekcji=$F2813,IF(AND($G2813=$G2814,$F2813=$F2814),ROUND($D2812-SUM($K2814:AD2814),0),ROUND(AE2812*$E2813,0)),IF(LataProjekcji&gt;$F2813,0,ROUND(AE2812*$E2813,0))),0),0)</f>
        <v>0</v>
      </c>
    </row>
    <row r="2815" spans="2:31" ht="12.5" hidden="1" thickBot="1">
      <c r="B2815" s="527" t="s">
        <v>865</v>
      </c>
      <c r="C2815" s="528"/>
      <c r="D2815" s="529">
        <f ca="1">IF(D2812&gt;10,ROUND((D2814-1)*E2813,0),E2813)</f>
        <v>0</v>
      </c>
      <c r="E2815" s="529">
        <f ca="1">D2812-D2815</f>
        <v>0</v>
      </c>
      <c r="F2815" s="528"/>
      <c r="G2815" s="669">
        <f ca="1">OFFSET($C$269,$D2810,0)</f>
        <v>0</v>
      </c>
      <c r="H2815" s="528"/>
      <c r="I2815" s="528"/>
      <c r="J2815" s="528"/>
      <c r="K2815" s="528"/>
      <c r="L2815" s="528"/>
      <c r="M2815" s="528"/>
      <c r="N2815" s="528"/>
      <c r="O2815" s="528"/>
      <c r="P2815" s="528"/>
      <c r="Q2815" s="528"/>
      <c r="R2815" s="528"/>
      <c r="S2815" s="528"/>
      <c r="T2815" s="528"/>
      <c r="U2815" s="528"/>
      <c r="V2815" s="528"/>
      <c r="W2815" s="528"/>
      <c r="X2815" s="528"/>
      <c r="Y2815" s="528"/>
      <c r="Z2815" s="528"/>
      <c r="AA2815" s="528"/>
      <c r="AB2815" s="528"/>
      <c r="AC2815" s="528"/>
      <c r="AD2815" s="528"/>
      <c r="AE2815" s="528"/>
    </row>
    <row r="2816" spans="2:31" ht="12.5" hidden="1" thickTop="1"/>
    <row r="2817" spans="2:31" ht="12.5" hidden="1" thickBot="1">
      <c r="B2817" s="530" t="str">
        <f ca="1">"nazwa ST: "&amp;B1650</f>
        <v>nazwa ST: 0</v>
      </c>
      <c r="C2817" s="530"/>
      <c r="D2817" s="531">
        <f>D1650</f>
        <v>155</v>
      </c>
      <c r="E2817" s="530"/>
      <c r="F2817" s="530"/>
      <c r="G2817" s="530"/>
      <c r="H2817" s="530"/>
      <c r="I2817" s="530"/>
      <c r="J2817" s="530"/>
      <c r="K2817" s="539" t="str">
        <f t="shared" ref="K2817:AE2817" si="3199">LataProjekcji</f>
        <v>Uzupełnij dane</v>
      </c>
      <c r="L2817" s="539" t="str">
        <f t="shared" si="3199"/>
        <v/>
      </c>
      <c r="M2817" s="539" t="str">
        <f t="shared" si="3199"/>
        <v/>
      </c>
      <c r="N2817" s="539" t="str">
        <f t="shared" si="3199"/>
        <v/>
      </c>
      <c r="O2817" s="539" t="str">
        <f t="shared" si="3199"/>
        <v/>
      </c>
      <c r="P2817" s="539" t="str">
        <f t="shared" si="3199"/>
        <v/>
      </c>
      <c r="Q2817" s="539" t="str">
        <f t="shared" si="3199"/>
        <v/>
      </c>
      <c r="R2817" s="539" t="str">
        <f t="shared" si="3199"/>
        <v/>
      </c>
      <c r="S2817" s="539" t="str">
        <f t="shared" si="3199"/>
        <v/>
      </c>
      <c r="T2817" s="539" t="str">
        <f t="shared" si="3199"/>
        <v/>
      </c>
      <c r="U2817" s="539" t="str">
        <f t="shared" si="3199"/>
        <v/>
      </c>
      <c r="V2817" s="539" t="str">
        <f t="shared" si="3199"/>
        <v/>
      </c>
      <c r="W2817" s="539" t="str">
        <f t="shared" si="3199"/>
        <v/>
      </c>
      <c r="X2817" s="539" t="str">
        <f t="shared" si="3199"/>
        <v/>
      </c>
      <c r="Y2817" s="539" t="str">
        <f t="shared" si="3199"/>
        <v/>
      </c>
      <c r="Z2817" s="539" t="str">
        <f t="shared" si="3199"/>
        <v/>
      </c>
      <c r="AA2817" s="539" t="str">
        <f t="shared" si="3199"/>
        <v/>
      </c>
      <c r="AB2817" s="539" t="str">
        <f t="shared" si="3199"/>
        <v/>
      </c>
      <c r="AC2817" s="539" t="str">
        <f t="shared" si="3199"/>
        <v/>
      </c>
      <c r="AD2817" s="539" t="str">
        <f t="shared" si="3199"/>
        <v/>
      </c>
      <c r="AE2817" s="539" t="str">
        <f t="shared" si="3199"/>
        <v/>
      </c>
    </row>
    <row r="2818" spans="2:31" hidden="1">
      <c r="B2818" s="526" t="s">
        <v>752</v>
      </c>
      <c r="D2818" s="1">
        <f ca="1">D1651</f>
        <v>1900</v>
      </c>
      <c r="E2818" s="1">
        <f ca="1">E1651</f>
        <v>1</v>
      </c>
      <c r="F2818" s="1">
        <f ca="1">IF(D2819&gt;10,F1651,1)</f>
        <v>1</v>
      </c>
      <c r="G2818" s="525" t="str">
        <f ca="1">IF(ISBLANK(OFFSET($E$269,$D2817,0)),"brak daty",IF(D2819&gt;10,EDATE(OFFSET($E$269,$D2817,0),D2821),DATE(D2818,E2818,1)))</f>
        <v>brak daty</v>
      </c>
      <c r="H2818" s="538" t="b">
        <f ca="1">SUM(K2818:AE2818)=D2821</f>
        <v>1</v>
      </c>
      <c r="I2818" s="1" t="s">
        <v>749</v>
      </c>
      <c r="K2818" s="5">
        <f ca="1">IF(AND($G2819,NOT(ISTEXT($G2818)),ISNUMBER(Poczatek),ISNUMBER(Koniec_Projekt)),IFERROR(IF($D2818=LataProjekcji,$F2818,IF($D2818&lt;LataProjekcji,IF((SUM(K2818)+12)&lt;$D2821,12,$D2821-SUM(K2818)),0)),0),0)</f>
        <v>0</v>
      </c>
      <c r="L2818" s="5">
        <f ca="1">IF(AND($G2819,NOT(ISTEXT($G2818)),ISNUMBER(Poczatek),ISNUMBER(Koniec_Projekt)),IFERROR(IF($D2818=LataProjekcji,$F2818,IF($D2818&lt;LataProjekcji,IF((SUM($K2818:K2818)+12)&lt;$D2821,12,$D2821-SUM($K2818:K2818)),0)),0),0)</f>
        <v>0</v>
      </c>
      <c r="M2818" s="5">
        <f ca="1">IF(AND($G2819,NOT(ISTEXT($G2818)),ISNUMBER(Poczatek),ISNUMBER(Koniec_Projekt)),IFERROR(IF($D2818=LataProjekcji,$F2818,IF($D2818&lt;LataProjekcji,IF((SUM($K2818:L2818)+12)&lt;$D2821,12,$D2821-SUM($K2818:L2818)),0)),0),0)</f>
        <v>0</v>
      </c>
      <c r="N2818" s="5">
        <f ca="1">IF(AND($G2819,NOT(ISTEXT($G2818)),ISNUMBER(Poczatek),ISNUMBER(Koniec_Projekt)),IFERROR(IF($D2818=LataProjekcji,$F2818,IF($D2818&lt;LataProjekcji,IF((SUM($K2818:M2818)+12)&lt;$D2821,12,$D2821-SUM($K2818:M2818)),0)),0),0)</f>
        <v>0</v>
      </c>
      <c r="O2818" s="5">
        <f ca="1">IF(AND($G2819,NOT(ISTEXT($G2818)),ISNUMBER(Poczatek),ISNUMBER(Koniec_Projekt)),IFERROR(IF($D2818=LataProjekcji,$F2818,IF($D2818&lt;LataProjekcji,IF((SUM($K2818:N2818)+12)&lt;$D2821,12,$D2821-SUM($K2818:N2818)),0)),0),0)</f>
        <v>0</v>
      </c>
      <c r="P2818" s="5">
        <f ca="1">IF(AND($G2819,NOT(ISTEXT($G2818)),ISNUMBER(Poczatek),ISNUMBER(Koniec_Projekt)),IFERROR(IF($D2818=LataProjekcji,$F2818,IF($D2818&lt;LataProjekcji,IF((SUM($K2818:O2818)+12)&lt;$D2821,12,$D2821-SUM($K2818:O2818)),0)),0),0)</f>
        <v>0</v>
      </c>
      <c r="Q2818" s="5">
        <f ca="1">IF(AND($G2819,NOT(ISTEXT($G2818)),ISNUMBER(Poczatek),ISNUMBER(Koniec_Projekt)),IFERROR(IF($D2818=LataProjekcji,$F2818,IF($D2818&lt;LataProjekcji,IF((SUM($K2818:P2818)+12)&lt;$D2821,12,$D2821-SUM($K2818:P2818)),0)),0),0)</f>
        <v>0</v>
      </c>
      <c r="R2818" s="5">
        <f ca="1">IF(AND($G2819,NOT(ISTEXT($G2818)),ISNUMBER(Poczatek),ISNUMBER(Koniec_Projekt)),IFERROR(IF($D2818=LataProjekcji,$F2818,IF($D2818&lt;LataProjekcji,IF((SUM($K2818:Q2818)+12)&lt;$D2821,12,$D2821-SUM($K2818:Q2818)),0)),0),0)</f>
        <v>0</v>
      </c>
      <c r="S2818" s="5">
        <f ca="1">IF(AND($G2819,NOT(ISTEXT($G2818)),ISNUMBER(Poczatek),ISNUMBER(Koniec_Projekt)),IFERROR(IF($D2818=LataProjekcji,$F2818,IF($D2818&lt;LataProjekcji,IF((SUM($K2818:R2818)+12)&lt;$D2821,12,$D2821-SUM($K2818:R2818)),0)),0),0)</f>
        <v>0</v>
      </c>
      <c r="T2818" s="5">
        <f ca="1">IF(AND($G2819,NOT(ISTEXT($G2818)),ISNUMBER(Poczatek),ISNUMBER(Koniec_Projekt)),IFERROR(IF($D2818=LataProjekcji,$F2818,IF($D2818&lt;LataProjekcji,IF((SUM($K2818:S2818)+12)&lt;$D2821,12,$D2821-SUM($K2818:S2818)),0)),0),0)</f>
        <v>0</v>
      </c>
      <c r="U2818" s="5">
        <f ca="1">IF(AND($G2819,NOT(ISTEXT($G2818)),ISNUMBER(Poczatek),ISNUMBER(Koniec_Projekt)),IFERROR(IF($D2818=LataProjekcji,$F2818,IF($D2818&lt;LataProjekcji,IF((SUM($K2818:T2818)+12)&lt;$D2821,12,$D2821-SUM($K2818:T2818)),0)),0),0)</f>
        <v>0</v>
      </c>
      <c r="V2818" s="5">
        <f ca="1">IF(AND($G2819,NOT(ISTEXT($G2818)),ISNUMBER(Poczatek),ISNUMBER(Koniec_Projekt)),IFERROR(IF($D2818=LataProjekcji,$F2818,IF($D2818&lt;LataProjekcji,IF((SUM($K2818:U2818)+12)&lt;$D2821,12,$D2821-SUM($K2818:U2818)),0)),0),0)</f>
        <v>0</v>
      </c>
      <c r="W2818" s="5">
        <f ca="1">IF(AND($G2819,NOT(ISTEXT($G2818)),ISNUMBER(Poczatek),ISNUMBER(Koniec_Projekt)),IFERROR(IF($D2818=LataProjekcji,$F2818,IF($D2818&lt;LataProjekcji,IF((SUM($K2818:V2818)+12)&lt;$D2821,12,$D2821-SUM($K2818:V2818)),0)),0),0)</f>
        <v>0</v>
      </c>
      <c r="X2818" s="5">
        <f ca="1">IF(AND($G2819,NOT(ISTEXT($G2818)),ISNUMBER(Poczatek),ISNUMBER(Koniec_Projekt)),IFERROR(IF($D2818=LataProjekcji,$F2818,IF($D2818&lt;LataProjekcji,IF((SUM($K2818:W2818)+12)&lt;$D2821,12,$D2821-SUM($K2818:W2818)),0)),0),0)</f>
        <v>0</v>
      </c>
      <c r="Y2818" s="5">
        <f ca="1">IF(AND($G2819,NOT(ISTEXT($G2818)),ISNUMBER(Poczatek),ISNUMBER(Koniec_Projekt)),IFERROR(IF($D2818=LataProjekcji,$F2818,IF($D2818&lt;LataProjekcji,IF((SUM($K2818:X2818)+12)&lt;$D2821,12,$D2821-SUM($K2818:X2818)),0)),0),0)</f>
        <v>0</v>
      </c>
      <c r="Z2818" s="5">
        <f ca="1">IF(AND($G2819,NOT(ISTEXT($G2818)),ISNUMBER(Poczatek),ISNUMBER(Koniec_Projekt)),IFERROR(IF($D2818=LataProjekcji,$F2818,IF($D2818&lt;LataProjekcji,IF((SUM($K2818:Y2818)+12)&lt;$D2821,12,$D2821-SUM($K2818:Y2818)),0)),0),0)</f>
        <v>0</v>
      </c>
      <c r="AA2818" s="5">
        <f ca="1">IF(AND($G2819,NOT(ISTEXT($G2818)),ISNUMBER(Poczatek),ISNUMBER(Koniec_Projekt)),IFERROR(IF($D2818=LataProjekcji,$F2818,IF($D2818&lt;LataProjekcji,IF((SUM($K2818:Z2818)+12)&lt;$D2821,12,$D2821-SUM($K2818:Z2818)),0)),0),0)</f>
        <v>0</v>
      </c>
      <c r="AB2818" s="5">
        <f ca="1">IF(AND($G2819,NOT(ISTEXT($G2818)),ISNUMBER(Poczatek),ISNUMBER(Koniec_Projekt)),IFERROR(IF($D2818=LataProjekcji,$F2818,IF($D2818&lt;LataProjekcji,IF((SUM($K2818:AA2818)+12)&lt;$D2821,12,$D2821-SUM($K2818:AA2818)),0)),0),0)</f>
        <v>0</v>
      </c>
      <c r="AC2818" s="5">
        <f ca="1">IF(AND($G2819,NOT(ISTEXT($G2818)),ISNUMBER(Poczatek),ISNUMBER(Koniec_Projekt)),IFERROR(IF($D2818=LataProjekcji,$F2818,IF($D2818&lt;LataProjekcji,IF((SUM($K2818:AB2818)+12)&lt;$D2821,12,$D2821-SUM($K2818:AB2818)),0)),0),0)</f>
        <v>0</v>
      </c>
      <c r="AD2818" s="5">
        <f ca="1">IF(AND($G2819,NOT(ISTEXT($G2818)),ISNUMBER(Poczatek),ISNUMBER(Koniec_Projekt)),IFERROR(IF($D2818=LataProjekcji,$F2818,IF($D2818&lt;LataProjekcji,IF((SUM($K2818:AC2818)+12)&lt;$D2821,12,$D2821-SUM($K2818:AC2818)),0)),0),0)</f>
        <v>0</v>
      </c>
      <c r="AE2818" s="5">
        <f ca="1">IF(AND($G2819,NOT(ISTEXT($G2818)),ISNUMBER(Poczatek),ISNUMBER(Koniec_Projekt)),IFERROR(IF($D2818=LataProjekcji,$F2818,IF($D2818&lt;LataProjekcji,IF((SUM($K2818:AD2818)+12)&lt;$D2821,12,$D2821-SUM($K2818:AD2818)),0)),0),0)</f>
        <v>0</v>
      </c>
    </row>
    <row r="2819" spans="2:31" hidden="1">
      <c r="B2819" s="526" t="s">
        <v>754</v>
      </c>
      <c r="D2819" s="5">
        <f ca="1">D1652</f>
        <v>0</v>
      </c>
      <c r="E2819" s="454">
        <f ca="1">E1652</f>
        <v>0</v>
      </c>
      <c r="F2819" s="454">
        <f ca="1">F1652</f>
        <v>0</v>
      </c>
      <c r="G2819" s="258" t="b">
        <f ca="1">NOT(ISBLANK(OFFSET($C$269,$D2817,0)))</f>
        <v>0</v>
      </c>
      <c r="H2819" s="538" t="b">
        <f ca="1">SUM(K2819:AE2819)=E2821</f>
        <v>1</v>
      </c>
      <c r="I2819" s="1" t="s">
        <v>750</v>
      </c>
      <c r="K2819" s="537">
        <f ca="1">IF(AND($G2819,NOT(ISTEXT($G2818)),ISNUMBER(Poczatek),ISNUMBER(Koniec_Projekt)),IFERROR(IF($D2818=LataProjekcji,IF($F2818&gt;$E2821,$E2821,$F2818),IF($D2821&gt;=$E2821,(IF($D2818&lt;LataProjekcji,IF((SUM(J2819:$K2819)+12)&lt;$E2821,12,$E2821-SUM(J2819:$K2819)),0)),(IF($D2818&lt;LataProjekcji,IF((SUM(J2819:$K2819)+12)&lt;$D2821,12,$D2821-SUM(J2819:$K2819)),0)))),0),0)</f>
        <v>0</v>
      </c>
      <c r="L2819" s="537">
        <f ca="1">IF(AND($G2819,NOT(ISTEXT($G2818)),ISNUMBER(Poczatek),ISNUMBER(Koniec_Projekt)),IFERROR(IF($D2818=LataProjekcji,IF($F2818&gt;$E2821,$E2821,$F2818),IF($D2821&gt;=$E2821,(IF($D2818&lt;LataProjekcji,IF((SUM($K2819:K2819)+12)&lt;$E2821,12,$E2821-SUM($K2819:K2819)),0)),(IF($D2818&lt;LataProjekcji,IF((SUM($K2819:K2819)+12)&lt;$D2821,12,$D2821-SUM($K2819:K2819)),0)))),0),0)</f>
        <v>0</v>
      </c>
      <c r="M2819" s="537">
        <f ca="1">IF(AND($G2819,NOT(ISTEXT($G2818)),ISNUMBER(Poczatek),ISNUMBER(Koniec_Projekt)),IFERROR(IF($D2818=LataProjekcji,IF($F2818&gt;$E2821,$E2821,$F2818),IF($D2821&gt;=$E2821,(IF($D2818&lt;LataProjekcji,IF((SUM($K2819:L2819)+12)&lt;$E2821,12,$E2821-SUM($K2819:L2819)),0)),(IF($D2818&lt;LataProjekcji,IF((SUM($K2819:L2819)+12)&lt;$D2821,12,$D2821-SUM($K2819:L2819)),0)))),0),0)</f>
        <v>0</v>
      </c>
      <c r="N2819" s="537">
        <f ca="1">IF(AND($G2819,NOT(ISTEXT($G2818)),ISNUMBER(Poczatek),ISNUMBER(Koniec_Projekt)),IFERROR(IF($D2818=LataProjekcji,IF($F2818&gt;$E2821,$E2821,$F2818),IF($D2821&gt;=$E2821,(IF($D2818&lt;LataProjekcji,IF((SUM($K2819:M2819)+12)&lt;$E2821,12,$E2821-SUM($K2819:M2819)),0)),(IF($D2818&lt;LataProjekcji,IF((SUM($K2819:M2819)+12)&lt;$D2821,12,$D2821-SUM($K2819:M2819)),0)))),0),0)</f>
        <v>0</v>
      </c>
      <c r="O2819" s="537">
        <f ca="1">IF(AND($G2819,NOT(ISTEXT($G2818)),ISNUMBER(Poczatek),ISNUMBER(Koniec_Projekt)),IFERROR(IF($D2818=LataProjekcji,IF($F2818&gt;$E2821,$E2821,$F2818),IF($D2821&gt;=$E2821,(IF($D2818&lt;LataProjekcji,IF((SUM($K2819:N2819)+12)&lt;$E2821,12,$E2821-SUM($K2819:N2819)),0)),(IF($D2818&lt;LataProjekcji,IF((SUM($K2819:N2819)+12)&lt;$D2821,12,$D2821-SUM($K2819:N2819)),0)))),0),0)</f>
        <v>0</v>
      </c>
      <c r="P2819" s="537">
        <f ca="1">IF(AND($G2819,NOT(ISTEXT($G2818)),ISNUMBER(Poczatek),ISNUMBER(Koniec_Projekt)),IFERROR(IF($D2818=LataProjekcji,IF($F2818&gt;$E2821,$E2821,$F2818),IF($D2821&gt;=$E2821,(IF($D2818&lt;LataProjekcji,IF((SUM($K2819:O2819)+12)&lt;$E2821,12,$E2821-SUM($K2819:O2819)),0)),(IF($D2818&lt;LataProjekcji,IF((SUM($K2819:O2819)+12)&lt;$D2821,12,$D2821-SUM($K2819:O2819)),0)))),0),0)</f>
        <v>0</v>
      </c>
      <c r="Q2819" s="537">
        <f ca="1">IF(AND($G2819,NOT(ISTEXT($G2818)),ISNUMBER(Poczatek),ISNUMBER(Koniec_Projekt)),IFERROR(IF($D2818=LataProjekcji,IF($F2818&gt;$E2821,$E2821,$F2818),IF($D2821&gt;=$E2821,(IF($D2818&lt;LataProjekcji,IF((SUM($K2819:P2819)+12)&lt;$E2821,12,$E2821-SUM($K2819:P2819)),0)),(IF($D2818&lt;LataProjekcji,IF((SUM($K2819:P2819)+12)&lt;$D2821,12,$D2821-SUM($K2819:P2819)),0)))),0),0)</f>
        <v>0</v>
      </c>
      <c r="R2819" s="537">
        <f ca="1">IF(AND($G2819,NOT(ISTEXT($G2818)),ISNUMBER(Poczatek),ISNUMBER(Koniec_Projekt)),IFERROR(IF($D2818=LataProjekcji,IF($F2818&gt;$E2821,$E2821,$F2818),IF($D2821&gt;=$E2821,(IF($D2818&lt;LataProjekcji,IF((SUM($K2819:Q2819)+12)&lt;$E2821,12,$E2821-SUM($K2819:Q2819)),0)),(IF($D2818&lt;LataProjekcji,IF((SUM($K2819:Q2819)+12)&lt;$D2821,12,$D2821-SUM($K2819:Q2819)),0)))),0),0)</f>
        <v>0</v>
      </c>
      <c r="S2819" s="537">
        <f ca="1">IF(AND($G2819,NOT(ISTEXT($G2818)),ISNUMBER(Poczatek),ISNUMBER(Koniec_Projekt)),IFERROR(IF($D2818=LataProjekcji,IF($F2818&gt;$E2821,$E2821,$F2818),IF($D2821&gt;=$E2821,(IF($D2818&lt;LataProjekcji,IF((SUM($K2819:R2819)+12)&lt;$E2821,12,$E2821-SUM($K2819:R2819)),0)),(IF($D2818&lt;LataProjekcji,IF((SUM($K2819:R2819)+12)&lt;$D2821,12,$D2821-SUM($K2819:R2819)),0)))),0),0)</f>
        <v>0</v>
      </c>
      <c r="T2819" s="537">
        <f ca="1">IF(AND($G2819,NOT(ISTEXT($G2818)),ISNUMBER(Poczatek),ISNUMBER(Koniec_Projekt)),IFERROR(IF($D2818=LataProjekcji,IF($F2818&gt;$E2821,$E2821,$F2818),IF($D2821&gt;=$E2821,(IF($D2818&lt;LataProjekcji,IF((SUM($K2819:S2819)+12)&lt;$E2821,12,$E2821-SUM($K2819:S2819)),0)),(IF($D2818&lt;LataProjekcji,IF((SUM($K2819:S2819)+12)&lt;$D2821,12,$D2821-SUM($K2819:S2819)),0)))),0),0)</f>
        <v>0</v>
      </c>
      <c r="U2819" s="537">
        <f ca="1">IF(AND($G2819,NOT(ISTEXT($G2818)),ISNUMBER(Poczatek),ISNUMBER(Koniec_Projekt)),IFERROR(IF($D2818=LataProjekcji,IF($F2818&gt;$E2821,$E2821,$F2818),IF($D2821&gt;=$E2821,(IF($D2818&lt;LataProjekcji,IF((SUM($K2819:T2819)+12)&lt;$E2821,12,$E2821-SUM($K2819:T2819)),0)),(IF($D2818&lt;LataProjekcji,IF((SUM($K2819:T2819)+12)&lt;$D2821,12,$D2821-SUM($K2819:T2819)),0)))),0),0)</f>
        <v>0</v>
      </c>
      <c r="V2819" s="537">
        <f ca="1">IF(AND($G2819,NOT(ISTEXT($G2818)),ISNUMBER(Poczatek),ISNUMBER(Koniec_Projekt)),IFERROR(IF($D2818=LataProjekcji,IF($F2818&gt;$E2821,$E2821,$F2818),IF($D2821&gt;=$E2821,(IF($D2818&lt;LataProjekcji,IF((SUM($K2819:U2819)+12)&lt;$E2821,12,$E2821-SUM($K2819:U2819)),0)),(IF($D2818&lt;LataProjekcji,IF((SUM($K2819:U2819)+12)&lt;$D2821,12,$D2821-SUM($K2819:U2819)),0)))),0),0)</f>
        <v>0</v>
      </c>
      <c r="W2819" s="537">
        <f ca="1">IF(AND($G2819,NOT(ISTEXT($G2818)),ISNUMBER(Poczatek),ISNUMBER(Koniec_Projekt)),IFERROR(IF($D2818=LataProjekcji,IF($F2818&gt;$E2821,$E2821,$F2818),IF($D2821&gt;=$E2821,(IF($D2818&lt;LataProjekcji,IF((SUM($K2819:V2819)+12)&lt;$E2821,12,$E2821-SUM($K2819:V2819)),0)),(IF($D2818&lt;LataProjekcji,IF((SUM($K2819:V2819)+12)&lt;$D2821,12,$D2821-SUM($K2819:V2819)),0)))),0),0)</f>
        <v>0</v>
      </c>
      <c r="X2819" s="537">
        <f ca="1">IF(AND($G2819,NOT(ISTEXT($G2818)),ISNUMBER(Poczatek),ISNUMBER(Koniec_Projekt)),IFERROR(IF($D2818=LataProjekcji,IF($F2818&gt;$E2821,$E2821,$F2818),IF($D2821&gt;=$E2821,(IF($D2818&lt;LataProjekcji,IF((SUM($K2819:W2819)+12)&lt;$E2821,12,$E2821-SUM($K2819:W2819)),0)),(IF($D2818&lt;LataProjekcji,IF((SUM($K2819:W2819)+12)&lt;$D2821,12,$D2821-SUM($K2819:W2819)),0)))),0),0)</f>
        <v>0</v>
      </c>
      <c r="Y2819" s="537">
        <f ca="1">IF(AND($G2819,NOT(ISTEXT($G2818)),ISNUMBER(Poczatek),ISNUMBER(Koniec_Projekt)),IFERROR(IF($D2818=LataProjekcji,IF($F2818&gt;$E2821,$E2821,$F2818),IF($D2821&gt;=$E2821,(IF($D2818&lt;LataProjekcji,IF((SUM($K2819:X2819)+12)&lt;$E2821,12,$E2821-SUM($K2819:X2819)),0)),(IF($D2818&lt;LataProjekcji,IF((SUM($K2819:X2819)+12)&lt;$D2821,12,$D2821-SUM($K2819:X2819)),0)))),0),0)</f>
        <v>0</v>
      </c>
      <c r="Z2819" s="537">
        <f ca="1">IF(AND($G2819,NOT(ISTEXT($G2818)),ISNUMBER(Poczatek),ISNUMBER(Koniec_Projekt)),IFERROR(IF($D2818=LataProjekcji,IF($F2818&gt;$E2821,$E2821,$F2818),IF($D2821&gt;=$E2821,(IF($D2818&lt;LataProjekcji,IF((SUM($K2819:Y2819)+12)&lt;$E2821,12,$E2821-SUM($K2819:Y2819)),0)),(IF($D2818&lt;LataProjekcji,IF((SUM($K2819:Y2819)+12)&lt;$D2821,12,$D2821-SUM($K2819:Y2819)),0)))),0),0)</f>
        <v>0</v>
      </c>
      <c r="AA2819" s="537">
        <f ca="1">IF(AND($G2819,NOT(ISTEXT($G2818)),ISNUMBER(Poczatek),ISNUMBER(Koniec_Projekt)),IFERROR(IF($D2818=LataProjekcji,IF($F2818&gt;$E2821,$E2821,$F2818),IF($D2821&gt;=$E2821,(IF($D2818&lt;LataProjekcji,IF((SUM($K2819:Z2819)+12)&lt;$E2821,12,$E2821-SUM($K2819:Z2819)),0)),(IF($D2818&lt;LataProjekcji,IF((SUM($K2819:Z2819)+12)&lt;$D2821,12,$D2821-SUM($K2819:Z2819)),0)))),0),0)</f>
        <v>0</v>
      </c>
      <c r="AB2819" s="537">
        <f ca="1">IF(AND($G2819,NOT(ISTEXT($G2818)),ISNUMBER(Poczatek),ISNUMBER(Koniec_Projekt)),IFERROR(IF($D2818=LataProjekcji,IF($F2818&gt;$E2821,$E2821,$F2818),IF($D2821&gt;=$E2821,(IF($D2818&lt;LataProjekcji,IF((SUM($K2819:AA2819)+12)&lt;$E2821,12,$E2821-SUM($K2819:AA2819)),0)),(IF($D2818&lt;LataProjekcji,IF((SUM($K2819:AA2819)+12)&lt;$D2821,12,$D2821-SUM($K2819:AA2819)),0)))),0),0)</f>
        <v>0</v>
      </c>
      <c r="AC2819" s="537">
        <f ca="1">IF(AND($G2819,NOT(ISTEXT($G2818)),ISNUMBER(Poczatek),ISNUMBER(Koniec_Projekt)),IFERROR(IF($D2818=LataProjekcji,IF($F2818&gt;$E2821,$E2821,$F2818),IF($D2821&gt;=$E2821,(IF($D2818&lt;LataProjekcji,IF((SUM($K2819:AB2819)+12)&lt;$E2821,12,$E2821-SUM($K2819:AB2819)),0)),(IF($D2818&lt;LataProjekcji,IF((SUM($K2819:AB2819)+12)&lt;$D2821,12,$D2821-SUM($K2819:AB2819)),0)))),0),0)</f>
        <v>0</v>
      </c>
      <c r="AD2819" s="537">
        <f ca="1">IF(AND($G2819,NOT(ISTEXT($G2818)),ISNUMBER(Poczatek),ISNUMBER(Koniec_Projekt)),IFERROR(IF($D2818=LataProjekcji,IF($F2818&gt;$E2821,$E2821,$F2818),IF($D2821&gt;=$E2821,(IF($D2818&lt;LataProjekcji,IF((SUM($K2819:AC2819)+12)&lt;$E2821,12,$E2821-SUM($K2819:AC2819)),0)),(IF($D2818&lt;LataProjekcji,IF((SUM($K2819:AC2819)+12)&lt;$D2821,12,$D2821-SUM($K2819:AC2819)),0)))),0),0)</f>
        <v>0</v>
      </c>
      <c r="AE2819" s="537">
        <f ca="1">IF(AND($G2819,NOT(ISTEXT($G2818)),ISNUMBER(Poczatek),ISNUMBER(Koniec_Projekt)),IFERROR(IF($D2818=LataProjekcji,IF($F2818&gt;$E2821,$E2821,$F2818),IF($D2821&gt;=$E2821,(IF($D2818&lt;LataProjekcji,IF((SUM($K2819:AD2819)+12)&lt;$E2821,12,$E2821-SUM($K2819:AD2819)),0)),(IF($D2818&lt;LataProjekcji,IF((SUM($K2819:AD2819)+12)&lt;$D2821,12,$D2821-SUM($K2819:AD2819)),0)))),0),0)</f>
        <v>0</v>
      </c>
    </row>
    <row r="2820" spans="2:31" hidden="1">
      <c r="B2820" s="526" t="s">
        <v>753</v>
      </c>
      <c r="D2820" s="454">
        <f ca="1">D1653</f>
        <v>0</v>
      </c>
      <c r="E2820" s="454">
        <f ca="1">IF(D2819&gt;10,ROUND(D2820/12,2),D2820)</f>
        <v>0</v>
      </c>
      <c r="F2820" s="524">
        <f>Koniec_Projekt</f>
        <v>0</v>
      </c>
      <c r="G2820" s="329">
        <f>Miesiac_Koniec_Projekt</f>
        <v>0</v>
      </c>
      <c r="H2820" s="538" t="b">
        <f ca="1">SUM(K2820:AE2820)=D2819</f>
        <v>1</v>
      </c>
      <c r="I2820" s="1" t="s">
        <v>713</v>
      </c>
      <c r="K2820" s="256">
        <f ca="1">IF(AND($G2819,NOT(ISTEXT($G2818)),ISNUMBER(Poczatek),ISNUMBER(Koniec_Projekt)),IFERROR(IF(LataProjekcji=$F2821,ROUND($D2819,0),ROUND(K2818*$E2820,0)),0),0)</f>
        <v>0</v>
      </c>
      <c r="L2820" s="5">
        <f ca="1">IF(AND($G2819,NOT(ISTEXT($G2818)),ISNUMBER(Poczatek),ISNUMBER(Koniec_Projekt)),IFERROR(IF(LataProjekcji=$F2821,ROUND($D2819-SUM(K2820:$K2820),0),ROUND(L2818*$E2820,0)),0),0)</f>
        <v>0</v>
      </c>
      <c r="M2820" s="5">
        <f ca="1">IF(AND($G2819,NOT(ISTEXT($G2818)),ISNUMBER(Poczatek),ISNUMBER(Koniec_Projekt)),IFERROR(IF(LataProjekcji=$F2821,ROUND($D2819-SUM($K2820:L2820),0),ROUND(M2818*$E2820,0)),0),0)</f>
        <v>0</v>
      </c>
      <c r="N2820" s="5">
        <f ca="1">IF(AND($G2819,NOT(ISTEXT($G2818)),ISNUMBER(Poczatek),ISNUMBER(Koniec_Projekt)),IFERROR(IF(LataProjekcji=$F2821,ROUND($D2819-SUM($K2820:M2820),0),ROUND(N2818*$E2820,0)),0),0)</f>
        <v>0</v>
      </c>
      <c r="O2820" s="5">
        <f ca="1">IF(AND($G2819,NOT(ISTEXT($G2818)),ISNUMBER(Poczatek),ISNUMBER(Koniec_Projekt)),IFERROR(IF(LataProjekcji=$F2821,ROUND($D2819-SUM($K2820:N2820),0),ROUND(O2818*$E2820,0)),0),0)</f>
        <v>0</v>
      </c>
      <c r="P2820" s="5">
        <f ca="1">IF(AND($G2819,NOT(ISTEXT($G2818)),ISNUMBER(Poczatek),ISNUMBER(Koniec_Projekt)),IFERROR(IF(LataProjekcji=$F2821,ROUND($D2819-SUM($K2820:O2820),0),ROUND(P2818*$E2820,0)),0),0)</f>
        <v>0</v>
      </c>
      <c r="Q2820" s="5">
        <f ca="1">IF(AND($G2819,NOT(ISTEXT($G2818)),ISNUMBER(Poczatek),ISNUMBER(Koniec_Projekt)),IFERROR(IF(LataProjekcji=$F2821,ROUND($D2819-SUM($K2820:P2820),0),ROUND(Q2818*$E2820,0)),0),0)</f>
        <v>0</v>
      </c>
      <c r="R2820" s="5">
        <f ca="1">IF(AND($G2819,NOT(ISTEXT($G2818)),ISNUMBER(Poczatek),ISNUMBER(Koniec_Projekt)),IFERROR(IF(LataProjekcji=$F2821,ROUND($D2819-SUM($K2820:Q2820),0),ROUND(R2818*$E2820,0)),0),0)</f>
        <v>0</v>
      </c>
      <c r="S2820" s="5">
        <f ca="1">IF(AND($G2819,NOT(ISTEXT($G2818)),ISNUMBER(Poczatek),ISNUMBER(Koniec_Projekt)),IFERROR(IF(LataProjekcji=$F2821,ROUND($D2819-SUM($K2820:R2820),0),ROUND(S2818*$E2820,0)),0),0)</f>
        <v>0</v>
      </c>
      <c r="T2820" s="5">
        <f ca="1">IF(AND($G2819,NOT(ISTEXT($G2818)),ISNUMBER(Poczatek),ISNUMBER(Koniec_Projekt)),IFERROR(IF(LataProjekcji=$F2821,ROUND($D2819-SUM($K2820:S2820),0),ROUND(T2818*$E2820,0)),0),0)</f>
        <v>0</v>
      </c>
      <c r="U2820" s="5">
        <f ca="1">IF(AND($G2819,NOT(ISTEXT($G2818)),ISNUMBER(Poczatek),ISNUMBER(Koniec_Projekt)),IFERROR(IF(LataProjekcji=$F2821,ROUND($D2819-SUM($K2820:T2820),0),ROUND(U2818*$E2820,0)),0),0)</f>
        <v>0</v>
      </c>
      <c r="V2820" s="5">
        <f ca="1">IF(AND($G2819,NOT(ISTEXT($G2818)),ISNUMBER(Poczatek),ISNUMBER(Koniec_Projekt)),IFERROR(IF(LataProjekcji=$F2821,ROUND($D2819-SUM($K2820:U2820),0),ROUND(V2818*$E2820,0)),0),0)</f>
        <v>0</v>
      </c>
      <c r="W2820" s="5">
        <f ca="1">IF(AND($G2819,NOT(ISTEXT($G2818)),ISNUMBER(Poczatek),ISNUMBER(Koniec_Projekt)),IFERROR(IF(LataProjekcji=$F2821,ROUND($D2819-SUM($K2820:V2820),0),ROUND(W2818*$E2820,0)),0),0)</f>
        <v>0</v>
      </c>
      <c r="X2820" s="5">
        <f ca="1">IF(AND($G2819,NOT(ISTEXT($G2818)),ISNUMBER(Poczatek),ISNUMBER(Koniec_Projekt)),IFERROR(IF(LataProjekcji=$F2821,ROUND($D2819-SUM($K2820:W2820),0),ROUND(X2818*$E2820,0)),0),0)</f>
        <v>0</v>
      </c>
      <c r="Y2820" s="5">
        <f ca="1">IF(AND($G2819,NOT(ISTEXT($G2818)),ISNUMBER(Poczatek),ISNUMBER(Koniec_Projekt)),IFERROR(IF(LataProjekcji=$F2821,ROUND($D2819-SUM($K2820:X2820),0),ROUND(Y2818*$E2820,0)),0),0)</f>
        <v>0</v>
      </c>
      <c r="Z2820" s="5">
        <f ca="1">IF(AND($G2819,NOT(ISTEXT($G2818)),ISNUMBER(Poczatek),ISNUMBER(Koniec_Projekt)),IFERROR(IF(LataProjekcji=$F2821,ROUND($D2819-SUM($K2820:Y2820),0),ROUND(Z2818*$E2820,0)),0),0)</f>
        <v>0</v>
      </c>
      <c r="AA2820" s="5">
        <f ca="1">IF(AND($G2819,NOT(ISTEXT($G2818)),ISNUMBER(Poczatek),ISNUMBER(Koniec_Projekt)),IFERROR(IF(LataProjekcji=$F2821,ROUND($D2819-SUM($K2820:Z2820),0),ROUND(AA2818*$E2820,0)),0),0)</f>
        <v>0</v>
      </c>
      <c r="AB2820" s="5">
        <f ca="1">IF(AND($G2819,NOT(ISTEXT($G2818)),ISNUMBER(Poczatek),ISNUMBER(Koniec_Projekt)),IFERROR(IF(LataProjekcji=$F2821,ROUND($D2819-SUM($K2820:AA2820),0),ROUND(AB2818*$E2820,0)),0),0)</f>
        <v>0</v>
      </c>
      <c r="AC2820" s="5">
        <f ca="1">IF(AND($G2819,NOT(ISTEXT($G2818)),ISNUMBER(Poczatek),ISNUMBER(Koniec_Projekt)),IFERROR(IF(LataProjekcji=$F2821,ROUND($D2819-SUM($K2820:AB2820),0),ROUND(AC2818*$E2820,0)),0),0)</f>
        <v>0</v>
      </c>
      <c r="AD2820" s="5">
        <f ca="1">IF(AND($G2819,NOT(ISTEXT($G2818)),ISNUMBER(Poczatek),ISNUMBER(Koniec_Projekt)),IFERROR(IF(LataProjekcji=$F2821,ROUND($D2819-SUM($K2820:AC2820),0),ROUND(AD2818*$E2820,0)),0),0)</f>
        <v>0</v>
      </c>
      <c r="AE2820" s="5">
        <f ca="1">IF(AND($G2819,NOT(ISTEXT($G2818)),ISNUMBER(Poczatek),ISNUMBER(Koniec_Projekt)),IFERROR(IF(LataProjekcji=$F2821,ROUND($D2819-SUM($K2820:AD2820),0),ROUND(AE2818*$E2820,0)),0),0)</f>
        <v>0</v>
      </c>
    </row>
    <row r="2821" spans="2:31" hidden="1">
      <c r="B2821" s="526" t="s">
        <v>751</v>
      </c>
      <c r="D2821" s="1">
        <f ca="1">IFERROR(ROUNDUP(D2819/E2820,0),0)</f>
        <v>0</v>
      </c>
      <c r="E2821" s="1">
        <f ca="1">IF(D2821=0,0,DATEDIF(DATE(D2818,E2818,1),DATE(F2820,G2820,1),"m"))</f>
        <v>0</v>
      </c>
      <c r="F2821" s="1" t="str">
        <f ca="1">IFERROR(YEAR(G2818),"brak daty")</f>
        <v>brak daty</v>
      </c>
      <c r="G2821" s="1" t="str">
        <f ca="1">IFERROR(MONTH(G2818),"brak daty")</f>
        <v>brak daty</v>
      </c>
      <c r="I2821" s="1" t="s">
        <v>425</v>
      </c>
      <c r="K2821" s="5">
        <f ca="1">IF(AND($G2819,NOT(ISTEXT($G2818)),ISNUMBER(Poczatek),ISNUMBER(Koniec_Projekt)),IFERROR(IF(LataProjekcji=$F2820,IF(AND($G2820=$G2821,$F2820=$F2821),ROUND($D2819-SUM($K2821),0),ROUND(K2819*$E2820,0)),IF(LataProjekcji&gt;$F2820,0,ROUND(K2819*$E2820,0))),0),0)</f>
        <v>0</v>
      </c>
      <c r="L2821" s="5">
        <f ca="1">IF(AND($G2819,NOT(ISTEXT($G2818)),ISNUMBER(Poczatek),ISNUMBER(Koniec_Projekt)),IFERROR(IF(LataProjekcji=$F2820,IF(AND($G2820=$G2821,$F2820=$F2821),ROUND($D2819-SUM($K2821:K2821),0),ROUND(L2819*$E2820,0)),IF(LataProjekcji&gt;$F2820,0,ROUND(L2819*$E2820,0))),0),0)</f>
        <v>0</v>
      </c>
      <c r="M2821" s="5">
        <f ca="1">IF(AND($G2819,NOT(ISTEXT($G2818)),ISNUMBER(Poczatek),ISNUMBER(Koniec_Projekt)),IFERROR(IF(LataProjekcji=$F2820,IF(AND($G2820=$G2821,$F2820=$F2821),ROUND($D2819-SUM($K2821:L2821),0),ROUND(M2819*$E2820,0)),IF(LataProjekcji&gt;$F2820,0,ROUND(M2819*$E2820,0))),0),0)</f>
        <v>0</v>
      </c>
      <c r="N2821" s="5">
        <f ca="1">IF(AND($G2819,NOT(ISTEXT($G2818)),ISNUMBER(Poczatek),ISNUMBER(Koniec_Projekt)),IFERROR(IF(LataProjekcji=$F2820,IF(AND($G2820=$G2821,$F2820=$F2821),ROUND($D2819-SUM($K2821:M2821),0),ROUND(N2819*$E2820,0)),IF(LataProjekcji&gt;$F2820,0,ROUND(N2819*$E2820,0))),0),0)</f>
        <v>0</v>
      </c>
      <c r="O2821" s="5">
        <f ca="1">IF(AND($G2819,NOT(ISTEXT($G2818)),ISNUMBER(Poczatek),ISNUMBER(Koniec_Projekt)),IFERROR(IF(LataProjekcji=$F2820,IF(AND($G2820=$G2821,$F2820=$F2821),ROUND($D2819-SUM($K2821:N2821),0),ROUND(O2819*$E2820,0)),IF(LataProjekcji&gt;$F2820,0,ROUND(O2819*$E2820,0))),0),0)</f>
        <v>0</v>
      </c>
      <c r="P2821" s="5">
        <f ca="1">IF(AND($G2819,NOT(ISTEXT($G2818)),ISNUMBER(Poczatek),ISNUMBER(Koniec_Projekt)),IFERROR(IF(LataProjekcji=$F2820,IF(AND($G2820=$G2821,$F2820=$F2821),ROUND($D2819-SUM($K2821:O2821),0),ROUND(P2819*$E2820,0)),IF(LataProjekcji&gt;$F2820,0,ROUND(P2819*$E2820,0))),0),0)</f>
        <v>0</v>
      </c>
      <c r="Q2821" s="5">
        <f ca="1">IF(AND($G2819,NOT(ISTEXT($G2818)),ISNUMBER(Poczatek),ISNUMBER(Koniec_Projekt)),IFERROR(IF(LataProjekcji=$F2820,IF(AND($G2820=$G2821,$F2820=$F2821),ROUND($D2819-SUM($K2821:P2821),0),ROUND(Q2819*$E2820,0)),IF(LataProjekcji&gt;$F2820,0,ROUND(Q2819*$E2820,0))),0),0)</f>
        <v>0</v>
      </c>
      <c r="R2821" s="5">
        <f ca="1">IF(AND($G2819,NOT(ISTEXT($G2818)),ISNUMBER(Poczatek),ISNUMBER(Koniec_Projekt)),IFERROR(IF(LataProjekcji=$F2820,IF(AND($G2820=$G2821,$F2820=$F2821),ROUND($D2819-SUM($K2821:Q2821),0),ROUND(R2819*$E2820,0)),IF(LataProjekcji&gt;$F2820,0,ROUND(R2819*$E2820,0))),0),0)</f>
        <v>0</v>
      </c>
      <c r="S2821" s="5">
        <f ca="1">IF(AND($G2819,NOT(ISTEXT($G2818)),ISNUMBER(Poczatek),ISNUMBER(Koniec_Projekt)),IFERROR(IF(LataProjekcji=$F2820,IF(AND($G2820=$G2821,$F2820=$F2821),ROUND($D2819-SUM($K2821:R2821),0),ROUND(S2819*$E2820,0)),IF(LataProjekcji&gt;$F2820,0,ROUND(S2819*$E2820,0))),0),0)</f>
        <v>0</v>
      </c>
      <c r="T2821" s="5">
        <f ca="1">IF(AND($G2819,NOT(ISTEXT($G2818)),ISNUMBER(Poczatek),ISNUMBER(Koniec_Projekt)),IFERROR(IF(LataProjekcji=$F2820,IF(AND($G2820=$G2821,$F2820=$F2821),ROUND($D2819-SUM($K2821:S2821),0),ROUND(T2819*$E2820,0)),IF(LataProjekcji&gt;$F2820,0,ROUND(T2819*$E2820,0))),0),0)</f>
        <v>0</v>
      </c>
      <c r="U2821" s="5">
        <f ca="1">IF(AND($G2819,NOT(ISTEXT($G2818)),ISNUMBER(Poczatek),ISNUMBER(Koniec_Projekt)),IFERROR(IF(LataProjekcji=$F2820,IF(AND($G2820=$G2821,$F2820=$F2821),ROUND($D2819-SUM($K2821:T2821),0),ROUND(U2819*$E2820,0)),IF(LataProjekcji&gt;$F2820,0,ROUND(U2819*$E2820,0))),0),0)</f>
        <v>0</v>
      </c>
      <c r="V2821" s="5">
        <f ca="1">IF(AND($G2819,NOT(ISTEXT($G2818)),ISNUMBER(Poczatek),ISNUMBER(Koniec_Projekt)),IFERROR(IF(LataProjekcji=$F2820,IF(AND($G2820=$G2821,$F2820=$F2821),ROUND($D2819-SUM($K2821:U2821),0),ROUND(V2819*$E2820,0)),IF(LataProjekcji&gt;$F2820,0,ROUND(V2819*$E2820,0))),0),0)</f>
        <v>0</v>
      </c>
      <c r="W2821" s="5">
        <f ca="1">IF(AND($G2819,NOT(ISTEXT($G2818)),ISNUMBER(Poczatek),ISNUMBER(Koniec_Projekt)),IFERROR(IF(LataProjekcji=$F2820,IF(AND($G2820=$G2821,$F2820=$F2821),ROUND($D2819-SUM($K2821:V2821),0),ROUND(W2819*$E2820,0)),IF(LataProjekcji&gt;$F2820,0,ROUND(W2819*$E2820,0))),0),0)</f>
        <v>0</v>
      </c>
      <c r="X2821" s="5">
        <f ca="1">IF(AND($G2819,NOT(ISTEXT($G2818)),ISNUMBER(Poczatek),ISNUMBER(Koniec_Projekt)),IFERROR(IF(LataProjekcji=$F2820,IF(AND($G2820=$G2821,$F2820=$F2821),ROUND($D2819-SUM($K2821:W2821),0),ROUND(X2819*$E2820,0)),IF(LataProjekcji&gt;$F2820,0,ROUND(X2819*$E2820,0))),0),0)</f>
        <v>0</v>
      </c>
      <c r="Y2821" s="5">
        <f ca="1">IF(AND($G2819,NOT(ISTEXT($G2818)),ISNUMBER(Poczatek),ISNUMBER(Koniec_Projekt)),IFERROR(IF(LataProjekcji=$F2820,IF(AND($G2820=$G2821,$F2820=$F2821),ROUND($D2819-SUM($K2821:X2821),0),ROUND(Y2819*$E2820,0)),IF(LataProjekcji&gt;$F2820,0,ROUND(Y2819*$E2820,0))),0),0)</f>
        <v>0</v>
      </c>
      <c r="Z2821" s="5">
        <f ca="1">IF(AND($G2819,NOT(ISTEXT($G2818)),ISNUMBER(Poczatek),ISNUMBER(Koniec_Projekt)),IFERROR(IF(LataProjekcji=$F2820,IF(AND($G2820=$G2821,$F2820=$F2821),ROUND($D2819-SUM($K2821:Y2821),0),ROUND(Z2819*$E2820,0)),IF(LataProjekcji&gt;$F2820,0,ROUND(Z2819*$E2820,0))),0),0)</f>
        <v>0</v>
      </c>
      <c r="AA2821" s="5">
        <f ca="1">IF(AND($G2819,NOT(ISTEXT($G2818)),ISNUMBER(Poczatek),ISNUMBER(Koniec_Projekt)),IFERROR(IF(LataProjekcji=$F2820,IF(AND($G2820=$G2821,$F2820=$F2821),ROUND($D2819-SUM($K2821:Z2821),0),ROUND(AA2819*$E2820,0)),IF(LataProjekcji&gt;$F2820,0,ROUND(AA2819*$E2820,0))),0),0)</f>
        <v>0</v>
      </c>
      <c r="AB2821" s="5">
        <f ca="1">IF(AND($G2819,NOT(ISTEXT($G2818)),ISNUMBER(Poczatek),ISNUMBER(Koniec_Projekt)),IFERROR(IF(LataProjekcji=$F2820,IF(AND($G2820=$G2821,$F2820=$F2821),ROUND($D2819-SUM($K2821:AA2821),0),ROUND(AB2819*$E2820,0)),IF(LataProjekcji&gt;$F2820,0,ROUND(AB2819*$E2820,0))),0),0)</f>
        <v>0</v>
      </c>
      <c r="AC2821" s="5">
        <f ca="1">IF(AND($G2819,NOT(ISTEXT($G2818)),ISNUMBER(Poczatek),ISNUMBER(Koniec_Projekt)),IFERROR(IF(LataProjekcji=$F2820,IF(AND($G2820=$G2821,$F2820=$F2821),ROUND($D2819-SUM($K2821:AB2821),0),ROUND(AC2819*$E2820,0)),IF(LataProjekcji&gt;$F2820,0,ROUND(AC2819*$E2820,0))),0),0)</f>
        <v>0</v>
      </c>
      <c r="AD2821" s="5">
        <f ca="1">IF(AND($G2819,NOT(ISTEXT($G2818)),ISNUMBER(Poczatek),ISNUMBER(Koniec_Projekt)),IFERROR(IF(LataProjekcji=$F2820,IF(AND($G2820=$G2821,$F2820=$F2821),ROUND($D2819-SUM($K2821:AC2821),0),ROUND(AD2819*$E2820,0)),IF(LataProjekcji&gt;$F2820,0,ROUND(AD2819*$E2820,0))),0),0)</f>
        <v>0</v>
      </c>
      <c r="AE2821" s="5">
        <f ca="1">IF(AND($G2819,NOT(ISTEXT($G2818)),ISNUMBER(Poczatek),ISNUMBER(Koniec_Projekt)),IFERROR(IF(LataProjekcji=$F2820,IF(AND($G2820=$G2821,$F2820=$F2821),ROUND($D2819-SUM($K2821:AD2821),0),ROUND(AE2819*$E2820,0)),IF(LataProjekcji&gt;$F2820,0,ROUND(AE2819*$E2820,0))),0),0)</f>
        <v>0</v>
      </c>
    </row>
    <row r="2822" spans="2:31" ht="12.5" hidden="1" thickBot="1">
      <c r="B2822" s="527" t="s">
        <v>865</v>
      </c>
      <c r="C2822" s="528"/>
      <c r="D2822" s="529">
        <f ca="1">IF(D2819&gt;10,ROUND((D2821-1)*E2820,0),E2820)</f>
        <v>0</v>
      </c>
      <c r="E2822" s="529">
        <f ca="1">D2819-D2822</f>
        <v>0</v>
      </c>
      <c r="F2822" s="528"/>
      <c r="G2822" s="669">
        <f ca="1">OFFSET($C$269,$D2817,0)</f>
        <v>0</v>
      </c>
      <c r="H2822" s="528"/>
      <c r="I2822" s="528"/>
      <c r="J2822" s="528"/>
      <c r="K2822" s="528"/>
      <c r="L2822" s="528"/>
      <c r="M2822" s="528"/>
      <c r="N2822" s="528"/>
      <c r="O2822" s="528"/>
      <c r="P2822" s="528"/>
      <c r="Q2822" s="528"/>
      <c r="R2822" s="528"/>
      <c r="S2822" s="528"/>
      <c r="T2822" s="528"/>
      <c r="U2822" s="528"/>
      <c r="V2822" s="528"/>
      <c r="W2822" s="528"/>
      <c r="X2822" s="528"/>
      <c r="Y2822" s="528"/>
      <c r="Z2822" s="528"/>
      <c r="AA2822" s="528"/>
      <c r="AB2822" s="528"/>
      <c r="AC2822" s="528"/>
      <c r="AD2822" s="528"/>
      <c r="AE2822" s="528"/>
    </row>
    <row r="2823" spans="2:31" ht="12.5" hidden="1" thickTop="1"/>
    <row r="2824" spans="2:31" ht="12.5" hidden="1" thickBot="1">
      <c r="B2824" s="530" t="str">
        <f ca="1">"nazwa ST: "&amp;B1657</f>
        <v>nazwa ST: 0</v>
      </c>
      <c r="C2824" s="530"/>
      <c r="D2824" s="531">
        <f>D1657</f>
        <v>156</v>
      </c>
      <c r="E2824" s="530"/>
      <c r="F2824" s="530"/>
      <c r="G2824" s="530"/>
      <c r="H2824" s="530"/>
      <c r="I2824" s="530"/>
      <c r="J2824" s="530"/>
      <c r="K2824" s="539" t="str">
        <f t="shared" ref="K2824:AE2824" si="3200">LataProjekcji</f>
        <v>Uzupełnij dane</v>
      </c>
      <c r="L2824" s="539" t="str">
        <f t="shared" si="3200"/>
        <v/>
      </c>
      <c r="M2824" s="539" t="str">
        <f t="shared" si="3200"/>
        <v/>
      </c>
      <c r="N2824" s="539" t="str">
        <f t="shared" si="3200"/>
        <v/>
      </c>
      <c r="O2824" s="539" t="str">
        <f t="shared" si="3200"/>
        <v/>
      </c>
      <c r="P2824" s="539" t="str">
        <f t="shared" si="3200"/>
        <v/>
      </c>
      <c r="Q2824" s="539" t="str">
        <f t="shared" si="3200"/>
        <v/>
      </c>
      <c r="R2824" s="539" t="str">
        <f t="shared" si="3200"/>
        <v/>
      </c>
      <c r="S2824" s="539" t="str">
        <f t="shared" si="3200"/>
        <v/>
      </c>
      <c r="T2824" s="539" t="str">
        <f t="shared" si="3200"/>
        <v/>
      </c>
      <c r="U2824" s="539" t="str">
        <f t="shared" si="3200"/>
        <v/>
      </c>
      <c r="V2824" s="539" t="str">
        <f t="shared" si="3200"/>
        <v/>
      </c>
      <c r="W2824" s="539" t="str">
        <f t="shared" si="3200"/>
        <v/>
      </c>
      <c r="X2824" s="539" t="str">
        <f t="shared" si="3200"/>
        <v/>
      </c>
      <c r="Y2824" s="539" t="str">
        <f t="shared" si="3200"/>
        <v/>
      </c>
      <c r="Z2824" s="539" t="str">
        <f t="shared" si="3200"/>
        <v/>
      </c>
      <c r="AA2824" s="539" t="str">
        <f t="shared" si="3200"/>
        <v/>
      </c>
      <c r="AB2824" s="539" t="str">
        <f t="shared" si="3200"/>
        <v/>
      </c>
      <c r="AC2824" s="539" t="str">
        <f t="shared" si="3200"/>
        <v/>
      </c>
      <c r="AD2824" s="539" t="str">
        <f t="shared" si="3200"/>
        <v/>
      </c>
      <c r="AE2824" s="539" t="str">
        <f t="shared" si="3200"/>
        <v/>
      </c>
    </row>
    <row r="2825" spans="2:31" hidden="1">
      <c r="B2825" s="526" t="s">
        <v>752</v>
      </c>
      <c r="D2825" s="1">
        <f ca="1">D1658</f>
        <v>1900</v>
      </c>
      <c r="E2825" s="1">
        <f ca="1">E1658</f>
        <v>1</v>
      </c>
      <c r="F2825" s="1">
        <f ca="1">IF(D2826&gt;10,F1658,1)</f>
        <v>1</v>
      </c>
      <c r="G2825" s="525" t="str">
        <f ca="1">IF(ISBLANK(OFFSET($E$269,$D2824,0)),"brak daty",IF(D2826&gt;10,EDATE(OFFSET($E$269,$D2824,0),D2828),DATE(D2825,E2825,1)))</f>
        <v>brak daty</v>
      </c>
      <c r="H2825" s="538" t="b">
        <f ca="1">SUM(K2825:AE2825)=D2828</f>
        <v>1</v>
      </c>
      <c r="I2825" s="1" t="s">
        <v>749</v>
      </c>
      <c r="K2825" s="5">
        <f ca="1">IF(AND($G2826,NOT(ISTEXT($G2825)),ISNUMBER(Poczatek),ISNUMBER(Koniec_Projekt)),IFERROR(IF($D2825=LataProjekcji,$F2825,IF($D2825&lt;LataProjekcji,IF((SUM(K2825)+12)&lt;$D2828,12,$D2828-SUM(K2825)),0)),0),0)</f>
        <v>0</v>
      </c>
      <c r="L2825" s="5">
        <f ca="1">IF(AND($G2826,NOT(ISTEXT($G2825)),ISNUMBER(Poczatek),ISNUMBER(Koniec_Projekt)),IFERROR(IF($D2825=LataProjekcji,$F2825,IF($D2825&lt;LataProjekcji,IF((SUM($K2825:K2825)+12)&lt;$D2828,12,$D2828-SUM($K2825:K2825)),0)),0),0)</f>
        <v>0</v>
      </c>
      <c r="M2825" s="5">
        <f ca="1">IF(AND($G2826,NOT(ISTEXT($G2825)),ISNUMBER(Poczatek),ISNUMBER(Koniec_Projekt)),IFERROR(IF($D2825=LataProjekcji,$F2825,IF($D2825&lt;LataProjekcji,IF((SUM($K2825:L2825)+12)&lt;$D2828,12,$D2828-SUM($K2825:L2825)),0)),0),0)</f>
        <v>0</v>
      </c>
      <c r="N2825" s="5">
        <f ca="1">IF(AND($G2826,NOT(ISTEXT($G2825)),ISNUMBER(Poczatek),ISNUMBER(Koniec_Projekt)),IFERROR(IF($D2825=LataProjekcji,$F2825,IF($D2825&lt;LataProjekcji,IF((SUM($K2825:M2825)+12)&lt;$D2828,12,$D2828-SUM($K2825:M2825)),0)),0),0)</f>
        <v>0</v>
      </c>
      <c r="O2825" s="5">
        <f ca="1">IF(AND($G2826,NOT(ISTEXT($G2825)),ISNUMBER(Poczatek),ISNUMBER(Koniec_Projekt)),IFERROR(IF($D2825=LataProjekcji,$F2825,IF($D2825&lt;LataProjekcji,IF((SUM($K2825:N2825)+12)&lt;$D2828,12,$D2828-SUM($K2825:N2825)),0)),0),0)</f>
        <v>0</v>
      </c>
      <c r="P2825" s="5">
        <f ca="1">IF(AND($G2826,NOT(ISTEXT($G2825)),ISNUMBER(Poczatek),ISNUMBER(Koniec_Projekt)),IFERROR(IF($D2825=LataProjekcji,$F2825,IF($D2825&lt;LataProjekcji,IF((SUM($K2825:O2825)+12)&lt;$D2828,12,$D2828-SUM($K2825:O2825)),0)),0),0)</f>
        <v>0</v>
      </c>
      <c r="Q2825" s="5">
        <f ca="1">IF(AND($G2826,NOT(ISTEXT($G2825)),ISNUMBER(Poczatek),ISNUMBER(Koniec_Projekt)),IFERROR(IF($D2825=LataProjekcji,$F2825,IF($D2825&lt;LataProjekcji,IF((SUM($K2825:P2825)+12)&lt;$D2828,12,$D2828-SUM($K2825:P2825)),0)),0),0)</f>
        <v>0</v>
      </c>
      <c r="R2825" s="5">
        <f ca="1">IF(AND($G2826,NOT(ISTEXT($G2825)),ISNUMBER(Poczatek),ISNUMBER(Koniec_Projekt)),IFERROR(IF($D2825=LataProjekcji,$F2825,IF($D2825&lt;LataProjekcji,IF((SUM($K2825:Q2825)+12)&lt;$D2828,12,$D2828-SUM($K2825:Q2825)),0)),0),0)</f>
        <v>0</v>
      </c>
      <c r="S2825" s="5">
        <f ca="1">IF(AND($G2826,NOT(ISTEXT($G2825)),ISNUMBER(Poczatek),ISNUMBER(Koniec_Projekt)),IFERROR(IF($D2825=LataProjekcji,$F2825,IF($D2825&lt;LataProjekcji,IF((SUM($K2825:R2825)+12)&lt;$D2828,12,$D2828-SUM($K2825:R2825)),0)),0),0)</f>
        <v>0</v>
      </c>
      <c r="T2825" s="5">
        <f ca="1">IF(AND($G2826,NOT(ISTEXT($G2825)),ISNUMBER(Poczatek),ISNUMBER(Koniec_Projekt)),IFERROR(IF($D2825=LataProjekcji,$F2825,IF($D2825&lt;LataProjekcji,IF((SUM($K2825:S2825)+12)&lt;$D2828,12,$D2828-SUM($K2825:S2825)),0)),0),0)</f>
        <v>0</v>
      </c>
      <c r="U2825" s="5">
        <f ca="1">IF(AND($G2826,NOT(ISTEXT($G2825)),ISNUMBER(Poczatek),ISNUMBER(Koniec_Projekt)),IFERROR(IF($D2825=LataProjekcji,$F2825,IF($D2825&lt;LataProjekcji,IF((SUM($K2825:T2825)+12)&lt;$D2828,12,$D2828-SUM($K2825:T2825)),0)),0),0)</f>
        <v>0</v>
      </c>
      <c r="V2825" s="5">
        <f ca="1">IF(AND($G2826,NOT(ISTEXT($G2825)),ISNUMBER(Poczatek),ISNUMBER(Koniec_Projekt)),IFERROR(IF($D2825=LataProjekcji,$F2825,IF($D2825&lt;LataProjekcji,IF((SUM($K2825:U2825)+12)&lt;$D2828,12,$D2828-SUM($K2825:U2825)),0)),0),0)</f>
        <v>0</v>
      </c>
      <c r="W2825" s="5">
        <f ca="1">IF(AND($G2826,NOT(ISTEXT($G2825)),ISNUMBER(Poczatek),ISNUMBER(Koniec_Projekt)),IFERROR(IF($D2825=LataProjekcji,$F2825,IF($D2825&lt;LataProjekcji,IF((SUM($K2825:V2825)+12)&lt;$D2828,12,$D2828-SUM($K2825:V2825)),0)),0),0)</f>
        <v>0</v>
      </c>
      <c r="X2825" s="5">
        <f ca="1">IF(AND($G2826,NOT(ISTEXT($G2825)),ISNUMBER(Poczatek),ISNUMBER(Koniec_Projekt)),IFERROR(IF($D2825=LataProjekcji,$F2825,IF($D2825&lt;LataProjekcji,IF((SUM($K2825:W2825)+12)&lt;$D2828,12,$D2828-SUM($K2825:W2825)),0)),0),0)</f>
        <v>0</v>
      </c>
      <c r="Y2825" s="5">
        <f ca="1">IF(AND($G2826,NOT(ISTEXT($G2825)),ISNUMBER(Poczatek),ISNUMBER(Koniec_Projekt)),IFERROR(IF($D2825=LataProjekcji,$F2825,IF($D2825&lt;LataProjekcji,IF((SUM($K2825:X2825)+12)&lt;$D2828,12,$D2828-SUM($K2825:X2825)),0)),0),0)</f>
        <v>0</v>
      </c>
      <c r="Z2825" s="5">
        <f ca="1">IF(AND($G2826,NOT(ISTEXT($G2825)),ISNUMBER(Poczatek),ISNUMBER(Koniec_Projekt)),IFERROR(IF($D2825=LataProjekcji,$F2825,IF($D2825&lt;LataProjekcji,IF((SUM($K2825:Y2825)+12)&lt;$D2828,12,$D2828-SUM($K2825:Y2825)),0)),0),0)</f>
        <v>0</v>
      </c>
      <c r="AA2825" s="5">
        <f ca="1">IF(AND($G2826,NOT(ISTEXT($G2825)),ISNUMBER(Poczatek),ISNUMBER(Koniec_Projekt)),IFERROR(IF($D2825=LataProjekcji,$F2825,IF($D2825&lt;LataProjekcji,IF((SUM($K2825:Z2825)+12)&lt;$D2828,12,$D2828-SUM($K2825:Z2825)),0)),0),0)</f>
        <v>0</v>
      </c>
      <c r="AB2825" s="5">
        <f ca="1">IF(AND($G2826,NOT(ISTEXT($G2825)),ISNUMBER(Poczatek),ISNUMBER(Koniec_Projekt)),IFERROR(IF($D2825=LataProjekcji,$F2825,IF($D2825&lt;LataProjekcji,IF((SUM($K2825:AA2825)+12)&lt;$D2828,12,$D2828-SUM($K2825:AA2825)),0)),0),0)</f>
        <v>0</v>
      </c>
      <c r="AC2825" s="5">
        <f ca="1">IF(AND($G2826,NOT(ISTEXT($G2825)),ISNUMBER(Poczatek),ISNUMBER(Koniec_Projekt)),IFERROR(IF($D2825=LataProjekcji,$F2825,IF($D2825&lt;LataProjekcji,IF((SUM($K2825:AB2825)+12)&lt;$D2828,12,$D2828-SUM($K2825:AB2825)),0)),0),0)</f>
        <v>0</v>
      </c>
      <c r="AD2825" s="5">
        <f ca="1">IF(AND($G2826,NOT(ISTEXT($G2825)),ISNUMBER(Poczatek),ISNUMBER(Koniec_Projekt)),IFERROR(IF($D2825=LataProjekcji,$F2825,IF($D2825&lt;LataProjekcji,IF((SUM($K2825:AC2825)+12)&lt;$D2828,12,$D2828-SUM($K2825:AC2825)),0)),0),0)</f>
        <v>0</v>
      </c>
      <c r="AE2825" s="5">
        <f ca="1">IF(AND($G2826,NOT(ISTEXT($G2825)),ISNUMBER(Poczatek),ISNUMBER(Koniec_Projekt)),IFERROR(IF($D2825=LataProjekcji,$F2825,IF($D2825&lt;LataProjekcji,IF((SUM($K2825:AD2825)+12)&lt;$D2828,12,$D2828-SUM($K2825:AD2825)),0)),0),0)</f>
        <v>0</v>
      </c>
    </row>
    <row r="2826" spans="2:31" hidden="1">
      <c r="B2826" s="526" t="s">
        <v>754</v>
      </c>
      <c r="D2826" s="5">
        <f ca="1">D1659</f>
        <v>0</v>
      </c>
      <c r="E2826" s="454">
        <f ca="1">E1659</f>
        <v>0</v>
      </c>
      <c r="F2826" s="454">
        <f ca="1">F1659</f>
        <v>0</v>
      </c>
      <c r="G2826" s="258" t="b">
        <f ca="1">NOT(ISBLANK(OFFSET($C$269,$D2824,0)))</f>
        <v>0</v>
      </c>
      <c r="H2826" s="538" t="b">
        <f ca="1">SUM(K2826:AE2826)=E2828</f>
        <v>1</v>
      </c>
      <c r="I2826" s="1" t="s">
        <v>750</v>
      </c>
      <c r="K2826" s="537">
        <f ca="1">IF(AND($G2826,NOT(ISTEXT($G2825)),ISNUMBER(Poczatek),ISNUMBER(Koniec_Projekt)),IFERROR(IF($D2825=LataProjekcji,IF($F2825&gt;$E2828,$E2828,$F2825),IF($D2828&gt;=$E2828,(IF($D2825&lt;LataProjekcji,IF((SUM(J2826:$K2826)+12)&lt;$E2828,12,$E2828-SUM(J2826:$K2826)),0)),(IF($D2825&lt;LataProjekcji,IF((SUM(J2826:$K2826)+12)&lt;$D2828,12,$D2828-SUM(J2826:$K2826)),0)))),0),0)</f>
        <v>0</v>
      </c>
      <c r="L2826" s="537">
        <f ca="1">IF(AND($G2826,NOT(ISTEXT($G2825)),ISNUMBER(Poczatek),ISNUMBER(Koniec_Projekt)),IFERROR(IF($D2825=LataProjekcji,IF($F2825&gt;$E2828,$E2828,$F2825),IF($D2828&gt;=$E2828,(IF($D2825&lt;LataProjekcji,IF((SUM($K2826:K2826)+12)&lt;$E2828,12,$E2828-SUM($K2826:K2826)),0)),(IF($D2825&lt;LataProjekcji,IF((SUM($K2826:K2826)+12)&lt;$D2828,12,$D2828-SUM($K2826:K2826)),0)))),0),0)</f>
        <v>0</v>
      </c>
      <c r="M2826" s="537">
        <f ca="1">IF(AND($G2826,NOT(ISTEXT($G2825)),ISNUMBER(Poczatek),ISNUMBER(Koniec_Projekt)),IFERROR(IF($D2825=LataProjekcji,IF($F2825&gt;$E2828,$E2828,$F2825),IF($D2828&gt;=$E2828,(IF($D2825&lt;LataProjekcji,IF((SUM($K2826:L2826)+12)&lt;$E2828,12,$E2828-SUM($K2826:L2826)),0)),(IF($D2825&lt;LataProjekcji,IF((SUM($K2826:L2826)+12)&lt;$D2828,12,$D2828-SUM($K2826:L2826)),0)))),0),0)</f>
        <v>0</v>
      </c>
      <c r="N2826" s="537">
        <f ca="1">IF(AND($G2826,NOT(ISTEXT($G2825)),ISNUMBER(Poczatek),ISNUMBER(Koniec_Projekt)),IFERROR(IF($D2825=LataProjekcji,IF($F2825&gt;$E2828,$E2828,$F2825),IF($D2828&gt;=$E2828,(IF($D2825&lt;LataProjekcji,IF((SUM($K2826:M2826)+12)&lt;$E2828,12,$E2828-SUM($K2826:M2826)),0)),(IF($D2825&lt;LataProjekcji,IF((SUM($K2826:M2826)+12)&lt;$D2828,12,$D2828-SUM($K2826:M2826)),0)))),0),0)</f>
        <v>0</v>
      </c>
      <c r="O2826" s="537">
        <f ca="1">IF(AND($G2826,NOT(ISTEXT($G2825)),ISNUMBER(Poczatek),ISNUMBER(Koniec_Projekt)),IFERROR(IF($D2825=LataProjekcji,IF($F2825&gt;$E2828,$E2828,$F2825),IF($D2828&gt;=$E2828,(IF($D2825&lt;LataProjekcji,IF((SUM($K2826:N2826)+12)&lt;$E2828,12,$E2828-SUM($K2826:N2826)),0)),(IF($D2825&lt;LataProjekcji,IF((SUM($K2826:N2826)+12)&lt;$D2828,12,$D2828-SUM($K2826:N2826)),0)))),0),0)</f>
        <v>0</v>
      </c>
      <c r="P2826" s="537">
        <f ca="1">IF(AND($G2826,NOT(ISTEXT($G2825)),ISNUMBER(Poczatek),ISNUMBER(Koniec_Projekt)),IFERROR(IF($D2825=LataProjekcji,IF($F2825&gt;$E2828,$E2828,$F2825),IF($D2828&gt;=$E2828,(IF($D2825&lt;LataProjekcji,IF((SUM($K2826:O2826)+12)&lt;$E2828,12,$E2828-SUM($K2826:O2826)),0)),(IF($D2825&lt;LataProjekcji,IF((SUM($K2826:O2826)+12)&lt;$D2828,12,$D2828-SUM($K2826:O2826)),0)))),0),0)</f>
        <v>0</v>
      </c>
      <c r="Q2826" s="537">
        <f ca="1">IF(AND($G2826,NOT(ISTEXT($G2825)),ISNUMBER(Poczatek),ISNUMBER(Koniec_Projekt)),IFERROR(IF($D2825=LataProjekcji,IF($F2825&gt;$E2828,$E2828,$F2825),IF($D2828&gt;=$E2828,(IF($D2825&lt;LataProjekcji,IF((SUM($K2826:P2826)+12)&lt;$E2828,12,$E2828-SUM($K2826:P2826)),0)),(IF($D2825&lt;LataProjekcji,IF((SUM($K2826:P2826)+12)&lt;$D2828,12,$D2828-SUM($K2826:P2826)),0)))),0),0)</f>
        <v>0</v>
      </c>
      <c r="R2826" s="537">
        <f ca="1">IF(AND($G2826,NOT(ISTEXT($G2825)),ISNUMBER(Poczatek),ISNUMBER(Koniec_Projekt)),IFERROR(IF($D2825=LataProjekcji,IF($F2825&gt;$E2828,$E2828,$F2825),IF($D2828&gt;=$E2828,(IF($D2825&lt;LataProjekcji,IF((SUM($K2826:Q2826)+12)&lt;$E2828,12,$E2828-SUM($K2826:Q2826)),0)),(IF($D2825&lt;LataProjekcji,IF((SUM($K2826:Q2826)+12)&lt;$D2828,12,$D2828-SUM($K2826:Q2826)),0)))),0),0)</f>
        <v>0</v>
      </c>
      <c r="S2826" s="537">
        <f ca="1">IF(AND($G2826,NOT(ISTEXT($G2825)),ISNUMBER(Poczatek),ISNUMBER(Koniec_Projekt)),IFERROR(IF($D2825=LataProjekcji,IF($F2825&gt;$E2828,$E2828,$F2825),IF($D2828&gt;=$E2828,(IF($D2825&lt;LataProjekcji,IF((SUM($K2826:R2826)+12)&lt;$E2828,12,$E2828-SUM($K2826:R2826)),0)),(IF($D2825&lt;LataProjekcji,IF((SUM($K2826:R2826)+12)&lt;$D2828,12,$D2828-SUM($K2826:R2826)),0)))),0),0)</f>
        <v>0</v>
      </c>
      <c r="T2826" s="537">
        <f ca="1">IF(AND($G2826,NOT(ISTEXT($G2825)),ISNUMBER(Poczatek),ISNUMBER(Koniec_Projekt)),IFERROR(IF($D2825=LataProjekcji,IF($F2825&gt;$E2828,$E2828,$F2825),IF($D2828&gt;=$E2828,(IF($D2825&lt;LataProjekcji,IF((SUM($K2826:S2826)+12)&lt;$E2828,12,$E2828-SUM($K2826:S2826)),0)),(IF($D2825&lt;LataProjekcji,IF((SUM($K2826:S2826)+12)&lt;$D2828,12,$D2828-SUM($K2826:S2826)),0)))),0),0)</f>
        <v>0</v>
      </c>
      <c r="U2826" s="537">
        <f ca="1">IF(AND($G2826,NOT(ISTEXT($G2825)),ISNUMBER(Poczatek),ISNUMBER(Koniec_Projekt)),IFERROR(IF($D2825=LataProjekcji,IF($F2825&gt;$E2828,$E2828,$F2825),IF($D2828&gt;=$E2828,(IF($D2825&lt;LataProjekcji,IF((SUM($K2826:T2826)+12)&lt;$E2828,12,$E2828-SUM($K2826:T2826)),0)),(IF($D2825&lt;LataProjekcji,IF((SUM($K2826:T2826)+12)&lt;$D2828,12,$D2828-SUM($K2826:T2826)),0)))),0),0)</f>
        <v>0</v>
      </c>
      <c r="V2826" s="537">
        <f ca="1">IF(AND($G2826,NOT(ISTEXT($G2825)),ISNUMBER(Poczatek),ISNUMBER(Koniec_Projekt)),IFERROR(IF($D2825=LataProjekcji,IF($F2825&gt;$E2828,$E2828,$F2825),IF($D2828&gt;=$E2828,(IF($D2825&lt;LataProjekcji,IF((SUM($K2826:U2826)+12)&lt;$E2828,12,$E2828-SUM($K2826:U2826)),0)),(IF($D2825&lt;LataProjekcji,IF((SUM($K2826:U2826)+12)&lt;$D2828,12,$D2828-SUM($K2826:U2826)),0)))),0),0)</f>
        <v>0</v>
      </c>
      <c r="W2826" s="537">
        <f ca="1">IF(AND($G2826,NOT(ISTEXT($G2825)),ISNUMBER(Poczatek),ISNUMBER(Koniec_Projekt)),IFERROR(IF($D2825=LataProjekcji,IF($F2825&gt;$E2828,$E2828,$F2825),IF($D2828&gt;=$E2828,(IF($D2825&lt;LataProjekcji,IF((SUM($K2826:V2826)+12)&lt;$E2828,12,$E2828-SUM($K2826:V2826)),0)),(IF($D2825&lt;LataProjekcji,IF((SUM($K2826:V2826)+12)&lt;$D2828,12,$D2828-SUM($K2826:V2826)),0)))),0),0)</f>
        <v>0</v>
      </c>
      <c r="X2826" s="537">
        <f ca="1">IF(AND($G2826,NOT(ISTEXT($G2825)),ISNUMBER(Poczatek),ISNUMBER(Koniec_Projekt)),IFERROR(IF($D2825=LataProjekcji,IF($F2825&gt;$E2828,$E2828,$F2825),IF($D2828&gt;=$E2828,(IF($D2825&lt;LataProjekcji,IF((SUM($K2826:W2826)+12)&lt;$E2828,12,$E2828-SUM($K2826:W2826)),0)),(IF($D2825&lt;LataProjekcji,IF((SUM($K2826:W2826)+12)&lt;$D2828,12,$D2828-SUM($K2826:W2826)),0)))),0),0)</f>
        <v>0</v>
      </c>
      <c r="Y2826" s="537">
        <f ca="1">IF(AND($G2826,NOT(ISTEXT($G2825)),ISNUMBER(Poczatek),ISNUMBER(Koniec_Projekt)),IFERROR(IF($D2825=LataProjekcji,IF($F2825&gt;$E2828,$E2828,$F2825),IF($D2828&gt;=$E2828,(IF($D2825&lt;LataProjekcji,IF((SUM($K2826:X2826)+12)&lt;$E2828,12,$E2828-SUM($K2826:X2826)),0)),(IF($D2825&lt;LataProjekcji,IF((SUM($K2826:X2826)+12)&lt;$D2828,12,$D2828-SUM($K2826:X2826)),0)))),0),0)</f>
        <v>0</v>
      </c>
      <c r="Z2826" s="537">
        <f ca="1">IF(AND($G2826,NOT(ISTEXT($G2825)),ISNUMBER(Poczatek),ISNUMBER(Koniec_Projekt)),IFERROR(IF($D2825=LataProjekcji,IF($F2825&gt;$E2828,$E2828,$F2825),IF($D2828&gt;=$E2828,(IF($D2825&lt;LataProjekcji,IF((SUM($K2826:Y2826)+12)&lt;$E2828,12,$E2828-SUM($K2826:Y2826)),0)),(IF($D2825&lt;LataProjekcji,IF((SUM($K2826:Y2826)+12)&lt;$D2828,12,$D2828-SUM($K2826:Y2826)),0)))),0),0)</f>
        <v>0</v>
      </c>
      <c r="AA2826" s="537">
        <f ca="1">IF(AND($G2826,NOT(ISTEXT($G2825)),ISNUMBER(Poczatek),ISNUMBER(Koniec_Projekt)),IFERROR(IF($D2825=LataProjekcji,IF($F2825&gt;$E2828,$E2828,$F2825),IF($D2828&gt;=$E2828,(IF($D2825&lt;LataProjekcji,IF((SUM($K2826:Z2826)+12)&lt;$E2828,12,$E2828-SUM($K2826:Z2826)),0)),(IF($D2825&lt;LataProjekcji,IF((SUM($K2826:Z2826)+12)&lt;$D2828,12,$D2828-SUM($K2826:Z2826)),0)))),0),0)</f>
        <v>0</v>
      </c>
      <c r="AB2826" s="537">
        <f ca="1">IF(AND($G2826,NOT(ISTEXT($G2825)),ISNUMBER(Poczatek),ISNUMBER(Koniec_Projekt)),IFERROR(IF($D2825=LataProjekcji,IF($F2825&gt;$E2828,$E2828,$F2825),IF($D2828&gt;=$E2828,(IF($D2825&lt;LataProjekcji,IF((SUM($K2826:AA2826)+12)&lt;$E2828,12,$E2828-SUM($K2826:AA2826)),0)),(IF($D2825&lt;LataProjekcji,IF((SUM($K2826:AA2826)+12)&lt;$D2828,12,$D2828-SUM($K2826:AA2826)),0)))),0),0)</f>
        <v>0</v>
      </c>
      <c r="AC2826" s="537">
        <f ca="1">IF(AND($G2826,NOT(ISTEXT($G2825)),ISNUMBER(Poczatek),ISNUMBER(Koniec_Projekt)),IFERROR(IF($D2825=LataProjekcji,IF($F2825&gt;$E2828,$E2828,$F2825),IF($D2828&gt;=$E2828,(IF($D2825&lt;LataProjekcji,IF((SUM($K2826:AB2826)+12)&lt;$E2828,12,$E2828-SUM($K2826:AB2826)),0)),(IF($D2825&lt;LataProjekcji,IF((SUM($K2826:AB2826)+12)&lt;$D2828,12,$D2828-SUM($K2826:AB2826)),0)))),0),0)</f>
        <v>0</v>
      </c>
      <c r="AD2826" s="537">
        <f ca="1">IF(AND($G2826,NOT(ISTEXT($G2825)),ISNUMBER(Poczatek),ISNUMBER(Koniec_Projekt)),IFERROR(IF($D2825=LataProjekcji,IF($F2825&gt;$E2828,$E2828,$F2825),IF($D2828&gt;=$E2828,(IF($D2825&lt;LataProjekcji,IF((SUM($K2826:AC2826)+12)&lt;$E2828,12,$E2828-SUM($K2826:AC2826)),0)),(IF($D2825&lt;LataProjekcji,IF((SUM($K2826:AC2826)+12)&lt;$D2828,12,$D2828-SUM($K2826:AC2826)),0)))),0),0)</f>
        <v>0</v>
      </c>
      <c r="AE2826" s="537">
        <f ca="1">IF(AND($G2826,NOT(ISTEXT($G2825)),ISNUMBER(Poczatek),ISNUMBER(Koniec_Projekt)),IFERROR(IF($D2825=LataProjekcji,IF($F2825&gt;$E2828,$E2828,$F2825),IF($D2828&gt;=$E2828,(IF($D2825&lt;LataProjekcji,IF((SUM($K2826:AD2826)+12)&lt;$E2828,12,$E2828-SUM($K2826:AD2826)),0)),(IF($D2825&lt;LataProjekcji,IF((SUM($K2826:AD2826)+12)&lt;$D2828,12,$D2828-SUM($K2826:AD2826)),0)))),0),0)</f>
        <v>0</v>
      </c>
    </row>
    <row r="2827" spans="2:31" hidden="1">
      <c r="B2827" s="526" t="s">
        <v>753</v>
      </c>
      <c r="D2827" s="454">
        <f ca="1">D1660</f>
        <v>0</v>
      </c>
      <c r="E2827" s="454">
        <f ca="1">IF(D2826&gt;10,ROUND(D2827/12,2),D2827)</f>
        <v>0</v>
      </c>
      <c r="F2827" s="524">
        <f>Koniec_Projekt</f>
        <v>0</v>
      </c>
      <c r="G2827" s="329">
        <f>Miesiac_Koniec_Projekt</f>
        <v>0</v>
      </c>
      <c r="H2827" s="538" t="b">
        <f ca="1">SUM(K2827:AE2827)=D2826</f>
        <v>1</v>
      </c>
      <c r="I2827" s="1" t="s">
        <v>713</v>
      </c>
      <c r="K2827" s="256">
        <f ca="1">IF(AND($G2826,NOT(ISTEXT($G2825)),ISNUMBER(Poczatek),ISNUMBER(Koniec_Projekt)),IFERROR(IF(LataProjekcji=$F2828,ROUND($D2826,0),ROUND(K2825*$E2827,0)),0),0)</f>
        <v>0</v>
      </c>
      <c r="L2827" s="5">
        <f ca="1">IF(AND($G2826,NOT(ISTEXT($G2825)),ISNUMBER(Poczatek),ISNUMBER(Koniec_Projekt)),IFERROR(IF(LataProjekcji=$F2828,ROUND($D2826-SUM(K2827:$K2827),0),ROUND(L2825*$E2827,0)),0),0)</f>
        <v>0</v>
      </c>
      <c r="M2827" s="5">
        <f ca="1">IF(AND($G2826,NOT(ISTEXT($G2825)),ISNUMBER(Poczatek),ISNUMBER(Koniec_Projekt)),IFERROR(IF(LataProjekcji=$F2828,ROUND($D2826-SUM($K2827:L2827),0),ROUND(M2825*$E2827,0)),0),0)</f>
        <v>0</v>
      </c>
      <c r="N2827" s="5">
        <f ca="1">IF(AND($G2826,NOT(ISTEXT($G2825)),ISNUMBER(Poczatek),ISNUMBER(Koniec_Projekt)),IFERROR(IF(LataProjekcji=$F2828,ROUND($D2826-SUM($K2827:M2827),0),ROUND(N2825*$E2827,0)),0),0)</f>
        <v>0</v>
      </c>
      <c r="O2827" s="5">
        <f ca="1">IF(AND($G2826,NOT(ISTEXT($G2825)),ISNUMBER(Poczatek),ISNUMBER(Koniec_Projekt)),IFERROR(IF(LataProjekcji=$F2828,ROUND($D2826-SUM($K2827:N2827),0),ROUND(O2825*$E2827,0)),0),0)</f>
        <v>0</v>
      </c>
      <c r="P2827" s="5">
        <f ca="1">IF(AND($G2826,NOT(ISTEXT($G2825)),ISNUMBER(Poczatek),ISNUMBER(Koniec_Projekt)),IFERROR(IF(LataProjekcji=$F2828,ROUND($D2826-SUM($K2827:O2827),0),ROUND(P2825*$E2827,0)),0),0)</f>
        <v>0</v>
      </c>
      <c r="Q2827" s="5">
        <f ca="1">IF(AND($G2826,NOT(ISTEXT($G2825)),ISNUMBER(Poczatek),ISNUMBER(Koniec_Projekt)),IFERROR(IF(LataProjekcji=$F2828,ROUND($D2826-SUM($K2827:P2827),0),ROUND(Q2825*$E2827,0)),0),0)</f>
        <v>0</v>
      </c>
      <c r="R2827" s="5">
        <f ca="1">IF(AND($G2826,NOT(ISTEXT($G2825)),ISNUMBER(Poczatek),ISNUMBER(Koniec_Projekt)),IFERROR(IF(LataProjekcji=$F2828,ROUND($D2826-SUM($K2827:Q2827),0),ROUND(R2825*$E2827,0)),0),0)</f>
        <v>0</v>
      </c>
      <c r="S2827" s="5">
        <f ca="1">IF(AND($G2826,NOT(ISTEXT($G2825)),ISNUMBER(Poczatek),ISNUMBER(Koniec_Projekt)),IFERROR(IF(LataProjekcji=$F2828,ROUND($D2826-SUM($K2827:R2827),0),ROUND(S2825*$E2827,0)),0),0)</f>
        <v>0</v>
      </c>
      <c r="T2827" s="5">
        <f ca="1">IF(AND($G2826,NOT(ISTEXT($G2825)),ISNUMBER(Poczatek),ISNUMBER(Koniec_Projekt)),IFERROR(IF(LataProjekcji=$F2828,ROUND($D2826-SUM($K2827:S2827),0),ROUND(T2825*$E2827,0)),0),0)</f>
        <v>0</v>
      </c>
      <c r="U2827" s="5">
        <f ca="1">IF(AND($G2826,NOT(ISTEXT($G2825)),ISNUMBER(Poczatek),ISNUMBER(Koniec_Projekt)),IFERROR(IF(LataProjekcji=$F2828,ROUND($D2826-SUM($K2827:T2827),0),ROUND(U2825*$E2827,0)),0),0)</f>
        <v>0</v>
      </c>
      <c r="V2827" s="5">
        <f ca="1">IF(AND($G2826,NOT(ISTEXT($G2825)),ISNUMBER(Poczatek),ISNUMBER(Koniec_Projekt)),IFERROR(IF(LataProjekcji=$F2828,ROUND($D2826-SUM($K2827:U2827),0),ROUND(V2825*$E2827,0)),0),0)</f>
        <v>0</v>
      </c>
      <c r="W2827" s="5">
        <f ca="1">IF(AND($G2826,NOT(ISTEXT($G2825)),ISNUMBER(Poczatek),ISNUMBER(Koniec_Projekt)),IFERROR(IF(LataProjekcji=$F2828,ROUND($D2826-SUM($K2827:V2827),0),ROUND(W2825*$E2827,0)),0),0)</f>
        <v>0</v>
      </c>
      <c r="X2827" s="5">
        <f ca="1">IF(AND($G2826,NOT(ISTEXT($G2825)),ISNUMBER(Poczatek),ISNUMBER(Koniec_Projekt)),IFERROR(IF(LataProjekcji=$F2828,ROUND($D2826-SUM($K2827:W2827),0),ROUND(X2825*$E2827,0)),0),0)</f>
        <v>0</v>
      </c>
      <c r="Y2827" s="5">
        <f ca="1">IF(AND($G2826,NOT(ISTEXT($G2825)),ISNUMBER(Poczatek),ISNUMBER(Koniec_Projekt)),IFERROR(IF(LataProjekcji=$F2828,ROUND($D2826-SUM($K2827:X2827),0),ROUND(Y2825*$E2827,0)),0),0)</f>
        <v>0</v>
      </c>
      <c r="Z2827" s="5">
        <f ca="1">IF(AND($G2826,NOT(ISTEXT($G2825)),ISNUMBER(Poczatek),ISNUMBER(Koniec_Projekt)),IFERROR(IF(LataProjekcji=$F2828,ROUND($D2826-SUM($K2827:Y2827),0),ROUND(Z2825*$E2827,0)),0),0)</f>
        <v>0</v>
      </c>
      <c r="AA2827" s="5">
        <f ca="1">IF(AND($G2826,NOT(ISTEXT($G2825)),ISNUMBER(Poczatek),ISNUMBER(Koniec_Projekt)),IFERROR(IF(LataProjekcji=$F2828,ROUND($D2826-SUM($K2827:Z2827),0),ROUND(AA2825*$E2827,0)),0),0)</f>
        <v>0</v>
      </c>
      <c r="AB2827" s="5">
        <f ca="1">IF(AND($G2826,NOT(ISTEXT($G2825)),ISNUMBER(Poczatek),ISNUMBER(Koniec_Projekt)),IFERROR(IF(LataProjekcji=$F2828,ROUND($D2826-SUM($K2827:AA2827),0),ROUND(AB2825*$E2827,0)),0),0)</f>
        <v>0</v>
      </c>
      <c r="AC2827" s="5">
        <f ca="1">IF(AND($G2826,NOT(ISTEXT($G2825)),ISNUMBER(Poczatek),ISNUMBER(Koniec_Projekt)),IFERROR(IF(LataProjekcji=$F2828,ROUND($D2826-SUM($K2827:AB2827),0),ROUND(AC2825*$E2827,0)),0),0)</f>
        <v>0</v>
      </c>
      <c r="AD2827" s="5">
        <f ca="1">IF(AND($G2826,NOT(ISTEXT($G2825)),ISNUMBER(Poczatek),ISNUMBER(Koniec_Projekt)),IFERROR(IF(LataProjekcji=$F2828,ROUND($D2826-SUM($K2827:AC2827),0),ROUND(AD2825*$E2827,0)),0),0)</f>
        <v>0</v>
      </c>
      <c r="AE2827" s="5">
        <f ca="1">IF(AND($G2826,NOT(ISTEXT($G2825)),ISNUMBER(Poczatek),ISNUMBER(Koniec_Projekt)),IFERROR(IF(LataProjekcji=$F2828,ROUND($D2826-SUM($K2827:AD2827),0),ROUND(AE2825*$E2827,0)),0),0)</f>
        <v>0</v>
      </c>
    </row>
    <row r="2828" spans="2:31" hidden="1">
      <c r="B2828" s="526" t="s">
        <v>751</v>
      </c>
      <c r="D2828" s="1">
        <f ca="1">IFERROR(ROUNDUP(D2826/E2827,0),0)</f>
        <v>0</v>
      </c>
      <c r="E2828" s="1">
        <f ca="1">IF(D2828=0,0,DATEDIF(DATE(D2825,E2825,1),DATE(F2827,G2827,1),"m"))</f>
        <v>0</v>
      </c>
      <c r="F2828" s="1" t="str">
        <f ca="1">IFERROR(YEAR(G2825),"brak daty")</f>
        <v>brak daty</v>
      </c>
      <c r="G2828" s="1" t="str">
        <f ca="1">IFERROR(MONTH(G2825),"brak daty")</f>
        <v>brak daty</v>
      </c>
      <c r="I2828" s="1" t="s">
        <v>425</v>
      </c>
      <c r="K2828" s="5">
        <f ca="1">IF(AND($G2826,NOT(ISTEXT($G2825)),ISNUMBER(Poczatek),ISNUMBER(Koniec_Projekt)),IFERROR(IF(LataProjekcji=$F2827,IF(AND($G2827=$G2828,$F2827=$F2828),ROUND($D2826-SUM($K2828),0),ROUND(K2826*$E2827,0)),IF(LataProjekcji&gt;$F2827,0,ROUND(K2826*$E2827,0))),0),0)</f>
        <v>0</v>
      </c>
      <c r="L2828" s="5">
        <f ca="1">IF(AND($G2826,NOT(ISTEXT($G2825)),ISNUMBER(Poczatek),ISNUMBER(Koniec_Projekt)),IFERROR(IF(LataProjekcji=$F2827,IF(AND($G2827=$G2828,$F2827=$F2828),ROUND($D2826-SUM($K2828:K2828),0),ROUND(L2826*$E2827,0)),IF(LataProjekcji&gt;$F2827,0,ROUND(L2826*$E2827,0))),0),0)</f>
        <v>0</v>
      </c>
      <c r="M2828" s="5">
        <f ca="1">IF(AND($G2826,NOT(ISTEXT($G2825)),ISNUMBER(Poczatek),ISNUMBER(Koniec_Projekt)),IFERROR(IF(LataProjekcji=$F2827,IF(AND($G2827=$G2828,$F2827=$F2828),ROUND($D2826-SUM($K2828:L2828),0),ROUND(M2826*$E2827,0)),IF(LataProjekcji&gt;$F2827,0,ROUND(M2826*$E2827,0))),0),0)</f>
        <v>0</v>
      </c>
      <c r="N2828" s="5">
        <f ca="1">IF(AND($G2826,NOT(ISTEXT($G2825)),ISNUMBER(Poczatek),ISNUMBER(Koniec_Projekt)),IFERROR(IF(LataProjekcji=$F2827,IF(AND($G2827=$G2828,$F2827=$F2828),ROUND($D2826-SUM($K2828:M2828),0),ROUND(N2826*$E2827,0)),IF(LataProjekcji&gt;$F2827,0,ROUND(N2826*$E2827,0))),0),0)</f>
        <v>0</v>
      </c>
      <c r="O2828" s="5">
        <f ca="1">IF(AND($G2826,NOT(ISTEXT($G2825)),ISNUMBER(Poczatek),ISNUMBER(Koniec_Projekt)),IFERROR(IF(LataProjekcji=$F2827,IF(AND($G2827=$G2828,$F2827=$F2828),ROUND($D2826-SUM($K2828:N2828),0),ROUND(O2826*$E2827,0)),IF(LataProjekcji&gt;$F2827,0,ROUND(O2826*$E2827,0))),0),0)</f>
        <v>0</v>
      </c>
      <c r="P2828" s="5">
        <f ca="1">IF(AND($G2826,NOT(ISTEXT($G2825)),ISNUMBER(Poczatek),ISNUMBER(Koniec_Projekt)),IFERROR(IF(LataProjekcji=$F2827,IF(AND($G2827=$G2828,$F2827=$F2828),ROUND($D2826-SUM($K2828:O2828),0),ROUND(P2826*$E2827,0)),IF(LataProjekcji&gt;$F2827,0,ROUND(P2826*$E2827,0))),0),0)</f>
        <v>0</v>
      </c>
      <c r="Q2828" s="5">
        <f ca="1">IF(AND($G2826,NOT(ISTEXT($G2825)),ISNUMBER(Poczatek),ISNUMBER(Koniec_Projekt)),IFERROR(IF(LataProjekcji=$F2827,IF(AND($G2827=$G2828,$F2827=$F2828),ROUND($D2826-SUM($K2828:P2828),0),ROUND(Q2826*$E2827,0)),IF(LataProjekcji&gt;$F2827,0,ROUND(Q2826*$E2827,0))),0),0)</f>
        <v>0</v>
      </c>
      <c r="R2828" s="5">
        <f ca="1">IF(AND($G2826,NOT(ISTEXT($G2825)),ISNUMBER(Poczatek),ISNUMBER(Koniec_Projekt)),IFERROR(IF(LataProjekcji=$F2827,IF(AND($G2827=$G2828,$F2827=$F2828),ROUND($D2826-SUM($K2828:Q2828),0),ROUND(R2826*$E2827,0)),IF(LataProjekcji&gt;$F2827,0,ROUND(R2826*$E2827,0))),0),0)</f>
        <v>0</v>
      </c>
      <c r="S2828" s="5">
        <f ca="1">IF(AND($G2826,NOT(ISTEXT($G2825)),ISNUMBER(Poczatek),ISNUMBER(Koniec_Projekt)),IFERROR(IF(LataProjekcji=$F2827,IF(AND($G2827=$G2828,$F2827=$F2828),ROUND($D2826-SUM($K2828:R2828),0),ROUND(S2826*$E2827,0)),IF(LataProjekcji&gt;$F2827,0,ROUND(S2826*$E2827,0))),0),0)</f>
        <v>0</v>
      </c>
      <c r="T2828" s="5">
        <f ca="1">IF(AND($G2826,NOT(ISTEXT($G2825)),ISNUMBER(Poczatek),ISNUMBER(Koniec_Projekt)),IFERROR(IF(LataProjekcji=$F2827,IF(AND($G2827=$G2828,$F2827=$F2828),ROUND($D2826-SUM($K2828:S2828),0),ROUND(T2826*$E2827,0)),IF(LataProjekcji&gt;$F2827,0,ROUND(T2826*$E2827,0))),0),0)</f>
        <v>0</v>
      </c>
      <c r="U2828" s="5">
        <f ca="1">IF(AND($G2826,NOT(ISTEXT($G2825)),ISNUMBER(Poczatek),ISNUMBER(Koniec_Projekt)),IFERROR(IF(LataProjekcji=$F2827,IF(AND($G2827=$G2828,$F2827=$F2828),ROUND($D2826-SUM($K2828:T2828),0),ROUND(U2826*$E2827,0)),IF(LataProjekcji&gt;$F2827,0,ROUND(U2826*$E2827,0))),0),0)</f>
        <v>0</v>
      </c>
      <c r="V2828" s="5">
        <f ca="1">IF(AND($G2826,NOT(ISTEXT($G2825)),ISNUMBER(Poczatek),ISNUMBER(Koniec_Projekt)),IFERROR(IF(LataProjekcji=$F2827,IF(AND($G2827=$G2828,$F2827=$F2828),ROUND($D2826-SUM($K2828:U2828),0),ROUND(V2826*$E2827,0)),IF(LataProjekcji&gt;$F2827,0,ROUND(V2826*$E2827,0))),0),0)</f>
        <v>0</v>
      </c>
      <c r="W2828" s="5">
        <f ca="1">IF(AND($G2826,NOT(ISTEXT($G2825)),ISNUMBER(Poczatek),ISNUMBER(Koniec_Projekt)),IFERROR(IF(LataProjekcji=$F2827,IF(AND($G2827=$G2828,$F2827=$F2828),ROUND($D2826-SUM($K2828:V2828),0),ROUND(W2826*$E2827,0)),IF(LataProjekcji&gt;$F2827,0,ROUND(W2826*$E2827,0))),0),0)</f>
        <v>0</v>
      </c>
      <c r="X2828" s="5">
        <f ca="1">IF(AND($G2826,NOT(ISTEXT($G2825)),ISNUMBER(Poczatek),ISNUMBER(Koniec_Projekt)),IFERROR(IF(LataProjekcji=$F2827,IF(AND($G2827=$G2828,$F2827=$F2828),ROUND($D2826-SUM($K2828:W2828),0),ROUND(X2826*$E2827,0)),IF(LataProjekcji&gt;$F2827,0,ROUND(X2826*$E2827,0))),0),0)</f>
        <v>0</v>
      </c>
      <c r="Y2828" s="5">
        <f ca="1">IF(AND($G2826,NOT(ISTEXT($G2825)),ISNUMBER(Poczatek),ISNUMBER(Koniec_Projekt)),IFERROR(IF(LataProjekcji=$F2827,IF(AND($G2827=$G2828,$F2827=$F2828),ROUND($D2826-SUM($K2828:X2828),0),ROUND(Y2826*$E2827,0)),IF(LataProjekcji&gt;$F2827,0,ROUND(Y2826*$E2827,0))),0),0)</f>
        <v>0</v>
      </c>
      <c r="Z2828" s="5">
        <f ca="1">IF(AND($G2826,NOT(ISTEXT($G2825)),ISNUMBER(Poczatek),ISNUMBER(Koniec_Projekt)),IFERROR(IF(LataProjekcji=$F2827,IF(AND($G2827=$G2828,$F2827=$F2828),ROUND($D2826-SUM($K2828:Y2828),0),ROUND(Z2826*$E2827,0)),IF(LataProjekcji&gt;$F2827,0,ROUND(Z2826*$E2827,0))),0),0)</f>
        <v>0</v>
      </c>
      <c r="AA2828" s="5">
        <f ca="1">IF(AND($G2826,NOT(ISTEXT($G2825)),ISNUMBER(Poczatek),ISNUMBER(Koniec_Projekt)),IFERROR(IF(LataProjekcji=$F2827,IF(AND($G2827=$G2828,$F2827=$F2828),ROUND($D2826-SUM($K2828:Z2828),0),ROUND(AA2826*$E2827,0)),IF(LataProjekcji&gt;$F2827,0,ROUND(AA2826*$E2827,0))),0),0)</f>
        <v>0</v>
      </c>
      <c r="AB2828" s="5">
        <f ca="1">IF(AND($G2826,NOT(ISTEXT($G2825)),ISNUMBER(Poczatek),ISNUMBER(Koniec_Projekt)),IFERROR(IF(LataProjekcji=$F2827,IF(AND($G2827=$G2828,$F2827=$F2828),ROUND($D2826-SUM($K2828:AA2828),0),ROUND(AB2826*$E2827,0)),IF(LataProjekcji&gt;$F2827,0,ROUND(AB2826*$E2827,0))),0),0)</f>
        <v>0</v>
      </c>
      <c r="AC2828" s="5">
        <f ca="1">IF(AND($G2826,NOT(ISTEXT($G2825)),ISNUMBER(Poczatek),ISNUMBER(Koniec_Projekt)),IFERROR(IF(LataProjekcji=$F2827,IF(AND($G2827=$G2828,$F2827=$F2828),ROUND($D2826-SUM($K2828:AB2828),0),ROUND(AC2826*$E2827,0)),IF(LataProjekcji&gt;$F2827,0,ROUND(AC2826*$E2827,0))),0),0)</f>
        <v>0</v>
      </c>
      <c r="AD2828" s="5">
        <f ca="1">IF(AND($G2826,NOT(ISTEXT($G2825)),ISNUMBER(Poczatek),ISNUMBER(Koniec_Projekt)),IFERROR(IF(LataProjekcji=$F2827,IF(AND($G2827=$G2828,$F2827=$F2828),ROUND($D2826-SUM($K2828:AC2828),0),ROUND(AD2826*$E2827,0)),IF(LataProjekcji&gt;$F2827,0,ROUND(AD2826*$E2827,0))),0),0)</f>
        <v>0</v>
      </c>
      <c r="AE2828" s="5">
        <f ca="1">IF(AND($G2826,NOT(ISTEXT($G2825)),ISNUMBER(Poczatek),ISNUMBER(Koniec_Projekt)),IFERROR(IF(LataProjekcji=$F2827,IF(AND($G2827=$G2828,$F2827=$F2828),ROUND($D2826-SUM($K2828:AD2828),0),ROUND(AE2826*$E2827,0)),IF(LataProjekcji&gt;$F2827,0,ROUND(AE2826*$E2827,0))),0),0)</f>
        <v>0</v>
      </c>
    </row>
    <row r="2829" spans="2:31" ht="12.5" hidden="1" thickBot="1">
      <c r="B2829" s="527" t="s">
        <v>865</v>
      </c>
      <c r="C2829" s="528"/>
      <c r="D2829" s="529">
        <f ca="1">IF(D2826&gt;10,ROUND((D2828-1)*E2827,0),E2827)</f>
        <v>0</v>
      </c>
      <c r="E2829" s="529">
        <f ca="1">D2826-D2829</f>
        <v>0</v>
      </c>
      <c r="F2829" s="528"/>
      <c r="G2829" s="669">
        <f ca="1">OFFSET($C$269,$D2824,0)</f>
        <v>0</v>
      </c>
      <c r="H2829" s="528"/>
      <c r="I2829" s="528"/>
      <c r="J2829" s="528"/>
      <c r="K2829" s="528"/>
      <c r="L2829" s="528"/>
      <c r="M2829" s="528"/>
      <c r="N2829" s="528"/>
      <c r="O2829" s="528"/>
      <c r="P2829" s="528"/>
      <c r="Q2829" s="528"/>
      <c r="R2829" s="528"/>
      <c r="S2829" s="528"/>
      <c r="T2829" s="528"/>
      <c r="U2829" s="528"/>
      <c r="V2829" s="528"/>
      <c r="W2829" s="528"/>
      <c r="X2829" s="528"/>
      <c r="Y2829" s="528"/>
      <c r="Z2829" s="528"/>
      <c r="AA2829" s="528"/>
      <c r="AB2829" s="528"/>
      <c r="AC2829" s="528"/>
      <c r="AD2829" s="528"/>
      <c r="AE2829" s="528"/>
    </row>
    <row r="2830" spans="2:31" ht="12.5" hidden="1" thickTop="1"/>
    <row r="2831" spans="2:31" ht="12.5" hidden="1" thickBot="1">
      <c r="B2831" s="530" t="str">
        <f ca="1">"nazwa ST: "&amp;B1664</f>
        <v>nazwa ST: 0</v>
      </c>
      <c r="C2831" s="530"/>
      <c r="D2831" s="531">
        <f>D1664</f>
        <v>157</v>
      </c>
      <c r="E2831" s="530"/>
      <c r="F2831" s="530"/>
      <c r="G2831" s="530"/>
      <c r="H2831" s="530"/>
      <c r="I2831" s="530"/>
      <c r="J2831" s="530"/>
      <c r="K2831" s="539" t="str">
        <f t="shared" ref="K2831:AE2831" si="3201">LataProjekcji</f>
        <v>Uzupełnij dane</v>
      </c>
      <c r="L2831" s="539" t="str">
        <f t="shared" si="3201"/>
        <v/>
      </c>
      <c r="M2831" s="539" t="str">
        <f t="shared" si="3201"/>
        <v/>
      </c>
      <c r="N2831" s="539" t="str">
        <f t="shared" si="3201"/>
        <v/>
      </c>
      <c r="O2831" s="539" t="str">
        <f t="shared" si="3201"/>
        <v/>
      </c>
      <c r="P2831" s="539" t="str">
        <f t="shared" si="3201"/>
        <v/>
      </c>
      <c r="Q2831" s="539" t="str">
        <f t="shared" si="3201"/>
        <v/>
      </c>
      <c r="R2831" s="539" t="str">
        <f t="shared" si="3201"/>
        <v/>
      </c>
      <c r="S2831" s="539" t="str">
        <f t="shared" si="3201"/>
        <v/>
      </c>
      <c r="T2831" s="539" t="str">
        <f t="shared" si="3201"/>
        <v/>
      </c>
      <c r="U2831" s="539" t="str">
        <f t="shared" si="3201"/>
        <v/>
      </c>
      <c r="V2831" s="539" t="str">
        <f t="shared" si="3201"/>
        <v/>
      </c>
      <c r="W2831" s="539" t="str">
        <f t="shared" si="3201"/>
        <v/>
      </c>
      <c r="X2831" s="539" t="str">
        <f t="shared" si="3201"/>
        <v/>
      </c>
      <c r="Y2831" s="539" t="str">
        <f t="shared" si="3201"/>
        <v/>
      </c>
      <c r="Z2831" s="539" t="str">
        <f t="shared" si="3201"/>
        <v/>
      </c>
      <c r="AA2831" s="539" t="str">
        <f t="shared" si="3201"/>
        <v/>
      </c>
      <c r="AB2831" s="539" t="str">
        <f t="shared" si="3201"/>
        <v/>
      </c>
      <c r="AC2831" s="539" t="str">
        <f t="shared" si="3201"/>
        <v/>
      </c>
      <c r="AD2831" s="539" t="str">
        <f t="shared" si="3201"/>
        <v/>
      </c>
      <c r="AE2831" s="539" t="str">
        <f t="shared" si="3201"/>
        <v/>
      </c>
    </row>
    <row r="2832" spans="2:31" hidden="1">
      <c r="B2832" s="526" t="s">
        <v>752</v>
      </c>
      <c r="D2832" s="1">
        <f ca="1">D1665</f>
        <v>1900</v>
      </c>
      <c r="E2832" s="1">
        <f ca="1">E1665</f>
        <v>1</v>
      </c>
      <c r="F2832" s="1">
        <f ca="1">IF(D2833&gt;10,F1665,1)</f>
        <v>1</v>
      </c>
      <c r="G2832" s="525" t="str">
        <f ca="1">IF(ISBLANK(OFFSET($E$269,$D2831,0)),"brak daty",IF(D2833&gt;10,EDATE(OFFSET($E$269,$D2831,0),D2835),DATE(D2832,E2832,1)))</f>
        <v>brak daty</v>
      </c>
      <c r="H2832" s="538" t="b">
        <f ca="1">SUM(K2832:AE2832)=D2835</f>
        <v>1</v>
      </c>
      <c r="I2832" s="1" t="s">
        <v>749</v>
      </c>
      <c r="K2832" s="5">
        <f ca="1">IF(AND($G2833,NOT(ISTEXT($G2832)),ISNUMBER(Poczatek),ISNUMBER(Koniec_Projekt)),IFERROR(IF($D2832=LataProjekcji,$F2832,IF($D2832&lt;LataProjekcji,IF((SUM(K2832)+12)&lt;$D2835,12,$D2835-SUM(K2832)),0)),0),0)</f>
        <v>0</v>
      </c>
      <c r="L2832" s="5">
        <f ca="1">IF(AND($G2833,NOT(ISTEXT($G2832)),ISNUMBER(Poczatek),ISNUMBER(Koniec_Projekt)),IFERROR(IF($D2832=LataProjekcji,$F2832,IF($D2832&lt;LataProjekcji,IF((SUM($K2832:K2832)+12)&lt;$D2835,12,$D2835-SUM($K2832:K2832)),0)),0),0)</f>
        <v>0</v>
      </c>
      <c r="M2832" s="5">
        <f ca="1">IF(AND($G2833,NOT(ISTEXT($G2832)),ISNUMBER(Poczatek),ISNUMBER(Koniec_Projekt)),IFERROR(IF($D2832=LataProjekcji,$F2832,IF($D2832&lt;LataProjekcji,IF((SUM($K2832:L2832)+12)&lt;$D2835,12,$D2835-SUM($K2832:L2832)),0)),0),0)</f>
        <v>0</v>
      </c>
      <c r="N2832" s="5">
        <f ca="1">IF(AND($G2833,NOT(ISTEXT($G2832)),ISNUMBER(Poczatek),ISNUMBER(Koniec_Projekt)),IFERROR(IF($D2832=LataProjekcji,$F2832,IF($D2832&lt;LataProjekcji,IF((SUM($K2832:M2832)+12)&lt;$D2835,12,$D2835-SUM($K2832:M2832)),0)),0),0)</f>
        <v>0</v>
      </c>
      <c r="O2832" s="5">
        <f ca="1">IF(AND($G2833,NOT(ISTEXT($G2832)),ISNUMBER(Poczatek),ISNUMBER(Koniec_Projekt)),IFERROR(IF($D2832=LataProjekcji,$F2832,IF($D2832&lt;LataProjekcji,IF((SUM($K2832:N2832)+12)&lt;$D2835,12,$D2835-SUM($K2832:N2832)),0)),0),0)</f>
        <v>0</v>
      </c>
      <c r="P2832" s="5">
        <f ca="1">IF(AND($G2833,NOT(ISTEXT($G2832)),ISNUMBER(Poczatek),ISNUMBER(Koniec_Projekt)),IFERROR(IF($D2832=LataProjekcji,$F2832,IF($D2832&lt;LataProjekcji,IF((SUM($K2832:O2832)+12)&lt;$D2835,12,$D2835-SUM($K2832:O2832)),0)),0),0)</f>
        <v>0</v>
      </c>
      <c r="Q2832" s="5">
        <f ca="1">IF(AND($G2833,NOT(ISTEXT($G2832)),ISNUMBER(Poczatek),ISNUMBER(Koniec_Projekt)),IFERROR(IF($D2832=LataProjekcji,$F2832,IF($D2832&lt;LataProjekcji,IF((SUM($K2832:P2832)+12)&lt;$D2835,12,$D2835-SUM($K2832:P2832)),0)),0),0)</f>
        <v>0</v>
      </c>
      <c r="R2832" s="5">
        <f ca="1">IF(AND($G2833,NOT(ISTEXT($G2832)),ISNUMBER(Poczatek),ISNUMBER(Koniec_Projekt)),IFERROR(IF($D2832=LataProjekcji,$F2832,IF($D2832&lt;LataProjekcji,IF((SUM($K2832:Q2832)+12)&lt;$D2835,12,$D2835-SUM($K2832:Q2832)),0)),0),0)</f>
        <v>0</v>
      </c>
      <c r="S2832" s="5">
        <f ca="1">IF(AND($G2833,NOT(ISTEXT($G2832)),ISNUMBER(Poczatek),ISNUMBER(Koniec_Projekt)),IFERROR(IF($D2832=LataProjekcji,$F2832,IF($D2832&lt;LataProjekcji,IF((SUM($K2832:R2832)+12)&lt;$D2835,12,$D2835-SUM($K2832:R2832)),0)),0),0)</f>
        <v>0</v>
      </c>
      <c r="T2832" s="5">
        <f ca="1">IF(AND($G2833,NOT(ISTEXT($G2832)),ISNUMBER(Poczatek),ISNUMBER(Koniec_Projekt)),IFERROR(IF($D2832=LataProjekcji,$F2832,IF($D2832&lt;LataProjekcji,IF((SUM($K2832:S2832)+12)&lt;$D2835,12,$D2835-SUM($K2832:S2832)),0)),0),0)</f>
        <v>0</v>
      </c>
      <c r="U2832" s="5">
        <f ca="1">IF(AND($G2833,NOT(ISTEXT($G2832)),ISNUMBER(Poczatek),ISNUMBER(Koniec_Projekt)),IFERROR(IF($D2832=LataProjekcji,$F2832,IF($D2832&lt;LataProjekcji,IF((SUM($K2832:T2832)+12)&lt;$D2835,12,$D2835-SUM($K2832:T2832)),0)),0),0)</f>
        <v>0</v>
      </c>
      <c r="V2832" s="5">
        <f ca="1">IF(AND($G2833,NOT(ISTEXT($G2832)),ISNUMBER(Poczatek),ISNUMBER(Koniec_Projekt)),IFERROR(IF($D2832=LataProjekcji,$F2832,IF($D2832&lt;LataProjekcji,IF((SUM($K2832:U2832)+12)&lt;$D2835,12,$D2835-SUM($K2832:U2832)),0)),0),0)</f>
        <v>0</v>
      </c>
      <c r="W2832" s="5">
        <f ca="1">IF(AND($G2833,NOT(ISTEXT($G2832)),ISNUMBER(Poczatek),ISNUMBER(Koniec_Projekt)),IFERROR(IF($D2832=LataProjekcji,$F2832,IF($D2832&lt;LataProjekcji,IF((SUM($K2832:V2832)+12)&lt;$D2835,12,$D2835-SUM($K2832:V2832)),0)),0),0)</f>
        <v>0</v>
      </c>
      <c r="X2832" s="5">
        <f ca="1">IF(AND($G2833,NOT(ISTEXT($G2832)),ISNUMBER(Poczatek),ISNUMBER(Koniec_Projekt)),IFERROR(IF($D2832=LataProjekcji,$F2832,IF($D2832&lt;LataProjekcji,IF((SUM($K2832:W2832)+12)&lt;$D2835,12,$D2835-SUM($K2832:W2832)),0)),0),0)</f>
        <v>0</v>
      </c>
      <c r="Y2832" s="5">
        <f ca="1">IF(AND($G2833,NOT(ISTEXT($G2832)),ISNUMBER(Poczatek),ISNUMBER(Koniec_Projekt)),IFERROR(IF($D2832=LataProjekcji,$F2832,IF($D2832&lt;LataProjekcji,IF((SUM($K2832:X2832)+12)&lt;$D2835,12,$D2835-SUM($K2832:X2832)),0)),0),0)</f>
        <v>0</v>
      </c>
      <c r="Z2832" s="5">
        <f ca="1">IF(AND($G2833,NOT(ISTEXT($G2832)),ISNUMBER(Poczatek),ISNUMBER(Koniec_Projekt)),IFERROR(IF($D2832=LataProjekcji,$F2832,IF($D2832&lt;LataProjekcji,IF((SUM($K2832:Y2832)+12)&lt;$D2835,12,$D2835-SUM($K2832:Y2832)),0)),0),0)</f>
        <v>0</v>
      </c>
      <c r="AA2832" s="5">
        <f ca="1">IF(AND($G2833,NOT(ISTEXT($G2832)),ISNUMBER(Poczatek),ISNUMBER(Koniec_Projekt)),IFERROR(IF($D2832=LataProjekcji,$F2832,IF($D2832&lt;LataProjekcji,IF((SUM($K2832:Z2832)+12)&lt;$D2835,12,$D2835-SUM($K2832:Z2832)),0)),0),0)</f>
        <v>0</v>
      </c>
      <c r="AB2832" s="5">
        <f ca="1">IF(AND($G2833,NOT(ISTEXT($G2832)),ISNUMBER(Poczatek),ISNUMBER(Koniec_Projekt)),IFERROR(IF($D2832=LataProjekcji,$F2832,IF($D2832&lt;LataProjekcji,IF((SUM($K2832:AA2832)+12)&lt;$D2835,12,$D2835-SUM($K2832:AA2832)),0)),0),0)</f>
        <v>0</v>
      </c>
      <c r="AC2832" s="5">
        <f ca="1">IF(AND($G2833,NOT(ISTEXT($G2832)),ISNUMBER(Poczatek),ISNUMBER(Koniec_Projekt)),IFERROR(IF($D2832=LataProjekcji,$F2832,IF($D2832&lt;LataProjekcji,IF((SUM($K2832:AB2832)+12)&lt;$D2835,12,$D2835-SUM($K2832:AB2832)),0)),0),0)</f>
        <v>0</v>
      </c>
      <c r="AD2832" s="5">
        <f ca="1">IF(AND($G2833,NOT(ISTEXT($G2832)),ISNUMBER(Poczatek),ISNUMBER(Koniec_Projekt)),IFERROR(IF($D2832=LataProjekcji,$F2832,IF($D2832&lt;LataProjekcji,IF((SUM($K2832:AC2832)+12)&lt;$D2835,12,$D2835-SUM($K2832:AC2832)),0)),0),0)</f>
        <v>0</v>
      </c>
      <c r="AE2832" s="5">
        <f ca="1">IF(AND($G2833,NOT(ISTEXT($G2832)),ISNUMBER(Poczatek),ISNUMBER(Koniec_Projekt)),IFERROR(IF($D2832=LataProjekcji,$F2832,IF($D2832&lt;LataProjekcji,IF((SUM($K2832:AD2832)+12)&lt;$D2835,12,$D2835-SUM($K2832:AD2832)),0)),0),0)</f>
        <v>0</v>
      </c>
    </row>
    <row r="2833" spans="2:31" hidden="1">
      <c r="B2833" s="526" t="s">
        <v>754</v>
      </c>
      <c r="D2833" s="5">
        <f ca="1">D1666</f>
        <v>0</v>
      </c>
      <c r="E2833" s="454">
        <f ca="1">E1666</f>
        <v>0</v>
      </c>
      <c r="F2833" s="454">
        <f ca="1">F1666</f>
        <v>0</v>
      </c>
      <c r="G2833" s="258" t="b">
        <f ca="1">NOT(ISBLANK(OFFSET($C$269,$D2831,0)))</f>
        <v>0</v>
      </c>
      <c r="H2833" s="538" t="b">
        <f ca="1">SUM(K2833:AE2833)=E2835</f>
        <v>1</v>
      </c>
      <c r="I2833" s="1" t="s">
        <v>750</v>
      </c>
      <c r="K2833" s="537">
        <f ca="1">IF(AND($G2833,NOT(ISTEXT($G2832)),ISNUMBER(Poczatek),ISNUMBER(Koniec_Projekt)),IFERROR(IF($D2832=LataProjekcji,IF($F2832&gt;$E2835,$E2835,$F2832),IF($D2835&gt;=$E2835,(IF($D2832&lt;LataProjekcji,IF((SUM(J2833:$K2833)+12)&lt;$E2835,12,$E2835-SUM(J2833:$K2833)),0)),(IF($D2832&lt;LataProjekcji,IF((SUM(J2833:$K2833)+12)&lt;$D2835,12,$D2835-SUM(J2833:$K2833)),0)))),0),0)</f>
        <v>0</v>
      </c>
      <c r="L2833" s="537">
        <f ca="1">IF(AND($G2833,NOT(ISTEXT($G2832)),ISNUMBER(Poczatek),ISNUMBER(Koniec_Projekt)),IFERROR(IF($D2832=LataProjekcji,IF($F2832&gt;$E2835,$E2835,$F2832),IF($D2835&gt;=$E2835,(IF($D2832&lt;LataProjekcji,IF((SUM($K2833:K2833)+12)&lt;$E2835,12,$E2835-SUM($K2833:K2833)),0)),(IF($D2832&lt;LataProjekcji,IF((SUM($K2833:K2833)+12)&lt;$D2835,12,$D2835-SUM($K2833:K2833)),0)))),0),0)</f>
        <v>0</v>
      </c>
      <c r="M2833" s="537">
        <f ca="1">IF(AND($G2833,NOT(ISTEXT($G2832)),ISNUMBER(Poczatek),ISNUMBER(Koniec_Projekt)),IFERROR(IF($D2832=LataProjekcji,IF($F2832&gt;$E2835,$E2835,$F2832),IF($D2835&gt;=$E2835,(IF($D2832&lt;LataProjekcji,IF((SUM($K2833:L2833)+12)&lt;$E2835,12,$E2835-SUM($K2833:L2833)),0)),(IF($D2832&lt;LataProjekcji,IF((SUM($K2833:L2833)+12)&lt;$D2835,12,$D2835-SUM($K2833:L2833)),0)))),0),0)</f>
        <v>0</v>
      </c>
      <c r="N2833" s="537">
        <f ca="1">IF(AND($G2833,NOT(ISTEXT($G2832)),ISNUMBER(Poczatek),ISNUMBER(Koniec_Projekt)),IFERROR(IF($D2832=LataProjekcji,IF($F2832&gt;$E2835,$E2835,$F2832),IF($D2835&gt;=$E2835,(IF($D2832&lt;LataProjekcji,IF((SUM($K2833:M2833)+12)&lt;$E2835,12,$E2835-SUM($K2833:M2833)),0)),(IF($D2832&lt;LataProjekcji,IF((SUM($K2833:M2833)+12)&lt;$D2835,12,$D2835-SUM($K2833:M2833)),0)))),0),0)</f>
        <v>0</v>
      </c>
      <c r="O2833" s="537">
        <f ca="1">IF(AND($G2833,NOT(ISTEXT($G2832)),ISNUMBER(Poczatek),ISNUMBER(Koniec_Projekt)),IFERROR(IF($D2832=LataProjekcji,IF($F2832&gt;$E2835,$E2835,$F2832),IF($D2835&gt;=$E2835,(IF($D2832&lt;LataProjekcji,IF((SUM($K2833:N2833)+12)&lt;$E2835,12,$E2835-SUM($K2833:N2833)),0)),(IF($D2832&lt;LataProjekcji,IF((SUM($K2833:N2833)+12)&lt;$D2835,12,$D2835-SUM($K2833:N2833)),0)))),0),0)</f>
        <v>0</v>
      </c>
      <c r="P2833" s="537">
        <f ca="1">IF(AND($G2833,NOT(ISTEXT($G2832)),ISNUMBER(Poczatek),ISNUMBER(Koniec_Projekt)),IFERROR(IF($D2832=LataProjekcji,IF($F2832&gt;$E2835,$E2835,$F2832),IF($D2835&gt;=$E2835,(IF($D2832&lt;LataProjekcji,IF((SUM($K2833:O2833)+12)&lt;$E2835,12,$E2835-SUM($K2833:O2833)),0)),(IF($D2832&lt;LataProjekcji,IF((SUM($K2833:O2833)+12)&lt;$D2835,12,$D2835-SUM($K2833:O2833)),0)))),0),0)</f>
        <v>0</v>
      </c>
      <c r="Q2833" s="537">
        <f ca="1">IF(AND($G2833,NOT(ISTEXT($G2832)),ISNUMBER(Poczatek),ISNUMBER(Koniec_Projekt)),IFERROR(IF($D2832=LataProjekcji,IF($F2832&gt;$E2835,$E2835,$F2832),IF($D2835&gt;=$E2835,(IF($D2832&lt;LataProjekcji,IF((SUM($K2833:P2833)+12)&lt;$E2835,12,$E2835-SUM($K2833:P2833)),0)),(IF($D2832&lt;LataProjekcji,IF((SUM($K2833:P2833)+12)&lt;$D2835,12,$D2835-SUM($K2833:P2833)),0)))),0),0)</f>
        <v>0</v>
      </c>
      <c r="R2833" s="537">
        <f ca="1">IF(AND($G2833,NOT(ISTEXT($G2832)),ISNUMBER(Poczatek),ISNUMBER(Koniec_Projekt)),IFERROR(IF($D2832=LataProjekcji,IF($F2832&gt;$E2835,$E2835,$F2832),IF($D2835&gt;=$E2835,(IF($D2832&lt;LataProjekcji,IF((SUM($K2833:Q2833)+12)&lt;$E2835,12,$E2835-SUM($K2833:Q2833)),0)),(IF($D2832&lt;LataProjekcji,IF((SUM($K2833:Q2833)+12)&lt;$D2835,12,$D2835-SUM($K2833:Q2833)),0)))),0),0)</f>
        <v>0</v>
      </c>
      <c r="S2833" s="537">
        <f ca="1">IF(AND($G2833,NOT(ISTEXT($G2832)),ISNUMBER(Poczatek),ISNUMBER(Koniec_Projekt)),IFERROR(IF($D2832=LataProjekcji,IF($F2832&gt;$E2835,$E2835,$F2832),IF($D2835&gt;=$E2835,(IF($D2832&lt;LataProjekcji,IF((SUM($K2833:R2833)+12)&lt;$E2835,12,$E2835-SUM($K2833:R2833)),0)),(IF($D2832&lt;LataProjekcji,IF((SUM($K2833:R2833)+12)&lt;$D2835,12,$D2835-SUM($K2833:R2833)),0)))),0),0)</f>
        <v>0</v>
      </c>
      <c r="T2833" s="537">
        <f ca="1">IF(AND($G2833,NOT(ISTEXT($G2832)),ISNUMBER(Poczatek),ISNUMBER(Koniec_Projekt)),IFERROR(IF($D2832=LataProjekcji,IF($F2832&gt;$E2835,$E2835,$F2832),IF($D2835&gt;=$E2835,(IF($D2832&lt;LataProjekcji,IF((SUM($K2833:S2833)+12)&lt;$E2835,12,$E2835-SUM($K2833:S2833)),0)),(IF($D2832&lt;LataProjekcji,IF((SUM($K2833:S2833)+12)&lt;$D2835,12,$D2835-SUM($K2833:S2833)),0)))),0),0)</f>
        <v>0</v>
      </c>
      <c r="U2833" s="537">
        <f ca="1">IF(AND($G2833,NOT(ISTEXT($G2832)),ISNUMBER(Poczatek),ISNUMBER(Koniec_Projekt)),IFERROR(IF($D2832=LataProjekcji,IF($F2832&gt;$E2835,$E2835,$F2832),IF($D2835&gt;=$E2835,(IF($D2832&lt;LataProjekcji,IF((SUM($K2833:T2833)+12)&lt;$E2835,12,$E2835-SUM($K2833:T2833)),0)),(IF($D2832&lt;LataProjekcji,IF((SUM($K2833:T2833)+12)&lt;$D2835,12,$D2835-SUM($K2833:T2833)),0)))),0),0)</f>
        <v>0</v>
      </c>
      <c r="V2833" s="537">
        <f ca="1">IF(AND($G2833,NOT(ISTEXT($G2832)),ISNUMBER(Poczatek),ISNUMBER(Koniec_Projekt)),IFERROR(IF($D2832=LataProjekcji,IF($F2832&gt;$E2835,$E2835,$F2832),IF($D2835&gt;=$E2835,(IF($D2832&lt;LataProjekcji,IF((SUM($K2833:U2833)+12)&lt;$E2835,12,$E2835-SUM($K2833:U2833)),0)),(IF($D2832&lt;LataProjekcji,IF((SUM($K2833:U2833)+12)&lt;$D2835,12,$D2835-SUM($K2833:U2833)),0)))),0),0)</f>
        <v>0</v>
      </c>
      <c r="W2833" s="537">
        <f ca="1">IF(AND($G2833,NOT(ISTEXT($G2832)),ISNUMBER(Poczatek),ISNUMBER(Koniec_Projekt)),IFERROR(IF($D2832=LataProjekcji,IF($F2832&gt;$E2835,$E2835,$F2832),IF($D2835&gt;=$E2835,(IF($D2832&lt;LataProjekcji,IF((SUM($K2833:V2833)+12)&lt;$E2835,12,$E2835-SUM($K2833:V2833)),0)),(IF($D2832&lt;LataProjekcji,IF((SUM($K2833:V2833)+12)&lt;$D2835,12,$D2835-SUM($K2833:V2833)),0)))),0),0)</f>
        <v>0</v>
      </c>
      <c r="X2833" s="537">
        <f ca="1">IF(AND($G2833,NOT(ISTEXT($G2832)),ISNUMBER(Poczatek),ISNUMBER(Koniec_Projekt)),IFERROR(IF($D2832=LataProjekcji,IF($F2832&gt;$E2835,$E2835,$F2832),IF($D2835&gt;=$E2835,(IF($D2832&lt;LataProjekcji,IF((SUM($K2833:W2833)+12)&lt;$E2835,12,$E2835-SUM($K2833:W2833)),0)),(IF($D2832&lt;LataProjekcji,IF((SUM($K2833:W2833)+12)&lt;$D2835,12,$D2835-SUM($K2833:W2833)),0)))),0),0)</f>
        <v>0</v>
      </c>
      <c r="Y2833" s="537">
        <f ca="1">IF(AND($G2833,NOT(ISTEXT($G2832)),ISNUMBER(Poczatek),ISNUMBER(Koniec_Projekt)),IFERROR(IF($D2832=LataProjekcji,IF($F2832&gt;$E2835,$E2835,$F2832),IF($D2835&gt;=$E2835,(IF($D2832&lt;LataProjekcji,IF((SUM($K2833:X2833)+12)&lt;$E2835,12,$E2835-SUM($K2833:X2833)),0)),(IF($D2832&lt;LataProjekcji,IF((SUM($K2833:X2833)+12)&lt;$D2835,12,$D2835-SUM($K2833:X2833)),0)))),0),0)</f>
        <v>0</v>
      </c>
      <c r="Z2833" s="537">
        <f ca="1">IF(AND($G2833,NOT(ISTEXT($G2832)),ISNUMBER(Poczatek),ISNUMBER(Koniec_Projekt)),IFERROR(IF($D2832=LataProjekcji,IF($F2832&gt;$E2835,$E2835,$F2832),IF($D2835&gt;=$E2835,(IF($D2832&lt;LataProjekcji,IF((SUM($K2833:Y2833)+12)&lt;$E2835,12,$E2835-SUM($K2833:Y2833)),0)),(IF($D2832&lt;LataProjekcji,IF((SUM($K2833:Y2833)+12)&lt;$D2835,12,$D2835-SUM($K2833:Y2833)),0)))),0),0)</f>
        <v>0</v>
      </c>
      <c r="AA2833" s="537">
        <f ca="1">IF(AND($G2833,NOT(ISTEXT($G2832)),ISNUMBER(Poczatek),ISNUMBER(Koniec_Projekt)),IFERROR(IF($D2832=LataProjekcji,IF($F2832&gt;$E2835,$E2835,$F2832),IF($D2835&gt;=$E2835,(IF($D2832&lt;LataProjekcji,IF((SUM($K2833:Z2833)+12)&lt;$E2835,12,$E2835-SUM($K2833:Z2833)),0)),(IF($D2832&lt;LataProjekcji,IF((SUM($K2833:Z2833)+12)&lt;$D2835,12,$D2835-SUM($K2833:Z2833)),0)))),0),0)</f>
        <v>0</v>
      </c>
      <c r="AB2833" s="537">
        <f ca="1">IF(AND($G2833,NOT(ISTEXT($G2832)),ISNUMBER(Poczatek),ISNUMBER(Koniec_Projekt)),IFERROR(IF($D2832=LataProjekcji,IF($F2832&gt;$E2835,$E2835,$F2832),IF($D2835&gt;=$E2835,(IF($D2832&lt;LataProjekcji,IF((SUM($K2833:AA2833)+12)&lt;$E2835,12,$E2835-SUM($K2833:AA2833)),0)),(IF($D2832&lt;LataProjekcji,IF((SUM($K2833:AA2833)+12)&lt;$D2835,12,$D2835-SUM($K2833:AA2833)),0)))),0),0)</f>
        <v>0</v>
      </c>
      <c r="AC2833" s="537">
        <f ca="1">IF(AND($G2833,NOT(ISTEXT($G2832)),ISNUMBER(Poczatek),ISNUMBER(Koniec_Projekt)),IFERROR(IF($D2832=LataProjekcji,IF($F2832&gt;$E2835,$E2835,$F2832),IF($D2835&gt;=$E2835,(IF($D2832&lt;LataProjekcji,IF((SUM($K2833:AB2833)+12)&lt;$E2835,12,$E2835-SUM($K2833:AB2833)),0)),(IF($D2832&lt;LataProjekcji,IF((SUM($K2833:AB2833)+12)&lt;$D2835,12,$D2835-SUM($K2833:AB2833)),0)))),0),0)</f>
        <v>0</v>
      </c>
      <c r="AD2833" s="537">
        <f ca="1">IF(AND($G2833,NOT(ISTEXT($G2832)),ISNUMBER(Poczatek),ISNUMBER(Koniec_Projekt)),IFERROR(IF($D2832=LataProjekcji,IF($F2832&gt;$E2835,$E2835,$F2832),IF($D2835&gt;=$E2835,(IF($D2832&lt;LataProjekcji,IF((SUM($K2833:AC2833)+12)&lt;$E2835,12,$E2835-SUM($K2833:AC2833)),0)),(IF($D2832&lt;LataProjekcji,IF((SUM($K2833:AC2833)+12)&lt;$D2835,12,$D2835-SUM($K2833:AC2833)),0)))),0),0)</f>
        <v>0</v>
      </c>
      <c r="AE2833" s="537">
        <f ca="1">IF(AND($G2833,NOT(ISTEXT($G2832)),ISNUMBER(Poczatek),ISNUMBER(Koniec_Projekt)),IFERROR(IF($D2832=LataProjekcji,IF($F2832&gt;$E2835,$E2835,$F2832),IF($D2835&gt;=$E2835,(IF($D2832&lt;LataProjekcji,IF((SUM($K2833:AD2833)+12)&lt;$E2835,12,$E2835-SUM($K2833:AD2833)),0)),(IF($D2832&lt;LataProjekcji,IF((SUM($K2833:AD2833)+12)&lt;$D2835,12,$D2835-SUM($K2833:AD2833)),0)))),0),0)</f>
        <v>0</v>
      </c>
    </row>
    <row r="2834" spans="2:31" hidden="1">
      <c r="B2834" s="526" t="s">
        <v>753</v>
      </c>
      <c r="D2834" s="454">
        <f ca="1">D1667</f>
        <v>0</v>
      </c>
      <c r="E2834" s="454">
        <f ca="1">IF(D2833&gt;10,ROUND(D2834/12,2),D2834)</f>
        <v>0</v>
      </c>
      <c r="F2834" s="524">
        <f>Koniec_Projekt</f>
        <v>0</v>
      </c>
      <c r="G2834" s="329">
        <f>Miesiac_Koniec_Projekt</f>
        <v>0</v>
      </c>
      <c r="H2834" s="538" t="b">
        <f ca="1">SUM(K2834:AE2834)=D2833</f>
        <v>1</v>
      </c>
      <c r="I2834" s="1" t="s">
        <v>713</v>
      </c>
      <c r="K2834" s="256">
        <f ca="1">IF(AND($G2833,NOT(ISTEXT($G2832)),ISNUMBER(Poczatek),ISNUMBER(Koniec_Projekt)),IFERROR(IF(LataProjekcji=$F2835,ROUND($D2833,0),ROUND(K2832*$E2834,0)),0),0)</f>
        <v>0</v>
      </c>
      <c r="L2834" s="5">
        <f ca="1">IF(AND($G2833,NOT(ISTEXT($G2832)),ISNUMBER(Poczatek),ISNUMBER(Koniec_Projekt)),IFERROR(IF(LataProjekcji=$F2835,ROUND($D2833-SUM(K2834:$K2834),0),ROUND(L2832*$E2834,0)),0),0)</f>
        <v>0</v>
      </c>
      <c r="M2834" s="5">
        <f ca="1">IF(AND($G2833,NOT(ISTEXT($G2832)),ISNUMBER(Poczatek),ISNUMBER(Koniec_Projekt)),IFERROR(IF(LataProjekcji=$F2835,ROUND($D2833-SUM($K2834:L2834),0),ROUND(M2832*$E2834,0)),0),0)</f>
        <v>0</v>
      </c>
      <c r="N2834" s="5">
        <f ca="1">IF(AND($G2833,NOT(ISTEXT($G2832)),ISNUMBER(Poczatek),ISNUMBER(Koniec_Projekt)),IFERROR(IF(LataProjekcji=$F2835,ROUND($D2833-SUM($K2834:M2834),0),ROUND(N2832*$E2834,0)),0),0)</f>
        <v>0</v>
      </c>
      <c r="O2834" s="5">
        <f ca="1">IF(AND($G2833,NOT(ISTEXT($G2832)),ISNUMBER(Poczatek),ISNUMBER(Koniec_Projekt)),IFERROR(IF(LataProjekcji=$F2835,ROUND($D2833-SUM($K2834:N2834),0),ROUND(O2832*$E2834,0)),0),0)</f>
        <v>0</v>
      </c>
      <c r="P2834" s="5">
        <f ca="1">IF(AND($G2833,NOT(ISTEXT($G2832)),ISNUMBER(Poczatek),ISNUMBER(Koniec_Projekt)),IFERROR(IF(LataProjekcji=$F2835,ROUND($D2833-SUM($K2834:O2834),0),ROUND(P2832*$E2834,0)),0),0)</f>
        <v>0</v>
      </c>
      <c r="Q2834" s="5">
        <f ca="1">IF(AND($G2833,NOT(ISTEXT($G2832)),ISNUMBER(Poczatek),ISNUMBER(Koniec_Projekt)),IFERROR(IF(LataProjekcji=$F2835,ROUND($D2833-SUM($K2834:P2834),0),ROUND(Q2832*$E2834,0)),0),0)</f>
        <v>0</v>
      </c>
      <c r="R2834" s="5">
        <f ca="1">IF(AND($G2833,NOT(ISTEXT($G2832)),ISNUMBER(Poczatek),ISNUMBER(Koniec_Projekt)),IFERROR(IF(LataProjekcji=$F2835,ROUND($D2833-SUM($K2834:Q2834),0),ROUND(R2832*$E2834,0)),0),0)</f>
        <v>0</v>
      </c>
      <c r="S2834" s="5">
        <f ca="1">IF(AND($G2833,NOT(ISTEXT($G2832)),ISNUMBER(Poczatek),ISNUMBER(Koniec_Projekt)),IFERROR(IF(LataProjekcji=$F2835,ROUND($D2833-SUM($K2834:R2834),0),ROUND(S2832*$E2834,0)),0),0)</f>
        <v>0</v>
      </c>
      <c r="T2834" s="5">
        <f ca="1">IF(AND($G2833,NOT(ISTEXT($G2832)),ISNUMBER(Poczatek),ISNUMBER(Koniec_Projekt)),IFERROR(IF(LataProjekcji=$F2835,ROUND($D2833-SUM($K2834:S2834),0),ROUND(T2832*$E2834,0)),0),0)</f>
        <v>0</v>
      </c>
      <c r="U2834" s="5">
        <f ca="1">IF(AND($G2833,NOT(ISTEXT($G2832)),ISNUMBER(Poczatek),ISNUMBER(Koniec_Projekt)),IFERROR(IF(LataProjekcji=$F2835,ROUND($D2833-SUM($K2834:T2834),0),ROUND(U2832*$E2834,0)),0),0)</f>
        <v>0</v>
      </c>
      <c r="V2834" s="5">
        <f ca="1">IF(AND($G2833,NOT(ISTEXT($G2832)),ISNUMBER(Poczatek),ISNUMBER(Koniec_Projekt)),IFERROR(IF(LataProjekcji=$F2835,ROUND($D2833-SUM($K2834:U2834),0),ROUND(V2832*$E2834,0)),0),0)</f>
        <v>0</v>
      </c>
      <c r="W2834" s="5">
        <f ca="1">IF(AND($G2833,NOT(ISTEXT($G2832)),ISNUMBER(Poczatek),ISNUMBER(Koniec_Projekt)),IFERROR(IF(LataProjekcji=$F2835,ROUND($D2833-SUM($K2834:V2834),0),ROUND(W2832*$E2834,0)),0),0)</f>
        <v>0</v>
      </c>
      <c r="X2834" s="5">
        <f ca="1">IF(AND($G2833,NOT(ISTEXT($G2832)),ISNUMBER(Poczatek),ISNUMBER(Koniec_Projekt)),IFERROR(IF(LataProjekcji=$F2835,ROUND($D2833-SUM($K2834:W2834),0),ROUND(X2832*$E2834,0)),0),0)</f>
        <v>0</v>
      </c>
      <c r="Y2834" s="5">
        <f ca="1">IF(AND($G2833,NOT(ISTEXT($G2832)),ISNUMBER(Poczatek),ISNUMBER(Koniec_Projekt)),IFERROR(IF(LataProjekcji=$F2835,ROUND($D2833-SUM($K2834:X2834),0),ROUND(Y2832*$E2834,0)),0),0)</f>
        <v>0</v>
      </c>
      <c r="Z2834" s="5">
        <f ca="1">IF(AND($G2833,NOT(ISTEXT($G2832)),ISNUMBER(Poczatek),ISNUMBER(Koniec_Projekt)),IFERROR(IF(LataProjekcji=$F2835,ROUND($D2833-SUM($K2834:Y2834),0),ROUND(Z2832*$E2834,0)),0),0)</f>
        <v>0</v>
      </c>
      <c r="AA2834" s="5">
        <f ca="1">IF(AND($G2833,NOT(ISTEXT($G2832)),ISNUMBER(Poczatek),ISNUMBER(Koniec_Projekt)),IFERROR(IF(LataProjekcji=$F2835,ROUND($D2833-SUM($K2834:Z2834),0),ROUND(AA2832*$E2834,0)),0),0)</f>
        <v>0</v>
      </c>
      <c r="AB2834" s="5">
        <f ca="1">IF(AND($G2833,NOT(ISTEXT($G2832)),ISNUMBER(Poczatek),ISNUMBER(Koniec_Projekt)),IFERROR(IF(LataProjekcji=$F2835,ROUND($D2833-SUM($K2834:AA2834),0),ROUND(AB2832*$E2834,0)),0),0)</f>
        <v>0</v>
      </c>
      <c r="AC2834" s="5">
        <f ca="1">IF(AND($G2833,NOT(ISTEXT($G2832)),ISNUMBER(Poczatek),ISNUMBER(Koniec_Projekt)),IFERROR(IF(LataProjekcji=$F2835,ROUND($D2833-SUM($K2834:AB2834),0),ROUND(AC2832*$E2834,0)),0),0)</f>
        <v>0</v>
      </c>
      <c r="AD2834" s="5">
        <f ca="1">IF(AND($G2833,NOT(ISTEXT($G2832)),ISNUMBER(Poczatek),ISNUMBER(Koniec_Projekt)),IFERROR(IF(LataProjekcji=$F2835,ROUND($D2833-SUM($K2834:AC2834),0),ROUND(AD2832*$E2834,0)),0),0)</f>
        <v>0</v>
      </c>
      <c r="AE2834" s="5">
        <f ca="1">IF(AND($G2833,NOT(ISTEXT($G2832)),ISNUMBER(Poczatek),ISNUMBER(Koniec_Projekt)),IFERROR(IF(LataProjekcji=$F2835,ROUND($D2833-SUM($K2834:AD2834),0),ROUND(AE2832*$E2834,0)),0),0)</f>
        <v>0</v>
      </c>
    </row>
    <row r="2835" spans="2:31" hidden="1">
      <c r="B2835" s="526" t="s">
        <v>751</v>
      </c>
      <c r="D2835" s="1">
        <f ca="1">IFERROR(ROUNDUP(D2833/E2834,0),0)</f>
        <v>0</v>
      </c>
      <c r="E2835" s="1">
        <f ca="1">IF(D2835=0,0,DATEDIF(DATE(D2832,E2832,1),DATE(F2834,G2834,1),"m"))</f>
        <v>0</v>
      </c>
      <c r="F2835" s="1" t="str">
        <f ca="1">IFERROR(YEAR(G2832),"brak daty")</f>
        <v>brak daty</v>
      </c>
      <c r="G2835" s="1" t="str">
        <f ca="1">IFERROR(MONTH(G2832),"brak daty")</f>
        <v>brak daty</v>
      </c>
      <c r="I2835" s="1" t="s">
        <v>425</v>
      </c>
      <c r="K2835" s="5">
        <f ca="1">IF(AND($G2833,NOT(ISTEXT($G2832)),ISNUMBER(Poczatek),ISNUMBER(Koniec_Projekt)),IFERROR(IF(LataProjekcji=$F2834,IF(AND($G2834=$G2835,$F2834=$F2835),ROUND($D2833-SUM($K2835),0),ROUND(K2833*$E2834,0)),IF(LataProjekcji&gt;$F2834,0,ROUND(K2833*$E2834,0))),0),0)</f>
        <v>0</v>
      </c>
      <c r="L2835" s="5">
        <f ca="1">IF(AND($G2833,NOT(ISTEXT($G2832)),ISNUMBER(Poczatek),ISNUMBER(Koniec_Projekt)),IFERROR(IF(LataProjekcji=$F2834,IF(AND($G2834=$G2835,$F2834=$F2835),ROUND($D2833-SUM($K2835:K2835),0),ROUND(L2833*$E2834,0)),IF(LataProjekcji&gt;$F2834,0,ROUND(L2833*$E2834,0))),0),0)</f>
        <v>0</v>
      </c>
      <c r="M2835" s="5">
        <f ca="1">IF(AND($G2833,NOT(ISTEXT($G2832)),ISNUMBER(Poczatek),ISNUMBER(Koniec_Projekt)),IFERROR(IF(LataProjekcji=$F2834,IF(AND($G2834=$G2835,$F2834=$F2835),ROUND($D2833-SUM($K2835:L2835),0),ROUND(M2833*$E2834,0)),IF(LataProjekcji&gt;$F2834,0,ROUND(M2833*$E2834,0))),0),0)</f>
        <v>0</v>
      </c>
      <c r="N2835" s="5">
        <f ca="1">IF(AND($G2833,NOT(ISTEXT($G2832)),ISNUMBER(Poczatek),ISNUMBER(Koniec_Projekt)),IFERROR(IF(LataProjekcji=$F2834,IF(AND($G2834=$G2835,$F2834=$F2835),ROUND($D2833-SUM($K2835:M2835),0),ROUND(N2833*$E2834,0)),IF(LataProjekcji&gt;$F2834,0,ROUND(N2833*$E2834,0))),0),0)</f>
        <v>0</v>
      </c>
      <c r="O2835" s="5">
        <f ca="1">IF(AND($G2833,NOT(ISTEXT($G2832)),ISNUMBER(Poczatek),ISNUMBER(Koniec_Projekt)),IFERROR(IF(LataProjekcji=$F2834,IF(AND($G2834=$G2835,$F2834=$F2835),ROUND($D2833-SUM($K2835:N2835),0),ROUND(O2833*$E2834,0)),IF(LataProjekcji&gt;$F2834,0,ROUND(O2833*$E2834,0))),0),0)</f>
        <v>0</v>
      </c>
      <c r="P2835" s="5">
        <f ca="1">IF(AND($G2833,NOT(ISTEXT($G2832)),ISNUMBER(Poczatek),ISNUMBER(Koniec_Projekt)),IFERROR(IF(LataProjekcji=$F2834,IF(AND($G2834=$G2835,$F2834=$F2835),ROUND($D2833-SUM($K2835:O2835),0),ROUND(P2833*$E2834,0)),IF(LataProjekcji&gt;$F2834,0,ROUND(P2833*$E2834,0))),0),0)</f>
        <v>0</v>
      </c>
      <c r="Q2835" s="5">
        <f ca="1">IF(AND($G2833,NOT(ISTEXT($G2832)),ISNUMBER(Poczatek),ISNUMBER(Koniec_Projekt)),IFERROR(IF(LataProjekcji=$F2834,IF(AND($G2834=$G2835,$F2834=$F2835),ROUND($D2833-SUM($K2835:P2835),0),ROUND(Q2833*$E2834,0)),IF(LataProjekcji&gt;$F2834,0,ROUND(Q2833*$E2834,0))),0),0)</f>
        <v>0</v>
      </c>
      <c r="R2835" s="5">
        <f ca="1">IF(AND($G2833,NOT(ISTEXT($G2832)),ISNUMBER(Poczatek),ISNUMBER(Koniec_Projekt)),IFERROR(IF(LataProjekcji=$F2834,IF(AND($G2834=$G2835,$F2834=$F2835),ROUND($D2833-SUM($K2835:Q2835),0),ROUND(R2833*$E2834,0)),IF(LataProjekcji&gt;$F2834,0,ROUND(R2833*$E2834,0))),0),0)</f>
        <v>0</v>
      </c>
      <c r="S2835" s="5">
        <f ca="1">IF(AND($G2833,NOT(ISTEXT($G2832)),ISNUMBER(Poczatek),ISNUMBER(Koniec_Projekt)),IFERROR(IF(LataProjekcji=$F2834,IF(AND($G2834=$G2835,$F2834=$F2835),ROUND($D2833-SUM($K2835:R2835),0),ROUND(S2833*$E2834,0)),IF(LataProjekcji&gt;$F2834,0,ROUND(S2833*$E2834,0))),0),0)</f>
        <v>0</v>
      </c>
      <c r="T2835" s="5">
        <f ca="1">IF(AND($G2833,NOT(ISTEXT($G2832)),ISNUMBER(Poczatek),ISNUMBER(Koniec_Projekt)),IFERROR(IF(LataProjekcji=$F2834,IF(AND($G2834=$G2835,$F2834=$F2835),ROUND($D2833-SUM($K2835:S2835),0),ROUND(T2833*$E2834,0)),IF(LataProjekcji&gt;$F2834,0,ROUND(T2833*$E2834,0))),0),0)</f>
        <v>0</v>
      </c>
      <c r="U2835" s="5">
        <f ca="1">IF(AND($G2833,NOT(ISTEXT($G2832)),ISNUMBER(Poczatek),ISNUMBER(Koniec_Projekt)),IFERROR(IF(LataProjekcji=$F2834,IF(AND($G2834=$G2835,$F2834=$F2835),ROUND($D2833-SUM($K2835:T2835),0),ROUND(U2833*$E2834,0)),IF(LataProjekcji&gt;$F2834,0,ROUND(U2833*$E2834,0))),0),0)</f>
        <v>0</v>
      </c>
      <c r="V2835" s="5">
        <f ca="1">IF(AND($G2833,NOT(ISTEXT($G2832)),ISNUMBER(Poczatek),ISNUMBER(Koniec_Projekt)),IFERROR(IF(LataProjekcji=$F2834,IF(AND($G2834=$G2835,$F2834=$F2835),ROUND($D2833-SUM($K2835:U2835),0),ROUND(V2833*$E2834,0)),IF(LataProjekcji&gt;$F2834,0,ROUND(V2833*$E2834,0))),0),0)</f>
        <v>0</v>
      </c>
      <c r="W2835" s="5">
        <f ca="1">IF(AND($G2833,NOT(ISTEXT($G2832)),ISNUMBER(Poczatek),ISNUMBER(Koniec_Projekt)),IFERROR(IF(LataProjekcji=$F2834,IF(AND($G2834=$G2835,$F2834=$F2835),ROUND($D2833-SUM($K2835:V2835),0),ROUND(W2833*$E2834,0)),IF(LataProjekcji&gt;$F2834,0,ROUND(W2833*$E2834,0))),0),0)</f>
        <v>0</v>
      </c>
      <c r="X2835" s="5">
        <f ca="1">IF(AND($G2833,NOT(ISTEXT($G2832)),ISNUMBER(Poczatek),ISNUMBER(Koniec_Projekt)),IFERROR(IF(LataProjekcji=$F2834,IF(AND($G2834=$G2835,$F2834=$F2835),ROUND($D2833-SUM($K2835:W2835),0),ROUND(X2833*$E2834,0)),IF(LataProjekcji&gt;$F2834,0,ROUND(X2833*$E2834,0))),0),0)</f>
        <v>0</v>
      </c>
      <c r="Y2835" s="5">
        <f ca="1">IF(AND($G2833,NOT(ISTEXT($G2832)),ISNUMBER(Poczatek),ISNUMBER(Koniec_Projekt)),IFERROR(IF(LataProjekcji=$F2834,IF(AND($G2834=$G2835,$F2834=$F2835),ROUND($D2833-SUM($K2835:X2835),0),ROUND(Y2833*$E2834,0)),IF(LataProjekcji&gt;$F2834,0,ROUND(Y2833*$E2834,0))),0),0)</f>
        <v>0</v>
      </c>
      <c r="Z2835" s="5">
        <f ca="1">IF(AND($G2833,NOT(ISTEXT($G2832)),ISNUMBER(Poczatek),ISNUMBER(Koniec_Projekt)),IFERROR(IF(LataProjekcji=$F2834,IF(AND($G2834=$G2835,$F2834=$F2835),ROUND($D2833-SUM($K2835:Y2835),0),ROUND(Z2833*$E2834,0)),IF(LataProjekcji&gt;$F2834,0,ROUND(Z2833*$E2834,0))),0),0)</f>
        <v>0</v>
      </c>
      <c r="AA2835" s="5">
        <f ca="1">IF(AND($G2833,NOT(ISTEXT($G2832)),ISNUMBER(Poczatek),ISNUMBER(Koniec_Projekt)),IFERROR(IF(LataProjekcji=$F2834,IF(AND($G2834=$G2835,$F2834=$F2835),ROUND($D2833-SUM($K2835:Z2835),0),ROUND(AA2833*$E2834,0)),IF(LataProjekcji&gt;$F2834,0,ROUND(AA2833*$E2834,0))),0),0)</f>
        <v>0</v>
      </c>
      <c r="AB2835" s="5">
        <f ca="1">IF(AND($G2833,NOT(ISTEXT($G2832)),ISNUMBER(Poczatek),ISNUMBER(Koniec_Projekt)),IFERROR(IF(LataProjekcji=$F2834,IF(AND($G2834=$G2835,$F2834=$F2835),ROUND($D2833-SUM($K2835:AA2835),0),ROUND(AB2833*$E2834,0)),IF(LataProjekcji&gt;$F2834,0,ROUND(AB2833*$E2834,0))),0),0)</f>
        <v>0</v>
      </c>
      <c r="AC2835" s="5">
        <f ca="1">IF(AND($G2833,NOT(ISTEXT($G2832)),ISNUMBER(Poczatek),ISNUMBER(Koniec_Projekt)),IFERROR(IF(LataProjekcji=$F2834,IF(AND($G2834=$G2835,$F2834=$F2835),ROUND($D2833-SUM($K2835:AB2835),0),ROUND(AC2833*$E2834,0)),IF(LataProjekcji&gt;$F2834,0,ROUND(AC2833*$E2834,0))),0),0)</f>
        <v>0</v>
      </c>
      <c r="AD2835" s="5">
        <f ca="1">IF(AND($G2833,NOT(ISTEXT($G2832)),ISNUMBER(Poczatek),ISNUMBER(Koniec_Projekt)),IFERROR(IF(LataProjekcji=$F2834,IF(AND($G2834=$G2835,$F2834=$F2835),ROUND($D2833-SUM($K2835:AC2835),0),ROUND(AD2833*$E2834,0)),IF(LataProjekcji&gt;$F2834,0,ROUND(AD2833*$E2834,0))),0),0)</f>
        <v>0</v>
      </c>
      <c r="AE2835" s="5">
        <f ca="1">IF(AND($G2833,NOT(ISTEXT($G2832)),ISNUMBER(Poczatek),ISNUMBER(Koniec_Projekt)),IFERROR(IF(LataProjekcji=$F2834,IF(AND($G2834=$G2835,$F2834=$F2835),ROUND($D2833-SUM($K2835:AD2835),0),ROUND(AE2833*$E2834,0)),IF(LataProjekcji&gt;$F2834,0,ROUND(AE2833*$E2834,0))),0),0)</f>
        <v>0</v>
      </c>
    </row>
    <row r="2836" spans="2:31" ht="12.5" hidden="1" thickBot="1">
      <c r="B2836" s="527" t="s">
        <v>865</v>
      </c>
      <c r="C2836" s="528"/>
      <c r="D2836" s="529">
        <f ca="1">IF(D2833&gt;10,ROUND((D2835-1)*E2834,0),E2834)</f>
        <v>0</v>
      </c>
      <c r="E2836" s="529">
        <f ca="1">D2833-D2836</f>
        <v>0</v>
      </c>
      <c r="F2836" s="528"/>
      <c r="G2836" s="669">
        <f ca="1">OFFSET($C$269,$D2831,0)</f>
        <v>0</v>
      </c>
      <c r="H2836" s="528"/>
      <c r="I2836" s="528"/>
      <c r="J2836" s="528"/>
      <c r="K2836" s="528"/>
      <c r="L2836" s="528"/>
      <c r="M2836" s="528"/>
      <c r="N2836" s="528"/>
      <c r="O2836" s="528"/>
      <c r="P2836" s="528"/>
      <c r="Q2836" s="528"/>
      <c r="R2836" s="528"/>
      <c r="S2836" s="528"/>
      <c r="T2836" s="528"/>
      <c r="U2836" s="528"/>
      <c r="V2836" s="528"/>
      <c r="W2836" s="528"/>
      <c r="X2836" s="528"/>
      <c r="Y2836" s="528"/>
      <c r="Z2836" s="528"/>
      <c r="AA2836" s="528"/>
      <c r="AB2836" s="528"/>
      <c r="AC2836" s="528"/>
      <c r="AD2836" s="528"/>
      <c r="AE2836" s="528"/>
    </row>
    <row r="2837" spans="2:31" ht="12.5" hidden="1" thickTop="1"/>
    <row r="2838" spans="2:31" ht="12.5" hidden="1" thickBot="1">
      <c r="B2838" s="530" t="str">
        <f ca="1">"nazwa ST: "&amp;B1671</f>
        <v>nazwa ST: 0</v>
      </c>
      <c r="C2838" s="530"/>
      <c r="D2838" s="531">
        <f>D1671</f>
        <v>158</v>
      </c>
      <c r="E2838" s="530"/>
      <c r="F2838" s="530"/>
      <c r="G2838" s="530"/>
      <c r="H2838" s="530"/>
      <c r="I2838" s="530"/>
      <c r="J2838" s="530"/>
      <c r="K2838" s="539" t="str">
        <f t="shared" ref="K2838:AE2838" si="3202">LataProjekcji</f>
        <v>Uzupełnij dane</v>
      </c>
      <c r="L2838" s="539" t="str">
        <f t="shared" si="3202"/>
        <v/>
      </c>
      <c r="M2838" s="539" t="str">
        <f t="shared" si="3202"/>
        <v/>
      </c>
      <c r="N2838" s="539" t="str">
        <f t="shared" si="3202"/>
        <v/>
      </c>
      <c r="O2838" s="539" t="str">
        <f t="shared" si="3202"/>
        <v/>
      </c>
      <c r="P2838" s="539" t="str">
        <f t="shared" si="3202"/>
        <v/>
      </c>
      <c r="Q2838" s="539" t="str">
        <f t="shared" si="3202"/>
        <v/>
      </c>
      <c r="R2838" s="539" t="str">
        <f t="shared" si="3202"/>
        <v/>
      </c>
      <c r="S2838" s="539" t="str">
        <f t="shared" si="3202"/>
        <v/>
      </c>
      <c r="T2838" s="539" t="str">
        <f t="shared" si="3202"/>
        <v/>
      </c>
      <c r="U2838" s="539" t="str">
        <f t="shared" si="3202"/>
        <v/>
      </c>
      <c r="V2838" s="539" t="str">
        <f t="shared" si="3202"/>
        <v/>
      </c>
      <c r="W2838" s="539" t="str">
        <f t="shared" si="3202"/>
        <v/>
      </c>
      <c r="X2838" s="539" t="str">
        <f t="shared" si="3202"/>
        <v/>
      </c>
      <c r="Y2838" s="539" t="str">
        <f t="shared" si="3202"/>
        <v/>
      </c>
      <c r="Z2838" s="539" t="str">
        <f t="shared" si="3202"/>
        <v/>
      </c>
      <c r="AA2838" s="539" t="str">
        <f t="shared" si="3202"/>
        <v/>
      </c>
      <c r="AB2838" s="539" t="str">
        <f t="shared" si="3202"/>
        <v/>
      </c>
      <c r="AC2838" s="539" t="str">
        <f t="shared" si="3202"/>
        <v/>
      </c>
      <c r="AD2838" s="539" t="str">
        <f t="shared" si="3202"/>
        <v/>
      </c>
      <c r="AE2838" s="539" t="str">
        <f t="shared" si="3202"/>
        <v/>
      </c>
    </row>
    <row r="2839" spans="2:31" hidden="1">
      <c r="B2839" s="526" t="s">
        <v>752</v>
      </c>
      <c r="D2839" s="1">
        <f ca="1">D1672</f>
        <v>1900</v>
      </c>
      <c r="E2839" s="1">
        <f ca="1">E1672</f>
        <v>1</v>
      </c>
      <c r="F2839" s="1">
        <f ca="1">IF(D2840&gt;10,F1672,1)</f>
        <v>1</v>
      </c>
      <c r="G2839" s="525" t="str">
        <f ca="1">IF(ISBLANK(OFFSET($E$269,$D2838,0)),"brak daty",IF(D2840&gt;10,EDATE(OFFSET($E$269,$D2838,0),D2842),DATE(D2839,E2839,1)))</f>
        <v>brak daty</v>
      </c>
      <c r="H2839" s="538" t="b">
        <f ca="1">SUM(K2839:AE2839)=D2842</f>
        <v>1</v>
      </c>
      <c r="I2839" s="1" t="s">
        <v>749</v>
      </c>
      <c r="K2839" s="5">
        <f ca="1">IF(AND($G2840,NOT(ISTEXT($G2839)),ISNUMBER(Poczatek),ISNUMBER(Koniec_Projekt)),IFERROR(IF($D2839=LataProjekcji,$F2839,IF($D2839&lt;LataProjekcji,IF((SUM(K2839)+12)&lt;$D2842,12,$D2842-SUM(K2839)),0)),0),0)</f>
        <v>0</v>
      </c>
      <c r="L2839" s="5">
        <f ca="1">IF(AND($G2840,NOT(ISTEXT($G2839)),ISNUMBER(Poczatek),ISNUMBER(Koniec_Projekt)),IFERROR(IF($D2839=LataProjekcji,$F2839,IF($D2839&lt;LataProjekcji,IF((SUM($K2839:K2839)+12)&lt;$D2842,12,$D2842-SUM($K2839:K2839)),0)),0),0)</f>
        <v>0</v>
      </c>
      <c r="M2839" s="5">
        <f ca="1">IF(AND($G2840,NOT(ISTEXT($G2839)),ISNUMBER(Poczatek),ISNUMBER(Koniec_Projekt)),IFERROR(IF($D2839=LataProjekcji,$F2839,IF($D2839&lt;LataProjekcji,IF((SUM($K2839:L2839)+12)&lt;$D2842,12,$D2842-SUM($K2839:L2839)),0)),0),0)</f>
        <v>0</v>
      </c>
      <c r="N2839" s="5">
        <f ca="1">IF(AND($G2840,NOT(ISTEXT($G2839)),ISNUMBER(Poczatek),ISNUMBER(Koniec_Projekt)),IFERROR(IF($D2839=LataProjekcji,$F2839,IF($D2839&lt;LataProjekcji,IF((SUM($K2839:M2839)+12)&lt;$D2842,12,$D2842-SUM($K2839:M2839)),0)),0),0)</f>
        <v>0</v>
      </c>
      <c r="O2839" s="5">
        <f ca="1">IF(AND($G2840,NOT(ISTEXT($G2839)),ISNUMBER(Poczatek),ISNUMBER(Koniec_Projekt)),IFERROR(IF($D2839=LataProjekcji,$F2839,IF($D2839&lt;LataProjekcji,IF((SUM($K2839:N2839)+12)&lt;$D2842,12,$D2842-SUM($K2839:N2839)),0)),0),0)</f>
        <v>0</v>
      </c>
      <c r="P2839" s="5">
        <f ca="1">IF(AND($G2840,NOT(ISTEXT($G2839)),ISNUMBER(Poczatek),ISNUMBER(Koniec_Projekt)),IFERROR(IF($D2839=LataProjekcji,$F2839,IF($D2839&lt;LataProjekcji,IF((SUM($K2839:O2839)+12)&lt;$D2842,12,$D2842-SUM($K2839:O2839)),0)),0),0)</f>
        <v>0</v>
      </c>
      <c r="Q2839" s="5">
        <f ca="1">IF(AND($G2840,NOT(ISTEXT($G2839)),ISNUMBER(Poczatek),ISNUMBER(Koniec_Projekt)),IFERROR(IF($D2839=LataProjekcji,$F2839,IF($D2839&lt;LataProjekcji,IF((SUM($K2839:P2839)+12)&lt;$D2842,12,$D2842-SUM($K2839:P2839)),0)),0),0)</f>
        <v>0</v>
      </c>
      <c r="R2839" s="5">
        <f ca="1">IF(AND($G2840,NOT(ISTEXT($G2839)),ISNUMBER(Poczatek),ISNUMBER(Koniec_Projekt)),IFERROR(IF($D2839=LataProjekcji,$F2839,IF($D2839&lt;LataProjekcji,IF((SUM($K2839:Q2839)+12)&lt;$D2842,12,$D2842-SUM($K2839:Q2839)),0)),0),0)</f>
        <v>0</v>
      </c>
      <c r="S2839" s="5">
        <f ca="1">IF(AND($G2840,NOT(ISTEXT($G2839)),ISNUMBER(Poczatek),ISNUMBER(Koniec_Projekt)),IFERROR(IF($D2839=LataProjekcji,$F2839,IF($D2839&lt;LataProjekcji,IF((SUM($K2839:R2839)+12)&lt;$D2842,12,$D2842-SUM($K2839:R2839)),0)),0),0)</f>
        <v>0</v>
      </c>
      <c r="T2839" s="5">
        <f ca="1">IF(AND($G2840,NOT(ISTEXT($G2839)),ISNUMBER(Poczatek),ISNUMBER(Koniec_Projekt)),IFERROR(IF($D2839=LataProjekcji,$F2839,IF($D2839&lt;LataProjekcji,IF((SUM($K2839:S2839)+12)&lt;$D2842,12,$D2842-SUM($K2839:S2839)),0)),0),0)</f>
        <v>0</v>
      </c>
      <c r="U2839" s="5">
        <f ca="1">IF(AND($G2840,NOT(ISTEXT($G2839)),ISNUMBER(Poczatek),ISNUMBER(Koniec_Projekt)),IFERROR(IF($D2839=LataProjekcji,$F2839,IF($D2839&lt;LataProjekcji,IF((SUM($K2839:T2839)+12)&lt;$D2842,12,$D2842-SUM($K2839:T2839)),0)),0),0)</f>
        <v>0</v>
      </c>
      <c r="V2839" s="5">
        <f ca="1">IF(AND($G2840,NOT(ISTEXT($G2839)),ISNUMBER(Poczatek),ISNUMBER(Koniec_Projekt)),IFERROR(IF($D2839=LataProjekcji,$F2839,IF($D2839&lt;LataProjekcji,IF((SUM($K2839:U2839)+12)&lt;$D2842,12,$D2842-SUM($K2839:U2839)),0)),0),0)</f>
        <v>0</v>
      </c>
      <c r="W2839" s="5">
        <f ca="1">IF(AND($G2840,NOT(ISTEXT($G2839)),ISNUMBER(Poczatek),ISNUMBER(Koniec_Projekt)),IFERROR(IF($D2839=LataProjekcji,$F2839,IF($D2839&lt;LataProjekcji,IF((SUM($K2839:V2839)+12)&lt;$D2842,12,$D2842-SUM($K2839:V2839)),0)),0),0)</f>
        <v>0</v>
      </c>
      <c r="X2839" s="5">
        <f ca="1">IF(AND($G2840,NOT(ISTEXT($G2839)),ISNUMBER(Poczatek),ISNUMBER(Koniec_Projekt)),IFERROR(IF($D2839=LataProjekcji,$F2839,IF($D2839&lt;LataProjekcji,IF((SUM($K2839:W2839)+12)&lt;$D2842,12,$D2842-SUM($K2839:W2839)),0)),0),0)</f>
        <v>0</v>
      </c>
      <c r="Y2839" s="5">
        <f ca="1">IF(AND($G2840,NOT(ISTEXT($G2839)),ISNUMBER(Poczatek),ISNUMBER(Koniec_Projekt)),IFERROR(IF($D2839=LataProjekcji,$F2839,IF($D2839&lt;LataProjekcji,IF((SUM($K2839:X2839)+12)&lt;$D2842,12,$D2842-SUM($K2839:X2839)),0)),0),0)</f>
        <v>0</v>
      </c>
      <c r="Z2839" s="5">
        <f ca="1">IF(AND($G2840,NOT(ISTEXT($G2839)),ISNUMBER(Poczatek),ISNUMBER(Koniec_Projekt)),IFERROR(IF($D2839=LataProjekcji,$F2839,IF($D2839&lt;LataProjekcji,IF((SUM($K2839:Y2839)+12)&lt;$D2842,12,$D2842-SUM($K2839:Y2839)),0)),0),0)</f>
        <v>0</v>
      </c>
      <c r="AA2839" s="5">
        <f ca="1">IF(AND($G2840,NOT(ISTEXT($G2839)),ISNUMBER(Poczatek),ISNUMBER(Koniec_Projekt)),IFERROR(IF($D2839=LataProjekcji,$F2839,IF($D2839&lt;LataProjekcji,IF((SUM($K2839:Z2839)+12)&lt;$D2842,12,$D2842-SUM($K2839:Z2839)),0)),0),0)</f>
        <v>0</v>
      </c>
      <c r="AB2839" s="5">
        <f ca="1">IF(AND($G2840,NOT(ISTEXT($G2839)),ISNUMBER(Poczatek),ISNUMBER(Koniec_Projekt)),IFERROR(IF($D2839=LataProjekcji,$F2839,IF($D2839&lt;LataProjekcji,IF((SUM($K2839:AA2839)+12)&lt;$D2842,12,$D2842-SUM($K2839:AA2839)),0)),0),0)</f>
        <v>0</v>
      </c>
      <c r="AC2839" s="5">
        <f ca="1">IF(AND($G2840,NOT(ISTEXT($G2839)),ISNUMBER(Poczatek),ISNUMBER(Koniec_Projekt)),IFERROR(IF($D2839=LataProjekcji,$F2839,IF($D2839&lt;LataProjekcji,IF((SUM($K2839:AB2839)+12)&lt;$D2842,12,$D2842-SUM($K2839:AB2839)),0)),0),0)</f>
        <v>0</v>
      </c>
      <c r="AD2839" s="5">
        <f ca="1">IF(AND($G2840,NOT(ISTEXT($G2839)),ISNUMBER(Poczatek),ISNUMBER(Koniec_Projekt)),IFERROR(IF($D2839=LataProjekcji,$F2839,IF($D2839&lt;LataProjekcji,IF((SUM($K2839:AC2839)+12)&lt;$D2842,12,$D2842-SUM($K2839:AC2839)),0)),0),0)</f>
        <v>0</v>
      </c>
      <c r="AE2839" s="5">
        <f ca="1">IF(AND($G2840,NOT(ISTEXT($G2839)),ISNUMBER(Poczatek),ISNUMBER(Koniec_Projekt)),IFERROR(IF($D2839=LataProjekcji,$F2839,IF($D2839&lt;LataProjekcji,IF((SUM($K2839:AD2839)+12)&lt;$D2842,12,$D2842-SUM($K2839:AD2839)),0)),0),0)</f>
        <v>0</v>
      </c>
    </row>
    <row r="2840" spans="2:31" hidden="1">
      <c r="B2840" s="526" t="s">
        <v>754</v>
      </c>
      <c r="D2840" s="5">
        <f ca="1">D1673</f>
        <v>0</v>
      </c>
      <c r="E2840" s="454">
        <f ca="1">E1673</f>
        <v>0</v>
      </c>
      <c r="F2840" s="454">
        <f ca="1">F1673</f>
        <v>0</v>
      </c>
      <c r="G2840" s="258" t="b">
        <f ca="1">NOT(ISBLANK(OFFSET($C$269,$D2838,0)))</f>
        <v>0</v>
      </c>
      <c r="H2840" s="538" t="b">
        <f ca="1">SUM(K2840:AE2840)=E2842</f>
        <v>1</v>
      </c>
      <c r="I2840" s="1" t="s">
        <v>750</v>
      </c>
      <c r="K2840" s="537">
        <f ca="1">IF(AND($G2840,NOT(ISTEXT($G2839)),ISNUMBER(Poczatek),ISNUMBER(Koniec_Projekt)),IFERROR(IF($D2839=LataProjekcji,IF($F2839&gt;$E2842,$E2842,$F2839),IF($D2842&gt;=$E2842,(IF($D2839&lt;LataProjekcji,IF((SUM(J2840:$K2840)+12)&lt;$E2842,12,$E2842-SUM(J2840:$K2840)),0)),(IF($D2839&lt;LataProjekcji,IF((SUM(J2840:$K2840)+12)&lt;$D2842,12,$D2842-SUM(J2840:$K2840)),0)))),0),0)</f>
        <v>0</v>
      </c>
      <c r="L2840" s="537">
        <f ca="1">IF(AND($G2840,NOT(ISTEXT($G2839)),ISNUMBER(Poczatek),ISNUMBER(Koniec_Projekt)),IFERROR(IF($D2839=LataProjekcji,IF($F2839&gt;$E2842,$E2842,$F2839),IF($D2842&gt;=$E2842,(IF($D2839&lt;LataProjekcji,IF((SUM($K2840:K2840)+12)&lt;$E2842,12,$E2842-SUM($K2840:K2840)),0)),(IF($D2839&lt;LataProjekcji,IF((SUM($K2840:K2840)+12)&lt;$D2842,12,$D2842-SUM($K2840:K2840)),0)))),0),0)</f>
        <v>0</v>
      </c>
      <c r="M2840" s="537">
        <f ca="1">IF(AND($G2840,NOT(ISTEXT($G2839)),ISNUMBER(Poczatek),ISNUMBER(Koniec_Projekt)),IFERROR(IF($D2839=LataProjekcji,IF($F2839&gt;$E2842,$E2842,$F2839),IF($D2842&gt;=$E2842,(IF($D2839&lt;LataProjekcji,IF((SUM($K2840:L2840)+12)&lt;$E2842,12,$E2842-SUM($K2840:L2840)),0)),(IF($D2839&lt;LataProjekcji,IF((SUM($K2840:L2840)+12)&lt;$D2842,12,$D2842-SUM($K2840:L2840)),0)))),0),0)</f>
        <v>0</v>
      </c>
      <c r="N2840" s="537">
        <f ca="1">IF(AND($G2840,NOT(ISTEXT($G2839)),ISNUMBER(Poczatek),ISNUMBER(Koniec_Projekt)),IFERROR(IF($D2839=LataProjekcji,IF($F2839&gt;$E2842,$E2842,$F2839),IF($D2842&gt;=$E2842,(IF($D2839&lt;LataProjekcji,IF((SUM($K2840:M2840)+12)&lt;$E2842,12,$E2842-SUM($K2840:M2840)),0)),(IF($D2839&lt;LataProjekcji,IF((SUM($K2840:M2840)+12)&lt;$D2842,12,$D2842-SUM($K2840:M2840)),0)))),0),0)</f>
        <v>0</v>
      </c>
      <c r="O2840" s="537">
        <f ca="1">IF(AND($G2840,NOT(ISTEXT($G2839)),ISNUMBER(Poczatek),ISNUMBER(Koniec_Projekt)),IFERROR(IF($D2839=LataProjekcji,IF($F2839&gt;$E2842,$E2842,$F2839),IF($D2842&gt;=$E2842,(IF($D2839&lt;LataProjekcji,IF((SUM($K2840:N2840)+12)&lt;$E2842,12,$E2842-SUM($K2840:N2840)),0)),(IF($D2839&lt;LataProjekcji,IF((SUM($K2840:N2840)+12)&lt;$D2842,12,$D2842-SUM($K2840:N2840)),0)))),0),0)</f>
        <v>0</v>
      </c>
      <c r="P2840" s="537">
        <f ca="1">IF(AND($G2840,NOT(ISTEXT($G2839)),ISNUMBER(Poczatek),ISNUMBER(Koniec_Projekt)),IFERROR(IF($D2839=LataProjekcji,IF($F2839&gt;$E2842,$E2842,$F2839),IF($D2842&gt;=$E2842,(IF($D2839&lt;LataProjekcji,IF((SUM($K2840:O2840)+12)&lt;$E2842,12,$E2842-SUM($K2840:O2840)),0)),(IF($D2839&lt;LataProjekcji,IF((SUM($K2840:O2840)+12)&lt;$D2842,12,$D2842-SUM($K2840:O2840)),0)))),0),0)</f>
        <v>0</v>
      </c>
      <c r="Q2840" s="537">
        <f ca="1">IF(AND($G2840,NOT(ISTEXT($G2839)),ISNUMBER(Poczatek),ISNUMBER(Koniec_Projekt)),IFERROR(IF($D2839=LataProjekcji,IF($F2839&gt;$E2842,$E2842,$F2839),IF($D2842&gt;=$E2842,(IF($D2839&lt;LataProjekcji,IF((SUM($K2840:P2840)+12)&lt;$E2842,12,$E2842-SUM($K2840:P2840)),0)),(IF($D2839&lt;LataProjekcji,IF((SUM($K2840:P2840)+12)&lt;$D2842,12,$D2842-SUM($K2840:P2840)),0)))),0),0)</f>
        <v>0</v>
      </c>
      <c r="R2840" s="537">
        <f ca="1">IF(AND($G2840,NOT(ISTEXT($G2839)),ISNUMBER(Poczatek),ISNUMBER(Koniec_Projekt)),IFERROR(IF($D2839=LataProjekcji,IF($F2839&gt;$E2842,$E2842,$F2839),IF($D2842&gt;=$E2842,(IF($D2839&lt;LataProjekcji,IF((SUM($K2840:Q2840)+12)&lt;$E2842,12,$E2842-SUM($K2840:Q2840)),0)),(IF($D2839&lt;LataProjekcji,IF((SUM($K2840:Q2840)+12)&lt;$D2842,12,$D2842-SUM($K2840:Q2840)),0)))),0),0)</f>
        <v>0</v>
      </c>
      <c r="S2840" s="537">
        <f ca="1">IF(AND($G2840,NOT(ISTEXT($G2839)),ISNUMBER(Poczatek),ISNUMBER(Koniec_Projekt)),IFERROR(IF($D2839=LataProjekcji,IF($F2839&gt;$E2842,$E2842,$F2839),IF($D2842&gt;=$E2842,(IF($D2839&lt;LataProjekcji,IF((SUM($K2840:R2840)+12)&lt;$E2842,12,$E2842-SUM($K2840:R2840)),0)),(IF($D2839&lt;LataProjekcji,IF((SUM($K2840:R2840)+12)&lt;$D2842,12,$D2842-SUM($K2840:R2840)),0)))),0),0)</f>
        <v>0</v>
      </c>
      <c r="T2840" s="537">
        <f ca="1">IF(AND($G2840,NOT(ISTEXT($G2839)),ISNUMBER(Poczatek),ISNUMBER(Koniec_Projekt)),IFERROR(IF($D2839=LataProjekcji,IF($F2839&gt;$E2842,$E2842,$F2839),IF($D2842&gt;=$E2842,(IF($D2839&lt;LataProjekcji,IF((SUM($K2840:S2840)+12)&lt;$E2842,12,$E2842-SUM($K2840:S2840)),0)),(IF($D2839&lt;LataProjekcji,IF((SUM($K2840:S2840)+12)&lt;$D2842,12,$D2842-SUM($K2840:S2840)),0)))),0),0)</f>
        <v>0</v>
      </c>
      <c r="U2840" s="537">
        <f ca="1">IF(AND($G2840,NOT(ISTEXT($G2839)),ISNUMBER(Poczatek),ISNUMBER(Koniec_Projekt)),IFERROR(IF($D2839=LataProjekcji,IF($F2839&gt;$E2842,$E2842,$F2839),IF($D2842&gt;=$E2842,(IF($D2839&lt;LataProjekcji,IF((SUM($K2840:T2840)+12)&lt;$E2842,12,$E2842-SUM($K2840:T2840)),0)),(IF($D2839&lt;LataProjekcji,IF((SUM($K2840:T2840)+12)&lt;$D2842,12,$D2842-SUM($K2840:T2840)),0)))),0),0)</f>
        <v>0</v>
      </c>
      <c r="V2840" s="537">
        <f ca="1">IF(AND($G2840,NOT(ISTEXT($G2839)),ISNUMBER(Poczatek),ISNUMBER(Koniec_Projekt)),IFERROR(IF($D2839=LataProjekcji,IF($F2839&gt;$E2842,$E2842,$F2839),IF($D2842&gt;=$E2842,(IF($D2839&lt;LataProjekcji,IF((SUM($K2840:U2840)+12)&lt;$E2842,12,$E2842-SUM($K2840:U2840)),0)),(IF($D2839&lt;LataProjekcji,IF((SUM($K2840:U2840)+12)&lt;$D2842,12,$D2842-SUM($K2840:U2840)),0)))),0),0)</f>
        <v>0</v>
      </c>
      <c r="W2840" s="537">
        <f ca="1">IF(AND($G2840,NOT(ISTEXT($G2839)),ISNUMBER(Poczatek),ISNUMBER(Koniec_Projekt)),IFERROR(IF($D2839=LataProjekcji,IF($F2839&gt;$E2842,$E2842,$F2839),IF($D2842&gt;=$E2842,(IF($D2839&lt;LataProjekcji,IF((SUM($K2840:V2840)+12)&lt;$E2842,12,$E2842-SUM($K2840:V2840)),0)),(IF($D2839&lt;LataProjekcji,IF((SUM($K2840:V2840)+12)&lt;$D2842,12,$D2842-SUM($K2840:V2840)),0)))),0),0)</f>
        <v>0</v>
      </c>
      <c r="X2840" s="537">
        <f ca="1">IF(AND($G2840,NOT(ISTEXT($G2839)),ISNUMBER(Poczatek),ISNUMBER(Koniec_Projekt)),IFERROR(IF($D2839=LataProjekcji,IF($F2839&gt;$E2842,$E2842,$F2839),IF($D2842&gt;=$E2842,(IF($D2839&lt;LataProjekcji,IF((SUM($K2840:W2840)+12)&lt;$E2842,12,$E2842-SUM($K2840:W2840)),0)),(IF($D2839&lt;LataProjekcji,IF((SUM($K2840:W2840)+12)&lt;$D2842,12,$D2842-SUM($K2840:W2840)),0)))),0),0)</f>
        <v>0</v>
      </c>
      <c r="Y2840" s="537">
        <f ca="1">IF(AND($G2840,NOT(ISTEXT($G2839)),ISNUMBER(Poczatek),ISNUMBER(Koniec_Projekt)),IFERROR(IF($D2839=LataProjekcji,IF($F2839&gt;$E2842,$E2842,$F2839),IF($D2842&gt;=$E2842,(IF($D2839&lt;LataProjekcji,IF((SUM($K2840:X2840)+12)&lt;$E2842,12,$E2842-SUM($K2840:X2840)),0)),(IF($D2839&lt;LataProjekcji,IF((SUM($K2840:X2840)+12)&lt;$D2842,12,$D2842-SUM($K2840:X2840)),0)))),0),0)</f>
        <v>0</v>
      </c>
      <c r="Z2840" s="537">
        <f ca="1">IF(AND($G2840,NOT(ISTEXT($G2839)),ISNUMBER(Poczatek),ISNUMBER(Koniec_Projekt)),IFERROR(IF($D2839=LataProjekcji,IF($F2839&gt;$E2842,$E2842,$F2839),IF($D2842&gt;=$E2842,(IF($D2839&lt;LataProjekcji,IF((SUM($K2840:Y2840)+12)&lt;$E2842,12,$E2842-SUM($K2840:Y2840)),0)),(IF($D2839&lt;LataProjekcji,IF((SUM($K2840:Y2840)+12)&lt;$D2842,12,$D2842-SUM($K2840:Y2840)),0)))),0),0)</f>
        <v>0</v>
      </c>
      <c r="AA2840" s="537">
        <f ca="1">IF(AND($G2840,NOT(ISTEXT($G2839)),ISNUMBER(Poczatek),ISNUMBER(Koniec_Projekt)),IFERROR(IF($D2839=LataProjekcji,IF($F2839&gt;$E2842,$E2842,$F2839),IF($D2842&gt;=$E2842,(IF($D2839&lt;LataProjekcji,IF((SUM($K2840:Z2840)+12)&lt;$E2842,12,$E2842-SUM($K2840:Z2840)),0)),(IF($D2839&lt;LataProjekcji,IF((SUM($K2840:Z2840)+12)&lt;$D2842,12,$D2842-SUM($K2840:Z2840)),0)))),0),0)</f>
        <v>0</v>
      </c>
      <c r="AB2840" s="537">
        <f ca="1">IF(AND($G2840,NOT(ISTEXT($G2839)),ISNUMBER(Poczatek),ISNUMBER(Koniec_Projekt)),IFERROR(IF($D2839=LataProjekcji,IF($F2839&gt;$E2842,$E2842,$F2839),IF($D2842&gt;=$E2842,(IF($D2839&lt;LataProjekcji,IF((SUM($K2840:AA2840)+12)&lt;$E2842,12,$E2842-SUM($K2840:AA2840)),0)),(IF($D2839&lt;LataProjekcji,IF((SUM($K2840:AA2840)+12)&lt;$D2842,12,$D2842-SUM($K2840:AA2840)),0)))),0),0)</f>
        <v>0</v>
      </c>
      <c r="AC2840" s="537">
        <f ca="1">IF(AND($G2840,NOT(ISTEXT($G2839)),ISNUMBER(Poczatek),ISNUMBER(Koniec_Projekt)),IFERROR(IF($D2839=LataProjekcji,IF($F2839&gt;$E2842,$E2842,$F2839),IF($D2842&gt;=$E2842,(IF($D2839&lt;LataProjekcji,IF((SUM($K2840:AB2840)+12)&lt;$E2842,12,$E2842-SUM($K2840:AB2840)),0)),(IF($D2839&lt;LataProjekcji,IF((SUM($K2840:AB2840)+12)&lt;$D2842,12,$D2842-SUM($K2840:AB2840)),0)))),0),0)</f>
        <v>0</v>
      </c>
      <c r="AD2840" s="537">
        <f ca="1">IF(AND($G2840,NOT(ISTEXT($G2839)),ISNUMBER(Poczatek),ISNUMBER(Koniec_Projekt)),IFERROR(IF($D2839=LataProjekcji,IF($F2839&gt;$E2842,$E2842,$F2839),IF($D2842&gt;=$E2842,(IF($D2839&lt;LataProjekcji,IF((SUM($K2840:AC2840)+12)&lt;$E2842,12,$E2842-SUM($K2840:AC2840)),0)),(IF($D2839&lt;LataProjekcji,IF((SUM($K2840:AC2840)+12)&lt;$D2842,12,$D2842-SUM($K2840:AC2840)),0)))),0),0)</f>
        <v>0</v>
      </c>
      <c r="AE2840" s="537">
        <f ca="1">IF(AND($G2840,NOT(ISTEXT($G2839)),ISNUMBER(Poczatek),ISNUMBER(Koniec_Projekt)),IFERROR(IF($D2839=LataProjekcji,IF($F2839&gt;$E2842,$E2842,$F2839),IF($D2842&gt;=$E2842,(IF($D2839&lt;LataProjekcji,IF((SUM($K2840:AD2840)+12)&lt;$E2842,12,$E2842-SUM($K2840:AD2840)),0)),(IF($D2839&lt;LataProjekcji,IF((SUM($K2840:AD2840)+12)&lt;$D2842,12,$D2842-SUM($K2840:AD2840)),0)))),0),0)</f>
        <v>0</v>
      </c>
    </row>
    <row r="2841" spans="2:31" hidden="1">
      <c r="B2841" s="526" t="s">
        <v>753</v>
      </c>
      <c r="D2841" s="454">
        <f ca="1">D1674</f>
        <v>0</v>
      </c>
      <c r="E2841" s="454">
        <f ca="1">IF(D2840&gt;10,ROUND(D2841/12,2),D2841)</f>
        <v>0</v>
      </c>
      <c r="F2841" s="524">
        <f>Koniec_Projekt</f>
        <v>0</v>
      </c>
      <c r="G2841" s="329">
        <f>Miesiac_Koniec_Projekt</f>
        <v>0</v>
      </c>
      <c r="H2841" s="538" t="b">
        <f ca="1">SUM(K2841:AE2841)=D2840</f>
        <v>1</v>
      </c>
      <c r="I2841" s="1" t="s">
        <v>713</v>
      </c>
      <c r="K2841" s="256">
        <f ca="1">IF(AND($G2840,NOT(ISTEXT($G2839)),ISNUMBER(Poczatek),ISNUMBER(Koniec_Projekt)),IFERROR(IF(LataProjekcji=$F2842,ROUND($D2840,0),ROUND(K2839*$E2841,0)),0),0)</f>
        <v>0</v>
      </c>
      <c r="L2841" s="5">
        <f ca="1">IF(AND($G2840,NOT(ISTEXT($G2839)),ISNUMBER(Poczatek),ISNUMBER(Koniec_Projekt)),IFERROR(IF(LataProjekcji=$F2842,ROUND($D2840-SUM(K2841:$K2841),0),ROUND(L2839*$E2841,0)),0),0)</f>
        <v>0</v>
      </c>
      <c r="M2841" s="5">
        <f ca="1">IF(AND($G2840,NOT(ISTEXT($G2839)),ISNUMBER(Poczatek),ISNUMBER(Koniec_Projekt)),IFERROR(IF(LataProjekcji=$F2842,ROUND($D2840-SUM($K2841:L2841),0),ROUND(M2839*$E2841,0)),0),0)</f>
        <v>0</v>
      </c>
      <c r="N2841" s="5">
        <f ca="1">IF(AND($G2840,NOT(ISTEXT($G2839)),ISNUMBER(Poczatek),ISNUMBER(Koniec_Projekt)),IFERROR(IF(LataProjekcji=$F2842,ROUND($D2840-SUM($K2841:M2841),0),ROUND(N2839*$E2841,0)),0),0)</f>
        <v>0</v>
      </c>
      <c r="O2841" s="5">
        <f ca="1">IF(AND($G2840,NOT(ISTEXT($G2839)),ISNUMBER(Poczatek),ISNUMBER(Koniec_Projekt)),IFERROR(IF(LataProjekcji=$F2842,ROUND($D2840-SUM($K2841:N2841),0),ROUND(O2839*$E2841,0)),0),0)</f>
        <v>0</v>
      </c>
      <c r="P2841" s="5">
        <f ca="1">IF(AND($G2840,NOT(ISTEXT($G2839)),ISNUMBER(Poczatek),ISNUMBER(Koniec_Projekt)),IFERROR(IF(LataProjekcji=$F2842,ROUND($D2840-SUM($K2841:O2841),0),ROUND(P2839*$E2841,0)),0),0)</f>
        <v>0</v>
      </c>
      <c r="Q2841" s="5">
        <f ca="1">IF(AND($G2840,NOT(ISTEXT($G2839)),ISNUMBER(Poczatek),ISNUMBER(Koniec_Projekt)),IFERROR(IF(LataProjekcji=$F2842,ROUND($D2840-SUM($K2841:P2841),0),ROUND(Q2839*$E2841,0)),0),0)</f>
        <v>0</v>
      </c>
      <c r="R2841" s="5">
        <f ca="1">IF(AND($G2840,NOT(ISTEXT($G2839)),ISNUMBER(Poczatek),ISNUMBER(Koniec_Projekt)),IFERROR(IF(LataProjekcji=$F2842,ROUND($D2840-SUM($K2841:Q2841),0),ROUND(R2839*$E2841,0)),0),0)</f>
        <v>0</v>
      </c>
      <c r="S2841" s="5">
        <f ca="1">IF(AND($G2840,NOT(ISTEXT($G2839)),ISNUMBER(Poczatek),ISNUMBER(Koniec_Projekt)),IFERROR(IF(LataProjekcji=$F2842,ROUND($D2840-SUM($K2841:R2841),0),ROUND(S2839*$E2841,0)),0),0)</f>
        <v>0</v>
      </c>
      <c r="T2841" s="5">
        <f ca="1">IF(AND($G2840,NOT(ISTEXT($G2839)),ISNUMBER(Poczatek),ISNUMBER(Koniec_Projekt)),IFERROR(IF(LataProjekcji=$F2842,ROUND($D2840-SUM($K2841:S2841),0),ROUND(T2839*$E2841,0)),0),0)</f>
        <v>0</v>
      </c>
      <c r="U2841" s="5">
        <f ca="1">IF(AND($G2840,NOT(ISTEXT($G2839)),ISNUMBER(Poczatek),ISNUMBER(Koniec_Projekt)),IFERROR(IF(LataProjekcji=$F2842,ROUND($D2840-SUM($K2841:T2841),0),ROUND(U2839*$E2841,0)),0),0)</f>
        <v>0</v>
      </c>
      <c r="V2841" s="5">
        <f ca="1">IF(AND($G2840,NOT(ISTEXT($G2839)),ISNUMBER(Poczatek),ISNUMBER(Koniec_Projekt)),IFERROR(IF(LataProjekcji=$F2842,ROUND($D2840-SUM($K2841:U2841),0),ROUND(V2839*$E2841,0)),0),0)</f>
        <v>0</v>
      </c>
      <c r="W2841" s="5">
        <f ca="1">IF(AND($G2840,NOT(ISTEXT($G2839)),ISNUMBER(Poczatek),ISNUMBER(Koniec_Projekt)),IFERROR(IF(LataProjekcji=$F2842,ROUND($D2840-SUM($K2841:V2841),0),ROUND(W2839*$E2841,0)),0),0)</f>
        <v>0</v>
      </c>
      <c r="X2841" s="5">
        <f ca="1">IF(AND($G2840,NOT(ISTEXT($G2839)),ISNUMBER(Poczatek),ISNUMBER(Koniec_Projekt)),IFERROR(IF(LataProjekcji=$F2842,ROUND($D2840-SUM($K2841:W2841),0),ROUND(X2839*$E2841,0)),0),0)</f>
        <v>0</v>
      </c>
      <c r="Y2841" s="5">
        <f ca="1">IF(AND($G2840,NOT(ISTEXT($G2839)),ISNUMBER(Poczatek),ISNUMBER(Koniec_Projekt)),IFERROR(IF(LataProjekcji=$F2842,ROUND($D2840-SUM($K2841:X2841),0),ROUND(Y2839*$E2841,0)),0),0)</f>
        <v>0</v>
      </c>
      <c r="Z2841" s="5">
        <f ca="1">IF(AND($G2840,NOT(ISTEXT($G2839)),ISNUMBER(Poczatek),ISNUMBER(Koniec_Projekt)),IFERROR(IF(LataProjekcji=$F2842,ROUND($D2840-SUM($K2841:Y2841),0),ROUND(Z2839*$E2841,0)),0),0)</f>
        <v>0</v>
      </c>
      <c r="AA2841" s="5">
        <f ca="1">IF(AND($G2840,NOT(ISTEXT($G2839)),ISNUMBER(Poczatek),ISNUMBER(Koniec_Projekt)),IFERROR(IF(LataProjekcji=$F2842,ROUND($D2840-SUM($K2841:Z2841),0),ROUND(AA2839*$E2841,0)),0),0)</f>
        <v>0</v>
      </c>
      <c r="AB2841" s="5">
        <f ca="1">IF(AND($G2840,NOT(ISTEXT($G2839)),ISNUMBER(Poczatek),ISNUMBER(Koniec_Projekt)),IFERROR(IF(LataProjekcji=$F2842,ROUND($D2840-SUM($K2841:AA2841),0),ROUND(AB2839*$E2841,0)),0),0)</f>
        <v>0</v>
      </c>
      <c r="AC2841" s="5">
        <f ca="1">IF(AND($G2840,NOT(ISTEXT($G2839)),ISNUMBER(Poczatek),ISNUMBER(Koniec_Projekt)),IFERROR(IF(LataProjekcji=$F2842,ROUND($D2840-SUM($K2841:AB2841),0),ROUND(AC2839*$E2841,0)),0),0)</f>
        <v>0</v>
      </c>
      <c r="AD2841" s="5">
        <f ca="1">IF(AND($G2840,NOT(ISTEXT($G2839)),ISNUMBER(Poczatek),ISNUMBER(Koniec_Projekt)),IFERROR(IF(LataProjekcji=$F2842,ROUND($D2840-SUM($K2841:AC2841),0),ROUND(AD2839*$E2841,0)),0),0)</f>
        <v>0</v>
      </c>
      <c r="AE2841" s="5">
        <f ca="1">IF(AND($G2840,NOT(ISTEXT($G2839)),ISNUMBER(Poczatek),ISNUMBER(Koniec_Projekt)),IFERROR(IF(LataProjekcji=$F2842,ROUND($D2840-SUM($K2841:AD2841),0),ROUND(AE2839*$E2841,0)),0),0)</f>
        <v>0</v>
      </c>
    </row>
    <row r="2842" spans="2:31" hidden="1">
      <c r="B2842" s="526" t="s">
        <v>751</v>
      </c>
      <c r="D2842" s="1">
        <f ca="1">IFERROR(ROUNDUP(D2840/E2841,0),0)</f>
        <v>0</v>
      </c>
      <c r="E2842" s="1">
        <f ca="1">IF(D2842=0,0,DATEDIF(DATE(D2839,E2839,1),DATE(F2841,G2841,1),"m"))</f>
        <v>0</v>
      </c>
      <c r="F2842" s="1" t="str">
        <f ca="1">IFERROR(YEAR(G2839),"brak daty")</f>
        <v>brak daty</v>
      </c>
      <c r="G2842" s="1" t="str">
        <f ca="1">IFERROR(MONTH(G2839),"brak daty")</f>
        <v>brak daty</v>
      </c>
      <c r="I2842" s="1" t="s">
        <v>425</v>
      </c>
      <c r="K2842" s="5">
        <f ca="1">IF(AND($G2840,NOT(ISTEXT($G2839)),ISNUMBER(Poczatek),ISNUMBER(Koniec_Projekt)),IFERROR(IF(LataProjekcji=$F2841,IF(AND($G2841=$G2842,$F2841=$F2842),ROUND($D2840-SUM($K2842),0),ROUND(K2840*$E2841,0)),IF(LataProjekcji&gt;$F2841,0,ROUND(K2840*$E2841,0))),0),0)</f>
        <v>0</v>
      </c>
      <c r="L2842" s="5">
        <f ca="1">IF(AND($G2840,NOT(ISTEXT($G2839)),ISNUMBER(Poczatek),ISNUMBER(Koniec_Projekt)),IFERROR(IF(LataProjekcji=$F2841,IF(AND($G2841=$G2842,$F2841=$F2842),ROUND($D2840-SUM($K2842:K2842),0),ROUND(L2840*$E2841,0)),IF(LataProjekcji&gt;$F2841,0,ROUND(L2840*$E2841,0))),0),0)</f>
        <v>0</v>
      </c>
      <c r="M2842" s="5">
        <f ca="1">IF(AND($G2840,NOT(ISTEXT($G2839)),ISNUMBER(Poczatek),ISNUMBER(Koniec_Projekt)),IFERROR(IF(LataProjekcji=$F2841,IF(AND($G2841=$G2842,$F2841=$F2842),ROUND($D2840-SUM($K2842:L2842),0),ROUND(M2840*$E2841,0)),IF(LataProjekcji&gt;$F2841,0,ROUND(M2840*$E2841,0))),0),0)</f>
        <v>0</v>
      </c>
      <c r="N2842" s="5">
        <f ca="1">IF(AND($G2840,NOT(ISTEXT($G2839)),ISNUMBER(Poczatek),ISNUMBER(Koniec_Projekt)),IFERROR(IF(LataProjekcji=$F2841,IF(AND($G2841=$G2842,$F2841=$F2842),ROUND($D2840-SUM($K2842:M2842),0),ROUND(N2840*$E2841,0)),IF(LataProjekcji&gt;$F2841,0,ROUND(N2840*$E2841,0))),0),0)</f>
        <v>0</v>
      </c>
      <c r="O2842" s="5">
        <f ca="1">IF(AND($G2840,NOT(ISTEXT($G2839)),ISNUMBER(Poczatek),ISNUMBER(Koniec_Projekt)),IFERROR(IF(LataProjekcji=$F2841,IF(AND($G2841=$G2842,$F2841=$F2842),ROUND($D2840-SUM($K2842:N2842),0),ROUND(O2840*$E2841,0)),IF(LataProjekcji&gt;$F2841,0,ROUND(O2840*$E2841,0))),0),0)</f>
        <v>0</v>
      </c>
      <c r="P2842" s="5">
        <f ca="1">IF(AND($G2840,NOT(ISTEXT($G2839)),ISNUMBER(Poczatek),ISNUMBER(Koniec_Projekt)),IFERROR(IF(LataProjekcji=$F2841,IF(AND($G2841=$G2842,$F2841=$F2842),ROUND($D2840-SUM($K2842:O2842),0),ROUND(P2840*$E2841,0)),IF(LataProjekcji&gt;$F2841,0,ROUND(P2840*$E2841,0))),0),0)</f>
        <v>0</v>
      </c>
      <c r="Q2842" s="5">
        <f ca="1">IF(AND($G2840,NOT(ISTEXT($G2839)),ISNUMBER(Poczatek),ISNUMBER(Koniec_Projekt)),IFERROR(IF(LataProjekcji=$F2841,IF(AND($G2841=$G2842,$F2841=$F2842),ROUND($D2840-SUM($K2842:P2842),0),ROUND(Q2840*$E2841,0)),IF(LataProjekcji&gt;$F2841,0,ROUND(Q2840*$E2841,0))),0),0)</f>
        <v>0</v>
      </c>
      <c r="R2842" s="5">
        <f ca="1">IF(AND($G2840,NOT(ISTEXT($G2839)),ISNUMBER(Poczatek),ISNUMBER(Koniec_Projekt)),IFERROR(IF(LataProjekcji=$F2841,IF(AND($G2841=$G2842,$F2841=$F2842),ROUND($D2840-SUM($K2842:Q2842),0),ROUND(R2840*$E2841,0)),IF(LataProjekcji&gt;$F2841,0,ROUND(R2840*$E2841,0))),0),0)</f>
        <v>0</v>
      </c>
      <c r="S2842" s="5">
        <f ca="1">IF(AND($G2840,NOT(ISTEXT($G2839)),ISNUMBER(Poczatek),ISNUMBER(Koniec_Projekt)),IFERROR(IF(LataProjekcji=$F2841,IF(AND($G2841=$G2842,$F2841=$F2842),ROUND($D2840-SUM($K2842:R2842),0),ROUND(S2840*$E2841,0)),IF(LataProjekcji&gt;$F2841,0,ROUND(S2840*$E2841,0))),0),0)</f>
        <v>0</v>
      </c>
      <c r="T2842" s="5">
        <f ca="1">IF(AND($G2840,NOT(ISTEXT($G2839)),ISNUMBER(Poczatek),ISNUMBER(Koniec_Projekt)),IFERROR(IF(LataProjekcji=$F2841,IF(AND($G2841=$G2842,$F2841=$F2842),ROUND($D2840-SUM($K2842:S2842),0),ROUND(T2840*$E2841,0)),IF(LataProjekcji&gt;$F2841,0,ROUND(T2840*$E2841,0))),0),0)</f>
        <v>0</v>
      </c>
      <c r="U2842" s="5">
        <f ca="1">IF(AND($G2840,NOT(ISTEXT($G2839)),ISNUMBER(Poczatek),ISNUMBER(Koniec_Projekt)),IFERROR(IF(LataProjekcji=$F2841,IF(AND($G2841=$G2842,$F2841=$F2842),ROUND($D2840-SUM($K2842:T2842),0),ROUND(U2840*$E2841,0)),IF(LataProjekcji&gt;$F2841,0,ROUND(U2840*$E2841,0))),0),0)</f>
        <v>0</v>
      </c>
      <c r="V2842" s="5">
        <f ca="1">IF(AND($G2840,NOT(ISTEXT($G2839)),ISNUMBER(Poczatek),ISNUMBER(Koniec_Projekt)),IFERROR(IF(LataProjekcji=$F2841,IF(AND($G2841=$G2842,$F2841=$F2842),ROUND($D2840-SUM($K2842:U2842),0),ROUND(V2840*$E2841,0)),IF(LataProjekcji&gt;$F2841,0,ROUND(V2840*$E2841,0))),0),0)</f>
        <v>0</v>
      </c>
      <c r="W2842" s="5">
        <f ca="1">IF(AND($G2840,NOT(ISTEXT($G2839)),ISNUMBER(Poczatek),ISNUMBER(Koniec_Projekt)),IFERROR(IF(LataProjekcji=$F2841,IF(AND($G2841=$G2842,$F2841=$F2842),ROUND($D2840-SUM($K2842:V2842),0),ROUND(W2840*$E2841,0)),IF(LataProjekcji&gt;$F2841,0,ROUND(W2840*$E2841,0))),0),0)</f>
        <v>0</v>
      </c>
      <c r="X2842" s="5">
        <f ca="1">IF(AND($G2840,NOT(ISTEXT($G2839)),ISNUMBER(Poczatek),ISNUMBER(Koniec_Projekt)),IFERROR(IF(LataProjekcji=$F2841,IF(AND($G2841=$G2842,$F2841=$F2842),ROUND($D2840-SUM($K2842:W2842),0),ROUND(X2840*$E2841,0)),IF(LataProjekcji&gt;$F2841,0,ROUND(X2840*$E2841,0))),0),0)</f>
        <v>0</v>
      </c>
      <c r="Y2842" s="5">
        <f ca="1">IF(AND($G2840,NOT(ISTEXT($G2839)),ISNUMBER(Poczatek),ISNUMBER(Koniec_Projekt)),IFERROR(IF(LataProjekcji=$F2841,IF(AND($G2841=$G2842,$F2841=$F2842),ROUND($D2840-SUM($K2842:X2842),0),ROUND(Y2840*$E2841,0)),IF(LataProjekcji&gt;$F2841,0,ROUND(Y2840*$E2841,0))),0),0)</f>
        <v>0</v>
      </c>
      <c r="Z2842" s="5">
        <f ca="1">IF(AND($G2840,NOT(ISTEXT($G2839)),ISNUMBER(Poczatek),ISNUMBER(Koniec_Projekt)),IFERROR(IF(LataProjekcji=$F2841,IF(AND($G2841=$G2842,$F2841=$F2842),ROUND($D2840-SUM($K2842:Y2842),0),ROUND(Z2840*$E2841,0)),IF(LataProjekcji&gt;$F2841,0,ROUND(Z2840*$E2841,0))),0),0)</f>
        <v>0</v>
      </c>
      <c r="AA2842" s="5">
        <f ca="1">IF(AND($G2840,NOT(ISTEXT($G2839)),ISNUMBER(Poczatek),ISNUMBER(Koniec_Projekt)),IFERROR(IF(LataProjekcji=$F2841,IF(AND($G2841=$G2842,$F2841=$F2842),ROUND($D2840-SUM($K2842:Z2842),0),ROUND(AA2840*$E2841,0)),IF(LataProjekcji&gt;$F2841,0,ROUND(AA2840*$E2841,0))),0),0)</f>
        <v>0</v>
      </c>
      <c r="AB2842" s="5">
        <f ca="1">IF(AND($G2840,NOT(ISTEXT($G2839)),ISNUMBER(Poczatek),ISNUMBER(Koniec_Projekt)),IFERROR(IF(LataProjekcji=$F2841,IF(AND($G2841=$G2842,$F2841=$F2842),ROUND($D2840-SUM($K2842:AA2842),0),ROUND(AB2840*$E2841,0)),IF(LataProjekcji&gt;$F2841,0,ROUND(AB2840*$E2841,0))),0),0)</f>
        <v>0</v>
      </c>
      <c r="AC2842" s="5">
        <f ca="1">IF(AND($G2840,NOT(ISTEXT($G2839)),ISNUMBER(Poczatek),ISNUMBER(Koniec_Projekt)),IFERROR(IF(LataProjekcji=$F2841,IF(AND($G2841=$G2842,$F2841=$F2842),ROUND($D2840-SUM($K2842:AB2842),0),ROUND(AC2840*$E2841,0)),IF(LataProjekcji&gt;$F2841,0,ROUND(AC2840*$E2841,0))),0),0)</f>
        <v>0</v>
      </c>
      <c r="AD2842" s="5">
        <f ca="1">IF(AND($G2840,NOT(ISTEXT($G2839)),ISNUMBER(Poczatek),ISNUMBER(Koniec_Projekt)),IFERROR(IF(LataProjekcji=$F2841,IF(AND($G2841=$G2842,$F2841=$F2842),ROUND($D2840-SUM($K2842:AC2842),0),ROUND(AD2840*$E2841,0)),IF(LataProjekcji&gt;$F2841,0,ROUND(AD2840*$E2841,0))),0),0)</f>
        <v>0</v>
      </c>
      <c r="AE2842" s="5">
        <f ca="1">IF(AND($G2840,NOT(ISTEXT($G2839)),ISNUMBER(Poczatek),ISNUMBER(Koniec_Projekt)),IFERROR(IF(LataProjekcji=$F2841,IF(AND($G2841=$G2842,$F2841=$F2842),ROUND($D2840-SUM($K2842:AD2842),0),ROUND(AE2840*$E2841,0)),IF(LataProjekcji&gt;$F2841,0,ROUND(AE2840*$E2841,0))),0),0)</f>
        <v>0</v>
      </c>
    </row>
    <row r="2843" spans="2:31" ht="12.5" hidden="1" thickBot="1">
      <c r="B2843" s="527" t="s">
        <v>865</v>
      </c>
      <c r="C2843" s="528"/>
      <c r="D2843" s="529">
        <f ca="1">IF(D2840&gt;10,ROUND((D2842-1)*E2841,0),E2841)</f>
        <v>0</v>
      </c>
      <c r="E2843" s="529">
        <f ca="1">D2840-D2843</f>
        <v>0</v>
      </c>
      <c r="F2843" s="528"/>
      <c r="G2843" s="669">
        <f ca="1">OFFSET($C$269,$D2838,0)</f>
        <v>0</v>
      </c>
      <c r="H2843" s="528"/>
      <c r="I2843" s="528"/>
      <c r="J2843" s="528"/>
      <c r="K2843" s="528"/>
      <c r="L2843" s="528"/>
      <c r="M2843" s="528"/>
      <c r="N2843" s="528"/>
      <c r="O2843" s="528"/>
      <c r="P2843" s="528"/>
      <c r="Q2843" s="528"/>
      <c r="R2843" s="528"/>
      <c r="S2843" s="528"/>
      <c r="T2843" s="528"/>
      <c r="U2843" s="528"/>
      <c r="V2843" s="528"/>
      <c r="W2843" s="528"/>
      <c r="X2843" s="528"/>
      <c r="Y2843" s="528"/>
      <c r="Z2843" s="528"/>
      <c r="AA2843" s="528"/>
      <c r="AB2843" s="528"/>
      <c r="AC2843" s="528"/>
      <c r="AD2843" s="528"/>
      <c r="AE2843" s="528"/>
    </row>
    <row r="2844" spans="2:31" ht="12.5" hidden="1" thickTop="1"/>
    <row r="2845" spans="2:31" ht="12.5" hidden="1" thickBot="1">
      <c r="B2845" s="530" t="str">
        <f ca="1">"nazwa ST: "&amp;B1678</f>
        <v>nazwa ST: 0</v>
      </c>
      <c r="C2845" s="530"/>
      <c r="D2845" s="531">
        <f>D1678</f>
        <v>159</v>
      </c>
      <c r="E2845" s="530"/>
      <c r="F2845" s="530"/>
      <c r="G2845" s="530"/>
      <c r="H2845" s="530"/>
      <c r="I2845" s="530"/>
      <c r="J2845" s="530"/>
      <c r="K2845" s="539" t="str">
        <f t="shared" ref="K2845:AE2845" si="3203">LataProjekcji</f>
        <v>Uzupełnij dane</v>
      </c>
      <c r="L2845" s="539" t="str">
        <f t="shared" si="3203"/>
        <v/>
      </c>
      <c r="M2845" s="539" t="str">
        <f t="shared" si="3203"/>
        <v/>
      </c>
      <c r="N2845" s="539" t="str">
        <f t="shared" si="3203"/>
        <v/>
      </c>
      <c r="O2845" s="539" t="str">
        <f t="shared" si="3203"/>
        <v/>
      </c>
      <c r="P2845" s="539" t="str">
        <f t="shared" si="3203"/>
        <v/>
      </c>
      <c r="Q2845" s="539" t="str">
        <f t="shared" si="3203"/>
        <v/>
      </c>
      <c r="R2845" s="539" t="str">
        <f t="shared" si="3203"/>
        <v/>
      </c>
      <c r="S2845" s="539" t="str">
        <f t="shared" si="3203"/>
        <v/>
      </c>
      <c r="T2845" s="539" t="str">
        <f t="shared" si="3203"/>
        <v/>
      </c>
      <c r="U2845" s="539" t="str">
        <f t="shared" si="3203"/>
        <v/>
      </c>
      <c r="V2845" s="539" t="str">
        <f t="shared" si="3203"/>
        <v/>
      </c>
      <c r="W2845" s="539" t="str">
        <f t="shared" si="3203"/>
        <v/>
      </c>
      <c r="X2845" s="539" t="str">
        <f t="shared" si="3203"/>
        <v/>
      </c>
      <c r="Y2845" s="539" t="str">
        <f t="shared" si="3203"/>
        <v/>
      </c>
      <c r="Z2845" s="539" t="str">
        <f t="shared" si="3203"/>
        <v/>
      </c>
      <c r="AA2845" s="539" t="str">
        <f t="shared" si="3203"/>
        <v/>
      </c>
      <c r="AB2845" s="539" t="str">
        <f t="shared" si="3203"/>
        <v/>
      </c>
      <c r="AC2845" s="539" t="str">
        <f t="shared" si="3203"/>
        <v/>
      </c>
      <c r="AD2845" s="539" t="str">
        <f t="shared" si="3203"/>
        <v/>
      </c>
      <c r="AE2845" s="539" t="str">
        <f t="shared" si="3203"/>
        <v/>
      </c>
    </row>
    <row r="2846" spans="2:31" hidden="1">
      <c r="B2846" s="526" t="s">
        <v>752</v>
      </c>
      <c r="D2846" s="1">
        <f ca="1">D1679</f>
        <v>1900</v>
      </c>
      <c r="E2846" s="1">
        <f ca="1">E1679</f>
        <v>1</v>
      </c>
      <c r="F2846" s="1">
        <f ca="1">IF(D2847&gt;10,F1679,1)</f>
        <v>1</v>
      </c>
      <c r="G2846" s="525" t="str">
        <f ca="1">IF(ISBLANK(OFFSET($E$269,$D2845,0)),"brak daty",IF(D2847&gt;10,EDATE(OFFSET($E$269,$D2845,0),D2849),DATE(D2846,E2846,1)))</f>
        <v>brak daty</v>
      </c>
      <c r="H2846" s="538" t="b">
        <f ca="1">SUM(K2846:AE2846)=D2849</f>
        <v>1</v>
      </c>
      <c r="I2846" s="1" t="s">
        <v>749</v>
      </c>
      <c r="K2846" s="5">
        <f ca="1">IF(AND($G2847,NOT(ISTEXT($G2846)),ISNUMBER(Poczatek),ISNUMBER(Koniec_Projekt)),IFERROR(IF($D2846=LataProjekcji,$F2846,IF($D2846&lt;LataProjekcji,IF((SUM(K2846)+12)&lt;$D2849,12,$D2849-SUM(K2846)),0)),0),0)</f>
        <v>0</v>
      </c>
      <c r="L2846" s="5">
        <f ca="1">IF(AND($G2847,NOT(ISTEXT($G2846)),ISNUMBER(Poczatek),ISNUMBER(Koniec_Projekt)),IFERROR(IF($D2846=LataProjekcji,$F2846,IF($D2846&lt;LataProjekcji,IF((SUM($K2846:K2846)+12)&lt;$D2849,12,$D2849-SUM($K2846:K2846)),0)),0),0)</f>
        <v>0</v>
      </c>
      <c r="M2846" s="5">
        <f ca="1">IF(AND($G2847,NOT(ISTEXT($G2846)),ISNUMBER(Poczatek),ISNUMBER(Koniec_Projekt)),IFERROR(IF($D2846=LataProjekcji,$F2846,IF($D2846&lt;LataProjekcji,IF((SUM($K2846:L2846)+12)&lt;$D2849,12,$D2849-SUM($K2846:L2846)),0)),0),0)</f>
        <v>0</v>
      </c>
      <c r="N2846" s="5">
        <f ca="1">IF(AND($G2847,NOT(ISTEXT($G2846)),ISNUMBER(Poczatek),ISNUMBER(Koniec_Projekt)),IFERROR(IF($D2846=LataProjekcji,$F2846,IF($D2846&lt;LataProjekcji,IF((SUM($K2846:M2846)+12)&lt;$D2849,12,$D2849-SUM($K2846:M2846)),0)),0),0)</f>
        <v>0</v>
      </c>
      <c r="O2846" s="5">
        <f ca="1">IF(AND($G2847,NOT(ISTEXT($G2846)),ISNUMBER(Poczatek),ISNUMBER(Koniec_Projekt)),IFERROR(IF($D2846=LataProjekcji,$F2846,IF($D2846&lt;LataProjekcji,IF((SUM($K2846:N2846)+12)&lt;$D2849,12,$D2849-SUM($K2846:N2846)),0)),0),0)</f>
        <v>0</v>
      </c>
      <c r="P2846" s="5">
        <f ca="1">IF(AND($G2847,NOT(ISTEXT($G2846)),ISNUMBER(Poczatek),ISNUMBER(Koniec_Projekt)),IFERROR(IF($D2846=LataProjekcji,$F2846,IF($D2846&lt;LataProjekcji,IF((SUM($K2846:O2846)+12)&lt;$D2849,12,$D2849-SUM($K2846:O2846)),0)),0),0)</f>
        <v>0</v>
      </c>
      <c r="Q2846" s="5">
        <f ca="1">IF(AND($G2847,NOT(ISTEXT($G2846)),ISNUMBER(Poczatek),ISNUMBER(Koniec_Projekt)),IFERROR(IF($D2846=LataProjekcji,$F2846,IF($D2846&lt;LataProjekcji,IF((SUM($K2846:P2846)+12)&lt;$D2849,12,$D2849-SUM($K2846:P2846)),0)),0),0)</f>
        <v>0</v>
      </c>
      <c r="R2846" s="5">
        <f ca="1">IF(AND($G2847,NOT(ISTEXT($G2846)),ISNUMBER(Poczatek),ISNUMBER(Koniec_Projekt)),IFERROR(IF($D2846=LataProjekcji,$F2846,IF($D2846&lt;LataProjekcji,IF((SUM($K2846:Q2846)+12)&lt;$D2849,12,$D2849-SUM($K2846:Q2846)),0)),0),0)</f>
        <v>0</v>
      </c>
      <c r="S2846" s="5">
        <f ca="1">IF(AND($G2847,NOT(ISTEXT($G2846)),ISNUMBER(Poczatek),ISNUMBER(Koniec_Projekt)),IFERROR(IF($D2846=LataProjekcji,$F2846,IF($D2846&lt;LataProjekcji,IF((SUM($K2846:R2846)+12)&lt;$D2849,12,$D2849-SUM($K2846:R2846)),0)),0),0)</f>
        <v>0</v>
      </c>
      <c r="T2846" s="5">
        <f ca="1">IF(AND($G2847,NOT(ISTEXT($G2846)),ISNUMBER(Poczatek),ISNUMBER(Koniec_Projekt)),IFERROR(IF($D2846=LataProjekcji,$F2846,IF($D2846&lt;LataProjekcji,IF((SUM($K2846:S2846)+12)&lt;$D2849,12,$D2849-SUM($K2846:S2846)),0)),0),0)</f>
        <v>0</v>
      </c>
      <c r="U2846" s="5">
        <f ca="1">IF(AND($G2847,NOT(ISTEXT($G2846)),ISNUMBER(Poczatek),ISNUMBER(Koniec_Projekt)),IFERROR(IF($D2846=LataProjekcji,$F2846,IF($D2846&lt;LataProjekcji,IF((SUM($K2846:T2846)+12)&lt;$D2849,12,$D2849-SUM($K2846:T2846)),0)),0),0)</f>
        <v>0</v>
      </c>
      <c r="V2846" s="5">
        <f ca="1">IF(AND($G2847,NOT(ISTEXT($G2846)),ISNUMBER(Poczatek),ISNUMBER(Koniec_Projekt)),IFERROR(IF($D2846=LataProjekcji,$F2846,IF($D2846&lt;LataProjekcji,IF((SUM($K2846:U2846)+12)&lt;$D2849,12,$D2849-SUM($K2846:U2846)),0)),0),0)</f>
        <v>0</v>
      </c>
      <c r="W2846" s="5">
        <f ca="1">IF(AND($G2847,NOT(ISTEXT($G2846)),ISNUMBER(Poczatek),ISNUMBER(Koniec_Projekt)),IFERROR(IF($D2846=LataProjekcji,$F2846,IF($D2846&lt;LataProjekcji,IF((SUM($K2846:V2846)+12)&lt;$D2849,12,$D2849-SUM($K2846:V2846)),0)),0),0)</f>
        <v>0</v>
      </c>
      <c r="X2846" s="5">
        <f ca="1">IF(AND($G2847,NOT(ISTEXT($G2846)),ISNUMBER(Poczatek),ISNUMBER(Koniec_Projekt)),IFERROR(IF($D2846=LataProjekcji,$F2846,IF($D2846&lt;LataProjekcji,IF((SUM($K2846:W2846)+12)&lt;$D2849,12,$D2849-SUM($K2846:W2846)),0)),0),0)</f>
        <v>0</v>
      </c>
      <c r="Y2846" s="5">
        <f ca="1">IF(AND($G2847,NOT(ISTEXT($G2846)),ISNUMBER(Poczatek),ISNUMBER(Koniec_Projekt)),IFERROR(IF($D2846=LataProjekcji,$F2846,IF($D2846&lt;LataProjekcji,IF((SUM($K2846:X2846)+12)&lt;$D2849,12,$D2849-SUM($K2846:X2846)),0)),0),0)</f>
        <v>0</v>
      </c>
      <c r="Z2846" s="5">
        <f ca="1">IF(AND($G2847,NOT(ISTEXT($G2846)),ISNUMBER(Poczatek),ISNUMBER(Koniec_Projekt)),IFERROR(IF($D2846=LataProjekcji,$F2846,IF($D2846&lt;LataProjekcji,IF((SUM($K2846:Y2846)+12)&lt;$D2849,12,$D2849-SUM($K2846:Y2846)),0)),0),0)</f>
        <v>0</v>
      </c>
      <c r="AA2846" s="5">
        <f ca="1">IF(AND($G2847,NOT(ISTEXT($G2846)),ISNUMBER(Poczatek),ISNUMBER(Koniec_Projekt)),IFERROR(IF($D2846=LataProjekcji,$F2846,IF($D2846&lt;LataProjekcji,IF((SUM($K2846:Z2846)+12)&lt;$D2849,12,$D2849-SUM($K2846:Z2846)),0)),0),0)</f>
        <v>0</v>
      </c>
      <c r="AB2846" s="5">
        <f ca="1">IF(AND($G2847,NOT(ISTEXT($G2846)),ISNUMBER(Poczatek),ISNUMBER(Koniec_Projekt)),IFERROR(IF($D2846=LataProjekcji,$F2846,IF($D2846&lt;LataProjekcji,IF((SUM($K2846:AA2846)+12)&lt;$D2849,12,$D2849-SUM($K2846:AA2846)),0)),0),0)</f>
        <v>0</v>
      </c>
      <c r="AC2846" s="5">
        <f ca="1">IF(AND($G2847,NOT(ISTEXT($G2846)),ISNUMBER(Poczatek),ISNUMBER(Koniec_Projekt)),IFERROR(IF($D2846=LataProjekcji,$F2846,IF($D2846&lt;LataProjekcji,IF((SUM($K2846:AB2846)+12)&lt;$D2849,12,$D2849-SUM($K2846:AB2846)),0)),0),0)</f>
        <v>0</v>
      </c>
      <c r="AD2846" s="5">
        <f ca="1">IF(AND($G2847,NOT(ISTEXT($G2846)),ISNUMBER(Poczatek),ISNUMBER(Koniec_Projekt)),IFERROR(IF($D2846=LataProjekcji,$F2846,IF($D2846&lt;LataProjekcji,IF((SUM($K2846:AC2846)+12)&lt;$D2849,12,$D2849-SUM($K2846:AC2846)),0)),0),0)</f>
        <v>0</v>
      </c>
      <c r="AE2846" s="5">
        <f ca="1">IF(AND($G2847,NOT(ISTEXT($G2846)),ISNUMBER(Poczatek),ISNUMBER(Koniec_Projekt)),IFERROR(IF($D2846=LataProjekcji,$F2846,IF($D2846&lt;LataProjekcji,IF((SUM($K2846:AD2846)+12)&lt;$D2849,12,$D2849-SUM($K2846:AD2846)),0)),0),0)</f>
        <v>0</v>
      </c>
    </row>
    <row r="2847" spans="2:31" hidden="1">
      <c r="B2847" s="526" t="s">
        <v>754</v>
      </c>
      <c r="D2847" s="5">
        <f ca="1">D1680</f>
        <v>0</v>
      </c>
      <c r="E2847" s="454">
        <f ca="1">E1680</f>
        <v>0</v>
      </c>
      <c r="F2847" s="454">
        <f ca="1">F1680</f>
        <v>0</v>
      </c>
      <c r="G2847" s="258" t="b">
        <f ca="1">NOT(ISBLANK(OFFSET($C$269,$D2845,0)))</f>
        <v>0</v>
      </c>
      <c r="H2847" s="538" t="b">
        <f ca="1">SUM(K2847:AE2847)=E2849</f>
        <v>1</v>
      </c>
      <c r="I2847" s="1" t="s">
        <v>750</v>
      </c>
      <c r="K2847" s="537">
        <f ca="1">IF(AND($G2847,NOT(ISTEXT($G2846)),ISNUMBER(Poczatek),ISNUMBER(Koniec_Projekt)),IFERROR(IF($D2846=LataProjekcji,IF($F2846&gt;$E2849,$E2849,$F2846),IF($D2849&gt;=$E2849,(IF($D2846&lt;LataProjekcji,IF((SUM(J2847:$K2847)+12)&lt;$E2849,12,$E2849-SUM(J2847:$K2847)),0)),(IF($D2846&lt;LataProjekcji,IF((SUM(J2847:$K2847)+12)&lt;$D2849,12,$D2849-SUM(J2847:$K2847)),0)))),0),0)</f>
        <v>0</v>
      </c>
      <c r="L2847" s="537">
        <f ca="1">IF(AND($G2847,NOT(ISTEXT($G2846)),ISNUMBER(Poczatek),ISNUMBER(Koniec_Projekt)),IFERROR(IF($D2846=LataProjekcji,IF($F2846&gt;$E2849,$E2849,$F2846),IF($D2849&gt;=$E2849,(IF($D2846&lt;LataProjekcji,IF((SUM($K2847:K2847)+12)&lt;$E2849,12,$E2849-SUM($K2847:K2847)),0)),(IF($D2846&lt;LataProjekcji,IF((SUM($K2847:K2847)+12)&lt;$D2849,12,$D2849-SUM($K2847:K2847)),0)))),0),0)</f>
        <v>0</v>
      </c>
      <c r="M2847" s="537">
        <f ca="1">IF(AND($G2847,NOT(ISTEXT($G2846)),ISNUMBER(Poczatek),ISNUMBER(Koniec_Projekt)),IFERROR(IF($D2846=LataProjekcji,IF($F2846&gt;$E2849,$E2849,$F2846),IF($D2849&gt;=$E2849,(IF($D2846&lt;LataProjekcji,IF((SUM($K2847:L2847)+12)&lt;$E2849,12,$E2849-SUM($K2847:L2847)),0)),(IF($D2846&lt;LataProjekcji,IF((SUM($K2847:L2847)+12)&lt;$D2849,12,$D2849-SUM($K2847:L2847)),0)))),0),0)</f>
        <v>0</v>
      </c>
      <c r="N2847" s="537">
        <f ca="1">IF(AND($G2847,NOT(ISTEXT($G2846)),ISNUMBER(Poczatek),ISNUMBER(Koniec_Projekt)),IFERROR(IF($D2846=LataProjekcji,IF($F2846&gt;$E2849,$E2849,$F2846),IF($D2849&gt;=$E2849,(IF($D2846&lt;LataProjekcji,IF((SUM($K2847:M2847)+12)&lt;$E2849,12,$E2849-SUM($K2847:M2847)),0)),(IF($D2846&lt;LataProjekcji,IF((SUM($K2847:M2847)+12)&lt;$D2849,12,$D2849-SUM($K2847:M2847)),0)))),0),0)</f>
        <v>0</v>
      </c>
      <c r="O2847" s="537">
        <f ca="1">IF(AND($G2847,NOT(ISTEXT($G2846)),ISNUMBER(Poczatek),ISNUMBER(Koniec_Projekt)),IFERROR(IF($D2846=LataProjekcji,IF($F2846&gt;$E2849,$E2849,$F2846),IF($D2849&gt;=$E2849,(IF($D2846&lt;LataProjekcji,IF((SUM($K2847:N2847)+12)&lt;$E2849,12,$E2849-SUM($K2847:N2847)),0)),(IF($D2846&lt;LataProjekcji,IF((SUM($K2847:N2847)+12)&lt;$D2849,12,$D2849-SUM($K2847:N2847)),0)))),0),0)</f>
        <v>0</v>
      </c>
      <c r="P2847" s="537">
        <f ca="1">IF(AND($G2847,NOT(ISTEXT($G2846)),ISNUMBER(Poczatek),ISNUMBER(Koniec_Projekt)),IFERROR(IF($D2846=LataProjekcji,IF($F2846&gt;$E2849,$E2849,$F2846),IF($D2849&gt;=$E2849,(IF($D2846&lt;LataProjekcji,IF((SUM($K2847:O2847)+12)&lt;$E2849,12,$E2849-SUM($K2847:O2847)),0)),(IF($D2846&lt;LataProjekcji,IF((SUM($K2847:O2847)+12)&lt;$D2849,12,$D2849-SUM($K2847:O2847)),0)))),0),0)</f>
        <v>0</v>
      </c>
      <c r="Q2847" s="537">
        <f ca="1">IF(AND($G2847,NOT(ISTEXT($G2846)),ISNUMBER(Poczatek),ISNUMBER(Koniec_Projekt)),IFERROR(IF($D2846=LataProjekcji,IF($F2846&gt;$E2849,$E2849,$F2846),IF($D2849&gt;=$E2849,(IF($D2846&lt;LataProjekcji,IF((SUM($K2847:P2847)+12)&lt;$E2849,12,$E2849-SUM($K2847:P2847)),0)),(IF($D2846&lt;LataProjekcji,IF((SUM($K2847:P2847)+12)&lt;$D2849,12,$D2849-SUM($K2847:P2847)),0)))),0),0)</f>
        <v>0</v>
      </c>
      <c r="R2847" s="537">
        <f ca="1">IF(AND($G2847,NOT(ISTEXT($G2846)),ISNUMBER(Poczatek),ISNUMBER(Koniec_Projekt)),IFERROR(IF($D2846=LataProjekcji,IF($F2846&gt;$E2849,$E2849,$F2846),IF($D2849&gt;=$E2849,(IF($D2846&lt;LataProjekcji,IF((SUM($K2847:Q2847)+12)&lt;$E2849,12,$E2849-SUM($K2847:Q2847)),0)),(IF($D2846&lt;LataProjekcji,IF((SUM($K2847:Q2847)+12)&lt;$D2849,12,$D2849-SUM($K2847:Q2847)),0)))),0),0)</f>
        <v>0</v>
      </c>
      <c r="S2847" s="537">
        <f ca="1">IF(AND($G2847,NOT(ISTEXT($G2846)),ISNUMBER(Poczatek),ISNUMBER(Koniec_Projekt)),IFERROR(IF($D2846=LataProjekcji,IF($F2846&gt;$E2849,$E2849,$F2846),IF($D2849&gt;=$E2849,(IF($D2846&lt;LataProjekcji,IF((SUM($K2847:R2847)+12)&lt;$E2849,12,$E2849-SUM($K2847:R2847)),0)),(IF($D2846&lt;LataProjekcji,IF((SUM($K2847:R2847)+12)&lt;$D2849,12,$D2849-SUM($K2847:R2847)),0)))),0),0)</f>
        <v>0</v>
      </c>
      <c r="T2847" s="537">
        <f ca="1">IF(AND($G2847,NOT(ISTEXT($G2846)),ISNUMBER(Poczatek),ISNUMBER(Koniec_Projekt)),IFERROR(IF($D2846=LataProjekcji,IF($F2846&gt;$E2849,$E2849,$F2846),IF($D2849&gt;=$E2849,(IF($D2846&lt;LataProjekcji,IF((SUM($K2847:S2847)+12)&lt;$E2849,12,$E2849-SUM($K2847:S2847)),0)),(IF($D2846&lt;LataProjekcji,IF((SUM($K2847:S2847)+12)&lt;$D2849,12,$D2849-SUM($K2847:S2847)),0)))),0),0)</f>
        <v>0</v>
      </c>
      <c r="U2847" s="537">
        <f ca="1">IF(AND($G2847,NOT(ISTEXT($G2846)),ISNUMBER(Poczatek),ISNUMBER(Koniec_Projekt)),IFERROR(IF($D2846=LataProjekcji,IF($F2846&gt;$E2849,$E2849,$F2846),IF($D2849&gt;=$E2849,(IF($D2846&lt;LataProjekcji,IF((SUM($K2847:T2847)+12)&lt;$E2849,12,$E2849-SUM($K2847:T2847)),0)),(IF($D2846&lt;LataProjekcji,IF((SUM($K2847:T2847)+12)&lt;$D2849,12,$D2849-SUM($K2847:T2847)),0)))),0),0)</f>
        <v>0</v>
      </c>
      <c r="V2847" s="537">
        <f ca="1">IF(AND($G2847,NOT(ISTEXT($G2846)),ISNUMBER(Poczatek),ISNUMBER(Koniec_Projekt)),IFERROR(IF($D2846=LataProjekcji,IF($F2846&gt;$E2849,$E2849,$F2846),IF($D2849&gt;=$E2849,(IF($D2846&lt;LataProjekcji,IF((SUM($K2847:U2847)+12)&lt;$E2849,12,$E2849-SUM($K2847:U2847)),0)),(IF($D2846&lt;LataProjekcji,IF((SUM($K2847:U2847)+12)&lt;$D2849,12,$D2849-SUM($K2847:U2847)),0)))),0),0)</f>
        <v>0</v>
      </c>
      <c r="W2847" s="537">
        <f ca="1">IF(AND($G2847,NOT(ISTEXT($G2846)),ISNUMBER(Poczatek),ISNUMBER(Koniec_Projekt)),IFERROR(IF($D2846=LataProjekcji,IF($F2846&gt;$E2849,$E2849,$F2846),IF($D2849&gt;=$E2849,(IF($D2846&lt;LataProjekcji,IF((SUM($K2847:V2847)+12)&lt;$E2849,12,$E2849-SUM($K2847:V2847)),0)),(IF($D2846&lt;LataProjekcji,IF((SUM($K2847:V2847)+12)&lt;$D2849,12,$D2849-SUM($K2847:V2847)),0)))),0),0)</f>
        <v>0</v>
      </c>
      <c r="X2847" s="537">
        <f ca="1">IF(AND($G2847,NOT(ISTEXT($G2846)),ISNUMBER(Poczatek),ISNUMBER(Koniec_Projekt)),IFERROR(IF($D2846=LataProjekcji,IF($F2846&gt;$E2849,$E2849,$F2846),IF($D2849&gt;=$E2849,(IF($D2846&lt;LataProjekcji,IF((SUM($K2847:W2847)+12)&lt;$E2849,12,$E2849-SUM($K2847:W2847)),0)),(IF($D2846&lt;LataProjekcji,IF((SUM($K2847:W2847)+12)&lt;$D2849,12,$D2849-SUM($K2847:W2847)),0)))),0),0)</f>
        <v>0</v>
      </c>
      <c r="Y2847" s="537">
        <f ca="1">IF(AND($G2847,NOT(ISTEXT($G2846)),ISNUMBER(Poczatek),ISNUMBER(Koniec_Projekt)),IFERROR(IF($D2846=LataProjekcji,IF($F2846&gt;$E2849,$E2849,$F2846),IF($D2849&gt;=$E2849,(IF($D2846&lt;LataProjekcji,IF((SUM($K2847:X2847)+12)&lt;$E2849,12,$E2849-SUM($K2847:X2847)),0)),(IF($D2846&lt;LataProjekcji,IF((SUM($K2847:X2847)+12)&lt;$D2849,12,$D2849-SUM($K2847:X2847)),0)))),0),0)</f>
        <v>0</v>
      </c>
      <c r="Z2847" s="537">
        <f ca="1">IF(AND($G2847,NOT(ISTEXT($G2846)),ISNUMBER(Poczatek),ISNUMBER(Koniec_Projekt)),IFERROR(IF($D2846=LataProjekcji,IF($F2846&gt;$E2849,$E2849,$F2846),IF($D2849&gt;=$E2849,(IF($D2846&lt;LataProjekcji,IF((SUM($K2847:Y2847)+12)&lt;$E2849,12,$E2849-SUM($K2847:Y2847)),0)),(IF($D2846&lt;LataProjekcji,IF((SUM($K2847:Y2847)+12)&lt;$D2849,12,$D2849-SUM($K2847:Y2847)),0)))),0),0)</f>
        <v>0</v>
      </c>
      <c r="AA2847" s="537">
        <f ca="1">IF(AND($G2847,NOT(ISTEXT($G2846)),ISNUMBER(Poczatek),ISNUMBER(Koniec_Projekt)),IFERROR(IF($D2846=LataProjekcji,IF($F2846&gt;$E2849,$E2849,$F2846),IF($D2849&gt;=$E2849,(IF($D2846&lt;LataProjekcji,IF((SUM($K2847:Z2847)+12)&lt;$E2849,12,$E2849-SUM($K2847:Z2847)),0)),(IF($D2846&lt;LataProjekcji,IF((SUM($K2847:Z2847)+12)&lt;$D2849,12,$D2849-SUM($K2847:Z2847)),0)))),0),0)</f>
        <v>0</v>
      </c>
      <c r="AB2847" s="537">
        <f ca="1">IF(AND($G2847,NOT(ISTEXT($G2846)),ISNUMBER(Poczatek),ISNUMBER(Koniec_Projekt)),IFERROR(IF($D2846=LataProjekcji,IF($F2846&gt;$E2849,$E2849,$F2846),IF($D2849&gt;=$E2849,(IF($D2846&lt;LataProjekcji,IF((SUM($K2847:AA2847)+12)&lt;$E2849,12,$E2849-SUM($K2847:AA2847)),0)),(IF($D2846&lt;LataProjekcji,IF((SUM($K2847:AA2847)+12)&lt;$D2849,12,$D2849-SUM($K2847:AA2847)),0)))),0),0)</f>
        <v>0</v>
      </c>
      <c r="AC2847" s="537">
        <f ca="1">IF(AND($G2847,NOT(ISTEXT($G2846)),ISNUMBER(Poczatek),ISNUMBER(Koniec_Projekt)),IFERROR(IF($D2846=LataProjekcji,IF($F2846&gt;$E2849,$E2849,$F2846),IF($D2849&gt;=$E2849,(IF($D2846&lt;LataProjekcji,IF((SUM($K2847:AB2847)+12)&lt;$E2849,12,$E2849-SUM($K2847:AB2847)),0)),(IF($D2846&lt;LataProjekcji,IF((SUM($K2847:AB2847)+12)&lt;$D2849,12,$D2849-SUM($K2847:AB2847)),0)))),0),0)</f>
        <v>0</v>
      </c>
      <c r="AD2847" s="537">
        <f ca="1">IF(AND($G2847,NOT(ISTEXT($G2846)),ISNUMBER(Poczatek),ISNUMBER(Koniec_Projekt)),IFERROR(IF($D2846=LataProjekcji,IF($F2846&gt;$E2849,$E2849,$F2846),IF($D2849&gt;=$E2849,(IF($D2846&lt;LataProjekcji,IF((SUM($K2847:AC2847)+12)&lt;$E2849,12,$E2849-SUM($K2847:AC2847)),0)),(IF($D2846&lt;LataProjekcji,IF((SUM($K2847:AC2847)+12)&lt;$D2849,12,$D2849-SUM($K2847:AC2847)),0)))),0),0)</f>
        <v>0</v>
      </c>
      <c r="AE2847" s="537">
        <f ca="1">IF(AND($G2847,NOT(ISTEXT($G2846)),ISNUMBER(Poczatek),ISNUMBER(Koniec_Projekt)),IFERROR(IF($D2846=LataProjekcji,IF($F2846&gt;$E2849,$E2849,$F2846),IF($D2849&gt;=$E2849,(IF($D2846&lt;LataProjekcji,IF((SUM($K2847:AD2847)+12)&lt;$E2849,12,$E2849-SUM($K2847:AD2847)),0)),(IF($D2846&lt;LataProjekcji,IF((SUM($K2847:AD2847)+12)&lt;$D2849,12,$D2849-SUM($K2847:AD2847)),0)))),0),0)</f>
        <v>0</v>
      </c>
    </row>
    <row r="2848" spans="2:31" hidden="1">
      <c r="B2848" s="526" t="s">
        <v>753</v>
      </c>
      <c r="D2848" s="454">
        <f ca="1">D1681</f>
        <v>0</v>
      </c>
      <c r="E2848" s="454">
        <f ca="1">IF(D2847&gt;10,ROUND(D2848/12,2),D2848)</f>
        <v>0</v>
      </c>
      <c r="F2848" s="524">
        <f>Koniec_Projekt</f>
        <v>0</v>
      </c>
      <c r="G2848" s="329">
        <f>Miesiac_Koniec_Projekt</f>
        <v>0</v>
      </c>
      <c r="H2848" s="538" t="b">
        <f ca="1">SUM(K2848:AE2848)=D2847</f>
        <v>1</v>
      </c>
      <c r="I2848" s="1" t="s">
        <v>713</v>
      </c>
      <c r="K2848" s="256">
        <f ca="1">IF(AND($G2847,NOT(ISTEXT($G2846)),ISNUMBER(Poczatek),ISNUMBER(Koniec_Projekt)),IFERROR(IF(LataProjekcji=$F2849,ROUND($D2847,0),ROUND(K2846*$E2848,0)),0),0)</f>
        <v>0</v>
      </c>
      <c r="L2848" s="5">
        <f ca="1">IF(AND($G2847,NOT(ISTEXT($G2846)),ISNUMBER(Poczatek),ISNUMBER(Koniec_Projekt)),IFERROR(IF(LataProjekcji=$F2849,ROUND($D2847-SUM(K2848:$K2848),0),ROUND(L2846*$E2848,0)),0),0)</f>
        <v>0</v>
      </c>
      <c r="M2848" s="5">
        <f ca="1">IF(AND($G2847,NOT(ISTEXT($G2846)),ISNUMBER(Poczatek),ISNUMBER(Koniec_Projekt)),IFERROR(IF(LataProjekcji=$F2849,ROUND($D2847-SUM($K2848:L2848),0),ROUND(M2846*$E2848,0)),0),0)</f>
        <v>0</v>
      </c>
      <c r="N2848" s="5">
        <f ca="1">IF(AND($G2847,NOT(ISTEXT($G2846)),ISNUMBER(Poczatek),ISNUMBER(Koniec_Projekt)),IFERROR(IF(LataProjekcji=$F2849,ROUND($D2847-SUM($K2848:M2848),0),ROUND(N2846*$E2848,0)),0),0)</f>
        <v>0</v>
      </c>
      <c r="O2848" s="5">
        <f ca="1">IF(AND($G2847,NOT(ISTEXT($G2846)),ISNUMBER(Poczatek),ISNUMBER(Koniec_Projekt)),IFERROR(IF(LataProjekcji=$F2849,ROUND($D2847-SUM($K2848:N2848),0),ROUND(O2846*$E2848,0)),0),0)</f>
        <v>0</v>
      </c>
      <c r="P2848" s="5">
        <f ca="1">IF(AND($G2847,NOT(ISTEXT($G2846)),ISNUMBER(Poczatek),ISNUMBER(Koniec_Projekt)),IFERROR(IF(LataProjekcji=$F2849,ROUND($D2847-SUM($K2848:O2848),0),ROUND(P2846*$E2848,0)),0),0)</f>
        <v>0</v>
      </c>
      <c r="Q2848" s="5">
        <f ca="1">IF(AND($G2847,NOT(ISTEXT($G2846)),ISNUMBER(Poczatek),ISNUMBER(Koniec_Projekt)),IFERROR(IF(LataProjekcji=$F2849,ROUND($D2847-SUM($K2848:P2848),0),ROUND(Q2846*$E2848,0)),0),0)</f>
        <v>0</v>
      </c>
      <c r="R2848" s="5">
        <f ca="1">IF(AND($G2847,NOT(ISTEXT($G2846)),ISNUMBER(Poczatek),ISNUMBER(Koniec_Projekt)),IFERROR(IF(LataProjekcji=$F2849,ROUND($D2847-SUM($K2848:Q2848),0),ROUND(R2846*$E2848,0)),0),0)</f>
        <v>0</v>
      </c>
      <c r="S2848" s="5">
        <f ca="1">IF(AND($G2847,NOT(ISTEXT($G2846)),ISNUMBER(Poczatek),ISNUMBER(Koniec_Projekt)),IFERROR(IF(LataProjekcji=$F2849,ROUND($D2847-SUM($K2848:R2848),0),ROUND(S2846*$E2848,0)),0),0)</f>
        <v>0</v>
      </c>
      <c r="T2848" s="5">
        <f ca="1">IF(AND($G2847,NOT(ISTEXT($G2846)),ISNUMBER(Poczatek),ISNUMBER(Koniec_Projekt)),IFERROR(IF(LataProjekcji=$F2849,ROUND($D2847-SUM($K2848:S2848),0),ROUND(T2846*$E2848,0)),0),0)</f>
        <v>0</v>
      </c>
      <c r="U2848" s="5">
        <f ca="1">IF(AND($G2847,NOT(ISTEXT($G2846)),ISNUMBER(Poczatek),ISNUMBER(Koniec_Projekt)),IFERROR(IF(LataProjekcji=$F2849,ROUND($D2847-SUM($K2848:T2848),0),ROUND(U2846*$E2848,0)),0),0)</f>
        <v>0</v>
      </c>
      <c r="V2848" s="5">
        <f ca="1">IF(AND($G2847,NOT(ISTEXT($G2846)),ISNUMBER(Poczatek),ISNUMBER(Koniec_Projekt)),IFERROR(IF(LataProjekcji=$F2849,ROUND($D2847-SUM($K2848:U2848),0),ROUND(V2846*$E2848,0)),0),0)</f>
        <v>0</v>
      </c>
      <c r="W2848" s="5">
        <f ca="1">IF(AND($G2847,NOT(ISTEXT($G2846)),ISNUMBER(Poczatek),ISNUMBER(Koniec_Projekt)),IFERROR(IF(LataProjekcji=$F2849,ROUND($D2847-SUM($K2848:V2848),0),ROUND(W2846*$E2848,0)),0),0)</f>
        <v>0</v>
      </c>
      <c r="X2848" s="5">
        <f ca="1">IF(AND($G2847,NOT(ISTEXT($G2846)),ISNUMBER(Poczatek),ISNUMBER(Koniec_Projekt)),IFERROR(IF(LataProjekcji=$F2849,ROUND($D2847-SUM($K2848:W2848),0),ROUND(X2846*$E2848,0)),0),0)</f>
        <v>0</v>
      </c>
      <c r="Y2848" s="5">
        <f ca="1">IF(AND($G2847,NOT(ISTEXT($G2846)),ISNUMBER(Poczatek),ISNUMBER(Koniec_Projekt)),IFERROR(IF(LataProjekcji=$F2849,ROUND($D2847-SUM($K2848:X2848),0),ROUND(Y2846*$E2848,0)),0),0)</f>
        <v>0</v>
      </c>
      <c r="Z2848" s="5">
        <f ca="1">IF(AND($G2847,NOT(ISTEXT($G2846)),ISNUMBER(Poczatek),ISNUMBER(Koniec_Projekt)),IFERROR(IF(LataProjekcji=$F2849,ROUND($D2847-SUM($K2848:Y2848),0),ROUND(Z2846*$E2848,0)),0),0)</f>
        <v>0</v>
      </c>
      <c r="AA2848" s="5">
        <f ca="1">IF(AND($G2847,NOT(ISTEXT($G2846)),ISNUMBER(Poczatek),ISNUMBER(Koniec_Projekt)),IFERROR(IF(LataProjekcji=$F2849,ROUND($D2847-SUM($K2848:Z2848),0),ROUND(AA2846*$E2848,0)),0),0)</f>
        <v>0</v>
      </c>
      <c r="AB2848" s="5">
        <f ca="1">IF(AND($G2847,NOT(ISTEXT($G2846)),ISNUMBER(Poczatek),ISNUMBER(Koniec_Projekt)),IFERROR(IF(LataProjekcji=$F2849,ROUND($D2847-SUM($K2848:AA2848),0),ROUND(AB2846*$E2848,0)),0),0)</f>
        <v>0</v>
      </c>
      <c r="AC2848" s="5">
        <f ca="1">IF(AND($G2847,NOT(ISTEXT($G2846)),ISNUMBER(Poczatek),ISNUMBER(Koniec_Projekt)),IFERROR(IF(LataProjekcji=$F2849,ROUND($D2847-SUM($K2848:AB2848),0),ROUND(AC2846*$E2848,0)),0),0)</f>
        <v>0</v>
      </c>
      <c r="AD2848" s="5">
        <f ca="1">IF(AND($G2847,NOT(ISTEXT($G2846)),ISNUMBER(Poczatek),ISNUMBER(Koniec_Projekt)),IFERROR(IF(LataProjekcji=$F2849,ROUND($D2847-SUM($K2848:AC2848),0),ROUND(AD2846*$E2848,0)),0),0)</f>
        <v>0</v>
      </c>
      <c r="AE2848" s="5">
        <f ca="1">IF(AND($G2847,NOT(ISTEXT($G2846)),ISNUMBER(Poczatek),ISNUMBER(Koniec_Projekt)),IFERROR(IF(LataProjekcji=$F2849,ROUND($D2847-SUM($K2848:AD2848),0),ROUND(AE2846*$E2848,0)),0),0)</f>
        <v>0</v>
      </c>
    </row>
    <row r="2849" spans="2:31" hidden="1">
      <c r="B2849" s="526" t="s">
        <v>751</v>
      </c>
      <c r="D2849" s="1">
        <f ca="1">IFERROR(ROUNDUP(D2847/E2848,0),0)</f>
        <v>0</v>
      </c>
      <c r="E2849" s="1">
        <f ca="1">IF(D2849=0,0,DATEDIF(DATE(D2846,E2846,1),DATE(F2848,G2848,1),"m"))</f>
        <v>0</v>
      </c>
      <c r="F2849" s="1" t="str">
        <f ca="1">IFERROR(YEAR(G2846),"brak daty")</f>
        <v>brak daty</v>
      </c>
      <c r="G2849" s="1" t="str">
        <f ca="1">IFERROR(MONTH(G2846),"brak daty")</f>
        <v>brak daty</v>
      </c>
      <c r="I2849" s="1" t="s">
        <v>425</v>
      </c>
      <c r="K2849" s="5">
        <f ca="1">IF(AND($G2847,NOT(ISTEXT($G2846)),ISNUMBER(Poczatek),ISNUMBER(Koniec_Projekt)),IFERROR(IF(LataProjekcji=$F2848,IF(AND($G2848=$G2849,$F2848=$F2849),ROUND($D2847-SUM($K2849),0),ROUND(K2847*$E2848,0)),IF(LataProjekcji&gt;$F2848,0,ROUND(K2847*$E2848,0))),0),0)</f>
        <v>0</v>
      </c>
      <c r="L2849" s="5">
        <f ca="1">IF(AND($G2847,NOT(ISTEXT($G2846)),ISNUMBER(Poczatek),ISNUMBER(Koniec_Projekt)),IFERROR(IF(LataProjekcji=$F2848,IF(AND($G2848=$G2849,$F2848=$F2849),ROUND($D2847-SUM($K2849:K2849),0),ROUND(L2847*$E2848,0)),IF(LataProjekcji&gt;$F2848,0,ROUND(L2847*$E2848,0))),0),0)</f>
        <v>0</v>
      </c>
      <c r="M2849" s="5">
        <f ca="1">IF(AND($G2847,NOT(ISTEXT($G2846)),ISNUMBER(Poczatek),ISNUMBER(Koniec_Projekt)),IFERROR(IF(LataProjekcji=$F2848,IF(AND($G2848=$G2849,$F2848=$F2849),ROUND($D2847-SUM($K2849:L2849),0),ROUND(M2847*$E2848,0)),IF(LataProjekcji&gt;$F2848,0,ROUND(M2847*$E2848,0))),0),0)</f>
        <v>0</v>
      </c>
      <c r="N2849" s="5">
        <f ca="1">IF(AND($G2847,NOT(ISTEXT($G2846)),ISNUMBER(Poczatek),ISNUMBER(Koniec_Projekt)),IFERROR(IF(LataProjekcji=$F2848,IF(AND($G2848=$G2849,$F2848=$F2849),ROUND($D2847-SUM($K2849:M2849),0),ROUND(N2847*$E2848,0)),IF(LataProjekcji&gt;$F2848,0,ROUND(N2847*$E2848,0))),0),0)</f>
        <v>0</v>
      </c>
      <c r="O2849" s="5">
        <f ca="1">IF(AND($G2847,NOT(ISTEXT($G2846)),ISNUMBER(Poczatek),ISNUMBER(Koniec_Projekt)),IFERROR(IF(LataProjekcji=$F2848,IF(AND($G2848=$G2849,$F2848=$F2849),ROUND($D2847-SUM($K2849:N2849),0),ROUND(O2847*$E2848,0)),IF(LataProjekcji&gt;$F2848,0,ROUND(O2847*$E2848,0))),0),0)</f>
        <v>0</v>
      </c>
      <c r="P2849" s="5">
        <f ca="1">IF(AND($G2847,NOT(ISTEXT($G2846)),ISNUMBER(Poczatek),ISNUMBER(Koniec_Projekt)),IFERROR(IF(LataProjekcji=$F2848,IF(AND($G2848=$G2849,$F2848=$F2849),ROUND($D2847-SUM($K2849:O2849),0),ROUND(P2847*$E2848,0)),IF(LataProjekcji&gt;$F2848,0,ROUND(P2847*$E2848,0))),0),0)</f>
        <v>0</v>
      </c>
      <c r="Q2849" s="5">
        <f ca="1">IF(AND($G2847,NOT(ISTEXT($G2846)),ISNUMBER(Poczatek),ISNUMBER(Koniec_Projekt)),IFERROR(IF(LataProjekcji=$F2848,IF(AND($G2848=$G2849,$F2848=$F2849),ROUND($D2847-SUM($K2849:P2849),0),ROUND(Q2847*$E2848,0)),IF(LataProjekcji&gt;$F2848,0,ROUND(Q2847*$E2848,0))),0),0)</f>
        <v>0</v>
      </c>
      <c r="R2849" s="5">
        <f ca="1">IF(AND($G2847,NOT(ISTEXT($G2846)),ISNUMBER(Poczatek),ISNUMBER(Koniec_Projekt)),IFERROR(IF(LataProjekcji=$F2848,IF(AND($G2848=$G2849,$F2848=$F2849),ROUND($D2847-SUM($K2849:Q2849),0),ROUND(R2847*$E2848,0)),IF(LataProjekcji&gt;$F2848,0,ROUND(R2847*$E2848,0))),0),0)</f>
        <v>0</v>
      </c>
      <c r="S2849" s="5">
        <f ca="1">IF(AND($G2847,NOT(ISTEXT($G2846)),ISNUMBER(Poczatek),ISNUMBER(Koniec_Projekt)),IFERROR(IF(LataProjekcji=$F2848,IF(AND($G2848=$G2849,$F2848=$F2849),ROUND($D2847-SUM($K2849:R2849),0),ROUND(S2847*$E2848,0)),IF(LataProjekcji&gt;$F2848,0,ROUND(S2847*$E2848,0))),0),0)</f>
        <v>0</v>
      </c>
      <c r="T2849" s="5">
        <f ca="1">IF(AND($G2847,NOT(ISTEXT($G2846)),ISNUMBER(Poczatek),ISNUMBER(Koniec_Projekt)),IFERROR(IF(LataProjekcji=$F2848,IF(AND($G2848=$G2849,$F2848=$F2849),ROUND($D2847-SUM($K2849:S2849),0),ROUND(T2847*$E2848,0)),IF(LataProjekcji&gt;$F2848,0,ROUND(T2847*$E2848,0))),0),0)</f>
        <v>0</v>
      </c>
      <c r="U2849" s="5">
        <f ca="1">IF(AND($G2847,NOT(ISTEXT($G2846)),ISNUMBER(Poczatek),ISNUMBER(Koniec_Projekt)),IFERROR(IF(LataProjekcji=$F2848,IF(AND($G2848=$G2849,$F2848=$F2849),ROUND($D2847-SUM($K2849:T2849),0),ROUND(U2847*$E2848,0)),IF(LataProjekcji&gt;$F2848,0,ROUND(U2847*$E2848,0))),0),0)</f>
        <v>0</v>
      </c>
      <c r="V2849" s="5">
        <f ca="1">IF(AND($G2847,NOT(ISTEXT($G2846)),ISNUMBER(Poczatek),ISNUMBER(Koniec_Projekt)),IFERROR(IF(LataProjekcji=$F2848,IF(AND($G2848=$G2849,$F2848=$F2849),ROUND($D2847-SUM($K2849:U2849),0),ROUND(V2847*$E2848,0)),IF(LataProjekcji&gt;$F2848,0,ROUND(V2847*$E2848,0))),0),0)</f>
        <v>0</v>
      </c>
      <c r="W2849" s="5">
        <f ca="1">IF(AND($G2847,NOT(ISTEXT($G2846)),ISNUMBER(Poczatek),ISNUMBER(Koniec_Projekt)),IFERROR(IF(LataProjekcji=$F2848,IF(AND($G2848=$G2849,$F2848=$F2849),ROUND($D2847-SUM($K2849:V2849),0),ROUND(W2847*$E2848,0)),IF(LataProjekcji&gt;$F2848,0,ROUND(W2847*$E2848,0))),0),0)</f>
        <v>0</v>
      </c>
      <c r="X2849" s="5">
        <f ca="1">IF(AND($G2847,NOT(ISTEXT($G2846)),ISNUMBER(Poczatek),ISNUMBER(Koniec_Projekt)),IFERROR(IF(LataProjekcji=$F2848,IF(AND($G2848=$G2849,$F2848=$F2849),ROUND($D2847-SUM($K2849:W2849),0),ROUND(X2847*$E2848,0)),IF(LataProjekcji&gt;$F2848,0,ROUND(X2847*$E2848,0))),0),0)</f>
        <v>0</v>
      </c>
      <c r="Y2849" s="5">
        <f ca="1">IF(AND($G2847,NOT(ISTEXT($G2846)),ISNUMBER(Poczatek),ISNUMBER(Koniec_Projekt)),IFERROR(IF(LataProjekcji=$F2848,IF(AND($G2848=$G2849,$F2848=$F2849),ROUND($D2847-SUM($K2849:X2849),0),ROUND(Y2847*$E2848,0)),IF(LataProjekcji&gt;$F2848,0,ROUND(Y2847*$E2848,0))),0),0)</f>
        <v>0</v>
      </c>
      <c r="Z2849" s="5">
        <f ca="1">IF(AND($G2847,NOT(ISTEXT($G2846)),ISNUMBER(Poczatek),ISNUMBER(Koniec_Projekt)),IFERROR(IF(LataProjekcji=$F2848,IF(AND($G2848=$G2849,$F2848=$F2849),ROUND($D2847-SUM($K2849:Y2849),0),ROUND(Z2847*$E2848,0)),IF(LataProjekcji&gt;$F2848,0,ROUND(Z2847*$E2848,0))),0),0)</f>
        <v>0</v>
      </c>
      <c r="AA2849" s="5">
        <f ca="1">IF(AND($G2847,NOT(ISTEXT($G2846)),ISNUMBER(Poczatek),ISNUMBER(Koniec_Projekt)),IFERROR(IF(LataProjekcji=$F2848,IF(AND($G2848=$G2849,$F2848=$F2849),ROUND($D2847-SUM($K2849:Z2849),0),ROUND(AA2847*$E2848,0)),IF(LataProjekcji&gt;$F2848,0,ROUND(AA2847*$E2848,0))),0),0)</f>
        <v>0</v>
      </c>
      <c r="AB2849" s="5">
        <f ca="1">IF(AND($G2847,NOT(ISTEXT($G2846)),ISNUMBER(Poczatek),ISNUMBER(Koniec_Projekt)),IFERROR(IF(LataProjekcji=$F2848,IF(AND($G2848=$G2849,$F2848=$F2849),ROUND($D2847-SUM($K2849:AA2849),0),ROUND(AB2847*$E2848,0)),IF(LataProjekcji&gt;$F2848,0,ROUND(AB2847*$E2848,0))),0),0)</f>
        <v>0</v>
      </c>
      <c r="AC2849" s="5">
        <f ca="1">IF(AND($G2847,NOT(ISTEXT($G2846)),ISNUMBER(Poczatek),ISNUMBER(Koniec_Projekt)),IFERROR(IF(LataProjekcji=$F2848,IF(AND($G2848=$G2849,$F2848=$F2849),ROUND($D2847-SUM($K2849:AB2849),0),ROUND(AC2847*$E2848,0)),IF(LataProjekcji&gt;$F2848,0,ROUND(AC2847*$E2848,0))),0),0)</f>
        <v>0</v>
      </c>
      <c r="AD2849" s="5">
        <f ca="1">IF(AND($G2847,NOT(ISTEXT($G2846)),ISNUMBER(Poczatek),ISNUMBER(Koniec_Projekt)),IFERROR(IF(LataProjekcji=$F2848,IF(AND($G2848=$G2849,$F2848=$F2849),ROUND($D2847-SUM($K2849:AC2849),0),ROUND(AD2847*$E2848,0)),IF(LataProjekcji&gt;$F2848,0,ROUND(AD2847*$E2848,0))),0),0)</f>
        <v>0</v>
      </c>
      <c r="AE2849" s="5">
        <f ca="1">IF(AND($G2847,NOT(ISTEXT($G2846)),ISNUMBER(Poczatek),ISNUMBER(Koniec_Projekt)),IFERROR(IF(LataProjekcji=$F2848,IF(AND($G2848=$G2849,$F2848=$F2849),ROUND($D2847-SUM($K2849:AD2849),0),ROUND(AE2847*$E2848,0)),IF(LataProjekcji&gt;$F2848,0,ROUND(AE2847*$E2848,0))),0),0)</f>
        <v>0</v>
      </c>
    </row>
    <row r="2850" spans="2:31" ht="12.5" hidden="1" thickBot="1">
      <c r="B2850" s="527" t="s">
        <v>865</v>
      </c>
      <c r="C2850" s="528"/>
      <c r="D2850" s="529">
        <f ca="1">IF(D2847&gt;10,ROUND((D2849-1)*E2848,0),E2848)</f>
        <v>0</v>
      </c>
      <c r="E2850" s="529">
        <f ca="1">D2847-D2850</f>
        <v>0</v>
      </c>
      <c r="F2850" s="528"/>
      <c r="G2850" s="669">
        <f ca="1">OFFSET($C$269,$D2845,0)</f>
        <v>0</v>
      </c>
      <c r="H2850" s="528"/>
      <c r="I2850" s="528"/>
      <c r="J2850" s="528"/>
      <c r="K2850" s="528"/>
      <c r="L2850" s="528"/>
      <c r="M2850" s="528"/>
      <c r="N2850" s="528"/>
      <c r="O2850" s="528"/>
      <c r="P2850" s="528"/>
      <c r="Q2850" s="528"/>
      <c r="R2850" s="528"/>
      <c r="S2850" s="528"/>
      <c r="T2850" s="528"/>
      <c r="U2850" s="528"/>
      <c r="V2850" s="528"/>
      <c r="W2850" s="528"/>
      <c r="X2850" s="528"/>
      <c r="Y2850" s="528"/>
      <c r="Z2850" s="528"/>
      <c r="AA2850" s="528"/>
      <c r="AB2850" s="528"/>
      <c r="AC2850" s="528"/>
      <c r="AD2850" s="528"/>
      <c r="AE2850" s="528"/>
    </row>
    <row r="2851" spans="2:31" ht="12.5" hidden="1" thickTop="1"/>
    <row r="2852" spans="2:31" ht="12.5" hidden="1" thickBot="1">
      <c r="B2852" s="530" t="str">
        <f ca="1">"nazwa ST: "&amp;B1685</f>
        <v>nazwa ST: 0</v>
      </c>
      <c r="C2852" s="530"/>
      <c r="D2852" s="531">
        <f>D1685</f>
        <v>160</v>
      </c>
      <c r="E2852" s="530"/>
      <c r="F2852" s="530"/>
      <c r="G2852" s="530"/>
      <c r="H2852" s="530"/>
      <c r="I2852" s="530"/>
      <c r="J2852" s="530"/>
      <c r="K2852" s="539" t="str">
        <f t="shared" ref="K2852:AE2852" si="3204">LataProjekcji</f>
        <v>Uzupełnij dane</v>
      </c>
      <c r="L2852" s="539" t="str">
        <f t="shared" si="3204"/>
        <v/>
      </c>
      <c r="M2852" s="539" t="str">
        <f t="shared" si="3204"/>
        <v/>
      </c>
      <c r="N2852" s="539" t="str">
        <f t="shared" si="3204"/>
        <v/>
      </c>
      <c r="O2852" s="539" t="str">
        <f t="shared" si="3204"/>
        <v/>
      </c>
      <c r="P2852" s="539" t="str">
        <f t="shared" si="3204"/>
        <v/>
      </c>
      <c r="Q2852" s="539" t="str">
        <f t="shared" si="3204"/>
        <v/>
      </c>
      <c r="R2852" s="539" t="str">
        <f t="shared" si="3204"/>
        <v/>
      </c>
      <c r="S2852" s="539" t="str">
        <f t="shared" si="3204"/>
        <v/>
      </c>
      <c r="T2852" s="539" t="str">
        <f t="shared" si="3204"/>
        <v/>
      </c>
      <c r="U2852" s="539" t="str">
        <f t="shared" si="3204"/>
        <v/>
      </c>
      <c r="V2852" s="539" t="str">
        <f t="shared" si="3204"/>
        <v/>
      </c>
      <c r="W2852" s="539" t="str">
        <f t="shared" si="3204"/>
        <v/>
      </c>
      <c r="X2852" s="539" t="str">
        <f t="shared" si="3204"/>
        <v/>
      </c>
      <c r="Y2852" s="539" t="str">
        <f t="shared" si="3204"/>
        <v/>
      </c>
      <c r="Z2852" s="539" t="str">
        <f t="shared" si="3204"/>
        <v/>
      </c>
      <c r="AA2852" s="539" t="str">
        <f t="shared" si="3204"/>
        <v/>
      </c>
      <c r="AB2852" s="539" t="str">
        <f t="shared" si="3204"/>
        <v/>
      </c>
      <c r="AC2852" s="539" t="str">
        <f t="shared" si="3204"/>
        <v/>
      </c>
      <c r="AD2852" s="539" t="str">
        <f t="shared" si="3204"/>
        <v/>
      </c>
      <c r="AE2852" s="539" t="str">
        <f t="shared" si="3204"/>
        <v/>
      </c>
    </row>
    <row r="2853" spans="2:31" hidden="1">
      <c r="B2853" s="526" t="s">
        <v>752</v>
      </c>
      <c r="D2853" s="1">
        <f ca="1">D1686</f>
        <v>1900</v>
      </c>
      <c r="E2853" s="1">
        <f ca="1">E1686</f>
        <v>1</v>
      </c>
      <c r="F2853" s="1">
        <f ca="1">IF(D2854&gt;10,F1686,1)</f>
        <v>1</v>
      </c>
      <c r="G2853" s="525" t="str">
        <f ca="1">IF(ISBLANK(OFFSET($E$269,$D2852,0)),"brak daty",IF(D2854&gt;10,EDATE(OFFSET($E$269,$D2852,0),D2856),DATE(D2853,E2853,1)))</f>
        <v>brak daty</v>
      </c>
      <c r="H2853" s="538" t="b">
        <f ca="1">SUM(K2853:AE2853)=D2856</f>
        <v>1</v>
      </c>
      <c r="I2853" s="1" t="s">
        <v>749</v>
      </c>
      <c r="K2853" s="5">
        <f ca="1">IF(AND($G2854,NOT(ISTEXT($G2853)),ISNUMBER(Poczatek),ISNUMBER(Koniec_Projekt)),IFERROR(IF($D2853=LataProjekcji,$F2853,IF($D2853&lt;LataProjekcji,IF((SUM(K2853)+12)&lt;$D2856,12,$D2856-SUM(K2853)),0)),0),0)</f>
        <v>0</v>
      </c>
      <c r="L2853" s="5">
        <f ca="1">IF(AND($G2854,NOT(ISTEXT($G2853)),ISNUMBER(Poczatek),ISNUMBER(Koniec_Projekt)),IFERROR(IF($D2853=LataProjekcji,$F2853,IF($D2853&lt;LataProjekcji,IF((SUM($K2853:K2853)+12)&lt;$D2856,12,$D2856-SUM($K2853:K2853)),0)),0),0)</f>
        <v>0</v>
      </c>
      <c r="M2853" s="5">
        <f ca="1">IF(AND($G2854,NOT(ISTEXT($G2853)),ISNUMBER(Poczatek),ISNUMBER(Koniec_Projekt)),IFERROR(IF($D2853=LataProjekcji,$F2853,IF($D2853&lt;LataProjekcji,IF((SUM($K2853:L2853)+12)&lt;$D2856,12,$D2856-SUM($K2853:L2853)),0)),0),0)</f>
        <v>0</v>
      </c>
      <c r="N2853" s="5">
        <f ca="1">IF(AND($G2854,NOT(ISTEXT($G2853)),ISNUMBER(Poczatek),ISNUMBER(Koniec_Projekt)),IFERROR(IF($D2853=LataProjekcji,$F2853,IF($D2853&lt;LataProjekcji,IF((SUM($K2853:M2853)+12)&lt;$D2856,12,$D2856-SUM($K2853:M2853)),0)),0),0)</f>
        <v>0</v>
      </c>
      <c r="O2853" s="5">
        <f ca="1">IF(AND($G2854,NOT(ISTEXT($G2853)),ISNUMBER(Poczatek),ISNUMBER(Koniec_Projekt)),IFERROR(IF($D2853=LataProjekcji,$F2853,IF($D2853&lt;LataProjekcji,IF((SUM($K2853:N2853)+12)&lt;$D2856,12,$D2856-SUM($K2853:N2853)),0)),0),0)</f>
        <v>0</v>
      </c>
      <c r="P2853" s="5">
        <f ca="1">IF(AND($G2854,NOT(ISTEXT($G2853)),ISNUMBER(Poczatek),ISNUMBER(Koniec_Projekt)),IFERROR(IF($D2853=LataProjekcji,$F2853,IF($D2853&lt;LataProjekcji,IF((SUM($K2853:O2853)+12)&lt;$D2856,12,$D2856-SUM($K2853:O2853)),0)),0),0)</f>
        <v>0</v>
      </c>
      <c r="Q2853" s="5">
        <f ca="1">IF(AND($G2854,NOT(ISTEXT($G2853)),ISNUMBER(Poczatek),ISNUMBER(Koniec_Projekt)),IFERROR(IF($D2853=LataProjekcji,$F2853,IF($D2853&lt;LataProjekcji,IF((SUM($K2853:P2853)+12)&lt;$D2856,12,$D2856-SUM($K2853:P2853)),0)),0),0)</f>
        <v>0</v>
      </c>
      <c r="R2853" s="5">
        <f ca="1">IF(AND($G2854,NOT(ISTEXT($G2853)),ISNUMBER(Poczatek),ISNUMBER(Koniec_Projekt)),IFERROR(IF($D2853=LataProjekcji,$F2853,IF($D2853&lt;LataProjekcji,IF((SUM($K2853:Q2853)+12)&lt;$D2856,12,$D2856-SUM($K2853:Q2853)),0)),0),0)</f>
        <v>0</v>
      </c>
      <c r="S2853" s="5">
        <f ca="1">IF(AND($G2854,NOT(ISTEXT($G2853)),ISNUMBER(Poczatek),ISNUMBER(Koniec_Projekt)),IFERROR(IF($D2853=LataProjekcji,$F2853,IF($D2853&lt;LataProjekcji,IF((SUM($K2853:R2853)+12)&lt;$D2856,12,$D2856-SUM($K2853:R2853)),0)),0),0)</f>
        <v>0</v>
      </c>
      <c r="T2853" s="5">
        <f ca="1">IF(AND($G2854,NOT(ISTEXT($G2853)),ISNUMBER(Poczatek),ISNUMBER(Koniec_Projekt)),IFERROR(IF($D2853=LataProjekcji,$F2853,IF($D2853&lt;LataProjekcji,IF((SUM($K2853:S2853)+12)&lt;$D2856,12,$D2856-SUM($K2853:S2853)),0)),0),0)</f>
        <v>0</v>
      </c>
      <c r="U2853" s="5">
        <f ca="1">IF(AND($G2854,NOT(ISTEXT($G2853)),ISNUMBER(Poczatek),ISNUMBER(Koniec_Projekt)),IFERROR(IF($D2853=LataProjekcji,$F2853,IF($D2853&lt;LataProjekcji,IF((SUM($K2853:T2853)+12)&lt;$D2856,12,$D2856-SUM($K2853:T2853)),0)),0),0)</f>
        <v>0</v>
      </c>
      <c r="V2853" s="5">
        <f ca="1">IF(AND($G2854,NOT(ISTEXT($G2853)),ISNUMBER(Poczatek),ISNUMBER(Koniec_Projekt)),IFERROR(IF($D2853=LataProjekcji,$F2853,IF($D2853&lt;LataProjekcji,IF((SUM($K2853:U2853)+12)&lt;$D2856,12,$D2856-SUM($K2853:U2853)),0)),0),0)</f>
        <v>0</v>
      </c>
      <c r="W2853" s="5">
        <f ca="1">IF(AND($G2854,NOT(ISTEXT($G2853)),ISNUMBER(Poczatek),ISNUMBER(Koniec_Projekt)),IFERROR(IF($D2853=LataProjekcji,$F2853,IF($D2853&lt;LataProjekcji,IF((SUM($K2853:V2853)+12)&lt;$D2856,12,$D2856-SUM($K2853:V2853)),0)),0),0)</f>
        <v>0</v>
      </c>
      <c r="X2853" s="5">
        <f ca="1">IF(AND($G2854,NOT(ISTEXT($G2853)),ISNUMBER(Poczatek),ISNUMBER(Koniec_Projekt)),IFERROR(IF($D2853=LataProjekcji,$F2853,IF($D2853&lt;LataProjekcji,IF((SUM($K2853:W2853)+12)&lt;$D2856,12,$D2856-SUM($K2853:W2853)),0)),0),0)</f>
        <v>0</v>
      </c>
      <c r="Y2853" s="5">
        <f ca="1">IF(AND($G2854,NOT(ISTEXT($G2853)),ISNUMBER(Poczatek),ISNUMBER(Koniec_Projekt)),IFERROR(IF($D2853=LataProjekcji,$F2853,IF($D2853&lt;LataProjekcji,IF((SUM($K2853:X2853)+12)&lt;$D2856,12,$D2856-SUM($K2853:X2853)),0)),0),0)</f>
        <v>0</v>
      </c>
      <c r="Z2853" s="5">
        <f ca="1">IF(AND($G2854,NOT(ISTEXT($G2853)),ISNUMBER(Poczatek),ISNUMBER(Koniec_Projekt)),IFERROR(IF($D2853=LataProjekcji,$F2853,IF($D2853&lt;LataProjekcji,IF((SUM($K2853:Y2853)+12)&lt;$D2856,12,$D2856-SUM($K2853:Y2853)),0)),0),0)</f>
        <v>0</v>
      </c>
      <c r="AA2853" s="5">
        <f ca="1">IF(AND($G2854,NOT(ISTEXT($G2853)),ISNUMBER(Poczatek),ISNUMBER(Koniec_Projekt)),IFERROR(IF($D2853=LataProjekcji,$F2853,IF($D2853&lt;LataProjekcji,IF((SUM($K2853:Z2853)+12)&lt;$D2856,12,$D2856-SUM($K2853:Z2853)),0)),0),0)</f>
        <v>0</v>
      </c>
      <c r="AB2853" s="5">
        <f ca="1">IF(AND($G2854,NOT(ISTEXT($G2853)),ISNUMBER(Poczatek),ISNUMBER(Koniec_Projekt)),IFERROR(IF($D2853=LataProjekcji,$F2853,IF($D2853&lt;LataProjekcji,IF((SUM($K2853:AA2853)+12)&lt;$D2856,12,$D2856-SUM($K2853:AA2853)),0)),0),0)</f>
        <v>0</v>
      </c>
      <c r="AC2853" s="5">
        <f ca="1">IF(AND($G2854,NOT(ISTEXT($G2853)),ISNUMBER(Poczatek),ISNUMBER(Koniec_Projekt)),IFERROR(IF($D2853=LataProjekcji,$F2853,IF($D2853&lt;LataProjekcji,IF((SUM($K2853:AB2853)+12)&lt;$D2856,12,$D2856-SUM($K2853:AB2853)),0)),0),0)</f>
        <v>0</v>
      </c>
      <c r="AD2853" s="5">
        <f ca="1">IF(AND($G2854,NOT(ISTEXT($G2853)),ISNUMBER(Poczatek),ISNUMBER(Koniec_Projekt)),IFERROR(IF($D2853=LataProjekcji,$F2853,IF($D2853&lt;LataProjekcji,IF((SUM($K2853:AC2853)+12)&lt;$D2856,12,$D2856-SUM($K2853:AC2853)),0)),0),0)</f>
        <v>0</v>
      </c>
      <c r="AE2853" s="5">
        <f ca="1">IF(AND($G2854,NOT(ISTEXT($G2853)),ISNUMBER(Poczatek),ISNUMBER(Koniec_Projekt)),IFERROR(IF($D2853=LataProjekcji,$F2853,IF($D2853&lt;LataProjekcji,IF((SUM($K2853:AD2853)+12)&lt;$D2856,12,$D2856-SUM($K2853:AD2853)),0)),0),0)</f>
        <v>0</v>
      </c>
    </row>
    <row r="2854" spans="2:31" hidden="1">
      <c r="B2854" s="526" t="s">
        <v>754</v>
      </c>
      <c r="D2854" s="5">
        <f ca="1">D1687</f>
        <v>0</v>
      </c>
      <c r="E2854" s="454">
        <f ca="1">E1687</f>
        <v>0</v>
      </c>
      <c r="F2854" s="454">
        <f ca="1">F1687</f>
        <v>0</v>
      </c>
      <c r="G2854" s="258" t="b">
        <f ca="1">NOT(ISBLANK(OFFSET($C$269,$D2852,0)))</f>
        <v>0</v>
      </c>
      <c r="H2854" s="538" t="b">
        <f ca="1">SUM(K2854:AE2854)=E2856</f>
        <v>1</v>
      </c>
      <c r="I2854" s="1" t="s">
        <v>750</v>
      </c>
      <c r="K2854" s="537">
        <f ca="1">IF(AND($G2854,NOT(ISTEXT($G2853)),ISNUMBER(Poczatek),ISNUMBER(Koniec_Projekt)),IFERROR(IF($D2853=LataProjekcji,IF($F2853&gt;$E2856,$E2856,$F2853),IF($D2856&gt;=$E2856,(IF($D2853&lt;LataProjekcji,IF((SUM(J2854:$K2854)+12)&lt;$E2856,12,$E2856-SUM(J2854:$K2854)),0)),(IF($D2853&lt;LataProjekcji,IF((SUM(J2854:$K2854)+12)&lt;$D2856,12,$D2856-SUM(J2854:$K2854)),0)))),0),0)</f>
        <v>0</v>
      </c>
      <c r="L2854" s="537">
        <f ca="1">IF(AND($G2854,NOT(ISTEXT($G2853)),ISNUMBER(Poczatek),ISNUMBER(Koniec_Projekt)),IFERROR(IF($D2853=LataProjekcji,IF($F2853&gt;$E2856,$E2856,$F2853),IF($D2856&gt;=$E2856,(IF($D2853&lt;LataProjekcji,IF((SUM($K2854:K2854)+12)&lt;$E2856,12,$E2856-SUM($K2854:K2854)),0)),(IF($D2853&lt;LataProjekcji,IF((SUM($K2854:K2854)+12)&lt;$D2856,12,$D2856-SUM($K2854:K2854)),0)))),0),0)</f>
        <v>0</v>
      </c>
      <c r="M2854" s="537">
        <f ca="1">IF(AND($G2854,NOT(ISTEXT($G2853)),ISNUMBER(Poczatek),ISNUMBER(Koniec_Projekt)),IFERROR(IF($D2853=LataProjekcji,IF($F2853&gt;$E2856,$E2856,$F2853),IF($D2856&gt;=$E2856,(IF($D2853&lt;LataProjekcji,IF((SUM($K2854:L2854)+12)&lt;$E2856,12,$E2856-SUM($K2854:L2854)),0)),(IF($D2853&lt;LataProjekcji,IF((SUM($K2854:L2854)+12)&lt;$D2856,12,$D2856-SUM($K2854:L2854)),0)))),0),0)</f>
        <v>0</v>
      </c>
      <c r="N2854" s="537">
        <f ca="1">IF(AND($G2854,NOT(ISTEXT($G2853)),ISNUMBER(Poczatek),ISNUMBER(Koniec_Projekt)),IFERROR(IF($D2853=LataProjekcji,IF($F2853&gt;$E2856,$E2856,$F2853),IF($D2856&gt;=$E2856,(IF($D2853&lt;LataProjekcji,IF((SUM($K2854:M2854)+12)&lt;$E2856,12,$E2856-SUM($K2854:M2854)),0)),(IF($D2853&lt;LataProjekcji,IF((SUM($K2854:M2854)+12)&lt;$D2856,12,$D2856-SUM($K2854:M2854)),0)))),0),0)</f>
        <v>0</v>
      </c>
      <c r="O2854" s="537">
        <f ca="1">IF(AND($G2854,NOT(ISTEXT($G2853)),ISNUMBER(Poczatek),ISNUMBER(Koniec_Projekt)),IFERROR(IF($D2853=LataProjekcji,IF($F2853&gt;$E2856,$E2856,$F2853),IF($D2856&gt;=$E2856,(IF($D2853&lt;LataProjekcji,IF((SUM($K2854:N2854)+12)&lt;$E2856,12,$E2856-SUM($K2854:N2854)),0)),(IF($D2853&lt;LataProjekcji,IF((SUM($K2854:N2854)+12)&lt;$D2856,12,$D2856-SUM($K2854:N2854)),0)))),0),0)</f>
        <v>0</v>
      </c>
      <c r="P2854" s="537">
        <f ca="1">IF(AND($G2854,NOT(ISTEXT($G2853)),ISNUMBER(Poczatek),ISNUMBER(Koniec_Projekt)),IFERROR(IF($D2853=LataProjekcji,IF($F2853&gt;$E2856,$E2856,$F2853),IF($D2856&gt;=$E2856,(IF($D2853&lt;LataProjekcji,IF((SUM($K2854:O2854)+12)&lt;$E2856,12,$E2856-SUM($K2854:O2854)),0)),(IF($D2853&lt;LataProjekcji,IF((SUM($K2854:O2854)+12)&lt;$D2856,12,$D2856-SUM($K2854:O2854)),0)))),0),0)</f>
        <v>0</v>
      </c>
      <c r="Q2854" s="537">
        <f ca="1">IF(AND($G2854,NOT(ISTEXT($G2853)),ISNUMBER(Poczatek),ISNUMBER(Koniec_Projekt)),IFERROR(IF($D2853=LataProjekcji,IF($F2853&gt;$E2856,$E2856,$F2853),IF($D2856&gt;=$E2856,(IF($D2853&lt;LataProjekcji,IF((SUM($K2854:P2854)+12)&lt;$E2856,12,$E2856-SUM($K2854:P2854)),0)),(IF($D2853&lt;LataProjekcji,IF((SUM($K2854:P2854)+12)&lt;$D2856,12,$D2856-SUM($K2854:P2854)),0)))),0),0)</f>
        <v>0</v>
      </c>
      <c r="R2854" s="537">
        <f ca="1">IF(AND($G2854,NOT(ISTEXT($G2853)),ISNUMBER(Poczatek),ISNUMBER(Koniec_Projekt)),IFERROR(IF($D2853=LataProjekcji,IF($F2853&gt;$E2856,$E2856,$F2853),IF($D2856&gt;=$E2856,(IF($D2853&lt;LataProjekcji,IF((SUM($K2854:Q2854)+12)&lt;$E2856,12,$E2856-SUM($K2854:Q2854)),0)),(IF($D2853&lt;LataProjekcji,IF((SUM($K2854:Q2854)+12)&lt;$D2856,12,$D2856-SUM($K2854:Q2854)),0)))),0),0)</f>
        <v>0</v>
      </c>
      <c r="S2854" s="537">
        <f ca="1">IF(AND($G2854,NOT(ISTEXT($G2853)),ISNUMBER(Poczatek),ISNUMBER(Koniec_Projekt)),IFERROR(IF($D2853=LataProjekcji,IF($F2853&gt;$E2856,$E2856,$F2853),IF($D2856&gt;=$E2856,(IF($D2853&lt;LataProjekcji,IF((SUM($K2854:R2854)+12)&lt;$E2856,12,$E2856-SUM($K2854:R2854)),0)),(IF($D2853&lt;LataProjekcji,IF((SUM($K2854:R2854)+12)&lt;$D2856,12,$D2856-SUM($K2854:R2854)),0)))),0),0)</f>
        <v>0</v>
      </c>
      <c r="T2854" s="537">
        <f ca="1">IF(AND($G2854,NOT(ISTEXT($G2853)),ISNUMBER(Poczatek),ISNUMBER(Koniec_Projekt)),IFERROR(IF($D2853=LataProjekcji,IF($F2853&gt;$E2856,$E2856,$F2853),IF($D2856&gt;=$E2856,(IF($D2853&lt;LataProjekcji,IF((SUM($K2854:S2854)+12)&lt;$E2856,12,$E2856-SUM($K2854:S2854)),0)),(IF($D2853&lt;LataProjekcji,IF((SUM($K2854:S2854)+12)&lt;$D2856,12,$D2856-SUM($K2854:S2854)),0)))),0),0)</f>
        <v>0</v>
      </c>
      <c r="U2854" s="537">
        <f ca="1">IF(AND($G2854,NOT(ISTEXT($G2853)),ISNUMBER(Poczatek),ISNUMBER(Koniec_Projekt)),IFERROR(IF($D2853=LataProjekcji,IF($F2853&gt;$E2856,$E2856,$F2853),IF($D2856&gt;=$E2856,(IF($D2853&lt;LataProjekcji,IF((SUM($K2854:T2854)+12)&lt;$E2856,12,$E2856-SUM($K2854:T2854)),0)),(IF($D2853&lt;LataProjekcji,IF((SUM($K2854:T2854)+12)&lt;$D2856,12,$D2856-SUM($K2854:T2854)),0)))),0),0)</f>
        <v>0</v>
      </c>
      <c r="V2854" s="537">
        <f ca="1">IF(AND($G2854,NOT(ISTEXT($G2853)),ISNUMBER(Poczatek),ISNUMBER(Koniec_Projekt)),IFERROR(IF($D2853=LataProjekcji,IF($F2853&gt;$E2856,$E2856,$F2853),IF($D2856&gt;=$E2856,(IF($D2853&lt;LataProjekcji,IF((SUM($K2854:U2854)+12)&lt;$E2856,12,$E2856-SUM($K2854:U2854)),0)),(IF($D2853&lt;LataProjekcji,IF((SUM($K2854:U2854)+12)&lt;$D2856,12,$D2856-SUM($K2854:U2854)),0)))),0),0)</f>
        <v>0</v>
      </c>
      <c r="W2854" s="537">
        <f ca="1">IF(AND($G2854,NOT(ISTEXT($G2853)),ISNUMBER(Poczatek),ISNUMBER(Koniec_Projekt)),IFERROR(IF($D2853=LataProjekcji,IF($F2853&gt;$E2856,$E2856,$F2853),IF($D2856&gt;=$E2856,(IF($D2853&lt;LataProjekcji,IF((SUM($K2854:V2854)+12)&lt;$E2856,12,$E2856-SUM($K2854:V2854)),0)),(IF($D2853&lt;LataProjekcji,IF((SUM($K2854:V2854)+12)&lt;$D2856,12,$D2856-SUM($K2854:V2854)),0)))),0),0)</f>
        <v>0</v>
      </c>
      <c r="X2854" s="537">
        <f ca="1">IF(AND($G2854,NOT(ISTEXT($G2853)),ISNUMBER(Poczatek),ISNUMBER(Koniec_Projekt)),IFERROR(IF($D2853=LataProjekcji,IF($F2853&gt;$E2856,$E2856,$F2853),IF($D2856&gt;=$E2856,(IF($D2853&lt;LataProjekcji,IF((SUM($K2854:W2854)+12)&lt;$E2856,12,$E2856-SUM($K2854:W2854)),0)),(IF($D2853&lt;LataProjekcji,IF((SUM($K2854:W2854)+12)&lt;$D2856,12,$D2856-SUM($K2854:W2854)),0)))),0),0)</f>
        <v>0</v>
      </c>
      <c r="Y2854" s="537">
        <f ca="1">IF(AND($G2854,NOT(ISTEXT($G2853)),ISNUMBER(Poczatek),ISNUMBER(Koniec_Projekt)),IFERROR(IF($D2853=LataProjekcji,IF($F2853&gt;$E2856,$E2856,$F2853),IF($D2856&gt;=$E2856,(IF($D2853&lt;LataProjekcji,IF((SUM($K2854:X2854)+12)&lt;$E2856,12,$E2856-SUM($K2854:X2854)),0)),(IF($D2853&lt;LataProjekcji,IF((SUM($K2854:X2854)+12)&lt;$D2856,12,$D2856-SUM($K2854:X2854)),0)))),0),0)</f>
        <v>0</v>
      </c>
      <c r="Z2854" s="537">
        <f ca="1">IF(AND($G2854,NOT(ISTEXT($G2853)),ISNUMBER(Poczatek),ISNUMBER(Koniec_Projekt)),IFERROR(IF($D2853=LataProjekcji,IF($F2853&gt;$E2856,$E2856,$F2853),IF($D2856&gt;=$E2856,(IF($D2853&lt;LataProjekcji,IF((SUM($K2854:Y2854)+12)&lt;$E2856,12,$E2856-SUM($K2854:Y2854)),0)),(IF($D2853&lt;LataProjekcji,IF((SUM($K2854:Y2854)+12)&lt;$D2856,12,$D2856-SUM($K2854:Y2854)),0)))),0),0)</f>
        <v>0</v>
      </c>
      <c r="AA2854" s="537">
        <f ca="1">IF(AND($G2854,NOT(ISTEXT($G2853)),ISNUMBER(Poczatek),ISNUMBER(Koniec_Projekt)),IFERROR(IF($D2853=LataProjekcji,IF($F2853&gt;$E2856,$E2856,$F2853),IF($D2856&gt;=$E2856,(IF($D2853&lt;LataProjekcji,IF((SUM($K2854:Z2854)+12)&lt;$E2856,12,$E2856-SUM($K2854:Z2854)),0)),(IF($D2853&lt;LataProjekcji,IF((SUM($K2854:Z2854)+12)&lt;$D2856,12,$D2856-SUM($K2854:Z2854)),0)))),0),0)</f>
        <v>0</v>
      </c>
      <c r="AB2854" s="537">
        <f ca="1">IF(AND($G2854,NOT(ISTEXT($G2853)),ISNUMBER(Poczatek),ISNUMBER(Koniec_Projekt)),IFERROR(IF($D2853=LataProjekcji,IF($F2853&gt;$E2856,$E2856,$F2853),IF($D2856&gt;=$E2856,(IF($D2853&lt;LataProjekcji,IF((SUM($K2854:AA2854)+12)&lt;$E2856,12,$E2856-SUM($K2854:AA2854)),0)),(IF($D2853&lt;LataProjekcji,IF((SUM($K2854:AA2854)+12)&lt;$D2856,12,$D2856-SUM($K2854:AA2854)),0)))),0),0)</f>
        <v>0</v>
      </c>
      <c r="AC2854" s="537">
        <f ca="1">IF(AND($G2854,NOT(ISTEXT($G2853)),ISNUMBER(Poczatek),ISNUMBER(Koniec_Projekt)),IFERROR(IF($D2853=LataProjekcji,IF($F2853&gt;$E2856,$E2856,$F2853),IF($D2856&gt;=$E2856,(IF($D2853&lt;LataProjekcji,IF((SUM($K2854:AB2854)+12)&lt;$E2856,12,$E2856-SUM($K2854:AB2854)),0)),(IF($D2853&lt;LataProjekcji,IF((SUM($K2854:AB2854)+12)&lt;$D2856,12,$D2856-SUM($K2854:AB2854)),0)))),0),0)</f>
        <v>0</v>
      </c>
      <c r="AD2854" s="537">
        <f ca="1">IF(AND($G2854,NOT(ISTEXT($G2853)),ISNUMBER(Poczatek),ISNUMBER(Koniec_Projekt)),IFERROR(IF($D2853=LataProjekcji,IF($F2853&gt;$E2856,$E2856,$F2853),IF($D2856&gt;=$E2856,(IF($D2853&lt;LataProjekcji,IF((SUM($K2854:AC2854)+12)&lt;$E2856,12,$E2856-SUM($K2854:AC2854)),0)),(IF($D2853&lt;LataProjekcji,IF((SUM($K2854:AC2854)+12)&lt;$D2856,12,$D2856-SUM($K2854:AC2854)),0)))),0),0)</f>
        <v>0</v>
      </c>
      <c r="AE2854" s="537">
        <f ca="1">IF(AND($G2854,NOT(ISTEXT($G2853)),ISNUMBER(Poczatek),ISNUMBER(Koniec_Projekt)),IFERROR(IF($D2853=LataProjekcji,IF($F2853&gt;$E2856,$E2856,$F2853),IF($D2856&gt;=$E2856,(IF($D2853&lt;LataProjekcji,IF((SUM($K2854:AD2854)+12)&lt;$E2856,12,$E2856-SUM($K2854:AD2854)),0)),(IF($D2853&lt;LataProjekcji,IF((SUM($K2854:AD2854)+12)&lt;$D2856,12,$D2856-SUM($K2854:AD2854)),0)))),0),0)</f>
        <v>0</v>
      </c>
    </row>
    <row r="2855" spans="2:31" hidden="1">
      <c r="B2855" s="526" t="s">
        <v>753</v>
      </c>
      <c r="D2855" s="454">
        <f ca="1">D1688</f>
        <v>0</v>
      </c>
      <c r="E2855" s="454">
        <f ca="1">IF(D2854&gt;10,ROUND(D2855/12,2),D2855)</f>
        <v>0</v>
      </c>
      <c r="F2855" s="524">
        <f>Koniec_Projekt</f>
        <v>0</v>
      </c>
      <c r="G2855" s="329">
        <f>Miesiac_Koniec_Projekt</f>
        <v>0</v>
      </c>
      <c r="H2855" s="538" t="b">
        <f ca="1">SUM(K2855:AE2855)=D2854</f>
        <v>1</v>
      </c>
      <c r="I2855" s="1" t="s">
        <v>713</v>
      </c>
      <c r="K2855" s="256">
        <f ca="1">IF(AND($G2854,NOT(ISTEXT($G2853)),ISNUMBER(Poczatek),ISNUMBER(Koniec_Projekt)),IFERROR(IF(LataProjekcji=$F2856,ROUND($D2854,0),ROUND(K2853*$E2855,0)),0),0)</f>
        <v>0</v>
      </c>
      <c r="L2855" s="5">
        <f ca="1">IF(AND($G2854,NOT(ISTEXT($G2853)),ISNUMBER(Poczatek),ISNUMBER(Koniec_Projekt)),IFERROR(IF(LataProjekcji=$F2856,ROUND($D2854-SUM(K2855:$K2855),0),ROUND(L2853*$E2855,0)),0),0)</f>
        <v>0</v>
      </c>
      <c r="M2855" s="5">
        <f ca="1">IF(AND($G2854,NOT(ISTEXT($G2853)),ISNUMBER(Poczatek),ISNUMBER(Koniec_Projekt)),IFERROR(IF(LataProjekcji=$F2856,ROUND($D2854-SUM($K2855:L2855),0),ROUND(M2853*$E2855,0)),0),0)</f>
        <v>0</v>
      </c>
      <c r="N2855" s="5">
        <f ca="1">IF(AND($G2854,NOT(ISTEXT($G2853)),ISNUMBER(Poczatek),ISNUMBER(Koniec_Projekt)),IFERROR(IF(LataProjekcji=$F2856,ROUND($D2854-SUM($K2855:M2855),0),ROUND(N2853*$E2855,0)),0),0)</f>
        <v>0</v>
      </c>
      <c r="O2855" s="5">
        <f ca="1">IF(AND($G2854,NOT(ISTEXT($G2853)),ISNUMBER(Poczatek),ISNUMBER(Koniec_Projekt)),IFERROR(IF(LataProjekcji=$F2856,ROUND($D2854-SUM($K2855:N2855),0),ROUND(O2853*$E2855,0)),0),0)</f>
        <v>0</v>
      </c>
      <c r="P2855" s="5">
        <f ca="1">IF(AND($G2854,NOT(ISTEXT($G2853)),ISNUMBER(Poczatek),ISNUMBER(Koniec_Projekt)),IFERROR(IF(LataProjekcji=$F2856,ROUND($D2854-SUM($K2855:O2855),0),ROUND(P2853*$E2855,0)),0),0)</f>
        <v>0</v>
      </c>
      <c r="Q2855" s="5">
        <f ca="1">IF(AND($G2854,NOT(ISTEXT($G2853)),ISNUMBER(Poczatek),ISNUMBER(Koniec_Projekt)),IFERROR(IF(LataProjekcji=$F2856,ROUND($D2854-SUM($K2855:P2855),0),ROUND(Q2853*$E2855,0)),0),0)</f>
        <v>0</v>
      </c>
      <c r="R2855" s="5">
        <f ca="1">IF(AND($G2854,NOT(ISTEXT($G2853)),ISNUMBER(Poczatek),ISNUMBER(Koniec_Projekt)),IFERROR(IF(LataProjekcji=$F2856,ROUND($D2854-SUM($K2855:Q2855),0),ROUND(R2853*$E2855,0)),0),0)</f>
        <v>0</v>
      </c>
      <c r="S2855" s="5">
        <f ca="1">IF(AND($G2854,NOT(ISTEXT($G2853)),ISNUMBER(Poczatek),ISNUMBER(Koniec_Projekt)),IFERROR(IF(LataProjekcji=$F2856,ROUND($D2854-SUM($K2855:R2855),0),ROUND(S2853*$E2855,0)),0),0)</f>
        <v>0</v>
      </c>
      <c r="T2855" s="5">
        <f ca="1">IF(AND($G2854,NOT(ISTEXT($G2853)),ISNUMBER(Poczatek),ISNUMBER(Koniec_Projekt)),IFERROR(IF(LataProjekcji=$F2856,ROUND($D2854-SUM($K2855:S2855),0),ROUND(T2853*$E2855,0)),0),0)</f>
        <v>0</v>
      </c>
      <c r="U2855" s="5">
        <f ca="1">IF(AND($G2854,NOT(ISTEXT($G2853)),ISNUMBER(Poczatek),ISNUMBER(Koniec_Projekt)),IFERROR(IF(LataProjekcji=$F2856,ROUND($D2854-SUM($K2855:T2855),0),ROUND(U2853*$E2855,0)),0),0)</f>
        <v>0</v>
      </c>
      <c r="V2855" s="5">
        <f ca="1">IF(AND($G2854,NOT(ISTEXT($G2853)),ISNUMBER(Poczatek),ISNUMBER(Koniec_Projekt)),IFERROR(IF(LataProjekcji=$F2856,ROUND($D2854-SUM($K2855:U2855),0),ROUND(V2853*$E2855,0)),0),0)</f>
        <v>0</v>
      </c>
      <c r="W2855" s="5">
        <f ca="1">IF(AND($G2854,NOT(ISTEXT($G2853)),ISNUMBER(Poczatek),ISNUMBER(Koniec_Projekt)),IFERROR(IF(LataProjekcji=$F2856,ROUND($D2854-SUM($K2855:V2855),0),ROUND(W2853*$E2855,0)),0),0)</f>
        <v>0</v>
      </c>
      <c r="X2855" s="5">
        <f ca="1">IF(AND($G2854,NOT(ISTEXT($G2853)),ISNUMBER(Poczatek),ISNUMBER(Koniec_Projekt)),IFERROR(IF(LataProjekcji=$F2856,ROUND($D2854-SUM($K2855:W2855),0),ROUND(X2853*$E2855,0)),0),0)</f>
        <v>0</v>
      </c>
      <c r="Y2855" s="5">
        <f ca="1">IF(AND($G2854,NOT(ISTEXT($G2853)),ISNUMBER(Poczatek),ISNUMBER(Koniec_Projekt)),IFERROR(IF(LataProjekcji=$F2856,ROUND($D2854-SUM($K2855:X2855),0),ROUND(Y2853*$E2855,0)),0),0)</f>
        <v>0</v>
      </c>
      <c r="Z2855" s="5">
        <f ca="1">IF(AND($G2854,NOT(ISTEXT($G2853)),ISNUMBER(Poczatek),ISNUMBER(Koniec_Projekt)),IFERROR(IF(LataProjekcji=$F2856,ROUND($D2854-SUM($K2855:Y2855),0),ROUND(Z2853*$E2855,0)),0),0)</f>
        <v>0</v>
      </c>
      <c r="AA2855" s="5">
        <f ca="1">IF(AND($G2854,NOT(ISTEXT($G2853)),ISNUMBER(Poczatek),ISNUMBER(Koniec_Projekt)),IFERROR(IF(LataProjekcji=$F2856,ROUND($D2854-SUM($K2855:Z2855),0),ROUND(AA2853*$E2855,0)),0),0)</f>
        <v>0</v>
      </c>
      <c r="AB2855" s="5">
        <f ca="1">IF(AND($G2854,NOT(ISTEXT($G2853)),ISNUMBER(Poczatek),ISNUMBER(Koniec_Projekt)),IFERROR(IF(LataProjekcji=$F2856,ROUND($D2854-SUM($K2855:AA2855),0),ROUND(AB2853*$E2855,0)),0),0)</f>
        <v>0</v>
      </c>
      <c r="AC2855" s="5">
        <f ca="1">IF(AND($G2854,NOT(ISTEXT($G2853)),ISNUMBER(Poczatek),ISNUMBER(Koniec_Projekt)),IFERROR(IF(LataProjekcji=$F2856,ROUND($D2854-SUM($K2855:AB2855),0),ROUND(AC2853*$E2855,0)),0),0)</f>
        <v>0</v>
      </c>
      <c r="AD2855" s="5">
        <f ca="1">IF(AND($G2854,NOT(ISTEXT($G2853)),ISNUMBER(Poczatek),ISNUMBER(Koniec_Projekt)),IFERROR(IF(LataProjekcji=$F2856,ROUND($D2854-SUM($K2855:AC2855),0),ROUND(AD2853*$E2855,0)),0),0)</f>
        <v>0</v>
      </c>
      <c r="AE2855" s="5">
        <f ca="1">IF(AND($G2854,NOT(ISTEXT($G2853)),ISNUMBER(Poczatek),ISNUMBER(Koniec_Projekt)),IFERROR(IF(LataProjekcji=$F2856,ROUND($D2854-SUM($K2855:AD2855),0),ROUND(AE2853*$E2855,0)),0),0)</f>
        <v>0</v>
      </c>
    </row>
    <row r="2856" spans="2:31" hidden="1">
      <c r="B2856" s="526" t="s">
        <v>751</v>
      </c>
      <c r="D2856" s="1">
        <f ca="1">IFERROR(ROUNDUP(D2854/E2855,0),0)</f>
        <v>0</v>
      </c>
      <c r="E2856" s="1">
        <f ca="1">IF(D2856=0,0,DATEDIF(DATE(D2853,E2853,1),DATE(F2855,G2855,1),"m"))</f>
        <v>0</v>
      </c>
      <c r="F2856" s="1" t="str">
        <f ca="1">IFERROR(YEAR(G2853),"brak daty")</f>
        <v>brak daty</v>
      </c>
      <c r="G2856" s="1" t="str">
        <f ca="1">IFERROR(MONTH(G2853),"brak daty")</f>
        <v>brak daty</v>
      </c>
      <c r="I2856" s="1" t="s">
        <v>425</v>
      </c>
      <c r="K2856" s="5">
        <f ca="1">IF(AND($G2854,NOT(ISTEXT($G2853)),ISNUMBER(Poczatek),ISNUMBER(Koniec_Projekt)),IFERROR(IF(LataProjekcji=$F2855,IF(AND($G2855=$G2856,$F2855=$F2856),ROUND($D2854-SUM($K2856),0),ROUND(K2854*$E2855,0)),IF(LataProjekcji&gt;$F2855,0,ROUND(K2854*$E2855,0))),0),0)</f>
        <v>0</v>
      </c>
      <c r="L2856" s="5">
        <f ca="1">IF(AND($G2854,NOT(ISTEXT($G2853)),ISNUMBER(Poczatek),ISNUMBER(Koniec_Projekt)),IFERROR(IF(LataProjekcji=$F2855,IF(AND($G2855=$G2856,$F2855=$F2856),ROUND($D2854-SUM($K2856:K2856),0),ROUND(L2854*$E2855,0)),IF(LataProjekcji&gt;$F2855,0,ROUND(L2854*$E2855,0))),0),0)</f>
        <v>0</v>
      </c>
      <c r="M2856" s="5">
        <f ca="1">IF(AND($G2854,NOT(ISTEXT($G2853)),ISNUMBER(Poczatek),ISNUMBER(Koniec_Projekt)),IFERROR(IF(LataProjekcji=$F2855,IF(AND($G2855=$G2856,$F2855=$F2856),ROUND($D2854-SUM($K2856:L2856),0),ROUND(M2854*$E2855,0)),IF(LataProjekcji&gt;$F2855,0,ROUND(M2854*$E2855,0))),0),0)</f>
        <v>0</v>
      </c>
      <c r="N2856" s="5">
        <f ca="1">IF(AND($G2854,NOT(ISTEXT($G2853)),ISNUMBER(Poczatek),ISNUMBER(Koniec_Projekt)),IFERROR(IF(LataProjekcji=$F2855,IF(AND($G2855=$G2856,$F2855=$F2856),ROUND($D2854-SUM($K2856:M2856),0),ROUND(N2854*$E2855,0)),IF(LataProjekcji&gt;$F2855,0,ROUND(N2854*$E2855,0))),0),0)</f>
        <v>0</v>
      </c>
      <c r="O2856" s="5">
        <f ca="1">IF(AND($G2854,NOT(ISTEXT($G2853)),ISNUMBER(Poczatek),ISNUMBER(Koniec_Projekt)),IFERROR(IF(LataProjekcji=$F2855,IF(AND($G2855=$G2856,$F2855=$F2856),ROUND($D2854-SUM($K2856:N2856),0),ROUND(O2854*$E2855,0)),IF(LataProjekcji&gt;$F2855,0,ROUND(O2854*$E2855,0))),0),0)</f>
        <v>0</v>
      </c>
      <c r="P2856" s="5">
        <f ca="1">IF(AND($G2854,NOT(ISTEXT($G2853)),ISNUMBER(Poczatek),ISNUMBER(Koniec_Projekt)),IFERROR(IF(LataProjekcji=$F2855,IF(AND($G2855=$G2856,$F2855=$F2856),ROUND($D2854-SUM($K2856:O2856),0),ROUND(P2854*$E2855,0)),IF(LataProjekcji&gt;$F2855,0,ROUND(P2854*$E2855,0))),0),0)</f>
        <v>0</v>
      </c>
      <c r="Q2856" s="5">
        <f ca="1">IF(AND($G2854,NOT(ISTEXT($G2853)),ISNUMBER(Poczatek),ISNUMBER(Koniec_Projekt)),IFERROR(IF(LataProjekcji=$F2855,IF(AND($G2855=$G2856,$F2855=$F2856),ROUND($D2854-SUM($K2856:P2856),0),ROUND(Q2854*$E2855,0)),IF(LataProjekcji&gt;$F2855,0,ROUND(Q2854*$E2855,0))),0),0)</f>
        <v>0</v>
      </c>
      <c r="R2856" s="5">
        <f ca="1">IF(AND($G2854,NOT(ISTEXT($G2853)),ISNUMBER(Poczatek),ISNUMBER(Koniec_Projekt)),IFERROR(IF(LataProjekcji=$F2855,IF(AND($G2855=$G2856,$F2855=$F2856),ROUND($D2854-SUM($K2856:Q2856),0),ROUND(R2854*$E2855,0)),IF(LataProjekcji&gt;$F2855,0,ROUND(R2854*$E2855,0))),0),0)</f>
        <v>0</v>
      </c>
      <c r="S2856" s="5">
        <f ca="1">IF(AND($G2854,NOT(ISTEXT($G2853)),ISNUMBER(Poczatek),ISNUMBER(Koniec_Projekt)),IFERROR(IF(LataProjekcji=$F2855,IF(AND($G2855=$G2856,$F2855=$F2856),ROUND($D2854-SUM($K2856:R2856),0),ROUND(S2854*$E2855,0)),IF(LataProjekcji&gt;$F2855,0,ROUND(S2854*$E2855,0))),0),0)</f>
        <v>0</v>
      </c>
      <c r="T2856" s="5">
        <f ca="1">IF(AND($G2854,NOT(ISTEXT($G2853)),ISNUMBER(Poczatek),ISNUMBER(Koniec_Projekt)),IFERROR(IF(LataProjekcji=$F2855,IF(AND($G2855=$G2856,$F2855=$F2856),ROUND($D2854-SUM($K2856:S2856),0),ROUND(T2854*$E2855,0)),IF(LataProjekcji&gt;$F2855,0,ROUND(T2854*$E2855,0))),0),0)</f>
        <v>0</v>
      </c>
      <c r="U2856" s="5">
        <f ca="1">IF(AND($G2854,NOT(ISTEXT($G2853)),ISNUMBER(Poczatek),ISNUMBER(Koniec_Projekt)),IFERROR(IF(LataProjekcji=$F2855,IF(AND($G2855=$G2856,$F2855=$F2856),ROUND($D2854-SUM($K2856:T2856),0),ROUND(U2854*$E2855,0)),IF(LataProjekcji&gt;$F2855,0,ROUND(U2854*$E2855,0))),0),0)</f>
        <v>0</v>
      </c>
      <c r="V2856" s="5">
        <f ca="1">IF(AND($G2854,NOT(ISTEXT($G2853)),ISNUMBER(Poczatek),ISNUMBER(Koniec_Projekt)),IFERROR(IF(LataProjekcji=$F2855,IF(AND($G2855=$G2856,$F2855=$F2856),ROUND($D2854-SUM($K2856:U2856),0),ROUND(V2854*$E2855,0)),IF(LataProjekcji&gt;$F2855,0,ROUND(V2854*$E2855,0))),0),0)</f>
        <v>0</v>
      </c>
      <c r="W2856" s="5">
        <f ca="1">IF(AND($G2854,NOT(ISTEXT($G2853)),ISNUMBER(Poczatek),ISNUMBER(Koniec_Projekt)),IFERROR(IF(LataProjekcji=$F2855,IF(AND($G2855=$G2856,$F2855=$F2856),ROUND($D2854-SUM($K2856:V2856),0),ROUND(W2854*$E2855,0)),IF(LataProjekcji&gt;$F2855,0,ROUND(W2854*$E2855,0))),0),0)</f>
        <v>0</v>
      </c>
      <c r="X2856" s="5">
        <f ca="1">IF(AND($G2854,NOT(ISTEXT($G2853)),ISNUMBER(Poczatek),ISNUMBER(Koniec_Projekt)),IFERROR(IF(LataProjekcji=$F2855,IF(AND($G2855=$G2856,$F2855=$F2856),ROUND($D2854-SUM($K2856:W2856),0),ROUND(X2854*$E2855,0)),IF(LataProjekcji&gt;$F2855,0,ROUND(X2854*$E2855,0))),0),0)</f>
        <v>0</v>
      </c>
      <c r="Y2856" s="5">
        <f ca="1">IF(AND($G2854,NOT(ISTEXT($G2853)),ISNUMBER(Poczatek),ISNUMBER(Koniec_Projekt)),IFERROR(IF(LataProjekcji=$F2855,IF(AND($G2855=$G2856,$F2855=$F2856),ROUND($D2854-SUM($K2856:X2856),0),ROUND(Y2854*$E2855,0)),IF(LataProjekcji&gt;$F2855,0,ROUND(Y2854*$E2855,0))),0),0)</f>
        <v>0</v>
      </c>
      <c r="Z2856" s="5">
        <f ca="1">IF(AND($G2854,NOT(ISTEXT($G2853)),ISNUMBER(Poczatek),ISNUMBER(Koniec_Projekt)),IFERROR(IF(LataProjekcji=$F2855,IF(AND($G2855=$G2856,$F2855=$F2856),ROUND($D2854-SUM($K2856:Y2856),0),ROUND(Z2854*$E2855,0)),IF(LataProjekcji&gt;$F2855,0,ROUND(Z2854*$E2855,0))),0),0)</f>
        <v>0</v>
      </c>
      <c r="AA2856" s="5">
        <f ca="1">IF(AND($G2854,NOT(ISTEXT($G2853)),ISNUMBER(Poczatek),ISNUMBER(Koniec_Projekt)),IFERROR(IF(LataProjekcji=$F2855,IF(AND($G2855=$G2856,$F2855=$F2856),ROUND($D2854-SUM($K2856:Z2856),0),ROUND(AA2854*$E2855,0)),IF(LataProjekcji&gt;$F2855,0,ROUND(AA2854*$E2855,0))),0),0)</f>
        <v>0</v>
      </c>
      <c r="AB2856" s="5">
        <f ca="1">IF(AND($G2854,NOT(ISTEXT($G2853)),ISNUMBER(Poczatek),ISNUMBER(Koniec_Projekt)),IFERROR(IF(LataProjekcji=$F2855,IF(AND($G2855=$G2856,$F2855=$F2856),ROUND($D2854-SUM($K2856:AA2856),0),ROUND(AB2854*$E2855,0)),IF(LataProjekcji&gt;$F2855,0,ROUND(AB2854*$E2855,0))),0),0)</f>
        <v>0</v>
      </c>
      <c r="AC2856" s="5">
        <f ca="1">IF(AND($G2854,NOT(ISTEXT($G2853)),ISNUMBER(Poczatek),ISNUMBER(Koniec_Projekt)),IFERROR(IF(LataProjekcji=$F2855,IF(AND($G2855=$G2856,$F2855=$F2856),ROUND($D2854-SUM($K2856:AB2856),0),ROUND(AC2854*$E2855,0)),IF(LataProjekcji&gt;$F2855,0,ROUND(AC2854*$E2855,0))),0),0)</f>
        <v>0</v>
      </c>
      <c r="AD2856" s="5">
        <f ca="1">IF(AND($G2854,NOT(ISTEXT($G2853)),ISNUMBER(Poczatek),ISNUMBER(Koniec_Projekt)),IFERROR(IF(LataProjekcji=$F2855,IF(AND($G2855=$G2856,$F2855=$F2856),ROUND($D2854-SUM($K2856:AC2856),0),ROUND(AD2854*$E2855,0)),IF(LataProjekcji&gt;$F2855,0,ROUND(AD2854*$E2855,0))),0),0)</f>
        <v>0</v>
      </c>
      <c r="AE2856" s="5">
        <f ca="1">IF(AND($G2854,NOT(ISTEXT($G2853)),ISNUMBER(Poczatek),ISNUMBER(Koniec_Projekt)),IFERROR(IF(LataProjekcji=$F2855,IF(AND($G2855=$G2856,$F2855=$F2856),ROUND($D2854-SUM($K2856:AD2856),0),ROUND(AE2854*$E2855,0)),IF(LataProjekcji&gt;$F2855,0,ROUND(AE2854*$E2855,0))),0),0)</f>
        <v>0</v>
      </c>
    </row>
    <row r="2857" spans="2:31" ht="12.5" hidden="1" thickBot="1">
      <c r="B2857" s="527" t="s">
        <v>865</v>
      </c>
      <c r="C2857" s="528"/>
      <c r="D2857" s="529">
        <f ca="1">IF(D2854&gt;10,ROUND((D2856-1)*E2855,0),E2855)</f>
        <v>0</v>
      </c>
      <c r="E2857" s="529">
        <f ca="1">D2854-D2857</f>
        <v>0</v>
      </c>
      <c r="F2857" s="528"/>
      <c r="G2857" s="669">
        <f ca="1">OFFSET($C$269,$D2852,0)</f>
        <v>0</v>
      </c>
      <c r="H2857" s="528"/>
      <c r="I2857" s="528"/>
      <c r="J2857" s="528"/>
      <c r="K2857" s="528"/>
      <c r="L2857" s="528"/>
      <c r="M2857" s="528"/>
      <c r="N2857" s="528"/>
      <c r="O2857" s="528"/>
      <c r="P2857" s="528"/>
      <c r="Q2857" s="528"/>
      <c r="R2857" s="528"/>
      <c r="S2857" s="528"/>
      <c r="T2857" s="528"/>
      <c r="U2857" s="528"/>
      <c r="V2857" s="528"/>
      <c r="W2857" s="528"/>
      <c r="X2857" s="528"/>
      <c r="Y2857" s="528"/>
      <c r="Z2857" s="528"/>
      <c r="AA2857" s="528"/>
      <c r="AB2857" s="528"/>
      <c r="AC2857" s="528"/>
      <c r="AD2857" s="528"/>
      <c r="AE2857" s="528"/>
    </row>
    <row r="2858" spans="2:31" ht="12.5" hidden="1" thickTop="1"/>
    <row r="2859" spans="2:31" ht="12.5" hidden="1" thickBot="1">
      <c r="B2859" s="530" t="str">
        <f ca="1">"nazwa ST: "&amp;B1692</f>
        <v>nazwa ST: 0</v>
      </c>
      <c r="C2859" s="530"/>
      <c r="D2859" s="531">
        <f>D1692</f>
        <v>161</v>
      </c>
      <c r="E2859" s="530"/>
      <c r="F2859" s="530"/>
      <c r="G2859" s="530"/>
      <c r="H2859" s="530"/>
      <c r="I2859" s="530"/>
      <c r="J2859" s="530"/>
      <c r="K2859" s="539" t="str">
        <f t="shared" ref="K2859:AE2859" si="3205">LataProjekcji</f>
        <v>Uzupełnij dane</v>
      </c>
      <c r="L2859" s="539" t="str">
        <f t="shared" si="3205"/>
        <v/>
      </c>
      <c r="M2859" s="539" t="str">
        <f t="shared" si="3205"/>
        <v/>
      </c>
      <c r="N2859" s="539" t="str">
        <f t="shared" si="3205"/>
        <v/>
      </c>
      <c r="O2859" s="539" t="str">
        <f t="shared" si="3205"/>
        <v/>
      </c>
      <c r="P2859" s="539" t="str">
        <f t="shared" si="3205"/>
        <v/>
      </c>
      <c r="Q2859" s="539" t="str">
        <f t="shared" si="3205"/>
        <v/>
      </c>
      <c r="R2859" s="539" t="str">
        <f t="shared" si="3205"/>
        <v/>
      </c>
      <c r="S2859" s="539" t="str">
        <f t="shared" si="3205"/>
        <v/>
      </c>
      <c r="T2859" s="539" t="str">
        <f t="shared" si="3205"/>
        <v/>
      </c>
      <c r="U2859" s="539" t="str">
        <f t="shared" si="3205"/>
        <v/>
      </c>
      <c r="V2859" s="539" t="str">
        <f t="shared" si="3205"/>
        <v/>
      </c>
      <c r="W2859" s="539" t="str">
        <f t="shared" si="3205"/>
        <v/>
      </c>
      <c r="X2859" s="539" t="str">
        <f t="shared" si="3205"/>
        <v/>
      </c>
      <c r="Y2859" s="539" t="str">
        <f t="shared" si="3205"/>
        <v/>
      </c>
      <c r="Z2859" s="539" t="str">
        <f t="shared" si="3205"/>
        <v/>
      </c>
      <c r="AA2859" s="539" t="str">
        <f t="shared" si="3205"/>
        <v/>
      </c>
      <c r="AB2859" s="539" t="str">
        <f t="shared" si="3205"/>
        <v/>
      </c>
      <c r="AC2859" s="539" t="str">
        <f t="shared" si="3205"/>
        <v/>
      </c>
      <c r="AD2859" s="539" t="str">
        <f t="shared" si="3205"/>
        <v/>
      </c>
      <c r="AE2859" s="539" t="str">
        <f t="shared" si="3205"/>
        <v/>
      </c>
    </row>
    <row r="2860" spans="2:31" hidden="1">
      <c r="B2860" s="526" t="s">
        <v>752</v>
      </c>
      <c r="D2860" s="1">
        <f ca="1">D1693</f>
        <v>1900</v>
      </c>
      <c r="E2860" s="1">
        <f ca="1">E1693</f>
        <v>1</v>
      </c>
      <c r="F2860" s="1">
        <f ca="1">IF(D2861&gt;10,F1693,1)</f>
        <v>1</v>
      </c>
      <c r="G2860" s="525" t="str">
        <f ca="1">IF(ISBLANK(OFFSET($E$269,$D2859,0)),"brak daty",IF(D2861&gt;10,EDATE(OFFSET($E$269,$D2859,0),D2863),DATE(D2860,E2860,1)))</f>
        <v>brak daty</v>
      </c>
      <c r="H2860" s="538" t="b">
        <f ca="1">SUM(K2860:AE2860)=D2863</f>
        <v>1</v>
      </c>
      <c r="I2860" s="1" t="s">
        <v>749</v>
      </c>
      <c r="K2860" s="5">
        <f ca="1">IF(AND($G2861,NOT(ISTEXT($G2860)),ISNUMBER(Poczatek),ISNUMBER(Koniec_Projekt)),IFERROR(IF($D2860=LataProjekcji,$F2860,IF($D2860&lt;LataProjekcji,IF((SUM(K2860)+12)&lt;$D2863,12,$D2863-SUM(K2860)),0)),0),0)</f>
        <v>0</v>
      </c>
      <c r="L2860" s="5">
        <f ca="1">IF(AND($G2861,NOT(ISTEXT($G2860)),ISNUMBER(Poczatek),ISNUMBER(Koniec_Projekt)),IFERROR(IF($D2860=LataProjekcji,$F2860,IF($D2860&lt;LataProjekcji,IF((SUM($K2860:K2860)+12)&lt;$D2863,12,$D2863-SUM($K2860:K2860)),0)),0),0)</f>
        <v>0</v>
      </c>
      <c r="M2860" s="5">
        <f ca="1">IF(AND($G2861,NOT(ISTEXT($G2860)),ISNUMBER(Poczatek),ISNUMBER(Koniec_Projekt)),IFERROR(IF($D2860=LataProjekcji,$F2860,IF($D2860&lt;LataProjekcji,IF((SUM($K2860:L2860)+12)&lt;$D2863,12,$D2863-SUM($K2860:L2860)),0)),0),0)</f>
        <v>0</v>
      </c>
      <c r="N2860" s="5">
        <f ca="1">IF(AND($G2861,NOT(ISTEXT($G2860)),ISNUMBER(Poczatek),ISNUMBER(Koniec_Projekt)),IFERROR(IF($D2860=LataProjekcji,$F2860,IF($D2860&lt;LataProjekcji,IF((SUM($K2860:M2860)+12)&lt;$D2863,12,$D2863-SUM($K2860:M2860)),0)),0),0)</f>
        <v>0</v>
      </c>
      <c r="O2860" s="5">
        <f ca="1">IF(AND($G2861,NOT(ISTEXT($G2860)),ISNUMBER(Poczatek),ISNUMBER(Koniec_Projekt)),IFERROR(IF($D2860=LataProjekcji,$F2860,IF($D2860&lt;LataProjekcji,IF((SUM($K2860:N2860)+12)&lt;$D2863,12,$D2863-SUM($K2860:N2860)),0)),0),0)</f>
        <v>0</v>
      </c>
      <c r="P2860" s="5">
        <f ca="1">IF(AND($G2861,NOT(ISTEXT($G2860)),ISNUMBER(Poczatek),ISNUMBER(Koniec_Projekt)),IFERROR(IF($D2860=LataProjekcji,$F2860,IF($D2860&lt;LataProjekcji,IF((SUM($K2860:O2860)+12)&lt;$D2863,12,$D2863-SUM($K2860:O2860)),0)),0),0)</f>
        <v>0</v>
      </c>
      <c r="Q2860" s="5">
        <f ca="1">IF(AND($G2861,NOT(ISTEXT($G2860)),ISNUMBER(Poczatek),ISNUMBER(Koniec_Projekt)),IFERROR(IF($D2860=LataProjekcji,$F2860,IF($D2860&lt;LataProjekcji,IF((SUM($K2860:P2860)+12)&lt;$D2863,12,$D2863-SUM($K2860:P2860)),0)),0),0)</f>
        <v>0</v>
      </c>
      <c r="R2860" s="5">
        <f ca="1">IF(AND($G2861,NOT(ISTEXT($G2860)),ISNUMBER(Poczatek),ISNUMBER(Koniec_Projekt)),IFERROR(IF($D2860=LataProjekcji,$F2860,IF($D2860&lt;LataProjekcji,IF((SUM($K2860:Q2860)+12)&lt;$D2863,12,$D2863-SUM($K2860:Q2860)),0)),0),0)</f>
        <v>0</v>
      </c>
      <c r="S2860" s="5">
        <f ca="1">IF(AND($G2861,NOT(ISTEXT($G2860)),ISNUMBER(Poczatek),ISNUMBER(Koniec_Projekt)),IFERROR(IF($D2860=LataProjekcji,$F2860,IF($D2860&lt;LataProjekcji,IF((SUM($K2860:R2860)+12)&lt;$D2863,12,$D2863-SUM($K2860:R2860)),0)),0),0)</f>
        <v>0</v>
      </c>
      <c r="T2860" s="5">
        <f ca="1">IF(AND($G2861,NOT(ISTEXT($G2860)),ISNUMBER(Poczatek),ISNUMBER(Koniec_Projekt)),IFERROR(IF($D2860=LataProjekcji,$F2860,IF($D2860&lt;LataProjekcji,IF((SUM($K2860:S2860)+12)&lt;$D2863,12,$D2863-SUM($K2860:S2860)),0)),0),0)</f>
        <v>0</v>
      </c>
      <c r="U2860" s="5">
        <f ca="1">IF(AND($G2861,NOT(ISTEXT($G2860)),ISNUMBER(Poczatek),ISNUMBER(Koniec_Projekt)),IFERROR(IF($D2860=LataProjekcji,$F2860,IF($D2860&lt;LataProjekcji,IF((SUM($K2860:T2860)+12)&lt;$D2863,12,$D2863-SUM($K2860:T2860)),0)),0),0)</f>
        <v>0</v>
      </c>
      <c r="V2860" s="5">
        <f ca="1">IF(AND($G2861,NOT(ISTEXT($G2860)),ISNUMBER(Poczatek),ISNUMBER(Koniec_Projekt)),IFERROR(IF($D2860=LataProjekcji,$F2860,IF($D2860&lt;LataProjekcji,IF((SUM($K2860:U2860)+12)&lt;$D2863,12,$D2863-SUM($K2860:U2860)),0)),0),0)</f>
        <v>0</v>
      </c>
      <c r="W2860" s="5">
        <f ca="1">IF(AND($G2861,NOT(ISTEXT($G2860)),ISNUMBER(Poczatek),ISNUMBER(Koniec_Projekt)),IFERROR(IF($D2860=LataProjekcji,$F2860,IF($D2860&lt;LataProjekcji,IF((SUM($K2860:V2860)+12)&lt;$D2863,12,$D2863-SUM($K2860:V2860)),0)),0),0)</f>
        <v>0</v>
      </c>
      <c r="X2860" s="5">
        <f ca="1">IF(AND($G2861,NOT(ISTEXT($G2860)),ISNUMBER(Poczatek),ISNUMBER(Koniec_Projekt)),IFERROR(IF($D2860=LataProjekcji,$F2860,IF($D2860&lt;LataProjekcji,IF((SUM($K2860:W2860)+12)&lt;$D2863,12,$D2863-SUM($K2860:W2860)),0)),0),0)</f>
        <v>0</v>
      </c>
      <c r="Y2860" s="5">
        <f ca="1">IF(AND($G2861,NOT(ISTEXT($G2860)),ISNUMBER(Poczatek),ISNUMBER(Koniec_Projekt)),IFERROR(IF($D2860=LataProjekcji,$F2860,IF($D2860&lt;LataProjekcji,IF((SUM($K2860:X2860)+12)&lt;$D2863,12,$D2863-SUM($K2860:X2860)),0)),0),0)</f>
        <v>0</v>
      </c>
      <c r="Z2860" s="5">
        <f ca="1">IF(AND($G2861,NOT(ISTEXT($G2860)),ISNUMBER(Poczatek),ISNUMBER(Koniec_Projekt)),IFERROR(IF($D2860=LataProjekcji,$F2860,IF($D2860&lt;LataProjekcji,IF((SUM($K2860:Y2860)+12)&lt;$D2863,12,$D2863-SUM($K2860:Y2860)),0)),0),0)</f>
        <v>0</v>
      </c>
      <c r="AA2860" s="5">
        <f ca="1">IF(AND($G2861,NOT(ISTEXT($G2860)),ISNUMBER(Poczatek),ISNUMBER(Koniec_Projekt)),IFERROR(IF($D2860=LataProjekcji,$F2860,IF($D2860&lt;LataProjekcji,IF((SUM($K2860:Z2860)+12)&lt;$D2863,12,$D2863-SUM($K2860:Z2860)),0)),0),0)</f>
        <v>0</v>
      </c>
      <c r="AB2860" s="5">
        <f ca="1">IF(AND($G2861,NOT(ISTEXT($G2860)),ISNUMBER(Poczatek),ISNUMBER(Koniec_Projekt)),IFERROR(IF($D2860=LataProjekcji,$F2860,IF($D2860&lt;LataProjekcji,IF((SUM($K2860:AA2860)+12)&lt;$D2863,12,$D2863-SUM($K2860:AA2860)),0)),0),0)</f>
        <v>0</v>
      </c>
      <c r="AC2860" s="5">
        <f ca="1">IF(AND($G2861,NOT(ISTEXT($G2860)),ISNUMBER(Poczatek),ISNUMBER(Koniec_Projekt)),IFERROR(IF($D2860=LataProjekcji,$F2860,IF($D2860&lt;LataProjekcji,IF((SUM($K2860:AB2860)+12)&lt;$D2863,12,$D2863-SUM($K2860:AB2860)),0)),0),0)</f>
        <v>0</v>
      </c>
      <c r="AD2860" s="5">
        <f ca="1">IF(AND($G2861,NOT(ISTEXT($G2860)),ISNUMBER(Poczatek),ISNUMBER(Koniec_Projekt)),IFERROR(IF($D2860=LataProjekcji,$F2860,IF($D2860&lt;LataProjekcji,IF((SUM($K2860:AC2860)+12)&lt;$D2863,12,$D2863-SUM($K2860:AC2860)),0)),0),0)</f>
        <v>0</v>
      </c>
      <c r="AE2860" s="5">
        <f ca="1">IF(AND($G2861,NOT(ISTEXT($G2860)),ISNUMBER(Poczatek),ISNUMBER(Koniec_Projekt)),IFERROR(IF($D2860=LataProjekcji,$F2860,IF($D2860&lt;LataProjekcji,IF((SUM($K2860:AD2860)+12)&lt;$D2863,12,$D2863-SUM($K2860:AD2860)),0)),0),0)</f>
        <v>0</v>
      </c>
    </row>
    <row r="2861" spans="2:31" hidden="1">
      <c r="B2861" s="526" t="s">
        <v>754</v>
      </c>
      <c r="D2861" s="5">
        <f ca="1">D1694</f>
        <v>0</v>
      </c>
      <c r="E2861" s="454">
        <f ca="1">E1694</f>
        <v>0</v>
      </c>
      <c r="F2861" s="454">
        <f ca="1">F1694</f>
        <v>0</v>
      </c>
      <c r="G2861" s="258" t="b">
        <f ca="1">NOT(ISBLANK(OFFSET($C$269,$D2859,0)))</f>
        <v>0</v>
      </c>
      <c r="H2861" s="538" t="b">
        <f ca="1">SUM(K2861:AE2861)=E2863</f>
        <v>1</v>
      </c>
      <c r="I2861" s="1" t="s">
        <v>750</v>
      </c>
      <c r="K2861" s="537">
        <f ca="1">IF(AND($G2861,NOT(ISTEXT($G2860)),ISNUMBER(Poczatek),ISNUMBER(Koniec_Projekt)),IFERROR(IF($D2860=LataProjekcji,IF($F2860&gt;$E2863,$E2863,$F2860),IF($D2863&gt;=$E2863,(IF($D2860&lt;LataProjekcji,IF((SUM(J2861:$K2861)+12)&lt;$E2863,12,$E2863-SUM(J2861:$K2861)),0)),(IF($D2860&lt;LataProjekcji,IF((SUM(J2861:$K2861)+12)&lt;$D2863,12,$D2863-SUM(J2861:$K2861)),0)))),0),0)</f>
        <v>0</v>
      </c>
      <c r="L2861" s="537">
        <f ca="1">IF(AND($G2861,NOT(ISTEXT($G2860)),ISNUMBER(Poczatek),ISNUMBER(Koniec_Projekt)),IFERROR(IF($D2860=LataProjekcji,IF($F2860&gt;$E2863,$E2863,$F2860),IF($D2863&gt;=$E2863,(IF($D2860&lt;LataProjekcji,IF((SUM($K2861:K2861)+12)&lt;$E2863,12,$E2863-SUM($K2861:K2861)),0)),(IF($D2860&lt;LataProjekcji,IF((SUM($K2861:K2861)+12)&lt;$D2863,12,$D2863-SUM($K2861:K2861)),0)))),0),0)</f>
        <v>0</v>
      </c>
      <c r="M2861" s="537">
        <f ca="1">IF(AND($G2861,NOT(ISTEXT($G2860)),ISNUMBER(Poczatek),ISNUMBER(Koniec_Projekt)),IFERROR(IF($D2860=LataProjekcji,IF($F2860&gt;$E2863,$E2863,$F2860),IF($D2863&gt;=$E2863,(IF($D2860&lt;LataProjekcji,IF((SUM($K2861:L2861)+12)&lt;$E2863,12,$E2863-SUM($K2861:L2861)),0)),(IF($D2860&lt;LataProjekcji,IF((SUM($K2861:L2861)+12)&lt;$D2863,12,$D2863-SUM($K2861:L2861)),0)))),0),0)</f>
        <v>0</v>
      </c>
      <c r="N2861" s="537">
        <f ca="1">IF(AND($G2861,NOT(ISTEXT($G2860)),ISNUMBER(Poczatek),ISNUMBER(Koniec_Projekt)),IFERROR(IF($D2860=LataProjekcji,IF($F2860&gt;$E2863,$E2863,$F2860),IF($D2863&gt;=$E2863,(IF($D2860&lt;LataProjekcji,IF((SUM($K2861:M2861)+12)&lt;$E2863,12,$E2863-SUM($K2861:M2861)),0)),(IF($D2860&lt;LataProjekcji,IF((SUM($K2861:M2861)+12)&lt;$D2863,12,$D2863-SUM($K2861:M2861)),0)))),0),0)</f>
        <v>0</v>
      </c>
      <c r="O2861" s="537">
        <f ca="1">IF(AND($G2861,NOT(ISTEXT($G2860)),ISNUMBER(Poczatek),ISNUMBER(Koniec_Projekt)),IFERROR(IF($D2860=LataProjekcji,IF($F2860&gt;$E2863,$E2863,$F2860),IF($D2863&gt;=$E2863,(IF($D2860&lt;LataProjekcji,IF((SUM($K2861:N2861)+12)&lt;$E2863,12,$E2863-SUM($K2861:N2861)),0)),(IF($D2860&lt;LataProjekcji,IF((SUM($K2861:N2861)+12)&lt;$D2863,12,$D2863-SUM($K2861:N2861)),0)))),0),0)</f>
        <v>0</v>
      </c>
      <c r="P2861" s="537">
        <f ca="1">IF(AND($G2861,NOT(ISTEXT($G2860)),ISNUMBER(Poczatek),ISNUMBER(Koniec_Projekt)),IFERROR(IF($D2860=LataProjekcji,IF($F2860&gt;$E2863,$E2863,$F2860),IF($D2863&gt;=$E2863,(IF($D2860&lt;LataProjekcji,IF((SUM($K2861:O2861)+12)&lt;$E2863,12,$E2863-SUM($K2861:O2861)),0)),(IF($D2860&lt;LataProjekcji,IF((SUM($K2861:O2861)+12)&lt;$D2863,12,$D2863-SUM($K2861:O2861)),0)))),0),0)</f>
        <v>0</v>
      </c>
      <c r="Q2861" s="537">
        <f ca="1">IF(AND($G2861,NOT(ISTEXT($G2860)),ISNUMBER(Poczatek),ISNUMBER(Koniec_Projekt)),IFERROR(IF($D2860=LataProjekcji,IF($F2860&gt;$E2863,$E2863,$F2860),IF($D2863&gt;=$E2863,(IF($D2860&lt;LataProjekcji,IF((SUM($K2861:P2861)+12)&lt;$E2863,12,$E2863-SUM($K2861:P2861)),0)),(IF($D2860&lt;LataProjekcji,IF((SUM($K2861:P2861)+12)&lt;$D2863,12,$D2863-SUM($K2861:P2861)),0)))),0),0)</f>
        <v>0</v>
      </c>
      <c r="R2861" s="537">
        <f ca="1">IF(AND($G2861,NOT(ISTEXT($G2860)),ISNUMBER(Poczatek),ISNUMBER(Koniec_Projekt)),IFERROR(IF($D2860=LataProjekcji,IF($F2860&gt;$E2863,$E2863,$F2860),IF($D2863&gt;=$E2863,(IF($D2860&lt;LataProjekcji,IF((SUM($K2861:Q2861)+12)&lt;$E2863,12,$E2863-SUM($K2861:Q2861)),0)),(IF($D2860&lt;LataProjekcji,IF((SUM($K2861:Q2861)+12)&lt;$D2863,12,$D2863-SUM($K2861:Q2861)),0)))),0),0)</f>
        <v>0</v>
      </c>
      <c r="S2861" s="537">
        <f ca="1">IF(AND($G2861,NOT(ISTEXT($G2860)),ISNUMBER(Poczatek),ISNUMBER(Koniec_Projekt)),IFERROR(IF($D2860=LataProjekcji,IF($F2860&gt;$E2863,$E2863,$F2860),IF($D2863&gt;=$E2863,(IF($D2860&lt;LataProjekcji,IF((SUM($K2861:R2861)+12)&lt;$E2863,12,$E2863-SUM($K2861:R2861)),0)),(IF($D2860&lt;LataProjekcji,IF((SUM($K2861:R2861)+12)&lt;$D2863,12,$D2863-SUM($K2861:R2861)),0)))),0),0)</f>
        <v>0</v>
      </c>
      <c r="T2861" s="537">
        <f ca="1">IF(AND($G2861,NOT(ISTEXT($G2860)),ISNUMBER(Poczatek),ISNUMBER(Koniec_Projekt)),IFERROR(IF($D2860=LataProjekcji,IF($F2860&gt;$E2863,$E2863,$F2860),IF($D2863&gt;=$E2863,(IF($D2860&lt;LataProjekcji,IF((SUM($K2861:S2861)+12)&lt;$E2863,12,$E2863-SUM($K2861:S2861)),0)),(IF($D2860&lt;LataProjekcji,IF((SUM($K2861:S2861)+12)&lt;$D2863,12,$D2863-SUM($K2861:S2861)),0)))),0),0)</f>
        <v>0</v>
      </c>
      <c r="U2861" s="537">
        <f ca="1">IF(AND($G2861,NOT(ISTEXT($G2860)),ISNUMBER(Poczatek),ISNUMBER(Koniec_Projekt)),IFERROR(IF($D2860=LataProjekcji,IF($F2860&gt;$E2863,$E2863,$F2860),IF($D2863&gt;=$E2863,(IF($D2860&lt;LataProjekcji,IF((SUM($K2861:T2861)+12)&lt;$E2863,12,$E2863-SUM($K2861:T2861)),0)),(IF($D2860&lt;LataProjekcji,IF((SUM($K2861:T2861)+12)&lt;$D2863,12,$D2863-SUM($K2861:T2861)),0)))),0),0)</f>
        <v>0</v>
      </c>
      <c r="V2861" s="537">
        <f ca="1">IF(AND($G2861,NOT(ISTEXT($G2860)),ISNUMBER(Poczatek),ISNUMBER(Koniec_Projekt)),IFERROR(IF($D2860=LataProjekcji,IF($F2860&gt;$E2863,$E2863,$F2860),IF($D2863&gt;=$E2863,(IF($D2860&lt;LataProjekcji,IF((SUM($K2861:U2861)+12)&lt;$E2863,12,$E2863-SUM($K2861:U2861)),0)),(IF($D2860&lt;LataProjekcji,IF((SUM($K2861:U2861)+12)&lt;$D2863,12,$D2863-SUM($K2861:U2861)),0)))),0),0)</f>
        <v>0</v>
      </c>
      <c r="W2861" s="537">
        <f ca="1">IF(AND($G2861,NOT(ISTEXT($G2860)),ISNUMBER(Poczatek),ISNUMBER(Koniec_Projekt)),IFERROR(IF($D2860=LataProjekcji,IF($F2860&gt;$E2863,$E2863,$F2860),IF($D2863&gt;=$E2863,(IF($D2860&lt;LataProjekcji,IF((SUM($K2861:V2861)+12)&lt;$E2863,12,$E2863-SUM($K2861:V2861)),0)),(IF($D2860&lt;LataProjekcji,IF((SUM($K2861:V2861)+12)&lt;$D2863,12,$D2863-SUM($K2861:V2861)),0)))),0),0)</f>
        <v>0</v>
      </c>
      <c r="X2861" s="537">
        <f ca="1">IF(AND($G2861,NOT(ISTEXT($G2860)),ISNUMBER(Poczatek),ISNUMBER(Koniec_Projekt)),IFERROR(IF($D2860=LataProjekcji,IF($F2860&gt;$E2863,$E2863,$F2860),IF($D2863&gt;=$E2863,(IF($D2860&lt;LataProjekcji,IF((SUM($K2861:W2861)+12)&lt;$E2863,12,$E2863-SUM($K2861:W2861)),0)),(IF($D2860&lt;LataProjekcji,IF((SUM($K2861:W2861)+12)&lt;$D2863,12,$D2863-SUM($K2861:W2861)),0)))),0),0)</f>
        <v>0</v>
      </c>
      <c r="Y2861" s="537">
        <f ca="1">IF(AND($G2861,NOT(ISTEXT($G2860)),ISNUMBER(Poczatek),ISNUMBER(Koniec_Projekt)),IFERROR(IF($D2860=LataProjekcji,IF($F2860&gt;$E2863,$E2863,$F2860),IF($D2863&gt;=$E2863,(IF($D2860&lt;LataProjekcji,IF((SUM($K2861:X2861)+12)&lt;$E2863,12,$E2863-SUM($K2861:X2861)),0)),(IF($D2860&lt;LataProjekcji,IF((SUM($K2861:X2861)+12)&lt;$D2863,12,$D2863-SUM($K2861:X2861)),0)))),0),0)</f>
        <v>0</v>
      </c>
      <c r="Z2861" s="537">
        <f ca="1">IF(AND($G2861,NOT(ISTEXT($G2860)),ISNUMBER(Poczatek),ISNUMBER(Koniec_Projekt)),IFERROR(IF($D2860=LataProjekcji,IF($F2860&gt;$E2863,$E2863,$F2860),IF($D2863&gt;=$E2863,(IF($D2860&lt;LataProjekcji,IF((SUM($K2861:Y2861)+12)&lt;$E2863,12,$E2863-SUM($K2861:Y2861)),0)),(IF($D2860&lt;LataProjekcji,IF((SUM($K2861:Y2861)+12)&lt;$D2863,12,$D2863-SUM($K2861:Y2861)),0)))),0),0)</f>
        <v>0</v>
      </c>
      <c r="AA2861" s="537">
        <f ca="1">IF(AND($G2861,NOT(ISTEXT($G2860)),ISNUMBER(Poczatek),ISNUMBER(Koniec_Projekt)),IFERROR(IF($D2860=LataProjekcji,IF($F2860&gt;$E2863,$E2863,$F2860),IF($D2863&gt;=$E2863,(IF($D2860&lt;LataProjekcji,IF((SUM($K2861:Z2861)+12)&lt;$E2863,12,$E2863-SUM($K2861:Z2861)),0)),(IF($D2860&lt;LataProjekcji,IF((SUM($K2861:Z2861)+12)&lt;$D2863,12,$D2863-SUM($K2861:Z2861)),0)))),0),0)</f>
        <v>0</v>
      </c>
      <c r="AB2861" s="537">
        <f ca="1">IF(AND($G2861,NOT(ISTEXT($G2860)),ISNUMBER(Poczatek),ISNUMBER(Koniec_Projekt)),IFERROR(IF($D2860=LataProjekcji,IF($F2860&gt;$E2863,$E2863,$F2860),IF($D2863&gt;=$E2863,(IF($D2860&lt;LataProjekcji,IF((SUM($K2861:AA2861)+12)&lt;$E2863,12,$E2863-SUM($K2861:AA2861)),0)),(IF($D2860&lt;LataProjekcji,IF((SUM($K2861:AA2861)+12)&lt;$D2863,12,$D2863-SUM($K2861:AA2861)),0)))),0),0)</f>
        <v>0</v>
      </c>
      <c r="AC2861" s="537">
        <f ca="1">IF(AND($G2861,NOT(ISTEXT($G2860)),ISNUMBER(Poczatek),ISNUMBER(Koniec_Projekt)),IFERROR(IF($D2860=LataProjekcji,IF($F2860&gt;$E2863,$E2863,$F2860),IF($D2863&gt;=$E2863,(IF($D2860&lt;LataProjekcji,IF((SUM($K2861:AB2861)+12)&lt;$E2863,12,$E2863-SUM($K2861:AB2861)),0)),(IF($D2860&lt;LataProjekcji,IF((SUM($K2861:AB2861)+12)&lt;$D2863,12,$D2863-SUM($K2861:AB2861)),0)))),0),0)</f>
        <v>0</v>
      </c>
      <c r="AD2861" s="537">
        <f ca="1">IF(AND($G2861,NOT(ISTEXT($G2860)),ISNUMBER(Poczatek),ISNUMBER(Koniec_Projekt)),IFERROR(IF($D2860=LataProjekcji,IF($F2860&gt;$E2863,$E2863,$F2860),IF($D2863&gt;=$E2863,(IF($D2860&lt;LataProjekcji,IF((SUM($K2861:AC2861)+12)&lt;$E2863,12,$E2863-SUM($K2861:AC2861)),0)),(IF($D2860&lt;LataProjekcji,IF((SUM($K2861:AC2861)+12)&lt;$D2863,12,$D2863-SUM($K2861:AC2861)),0)))),0),0)</f>
        <v>0</v>
      </c>
      <c r="AE2861" s="537">
        <f ca="1">IF(AND($G2861,NOT(ISTEXT($G2860)),ISNUMBER(Poczatek),ISNUMBER(Koniec_Projekt)),IFERROR(IF($D2860=LataProjekcji,IF($F2860&gt;$E2863,$E2863,$F2860),IF($D2863&gt;=$E2863,(IF($D2860&lt;LataProjekcji,IF((SUM($K2861:AD2861)+12)&lt;$E2863,12,$E2863-SUM($K2861:AD2861)),0)),(IF($D2860&lt;LataProjekcji,IF((SUM($K2861:AD2861)+12)&lt;$D2863,12,$D2863-SUM($K2861:AD2861)),0)))),0),0)</f>
        <v>0</v>
      </c>
    </row>
    <row r="2862" spans="2:31" hidden="1">
      <c r="B2862" s="526" t="s">
        <v>753</v>
      </c>
      <c r="D2862" s="454">
        <f ca="1">D1695</f>
        <v>0</v>
      </c>
      <c r="E2862" s="454">
        <f ca="1">IF(D2861&gt;10,ROUND(D2862/12,2),D2862)</f>
        <v>0</v>
      </c>
      <c r="F2862" s="524">
        <f>Koniec_Projekt</f>
        <v>0</v>
      </c>
      <c r="G2862" s="329">
        <f>Miesiac_Koniec_Projekt</f>
        <v>0</v>
      </c>
      <c r="H2862" s="538" t="b">
        <f ca="1">SUM(K2862:AE2862)=D2861</f>
        <v>1</v>
      </c>
      <c r="I2862" s="1" t="s">
        <v>713</v>
      </c>
      <c r="K2862" s="256">
        <f ca="1">IF(AND($G2861,NOT(ISTEXT($G2860)),ISNUMBER(Poczatek),ISNUMBER(Koniec_Projekt)),IFERROR(IF(LataProjekcji=$F2863,ROUND($D2861,0),ROUND(K2860*$E2862,0)),0),0)</f>
        <v>0</v>
      </c>
      <c r="L2862" s="5">
        <f ca="1">IF(AND($G2861,NOT(ISTEXT($G2860)),ISNUMBER(Poczatek),ISNUMBER(Koniec_Projekt)),IFERROR(IF(LataProjekcji=$F2863,ROUND($D2861-SUM(K2862:$K2862),0),ROUND(L2860*$E2862,0)),0),0)</f>
        <v>0</v>
      </c>
      <c r="M2862" s="5">
        <f ca="1">IF(AND($G2861,NOT(ISTEXT($G2860)),ISNUMBER(Poczatek),ISNUMBER(Koniec_Projekt)),IFERROR(IF(LataProjekcji=$F2863,ROUND($D2861-SUM($K2862:L2862),0),ROUND(M2860*$E2862,0)),0),0)</f>
        <v>0</v>
      </c>
      <c r="N2862" s="5">
        <f ca="1">IF(AND($G2861,NOT(ISTEXT($G2860)),ISNUMBER(Poczatek),ISNUMBER(Koniec_Projekt)),IFERROR(IF(LataProjekcji=$F2863,ROUND($D2861-SUM($K2862:M2862),0),ROUND(N2860*$E2862,0)),0),0)</f>
        <v>0</v>
      </c>
      <c r="O2862" s="5">
        <f ca="1">IF(AND($G2861,NOT(ISTEXT($G2860)),ISNUMBER(Poczatek),ISNUMBER(Koniec_Projekt)),IFERROR(IF(LataProjekcji=$F2863,ROUND($D2861-SUM($K2862:N2862),0),ROUND(O2860*$E2862,0)),0),0)</f>
        <v>0</v>
      </c>
      <c r="P2862" s="5">
        <f ca="1">IF(AND($G2861,NOT(ISTEXT($G2860)),ISNUMBER(Poczatek),ISNUMBER(Koniec_Projekt)),IFERROR(IF(LataProjekcji=$F2863,ROUND($D2861-SUM($K2862:O2862),0),ROUND(P2860*$E2862,0)),0),0)</f>
        <v>0</v>
      </c>
      <c r="Q2862" s="5">
        <f ca="1">IF(AND($G2861,NOT(ISTEXT($G2860)),ISNUMBER(Poczatek),ISNUMBER(Koniec_Projekt)),IFERROR(IF(LataProjekcji=$F2863,ROUND($D2861-SUM($K2862:P2862),0),ROUND(Q2860*$E2862,0)),0),0)</f>
        <v>0</v>
      </c>
      <c r="R2862" s="5">
        <f ca="1">IF(AND($G2861,NOT(ISTEXT($G2860)),ISNUMBER(Poczatek),ISNUMBER(Koniec_Projekt)),IFERROR(IF(LataProjekcji=$F2863,ROUND($D2861-SUM($K2862:Q2862),0),ROUND(R2860*$E2862,0)),0),0)</f>
        <v>0</v>
      </c>
      <c r="S2862" s="5">
        <f ca="1">IF(AND($G2861,NOT(ISTEXT($G2860)),ISNUMBER(Poczatek),ISNUMBER(Koniec_Projekt)),IFERROR(IF(LataProjekcji=$F2863,ROUND($D2861-SUM($K2862:R2862),0),ROUND(S2860*$E2862,0)),0),0)</f>
        <v>0</v>
      </c>
      <c r="T2862" s="5">
        <f ca="1">IF(AND($G2861,NOT(ISTEXT($G2860)),ISNUMBER(Poczatek),ISNUMBER(Koniec_Projekt)),IFERROR(IF(LataProjekcji=$F2863,ROUND($D2861-SUM($K2862:S2862),0),ROUND(T2860*$E2862,0)),0),0)</f>
        <v>0</v>
      </c>
      <c r="U2862" s="5">
        <f ca="1">IF(AND($G2861,NOT(ISTEXT($G2860)),ISNUMBER(Poczatek),ISNUMBER(Koniec_Projekt)),IFERROR(IF(LataProjekcji=$F2863,ROUND($D2861-SUM($K2862:T2862),0),ROUND(U2860*$E2862,0)),0),0)</f>
        <v>0</v>
      </c>
      <c r="V2862" s="5">
        <f ca="1">IF(AND($G2861,NOT(ISTEXT($G2860)),ISNUMBER(Poczatek),ISNUMBER(Koniec_Projekt)),IFERROR(IF(LataProjekcji=$F2863,ROUND($D2861-SUM($K2862:U2862),0),ROUND(V2860*$E2862,0)),0),0)</f>
        <v>0</v>
      </c>
      <c r="W2862" s="5">
        <f ca="1">IF(AND($G2861,NOT(ISTEXT($G2860)),ISNUMBER(Poczatek),ISNUMBER(Koniec_Projekt)),IFERROR(IF(LataProjekcji=$F2863,ROUND($D2861-SUM($K2862:V2862),0),ROUND(W2860*$E2862,0)),0),0)</f>
        <v>0</v>
      </c>
      <c r="X2862" s="5">
        <f ca="1">IF(AND($G2861,NOT(ISTEXT($G2860)),ISNUMBER(Poczatek),ISNUMBER(Koniec_Projekt)),IFERROR(IF(LataProjekcji=$F2863,ROUND($D2861-SUM($K2862:W2862),0),ROUND(X2860*$E2862,0)),0),0)</f>
        <v>0</v>
      </c>
      <c r="Y2862" s="5">
        <f ca="1">IF(AND($G2861,NOT(ISTEXT($G2860)),ISNUMBER(Poczatek),ISNUMBER(Koniec_Projekt)),IFERROR(IF(LataProjekcji=$F2863,ROUND($D2861-SUM($K2862:X2862),0),ROUND(Y2860*$E2862,0)),0),0)</f>
        <v>0</v>
      </c>
      <c r="Z2862" s="5">
        <f ca="1">IF(AND($G2861,NOT(ISTEXT($G2860)),ISNUMBER(Poczatek),ISNUMBER(Koniec_Projekt)),IFERROR(IF(LataProjekcji=$F2863,ROUND($D2861-SUM($K2862:Y2862),0),ROUND(Z2860*$E2862,0)),0),0)</f>
        <v>0</v>
      </c>
      <c r="AA2862" s="5">
        <f ca="1">IF(AND($G2861,NOT(ISTEXT($G2860)),ISNUMBER(Poczatek),ISNUMBER(Koniec_Projekt)),IFERROR(IF(LataProjekcji=$F2863,ROUND($D2861-SUM($K2862:Z2862),0),ROUND(AA2860*$E2862,0)),0),0)</f>
        <v>0</v>
      </c>
      <c r="AB2862" s="5">
        <f ca="1">IF(AND($G2861,NOT(ISTEXT($G2860)),ISNUMBER(Poczatek),ISNUMBER(Koniec_Projekt)),IFERROR(IF(LataProjekcji=$F2863,ROUND($D2861-SUM($K2862:AA2862),0),ROUND(AB2860*$E2862,0)),0),0)</f>
        <v>0</v>
      </c>
      <c r="AC2862" s="5">
        <f ca="1">IF(AND($G2861,NOT(ISTEXT($G2860)),ISNUMBER(Poczatek),ISNUMBER(Koniec_Projekt)),IFERROR(IF(LataProjekcji=$F2863,ROUND($D2861-SUM($K2862:AB2862),0),ROUND(AC2860*$E2862,0)),0),0)</f>
        <v>0</v>
      </c>
      <c r="AD2862" s="5">
        <f ca="1">IF(AND($G2861,NOT(ISTEXT($G2860)),ISNUMBER(Poczatek),ISNUMBER(Koniec_Projekt)),IFERROR(IF(LataProjekcji=$F2863,ROUND($D2861-SUM($K2862:AC2862),0),ROUND(AD2860*$E2862,0)),0),0)</f>
        <v>0</v>
      </c>
      <c r="AE2862" s="5">
        <f ca="1">IF(AND($G2861,NOT(ISTEXT($G2860)),ISNUMBER(Poczatek),ISNUMBER(Koniec_Projekt)),IFERROR(IF(LataProjekcji=$F2863,ROUND($D2861-SUM($K2862:AD2862),0),ROUND(AE2860*$E2862,0)),0),0)</f>
        <v>0</v>
      </c>
    </row>
    <row r="2863" spans="2:31" hidden="1">
      <c r="B2863" s="526" t="s">
        <v>751</v>
      </c>
      <c r="D2863" s="1">
        <f ca="1">IFERROR(ROUNDUP(D2861/E2862,0),0)</f>
        <v>0</v>
      </c>
      <c r="E2863" s="1">
        <f ca="1">IF(D2863=0,0,DATEDIF(DATE(D2860,E2860,1),DATE(F2862,G2862,1),"m"))</f>
        <v>0</v>
      </c>
      <c r="F2863" s="1" t="str">
        <f ca="1">IFERROR(YEAR(G2860),"brak daty")</f>
        <v>brak daty</v>
      </c>
      <c r="G2863" s="1" t="str">
        <f ca="1">IFERROR(MONTH(G2860),"brak daty")</f>
        <v>brak daty</v>
      </c>
      <c r="I2863" s="1" t="s">
        <v>425</v>
      </c>
      <c r="K2863" s="5">
        <f ca="1">IF(AND($G2861,NOT(ISTEXT($G2860)),ISNUMBER(Poczatek),ISNUMBER(Koniec_Projekt)),IFERROR(IF(LataProjekcji=$F2862,IF(AND($G2862=$G2863,$F2862=$F2863),ROUND($D2861-SUM($K2863),0),ROUND(K2861*$E2862,0)),IF(LataProjekcji&gt;$F2862,0,ROUND(K2861*$E2862,0))),0),0)</f>
        <v>0</v>
      </c>
      <c r="L2863" s="5">
        <f ca="1">IF(AND($G2861,NOT(ISTEXT($G2860)),ISNUMBER(Poczatek),ISNUMBER(Koniec_Projekt)),IFERROR(IF(LataProjekcji=$F2862,IF(AND($G2862=$G2863,$F2862=$F2863),ROUND($D2861-SUM($K2863:K2863),0),ROUND(L2861*$E2862,0)),IF(LataProjekcji&gt;$F2862,0,ROUND(L2861*$E2862,0))),0),0)</f>
        <v>0</v>
      </c>
      <c r="M2863" s="5">
        <f ca="1">IF(AND($G2861,NOT(ISTEXT($G2860)),ISNUMBER(Poczatek),ISNUMBER(Koniec_Projekt)),IFERROR(IF(LataProjekcji=$F2862,IF(AND($G2862=$G2863,$F2862=$F2863),ROUND($D2861-SUM($K2863:L2863),0),ROUND(M2861*$E2862,0)),IF(LataProjekcji&gt;$F2862,0,ROUND(M2861*$E2862,0))),0),0)</f>
        <v>0</v>
      </c>
      <c r="N2863" s="5">
        <f ca="1">IF(AND($G2861,NOT(ISTEXT($G2860)),ISNUMBER(Poczatek),ISNUMBER(Koniec_Projekt)),IFERROR(IF(LataProjekcji=$F2862,IF(AND($G2862=$G2863,$F2862=$F2863),ROUND($D2861-SUM($K2863:M2863),0),ROUND(N2861*$E2862,0)),IF(LataProjekcji&gt;$F2862,0,ROUND(N2861*$E2862,0))),0),0)</f>
        <v>0</v>
      </c>
      <c r="O2863" s="5">
        <f ca="1">IF(AND($G2861,NOT(ISTEXT($G2860)),ISNUMBER(Poczatek),ISNUMBER(Koniec_Projekt)),IFERROR(IF(LataProjekcji=$F2862,IF(AND($G2862=$G2863,$F2862=$F2863),ROUND($D2861-SUM($K2863:N2863),0),ROUND(O2861*$E2862,0)),IF(LataProjekcji&gt;$F2862,0,ROUND(O2861*$E2862,0))),0),0)</f>
        <v>0</v>
      </c>
      <c r="P2863" s="5">
        <f ca="1">IF(AND($G2861,NOT(ISTEXT($G2860)),ISNUMBER(Poczatek),ISNUMBER(Koniec_Projekt)),IFERROR(IF(LataProjekcji=$F2862,IF(AND($G2862=$G2863,$F2862=$F2863),ROUND($D2861-SUM($K2863:O2863),0),ROUND(P2861*$E2862,0)),IF(LataProjekcji&gt;$F2862,0,ROUND(P2861*$E2862,0))),0),0)</f>
        <v>0</v>
      </c>
      <c r="Q2863" s="5">
        <f ca="1">IF(AND($G2861,NOT(ISTEXT($G2860)),ISNUMBER(Poczatek),ISNUMBER(Koniec_Projekt)),IFERROR(IF(LataProjekcji=$F2862,IF(AND($G2862=$G2863,$F2862=$F2863),ROUND($D2861-SUM($K2863:P2863),0),ROUND(Q2861*$E2862,0)),IF(LataProjekcji&gt;$F2862,0,ROUND(Q2861*$E2862,0))),0),0)</f>
        <v>0</v>
      </c>
      <c r="R2863" s="5">
        <f ca="1">IF(AND($G2861,NOT(ISTEXT($G2860)),ISNUMBER(Poczatek),ISNUMBER(Koniec_Projekt)),IFERROR(IF(LataProjekcji=$F2862,IF(AND($G2862=$G2863,$F2862=$F2863),ROUND($D2861-SUM($K2863:Q2863),0),ROUND(R2861*$E2862,0)),IF(LataProjekcji&gt;$F2862,0,ROUND(R2861*$E2862,0))),0),0)</f>
        <v>0</v>
      </c>
      <c r="S2863" s="5">
        <f ca="1">IF(AND($G2861,NOT(ISTEXT($G2860)),ISNUMBER(Poczatek),ISNUMBER(Koniec_Projekt)),IFERROR(IF(LataProjekcji=$F2862,IF(AND($G2862=$G2863,$F2862=$F2863),ROUND($D2861-SUM($K2863:R2863),0),ROUND(S2861*$E2862,0)),IF(LataProjekcji&gt;$F2862,0,ROUND(S2861*$E2862,0))),0),0)</f>
        <v>0</v>
      </c>
      <c r="T2863" s="5">
        <f ca="1">IF(AND($G2861,NOT(ISTEXT($G2860)),ISNUMBER(Poczatek),ISNUMBER(Koniec_Projekt)),IFERROR(IF(LataProjekcji=$F2862,IF(AND($G2862=$G2863,$F2862=$F2863),ROUND($D2861-SUM($K2863:S2863),0),ROUND(T2861*$E2862,0)),IF(LataProjekcji&gt;$F2862,0,ROUND(T2861*$E2862,0))),0),0)</f>
        <v>0</v>
      </c>
      <c r="U2863" s="5">
        <f ca="1">IF(AND($G2861,NOT(ISTEXT($G2860)),ISNUMBER(Poczatek),ISNUMBER(Koniec_Projekt)),IFERROR(IF(LataProjekcji=$F2862,IF(AND($G2862=$G2863,$F2862=$F2863),ROUND($D2861-SUM($K2863:T2863),0),ROUND(U2861*$E2862,0)),IF(LataProjekcji&gt;$F2862,0,ROUND(U2861*$E2862,0))),0),0)</f>
        <v>0</v>
      </c>
      <c r="V2863" s="5">
        <f ca="1">IF(AND($G2861,NOT(ISTEXT($G2860)),ISNUMBER(Poczatek),ISNUMBER(Koniec_Projekt)),IFERROR(IF(LataProjekcji=$F2862,IF(AND($G2862=$G2863,$F2862=$F2863),ROUND($D2861-SUM($K2863:U2863),0),ROUND(V2861*$E2862,0)),IF(LataProjekcji&gt;$F2862,0,ROUND(V2861*$E2862,0))),0),0)</f>
        <v>0</v>
      </c>
      <c r="W2863" s="5">
        <f ca="1">IF(AND($G2861,NOT(ISTEXT($G2860)),ISNUMBER(Poczatek),ISNUMBER(Koniec_Projekt)),IFERROR(IF(LataProjekcji=$F2862,IF(AND($G2862=$G2863,$F2862=$F2863),ROUND($D2861-SUM($K2863:V2863),0),ROUND(W2861*$E2862,0)),IF(LataProjekcji&gt;$F2862,0,ROUND(W2861*$E2862,0))),0),0)</f>
        <v>0</v>
      </c>
      <c r="X2863" s="5">
        <f ca="1">IF(AND($G2861,NOT(ISTEXT($G2860)),ISNUMBER(Poczatek),ISNUMBER(Koniec_Projekt)),IFERROR(IF(LataProjekcji=$F2862,IF(AND($G2862=$G2863,$F2862=$F2863),ROUND($D2861-SUM($K2863:W2863),0),ROUND(X2861*$E2862,0)),IF(LataProjekcji&gt;$F2862,0,ROUND(X2861*$E2862,0))),0),0)</f>
        <v>0</v>
      </c>
      <c r="Y2863" s="5">
        <f ca="1">IF(AND($G2861,NOT(ISTEXT($G2860)),ISNUMBER(Poczatek),ISNUMBER(Koniec_Projekt)),IFERROR(IF(LataProjekcji=$F2862,IF(AND($G2862=$G2863,$F2862=$F2863),ROUND($D2861-SUM($K2863:X2863),0),ROUND(Y2861*$E2862,0)),IF(LataProjekcji&gt;$F2862,0,ROUND(Y2861*$E2862,0))),0),0)</f>
        <v>0</v>
      </c>
      <c r="Z2863" s="5">
        <f ca="1">IF(AND($G2861,NOT(ISTEXT($G2860)),ISNUMBER(Poczatek),ISNUMBER(Koniec_Projekt)),IFERROR(IF(LataProjekcji=$F2862,IF(AND($G2862=$G2863,$F2862=$F2863),ROUND($D2861-SUM($K2863:Y2863),0),ROUND(Z2861*$E2862,0)),IF(LataProjekcji&gt;$F2862,0,ROUND(Z2861*$E2862,0))),0),0)</f>
        <v>0</v>
      </c>
      <c r="AA2863" s="5">
        <f ca="1">IF(AND($G2861,NOT(ISTEXT($G2860)),ISNUMBER(Poczatek),ISNUMBER(Koniec_Projekt)),IFERROR(IF(LataProjekcji=$F2862,IF(AND($G2862=$G2863,$F2862=$F2863),ROUND($D2861-SUM($K2863:Z2863),0),ROUND(AA2861*$E2862,0)),IF(LataProjekcji&gt;$F2862,0,ROUND(AA2861*$E2862,0))),0),0)</f>
        <v>0</v>
      </c>
      <c r="AB2863" s="5">
        <f ca="1">IF(AND($G2861,NOT(ISTEXT($G2860)),ISNUMBER(Poczatek),ISNUMBER(Koniec_Projekt)),IFERROR(IF(LataProjekcji=$F2862,IF(AND($G2862=$G2863,$F2862=$F2863),ROUND($D2861-SUM($K2863:AA2863),0),ROUND(AB2861*$E2862,0)),IF(LataProjekcji&gt;$F2862,0,ROUND(AB2861*$E2862,0))),0),0)</f>
        <v>0</v>
      </c>
      <c r="AC2863" s="5">
        <f ca="1">IF(AND($G2861,NOT(ISTEXT($G2860)),ISNUMBER(Poczatek),ISNUMBER(Koniec_Projekt)),IFERROR(IF(LataProjekcji=$F2862,IF(AND($G2862=$G2863,$F2862=$F2863),ROUND($D2861-SUM($K2863:AB2863),0),ROUND(AC2861*$E2862,0)),IF(LataProjekcji&gt;$F2862,0,ROUND(AC2861*$E2862,0))),0),0)</f>
        <v>0</v>
      </c>
      <c r="AD2863" s="5">
        <f ca="1">IF(AND($G2861,NOT(ISTEXT($G2860)),ISNUMBER(Poczatek),ISNUMBER(Koniec_Projekt)),IFERROR(IF(LataProjekcji=$F2862,IF(AND($G2862=$G2863,$F2862=$F2863),ROUND($D2861-SUM($K2863:AC2863),0),ROUND(AD2861*$E2862,0)),IF(LataProjekcji&gt;$F2862,0,ROUND(AD2861*$E2862,0))),0),0)</f>
        <v>0</v>
      </c>
      <c r="AE2863" s="5">
        <f ca="1">IF(AND($G2861,NOT(ISTEXT($G2860)),ISNUMBER(Poczatek),ISNUMBER(Koniec_Projekt)),IFERROR(IF(LataProjekcji=$F2862,IF(AND($G2862=$G2863,$F2862=$F2863),ROUND($D2861-SUM($K2863:AD2863),0),ROUND(AE2861*$E2862,0)),IF(LataProjekcji&gt;$F2862,0,ROUND(AE2861*$E2862,0))),0),0)</f>
        <v>0</v>
      </c>
    </row>
    <row r="2864" spans="2:31" ht="12.5" hidden="1" thickBot="1">
      <c r="B2864" s="527" t="s">
        <v>865</v>
      </c>
      <c r="C2864" s="528"/>
      <c r="D2864" s="529">
        <f ca="1">IF(D2861&gt;10,ROUND((D2863-1)*E2862,0),E2862)</f>
        <v>0</v>
      </c>
      <c r="E2864" s="529">
        <f ca="1">D2861-D2864</f>
        <v>0</v>
      </c>
      <c r="F2864" s="528"/>
      <c r="G2864" s="669">
        <f ca="1">OFFSET($C$269,$D2859,0)</f>
        <v>0</v>
      </c>
      <c r="H2864" s="528"/>
      <c r="I2864" s="528"/>
      <c r="J2864" s="528"/>
      <c r="K2864" s="528"/>
      <c r="L2864" s="528"/>
      <c r="M2864" s="528"/>
      <c r="N2864" s="528"/>
      <c r="O2864" s="528"/>
      <c r="P2864" s="528"/>
      <c r="Q2864" s="528"/>
      <c r="R2864" s="528"/>
      <c r="S2864" s="528"/>
      <c r="T2864" s="528"/>
      <c r="U2864" s="528"/>
      <c r="V2864" s="528"/>
      <c r="W2864" s="528"/>
      <c r="X2864" s="528"/>
      <c r="Y2864" s="528"/>
      <c r="Z2864" s="528"/>
      <c r="AA2864" s="528"/>
      <c r="AB2864" s="528"/>
      <c r="AC2864" s="528"/>
      <c r="AD2864" s="528"/>
      <c r="AE2864" s="528"/>
    </row>
    <row r="2865" spans="2:31" ht="12.5" hidden="1" thickTop="1"/>
    <row r="2866" spans="2:31" ht="12.5" hidden="1" thickBot="1">
      <c r="B2866" s="530" t="str">
        <f ca="1">"nazwa ST: "&amp;B1699</f>
        <v>nazwa ST: 0</v>
      </c>
      <c r="C2866" s="530"/>
      <c r="D2866" s="531">
        <f>D1699</f>
        <v>162</v>
      </c>
      <c r="E2866" s="530"/>
      <c r="F2866" s="530"/>
      <c r="G2866" s="530"/>
      <c r="H2866" s="530"/>
      <c r="I2866" s="530"/>
      <c r="J2866" s="530"/>
      <c r="K2866" s="539" t="str">
        <f t="shared" ref="K2866:AE2866" si="3206">LataProjekcji</f>
        <v>Uzupełnij dane</v>
      </c>
      <c r="L2866" s="539" t="str">
        <f t="shared" si="3206"/>
        <v/>
      </c>
      <c r="M2866" s="539" t="str">
        <f t="shared" si="3206"/>
        <v/>
      </c>
      <c r="N2866" s="539" t="str">
        <f t="shared" si="3206"/>
        <v/>
      </c>
      <c r="O2866" s="539" t="str">
        <f t="shared" si="3206"/>
        <v/>
      </c>
      <c r="P2866" s="539" t="str">
        <f t="shared" si="3206"/>
        <v/>
      </c>
      <c r="Q2866" s="539" t="str">
        <f t="shared" si="3206"/>
        <v/>
      </c>
      <c r="R2866" s="539" t="str">
        <f t="shared" si="3206"/>
        <v/>
      </c>
      <c r="S2866" s="539" t="str">
        <f t="shared" si="3206"/>
        <v/>
      </c>
      <c r="T2866" s="539" t="str">
        <f t="shared" si="3206"/>
        <v/>
      </c>
      <c r="U2866" s="539" t="str">
        <f t="shared" si="3206"/>
        <v/>
      </c>
      <c r="V2866" s="539" t="str">
        <f t="shared" si="3206"/>
        <v/>
      </c>
      <c r="W2866" s="539" t="str">
        <f t="shared" si="3206"/>
        <v/>
      </c>
      <c r="X2866" s="539" t="str">
        <f t="shared" si="3206"/>
        <v/>
      </c>
      <c r="Y2866" s="539" t="str">
        <f t="shared" si="3206"/>
        <v/>
      </c>
      <c r="Z2866" s="539" t="str">
        <f t="shared" si="3206"/>
        <v/>
      </c>
      <c r="AA2866" s="539" t="str">
        <f t="shared" si="3206"/>
        <v/>
      </c>
      <c r="AB2866" s="539" t="str">
        <f t="shared" si="3206"/>
        <v/>
      </c>
      <c r="AC2866" s="539" t="str">
        <f t="shared" si="3206"/>
        <v/>
      </c>
      <c r="AD2866" s="539" t="str">
        <f t="shared" si="3206"/>
        <v/>
      </c>
      <c r="AE2866" s="539" t="str">
        <f t="shared" si="3206"/>
        <v/>
      </c>
    </row>
    <row r="2867" spans="2:31" hidden="1">
      <c r="B2867" s="526" t="s">
        <v>752</v>
      </c>
      <c r="D2867" s="1">
        <f ca="1">D1700</f>
        <v>1900</v>
      </c>
      <c r="E2867" s="1">
        <f ca="1">E1700</f>
        <v>1</v>
      </c>
      <c r="F2867" s="1">
        <f ca="1">IF(D2868&gt;10,F1700,1)</f>
        <v>1</v>
      </c>
      <c r="G2867" s="525" t="str">
        <f ca="1">IF(ISBLANK(OFFSET($E$269,$D2866,0)),"brak daty",IF(D2868&gt;10,EDATE(OFFSET($E$269,$D2866,0),D2870),DATE(D2867,E2867,1)))</f>
        <v>brak daty</v>
      </c>
      <c r="H2867" s="538" t="b">
        <f ca="1">SUM(K2867:AE2867)=D2870</f>
        <v>1</v>
      </c>
      <c r="I2867" s="1" t="s">
        <v>749</v>
      </c>
      <c r="K2867" s="5">
        <f ca="1">IF(AND($G2868,NOT(ISTEXT($G2867)),ISNUMBER(Poczatek),ISNUMBER(Koniec_Projekt)),IFERROR(IF($D2867=LataProjekcji,$F2867,IF($D2867&lt;LataProjekcji,IF((SUM(K2867)+12)&lt;$D2870,12,$D2870-SUM(K2867)),0)),0),0)</f>
        <v>0</v>
      </c>
      <c r="L2867" s="5">
        <f ca="1">IF(AND($G2868,NOT(ISTEXT($G2867)),ISNUMBER(Poczatek),ISNUMBER(Koniec_Projekt)),IFERROR(IF($D2867=LataProjekcji,$F2867,IF($D2867&lt;LataProjekcji,IF((SUM($K2867:K2867)+12)&lt;$D2870,12,$D2870-SUM($K2867:K2867)),0)),0),0)</f>
        <v>0</v>
      </c>
      <c r="M2867" s="5">
        <f ca="1">IF(AND($G2868,NOT(ISTEXT($G2867)),ISNUMBER(Poczatek),ISNUMBER(Koniec_Projekt)),IFERROR(IF($D2867=LataProjekcji,$F2867,IF($D2867&lt;LataProjekcji,IF((SUM($K2867:L2867)+12)&lt;$D2870,12,$D2870-SUM($K2867:L2867)),0)),0),0)</f>
        <v>0</v>
      </c>
      <c r="N2867" s="5">
        <f ca="1">IF(AND($G2868,NOT(ISTEXT($G2867)),ISNUMBER(Poczatek),ISNUMBER(Koniec_Projekt)),IFERROR(IF($D2867=LataProjekcji,$F2867,IF($D2867&lt;LataProjekcji,IF((SUM($K2867:M2867)+12)&lt;$D2870,12,$D2870-SUM($K2867:M2867)),0)),0),0)</f>
        <v>0</v>
      </c>
      <c r="O2867" s="5">
        <f ca="1">IF(AND($G2868,NOT(ISTEXT($G2867)),ISNUMBER(Poczatek),ISNUMBER(Koniec_Projekt)),IFERROR(IF($D2867=LataProjekcji,$F2867,IF($D2867&lt;LataProjekcji,IF((SUM($K2867:N2867)+12)&lt;$D2870,12,$D2870-SUM($K2867:N2867)),0)),0),0)</f>
        <v>0</v>
      </c>
      <c r="P2867" s="5">
        <f ca="1">IF(AND($G2868,NOT(ISTEXT($G2867)),ISNUMBER(Poczatek),ISNUMBER(Koniec_Projekt)),IFERROR(IF($D2867=LataProjekcji,$F2867,IF($D2867&lt;LataProjekcji,IF((SUM($K2867:O2867)+12)&lt;$D2870,12,$D2870-SUM($K2867:O2867)),0)),0),0)</f>
        <v>0</v>
      </c>
      <c r="Q2867" s="5">
        <f ca="1">IF(AND($G2868,NOT(ISTEXT($G2867)),ISNUMBER(Poczatek),ISNUMBER(Koniec_Projekt)),IFERROR(IF($D2867=LataProjekcji,$F2867,IF($D2867&lt;LataProjekcji,IF((SUM($K2867:P2867)+12)&lt;$D2870,12,$D2870-SUM($K2867:P2867)),0)),0),0)</f>
        <v>0</v>
      </c>
      <c r="R2867" s="5">
        <f ca="1">IF(AND($G2868,NOT(ISTEXT($G2867)),ISNUMBER(Poczatek),ISNUMBER(Koniec_Projekt)),IFERROR(IF($D2867=LataProjekcji,$F2867,IF($D2867&lt;LataProjekcji,IF((SUM($K2867:Q2867)+12)&lt;$D2870,12,$D2870-SUM($K2867:Q2867)),0)),0),0)</f>
        <v>0</v>
      </c>
      <c r="S2867" s="5">
        <f ca="1">IF(AND($G2868,NOT(ISTEXT($G2867)),ISNUMBER(Poczatek),ISNUMBER(Koniec_Projekt)),IFERROR(IF($D2867=LataProjekcji,$F2867,IF($D2867&lt;LataProjekcji,IF((SUM($K2867:R2867)+12)&lt;$D2870,12,$D2870-SUM($K2867:R2867)),0)),0),0)</f>
        <v>0</v>
      </c>
      <c r="T2867" s="5">
        <f ca="1">IF(AND($G2868,NOT(ISTEXT($G2867)),ISNUMBER(Poczatek),ISNUMBER(Koniec_Projekt)),IFERROR(IF($D2867=LataProjekcji,$F2867,IF($D2867&lt;LataProjekcji,IF((SUM($K2867:S2867)+12)&lt;$D2870,12,$D2870-SUM($K2867:S2867)),0)),0),0)</f>
        <v>0</v>
      </c>
      <c r="U2867" s="5">
        <f ca="1">IF(AND($G2868,NOT(ISTEXT($G2867)),ISNUMBER(Poczatek),ISNUMBER(Koniec_Projekt)),IFERROR(IF($D2867=LataProjekcji,$F2867,IF($D2867&lt;LataProjekcji,IF((SUM($K2867:T2867)+12)&lt;$D2870,12,$D2870-SUM($K2867:T2867)),0)),0),0)</f>
        <v>0</v>
      </c>
      <c r="V2867" s="5">
        <f ca="1">IF(AND($G2868,NOT(ISTEXT($G2867)),ISNUMBER(Poczatek),ISNUMBER(Koniec_Projekt)),IFERROR(IF($D2867=LataProjekcji,$F2867,IF($D2867&lt;LataProjekcji,IF((SUM($K2867:U2867)+12)&lt;$D2870,12,$D2870-SUM($K2867:U2867)),0)),0),0)</f>
        <v>0</v>
      </c>
      <c r="W2867" s="5">
        <f ca="1">IF(AND($G2868,NOT(ISTEXT($G2867)),ISNUMBER(Poczatek),ISNUMBER(Koniec_Projekt)),IFERROR(IF($D2867=LataProjekcji,$F2867,IF($D2867&lt;LataProjekcji,IF((SUM($K2867:V2867)+12)&lt;$D2870,12,$D2870-SUM($K2867:V2867)),0)),0),0)</f>
        <v>0</v>
      </c>
      <c r="X2867" s="5">
        <f ca="1">IF(AND($G2868,NOT(ISTEXT($G2867)),ISNUMBER(Poczatek),ISNUMBER(Koniec_Projekt)),IFERROR(IF($D2867=LataProjekcji,$F2867,IF($D2867&lt;LataProjekcji,IF((SUM($K2867:W2867)+12)&lt;$D2870,12,$D2870-SUM($K2867:W2867)),0)),0),0)</f>
        <v>0</v>
      </c>
      <c r="Y2867" s="5">
        <f ca="1">IF(AND($G2868,NOT(ISTEXT($G2867)),ISNUMBER(Poczatek),ISNUMBER(Koniec_Projekt)),IFERROR(IF($D2867=LataProjekcji,$F2867,IF($D2867&lt;LataProjekcji,IF((SUM($K2867:X2867)+12)&lt;$D2870,12,$D2870-SUM($K2867:X2867)),0)),0),0)</f>
        <v>0</v>
      </c>
      <c r="Z2867" s="5">
        <f ca="1">IF(AND($G2868,NOT(ISTEXT($G2867)),ISNUMBER(Poczatek),ISNUMBER(Koniec_Projekt)),IFERROR(IF($D2867=LataProjekcji,$F2867,IF($D2867&lt;LataProjekcji,IF((SUM($K2867:Y2867)+12)&lt;$D2870,12,$D2870-SUM($K2867:Y2867)),0)),0),0)</f>
        <v>0</v>
      </c>
      <c r="AA2867" s="5">
        <f ca="1">IF(AND($G2868,NOT(ISTEXT($G2867)),ISNUMBER(Poczatek),ISNUMBER(Koniec_Projekt)),IFERROR(IF($D2867=LataProjekcji,$F2867,IF($D2867&lt;LataProjekcji,IF((SUM($K2867:Z2867)+12)&lt;$D2870,12,$D2870-SUM($K2867:Z2867)),0)),0),0)</f>
        <v>0</v>
      </c>
      <c r="AB2867" s="5">
        <f ca="1">IF(AND($G2868,NOT(ISTEXT($G2867)),ISNUMBER(Poczatek),ISNUMBER(Koniec_Projekt)),IFERROR(IF($D2867=LataProjekcji,$F2867,IF($D2867&lt;LataProjekcji,IF((SUM($K2867:AA2867)+12)&lt;$D2870,12,$D2870-SUM($K2867:AA2867)),0)),0),0)</f>
        <v>0</v>
      </c>
      <c r="AC2867" s="5">
        <f ca="1">IF(AND($G2868,NOT(ISTEXT($G2867)),ISNUMBER(Poczatek),ISNUMBER(Koniec_Projekt)),IFERROR(IF($D2867=LataProjekcji,$F2867,IF($D2867&lt;LataProjekcji,IF((SUM($K2867:AB2867)+12)&lt;$D2870,12,$D2870-SUM($K2867:AB2867)),0)),0),0)</f>
        <v>0</v>
      </c>
      <c r="AD2867" s="5">
        <f ca="1">IF(AND($G2868,NOT(ISTEXT($G2867)),ISNUMBER(Poczatek),ISNUMBER(Koniec_Projekt)),IFERROR(IF($D2867=LataProjekcji,$F2867,IF($D2867&lt;LataProjekcji,IF((SUM($K2867:AC2867)+12)&lt;$D2870,12,$D2870-SUM($K2867:AC2867)),0)),0),0)</f>
        <v>0</v>
      </c>
      <c r="AE2867" s="5">
        <f ca="1">IF(AND($G2868,NOT(ISTEXT($G2867)),ISNUMBER(Poczatek),ISNUMBER(Koniec_Projekt)),IFERROR(IF($D2867=LataProjekcji,$F2867,IF($D2867&lt;LataProjekcji,IF((SUM($K2867:AD2867)+12)&lt;$D2870,12,$D2870-SUM($K2867:AD2867)),0)),0),0)</f>
        <v>0</v>
      </c>
    </row>
    <row r="2868" spans="2:31" hidden="1">
      <c r="B2868" s="526" t="s">
        <v>754</v>
      </c>
      <c r="D2868" s="5">
        <f ca="1">D1701</f>
        <v>0</v>
      </c>
      <c r="E2868" s="454">
        <f ca="1">E1701</f>
        <v>0</v>
      </c>
      <c r="F2868" s="454">
        <f ca="1">F1701</f>
        <v>0</v>
      </c>
      <c r="G2868" s="258" t="b">
        <f ca="1">NOT(ISBLANK(OFFSET($C$269,$D2866,0)))</f>
        <v>0</v>
      </c>
      <c r="H2868" s="538" t="b">
        <f ca="1">SUM(K2868:AE2868)=E2870</f>
        <v>1</v>
      </c>
      <c r="I2868" s="1" t="s">
        <v>750</v>
      </c>
      <c r="K2868" s="537">
        <f ca="1">IF(AND($G2868,NOT(ISTEXT($G2867)),ISNUMBER(Poczatek),ISNUMBER(Koniec_Projekt)),IFERROR(IF($D2867=LataProjekcji,IF($F2867&gt;$E2870,$E2870,$F2867),IF($D2870&gt;=$E2870,(IF($D2867&lt;LataProjekcji,IF((SUM(J2868:$K2868)+12)&lt;$E2870,12,$E2870-SUM(J2868:$K2868)),0)),(IF($D2867&lt;LataProjekcji,IF((SUM(J2868:$K2868)+12)&lt;$D2870,12,$D2870-SUM(J2868:$K2868)),0)))),0),0)</f>
        <v>0</v>
      </c>
      <c r="L2868" s="537">
        <f ca="1">IF(AND($G2868,NOT(ISTEXT($G2867)),ISNUMBER(Poczatek),ISNUMBER(Koniec_Projekt)),IFERROR(IF($D2867=LataProjekcji,IF($F2867&gt;$E2870,$E2870,$F2867),IF($D2870&gt;=$E2870,(IF($D2867&lt;LataProjekcji,IF((SUM($K2868:K2868)+12)&lt;$E2870,12,$E2870-SUM($K2868:K2868)),0)),(IF($D2867&lt;LataProjekcji,IF((SUM($K2868:K2868)+12)&lt;$D2870,12,$D2870-SUM($K2868:K2868)),0)))),0),0)</f>
        <v>0</v>
      </c>
      <c r="M2868" s="537">
        <f ca="1">IF(AND($G2868,NOT(ISTEXT($G2867)),ISNUMBER(Poczatek),ISNUMBER(Koniec_Projekt)),IFERROR(IF($D2867=LataProjekcji,IF($F2867&gt;$E2870,$E2870,$F2867),IF($D2870&gt;=$E2870,(IF($D2867&lt;LataProjekcji,IF((SUM($K2868:L2868)+12)&lt;$E2870,12,$E2870-SUM($K2868:L2868)),0)),(IF($D2867&lt;LataProjekcji,IF((SUM($K2868:L2868)+12)&lt;$D2870,12,$D2870-SUM($K2868:L2868)),0)))),0),0)</f>
        <v>0</v>
      </c>
      <c r="N2868" s="537">
        <f ca="1">IF(AND($G2868,NOT(ISTEXT($G2867)),ISNUMBER(Poczatek),ISNUMBER(Koniec_Projekt)),IFERROR(IF($D2867=LataProjekcji,IF($F2867&gt;$E2870,$E2870,$F2867),IF($D2870&gt;=$E2870,(IF($D2867&lt;LataProjekcji,IF((SUM($K2868:M2868)+12)&lt;$E2870,12,$E2870-SUM($K2868:M2868)),0)),(IF($D2867&lt;LataProjekcji,IF((SUM($K2868:M2868)+12)&lt;$D2870,12,$D2870-SUM($K2868:M2868)),0)))),0),0)</f>
        <v>0</v>
      </c>
      <c r="O2868" s="537">
        <f ca="1">IF(AND($G2868,NOT(ISTEXT($G2867)),ISNUMBER(Poczatek),ISNUMBER(Koniec_Projekt)),IFERROR(IF($D2867=LataProjekcji,IF($F2867&gt;$E2870,$E2870,$F2867),IF($D2870&gt;=$E2870,(IF($D2867&lt;LataProjekcji,IF((SUM($K2868:N2868)+12)&lt;$E2870,12,$E2870-SUM($K2868:N2868)),0)),(IF($D2867&lt;LataProjekcji,IF((SUM($K2868:N2868)+12)&lt;$D2870,12,$D2870-SUM($K2868:N2868)),0)))),0),0)</f>
        <v>0</v>
      </c>
      <c r="P2868" s="537">
        <f ca="1">IF(AND($G2868,NOT(ISTEXT($G2867)),ISNUMBER(Poczatek),ISNUMBER(Koniec_Projekt)),IFERROR(IF($D2867=LataProjekcji,IF($F2867&gt;$E2870,$E2870,$F2867),IF($D2870&gt;=$E2870,(IF($D2867&lt;LataProjekcji,IF((SUM($K2868:O2868)+12)&lt;$E2870,12,$E2870-SUM($K2868:O2868)),0)),(IF($D2867&lt;LataProjekcji,IF((SUM($K2868:O2868)+12)&lt;$D2870,12,$D2870-SUM($K2868:O2868)),0)))),0),0)</f>
        <v>0</v>
      </c>
      <c r="Q2868" s="537">
        <f ca="1">IF(AND($G2868,NOT(ISTEXT($G2867)),ISNUMBER(Poczatek),ISNUMBER(Koniec_Projekt)),IFERROR(IF($D2867=LataProjekcji,IF($F2867&gt;$E2870,$E2870,$F2867),IF($D2870&gt;=$E2870,(IF($D2867&lt;LataProjekcji,IF((SUM($K2868:P2868)+12)&lt;$E2870,12,$E2870-SUM($K2868:P2868)),0)),(IF($D2867&lt;LataProjekcji,IF((SUM($K2868:P2868)+12)&lt;$D2870,12,$D2870-SUM($K2868:P2868)),0)))),0),0)</f>
        <v>0</v>
      </c>
      <c r="R2868" s="537">
        <f ca="1">IF(AND($G2868,NOT(ISTEXT($G2867)),ISNUMBER(Poczatek),ISNUMBER(Koniec_Projekt)),IFERROR(IF($D2867=LataProjekcji,IF($F2867&gt;$E2870,$E2870,$F2867),IF($D2870&gt;=$E2870,(IF($D2867&lt;LataProjekcji,IF((SUM($K2868:Q2868)+12)&lt;$E2870,12,$E2870-SUM($K2868:Q2868)),0)),(IF($D2867&lt;LataProjekcji,IF((SUM($K2868:Q2868)+12)&lt;$D2870,12,$D2870-SUM($K2868:Q2868)),0)))),0),0)</f>
        <v>0</v>
      </c>
      <c r="S2868" s="537">
        <f ca="1">IF(AND($G2868,NOT(ISTEXT($G2867)),ISNUMBER(Poczatek),ISNUMBER(Koniec_Projekt)),IFERROR(IF($D2867=LataProjekcji,IF($F2867&gt;$E2870,$E2870,$F2867),IF($D2870&gt;=$E2870,(IF($D2867&lt;LataProjekcji,IF((SUM($K2868:R2868)+12)&lt;$E2870,12,$E2870-SUM($K2868:R2868)),0)),(IF($D2867&lt;LataProjekcji,IF((SUM($K2868:R2868)+12)&lt;$D2870,12,$D2870-SUM($K2868:R2868)),0)))),0),0)</f>
        <v>0</v>
      </c>
      <c r="T2868" s="537">
        <f ca="1">IF(AND($G2868,NOT(ISTEXT($G2867)),ISNUMBER(Poczatek),ISNUMBER(Koniec_Projekt)),IFERROR(IF($D2867=LataProjekcji,IF($F2867&gt;$E2870,$E2870,$F2867),IF($D2870&gt;=$E2870,(IF($D2867&lt;LataProjekcji,IF((SUM($K2868:S2868)+12)&lt;$E2870,12,$E2870-SUM($K2868:S2868)),0)),(IF($D2867&lt;LataProjekcji,IF((SUM($K2868:S2868)+12)&lt;$D2870,12,$D2870-SUM($K2868:S2868)),0)))),0),0)</f>
        <v>0</v>
      </c>
      <c r="U2868" s="537">
        <f ca="1">IF(AND($G2868,NOT(ISTEXT($G2867)),ISNUMBER(Poczatek),ISNUMBER(Koniec_Projekt)),IFERROR(IF($D2867=LataProjekcji,IF($F2867&gt;$E2870,$E2870,$F2867),IF($D2870&gt;=$E2870,(IF($D2867&lt;LataProjekcji,IF((SUM($K2868:T2868)+12)&lt;$E2870,12,$E2870-SUM($K2868:T2868)),0)),(IF($D2867&lt;LataProjekcji,IF((SUM($K2868:T2868)+12)&lt;$D2870,12,$D2870-SUM($K2868:T2868)),0)))),0),0)</f>
        <v>0</v>
      </c>
      <c r="V2868" s="537">
        <f ca="1">IF(AND($G2868,NOT(ISTEXT($G2867)),ISNUMBER(Poczatek),ISNUMBER(Koniec_Projekt)),IFERROR(IF($D2867=LataProjekcji,IF($F2867&gt;$E2870,$E2870,$F2867),IF($D2870&gt;=$E2870,(IF($D2867&lt;LataProjekcji,IF((SUM($K2868:U2868)+12)&lt;$E2870,12,$E2870-SUM($K2868:U2868)),0)),(IF($D2867&lt;LataProjekcji,IF((SUM($K2868:U2868)+12)&lt;$D2870,12,$D2870-SUM($K2868:U2868)),0)))),0),0)</f>
        <v>0</v>
      </c>
      <c r="W2868" s="537">
        <f ca="1">IF(AND($G2868,NOT(ISTEXT($G2867)),ISNUMBER(Poczatek),ISNUMBER(Koniec_Projekt)),IFERROR(IF($D2867=LataProjekcji,IF($F2867&gt;$E2870,$E2870,$F2867),IF($D2870&gt;=$E2870,(IF($D2867&lt;LataProjekcji,IF((SUM($K2868:V2868)+12)&lt;$E2870,12,$E2870-SUM($K2868:V2868)),0)),(IF($D2867&lt;LataProjekcji,IF((SUM($K2868:V2868)+12)&lt;$D2870,12,$D2870-SUM($K2868:V2868)),0)))),0),0)</f>
        <v>0</v>
      </c>
      <c r="X2868" s="537">
        <f ca="1">IF(AND($G2868,NOT(ISTEXT($G2867)),ISNUMBER(Poczatek),ISNUMBER(Koniec_Projekt)),IFERROR(IF($D2867=LataProjekcji,IF($F2867&gt;$E2870,$E2870,$F2867),IF($D2870&gt;=$E2870,(IF($D2867&lt;LataProjekcji,IF((SUM($K2868:W2868)+12)&lt;$E2870,12,$E2870-SUM($K2868:W2868)),0)),(IF($D2867&lt;LataProjekcji,IF((SUM($K2868:W2868)+12)&lt;$D2870,12,$D2870-SUM($K2868:W2868)),0)))),0),0)</f>
        <v>0</v>
      </c>
      <c r="Y2868" s="537">
        <f ca="1">IF(AND($G2868,NOT(ISTEXT($G2867)),ISNUMBER(Poczatek),ISNUMBER(Koniec_Projekt)),IFERROR(IF($D2867=LataProjekcji,IF($F2867&gt;$E2870,$E2870,$F2867),IF($D2870&gt;=$E2870,(IF($D2867&lt;LataProjekcji,IF((SUM($K2868:X2868)+12)&lt;$E2870,12,$E2870-SUM($K2868:X2868)),0)),(IF($D2867&lt;LataProjekcji,IF((SUM($K2868:X2868)+12)&lt;$D2870,12,$D2870-SUM($K2868:X2868)),0)))),0),0)</f>
        <v>0</v>
      </c>
      <c r="Z2868" s="537">
        <f ca="1">IF(AND($G2868,NOT(ISTEXT($G2867)),ISNUMBER(Poczatek),ISNUMBER(Koniec_Projekt)),IFERROR(IF($D2867=LataProjekcji,IF($F2867&gt;$E2870,$E2870,$F2867),IF($D2870&gt;=$E2870,(IF($D2867&lt;LataProjekcji,IF((SUM($K2868:Y2868)+12)&lt;$E2870,12,$E2870-SUM($K2868:Y2868)),0)),(IF($D2867&lt;LataProjekcji,IF((SUM($K2868:Y2868)+12)&lt;$D2870,12,$D2870-SUM($K2868:Y2868)),0)))),0),0)</f>
        <v>0</v>
      </c>
      <c r="AA2868" s="537">
        <f ca="1">IF(AND($G2868,NOT(ISTEXT($G2867)),ISNUMBER(Poczatek),ISNUMBER(Koniec_Projekt)),IFERROR(IF($D2867=LataProjekcji,IF($F2867&gt;$E2870,$E2870,$F2867),IF($D2870&gt;=$E2870,(IF($D2867&lt;LataProjekcji,IF((SUM($K2868:Z2868)+12)&lt;$E2870,12,$E2870-SUM($K2868:Z2868)),0)),(IF($D2867&lt;LataProjekcji,IF((SUM($K2868:Z2868)+12)&lt;$D2870,12,$D2870-SUM($K2868:Z2868)),0)))),0),0)</f>
        <v>0</v>
      </c>
      <c r="AB2868" s="537">
        <f ca="1">IF(AND($G2868,NOT(ISTEXT($G2867)),ISNUMBER(Poczatek),ISNUMBER(Koniec_Projekt)),IFERROR(IF($D2867=LataProjekcji,IF($F2867&gt;$E2870,$E2870,$F2867),IF($D2870&gt;=$E2870,(IF($D2867&lt;LataProjekcji,IF((SUM($K2868:AA2868)+12)&lt;$E2870,12,$E2870-SUM($K2868:AA2868)),0)),(IF($D2867&lt;LataProjekcji,IF((SUM($K2868:AA2868)+12)&lt;$D2870,12,$D2870-SUM($K2868:AA2868)),0)))),0),0)</f>
        <v>0</v>
      </c>
      <c r="AC2868" s="537">
        <f ca="1">IF(AND($G2868,NOT(ISTEXT($G2867)),ISNUMBER(Poczatek),ISNUMBER(Koniec_Projekt)),IFERROR(IF($D2867=LataProjekcji,IF($F2867&gt;$E2870,$E2870,$F2867),IF($D2870&gt;=$E2870,(IF($D2867&lt;LataProjekcji,IF((SUM($K2868:AB2868)+12)&lt;$E2870,12,$E2870-SUM($K2868:AB2868)),0)),(IF($D2867&lt;LataProjekcji,IF((SUM($K2868:AB2868)+12)&lt;$D2870,12,$D2870-SUM($K2868:AB2868)),0)))),0),0)</f>
        <v>0</v>
      </c>
      <c r="AD2868" s="537">
        <f ca="1">IF(AND($G2868,NOT(ISTEXT($G2867)),ISNUMBER(Poczatek),ISNUMBER(Koniec_Projekt)),IFERROR(IF($D2867=LataProjekcji,IF($F2867&gt;$E2870,$E2870,$F2867),IF($D2870&gt;=$E2870,(IF($D2867&lt;LataProjekcji,IF((SUM($K2868:AC2868)+12)&lt;$E2870,12,$E2870-SUM($K2868:AC2868)),0)),(IF($D2867&lt;LataProjekcji,IF((SUM($K2868:AC2868)+12)&lt;$D2870,12,$D2870-SUM($K2868:AC2868)),0)))),0),0)</f>
        <v>0</v>
      </c>
      <c r="AE2868" s="537">
        <f ca="1">IF(AND($G2868,NOT(ISTEXT($G2867)),ISNUMBER(Poczatek),ISNUMBER(Koniec_Projekt)),IFERROR(IF($D2867=LataProjekcji,IF($F2867&gt;$E2870,$E2870,$F2867),IF($D2870&gt;=$E2870,(IF($D2867&lt;LataProjekcji,IF((SUM($K2868:AD2868)+12)&lt;$E2870,12,$E2870-SUM($K2868:AD2868)),0)),(IF($D2867&lt;LataProjekcji,IF((SUM($K2868:AD2868)+12)&lt;$D2870,12,$D2870-SUM($K2868:AD2868)),0)))),0),0)</f>
        <v>0</v>
      </c>
    </row>
    <row r="2869" spans="2:31" hidden="1">
      <c r="B2869" s="526" t="s">
        <v>753</v>
      </c>
      <c r="D2869" s="454">
        <f ca="1">D1702</f>
        <v>0</v>
      </c>
      <c r="E2869" s="454">
        <f ca="1">IF(D2868&gt;10,ROUND(D2869/12,2),D2869)</f>
        <v>0</v>
      </c>
      <c r="F2869" s="524">
        <f>Koniec_Projekt</f>
        <v>0</v>
      </c>
      <c r="G2869" s="329">
        <f>Miesiac_Koniec_Projekt</f>
        <v>0</v>
      </c>
      <c r="H2869" s="538" t="b">
        <f ca="1">SUM(K2869:AE2869)=D2868</f>
        <v>1</v>
      </c>
      <c r="I2869" s="1" t="s">
        <v>713</v>
      </c>
      <c r="K2869" s="256">
        <f ca="1">IF(AND($G2868,NOT(ISTEXT($G2867)),ISNUMBER(Poczatek),ISNUMBER(Koniec_Projekt)),IFERROR(IF(LataProjekcji=$F2870,ROUND($D2868,0),ROUND(K2867*$E2869,0)),0),0)</f>
        <v>0</v>
      </c>
      <c r="L2869" s="5">
        <f ca="1">IF(AND($G2868,NOT(ISTEXT($G2867)),ISNUMBER(Poczatek),ISNUMBER(Koniec_Projekt)),IFERROR(IF(LataProjekcji=$F2870,ROUND($D2868-SUM(K2869:$K2869),0),ROUND(L2867*$E2869,0)),0),0)</f>
        <v>0</v>
      </c>
      <c r="M2869" s="5">
        <f ca="1">IF(AND($G2868,NOT(ISTEXT($G2867)),ISNUMBER(Poczatek),ISNUMBER(Koniec_Projekt)),IFERROR(IF(LataProjekcji=$F2870,ROUND($D2868-SUM($K2869:L2869),0),ROUND(M2867*$E2869,0)),0),0)</f>
        <v>0</v>
      </c>
      <c r="N2869" s="5">
        <f ca="1">IF(AND($G2868,NOT(ISTEXT($G2867)),ISNUMBER(Poczatek),ISNUMBER(Koniec_Projekt)),IFERROR(IF(LataProjekcji=$F2870,ROUND($D2868-SUM($K2869:M2869),0),ROUND(N2867*$E2869,0)),0),0)</f>
        <v>0</v>
      </c>
      <c r="O2869" s="5">
        <f ca="1">IF(AND($G2868,NOT(ISTEXT($G2867)),ISNUMBER(Poczatek),ISNUMBER(Koniec_Projekt)),IFERROR(IF(LataProjekcji=$F2870,ROUND($D2868-SUM($K2869:N2869),0),ROUND(O2867*$E2869,0)),0),0)</f>
        <v>0</v>
      </c>
      <c r="P2869" s="5">
        <f ca="1">IF(AND($G2868,NOT(ISTEXT($G2867)),ISNUMBER(Poczatek),ISNUMBER(Koniec_Projekt)),IFERROR(IF(LataProjekcji=$F2870,ROUND($D2868-SUM($K2869:O2869),0),ROUND(P2867*$E2869,0)),0),0)</f>
        <v>0</v>
      </c>
      <c r="Q2869" s="5">
        <f ca="1">IF(AND($G2868,NOT(ISTEXT($G2867)),ISNUMBER(Poczatek),ISNUMBER(Koniec_Projekt)),IFERROR(IF(LataProjekcji=$F2870,ROUND($D2868-SUM($K2869:P2869),0),ROUND(Q2867*$E2869,0)),0),0)</f>
        <v>0</v>
      </c>
      <c r="R2869" s="5">
        <f ca="1">IF(AND($G2868,NOT(ISTEXT($G2867)),ISNUMBER(Poczatek),ISNUMBER(Koniec_Projekt)),IFERROR(IF(LataProjekcji=$F2870,ROUND($D2868-SUM($K2869:Q2869),0),ROUND(R2867*$E2869,0)),0),0)</f>
        <v>0</v>
      </c>
      <c r="S2869" s="5">
        <f ca="1">IF(AND($G2868,NOT(ISTEXT($G2867)),ISNUMBER(Poczatek),ISNUMBER(Koniec_Projekt)),IFERROR(IF(LataProjekcji=$F2870,ROUND($D2868-SUM($K2869:R2869),0),ROUND(S2867*$E2869,0)),0),0)</f>
        <v>0</v>
      </c>
      <c r="T2869" s="5">
        <f ca="1">IF(AND($G2868,NOT(ISTEXT($G2867)),ISNUMBER(Poczatek),ISNUMBER(Koniec_Projekt)),IFERROR(IF(LataProjekcji=$F2870,ROUND($D2868-SUM($K2869:S2869),0),ROUND(T2867*$E2869,0)),0),0)</f>
        <v>0</v>
      </c>
      <c r="U2869" s="5">
        <f ca="1">IF(AND($G2868,NOT(ISTEXT($G2867)),ISNUMBER(Poczatek),ISNUMBER(Koniec_Projekt)),IFERROR(IF(LataProjekcji=$F2870,ROUND($D2868-SUM($K2869:T2869),0),ROUND(U2867*$E2869,0)),0),0)</f>
        <v>0</v>
      </c>
      <c r="V2869" s="5">
        <f ca="1">IF(AND($G2868,NOT(ISTEXT($G2867)),ISNUMBER(Poczatek),ISNUMBER(Koniec_Projekt)),IFERROR(IF(LataProjekcji=$F2870,ROUND($D2868-SUM($K2869:U2869),0),ROUND(V2867*$E2869,0)),0),0)</f>
        <v>0</v>
      </c>
      <c r="W2869" s="5">
        <f ca="1">IF(AND($G2868,NOT(ISTEXT($G2867)),ISNUMBER(Poczatek),ISNUMBER(Koniec_Projekt)),IFERROR(IF(LataProjekcji=$F2870,ROUND($D2868-SUM($K2869:V2869),0),ROUND(W2867*$E2869,0)),0),0)</f>
        <v>0</v>
      </c>
      <c r="X2869" s="5">
        <f ca="1">IF(AND($G2868,NOT(ISTEXT($G2867)),ISNUMBER(Poczatek),ISNUMBER(Koniec_Projekt)),IFERROR(IF(LataProjekcji=$F2870,ROUND($D2868-SUM($K2869:W2869),0),ROUND(X2867*$E2869,0)),0),0)</f>
        <v>0</v>
      </c>
      <c r="Y2869" s="5">
        <f ca="1">IF(AND($G2868,NOT(ISTEXT($G2867)),ISNUMBER(Poczatek),ISNUMBER(Koniec_Projekt)),IFERROR(IF(LataProjekcji=$F2870,ROUND($D2868-SUM($K2869:X2869),0),ROUND(Y2867*$E2869,0)),0),0)</f>
        <v>0</v>
      </c>
      <c r="Z2869" s="5">
        <f ca="1">IF(AND($G2868,NOT(ISTEXT($G2867)),ISNUMBER(Poczatek),ISNUMBER(Koniec_Projekt)),IFERROR(IF(LataProjekcji=$F2870,ROUND($D2868-SUM($K2869:Y2869),0),ROUND(Z2867*$E2869,0)),0),0)</f>
        <v>0</v>
      </c>
      <c r="AA2869" s="5">
        <f ca="1">IF(AND($G2868,NOT(ISTEXT($G2867)),ISNUMBER(Poczatek),ISNUMBER(Koniec_Projekt)),IFERROR(IF(LataProjekcji=$F2870,ROUND($D2868-SUM($K2869:Z2869),0),ROUND(AA2867*$E2869,0)),0),0)</f>
        <v>0</v>
      </c>
      <c r="AB2869" s="5">
        <f ca="1">IF(AND($G2868,NOT(ISTEXT($G2867)),ISNUMBER(Poczatek),ISNUMBER(Koniec_Projekt)),IFERROR(IF(LataProjekcji=$F2870,ROUND($D2868-SUM($K2869:AA2869),0),ROUND(AB2867*$E2869,0)),0),0)</f>
        <v>0</v>
      </c>
      <c r="AC2869" s="5">
        <f ca="1">IF(AND($G2868,NOT(ISTEXT($G2867)),ISNUMBER(Poczatek),ISNUMBER(Koniec_Projekt)),IFERROR(IF(LataProjekcji=$F2870,ROUND($D2868-SUM($K2869:AB2869),0),ROUND(AC2867*$E2869,0)),0),0)</f>
        <v>0</v>
      </c>
      <c r="AD2869" s="5">
        <f ca="1">IF(AND($G2868,NOT(ISTEXT($G2867)),ISNUMBER(Poczatek),ISNUMBER(Koniec_Projekt)),IFERROR(IF(LataProjekcji=$F2870,ROUND($D2868-SUM($K2869:AC2869),0),ROUND(AD2867*$E2869,0)),0),0)</f>
        <v>0</v>
      </c>
      <c r="AE2869" s="5">
        <f ca="1">IF(AND($G2868,NOT(ISTEXT($G2867)),ISNUMBER(Poczatek),ISNUMBER(Koniec_Projekt)),IFERROR(IF(LataProjekcji=$F2870,ROUND($D2868-SUM($K2869:AD2869),0),ROUND(AE2867*$E2869,0)),0),0)</f>
        <v>0</v>
      </c>
    </row>
    <row r="2870" spans="2:31" hidden="1">
      <c r="B2870" s="526" t="s">
        <v>751</v>
      </c>
      <c r="D2870" s="1">
        <f ca="1">IFERROR(ROUNDUP(D2868/E2869,0),0)</f>
        <v>0</v>
      </c>
      <c r="E2870" s="1">
        <f ca="1">IF(D2870=0,0,DATEDIF(DATE(D2867,E2867,1),DATE(F2869,G2869,1),"m"))</f>
        <v>0</v>
      </c>
      <c r="F2870" s="1" t="str">
        <f ca="1">IFERROR(YEAR(G2867),"brak daty")</f>
        <v>brak daty</v>
      </c>
      <c r="G2870" s="1" t="str">
        <f ca="1">IFERROR(MONTH(G2867),"brak daty")</f>
        <v>brak daty</v>
      </c>
      <c r="I2870" s="1" t="s">
        <v>425</v>
      </c>
      <c r="K2870" s="5">
        <f ca="1">IF(AND($G2868,NOT(ISTEXT($G2867)),ISNUMBER(Poczatek),ISNUMBER(Koniec_Projekt)),IFERROR(IF(LataProjekcji=$F2869,IF(AND($G2869=$G2870,$F2869=$F2870),ROUND($D2868-SUM($K2870),0),ROUND(K2868*$E2869,0)),IF(LataProjekcji&gt;$F2869,0,ROUND(K2868*$E2869,0))),0),0)</f>
        <v>0</v>
      </c>
      <c r="L2870" s="5">
        <f ca="1">IF(AND($G2868,NOT(ISTEXT($G2867)),ISNUMBER(Poczatek),ISNUMBER(Koniec_Projekt)),IFERROR(IF(LataProjekcji=$F2869,IF(AND($G2869=$G2870,$F2869=$F2870),ROUND($D2868-SUM($K2870:K2870),0),ROUND(L2868*$E2869,0)),IF(LataProjekcji&gt;$F2869,0,ROUND(L2868*$E2869,0))),0),0)</f>
        <v>0</v>
      </c>
      <c r="M2870" s="5">
        <f ca="1">IF(AND($G2868,NOT(ISTEXT($G2867)),ISNUMBER(Poczatek),ISNUMBER(Koniec_Projekt)),IFERROR(IF(LataProjekcji=$F2869,IF(AND($G2869=$G2870,$F2869=$F2870),ROUND($D2868-SUM($K2870:L2870),0),ROUND(M2868*$E2869,0)),IF(LataProjekcji&gt;$F2869,0,ROUND(M2868*$E2869,0))),0),0)</f>
        <v>0</v>
      </c>
      <c r="N2870" s="5">
        <f ca="1">IF(AND($G2868,NOT(ISTEXT($G2867)),ISNUMBER(Poczatek),ISNUMBER(Koniec_Projekt)),IFERROR(IF(LataProjekcji=$F2869,IF(AND($G2869=$G2870,$F2869=$F2870),ROUND($D2868-SUM($K2870:M2870),0),ROUND(N2868*$E2869,0)),IF(LataProjekcji&gt;$F2869,0,ROUND(N2868*$E2869,0))),0),0)</f>
        <v>0</v>
      </c>
      <c r="O2870" s="5">
        <f ca="1">IF(AND($G2868,NOT(ISTEXT($G2867)),ISNUMBER(Poczatek),ISNUMBER(Koniec_Projekt)),IFERROR(IF(LataProjekcji=$F2869,IF(AND($G2869=$G2870,$F2869=$F2870),ROUND($D2868-SUM($K2870:N2870),0),ROUND(O2868*$E2869,0)),IF(LataProjekcji&gt;$F2869,0,ROUND(O2868*$E2869,0))),0),0)</f>
        <v>0</v>
      </c>
      <c r="P2870" s="5">
        <f ca="1">IF(AND($G2868,NOT(ISTEXT($G2867)),ISNUMBER(Poczatek),ISNUMBER(Koniec_Projekt)),IFERROR(IF(LataProjekcji=$F2869,IF(AND($G2869=$G2870,$F2869=$F2870),ROUND($D2868-SUM($K2870:O2870),0),ROUND(P2868*$E2869,0)),IF(LataProjekcji&gt;$F2869,0,ROUND(P2868*$E2869,0))),0),0)</f>
        <v>0</v>
      </c>
      <c r="Q2870" s="5">
        <f ca="1">IF(AND($G2868,NOT(ISTEXT($G2867)),ISNUMBER(Poczatek),ISNUMBER(Koniec_Projekt)),IFERROR(IF(LataProjekcji=$F2869,IF(AND($G2869=$G2870,$F2869=$F2870),ROUND($D2868-SUM($K2870:P2870),0),ROUND(Q2868*$E2869,0)),IF(LataProjekcji&gt;$F2869,0,ROUND(Q2868*$E2869,0))),0),0)</f>
        <v>0</v>
      </c>
      <c r="R2870" s="5">
        <f ca="1">IF(AND($G2868,NOT(ISTEXT($G2867)),ISNUMBER(Poczatek),ISNUMBER(Koniec_Projekt)),IFERROR(IF(LataProjekcji=$F2869,IF(AND($G2869=$G2870,$F2869=$F2870),ROUND($D2868-SUM($K2870:Q2870),0),ROUND(R2868*$E2869,0)),IF(LataProjekcji&gt;$F2869,0,ROUND(R2868*$E2869,0))),0),0)</f>
        <v>0</v>
      </c>
      <c r="S2870" s="5">
        <f ca="1">IF(AND($G2868,NOT(ISTEXT($G2867)),ISNUMBER(Poczatek),ISNUMBER(Koniec_Projekt)),IFERROR(IF(LataProjekcji=$F2869,IF(AND($G2869=$G2870,$F2869=$F2870),ROUND($D2868-SUM($K2870:R2870),0),ROUND(S2868*$E2869,0)),IF(LataProjekcji&gt;$F2869,0,ROUND(S2868*$E2869,0))),0),0)</f>
        <v>0</v>
      </c>
      <c r="T2870" s="5">
        <f ca="1">IF(AND($G2868,NOT(ISTEXT($G2867)),ISNUMBER(Poczatek),ISNUMBER(Koniec_Projekt)),IFERROR(IF(LataProjekcji=$F2869,IF(AND($G2869=$G2870,$F2869=$F2870),ROUND($D2868-SUM($K2870:S2870),0),ROUND(T2868*$E2869,0)),IF(LataProjekcji&gt;$F2869,0,ROUND(T2868*$E2869,0))),0),0)</f>
        <v>0</v>
      </c>
      <c r="U2870" s="5">
        <f ca="1">IF(AND($G2868,NOT(ISTEXT($G2867)),ISNUMBER(Poczatek),ISNUMBER(Koniec_Projekt)),IFERROR(IF(LataProjekcji=$F2869,IF(AND($G2869=$G2870,$F2869=$F2870),ROUND($D2868-SUM($K2870:T2870),0),ROUND(U2868*$E2869,0)),IF(LataProjekcji&gt;$F2869,0,ROUND(U2868*$E2869,0))),0),0)</f>
        <v>0</v>
      </c>
      <c r="V2870" s="5">
        <f ca="1">IF(AND($G2868,NOT(ISTEXT($G2867)),ISNUMBER(Poczatek),ISNUMBER(Koniec_Projekt)),IFERROR(IF(LataProjekcji=$F2869,IF(AND($G2869=$G2870,$F2869=$F2870),ROUND($D2868-SUM($K2870:U2870),0),ROUND(V2868*$E2869,0)),IF(LataProjekcji&gt;$F2869,0,ROUND(V2868*$E2869,0))),0),0)</f>
        <v>0</v>
      </c>
      <c r="W2870" s="5">
        <f ca="1">IF(AND($G2868,NOT(ISTEXT($G2867)),ISNUMBER(Poczatek),ISNUMBER(Koniec_Projekt)),IFERROR(IF(LataProjekcji=$F2869,IF(AND($G2869=$G2870,$F2869=$F2870),ROUND($D2868-SUM($K2870:V2870),0),ROUND(W2868*$E2869,0)),IF(LataProjekcji&gt;$F2869,0,ROUND(W2868*$E2869,0))),0),0)</f>
        <v>0</v>
      </c>
      <c r="X2870" s="5">
        <f ca="1">IF(AND($G2868,NOT(ISTEXT($G2867)),ISNUMBER(Poczatek),ISNUMBER(Koniec_Projekt)),IFERROR(IF(LataProjekcji=$F2869,IF(AND($G2869=$G2870,$F2869=$F2870),ROUND($D2868-SUM($K2870:W2870),0),ROUND(X2868*$E2869,0)),IF(LataProjekcji&gt;$F2869,0,ROUND(X2868*$E2869,0))),0),0)</f>
        <v>0</v>
      </c>
      <c r="Y2870" s="5">
        <f ca="1">IF(AND($G2868,NOT(ISTEXT($G2867)),ISNUMBER(Poczatek),ISNUMBER(Koniec_Projekt)),IFERROR(IF(LataProjekcji=$F2869,IF(AND($G2869=$G2870,$F2869=$F2870),ROUND($D2868-SUM($K2870:X2870),0),ROUND(Y2868*$E2869,0)),IF(LataProjekcji&gt;$F2869,0,ROUND(Y2868*$E2869,0))),0),0)</f>
        <v>0</v>
      </c>
      <c r="Z2870" s="5">
        <f ca="1">IF(AND($G2868,NOT(ISTEXT($G2867)),ISNUMBER(Poczatek),ISNUMBER(Koniec_Projekt)),IFERROR(IF(LataProjekcji=$F2869,IF(AND($G2869=$G2870,$F2869=$F2870),ROUND($D2868-SUM($K2870:Y2870),0),ROUND(Z2868*$E2869,0)),IF(LataProjekcji&gt;$F2869,0,ROUND(Z2868*$E2869,0))),0),0)</f>
        <v>0</v>
      </c>
      <c r="AA2870" s="5">
        <f ca="1">IF(AND($G2868,NOT(ISTEXT($G2867)),ISNUMBER(Poczatek),ISNUMBER(Koniec_Projekt)),IFERROR(IF(LataProjekcji=$F2869,IF(AND($G2869=$G2870,$F2869=$F2870),ROUND($D2868-SUM($K2870:Z2870),0),ROUND(AA2868*$E2869,0)),IF(LataProjekcji&gt;$F2869,0,ROUND(AA2868*$E2869,0))),0),0)</f>
        <v>0</v>
      </c>
      <c r="AB2870" s="5">
        <f ca="1">IF(AND($G2868,NOT(ISTEXT($G2867)),ISNUMBER(Poczatek),ISNUMBER(Koniec_Projekt)),IFERROR(IF(LataProjekcji=$F2869,IF(AND($G2869=$G2870,$F2869=$F2870),ROUND($D2868-SUM($K2870:AA2870),0),ROUND(AB2868*$E2869,0)),IF(LataProjekcji&gt;$F2869,0,ROUND(AB2868*$E2869,0))),0),0)</f>
        <v>0</v>
      </c>
      <c r="AC2870" s="5">
        <f ca="1">IF(AND($G2868,NOT(ISTEXT($G2867)),ISNUMBER(Poczatek),ISNUMBER(Koniec_Projekt)),IFERROR(IF(LataProjekcji=$F2869,IF(AND($G2869=$G2870,$F2869=$F2870),ROUND($D2868-SUM($K2870:AB2870),0),ROUND(AC2868*$E2869,0)),IF(LataProjekcji&gt;$F2869,0,ROUND(AC2868*$E2869,0))),0),0)</f>
        <v>0</v>
      </c>
      <c r="AD2870" s="5">
        <f ca="1">IF(AND($G2868,NOT(ISTEXT($G2867)),ISNUMBER(Poczatek),ISNUMBER(Koniec_Projekt)),IFERROR(IF(LataProjekcji=$F2869,IF(AND($G2869=$G2870,$F2869=$F2870),ROUND($D2868-SUM($K2870:AC2870),0),ROUND(AD2868*$E2869,0)),IF(LataProjekcji&gt;$F2869,0,ROUND(AD2868*$E2869,0))),0),0)</f>
        <v>0</v>
      </c>
      <c r="AE2870" s="5">
        <f ca="1">IF(AND($G2868,NOT(ISTEXT($G2867)),ISNUMBER(Poczatek),ISNUMBER(Koniec_Projekt)),IFERROR(IF(LataProjekcji=$F2869,IF(AND($G2869=$G2870,$F2869=$F2870),ROUND($D2868-SUM($K2870:AD2870),0),ROUND(AE2868*$E2869,0)),IF(LataProjekcji&gt;$F2869,0,ROUND(AE2868*$E2869,0))),0),0)</f>
        <v>0</v>
      </c>
    </row>
    <row r="2871" spans="2:31" ht="12.5" hidden="1" thickBot="1">
      <c r="B2871" s="527" t="s">
        <v>865</v>
      </c>
      <c r="C2871" s="528"/>
      <c r="D2871" s="529">
        <f ca="1">IF(D2868&gt;10,ROUND((D2870-1)*E2869,0),E2869)</f>
        <v>0</v>
      </c>
      <c r="E2871" s="529">
        <f ca="1">D2868-D2871</f>
        <v>0</v>
      </c>
      <c r="F2871" s="528"/>
      <c r="G2871" s="669">
        <f ca="1">OFFSET($C$269,$D2866,0)</f>
        <v>0</v>
      </c>
      <c r="H2871" s="528"/>
      <c r="I2871" s="528"/>
      <c r="J2871" s="528"/>
      <c r="K2871" s="528"/>
      <c r="L2871" s="528"/>
      <c r="M2871" s="528"/>
      <c r="N2871" s="528"/>
      <c r="O2871" s="528"/>
      <c r="P2871" s="528"/>
      <c r="Q2871" s="528"/>
      <c r="R2871" s="528"/>
      <c r="S2871" s="528"/>
      <c r="T2871" s="528"/>
      <c r="U2871" s="528"/>
      <c r="V2871" s="528"/>
      <c r="W2871" s="528"/>
      <c r="X2871" s="528"/>
      <c r="Y2871" s="528"/>
      <c r="Z2871" s="528"/>
      <c r="AA2871" s="528"/>
      <c r="AB2871" s="528"/>
      <c r="AC2871" s="528"/>
      <c r="AD2871" s="528"/>
      <c r="AE2871" s="528"/>
    </row>
    <row r="2872" spans="2:31" ht="12.5" hidden="1" thickTop="1"/>
    <row r="2873" spans="2:31" ht="12.5" hidden="1" thickBot="1">
      <c r="B2873" s="530" t="str">
        <f ca="1">"nazwa ST: "&amp;B1706</f>
        <v>nazwa ST: 0</v>
      </c>
      <c r="C2873" s="530"/>
      <c r="D2873" s="531">
        <f>D1706</f>
        <v>163</v>
      </c>
      <c r="E2873" s="530"/>
      <c r="F2873" s="530"/>
      <c r="G2873" s="530"/>
      <c r="H2873" s="530"/>
      <c r="I2873" s="530"/>
      <c r="J2873" s="530"/>
      <c r="K2873" s="539" t="str">
        <f t="shared" ref="K2873:AE2873" si="3207">LataProjekcji</f>
        <v>Uzupełnij dane</v>
      </c>
      <c r="L2873" s="539" t="str">
        <f t="shared" si="3207"/>
        <v/>
      </c>
      <c r="M2873" s="539" t="str">
        <f t="shared" si="3207"/>
        <v/>
      </c>
      <c r="N2873" s="539" t="str">
        <f t="shared" si="3207"/>
        <v/>
      </c>
      <c r="O2873" s="539" t="str">
        <f t="shared" si="3207"/>
        <v/>
      </c>
      <c r="P2873" s="539" t="str">
        <f t="shared" si="3207"/>
        <v/>
      </c>
      <c r="Q2873" s="539" t="str">
        <f t="shared" si="3207"/>
        <v/>
      </c>
      <c r="R2873" s="539" t="str">
        <f t="shared" si="3207"/>
        <v/>
      </c>
      <c r="S2873" s="539" t="str">
        <f t="shared" si="3207"/>
        <v/>
      </c>
      <c r="T2873" s="539" t="str">
        <f t="shared" si="3207"/>
        <v/>
      </c>
      <c r="U2873" s="539" t="str">
        <f t="shared" si="3207"/>
        <v/>
      </c>
      <c r="V2873" s="539" t="str">
        <f t="shared" si="3207"/>
        <v/>
      </c>
      <c r="W2873" s="539" t="str">
        <f t="shared" si="3207"/>
        <v/>
      </c>
      <c r="X2873" s="539" t="str">
        <f t="shared" si="3207"/>
        <v/>
      </c>
      <c r="Y2873" s="539" t="str">
        <f t="shared" si="3207"/>
        <v/>
      </c>
      <c r="Z2873" s="539" t="str">
        <f t="shared" si="3207"/>
        <v/>
      </c>
      <c r="AA2873" s="539" t="str">
        <f t="shared" si="3207"/>
        <v/>
      </c>
      <c r="AB2873" s="539" t="str">
        <f t="shared" si="3207"/>
        <v/>
      </c>
      <c r="AC2873" s="539" t="str">
        <f t="shared" si="3207"/>
        <v/>
      </c>
      <c r="AD2873" s="539" t="str">
        <f t="shared" si="3207"/>
        <v/>
      </c>
      <c r="AE2873" s="539" t="str">
        <f t="shared" si="3207"/>
        <v/>
      </c>
    </row>
    <row r="2874" spans="2:31" hidden="1">
      <c r="B2874" s="526" t="s">
        <v>752</v>
      </c>
      <c r="D2874" s="1">
        <f ca="1">D1707</f>
        <v>1900</v>
      </c>
      <c r="E2874" s="1">
        <f ca="1">E1707</f>
        <v>1</v>
      </c>
      <c r="F2874" s="1">
        <f ca="1">IF(D2875&gt;10,F1707,1)</f>
        <v>1</v>
      </c>
      <c r="G2874" s="525" t="str">
        <f ca="1">IF(ISBLANK(OFFSET($E$269,$D2873,0)),"brak daty",IF(D2875&gt;10,EDATE(OFFSET($E$269,$D2873,0),D2877),DATE(D2874,E2874,1)))</f>
        <v>brak daty</v>
      </c>
      <c r="H2874" s="538" t="b">
        <f ca="1">SUM(K2874:AE2874)=D2877</f>
        <v>1</v>
      </c>
      <c r="I2874" s="1" t="s">
        <v>749</v>
      </c>
      <c r="K2874" s="5">
        <f ca="1">IF(AND($G2875,NOT(ISTEXT($G2874)),ISNUMBER(Poczatek),ISNUMBER(Koniec_Projekt)),IFERROR(IF($D2874=LataProjekcji,$F2874,IF($D2874&lt;LataProjekcji,IF((SUM(K2874)+12)&lt;$D2877,12,$D2877-SUM(K2874)),0)),0),0)</f>
        <v>0</v>
      </c>
      <c r="L2874" s="5">
        <f ca="1">IF(AND($G2875,NOT(ISTEXT($G2874)),ISNUMBER(Poczatek),ISNUMBER(Koniec_Projekt)),IFERROR(IF($D2874=LataProjekcji,$F2874,IF($D2874&lt;LataProjekcji,IF((SUM($K2874:K2874)+12)&lt;$D2877,12,$D2877-SUM($K2874:K2874)),0)),0),0)</f>
        <v>0</v>
      </c>
      <c r="M2874" s="5">
        <f ca="1">IF(AND($G2875,NOT(ISTEXT($G2874)),ISNUMBER(Poczatek),ISNUMBER(Koniec_Projekt)),IFERROR(IF($D2874=LataProjekcji,$F2874,IF($D2874&lt;LataProjekcji,IF((SUM($K2874:L2874)+12)&lt;$D2877,12,$D2877-SUM($K2874:L2874)),0)),0),0)</f>
        <v>0</v>
      </c>
      <c r="N2874" s="5">
        <f ca="1">IF(AND($G2875,NOT(ISTEXT($G2874)),ISNUMBER(Poczatek),ISNUMBER(Koniec_Projekt)),IFERROR(IF($D2874=LataProjekcji,$F2874,IF($D2874&lt;LataProjekcji,IF((SUM($K2874:M2874)+12)&lt;$D2877,12,$D2877-SUM($K2874:M2874)),0)),0),0)</f>
        <v>0</v>
      </c>
      <c r="O2874" s="5">
        <f ca="1">IF(AND($G2875,NOT(ISTEXT($G2874)),ISNUMBER(Poczatek),ISNUMBER(Koniec_Projekt)),IFERROR(IF($D2874=LataProjekcji,$F2874,IF($D2874&lt;LataProjekcji,IF((SUM($K2874:N2874)+12)&lt;$D2877,12,$D2877-SUM($K2874:N2874)),0)),0),0)</f>
        <v>0</v>
      </c>
      <c r="P2874" s="5">
        <f ca="1">IF(AND($G2875,NOT(ISTEXT($G2874)),ISNUMBER(Poczatek),ISNUMBER(Koniec_Projekt)),IFERROR(IF($D2874=LataProjekcji,$F2874,IF($D2874&lt;LataProjekcji,IF((SUM($K2874:O2874)+12)&lt;$D2877,12,$D2877-SUM($K2874:O2874)),0)),0),0)</f>
        <v>0</v>
      </c>
      <c r="Q2874" s="5">
        <f ca="1">IF(AND($G2875,NOT(ISTEXT($G2874)),ISNUMBER(Poczatek),ISNUMBER(Koniec_Projekt)),IFERROR(IF($D2874=LataProjekcji,$F2874,IF($D2874&lt;LataProjekcji,IF((SUM($K2874:P2874)+12)&lt;$D2877,12,$D2877-SUM($K2874:P2874)),0)),0),0)</f>
        <v>0</v>
      </c>
      <c r="R2874" s="5">
        <f ca="1">IF(AND($G2875,NOT(ISTEXT($G2874)),ISNUMBER(Poczatek),ISNUMBER(Koniec_Projekt)),IFERROR(IF($D2874=LataProjekcji,$F2874,IF($D2874&lt;LataProjekcji,IF((SUM($K2874:Q2874)+12)&lt;$D2877,12,$D2877-SUM($K2874:Q2874)),0)),0),0)</f>
        <v>0</v>
      </c>
      <c r="S2874" s="5">
        <f ca="1">IF(AND($G2875,NOT(ISTEXT($G2874)),ISNUMBER(Poczatek),ISNUMBER(Koniec_Projekt)),IFERROR(IF($D2874=LataProjekcji,$F2874,IF($D2874&lt;LataProjekcji,IF((SUM($K2874:R2874)+12)&lt;$D2877,12,$D2877-SUM($K2874:R2874)),0)),0),0)</f>
        <v>0</v>
      </c>
      <c r="T2874" s="5">
        <f ca="1">IF(AND($G2875,NOT(ISTEXT($G2874)),ISNUMBER(Poczatek),ISNUMBER(Koniec_Projekt)),IFERROR(IF($D2874=LataProjekcji,$F2874,IF($D2874&lt;LataProjekcji,IF((SUM($K2874:S2874)+12)&lt;$D2877,12,$D2877-SUM($K2874:S2874)),0)),0),0)</f>
        <v>0</v>
      </c>
      <c r="U2874" s="5">
        <f ca="1">IF(AND($G2875,NOT(ISTEXT($G2874)),ISNUMBER(Poczatek),ISNUMBER(Koniec_Projekt)),IFERROR(IF($D2874=LataProjekcji,$F2874,IF($D2874&lt;LataProjekcji,IF((SUM($K2874:T2874)+12)&lt;$D2877,12,$D2877-SUM($K2874:T2874)),0)),0),0)</f>
        <v>0</v>
      </c>
      <c r="V2874" s="5">
        <f ca="1">IF(AND($G2875,NOT(ISTEXT($G2874)),ISNUMBER(Poczatek),ISNUMBER(Koniec_Projekt)),IFERROR(IF($D2874=LataProjekcji,$F2874,IF($D2874&lt;LataProjekcji,IF((SUM($K2874:U2874)+12)&lt;$D2877,12,$D2877-SUM($K2874:U2874)),0)),0),0)</f>
        <v>0</v>
      </c>
      <c r="W2874" s="5">
        <f ca="1">IF(AND($G2875,NOT(ISTEXT($G2874)),ISNUMBER(Poczatek),ISNUMBER(Koniec_Projekt)),IFERROR(IF($D2874=LataProjekcji,$F2874,IF($D2874&lt;LataProjekcji,IF((SUM($K2874:V2874)+12)&lt;$D2877,12,$D2877-SUM($K2874:V2874)),0)),0),0)</f>
        <v>0</v>
      </c>
      <c r="X2874" s="5">
        <f ca="1">IF(AND($G2875,NOT(ISTEXT($G2874)),ISNUMBER(Poczatek),ISNUMBER(Koniec_Projekt)),IFERROR(IF($D2874=LataProjekcji,$F2874,IF($D2874&lt;LataProjekcji,IF((SUM($K2874:W2874)+12)&lt;$D2877,12,$D2877-SUM($K2874:W2874)),0)),0),0)</f>
        <v>0</v>
      </c>
      <c r="Y2874" s="5">
        <f ca="1">IF(AND($G2875,NOT(ISTEXT($G2874)),ISNUMBER(Poczatek),ISNUMBER(Koniec_Projekt)),IFERROR(IF($D2874=LataProjekcji,$F2874,IF($D2874&lt;LataProjekcji,IF((SUM($K2874:X2874)+12)&lt;$D2877,12,$D2877-SUM($K2874:X2874)),0)),0),0)</f>
        <v>0</v>
      </c>
      <c r="Z2874" s="5">
        <f ca="1">IF(AND($G2875,NOT(ISTEXT($G2874)),ISNUMBER(Poczatek),ISNUMBER(Koniec_Projekt)),IFERROR(IF($D2874=LataProjekcji,$F2874,IF($D2874&lt;LataProjekcji,IF((SUM($K2874:Y2874)+12)&lt;$D2877,12,$D2877-SUM($K2874:Y2874)),0)),0),0)</f>
        <v>0</v>
      </c>
      <c r="AA2874" s="5">
        <f ca="1">IF(AND($G2875,NOT(ISTEXT($G2874)),ISNUMBER(Poczatek),ISNUMBER(Koniec_Projekt)),IFERROR(IF($D2874=LataProjekcji,$F2874,IF($D2874&lt;LataProjekcji,IF((SUM($K2874:Z2874)+12)&lt;$D2877,12,$D2877-SUM($K2874:Z2874)),0)),0),0)</f>
        <v>0</v>
      </c>
      <c r="AB2874" s="5">
        <f ca="1">IF(AND($G2875,NOT(ISTEXT($G2874)),ISNUMBER(Poczatek),ISNUMBER(Koniec_Projekt)),IFERROR(IF($D2874=LataProjekcji,$F2874,IF($D2874&lt;LataProjekcji,IF((SUM($K2874:AA2874)+12)&lt;$D2877,12,$D2877-SUM($K2874:AA2874)),0)),0),0)</f>
        <v>0</v>
      </c>
      <c r="AC2874" s="5">
        <f ca="1">IF(AND($G2875,NOT(ISTEXT($G2874)),ISNUMBER(Poczatek),ISNUMBER(Koniec_Projekt)),IFERROR(IF($D2874=LataProjekcji,$F2874,IF($D2874&lt;LataProjekcji,IF((SUM($K2874:AB2874)+12)&lt;$D2877,12,$D2877-SUM($K2874:AB2874)),0)),0),0)</f>
        <v>0</v>
      </c>
      <c r="AD2874" s="5">
        <f ca="1">IF(AND($G2875,NOT(ISTEXT($G2874)),ISNUMBER(Poczatek),ISNUMBER(Koniec_Projekt)),IFERROR(IF($D2874=LataProjekcji,$F2874,IF($D2874&lt;LataProjekcji,IF((SUM($K2874:AC2874)+12)&lt;$D2877,12,$D2877-SUM($K2874:AC2874)),0)),0),0)</f>
        <v>0</v>
      </c>
      <c r="AE2874" s="5">
        <f ca="1">IF(AND($G2875,NOT(ISTEXT($G2874)),ISNUMBER(Poczatek),ISNUMBER(Koniec_Projekt)),IFERROR(IF($D2874=LataProjekcji,$F2874,IF($D2874&lt;LataProjekcji,IF((SUM($K2874:AD2874)+12)&lt;$D2877,12,$D2877-SUM($K2874:AD2874)),0)),0),0)</f>
        <v>0</v>
      </c>
    </row>
    <row r="2875" spans="2:31" hidden="1">
      <c r="B2875" s="526" t="s">
        <v>754</v>
      </c>
      <c r="D2875" s="5">
        <f ca="1">D1708</f>
        <v>0</v>
      </c>
      <c r="E2875" s="454">
        <f ca="1">E1708</f>
        <v>0</v>
      </c>
      <c r="F2875" s="454">
        <f ca="1">F1708</f>
        <v>0</v>
      </c>
      <c r="G2875" s="258" t="b">
        <f ca="1">NOT(ISBLANK(OFFSET($C$269,$D2873,0)))</f>
        <v>0</v>
      </c>
      <c r="H2875" s="538" t="b">
        <f ca="1">SUM(K2875:AE2875)=E2877</f>
        <v>1</v>
      </c>
      <c r="I2875" s="1" t="s">
        <v>750</v>
      </c>
      <c r="K2875" s="537">
        <f ca="1">IF(AND($G2875,NOT(ISTEXT($G2874)),ISNUMBER(Poczatek),ISNUMBER(Koniec_Projekt)),IFERROR(IF($D2874=LataProjekcji,IF($F2874&gt;$E2877,$E2877,$F2874),IF($D2877&gt;=$E2877,(IF($D2874&lt;LataProjekcji,IF((SUM(J2875:$K2875)+12)&lt;$E2877,12,$E2877-SUM(J2875:$K2875)),0)),(IF($D2874&lt;LataProjekcji,IF((SUM(J2875:$K2875)+12)&lt;$D2877,12,$D2877-SUM(J2875:$K2875)),0)))),0),0)</f>
        <v>0</v>
      </c>
      <c r="L2875" s="537">
        <f ca="1">IF(AND($G2875,NOT(ISTEXT($G2874)),ISNUMBER(Poczatek),ISNUMBER(Koniec_Projekt)),IFERROR(IF($D2874=LataProjekcji,IF($F2874&gt;$E2877,$E2877,$F2874),IF($D2877&gt;=$E2877,(IF($D2874&lt;LataProjekcji,IF((SUM($K2875:K2875)+12)&lt;$E2877,12,$E2877-SUM($K2875:K2875)),0)),(IF($D2874&lt;LataProjekcji,IF((SUM($K2875:K2875)+12)&lt;$D2877,12,$D2877-SUM($K2875:K2875)),0)))),0),0)</f>
        <v>0</v>
      </c>
      <c r="M2875" s="537">
        <f ca="1">IF(AND($G2875,NOT(ISTEXT($G2874)),ISNUMBER(Poczatek),ISNUMBER(Koniec_Projekt)),IFERROR(IF($D2874=LataProjekcji,IF($F2874&gt;$E2877,$E2877,$F2874),IF($D2877&gt;=$E2877,(IF($D2874&lt;LataProjekcji,IF((SUM($K2875:L2875)+12)&lt;$E2877,12,$E2877-SUM($K2875:L2875)),0)),(IF($D2874&lt;LataProjekcji,IF((SUM($K2875:L2875)+12)&lt;$D2877,12,$D2877-SUM($K2875:L2875)),0)))),0),0)</f>
        <v>0</v>
      </c>
      <c r="N2875" s="537">
        <f ca="1">IF(AND($G2875,NOT(ISTEXT($G2874)),ISNUMBER(Poczatek),ISNUMBER(Koniec_Projekt)),IFERROR(IF($D2874=LataProjekcji,IF($F2874&gt;$E2877,$E2877,$F2874),IF($D2877&gt;=$E2877,(IF($D2874&lt;LataProjekcji,IF((SUM($K2875:M2875)+12)&lt;$E2877,12,$E2877-SUM($K2875:M2875)),0)),(IF($D2874&lt;LataProjekcji,IF((SUM($K2875:M2875)+12)&lt;$D2877,12,$D2877-SUM($K2875:M2875)),0)))),0),0)</f>
        <v>0</v>
      </c>
      <c r="O2875" s="537">
        <f ca="1">IF(AND($G2875,NOT(ISTEXT($G2874)),ISNUMBER(Poczatek),ISNUMBER(Koniec_Projekt)),IFERROR(IF($D2874=LataProjekcji,IF($F2874&gt;$E2877,$E2877,$F2874),IF($D2877&gt;=$E2877,(IF($D2874&lt;LataProjekcji,IF((SUM($K2875:N2875)+12)&lt;$E2877,12,$E2877-SUM($K2875:N2875)),0)),(IF($D2874&lt;LataProjekcji,IF((SUM($K2875:N2875)+12)&lt;$D2877,12,$D2877-SUM($K2875:N2875)),0)))),0),0)</f>
        <v>0</v>
      </c>
      <c r="P2875" s="537">
        <f ca="1">IF(AND($G2875,NOT(ISTEXT($G2874)),ISNUMBER(Poczatek),ISNUMBER(Koniec_Projekt)),IFERROR(IF($D2874=LataProjekcji,IF($F2874&gt;$E2877,$E2877,$F2874),IF($D2877&gt;=$E2877,(IF($D2874&lt;LataProjekcji,IF((SUM($K2875:O2875)+12)&lt;$E2877,12,$E2877-SUM($K2875:O2875)),0)),(IF($D2874&lt;LataProjekcji,IF((SUM($K2875:O2875)+12)&lt;$D2877,12,$D2877-SUM($K2875:O2875)),0)))),0),0)</f>
        <v>0</v>
      </c>
      <c r="Q2875" s="537">
        <f ca="1">IF(AND($G2875,NOT(ISTEXT($G2874)),ISNUMBER(Poczatek),ISNUMBER(Koniec_Projekt)),IFERROR(IF($D2874=LataProjekcji,IF($F2874&gt;$E2877,$E2877,$F2874),IF($D2877&gt;=$E2877,(IF($D2874&lt;LataProjekcji,IF((SUM($K2875:P2875)+12)&lt;$E2877,12,$E2877-SUM($K2875:P2875)),0)),(IF($D2874&lt;LataProjekcji,IF((SUM($K2875:P2875)+12)&lt;$D2877,12,$D2877-SUM($K2875:P2875)),0)))),0),0)</f>
        <v>0</v>
      </c>
      <c r="R2875" s="537">
        <f ca="1">IF(AND($G2875,NOT(ISTEXT($G2874)),ISNUMBER(Poczatek),ISNUMBER(Koniec_Projekt)),IFERROR(IF($D2874=LataProjekcji,IF($F2874&gt;$E2877,$E2877,$F2874),IF($D2877&gt;=$E2877,(IF($D2874&lt;LataProjekcji,IF((SUM($K2875:Q2875)+12)&lt;$E2877,12,$E2877-SUM($K2875:Q2875)),0)),(IF($D2874&lt;LataProjekcji,IF((SUM($K2875:Q2875)+12)&lt;$D2877,12,$D2877-SUM($K2875:Q2875)),0)))),0),0)</f>
        <v>0</v>
      </c>
      <c r="S2875" s="537">
        <f ca="1">IF(AND($G2875,NOT(ISTEXT($G2874)),ISNUMBER(Poczatek),ISNUMBER(Koniec_Projekt)),IFERROR(IF($D2874=LataProjekcji,IF($F2874&gt;$E2877,$E2877,$F2874),IF($D2877&gt;=$E2877,(IF($D2874&lt;LataProjekcji,IF((SUM($K2875:R2875)+12)&lt;$E2877,12,$E2877-SUM($K2875:R2875)),0)),(IF($D2874&lt;LataProjekcji,IF((SUM($K2875:R2875)+12)&lt;$D2877,12,$D2877-SUM($K2875:R2875)),0)))),0),0)</f>
        <v>0</v>
      </c>
      <c r="T2875" s="537">
        <f ca="1">IF(AND($G2875,NOT(ISTEXT($G2874)),ISNUMBER(Poczatek),ISNUMBER(Koniec_Projekt)),IFERROR(IF($D2874=LataProjekcji,IF($F2874&gt;$E2877,$E2877,$F2874),IF($D2877&gt;=$E2877,(IF($D2874&lt;LataProjekcji,IF((SUM($K2875:S2875)+12)&lt;$E2877,12,$E2877-SUM($K2875:S2875)),0)),(IF($D2874&lt;LataProjekcji,IF((SUM($K2875:S2875)+12)&lt;$D2877,12,$D2877-SUM($K2875:S2875)),0)))),0),0)</f>
        <v>0</v>
      </c>
      <c r="U2875" s="537">
        <f ca="1">IF(AND($G2875,NOT(ISTEXT($G2874)),ISNUMBER(Poczatek),ISNUMBER(Koniec_Projekt)),IFERROR(IF($D2874=LataProjekcji,IF($F2874&gt;$E2877,$E2877,$F2874),IF($D2877&gt;=$E2877,(IF($D2874&lt;LataProjekcji,IF((SUM($K2875:T2875)+12)&lt;$E2877,12,$E2877-SUM($K2875:T2875)),0)),(IF($D2874&lt;LataProjekcji,IF((SUM($K2875:T2875)+12)&lt;$D2877,12,$D2877-SUM($K2875:T2875)),0)))),0),0)</f>
        <v>0</v>
      </c>
      <c r="V2875" s="537">
        <f ca="1">IF(AND($G2875,NOT(ISTEXT($G2874)),ISNUMBER(Poczatek),ISNUMBER(Koniec_Projekt)),IFERROR(IF($D2874=LataProjekcji,IF($F2874&gt;$E2877,$E2877,$F2874),IF($D2877&gt;=$E2877,(IF($D2874&lt;LataProjekcji,IF((SUM($K2875:U2875)+12)&lt;$E2877,12,$E2877-SUM($K2875:U2875)),0)),(IF($D2874&lt;LataProjekcji,IF((SUM($K2875:U2875)+12)&lt;$D2877,12,$D2877-SUM($K2875:U2875)),0)))),0),0)</f>
        <v>0</v>
      </c>
      <c r="W2875" s="537">
        <f ca="1">IF(AND($G2875,NOT(ISTEXT($G2874)),ISNUMBER(Poczatek),ISNUMBER(Koniec_Projekt)),IFERROR(IF($D2874=LataProjekcji,IF($F2874&gt;$E2877,$E2877,$F2874),IF($D2877&gt;=$E2877,(IF($D2874&lt;LataProjekcji,IF((SUM($K2875:V2875)+12)&lt;$E2877,12,$E2877-SUM($K2875:V2875)),0)),(IF($D2874&lt;LataProjekcji,IF((SUM($K2875:V2875)+12)&lt;$D2877,12,$D2877-SUM($K2875:V2875)),0)))),0),0)</f>
        <v>0</v>
      </c>
      <c r="X2875" s="537">
        <f ca="1">IF(AND($G2875,NOT(ISTEXT($G2874)),ISNUMBER(Poczatek),ISNUMBER(Koniec_Projekt)),IFERROR(IF($D2874=LataProjekcji,IF($F2874&gt;$E2877,$E2877,$F2874),IF($D2877&gt;=$E2877,(IF($D2874&lt;LataProjekcji,IF((SUM($K2875:W2875)+12)&lt;$E2877,12,$E2877-SUM($K2875:W2875)),0)),(IF($D2874&lt;LataProjekcji,IF((SUM($K2875:W2875)+12)&lt;$D2877,12,$D2877-SUM($K2875:W2875)),0)))),0),0)</f>
        <v>0</v>
      </c>
      <c r="Y2875" s="537">
        <f ca="1">IF(AND($G2875,NOT(ISTEXT($G2874)),ISNUMBER(Poczatek),ISNUMBER(Koniec_Projekt)),IFERROR(IF($D2874=LataProjekcji,IF($F2874&gt;$E2877,$E2877,$F2874),IF($D2877&gt;=$E2877,(IF($D2874&lt;LataProjekcji,IF((SUM($K2875:X2875)+12)&lt;$E2877,12,$E2877-SUM($K2875:X2875)),0)),(IF($D2874&lt;LataProjekcji,IF((SUM($K2875:X2875)+12)&lt;$D2877,12,$D2877-SUM($K2875:X2875)),0)))),0),0)</f>
        <v>0</v>
      </c>
      <c r="Z2875" s="537">
        <f ca="1">IF(AND($G2875,NOT(ISTEXT($G2874)),ISNUMBER(Poczatek),ISNUMBER(Koniec_Projekt)),IFERROR(IF($D2874=LataProjekcji,IF($F2874&gt;$E2877,$E2877,$F2874),IF($D2877&gt;=$E2877,(IF($D2874&lt;LataProjekcji,IF((SUM($K2875:Y2875)+12)&lt;$E2877,12,$E2877-SUM($K2875:Y2875)),0)),(IF($D2874&lt;LataProjekcji,IF((SUM($K2875:Y2875)+12)&lt;$D2877,12,$D2877-SUM($K2875:Y2875)),0)))),0),0)</f>
        <v>0</v>
      </c>
      <c r="AA2875" s="537">
        <f ca="1">IF(AND($G2875,NOT(ISTEXT($G2874)),ISNUMBER(Poczatek),ISNUMBER(Koniec_Projekt)),IFERROR(IF($D2874=LataProjekcji,IF($F2874&gt;$E2877,$E2877,$F2874),IF($D2877&gt;=$E2877,(IF($D2874&lt;LataProjekcji,IF((SUM($K2875:Z2875)+12)&lt;$E2877,12,$E2877-SUM($K2875:Z2875)),0)),(IF($D2874&lt;LataProjekcji,IF((SUM($K2875:Z2875)+12)&lt;$D2877,12,$D2877-SUM($K2875:Z2875)),0)))),0),0)</f>
        <v>0</v>
      </c>
      <c r="AB2875" s="537">
        <f ca="1">IF(AND($G2875,NOT(ISTEXT($G2874)),ISNUMBER(Poczatek),ISNUMBER(Koniec_Projekt)),IFERROR(IF($D2874=LataProjekcji,IF($F2874&gt;$E2877,$E2877,$F2874),IF($D2877&gt;=$E2877,(IF($D2874&lt;LataProjekcji,IF((SUM($K2875:AA2875)+12)&lt;$E2877,12,$E2877-SUM($K2875:AA2875)),0)),(IF($D2874&lt;LataProjekcji,IF((SUM($K2875:AA2875)+12)&lt;$D2877,12,$D2877-SUM($K2875:AA2875)),0)))),0),0)</f>
        <v>0</v>
      </c>
      <c r="AC2875" s="537">
        <f ca="1">IF(AND($G2875,NOT(ISTEXT($G2874)),ISNUMBER(Poczatek),ISNUMBER(Koniec_Projekt)),IFERROR(IF($D2874=LataProjekcji,IF($F2874&gt;$E2877,$E2877,$F2874),IF($D2877&gt;=$E2877,(IF($D2874&lt;LataProjekcji,IF((SUM($K2875:AB2875)+12)&lt;$E2877,12,$E2877-SUM($K2875:AB2875)),0)),(IF($D2874&lt;LataProjekcji,IF((SUM($K2875:AB2875)+12)&lt;$D2877,12,$D2877-SUM($K2875:AB2875)),0)))),0),0)</f>
        <v>0</v>
      </c>
      <c r="AD2875" s="537">
        <f ca="1">IF(AND($G2875,NOT(ISTEXT($G2874)),ISNUMBER(Poczatek),ISNUMBER(Koniec_Projekt)),IFERROR(IF($D2874=LataProjekcji,IF($F2874&gt;$E2877,$E2877,$F2874),IF($D2877&gt;=$E2877,(IF($D2874&lt;LataProjekcji,IF((SUM($K2875:AC2875)+12)&lt;$E2877,12,$E2877-SUM($K2875:AC2875)),0)),(IF($D2874&lt;LataProjekcji,IF((SUM($K2875:AC2875)+12)&lt;$D2877,12,$D2877-SUM($K2875:AC2875)),0)))),0),0)</f>
        <v>0</v>
      </c>
      <c r="AE2875" s="537">
        <f ca="1">IF(AND($G2875,NOT(ISTEXT($G2874)),ISNUMBER(Poczatek),ISNUMBER(Koniec_Projekt)),IFERROR(IF($D2874=LataProjekcji,IF($F2874&gt;$E2877,$E2877,$F2874),IF($D2877&gt;=$E2877,(IF($D2874&lt;LataProjekcji,IF((SUM($K2875:AD2875)+12)&lt;$E2877,12,$E2877-SUM($K2875:AD2875)),0)),(IF($D2874&lt;LataProjekcji,IF((SUM($K2875:AD2875)+12)&lt;$D2877,12,$D2877-SUM($K2875:AD2875)),0)))),0),0)</f>
        <v>0</v>
      </c>
    </row>
    <row r="2876" spans="2:31" hidden="1">
      <c r="B2876" s="526" t="s">
        <v>753</v>
      </c>
      <c r="D2876" s="454">
        <f ca="1">D1709</f>
        <v>0</v>
      </c>
      <c r="E2876" s="454">
        <f ca="1">IF(D2875&gt;10,ROUND(D2876/12,2),D2876)</f>
        <v>0</v>
      </c>
      <c r="F2876" s="524">
        <f>Koniec_Projekt</f>
        <v>0</v>
      </c>
      <c r="G2876" s="329">
        <f>Miesiac_Koniec_Projekt</f>
        <v>0</v>
      </c>
      <c r="H2876" s="538" t="b">
        <f ca="1">SUM(K2876:AE2876)=D2875</f>
        <v>1</v>
      </c>
      <c r="I2876" s="1" t="s">
        <v>713</v>
      </c>
      <c r="K2876" s="256">
        <f ca="1">IF(AND($G2875,NOT(ISTEXT($G2874)),ISNUMBER(Poczatek),ISNUMBER(Koniec_Projekt)),IFERROR(IF(LataProjekcji=$F2877,ROUND($D2875,0),ROUND(K2874*$E2876,0)),0),0)</f>
        <v>0</v>
      </c>
      <c r="L2876" s="5">
        <f ca="1">IF(AND($G2875,NOT(ISTEXT($G2874)),ISNUMBER(Poczatek),ISNUMBER(Koniec_Projekt)),IFERROR(IF(LataProjekcji=$F2877,ROUND($D2875-SUM(K2876:$K2876),0),ROUND(L2874*$E2876,0)),0),0)</f>
        <v>0</v>
      </c>
      <c r="M2876" s="5">
        <f ca="1">IF(AND($G2875,NOT(ISTEXT($G2874)),ISNUMBER(Poczatek),ISNUMBER(Koniec_Projekt)),IFERROR(IF(LataProjekcji=$F2877,ROUND($D2875-SUM($K2876:L2876),0),ROUND(M2874*$E2876,0)),0),0)</f>
        <v>0</v>
      </c>
      <c r="N2876" s="5">
        <f ca="1">IF(AND($G2875,NOT(ISTEXT($G2874)),ISNUMBER(Poczatek),ISNUMBER(Koniec_Projekt)),IFERROR(IF(LataProjekcji=$F2877,ROUND($D2875-SUM($K2876:M2876),0),ROUND(N2874*$E2876,0)),0),0)</f>
        <v>0</v>
      </c>
      <c r="O2876" s="5">
        <f ca="1">IF(AND($G2875,NOT(ISTEXT($G2874)),ISNUMBER(Poczatek),ISNUMBER(Koniec_Projekt)),IFERROR(IF(LataProjekcji=$F2877,ROUND($D2875-SUM($K2876:N2876),0),ROUND(O2874*$E2876,0)),0),0)</f>
        <v>0</v>
      </c>
      <c r="P2876" s="5">
        <f ca="1">IF(AND($G2875,NOT(ISTEXT($G2874)),ISNUMBER(Poczatek),ISNUMBER(Koniec_Projekt)),IFERROR(IF(LataProjekcji=$F2877,ROUND($D2875-SUM($K2876:O2876),0),ROUND(P2874*$E2876,0)),0),0)</f>
        <v>0</v>
      </c>
      <c r="Q2876" s="5">
        <f ca="1">IF(AND($G2875,NOT(ISTEXT($G2874)),ISNUMBER(Poczatek),ISNUMBER(Koniec_Projekt)),IFERROR(IF(LataProjekcji=$F2877,ROUND($D2875-SUM($K2876:P2876),0),ROUND(Q2874*$E2876,0)),0),0)</f>
        <v>0</v>
      </c>
      <c r="R2876" s="5">
        <f ca="1">IF(AND($G2875,NOT(ISTEXT($G2874)),ISNUMBER(Poczatek),ISNUMBER(Koniec_Projekt)),IFERROR(IF(LataProjekcji=$F2877,ROUND($D2875-SUM($K2876:Q2876),0),ROUND(R2874*$E2876,0)),0),0)</f>
        <v>0</v>
      </c>
      <c r="S2876" s="5">
        <f ca="1">IF(AND($G2875,NOT(ISTEXT($G2874)),ISNUMBER(Poczatek),ISNUMBER(Koniec_Projekt)),IFERROR(IF(LataProjekcji=$F2877,ROUND($D2875-SUM($K2876:R2876),0),ROUND(S2874*$E2876,0)),0),0)</f>
        <v>0</v>
      </c>
      <c r="T2876" s="5">
        <f ca="1">IF(AND($G2875,NOT(ISTEXT($G2874)),ISNUMBER(Poczatek),ISNUMBER(Koniec_Projekt)),IFERROR(IF(LataProjekcji=$F2877,ROUND($D2875-SUM($K2876:S2876),0),ROUND(T2874*$E2876,0)),0),0)</f>
        <v>0</v>
      </c>
      <c r="U2876" s="5">
        <f ca="1">IF(AND($G2875,NOT(ISTEXT($G2874)),ISNUMBER(Poczatek),ISNUMBER(Koniec_Projekt)),IFERROR(IF(LataProjekcji=$F2877,ROUND($D2875-SUM($K2876:T2876),0),ROUND(U2874*$E2876,0)),0),0)</f>
        <v>0</v>
      </c>
      <c r="V2876" s="5">
        <f ca="1">IF(AND($G2875,NOT(ISTEXT($G2874)),ISNUMBER(Poczatek),ISNUMBER(Koniec_Projekt)),IFERROR(IF(LataProjekcji=$F2877,ROUND($D2875-SUM($K2876:U2876),0),ROUND(V2874*$E2876,0)),0),0)</f>
        <v>0</v>
      </c>
      <c r="W2876" s="5">
        <f ca="1">IF(AND($G2875,NOT(ISTEXT($G2874)),ISNUMBER(Poczatek),ISNUMBER(Koniec_Projekt)),IFERROR(IF(LataProjekcji=$F2877,ROUND($D2875-SUM($K2876:V2876),0),ROUND(W2874*$E2876,0)),0),0)</f>
        <v>0</v>
      </c>
      <c r="X2876" s="5">
        <f ca="1">IF(AND($G2875,NOT(ISTEXT($G2874)),ISNUMBER(Poczatek),ISNUMBER(Koniec_Projekt)),IFERROR(IF(LataProjekcji=$F2877,ROUND($D2875-SUM($K2876:W2876),0),ROUND(X2874*$E2876,0)),0),0)</f>
        <v>0</v>
      </c>
      <c r="Y2876" s="5">
        <f ca="1">IF(AND($G2875,NOT(ISTEXT($G2874)),ISNUMBER(Poczatek),ISNUMBER(Koniec_Projekt)),IFERROR(IF(LataProjekcji=$F2877,ROUND($D2875-SUM($K2876:X2876),0),ROUND(Y2874*$E2876,0)),0),0)</f>
        <v>0</v>
      </c>
      <c r="Z2876" s="5">
        <f ca="1">IF(AND($G2875,NOT(ISTEXT($G2874)),ISNUMBER(Poczatek),ISNUMBER(Koniec_Projekt)),IFERROR(IF(LataProjekcji=$F2877,ROUND($D2875-SUM($K2876:Y2876),0),ROUND(Z2874*$E2876,0)),0),0)</f>
        <v>0</v>
      </c>
      <c r="AA2876" s="5">
        <f ca="1">IF(AND($G2875,NOT(ISTEXT($G2874)),ISNUMBER(Poczatek),ISNUMBER(Koniec_Projekt)),IFERROR(IF(LataProjekcji=$F2877,ROUND($D2875-SUM($K2876:Z2876),0),ROUND(AA2874*$E2876,0)),0),0)</f>
        <v>0</v>
      </c>
      <c r="AB2876" s="5">
        <f ca="1">IF(AND($G2875,NOT(ISTEXT($G2874)),ISNUMBER(Poczatek),ISNUMBER(Koniec_Projekt)),IFERROR(IF(LataProjekcji=$F2877,ROUND($D2875-SUM($K2876:AA2876),0),ROUND(AB2874*$E2876,0)),0),0)</f>
        <v>0</v>
      </c>
      <c r="AC2876" s="5">
        <f ca="1">IF(AND($G2875,NOT(ISTEXT($G2874)),ISNUMBER(Poczatek),ISNUMBER(Koniec_Projekt)),IFERROR(IF(LataProjekcji=$F2877,ROUND($D2875-SUM($K2876:AB2876),0),ROUND(AC2874*$E2876,0)),0),0)</f>
        <v>0</v>
      </c>
      <c r="AD2876" s="5">
        <f ca="1">IF(AND($G2875,NOT(ISTEXT($G2874)),ISNUMBER(Poczatek),ISNUMBER(Koniec_Projekt)),IFERROR(IF(LataProjekcji=$F2877,ROUND($D2875-SUM($K2876:AC2876),0),ROUND(AD2874*$E2876,0)),0),0)</f>
        <v>0</v>
      </c>
      <c r="AE2876" s="5">
        <f ca="1">IF(AND($G2875,NOT(ISTEXT($G2874)),ISNUMBER(Poczatek),ISNUMBER(Koniec_Projekt)),IFERROR(IF(LataProjekcji=$F2877,ROUND($D2875-SUM($K2876:AD2876),0),ROUND(AE2874*$E2876,0)),0),0)</f>
        <v>0</v>
      </c>
    </row>
    <row r="2877" spans="2:31" hidden="1">
      <c r="B2877" s="526" t="s">
        <v>751</v>
      </c>
      <c r="D2877" s="1">
        <f ca="1">IFERROR(ROUNDUP(D2875/E2876,0),0)</f>
        <v>0</v>
      </c>
      <c r="E2877" s="1">
        <f ca="1">IF(D2877=0,0,DATEDIF(DATE(D2874,E2874,1),DATE(F2876,G2876,1),"m"))</f>
        <v>0</v>
      </c>
      <c r="F2877" s="1" t="str">
        <f ca="1">IFERROR(YEAR(G2874),"brak daty")</f>
        <v>brak daty</v>
      </c>
      <c r="G2877" s="1" t="str">
        <f ca="1">IFERROR(MONTH(G2874),"brak daty")</f>
        <v>brak daty</v>
      </c>
      <c r="I2877" s="1" t="s">
        <v>425</v>
      </c>
      <c r="K2877" s="5">
        <f ca="1">IF(AND($G2875,NOT(ISTEXT($G2874)),ISNUMBER(Poczatek),ISNUMBER(Koniec_Projekt)),IFERROR(IF(LataProjekcji=$F2876,IF(AND($G2876=$G2877,$F2876=$F2877),ROUND($D2875-SUM($K2877),0),ROUND(K2875*$E2876,0)),IF(LataProjekcji&gt;$F2876,0,ROUND(K2875*$E2876,0))),0),0)</f>
        <v>0</v>
      </c>
      <c r="L2877" s="5">
        <f ca="1">IF(AND($G2875,NOT(ISTEXT($G2874)),ISNUMBER(Poczatek),ISNUMBER(Koniec_Projekt)),IFERROR(IF(LataProjekcji=$F2876,IF(AND($G2876=$G2877,$F2876=$F2877),ROUND($D2875-SUM($K2877:K2877),0),ROUND(L2875*$E2876,0)),IF(LataProjekcji&gt;$F2876,0,ROUND(L2875*$E2876,0))),0),0)</f>
        <v>0</v>
      </c>
      <c r="M2877" s="5">
        <f ca="1">IF(AND($G2875,NOT(ISTEXT($G2874)),ISNUMBER(Poczatek),ISNUMBER(Koniec_Projekt)),IFERROR(IF(LataProjekcji=$F2876,IF(AND($G2876=$G2877,$F2876=$F2877),ROUND($D2875-SUM($K2877:L2877),0),ROUND(M2875*$E2876,0)),IF(LataProjekcji&gt;$F2876,0,ROUND(M2875*$E2876,0))),0),0)</f>
        <v>0</v>
      </c>
      <c r="N2877" s="5">
        <f ca="1">IF(AND($G2875,NOT(ISTEXT($G2874)),ISNUMBER(Poczatek),ISNUMBER(Koniec_Projekt)),IFERROR(IF(LataProjekcji=$F2876,IF(AND($G2876=$G2877,$F2876=$F2877),ROUND($D2875-SUM($K2877:M2877),0),ROUND(N2875*$E2876,0)),IF(LataProjekcji&gt;$F2876,0,ROUND(N2875*$E2876,0))),0),0)</f>
        <v>0</v>
      </c>
      <c r="O2877" s="5">
        <f ca="1">IF(AND($G2875,NOT(ISTEXT($G2874)),ISNUMBER(Poczatek),ISNUMBER(Koniec_Projekt)),IFERROR(IF(LataProjekcji=$F2876,IF(AND($G2876=$G2877,$F2876=$F2877),ROUND($D2875-SUM($K2877:N2877),0),ROUND(O2875*$E2876,0)),IF(LataProjekcji&gt;$F2876,0,ROUND(O2875*$E2876,0))),0),0)</f>
        <v>0</v>
      </c>
      <c r="P2877" s="5">
        <f ca="1">IF(AND($G2875,NOT(ISTEXT($G2874)),ISNUMBER(Poczatek),ISNUMBER(Koniec_Projekt)),IFERROR(IF(LataProjekcji=$F2876,IF(AND($G2876=$G2877,$F2876=$F2877),ROUND($D2875-SUM($K2877:O2877),0),ROUND(P2875*$E2876,0)),IF(LataProjekcji&gt;$F2876,0,ROUND(P2875*$E2876,0))),0),0)</f>
        <v>0</v>
      </c>
      <c r="Q2877" s="5">
        <f ca="1">IF(AND($G2875,NOT(ISTEXT($G2874)),ISNUMBER(Poczatek),ISNUMBER(Koniec_Projekt)),IFERROR(IF(LataProjekcji=$F2876,IF(AND($G2876=$G2877,$F2876=$F2877),ROUND($D2875-SUM($K2877:P2877),0),ROUND(Q2875*$E2876,0)),IF(LataProjekcji&gt;$F2876,0,ROUND(Q2875*$E2876,0))),0),0)</f>
        <v>0</v>
      </c>
      <c r="R2877" s="5">
        <f ca="1">IF(AND($G2875,NOT(ISTEXT($G2874)),ISNUMBER(Poczatek),ISNUMBER(Koniec_Projekt)),IFERROR(IF(LataProjekcji=$F2876,IF(AND($G2876=$G2877,$F2876=$F2877),ROUND($D2875-SUM($K2877:Q2877),0),ROUND(R2875*$E2876,0)),IF(LataProjekcji&gt;$F2876,0,ROUND(R2875*$E2876,0))),0),0)</f>
        <v>0</v>
      </c>
      <c r="S2877" s="5">
        <f ca="1">IF(AND($G2875,NOT(ISTEXT($G2874)),ISNUMBER(Poczatek),ISNUMBER(Koniec_Projekt)),IFERROR(IF(LataProjekcji=$F2876,IF(AND($G2876=$G2877,$F2876=$F2877),ROUND($D2875-SUM($K2877:R2877),0),ROUND(S2875*$E2876,0)),IF(LataProjekcji&gt;$F2876,0,ROUND(S2875*$E2876,0))),0),0)</f>
        <v>0</v>
      </c>
      <c r="T2877" s="5">
        <f ca="1">IF(AND($G2875,NOT(ISTEXT($G2874)),ISNUMBER(Poczatek),ISNUMBER(Koniec_Projekt)),IFERROR(IF(LataProjekcji=$F2876,IF(AND($G2876=$G2877,$F2876=$F2877),ROUND($D2875-SUM($K2877:S2877),0),ROUND(T2875*$E2876,0)),IF(LataProjekcji&gt;$F2876,0,ROUND(T2875*$E2876,0))),0),0)</f>
        <v>0</v>
      </c>
      <c r="U2877" s="5">
        <f ca="1">IF(AND($G2875,NOT(ISTEXT($G2874)),ISNUMBER(Poczatek),ISNUMBER(Koniec_Projekt)),IFERROR(IF(LataProjekcji=$F2876,IF(AND($G2876=$G2877,$F2876=$F2877),ROUND($D2875-SUM($K2877:T2877),0),ROUND(U2875*$E2876,0)),IF(LataProjekcji&gt;$F2876,0,ROUND(U2875*$E2876,0))),0),0)</f>
        <v>0</v>
      </c>
      <c r="V2877" s="5">
        <f ca="1">IF(AND($G2875,NOT(ISTEXT($G2874)),ISNUMBER(Poczatek),ISNUMBER(Koniec_Projekt)),IFERROR(IF(LataProjekcji=$F2876,IF(AND($G2876=$G2877,$F2876=$F2877),ROUND($D2875-SUM($K2877:U2877),0),ROUND(V2875*$E2876,0)),IF(LataProjekcji&gt;$F2876,0,ROUND(V2875*$E2876,0))),0),0)</f>
        <v>0</v>
      </c>
      <c r="W2877" s="5">
        <f ca="1">IF(AND($G2875,NOT(ISTEXT($G2874)),ISNUMBER(Poczatek),ISNUMBER(Koniec_Projekt)),IFERROR(IF(LataProjekcji=$F2876,IF(AND($G2876=$G2877,$F2876=$F2877),ROUND($D2875-SUM($K2877:V2877),0),ROUND(W2875*$E2876,0)),IF(LataProjekcji&gt;$F2876,0,ROUND(W2875*$E2876,0))),0),0)</f>
        <v>0</v>
      </c>
      <c r="X2877" s="5">
        <f ca="1">IF(AND($G2875,NOT(ISTEXT($G2874)),ISNUMBER(Poczatek),ISNUMBER(Koniec_Projekt)),IFERROR(IF(LataProjekcji=$F2876,IF(AND($G2876=$G2877,$F2876=$F2877),ROUND($D2875-SUM($K2877:W2877),0),ROUND(X2875*$E2876,0)),IF(LataProjekcji&gt;$F2876,0,ROUND(X2875*$E2876,0))),0),0)</f>
        <v>0</v>
      </c>
      <c r="Y2877" s="5">
        <f ca="1">IF(AND($G2875,NOT(ISTEXT($G2874)),ISNUMBER(Poczatek),ISNUMBER(Koniec_Projekt)),IFERROR(IF(LataProjekcji=$F2876,IF(AND($G2876=$G2877,$F2876=$F2877),ROUND($D2875-SUM($K2877:X2877),0),ROUND(Y2875*$E2876,0)),IF(LataProjekcji&gt;$F2876,0,ROUND(Y2875*$E2876,0))),0),0)</f>
        <v>0</v>
      </c>
      <c r="Z2877" s="5">
        <f ca="1">IF(AND($G2875,NOT(ISTEXT($G2874)),ISNUMBER(Poczatek),ISNUMBER(Koniec_Projekt)),IFERROR(IF(LataProjekcji=$F2876,IF(AND($G2876=$G2877,$F2876=$F2877),ROUND($D2875-SUM($K2877:Y2877),0),ROUND(Z2875*$E2876,0)),IF(LataProjekcji&gt;$F2876,0,ROUND(Z2875*$E2876,0))),0),0)</f>
        <v>0</v>
      </c>
      <c r="AA2877" s="5">
        <f ca="1">IF(AND($G2875,NOT(ISTEXT($G2874)),ISNUMBER(Poczatek),ISNUMBER(Koniec_Projekt)),IFERROR(IF(LataProjekcji=$F2876,IF(AND($G2876=$G2877,$F2876=$F2877),ROUND($D2875-SUM($K2877:Z2877),0),ROUND(AA2875*$E2876,0)),IF(LataProjekcji&gt;$F2876,0,ROUND(AA2875*$E2876,0))),0),0)</f>
        <v>0</v>
      </c>
      <c r="AB2877" s="5">
        <f ca="1">IF(AND($G2875,NOT(ISTEXT($G2874)),ISNUMBER(Poczatek),ISNUMBER(Koniec_Projekt)),IFERROR(IF(LataProjekcji=$F2876,IF(AND($G2876=$G2877,$F2876=$F2877),ROUND($D2875-SUM($K2877:AA2877),0),ROUND(AB2875*$E2876,0)),IF(LataProjekcji&gt;$F2876,0,ROUND(AB2875*$E2876,0))),0),0)</f>
        <v>0</v>
      </c>
      <c r="AC2877" s="5">
        <f ca="1">IF(AND($G2875,NOT(ISTEXT($G2874)),ISNUMBER(Poczatek),ISNUMBER(Koniec_Projekt)),IFERROR(IF(LataProjekcji=$F2876,IF(AND($G2876=$G2877,$F2876=$F2877),ROUND($D2875-SUM($K2877:AB2877),0),ROUND(AC2875*$E2876,0)),IF(LataProjekcji&gt;$F2876,0,ROUND(AC2875*$E2876,0))),0),0)</f>
        <v>0</v>
      </c>
      <c r="AD2877" s="5">
        <f ca="1">IF(AND($G2875,NOT(ISTEXT($G2874)),ISNUMBER(Poczatek),ISNUMBER(Koniec_Projekt)),IFERROR(IF(LataProjekcji=$F2876,IF(AND($G2876=$G2877,$F2876=$F2877),ROUND($D2875-SUM($K2877:AC2877),0),ROUND(AD2875*$E2876,0)),IF(LataProjekcji&gt;$F2876,0,ROUND(AD2875*$E2876,0))),0),0)</f>
        <v>0</v>
      </c>
      <c r="AE2877" s="5">
        <f ca="1">IF(AND($G2875,NOT(ISTEXT($G2874)),ISNUMBER(Poczatek),ISNUMBER(Koniec_Projekt)),IFERROR(IF(LataProjekcji=$F2876,IF(AND($G2876=$G2877,$F2876=$F2877),ROUND($D2875-SUM($K2877:AD2877),0),ROUND(AE2875*$E2876,0)),IF(LataProjekcji&gt;$F2876,0,ROUND(AE2875*$E2876,0))),0),0)</f>
        <v>0</v>
      </c>
    </row>
    <row r="2878" spans="2:31" ht="12.5" hidden="1" thickBot="1">
      <c r="B2878" s="527" t="s">
        <v>865</v>
      </c>
      <c r="C2878" s="528"/>
      <c r="D2878" s="529">
        <f ca="1">IF(D2875&gt;10,ROUND((D2877-1)*E2876,0),E2876)</f>
        <v>0</v>
      </c>
      <c r="E2878" s="529">
        <f ca="1">D2875-D2878</f>
        <v>0</v>
      </c>
      <c r="F2878" s="528"/>
      <c r="G2878" s="669">
        <f ca="1">OFFSET($C$269,$D2873,0)</f>
        <v>0</v>
      </c>
      <c r="H2878" s="528"/>
      <c r="I2878" s="528"/>
      <c r="J2878" s="528"/>
      <c r="K2878" s="528"/>
      <c r="L2878" s="528"/>
      <c r="M2878" s="528"/>
      <c r="N2878" s="528"/>
      <c r="O2878" s="528"/>
      <c r="P2878" s="528"/>
      <c r="Q2878" s="528"/>
      <c r="R2878" s="528"/>
      <c r="S2878" s="528"/>
      <c r="T2878" s="528"/>
      <c r="U2878" s="528"/>
      <c r="V2878" s="528"/>
      <c r="W2878" s="528"/>
      <c r="X2878" s="528"/>
      <c r="Y2878" s="528"/>
      <c r="Z2878" s="528"/>
      <c r="AA2878" s="528"/>
      <c r="AB2878" s="528"/>
      <c r="AC2878" s="528"/>
      <c r="AD2878" s="528"/>
      <c r="AE2878" s="528"/>
    </row>
    <row r="2879" spans="2:31" ht="12.5" hidden="1" thickTop="1"/>
    <row r="2880" spans="2:31" ht="12.5" hidden="1" thickBot="1">
      <c r="B2880" s="530" t="str">
        <f ca="1">"nazwa ST: "&amp;B1713</f>
        <v>nazwa ST: 0</v>
      </c>
      <c r="C2880" s="530"/>
      <c r="D2880" s="531">
        <f>D1713</f>
        <v>164</v>
      </c>
      <c r="E2880" s="530"/>
      <c r="F2880" s="530"/>
      <c r="G2880" s="530"/>
      <c r="H2880" s="530"/>
      <c r="I2880" s="530"/>
      <c r="J2880" s="530"/>
      <c r="K2880" s="539" t="str">
        <f t="shared" ref="K2880:AE2880" si="3208">LataProjekcji</f>
        <v>Uzupełnij dane</v>
      </c>
      <c r="L2880" s="539" t="str">
        <f t="shared" si="3208"/>
        <v/>
      </c>
      <c r="M2880" s="539" t="str">
        <f t="shared" si="3208"/>
        <v/>
      </c>
      <c r="N2880" s="539" t="str">
        <f t="shared" si="3208"/>
        <v/>
      </c>
      <c r="O2880" s="539" t="str">
        <f t="shared" si="3208"/>
        <v/>
      </c>
      <c r="P2880" s="539" t="str">
        <f t="shared" si="3208"/>
        <v/>
      </c>
      <c r="Q2880" s="539" t="str">
        <f t="shared" si="3208"/>
        <v/>
      </c>
      <c r="R2880" s="539" t="str">
        <f t="shared" si="3208"/>
        <v/>
      </c>
      <c r="S2880" s="539" t="str">
        <f t="shared" si="3208"/>
        <v/>
      </c>
      <c r="T2880" s="539" t="str">
        <f t="shared" si="3208"/>
        <v/>
      </c>
      <c r="U2880" s="539" t="str">
        <f t="shared" si="3208"/>
        <v/>
      </c>
      <c r="V2880" s="539" t="str">
        <f t="shared" si="3208"/>
        <v/>
      </c>
      <c r="W2880" s="539" t="str">
        <f t="shared" si="3208"/>
        <v/>
      </c>
      <c r="X2880" s="539" t="str">
        <f t="shared" si="3208"/>
        <v/>
      </c>
      <c r="Y2880" s="539" t="str">
        <f t="shared" si="3208"/>
        <v/>
      </c>
      <c r="Z2880" s="539" t="str">
        <f t="shared" si="3208"/>
        <v/>
      </c>
      <c r="AA2880" s="539" t="str">
        <f t="shared" si="3208"/>
        <v/>
      </c>
      <c r="AB2880" s="539" t="str">
        <f t="shared" si="3208"/>
        <v/>
      </c>
      <c r="AC2880" s="539" t="str">
        <f t="shared" si="3208"/>
        <v/>
      </c>
      <c r="AD2880" s="539" t="str">
        <f t="shared" si="3208"/>
        <v/>
      </c>
      <c r="AE2880" s="539" t="str">
        <f t="shared" si="3208"/>
        <v/>
      </c>
    </row>
    <row r="2881" spans="2:31" hidden="1">
      <c r="B2881" s="526" t="s">
        <v>752</v>
      </c>
      <c r="D2881" s="1">
        <f ca="1">D1714</f>
        <v>1900</v>
      </c>
      <c r="E2881" s="1">
        <f ca="1">E1714</f>
        <v>1</v>
      </c>
      <c r="F2881" s="1">
        <f ca="1">IF(D2882&gt;10,F1714,1)</f>
        <v>1</v>
      </c>
      <c r="G2881" s="525" t="str">
        <f ca="1">IF(ISBLANK(OFFSET($E$269,$D2880,0)),"brak daty",IF(D2882&gt;10,EDATE(OFFSET($E$269,$D2880,0),D2884),DATE(D2881,E2881,1)))</f>
        <v>brak daty</v>
      </c>
      <c r="H2881" s="538" t="b">
        <f ca="1">SUM(K2881:AE2881)=D2884</f>
        <v>1</v>
      </c>
      <c r="I2881" s="1" t="s">
        <v>749</v>
      </c>
      <c r="K2881" s="5">
        <f ca="1">IF(AND($G2882,NOT(ISTEXT($G2881)),ISNUMBER(Poczatek),ISNUMBER(Koniec_Projekt)),IFERROR(IF($D2881=LataProjekcji,$F2881,IF($D2881&lt;LataProjekcji,IF((SUM(K2881)+12)&lt;$D2884,12,$D2884-SUM(K2881)),0)),0),0)</f>
        <v>0</v>
      </c>
      <c r="L2881" s="5">
        <f ca="1">IF(AND($G2882,NOT(ISTEXT($G2881)),ISNUMBER(Poczatek),ISNUMBER(Koniec_Projekt)),IFERROR(IF($D2881=LataProjekcji,$F2881,IF($D2881&lt;LataProjekcji,IF((SUM($K2881:K2881)+12)&lt;$D2884,12,$D2884-SUM($K2881:K2881)),0)),0),0)</f>
        <v>0</v>
      </c>
      <c r="M2881" s="5">
        <f ca="1">IF(AND($G2882,NOT(ISTEXT($G2881)),ISNUMBER(Poczatek),ISNUMBER(Koniec_Projekt)),IFERROR(IF($D2881=LataProjekcji,$F2881,IF($D2881&lt;LataProjekcji,IF((SUM($K2881:L2881)+12)&lt;$D2884,12,$D2884-SUM($K2881:L2881)),0)),0),0)</f>
        <v>0</v>
      </c>
      <c r="N2881" s="5">
        <f ca="1">IF(AND($G2882,NOT(ISTEXT($G2881)),ISNUMBER(Poczatek),ISNUMBER(Koniec_Projekt)),IFERROR(IF($D2881=LataProjekcji,$F2881,IF($D2881&lt;LataProjekcji,IF((SUM($K2881:M2881)+12)&lt;$D2884,12,$D2884-SUM($K2881:M2881)),0)),0),0)</f>
        <v>0</v>
      </c>
      <c r="O2881" s="5">
        <f ca="1">IF(AND($G2882,NOT(ISTEXT($G2881)),ISNUMBER(Poczatek),ISNUMBER(Koniec_Projekt)),IFERROR(IF($D2881=LataProjekcji,$F2881,IF($D2881&lt;LataProjekcji,IF((SUM($K2881:N2881)+12)&lt;$D2884,12,$D2884-SUM($K2881:N2881)),0)),0),0)</f>
        <v>0</v>
      </c>
      <c r="P2881" s="5">
        <f ca="1">IF(AND($G2882,NOT(ISTEXT($G2881)),ISNUMBER(Poczatek),ISNUMBER(Koniec_Projekt)),IFERROR(IF($D2881=LataProjekcji,$F2881,IF($D2881&lt;LataProjekcji,IF((SUM($K2881:O2881)+12)&lt;$D2884,12,$D2884-SUM($K2881:O2881)),0)),0),0)</f>
        <v>0</v>
      </c>
      <c r="Q2881" s="5">
        <f ca="1">IF(AND($G2882,NOT(ISTEXT($G2881)),ISNUMBER(Poczatek),ISNUMBER(Koniec_Projekt)),IFERROR(IF($D2881=LataProjekcji,$F2881,IF($D2881&lt;LataProjekcji,IF((SUM($K2881:P2881)+12)&lt;$D2884,12,$D2884-SUM($K2881:P2881)),0)),0),0)</f>
        <v>0</v>
      </c>
      <c r="R2881" s="5">
        <f ca="1">IF(AND($G2882,NOT(ISTEXT($G2881)),ISNUMBER(Poczatek),ISNUMBER(Koniec_Projekt)),IFERROR(IF($D2881=LataProjekcji,$F2881,IF($D2881&lt;LataProjekcji,IF((SUM($K2881:Q2881)+12)&lt;$D2884,12,$D2884-SUM($K2881:Q2881)),0)),0),0)</f>
        <v>0</v>
      </c>
      <c r="S2881" s="5">
        <f ca="1">IF(AND($G2882,NOT(ISTEXT($G2881)),ISNUMBER(Poczatek),ISNUMBER(Koniec_Projekt)),IFERROR(IF($D2881=LataProjekcji,$F2881,IF($D2881&lt;LataProjekcji,IF((SUM($K2881:R2881)+12)&lt;$D2884,12,$D2884-SUM($K2881:R2881)),0)),0),0)</f>
        <v>0</v>
      </c>
      <c r="T2881" s="5">
        <f ca="1">IF(AND($G2882,NOT(ISTEXT($G2881)),ISNUMBER(Poczatek),ISNUMBER(Koniec_Projekt)),IFERROR(IF($D2881=LataProjekcji,$F2881,IF($D2881&lt;LataProjekcji,IF((SUM($K2881:S2881)+12)&lt;$D2884,12,$D2884-SUM($K2881:S2881)),0)),0),0)</f>
        <v>0</v>
      </c>
      <c r="U2881" s="5">
        <f ca="1">IF(AND($G2882,NOT(ISTEXT($G2881)),ISNUMBER(Poczatek),ISNUMBER(Koniec_Projekt)),IFERROR(IF($D2881=LataProjekcji,$F2881,IF($D2881&lt;LataProjekcji,IF((SUM($K2881:T2881)+12)&lt;$D2884,12,$D2884-SUM($K2881:T2881)),0)),0),0)</f>
        <v>0</v>
      </c>
      <c r="V2881" s="5">
        <f ca="1">IF(AND($G2882,NOT(ISTEXT($G2881)),ISNUMBER(Poczatek),ISNUMBER(Koniec_Projekt)),IFERROR(IF($D2881=LataProjekcji,$F2881,IF($D2881&lt;LataProjekcji,IF((SUM($K2881:U2881)+12)&lt;$D2884,12,$D2884-SUM($K2881:U2881)),0)),0),0)</f>
        <v>0</v>
      </c>
      <c r="W2881" s="5">
        <f ca="1">IF(AND($G2882,NOT(ISTEXT($G2881)),ISNUMBER(Poczatek),ISNUMBER(Koniec_Projekt)),IFERROR(IF($D2881=LataProjekcji,$F2881,IF($D2881&lt;LataProjekcji,IF((SUM($K2881:V2881)+12)&lt;$D2884,12,$D2884-SUM($K2881:V2881)),0)),0),0)</f>
        <v>0</v>
      </c>
      <c r="X2881" s="5">
        <f ca="1">IF(AND($G2882,NOT(ISTEXT($G2881)),ISNUMBER(Poczatek),ISNUMBER(Koniec_Projekt)),IFERROR(IF($D2881=LataProjekcji,$F2881,IF($D2881&lt;LataProjekcji,IF((SUM($K2881:W2881)+12)&lt;$D2884,12,$D2884-SUM($K2881:W2881)),0)),0),0)</f>
        <v>0</v>
      </c>
      <c r="Y2881" s="5">
        <f ca="1">IF(AND($G2882,NOT(ISTEXT($G2881)),ISNUMBER(Poczatek),ISNUMBER(Koniec_Projekt)),IFERROR(IF($D2881=LataProjekcji,$F2881,IF($D2881&lt;LataProjekcji,IF((SUM($K2881:X2881)+12)&lt;$D2884,12,$D2884-SUM($K2881:X2881)),0)),0),0)</f>
        <v>0</v>
      </c>
      <c r="Z2881" s="5">
        <f ca="1">IF(AND($G2882,NOT(ISTEXT($G2881)),ISNUMBER(Poczatek),ISNUMBER(Koniec_Projekt)),IFERROR(IF($D2881=LataProjekcji,$F2881,IF($D2881&lt;LataProjekcji,IF((SUM($K2881:Y2881)+12)&lt;$D2884,12,$D2884-SUM($K2881:Y2881)),0)),0),0)</f>
        <v>0</v>
      </c>
      <c r="AA2881" s="5">
        <f ca="1">IF(AND($G2882,NOT(ISTEXT($G2881)),ISNUMBER(Poczatek),ISNUMBER(Koniec_Projekt)),IFERROR(IF($D2881=LataProjekcji,$F2881,IF($D2881&lt;LataProjekcji,IF((SUM($K2881:Z2881)+12)&lt;$D2884,12,$D2884-SUM($K2881:Z2881)),0)),0),0)</f>
        <v>0</v>
      </c>
      <c r="AB2881" s="5">
        <f ca="1">IF(AND($G2882,NOT(ISTEXT($G2881)),ISNUMBER(Poczatek),ISNUMBER(Koniec_Projekt)),IFERROR(IF($D2881=LataProjekcji,$F2881,IF($D2881&lt;LataProjekcji,IF((SUM($K2881:AA2881)+12)&lt;$D2884,12,$D2884-SUM($K2881:AA2881)),0)),0),0)</f>
        <v>0</v>
      </c>
      <c r="AC2881" s="5">
        <f ca="1">IF(AND($G2882,NOT(ISTEXT($G2881)),ISNUMBER(Poczatek),ISNUMBER(Koniec_Projekt)),IFERROR(IF($D2881=LataProjekcji,$F2881,IF($D2881&lt;LataProjekcji,IF((SUM($K2881:AB2881)+12)&lt;$D2884,12,$D2884-SUM($K2881:AB2881)),0)),0),0)</f>
        <v>0</v>
      </c>
      <c r="AD2881" s="5">
        <f ca="1">IF(AND($G2882,NOT(ISTEXT($G2881)),ISNUMBER(Poczatek),ISNUMBER(Koniec_Projekt)),IFERROR(IF($D2881=LataProjekcji,$F2881,IF($D2881&lt;LataProjekcji,IF((SUM($K2881:AC2881)+12)&lt;$D2884,12,$D2884-SUM($K2881:AC2881)),0)),0),0)</f>
        <v>0</v>
      </c>
      <c r="AE2881" s="5">
        <f ca="1">IF(AND($G2882,NOT(ISTEXT($G2881)),ISNUMBER(Poczatek),ISNUMBER(Koniec_Projekt)),IFERROR(IF($D2881=LataProjekcji,$F2881,IF($D2881&lt;LataProjekcji,IF((SUM($K2881:AD2881)+12)&lt;$D2884,12,$D2884-SUM($K2881:AD2881)),0)),0),0)</f>
        <v>0</v>
      </c>
    </row>
    <row r="2882" spans="2:31" hidden="1">
      <c r="B2882" s="526" t="s">
        <v>754</v>
      </c>
      <c r="D2882" s="5">
        <f ca="1">D1715</f>
        <v>0</v>
      </c>
      <c r="E2882" s="454">
        <f ca="1">E1715</f>
        <v>0</v>
      </c>
      <c r="F2882" s="454">
        <f ca="1">F1715</f>
        <v>0</v>
      </c>
      <c r="G2882" s="258" t="b">
        <f ca="1">NOT(ISBLANK(OFFSET($C$269,$D2880,0)))</f>
        <v>0</v>
      </c>
      <c r="H2882" s="538" t="b">
        <f ca="1">SUM(K2882:AE2882)=E2884</f>
        <v>1</v>
      </c>
      <c r="I2882" s="1" t="s">
        <v>750</v>
      </c>
      <c r="K2882" s="537">
        <f ca="1">IF(AND($G2882,NOT(ISTEXT($G2881)),ISNUMBER(Poczatek),ISNUMBER(Koniec_Projekt)),IFERROR(IF($D2881=LataProjekcji,IF($F2881&gt;$E2884,$E2884,$F2881),IF($D2884&gt;=$E2884,(IF($D2881&lt;LataProjekcji,IF((SUM(J2882:$K2882)+12)&lt;$E2884,12,$E2884-SUM(J2882:$K2882)),0)),(IF($D2881&lt;LataProjekcji,IF((SUM(J2882:$K2882)+12)&lt;$D2884,12,$D2884-SUM(J2882:$K2882)),0)))),0),0)</f>
        <v>0</v>
      </c>
      <c r="L2882" s="537">
        <f ca="1">IF(AND($G2882,NOT(ISTEXT($G2881)),ISNUMBER(Poczatek),ISNUMBER(Koniec_Projekt)),IFERROR(IF($D2881=LataProjekcji,IF($F2881&gt;$E2884,$E2884,$F2881),IF($D2884&gt;=$E2884,(IF($D2881&lt;LataProjekcji,IF((SUM($K2882:K2882)+12)&lt;$E2884,12,$E2884-SUM($K2882:K2882)),0)),(IF($D2881&lt;LataProjekcji,IF((SUM($K2882:K2882)+12)&lt;$D2884,12,$D2884-SUM($K2882:K2882)),0)))),0),0)</f>
        <v>0</v>
      </c>
      <c r="M2882" s="537">
        <f ca="1">IF(AND($G2882,NOT(ISTEXT($G2881)),ISNUMBER(Poczatek),ISNUMBER(Koniec_Projekt)),IFERROR(IF($D2881=LataProjekcji,IF($F2881&gt;$E2884,$E2884,$F2881),IF($D2884&gt;=$E2884,(IF($D2881&lt;LataProjekcji,IF((SUM($K2882:L2882)+12)&lt;$E2884,12,$E2884-SUM($K2882:L2882)),0)),(IF($D2881&lt;LataProjekcji,IF((SUM($K2882:L2882)+12)&lt;$D2884,12,$D2884-SUM($K2882:L2882)),0)))),0),0)</f>
        <v>0</v>
      </c>
      <c r="N2882" s="537">
        <f ca="1">IF(AND($G2882,NOT(ISTEXT($G2881)),ISNUMBER(Poczatek),ISNUMBER(Koniec_Projekt)),IFERROR(IF($D2881=LataProjekcji,IF($F2881&gt;$E2884,$E2884,$F2881),IF($D2884&gt;=$E2884,(IF($D2881&lt;LataProjekcji,IF((SUM($K2882:M2882)+12)&lt;$E2884,12,$E2884-SUM($K2882:M2882)),0)),(IF($D2881&lt;LataProjekcji,IF((SUM($K2882:M2882)+12)&lt;$D2884,12,$D2884-SUM($K2882:M2882)),0)))),0),0)</f>
        <v>0</v>
      </c>
      <c r="O2882" s="537">
        <f ca="1">IF(AND($G2882,NOT(ISTEXT($G2881)),ISNUMBER(Poczatek),ISNUMBER(Koniec_Projekt)),IFERROR(IF($D2881=LataProjekcji,IF($F2881&gt;$E2884,$E2884,$F2881),IF($D2884&gt;=$E2884,(IF($D2881&lt;LataProjekcji,IF((SUM($K2882:N2882)+12)&lt;$E2884,12,$E2884-SUM($K2882:N2882)),0)),(IF($D2881&lt;LataProjekcji,IF((SUM($K2882:N2882)+12)&lt;$D2884,12,$D2884-SUM($K2882:N2882)),0)))),0),0)</f>
        <v>0</v>
      </c>
      <c r="P2882" s="537">
        <f ca="1">IF(AND($G2882,NOT(ISTEXT($G2881)),ISNUMBER(Poczatek),ISNUMBER(Koniec_Projekt)),IFERROR(IF($D2881=LataProjekcji,IF($F2881&gt;$E2884,$E2884,$F2881),IF($D2884&gt;=$E2884,(IF($D2881&lt;LataProjekcji,IF((SUM($K2882:O2882)+12)&lt;$E2884,12,$E2884-SUM($K2882:O2882)),0)),(IF($D2881&lt;LataProjekcji,IF((SUM($K2882:O2882)+12)&lt;$D2884,12,$D2884-SUM($K2882:O2882)),0)))),0),0)</f>
        <v>0</v>
      </c>
      <c r="Q2882" s="537">
        <f ca="1">IF(AND($G2882,NOT(ISTEXT($G2881)),ISNUMBER(Poczatek),ISNUMBER(Koniec_Projekt)),IFERROR(IF($D2881=LataProjekcji,IF($F2881&gt;$E2884,$E2884,$F2881),IF($D2884&gt;=$E2884,(IF($D2881&lt;LataProjekcji,IF((SUM($K2882:P2882)+12)&lt;$E2884,12,$E2884-SUM($K2882:P2882)),0)),(IF($D2881&lt;LataProjekcji,IF((SUM($K2882:P2882)+12)&lt;$D2884,12,$D2884-SUM($K2882:P2882)),0)))),0),0)</f>
        <v>0</v>
      </c>
      <c r="R2882" s="537">
        <f ca="1">IF(AND($G2882,NOT(ISTEXT($G2881)),ISNUMBER(Poczatek),ISNUMBER(Koniec_Projekt)),IFERROR(IF($D2881=LataProjekcji,IF($F2881&gt;$E2884,$E2884,$F2881),IF($D2884&gt;=$E2884,(IF($D2881&lt;LataProjekcji,IF((SUM($K2882:Q2882)+12)&lt;$E2884,12,$E2884-SUM($K2882:Q2882)),0)),(IF($D2881&lt;LataProjekcji,IF((SUM($K2882:Q2882)+12)&lt;$D2884,12,$D2884-SUM($K2882:Q2882)),0)))),0),0)</f>
        <v>0</v>
      </c>
      <c r="S2882" s="537">
        <f ca="1">IF(AND($G2882,NOT(ISTEXT($G2881)),ISNUMBER(Poczatek),ISNUMBER(Koniec_Projekt)),IFERROR(IF($D2881=LataProjekcji,IF($F2881&gt;$E2884,$E2884,$F2881),IF($D2884&gt;=$E2884,(IF($D2881&lt;LataProjekcji,IF((SUM($K2882:R2882)+12)&lt;$E2884,12,$E2884-SUM($K2882:R2882)),0)),(IF($D2881&lt;LataProjekcji,IF((SUM($K2882:R2882)+12)&lt;$D2884,12,$D2884-SUM($K2882:R2882)),0)))),0),0)</f>
        <v>0</v>
      </c>
      <c r="T2882" s="537">
        <f ca="1">IF(AND($G2882,NOT(ISTEXT($G2881)),ISNUMBER(Poczatek),ISNUMBER(Koniec_Projekt)),IFERROR(IF($D2881=LataProjekcji,IF($F2881&gt;$E2884,$E2884,$F2881),IF($D2884&gt;=$E2884,(IF($D2881&lt;LataProjekcji,IF((SUM($K2882:S2882)+12)&lt;$E2884,12,$E2884-SUM($K2882:S2882)),0)),(IF($D2881&lt;LataProjekcji,IF((SUM($K2882:S2882)+12)&lt;$D2884,12,$D2884-SUM($K2882:S2882)),0)))),0),0)</f>
        <v>0</v>
      </c>
      <c r="U2882" s="537">
        <f ca="1">IF(AND($G2882,NOT(ISTEXT($G2881)),ISNUMBER(Poczatek),ISNUMBER(Koniec_Projekt)),IFERROR(IF($D2881=LataProjekcji,IF($F2881&gt;$E2884,$E2884,$F2881),IF($D2884&gt;=$E2884,(IF($D2881&lt;LataProjekcji,IF((SUM($K2882:T2882)+12)&lt;$E2884,12,$E2884-SUM($K2882:T2882)),0)),(IF($D2881&lt;LataProjekcji,IF((SUM($K2882:T2882)+12)&lt;$D2884,12,$D2884-SUM($K2882:T2882)),0)))),0),0)</f>
        <v>0</v>
      </c>
      <c r="V2882" s="537">
        <f ca="1">IF(AND($G2882,NOT(ISTEXT($G2881)),ISNUMBER(Poczatek),ISNUMBER(Koniec_Projekt)),IFERROR(IF($D2881=LataProjekcji,IF($F2881&gt;$E2884,$E2884,$F2881),IF($D2884&gt;=$E2884,(IF($D2881&lt;LataProjekcji,IF((SUM($K2882:U2882)+12)&lt;$E2884,12,$E2884-SUM($K2882:U2882)),0)),(IF($D2881&lt;LataProjekcji,IF((SUM($K2882:U2882)+12)&lt;$D2884,12,$D2884-SUM($K2882:U2882)),0)))),0),0)</f>
        <v>0</v>
      </c>
      <c r="W2882" s="537">
        <f ca="1">IF(AND($G2882,NOT(ISTEXT($G2881)),ISNUMBER(Poczatek),ISNUMBER(Koniec_Projekt)),IFERROR(IF($D2881=LataProjekcji,IF($F2881&gt;$E2884,$E2884,$F2881),IF($D2884&gt;=$E2884,(IF($D2881&lt;LataProjekcji,IF((SUM($K2882:V2882)+12)&lt;$E2884,12,$E2884-SUM($K2882:V2882)),0)),(IF($D2881&lt;LataProjekcji,IF((SUM($K2882:V2882)+12)&lt;$D2884,12,$D2884-SUM($K2882:V2882)),0)))),0),0)</f>
        <v>0</v>
      </c>
      <c r="X2882" s="537">
        <f ca="1">IF(AND($G2882,NOT(ISTEXT($G2881)),ISNUMBER(Poczatek),ISNUMBER(Koniec_Projekt)),IFERROR(IF($D2881=LataProjekcji,IF($F2881&gt;$E2884,$E2884,$F2881),IF($D2884&gt;=$E2884,(IF($D2881&lt;LataProjekcji,IF((SUM($K2882:W2882)+12)&lt;$E2884,12,$E2884-SUM($K2882:W2882)),0)),(IF($D2881&lt;LataProjekcji,IF((SUM($K2882:W2882)+12)&lt;$D2884,12,$D2884-SUM($K2882:W2882)),0)))),0),0)</f>
        <v>0</v>
      </c>
      <c r="Y2882" s="537">
        <f ca="1">IF(AND($G2882,NOT(ISTEXT($G2881)),ISNUMBER(Poczatek),ISNUMBER(Koniec_Projekt)),IFERROR(IF($D2881=LataProjekcji,IF($F2881&gt;$E2884,$E2884,$F2881),IF($D2884&gt;=$E2884,(IF($D2881&lt;LataProjekcji,IF((SUM($K2882:X2882)+12)&lt;$E2884,12,$E2884-SUM($K2882:X2882)),0)),(IF($D2881&lt;LataProjekcji,IF((SUM($K2882:X2882)+12)&lt;$D2884,12,$D2884-SUM($K2882:X2882)),0)))),0),0)</f>
        <v>0</v>
      </c>
      <c r="Z2882" s="537">
        <f ca="1">IF(AND($G2882,NOT(ISTEXT($G2881)),ISNUMBER(Poczatek),ISNUMBER(Koniec_Projekt)),IFERROR(IF($D2881=LataProjekcji,IF($F2881&gt;$E2884,$E2884,$F2881),IF($D2884&gt;=$E2884,(IF($D2881&lt;LataProjekcji,IF((SUM($K2882:Y2882)+12)&lt;$E2884,12,$E2884-SUM($K2882:Y2882)),0)),(IF($D2881&lt;LataProjekcji,IF((SUM($K2882:Y2882)+12)&lt;$D2884,12,$D2884-SUM($K2882:Y2882)),0)))),0),0)</f>
        <v>0</v>
      </c>
      <c r="AA2882" s="537">
        <f ca="1">IF(AND($G2882,NOT(ISTEXT($G2881)),ISNUMBER(Poczatek),ISNUMBER(Koniec_Projekt)),IFERROR(IF($D2881=LataProjekcji,IF($F2881&gt;$E2884,$E2884,$F2881),IF($D2884&gt;=$E2884,(IF($D2881&lt;LataProjekcji,IF((SUM($K2882:Z2882)+12)&lt;$E2884,12,$E2884-SUM($K2882:Z2882)),0)),(IF($D2881&lt;LataProjekcji,IF((SUM($K2882:Z2882)+12)&lt;$D2884,12,$D2884-SUM($K2882:Z2882)),0)))),0),0)</f>
        <v>0</v>
      </c>
      <c r="AB2882" s="537">
        <f ca="1">IF(AND($G2882,NOT(ISTEXT($G2881)),ISNUMBER(Poczatek),ISNUMBER(Koniec_Projekt)),IFERROR(IF($D2881=LataProjekcji,IF($F2881&gt;$E2884,$E2884,$F2881),IF($D2884&gt;=$E2884,(IF($D2881&lt;LataProjekcji,IF((SUM($K2882:AA2882)+12)&lt;$E2884,12,$E2884-SUM($K2882:AA2882)),0)),(IF($D2881&lt;LataProjekcji,IF((SUM($K2882:AA2882)+12)&lt;$D2884,12,$D2884-SUM($K2882:AA2882)),0)))),0),0)</f>
        <v>0</v>
      </c>
      <c r="AC2882" s="537">
        <f ca="1">IF(AND($G2882,NOT(ISTEXT($G2881)),ISNUMBER(Poczatek),ISNUMBER(Koniec_Projekt)),IFERROR(IF($D2881=LataProjekcji,IF($F2881&gt;$E2884,$E2884,$F2881),IF($D2884&gt;=$E2884,(IF($D2881&lt;LataProjekcji,IF((SUM($K2882:AB2882)+12)&lt;$E2884,12,$E2884-SUM($K2882:AB2882)),0)),(IF($D2881&lt;LataProjekcji,IF((SUM($K2882:AB2882)+12)&lt;$D2884,12,$D2884-SUM($K2882:AB2882)),0)))),0),0)</f>
        <v>0</v>
      </c>
      <c r="AD2882" s="537">
        <f ca="1">IF(AND($G2882,NOT(ISTEXT($G2881)),ISNUMBER(Poczatek),ISNUMBER(Koniec_Projekt)),IFERROR(IF($D2881=LataProjekcji,IF($F2881&gt;$E2884,$E2884,$F2881),IF($D2884&gt;=$E2884,(IF($D2881&lt;LataProjekcji,IF((SUM($K2882:AC2882)+12)&lt;$E2884,12,$E2884-SUM($K2882:AC2882)),0)),(IF($D2881&lt;LataProjekcji,IF((SUM($K2882:AC2882)+12)&lt;$D2884,12,$D2884-SUM($K2882:AC2882)),0)))),0),0)</f>
        <v>0</v>
      </c>
      <c r="AE2882" s="537">
        <f ca="1">IF(AND($G2882,NOT(ISTEXT($G2881)),ISNUMBER(Poczatek),ISNUMBER(Koniec_Projekt)),IFERROR(IF($D2881=LataProjekcji,IF($F2881&gt;$E2884,$E2884,$F2881),IF($D2884&gt;=$E2884,(IF($D2881&lt;LataProjekcji,IF((SUM($K2882:AD2882)+12)&lt;$E2884,12,$E2884-SUM($K2882:AD2882)),0)),(IF($D2881&lt;LataProjekcji,IF((SUM($K2882:AD2882)+12)&lt;$D2884,12,$D2884-SUM($K2882:AD2882)),0)))),0),0)</f>
        <v>0</v>
      </c>
    </row>
    <row r="2883" spans="2:31" hidden="1">
      <c r="B2883" s="526" t="s">
        <v>753</v>
      </c>
      <c r="D2883" s="454">
        <f ca="1">D1716</f>
        <v>0</v>
      </c>
      <c r="E2883" s="454">
        <f ca="1">IF(D2882&gt;10,ROUND(D2883/12,2),D2883)</f>
        <v>0</v>
      </c>
      <c r="F2883" s="524">
        <f>Koniec_Projekt</f>
        <v>0</v>
      </c>
      <c r="G2883" s="329">
        <f>Miesiac_Koniec_Projekt</f>
        <v>0</v>
      </c>
      <c r="H2883" s="538" t="b">
        <f ca="1">SUM(K2883:AE2883)=D2882</f>
        <v>1</v>
      </c>
      <c r="I2883" s="1" t="s">
        <v>713</v>
      </c>
      <c r="K2883" s="256">
        <f ca="1">IF(AND($G2882,NOT(ISTEXT($G2881)),ISNUMBER(Poczatek),ISNUMBER(Koniec_Projekt)),IFERROR(IF(LataProjekcji=$F2884,ROUND($D2882,0),ROUND(K2881*$E2883,0)),0),0)</f>
        <v>0</v>
      </c>
      <c r="L2883" s="5">
        <f ca="1">IF(AND($G2882,NOT(ISTEXT($G2881)),ISNUMBER(Poczatek),ISNUMBER(Koniec_Projekt)),IFERROR(IF(LataProjekcji=$F2884,ROUND($D2882-SUM(K2883:$K2883),0),ROUND(L2881*$E2883,0)),0),0)</f>
        <v>0</v>
      </c>
      <c r="M2883" s="5">
        <f ca="1">IF(AND($G2882,NOT(ISTEXT($G2881)),ISNUMBER(Poczatek),ISNUMBER(Koniec_Projekt)),IFERROR(IF(LataProjekcji=$F2884,ROUND($D2882-SUM($K2883:L2883),0),ROUND(M2881*$E2883,0)),0),0)</f>
        <v>0</v>
      </c>
      <c r="N2883" s="5">
        <f ca="1">IF(AND($G2882,NOT(ISTEXT($G2881)),ISNUMBER(Poczatek),ISNUMBER(Koniec_Projekt)),IFERROR(IF(LataProjekcji=$F2884,ROUND($D2882-SUM($K2883:M2883),0),ROUND(N2881*$E2883,0)),0),0)</f>
        <v>0</v>
      </c>
      <c r="O2883" s="5">
        <f ca="1">IF(AND($G2882,NOT(ISTEXT($G2881)),ISNUMBER(Poczatek),ISNUMBER(Koniec_Projekt)),IFERROR(IF(LataProjekcji=$F2884,ROUND($D2882-SUM($K2883:N2883),0),ROUND(O2881*$E2883,0)),0),0)</f>
        <v>0</v>
      </c>
      <c r="P2883" s="5">
        <f ca="1">IF(AND($G2882,NOT(ISTEXT($G2881)),ISNUMBER(Poczatek),ISNUMBER(Koniec_Projekt)),IFERROR(IF(LataProjekcji=$F2884,ROUND($D2882-SUM($K2883:O2883),0),ROUND(P2881*$E2883,0)),0),0)</f>
        <v>0</v>
      </c>
      <c r="Q2883" s="5">
        <f ca="1">IF(AND($G2882,NOT(ISTEXT($G2881)),ISNUMBER(Poczatek),ISNUMBER(Koniec_Projekt)),IFERROR(IF(LataProjekcji=$F2884,ROUND($D2882-SUM($K2883:P2883),0),ROUND(Q2881*$E2883,0)),0),0)</f>
        <v>0</v>
      </c>
      <c r="R2883" s="5">
        <f ca="1">IF(AND($G2882,NOT(ISTEXT($G2881)),ISNUMBER(Poczatek),ISNUMBER(Koniec_Projekt)),IFERROR(IF(LataProjekcji=$F2884,ROUND($D2882-SUM($K2883:Q2883),0),ROUND(R2881*$E2883,0)),0),0)</f>
        <v>0</v>
      </c>
      <c r="S2883" s="5">
        <f ca="1">IF(AND($G2882,NOT(ISTEXT($G2881)),ISNUMBER(Poczatek),ISNUMBER(Koniec_Projekt)),IFERROR(IF(LataProjekcji=$F2884,ROUND($D2882-SUM($K2883:R2883),0),ROUND(S2881*$E2883,0)),0),0)</f>
        <v>0</v>
      </c>
      <c r="T2883" s="5">
        <f ca="1">IF(AND($G2882,NOT(ISTEXT($G2881)),ISNUMBER(Poczatek),ISNUMBER(Koniec_Projekt)),IFERROR(IF(LataProjekcji=$F2884,ROUND($D2882-SUM($K2883:S2883),0),ROUND(T2881*$E2883,0)),0),0)</f>
        <v>0</v>
      </c>
      <c r="U2883" s="5">
        <f ca="1">IF(AND($G2882,NOT(ISTEXT($G2881)),ISNUMBER(Poczatek),ISNUMBER(Koniec_Projekt)),IFERROR(IF(LataProjekcji=$F2884,ROUND($D2882-SUM($K2883:T2883),0),ROUND(U2881*$E2883,0)),0),0)</f>
        <v>0</v>
      </c>
      <c r="V2883" s="5">
        <f ca="1">IF(AND($G2882,NOT(ISTEXT($G2881)),ISNUMBER(Poczatek),ISNUMBER(Koniec_Projekt)),IFERROR(IF(LataProjekcji=$F2884,ROUND($D2882-SUM($K2883:U2883),0),ROUND(V2881*$E2883,0)),0),0)</f>
        <v>0</v>
      </c>
      <c r="W2883" s="5">
        <f ca="1">IF(AND($G2882,NOT(ISTEXT($G2881)),ISNUMBER(Poczatek),ISNUMBER(Koniec_Projekt)),IFERROR(IF(LataProjekcji=$F2884,ROUND($D2882-SUM($K2883:V2883),0),ROUND(W2881*$E2883,0)),0),0)</f>
        <v>0</v>
      </c>
      <c r="X2883" s="5">
        <f ca="1">IF(AND($G2882,NOT(ISTEXT($G2881)),ISNUMBER(Poczatek),ISNUMBER(Koniec_Projekt)),IFERROR(IF(LataProjekcji=$F2884,ROUND($D2882-SUM($K2883:W2883),0),ROUND(X2881*$E2883,0)),0),0)</f>
        <v>0</v>
      </c>
      <c r="Y2883" s="5">
        <f ca="1">IF(AND($G2882,NOT(ISTEXT($G2881)),ISNUMBER(Poczatek),ISNUMBER(Koniec_Projekt)),IFERROR(IF(LataProjekcji=$F2884,ROUND($D2882-SUM($K2883:X2883),0),ROUND(Y2881*$E2883,0)),0),0)</f>
        <v>0</v>
      </c>
      <c r="Z2883" s="5">
        <f ca="1">IF(AND($G2882,NOT(ISTEXT($G2881)),ISNUMBER(Poczatek),ISNUMBER(Koniec_Projekt)),IFERROR(IF(LataProjekcji=$F2884,ROUND($D2882-SUM($K2883:Y2883),0),ROUND(Z2881*$E2883,0)),0),0)</f>
        <v>0</v>
      </c>
      <c r="AA2883" s="5">
        <f ca="1">IF(AND($G2882,NOT(ISTEXT($G2881)),ISNUMBER(Poczatek),ISNUMBER(Koniec_Projekt)),IFERROR(IF(LataProjekcji=$F2884,ROUND($D2882-SUM($K2883:Z2883),0),ROUND(AA2881*$E2883,0)),0),0)</f>
        <v>0</v>
      </c>
      <c r="AB2883" s="5">
        <f ca="1">IF(AND($G2882,NOT(ISTEXT($G2881)),ISNUMBER(Poczatek),ISNUMBER(Koniec_Projekt)),IFERROR(IF(LataProjekcji=$F2884,ROUND($D2882-SUM($K2883:AA2883),0),ROUND(AB2881*$E2883,0)),0),0)</f>
        <v>0</v>
      </c>
      <c r="AC2883" s="5">
        <f ca="1">IF(AND($G2882,NOT(ISTEXT($G2881)),ISNUMBER(Poczatek),ISNUMBER(Koniec_Projekt)),IFERROR(IF(LataProjekcji=$F2884,ROUND($D2882-SUM($K2883:AB2883),0),ROUND(AC2881*$E2883,0)),0),0)</f>
        <v>0</v>
      </c>
      <c r="AD2883" s="5">
        <f ca="1">IF(AND($G2882,NOT(ISTEXT($G2881)),ISNUMBER(Poczatek),ISNUMBER(Koniec_Projekt)),IFERROR(IF(LataProjekcji=$F2884,ROUND($D2882-SUM($K2883:AC2883),0),ROUND(AD2881*$E2883,0)),0),0)</f>
        <v>0</v>
      </c>
      <c r="AE2883" s="5">
        <f ca="1">IF(AND($G2882,NOT(ISTEXT($G2881)),ISNUMBER(Poczatek),ISNUMBER(Koniec_Projekt)),IFERROR(IF(LataProjekcji=$F2884,ROUND($D2882-SUM($K2883:AD2883),0),ROUND(AE2881*$E2883,0)),0),0)</f>
        <v>0</v>
      </c>
    </row>
    <row r="2884" spans="2:31" hidden="1">
      <c r="B2884" s="526" t="s">
        <v>751</v>
      </c>
      <c r="D2884" s="1">
        <f ca="1">IFERROR(ROUNDUP(D2882/E2883,0),0)</f>
        <v>0</v>
      </c>
      <c r="E2884" s="1">
        <f ca="1">IF(D2884=0,0,DATEDIF(DATE(D2881,E2881,1),DATE(F2883,G2883,1),"m"))</f>
        <v>0</v>
      </c>
      <c r="F2884" s="1" t="str">
        <f ca="1">IFERROR(YEAR(G2881),"brak daty")</f>
        <v>brak daty</v>
      </c>
      <c r="G2884" s="1" t="str">
        <f ca="1">IFERROR(MONTH(G2881),"brak daty")</f>
        <v>brak daty</v>
      </c>
      <c r="I2884" s="1" t="s">
        <v>425</v>
      </c>
      <c r="K2884" s="5">
        <f ca="1">IF(AND($G2882,NOT(ISTEXT($G2881)),ISNUMBER(Poczatek),ISNUMBER(Koniec_Projekt)),IFERROR(IF(LataProjekcji=$F2883,IF(AND($G2883=$G2884,$F2883=$F2884),ROUND($D2882-SUM($K2884),0),ROUND(K2882*$E2883,0)),IF(LataProjekcji&gt;$F2883,0,ROUND(K2882*$E2883,0))),0),0)</f>
        <v>0</v>
      </c>
      <c r="L2884" s="5">
        <f ca="1">IF(AND($G2882,NOT(ISTEXT($G2881)),ISNUMBER(Poczatek),ISNUMBER(Koniec_Projekt)),IFERROR(IF(LataProjekcji=$F2883,IF(AND($G2883=$G2884,$F2883=$F2884),ROUND($D2882-SUM($K2884:K2884),0),ROUND(L2882*$E2883,0)),IF(LataProjekcji&gt;$F2883,0,ROUND(L2882*$E2883,0))),0),0)</f>
        <v>0</v>
      </c>
      <c r="M2884" s="5">
        <f ca="1">IF(AND($G2882,NOT(ISTEXT($G2881)),ISNUMBER(Poczatek),ISNUMBER(Koniec_Projekt)),IFERROR(IF(LataProjekcji=$F2883,IF(AND($G2883=$G2884,$F2883=$F2884),ROUND($D2882-SUM($K2884:L2884),0),ROUND(M2882*$E2883,0)),IF(LataProjekcji&gt;$F2883,0,ROUND(M2882*$E2883,0))),0),0)</f>
        <v>0</v>
      </c>
      <c r="N2884" s="5">
        <f ca="1">IF(AND($G2882,NOT(ISTEXT($G2881)),ISNUMBER(Poczatek),ISNUMBER(Koniec_Projekt)),IFERROR(IF(LataProjekcji=$F2883,IF(AND($G2883=$G2884,$F2883=$F2884),ROUND($D2882-SUM($K2884:M2884),0),ROUND(N2882*$E2883,0)),IF(LataProjekcji&gt;$F2883,0,ROUND(N2882*$E2883,0))),0),0)</f>
        <v>0</v>
      </c>
      <c r="O2884" s="5">
        <f ca="1">IF(AND($G2882,NOT(ISTEXT($G2881)),ISNUMBER(Poczatek),ISNUMBER(Koniec_Projekt)),IFERROR(IF(LataProjekcji=$F2883,IF(AND($G2883=$G2884,$F2883=$F2884),ROUND($D2882-SUM($K2884:N2884),0),ROUND(O2882*$E2883,0)),IF(LataProjekcji&gt;$F2883,0,ROUND(O2882*$E2883,0))),0),0)</f>
        <v>0</v>
      </c>
      <c r="P2884" s="5">
        <f ca="1">IF(AND($G2882,NOT(ISTEXT($G2881)),ISNUMBER(Poczatek),ISNUMBER(Koniec_Projekt)),IFERROR(IF(LataProjekcji=$F2883,IF(AND($G2883=$G2884,$F2883=$F2884),ROUND($D2882-SUM($K2884:O2884),0),ROUND(P2882*$E2883,0)),IF(LataProjekcji&gt;$F2883,0,ROUND(P2882*$E2883,0))),0),0)</f>
        <v>0</v>
      </c>
      <c r="Q2884" s="5">
        <f ca="1">IF(AND($G2882,NOT(ISTEXT($G2881)),ISNUMBER(Poczatek),ISNUMBER(Koniec_Projekt)),IFERROR(IF(LataProjekcji=$F2883,IF(AND($G2883=$G2884,$F2883=$F2884),ROUND($D2882-SUM($K2884:P2884),0),ROUND(Q2882*$E2883,0)),IF(LataProjekcji&gt;$F2883,0,ROUND(Q2882*$E2883,0))),0),0)</f>
        <v>0</v>
      </c>
      <c r="R2884" s="5">
        <f ca="1">IF(AND($G2882,NOT(ISTEXT($G2881)),ISNUMBER(Poczatek),ISNUMBER(Koniec_Projekt)),IFERROR(IF(LataProjekcji=$F2883,IF(AND($G2883=$G2884,$F2883=$F2884),ROUND($D2882-SUM($K2884:Q2884),0),ROUND(R2882*$E2883,0)),IF(LataProjekcji&gt;$F2883,0,ROUND(R2882*$E2883,0))),0),0)</f>
        <v>0</v>
      </c>
      <c r="S2884" s="5">
        <f ca="1">IF(AND($G2882,NOT(ISTEXT($G2881)),ISNUMBER(Poczatek),ISNUMBER(Koniec_Projekt)),IFERROR(IF(LataProjekcji=$F2883,IF(AND($G2883=$G2884,$F2883=$F2884),ROUND($D2882-SUM($K2884:R2884),0),ROUND(S2882*$E2883,0)),IF(LataProjekcji&gt;$F2883,0,ROUND(S2882*$E2883,0))),0),0)</f>
        <v>0</v>
      </c>
      <c r="T2884" s="5">
        <f ca="1">IF(AND($G2882,NOT(ISTEXT($G2881)),ISNUMBER(Poczatek),ISNUMBER(Koniec_Projekt)),IFERROR(IF(LataProjekcji=$F2883,IF(AND($G2883=$G2884,$F2883=$F2884),ROUND($D2882-SUM($K2884:S2884),0),ROUND(T2882*$E2883,0)),IF(LataProjekcji&gt;$F2883,0,ROUND(T2882*$E2883,0))),0),0)</f>
        <v>0</v>
      </c>
      <c r="U2884" s="5">
        <f ca="1">IF(AND($G2882,NOT(ISTEXT($G2881)),ISNUMBER(Poczatek),ISNUMBER(Koniec_Projekt)),IFERROR(IF(LataProjekcji=$F2883,IF(AND($G2883=$G2884,$F2883=$F2884),ROUND($D2882-SUM($K2884:T2884),0),ROUND(U2882*$E2883,0)),IF(LataProjekcji&gt;$F2883,0,ROUND(U2882*$E2883,0))),0),0)</f>
        <v>0</v>
      </c>
      <c r="V2884" s="5">
        <f ca="1">IF(AND($G2882,NOT(ISTEXT($G2881)),ISNUMBER(Poczatek),ISNUMBER(Koniec_Projekt)),IFERROR(IF(LataProjekcji=$F2883,IF(AND($G2883=$G2884,$F2883=$F2884),ROUND($D2882-SUM($K2884:U2884),0),ROUND(V2882*$E2883,0)),IF(LataProjekcji&gt;$F2883,0,ROUND(V2882*$E2883,0))),0),0)</f>
        <v>0</v>
      </c>
      <c r="W2884" s="5">
        <f ca="1">IF(AND($G2882,NOT(ISTEXT($G2881)),ISNUMBER(Poczatek),ISNUMBER(Koniec_Projekt)),IFERROR(IF(LataProjekcji=$F2883,IF(AND($G2883=$G2884,$F2883=$F2884),ROUND($D2882-SUM($K2884:V2884),0),ROUND(W2882*$E2883,0)),IF(LataProjekcji&gt;$F2883,0,ROUND(W2882*$E2883,0))),0),0)</f>
        <v>0</v>
      </c>
      <c r="X2884" s="5">
        <f ca="1">IF(AND($G2882,NOT(ISTEXT($G2881)),ISNUMBER(Poczatek),ISNUMBER(Koniec_Projekt)),IFERROR(IF(LataProjekcji=$F2883,IF(AND($G2883=$G2884,$F2883=$F2884),ROUND($D2882-SUM($K2884:W2884),0),ROUND(X2882*$E2883,0)),IF(LataProjekcji&gt;$F2883,0,ROUND(X2882*$E2883,0))),0),0)</f>
        <v>0</v>
      </c>
      <c r="Y2884" s="5">
        <f ca="1">IF(AND($G2882,NOT(ISTEXT($G2881)),ISNUMBER(Poczatek),ISNUMBER(Koniec_Projekt)),IFERROR(IF(LataProjekcji=$F2883,IF(AND($G2883=$G2884,$F2883=$F2884),ROUND($D2882-SUM($K2884:X2884),0),ROUND(Y2882*$E2883,0)),IF(LataProjekcji&gt;$F2883,0,ROUND(Y2882*$E2883,0))),0),0)</f>
        <v>0</v>
      </c>
      <c r="Z2884" s="5">
        <f ca="1">IF(AND($G2882,NOT(ISTEXT($G2881)),ISNUMBER(Poczatek),ISNUMBER(Koniec_Projekt)),IFERROR(IF(LataProjekcji=$F2883,IF(AND($G2883=$G2884,$F2883=$F2884),ROUND($D2882-SUM($K2884:Y2884),0),ROUND(Z2882*$E2883,0)),IF(LataProjekcji&gt;$F2883,0,ROUND(Z2882*$E2883,0))),0),0)</f>
        <v>0</v>
      </c>
      <c r="AA2884" s="5">
        <f ca="1">IF(AND($G2882,NOT(ISTEXT($G2881)),ISNUMBER(Poczatek),ISNUMBER(Koniec_Projekt)),IFERROR(IF(LataProjekcji=$F2883,IF(AND($G2883=$G2884,$F2883=$F2884),ROUND($D2882-SUM($K2884:Z2884),0),ROUND(AA2882*$E2883,0)),IF(LataProjekcji&gt;$F2883,0,ROUND(AA2882*$E2883,0))),0),0)</f>
        <v>0</v>
      </c>
      <c r="AB2884" s="5">
        <f ca="1">IF(AND($G2882,NOT(ISTEXT($G2881)),ISNUMBER(Poczatek),ISNUMBER(Koniec_Projekt)),IFERROR(IF(LataProjekcji=$F2883,IF(AND($G2883=$G2884,$F2883=$F2884),ROUND($D2882-SUM($K2884:AA2884),0),ROUND(AB2882*$E2883,0)),IF(LataProjekcji&gt;$F2883,0,ROUND(AB2882*$E2883,0))),0),0)</f>
        <v>0</v>
      </c>
      <c r="AC2884" s="5">
        <f ca="1">IF(AND($G2882,NOT(ISTEXT($G2881)),ISNUMBER(Poczatek),ISNUMBER(Koniec_Projekt)),IFERROR(IF(LataProjekcji=$F2883,IF(AND($G2883=$G2884,$F2883=$F2884),ROUND($D2882-SUM($K2884:AB2884),0),ROUND(AC2882*$E2883,0)),IF(LataProjekcji&gt;$F2883,0,ROUND(AC2882*$E2883,0))),0),0)</f>
        <v>0</v>
      </c>
      <c r="AD2884" s="5">
        <f ca="1">IF(AND($G2882,NOT(ISTEXT($G2881)),ISNUMBER(Poczatek),ISNUMBER(Koniec_Projekt)),IFERROR(IF(LataProjekcji=$F2883,IF(AND($G2883=$G2884,$F2883=$F2884),ROUND($D2882-SUM($K2884:AC2884),0),ROUND(AD2882*$E2883,0)),IF(LataProjekcji&gt;$F2883,0,ROUND(AD2882*$E2883,0))),0),0)</f>
        <v>0</v>
      </c>
      <c r="AE2884" s="5">
        <f ca="1">IF(AND($G2882,NOT(ISTEXT($G2881)),ISNUMBER(Poczatek),ISNUMBER(Koniec_Projekt)),IFERROR(IF(LataProjekcji=$F2883,IF(AND($G2883=$G2884,$F2883=$F2884),ROUND($D2882-SUM($K2884:AD2884),0),ROUND(AE2882*$E2883,0)),IF(LataProjekcji&gt;$F2883,0,ROUND(AE2882*$E2883,0))),0),0)</f>
        <v>0</v>
      </c>
    </row>
    <row r="2885" spans="2:31" ht="12.5" hidden="1" thickBot="1">
      <c r="B2885" s="527" t="s">
        <v>865</v>
      </c>
      <c r="C2885" s="528"/>
      <c r="D2885" s="529">
        <f ca="1">IF(D2882&gt;10,ROUND((D2884-1)*E2883,0),E2883)</f>
        <v>0</v>
      </c>
      <c r="E2885" s="529">
        <f ca="1">D2882-D2885</f>
        <v>0</v>
      </c>
      <c r="F2885" s="528"/>
      <c r="G2885" s="669">
        <f ca="1">OFFSET($C$269,$D2880,0)</f>
        <v>0</v>
      </c>
      <c r="H2885" s="528"/>
      <c r="I2885" s="528"/>
      <c r="J2885" s="528"/>
      <c r="K2885" s="528"/>
      <c r="L2885" s="528"/>
      <c r="M2885" s="528"/>
      <c r="N2885" s="528"/>
      <c r="O2885" s="528"/>
      <c r="P2885" s="528"/>
      <c r="Q2885" s="528"/>
      <c r="R2885" s="528"/>
      <c r="S2885" s="528"/>
      <c r="T2885" s="528"/>
      <c r="U2885" s="528"/>
      <c r="V2885" s="528"/>
      <c r="W2885" s="528"/>
      <c r="X2885" s="528"/>
      <c r="Y2885" s="528"/>
      <c r="Z2885" s="528"/>
      <c r="AA2885" s="528"/>
      <c r="AB2885" s="528"/>
      <c r="AC2885" s="528"/>
      <c r="AD2885" s="528"/>
      <c r="AE2885" s="528"/>
    </row>
    <row r="2886" spans="2:31" ht="12.5" hidden="1" thickTop="1"/>
    <row r="2887" spans="2:31" ht="12.5" hidden="1" thickBot="1">
      <c r="B2887" s="530" t="str">
        <f ca="1">"nazwa ST: "&amp;B1720</f>
        <v>nazwa ST: 0</v>
      </c>
      <c r="C2887" s="530"/>
      <c r="D2887" s="531">
        <f>D1720</f>
        <v>165</v>
      </c>
      <c r="E2887" s="530"/>
      <c r="F2887" s="530"/>
      <c r="G2887" s="530"/>
      <c r="H2887" s="530"/>
      <c r="I2887" s="530"/>
      <c r="J2887" s="530"/>
      <c r="K2887" s="539" t="str">
        <f t="shared" ref="K2887:AE2887" si="3209">LataProjekcji</f>
        <v>Uzupełnij dane</v>
      </c>
      <c r="L2887" s="539" t="str">
        <f t="shared" si="3209"/>
        <v/>
      </c>
      <c r="M2887" s="539" t="str">
        <f t="shared" si="3209"/>
        <v/>
      </c>
      <c r="N2887" s="539" t="str">
        <f t="shared" si="3209"/>
        <v/>
      </c>
      <c r="O2887" s="539" t="str">
        <f t="shared" si="3209"/>
        <v/>
      </c>
      <c r="P2887" s="539" t="str">
        <f t="shared" si="3209"/>
        <v/>
      </c>
      <c r="Q2887" s="539" t="str">
        <f t="shared" si="3209"/>
        <v/>
      </c>
      <c r="R2887" s="539" t="str">
        <f t="shared" si="3209"/>
        <v/>
      </c>
      <c r="S2887" s="539" t="str">
        <f t="shared" si="3209"/>
        <v/>
      </c>
      <c r="T2887" s="539" t="str">
        <f t="shared" si="3209"/>
        <v/>
      </c>
      <c r="U2887" s="539" t="str">
        <f t="shared" si="3209"/>
        <v/>
      </c>
      <c r="V2887" s="539" t="str">
        <f t="shared" si="3209"/>
        <v/>
      </c>
      <c r="W2887" s="539" t="str">
        <f t="shared" si="3209"/>
        <v/>
      </c>
      <c r="X2887" s="539" t="str">
        <f t="shared" si="3209"/>
        <v/>
      </c>
      <c r="Y2887" s="539" t="str">
        <f t="shared" si="3209"/>
        <v/>
      </c>
      <c r="Z2887" s="539" t="str">
        <f t="shared" si="3209"/>
        <v/>
      </c>
      <c r="AA2887" s="539" t="str">
        <f t="shared" si="3209"/>
        <v/>
      </c>
      <c r="AB2887" s="539" t="str">
        <f t="shared" si="3209"/>
        <v/>
      </c>
      <c r="AC2887" s="539" t="str">
        <f t="shared" si="3209"/>
        <v/>
      </c>
      <c r="AD2887" s="539" t="str">
        <f t="shared" si="3209"/>
        <v/>
      </c>
      <c r="AE2887" s="539" t="str">
        <f t="shared" si="3209"/>
        <v/>
      </c>
    </row>
    <row r="2888" spans="2:31" hidden="1">
      <c r="B2888" s="526" t="s">
        <v>752</v>
      </c>
      <c r="D2888" s="1">
        <f ca="1">D1721</f>
        <v>1900</v>
      </c>
      <c r="E2888" s="1">
        <f ca="1">E1721</f>
        <v>1</v>
      </c>
      <c r="F2888" s="1">
        <f ca="1">IF(D2889&gt;10,F1721,1)</f>
        <v>1</v>
      </c>
      <c r="G2888" s="525" t="str">
        <f ca="1">IF(ISBLANK(OFFSET($E$269,$D2887,0)),"brak daty",IF(D2889&gt;10,EDATE(OFFSET($E$269,$D2887,0),D2891),DATE(D2888,E2888,1)))</f>
        <v>brak daty</v>
      </c>
      <c r="H2888" s="538" t="b">
        <f ca="1">SUM(K2888:AE2888)=D2891</f>
        <v>1</v>
      </c>
      <c r="I2888" s="1" t="s">
        <v>749</v>
      </c>
      <c r="K2888" s="5">
        <f ca="1">IF(AND($G2889,NOT(ISTEXT($G2888)),ISNUMBER(Poczatek),ISNUMBER(Koniec_Projekt)),IFERROR(IF($D2888=LataProjekcji,$F2888,IF($D2888&lt;LataProjekcji,IF((SUM(K2888)+12)&lt;$D2891,12,$D2891-SUM(K2888)),0)),0),0)</f>
        <v>0</v>
      </c>
      <c r="L2888" s="5">
        <f ca="1">IF(AND($G2889,NOT(ISTEXT($G2888)),ISNUMBER(Poczatek),ISNUMBER(Koniec_Projekt)),IFERROR(IF($D2888=LataProjekcji,$F2888,IF($D2888&lt;LataProjekcji,IF((SUM($K2888:K2888)+12)&lt;$D2891,12,$D2891-SUM($K2888:K2888)),0)),0),0)</f>
        <v>0</v>
      </c>
      <c r="M2888" s="5">
        <f ca="1">IF(AND($G2889,NOT(ISTEXT($G2888)),ISNUMBER(Poczatek),ISNUMBER(Koniec_Projekt)),IFERROR(IF($D2888=LataProjekcji,$F2888,IF($D2888&lt;LataProjekcji,IF((SUM($K2888:L2888)+12)&lt;$D2891,12,$D2891-SUM($K2888:L2888)),0)),0),0)</f>
        <v>0</v>
      </c>
      <c r="N2888" s="5">
        <f ca="1">IF(AND($G2889,NOT(ISTEXT($G2888)),ISNUMBER(Poczatek),ISNUMBER(Koniec_Projekt)),IFERROR(IF($D2888=LataProjekcji,$F2888,IF($D2888&lt;LataProjekcji,IF((SUM($K2888:M2888)+12)&lt;$D2891,12,$D2891-SUM($K2888:M2888)),0)),0),0)</f>
        <v>0</v>
      </c>
      <c r="O2888" s="5">
        <f ca="1">IF(AND($G2889,NOT(ISTEXT($G2888)),ISNUMBER(Poczatek),ISNUMBER(Koniec_Projekt)),IFERROR(IF($D2888=LataProjekcji,$F2888,IF($D2888&lt;LataProjekcji,IF((SUM($K2888:N2888)+12)&lt;$D2891,12,$D2891-SUM($K2888:N2888)),0)),0),0)</f>
        <v>0</v>
      </c>
      <c r="P2888" s="5">
        <f ca="1">IF(AND($G2889,NOT(ISTEXT($G2888)),ISNUMBER(Poczatek),ISNUMBER(Koniec_Projekt)),IFERROR(IF($D2888=LataProjekcji,$F2888,IF($D2888&lt;LataProjekcji,IF((SUM($K2888:O2888)+12)&lt;$D2891,12,$D2891-SUM($K2888:O2888)),0)),0),0)</f>
        <v>0</v>
      </c>
      <c r="Q2888" s="5">
        <f ca="1">IF(AND($G2889,NOT(ISTEXT($G2888)),ISNUMBER(Poczatek),ISNUMBER(Koniec_Projekt)),IFERROR(IF($D2888=LataProjekcji,$F2888,IF($D2888&lt;LataProjekcji,IF((SUM($K2888:P2888)+12)&lt;$D2891,12,$D2891-SUM($K2888:P2888)),0)),0),0)</f>
        <v>0</v>
      </c>
      <c r="R2888" s="5">
        <f ca="1">IF(AND($G2889,NOT(ISTEXT($G2888)),ISNUMBER(Poczatek),ISNUMBER(Koniec_Projekt)),IFERROR(IF($D2888=LataProjekcji,$F2888,IF($D2888&lt;LataProjekcji,IF((SUM($K2888:Q2888)+12)&lt;$D2891,12,$D2891-SUM($K2888:Q2888)),0)),0),0)</f>
        <v>0</v>
      </c>
      <c r="S2888" s="5">
        <f ca="1">IF(AND($G2889,NOT(ISTEXT($G2888)),ISNUMBER(Poczatek),ISNUMBER(Koniec_Projekt)),IFERROR(IF($D2888=LataProjekcji,$F2888,IF($D2888&lt;LataProjekcji,IF((SUM($K2888:R2888)+12)&lt;$D2891,12,$D2891-SUM($K2888:R2888)),0)),0),0)</f>
        <v>0</v>
      </c>
      <c r="T2888" s="5">
        <f ca="1">IF(AND($G2889,NOT(ISTEXT($G2888)),ISNUMBER(Poczatek),ISNUMBER(Koniec_Projekt)),IFERROR(IF($D2888=LataProjekcji,$F2888,IF($D2888&lt;LataProjekcji,IF((SUM($K2888:S2888)+12)&lt;$D2891,12,$D2891-SUM($K2888:S2888)),0)),0),0)</f>
        <v>0</v>
      </c>
      <c r="U2888" s="5">
        <f ca="1">IF(AND($G2889,NOT(ISTEXT($G2888)),ISNUMBER(Poczatek),ISNUMBER(Koniec_Projekt)),IFERROR(IF($D2888=LataProjekcji,$F2888,IF($D2888&lt;LataProjekcji,IF((SUM($K2888:T2888)+12)&lt;$D2891,12,$D2891-SUM($K2888:T2888)),0)),0),0)</f>
        <v>0</v>
      </c>
      <c r="V2888" s="5">
        <f ca="1">IF(AND($G2889,NOT(ISTEXT($G2888)),ISNUMBER(Poczatek),ISNUMBER(Koniec_Projekt)),IFERROR(IF($D2888=LataProjekcji,$F2888,IF($D2888&lt;LataProjekcji,IF((SUM($K2888:U2888)+12)&lt;$D2891,12,$D2891-SUM($K2888:U2888)),0)),0),0)</f>
        <v>0</v>
      </c>
      <c r="W2888" s="5">
        <f ca="1">IF(AND($G2889,NOT(ISTEXT($G2888)),ISNUMBER(Poczatek),ISNUMBER(Koniec_Projekt)),IFERROR(IF($D2888=LataProjekcji,$F2888,IF($D2888&lt;LataProjekcji,IF((SUM($K2888:V2888)+12)&lt;$D2891,12,$D2891-SUM($K2888:V2888)),0)),0),0)</f>
        <v>0</v>
      </c>
      <c r="X2888" s="5">
        <f ca="1">IF(AND($G2889,NOT(ISTEXT($G2888)),ISNUMBER(Poczatek),ISNUMBER(Koniec_Projekt)),IFERROR(IF($D2888=LataProjekcji,$F2888,IF($D2888&lt;LataProjekcji,IF((SUM($K2888:W2888)+12)&lt;$D2891,12,$D2891-SUM($K2888:W2888)),0)),0),0)</f>
        <v>0</v>
      </c>
      <c r="Y2888" s="5">
        <f ca="1">IF(AND($G2889,NOT(ISTEXT($G2888)),ISNUMBER(Poczatek),ISNUMBER(Koniec_Projekt)),IFERROR(IF($D2888=LataProjekcji,$F2888,IF($D2888&lt;LataProjekcji,IF((SUM($K2888:X2888)+12)&lt;$D2891,12,$D2891-SUM($K2888:X2888)),0)),0),0)</f>
        <v>0</v>
      </c>
      <c r="Z2888" s="5">
        <f ca="1">IF(AND($G2889,NOT(ISTEXT($G2888)),ISNUMBER(Poczatek),ISNUMBER(Koniec_Projekt)),IFERROR(IF($D2888=LataProjekcji,$F2888,IF($D2888&lt;LataProjekcji,IF((SUM($K2888:Y2888)+12)&lt;$D2891,12,$D2891-SUM($K2888:Y2888)),0)),0),0)</f>
        <v>0</v>
      </c>
      <c r="AA2888" s="5">
        <f ca="1">IF(AND($G2889,NOT(ISTEXT($G2888)),ISNUMBER(Poczatek),ISNUMBER(Koniec_Projekt)),IFERROR(IF($D2888=LataProjekcji,$F2888,IF($D2888&lt;LataProjekcji,IF((SUM($K2888:Z2888)+12)&lt;$D2891,12,$D2891-SUM($K2888:Z2888)),0)),0),0)</f>
        <v>0</v>
      </c>
      <c r="AB2888" s="5">
        <f ca="1">IF(AND($G2889,NOT(ISTEXT($G2888)),ISNUMBER(Poczatek),ISNUMBER(Koniec_Projekt)),IFERROR(IF($D2888=LataProjekcji,$F2888,IF($D2888&lt;LataProjekcji,IF((SUM($K2888:AA2888)+12)&lt;$D2891,12,$D2891-SUM($K2888:AA2888)),0)),0),0)</f>
        <v>0</v>
      </c>
      <c r="AC2888" s="5">
        <f ca="1">IF(AND($G2889,NOT(ISTEXT($G2888)),ISNUMBER(Poczatek),ISNUMBER(Koniec_Projekt)),IFERROR(IF($D2888=LataProjekcji,$F2888,IF($D2888&lt;LataProjekcji,IF((SUM($K2888:AB2888)+12)&lt;$D2891,12,$D2891-SUM($K2888:AB2888)),0)),0),0)</f>
        <v>0</v>
      </c>
      <c r="AD2888" s="5">
        <f ca="1">IF(AND($G2889,NOT(ISTEXT($G2888)),ISNUMBER(Poczatek),ISNUMBER(Koniec_Projekt)),IFERROR(IF($D2888=LataProjekcji,$F2888,IF($D2888&lt;LataProjekcji,IF((SUM($K2888:AC2888)+12)&lt;$D2891,12,$D2891-SUM($K2888:AC2888)),0)),0),0)</f>
        <v>0</v>
      </c>
      <c r="AE2888" s="5">
        <f ca="1">IF(AND($G2889,NOT(ISTEXT($G2888)),ISNUMBER(Poczatek),ISNUMBER(Koniec_Projekt)),IFERROR(IF($D2888=LataProjekcji,$F2888,IF($D2888&lt;LataProjekcji,IF((SUM($K2888:AD2888)+12)&lt;$D2891,12,$D2891-SUM($K2888:AD2888)),0)),0),0)</f>
        <v>0</v>
      </c>
    </row>
    <row r="2889" spans="2:31" hidden="1">
      <c r="B2889" s="526" t="s">
        <v>754</v>
      </c>
      <c r="D2889" s="5">
        <f ca="1">D1722</f>
        <v>0</v>
      </c>
      <c r="E2889" s="454">
        <f ca="1">E1722</f>
        <v>0</v>
      </c>
      <c r="F2889" s="454">
        <f ca="1">F1722</f>
        <v>0</v>
      </c>
      <c r="G2889" s="258" t="b">
        <f ca="1">NOT(ISBLANK(OFFSET($C$269,$D2887,0)))</f>
        <v>0</v>
      </c>
      <c r="H2889" s="538" t="b">
        <f ca="1">SUM(K2889:AE2889)=E2891</f>
        <v>1</v>
      </c>
      <c r="I2889" s="1" t="s">
        <v>750</v>
      </c>
      <c r="K2889" s="537">
        <f ca="1">IF(AND($G2889,NOT(ISTEXT($G2888)),ISNUMBER(Poczatek),ISNUMBER(Koniec_Projekt)),IFERROR(IF($D2888=LataProjekcji,IF($F2888&gt;$E2891,$E2891,$F2888),IF($D2891&gt;=$E2891,(IF($D2888&lt;LataProjekcji,IF((SUM(J2889:$K2889)+12)&lt;$E2891,12,$E2891-SUM(J2889:$K2889)),0)),(IF($D2888&lt;LataProjekcji,IF((SUM(J2889:$K2889)+12)&lt;$D2891,12,$D2891-SUM(J2889:$K2889)),0)))),0),0)</f>
        <v>0</v>
      </c>
      <c r="L2889" s="537">
        <f ca="1">IF(AND($G2889,NOT(ISTEXT($G2888)),ISNUMBER(Poczatek),ISNUMBER(Koniec_Projekt)),IFERROR(IF($D2888=LataProjekcji,IF($F2888&gt;$E2891,$E2891,$F2888),IF($D2891&gt;=$E2891,(IF($D2888&lt;LataProjekcji,IF((SUM($K2889:K2889)+12)&lt;$E2891,12,$E2891-SUM($K2889:K2889)),0)),(IF($D2888&lt;LataProjekcji,IF((SUM($K2889:K2889)+12)&lt;$D2891,12,$D2891-SUM($K2889:K2889)),0)))),0),0)</f>
        <v>0</v>
      </c>
      <c r="M2889" s="537">
        <f ca="1">IF(AND($G2889,NOT(ISTEXT($G2888)),ISNUMBER(Poczatek),ISNUMBER(Koniec_Projekt)),IFERROR(IF($D2888=LataProjekcji,IF($F2888&gt;$E2891,$E2891,$F2888),IF($D2891&gt;=$E2891,(IF($D2888&lt;LataProjekcji,IF((SUM($K2889:L2889)+12)&lt;$E2891,12,$E2891-SUM($K2889:L2889)),0)),(IF($D2888&lt;LataProjekcji,IF((SUM($K2889:L2889)+12)&lt;$D2891,12,$D2891-SUM($K2889:L2889)),0)))),0),0)</f>
        <v>0</v>
      </c>
      <c r="N2889" s="537">
        <f ca="1">IF(AND($G2889,NOT(ISTEXT($G2888)),ISNUMBER(Poczatek),ISNUMBER(Koniec_Projekt)),IFERROR(IF($D2888=LataProjekcji,IF($F2888&gt;$E2891,$E2891,$F2888),IF($D2891&gt;=$E2891,(IF($D2888&lt;LataProjekcji,IF((SUM($K2889:M2889)+12)&lt;$E2891,12,$E2891-SUM($K2889:M2889)),0)),(IF($D2888&lt;LataProjekcji,IF((SUM($K2889:M2889)+12)&lt;$D2891,12,$D2891-SUM($K2889:M2889)),0)))),0),0)</f>
        <v>0</v>
      </c>
      <c r="O2889" s="537">
        <f ca="1">IF(AND($G2889,NOT(ISTEXT($G2888)),ISNUMBER(Poczatek),ISNUMBER(Koniec_Projekt)),IFERROR(IF($D2888=LataProjekcji,IF($F2888&gt;$E2891,$E2891,$F2888),IF($D2891&gt;=$E2891,(IF($D2888&lt;LataProjekcji,IF((SUM($K2889:N2889)+12)&lt;$E2891,12,$E2891-SUM($K2889:N2889)),0)),(IF($D2888&lt;LataProjekcji,IF((SUM($K2889:N2889)+12)&lt;$D2891,12,$D2891-SUM($K2889:N2889)),0)))),0),0)</f>
        <v>0</v>
      </c>
      <c r="P2889" s="537">
        <f ca="1">IF(AND($G2889,NOT(ISTEXT($G2888)),ISNUMBER(Poczatek),ISNUMBER(Koniec_Projekt)),IFERROR(IF($D2888=LataProjekcji,IF($F2888&gt;$E2891,$E2891,$F2888),IF($D2891&gt;=$E2891,(IF($D2888&lt;LataProjekcji,IF((SUM($K2889:O2889)+12)&lt;$E2891,12,$E2891-SUM($K2889:O2889)),0)),(IF($D2888&lt;LataProjekcji,IF((SUM($K2889:O2889)+12)&lt;$D2891,12,$D2891-SUM($K2889:O2889)),0)))),0),0)</f>
        <v>0</v>
      </c>
      <c r="Q2889" s="537">
        <f ca="1">IF(AND($G2889,NOT(ISTEXT($G2888)),ISNUMBER(Poczatek),ISNUMBER(Koniec_Projekt)),IFERROR(IF($D2888=LataProjekcji,IF($F2888&gt;$E2891,$E2891,$F2888),IF($D2891&gt;=$E2891,(IF($D2888&lt;LataProjekcji,IF((SUM($K2889:P2889)+12)&lt;$E2891,12,$E2891-SUM($K2889:P2889)),0)),(IF($D2888&lt;LataProjekcji,IF((SUM($K2889:P2889)+12)&lt;$D2891,12,$D2891-SUM($K2889:P2889)),0)))),0),0)</f>
        <v>0</v>
      </c>
      <c r="R2889" s="537">
        <f ca="1">IF(AND($G2889,NOT(ISTEXT($G2888)),ISNUMBER(Poczatek),ISNUMBER(Koniec_Projekt)),IFERROR(IF($D2888=LataProjekcji,IF($F2888&gt;$E2891,$E2891,$F2888),IF($D2891&gt;=$E2891,(IF($D2888&lt;LataProjekcji,IF((SUM($K2889:Q2889)+12)&lt;$E2891,12,$E2891-SUM($K2889:Q2889)),0)),(IF($D2888&lt;LataProjekcji,IF((SUM($K2889:Q2889)+12)&lt;$D2891,12,$D2891-SUM($K2889:Q2889)),0)))),0),0)</f>
        <v>0</v>
      </c>
      <c r="S2889" s="537">
        <f ca="1">IF(AND($G2889,NOT(ISTEXT($G2888)),ISNUMBER(Poczatek),ISNUMBER(Koniec_Projekt)),IFERROR(IF($D2888=LataProjekcji,IF($F2888&gt;$E2891,$E2891,$F2888),IF($D2891&gt;=$E2891,(IF($D2888&lt;LataProjekcji,IF((SUM($K2889:R2889)+12)&lt;$E2891,12,$E2891-SUM($K2889:R2889)),0)),(IF($D2888&lt;LataProjekcji,IF((SUM($K2889:R2889)+12)&lt;$D2891,12,$D2891-SUM($K2889:R2889)),0)))),0),0)</f>
        <v>0</v>
      </c>
      <c r="T2889" s="537">
        <f ca="1">IF(AND($G2889,NOT(ISTEXT($G2888)),ISNUMBER(Poczatek),ISNUMBER(Koniec_Projekt)),IFERROR(IF($D2888=LataProjekcji,IF($F2888&gt;$E2891,$E2891,$F2888),IF($D2891&gt;=$E2891,(IF($D2888&lt;LataProjekcji,IF((SUM($K2889:S2889)+12)&lt;$E2891,12,$E2891-SUM($K2889:S2889)),0)),(IF($D2888&lt;LataProjekcji,IF((SUM($K2889:S2889)+12)&lt;$D2891,12,$D2891-SUM($K2889:S2889)),0)))),0),0)</f>
        <v>0</v>
      </c>
      <c r="U2889" s="537">
        <f ca="1">IF(AND($G2889,NOT(ISTEXT($G2888)),ISNUMBER(Poczatek),ISNUMBER(Koniec_Projekt)),IFERROR(IF($D2888=LataProjekcji,IF($F2888&gt;$E2891,$E2891,$F2888),IF($D2891&gt;=$E2891,(IF($D2888&lt;LataProjekcji,IF((SUM($K2889:T2889)+12)&lt;$E2891,12,$E2891-SUM($K2889:T2889)),0)),(IF($D2888&lt;LataProjekcji,IF((SUM($K2889:T2889)+12)&lt;$D2891,12,$D2891-SUM($K2889:T2889)),0)))),0),0)</f>
        <v>0</v>
      </c>
      <c r="V2889" s="537">
        <f ca="1">IF(AND($G2889,NOT(ISTEXT($G2888)),ISNUMBER(Poczatek),ISNUMBER(Koniec_Projekt)),IFERROR(IF($D2888=LataProjekcji,IF($F2888&gt;$E2891,$E2891,$F2888),IF($D2891&gt;=$E2891,(IF($D2888&lt;LataProjekcji,IF((SUM($K2889:U2889)+12)&lt;$E2891,12,$E2891-SUM($K2889:U2889)),0)),(IF($D2888&lt;LataProjekcji,IF((SUM($K2889:U2889)+12)&lt;$D2891,12,$D2891-SUM($K2889:U2889)),0)))),0),0)</f>
        <v>0</v>
      </c>
      <c r="W2889" s="537">
        <f ca="1">IF(AND($G2889,NOT(ISTEXT($G2888)),ISNUMBER(Poczatek),ISNUMBER(Koniec_Projekt)),IFERROR(IF($D2888=LataProjekcji,IF($F2888&gt;$E2891,$E2891,$F2888),IF($D2891&gt;=$E2891,(IF($D2888&lt;LataProjekcji,IF((SUM($K2889:V2889)+12)&lt;$E2891,12,$E2891-SUM($K2889:V2889)),0)),(IF($D2888&lt;LataProjekcji,IF((SUM($K2889:V2889)+12)&lt;$D2891,12,$D2891-SUM($K2889:V2889)),0)))),0),0)</f>
        <v>0</v>
      </c>
      <c r="X2889" s="537">
        <f ca="1">IF(AND($G2889,NOT(ISTEXT($G2888)),ISNUMBER(Poczatek),ISNUMBER(Koniec_Projekt)),IFERROR(IF($D2888=LataProjekcji,IF($F2888&gt;$E2891,$E2891,$F2888),IF($D2891&gt;=$E2891,(IF($D2888&lt;LataProjekcji,IF((SUM($K2889:W2889)+12)&lt;$E2891,12,$E2891-SUM($K2889:W2889)),0)),(IF($D2888&lt;LataProjekcji,IF((SUM($K2889:W2889)+12)&lt;$D2891,12,$D2891-SUM($K2889:W2889)),0)))),0),0)</f>
        <v>0</v>
      </c>
      <c r="Y2889" s="537">
        <f ca="1">IF(AND($G2889,NOT(ISTEXT($G2888)),ISNUMBER(Poczatek),ISNUMBER(Koniec_Projekt)),IFERROR(IF($D2888=LataProjekcji,IF($F2888&gt;$E2891,$E2891,$F2888),IF($D2891&gt;=$E2891,(IF($D2888&lt;LataProjekcji,IF((SUM($K2889:X2889)+12)&lt;$E2891,12,$E2891-SUM($K2889:X2889)),0)),(IF($D2888&lt;LataProjekcji,IF((SUM($K2889:X2889)+12)&lt;$D2891,12,$D2891-SUM($K2889:X2889)),0)))),0),0)</f>
        <v>0</v>
      </c>
      <c r="Z2889" s="537">
        <f ca="1">IF(AND($G2889,NOT(ISTEXT($G2888)),ISNUMBER(Poczatek),ISNUMBER(Koniec_Projekt)),IFERROR(IF($D2888=LataProjekcji,IF($F2888&gt;$E2891,$E2891,$F2888),IF($D2891&gt;=$E2891,(IF($D2888&lt;LataProjekcji,IF((SUM($K2889:Y2889)+12)&lt;$E2891,12,$E2891-SUM($K2889:Y2889)),0)),(IF($D2888&lt;LataProjekcji,IF((SUM($K2889:Y2889)+12)&lt;$D2891,12,$D2891-SUM($K2889:Y2889)),0)))),0),0)</f>
        <v>0</v>
      </c>
      <c r="AA2889" s="537">
        <f ca="1">IF(AND($G2889,NOT(ISTEXT($G2888)),ISNUMBER(Poczatek),ISNUMBER(Koniec_Projekt)),IFERROR(IF($D2888=LataProjekcji,IF($F2888&gt;$E2891,$E2891,$F2888),IF($D2891&gt;=$E2891,(IF($D2888&lt;LataProjekcji,IF((SUM($K2889:Z2889)+12)&lt;$E2891,12,$E2891-SUM($K2889:Z2889)),0)),(IF($D2888&lt;LataProjekcji,IF((SUM($K2889:Z2889)+12)&lt;$D2891,12,$D2891-SUM($K2889:Z2889)),0)))),0),0)</f>
        <v>0</v>
      </c>
      <c r="AB2889" s="537">
        <f ca="1">IF(AND($G2889,NOT(ISTEXT($G2888)),ISNUMBER(Poczatek),ISNUMBER(Koniec_Projekt)),IFERROR(IF($D2888=LataProjekcji,IF($F2888&gt;$E2891,$E2891,$F2888),IF($D2891&gt;=$E2891,(IF($D2888&lt;LataProjekcji,IF((SUM($K2889:AA2889)+12)&lt;$E2891,12,$E2891-SUM($K2889:AA2889)),0)),(IF($D2888&lt;LataProjekcji,IF((SUM($K2889:AA2889)+12)&lt;$D2891,12,$D2891-SUM($K2889:AA2889)),0)))),0),0)</f>
        <v>0</v>
      </c>
      <c r="AC2889" s="537">
        <f ca="1">IF(AND($G2889,NOT(ISTEXT($G2888)),ISNUMBER(Poczatek),ISNUMBER(Koniec_Projekt)),IFERROR(IF($D2888=LataProjekcji,IF($F2888&gt;$E2891,$E2891,$F2888),IF($D2891&gt;=$E2891,(IF($D2888&lt;LataProjekcji,IF((SUM($K2889:AB2889)+12)&lt;$E2891,12,$E2891-SUM($K2889:AB2889)),0)),(IF($D2888&lt;LataProjekcji,IF((SUM($K2889:AB2889)+12)&lt;$D2891,12,$D2891-SUM($K2889:AB2889)),0)))),0),0)</f>
        <v>0</v>
      </c>
      <c r="AD2889" s="537">
        <f ca="1">IF(AND($G2889,NOT(ISTEXT($G2888)),ISNUMBER(Poczatek),ISNUMBER(Koniec_Projekt)),IFERROR(IF($D2888=LataProjekcji,IF($F2888&gt;$E2891,$E2891,$F2888),IF($D2891&gt;=$E2891,(IF($D2888&lt;LataProjekcji,IF((SUM($K2889:AC2889)+12)&lt;$E2891,12,$E2891-SUM($K2889:AC2889)),0)),(IF($D2888&lt;LataProjekcji,IF((SUM($K2889:AC2889)+12)&lt;$D2891,12,$D2891-SUM($K2889:AC2889)),0)))),0),0)</f>
        <v>0</v>
      </c>
      <c r="AE2889" s="537">
        <f ca="1">IF(AND($G2889,NOT(ISTEXT($G2888)),ISNUMBER(Poczatek),ISNUMBER(Koniec_Projekt)),IFERROR(IF($D2888=LataProjekcji,IF($F2888&gt;$E2891,$E2891,$F2888),IF($D2891&gt;=$E2891,(IF($D2888&lt;LataProjekcji,IF((SUM($K2889:AD2889)+12)&lt;$E2891,12,$E2891-SUM($K2889:AD2889)),0)),(IF($D2888&lt;LataProjekcji,IF((SUM($K2889:AD2889)+12)&lt;$D2891,12,$D2891-SUM($K2889:AD2889)),0)))),0),0)</f>
        <v>0</v>
      </c>
    </row>
    <row r="2890" spans="2:31" hidden="1">
      <c r="B2890" s="526" t="s">
        <v>753</v>
      </c>
      <c r="D2890" s="454">
        <f ca="1">D1723</f>
        <v>0</v>
      </c>
      <c r="E2890" s="454">
        <f ca="1">IF(D2889&gt;10,ROUND(D2890/12,2),D2890)</f>
        <v>0</v>
      </c>
      <c r="F2890" s="524">
        <f>Koniec_Projekt</f>
        <v>0</v>
      </c>
      <c r="G2890" s="329">
        <f>Miesiac_Koniec_Projekt</f>
        <v>0</v>
      </c>
      <c r="H2890" s="538" t="b">
        <f ca="1">SUM(K2890:AE2890)=D2889</f>
        <v>1</v>
      </c>
      <c r="I2890" s="1" t="s">
        <v>713</v>
      </c>
      <c r="K2890" s="256">
        <f ca="1">IF(AND($G2889,NOT(ISTEXT($G2888)),ISNUMBER(Poczatek),ISNUMBER(Koniec_Projekt)),IFERROR(IF(LataProjekcji=$F2891,ROUND($D2889,0),ROUND(K2888*$E2890,0)),0),0)</f>
        <v>0</v>
      </c>
      <c r="L2890" s="5">
        <f ca="1">IF(AND($G2889,NOT(ISTEXT($G2888)),ISNUMBER(Poczatek),ISNUMBER(Koniec_Projekt)),IFERROR(IF(LataProjekcji=$F2891,ROUND($D2889-SUM(K2890:$K2890),0),ROUND(L2888*$E2890,0)),0),0)</f>
        <v>0</v>
      </c>
      <c r="M2890" s="5">
        <f ca="1">IF(AND($G2889,NOT(ISTEXT($G2888)),ISNUMBER(Poczatek),ISNUMBER(Koniec_Projekt)),IFERROR(IF(LataProjekcji=$F2891,ROUND($D2889-SUM($K2890:L2890),0),ROUND(M2888*$E2890,0)),0),0)</f>
        <v>0</v>
      </c>
      <c r="N2890" s="5">
        <f ca="1">IF(AND($G2889,NOT(ISTEXT($G2888)),ISNUMBER(Poczatek),ISNUMBER(Koniec_Projekt)),IFERROR(IF(LataProjekcji=$F2891,ROUND($D2889-SUM($K2890:M2890),0),ROUND(N2888*$E2890,0)),0),0)</f>
        <v>0</v>
      </c>
      <c r="O2890" s="5">
        <f ca="1">IF(AND($G2889,NOT(ISTEXT($G2888)),ISNUMBER(Poczatek),ISNUMBER(Koniec_Projekt)),IFERROR(IF(LataProjekcji=$F2891,ROUND($D2889-SUM($K2890:N2890),0),ROUND(O2888*$E2890,0)),0),0)</f>
        <v>0</v>
      </c>
      <c r="P2890" s="5">
        <f ca="1">IF(AND($G2889,NOT(ISTEXT($G2888)),ISNUMBER(Poczatek),ISNUMBER(Koniec_Projekt)),IFERROR(IF(LataProjekcji=$F2891,ROUND($D2889-SUM($K2890:O2890),0),ROUND(P2888*$E2890,0)),0),0)</f>
        <v>0</v>
      </c>
      <c r="Q2890" s="5">
        <f ca="1">IF(AND($G2889,NOT(ISTEXT($G2888)),ISNUMBER(Poczatek),ISNUMBER(Koniec_Projekt)),IFERROR(IF(LataProjekcji=$F2891,ROUND($D2889-SUM($K2890:P2890),0),ROUND(Q2888*$E2890,0)),0),0)</f>
        <v>0</v>
      </c>
      <c r="R2890" s="5">
        <f ca="1">IF(AND($G2889,NOT(ISTEXT($G2888)),ISNUMBER(Poczatek),ISNUMBER(Koniec_Projekt)),IFERROR(IF(LataProjekcji=$F2891,ROUND($D2889-SUM($K2890:Q2890),0),ROUND(R2888*$E2890,0)),0),0)</f>
        <v>0</v>
      </c>
      <c r="S2890" s="5">
        <f ca="1">IF(AND($G2889,NOT(ISTEXT($G2888)),ISNUMBER(Poczatek),ISNUMBER(Koniec_Projekt)),IFERROR(IF(LataProjekcji=$F2891,ROUND($D2889-SUM($K2890:R2890),0),ROUND(S2888*$E2890,0)),0),0)</f>
        <v>0</v>
      </c>
      <c r="T2890" s="5">
        <f ca="1">IF(AND($G2889,NOT(ISTEXT($G2888)),ISNUMBER(Poczatek),ISNUMBER(Koniec_Projekt)),IFERROR(IF(LataProjekcji=$F2891,ROUND($D2889-SUM($K2890:S2890),0),ROUND(T2888*$E2890,0)),0),0)</f>
        <v>0</v>
      </c>
      <c r="U2890" s="5">
        <f ca="1">IF(AND($G2889,NOT(ISTEXT($G2888)),ISNUMBER(Poczatek),ISNUMBER(Koniec_Projekt)),IFERROR(IF(LataProjekcji=$F2891,ROUND($D2889-SUM($K2890:T2890),0),ROUND(U2888*$E2890,0)),0),0)</f>
        <v>0</v>
      </c>
      <c r="V2890" s="5">
        <f ca="1">IF(AND($G2889,NOT(ISTEXT($G2888)),ISNUMBER(Poczatek),ISNUMBER(Koniec_Projekt)),IFERROR(IF(LataProjekcji=$F2891,ROUND($D2889-SUM($K2890:U2890),0),ROUND(V2888*$E2890,0)),0),0)</f>
        <v>0</v>
      </c>
      <c r="W2890" s="5">
        <f ca="1">IF(AND($G2889,NOT(ISTEXT($G2888)),ISNUMBER(Poczatek),ISNUMBER(Koniec_Projekt)),IFERROR(IF(LataProjekcji=$F2891,ROUND($D2889-SUM($K2890:V2890),0),ROUND(W2888*$E2890,0)),0),0)</f>
        <v>0</v>
      </c>
      <c r="X2890" s="5">
        <f ca="1">IF(AND($G2889,NOT(ISTEXT($G2888)),ISNUMBER(Poczatek),ISNUMBER(Koniec_Projekt)),IFERROR(IF(LataProjekcji=$F2891,ROUND($D2889-SUM($K2890:W2890),0),ROUND(X2888*$E2890,0)),0),0)</f>
        <v>0</v>
      </c>
      <c r="Y2890" s="5">
        <f ca="1">IF(AND($G2889,NOT(ISTEXT($G2888)),ISNUMBER(Poczatek),ISNUMBER(Koniec_Projekt)),IFERROR(IF(LataProjekcji=$F2891,ROUND($D2889-SUM($K2890:X2890),0),ROUND(Y2888*$E2890,0)),0),0)</f>
        <v>0</v>
      </c>
      <c r="Z2890" s="5">
        <f ca="1">IF(AND($G2889,NOT(ISTEXT($G2888)),ISNUMBER(Poczatek),ISNUMBER(Koniec_Projekt)),IFERROR(IF(LataProjekcji=$F2891,ROUND($D2889-SUM($K2890:Y2890),0),ROUND(Z2888*$E2890,0)),0),0)</f>
        <v>0</v>
      </c>
      <c r="AA2890" s="5">
        <f ca="1">IF(AND($G2889,NOT(ISTEXT($G2888)),ISNUMBER(Poczatek),ISNUMBER(Koniec_Projekt)),IFERROR(IF(LataProjekcji=$F2891,ROUND($D2889-SUM($K2890:Z2890),0),ROUND(AA2888*$E2890,0)),0),0)</f>
        <v>0</v>
      </c>
      <c r="AB2890" s="5">
        <f ca="1">IF(AND($G2889,NOT(ISTEXT($G2888)),ISNUMBER(Poczatek),ISNUMBER(Koniec_Projekt)),IFERROR(IF(LataProjekcji=$F2891,ROUND($D2889-SUM($K2890:AA2890),0),ROUND(AB2888*$E2890,0)),0),0)</f>
        <v>0</v>
      </c>
      <c r="AC2890" s="5">
        <f ca="1">IF(AND($G2889,NOT(ISTEXT($G2888)),ISNUMBER(Poczatek),ISNUMBER(Koniec_Projekt)),IFERROR(IF(LataProjekcji=$F2891,ROUND($D2889-SUM($K2890:AB2890),0),ROUND(AC2888*$E2890,0)),0),0)</f>
        <v>0</v>
      </c>
      <c r="AD2890" s="5">
        <f ca="1">IF(AND($G2889,NOT(ISTEXT($G2888)),ISNUMBER(Poczatek),ISNUMBER(Koniec_Projekt)),IFERROR(IF(LataProjekcji=$F2891,ROUND($D2889-SUM($K2890:AC2890),0),ROUND(AD2888*$E2890,0)),0),0)</f>
        <v>0</v>
      </c>
      <c r="AE2890" s="5">
        <f ca="1">IF(AND($G2889,NOT(ISTEXT($G2888)),ISNUMBER(Poczatek),ISNUMBER(Koniec_Projekt)),IFERROR(IF(LataProjekcji=$F2891,ROUND($D2889-SUM($K2890:AD2890),0),ROUND(AE2888*$E2890,0)),0),0)</f>
        <v>0</v>
      </c>
    </row>
    <row r="2891" spans="2:31" hidden="1">
      <c r="B2891" s="526" t="s">
        <v>751</v>
      </c>
      <c r="D2891" s="1">
        <f ca="1">IFERROR(ROUNDUP(D2889/E2890,0),0)</f>
        <v>0</v>
      </c>
      <c r="E2891" s="1">
        <f ca="1">IF(D2891=0,0,DATEDIF(DATE(D2888,E2888,1),DATE(F2890,G2890,1),"m"))</f>
        <v>0</v>
      </c>
      <c r="F2891" s="1" t="str">
        <f ca="1">IFERROR(YEAR(G2888),"brak daty")</f>
        <v>brak daty</v>
      </c>
      <c r="G2891" s="1" t="str">
        <f ca="1">IFERROR(MONTH(G2888),"brak daty")</f>
        <v>brak daty</v>
      </c>
      <c r="I2891" s="1" t="s">
        <v>425</v>
      </c>
      <c r="K2891" s="5">
        <f ca="1">IF(AND($G2889,NOT(ISTEXT($G2888)),ISNUMBER(Poczatek),ISNUMBER(Koniec_Projekt)),IFERROR(IF(LataProjekcji=$F2890,IF(AND($G2890=$G2891,$F2890=$F2891),ROUND($D2889-SUM($K2891),0),ROUND(K2889*$E2890,0)),IF(LataProjekcji&gt;$F2890,0,ROUND(K2889*$E2890,0))),0),0)</f>
        <v>0</v>
      </c>
      <c r="L2891" s="5">
        <f ca="1">IF(AND($G2889,NOT(ISTEXT($G2888)),ISNUMBER(Poczatek),ISNUMBER(Koniec_Projekt)),IFERROR(IF(LataProjekcji=$F2890,IF(AND($G2890=$G2891,$F2890=$F2891),ROUND($D2889-SUM($K2891:K2891),0),ROUND(L2889*$E2890,0)),IF(LataProjekcji&gt;$F2890,0,ROUND(L2889*$E2890,0))),0),0)</f>
        <v>0</v>
      </c>
      <c r="M2891" s="5">
        <f ca="1">IF(AND($G2889,NOT(ISTEXT($G2888)),ISNUMBER(Poczatek),ISNUMBER(Koniec_Projekt)),IFERROR(IF(LataProjekcji=$F2890,IF(AND($G2890=$G2891,$F2890=$F2891),ROUND($D2889-SUM($K2891:L2891),0),ROUND(M2889*$E2890,0)),IF(LataProjekcji&gt;$F2890,0,ROUND(M2889*$E2890,0))),0),0)</f>
        <v>0</v>
      </c>
      <c r="N2891" s="5">
        <f ca="1">IF(AND($G2889,NOT(ISTEXT($G2888)),ISNUMBER(Poczatek),ISNUMBER(Koniec_Projekt)),IFERROR(IF(LataProjekcji=$F2890,IF(AND($G2890=$G2891,$F2890=$F2891),ROUND($D2889-SUM($K2891:M2891),0),ROUND(N2889*$E2890,0)),IF(LataProjekcji&gt;$F2890,0,ROUND(N2889*$E2890,0))),0),0)</f>
        <v>0</v>
      </c>
      <c r="O2891" s="5">
        <f ca="1">IF(AND($G2889,NOT(ISTEXT($G2888)),ISNUMBER(Poczatek),ISNUMBER(Koniec_Projekt)),IFERROR(IF(LataProjekcji=$F2890,IF(AND($G2890=$G2891,$F2890=$F2891),ROUND($D2889-SUM($K2891:N2891),0),ROUND(O2889*$E2890,0)),IF(LataProjekcji&gt;$F2890,0,ROUND(O2889*$E2890,0))),0),0)</f>
        <v>0</v>
      </c>
      <c r="P2891" s="5">
        <f ca="1">IF(AND($G2889,NOT(ISTEXT($G2888)),ISNUMBER(Poczatek),ISNUMBER(Koniec_Projekt)),IFERROR(IF(LataProjekcji=$F2890,IF(AND($G2890=$G2891,$F2890=$F2891),ROUND($D2889-SUM($K2891:O2891),0),ROUND(P2889*$E2890,0)),IF(LataProjekcji&gt;$F2890,0,ROUND(P2889*$E2890,0))),0),0)</f>
        <v>0</v>
      </c>
      <c r="Q2891" s="5">
        <f ca="1">IF(AND($G2889,NOT(ISTEXT($G2888)),ISNUMBER(Poczatek),ISNUMBER(Koniec_Projekt)),IFERROR(IF(LataProjekcji=$F2890,IF(AND($G2890=$G2891,$F2890=$F2891),ROUND($D2889-SUM($K2891:P2891),0),ROUND(Q2889*$E2890,0)),IF(LataProjekcji&gt;$F2890,0,ROUND(Q2889*$E2890,0))),0),0)</f>
        <v>0</v>
      </c>
      <c r="R2891" s="5">
        <f ca="1">IF(AND($G2889,NOT(ISTEXT($G2888)),ISNUMBER(Poczatek),ISNUMBER(Koniec_Projekt)),IFERROR(IF(LataProjekcji=$F2890,IF(AND($G2890=$G2891,$F2890=$F2891),ROUND($D2889-SUM($K2891:Q2891),0),ROUND(R2889*$E2890,0)),IF(LataProjekcji&gt;$F2890,0,ROUND(R2889*$E2890,0))),0),0)</f>
        <v>0</v>
      </c>
      <c r="S2891" s="5">
        <f ca="1">IF(AND($G2889,NOT(ISTEXT($G2888)),ISNUMBER(Poczatek),ISNUMBER(Koniec_Projekt)),IFERROR(IF(LataProjekcji=$F2890,IF(AND($G2890=$G2891,$F2890=$F2891),ROUND($D2889-SUM($K2891:R2891),0),ROUND(S2889*$E2890,0)),IF(LataProjekcji&gt;$F2890,0,ROUND(S2889*$E2890,0))),0),0)</f>
        <v>0</v>
      </c>
      <c r="T2891" s="5">
        <f ca="1">IF(AND($G2889,NOT(ISTEXT($G2888)),ISNUMBER(Poczatek),ISNUMBER(Koniec_Projekt)),IFERROR(IF(LataProjekcji=$F2890,IF(AND($G2890=$G2891,$F2890=$F2891),ROUND($D2889-SUM($K2891:S2891),0),ROUND(T2889*$E2890,0)),IF(LataProjekcji&gt;$F2890,0,ROUND(T2889*$E2890,0))),0),0)</f>
        <v>0</v>
      </c>
      <c r="U2891" s="5">
        <f ca="1">IF(AND($G2889,NOT(ISTEXT($G2888)),ISNUMBER(Poczatek),ISNUMBER(Koniec_Projekt)),IFERROR(IF(LataProjekcji=$F2890,IF(AND($G2890=$G2891,$F2890=$F2891),ROUND($D2889-SUM($K2891:T2891),0),ROUND(U2889*$E2890,0)),IF(LataProjekcji&gt;$F2890,0,ROUND(U2889*$E2890,0))),0),0)</f>
        <v>0</v>
      </c>
      <c r="V2891" s="5">
        <f ca="1">IF(AND($G2889,NOT(ISTEXT($G2888)),ISNUMBER(Poczatek),ISNUMBER(Koniec_Projekt)),IFERROR(IF(LataProjekcji=$F2890,IF(AND($G2890=$G2891,$F2890=$F2891),ROUND($D2889-SUM($K2891:U2891),0),ROUND(V2889*$E2890,0)),IF(LataProjekcji&gt;$F2890,0,ROUND(V2889*$E2890,0))),0),0)</f>
        <v>0</v>
      </c>
      <c r="W2891" s="5">
        <f ca="1">IF(AND($G2889,NOT(ISTEXT($G2888)),ISNUMBER(Poczatek),ISNUMBER(Koniec_Projekt)),IFERROR(IF(LataProjekcji=$F2890,IF(AND($G2890=$G2891,$F2890=$F2891),ROUND($D2889-SUM($K2891:V2891),0),ROUND(W2889*$E2890,0)),IF(LataProjekcji&gt;$F2890,0,ROUND(W2889*$E2890,0))),0),0)</f>
        <v>0</v>
      </c>
      <c r="X2891" s="5">
        <f ca="1">IF(AND($G2889,NOT(ISTEXT($G2888)),ISNUMBER(Poczatek),ISNUMBER(Koniec_Projekt)),IFERROR(IF(LataProjekcji=$F2890,IF(AND($G2890=$G2891,$F2890=$F2891),ROUND($D2889-SUM($K2891:W2891),0),ROUND(X2889*$E2890,0)),IF(LataProjekcji&gt;$F2890,0,ROUND(X2889*$E2890,0))),0),0)</f>
        <v>0</v>
      </c>
      <c r="Y2891" s="5">
        <f ca="1">IF(AND($G2889,NOT(ISTEXT($G2888)),ISNUMBER(Poczatek),ISNUMBER(Koniec_Projekt)),IFERROR(IF(LataProjekcji=$F2890,IF(AND($G2890=$G2891,$F2890=$F2891),ROUND($D2889-SUM($K2891:X2891),0),ROUND(Y2889*$E2890,0)),IF(LataProjekcji&gt;$F2890,0,ROUND(Y2889*$E2890,0))),0),0)</f>
        <v>0</v>
      </c>
      <c r="Z2891" s="5">
        <f ca="1">IF(AND($G2889,NOT(ISTEXT($G2888)),ISNUMBER(Poczatek),ISNUMBER(Koniec_Projekt)),IFERROR(IF(LataProjekcji=$F2890,IF(AND($G2890=$G2891,$F2890=$F2891),ROUND($D2889-SUM($K2891:Y2891),0),ROUND(Z2889*$E2890,0)),IF(LataProjekcji&gt;$F2890,0,ROUND(Z2889*$E2890,0))),0),0)</f>
        <v>0</v>
      </c>
      <c r="AA2891" s="5">
        <f ca="1">IF(AND($G2889,NOT(ISTEXT($G2888)),ISNUMBER(Poczatek),ISNUMBER(Koniec_Projekt)),IFERROR(IF(LataProjekcji=$F2890,IF(AND($G2890=$G2891,$F2890=$F2891),ROUND($D2889-SUM($K2891:Z2891),0),ROUND(AA2889*$E2890,0)),IF(LataProjekcji&gt;$F2890,0,ROUND(AA2889*$E2890,0))),0),0)</f>
        <v>0</v>
      </c>
      <c r="AB2891" s="5">
        <f ca="1">IF(AND($G2889,NOT(ISTEXT($G2888)),ISNUMBER(Poczatek),ISNUMBER(Koniec_Projekt)),IFERROR(IF(LataProjekcji=$F2890,IF(AND($G2890=$G2891,$F2890=$F2891),ROUND($D2889-SUM($K2891:AA2891),0),ROUND(AB2889*$E2890,0)),IF(LataProjekcji&gt;$F2890,0,ROUND(AB2889*$E2890,0))),0),0)</f>
        <v>0</v>
      </c>
      <c r="AC2891" s="5">
        <f ca="1">IF(AND($G2889,NOT(ISTEXT($G2888)),ISNUMBER(Poczatek),ISNUMBER(Koniec_Projekt)),IFERROR(IF(LataProjekcji=$F2890,IF(AND($G2890=$G2891,$F2890=$F2891),ROUND($D2889-SUM($K2891:AB2891),0),ROUND(AC2889*$E2890,0)),IF(LataProjekcji&gt;$F2890,0,ROUND(AC2889*$E2890,0))),0),0)</f>
        <v>0</v>
      </c>
      <c r="AD2891" s="5">
        <f ca="1">IF(AND($G2889,NOT(ISTEXT($G2888)),ISNUMBER(Poczatek),ISNUMBER(Koniec_Projekt)),IFERROR(IF(LataProjekcji=$F2890,IF(AND($G2890=$G2891,$F2890=$F2891),ROUND($D2889-SUM($K2891:AC2891),0),ROUND(AD2889*$E2890,0)),IF(LataProjekcji&gt;$F2890,0,ROUND(AD2889*$E2890,0))),0),0)</f>
        <v>0</v>
      </c>
      <c r="AE2891" s="5">
        <f ca="1">IF(AND($G2889,NOT(ISTEXT($G2888)),ISNUMBER(Poczatek),ISNUMBER(Koniec_Projekt)),IFERROR(IF(LataProjekcji=$F2890,IF(AND($G2890=$G2891,$F2890=$F2891),ROUND($D2889-SUM($K2891:AD2891),0),ROUND(AE2889*$E2890,0)),IF(LataProjekcji&gt;$F2890,0,ROUND(AE2889*$E2890,0))),0),0)</f>
        <v>0</v>
      </c>
    </row>
    <row r="2892" spans="2:31" ht="12.5" hidden="1" thickBot="1">
      <c r="B2892" s="527" t="s">
        <v>865</v>
      </c>
      <c r="C2892" s="528"/>
      <c r="D2892" s="529">
        <f ca="1">IF(D2889&gt;10,ROUND((D2891-1)*E2890,0),E2890)</f>
        <v>0</v>
      </c>
      <c r="E2892" s="529">
        <f ca="1">D2889-D2892</f>
        <v>0</v>
      </c>
      <c r="F2892" s="528"/>
      <c r="G2892" s="669">
        <f ca="1">OFFSET($C$269,$D2887,0)</f>
        <v>0</v>
      </c>
      <c r="H2892" s="528"/>
      <c r="I2892" s="528"/>
      <c r="J2892" s="528"/>
      <c r="K2892" s="528"/>
      <c r="L2892" s="528"/>
      <c r="M2892" s="528"/>
      <c r="N2892" s="528"/>
      <c r="O2892" s="528"/>
      <c r="P2892" s="528"/>
      <c r="Q2892" s="528"/>
      <c r="R2892" s="528"/>
      <c r="S2892" s="528"/>
      <c r="T2892" s="528"/>
      <c r="U2892" s="528"/>
      <c r="V2892" s="528"/>
      <c r="W2892" s="528"/>
      <c r="X2892" s="528"/>
      <c r="Y2892" s="528"/>
      <c r="Z2892" s="528"/>
      <c r="AA2892" s="528"/>
      <c r="AB2892" s="528"/>
      <c r="AC2892" s="528"/>
      <c r="AD2892" s="528"/>
      <c r="AE2892" s="528"/>
    </row>
    <row r="2893" spans="2:31" ht="12.5" hidden="1" thickTop="1"/>
    <row r="2894" spans="2:31" ht="12.5" hidden="1" thickBot="1">
      <c r="B2894" s="530" t="str">
        <f ca="1">"nazwa ST: "&amp;B1727</f>
        <v>nazwa ST: 0</v>
      </c>
      <c r="C2894" s="530"/>
      <c r="D2894" s="531">
        <f>D1727</f>
        <v>166</v>
      </c>
      <c r="E2894" s="530"/>
      <c r="F2894" s="530"/>
      <c r="G2894" s="530"/>
      <c r="H2894" s="530"/>
      <c r="I2894" s="530"/>
      <c r="J2894" s="530"/>
      <c r="K2894" s="539" t="str">
        <f t="shared" ref="K2894:AE2894" si="3210">LataProjekcji</f>
        <v>Uzupełnij dane</v>
      </c>
      <c r="L2894" s="539" t="str">
        <f t="shared" si="3210"/>
        <v/>
      </c>
      <c r="M2894" s="539" t="str">
        <f t="shared" si="3210"/>
        <v/>
      </c>
      <c r="N2894" s="539" t="str">
        <f t="shared" si="3210"/>
        <v/>
      </c>
      <c r="O2894" s="539" t="str">
        <f t="shared" si="3210"/>
        <v/>
      </c>
      <c r="P2894" s="539" t="str">
        <f t="shared" si="3210"/>
        <v/>
      </c>
      <c r="Q2894" s="539" t="str">
        <f t="shared" si="3210"/>
        <v/>
      </c>
      <c r="R2894" s="539" t="str">
        <f t="shared" si="3210"/>
        <v/>
      </c>
      <c r="S2894" s="539" t="str">
        <f t="shared" si="3210"/>
        <v/>
      </c>
      <c r="T2894" s="539" t="str">
        <f t="shared" si="3210"/>
        <v/>
      </c>
      <c r="U2894" s="539" t="str">
        <f t="shared" si="3210"/>
        <v/>
      </c>
      <c r="V2894" s="539" t="str">
        <f t="shared" si="3210"/>
        <v/>
      </c>
      <c r="W2894" s="539" t="str">
        <f t="shared" si="3210"/>
        <v/>
      </c>
      <c r="X2894" s="539" t="str">
        <f t="shared" si="3210"/>
        <v/>
      </c>
      <c r="Y2894" s="539" t="str">
        <f t="shared" si="3210"/>
        <v/>
      </c>
      <c r="Z2894" s="539" t="str">
        <f t="shared" si="3210"/>
        <v/>
      </c>
      <c r="AA2894" s="539" t="str">
        <f t="shared" si="3210"/>
        <v/>
      </c>
      <c r="AB2894" s="539" t="str">
        <f t="shared" si="3210"/>
        <v/>
      </c>
      <c r="AC2894" s="539" t="str">
        <f t="shared" si="3210"/>
        <v/>
      </c>
      <c r="AD2894" s="539" t="str">
        <f t="shared" si="3210"/>
        <v/>
      </c>
      <c r="AE2894" s="539" t="str">
        <f t="shared" si="3210"/>
        <v/>
      </c>
    </row>
    <row r="2895" spans="2:31" hidden="1">
      <c r="B2895" s="526" t="s">
        <v>752</v>
      </c>
      <c r="D2895" s="1">
        <f ca="1">D1728</f>
        <v>1900</v>
      </c>
      <c r="E2895" s="1">
        <f ca="1">E1728</f>
        <v>1</v>
      </c>
      <c r="F2895" s="1">
        <f ca="1">IF(D2896&gt;10,F1728,1)</f>
        <v>1</v>
      </c>
      <c r="G2895" s="525" t="str">
        <f ca="1">IF(ISBLANK(OFFSET($E$269,$D2894,0)),"brak daty",IF(D2896&gt;10,EDATE(OFFSET($E$269,$D2894,0),D2898),DATE(D2895,E2895,1)))</f>
        <v>brak daty</v>
      </c>
      <c r="H2895" s="538" t="b">
        <f ca="1">SUM(K2895:AE2895)=D2898</f>
        <v>1</v>
      </c>
      <c r="I2895" s="1" t="s">
        <v>749</v>
      </c>
      <c r="K2895" s="5">
        <f ca="1">IF(AND($G2896,NOT(ISTEXT($G2895)),ISNUMBER(Poczatek),ISNUMBER(Koniec_Projekt)),IFERROR(IF($D2895=LataProjekcji,$F2895,IF($D2895&lt;LataProjekcji,IF((SUM(K2895)+12)&lt;$D2898,12,$D2898-SUM(K2895)),0)),0),0)</f>
        <v>0</v>
      </c>
      <c r="L2895" s="5">
        <f ca="1">IF(AND($G2896,NOT(ISTEXT($G2895)),ISNUMBER(Poczatek),ISNUMBER(Koniec_Projekt)),IFERROR(IF($D2895=LataProjekcji,$F2895,IF($D2895&lt;LataProjekcji,IF((SUM($K2895:K2895)+12)&lt;$D2898,12,$D2898-SUM($K2895:K2895)),0)),0),0)</f>
        <v>0</v>
      </c>
      <c r="M2895" s="5">
        <f ca="1">IF(AND($G2896,NOT(ISTEXT($G2895)),ISNUMBER(Poczatek),ISNUMBER(Koniec_Projekt)),IFERROR(IF($D2895=LataProjekcji,$F2895,IF($D2895&lt;LataProjekcji,IF((SUM($K2895:L2895)+12)&lt;$D2898,12,$D2898-SUM($K2895:L2895)),0)),0),0)</f>
        <v>0</v>
      </c>
      <c r="N2895" s="5">
        <f ca="1">IF(AND($G2896,NOT(ISTEXT($G2895)),ISNUMBER(Poczatek),ISNUMBER(Koniec_Projekt)),IFERROR(IF($D2895=LataProjekcji,$F2895,IF($D2895&lt;LataProjekcji,IF((SUM($K2895:M2895)+12)&lt;$D2898,12,$D2898-SUM($K2895:M2895)),0)),0),0)</f>
        <v>0</v>
      </c>
      <c r="O2895" s="5">
        <f ca="1">IF(AND($G2896,NOT(ISTEXT($G2895)),ISNUMBER(Poczatek),ISNUMBER(Koniec_Projekt)),IFERROR(IF($D2895=LataProjekcji,$F2895,IF($D2895&lt;LataProjekcji,IF((SUM($K2895:N2895)+12)&lt;$D2898,12,$D2898-SUM($K2895:N2895)),0)),0),0)</f>
        <v>0</v>
      </c>
      <c r="P2895" s="5">
        <f ca="1">IF(AND($G2896,NOT(ISTEXT($G2895)),ISNUMBER(Poczatek),ISNUMBER(Koniec_Projekt)),IFERROR(IF($D2895=LataProjekcji,$F2895,IF($D2895&lt;LataProjekcji,IF((SUM($K2895:O2895)+12)&lt;$D2898,12,$D2898-SUM($K2895:O2895)),0)),0),0)</f>
        <v>0</v>
      </c>
      <c r="Q2895" s="5">
        <f ca="1">IF(AND($G2896,NOT(ISTEXT($G2895)),ISNUMBER(Poczatek),ISNUMBER(Koniec_Projekt)),IFERROR(IF($D2895=LataProjekcji,$F2895,IF($D2895&lt;LataProjekcji,IF((SUM($K2895:P2895)+12)&lt;$D2898,12,$D2898-SUM($K2895:P2895)),0)),0),0)</f>
        <v>0</v>
      </c>
      <c r="R2895" s="5">
        <f ca="1">IF(AND($G2896,NOT(ISTEXT($G2895)),ISNUMBER(Poczatek),ISNUMBER(Koniec_Projekt)),IFERROR(IF($D2895=LataProjekcji,$F2895,IF($D2895&lt;LataProjekcji,IF((SUM($K2895:Q2895)+12)&lt;$D2898,12,$D2898-SUM($K2895:Q2895)),0)),0),0)</f>
        <v>0</v>
      </c>
      <c r="S2895" s="5">
        <f ca="1">IF(AND($G2896,NOT(ISTEXT($G2895)),ISNUMBER(Poczatek),ISNUMBER(Koniec_Projekt)),IFERROR(IF($D2895=LataProjekcji,$F2895,IF($D2895&lt;LataProjekcji,IF((SUM($K2895:R2895)+12)&lt;$D2898,12,$D2898-SUM($K2895:R2895)),0)),0),0)</f>
        <v>0</v>
      </c>
      <c r="T2895" s="5">
        <f ca="1">IF(AND($G2896,NOT(ISTEXT($G2895)),ISNUMBER(Poczatek),ISNUMBER(Koniec_Projekt)),IFERROR(IF($D2895=LataProjekcji,$F2895,IF($D2895&lt;LataProjekcji,IF((SUM($K2895:S2895)+12)&lt;$D2898,12,$D2898-SUM($K2895:S2895)),0)),0),0)</f>
        <v>0</v>
      </c>
      <c r="U2895" s="5">
        <f ca="1">IF(AND($G2896,NOT(ISTEXT($G2895)),ISNUMBER(Poczatek),ISNUMBER(Koniec_Projekt)),IFERROR(IF($D2895=LataProjekcji,$F2895,IF($D2895&lt;LataProjekcji,IF((SUM($K2895:T2895)+12)&lt;$D2898,12,$D2898-SUM($K2895:T2895)),0)),0),0)</f>
        <v>0</v>
      </c>
      <c r="V2895" s="5">
        <f ca="1">IF(AND($G2896,NOT(ISTEXT($G2895)),ISNUMBER(Poczatek),ISNUMBER(Koniec_Projekt)),IFERROR(IF($D2895=LataProjekcji,$F2895,IF($D2895&lt;LataProjekcji,IF((SUM($K2895:U2895)+12)&lt;$D2898,12,$D2898-SUM($K2895:U2895)),0)),0),0)</f>
        <v>0</v>
      </c>
      <c r="W2895" s="5">
        <f ca="1">IF(AND($G2896,NOT(ISTEXT($G2895)),ISNUMBER(Poczatek),ISNUMBER(Koniec_Projekt)),IFERROR(IF($D2895=LataProjekcji,$F2895,IF($D2895&lt;LataProjekcji,IF((SUM($K2895:V2895)+12)&lt;$D2898,12,$D2898-SUM($K2895:V2895)),0)),0),0)</f>
        <v>0</v>
      </c>
      <c r="X2895" s="5">
        <f ca="1">IF(AND($G2896,NOT(ISTEXT($G2895)),ISNUMBER(Poczatek),ISNUMBER(Koniec_Projekt)),IFERROR(IF($D2895=LataProjekcji,$F2895,IF($D2895&lt;LataProjekcji,IF((SUM($K2895:W2895)+12)&lt;$D2898,12,$D2898-SUM($K2895:W2895)),0)),0),0)</f>
        <v>0</v>
      </c>
      <c r="Y2895" s="5">
        <f ca="1">IF(AND($G2896,NOT(ISTEXT($G2895)),ISNUMBER(Poczatek),ISNUMBER(Koniec_Projekt)),IFERROR(IF($D2895=LataProjekcji,$F2895,IF($D2895&lt;LataProjekcji,IF((SUM($K2895:X2895)+12)&lt;$D2898,12,$D2898-SUM($K2895:X2895)),0)),0),0)</f>
        <v>0</v>
      </c>
      <c r="Z2895" s="5">
        <f ca="1">IF(AND($G2896,NOT(ISTEXT($G2895)),ISNUMBER(Poczatek),ISNUMBER(Koniec_Projekt)),IFERROR(IF($D2895=LataProjekcji,$F2895,IF($D2895&lt;LataProjekcji,IF((SUM($K2895:Y2895)+12)&lt;$D2898,12,$D2898-SUM($K2895:Y2895)),0)),0),0)</f>
        <v>0</v>
      </c>
      <c r="AA2895" s="5">
        <f ca="1">IF(AND($G2896,NOT(ISTEXT($G2895)),ISNUMBER(Poczatek),ISNUMBER(Koniec_Projekt)),IFERROR(IF($D2895=LataProjekcji,$F2895,IF($D2895&lt;LataProjekcji,IF((SUM($K2895:Z2895)+12)&lt;$D2898,12,$D2898-SUM($K2895:Z2895)),0)),0),0)</f>
        <v>0</v>
      </c>
      <c r="AB2895" s="5">
        <f ca="1">IF(AND($G2896,NOT(ISTEXT($G2895)),ISNUMBER(Poczatek),ISNUMBER(Koniec_Projekt)),IFERROR(IF($D2895=LataProjekcji,$F2895,IF($D2895&lt;LataProjekcji,IF((SUM($K2895:AA2895)+12)&lt;$D2898,12,$D2898-SUM($K2895:AA2895)),0)),0),0)</f>
        <v>0</v>
      </c>
      <c r="AC2895" s="5">
        <f ca="1">IF(AND($G2896,NOT(ISTEXT($G2895)),ISNUMBER(Poczatek),ISNUMBER(Koniec_Projekt)),IFERROR(IF($D2895=LataProjekcji,$F2895,IF($D2895&lt;LataProjekcji,IF((SUM($K2895:AB2895)+12)&lt;$D2898,12,$D2898-SUM($K2895:AB2895)),0)),0),0)</f>
        <v>0</v>
      </c>
      <c r="AD2895" s="5">
        <f ca="1">IF(AND($G2896,NOT(ISTEXT($G2895)),ISNUMBER(Poczatek),ISNUMBER(Koniec_Projekt)),IFERROR(IF($D2895=LataProjekcji,$F2895,IF($D2895&lt;LataProjekcji,IF((SUM($K2895:AC2895)+12)&lt;$D2898,12,$D2898-SUM($K2895:AC2895)),0)),0),0)</f>
        <v>0</v>
      </c>
      <c r="AE2895" s="5">
        <f ca="1">IF(AND($G2896,NOT(ISTEXT($G2895)),ISNUMBER(Poczatek),ISNUMBER(Koniec_Projekt)),IFERROR(IF($D2895=LataProjekcji,$F2895,IF($D2895&lt;LataProjekcji,IF((SUM($K2895:AD2895)+12)&lt;$D2898,12,$D2898-SUM($K2895:AD2895)),0)),0),0)</f>
        <v>0</v>
      </c>
    </row>
    <row r="2896" spans="2:31" hidden="1">
      <c r="B2896" s="526" t="s">
        <v>754</v>
      </c>
      <c r="D2896" s="5">
        <f ca="1">D1729</f>
        <v>0</v>
      </c>
      <c r="E2896" s="454">
        <f ca="1">E1729</f>
        <v>0</v>
      </c>
      <c r="F2896" s="454">
        <f ca="1">F1729</f>
        <v>0</v>
      </c>
      <c r="G2896" s="258" t="b">
        <f ca="1">NOT(ISBLANK(OFFSET($C$269,$D2894,0)))</f>
        <v>0</v>
      </c>
      <c r="H2896" s="538" t="b">
        <f ca="1">SUM(K2896:AE2896)=E2898</f>
        <v>1</v>
      </c>
      <c r="I2896" s="1" t="s">
        <v>750</v>
      </c>
      <c r="K2896" s="537">
        <f ca="1">IF(AND($G2896,NOT(ISTEXT($G2895)),ISNUMBER(Poczatek),ISNUMBER(Koniec_Projekt)),IFERROR(IF($D2895=LataProjekcji,IF($F2895&gt;$E2898,$E2898,$F2895),IF($D2898&gt;=$E2898,(IF($D2895&lt;LataProjekcji,IF((SUM(J2896:$K2896)+12)&lt;$E2898,12,$E2898-SUM(J2896:$K2896)),0)),(IF($D2895&lt;LataProjekcji,IF((SUM(J2896:$K2896)+12)&lt;$D2898,12,$D2898-SUM(J2896:$K2896)),0)))),0),0)</f>
        <v>0</v>
      </c>
      <c r="L2896" s="537">
        <f ca="1">IF(AND($G2896,NOT(ISTEXT($G2895)),ISNUMBER(Poczatek),ISNUMBER(Koniec_Projekt)),IFERROR(IF($D2895=LataProjekcji,IF($F2895&gt;$E2898,$E2898,$F2895),IF($D2898&gt;=$E2898,(IF($D2895&lt;LataProjekcji,IF((SUM($K2896:K2896)+12)&lt;$E2898,12,$E2898-SUM($K2896:K2896)),0)),(IF($D2895&lt;LataProjekcji,IF((SUM($K2896:K2896)+12)&lt;$D2898,12,$D2898-SUM($K2896:K2896)),0)))),0),0)</f>
        <v>0</v>
      </c>
      <c r="M2896" s="537">
        <f ca="1">IF(AND($G2896,NOT(ISTEXT($G2895)),ISNUMBER(Poczatek),ISNUMBER(Koniec_Projekt)),IFERROR(IF($D2895=LataProjekcji,IF($F2895&gt;$E2898,$E2898,$F2895),IF($D2898&gt;=$E2898,(IF($D2895&lt;LataProjekcji,IF((SUM($K2896:L2896)+12)&lt;$E2898,12,$E2898-SUM($K2896:L2896)),0)),(IF($D2895&lt;LataProjekcji,IF((SUM($K2896:L2896)+12)&lt;$D2898,12,$D2898-SUM($K2896:L2896)),0)))),0),0)</f>
        <v>0</v>
      </c>
      <c r="N2896" s="537">
        <f ca="1">IF(AND($G2896,NOT(ISTEXT($G2895)),ISNUMBER(Poczatek),ISNUMBER(Koniec_Projekt)),IFERROR(IF($D2895=LataProjekcji,IF($F2895&gt;$E2898,$E2898,$F2895),IF($D2898&gt;=$E2898,(IF($D2895&lt;LataProjekcji,IF((SUM($K2896:M2896)+12)&lt;$E2898,12,$E2898-SUM($K2896:M2896)),0)),(IF($D2895&lt;LataProjekcji,IF((SUM($K2896:M2896)+12)&lt;$D2898,12,$D2898-SUM($K2896:M2896)),0)))),0),0)</f>
        <v>0</v>
      </c>
      <c r="O2896" s="537">
        <f ca="1">IF(AND($G2896,NOT(ISTEXT($G2895)),ISNUMBER(Poczatek),ISNUMBER(Koniec_Projekt)),IFERROR(IF($D2895=LataProjekcji,IF($F2895&gt;$E2898,$E2898,$F2895),IF($D2898&gt;=$E2898,(IF($D2895&lt;LataProjekcji,IF((SUM($K2896:N2896)+12)&lt;$E2898,12,$E2898-SUM($K2896:N2896)),0)),(IF($D2895&lt;LataProjekcji,IF((SUM($K2896:N2896)+12)&lt;$D2898,12,$D2898-SUM($K2896:N2896)),0)))),0),0)</f>
        <v>0</v>
      </c>
      <c r="P2896" s="537">
        <f ca="1">IF(AND($G2896,NOT(ISTEXT($G2895)),ISNUMBER(Poczatek),ISNUMBER(Koniec_Projekt)),IFERROR(IF($D2895=LataProjekcji,IF($F2895&gt;$E2898,$E2898,$F2895),IF($D2898&gt;=$E2898,(IF($D2895&lt;LataProjekcji,IF((SUM($K2896:O2896)+12)&lt;$E2898,12,$E2898-SUM($K2896:O2896)),0)),(IF($D2895&lt;LataProjekcji,IF((SUM($K2896:O2896)+12)&lt;$D2898,12,$D2898-SUM($K2896:O2896)),0)))),0),0)</f>
        <v>0</v>
      </c>
      <c r="Q2896" s="537">
        <f ca="1">IF(AND($G2896,NOT(ISTEXT($G2895)),ISNUMBER(Poczatek),ISNUMBER(Koniec_Projekt)),IFERROR(IF($D2895=LataProjekcji,IF($F2895&gt;$E2898,$E2898,$F2895),IF($D2898&gt;=$E2898,(IF($D2895&lt;LataProjekcji,IF((SUM($K2896:P2896)+12)&lt;$E2898,12,$E2898-SUM($K2896:P2896)),0)),(IF($D2895&lt;LataProjekcji,IF((SUM($K2896:P2896)+12)&lt;$D2898,12,$D2898-SUM($K2896:P2896)),0)))),0),0)</f>
        <v>0</v>
      </c>
      <c r="R2896" s="537">
        <f ca="1">IF(AND($G2896,NOT(ISTEXT($G2895)),ISNUMBER(Poczatek),ISNUMBER(Koniec_Projekt)),IFERROR(IF($D2895=LataProjekcji,IF($F2895&gt;$E2898,$E2898,$F2895),IF($D2898&gt;=$E2898,(IF($D2895&lt;LataProjekcji,IF((SUM($K2896:Q2896)+12)&lt;$E2898,12,$E2898-SUM($K2896:Q2896)),0)),(IF($D2895&lt;LataProjekcji,IF((SUM($K2896:Q2896)+12)&lt;$D2898,12,$D2898-SUM($K2896:Q2896)),0)))),0),0)</f>
        <v>0</v>
      </c>
      <c r="S2896" s="537">
        <f ca="1">IF(AND($G2896,NOT(ISTEXT($G2895)),ISNUMBER(Poczatek),ISNUMBER(Koniec_Projekt)),IFERROR(IF($D2895=LataProjekcji,IF($F2895&gt;$E2898,$E2898,$F2895),IF($D2898&gt;=$E2898,(IF($D2895&lt;LataProjekcji,IF((SUM($K2896:R2896)+12)&lt;$E2898,12,$E2898-SUM($K2896:R2896)),0)),(IF($D2895&lt;LataProjekcji,IF((SUM($K2896:R2896)+12)&lt;$D2898,12,$D2898-SUM($K2896:R2896)),0)))),0),0)</f>
        <v>0</v>
      </c>
      <c r="T2896" s="537">
        <f ca="1">IF(AND($G2896,NOT(ISTEXT($G2895)),ISNUMBER(Poczatek),ISNUMBER(Koniec_Projekt)),IFERROR(IF($D2895=LataProjekcji,IF($F2895&gt;$E2898,$E2898,$F2895),IF($D2898&gt;=$E2898,(IF($D2895&lt;LataProjekcji,IF((SUM($K2896:S2896)+12)&lt;$E2898,12,$E2898-SUM($K2896:S2896)),0)),(IF($D2895&lt;LataProjekcji,IF((SUM($K2896:S2896)+12)&lt;$D2898,12,$D2898-SUM($K2896:S2896)),0)))),0),0)</f>
        <v>0</v>
      </c>
      <c r="U2896" s="537">
        <f ca="1">IF(AND($G2896,NOT(ISTEXT($G2895)),ISNUMBER(Poczatek),ISNUMBER(Koniec_Projekt)),IFERROR(IF($D2895=LataProjekcji,IF($F2895&gt;$E2898,$E2898,$F2895),IF($D2898&gt;=$E2898,(IF($D2895&lt;LataProjekcji,IF((SUM($K2896:T2896)+12)&lt;$E2898,12,$E2898-SUM($K2896:T2896)),0)),(IF($D2895&lt;LataProjekcji,IF((SUM($K2896:T2896)+12)&lt;$D2898,12,$D2898-SUM($K2896:T2896)),0)))),0),0)</f>
        <v>0</v>
      </c>
      <c r="V2896" s="537">
        <f ca="1">IF(AND($G2896,NOT(ISTEXT($G2895)),ISNUMBER(Poczatek),ISNUMBER(Koniec_Projekt)),IFERROR(IF($D2895=LataProjekcji,IF($F2895&gt;$E2898,$E2898,$F2895),IF($D2898&gt;=$E2898,(IF($D2895&lt;LataProjekcji,IF((SUM($K2896:U2896)+12)&lt;$E2898,12,$E2898-SUM($K2896:U2896)),0)),(IF($D2895&lt;LataProjekcji,IF((SUM($K2896:U2896)+12)&lt;$D2898,12,$D2898-SUM($K2896:U2896)),0)))),0),0)</f>
        <v>0</v>
      </c>
      <c r="W2896" s="537">
        <f ca="1">IF(AND($G2896,NOT(ISTEXT($G2895)),ISNUMBER(Poczatek),ISNUMBER(Koniec_Projekt)),IFERROR(IF($D2895=LataProjekcji,IF($F2895&gt;$E2898,$E2898,$F2895),IF($D2898&gt;=$E2898,(IF($D2895&lt;LataProjekcji,IF((SUM($K2896:V2896)+12)&lt;$E2898,12,$E2898-SUM($K2896:V2896)),0)),(IF($D2895&lt;LataProjekcji,IF((SUM($K2896:V2896)+12)&lt;$D2898,12,$D2898-SUM($K2896:V2896)),0)))),0),0)</f>
        <v>0</v>
      </c>
      <c r="X2896" s="537">
        <f ca="1">IF(AND($G2896,NOT(ISTEXT($G2895)),ISNUMBER(Poczatek),ISNUMBER(Koniec_Projekt)),IFERROR(IF($D2895=LataProjekcji,IF($F2895&gt;$E2898,$E2898,$F2895),IF($D2898&gt;=$E2898,(IF($D2895&lt;LataProjekcji,IF((SUM($K2896:W2896)+12)&lt;$E2898,12,$E2898-SUM($K2896:W2896)),0)),(IF($D2895&lt;LataProjekcji,IF((SUM($K2896:W2896)+12)&lt;$D2898,12,$D2898-SUM($K2896:W2896)),0)))),0),0)</f>
        <v>0</v>
      </c>
      <c r="Y2896" s="537">
        <f ca="1">IF(AND($G2896,NOT(ISTEXT($G2895)),ISNUMBER(Poczatek),ISNUMBER(Koniec_Projekt)),IFERROR(IF($D2895=LataProjekcji,IF($F2895&gt;$E2898,$E2898,$F2895),IF($D2898&gt;=$E2898,(IF($D2895&lt;LataProjekcji,IF((SUM($K2896:X2896)+12)&lt;$E2898,12,$E2898-SUM($K2896:X2896)),0)),(IF($D2895&lt;LataProjekcji,IF((SUM($K2896:X2896)+12)&lt;$D2898,12,$D2898-SUM($K2896:X2896)),0)))),0),0)</f>
        <v>0</v>
      </c>
      <c r="Z2896" s="537">
        <f ca="1">IF(AND($G2896,NOT(ISTEXT($G2895)),ISNUMBER(Poczatek),ISNUMBER(Koniec_Projekt)),IFERROR(IF($D2895=LataProjekcji,IF($F2895&gt;$E2898,$E2898,$F2895),IF($D2898&gt;=$E2898,(IF($D2895&lt;LataProjekcji,IF((SUM($K2896:Y2896)+12)&lt;$E2898,12,$E2898-SUM($K2896:Y2896)),0)),(IF($D2895&lt;LataProjekcji,IF((SUM($K2896:Y2896)+12)&lt;$D2898,12,$D2898-SUM($K2896:Y2896)),0)))),0),0)</f>
        <v>0</v>
      </c>
      <c r="AA2896" s="537">
        <f ca="1">IF(AND($G2896,NOT(ISTEXT($G2895)),ISNUMBER(Poczatek),ISNUMBER(Koniec_Projekt)),IFERROR(IF($D2895=LataProjekcji,IF($F2895&gt;$E2898,$E2898,$F2895),IF($D2898&gt;=$E2898,(IF($D2895&lt;LataProjekcji,IF((SUM($K2896:Z2896)+12)&lt;$E2898,12,$E2898-SUM($K2896:Z2896)),0)),(IF($D2895&lt;LataProjekcji,IF((SUM($K2896:Z2896)+12)&lt;$D2898,12,$D2898-SUM($K2896:Z2896)),0)))),0),0)</f>
        <v>0</v>
      </c>
      <c r="AB2896" s="537">
        <f ca="1">IF(AND($G2896,NOT(ISTEXT($G2895)),ISNUMBER(Poczatek),ISNUMBER(Koniec_Projekt)),IFERROR(IF($D2895=LataProjekcji,IF($F2895&gt;$E2898,$E2898,$F2895),IF($D2898&gt;=$E2898,(IF($D2895&lt;LataProjekcji,IF((SUM($K2896:AA2896)+12)&lt;$E2898,12,$E2898-SUM($K2896:AA2896)),0)),(IF($D2895&lt;LataProjekcji,IF((SUM($K2896:AA2896)+12)&lt;$D2898,12,$D2898-SUM($K2896:AA2896)),0)))),0),0)</f>
        <v>0</v>
      </c>
      <c r="AC2896" s="537">
        <f ca="1">IF(AND($G2896,NOT(ISTEXT($G2895)),ISNUMBER(Poczatek),ISNUMBER(Koniec_Projekt)),IFERROR(IF($D2895=LataProjekcji,IF($F2895&gt;$E2898,$E2898,$F2895),IF($D2898&gt;=$E2898,(IF($D2895&lt;LataProjekcji,IF((SUM($K2896:AB2896)+12)&lt;$E2898,12,$E2898-SUM($K2896:AB2896)),0)),(IF($D2895&lt;LataProjekcji,IF((SUM($K2896:AB2896)+12)&lt;$D2898,12,$D2898-SUM($K2896:AB2896)),0)))),0),0)</f>
        <v>0</v>
      </c>
      <c r="AD2896" s="537">
        <f ca="1">IF(AND($G2896,NOT(ISTEXT($G2895)),ISNUMBER(Poczatek),ISNUMBER(Koniec_Projekt)),IFERROR(IF($D2895=LataProjekcji,IF($F2895&gt;$E2898,$E2898,$F2895),IF($D2898&gt;=$E2898,(IF($D2895&lt;LataProjekcji,IF((SUM($K2896:AC2896)+12)&lt;$E2898,12,$E2898-SUM($K2896:AC2896)),0)),(IF($D2895&lt;LataProjekcji,IF((SUM($K2896:AC2896)+12)&lt;$D2898,12,$D2898-SUM($K2896:AC2896)),0)))),0),0)</f>
        <v>0</v>
      </c>
      <c r="AE2896" s="537">
        <f ca="1">IF(AND($G2896,NOT(ISTEXT($G2895)),ISNUMBER(Poczatek),ISNUMBER(Koniec_Projekt)),IFERROR(IF($D2895=LataProjekcji,IF($F2895&gt;$E2898,$E2898,$F2895),IF($D2898&gt;=$E2898,(IF($D2895&lt;LataProjekcji,IF((SUM($K2896:AD2896)+12)&lt;$E2898,12,$E2898-SUM($K2896:AD2896)),0)),(IF($D2895&lt;LataProjekcji,IF((SUM($K2896:AD2896)+12)&lt;$D2898,12,$D2898-SUM($K2896:AD2896)),0)))),0),0)</f>
        <v>0</v>
      </c>
    </row>
    <row r="2897" spans="2:31" hidden="1">
      <c r="B2897" s="526" t="s">
        <v>753</v>
      </c>
      <c r="D2897" s="454">
        <f ca="1">D1730</f>
        <v>0</v>
      </c>
      <c r="E2897" s="454">
        <f ca="1">IF(D2896&gt;10,ROUND(D2897/12,2),D2897)</f>
        <v>0</v>
      </c>
      <c r="F2897" s="524">
        <f>Koniec_Projekt</f>
        <v>0</v>
      </c>
      <c r="G2897" s="329">
        <f>Miesiac_Koniec_Projekt</f>
        <v>0</v>
      </c>
      <c r="H2897" s="538" t="b">
        <f ca="1">SUM(K2897:AE2897)=D2896</f>
        <v>1</v>
      </c>
      <c r="I2897" s="1" t="s">
        <v>713</v>
      </c>
      <c r="K2897" s="256">
        <f ca="1">IF(AND($G2896,NOT(ISTEXT($G2895)),ISNUMBER(Poczatek),ISNUMBER(Koniec_Projekt)),IFERROR(IF(LataProjekcji=$F2898,ROUND($D2896,0),ROUND(K2895*$E2897,0)),0),0)</f>
        <v>0</v>
      </c>
      <c r="L2897" s="5">
        <f ca="1">IF(AND($G2896,NOT(ISTEXT($G2895)),ISNUMBER(Poczatek),ISNUMBER(Koniec_Projekt)),IFERROR(IF(LataProjekcji=$F2898,ROUND($D2896-SUM(K2897:$K2897),0),ROUND(L2895*$E2897,0)),0),0)</f>
        <v>0</v>
      </c>
      <c r="M2897" s="5">
        <f ca="1">IF(AND($G2896,NOT(ISTEXT($G2895)),ISNUMBER(Poczatek),ISNUMBER(Koniec_Projekt)),IFERROR(IF(LataProjekcji=$F2898,ROUND($D2896-SUM($K2897:L2897),0),ROUND(M2895*$E2897,0)),0),0)</f>
        <v>0</v>
      </c>
      <c r="N2897" s="5">
        <f ca="1">IF(AND($G2896,NOT(ISTEXT($G2895)),ISNUMBER(Poczatek),ISNUMBER(Koniec_Projekt)),IFERROR(IF(LataProjekcji=$F2898,ROUND($D2896-SUM($K2897:M2897),0),ROUND(N2895*$E2897,0)),0),0)</f>
        <v>0</v>
      </c>
      <c r="O2897" s="5">
        <f ca="1">IF(AND($G2896,NOT(ISTEXT($G2895)),ISNUMBER(Poczatek),ISNUMBER(Koniec_Projekt)),IFERROR(IF(LataProjekcji=$F2898,ROUND($D2896-SUM($K2897:N2897),0),ROUND(O2895*$E2897,0)),0),0)</f>
        <v>0</v>
      </c>
      <c r="P2897" s="5">
        <f ca="1">IF(AND($G2896,NOT(ISTEXT($G2895)),ISNUMBER(Poczatek),ISNUMBER(Koniec_Projekt)),IFERROR(IF(LataProjekcji=$F2898,ROUND($D2896-SUM($K2897:O2897),0),ROUND(P2895*$E2897,0)),0),0)</f>
        <v>0</v>
      </c>
      <c r="Q2897" s="5">
        <f ca="1">IF(AND($G2896,NOT(ISTEXT($G2895)),ISNUMBER(Poczatek),ISNUMBER(Koniec_Projekt)),IFERROR(IF(LataProjekcji=$F2898,ROUND($D2896-SUM($K2897:P2897),0),ROUND(Q2895*$E2897,0)),0),0)</f>
        <v>0</v>
      </c>
      <c r="R2897" s="5">
        <f ca="1">IF(AND($G2896,NOT(ISTEXT($G2895)),ISNUMBER(Poczatek),ISNUMBER(Koniec_Projekt)),IFERROR(IF(LataProjekcji=$F2898,ROUND($D2896-SUM($K2897:Q2897),0),ROUND(R2895*$E2897,0)),0),0)</f>
        <v>0</v>
      </c>
      <c r="S2897" s="5">
        <f ca="1">IF(AND($G2896,NOT(ISTEXT($G2895)),ISNUMBER(Poczatek),ISNUMBER(Koniec_Projekt)),IFERROR(IF(LataProjekcji=$F2898,ROUND($D2896-SUM($K2897:R2897),0),ROUND(S2895*$E2897,0)),0),0)</f>
        <v>0</v>
      </c>
      <c r="T2897" s="5">
        <f ca="1">IF(AND($G2896,NOT(ISTEXT($G2895)),ISNUMBER(Poczatek),ISNUMBER(Koniec_Projekt)),IFERROR(IF(LataProjekcji=$F2898,ROUND($D2896-SUM($K2897:S2897),0),ROUND(T2895*$E2897,0)),0),0)</f>
        <v>0</v>
      </c>
      <c r="U2897" s="5">
        <f ca="1">IF(AND($G2896,NOT(ISTEXT($G2895)),ISNUMBER(Poczatek),ISNUMBER(Koniec_Projekt)),IFERROR(IF(LataProjekcji=$F2898,ROUND($D2896-SUM($K2897:T2897),0),ROUND(U2895*$E2897,0)),0),0)</f>
        <v>0</v>
      </c>
      <c r="V2897" s="5">
        <f ca="1">IF(AND($G2896,NOT(ISTEXT($G2895)),ISNUMBER(Poczatek),ISNUMBER(Koniec_Projekt)),IFERROR(IF(LataProjekcji=$F2898,ROUND($D2896-SUM($K2897:U2897),0),ROUND(V2895*$E2897,0)),0),0)</f>
        <v>0</v>
      </c>
      <c r="W2897" s="5">
        <f ca="1">IF(AND($G2896,NOT(ISTEXT($G2895)),ISNUMBER(Poczatek),ISNUMBER(Koniec_Projekt)),IFERROR(IF(LataProjekcji=$F2898,ROUND($D2896-SUM($K2897:V2897),0),ROUND(W2895*$E2897,0)),0),0)</f>
        <v>0</v>
      </c>
      <c r="X2897" s="5">
        <f ca="1">IF(AND($G2896,NOT(ISTEXT($G2895)),ISNUMBER(Poczatek),ISNUMBER(Koniec_Projekt)),IFERROR(IF(LataProjekcji=$F2898,ROUND($D2896-SUM($K2897:W2897),0),ROUND(X2895*$E2897,0)),0),0)</f>
        <v>0</v>
      </c>
      <c r="Y2897" s="5">
        <f ca="1">IF(AND($G2896,NOT(ISTEXT($G2895)),ISNUMBER(Poczatek),ISNUMBER(Koniec_Projekt)),IFERROR(IF(LataProjekcji=$F2898,ROUND($D2896-SUM($K2897:X2897),0),ROUND(Y2895*$E2897,0)),0),0)</f>
        <v>0</v>
      </c>
      <c r="Z2897" s="5">
        <f ca="1">IF(AND($G2896,NOT(ISTEXT($G2895)),ISNUMBER(Poczatek),ISNUMBER(Koniec_Projekt)),IFERROR(IF(LataProjekcji=$F2898,ROUND($D2896-SUM($K2897:Y2897),0),ROUND(Z2895*$E2897,0)),0),0)</f>
        <v>0</v>
      </c>
      <c r="AA2897" s="5">
        <f ca="1">IF(AND($G2896,NOT(ISTEXT($G2895)),ISNUMBER(Poczatek),ISNUMBER(Koniec_Projekt)),IFERROR(IF(LataProjekcji=$F2898,ROUND($D2896-SUM($K2897:Z2897),0),ROUND(AA2895*$E2897,0)),0),0)</f>
        <v>0</v>
      </c>
      <c r="AB2897" s="5">
        <f ca="1">IF(AND($G2896,NOT(ISTEXT($G2895)),ISNUMBER(Poczatek),ISNUMBER(Koniec_Projekt)),IFERROR(IF(LataProjekcji=$F2898,ROUND($D2896-SUM($K2897:AA2897),0),ROUND(AB2895*$E2897,0)),0),0)</f>
        <v>0</v>
      </c>
      <c r="AC2897" s="5">
        <f ca="1">IF(AND($G2896,NOT(ISTEXT($G2895)),ISNUMBER(Poczatek),ISNUMBER(Koniec_Projekt)),IFERROR(IF(LataProjekcji=$F2898,ROUND($D2896-SUM($K2897:AB2897),0),ROUND(AC2895*$E2897,0)),0),0)</f>
        <v>0</v>
      </c>
      <c r="AD2897" s="5">
        <f ca="1">IF(AND($G2896,NOT(ISTEXT($G2895)),ISNUMBER(Poczatek),ISNUMBER(Koniec_Projekt)),IFERROR(IF(LataProjekcji=$F2898,ROUND($D2896-SUM($K2897:AC2897),0),ROUND(AD2895*$E2897,0)),0),0)</f>
        <v>0</v>
      </c>
      <c r="AE2897" s="5">
        <f ca="1">IF(AND($G2896,NOT(ISTEXT($G2895)),ISNUMBER(Poczatek),ISNUMBER(Koniec_Projekt)),IFERROR(IF(LataProjekcji=$F2898,ROUND($D2896-SUM($K2897:AD2897),0),ROUND(AE2895*$E2897,0)),0),0)</f>
        <v>0</v>
      </c>
    </row>
    <row r="2898" spans="2:31" hidden="1">
      <c r="B2898" s="526" t="s">
        <v>751</v>
      </c>
      <c r="D2898" s="1">
        <f ca="1">IFERROR(ROUNDUP(D2896/E2897,0),0)</f>
        <v>0</v>
      </c>
      <c r="E2898" s="1">
        <f ca="1">IF(D2898=0,0,DATEDIF(DATE(D2895,E2895,1),DATE(F2897,G2897,1),"m"))</f>
        <v>0</v>
      </c>
      <c r="F2898" s="1" t="str">
        <f ca="1">IFERROR(YEAR(G2895),"brak daty")</f>
        <v>brak daty</v>
      </c>
      <c r="G2898" s="1" t="str">
        <f ca="1">IFERROR(MONTH(G2895),"brak daty")</f>
        <v>brak daty</v>
      </c>
      <c r="I2898" s="1" t="s">
        <v>425</v>
      </c>
      <c r="K2898" s="5">
        <f ca="1">IF(AND($G2896,NOT(ISTEXT($G2895)),ISNUMBER(Poczatek),ISNUMBER(Koniec_Projekt)),IFERROR(IF(LataProjekcji=$F2897,IF(AND($G2897=$G2898,$F2897=$F2898),ROUND($D2896-SUM($K2898),0),ROUND(K2896*$E2897,0)),IF(LataProjekcji&gt;$F2897,0,ROUND(K2896*$E2897,0))),0),0)</f>
        <v>0</v>
      </c>
      <c r="L2898" s="5">
        <f ca="1">IF(AND($G2896,NOT(ISTEXT($G2895)),ISNUMBER(Poczatek),ISNUMBER(Koniec_Projekt)),IFERROR(IF(LataProjekcji=$F2897,IF(AND($G2897=$G2898,$F2897=$F2898),ROUND($D2896-SUM($K2898:K2898),0),ROUND(L2896*$E2897,0)),IF(LataProjekcji&gt;$F2897,0,ROUND(L2896*$E2897,0))),0),0)</f>
        <v>0</v>
      </c>
      <c r="M2898" s="5">
        <f ca="1">IF(AND($G2896,NOT(ISTEXT($G2895)),ISNUMBER(Poczatek),ISNUMBER(Koniec_Projekt)),IFERROR(IF(LataProjekcji=$F2897,IF(AND($G2897=$G2898,$F2897=$F2898),ROUND($D2896-SUM($K2898:L2898),0),ROUND(M2896*$E2897,0)),IF(LataProjekcji&gt;$F2897,0,ROUND(M2896*$E2897,0))),0),0)</f>
        <v>0</v>
      </c>
      <c r="N2898" s="5">
        <f ca="1">IF(AND($G2896,NOT(ISTEXT($G2895)),ISNUMBER(Poczatek),ISNUMBER(Koniec_Projekt)),IFERROR(IF(LataProjekcji=$F2897,IF(AND($G2897=$G2898,$F2897=$F2898),ROUND($D2896-SUM($K2898:M2898),0),ROUND(N2896*$E2897,0)),IF(LataProjekcji&gt;$F2897,0,ROUND(N2896*$E2897,0))),0),0)</f>
        <v>0</v>
      </c>
      <c r="O2898" s="5">
        <f ca="1">IF(AND($G2896,NOT(ISTEXT($G2895)),ISNUMBER(Poczatek),ISNUMBER(Koniec_Projekt)),IFERROR(IF(LataProjekcji=$F2897,IF(AND($G2897=$G2898,$F2897=$F2898),ROUND($D2896-SUM($K2898:N2898),0),ROUND(O2896*$E2897,0)),IF(LataProjekcji&gt;$F2897,0,ROUND(O2896*$E2897,0))),0),0)</f>
        <v>0</v>
      </c>
      <c r="P2898" s="5">
        <f ca="1">IF(AND($G2896,NOT(ISTEXT($G2895)),ISNUMBER(Poczatek),ISNUMBER(Koniec_Projekt)),IFERROR(IF(LataProjekcji=$F2897,IF(AND($G2897=$G2898,$F2897=$F2898),ROUND($D2896-SUM($K2898:O2898),0),ROUND(P2896*$E2897,0)),IF(LataProjekcji&gt;$F2897,0,ROUND(P2896*$E2897,0))),0),0)</f>
        <v>0</v>
      </c>
      <c r="Q2898" s="5">
        <f ca="1">IF(AND($G2896,NOT(ISTEXT($G2895)),ISNUMBER(Poczatek),ISNUMBER(Koniec_Projekt)),IFERROR(IF(LataProjekcji=$F2897,IF(AND($G2897=$G2898,$F2897=$F2898),ROUND($D2896-SUM($K2898:P2898),0),ROUND(Q2896*$E2897,0)),IF(LataProjekcji&gt;$F2897,0,ROUND(Q2896*$E2897,0))),0),0)</f>
        <v>0</v>
      </c>
      <c r="R2898" s="5">
        <f ca="1">IF(AND($G2896,NOT(ISTEXT($G2895)),ISNUMBER(Poczatek),ISNUMBER(Koniec_Projekt)),IFERROR(IF(LataProjekcji=$F2897,IF(AND($G2897=$G2898,$F2897=$F2898),ROUND($D2896-SUM($K2898:Q2898),0),ROUND(R2896*$E2897,0)),IF(LataProjekcji&gt;$F2897,0,ROUND(R2896*$E2897,0))),0),0)</f>
        <v>0</v>
      </c>
      <c r="S2898" s="5">
        <f ca="1">IF(AND($G2896,NOT(ISTEXT($G2895)),ISNUMBER(Poczatek),ISNUMBER(Koniec_Projekt)),IFERROR(IF(LataProjekcji=$F2897,IF(AND($G2897=$G2898,$F2897=$F2898),ROUND($D2896-SUM($K2898:R2898),0),ROUND(S2896*$E2897,0)),IF(LataProjekcji&gt;$F2897,0,ROUND(S2896*$E2897,0))),0),0)</f>
        <v>0</v>
      </c>
      <c r="T2898" s="5">
        <f ca="1">IF(AND($G2896,NOT(ISTEXT($G2895)),ISNUMBER(Poczatek),ISNUMBER(Koniec_Projekt)),IFERROR(IF(LataProjekcji=$F2897,IF(AND($G2897=$G2898,$F2897=$F2898),ROUND($D2896-SUM($K2898:S2898),0),ROUND(T2896*$E2897,0)),IF(LataProjekcji&gt;$F2897,0,ROUND(T2896*$E2897,0))),0),0)</f>
        <v>0</v>
      </c>
      <c r="U2898" s="5">
        <f ca="1">IF(AND($G2896,NOT(ISTEXT($G2895)),ISNUMBER(Poczatek),ISNUMBER(Koniec_Projekt)),IFERROR(IF(LataProjekcji=$F2897,IF(AND($G2897=$G2898,$F2897=$F2898),ROUND($D2896-SUM($K2898:T2898),0),ROUND(U2896*$E2897,0)),IF(LataProjekcji&gt;$F2897,0,ROUND(U2896*$E2897,0))),0),0)</f>
        <v>0</v>
      </c>
      <c r="V2898" s="5">
        <f ca="1">IF(AND($G2896,NOT(ISTEXT($G2895)),ISNUMBER(Poczatek),ISNUMBER(Koniec_Projekt)),IFERROR(IF(LataProjekcji=$F2897,IF(AND($G2897=$G2898,$F2897=$F2898),ROUND($D2896-SUM($K2898:U2898),0),ROUND(V2896*$E2897,0)),IF(LataProjekcji&gt;$F2897,0,ROUND(V2896*$E2897,0))),0),0)</f>
        <v>0</v>
      </c>
      <c r="W2898" s="5">
        <f ca="1">IF(AND($G2896,NOT(ISTEXT($G2895)),ISNUMBER(Poczatek),ISNUMBER(Koniec_Projekt)),IFERROR(IF(LataProjekcji=$F2897,IF(AND($G2897=$G2898,$F2897=$F2898),ROUND($D2896-SUM($K2898:V2898),0),ROUND(W2896*$E2897,0)),IF(LataProjekcji&gt;$F2897,0,ROUND(W2896*$E2897,0))),0),0)</f>
        <v>0</v>
      </c>
      <c r="X2898" s="5">
        <f ca="1">IF(AND($G2896,NOT(ISTEXT($G2895)),ISNUMBER(Poczatek),ISNUMBER(Koniec_Projekt)),IFERROR(IF(LataProjekcji=$F2897,IF(AND($G2897=$G2898,$F2897=$F2898),ROUND($D2896-SUM($K2898:W2898),0),ROUND(X2896*$E2897,0)),IF(LataProjekcji&gt;$F2897,0,ROUND(X2896*$E2897,0))),0),0)</f>
        <v>0</v>
      </c>
      <c r="Y2898" s="5">
        <f ca="1">IF(AND($G2896,NOT(ISTEXT($G2895)),ISNUMBER(Poczatek),ISNUMBER(Koniec_Projekt)),IFERROR(IF(LataProjekcji=$F2897,IF(AND($G2897=$G2898,$F2897=$F2898),ROUND($D2896-SUM($K2898:X2898),0),ROUND(Y2896*$E2897,0)),IF(LataProjekcji&gt;$F2897,0,ROUND(Y2896*$E2897,0))),0),0)</f>
        <v>0</v>
      </c>
      <c r="Z2898" s="5">
        <f ca="1">IF(AND($G2896,NOT(ISTEXT($G2895)),ISNUMBER(Poczatek),ISNUMBER(Koniec_Projekt)),IFERROR(IF(LataProjekcji=$F2897,IF(AND($G2897=$G2898,$F2897=$F2898),ROUND($D2896-SUM($K2898:Y2898),0),ROUND(Z2896*$E2897,0)),IF(LataProjekcji&gt;$F2897,0,ROUND(Z2896*$E2897,0))),0),0)</f>
        <v>0</v>
      </c>
      <c r="AA2898" s="5">
        <f ca="1">IF(AND($G2896,NOT(ISTEXT($G2895)),ISNUMBER(Poczatek),ISNUMBER(Koniec_Projekt)),IFERROR(IF(LataProjekcji=$F2897,IF(AND($G2897=$G2898,$F2897=$F2898),ROUND($D2896-SUM($K2898:Z2898),0),ROUND(AA2896*$E2897,0)),IF(LataProjekcji&gt;$F2897,0,ROUND(AA2896*$E2897,0))),0),0)</f>
        <v>0</v>
      </c>
      <c r="AB2898" s="5">
        <f ca="1">IF(AND($G2896,NOT(ISTEXT($G2895)),ISNUMBER(Poczatek),ISNUMBER(Koniec_Projekt)),IFERROR(IF(LataProjekcji=$F2897,IF(AND($G2897=$G2898,$F2897=$F2898),ROUND($D2896-SUM($K2898:AA2898),0),ROUND(AB2896*$E2897,0)),IF(LataProjekcji&gt;$F2897,0,ROUND(AB2896*$E2897,0))),0),0)</f>
        <v>0</v>
      </c>
      <c r="AC2898" s="5">
        <f ca="1">IF(AND($G2896,NOT(ISTEXT($G2895)),ISNUMBER(Poczatek),ISNUMBER(Koniec_Projekt)),IFERROR(IF(LataProjekcji=$F2897,IF(AND($G2897=$G2898,$F2897=$F2898),ROUND($D2896-SUM($K2898:AB2898),0),ROUND(AC2896*$E2897,0)),IF(LataProjekcji&gt;$F2897,0,ROUND(AC2896*$E2897,0))),0),0)</f>
        <v>0</v>
      </c>
      <c r="AD2898" s="5">
        <f ca="1">IF(AND($G2896,NOT(ISTEXT($G2895)),ISNUMBER(Poczatek),ISNUMBER(Koniec_Projekt)),IFERROR(IF(LataProjekcji=$F2897,IF(AND($G2897=$G2898,$F2897=$F2898),ROUND($D2896-SUM($K2898:AC2898),0),ROUND(AD2896*$E2897,0)),IF(LataProjekcji&gt;$F2897,0,ROUND(AD2896*$E2897,0))),0),0)</f>
        <v>0</v>
      </c>
      <c r="AE2898" s="5">
        <f ca="1">IF(AND($G2896,NOT(ISTEXT($G2895)),ISNUMBER(Poczatek),ISNUMBER(Koniec_Projekt)),IFERROR(IF(LataProjekcji=$F2897,IF(AND($G2897=$G2898,$F2897=$F2898),ROUND($D2896-SUM($K2898:AD2898),0),ROUND(AE2896*$E2897,0)),IF(LataProjekcji&gt;$F2897,0,ROUND(AE2896*$E2897,0))),0),0)</f>
        <v>0</v>
      </c>
    </row>
    <row r="2899" spans="2:31" ht="12.5" hidden="1" thickBot="1">
      <c r="B2899" s="527" t="s">
        <v>865</v>
      </c>
      <c r="C2899" s="528"/>
      <c r="D2899" s="529">
        <f ca="1">IF(D2896&gt;10,ROUND((D2898-1)*E2897,0),E2897)</f>
        <v>0</v>
      </c>
      <c r="E2899" s="529">
        <f ca="1">D2896-D2899</f>
        <v>0</v>
      </c>
      <c r="F2899" s="528"/>
      <c r="G2899" s="669">
        <f ca="1">OFFSET($C$269,$D2894,0)</f>
        <v>0</v>
      </c>
      <c r="H2899" s="528"/>
      <c r="I2899" s="528"/>
      <c r="J2899" s="528"/>
      <c r="K2899" s="528"/>
      <c r="L2899" s="528"/>
      <c r="M2899" s="528"/>
      <c r="N2899" s="528"/>
      <c r="O2899" s="528"/>
      <c r="P2899" s="528"/>
      <c r="Q2899" s="528"/>
      <c r="R2899" s="528"/>
      <c r="S2899" s="528"/>
      <c r="T2899" s="528"/>
      <c r="U2899" s="528"/>
      <c r="V2899" s="528"/>
      <c r="W2899" s="528"/>
      <c r="X2899" s="528"/>
      <c r="Y2899" s="528"/>
      <c r="Z2899" s="528"/>
      <c r="AA2899" s="528"/>
      <c r="AB2899" s="528"/>
      <c r="AC2899" s="528"/>
      <c r="AD2899" s="528"/>
      <c r="AE2899" s="528"/>
    </row>
    <row r="2900" spans="2:31" ht="12.5" hidden="1" thickTop="1"/>
    <row r="2901" spans="2:31" ht="12.5" hidden="1" thickBot="1">
      <c r="B2901" s="530" t="str">
        <f ca="1">"nazwa ST: "&amp;B1734</f>
        <v>nazwa ST: 0</v>
      </c>
      <c r="C2901" s="530"/>
      <c r="D2901" s="531">
        <f>D1734</f>
        <v>167</v>
      </c>
      <c r="E2901" s="530"/>
      <c r="F2901" s="530"/>
      <c r="G2901" s="530"/>
      <c r="H2901" s="530"/>
      <c r="I2901" s="530"/>
      <c r="J2901" s="530"/>
      <c r="K2901" s="539" t="str">
        <f t="shared" ref="K2901:AE2901" si="3211">LataProjekcji</f>
        <v>Uzupełnij dane</v>
      </c>
      <c r="L2901" s="539" t="str">
        <f t="shared" si="3211"/>
        <v/>
      </c>
      <c r="M2901" s="539" t="str">
        <f t="shared" si="3211"/>
        <v/>
      </c>
      <c r="N2901" s="539" t="str">
        <f t="shared" si="3211"/>
        <v/>
      </c>
      <c r="O2901" s="539" t="str">
        <f t="shared" si="3211"/>
        <v/>
      </c>
      <c r="P2901" s="539" t="str">
        <f t="shared" si="3211"/>
        <v/>
      </c>
      <c r="Q2901" s="539" t="str">
        <f t="shared" si="3211"/>
        <v/>
      </c>
      <c r="R2901" s="539" t="str">
        <f t="shared" si="3211"/>
        <v/>
      </c>
      <c r="S2901" s="539" t="str">
        <f t="shared" si="3211"/>
        <v/>
      </c>
      <c r="T2901" s="539" t="str">
        <f t="shared" si="3211"/>
        <v/>
      </c>
      <c r="U2901" s="539" t="str">
        <f t="shared" si="3211"/>
        <v/>
      </c>
      <c r="V2901" s="539" t="str">
        <f t="shared" si="3211"/>
        <v/>
      </c>
      <c r="W2901" s="539" t="str">
        <f t="shared" si="3211"/>
        <v/>
      </c>
      <c r="X2901" s="539" t="str">
        <f t="shared" si="3211"/>
        <v/>
      </c>
      <c r="Y2901" s="539" t="str">
        <f t="shared" si="3211"/>
        <v/>
      </c>
      <c r="Z2901" s="539" t="str">
        <f t="shared" si="3211"/>
        <v/>
      </c>
      <c r="AA2901" s="539" t="str">
        <f t="shared" si="3211"/>
        <v/>
      </c>
      <c r="AB2901" s="539" t="str">
        <f t="shared" si="3211"/>
        <v/>
      </c>
      <c r="AC2901" s="539" t="str">
        <f t="shared" si="3211"/>
        <v/>
      </c>
      <c r="AD2901" s="539" t="str">
        <f t="shared" si="3211"/>
        <v/>
      </c>
      <c r="AE2901" s="539" t="str">
        <f t="shared" si="3211"/>
        <v/>
      </c>
    </row>
    <row r="2902" spans="2:31" hidden="1">
      <c r="B2902" s="526" t="s">
        <v>752</v>
      </c>
      <c r="D2902" s="1">
        <f ca="1">D1735</f>
        <v>1900</v>
      </c>
      <c r="E2902" s="1">
        <f ca="1">E1735</f>
        <v>1</v>
      </c>
      <c r="F2902" s="1">
        <f ca="1">IF(D2903&gt;10,F1735,1)</f>
        <v>1</v>
      </c>
      <c r="G2902" s="525" t="str">
        <f ca="1">IF(ISBLANK(OFFSET($E$269,$D2901,0)),"brak daty",IF(D2903&gt;10,EDATE(OFFSET($E$269,$D2901,0),D2905),DATE(D2902,E2902,1)))</f>
        <v>brak daty</v>
      </c>
      <c r="H2902" s="538" t="b">
        <f ca="1">SUM(K2902:AE2902)=D2905</f>
        <v>1</v>
      </c>
      <c r="I2902" s="1" t="s">
        <v>749</v>
      </c>
      <c r="K2902" s="5">
        <f ca="1">IF(AND($G2903,NOT(ISTEXT($G2902)),ISNUMBER(Poczatek),ISNUMBER(Koniec_Projekt)),IFERROR(IF($D2902=LataProjekcji,$F2902,IF($D2902&lt;LataProjekcji,IF((SUM(K2902)+12)&lt;$D2905,12,$D2905-SUM(K2902)),0)),0),0)</f>
        <v>0</v>
      </c>
      <c r="L2902" s="5">
        <f ca="1">IF(AND($G2903,NOT(ISTEXT($G2902)),ISNUMBER(Poczatek),ISNUMBER(Koniec_Projekt)),IFERROR(IF($D2902=LataProjekcji,$F2902,IF($D2902&lt;LataProjekcji,IF((SUM($K2902:K2902)+12)&lt;$D2905,12,$D2905-SUM($K2902:K2902)),0)),0),0)</f>
        <v>0</v>
      </c>
      <c r="M2902" s="5">
        <f ca="1">IF(AND($G2903,NOT(ISTEXT($G2902)),ISNUMBER(Poczatek),ISNUMBER(Koniec_Projekt)),IFERROR(IF($D2902=LataProjekcji,$F2902,IF($D2902&lt;LataProjekcji,IF((SUM($K2902:L2902)+12)&lt;$D2905,12,$D2905-SUM($K2902:L2902)),0)),0),0)</f>
        <v>0</v>
      </c>
      <c r="N2902" s="5">
        <f ca="1">IF(AND($G2903,NOT(ISTEXT($G2902)),ISNUMBER(Poczatek),ISNUMBER(Koniec_Projekt)),IFERROR(IF($D2902=LataProjekcji,$F2902,IF($D2902&lt;LataProjekcji,IF((SUM($K2902:M2902)+12)&lt;$D2905,12,$D2905-SUM($K2902:M2902)),0)),0),0)</f>
        <v>0</v>
      </c>
      <c r="O2902" s="5">
        <f ca="1">IF(AND($G2903,NOT(ISTEXT($G2902)),ISNUMBER(Poczatek),ISNUMBER(Koniec_Projekt)),IFERROR(IF($D2902=LataProjekcji,$F2902,IF($D2902&lt;LataProjekcji,IF((SUM($K2902:N2902)+12)&lt;$D2905,12,$D2905-SUM($K2902:N2902)),0)),0),0)</f>
        <v>0</v>
      </c>
      <c r="P2902" s="5">
        <f ca="1">IF(AND($G2903,NOT(ISTEXT($G2902)),ISNUMBER(Poczatek),ISNUMBER(Koniec_Projekt)),IFERROR(IF($D2902=LataProjekcji,$F2902,IF($D2902&lt;LataProjekcji,IF((SUM($K2902:O2902)+12)&lt;$D2905,12,$D2905-SUM($K2902:O2902)),0)),0),0)</f>
        <v>0</v>
      </c>
      <c r="Q2902" s="5">
        <f ca="1">IF(AND($G2903,NOT(ISTEXT($G2902)),ISNUMBER(Poczatek),ISNUMBER(Koniec_Projekt)),IFERROR(IF($D2902=LataProjekcji,$F2902,IF($D2902&lt;LataProjekcji,IF((SUM($K2902:P2902)+12)&lt;$D2905,12,$D2905-SUM($K2902:P2902)),0)),0),0)</f>
        <v>0</v>
      </c>
      <c r="R2902" s="5">
        <f ca="1">IF(AND($G2903,NOT(ISTEXT($G2902)),ISNUMBER(Poczatek),ISNUMBER(Koniec_Projekt)),IFERROR(IF($D2902=LataProjekcji,$F2902,IF($D2902&lt;LataProjekcji,IF((SUM($K2902:Q2902)+12)&lt;$D2905,12,$D2905-SUM($K2902:Q2902)),0)),0),0)</f>
        <v>0</v>
      </c>
      <c r="S2902" s="5">
        <f ca="1">IF(AND($G2903,NOT(ISTEXT($G2902)),ISNUMBER(Poczatek),ISNUMBER(Koniec_Projekt)),IFERROR(IF($D2902=LataProjekcji,$F2902,IF($D2902&lt;LataProjekcji,IF((SUM($K2902:R2902)+12)&lt;$D2905,12,$D2905-SUM($K2902:R2902)),0)),0),0)</f>
        <v>0</v>
      </c>
      <c r="T2902" s="5">
        <f ca="1">IF(AND($G2903,NOT(ISTEXT($G2902)),ISNUMBER(Poczatek),ISNUMBER(Koniec_Projekt)),IFERROR(IF($D2902=LataProjekcji,$F2902,IF($D2902&lt;LataProjekcji,IF((SUM($K2902:S2902)+12)&lt;$D2905,12,$D2905-SUM($K2902:S2902)),0)),0),0)</f>
        <v>0</v>
      </c>
      <c r="U2902" s="5">
        <f ca="1">IF(AND($G2903,NOT(ISTEXT($G2902)),ISNUMBER(Poczatek),ISNUMBER(Koniec_Projekt)),IFERROR(IF($D2902=LataProjekcji,$F2902,IF($D2902&lt;LataProjekcji,IF((SUM($K2902:T2902)+12)&lt;$D2905,12,$D2905-SUM($K2902:T2902)),0)),0),0)</f>
        <v>0</v>
      </c>
      <c r="V2902" s="5">
        <f ca="1">IF(AND($G2903,NOT(ISTEXT($G2902)),ISNUMBER(Poczatek),ISNUMBER(Koniec_Projekt)),IFERROR(IF($D2902=LataProjekcji,$F2902,IF($D2902&lt;LataProjekcji,IF((SUM($K2902:U2902)+12)&lt;$D2905,12,$D2905-SUM($K2902:U2902)),0)),0),0)</f>
        <v>0</v>
      </c>
      <c r="W2902" s="5">
        <f ca="1">IF(AND($G2903,NOT(ISTEXT($G2902)),ISNUMBER(Poczatek),ISNUMBER(Koniec_Projekt)),IFERROR(IF($D2902=LataProjekcji,$F2902,IF($D2902&lt;LataProjekcji,IF((SUM($K2902:V2902)+12)&lt;$D2905,12,$D2905-SUM($K2902:V2902)),0)),0),0)</f>
        <v>0</v>
      </c>
      <c r="X2902" s="5">
        <f ca="1">IF(AND($G2903,NOT(ISTEXT($G2902)),ISNUMBER(Poczatek),ISNUMBER(Koniec_Projekt)),IFERROR(IF($D2902=LataProjekcji,$F2902,IF($D2902&lt;LataProjekcji,IF((SUM($K2902:W2902)+12)&lt;$D2905,12,$D2905-SUM($K2902:W2902)),0)),0),0)</f>
        <v>0</v>
      </c>
      <c r="Y2902" s="5">
        <f ca="1">IF(AND($G2903,NOT(ISTEXT($G2902)),ISNUMBER(Poczatek),ISNUMBER(Koniec_Projekt)),IFERROR(IF($D2902=LataProjekcji,$F2902,IF($D2902&lt;LataProjekcji,IF((SUM($K2902:X2902)+12)&lt;$D2905,12,$D2905-SUM($K2902:X2902)),0)),0),0)</f>
        <v>0</v>
      </c>
      <c r="Z2902" s="5">
        <f ca="1">IF(AND($G2903,NOT(ISTEXT($G2902)),ISNUMBER(Poczatek),ISNUMBER(Koniec_Projekt)),IFERROR(IF($D2902=LataProjekcji,$F2902,IF($D2902&lt;LataProjekcji,IF((SUM($K2902:Y2902)+12)&lt;$D2905,12,$D2905-SUM($K2902:Y2902)),0)),0),0)</f>
        <v>0</v>
      </c>
      <c r="AA2902" s="5">
        <f ca="1">IF(AND($G2903,NOT(ISTEXT($G2902)),ISNUMBER(Poczatek),ISNUMBER(Koniec_Projekt)),IFERROR(IF($D2902=LataProjekcji,$F2902,IF($D2902&lt;LataProjekcji,IF((SUM($K2902:Z2902)+12)&lt;$D2905,12,$D2905-SUM($K2902:Z2902)),0)),0),0)</f>
        <v>0</v>
      </c>
      <c r="AB2902" s="5">
        <f ca="1">IF(AND($G2903,NOT(ISTEXT($G2902)),ISNUMBER(Poczatek),ISNUMBER(Koniec_Projekt)),IFERROR(IF($D2902=LataProjekcji,$F2902,IF($D2902&lt;LataProjekcji,IF((SUM($K2902:AA2902)+12)&lt;$D2905,12,$D2905-SUM($K2902:AA2902)),0)),0),0)</f>
        <v>0</v>
      </c>
      <c r="AC2902" s="5">
        <f ca="1">IF(AND($G2903,NOT(ISTEXT($G2902)),ISNUMBER(Poczatek),ISNUMBER(Koniec_Projekt)),IFERROR(IF($D2902=LataProjekcji,$F2902,IF($D2902&lt;LataProjekcji,IF((SUM($K2902:AB2902)+12)&lt;$D2905,12,$D2905-SUM($K2902:AB2902)),0)),0),0)</f>
        <v>0</v>
      </c>
      <c r="AD2902" s="5">
        <f ca="1">IF(AND($G2903,NOT(ISTEXT($G2902)),ISNUMBER(Poczatek),ISNUMBER(Koniec_Projekt)),IFERROR(IF($D2902=LataProjekcji,$F2902,IF($D2902&lt;LataProjekcji,IF((SUM($K2902:AC2902)+12)&lt;$D2905,12,$D2905-SUM($K2902:AC2902)),0)),0),0)</f>
        <v>0</v>
      </c>
      <c r="AE2902" s="5">
        <f ca="1">IF(AND($G2903,NOT(ISTEXT($G2902)),ISNUMBER(Poczatek),ISNUMBER(Koniec_Projekt)),IFERROR(IF($D2902=LataProjekcji,$F2902,IF($D2902&lt;LataProjekcji,IF((SUM($K2902:AD2902)+12)&lt;$D2905,12,$D2905-SUM($K2902:AD2902)),0)),0),0)</f>
        <v>0</v>
      </c>
    </row>
    <row r="2903" spans="2:31" hidden="1">
      <c r="B2903" s="526" t="s">
        <v>754</v>
      </c>
      <c r="D2903" s="5">
        <f ca="1">D1736</f>
        <v>0</v>
      </c>
      <c r="E2903" s="454">
        <f ca="1">E1736</f>
        <v>0</v>
      </c>
      <c r="F2903" s="454">
        <f ca="1">F1736</f>
        <v>0</v>
      </c>
      <c r="G2903" s="258" t="b">
        <f ca="1">NOT(ISBLANK(OFFSET($C$269,$D2901,0)))</f>
        <v>0</v>
      </c>
      <c r="H2903" s="538" t="b">
        <f ca="1">SUM(K2903:AE2903)=E2905</f>
        <v>1</v>
      </c>
      <c r="I2903" s="1" t="s">
        <v>750</v>
      </c>
      <c r="K2903" s="537">
        <f ca="1">IF(AND($G2903,NOT(ISTEXT($G2902)),ISNUMBER(Poczatek),ISNUMBER(Koniec_Projekt)),IFERROR(IF($D2902=LataProjekcji,IF($F2902&gt;$E2905,$E2905,$F2902),IF($D2905&gt;=$E2905,(IF($D2902&lt;LataProjekcji,IF((SUM(J2903:$K2903)+12)&lt;$E2905,12,$E2905-SUM(J2903:$K2903)),0)),(IF($D2902&lt;LataProjekcji,IF((SUM(J2903:$K2903)+12)&lt;$D2905,12,$D2905-SUM(J2903:$K2903)),0)))),0),0)</f>
        <v>0</v>
      </c>
      <c r="L2903" s="537">
        <f ca="1">IF(AND($G2903,NOT(ISTEXT($G2902)),ISNUMBER(Poczatek),ISNUMBER(Koniec_Projekt)),IFERROR(IF($D2902=LataProjekcji,IF($F2902&gt;$E2905,$E2905,$F2902),IF($D2905&gt;=$E2905,(IF($D2902&lt;LataProjekcji,IF((SUM($K2903:K2903)+12)&lt;$E2905,12,$E2905-SUM($K2903:K2903)),0)),(IF($D2902&lt;LataProjekcji,IF((SUM($K2903:K2903)+12)&lt;$D2905,12,$D2905-SUM($K2903:K2903)),0)))),0),0)</f>
        <v>0</v>
      </c>
      <c r="M2903" s="537">
        <f ca="1">IF(AND($G2903,NOT(ISTEXT($G2902)),ISNUMBER(Poczatek),ISNUMBER(Koniec_Projekt)),IFERROR(IF($D2902=LataProjekcji,IF($F2902&gt;$E2905,$E2905,$F2902),IF($D2905&gt;=$E2905,(IF($D2902&lt;LataProjekcji,IF((SUM($K2903:L2903)+12)&lt;$E2905,12,$E2905-SUM($K2903:L2903)),0)),(IF($D2902&lt;LataProjekcji,IF((SUM($K2903:L2903)+12)&lt;$D2905,12,$D2905-SUM($K2903:L2903)),0)))),0),0)</f>
        <v>0</v>
      </c>
      <c r="N2903" s="537">
        <f ca="1">IF(AND($G2903,NOT(ISTEXT($G2902)),ISNUMBER(Poczatek),ISNUMBER(Koniec_Projekt)),IFERROR(IF($D2902=LataProjekcji,IF($F2902&gt;$E2905,$E2905,$F2902),IF($D2905&gt;=$E2905,(IF($D2902&lt;LataProjekcji,IF((SUM($K2903:M2903)+12)&lt;$E2905,12,$E2905-SUM($K2903:M2903)),0)),(IF($D2902&lt;LataProjekcji,IF((SUM($K2903:M2903)+12)&lt;$D2905,12,$D2905-SUM($K2903:M2903)),0)))),0),0)</f>
        <v>0</v>
      </c>
      <c r="O2903" s="537">
        <f ca="1">IF(AND($G2903,NOT(ISTEXT($G2902)),ISNUMBER(Poczatek),ISNUMBER(Koniec_Projekt)),IFERROR(IF($D2902=LataProjekcji,IF($F2902&gt;$E2905,$E2905,$F2902),IF($D2905&gt;=$E2905,(IF($D2902&lt;LataProjekcji,IF((SUM($K2903:N2903)+12)&lt;$E2905,12,$E2905-SUM($K2903:N2903)),0)),(IF($D2902&lt;LataProjekcji,IF((SUM($K2903:N2903)+12)&lt;$D2905,12,$D2905-SUM($K2903:N2903)),0)))),0),0)</f>
        <v>0</v>
      </c>
      <c r="P2903" s="537">
        <f ca="1">IF(AND($G2903,NOT(ISTEXT($G2902)),ISNUMBER(Poczatek),ISNUMBER(Koniec_Projekt)),IFERROR(IF($D2902=LataProjekcji,IF($F2902&gt;$E2905,$E2905,$F2902),IF($D2905&gt;=$E2905,(IF($D2902&lt;LataProjekcji,IF((SUM($K2903:O2903)+12)&lt;$E2905,12,$E2905-SUM($K2903:O2903)),0)),(IF($D2902&lt;LataProjekcji,IF((SUM($K2903:O2903)+12)&lt;$D2905,12,$D2905-SUM($K2903:O2903)),0)))),0),0)</f>
        <v>0</v>
      </c>
      <c r="Q2903" s="537">
        <f ca="1">IF(AND($G2903,NOT(ISTEXT($G2902)),ISNUMBER(Poczatek),ISNUMBER(Koniec_Projekt)),IFERROR(IF($D2902=LataProjekcji,IF($F2902&gt;$E2905,$E2905,$F2902),IF($D2905&gt;=$E2905,(IF($D2902&lt;LataProjekcji,IF((SUM($K2903:P2903)+12)&lt;$E2905,12,$E2905-SUM($K2903:P2903)),0)),(IF($D2902&lt;LataProjekcji,IF((SUM($K2903:P2903)+12)&lt;$D2905,12,$D2905-SUM($K2903:P2903)),0)))),0),0)</f>
        <v>0</v>
      </c>
      <c r="R2903" s="537">
        <f ca="1">IF(AND($G2903,NOT(ISTEXT($G2902)),ISNUMBER(Poczatek),ISNUMBER(Koniec_Projekt)),IFERROR(IF($D2902=LataProjekcji,IF($F2902&gt;$E2905,$E2905,$F2902),IF($D2905&gt;=$E2905,(IF($D2902&lt;LataProjekcji,IF((SUM($K2903:Q2903)+12)&lt;$E2905,12,$E2905-SUM($K2903:Q2903)),0)),(IF($D2902&lt;LataProjekcji,IF((SUM($K2903:Q2903)+12)&lt;$D2905,12,$D2905-SUM($K2903:Q2903)),0)))),0),0)</f>
        <v>0</v>
      </c>
      <c r="S2903" s="537">
        <f ca="1">IF(AND($G2903,NOT(ISTEXT($G2902)),ISNUMBER(Poczatek),ISNUMBER(Koniec_Projekt)),IFERROR(IF($D2902=LataProjekcji,IF($F2902&gt;$E2905,$E2905,$F2902),IF($D2905&gt;=$E2905,(IF($D2902&lt;LataProjekcji,IF((SUM($K2903:R2903)+12)&lt;$E2905,12,$E2905-SUM($K2903:R2903)),0)),(IF($D2902&lt;LataProjekcji,IF((SUM($K2903:R2903)+12)&lt;$D2905,12,$D2905-SUM($K2903:R2903)),0)))),0),0)</f>
        <v>0</v>
      </c>
      <c r="T2903" s="537">
        <f ca="1">IF(AND($G2903,NOT(ISTEXT($G2902)),ISNUMBER(Poczatek),ISNUMBER(Koniec_Projekt)),IFERROR(IF($D2902=LataProjekcji,IF($F2902&gt;$E2905,$E2905,$F2902),IF($D2905&gt;=$E2905,(IF($D2902&lt;LataProjekcji,IF((SUM($K2903:S2903)+12)&lt;$E2905,12,$E2905-SUM($K2903:S2903)),0)),(IF($D2902&lt;LataProjekcji,IF((SUM($K2903:S2903)+12)&lt;$D2905,12,$D2905-SUM($K2903:S2903)),0)))),0),0)</f>
        <v>0</v>
      </c>
      <c r="U2903" s="537">
        <f ca="1">IF(AND($G2903,NOT(ISTEXT($G2902)),ISNUMBER(Poczatek),ISNUMBER(Koniec_Projekt)),IFERROR(IF($D2902=LataProjekcji,IF($F2902&gt;$E2905,$E2905,$F2902),IF($D2905&gt;=$E2905,(IF($D2902&lt;LataProjekcji,IF((SUM($K2903:T2903)+12)&lt;$E2905,12,$E2905-SUM($K2903:T2903)),0)),(IF($D2902&lt;LataProjekcji,IF((SUM($K2903:T2903)+12)&lt;$D2905,12,$D2905-SUM($K2903:T2903)),0)))),0),0)</f>
        <v>0</v>
      </c>
      <c r="V2903" s="537">
        <f ca="1">IF(AND($G2903,NOT(ISTEXT($G2902)),ISNUMBER(Poczatek),ISNUMBER(Koniec_Projekt)),IFERROR(IF($D2902=LataProjekcji,IF($F2902&gt;$E2905,$E2905,$F2902),IF($D2905&gt;=$E2905,(IF($D2902&lt;LataProjekcji,IF((SUM($K2903:U2903)+12)&lt;$E2905,12,$E2905-SUM($K2903:U2903)),0)),(IF($D2902&lt;LataProjekcji,IF((SUM($K2903:U2903)+12)&lt;$D2905,12,$D2905-SUM($K2903:U2903)),0)))),0),0)</f>
        <v>0</v>
      </c>
      <c r="W2903" s="537">
        <f ca="1">IF(AND($G2903,NOT(ISTEXT($G2902)),ISNUMBER(Poczatek),ISNUMBER(Koniec_Projekt)),IFERROR(IF($D2902=LataProjekcji,IF($F2902&gt;$E2905,$E2905,$F2902),IF($D2905&gt;=$E2905,(IF($D2902&lt;LataProjekcji,IF((SUM($K2903:V2903)+12)&lt;$E2905,12,$E2905-SUM($K2903:V2903)),0)),(IF($D2902&lt;LataProjekcji,IF((SUM($K2903:V2903)+12)&lt;$D2905,12,$D2905-SUM($K2903:V2903)),0)))),0),0)</f>
        <v>0</v>
      </c>
      <c r="X2903" s="537">
        <f ca="1">IF(AND($G2903,NOT(ISTEXT($G2902)),ISNUMBER(Poczatek),ISNUMBER(Koniec_Projekt)),IFERROR(IF($D2902=LataProjekcji,IF($F2902&gt;$E2905,$E2905,$F2902),IF($D2905&gt;=$E2905,(IF($D2902&lt;LataProjekcji,IF((SUM($K2903:W2903)+12)&lt;$E2905,12,$E2905-SUM($K2903:W2903)),0)),(IF($D2902&lt;LataProjekcji,IF((SUM($K2903:W2903)+12)&lt;$D2905,12,$D2905-SUM($K2903:W2903)),0)))),0),0)</f>
        <v>0</v>
      </c>
      <c r="Y2903" s="537">
        <f ca="1">IF(AND($G2903,NOT(ISTEXT($G2902)),ISNUMBER(Poczatek),ISNUMBER(Koniec_Projekt)),IFERROR(IF($D2902=LataProjekcji,IF($F2902&gt;$E2905,$E2905,$F2902),IF($D2905&gt;=$E2905,(IF($D2902&lt;LataProjekcji,IF((SUM($K2903:X2903)+12)&lt;$E2905,12,$E2905-SUM($K2903:X2903)),0)),(IF($D2902&lt;LataProjekcji,IF((SUM($K2903:X2903)+12)&lt;$D2905,12,$D2905-SUM($K2903:X2903)),0)))),0),0)</f>
        <v>0</v>
      </c>
      <c r="Z2903" s="537">
        <f ca="1">IF(AND($G2903,NOT(ISTEXT($G2902)),ISNUMBER(Poczatek),ISNUMBER(Koniec_Projekt)),IFERROR(IF($D2902=LataProjekcji,IF($F2902&gt;$E2905,$E2905,$F2902),IF($D2905&gt;=$E2905,(IF($D2902&lt;LataProjekcji,IF((SUM($K2903:Y2903)+12)&lt;$E2905,12,$E2905-SUM($K2903:Y2903)),0)),(IF($D2902&lt;LataProjekcji,IF((SUM($K2903:Y2903)+12)&lt;$D2905,12,$D2905-SUM($K2903:Y2903)),0)))),0),0)</f>
        <v>0</v>
      </c>
      <c r="AA2903" s="537">
        <f ca="1">IF(AND($G2903,NOT(ISTEXT($G2902)),ISNUMBER(Poczatek),ISNUMBER(Koniec_Projekt)),IFERROR(IF($D2902=LataProjekcji,IF($F2902&gt;$E2905,$E2905,$F2902),IF($D2905&gt;=$E2905,(IF($D2902&lt;LataProjekcji,IF((SUM($K2903:Z2903)+12)&lt;$E2905,12,$E2905-SUM($K2903:Z2903)),0)),(IF($D2902&lt;LataProjekcji,IF((SUM($K2903:Z2903)+12)&lt;$D2905,12,$D2905-SUM($K2903:Z2903)),0)))),0),0)</f>
        <v>0</v>
      </c>
      <c r="AB2903" s="537">
        <f ca="1">IF(AND($G2903,NOT(ISTEXT($G2902)),ISNUMBER(Poczatek),ISNUMBER(Koniec_Projekt)),IFERROR(IF($D2902=LataProjekcji,IF($F2902&gt;$E2905,$E2905,$F2902),IF($D2905&gt;=$E2905,(IF($D2902&lt;LataProjekcji,IF((SUM($K2903:AA2903)+12)&lt;$E2905,12,$E2905-SUM($K2903:AA2903)),0)),(IF($D2902&lt;LataProjekcji,IF((SUM($K2903:AA2903)+12)&lt;$D2905,12,$D2905-SUM($K2903:AA2903)),0)))),0),0)</f>
        <v>0</v>
      </c>
      <c r="AC2903" s="537">
        <f ca="1">IF(AND($G2903,NOT(ISTEXT($G2902)),ISNUMBER(Poczatek),ISNUMBER(Koniec_Projekt)),IFERROR(IF($D2902=LataProjekcji,IF($F2902&gt;$E2905,$E2905,$F2902),IF($D2905&gt;=$E2905,(IF($D2902&lt;LataProjekcji,IF((SUM($K2903:AB2903)+12)&lt;$E2905,12,$E2905-SUM($K2903:AB2903)),0)),(IF($D2902&lt;LataProjekcji,IF((SUM($K2903:AB2903)+12)&lt;$D2905,12,$D2905-SUM($K2903:AB2903)),0)))),0),0)</f>
        <v>0</v>
      </c>
      <c r="AD2903" s="537">
        <f ca="1">IF(AND($G2903,NOT(ISTEXT($G2902)),ISNUMBER(Poczatek),ISNUMBER(Koniec_Projekt)),IFERROR(IF($D2902=LataProjekcji,IF($F2902&gt;$E2905,$E2905,$F2902),IF($D2905&gt;=$E2905,(IF($D2902&lt;LataProjekcji,IF((SUM($K2903:AC2903)+12)&lt;$E2905,12,$E2905-SUM($K2903:AC2903)),0)),(IF($D2902&lt;LataProjekcji,IF((SUM($K2903:AC2903)+12)&lt;$D2905,12,$D2905-SUM($K2903:AC2903)),0)))),0),0)</f>
        <v>0</v>
      </c>
      <c r="AE2903" s="537">
        <f ca="1">IF(AND($G2903,NOT(ISTEXT($G2902)),ISNUMBER(Poczatek),ISNUMBER(Koniec_Projekt)),IFERROR(IF($D2902=LataProjekcji,IF($F2902&gt;$E2905,$E2905,$F2902),IF($D2905&gt;=$E2905,(IF($D2902&lt;LataProjekcji,IF((SUM($K2903:AD2903)+12)&lt;$E2905,12,$E2905-SUM($K2903:AD2903)),0)),(IF($D2902&lt;LataProjekcji,IF((SUM($K2903:AD2903)+12)&lt;$D2905,12,$D2905-SUM($K2903:AD2903)),0)))),0),0)</f>
        <v>0</v>
      </c>
    </row>
    <row r="2904" spans="2:31" hidden="1">
      <c r="B2904" s="526" t="s">
        <v>753</v>
      </c>
      <c r="D2904" s="454">
        <f ca="1">D1737</f>
        <v>0</v>
      </c>
      <c r="E2904" s="454">
        <f ca="1">IF(D2903&gt;10,ROUND(D2904/12,2),D2904)</f>
        <v>0</v>
      </c>
      <c r="F2904" s="524">
        <f>Koniec_Projekt</f>
        <v>0</v>
      </c>
      <c r="G2904" s="329">
        <f>Miesiac_Koniec_Projekt</f>
        <v>0</v>
      </c>
      <c r="H2904" s="538" t="b">
        <f ca="1">SUM(K2904:AE2904)=D2903</f>
        <v>1</v>
      </c>
      <c r="I2904" s="1" t="s">
        <v>713</v>
      </c>
      <c r="K2904" s="256">
        <f ca="1">IF(AND($G2903,NOT(ISTEXT($G2902)),ISNUMBER(Poczatek),ISNUMBER(Koniec_Projekt)),IFERROR(IF(LataProjekcji=$F2905,ROUND($D2903,0),ROUND(K2902*$E2904,0)),0),0)</f>
        <v>0</v>
      </c>
      <c r="L2904" s="5">
        <f ca="1">IF(AND($G2903,NOT(ISTEXT($G2902)),ISNUMBER(Poczatek),ISNUMBER(Koniec_Projekt)),IFERROR(IF(LataProjekcji=$F2905,ROUND($D2903-SUM(K2904:$K2904),0),ROUND(L2902*$E2904,0)),0),0)</f>
        <v>0</v>
      </c>
      <c r="M2904" s="5">
        <f ca="1">IF(AND($G2903,NOT(ISTEXT($G2902)),ISNUMBER(Poczatek),ISNUMBER(Koniec_Projekt)),IFERROR(IF(LataProjekcji=$F2905,ROUND($D2903-SUM($K2904:L2904),0),ROUND(M2902*$E2904,0)),0),0)</f>
        <v>0</v>
      </c>
      <c r="N2904" s="5">
        <f ca="1">IF(AND($G2903,NOT(ISTEXT($G2902)),ISNUMBER(Poczatek),ISNUMBER(Koniec_Projekt)),IFERROR(IF(LataProjekcji=$F2905,ROUND($D2903-SUM($K2904:M2904),0),ROUND(N2902*$E2904,0)),0),0)</f>
        <v>0</v>
      </c>
      <c r="O2904" s="5">
        <f ca="1">IF(AND($G2903,NOT(ISTEXT($G2902)),ISNUMBER(Poczatek),ISNUMBER(Koniec_Projekt)),IFERROR(IF(LataProjekcji=$F2905,ROUND($D2903-SUM($K2904:N2904),0),ROUND(O2902*$E2904,0)),0),0)</f>
        <v>0</v>
      </c>
      <c r="P2904" s="5">
        <f ca="1">IF(AND($G2903,NOT(ISTEXT($G2902)),ISNUMBER(Poczatek),ISNUMBER(Koniec_Projekt)),IFERROR(IF(LataProjekcji=$F2905,ROUND($D2903-SUM($K2904:O2904),0),ROUND(P2902*$E2904,0)),0),0)</f>
        <v>0</v>
      </c>
      <c r="Q2904" s="5">
        <f ca="1">IF(AND($G2903,NOT(ISTEXT($G2902)),ISNUMBER(Poczatek),ISNUMBER(Koniec_Projekt)),IFERROR(IF(LataProjekcji=$F2905,ROUND($D2903-SUM($K2904:P2904),0),ROUND(Q2902*$E2904,0)),0),0)</f>
        <v>0</v>
      </c>
      <c r="R2904" s="5">
        <f ca="1">IF(AND($G2903,NOT(ISTEXT($G2902)),ISNUMBER(Poczatek),ISNUMBER(Koniec_Projekt)),IFERROR(IF(LataProjekcji=$F2905,ROUND($D2903-SUM($K2904:Q2904),0),ROUND(R2902*$E2904,0)),0),0)</f>
        <v>0</v>
      </c>
      <c r="S2904" s="5">
        <f ca="1">IF(AND($G2903,NOT(ISTEXT($G2902)),ISNUMBER(Poczatek),ISNUMBER(Koniec_Projekt)),IFERROR(IF(LataProjekcji=$F2905,ROUND($D2903-SUM($K2904:R2904),0),ROUND(S2902*$E2904,0)),0),0)</f>
        <v>0</v>
      </c>
      <c r="T2904" s="5">
        <f ca="1">IF(AND($G2903,NOT(ISTEXT($G2902)),ISNUMBER(Poczatek),ISNUMBER(Koniec_Projekt)),IFERROR(IF(LataProjekcji=$F2905,ROUND($D2903-SUM($K2904:S2904),0),ROUND(T2902*$E2904,0)),0),0)</f>
        <v>0</v>
      </c>
      <c r="U2904" s="5">
        <f ca="1">IF(AND($G2903,NOT(ISTEXT($G2902)),ISNUMBER(Poczatek),ISNUMBER(Koniec_Projekt)),IFERROR(IF(LataProjekcji=$F2905,ROUND($D2903-SUM($K2904:T2904),0),ROUND(U2902*$E2904,0)),0),0)</f>
        <v>0</v>
      </c>
      <c r="V2904" s="5">
        <f ca="1">IF(AND($G2903,NOT(ISTEXT($G2902)),ISNUMBER(Poczatek),ISNUMBER(Koniec_Projekt)),IFERROR(IF(LataProjekcji=$F2905,ROUND($D2903-SUM($K2904:U2904),0),ROUND(V2902*$E2904,0)),0),0)</f>
        <v>0</v>
      </c>
      <c r="W2904" s="5">
        <f ca="1">IF(AND($G2903,NOT(ISTEXT($G2902)),ISNUMBER(Poczatek),ISNUMBER(Koniec_Projekt)),IFERROR(IF(LataProjekcji=$F2905,ROUND($D2903-SUM($K2904:V2904),0),ROUND(W2902*$E2904,0)),0),0)</f>
        <v>0</v>
      </c>
      <c r="X2904" s="5">
        <f ca="1">IF(AND($G2903,NOT(ISTEXT($G2902)),ISNUMBER(Poczatek),ISNUMBER(Koniec_Projekt)),IFERROR(IF(LataProjekcji=$F2905,ROUND($D2903-SUM($K2904:W2904),0),ROUND(X2902*$E2904,0)),0),0)</f>
        <v>0</v>
      </c>
      <c r="Y2904" s="5">
        <f ca="1">IF(AND($G2903,NOT(ISTEXT($G2902)),ISNUMBER(Poczatek),ISNUMBER(Koniec_Projekt)),IFERROR(IF(LataProjekcji=$F2905,ROUND($D2903-SUM($K2904:X2904),0),ROUND(Y2902*$E2904,0)),0),0)</f>
        <v>0</v>
      </c>
      <c r="Z2904" s="5">
        <f ca="1">IF(AND($G2903,NOT(ISTEXT($G2902)),ISNUMBER(Poczatek),ISNUMBER(Koniec_Projekt)),IFERROR(IF(LataProjekcji=$F2905,ROUND($D2903-SUM($K2904:Y2904),0),ROUND(Z2902*$E2904,0)),0),0)</f>
        <v>0</v>
      </c>
      <c r="AA2904" s="5">
        <f ca="1">IF(AND($G2903,NOT(ISTEXT($G2902)),ISNUMBER(Poczatek),ISNUMBER(Koniec_Projekt)),IFERROR(IF(LataProjekcji=$F2905,ROUND($D2903-SUM($K2904:Z2904),0),ROUND(AA2902*$E2904,0)),0),0)</f>
        <v>0</v>
      </c>
      <c r="AB2904" s="5">
        <f ca="1">IF(AND($G2903,NOT(ISTEXT($G2902)),ISNUMBER(Poczatek),ISNUMBER(Koniec_Projekt)),IFERROR(IF(LataProjekcji=$F2905,ROUND($D2903-SUM($K2904:AA2904),0),ROUND(AB2902*$E2904,0)),0),0)</f>
        <v>0</v>
      </c>
      <c r="AC2904" s="5">
        <f ca="1">IF(AND($G2903,NOT(ISTEXT($G2902)),ISNUMBER(Poczatek),ISNUMBER(Koniec_Projekt)),IFERROR(IF(LataProjekcji=$F2905,ROUND($D2903-SUM($K2904:AB2904),0),ROUND(AC2902*$E2904,0)),0),0)</f>
        <v>0</v>
      </c>
      <c r="AD2904" s="5">
        <f ca="1">IF(AND($G2903,NOT(ISTEXT($G2902)),ISNUMBER(Poczatek),ISNUMBER(Koniec_Projekt)),IFERROR(IF(LataProjekcji=$F2905,ROUND($D2903-SUM($K2904:AC2904),0),ROUND(AD2902*$E2904,0)),0),0)</f>
        <v>0</v>
      </c>
      <c r="AE2904" s="5">
        <f ca="1">IF(AND($G2903,NOT(ISTEXT($G2902)),ISNUMBER(Poczatek),ISNUMBER(Koniec_Projekt)),IFERROR(IF(LataProjekcji=$F2905,ROUND($D2903-SUM($K2904:AD2904),0),ROUND(AE2902*$E2904,0)),0),0)</f>
        <v>0</v>
      </c>
    </row>
    <row r="2905" spans="2:31" hidden="1">
      <c r="B2905" s="526" t="s">
        <v>751</v>
      </c>
      <c r="D2905" s="1">
        <f ca="1">IFERROR(ROUNDUP(D2903/E2904,0),0)</f>
        <v>0</v>
      </c>
      <c r="E2905" s="1">
        <f ca="1">IF(D2905=0,0,DATEDIF(DATE(D2902,E2902,1),DATE(F2904,G2904,1),"m"))</f>
        <v>0</v>
      </c>
      <c r="F2905" s="1" t="str">
        <f ca="1">IFERROR(YEAR(G2902),"brak daty")</f>
        <v>brak daty</v>
      </c>
      <c r="G2905" s="1" t="str">
        <f ca="1">IFERROR(MONTH(G2902),"brak daty")</f>
        <v>brak daty</v>
      </c>
      <c r="I2905" s="1" t="s">
        <v>425</v>
      </c>
      <c r="K2905" s="5">
        <f ca="1">IF(AND($G2903,NOT(ISTEXT($G2902)),ISNUMBER(Poczatek),ISNUMBER(Koniec_Projekt)),IFERROR(IF(LataProjekcji=$F2904,IF(AND($G2904=$G2905,$F2904=$F2905),ROUND($D2903-SUM($K2905),0),ROUND(K2903*$E2904,0)),IF(LataProjekcji&gt;$F2904,0,ROUND(K2903*$E2904,0))),0),0)</f>
        <v>0</v>
      </c>
      <c r="L2905" s="5">
        <f ca="1">IF(AND($G2903,NOT(ISTEXT($G2902)),ISNUMBER(Poczatek),ISNUMBER(Koniec_Projekt)),IFERROR(IF(LataProjekcji=$F2904,IF(AND($G2904=$G2905,$F2904=$F2905),ROUND($D2903-SUM($K2905:K2905),0),ROUND(L2903*$E2904,0)),IF(LataProjekcji&gt;$F2904,0,ROUND(L2903*$E2904,0))),0),0)</f>
        <v>0</v>
      </c>
      <c r="M2905" s="5">
        <f ca="1">IF(AND($G2903,NOT(ISTEXT($G2902)),ISNUMBER(Poczatek),ISNUMBER(Koniec_Projekt)),IFERROR(IF(LataProjekcji=$F2904,IF(AND($G2904=$G2905,$F2904=$F2905),ROUND($D2903-SUM($K2905:L2905),0),ROUND(M2903*$E2904,0)),IF(LataProjekcji&gt;$F2904,0,ROUND(M2903*$E2904,0))),0),0)</f>
        <v>0</v>
      </c>
      <c r="N2905" s="5">
        <f ca="1">IF(AND($G2903,NOT(ISTEXT($G2902)),ISNUMBER(Poczatek),ISNUMBER(Koniec_Projekt)),IFERROR(IF(LataProjekcji=$F2904,IF(AND($G2904=$G2905,$F2904=$F2905),ROUND($D2903-SUM($K2905:M2905),0),ROUND(N2903*$E2904,0)),IF(LataProjekcji&gt;$F2904,0,ROUND(N2903*$E2904,0))),0),0)</f>
        <v>0</v>
      </c>
      <c r="O2905" s="5">
        <f ca="1">IF(AND($G2903,NOT(ISTEXT($G2902)),ISNUMBER(Poczatek),ISNUMBER(Koniec_Projekt)),IFERROR(IF(LataProjekcji=$F2904,IF(AND($G2904=$G2905,$F2904=$F2905),ROUND($D2903-SUM($K2905:N2905),0),ROUND(O2903*$E2904,0)),IF(LataProjekcji&gt;$F2904,0,ROUND(O2903*$E2904,0))),0),0)</f>
        <v>0</v>
      </c>
      <c r="P2905" s="5">
        <f ca="1">IF(AND($G2903,NOT(ISTEXT($G2902)),ISNUMBER(Poczatek),ISNUMBER(Koniec_Projekt)),IFERROR(IF(LataProjekcji=$F2904,IF(AND($G2904=$G2905,$F2904=$F2905),ROUND($D2903-SUM($K2905:O2905),0),ROUND(P2903*$E2904,0)),IF(LataProjekcji&gt;$F2904,0,ROUND(P2903*$E2904,0))),0),0)</f>
        <v>0</v>
      </c>
      <c r="Q2905" s="5">
        <f ca="1">IF(AND($G2903,NOT(ISTEXT($G2902)),ISNUMBER(Poczatek),ISNUMBER(Koniec_Projekt)),IFERROR(IF(LataProjekcji=$F2904,IF(AND($G2904=$G2905,$F2904=$F2905),ROUND($D2903-SUM($K2905:P2905),0),ROUND(Q2903*$E2904,0)),IF(LataProjekcji&gt;$F2904,0,ROUND(Q2903*$E2904,0))),0),0)</f>
        <v>0</v>
      </c>
      <c r="R2905" s="5">
        <f ca="1">IF(AND($G2903,NOT(ISTEXT($G2902)),ISNUMBER(Poczatek),ISNUMBER(Koniec_Projekt)),IFERROR(IF(LataProjekcji=$F2904,IF(AND($G2904=$G2905,$F2904=$F2905),ROUND($D2903-SUM($K2905:Q2905),0),ROUND(R2903*$E2904,0)),IF(LataProjekcji&gt;$F2904,0,ROUND(R2903*$E2904,0))),0),0)</f>
        <v>0</v>
      </c>
      <c r="S2905" s="5">
        <f ca="1">IF(AND($G2903,NOT(ISTEXT($G2902)),ISNUMBER(Poczatek),ISNUMBER(Koniec_Projekt)),IFERROR(IF(LataProjekcji=$F2904,IF(AND($G2904=$G2905,$F2904=$F2905),ROUND($D2903-SUM($K2905:R2905),0),ROUND(S2903*$E2904,0)),IF(LataProjekcji&gt;$F2904,0,ROUND(S2903*$E2904,0))),0),0)</f>
        <v>0</v>
      </c>
      <c r="T2905" s="5">
        <f ca="1">IF(AND($G2903,NOT(ISTEXT($G2902)),ISNUMBER(Poczatek),ISNUMBER(Koniec_Projekt)),IFERROR(IF(LataProjekcji=$F2904,IF(AND($G2904=$G2905,$F2904=$F2905),ROUND($D2903-SUM($K2905:S2905),0),ROUND(T2903*$E2904,0)),IF(LataProjekcji&gt;$F2904,0,ROUND(T2903*$E2904,0))),0),0)</f>
        <v>0</v>
      </c>
      <c r="U2905" s="5">
        <f ca="1">IF(AND($G2903,NOT(ISTEXT($G2902)),ISNUMBER(Poczatek),ISNUMBER(Koniec_Projekt)),IFERROR(IF(LataProjekcji=$F2904,IF(AND($G2904=$G2905,$F2904=$F2905),ROUND($D2903-SUM($K2905:T2905),0),ROUND(U2903*$E2904,0)),IF(LataProjekcji&gt;$F2904,0,ROUND(U2903*$E2904,0))),0),0)</f>
        <v>0</v>
      </c>
      <c r="V2905" s="5">
        <f ca="1">IF(AND($G2903,NOT(ISTEXT($G2902)),ISNUMBER(Poczatek),ISNUMBER(Koniec_Projekt)),IFERROR(IF(LataProjekcji=$F2904,IF(AND($G2904=$G2905,$F2904=$F2905),ROUND($D2903-SUM($K2905:U2905),0),ROUND(V2903*$E2904,0)),IF(LataProjekcji&gt;$F2904,0,ROUND(V2903*$E2904,0))),0),0)</f>
        <v>0</v>
      </c>
      <c r="W2905" s="5">
        <f ca="1">IF(AND($G2903,NOT(ISTEXT($G2902)),ISNUMBER(Poczatek),ISNUMBER(Koniec_Projekt)),IFERROR(IF(LataProjekcji=$F2904,IF(AND($G2904=$G2905,$F2904=$F2905),ROUND($D2903-SUM($K2905:V2905),0),ROUND(W2903*$E2904,0)),IF(LataProjekcji&gt;$F2904,0,ROUND(W2903*$E2904,0))),0),0)</f>
        <v>0</v>
      </c>
      <c r="X2905" s="5">
        <f ca="1">IF(AND($G2903,NOT(ISTEXT($G2902)),ISNUMBER(Poczatek),ISNUMBER(Koniec_Projekt)),IFERROR(IF(LataProjekcji=$F2904,IF(AND($G2904=$G2905,$F2904=$F2905),ROUND($D2903-SUM($K2905:W2905),0),ROUND(X2903*$E2904,0)),IF(LataProjekcji&gt;$F2904,0,ROUND(X2903*$E2904,0))),0),0)</f>
        <v>0</v>
      </c>
      <c r="Y2905" s="5">
        <f ca="1">IF(AND($G2903,NOT(ISTEXT($G2902)),ISNUMBER(Poczatek),ISNUMBER(Koniec_Projekt)),IFERROR(IF(LataProjekcji=$F2904,IF(AND($G2904=$G2905,$F2904=$F2905),ROUND($D2903-SUM($K2905:X2905),0),ROUND(Y2903*$E2904,0)),IF(LataProjekcji&gt;$F2904,0,ROUND(Y2903*$E2904,0))),0),0)</f>
        <v>0</v>
      </c>
      <c r="Z2905" s="5">
        <f ca="1">IF(AND($G2903,NOT(ISTEXT($G2902)),ISNUMBER(Poczatek),ISNUMBER(Koniec_Projekt)),IFERROR(IF(LataProjekcji=$F2904,IF(AND($G2904=$G2905,$F2904=$F2905),ROUND($D2903-SUM($K2905:Y2905),0),ROUND(Z2903*$E2904,0)),IF(LataProjekcji&gt;$F2904,0,ROUND(Z2903*$E2904,0))),0),0)</f>
        <v>0</v>
      </c>
      <c r="AA2905" s="5">
        <f ca="1">IF(AND($G2903,NOT(ISTEXT($G2902)),ISNUMBER(Poczatek),ISNUMBER(Koniec_Projekt)),IFERROR(IF(LataProjekcji=$F2904,IF(AND($G2904=$G2905,$F2904=$F2905),ROUND($D2903-SUM($K2905:Z2905),0),ROUND(AA2903*$E2904,0)),IF(LataProjekcji&gt;$F2904,0,ROUND(AA2903*$E2904,0))),0),0)</f>
        <v>0</v>
      </c>
      <c r="AB2905" s="5">
        <f ca="1">IF(AND($G2903,NOT(ISTEXT($G2902)),ISNUMBER(Poczatek),ISNUMBER(Koniec_Projekt)),IFERROR(IF(LataProjekcji=$F2904,IF(AND($G2904=$G2905,$F2904=$F2905),ROUND($D2903-SUM($K2905:AA2905),0),ROUND(AB2903*$E2904,0)),IF(LataProjekcji&gt;$F2904,0,ROUND(AB2903*$E2904,0))),0),0)</f>
        <v>0</v>
      </c>
      <c r="AC2905" s="5">
        <f ca="1">IF(AND($G2903,NOT(ISTEXT($G2902)),ISNUMBER(Poczatek),ISNUMBER(Koniec_Projekt)),IFERROR(IF(LataProjekcji=$F2904,IF(AND($G2904=$G2905,$F2904=$F2905),ROUND($D2903-SUM($K2905:AB2905),0),ROUND(AC2903*$E2904,0)),IF(LataProjekcji&gt;$F2904,0,ROUND(AC2903*$E2904,0))),0),0)</f>
        <v>0</v>
      </c>
      <c r="AD2905" s="5">
        <f ca="1">IF(AND($G2903,NOT(ISTEXT($G2902)),ISNUMBER(Poczatek),ISNUMBER(Koniec_Projekt)),IFERROR(IF(LataProjekcji=$F2904,IF(AND($G2904=$G2905,$F2904=$F2905),ROUND($D2903-SUM($K2905:AC2905),0),ROUND(AD2903*$E2904,0)),IF(LataProjekcji&gt;$F2904,0,ROUND(AD2903*$E2904,0))),0),0)</f>
        <v>0</v>
      </c>
      <c r="AE2905" s="5">
        <f ca="1">IF(AND($G2903,NOT(ISTEXT($G2902)),ISNUMBER(Poczatek),ISNUMBER(Koniec_Projekt)),IFERROR(IF(LataProjekcji=$F2904,IF(AND($G2904=$G2905,$F2904=$F2905),ROUND($D2903-SUM($K2905:AD2905),0),ROUND(AE2903*$E2904,0)),IF(LataProjekcji&gt;$F2904,0,ROUND(AE2903*$E2904,0))),0),0)</f>
        <v>0</v>
      </c>
    </row>
    <row r="2906" spans="2:31" ht="12.5" hidden="1" thickBot="1">
      <c r="B2906" s="527" t="s">
        <v>865</v>
      </c>
      <c r="C2906" s="528"/>
      <c r="D2906" s="529">
        <f ca="1">IF(D2903&gt;10,ROUND((D2905-1)*E2904,0),E2904)</f>
        <v>0</v>
      </c>
      <c r="E2906" s="529">
        <f ca="1">D2903-D2906</f>
        <v>0</v>
      </c>
      <c r="F2906" s="528"/>
      <c r="G2906" s="669">
        <f ca="1">OFFSET($C$269,$D2901,0)</f>
        <v>0</v>
      </c>
      <c r="H2906" s="528"/>
      <c r="I2906" s="528"/>
      <c r="J2906" s="528"/>
      <c r="K2906" s="528"/>
      <c r="L2906" s="528"/>
      <c r="M2906" s="528"/>
      <c r="N2906" s="528"/>
      <c r="O2906" s="528"/>
      <c r="P2906" s="528"/>
      <c r="Q2906" s="528"/>
      <c r="R2906" s="528"/>
      <c r="S2906" s="528"/>
      <c r="T2906" s="528"/>
      <c r="U2906" s="528"/>
      <c r="V2906" s="528"/>
      <c r="W2906" s="528"/>
      <c r="X2906" s="528"/>
      <c r="Y2906" s="528"/>
      <c r="Z2906" s="528"/>
      <c r="AA2906" s="528"/>
      <c r="AB2906" s="528"/>
      <c r="AC2906" s="528"/>
      <c r="AD2906" s="528"/>
      <c r="AE2906" s="528"/>
    </row>
    <row r="2907" spans="2:31" ht="12.5" hidden="1" thickTop="1"/>
    <row r="2908" spans="2:31" ht="12.5" hidden="1" thickBot="1">
      <c r="B2908" s="530" t="str">
        <f ca="1">"nazwa ST: "&amp;B1741</f>
        <v>nazwa ST: 0</v>
      </c>
      <c r="C2908" s="530"/>
      <c r="D2908" s="531">
        <f>D1741</f>
        <v>168</v>
      </c>
      <c r="E2908" s="530"/>
      <c r="F2908" s="530"/>
      <c r="G2908" s="530"/>
      <c r="H2908" s="530"/>
      <c r="I2908" s="530"/>
      <c r="J2908" s="530"/>
      <c r="K2908" s="539" t="str">
        <f t="shared" ref="K2908:AE2908" si="3212">LataProjekcji</f>
        <v>Uzupełnij dane</v>
      </c>
      <c r="L2908" s="539" t="str">
        <f t="shared" si="3212"/>
        <v/>
      </c>
      <c r="M2908" s="539" t="str">
        <f t="shared" si="3212"/>
        <v/>
      </c>
      <c r="N2908" s="539" t="str">
        <f t="shared" si="3212"/>
        <v/>
      </c>
      <c r="O2908" s="539" t="str">
        <f t="shared" si="3212"/>
        <v/>
      </c>
      <c r="P2908" s="539" t="str">
        <f t="shared" si="3212"/>
        <v/>
      </c>
      <c r="Q2908" s="539" t="str">
        <f t="shared" si="3212"/>
        <v/>
      </c>
      <c r="R2908" s="539" t="str">
        <f t="shared" si="3212"/>
        <v/>
      </c>
      <c r="S2908" s="539" t="str">
        <f t="shared" si="3212"/>
        <v/>
      </c>
      <c r="T2908" s="539" t="str">
        <f t="shared" si="3212"/>
        <v/>
      </c>
      <c r="U2908" s="539" t="str">
        <f t="shared" si="3212"/>
        <v/>
      </c>
      <c r="V2908" s="539" t="str">
        <f t="shared" si="3212"/>
        <v/>
      </c>
      <c r="W2908" s="539" t="str">
        <f t="shared" si="3212"/>
        <v/>
      </c>
      <c r="X2908" s="539" t="str">
        <f t="shared" si="3212"/>
        <v/>
      </c>
      <c r="Y2908" s="539" t="str">
        <f t="shared" si="3212"/>
        <v/>
      </c>
      <c r="Z2908" s="539" t="str">
        <f t="shared" si="3212"/>
        <v/>
      </c>
      <c r="AA2908" s="539" t="str">
        <f t="shared" si="3212"/>
        <v/>
      </c>
      <c r="AB2908" s="539" t="str">
        <f t="shared" si="3212"/>
        <v/>
      </c>
      <c r="AC2908" s="539" t="str">
        <f t="shared" si="3212"/>
        <v/>
      </c>
      <c r="AD2908" s="539" t="str">
        <f t="shared" si="3212"/>
        <v/>
      </c>
      <c r="AE2908" s="539" t="str">
        <f t="shared" si="3212"/>
        <v/>
      </c>
    </row>
    <row r="2909" spans="2:31" hidden="1">
      <c r="B2909" s="526" t="s">
        <v>752</v>
      </c>
      <c r="D2909" s="1">
        <f ca="1">D1742</f>
        <v>1900</v>
      </c>
      <c r="E2909" s="1">
        <f ca="1">E1742</f>
        <v>1</v>
      </c>
      <c r="F2909" s="1">
        <f ca="1">IF(D2910&gt;10,F1742,1)</f>
        <v>1</v>
      </c>
      <c r="G2909" s="525" t="str">
        <f ca="1">IF(ISBLANK(OFFSET($E$269,$D2908,0)),"brak daty",IF(D2910&gt;10,EDATE(OFFSET($E$269,$D2908,0),D2912),DATE(D2909,E2909,1)))</f>
        <v>brak daty</v>
      </c>
      <c r="H2909" s="538" t="b">
        <f ca="1">SUM(K2909:AE2909)=D2912</f>
        <v>1</v>
      </c>
      <c r="I2909" s="1" t="s">
        <v>749</v>
      </c>
      <c r="K2909" s="5">
        <f ca="1">IF(AND($G2910,NOT(ISTEXT($G2909)),ISNUMBER(Poczatek),ISNUMBER(Koniec_Projekt)),IFERROR(IF($D2909=LataProjekcji,$F2909,IF($D2909&lt;LataProjekcji,IF((SUM(K2909)+12)&lt;$D2912,12,$D2912-SUM(K2909)),0)),0),0)</f>
        <v>0</v>
      </c>
      <c r="L2909" s="5">
        <f ca="1">IF(AND($G2910,NOT(ISTEXT($G2909)),ISNUMBER(Poczatek),ISNUMBER(Koniec_Projekt)),IFERROR(IF($D2909=LataProjekcji,$F2909,IF($D2909&lt;LataProjekcji,IF((SUM($K2909:K2909)+12)&lt;$D2912,12,$D2912-SUM($K2909:K2909)),0)),0),0)</f>
        <v>0</v>
      </c>
      <c r="M2909" s="5">
        <f ca="1">IF(AND($G2910,NOT(ISTEXT($G2909)),ISNUMBER(Poczatek),ISNUMBER(Koniec_Projekt)),IFERROR(IF($D2909=LataProjekcji,$F2909,IF($D2909&lt;LataProjekcji,IF((SUM($K2909:L2909)+12)&lt;$D2912,12,$D2912-SUM($K2909:L2909)),0)),0),0)</f>
        <v>0</v>
      </c>
      <c r="N2909" s="5">
        <f ca="1">IF(AND($G2910,NOT(ISTEXT($G2909)),ISNUMBER(Poczatek),ISNUMBER(Koniec_Projekt)),IFERROR(IF($D2909=LataProjekcji,$F2909,IF($D2909&lt;LataProjekcji,IF((SUM($K2909:M2909)+12)&lt;$D2912,12,$D2912-SUM($K2909:M2909)),0)),0),0)</f>
        <v>0</v>
      </c>
      <c r="O2909" s="5">
        <f ca="1">IF(AND($G2910,NOT(ISTEXT($G2909)),ISNUMBER(Poczatek),ISNUMBER(Koniec_Projekt)),IFERROR(IF($D2909=LataProjekcji,$F2909,IF($D2909&lt;LataProjekcji,IF((SUM($K2909:N2909)+12)&lt;$D2912,12,$D2912-SUM($K2909:N2909)),0)),0),0)</f>
        <v>0</v>
      </c>
      <c r="P2909" s="5">
        <f ca="1">IF(AND($G2910,NOT(ISTEXT($G2909)),ISNUMBER(Poczatek),ISNUMBER(Koniec_Projekt)),IFERROR(IF($D2909=LataProjekcji,$F2909,IF($D2909&lt;LataProjekcji,IF((SUM($K2909:O2909)+12)&lt;$D2912,12,$D2912-SUM($K2909:O2909)),0)),0),0)</f>
        <v>0</v>
      </c>
      <c r="Q2909" s="5">
        <f ca="1">IF(AND($G2910,NOT(ISTEXT($G2909)),ISNUMBER(Poczatek),ISNUMBER(Koniec_Projekt)),IFERROR(IF($D2909=LataProjekcji,$F2909,IF($D2909&lt;LataProjekcji,IF((SUM($K2909:P2909)+12)&lt;$D2912,12,$D2912-SUM($K2909:P2909)),0)),0),0)</f>
        <v>0</v>
      </c>
      <c r="R2909" s="5">
        <f ca="1">IF(AND($G2910,NOT(ISTEXT($G2909)),ISNUMBER(Poczatek),ISNUMBER(Koniec_Projekt)),IFERROR(IF($D2909=LataProjekcji,$F2909,IF($D2909&lt;LataProjekcji,IF((SUM($K2909:Q2909)+12)&lt;$D2912,12,$D2912-SUM($K2909:Q2909)),0)),0),0)</f>
        <v>0</v>
      </c>
      <c r="S2909" s="5">
        <f ca="1">IF(AND($G2910,NOT(ISTEXT($G2909)),ISNUMBER(Poczatek),ISNUMBER(Koniec_Projekt)),IFERROR(IF($D2909=LataProjekcji,$F2909,IF($D2909&lt;LataProjekcji,IF((SUM($K2909:R2909)+12)&lt;$D2912,12,$D2912-SUM($K2909:R2909)),0)),0),0)</f>
        <v>0</v>
      </c>
      <c r="T2909" s="5">
        <f ca="1">IF(AND($G2910,NOT(ISTEXT($G2909)),ISNUMBER(Poczatek),ISNUMBER(Koniec_Projekt)),IFERROR(IF($D2909=LataProjekcji,$F2909,IF($D2909&lt;LataProjekcji,IF((SUM($K2909:S2909)+12)&lt;$D2912,12,$D2912-SUM($K2909:S2909)),0)),0),0)</f>
        <v>0</v>
      </c>
      <c r="U2909" s="5">
        <f ca="1">IF(AND($G2910,NOT(ISTEXT($G2909)),ISNUMBER(Poczatek),ISNUMBER(Koniec_Projekt)),IFERROR(IF($D2909=LataProjekcji,$F2909,IF($D2909&lt;LataProjekcji,IF((SUM($K2909:T2909)+12)&lt;$D2912,12,$D2912-SUM($K2909:T2909)),0)),0),0)</f>
        <v>0</v>
      </c>
      <c r="V2909" s="5">
        <f ca="1">IF(AND($G2910,NOT(ISTEXT($G2909)),ISNUMBER(Poczatek),ISNUMBER(Koniec_Projekt)),IFERROR(IF($D2909=LataProjekcji,$F2909,IF($D2909&lt;LataProjekcji,IF((SUM($K2909:U2909)+12)&lt;$D2912,12,$D2912-SUM($K2909:U2909)),0)),0),0)</f>
        <v>0</v>
      </c>
      <c r="W2909" s="5">
        <f ca="1">IF(AND($G2910,NOT(ISTEXT($G2909)),ISNUMBER(Poczatek),ISNUMBER(Koniec_Projekt)),IFERROR(IF($D2909=LataProjekcji,$F2909,IF($D2909&lt;LataProjekcji,IF((SUM($K2909:V2909)+12)&lt;$D2912,12,$D2912-SUM($K2909:V2909)),0)),0),0)</f>
        <v>0</v>
      </c>
      <c r="X2909" s="5">
        <f ca="1">IF(AND($G2910,NOT(ISTEXT($G2909)),ISNUMBER(Poczatek),ISNUMBER(Koniec_Projekt)),IFERROR(IF($D2909=LataProjekcji,$F2909,IF($D2909&lt;LataProjekcji,IF((SUM($K2909:W2909)+12)&lt;$D2912,12,$D2912-SUM($K2909:W2909)),0)),0),0)</f>
        <v>0</v>
      </c>
      <c r="Y2909" s="5">
        <f ca="1">IF(AND($G2910,NOT(ISTEXT($G2909)),ISNUMBER(Poczatek),ISNUMBER(Koniec_Projekt)),IFERROR(IF($D2909=LataProjekcji,$F2909,IF($D2909&lt;LataProjekcji,IF((SUM($K2909:X2909)+12)&lt;$D2912,12,$D2912-SUM($K2909:X2909)),0)),0),0)</f>
        <v>0</v>
      </c>
      <c r="Z2909" s="5">
        <f ca="1">IF(AND($G2910,NOT(ISTEXT($G2909)),ISNUMBER(Poczatek),ISNUMBER(Koniec_Projekt)),IFERROR(IF($D2909=LataProjekcji,$F2909,IF($D2909&lt;LataProjekcji,IF((SUM($K2909:Y2909)+12)&lt;$D2912,12,$D2912-SUM($K2909:Y2909)),0)),0),0)</f>
        <v>0</v>
      </c>
      <c r="AA2909" s="5">
        <f ca="1">IF(AND($G2910,NOT(ISTEXT($G2909)),ISNUMBER(Poczatek),ISNUMBER(Koniec_Projekt)),IFERROR(IF($D2909=LataProjekcji,$F2909,IF($D2909&lt;LataProjekcji,IF((SUM($K2909:Z2909)+12)&lt;$D2912,12,$D2912-SUM($K2909:Z2909)),0)),0),0)</f>
        <v>0</v>
      </c>
      <c r="AB2909" s="5">
        <f ca="1">IF(AND($G2910,NOT(ISTEXT($G2909)),ISNUMBER(Poczatek),ISNUMBER(Koniec_Projekt)),IFERROR(IF($D2909=LataProjekcji,$F2909,IF($D2909&lt;LataProjekcji,IF((SUM($K2909:AA2909)+12)&lt;$D2912,12,$D2912-SUM($K2909:AA2909)),0)),0),0)</f>
        <v>0</v>
      </c>
      <c r="AC2909" s="5">
        <f ca="1">IF(AND($G2910,NOT(ISTEXT($G2909)),ISNUMBER(Poczatek),ISNUMBER(Koniec_Projekt)),IFERROR(IF($D2909=LataProjekcji,$F2909,IF($D2909&lt;LataProjekcji,IF((SUM($K2909:AB2909)+12)&lt;$D2912,12,$D2912-SUM($K2909:AB2909)),0)),0),0)</f>
        <v>0</v>
      </c>
      <c r="AD2909" s="5">
        <f ca="1">IF(AND($G2910,NOT(ISTEXT($G2909)),ISNUMBER(Poczatek),ISNUMBER(Koniec_Projekt)),IFERROR(IF($D2909=LataProjekcji,$F2909,IF($D2909&lt;LataProjekcji,IF((SUM($K2909:AC2909)+12)&lt;$D2912,12,$D2912-SUM($K2909:AC2909)),0)),0),0)</f>
        <v>0</v>
      </c>
      <c r="AE2909" s="5">
        <f ca="1">IF(AND($G2910,NOT(ISTEXT($G2909)),ISNUMBER(Poczatek),ISNUMBER(Koniec_Projekt)),IFERROR(IF($D2909=LataProjekcji,$F2909,IF($D2909&lt;LataProjekcji,IF((SUM($K2909:AD2909)+12)&lt;$D2912,12,$D2912-SUM($K2909:AD2909)),0)),0),0)</f>
        <v>0</v>
      </c>
    </row>
    <row r="2910" spans="2:31" hidden="1">
      <c r="B2910" s="526" t="s">
        <v>754</v>
      </c>
      <c r="D2910" s="5">
        <f ca="1">D1743</f>
        <v>0</v>
      </c>
      <c r="E2910" s="454">
        <f ca="1">E1743</f>
        <v>0</v>
      </c>
      <c r="F2910" s="454">
        <f ca="1">F1743</f>
        <v>0</v>
      </c>
      <c r="G2910" s="258" t="b">
        <f ca="1">NOT(ISBLANK(OFFSET($C$269,$D2908,0)))</f>
        <v>0</v>
      </c>
      <c r="H2910" s="538" t="b">
        <f ca="1">SUM(K2910:AE2910)=E2912</f>
        <v>1</v>
      </c>
      <c r="I2910" s="1" t="s">
        <v>750</v>
      </c>
      <c r="K2910" s="537">
        <f ca="1">IF(AND($G2910,NOT(ISTEXT($G2909)),ISNUMBER(Poczatek),ISNUMBER(Koniec_Projekt)),IFERROR(IF($D2909=LataProjekcji,IF($F2909&gt;$E2912,$E2912,$F2909),IF($D2912&gt;=$E2912,(IF($D2909&lt;LataProjekcji,IF((SUM(J2910:$K2910)+12)&lt;$E2912,12,$E2912-SUM(J2910:$K2910)),0)),(IF($D2909&lt;LataProjekcji,IF((SUM(J2910:$K2910)+12)&lt;$D2912,12,$D2912-SUM(J2910:$K2910)),0)))),0),0)</f>
        <v>0</v>
      </c>
      <c r="L2910" s="537">
        <f ca="1">IF(AND($G2910,NOT(ISTEXT($G2909)),ISNUMBER(Poczatek),ISNUMBER(Koniec_Projekt)),IFERROR(IF($D2909=LataProjekcji,IF($F2909&gt;$E2912,$E2912,$F2909),IF($D2912&gt;=$E2912,(IF($D2909&lt;LataProjekcji,IF((SUM($K2910:K2910)+12)&lt;$E2912,12,$E2912-SUM($K2910:K2910)),0)),(IF($D2909&lt;LataProjekcji,IF((SUM($K2910:K2910)+12)&lt;$D2912,12,$D2912-SUM($K2910:K2910)),0)))),0),0)</f>
        <v>0</v>
      </c>
      <c r="M2910" s="537">
        <f ca="1">IF(AND($G2910,NOT(ISTEXT($G2909)),ISNUMBER(Poczatek),ISNUMBER(Koniec_Projekt)),IFERROR(IF($D2909=LataProjekcji,IF($F2909&gt;$E2912,$E2912,$F2909),IF($D2912&gt;=$E2912,(IF($D2909&lt;LataProjekcji,IF((SUM($K2910:L2910)+12)&lt;$E2912,12,$E2912-SUM($K2910:L2910)),0)),(IF($D2909&lt;LataProjekcji,IF((SUM($K2910:L2910)+12)&lt;$D2912,12,$D2912-SUM($K2910:L2910)),0)))),0),0)</f>
        <v>0</v>
      </c>
      <c r="N2910" s="537">
        <f ca="1">IF(AND($G2910,NOT(ISTEXT($G2909)),ISNUMBER(Poczatek),ISNUMBER(Koniec_Projekt)),IFERROR(IF($D2909=LataProjekcji,IF($F2909&gt;$E2912,$E2912,$F2909),IF($D2912&gt;=$E2912,(IF($D2909&lt;LataProjekcji,IF((SUM($K2910:M2910)+12)&lt;$E2912,12,$E2912-SUM($K2910:M2910)),0)),(IF($D2909&lt;LataProjekcji,IF((SUM($K2910:M2910)+12)&lt;$D2912,12,$D2912-SUM($K2910:M2910)),0)))),0),0)</f>
        <v>0</v>
      </c>
      <c r="O2910" s="537">
        <f ca="1">IF(AND($G2910,NOT(ISTEXT($G2909)),ISNUMBER(Poczatek),ISNUMBER(Koniec_Projekt)),IFERROR(IF($D2909=LataProjekcji,IF($F2909&gt;$E2912,$E2912,$F2909),IF($D2912&gt;=$E2912,(IF($D2909&lt;LataProjekcji,IF((SUM($K2910:N2910)+12)&lt;$E2912,12,$E2912-SUM($K2910:N2910)),0)),(IF($D2909&lt;LataProjekcji,IF((SUM($K2910:N2910)+12)&lt;$D2912,12,$D2912-SUM($K2910:N2910)),0)))),0),0)</f>
        <v>0</v>
      </c>
      <c r="P2910" s="537">
        <f ca="1">IF(AND($G2910,NOT(ISTEXT($G2909)),ISNUMBER(Poczatek),ISNUMBER(Koniec_Projekt)),IFERROR(IF($D2909=LataProjekcji,IF($F2909&gt;$E2912,$E2912,$F2909),IF($D2912&gt;=$E2912,(IF($D2909&lt;LataProjekcji,IF((SUM($K2910:O2910)+12)&lt;$E2912,12,$E2912-SUM($K2910:O2910)),0)),(IF($D2909&lt;LataProjekcji,IF((SUM($K2910:O2910)+12)&lt;$D2912,12,$D2912-SUM($K2910:O2910)),0)))),0),0)</f>
        <v>0</v>
      </c>
      <c r="Q2910" s="537">
        <f ca="1">IF(AND($G2910,NOT(ISTEXT($G2909)),ISNUMBER(Poczatek),ISNUMBER(Koniec_Projekt)),IFERROR(IF($D2909=LataProjekcji,IF($F2909&gt;$E2912,$E2912,$F2909),IF($D2912&gt;=$E2912,(IF($D2909&lt;LataProjekcji,IF((SUM($K2910:P2910)+12)&lt;$E2912,12,$E2912-SUM($K2910:P2910)),0)),(IF($D2909&lt;LataProjekcji,IF((SUM($K2910:P2910)+12)&lt;$D2912,12,$D2912-SUM($K2910:P2910)),0)))),0),0)</f>
        <v>0</v>
      </c>
      <c r="R2910" s="537">
        <f ca="1">IF(AND($G2910,NOT(ISTEXT($G2909)),ISNUMBER(Poczatek),ISNUMBER(Koniec_Projekt)),IFERROR(IF($D2909=LataProjekcji,IF($F2909&gt;$E2912,$E2912,$F2909),IF($D2912&gt;=$E2912,(IF($D2909&lt;LataProjekcji,IF((SUM($K2910:Q2910)+12)&lt;$E2912,12,$E2912-SUM($K2910:Q2910)),0)),(IF($D2909&lt;LataProjekcji,IF((SUM($K2910:Q2910)+12)&lt;$D2912,12,$D2912-SUM($K2910:Q2910)),0)))),0),0)</f>
        <v>0</v>
      </c>
      <c r="S2910" s="537">
        <f ca="1">IF(AND($G2910,NOT(ISTEXT($G2909)),ISNUMBER(Poczatek),ISNUMBER(Koniec_Projekt)),IFERROR(IF($D2909=LataProjekcji,IF($F2909&gt;$E2912,$E2912,$F2909),IF($D2912&gt;=$E2912,(IF($D2909&lt;LataProjekcji,IF((SUM($K2910:R2910)+12)&lt;$E2912,12,$E2912-SUM($K2910:R2910)),0)),(IF($D2909&lt;LataProjekcji,IF((SUM($K2910:R2910)+12)&lt;$D2912,12,$D2912-SUM($K2910:R2910)),0)))),0),0)</f>
        <v>0</v>
      </c>
      <c r="T2910" s="537">
        <f ca="1">IF(AND($G2910,NOT(ISTEXT($G2909)),ISNUMBER(Poczatek),ISNUMBER(Koniec_Projekt)),IFERROR(IF($D2909=LataProjekcji,IF($F2909&gt;$E2912,$E2912,$F2909),IF($D2912&gt;=$E2912,(IF($D2909&lt;LataProjekcji,IF((SUM($K2910:S2910)+12)&lt;$E2912,12,$E2912-SUM($K2910:S2910)),0)),(IF($D2909&lt;LataProjekcji,IF((SUM($K2910:S2910)+12)&lt;$D2912,12,$D2912-SUM($K2910:S2910)),0)))),0),0)</f>
        <v>0</v>
      </c>
      <c r="U2910" s="537">
        <f ca="1">IF(AND($G2910,NOT(ISTEXT($G2909)),ISNUMBER(Poczatek),ISNUMBER(Koniec_Projekt)),IFERROR(IF($D2909=LataProjekcji,IF($F2909&gt;$E2912,$E2912,$F2909),IF($D2912&gt;=$E2912,(IF($D2909&lt;LataProjekcji,IF((SUM($K2910:T2910)+12)&lt;$E2912,12,$E2912-SUM($K2910:T2910)),0)),(IF($D2909&lt;LataProjekcji,IF((SUM($K2910:T2910)+12)&lt;$D2912,12,$D2912-SUM($K2910:T2910)),0)))),0),0)</f>
        <v>0</v>
      </c>
      <c r="V2910" s="537">
        <f ca="1">IF(AND($G2910,NOT(ISTEXT($G2909)),ISNUMBER(Poczatek),ISNUMBER(Koniec_Projekt)),IFERROR(IF($D2909=LataProjekcji,IF($F2909&gt;$E2912,$E2912,$F2909),IF($D2912&gt;=$E2912,(IF($D2909&lt;LataProjekcji,IF((SUM($K2910:U2910)+12)&lt;$E2912,12,$E2912-SUM($K2910:U2910)),0)),(IF($D2909&lt;LataProjekcji,IF((SUM($K2910:U2910)+12)&lt;$D2912,12,$D2912-SUM($K2910:U2910)),0)))),0),0)</f>
        <v>0</v>
      </c>
      <c r="W2910" s="537">
        <f ca="1">IF(AND($G2910,NOT(ISTEXT($G2909)),ISNUMBER(Poczatek),ISNUMBER(Koniec_Projekt)),IFERROR(IF($D2909=LataProjekcji,IF($F2909&gt;$E2912,$E2912,$F2909),IF($D2912&gt;=$E2912,(IF($D2909&lt;LataProjekcji,IF((SUM($K2910:V2910)+12)&lt;$E2912,12,$E2912-SUM($K2910:V2910)),0)),(IF($D2909&lt;LataProjekcji,IF((SUM($K2910:V2910)+12)&lt;$D2912,12,$D2912-SUM($K2910:V2910)),0)))),0),0)</f>
        <v>0</v>
      </c>
      <c r="X2910" s="537">
        <f ca="1">IF(AND($G2910,NOT(ISTEXT($G2909)),ISNUMBER(Poczatek),ISNUMBER(Koniec_Projekt)),IFERROR(IF($D2909=LataProjekcji,IF($F2909&gt;$E2912,$E2912,$F2909),IF($D2912&gt;=$E2912,(IF($D2909&lt;LataProjekcji,IF((SUM($K2910:W2910)+12)&lt;$E2912,12,$E2912-SUM($K2910:W2910)),0)),(IF($D2909&lt;LataProjekcji,IF((SUM($K2910:W2910)+12)&lt;$D2912,12,$D2912-SUM($K2910:W2910)),0)))),0),0)</f>
        <v>0</v>
      </c>
      <c r="Y2910" s="537">
        <f ca="1">IF(AND($G2910,NOT(ISTEXT($G2909)),ISNUMBER(Poczatek),ISNUMBER(Koniec_Projekt)),IFERROR(IF($D2909=LataProjekcji,IF($F2909&gt;$E2912,$E2912,$F2909),IF($D2912&gt;=$E2912,(IF($D2909&lt;LataProjekcji,IF((SUM($K2910:X2910)+12)&lt;$E2912,12,$E2912-SUM($K2910:X2910)),0)),(IF($D2909&lt;LataProjekcji,IF((SUM($K2910:X2910)+12)&lt;$D2912,12,$D2912-SUM($K2910:X2910)),0)))),0),0)</f>
        <v>0</v>
      </c>
      <c r="Z2910" s="537">
        <f ca="1">IF(AND($G2910,NOT(ISTEXT($G2909)),ISNUMBER(Poczatek),ISNUMBER(Koniec_Projekt)),IFERROR(IF($D2909=LataProjekcji,IF($F2909&gt;$E2912,$E2912,$F2909),IF($D2912&gt;=$E2912,(IF($D2909&lt;LataProjekcji,IF((SUM($K2910:Y2910)+12)&lt;$E2912,12,$E2912-SUM($K2910:Y2910)),0)),(IF($D2909&lt;LataProjekcji,IF((SUM($K2910:Y2910)+12)&lt;$D2912,12,$D2912-SUM($K2910:Y2910)),0)))),0),0)</f>
        <v>0</v>
      </c>
      <c r="AA2910" s="537">
        <f ca="1">IF(AND($G2910,NOT(ISTEXT($G2909)),ISNUMBER(Poczatek),ISNUMBER(Koniec_Projekt)),IFERROR(IF($D2909=LataProjekcji,IF($F2909&gt;$E2912,$E2912,$F2909),IF($D2912&gt;=$E2912,(IF($D2909&lt;LataProjekcji,IF((SUM($K2910:Z2910)+12)&lt;$E2912,12,$E2912-SUM($K2910:Z2910)),0)),(IF($D2909&lt;LataProjekcji,IF((SUM($K2910:Z2910)+12)&lt;$D2912,12,$D2912-SUM($K2910:Z2910)),0)))),0),0)</f>
        <v>0</v>
      </c>
      <c r="AB2910" s="537">
        <f ca="1">IF(AND($G2910,NOT(ISTEXT($G2909)),ISNUMBER(Poczatek),ISNUMBER(Koniec_Projekt)),IFERROR(IF($D2909=LataProjekcji,IF($F2909&gt;$E2912,$E2912,$F2909),IF($D2912&gt;=$E2912,(IF($D2909&lt;LataProjekcji,IF((SUM($K2910:AA2910)+12)&lt;$E2912,12,$E2912-SUM($K2910:AA2910)),0)),(IF($D2909&lt;LataProjekcji,IF((SUM($K2910:AA2910)+12)&lt;$D2912,12,$D2912-SUM($K2910:AA2910)),0)))),0),0)</f>
        <v>0</v>
      </c>
      <c r="AC2910" s="537">
        <f ca="1">IF(AND($G2910,NOT(ISTEXT($G2909)),ISNUMBER(Poczatek),ISNUMBER(Koniec_Projekt)),IFERROR(IF($D2909=LataProjekcji,IF($F2909&gt;$E2912,$E2912,$F2909),IF($D2912&gt;=$E2912,(IF($D2909&lt;LataProjekcji,IF((SUM($K2910:AB2910)+12)&lt;$E2912,12,$E2912-SUM($K2910:AB2910)),0)),(IF($D2909&lt;LataProjekcji,IF((SUM($K2910:AB2910)+12)&lt;$D2912,12,$D2912-SUM($K2910:AB2910)),0)))),0),0)</f>
        <v>0</v>
      </c>
      <c r="AD2910" s="537">
        <f ca="1">IF(AND($G2910,NOT(ISTEXT($G2909)),ISNUMBER(Poczatek),ISNUMBER(Koniec_Projekt)),IFERROR(IF($D2909=LataProjekcji,IF($F2909&gt;$E2912,$E2912,$F2909),IF($D2912&gt;=$E2912,(IF($D2909&lt;LataProjekcji,IF((SUM($K2910:AC2910)+12)&lt;$E2912,12,$E2912-SUM($K2910:AC2910)),0)),(IF($D2909&lt;LataProjekcji,IF((SUM($K2910:AC2910)+12)&lt;$D2912,12,$D2912-SUM($K2910:AC2910)),0)))),0),0)</f>
        <v>0</v>
      </c>
      <c r="AE2910" s="537">
        <f ca="1">IF(AND($G2910,NOT(ISTEXT($G2909)),ISNUMBER(Poczatek),ISNUMBER(Koniec_Projekt)),IFERROR(IF($D2909=LataProjekcji,IF($F2909&gt;$E2912,$E2912,$F2909),IF($D2912&gt;=$E2912,(IF($D2909&lt;LataProjekcji,IF((SUM($K2910:AD2910)+12)&lt;$E2912,12,$E2912-SUM($K2910:AD2910)),0)),(IF($D2909&lt;LataProjekcji,IF((SUM($K2910:AD2910)+12)&lt;$D2912,12,$D2912-SUM($K2910:AD2910)),0)))),0),0)</f>
        <v>0</v>
      </c>
    </row>
    <row r="2911" spans="2:31" hidden="1">
      <c r="B2911" s="526" t="s">
        <v>753</v>
      </c>
      <c r="D2911" s="454">
        <f ca="1">D1744</f>
        <v>0</v>
      </c>
      <c r="E2911" s="454">
        <f ca="1">IF(D2910&gt;10,ROUND(D2911/12,2),D2911)</f>
        <v>0</v>
      </c>
      <c r="F2911" s="524">
        <f>Koniec_Projekt</f>
        <v>0</v>
      </c>
      <c r="G2911" s="329">
        <f>Miesiac_Koniec_Projekt</f>
        <v>0</v>
      </c>
      <c r="H2911" s="538" t="b">
        <f ca="1">SUM(K2911:AE2911)=D2910</f>
        <v>1</v>
      </c>
      <c r="I2911" s="1" t="s">
        <v>713</v>
      </c>
      <c r="K2911" s="256">
        <f ca="1">IF(AND($G2910,NOT(ISTEXT($G2909)),ISNUMBER(Poczatek),ISNUMBER(Koniec_Projekt)),IFERROR(IF(LataProjekcji=$F2912,ROUND($D2910,0),ROUND(K2909*$E2911,0)),0),0)</f>
        <v>0</v>
      </c>
      <c r="L2911" s="5">
        <f ca="1">IF(AND($G2910,NOT(ISTEXT($G2909)),ISNUMBER(Poczatek),ISNUMBER(Koniec_Projekt)),IFERROR(IF(LataProjekcji=$F2912,ROUND($D2910-SUM(K2911:$K2911),0),ROUND(L2909*$E2911,0)),0),0)</f>
        <v>0</v>
      </c>
      <c r="M2911" s="5">
        <f ca="1">IF(AND($G2910,NOT(ISTEXT($G2909)),ISNUMBER(Poczatek),ISNUMBER(Koniec_Projekt)),IFERROR(IF(LataProjekcji=$F2912,ROUND($D2910-SUM($K2911:L2911),0),ROUND(M2909*$E2911,0)),0),0)</f>
        <v>0</v>
      </c>
      <c r="N2911" s="5">
        <f ca="1">IF(AND($G2910,NOT(ISTEXT($G2909)),ISNUMBER(Poczatek),ISNUMBER(Koniec_Projekt)),IFERROR(IF(LataProjekcji=$F2912,ROUND($D2910-SUM($K2911:M2911),0),ROUND(N2909*$E2911,0)),0),0)</f>
        <v>0</v>
      </c>
      <c r="O2911" s="5">
        <f ca="1">IF(AND($G2910,NOT(ISTEXT($G2909)),ISNUMBER(Poczatek),ISNUMBER(Koniec_Projekt)),IFERROR(IF(LataProjekcji=$F2912,ROUND($D2910-SUM($K2911:N2911),0),ROUND(O2909*$E2911,0)),0),0)</f>
        <v>0</v>
      </c>
      <c r="P2911" s="5">
        <f ca="1">IF(AND($G2910,NOT(ISTEXT($G2909)),ISNUMBER(Poczatek),ISNUMBER(Koniec_Projekt)),IFERROR(IF(LataProjekcji=$F2912,ROUND($D2910-SUM($K2911:O2911),0),ROUND(P2909*$E2911,0)),0),0)</f>
        <v>0</v>
      </c>
      <c r="Q2911" s="5">
        <f ca="1">IF(AND($G2910,NOT(ISTEXT($G2909)),ISNUMBER(Poczatek),ISNUMBER(Koniec_Projekt)),IFERROR(IF(LataProjekcji=$F2912,ROUND($D2910-SUM($K2911:P2911),0),ROUND(Q2909*$E2911,0)),0),0)</f>
        <v>0</v>
      </c>
      <c r="R2911" s="5">
        <f ca="1">IF(AND($G2910,NOT(ISTEXT($G2909)),ISNUMBER(Poczatek),ISNUMBER(Koniec_Projekt)),IFERROR(IF(LataProjekcji=$F2912,ROUND($D2910-SUM($K2911:Q2911),0),ROUND(R2909*$E2911,0)),0),0)</f>
        <v>0</v>
      </c>
      <c r="S2911" s="5">
        <f ca="1">IF(AND($G2910,NOT(ISTEXT($G2909)),ISNUMBER(Poczatek),ISNUMBER(Koniec_Projekt)),IFERROR(IF(LataProjekcji=$F2912,ROUND($D2910-SUM($K2911:R2911),0),ROUND(S2909*$E2911,0)),0),0)</f>
        <v>0</v>
      </c>
      <c r="T2911" s="5">
        <f ca="1">IF(AND($G2910,NOT(ISTEXT($G2909)),ISNUMBER(Poczatek),ISNUMBER(Koniec_Projekt)),IFERROR(IF(LataProjekcji=$F2912,ROUND($D2910-SUM($K2911:S2911),0),ROUND(T2909*$E2911,0)),0),0)</f>
        <v>0</v>
      </c>
      <c r="U2911" s="5">
        <f ca="1">IF(AND($G2910,NOT(ISTEXT($G2909)),ISNUMBER(Poczatek),ISNUMBER(Koniec_Projekt)),IFERROR(IF(LataProjekcji=$F2912,ROUND($D2910-SUM($K2911:T2911),0),ROUND(U2909*$E2911,0)),0),0)</f>
        <v>0</v>
      </c>
      <c r="V2911" s="5">
        <f ca="1">IF(AND($G2910,NOT(ISTEXT($G2909)),ISNUMBER(Poczatek),ISNUMBER(Koniec_Projekt)),IFERROR(IF(LataProjekcji=$F2912,ROUND($D2910-SUM($K2911:U2911),0),ROUND(V2909*$E2911,0)),0),0)</f>
        <v>0</v>
      </c>
      <c r="W2911" s="5">
        <f ca="1">IF(AND($G2910,NOT(ISTEXT($G2909)),ISNUMBER(Poczatek),ISNUMBER(Koniec_Projekt)),IFERROR(IF(LataProjekcji=$F2912,ROUND($D2910-SUM($K2911:V2911),0),ROUND(W2909*$E2911,0)),0),0)</f>
        <v>0</v>
      </c>
      <c r="X2911" s="5">
        <f ca="1">IF(AND($G2910,NOT(ISTEXT($G2909)),ISNUMBER(Poczatek),ISNUMBER(Koniec_Projekt)),IFERROR(IF(LataProjekcji=$F2912,ROUND($D2910-SUM($K2911:W2911),0),ROUND(X2909*$E2911,0)),0),0)</f>
        <v>0</v>
      </c>
      <c r="Y2911" s="5">
        <f ca="1">IF(AND($G2910,NOT(ISTEXT($G2909)),ISNUMBER(Poczatek),ISNUMBER(Koniec_Projekt)),IFERROR(IF(LataProjekcji=$F2912,ROUND($D2910-SUM($K2911:X2911),0),ROUND(Y2909*$E2911,0)),0),0)</f>
        <v>0</v>
      </c>
      <c r="Z2911" s="5">
        <f ca="1">IF(AND($G2910,NOT(ISTEXT($G2909)),ISNUMBER(Poczatek),ISNUMBER(Koniec_Projekt)),IFERROR(IF(LataProjekcji=$F2912,ROUND($D2910-SUM($K2911:Y2911),0),ROUND(Z2909*$E2911,0)),0),0)</f>
        <v>0</v>
      </c>
      <c r="AA2911" s="5">
        <f ca="1">IF(AND($G2910,NOT(ISTEXT($G2909)),ISNUMBER(Poczatek),ISNUMBER(Koniec_Projekt)),IFERROR(IF(LataProjekcji=$F2912,ROUND($D2910-SUM($K2911:Z2911),0),ROUND(AA2909*$E2911,0)),0),0)</f>
        <v>0</v>
      </c>
      <c r="AB2911" s="5">
        <f ca="1">IF(AND($G2910,NOT(ISTEXT($G2909)),ISNUMBER(Poczatek),ISNUMBER(Koniec_Projekt)),IFERROR(IF(LataProjekcji=$F2912,ROUND($D2910-SUM($K2911:AA2911),0),ROUND(AB2909*$E2911,0)),0),0)</f>
        <v>0</v>
      </c>
      <c r="AC2911" s="5">
        <f ca="1">IF(AND($G2910,NOT(ISTEXT($G2909)),ISNUMBER(Poczatek),ISNUMBER(Koniec_Projekt)),IFERROR(IF(LataProjekcji=$F2912,ROUND($D2910-SUM($K2911:AB2911),0),ROUND(AC2909*$E2911,0)),0),0)</f>
        <v>0</v>
      </c>
      <c r="AD2911" s="5">
        <f ca="1">IF(AND($G2910,NOT(ISTEXT($G2909)),ISNUMBER(Poczatek),ISNUMBER(Koniec_Projekt)),IFERROR(IF(LataProjekcji=$F2912,ROUND($D2910-SUM($K2911:AC2911),0),ROUND(AD2909*$E2911,0)),0),0)</f>
        <v>0</v>
      </c>
      <c r="AE2911" s="5">
        <f ca="1">IF(AND($G2910,NOT(ISTEXT($G2909)),ISNUMBER(Poczatek),ISNUMBER(Koniec_Projekt)),IFERROR(IF(LataProjekcji=$F2912,ROUND($D2910-SUM($K2911:AD2911),0),ROUND(AE2909*$E2911,0)),0),0)</f>
        <v>0</v>
      </c>
    </row>
    <row r="2912" spans="2:31" hidden="1">
      <c r="B2912" s="526" t="s">
        <v>751</v>
      </c>
      <c r="D2912" s="1">
        <f ca="1">IFERROR(ROUNDUP(D2910/E2911,0),0)</f>
        <v>0</v>
      </c>
      <c r="E2912" s="1">
        <f ca="1">IF(D2912=0,0,DATEDIF(DATE(D2909,E2909,1),DATE(F2911,G2911,1),"m"))</f>
        <v>0</v>
      </c>
      <c r="F2912" s="1" t="str">
        <f ca="1">IFERROR(YEAR(G2909),"brak daty")</f>
        <v>brak daty</v>
      </c>
      <c r="G2912" s="1" t="str">
        <f ca="1">IFERROR(MONTH(G2909),"brak daty")</f>
        <v>brak daty</v>
      </c>
      <c r="I2912" s="1" t="s">
        <v>425</v>
      </c>
      <c r="K2912" s="5">
        <f ca="1">IF(AND($G2910,NOT(ISTEXT($G2909)),ISNUMBER(Poczatek),ISNUMBER(Koniec_Projekt)),IFERROR(IF(LataProjekcji=$F2911,IF(AND($G2911=$G2912,$F2911=$F2912),ROUND($D2910-SUM($K2912),0),ROUND(K2910*$E2911,0)),IF(LataProjekcji&gt;$F2911,0,ROUND(K2910*$E2911,0))),0),0)</f>
        <v>0</v>
      </c>
      <c r="L2912" s="5">
        <f ca="1">IF(AND($G2910,NOT(ISTEXT($G2909)),ISNUMBER(Poczatek),ISNUMBER(Koniec_Projekt)),IFERROR(IF(LataProjekcji=$F2911,IF(AND($G2911=$G2912,$F2911=$F2912),ROUND($D2910-SUM($K2912:K2912),0),ROUND(L2910*$E2911,0)),IF(LataProjekcji&gt;$F2911,0,ROUND(L2910*$E2911,0))),0),0)</f>
        <v>0</v>
      </c>
      <c r="M2912" s="5">
        <f ca="1">IF(AND($G2910,NOT(ISTEXT($G2909)),ISNUMBER(Poczatek),ISNUMBER(Koniec_Projekt)),IFERROR(IF(LataProjekcji=$F2911,IF(AND($G2911=$G2912,$F2911=$F2912),ROUND($D2910-SUM($K2912:L2912),0),ROUND(M2910*$E2911,0)),IF(LataProjekcji&gt;$F2911,0,ROUND(M2910*$E2911,0))),0),0)</f>
        <v>0</v>
      </c>
      <c r="N2912" s="5">
        <f ca="1">IF(AND($G2910,NOT(ISTEXT($G2909)),ISNUMBER(Poczatek),ISNUMBER(Koniec_Projekt)),IFERROR(IF(LataProjekcji=$F2911,IF(AND($G2911=$G2912,$F2911=$F2912),ROUND($D2910-SUM($K2912:M2912),0),ROUND(N2910*$E2911,0)),IF(LataProjekcji&gt;$F2911,0,ROUND(N2910*$E2911,0))),0),0)</f>
        <v>0</v>
      </c>
      <c r="O2912" s="5">
        <f ca="1">IF(AND($G2910,NOT(ISTEXT($G2909)),ISNUMBER(Poczatek),ISNUMBER(Koniec_Projekt)),IFERROR(IF(LataProjekcji=$F2911,IF(AND($G2911=$G2912,$F2911=$F2912),ROUND($D2910-SUM($K2912:N2912),0),ROUND(O2910*$E2911,0)),IF(LataProjekcji&gt;$F2911,0,ROUND(O2910*$E2911,0))),0),0)</f>
        <v>0</v>
      </c>
      <c r="P2912" s="5">
        <f ca="1">IF(AND($G2910,NOT(ISTEXT($G2909)),ISNUMBER(Poczatek),ISNUMBER(Koniec_Projekt)),IFERROR(IF(LataProjekcji=$F2911,IF(AND($G2911=$G2912,$F2911=$F2912),ROUND($D2910-SUM($K2912:O2912),0),ROUND(P2910*$E2911,0)),IF(LataProjekcji&gt;$F2911,0,ROUND(P2910*$E2911,0))),0),0)</f>
        <v>0</v>
      </c>
      <c r="Q2912" s="5">
        <f ca="1">IF(AND($G2910,NOT(ISTEXT($G2909)),ISNUMBER(Poczatek),ISNUMBER(Koniec_Projekt)),IFERROR(IF(LataProjekcji=$F2911,IF(AND($G2911=$G2912,$F2911=$F2912),ROUND($D2910-SUM($K2912:P2912),0),ROUND(Q2910*$E2911,0)),IF(LataProjekcji&gt;$F2911,0,ROUND(Q2910*$E2911,0))),0),0)</f>
        <v>0</v>
      </c>
      <c r="R2912" s="5">
        <f ca="1">IF(AND($G2910,NOT(ISTEXT($G2909)),ISNUMBER(Poczatek),ISNUMBER(Koniec_Projekt)),IFERROR(IF(LataProjekcji=$F2911,IF(AND($G2911=$G2912,$F2911=$F2912),ROUND($D2910-SUM($K2912:Q2912),0),ROUND(R2910*$E2911,0)),IF(LataProjekcji&gt;$F2911,0,ROUND(R2910*$E2911,0))),0),0)</f>
        <v>0</v>
      </c>
      <c r="S2912" s="5">
        <f ca="1">IF(AND($G2910,NOT(ISTEXT($G2909)),ISNUMBER(Poczatek),ISNUMBER(Koniec_Projekt)),IFERROR(IF(LataProjekcji=$F2911,IF(AND($G2911=$G2912,$F2911=$F2912),ROUND($D2910-SUM($K2912:R2912),0),ROUND(S2910*$E2911,0)),IF(LataProjekcji&gt;$F2911,0,ROUND(S2910*$E2911,0))),0),0)</f>
        <v>0</v>
      </c>
      <c r="T2912" s="5">
        <f ca="1">IF(AND($G2910,NOT(ISTEXT($G2909)),ISNUMBER(Poczatek),ISNUMBER(Koniec_Projekt)),IFERROR(IF(LataProjekcji=$F2911,IF(AND($G2911=$G2912,$F2911=$F2912),ROUND($D2910-SUM($K2912:S2912),0),ROUND(T2910*$E2911,0)),IF(LataProjekcji&gt;$F2911,0,ROUND(T2910*$E2911,0))),0),0)</f>
        <v>0</v>
      </c>
      <c r="U2912" s="5">
        <f ca="1">IF(AND($G2910,NOT(ISTEXT($G2909)),ISNUMBER(Poczatek),ISNUMBER(Koniec_Projekt)),IFERROR(IF(LataProjekcji=$F2911,IF(AND($G2911=$G2912,$F2911=$F2912),ROUND($D2910-SUM($K2912:T2912),0),ROUND(U2910*$E2911,0)),IF(LataProjekcji&gt;$F2911,0,ROUND(U2910*$E2911,0))),0),0)</f>
        <v>0</v>
      </c>
      <c r="V2912" s="5">
        <f ca="1">IF(AND($G2910,NOT(ISTEXT($G2909)),ISNUMBER(Poczatek),ISNUMBER(Koniec_Projekt)),IFERROR(IF(LataProjekcji=$F2911,IF(AND($G2911=$G2912,$F2911=$F2912),ROUND($D2910-SUM($K2912:U2912),0),ROUND(V2910*$E2911,0)),IF(LataProjekcji&gt;$F2911,0,ROUND(V2910*$E2911,0))),0),0)</f>
        <v>0</v>
      </c>
      <c r="W2912" s="5">
        <f ca="1">IF(AND($G2910,NOT(ISTEXT($G2909)),ISNUMBER(Poczatek),ISNUMBER(Koniec_Projekt)),IFERROR(IF(LataProjekcji=$F2911,IF(AND($G2911=$G2912,$F2911=$F2912),ROUND($D2910-SUM($K2912:V2912),0),ROUND(W2910*$E2911,0)),IF(LataProjekcji&gt;$F2911,0,ROUND(W2910*$E2911,0))),0),0)</f>
        <v>0</v>
      </c>
      <c r="X2912" s="5">
        <f ca="1">IF(AND($G2910,NOT(ISTEXT($G2909)),ISNUMBER(Poczatek),ISNUMBER(Koniec_Projekt)),IFERROR(IF(LataProjekcji=$F2911,IF(AND($G2911=$G2912,$F2911=$F2912),ROUND($D2910-SUM($K2912:W2912),0),ROUND(X2910*$E2911,0)),IF(LataProjekcji&gt;$F2911,0,ROUND(X2910*$E2911,0))),0),0)</f>
        <v>0</v>
      </c>
      <c r="Y2912" s="5">
        <f ca="1">IF(AND($G2910,NOT(ISTEXT($G2909)),ISNUMBER(Poczatek),ISNUMBER(Koniec_Projekt)),IFERROR(IF(LataProjekcji=$F2911,IF(AND($G2911=$G2912,$F2911=$F2912),ROUND($D2910-SUM($K2912:X2912),0),ROUND(Y2910*$E2911,0)),IF(LataProjekcji&gt;$F2911,0,ROUND(Y2910*$E2911,0))),0),0)</f>
        <v>0</v>
      </c>
      <c r="Z2912" s="5">
        <f ca="1">IF(AND($G2910,NOT(ISTEXT($G2909)),ISNUMBER(Poczatek),ISNUMBER(Koniec_Projekt)),IFERROR(IF(LataProjekcji=$F2911,IF(AND($G2911=$G2912,$F2911=$F2912),ROUND($D2910-SUM($K2912:Y2912),0),ROUND(Z2910*$E2911,0)),IF(LataProjekcji&gt;$F2911,0,ROUND(Z2910*$E2911,0))),0),0)</f>
        <v>0</v>
      </c>
      <c r="AA2912" s="5">
        <f ca="1">IF(AND($G2910,NOT(ISTEXT($G2909)),ISNUMBER(Poczatek),ISNUMBER(Koniec_Projekt)),IFERROR(IF(LataProjekcji=$F2911,IF(AND($G2911=$G2912,$F2911=$F2912),ROUND($D2910-SUM($K2912:Z2912),0),ROUND(AA2910*$E2911,0)),IF(LataProjekcji&gt;$F2911,0,ROUND(AA2910*$E2911,0))),0),0)</f>
        <v>0</v>
      </c>
      <c r="AB2912" s="5">
        <f ca="1">IF(AND($G2910,NOT(ISTEXT($G2909)),ISNUMBER(Poczatek),ISNUMBER(Koniec_Projekt)),IFERROR(IF(LataProjekcji=$F2911,IF(AND($G2911=$G2912,$F2911=$F2912),ROUND($D2910-SUM($K2912:AA2912),0),ROUND(AB2910*$E2911,0)),IF(LataProjekcji&gt;$F2911,0,ROUND(AB2910*$E2911,0))),0),0)</f>
        <v>0</v>
      </c>
      <c r="AC2912" s="5">
        <f ca="1">IF(AND($G2910,NOT(ISTEXT($G2909)),ISNUMBER(Poczatek),ISNUMBER(Koniec_Projekt)),IFERROR(IF(LataProjekcji=$F2911,IF(AND($G2911=$G2912,$F2911=$F2912),ROUND($D2910-SUM($K2912:AB2912),0),ROUND(AC2910*$E2911,0)),IF(LataProjekcji&gt;$F2911,0,ROUND(AC2910*$E2911,0))),0),0)</f>
        <v>0</v>
      </c>
      <c r="AD2912" s="5">
        <f ca="1">IF(AND($G2910,NOT(ISTEXT($G2909)),ISNUMBER(Poczatek),ISNUMBER(Koniec_Projekt)),IFERROR(IF(LataProjekcji=$F2911,IF(AND($G2911=$G2912,$F2911=$F2912),ROUND($D2910-SUM($K2912:AC2912),0),ROUND(AD2910*$E2911,0)),IF(LataProjekcji&gt;$F2911,0,ROUND(AD2910*$E2911,0))),0),0)</f>
        <v>0</v>
      </c>
      <c r="AE2912" s="5">
        <f ca="1">IF(AND($G2910,NOT(ISTEXT($G2909)),ISNUMBER(Poczatek),ISNUMBER(Koniec_Projekt)),IFERROR(IF(LataProjekcji=$F2911,IF(AND($G2911=$G2912,$F2911=$F2912),ROUND($D2910-SUM($K2912:AD2912),0),ROUND(AE2910*$E2911,0)),IF(LataProjekcji&gt;$F2911,0,ROUND(AE2910*$E2911,0))),0),0)</f>
        <v>0</v>
      </c>
    </row>
    <row r="2913" spans="2:31" ht="12.5" hidden="1" thickBot="1">
      <c r="B2913" s="527" t="s">
        <v>865</v>
      </c>
      <c r="C2913" s="528"/>
      <c r="D2913" s="529">
        <f ca="1">IF(D2910&gt;10,ROUND((D2912-1)*E2911,0),E2911)</f>
        <v>0</v>
      </c>
      <c r="E2913" s="529">
        <f ca="1">D2910-D2913</f>
        <v>0</v>
      </c>
      <c r="F2913" s="528"/>
      <c r="G2913" s="669">
        <f ca="1">OFFSET($C$269,$D2908,0)</f>
        <v>0</v>
      </c>
      <c r="H2913" s="528"/>
      <c r="I2913" s="528"/>
      <c r="J2913" s="528"/>
      <c r="K2913" s="528"/>
      <c r="L2913" s="528"/>
      <c r="M2913" s="528"/>
      <c r="N2913" s="528"/>
      <c r="O2913" s="528"/>
      <c r="P2913" s="528"/>
      <c r="Q2913" s="528"/>
      <c r="R2913" s="528"/>
      <c r="S2913" s="528"/>
      <c r="T2913" s="528"/>
      <c r="U2913" s="528"/>
      <c r="V2913" s="528"/>
      <c r="W2913" s="528"/>
      <c r="X2913" s="528"/>
      <c r="Y2913" s="528"/>
      <c r="Z2913" s="528"/>
      <c r="AA2913" s="528"/>
      <c r="AB2913" s="528"/>
      <c r="AC2913" s="528"/>
      <c r="AD2913" s="528"/>
      <c r="AE2913" s="528"/>
    </row>
    <row r="2914" spans="2:31" ht="12.5" hidden="1" thickTop="1"/>
    <row r="2915" spans="2:31" ht="12.5" hidden="1" thickBot="1">
      <c r="B2915" s="530" t="str">
        <f ca="1">"nazwa ST: "&amp;B1748</f>
        <v>nazwa ST: 0</v>
      </c>
      <c r="C2915" s="530"/>
      <c r="D2915" s="531">
        <f>D1748</f>
        <v>169</v>
      </c>
      <c r="E2915" s="530"/>
      <c r="F2915" s="530"/>
      <c r="G2915" s="530"/>
      <c r="H2915" s="530"/>
      <c r="I2915" s="530"/>
      <c r="J2915" s="530"/>
      <c r="K2915" s="539" t="str">
        <f t="shared" ref="K2915:AE2915" si="3213">LataProjekcji</f>
        <v>Uzupełnij dane</v>
      </c>
      <c r="L2915" s="539" t="str">
        <f t="shared" si="3213"/>
        <v/>
      </c>
      <c r="M2915" s="539" t="str">
        <f t="shared" si="3213"/>
        <v/>
      </c>
      <c r="N2915" s="539" t="str">
        <f t="shared" si="3213"/>
        <v/>
      </c>
      <c r="O2915" s="539" t="str">
        <f t="shared" si="3213"/>
        <v/>
      </c>
      <c r="P2915" s="539" t="str">
        <f t="shared" si="3213"/>
        <v/>
      </c>
      <c r="Q2915" s="539" t="str">
        <f t="shared" si="3213"/>
        <v/>
      </c>
      <c r="R2915" s="539" t="str">
        <f t="shared" si="3213"/>
        <v/>
      </c>
      <c r="S2915" s="539" t="str">
        <f t="shared" si="3213"/>
        <v/>
      </c>
      <c r="T2915" s="539" t="str">
        <f t="shared" si="3213"/>
        <v/>
      </c>
      <c r="U2915" s="539" t="str">
        <f t="shared" si="3213"/>
        <v/>
      </c>
      <c r="V2915" s="539" t="str">
        <f t="shared" si="3213"/>
        <v/>
      </c>
      <c r="W2915" s="539" t="str">
        <f t="shared" si="3213"/>
        <v/>
      </c>
      <c r="X2915" s="539" t="str">
        <f t="shared" si="3213"/>
        <v/>
      </c>
      <c r="Y2915" s="539" t="str">
        <f t="shared" si="3213"/>
        <v/>
      </c>
      <c r="Z2915" s="539" t="str">
        <f t="shared" si="3213"/>
        <v/>
      </c>
      <c r="AA2915" s="539" t="str">
        <f t="shared" si="3213"/>
        <v/>
      </c>
      <c r="AB2915" s="539" t="str">
        <f t="shared" si="3213"/>
        <v/>
      </c>
      <c r="AC2915" s="539" t="str">
        <f t="shared" si="3213"/>
        <v/>
      </c>
      <c r="AD2915" s="539" t="str">
        <f t="shared" si="3213"/>
        <v/>
      </c>
      <c r="AE2915" s="539" t="str">
        <f t="shared" si="3213"/>
        <v/>
      </c>
    </row>
    <row r="2916" spans="2:31" hidden="1">
      <c r="B2916" s="526" t="s">
        <v>752</v>
      </c>
      <c r="D2916" s="1">
        <f ca="1">D1749</f>
        <v>1900</v>
      </c>
      <c r="E2916" s="1">
        <f ca="1">E1749</f>
        <v>1</v>
      </c>
      <c r="F2916" s="1">
        <f ca="1">IF(D2917&gt;10,F1749,1)</f>
        <v>1</v>
      </c>
      <c r="G2916" s="525" t="str">
        <f ca="1">IF(ISBLANK(OFFSET($E$269,$D2915,0)),"brak daty",IF(D2917&gt;10,EDATE(OFFSET($E$269,$D2915,0),D2919),DATE(D2916,E2916,1)))</f>
        <v>brak daty</v>
      </c>
      <c r="H2916" s="538" t="b">
        <f ca="1">SUM(K2916:AE2916)=D2919</f>
        <v>1</v>
      </c>
      <c r="I2916" s="1" t="s">
        <v>749</v>
      </c>
      <c r="K2916" s="5">
        <f ca="1">IF(AND($G2917,NOT(ISTEXT($G2916)),ISNUMBER(Poczatek),ISNUMBER(Koniec_Projekt)),IFERROR(IF($D2916=LataProjekcji,$F2916,IF($D2916&lt;LataProjekcji,IF((SUM(K2916)+12)&lt;$D2919,12,$D2919-SUM(K2916)),0)),0),0)</f>
        <v>0</v>
      </c>
      <c r="L2916" s="5">
        <f ca="1">IF(AND($G2917,NOT(ISTEXT($G2916)),ISNUMBER(Poczatek),ISNUMBER(Koniec_Projekt)),IFERROR(IF($D2916=LataProjekcji,$F2916,IF($D2916&lt;LataProjekcji,IF((SUM($K2916:K2916)+12)&lt;$D2919,12,$D2919-SUM($K2916:K2916)),0)),0),0)</f>
        <v>0</v>
      </c>
      <c r="M2916" s="5">
        <f ca="1">IF(AND($G2917,NOT(ISTEXT($G2916)),ISNUMBER(Poczatek),ISNUMBER(Koniec_Projekt)),IFERROR(IF($D2916=LataProjekcji,$F2916,IF($D2916&lt;LataProjekcji,IF((SUM($K2916:L2916)+12)&lt;$D2919,12,$D2919-SUM($K2916:L2916)),0)),0),0)</f>
        <v>0</v>
      </c>
      <c r="N2916" s="5">
        <f ca="1">IF(AND($G2917,NOT(ISTEXT($G2916)),ISNUMBER(Poczatek),ISNUMBER(Koniec_Projekt)),IFERROR(IF($D2916=LataProjekcji,$F2916,IF($D2916&lt;LataProjekcji,IF((SUM($K2916:M2916)+12)&lt;$D2919,12,$D2919-SUM($K2916:M2916)),0)),0),0)</f>
        <v>0</v>
      </c>
      <c r="O2916" s="5">
        <f ca="1">IF(AND($G2917,NOT(ISTEXT($G2916)),ISNUMBER(Poczatek),ISNUMBER(Koniec_Projekt)),IFERROR(IF($D2916=LataProjekcji,$F2916,IF($D2916&lt;LataProjekcji,IF((SUM($K2916:N2916)+12)&lt;$D2919,12,$D2919-SUM($K2916:N2916)),0)),0),0)</f>
        <v>0</v>
      </c>
      <c r="P2916" s="5">
        <f ca="1">IF(AND($G2917,NOT(ISTEXT($G2916)),ISNUMBER(Poczatek),ISNUMBER(Koniec_Projekt)),IFERROR(IF($D2916=LataProjekcji,$F2916,IF($D2916&lt;LataProjekcji,IF((SUM($K2916:O2916)+12)&lt;$D2919,12,$D2919-SUM($K2916:O2916)),0)),0),0)</f>
        <v>0</v>
      </c>
      <c r="Q2916" s="5">
        <f ca="1">IF(AND($G2917,NOT(ISTEXT($G2916)),ISNUMBER(Poczatek),ISNUMBER(Koniec_Projekt)),IFERROR(IF($D2916=LataProjekcji,$F2916,IF($D2916&lt;LataProjekcji,IF((SUM($K2916:P2916)+12)&lt;$D2919,12,$D2919-SUM($K2916:P2916)),0)),0),0)</f>
        <v>0</v>
      </c>
      <c r="R2916" s="5">
        <f ca="1">IF(AND($G2917,NOT(ISTEXT($G2916)),ISNUMBER(Poczatek),ISNUMBER(Koniec_Projekt)),IFERROR(IF($D2916=LataProjekcji,$F2916,IF($D2916&lt;LataProjekcji,IF((SUM($K2916:Q2916)+12)&lt;$D2919,12,$D2919-SUM($K2916:Q2916)),0)),0),0)</f>
        <v>0</v>
      </c>
      <c r="S2916" s="5">
        <f ca="1">IF(AND($G2917,NOT(ISTEXT($G2916)),ISNUMBER(Poczatek),ISNUMBER(Koniec_Projekt)),IFERROR(IF($D2916=LataProjekcji,$F2916,IF($D2916&lt;LataProjekcji,IF((SUM($K2916:R2916)+12)&lt;$D2919,12,$D2919-SUM($K2916:R2916)),0)),0),0)</f>
        <v>0</v>
      </c>
      <c r="T2916" s="5">
        <f ca="1">IF(AND($G2917,NOT(ISTEXT($G2916)),ISNUMBER(Poczatek),ISNUMBER(Koniec_Projekt)),IFERROR(IF($D2916=LataProjekcji,$F2916,IF($D2916&lt;LataProjekcji,IF((SUM($K2916:S2916)+12)&lt;$D2919,12,$D2919-SUM($K2916:S2916)),0)),0),0)</f>
        <v>0</v>
      </c>
      <c r="U2916" s="5">
        <f ca="1">IF(AND($G2917,NOT(ISTEXT($G2916)),ISNUMBER(Poczatek),ISNUMBER(Koniec_Projekt)),IFERROR(IF($D2916=LataProjekcji,$F2916,IF($D2916&lt;LataProjekcji,IF((SUM($K2916:T2916)+12)&lt;$D2919,12,$D2919-SUM($K2916:T2916)),0)),0),0)</f>
        <v>0</v>
      </c>
      <c r="V2916" s="5">
        <f ca="1">IF(AND($G2917,NOT(ISTEXT($G2916)),ISNUMBER(Poczatek),ISNUMBER(Koniec_Projekt)),IFERROR(IF($D2916=LataProjekcji,$F2916,IF($D2916&lt;LataProjekcji,IF((SUM($K2916:U2916)+12)&lt;$D2919,12,$D2919-SUM($K2916:U2916)),0)),0),0)</f>
        <v>0</v>
      </c>
      <c r="W2916" s="5">
        <f ca="1">IF(AND($G2917,NOT(ISTEXT($G2916)),ISNUMBER(Poczatek),ISNUMBER(Koniec_Projekt)),IFERROR(IF($D2916=LataProjekcji,$F2916,IF($D2916&lt;LataProjekcji,IF((SUM($K2916:V2916)+12)&lt;$D2919,12,$D2919-SUM($K2916:V2916)),0)),0),0)</f>
        <v>0</v>
      </c>
      <c r="X2916" s="5">
        <f ca="1">IF(AND($G2917,NOT(ISTEXT($G2916)),ISNUMBER(Poczatek),ISNUMBER(Koniec_Projekt)),IFERROR(IF($D2916=LataProjekcji,$F2916,IF($D2916&lt;LataProjekcji,IF((SUM($K2916:W2916)+12)&lt;$D2919,12,$D2919-SUM($K2916:W2916)),0)),0),0)</f>
        <v>0</v>
      </c>
      <c r="Y2916" s="5">
        <f ca="1">IF(AND($G2917,NOT(ISTEXT($G2916)),ISNUMBER(Poczatek),ISNUMBER(Koniec_Projekt)),IFERROR(IF($D2916=LataProjekcji,$F2916,IF($D2916&lt;LataProjekcji,IF((SUM($K2916:X2916)+12)&lt;$D2919,12,$D2919-SUM($K2916:X2916)),0)),0),0)</f>
        <v>0</v>
      </c>
      <c r="Z2916" s="5">
        <f ca="1">IF(AND($G2917,NOT(ISTEXT($G2916)),ISNUMBER(Poczatek),ISNUMBER(Koniec_Projekt)),IFERROR(IF($D2916=LataProjekcji,$F2916,IF($D2916&lt;LataProjekcji,IF((SUM($K2916:Y2916)+12)&lt;$D2919,12,$D2919-SUM($K2916:Y2916)),0)),0),0)</f>
        <v>0</v>
      </c>
      <c r="AA2916" s="5">
        <f ca="1">IF(AND($G2917,NOT(ISTEXT($G2916)),ISNUMBER(Poczatek),ISNUMBER(Koniec_Projekt)),IFERROR(IF($D2916=LataProjekcji,$F2916,IF($D2916&lt;LataProjekcji,IF((SUM($K2916:Z2916)+12)&lt;$D2919,12,$D2919-SUM($K2916:Z2916)),0)),0),0)</f>
        <v>0</v>
      </c>
      <c r="AB2916" s="5">
        <f ca="1">IF(AND($G2917,NOT(ISTEXT($G2916)),ISNUMBER(Poczatek),ISNUMBER(Koniec_Projekt)),IFERROR(IF($D2916=LataProjekcji,$F2916,IF($D2916&lt;LataProjekcji,IF((SUM($K2916:AA2916)+12)&lt;$D2919,12,$D2919-SUM($K2916:AA2916)),0)),0),0)</f>
        <v>0</v>
      </c>
      <c r="AC2916" s="5">
        <f ca="1">IF(AND($G2917,NOT(ISTEXT($G2916)),ISNUMBER(Poczatek),ISNUMBER(Koniec_Projekt)),IFERROR(IF($D2916=LataProjekcji,$F2916,IF($D2916&lt;LataProjekcji,IF((SUM($K2916:AB2916)+12)&lt;$D2919,12,$D2919-SUM($K2916:AB2916)),0)),0),0)</f>
        <v>0</v>
      </c>
      <c r="AD2916" s="5">
        <f ca="1">IF(AND($G2917,NOT(ISTEXT($G2916)),ISNUMBER(Poczatek),ISNUMBER(Koniec_Projekt)),IFERROR(IF($D2916=LataProjekcji,$F2916,IF($D2916&lt;LataProjekcji,IF((SUM($K2916:AC2916)+12)&lt;$D2919,12,$D2919-SUM($K2916:AC2916)),0)),0),0)</f>
        <v>0</v>
      </c>
      <c r="AE2916" s="5">
        <f ca="1">IF(AND($G2917,NOT(ISTEXT($G2916)),ISNUMBER(Poczatek),ISNUMBER(Koniec_Projekt)),IFERROR(IF($D2916=LataProjekcji,$F2916,IF($D2916&lt;LataProjekcji,IF((SUM($K2916:AD2916)+12)&lt;$D2919,12,$D2919-SUM($K2916:AD2916)),0)),0),0)</f>
        <v>0</v>
      </c>
    </row>
    <row r="2917" spans="2:31" hidden="1">
      <c r="B2917" s="526" t="s">
        <v>754</v>
      </c>
      <c r="D2917" s="5">
        <f ca="1">D1750</f>
        <v>0</v>
      </c>
      <c r="E2917" s="454">
        <f ca="1">E1750</f>
        <v>0</v>
      </c>
      <c r="F2917" s="454">
        <f ca="1">F1750</f>
        <v>0</v>
      </c>
      <c r="G2917" s="258" t="b">
        <f ca="1">NOT(ISBLANK(OFFSET($C$269,$D2915,0)))</f>
        <v>0</v>
      </c>
      <c r="H2917" s="538" t="b">
        <f ca="1">SUM(K2917:AE2917)=E2919</f>
        <v>1</v>
      </c>
      <c r="I2917" s="1" t="s">
        <v>750</v>
      </c>
      <c r="K2917" s="537">
        <f ca="1">IF(AND($G2917,NOT(ISTEXT($G2916)),ISNUMBER(Poczatek),ISNUMBER(Koniec_Projekt)),IFERROR(IF($D2916=LataProjekcji,IF($F2916&gt;$E2919,$E2919,$F2916),IF($D2919&gt;=$E2919,(IF($D2916&lt;LataProjekcji,IF((SUM(J2917:$K2917)+12)&lt;$E2919,12,$E2919-SUM(J2917:$K2917)),0)),(IF($D2916&lt;LataProjekcji,IF((SUM(J2917:$K2917)+12)&lt;$D2919,12,$D2919-SUM(J2917:$K2917)),0)))),0),0)</f>
        <v>0</v>
      </c>
      <c r="L2917" s="537">
        <f ca="1">IF(AND($G2917,NOT(ISTEXT($G2916)),ISNUMBER(Poczatek),ISNUMBER(Koniec_Projekt)),IFERROR(IF($D2916=LataProjekcji,IF($F2916&gt;$E2919,$E2919,$F2916),IF($D2919&gt;=$E2919,(IF($D2916&lt;LataProjekcji,IF((SUM($K2917:K2917)+12)&lt;$E2919,12,$E2919-SUM($K2917:K2917)),0)),(IF($D2916&lt;LataProjekcji,IF((SUM($K2917:K2917)+12)&lt;$D2919,12,$D2919-SUM($K2917:K2917)),0)))),0),0)</f>
        <v>0</v>
      </c>
      <c r="M2917" s="537">
        <f ca="1">IF(AND($G2917,NOT(ISTEXT($G2916)),ISNUMBER(Poczatek),ISNUMBER(Koniec_Projekt)),IFERROR(IF($D2916=LataProjekcji,IF($F2916&gt;$E2919,$E2919,$F2916),IF($D2919&gt;=$E2919,(IF($D2916&lt;LataProjekcji,IF((SUM($K2917:L2917)+12)&lt;$E2919,12,$E2919-SUM($K2917:L2917)),0)),(IF($D2916&lt;LataProjekcji,IF((SUM($K2917:L2917)+12)&lt;$D2919,12,$D2919-SUM($K2917:L2917)),0)))),0),0)</f>
        <v>0</v>
      </c>
      <c r="N2917" s="537">
        <f ca="1">IF(AND($G2917,NOT(ISTEXT($G2916)),ISNUMBER(Poczatek),ISNUMBER(Koniec_Projekt)),IFERROR(IF($D2916=LataProjekcji,IF($F2916&gt;$E2919,$E2919,$F2916),IF($D2919&gt;=$E2919,(IF($D2916&lt;LataProjekcji,IF((SUM($K2917:M2917)+12)&lt;$E2919,12,$E2919-SUM($K2917:M2917)),0)),(IF($D2916&lt;LataProjekcji,IF((SUM($K2917:M2917)+12)&lt;$D2919,12,$D2919-SUM($K2917:M2917)),0)))),0),0)</f>
        <v>0</v>
      </c>
      <c r="O2917" s="537">
        <f ca="1">IF(AND($G2917,NOT(ISTEXT($G2916)),ISNUMBER(Poczatek),ISNUMBER(Koniec_Projekt)),IFERROR(IF($D2916=LataProjekcji,IF($F2916&gt;$E2919,$E2919,$F2916),IF($D2919&gt;=$E2919,(IF($D2916&lt;LataProjekcji,IF((SUM($K2917:N2917)+12)&lt;$E2919,12,$E2919-SUM($K2917:N2917)),0)),(IF($D2916&lt;LataProjekcji,IF((SUM($K2917:N2917)+12)&lt;$D2919,12,$D2919-SUM($K2917:N2917)),0)))),0),0)</f>
        <v>0</v>
      </c>
      <c r="P2917" s="537">
        <f ca="1">IF(AND($G2917,NOT(ISTEXT($G2916)),ISNUMBER(Poczatek),ISNUMBER(Koniec_Projekt)),IFERROR(IF($D2916=LataProjekcji,IF($F2916&gt;$E2919,$E2919,$F2916),IF($D2919&gt;=$E2919,(IF($D2916&lt;LataProjekcji,IF((SUM($K2917:O2917)+12)&lt;$E2919,12,$E2919-SUM($K2917:O2917)),0)),(IF($D2916&lt;LataProjekcji,IF((SUM($K2917:O2917)+12)&lt;$D2919,12,$D2919-SUM($K2917:O2917)),0)))),0),0)</f>
        <v>0</v>
      </c>
      <c r="Q2917" s="537">
        <f ca="1">IF(AND($G2917,NOT(ISTEXT($G2916)),ISNUMBER(Poczatek),ISNUMBER(Koniec_Projekt)),IFERROR(IF($D2916=LataProjekcji,IF($F2916&gt;$E2919,$E2919,$F2916),IF($D2919&gt;=$E2919,(IF($D2916&lt;LataProjekcji,IF((SUM($K2917:P2917)+12)&lt;$E2919,12,$E2919-SUM($K2917:P2917)),0)),(IF($D2916&lt;LataProjekcji,IF((SUM($K2917:P2917)+12)&lt;$D2919,12,$D2919-SUM($K2917:P2917)),0)))),0),0)</f>
        <v>0</v>
      </c>
      <c r="R2917" s="537">
        <f ca="1">IF(AND($G2917,NOT(ISTEXT($G2916)),ISNUMBER(Poczatek),ISNUMBER(Koniec_Projekt)),IFERROR(IF($D2916=LataProjekcji,IF($F2916&gt;$E2919,$E2919,$F2916),IF($D2919&gt;=$E2919,(IF($D2916&lt;LataProjekcji,IF((SUM($K2917:Q2917)+12)&lt;$E2919,12,$E2919-SUM($K2917:Q2917)),0)),(IF($D2916&lt;LataProjekcji,IF((SUM($K2917:Q2917)+12)&lt;$D2919,12,$D2919-SUM($K2917:Q2917)),0)))),0),0)</f>
        <v>0</v>
      </c>
      <c r="S2917" s="537">
        <f ca="1">IF(AND($G2917,NOT(ISTEXT($G2916)),ISNUMBER(Poczatek),ISNUMBER(Koniec_Projekt)),IFERROR(IF($D2916=LataProjekcji,IF($F2916&gt;$E2919,$E2919,$F2916),IF($D2919&gt;=$E2919,(IF($D2916&lt;LataProjekcji,IF((SUM($K2917:R2917)+12)&lt;$E2919,12,$E2919-SUM($K2917:R2917)),0)),(IF($D2916&lt;LataProjekcji,IF((SUM($K2917:R2917)+12)&lt;$D2919,12,$D2919-SUM($K2917:R2917)),0)))),0),0)</f>
        <v>0</v>
      </c>
      <c r="T2917" s="537">
        <f ca="1">IF(AND($G2917,NOT(ISTEXT($G2916)),ISNUMBER(Poczatek),ISNUMBER(Koniec_Projekt)),IFERROR(IF($D2916=LataProjekcji,IF($F2916&gt;$E2919,$E2919,$F2916),IF($D2919&gt;=$E2919,(IF($D2916&lt;LataProjekcji,IF((SUM($K2917:S2917)+12)&lt;$E2919,12,$E2919-SUM($K2917:S2917)),0)),(IF($D2916&lt;LataProjekcji,IF((SUM($K2917:S2917)+12)&lt;$D2919,12,$D2919-SUM($K2917:S2917)),0)))),0),0)</f>
        <v>0</v>
      </c>
      <c r="U2917" s="537">
        <f ca="1">IF(AND($G2917,NOT(ISTEXT($G2916)),ISNUMBER(Poczatek),ISNUMBER(Koniec_Projekt)),IFERROR(IF($D2916=LataProjekcji,IF($F2916&gt;$E2919,$E2919,$F2916),IF($D2919&gt;=$E2919,(IF($D2916&lt;LataProjekcji,IF((SUM($K2917:T2917)+12)&lt;$E2919,12,$E2919-SUM($K2917:T2917)),0)),(IF($D2916&lt;LataProjekcji,IF((SUM($K2917:T2917)+12)&lt;$D2919,12,$D2919-SUM($K2917:T2917)),0)))),0),0)</f>
        <v>0</v>
      </c>
      <c r="V2917" s="537">
        <f ca="1">IF(AND($G2917,NOT(ISTEXT($G2916)),ISNUMBER(Poczatek),ISNUMBER(Koniec_Projekt)),IFERROR(IF($D2916=LataProjekcji,IF($F2916&gt;$E2919,$E2919,$F2916),IF($D2919&gt;=$E2919,(IF($D2916&lt;LataProjekcji,IF((SUM($K2917:U2917)+12)&lt;$E2919,12,$E2919-SUM($K2917:U2917)),0)),(IF($D2916&lt;LataProjekcji,IF((SUM($K2917:U2917)+12)&lt;$D2919,12,$D2919-SUM($K2917:U2917)),0)))),0),0)</f>
        <v>0</v>
      </c>
      <c r="W2917" s="537">
        <f ca="1">IF(AND($G2917,NOT(ISTEXT($G2916)),ISNUMBER(Poczatek),ISNUMBER(Koniec_Projekt)),IFERROR(IF($D2916=LataProjekcji,IF($F2916&gt;$E2919,$E2919,$F2916),IF($D2919&gt;=$E2919,(IF($D2916&lt;LataProjekcji,IF((SUM($K2917:V2917)+12)&lt;$E2919,12,$E2919-SUM($K2917:V2917)),0)),(IF($D2916&lt;LataProjekcji,IF((SUM($K2917:V2917)+12)&lt;$D2919,12,$D2919-SUM($K2917:V2917)),0)))),0),0)</f>
        <v>0</v>
      </c>
      <c r="X2917" s="537">
        <f ca="1">IF(AND($G2917,NOT(ISTEXT($G2916)),ISNUMBER(Poczatek),ISNUMBER(Koniec_Projekt)),IFERROR(IF($D2916=LataProjekcji,IF($F2916&gt;$E2919,$E2919,$F2916),IF($D2919&gt;=$E2919,(IF($D2916&lt;LataProjekcji,IF((SUM($K2917:W2917)+12)&lt;$E2919,12,$E2919-SUM($K2917:W2917)),0)),(IF($D2916&lt;LataProjekcji,IF((SUM($K2917:W2917)+12)&lt;$D2919,12,$D2919-SUM($K2917:W2917)),0)))),0),0)</f>
        <v>0</v>
      </c>
      <c r="Y2917" s="537">
        <f ca="1">IF(AND($G2917,NOT(ISTEXT($G2916)),ISNUMBER(Poczatek),ISNUMBER(Koniec_Projekt)),IFERROR(IF($D2916=LataProjekcji,IF($F2916&gt;$E2919,$E2919,$F2916),IF($D2919&gt;=$E2919,(IF($D2916&lt;LataProjekcji,IF((SUM($K2917:X2917)+12)&lt;$E2919,12,$E2919-SUM($K2917:X2917)),0)),(IF($D2916&lt;LataProjekcji,IF((SUM($K2917:X2917)+12)&lt;$D2919,12,$D2919-SUM($K2917:X2917)),0)))),0),0)</f>
        <v>0</v>
      </c>
      <c r="Z2917" s="537">
        <f ca="1">IF(AND($G2917,NOT(ISTEXT($G2916)),ISNUMBER(Poczatek),ISNUMBER(Koniec_Projekt)),IFERROR(IF($D2916=LataProjekcji,IF($F2916&gt;$E2919,$E2919,$F2916),IF($D2919&gt;=$E2919,(IF($D2916&lt;LataProjekcji,IF((SUM($K2917:Y2917)+12)&lt;$E2919,12,$E2919-SUM($K2917:Y2917)),0)),(IF($D2916&lt;LataProjekcji,IF((SUM($K2917:Y2917)+12)&lt;$D2919,12,$D2919-SUM($K2917:Y2917)),0)))),0),0)</f>
        <v>0</v>
      </c>
      <c r="AA2917" s="537">
        <f ca="1">IF(AND($G2917,NOT(ISTEXT($G2916)),ISNUMBER(Poczatek),ISNUMBER(Koniec_Projekt)),IFERROR(IF($D2916=LataProjekcji,IF($F2916&gt;$E2919,$E2919,$F2916),IF($D2919&gt;=$E2919,(IF($D2916&lt;LataProjekcji,IF((SUM($K2917:Z2917)+12)&lt;$E2919,12,$E2919-SUM($K2917:Z2917)),0)),(IF($D2916&lt;LataProjekcji,IF((SUM($K2917:Z2917)+12)&lt;$D2919,12,$D2919-SUM($K2917:Z2917)),0)))),0),0)</f>
        <v>0</v>
      </c>
      <c r="AB2917" s="537">
        <f ca="1">IF(AND($G2917,NOT(ISTEXT($G2916)),ISNUMBER(Poczatek),ISNUMBER(Koniec_Projekt)),IFERROR(IF($D2916=LataProjekcji,IF($F2916&gt;$E2919,$E2919,$F2916),IF($D2919&gt;=$E2919,(IF($D2916&lt;LataProjekcji,IF((SUM($K2917:AA2917)+12)&lt;$E2919,12,$E2919-SUM($K2917:AA2917)),0)),(IF($D2916&lt;LataProjekcji,IF((SUM($K2917:AA2917)+12)&lt;$D2919,12,$D2919-SUM($K2917:AA2917)),0)))),0),0)</f>
        <v>0</v>
      </c>
      <c r="AC2917" s="537">
        <f ca="1">IF(AND($G2917,NOT(ISTEXT($G2916)),ISNUMBER(Poczatek),ISNUMBER(Koniec_Projekt)),IFERROR(IF($D2916=LataProjekcji,IF($F2916&gt;$E2919,$E2919,$F2916),IF($D2919&gt;=$E2919,(IF($D2916&lt;LataProjekcji,IF((SUM($K2917:AB2917)+12)&lt;$E2919,12,$E2919-SUM($K2917:AB2917)),0)),(IF($D2916&lt;LataProjekcji,IF((SUM($K2917:AB2917)+12)&lt;$D2919,12,$D2919-SUM($K2917:AB2917)),0)))),0),0)</f>
        <v>0</v>
      </c>
      <c r="AD2917" s="537">
        <f ca="1">IF(AND($G2917,NOT(ISTEXT($G2916)),ISNUMBER(Poczatek),ISNUMBER(Koniec_Projekt)),IFERROR(IF($D2916=LataProjekcji,IF($F2916&gt;$E2919,$E2919,$F2916),IF($D2919&gt;=$E2919,(IF($D2916&lt;LataProjekcji,IF((SUM($K2917:AC2917)+12)&lt;$E2919,12,$E2919-SUM($K2917:AC2917)),0)),(IF($D2916&lt;LataProjekcji,IF((SUM($K2917:AC2917)+12)&lt;$D2919,12,$D2919-SUM($K2917:AC2917)),0)))),0),0)</f>
        <v>0</v>
      </c>
      <c r="AE2917" s="537">
        <f ca="1">IF(AND($G2917,NOT(ISTEXT($G2916)),ISNUMBER(Poczatek),ISNUMBER(Koniec_Projekt)),IFERROR(IF($D2916=LataProjekcji,IF($F2916&gt;$E2919,$E2919,$F2916),IF($D2919&gt;=$E2919,(IF($D2916&lt;LataProjekcji,IF((SUM($K2917:AD2917)+12)&lt;$E2919,12,$E2919-SUM($K2917:AD2917)),0)),(IF($D2916&lt;LataProjekcji,IF((SUM($K2917:AD2917)+12)&lt;$D2919,12,$D2919-SUM($K2917:AD2917)),0)))),0),0)</f>
        <v>0</v>
      </c>
    </row>
    <row r="2918" spans="2:31" hidden="1">
      <c r="B2918" s="526" t="s">
        <v>753</v>
      </c>
      <c r="D2918" s="454">
        <f ca="1">D1751</f>
        <v>0</v>
      </c>
      <c r="E2918" s="454">
        <f ca="1">IF(D2917&gt;10,ROUND(D2918/12,2),D2918)</f>
        <v>0</v>
      </c>
      <c r="F2918" s="524">
        <f>Koniec_Projekt</f>
        <v>0</v>
      </c>
      <c r="G2918" s="329">
        <f>Miesiac_Koniec_Projekt</f>
        <v>0</v>
      </c>
      <c r="H2918" s="538" t="b">
        <f ca="1">SUM(K2918:AE2918)=D2917</f>
        <v>1</v>
      </c>
      <c r="I2918" s="1" t="s">
        <v>713</v>
      </c>
      <c r="K2918" s="256">
        <f ca="1">IF(AND($G2917,NOT(ISTEXT($G2916)),ISNUMBER(Poczatek),ISNUMBER(Koniec_Projekt)),IFERROR(IF(LataProjekcji=$F2919,ROUND($D2917,0),ROUND(K2916*$E2918,0)),0),0)</f>
        <v>0</v>
      </c>
      <c r="L2918" s="5">
        <f ca="1">IF(AND($G2917,NOT(ISTEXT($G2916)),ISNUMBER(Poczatek),ISNUMBER(Koniec_Projekt)),IFERROR(IF(LataProjekcji=$F2919,ROUND($D2917-SUM(K2918:$K2918),0),ROUND(L2916*$E2918,0)),0),0)</f>
        <v>0</v>
      </c>
      <c r="M2918" s="5">
        <f ca="1">IF(AND($G2917,NOT(ISTEXT($G2916)),ISNUMBER(Poczatek),ISNUMBER(Koniec_Projekt)),IFERROR(IF(LataProjekcji=$F2919,ROUND($D2917-SUM($K2918:L2918),0),ROUND(M2916*$E2918,0)),0),0)</f>
        <v>0</v>
      </c>
      <c r="N2918" s="5">
        <f ca="1">IF(AND($G2917,NOT(ISTEXT($G2916)),ISNUMBER(Poczatek),ISNUMBER(Koniec_Projekt)),IFERROR(IF(LataProjekcji=$F2919,ROUND($D2917-SUM($K2918:M2918),0),ROUND(N2916*$E2918,0)),0),0)</f>
        <v>0</v>
      </c>
      <c r="O2918" s="5">
        <f ca="1">IF(AND($G2917,NOT(ISTEXT($G2916)),ISNUMBER(Poczatek),ISNUMBER(Koniec_Projekt)),IFERROR(IF(LataProjekcji=$F2919,ROUND($D2917-SUM($K2918:N2918),0),ROUND(O2916*$E2918,0)),0),0)</f>
        <v>0</v>
      </c>
      <c r="P2918" s="5">
        <f ca="1">IF(AND($G2917,NOT(ISTEXT($G2916)),ISNUMBER(Poczatek),ISNUMBER(Koniec_Projekt)),IFERROR(IF(LataProjekcji=$F2919,ROUND($D2917-SUM($K2918:O2918),0),ROUND(P2916*$E2918,0)),0),0)</f>
        <v>0</v>
      </c>
      <c r="Q2918" s="5">
        <f ca="1">IF(AND($G2917,NOT(ISTEXT($G2916)),ISNUMBER(Poczatek),ISNUMBER(Koniec_Projekt)),IFERROR(IF(LataProjekcji=$F2919,ROUND($D2917-SUM($K2918:P2918),0),ROUND(Q2916*$E2918,0)),0),0)</f>
        <v>0</v>
      </c>
      <c r="R2918" s="5">
        <f ca="1">IF(AND($G2917,NOT(ISTEXT($G2916)),ISNUMBER(Poczatek),ISNUMBER(Koniec_Projekt)),IFERROR(IF(LataProjekcji=$F2919,ROUND($D2917-SUM($K2918:Q2918),0),ROUND(R2916*$E2918,0)),0),0)</f>
        <v>0</v>
      </c>
      <c r="S2918" s="5">
        <f ca="1">IF(AND($G2917,NOT(ISTEXT($G2916)),ISNUMBER(Poczatek),ISNUMBER(Koniec_Projekt)),IFERROR(IF(LataProjekcji=$F2919,ROUND($D2917-SUM($K2918:R2918),0),ROUND(S2916*$E2918,0)),0),0)</f>
        <v>0</v>
      </c>
      <c r="T2918" s="5">
        <f ca="1">IF(AND($G2917,NOT(ISTEXT($G2916)),ISNUMBER(Poczatek),ISNUMBER(Koniec_Projekt)),IFERROR(IF(LataProjekcji=$F2919,ROUND($D2917-SUM($K2918:S2918),0),ROUND(T2916*$E2918,0)),0),0)</f>
        <v>0</v>
      </c>
      <c r="U2918" s="5">
        <f ca="1">IF(AND($G2917,NOT(ISTEXT($G2916)),ISNUMBER(Poczatek),ISNUMBER(Koniec_Projekt)),IFERROR(IF(LataProjekcji=$F2919,ROUND($D2917-SUM($K2918:T2918),0),ROUND(U2916*$E2918,0)),0),0)</f>
        <v>0</v>
      </c>
      <c r="V2918" s="5">
        <f ca="1">IF(AND($G2917,NOT(ISTEXT($G2916)),ISNUMBER(Poczatek),ISNUMBER(Koniec_Projekt)),IFERROR(IF(LataProjekcji=$F2919,ROUND($D2917-SUM($K2918:U2918),0),ROUND(V2916*$E2918,0)),0),0)</f>
        <v>0</v>
      </c>
      <c r="W2918" s="5">
        <f ca="1">IF(AND($G2917,NOT(ISTEXT($G2916)),ISNUMBER(Poczatek),ISNUMBER(Koniec_Projekt)),IFERROR(IF(LataProjekcji=$F2919,ROUND($D2917-SUM($K2918:V2918),0),ROUND(W2916*$E2918,0)),0),0)</f>
        <v>0</v>
      </c>
      <c r="X2918" s="5">
        <f ca="1">IF(AND($G2917,NOT(ISTEXT($G2916)),ISNUMBER(Poczatek),ISNUMBER(Koniec_Projekt)),IFERROR(IF(LataProjekcji=$F2919,ROUND($D2917-SUM($K2918:W2918),0),ROUND(X2916*$E2918,0)),0),0)</f>
        <v>0</v>
      </c>
      <c r="Y2918" s="5">
        <f ca="1">IF(AND($G2917,NOT(ISTEXT($G2916)),ISNUMBER(Poczatek),ISNUMBER(Koniec_Projekt)),IFERROR(IF(LataProjekcji=$F2919,ROUND($D2917-SUM($K2918:X2918),0),ROUND(Y2916*$E2918,0)),0),0)</f>
        <v>0</v>
      </c>
      <c r="Z2918" s="5">
        <f ca="1">IF(AND($G2917,NOT(ISTEXT($G2916)),ISNUMBER(Poczatek),ISNUMBER(Koniec_Projekt)),IFERROR(IF(LataProjekcji=$F2919,ROUND($D2917-SUM($K2918:Y2918),0),ROUND(Z2916*$E2918,0)),0),0)</f>
        <v>0</v>
      </c>
      <c r="AA2918" s="5">
        <f ca="1">IF(AND($G2917,NOT(ISTEXT($G2916)),ISNUMBER(Poczatek),ISNUMBER(Koniec_Projekt)),IFERROR(IF(LataProjekcji=$F2919,ROUND($D2917-SUM($K2918:Z2918),0),ROUND(AA2916*$E2918,0)),0),0)</f>
        <v>0</v>
      </c>
      <c r="AB2918" s="5">
        <f ca="1">IF(AND($G2917,NOT(ISTEXT($G2916)),ISNUMBER(Poczatek),ISNUMBER(Koniec_Projekt)),IFERROR(IF(LataProjekcji=$F2919,ROUND($D2917-SUM($K2918:AA2918),0),ROUND(AB2916*$E2918,0)),0),0)</f>
        <v>0</v>
      </c>
      <c r="AC2918" s="5">
        <f ca="1">IF(AND($G2917,NOT(ISTEXT($G2916)),ISNUMBER(Poczatek),ISNUMBER(Koniec_Projekt)),IFERROR(IF(LataProjekcji=$F2919,ROUND($D2917-SUM($K2918:AB2918),0),ROUND(AC2916*$E2918,0)),0),0)</f>
        <v>0</v>
      </c>
      <c r="AD2918" s="5">
        <f ca="1">IF(AND($G2917,NOT(ISTEXT($G2916)),ISNUMBER(Poczatek),ISNUMBER(Koniec_Projekt)),IFERROR(IF(LataProjekcji=$F2919,ROUND($D2917-SUM($K2918:AC2918),0),ROUND(AD2916*$E2918,0)),0),0)</f>
        <v>0</v>
      </c>
      <c r="AE2918" s="5">
        <f ca="1">IF(AND($G2917,NOT(ISTEXT($G2916)),ISNUMBER(Poczatek),ISNUMBER(Koniec_Projekt)),IFERROR(IF(LataProjekcji=$F2919,ROUND($D2917-SUM($K2918:AD2918),0),ROUND(AE2916*$E2918,0)),0),0)</f>
        <v>0</v>
      </c>
    </row>
    <row r="2919" spans="2:31" hidden="1">
      <c r="B2919" s="526" t="s">
        <v>751</v>
      </c>
      <c r="D2919" s="1">
        <f ca="1">IFERROR(ROUNDUP(D2917/E2918,0),0)</f>
        <v>0</v>
      </c>
      <c r="E2919" s="1">
        <f ca="1">IF(D2919=0,0,DATEDIF(DATE(D2916,E2916,1),DATE(F2918,G2918,1),"m"))</f>
        <v>0</v>
      </c>
      <c r="F2919" s="1" t="str">
        <f ca="1">IFERROR(YEAR(G2916),"brak daty")</f>
        <v>brak daty</v>
      </c>
      <c r="G2919" s="1" t="str">
        <f ca="1">IFERROR(MONTH(G2916),"brak daty")</f>
        <v>brak daty</v>
      </c>
      <c r="I2919" s="1" t="s">
        <v>425</v>
      </c>
      <c r="K2919" s="5">
        <f ca="1">IF(AND($G2917,NOT(ISTEXT($G2916)),ISNUMBER(Poczatek),ISNUMBER(Koniec_Projekt)),IFERROR(IF(LataProjekcji=$F2918,IF(AND($G2918=$G2919,$F2918=$F2919),ROUND($D2917-SUM($K2919),0),ROUND(K2917*$E2918,0)),IF(LataProjekcji&gt;$F2918,0,ROUND(K2917*$E2918,0))),0),0)</f>
        <v>0</v>
      </c>
      <c r="L2919" s="5">
        <f ca="1">IF(AND($G2917,NOT(ISTEXT($G2916)),ISNUMBER(Poczatek),ISNUMBER(Koniec_Projekt)),IFERROR(IF(LataProjekcji=$F2918,IF(AND($G2918=$G2919,$F2918=$F2919),ROUND($D2917-SUM($K2919:K2919),0),ROUND(L2917*$E2918,0)),IF(LataProjekcji&gt;$F2918,0,ROUND(L2917*$E2918,0))),0),0)</f>
        <v>0</v>
      </c>
      <c r="M2919" s="5">
        <f ca="1">IF(AND($G2917,NOT(ISTEXT($G2916)),ISNUMBER(Poczatek),ISNUMBER(Koniec_Projekt)),IFERROR(IF(LataProjekcji=$F2918,IF(AND($G2918=$G2919,$F2918=$F2919),ROUND($D2917-SUM($K2919:L2919),0),ROUND(M2917*$E2918,0)),IF(LataProjekcji&gt;$F2918,0,ROUND(M2917*$E2918,0))),0),0)</f>
        <v>0</v>
      </c>
      <c r="N2919" s="5">
        <f ca="1">IF(AND($G2917,NOT(ISTEXT($G2916)),ISNUMBER(Poczatek),ISNUMBER(Koniec_Projekt)),IFERROR(IF(LataProjekcji=$F2918,IF(AND($G2918=$G2919,$F2918=$F2919),ROUND($D2917-SUM($K2919:M2919),0),ROUND(N2917*$E2918,0)),IF(LataProjekcji&gt;$F2918,0,ROUND(N2917*$E2918,0))),0),0)</f>
        <v>0</v>
      </c>
      <c r="O2919" s="5">
        <f ca="1">IF(AND($G2917,NOT(ISTEXT($G2916)),ISNUMBER(Poczatek),ISNUMBER(Koniec_Projekt)),IFERROR(IF(LataProjekcji=$F2918,IF(AND($G2918=$G2919,$F2918=$F2919),ROUND($D2917-SUM($K2919:N2919),0),ROUND(O2917*$E2918,0)),IF(LataProjekcji&gt;$F2918,0,ROUND(O2917*$E2918,0))),0),0)</f>
        <v>0</v>
      </c>
      <c r="P2919" s="5">
        <f ca="1">IF(AND($G2917,NOT(ISTEXT($G2916)),ISNUMBER(Poczatek),ISNUMBER(Koniec_Projekt)),IFERROR(IF(LataProjekcji=$F2918,IF(AND($G2918=$G2919,$F2918=$F2919),ROUND($D2917-SUM($K2919:O2919),0),ROUND(P2917*$E2918,0)),IF(LataProjekcji&gt;$F2918,0,ROUND(P2917*$E2918,0))),0),0)</f>
        <v>0</v>
      </c>
      <c r="Q2919" s="5">
        <f ca="1">IF(AND($G2917,NOT(ISTEXT($G2916)),ISNUMBER(Poczatek),ISNUMBER(Koniec_Projekt)),IFERROR(IF(LataProjekcji=$F2918,IF(AND($G2918=$G2919,$F2918=$F2919),ROUND($D2917-SUM($K2919:P2919),0),ROUND(Q2917*$E2918,0)),IF(LataProjekcji&gt;$F2918,0,ROUND(Q2917*$E2918,0))),0),0)</f>
        <v>0</v>
      </c>
      <c r="R2919" s="5">
        <f ca="1">IF(AND($G2917,NOT(ISTEXT($G2916)),ISNUMBER(Poczatek),ISNUMBER(Koniec_Projekt)),IFERROR(IF(LataProjekcji=$F2918,IF(AND($G2918=$G2919,$F2918=$F2919),ROUND($D2917-SUM($K2919:Q2919),0),ROUND(R2917*$E2918,0)),IF(LataProjekcji&gt;$F2918,0,ROUND(R2917*$E2918,0))),0),0)</f>
        <v>0</v>
      </c>
      <c r="S2919" s="5">
        <f ca="1">IF(AND($G2917,NOT(ISTEXT($G2916)),ISNUMBER(Poczatek),ISNUMBER(Koniec_Projekt)),IFERROR(IF(LataProjekcji=$F2918,IF(AND($G2918=$G2919,$F2918=$F2919),ROUND($D2917-SUM($K2919:R2919),0),ROUND(S2917*$E2918,0)),IF(LataProjekcji&gt;$F2918,0,ROUND(S2917*$E2918,0))),0),0)</f>
        <v>0</v>
      </c>
      <c r="T2919" s="5">
        <f ca="1">IF(AND($G2917,NOT(ISTEXT($G2916)),ISNUMBER(Poczatek),ISNUMBER(Koniec_Projekt)),IFERROR(IF(LataProjekcji=$F2918,IF(AND($G2918=$G2919,$F2918=$F2919),ROUND($D2917-SUM($K2919:S2919),0),ROUND(T2917*$E2918,0)),IF(LataProjekcji&gt;$F2918,0,ROUND(T2917*$E2918,0))),0),0)</f>
        <v>0</v>
      </c>
      <c r="U2919" s="5">
        <f ca="1">IF(AND($G2917,NOT(ISTEXT($G2916)),ISNUMBER(Poczatek),ISNUMBER(Koniec_Projekt)),IFERROR(IF(LataProjekcji=$F2918,IF(AND($G2918=$G2919,$F2918=$F2919),ROUND($D2917-SUM($K2919:T2919),0),ROUND(U2917*$E2918,0)),IF(LataProjekcji&gt;$F2918,0,ROUND(U2917*$E2918,0))),0),0)</f>
        <v>0</v>
      </c>
      <c r="V2919" s="5">
        <f ca="1">IF(AND($G2917,NOT(ISTEXT($G2916)),ISNUMBER(Poczatek),ISNUMBER(Koniec_Projekt)),IFERROR(IF(LataProjekcji=$F2918,IF(AND($G2918=$G2919,$F2918=$F2919),ROUND($D2917-SUM($K2919:U2919),0),ROUND(V2917*$E2918,0)),IF(LataProjekcji&gt;$F2918,0,ROUND(V2917*$E2918,0))),0),0)</f>
        <v>0</v>
      </c>
      <c r="W2919" s="5">
        <f ca="1">IF(AND($G2917,NOT(ISTEXT($G2916)),ISNUMBER(Poczatek),ISNUMBER(Koniec_Projekt)),IFERROR(IF(LataProjekcji=$F2918,IF(AND($G2918=$G2919,$F2918=$F2919),ROUND($D2917-SUM($K2919:V2919),0),ROUND(W2917*$E2918,0)),IF(LataProjekcji&gt;$F2918,0,ROUND(W2917*$E2918,0))),0),0)</f>
        <v>0</v>
      </c>
      <c r="X2919" s="5">
        <f ca="1">IF(AND($G2917,NOT(ISTEXT($G2916)),ISNUMBER(Poczatek),ISNUMBER(Koniec_Projekt)),IFERROR(IF(LataProjekcji=$F2918,IF(AND($G2918=$G2919,$F2918=$F2919),ROUND($D2917-SUM($K2919:W2919),0),ROUND(X2917*$E2918,0)),IF(LataProjekcji&gt;$F2918,0,ROUND(X2917*$E2918,0))),0),0)</f>
        <v>0</v>
      </c>
      <c r="Y2919" s="5">
        <f ca="1">IF(AND($G2917,NOT(ISTEXT($G2916)),ISNUMBER(Poczatek),ISNUMBER(Koniec_Projekt)),IFERROR(IF(LataProjekcji=$F2918,IF(AND($G2918=$G2919,$F2918=$F2919),ROUND($D2917-SUM($K2919:X2919),0),ROUND(Y2917*$E2918,0)),IF(LataProjekcji&gt;$F2918,0,ROUND(Y2917*$E2918,0))),0),0)</f>
        <v>0</v>
      </c>
      <c r="Z2919" s="5">
        <f ca="1">IF(AND($G2917,NOT(ISTEXT($G2916)),ISNUMBER(Poczatek),ISNUMBER(Koniec_Projekt)),IFERROR(IF(LataProjekcji=$F2918,IF(AND($G2918=$G2919,$F2918=$F2919),ROUND($D2917-SUM($K2919:Y2919),0),ROUND(Z2917*$E2918,0)),IF(LataProjekcji&gt;$F2918,0,ROUND(Z2917*$E2918,0))),0),0)</f>
        <v>0</v>
      </c>
      <c r="AA2919" s="5">
        <f ca="1">IF(AND($G2917,NOT(ISTEXT($G2916)),ISNUMBER(Poczatek),ISNUMBER(Koniec_Projekt)),IFERROR(IF(LataProjekcji=$F2918,IF(AND($G2918=$G2919,$F2918=$F2919),ROUND($D2917-SUM($K2919:Z2919),0),ROUND(AA2917*$E2918,0)),IF(LataProjekcji&gt;$F2918,0,ROUND(AA2917*$E2918,0))),0),0)</f>
        <v>0</v>
      </c>
      <c r="AB2919" s="5">
        <f ca="1">IF(AND($G2917,NOT(ISTEXT($G2916)),ISNUMBER(Poczatek),ISNUMBER(Koniec_Projekt)),IFERROR(IF(LataProjekcji=$F2918,IF(AND($G2918=$G2919,$F2918=$F2919),ROUND($D2917-SUM($K2919:AA2919),0),ROUND(AB2917*$E2918,0)),IF(LataProjekcji&gt;$F2918,0,ROUND(AB2917*$E2918,0))),0),0)</f>
        <v>0</v>
      </c>
      <c r="AC2919" s="5">
        <f ca="1">IF(AND($G2917,NOT(ISTEXT($G2916)),ISNUMBER(Poczatek),ISNUMBER(Koniec_Projekt)),IFERROR(IF(LataProjekcji=$F2918,IF(AND($G2918=$G2919,$F2918=$F2919),ROUND($D2917-SUM($K2919:AB2919),0),ROUND(AC2917*$E2918,0)),IF(LataProjekcji&gt;$F2918,0,ROUND(AC2917*$E2918,0))),0),0)</f>
        <v>0</v>
      </c>
      <c r="AD2919" s="5">
        <f ca="1">IF(AND($G2917,NOT(ISTEXT($G2916)),ISNUMBER(Poczatek),ISNUMBER(Koniec_Projekt)),IFERROR(IF(LataProjekcji=$F2918,IF(AND($G2918=$G2919,$F2918=$F2919),ROUND($D2917-SUM($K2919:AC2919),0),ROUND(AD2917*$E2918,0)),IF(LataProjekcji&gt;$F2918,0,ROUND(AD2917*$E2918,0))),0),0)</f>
        <v>0</v>
      </c>
      <c r="AE2919" s="5">
        <f ca="1">IF(AND($G2917,NOT(ISTEXT($G2916)),ISNUMBER(Poczatek),ISNUMBER(Koniec_Projekt)),IFERROR(IF(LataProjekcji=$F2918,IF(AND($G2918=$G2919,$F2918=$F2919),ROUND($D2917-SUM($K2919:AD2919),0),ROUND(AE2917*$E2918,0)),IF(LataProjekcji&gt;$F2918,0,ROUND(AE2917*$E2918,0))),0),0)</f>
        <v>0</v>
      </c>
    </row>
    <row r="2920" spans="2:31" ht="12.5" hidden="1" thickBot="1">
      <c r="B2920" s="527" t="s">
        <v>865</v>
      </c>
      <c r="C2920" s="528"/>
      <c r="D2920" s="529">
        <f ca="1">IF(D2917&gt;10,ROUND((D2919-1)*E2918,0),E2918)</f>
        <v>0</v>
      </c>
      <c r="E2920" s="529">
        <f ca="1">D2917-D2920</f>
        <v>0</v>
      </c>
      <c r="F2920" s="528"/>
      <c r="G2920" s="669">
        <f ca="1">OFFSET($C$269,$D2915,0)</f>
        <v>0</v>
      </c>
      <c r="H2920" s="528"/>
      <c r="I2920" s="528"/>
      <c r="J2920" s="528"/>
      <c r="K2920" s="528"/>
      <c r="L2920" s="528"/>
      <c r="M2920" s="528"/>
      <c r="N2920" s="528"/>
      <c r="O2920" s="528"/>
      <c r="P2920" s="528"/>
      <c r="Q2920" s="528"/>
      <c r="R2920" s="528"/>
      <c r="S2920" s="528"/>
      <c r="T2920" s="528"/>
      <c r="U2920" s="528"/>
      <c r="V2920" s="528"/>
      <c r="W2920" s="528"/>
      <c r="X2920" s="528"/>
      <c r="Y2920" s="528"/>
      <c r="Z2920" s="528"/>
      <c r="AA2920" s="528"/>
      <c r="AB2920" s="528"/>
      <c r="AC2920" s="528"/>
      <c r="AD2920" s="528"/>
      <c r="AE2920" s="528"/>
    </row>
    <row r="2921" spans="2:31" ht="12.5" hidden="1" thickTop="1"/>
    <row r="2922" spans="2:31" ht="12.5" hidden="1" thickBot="1">
      <c r="B2922" s="530" t="str">
        <f ca="1">"nazwa ST: "&amp;B1755</f>
        <v>nazwa ST: 0</v>
      </c>
      <c r="C2922" s="530"/>
      <c r="D2922" s="531">
        <f>D1755</f>
        <v>170</v>
      </c>
      <c r="E2922" s="530"/>
      <c r="F2922" s="530"/>
      <c r="G2922" s="530"/>
      <c r="H2922" s="530"/>
      <c r="I2922" s="530"/>
      <c r="J2922" s="530"/>
      <c r="K2922" s="539" t="str">
        <f t="shared" ref="K2922:AE2922" si="3214">LataProjekcji</f>
        <v>Uzupełnij dane</v>
      </c>
      <c r="L2922" s="539" t="str">
        <f t="shared" si="3214"/>
        <v/>
      </c>
      <c r="M2922" s="539" t="str">
        <f t="shared" si="3214"/>
        <v/>
      </c>
      <c r="N2922" s="539" t="str">
        <f t="shared" si="3214"/>
        <v/>
      </c>
      <c r="O2922" s="539" t="str">
        <f t="shared" si="3214"/>
        <v/>
      </c>
      <c r="P2922" s="539" t="str">
        <f t="shared" si="3214"/>
        <v/>
      </c>
      <c r="Q2922" s="539" t="str">
        <f t="shared" si="3214"/>
        <v/>
      </c>
      <c r="R2922" s="539" t="str">
        <f t="shared" si="3214"/>
        <v/>
      </c>
      <c r="S2922" s="539" t="str">
        <f t="shared" si="3214"/>
        <v/>
      </c>
      <c r="T2922" s="539" t="str">
        <f t="shared" si="3214"/>
        <v/>
      </c>
      <c r="U2922" s="539" t="str">
        <f t="shared" si="3214"/>
        <v/>
      </c>
      <c r="V2922" s="539" t="str">
        <f t="shared" si="3214"/>
        <v/>
      </c>
      <c r="W2922" s="539" t="str">
        <f t="shared" si="3214"/>
        <v/>
      </c>
      <c r="X2922" s="539" t="str">
        <f t="shared" si="3214"/>
        <v/>
      </c>
      <c r="Y2922" s="539" t="str">
        <f t="shared" si="3214"/>
        <v/>
      </c>
      <c r="Z2922" s="539" t="str">
        <f t="shared" si="3214"/>
        <v/>
      </c>
      <c r="AA2922" s="539" t="str">
        <f t="shared" si="3214"/>
        <v/>
      </c>
      <c r="AB2922" s="539" t="str">
        <f t="shared" si="3214"/>
        <v/>
      </c>
      <c r="AC2922" s="539" t="str">
        <f t="shared" si="3214"/>
        <v/>
      </c>
      <c r="AD2922" s="539" t="str">
        <f t="shared" si="3214"/>
        <v/>
      </c>
      <c r="AE2922" s="539" t="str">
        <f t="shared" si="3214"/>
        <v/>
      </c>
    </row>
    <row r="2923" spans="2:31" hidden="1">
      <c r="B2923" s="526" t="s">
        <v>752</v>
      </c>
      <c r="D2923" s="1">
        <f ca="1">D1756</f>
        <v>1900</v>
      </c>
      <c r="E2923" s="1">
        <f ca="1">E1756</f>
        <v>1</v>
      </c>
      <c r="F2923" s="1">
        <f ca="1">IF(D2924&gt;10,F1756,1)</f>
        <v>1</v>
      </c>
      <c r="G2923" s="525" t="str">
        <f ca="1">IF(ISBLANK(OFFSET($E$269,$D2922,0)),"brak daty",IF(D2924&gt;10,EDATE(OFFSET($E$269,$D2922,0),D2926),DATE(D2923,E2923,1)))</f>
        <v>brak daty</v>
      </c>
      <c r="H2923" s="538" t="b">
        <f ca="1">SUM(K2923:AE2923)=D2926</f>
        <v>1</v>
      </c>
      <c r="I2923" s="1" t="s">
        <v>749</v>
      </c>
      <c r="K2923" s="5">
        <f ca="1">IF(AND($G2924,NOT(ISTEXT($G2923)),ISNUMBER(Poczatek),ISNUMBER(Koniec_Projekt)),IFERROR(IF($D2923=LataProjekcji,$F2923,IF($D2923&lt;LataProjekcji,IF((SUM(K2923)+12)&lt;$D2926,12,$D2926-SUM(K2923)),0)),0),0)</f>
        <v>0</v>
      </c>
      <c r="L2923" s="5">
        <f ca="1">IF(AND($G2924,NOT(ISTEXT($G2923)),ISNUMBER(Poczatek),ISNUMBER(Koniec_Projekt)),IFERROR(IF($D2923=LataProjekcji,$F2923,IF($D2923&lt;LataProjekcji,IF((SUM($K2923:K2923)+12)&lt;$D2926,12,$D2926-SUM($K2923:K2923)),0)),0),0)</f>
        <v>0</v>
      </c>
      <c r="M2923" s="5">
        <f ca="1">IF(AND($G2924,NOT(ISTEXT($G2923)),ISNUMBER(Poczatek),ISNUMBER(Koniec_Projekt)),IFERROR(IF($D2923=LataProjekcji,$F2923,IF($D2923&lt;LataProjekcji,IF((SUM($K2923:L2923)+12)&lt;$D2926,12,$D2926-SUM($K2923:L2923)),0)),0),0)</f>
        <v>0</v>
      </c>
      <c r="N2923" s="5">
        <f ca="1">IF(AND($G2924,NOT(ISTEXT($G2923)),ISNUMBER(Poczatek),ISNUMBER(Koniec_Projekt)),IFERROR(IF($D2923=LataProjekcji,$F2923,IF($D2923&lt;LataProjekcji,IF((SUM($K2923:M2923)+12)&lt;$D2926,12,$D2926-SUM($K2923:M2923)),0)),0),0)</f>
        <v>0</v>
      </c>
      <c r="O2923" s="5">
        <f ca="1">IF(AND($G2924,NOT(ISTEXT($G2923)),ISNUMBER(Poczatek),ISNUMBER(Koniec_Projekt)),IFERROR(IF($D2923=LataProjekcji,$F2923,IF($D2923&lt;LataProjekcji,IF((SUM($K2923:N2923)+12)&lt;$D2926,12,$D2926-SUM($K2923:N2923)),0)),0),0)</f>
        <v>0</v>
      </c>
      <c r="P2923" s="5">
        <f ca="1">IF(AND($G2924,NOT(ISTEXT($G2923)),ISNUMBER(Poczatek),ISNUMBER(Koniec_Projekt)),IFERROR(IF($D2923=LataProjekcji,$F2923,IF($D2923&lt;LataProjekcji,IF((SUM($K2923:O2923)+12)&lt;$D2926,12,$D2926-SUM($K2923:O2923)),0)),0),0)</f>
        <v>0</v>
      </c>
      <c r="Q2923" s="5">
        <f ca="1">IF(AND($G2924,NOT(ISTEXT($G2923)),ISNUMBER(Poczatek),ISNUMBER(Koniec_Projekt)),IFERROR(IF($D2923=LataProjekcji,$F2923,IF($D2923&lt;LataProjekcji,IF((SUM($K2923:P2923)+12)&lt;$D2926,12,$D2926-SUM($K2923:P2923)),0)),0),0)</f>
        <v>0</v>
      </c>
      <c r="R2923" s="5">
        <f ca="1">IF(AND($G2924,NOT(ISTEXT($G2923)),ISNUMBER(Poczatek),ISNUMBER(Koniec_Projekt)),IFERROR(IF($D2923=LataProjekcji,$F2923,IF($D2923&lt;LataProjekcji,IF((SUM($K2923:Q2923)+12)&lt;$D2926,12,$D2926-SUM($K2923:Q2923)),0)),0),0)</f>
        <v>0</v>
      </c>
      <c r="S2923" s="5">
        <f ca="1">IF(AND($G2924,NOT(ISTEXT($G2923)),ISNUMBER(Poczatek),ISNUMBER(Koniec_Projekt)),IFERROR(IF($D2923=LataProjekcji,$F2923,IF($D2923&lt;LataProjekcji,IF((SUM($K2923:R2923)+12)&lt;$D2926,12,$D2926-SUM($K2923:R2923)),0)),0),0)</f>
        <v>0</v>
      </c>
      <c r="T2923" s="5">
        <f ca="1">IF(AND($G2924,NOT(ISTEXT($G2923)),ISNUMBER(Poczatek),ISNUMBER(Koniec_Projekt)),IFERROR(IF($D2923=LataProjekcji,$F2923,IF($D2923&lt;LataProjekcji,IF((SUM($K2923:S2923)+12)&lt;$D2926,12,$D2926-SUM($K2923:S2923)),0)),0),0)</f>
        <v>0</v>
      </c>
      <c r="U2923" s="5">
        <f ca="1">IF(AND($G2924,NOT(ISTEXT($G2923)),ISNUMBER(Poczatek),ISNUMBER(Koniec_Projekt)),IFERROR(IF($D2923=LataProjekcji,$F2923,IF($D2923&lt;LataProjekcji,IF((SUM($K2923:T2923)+12)&lt;$D2926,12,$D2926-SUM($K2923:T2923)),0)),0),0)</f>
        <v>0</v>
      </c>
      <c r="V2923" s="5">
        <f ca="1">IF(AND($G2924,NOT(ISTEXT($G2923)),ISNUMBER(Poczatek),ISNUMBER(Koniec_Projekt)),IFERROR(IF($D2923=LataProjekcji,$F2923,IF($D2923&lt;LataProjekcji,IF((SUM($K2923:U2923)+12)&lt;$D2926,12,$D2926-SUM($K2923:U2923)),0)),0),0)</f>
        <v>0</v>
      </c>
      <c r="W2923" s="5">
        <f ca="1">IF(AND($G2924,NOT(ISTEXT($G2923)),ISNUMBER(Poczatek),ISNUMBER(Koniec_Projekt)),IFERROR(IF($D2923=LataProjekcji,$F2923,IF($D2923&lt;LataProjekcji,IF((SUM($K2923:V2923)+12)&lt;$D2926,12,$D2926-SUM($K2923:V2923)),0)),0),0)</f>
        <v>0</v>
      </c>
      <c r="X2923" s="5">
        <f ca="1">IF(AND($G2924,NOT(ISTEXT($G2923)),ISNUMBER(Poczatek),ISNUMBER(Koniec_Projekt)),IFERROR(IF($D2923=LataProjekcji,$F2923,IF($D2923&lt;LataProjekcji,IF((SUM($K2923:W2923)+12)&lt;$D2926,12,$D2926-SUM($K2923:W2923)),0)),0),0)</f>
        <v>0</v>
      </c>
      <c r="Y2923" s="5">
        <f ca="1">IF(AND($G2924,NOT(ISTEXT($G2923)),ISNUMBER(Poczatek),ISNUMBER(Koniec_Projekt)),IFERROR(IF($D2923=LataProjekcji,$F2923,IF($D2923&lt;LataProjekcji,IF((SUM($K2923:X2923)+12)&lt;$D2926,12,$D2926-SUM($K2923:X2923)),0)),0),0)</f>
        <v>0</v>
      </c>
      <c r="Z2923" s="5">
        <f ca="1">IF(AND($G2924,NOT(ISTEXT($G2923)),ISNUMBER(Poczatek),ISNUMBER(Koniec_Projekt)),IFERROR(IF($D2923=LataProjekcji,$F2923,IF($D2923&lt;LataProjekcji,IF((SUM($K2923:Y2923)+12)&lt;$D2926,12,$D2926-SUM($K2923:Y2923)),0)),0),0)</f>
        <v>0</v>
      </c>
      <c r="AA2923" s="5">
        <f ca="1">IF(AND($G2924,NOT(ISTEXT($G2923)),ISNUMBER(Poczatek),ISNUMBER(Koniec_Projekt)),IFERROR(IF($D2923=LataProjekcji,$F2923,IF($D2923&lt;LataProjekcji,IF((SUM($K2923:Z2923)+12)&lt;$D2926,12,$D2926-SUM($K2923:Z2923)),0)),0),0)</f>
        <v>0</v>
      </c>
      <c r="AB2923" s="5">
        <f ca="1">IF(AND($G2924,NOT(ISTEXT($G2923)),ISNUMBER(Poczatek),ISNUMBER(Koniec_Projekt)),IFERROR(IF($D2923=LataProjekcji,$F2923,IF($D2923&lt;LataProjekcji,IF((SUM($K2923:AA2923)+12)&lt;$D2926,12,$D2926-SUM($K2923:AA2923)),0)),0),0)</f>
        <v>0</v>
      </c>
      <c r="AC2923" s="5">
        <f ca="1">IF(AND($G2924,NOT(ISTEXT($G2923)),ISNUMBER(Poczatek),ISNUMBER(Koniec_Projekt)),IFERROR(IF($D2923=LataProjekcji,$F2923,IF($D2923&lt;LataProjekcji,IF((SUM($K2923:AB2923)+12)&lt;$D2926,12,$D2926-SUM($K2923:AB2923)),0)),0),0)</f>
        <v>0</v>
      </c>
      <c r="AD2923" s="5">
        <f ca="1">IF(AND($G2924,NOT(ISTEXT($G2923)),ISNUMBER(Poczatek),ISNUMBER(Koniec_Projekt)),IFERROR(IF($D2923=LataProjekcji,$F2923,IF($D2923&lt;LataProjekcji,IF((SUM($K2923:AC2923)+12)&lt;$D2926,12,$D2926-SUM($K2923:AC2923)),0)),0),0)</f>
        <v>0</v>
      </c>
      <c r="AE2923" s="5">
        <f ca="1">IF(AND($G2924,NOT(ISTEXT($G2923)),ISNUMBER(Poczatek),ISNUMBER(Koniec_Projekt)),IFERROR(IF($D2923=LataProjekcji,$F2923,IF($D2923&lt;LataProjekcji,IF((SUM($K2923:AD2923)+12)&lt;$D2926,12,$D2926-SUM($K2923:AD2923)),0)),0),0)</f>
        <v>0</v>
      </c>
    </row>
    <row r="2924" spans="2:31" hidden="1">
      <c r="B2924" s="526" t="s">
        <v>754</v>
      </c>
      <c r="D2924" s="5">
        <f ca="1">D1757</f>
        <v>0</v>
      </c>
      <c r="E2924" s="454">
        <f ca="1">E1757</f>
        <v>0</v>
      </c>
      <c r="F2924" s="454">
        <f ca="1">F1757</f>
        <v>0</v>
      </c>
      <c r="G2924" s="258" t="b">
        <f ca="1">NOT(ISBLANK(OFFSET($C$269,$D2922,0)))</f>
        <v>0</v>
      </c>
      <c r="H2924" s="538" t="b">
        <f ca="1">SUM(K2924:AE2924)=E2926</f>
        <v>1</v>
      </c>
      <c r="I2924" s="1" t="s">
        <v>750</v>
      </c>
      <c r="K2924" s="537">
        <f ca="1">IF(AND($G2924,NOT(ISTEXT($G2923)),ISNUMBER(Poczatek),ISNUMBER(Koniec_Projekt)),IFERROR(IF($D2923=LataProjekcji,IF($F2923&gt;$E2926,$E2926,$F2923),IF($D2926&gt;=$E2926,(IF($D2923&lt;LataProjekcji,IF((SUM(J2924:$K2924)+12)&lt;$E2926,12,$E2926-SUM(J2924:$K2924)),0)),(IF($D2923&lt;LataProjekcji,IF((SUM(J2924:$K2924)+12)&lt;$D2926,12,$D2926-SUM(J2924:$K2924)),0)))),0),0)</f>
        <v>0</v>
      </c>
      <c r="L2924" s="537">
        <f ca="1">IF(AND($G2924,NOT(ISTEXT($G2923)),ISNUMBER(Poczatek),ISNUMBER(Koniec_Projekt)),IFERROR(IF($D2923=LataProjekcji,IF($F2923&gt;$E2926,$E2926,$F2923),IF($D2926&gt;=$E2926,(IF($D2923&lt;LataProjekcji,IF((SUM($K2924:K2924)+12)&lt;$E2926,12,$E2926-SUM($K2924:K2924)),0)),(IF($D2923&lt;LataProjekcji,IF((SUM($K2924:K2924)+12)&lt;$D2926,12,$D2926-SUM($K2924:K2924)),0)))),0),0)</f>
        <v>0</v>
      </c>
      <c r="M2924" s="537">
        <f ca="1">IF(AND($G2924,NOT(ISTEXT($G2923)),ISNUMBER(Poczatek),ISNUMBER(Koniec_Projekt)),IFERROR(IF($D2923=LataProjekcji,IF($F2923&gt;$E2926,$E2926,$F2923),IF($D2926&gt;=$E2926,(IF($D2923&lt;LataProjekcji,IF((SUM($K2924:L2924)+12)&lt;$E2926,12,$E2926-SUM($K2924:L2924)),0)),(IF($D2923&lt;LataProjekcji,IF((SUM($K2924:L2924)+12)&lt;$D2926,12,$D2926-SUM($K2924:L2924)),0)))),0),0)</f>
        <v>0</v>
      </c>
      <c r="N2924" s="537">
        <f ca="1">IF(AND($G2924,NOT(ISTEXT($G2923)),ISNUMBER(Poczatek),ISNUMBER(Koniec_Projekt)),IFERROR(IF($D2923=LataProjekcji,IF($F2923&gt;$E2926,$E2926,$F2923),IF($D2926&gt;=$E2926,(IF($D2923&lt;LataProjekcji,IF((SUM($K2924:M2924)+12)&lt;$E2926,12,$E2926-SUM($K2924:M2924)),0)),(IF($D2923&lt;LataProjekcji,IF((SUM($K2924:M2924)+12)&lt;$D2926,12,$D2926-SUM($K2924:M2924)),0)))),0),0)</f>
        <v>0</v>
      </c>
      <c r="O2924" s="537">
        <f ca="1">IF(AND($G2924,NOT(ISTEXT($G2923)),ISNUMBER(Poczatek),ISNUMBER(Koniec_Projekt)),IFERROR(IF($D2923=LataProjekcji,IF($F2923&gt;$E2926,$E2926,$F2923),IF($D2926&gt;=$E2926,(IF($D2923&lt;LataProjekcji,IF((SUM($K2924:N2924)+12)&lt;$E2926,12,$E2926-SUM($K2924:N2924)),0)),(IF($D2923&lt;LataProjekcji,IF((SUM($K2924:N2924)+12)&lt;$D2926,12,$D2926-SUM($K2924:N2924)),0)))),0),0)</f>
        <v>0</v>
      </c>
      <c r="P2924" s="537">
        <f ca="1">IF(AND($G2924,NOT(ISTEXT($G2923)),ISNUMBER(Poczatek),ISNUMBER(Koniec_Projekt)),IFERROR(IF($D2923=LataProjekcji,IF($F2923&gt;$E2926,$E2926,$F2923),IF($D2926&gt;=$E2926,(IF($D2923&lt;LataProjekcji,IF((SUM($K2924:O2924)+12)&lt;$E2926,12,$E2926-SUM($K2924:O2924)),0)),(IF($D2923&lt;LataProjekcji,IF((SUM($K2924:O2924)+12)&lt;$D2926,12,$D2926-SUM($K2924:O2924)),0)))),0),0)</f>
        <v>0</v>
      </c>
      <c r="Q2924" s="537">
        <f ca="1">IF(AND($G2924,NOT(ISTEXT($G2923)),ISNUMBER(Poczatek),ISNUMBER(Koniec_Projekt)),IFERROR(IF($D2923=LataProjekcji,IF($F2923&gt;$E2926,$E2926,$F2923),IF($D2926&gt;=$E2926,(IF($D2923&lt;LataProjekcji,IF((SUM($K2924:P2924)+12)&lt;$E2926,12,$E2926-SUM($K2924:P2924)),0)),(IF($D2923&lt;LataProjekcji,IF((SUM($K2924:P2924)+12)&lt;$D2926,12,$D2926-SUM($K2924:P2924)),0)))),0),0)</f>
        <v>0</v>
      </c>
      <c r="R2924" s="537">
        <f ca="1">IF(AND($G2924,NOT(ISTEXT($G2923)),ISNUMBER(Poczatek),ISNUMBER(Koniec_Projekt)),IFERROR(IF($D2923=LataProjekcji,IF($F2923&gt;$E2926,$E2926,$F2923),IF($D2926&gt;=$E2926,(IF($D2923&lt;LataProjekcji,IF((SUM($K2924:Q2924)+12)&lt;$E2926,12,$E2926-SUM($K2924:Q2924)),0)),(IF($D2923&lt;LataProjekcji,IF((SUM($K2924:Q2924)+12)&lt;$D2926,12,$D2926-SUM($K2924:Q2924)),0)))),0),0)</f>
        <v>0</v>
      </c>
      <c r="S2924" s="537">
        <f ca="1">IF(AND($G2924,NOT(ISTEXT($G2923)),ISNUMBER(Poczatek),ISNUMBER(Koniec_Projekt)),IFERROR(IF($D2923=LataProjekcji,IF($F2923&gt;$E2926,$E2926,$F2923),IF($D2926&gt;=$E2926,(IF($D2923&lt;LataProjekcji,IF((SUM($K2924:R2924)+12)&lt;$E2926,12,$E2926-SUM($K2924:R2924)),0)),(IF($D2923&lt;LataProjekcji,IF((SUM($K2924:R2924)+12)&lt;$D2926,12,$D2926-SUM($K2924:R2924)),0)))),0),0)</f>
        <v>0</v>
      </c>
      <c r="T2924" s="537">
        <f ca="1">IF(AND($G2924,NOT(ISTEXT($G2923)),ISNUMBER(Poczatek),ISNUMBER(Koniec_Projekt)),IFERROR(IF($D2923=LataProjekcji,IF($F2923&gt;$E2926,$E2926,$F2923),IF($D2926&gt;=$E2926,(IF($D2923&lt;LataProjekcji,IF((SUM($K2924:S2924)+12)&lt;$E2926,12,$E2926-SUM($K2924:S2924)),0)),(IF($D2923&lt;LataProjekcji,IF((SUM($K2924:S2924)+12)&lt;$D2926,12,$D2926-SUM($K2924:S2924)),0)))),0),0)</f>
        <v>0</v>
      </c>
      <c r="U2924" s="537">
        <f ca="1">IF(AND($G2924,NOT(ISTEXT($G2923)),ISNUMBER(Poczatek),ISNUMBER(Koniec_Projekt)),IFERROR(IF($D2923=LataProjekcji,IF($F2923&gt;$E2926,$E2926,$F2923),IF($D2926&gt;=$E2926,(IF($D2923&lt;LataProjekcji,IF((SUM($K2924:T2924)+12)&lt;$E2926,12,$E2926-SUM($K2924:T2924)),0)),(IF($D2923&lt;LataProjekcji,IF((SUM($K2924:T2924)+12)&lt;$D2926,12,$D2926-SUM($K2924:T2924)),0)))),0),0)</f>
        <v>0</v>
      </c>
      <c r="V2924" s="537">
        <f ca="1">IF(AND($G2924,NOT(ISTEXT($G2923)),ISNUMBER(Poczatek),ISNUMBER(Koniec_Projekt)),IFERROR(IF($D2923=LataProjekcji,IF($F2923&gt;$E2926,$E2926,$F2923),IF($D2926&gt;=$E2926,(IF($D2923&lt;LataProjekcji,IF((SUM($K2924:U2924)+12)&lt;$E2926,12,$E2926-SUM($K2924:U2924)),0)),(IF($D2923&lt;LataProjekcji,IF((SUM($K2924:U2924)+12)&lt;$D2926,12,$D2926-SUM($K2924:U2924)),0)))),0),0)</f>
        <v>0</v>
      </c>
      <c r="W2924" s="537">
        <f ca="1">IF(AND($G2924,NOT(ISTEXT($G2923)),ISNUMBER(Poczatek),ISNUMBER(Koniec_Projekt)),IFERROR(IF($D2923=LataProjekcji,IF($F2923&gt;$E2926,$E2926,$F2923),IF($D2926&gt;=$E2926,(IF($D2923&lt;LataProjekcji,IF((SUM($K2924:V2924)+12)&lt;$E2926,12,$E2926-SUM($K2924:V2924)),0)),(IF($D2923&lt;LataProjekcji,IF((SUM($K2924:V2924)+12)&lt;$D2926,12,$D2926-SUM($K2924:V2924)),0)))),0),0)</f>
        <v>0</v>
      </c>
      <c r="X2924" s="537">
        <f ca="1">IF(AND($G2924,NOT(ISTEXT($G2923)),ISNUMBER(Poczatek),ISNUMBER(Koniec_Projekt)),IFERROR(IF($D2923=LataProjekcji,IF($F2923&gt;$E2926,$E2926,$F2923),IF($D2926&gt;=$E2926,(IF($D2923&lt;LataProjekcji,IF((SUM($K2924:W2924)+12)&lt;$E2926,12,$E2926-SUM($K2924:W2924)),0)),(IF($D2923&lt;LataProjekcji,IF((SUM($K2924:W2924)+12)&lt;$D2926,12,$D2926-SUM($K2924:W2924)),0)))),0),0)</f>
        <v>0</v>
      </c>
      <c r="Y2924" s="537">
        <f ca="1">IF(AND($G2924,NOT(ISTEXT($G2923)),ISNUMBER(Poczatek),ISNUMBER(Koniec_Projekt)),IFERROR(IF($D2923=LataProjekcji,IF($F2923&gt;$E2926,$E2926,$F2923),IF($D2926&gt;=$E2926,(IF($D2923&lt;LataProjekcji,IF((SUM($K2924:X2924)+12)&lt;$E2926,12,$E2926-SUM($K2924:X2924)),0)),(IF($D2923&lt;LataProjekcji,IF((SUM($K2924:X2924)+12)&lt;$D2926,12,$D2926-SUM($K2924:X2924)),0)))),0),0)</f>
        <v>0</v>
      </c>
      <c r="Z2924" s="537">
        <f ca="1">IF(AND($G2924,NOT(ISTEXT($G2923)),ISNUMBER(Poczatek),ISNUMBER(Koniec_Projekt)),IFERROR(IF($D2923=LataProjekcji,IF($F2923&gt;$E2926,$E2926,$F2923),IF($D2926&gt;=$E2926,(IF($D2923&lt;LataProjekcji,IF((SUM($K2924:Y2924)+12)&lt;$E2926,12,$E2926-SUM($K2924:Y2924)),0)),(IF($D2923&lt;LataProjekcji,IF((SUM($K2924:Y2924)+12)&lt;$D2926,12,$D2926-SUM($K2924:Y2924)),0)))),0),0)</f>
        <v>0</v>
      </c>
      <c r="AA2924" s="537">
        <f ca="1">IF(AND($G2924,NOT(ISTEXT($G2923)),ISNUMBER(Poczatek),ISNUMBER(Koniec_Projekt)),IFERROR(IF($D2923=LataProjekcji,IF($F2923&gt;$E2926,$E2926,$F2923),IF($D2926&gt;=$E2926,(IF($D2923&lt;LataProjekcji,IF((SUM($K2924:Z2924)+12)&lt;$E2926,12,$E2926-SUM($K2924:Z2924)),0)),(IF($D2923&lt;LataProjekcji,IF((SUM($K2924:Z2924)+12)&lt;$D2926,12,$D2926-SUM($K2924:Z2924)),0)))),0),0)</f>
        <v>0</v>
      </c>
      <c r="AB2924" s="537">
        <f ca="1">IF(AND($G2924,NOT(ISTEXT($G2923)),ISNUMBER(Poczatek),ISNUMBER(Koniec_Projekt)),IFERROR(IF($D2923=LataProjekcji,IF($F2923&gt;$E2926,$E2926,$F2923),IF($D2926&gt;=$E2926,(IF($D2923&lt;LataProjekcji,IF((SUM($K2924:AA2924)+12)&lt;$E2926,12,$E2926-SUM($K2924:AA2924)),0)),(IF($D2923&lt;LataProjekcji,IF((SUM($K2924:AA2924)+12)&lt;$D2926,12,$D2926-SUM($K2924:AA2924)),0)))),0),0)</f>
        <v>0</v>
      </c>
      <c r="AC2924" s="537">
        <f ca="1">IF(AND($G2924,NOT(ISTEXT($G2923)),ISNUMBER(Poczatek),ISNUMBER(Koniec_Projekt)),IFERROR(IF($D2923=LataProjekcji,IF($F2923&gt;$E2926,$E2926,$F2923),IF($D2926&gt;=$E2926,(IF($D2923&lt;LataProjekcji,IF((SUM($K2924:AB2924)+12)&lt;$E2926,12,$E2926-SUM($K2924:AB2924)),0)),(IF($D2923&lt;LataProjekcji,IF((SUM($K2924:AB2924)+12)&lt;$D2926,12,$D2926-SUM($K2924:AB2924)),0)))),0),0)</f>
        <v>0</v>
      </c>
      <c r="AD2924" s="537">
        <f ca="1">IF(AND($G2924,NOT(ISTEXT($G2923)),ISNUMBER(Poczatek),ISNUMBER(Koniec_Projekt)),IFERROR(IF($D2923=LataProjekcji,IF($F2923&gt;$E2926,$E2926,$F2923),IF($D2926&gt;=$E2926,(IF($D2923&lt;LataProjekcji,IF((SUM($K2924:AC2924)+12)&lt;$E2926,12,$E2926-SUM($K2924:AC2924)),0)),(IF($D2923&lt;LataProjekcji,IF((SUM($K2924:AC2924)+12)&lt;$D2926,12,$D2926-SUM($K2924:AC2924)),0)))),0),0)</f>
        <v>0</v>
      </c>
      <c r="AE2924" s="537">
        <f ca="1">IF(AND($G2924,NOT(ISTEXT($G2923)),ISNUMBER(Poczatek),ISNUMBER(Koniec_Projekt)),IFERROR(IF($D2923=LataProjekcji,IF($F2923&gt;$E2926,$E2926,$F2923),IF($D2926&gt;=$E2926,(IF($D2923&lt;LataProjekcji,IF((SUM($K2924:AD2924)+12)&lt;$E2926,12,$E2926-SUM($K2924:AD2924)),0)),(IF($D2923&lt;LataProjekcji,IF((SUM($K2924:AD2924)+12)&lt;$D2926,12,$D2926-SUM($K2924:AD2924)),0)))),0),0)</f>
        <v>0</v>
      </c>
    </row>
    <row r="2925" spans="2:31" hidden="1">
      <c r="B2925" s="526" t="s">
        <v>753</v>
      </c>
      <c r="D2925" s="454">
        <f ca="1">D1758</f>
        <v>0</v>
      </c>
      <c r="E2925" s="454">
        <f ca="1">IF(D2924&gt;10,ROUND(D2925/12,2),D2925)</f>
        <v>0</v>
      </c>
      <c r="F2925" s="524">
        <f>Koniec_Projekt</f>
        <v>0</v>
      </c>
      <c r="G2925" s="329">
        <f>Miesiac_Koniec_Projekt</f>
        <v>0</v>
      </c>
      <c r="H2925" s="538" t="b">
        <f ca="1">SUM(K2925:AE2925)=D2924</f>
        <v>1</v>
      </c>
      <c r="I2925" s="1" t="s">
        <v>713</v>
      </c>
      <c r="K2925" s="256">
        <f ca="1">IF(AND($G2924,NOT(ISTEXT($G2923)),ISNUMBER(Poczatek),ISNUMBER(Koniec_Projekt)),IFERROR(IF(LataProjekcji=$F2926,ROUND($D2924,0),ROUND(K2923*$E2925,0)),0),0)</f>
        <v>0</v>
      </c>
      <c r="L2925" s="5">
        <f ca="1">IF(AND($G2924,NOT(ISTEXT($G2923)),ISNUMBER(Poczatek),ISNUMBER(Koniec_Projekt)),IFERROR(IF(LataProjekcji=$F2926,ROUND($D2924-SUM(K2925:$K2925),0),ROUND(L2923*$E2925,0)),0),0)</f>
        <v>0</v>
      </c>
      <c r="M2925" s="5">
        <f ca="1">IF(AND($G2924,NOT(ISTEXT($G2923)),ISNUMBER(Poczatek),ISNUMBER(Koniec_Projekt)),IFERROR(IF(LataProjekcji=$F2926,ROUND($D2924-SUM($K2925:L2925),0),ROUND(M2923*$E2925,0)),0),0)</f>
        <v>0</v>
      </c>
      <c r="N2925" s="5">
        <f ca="1">IF(AND($G2924,NOT(ISTEXT($G2923)),ISNUMBER(Poczatek),ISNUMBER(Koniec_Projekt)),IFERROR(IF(LataProjekcji=$F2926,ROUND($D2924-SUM($K2925:M2925),0),ROUND(N2923*$E2925,0)),0),0)</f>
        <v>0</v>
      </c>
      <c r="O2925" s="5">
        <f ca="1">IF(AND($G2924,NOT(ISTEXT($G2923)),ISNUMBER(Poczatek),ISNUMBER(Koniec_Projekt)),IFERROR(IF(LataProjekcji=$F2926,ROUND($D2924-SUM($K2925:N2925),0),ROUND(O2923*$E2925,0)),0),0)</f>
        <v>0</v>
      </c>
      <c r="P2925" s="5">
        <f ca="1">IF(AND($G2924,NOT(ISTEXT($G2923)),ISNUMBER(Poczatek),ISNUMBER(Koniec_Projekt)),IFERROR(IF(LataProjekcji=$F2926,ROUND($D2924-SUM($K2925:O2925),0),ROUND(P2923*$E2925,0)),0),0)</f>
        <v>0</v>
      </c>
      <c r="Q2925" s="5">
        <f ca="1">IF(AND($G2924,NOT(ISTEXT($G2923)),ISNUMBER(Poczatek),ISNUMBER(Koniec_Projekt)),IFERROR(IF(LataProjekcji=$F2926,ROUND($D2924-SUM($K2925:P2925),0),ROUND(Q2923*$E2925,0)),0),0)</f>
        <v>0</v>
      </c>
      <c r="R2925" s="5">
        <f ca="1">IF(AND($G2924,NOT(ISTEXT($G2923)),ISNUMBER(Poczatek),ISNUMBER(Koniec_Projekt)),IFERROR(IF(LataProjekcji=$F2926,ROUND($D2924-SUM($K2925:Q2925),0),ROUND(R2923*$E2925,0)),0),0)</f>
        <v>0</v>
      </c>
      <c r="S2925" s="5">
        <f ca="1">IF(AND($G2924,NOT(ISTEXT($G2923)),ISNUMBER(Poczatek),ISNUMBER(Koniec_Projekt)),IFERROR(IF(LataProjekcji=$F2926,ROUND($D2924-SUM($K2925:R2925),0),ROUND(S2923*$E2925,0)),0),0)</f>
        <v>0</v>
      </c>
      <c r="T2925" s="5">
        <f ca="1">IF(AND($G2924,NOT(ISTEXT($G2923)),ISNUMBER(Poczatek),ISNUMBER(Koniec_Projekt)),IFERROR(IF(LataProjekcji=$F2926,ROUND($D2924-SUM($K2925:S2925),0),ROUND(T2923*$E2925,0)),0),0)</f>
        <v>0</v>
      </c>
      <c r="U2925" s="5">
        <f ca="1">IF(AND($G2924,NOT(ISTEXT($G2923)),ISNUMBER(Poczatek),ISNUMBER(Koniec_Projekt)),IFERROR(IF(LataProjekcji=$F2926,ROUND($D2924-SUM($K2925:T2925),0),ROUND(U2923*$E2925,0)),0),0)</f>
        <v>0</v>
      </c>
      <c r="V2925" s="5">
        <f ca="1">IF(AND($G2924,NOT(ISTEXT($G2923)),ISNUMBER(Poczatek),ISNUMBER(Koniec_Projekt)),IFERROR(IF(LataProjekcji=$F2926,ROUND($D2924-SUM($K2925:U2925),0),ROUND(V2923*$E2925,0)),0),0)</f>
        <v>0</v>
      </c>
      <c r="W2925" s="5">
        <f ca="1">IF(AND($G2924,NOT(ISTEXT($G2923)),ISNUMBER(Poczatek),ISNUMBER(Koniec_Projekt)),IFERROR(IF(LataProjekcji=$F2926,ROUND($D2924-SUM($K2925:V2925),0),ROUND(W2923*$E2925,0)),0),0)</f>
        <v>0</v>
      </c>
      <c r="X2925" s="5">
        <f ca="1">IF(AND($G2924,NOT(ISTEXT($G2923)),ISNUMBER(Poczatek),ISNUMBER(Koniec_Projekt)),IFERROR(IF(LataProjekcji=$F2926,ROUND($D2924-SUM($K2925:W2925),0),ROUND(X2923*$E2925,0)),0),0)</f>
        <v>0</v>
      </c>
      <c r="Y2925" s="5">
        <f ca="1">IF(AND($G2924,NOT(ISTEXT($G2923)),ISNUMBER(Poczatek),ISNUMBER(Koniec_Projekt)),IFERROR(IF(LataProjekcji=$F2926,ROUND($D2924-SUM($K2925:X2925),0),ROUND(Y2923*$E2925,0)),0),0)</f>
        <v>0</v>
      </c>
      <c r="Z2925" s="5">
        <f ca="1">IF(AND($G2924,NOT(ISTEXT($G2923)),ISNUMBER(Poczatek),ISNUMBER(Koniec_Projekt)),IFERROR(IF(LataProjekcji=$F2926,ROUND($D2924-SUM($K2925:Y2925),0),ROUND(Z2923*$E2925,0)),0),0)</f>
        <v>0</v>
      </c>
      <c r="AA2925" s="5">
        <f ca="1">IF(AND($G2924,NOT(ISTEXT($G2923)),ISNUMBER(Poczatek),ISNUMBER(Koniec_Projekt)),IFERROR(IF(LataProjekcji=$F2926,ROUND($D2924-SUM($K2925:Z2925),0),ROUND(AA2923*$E2925,0)),0),0)</f>
        <v>0</v>
      </c>
      <c r="AB2925" s="5">
        <f ca="1">IF(AND($G2924,NOT(ISTEXT($G2923)),ISNUMBER(Poczatek),ISNUMBER(Koniec_Projekt)),IFERROR(IF(LataProjekcji=$F2926,ROUND($D2924-SUM($K2925:AA2925),0),ROUND(AB2923*$E2925,0)),0),0)</f>
        <v>0</v>
      </c>
      <c r="AC2925" s="5">
        <f ca="1">IF(AND($G2924,NOT(ISTEXT($G2923)),ISNUMBER(Poczatek),ISNUMBER(Koniec_Projekt)),IFERROR(IF(LataProjekcji=$F2926,ROUND($D2924-SUM($K2925:AB2925),0),ROUND(AC2923*$E2925,0)),0),0)</f>
        <v>0</v>
      </c>
      <c r="AD2925" s="5">
        <f ca="1">IF(AND($G2924,NOT(ISTEXT($G2923)),ISNUMBER(Poczatek),ISNUMBER(Koniec_Projekt)),IFERROR(IF(LataProjekcji=$F2926,ROUND($D2924-SUM($K2925:AC2925),0),ROUND(AD2923*$E2925,0)),0),0)</f>
        <v>0</v>
      </c>
      <c r="AE2925" s="5">
        <f ca="1">IF(AND($G2924,NOT(ISTEXT($G2923)),ISNUMBER(Poczatek),ISNUMBER(Koniec_Projekt)),IFERROR(IF(LataProjekcji=$F2926,ROUND($D2924-SUM($K2925:AD2925),0),ROUND(AE2923*$E2925,0)),0),0)</f>
        <v>0</v>
      </c>
    </row>
    <row r="2926" spans="2:31" hidden="1">
      <c r="B2926" s="526" t="s">
        <v>751</v>
      </c>
      <c r="D2926" s="1">
        <f ca="1">IFERROR(ROUNDUP(D2924/E2925,0),0)</f>
        <v>0</v>
      </c>
      <c r="E2926" s="1">
        <f ca="1">IF(D2926=0,0,DATEDIF(DATE(D2923,E2923,1),DATE(F2925,G2925,1),"m"))</f>
        <v>0</v>
      </c>
      <c r="F2926" s="1" t="str">
        <f ca="1">IFERROR(YEAR(G2923),"brak daty")</f>
        <v>brak daty</v>
      </c>
      <c r="G2926" s="1" t="str">
        <f ca="1">IFERROR(MONTH(G2923),"brak daty")</f>
        <v>brak daty</v>
      </c>
      <c r="I2926" s="1" t="s">
        <v>425</v>
      </c>
      <c r="K2926" s="5">
        <f ca="1">IF(AND($G2924,NOT(ISTEXT($G2923)),ISNUMBER(Poczatek),ISNUMBER(Koniec_Projekt)),IFERROR(IF(LataProjekcji=$F2925,IF(AND($G2925=$G2926,$F2925=$F2926),ROUND($D2924-SUM($K2926),0),ROUND(K2924*$E2925,0)),IF(LataProjekcji&gt;$F2925,0,ROUND(K2924*$E2925,0))),0),0)</f>
        <v>0</v>
      </c>
      <c r="L2926" s="5">
        <f ca="1">IF(AND($G2924,NOT(ISTEXT($G2923)),ISNUMBER(Poczatek),ISNUMBER(Koniec_Projekt)),IFERROR(IF(LataProjekcji=$F2925,IF(AND($G2925=$G2926,$F2925=$F2926),ROUND($D2924-SUM($K2926:K2926),0),ROUND(L2924*$E2925,0)),IF(LataProjekcji&gt;$F2925,0,ROUND(L2924*$E2925,0))),0),0)</f>
        <v>0</v>
      </c>
      <c r="M2926" s="5">
        <f ca="1">IF(AND($G2924,NOT(ISTEXT($G2923)),ISNUMBER(Poczatek),ISNUMBER(Koniec_Projekt)),IFERROR(IF(LataProjekcji=$F2925,IF(AND($G2925=$G2926,$F2925=$F2926),ROUND($D2924-SUM($K2926:L2926),0),ROUND(M2924*$E2925,0)),IF(LataProjekcji&gt;$F2925,0,ROUND(M2924*$E2925,0))),0),0)</f>
        <v>0</v>
      </c>
      <c r="N2926" s="5">
        <f ca="1">IF(AND($G2924,NOT(ISTEXT($G2923)),ISNUMBER(Poczatek),ISNUMBER(Koniec_Projekt)),IFERROR(IF(LataProjekcji=$F2925,IF(AND($G2925=$G2926,$F2925=$F2926),ROUND($D2924-SUM($K2926:M2926),0),ROUND(N2924*$E2925,0)),IF(LataProjekcji&gt;$F2925,0,ROUND(N2924*$E2925,0))),0),0)</f>
        <v>0</v>
      </c>
      <c r="O2926" s="5">
        <f ca="1">IF(AND($G2924,NOT(ISTEXT($G2923)),ISNUMBER(Poczatek),ISNUMBER(Koniec_Projekt)),IFERROR(IF(LataProjekcji=$F2925,IF(AND($G2925=$G2926,$F2925=$F2926),ROUND($D2924-SUM($K2926:N2926),0),ROUND(O2924*$E2925,0)),IF(LataProjekcji&gt;$F2925,0,ROUND(O2924*$E2925,0))),0),0)</f>
        <v>0</v>
      </c>
      <c r="P2926" s="5">
        <f ca="1">IF(AND($G2924,NOT(ISTEXT($G2923)),ISNUMBER(Poczatek),ISNUMBER(Koniec_Projekt)),IFERROR(IF(LataProjekcji=$F2925,IF(AND($G2925=$G2926,$F2925=$F2926),ROUND($D2924-SUM($K2926:O2926),0),ROUND(P2924*$E2925,0)),IF(LataProjekcji&gt;$F2925,0,ROUND(P2924*$E2925,0))),0),0)</f>
        <v>0</v>
      </c>
      <c r="Q2926" s="5">
        <f ca="1">IF(AND($G2924,NOT(ISTEXT($G2923)),ISNUMBER(Poczatek),ISNUMBER(Koniec_Projekt)),IFERROR(IF(LataProjekcji=$F2925,IF(AND($G2925=$G2926,$F2925=$F2926),ROUND($D2924-SUM($K2926:P2926),0),ROUND(Q2924*$E2925,0)),IF(LataProjekcji&gt;$F2925,0,ROUND(Q2924*$E2925,0))),0),0)</f>
        <v>0</v>
      </c>
      <c r="R2926" s="5">
        <f ca="1">IF(AND($G2924,NOT(ISTEXT($G2923)),ISNUMBER(Poczatek),ISNUMBER(Koniec_Projekt)),IFERROR(IF(LataProjekcji=$F2925,IF(AND($G2925=$G2926,$F2925=$F2926),ROUND($D2924-SUM($K2926:Q2926),0),ROUND(R2924*$E2925,0)),IF(LataProjekcji&gt;$F2925,0,ROUND(R2924*$E2925,0))),0),0)</f>
        <v>0</v>
      </c>
      <c r="S2926" s="5">
        <f ca="1">IF(AND($G2924,NOT(ISTEXT($G2923)),ISNUMBER(Poczatek),ISNUMBER(Koniec_Projekt)),IFERROR(IF(LataProjekcji=$F2925,IF(AND($G2925=$G2926,$F2925=$F2926),ROUND($D2924-SUM($K2926:R2926),0),ROUND(S2924*$E2925,0)),IF(LataProjekcji&gt;$F2925,0,ROUND(S2924*$E2925,0))),0),0)</f>
        <v>0</v>
      </c>
      <c r="T2926" s="5">
        <f ca="1">IF(AND($G2924,NOT(ISTEXT($G2923)),ISNUMBER(Poczatek),ISNUMBER(Koniec_Projekt)),IFERROR(IF(LataProjekcji=$F2925,IF(AND($G2925=$G2926,$F2925=$F2926),ROUND($D2924-SUM($K2926:S2926),0),ROUND(T2924*$E2925,0)),IF(LataProjekcji&gt;$F2925,0,ROUND(T2924*$E2925,0))),0),0)</f>
        <v>0</v>
      </c>
      <c r="U2926" s="5">
        <f ca="1">IF(AND($G2924,NOT(ISTEXT($G2923)),ISNUMBER(Poczatek),ISNUMBER(Koniec_Projekt)),IFERROR(IF(LataProjekcji=$F2925,IF(AND($G2925=$G2926,$F2925=$F2926),ROUND($D2924-SUM($K2926:T2926),0),ROUND(U2924*$E2925,0)),IF(LataProjekcji&gt;$F2925,0,ROUND(U2924*$E2925,0))),0),0)</f>
        <v>0</v>
      </c>
      <c r="V2926" s="5">
        <f ca="1">IF(AND($G2924,NOT(ISTEXT($G2923)),ISNUMBER(Poczatek),ISNUMBER(Koniec_Projekt)),IFERROR(IF(LataProjekcji=$F2925,IF(AND($G2925=$G2926,$F2925=$F2926),ROUND($D2924-SUM($K2926:U2926),0),ROUND(V2924*$E2925,0)),IF(LataProjekcji&gt;$F2925,0,ROUND(V2924*$E2925,0))),0),0)</f>
        <v>0</v>
      </c>
      <c r="W2926" s="5">
        <f ca="1">IF(AND($G2924,NOT(ISTEXT($G2923)),ISNUMBER(Poczatek),ISNUMBER(Koniec_Projekt)),IFERROR(IF(LataProjekcji=$F2925,IF(AND($G2925=$G2926,$F2925=$F2926),ROUND($D2924-SUM($K2926:V2926),0),ROUND(W2924*$E2925,0)),IF(LataProjekcji&gt;$F2925,0,ROUND(W2924*$E2925,0))),0),0)</f>
        <v>0</v>
      </c>
      <c r="X2926" s="5">
        <f ca="1">IF(AND($G2924,NOT(ISTEXT($G2923)),ISNUMBER(Poczatek),ISNUMBER(Koniec_Projekt)),IFERROR(IF(LataProjekcji=$F2925,IF(AND($G2925=$G2926,$F2925=$F2926),ROUND($D2924-SUM($K2926:W2926),0),ROUND(X2924*$E2925,0)),IF(LataProjekcji&gt;$F2925,0,ROUND(X2924*$E2925,0))),0),0)</f>
        <v>0</v>
      </c>
      <c r="Y2926" s="5">
        <f ca="1">IF(AND($G2924,NOT(ISTEXT($G2923)),ISNUMBER(Poczatek),ISNUMBER(Koniec_Projekt)),IFERROR(IF(LataProjekcji=$F2925,IF(AND($G2925=$G2926,$F2925=$F2926),ROUND($D2924-SUM($K2926:X2926),0),ROUND(Y2924*$E2925,0)),IF(LataProjekcji&gt;$F2925,0,ROUND(Y2924*$E2925,0))),0),0)</f>
        <v>0</v>
      </c>
      <c r="Z2926" s="5">
        <f ca="1">IF(AND($G2924,NOT(ISTEXT($G2923)),ISNUMBER(Poczatek),ISNUMBER(Koniec_Projekt)),IFERROR(IF(LataProjekcji=$F2925,IF(AND($G2925=$G2926,$F2925=$F2926),ROUND($D2924-SUM($K2926:Y2926),0),ROUND(Z2924*$E2925,0)),IF(LataProjekcji&gt;$F2925,0,ROUND(Z2924*$E2925,0))),0),0)</f>
        <v>0</v>
      </c>
      <c r="AA2926" s="5">
        <f ca="1">IF(AND($G2924,NOT(ISTEXT($G2923)),ISNUMBER(Poczatek),ISNUMBER(Koniec_Projekt)),IFERROR(IF(LataProjekcji=$F2925,IF(AND($G2925=$G2926,$F2925=$F2926),ROUND($D2924-SUM($K2926:Z2926),0),ROUND(AA2924*$E2925,0)),IF(LataProjekcji&gt;$F2925,0,ROUND(AA2924*$E2925,0))),0),0)</f>
        <v>0</v>
      </c>
      <c r="AB2926" s="5">
        <f ca="1">IF(AND($G2924,NOT(ISTEXT($G2923)),ISNUMBER(Poczatek),ISNUMBER(Koniec_Projekt)),IFERROR(IF(LataProjekcji=$F2925,IF(AND($G2925=$G2926,$F2925=$F2926),ROUND($D2924-SUM($K2926:AA2926),0),ROUND(AB2924*$E2925,0)),IF(LataProjekcji&gt;$F2925,0,ROUND(AB2924*$E2925,0))),0),0)</f>
        <v>0</v>
      </c>
      <c r="AC2926" s="5">
        <f ca="1">IF(AND($G2924,NOT(ISTEXT($G2923)),ISNUMBER(Poczatek),ISNUMBER(Koniec_Projekt)),IFERROR(IF(LataProjekcji=$F2925,IF(AND($G2925=$G2926,$F2925=$F2926),ROUND($D2924-SUM($K2926:AB2926),0),ROUND(AC2924*$E2925,0)),IF(LataProjekcji&gt;$F2925,0,ROUND(AC2924*$E2925,0))),0),0)</f>
        <v>0</v>
      </c>
      <c r="AD2926" s="5">
        <f ca="1">IF(AND($G2924,NOT(ISTEXT($G2923)),ISNUMBER(Poczatek),ISNUMBER(Koniec_Projekt)),IFERROR(IF(LataProjekcji=$F2925,IF(AND($G2925=$G2926,$F2925=$F2926),ROUND($D2924-SUM($K2926:AC2926),0),ROUND(AD2924*$E2925,0)),IF(LataProjekcji&gt;$F2925,0,ROUND(AD2924*$E2925,0))),0),0)</f>
        <v>0</v>
      </c>
      <c r="AE2926" s="5">
        <f ca="1">IF(AND($G2924,NOT(ISTEXT($G2923)),ISNUMBER(Poczatek),ISNUMBER(Koniec_Projekt)),IFERROR(IF(LataProjekcji=$F2925,IF(AND($G2925=$G2926,$F2925=$F2926),ROUND($D2924-SUM($K2926:AD2926),0),ROUND(AE2924*$E2925,0)),IF(LataProjekcji&gt;$F2925,0,ROUND(AE2924*$E2925,0))),0),0)</f>
        <v>0</v>
      </c>
    </row>
    <row r="2927" spans="2:31" ht="12.5" hidden="1" thickBot="1">
      <c r="B2927" s="527" t="s">
        <v>865</v>
      </c>
      <c r="C2927" s="528"/>
      <c r="D2927" s="529">
        <f ca="1">IF(D2924&gt;10,ROUND((D2926-1)*E2925,0),E2925)</f>
        <v>0</v>
      </c>
      <c r="E2927" s="529">
        <f ca="1">D2924-D2927</f>
        <v>0</v>
      </c>
      <c r="F2927" s="528"/>
      <c r="G2927" s="669">
        <f ca="1">OFFSET($C$269,$D2922,0)</f>
        <v>0</v>
      </c>
      <c r="H2927" s="528"/>
      <c r="I2927" s="528"/>
      <c r="J2927" s="528"/>
      <c r="K2927" s="528"/>
      <c r="L2927" s="528"/>
      <c r="M2927" s="528"/>
      <c r="N2927" s="528"/>
      <c r="O2927" s="528"/>
      <c r="P2927" s="528"/>
      <c r="Q2927" s="528"/>
      <c r="R2927" s="528"/>
      <c r="S2927" s="528"/>
      <c r="T2927" s="528"/>
      <c r="U2927" s="528"/>
      <c r="V2927" s="528"/>
      <c r="W2927" s="528"/>
      <c r="X2927" s="528"/>
      <c r="Y2927" s="528"/>
      <c r="Z2927" s="528"/>
      <c r="AA2927" s="528"/>
      <c r="AB2927" s="528"/>
      <c r="AC2927" s="528"/>
      <c r="AD2927" s="528"/>
      <c r="AE2927" s="528"/>
    </row>
    <row r="2928" spans="2:31" ht="12.5" hidden="1" thickTop="1"/>
    <row r="2929" spans="2:31" ht="12.5" hidden="1" thickBot="1">
      <c r="B2929" s="530" t="str">
        <f ca="1">"nazwa ST: "&amp;B1762</f>
        <v>nazwa ST: 0</v>
      </c>
      <c r="C2929" s="530"/>
      <c r="D2929" s="531">
        <f>D1762</f>
        <v>171</v>
      </c>
      <c r="E2929" s="530"/>
      <c r="F2929" s="530"/>
      <c r="G2929" s="530"/>
      <c r="H2929" s="530"/>
      <c r="I2929" s="530"/>
      <c r="J2929" s="530"/>
      <c r="K2929" s="539" t="str">
        <f t="shared" ref="K2929:AE2929" si="3215">LataProjekcji</f>
        <v>Uzupełnij dane</v>
      </c>
      <c r="L2929" s="539" t="str">
        <f t="shared" si="3215"/>
        <v/>
      </c>
      <c r="M2929" s="539" t="str">
        <f t="shared" si="3215"/>
        <v/>
      </c>
      <c r="N2929" s="539" t="str">
        <f t="shared" si="3215"/>
        <v/>
      </c>
      <c r="O2929" s="539" t="str">
        <f t="shared" si="3215"/>
        <v/>
      </c>
      <c r="P2929" s="539" t="str">
        <f t="shared" si="3215"/>
        <v/>
      </c>
      <c r="Q2929" s="539" t="str">
        <f t="shared" si="3215"/>
        <v/>
      </c>
      <c r="R2929" s="539" t="str">
        <f t="shared" si="3215"/>
        <v/>
      </c>
      <c r="S2929" s="539" t="str">
        <f t="shared" si="3215"/>
        <v/>
      </c>
      <c r="T2929" s="539" t="str">
        <f t="shared" si="3215"/>
        <v/>
      </c>
      <c r="U2929" s="539" t="str">
        <f t="shared" si="3215"/>
        <v/>
      </c>
      <c r="V2929" s="539" t="str">
        <f t="shared" si="3215"/>
        <v/>
      </c>
      <c r="W2929" s="539" t="str">
        <f t="shared" si="3215"/>
        <v/>
      </c>
      <c r="X2929" s="539" t="str">
        <f t="shared" si="3215"/>
        <v/>
      </c>
      <c r="Y2929" s="539" t="str">
        <f t="shared" si="3215"/>
        <v/>
      </c>
      <c r="Z2929" s="539" t="str">
        <f t="shared" si="3215"/>
        <v/>
      </c>
      <c r="AA2929" s="539" t="str">
        <f t="shared" si="3215"/>
        <v/>
      </c>
      <c r="AB2929" s="539" t="str">
        <f t="shared" si="3215"/>
        <v/>
      </c>
      <c r="AC2929" s="539" t="str">
        <f t="shared" si="3215"/>
        <v/>
      </c>
      <c r="AD2929" s="539" t="str">
        <f t="shared" si="3215"/>
        <v/>
      </c>
      <c r="AE2929" s="539" t="str">
        <f t="shared" si="3215"/>
        <v/>
      </c>
    </row>
    <row r="2930" spans="2:31" hidden="1">
      <c r="B2930" s="526" t="s">
        <v>752</v>
      </c>
      <c r="D2930" s="1">
        <f ca="1">D1763</f>
        <v>1900</v>
      </c>
      <c r="E2930" s="1">
        <f ca="1">E1763</f>
        <v>1</v>
      </c>
      <c r="F2930" s="1">
        <f ca="1">IF(D2931&gt;10,F1763,1)</f>
        <v>1</v>
      </c>
      <c r="G2930" s="525" t="str">
        <f ca="1">IF(ISBLANK(OFFSET($E$269,$D2929,0)),"brak daty",IF(D2931&gt;10,EDATE(OFFSET($E$269,$D2929,0),D2933),DATE(D2930,E2930,1)))</f>
        <v>brak daty</v>
      </c>
      <c r="H2930" s="538" t="b">
        <f ca="1">SUM(K2930:AE2930)=D2933</f>
        <v>1</v>
      </c>
      <c r="I2930" s="1" t="s">
        <v>749</v>
      </c>
      <c r="K2930" s="5">
        <f ca="1">IF(AND($G2931,NOT(ISTEXT($G2930)),ISNUMBER(Poczatek),ISNUMBER(Koniec_Projekt)),IFERROR(IF($D2930=LataProjekcji,$F2930,IF($D2930&lt;LataProjekcji,IF((SUM(K2930)+12)&lt;$D2933,12,$D2933-SUM(K2930)),0)),0),0)</f>
        <v>0</v>
      </c>
      <c r="L2930" s="5">
        <f ca="1">IF(AND($G2931,NOT(ISTEXT($G2930)),ISNUMBER(Poczatek),ISNUMBER(Koniec_Projekt)),IFERROR(IF($D2930=LataProjekcji,$F2930,IF($D2930&lt;LataProjekcji,IF((SUM($K2930:K2930)+12)&lt;$D2933,12,$D2933-SUM($K2930:K2930)),0)),0),0)</f>
        <v>0</v>
      </c>
      <c r="M2930" s="5">
        <f ca="1">IF(AND($G2931,NOT(ISTEXT($G2930)),ISNUMBER(Poczatek),ISNUMBER(Koniec_Projekt)),IFERROR(IF($D2930=LataProjekcji,$F2930,IF($D2930&lt;LataProjekcji,IF((SUM($K2930:L2930)+12)&lt;$D2933,12,$D2933-SUM($K2930:L2930)),0)),0),0)</f>
        <v>0</v>
      </c>
      <c r="N2930" s="5">
        <f ca="1">IF(AND($G2931,NOT(ISTEXT($G2930)),ISNUMBER(Poczatek),ISNUMBER(Koniec_Projekt)),IFERROR(IF($D2930=LataProjekcji,$F2930,IF($D2930&lt;LataProjekcji,IF((SUM($K2930:M2930)+12)&lt;$D2933,12,$D2933-SUM($K2930:M2930)),0)),0),0)</f>
        <v>0</v>
      </c>
      <c r="O2930" s="5">
        <f ca="1">IF(AND($G2931,NOT(ISTEXT($G2930)),ISNUMBER(Poczatek),ISNUMBER(Koniec_Projekt)),IFERROR(IF($D2930=LataProjekcji,$F2930,IF($D2930&lt;LataProjekcji,IF((SUM($K2930:N2930)+12)&lt;$D2933,12,$D2933-SUM($K2930:N2930)),0)),0),0)</f>
        <v>0</v>
      </c>
      <c r="P2930" s="5">
        <f ca="1">IF(AND($G2931,NOT(ISTEXT($G2930)),ISNUMBER(Poczatek),ISNUMBER(Koniec_Projekt)),IFERROR(IF($D2930=LataProjekcji,$F2930,IF($D2930&lt;LataProjekcji,IF((SUM($K2930:O2930)+12)&lt;$D2933,12,$D2933-SUM($K2930:O2930)),0)),0),0)</f>
        <v>0</v>
      </c>
      <c r="Q2930" s="5">
        <f ca="1">IF(AND($G2931,NOT(ISTEXT($G2930)),ISNUMBER(Poczatek),ISNUMBER(Koniec_Projekt)),IFERROR(IF($D2930=LataProjekcji,$F2930,IF($D2930&lt;LataProjekcji,IF((SUM($K2930:P2930)+12)&lt;$D2933,12,$D2933-SUM($K2930:P2930)),0)),0),0)</f>
        <v>0</v>
      </c>
      <c r="R2930" s="5">
        <f ca="1">IF(AND($G2931,NOT(ISTEXT($G2930)),ISNUMBER(Poczatek),ISNUMBER(Koniec_Projekt)),IFERROR(IF($D2930=LataProjekcji,$F2930,IF($D2930&lt;LataProjekcji,IF((SUM($K2930:Q2930)+12)&lt;$D2933,12,$D2933-SUM($K2930:Q2930)),0)),0),0)</f>
        <v>0</v>
      </c>
      <c r="S2930" s="5">
        <f ca="1">IF(AND($G2931,NOT(ISTEXT($G2930)),ISNUMBER(Poczatek),ISNUMBER(Koniec_Projekt)),IFERROR(IF($D2930=LataProjekcji,$F2930,IF($D2930&lt;LataProjekcji,IF((SUM($K2930:R2930)+12)&lt;$D2933,12,$D2933-SUM($K2930:R2930)),0)),0),0)</f>
        <v>0</v>
      </c>
      <c r="T2930" s="5">
        <f ca="1">IF(AND($G2931,NOT(ISTEXT($G2930)),ISNUMBER(Poczatek),ISNUMBER(Koniec_Projekt)),IFERROR(IF($D2930=LataProjekcji,$F2930,IF($D2930&lt;LataProjekcji,IF((SUM($K2930:S2930)+12)&lt;$D2933,12,$D2933-SUM($K2930:S2930)),0)),0),0)</f>
        <v>0</v>
      </c>
      <c r="U2930" s="5">
        <f ca="1">IF(AND($G2931,NOT(ISTEXT($G2930)),ISNUMBER(Poczatek),ISNUMBER(Koniec_Projekt)),IFERROR(IF($D2930=LataProjekcji,$F2930,IF($D2930&lt;LataProjekcji,IF((SUM($K2930:T2930)+12)&lt;$D2933,12,$D2933-SUM($K2930:T2930)),0)),0),0)</f>
        <v>0</v>
      </c>
      <c r="V2930" s="5">
        <f ca="1">IF(AND($G2931,NOT(ISTEXT($G2930)),ISNUMBER(Poczatek),ISNUMBER(Koniec_Projekt)),IFERROR(IF($D2930=LataProjekcji,$F2930,IF($D2930&lt;LataProjekcji,IF((SUM($K2930:U2930)+12)&lt;$D2933,12,$D2933-SUM($K2930:U2930)),0)),0),0)</f>
        <v>0</v>
      </c>
      <c r="W2930" s="5">
        <f ca="1">IF(AND($G2931,NOT(ISTEXT($G2930)),ISNUMBER(Poczatek),ISNUMBER(Koniec_Projekt)),IFERROR(IF($D2930=LataProjekcji,$F2930,IF($D2930&lt;LataProjekcji,IF((SUM($K2930:V2930)+12)&lt;$D2933,12,$D2933-SUM($K2930:V2930)),0)),0),0)</f>
        <v>0</v>
      </c>
      <c r="X2930" s="5">
        <f ca="1">IF(AND($G2931,NOT(ISTEXT($G2930)),ISNUMBER(Poczatek),ISNUMBER(Koniec_Projekt)),IFERROR(IF($D2930=LataProjekcji,$F2930,IF($D2930&lt;LataProjekcji,IF((SUM($K2930:W2930)+12)&lt;$D2933,12,$D2933-SUM($K2930:W2930)),0)),0),0)</f>
        <v>0</v>
      </c>
      <c r="Y2930" s="5">
        <f ca="1">IF(AND($G2931,NOT(ISTEXT($G2930)),ISNUMBER(Poczatek),ISNUMBER(Koniec_Projekt)),IFERROR(IF($D2930=LataProjekcji,$F2930,IF($D2930&lt;LataProjekcji,IF((SUM($K2930:X2930)+12)&lt;$D2933,12,$D2933-SUM($K2930:X2930)),0)),0),0)</f>
        <v>0</v>
      </c>
      <c r="Z2930" s="5">
        <f ca="1">IF(AND($G2931,NOT(ISTEXT($G2930)),ISNUMBER(Poczatek),ISNUMBER(Koniec_Projekt)),IFERROR(IF($D2930=LataProjekcji,$F2930,IF($D2930&lt;LataProjekcji,IF((SUM($K2930:Y2930)+12)&lt;$D2933,12,$D2933-SUM($K2930:Y2930)),0)),0),0)</f>
        <v>0</v>
      </c>
      <c r="AA2930" s="5">
        <f ca="1">IF(AND($G2931,NOT(ISTEXT($G2930)),ISNUMBER(Poczatek),ISNUMBER(Koniec_Projekt)),IFERROR(IF($D2930=LataProjekcji,$F2930,IF($D2930&lt;LataProjekcji,IF((SUM($K2930:Z2930)+12)&lt;$D2933,12,$D2933-SUM($K2930:Z2930)),0)),0),0)</f>
        <v>0</v>
      </c>
      <c r="AB2930" s="5">
        <f ca="1">IF(AND($G2931,NOT(ISTEXT($G2930)),ISNUMBER(Poczatek),ISNUMBER(Koniec_Projekt)),IFERROR(IF($D2930=LataProjekcji,$F2930,IF($D2930&lt;LataProjekcji,IF((SUM($K2930:AA2930)+12)&lt;$D2933,12,$D2933-SUM($K2930:AA2930)),0)),0),0)</f>
        <v>0</v>
      </c>
      <c r="AC2930" s="5">
        <f ca="1">IF(AND($G2931,NOT(ISTEXT($G2930)),ISNUMBER(Poczatek),ISNUMBER(Koniec_Projekt)),IFERROR(IF($D2930=LataProjekcji,$F2930,IF($D2930&lt;LataProjekcji,IF((SUM($K2930:AB2930)+12)&lt;$D2933,12,$D2933-SUM($K2930:AB2930)),0)),0),0)</f>
        <v>0</v>
      </c>
      <c r="AD2930" s="5">
        <f ca="1">IF(AND($G2931,NOT(ISTEXT($G2930)),ISNUMBER(Poczatek),ISNUMBER(Koniec_Projekt)),IFERROR(IF($D2930=LataProjekcji,$F2930,IF($D2930&lt;LataProjekcji,IF((SUM($K2930:AC2930)+12)&lt;$D2933,12,$D2933-SUM($K2930:AC2930)),0)),0),0)</f>
        <v>0</v>
      </c>
      <c r="AE2930" s="5">
        <f ca="1">IF(AND($G2931,NOT(ISTEXT($G2930)),ISNUMBER(Poczatek),ISNUMBER(Koniec_Projekt)),IFERROR(IF($D2930=LataProjekcji,$F2930,IF($D2930&lt;LataProjekcji,IF((SUM($K2930:AD2930)+12)&lt;$D2933,12,$D2933-SUM($K2930:AD2930)),0)),0),0)</f>
        <v>0</v>
      </c>
    </row>
    <row r="2931" spans="2:31" hidden="1">
      <c r="B2931" s="526" t="s">
        <v>754</v>
      </c>
      <c r="D2931" s="5">
        <f ca="1">D1764</f>
        <v>0</v>
      </c>
      <c r="E2931" s="454">
        <f ca="1">E1764</f>
        <v>0</v>
      </c>
      <c r="F2931" s="454">
        <f ca="1">F1764</f>
        <v>0</v>
      </c>
      <c r="G2931" s="258" t="b">
        <f ca="1">NOT(ISBLANK(OFFSET($C$269,$D2929,0)))</f>
        <v>0</v>
      </c>
      <c r="H2931" s="538" t="b">
        <f ca="1">SUM(K2931:AE2931)=E2933</f>
        <v>1</v>
      </c>
      <c r="I2931" s="1" t="s">
        <v>750</v>
      </c>
      <c r="K2931" s="537">
        <f ca="1">IF(AND($G2931,NOT(ISTEXT($G2930)),ISNUMBER(Poczatek),ISNUMBER(Koniec_Projekt)),IFERROR(IF($D2930=LataProjekcji,IF($F2930&gt;$E2933,$E2933,$F2930),IF($D2933&gt;=$E2933,(IF($D2930&lt;LataProjekcji,IF((SUM(J2931:$K2931)+12)&lt;$E2933,12,$E2933-SUM(J2931:$K2931)),0)),(IF($D2930&lt;LataProjekcji,IF((SUM(J2931:$K2931)+12)&lt;$D2933,12,$D2933-SUM(J2931:$K2931)),0)))),0),0)</f>
        <v>0</v>
      </c>
      <c r="L2931" s="537">
        <f ca="1">IF(AND($G2931,NOT(ISTEXT($G2930)),ISNUMBER(Poczatek),ISNUMBER(Koniec_Projekt)),IFERROR(IF($D2930=LataProjekcji,IF($F2930&gt;$E2933,$E2933,$F2930),IF($D2933&gt;=$E2933,(IF($D2930&lt;LataProjekcji,IF((SUM($K2931:K2931)+12)&lt;$E2933,12,$E2933-SUM($K2931:K2931)),0)),(IF($D2930&lt;LataProjekcji,IF((SUM($K2931:K2931)+12)&lt;$D2933,12,$D2933-SUM($K2931:K2931)),0)))),0),0)</f>
        <v>0</v>
      </c>
      <c r="M2931" s="537">
        <f ca="1">IF(AND($G2931,NOT(ISTEXT($G2930)),ISNUMBER(Poczatek),ISNUMBER(Koniec_Projekt)),IFERROR(IF($D2930=LataProjekcji,IF($F2930&gt;$E2933,$E2933,$F2930),IF($D2933&gt;=$E2933,(IF($D2930&lt;LataProjekcji,IF((SUM($K2931:L2931)+12)&lt;$E2933,12,$E2933-SUM($K2931:L2931)),0)),(IF($D2930&lt;LataProjekcji,IF((SUM($K2931:L2931)+12)&lt;$D2933,12,$D2933-SUM($K2931:L2931)),0)))),0),0)</f>
        <v>0</v>
      </c>
      <c r="N2931" s="537">
        <f ca="1">IF(AND($G2931,NOT(ISTEXT($G2930)),ISNUMBER(Poczatek),ISNUMBER(Koniec_Projekt)),IFERROR(IF($D2930=LataProjekcji,IF($F2930&gt;$E2933,$E2933,$F2930),IF($D2933&gt;=$E2933,(IF($D2930&lt;LataProjekcji,IF((SUM($K2931:M2931)+12)&lt;$E2933,12,$E2933-SUM($K2931:M2931)),0)),(IF($D2930&lt;LataProjekcji,IF((SUM($K2931:M2931)+12)&lt;$D2933,12,$D2933-SUM($K2931:M2931)),0)))),0),0)</f>
        <v>0</v>
      </c>
      <c r="O2931" s="537">
        <f ca="1">IF(AND($G2931,NOT(ISTEXT($G2930)),ISNUMBER(Poczatek),ISNUMBER(Koniec_Projekt)),IFERROR(IF($D2930=LataProjekcji,IF($F2930&gt;$E2933,$E2933,$F2930),IF($D2933&gt;=$E2933,(IF($D2930&lt;LataProjekcji,IF((SUM($K2931:N2931)+12)&lt;$E2933,12,$E2933-SUM($K2931:N2931)),0)),(IF($D2930&lt;LataProjekcji,IF((SUM($K2931:N2931)+12)&lt;$D2933,12,$D2933-SUM($K2931:N2931)),0)))),0),0)</f>
        <v>0</v>
      </c>
      <c r="P2931" s="537">
        <f ca="1">IF(AND($G2931,NOT(ISTEXT($G2930)),ISNUMBER(Poczatek),ISNUMBER(Koniec_Projekt)),IFERROR(IF($D2930=LataProjekcji,IF($F2930&gt;$E2933,$E2933,$F2930),IF($D2933&gt;=$E2933,(IF($D2930&lt;LataProjekcji,IF((SUM($K2931:O2931)+12)&lt;$E2933,12,$E2933-SUM($K2931:O2931)),0)),(IF($D2930&lt;LataProjekcji,IF((SUM($K2931:O2931)+12)&lt;$D2933,12,$D2933-SUM($K2931:O2931)),0)))),0),0)</f>
        <v>0</v>
      </c>
      <c r="Q2931" s="537">
        <f ca="1">IF(AND($G2931,NOT(ISTEXT($G2930)),ISNUMBER(Poczatek),ISNUMBER(Koniec_Projekt)),IFERROR(IF($D2930=LataProjekcji,IF($F2930&gt;$E2933,$E2933,$F2930),IF($D2933&gt;=$E2933,(IF($D2930&lt;LataProjekcji,IF((SUM($K2931:P2931)+12)&lt;$E2933,12,$E2933-SUM($K2931:P2931)),0)),(IF($D2930&lt;LataProjekcji,IF((SUM($K2931:P2931)+12)&lt;$D2933,12,$D2933-SUM($K2931:P2931)),0)))),0),0)</f>
        <v>0</v>
      </c>
      <c r="R2931" s="537">
        <f ca="1">IF(AND($G2931,NOT(ISTEXT($G2930)),ISNUMBER(Poczatek),ISNUMBER(Koniec_Projekt)),IFERROR(IF($D2930=LataProjekcji,IF($F2930&gt;$E2933,$E2933,$F2930),IF($D2933&gt;=$E2933,(IF($D2930&lt;LataProjekcji,IF((SUM($K2931:Q2931)+12)&lt;$E2933,12,$E2933-SUM($K2931:Q2931)),0)),(IF($D2930&lt;LataProjekcji,IF((SUM($K2931:Q2931)+12)&lt;$D2933,12,$D2933-SUM($K2931:Q2931)),0)))),0),0)</f>
        <v>0</v>
      </c>
      <c r="S2931" s="537">
        <f ca="1">IF(AND($G2931,NOT(ISTEXT($G2930)),ISNUMBER(Poczatek),ISNUMBER(Koniec_Projekt)),IFERROR(IF($D2930=LataProjekcji,IF($F2930&gt;$E2933,$E2933,$F2930),IF($D2933&gt;=$E2933,(IF($D2930&lt;LataProjekcji,IF((SUM($K2931:R2931)+12)&lt;$E2933,12,$E2933-SUM($K2931:R2931)),0)),(IF($D2930&lt;LataProjekcji,IF((SUM($K2931:R2931)+12)&lt;$D2933,12,$D2933-SUM($K2931:R2931)),0)))),0),0)</f>
        <v>0</v>
      </c>
      <c r="T2931" s="537">
        <f ca="1">IF(AND($G2931,NOT(ISTEXT($G2930)),ISNUMBER(Poczatek),ISNUMBER(Koniec_Projekt)),IFERROR(IF($D2930=LataProjekcji,IF($F2930&gt;$E2933,$E2933,$F2930),IF($D2933&gt;=$E2933,(IF($D2930&lt;LataProjekcji,IF((SUM($K2931:S2931)+12)&lt;$E2933,12,$E2933-SUM($K2931:S2931)),0)),(IF($D2930&lt;LataProjekcji,IF((SUM($K2931:S2931)+12)&lt;$D2933,12,$D2933-SUM($K2931:S2931)),0)))),0),0)</f>
        <v>0</v>
      </c>
      <c r="U2931" s="537">
        <f ca="1">IF(AND($G2931,NOT(ISTEXT($G2930)),ISNUMBER(Poczatek),ISNUMBER(Koniec_Projekt)),IFERROR(IF($D2930=LataProjekcji,IF($F2930&gt;$E2933,$E2933,$F2930),IF($D2933&gt;=$E2933,(IF($D2930&lt;LataProjekcji,IF((SUM($K2931:T2931)+12)&lt;$E2933,12,$E2933-SUM($K2931:T2931)),0)),(IF($D2930&lt;LataProjekcji,IF((SUM($K2931:T2931)+12)&lt;$D2933,12,$D2933-SUM($K2931:T2931)),0)))),0),0)</f>
        <v>0</v>
      </c>
      <c r="V2931" s="537">
        <f ca="1">IF(AND($G2931,NOT(ISTEXT($G2930)),ISNUMBER(Poczatek),ISNUMBER(Koniec_Projekt)),IFERROR(IF($D2930=LataProjekcji,IF($F2930&gt;$E2933,$E2933,$F2930),IF($D2933&gt;=$E2933,(IF($D2930&lt;LataProjekcji,IF((SUM($K2931:U2931)+12)&lt;$E2933,12,$E2933-SUM($K2931:U2931)),0)),(IF($D2930&lt;LataProjekcji,IF((SUM($K2931:U2931)+12)&lt;$D2933,12,$D2933-SUM($K2931:U2931)),0)))),0),0)</f>
        <v>0</v>
      </c>
      <c r="W2931" s="537">
        <f ca="1">IF(AND($G2931,NOT(ISTEXT($G2930)),ISNUMBER(Poczatek),ISNUMBER(Koniec_Projekt)),IFERROR(IF($D2930=LataProjekcji,IF($F2930&gt;$E2933,$E2933,$F2930),IF($D2933&gt;=$E2933,(IF($D2930&lt;LataProjekcji,IF((SUM($K2931:V2931)+12)&lt;$E2933,12,$E2933-SUM($K2931:V2931)),0)),(IF($D2930&lt;LataProjekcji,IF((SUM($K2931:V2931)+12)&lt;$D2933,12,$D2933-SUM($K2931:V2931)),0)))),0),0)</f>
        <v>0</v>
      </c>
      <c r="X2931" s="537">
        <f ca="1">IF(AND($G2931,NOT(ISTEXT($G2930)),ISNUMBER(Poczatek),ISNUMBER(Koniec_Projekt)),IFERROR(IF($D2930=LataProjekcji,IF($F2930&gt;$E2933,$E2933,$F2930),IF($D2933&gt;=$E2933,(IF($D2930&lt;LataProjekcji,IF((SUM($K2931:W2931)+12)&lt;$E2933,12,$E2933-SUM($K2931:W2931)),0)),(IF($D2930&lt;LataProjekcji,IF((SUM($K2931:W2931)+12)&lt;$D2933,12,$D2933-SUM($K2931:W2931)),0)))),0),0)</f>
        <v>0</v>
      </c>
      <c r="Y2931" s="537">
        <f ca="1">IF(AND($G2931,NOT(ISTEXT($G2930)),ISNUMBER(Poczatek),ISNUMBER(Koniec_Projekt)),IFERROR(IF($D2930=LataProjekcji,IF($F2930&gt;$E2933,$E2933,$F2930),IF($D2933&gt;=$E2933,(IF($D2930&lt;LataProjekcji,IF((SUM($K2931:X2931)+12)&lt;$E2933,12,$E2933-SUM($K2931:X2931)),0)),(IF($D2930&lt;LataProjekcji,IF((SUM($K2931:X2931)+12)&lt;$D2933,12,$D2933-SUM($K2931:X2931)),0)))),0),0)</f>
        <v>0</v>
      </c>
      <c r="Z2931" s="537">
        <f ca="1">IF(AND($G2931,NOT(ISTEXT($G2930)),ISNUMBER(Poczatek),ISNUMBER(Koniec_Projekt)),IFERROR(IF($D2930=LataProjekcji,IF($F2930&gt;$E2933,$E2933,$F2930),IF($D2933&gt;=$E2933,(IF($D2930&lt;LataProjekcji,IF((SUM($K2931:Y2931)+12)&lt;$E2933,12,$E2933-SUM($K2931:Y2931)),0)),(IF($D2930&lt;LataProjekcji,IF((SUM($K2931:Y2931)+12)&lt;$D2933,12,$D2933-SUM($K2931:Y2931)),0)))),0),0)</f>
        <v>0</v>
      </c>
      <c r="AA2931" s="537">
        <f ca="1">IF(AND($G2931,NOT(ISTEXT($G2930)),ISNUMBER(Poczatek),ISNUMBER(Koniec_Projekt)),IFERROR(IF($D2930=LataProjekcji,IF($F2930&gt;$E2933,$E2933,$F2930),IF($D2933&gt;=$E2933,(IF($D2930&lt;LataProjekcji,IF((SUM($K2931:Z2931)+12)&lt;$E2933,12,$E2933-SUM($K2931:Z2931)),0)),(IF($D2930&lt;LataProjekcji,IF((SUM($K2931:Z2931)+12)&lt;$D2933,12,$D2933-SUM($K2931:Z2931)),0)))),0),0)</f>
        <v>0</v>
      </c>
      <c r="AB2931" s="537">
        <f ca="1">IF(AND($G2931,NOT(ISTEXT($G2930)),ISNUMBER(Poczatek),ISNUMBER(Koniec_Projekt)),IFERROR(IF($D2930=LataProjekcji,IF($F2930&gt;$E2933,$E2933,$F2930),IF($D2933&gt;=$E2933,(IF($D2930&lt;LataProjekcji,IF((SUM($K2931:AA2931)+12)&lt;$E2933,12,$E2933-SUM($K2931:AA2931)),0)),(IF($D2930&lt;LataProjekcji,IF((SUM($K2931:AA2931)+12)&lt;$D2933,12,$D2933-SUM($K2931:AA2931)),0)))),0),0)</f>
        <v>0</v>
      </c>
      <c r="AC2931" s="537">
        <f ca="1">IF(AND($G2931,NOT(ISTEXT($G2930)),ISNUMBER(Poczatek),ISNUMBER(Koniec_Projekt)),IFERROR(IF($D2930=LataProjekcji,IF($F2930&gt;$E2933,$E2933,$F2930),IF($D2933&gt;=$E2933,(IF($D2930&lt;LataProjekcji,IF((SUM($K2931:AB2931)+12)&lt;$E2933,12,$E2933-SUM($K2931:AB2931)),0)),(IF($D2930&lt;LataProjekcji,IF((SUM($K2931:AB2931)+12)&lt;$D2933,12,$D2933-SUM($K2931:AB2931)),0)))),0),0)</f>
        <v>0</v>
      </c>
      <c r="AD2931" s="537">
        <f ca="1">IF(AND($G2931,NOT(ISTEXT($G2930)),ISNUMBER(Poczatek),ISNUMBER(Koniec_Projekt)),IFERROR(IF($D2930=LataProjekcji,IF($F2930&gt;$E2933,$E2933,$F2930),IF($D2933&gt;=$E2933,(IF($D2930&lt;LataProjekcji,IF((SUM($K2931:AC2931)+12)&lt;$E2933,12,$E2933-SUM($K2931:AC2931)),0)),(IF($D2930&lt;LataProjekcji,IF((SUM($K2931:AC2931)+12)&lt;$D2933,12,$D2933-SUM($K2931:AC2931)),0)))),0),0)</f>
        <v>0</v>
      </c>
      <c r="AE2931" s="537">
        <f ca="1">IF(AND($G2931,NOT(ISTEXT($G2930)),ISNUMBER(Poczatek),ISNUMBER(Koniec_Projekt)),IFERROR(IF($D2930=LataProjekcji,IF($F2930&gt;$E2933,$E2933,$F2930),IF($D2933&gt;=$E2933,(IF($D2930&lt;LataProjekcji,IF((SUM($K2931:AD2931)+12)&lt;$E2933,12,$E2933-SUM($K2931:AD2931)),0)),(IF($D2930&lt;LataProjekcji,IF((SUM($K2931:AD2931)+12)&lt;$D2933,12,$D2933-SUM($K2931:AD2931)),0)))),0),0)</f>
        <v>0</v>
      </c>
    </row>
    <row r="2932" spans="2:31" hidden="1">
      <c r="B2932" s="526" t="s">
        <v>753</v>
      </c>
      <c r="D2932" s="454">
        <f ca="1">D1765</f>
        <v>0</v>
      </c>
      <c r="E2932" s="454">
        <f ca="1">IF(D2931&gt;10,ROUND(D2932/12,2),D2932)</f>
        <v>0</v>
      </c>
      <c r="F2932" s="524">
        <f>Koniec_Projekt</f>
        <v>0</v>
      </c>
      <c r="G2932" s="329">
        <f>Miesiac_Koniec_Projekt</f>
        <v>0</v>
      </c>
      <c r="H2932" s="538" t="b">
        <f ca="1">SUM(K2932:AE2932)=D2931</f>
        <v>1</v>
      </c>
      <c r="I2932" s="1" t="s">
        <v>713</v>
      </c>
      <c r="K2932" s="256">
        <f ca="1">IF(AND($G2931,NOT(ISTEXT($G2930)),ISNUMBER(Poczatek),ISNUMBER(Koniec_Projekt)),IFERROR(IF(LataProjekcji=$F2933,ROUND($D2931,0),ROUND(K2930*$E2932,0)),0),0)</f>
        <v>0</v>
      </c>
      <c r="L2932" s="5">
        <f ca="1">IF(AND($G2931,NOT(ISTEXT($G2930)),ISNUMBER(Poczatek),ISNUMBER(Koniec_Projekt)),IFERROR(IF(LataProjekcji=$F2933,ROUND($D2931-SUM(K2932:$K2932),0),ROUND(L2930*$E2932,0)),0),0)</f>
        <v>0</v>
      </c>
      <c r="M2932" s="5">
        <f ca="1">IF(AND($G2931,NOT(ISTEXT($G2930)),ISNUMBER(Poczatek),ISNUMBER(Koniec_Projekt)),IFERROR(IF(LataProjekcji=$F2933,ROUND($D2931-SUM($K2932:L2932),0),ROUND(M2930*$E2932,0)),0),0)</f>
        <v>0</v>
      </c>
      <c r="N2932" s="5">
        <f ca="1">IF(AND($G2931,NOT(ISTEXT($G2930)),ISNUMBER(Poczatek),ISNUMBER(Koniec_Projekt)),IFERROR(IF(LataProjekcji=$F2933,ROUND($D2931-SUM($K2932:M2932),0),ROUND(N2930*$E2932,0)),0),0)</f>
        <v>0</v>
      </c>
      <c r="O2932" s="5">
        <f ca="1">IF(AND($G2931,NOT(ISTEXT($G2930)),ISNUMBER(Poczatek),ISNUMBER(Koniec_Projekt)),IFERROR(IF(LataProjekcji=$F2933,ROUND($D2931-SUM($K2932:N2932),0),ROUND(O2930*$E2932,0)),0),0)</f>
        <v>0</v>
      </c>
      <c r="P2932" s="5">
        <f ca="1">IF(AND($G2931,NOT(ISTEXT($G2930)),ISNUMBER(Poczatek),ISNUMBER(Koniec_Projekt)),IFERROR(IF(LataProjekcji=$F2933,ROUND($D2931-SUM($K2932:O2932),0),ROUND(P2930*$E2932,0)),0),0)</f>
        <v>0</v>
      </c>
      <c r="Q2932" s="5">
        <f ca="1">IF(AND($G2931,NOT(ISTEXT($G2930)),ISNUMBER(Poczatek),ISNUMBER(Koniec_Projekt)),IFERROR(IF(LataProjekcji=$F2933,ROUND($D2931-SUM($K2932:P2932),0),ROUND(Q2930*$E2932,0)),0),0)</f>
        <v>0</v>
      </c>
      <c r="R2932" s="5">
        <f ca="1">IF(AND($G2931,NOT(ISTEXT($G2930)),ISNUMBER(Poczatek),ISNUMBER(Koniec_Projekt)),IFERROR(IF(LataProjekcji=$F2933,ROUND($D2931-SUM($K2932:Q2932),0),ROUND(R2930*$E2932,0)),0),0)</f>
        <v>0</v>
      </c>
      <c r="S2932" s="5">
        <f ca="1">IF(AND($G2931,NOT(ISTEXT($G2930)),ISNUMBER(Poczatek),ISNUMBER(Koniec_Projekt)),IFERROR(IF(LataProjekcji=$F2933,ROUND($D2931-SUM($K2932:R2932),0),ROUND(S2930*$E2932,0)),0),0)</f>
        <v>0</v>
      </c>
      <c r="T2932" s="5">
        <f ca="1">IF(AND($G2931,NOT(ISTEXT($G2930)),ISNUMBER(Poczatek),ISNUMBER(Koniec_Projekt)),IFERROR(IF(LataProjekcji=$F2933,ROUND($D2931-SUM($K2932:S2932),0),ROUND(T2930*$E2932,0)),0),0)</f>
        <v>0</v>
      </c>
      <c r="U2932" s="5">
        <f ca="1">IF(AND($G2931,NOT(ISTEXT($G2930)),ISNUMBER(Poczatek),ISNUMBER(Koniec_Projekt)),IFERROR(IF(LataProjekcji=$F2933,ROUND($D2931-SUM($K2932:T2932),0),ROUND(U2930*$E2932,0)),0),0)</f>
        <v>0</v>
      </c>
      <c r="V2932" s="5">
        <f ca="1">IF(AND($G2931,NOT(ISTEXT($G2930)),ISNUMBER(Poczatek),ISNUMBER(Koniec_Projekt)),IFERROR(IF(LataProjekcji=$F2933,ROUND($D2931-SUM($K2932:U2932),0),ROUND(V2930*$E2932,0)),0),0)</f>
        <v>0</v>
      </c>
      <c r="W2932" s="5">
        <f ca="1">IF(AND($G2931,NOT(ISTEXT($G2930)),ISNUMBER(Poczatek),ISNUMBER(Koniec_Projekt)),IFERROR(IF(LataProjekcji=$F2933,ROUND($D2931-SUM($K2932:V2932),0),ROUND(W2930*$E2932,0)),0),0)</f>
        <v>0</v>
      </c>
      <c r="X2932" s="5">
        <f ca="1">IF(AND($G2931,NOT(ISTEXT($G2930)),ISNUMBER(Poczatek),ISNUMBER(Koniec_Projekt)),IFERROR(IF(LataProjekcji=$F2933,ROUND($D2931-SUM($K2932:W2932),0),ROUND(X2930*$E2932,0)),0),0)</f>
        <v>0</v>
      </c>
      <c r="Y2932" s="5">
        <f ca="1">IF(AND($G2931,NOT(ISTEXT($G2930)),ISNUMBER(Poczatek),ISNUMBER(Koniec_Projekt)),IFERROR(IF(LataProjekcji=$F2933,ROUND($D2931-SUM($K2932:X2932),0),ROUND(Y2930*$E2932,0)),0),0)</f>
        <v>0</v>
      </c>
      <c r="Z2932" s="5">
        <f ca="1">IF(AND($G2931,NOT(ISTEXT($G2930)),ISNUMBER(Poczatek),ISNUMBER(Koniec_Projekt)),IFERROR(IF(LataProjekcji=$F2933,ROUND($D2931-SUM($K2932:Y2932),0),ROUND(Z2930*$E2932,0)),0),0)</f>
        <v>0</v>
      </c>
      <c r="AA2932" s="5">
        <f ca="1">IF(AND($G2931,NOT(ISTEXT($G2930)),ISNUMBER(Poczatek),ISNUMBER(Koniec_Projekt)),IFERROR(IF(LataProjekcji=$F2933,ROUND($D2931-SUM($K2932:Z2932),0),ROUND(AA2930*$E2932,0)),0),0)</f>
        <v>0</v>
      </c>
      <c r="AB2932" s="5">
        <f ca="1">IF(AND($G2931,NOT(ISTEXT($G2930)),ISNUMBER(Poczatek),ISNUMBER(Koniec_Projekt)),IFERROR(IF(LataProjekcji=$F2933,ROUND($D2931-SUM($K2932:AA2932),0),ROUND(AB2930*$E2932,0)),0),0)</f>
        <v>0</v>
      </c>
      <c r="AC2932" s="5">
        <f ca="1">IF(AND($G2931,NOT(ISTEXT($G2930)),ISNUMBER(Poczatek),ISNUMBER(Koniec_Projekt)),IFERROR(IF(LataProjekcji=$F2933,ROUND($D2931-SUM($K2932:AB2932),0),ROUND(AC2930*$E2932,0)),0),0)</f>
        <v>0</v>
      </c>
      <c r="AD2932" s="5">
        <f ca="1">IF(AND($G2931,NOT(ISTEXT($G2930)),ISNUMBER(Poczatek),ISNUMBER(Koniec_Projekt)),IFERROR(IF(LataProjekcji=$F2933,ROUND($D2931-SUM($K2932:AC2932),0),ROUND(AD2930*$E2932,0)),0),0)</f>
        <v>0</v>
      </c>
      <c r="AE2932" s="5">
        <f ca="1">IF(AND($G2931,NOT(ISTEXT($G2930)),ISNUMBER(Poczatek),ISNUMBER(Koniec_Projekt)),IFERROR(IF(LataProjekcji=$F2933,ROUND($D2931-SUM($K2932:AD2932),0),ROUND(AE2930*$E2932,0)),0),0)</f>
        <v>0</v>
      </c>
    </row>
    <row r="2933" spans="2:31" hidden="1">
      <c r="B2933" s="526" t="s">
        <v>751</v>
      </c>
      <c r="D2933" s="1">
        <f ca="1">IFERROR(ROUNDUP(D2931/E2932,0),0)</f>
        <v>0</v>
      </c>
      <c r="E2933" s="1">
        <f ca="1">IF(D2933=0,0,DATEDIF(DATE(D2930,E2930,1),DATE(F2932,G2932,1),"m"))</f>
        <v>0</v>
      </c>
      <c r="F2933" s="1" t="str">
        <f ca="1">IFERROR(YEAR(G2930),"brak daty")</f>
        <v>brak daty</v>
      </c>
      <c r="G2933" s="1" t="str">
        <f ca="1">IFERROR(MONTH(G2930),"brak daty")</f>
        <v>brak daty</v>
      </c>
      <c r="I2933" s="1" t="s">
        <v>425</v>
      </c>
      <c r="K2933" s="5">
        <f ca="1">IF(AND($G2931,NOT(ISTEXT($G2930)),ISNUMBER(Poczatek),ISNUMBER(Koniec_Projekt)),IFERROR(IF(LataProjekcji=$F2932,IF(AND($G2932=$G2933,$F2932=$F2933),ROUND($D2931-SUM($K2933),0),ROUND(K2931*$E2932,0)),IF(LataProjekcji&gt;$F2932,0,ROUND(K2931*$E2932,0))),0),0)</f>
        <v>0</v>
      </c>
      <c r="L2933" s="5">
        <f ca="1">IF(AND($G2931,NOT(ISTEXT($G2930)),ISNUMBER(Poczatek),ISNUMBER(Koniec_Projekt)),IFERROR(IF(LataProjekcji=$F2932,IF(AND($G2932=$G2933,$F2932=$F2933),ROUND($D2931-SUM($K2933:K2933),0),ROUND(L2931*$E2932,0)),IF(LataProjekcji&gt;$F2932,0,ROUND(L2931*$E2932,0))),0),0)</f>
        <v>0</v>
      </c>
      <c r="M2933" s="5">
        <f ca="1">IF(AND($G2931,NOT(ISTEXT($G2930)),ISNUMBER(Poczatek),ISNUMBER(Koniec_Projekt)),IFERROR(IF(LataProjekcji=$F2932,IF(AND($G2932=$G2933,$F2932=$F2933),ROUND($D2931-SUM($K2933:L2933),0),ROUND(M2931*$E2932,0)),IF(LataProjekcji&gt;$F2932,0,ROUND(M2931*$E2932,0))),0),0)</f>
        <v>0</v>
      </c>
      <c r="N2933" s="5">
        <f ca="1">IF(AND($G2931,NOT(ISTEXT($G2930)),ISNUMBER(Poczatek),ISNUMBER(Koniec_Projekt)),IFERROR(IF(LataProjekcji=$F2932,IF(AND($G2932=$G2933,$F2932=$F2933),ROUND($D2931-SUM($K2933:M2933),0),ROUND(N2931*$E2932,0)),IF(LataProjekcji&gt;$F2932,0,ROUND(N2931*$E2932,0))),0),0)</f>
        <v>0</v>
      </c>
      <c r="O2933" s="5">
        <f ca="1">IF(AND($G2931,NOT(ISTEXT($G2930)),ISNUMBER(Poczatek),ISNUMBER(Koniec_Projekt)),IFERROR(IF(LataProjekcji=$F2932,IF(AND($G2932=$G2933,$F2932=$F2933),ROUND($D2931-SUM($K2933:N2933),0),ROUND(O2931*$E2932,0)),IF(LataProjekcji&gt;$F2932,0,ROUND(O2931*$E2932,0))),0),0)</f>
        <v>0</v>
      </c>
      <c r="P2933" s="5">
        <f ca="1">IF(AND($G2931,NOT(ISTEXT($G2930)),ISNUMBER(Poczatek),ISNUMBER(Koniec_Projekt)),IFERROR(IF(LataProjekcji=$F2932,IF(AND($G2932=$G2933,$F2932=$F2933),ROUND($D2931-SUM($K2933:O2933),0),ROUND(P2931*$E2932,0)),IF(LataProjekcji&gt;$F2932,0,ROUND(P2931*$E2932,0))),0),0)</f>
        <v>0</v>
      </c>
      <c r="Q2933" s="5">
        <f ca="1">IF(AND($G2931,NOT(ISTEXT($G2930)),ISNUMBER(Poczatek),ISNUMBER(Koniec_Projekt)),IFERROR(IF(LataProjekcji=$F2932,IF(AND($G2932=$G2933,$F2932=$F2933),ROUND($D2931-SUM($K2933:P2933),0),ROUND(Q2931*$E2932,0)),IF(LataProjekcji&gt;$F2932,0,ROUND(Q2931*$E2932,0))),0),0)</f>
        <v>0</v>
      </c>
      <c r="R2933" s="5">
        <f ca="1">IF(AND($G2931,NOT(ISTEXT($G2930)),ISNUMBER(Poczatek),ISNUMBER(Koniec_Projekt)),IFERROR(IF(LataProjekcji=$F2932,IF(AND($G2932=$G2933,$F2932=$F2933),ROUND($D2931-SUM($K2933:Q2933),0),ROUND(R2931*$E2932,0)),IF(LataProjekcji&gt;$F2932,0,ROUND(R2931*$E2932,0))),0),0)</f>
        <v>0</v>
      </c>
      <c r="S2933" s="5">
        <f ca="1">IF(AND($G2931,NOT(ISTEXT($G2930)),ISNUMBER(Poczatek),ISNUMBER(Koniec_Projekt)),IFERROR(IF(LataProjekcji=$F2932,IF(AND($G2932=$G2933,$F2932=$F2933),ROUND($D2931-SUM($K2933:R2933),0),ROUND(S2931*$E2932,0)),IF(LataProjekcji&gt;$F2932,0,ROUND(S2931*$E2932,0))),0),0)</f>
        <v>0</v>
      </c>
      <c r="T2933" s="5">
        <f ca="1">IF(AND($G2931,NOT(ISTEXT($G2930)),ISNUMBER(Poczatek),ISNUMBER(Koniec_Projekt)),IFERROR(IF(LataProjekcji=$F2932,IF(AND($G2932=$G2933,$F2932=$F2933),ROUND($D2931-SUM($K2933:S2933),0),ROUND(T2931*$E2932,0)),IF(LataProjekcji&gt;$F2932,0,ROUND(T2931*$E2932,0))),0),0)</f>
        <v>0</v>
      </c>
      <c r="U2933" s="5">
        <f ca="1">IF(AND($G2931,NOT(ISTEXT($G2930)),ISNUMBER(Poczatek),ISNUMBER(Koniec_Projekt)),IFERROR(IF(LataProjekcji=$F2932,IF(AND($G2932=$G2933,$F2932=$F2933),ROUND($D2931-SUM($K2933:T2933),0),ROUND(U2931*$E2932,0)),IF(LataProjekcji&gt;$F2932,0,ROUND(U2931*$E2932,0))),0),0)</f>
        <v>0</v>
      </c>
      <c r="V2933" s="5">
        <f ca="1">IF(AND($G2931,NOT(ISTEXT($G2930)),ISNUMBER(Poczatek),ISNUMBER(Koniec_Projekt)),IFERROR(IF(LataProjekcji=$F2932,IF(AND($G2932=$G2933,$F2932=$F2933),ROUND($D2931-SUM($K2933:U2933),0),ROUND(V2931*$E2932,0)),IF(LataProjekcji&gt;$F2932,0,ROUND(V2931*$E2932,0))),0),0)</f>
        <v>0</v>
      </c>
      <c r="W2933" s="5">
        <f ca="1">IF(AND($G2931,NOT(ISTEXT($G2930)),ISNUMBER(Poczatek),ISNUMBER(Koniec_Projekt)),IFERROR(IF(LataProjekcji=$F2932,IF(AND($G2932=$G2933,$F2932=$F2933),ROUND($D2931-SUM($K2933:V2933),0),ROUND(W2931*$E2932,0)),IF(LataProjekcji&gt;$F2932,0,ROUND(W2931*$E2932,0))),0),0)</f>
        <v>0</v>
      </c>
      <c r="X2933" s="5">
        <f ca="1">IF(AND($G2931,NOT(ISTEXT($G2930)),ISNUMBER(Poczatek),ISNUMBER(Koniec_Projekt)),IFERROR(IF(LataProjekcji=$F2932,IF(AND($G2932=$G2933,$F2932=$F2933),ROUND($D2931-SUM($K2933:W2933),0),ROUND(X2931*$E2932,0)),IF(LataProjekcji&gt;$F2932,0,ROUND(X2931*$E2932,0))),0),0)</f>
        <v>0</v>
      </c>
      <c r="Y2933" s="5">
        <f ca="1">IF(AND($G2931,NOT(ISTEXT($G2930)),ISNUMBER(Poczatek),ISNUMBER(Koniec_Projekt)),IFERROR(IF(LataProjekcji=$F2932,IF(AND($G2932=$G2933,$F2932=$F2933),ROUND($D2931-SUM($K2933:X2933),0),ROUND(Y2931*$E2932,0)),IF(LataProjekcji&gt;$F2932,0,ROUND(Y2931*$E2932,0))),0),0)</f>
        <v>0</v>
      </c>
      <c r="Z2933" s="5">
        <f ca="1">IF(AND($G2931,NOT(ISTEXT($G2930)),ISNUMBER(Poczatek),ISNUMBER(Koniec_Projekt)),IFERROR(IF(LataProjekcji=$F2932,IF(AND($G2932=$G2933,$F2932=$F2933),ROUND($D2931-SUM($K2933:Y2933),0),ROUND(Z2931*$E2932,0)),IF(LataProjekcji&gt;$F2932,0,ROUND(Z2931*$E2932,0))),0),0)</f>
        <v>0</v>
      </c>
      <c r="AA2933" s="5">
        <f ca="1">IF(AND($G2931,NOT(ISTEXT($G2930)),ISNUMBER(Poczatek),ISNUMBER(Koniec_Projekt)),IFERROR(IF(LataProjekcji=$F2932,IF(AND($G2932=$G2933,$F2932=$F2933),ROUND($D2931-SUM($K2933:Z2933),0),ROUND(AA2931*$E2932,0)),IF(LataProjekcji&gt;$F2932,0,ROUND(AA2931*$E2932,0))),0),0)</f>
        <v>0</v>
      </c>
      <c r="AB2933" s="5">
        <f ca="1">IF(AND($G2931,NOT(ISTEXT($G2930)),ISNUMBER(Poczatek),ISNUMBER(Koniec_Projekt)),IFERROR(IF(LataProjekcji=$F2932,IF(AND($G2932=$G2933,$F2932=$F2933),ROUND($D2931-SUM($K2933:AA2933),0),ROUND(AB2931*$E2932,0)),IF(LataProjekcji&gt;$F2932,0,ROUND(AB2931*$E2932,0))),0),0)</f>
        <v>0</v>
      </c>
      <c r="AC2933" s="5">
        <f ca="1">IF(AND($G2931,NOT(ISTEXT($G2930)),ISNUMBER(Poczatek),ISNUMBER(Koniec_Projekt)),IFERROR(IF(LataProjekcji=$F2932,IF(AND($G2932=$G2933,$F2932=$F2933),ROUND($D2931-SUM($K2933:AB2933),0),ROUND(AC2931*$E2932,0)),IF(LataProjekcji&gt;$F2932,0,ROUND(AC2931*$E2932,0))),0),0)</f>
        <v>0</v>
      </c>
      <c r="AD2933" s="5">
        <f ca="1">IF(AND($G2931,NOT(ISTEXT($G2930)),ISNUMBER(Poczatek),ISNUMBER(Koniec_Projekt)),IFERROR(IF(LataProjekcji=$F2932,IF(AND($G2932=$G2933,$F2932=$F2933),ROUND($D2931-SUM($K2933:AC2933),0),ROUND(AD2931*$E2932,0)),IF(LataProjekcji&gt;$F2932,0,ROUND(AD2931*$E2932,0))),0),0)</f>
        <v>0</v>
      </c>
      <c r="AE2933" s="5">
        <f ca="1">IF(AND($G2931,NOT(ISTEXT($G2930)),ISNUMBER(Poczatek),ISNUMBER(Koniec_Projekt)),IFERROR(IF(LataProjekcji=$F2932,IF(AND($G2932=$G2933,$F2932=$F2933),ROUND($D2931-SUM($K2933:AD2933),0),ROUND(AE2931*$E2932,0)),IF(LataProjekcji&gt;$F2932,0,ROUND(AE2931*$E2932,0))),0),0)</f>
        <v>0</v>
      </c>
    </row>
    <row r="2934" spans="2:31" ht="12.5" hidden="1" thickBot="1">
      <c r="B2934" s="527" t="s">
        <v>865</v>
      </c>
      <c r="C2934" s="528"/>
      <c r="D2934" s="529">
        <f ca="1">IF(D2931&gt;10,ROUND((D2933-1)*E2932,0),E2932)</f>
        <v>0</v>
      </c>
      <c r="E2934" s="529">
        <f ca="1">D2931-D2934</f>
        <v>0</v>
      </c>
      <c r="F2934" s="528"/>
      <c r="G2934" s="669">
        <f ca="1">OFFSET($C$269,$D2929,0)</f>
        <v>0</v>
      </c>
      <c r="H2934" s="528"/>
      <c r="I2934" s="528"/>
      <c r="J2934" s="528"/>
      <c r="K2934" s="528"/>
      <c r="L2934" s="528"/>
      <c r="M2934" s="528"/>
      <c r="N2934" s="528"/>
      <c r="O2934" s="528"/>
      <c r="P2934" s="528"/>
      <c r="Q2934" s="528"/>
      <c r="R2934" s="528"/>
      <c r="S2934" s="528"/>
      <c r="T2934" s="528"/>
      <c r="U2934" s="528"/>
      <c r="V2934" s="528"/>
      <c r="W2934" s="528"/>
      <c r="X2934" s="528"/>
      <c r="Y2934" s="528"/>
      <c r="Z2934" s="528"/>
      <c r="AA2934" s="528"/>
      <c r="AB2934" s="528"/>
      <c r="AC2934" s="528"/>
      <c r="AD2934" s="528"/>
      <c r="AE2934" s="528"/>
    </row>
    <row r="2935" spans="2:31" ht="12.5" hidden="1" thickTop="1"/>
    <row r="2936" spans="2:31" ht="12.5" hidden="1" thickBot="1">
      <c r="B2936" s="530" t="str">
        <f ca="1">"nazwa ST: "&amp;B1769</f>
        <v>nazwa ST: 0</v>
      </c>
      <c r="C2936" s="530"/>
      <c r="D2936" s="531">
        <f>D1769</f>
        <v>172</v>
      </c>
      <c r="E2936" s="530"/>
      <c r="F2936" s="530"/>
      <c r="G2936" s="530"/>
      <c r="H2936" s="530"/>
      <c r="I2936" s="530"/>
      <c r="J2936" s="530"/>
      <c r="K2936" s="539" t="str">
        <f t="shared" ref="K2936:AE2936" si="3216">LataProjekcji</f>
        <v>Uzupełnij dane</v>
      </c>
      <c r="L2936" s="539" t="str">
        <f t="shared" si="3216"/>
        <v/>
      </c>
      <c r="M2936" s="539" t="str">
        <f t="shared" si="3216"/>
        <v/>
      </c>
      <c r="N2936" s="539" t="str">
        <f t="shared" si="3216"/>
        <v/>
      </c>
      <c r="O2936" s="539" t="str">
        <f t="shared" si="3216"/>
        <v/>
      </c>
      <c r="P2936" s="539" t="str">
        <f t="shared" si="3216"/>
        <v/>
      </c>
      <c r="Q2936" s="539" t="str">
        <f t="shared" si="3216"/>
        <v/>
      </c>
      <c r="R2936" s="539" t="str">
        <f t="shared" si="3216"/>
        <v/>
      </c>
      <c r="S2936" s="539" t="str">
        <f t="shared" si="3216"/>
        <v/>
      </c>
      <c r="T2936" s="539" t="str">
        <f t="shared" si="3216"/>
        <v/>
      </c>
      <c r="U2936" s="539" t="str">
        <f t="shared" si="3216"/>
        <v/>
      </c>
      <c r="V2936" s="539" t="str">
        <f t="shared" si="3216"/>
        <v/>
      </c>
      <c r="W2936" s="539" t="str">
        <f t="shared" si="3216"/>
        <v/>
      </c>
      <c r="X2936" s="539" t="str">
        <f t="shared" si="3216"/>
        <v/>
      </c>
      <c r="Y2936" s="539" t="str">
        <f t="shared" si="3216"/>
        <v/>
      </c>
      <c r="Z2936" s="539" t="str">
        <f t="shared" si="3216"/>
        <v/>
      </c>
      <c r="AA2936" s="539" t="str">
        <f t="shared" si="3216"/>
        <v/>
      </c>
      <c r="AB2936" s="539" t="str">
        <f t="shared" si="3216"/>
        <v/>
      </c>
      <c r="AC2936" s="539" t="str">
        <f t="shared" si="3216"/>
        <v/>
      </c>
      <c r="AD2936" s="539" t="str">
        <f t="shared" si="3216"/>
        <v/>
      </c>
      <c r="AE2936" s="539" t="str">
        <f t="shared" si="3216"/>
        <v/>
      </c>
    </row>
    <row r="2937" spans="2:31" hidden="1">
      <c r="B2937" s="526" t="s">
        <v>752</v>
      </c>
      <c r="D2937" s="1">
        <f ca="1">D1770</f>
        <v>1900</v>
      </c>
      <c r="E2937" s="1">
        <f ca="1">E1770</f>
        <v>1</v>
      </c>
      <c r="F2937" s="1">
        <f ca="1">IF(D2938&gt;10,F1770,1)</f>
        <v>1</v>
      </c>
      <c r="G2937" s="525" t="str">
        <f ca="1">IF(ISBLANK(OFFSET($E$269,$D2936,0)),"brak daty",IF(D2938&gt;10,EDATE(OFFSET($E$269,$D2936,0),D2940),DATE(D2937,E2937,1)))</f>
        <v>brak daty</v>
      </c>
      <c r="H2937" s="538" t="b">
        <f ca="1">SUM(K2937:AE2937)=D2940</f>
        <v>1</v>
      </c>
      <c r="I2937" s="1" t="s">
        <v>749</v>
      </c>
      <c r="K2937" s="5">
        <f ca="1">IF(AND($G2938,NOT(ISTEXT($G2937)),ISNUMBER(Poczatek),ISNUMBER(Koniec_Projekt)),IFERROR(IF($D2937=LataProjekcji,$F2937,IF($D2937&lt;LataProjekcji,IF((SUM(K2937)+12)&lt;$D2940,12,$D2940-SUM(K2937)),0)),0),0)</f>
        <v>0</v>
      </c>
      <c r="L2937" s="5">
        <f ca="1">IF(AND($G2938,NOT(ISTEXT($G2937)),ISNUMBER(Poczatek),ISNUMBER(Koniec_Projekt)),IFERROR(IF($D2937=LataProjekcji,$F2937,IF($D2937&lt;LataProjekcji,IF((SUM($K2937:K2937)+12)&lt;$D2940,12,$D2940-SUM($K2937:K2937)),0)),0),0)</f>
        <v>0</v>
      </c>
      <c r="M2937" s="5">
        <f ca="1">IF(AND($G2938,NOT(ISTEXT($G2937)),ISNUMBER(Poczatek),ISNUMBER(Koniec_Projekt)),IFERROR(IF($D2937=LataProjekcji,$F2937,IF($D2937&lt;LataProjekcji,IF((SUM($K2937:L2937)+12)&lt;$D2940,12,$D2940-SUM($K2937:L2937)),0)),0),0)</f>
        <v>0</v>
      </c>
      <c r="N2937" s="5">
        <f ca="1">IF(AND($G2938,NOT(ISTEXT($G2937)),ISNUMBER(Poczatek),ISNUMBER(Koniec_Projekt)),IFERROR(IF($D2937=LataProjekcji,$F2937,IF($D2937&lt;LataProjekcji,IF((SUM($K2937:M2937)+12)&lt;$D2940,12,$D2940-SUM($K2937:M2937)),0)),0),0)</f>
        <v>0</v>
      </c>
      <c r="O2937" s="5">
        <f ca="1">IF(AND($G2938,NOT(ISTEXT($G2937)),ISNUMBER(Poczatek),ISNUMBER(Koniec_Projekt)),IFERROR(IF($D2937=LataProjekcji,$F2937,IF($D2937&lt;LataProjekcji,IF((SUM($K2937:N2937)+12)&lt;$D2940,12,$D2940-SUM($K2937:N2937)),0)),0),0)</f>
        <v>0</v>
      </c>
      <c r="P2937" s="5">
        <f ca="1">IF(AND($G2938,NOT(ISTEXT($G2937)),ISNUMBER(Poczatek),ISNUMBER(Koniec_Projekt)),IFERROR(IF($D2937=LataProjekcji,$F2937,IF($D2937&lt;LataProjekcji,IF((SUM($K2937:O2937)+12)&lt;$D2940,12,$D2940-SUM($K2937:O2937)),0)),0),0)</f>
        <v>0</v>
      </c>
      <c r="Q2937" s="5">
        <f ca="1">IF(AND($G2938,NOT(ISTEXT($G2937)),ISNUMBER(Poczatek),ISNUMBER(Koniec_Projekt)),IFERROR(IF($D2937=LataProjekcji,$F2937,IF($D2937&lt;LataProjekcji,IF((SUM($K2937:P2937)+12)&lt;$D2940,12,$D2940-SUM($K2937:P2937)),0)),0),0)</f>
        <v>0</v>
      </c>
      <c r="R2937" s="5">
        <f ca="1">IF(AND($G2938,NOT(ISTEXT($G2937)),ISNUMBER(Poczatek),ISNUMBER(Koniec_Projekt)),IFERROR(IF($D2937=LataProjekcji,$F2937,IF($D2937&lt;LataProjekcji,IF((SUM($K2937:Q2937)+12)&lt;$D2940,12,$D2940-SUM($K2937:Q2937)),0)),0),0)</f>
        <v>0</v>
      </c>
      <c r="S2937" s="5">
        <f ca="1">IF(AND($G2938,NOT(ISTEXT($G2937)),ISNUMBER(Poczatek),ISNUMBER(Koniec_Projekt)),IFERROR(IF($D2937=LataProjekcji,$F2937,IF($D2937&lt;LataProjekcji,IF((SUM($K2937:R2937)+12)&lt;$D2940,12,$D2940-SUM($K2937:R2937)),0)),0),0)</f>
        <v>0</v>
      </c>
      <c r="T2937" s="5">
        <f ca="1">IF(AND($G2938,NOT(ISTEXT($G2937)),ISNUMBER(Poczatek),ISNUMBER(Koniec_Projekt)),IFERROR(IF($D2937=LataProjekcji,$F2937,IF($D2937&lt;LataProjekcji,IF((SUM($K2937:S2937)+12)&lt;$D2940,12,$D2940-SUM($K2937:S2937)),0)),0),0)</f>
        <v>0</v>
      </c>
      <c r="U2937" s="5">
        <f ca="1">IF(AND($G2938,NOT(ISTEXT($G2937)),ISNUMBER(Poczatek),ISNUMBER(Koniec_Projekt)),IFERROR(IF($D2937=LataProjekcji,$F2937,IF($D2937&lt;LataProjekcji,IF((SUM($K2937:T2937)+12)&lt;$D2940,12,$D2940-SUM($K2937:T2937)),0)),0),0)</f>
        <v>0</v>
      </c>
      <c r="V2937" s="5">
        <f ca="1">IF(AND($G2938,NOT(ISTEXT($G2937)),ISNUMBER(Poczatek),ISNUMBER(Koniec_Projekt)),IFERROR(IF($D2937=LataProjekcji,$F2937,IF($D2937&lt;LataProjekcji,IF((SUM($K2937:U2937)+12)&lt;$D2940,12,$D2940-SUM($K2937:U2937)),0)),0),0)</f>
        <v>0</v>
      </c>
      <c r="W2937" s="5">
        <f ca="1">IF(AND($G2938,NOT(ISTEXT($G2937)),ISNUMBER(Poczatek),ISNUMBER(Koniec_Projekt)),IFERROR(IF($D2937=LataProjekcji,$F2937,IF($D2937&lt;LataProjekcji,IF((SUM($K2937:V2937)+12)&lt;$D2940,12,$D2940-SUM($K2937:V2937)),0)),0),0)</f>
        <v>0</v>
      </c>
      <c r="X2937" s="5">
        <f ca="1">IF(AND($G2938,NOT(ISTEXT($G2937)),ISNUMBER(Poczatek),ISNUMBER(Koniec_Projekt)),IFERROR(IF($D2937=LataProjekcji,$F2937,IF($D2937&lt;LataProjekcji,IF((SUM($K2937:W2937)+12)&lt;$D2940,12,$D2940-SUM($K2937:W2937)),0)),0),0)</f>
        <v>0</v>
      </c>
      <c r="Y2937" s="5">
        <f ca="1">IF(AND($G2938,NOT(ISTEXT($G2937)),ISNUMBER(Poczatek),ISNUMBER(Koniec_Projekt)),IFERROR(IF($D2937=LataProjekcji,$F2937,IF($D2937&lt;LataProjekcji,IF((SUM($K2937:X2937)+12)&lt;$D2940,12,$D2940-SUM($K2937:X2937)),0)),0),0)</f>
        <v>0</v>
      </c>
      <c r="Z2937" s="5">
        <f ca="1">IF(AND($G2938,NOT(ISTEXT($G2937)),ISNUMBER(Poczatek),ISNUMBER(Koniec_Projekt)),IFERROR(IF($D2937=LataProjekcji,$F2937,IF($D2937&lt;LataProjekcji,IF((SUM($K2937:Y2937)+12)&lt;$D2940,12,$D2940-SUM($K2937:Y2937)),0)),0),0)</f>
        <v>0</v>
      </c>
      <c r="AA2937" s="5">
        <f ca="1">IF(AND($G2938,NOT(ISTEXT($G2937)),ISNUMBER(Poczatek),ISNUMBER(Koniec_Projekt)),IFERROR(IF($D2937=LataProjekcji,$F2937,IF($D2937&lt;LataProjekcji,IF((SUM($K2937:Z2937)+12)&lt;$D2940,12,$D2940-SUM($K2937:Z2937)),0)),0),0)</f>
        <v>0</v>
      </c>
      <c r="AB2937" s="5">
        <f ca="1">IF(AND($G2938,NOT(ISTEXT($G2937)),ISNUMBER(Poczatek),ISNUMBER(Koniec_Projekt)),IFERROR(IF($D2937=LataProjekcji,$F2937,IF($D2937&lt;LataProjekcji,IF((SUM($K2937:AA2937)+12)&lt;$D2940,12,$D2940-SUM($K2937:AA2937)),0)),0),0)</f>
        <v>0</v>
      </c>
      <c r="AC2937" s="5">
        <f ca="1">IF(AND($G2938,NOT(ISTEXT($G2937)),ISNUMBER(Poczatek),ISNUMBER(Koniec_Projekt)),IFERROR(IF($D2937=LataProjekcji,$F2937,IF($D2937&lt;LataProjekcji,IF((SUM($K2937:AB2937)+12)&lt;$D2940,12,$D2940-SUM($K2937:AB2937)),0)),0),0)</f>
        <v>0</v>
      </c>
      <c r="AD2937" s="5">
        <f ca="1">IF(AND($G2938,NOT(ISTEXT($G2937)),ISNUMBER(Poczatek),ISNUMBER(Koniec_Projekt)),IFERROR(IF($D2937=LataProjekcji,$F2937,IF($D2937&lt;LataProjekcji,IF((SUM($K2937:AC2937)+12)&lt;$D2940,12,$D2940-SUM($K2937:AC2937)),0)),0),0)</f>
        <v>0</v>
      </c>
      <c r="AE2937" s="5">
        <f ca="1">IF(AND($G2938,NOT(ISTEXT($G2937)),ISNUMBER(Poczatek),ISNUMBER(Koniec_Projekt)),IFERROR(IF($D2937=LataProjekcji,$F2937,IF($D2937&lt;LataProjekcji,IF((SUM($K2937:AD2937)+12)&lt;$D2940,12,$D2940-SUM($K2937:AD2937)),0)),0),0)</f>
        <v>0</v>
      </c>
    </row>
    <row r="2938" spans="2:31" hidden="1">
      <c r="B2938" s="526" t="s">
        <v>754</v>
      </c>
      <c r="D2938" s="5">
        <f ca="1">D1771</f>
        <v>0</v>
      </c>
      <c r="E2938" s="454">
        <f ca="1">E1771</f>
        <v>0</v>
      </c>
      <c r="F2938" s="454">
        <f ca="1">F1771</f>
        <v>0</v>
      </c>
      <c r="G2938" s="258" t="b">
        <f ca="1">NOT(ISBLANK(OFFSET($C$269,$D2936,0)))</f>
        <v>0</v>
      </c>
      <c r="H2938" s="538" t="b">
        <f ca="1">SUM(K2938:AE2938)=E2940</f>
        <v>1</v>
      </c>
      <c r="I2938" s="1" t="s">
        <v>750</v>
      </c>
      <c r="K2938" s="537">
        <f ca="1">IF(AND($G2938,NOT(ISTEXT($G2937)),ISNUMBER(Poczatek),ISNUMBER(Koniec_Projekt)),IFERROR(IF($D2937=LataProjekcji,IF($F2937&gt;$E2940,$E2940,$F2937),IF($D2940&gt;=$E2940,(IF($D2937&lt;LataProjekcji,IF((SUM(J2938:$K2938)+12)&lt;$E2940,12,$E2940-SUM(J2938:$K2938)),0)),(IF($D2937&lt;LataProjekcji,IF((SUM(J2938:$K2938)+12)&lt;$D2940,12,$D2940-SUM(J2938:$K2938)),0)))),0),0)</f>
        <v>0</v>
      </c>
      <c r="L2938" s="537">
        <f ca="1">IF(AND($G2938,NOT(ISTEXT($G2937)),ISNUMBER(Poczatek),ISNUMBER(Koniec_Projekt)),IFERROR(IF($D2937=LataProjekcji,IF($F2937&gt;$E2940,$E2940,$F2937),IF($D2940&gt;=$E2940,(IF($D2937&lt;LataProjekcji,IF((SUM($K2938:K2938)+12)&lt;$E2940,12,$E2940-SUM($K2938:K2938)),0)),(IF($D2937&lt;LataProjekcji,IF((SUM($K2938:K2938)+12)&lt;$D2940,12,$D2940-SUM($K2938:K2938)),0)))),0),0)</f>
        <v>0</v>
      </c>
      <c r="M2938" s="537">
        <f ca="1">IF(AND($G2938,NOT(ISTEXT($G2937)),ISNUMBER(Poczatek),ISNUMBER(Koniec_Projekt)),IFERROR(IF($D2937=LataProjekcji,IF($F2937&gt;$E2940,$E2940,$F2937),IF($D2940&gt;=$E2940,(IF($D2937&lt;LataProjekcji,IF((SUM($K2938:L2938)+12)&lt;$E2940,12,$E2940-SUM($K2938:L2938)),0)),(IF($D2937&lt;LataProjekcji,IF((SUM($K2938:L2938)+12)&lt;$D2940,12,$D2940-SUM($K2938:L2938)),0)))),0),0)</f>
        <v>0</v>
      </c>
      <c r="N2938" s="537">
        <f ca="1">IF(AND($G2938,NOT(ISTEXT($G2937)),ISNUMBER(Poczatek),ISNUMBER(Koniec_Projekt)),IFERROR(IF($D2937=LataProjekcji,IF($F2937&gt;$E2940,$E2940,$F2937),IF($D2940&gt;=$E2940,(IF($D2937&lt;LataProjekcji,IF((SUM($K2938:M2938)+12)&lt;$E2940,12,$E2940-SUM($K2938:M2938)),0)),(IF($D2937&lt;LataProjekcji,IF((SUM($K2938:M2938)+12)&lt;$D2940,12,$D2940-SUM($K2938:M2938)),0)))),0),0)</f>
        <v>0</v>
      </c>
      <c r="O2938" s="537">
        <f ca="1">IF(AND($G2938,NOT(ISTEXT($G2937)),ISNUMBER(Poczatek),ISNUMBER(Koniec_Projekt)),IFERROR(IF($D2937=LataProjekcji,IF($F2937&gt;$E2940,$E2940,$F2937),IF($D2940&gt;=$E2940,(IF($D2937&lt;LataProjekcji,IF((SUM($K2938:N2938)+12)&lt;$E2940,12,$E2940-SUM($K2938:N2938)),0)),(IF($D2937&lt;LataProjekcji,IF((SUM($K2938:N2938)+12)&lt;$D2940,12,$D2940-SUM($K2938:N2938)),0)))),0),0)</f>
        <v>0</v>
      </c>
      <c r="P2938" s="537">
        <f ca="1">IF(AND($G2938,NOT(ISTEXT($G2937)),ISNUMBER(Poczatek),ISNUMBER(Koniec_Projekt)),IFERROR(IF($D2937=LataProjekcji,IF($F2937&gt;$E2940,$E2940,$F2937),IF($D2940&gt;=$E2940,(IF($D2937&lt;LataProjekcji,IF((SUM($K2938:O2938)+12)&lt;$E2940,12,$E2940-SUM($K2938:O2938)),0)),(IF($D2937&lt;LataProjekcji,IF((SUM($K2938:O2938)+12)&lt;$D2940,12,$D2940-SUM($K2938:O2938)),0)))),0),0)</f>
        <v>0</v>
      </c>
      <c r="Q2938" s="537">
        <f ca="1">IF(AND($G2938,NOT(ISTEXT($G2937)),ISNUMBER(Poczatek),ISNUMBER(Koniec_Projekt)),IFERROR(IF($D2937=LataProjekcji,IF($F2937&gt;$E2940,$E2940,$F2937),IF($D2940&gt;=$E2940,(IF($D2937&lt;LataProjekcji,IF((SUM($K2938:P2938)+12)&lt;$E2940,12,$E2940-SUM($K2938:P2938)),0)),(IF($D2937&lt;LataProjekcji,IF((SUM($K2938:P2938)+12)&lt;$D2940,12,$D2940-SUM($K2938:P2938)),0)))),0),0)</f>
        <v>0</v>
      </c>
      <c r="R2938" s="537">
        <f ca="1">IF(AND($G2938,NOT(ISTEXT($G2937)),ISNUMBER(Poczatek),ISNUMBER(Koniec_Projekt)),IFERROR(IF($D2937=LataProjekcji,IF($F2937&gt;$E2940,$E2940,$F2937),IF($D2940&gt;=$E2940,(IF($D2937&lt;LataProjekcji,IF((SUM($K2938:Q2938)+12)&lt;$E2940,12,$E2940-SUM($K2938:Q2938)),0)),(IF($D2937&lt;LataProjekcji,IF((SUM($K2938:Q2938)+12)&lt;$D2940,12,$D2940-SUM($K2938:Q2938)),0)))),0),0)</f>
        <v>0</v>
      </c>
      <c r="S2938" s="537">
        <f ca="1">IF(AND($G2938,NOT(ISTEXT($G2937)),ISNUMBER(Poczatek),ISNUMBER(Koniec_Projekt)),IFERROR(IF($D2937=LataProjekcji,IF($F2937&gt;$E2940,$E2940,$F2937),IF($D2940&gt;=$E2940,(IF($D2937&lt;LataProjekcji,IF((SUM($K2938:R2938)+12)&lt;$E2940,12,$E2940-SUM($K2938:R2938)),0)),(IF($D2937&lt;LataProjekcji,IF((SUM($K2938:R2938)+12)&lt;$D2940,12,$D2940-SUM($K2938:R2938)),0)))),0),0)</f>
        <v>0</v>
      </c>
      <c r="T2938" s="537">
        <f ca="1">IF(AND($G2938,NOT(ISTEXT($G2937)),ISNUMBER(Poczatek),ISNUMBER(Koniec_Projekt)),IFERROR(IF($D2937=LataProjekcji,IF($F2937&gt;$E2940,$E2940,$F2937),IF($D2940&gt;=$E2940,(IF($D2937&lt;LataProjekcji,IF((SUM($K2938:S2938)+12)&lt;$E2940,12,$E2940-SUM($K2938:S2938)),0)),(IF($D2937&lt;LataProjekcji,IF((SUM($K2938:S2938)+12)&lt;$D2940,12,$D2940-SUM($K2938:S2938)),0)))),0),0)</f>
        <v>0</v>
      </c>
      <c r="U2938" s="537">
        <f ca="1">IF(AND($G2938,NOT(ISTEXT($G2937)),ISNUMBER(Poczatek),ISNUMBER(Koniec_Projekt)),IFERROR(IF($D2937=LataProjekcji,IF($F2937&gt;$E2940,$E2940,$F2937),IF($D2940&gt;=$E2940,(IF($D2937&lt;LataProjekcji,IF((SUM($K2938:T2938)+12)&lt;$E2940,12,$E2940-SUM($K2938:T2938)),0)),(IF($D2937&lt;LataProjekcji,IF((SUM($K2938:T2938)+12)&lt;$D2940,12,$D2940-SUM($K2938:T2938)),0)))),0),0)</f>
        <v>0</v>
      </c>
      <c r="V2938" s="537">
        <f ca="1">IF(AND($G2938,NOT(ISTEXT($G2937)),ISNUMBER(Poczatek),ISNUMBER(Koniec_Projekt)),IFERROR(IF($D2937=LataProjekcji,IF($F2937&gt;$E2940,$E2940,$F2937),IF($D2940&gt;=$E2940,(IF($D2937&lt;LataProjekcji,IF((SUM($K2938:U2938)+12)&lt;$E2940,12,$E2940-SUM($K2938:U2938)),0)),(IF($D2937&lt;LataProjekcji,IF((SUM($K2938:U2938)+12)&lt;$D2940,12,$D2940-SUM($K2938:U2938)),0)))),0),0)</f>
        <v>0</v>
      </c>
      <c r="W2938" s="537">
        <f ca="1">IF(AND($G2938,NOT(ISTEXT($G2937)),ISNUMBER(Poczatek),ISNUMBER(Koniec_Projekt)),IFERROR(IF($D2937=LataProjekcji,IF($F2937&gt;$E2940,$E2940,$F2937),IF($D2940&gt;=$E2940,(IF($D2937&lt;LataProjekcji,IF((SUM($K2938:V2938)+12)&lt;$E2940,12,$E2940-SUM($K2938:V2938)),0)),(IF($D2937&lt;LataProjekcji,IF((SUM($K2938:V2938)+12)&lt;$D2940,12,$D2940-SUM($K2938:V2938)),0)))),0),0)</f>
        <v>0</v>
      </c>
      <c r="X2938" s="537">
        <f ca="1">IF(AND($G2938,NOT(ISTEXT($G2937)),ISNUMBER(Poczatek),ISNUMBER(Koniec_Projekt)),IFERROR(IF($D2937=LataProjekcji,IF($F2937&gt;$E2940,$E2940,$F2937),IF($D2940&gt;=$E2940,(IF($D2937&lt;LataProjekcji,IF((SUM($K2938:W2938)+12)&lt;$E2940,12,$E2940-SUM($K2938:W2938)),0)),(IF($D2937&lt;LataProjekcji,IF((SUM($K2938:W2938)+12)&lt;$D2940,12,$D2940-SUM($K2938:W2938)),0)))),0),0)</f>
        <v>0</v>
      </c>
      <c r="Y2938" s="537">
        <f ca="1">IF(AND($G2938,NOT(ISTEXT($G2937)),ISNUMBER(Poczatek),ISNUMBER(Koniec_Projekt)),IFERROR(IF($D2937=LataProjekcji,IF($F2937&gt;$E2940,$E2940,$F2937),IF($D2940&gt;=$E2940,(IF($D2937&lt;LataProjekcji,IF((SUM($K2938:X2938)+12)&lt;$E2940,12,$E2940-SUM($K2938:X2938)),0)),(IF($D2937&lt;LataProjekcji,IF((SUM($K2938:X2938)+12)&lt;$D2940,12,$D2940-SUM($K2938:X2938)),0)))),0),0)</f>
        <v>0</v>
      </c>
      <c r="Z2938" s="537">
        <f ca="1">IF(AND($G2938,NOT(ISTEXT($G2937)),ISNUMBER(Poczatek),ISNUMBER(Koniec_Projekt)),IFERROR(IF($D2937=LataProjekcji,IF($F2937&gt;$E2940,$E2940,$F2937),IF($D2940&gt;=$E2940,(IF($D2937&lt;LataProjekcji,IF((SUM($K2938:Y2938)+12)&lt;$E2940,12,$E2940-SUM($K2938:Y2938)),0)),(IF($D2937&lt;LataProjekcji,IF((SUM($K2938:Y2938)+12)&lt;$D2940,12,$D2940-SUM($K2938:Y2938)),0)))),0),0)</f>
        <v>0</v>
      </c>
      <c r="AA2938" s="537">
        <f ca="1">IF(AND($G2938,NOT(ISTEXT($G2937)),ISNUMBER(Poczatek),ISNUMBER(Koniec_Projekt)),IFERROR(IF($D2937=LataProjekcji,IF($F2937&gt;$E2940,$E2940,$F2937),IF($D2940&gt;=$E2940,(IF($D2937&lt;LataProjekcji,IF((SUM($K2938:Z2938)+12)&lt;$E2940,12,$E2940-SUM($K2938:Z2938)),0)),(IF($D2937&lt;LataProjekcji,IF((SUM($K2938:Z2938)+12)&lt;$D2940,12,$D2940-SUM($K2938:Z2938)),0)))),0),0)</f>
        <v>0</v>
      </c>
      <c r="AB2938" s="537">
        <f ca="1">IF(AND($G2938,NOT(ISTEXT($G2937)),ISNUMBER(Poczatek),ISNUMBER(Koniec_Projekt)),IFERROR(IF($D2937=LataProjekcji,IF($F2937&gt;$E2940,$E2940,$F2937),IF($D2940&gt;=$E2940,(IF($D2937&lt;LataProjekcji,IF((SUM($K2938:AA2938)+12)&lt;$E2940,12,$E2940-SUM($K2938:AA2938)),0)),(IF($D2937&lt;LataProjekcji,IF((SUM($K2938:AA2938)+12)&lt;$D2940,12,$D2940-SUM($K2938:AA2938)),0)))),0),0)</f>
        <v>0</v>
      </c>
      <c r="AC2938" s="537">
        <f ca="1">IF(AND($G2938,NOT(ISTEXT($G2937)),ISNUMBER(Poczatek),ISNUMBER(Koniec_Projekt)),IFERROR(IF($D2937=LataProjekcji,IF($F2937&gt;$E2940,$E2940,$F2937),IF($D2940&gt;=$E2940,(IF($D2937&lt;LataProjekcji,IF((SUM($K2938:AB2938)+12)&lt;$E2940,12,$E2940-SUM($K2938:AB2938)),0)),(IF($D2937&lt;LataProjekcji,IF((SUM($K2938:AB2938)+12)&lt;$D2940,12,$D2940-SUM($K2938:AB2938)),0)))),0),0)</f>
        <v>0</v>
      </c>
      <c r="AD2938" s="537">
        <f ca="1">IF(AND($G2938,NOT(ISTEXT($G2937)),ISNUMBER(Poczatek),ISNUMBER(Koniec_Projekt)),IFERROR(IF($D2937=LataProjekcji,IF($F2937&gt;$E2940,$E2940,$F2937),IF($D2940&gt;=$E2940,(IF($D2937&lt;LataProjekcji,IF((SUM($K2938:AC2938)+12)&lt;$E2940,12,$E2940-SUM($K2938:AC2938)),0)),(IF($D2937&lt;LataProjekcji,IF((SUM($K2938:AC2938)+12)&lt;$D2940,12,$D2940-SUM($K2938:AC2938)),0)))),0),0)</f>
        <v>0</v>
      </c>
      <c r="AE2938" s="537">
        <f ca="1">IF(AND($G2938,NOT(ISTEXT($G2937)),ISNUMBER(Poczatek),ISNUMBER(Koniec_Projekt)),IFERROR(IF($D2937=LataProjekcji,IF($F2937&gt;$E2940,$E2940,$F2937),IF($D2940&gt;=$E2940,(IF($D2937&lt;LataProjekcji,IF((SUM($K2938:AD2938)+12)&lt;$E2940,12,$E2940-SUM($K2938:AD2938)),0)),(IF($D2937&lt;LataProjekcji,IF((SUM($K2938:AD2938)+12)&lt;$D2940,12,$D2940-SUM($K2938:AD2938)),0)))),0),0)</f>
        <v>0</v>
      </c>
    </row>
    <row r="2939" spans="2:31" hidden="1">
      <c r="B2939" s="526" t="s">
        <v>753</v>
      </c>
      <c r="D2939" s="454">
        <f ca="1">D1772</f>
        <v>0</v>
      </c>
      <c r="E2939" s="454">
        <f ca="1">IF(D2938&gt;10,ROUND(D2939/12,2),D2939)</f>
        <v>0</v>
      </c>
      <c r="F2939" s="524">
        <f>Koniec_Projekt</f>
        <v>0</v>
      </c>
      <c r="G2939" s="329">
        <f>Miesiac_Koniec_Projekt</f>
        <v>0</v>
      </c>
      <c r="H2939" s="538" t="b">
        <f ca="1">SUM(K2939:AE2939)=D2938</f>
        <v>1</v>
      </c>
      <c r="I2939" s="1" t="s">
        <v>713</v>
      </c>
      <c r="K2939" s="256">
        <f ca="1">IF(AND($G2938,NOT(ISTEXT($G2937)),ISNUMBER(Poczatek),ISNUMBER(Koniec_Projekt)),IFERROR(IF(LataProjekcji=$F2940,ROUND($D2938,0),ROUND(K2937*$E2939,0)),0),0)</f>
        <v>0</v>
      </c>
      <c r="L2939" s="5">
        <f ca="1">IF(AND($G2938,NOT(ISTEXT($G2937)),ISNUMBER(Poczatek),ISNUMBER(Koniec_Projekt)),IFERROR(IF(LataProjekcji=$F2940,ROUND($D2938-SUM(K2939:$K2939),0),ROUND(L2937*$E2939,0)),0),0)</f>
        <v>0</v>
      </c>
      <c r="M2939" s="5">
        <f ca="1">IF(AND($G2938,NOT(ISTEXT($G2937)),ISNUMBER(Poczatek),ISNUMBER(Koniec_Projekt)),IFERROR(IF(LataProjekcji=$F2940,ROUND($D2938-SUM($K2939:L2939),0),ROUND(M2937*$E2939,0)),0),0)</f>
        <v>0</v>
      </c>
      <c r="N2939" s="5">
        <f ca="1">IF(AND($G2938,NOT(ISTEXT($G2937)),ISNUMBER(Poczatek),ISNUMBER(Koniec_Projekt)),IFERROR(IF(LataProjekcji=$F2940,ROUND($D2938-SUM($K2939:M2939),0),ROUND(N2937*$E2939,0)),0),0)</f>
        <v>0</v>
      </c>
      <c r="O2939" s="5">
        <f ca="1">IF(AND($G2938,NOT(ISTEXT($G2937)),ISNUMBER(Poczatek),ISNUMBER(Koniec_Projekt)),IFERROR(IF(LataProjekcji=$F2940,ROUND($D2938-SUM($K2939:N2939),0),ROUND(O2937*$E2939,0)),0),0)</f>
        <v>0</v>
      </c>
      <c r="P2939" s="5">
        <f ca="1">IF(AND($G2938,NOT(ISTEXT($G2937)),ISNUMBER(Poczatek),ISNUMBER(Koniec_Projekt)),IFERROR(IF(LataProjekcji=$F2940,ROUND($D2938-SUM($K2939:O2939),0),ROUND(P2937*$E2939,0)),0),0)</f>
        <v>0</v>
      </c>
      <c r="Q2939" s="5">
        <f ca="1">IF(AND($G2938,NOT(ISTEXT($G2937)),ISNUMBER(Poczatek),ISNUMBER(Koniec_Projekt)),IFERROR(IF(LataProjekcji=$F2940,ROUND($D2938-SUM($K2939:P2939),0),ROUND(Q2937*$E2939,0)),0),0)</f>
        <v>0</v>
      </c>
      <c r="R2939" s="5">
        <f ca="1">IF(AND($G2938,NOT(ISTEXT($G2937)),ISNUMBER(Poczatek),ISNUMBER(Koniec_Projekt)),IFERROR(IF(LataProjekcji=$F2940,ROUND($D2938-SUM($K2939:Q2939),0),ROUND(R2937*$E2939,0)),0),0)</f>
        <v>0</v>
      </c>
      <c r="S2939" s="5">
        <f ca="1">IF(AND($G2938,NOT(ISTEXT($G2937)),ISNUMBER(Poczatek),ISNUMBER(Koniec_Projekt)),IFERROR(IF(LataProjekcji=$F2940,ROUND($D2938-SUM($K2939:R2939),0),ROUND(S2937*$E2939,0)),0),0)</f>
        <v>0</v>
      </c>
      <c r="T2939" s="5">
        <f ca="1">IF(AND($G2938,NOT(ISTEXT($G2937)),ISNUMBER(Poczatek),ISNUMBER(Koniec_Projekt)),IFERROR(IF(LataProjekcji=$F2940,ROUND($D2938-SUM($K2939:S2939),0),ROUND(T2937*$E2939,0)),0),0)</f>
        <v>0</v>
      </c>
      <c r="U2939" s="5">
        <f ca="1">IF(AND($G2938,NOT(ISTEXT($G2937)),ISNUMBER(Poczatek),ISNUMBER(Koniec_Projekt)),IFERROR(IF(LataProjekcji=$F2940,ROUND($D2938-SUM($K2939:T2939),0),ROUND(U2937*$E2939,0)),0),0)</f>
        <v>0</v>
      </c>
      <c r="V2939" s="5">
        <f ca="1">IF(AND($G2938,NOT(ISTEXT($G2937)),ISNUMBER(Poczatek),ISNUMBER(Koniec_Projekt)),IFERROR(IF(LataProjekcji=$F2940,ROUND($D2938-SUM($K2939:U2939),0),ROUND(V2937*$E2939,0)),0),0)</f>
        <v>0</v>
      </c>
      <c r="W2939" s="5">
        <f ca="1">IF(AND($G2938,NOT(ISTEXT($G2937)),ISNUMBER(Poczatek),ISNUMBER(Koniec_Projekt)),IFERROR(IF(LataProjekcji=$F2940,ROUND($D2938-SUM($K2939:V2939),0),ROUND(W2937*$E2939,0)),0),0)</f>
        <v>0</v>
      </c>
      <c r="X2939" s="5">
        <f ca="1">IF(AND($G2938,NOT(ISTEXT($G2937)),ISNUMBER(Poczatek),ISNUMBER(Koniec_Projekt)),IFERROR(IF(LataProjekcji=$F2940,ROUND($D2938-SUM($K2939:W2939),0),ROUND(X2937*$E2939,0)),0),0)</f>
        <v>0</v>
      </c>
      <c r="Y2939" s="5">
        <f ca="1">IF(AND($G2938,NOT(ISTEXT($G2937)),ISNUMBER(Poczatek),ISNUMBER(Koniec_Projekt)),IFERROR(IF(LataProjekcji=$F2940,ROUND($D2938-SUM($K2939:X2939),0),ROUND(Y2937*$E2939,0)),0),0)</f>
        <v>0</v>
      </c>
      <c r="Z2939" s="5">
        <f ca="1">IF(AND($G2938,NOT(ISTEXT($G2937)),ISNUMBER(Poczatek),ISNUMBER(Koniec_Projekt)),IFERROR(IF(LataProjekcji=$F2940,ROUND($D2938-SUM($K2939:Y2939),0),ROUND(Z2937*$E2939,0)),0),0)</f>
        <v>0</v>
      </c>
      <c r="AA2939" s="5">
        <f ca="1">IF(AND($G2938,NOT(ISTEXT($G2937)),ISNUMBER(Poczatek),ISNUMBER(Koniec_Projekt)),IFERROR(IF(LataProjekcji=$F2940,ROUND($D2938-SUM($K2939:Z2939),0),ROUND(AA2937*$E2939,0)),0),0)</f>
        <v>0</v>
      </c>
      <c r="AB2939" s="5">
        <f ca="1">IF(AND($G2938,NOT(ISTEXT($G2937)),ISNUMBER(Poczatek),ISNUMBER(Koniec_Projekt)),IFERROR(IF(LataProjekcji=$F2940,ROUND($D2938-SUM($K2939:AA2939),0),ROUND(AB2937*$E2939,0)),0),0)</f>
        <v>0</v>
      </c>
      <c r="AC2939" s="5">
        <f ca="1">IF(AND($G2938,NOT(ISTEXT($G2937)),ISNUMBER(Poczatek),ISNUMBER(Koniec_Projekt)),IFERROR(IF(LataProjekcji=$F2940,ROUND($D2938-SUM($K2939:AB2939),0),ROUND(AC2937*$E2939,0)),0),0)</f>
        <v>0</v>
      </c>
      <c r="AD2939" s="5">
        <f ca="1">IF(AND($G2938,NOT(ISTEXT($G2937)),ISNUMBER(Poczatek),ISNUMBER(Koniec_Projekt)),IFERROR(IF(LataProjekcji=$F2940,ROUND($D2938-SUM($K2939:AC2939),0),ROUND(AD2937*$E2939,0)),0),0)</f>
        <v>0</v>
      </c>
      <c r="AE2939" s="5">
        <f ca="1">IF(AND($G2938,NOT(ISTEXT($G2937)),ISNUMBER(Poczatek),ISNUMBER(Koniec_Projekt)),IFERROR(IF(LataProjekcji=$F2940,ROUND($D2938-SUM($K2939:AD2939),0),ROUND(AE2937*$E2939,0)),0),0)</f>
        <v>0</v>
      </c>
    </row>
    <row r="2940" spans="2:31" hidden="1">
      <c r="B2940" s="526" t="s">
        <v>751</v>
      </c>
      <c r="D2940" s="1">
        <f ca="1">IFERROR(ROUNDUP(D2938/E2939,0),0)</f>
        <v>0</v>
      </c>
      <c r="E2940" s="1">
        <f ca="1">IF(D2940=0,0,DATEDIF(DATE(D2937,E2937,1),DATE(F2939,G2939,1),"m"))</f>
        <v>0</v>
      </c>
      <c r="F2940" s="1" t="str">
        <f ca="1">IFERROR(YEAR(G2937),"brak daty")</f>
        <v>brak daty</v>
      </c>
      <c r="G2940" s="1" t="str">
        <f ca="1">IFERROR(MONTH(G2937),"brak daty")</f>
        <v>brak daty</v>
      </c>
      <c r="I2940" s="1" t="s">
        <v>425</v>
      </c>
      <c r="K2940" s="5">
        <f ca="1">IF(AND($G2938,NOT(ISTEXT($G2937)),ISNUMBER(Poczatek),ISNUMBER(Koniec_Projekt)),IFERROR(IF(LataProjekcji=$F2939,IF(AND($G2939=$G2940,$F2939=$F2940),ROUND($D2938-SUM($K2940),0),ROUND(K2938*$E2939,0)),IF(LataProjekcji&gt;$F2939,0,ROUND(K2938*$E2939,0))),0),0)</f>
        <v>0</v>
      </c>
      <c r="L2940" s="5">
        <f ca="1">IF(AND($G2938,NOT(ISTEXT($G2937)),ISNUMBER(Poczatek),ISNUMBER(Koniec_Projekt)),IFERROR(IF(LataProjekcji=$F2939,IF(AND($G2939=$G2940,$F2939=$F2940),ROUND($D2938-SUM($K2940:K2940),0),ROUND(L2938*$E2939,0)),IF(LataProjekcji&gt;$F2939,0,ROUND(L2938*$E2939,0))),0),0)</f>
        <v>0</v>
      </c>
      <c r="M2940" s="5">
        <f ca="1">IF(AND($G2938,NOT(ISTEXT($G2937)),ISNUMBER(Poczatek),ISNUMBER(Koniec_Projekt)),IFERROR(IF(LataProjekcji=$F2939,IF(AND($G2939=$G2940,$F2939=$F2940),ROUND($D2938-SUM($K2940:L2940),0),ROUND(M2938*$E2939,0)),IF(LataProjekcji&gt;$F2939,0,ROUND(M2938*$E2939,0))),0),0)</f>
        <v>0</v>
      </c>
      <c r="N2940" s="5">
        <f ca="1">IF(AND($G2938,NOT(ISTEXT($G2937)),ISNUMBER(Poczatek),ISNUMBER(Koniec_Projekt)),IFERROR(IF(LataProjekcji=$F2939,IF(AND($G2939=$G2940,$F2939=$F2940),ROUND($D2938-SUM($K2940:M2940),0),ROUND(N2938*$E2939,0)),IF(LataProjekcji&gt;$F2939,0,ROUND(N2938*$E2939,0))),0),0)</f>
        <v>0</v>
      </c>
      <c r="O2940" s="5">
        <f ca="1">IF(AND($G2938,NOT(ISTEXT($G2937)),ISNUMBER(Poczatek),ISNUMBER(Koniec_Projekt)),IFERROR(IF(LataProjekcji=$F2939,IF(AND($G2939=$G2940,$F2939=$F2940),ROUND($D2938-SUM($K2940:N2940),0),ROUND(O2938*$E2939,0)),IF(LataProjekcji&gt;$F2939,0,ROUND(O2938*$E2939,0))),0),0)</f>
        <v>0</v>
      </c>
      <c r="P2940" s="5">
        <f ca="1">IF(AND($G2938,NOT(ISTEXT($G2937)),ISNUMBER(Poczatek),ISNUMBER(Koniec_Projekt)),IFERROR(IF(LataProjekcji=$F2939,IF(AND($G2939=$G2940,$F2939=$F2940),ROUND($D2938-SUM($K2940:O2940),0),ROUND(P2938*$E2939,0)),IF(LataProjekcji&gt;$F2939,0,ROUND(P2938*$E2939,0))),0),0)</f>
        <v>0</v>
      </c>
      <c r="Q2940" s="5">
        <f ca="1">IF(AND($G2938,NOT(ISTEXT($G2937)),ISNUMBER(Poczatek),ISNUMBER(Koniec_Projekt)),IFERROR(IF(LataProjekcji=$F2939,IF(AND($G2939=$G2940,$F2939=$F2940),ROUND($D2938-SUM($K2940:P2940),0),ROUND(Q2938*$E2939,0)),IF(LataProjekcji&gt;$F2939,0,ROUND(Q2938*$E2939,0))),0),0)</f>
        <v>0</v>
      </c>
      <c r="R2940" s="5">
        <f ca="1">IF(AND($G2938,NOT(ISTEXT($G2937)),ISNUMBER(Poczatek),ISNUMBER(Koniec_Projekt)),IFERROR(IF(LataProjekcji=$F2939,IF(AND($G2939=$G2940,$F2939=$F2940),ROUND($D2938-SUM($K2940:Q2940),0),ROUND(R2938*$E2939,0)),IF(LataProjekcji&gt;$F2939,0,ROUND(R2938*$E2939,0))),0),0)</f>
        <v>0</v>
      </c>
      <c r="S2940" s="5">
        <f ca="1">IF(AND($G2938,NOT(ISTEXT($G2937)),ISNUMBER(Poczatek),ISNUMBER(Koniec_Projekt)),IFERROR(IF(LataProjekcji=$F2939,IF(AND($G2939=$G2940,$F2939=$F2940),ROUND($D2938-SUM($K2940:R2940),0),ROUND(S2938*$E2939,0)),IF(LataProjekcji&gt;$F2939,0,ROUND(S2938*$E2939,0))),0),0)</f>
        <v>0</v>
      </c>
      <c r="T2940" s="5">
        <f ca="1">IF(AND($G2938,NOT(ISTEXT($G2937)),ISNUMBER(Poczatek),ISNUMBER(Koniec_Projekt)),IFERROR(IF(LataProjekcji=$F2939,IF(AND($G2939=$G2940,$F2939=$F2940),ROUND($D2938-SUM($K2940:S2940),0),ROUND(T2938*$E2939,0)),IF(LataProjekcji&gt;$F2939,0,ROUND(T2938*$E2939,0))),0),0)</f>
        <v>0</v>
      </c>
      <c r="U2940" s="5">
        <f ca="1">IF(AND($G2938,NOT(ISTEXT($G2937)),ISNUMBER(Poczatek),ISNUMBER(Koniec_Projekt)),IFERROR(IF(LataProjekcji=$F2939,IF(AND($G2939=$G2940,$F2939=$F2940),ROUND($D2938-SUM($K2940:T2940),0),ROUND(U2938*$E2939,0)),IF(LataProjekcji&gt;$F2939,0,ROUND(U2938*$E2939,0))),0),0)</f>
        <v>0</v>
      </c>
      <c r="V2940" s="5">
        <f ca="1">IF(AND($G2938,NOT(ISTEXT($G2937)),ISNUMBER(Poczatek),ISNUMBER(Koniec_Projekt)),IFERROR(IF(LataProjekcji=$F2939,IF(AND($G2939=$G2940,$F2939=$F2940),ROUND($D2938-SUM($K2940:U2940),0),ROUND(V2938*$E2939,0)),IF(LataProjekcji&gt;$F2939,0,ROUND(V2938*$E2939,0))),0),0)</f>
        <v>0</v>
      </c>
      <c r="W2940" s="5">
        <f ca="1">IF(AND($G2938,NOT(ISTEXT($G2937)),ISNUMBER(Poczatek),ISNUMBER(Koniec_Projekt)),IFERROR(IF(LataProjekcji=$F2939,IF(AND($G2939=$G2940,$F2939=$F2940),ROUND($D2938-SUM($K2940:V2940),0),ROUND(W2938*$E2939,0)),IF(LataProjekcji&gt;$F2939,0,ROUND(W2938*$E2939,0))),0),0)</f>
        <v>0</v>
      </c>
      <c r="X2940" s="5">
        <f ca="1">IF(AND($G2938,NOT(ISTEXT($G2937)),ISNUMBER(Poczatek),ISNUMBER(Koniec_Projekt)),IFERROR(IF(LataProjekcji=$F2939,IF(AND($G2939=$G2940,$F2939=$F2940),ROUND($D2938-SUM($K2940:W2940),0),ROUND(X2938*$E2939,0)),IF(LataProjekcji&gt;$F2939,0,ROUND(X2938*$E2939,0))),0),0)</f>
        <v>0</v>
      </c>
      <c r="Y2940" s="5">
        <f ca="1">IF(AND($G2938,NOT(ISTEXT($G2937)),ISNUMBER(Poczatek),ISNUMBER(Koniec_Projekt)),IFERROR(IF(LataProjekcji=$F2939,IF(AND($G2939=$G2940,$F2939=$F2940),ROUND($D2938-SUM($K2940:X2940),0),ROUND(Y2938*$E2939,0)),IF(LataProjekcji&gt;$F2939,0,ROUND(Y2938*$E2939,0))),0),0)</f>
        <v>0</v>
      </c>
      <c r="Z2940" s="5">
        <f ca="1">IF(AND($G2938,NOT(ISTEXT($G2937)),ISNUMBER(Poczatek),ISNUMBER(Koniec_Projekt)),IFERROR(IF(LataProjekcji=$F2939,IF(AND($G2939=$G2940,$F2939=$F2940),ROUND($D2938-SUM($K2940:Y2940),0),ROUND(Z2938*$E2939,0)),IF(LataProjekcji&gt;$F2939,0,ROUND(Z2938*$E2939,0))),0),0)</f>
        <v>0</v>
      </c>
      <c r="AA2940" s="5">
        <f ca="1">IF(AND($G2938,NOT(ISTEXT($G2937)),ISNUMBER(Poczatek),ISNUMBER(Koniec_Projekt)),IFERROR(IF(LataProjekcji=$F2939,IF(AND($G2939=$G2940,$F2939=$F2940),ROUND($D2938-SUM($K2940:Z2940),0),ROUND(AA2938*$E2939,0)),IF(LataProjekcji&gt;$F2939,0,ROUND(AA2938*$E2939,0))),0),0)</f>
        <v>0</v>
      </c>
      <c r="AB2940" s="5">
        <f ca="1">IF(AND($G2938,NOT(ISTEXT($G2937)),ISNUMBER(Poczatek),ISNUMBER(Koniec_Projekt)),IFERROR(IF(LataProjekcji=$F2939,IF(AND($G2939=$G2940,$F2939=$F2940),ROUND($D2938-SUM($K2940:AA2940),0),ROUND(AB2938*$E2939,0)),IF(LataProjekcji&gt;$F2939,0,ROUND(AB2938*$E2939,0))),0),0)</f>
        <v>0</v>
      </c>
      <c r="AC2940" s="5">
        <f ca="1">IF(AND($G2938,NOT(ISTEXT($G2937)),ISNUMBER(Poczatek),ISNUMBER(Koniec_Projekt)),IFERROR(IF(LataProjekcji=$F2939,IF(AND($G2939=$G2940,$F2939=$F2940),ROUND($D2938-SUM($K2940:AB2940),0),ROUND(AC2938*$E2939,0)),IF(LataProjekcji&gt;$F2939,0,ROUND(AC2938*$E2939,0))),0),0)</f>
        <v>0</v>
      </c>
      <c r="AD2940" s="5">
        <f ca="1">IF(AND($G2938,NOT(ISTEXT($G2937)),ISNUMBER(Poczatek),ISNUMBER(Koniec_Projekt)),IFERROR(IF(LataProjekcji=$F2939,IF(AND($G2939=$G2940,$F2939=$F2940),ROUND($D2938-SUM($K2940:AC2940),0),ROUND(AD2938*$E2939,0)),IF(LataProjekcji&gt;$F2939,0,ROUND(AD2938*$E2939,0))),0),0)</f>
        <v>0</v>
      </c>
      <c r="AE2940" s="5">
        <f ca="1">IF(AND($G2938,NOT(ISTEXT($G2937)),ISNUMBER(Poczatek),ISNUMBER(Koniec_Projekt)),IFERROR(IF(LataProjekcji=$F2939,IF(AND($G2939=$G2940,$F2939=$F2940),ROUND($D2938-SUM($K2940:AD2940),0),ROUND(AE2938*$E2939,0)),IF(LataProjekcji&gt;$F2939,0,ROUND(AE2938*$E2939,0))),0),0)</f>
        <v>0</v>
      </c>
    </row>
    <row r="2941" spans="2:31" ht="12.5" hidden="1" thickBot="1">
      <c r="B2941" s="527" t="s">
        <v>865</v>
      </c>
      <c r="C2941" s="528"/>
      <c r="D2941" s="529">
        <f ca="1">IF(D2938&gt;10,ROUND((D2940-1)*E2939,0),E2939)</f>
        <v>0</v>
      </c>
      <c r="E2941" s="529">
        <f ca="1">D2938-D2941</f>
        <v>0</v>
      </c>
      <c r="F2941" s="528"/>
      <c r="G2941" s="669">
        <f ca="1">OFFSET($C$269,$D2936,0)</f>
        <v>0</v>
      </c>
      <c r="H2941" s="528"/>
      <c r="I2941" s="528"/>
      <c r="J2941" s="528"/>
      <c r="K2941" s="528"/>
      <c r="L2941" s="528"/>
      <c r="M2941" s="528"/>
      <c r="N2941" s="528"/>
      <c r="O2941" s="528"/>
      <c r="P2941" s="528"/>
      <c r="Q2941" s="528"/>
      <c r="R2941" s="528"/>
      <c r="S2941" s="528"/>
      <c r="T2941" s="528"/>
      <c r="U2941" s="528"/>
      <c r="V2941" s="528"/>
      <c r="W2941" s="528"/>
      <c r="X2941" s="528"/>
      <c r="Y2941" s="528"/>
      <c r="Z2941" s="528"/>
      <c r="AA2941" s="528"/>
      <c r="AB2941" s="528"/>
      <c r="AC2941" s="528"/>
      <c r="AD2941" s="528"/>
      <c r="AE2941" s="528"/>
    </row>
    <row r="2942" spans="2:31" ht="12.5" hidden="1" thickTop="1"/>
    <row r="2943" spans="2:31" ht="12.5" hidden="1" thickBot="1">
      <c r="B2943" s="530" t="str">
        <f ca="1">"nazwa ST: "&amp;B1776</f>
        <v>nazwa ST: 0</v>
      </c>
      <c r="C2943" s="530"/>
      <c r="D2943" s="531">
        <f>D1776</f>
        <v>173</v>
      </c>
      <c r="E2943" s="530"/>
      <c r="F2943" s="530"/>
      <c r="G2943" s="530"/>
      <c r="H2943" s="530"/>
      <c r="I2943" s="530"/>
      <c r="J2943" s="530"/>
      <c r="K2943" s="539" t="str">
        <f t="shared" ref="K2943:AE2943" si="3217">LataProjekcji</f>
        <v>Uzupełnij dane</v>
      </c>
      <c r="L2943" s="539" t="str">
        <f t="shared" si="3217"/>
        <v/>
      </c>
      <c r="M2943" s="539" t="str">
        <f t="shared" si="3217"/>
        <v/>
      </c>
      <c r="N2943" s="539" t="str">
        <f t="shared" si="3217"/>
        <v/>
      </c>
      <c r="O2943" s="539" t="str">
        <f t="shared" si="3217"/>
        <v/>
      </c>
      <c r="P2943" s="539" t="str">
        <f t="shared" si="3217"/>
        <v/>
      </c>
      <c r="Q2943" s="539" t="str">
        <f t="shared" si="3217"/>
        <v/>
      </c>
      <c r="R2943" s="539" t="str">
        <f t="shared" si="3217"/>
        <v/>
      </c>
      <c r="S2943" s="539" t="str">
        <f t="shared" si="3217"/>
        <v/>
      </c>
      <c r="T2943" s="539" t="str">
        <f t="shared" si="3217"/>
        <v/>
      </c>
      <c r="U2943" s="539" t="str">
        <f t="shared" si="3217"/>
        <v/>
      </c>
      <c r="V2943" s="539" t="str">
        <f t="shared" si="3217"/>
        <v/>
      </c>
      <c r="W2943" s="539" t="str">
        <f t="shared" si="3217"/>
        <v/>
      </c>
      <c r="X2943" s="539" t="str">
        <f t="shared" si="3217"/>
        <v/>
      </c>
      <c r="Y2943" s="539" t="str">
        <f t="shared" si="3217"/>
        <v/>
      </c>
      <c r="Z2943" s="539" t="str">
        <f t="shared" si="3217"/>
        <v/>
      </c>
      <c r="AA2943" s="539" t="str">
        <f t="shared" si="3217"/>
        <v/>
      </c>
      <c r="AB2943" s="539" t="str">
        <f t="shared" si="3217"/>
        <v/>
      </c>
      <c r="AC2943" s="539" t="str">
        <f t="shared" si="3217"/>
        <v/>
      </c>
      <c r="AD2943" s="539" t="str">
        <f t="shared" si="3217"/>
        <v/>
      </c>
      <c r="AE2943" s="539" t="str">
        <f t="shared" si="3217"/>
        <v/>
      </c>
    </row>
    <row r="2944" spans="2:31" hidden="1">
      <c r="B2944" s="526" t="s">
        <v>752</v>
      </c>
      <c r="D2944" s="1">
        <f ca="1">D1777</f>
        <v>1900</v>
      </c>
      <c r="E2944" s="1">
        <f ca="1">E1777</f>
        <v>1</v>
      </c>
      <c r="F2944" s="1">
        <f ca="1">IF(D2945&gt;10,F1777,1)</f>
        <v>1</v>
      </c>
      <c r="G2944" s="525" t="str">
        <f ca="1">IF(ISBLANK(OFFSET($E$269,$D2943,0)),"brak daty",IF(D2945&gt;10,EDATE(OFFSET($E$269,$D2943,0),D2947),DATE(D2944,E2944,1)))</f>
        <v>brak daty</v>
      </c>
      <c r="H2944" s="538" t="b">
        <f ca="1">SUM(K2944:AE2944)=D2947</f>
        <v>1</v>
      </c>
      <c r="I2944" s="1" t="s">
        <v>749</v>
      </c>
      <c r="K2944" s="5">
        <f ca="1">IF(AND($G2945,NOT(ISTEXT($G2944)),ISNUMBER(Poczatek),ISNUMBER(Koniec_Projekt)),IFERROR(IF($D2944=LataProjekcji,$F2944,IF($D2944&lt;LataProjekcji,IF((SUM(K2944)+12)&lt;$D2947,12,$D2947-SUM(K2944)),0)),0),0)</f>
        <v>0</v>
      </c>
      <c r="L2944" s="5">
        <f ca="1">IF(AND($G2945,NOT(ISTEXT($G2944)),ISNUMBER(Poczatek),ISNUMBER(Koniec_Projekt)),IFERROR(IF($D2944=LataProjekcji,$F2944,IF($D2944&lt;LataProjekcji,IF((SUM($K2944:K2944)+12)&lt;$D2947,12,$D2947-SUM($K2944:K2944)),0)),0),0)</f>
        <v>0</v>
      </c>
      <c r="M2944" s="5">
        <f ca="1">IF(AND($G2945,NOT(ISTEXT($G2944)),ISNUMBER(Poczatek),ISNUMBER(Koniec_Projekt)),IFERROR(IF($D2944=LataProjekcji,$F2944,IF($D2944&lt;LataProjekcji,IF((SUM($K2944:L2944)+12)&lt;$D2947,12,$D2947-SUM($K2944:L2944)),0)),0),0)</f>
        <v>0</v>
      </c>
      <c r="N2944" s="5">
        <f ca="1">IF(AND($G2945,NOT(ISTEXT($G2944)),ISNUMBER(Poczatek),ISNUMBER(Koniec_Projekt)),IFERROR(IF($D2944=LataProjekcji,$F2944,IF($D2944&lt;LataProjekcji,IF((SUM($K2944:M2944)+12)&lt;$D2947,12,$D2947-SUM($K2944:M2944)),0)),0),0)</f>
        <v>0</v>
      </c>
      <c r="O2944" s="5">
        <f ca="1">IF(AND($G2945,NOT(ISTEXT($G2944)),ISNUMBER(Poczatek),ISNUMBER(Koniec_Projekt)),IFERROR(IF($D2944=LataProjekcji,$F2944,IF($D2944&lt;LataProjekcji,IF((SUM($K2944:N2944)+12)&lt;$D2947,12,$D2947-SUM($K2944:N2944)),0)),0),0)</f>
        <v>0</v>
      </c>
      <c r="P2944" s="5">
        <f ca="1">IF(AND($G2945,NOT(ISTEXT($G2944)),ISNUMBER(Poczatek),ISNUMBER(Koniec_Projekt)),IFERROR(IF($D2944=LataProjekcji,$F2944,IF($D2944&lt;LataProjekcji,IF((SUM($K2944:O2944)+12)&lt;$D2947,12,$D2947-SUM($K2944:O2944)),0)),0),0)</f>
        <v>0</v>
      </c>
      <c r="Q2944" s="5">
        <f ca="1">IF(AND($G2945,NOT(ISTEXT($G2944)),ISNUMBER(Poczatek),ISNUMBER(Koniec_Projekt)),IFERROR(IF($D2944=LataProjekcji,$F2944,IF($D2944&lt;LataProjekcji,IF((SUM($K2944:P2944)+12)&lt;$D2947,12,$D2947-SUM($K2944:P2944)),0)),0),0)</f>
        <v>0</v>
      </c>
      <c r="R2944" s="5">
        <f ca="1">IF(AND($G2945,NOT(ISTEXT($G2944)),ISNUMBER(Poczatek),ISNUMBER(Koniec_Projekt)),IFERROR(IF($D2944=LataProjekcji,$F2944,IF($D2944&lt;LataProjekcji,IF((SUM($K2944:Q2944)+12)&lt;$D2947,12,$D2947-SUM($K2944:Q2944)),0)),0),0)</f>
        <v>0</v>
      </c>
      <c r="S2944" s="5">
        <f ca="1">IF(AND($G2945,NOT(ISTEXT($G2944)),ISNUMBER(Poczatek),ISNUMBER(Koniec_Projekt)),IFERROR(IF($D2944=LataProjekcji,$F2944,IF($D2944&lt;LataProjekcji,IF((SUM($K2944:R2944)+12)&lt;$D2947,12,$D2947-SUM($K2944:R2944)),0)),0),0)</f>
        <v>0</v>
      </c>
      <c r="T2944" s="5">
        <f ca="1">IF(AND($G2945,NOT(ISTEXT($G2944)),ISNUMBER(Poczatek),ISNUMBER(Koniec_Projekt)),IFERROR(IF($D2944=LataProjekcji,$F2944,IF($D2944&lt;LataProjekcji,IF((SUM($K2944:S2944)+12)&lt;$D2947,12,$D2947-SUM($K2944:S2944)),0)),0),0)</f>
        <v>0</v>
      </c>
      <c r="U2944" s="5">
        <f ca="1">IF(AND($G2945,NOT(ISTEXT($G2944)),ISNUMBER(Poczatek),ISNUMBER(Koniec_Projekt)),IFERROR(IF($D2944=LataProjekcji,$F2944,IF($D2944&lt;LataProjekcji,IF((SUM($K2944:T2944)+12)&lt;$D2947,12,$D2947-SUM($K2944:T2944)),0)),0),0)</f>
        <v>0</v>
      </c>
      <c r="V2944" s="5">
        <f ca="1">IF(AND($G2945,NOT(ISTEXT($G2944)),ISNUMBER(Poczatek),ISNUMBER(Koniec_Projekt)),IFERROR(IF($D2944=LataProjekcji,$F2944,IF($D2944&lt;LataProjekcji,IF((SUM($K2944:U2944)+12)&lt;$D2947,12,$D2947-SUM($K2944:U2944)),0)),0),0)</f>
        <v>0</v>
      </c>
      <c r="W2944" s="5">
        <f ca="1">IF(AND($G2945,NOT(ISTEXT($G2944)),ISNUMBER(Poczatek),ISNUMBER(Koniec_Projekt)),IFERROR(IF($D2944=LataProjekcji,$F2944,IF($D2944&lt;LataProjekcji,IF((SUM($K2944:V2944)+12)&lt;$D2947,12,$D2947-SUM($K2944:V2944)),0)),0),0)</f>
        <v>0</v>
      </c>
      <c r="X2944" s="5">
        <f ca="1">IF(AND($G2945,NOT(ISTEXT($G2944)),ISNUMBER(Poczatek),ISNUMBER(Koniec_Projekt)),IFERROR(IF($D2944=LataProjekcji,$F2944,IF($D2944&lt;LataProjekcji,IF((SUM($K2944:W2944)+12)&lt;$D2947,12,$D2947-SUM($K2944:W2944)),0)),0),0)</f>
        <v>0</v>
      </c>
      <c r="Y2944" s="5">
        <f ca="1">IF(AND($G2945,NOT(ISTEXT($G2944)),ISNUMBER(Poczatek),ISNUMBER(Koniec_Projekt)),IFERROR(IF($D2944=LataProjekcji,$F2944,IF($D2944&lt;LataProjekcji,IF((SUM($K2944:X2944)+12)&lt;$D2947,12,$D2947-SUM($K2944:X2944)),0)),0),0)</f>
        <v>0</v>
      </c>
      <c r="Z2944" s="5">
        <f ca="1">IF(AND($G2945,NOT(ISTEXT($G2944)),ISNUMBER(Poczatek),ISNUMBER(Koniec_Projekt)),IFERROR(IF($D2944=LataProjekcji,$F2944,IF($D2944&lt;LataProjekcji,IF((SUM($K2944:Y2944)+12)&lt;$D2947,12,$D2947-SUM($K2944:Y2944)),0)),0),0)</f>
        <v>0</v>
      </c>
      <c r="AA2944" s="5">
        <f ca="1">IF(AND($G2945,NOT(ISTEXT($G2944)),ISNUMBER(Poczatek),ISNUMBER(Koniec_Projekt)),IFERROR(IF($D2944=LataProjekcji,$F2944,IF($D2944&lt;LataProjekcji,IF((SUM($K2944:Z2944)+12)&lt;$D2947,12,$D2947-SUM($K2944:Z2944)),0)),0),0)</f>
        <v>0</v>
      </c>
      <c r="AB2944" s="5">
        <f ca="1">IF(AND($G2945,NOT(ISTEXT($G2944)),ISNUMBER(Poczatek),ISNUMBER(Koniec_Projekt)),IFERROR(IF($D2944=LataProjekcji,$F2944,IF($D2944&lt;LataProjekcji,IF((SUM($K2944:AA2944)+12)&lt;$D2947,12,$D2947-SUM($K2944:AA2944)),0)),0),0)</f>
        <v>0</v>
      </c>
      <c r="AC2944" s="5">
        <f ca="1">IF(AND($G2945,NOT(ISTEXT($G2944)),ISNUMBER(Poczatek),ISNUMBER(Koniec_Projekt)),IFERROR(IF($D2944=LataProjekcji,$F2944,IF($D2944&lt;LataProjekcji,IF((SUM($K2944:AB2944)+12)&lt;$D2947,12,$D2947-SUM($K2944:AB2944)),0)),0),0)</f>
        <v>0</v>
      </c>
      <c r="AD2944" s="5">
        <f ca="1">IF(AND($G2945,NOT(ISTEXT($G2944)),ISNUMBER(Poczatek),ISNUMBER(Koniec_Projekt)),IFERROR(IF($D2944=LataProjekcji,$F2944,IF($D2944&lt;LataProjekcji,IF((SUM($K2944:AC2944)+12)&lt;$D2947,12,$D2947-SUM($K2944:AC2944)),0)),0),0)</f>
        <v>0</v>
      </c>
      <c r="AE2944" s="5">
        <f ca="1">IF(AND($G2945,NOT(ISTEXT($G2944)),ISNUMBER(Poczatek),ISNUMBER(Koniec_Projekt)),IFERROR(IF($D2944=LataProjekcji,$F2944,IF($D2944&lt;LataProjekcji,IF((SUM($K2944:AD2944)+12)&lt;$D2947,12,$D2947-SUM($K2944:AD2944)),0)),0),0)</f>
        <v>0</v>
      </c>
    </row>
    <row r="2945" spans="2:31" hidden="1">
      <c r="B2945" s="526" t="s">
        <v>754</v>
      </c>
      <c r="D2945" s="5">
        <f ca="1">D1778</f>
        <v>0</v>
      </c>
      <c r="E2945" s="454">
        <f ca="1">E1778</f>
        <v>0</v>
      </c>
      <c r="F2945" s="454">
        <f ca="1">F1778</f>
        <v>0</v>
      </c>
      <c r="G2945" s="258" t="b">
        <f ca="1">NOT(ISBLANK(OFFSET($C$269,$D2943,0)))</f>
        <v>0</v>
      </c>
      <c r="H2945" s="538" t="b">
        <f ca="1">SUM(K2945:AE2945)=E2947</f>
        <v>1</v>
      </c>
      <c r="I2945" s="1" t="s">
        <v>750</v>
      </c>
      <c r="K2945" s="537">
        <f ca="1">IF(AND($G2945,NOT(ISTEXT($G2944)),ISNUMBER(Poczatek),ISNUMBER(Koniec_Projekt)),IFERROR(IF($D2944=LataProjekcji,IF($F2944&gt;$E2947,$E2947,$F2944),IF($D2947&gt;=$E2947,(IF($D2944&lt;LataProjekcji,IF((SUM(J2945:$K2945)+12)&lt;$E2947,12,$E2947-SUM(J2945:$K2945)),0)),(IF($D2944&lt;LataProjekcji,IF((SUM(J2945:$K2945)+12)&lt;$D2947,12,$D2947-SUM(J2945:$K2945)),0)))),0),0)</f>
        <v>0</v>
      </c>
      <c r="L2945" s="537">
        <f ca="1">IF(AND($G2945,NOT(ISTEXT($G2944)),ISNUMBER(Poczatek),ISNUMBER(Koniec_Projekt)),IFERROR(IF($D2944=LataProjekcji,IF($F2944&gt;$E2947,$E2947,$F2944),IF($D2947&gt;=$E2947,(IF($D2944&lt;LataProjekcji,IF((SUM($K2945:K2945)+12)&lt;$E2947,12,$E2947-SUM($K2945:K2945)),0)),(IF($D2944&lt;LataProjekcji,IF((SUM($K2945:K2945)+12)&lt;$D2947,12,$D2947-SUM($K2945:K2945)),0)))),0),0)</f>
        <v>0</v>
      </c>
      <c r="M2945" s="537">
        <f ca="1">IF(AND($G2945,NOT(ISTEXT($G2944)),ISNUMBER(Poczatek),ISNUMBER(Koniec_Projekt)),IFERROR(IF($D2944=LataProjekcji,IF($F2944&gt;$E2947,$E2947,$F2944),IF($D2947&gt;=$E2947,(IF($D2944&lt;LataProjekcji,IF((SUM($K2945:L2945)+12)&lt;$E2947,12,$E2947-SUM($K2945:L2945)),0)),(IF($D2944&lt;LataProjekcji,IF((SUM($K2945:L2945)+12)&lt;$D2947,12,$D2947-SUM($K2945:L2945)),0)))),0),0)</f>
        <v>0</v>
      </c>
      <c r="N2945" s="537">
        <f ca="1">IF(AND($G2945,NOT(ISTEXT($G2944)),ISNUMBER(Poczatek),ISNUMBER(Koniec_Projekt)),IFERROR(IF($D2944=LataProjekcji,IF($F2944&gt;$E2947,$E2947,$F2944),IF($D2947&gt;=$E2947,(IF($D2944&lt;LataProjekcji,IF((SUM($K2945:M2945)+12)&lt;$E2947,12,$E2947-SUM($K2945:M2945)),0)),(IF($D2944&lt;LataProjekcji,IF((SUM($K2945:M2945)+12)&lt;$D2947,12,$D2947-SUM($K2945:M2945)),0)))),0),0)</f>
        <v>0</v>
      </c>
      <c r="O2945" s="537">
        <f ca="1">IF(AND($G2945,NOT(ISTEXT($G2944)),ISNUMBER(Poczatek),ISNUMBER(Koniec_Projekt)),IFERROR(IF($D2944=LataProjekcji,IF($F2944&gt;$E2947,$E2947,$F2944),IF($D2947&gt;=$E2947,(IF($D2944&lt;LataProjekcji,IF((SUM($K2945:N2945)+12)&lt;$E2947,12,$E2947-SUM($K2945:N2945)),0)),(IF($D2944&lt;LataProjekcji,IF((SUM($K2945:N2945)+12)&lt;$D2947,12,$D2947-SUM($K2945:N2945)),0)))),0),0)</f>
        <v>0</v>
      </c>
      <c r="P2945" s="537">
        <f ca="1">IF(AND($G2945,NOT(ISTEXT($G2944)),ISNUMBER(Poczatek),ISNUMBER(Koniec_Projekt)),IFERROR(IF($D2944=LataProjekcji,IF($F2944&gt;$E2947,$E2947,$F2944),IF($D2947&gt;=$E2947,(IF($D2944&lt;LataProjekcji,IF((SUM($K2945:O2945)+12)&lt;$E2947,12,$E2947-SUM($K2945:O2945)),0)),(IF($D2944&lt;LataProjekcji,IF((SUM($K2945:O2945)+12)&lt;$D2947,12,$D2947-SUM($K2945:O2945)),0)))),0),0)</f>
        <v>0</v>
      </c>
      <c r="Q2945" s="537">
        <f ca="1">IF(AND($G2945,NOT(ISTEXT($G2944)),ISNUMBER(Poczatek),ISNUMBER(Koniec_Projekt)),IFERROR(IF($D2944=LataProjekcji,IF($F2944&gt;$E2947,$E2947,$F2944),IF($D2947&gt;=$E2947,(IF($D2944&lt;LataProjekcji,IF((SUM($K2945:P2945)+12)&lt;$E2947,12,$E2947-SUM($K2945:P2945)),0)),(IF($D2944&lt;LataProjekcji,IF((SUM($K2945:P2945)+12)&lt;$D2947,12,$D2947-SUM($K2945:P2945)),0)))),0),0)</f>
        <v>0</v>
      </c>
      <c r="R2945" s="537">
        <f ca="1">IF(AND($G2945,NOT(ISTEXT($G2944)),ISNUMBER(Poczatek),ISNUMBER(Koniec_Projekt)),IFERROR(IF($D2944=LataProjekcji,IF($F2944&gt;$E2947,$E2947,$F2944),IF($D2947&gt;=$E2947,(IF($D2944&lt;LataProjekcji,IF((SUM($K2945:Q2945)+12)&lt;$E2947,12,$E2947-SUM($K2945:Q2945)),0)),(IF($D2944&lt;LataProjekcji,IF((SUM($K2945:Q2945)+12)&lt;$D2947,12,$D2947-SUM($K2945:Q2945)),0)))),0),0)</f>
        <v>0</v>
      </c>
      <c r="S2945" s="537">
        <f ca="1">IF(AND($G2945,NOT(ISTEXT($G2944)),ISNUMBER(Poczatek),ISNUMBER(Koniec_Projekt)),IFERROR(IF($D2944=LataProjekcji,IF($F2944&gt;$E2947,$E2947,$F2944),IF($D2947&gt;=$E2947,(IF($D2944&lt;LataProjekcji,IF((SUM($K2945:R2945)+12)&lt;$E2947,12,$E2947-SUM($K2945:R2945)),0)),(IF($D2944&lt;LataProjekcji,IF((SUM($K2945:R2945)+12)&lt;$D2947,12,$D2947-SUM($K2945:R2945)),0)))),0),0)</f>
        <v>0</v>
      </c>
      <c r="T2945" s="537">
        <f ca="1">IF(AND($G2945,NOT(ISTEXT($G2944)),ISNUMBER(Poczatek),ISNUMBER(Koniec_Projekt)),IFERROR(IF($D2944=LataProjekcji,IF($F2944&gt;$E2947,$E2947,$F2944),IF($D2947&gt;=$E2947,(IF($D2944&lt;LataProjekcji,IF((SUM($K2945:S2945)+12)&lt;$E2947,12,$E2947-SUM($K2945:S2945)),0)),(IF($D2944&lt;LataProjekcji,IF((SUM($K2945:S2945)+12)&lt;$D2947,12,$D2947-SUM($K2945:S2945)),0)))),0),0)</f>
        <v>0</v>
      </c>
      <c r="U2945" s="537">
        <f ca="1">IF(AND($G2945,NOT(ISTEXT($G2944)),ISNUMBER(Poczatek),ISNUMBER(Koniec_Projekt)),IFERROR(IF($D2944=LataProjekcji,IF($F2944&gt;$E2947,$E2947,$F2944),IF($D2947&gt;=$E2947,(IF($D2944&lt;LataProjekcji,IF((SUM($K2945:T2945)+12)&lt;$E2947,12,$E2947-SUM($K2945:T2945)),0)),(IF($D2944&lt;LataProjekcji,IF((SUM($K2945:T2945)+12)&lt;$D2947,12,$D2947-SUM($K2945:T2945)),0)))),0),0)</f>
        <v>0</v>
      </c>
      <c r="V2945" s="537">
        <f ca="1">IF(AND($G2945,NOT(ISTEXT($G2944)),ISNUMBER(Poczatek),ISNUMBER(Koniec_Projekt)),IFERROR(IF($D2944=LataProjekcji,IF($F2944&gt;$E2947,$E2947,$F2944),IF($D2947&gt;=$E2947,(IF($D2944&lt;LataProjekcji,IF((SUM($K2945:U2945)+12)&lt;$E2947,12,$E2947-SUM($K2945:U2945)),0)),(IF($D2944&lt;LataProjekcji,IF((SUM($K2945:U2945)+12)&lt;$D2947,12,$D2947-SUM($K2945:U2945)),0)))),0),0)</f>
        <v>0</v>
      </c>
      <c r="W2945" s="537">
        <f ca="1">IF(AND($G2945,NOT(ISTEXT($G2944)),ISNUMBER(Poczatek),ISNUMBER(Koniec_Projekt)),IFERROR(IF($D2944=LataProjekcji,IF($F2944&gt;$E2947,$E2947,$F2944),IF($D2947&gt;=$E2947,(IF($D2944&lt;LataProjekcji,IF((SUM($K2945:V2945)+12)&lt;$E2947,12,$E2947-SUM($K2945:V2945)),0)),(IF($D2944&lt;LataProjekcji,IF((SUM($K2945:V2945)+12)&lt;$D2947,12,$D2947-SUM($K2945:V2945)),0)))),0),0)</f>
        <v>0</v>
      </c>
      <c r="X2945" s="537">
        <f ca="1">IF(AND($G2945,NOT(ISTEXT($G2944)),ISNUMBER(Poczatek),ISNUMBER(Koniec_Projekt)),IFERROR(IF($D2944=LataProjekcji,IF($F2944&gt;$E2947,$E2947,$F2944),IF($D2947&gt;=$E2947,(IF($D2944&lt;LataProjekcji,IF((SUM($K2945:W2945)+12)&lt;$E2947,12,$E2947-SUM($K2945:W2945)),0)),(IF($D2944&lt;LataProjekcji,IF((SUM($K2945:W2945)+12)&lt;$D2947,12,$D2947-SUM($K2945:W2945)),0)))),0),0)</f>
        <v>0</v>
      </c>
      <c r="Y2945" s="537">
        <f ca="1">IF(AND($G2945,NOT(ISTEXT($G2944)),ISNUMBER(Poczatek),ISNUMBER(Koniec_Projekt)),IFERROR(IF($D2944=LataProjekcji,IF($F2944&gt;$E2947,$E2947,$F2944),IF($D2947&gt;=$E2947,(IF($D2944&lt;LataProjekcji,IF((SUM($K2945:X2945)+12)&lt;$E2947,12,$E2947-SUM($K2945:X2945)),0)),(IF($D2944&lt;LataProjekcji,IF((SUM($K2945:X2945)+12)&lt;$D2947,12,$D2947-SUM($K2945:X2945)),0)))),0),0)</f>
        <v>0</v>
      </c>
      <c r="Z2945" s="537">
        <f ca="1">IF(AND($G2945,NOT(ISTEXT($G2944)),ISNUMBER(Poczatek),ISNUMBER(Koniec_Projekt)),IFERROR(IF($D2944=LataProjekcji,IF($F2944&gt;$E2947,$E2947,$F2944),IF($D2947&gt;=$E2947,(IF($D2944&lt;LataProjekcji,IF((SUM($K2945:Y2945)+12)&lt;$E2947,12,$E2947-SUM($K2945:Y2945)),0)),(IF($D2944&lt;LataProjekcji,IF((SUM($K2945:Y2945)+12)&lt;$D2947,12,$D2947-SUM($K2945:Y2945)),0)))),0),0)</f>
        <v>0</v>
      </c>
      <c r="AA2945" s="537">
        <f ca="1">IF(AND($G2945,NOT(ISTEXT($G2944)),ISNUMBER(Poczatek),ISNUMBER(Koniec_Projekt)),IFERROR(IF($D2944=LataProjekcji,IF($F2944&gt;$E2947,$E2947,$F2944),IF($D2947&gt;=$E2947,(IF($D2944&lt;LataProjekcji,IF((SUM($K2945:Z2945)+12)&lt;$E2947,12,$E2947-SUM($K2945:Z2945)),0)),(IF($D2944&lt;LataProjekcji,IF((SUM($K2945:Z2945)+12)&lt;$D2947,12,$D2947-SUM($K2945:Z2945)),0)))),0),0)</f>
        <v>0</v>
      </c>
      <c r="AB2945" s="537">
        <f ca="1">IF(AND($G2945,NOT(ISTEXT($G2944)),ISNUMBER(Poczatek),ISNUMBER(Koniec_Projekt)),IFERROR(IF($D2944=LataProjekcji,IF($F2944&gt;$E2947,$E2947,$F2944),IF($D2947&gt;=$E2947,(IF($D2944&lt;LataProjekcji,IF((SUM($K2945:AA2945)+12)&lt;$E2947,12,$E2947-SUM($K2945:AA2945)),0)),(IF($D2944&lt;LataProjekcji,IF((SUM($K2945:AA2945)+12)&lt;$D2947,12,$D2947-SUM($K2945:AA2945)),0)))),0),0)</f>
        <v>0</v>
      </c>
      <c r="AC2945" s="537">
        <f ca="1">IF(AND($G2945,NOT(ISTEXT($G2944)),ISNUMBER(Poczatek),ISNUMBER(Koniec_Projekt)),IFERROR(IF($D2944=LataProjekcji,IF($F2944&gt;$E2947,$E2947,$F2944),IF($D2947&gt;=$E2947,(IF($D2944&lt;LataProjekcji,IF((SUM($K2945:AB2945)+12)&lt;$E2947,12,$E2947-SUM($K2945:AB2945)),0)),(IF($D2944&lt;LataProjekcji,IF((SUM($K2945:AB2945)+12)&lt;$D2947,12,$D2947-SUM($K2945:AB2945)),0)))),0),0)</f>
        <v>0</v>
      </c>
      <c r="AD2945" s="537">
        <f ca="1">IF(AND($G2945,NOT(ISTEXT($G2944)),ISNUMBER(Poczatek),ISNUMBER(Koniec_Projekt)),IFERROR(IF($D2944=LataProjekcji,IF($F2944&gt;$E2947,$E2947,$F2944),IF($D2947&gt;=$E2947,(IF($D2944&lt;LataProjekcji,IF((SUM($K2945:AC2945)+12)&lt;$E2947,12,$E2947-SUM($K2945:AC2945)),0)),(IF($D2944&lt;LataProjekcji,IF((SUM($K2945:AC2945)+12)&lt;$D2947,12,$D2947-SUM($K2945:AC2945)),0)))),0),0)</f>
        <v>0</v>
      </c>
      <c r="AE2945" s="537">
        <f ca="1">IF(AND($G2945,NOT(ISTEXT($G2944)),ISNUMBER(Poczatek),ISNUMBER(Koniec_Projekt)),IFERROR(IF($D2944=LataProjekcji,IF($F2944&gt;$E2947,$E2947,$F2944),IF($D2947&gt;=$E2947,(IF($D2944&lt;LataProjekcji,IF((SUM($K2945:AD2945)+12)&lt;$E2947,12,$E2947-SUM($K2945:AD2945)),0)),(IF($D2944&lt;LataProjekcji,IF((SUM($K2945:AD2945)+12)&lt;$D2947,12,$D2947-SUM($K2945:AD2945)),0)))),0),0)</f>
        <v>0</v>
      </c>
    </row>
    <row r="2946" spans="2:31" hidden="1">
      <c r="B2946" s="526" t="s">
        <v>753</v>
      </c>
      <c r="D2946" s="454">
        <f ca="1">D1779</f>
        <v>0</v>
      </c>
      <c r="E2946" s="454">
        <f ca="1">IF(D2945&gt;10,ROUND(D2946/12,2),D2946)</f>
        <v>0</v>
      </c>
      <c r="F2946" s="524">
        <f>Koniec_Projekt</f>
        <v>0</v>
      </c>
      <c r="G2946" s="329">
        <f>Miesiac_Koniec_Projekt</f>
        <v>0</v>
      </c>
      <c r="H2946" s="538" t="b">
        <f ca="1">SUM(K2946:AE2946)=D2945</f>
        <v>1</v>
      </c>
      <c r="I2946" s="1" t="s">
        <v>713</v>
      </c>
      <c r="K2946" s="256">
        <f ca="1">IF(AND($G2945,NOT(ISTEXT($G2944)),ISNUMBER(Poczatek),ISNUMBER(Koniec_Projekt)),IFERROR(IF(LataProjekcji=$F2947,ROUND($D2945,0),ROUND(K2944*$E2946,0)),0),0)</f>
        <v>0</v>
      </c>
      <c r="L2946" s="5">
        <f ca="1">IF(AND($G2945,NOT(ISTEXT($G2944)),ISNUMBER(Poczatek),ISNUMBER(Koniec_Projekt)),IFERROR(IF(LataProjekcji=$F2947,ROUND($D2945-SUM(K2946:$K2946),0),ROUND(L2944*$E2946,0)),0),0)</f>
        <v>0</v>
      </c>
      <c r="M2946" s="5">
        <f ca="1">IF(AND($G2945,NOT(ISTEXT($G2944)),ISNUMBER(Poczatek),ISNUMBER(Koniec_Projekt)),IFERROR(IF(LataProjekcji=$F2947,ROUND($D2945-SUM($K2946:L2946),0),ROUND(M2944*$E2946,0)),0),0)</f>
        <v>0</v>
      </c>
      <c r="N2946" s="5">
        <f ca="1">IF(AND($G2945,NOT(ISTEXT($G2944)),ISNUMBER(Poczatek),ISNUMBER(Koniec_Projekt)),IFERROR(IF(LataProjekcji=$F2947,ROUND($D2945-SUM($K2946:M2946),0),ROUND(N2944*$E2946,0)),0),0)</f>
        <v>0</v>
      </c>
      <c r="O2946" s="5">
        <f ca="1">IF(AND($G2945,NOT(ISTEXT($G2944)),ISNUMBER(Poczatek),ISNUMBER(Koniec_Projekt)),IFERROR(IF(LataProjekcji=$F2947,ROUND($D2945-SUM($K2946:N2946),0),ROUND(O2944*$E2946,0)),0),0)</f>
        <v>0</v>
      </c>
      <c r="P2946" s="5">
        <f ca="1">IF(AND($G2945,NOT(ISTEXT($G2944)),ISNUMBER(Poczatek),ISNUMBER(Koniec_Projekt)),IFERROR(IF(LataProjekcji=$F2947,ROUND($D2945-SUM($K2946:O2946),0),ROUND(P2944*$E2946,0)),0),0)</f>
        <v>0</v>
      </c>
      <c r="Q2946" s="5">
        <f ca="1">IF(AND($G2945,NOT(ISTEXT($G2944)),ISNUMBER(Poczatek),ISNUMBER(Koniec_Projekt)),IFERROR(IF(LataProjekcji=$F2947,ROUND($D2945-SUM($K2946:P2946),0),ROUND(Q2944*$E2946,0)),0),0)</f>
        <v>0</v>
      </c>
      <c r="R2946" s="5">
        <f ca="1">IF(AND($G2945,NOT(ISTEXT($G2944)),ISNUMBER(Poczatek),ISNUMBER(Koniec_Projekt)),IFERROR(IF(LataProjekcji=$F2947,ROUND($D2945-SUM($K2946:Q2946),0),ROUND(R2944*$E2946,0)),0),0)</f>
        <v>0</v>
      </c>
      <c r="S2946" s="5">
        <f ca="1">IF(AND($G2945,NOT(ISTEXT($G2944)),ISNUMBER(Poczatek),ISNUMBER(Koniec_Projekt)),IFERROR(IF(LataProjekcji=$F2947,ROUND($D2945-SUM($K2946:R2946),0),ROUND(S2944*$E2946,0)),0),0)</f>
        <v>0</v>
      </c>
      <c r="T2946" s="5">
        <f ca="1">IF(AND($G2945,NOT(ISTEXT($G2944)),ISNUMBER(Poczatek),ISNUMBER(Koniec_Projekt)),IFERROR(IF(LataProjekcji=$F2947,ROUND($D2945-SUM($K2946:S2946),0),ROUND(T2944*$E2946,0)),0),0)</f>
        <v>0</v>
      </c>
      <c r="U2946" s="5">
        <f ca="1">IF(AND($G2945,NOT(ISTEXT($G2944)),ISNUMBER(Poczatek),ISNUMBER(Koniec_Projekt)),IFERROR(IF(LataProjekcji=$F2947,ROUND($D2945-SUM($K2946:T2946),0),ROUND(U2944*$E2946,0)),0),0)</f>
        <v>0</v>
      </c>
      <c r="V2946" s="5">
        <f ca="1">IF(AND($G2945,NOT(ISTEXT($G2944)),ISNUMBER(Poczatek),ISNUMBER(Koniec_Projekt)),IFERROR(IF(LataProjekcji=$F2947,ROUND($D2945-SUM($K2946:U2946),0),ROUND(V2944*$E2946,0)),0),0)</f>
        <v>0</v>
      </c>
      <c r="W2946" s="5">
        <f ca="1">IF(AND($G2945,NOT(ISTEXT($G2944)),ISNUMBER(Poczatek),ISNUMBER(Koniec_Projekt)),IFERROR(IF(LataProjekcji=$F2947,ROUND($D2945-SUM($K2946:V2946),0),ROUND(W2944*$E2946,0)),0),0)</f>
        <v>0</v>
      </c>
      <c r="X2946" s="5">
        <f ca="1">IF(AND($G2945,NOT(ISTEXT($G2944)),ISNUMBER(Poczatek),ISNUMBER(Koniec_Projekt)),IFERROR(IF(LataProjekcji=$F2947,ROUND($D2945-SUM($K2946:W2946),0),ROUND(X2944*$E2946,0)),0),0)</f>
        <v>0</v>
      </c>
      <c r="Y2946" s="5">
        <f ca="1">IF(AND($G2945,NOT(ISTEXT($G2944)),ISNUMBER(Poczatek),ISNUMBER(Koniec_Projekt)),IFERROR(IF(LataProjekcji=$F2947,ROUND($D2945-SUM($K2946:X2946),0),ROUND(Y2944*$E2946,0)),0),0)</f>
        <v>0</v>
      </c>
      <c r="Z2946" s="5">
        <f ca="1">IF(AND($G2945,NOT(ISTEXT($G2944)),ISNUMBER(Poczatek),ISNUMBER(Koniec_Projekt)),IFERROR(IF(LataProjekcji=$F2947,ROUND($D2945-SUM($K2946:Y2946),0),ROUND(Z2944*$E2946,0)),0),0)</f>
        <v>0</v>
      </c>
      <c r="AA2946" s="5">
        <f ca="1">IF(AND($G2945,NOT(ISTEXT($G2944)),ISNUMBER(Poczatek),ISNUMBER(Koniec_Projekt)),IFERROR(IF(LataProjekcji=$F2947,ROUND($D2945-SUM($K2946:Z2946),0),ROUND(AA2944*$E2946,0)),0),0)</f>
        <v>0</v>
      </c>
      <c r="AB2946" s="5">
        <f ca="1">IF(AND($G2945,NOT(ISTEXT($G2944)),ISNUMBER(Poczatek),ISNUMBER(Koniec_Projekt)),IFERROR(IF(LataProjekcji=$F2947,ROUND($D2945-SUM($K2946:AA2946),0),ROUND(AB2944*$E2946,0)),0),0)</f>
        <v>0</v>
      </c>
      <c r="AC2946" s="5">
        <f ca="1">IF(AND($G2945,NOT(ISTEXT($G2944)),ISNUMBER(Poczatek),ISNUMBER(Koniec_Projekt)),IFERROR(IF(LataProjekcji=$F2947,ROUND($D2945-SUM($K2946:AB2946),0),ROUND(AC2944*$E2946,0)),0),0)</f>
        <v>0</v>
      </c>
      <c r="AD2946" s="5">
        <f ca="1">IF(AND($G2945,NOT(ISTEXT($G2944)),ISNUMBER(Poczatek),ISNUMBER(Koniec_Projekt)),IFERROR(IF(LataProjekcji=$F2947,ROUND($D2945-SUM($K2946:AC2946),0),ROUND(AD2944*$E2946,0)),0),0)</f>
        <v>0</v>
      </c>
      <c r="AE2946" s="5">
        <f ca="1">IF(AND($G2945,NOT(ISTEXT($G2944)),ISNUMBER(Poczatek),ISNUMBER(Koniec_Projekt)),IFERROR(IF(LataProjekcji=$F2947,ROUND($D2945-SUM($K2946:AD2946),0),ROUND(AE2944*$E2946,0)),0),0)</f>
        <v>0</v>
      </c>
    </row>
    <row r="2947" spans="2:31" hidden="1">
      <c r="B2947" s="526" t="s">
        <v>751</v>
      </c>
      <c r="D2947" s="1">
        <f ca="1">IFERROR(ROUNDUP(D2945/E2946,0),0)</f>
        <v>0</v>
      </c>
      <c r="E2947" s="1">
        <f ca="1">IF(D2947=0,0,DATEDIF(DATE(D2944,E2944,1),DATE(F2946,G2946,1),"m"))</f>
        <v>0</v>
      </c>
      <c r="F2947" s="1" t="str">
        <f ca="1">IFERROR(YEAR(G2944),"brak daty")</f>
        <v>brak daty</v>
      </c>
      <c r="G2947" s="1" t="str">
        <f ca="1">IFERROR(MONTH(G2944),"brak daty")</f>
        <v>brak daty</v>
      </c>
      <c r="I2947" s="1" t="s">
        <v>425</v>
      </c>
      <c r="K2947" s="5">
        <f ca="1">IF(AND($G2945,NOT(ISTEXT($G2944)),ISNUMBER(Poczatek),ISNUMBER(Koniec_Projekt)),IFERROR(IF(LataProjekcji=$F2946,IF(AND($G2946=$G2947,$F2946=$F2947),ROUND($D2945-SUM($K2947),0),ROUND(K2945*$E2946,0)),IF(LataProjekcji&gt;$F2946,0,ROUND(K2945*$E2946,0))),0),0)</f>
        <v>0</v>
      </c>
      <c r="L2947" s="5">
        <f ca="1">IF(AND($G2945,NOT(ISTEXT($G2944)),ISNUMBER(Poczatek),ISNUMBER(Koniec_Projekt)),IFERROR(IF(LataProjekcji=$F2946,IF(AND($G2946=$G2947,$F2946=$F2947),ROUND($D2945-SUM($K2947:K2947),0),ROUND(L2945*$E2946,0)),IF(LataProjekcji&gt;$F2946,0,ROUND(L2945*$E2946,0))),0),0)</f>
        <v>0</v>
      </c>
      <c r="M2947" s="5">
        <f ca="1">IF(AND($G2945,NOT(ISTEXT($G2944)),ISNUMBER(Poczatek),ISNUMBER(Koniec_Projekt)),IFERROR(IF(LataProjekcji=$F2946,IF(AND($G2946=$G2947,$F2946=$F2947),ROUND($D2945-SUM($K2947:L2947),0),ROUND(M2945*$E2946,0)),IF(LataProjekcji&gt;$F2946,0,ROUND(M2945*$E2946,0))),0),0)</f>
        <v>0</v>
      </c>
      <c r="N2947" s="5">
        <f ca="1">IF(AND($G2945,NOT(ISTEXT($G2944)),ISNUMBER(Poczatek),ISNUMBER(Koniec_Projekt)),IFERROR(IF(LataProjekcji=$F2946,IF(AND($G2946=$G2947,$F2946=$F2947),ROUND($D2945-SUM($K2947:M2947),0),ROUND(N2945*$E2946,0)),IF(LataProjekcji&gt;$F2946,0,ROUND(N2945*$E2946,0))),0),0)</f>
        <v>0</v>
      </c>
      <c r="O2947" s="5">
        <f ca="1">IF(AND($G2945,NOT(ISTEXT($G2944)),ISNUMBER(Poczatek),ISNUMBER(Koniec_Projekt)),IFERROR(IF(LataProjekcji=$F2946,IF(AND($G2946=$G2947,$F2946=$F2947),ROUND($D2945-SUM($K2947:N2947),0),ROUND(O2945*$E2946,0)),IF(LataProjekcji&gt;$F2946,0,ROUND(O2945*$E2946,0))),0),0)</f>
        <v>0</v>
      </c>
      <c r="P2947" s="5">
        <f ca="1">IF(AND($G2945,NOT(ISTEXT($G2944)),ISNUMBER(Poczatek),ISNUMBER(Koniec_Projekt)),IFERROR(IF(LataProjekcji=$F2946,IF(AND($G2946=$G2947,$F2946=$F2947),ROUND($D2945-SUM($K2947:O2947),0),ROUND(P2945*$E2946,0)),IF(LataProjekcji&gt;$F2946,0,ROUND(P2945*$E2946,0))),0),0)</f>
        <v>0</v>
      </c>
      <c r="Q2947" s="5">
        <f ca="1">IF(AND($G2945,NOT(ISTEXT($G2944)),ISNUMBER(Poczatek),ISNUMBER(Koniec_Projekt)),IFERROR(IF(LataProjekcji=$F2946,IF(AND($G2946=$G2947,$F2946=$F2947),ROUND($D2945-SUM($K2947:P2947),0),ROUND(Q2945*$E2946,0)),IF(LataProjekcji&gt;$F2946,0,ROUND(Q2945*$E2946,0))),0),0)</f>
        <v>0</v>
      </c>
      <c r="R2947" s="5">
        <f ca="1">IF(AND($G2945,NOT(ISTEXT($G2944)),ISNUMBER(Poczatek),ISNUMBER(Koniec_Projekt)),IFERROR(IF(LataProjekcji=$F2946,IF(AND($G2946=$G2947,$F2946=$F2947),ROUND($D2945-SUM($K2947:Q2947),0),ROUND(R2945*$E2946,0)),IF(LataProjekcji&gt;$F2946,0,ROUND(R2945*$E2946,0))),0),0)</f>
        <v>0</v>
      </c>
      <c r="S2947" s="5">
        <f ca="1">IF(AND($G2945,NOT(ISTEXT($G2944)),ISNUMBER(Poczatek),ISNUMBER(Koniec_Projekt)),IFERROR(IF(LataProjekcji=$F2946,IF(AND($G2946=$G2947,$F2946=$F2947),ROUND($D2945-SUM($K2947:R2947),0),ROUND(S2945*$E2946,0)),IF(LataProjekcji&gt;$F2946,0,ROUND(S2945*$E2946,0))),0),0)</f>
        <v>0</v>
      </c>
      <c r="T2947" s="5">
        <f ca="1">IF(AND($G2945,NOT(ISTEXT($G2944)),ISNUMBER(Poczatek),ISNUMBER(Koniec_Projekt)),IFERROR(IF(LataProjekcji=$F2946,IF(AND($G2946=$G2947,$F2946=$F2947),ROUND($D2945-SUM($K2947:S2947),0),ROUND(T2945*$E2946,0)),IF(LataProjekcji&gt;$F2946,0,ROUND(T2945*$E2946,0))),0),0)</f>
        <v>0</v>
      </c>
      <c r="U2947" s="5">
        <f ca="1">IF(AND($G2945,NOT(ISTEXT($G2944)),ISNUMBER(Poczatek),ISNUMBER(Koniec_Projekt)),IFERROR(IF(LataProjekcji=$F2946,IF(AND($G2946=$G2947,$F2946=$F2947),ROUND($D2945-SUM($K2947:T2947),0),ROUND(U2945*$E2946,0)),IF(LataProjekcji&gt;$F2946,0,ROUND(U2945*$E2946,0))),0),0)</f>
        <v>0</v>
      </c>
      <c r="V2947" s="5">
        <f ca="1">IF(AND($G2945,NOT(ISTEXT($G2944)),ISNUMBER(Poczatek),ISNUMBER(Koniec_Projekt)),IFERROR(IF(LataProjekcji=$F2946,IF(AND($G2946=$G2947,$F2946=$F2947),ROUND($D2945-SUM($K2947:U2947),0),ROUND(V2945*$E2946,0)),IF(LataProjekcji&gt;$F2946,0,ROUND(V2945*$E2946,0))),0),0)</f>
        <v>0</v>
      </c>
      <c r="W2947" s="5">
        <f ca="1">IF(AND($G2945,NOT(ISTEXT($G2944)),ISNUMBER(Poczatek),ISNUMBER(Koniec_Projekt)),IFERROR(IF(LataProjekcji=$F2946,IF(AND($G2946=$G2947,$F2946=$F2947),ROUND($D2945-SUM($K2947:V2947),0),ROUND(W2945*$E2946,0)),IF(LataProjekcji&gt;$F2946,0,ROUND(W2945*$E2946,0))),0),0)</f>
        <v>0</v>
      </c>
      <c r="X2947" s="5">
        <f ca="1">IF(AND($G2945,NOT(ISTEXT($G2944)),ISNUMBER(Poczatek),ISNUMBER(Koniec_Projekt)),IFERROR(IF(LataProjekcji=$F2946,IF(AND($G2946=$G2947,$F2946=$F2947),ROUND($D2945-SUM($K2947:W2947),0),ROUND(X2945*$E2946,0)),IF(LataProjekcji&gt;$F2946,0,ROUND(X2945*$E2946,0))),0),0)</f>
        <v>0</v>
      </c>
      <c r="Y2947" s="5">
        <f ca="1">IF(AND($G2945,NOT(ISTEXT($G2944)),ISNUMBER(Poczatek),ISNUMBER(Koniec_Projekt)),IFERROR(IF(LataProjekcji=$F2946,IF(AND($G2946=$G2947,$F2946=$F2947),ROUND($D2945-SUM($K2947:X2947),0),ROUND(Y2945*$E2946,0)),IF(LataProjekcji&gt;$F2946,0,ROUND(Y2945*$E2946,0))),0),0)</f>
        <v>0</v>
      </c>
      <c r="Z2947" s="5">
        <f ca="1">IF(AND($G2945,NOT(ISTEXT($G2944)),ISNUMBER(Poczatek),ISNUMBER(Koniec_Projekt)),IFERROR(IF(LataProjekcji=$F2946,IF(AND($G2946=$G2947,$F2946=$F2947),ROUND($D2945-SUM($K2947:Y2947),0),ROUND(Z2945*$E2946,0)),IF(LataProjekcji&gt;$F2946,0,ROUND(Z2945*$E2946,0))),0),0)</f>
        <v>0</v>
      </c>
      <c r="AA2947" s="5">
        <f ca="1">IF(AND($G2945,NOT(ISTEXT($G2944)),ISNUMBER(Poczatek),ISNUMBER(Koniec_Projekt)),IFERROR(IF(LataProjekcji=$F2946,IF(AND($G2946=$G2947,$F2946=$F2947),ROUND($D2945-SUM($K2947:Z2947),0),ROUND(AA2945*$E2946,0)),IF(LataProjekcji&gt;$F2946,0,ROUND(AA2945*$E2946,0))),0),0)</f>
        <v>0</v>
      </c>
      <c r="AB2947" s="5">
        <f ca="1">IF(AND($G2945,NOT(ISTEXT($G2944)),ISNUMBER(Poczatek),ISNUMBER(Koniec_Projekt)),IFERROR(IF(LataProjekcji=$F2946,IF(AND($G2946=$G2947,$F2946=$F2947),ROUND($D2945-SUM($K2947:AA2947),0),ROUND(AB2945*$E2946,0)),IF(LataProjekcji&gt;$F2946,0,ROUND(AB2945*$E2946,0))),0),0)</f>
        <v>0</v>
      </c>
      <c r="AC2947" s="5">
        <f ca="1">IF(AND($G2945,NOT(ISTEXT($G2944)),ISNUMBER(Poczatek),ISNUMBER(Koniec_Projekt)),IFERROR(IF(LataProjekcji=$F2946,IF(AND($G2946=$G2947,$F2946=$F2947),ROUND($D2945-SUM($K2947:AB2947),0),ROUND(AC2945*$E2946,0)),IF(LataProjekcji&gt;$F2946,0,ROUND(AC2945*$E2946,0))),0),0)</f>
        <v>0</v>
      </c>
      <c r="AD2947" s="5">
        <f ca="1">IF(AND($G2945,NOT(ISTEXT($G2944)),ISNUMBER(Poczatek),ISNUMBER(Koniec_Projekt)),IFERROR(IF(LataProjekcji=$F2946,IF(AND($G2946=$G2947,$F2946=$F2947),ROUND($D2945-SUM($K2947:AC2947),0),ROUND(AD2945*$E2946,0)),IF(LataProjekcji&gt;$F2946,0,ROUND(AD2945*$E2946,0))),0),0)</f>
        <v>0</v>
      </c>
      <c r="AE2947" s="5">
        <f ca="1">IF(AND($G2945,NOT(ISTEXT($G2944)),ISNUMBER(Poczatek),ISNUMBER(Koniec_Projekt)),IFERROR(IF(LataProjekcji=$F2946,IF(AND($G2946=$G2947,$F2946=$F2947),ROUND($D2945-SUM($K2947:AD2947),0),ROUND(AE2945*$E2946,0)),IF(LataProjekcji&gt;$F2946,0,ROUND(AE2945*$E2946,0))),0),0)</f>
        <v>0</v>
      </c>
    </row>
    <row r="2948" spans="2:31" ht="12.5" hidden="1" thickBot="1">
      <c r="B2948" s="527" t="s">
        <v>865</v>
      </c>
      <c r="C2948" s="528"/>
      <c r="D2948" s="529">
        <f ca="1">IF(D2945&gt;10,ROUND((D2947-1)*E2946,0),E2946)</f>
        <v>0</v>
      </c>
      <c r="E2948" s="529">
        <f ca="1">D2945-D2948</f>
        <v>0</v>
      </c>
      <c r="F2948" s="528"/>
      <c r="G2948" s="669">
        <f ca="1">OFFSET($C$269,$D2943,0)</f>
        <v>0</v>
      </c>
      <c r="H2948" s="528"/>
      <c r="I2948" s="528"/>
      <c r="J2948" s="528"/>
      <c r="K2948" s="528"/>
      <c r="L2948" s="528"/>
      <c r="M2948" s="528"/>
      <c r="N2948" s="528"/>
      <c r="O2948" s="528"/>
      <c r="P2948" s="528"/>
      <c r="Q2948" s="528"/>
      <c r="R2948" s="528"/>
      <c r="S2948" s="528"/>
      <c r="T2948" s="528"/>
      <c r="U2948" s="528"/>
      <c r="V2948" s="528"/>
      <c r="W2948" s="528"/>
      <c r="X2948" s="528"/>
      <c r="Y2948" s="528"/>
      <c r="Z2948" s="528"/>
      <c r="AA2948" s="528"/>
      <c r="AB2948" s="528"/>
      <c r="AC2948" s="528"/>
      <c r="AD2948" s="528"/>
      <c r="AE2948" s="528"/>
    </row>
    <row r="2949" spans="2:31" ht="12.5" hidden="1" thickTop="1"/>
    <row r="2950" spans="2:31" ht="12.5" hidden="1" thickBot="1">
      <c r="B2950" s="530" t="str">
        <f ca="1">"nazwa ST: "&amp;B1783</f>
        <v>nazwa ST: 0</v>
      </c>
      <c r="C2950" s="530"/>
      <c r="D2950" s="531">
        <f>D1783</f>
        <v>174</v>
      </c>
      <c r="E2950" s="530"/>
      <c r="F2950" s="530"/>
      <c r="G2950" s="530"/>
      <c r="H2950" s="530"/>
      <c r="I2950" s="530"/>
      <c r="J2950" s="530"/>
      <c r="K2950" s="539" t="str">
        <f t="shared" ref="K2950:AE2950" si="3218">LataProjekcji</f>
        <v>Uzupełnij dane</v>
      </c>
      <c r="L2950" s="539" t="str">
        <f t="shared" si="3218"/>
        <v/>
      </c>
      <c r="M2950" s="539" t="str">
        <f t="shared" si="3218"/>
        <v/>
      </c>
      <c r="N2950" s="539" t="str">
        <f t="shared" si="3218"/>
        <v/>
      </c>
      <c r="O2950" s="539" t="str">
        <f t="shared" si="3218"/>
        <v/>
      </c>
      <c r="P2950" s="539" t="str">
        <f t="shared" si="3218"/>
        <v/>
      </c>
      <c r="Q2950" s="539" t="str">
        <f t="shared" si="3218"/>
        <v/>
      </c>
      <c r="R2950" s="539" t="str">
        <f t="shared" si="3218"/>
        <v/>
      </c>
      <c r="S2950" s="539" t="str">
        <f t="shared" si="3218"/>
        <v/>
      </c>
      <c r="T2950" s="539" t="str">
        <f t="shared" si="3218"/>
        <v/>
      </c>
      <c r="U2950" s="539" t="str">
        <f t="shared" si="3218"/>
        <v/>
      </c>
      <c r="V2950" s="539" t="str">
        <f t="shared" si="3218"/>
        <v/>
      </c>
      <c r="W2950" s="539" t="str">
        <f t="shared" si="3218"/>
        <v/>
      </c>
      <c r="X2950" s="539" t="str">
        <f t="shared" si="3218"/>
        <v/>
      </c>
      <c r="Y2950" s="539" t="str">
        <f t="shared" si="3218"/>
        <v/>
      </c>
      <c r="Z2950" s="539" t="str">
        <f t="shared" si="3218"/>
        <v/>
      </c>
      <c r="AA2950" s="539" t="str">
        <f t="shared" si="3218"/>
        <v/>
      </c>
      <c r="AB2950" s="539" t="str">
        <f t="shared" si="3218"/>
        <v/>
      </c>
      <c r="AC2950" s="539" t="str">
        <f t="shared" si="3218"/>
        <v/>
      </c>
      <c r="AD2950" s="539" t="str">
        <f t="shared" si="3218"/>
        <v/>
      </c>
      <c r="AE2950" s="539" t="str">
        <f t="shared" si="3218"/>
        <v/>
      </c>
    </row>
    <row r="2951" spans="2:31" hidden="1">
      <c r="B2951" s="526" t="s">
        <v>752</v>
      </c>
      <c r="D2951" s="1">
        <f ca="1">D1784</f>
        <v>1900</v>
      </c>
      <c r="E2951" s="1">
        <f ca="1">E1784</f>
        <v>1</v>
      </c>
      <c r="F2951" s="1">
        <f ca="1">IF(D2952&gt;10,F1784,1)</f>
        <v>1</v>
      </c>
      <c r="G2951" s="525" t="str">
        <f ca="1">IF(ISBLANK(OFFSET($E$269,$D2950,0)),"brak daty",IF(D2952&gt;10,EDATE(OFFSET($E$269,$D2950,0),D2954),DATE(D2951,E2951,1)))</f>
        <v>brak daty</v>
      </c>
      <c r="H2951" s="538" t="b">
        <f ca="1">SUM(K2951:AE2951)=D2954</f>
        <v>1</v>
      </c>
      <c r="I2951" s="1" t="s">
        <v>749</v>
      </c>
      <c r="K2951" s="5">
        <f ca="1">IF(AND($G2952,NOT(ISTEXT($G2951)),ISNUMBER(Poczatek),ISNUMBER(Koniec_Projekt)),IFERROR(IF($D2951=LataProjekcji,$F2951,IF($D2951&lt;LataProjekcji,IF((SUM(K2951)+12)&lt;$D2954,12,$D2954-SUM(K2951)),0)),0),0)</f>
        <v>0</v>
      </c>
      <c r="L2951" s="5">
        <f ca="1">IF(AND($G2952,NOT(ISTEXT($G2951)),ISNUMBER(Poczatek),ISNUMBER(Koniec_Projekt)),IFERROR(IF($D2951=LataProjekcji,$F2951,IF($D2951&lt;LataProjekcji,IF((SUM($K2951:K2951)+12)&lt;$D2954,12,$D2954-SUM($K2951:K2951)),0)),0),0)</f>
        <v>0</v>
      </c>
      <c r="M2951" s="5">
        <f ca="1">IF(AND($G2952,NOT(ISTEXT($G2951)),ISNUMBER(Poczatek),ISNUMBER(Koniec_Projekt)),IFERROR(IF($D2951=LataProjekcji,$F2951,IF($D2951&lt;LataProjekcji,IF((SUM($K2951:L2951)+12)&lt;$D2954,12,$D2954-SUM($K2951:L2951)),0)),0),0)</f>
        <v>0</v>
      </c>
      <c r="N2951" s="5">
        <f ca="1">IF(AND($G2952,NOT(ISTEXT($G2951)),ISNUMBER(Poczatek),ISNUMBER(Koniec_Projekt)),IFERROR(IF($D2951=LataProjekcji,$F2951,IF($D2951&lt;LataProjekcji,IF((SUM($K2951:M2951)+12)&lt;$D2954,12,$D2954-SUM($K2951:M2951)),0)),0),0)</f>
        <v>0</v>
      </c>
      <c r="O2951" s="5">
        <f ca="1">IF(AND($G2952,NOT(ISTEXT($G2951)),ISNUMBER(Poczatek),ISNUMBER(Koniec_Projekt)),IFERROR(IF($D2951=LataProjekcji,$F2951,IF($D2951&lt;LataProjekcji,IF((SUM($K2951:N2951)+12)&lt;$D2954,12,$D2954-SUM($K2951:N2951)),0)),0),0)</f>
        <v>0</v>
      </c>
      <c r="P2951" s="5">
        <f ca="1">IF(AND($G2952,NOT(ISTEXT($G2951)),ISNUMBER(Poczatek),ISNUMBER(Koniec_Projekt)),IFERROR(IF($D2951=LataProjekcji,$F2951,IF($D2951&lt;LataProjekcji,IF((SUM($K2951:O2951)+12)&lt;$D2954,12,$D2954-SUM($K2951:O2951)),0)),0),0)</f>
        <v>0</v>
      </c>
      <c r="Q2951" s="5">
        <f ca="1">IF(AND($G2952,NOT(ISTEXT($G2951)),ISNUMBER(Poczatek),ISNUMBER(Koniec_Projekt)),IFERROR(IF($D2951=LataProjekcji,$F2951,IF($D2951&lt;LataProjekcji,IF((SUM($K2951:P2951)+12)&lt;$D2954,12,$D2954-SUM($K2951:P2951)),0)),0),0)</f>
        <v>0</v>
      </c>
      <c r="R2951" s="5">
        <f ca="1">IF(AND($G2952,NOT(ISTEXT($G2951)),ISNUMBER(Poczatek),ISNUMBER(Koniec_Projekt)),IFERROR(IF($D2951=LataProjekcji,$F2951,IF($D2951&lt;LataProjekcji,IF((SUM($K2951:Q2951)+12)&lt;$D2954,12,$D2954-SUM($K2951:Q2951)),0)),0),0)</f>
        <v>0</v>
      </c>
      <c r="S2951" s="5">
        <f ca="1">IF(AND($G2952,NOT(ISTEXT($G2951)),ISNUMBER(Poczatek),ISNUMBER(Koniec_Projekt)),IFERROR(IF($D2951=LataProjekcji,$F2951,IF($D2951&lt;LataProjekcji,IF((SUM($K2951:R2951)+12)&lt;$D2954,12,$D2954-SUM($K2951:R2951)),0)),0),0)</f>
        <v>0</v>
      </c>
      <c r="T2951" s="5">
        <f ca="1">IF(AND($G2952,NOT(ISTEXT($G2951)),ISNUMBER(Poczatek),ISNUMBER(Koniec_Projekt)),IFERROR(IF($D2951=LataProjekcji,$F2951,IF($D2951&lt;LataProjekcji,IF((SUM($K2951:S2951)+12)&lt;$D2954,12,$D2954-SUM($K2951:S2951)),0)),0),0)</f>
        <v>0</v>
      </c>
      <c r="U2951" s="5">
        <f ca="1">IF(AND($G2952,NOT(ISTEXT($G2951)),ISNUMBER(Poczatek),ISNUMBER(Koniec_Projekt)),IFERROR(IF($D2951=LataProjekcji,$F2951,IF($D2951&lt;LataProjekcji,IF((SUM($K2951:T2951)+12)&lt;$D2954,12,$D2954-SUM($K2951:T2951)),0)),0),0)</f>
        <v>0</v>
      </c>
      <c r="V2951" s="5">
        <f ca="1">IF(AND($G2952,NOT(ISTEXT($G2951)),ISNUMBER(Poczatek),ISNUMBER(Koniec_Projekt)),IFERROR(IF($D2951=LataProjekcji,$F2951,IF($D2951&lt;LataProjekcji,IF((SUM($K2951:U2951)+12)&lt;$D2954,12,$D2954-SUM($K2951:U2951)),0)),0),0)</f>
        <v>0</v>
      </c>
      <c r="W2951" s="5">
        <f ca="1">IF(AND($G2952,NOT(ISTEXT($G2951)),ISNUMBER(Poczatek),ISNUMBER(Koniec_Projekt)),IFERROR(IF($D2951=LataProjekcji,$F2951,IF($D2951&lt;LataProjekcji,IF((SUM($K2951:V2951)+12)&lt;$D2954,12,$D2954-SUM($K2951:V2951)),0)),0),0)</f>
        <v>0</v>
      </c>
      <c r="X2951" s="5">
        <f ca="1">IF(AND($G2952,NOT(ISTEXT($G2951)),ISNUMBER(Poczatek),ISNUMBER(Koniec_Projekt)),IFERROR(IF($D2951=LataProjekcji,$F2951,IF($D2951&lt;LataProjekcji,IF((SUM($K2951:W2951)+12)&lt;$D2954,12,$D2954-SUM($K2951:W2951)),0)),0),0)</f>
        <v>0</v>
      </c>
      <c r="Y2951" s="5">
        <f ca="1">IF(AND($G2952,NOT(ISTEXT($G2951)),ISNUMBER(Poczatek),ISNUMBER(Koniec_Projekt)),IFERROR(IF($D2951=LataProjekcji,$F2951,IF($D2951&lt;LataProjekcji,IF((SUM($K2951:X2951)+12)&lt;$D2954,12,$D2954-SUM($K2951:X2951)),0)),0),0)</f>
        <v>0</v>
      </c>
      <c r="Z2951" s="5">
        <f ca="1">IF(AND($G2952,NOT(ISTEXT($G2951)),ISNUMBER(Poczatek),ISNUMBER(Koniec_Projekt)),IFERROR(IF($D2951=LataProjekcji,$F2951,IF($D2951&lt;LataProjekcji,IF((SUM($K2951:Y2951)+12)&lt;$D2954,12,$D2954-SUM($K2951:Y2951)),0)),0),0)</f>
        <v>0</v>
      </c>
      <c r="AA2951" s="5">
        <f ca="1">IF(AND($G2952,NOT(ISTEXT($G2951)),ISNUMBER(Poczatek),ISNUMBER(Koniec_Projekt)),IFERROR(IF($D2951=LataProjekcji,$F2951,IF($D2951&lt;LataProjekcji,IF((SUM($K2951:Z2951)+12)&lt;$D2954,12,$D2954-SUM($K2951:Z2951)),0)),0),0)</f>
        <v>0</v>
      </c>
      <c r="AB2951" s="5">
        <f ca="1">IF(AND($G2952,NOT(ISTEXT($G2951)),ISNUMBER(Poczatek),ISNUMBER(Koniec_Projekt)),IFERROR(IF($D2951=LataProjekcji,$F2951,IF($D2951&lt;LataProjekcji,IF((SUM($K2951:AA2951)+12)&lt;$D2954,12,$D2954-SUM($K2951:AA2951)),0)),0),0)</f>
        <v>0</v>
      </c>
      <c r="AC2951" s="5">
        <f ca="1">IF(AND($G2952,NOT(ISTEXT($G2951)),ISNUMBER(Poczatek),ISNUMBER(Koniec_Projekt)),IFERROR(IF($D2951=LataProjekcji,$F2951,IF($D2951&lt;LataProjekcji,IF((SUM($K2951:AB2951)+12)&lt;$D2954,12,$D2954-SUM($K2951:AB2951)),0)),0),0)</f>
        <v>0</v>
      </c>
      <c r="AD2951" s="5">
        <f ca="1">IF(AND($G2952,NOT(ISTEXT($G2951)),ISNUMBER(Poczatek),ISNUMBER(Koniec_Projekt)),IFERROR(IF($D2951=LataProjekcji,$F2951,IF($D2951&lt;LataProjekcji,IF((SUM($K2951:AC2951)+12)&lt;$D2954,12,$D2954-SUM($K2951:AC2951)),0)),0),0)</f>
        <v>0</v>
      </c>
      <c r="AE2951" s="5">
        <f ca="1">IF(AND($G2952,NOT(ISTEXT($G2951)),ISNUMBER(Poczatek),ISNUMBER(Koniec_Projekt)),IFERROR(IF($D2951=LataProjekcji,$F2951,IF($D2951&lt;LataProjekcji,IF((SUM($K2951:AD2951)+12)&lt;$D2954,12,$D2954-SUM($K2951:AD2951)),0)),0),0)</f>
        <v>0</v>
      </c>
    </row>
    <row r="2952" spans="2:31" hidden="1">
      <c r="B2952" s="526" t="s">
        <v>754</v>
      </c>
      <c r="D2952" s="5">
        <f ca="1">D1785</f>
        <v>0</v>
      </c>
      <c r="E2952" s="454">
        <f ca="1">E1785</f>
        <v>0</v>
      </c>
      <c r="F2952" s="454">
        <f ca="1">F1785</f>
        <v>0</v>
      </c>
      <c r="G2952" s="258" t="b">
        <f ca="1">NOT(ISBLANK(OFFSET($C$269,$D2950,0)))</f>
        <v>0</v>
      </c>
      <c r="H2952" s="538" t="b">
        <f ca="1">SUM(K2952:AE2952)=E2954</f>
        <v>1</v>
      </c>
      <c r="I2952" s="1" t="s">
        <v>750</v>
      </c>
      <c r="K2952" s="537">
        <f ca="1">IF(AND($G2952,NOT(ISTEXT($G2951)),ISNUMBER(Poczatek),ISNUMBER(Koniec_Projekt)),IFERROR(IF($D2951=LataProjekcji,IF($F2951&gt;$E2954,$E2954,$F2951),IF($D2954&gt;=$E2954,(IF($D2951&lt;LataProjekcji,IF((SUM(J2952:$K2952)+12)&lt;$E2954,12,$E2954-SUM(J2952:$K2952)),0)),(IF($D2951&lt;LataProjekcji,IF((SUM(J2952:$K2952)+12)&lt;$D2954,12,$D2954-SUM(J2952:$K2952)),0)))),0),0)</f>
        <v>0</v>
      </c>
      <c r="L2952" s="537">
        <f ca="1">IF(AND($G2952,NOT(ISTEXT($G2951)),ISNUMBER(Poczatek),ISNUMBER(Koniec_Projekt)),IFERROR(IF($D2951=LataProjekcji,IF($F2951&gt;$E2954,$E2954,$F2951),IF($D2954&gt;=$E2954,(IF($D2951&lt;LataProjekcji,IF((SUM($K2952:K2952)+12)&lt;$E2954,12,$E2954-SUM($K2952:K2952)),0)),(IF($D2951&lt;LataProjekcji,IF((SUM($K2952:K2952)+12)&lt;$D2954,12,$D2954-SUM($K2952:K2952)),0)))),0),0)</f>
        <v>0</v>
      </c>
      <c r="M2952" s="537">
        <f ca="1">IF(AND($G2952,NOT(ISTEXT($G2951)),ISNUMBER(Poczatek),ISNUMBER(Koniec_Projekt)),IFERROR(IF($D2951=LataProjekcji,IF($F2951&gt;$E2954,$E2954,$F2951),IF($D2954&gt;=$E2954,(IF($D2951&lt;LataProjekcji,IF((SUM($K2952:L2952)+12)&lt;$E2954,12,$E2954-SUM($K2952:L2952)),0)),(IF($D2951&lt;LataProjekcji,IF((SUM($K2952:L2952)+12)&lt;$D2954,12,$D2954-SUM($K2952:L2952)),0)))),0),0)</f>
        <v>0</v>
      </c>
      <c r="N2952" s="537">
        <f ca="1">IF(AND($G2952,NOT(ISTEXT($G2951)),ISNUMBER(Poczatek),ISNUMBER(Koniec_Projekt)),IFERROR(IF($D2951=LataProjekcji,IF($F2951&gt;$E2954,$E2954,$F2951),IF($D2954&gt;=$E2954,(IF($D2951&lt;LataProjekcji,IF((SUM($K2952:M2952)+12)&lt;$E2954,12,$E2954-SUM($K2952:M2952)),0)),(IF($D2951&lt;LataProjekcji,IF((SUM($K2952:M2952)+12)&lt;$D2954,12,$D2954-SUM($K2952:M2952)),0)))),0),0)</f>
        <v>0</v>
      </c>
      <c r="O2952" s="537">
        <f ca="1">IF(AND($G2952,NOT(ISTEXT($G2951)),ISNUMBER(Poczatek),ISNUMBER(Koniec_Projekt)),IFERROR(IF($D2951=LataProjekcji,IF($F2951&gt;$E2954,$E2954,$F2951),IF($D2954&gt;=$E2954,(IF($D2951&lt;LataProjekcji,IF((SUM($K2952:N2952)+12)&lt;$E2954,12,$E2954-SUM($K2952:N2952)),0)),(IF($D2951&lt;LataProjekcji,IF((SUM($K2952:N2952)+12)&lt;$D2954,12,$D2954-SUM($K2952:N2952)),0)))),0),0)</f>
        <v>0</v>
      </c>
      <c r="P2952" s="537">
        <f ca="1">IF(AND($G2952,NOT(ISTEXT($G2951)),ISNUMBER(Poczatek),ISNUMBER(Koniec_Projekt)),IFERROR(IF($D2951=LataProjekcji,IF($F2951&gt;$E2954,$E2954,$F2951),IF($D2954&gt;=$E2954,(IF($D2951&lt;LataProjekcji,IF((SUM($K2952:O2952)+12)&lt;$E2954,12,$E2954-SUM($K2952:O2952)),0)),(IF($D2951&lt;LataProjekcji,IF((SUM($K2952:O2952)+12)&lt;$D2954,12,$D2954-SUM($K2952:O2952)),0)))),0),0)</f>
        <v>0</v>
      </c>
      <c r="Q2952" s="537">
        <f ca="1">IF(AND($G2952,NOT(ISTEXT($G2951)),ISNUMBER(Poczatek),ISNUMBER(Koniec_Projekt)),IFERROR(IF($D2951=LataProjekcji,IF($F2951&gt;$E2954,$E2954,$F2951),IF($D2954&gt;=$E2954,(IF($D2951&lt;LataProjekcji,IF((SUM($K2952:P2952)+12)&lt;$E2954,12,$E2954-SUM($K2952:P2952)),0)),(IF($D2951&lt;LataProjekcji,IF((SUM($K2952:P2952)+12)&lt;$D2954,12,$D2954-SUM($K2952:P2952)),0)))),0),0)</f>
        <v>0</v>
      </c>
      <c r="R2952" s="537">
        <f ca="1">IF(AND($G2952,NOT(ISTEXT($G2951)),ISNUMBER(Poczatek),ISNUMBER(Koniec_Projekt)),IFERROR(IF($D2951=LataProjekcji,IF($F2951&gt;$E2954,$E2954,$F2951),IF($D2954&gt;=$E2954,(IF($D2951&lt;LataProjekcji,IF((SUM($K2952:Q2952)+12)&lt;$E2954,12,$E2954-SUM($K2952:Q2952)),0)),(IF($D2951&lt;LataProjekcji,IF((SUM($K2952:Q2952)+12)&lt;$D2954,12,$D2954-SUM($K2952:Q2952)),0)))),0),0)</f>
        <v>0</v>
      </c>
      <c r="S2952" s="537">
        <f ca="1">IF(AND($G2952,NOT(ISTEXT($G2951)),ISNUMBER(Poczatek),ISNUMBER(Koniec_Projekt)),IFERROR(IF($D2951=LataProjekcji,IF($F2951&gt;$E2954,$E2954,$F2951),IF($D2954&gt;=$E2954,(IF($D2951&lt;LataProjekcji,IF((SUM($K2952:R2952)+12)&lt;$E2954,12,$E2954-SUM($K2952:R2952)),0)),(IF($D2951&lt;LataProjekcji,IF((SUM($K2952:R2952)+12)&lt;$D2954,12,$D2954-SUM($K2952:R2952)),0)))),0),0)</f>
        <v>0</v>
      </c>
      <c r="T2952" s="537">
        <f ca="1">IF(AND($G2952,NOT(ISTEXT($G2951)),ISNUMBER(Poczatek),ISNUMBER(Koniec_Projekt)),IFERROR(IF($D2951=LataProjekcji,IF($F2951&gt;$E2954,$E2954,$F2951),IF($D2954&gt;=$E2954,(IF($D2951&lt;LataProjekcji,IF((SUM($K2952:S2952)+12)&lt;$E2954,12,$E2954-SUM($K2952:S2952)),0)),(IF($D2951&lt;LataProjekcji,IF((SUM($K2952:S2952)+12)&lt;$D2954,12,$D2954-SUM($K2952:S2952)),0)))),0),0)</f>
        <v>0</v>
      </c>
      <c r="U2952" s="537">
        <f ca="1">IF(AND($G2952,NOT(ISTEXT($G2951)),ISNUMBER(Poczatek),ISNUMBER(Koniec_Projekt)),IFERROR(IF($D2951=LataProjekcji,IF($F2951&gt;$E2954,$E2954,$F2951),IF($D2954&gt;=$E2954,(IF($D2951&lt;LataProjekcji,IF((SUM($K2952:T2952)+12)&lt;$E2954,12,$E2954-SUM($K2952:T2952)),0)),(IF($D2951&lt;LataProjekcji,IF((SUM($K2952:T2952)+12)&lt;$D2954,12,$D2954-SUM($K2952:T2952)),0)))),0),0)</f>
        <v>0</v>
      </c>
      <c r="V2952" s="537">
        <f ca="1">IF(AND($G2952,NOT(ISTEXT($G2951)),ISNUMBER(Poczatek),ISNUMBER(Koniec_Projekt)),IFERROR(IF($D2951=LataProjekcji,IF($F2951&gt;$E2954,$E2954,$F2951),IF($D2954&gt;=$E2954,(IF($D2951&lt;LataProjekcji,IF((SUM($K2952:U2952)+12)&lt;$E2954,12,$E2954-SUM($K2952:U2952)),0)),(IF($D2951&lt;LataProjekcji,IF((SUM($K2952:U2952)+12)&lt;$D2954,12,$D2954-SUM($K2952:U2952)),0)))),0),0)</f>
        <v>0</v>
      </c>
      <c r="W2952" s="537">
        <f ca="1">IF(AND($G2952,NOT(ISTEXT($G2951)),ISNUMBER(Poczatek),ISNUMBER(Koniec_Projekt)),IFERROR(IF($D2951=LataProjekcji,IF($F2951&gt;$E2954,$E2954,$F2951),IF($D2954&gt;=$E2954,(IF($D2951&lt;LataProjekcji,IF((SUM($K2952:V2952)+12)&lt;$E2954,12,$E2954-SUM($K2952:V2952)),0)),(IF($D2951&lt;LataProjekcji,IF((SUM($K2952:V2952)+12)&lt;$D2954,12,$D2954-SUM($K2952:V2952)),0)))),0),0)</f>
        <v>0</v>
      </c>
      <c r="X2952" s="537">
        <f ca="1">IF(AND($G2952,NOT(ISTEXT($G2951)),ISNUMBER(Poczatek),ISNUMBER(Koniec_Projekt)),IFERROR(IF($D2951=LataProjekcji,IF($F2951&gt;$E2954,$E2954,$F2951),IF($D2954&gt;=$E2954,(IF($D2951&lt;LataProjekcji,IF((SUM($K2952:W2952)+12)&lt;$E2954,12,$E2954-SUM($K2952:W2952)),0)),(IF($D2951&lt;LataProjekcji,IF((SUM($K2952:W2952)+12)&lt;$D2954,12,$D2954-SUM($K2952:W2952)),0)))),0),0)</f>
        <v>0</v>
      </c>
      <c r="Y2952" s="537">
        <f ca="1">IF(AND($G2952,NOT(ISTEXT($G2951)),ISNUMBER(Poczatek),ISNUMBER(Koniec_Projekt)),IFERROR(IF($D2951=LataProjekcji,IF($F2951&gt;$E2954,$E2954,$F2951),IF($D2954&gt;=$E2954,(IF($D2951&lt;LataProjekcji,IF((SUM($K2952:X2952)+12)&lt;$E2954,12,$E2954-SUM($K2952:X2952)),0)),(IF($D2951&lt;LataProjekcji,IF((SUM($K2952:X2952)+12)&lt;$D2954,12,$D2954-SUM($K2952:X2952)),0)))),0),0)</f>
        <v>0</v>
      </c>
      <c r="Z2952" s="537">
        <f ca="1">IF(AND($G2952,NOT(ISTEXT($G2951)),ISNUMBER(Poczatek),ISNUMBER(Koniec_Projekt)),IFERROR(IF($D2951=LataProjekcji,IF($F2951&gt;$E2954,$E2954,$F2951),IF($D2954&gt;=$E2954,(IF($D2951&lt;LataProjekcji,IF((SUM($K2952:Y2952)+12)&lt;$E2954,12,$E2954-SUM($K2952:Y2952)),0)),(IF($D2951&lt;LataProjekcji,IF((SUM($K2952:Y2952)+12)&lt;$D2954,12,$D2954-SUM($K2952:Y2952)),0)))),0),0)</f>
        <v>0</v>
      </c>
      <c r="AA2952" s="537">
        <f ca="1">IF(AND($G2952,NOT(ISTEXT($G2951)),ISNUMBER(Poczatek),ISNUMBER(Koniec_Projekt)),IFERROR(IF($D2951=LataProjekcji,IF($F2951&gt;$E2954,$E2954,$F2951),IF($D2954&gt;=$E2954,(IF($D2951&lt;LataProjekcji,IF((SUM($K2952:Z2952)+12)&lt;$E2954,12,$E2954-SUM($K2952:Z2952)),0)),(IF($D2951&lt;LataProjekcji,IF((SUM($K2952:Z2952)+12)&lt;$D2954,12,$D2954-SUM($K2952:Z2952)),0)))),0),0)</f>
        <v>0</v>
      </c>
      <c r="AB2952" s="537">
        <f ca="1">IF(AND($G2952,NOT(ISTEXT($G2951)),ISNUMBER(Poczatek),ISNUMBER(Koniec_Projekt)),IFERROR(IF($D2951=LataProjekcji,IF($F2951&gt;$E2954,$E2954,$F2951),IF($D2954&gt;=$E2954,(IF($D2951&lt;LataProjekcji,IF((SUM($K2952:AA2952)+12)&lt;$E2954,12,$E2954-SUM($K2952:AA2952)),0)),(IF($D2951&lt;LataProjekcji,IF((SUM($K2952:AA2952)+12)&lt;$D2954,12,$D2954-SUM($K2952:AA2952)),0)))),0),0)</f>
        <v>0</v>
      </c>
      <c r="AC2952" s="537">
        <f ca="1">IF(AND($G2952,NOT(ISTEXT($G2951)),ISNUMBER(Poczatek),ISNUMBER(Koniec_Projekt)),IFERROR(IF($D2951=LataProjekcji,IF($F2951&gt;$E2954,$E2954,$F2951),IF($D2954&gt;=$E2954,(IF($D2951&lt;LataProjekcji,IF((SUM($K2952:AB2952)+12)&lt;$E2954,12,$E2954-SUM($K2952:AB2952)),0)),(IF($D2951&lt;LataProjekcji,IF((SUM($K2952:AB2952)+12)&lt;$D2954,12,$D2954-SUM($K2952:AB2952)),0)))),0),0)</f>
        <v>0</v>
      </c>
      <c r="AD2952" s="537">
        <f ca="1">IF(AND($G2952,NOT(ISTEXT($G2951)),ISNUMBER(Poczatek),ISNUMBER(Koniec_Projekt)),IFERROR(IF($D2951=LataProjekcji,IF($F2951&gt;$E2954,$E2954,$F2951),IF($D2954&gt;=$E2954,(IF($D2951&lt;LataProjekcji,IF((SUM($K2952:AC2952)+12)&lt;$E2954,12,$E2954-SUM($K2952:AC2952)),0)),(IF($D2951&lt;LataProjekcji,IF((SUM($K2952:AC2952)+12)&lt;$D2954,12,$D2954-SUM($K2952:AC2952)),0)))),0),0)</f>
        <v>0</v>
      </c>
      <c r="AE2952" s="537">
        <f ca="1">IF(AND($G2952,NOT(ISTEXT($G2951)),ISNUMBER(Poczatek),ISNUMBER(Koniec_Projekt)),IFERROR(IF($D2951=LataProjekcji,IF($F2951&gt;$E2954,$E2954,$F2951),IF($D2954&gt;=$E2954,(IF($D2951&lt;LataProjekcji,IF((SUM($K2952:AD2952)+12)&lt;$E2954,12,$E2954-SUM($K2952:AD2952)),0)),(IF($D2951&lt;LataProjekcji,IF((SUM($K2952:AD2952)+12)&lt;$D2954,12,$D2954-SUM($K2952:AD2952)),0)))),0),0)</f>
        <v>0</v>
      </c>
    </row>
    <row r="2953" spans="2:31" hidden="1">
      <c r="B2953" s="526" t="s">
        <v>753</v>
      </c>
      <c r="D2953" s="454">
        <f ca="1">D1786</f>
        <v>0</v>
      </c>
      <c r="E2953" s="454">
        <f ca="1">IF(D2952&gt;10,ROUND(D2953/12,2),D2953)</f>
        <v>0</v>
      </c>
      <c r="F2953" s="524">
        <f>Koniec_Projekt</f>
        <v>0</v>
      </c>
      <c r="G2953" s="329">
        <f>Miesiac_Koniec_Projekt</f>
        <v>0</v>
      </c>
      <c r="H2953" s="538" t="b">
        <f ca="1">SUM(K2953:AE2953)=D2952</f>
        <v>1</v>
      </c>
      <c r="I2953" s="1" t="s">
        <v>713</v>
      </c>
      <c r="K2953" s="256">
        <f ca="1">IF(AND($G2952,NOT(ISTEXT($G2951)),ISNUMBER(Poczatek),ISNUMBER(Koniec_Projekt)),IFERROR(IF(LataProjekcji=$F2954,ROUND($D2952,0),ROUND(K2951*$E2953,0)),0),0)</f>
        <v>0</v>
      </c>
      <c r="L2953" s="5">
        <f ca="1">IF(AND($G2952,NOT(ISTEXT($G2951)),ISNUMBER(Poczatek),ISNUMBER(Koniec_Projekt)),IFERROR(IF(LataProjekcji=$F2954,ROUND($D2952-SUM(K2953:$K2953),0),ROUND(L2951*$E2953,0)),0),0)</f>
        <v>0</v>
      </c>
      <c r="M2953" s="5">
        <f ca="1">IF(AND($G2952,NOT(ISTEXT($G2951)),ISNUMBER(Poczatek),ISNUMBER(Koniec_Projekt)),IFERROR(IF(LataProjekcji=$F2954,ROUND($D2952-SUM($K2953:L2953),0),ROUND(M2951*$E2953,0)),0),0)</f>
        <v>0</v>
      </c>
      <c r="N2953" s="5">
        <f ca="1">IF(AND($G2952,NOT(ISTEXT($G2951)),ISNUMBER(Poczatek),ISNUMBER(Koniec_Projekt)),IFERROR(IF(LataProjekcji=$F2954,ROUND($D2952-SUM($K2953:M2953),0),ROUND(N2951*$E2953,0)),0),0)</f>
        <v>0</v>
      </c>
      <c r="O2953" s="5">
        <f ca="1">IF(AND($G2952,NOT(ISTEXT($G2951)),ISNUMBER(Poczatek),ISNUMBER(Koniec_Projekt)),IFERROR(IF(LataProjekcji=$F2954,ROUND($D2952-SUM($K2953:N2953),0),ROUND(O2951*$E2953,0)),0),0)</f>
        <v>0</v>
      </c>
      <c r="P2953" s="5">
        <f ca="1">IF(AND($G2952,NOT(ISTEXT($G2951)),ISNUMBER(Poczatek),ISNUMBER(Koniec_Projekt)),IFERROR(IF(LataProjekcji=$F2954,ROUND($D2952-SUM($K2953:O2953),0),ROUND(P2951*$E2953,0)),0),0)</f>
        <v>0</v>
      </c>
      <c r="Q2953" s="5">
        <f ca="1">IF(AND($G2952,NOT(ISTEXT($G2951)),ISNUMBER(Poczatek),ISNUMBER(Koniec_Projekt)),IFERROR(IF(LataProjekcji=$F2954,ROUND($D2952-SUM($K2953:P2953),0),ROUND(Q2951*$E2953,0)),0),0)</f>
        <v>0</v>
      </c>
      <c r="R2953" s="5">
        <f ca="1">IF(AND($G2952,NOT(ISTEXT($G2951)),ISNUMBER(Poczatek),ISNUMBER(Koniec_Projekt)),IFERROR(IF(LataProjekcji=$F2954,ROUND($D2952-SUM($K2953:Q2953),0),ROUND(R2951*$E2953,0)),0),0)</f>
        <v>0</v>
      </c>
      <c r="S2953" s="5">
        <f ca="1">IF(AND($G2952,NOT(ISTEXT($G2951)),ISNUMBER(Poczatek),ISNUMBER(Koniec_Projekt)),IFERROR(IF(LataProjekcji=$F2954,ROUND($D2952-SUM($K2953:R2953),0),ROUND(S2951*$E2953,0)),0),0)</f>
        <v>0</v>
      </c>
      <c r="T2953" s="5">
        <f ca="1">IF(AND($G2952,NOT(ISTEXT($G2951)),ISNUMBER(Poczatek),ISNUMBER(Koniec_Projekt)),IFERROR(IF(LataProjekcji=$F2954,ROUND($D2952-SUM($K2953:S2953),0),ROUND(T2951*$E2953,0)),0),0)</f>
        <v>0</v>
      </c>
      <c r="U2953" s="5">
        <f ca="1">IF(AND($G2952,NOT(ISTEXT($G2951)),ISNUMBER(Poczatek),ISNUMBER(Koniec_Projekt)),IFERROR(IF(LataProjekcji=$F2954,ROUND($D2952-SUM($K2953:T2953),0),ROUND(U2951*$E2953,0)),0),0)</f>
        <v>0</v>
      </c>
      <c r="V2953" s="5">
        <f ca="1">IF(AND($G2952,NOT(ISTEXT($G2951)),ISNUMBER(Poczatek),ISNUMBER(Koniec_Projekt)),IFERROR(IF(LataProjekcji=$F2954,ROUND($D2952-SUM($K2953:U2953),0),ROUND(V2951*$E2953,0)),0),0)</f>
        <v>0</v>
      </c>
      <c r="W2953" s="5">
        <f ca="1">IF(AND($G2952,NOT(ISTEXT($G2951)),ISNUMBER(Poczatek),ISNUMBER(Koniec_Projekt)),IFERROR(IF(LataProjekcji=$F2954,ROUND($D2952-SUM($K2953:V2953),0),ROUND(W2951*$E2953,0)),0),0)</f>
        <v>0</v>
      </c>
      <c r="X2953" s="5">
        <f ca="1">IF(AND($G2952,NOT(ISTEXT($G2951)),ISNUMBER(Poczatek),ISNUMBER(Koniec_Projekt)),IFERROR(IF(LataProjekcji=$F2954,ROUND($D2952-SUM($K2953:W2953),0),ROUND(X2951*$E2953,0)),0),0)</f>
        <v>0</v>
      </c>
      <c r="Y2953" s="5">
        <f ca="1">IF(AND($G2952,NOT(ISTEXT($G2951)),ISNUMBER(Poczatek),ISNUMBER(Koniec_Projekt)),IFERROR(IF(LataProjekcji=$F2954,ROUND($D2952-SUM($K2953:X2953),0),ROUND(Y2951*$E2953,0)),0),0)</f>
        <v>0</v>
      </c>
      <c r="Z2953" s="5">
        <f ca="1">IF(AND($G2952,NOT(ISTEXT($G2951)),ISNUMBER(Poczatek),ISNUMBER(Koniec_Projekt)),IFERROR(IF(LataProjekcji=$F2954,ROUND($D2952-SUM($K2953:Y2953),0),ROUND(Z2951*$E2953,0)),0),0)</f>
        <v>0</v>
      </c>
      <c r="AA2953" s="5">
        <f ca="1">IF(AND($G2952,NOT(ISTEXT($G2951)),ISNUMBER(Poczatek),ISNUMBER(Koniec_Projekt)),IFERROR(IF(LataProjekcji=$F2954,ROUND($D2952-SUM($K2953:Z2953),0),ROUND(AA2951*$E2953,0)),0),0)</f>
        <v>0</v>
      </c>
      <c r="AB2953" s="5">
        <f ca="1">IF(AND($G2952,NOT(ISTEXT($G2951)),ISNUMBER(Poczatek),ISNUMBER(Koniec_Projekt)),IFERROR(IF(LataProjekcji=$F2954,ROUND($D2952-SUM($K2953:AA2953),0),ROUND(AB2951*$E2953,0)),0),0)</f>
        <v>0</v>
      </c>
      <c r="AC2953" s="5">
        <f ca="1">IF(AND($G2952,NOT(ISTEXT($G2951)),ISNUMBER(Poczatek),ISNUMBER(Koniec_Projekt)),IFERROR(IF(LataProjekcji=$F2954,ROUND($D2952-SUM($K2953:AB2953),0),ROUND(AC2951*$E2953,0)),0),0)</f>
        <v>0</v>
      </c>
      <c r="AD2953" s="5">
        <f ca="1">IF(AND($G2952,NOT(ISTEXT($G2951)),ISNUMBER(Poczatek),ISNUMBER(Koniec_Projekt)),IFERROR(IF(LataProjekcji=$F2954,ROUND($D2952-SUM($K2953:AC2953),0),ROUND(AD2951*$E2953,0)),0),0)</f>
        <v>0</v>
      </c>
      <c r="AE2953" s="5">
        <f ca="1">IF(AND($G2952,NOT(ISTEXT($G2951)),ISNUMBER(Poczatek),ISNUMBER(Koniec_Projekt)),IFERROR(IF(LataProjekcji=$F2954,ROUND($D2952-SUM($K2953:AD2953),0),ROUND(AE2951*$E2953,0)),0),0)</f>
        <v>0</v>
      </c>
    </row>
    <row r="2954" spans="2:31" hidden="1">
      <c r="B2954" s="526" t="s">
        <v>751</v>
      </c>
      <c r="D2954" s="1">
        <f ca="1">IFERROR(ROUNDUP(D2952/E2953,0),0)</f>
        <v>0</v>
      </c>
      <c r="E2954" s="1">
        <f ca="1">IF(D2954=0,0,DATEDIF(DATE(D2951,E2951,1),DATE(F2953,G2953,1),"m"))</f>
        <v>0</v>
      </c>
      <c r="F2954" s="1" t="str">
        <f ca="1">IFERROR(YEAR(G2951),"brak daty")</f>
        <v>brak daty</v>
      </c>
      <c r="G2954" s="1" t="str">
        <f ca="1">IFERROR(MONTH(G2951),"brak daty")</f>
        <v>brak daty</v>
      </c>
      <c r="I2954" s="1" t="s">
        <v>425</v>
      </c>
      <c r="K2954" s="5">
        <f ca="1">IF(AND($G2952,NOT(ISTEXT($G2951)),ISNUMBER(Poczatek),ISNUMBER(Koniec_Projekt)),IFERROR(IF(LataProjekcji=$F2953,IF(AND($G2953=$G2954,$F2953=$F2954),ROUND($D2952-SUM($K2954),0),ROUND(K2952*$E2953,0)),IF(LataProjekcji&gt;$F2953,0,ROUND(K2952*$E2953,0))),0),0)</f>
        <v>0</v>
      </c>
      <c r="L2954" s="5">
        <f ca="1">IF(AND($G2952,NOT(ISTEXT($G2951)),ISNUMBER(Poczatek),ISNUMBER(Koniec_Projekt)),IFERROR(IF(LataProjekcji=$F2953,IF(AND($G2953=$G2954,$F2953=$F2954),ROUND($D2952-SUM($K2954:K2954),0),ROUND(L2952*$E2953,0)),IF(LataProjekcji&gt;$F2953,0,ROUND(L2952*$E2953,0))),0),0)</f>
        <v>0</v>
      </c>
      <c r="M2954" s="5">
        <f ca="1">IF(AND($G2952,NOT(ISTEXT($G2951)),ISNUMBER(Poczatek),ISNUMBER(Koniec_Projekt)),IFERROR(IF(LataProjekcji=$F2953,IF(AND($G2953=$G2954,$F2953=$F2954),ROUND($D2952-SUM($K2954:L2954),0),ROUND(M2952*$E2953,0)),IF(LataProjekcji&gt;$F2953,0,ROUND(M2952*$E2953,0))),0),0)</f>
        <v>0</v>
      </c>
      <c r="N2954" s="5">
        <f ca="1">IF(AND($G2952,NOT(ISTEXT($G2951)),ISNUMBER(Poczatek),ISNUMBER(Koniec_Projekt)),IFERROR(IF(LataProjekcji=$F2953,IF(AND($G2953=$G2954,$F2953=$F2954),ROUND($D2952-SUM($K2954:M2954),0),ROUND(N2952*$E2953,0)),IF(LataProjekcji&gt;$F2953,0,ROUND(N2952*$E2953,0))),0),0)</f>
        <v>0</v>
      </c>
      <c r="O2954" s="5">
        <f ca="1">IF(AND($G2952,NOT(ISTEXT($G2951)),ISNUMBER(Poczatek),ISNUMBER(Koniec_Projekt)),IFERROR(IF(LataProjekcji=$F2953,IF(AND($G2953=$G2954,$F2953=$F2954),ROUND($D2952-SUM($K2954:N2954),0),ROUND(O2952*$E2953,0)),IF(LataProjekcji&gt;$F2953,0,ROUND(O2952*$E2953,0))),0),0)</f>
        <v>0</v>
      </c>
      <c r="P2954" s="5">
        <f ca="1">IF(AND($G2952,NOT(ISTEXT($G2951)),ISNUMBER(Poczatek),ISNUMBER(Koniec_Projekt)),IFERROR(IF(LataProjekcji=$F2953,IF(AND($G2953=$G2954,$F2953=$F2954),ROUND($D2952-SUM($K2954:O2954),0),ROUND(P2952*$E2953,0)),IF(LataProjekcji&gt;$F2953,0,ROUND(P2952*$E2953,0))),0),0)</f>
        <v>0</v>
      </c>
      <c r="Q2954" s="5">
        <f ca="1">IF(AND($G2952,NOT(ISTEXT($G2951)),ISNUMBER(Poczatek),ISNUMBER(Koniec_Projekt)),IFERROR(IF(LataProjekcji=$F2953,IF(AND($G2953=$G2954,$F2953=$F2954),ROUND($D2952-SUM($K2954:P2954),0),ROUND(Q2952*$E2953,0)),IF(LataProjekcji&gt;$F2953,0,ROUND(Q2952*$E2953,0))),0),0)</f>
        <v>0</v>
      </c>
      <c r="R2954" s="5">
        <f ca="1">IF(AND($G2952,NOT(ISTEXT($G2951)),ISNUMBER(Poczatek),ISNUMBER(Koniec_Projekt)),IFERROR(IF(LataProjekcji=$F2953,IF(AND($G2953=$G2954,$F2953=$F2954),ROUND($D2952-SUM($K2954:Q2954),0),ROUND(R2952*$E2953,0)),IF(LataProjekcji&gt;$F2953,0,ROUND(R2952*$E2953,0))),0),0)</f>
        <v>0</v>
      </c>
      <c r="S2954" s="5">
        <f ca="1">IF(AND($G2952,NOT(ISTEXT($G2951)),ISNUMBER(Poczatek),ISNUMBER(Koniec_Projekt)),IFERROR(IF(LataProjekcji=$F2953,IF(AND($G2953=$G2954,$F2953=$F2954),ROUND($D2952-SUM($K2954:R2954),0),ROUND(S2952*$E2953,0)),IF(LataProjekcji&gt;$F2953,0,ROUND(S2952*$E2953,0))),0),0)</f>
        <v>0</v>
      </c>
      <c r="T2954" s="5">
        <f ca="1">IF(AND($G2952,NOT(ISTEXT($G2951)),ISNUMBER(Poczatek),ISNUMBER(Koniec_Projekt)),IFERROR(IF(LataProjekcji=$F2953,IF(AND($G2953=$G2954,$F2953=$F2954),ROUND($D2952-SUM($K2954:S2954),0),ROUND(T2952*$E2953,0)),IF(LataProjekcji&gt;$F2953,0,ROUND(T2952*$E2953,0))),0),0)</f>
        <v>0</v>
      </c>
      <c r="U2954" s="5">
        <f ca="1">IF(AND($G2952,NOT(ISTEXT($G2951)),ISNUMBER(Poczatek),ISNUMBER(Koniec_Projekt)),IFERROR(IF(LataProjekcji=$F2953,IF(AND($G2953=$G2954,$F2953=$F2954),ROUND($D2952-SUM($K2954:T2954),0),ROUND(U2952*$E2953,0)),IF(LataProjekcji&gt;$F2953,0,ROUND(U2952*$E2953,0))),0),0)</f>
        <v>0</v>
      </c>
      <c r="V2954" s="5">
        <f ca="1">IF(AND($G2952,NOT(ISTEXT($G2951)),ISNUMBER(Poczatek),ISNUMBER(Koniec_Projekt)),IFERROR(IF(LataProjekcji=$F2953,IF(AND($G2953=$G2954,$F2953=$F2954),ROUND($D2952-SUM($K2954:U2954),0),ROUND(V2952*$E2953,0)),IF(LataProjekcji&gt;$F2953,0,ROUND(V2952*$E2953,0))),0),0)</f>
        <v>0</v>
      </c>
      <c r="W2954" s="5">
        <f ca="1">IF(AND($G2952,NOT(ISTEXT($G2951)),ISNUMBER(Poczatek),ISNUMBER(Koniec_Projekt)),IFERROR(IF(LataProjekcji=$F2953,IF(AND($G2953=$G2954,$F2953=$F2954),ROUND($D2952-SUM($K2954:V2954),0),ROUND(W2952*$E2953,0)),IF(LataProjekcji&gt;$F2953,0,ROUND(W2952*$E2953,0))),0),0)</f>
        <v>0</v>
      </c>
      <c r="X2954" s="5">
        <f ca="1">IF(AND($G2952,NOT(ISTEXT($G2951)),ISNUMBER(Poczatek),ISNUMBER(Koniec_Projekt)),IFERROR(IF(LataProjekcji=$F2953,IF(AND($G2953=$G2954,$F2953=$F2954),ROUND($D2952-SUM($K2954:W2954),0),ROUND(X2952*$E2953,0)),IF(LataProjekcji&gt;$F2953,0,ROUND(X2952*$E2953,0))),0),0)</f>
        <v>0</v>
      </c>
      <c r="Y2954" s="5">
        <f ca="1">IF(AND($G2952,NOT(ISTEXT($G2951)),ISNUMBER(Poczatek),ISNUMBER(Koniec_Projekt)),IFERROR(IF(LataProjekcji=$F2953,IF(AND($G2953=$G2954,$F2953=$F2954),ROUND($D2952-SUM($K2954:X2954),0),ROUND(Y2952*$E2953,0)),IF(LataProjekcji&gt;$F2953,0,ROUND(Y2952*$E2953,0))),0),0)</f>
        <v>0</v>
      </c>
      <c r="Z2954" s="5">
        <f ca="1">IF(AND($G2952,NOT(ISTEXT($G2951)),ISNUMBER(Poczatek),ISNUMBER(Koniec_Projekt)),IFERROR(IF(LataProjekcji=$F2953,IF(AND($G2953=$G2954,$F2953=$F2954),ROUND($D2952-SUM($K2954:Y2954),0),ROUND(Z2952*$E2953,0)),IF(LataProjekcji&gt;$F2953,0,ROUND(Z2952*$E2953,0))),0),0)</f>
        <v>0</v>
      </c>
      <c r="AA2954" s="5">
        <f ca="1">IF(AND($G2952,NOT(ISTEXT($G2951)),ISNUMBER(Poczatek),ISNUMBER(Koniec_Projekt)),IFERROR(IF(LataProjekcji=$F2953,IF(AND($G2953=$G2954,$F2953=$F2954),ROUND($D2952-SUM($K2954:Z2954),0),ROUND(AA2952*$E2953,0)),IF(LataProjekcji&gt;$F2953,0,ROUND(AA2952*$E2953,0))),0),0)</f>
        <v>0</v>
      </c>
      <c r="AB2954" s="5">
        <f ca="1">IF(AND($G2952,NOT(ISTEXT($G2951)),ISNUMBER(Poczatek),ISNUMBER(Koniec_Projekt)),IFERROR(IF(LataProjekcji=$F2953,IF(AND($G2953=$G2954,$F2953=$F2954),ROUND($D2952-SUM($K2954:AA2954),0),ROUND(AB2952*$E2953,0)),IF(LataProjekcji&gt;$F2953,0,ROUND(AB2952*$E2953,0))),0),0)</f>
        <v>0</v>
      </c>
      <c r="AC2954" s="5">
        <f ca="1">IF(AND($G2952,NOT(ISTEXT($G2951)),ISNUMBER(Poczatek),ISNUMBER(Koniec_Projekt)),IFERROR(IF(LataProjekcji=$F2953,IF(AND($G2953=$G2954,$F2953=$F2954),ROUND($D2952-SUM($K2954:AB2954),0),ROUND(AC2952*$E2953,0)),IF(LataProjekcji&gt;$F2953,0,ROUND(AC2952*$E2953,0))),0),0)</f>
        <v>0</v>
      </c>
      <c r="AD2954" s="5">
        <f ca="1">IF(AND($G2952,NOT(ISTEXT($G2951)),ISNUMBER(Poczatek),ISNUMBER(Koniec_Projekt)),IFERROR(IF(LataProjekcji=$F2953,IF(AND($G2953=$G2954,$F2953=$F2954),ROUND($D2952-SUM($K2954:AC2954),0),ROUND(AD2952*$E2953,0)),IF(LataProjekcji&gt;$F2953,0,ROUND(AD2952*$E2953,0))),0),0)</f>
        <v>0</v>
      </c>
      <c r="AE2954" s="5">
        <f ca="1">IF(AND($G2952,NOT(ISTEXT($G2951)),ISNUMBER(Poczatek),ISNUMBER(Koniec_Projekt)),IFERROR(IF(LataProjekcji=$F2953,IF(AND($G2953=$G2954,$F2953=$F2954),ROUND($D2952-SUM($K2954:AD2954),0),ROUND(AE2952*$E2953,0)),IF(LataProjekcji&gt;$F2953,0,ROUND(AE2952*$E2953,0))),0),0)</f>
        <v>0</v>
      </c>
    </row>
    <row r="2955" spans="2:31" ht="12.5" hidden="1" thickBot="1">
      <c r="B2955" s="527" t="s">
        <v>865</v>
      </c>
      <c r="C2955" s="528"/>
      <c r="D2955" s="529">
        <f ca="1">IF(D2952&gt;10,ROUND((D2954-1)*E2953,0),E2953)</f>
        <v>0</v>
      </c>
      <c r="E2955" s="529">
        <f ca="1">D2952-D2955</f>
        <v>0</v>
      </c>
      <c r="F2955" s="528"/>
      <c r="G2955" s="669">
        <f ca="1">OFFSET($C$269,$D2950,0)</f>
        <v>0</v>
      </c>
      <c r="H2955" s="528"/>
      <c r="I2955" s="528"/>
      <c r="J2955" s="528"/>
      <c r="K2955" s="528"/>
      <c r="L2955" s="528"/>
      <c r="M2955" s="528"/>
      <c r="N2955" s="528"/>
      <c r="O2955" s="528"/>
      <c r="P2955" s="528"/>
      <c r="Q2955" s="528"/>
      <c r="R2955" s="528"/>
      <c r="S2955" s="528"/>
      <c r="T2955" s="528"/>
      <c r="U2955" s="528"/>
      <c r="V2955" s="528"/>
      <c r="W2955" s="528"/>
      <c r="X2955" s="528"/>
      <c r="Y2955" s="528"/>
      <c r="Z2955" s="528"/>
      <c r="AA2955" s="528"/>
      <c r="AB2955" s="528"/>
      <c r="AC2955" s="528"/>
      <c r="AD2955" s="528"/>
      <c r="AE2955" s="528"/>
    </row>
    <row r="2956" spans="2:31" ht="12.5" hidden="1" thickTop="1"/>
    <row r="2957" spans="2:31" ht="12.5" hidden="1" thickBot="1">
      <c r="B2957" s="530" t="str">
        <f ca="1">"nazwa ST: "&amp;B1790</f>
        <v>nazwa ST: 0</v>
      </c>
      <c r="C2957" s="530"/>
      <c r="D2957" s="531">
        <f>D1790</f>
        <v>175</v>
      </c>
      <c r="E2957" s="530"/>
      <c r="F2957" s="530"/>
      <c r="G2957" s="530"/>
      <c r="H2957" s="530"/>
      <c r="I2957" s="530"/>
      <c r="J2957" s="530"/>
      <c r="K2957" s="539" t="str">
        <f t="shared" ref="K2957:AE2957" si="3219">LataProjekcji</f>
        <v>Uzupełnij dane</v>
      </c>
      <c r="L2957" s="539" t="str">
        <f t="shared" si="3219"/>
        <v/>
      </c>
      <c r="M2957" s="539" t="str">
        <f t="shared" si="3219"/>
        <v/>
      </c>
      <c r="N2957" s="539" t="str">
        <f t="shared" si="3219"/>
        <v/>
      </c>
      <c r="O2957" s="539" t="str">
        <f t="shared" si="3219"/>
        <v/>
      </c>
      <c r="P2957" s="539" t="str">
        <f t="shared" si="3219"/>
        <v/>
      </c>
      <c r="Q2957" s="539" t="str">
        <f t="shared" si="3219"/>
        <v/>
      </c>
      <c r="R2957" s="539" t="str">
        <f t="shared" si="3219"/>
        <v/>
      </c>
      <c r="S2957" s="539" t="str">
        <f t="shared" si="3219"/>
        <v/>
      </c>
      <c r="T2957" s="539" t="str">
        <f t="shared" si="3219"/>
        <v/>
      </c>
      <c r="U2957" s="539" t="str">
        <f t="shared" si="3219"/>
        <v/>
      </c>
      <c r="V2957" s="539" t="str">
        <f t="shared" si="3219"/>
        <v/>
      </c>
      <c r="W2957" s="539" t="str">
        <f t="shared" si="3219"/>
        <v/>
      </c>
      <c r="X2957" s="539" t="str">
        <f t="shared" si="3219"/>
        <v/>
      </c>
      <c r="Y2957" s="539" t="str">
        <f t="shared" si="3219"/>
        <v/>
      </c>
      <c r="Z2957" s="539" t="str">
        <f t="shared" si="3219"/>
        <v/>
      </c>
      <c r="AA2957" s="539" t="str">
        <f t="shared" si="3219"/>
        <v/>
      </c>
      <c r="AB2957" s="539" t="str">
        <f t="shared" si="3219"/>
        <v/>
      </c>
      <c r="AC2957" s="539" t="str">
        <f t="shared" si="3219"/>
        <v/>
      </c>
      <c r="AD2957" s="539" t="str">
        <f t="shared" si="3219"/>
        <v/>
      </c>
      <c r="AE2957" s="539" t="str">
        <f t="shared" si="3219"/>
        <v/>
      </c>
    </row>
    <row r="2958" spans="2:31" hidden="1">
      <c r="B2958" s="526" t="s">
        <v>752</v>
      </c>
      <c r="D2958" s="1">
        <f ca="1">D1791</f>
        <v>1900</v>
      </c>
      <c r="E2958" s="1">
        <f ca="1">E1791</f>
        <v>1</v>
      </c>
      <c r="F2958" s="1">
        <f ca="1">IF(D2959&gt;10,F1791,1)</f>
        <v>1</v>
      </c>
      <c r="G2958" s="525" t="str">
        <f ca="1">IF(ISBLANK(OFFSET($E$269,$D2957,0)),"brak daty",IF(D2959&gt;10,EDATE(OFFSET($E$269,$D2957,0),D2961),DATE(D2958,E2958,1)))</f>
        <v>brak daty</v>
      </c>
      <c r="H2958" s="538" t="b">
        <f ca="1">SUM(K2958:AE2958)=D2961</f>
        <v>1</v>
      </c>
      <c r="I2958" s="1" t="s">
        <v>749</v>
      </c>
      <c r="K2958" s="5">
        <f ca="1">IF(AND($G2959,NOT(ISTEXT($G2958)),ISNUMBER(Poczatek),ISNUMBER(Koniec_Projekt)),IFERROR(IF($D2958=LataProjekcji,$F2958,IF($D2958&lt;LataProjekcji,IF((SUM(K2958)+12)&lt;$D2961,12,$D2961-SUM(K2958)),0)),0),0)</f>
        <v>0</v>
      </c>
      <c r="L2958" s="5">
        <f ca="1">IF(AND($G2959,NOT(ISTEXT($G2958)),ISNUMBER(Poczatek),ISNUMBER(Koniec_Projekt)),IFERROR(IF($D2958=LataProjekcji,$F2958,IF($D2958&lt;LataProjekcji,IF((SUM($K2958:K2958)+12)&lt;$D2961,12,$D2961-SUM($K2958:K2958)),0)),0),0)</f>
        <v>0</v>
      </c>
      <c r="M2958" s="5">
        <f ca="1">IF(AND($G2959,NOT(ISTEXT($G2958)),ISNUMBER(Poczatek),ISNUMBER(Koniec_Projekt)),IFERROR(IF($D2958=LataProjekcji,$F2958,IF($D2958&lt;LataProjekcji,IF((SUM($K2958:L2958)+12)&lt;$D2961,12,$D2961-SUM($K2958:L2958)),0)),0),0)</f>
        <v>0</v>
      </c>
      <c r="N2958" s="5">
        <f ca="1">IF(AND($G2959,NOT(ISTEXT($G2958)),ISNUMBER(Poczatek),ISNUMBER(Koniec_Projekt)),IFERROR(IF($D2958=LataProjekcji,$F2958,IF($D2958&lt;LataProjekcji,IF((SUM($K2958:M2958)+12)&lt;$D2961,12,$D2961-SUM($K2958:M2958)),0)),0),0)</f>
        <v>0</v>
      </c>
      <c r="O2958" s="5">
        <f ca="1">IF(AND($G2959,NOT(ISTEXT($G2958)),ISNUMBER(Poczatek),ISNUMBER(Koniec_Projekt)),IFERROR(IF($D2958=LataProjekcji,$F2958,IF($D2958&lt;LataProjekcji,IF((SUM($K2958:N2958)+12)&lt;$D2961,12,$D2961-SUM($K2958:N2958)),0)),0),0)</f>
        <v>0</v>
      </c>
      <c r="P2958" s="5">
        <f ca="1">IF(AND($G2959,NOT(ISTEXT($G2958)),ISNUMBER(Poczatek),ISNUMBER(Koniec_Projekt)),IFERROR(IF($D2958=LataProjekcji,$F2958,IF($D2958&lt;LataProjekcji,IF((SUM($K2958:O2958)+12)&lt;$D2961,12,$D2961-SUM($K2958:O2958)),0)),0),0)</f>
        <v>0</v>
      </c>
      <c r="Q2958" s="5">
        <f ca="1">IF(AND($G2959,NOT(ISTEXT($G2958)),ISNUMBER(Poczatek),ISNUMBER(Koniec_Projekt)),IFERROR(IF($D2958=LataProjekcji,$F2958,IF($D2958&lt;LataProjekcji,IF((SUM($K2958:P2958)+12)&lt;$D2961,12,$D2961-SUM($K2958:P2958)),0)),0),0)</f>
        <v>0</v>
      </c>
      <c r="R2958" s="5">
        <f ca="1">IF(AND($G2959,NOT(ISTEXT($G2958)),ISNUMBER(Poczatek),ISNUMBER(Koniec_Projekt)),IFERROR(IF($D2958=LataProjekcji,$F2958,IF($D2958&lt;LataProjekcji,IF((SUM($K2958:Q2958)+12)&lt;$D2961,12,$D2961-SUM($K2958:Q2958)),0)),0),0)</f>
        <v>0</v>
      </c>
      <c r="S2958" s="5">
        <f ca="1">IF(AND($G2959,NOT(ISTEXT($G2958)),ISNUMBER(Poczatek),ISNUMBER(Koniec_Projekt)),IFERROR(IF($D2958=LataProjekcji,$F2958,IF($D2958&lt;LataProjekcji,IF((SUM($K2958:R2958)+12)&lt;$D2961,12,$D2961-SUM($K2958:R2958)),0)),0),0)</f>
        <v>0</v>
      </c>
      <c r="T2958" s="5">
        <f ca="1">IF(AND($G2959,NOT(ISTEXT($G2958)),ISNUMBER(Poczatek),ISNUMBER(Koniec_Projekt)),IFERROR(IF($D2958=LataProjekcji,$F2958,IF($D2958&lt;LataProjekcji,IF((SUM($K2958:S2958)+12)&lt;$D2961,12,$D2961-SUM($K2958:S2958)),0)),0),0)</f>
        <v>0</v>
      </c>
      <c r="U2958" s="5">
        <f ca="1">IF(AND($G2959,NOT(ISTEXT($G2958)),ISNUMBER(Poczatek),ISNUMBER(Koniec_Projekt)),IFERROR(IF($D2958=LataProjekcji,$F2958,IF($D2958&lt;LataProjekcji,IF((SUM($K2958:T2958)+12)&lt;$D2961,12,$D2961-SUM($K2958:T2958)),0)),0),0)</f>
        <v>0</v>
      </c>
      <c r="V2958" s="5">
        <f ca="1">IF(AND($G2959,NOT(ISTEXT($G2958)),ISNUMBER(Poczatek),ISNUMBER(Koniec_Projekt)),IFERROR(IF($D2958=LataProjekcji,$F2958,IF($D2958&lt;LataProjekcji,IF((SUM($K2958:U2958)+12)&lt;$D2961,12,$D2961-SUM($K2958:U2958)),0)),0),0)</f>
        <v>0</v>
      </c>
      <c r="W2958" s="5">
        <f ca="1">IF(AND($G2959,NOT(ISTEXT($G2958)),ISNUMBER(Poczatek),ISNUMBER(Koniec_Projekt)),IFERROR(IF($D2958=LataProjekcji,$F2958,IF($D2958&lt;LataProjekcji,IF((SUM($K2958:V2958)+12)&lt;$D2961,12,$D2961-SUM($K2958:V2958)),0)),0),0)</f>
        <v>0</v>
      </c>
      <c r="X2958" s="5">
        <f ca="1">IF(AND($G2959,NOT(ISTEXT($G2958)),ISNUMBER(Poczatek),ISNUMBER(Koniec_Projekt)),IFERROR(IF($D2958=LataProjekcji,$F2958,IF($D2958&lt;LataProjekcji,IF((SUM($K2958:W2958)+12)&lt;$D2961,12,$D2961-SUM($K2958:W2958)),0)),0),0)</f>
        <v>0</v>
      </c>
      <c r="Y2958" s="5">
        <f ca="1">IF(AND($G2959,NOT(ISTEXT($G2958)),ISNUMBER(Poczatek),ISNUMBER(Koniec_Projekt)),IFERROR(IF($D2958=LataProjekcji,$F2958,IF($D2958&lt;LataProjekcji,IF((SUM($K2958:X2958)+12)&lt;$D2961,12,$D2961-SUM($K2958:X2958)),0)),0),0)</f>
        <v>0</v>
      </c>
      <c r="Z2958" s="5">
        <f ca="1">IF(AND($G2959,NOT(ISTEXT($G2958)),ISNUMBER(Poczatek),ISNUMBER(Koniec_Projekt)),IFERROR(IF($D2958=LataProjekcji,$F2958,IF($D2958&lt;LataProjekcji,IF((SUM($K2958:Y2958)+12)&lt;$D2961,12,$D2961-SUM($K2958:Y2958)),0)),0),0)</f>
        <v>0</v>
      </c>
      <c r="AA2958" s="5">
        <f ca="1">IF(AND($G2959,NOT(ISTEXT($G2958)),ISNUMBER(Poczatek),ISNUMBER(Koniec_Projekt)),IFERROR(IF($D2958=LataProjekcji,$F2958,IF($D2958&lt;LataProjekcji,IF((SUM($K2958:Z2958)+12)&lt;$D2961,12,$D2961-SUM($K2958:Z2958)),0)),0),0)</f>
        <v>0</v>
      </c>
      <c r="AB2958" s="5">
        <f ca="1">IF(AND($G2959,NOT(ISTEXT($G2958)),ISNUMBER(Poczatek),ISNUMBER(Koniec_Projekt)),IFERROR(IF($D2958=LataProjekcji,$F2958,IF($D2958&lt;LataProjekcji,IF((SUM($K2958:AA2958)+12)&lt;$D2961,12,$D2961-SUM($K2958:AA2958)),0)),0),0)</f>
        <v>0</v>
      </c>
      <c r="AC2958" s="5">
        <f ca="1">IF(AND($G2959,NOT(ISTEXT($G2958)),ISNUMBER(Poczatek),ISNUMBER(Koniec_Projekt)),IFERROR(IF($D2958=LataProjekcji,$F2958,IF($D2958&lt;LataProjekcji,IF((SUM($K2958:AB2958)+12)&lt;$D2961,12,$D2961-SUM($K2958:AB2958)),0)),0),0)</f>
        <v>0</v>
      </c>
      <c r="AD2958" s="5">
        <f ca="1">IF(AND($G2959,NOT(ISTEXT($G2958)),ISNUMBER(Poczatek),ISNUMBER(Koniec_Projekt)),IFERROR(IF($D2958=LataProjekcji,$F2958,IF($D2958&lt;LataProjekcji,IF((SUM($K2958:AC2958)+12)&lt;$D2961,12,$D2961-SUM($K2958:AC2958)),0)),0),0)</f>
        <v>0</v>
      </c>
      <c r="AE2958" s="5">
        <f ca="1">IF(AND($G2959,NOT(ISTEXT($G2958)),ISNUMBER(Poczatek),ISNUMBER(Koniec_Projekt)),IFERROR(IF($D2958=LataProjekcji,$F2958,IF($D2958&lt;LataProjekcji,IF((SUM($K2958:AD2958)+12)&lt;$D2961,12,$D2961-SUM($K2958:AD2958)),0)),0),0)</f>
        <v>0</v>
      </c>
    </row>
    <row r="2959" spans="2:31" hidden="1">
      <c r="B2959" s="526" t="s">
        <v>754</v>
      </c>
      <c r="D2959" s="5">
        <f ca="1">D1792</f>
        <v>0</v>
      </c>
      <c r="E2959" s="454">
        <f ca="1">E1792</f>
        <v>0</v>
      </c>
      <c r="F2959" s="454">
        <f ca="1">F1792</f>
        <v>0</v>
      </c>
      <c r="G2959" s="258" t="b">
        <f ca="1">NOT(ISBLANK(OFFSET($C$269,$D2957,0)))</f>
        <v>0</v>
      </c>
      <c r="H2959" s="538" t="b">
        <f ca="1">SUM(K2959:AE2959)=E2961</f>
        <v>1</v>
      </c>
      <c r="I2959" s="1" t="s">
        <v>750</v>
      </c>
      <c r="K2959" s="537">
        <f ca="1">IF(AND($G2959,NOT(ISTEXT($G2958)),ISNUMBER(Poczatek),ISNUMBER(Koniec_Projekt)),IFERROR(IF($D2958=LataProjekcji,IF($F2958&gt;$E2961,$E2961,$F2958),IF($D2961&gt;=$E2961,(IF($D2958&lt;LataProjekcji,IF((SUM(J2959:$K2959)+12)&lt;$E2961,12,$E2961-SUM(J2959:$K2959)),0)),(IF($D2958&lt;LataProjekcji,IF((SUM(J2959:$K2959)+12)&lt;$D2961,12,$D2961-SUM(J2959:$K2959)),0)))),0),0)</f>
        <v>0</v>
      </c>
      <c r="L2959" s="537">
        <f ca="1">IF(AND($G2959,NOT(ISTEXT($G2958)),ISNUMBER(Poczatek),ISNUMBER(Koniec_Projekt)),IFERROR(IF($D2958=LataProjekcji,IF($F2958&gt;$E2961,$E2961,$F2958),IF($D2961&gt;=$E2961,(IF($D2958&lt;LataProjekcji,IF((SUM($K2959:K2959)+12)&lt;$E2961,12,$E2961-SUM($K2959:K2959)),0)),(IF($D2958&lt;LataProjekcji,IF((SUM($K2959:K2959)+12)&lt;$D2961,12,$D2961-SUM($K2959:K2959)),0)))),0),0)</f>
        <v>0</v>
      </c>
      <c r="M2959" s="537">
        <f ca="1">IF(AND($G2959,NOT(ISTEXT($G2958)),ISNUMBER(Poczatek),ISNUMBER(Koniec_Projekt)),IFERROR(IF($D2958=LataProjekcji,IF($F2958&gt;$E2961,$E2961,$F2958),IF($D2961&gt;=$E2961,(IF($D2958&lt;LataProjekcji,IF((SUM($K2959:L2959)+12)&lt;$E2961,12,$E2961-SUM($K2959:L2959)),0)),(IF($D2958&lt;LataProjekcji,IF((SUM($K2959:L2959)+12)&lt;$D2961,12,$D2961-SUM($K2959:L2959)),0)))),0),0)</f>
        <v>0</v>
      </c>
      <c r="N2959" s="537">
        <f ca="1">IF(AND($G2959,NOT(ISTEXT($G2958)),ISNUMBER(Poczatek),ISNUMBER(Koniec_Projekt)),IFERROR(IF($D2958=LataProjekcji,IF($F2958&gt;$E2961,$E2961,$F2958),IF($D2961&gt;=$E2961,(IF($D2958&lt;LataProjekcji,IF((SUM($K2959:M2959)+12)&lt;$E2961,12,$E2961-SUM($K2959:M2959)),0)),(IF($D2958&lt;LataProjekcji,IF((SUM($K2959:M2959)+12)&lt;$D2961,12,$D2961-SUM($K2959:M2959)),0)))),0),0)</f>
        <v>0</v>
      </c>
      <c r="O2959" s="537">
        <f ca="1">IF(AND($G2959,NOT(ISTEXT($G2958)),ISNUMBER(Poczatek),ISNUMBER(Koniec_Projekt)),IFERROR(IF($D2958=LataProjekcji,IF($F2958&gt;$E2961,$E2961,$F2958),IF($D2961&gt;=$E2961,(IF($D2958&lt;LataProjekcji,IF((SUM($K2959:N2959)+12)&lt;$E2961,12,$E2961-SUM($K2959:N2959)),0)),(IF($D2958&lt;LataProjekcji,IF((SUM($K2959:N2959)+12)&lt;$D2961,12,$D2961-SUM($K2959:N2959)),0)))),0),0)</f>
        <v>0</v>
      </c>
      <c r="P2959" s="537">
        <f ca="1">IF(AND($G2959,NOT(ISTEXT($G2958)),ISNUMBER(Poczatek),ISNUMBER(Koniec_Projekt)),IFERROR(IF($D2958=LataProjekcji,IF($F2958&gt;$E2961,$E2961,$F2958),IF($D2961&gt;=$E2961,(IF($D2958&lt;LataProjekcji,IF((SUM($K2959:O2959)+12)&lt;$E2961,12,$E2961-SUM($K2959:O2959)),0)),(IF($D2958&lt;LataProjekcji,IF((SUM($K2959:O2959)+12)&lt;$D2961,12,$D2961-SUM($K2959:O2959)),0)))),0),0)</f>
        <v>0</v>
      </c>
      <c r="Q2959" s="537">
        <f ca="1">IF(AND($G2959,NOT(ISTEXT($G2958)),ISNUMBER(Poczatek),ISNUMBER(Koniec_Projekt)),IFERROR(IF($D2958=LataProjekcji,IF($F2958&gt;$E2961,$E2961,$F2958),IF($D2961&gt;=$E2961,(IF($D2958&lt;LataProjekcji,IF((SUM($K2959:P2959)+12)&lt;$E2961,12,$E2961-SUM($K2959:P2959)),0)),(IF($D2958&lt;LataProjekcji,IF((SUM($K2959:P2959)+12)&lt;$D2961,12,$D2961-SUM($K2959:P2959)),0)))),0),0)</f>
        <v>0</v>
      </c>
      <c r="R2959" s="537">
        <f ca="1">IF(AND($G2959,NOT(ISTEXT($G2958)),ISNUMBER(Poczatek),ISNUMBER(Koniec_Projekt)),IFERROR(IF($D2958=LataProjekcji,IF($F2958&gt;$E2961,$E2961,$F2958),IF($D2961&gt;=$E2961,(IF($D2958&lt;LataProjekcji,IF((SUM($K2959:Q2959)+12)&lt;$E2961,12,$E2961-SUM($K2959:Q2959)),0)),(IF($D2958&lt;LataProjekcji,IF((SUM($K2959:Q2959)+12)&lt;$D2961,12,$D2961-SUM($K2959:Q2959)),0)))),0),0)</f>
        <v>0</v>
      </c>
      <c r="S2959" s="537">
        <f ca="1">IF(AND($G2959,NOT(ISTEXT($G2958)),ISNUMBER(Poczatek),ISNUMBER(Koniec_Projekt)),IFERROR(IF($D2958=LataProjekcji,IF($F2958&gt;$E2961,$E2961,$F2958),IF($D2961&gt;=$E2961,(IF($D2958&lt;LataProjekcji,IF((SUM($K2959:R2959)+12)&lt;$E2961,12,$E2961-SUM($K2959:R2959)),0)),(IF($D2958&lt;LataProjekcji,IF((SUM($K2959:R2959)+12)&lt;$D2961,12,$D2961-SUM($K2959:R2959)),0)))),0),0)</f>
        <v>0</v>
      </c>
      <c r="T2959" s="537">
        <f ca="1">IF(AND($G2959,NOT(ISTEXT($G2958)),ISNUMBER(Poczatek),ISNUMBER(Koniec_Projekt)),IFERROR(IF($D2958=LataProjekcji,IF($F2958&gt;$E2961,$E2961,$F2958),IF($D2961&gt;=$E2961,(IF($D2958&lt;LataProjekcji,IF((SUM($K2959:S2959)+12)&lt;$E2961,12,$E2961-SUM($K2959:S2959)),0)),(IF($D2958&lt;LataProjekcji,IF((SUM($K2959:S2959)+12)&lt;$D2961,12,$D2961-SUM($K2959:S2959)),0)))),0),0)</f>
        <v>0</v>
      </c>
      <c r="U2959" s="537">
        <f ca="1">IF(AND($G2959,NOT(ISTEXT($G2958)),ISNUMBER(Poczatek),ISNUMBER(Koniec_Projekt)),IFERROR(IF($D2958=LataProjekcji,IF($F2958&gt;$E2961,$E2961,$F2958),IF($D2961&gt;=$E2961,(IF($D2958&lt;LataProjekcji,IF((SUM($K2959:T2959)+12)&lt;$E2961,12,$E2961-SUM($K2959:T2959)),0)),(IF($D2958&lt;LataProjekcji,IF((SUM($K2959:T2959)+12)&lt;$D2961,12,$D2961-SUM($K2959:T2959)),0)))),0),0)</f>
        <v>0</v>
      </c>
      <c r="V2959" s="537">
        <f ca="1">IF(AND($G2959,NOT(ISTEXT($G2958)),ISNUMBER(Poczatek),ISNUMBER(Koniec_Projekt)),IFERROR(IF($D2958=LataProjekcji,IF($F2958&gt;$E2961,$E2961,$F2958),IF($D2961&gt;=$E2961,(IF($D2958&lt;LataProjekcji,IF((SUM($K2959:U2959)+12)&lt;$E2961,12,$E2961-SUM($K2959:U2959)),0)),(IF($D2958&lt;LataProjekcji,IF((SUM($K2959:U2959)+12)&lt;$D2961,12,$D2961-SUM($K2959:U2959)),0)))),0),0)</f>
        <v>0</v>
      </c>
      <c r="W2959" s="537">
        <f ca="1">IF(AND($G2959,NOT(ISTEXT($G2958)),ISNUMBER(Poczatek),ISNUMBER(Koniec_Projekt)),IFERROR(IF($D2958=LataProjekcji,IF($F2958&gt;$E2961,$E2961,$F2958),IF($D2961&gt;=$E2961,(IF($D2958&lt;LataProjekcji,IF((SUM($K2959:V2959)+12)&lt;$E2961,12,$E2961-SUM($K2959:V2959)),0)),(IF($D2958&lt;LataProjekcji,IF((SUM($K2959:V2959)+12)&lt;$D2961,12,$D2961-SUM($K2959:V2959)),0)))),0),0)</f>
        <v>0</v>
      </c>
      <c r="X2959" s="537">
        <f ca="1">IF(AND($G2959,NOT(ISTEXT($G2958)),ISNUMBER(Poczatek),ISNUMBER(Koniec_Projekt)),IFERROR(IF($D2958=LataProjekcji,IF($F2958&gt;$E2961,$E2961,$F2958),IF($D2961&gt;=$E2961,(IF($D2958&lt;LataProjekcji,IF((SUM($K2959:W2959)+12)&lt;$E2961,12,$E2961-SUM($K2959:W2959)),0)),(IF($D2958&lt;LataProjekcji,IF((SUM($K2959:W2959)+12)&lt;$D2961,12,$D2961-SUM($K2959:W2959)),0)))),0),0)</f>
        <v>0</v>
      </c>
      <c r="Y2959" s="537">
        <f ca="1">IF(AND($G2959,NOT(ISTEXT($G2958)),ISNUMBER(Poczatek),ISNUMBER(Koniec_Projekt)),IFERROR(IF($D2958=LataProjekcji,IF($F2958&gt;$E2961,$E2961,$F2958),IF($D2961&gt;=$E2961,(IF($D2958&lt;LataProjekcji,IF((SUM($K2959:X2959)+12)&lt;$E2961,12,$E2961-SUM($K2959:X2959)),0)),(IF($D2958&lt;LataProjekcji,IF((SUM($K2959:X2959)+12)&lt;$D2961,12,$D2961-SUM($K2959:X2959)),0)))),0),0)</f>
        <v>0</v>
      </c>
      <c r="Z2959" s="537">
        <f ca="1">IF(AND($G2959,NOT(ISTEXT($G2958)),ISNUMBER(Poczatek),ISNUMBER(Koniec_Projekt)),IFERROR(IF($D2958=LataProjekcji,IF($F2958&gt;$E2961,$E2961,$F2958),IF($D2961&gt;=$E2961,(IF($D2958&lt;LataProjekcji,IF((SUM($K2959:Y2959)+12)&lt;$E2961,12,$E2961-SUM($K2959:Y2959)),0)),(IF($D2958&lt;LataProjekcji,IF((SUM($K2959:Y2959)+12)&lt;$D2961,12,$D2961-SUM($K2959:Y2959)),0)))),0),0)</f>
        <v>0</v>
      </c>
      <c r="AA2959" s="537">
        <f ca="1">IF(AND($G2959,NOT(ISTEXT($G2958)),ISNUMBER(Poczatek),ISNUMBER(Koniec_Projekt)),IFERROR(IF($D2958=LataProjekcji,IF($F2958&gt;$E2961,$E2961,$F2958),IF($D2961&gt;=$E2961,(IF($D2958&lt;LataProjekcji,IF((SUM($K2959:Z2959)+12)&lt;$E2961,12,$E2961-SUM($K2959:Z2959)),0)),(IF($D2958&lt;LataProjekcji,IF((SUM($K2959:Z2959)+12)&lt;$D2961,12,$D2961-SUM($K2959:Z2959)),0)))),0),0)</f>
        <v>0</v>
      </c>
      <c r="AB2959" s="537">
        <f ca="1">IF(AND($G2959,NOT(ISTEXT($G2958)),ISNUMBER(Poczatek),ISNUMBER(Koniec_Projekt)),IFERROR(IF($D2958=LataProjekcji,IF($F2958&gt;$E2961,$E2961,$F2958),IF($D2961&gt;=$E2961,(IF($D2958&lt;LataProjekcji,IF((SUM($K2959:AA2959)+12)&lt;$E2961,12,$E2961-SUM($K2959:AA2959)),0)),(IF($D2958&lt;LataProjekcji,IF((SUM($K2959:AA2959)+12)&lt;$D2961,12,$D2961-SUM($K2959:AA2959)),0)))),0),0)</f>
        <v>0</v>
      </c>
      <c r="AC2959" s="537">
        <f ca="1">IF(AND($G2959,NOT(ISTEXT($G2958)),ISNUMBER(Poczatek),ISNUMBER(Koniec_Projekt)),IFERROR(IF($D2958=LataProjekcji,IF($F2958&gt;$E2961,$E2961,$F2958),IF($D2961&gt;=$E2961,(IF($D2958&lt;LataProjekcji,IF((SUM($K2959:AB2959)+12)&lt;$E2961,12,$E2961-SUM($K2959:AB2959)),0)),(IF($D2958&lt;LataProjekcji,IF((SUM($K2959:AB2959)+12)&lt;$D2961,12,$D2961-SUM($K2959:AB2959)),0)))),0),0)</f>
        <v>0</v>
      </c>
      <c r="AD2959" s="537">
        <f ca="1">IF(AND($G2959,NOT(ISTEXT($G2958)),ISNUMBER(Poczatek),ISNUMBER(Koniec_Projekt)),IFERROR(IF($D2958=LataProjekcji,IF($F2958&gt;$E2961,$E2961,$F2958),IF($D2961&gt;=$E2961,(IF($D2958&lt;LataProjekcji,IF((SUM($K2959:AC2959)+12)&lt;$E2961,12,$E2961-SUM($K2959:AC2959)),0)),(IF($D2958&lt;LataProjekcji,IF((SUM($K2959:AC2959)+12)&lt;$D2961,12,$D2961-SUM($K2959:AC2959)),0)))),0),0)</f>
        <v>0</v>
      </c>
      <c r="AE2959" s="537">
        <f ca="1">IF(AND($G2959,NOT(ISTEXT($G2958)),ISNUMBER(Poczatek),ISNUMBER(Koniec_Projekt)),IFERROR(IF($D2958=LataProjekcji,IF($F2958&gt;$E2961,$E2961,$F2958),IF($D2961&gt;=$E2961,(IF($D2958&lt;LataProjekcji,IF((SUM($K2959:AD2959)+12)&lt;$E2961,12,$E2961-SUM($K2959:AD2959)),0)),(IF($D2958&lt;LataProjekcji,IF((SUM($K2959:AD2959)+12)&lt;$D2961,12,$D2961-SUM($K2959:AD2959)),0)))),0),0)</f>
        <v>0</v>
      </c>
    </row>
    <row r="2960" spans="2:31" hidden="1">
      <c r="B2960" s="526" t="s">
        <v>753</v>
      </c>
      <c r="D2960" s="454">
        <f ca="1">D1793</f>
        <v>0</v>
      </c>
      <c r="E2960" s="454">
        <f ca="1">IF(D2959&gt;10,ROUND(D2960/12,2),D2960)</f>
        <v>0</v>
      </c>
      <c r="F2960" s="524">
        <f>Koniec_Projekt</f>
        <v>0</v>
      </c>
      <c r="G2960" s="329">
        <f>Miesiac_Koniec_Projekt</f>
        <v>0</v>
      </c>
      <c r="H2960" s="538" t="b">
        <f ca="1">SUM(K2960:AE2960)=D2959</f>
        <v>1</v>
      </c>
      <c r="I2960" s="1" t="s">
        <v>713</v>
      </c>
      <c r="K2960" s="256">
        <f ca="1">IF(AND($G2959,NOT(ISTEXT($G2958)),ISNUMBER(Poczatek),ISNUMBER(Koniec_Projekt)),IFERROR(IF(LataProjekcji=$F2961,ROUND($D2959,0),ROUND(K2958*$E2960,0)),0),0)</f>
        <v>0</v>
      </c>
      <c r="L2960" s="5">
        <f ca="1">IF(AND($G2959,NOT(ISTEXT($G2958)),ISNUMBER(Poczatek),ISNUMBER(Koniec_Projekt)),IFERROR(IF(LataProjekcji=$F2961,ROUND($D2959-SUM(K2960:$K2960),0),ROUND(L2958*$E2960,0)),0),0)</f>
        <v>0</v>
      </c>
      <c r="M2960" s="5">
        <f ca="1">IF(AND($G2959,NOT(ISTEXT($G2958)),ISNUMBER(Poczatek),ISNUMBER(Koniec_Projekt)),IFERROR(IF(LataProjekcji=$F2961,ROUND($D2959-SUM($K2960:L2960),0),ROUND(M2958*$E2960,0)),0),0)</f>
        <v>0</v>
      </c>
      <c r="N2960" s="5">
        <f ca="1">IF(AND($G2959,NOT(ISTEXT($G2958)),ISNUMBER(Poczatek),ISNUMBER(Koniec_Projekt)),IFERROR(IF(LataProjekcji=$F2961,ROUND($D2959-SUM($K2960:M2960),0),ROUND(N2958*$E2960,0)),0),0)</f>
        <v>0</v>
      </c>
      <c r="O2960" s="5">
        <f ca="1">IF(AND($G2959,NOT(ISTEXT($G2958)),ISNUMBER(Poczatek),ISNUMBER(Koniec_Projekt)),IFERROR(IF(LataProjekcji=$F2961,ROUND($D2959-SUM($K2960:N2960),0),ROUND(O2958*$E2960,0)),0),0)</f>
        <v>0</v>
      </c>
      <c r="P2960" s="5">
        <f ca="1">IF(AND($G2959,NOT(ISTEXT($G2958)),ISNUMBER(Poczatek),ISNUMBER(Koniec_Projekt)),IFERROR(IF(LataProjekcji=$F2961,ROUND($D2959-SUM($K2960:O2960),0),ROUND(P2958*$E2960,0)),0),0)</f>
        <v>0</v>
      </c>
      <c r="Q2960" s="5">
        <f ca="1">IF(AND($G2959,NOT(ISTEXT($G2958)),ISNUMBER(Poczatek),ISNUMBER(Koniec_Projekt)),IFERROR(IF(LataProjekcji=$F2961,ROUND($D2959-SUM($K2960:P2960),0),ROUND(Q2958*$E2960,0)),0),0)</f>
        <v>0</v>
      </c>
      <c r="R2960" s="5">
        <f ca="1">IF(AND($G2959,NOT(ISTEXT($G2958)),ISNUMBER(Poczatek),ISNUMBER(Koniec_Projekt)),IFERROR(IF(LataProjekcji=$F2961,ROUND($D2959-SUM($K2960:Q2960),0),ROUND(R2958*$E2960,0)),0),0)</f>
        <v>0</v>
      </c>
      <c r="S2960" s="5">
        <f ca="1">IF(AND($G2959,NOT(ISTEXT($G2958)),ISNUMBER(Poczatek),ISNUMBER(Koniec_Projekt)),IFERROR(IF(LataProjekcji=$F2961,ROUND($D2959-SUM($K2960:R2960),0),ROUND(S2958*$E2960,0)),0),0)</f>
        <v>0</v>
      </c>
      <c r="T2960" s="5">
        <f ca="1">IF(AND($G2959,NOT(ISTEXT($G2958)),ISNUMBER(Poczatek),ISNUMBER(Koniec_Projekt)),IFERROR(IF(LataProjekcji=$F2961,ROUND($D2959-SUM($K2960:S2960),0),ROUND(T2958*$E2960,0)),0),0)</f>
        <v>0</v>
      </c>
      <c r="U2960" s="5">
        <f ca="1">IF(AND($G2959,NOT(ISTEXT($G2958)),ISNUMBER(Poczatek),ISNUMBER(Koniec_Projekt)),IFERROR(IF(LataProjekcji=$F2961,ROUND($D2959-SUM($K2960:T2960),0),ROUND(U2958*$E2960,0)),0),0)</f>
        <v>0</v>
      </c>
      <c r="V2960" s="5">
        <f ca="1">IF(AND($G2959,NOT(ISTEXT($G2958)),ISNUMBER(Poczatek),ISNUMBER(Koniec_Projekt)),IFERROR(IF(LataProjekcji=$F2961,ROUND($D2959-SUM($K2960:U2960),0),ROUND(V2958*$E2960,0)),0),0)</f>
        <v>0</v>
      </c>
      <c r="W2960" s="5">
        <f ca="1">IF(AND($G2959,NOT(ISTEXT($G2958)),ISNUMBER(Poczatek),ISNUMBER(Koniec_Projekt)),IFERROR(IF(LataProjekcji=$F2961,ROUND($D2959-SUM($K2960:V2960),0),ROUND(W2958*$E2960,0)),0),0)</f>
        <v>0</v>
      </c>
      <c r="X2960" s="5">
        <f ca="1">IF(AND($G2959,NOT(ISTEXT($G2958)),ISNUMBER(Poczatek),ISNUMBER(Koniec_Projekt)),IFERROR(IF(LataProjekcji=$F2961,ROUND($D2959-SUM($K2960:W2960),0),ROUND(X2958*$E2960,0)),0),0)</f>
        <v>0</v>
      </c>
      <c r="Y2960" s="5">
        <f ca="1">IF(AND($G2959,NOT(ISTEXT($G2958)),ISNUMBER(Poczatek),ISNUMBER(Koniec_Projekt)),IFERROR(IF(LataProjekcji=$F2961,ROUND($D2959-SUM($K2960:X2960),0),ROUND(Y2958*$E2960,0)),0),0)</f>
        <v>0</v>
      </c>
      <c r="Z2960" s="5">
        <f ca="1">IF(AND($G2959,NOT(ISTEXT($G2958)),ISNUMBER(Poczatek),ISNUMBER(Koniec_Projekt)),IFERROR(IF(LataProjekcji=$F2961,ROUND($D2959-SUM($K2960:Y2960),0),ROUND(Z2958*$E2960,0)),0),0)</f>
        <v>0</v>
      </c>
      <c r="AA2960" s="5">
        <f ca="1">IF(AND($G2959,NOT(ISTEXT($G2958)),ISNUMBER(Poczatek),ISNUMBER(Koniec_Projekt)),IFERROR(IF(LataProjekcji=$F2961,ROUND($D2959-SUM($K2960:Z2960),0),ROUND(AA2958*$E2960,0)),0),0)</f>
        <v>0</v>
      </c>
      <c r="AB2960" s="5">
        <f ca="1">IF(AND($G2959,NOT(ISTEXT($G2958)),ISNUMBER(Poczatek),ISNUMBER(Koniec_Projekt)),IFERROR(IF(LataProjekcji=$F2961,ROUND($D2959-SUM($K2960:AA2960),0),ROUND(AB2958*$E2960,0)),0),0)</f>
        <v>0</v>
      </c>
      <c r="AC2960" s="5">
        <f ca="1">IF(AND($G2959,NOT(ISTEXT($G2958)),ISNUMBER(Poczatek),ISNUMBER(Koniec_Projekt)),IFERROR(IF(LataProjekcji=$F2961,ROUND($D2959-SUM($K2960:AB2960),0),ROUND(AC2958*$E2960,0)),0),0)</f>
        <v>0</v>
      </c>
      <c r="AD2960" s="5">
        <f ca="1">IF(AND($G2959,NOT(ISTEXT($G2958)),ISNUMBER(Poczatek),ISNUMBER(Koniec_Projekt)),IFERROR(IF(LataProjekcji=$F2961,ROUND($D2959-SUM($K2960:AC2960),0),ROUND(AD2958*$E2960,0)),0),0)</f>
        <v>0</v>
      </c>
      <c r="AE2960" s="5">
        <f ca="1">IF(AND($G2959,NOT(ISTEXT($G2958)),ISNUMBER(Poczatek),ISNUMBER(Koniec_Projekt)),IFERROR(IF(LataProjekcji=$F2961,ROUND($D2959-SUM($K2960:AD2960),0),ROUND(AE2958*$E2960,0)),0),0)</f>
        <v>0</v>
      </c>
    </row>
    <row r="2961" spans="2:31" hidden="1">
      <c r="B2961" s="526" t="s">
        <v>751</v>
      </c>
      <c r="D2961" s="1">
        <f ca="1">IFERROR(ROUNDUP(D2959/E2960,0),0)</f>
        <v>0</v>
      </c>
      <c r="E2961" s="1">
        <f ca="1">IF(D2961=0,0,DATEDIF(DATE(D2958,E2958,1),DATE(F2960,G2960,1),"m"))</f>
        <v>0</v>
      </c>
      <c r="F2961" s="1" t="str">
        <f ca="1">IFERROR(YEAR(G2958),"brak daty")</f>
        <v>brak daty</v>
      </c>
      <c r="G2961" s="1" t="str">
        <f ca="1">IFERROR(MONTH(G2958),"brak daty")</f>
        <v>brak daty</v>
      </c>
      <c r="I2961" s="1" t="s">
        <v>425</v>
      </c>
      <c r="K2961" s="5">
        <f ca="1">IF(AND($G2959,NOT(ISTEXT($G2958)),ISNUMBER(Poczatek),ISNUMBER(Koniec_Projekt)),IFERROR(IF(LataProjekcji=$F2960,IF(AND($G2960=$G2961,$F2960=$F2961),ROUND($D2959-SUM($K2961),0),ROUND(K2959*$E2960,0)),IF(LataProjekcji&gt;$F2960,0,ROUND(K2959*$E2960,0))),0),0)</f>
        <v>0</v>
      </c>
      <c r="L2961" s="5">
        <f ca="1">IF(AND($G2959,NOT(ISTEXT($G2958)),ISNUMBER(Poczatek),ISNUMBER(Koniec_Projekt)),IFERROR(IF(LataProjekcji=$F2960,IF(AND($G2960=$G2961,$F2960=$F2961),ROUND($D2959-SUM($K2961:K2961),0),ROUND(L2959*$E2960,0)),IF(LataProjekcji&gt;$F2960,0,ROUND(L2959*$E2960,0))),0),0)</f>
        <v>0</v>
      </c>
      <c r="M2961" s="5">
        <f ca="1">IF(AND($G2959,NOT(ISTEXT($G2958)),ISNUMBER(Poczatek),ISNUMBER(Koniec_Projekt)),IFERROR(IF(LataProjekcji=$F2960,IF(AND($G2960=$G2961,$F2960=$F2961),ROUND($D2959-SUM($K2961:L2961),0),ROUND(M2959*$E2960,0)),IF(LataProjekcji&gt;$F2960,0,ROUND(M2959*$E2960,0))),0),0)</f>
        <v>0</v>
      </c>
      <c r="N2961" s="5">
        <f ca="1">IF(AND($G2959,NOT(ISTEXT($G2958)),ISNUMBER(Poczatek),ISNUMBER(Koniec_Projekt)),IFERROR(IF(LataProjekcji=$F2960,IF(AND($G2960=$G2961,$F2960=$F2961),ROUND($D2959-SUM($K2961:M2961),0),ROUND(N2959*$E2960,0)),IF(LataProjekcji&gt;$F2960,0,ROUND(N2959*$E2960,0))),0),0)</f>
        <v>0</v>
      </c>
      <c r="O2961" s="5">
        <f ca="1">IF(AND($G2959,NOT(ISTEXT($G2958)),ISNUMBER(Poczatek),ISNUMBER(Koniec_Projekt)),IFERROR(IF(LataProjekcji=$F2960,IF(AND($G2960=$G2961,$F2960=$F2961),ROUND($D2959-SUM($K2961:N2961),0),ROUND(O2959*$E2960,0)),IF(LataProjekcji&gt;$F2960,0,ROUND(O2959*$E2960,0))),0),0)</f>
        <v>0</v>
      </c>
      <c r="P2961" s="5">
        <f ca="1">IF(AND($G2959,NOT(ISTEXT($G2958)),ISNUMBER(Poczatek),ISNUMBER(Koniec_Projekt)),IFERROR(IF(LataProjekcji=$F2960,IF(AND($G2960=$G2961,$F2960=$F2961),ROUND($D2959-SUM($K2961:O2961),0),ROUND(P2959*$E2960,0)),IF(LataProjekcji&gt;$F2960,0,ROUND(P2959*$E2960,0))),0),0)</f>
        <v>0</v>
      </c>
      <c r="Q2961" s="5">
        <f ca="1">IF(AND($G2959,NOT(ISTEXT($G2958)),ISNUMBER(Poczatek),ISNUMBER(Koniec_Projekt)),IFERROR(IF(LataProjekcji=$F2960,IF(AND($G2960=$G2961,$F2960=$F2961),ROUND($D2959-SUM($K2961:P2961),0),ROUND(Q2959*$E2960,0)),IF(LataProjekcji&gt;$F2960,0,ROUND(Q2959*$E2960,0))),0),0)</f>
        <v>0</v>
      </c>
      <c r="R2961" s="5">
        <f ca="1">IF(AND($G2959,NOT(ISTEXT($G2958)),ISNUMBER(Poczatek),ISNUMBER(Koniec_Projekt)),IFERROR(IF(LataProjekcji=$F2960,IF(AND($G2960=$G2961,$F2960=$F2961),ROUND($D2959-SUM($K2961:Q2961),0),ROUND(R2959*$E2960,0)),IF(LataProjekcji&gt;$F2960,0,ROUND(R2959*$E2960,0))),0),0)</f>
        <v>0</v>
      </c>
      <c r="S2961" s="5">
        <f ca="1">IF(AND($G2959,NOT(ISTEXT($G2958)),ISNUMBER(Poczatek),ISNUMBER(Koniec_Projekt)),IFERROR(IF(LataProjekcji=$F2960,IF(AND($G2960=$G2961,$F2960=$F2961),ROUND($D2959-SUM($K2961:R2961),0),ROUND(S2959*$E2960,0)),IF(LataProjekcji&gt;$F2960,0,ROUND(S2959*$E2960,0))),0),0)</f>
        <v>0</v>
      </c>
      <c r="T2961" s="5">
        <f ca="1">IF(AND($G2959,NOT(ISTEXT($G2958)),ISNUMBER(Poczatek),ISNUMBER(Koniec_Projekt)),IFERROR(IF(LataProjekcji=$F2960,IF(AND($G2960=$G2961,$F2960=$F2961),ROUND($D2959-SUM($K2961:S2961),0),ROUND(T2959*$E2960,0)),IF(LataProjekcji&gt;$F2960,0,ROUND(T2959*$E2960,0))),0),0)</f>
        <v>0</v>
      </c>
      <c r="U2961" s="5">
        <f ca="1">IF(AND($G2959,NOT(ISTEXT($G2958)),ISNUMBER(Poczatek),ISNUMBER(Koniec_Projekt)),IFERROR(IF(LataProjekcji=$F2960,IF(AND($G2960=$G2961,$F2960=$F2961),ROUND($D2959-SUM($K2961:T2961),0),ROUND(U2959*$E2960,0)),IF(LataProjekcji&gt;$F2960,0,ROUND(U2959*$E2960,0))),0),0)</f>
        <v>0</v>
      </c>
      <c r="V2961" s="5">
        <f ca="1">IF(AND($G2959,NOT(ISTEXT($G2958)),ISNUMBER(Poczatek),ISNUMBER(Koniec_Projekt)),IFERROR(IF(LataProjekcji=$F2960,IF(AND($G2960=$G2961,$F2960=$F2961),ROUND($D2959-SUM($K2961:U2961),0),ROUND(V2959*$E2960,0)),IF(LataProjekcji&gt;$F2960,0,ROUND(V2959*$E2960,0))),0),0)</f>
        <v>0</v>
      </c>
      <c r="W2961" s="5">
        <f ca="1">IF(AND($G2959,NOT(ISTEXT($G2958)),ISNUMBER(Poczatek),ISNUMBER(Koniec_Projekt)),IFERROR(IF(LataProjekcji=$F2960,IF(AND($G2960=$G2961,$F2960=$F2961),ROUND($D2959-SUM($K2961:V2961),0),ROUND(W2959*$E2960,0)),IF(LataProjekcji&gt;$F2960,0,ROUND(W2959*$E2960,0))),0),0)</f>
        <v>0</v>
      </c>
      <c r="X2961" s="5">
        <f ca="1">IF(AND($G2959,NOT(ISTEXT($G2958)),ISNUMBER(Poczatek),ISNUMBER(Koniec_Projekt)),IFERROR(IF(LataProjekcji=$F2960,IF(AND($G2960=$G2961,$F2960=$F2961),ROUND($D2959-SUM($K2961:W2961),0),ROUND(X2959*$E2960,0)),IF(LataProjekcji&gt;$F2960,0,ROUND(X2959*$E2960,0))),0),0)</f>
        <v>0</v>
      </c>
      <c r="Y2961" s="5">
        <f ca="1">IF(AND($G2959,NOT(ISTEXT($G2958)),ISNUMBER(Poczatek),ISNUMBER(Koniec_Projekt)),IFERROR(IF(LataProjekcji=$F2960,IF(AND($G2960=$G2961,$F2960=$F2961),ROUND($D2959-SUM($K2961:X2961),0),ROUND(Y2959*$E2960,0)),IF(LataProjekcji&gt;$F2960,0,ROUND(Y2959*$E2960,0))),0),0)</f>
        <v>0</v>
      </c>
      <c r="Z2961" s="5">
        <f ca="1">IF(AND($G2959,NOT(ISTEXT($G2958)),ISNUMBER(Poczatek),ISNUMBER(Koniec_Projekt)),IFERROR(IF(LataProjekcji=$F2960,IF(AND($G2960=$G2961,$F2960=$F2961),ROUND($D2959-SUM($K2961:Y2961),0),ROUND(Z2959*$E2960,0)),IF(LataProjekcji&gt;$F2960,0,ROUND(Z2959*$E2960,0))),0),0)</f>
        <v>0</v>
      </c>
      <c r="AA2961" s="5">
        <f ca="1">IF(AND($G2959,NOT(ISTEXT($G2958)),ISNUMBER(Poczatek),ISNUMBER(Koniec_Projekt)),IFERROR(IF(LataProjekcji=$F2960,IF(AND($G2960=$G2961,$F2960=$F2961),ROUND($D2959-SUM($K2961:Z2961),0),ROUND(AA2959*$E2960,0)),IF(LataProjekcji&gt;$F2960,0,ROUND(AA2959*$E2960,0))),0),0)</f>
        <v>0</v>
      </c>
      <c r="AB2961" s="5">
        <f ca="1">IF(AND($G2959,NOT(ISTEXT($G2958)),ISNUMBER(Poczatek),ISNUMBER(Koniec_Projekt)),IFERROR(IF(LataProjekcji=$F2960,IF(AND($G2960=$G2961,$F2960=$F2961),ROUND($D2959-SUM($K2961:AA2961),0),ROUND(AB2959*$E2960,0)),IF(LataProjekcji&gt;$F2960,0,ROUND(AB2959*$E2960,0))),0),0)</f>
        <v>0</v>
      </c>
      <c r="AC2961" s="5">
        <f ca="1">IF(AND($G2959,NOT(ISTEXT($G2958)),ISNUMBER(Poczatek),ISNUMBER(Koniec_Projekt)),IFERROR(IF(LataProjekcji=$F2960,IF(AND($G2960=$G2961,$F2960=$F2961),ROUND($D2959-SUM($K2961:AB2961),0),ROUND(AC2959*$E2960,0)),IF(LataProjekcji&gt;$F2960,0,ROUND(AC2959*$E2960,0))),0),0)</f>
        <v>0</v>
      </c>
      <c r="AD2961" s="5">
        <f ca="1">IF(AND($G2959,NOT(ISTEXT($G2958)),ISNUMBER(Poczatek),ISNUMBER(Koniec_Projekt)),IFERROR(IF(LataProjekcji=$F2960,IF(AND($G2960=$G2961,$F2960=$F2961),ROUND($D2959-SUM($K2961:AC2961),0),ROUND(AD2959*$E2960,0)),IF(LataProjekcji&gt;$F2960,0,ROUND(AD2959*$E2960,0))),0),0)</f>
        <v>0</v>
      </c>
      <c r="AE2961" s="5">
        <f ca="1">IF(AND($G2959,NOT(ISTEXT($G2958)),ISNUMBER(Poczatek),ISNUMBER(Koniec_Projekt)),IFERROR(IF(LataProjekcji=$F2960,IF(AND($G2960=$G2961,$F2960=$F2961),ROUND($D2959-SUM($K2961:AD2961),0),ROUND(AE2959*$E2960,0)),IF(LataProjekcji&gt;$F2960,0,ROUND(AE2959*$E2960,0))),0),0)</f>
        <v>0</v>
      </c>
    </row>
    <row r="2962" spans="2:31" ht="12.5" hidden="1" thickBot="1">
      <c r="B2962" s="527" t="s">
        <v>865</v>
      </c>
      <c r="C2962" s="528"/>
      <c r="D2962" s="529">
        <f ca="1">IF(D2959&gt;10,ROUND((D2961-1)*E2960,0),E2960)</f>
        <v>0</v>
      </c>
      <c r="E2962" s="529">
        <f ca="1">D2959-D2962</f>
        <v>0</v>
      </c>
      <c r="F2962" s="528"/>
      <c r="G2962" s="669">
        <f ca="1">OFFSET($C$269,$D2957,0)</f>
        <v>0</v>
      </c>
      <c r="H2962" s="528"/>
      <c r="I2962" s="528"/>
      <c r="J2962" s="528"/>
      <c r="K2962" s="528"/>
      <c r="L2962" s="528"/>
      <c r="M2962" s="528"/>
      <c r="N2962" s="528"/>
      <c r="O2962" s="528"/>
      <c r="P2962" s="528"/>
      <c r="Q2962" s="528"/>
      <c r="R2962" s="528"/>
      <c r="S2962" s="528"/>
      <c r="T2962" s="528"/>
      <c r="U2962" s="528"/>
      <c r="V2962" s="528"/>
      <c r="W2962" s="528"/>
      <c r="X2962" s="528"/>
      <c r="Y2962" s="528"/>
      <c r="Z2962" s="528"/>
      <c r="AA2962" s="528"/>
      <c r="AB2962" s="528"/>
      <c r="AC2962" s="528"/>
      <c r="AD2962" s="528"/>
      <c r="AE2962" s="528"/>
    </row>
    <row r="2963" spans="2:31" ht="12.5" hidden="1" thickTop="1"/>
    <row r="2964" spans="2:31" ht="12.5" hidden="1" thickBot="1">
      <c r="B2964" s="530" t="str">
        <f ca="1">"nazwa ST: "&amp;B1797</f>
        <v>nazwa ST: 0</v>
      </c>
      <c r="C2964" s="530"/>
      <c r="D2964" s="531">
        <f>D1797</f>
        <v>176</v>
      </c>
      <c r="E2964" s="530"/>
      <c r="F2964" s="530"/>
      <c r="G2964" s="530"/>
      <c r="H2964" s="530"/>
      <c r="I2964" s="530"/>
      <c r="J2964" s="530"/>
      <c r="K2964" s="539" t="str">
        <f t="shared" ref="K2964:AE2964" si="3220">LataProjekcji</f>
        <v>Uzupełnij dane</v>
      </c>
      <c r="L2964" s="539" t="str">
        <f t="shared" si="3220"/>
        <v/>
      </c>
      <c r="M2964" s="539" t="str">
        <f t="shared" si="3220"/>
        <v/>
      </c>
      <c r="N2964" s="539" t="str">
        <f t="shared" si="3220"/>
        <v/>
      </c>
      <c r="O2964" s="539" t="str">
        <f t="shared" si="3220"/>
        <v/>
      </c>
      <c r="P2964" s="539" t="str">
        <f t="shared" si="3220"/>
        <v/>
      </c>
      <c r="Q2964" s="539" t="str">
        <f t="shared" si="3220"/>
        <v/>
      </c>
      <c r="R2964" s="539" t="str">
        <f t="shared" si="3220"/>
        <v/>
      </c>
      <c r="S2964" s="539" t="str">
        <f t="shared" si="3220"/>
        <v/>
      </c>
      <c r="T2964" s="539" t="str">
        <f t="shared" si="3220"/>
        <v/>
      </c>
      <c r="U2964" s="539" t="str">
        <f t="shared" si="3220"/>
        <v/>
      </c>
      <c r="V2964" s="539" t="str">
        <f t="shared" si="3220"/>
        <v/>
      </c>
      <c r="W2964" s="539" t="str">
        <f t="shared" si="3220"/>
        <v/>
      </c>
      <c r="X2964" s="539" t="str">
        <f t="shared" si="3220"/>
        <v/>
      </c>
      <c r="Y2964" s="539" t="str">
        <f t="shared" si="3220"/>
        <v/>
      </c>
      <c r="Z2964" s="539" t="str">
        <f t="shared" si="3220"/>
        <v/>
      </c>
      <c r="AA2964" s="539" t="str">
        <f t="shared" si="3220"/>
        <v/>
      </c>
      <c r="AB2964" s="539" t="str">
        <f t="shared" si="3220"/>
        <v/>
      </c>
      <c r="AC2964" s="539" t="str">
        <f t="shared" si="3220"/>
        <v/>
      </c>
      <c r="AD2964" s="539" t="str">
        <f t="shared" si="3220"/>
        <v/>
      </c>
      <c r="AE2964" s="539" t="str">
        <f t="shared" si="3220"/>
        <v/>
      </c>
    </row>
    <row r="2965" spans="2:31" hidden="1">
      <c r="B2965" s="526" t="s">
        <v>752</v>
      </c>
      <c r="D2965" s="1">
        <f ca="1">D1798</f>
        <v>1900</v>
      </c>
      <c r="E2965" s="1">
        <f ca="1">E1798</f>
        <v>1</v>
      </c>
      <c r="F2965" s="1">
        <f ca="1">IF(D2966&gt;10,F1798,1)</f>
        <v>1</v>
      </c>
      <c r="G2965" s="525" t="str">
        <f ca="1">IF(ISBLANK(OFFSET($E$269,$D2964,0)),"brak daty",IF(D2966&gt;10,EDATE(OFFSET($E$269,$D2964,0),D2968),DATE(D2965,E2965,1)))</f>
        <v>brak daty</v>
      </c>
      <c r="H2965" s="538" t="b">
        <f ca="1">SUM(K2965:AE2965)=D2968</f>
        <v>1</v>
      </c>
      <c r="I2965" s="1" t="s">
        <v>749</v>
      </c>
      <c r="K2965" s="5">
        <f ca="1">IF(AND($G2966,NOT(ISTEXT($G2965)),ISNUMBER(Poczatek),ISNUMBER(Koniec_Projekt)),IFERROR(IF($D2965=LataProjekcji,$F2965,IF($D2965&lt;LataProjekcji,IF((SUM(K2965)+12)&lt;$D2968,12,$D2968-SUM(K2965)),0)),0),0)</f>
        <v>0</v>
      </c>
      <c r="L2965" s="5">
        <f ca="1">IF(AND($G2966,NOT(ISTEXT($G2965)),ISNUMBER(Poczatek),ISNUMBER(Koniec_Projekt)),IFERROR(IF($D2965=LataProjekcji,$F2965,IF($D2965&lt;LataProjekcji,IF((SUM($K2965:K2965)+12)&lt;$D2968,12,$D2968-SUM($K2965:K2965)),0)),0),0)</f>
        <v>0</v>
      </c>
      <c r="M2965" s="5">
        <f ca="1">IF(AND($G2966,NOT(ISTEXT($G2965)),ISNUMBER(Poczatek),ISNUMBER(Koniec_Projekt)),IFERROR(IF($D2965=LataProjekcji,$F2965,IF($D2965&lt;LataProjekcji,IF((SUM($K2965:L2965)+12)&lt;$D2968,12,$D2968-SUM($K2965:L2965)),0)),0),0)</f>
        <v>0</v>
      </c>
      <c r="N2965" s="5">
        <f ca="1">IF(AND($G2966,NOT(ISTEXT($G2965)),ISNUMBER(Poczatek),ISNUMBER(Koniec_Projekt)),IFERROR(IF($D2965=LataProjekcji,$F2965,IF($D2965&lt;LataProjekcji,IF((SUM($K2965:M2965)+12)&lt;$D2968,12,$D2968-SUM($K2965:M2965)),0)),0),0)</f>
        <v>0</v>
      </c>
      <c r="O2965" s="5">
        <f ca="1">IF(AND($G2966,NOT(ISTEXT($G2965)),ISNUMBER(Poczatek),ISNUMBER(Koniec_Projekt)),IFERROR(IF($D2965=LataProjekcji,$F2965,IF($D2965&lt;LataProjekcji,IF((SUM($K2965:N2965)+12)&lt;$D2968,12,$D2968-SUM($K2965:N2965)),0)),0),0)</f>
        <v>0</v>
      </c>
      <c r="P2965" s="5">
        <f ca="1">IF(AND($G2966,NOT(ISTEXT($G2965)),ISNUMBER(Poczatek),ISNUMBER(Koniec_Projekt)),IFERROR(IF($D2965=LataProjekcji,$F2965,IF($D2965&lt;LataProjekcji,IF((SUM($K2965:O2965)+12)&lt;$D2968,12,$D2968-SUM($K2965:O2965)),0)),0),0)</f>
        <v>0</v>
      </c>
      <c r="Q2965" s="5">
        <f ca="1">IF(AND($G2966,NOT(ISTEXT($G2965)),ISNUMBER(Poczatek),ISNUMBER(Koniec_Projekt)),IFERROR(IF($D2965=LataProjekcji,$F2965,IF($D2965&lt;LataProjekcji,IF((SUM($K2965:P2965)+12)&lt;$D2968,12,$D2968-SUM($K2965:P2965)),0)),0),0)</f>
        <v>0</v>
      </c>
      <c r="R2965" s="5">
        <f ca="1">IF(AND($G2966,NOT(ISTEXT($G2965)),ISNUMBER(Poczatek),ISNUMBER(Koniec_Projekt)),IFERROR(IF($D2965=LataProjekcji,$F2965,IF($D2965&lt;LataProjekcji,IF((SUM($K2965:Q2965)+12)&lt;$D2968,12,$D2968-SUM($K2965:Q2965)),0)),0),0)</f>
        <v>0</v>
      </c>
      <c r="S2965" s="5">
        <f ca="1">IF(AND($G2966,NOT(ISTEXT($G2965)),ISNUMBER(Poczatek),ISNUMBER(Koniec_Projekt)),IFERROR(IF($D2965=LataProjekcji,$F2965,IF($D2965&lt;LataProjekcji,IF((SUM($K2965:R2965)+12)&lt;$D2968,12,$D2968-SUM($K2965:R2965)),0)),0),0)</f>
        <v>0</v>
      </c>
      <c r="T2965" s="5">
        <f ca="1">IF(AND($G2966,NOT(ISTEXT($G2965)),ISNUMBER(Poczatek),ISNUMBER(Koniec_Projekt)),IFERROR(IF($D2965=LataProjekcji,$F2965,IF($D2965&lt;LataProjekcji,IF((SUM($K2965:S2965)+12)&lt;$D2968,12,$D2968-SUM($K2965:S2965)),0)),0),0)</f>
        <v>0</v>
      </c>
      <c r="U2965" s="5">
        <f ca="1">IF(AND($G2966,NOT(ISTEXT($G2965)),ISNUMBER(Poczatek),ISNUMBER(Koniec_Projekt)),IFERROR(IF($D2965=LataProjekcji,$F2965,IF($D2965&lt;LataProjekcji,IF((SUM($K2965:T2965)+12)&lt;$D2968,12,$D2968-SUM($K2965:T2965)),0)),0),0)</f>
        <v>0</v>
      </c>
      <c r="V2965" s="5">
        <f ca="1">IF(AND($G2966,NOT(ISTEXT($G2965)),ISNUMBER(Poczatek),ISNUMBER(Koniec_Projekt)),IFERROR(IF($D2965=LataProjekcji,$F2965,IF($D2965&lt;LataProjekcji,IF((SUM($K2965:U2965)+12)&lt;$D2968,12,$D2968-SUM($K2965:U2965)),0)),0),0)</f>
        <v>0</v>
      </c>
      <c r="W2965" s="5">
        <f ca="1">IF(AND($G2966,NOT(ISTEXT($G2965)),ISNUMBER(Poczatek),ISNUMBER(Koniec_Projekt)),IFERROR(IF($D2965=LataProjekcji,$F2965,IF($D2965&lt;LataProjekcji,IF((SUM($K2965:V2965)+12)&lt;$D2968,12,$D2968-SUM($K2965:V2965)),0)),0),0)</f>
        <v>0</v>
      </c>
      <c r="X2965" s="5">
        <f ca="1">IF(AND($G2966,NOT(ISTEXT($G2965)),ISNUMBER(Poczatek),ISNUMBER(Koniec_Projekt)),IFERROR(IF($D2965=LataProjekcji,$F2965,IF($D2965&lt;LataProjekcji,IF((SUM($K2965:W2965)+12)&lt;$D2968,12,$D2968-SUM($K2965:W2965)),0)),0),0)</f>
        <v>0</v>
      </c>
      <c r="Y2965" s="5">
        <f ca="1">IF(AND($G2966,NOT(ISTEXT($G2965)),ISNUMBER(Poczatek),ISNUMBER(Koniec_Projekt)),IFERROR(IF($D2965=LataProjekcji,$F2965,IF($D2965&lt;LataProjekcji,IF((SUM($K2965:X2965)+12)&lt;$D2968,12,$D2968-SUM($K2965:X2965)),0)),0),0)</f>
        <v>0</v>
      </c>
      <c r="Z2965" s="5">
        <f ca="1">IF(AND($G2966,NOT(ISTEXT($G2965)),ISNUMBER(Poczatek),ISNUMBER(Koniec_Projekt)),IFERROR(IF($D2965=LataProjekcji,$F2965,IF($D2965&lt;LataProjekcji,IF((SUM($K2965:Y2965)+12)&lt;$D2968,12,$D2968-SUM($K2965:Y2965)),0)),0),0)</f>
        <v>0</v>
      </c>
      <c r="AA2965" s="5">
        <f ca="1">IF(AND($G2966,NOT(ISTEXT($G2965)),ISNUMBER(Poczatek),ISNUMBER(Koniec_Projekt)),IFERROR(IF($D2965=LataProjekcji,$F2965,IF($D2965&lt;LataProjekcji,IF((SUM($K2965:Z2965)+12)&lt;$D2968,12,$D2968-SUM($K2965:Z2965)),0)),0),0)</f>
        <v>0</v>
      </c>
      <c r="AB2965" s="5">
        <f ca="1">IF(AND($G2966,NOT(ISTEXT($G2965)),ISNUMBER(Poczatek),ISNUMBER(Koniec_Projekt)),IFERROR(IF($D2965=LataProjekcji,$F2965,IF($D2965&lt;LataProjekcji,IF((SUM($K2965:AA2965)+12)&lt;$D2968,12,$D2968-SUM($K2965:AA2965)),0)),0),0)</f>
        <v>0</v>
      </c>
      <c r="AC2965" s="5">
        <f ca="1">IF(AND($G2966,NOT(ISTEXT($G2965)),ISNUMBER(Poczatek),ISNUMBER(Koniec_Projekt)),IFERROR(IF($D2965=LataProjekcji,$F2965,IF($D2965&lt;LataProjekcji,IF((SUM($K2965:AB2965)+12)&lt;$D2968,12,$D2968-SUM($K2965:AB2965)),0)),0),0)</f>
        <v>0</v>
      </c>
      <c r="AD2965" s="5">
        <f ca="1">IF(AND($G2966,NOT(ISTEXT($G2965)),ISNUMBER(Poczatek),ISNUMBER(Koniec_Projekt)),IFERROR(IF($D2965=LataProjekcji,$F2965,IF($D2965&lt;LataProjekcji,IF((SUM($K2965:AC2965)+12)&lt;$D2968,12,$D2968-SUM($K2965:AC2965)),0)),0),0)</f>
        <v>0</v>
      </c>
      <c r="AE2965" s="5">
        <f ca="1">IF(AND($G2966,NOT(ISTEXT($G2965)),ISNUMBER(Poczatek),ISNUMBER(Koniec_Projekt)),IFERROR(IF($D2965=LataProjekcji,$F2965,IF($D2965&lt;LataProjekcji,IF((SUM($K2965:AD2965)+12)&lt;$D2968,12,$D2968-SUM($K2965:AD2965)),0)),0),0)</f>
        <v>0</v>
      </c>
    </row>
    <row r="2966" spans="2:31" hidden="1">
      <c r="B2966" s="526" t="s">
        <v>754</v>
      </c>
      <c r="D2966" s="5">
        <f ca="1">D1799</f>
        <v>0</v>
      </c>
      <c r="E2966" s="454">
        <f ca="1">E1799</f>
        <v>0</v>
      </c>
      <c r="F2966" s="454">
        <f ca="1">F1799</f>
        <v>0</v>
      </c>
      <c r="G2966" s="258" t="b">
        <f ca="1">NOT(ISBLANK(OFFSET($C$269,$D2964,0)))</f>
        <v>0</v>
      </c>
      <c r="H2966" s="538" t="b">
        <f ca="1">SUM(K2966:AE2966)=E2968</f>
        <v>1</v>
      </c>
      <c r="I2966" s="1" t="s">
        <v>750</v>
      </c>
      <c r="K2966" s="537">
        <f ca="1">IF(AND($G2966,NOT(ISTEXT($G2965)),ISNUMBER(Poczatek),ISNUMBER(Koniec_Projekt)),IFERROR(IF($D2965=LataProjekcji,IF($F2965&gt;$E2968,$E2968,$F2965),IF($D2968&gt;=$E2968,(IF($D2965&lt;LataProjekcji,IF((SUM(J2966:$K2966)+12)&lt;$E2968,12,$E2968-SUM(J2966:$K2966)),0)),(IF($D2965&lt;LataProjekcji,IF((SUM(J2966:$K2966)+12)&lt;$D2968,12,$D2968-SUM(J2966:$K2966)),0)))),0),0)</f>
        <v>0</v>
      </c>
      <c r="L2966" s="537">
        <f ca="1">IF(AND($G2966,NOT(ISTEXT($G2965)),ISNUMBER(Poczatek),ISNUMBER(Koniec_Projekt)),IFERROR(IF($D2965=LataProjekcji,IF($F2965&gt;$E2968,$E2968,$F2965),IF($D2968&gt;=$E2968,(IF($D2965&lt;LataProjekcji,IF((SUM($K2966:K2966)+12)&lt;$E2968,12,$E2968-SUM($K2966:K2966)),0)),(IF($D2965&lt;LataProjekcji,IF((SUM($K2966:K2966)+12)&lt;$D2968,12,$D2968-SUM($K2966:K2966)),0)))),0),0)</f>
        <v>0</v>
      </c>
      <c r="M2966" s="537">
        <f ca="1">IF(AND($G2966,NOT(ISTEXT($G2965)),ISNUMBER(Poczatek),ISNUMBER(Koniec_Projekt)),IFERROR(IF($D2965=LataProjekcji,IF($F2965&gt;$E2968,$E2968,$F2965),IF($D2968&gt;=$E2968,(IF($D2965&lt;LataProjekcji,IF((SUM($K2966:L2966)+12)&lt;$E2968,12,$E2968-SUM($K2966:L2966)),0)),(IF($D2965&lt;LataProjekcji,IF((SUM($K2966:L2966)+12)&lt;$D2968,12,$D2968-SUM($K2966:L2966)),0)))),0),0)</f>
        <v>0</v>
      </c>
      <c r="N2966" s="537">
        <f ca="1">IF(AND($G2966,NOT(ISTEXT($G2965)),ISNUMBER(Poczatek),ISNUMBER(Koniec_Projekt)),IFERROR(IF($D2965=LataProjekcji,IF($F2965&gt;$E2968,$E2968,$F2965),IF($D2968&gt;=$E2968,(IF($D2965&lt;LataProjekcji,IF((SUM($K2966:M2966)+12)&lt;$E2968,12,$E2968-SUM($K2966:M2966)),0)),(IF($D2965&lt;LataProjekcji,IF((SUM($K2966:M2966)+12)&lt;$D2968,12,$D2968-SUM($K2966:M2966)),0)))),0),0)</f>
        <v>0</v>
      </c>
      <c r="O2966" s="537">
        <f ca="1">IF(AND($G2966,NOT(ISTEXT($G2965)),ISNUMBER(Poczatek),ISNUMBER(Koniec_Projekt)),IFERROR(IF($D2965=LataProjekcji,IF($F2965&gt;$E2968,$E2968,$F2965),IF($D2968&gt;=$E2968,(IF($D2965&lt;LataProjekcji,IF((SUM($K2966:N2966)+12)&lt;$E2968,12,$E2968-SUM($K2966:N2966)),0)),(IF($D2965&lt;LataProjekcji,IF((SUM($K2966:N2966)+12)&lt;$D2968,12,$D2968-SUM($K2966:N2966)),0)))),0),0)</f>
        <v>0</v>
      </c>
      <c r="P2966" s="537">
        <f ca="1">IF(AND($G2966,NOT(ISTEXT($G2965)),ISNUMBER(Poczatek),ISNUMBER(Koniec_Projekt)),IFERROR(IF($D2965=LataProjekcji,IF($F2965&gt;$E2968,$E2968,$F2965),IF($D2968&gt;=$E2968,(IF($D2965&lt;LataProjekcji,IF((SUM($K2966:O2966)+12)&lt;$E2968,12,$E2968-SUM($K2966:O2966)),0)),(IF($D2965&lt;LataProjekcji,IF((SUM($K2966:O2966)+12)&lt;$D2968,12,$D2968-SUM($K2966:O2966)),0)))),0),0)</f>
        <v>0</v>
      </c>
      <c r="Q2966" s="537">
        <f ca="1">IF(AND($G2966,NOT(ISTEXT($G2965)),ISNUMBER(Poczatek),ISNUMBER(Koniec_Projekt)),IFERROR(IF($D2965=LataProjekcji,IF($F2965&gt;$E2968,$E2968,$F2965),IF($D2968&gt;=$E2968,(IF($D2965&lt;LataProjekcji,IF((SUM($K2966:P2966)+12)&lt;$E2968,12,$E2968-SUM($K2966:P2966)),0)),(IF($D2965&lt;LataProjekcji,IF((SUM($K2966:P2966)+12)&lt;$D2968,12,$D2968-SUM($K2966:P2966)),0)))),0),0)</f>
        <v>0</v>
      </c>
      <c r="R2966" s="537">
        <f ca="1">IF(AND($G2966,NOT(ISTEXT($G2965)),ISNUMBER(Poczatek),ISNUMBER(Koniec_Projekt)),IFERROR(IF($D2965=LataProjekcji,IF($F2965&gt;$E2968,$E2968,$F2965),IF($D2968&gt;=$E2968,(IF($D2965&lt;LataProjekcji,IF((SUM($K2966:Q2966)+12)&lt;$E2968,12,$E2968-SUM($K2966:Q2966)),0)),(IF($D2965&lt;LataProjekcji,IF((SUM($K2966:Q2966)+12)&lt;$D2968,12,$D2968-SUM($K2966:Q2966)),0)))),0),0)</f>
        <v>0</v>
      </c>
      <c r="S2966" s="537">
        <f ca="1">IF(AND($G2966,NOT(ISTEXT($G2965)),ISNUMBER(Poczatek),ISNUMBER(Koniec_Projekt)),IFERROR(IF($D2965=LataProjekcji,IF($F2965&gt;$E2968,$E2968,$F2965),IF($D2968&gt;=$E2968,(IF($D2965&lt;LataProjekcji,IF((SUM($K2966:R2966)+12)&lt;$E2968,12,$E2968-SUM($K2966:R2966)),0)),(IF($D2965&lt;LataProjekcji,IF((SUM($K2966:R2966)+12)&lt;$D2968,12,$D2968-SUM($K2966:R2966)),0)))),0),0)</f>
        <v>0</v>
      </c>
      <c r="T2966" s="537">
        <f ca="1">IF(AND($G2966,NOT(ISTEXT($G2965)),ISNUMBER(Poczatek),ISNUMBER(Koniec_Projekt)),IFERROR(IF($D2965=LataProjekcji,IF($F2965&gt;$E2968,$E2968,$F2965),IF($D2968&gt;=$E2968,(IF($D2965&lt;LataProjekcji,IF((SUM($K2966:S2966)+12)&lt;$E2968,12,$E2968-SUM($K2966:S2966)),0)),(IF($D2965&lt;LataProjekcji,IF((SUM($K2966:S2966)+12)&lt;$D2968,12,$D2968-SUM($K2966:S2966)),0)))),0),0)</f>
        <v>0</v>
      </c>
      <c r="U2966" s="537">
        <f ca="1">IF(AND($G2966,NOT(ISTEXT($G2965)),ISNUMBER(Poczatek),ISNUMBER(Koniec_Projekt)),IFERROR(IF($D2965=LataProjekcji,IF($F2965&gt;$E2968,$E2968,$F2965),IF($D2968&gt;=$E2968,(IF($D2965&lt;LataProjekcji,IF((SUM($K2966:T2966)+12)&lt;$E2968,12,$E2968-SUM($K2966:T2966)),0)),(IF($D2965&lt;LataProjekcji,IF((SUM($K2966:T2966)+12)&lt;$D2968,12,$D2968-SUM($K2966:T2966)),0)))),0),0)</f>
        <v>0</v>
      </c>
      <c r="V2966" s="537">
        <f ca="1">IF(AND($G2966,NOT(ISTEXT($G2965)),ISNUMBER(Poczatek),ISNUMBER(Koniec_Projekt)),IFERROR(IF($D2965=LataProjekcji,IF($F2965&gt;$E2968,$E2968,$F2965),IF($D2968&gt;=$E2968,(IF($D2965&lt;LataProjekcji,IF((SUM($K2966:U2966)+12)&lt;$E2968,12,$E2968-SUM($K2966:U2966)),0)),(IF($D2965&lt;LataProjekcji,IF((SUM($K2966:U2966)+12)&lt;$D2968,12,$D2968-SUM($K2966:U2966)),0)))),0),0)</f>
        <v>0</v>
      </c>
      <c r="W2966" s="537">
        <f ca="1">IF(AND($G2966,NOT(ISTEXT($G2965)),ISNUMBER(Poczatek),ISNUMBER(Koniec_Projekt)),IFERROR(IF($D2965=LataProjekcji,IF($F2965&gt;$E2968,$E2968,$F2965),IF($D2968&gt;=$E2968,(IF($D2965&lt;LataProjekcji,IF((SUM($K2966:V2966)+12)&lt;$E2968,12,$E2968-SUM($K2966:V2966)),0)),(IF($D2965&lt;LataProjekcji,IF((SUM($K2966:V2966)+12)&lt;$D2968,12,$D2968-SUM($K2966:V2966)),0)))),0),0)</f>
        <v>0</v>
      </c>
      <c r="X2966" s="537">
        <f ca="1">IF(AND($G2966,NOT(ISTEXT($G2965)),ISNUMBER(Poczatek),ISNUMBER(Koniec_Projekt)),IFERROR(IF($D2965=LataProjekcji,IF($F2965&gt;$E2968,$E2968,$F2965),IF($D2968&gt;=$E2968,(IF($D2965&lt;LataProjekcji,IF((SUM($K2966:W2966)+12)&lt;$E2968,12,$E2968-SUM($K2966:W2966)),0)),(IF($D2965&lt;LataProjekcji,IF((SUM($K2966:W2966)+12)&lt;$D2968,12,$D2968-SUM($K2966:W2966)),0)))),0),0)</f>
        <v>0</v>
      </c>
      <c r="Y2966" s="537">
        <f ca="1">IF(AND($G2966,NOT(ISTEXT($G2965)),ISNUMBER(Poczatek),ISNUMBER(Koniec_Projekt)),IFERROR(IF($D2965=LataProjekcji,IF($F2965&gt;$E2968,$E2968,$F2965),IF($D2968&gt;=$E2968,(IF($D2965&lt;LataProjekcji,IF((SUM($K2966:X2966)+12)&lt;$E2968,12,$E2968-SUM($K2966:X2966)),0)),(IF($D2965&lt;LataProjekcji,IF((SUM($K2966:X2966)+12)&lt;$D2968,12,$D2968-SUM($K2966:X2966)),0)))),0),0)</f>
        <v>0</v>
      </c>
      <c r="Z2966" s="537">
        <f ca="1">IF(AND($G2966,NOT(ISTEXT($G2965)),ISNUMBER(Poczatek),ISNUMBER(Koniec_Projekt)),IFERROR(IF($D2965=LataProjekcji,IF($F2965&gt;$E2968,$E2968,$F2965),IF($D2968&gt;=$E2968,(IF($D2965&lt;LataProjekcji,IF((SUM($K2966:Y2966)+12)&lt;$E2968,12,$E2968-SUM($K2966:Y2966)),0)),(IF($D2965&lt;LataProjekcji,IF((SUM($K2966:Y2966)+12)&lt;$D2968,12,$D2968-SUM($K2966:Y2966)),0)))),0),0)</f>
        <v>0</v>
      </c>
      <c r="AA2966" s="537">
        <f ca="1">IF(AND($G2966,NOT(ISTEXT($G2965)),ISNUMBER(Poczatek),ISNUMBER(Koniec_Projekt)),IFERROR(IF($D2965=LataProjekcji,IF($F2965&gt;$E2968,$E2968,$F2965),IF($D2968&gt;=$E2968,(IF($D2965&lt;LataProjekcji,IF((SUM($K2966:Z2966)+12)&lt;$E2968,12,$E2968-SUM($K2966:Z2966)),0)),(IF($D2965&lt;LataProjekcji,IF((SUM($K2966:Z2966)+12)&lt;$D2968,12,$D2968-SUM($K2966:Z2966)),0)))),0),0)</f>
        <v>0</v>
      </c>
      <c r="AB2966" s="537">
        <f ca="1">IF(AND($G2966,NOT(ISTEXT($G2965)),ISNUMBER(Poczatek),ISNUMBER(Koniec_Projekt)),IFERROR(IF($D2965=LataProjekcji,IF($F2965&gt;$E2968,$E2968,$F2965),IF($D2968&gt;=$E2968,(IF($D2965&lt;LataProjekcji,IF((SUM($K2966:AA2966)+12)&lt;$E2968,12,$E2968-SUM($K2966:AA2966)),0)),(IF($D2965&lt;LataProjekcji,IF((SUM($K2966:AA2966)+12)&lt;$D2968,12,$D2968-SUM($K2966:AA2966)),0)))),0),0)</f>
        <v>0</v>
      </c>
      <c r="AC2966" s="537">
        <f ca="1">IF(AND($G2966,NOT(ISTEXT($G2965)),ISNUMBER(Poczatek),ISNUMBER(Koniec_Projekt)),IFERROR(IF($D2965=LataProjekcji,IF($F2965&gt;$E2968,$E2968,$F2965),IF($D2968&gt;=$E2968,(IF($D2965&lt;LataProjekcji,IF((SUM($K2966:AB2966)+12)&lt;$E2968,12,$E2968-SUM($K2966:AB2966)),0)),(IF($D2965&lt;LataProjekcji,IF((SUM($K2966:AB2966)+12)&lt;$D2968,12,$D2968-SUM($K2966:AB2966)),0)))),0),0)</f>
        <v>0</v>
      </c>
      <c r="AD2966" s="537">
        <f ca="1">IF(AND($G2966,NOT(ISTEXT($G2965)),ISNUMBER(Poczatek),ISNUMBER(Koniec_Projekt)),IFERROR(IF($D2965=LataProjekcji,IF($F2965&gt;$E2968,$E2968,$F2965),IF($D2968&gt;=$E2968,(IF($D2965&lt;LataProjekcji,IF((SUM($K2966:AC2966)+12)&lt;$E2968,12,$E2968-SUM($K2966:AC2966)),0)),(IF($D2965&lt;LataProjekcji,IF((SUM($K2966:AC2966)+12)&lt;$D2968,12,$D2968-SUM($K2966:AC2966)),0)))),0),0)</f>
        <v>0</v>
      </c>
      <c r="AE2966" s="537">
        <f ca="1">IF(AND($G2966,NOT(ISTEXT($G2965)),ISNUMBER(Poczatek),ISNUMBER(Koniec_Projekt)),IFERROR(IF($D2965=LataProjekcji,IF($F2965&gt;$E2968,$E2968,$F2965),IF($D2968&gt;=$E2968,(IF($D2965&lt;LataProjekcji,IF((SUM($K2966:AD2966)+12)&lt;$E2968,12,$E2968-SUM($K2966:AD2966)),0)),(IF($D2965&lt;LataProjekcji,IF((SUM($K2966:AD2966)+12)&lt;$D2968,12,$D2968-SUM($K2966:AD2966)),0)))),0),0)</f>
        <v>0</v>
      </c>
    </row>
    <row r="2967" spans="2:31" hidden="1">
      <c r="B2967" s="526" t="s">
        <v>753</v>
      </c>
      <c r="D2967" s="454">
        <f ca="1">D1800</f>
        <v>0</v>
      </c>
      <c r="E2967" s="454">
        <f ca="1">IF(D2966&gt;10,ROUND(D2967/12,2),D2967)</f>
        <v>0</v>
      </c>
      <c r="F2967" s="524">
        <f>Koniec_Projekt</f>
        <v>0</v>
      </c>
      <c r="G2967" s="329">
        <f>Miesiac_Koniec_Projekt</f>
        <v>0</v>
      </c>
      <c r="H2967" s="538" t="b">
        <f ca="1">SUM(K2967:AE2967)=D2966</f>
        <v>1</v>
      </c>
      <c r="I2967" s="1" t="s">
        <v>713</v>
      </c>
      <c r="K2967" s="256">
        <f ca="1">IF(AND($G2966,NOT(ISTEXT($G2965)),ISNUMBER(Poczatek),ISNUMBER(Koniec_Projekt)),IFERROR(IF(LataProjekcji=$F2968,ROUND($D2966,0),ROUND(K2965*$E2967,0)),0),0)</f>
        <v>0</v>
      </c>
      <c r="L2967" s="5">
        <f ca="1">IF(AND($G2966,NOT(ISTEXT($G2965)),ISNUMBER(Poczatek),ISNUMBER(Koniec_Projekt)),IFERROR(IF(LataProjekcji=$F2968,ROUND($D2966-SUM(K2967:$K2967),0),ROUND(L2965*$E2967,0)),0),0)</f>
        <v>0</v>
      </c>
      <c r="M2967" s="5">
        <f ca="1">IF(AND($G2966,NOT(ISTEXT($G2965)),ISNUMBER(Poczatek),ISNUMBER(Koniec_Projekt)),IFERROR(IF(LataProjekcji=$F2968,ROUND($D2966-SUM($K2967:L2967),0),ROUND(M2965*$E2967,0)),0),0)</f>
        <v>0</v>
      </c>
      <c r="N2967" s="5">
        <f ca="1">IF(AND($G2966,NOT(ISTEXT($G2965)),ISNUMBER(Poczatek),ISNUMBER(Koniec_Projekt)),IFERROR(IF(LataProjekcji=$F2968,ROUND($D2966-SUM($K2967:M2967),0),ROUND(N2965*$E2967,0)),0),0)</f>
        <v>0</v>
      </c>
      <c r="O2967" s="5">
        <f ca="1">IF(AND($G2966,NOT(ISTEXT($G2965)),ISNUMBER(Poczatek),ISNUMBER(Koniec_Projekt)),IFERROR(IF(LataProjekcji=$F2968,ROUND($D2966-SUM($K2967:N2967),0),ROUND(O2965*$E2967,0)),0),0)</f>
        <v>0</v>
      </c>
      <c r="P2967" s="5">
        <f ca="1">IF(AND($G2966,NOT(ISTEXT($G2965)),ISNUMBER(Poczatek),ISNUMBER(Koniec_Projekt)),IFERROR(IF(LataProjekcji=$F2968,ROUND($D2966-SUM($K2967:O2967),0),ROUND(P2965*$E2967,0)),0),0)</f>
        <v>0</v>
      </c>
      <c r="Q2967" s="5">
        <f ca="1">IF(AND($G2966,NOT(ISTEXT($G2965)),ISNUMBER(Poczatek),ISNUMBER(Koniec_Projekt)),IFERROR(IF(LataProjekcji=$F2968,ROUND($D2966-SUM($K2967:P2967),0),ROUND(Q2965*$E2967,0)),0),0)</f>
        <v>0</v>
      </c>
      <c r="R2967" s="5">
        <f ca="1">IF(AND($G2966,NOT(ISTEXT($G2965)),ISNUMBER(Poczatek),ISNUMBER(Koniec_Projekt)),IFERROR(IF(LataProjekcji=$F2968,ROUND($D2966-SUM($K2967:Q2967),0),ROUND(R2965*$E2967,0)),0),0)</f>
        <v>0</v>
      </c>
      <c r="S2967" s="5">
        <f ca="1">IF(AND($G2966,NOT(ISTEXT($G2965)),ISNUMBER(Poczatek),ISNUMBER(Koniec_Projekt)),IFERROR(IF(LataProjekcji=$F2968,ROUND($D2966-SUM($K2967:R2967),0),ROUND(S2965*$E2967,0)),0),0)</f>
        <v>0</v>
      </c>
      <c r="T2967" s="5">
        <f ca="1">IF(AND($G2966,NOT(ISTEXT($G2965)),ISNUMBER(Poczatek),ISNUMBER(Koniec_Projekt)),IFERROR(IF(LataProjekcji=$F2968,ROUND($D2966-SUM($K2967:S2967),0),ROUND(T2965*$E2967,0)),0),0)</f>
        <v>0</v>
      </c>
      <c r="U2967" s="5">
        <f ca="1">IF(AND($G2966,NOT(ISTEXT($G2965)),ISNUMBER(Poczatek),ISNUMBER(Koniec_Projekt)),IFERROR(IF(LataProjekcji=$F2968,ROUND($D2966-SUM($K2967:T2967),0),ROUND(U2965*$E2967,0)),0),0)</f>
        <v>0</v>
      </c>
      <c r="V2967" s="5">
        <f ca="1">IF(AND($G2966,NOT(ISTEXT($G2965)),ISNUMBER(Poczatek),ISNUMBER(Koniec_Projekt)),IFERROR(IF(LataProjekcji=$F2968,ROUND($D2966-SUM($K2967:U2967),0),ROUND(V2965*$E2967,0)),0),0)</f>
        <v>0</v>
      </c>
      <c r="W2967" s="5">
        <f ca="1">IF(AND($G2966,NOT(ISTEXT($G2965)),ISNUMBER(Poczatek),ISNUMBER(Koniec_Projekt)),IFERROR(IF(LataProjekcji=$F2968,ROUND($D2966-SUM($K2967:V2967),0),ROUND(W2965*$E2967,0)),0),0)</f>
        <v>0</v>
      </c>
      <c r="X2967" s="5">
        <f ca="1">IF(AND($G2966,NOT(ISTEXT($G2965)),ISNUMBER(Poczatek),ISNUMBER(Koniec_Projekt)),IFERROR(IF(LataProjekcji=$F2968,ROUND($D2966-SUM($K2967:W2967),0),ROUND(X2965*$E2967,0)),0),0)</f>
        <v>0</v>
      </c>
      <c r="Y2967" s="5">
        <f ca="1">IF(AND($G2966,NOT(ISTEXT($G2965)),ISNUMBER(Poczatek),ISNUMBER(Koniec_Projekt)),IFERROR(IF(LataProjekcji=$F2968,ROUND($D2966-SUM($K2967:X2967),0),ROUND(Y2965*$E2967,0)),0),0)</f>
        <v>0</v>
      </c>
      <c r="Z2967" s="5">
        <f ca="1">IF(AND($G2966,NOT(ISTEXT($G2965)),ISNUMBER(Poczatek),ISNUMBER(Koniec_Projekt)),IFERROR(IF(LataProjekcji=$F2968,ROUND($D2966-SUM($K2967:Y2967),0),ROUND(Z2965*$E2967,0)),0),0)</f>
        <v>0</v>
      </c>
      <c r="AA2967" s="5">
        <f ca="1">IF(AND($G2966,NOT(ISTEXT($G2965)),ISNUMBER(Poczatek),ISNUMBER(Koniec_Projekt)),IFERROR(IF(LataProjekcji=$F2968,ROUND($D2966-SUM($K2967:Z2967),0),ROUND(AA2965*$E2967,0)),0),0)</f>
        <v>0</v>
      </c>
      <c r="AB2967" s="5">
        <f ca="1">IF(AND($G2966,NOT(ISTEXT($G2965)),ISNUMBER(Poczatek),ISNUMBER(Koniec_Projekt)),IFERROR(IF(LataProjekcji=$F2968,ROUND($D2966-SUM($K2967:AA2967),0),ROUND(AB2965*$E2967,0)),0),0)</f>
        <v>0</v>
      </c>
      <c r="AC2967" s="5">
        <f ca="1">IF(AND($G2966,NOT(ISTEXT($G2965)),ISNUMBER(Poczatek),ISNUMBER(Koniec_Projekt)),IFERROR(IF(LataProjekcji=$F2968,ROUND($D2966-SUM($K2967:AB2967),0),ROUND(AC2965*$E2967,0)),0),0)</f>
        <v>0</v>
      </c>
      <c r="AD2967" s="5">
        <f ca="1">IF(AND($G2966,NOT(ISTEXT($G2965)),ISNUMBER(Poczatek),ISNUMBER(Koniec_Projekt)),IFERROR(IF(LataProjekcji=$F2968,ROUND($D2966-SUM($K2967:AC2967),0),ROUND(AD2965*$E2967,0)),0),0)</f>
        <v>0</v>
      </c>
      <c r="AE2967" s="5">
        <f ca="1">IF(AND($G2966,NOT(ISTEXT($G2965)),ISNUMBER(Poczatek),ISNUMBER(Koniec_Projekt)),IFERROR(IF(LataProjekcji=$F2968,ROUND($D2966-SUM($K2967:AD2967),0),ROUND(AE2965*$E2967,0)),0),0)</f>
        <v>0</v>
      </c>
    </row>
    <row r="2968" spans="2:31" hidden="1">
      <c r="B2968" s="526" t="s">
        <v>751</v>
      </c>
      <c r="D2968" s="1">
        <f ca="1">IFERROR(ROUNDUP(D2966/E2967,0),0)</f>
        <v>0</v>
      </c>
      <c r="E2968" s="1">
        <f ca="1">IF(D2968=0,0,DATEDIF(DATE(D2965,E2965,1),DATE(F2967,G2967,1),"m"))</f>
        <v>0</v>
      </c>
      <c r="F2968" s="1" t="str">
        <f ca="1">IFERROR(YEAR(G2965),"brak daty")</f>
        <v>brak daty</v>
      </c>
      <c r="G2968" s="1" t="str">
        <f ca="1">IFERROR(MONTH(G2965),"brak daty")</f>
        <v>brak daty</v>
      </c>
      <c r="I2968" s="1" t="s">
        <v>425</v>
      </c>
      <c r="K2968" s="5">
        <f ca="1">IF(AND($G2966,NOT(ISTEXT($G2965)),ISNUMBER(Poczatek),ISNUMBER(Koniec_Projekt)),IFERROR(IF(LataProjekcji=$F2967,IF(AND($G2967=$G2968,$F2967=$F2968),ROUND($D2966-SUM($K2968),0),ROUND(K2966*$E2967,0)),IF(LataProjekcji&gt;$F2967,0,ROUND(K2966*$E2967,0))),0),0)</f>
        <v>0</v>
      </c>
      <c r="L2968" s="5">
        <f ca="1">IF(AND($G2966,NOT(ISTEXT($G2965)),ISNUMBER(Poczatek),ISNUMBER(Koniec_Projekt)),IFERROR(IF(LataProjekcji=$F2967,IF(AND($G2967=$G2968,$F2967=$F2968),ROUND($D2966-SUM($K2968:K2968),0),ROUND(L2966*$E2967,0)),IF(LataProjekcji&gt;$F2967,0,ROUND(L2966*$E2967,0))),0),0)</f>
        <v>0</v>
      </c>
      <c r="M2968" s="5">
        <f ca="1">IF(AND($G2966,NOT(ISTEXT($G2965)),ISNUMBER(Poczatek),ISNUMBER(Koniec_Projekt)),IFERROR(IF(LataProjekcji=$F2967,IF(AND($G2967=$G2968,$F2967=$F2968),ROUND($D2966-SUM($K2968:L2968),0),ROUND(M2966*$E2967,0)),IF(LataProjekcji&gt;$F2967,0,ROUND(M2966*$E2967,0))),0),0)</f>
        <v>0</v>
      </c>
      <c r="N2968" s="5">
        <f ca="1">IF(AND($G2966,NOT(ISTEXT($G2965)),ISNUMBER(Poczatek),ISNUMBER(Koniec_Projekt)),IFERROR(IF(LataProjekcji=$F2967,IF(AND($G2967=$G2968,$F2967=$F2968),ROUND($D2966-SUM($K2968:M2968),0),ROUND(N2966*$E2967,0)),IF(LataProjekcji&gt;$F2967,0,ROUND(N2966*$E2967,0))),0),0)</f>
        <v>0</v>
      </c>
      <c r="O2968" s="5">
        <f ca="1">IF(AND($G2966,NOT(ISTEXT($G2965)),ISNUMBER(Poczatek),ISNUMBER(Koniec_Projekt)),IFERROR(IF(LataProjekcji=$F2967,IF(AND($G2967=$G2968,$F2967=$F2968),ROUND($D2966-SUM($K2968:N2968),0),ROUND(O2966*$E2967,0)),IF(LataProjekcji&gt;$F2967,0,ROUND(O2966*$E2967,0))),0),0)</f>
        <v>0</v>
      </c>
      <c r="P2968" s="5">
        <f ca="1">IF(AND($G2966,NOT(ISTEXT($G2965)),ISNUMBER(Poczatek),ISNUMBER(Koniec_Projekt)),IFERROR(IF(LataProjekcji=$F2967,IF(AND($G2967=$G2968,$F2967=$F2968),ROUND($D2966-SUM($K2968:O2968),0),ROUND(P2966*$E2967,0)),IF(LataProjekcji&gt;$F2967,0,ROUND(P2966*$E2967,0))),0),0)</f>
        <v>0</v>
      </c>
      <c r="Q2968" s="5">
        <f ca="1">IF(AND($G2966,NOT(ISTEXT($G2965)),ISNUMBER(Poczatek),ISNUMBER(Koniec_Projekt)),IFERROR(IF(LataProjekcji=$F2967,IF(AND($G2967=$G2968,$F2967=$F2968),ROUND($D2966-SUM($K2968:P2968),0),ROUND(Q2966*$E2967,0)),IF(LataProjekcji&gt;$F2967,0,ROUND(Q2966*$E2967,0))),0),0)</f>
        <v>0</v>
      </c>
      <c r="R2968" s="5">
        <f ca="1">IF(AND($G2966,NOT(ISTEXT($G2965)),ISNUMBER(Poczatek),ISNUMBER(Koniec_Projekt)),IFERROR(IF(LataProjekcji=$F2967,IF(AND($G2967=$G2968,$F2967=$F2968),ROUND($D2966-SUM($K2968:Q2968),0),ROUND(R2966*$E2967,0)),IF(LataProjekcji&gt;$F2967,0,ROUND(R2966*$E2967,0))),0),0)</f>
        <v>0</v>
      </c>
      <c r="S2968" s="5">
        <f ca="1">IF(AND($G2966,NOT(ISTEXT($G2965)),ISNUMBER(Poczatek),ISNUMBER(Koniec_Projekt)),IFERROR(IF(LataProjekcji=$F2967,IF(AND($G2967=$G2968,$F2967=$F2968),ROUND($D2966-SUM($K2968:R2968),0),ROUND(S2966*$E2967,0)),IF(LataProjekcji&gt;$F2967,0,ROUND(S2966*$E2967,0))),0),0)</f>
        <v>0</v>
      </c>
      <c r="T2968" s="5">
        <f ca="1">IF(AND($G2966,NOT(ISTEXT($G2965)),ISNUMBER(Poczatek),ISNUMBER(Koniec_Projekt)),IFERROR(IF(LataProjekcji=$F2967,IF(AND($G2967=$G2968,$F2967=$F2968),ROUND($D2966-SUM($K2968:S2968),0),ROUND(T2966*$E2967,0)),IF(LataProjekcji&gt;$F2967,0,ROUND(T2966*$E2967,0))),0),0)</f>
        <v>0</v>
      </c>
      <c r="U2968" s="5">
        <f ca="1">IF(AND($G2966,NOT(ISTEXT($G2965)),ISNUMBER(Poczatek),ISNUMBER(Koniec_Projekt)),IFERROR(IF(LataProjekcji=$F2967,IF(AND($G2967=$G2968,$F2967=$F2968),ROUND($D2966-SUM($K2968:T2968),0),ROUND(U2966*$E2967,0)),IF(LataProjekcji&gt;$F2967,0,ROUND(U2966*$E2967,0))),0),0)</f>
        <v>0</v>
      </c>
      <c r="V2968" s="5">
        <f ca="1">IF(AND($G2966,NOT(ISTEXT($G2965)),ISNUMBER(Poczatek),ISNUMBER(Koniec_Projekt)),IFERROR(IF(LataProjekcji=$F2967,IF(AND($G2967=$G2968,$F2967=$F2968),ROUND($D2966-SUM($K2968:U2968),0),ROUND(V2966*$E2967,0)),IF(LataProjekcji&gt;$F2967,0,ROUND(V2966*$E2967,0))),0),0)</f>
        <v>0</v>
      </c>
      <c r="W2968" s="5">
        <f ca="1">IF(AND($G2966,NOT(ISTEXT($G2965)),ISNUMBER(Poczatek),ISNUMBER(Koniec_Projekt)),IFERROR(IF(LataProjekcji=$F2967,IF(AND($G2967=$G2968,$F2967=$F2968),ROUND($D2966-SUM($K2968:V2968),0),ROUND(W2966*$E2967,0)),IF(LataProjekcji&gt;$F2967,0,ROUND(W2966*$E2967,0))),0),0)</f>
        <v>0</v>
      </c>
      <c r="X2968" s="5">
        <f ca="1">IF(AND($G2966,NOT(ISTEXT($G2965)),ISNUMBER(Poczatek),ISNUMBER(Koniec_Projekt)),IFERROR(IF(LataProjekcji=$F2967,IF(AND($G2967=$G2968,$F2967=$F2968),ROUND($D2966-SUM($K2968:W2968),0),ROUND(X2966*$E2967,0)),IF(LataProjekcji&gt;$F2967,0,ROUND(X2966*$E2967,0))),0),0)</f>
        <v>0</v>
      </c>
      <c r="Y2968" s="5">
        <f ca="1">IF(AND($G2966,NOT(ISTEXT($G2965)),ISNUMBER(Poczatek),ISNUMBER(Koniec_Projekt)),IFERROR(IF(LataProjekcji=$F2967,IF(AND($G2967=$G2968,$F2967=$F2968),ROUND($D2966-SUM($K2968:X2968),0),ROUND(Y2966*$E2967,0)),IF(LataProjekcji&gt;$F2967,0,ROUND(Y2966*$E2967,0))),0),0)</f>
        <v>0</v>
      </c>
      <c r="Z2968" s="5">
        <f ca="1">IF(AND($G2966,NOT(ISTEXT($G2965)),ISNUMBER(Poczatek),ISNUMBER(Koniec_Projekt)),IFERROR(IF(LataProjekcji=$F2967,IF(AND($G2967=$G2968,$F2967=$F2968),ROUND($D2966-SUM($K2968:Y2968),0),ROUND(Z2966*$E2967,0)),IF(LataProjekcji&gt;$F2967,0,ROUND(Z2966*$E2967,0))),0),0)</f>
        <v>0</v>
      </c>
      <c r="AA2968" s="5">
        <f ca="1">IF(AND($G2966,NOT(ISTEXT($G2965)),ISNUMBER(Poczatek),ISNUMBER(Koniec_Projekt)),IFERROR(IF(LataProjekcji=$F2967,IF(AND($G2967=$G2968,$F2967=$F2968),ROUND($D2966-SUM($K2968:Z2968),0),ROUND(AA2966*$E2967,0)),IF(LataProjekcji&gt;$F2967,0,ROUND(AA2966*$E2967,0))),0),0)</f>
        <v>0</v>
      </c>
      <c r="AB2968" s="5">
        <f ca="1">IF(AND($G2966,NOT(ISTEXT($G2965)),ISNUMBER(Poczatek),ISNUMBER(Koniec_Projekt)),IFERROR(IF(LataProjekcji=$F2967,IF(AND($G2967=$G2968,$F2967=$F2968),ROUND($D2966-SUM($K2968:AA2968),0),ROUND(AB2966*$E2967,0)),IF(LataProjekcji&gt;$F2967,0,ROUND(AB2966*$E2967,0))),0),0)</f>
        <v>0</v>
      </c>
      <c r="AC2968" s="5">
        <f ca="1">IF(AND($G2966,NOT(ISTEXT($G2965)),ISNUMBER(Poczatek),ISNUMBER(Koniec_Projekt)),IFERROR(IF(LataProjekcji=$F2967,IF(AND($G2967=$G2968,$F2967=$F2968),ROUND($D2966-SUM($K2968:AB2968),0),ROUND(AC2966*$E2967,0)),IF(LataProjekcji&gt;$F2967,0,ROUND(AC2966*$E2967,0))),0),0)</f>
        <v>0</v>
      </c>
      <c r="AD2968" s="5">
        <f ca="1">IF(AND($G2966,NOT(ISTEXT($G2965)),ISNUMBER(Poczatek),ISNUMBER(Koniec_Projekt)),IFERROR(IF(LataProjekcji=$F2967,IF(AND($G2967=$G2968,$F2967=$F2968),ROUND($D2966-SUM($K2968:AC2968),0),ROUND(AD2966*$E2967,0)),IF(LataProjekcji&gt;$F2967,0,ROUND(AD2966*$E2967,0))),0),0)</f>
        <v>0</v>
      </c>
      <c r="AE2968" s="5">
        <f ca="1">IF(AND($G2966,NOT(ISTEXT($G2965)),ISNUMBER(Poczatek),ISNUMBER(Koniec_Projekt)),IFERROR(IF(LataProjekcji=$F2967,IF(AND($G2967=$G2968,$F2967=$F2968),ROUND($D2966-SUM($K2968:AD2968),0),ROUND(AE2966*$E2967,0)),IF(LataProjekcji&gt;$F2967,0,ROUND(AE2966*$E2967,0))),0),0)</f>
        <v>0</v>
      </c>
    </row>
    <row r="2969" spans="2:31" ht="12.5" hidden="1" thickBot="1">
      <c r="B2969" s="527" t="s">
        <v>865</v>
      </c>
      <c r="C2969" s="528"/>
      <c r="D2969" s="529">
        <f ca="1">IF(D2966&gt;10,ROUND((D2968-1)*E2967,0),E2967)</f>
        <v>0</v>
      </c>
      <c r="E2969" s="529">
        <f ca="1">D2966-D2969</f>
        <v>0</v>
      </c>
      <c r="F2969" s="528"/>
      <c r="G2969" s="669">
        <f ca="1">OFFSET($C$269,$D2964,0)</f>
        <v>0</v>
      </c>
      <c r="H2969" s="528"/>
      <c r="I2969" s="528"/>
      <c r="J2969" s="528"/>
      <c r="K2969" s="528"/>
      <c r="L2969" s="528"/>
      <c r="M2969" s="528"/>
      <c r="N2969" s="528"/>
      <c r="O2969" s="528"/>
      <c r="P2969" s="528"/>
      <c r="Q2969" s="528"/>
      <c r="R2969" s="528"/>
      <c r="S2969" s="528"/>
      <c r="T2969" s="528"/>
      <c r="U2969" s="528"/>
      <c r="V2969" s="528"/>
      <c r="W2969" s="528"/>
      <c r="X2969" s="528"/>
      <c r="Y2969" s="528"/>
      <c r="Z2969" s="528"/>
      <c r="AA2969" s="528"/>
      <c r="AB2969" s="528"/>
      <c r="AC2969" s="528"/>
      <c r="AD2969" s="528"/>
      <c r="AE2969" s="528"/>
    </row>
    <row r="2970" spans="2:31" ht="12.5" hidden="1" thickTop="1"/>
    <row r="2971" spans="2:31" ht="12.5" hidden="1" thickBot="1">
      <c r="B2971" s="530" t="str">
        <f ca="1">"nazwa ST: "&amp;B1804</f>
        <v>nazwa ST: 0</v>
      </c>
      <c r="C2971" s="530"/>
      <c r="D2971" s="531">
        <f>D1804</f>
        <v>177</v>
      </c>
      <c r="E2971" s="530"/>
      <c r="F2971" s="530"/>
      <c r="G2971" s="530"/>
      <c r="H2971" s="530"/>
      <c r="I2971" s="530"/>
      <c r="J2971" s="530"/>
      <c r="K2971" s="539" t="str">
        <f t="shared" ref="K2971:AE2971" si="3221">LataProjekcji</f>
        <v>Uzupełnij dane</v>
      </c>
      <c r="L2971" s="539" t="str">
        <f t="shared" si="3221"/>
        <v/>
      </c>
      <c r="M2971" s="539" t="str">
        <f t="shared" si="3221"/>
        <v/>
      </c>
      <c r="N2971" s="539" t="str">
        <f t="shared" si="3221"/>
        <v/>
      </c>
      <c r="O2971" s="539" t="str">
        <f t="shared" si="3221"/>
        <v/>
      </c>
      <c r="P2971" s="539" t="str">
        <f t="shared" si="3221"/>
        <v/>
      </c>
      <c r="Q2971" s="539" t="str">
        <f t="shared" si="3221"/>
        <v/>
      </c>
      <c r="R2971" s="539" t="str">
        <f t="shared" si="3221"/>
        <v/>
      </c>
      <c r="S2971" s="539" t="str">
        <f t="shared" si="3221"/>
        <v/>
      </c>
      <c r="T2971" s="539" t="str">
        <f t="shared" si="3221"/>
        <v/>
      </c>
      <c r="U2971" s="539" t="str">
        <f t="shared" si="3221"/>
        <v/>
      </c>
      <c r="V2971" s="539" t="str">
        <f t="shared" si="3221"/>
        <v/>
      </c>
      <c r="W2971" s="539" t="str">
        <f t="shared" si="3221"/>
        <v/>
      </c>
      <c r="X2971" s="539" t="str">
        <f t="shared" si="3221"/>
        <v/>
      </c>
      <c r="Y2971" s="539" t="str">
        <f t="shared" si="3221"/>
        <v/>
      </c>
      <c r="Z2971" s="539" t="str">
        <f t="shared" si="3221"/>
        <v/>
      </c>
      <c r="AA2971" s="539" t="str">
        <f t="shared" si="3221"/>
        <v/>
      </c>
      <c r="AB2971" s="539" t="str">
        <f t="shared" si="3221"/>
        <v/>
      </c>
      <c r="AC2971" s="539" t="str">
        <f t="shared" si="3221"/>
        <v/>
      </c>
      <c r="AD2971" s="539" t="str">
        <f t="shared" si="3221"/>
        <v/>
      </c>
      <c r="AE2971" s="539" t="str">
        <f t="shared" si="3221"/>
        <v/>
      </c>
    </row>
    <row r="2972" spans="2:31" hidden="1">
      <c r="B2972" s="526" t="s">
        <v>752</v>
      </c>
      <c r="D2972" s="1">
        <f ca="1">D1805</f>
        <v>1900</v>
      </c>
      <c r="E2972" s="1">
        <f ca="1">E1805</f>
        <v>1</v>
      </c>
      <c r="F2972" s="1">
        <f ca="1">IF(D2973&gt;10,F1805,1)</f>
        <v>1</v>
      </c>
      <c r="G2972" s="525" t="str">
        <f ca="1">IF(ISBLANK(OFFSET($E$269,$D2971,0)),"brak daty",IF(D2973&gt;10,EDATE(OFFSET($E$269,$D2971,0),D2975),DATE(D2972,E2972,1)))</f>
        <v>brak daty</v>
      </c>
      <c r="H2972" s="538" t="b">
        <f ca="1">SUM(K2972:AE2972)=D2975</f>
        <v>1</v>
      </c>
      <c r="I2972" s="1" t="s">
        <v>749</v>
      </c>
      <c r="K2972" s="5">
        <f ca="1">IF(AND($G2973,NOT(ISTEXT($G2972)),ISNUMBER(Poczatek),ISNUMBER(Koniec_Projekt)),IFERROR(IF($D2972=LataProjekcji,$F2972,IF($D2972&lt;LataProjekcji,IF((SUM(K2972)+12)&lt;$D2975,12,$D2975-SUM(K2972)),0)),0),0)</f>
        <v>0</v>
      </c>
      <c r="L2972" s="5">
        <f ca="1">IF(AND($G2973,NOT(ISTEXT($G2972)),ISNUMBER(Poczatek),ISNUMBER(Koniec_Projekt)),IFERROR(IF($D2972=LataProjekcji,$F2972,IF($D2972&lt;LataProjekcji,IF((SUM($K2972:K2972)+12)&lt;$D2975,12,$D2975-SUM($K2972:K2972)),0)),0),0)</f>
        <v>0</v>
      </c>
      <c r="M2972" s="5">
        <f ca="1">IF(AND($G2973,NOT(ISTEXT($G2972)),ISNUMBER(Poczatek),ISNUMBER(Koniec_Projekt)),IFERROR(IF($D2972=LataProjekcji,$F2972,IF($D2972&lt;LataProjekcji,IF((SUM($K2972:L2972)+12)&lt;$D2975,12,$D2975-SUM($K2972:L2972)),0)),0),0)</f>
        <v>0</v>
      </c>
      <c r="N2972" s="5">
        <f ca="1">IF(AND($G2973,NOT(ISTEXT($G2972)),ISNUMBER(Poczatek),ISNUMBER(Koniec_Projekt)),IFERROR(IF($D2972=LataProjekcji,$F2972,IF($D2972&lt;LataProjekcji,IF((SUM($K2972:M2972)+12)&lt;$D2975,12,$D2975-SUM($K2972:M2972)),0)),0),0)</f>
        <v>0</v>
      </c>
      <c r="O2972" s="5">
        <f ca="1">IF(AND($G2973,NOT(ISTEXT($G2972)),ISNUMBER(Poczatek),ISNUMBER(Koniec_Projekt)),IFERROR(IF($D2972=LataProjekcji,$F2972,IF($D2972&lt;LataProjekcji,IF((SUM($K2972:N2972)+12)&lt;$D2975,12,$D2975-SUM($K2972:N2972)),0)),0),0)</f>
        <v>0</v>
      </c>
      <c r="P2972" s="5">
        <f ca="1">IF(AND($G2973,NOT(ISTEXT($G2972)),ISNUMBER(Poczatek),ISNUMBER(Koniec_Projekt)),IFERROR(IF($D2972=LataProjekcji,$F2972,IF($D2972&lt;LataProjekcji,IF((SUM($K2972:O2972)+12)&lt;$D2975,12,$D2975-SUM($K2972:O2972)),0)),0),0)</f>
        <v>0</v>
      </c>
      <c r="Q2972" s="5">
        <f ca="1">IF(AND($G2973,NOT(ISTEXT($G2972)),ISNUMBER(Poczatek),ISNUMBER(Koniec_Projekt)),IFERROR(IF($D2972=LataProjekcji,$F2972,IF($D2972&lt;LataProjekcji,IF((SUM($K2972:P2972)+12)&lt;$D2975,12,$D2975-SUM($K2972:P2972)),0)),0),0)</f>
        <v>0</v>
      </c>
      <c r="R2972" s="5">
        <f ca="1">IF(AND($G2973,NOT(ISTEXT($G2972)),ISNUMBER(Poczatek),ISNUMBER(Koniec_Projekt)),IFERROR(IF($D2972=LataProjekcji,$F2972,IF($D2972&lt;LataProjekcji,IF((SUM($K2972:Q2972)+12)&lt;$D2975,12,$D2975-SUM($K2972:Q2972)),0)),0),0)</f>
        <v>0</v>
      </c>
      <c r="S2972" s="5">
        <f ca="1">IF(AND($G2973,NOT(ISTEXT($G2972)),ISNUMBER(Poczatek),ISNUMBER(Koniec_Projekt)),IFERROR(IF($D2972=LataProjekcji,$F2972,IF($D2972&lt;LataProjekcji,IF((SUM($K2972:R2972)+12)&lt;$D2975,12,$D2975-SUM($K2972:R2972)),0)),0),0)</f>
        <v>0</v>
      </c>
      <c r="T2972" s="5">
        <f ca="1">IF(AND($G2973,NOT(ISTEXT($G2972)),ISNUMBER(Poczatek),ISNUMBER(Koniec_Projekt)),IFERROR(IF($D2972=LataProjekcji,$F2972,IF($D2972&lt;LataProjekcji,IF((SUM($K2972:S2972)+12)&lt;$D2975,12,$D2975-SUM($K2972:S2972)),0)),0),0)</f>
        <v>0</v>
      </c>
      <c r="U2972" s="5">
        <f ca="1">IF(AND($G2973,NOT(ISTEXT($G2972)),ISNUMBER(Poczatek),ISNUMBER(Koniec_Projekt)),IFERROR(IF($D2972=LataProjekcji,$F2972,IF($D2972&lt;LataProjekcji,IF((SUM($K2972:T2972)+12)&lt;$D2975,12,$D2975-SUM($K2972:T2972)),0)),0),0)</f>
        <v>0</v>
      </c>
      <c r="V2972" s="5">
        <f ca="1">IF(AND($G2973,NOT(ISTEXT($G2972)),ISNUMBER(Poczatek),ISNUMBER(Koniec_Projekt)),IFERROR(IF($D2972=LataProjekcji,$F2972,IF($D2972&lt;LataProjekcji,IF((SUM($K2972:U2972)+12)&lt;$D2975,12,$D2975-SUM($K2972:U2972)),0)),0),0)</f>
        <v>0</v>
      </c>
      <c r="W2972" s="5">
        <f ca="1">IF(AND($G2973,NOT(ISTEXT($G2972)),ISNUMBER(Poczatek),ISNUMBER(Koniec_Projekt)),IFERROR(IF($D2972=LataProjekcji,$F2972,IF($D2972&lt;LataProjekcji,IF((SUM($K2972:V2972)+12)&lt;$D2975,12,$D2975-SUM($K2972:V2972)),0)),0),0)</f>
        <v>0</v>
      </c>
      <c r="X2972" s="5">
        <f ca="1">IF(AND($G2973,NOT(ISTEXT($G2972)),ISNUMBER(Poczatek),ISNUMBER(Koniec_Projekt)),IFERROR(IF($D2972=LataProjekcji,$F2972,IF($D2972&lt;LataProjekcji,IF((SUM($K2972:W2972)+12)&lt;$D2975,12,$D2975-SUM($K2972:W2972)),0)),0),0)</f>
        <v>0</v>
      </c>
      <c r="Y2972" s="5">
        <f ca="1">IF(AND($G2973,NOT(ISTEXT($G2972)),ISNUMBER(Poczatek),ISNUMBER(Koniec_Projekt)),IFERROR(IF($D2972=LataProjekcji,$F2972,IF($D2972&lt;LataProjekcji,IF((SUM($K2972:X2972)+12)&lt;$D2975,12,$D2975-SUM($K2972:X2972)),0)),0),0)</f>
        <v>0</v>
      </c>
      <c r="Z2972" s="5">
        <f ca="1">IF(AND($G2973,NOT(ISTEXT($G2972)),ISNUMBER(Poczatek),ISNUMBER(Koniec_Projekt)),IFERROR(IF($D2972=LataProjekcji,$F2972,IF($D2972&lt;LataProjekcji,IF((SUM($K2972:Y2972)+12)&lt;$D2975,12,$D2975-SUM($K2972:Y2972)),0)),0),0)</f>
        <v>0</v>
      </c>
      <c r="AA2972" s="5">
        <f ca="1">IF(AND($G2973,NOT(ISTEXT($G2972)),ISNUMBER(Poczatek),ISNUMBER(Koniec_Projekt)),IFERROR(IF($D2972=LataProjekcji,$F2972,IF($D2972&lt;LataProjekcji,IF((SUM($K2972:Z2972)+12)&lt;$D2975,12,$D2975-SUM($K2972:Z2972)),0)),0),0)</f>
        <v>0</v>
      </c>
      <c r="AB2972" s="5">
        <f ca="1">IF(AND($G2973,NOT(ISTEXT($G2972)),ISNUMBER(Poczatek),ISNUMBER(Koniec_Projekt)),IFERROR(IF($D2972=LataProjekcji,$F2972,IF($D2972&lt;LataProjekcji,IF((SUM($K2972:AA2972)+12)&lt;$D2975,12,$D2975-SUM($K2972:AA2972)),0)),0),0)</f>
        <v>0</v>
      </c>
      <c r="AC2972" s="5">
        <f ca="1">IF(AND($G2973,NOT(ISTEXT($G2972)),ISNUMBER(Poczatek),ISNUMBER(Koniec_Projekt)),IFERROR(IF($D2972=LataProjekcji,$F2972,IF($D2972&lt;LataProjekcji,IF((SUM($K2972:AB2972)+12)&lt;$D2975,12,$D2975-SUM($K2972:AB2972)),0)),0),0)</f>
        <v>0</v>
      </c>
      <c r="AD2972" s="5">
        <f ca="1">IF(AND($G2973,NOT(ISTEXT($G2972)),ISNUMBER(Poczatek),ISNUMBER(Koniec_Projekt)),IFERROR(IF($D2972=LataProjekcji,$F2972,IF($D2972&lt;LataProjekcji,IF((SUM($K2972:AC2972)+12)&lt;$D2975,12,$D2975-SUM($K2972:AC2972)),0)),0),0)</f>
        <v>0</v>
      </c>
      <c r="AE2972" s="5">
        <f ca="1">IF(AND($G2973,NOT(ISTEXT($G2972)),ISNUMBER(Poczatek),ISNUMBER(Koniec_Projekt)),IFERROR(IF($D2972=LataProjekcji,$F2972,IF($D2972&lt;LataProjekcji,IF((SUM($K2972:AD2972)+12)&lt;$D2975,12,$D2975-SUM($K2972:AD2972)),0)),0),0)</f>
        <v>0</v>
      </c>
    </row>
    <row r="2973" spans="2:31" hidden="1">
      <c r="B2973" s="526" t="s">
        <v>754</v>
      </c>
      <c r="D2973" s="5">
        <f ca="1">D1806</f>
        <v>0</v>
      </c>
      <c r="E2973" s="454">
        <f ca="1">E1806</f>
        <v>0</v>
      </c>
      <c r="F2973" s="454">
        <f ca="1">F1806</f>
        <v>0</v>
      </c>
      <c r="G2973" s="258" t="b">
        <f ca="1">NOT(ISBLANK(OFFSET($C$269,$D2971,0)))</f>
        <v>0</v>
      </c>
      <c r="H2973" s="538" t="b">
        <f ca="1">SUM(K2973:AE2973)=E2975</f>
        <v>1</v>
      </c>
      <c r="I2973" s="1" t="s">
        <v>750</v>
      </c>
      <c r="K2973" s="537">
        <f ca="1">IF(AND($G2973,NOT(ISTEXT($G2972)),ISNUMBER(Poczatek),ISNUMBER(Koniec_Projekt)),IFERROR(IF($D2972=LataProjekcji,IF($F2972&gt;$E2975,$E2975,$F2972),IF($D2975&gt;=$E2975,(IF($D2972&lt;LataProjekcji,IF((SUM(J2973:$K2973)+12)&lt;$E2975,12,$E2975-SUM(J2973:$K2973)),0)),(IF($D2972&lt;LataProjekcji,IF((SUM(J2973:$K2973)+12)&lt;$D2975,12,$D2975-SUM(J2973:$K2973)),0)))),0),0)</f>
        <v>0</v>
      </c>
      <c r="L2973" s="537">
        <f ca="1">IF(AND($G2973,NOT(ISTEXT($G2972)),ISNUMBER(Poczatek),ISNUMBER(Koniec_Projekt)),IFERROR(IF($D2972=LataProjekcji,IF($F2972&gt;$E2975,$E2975,$F2972),IF($D2975&gt;=$E2975,(IF($D2972&lt;LataProjekcji,IF((SUM($K2973:K2973)+12)&lt;$E2975,12,$E2975-SUM($K2973:K2973)),0)),(IF($D2972&lt;LataProjekcji,IF((SUM($K2973:K2973)+12)&lt;$D2975,12,$D2975-SUM($K2973:K2973)),0)))),0),0)</f>
        <v>0</v>
      </c>
      <c r="M2973" s="537">
        <f ca="1">IF(AND($G2973,NOT(ISTEXT($G2972)),ISNUMBER(Poczatek),ISNUMBER(Koniec_Projekt)),IFERROR(IF($D2972=LataProjekcji,IF($F2972&gt;$E2975,$E2975,$F2972),IF($D2975&gt;=$E2975,(IF($D2972&lt;LataProjekcji,IF((SUM($K2973:L2973)+12)&lt;$E2975,12,$E2975-SUM($K2973:L2973)),0)),(IF($D2972&lt;LataProjekcji,IF((SUM($K2973:L2973)+12)&lt;$D2975,12,$D2975-SUM($K2973:L2973)),0)))),0),0)</f>
        <v>0</v>
      </c>
      <c r="N2973" s="537">
        <f ca="1">IF(AND($G2973,NOT(ISTEXT($G2972)),ISNUMBER(Poczatek),ISNUMBER(Koniec_Projekt)),IFERROR(IF($D2972=LataProjekcji,IF($F2972&gt;$E2975,$E2975,$F2972),IF($D2975&gt;=$E2975,(IF($D2972&lt;LataProjekcji,IF((SUM($K2973:M2973)+12)&lt;$E2975,12,$E2975-SUM($K2973:M2973)),0)),(IF($D2972&lt;LataProjekcji,IF((SUM($K2973:M2973)+12)&lt;$D2975,12,$D2975-SUM($K2973:M2973)),0)))),0),0)</f>
        <v>0</v>
      </c>
      <c r="O2973" s="537">
        <f ca="1">IF(AND($G2973,NOT(ISTEXT($G2972)),ISNUMBER(Poczatek),ISNUMBER(Koniec_Projekt)),IFERROR(IF($D2972=LataProjekcji,IF($F2972&gt;$E2975,$E2975,$F2972),IF($D2975&gt;=$E2975,(IF($D2972&lt;LataProjekcji,IF((SUM($K2973:N2973)+12)&lt;$E2975,12,$E2975-SUM($K2973:N2973)),0)),(IF($D2972&lt;LataProjekcji,IF((SUM($K2973:N2973)+12)&lt;$D2975,12,$D2975-SUM($K2973:N2973)),0)))),0),0)</f>
        <v>0</v>
      </c>
      <c r="P2973" s="537">
        <f ca="1">IF(AND($G2973,NOT(ISTEXT($G2972)),ISNUMBER(Poczatek),ISNUMBER(Koniec_Projekt)),IFERROR(IF($D2972=LataProjekcji,IF($F2972&gt;$E2975,$E2975,$F2972),IF($D2975&gt;=$E2975,(IF($D2972&lt;LataProjekcji,IF((SUM($K2973:O2973)+12)&lt;$E2975,12,$E2975-SUM($K2973:O2973)),0)),(IF($D2972&lt;LataProjekcji,IF((SUM($K2973:O2973)+12)&lt;$D2975,12,$D2975-SUM($K2973:O2973)),0)))),0),0)</f>
        <v>0</v>
      </c>
      <c r="Q2973" s="537">
        <f ca="1">IF(AND($G2973,NOT(ISTEXT($G2972)),ISNUMBER(Poczatek),ISNUMBER(Koniec_Projekt)),IFERROR(IF($D2972=LataProjekcji,IF($F2972&gt;$E2975,$E2975,$F2972),IF($D2975&gt;=$E2975,(IF($D2972&lt;LataProjekcji,IF((SUM($K2973:P2973)+12)&lt;$E2975,12,$E2975-SUM($K2973:P2973)),0)),(IF($D2972&lt;LataProjekcji,IF((SUM($K2973:P2973)+12)&lt;$D2975,12,$D2975-SUM($K2973:P2973)),0)))),0),0)</f>
        <v>0</v>
      </c>
      <c r="R2973" s="537">
        <f ca="1">IF(AND($G2973,NOT(ISTEXT($G2972)),ISNUMBER(Poczatek),ISNUMBER(Koniec_Projekt)),IFERROR(IF($D2972=LataProjekcji,IF($F2972&gt;$E2975,$E2975,$F2972),IF($D2975&gt;=$E2975,(IF($D2972&lt;LataProjekcji,IF((SUM($K2973:Q2973)+12)&lt;$E2975,12,$E2975-SUM($K2973:Q2973)),0)),(IF($D2972&lt;LataProjekcji,IF((SUM($K2973:Q2973)+12)&lt;$D2975,12,$D2975-SUM($K2973:Q2973)),0)))),0),0)</f>
        <v>0</v>
      </c>
      <c r="S2973" s="537">
        <f ca="1">IF(AND($G2973,NOT(ISTEXT($G2972)),ISNUMBER(Poczatek),ISNUMBER(Koniec_Projekt)),IFERROR(IF($D2972=LataProjekcji,IF($F2972&gt;$E2975,$E2975,$F2972),IF($D2975&gt;=$E2975,(IF($D2972&lt;LataProjekcji,IF((SUM($K2973:R2973)+12)&lt;$E2975,12,$E2975-SUM($K2973:R2973)),0)),(IF($D2972&lt;LataProjekcji,IF((SUM($K2973:R2973)+12)&lt;$D2975,12,$D2975-SUM($K2973:R2973)),0)))),0),0)</f>
        <v>0</v>
      </c>
      <c r="T2973" s="537">
        <f ca="1">IF(AND($G2973,NOT(ISTEXT($G2972)),ISNUMBER(Poczatek),ISNUMBER(Koniec_Projekt)),IFERROR(IF($D2972=LataProjekcji,IF($F2972&gt;$E2975,$E2975,$F2972),IF($D2975&gt;=$E2975,(IF($D2972&lt;LataProjekcji,IF((SUM($K2973:S2973)+12)&lt;$E2975,12,$E2975-SUM($K2973:S2973)),0)),(IF($D2972&lt;LataProjekcji,IF((SUM($K2973:S2973)+12)&lt;$D2975,12,$D2975-SUM($K2973:S2973)),0)))),0),0)</f>
        <v>0</v>
      </c>
      <c r="U2973" s="537">
        <f ca="1">IF(AND($G2973,NOT(ISTEXT($G2972)),ISNUMBER(Poczatek),ISNUMBER(Koniec_Projekt)),IFERROR(IF($D2972=LataProjekcji,IF($F2972&gt;$E2975,$E2975,$F2972),IF($D2975&gt;=$E2975,(IF($D2972&lt;LataProjekcji,IF((SUM($K2973:T2973)+12)&lt;$E2975,12,$E2975-SUM($K2973:T2973)),0)),(IF($D2972&lt;LataProjekcji,IF((SUM($K2973:T2973)+12)&lt;$D2975,12,$D2975-SUM($K2973:T2973)),0)))),0),0)</f>
        <v>0</v>
      </c>
      <c r="V2973" s="537">
        <f ca="1">IF(AND($G2973,NOT(ISTEXT($G2972)),ISNUMBER(Poczatek),ISNUMBER(Koniec_Projekt)),IFERROR(IF($D2972=LataProjekcji,IF($F2972&gt;$E2975,$E2975,$F2972),IF($D2975&gt;=$E2975,(IF($D2972&lt;LataProjekcji,IF((SUM($K2973:U2973)+12)&lt;$E2975,12,$E2975-SUM($K2973:U2973)),0)),(IF($D2972&lt;LataProjekcji,IF((SUM($K2973:U2973)+12)&lt;$D2975,12,$D2975-SUM($K2973:U2973)),0)))),0),0)</f>
        <v>0</v>
      </c>
      <c r="W2973" s="537">
        <f ca="1">IF(AND($G2973,NOT(ISTEXT($G2972)),ISNUMBER(Poczatek),ISNUMBER(Koniec_Projekt)),IFERROR(IF($D2972=LataProjekcji,IF($F2972&gt;$E2975,$E2975,$F2972),IF($D2975&gt;=$E2975,(IF($D2972&lt;LataProjekcji,IF((SUM($K2973:V2973)+12)&lt;$E2975,12,$E2975-SUM($K2973:V2973)),0)),(IF($D2972&lt;LataProjekcji,IF((SUM($K2973:V2973)+12)&lt;$D2975,12,$D2975-SUM($K2973:V2973)),0)))),0),0)</f>
        <v>0</v>
      </c>
      <c r="X2973" s="537">
        <f ca="1">IF(AND($G2973,NOT(ISTEXT($G2972)),ISNUMBER(Poczatek),ISNUMBER(Koniec_Projekt)),IFERROR(IF($D2972=LataProjekcji,IF($F2972&gt;$E2975,$E2975,$F2972),IF($D2975&gt;=$E2975,(IF($D2972&lt;LataProjekcji,IF((SUM($K2973:W2973)+12)&lt;$E2975,12,$E2975-SUM($K2973:W2973)),0)),(IF($D2972&lt;LataProjekcji,IF((SUM($K2973:W2973)+12)&lt;$D2975,12,$D2975-SUM($K2973:W2973)),0)))),0),0)</f>
        <v>0</v>
      </c>
      <c r="Y2973" s="537">
        <f ca="1">IF(AND($G2973,NOT(ISTEXT($G2972)),ISNUMBER(Poczatek),ISNUMBER(Koniec_Projekt)),IFERROR(IF($D2972=LataProjekcji,IF($F2972&gt;$E2975,$E2975,$F2972),IF($D2975&gt;=$E2975,(IF($D2972&lt;LataProjekcji,IF((SUM($K2973:X2973)+12)&lt;$E2975,12,$E2975-SUM($K2973:X2973)),0)),(IF($D2972&lt;LataProjekcji,IF((SUM($K2973:X2973)+12)&lt;$D2975,12,$D2975-SUM($K2973:X2973)),0)))),0),0)</f>
        <v>0</v>
      </c>
      <c r="Z2973" s="537">
        <f ca="1">IF(AND($G2973,NOT(ISTEXT($G2972)),ISNUMBER(Poczatek),ISNUMBER(Koniec_Projekt)),IFERROR(IF($D2972=LataProjekcji,IF($F2972&gt;$E2975,$E2975,$F2972),IF($D2975&gt;=$E2975,(IF($D2972&lt;LataProjekcji,IF((SUM($K2973:Y2973)+12)&lt;$E2975,12,$E2975-SUM($K2973:Y2973)),0)),(IF($D2972&lt;LataProjekcji,IF((SUM($K2973:Y2973)+12)&lt;$D2975,12,$D2975-SUM($K2973:Y2973)),0)))),0),0)</f>
        <v>0</v>
      </c>
      <c r="AA2973" s="537">
        <f ca="1">IF(AND($G2973,NOT(ISTEXT($G2972)),ISNUMBER(Poczatek),ISNUMBER(Koniec_Projekt)),IFERROR(IF($D2972=LataProjekcji,IF($F2972&gt;$E2975,$E2975,$F2972),IF($D2975&gt;=$E2975,(IF($D2972&lt;LataProjekcji,IF((SUM($K2973:Z2973)+12)&lt;$E2975,12,$E2975-SUM($K2973:Z2973)),0)),(IF($D2972&lt;LataProjekcji,IF((SUM($K2973:Z2973)+12)&lt;$D2975,12,$D2975-SUM($K2973:Z2973)),0)))),0),0)</f>
        <v>0</v>
      </c>
      <c r="AB2973" s="537">
        <f ca="1">IF(AND($G2973,NOT(ISTEXT($G2972)),ISNUMBER(Poczatek),ISNUMBER(Koniec_Projekt)),IFERROR(IF($D2972=LataProjekcji,IF($F2972&gt;$E2975,$E2975,$F2972),IF($D2975&gt;=$E2975,(IF($D2972&lt;LataProjekcji,IF((SUM($K2973:AA2973)+12)&lt;$E2975,12,$E2975-SUM($K2973:AA2973)),0)),(IF($D2972&lt;LataProjekcji,IF((SUM($K2973:AA2973)+12)&lt;$D2975,12,$D2975-SUM($K2973:AA2973)),0)))),0),0)</f>
        <v>0</v>
      </c>
      <c r="AC2973" s="537">
        <f ca="1">IF(AND($G2973,NOT(ISTEXT($G2972)),ISNUMBER(Poczatek),ISNUMBER(Koniec_Projekt)),IFERROR(IF($D2972=LataProjekcji,IF($F2972&gt;$E2975,$E2975,$F2972),IF($D2975&gt;=$E2975,(IF($D2972&lt;LataProjekcji,IF((SUM($K2973:AB2973)+12)&lt;$E2975,12,$E2975-SUM($K2973:AB2973)),0)),(IF($D2972&lt;LataProjekcji,IF((SUM($K2973:AB2973)+12)&lt;$D2975,12,$D2975-SUM($K2973:AB2973)),0)))),0),0)</f>
        <v>0</v>
      </c>
      <c r="AD2973" s="537">
        <f ca="1">IF(AND($G2973,NOT(ISTEXT($G2972)),ISNUMBER(Poczatek),ISNUMBER(Koniec_Projekt)),IFERROR(IF($D2972=LataProjekcji,IF($F2972&gt;$E2975,$E2975,$F2972),IF($D2975&gt;=$E2975,(IF($D2972&lt;LataProjekcji,IF((SUM($K2973:AC2973)+12)&lt;$E2975,12,$E2975-SUM($K2973:AC2973)),0)),(IF($D2972&lt;LataProjekcji,IF((SUM($K2973:AC2973)+12)&lt;$D2975,12,$D2975-SUM($K2973:AC2973)),0)))),0),0)</f>
        <v>0</v>
      </c>
      <c r="AE2973" s="537">
        <f ca="1">IF(AND($G2973,NOT(ISTEXT($G2972)),ISNUMBER(Poczatek),ISNUMBER(Koniec_Projekt)),IFERROR(IF($D2972=LataProjekcji,IF($F2972&gt;$E2975,$E2975,$F2972),IF($D2975&gt;=$E2975,(IF($D2972&lt;LataProjekcji,IF((SUM($K2973:AD2973)+12)&lt;$E2975,12,$E2975-SUM($K2973:AD2973)),0)),(IF($D2972&lt;LataProjekcji,IF((SUM($K2973:AD2973)+12)&lt;$D2975,12,$D2975-SUM($K2973:AD2973)),0)))),0),0)</f>
        <v>0</v>
      </c>
    </row>
    <row r="2974" spans="2:31" hidden="1">
      <c r="B2974" s="526" t="s">
        <v>753</v>
      </c>
      <c r="D2974" s="454">
        <f ca="1">D1807</f>
        <v>0</v>
      </c>
      <c r="E2974" s="454">
        <f ca="1">IF(D2973&gt;10,ROUND(D2974/12,2),D2974)</f>
        <v>0</v>
      </c>
      <c r="F2974" s="524">
        <f>Koniec_Projekt</f>
        <v>0</v>
      </c>
      <c r="G2974" s="329">
        <f>Miesiac_Koniec_Projekt</f>
        <v>0</v>
      </c>
      <c r="H2974" s="538" t="b">
        <f ca="1">SUM(K2974:AE2974)=D2973</f>
        <v>1</v>
      </c>
      <c r="I2974" s="1" t="s">
        <v>713</v>
      </c>
      <c r="K2974" s="256">
        <f ca="1">IF(AND($G2973,NOT(ISTEXT($G2972)),ISNUMBER(Poczatek),ISNUMBER(Koniec_Projekt)),IFERROR(IF(LataProjekcji=$F2975,ROUND($D2973,0),ROUND(K2972*$E2974,0)),0),0)</f>
        <v>0</v>
      </c>
      <c r="L2974" s="5">
        <f ca="1">IF(AND($G2973,NOT(ISTEXT($G2972)),ISNUMBER(Poczatek),ISNUMBER(Koniec_Projekt)),IFERROR(IF(LataProjekcji=$F2975,ROUND($D2973-SUM(K2974:$K2974),0),ROUND(L2972*$E2974,0)),0),0)</f>
        <v>0</v>
      </c>
      <c r="M2974" s="5">
        <f ca="1">IF(AND($G2973,NOT(ISTEXT($G2972)),ISNUMBER(Poczatek),ISNUMBER(Koniec_Projekt)),IFERROR(IF(LataProjekcji=$F2975,ROUND($D2973-SUM($K2974:L2974),0),ROUND(M2972*$E2974,0)),0),0)</f>
        <v>0</v>
      </c>
      <c r="N2974" s="5">
        <f ca="1">IF(AND($G2973,NOT(ISTEXT($G2972)),ISNUMBER(Poczatek),ISNUMBER(Koniec_Projekt)),IFERROR(IF(LataProjekcji=$F2975,ROUND($D2973-SUM($K2974:M2974),0),ROUND(N2972*$E2974,0)),0),0)</f>
        <v>0</v>
      </c>
      <c r="O2974" s="5">
        <f ca="1">IF(AND($G2973,NOT(ISTEXT($G2972)),ISNUMBER(Poczatek),ISNUMBER(Koniec_Projekt)),IFERROR(IF(LataProjekcji=$F2975,ROUND($D2973-SUM($K2974:N2974),0),ROUND(O2972*$E2974,0)),0),0)</f>
        <v>0</v>
      </c>
      <c r="P2974" s="5">
        <f ca="1">IF(AND($G2973,NOT(ISTEXT($G2972)),ISNUMBER(Poczatek),ISNUMBER(Koniec_Projekt)),IFERROR(IF(LataProjekcji=$F2975,ROUND($D2973-SUM($K2974:O2974),0),ROUND(P2972*$E2974,0)),0),0)</f>
        <v>0</v>
      </c>
      <c r="Q2974" s="5">
        <f ca="1">IF(AND($G2973,NOT(ISTEXT($G2972)),ISNUMBER(Poczatek),ISNUMBER(Koniec_Projekt)),IFERROR(IF(LataProjekcji=$F2975,ROUND($D2973-SUM($K2974:P2974),0),ROUND(Q2972*$E2974,0)),0),0)</f>
        <v>0</v>
      </c>
      <c r="R2974" s="5">
        <f ca="1">IF(AND($G2973,NOT(ISTEXT($G2972)),ISNUMBER(Poczatek),ISNUMBER(Koniec_Projekt)),IFERROR(IF(LataProjekcji=$F2975,ROUND($D2973-SUM($K2974:Q2974),0),ROUND(R2972*$E2974,0)),0),0)</f>
        <v>0</v>
      </c>
      <c r="S2974" s="5">
        <f ca="1">IF(AND($G2973,NOT(ISTEXT($G2972)),ISNUMBER(Poczatek),ISNUMBER(Koniec_Projekt)),IFERROR(IF(LataProjekcji=$F2975,ROUND($D2973-SUM($K2974:R2974),0),ROUND(S2972*$E2974,0)),0),0)</f>
        <v>0</v>
      </c>
      <c r="T2974" s="5">
        <f ca="1">IF(AND($G2973,NOT(ISTEXT($G2972)),ISNUMBER(Poczatek),ISNUMBER(Koniec_Projekt)),IFERROR(IF(LataProjekcji=$F2975,ROUND($D2973-SUM($K2974:S2974),0),ROUND(T2972*$E2974,0)),0),0)</f>
        <v>0</v>
      </c>
      <c r="U2974" s="5">
        <f ca="1">IF(AND($G2973,NOT(ISTEXT($G2972)),ISNUMBER(Poczatek),ISNUMBER(Koniec_Projekt)),IFERROR(IF(LataProjekcji=$F2975,ROUND($D2973-SUM($K2974:T2974),0),ROUND(U2972*$E2974,0)),0),0)</f>
        <v>0</v>
      </c>
      <c r="V2974" s="5">
        <f ca="1">IF(AND($G2973,NOT(ISTEXT($G2972)),ISNUMBER(Poczatek),ISNUMBER(Koniec_Projekt)),IFERROR(IF(LataProjekcji=$F2975,ROUND($D2973-SUM($K2974:U2974),0),ROUND(V2972*$E2974,0)),0),0)</f>
        <v>0</v>
      </c>
      <c r="W2974" s="5">
        <f ca="1">IF(AND($G2973,NOT(ISTEXT($G2972)),ISNUMBER(Poczatek),ISNUMBER(Koniec_Projekt)),IFERROR(IF(LataProjekcji=$F2975,ROUND($D2973-SUM($K2974:V2974),0),ROUND(W2972*$E2974,0)),0),0)</f>
        <v>0</v>
      </c>
      <c r="X2974" s="5">
        <f ca="1">IF(AND($G2973,NOT(ISTEXT($G2972)),ISNUMBER(Poczatek),ISNUMBER(Koniec_Projekt)),IFERROR(IF(LataProjekcji=$F2975,ROUND($D2973-SUM($K2974:W2974),0),ROUND(X2972*$E2974,0)),0),0)</f>
        <v>0</v>
      </c>
      <c r="Y2974" s="5">
        <f ca="1">IF(AND($G2973,NOT(ISTEXT($G2972)),ISNUMBER(Poczatek),ISNUMBER(Koniec_Projekt)),IFERROR(IF(LataProjekcji=$F2975,ROUND($D2973-SUM($K2974:X2974),0),ROUND(Y2972*$E2974,0)),0),0)</f>
        <v>0</v>
      </c>
      <c r="Z2974" s="5">
        <f ca="1">IF(AND($G2973,NOT(ISTEXT($G2972)),ISNUMBER(Poczatek),ISNUMBER(Koniec_Projekt)),IFERROR(IF(LataProjekcji=$F2975,ROUND($D2973-SUM($K2974:Y2974),0),ROUND(Z2972*$E2974,0)),0),0)</f>
        <v>0</v>
      </c>
      <c r="AA2974" s="5">
        <f ca="1">IF(AND($G2973,NOT(ISTEXT($G2972)),ISNUMBER(Poczatek),ISNUMBER(Koniec_Projekt)),IFERROR(IF(LataProjekcji=$F2975,ROUND($D2973-SUM($K2974:Z2974),0),ROUND(AA2972*$E2974,0)),0),0)</f>
        <v>0</v>
      </c>
      <c r="AB2974" s="5">
        <f ca="1">IF(AND($G2973,NOT(ISTEXT($G2972)),ISNUMBER(Poczatek),ISNUMBER(Koniec_Projekt)),IFERROR(IF(LataProjekcji=$F2975,ROUND($D2973-SUM($K2974:AA2974),0),ROUND(AB2972*$E2974,0)),0),0)</f>
        <v>0</v>
      </c>
      <c r="AC2974" s="5">
        <f ca="1">IF(AND($G2973,NOT(ISTEXT($G2972)),ISNUMBER(Poczatek),ISNUMBER(Koniec_Projekt)),IFERROR(IF(LataProjekcji=$F2975,ROUND($D2973-SUM($K2974:AB2974),0),ROUND(AC2972*$E2974,0)),0),0)</f>
        <v>0</v>
      </c>
      <c r="AD2974" s="5">
        <f ca="1">IF(AND($G2973,NOT(ISTEXT($G2972)),ISNUMBER(Poczatek),ISNUMBER(Koniec_Projekt)),IFERROR(IF(LataProjekcji=$F2975,ROUND($D2973-SUM($K2974:AC2974),0),ROUND(AD2972*$E2974,0)),0),0)</f>
        <v>0</v>
      </c>
      <c r="AE2974" s="5">
        <f ca="1">IF(AND($G2973,NOT(ISTEXT($G2972)),ISNUMBER(Poczatek),ISNUMBER(Koniec_Projekt)),IFERROR(IF(LataProjekcji=$F2975,ROUND($D2973-SUM($K2974:AD2974),0),ROUND(AE2972*$E2974,0)),0),0)</f>
        <v>0</v>
      </c>
    </row>
    <row r="2975" spans="2:31" hidden="1">
      <c r="B2975" s="526" t="s">
        <v>751</v>
      </c>
      <c r="D2975" s="1">
        <f ca="1">IFERROR(ROUNDUP(D2973/E2974,0),0)</f>
        <v>0</v>
      </c>
      <c r="E2975" s="1">
        <f ca="1">IF(D2975=0,0,DATEDIF(DATE(D2972,E2972,1),DATE(F2974,G2974,1),"m"))</f>
        <v>0</v>
      </c>
      <c r="F2975" s="1" t="str">
        <f ca="1">IFERROR(YEAR(G2972),"brak daty")</f>
        <v>brak daty</v>
      </c>
      <c r="G2975" s="1" t="str">
        <f ca="1">IFERROR(MONTH(G2972),"brak daty")</f>
        <v>brak daty</v>
      </c>
      <c r="I2975" s="1" t="s">
        <v>425</v>
      </c>
      <c r="K2975" s="5">
        <f ca="1">IF(AND($G2973,NOT(ISTEXT($G2972)),ISNUMBER(Poczatek),ISNUMBER(Koniec_Projekt)),IFERROR(IF(LataProjekcji=$F2974,IF(AND($G2974=$G2975,$F2974=$F2975),ROUND($D2973-SUM($K2975),0),ROUND(K2973*$E2974,0)),IF(LataProjekcji&gt;$F2974,0,ROUND(K2973*$E2974,0))),0),0)</f>
        <v>0</v>
      </c>
      <c r="L2975" s="5">
        <f ca="1">IF(AND($G2973,NOT(ISTEXT($G2972)),ISNUMBER(Poczatek),ISNUMBER(Koniec_Projekt)),IFERROR(IF(LataProjekcji=$F2974,IF(AND($G2974=$G2975,$F2974=$F2975),ROUND($D2973-SUM($K2975:K2975),0),ROUND(L2973*$E2974,0)),IF(LataProjekcji&gt;$F2974,0,ROUND(L2973*$E2974,0))),0),0)</f>
        <v>0</v>
      </c>
      <c r="M2975" s="5">
        <f ca="1">IF(AND($G2973,NOT(ISTEXT($G2972)),ISNUMBER(Poczatek),ISNUMBER(Koniec_Projekt)),IFERROR(IF(LataProjekcji=$F2974,IF(AND($G2974=$G2975,$F2974=$F2975),ROUND($D2973-SUM($K2975:L2975),0),ROUND(M2973*$E2974,0)),IF(LataProjekcji&gt;$F2974,0,ROUND(M2973*$E2974,0))),0),0)</f>
        <v>0</v>
      </c>
      <c r="N2975" s="5">
        <f ca="1">IF(AND($G2973,NOT(ISTEXT($G2972)),ISNUMBER(Poczatek),ISNUMBER(Koniec_Projekt)),IFERROR(IF(LataProjekcji=$F2974,IF(AND($G2974=$G2975,$F2974=$F2975),ROUND($D2973-SUM($K2975:M2975),0),ROUND(N2973*$E2974,0)),IF(LataProjekcji&gt;$F2974,0,ROUND(N2973*$E2974,0))),0),0)</f>
        <v>0</v>
      </c>
      <c r="O2975" s="5">
        <f ca="1">IF(AND($G2973,NOT(ISTEXT($G2972)),ISNUMBER(Poczatek),ISNUMBER(Koniec_Projekt)),IFERROR(IF(LataProjekcji=$F2974,IF(AND($G2974=$G2975,$F2974=$F2975),ROUND($D2973-SUM($K2975:N2975),0),ROUND(O2973*$E2974,0)),IF(LataProjekcji&gt;$F2974,0,ROUND(O2973*$E2974,0))),0),0)</f>
        <v>0</v>
      </c>
      <c r="P2975" s="5">
        <f ca="1">IF(AND($G2973,NOT(ISTEXT($G2972)),ISNUMBER(Poczatek),ISNUMBER(Koniec_Projekt)),IFERROR(IF(LataProjekcji=$F2974,IF(AND($G2974=$G2975,$F2974=$F2975),ROUND($D2973-SUM($K2975:O2975),0),ROUND(P2973*$E2974,0)),IF(LataProjekcji&gt;$F2974,0,ROUND(P2973*$E2974,0))),0),0)</f>
        <v>0</v>
      </c>
      <c r="Q2975" s="5">
        <f ca="1">IF(AND($G2973,NOT(ISTEXT($G2972)),ISNUMBER(Poczatek),ISNUMBER(Koniec_Projekt)),IFERROR(IF(LataProjekcji=$F2974,IF(AND($G2974=$G2975,$F2974=$F2975),ROUND($D2973-SUM($K2975:P2975),0),ROUND(Q2973*$E2974,0)),IF(LataProjekcji&gt;$F2974,0,ROUND(Q2973*$E2974,0))),0),0)</f>
        <v>0</v>
      </c>
      <c r="R2975" s="5">
        <f ca="1">IF(AND($G2973,NOT(ISTEXT($G2972)),ISNUMBER(Poczatek),ISNUMBER(Koniec_Projekt)),IFERROR(IF(LataProjekcji=$F2974,IF(AND($G2974=$G2975,$F2974=$F2975),ROUND($D2973-SUM($K2975:Q2975),0),ROUND(R2973*$E2974,0)),IF(LataProjekcji&gt;$F2974,0,ROUND(R2973*$E2974,0))),0),0)</f>
        <v>0</v>
      </c>
      <c r="S2975" s="5">
        <f ca="1">IF(AND($G2973,NOT(ISTEXT($G2972)),ISNUMBER(Poczatek),ISNUMBER(Koniec_Projekt)),IFERROR(IF(LataProjekcji=$F2974,IF(AND($G2974=$G2975,$F2974=$F2975),ROUND($D2973-SUM($K2975:R2975),0),ROUND(S2973*$E2974,0)),IF(LataProjekcji&gt;$F2974,0,ROUND(S2973*$E2974,0))),0),0)</f>
        <v>0</v>
      </c>
      <c r="T2975" s="5">
        <f ca="1">IF(AND($G2973,NOT(ISTEXT($G2972)),ISNUMBER(Poczatek),ISNUMBER(Koniec_Projekt)),IFERROR(IF(LataProjekcji=$F2974,IF(AND($G2974=$G2975,$F2974=$F2975),ROUND($D2973-SUM($K2975:S2975),0),ROUND(T2973*$E2974,0)),IF(LataProjekcji&gt;$F2974,0,ROUND(T2973*$E2974,0))),0),0)</f>
        <v>0</v>
      </c>
      <c r="U2975" s="5">
        <f ca="1">IF(AND($G2973,NOT(ISTEXT($G2972)),ISNUMBER(Poczatek),ISNUMBER(Koniec_Projekt)),IFERROR(IF(LataProjekcji=$F2974,IF(AND($G2974=$G2975,$F2974=$F2975),ROUND($D2973-SUM($K2975:T2975),0),ROUND(U2973*$E2974,0)),IF(LataProjekcji&gt;$F2974,0,ROUND(U2973*$E2974,0))),0),0)</f>
        <v>0</v>
      </c>
      <c r="V2975" s="5">
        <f ca="1">IF(AND($G2973,NOT(ISTEXT($G2972)),ISNUMBER(Poczatek),ISNUMBER(Koniec_Projekt)),IFERROR(IF(LataProjekcji=$F2974,IF(AND($G2974=$G2975,$F2974=$F2975),ROUND($D2973-SUM($K2975:U2975),0),ROUND(V2973*$E2974,0)),IF(LataProjekcji&gt;$F2974,0,ROUND(V2973*$E2974,0))),0),0)</f>
        <v>0</v>
      </c>
      <c r="W2975" s="5">
        <f ca="1">IF(AND($G2973,NOT(ISTEXT($G2972)),ISNUMBER(Poczatek),ISNUMBER(Koniec_Projekt)),IFERROR(IF(LataProjekcji=$F2974,IF(AND($G2974=$G2975,$F2974=$F2975),ROUND($D2973-SUM($K2975:V2975),0),ROUND(W2973*$E2974,0)),IF(LataProjekcji&gt;$F2974,0,ROUND(W2973*$E2974,0))),0),0)</f>
        <v>0</v>
      </c>
      <c r="X2975" s="5">
        <f ca="1">IF(AND($G2973,NOT(ISTEXT($G2972)),ISNUMBER(Poczatek),ISNUMBER(Koniec_Projekt)),IFERROR(IF(LataProjekcji=$F2974,IF(AND($G2974=$G2975,$F2974=$F2975),ROUND($D2973-SUM($K2975:W2975),0),ROUND(X2973*$E2974,0)),IF(LataProjekcji&gt;$F2974,0,ROUND(X2973*$E2974,0))),0),0)</f>
        <v>0</v>
      </c>
      <c r="Y2975" s="5">
        <f ca="1">IF(AND($G2973,NOT(ISTEXT($G2972)),ISNUMBER(Poczatek),ISNUMBER(Koniec_Projekt)),IFERROR(IF(LataProjekcji=$F2974,IF(AND($G2974=$G2975,$F2974=$F2975),ROUND($D2973-SUM($K2975:X2975),0),ROUND(Y2973*$E2974,0)),IF(LataProjekcji&gt;$F2974,0,ROUND(Y2973*$E2974,0))),0),0)</f>
        <v>0</v>
      </c>
      <c r="Z2975" s="5">
        <f ca="1">IF(AND($G2973,NOT(ISTEXT($G2972)),ISNUMBER(Poczatek),ISNUMBER(Koniec_Projekt)),IFERROR(IF(LataProjekcji=$F2974,IF(AND($G2974=$G2975,$F2974=$F2975),ROUND($D2973-SUM($K2975:Y2975),0),ROUND(Z2973*$E2974,0)),IF(LataProjekcji&gt;$F2974,0,ROUND(Z2973*$E2974,0))),0),0)</f>
        <v>0</v>
      </c>
      <c r="AA2975" s="5">
        <f ca="1">IF(AND($G2973,NOT(ISTEXT($G2972)),ISNUMBER(Poczatek),ISNUMBER(Koniec_Projekt)),IFERROR(IF(LataProjekcji=$F2974,IF(AND($G2974=$G2975,$F2974=$F2975),ROUND($D2973-SUM($K2975:Z2975),0),ROUND(AA2973*$E2974,0)),IF(LataProjekcji&gt;$F2974,0,ROUND(AA2973*$E2974,0))),0),0)</f>
        <v>0</v>
      </c>
      <c r="AB2975" s="5">
        <f ca="1">IF(AND($G2973,NOT(ISTEXT($G2972)),ISNUMBER(Poczatek),ISNUMBER(Koniec_Projekt)),IFERROR(IF(LataProjekcji=$F2974,IF(AND($G2974=$G2975,$F2974=$F2975),ROUND($D2973-SUM($K2975:AA2975),0),ROUND(AB2973*$E2974,0)),IF(LataProjekcji&gt;$F2974,0,ROUND(AB2973*$E2974,0))),0),0)</f>
        <v>0</v>
      </c>
      <c r="AC2975" s="5">
        <f ca="1">IF(AND($G2973,NOT(ISTEXT($G2972)),ISNUMBER(Poczatek),ISNUMBER(Koniec_Projekt)),IFERROR(IF(LataProjekcji=$F2974,IF(AND($G2974=$G2975,$F2974=$F2975),ROUND($D2973-SUM($K2975:AB2975),0),ROUND(AC2973*$E2974,0)),IF(LataProjekcji&gt;$F2974,0,ROUND(AC2973*$E2974,0))),0),0)</f>
        <v>0</v>
      </c>
      <c r="AD2975" s="5">
        <f ca="1">IF(AND($G2973,NOT(ISTEXT($G2972)),ISNUMBER(Poczatek),ISNUMBER(Koniec_Projekt)),IFERROR(IF(LataProjekcji=$F2974,IF(AND($G2974=$G2975,$F2974=$F2975),ROUND($D2973-SUM($K2975:AC2975),0),ROUND(AD2973*$E2974,0)),IF(LataProjekcji&gt;$F2974,0,ROUND(AD2973*$E2974,0))),0),0)</f>
        <v>0</v>
      </c>
      <c r="AE2975" s="5">
        <f ca="1">IF(AND($G2973,NOT(ISTEXT($G2972)),ISNUMBER(Poczatek),ISNUMBER(Koniec_Projekt)),IFERROR(IF(LataProjekcji=$F2974,IF(AND($G2974=$G2975,$F2974=$F2975),ROUND($D2973-SUM($K2975:AD2975),0),ROUND(AE2973*$E2974,0)),IF(LataProjekcji&gt;$F2974,0,ROUND(AE2973*$E2974,0))),0),0)</f>
        <v>0</v>
      </c>
    </row>
    <row r="2976" spans="2:31" ht="12.5" hidden="1" thickBot="1">
      <c r="B2976" s="527" t="s">
        <v>865</v>
      </c>
      <c r="C2976" s="528"/>
      <c r="D2976" s="529">
        <f ca="1">IF(D2973&gt;10,ROUND((D2975-1)*E2974,0),E2974)</f>
        <v>0</v>
      </c>
      <c r="E2976" s="529">
        <f ca="1">D2973-D2976</f>
        <v>0</v>
      </c>
      <c r="F2976" s="528"/>
      <c r="G2976" s="669">
        <f ca="1">OFFSET($C$269,$D2971,0)</f>
        <v>0</v>
      </c>
      <c r="H2976" s="528"/>
      <c r="I2976" s="528"/>
      <c r="J2976" s="528"/>
      <c r="K2976" s="528"/>
      <c r="L2976" s="528"/>
      <c r="M2976" s="528"/>
      <c r="N2976" s="528"/>
      <c r="O2976" s="528"/>
      <c r="P2976" s="528"/>
      <c r="Q2976" s="528"/>
      <c r="R2976" s="528"/>
      <c r="S2976" s="528"/>
      <c r="T2976" s="528"/>
      <c r="U2976" s="528"/>
      <c r="V2976" s="528"/>
      <c r="W2976" s="528"/>
      <c r="X2976" s="528"/>
      <c r="Y2976" s="528"/>
      <c r="Z2976" s="528"/>
      <c r="AA2976" s="528"/>
      <c r="AB2976" s="528"/>
      <c r="AC2976" s="528"/>
      <c r="AD2976" s="528"/>
      <c r="AE2976" s="528"/>
    </row>
    <row r="2977" spans="2:31" ht="12.5" hidden="1" thickTop="1"/>
    <row r="2978" spans="2:31" ht="12.5" hidden="1" thickBot="1">
      <c r="B2978" s="530" t="str">
        <f ca="1">"nazwa ST: "&amp;B1811</f>
        <v>nazwa ST: 0</v>
      </c>
      <c r="C2978" s="530"/>
      <c r="D2978" s="531">
        <f>D1811</f>
        <v>178</v>
      </c>
      <c r="E2978" s="530"/>
      <c r="F2978" s="530"/>
      <c r="G2978" s="530"/>
      <c r="H2978" s="530"/>
      <c r="I2978" s="530"/>
      <c r="J2978" s="530"/>
      <c r="K2978" s="539" t="str">
        <f t="shared" ref="K2978:AE2978" si="3222">LataProjekcji</f>
        <v>Uzupełnij dane</v>
      </c>
      <c r="L2978" s="539" t="str">
        <f t="shared" si="3222"/>
        <v/>
      </c>
      <c r="M2978" s="539" t="str">
        <f t="shared" si="3222"/>
        <v/>
      </c>
      <c r="N2978" s="539" t="str">
        <f t="shared" si="3222"/>
        <v/>
      </c>
      <c r="O2978" s="539" t="str">
        <f t="shared" si="3222"/>
        <v/>
      </c>
      <c r="P2978" s="539" t="str">
        <f t="shared" si="3222"/>
        <v/>
      </c>
      <c r="Q2978" s="539" t="str">
        <f t="shared" si="3222"/>
        <v/>
      </c>
      <c r="R2978" s="539" t="str">
        <f t="shared" si="3222"/>
        <v/>
      </c>
      <c r="S2978" s="539" t="str">
        <f t="shared" si="3222"/>
        <v/>
      </c>
      <c r="T2978" s="539" t="str">
        <f t="shared" si="3222"/>
        <v/>
      </c>
      <c r="U2978" s="539" t="str">
        <f t="shared" si="3222"/>
        <v/>
      </c>
      <c r="V2978" s="539" t="str">
        <f t="shared" si="3222"/>
        <v/>
      </c>
      <c r="W2978" s="539" t="str">
        <f t="shared" si="3222"/>
        <v/>
      </c>
      <c r="X2978" s="539" t="str">
        <f t="shared" si="3222"/>
        <v/>
      </c>
      <c r="Y2978" s="539" t="str">
        <f t="shared" si="3222"/>
        <v/>
      </c>
      <c r="Z2978" s="539" t="str">
        <f t="shared" si="3222"/>
        <v/>
      </c>
      <c r="AA2978" s="539" t="str">
        <f t="shared" si="3222"/>
        <v/>
      </c>
      <c r="AB2978" s="539" t="str">
        <f t="shared" si="3222"/>
        <v/>
      </c>
      <c r="AC2978" s="539" t="str">
        <f t="shared" si="3222"/>
        <v/>
      </c>
      <c r="AD2978" s="539" t="str">
        <f t="shared" si="3222"/>
        <v/>
      </c>
      <c r="AE2978" s="539" t="str">
        <f t="shared" si="3222"/>
        <v/>
      </c>
    </row>
    <row r="2979" spans="2:31" hidden="1">
      <c r="B2979" s="526" t="s">
        <v>752</v>
      </c>
      <c r="D2979" s="1">
        <f ca="1">D1812</f>
        <v>1900</v>
      </c>
      <c r="E2979" s="1">
        <f ca="1">E1812</f>
        <v>1</v>
      </c>
      <c r="F2979" s="1">
        <f ca="1">IF(D2980&gt;10,F1812,1)</f>
        <v>1</v>
      </c>
      <c r="G2979" s="525" t="str">
        <f ca="1">IF(ISBLANK(OFFSET($E$269,$D2978,0)),"brak daty",IF(D2980&gt;10,EDATE(OFFSET($E$269,$D2978,0),D2982),DATE(D2979,E2979,1)))</f>
        <v>brak daty</v>
      </c>
      <c r="H2979" s="538" t="b">
        <f ca="1">SUM(K2979:AE2979)=D2982</f>
        <v>1</v>
      </c>
      <c r="I2979" s="1" t="s">
        <v>749</v>
      </c>
      <c r="K2979" s="5">
        <f ca="1">IF(AND($G2980,NOT(ISTEXT($G2979)),ISNUMBER(Poczatek),ISNUMBER(Koniec_Projekt)),IFERROR(IF($D2979=LataProjekcji,$F2979,IF($D2979&lt;LataProjekcji,IF((SUM(K2979)+12)&lt;$D2982,12,$D2982-SUM(K2979)),0)),0),0)</f>
        <v>0</v>
      </c>
      <c r="L2979" s="5">
        <f ca="1">IF(AND($G2980,NOT(ISTEXT($G2979)),ISNUMBER(Poczatek),ISNUMBER(Koniec_Projekt)),IFERROR(IF($D2979=LataProjekcji,$F2979,IF($D2979&lt;LataProjekcji,IF((SUM($K2979:K2979)+12)&lt;$D2982,12,$D2982-SUM($K2979:K2979)),0)),0),0)</f>
        <v>0</v>
      </c>
      <c r="M2979" s="5">
        <f ca="1">IF(AND($G2980,NOT(ISTEXT($G2979)),ISNUMBER(Poczatek),ISNUMBER(Koniec_Projekt)),IFERROR(IF($D2979=LataProjekcji,$F2979,IF($D2979&lt;LataProjekcji,IF((SUM($K2979:L2979)+12)&lt;$D2982,12,$D2982-SUM($K2979:L2979)),0)),0),0)</f>
        <v>0</v>
      </c>
      <c r="N2979" s="5">
        <f ca="1">IF(AND($G2980,NOT(ISTEXT($G2979)),ISNUMBER(Poczatek),ISNUMBER(Koniec_Projekt)),IFERROR(IF($D2979=LataProjekcji,$F2979,IF($D2979&lt;LataProjekcji,IF((SUM($K2979:M2979)+12)&lt;$D2982,12,$D2982-SUM($K2979:M2979)),0)),0),0)</f>
        <v>0</v>
      </c>
      <c r="O2979" s="5">
        <f ca="1">IF(AND($G2980,NOT(ISTEXT($G2979)),ISNUMBER(Poczatek),ISNUMBER(Koniec_Projekt)),IFERROR(IF($D2979=LataProjekcji,$F2979,IF($D2979&lt;LataProjekcji,IF((SUM($K2979:N2979)+12)&lt;$D2982,12,$D2982-SUM($K2979:N2979)),0)),0),0)</f>
        <v>0</v>
      </c>
      <c r="P2979" s="5">
        <f ca="1">IF(AND($G2980,NOT(ISTEXT($G2979)),ISNUMBER(Poczatek),ISNUMBER(Koniec_Projekt)),IFERROR(IF($D2979=LataProjekcji,$F2979,IF($D2979&lt;LataProjekcji,IF((SUM($K2979:O2979)+12)&lt;$D2982,12,$D2982-SUM($K2979:O2979)),0)),0),0)</f>
        <v>0</v>
      </c>
      <c r="Q2979" s="5">
        <f ca="1">IF(AND($G2980,NOT(ISTEXT($G2979)),ISNUMBER(Poczatek),ISNUMBER(Koniec_Projekt)),IFERROR(IF($D2979=LataProjekcji,$F2979,IF($D2979&lt;LataProjekcji,IF((SUM($K2979:P2979)+12)&lt;$D2982,12,$D2982-SUM($K2979:P2979)),0)),0),0)</f>
        <v>0</v>
      </c>
      <c r="R2979" s="5">
        <f ca="1">IF(AND($G2980,NOT(ISTEXT($G2979)),ISNUMBER(Poczatek),ISNUMBER(Koniec_Projekt)),IFERROR(IF($D2979=LataProjekcji,$F2979,IF($D2979&lt;LataProjekcji,IF((SUM($K2979:Q2979)+12)&lt;$D2982,12,$D2982-SUM($K2979:Q2979)),0)),0),0)</f>
        <v>0</v>
      </c>
      <c r="S2979" s="5">
        <f ca="1">IF(AND($G2980,NOT(ISTEXT($G2979)),ISNUMBER(Poczatek),ISNUMBER(Koniec_Projekt)),IFERROR(IF($D2979=LataProjekcji,$F2979,IF($D2979&lt;LataProjekcji,IF((SUM($K2979:R2979)+12)&lt;$D2982,12,$D2982-SUM($K2979:R2979)),0)),0),0)</f>
        <v>0</v>
      </c>
      <c r="T2979" s="5">
        <f ca="1">IF(AND($G2980,NOT(ISTEXT($G2979)),ISNUMBER(Poczatek),ISNUMBER(Koniec_Projekt)),IFERROR(IF($D2979=LataProjekcji,$F2979,IF($D2979&lt;LataProjekcji,IF((SUM($K2979:S2979)+12)&lt;$D2982,12,$D2982-SUM($K2979:S2979)),0)),0),0)</f>
        <v>0</v>
      </c>
      <c r="U2979" s="5">
        <f ca="1">IF(AND($G2980,NOT(ISTEXT($G2979)),ISNUMBER(Poczatek),ISNUMBER(Koniec_Projekt)),IFERROR(IF($D2979=LataProjekcji,$F2979,IF($D2979&lt;LataProjekcji,IF((SUM($K2979:T2979)+12)&lt;$D2982,12,$D2982-SUM($K2979:T2979)),0)),0),0)</f>
        <v>0</v>
      </c>
      <c r="V2979" s="5">
        <f ca="1">IF(AND($G2980,NOT(ISTEXT($G2979)),ISNUMBER(Poczatek),ISNUMBER(Koniec_Projekt)),IFERROR(IF($D2979=LataProjekcji,$F2979,IF($D2979&lt;LataProjekcji,IF((SUM($K2979:U2979)+12)&lt;$D2982,12,$D2982-SUM($K2979:U2979)),0)),0),0)</f>
        <v>0</v>
      </c>
      <c r="W2979" s="5">
        <f ca="1">IF(AND($G2980,NOT(ISTEXT($G2979)),ISNUMBER(Poczatek),ISNUMBER(Koniec_Projekt)),IFERROR(IF($D2979=LataProjekcji,$F2979,IF($D2979&lt;LataProjekcji,IF((SUM($K2979:V2979)+12)&lt;$D2982,12,$D2982-SUM($K2979:V2979)),0)),0),0)</f>
        <v>0</v>
      </c>
      <c r="X2979" s="5">
        <f ca="1">IF(AND($G2980,NOT(ISTEXT($G2979)),ISNUMBER(Poczatek),ISNUMBER(Koniec_Projekt)),IFERROR(IF($D2979=LataProjekcji,$F2979,IF($D2979&lt;LataProjekcji,IF((SUM($K2979:W2979)+12)&lt;$D2982,12,$D2982-SUM($K2979:W2979)),0)),0),0)</f>
        <v>0</v>
      </c>
      <c r="Y2979" s="5">
        <f ca="1">IF(AND($G2980,NOT(ISTEXT($G2979)),ISNUMBER(Poczatek),ISNUMBER(Koniec_Projekt)),IFERROR(IF($D2979=LataProjekcji,$F2979,IF($D2979&lt;LataProjekcji,IF((SUM($K2979:X2979)+12)&lt;$D2982,12,$D2982-SUM($K2979:X2979)),0)),0),0)</f>
        <v>0</v>
      </c>
      <c r="Z2979" s="5">
        <f ca="1">IF(AND($G2980,NOT(ISTEXT($G2979)),ISNUMBER(Poczatek),ISNUMBER(Koniec_Projekt)),IFERROR(IF($D2979=LataProjekcji,$F2979,IF($D2979&lt;LataProjekcji,IF((SUM($K2979:Y2979)+12)&lt;$D2982,12,$D2982-SUM($K2979:Y2979)),0)),0),0)</f>
        <v>0</v>
      </c>
      <c r="AA2979" s="5">
        <f ca="1">IF(AND($G2980,NOT(ISTEXT($G2979)),ISNUMBER(Poczatek),ISNUMBER(Koniec_Projekt)),IFERROR(IF($D2979=LataProjekcji,$F2979,IF($D2979&lt;LataProjekcji,IF((SUM($K2979:Z2979)+12)&lt;$D2982,12,$D2982-SUM($K2979:Z2979)),0)),0),0)</f>
        <v>0</v>
      </c>
      <c r="AB2979" s="5">
        <f ca="1">IF(AND($G2980,NOT(ISTEXT($G2979)),ISNUMBER(Poczatek),ISNUMBER(Koniec_Projekt)),IFERROR(IF($D2979=LataProjekcji,$F2979,IF($D2979&lt;LataProjekcji,IF((SUM($K2979:AA2979)+12)&lt;$D2982,12,$D2982-SUM($K2979:AA2979)),0)),0),0)</f>
        <v>0</v>
      </c>
      <c r="AC2979" s="5">
        <f ca="1">IF(AND($G2980,NOT(ISTEXT($G2979)),ISNUMBER(Poczatek),ISNUMBER(Koniec_Projekt)),IFERROR(IF($D2979=LataProjekcji,$F2979,IF($D2979&lt;LataProjekcji,IF((SUM($K2979:AB2979)+12)&lt;$D2982,12,$D2982-SUM($K2979:AB2979)),0)),0),0)</f>
        <v>0</v>
      </c>
      <c r="AD2979" s="5">
        <f ca="1">IF(AND($G2980,NOT(ISTEXT($G2979)),ISNUMBER(Poczatek),ISNUMBER(Koniec_Projekt)),IFERROR(IF($D2979=LataProjekcji,$F2979,IF($D2979&lt;LataProjekcji,IF((SUM($K2979:AC2979)+12)&lt;$D2982,12,$D2982-SUM($K2979:AC2979)),0)),0),0)</f>
        <v>0</v>
      </c>
      <c r="AE2979" s="5">
        <f ca="1">IF(AND($G2980,NOT(ISTEXT($G2979)),ISNUMBER(Poczatek),ISNUMBER(Koniec_Projekt)),IFERROR(IF($D2979=LataProjekcji,$F2979,IF($D2979&lt;LataProjekcji,IF((SUM($K2979:AD2979)+12)&lt;$D2982,12,$D2982-SUM($K2979:AD2979)),0)),0),0)</f>
        <v>0</v>
      </c>
    </row>
    <row r="2980" spans="2:31" hidden="1">
      <c r="B2980" s="526" t="s">
        <v>754</v>
      </c>
      <c r="D2980" s="5">
        <f ca="1">D1813</f>
        <v>0</v>
      </c>
      <c r="E2980" s="454">
        <f ca="1">E1813</f>
        <v>0</v>
      </c>
      <c r="F2980" s="454">
        <f ca="1">F1813</f>
        <v>0</v>
      </c>
      <c r="G2980" s="258" t="b">
        <f ca="1">NOT(ISBLANK(OFFSET($C$269,$D2978,0)))</f>
        <v>0</v>
      </c>
      <c r="H2980" s="538" t="b">
        <f ca="1">SUM(K2980:AE2980)=E2982</f>
        <v>1</v>
      </c>
      <c r="I2980" s="1" t="s">
        <v>750</v>
      </c>
      <c r="K2980" s="537">
        <f ca="1">IF(AND($G2980,NOT(ISTEXT($G2979)),ISNUMBER(Poczatek),ISNUMBER(Koniec_Projekt)),IFERROR(IF($D2979=LataProjekcji,IF($F2979&gt;$E2982,$E2982,$F2979),IF($D2982&gt;=$E2982,(IF($D2979&lt;LataProjekcji,IF((SUM(J2980:$K2980)+12)&lt;$E2982,12,$E2982-SUM(J2980:$K2980)),0)),(IF($D2979&lt;LataProjekcji,IF((SUM(J2980:$K2980)+12)&lt;$D2982,12,$D2982-SUM(J2980:$K2980)),0)))),0),0)</f>
        <v>0</v>
      </c>
      <c r="L2980" s="537">
        <f ca="1">IF(AND($G2980,NOT(ISTEXT($G2979)),ISNUMBER(Poczatek),ISNUMBER(Koniec_Projekt)),IFERROR(IF($D2979=LataProjekcji,IF($F2979&gt;$E2982,$E2982,$F2979),IF($D2982&gt;=$E2982,(IF($D2979&lt;LataProjekcji,IF((SUM($K2980:K2980)+12)&lt;$E2982,12,$E2982-SUM($K2980:K2980)),0)),(IF($D2979&lt;LataProjekcji,IF((SUM($K2980:K2980)+12)&lt;$D2982,12,$D2982-SUM($K2980:K2980)),0)))),0),0)</f>
        <v>0</v>
      </c>
      <c r="M2980" s="537">
        <f ca="1">IF(AND($G2980,NOT(ISTEXT($G2979)),ISNUMBER(Poczatek),ISNUMBER(Koniec_Projekt)),IFERROR(IF($D2979=LataProjekcji,IF($F2979&gt;$E2982,$E2982,$F2979),IF($D2982&gt;=$E2982,(IF($D2979&lt;LataProjekcji,IF((SUM($K2980:L2980)+12)&lt;$E2982,12,$E2982-SUM($K2980:L2980)),0)),(IF($D2979&lt;LataProjekcji,IF((SUM($K2980:L2980)+12)&lt;$D2982,12,$D2982-SUM($K2980:L2980)),0)))),0),0)</f>
        <v>0</v>
      </c>
      <c r="N2980" s="537">
        <f ca="1">IF(AND($G2980,NOT(ISTEXT($G2979)),ISNUMBER(Poczatek),ISNUMBER(Koniec_Projekt)),IFERROR(IF($D2979=LataProjekcji,IF($F2979&gt;$E2982,$E2982,$F2979),IF($D2982&gt;=$E2982,(IF($D2979&lt;LataProjekcji,IF((SUM($K2980:M2980)+12)&lt;$E2982,12,$E2982-SUM($K2980:M2980)),0)),(IF($D2979&lt;LataProjekcji,IF((SUM($K2980:M2980)+12)&lt;$D2982,12,$D2982-SUM($K2980:M2980)),0)))),0),0)</f>
        <v>0</v>
      </c>
      <c r="O2980" s="537">
        <f ca="1">IF(AND($G2980,NOT(ISTEXT($G2979)),ISNUMBER(Poczatek),ISNUMBER(Koniec_Projekt)),IFERROR(IF($D2979=LataProjekcji,IF($F2979&gt;$E2982,$E2982,$F2979),IF($D2982&gt;=$E2982,(IF($D2979&lt;LataProjekcji,IF((SUM($K2980:N2980)+12)&lt;$E2982,12,$E2982-SUM($K2980:N2980)),0)),(IF($D2979&lt;LataProjekcji,IF((SUM($K2980:N2980)+12)&lt;$D2982,12,$D2982-SUM($K2980:N2980)),0)))),0),0)</f>
        <v>0</v>
      </c>
      <c r="P2980" s="537">
        <f ca="1">IF(AND($G2980,NOT(ISTEXT($G2979)),ISNUMBER(Poczatek),ISNUMBER(Koniec_Projekt)),IFERROR(IF($D2979=LataProjekcji,IF($F2979&gt;$E2982,$E2982,$F2979),IF($D2982&gt;=$E2982,(IF($D2979&lt;LataProjekcji,IF((SUM($K2980:O2980)+12)&lt;$E2982,12,$E2982-SUM($K2980:O2980)),0)),(IF($D2979&lt;LataProjekcji,IF((SUM($K2980:O2980)+12)&lt;$D2982,12,$D2982-SUM($K2980:O2980)),0)))),0),0)</f>
        <v>0</v>
      </c>
      <c r="Q2980" s="537">
        <f ca="1">IF(AND($G2980,NOT(ISTEXT($G2979)),ISNUMBER(Poczatek),ISNUMBER(Koniec_Projekt)),IFERROR(IF($D2979=LataProjekcji,IF($F2979&gt;$E2982,$E2982,$F2979),IF($D2982&gt;=$E2982,(IF($D2979&lt;LataProjekcji,IF((SUM($K2980:P2980)+12)&lt;$E2982,12,$E2982-SUM($K2980:P2980)),0)),(IF($D2979&lt;LataProjekcji,IF((SUM($K2980:P2980)+12)&lt;$D2982,12,$D2982-SUM($K2980:P2980)),0)))),0),0)</f>
        <v>0</v>
      </c>
      <c r="R2980" s="537">
        <f ca="1">IF(AND($G2980,NOT(ISTEXT($G2979)),ISNUMBER(Poczatek),ISNUMBER(Koniec_Projekt)),IFERROR(IF($D2979=LataProjekcji,IF($F2979&gt;$E2982,$E2982,$F2979),IF($D2982&gt;=$E2982,(IF($D2979&lt;LataProjekcji,IF((SUM($K2980:Q2980)+12)&lt;$E2982,12,$E2982-SUM($K2980:Q2980)),0)),(IF($D2979&lt;LataProjekcji,IF((SUM($K2980:Q2980)+12)&lt;$D2982,12,$D2982-SUM($K2980:Q2980)),0)))),0),0)</f>
        <v>0</v>
      </c>
      <c r="S2980" s="537">
        <f ca="1">IF(AND($G2980,NOT(ISTEXT($G2979)),ISNUMBER(Poczatek),ISNUMBER(Koniec_Projekt)),IFERROR(IF($D2979=LataProjekcji,IF($F2979&gt;$E2982,$E2982,$F2979),IF($D2982&gt;=$E2982,(IF($D2979&lt;LataProjekcji,IF((SUM($K2980:R2980)+12)&lt;$E2982,12,$E2982-SUM($K2980:R2980)),0)),(IF($D2979&lt;LataProjekcji,IF((SUM($K2980:R2980)+12)&lt;$D2982,12,$D2982-SUM($K2980:R2980)),0)))),0),0)</f>
        <v>0</v>
      </c>
      <c r="T2980" s="537">
        <f ca="1">IF(AND($G2980,NOT(ISTEXT($G2979)),ISNUMBER(Poczatek),ISNUMBER(Koniec_Projekt)),IFERROR(IF($D2979=LataProjekcji,IF($F2979&gt;$E2982,$E2982,$F2979),IF($D2982&gt;=$E2982,(IF($D2979&lt;LataProjekcji,IF((SUM($K2980:S2980)+12)&lt;$E2982,12,$E2982-SUM($K2980:S2980)),0)),(IF($D2979&lt;LataProjekcji,IF((SUM($K2980:S2980)+12)&lt;$D2982,12,$D2982-SUM($K2980:S2980)),0)))),0),0)</f>
        <v>0</v>
      </c>
      <c r="U2980" s="537">
        <f ca="1">IF(AND($G2980,NOT(ISTEXT($G2979)),ISNUMBER(Poczatek),ISNUMBER(Koniec_Projekt)),IFERROR(IF($D2979=LataProjekcji,IF($F2979&gt;$E2982,$E2982,$F2979),IF($D2982&gt;=$E2982,(IF($D2979&lt;LataProjekcji,IF((SUM($K2980:T2980)+12)&lt;$E2982,12,$E2982-SUM($K2980:T2980)),0)),(IF($D2979&lt;LataProjekcji,IF((SUM($K2980:T2980)+12)&lt;$D2982,12,$D2982-SUM($K2980:T2980)),0)))),0),0)</f>
        <v>0</v>
      </c>
      <c r="V2980" s="537">
        <f ca="1">IF(AND($G2980,NOT(ISTEXT($G2979)),ISNUMBER(Poczatek),ISNUMBER(Koniec_Projekt)),IFERROR(IF($D2979=LataProjekcji,IF($F2979&gt;$E2982,$E2982,$F2979),IF($D2982&gt;=$E2982,(IF($D2979&lt;LataProjekcji,IF((SUM($K2980:U2980)+12)&lt;$E2982,12,$E2982-SUM($K2980:U2980)),0)),(IF($D2979&lt;LataProjekcji,IF((SUM($K2980:U2980)+12)&lt;$D2982,12,$D2982-SUM($K2980:U2980)),0)))),0),0)</f>
        <v>0</v>
      </c>
      <c r="W2980" s="537">
        <f ca="1">IF(AND($G2980,NOT(ISTEXT($G2979)),ISNUMBER(Poczatek),ISNUMBER(Koniec_Projekt)),IFERROR(IF($D2979=LataProjekcji,IF($F2979&gt;$E2982,$E2982,$F2979),IF($D2982&gt;=$E2982,(IF($D2979&lt;LataProjekcji,IF((SUM($K2980:V2980)+12)&lt;$E2982,12,$E2982-SUM($K2980:V2980)),0)),(IF($D2979&lt;LataProjekcji,IF((SUM($K2980:V2980)+12)&lt;$D2982,12,$D2982-SUM($K2980:V2980)),0)))),0),0)</f>
        <v>0</v>
      </c>
      <c r="X2980" s="537">
        <f ca="1">IF(AND($G2980,NOT(ISTEXT($G2979)),ISNUMBER(Poczatek),ISNUMBER(Koniec_Projekt)),IFERROR(IF($D2979=LataProjekcji,IF($F2979&gt;$E2982,$E2982,$F2979),IF($D2982&gt;=$E2982,(IF($D2979&lt;LataProjekcji,IF((SUM($K2980:W2980)+12)&lt;$E2982,12,$E2982-SUM($K2980:W2980)),0)),(IF($D2979&lt;LataProjekcji,IF((SUM($K2980:W2980)+12)&lt;$D2982,12,$D2982-SUM($K2980:W2980)),0)))),0),0)</f>
        <v>0</v>
      </c>
      <c r="Y2980" s="537">
        <f ca="1">IF(AND($G2980,NOT(ISTEXT($G2979)),ISNUMBER(Poczatek),ISNUMBER(Koniec_Projekt)),IFERROR(IF($D2979=LataProjekcji,IF($F2979&gt;$E2982,$E2982,$F2979),IF($D2982&gt;=$E2982,(IF($D2979&lt;LataProjekcji,IF((SUM($K2980:X2980)+12)&lt;$E2982,12,$E2982-SUM($K2980:X2980)),0)),(IF($D2979&lt;LataProjekcji,IF((SUM($K2980:X2980)+12)&lt;$D2982,12,$D2982-SUM($K2980:X2980)),0)))),0),0)</f>
        <v>0</v>
      </c>
      <c r="Z2980" s="537">
        <f ca="1">IF(AND($G2980,NOT(ISTEXT($G2979)),ISNUMBER(Poczatek),ISNUMBER(Koniec_Projekt)),IFERROR(IF($D2979=LataProjekcji,IF($F2979&gt;$E2982,$E2982,$F2979),IF($D2982&gt;=$E2982,(IF($D2979&lt;LataProjekcji,IF((SUM($K2980:Y2980)+12)&lt;$E2982,12,$E2982-SUM($K2980:Y2980)),0)),(IF($D2979&lt;LataProjekcji,IF((SUM($K2980:Y2980)+12)&lt;$D2982,12,$D2982-SUM($K2980:Y2980)),0)))),0),0)</f>
        <v>0</v>
      </c>
      <c r="AA2980" s="537">
        <f ca="1">IF(AND($G2980,NOT(ISTEXT($G2979)),ISNUMBER(Poczatek),ISNUMBER(Koniec_Projekt)),IFERROR(IF($D2979=LataProjekcji,IF($F2979&gt;$E2982,$E2982,$F2979),IF($D2982&gt;=$E2982,(IF($D2979&lt;LataProjekcji,IF((SUM($K2980:Z2980)+12)&lt;$E2982,12,$E2982-SUM($K2980:Z2980)),0)),(IF($D2979&lt;LataProjekcji,IF((SUM($K2980:Z2980)+12)&lt;$D2982,12,$D2982-SUM($K2980:Z2980)),0)))),0),0)</f>
        <v>0</v>
      </c>
      <c r="AB2980" s="537">
        <f ca="1">IF(AND($G2980,NOT(ISTEXT($G2979)),ISNUMBER(Poczatek),ISNUMBER(Koniec_Projekt)),IFERROR(IF($D2979=LataProjekcji,IF($F2979&gt;$E2982,$E2982,$F2979),IF($D2982&gt;=$E2982,(IF($D2979&lt;LataProjekcji,IF((SUM($K2980:AA2980)+12)&lt;$E2982,12,$E2982-SUM($K2980:AA2980)),0)),(IF($D2979&lt;LataProjekcji,IF((SUM($K2980:AA2980)+12)&lt;$D2982,12,$D2982-SUM($K2980:AA2980)),0)))),0),0)</f>
        <v>0</v>
      </c>
      <c r="AC2980" s="537">
        <f ca="1">IF(AND($G2980,NOT(ISTEXT($G2979)),ISNUMBER(Poczatek),ISNUMBER(Koniec_Projekt)),IFERROR(IF($D2979=LataProjekcji,IF($F2979&gt;$E2982,$E2982,$F2979),IF($D2982&gt;=$E2982,(IF($D2979&lt;LataProjekcji,IF((SUM($K2980:AB2980)+12)&lt;$E2982,12,$E2982-SUM($K2980:AB2980)),0)),(IF($D2979&lt;LataProjekcji,IF((SUM($K2980:AB2980)+12)&lt;$D2982,12,$D2982-SUM($K2980:AB2980)),0)))),0),0)</f>
        <v>0</v>
      </c>
      <c r="AD2980" s="537">
        <f ca="1">IF(AND($G2980,NOT(ISTEXT($G2979)),ISNUMBER(Poczatek),ISNUMBER(Koniec_Projekt)),IFERROR(IF($D2979=LataProjekcji,IF($F2979&gt;$E2982,$E2982,$F2979),IF($D2982&gt;=$E2982,(IF($D2979&lt;LataProjekcji,IF((SUM($K2980:AC2980)+12)&lt;$E2982,12,$E2982-SUM($K2980:AC2980)),0)),(IF($D2979&lt;LataProjekcji,IF((SUM($K2980:AC2980)+12)&lt;$D2982,12,$D2982-SUM($K2980:AC2980)),0)))),0),0)</f>
        <v>0</v>
      </c>
      <c r="AE2980" s="537">
        <f ca="1">IF(AND($G2980,NOT(ISTEXT($G2979)),ISNUMBER(Poczatek),ISNUMBER(Koniec_Projekt)),IFERROR(IF($D2979=LataProjekcji,IF($F2979&gt;$E2982,$E2982,$F2979),IF($D2982&gt;=$E2982,(IF($D2979&lt;LataProjekcji,IF((SUM($K2980:AD2980)+12)&lt;$E2982,12,$E2982-SUM($K2980:AD2980)),0)),(IF($D2979&lt;LataProjekcji,IF((SUM($K2980:AD2980)+12)&lt;$D2982,12,$D2982-SUM($K2980:AD2980)),0)))),0),0)</f>
        <v>0</v>
      </c>
    </row>
    <row r="2981" spans="2:31" hidden="1">
      <c r="B2981" s="526" t="s">
        <v>753</v>
      </c>
      <c r="D2981" s="454">
        <f ca="1">D1814</f>
        <v>0</v>
      </c>
      <c r="E2981" s="454">
        <f ca="1">IF(D2980&gt;10,ROUND(D2981/12,2),D2981)</f>
        <v>0</v>
      </c>
      <c r="F2981" s="524">
        <f>Koniec_Projekt</f>
        <v>0</v>
      </c>
      <c r="G2981" s="329">
        <f>Miesiac_Koniec_Projekt</f>
        <v>0</v>
      </c>
      <c r="H2981" s="538" t="b">
        <f ca="1">SUM(K2981:AE2981)=D2980</f>
        <v>1</v>
      </c>
      <c r="I2981" s="1" t="s">
        <v>713</v>
      </c>
      <c r="K2981" s="256">
        <f ca="1">IF(AND($G2980,NOT(ISTEXT($G2979)),ISNUMBER(Poczatek),ISNUMBER(Koniec_Projekt)),IFERROR(IF(LataProjekcji=$F2982,ROUND($D2980,0),ROUND(K2979*$E2981,0)),0),0)</f>
        <v>0</v>
      </c>
      <c r="L2981" s="5">
        <f ca="1">IF(AND($G2980,NOT(ISTEXT($G2979)),ISNUMBER(Poczatek),ISNUMBER(Koniec_Projekt)),IFERROR(IF(LataProjekcji=$F2982,ROUND($D2980-SUM(K2981:$K2981),0),ROUND(L2979*$E2981,0)),0),0)</f>
        <v>0</v>
      </c>
      <c r="M2981" s="5">
        <f ca="1">IF(AND($G2980,NOT(ISTEXT($G2979)),ISNUMBER(Poczatek),ISNUMBER(Koniec_Projekt)),IFERROR(IF(LataProjekcji=$F2982,ROUND($D2980-SUM($K2981:L2981),0),ROUND(M2979*$E2981,0)),0),0)</f>
        <v>0</v>
      </c>
      <c r="N2981" s="5">
        <f ca="1">IF(AND($G2980,NOT(ISTEXT($G2979)),ISNUMBER(Poczatek),ISNUMBER(Koniec_Projekt)),IFERROR(IF(LataProjekcji=$F2982,ROUND($D2980-SUM($K2981:M2981),0),ROUND(N2979*$E2981,0)),0),0)</f>
        <v>0</v>
      </c>
      <c r="O2981" s="5">
        <f ca="1">IF(AND($G2980,NOT(ISTEXT($G2979)),ISNUMBER(Poczatek),ISNUMBER(Koniec_Projekt)),IFERROR(IF(LataProjekcji=$F2982,ROUND($D2980-SUM($K2981:N2981),0),ROUND(O2979*$E2981,0)),0),0)</f>
        <v>0</v>
      </c>
      <c r="P2981" s="5">
        <f ca="1">IF(AND($G2980,NOT(ISTEXT($G2979)),ISNUMBER(Poczatek),ISNUMBER(Koniec_Projekt)),IFERROR(IF(LataProjekcji=$F2982,ROUND($D2980-SUM($K2981:O2981),0),ROUND(P2979*$E2981,0)),0),0)</f>
        <v>0</v>
      </c>
      <c r="Q2981" s="5">
        <f ca="1">IF(AND($G2980,NOT(ISTEXT($G2979)),ISNUMBER(Poczatek),ISNUMBER(Koniec_Projekt)),IFERROR(IF(LataProjekcji=$F2982,ROUND($D2980-SUM($K2981:P2981),0),ROUND(Q2979*$E2981,0)),0),0)</f>
        <v>0</v>
      </c>
      <c r="R2981" s="5">
        <f ca="1">IF(AND($G2980,NOT(ISTEXT($G2979)),ISNUMBER(Poczatek),ISNUMBER(Koniec_Projekt)),IFERROR(IF(LataProjekcji=$F2982,ROUND($D2980-SUM($K2981:Q2981),0),ROUND(R2979*$E2981,0)),0),0)</f>
        <v>0</v>
      </c>
      <c r="S2981" s="5">
        <f ca="1">IF(AND($G2980,NOT(ISTEXT($G2979)),ISNUMBER(Poczatek),ISNUMBER(Koniec_Projekt)),IFERROR(IF(LataProjekcji=$F2982,ROUND($D2980-SUM($K2981:R2981),0),ROUND(S2979*$E2981,0)),0),0)</f>
        <v>0</v>
      </c>
      <c r="T2981" s="5">
        <f ca="1">IF(AND($G2980,NOT(ISTEXT($G2979)),ISNUMBER(Poczatek),ISNUMBER(Koniec_Projekt)),IFERROR(IF(LataProjekcji=$F2982,ROUND($D2980-SUM($K2981:S2981),0),ROUND(T2979*$E2981,0)),0),0)</f>
        <v>0</v>
      </c>
      <c r="U2981" s="5">
        <f ca="1">IF(AND($G2980,NOT(ISTEXT($G2979)),ISNUMBER(Poczatek),ISNUMBER(Koniec_Projekt)),IFERROR(IF(LataProjekcji=$F2982,ROUND($D2980-SUM($K2981:T2981),0),ROUND(U2979*$E2981,0)),0),0)</f>
        <v>0</v>
      </c>
      <c r="V2981" s="5">
        <f ca="1">IF(AND($G2980,NOT(ISTEXT($G2979)),ISNUMBER(Poczatek),ISNUMBER(Koniec_Projekt)),IFERROR(IF(LataProjekcji=$F2982,ROUND($D2980-SUM($K2981:U2981),0),ROUND(V2979*$E2981,0)),0),0)</f>
        <v>0</v>
      </c>
      <c r="W2981" s="5">
        <f ca="1">IF(AND($G2980,NOT(ISTEXT($G2979)),ISNUMBER(Poczatek),ISNUMBER(Koniec_Projekt)),IFERROR(IF(LataProjekcji=$F2982,ROUND($D2980-SUM($K2981:V2981),0),ROUND(W2979*$E2981,0)),0),0)</f>
        <v>0</v>
      </c>
      <c r="X2981" s="5">
        <f ca="1">IF(AND($G2980,NOT(ISTEXT($G2979)),ISNUMBER(Poczatek),ISNUMBER(Koniec_Projekt)),IFERROR(IF(LataProjekcji=$F2982,ROUND($D2980-SUM($K2981:W2981),0),ROUND(X2979*$E2981,0)),0),0)</f>
        <v>0</v>
      </c>
      <c r="Y2981" s="5">
        <f ca="1">IF(AND($G2980,NOT(ISTEXT($G2979)),ISNUMBER(Poczatek),ISNUMBER(Koniec_Projekt)),IFERROR(IF(LataProjekcji=$F2982,ROUND($D2980-SUM($K2981:X2981),0),ROUND(Y2979*$E2981,0)),0),0)</f>
        <v>0</v>
      </c>
      <c r="Z2981" s="5">
        <f ca="1">IF(AND($G2980,NOT(ISTEXT($G2979)),ISNUMBER(Poczatek),ISNUMBER(Koniec_Projekt)),IFERROR(IF(LataProjekcji=$F2982,ROUND($D2980-SUM($K2981:Y2981),0),ROUND(Z2979*$E2981,0)),0),0)</f>
        <v>0</v>
      </c>
      <c r="AA2981" s="5">
        <f ca="1">IF(AND($G2980,NOT(ISTEXT($G2979)),ISNUMBER(Poczatek),ISNUMBER(Koniec_Projekt)),IFERROR(IF(LataProjekcji=$F2982,ROUND($D2980-SUM($K2981:Z2981),0),ROUND(AA2979*$E2981,0)),0),0)</f>
        <v>0</v>
      </c>
      <c r="AB2981" s="5">
        <f ca="1">IF(AND($G2980,NOT(ISTEXT($G2979)),ISNUMBER(Poczatek),ISNUMBER(Koniec_Projekt)),IFERROR(IF(LataProjekcji=$F2982,ROUND($D2980-SUM($K2981:AA2981),0),ROUND(AB2979*$E2981,0)),0),0)</f>
        <v>0</v>
      </c>
      <c r="AC2981" s="5">
        <f ca="1">IF(AND($G2980,NOT(ISTEXT($G2979)),ISNUMBER(Poczatek),ISNUMBER(Koniec_Projekt)),IFERROR(IF(LataProjekcji=$F2982,ROUND($D2980-SUM($K2981:AB2981),0),ROUND(AC2979*$E2981,0)),0),0)</f>
        <v>0</v>
      </c>
      <c r="AD2981" s="5">
        <f ca="1">IF(AND($G2980,NOT(ISTEXT($G2979)),ISNUMBER(Poczatek),ISNUMBER(Koniec_Projekt)),IFERROR(IF(LataProjekcji=$F2982,ROUND($D2980-SUM($K2981:AC2981),0),ROUND(AD2979*$E2981,0)),0),0)</f>
        <v>0</v>
      </c>
      <c r="AE2981" s="5">
        <f ca="1">IF(AND($G2980,NOT(ISTEXT($G2979)),ISNUMBER(Poczatek),ISNUMBER(Koniec_Projekt)),IFERROR(IF(LataProjekcji=$F2982,ROUND($D2980-SUM($K2981:AD2981),0),ROUND(AE2979*$E2981,0)),0),0)</f>
        <v>0</v>
      </c>
    </row>
    <row r="2982" spans="2:31" hidden="1">
      <c r="B2982" s="526" t="s">
        <v>751</v>
      </c>
      <c r="D2982" s="1">
        <f ca="1">IFERROR(ROUNDUP(D2980/E2981,0),0)</f>
        <v>0</v>
      </c>
      <c r="E2982" s="1">
        <f ca="1">IF(D2982=0,0,DATEDIF(DATE(D2979,E2979,1),DATE(F2981,G2981,1),"m"))</f>
        <v>0</v>
      </c>
      <c r="F2982" s="1" t="str">
        <f ca="1">IFERROR(YEAR(G2979),"brak daty")</f>
        <v>brak daty</v>
      </c>
      <c r="G2982" s="1" t="str">
        <f ca="1">IFERROR(MONTH(G2979),"brak daty")</f>
        <v>brak daty</v>
      </c>
      <c r="I2982" s="1" t="s">
        <v>425</v>
      </c>
      <c r="K2982" s="5">
        <f ca="1">IF(AND($G2980,NOT(ISTEXT($G2979)),ISNUMBER(Poczatek),ISNUMBER(Koniec_Projekt)),IFERROR(IF(LataProjekcji=$F2981,IF(AND($G2981=$G2982,$F2981=$F2982),ROUND($D2980-SUM($K2982),0),ROUND(K2980*$E2981,0)),IF(LataProjekcji&gt;$F2981,0,ROUND(K2980*$E2981,0))),0),0)</f>
        <v>0</v>
      </c>
      <c r="L2982" s="5">
        <f ca="1">IF(AND($G2980,NOT(ISTEXT($G2979)),ISNUMBER(Poczatek),ISNUMBER(Koniec_Projekt)),IFERROR(IF(LataProjekcji=$F2981,IF(AND($G2981=$G2982,$F2981=$F2982),ROUND($D2980-SUM($K2982:K2982),0),ROUND(L2980*$E2981,0)),IF(LataProjekcji&gt;$F2981,0,ROUND(L2980*$E2981,0))),0),0)</f>
        <v>0</v>
      </c>
      <c r="M2982" s="5">
        <f ca="1">IF(AND($G2980,NOT(ISTEXT($G2979)),ISNUMBER(Poczatek),ISNUMBER(Koniec_Projekt)),IFERROR(IF(LataProjekcji=$F2981,IF(AND($G2981=$G2982,$F2981=$F2982),ROUND($D2980-SUM($K2982:L2982),0),ROUND(M2980*$E2981,0)),IF(LataProjekcji&gt;$F2981,0,ROUND(M2980*$E2981,0))),0),0)</f>
        <v>0</v>
      </c>
      <c r="N2982" s="5">
        <f ca="1">IF(AND($G2980,NOT(ISTEXT($G2979)),ISNUMBER(Poczatek),ISNUMBER(Koniec_Projekt)),IFERROR(IF(LataProjekcji=$F2981,IF(AND($G2981=$G2982,$F2981=$F2982),ROUND($D2980-SUM($K2982:M2982),0),ROUND(N2980*$E2981,0)),IF(LataProjekcji&gt;$F2981,0,ROUND(N2980*$E2981,0))),0),0)</f>
        <v>0</v>
      </c>
      <c r="O2982" s="5">
        <f ca="1">IF(AND($G2980,NOT(ISTEXT($G2979)),ISNUMBER(Poczatek),ISNUMBER(Koniec_Projekt)),IFERROR(IF(LataProjekcji=$F2981,IF(AND($G2981=$G2982,$F2981=$F2982),ROUND($D2980-SUM($K2982:N2982),0),ROUND(O2980*$E2981,0)),IF(LataProjekcji&gt;$F2981,0,ROUND(O2980*$E2981,0))),0),0)</f>
        <v>0</v>
      </c>
      <c r="P2982" s="5">
        <f ca="1">IF(AND($G2980,NOT(ISTEXT($G2979)),ISNUMBER(Poczatek),ISNUMBER(Koniec_Projekt)),IFERROR(IF(LataProjekcji=$F2981,IF(AND($G2981=$G2982,$F2981=$F2982),ROUND($D2980-SUM($K2982:O2982),0),ROUND(P2980*$E2981,0)),IF(LataProjekcji&gt;$F2981,0,ROUND(P2980*$E2981,0))),0),0)</f>
        <v>0</v>
      </c>
      <c r="Q2982" s="5">
        <f ca="1">IF(AND($G2980,NOT(ISTEXT($G2979)),ISNUMBER(Poczatek),ISNUMBER(Koniec_Projekt)),IFERROR(IF(LataProjekcji=$F2981,IF(AND($G2981=$G2982,$F2981=$F2982),ROUND($D2980-SUM($K2982:P2982),0),ROUND(Q2980*$E2981,0)),IF(LataProjekcji&gt;$F2981,0,ROUND(Q2980*$E2981,0))),0),0)</f>
        <v>0</v>
      </c>
      <c r="R2982" s="5">
        <f ca="1">IF(AND($G2980,NOT(ISTEXT($G2979)),ISNUMBER(Poczatek),ISNUMBER(Koniec_Projekt)),IFERROR(IF(LataProjekcji=$F2981,IF(AND($G2981=$G2982,$F2981=$F2982),ROUND($D2980-SUM($K2982:Q2982),0),ROUND(R2980*$E2981,0)),IF(LataProjekcji&gt;$F2981,0,ROUND(R2980*$E2981,0))),0),0)</f>
        <v>0</v>
      </c>
      <c r="S2982" s="5">
        <f ca="1">IF(AND($G2980,NOT(ISTEXT($G2979)),ISNUMBER(Poczatek),ISNUMBER(Koniec_Projekt)),IFERROR(IF(LataProjekcji=$F2981,IF(AND($G2981=$G2982,$F2981=$F2982),ROUND($D2980-SUM($K2982:R2982),0),ROUND(S2980*$E2981,0)),IF(LataProjekcji&gt;$F2981,0,ROUND(S2980*$E2981,0))),0),0)</f>
        <v>0</v>
      </c>
      <c r="T2982" s="5">
        <f ca="1">IF(AND($G2980,NOT(ISTEXT($G2979)),ISNUMBER(Poczatek),ISNUMBER(Koniec_Projekt)),IFERROR(IF(LataProjekcji=$F2981,IF(AND($G2981=$G2982,$F2981=$F2982),ROUND($D2980-SUM($K2982:S2982),0),ROUND(T2980*$E2981,0)),IF(LataProjekcji&gt;$F2981,0,ROUND(T2980*$E2981,0))),0),0)</f>
        <v>0</v>
      </c>
      <c r="U2982" s="5">
        <f ca="1">IF(AND($G2980,NOT(ISTEXT($G2979)),ISNUMBER(Poczatek),ISNUMBER(Koniec_Projekt)),IFERROR(IF(LataProjekcji=$F2981,IF(AND($G2981=$G2982,$F2981=$F2982),ROUND($D2980-SUM($K2982:T2982),0),ROUND(U2980*$E2981,0)),IF(LataProjekcji&gt;$F2981,0,ROUND(U2980*$E2981,0))),0),0)</f>
        <v>0</v>
      </c>
      <c r="V2982" s="5">
        <f ca="1">IF(AND($G2980,NOT(ISTEXT($G2979)),ISNUMBER(Poczatek),ISNUMBER(Koniec_Projekt)),IFERROR(IF(LataProjekcji=$F2981,IF(AND($G2981=$G2982,$F2981=$F2982),ROUND($D2980-SUM($K2982:U2982),0),ROUND(V2980*$E2981,0)),IF(LataProjekcji&gt;$F2981,0,ROUND(V2980*$E2981,0))),0),0)</f>
        <v>0</v>
      </c>
      <c r="W2982" s="5">
        <f ca="1">IF(AND($G2980,NOT(ISTEXT($G2979)),ISNUMBER(Poczatek),ISNUMBER(Koniec_Projekt)),IFERROR(IF(LataProjekcji=$F2981,IF(AND($G2981=$G2982,$F2981=$F2982),ROUND($D2980-SUM($K2982:V2982),0),ROUND(W2980*$E2981,0)),IF(LataProjekcji&gt;$F2981,0,ROUND(W2980*$E2981,0))),0),0)</f>
        <v>0</v>
      </c>
      <c r="X2982" s="5">
        <f ca="1">IF(AND($G2980,NOT(ISTEXT($G2979)),ISNUMBER(Poczatek),ISNUMBER(Koniec_Projekt)),IFERROR(IF(LataProjekcji=$F2981,IF(AND($G2981=$G2982,$F2981=$F2982),ROUND($D2980-SUM($K2982:W2982),0),ROUND(X2980*$E2981,0)),IF(LataProjekcji&gt;$F2981,0,ROUND(X2980*$E2981,0))),0),0)</f>
        <v>0</v>
      </c>
      <c r="Y2982" s="5">
        <f ca="1">IF(AND($G2980,NOT(ISTEXT($G2979)),ISNUMBER(Poczatek),ISNUMBER(Koniec_Projekt)),IFERROR(IF(LataProjekcji=$F2981,IF(AND($G2981=$G2982,$F2981=$F2982),ROUND($D2980-SUM($K2982:X2982),0),ROUND(Y2980*$E2981,0)),IF(LataProjekcji&gt;$F2981,0,ROUND(Y2980*$E2981,0))),0),0)</f>
        <v>0</v>
      </c>
      <c r="Z2982" s="5">
        <f ca="1">IF(AND($G2980,NOT(ISTEXT($G2979)),ISNUMBER(Poczatek),ISNUMBER(Koniec_Projekt)),IFERROR(IF(LataProjekcji=$F2981,IF(AND($G2981=$G2982,$F2981=$F2982),ROUND($D2980-SUM($K2982:Y2982),0),ROUND(Z2980*$E2981,0)),IF(LataProjekcji&gt;$F2981,0,ROUND(Z2980*$E2981,0))),0),0)</f>
        <v>0</v>
      </c>
      <c r="AA2982" s="5">
        <f ca="1">IF(AND($G2980,NOT(ISTEXT($G2979)),ISNUMBER(Poczatek),ISNUMBER(Koniec_Projekt)),IFERROR(IF(LataProjekcji=$F2981,IF(AND($G2981=$G2982,$F2981=$F2982),ROUND($D2980-SUM($K2982:Z2982),0),ROUND(AA2980*$E2981,0)),IF(LataProjekcji&gt;$F2981,0,ROUND(AA2980*$E2981,0))),0),0)</f>
        <v>0</v>
      </c>
      <c r="AB2982" s="5">
        <f ca="1">IF(AND($G2980,NOT(ISTEXT($G2979)),ISNUMBER(Poczatek),ISNUMBER(Koniec_Projekt)),IFERROR(IF(LataProjekcji=$F2981,IF(AND($G2981=$G2982,$F2981=$F2982),ROUND($D2980-SUM($K2982:AA2982),0),ROUND(AB2980*$E2981,0)),IF(LataProjekcji&gt;$F2981,0,ROUND(AB2980*$E2981,0))),0),0)</f>
        <v>0</v>
      </c>
      <c r="AC2982" s="5">
        <f ca="1">IF(AND($G2980,NOT(ISTEXT($G2979)),ISNUMBER(Poczatek),ISNUMBER(Koniec_Projekt)),IFERROR(IF(LataProjekcji=$F2981,IF(AND($G2981=$G2982,$F2981=$F2982),ROUND($D2980-SUM($K2982:AB2982),0),ROUND(AC2980*$E2981,0)),IF(LataProjekcji&gt;$F2981,0,ROUND(AC2980*$E2981,0))),0),0)</f>
        <v>0</v>
      </c>
      <c r="AD2982" s="5">
        <f ca="1">IF(AND($G2980,NOT(ISTEXT($G2979)),ISNUMBER(Poczatek),ISNUMBER(Koniec_Projekt)),IFERROR(IF(LataProjekcji=$F2981,IF(AND($G2981=$G2982,$F2981=$F2982),ROUND($D2980-SUM($K2982:AC2982),0),ROUND(AD2980*$E2981,0)),IF(LataProjekcji&gt;$F2981,0,ROUND(AD2980*$E2981,0))),0),0)</f>
        <v>0</v>
      </c>
      <c r="AE2982" s="5">
        <f ca="1">IF(AND($G2980,NOT(ISTEXT($G2979)),ISNUMBER(Poczatek),ISNUMBER(Koniec_Projekt)),IFERROR(IF(LataProjekcji=$F2981,IF(AND($G2981=$G2982,$F2981=$F2982),ROUND($D2980-SUM($K2982:AD2982),0),ROUND(AE2980*$E2981,0)),IF(LataProjekcji&gt;$F2981,0,ROUND(AE2980*$E2981,0))),0),0)</f>
        <v>0</v>
      </c>
    </row>
    <row r="2983" spans="2:31" ht="12.5" hidden="1" thickBot="1">
      <c r="B2983" s="527" t="s">
        <v>865</v>
      </c>
      <c r="C2983" s="528"/>
      <c r="D2983" s="529">
        <f ca="1">IF(D2980&gt;10,ROUND((D2982-1)*E2981,0),E2981)</f>
        <v>0</v>
      </c>
      <c r="E2983" s="529">
        <f ca="1">D2980-D2983</f>
        <v>0</v>
      </c>
      <c r="F2983" s="528"/>
      <c r="G2983" s="669">
        <f ca="1">OFFSET($C$269,$D2978,0)</f>
        <v>0</v>
      </c>
      <c r="H2983" s="528"/>
      <c r="I2983" s="528"/>
      <c r="J2983" s="528"/>
      <c r="K2983" s="528"/>
      <c r="L2983" s="528"/>
      <c r="M2983" s="528"/>
      <c r="N2983" s="528"/>
      <c r="O2983" s="528"/>
      <c r="P2983" s="528"/>
      <c r="Q2983" s="528"/>
      <c r="R2983" s="528"/>
      <c r="S2983" s="528"/>
      <c r="T2983" s="528"/>
      <c r="U2983" s="528"/>
      <c r="V2983" s="528"/>
      <c r="W2983" s="528"/>
      <c r="X2983" s="528"/>
      <c r="Y2983" s="528"/>
      <c r="Z2983" s="528"/>
      <c r="AA2983" s="528"/>
      <c r="AB2983" s="528"/>
      <c r="AC2983" s="528"/>
      <c r="AD2983" s="528"/>
      <c r="AE2983" s="528"/>
    </row>
    <row r="2984" spans="2:31" ht="12.5" hidden="1" thickTop="1"/>
    <row r="2985" spans="2:31" ht="12.5" hidden="1" thickBot="1">
      <c r="B2985" s="530" t="str">
        <f ca="1">"nazwa ST: "&amp;B1818</f>
        <v>nazwa ST: 0</v>
      </c>
      <c r="C2985" s="530"/>
      <c r="D2985" s="531">
        <f>D1818</f>
        <v>179</v>
      </c>
      <c r="E2985" s="530"/>
      <c r="F2985" s="530"/>
      <c r="G2985" s="530"/>
      <c r="H2985" s="530"/>
      <c r="I2985" s="530"/>
      <c r="J2985" s="530"/>
      <c r="K2985" s="539" t="str">
        <f t="shared" ref="K2985:AE2985" si="3223">LataProjekcji</f>
        <v>Uzupełnij dane</v>
      </c>
      <c r="L2985" s="539" t="str">
        <f t="shared" si="3223"/>
        <v/>
      </c>
      <c r="M2985" s="539" t="str">
        <f t="shared" si="3223"/>
        <v/>
      </c>
      <c r="N2985" s="539" t="str">
        <f t="shared" si="3223"/>
        <v/>
      </c>
      <c r="O2985" s="539" t="str">
        <f t="shared" si="3223"/>
        <v/>
      </c>
      <c r="P2985" s="539" t="str">
        <f t="shared" si="3223"/>
        <v/>
      </c>
      <c r="Q2985" s="539" t="str">
        <f t="shared" si="3223"/>
        <v/>
      </c>
      <c r="R2985" s="539" t="str">
        <f t="shared" si="3223"/>
        <v/>
      </c>
      <c r="S2985" s="539" t="str">
        <f t="shared" si="3223"/>
        <v/>
      </c>
      <c r="T2985" s="539" t="str">
        <f t="shared" si="3223"/>
        <v/>
      </c>
      <c r="U2985" s="539" t="str">
        <f t="shared" si="3223"/>
        <v/>
      </c>
      <c r="V2985" s="539" t="str">
        <f t="shared" si="3223"/>
        <v/>
      </c>
      <c r="W2985" s="539" t="str">
        <f t="shared" si="3223"/>
        <v/>
      </c>
      <c r="X2985" s="539" t="str">
        <f t="shared" si="3223"/>
        <v/>
      </c>
      <c r="Y2985" s="539" t="str">
        <f t="shared" si="3223"/>
        <v/>
      </c>
      <c r="Z2985" s="539" t="str">
        <f t="shared" si="3223"/>
        <v/>
      </c>
      <c r="AA2985" s="539" t="str">
        <f t="shared" si="3223"/>
        <v/>
      </c>
      <c r="AB2985" s="539" t="str">
        <f t="shared" si="3223"/>
        <v/>
      </c>
      <c r="AC2985" s="539" t="str">
        <f t="shared" si="3223"/>
        <v/>
      </c>
      <c r="AD2985" s="539" t="str">
        <f t="shared" si="3223"/>
        <v/>
      </c>
      <c r="AE2985" s="539" t="str">
        <f t="shared" si="3223"/>
        <v/>
      </c>
    </row>
    <row r="2986" spans="2:31" hidden="1">
      <c r="B2986" s="526" t="s">
        <v>752</v>
      </c>
      <c r="D2986" s="1">
        <f ca="1">D1819</f>
        <v>1900</v>
      </c>
      <c r="E2986" s="1">
        <f ca="1">E1819</f>
        <v>1</v>
      </c>
      <c r="F2986" s="1">
        <f ca="1">IF(D2987&gt;10,F1819,1)</f>
        <v>1</v>
      </c>
      <c r="G2986" s="525" t="str">
        <f ca="1">IF(ISBLANK(OFFSET($E$269,$D2985,0)),"brak daty",IF(D2987&gt;10,EDATE(OFFSET($E$269,$D2985,0),D2989),DATE(D2986,E2986,1)))</f>
        <v>brak daty</v>
      </c>
      <c r="H2986" s="538" t="b">
        <f ca="1">SUM(K2986:AE2986)=D2989</f>
        <v>1</v>
      </c>
      <c r="I2986" s="1" t="s">
        <v>749</v>
      </c>
      <c r="K2986" s="5">
        <f ca="1">IF(AND($G2987,NOT(ISTEXT($G2986)),ISNUMBER(Poczatek),ISNUMBER(Koniec_Projekt)),IFERROR(IF($D2986=LataProjekcji,$F2986,IF($D2986&lt;LataProjekcji,IF((SUM(K2986)+12)&lt;$D2989,12,$D2989-SUM(K2986)),0)),0),0)</f>
        <v>0</v>
      </c>
      <c r="L2986" s="5">
        <f ca="1">IF(AND($G2987,NOT(ISTEXT($G2986)),ISNUMBER(Poczatek),ISNUMBER(Koniec_Projekt)),IFERROR(IF($D2986=LataProjekcji,$F2986,IF($D2986&lt;LataProjekcji,IF((SUM($K2986:K2986)+12)&lt;$D2989,12,$D2989-SUM($K2986:K2986)),0)),0),0)</f>
        <v>0</v>
      </c>
      <c r="M2986" s="5">
        <f ca="1">IF(AND($G2987,NOT(ISTEXT($G2986)),ISNUMBER(Poczatek),ISNUMBER(Koniec_Projekt)),IFERROR(IF($D2986=LataProjekcji,$F2986,IF($D2986&lt;LataProjekcji,IF((SUM($K2986:L2986)+12)&lt;$D2989,12,$D2989-SUM($K2986:L2986)),0)),0),0)</f>
        <v>0</v>
      </c>
      <c r="N2986" s="5">
        <f ca="1">IF(AND($G2987,NOT(ISTEXT($G2986)),ISNUMBER(Poczatek),ISNUMBER(Koniec_Projekt)),IFERROR(IF($D2986=LataProjekcji,$F2986,IF($D2986&lt;LataProjekcji,IF((SUM($K2986:M2986)+12)&lt;$D2989,12,$D2989-SUM($K2986:M2986)),0)),0),0)</f>
        <v>0</v>
      </c>
      <c r="O2986" s="5">
        <f ca="1">IF(AND($G2987,NOT(ISTEXT($G2986)),ISNUMBER(Poczatek),ISNUMBER(Koniec_Projekt)),IFERROR(IF($D2986=LataProjekcji,$F2986,IF($D2986&lt;LataProjekcji,IF((SUM($K2986:N2986)+12)&lt;$D2989,12,$D2989-SUM($K2986:N2986)),0)),0),0)</f>
        <v>0</v>
      </c>
      <c r="P2986" s="5">
        <f ca="1">IF(AND($G2987,NOT(ISTEXT($G2986)),ISNUMBER(Poczatek),ISNUMBER(Koniec_Projekt)),IFERROR(IF($D2986=LataProjekcji,$F2986,IF($D2986&lt;LataProjekcji,IF((SUM($K2986:O2986)+12)&lt;$D2989,12,$D2989-SUM($K2986:O2986)),0)),0),0)</f>
        <v>0</v>
      </c>
      <c r="Q2986" s="5">
        <f ca="1">IF(AND($G2987,NOT(ISTEXT($G2986)),ISNUMBER(Poczatek),ISNUMBER(Koniec_Projekt)),IFERROR(IF($D2986=LataProjekcji,$F2986,IF($D2986&lt;LataProjekcji,IF((SUM($K2986:P2986)+12)&lt;$D2989,12,$D2989-SUM($K2986:P2986)),0)),0),0)</f>
        <v>0</v>
      </c>
      <c r="R2986" s="5">
        <f ca="1">IF(AND($G2987,NOT(ISTEXT($G2986)),ISNUMBER(Poczatek),ISNUMBER(Koniec_Projekt)),IFERROR(IF($D2986=LataProjekcji,$F2986,IF($D2986&lt;LataProjekcji,IF((SUM($K2986:Q2986)+12)&lt;$D2989,12,$D2989-SUM($K2986:Q2986)),0)),0),0)</f>
        <v>0</v>
      </c>
      <c r="S2986" s="5">
        <f ca="1">IF(AND($G2987,NOT(ISTEXT($G2986)),ISNUMBER(Poczatek),ISNUMBER(Koniec_Projekt)),IFERROR(IF($D2986=LataProjekcji,$F2986,IF($D2986&lt;LataProjekcji,IF((SUM($K2986:R2986)+12)&lt;$D2989,12,$D2989-SUM($K2986:R2986)),0)),0),0)</f>
        <v>0</v>
      </c>
      <c r="T2986" s="5">
        <f ca="1">IF(AND($G2987,NOT(ISTEXT($G2986)),ISNUMBER(Poczatek),ISNUMBER(Koniec_Projekt)),IFERROR(IF($D2986=LataProjekcji,$F2986,IF($D2986&lt;LataProjekcji,IF((SUM($K2986:S2986)+12)&lt;$D2989,12,$D2989-SUM($K2986:S2986)),0)),0),0)</f>
        <v>0</v>
      </c>
      <c r="U2986" s="5">
        <f ca="1">IF(AND($G2987,NOT(ISTEXT($G2986)),ISNUMBER(Poczatek),ISNUMBER(Koniec_Projekt)),IFERROR(IF($D2986=LataProjekcji,$F2986,IF($D2986&lt;LataProjekcji,IF((SUM($K2986:T2986)+12)&lt;$D2989,12,$D2989-SUM($K2986:T2986)),0)),0),0)</f>
        <v>0</v>
      </c>
      <c r="V2986" s="5">
        <f ca="1">IF(AND($G2987,NOT(ISTEXT($G2986)),ISNUMBER(Poczatek),ISNUMBER(Koniec_Projekt)),IFERROR(IF($D2986=LataProjekcji,$F2986,IF($D2986&lt;LataProjekcji,IF((SUM($K2986:U2986)+12)&lt;$D2989,12,$D2989-SUM($K2986:U2986)),0)),0),0)</f>
        <v>0</v>
      </c>
      <c r="W2986" s="5">
        <f ca="1">IF(AND($G2987,NOT(ISTEXT($G2986)),ISNUMBER(Poczatek),ISNUMBER(Koniec_Projekt)),IFERROR(IF($D2986=LataProjekcji,$F2986,IF($D2986&lt;LataProjekcji,IF((SUM($K2986:V2986)+12)&lt;$D2989,12,$D2989-SUM($K2986:V2986)),0)),0),0)</f>
        <v>0</v>
      </c>
      <c r="X2986" s="5">
        <f ca="1">IF(AND($G2987,NOT(ISTEXT($G2986)),ISNUMBER(Poczatek),ISNUMBER(Koniec_Projekt)),IFERROR(IF($D2986=LataProjekcji,$F2986,IF($D2986&lt;LataProjekcji,IF((SUM($K2986:W2986)+12)&lt;$D2989,12,$D2989-SUM($K2986:W2986)),0)),0),0)</f>
        <v>0</v>
      </c>
      <c r="Y2986" s="5">
        <f ca="1">IF(AND($G2987,NOT(ISTEXT($G2986)),ISNUMBER(Poczatek),ISNUMBER(Koniec_Projekt)),IFERROR(IF($D2986=LataProjekcji,$F2986,IF($D2986&lt;LataProjekcji,IF((SUM($K2986:X2986)+12)&lt;$D2989,12,$D2989-SUM($K2986:X2986)),0)),0),0)</f>
        <v>0</v>
      </c>
      <c r="Z2986" s="5">
        <f ca="1">IF(AND($G2987,NOT(ISTEXT($G2986)),ISNUMBER(Poczatek),ISNUMBER(Koniec_Projekt)),IFERROR(IF($D2986=LataProjekcji,$F2986,IF($D2986&lt;LataProjekcji,IF((SUM($K2986:Y2986)+12)&lt;$D2989,12,$D2989-SUM($K2986:Y2986)),0)),0),0)</f>
        <v>0</v>
      </c>
      <c r="AA2986" s="5">
        <f ca="1">IF(AND($G2987,NOT(ISTEXT($G2986)),ISNUMBER(Poczatek),ISNUMBER(Koniec_Projekt)),IFERROR(IF($D2986=LataProjekcji,$F2986,IF($D2986&lt;LataProjekcji,IF((SUM($K2986:Z2986)+12)&lt;$D2989,12,$D2989-SUM($K2986:Z2986)),0)),0),0)</f>
        <v>0</v>
      </c>
      <c r="AB2986" s="5">
        <f ca="1">IF(AND($G2987,NOT(ISTEXT($G2986)),ISNUMBER(Poczatek),ISNUMBER(Koniec_Projekt)),IFERROR(IF($D2986=LataProjekcji,$F2986,IF($D2986&lt;LataProjekcji,IF((SUM($K2986:AA2986)+12)&lt;$D2989,12,$D2989-SUM($K2986:AA2986)),0)),0),0)</f>
        <v>0</v>
      </c>
      <c r="AC2986" s="5">
        <f ca="1">IF(AND($G2987,NOT(ISTEXT($G2986)),ISNUMBER(Poczatek),ISNUMBER(Koniec_Projekt)),IFERROR(IF($D2986=LataProjekcji,$F2986,IF($D2986&lt;LataProjekcji,IF((SUM($K2986:AB2986)+12)&lt;$D2989,12,$D2989-SUM($K2986:AB2986)),0)),0),0)</f>
        <v>0</v>
      </c>
      <c r="AD2986" s="5">
        <f ca="1">IF(AND($G2987,NOT(ISTEXT($G2986)),ISNUMBER(Poczatek),ISNUMBER(Koniec_Projekt)),IFERROR(IF($D2986=LataProjekcji,$F2986,IF($D2986&lt;LataProjekcji,IF((SUM($K2986:AC2986)+12)&lt;$D2989,12,$D2989-SUM($K2986:AC2986)),0)),0),0)</f>
        <v>0</v>
      </c>
      <c r="AE2986" s="5">
        <f ca="1">IF(AND($G2987,NOT(ISTEXT($G2986)),ISNUMBER(Poczatek),ISNUMBER(Koniec_Projekt)),IFERROR(IF($D2986=LataProjekcji,$F2986,IF($D2986&lt;LataProjekcji,IF((SUM($K2986:AD2986)+12)&lt;$D2989,12,$D2989-SUM($K2986:AD2986)),0)),0),0)</f>
        <v>0</v>
      </c>
    </row>
    <row r="2987" spans="2:31" hidden="1">
      <c r="B2987" s="526" t="s">
        <v>754</v>
      </c>
      <c r="D2987" s="5">
        <f ca="1">D1820</f>
        <v>0</v>
      </c>
      <c r="E2987" s="454">
        <f ca="1">E1820</f>
        <v>0</v>
      </c>
      <c r="F2987" s="454">
        <f ca="1">F1820</f>
        <v>0</v>
      </c>
      <c r="G2987" s="258" t="b">
        <f ca="1">NOT(ISBLANK(OFFSET($C$269,$D2985,0)))</f>
        <v>0</v>
      </c>
      <c r="H2987" s="538" t="b">
        <f ca="1">SUM(K2987:AE2987)=E2989</f>
        <v>1</v>
      </c>
      <c r="I2987" s="1" t="s">
        <v>750</v>
      </c>
      <c r="K2987" s="537">
        <f ca="1">IF(AND($G2987,NOT(ISTEXT($G2986)),ISNUMBER(Poczatek),ISNUMBER(Koniec_Projekt)),IFERROR(IF($D2986=LataProjekcji,IF($F2986&gt;$E2989,$E2989,$F2986),IF($D2989&gt;=$E2989,(IF($D2986&lt;LataProjekcji,IF((SUM(J2987:$K2987)+12)&lt;$E2989,12,$E2989-SUM(J2987:$K2987)),0)),(IF($D2986&lt;LataProjekcji,IF((SUM(J2987:$K2987)+12)&lt;$D2989,12,$D2989-SUM(J2987:$K2987)),0)))),0),0)</f>
        <v>0</v>
      </c>
      <c r="L2987" s="537">
        <f ca="1">IF(AND($G2987,NOT(ISTEXT($G2986)),ISNUMBER(Poczatek),ISNUMBER(Koniec_Projekt)),IFERROR(IF($D2986=LataProjekcji,IF($F2986&gt;$E2989,$E2989,$F2986),IF($D2989&gt;=$E2989,(IF($D2986&lt;LataProjekcji,IF((SUM($K2987:K2987)+12)&lt;$E2989,12,$E2989-SUM($K2987:K2987)),0)),(IF($D2986&lt;LataProjekcji,IF((SUM($K2987:K2987)+12)&lt;$D2989,12,$D2989-SUM($K2987:K2987)),0)))),0),0)</f>
        <v>0</v>
      </c>
      <c r="M2987" s="537">
        <f ca="1">IF(AND($G2987,NOT(ISTEXT($G2986)),ISNUMBER(Poczatek),ISNUMBER(Koniec_Projekt)),IFERROR(IF($D2986=LataProjekcji,IF($F2986&gt;$E2989,$E2989,$F2986),IF($D2989&gt;=$E2989,(IF($D2986&lt;LataProjekcji,IF((SUM($K2987:L2987)+12)&lt;$E2989,12,$E2989-SUM($K2987:L2987)),0)),(IF($D2986&lt;LataProjekcji,IF((SUM($K2987:L2987)+12)&lt;$D2989,12,$D2989-SUM($K2987:L2987)),0)))),0),0)</f>
        <v>0</v>
      </c>
      <c r="N2987" s="537">
        <f ca="1">IF(AND($G2987,NOT(ISTEXT($G2986)),ISNUMBER(Poczatek),ISNUMBER(Koniec_Projekt)),IFERROR(IF($D2986=LataProjekcji,IF($F2986&gt;$E2989,$E2989,$F2986),IF($D2989&gt;=$E2989,(IF($D2986&lt;LataProjekcji,IF((SUM($K2987:M2987)+12)&lt;$E2989,12,$E2989-SUM($K2987:M2987)),0)),(IF($D2986&lt;LataProjekcji,IF((SUM($K2987:M2987)+12)&lt;$D2989,12,$D2989-SUM($K2987:M2987)),0)))),0),0)</f>
        <v>0</v>
      </c>
      <c r="O2987" s="537">
        <f ca="1">IF(AND($G2987,NOT(ISTEXT($G2986)),ISNUMBER(Poczatek),ISNUMBER(Koniec_Projekt)),IFERROR(IF($D2986=LataProjekcji,IF($F2986&gt;$E2989,$E2989,$F2986),IF($D2989&gt;=$E2989,(IF($D2986&lt;LataProjekcji,IF((SUM($K2987:N2987)+12)&lt;$E2989,12,$E2989-SUM($K2987:N2987)),0)),(IF($D2986&lt;LataProjekcji,IF((SUM($K2987:N2987)+12)&lt;$D2989,12,$D2989-SUM($K2987:N2987)),0)))),0),0)</f>
        <v>0</v>
      </c>
      <c r="P2987" s="537">
        <f ca="1">IF(AND($G2987,NOT(ISTEXT($G2986)),ISNUMBER(Poczatek),ISNUMBER(Koniec_Projekt)),IFERROR(IF($D2986=LataProjekcji,IF($F2986&gt;$E2989,$E2989,$F2986),IF($D2989&gt;=$E2989,(IF($D2986&lt;LataProjekcji,IF((SUM($K2987:O2987)+12)&lt;$E2989,12,$E2989-SUM($K2987:O2987)),0)),(IF($D2986&lt;LataProjekcji,IF((SUM($K2987:O2987)+12)&lt;$D2989,12,$D2989-SUM($K2987:O2987)),0)))),0),0)</f>
        <v>0</v>
      </c>
      <c r="Q2987" s="537">
        <f ca="1">IF(AND($G2987,NOT(ISTEXT($G2986)),ISNUMBER(Poczatek),ISNUMBER(Koniec_Projekt)),IFERROR(IF($D2986=LataProjekcji,IF($F2986&gt;$E2989,$E2989,$F2986),IF($D2989&gt;=$E2989,(IF($D2986&lt;LataProjekcji,IF((SUM($K2987:P2987)+12)&lt;$E2989,12,$E2989-SUM($K2987:P2987)),0)),(IF($D2986&lt;LataProjekcji,IF((SUM($K2987:P2987)+12)&lt;$D2989,12,$D2989-SUM($K2987:P2987)),0)))),0),0)</f>
        <v>0</v>
      </c>
      <c r="R2987" s="537">
        <f ca="1">IF(AND($G2987,NOT(ISTEXT($G2986)),ISNUMBER(Poczatek),ISNUMBER(Koniec_Projekt)),IFERROR(IF($D2986=LataProjekcji,IF($F2986&gt;$E2989,$E2989,$F2986),IF($D2989&gt;=$E2989,(IF($D2986&lt;LataProjekcji,IF((SUM($K2987:Q2987)+12)&lt;$E2989,12,$E2989-SUM($K2987:Q2987)),0)),(IF($D2986&lt;LataProjekcji,IF((SUM($K2987:Q2987)+12)&lt;$D2989,12,$D2989-SUM($K2987:Q2987)),0)))),0),0)</f>
        <v>0</v>
      </c>
      <c r="S2987" s="537">
        <f ca="1">IF(AND($G2987,NOT(ISTEXT($G2986)),ISNUMBER(Poczatek),ISNUMBER(Koniec_Projekt)),IFERROR(IF($D2986=LataProjekcji,IF($F2986&gt;$E2989,$E2989,$F2986),IF($D2989&gt;=$E2989,(IF($D2986&lt;LataProjekcji,IF((SUM($K2987:R2987)+12)&lt;$E2989,12,$E2989-SUM($K2987:R2987)),0)),(IF($D2986&lt;LataProjekcji,IF((SUM($K2987:R2987)+12)&lt;$D2989,12,$D2989-SUM($K2987:R2987)),0)))),0),0)</f>
        <v>0</v>
      </c>
      <c r="T2987" s="537">
        <f ca="1">IF(AND($G2987,NOT(ISTEXT($G2986)),ISNUMBER(Poczatek),ISNUMBER(Koniec_Projekt)),IFERROR(IF($D2986=LataProjekcji,IF($F2986&gt;$E2989,$E2989,$F2986),IF($D2989&gt;=$E2989,(IF($D2986&lt;LataProjekcji,IF((SUM($K2987:S2987)+12)&lt;$E2989,12,$E2989-SUM($K2987:S2987)),0)),(IF($D2986&lt;LataProjekcji,IF((SUM($K2987:S2987)+12)&lt;$D2989,12,$D2989-SUM($K2987:S2987)),0)))),0),0)</f>
        <v>0</v>
      </c>
      <c r="U2987" s="537">
        <f ca="1">IF(AND($G2987,NOT(ISTEXT($G2986)),ISNUMBER(Poczatek),ISNUMBER(Koniec_Projekt)),IFERROR(IF($D2986=LataProjekcji,IF($F2986&gt;$E2989,$E2989,$F2986),IF($D2989&gt;=$E2989,(IF($D2986&lt;LataProjekcji,IF((SUM($K2987:T2987)+12)&lt;$E2989,12,$E2989-SUM($K2987:T2987)),0)),(IF($D2986&lt;LataProjekcji,IF((SUM($K2987:T2987)+12)&lt;$D2989,12,$D2989-SUM($K2987:T2987)),0)))),0),0)</f>
        <v>0</v>
      </c>
      <c r="V2987" s="537">
        <f ca="1">IF(AND($G2987,NOT(ISTEXT($G2986)),ISNUMBER(Poczatek),ISNUMBER(Koniec_Projekt)),IFERROR(IF($D2986=LataProjekcji,IF($F2986&gt;$E2989,$E2989,$F2986),IF($D2989&gt;=$E2989,(IF($D2986&lt;LataProjekcji,IF((SUM($K2987:U2987)+12)&lt;$E2989,12,$E2989-SUM($K2987:U2987)),0)),(IF($D2986&lt;LataProjekcji,IF((SUM($K2987:U2987)+12)&lt;$D2989,12,$D2989-SUM($K2987:U2987)),0)))),0),0)</f>
        <v>0</v>
      </c>
      <c r="W2987" s="537">
        <f ca="1">IF(AND($G2987,NOT(ISTEXT($G2986)),ISNUMBER(Poczatek),ISNUMBER(Koniec_Projekt)),IFERROR(IF($D2986=LataProjekcji,IF($F2986&gt;$E2989,$E2989,$F2986),IF($D2989&gt;=$E2989,(IF($D2986&lt;LataProjekcji,IF((SUM($K2987:V2987)+12)&lt;$E2989,12,$E2989-SUM($K2987:V2987)),0)),(IF($D2986&lt;LataProjekcji,IF((SUM($K2987:V2987)+12)&lt;$D2989,12,$D2989-SUM($K2987:V2987)),0)))),0),0)</f>
        <v>0</v>
      </c>
      <c r="X2987" s="537">
        <f ca="1">IF(AND($G2987,NOT(ISTEXT($G2986)),ISNUMBER(Poczatek),ISNUMBER(Koniec_Projekt)),IFERROR(IF($D2986=LataProjekcji,IF($F2986&gt;$E2989,$E2989,$F2986),IF($D2989&gt;=$E2989,(IF($D2986&lt;LataProjekcji,IF((SUM($K2987:W2987)+12)&lt;$E2989,12,$E2989-SUM($K2987:W2987)),0)),(IF($D2986&lt;LataProjekcji,IF((SUM($K2987:W2987)+12)&lt;$D2989,12,$D2989-SUM($K2987:W2987)),0)))),0),0)</f>
        <v>0</v>
      </c>
      <c r="Y2987" s="537">
        <f ca="1">IF(AND($G2987,NOT(ISTEXT($G2986)),ISNUMBER(Poczatek),ISNUMBER(Koniec_Projekt)),IFERROR(IF($D2986=LataProjekcji,IF($F2986&gt;$E2989,$E2989,$F2986),IF($D2989&gt;=$E2989,(IF($D2986&lt;LataProjekcji,IF((SUM($K2987:X2987)+12)&lt;$E2989,12,$E2989-SUM($K2987:X2987)),0)),(IF($D2986&lt;LataProjekcji,IF((SUM($K2987:X2987)+12)&lt;$D2989,12,$D2989-SUM($K2987:X2987)),0)))),0),0)</f>
        <v>0</v>
      </c>
      <c r="Z2987" s="537">
        <f ca="1">IF(AND($G2987,NOT(ISTEXT($G2986)),ISNUMBER(Poczatek),ISNUMBER(Koniec_Projekt)),IFERROR(IF($D2986=LataProjekcji,IF($F2986&gt;$E2989,$E2989,$F2986),IF($D2989&gt;=$E2989,(IF($D2986&lt;LataProjekcji,IF((SUM($K2987:Y2987)+12)&lt;$E2989,12,$E2989-SUM($K2987:Y2987)),0)),(IF($D2986&lt;LataProjekcji,IF((SUM($K2987:Y2987)+12)&lt;$D2989,12,$D2989-SUM($K2987:Y2987)),0)))),0),0)</f>
        <v>0</v>
      </c>
      <c r="AA2987" s="537">
        <f ca="1">IF(AND($G2987,NOT(ISTEXT($G2986)),ISNUMBER(Poczatek),ISNUMBER(Koniec_Projekt)),IFERROR(IF($D2986=LataProjekcji,IF($F2986&gt;$E2989,$E2989,$F2986),IF($D2989&gt;=$E2989,(IF($D2986&lt;LataProjekcji,IF((SUM($K2987:Z2987)+12)&lt;$E2989,12,$E2989-SUM($K2987:Z2987)),0)),(IF($D2986&lt;LataProjekcji,IF((SUM($K2987:Z2987)+12)&lt;$D2989,12,$D2989-SUM($K2987:Z2987)),0)))),0),0)</f>
        <v>0</v>
      </c>
      <c r="AB2987" s="537">
        <f ca="1">IF(AND($G2987,NOT(ISTEXT($G2986)),ISNUMBER(Poczatek),ISNUMBER(Koniec_Projekt)),IFERROR(IF($D2986=LataProjekcji,IF($F2986&gt;$E2989,$E2989,$F2986),IF($D2989&gt;=$E2989,(IF($D2986&lt;LataProjekcji,IF((SUM($K2987:AA2987)+12)&lt;$E2989,12,$E2989-SUM($K2987:AA2987)),0)),(IF($D2986&lt;LataProjekcji,IF((SUM($K2987:AA2987)+12)&lt;$D2989,12,$D2989-SUM($K2987:AA2987)),0)))),0),0)</f>
        <v>0</v>
      </c>
      <c r="AC2987" s="537">
        <f ca="1">IF(AND($G2987,NOT(ISTEXT($G2986)),ISNUMBER(Poczatek),ISNUMBER(Koniec_Projekt)),IFERROR(IF($D2986=LataProjekcji,IF($F2986&gt;$E2989,$E2989,$F2986),IF($D2989&gt;=$E2989,(IF($D2986&lt;LataProjekcji,IF((SUM($K2987:AB2987)+12)&lt;$E2989,12,$E2989-SUM($K2987:AB2987)),0)),(IF($D2986&lt;LataProjekcji,IF((SUM($K2987:AB2987)+12)&lt;$D2989,12,$D2989-SUM($K2987:AB2987)),0)))),0),0)</f>
        <v>0</v>
      </c>
      <c r="AD2987" s="537">
        <f ca="1">IF(AND($G2987,NOT(ISTEXT($G2986)),ISNUMBER(Poczatek),ISNUMBER(Koniec_Projekt)),IFERROR(IF($D2986=LataProjekcji,IF($F2986&gt;$E2989,$E2989,$F2986),IF($D2989&gt;=$E2989,(IF($D2986&lt;LataProjekcji,IF((SUM($K2987:AC2987)+12)&lt;$E2989,12,$E2989-SUM($K2987:AC2987)),0)),(IF($D2986&lt;LataProjekcji,IF((SUM($K2987:AC2987)+12)&lt;$D2989,12,$D2989-SUM($K2987:AC2987)),0)))),0),0)</f>
        <v>0</v>
      </c>
      <c r="AE2987" s="537">
        <f ca="1">IF(AND($G2987,NOT(ISTEXT($G2986)),ISNUMBER(Poczatek),ISNUMBER(Koniec_Projekt)),IFERROR(IF($D2986=LataProjekcji,IF($F2986&gt;$E2989,$E2989,$F2986),IF($D2989&gt;=$E2989,(IF($D2986&lt;LataProjekcji,IF((SUM($K2987:AD2987)+12)&lt;$E2989,12,$E2989-SUM($K2987:AD2987)),0)),(IF($D2986&lt;LataProjekcji,IF((SUM($K2987:AD2987)+12)&lt;$D2989,12,$D2989-SUM($K2987:AD2987)),0)))),0),0)</f>
        <v>0</v>
      </c>
    </row>
    <row r="2988" spans="2:31" hidden="1">
      <c r="B2988" s="526" t="s">
        <v>753</v>
      </c>
      <c r="D2988" s="454">
        <f ca="1">D1821</f>
        <v>0</v>
      </c>
      <c r="E2988" s="454">
        <f ca="1">IF(D2987&gt;10,ROUND(D2988/12,2),D2988)</f>
        <v>0</v>
      </c>
      <c r="F2988" s="524">
        <f>Koniec_Projekt</f>
        <v>0</v>
      </c>
      <c r="G2988" s="329">
        <f>Miesiac_Koniec_Projekt</f>
        <v>0</v>
      </c>
      <c r="H2988" s="538" t="b">
        <f ca="1">SUM(K2988:AE2988)=D2987</f>
        <v>1</v>
      </c>
      <c r="I2988" s="1" t="s">
        <v>713</v>
      </c>
      <c r="K2988" s="256">
        <f ca="1">IF(AND($G2987,NOT(ISTEXT($G2986)),ISNUMBER(Poczatek),ISNUMBER(Koniec_Projekt)),IFERROR(IF(LataProjekcji=$F2989,ROUND($D2987,0),ROUND(K2986*$E2988,0)),0),0)</f>
        <v>0</v>
      </c>
      <c r="L2988" s="5">
        <f ca="1">IF(AND($G2987,NOT(ISTEXT($G2986)),ISNUMBER(Poczatek),ISNUMBER(Koniec_Projekt)),IFERROR(IF(LataProjekcji=$F2989,ROUND($D2987-SUM(K2988:$K2988),0),ROUND(L2986*$E2988,0)),0),0)</f>
        <v>0</v>
      </c>
      <c r="M2988" s="5">
        <f ca="1">IF(AND($G2987,NOT(ISTEXT($G2986)),ISNUMBER(Poczatek),ISNUMBER(Koniec_Projekt)),IFERROR(IF(LataProjekcji=$F2989,ROUND($D2987-SUM($K2988:L2988),0),ROUND(M2986*$E2988,0)),0),0)</f>
        <v>0</v>
      </c>
      <c r="N2988" s="5">
        <f ca="1">IF(AND($G2987,NOT(ISTEXT($G2986)),ISNUMBER(Poczatek),ISNUMBER(Koniec_Projekt)),IFERROR(IF(LataProjekcji=$F2989,ROUND($D2987-SUM($K2988:M2988),0),ROUND(N2986*$E2988,0)),0),0)</f>
        <v>0</v>
      </c>
      <c r="O2988" s="5">
        <f ca="1">IF(AND($G2987,NOT(ISTEXT($G2986)),ISNUMBER(Poczatek),ISNUMBER(Koniec_Projekt)),IFERROR(IF(LataProjekcji=$F2989,ROUND($D2987-SUM($K2988:N2988),0),ROUND(O2986*$E2988,0)),0),0)</f>
        <v>0</v>
      </c>
      <c r="P2988" s="5">
        <f ca="1">IF(AND($G2987,NOT(ISTEXT($G2986)),ISNUMBER(Poczatek),ISNUMBER(Koniec_Projekt)),IFERROR(IF(LataProjekcji=$F2989,ROUND($D2987-SUM($K2988:O2988),0),ROUND(P2986*$E2988,0)),0),0)</f>
        <v>0</v>
      </c>
      <c r="Q2988" s="5">
        <f ca="1">IF(AND($G2987,NOT(ISTEXT($G2986)),ISNUMBER(Poczatek),ISNUMBER(Koniec_Projekt)),IFERROR(IF(LataProjekcji=$F2989,ROUND($D2987-SUM($K2988:P2988),0),ROUND(Q2986*$E2988,0)),0),0)</f>
        <v>0</v>
      </c>
      <c r="R2988" s="5">
        <f ca="1">IF(AND($G2987,NOT(ISTEXT($G2986)),ISNUMBER(Poczatek),ISNUMBER(Koniec_Projekt)),IFERROR(IF(LataProjekcji=$F2989,ROUND($D2987-SUM($K2988:Q2988),0),ROUND(R2986*$E2988,0)),0),0)</f>
        <v>0</v>
      </c>
      <c r="S2988" s="5">
        <f ca="1">IF(AND($G2987,NOT(ISTEXT($G2986)),ISNUMBER(Poczatek),ISNUMBER(Koniec_Projekt)),IFERROR(IF(LataProjekcji=$F2989,ROUND($D2987-SUM($K2988:R2988),0),ROUND(S2986*$E2988,0)),0),0)</f>
        <v>0</v>
      </c>
      <c r="T2988" s="5">
        <f ca="1">IF(AND($G2987,NOT(ISTEXT($G2986)),ISNUMBER(Poczatek),ISNUMBER(Koniec_Projekt)),IFERROR(IF(LataProjekcji=$F2989,ROUND($D2987-SUM($K2988:S2988),0),ROUND(T2986*$E2988,0)),0),0)</f>
        <v>0</v>
      </c>
      <c r="U2988" s="5">
        <f ca="1">IF(AND($G2987,NOT(ISTEXT($G2986)),ISNUMBER(Poczatek),ISNUMBER(Koniec_Projekt)),IFERROR(IF(LataProjekcji=$F2989,ROUND($D2987-SUM($K2988:T2988),0),ROUND(U2986*$E2988,0)),0),0)</f>
        <v>0</v>
      </c>
      <c r="V2988" s="5">
        <f ca="1">IF(AND($G2987,NOT(ISTEXT($G2986)),ISNUMBER(Poczatek),ISNUMBER(Koniec_Projekt)),IFERROR(IF(LataProjekcji=$F2989,ROUND($D2987-SUM($K2988:U2988),0),ROUND(V2986*$E2988,0)),0),0)</f>
        <v>0</v>
      </c>
      <c r="W2988" s="5">
        <f ca="1">IF(AND($G2987,NOT(ISTEXT($G2986)),ISNUMBER(Poczatek),ISNUMBER(Koniec_Projekt)),IFERROR(IF(LataProjekcji=$F2989,ROUND($D2987-SUM($K2988:V2988),0),ROUND(W2986*$E2988,0)),0),0)</f>
        <v>0</v>
      </c>
      <c r="X2988" s="5">
        <f ca="1">IF(AND($G2987,NOT(ISTEXT($G2986)),ISNUMBER(Poczatek),ISNUMBER(Koniec_Projekt)),IFERROR(IF(LataProjekcji=$F2989,ROUND($D2987-SUM($K2988:W2988),0),ROUND(X2986*$E2988,0)),0),0)</f>
        <v>0</v>
      </c>
      <c r="Y2988" s="5">
        <f ca="1">IF(AND($G2987,NOT(ISTEXT($G2986)),ISNUMBER(Poczatek),ISNUMBER(Koniec_Projekt)),IFERROR(IF(LataProjekcji=$F2989,ROUND($D2987-SUM($K2988:X2988),0),ROUND(Y2986*$E2988,0)),0),0)</f>
        <v>0</v>
      </c>
      <c r="Z2988" s="5">
        <f ca="1">IF(AND($G2987,NOT(ISTEXT($G2986)),ISNUMBER(Poczatek),ISNUMBER(Koniec_Projekt)),IFERROR(IF(LataProjekcji=$F2989,ROUND($D2987-SUM($K2988:Y2988),0),ROUND(Z2986*$E2988,0)),0),0)</f>
        <v>0</v>
      </c>
      <c r="AA2988" s="5">
        <f ca="1">IF(AND($G2987,NOT(ISTEXT($G2986)),ISNUMBER(Poczatek),ISNUMBER(Koniec_Projekt)),IFERROR(IF(LataProjekcji=$F2989,ROUND($D2987-SUM($K2988:Z2988),0),ROUND(AA2986*$E2988,0)),0),0)</f>
        <v>0</v>
      </c>
      <c r="AB2988" s="5">
        <f ca="1">IF(AND($G2987,NOT(ISTEXT($G2986)),ISNUMBER(Poczatek),ISNUMBER(Koniec_Projekt)),IFERROR(IF(LataProjekcji=$F2989,ROUND($D2987-SUM($K2988:AA2988),0),ROUND(AB2986*$E2988,0)),0),0)</f>
        <v>0</v>
      </c>
      <c r="AC2988" s="5">
        <f ca="1">IF(AND($G2987,NOT(ISTEXT($G2986)),ISNUMBER(Poczatek),ISNUMBER(Koniec_Projekt)),IFERROR(IF(LataProjekcji=$F2989,ROUND($D2987-SUM($K2988:AB2988),0),ROUND(AC2986*$E2988,0)),0),0)</f>
        <v>0</v>
      </c>
      <c r="AD2988" s="5">
        <f ca="1">IF(AND($G2987,NOT(ISTEXT($G2986)),ISNUMBER(Poczatek),ISNUMBER(Koniec_Projekt)),IFERROR(IF(LataProjekcji=$F2989,ROUND($D2987-SUM($K2988:AC2988),0),ROUND(AD2986*$E2988,0)),0),0)</f>
        <v>0</v>
      </c>
      <c r="AE2988" s="5">
        <f ca="1">IF(AND($G2987,NOT(ISTEXT($G2986)),ISNUMBER(Poczatek),ISNUMBER(Koniec_Projekt)),IFERROR(IF(LataProjekcji=$F2989,ROUND($D2987-SUM($K2988:AD2988),0),ROUND(AE2986*$E2988,0)),0),0)</f>
        <v>0</v>
      </c>
    </row>
    <row r="2989" spans="2:31" hidden="1">
      <c r="B2989" s="526" t="s">
        <v>751</v>
      </c>
      <c r="D2989" s="1">
        <f ca="1">IFERROR(ROUNDUP(D2987/E2988,0),0)</f>
        <v>0</v>
      </c>
      <c r="E2989" s="1">
        <f ca="1">IF(D2989=0,0,DATEDIF(DATE(D2986,E2986,1),DATE(F2988,G2988,1),"m"))</f>
        <v>0</v>
      </c>
      <c r="F2989" s="1" t="str">
        <f ca="1">IFERROR(YEAR(G2986),"brak daty")</f>
        <v>brak daty</v>
      </c>
      <c r="G2989" s="1" t="str">
        <f ca="1">IFERROR(MONTH(G2986),"brak daty")</f>
        <v>brak daty</v>
      </c>
      <c r="I2989" s="1" t="s">
        <v>425</v>
      </c>
      <c r="K2989" s="5">
        <f ca="1">IF(AND($G2987,NOT(ISTEXT($G2986)),ISNUMBER(Poczatek),ISNUMBER(Koniec_Projekt)),IFERROR(IF(LataProjekcji=$F2988,IF(AND($G2988=$G2989,$F2988=$F2989),ROUND($D2987-SUM($K2989),0),ROUND(K2987*$E2988,0)),IF(LataProjekcji&gt;$F2988,0,ROUND(K2987*$E2988,0))),0),0)</f>
        <v>0</v>
      </c>
      <c r="L2989" s="5">
        <f ca="1">IF(AND($G2987,NOT(ISTEXT($G2986)),ISNUMBER(Poczatek),ISNUMBER(Koniec_Projekt)),IFERROR(IF(LataProjekcji=$F2988,IF(AND($G2988=$G2989,$F2988=$F2989),ROUND($D2987-SUM($K2989:K2989),0),ROUND(L2987*$E2988,0)),IF(LataProjekcji&gt;$F2988,0,ROUND(L2987*$E2988,0))),0),0)</f>
        <v>0</v>
      </c>
      <c r="M2989" s="5">
        <f ca="1">IF(AND($G2987,NOT(ISTEXT($G2986)),ISNUMBER(Poczatek),ISNUMBER(Koniec_Projekt)),IFERROR(IF(LataProjekcji=$F2988,IF(AND($G2988=$G2989,$F2988=$F2989),ROUND($D2987-SUM($K2989:L2989),0),ROUND(M2987*$E2988,0)),IF(LataProjekcji&gt;$F2988,0,ROUND(M2987*$E2988,0))),0),0)</f>
        <v>0</v>
      </c>
      <c r="N2989" s="5">
        <f ca="1">IF(AND($G2987,NOT(ISTEXT($G2986)),ISNUMBER(Poczatek),ISNUMBER(Koniec_Projekt)),IFERROR(IF(LataProjekcji=$F2988,IF(AND($G2988=$G2989,$F2988=$F2989),ROUND($D2987-SUM($K2989:M2989),0),ROUND(N2987*$E2988,0)),IF(LataProjekcji&gt;$F2988,0,ROUND(N2987*$E2988,0))),0),0)</f>
        <v>0</v>
      </c>
      <c r="O2989" s="5">
        <f ca="1">IF(AND($G2987,NOT(ISTEXT($G2986)),ISNUMBER(Poczatek),ISNUMBER(Koniec_Projekt)),IFERROR(IF(LataProjekcji=$F2988,IF(AND($G2988=$G2989,$F2988=$F2989),ROUND($D2987-SUM($K2989:N2989),0),ROUND(O2987*$E2988,0)),IF(LataProjekcji&gt;$F2988,0,ROUND(O2987*$E2988,0))),0),0)</f>
        <v>0</v>
      </c>
      <c r="P2989" s="5">
        <f ca="1">IF(AND($G2987,NOT(ISTEXT($G2986)),ISNUMBER(Poczatek),ISNUMBER(Koniec_Projekt)),IFERROR(IF(LataProjekcji=$F2988,IF(AND($G2988=$G2989,$F2988=$F2989),ROUND($D2987-SUM($K2989:O2989),0),ROUND(P2987*$E2988,0)),IF(LataProjekcji&gt;$F2988,0,ROUND(P2987*$E2988,0))),0),0)</f>
        <v>0</v>
      </c>
      <c r="Q2989" s="5">
        <f ca="1">IF(AND($G2987,NOT(ISTEXT($G2986)),ISNUMBER(Poczatek),ISNUMBER(Koniec_Projekt)),IFERROR(IF(LataProjekcji=$F2988,IF(AND($G2988=$G2989,$F2988=$F2989),ROUND($D2987-SUM($K2989:P2989),0),ROUND(Q2987*$E2988,0)),IF(LataProjekcji&gt;$F2988,0,ROUND(Q2987*$E2988,0))),0),0)</f>
        <v>0</v>
      </c>
      <c r="R2989" s="5">
        <f ca="1">IF(AND($G2987,NOT(ISTEXT($G2986)),ISNUMBER(Poczatek),ISNUMBER(Koniec_Projekt)),IFERROR(IF(LataProjekcji=$F2988,IF(AND($G2988=$G2989,$F2988=$F2989),ROUND($D2987-SUM($K2989:Q2989),0),ROUND(R2987*$E2988,0)),IF(LataProjekcji&gt;$F2988,0,ROUND(R2987*$E2988,0))),0),0)</f>
        <v>0</v>
      </c>
      <c r="S2989" s="5">
        <f ca="1">IF(AND($G2987,NOT(ISTEXT($G2986)),ISNUMBER(Poczatek),ISNUMBER(Koniec_Projekt)),IFERROR(IF(LataProjekcji=$F2988,IF(AND($G2988=$G2989,$F2988=$F2989),ROUND($D2987-SUM($K2989:R2989),0),ROUND(S2987*$E2988,0)),IF(LataProjekcji&gt;$F2988,0,ROUND(S2987*$E2988,0))),0),0)</f>
        <v>0</v>
      </c>
      <c r="T2989" s="5">
        <f ca="1">IF(AND($G2987,NOT(ISTEXT($G2986)),ISNUMBER(Poczatek),ISNUMBER(Koniec_Projekt)),IFERROR(IF(LataProjekcji=$F2988,IF(AND($G2988=$G2989,$F2988=$F2989),ROUND($D2987-SUM($K2989:S2989),0),ROUND(T2987*$E2988,0)),IF(LataProjekcji&gt;$F2988,0,ROUND(T2987*$E2988,0))),0),0)</f>
        <v>0</v>
      </c>
      <c r="U2989" s="5">
        <f ca="1">IF(AND($G2987,NOT(ISTEXT($G2986)),ISNUMBER(Poczatek),ISNUMBER(Koniec_Projekt)),IFERROR(IF(LataProjekcji=$F2988,IF(AND($G2988=$G2989,$F2988=$F2989),ROUND($D2987-SUM($K2989:T2989),0),ROUND(U2987*$E2988,0)),IF(LataProjekcji&gt;$F2988,0,ROUND(U2987*$E2988,0))),0),0)</f>
        <v>0</v>
      </c>
      <c r="V2989" s="5">
        <f ca="1">IF(AND($G2987,NOT(ISTEXT($G2986)),ISNUMBER(Poczatek),ISNUMBER(Koniec_Projekt)),IFERROR(IF(LataProjekcji=$F2988,IF(AND($G2988=$G2989,$F2988=$F2989),ROUND($D2987-SUM($K2989:U2989),0),ROUND(V2987*$E2988,0)),IF(LataProjekcji&gt;$F2988,0,ROUND(V2987*$E2988,0))),0),0)</f>
        <v>0</v>
      </c>
      <c r="W2989" s="5">
        <f ca="1">IF(AND($G2987,NOT(ISTEXT($G2986)),ISNUMBER(Poczatek),ISNUMBER(Koniec_Projekt)),IFERROR(IF(LataProjekcji=$F2988,IF(AND($G2988=$G2989,$F2988=$F2989),ROUND($D2987-SUM($K2989:V2989),0),ROUND(W2987*$E2988,0)),IF(LataProjekcji&gt;$F2988,0,ROUND(W2987*$E2988,0))),0),0)</f>
        <v>0</v>
      </c>
      <c r="X2989" s="5">
        <f ca="1">IF(AND($G2987,NOT(ISTEXT($G2986)),ISNUMBER(Poczatek),ISNUMBER(Koniec_Projekt)),IFERROR(IF(LataProjekcji=$F2988,IF(AND($G2988=$G2989,$F2988=$F2989),ROUND($D2987-SUM($K2989:W2989),0),ROUND(X2987*$E2988,0)),IF(LataProjekcji&gt;$F2988,0,ROUND(X2987*$E2988,0))),0),0)</f>
        <v>0</v>
      </c>
      <c r="Y2989" s="5">
        <f ca="1">IF(AND($G2987,NOT(ISTEXT($G2986)),ISNUMBER(Poczatek),ISNUMBER(Koniec_Projekt)),IFERROR(IF(LataProjekcji=$F2988,IF(AND($G2988=$G2989,$F2988=$F2989),ROUND($D2987-SUM($K2989:X2989),0),ROUND(Y2987*$E2988,0)),IF(LataProjekcji&gt;$F2988,0,ROUND(Y2987*$E2988,0))),0),0)</f>
        <v>0</v>
      </c>
      <c r="Z2989" s="5">
        <f ca="1">IF(AND($G2987,NOT(ISTEXT($G2986)),ISNUMBER(Poczatek),ISNUMBER(Koniec_Projekt)),IFERROR(IF(LataProjekcji=$F2988,IF(AND($G2988=$G2989,$F2988=$F2989),ROUND($D2987-SUM($K2989:Y2989),0),ROUND(Z2987*$E2988,0)),IF(LataProjekcji&gt;$F2988,0,ROUND(Z2987*$E2988,0))),0),0)</f>
        <v>0</v>
      </c>
      <c r="AA2989" s="5">
        <f ca="1">IF(AND($G2987,NOT(ISTEXT($G2986)),ISNUMBER(Poczatek),ISNUMBER(Koniec_Projekt)),IFERROR(IF(LataProjekcji=$F2988,IF(AND($G2988=$G2989,$F2988=$F2989),ROUND($D2987-SUM($K2989:Z2989),0),ROUND(AA2987*$E2988,0)),IF(LataProjekcji&gt;$F2988,0,ROUND(AA2987*$E2988,0))),0),0)</f>
        <v>0</v>
      </c>
      <c r="AB2989" s="5">
        <f ca="1">IF(AND($G2987,NOT(ISTEXT($G2986)),ISNUMBER(Poczatek),ISNUMBER(Koniec_Projekt)),IFERROR(IF(LataProjekcji=$F2988,IF(AND($G2988=$G2989,$F2988=$F2989),ROUND($D2987-SUM($K2989:AA2989),0),ROUND(AB2987*$E2988,0)),IF(LataProjekcji&gt;$F2988,0,ROUND(AB2987*$E2988,0))),0),0)</f>
        <v>0</v>
      </c>
      <c r="AC2989" s="5">
        <f ca="1">IF(AND($G2987,NOT(ISTEXT($G2986)),ISNUMBER(Poczatek),ISNUMBER(Koniec_Projekt)),IFERROR(IF(LataProjekcji=$F2988,IF(AND($G2988=$G2989,$F2988=$F2989),ROUND($D2987-SUM($K2989:AB2989),0),ROUND(AC2987*$E2988,0)),IF(LataProjekcji&gt;$F2988,0,ROUND(AC2987*$E2988,0))),0),0)</f>
        <v>0</v>
      </c>
      <c r="AD2989" s="5">
        <f ca="1">IF(AND($G2987,NOT(ISTEXT($G2986)),ISNUMBER(Poczatek),ISNUMBER(Koniec_Projekt)),IFERROR(IF(LataProjekcji=$F2988,IF(AND($G2988=$G2989,$F2988=$F2989),ROUND($D2987-SUM($K2989:AC2989),0),ROUND(AD2987*$E2988,0)),IF(LataProjekcji&gt;$F2988,0,ROUND(AD2987*$E2988,0))),0),0)</f>
        <v>0</v>
      </c>
      <c r="AE2989" s="5">
        <f ca="1">IF(AND($G2987,NOT(ISTEXT($G2986)),ISNUMBER(Poczatek),ISNUMBER(Koniec_Projekt)),IFERROR(IF(LataProjekcji=$F2988,IF(AND($G2988=$G2989,$F2988=$F2989),ROUND($D2987-SUM($K2989:AD2989),0),ROUND(AE2987*$E2988,0)),IF(LataProjekcji&gt;$F2988,0,ROUND(AE2987*$E2988,0))),0),0)</f>
        <v>0</v>
      </c>
    </row>
    <row r="2990" spans="2:31" ht="12.5" hidden="1" thickBot="1">
      <c r="B2990" s="527" t="s">
        <v>865</v>
      </c>
      <c r="C2990" s="528"/>
      <c r="D2990" s="529">
        <f ca="1">IF(D2987&gt;10,ROUND((D2989-1)*E2988,0),E2988)</f>
        <v>0</v>
      </c>
      <c r="E2990" s="529">
        <f ca="1">D2987-D2990</f>
        <v>0</v>
      </c>
      <c r="F2990" s="528"/>
      <c r="G2990" s="669">
        <f ca="1">OFFSET($C$269,$D2985,0)</f>
        <v>0</v>
      </c>
      <c r="H2990" s="528"/>
      <c r="I2990" s="528"/>
      <c r="J2990" s="528"/>
      <c r="K2990" s="528"/>
      <c r="L2990" s="528"/>
      <c r="M2990" s="528"/>
      <c r="N2990" s="528"/>
      <c r="O2990" s="528"/>
      <c r="P2990" s="528"/>
      <c r="Q2990" s="528"/>
      <c r="R2990" s="528"/>
      <c r="S2990" s="528"/>
      <c r="T2990" s="528"/>
      <c r="U2990" s="528"/>
      <c r="V2990" s="528"/>
      <c r="W2990" s="528"/>
      <c r="X2990" s="528"/>
      <c r="Y2990" s="528"/>
      <c r="Z2990" s="528"/>
      <c r="AA2990" s="528"/>
      <c r="AB2990" s="528"/>
      <c r="AC2990" s="528"/>
      <c r="AD2990" s="528"/>
      <c r="AE2990" s="528"/>
    </row>
    <row r="2991" spans="2:31" ht="12.5" hidden="1" thickTop="1"/>
    <row r="2992" spans="2:31" ht="12.5" hidden="1" thickBot="1">
      <c r="B2992" s="530" t="str">
        <f ca="1">"nazwa ST: "&amp;B1825</f>
        <v>nazwa ST: 0</v>
      </c>
      <c r="C2992" s="530"/>
      <c r="D2992" s="531">
        <f>D1825</f>
        <v>180</v>
      </c>
      <c r="E2992" s="530"/>
      <c r="F2992" s="530"/>
      <c r="G2992" s="530"/>
      <c r="H2992" s="530"/>
      <c r="I2992" s="530"/>
      <c r="J2992" s="530"/>
      <c r="K2992" s="539" t="str">
        <f t="shared" ref="K2992:AE2992" si="3224">LataProjekcji</f>
        <v>Uzupełnij dane</v>
      </c>
      <c r="L2992" s="539" t="str">
        <f t="shared" si="3224"/>
        <v/>
      </c>
      <c r="M2992" s="539" t="str">
        <f t="shared" si="3224"/>
        <v/>
      </c>
      <c r="N2992" s="539" t="str">
        <f t="shared" si="3224"/>
        <v/>
      </c>
      <c r="O2992" s="539" t="str">
        <f t="shared" si="3224"/>
        <v/>
      </c>
      <c r="P2992" s="539" t="str">
        <f t="shared" si="3224"/>
        <v/>
      </c>
      <c r="Q2992" s="539" t="str">
        <f t="shared" si="3224"/>
        <v/>
      </c>
      <c r="R2992" s="539" t="str">
        <f t="shared" si="3224"/>
        <v/>
      </c>
      <c r="S2992" s="539" t="str">
        <f t="shared" si="3224"/>
        <v/>
      </c>
      <c r="T2992" s="539" t="str">
        <f t="shared" si="3224"/>
        <v/>
      </c>
      <c r="U2992" s="539" t="str">
        <f t="shared" si="3224"/>
        <v/>
      </c>
      <c r="V2992" s="539" t="str">
        <f t="shared" si="3224"/>
        <v/>
      </c>
      <c r="W2992" s="539" t="str">
        <f t="shared" si="3224"/>
        <v/>
      </c>
      <c r="X2992" s="539" t="str">
        <f t="shared" si="3224"/>
        <v/>
      </c>
      <c r="Y2992" s="539" t="str">
        <f t="shared" si="3224"/>
        <v/>
      </c>
      <c r="Z2992" s="539" t="str">
        <f t="shared" si="3224"/>
        <v/>
      </c>
      <c r="AA2992" s="539" t="str">
        <f t="shared" si="3224"/>
        <v/>
      </c>
      <c r="AB2992" s="539" t="str">
        <f t="shared" si="3224"/>
        <v/>
      </c>
      <c r="AC2992" s="539" t="str">
        <f t="shared" si="3224"/>
        <v/>
      </c>
      <c r="AD2992" s="539" t="str">
        <f t="shared" si="3224"/>
        <v/>
      </c>
      <c r="AE2992" s="539" t="str">
        <f t="shared" si="3224"/>
        <v/>
      </c>
    </row>
    <row r="2993" spans="2:31" hidden="1">
      <c r="B2993" s="526" t="s">
        <v>752</v>
      </c>
      <c r="D2993" s="1">
        <f ca="1">D1826</f>
        <v>1900</v>
      </c>
      <c r="E2993" s="1">
        <f ca="1">E1826</f>
        <v>1</v>
      </c>
      <c r="F2993" s="1">
        <f ca="1">IF(D2994&gt;10,F1826,1)</f>
        <v>1</v>
      </c>
      <c r="G2993" s="525" t="str">
        <f ca="1">IF(ISBLANK(OFFSET($E$269,$D2992,0)),"brak daty",IF(D2994&gt;10,EDATE(OFFSET($E$269,$D2992,0),D2996),DATE(D2993,E2993,1)))</f>
        <v>brak daty</v>
      </c>
      <c r="H2993" s="538" t="b">
        <f ca="1">SUM(K2993:AE2993)=D2996</f>
        <v>1</v>
      </c>
      <c r="I2993" s="1" t="s">
        <v>749</v>
      </c>
      <c r="K2993" s="5">
        <f ca="1">IF(AND($G2994,NOT(ISTEXT($G2993)),ISNUMBER(Poczatek),ISNUMBER(Koniec_Projekt)),IFERROR(IF($D2993=LataProjekcji,$F2993,IF($D2993&lt;LataProjekcji,IF((SUM(K2993)+12)&lt;$D2996,12,$D2996-SUM(K2993)),0)),0),0)</f>
        <v>0</v>
      </c>
      <c r="L2993" s="5">
        <f ca="1">IF(AND($G2994,NOT(ISTEXT($G2993)),ISNUMBER(Poczatek),ISNUMBER(Koniec_Projekt)),IFERROR(IF($D2993=LataProjekcji,$F2993,IF($D2993&lt;LataProjekcji,IF((SUM($K2993:K2993)+12)&lt;$D2996,12,$D2996-SUM($K2993:K2993)),0)),0),0)</f>
        <v>0</v>
      </c>
      <c r="M2993" s="5">
        <f ca="1">IF(AND($G2994,NOT(ISTEXT($G2993)),ISNUMBER(Poczatek),ISNUMBER(Koniec_Projekt)),IFERROR(IF($D2993=LataProjekcji,$F2993,IF($D2993&lt;LataProjekcji,IF((SUM($K2993:L2993)+12)&lt;$D2996,12,$D2996-SUM($K2993:L2993)),0)),0),0)</f>
        <v>0</v>
      </c>
      <c r="N2993" s="5">
        <f ca="1">IF(AND($G2994,NOT(ISTEXT($G2993)),ISNUMBER(Poczatek),ISNUMBER(Koniec_Projekt)),IFERROR(IF($D2993=LataProjekcji,$F2993,IF($D2993&lt;LataProjekcji,IF((SUM($K2993:M2993)+12)&lt;$D2996,12,$D2996-SUM($K2993:M2993)),0)),0),0)</f>
        <v>0</v>
      </c>
      <c r="O2993" s="5">
        <f ca="1">IF(AND($G2994,NOT(ISTEXT($G2993)),ISNUMBER(Poczatek),ISNUMBER(Koniec_Projekt)),IFERROR(IF($D2993=LataProjekcji,$F2993,IF($D2993&lt;LataProjekcji,IF((SUM($K2993:N2993)+12)&lt;$D2996,12,$D2996-SUM($K2993:N2993)),0)),0),0)</f>
        <v>0</v>
      </c>
      <c r="P2993" s="5">
        <f ca="1">IF(AND($G2994,NOT(ISTEXT($G2993)),ISNUMBER(Poczatek),ISNUMBER(Koniec_Projekt)),IFERROR(IF($D2993=LataProjekcji,$F2993,IF($D2993&lt;LataProjekcji,IF((SUM($K2993:O2993)+12)&lt;$D2996,12,$D2996-SUM($K2993:O2993)),0)),0),0)</f>
        <v>0</v>
      </c>
      <c r="Q2993" s="5">
        <f ca="1">IF(AND($G2994,NOT(ISTEXT($G2993)),ISNUMBER(Poczatek),ISNUMBER(Koniec_Projekt)),IFERROR(IF($D2993=LataProjekcji,$F2993,IF($D2993&lt;LataProjekcji,IF((SUM($K2993:P2993)+12)&lt;$D2996,12,$D2996-SUM($K2993:P2993)),0)),0),0)</f>
        <v>0</v>
      </c>
      <c r="R2993" s="5">
        <f ca="1">IF(AND($G2994,NOT(ISTEXT($G2993)),ISNUMBER(Poczatek),ISNUMBER(Koniec_Projekt)),IFERROR(IF($D2993=LataProjekcji,$F2993,IF($D2993&lt;LataProjekcji,IF((SUM($K2993:Q2993)+12)&lt;$D2996,12,$D2996-SUM($K2993:Q2993)),0)),0),0)</f>
        <v>0</v>
      </c>
      <c r="S2993" s="5">
        <f ca="1">IF(AND($G2994,NOT(ISTEXT($G2993)),ISNUMBER(Poczatek),ISNUMBER(Koniec_Projekt)),IFERROR(IF($D2993=LataProjekcji,$F2993,IF($D2993&lt;LataProjekcji,IF((SUM($K2993:R2993)+12)&lt;$D2996,12,$D2996-SUM($K2993:R2993)),0)),0),0)</f>
        <v>0</v>
      </c>
      <c r="T2993" s="5">
        <f ca="1">IF(AND($G2994,NOT(ISTEXT($G2993)),ISNUMBER(Poczatek),ISNUMBER(Koniec_Projekt)),IFERROR(IF($D2993=LataProjekcji,$F2993,IF($D2993&lt;LataProjekcji,IF((SUM($K2993:S2993)+12)&lt;$D2996,12,$D2996-SUM($K2993:S2993)),0)),0),0)</f>
        <v>0</v>
      </c>
      <c r="U2993" s="5">
        <f ca="1">IF(AND($G2994,NOT(ISTEXT($G2993)),ISNUMBER(Poczatek),ISNUMBER(Koniec_Projekt)),IFERROR(IF($D2993=LataProjekcji,$F2993,IF($D2993&lt;LataProjekcji,IF((SUM($K2993:T2993)+12)&lt;$D2996,12,$D2996-SUM($K2993:T2993)),0)),0),0)</f>
        <v>0</v>
      </c>
      <c r="V2993" s="5">
        <f ca="1">IF(AND($G2994,NOT(ISTEXT($G2993)),ISNUMBER(Poczatek),ISNUMBER(Koniec_Projekt)),IFERROR(IF($D2993=LataProjekcji,$F2993,IF($D2993&lt;LataProjekcji,IF((SUM($K2993:U2993)+12)&lt;$D2996,12,$D2996-SUM($K2993:U2993)),0)),0),0)</f>
        <v>0</v>
      </c>
      <c r="W2993" s="5">
        <f ca="1">IF(AND($G2994,NOT(ISTEXT($G2993)),ISNUMBER(Poczatek),ISNUMBER(Koniec_Projekt)),IFERROR(IF($D2993=LataProjekcji,$F2993,IF($D2993&lt;LataProjekcji,IF((SUM($K2993:V2993)+12)&lt;$D2996,12,$D2996-SUM($K2993:V2993)),0)),0),0)</f>
        <v>0</v>
      </c>
      <c r="X2993" s="5">
        <f ca="1">IF(AND($G2994,NOT(ISTEXT($G2993)),ISNUMBER(Poczatek),ISNUMBER(Koniec_Projekt)),IFERROR(IF($D2993=LataProjekcji,$F2993,IF($D2993&lt;LataProjekcji,IF((SUM($K2993:W2993)+12)&lt;$D2996,12,$D2996-SUM($K2993:W2993)),0)),0),0)</f>
        <v>0</v>
      </c>
      <c r="Y2993" s="5">
        <f ca="1">IF(AND($G2994,NOT(ISTEXT($G2993)),ISNUMBER(Poczatek),ISNUMBER(Koniec_Projekt)),IFERROR(IF($D2993=LataProjekcji,$F2993,IF($D2993&lt;LataProjekcji,IF((SUM($K2993:X2993)+12)&lt;$D2996,12,$D2996-SUM($K2993:X2993)),0)),0),0)</f>
        <v>0</v>
      </c>
      <c r="Z2993" s="5">
        <f ca="1">IF(AND($G2994,NOT(ISTEXT($G2993)),ISNUMBER(Poczatek),ISNUMBER(Koniec_Projekt)),IFERROR(IF($D2993=LataProjekcji,$F2993,IF($D2993&lt;LataProjekcji,IF((SUM($K2993:Y2993)+12)&lt;$D2996,12,$D2996-SUM($K2993:Y2993)),0)),0),0)</f>
        <v>0</v>
      </c>
      <c r="AA2993" s="5">
        <f ca="1">IF(AND($G2994,NOT(ISTEXT($G2993)),ISNUMBER(Poczatek),ISNUMBER(Koniec_Projekt)),IFERROR(IF($D2993=LataProjekcji,$F2993,IF($D2993&lt;LataProjekcji,IF((SUM($K2993:Z2993)+12)&lt;$D2996,12,$D2996-SUM($K2993:Z2993)),0)),0),0)</f>
        <v>0</v>
      </c>
      <c r="AB2993" s="5">
        <f ca="1">IF(AND($G2994,NOT(ISTEXT($G2993)),ISNUMBER(Poczatek),ISNUMBER(Koniec_Projekt)),IFERROR(IF($D2993=LataProjekcji,$F2993,IF($D2993&lt;LataProjekcji,IF((SUM($K2993:AA2993)+12)&lt;$D2996,12,$D2996-SUM($K2993:AA2993)),0)),0),0)</f>
        <v>0</v>
      </c>
      <c r="AC2993" s="5">
        <f ca="1">IF(AND($G2994,NOT(ISTEXT($G2993)),ISNUMBER(Poczatek),ISNUMBER(Koniec_Projekt)),IFERROR(IF($D2993=LataProjekcji,$F2993,IF($D2993&lt;LataProjekcji,IF((SUM($K2993:AB2993)+12)&lt;$D2996,12,$D2996-SUM($K2993:AB2993)),0)),0),0)</f>
        <v>0</v>
      </c>
      <c r="AD2993" s="5">
        <f ca="1">IF(AND($G2994,NOT(ISTEXT($G2993)),ISNUMBER(Poczatek),ISNUMBER(Koniec_Projekt)),IFERROR(IF($D2993=LataProjekcji,$F2993,IF($D2993&lt;LataProjekcji,IF((SUM($K2993:AC2993)+12)&lt;$D2996,12,$D2996-SUM($K2993:AC2993)),0)),0),0)</f>
        <v>0</v>
      </c>
      <c r="AE2993" s="5">
        <f ca="1">IF(AND($G2994,NOT(ISTEXT($G2993)),ISNUMBER(Poczatek),ISNUMBER(Koniec_Projekt)),IFERROR(IF($D2993=LataProjekcji,$F2993,IF($D2993&lt;LataProjekcji,IF((SUM($K2993:AD2993)+12)&lt;$D2996,12,$D2996-SUM($K2993:AD2993)),0)),0),0)</f>
        <v>0</v>
      </c>
    </row>
    <row r="2994" spans="2:31" hidden="1">
      <c r="B2994" s="526" t="s">
        <v>754</v>
      </c>
      <c r="D2994" s="5">
        <f ca="1">D1827</f>
        <v>0</v>
      </c>
      <c r="E2994" s="454">
        <f ca="1">E1827</f>
        <v>0</v>
      </c>
      <c r="F2994" s="454">
        <f ca="1">F1827</f>
        <v>0</v>
      </c>
      <c r="G2994" s="258" t="b">
        <f ca="1">NOT(ISBLANK(OFFSET($C$269,$D2992,0)))</f>
        <v>0</v>
      </c>
      <c r="H2994" s="538" t="b">
        <f ca="1">SUM(K2994:AE2994)=E2996</f>
        <v>1</v>
      </c>
      <c r="I2994" s="1" t="s">
        <v>750</v>
      </c>
      <c r="K2994" s="537">
        <f ca="1">IF(AND($G2994,NOT(ISTEXT($G2993)),ISNUMBER(Poczatek),ISNUMBER(Koniec_Projekt)),IFERROR(IF($D2993=LataProjekcji,IF($F2993&gt;$E2996,$E2996,$F2993),IF($D2996&gt;=$E2996,(IF($D2993&lt;LataProjekcji,IF((SUM(J2994:$K2994)+12)&lt;$E2996,12,$E2996-SUM(J2994:$K2994)),0)),(IF($D2993&lt;LataProjekcji,IF((SUM(J2994:$K2994)+12)&lt;$D2996,12,$D2996-SUM(J2994:$K2994)),0)))),0),0)</f>
        <v>0</v>
      </c>
      <c r="L2994" s="537">
        <f ca="1">IF(AND($G2994,NOT(ISTEXT($G2993)),ISNUMBER(Poczatek),ISNUMBER(Koniec_Projekt)),IFERROR(IF($D2993=LataProjekcji,IF($F2993&gt;$E2996,$E2996,$F2993),IF($D2996&gt;=$E2996,(IF($D2993&lt;LataProjekcji,IF((SUM($K2994:K2994)+12)&lt;$E2996,12,$E2996-SUM($K2994:K2994)),0)),(IF($D2993&lt;LataProjekcji,IF((SUM($K2994:K2994)+12)&lt;$D2996,12,$D2996-SUM($K2994:K2994)),0)))),0),0)</f>
        <v>0</v>
      </c>
      <c r="M2994" s="537">
        <f ca="1">IF(AND($G2994,NOT(ISTEXT($G2993)),ISNUMBER(Poczatek),ISNUMBER(Koniec_Projekt)),IFERROR(IF($D2993=LataProjekcji,IF($F2993&gt;$E2996,$E2996,$F2993),IF($D2996&gt;=$E2996,(IF($D2993&lt;LataProjekcji,IF((SUM($K2994:L2994)+12)&lt;$E2996,12,$E2996-SUM($K2994:L2994)),0)),(IF($D2993&lt;LataProjekcji,IF((SUM($K2994:L2994)+12)&lt;$D2996,12,$D2996-SUM($K2994:L2994)),0)))),0),0)</f>
        <v>0</v>
      </c>
      <c r="N2994" s="537">
        <f ca="1">IF(AND($G2994,NOT(ISTEXT($G2993)),ISNUMBER(Poczatek),ISNUMBER(Koniec_Projekt)),IFERROR(IF($D2993=LataProjekcji,IF($F2993&gt;$E2996,$E2996,$F2993),IF($D2996&gt;=$E2996,(IF($D2993&lt;LataProjekcji,IF((SUM($K2994:M2994)+12)&lt;$E2996,12,$E2996-SUM($K2994:M2994)),0)),(IF($D2993&lt;LataProjekcji,IF((SUM($K2994:M2994)+12)&lt;$D2996,12,$D2996-SUM($K2994:M2994)),0)))),0),0)</f>
        <v>0</v>
      </c>
      <c r="O2994" s="537">
        <f ca="1">IF(AND($G2994,NOT(ISTEXT($G2993)),ISNUMBER(Poczatek),ISNUMBER(Koniec_Projekt)),IFERROR(IF($D2993=LataProjekcji,IF($F2993&gt;$E2996,$E2996,$F2993),IF($D2996&gt;=$E2996,(IF($D2993&lt;LataProjekcji,IF((SUM($K2994:N2994)+12)&lt;$E2996,12,$E2996-SUM($K2994:N2994)),0)),(IF($D2993&lt;LataProjekcji,IF((SUM($K2994:N2994)+12)&lt;$D2996,12,$D2996-SUM($K2994:N2994)),0)))),0),0)</f>
        <v>0</v>
      </c>
      <c r="P2994" s="537">
        <f ca="1">IF(AND($G2994,NOT(ISTEXT($G2993)),ISNUMBER(Poczatek),ISNUMBER(Koniec_Projekt)),IFERROR(IF($D2993=LataProjekcji,IF($F2993&gt;$E2996,$E2996,$F2993),IF($D2996&gt;=$E2996,(IF($D2993&lt;LataProjekcji,IF((SUM($K2994:O2994)+12)&lt;$E2996,12,$E2996-SUM($K2994:O2994)),0)),(IF($D2993&lt;LataProjekcji,IF((SUM($K2994:O2994)+12)&lt;$D2996,12,$D2996-SUM($K2994:O2994)),0)))),0),0)</f>
        <v>0</v>
      </c>
      <c r="Q2994" s="537">
        <f ca="1">IF(AND($G2994,NOT(ISTEXT($G2993)),ISNUMBER(Poczatek),ISNUMBER(Koniec_Projekt)),IFERROR(IF($D2993=LataProjekcji,IF($F2993&gt;$E2996,$E2996,$F2993),IF($D2996&gt;=$E2996,(IF($D2993&lt;LataProjekcji,IF((SUM($K2994:P2994)+12)&lt;$E2996,12,$E2996-SUM($K2994:P2994)),0)),(IF($D2993&lt;LataProjekcji,IF((SUM($K2994:P2994)+12)&lt;$D2996,12,$D2996-SUM($K2994:P2994)),0)))),0),0)</f>
        <v>0</v>
      </c>
      <c r="R2994" s="537">
        <f ca="1">IF(AND($G2994,NOT(ISTEXT($G2993)),ISNUMBER(Poczatek),ISNUMBER(Koniec_Projekt)),IFERROR(IF($D2993=LataProjekcji,IF($F2993&gt;$E2996,$E2996,$F2993),IF($D2996&gt;=$E2996,(IF($D2993&lt;LataProjekcji,IF((SUM($K2994:Q2994)+12)&lt;$E2996,12,$E2996-SUM($K2994:Q2994)),0)),(IF($D2993&lt;LataProjekcji,IF((SUM($K2994:Q2994)+12)&lt;$D2996,12,$D2996-SUM($K2994:Q2994)),0)))),0),0)</f>
        <v>0</v>
      </c>
      <c r="S2994" s="537">
        <f ca="1">IF(AND($G2994,NOT(ISTEXT($G2993)),ISNUMBER(Poczatek),ISNUMBER(Koniec_Projekt)),IFERROR(IF($D2993=LataProjekcji,IF($F2993&gt;$E2996,$E2996,$F2993),IF($D2996&gt;=$E2996,(IF($D2993&lt;LataProjekcji,IF((SUM($K2994:R2994)+12)&lt;$E2996,12,$E2996-SUM($K2994:R2994)),0)),(IF($D2993&lt;LataProjekcji,IF((SUM($K2994:R2994)+12)&lt;$D2996,12,$D2996-SUM($K2994:R2994)),0)))),0),0)</f>
        <v>0</v>
      </c>
      <c r="T2994" s="537">
        <f ca="1">IF(AND($G2994,NOT(ISTEXT($G2993)),ISNUMBER(Poczatek),ISNUMBER(Koniec_Projekt)),IFERROR(IF($D2993=LataProjekcji,IF($F2993&gt;$E2996,$E2996,$F2993),IF($D2996&gt;=$E2996,(IF($D2993&lt;LataProjekcji,IF((SUM($K2994:S2994)+12)&lt;$E2996,12,$E2996-SUM($K2994:S2994)),0)),(IF($D2993&lt;LataProjekcji,IF((SUM($K2994:S2994)+12)&lt;$D2996,12,$D2996-SUM($K2994:S2994)),0)))),0),0)</f>
        <v>0</v>
      </c>
      <c r="U2994" s="537">
        <f ca="1">IF(AND($G2994,NOT(ISTEXT($G2993)),ISNUMBER(Poczatek),ISNUMBER(Koniec_Projekt)),IFERROR(IF($D2993=LataProjekcji,IF($F2993&gt;$E2996,$E2996,$F2993),IF($D2996&gt;=$E2996,(IF($D2993&lt;LataProjekcji,IF((SUM($K2994:T2994)+12)&lt;$E2996,12,$E2996-SUM($K2994:T2994)),0)),(IF($D2993&lt;LataProjekcji,IF((SUM($K2994:T2994)+12)&lt;$D2996,12,$D2996-SUM($K2994:T2994)),0)))),0),0)</f>
        <v>0</v>
      </c>
      <c r="V2994" s="537">
        <f ca="1">IF(AND($G2994,NOT(ISTEXT($G2993)),ISNUMBER(Poczatek),ISNUMBER(Koniec_Projekt)),IFERROR(IF($D2993=LataProjekcji,IF($F2993&gt;$E2996,$E2996,$F2993),IF($D2996&gt;=$E2996,(IF($D2993&lt;LataProjekcji,IF((SUM($K2994:U2994)+12)&lt;$E2996,12,$E2996-SUM($K2994:U2994)),0)),(IF($D2993&lt;LataProjekcji,IF((SUM($K2994:U2994)+12)&lt;$D2996,12,$D2996-SUM($K2994:U2994)),0)))),0),0)</f>
        <v>0</v>
      </c>
      <c r="W2994" s="537">
        <f ca="1">IF(AND($G2994,NOT(ISTEXT($G2993)),ISNUMBER(Poczatek),ISNUMBER(Koniec_Projekt)),IFERROR(IF($D2993=LataProjekcji,IF($F2993&gt;$E2996,$E2996,$F2993),IF($D2996&gt;=$E2996,(IF($D2993&lt;LataProjekcji,IF((SUM($K2994:V2994)+12)&lt;$E2996,12,$E2996-SUM($K2994:V2994)),0)),(IF($D2993&lt;LataProjekcji,IF((SUM($K2994:V2994)+12)&lt;$D2996,12,$D2996-SUM($K2994:V2994)),0)))),0),0)</f>
        <v>0</v>
      </c>
      <c r="X2994" s="537">
        <f ca="1">IF(AND($G2994,NOT(ISTEXT($G2993)),ISNUMBER(Poczatek),ISNUMBER(Koniec_Projekt)),IFERROR(IF($D2993=LataProjekcji,IF($F2993&gt;$E2996,$E2996,$F2993),IF($D2996&gt;=$E2996,(IF($D2993&lt;LataProjekcji,IF((SUM($K2994:W2994)+12)&lt;$E2996,12,$E2996-SUM($K2994:W2994)),0)),(IF($D2993&lt;LataProjekcji,IF((SUM($K2994:W2994)+12)&lt;$D2996,12,$D2996-SUM($K2994:W2994)),0)))),0),0)</f>
        <v>0</v>
      </c>
      <c r="Y2994" s="537">
        <f ca="1">IF(AND($G2994,NOT(ISTEXT($G2993)),ISNUMBER(Poczatek),ISNUMBER(Koniec_Projekt)),IFERROR(IF($D2993=LataProjekcji,IF($F2993&gt;$E2996,$E2996,$F2993),IF($D2996&gt;=$E2996,(IF($D2993&lt;LataProjekcji,IF((SUM($K2994:X2994)+12)&lt;$E2996,12,$E2996-SUM($K2994:X2994)),0)),(IF($D2993&lt;LataProjekcji,IF((SUM($K2994:X2994)+12)&lt;$D2996,12,$D2996-SUM($K2994:X2994)),0)))),0),0)</f>
        <v>0</v>
      </c>
      <c r="Z2994" s="537">
        <f ca="1">IF(AND($G2994,NOT(ISTEXT($G2993)),ISNUMBER(Poczatek),ISNUMBER(Koniec_Projekt)),IFERROR(IF($D2993=LataProjekcji,IF($F2993&gt;$E2996,$E2996,$F2993),IF($D2996&gt;=$E2996,(IF($D2993&lt;LataProjekcji,IF((SUM($K2994:Y2994)+12)&lt;$E2996,12,$E2996-SUM($K2994:Y2994)),0)),(IF($D2993&lt;LataProjekcji,IF((SUM($K2994:Y2994)+12)&lt;$D2996,12,$D2996-SUM($K2994:Y2994)),0)))),0),0)</f>
        <v>0</v>
      </c>
      <c r="AA2994" s="537">
        <f ca="1">IF(AND($G2994,NOT(ISTEXT($G2993)),ISNUMBER(Poczatek),ISNUMBER(Koniec_Projekt)),IFERROR(IF($D2993=LataProjekcji,IF($F2993&gt;$E2996,$E2996,$F2993),IF($D2996&gt;=$E2996,(IF($D2993&lt;LataProjekcji,IF((SUM($K2994:Z2994)+12)&lt;$E2996,12,$E2996-SUM($K2994:Z2994)),0)),(IF($D2993&lt;LataProjekcji,IF((SUM($K2994:Z2994)+12)&lt;$D2996,12,$D2996-SUM($K2994:Z2994)),0)))),0),0)</f>
        <v>0</v>
      </c>
      <c r="AB2994" s="537">
        <f ca="1">IF(AND($G2994,NOT(ISTEXT($G2993)),ISNUMBER(Poczatek),ISNUMBER(Koniec_Projekt)),IFERROR(IF($D2993=LataProjekcji,IF($F2993&gt;$E2996,$E2996,$F2993),IF($D2996&gt;=$E2996,(IF($D2993&lt;LataProjekcji,IF((SUM($K2994:AA2994)+12)&lt;$E2996,12,$E2996-SUM($K2994:AA2994)),0)),(IF($D2993&lt;LataProjekcji,IF((SUM($K2994:AA2994)+12)&lt;$D2996,12,$D2996-SUM($K2994:AA2994)),0)))),0),0)</f>
        <v>0</v>
      </c>
      <c r="AC2994" s="537">
        <f ca="1">IF(AND($G2994,NOT(ISTEXT($G2993)),ISNUMBER(Poczatek),ISNUMBER(Koniec_Projekt)),IFERROR(IF($D2993=LataProjekcji,IF($F2993&gt;$E2996,$E2996,$F2993),IF($D2996&gt;=$E2996,(IF($D2993&lt;LataProjekcji,IF((SUM($K2994:AB2994)+12)&lt;$E2996,12,$E2996-SUM($K2994:AB2994)),0)),(IF($D2993&lt;LataProjekcji,IF((SUM($K2994:AB2994)+12)&lt;$D2996,12,$D2996-SUM($K2994:AB2994)),0)))),0),0)</f>
        <v>0</v>
      </c>
      <c r="AD2994" s="537">
        <f ca="1">IF(AND($G2994,NOT(ISTEXT($G2993)),ISNUMBER(Poczatek),ISNUMBER(Koniec_Projekt)),IFERROR(IF($D2993=LataProjekcji,IF($F2993&gt;$E2996,$E2996,$F2993),IF($D2996&gt;=$E2996,(IF($D2993&lt;LataProjekcji,IF((SUM($K2994:AC2994)+12)&lt;$E2996,12,$E2996-SUM($K2994:AC2994)),0)),(IF($D2993&lt;LataProjekcji,IF((SUM($K2994:AC2994)+12)&lt;$D2996,12,$D2996-SUM($K2994:AC2994)),0)))),0),0)</f>
        <v>0</v>
      </c>
      <c r="AE2994" s="537">
        <f ca="1">IF(AND($G2994,NOT(ISTEXT($G2993)),ISNUMBER(Poczatek),ISNUMBER(Koniec_Projekt)),IFERROR(IF($D2993=LataProjekcji,IF($F2993&gt;$E2996,$E2996,$F2993),IF($D2996&gt;=$E2996,(IF($D2993&lt;LataProjekcji,IF((SUM($K2994:AD2994)+12)&lt;$E2996,12,$E2996-SUM($K2994:AD2994)),0)),(IF($D2993&lt;LataProjekcji,IF((SUM($K2994:AD2994)+12)&lt;$D2996,12,$D2996-SUM($K2994:AD2994)),0)))),0),0)</f>
        <v>0</v>
      </c>
    </row>
    <row r="2995" spans="2:31" hidden="1">
      <c r="B2995" s="526" t="s">
        <v>753</v>
      </c>
      <c r="D2995" s="454">
        <f ca="1">D1828</f>
        <v>0</v>
      </c>
      <c r="E2995" s="454">
        <f ca="1">IF(D2994&gt;10,ROUND(D2995/12,2),D2995)</f>
        <v>0</v>
      </c>
      <c r="F2995" s="524">
        <f>Koniec_Projekt</f>
        <v>0</v>
      </c>
      <c r="G2995" s="329">
        <f>Miesiac_Koniec_Projekt</f>
        <v>0</v>
      </c>
      <c r="H2995" s="538" t="b">
        <f ca="1">SUM(K2995:AE2995)=D2994</f>
        <v>1</v>
      </c>
      <c r="I2995" s="1" t="s">
        <v>713</v>
      </c>
      <c r="K2995" s="256">
        <f ca="1">IF(AND($G2994,NOT(ISTEXT($G2993)),ISNUMBER(Poczatek),ISNUMBER(Koniec_Projekt)),IFERROR(IF(LataProjekcji=$F2996,ROUND($D2994,0),ROUND(K2993*$E2995,0)),0),0)</f>
        <v>0</v>
      </c>
      <c r="L2995" s="5">
        <f ca="1">IF(AND($G2994,NOT(ISTEXT($G2993)),ISNUMBER(Poczatek),ISNUMBER(Koniec_Projekt)),IFERROR(IF(LataProjekcji=$F2996,ROUND($D2994-SUM(K2995:$K2995),0),ROUND(L2993*$E2995,0)),0),0)</f>
        <v>0</v>
      </c>
      <c r="M2995" s="5">
        <f ca="1">IF(AND($G2994,NOT(ISTEXT($G2993)),ISNUMBER(Poczatek),ISNUMBER(Koniec_Projekt)),IFERROR(IF(LataProjekcji=$F2996,ROUND($D2994-SUM($K2995:L2995),0),ROUND(M2993*$E2995,0)),0),0)</f>
        <v>0</v>
      </c>
      <c r="N2995" s="5">
        <f ca="1">IF(AND($G2994,NOT(ISTEXT($G2993)),ISNUMBER(Poczatek),ISNUMBER(Koniec_Projekt)),IFERROR(IF(LataProjekcji=$F2996,ROUND($D2994-SUM($K2995:M2995),0),ROUND(N2993*$E2995,0)),0),0)</f>
        <v>0</v>
      </c>
      <c r="O2995" s="5">
        <f ca="1">IF(AND($G2994,NOT(ISTEXT($G2993)),ISNUMBER(Poczatek),ISNUMBER(Koniec_Projekt)),IFERROR(IF(LataProjekcji=$F2996,ROUND($D2994-SUM($K2995:N2995),0),ROUND(O2993*$E2995,0)),0),0)</f>
        <v>0</v>
      </c>
      <c r="P2995" s="5">
        <f ca="1">IF(AND($G2994,NOT(ISTEXT($G2993)),ISNUMBER(Poczatek),ISNUMBER(Koniec_Projekt)),IFERROR(IF(LataProjekcji=$F2996,ROUND($D2994-SUM($K2995:O2995),0),ROUND(P2993*$E2995,0)),0),0)</f>
        <v>0</v>
      </c>
      <c r="Q2995" s="5">
        <f ca="1">IF(AND($G2994,NOT(ISTEXT($G2993)),ISNUMBER(Poczatek),ISNUMBER(Koniec_Projekt)),IFERROR(IF(LataProjekcji=$F2996,ROUND($D2994-SUM($K2995:P2995),0),ROUND(Q2993*$E2995,0)),0),0)</f>
        <v>0</v>
      </c>
      <c r="R2995" s="5">
        <f ca="1">IF(AND($G2994,NOT(ISTEXT($G2993)),ISNUMBER(Poczatek),ISNUMBER(Koniec_Projekt)),IFERROR(IF(LataProjekcji=$F2996,ROUND($D2994-SUM($K2995:Q2995),0),ROUND(R2993*$E2995,0)),0),0)</f>
        <v>0</v>
      </c>
      <c r="S2995" s="5">
        <f ca="1">IF(AND($G2994,NOT(ISTEXT($G2993)),ISNUMBER(Poczatek),ISNUMBER(Koniec_Projekt)),IFERROR(IF(LataProjekcji=$F2996,ROUND($D2994-SUM($K2995:R2995),0),ROUND(S2993*$E2995,0)),0),0)</f>
        <v>0</v>
      </c>
      <c r="T2995" s="5">
        <f ca="1">IF(AND($G2994,NOT(ISTEXT($G2993)),ISNUMBER(Poczatek),ISNUMBER(Koniec_Projekt)),IFERROR(IF(LataProjekcji=$F2996,ROUND($D2994-SUM($K2995:S2995),0),ROUND(T2993*$E2995,0)),0),0)</f>
        <v>0</v>
      </c>
      <c r="U2995" s="5">
        <f ca="1">IF(AND($G2994,NOT(ISTEXT($G2993)),ISNUMBER(Poczatek),ISNUMBER(Koniec_Projekt)),IFERROR(IF(LataProjekcji=$F2996,ROUND($D2994-SUM($K2995:T2995),0),ROUND(U2993*$E2995,0)),0),0)</f>
        <v>0</v>
      </c>
      <c r="V2995" s="5">
        <f ca="1">IF(AND($G2994,NOT(ISTEXT($G2993)),ISNUMBER(Poczatek),ISNUMBER(Koniec_Projekt)),IFERROR(IF(LataProjekcji=$F2996,ROUND($D2994-SUM($K2995:U2995),0),ROUND(V2993*$E2995,0)),0),0)</f>
        <v>0</v>
      </c>
      <c r="W2995" s="5">
        <f ca="1">IF(AND($G2994,NOT(ISTEXT($G2993)),ISNUMBER(Poczatek),ISNUMBER(Koniec_Projekt)),IFERROR(IF(LataProjekcji=$F2996,ROUND($D2994-SUM($K2995:V2995),0),ROUND(W2993*$E2995,0)),0),0)</f>
        <v>0</v>
      </c>
      <c r="X2995" s="5">
        <f ca="1">IF(AND($G2994,NOT(ISTEXT($G2993)),ISNUMBER(Poczatek),ISNUMBER(Koniec_Projekt)),IFERROR(IF(LataProjekcji=$F2996,ROUND($D2994-SUM($K2995:W2995),0),ROUND(X2993*$E2995,0)),0),0)</f>
        <v>0</v>
      </c>
      <c r="Y2995" s="5">
        <f ca="1">IF(AND($G2994,NOT(ISTEXT($G2993)),ISNUMBER(Poczatek),ISNUMBER(Koniec_Projekt)),IFERROR(IF(LataProjekcji=$F2996,ROUND($D2994-SUM($K2995:X2995),0),ROUND(Y2993*$E2995,0)),0),0)</f>
        <v>0</v>
      </c>
      <c r="Z2995" s="5">
        <f ca="1">IF(AND($G2994,NOT(ISTEXT($G2993)),ISNUMBER(Poczatek),ISNUMBER(Koniec_Projekt)),IFERROR(IF(LataProjekcji=$F2996,ROUND($D2994-SUM($K2995:Y2995),0),ROUND(Z2993*$E2995,0)),0),0)</f>
        <v>0</v>
      </c>
      <c r="AA2995" s="5">
        <f ca="1">IF(AND($G2994,NOT(ISTEXT($G2993)),ISNUMBER(Poczatek),ISNUMBER(Koniec_Projekt)),IFERROR(IF(LataProjekcji=$F2996,ROUND($D2994-SUM($K2995:Z2995),0),ROUND(AA2993*$E2995,0)),0),0)</f>
        <v>0</v>
      </c>
      <c r="AB2995" s="5">
        <f ca="1">IF(AND($G2994,NOT(ISTEXT($G2993)),ISNUMBER(Poczatek),ISNUMBER(Koniec_Projekt)),IFERROR(IF(LataProjekcji=$F2996,ROUND($D2994-SUM($K2995:AA2995),0),ROUND(AB2993*$E2995,0)),0),0)</f>
        <v>0</v>
      </c>
      <c r="AC2995" s="5">
        <f ca="1">IF(AND($G2994,NOT(ISTEXT($G2993)),ISNUMBER(Poczatek),ISNUMBER(Koniec_Projekt)),IFERROR(IF(LataProjekcji=$F2996,ROUND($D2994-SUM($K2995:AB2995),0),ROUND(AC2993*$E2995,0)),0),0)</f>
        <v>0</v>
      </c>
      <c r="AD2995" s="5">
        <f ca="1">IF(AND($G2994,NOT(ISTEXT($G2993)),ISNUMBER(Poczatek),ISNUMBER(Koniec_Projekt)),IFERROR(IF(LataProjekcji=$F2996,ROUND($D2994-SUM($K2995:AC2995),0),ROUND(AD2993*$E2995,0)),0),0)</f>
        <v>0</v>
      </c>
      <c r="AE2995" s="5">
        <f ca="1">IF(AND($G2994,NOT(ISTEXT($G2993)),ISNUMBER(Poczatek),ISNUMBER(Koniec_Projekt)),IFERROR(IF(LataProjekcji=$F2996,ROUND($D2994-SUM($K2995:AD2995),0),ROUND(AE2993*$E2995,0)),0),0)</f>
        <v>0</v>
      </c>
    </row>
    <row r="2996" spans="2:31" hidden="1">
      <c r="B2996" s="526" t="s">
        <v>751</v>
      </c>
      <c r="D2996" s="1">
        <f ca="1">IFERROR(ROUNDUP(D2994/E2995,0),0)</f>
        <v>0</v>
      </c>
      <c r="E2996" s="1">
        <f ca="1">IF(D2996=0,0,DATEDIF(DATE(D2993,E2993,1),DATE(F2995,G2995,1),"m"))</f>
        <v>0</v>
      </c>
      <c r="F2996" s="1" t="str">
        <f ca="1">IFERROR(YEAR(G2993),"brak daty")</f>
        <v>brak daty</v>
      </c>
      <c r="G2996" s="1" t="str">
        <f ca="1">IFERROR(MONTH(G2993),"brak daty")</f>
        <v>brak daty</v>
      </c>
      <c r="I2996" s="1" t="s">
        <v>425</v>
      </c>
      <c r="K2996" s="5">
        <f ca="1">IF(AND($G2994,NOT(ISTEXT($G2993)),ISNUMBER(Poczatek),ISNUMBER(Koniec_Projekt)),IFERROR(IF(LataProjekcji=$F2995,IF(AND($G2995=$G2996,$F2995=$F2996),ROUND($D2994-SUM($K2996),0),ROUND(K2994*$E2995,0)),IF(LataProjekcji&gt;$F2995,0,ROUND(K2994*$E2995,0))),0),0)</f>
        <v>0</v>
      </c>
      <c r="L2996" s="5">
        <f ca="1">IF(AND($G2994,NOT(ISTEXT($G2993)),ISNUMBER(Poczatek),ISNUMBER(Koniec_Projekt)),IFERROR(IF(LataProjekcji=$F2995,IF(AND($G2995=$G2996,$F2995=$F2996),ROUND($D2994-SUM($K2996:K2996),0),ROUND(L2994*$E2995,0)),IF(LataProjekcji&gt;$F2995,0,ROUND(L2994*$E2995,0))),0),0)</f>
        <v>0</v>
      </c>
      <c r="M2996" s="5">
        <f ca="1">IF(AND($G2994,NOT(ISTEXT($G2993)),ISNUMBER(Poczatek),ISNUMBER(Koniec_Projekt)),IFERROR(IF(LataProjekcji=$F2995,IF(AND($G2995=$G2996,$F2995=$F2996),ROUND($D2994-SUM($K2996:L2996),0),ROUND(M2994*$E2995,0)),IF(LataProjekcji&gt;$F2995,0,ROUND(M2994*$E2995,0))),0),0)</f>
        <v>0</v>
      </c>
      <c r="N2996" s="5">
        <f ca="1">IF(AND($G2994,NOT(ISTEXT($G2993)),ISNUMBER(Poczatek),ISNUMBER(Koniec_Projekt)),IFERROR(IF(LataProjekcji=$F2995,IF(AND($G2995=$G2996,$F2995=$F2996),ROUND($D2994-SUM($K2996:M2996),0),ROUND(N2994*$E2995,0)),IF(LataProjekcji&gt;$F2995,0,ROUND(N2994*$E2995,0))),0),0)</f>
        <v>0</v>
      </c>
      <c r="O2996" s="5">
        <f ca="1">IF(AND($G2994,NOT(ISTEXT($G2993)),ISNUMBER(Poczatek),ISNUMBER(Koniec_Projekt)),IFERROR(IF(LataProjekcji=$F2995,IF(AND($G2995=$G2996,$F2995=$F2996),ROUND($D2994-SUM($K2996:N2996),0),ROUND(O2994*$E2995,0)),IF(LataProjekcji&gt;$F2995,0,ROUND(O2994*$E2995,0))),0),0)</f>
        <v>0</v>
      </c>
      <c r="P2996" s="5">
        <f ca="1">IF(AND($G2994,NOT(ISTEXT($G2993)),ISNUMBER(Poczatek),ISNUMBER(Koniec_Projekt)),IFERROR(IF(LataProjekcji=$F2995,IF(AND($G2995=$G2996,$F2995=$F2996),ROUND($D2994-SUM($K2996:O2996),0),ROUND(P2994*$E2995,0)),IF(LataProjekcji&gt;$F2995,0,ROUND(P2994*$E2995,0))),0),0)</f>
        <v>0</v>
      </c>
      <c r="Q2996" s="5">
        <f ca="1">IF(AND($G2994,NOT(ISTEXT($G2993)),ISNUMBER(Poczatek),ISNUMBER(Koniec_Projekt)),IFERROR(IF(LataProjekcji=$F2995,IF(AND($G2995=$G2996,$F2995=$F2996),ROUND($D2994-SUM($K2996:P2996),0),ROUND(Q2994*$E2995,0)),IF(LataProjekcji&gt;$F2995,0,ROUND(Q2994*$E2995,0))),0),0)</f>
        <v>0</v>
      </c>
      <c r="R2996" s="5">
        <f ca="1">IF(AND($G2994,NOT(ISTEXT($G2993)),ISNUMBER(Poczatek),ISNUMBER(Koniec_Projekt)),IFERROR(IF(LataProjekcji=$F2995,IF(AND($G2995=$G2996,$F2995=$F2996),ROUND($D2994-SUM($K2996:Q2996),0),ROUND(R2994*$E2995,0)),IF(LataProjekcji&gt;$F2995,0,ROUND(R2994*$E2995,0))),0),0)</f>
        <v>0</v>
      </c>
      <c r="S2996" s="5">
        <f ca="1">IF(AND($G2994,NOT(ISTEXT($G2993)),ISNUMBER(Poczatek),ISNUMBER(Koniec_Projekt)),IFERROR(IF(LataProjekcji=$F2995,IF(AND($G2995=$G2996,$F2995=$F2996),ROUND($D2994-SUM($K2996:R2996),0),ROUND(S2994*$E2995,0)),IF(LataProjekcji&gt;$F2995,0,ROUND(S2994*$E2995,0))),0),0)</f>
        <v>0</v>
      </c>
      <c r="T2996" s="5">
        <f ca="1">IF(AND($G2994,NOT(ISTEXT($G2993)),ISNUMBER(Poczatek),ISNUMBER(Koniec_Projekt)),IFERROR(IF(LataProjekcji=$F2995,IF(AND($G2995=$G2996,$F2995=$F2996),ROUND($D2994-SUM($K2996:S2996),0),ROUND(T2994*$E2995,0)),IF(LataProjekcji&gt;$F2995,0,ROUND(T2994*$E2995,0))),0),0)</f>
        <v>0</v>
      </c>
      <c r="U2996" s="5">
        <f ca="1">IF(AND($G2994,NOT(ISTEXT($G2993)),ISNUMBER(Poczatek),ISNUMBER(Koniec_Projekt)),IFERROR(IF(LataProjekcji=$F2995,IF(AND($G2995=$G2996,$F2995=$F2996),ROUND($D2994-SUM($K2996:T2996),0),ROUND(U2994*$E2995,0)),IF(LataProjekcji&gt;$F2995,0,ROUND(U2994*$E2995,0))),0),0)</f>
        <v>0</v>
      </c>
      <c r="V2996" s="5">
        <f ca="1">IF(AND($G2994,NOT(ISTEXT($G2993)),ISNUMBER(Poczatek),ISNUMBER(Koniec_Projekt)),IFERROR(IF(LataProjekcji=$F2995,IF(AND($G2995=$G2996,$F2995=$F2996),ROUND($D2994-SUM($K2996:U2996),0),ROUND(V2994*$E2995,0)),IF(LataProjekcji&gt;$F2995,0,ROUND(V2994*$E2995,0))),0),0)</f>
        <v>0</v>
      </c>
      <c r="W2996" s="5">
        <f ca="1">IF(AND($G2994,NOT(ISTEXT($G2993)),ISNUMBER(Poczatek),ISNUMBER(Koniec_Projekt)),IFERROR(IF(LataProjekcji=$F2995,IF(AND($G2995=$G2996,$F2995=$F2996),ROUND($D2994-SUM($K2996:V2996),0),ROUND(W2994*$E2995,0)),IF(LataProjekcji&gt;$F2995,0,ROUND(W2994*$E2995,0))),0),0)</f>
        <v>0</v>
      </c>
      <c r="X2996" s="5">
        <f ca="1">IF(AND($G2994,NOT(ISTEXT($G2993)),ISNUMBER(Poczatek),ISNUMBER(Koniec_Projekt)),IFERROR(IF(LataProjekcji=$F2995,IF(AND($G2995=$G2996,$F2995=$F2996),ROUND($D2994-SUM($K2996:W2996),0),ROUND(X2994*$E2995,0)),IF(LataProjekcji&gt;$F2995,0,ROUND(X2994*$E2995,0))),0),0)</f>
        <v>0</v>
      </c>
      <c r="Y2996" s="5">
        <f ca="1">IF(AND($G2994,NOT(ISTEXT($G2993)),ISNUMBER(Poczatek),ISNUMBER(Koniec_Projekt)),IFERROR(IF(LataProjekcji=$F2995,IF(AND($G2995=$G2996,$F2995=$F2996),ROUND($D2994-SUM($K2996:X2996),0),ROUND(Y2994*$E2995,0)),IF(LataProjekcji&gt;$F2995,0,ROUND(Y2994*$E2995,0))),0),0)</f>
        <v>0</v>
      </c>
      <c r="Z2996" s="5">
        <f ca="1">IF(AND($G2994,NOT(ISTEXT($G2993)),ISNUMBER(Poczatek),ISNUMBER(Koniec_Projekt)),IFERROR(IF(LataProjekcji=$F2995,IF(AND($G2995=$G2996,$F2995=$F2996),ROUND($D2994-SUM($K2996:Y2996),0),ROUND(Z2994*$E2995,0)),IF(LataProjekcji&gt;$F2995,0,ROUND(Z2994*$E2995,0))),0),0)</f>
        <v>0</v>
      </c>
      <c r="AA2996" s="5">
        <f ca="1">IF(AND($G2994,NOT(ISTEXT($G2993)),ISNUMBER(Poczatek),ISNUMBER(Koniec_Projekt)),IFERROR(IF(LataProjekcji=$F2995,IF(AND($G2995=$G2996,$F2995=$F2996),ROUND($D2994-SUM($K2996:Z2996),0),ROUND(AA2994*$E2995,0)),IF(LataProjekcji&gt;$F2995,0,ROUND(AA2994*$E2995,0))),0),0)</f>
        <v>0</v>
      </c>
      <c r="AB2996" s="5">
        <f ca="1">IF(AND($G2994,NOT(ISTEXT($G2993)),ISNUMBER(Poczatek),ISNUMBER(Koniec_Projekt)),IFERROR(IF(LataProjekcji=$F2995,IF(AND($G2995=$G2996,$F2995=$F2996),ROUND($D2994-SUM($K2996:AA2996),0),ROUND(AB2994*$E2995,0)),IF(LataProjekcji&gt;$F2995,0,ROUND(AB2994*$E2995,0))),0),0)</f>
        <v>0</v>
      </c>
      <c r="AC2996" s="5">
        <f ca="1">IF(AND($G2994,NOT(ISTEXT($G2993)),ISNUMBER(Poczatek),ISNUMBER(Koniec_Projekt)),IFERROR(IF(LataProjekcji=$F2995,IF(AND($G2995=$G2996,$F2995=$F2996),ROUND($D2994-SUM($K2996:AB2996),0),ROUND(AC2994*$E2995,0)),IF(LataProjekcji&gt;$F2995,0,ROUND(AC2994*$E2995,0))),0),0)</f>
        <v>0</v>
      </c>
      <c r="AD2996" s="5">
        <f ca="1">IF(AND($G2994,NOT(ISTEXT($G2993)),ISNUMBER(Poczatek),ISNUMBER(Koniec_Projekt)),IFERROR(IF(LataProjekcji=$F2995,IF(AND($G2995=$G2996,$F2995=$F2996),ROUND($D2994-SUM($K2996:AC2996),0),ROUND(AD2994*$E2995,0)),IF(LataProjekcji&gt;$F2995,0,ROUND(AD2994*$E2995,0))),0),0)</f>
        <v>0</v>
      </c>
      <c r="AE2996" s="5">
        <f ca="1">IF(AND($G2994,NOT(ISTEXT($G2993)),ISNUMBER(Poczatek),ISNUMBER(Koniec_Projekt)),IFERROR(IF(LataProjekcji=$F2995,IF(AND($G2995=$G2996,$F2995=$F2996),ROUND($D2994-SUM($K2996:AD2996),0),ROUND(AE2994*$E2995,0)),IF(LataProjekcji&gt;$F2995,0,ROUND(AE2994*$E2995,0))),0),0)</f>
        <v>0</v>
      </c>
    </row>
    <row r="2997" spans="2:31" ht="12.5" hidden="1" thickBot="1">
      <c r="B2997" s="527" t="s">
        <v>865</v>
      </c>
      <c r="C2997" s="528"/>
      <c r="D2997" s="529">
        <f ca="1">IF(D2994&gt;10,ROUND((D2996-1)*E2995,0),E2995)</f>
        <v>0</v>
      </c>
      <c r="E2997" s="529">
        <f ca="1">D2994-D2997</f>
        <v>0</v>
      </c>
      <c r="F2997" s="528"/>
      <c r="G2997" s="669">
        <f ca="1">OFFSET($C$269,$D2992,0)</f>
        <v>0</v>
      </c>
      <c r="H2997" s="528"/>
      <c r="I2997" s="528"/>
      <c r="J2997" s="528"/>
      <c r="K2997" s="528"/>
      <c r="L2997" s="528"/>
      <c r="M2997" s="528"/>
      <c r="N2997" s="528"/>
      <c r="O2997" s="528"/>
      <c r="P2997" s="528"/>
      <c r="Q2997" s="528"/>
      <c r="R2997" s="528"/>
      <c r="S2997" s="528"/>
      <c r="T2997" s="528"/>
      <c r="U2997" s="528"/>
      <c r="V2997" s="528"/>
      <c r="W2997" s="528"/>
      <c r="X2997" s="528"/>
      <c r="Y2997" s="528"/>
      <c r="Z2997" s="528"/>
      <c r="AA2997" s="528"/>
      <c r="AB2997" s="528"/>
      <c r="AC2997" s="528"/>
      <c r="AD2997" s="528"/>
      <c r="AE2997" s="528"/>
    </row>
    <row r="2998" spans="2:31" ht="12.5" hidden="1" thickTop="1"/>
    <row r="2999" spans="2:31" ht="12.5" hidden="1" thickBot="1">
      <c r="B2999" s="530" t="str">
        <f ca="1">"nazwa ST: "&amp;B1832</f>
        <v>nazwa ST: 0</v>
      </c>
      <c r="C2999" s="530"/>
      <c r="D2999" s="531">
        <f>D1832</f>
        <v>181</v>
      </c>
      <c r="E2999" s="530"/>
      <c r="F2999" s="530"/>
      <c r="G2999" s="530"/>
      <c r="H2999" s="530"/>
      <c r="I2999" s="530"/>
      <c r="J2999" s="530"/>
      <c r="K2999" s="539" t="str">
        <f t="shared" ref="K2999:AE2999" si="3225">LataProjekcji</f>
        <v>Uzupełnij dane</v>
      </c>
      <c r="L2999" s="539" t="str">
        <f t="shared" si="3225"/>
        <v/>
      </c>
      <c r="M2999" s="539" t="str">
        <f t="shared" si="3225"/>
        <v/>
      </c>
      <c r="N2999" s="539" t="str">
        <f t="shared" si="3225"/>
        <v/>
      </c>
      <c r="O2999" s="539" t="str">
        <f t="shared" si="3225"/>
        <v/>
      </c>
      <c r="P2999" s="539" t="str">
        <f t="shared" si="3225"/>
        <v/>
      </c>
      <c r="Q2999" s="539" t="str">
        <f t="shared" si="3225"/>
        <v/>
      </c>
      <c r="R2999" s="539" t="str">
        <f t="shared" si="3225"/>
        <v/>
      </c>
      <c r="S2999" s="539" t="str">
        <f t="shared" si="3225"/>
        <v/>
      </c>
      <c r="T2999" s="539" t="str">
        <f t="shared" si="3225"/>
        <v/>
      </c>
      <c r="U2999" s="539" t="str">
        <f t="shared" si="3225"/>
        <v/>
      </c>
      <c r="V2999" s="539" t="str">
        <f t="shared" si="3225"/>
        <v/>
      </c>
      <c r="W2999" s="539" t="str">
        <f t="shared" si="3225"/>
        <v/>
      </c>
      <c r="X2999" s="539" t="str">
        <f t="shared" si="3225"/>
        <v/>
      </c>
      <c r="Y2999" s="539" t="str">
        <f t="shared" si="3225"/>
        <v/>
      </c>
      <c r="Z2999" s="539" t="str">
        <f t="shared" si="3225"/>
        <v/>
      </c>
      <c r="AA2999" s="539" t="str">
        <f t="shared" si="3225"/>
        <v/>
      </c>
      <c r="AB2999" s="539" t="str">
        <f t="shared" si="3225"/>
        <v/>
      </c>
      <c r="AC2999" s="539" t="str">
        <f t="shared" si="3225"/>
        <v/>
      </c>
      <c r="AD2999" s="539" t="str">
        <f t="shared" si="3225"/>
        <v/>
      </c>
      <c r="AE2999" s="539" t="str">
        <f t="shared" si="3225"/>
        <v/>
      </c>
    </row>
    <row r="3000" spans="2:31" hidden="1">
      <c r="B3000" s="526" t="s">
        <v>752</v>
      </c>
      <c r="D3000" s="1">
        <f ca="1">D1833</f>
        <v>1900</v>
      </c>
      <c r="E3000" s="1">
        <f ca="1">E1833</f>
        <v>1</v>
      </c>
      <c r="F3000" s="1">
        <f ca="1">IF(D3001&gt;10,F1833,1)</f>
        <v>1</v>
      </c>
      <c r="G3000" s="525" t="str">
        <f ca="1">IF(ISBLANK(OFFSET($E$269,$D2999,0)),"brak daty",IF(D3001&gt;10,EDATE(OFFSET($E$269,$D2999,0),D3003),DATE(D3000,E3000,1)))</f>
        <v>brak daty</v>
      </c>
      <c r="H3000" s="538" t="b">
        <f ca="1">SUM(K3000:AE3000)=D3003</f>
        <v>1</v>
      </c>
      <c r="I3000" s="1" t="s">
        <v>749</v>
      </c>
      <c r="K3000" s="5">
        <f ca="1">IF(AND($G3001,NOT(ISTEXT($G3000)),ISNUMBER(Poczatek),ISNUMBER(Koniec_Projekt)),IFERROR(IF($D3000=LataProjekcji,$F3000,IF($D3000&lt;LataProjekcji,IF((SUM(K3000)+12)&lt;$D3003,12,$D3003-SUM(K3000)),0)),0),0)</f>
        <v>0</v>
      </c>
      <c r="L3000" s="5">
        <f ca="1">IF(AND($G3001,NOT(ISTEXT($G3000)),ISNUMBER(Poczatek),ISNUMBER(Koniec_Projekt)),IFERROR(IF($D3000=LataProjekcji,$F3000,IF($D3000&lt;LataProjekcji,IF((SUM($K3000:K3000)+12)&lt;$D3003,12,$D3003-SUM($K3000:K3000)),0)),0),0)</f>
        <v>0</v>
      </c>
      <c r="M3000" s="5">
        <f ca="1">IF(AND($G3001,NOT(ISTEXT($G3000)),ISNUMBER(Poczatek),ISNUMBER(Koniec_Projekt)),IFERROR(IF($D3000=LataProjekcji,$F3000,IF($D3000&lt;LataProjekcji,IF((SUM($K3000:L3000)+12)&lt;$D3003,12,$D3003-SUM($K3000:L3000)),0)),0),0)</f>
        <v>0</v>
      </c>
      <c r="N3000" s="5">
        <f ca="1">IF(AND($G3001,NOT(ISTEXT($G3000)),ISNUMBER(Poczatek),ISNUMBER(Koniec_Projekt)),IFERROR(IF($D3000=LataProjekcji,$F3000,IF($D3000&lt;LataProjekcji,IF((SUM($K3000:M3000)+12)&lt;$D3003,12,$D3003-SUM($K3000:M3000)),0)),0),0)</f>
        <v>0</v>
      </c>
      <c r="O3000" s="5">
        <f ca="1">IF(AND($G3001,NOT(ISTEXT($G3000)),ISNUMBER(Poczatek),ISNUMBER(Koniec_Projekt)),IFERROR(IF($D3000=LataProjekcji,$F3000,IF($D3000&lt;LataProjekcji,IF((SUM($K3000:N3000)+12)&lt;$D3003,12,$D3003-SUM($K3000:N3000)),0)),0),0)</f>
        <v>0</v>
      </c>
      <c r="P3000" s="5">
        <f ca="1">IF(AND($G3001,NOT(ISTEXT($G3000)),ISNUMBER(Poczatek),ISNUMBER(Koniec_Projekt)),IFERROR(IF($D3000=LataProjekcji,$F3000,IF($D3000&lt;LataProjekcji,IF((SUM($K3000:O3000)+12)&lt;$D3003,12,$D3003-SUM($K3000:O3000)),0)),0),0)</f>
        <v>0</v>
      </c>
      <c r="Q3000" s="5">
        <f ca="1">IF(AND($G3001,NOT(ISTEXT($G3000)),ISNUMBER(Poczatek),ISNUMBER(Koniec_Projekt)),IFERROR(IF($D3000=LataProjekcji,$F3000,IF($D3000&lt;LataProjekcji,IF((SUM($K3000:P3000)+12)&lt;$D3003,12,$D3003-SUM($K3000:P3000)),0)),0),0)</f>
        <v>0</v>
      </c>
      <c r="R3000" s="5">
        <f ca="1">IF(AND($G3001,NOT(ISTEXT($G3000)),ISNUMBER(Poczatek),ISNUMBER(Koniec_Projekt)),IFERROR(IF($D3000=LataProjekcji,$F3000,IF($D3000&lt;LataProjekcji,IF((SUM($K3000:Q3000)+12)&lt;$D3003,12,$D3003-SUM($K3000:Q3000)),0)),0),0)</f>
        <v>0</v>
      </c>
      <c r="S3000" s="5">
        <f ca="1">IF(AND($G3001,NOT(ISTEXT($G3000)),ISNUMBER(Poczatek),ISNUMBER(Koniec_Projekt)),IFERROR(IF($D3000=LataProjekcji,$F3000,IF($D3000&lt;LataProjekcji,IF((SUM($K3000:R3000)+12)&lt;$D3003,12,$D3003-SUM($K3000:R3000)),0)),0),0)</f>
        <v>0</v>
      </c>
      <c r="T3000" s="5">
        <f ca="1">IF(AND($G3001,NOT(ISTEXT($G3000)),ISNUMBER(Poczatek),ISNUMBER(Koniec_Projekt)),IFERROR(IF($D3000=LataProjekcji,$F3000,IF($D3000&lt;LataProjekcji,IF((SUM($K3000:S3000)+12)&lt;$D3003,12,$D3003-SUM($K3000:S3000)),0)),0),0)</f>
        <v>0</v>
      </c>
      <c r="U3000" s="5">
        <f ca="1">IF(AND($G3001,NOT(ISTEXT($G3000)),ISNUMBER(Poczatek),ISNUMBER(Koniec_Projekt)),IFERROR(IF($D3000=LataProjekcji,$F3000,IF($D3000&lt;LataProjekcji,IF((SUM($K3000:T3000)+12)&lt;$D3003,12,$D3003-SUM($K3000:T3000)),0)),0),0)</f>
        <v>0</v>
      </c>
      <c r="V3000" s="5">
        <f ca="1">IF(AND($G3001,NOT(ISTEXT($G3000)),ISNUMBER(Poczatek),ISNUMBER(Koniec_Projekt)),IFERROR(IF($D3000=LataProjekcji,$F3000,IF($D3000&lt;LataProjekcji,IF((SUM($K3000:U3000)+12)&lt;$D3003,12,$D3003-SUM($K3000:U3000)),0)),0),0)</f>
        <v>0</v>
      </c>
      <c r="W3000" s="5">
        <f ca="1">IF(AND($G3001,NOT(ISTEXT($G3000)),ISNUMBER(Poczatek),ISNUMBER(Koniec_Projekt)),IFERROR(IF($D3000=LataProjekcji,$F3000,IF($D3000&lt;LataProjekcji,IF((SUM($K3000:V3000)+12)&lt;$D3003,12,$D3003-SUM($K3000:V3000)),0)),0),0)</f>
        <v>0</v>
      </c>
      <c r="X3000" s="5">
        <f ca="1">IF(AND($G3001,NOT(ISTEXT($G3000)),ISNUMBER(Poczatek),ISNUMBER(Koniec_Projekt)),IFERROR(IF($D3000=LataProjekcji,$F3000,IF($D3000&lt;LataProjekcji,IF((SUM($K3000:W3000)+12)&lt;$D3003,12,$D3003-SUM($K3000:W3000)),0)),0),0)</f>
        <v>0</v>
      </c>
      <c r="Y3000" s="5">
        <f ca="1">IF(AND($G3001,NOT(ISTEXT($G3000)),ISNUMBER(Poczatek),ISNUMBER(Koniec_Projekt)),IFERROR(IF($D3000=LataProjekcji,$F3000,IF($D3000&lt;LataProjekcji,IF((SUM($K3000:X3000)+12)&lt;$D3003,12,$D3003-SUM($K3000:X3000)),0)),0),0)</f>
        <v>0</v>
      </c>
      <c r="Z3000" s="5">
        <f ca="1">IF(AND($G3001,NOT(ISTEXT($G3000)),ISNUMBER(Poczatek),ISNUMBER(Koniec_Projekt)),IFERROR(IF($D3000=LataProjekcji,$F3000,IF($D3000&lt;LataProjekcji,IF((SUM($K3000:Y3000)+12)&lt;$D3003,12,$D3003-SUM($K3000:Y3000)),0)),0),0)</f>
        <v>0</v>
      </c>
      <c r="AA3000" s="5">
        <f ca="1">IF(AND($G3001,NOT(ISTEXT($G3000)),ISNUMBER(Poczatek),ISNUMBER(Koniec_Projekt)),IFERROR(IF($D3000=LataProjekcji,$F3000,IF($D3000&lt;LataProjekcji,IF((SUM($K3000:Z3000)+12)&lt;$D3003,12,$D3003-SUM($K3000:Z3000)),0)),0),0)</f>
        <v>0</v>
      </c>
      <c r="AB3000" s="5">
        <f ca="1">IF(AND($G3001,NOT(ISTEXT($G3000)),ISNUMBER(Poczatek),ISNUMBER(Koniec_Projekt)),IFERROR(IF($D3000=LataProjekcji,$F3000,IF($D3000&lt;LataProjekcji,IF((SUM($K3000:AA3000)+12)&lt;$D3003,12,$D3003-SUM($K3000:AA3000)),0)),0),0)</f>
        <v>0</v>
      </c>
      <c r="AC3000" s="5">
        <f ca="1">IF(AND($G3001,NOT(ISTEXT($G3000)),ISNUMBER(Poczatek),ISNUMBER(Koniec_Projekt)),IFERROR(IF($D3000=LataProjekcji,$F3000,IF($D3000&lt;LataProjekcji,IF((SUM($K3000:AB3000)+12)&lt;$D3003,12,$D3003-SUM($K3000:AB3000)),0)),0),0)</f>
        <v>0</v>
      </c>
      <c r="AD3000" s="5">
        <f ca="1">IF(AND($G3001,NOT(ISTEXT($G3000)),ISNUMBER(Poczatek),ISNUMBER(Koniec_Projekt)),IFERROR(IF($D3000=LataProjekcji,$F3000,IF($D3000&lt;LataProjekcji,IF((SUM($K3000:AC3000)+12)&lt;$D3003,12,$D3003-SUM($K3000:AC3000)),0)),0),0)</f>
        <v>0</v>
      </c>
      <c r="AE3000" s="5">
        <f ca="1">IF(AND($G3001,NOT(ISTEXT($G3000)),ISNUMBER(Poczatek),ISNUMBER(Koniec_Projekt)),IFERROR(IF($D3000=LataProjekcji,$F3000,IF($D3000&lt;LataProjekcji,IF((SUM($K3000:AD3000)+12)&lt;$D3003,12,$D3003-SUM($K3000:AD3000)),0)),0),0)</f>
        <v>0</v>
      </c>
    </row>
    <row r="3001" spans="2:31" hidden="1">
      <c r="B3001" s="526" t="s">
        <v>754</v>
      </c>
      <c r="D3001" s="5">
        <f ca="1">D1834</f>
        <v>0</v>
      </c>
      <c r="E3001" s="454">
        <f ca="1">E1834</f>
        <v>0</v>
      </c>
      <c r="F3001" s="454">
        <f ca="1">F1834</f>
        <v>0</v>
      </c>
      <c r="G3001" s="258" t="b">
        <f ca="1">NOT(ISBLANK(OFFSET($C$269,$D2999,0)))</f>
        <v>0</v>
      </c>
      <c r="H3001" s="538" t="b">
        <f ca="1">SUM(K3001:AE3001)=E3003</f>
        <v>1</v>
      </c>
      <c r="I3001" s="1" t="s">
        <v>750</v>
      </c>
      <c r="K3001" s="537">
        <f ca="1">IF(AND($G3001,NOT(ISTEXT($G3000)),ISNUMBER(Poczatek),ISNUMBER(Koniec_Projekt)),IFERROR(IF($D3000=LataProjekcji,IF($F3000&gt;$E3003,$E3003,$F3000),IF($D3003&gt;=$E3003,(IF($D3000&lt;LataProjekcji,IF((SUM(J3001:$K3001)+12)&lt;$E3003,12,$E3003-SUM(J3001:$K3001)),0)),(IF($D3000&lt;LataProjekcji,IF((SUM(J3001:$K3001)+12)&lt;$D3003,12,$D3003-SUM(J3001:$K3001)),0)))),0),0)</f>
        <v>0</v>
      </c>
      <c r="L3001" s="537">
        <f ca="1">IF(AND($G3001,NOT(ISTEXT($G3000)),ISNUMBER(Poczatek),ISNUMBER(Koniec_Projekt)),IFERROR(IF($D3000=LataProjekcji,IF($F3000&gt;$E3003,$E3003,$F3000),IF($D3003&gt;=$E3003,(IF($D3000&lt;LataProjekcji,IF((SUM($K3001:K3001)+12)&lt;$E3003,12,$E3003-SUM($K3001:K3001)),0)),(IF($D3000&lt;LataProjekcji,IF((SUM($K3001:K3001)+12)&lt;$D3003,12,$D3003-SUM($K3001:K3001)),0)))),0),0)</f>
        <v>0</v>
      </c>
      <c r="M3001" s="537">
        <f ca="1">IF(AND($G3001,NOT(ISTEXT($G3000)),ISNUMBER(Poczatek),ISNUMBER(Koniec_Projekt)),IFERROR(IF($D3000=LataProjekcji,IF($F3000&gt;$E3003,$E3003,$F3000),IF($D3003&gt;=$E3003,(IF($D3000&lt;LataProjekcji,IF((SUM($K3001:L3001)+12)&lt;$E3003,12,$E3003-SUM($K3001:L3001)),0)),(IF($D3000&lt;LataProjekcji,IF((SUM($K3001:L3001)+12)&lt;$D3003,12,$D3003-SUM($K3001:L3001)),0)))),0),0)</f>
        <v>0</v>
      </c>
      <c r="N3001" s="537">
        <f ca="1">IF(AND($G3001,NOT(ISTEXT($G3000)),ISNUMBER(Poczatek),ISNUMBER(Koniec_Projekt)),IFERROR(IF($D3000=LataProjekcji,IF($F3000&gt;$E3003,$E3003,$F3000),IF($D3003&gt;=$E3003,(IF($D3000&lt;LataProjekcji,IF((SUM($K3001:M3001)+12)&lt;$E3003,12,$E3003-SUM($K3001:M3001)),0)),(IF($D3000&lt;LataProjekcji,IF((SUM($K3001:M3001)+12)&lt;$D3003,12,$D3003-SUM($K3001:M3001)),0)))),0),0)</f>
        <v>0</v>
      </c>
      <c r="O3001" s="537">
        <f ca="1">IF(AND($G3001,NOT(ISTEXT($G3000)),ISNUMBER(Poczatek),ISNUMBER(Koniec_Projekt)),IFERROR(IF($D3000=LataProjekcji,IF($F3000&gt;$E3003,$E3003,$F3000),IF($D3003&gt;=$E3003,(IF($D3000&lt;LataProjekcji,IF((SUM($K3001:N3001)+12)&lt;$E3003,12,$E3003-SUM($K3001:N3001)),0)),(IF($D3000&lt;LataProjekcji,IF((SUM($K3001:N3001)+12)&lt;$D3003,12,$D3003-SUM($K3001:N3001)),0)))),0),0)</f>
        <v>0</v>
      </c>
      <c r="P3001" s="537">
        <f ca="1">IF(AND($G3001,NOT(ISTEXT($G3000)),ISNUMBER(Poczatek),ISNUMBER(Koniec_Projekt)),IFERROR(IF($D3000=LataProjekcji,IF($F3000&gt;$E3003,$E3003,$F3000),IF($D3003&gt;=$E3003,(IF($D3000&lt;LataProjekcji,IF((SUM($K3001:O3001)+12)&lt;$E3003,12,$E3003-SUM($K3001:O3001)),0)),(IF($D3000&lt;LataProjekcji,IF((SUM($K3001:O3001)+12)&lt;$D3003,12,$D3003-SUM($K3001:O3001)),0)))),0),0)</f>
        <v>0</v>
      </c>
      <c r="Q3001" s="537">
        <f ca="1">IF(AND($G3001,NOT(ISTEXT($G3000)),ISNUMBER(Poczatek),ISNUMBER(Koniec_Projekt)),IFERROR(IF($D3000=LataProjekcji,IF($F3000&gt;$E3003,$E3003,$F3000),IF($D3003&gt;=$E3003,(IF($D3000&lt;LataProjekcji,IF((SUM($K3001:P3001)+12)&lt;$E3003,12,$E3003-SUM($K3001:P3001)),0)),(IF($D3000&lt;LataProjekcji,IF((SUM($K3001:P3001)+12)&lt;$D3003,12,$D3003-SUM($K3001:P3001)),0)))),0),0)</f>
        <v>0</v>
      </c>
      <c r="R3001" s="537">
        <f ca="1">IF(AND($G3001,NOT(ISTEXT($G3000)),ISNUMBER(Poczatek),ISNUMBER(Koniec_Projekt)),IFERROR(IF($D3000=LataProjekcji,IF($F3000&gt;$E3003,$E3003,$F3000),IF($D3003&gt;=$E3003,(IF($D3000&lt;LataProjekcji,IF((SUM($K3001:Q3001)+12)&lt;$E3003,12,$E3003-SUM($K3001:Q3001)),0)),(IF($D3000&lt;LataProjekcji,IF((SUM($K3001:Q3001)+12)&lt;$D3003,12,$D3003-SUM($K3001:Q3001)),0)))),0),0)</f>
        <v>0</v>
      </c>
      <c r="S3001" s="537">
        <f ca="1">IF(AND($G3001,NOT(ISTEXT($G3000)),ISNUMBER(Poczatek),ISNUMBER(Koniec_Projekt)),IFERROR(IF($D3000=LataProjekcji,IF($F3000&gt;$E3003,$E3003,$F3000),IF($D3003&gt;=$E3003,(IF($D3000&lt;LataProjekcji,IF((SUM($K3001:R3001)+12)&lt;$E3003,12,$E3003-SUM($K3001:R3001)),0)),(IF($D3000&lt;LataProjekcji,IF((SUM($K3001:R3001)+12)&lt;$D3003,12,$D3003-SUM($K3001:R3001)),0)))),0),0)</f>
        <v>0</v>
      </c>
      <c r="T3001" s="537">
        <f ca="1">IF(AND($G3001,NOT(ISTEXT($G3000)),ISNUMBER(Poczatek),ISNUMBER(Koniec_Projekt)),IFERROR(IF($D3000=LataProjekcji,IF($F3000&gt;$E3003,$E3003,$F3000),IF($D3003&gt;=$E3003,(IF($D3000&lt;LataProjekcji,IF((SUM($K3001:S3001)+12)&lt;$E3003,12,$E3003-SUM($K3001:S3001)),0)),(IF($D3000&lt;LataProjekcji,IF((SUM($K3001:S3001)+12)&lt;$D3003,12,$D3003-SUM($K3001:S3001)),0)))),0),0)</f>
        <v>0</v>
      </c>
      <c r="U3001" s="537">
        <f ca="1">IF(AND($G3001,NOT(ISTEXT($G3000)),ISNUMBER(Poczatek),ISNUMBER(Koniec_Projekt)),IFERROR(IF($D3000=LataProjekcji,IF($F3000&gt;$E3003,$E3003,$F3000),IF($D3003&gt;=$E3003,(IF($D3000&lt;LataProjekcji,IF((SUM($K3001:T3001)+12)&lt;$E3003,12,$E3003-SUM($K3001:T3001)),0)),(IF($D3000&lt;LataProjekcji,IF((SUM($K3001:T3001)+12)&lt;$D3003,12,$D3003-SUM($K3001:T3001)),0)))),0),0)</f>
        <v>0</v>
      </c>
      <c r="V3001" s="537">
        <f ca="1">IF(AND($G3001,NOT(ISTEXT($G3000)),ISNUMBER(Poczatek),ISNUMBER(Koniec_Projekt)),IFERROR(IF($D3000=LataProjekcji,IF($F3000&gt;$E3003,$E3003,$F3000),IF($D3003&gt;=$E3003,(IF($D3000&lt;LataProjekcji,IF((SUM($K3001:U3001)+12)&lt;$E3003,12,$E3003-SUM($K3001:U3001)),0)),(IF($D3000&lt;LataProjekcji,IF((SUM($K3001:U3001)+12)&lt;$D3003,12,$D3003-SUM($K3001:U3001)),0)))),0),0)</f>
        <v>0</v>
      </c>
      <c r="W3001" s="537">
        <f ca="1">IF(AND($G3001,NOT(ISTEXT($G3000)),ISNUMBER(Poczatek),ISNUMBER(Koniec_Projekt)),IFERROR(IF($D3000=LataProjekcji,IF($F3000&gt;$E3003,$E3003,$F3000),IF($D3003&gt;=$E3003,(IF($D3000&lt;LataProjekcji,IF((SUM($K3001:V3001)+12)&lt;$E3003,12,$E3003-SUM($K3001:V3001)),0)),(IF($D3000&lt;LataProjekcji,IF((SUM($K3001:V3001)+12)&lt;$D3003,12,$D3003-SUM($K3001:V3001)),0)))),0),0)</f>
        <v>0</v>
      </c>
      <c r="X3001" s="537">
        <f ca="1">IF(AND($G3001,NOT(ISTEXT($G3000)),ISNUMBER(Poczatek),ISNUMBER(Koniec_Projekt)),IFERROR(IF($D3000=LataProjekcji,IF($F3000&gt;$E3003,$E3003,$F3000),IF($D3003&gt;=$E3003,(IF($D3000&lt;LataProjekcji,IF((SUM($K3001:W3001)+12)&lt;$E3003,12,$E3003-SUM($K3001:W3001)),0)),(IF($D3000&lt;LataProjekcji,IF((SUM($K3001:W3001)+12)&lt;$D3003,12,$D3003-SUM($K3001:W3001)),0)))),0),0)</f>
        <v>0</v>
      </c>
      <c r="Y3001" s="537">
        <f ca="1">IF(AND($G3001,NOT(ISTEXT($G3000)),ISNUMBER(Poczatek),ISNUMBER(Koniec_Projekt)),IFERROR(IF($D3000=LataProjekcji,IF($F3000&gt;$E3003,$E3003,$F3000),IF($D3003&gt;=$E3003,(IF($D3000&lt;LataProjekcji,IF((SUM($K3001:X3001)+12)&lt;$E3003,12,$E3003-SUM($K3001:X3001)),0)),(IF($D3000&lt;LataProjekcji,IF((SUM($K3001:X3001)+12)&lt;$D3003,12,$D3003-SUM($K3001:X3001)),0)))),0),0)</f>
        <v>0</v>
      </c>
      <c r="Z3001" s="537">
        <f ca="1">IF(AND($G3001,NOT(ISTEXT($G3000)),ISNUMBER(Poczatek),ISNUMBER(Koniec_Projekt)),IFERROR(IF($D3000=LataProjekcji,IF($F3000&gt;$E3003,$E3003,$F3000),IF($D3003&gt;=$E3003,(IF($D3000&lt;LataProjekcji,IF((SUM($K3001:Y3001)+12)&lt;$E3003,12,$E3003-SUM($K3001:Y3001)),0)),(IF($D3000&lt;LataProjekcji,IF((SUM($K3001:Y3001)+12)&lt;$D3003,12,$D3003-SUM($K3001:Y3001)),0)))),0),0)</f>
        <v>0</v>
      </c>
      <c r="AA3001" s="537">
        <f ca="1">IF(AND($G3001,NOT(ISTEXT($G3000)),ISNUMBER(Poczatek),ISNUMBER(Koniec_Projekt)),IFERROR(IF($D3000=LataProjekcji,IF($F3000&gt;$E3003,$E3003,$F3000),IF($D3003&gt;=$E3003,(IF($D3000&lt;LataProjekcji,IF((SUM($K3001:Z3001)+12)&lt;$E3003,12,$E3003-SUM($K3001:Z3001)),0)),(IF($D3000&lt;LataProjekcji,IF((SUM($K3001:Z3001)+12)&lt;$D3003,12,$D3003-SUM($K3001:Z3001)),0)))),0),0)</f>
        <v>0</v>
      </c>
      <c r="AB3001" s="537">
        <f ca="1">IF(AND($G3001,NOT(ISTEXT($G3000)),ISNUMBER(Poczatek),ISNUMBER(Koniec_Projekt)),IFERROR(IF($D3000=LataProjekcji,IF($F3000&gt;$E3003,$E3003,$F3000),IF($D3003&gt;=$E3003,(IF($D3000&lt;LataProjekcji,IF((SUM($K3001:AA3001)+12)&lt;$E3003,12,$E3003-SUM($K3001:AA3001)),0)),(IF($D3000&lt;LataProjekcji,IF((SUM($K3001:AA3001)+12)&lt;$D3003,12,$D3003-SUM($K3001:AA3001)),0)))),0),0)</f>
        <v>0</v>
      </c>
      <c r="AC3001" s="537">
        <f ca="1">IF(AND($G3001,NOT(ISTEXT($G3000)),ISNUMBER(Poczatek),ISNUMBER(Koniec_Projekt)),IFERROR(IF($D3000=LataProjekcji,IF($F3000&gt;$E3003,$E3003,$F3000),IF($D3003&gt;=$E3003,(IF($D3000&lt;LataProjekcji,IF((SUM($K3001:AB3001)+12)&lt;$E3003,12,$E3003-SUM($K3001:AB3001)),0)),(IF($D3000&lt;LataProjekcji,IF((SUM($K3001:AB3001)+12)&lt;$D3003,12,$D3003-SUM($K3001:AB3001)),0)))),0),0)</f>
        <v>0</v>
      </c>
      <c r="AD3001" s="537">
        <f ca="1">IF(AND($G3001,NOT(ISTEXT($G3000)),ISNUMBER(Poczatek),ISNUMBER(Koniec_Projekt)),IFERROR(IF($D3000=LataProjekcji,IF($F3000&gt;$E3003,$E3003,$F3000),IF($D3003&gt;=$E3003,(IF($D3000&lt;LataProjekcji,IF((SUM($K3001:AC3001)+12)&lt;$E3003,12,$E3003-SUM($K3001:AC3001)),0)),(IF($D3000&lt;LataProjekcji,IF((SUM($K3001:AC3001)+12)&lt;$D3003,12,$D3003-SUM($K3001:AC3001)),0)))),0),0)</f>
        <v>0</v>
      </c>
      <c r="AE3001" s="537">
        <f ca="1">IF(AND($G3001,NOT(ISTEXT($G3000)),ISNUMBER(Poczatek),ISNUMBER(Koniec_Projekt)),IFERROR(IF($D3000=LataProjekcji,IF($F3000&gt;$E3003,$E3003,$F3000),IF($D3003&gt;=$E3003,(IF($D3000&lt;LataProjekcji,IF((SUM($K3001:AD3001)+12)&lt;$E3003,12,$E3003-SUM($K3001:AD3001)),0)),(IF($D3000&lt;LataProjekcji,IF((SUM($K3001:AD3001)+12)&lt;$D3003,12,$D3003-SUM($K3001:AD3001)),0)))),0),0)</f>
        <v>0</v>
      </c>
    </row>
    <row r="3002" spans="2:31" hidden="1">
      <c r="B3002" s="526" t="s">
        <v>753</v>
      </c>
      <c r="D3002" s="454">
        <f ca="1">D1835</f>
        <v>0</v>
      </c>
      <c r="E3002" s="454">
        <f ca="1">IF(D3001&gt;10,ROUND(D3002/12,2),D3002)</f>
        <v>0</v>
      </c>
      <c r="F3002" s="524">
        <f>Koniec_Projekt</f>
        <v>0</v>
      </c>
      <c r="G3002" s="329">
        <f>Miesiac_Koniec_Projekt</f>
        <v>0</v>
      </c>
      <c r="H3002" s="538" t="b">
        <f ca="1">SUM(K3002:AE3002)=D3001</f>
        <v>1</v>
      </c>
      <c r="I3002" s="1" t="s">
        <v>713</v>
      </c>
      <c r="K3002" s="256">
        <f ca="1">IF(AND($G3001,NOT(ISTEXT($G3000)),ISNUMBER(Poczatek),ISNUMBER(Koniec_Projekt)),IFERROR(IF(LataProjekcji=$F3003,ROUND($D3001,0),ROUND(K3000*$E3002,0)),0),0)</f>
        <v>0</v>
      </c>
      <c r="L3002" s="5">
        <f ca="1">IF(AND($G3001,NOT(ISTEXT($G3000)),ISNUMBER(Poczatek),ISNUMBER(Koniec_Projekt)),IFERROR(IF(LataProjekcji=$F3003,ROUND($D3001-SUM(K3002:$K3002),0),ROUND(L3000*$E3002,0)),0),0)</f>
        <v>0</v>
      </c>
      <c r="M3002" s="5">
        <f ca="1">IF(AND($G3001,NOT(ISTEXT($G3000)),ISNUMBER(Poczatek),ISNUMBER(Koniec_Projekt)),IFERROR(IF(LataProjekcji=$F3003,ROUND($D3001-SUM($K3002:L3002),0),ROUND(M3000*$E3002,0)),0),0)</f>
        <v>0</v>
      </c>
      <c r="N3002" s="5">
        <f ca="1">IF(AND($G3001,NOT(ISTEXT($G3000)),ISNUMBER(Poczatek),ISNUMBER(Koniec_Projekt)),IFERROR(IF(LataProjekcji=$F3003,ROUND($D3001-SUM($K3002:M3002),0),ROUND(N3000*$E3002,0)),0),0)</f>
        <v>0</v>
      </c>
      <c r="O3002" s="5">
        <f ca="1">IF(AND($G3001,NOT(ISTEXT($G3000)),ISNUMBER(Poczatek),ISNUMBER(Koniec_Projekt)),IFERROR(IF(LataProjekcji=$F3003,ROUND($D3001-SUM($K3002:N3002),0),ROUND(O3000*$E3002,0)),0),0)</f>
        <v>0</v>
      </c>
      <c r="P3002" s="5">
        <f ca="1">IF(AND($G3001,NOT(ISTEXT($G3000)),ISNUMBER(Poczatek),ISNUMBER(Koniec_Projekt)),IFERROR(IF(LataProjekcji=$F3003,ROUND($D3001-SUM($K3002:O3002),0),ROUND(P3000*$E3002,0)),0),0)</f>
        <v>0</v>
      </c>
      <c r="Q3002" s="5">
        <f ca="1">IF(AND($G3001,NOT(ISTEXT($G3000)),ISNUMBER(Poczatek),ISNUMBER(Koniec_Projekt)),IFERROR(IF(LataProjekcji=$F3003,ROUND($D3001-SUM($K3002:P3002),0),ROUND(Q3000*$E3002,0)),0),0)</f>
        <v>0</v>
      </c>
      <c r="R3002" s="5">
        <f ca="1">IF(AND($G3001,NOT(ISTEXT($G3000)),ISNUMBER(Poczatek),ISNUMBER(Koniec_Projekt)),IFERROR(IF(LataProjekcji=$F3003,ROUND($D3001-SUM($K3002:Q3002),0),ROUND(R3000*$E3002,0)),0),0)</f>
        <v>0</v>
      </c>
      <c r="S3002" s="5">
        <f ca="1">IF(AND($G3001,NOT(ISTEXT($G3000)),ISNUMBER(Poczatek),ISNUMBER(Koniec_Projekt)),IFERROR(IF(LataProjekcji=$F3003,ROUND($D3001-SUM($K3002:R3002),0),ROUND(S3000*$E3002,0)),0),0)</f>
        <v>0</v>
      </c>
      <c r="T3002" s="5">
        <f ca="1">IF(AND($G3001,NOT(ISTEXT($G3000)),ISNUMBER(Poczatek),ISNUMBER(Koniec_Projekt)),IFERROR(IF(LataProjekcji=$F3003,ROUND($D3001-SUM($K3002:S3002),0),ROUND(T3000*$E3002,0)),0),0)</f>
        <v>0</v>
      </c>
      <c r="U3002" s="5">
        <f ca="1">IF(AND($G3001,NOT(ISTEXT($G3000)),ISNUMBER(Poczatek),ISNUMBER(Koniec_Projekt)),IFERROR(IF(LataProjekcji=$F3003,ROUND($D3001-SUM($K3002:T3002),0),ROUND(U3000*$E3002,0)),0),0)</f>
        <v>0</v>
      </c>
      <c r="V3002" s="5">
        <f ca="1">IF(AND($G3001,NOT(ISTEXT($G3000)),ISNUMBER(Poczatek),ISNUMBER(Koniec_Projekt)),IFERROR(IF(LataProjekcji=$F3003,ROUND($D3001-SUM($K3002:U3002),0),ROUND(V3000*$E3002,0)),0),0)</f>
        <v>0</v>
      </c>
      <c r="W3002" s="5">
        <f ca="1">IF(AND($G3001,NOT(ISTEXT($G3000)),ISNUMBER(Poczatek),ISNUMBER(Koniec_Projekt)),IFERROR(IF(LataProjekcji=$F3003,ROUND($D3001-SUM($K3002:V3002),0),ROUND(W3000*$E3002,0)),0),0)</f>
        <v>0</v>
      </c>
      <c r="X3002" s="5">
        <f ca="1">IF(AND($G3001,NOT(ISTEXT($G3000)),ISNUMBER(Poczatek),ISNUMBER(Koniec_Projekt)),IFERROR(IF(LataProjekcji=$F3003,ROUND($D3001-SUM($K3002:W3002),0),ROUND(X3000*$E3002,0)),0),0)</f>
        <v>0</v>
      </c>
      <c r="Y3002" s="5">
        <f ca="1">IF(AND($G3001,NOT(ISTEXT($G3000)),ISNUMBER(Poczatek),ISNUMBER(Koniec_Projekt)),IFERROR(IF(LataProjekcji=$F3003,ROUND($D3001-SUM($K3002:X3002),0),ROUND(Y3000*$E3002,0)),0),0)</f>
        <v>0</v>
      </c>
      <c r="Z3002" s="5">
        <f ca="1">IF(AND($G3001,NOT(ISTEXT($G3000)),ISNUMBER(Poczatek),ISNUMBER(Koniec_Projekt)),IFERROR(IF(LataProjekcji=$F3003,ROUND($D3001-SUM($K3002:Y3002),0),ROUND(Z3000*$E3002,0)),0),0)</f>
        <v>0</v>
      </c>
      <c r="AA3002" s="5">
        <f ca="1">IF(AND($G3001,NOT(ISTEXT($G3000)),ISNUMBER(Poczatek),ISNUMBER(Koniec_Projekt)),IFERROR(IF(LataProjekcji=$F3003,ROUND($D3001-SUM($K3002:Z3002),0),ROUND(AA3000*$E3002,0)),0),0)</f>
        <v>0</v>
      </c>
      <c r="AB3002" s="5">
        <f ca="1">IF(AND($G3001,NOT(ISTEXT($G3000)),ISNUMBER(Poczatek),ISNUMBER(Koniec_Projekt)),IFERROR(IF(LataProjekcji=$F3003,ROUND($D3001-SUM($K3002:AA3002),0),ROUND(AB3000*$E3002,0)),0),0)</f>
        <v>0</v>
      </c>
      <c r="AC3002" s="5">
        <f ca="1">IF(AND($G3001,NOT(ISTEXT($G3000)),ISNUMBER(Poczatek),ISNUMBER(Koniec_Projekt)),IFERROR(IF(LataProjekcji=$F3003,ROUND($D3001-SUM($K3002:AB3002),0),ROUND(AC3000*$E3002,0)),0),0)</f>
        <v>0</v>
      </c>
      <c r="AD3002" s="5">
        <f ca="1">IF(AND($G3001,NOT(ISTEXT($G3000)),ISNUMBER(Poczatek),ISNUMBER(Koniec_Projekt)),IFERROR(IF(LataProjekcji=$F3003,ROUND($D3001-SUM($K3002:AC3002),0),ROUND(AD3000*$E3002,0)),0),0)</f>
        <v>0</v>
      </c>
      <c r="AE3002" s="5">
        <f ca="1">IF(AND($G3001,NOT(ISTEXT($G3000)),ISNUMBER(Poczatek),ISNUMBER(Koniec_Projekt)),IFERROR(IF(LataProjekcji=$F3003,ROUND($D3001-SUM($K3002:AD3002),0),ROUND(AE3000*$E3002,0)),0),0)</f>
        <v>0</v>
      </c>
    </row>
    <row r="3003" spans="2:31" hidden="1">
      <c r="B3003" s="526" t="s">
        <v>751</v>
      </c>
      <c r="D3003" s="1">
        <f ca="1">IFERROR(ROUNDUP(D3001/E3002,0),0)</f>
        <v>0</v>
      </c>
      <c r="E3003" s="1">
        <f ca="1">IF(D3003=0,0,DATEDIF(DATE(D3000,E3000,1),DATE(F3002,G3002,1),"m"))</f>
        <v>0</v>
      </c>
      <c r="F3003" s="1" t="str">
        <f ca="1">IFERROR(YEAR(G3000),"brak daty")</f>
        <v>brak daty</v>
      </c>
      <c r="G3003" s="1" t="str">
        <f ca="1">IFERROR(MONTH(G3000),"brak daty")</f>
        <v>brak daty</v>
      </c>
      <c r="I3003" s="1" t="s">
        <v>425</v>
      </c>
      <c r="K3003" s="5">
        <f ca="1">IF(AND($G3001,NOT(ISTEXT($G3000)),ISNUMBER(Poczatek),ISNUMBER(Koniec_Projekt)),IFERROR(IF(LataProjekcji=$F3002,IF(AND($G3002=$G3003,$F3002=$F3003),ROUND($D3001-SUM($K3003),0),ROUND(K3001*$E3002,0)),IF(LataProjekcji&gt;$F3002,0,ROUND(K3001*$E3002,0))),0),0)</f>
        <v>0</v>
      </c>
      <c r="L3003" s="5">
        <f ca="1">IF(AND($G3001,NOT(ISTEXT($G3000)),ISNUMBER(Poczatek),ISNUMBER(Koniec_Projekt)),IFERROR(IF(LataProjekcji=$F3002,IF(AND($G3002=$G3003,$F3002=$F3003),ROUND($D3001-SUM($K3003:K3003),0),ROUND(L3001*$E3002,0)),IF(LataProjekcji&gt;$F3002,0,ROUND(L3001*$E3002,0))),0),0)</f>
        <v>0</v>
      </c>
      <c r="M3003" s="5">
        <f ca="1">IF(AND($G3001,NOT(ISTEXT($G3000)),ISNUMBER(Poczatek),ISNUMBER(Koniec_Projekt)),IFERROR(IF(LataProjekcji=$F3002,IF(AND($G3002=$G3003,$F3002=$F3003),ROUND($D3001-SUM($K3003:L3003),0),ROUND(M3001*$E3002,0)),IF(LataProjekcji&gt;$F3002,0,ROUND(M3001*$E3002,0))),0),0)</f>
        <v>0</v>
      </c>
      <c r="N3003" s="5">
        <f ca="1">IF(AND($G3001,NOT(ISTEXT($G3000)),ISNUMBER(Poczatek),ISNUMBER(Koniec_Projekt)),IFERROR(IF(LataProjekcji=$F3002,IF(AND($G3002=$G3003,$F3002=$F3003),ROUND($D3001-SUM($K3003:M3003),0),ROUND(N3001*$E3002,0)),IF(LataProjekcji&gt;$F3002,0,ROUND(N3001*$E3002,0))),0),0)</f>
        <v>0</v>
      </c>
      <c r="O3003" s="5">
        <f ca="1">IF(AND($G3001,NOT(ISTEXT($G3000)),ISNUMBER(Poczatek),ISNUMBER(Koniec_Projekt)),IFERROR(IF(LataProjekcji=$F3002,IF(AND($G3002=$G3003,$F3002=$F3003),ROUND($D3001-SUM($K3003:N3003),0),ROUND(O3001*$E3002,0)),IF(LataProjekcji&gt;$F3002,0,ROUND(O3001*$E3002,0))),0),0)</f>
        <v>0</v>
      </c>
      <c r="P3003" s="5">
        <f ca="1">IF(AND($G3001,NOT(ISTEXT($G3000)),ISNUMBER(Poczatek),ISNUMBER(Koniec_Projekt)),IFERROR(IF(LataProjekcji=$F3002,IF(AND($G3002=$G3003,$F3002=$F3003),ROUND($D3001-SUM($K3003:O3003),0),ROUND(P3001*$E3002,0)),IF(LataProjekcji&gt;$F3002,0,ROUND(P3001*$E3002,0))),0),0)</f>
        <v>0</v>
      </c>
      <c r="Q3003" s="5">
        <f ca="1">IF(AND($G3001,NOT(ISTEXT($G3000)),ISNUMBER(Poczatek),ISNUMBER(Koniec_Projekt)),IFERROR(IF(LataProjekcji=$F3002,IF(AND($G3002=$G3003,$F3002=$F3003),ROUND($D3001-SUM($K3003:P3003),0),ROUND(Q3001*$E3002,0)),IF(LataProjekcji&gt;$F3002,0,ROUND(Q3001*$E3002,0))),0),0)</f>
        <v>0</v>
      </c>
      <c r="R3003" s="5">
        <f ca="1">IF(AND($G3001,NOT(ISTEXT($G3000)),ISNUMBER(Poczatek),ISNUMBER(Koniec_Projekt)),IFERROR(IF(LataProjekcji=$F3002,IF(AND($G3002=$G3003,$F3002=$F3003),ROUND($D3001-SUM($K3003:Q3003),0),ROUND(R3001*$E3002,0)),IF(LataProjekcji&gt;$F3002,0,ROUND(R3001*$E3002,0))),0),0)</f>
        <v>0</v>
      </c>
      <c r="S3003" s="5">
        <f ca="1">IF(AND($G3001,NOT(ISTEXT($G3000)),ISNUMBER(Poczatek),ISNUMBER(Koniec_Projekt)),IFERROR(IF(LataProjekcji=$F3002,IF(AND($G3002=$G3003,$F3002=$F3003),ROUND($D3001-SUM($K3003:R3003),0),ROUND(S3001*$E3002,0)),IF(LataProjekcji&gt;$F3002,0,ROUND(S3001*$E3002,0))),0),0)</f>
        <v>0</v>
      </c>
      <c r="T3003" s="5">
        <f ca="1">IF(AND($G3001,NOT(ISTEXT($G3000)),ISNUMBER(Poczatek),ISNUMBER(Koniec_Projekt)),IFERROR(IF(LataProjekcji=$F3002,IF(AND($G3002=$G3003,$F3002=$F3003),ROUND($D3001-SUM($K3003:S3003),0),ROUND(T3001*$E3002,0)),IF(LataProjekcji&gt;$F3002,0,ROUND(T3001*$E3002,0))),0),0)</f>
        <v>0</v>
      </c>
      <c r="U3003" s="5">
        <f ca="1">IF(AND($G3001,NOT(ISTEXT($G3000)),ISNUMBER(Poczatek),ISNUMBER(Koniec_Projekt)),IFERROR(IF(LataProjekcji=$F3002,IF(AND($G3002=$G3003,$F3002=$F3003),ROUND($D3001-SUM($K3003:T3003),0),ROUND(U3001*$E3002,0)),IF(LataProjekcji&gt;$F3002,0,ROUND(U3001*$E3002,0))),0),0)</f>
        <v>0</v>
      </c>
      <c r="V3003" s="5">
        <f ca="1">IF(AND($G3001,NOT(ISTEXT($G3000)),ISNUMBER(Poczatek),ISNUMBER(Koniec_Projekt)),IFERROR(IF(LataProjekcji=$F3002,IF(AND($G3002=$G3003,$F3002=$F3003),ROUND($D3001-SUM($K3003:U3003),0),ROUND(V3001*$E3002,0)),IF(LataProjekcji&gt;$F3002,0,ROUND(V3001*$E3002,0))),0),0)</f>
        <v>0</v>
      </c>
      <c r="W3003" s="5">
        <f ca="1">IF(AND($G3001,NOT(ISTEXT($G3000)),ISNUMBER(Poczatek),ISNUMBER(Koniec_Projekt)),IFERROR(IF(LataProjekcji=$F3002,IF(AND($G3002=$G3003,$F3002=$F3003),ROUND($D3001-SUM($K3003:V3003),0),ROUND(W3001*$E3002,0)),IF(LataProjekcji&gt;$F3002,0,ROUND(W3001*$E3002,0))),0),0)</f>
        <v>0</v>
      </c>
      <c r="X3003" s="5">
        <f ca="1">IF(AND($G3001,NOT(ISTEXT($G3000)),ISNUMBER(Poczatek),ISNUMBER(Koniec_Projekt)),IFERROR(IF(LataProjekcji=$F3002,IF(AND($G3002=$G3003,$F3002=$F3003),ROUND($D3001-SUM($K3003:W3003),0),ROUND(X3001*$E3002,0)),IF(LataProjekcji&gt;$F3002,0,ROUND(X3001*$E3002,0))),0),0)</f>
        <v>0</v>
      </c>
      <c r="Y3003" s="5">
        <f ca="1">IF(AND($G3001,NOT(ISTEXT($G3000)),ISNUMBER(Poczatek),ISNUMBER(Koniec_Projekt)),IFERROR(IF(LataProjekcji=$F3002,IF(AND($G3002=$G3003,$F3002=$F3003),ROUND($D3001-SUM($K3003:X3003),0),ROUND(Y3001*$E3002,0)),IF(LataProjekcji&gt;$F3002,0,ROUND(Y3001*$E3002,0))),0),0)</f>
        <v>0</v>
      </c>
      <c r="Z3003" s="5">
        <f ca="1">IF(AND($G3001,NOT(ISTEXT($G3000)),ISNUMBER(Poczatek),ISNUMBER(Koniec_Projekt)),IFERROR(IF(LataProjekcji=$F3002,IF(AND($G3002=$G3003,$F3002=$F3003),ROUND($D3001-SUM($K3003:Y3003),0),ROUND(Z3001*$E3002,0)),IF(LataProjekcji&gt;$F3002,0,ROUND(Z3001*$E3002,0))),0),0)</f>
        <v>0</v>
      </c>
      <c r="AA3003" s="5">
        <f ca="1">IF(AND($G3001,NOT(ISTEXT($G3000)),ISNUMBER(Poczatek),ISNUMBER(Koniec_Projekt)),IFERROR(IF(LataProjekcji=$F3002,IF(AND($G3002=$G3003,$F3002=$F3003),ROUND($D3001-SUM($K3003:Z3003),0),ROUND(AA3001*$E3002,0)),IF(LataProjekcji&gt;$F3002,0,ROUND(AA3001*$E3002,0))),0),0)</f>
        <v>0</v>
      </c>
      <c r="AB3003" s="5">
        <f ca="1">IF(AND($G3001,NOT(ISTEXT($G3000)),ISNUMBER(Poczatek),ISNUMBER(Koniec_Projekt)),IFERROR(IF(LataProjekcji=$F3002,IF(AND($G3002=$G3003,$F3002=$F3003),ROUND($D3001-SUM($K3003:AA3003),0),ROUND(AB3001*$E3002,0)),IF(LataProjekcji&gt;$F3002,0,ROUND(AB3001*$E3002,0))),0),0)</f>
        <v>0</v>
      </c>
      <c r="AC3003" s="5">
        <f ca="1">IF(AND($G3001,NOT(ISTEXT($G3000)),ISNUMBER(Poczatek),ISNUMBER(Koniec_Projekt)),IFERROR(IF(LataProjekcji=$F3002,IF(AND($G3002=$G3003,$F3002=$F3003),ROUND($D3001-SUM($K3003:AB3003),0),ROUND(AC3001*$E3002,0)),IF(LataProjekcji&gt;$F3002,0,ROUND(AC3001*$E3002,0))),0),0)</f>
        <v>0</v>
      </c>
      <c r="AD3003" s="5">
        <f ca="1">IF(AND($G3001,NOT(ISTEXT($G3000)),ISNUMBER(Poczatek),ISNUMBER(Koniec_Projekt)),IFERROR(IF(LataProjekcji=$F3002,IF(AND($G3002=$G3003,$F3002=$F3003),ROUND($D3001-SUM($K3003:AC3003),0),ROUND(AD3001*$E3002,0)),IF(LataProjekcji&gt;$F3002,0,ROUND(AD3001*$E3002,0))),0),0)</f>
        <v>0</v>
      </c>
      <c r="AE3003" s="5">
        <f ca="1">IF(AND($G3001,NOT(ISTEXT($G3000)),ISNUMBER(Poczatek),ISNUMBER(Koniec_Projekt)),IFERROR(IF(LataProjekcji=$F3002,IF(AND($G3002=$G3003,$F3002=$F3003),ROUND($D3001-SUM($K3003:AD3003),0),ROUND(AE3001*$E3002,0)),IF(LataProjekcji&gt;$F3002,0,ROUND(AE3001*$E3002,0))),0),0)</f>
        <v>0</v>
      </c>
    </row>
    <row r="3004" spans="2:31" ht="12.5" hidden="1" thickBot="1">
      <c r="B3004" s="527" t="s">
        <v>865</v>
      </c>
      <c r="C3004" s="528"/>
      <c r="D3004" s="529">
        <f ca="1">IF(D3001&gt;10,ROUND((D3003-1)*E3002,0),E3002)</f>
        <v>0</v>
      </c>
      <c r="E3004" s="529">
        <f ca="1">D3001-D3004</f>
        <v>0</v>
      </c>
      <c r="F3004" s="528"/>
      <c r="G3004" s="669">
        <f ca="1">OFFSET($C$269,$D2999,0)</f>
        <v>0</v>
      </c>
      <c r="H3004" s="528"/>
      <c r="I3004" s="528"/>
      <c r="J3004" s="528"/>
      <c r="K3004" s="528"/>
      <c r="L3004" s="528"/>
      <c r="M3004" s="528"/>
      <c r="N3004" s="528"/>
      <c r="O3004" s="528"/>
      <c r="P3004" s="528"/>
      <c r="Q3004" s="528"/>
      <c r="R3004" s="528"/>
      <c r="S3004" s="528"/>
      <c r="T3004" s="528"/>
      <c r="U3004" s="528"/>
      <c r="V3004" s="528"/>
      <c r="W3004" s="528"/>
      <c r="X3004" s="528"/>
      <c r="Y3004" s="528"/>
      <c r="Z3004" s="528"/>
      <c r="AA3004" s="528"/>
      <c r="AB3004" s="528"/>
      <c r="AC3004" s="528"/>
      <c r="AD3004" s="528"/>
      <c r="AE3004" s="528"/>
    </row>
    <row r="3005" spans="2:31" ht="12.5" hidden="1" thickTop="1"/>
    <row r="3006" spans="2:31" ht="12.5" hidden="1" thickBot="1">
      <c r="B3006" s="530" t="str">
        <f ca="1">"nazwa ST: "&amp;B1839</f>
        <v>nazwa ST: 0</v>
      </c>
      <c r="C3006" s="530"/>
      <c r="D3006" s="531">
        <f>D1839</f>
        <v>182</v>
      </c>
      <c r="E3006" s="530"/>
      <c r="F3006" s="530"/>
      <c r="G3006" s="530"/>
      <c r="H3006" s="530"/>
      <c r="I3006" s="530"/>
      <c r="J3006" s="530"/>
      <c r="K3006" s="539" t="str">
        <f t="shared" ref="K3006:AE3006" si="3226">LataProjekcji</f>
        <v>Uzupełnij dane</v>
      </c>
      <c r="L3006" s="539" t="str">
        <f t="shared" si="3226"/>
        <v/>
      </c>
      <c r="M3006" s="539" t="str">
        <f t="shared" si="3226"/>
        <v/>
      </c>
      <c r="N3006" s="539" t="str">
        <f t="shared" si="3226"/>
        <v/>
      </c>
      <c r="O3006" s="539" t="str">
        <f t="shared" si="3226"/>
        <v/>
      </c>
      <c r="P3006" s="539" t="str">
        <f t="shared" si="3226"/>
        <v/>
      </c>
      <c r="Q3006" s="539" t="str">
        <f t="shared" si="3226"/>
        <v/>
      </c>
      <c r="R3006" s="539" t="str">
        <f t="shared" si="3226"/>
        <v/>
      </c>
      <c r="S3006" s="539" t="str">
        <f t="shared" si="3226"/>
        <v/>
      </c>
      <c r="T3006" s="539" t="str">
        <f t="shared" si="3226"/>
        <v/>
      </c>
      <c r="U3006" s="539" t="str">
        <f t="shared" si="3226"/>
        <v/>
      </c>
      <c r="V3006" s="539" t="str">
        <f t="shared" si="3226"/>
        <v/>
      </c>
      <c r="W3006" s="539" t="str">
        <f t="shared" si="3226"/>
        <v/>
      </c>
      <c r="X3006" s="539" t="str">
        <f t="shared" si="3226"/>
        <v/>
      </c>
      <c r="Y3006" s="539" t="str">
        <f t="shared" si="3226"/>
        <v/>
      </c>
      <c r="Z3006" s="539" t="str">
        <f t="shared" si="3226"/>
        <v/>
      </c>
      <c r="AA3006" s="539" t="str">
        <f t="shared" si="3226"/>
        <v/>
      </c>
      <c r="AB3006" s="539" t="str">
        <f t="shared" si="3226"/>
        <v/>
      </c>
      <c r="AC3006" s="539" t="str">
        <f t="shared" si="3226"/>
        <v/>
      </c>
      <c r="AD3006" s="539" t="str">
        <f t="shared" si="3226"/>
        <v/>
      </c>
      <c r="AE3006" s="539" t="str">
        <f t="shared" si="3226"/>
        <v/>
      </c>
    </row>
    <row r="3007" spans="2:31" hidden="1">
      <c r="B3007" s="526" t="s">
        <v>752</v>
      </c>
      <c r="D3007" s="1">
        <f ca="1">D1840</f>
        <v>1900</v>
      </c>
      <c r="E3007" s="1">
        <f ca="1">E1840</f>
        <v>1</v>
      </c>
      <c r="F3007" s="1">
        <f ca="1">IF(D3008&gt;10,F1840,1)</f>
        <v>1</v>
      </c>
      <c r="G3007" s="525" t="str">
        <f ca="1">IF(ISBLANK(OFFSET($E$269,$D3006,0)),"brak daty",IF(D3008&gt;10,EDATE(OFFSET($E$269,$D3006,0),D3010),DATE(D3007,E3007,1)))</f>
        <v>brak daty</v>
      </c>
      <c r="H3007" s="538" t="b">
        <f ca="1">SUM(K3007:AE3007)=D3010</f>
        <v>1</v>
      </c>
      <c r="I3007" s="1" t="s">
        <v>749</v>
      </c>
      <c r="K3007" s="5">
        <f ca="1">IF(AND($G3008,NOT(ISTEXT($G3007)),ISNUMBER(Poczatek),ISNUMBER(Koniec_Projekt)),IFERROR(IF($D3007=LataProjekcji,$F3007,IF($D3007&lt;LataProjekcji,IF((SUM(K3007)+12)&lt;$D3010,12,$D3010-SUM(K3007)),0)),0),0)</f>
        <v>0</v>
      </c>
      <c r="L3007" s="5">
        <f ca="1">IF(AND($G3008,NOT(ISTEXT($G3007)),ISNUMBER(Poczatek),ISNUMBER(Koniec_Projekt)),IFERROR(IF($D3007=LataProjekcji,$F3007,IF($D3007&lt;LataProjekcji,IF((SUM($K3007:K3007)+12)&lt;$D3010,12,$D3010-SUM($K3007:K3007)),0)),0),0)</f>
        <v>0</v>
      </c>
      <c r="M3007" s="5">
        <f ca="1">IF(AND($G3008,NOT(ISTEXT($G3007)),ISNUMBER(Poczatek),ISNUMBER(Koniec_Projekt)),IFERROR(IF($D3007=LataProjekcji,$F3007,IF($D3007&lt;LataProjekcji,IF((SUM($K3007:L3007)+12)&lt;$D3010,12,$D3010-SUM($K3007:L3007)),0)),0),0)</f>
        <v>0</v>
      </c>
      <c r="N3007" s="5">
        <f ca="1">IF(AND($G3008,NOT(ISTEXT($G3007)),ISNUMBER(Poczatek),ISNUMBER(Koniec_Projekt)),IFERROR(IF($D3007=LataProjekcji,$F3007,IF($D3007&lt;LataProjekcji,IF((SUM($K3007:M3007)+12)&lt;$D3010,12,$D3010-SUM($K3007:M3007)),0)),0),0)</f>
        <v>0</v>
      </c>
      <c r="O3007" s="5">
        <f ca="1">IF(AND($G3008,NOT(ISTEXT($G3007)),ISNUMBER(Poczatek),ISNUMBER(Koniec_Projekt)),IFERROR(IF($D3007=LataProjekcji,$F3007,IF($D3007&lt;LataProjekcji,IF((SUM($K3007:N3007)+12)&lt;$D3010,12,$D3010-SUM($K3007:N3007)),0)),0),0)</f>
        <v>0</v>
      </c>
      <c r="P3007" s="5">
        <f ca="1">IF(AND($G3008,NOT(ISTEXT($G3007)),ISNUMBER(Poczatek),ISNUMBER(Koniec_Projekt)),IFERROR(IF($D3007=LataProjekcji,$F3007,IF($D3007&lt;LataProjekcji,IF((SUM($K3007:O3007)+12)&lt;$D3010,12,$D3010-SUM($K3007:O3007)),0)),0),0)</f>
        <v>0</v>
      </c>
      <c r="Q3007" s="5">
        <f ca="1">IF(AND($G3008,NOT(ISTEXT($G3007)),ISNUMBER(Poczatek),ISNUMBER(Koniec_Projekt)),IFERROR(IF($D3007=LataProjekcji,$F3007,IF($D3007&lt;LataProjekcji,IF((SUM($K3007:P3007)+12)&lt;$D3010,12,$D3010-SUM($K3007:P3007)),0)),0),0)</f>
        <v>0</v>
      </c>
      <c r="R3007" s="5">
        <f ca="1">IF(AND($G3008,NOT(ISTEXT($G3007)),ISNUMBER(Poczatek),ISNUMBER(Koniec_Projekt)),IFERROR(IF($D3007=LataProjekcji,$F3007,IF($D3007&lt;LataProjekcji,IF((SUM($K3007:Q3007)+12)&lt;$D3010,12,$D3010-SUM($K3007:Q3007)),0)),0),0)</f>
        <v>0</v>
      </c>
      <c r="S3007" s="5">
        <f ca="1">IF(AND($G3008,NOT(ISTEXT($G3007)),ISNUMBER(Poczatek),ISNUMBER(Koniec_Projekt)),IFERROR(IF($D3007=LataProjekcji,$F3007,IF($D3007&lt;LataProjekcji,IF((SUM($K3007:R3007)+12)&lt;$D3010,12,$D3010-SUM($K3007:R3007)),0)),0),0)</f>
        <v>0</v>
      </c>
      <c r="T3007" s="5">
        <f ca="1">IF(AND($G3008,NOT(ISTEXT($G3007)),ISNUMBER(Poczatek),ISNUMBER(Koniec_Projekt)),IFERROR(IF($D3007=LataProjekcji,$F3007,IF($D3007&lt;LataProjekcji,IF((SUM($K3007:S3007)+12)&lt;$D3010,12,$D3010-SUM($K3007:S3007)),0)),0),0)</f>
        <v>0</v>
      </c>
      <c r="U3007" s="5">
        <f ca="1">IF(AND($G3008,NOT(ISTEXT($G3007)),ISNUMBER(Poczatek),ISNUMBER(Koniec_Projekt)),IFERROR(IF($D3007=LataProjekcji,$F3007,IF($D3007&lt;LataProjekcji,IF((SUM($K3007:T3007)+12)&lt;$D3010,12,$D3010-SUM($K3007:T3007)),0)),0),0)</f>
        <v>0</v>
      </c>
      <c r="V3007" s="5">
        <f ca="1">IF(AND($G3008,NOT(ISTEXT($G3007)),ISNUMBER(Poczatek),ISNUMBER(Koniec_Projekt)),IFERROR(IF($D3007=LataProjekcji,$F3007,IF($D3007&lt;LataProjekcji,IF((SUM($K3007:U3007)+12)&lt;$D3010,12,$D3010-SUM($K3007:U3007)),0)),0),0)</f>
        <v>0</v>
      </c>
      <c r="W3007" s="5">
        <f ca="1">IF(AND($G3008,NOT(ISTEXT($G3007)),ISNUMBER(Poczatek),ISNUMBER(Koniec_Projekt)),IFERROR(IF($D3007=LataProjekcji,$F3007,IF($D3007&lt;LataProjekcji,IF((SUM($K3007:V3007)+12)&lt;$D3010,12,$D3010-SUM($K3007:V3007)),0)),0),0)</f>
        <v>0</v>
      </c>
      <c r="X3007" s="5">
        <f ca="1">IF(AND($G3008,NOT(ISTEXT($G3007)),ISNUMBER(Poczatek),ISNUMBER(Koniec_Projekt)),IFERROR(IF($D3007=LataProjekcji,$F3007,IF($D3007&lt;LataProjekcji,IF((SUM($K3007:W3007)+12)&lt;$D3010,12,$D3010-SUM($K3007:W3007)),0)),0),0)</f>
        <v>0</v>
      </c>
      <c r="Y3007" s="5">
        <f ca="1">IF(AND($G3008,NOT(ISTEXT($G3007)),ISNUMBER(Poczatek),ISNUMBER(Koniec_Projekt)),IFERROR(IF($D3007=LataProjekcji,$F3007,IF($D3007&lt;LataProjekcji,IF((SUM($K3007:X3007)+12)&lt;$D3010,12,$D3010-SUM($K3007:X3007)),0)),0),0)</f>
        <v>0</v>
      </c>
      <c r="Z3007" s="5">
        <f ca="1">IF(AND($G3008,NOT(ISTEXT($G3007)),ISNUMBER(Poczatek),ISNUMBER(Koniec_Projekt)),IFERROR(IF($D3007=LataProjekcji,$F3007,IF($D3007&lt;LataProjekcji,IF((SUM($K3007:Y3007)+12)&lt;$D3010,12,$D3010-SUM($K3007:Y3007)),0)),0),0)</f>
        <v>0</v>
      </c>
      <c r="AA3007" s="5">
        <f ca="1">IF(AND($G3008,NOT(ISTEXT($G3007)),ISNUMBER(Poczatek),ISNUMBER(Koniec_Projekt)),IFERROR(IF($D3007=LataProjekcji,$F3007,IF($D3007&lt;LataProjekcji,IF((SUM($K3007:Z3007)+12)&lt;$D3010,12,$D3010-SUM($K3007:Z3007)),0)),0),0)</f>
        <v>0</v>
      </c>
      <c r="AB3007" s="5">
        <f ca="1">IF(AND($G3008,NOT(ISTEXT($G3007)),ISNUMBER(Poczatek),ISNUMBER(Koniec_Projekt)),IFERROR(IF($D3007=LataProjekcji,$F3007,IF($D3007&lt;LataProjekcji,IF((SUM($K3007:AA3007)+12)&lt;$D3010,12,$D3010-SUM($K3007:AA3007)),0)),0),0)</f>
        <v>0</v>
      </c>
      <c r="AC3007" s="5">
        <f ca="1">IF(AND($G3008,NOT(ISTEXT($G3007)),ISNUMBER(Poczatek),ISNUMBER(Koniec_Projekt)),IFERROR(IF($D3007=LataProjekcji,$F3007,IF($D3007&lt;LataProjekcji,IF((SUM($K3007:AB3007)+12)&lt;$D3010,12,$D3010-SUM($K3007:AB3007)),0)),0),0)</f>
        <v>0</v>
      </c>
      <c r="AD3007" s="5">
        <f ca="1">IF(AND($G3008,NOT(ISTEXT($G3007)),ISNUMBER(Poczatek),ISNUMBER(Koniec_Projekt)),IFERROR(IF($D3007=LataProjekcji,$F3007,IF($D3007&lt;LataProjekcji,IF((SUM($K3007:AC3007)+12)&lt;$D3010,12,$D3010-SUM($K3007:AC3007)),0)),0),0)</f>
        <v>0</v>
      </c>
      <c r="AE3007" s="5">
        <f ca="1">IF(AND($G3008,NOT(ISTEXT($G3007)),ISNUMBER(Poczatek),ISNUMBER(Koniec_Projekt)),IFERROR(IF($D3007=LataProjekcji,$F3007,IF($D3007&lt;LataProjekcji,IF((SUM($K3007:AD3007)+12)&lt;$D3010,12,$D3010-SUM($K3007:AD3007)),0)),0),0)</f>
        <v>0</v>
      </c>
    </row>
    <row r="3008" spans="2:31" hidden="1">
      <c r="B3008" s="526" t="s">
        <v>754</v>
      </c>
      <c r="D3008" s="5">
        <f ca="1">D1841</f>
        <v>0</v>
      </c>
      <c r="E3008" s="454">
        <f ca="1">E1841</f>
        <v>0</v>
      </c>
      <c r="F3008" s="454">
        <f ca="1">F1841</f>
        <v>0</v>
      </c>
      <c r="G3008" s="258" t="b">
        <f ca="1">NOT(ISBLANK(OFFSET($C$269,$D3006,0)))</f>
        <v>0</v>
      </c>
      <c r="H3008" s="538" t="b">
        <f ca="1">SUM(K3008:AE3008)=E3010</f>
        <v>1</v>
      </c>
      <c r="I3008" s="1" t="s">
        <v>750</v>
      </c>
      <c r="K3008" s="537">
        <f ca="1">IF(AND($G3008,NOT(ISTEXT($G3007)),ISNUMBER(Poczatek),ISNUMBER(Koniec_Projekt)),IFERROR(IF($D3007=LataProjekcji,IF($F3007&gt;$E3010,$E3010,$F3007),IF($D3010&gt;=$E3010,(IF($D3007&lt;LataProjekcji,IF((SUM(J3008:$K3008)+12)&lt;$E3010,12,$E3010-SUM(J3008:$K3008)),0)),(IF($D3007&lt;LataProjekcji,IF((SUM(J3008:$K3008)+12)&lt;$D3010,12,$D3010-SUM(J3008:$K3008)),0)))),0),0)</f>
        <v>0</v>
      </c>
      <c r="L3008" s="537">
        <f ca="1">IF(AND($G3008,NOT(ISTEXT($G3007)),ISNUMBER(Poczatek),ISNUMBER(Koniec_Projekt)),IFERROR(IF($D3007=LataProjekcji,IF($F3007&gt;$E3010,$E3010,$F3007),IF($D3010&gt;=$E3010,(IF($D3007&lt;LataProjekcji,IF((SUM($K3008:K3008)+12)&lt;$E3010,12,$E3010-SUM($K3008:K3008)),0)),(IF($D3007&lt;LataProjekcji,IF((SUM($K3008:K3008)+12)&lt;$D3010,12,$D3010-SUM($K3008:K3008)),0)))),0),0)</f>
        <v>0</v>
      </c>
      <c r="M3008" s="537">
        <f ca="1">IF(AND($G3008,NOT(ISTEXT($G3007)),ISNUMBER(Poczatek),ISNUMBER(Koniec_Projekt)),IFERROR(IF($D3007=LataProjekcji,IF($F3007&gt;$E3010,$E3010,$F3007),IF($D3010&gt;=$E3010,(IF($D3007&lt;LataProjekcji,IF((SUM($K3008:L3008)+12)&lt;$E3010,12,$E3010-SUM($K3008:L3008)),0)),(IF($D3007&lt;LataProjekcji,IF((SUM($K3008:L3008)+12)&lt;$D3010,12,$D3010-SUM($K3008:L3008)),0)))),0),0)</f>
        <v>0</v>
      </c>
      <c r="N3008" s="537">
        <f ca="1">IF(AND($G3008,NOT(ISTEXT($G3007)),ISNUMBER(Poczatek),ISNUMBER(Koniec_Projekt)),IFERROR(IF($D3007=LataProjekcji,IF($F3007&gt;$E3010,$E3010,$F3007),IF($D3010&gt;=$E3010,(IF($D3007&lt;LataProjekcji,IF((SUM($K3008:M3008)+12)&lt;$E3010,12,$E3010-SUM($K3008:M3008)),0)),(IF($D3007&lt;LataProjekcji,IF((SUM($K3008:M3008)+12)&lt;$D3010,12,$D3010-SUM($K3008:M3008)),0)))),0),0)</f>
        <v>0</v>
      </c>
      <c r="O3008" s="537">
        <f ca="1">IF(AND($G3008,NOT(ISTEXT($G3007)),ISNUMBER(Poczatek),ISNUMBER(Koniec_Projekt)),IFERROR(IF($D3007=LataProjekcji,IF($F3007&gt;$E3010,$E3010,$F3007),IF($D3010&gt;=$E3010,(IF($D3007&lt;LataProjekcji,IF((SUM($K3008:N3008)+12)&lt;$E3010,12,$E3010-SUM($K3008:N3008)),0)),(IF($D3007&lt;LataProjekcji,IF((SUM($K3008:N3008)+12)&lt;$D3010,12,$D3010-SUM($K3008:N3008)),0)))),0),0)</f>
        <v>0</v>
      </c>
      <c r="P3008" s="537">
        <f ca="1">IF(AND($G3008,NOT(ISTEXT($G3007)),ISNUMBER(Poczatek),ISNUMBER(Koniec_Projekt)),IFERROR(IF($D3007=LataProjekcji,IF($F3007&gt;$E3010,$E3010,$F3007),IF($D3010&gt;=$E3010,(IF($D3007&lt;LataProjekcji,IF((SUM($K3008:O3008)+12)&lt;$E3010,12,$E3010-SUM($K3008:O3008)),0)),(IF($D3007&lt;LataProjekcji,IF((SUM($K3008:O3008)+12)&lt;$D3010,12,$D3010-SUM($K3008:O3008)),0)))),0),0)</f>
        <v>0</v>
      </c>
      <c r="Q3008" s="537">
        <f ca="1">IF(AND($G3008,NOT(ISTEXT($G3007)),ISNUMBER(Poczatek),ISNUMBER(Koniec_Projekt)),IFERROR(IF($D3007=LataProjekcji,IF($F3007&gt;$E3010,$E3010,$F3007),IF($D3010&gt;=$E3010,(IF($D3007&lt;LataProjekcji,IF((SUM($K3008:P3008)+12)&lt;$E3010,12,$E3010-SUM($K3008:P3008)),0)),(IF($D3007&lt;LataProjekcji,IF((SUM($K3008:P3008)+12)&lt;$D3010,12,$D3010-SUM($K3008:P3008)),0)))),0),0)</f>
        <v>0</v>
      </c>
      <c r="R3008" s="537">
        <f ca="1">IF(AND($G3008,NOT(ISTEXT($G3007)),ISNUMBER(Poczatek),ISNUMBER(Koniec_Projekt)),IFERROR(IF($D3007=LataProjekcji,IF($F3007&gt;$E3010,$E3010,$F3007),IF($D3010&gt;=$E3010,(IF($D3007&lt;LataProjekcji,IF((SUM($K3008:Q3008)+12)&lt;$E3010,12,$E3010-SUM($K3008:Q3008)),0)),(IF($D3007&lt;LataProjekcji,IF((SUM($K3008:Q3008)+12)&lt;$D3010,12,$D3010-SUM($K3008:Q3008)),0)))),0),0)</f>
        <v>0</v>
      </c>
      <c r="S3008" s="537">
        <f ca="1">IF(AND($G3008,NOT(ISTEXT($G3007)),ISNUMBER(Poczatek),ISNUMBER(Koniec_Projekt)),IFERROR(IF($D3007=LataProjekcji,IF($F3007&gt;$E3010,$E3010,$F3007),IF($D3010&gt;=$E3010,(IF($D3007&lt;LataProjekcji,IF((SUM($K3008:R3008)+12)&lt;$E3010,12,$E3010-SUM($K3008:R3008)),0)),(IF($D3007&lt;LataProjekcji,IF((SUM($K3008:R3008)+12)&lt;$D3010,12,$D3010-SUM($K3008:R3008)),0)))),0),0)</f>
        <v>0</v>
      </c>
      <c r="T3008" s="537">
        <f ca="1">IF(AND($G3008,NOT(ISTEXT($G3007)),ISNUMBER(Poczatek),ISNUMBER(Koniec_Projekt)),IFERROR(IF($D3007=LataProjekcji,IF($F3007&gt;$E3010,$E3010,$F3007),IF($D3010&gt;=$E3010,(IF($D3007&lt;LataProjekcji,IF((SUM($K3008:S3008)+12)&lt;$E3010,12,$E3010-SUM($K3008:S3008)),0)),(IF($D3007&lt;LataProjekcji,IF((SUM($K3008:S3008)+12)&lt;$D3010,12,$D3010-SUM($K3008:S3008)),0)))),0),0)</f>
        <v>0</v>
      </c>
      <c r="U3008" s="537">
        <f ca="1">IF(AND($G3008,NOT(ISTEXT($G3007)),ISNUMBER(Poczatek),ISNUMBER(Koniec_Projekt)),IFERROR(IF($D3007=LataProjekcji,IF($F3007&gt;$E3010,$E3010,$F3007),IF($D3010&gt;=$E3010,(IF($D3007&lt;LataProjekcji,IF((SUM($K3008:T3008)+12)&lt;$E3010,12,$E3010-SUM($K3008:T3008)),0)),(IF($D3007&lt;LataProjekcji,IF((SUM($K3008:T3008)+12)&lt;$D3010,12,$D3010-SUM($K3008:T3008)),0)))),0),0)</f>
        <v>0</v>
      </c>
      <c r="V3008" s="537">
        <f ca="1">IF(AND($G3008,NOT(ISTEXT($G3007)),ISNUMBER(Poczatek),ISNUMBER(Koniec_Projekt)),IFERROR(IF($D3007=LataProjekcji,IF($F3007&gt;$E3010,$E3010,$F3007),IF($D3010&gt;=$E3010,(IF($D3007&lt;LataProjekcji,IF((SUM($K3008:U3008)+12)&lt;$E3010,12,$E3010-SUM($K3008:U3008)),0)),(IF($D3007&lt;LataProjekcji,IF((SUM($K3008:U3008)+12)&lt;$D3010,12,$D3010-SUM($K3008:U3008)),0)))),0),0)</f>
        <v>0</v>
      </c>
      <c r="W3008" s="537">
        <f ca="1">IF(AND($G3008,NOT(ISTEXT($G3007)),ISNUMBER(Poczatek),ISNUMBER(Koniec_Projekt)),IFERROR(IF($D3007=LataProjekcji,IF($F3007&gt;$E3010,$E3010,$F3007),IF($D3010&gt;=$E3010,(IF($D3007&lt;LataProjekcji,IF((SUM($K3008:V3008)+12)&lt;$E3010,12,$E3010-SUM($K3008:V3008)),0)),(IF($D3007&lt;LataProjekcji,IF((SUM($K3008:V3008)+12)&lt;$D3010,12,$D3010-SUM($K3008:V3008)),0)))),0),0)</f>
        <v>0</v>
      </c>
      <c r="X3008" s="537">
        <f ca="1">IF(AND($G3008,NOT(ISTEXT($G3007)),ISNUMBER(Poczatek),ISNUMBER(Koniec_Projekt)),IFERROR(IF($D3007=LataProjekcji,IF($F3007&gt;$E3010,$E3010,$F3007),IF($D3010&gt;=$E3010,(IF($D3007&lt;LataProjekcji,IF((SUM($K3008:W3008)+12)&lt;$E3010,12,$E3010-SUM($K3008:W3008)),0)),(IF($D3007&lt;LataProjekcji,IF((SUM($K3008:W3008)+12)&lt;$D3010,12,$D3010-SUM($K3008:W3008)),0)))),0),0)</f>
        <v>0</v>
      </c>
      <c r="Y3008" s="537">
        <f ca="1">IF(AND($G3008,NOT(ISTEXT($G3007)),ISNUMBER(Poczatek),ISNUMBER(Koniec_Projekt)),IFERROR(IF($D3007=LataProjekcji,IF($F3007&gt;$E3010,$E3010,$F3007),IF($D3010&gt;=$E3010,(IF($D3007&lt;LataProjekcji,IF((SUM($K3008:X3008)+12)&lt;$E3010,12,$E3010-SUM($K3008:X3008)),0)),(IF($D3007&lt;LataProjekcji,IF((SUM($K3008:X3008)+12)&lt;$D3010,12,$D3010-SUM($K3008:X3008)),0)))),0),0)</f>
        <v>0</v>
      </c>
      <c r="Z3008" s="537">
        <f ca="1">IF(AND($G3008,NOT(ISTEXT($G3007)),ISNUMBER(Poczatek),ISNUMBER(Koniec_Projekt)),IFERROR(IF($D3007=LataProjekcji,IF($F3007&gt;$E3010,$E3010,$F3007),IF($D3010&gt;=$E3010,(IF($D3007&lt;LataProjekcji,IF((SUM($K3008:Y3008)+12)&lt;$E3010,12,$E3010-SUM($K3008:Y3008)),0)),(IF($D3007&lt;LataProjekcji,IF((SUM($K3008:Y3008)+12)&lt;$D3010,12,$D3010-SUM($K3008:Y3008)),0)))),0),0)</f>
        <v>0</v>
      </c>
      <c r="AA3008" s="537">
        <f ca="1">IF(AND($G3008,NOT(ISTEXT($G3007)),ISNUMBER(Poczatek),ISNUMBER(Koniec_Projekt)),IFERROR(IF($D3007=LataProjekcji,IF($F3007&gt;$E3010,$E3010,$F3007),IF($D3010&gt;=$E3010,(IF($D3007&lt;LataProjekcji,IF((SUM($K3008:Z3008)+12)&lt;$E3010,12,$E3010-SUM($K3008:Z3008)),0)),(IF($D3007&lt;LataProjekcji,IF((SUM($K3008:Z3008)+12)&lt;$D3010,12,$D3010-SUM($K3008:Z3008)),0)))),0),0)</f>
        <v>0</v>
      </c>
      <c r="AB3008" s="537">
        <f ca="1">IF(AND($G3008,NOT(ISTEXT($G3007)),ISNUMBER(Poczatek),ISNUMBER(Koniec_Projekt)),IFERROR(IF($D3007=LataProjekcji,IF($F3007&gt;$E3010,$E3010,$F3007),IF($D3010&gt;=$E3010,(IF($D3007&lt;LataProjekcji,IF((SUM($K3008:AA3008)+12)&lt;$E3010,12,$E3010-SUM($K3008:AA3008)),0)),(IF($D3007&lt;LataProjekcji,IF((SUM($K3008:AA3008)+12)&lt;$D3010,12,$D3010-SUM($K3008:AA3008)),0)))),0),0)</f>
        <v>0</v>
      </c>
      <c r="AC3008" s="537">
        <f ca="1">IF(AND($G3008,NOT(ISTEXT($G3007)),ISNUMBER(Poczatek),ISNUMBER(Koniec_Projekt)),IFERROR(IF($D3007=LataProjekcji,IF($F3007&gt;$E3010,$E3010,$F3007),IF($D3010&gt;=$E3010,(IF($D3007&lt;LataProjekcji,IF((SUM($K3008:AB3008)+12)&lt;$E3010,12,$E3010-SUM($K3008:AB3008)),0)),(IF($D3007&lt;LataProjekcji,IF((SUM($K3008:AB3008)+12)&lt;$D3010,12,$D3010-SUM($K3008:AB3008)),0)))),0),0)</f>
        <v>0</v>
      </c>
      <c r="AD3008" s="537">
        <f ca="1">IF(AND($G3008,NOT(ISTEXT($G3007)),ISNUMBER(Poczatek),ISNUMBER(Koniec_Projekt)),IFERROR(IF($D3007=LataProjekcji,IF($F3007&gt;$E3010,$E3010,$F3007),IF($D3010&gt;=$E3010,(IF($D3007&lt;LataProjekcji,IF((SUM($K3008:AC3008)+12)&lt;$E3010,12,$E3010-SUM($K3008:AC3008)),0)),(IF($D3007&lt;LataProjekcji,IF((SUM($K3008:AC3008)+12)&lt;$D3010,12,$D3010-SUM($K3008:AC3008)),0)))),0),0)</f>
        <v>0</v>
      </c>
      <c r="AE3008" s="537">
        <f ca="1">IF(AND($G3008,NOT(ISTEXT($G3007)),ISNUMBER(Poczatek),ISNUMBER(Koniec_Projekt)),IFERROR(IF($D3007=LataProjekcji,IF($F3007&gt;$E3010,$E3010,$F3007),IF($D3010&gt;=$E3010,(IF($D3007&lt;LataProjekcji,IF((SUM($K3008:AD3008)+12)&lt;$E3010,12,$E3010-SUM($K3008:AD3008)),0)),(IF($D3007&lt;LataProjekcji,IF((SUM($K3008:AD3008)+12)&lt;$D3010,12,$D3010-SUM($K3008:AD3008)),0)))),0),0)</f>
        <v>0</v>
      </c>
    </row>
    <row r="3009" spans="2:31" hidden="1">
      <c r="B3009" s="526" t="s">
        <v>753</v>
      </c>
      <c r="D3009" s="454">
        <f ca="1">D1842</f>
        <v>0</v>
      </c>
      <c r="E3009" s="454">
        <f ca="1">IF(D3008&gt;10,ROUND(D3009/12,2),D3009)</f>
        <v>0</v>
      </c>
      <c r="F3009" s="524">
        <f>Koniec_Projekt</f>
        <v>0</v>
      </c>
      <c r="G3009" s="329">
        <f>Miesiac_Koniec_Projekt</f>
        <v>0</v>
      </c>
      <c r="H3009" s="538" t="b">
        <f ca="1">SUM(K3009:AE3009)=D3008</f>
        <v>1</v>
      </c>
      <c r="I3009" s="1" t="s">
        <v>713</v>
      </c>
      <c r="K3009" s="256">
        <f ca="1">IF(AND($G3008,NOT(ISTEXT($G3007)),ISNUMBER(Poczatek),ISNUMBER(Koniec_Projekt)),IFERROR(IF(LataProjekcji=$F3010,ROUND($D3008,0),ROUND(K3007*$E3009,0)),0),0)</f>
        <v>0</v>
      </c>
      <c r="L3009" s="5">
        <f ca="1">IF(AND($G3008,NOT(ISTEXT($G3007)),ISNUMBER(Poczatek),ISNUMBER(Koniec_Projekt)),IFERROR(IF(LataProjekcji=$F3010,ROUND($D3008-SUM(K3009:$K3009),0),ROUND(L3007*$E3009,0)),0),0)</f>
        <v>0</v>
      </c>
      <c r="M3009" s="5">
        <f ca="1">IF(AND($G3008,NOT(ISTEXT($G3007)),ISNUMBER(Poczatek),ISNUMBER(Koniec_Projekt)),IFERROR(IF(LataProjekcji=$F3010,ROUND($D3008-SUM($K3009:L3009),0),ROUND(M3007*$E3009,0)),0),0)</f>
        <v>0</v>
      </c>
      <c r="N3009" s="5">
        <f ca="1">IF(AND($G3008,NOT(ISTEXT($G3007)),ISNUMBER(Poczatek),ISNUMBER(Koniec_Projekt)),IFERROR(IF(LataProjekcji=$F3010,ROUND($D3008-SUM($K3009:M3009),0),ROUND(N3007*$E3009,0)),0),0)</f>
        <v>0</v>
      </c>
      <c r="O3009" s="5">
        <f ca="1">IF(AND($G3008,NOT(ISTEXT($G3007)),ISNUMBER(Poczatek),ISNUMBER(Koniec_Projekt)),IFERROR(IF(LataProjekcji=$F3010,ROUND($D3008-SUM($K3009:N3009),0),ROUND(O3007*$E3009,0)),0),0)</f>
        <v>0</v>
      </c>
      <c r="P3009" s="5">
        <f ca="1">IF(AND($G3008,NOT(ISTEXT($G3007)),ISNUMBER(Poczatek),ISNUMBER(Koniec_Projekt)),IFERROR(IF(LataProjekcji=$F3010,ROUND($D3008-SUM($K3009:O3009),0),ROUND(P3007*$E3009,0)),0),0)</f>
        <v>0</v>
      </c>
      <c r="Q3009" s="5">
        <f ca="1">IF(AND($G3008,NOT(ISTEXT($G3007)),ISNUMBER(Poczatek),ISNUMBER(Koniec_Projekt)),IFERROR(IF(LataProjekcji=$F3010,ROUND($D3008-SUM($K3009:P3009),0),ROUND(Q3007*$E3009,0)),0),0)</f>
        <v>0</v>
      </c>
      <c r="R3009" s="5">
        <f ca="1">IF(AND($G3008,NOT(ISTEXT($G3007)),ISNUMBER(Poczatek),ISNUMBER(Koniec_Projekt)),IFERROR(IF(LataProjekcji=$F3010,ROUND($D3008-SUM($K3009:Q3009),0),ROUND(R3007*$E3009,0)),0),0)</f>
        <v>0</v>
      </c>
      <c r="S3009" s="5">
        <f ca="1">IF(AND($G3008,NOT(ISTEXT($G3007)),ISNUMBER(Poczatek),ISNUMBER(Koniec_Projekt)),IFERROR(IF(LataProjekcji=$F3010,ROUND($D3008-SUM($K3009:R3009),0),ROUND(S3007*$E3009,0)),0),0)</f>
        <v>0</v>
      </c>
      <c r="T3009" s="5">
        <f ca="1">IF(AND($G3008,NOT(ISTEXT($G3007)),ISNUMBER(Poczatek),ISNUMBER(Koniec_Projekt)),IFERROR(IF(LataProjekcji=$F3010,ROUND($D3008-SUM($K3009:S3009),0),ROUND(T3007*$E3009,0)),0),0)</f>
        <v>0</v>
      </c>
      <c r="U3009" s="5">
        <f ca="1">IF(AND($G3008,NOT(ISTEXT($G3007)),ISNUMBER(Poczatek),ISNUMBER(Koniec_Projekt)),IFERROR(IF(LataProjekcji=$F3010,ROUND($D3008-SUM($K3009:T3009),0),ROUND(U3007*$E3009,0)),0),0)</f>
        <v>0</v>
      </c>
      <c r="V3009" s="5">
        <f ca="1">IF(AND($G3008,NOT(ISTEXT($G3007)),ISNUMBER(Poczatek),ISNUMBER(Koniec_Projekt)),IFERROR(IF(LataProjekcji=$F3010,ROUND($D3008-SUM($K3009:U3009),0),ROUND(V3007*$E3009,0)),0),0)</f>
        <v>0</v>
      </c>
      <c r="W3009" s="5">
        <f ca="1">IF(AND($G3008,NOT(ISTEXT($G3007)),ISNUMBER(Poczatek),ISNUMBER(Koniec_Projekt)),IFERROR(IF(LataProjekcji=$F3010,ROUND($D3008-SUM($K3009:V3009),0),ROUND(W3007*$E3009,0)),0),0)</f>
        <v>0</v>
      </c>
      <c r="X3009" s="5">
        <f ca="1">IF(AND($G3008,NOT(ISTEXT($G3007)),ISNUMBER(Poczatek),ISNUMBER(Koniec_Projekt)),IFERROR(IF(LataProjekcji=$F3010,ROUND($D3008-SUM($K3009:W3009),0),ROUND(X3007*$E3009,0)),0),0)</f>
        <v>0</v>
      </c>
      <c r="Y3009" s="5">
        <f ca="1">IF(AND($G3008,NOT(ISTEXT($G3007)),ISNUMBER(Poczatek),ISNUMBER(Koniec_Projekt)),IFERROR(IF(LataProjekcji=$F3010,ROUND($D3008-SUM($K3009:X3009),0),ROUND(Y3007*$E3009,0)),0),0)</f>
        <v>0</v>
      </c>
      <c r="Z3009" s="5">
        <f ca="1">IF(AND($G3008,NOT(ISTEXT($G3007)),ISNUMBER(Poczatek),ISNUMBER(Koniec_Projekt)),IFERROR(IF(LataProjekcji=$F3010,ROUND($D3008-SUM($K3009:Y3009),0),ROUND(Z3007*$E3009,0)),0),0)</f>
        <v>0</v>
      </c>
      <c r="AA3009" s="5">
        <f ca="1">IF(AND($G3008,NOT(ISTEXT($G3007)),ISNUMBER(Poczatek),ISNUMBER(Koniec_Projekt)),IFERROR(IF(LataProjekcji=$F3010,ROUND($D3008-SUM($K3009:Z3009),0),ROUND(AA3007*$E3009,0)),0),0)</f>
        <v>0</v>
      </c>
      <c r="AB3009" s="5">
        <f ca="1">IF(AND($G3008,NOT(ISTEXT($G3007)),ISNUMBER(Poczatek),ISNUMBER(Koniec_Projekt)),IFERROR(IF(LataProjekcji=$F3010,ROUND($D3008-SUM($K3009:AA3009),0),ROUND(AB3007*$E3009,0)),0),0)</f>
        <v>0</v>
      </c>
      <c r="AC3009" s="5">
        <f ca="1">IF(AND($G3008,NOT(ISTEXT($G3007)),ISNUMBER(Poczatek),ISNUMBER(Koniec_Projekt)),IFERROR(IF(LataProjekcji=$F3010,ROUND($D3008-SUM($K3009:AB3009),0),ROUND(AC3007*$E3009,0)),0),0)</f>
        <v>0</v>
      </c>
      <c r="AD3009" s="5">
        <f ca="1">IF(AND($G3008,NOT(ISTEXT($G3007)),ISNUMBER(Poczatek),ISNUMBER(Koniec_Projekt)),IFERROR(IF(LataProjekcji=$F3010,ROUND($D3008-SUM($K3009:AC3009),0),ROUND(AD3007*$E3009,0)),0),0)</f>
        <v>0</v>
      </c>
      <c r="AE3009" s="5">
        <f ca="1">IF(AND($G3008,NOT(ISTEXT($G3007)),ISNUMBER(Poczatek),ISNUMBER(Koniec_Projekt)),IFERROR(IF(LataProjekcji=$F3010,ROUND($D3008-SUM($K3009:AD3009),0),ROUND(AE3007*$E3009,0)),0),0)</f>
        <v>0</v>
      </c>
    </row>
    <row r="3010" spans="2:31" hidden="1">
      <c r="B3010" s="526" t="s">
        <v>751</v>
      </c>
      <c r="D3010" s="1">
        <f ca="1">IFERROR(ROUNDUP(D3008/E3009,0),0)</f>
        <v>0</v>
      </c>
      <c r="E3010" s="1">
        <f ca="1">IF(D3010=0,0,DATEDIF(DATE(D3007,E3007,1),DATE(F3009,G3009,1),"m"))</f>
        <v>0</v>
      </c>
      <c r="F3010" s="1" t="str">
        <f ca="1">IFERROR(YEAR(G3007),"brak daty")</f>
        <v>brak daty</v>
      </c>
      <c r="G3010" s="1" t="str">
        <f ca="1">IFERROR(MONTH(G3007),"brak daty")</f>
        <v>brak daty</v>
      </c>
      <c r="I3010" s="1" t="s">
        <v>425</v>
      </c>
      <c r="K3010" s="5">
        <f ca="1">IF(AND($G3008,NOT(ISTEXT($G3007)),ISNUMBER(Poczatek),ISNUMBER(Koniec_Projekt)),IFERROR(IF(LataProjekcji=$F3009,IF(AND($G3009=$G3010,$F3009=$F3010),ROUND($D3008-SUM($K3010),0),ROUND(K3008*$E3009,0)),IF(LataProjekcji&gt;$F3009,0,ROUND(K3008*$E3009,0))),0),0)</f>
        <v>0</v>
      </c>
      <c r="L3010" s="5">
        <f ca="1">IF(AND($G3008,NOT(ISTEXT($G3007)),ISNUMBER(Poczatek),ISNUMBER(Koniec_Projekt)),IFERROR(IF(LataProjekcji=$F3009,IF(AND($G3009=$G3010,$F3009=$F3010),ROUND($D3008-SUM($K3010:K3010),0),ROUND(L3008*$E3009,0)),IF(LataProjekcji&gt;$F3009,0,ROUND(L3008*$E3009,0))),0),0)</f>
        <v>0</v>
      </c>
      <c r="M3010" s="5">
        <f ca="1">IF(AND($G3008,NOT(ISTEXT($G3007)),ISNUMBER(Poczatek),ISNUMBER(Koniec_Projekt)),IFERROR(IF(LataProjekcji=$F3009,IF(AND($G3009=$G3010,$F3009=$F3010),ROUND($D3008-SUM($K3010:L3010),0),ROUND(M3008*$E3009,0)),IF(LataProjekcji&gt;$F3009,0,ROUND(M3008*$E3009,0))),0),0)</f>
        <v>0</v>
      </c>
      <c r="N3010" s="5">
        <f ca="1">IF(AND($G3008,NOT(ISTEXT($G3007)),ISNUMBER(Poczatek),ISNUMBER(Koniec_Projekt)),IFERROR(IF(LataProjekcji=$F3009,IF(AND($G3009=$G3010,$F3009=$F3010),ROUND($D3008-SUM($K3010:M3010),0),ROUND(N3008*$E3009,0)),IF(LataProjekcji&gt;$F3009,0,ROUND(N3008*$E3009,0))),0),0)</f>
        <v>0</v>
      </c>
      <c r="O3010" s="5">
        <f ca="1">IF(AND($G3008,NOT(ISTEXT($G3007)),ISNUMBER(Poczatek),ISNUMBER(Koniec_Projekt)),IFERROR(IF(LataProjekcji=$F3009,IF(AND($G3009=$G3010,$F3009=$F3010),ROUND($D3008-SUM($K3010:N3010),0),ROUND(O3008*$E3009,0)),IF(LataProjekcji&gt;$F3009,0,ROUND(O3008*$E3009,0))),0),0)</f>
        <v>0</v>
      </c>
      <c r="P3010" s="5">
        <f ca="1">IF(AND($G3008,NOT(ISTEXT($G3007)),ISNUMBER(Poczatek),ISNUMBER(Koniec_Projekt)),IFERROR(IF(LataProjekcji=$F3009,IF(AND($G3009=$G3010,$F3009=$F3010),ROUND($D3008-SUM($K3010:O3010),0),ROUND(P3008*$E3009,0)),IF(LataProjekcji&gt;$F3009,0,ROUND(P3008*$E3009,0))),0),0)</f>
        <v>0</v>
      </c>
      <c r="Q3010" s="5">
        <f ca="1">IF(AND($G3008,NOT(ISTEXT($G3007)),ISNUMBER(Poczatek),ISNUMBER(Koniec_Projekt)),IFERROR(IF(LataProjekcji=$F3009,IF(AND($G3009=$G3010,$F3009=$F3010),ROUND($D3008-SUM($K3010:P3010),0),ROUND(Q3008*$E3009,0)),IF(LataProjekcji&gt;$F3009,0,ROUND(Q3008*$E3009,0))),0),0)</f>
        <v>0</v>
      </c>
      <c r="R3010" s="5">
        <f ca="1">IF(AND($G3008,NOT(ISTEXT($G3007)),ISNUMBER(Poczatek),ISNUMBER(Koniec_Projekt)),IFERROR(IF(LataProjekcji=$F3009,IF(AND($G3009=$G3010,$F3009=$F3010),ROUND($D3008-SUM($K3010:Q3010),0),ROUND(R3008*$E3009,0)),IF(LataProjekcji&gt;$F3009,0,ROUND(R3008*$E3009,0))),0),0)</f>
        <v>0</v>
      </c>
      <c r="S3010" s="5">
        <f ca="1">IF(AND($G3008,NOT(ISTEXT($G3007)),ISNUMBER(Poczatek),ISNUMBER(Koniec_Projekt)),IFERROR(IF(LataProjekcji=$F3009,IF(AND($G3009=$G3010,$F3009=$F3010),ROUND($D3008-SUM($K3010:R3010),0),ROUND(S3008*$E3009,0)),IF(LataProjekcji&gt;$F3009,0,ROUND(S3008*$E3009,0))),0),0)</f>
        <v>0</v>
      </c>
      <c r="T3010" s="5">
        <f ca="1">IF(AND($G3008,NOT(ISTEXT($G3007)),ISNUMBER(Poczatek),ISNUMBER(Koniec_Projekt)),IFERROR(IF(LataProjekcji=$F3009,IF(AND($G3009=$G3010,$F3009=$F3010),ROUND($D3008-SUM($K3010:S3010),0),ROUND(T3008*$E3009,0)),IF(LataProjekcji&gt;$F3009,0,ROUND(T3008*$E3009,0))),0),0)</f>
        <v>0</v>
      </c>
      <c r="U3010" s="5">
        <f ca="1">IF(AND($G3008,NOT(ISTEXT($G3007)),ISNUMBER(Poczatek),ISNUMBER(Koniec_Projekt)),IFERROR(IF(LataProjekcji=$F3009,IF(AND($G3009=$G3010,$F3009=$F3010),ROUND($D3008-SUM($K3010:T3010),0),ROUND(U3008*$E3009,0)),IF(LataProjekcji&gt;$F3009,0,ROUND(U3008*$E3009,0))),0),0)</f>
        <v>0</v>
      </c>
      <c r="V3010" s="5">
        <f ca="1">IF(AND($G3008,NOT(ISTEXT($G3007)),ISNUMBER(Poczatek),ISNUMBER(Koniec_Projekt)),IFERROR(IF(LataProjekcji=$F3009,IF(AND($G3009=$G3010,$F3009=$F3010),ROUND($D3008-SUM($K3010:U3010),0),ROUND(V3008*$E3009,0)),IF(LataProjekcji&gt;$F3009,0,ROUND(V3008*$E3009,0))),0),0)</f>
        <v>0</v>
      </c>
      <c r="W3010" s="5">
        <f ca="1">IF(AND($G3008,NOT(ISTEXT($G3007)),ISNUMBER(Poczatek),ISNUMBER(Koniec_Projekt)),IFERROR(IF(LataProjekcji=$F3009,IF(AND($G3009=$G3010,$F3009=$F3010),ROUND($D3008-SUM($K3010:V3010),0),ROUND(W3008*$E3009,0)),IF(LataProjekcji&gt;$F3009,0,ROUND(W3008*$E3009,0))),0),0)</f>
        <v>0</v>
      </c>
      <c r="X3010" s="5">
        <f ca="1">IF(AND($G3008,NOT(ISTEXT($G3007)),ISNUMBER(Poczatek),ISNUMBER(Koniec_Projekt)),IFERROR(IF(LataProjekcji=$F3009,IF(AND($G3009=$G3010,$F3009=$F3010),ROUND($D3008-SUM($K3010:W3010),0),ROUND(X3008*$E3009,0)),IF(LataProjekcji&gt;$F3009,0,ROUND(X3008*$E3009,0))),0),0)</f>
        <v>0</v>
      </c>
      <c r="Y3010" s="5">
        <f ca="1">IF(AND($G3008,NOT(ISTEXT($G3007)),ISNUMBER(Poczatek),ISNUMBER(Koniec_Projekt)),IFERROR(IF(LataProjekcji=$F3009,IF(AND($G3009=$G3010,$F3009=$F3010),ROUND($D3008-SUM($K3010:X3010),0),ROUND(Y3008*$E3009,0)),IF(LataProjekcji&gt;$F3009,0,ROUND(Y3008*$E3009,0))),0),0)</f>
        <v>0</v>
      </c>
      <c r="Z3010" s="5">
        <f ca="1">IF(AND($G3008,NOT(ISTEXT($G3007)),ISNUMBER(Poczatek),ISNUMBER(Koniec_Projekt)),IFERROR(IF(LataProjekcji=$F3009,IF(AND($G3009=$G3010,$F3009=$F3010),ROUND($D3008-SUM($K3010:Y3010),0),ROUND(Z3008*$E3009,0)),IF(LataProjekcji&gt;$F3009,0,ROUND(Z3008*$E3009,0))),0),0)</f>
        <v>0</v>
      </c>
      <c r="AA3010" s="5">
        <f ca="1">IF(AND($G3008,NOT(ISTEXT($G3007)),ISNUMBER(Poczatek),ISNUMBER(Koniec_Projekt)),IFERROR(IF(LataProjekcji=$F3009,IF(AND($G3009=$G3010,$F3009=$F3010),ROUND($D3008-SUM($K3010:Z3010),0),ROUND(AA3008*$E3009,0)),IF(LataProjekcji&gt;$F3009,0,ROUND(AA3008*$E3009,0))),0),0)</f>
        <v>0</v>
      </c>
      <c r="AB3010" s="5">
        <f ca="1">IF(AND($G3008,NOT(ISTEXT($G3007)),ISNUMBER(Poczatek),ISNUMBER(Koniec_Projekt)),IFERROR(IF(LataProjekcji=$F3009,IF(AND($G3009=$G3010,$F3009=$F3010),ROUND($D3008-SUM($K3010:AA3010),0),ROUND(AB3008*$E3009,0)),IF(LataProjekcji&gt;$F3009,0,ROUND(AB3008*$E3009,0))),0),0)</f>
        <v>0</v>
      </c>
      <c r="AC3010" s="5">
        <f ca="1">IF(AND($G3008,NOT(ISTEXT($G3007)),ISNUMBER(Poczatek),ISNUMBER(Koniec_Projekt)),IFERROR(IF(LataProjekcji=$F3009,IF(AND($G3009=$G3010,$F3009=$F3010),ROUND($D3008-SUM($K3010:AB3010),0),ROUND(AC3008*$E3009,0)),IF(LataProjekcji&gt;$F3009,0,ROUND(AC3008*$E3009,0))),0),0)</f>
        <v>0</v>
      </c>
      <c r="AD3010" s="5">
        <f ca="1">IF(AND($G3008,NOT(ISTEXT($G3007)),ISNUMBER(Poczatek),ISNUMBER(Koniec_Projekt)),IFERROR(IF(LataProjekcji=$F3009,IF(AND($G3009=$G3010,$F3009=$F3010),ROUND($D3008-SUM($K3010:AC3010),0),ROUND(AD3008*$E3009,0)),IF(LataProjekcji&gt;$F3009,0,ROUND(AD3008*$E3009,0))),0),0)</f>
        <v>0</v>
      </c>
      <c r="AE3010" s="5">
        <f ca="1">IF(AND($G3008,NOT(ISTEXT($G3007)),ISNUMBER(Poczatek),ISNUMBER(Koniec_Projekt)),IFERROR(IF(LataProjekcji=$F3009,IF(AND($G3009=$G3010,$F3009=$F3010),ROUND($D3008-SUM($K3010:AD3010),0),ROUND(AE3008*$E3009,0)),IF(LataProjekcji&gt;$F3009,0,ROUND(AE3008*$E3009,0))),0),0)</f>
        <v>0</v>
      </c>
    </row>
    <row r="3011" spans="2:31" ht="12.5" hidden="1" thickBot="1">
      <c r="B3011" s="527" t="s">
        <v>865</v>
      </c>
      <c r="C3011" s="528"/>
      <c r="D3011" s="529">
        <f ca="1">IF(D3008&gt;10,ROUND((D3010-1)*E3009,0),E3009)</f>
        <v>0</v>
      </c>
      <c r="E3011" s="529">
        <f ca="1">D3008-D3011</f>
        <v>0</v>
      </c>
      <c r="F3011" s="528"/>
      <c r="G3011" s="669">
        <f ca="1">OFFSET($C$269,$D3006,0)</f>
        <v>0</v>
      </c>
      <c r="H3011" s="528"/>
      <c r="I3011" s="528"/>
      <c r="J3011" s="528"/>
      <c r="K3011" s="528"/>
      <c r="L3011" s="528"/>
      <c r="M3011" s="528"/>
      <c r="N3011" s="528"/>
      <c r="O3011" s="528"/>
      <c r="P3011" s="528"/>
      <c r="Q3011" s="528"/>
      <c r="R3011" s="528"/>
      <c r="S3011" s="528"/>
      <c r="T3011" s="528"/>
      <c r="U3011" s="528"/>
      <c r="V3011" s="528"/>
      <c r="W3011" s="528"/>
      <c r="X3011" s="528"/>
      <c r="Y3011" s="528"/>
      <c r="Z3011" s="528"/>
      <c r="AA3011" s="528"/>
      <c r="AB3011" s="528"/>
      <c r="AC3011" s="528"/>
      <c r="AD3011" s="528"/>
      <c r="AE3011" s="528"/>
    </row>
    <row r="3012" spans="2:31" ht="12.5" hidden="1" thickTop="1"/>
    <row r="3013" spans="2:31" ht="12.5" hidden="1" thickBot="1">
      <c r="B3013" s="530" t="str">
        <f ca="1">"nazwa ST: "&amp;B1846</f>
        <v>nazwa ST: 0</v>
      </c>
      <c r="C3013" s="530"/>
      <c r="D3013" s="531">
        <f>D1846</f>
        <v>183</v>
      </c>
      <c r="E3013" s="530"/>
      <c r="F3013" s="530"/>
      <c r="G3013" s="530"/>
      <c r="H3013" s="530"/>
      <c r="I3013" s="530"/>
      <c r="J3013" s="530"/>
      <c r="K3013" s="539" t="str">
        <f t="shared" ref="K3013:AE3013" si="3227">LataProjekcji</f>
        <v>Uzupełnij dane</v>
      </c>
      <c r="L3013" s="539" t="str">
        <f t="shared" si="3227"/>
        <v/>
      </c>
      <c r="M3013" s="539" t="str">
        <f t="shared" si="3227"/>
        <v/>
      </c>
      <c r="N3013" s="539" t="str">
        <f t="shared" si="3227"/>
        <v/>
      </c>
      <c r="O3013" s="539" t="str">
        <f t="shared" si="3227"/>
        <v/>
      </c>
      <c r="P3013" s="539" t="str">
        <f t="shared" si="3227"/>
        <v/>
      </c>
      <c r="Q3013" s="539" t="str">
        <f t="shared" si="3227"/>
        <v/>
      </c>
      <c r="R3013" s="539" t="str">
        <f t="shared" si="3227"/>
        <v/>
      </c>
      <c r="S3013" s="539" t="str">
        <f t="shared" si="3227"/>
        <v/>
      </c>
      <c r="T3013" s="539" t="str">
        <f t="shared" si="3227"/>
        <v/>
      </c>
      <c r="U3013" s="539" t="str">
        <f t="shared" si="3227"/>
        <v/>
      </c>
      <c r="V3013" s="539" t="str">
        <f t="shared" si="3227"/>
        <v/>
      </c>
      <c r="W3013" s="539" t="str">
        <f t="shared" si="3227"/>
        <v/>
      </c>
      <c r="X3013" s="539" t="str">
        <f t="shared" si="3227"/>
        <v/>
      </c>
      <c r="Y3013" s="539" t="str">
        <f t="shared" si="3227"/>
        <v/>
      </c>
      <c r="Z3013" s="539" t="str">
        <f t="shared" si="3227"/>
        <v/>
      </c>
      <c r="AA3013" s="539" t="str">
        <f t="shared" si="3227"/>
        <v/>
      </c>
      <c r="AB3013" s="539" t="str">
        <f t="shared" si="3227"/>
        <v/>
      </c>
      <c r="AC3013" s="539" t="str">
        <f t="shared" si="3227"/>
        <v/>
      </c>
      <c r="AD3013" s="539" t="str">
        <f t="shared" si="3227"/>
        <v/>
      </c>
      <c r="AE3013" s="539" t="str">
        <f t="shared" si="3227"/>
        <v/>
      </c>
    </row>
    <row r="3014" spans="2:31" hidden="1">
      <c r="B3014" s="526" t="s">
        <v>752</v>
      </c>
      <c r="D3014" s="1">
        <f ca="1">D1847</f>
        <v>1900</v>
      </c>
      <c r="E3014" s="1">
        <f ca="1">E1847</f>
        <v>1</v>
      </c>
      <c r="F3014" s="1">
        <f ca="1">IF(D3015&gt;10,F1847,1)</f>
        <v>1</v>
      </c>
      <c r="G3014" s="525" t="str">
        <f ca="1">IF(ISBLANK(OFFSET($E$269,$D3013,0)),"brak daty",IF(D3015&gt;10,EDATE(OFFSET($E$269,$D3013,0),D3017),DATE(D3014,E3014,1)))</f>
        <v>brak daty</v>
      </c>
      <c r="H3014" s="538" t="b">
        <f ca="1">SUM(K3014:AE3014)=D3017</f>
        <v>1</v>
      </c>
      <c r="I3014" s="1" t="s">
        <v>749</v>
      </c>
      <c r="K3014" s="5">
        <f ca="1">IF(AND($G3015,NOT(ISTEXT($G3014)),ISNUMBER(Poczatek),ISNUMBER(Koniec_Projekt)),IFERROR(IF($D3014=LataProjekcji,$F3014,IF($D3014&lt;LataProjekcji,IF((SUM(K3014)+12)&lt;$D3017,12,$D3017-SUM(K3014)),0)),0),0)</f>
        <v>0</v>
      </c>
      <c r="L3014" s="5">
        <f ca="1">IF(AND($G3015,NOT(ISTEXT($G3014)),ISNUMBER(Poczatek),ISNUMBER(Koniec_Projekt)),IFERROR(IF($D3014=LataProjekcji,$F3014,IF($D3014&lt;LataProjekcji,IF((SUM($K3014:K3014)+12)&lt;$D3017,12,$D3017-SUM($K3014:K3014)),0)),0),0)</f>
        <v>0</v>
      </c>
      <c r="M3014" s="5">
        <f ca="1">IF(AND($G3015,NOT(ISTEXT($G3014)),ISNUMBER(Poczatek),ISNUMBER(Koniec_Projekt)),IFERROR(IF($D3014=LataProjekcji,$F3014,IF($D3014&lt;LataProjekcji,IF((SUM($K3014:L3014)+12)&lt;$D3017,12,$D3017-SUM($K3014:L3014)),0)),0),0)</f>
        <v>0</v>
      </c>
      <c r="N3014" s="5">
        <f ca="1">IF(AND($G3015,NOT(ISTEXT($G3014)),ISNUMBER(Poczatek),ISNUMBER(Koniec_Projekt)),IFERROR(IF($D3014=LataProjekcji,$F3014,IF($D3014&lt;LataProjekcji,IF((SUM($K3014:M3014)+12)&lt;$D3017,12,$D3017-SUM($K3014:M3014)),0)),0),0)</f>
        <v>0</v>
      </c>
      <c r="O3014" s="5">
        <f ca="1">IF(AND($G3015,NOT(ISTEXT($G3014)),ISNUMBER(Poczatek),ISNUMBER(Koniec_Projekt)),IFERROR(IF($D3014=LataProjekcji,$F3014,IF($D3014&lt;LataProjekcji,IF((SUM($K3014:N3014)+12)&lt;$D3017,12,$D3017-SUM($K3014:N3014)),0)),0),0)</f>
        <v>0</v>
      </c>
      <c r="P3014" s="5">
        <f ca="1">IF(AND($G3015,NOT(ISTEXT($G3014)),ISNUMBER(Poczatek),ISNUMBER(Koniec_Projekt)),IFERROR(IF($D3014=LataProjekcji,$F3014,IF($D3014&lt;LataProjekcji,IF((SUM($K3014:O3014)+12)&lt;$D3017,12,$D3017-SUM($K3014:O3014)),0)),0),0)</f>
        <v>0</v>
      </c>
      <c r="Q3014" s="5">
        <f ca="1">IF(AND($G3015,NOT(ISTEXT($G3014)),ISNUMBER(Poczatek),ISNUMBER(Koniec_Projekt)),IFERROR(IF($D3014=LataProjekcji,$F3014,IF($D3014&lt;LataProjekcji,IF((SUM($K3014:P3014)+12)&lt;$D3017,12,$D3017-SUM($K3014:P3014)),0)),0),0)</f>
        <v>0</v>
      </c>
      <c r="R3014" s="5">
        <f ca="1">IF(AND($G3015,NOT(ISTEXT($G3014)),ISNUMBER(Poczatek),ISNUMBER(Koniec_Projekt)),IFERROR(IF($D3014=LataProjekcji,$F3014,IF($D3014&lt;LataProjekcji,IF((SUM($K3014:Q3014)+12)&lt;$D3017,12,$D3017-SUM($K3014:Q3014)),0)),0),0)</f>
        <v>0</v>
      </c>
      <c r="S3014" s="5">
        <f ca="1">IF(AND($G3015,NOT(ISTEXT($G3014)),ISNUMBER(Poczatek),ISNUMBER(Koniec_Projekt)),IFERROR(IF($D3014=LataProjekcji,$F3014,IF($D3014&lt;LataProjekcji,IF((SUM($K3014:R3014)+12)&lt;$D3017,12,$D3017-SUM($K3014:R3014)),0)),0),0)</f>
        <v>0</v>
      </c>
      <c r="T3014" s="5">
        <f ca="1">IF(AND($G3015,NOT(ISTEXT($G3014)),ISNUMBER(Poczatek),ISNUMBER(Koniec_Projekt)),IFERROR(IF($D3014=LataProjekcji,$F3014,IF($D3014&lt;LataProjekcji,IF((SUM($K3014:S3014)+12)&lt;$D3017,12,$D3017-SUM($K3014:S3014)),0)),0),0)</f>
        <v>0</v>
      </c>
      <c r="U3014" s="5">
        <f ca="1">IF(AND($G3015,NOT(ISTEXT($G3014)),ISNUMBER(Poczatek),ISNUMBER(Koniec_Projekt)),IFERROR(IF($D3014=LataProjekcji,$F3014,IF($D3014&lt;LataProjekcji,IF((SUM($K3014:T3014)+12)&lt;$D3017,12,$D3017-SUM($K3014:T3014)),0)),0),0)</f>
        <v>0</v>
      </c>
      <c r="V3014" s="5">
        <f ca="1">IF(AND($G3015,NOT(ISTEXT($G3014)),ISNUMBER(Poczatek),ISNUMBER(Koniec_Projekt)),IFERROR(IF($D3014=LataProjekcji,$F3014,IF($D3014&lt;LataProjekcji,IF((SUM($K3014:U3014)+12)&lt;$D3017,12,$D3017-SUM($K3014:U3014)),0)),0),0)</f>
        <v>0</v>
      </c>
      <c r="W3014" s="5">
        <f ca="1">IF(AND($G3015,NOT(ISTEXT($G3014)),ISNUMBER(Poczatek),ISNUMBER(Koniec_Projekt)),IFERROR(IF($D3014=LataProjekcji,$F3014,IF($D3014&lt;LataProjekcji,IF((SUM($K3014:V3014)+12)&lt;$D3017,12,$D3017-SUM($K3014:V3014)),0)),0),0)</f>
        <v>0</v>
      </c>
      <c r="X3014" s="5">
        <f ca="1">IF(AND($G3015,NOT(ISTEXT($G3014)),ISNUMBER(Poczatek),ISNUMBER(Koniec_Projekt)),IFERROR(IF($D3014=LataProjekcji,$F3014,IF($D3014&lt;LataProjekcji,IF((SUM($K3014:W3014)+12)&lt;$D3017,12,$D3017-SUM($K3014:W3014)),0)),0),0)</f>
        <v>0</v>
      </c>
      <c r="Y3014" s="5">
        <f ca="1">IF(AND($G3015,NOT(ISTEXT($G3014)),ISNUMBER(Poczatek),ISNUMBER(Koniec_Projekt)),IFERROR(IF($D3014=LataProjekcji,$F3014,IF($D3014&lt;LataProjekcji,IF((SUM($K3014:X3014)+12)&lt;$D3017,12,$D3017-SUM($K3014:X3014)),0)),0),0)</f>
        <v>0</v>
      </c>
      <c r="Z3014" s="5">
        <f ca="1">IF(AND($G3015,NOT(ISTEXT($G3014)),ISNUMBER(Poczatek),ISNUMBER(Koniec_Projekt)),IFERROR(IF($D3014=LataProjekcji,$F3014,IF($D3014&lt;LataProjekcji,IF((SUM($K3014:Y3014)+12)&lt;$D3017,12,$D3017-SUM($K3014:Y3014)),0)),0),0)</f>
        <v>0</v>
      </c>
      <c r="AA3014" s="5">
        <f ca="1">IF(AND($G3015,NOT(ISTEXT($G3014)),ISNUMBER(Poczatek),ISNUMBER(Koniec_Projekt)),IFERROR(IF($D3014=LataProjekcji,$F3014,IF($D3014&lt;LataProjekcji,IF((SUM($K3014:Z3014)+12)&lt;$D3017,12,$D3017-SUM($K3014:Z3014)),0)),0),0)</f>
        <v>0</v>
      </c>
      <c r="AB3014" s="5">
        <f ca="1">IF(AND($G3015,NOT(ISTEXT($G3014)),ISNUMBER(Poczatek),ISNUMBER(Koniec_Projekt)),IFERROR(IF($D3014=LataProjekcji,$F3014,IF($D3014&lt;LataProjekcji,IF((SUM($K3014:AA3014)+12)&lt;$D3017,12,$D3017-SUM($K3014:AA3014)),0)),0),0)</f>
        <v>0</v>
      </c>
      <c r="AC3014" s="5">
        <f ca="1">IF(AND($G3015,NOT(ISTEXT($G3014)),ISNUMBER(Poczatek),ISNUMBER(Koniec_Projekt)),IFERROR(IF($D3014=LataProjekcji,$F3014,IF($D3014&lt;LataProjekcji,IF((SUM($K3014:AB3014)+12)&lt;$D3017,12,$D3017-SUM($K3014:AB3014)),0)),0),0)</f>
        <v>0</v>
      </c>
      <c r="AD3014" s="5">
        <f ca="1">IF(AND($G3015,NOT(ISTEXT($G3014)),ISNUMBER(Poczatek),ISNUMBER(Koniec_Projekt)),IFERROR(IF($D3014=LataProjekcji,$F3014,IF($D3014&lt;LataProjekcji,IF((SUM($K3014:AC3014)+12)&lt;$D3017,12,$D3017-SUM($K3014:AC3014)),0)),0),0)</f>
        <v>0</v>
      </c>
      <c r="AE3014" s="5">
        <f ca="1">IF(AND($G3015,NOT(ISTEXT($G3014)),ISNUMBER(Poczatek),ISNUMBER(Koniec_Projekt)),IFERROR(IF($D3014=LataProjekcji,$F3014,IF($D3014&lt;LataProjekcji,IF((SUM($K3014:AD3014)+12)&lt;$D3017,12,$D3017-SUM($K3014:AD3014)),0)),0),0)</f>
        <v>0</v>
      </c>
    </row>
    <row r="3015" spans="2:31" hidden="1">
      <c r="B3015" s="526" t="s">
        <v>754</v>
      </c>
      <c r="D3015" s="5">
        <f ca="1">D1848</f>
        <v>0</v>
      </c>
      <c r="E3015" s="454">
        <f ca="1">E1848</f>
        <v>0</v>
      </c>
      <c r="F3015" s="454">
        <f ca="1">F1848</f>
        <v>0</v>
      </c>
      <c r="G3015" s="258" t="b">
        <f ca="1">NOT(ISBLANK(OFFSET($C$269,$D3013,0)))</f>
        <v>0</v>
      </c>
      <c r="H3015" s="538" t="b">
        <f ca="1">SUM(K3015:AE3015)=E3017</f>
        <v>1</v>
      </c>
      <c r="I3015" s="1" t="s">
        <v>750</v>
      </c>
      <c r="K3015" s="537">
        <f ca="1">IF(AND($G3015,NOT(ISTEXT($G3014)),ISNUMBER(Poczatek),ISNUMBER(Koniec_Projekt)),IFERROR(IF($D3014=LataProjekcji,IF($F3014&gt;$E3017,$E3017,$F3014),IF($D3017&gt;=$E3017,(IF($D3014&lt;LataProjekcji,IF((SUM(J3015:$K3015)+12)&lt;$E3017,12,$E3017-SUM(J3015:$K3015)),0)),(IF($D3014&lt;LataProjekcji,IF((SUM(J3015:$K3015)+12)&lt;$D3017,12,$D3017-SUM(J3015:$K3015)),0)))),0),0)</f>
        <v>0</v>
      </c>
      <c r="L3015" s="537">
        <f ca="1">IF(AND($G3015,NOT(ISTEXT($G3014)),ISNUMBER(Poczatek),ISNUMBER(Koniec_Projekt)),IFERROR(IF($D3014=LataProjekcji,IF($F3014&gt;$E3017,$E3017,$F3014),IF($D3017&gt;=$E3017,(IF($D3014&lt;LataProjekcji,IF((SUM($K3015:K3015)+12)&lt;$E3017,12,$E3017-SUM($K3015:K3015)),0)),(IF($D3014&lt;LataProjekcji,IF((SUM($K3015:K3015)+12)&lt;$D3017,12,$D3017-SUM($K3015:K3015)),0)))),0),0)</f>
        <v>0</v>
      </c>
      <c r="M3015" s="537">
        <f ca="1">IF(AND($G3015,NOT(ISTEXT($G3014)),ISNUMBER(Poczatek),ISNUMBER(Koniec_Projekt)),IFERROR(IF($D3014=LataProjekcji,IF($F3014&gt;$E3017,$E3017,$F3014),IF($D3017&gt;=$E3017,(IF($D3014&lt;LataProjekcji,IF((SUM($K3015:L3015)+12)&lt;$E3017,12,$E3017-SUM($K3015:L3015)),0)),(IF($D3014&lt;LataProjekcji,IF((SUM($K3015:L3015)+12)&lt;$D3017,12,$D3017-SUM($K3015:L3015)),0)))),0),0)</f>
        <v>0</v>
      </c>
      <c r="N3015" s="537">
        <f ca="1">IF(AND($G3015,NOT(ISTEXT($G3014)),ISNUMBER(Poczatek),ISNUMBER(Koniec_Projekt)),IFERROR(IF($D3014=LataProjekcji,IF($F3014&gt;$E3017,$E3017,$F3014),IF($D3017&gt;=$E3017,(IF($D3014&lt;LataProjekcji,IF((SUM($K3015:M3015)+12)&lt;$E3017,12,$E3017-SUM($K3015:M3015)),0)),(IF($D3014&lt;LataProjekcji,IF((SUM($K3015:M3015)+12)&lt;$D3017,12,$D3017-SUM($K3015:M3015)),0)))),0),0)</f>
        <v>0</v>
      </c>
      <c r="O3015" s="537">
        <f ca="1">IF(AND($G3015,NOT(ISTEXT($G3014)),ISNUMBER(Poczatek),ISNUMBER(Koniec_Projekt)),IFERROR(IF($D3014=LataProjekcji,IF($F3014&gt;$E3017,$E3017,$F3014),IF($D3017&gt;=$E3017,(IF($D3014&lt;LataProjekcji,IF((SUM($K3015:N3015)+12)&lt;$E3017,12,$E3017-SUM($K3015:N3015)),0)),(IF($D3014&lt;LataProjekcji,IF((SUM($K3015:N3015)+12)&lt;$D3017,12,$D3017-SUM($K3015:N3015)),0)))),0),0)</f>
        <v>0</v>
      </c>
      <c r="P3015" s="537">
        <f ca="1">IF(AND($G3015,NOT(ISTEXT($G3014)),ISNUMBER(Poczatek),ISNUMBER(Koniec_Projekt)),IFERROR(IF($D3014=LataProjekcji,IF($F3014&gt;$E3017,$E3017,$F3014),IF($D3017&gt;=$E3017,(IF($D3014&lt;LataProjekcji,IF((SUM($K3015:O3015)+12)&lt;$E3017,12,$E3017-SUM($K3015:O3015)),0)),(IF($D3014&lt;LataProjekcji,IF((SUM($K3015:O3015)+12)&lt;$D3017,12,$D3017-SUM($K3015:O3015)),0)))),0),0)</f>
        <v>0</v>
      </c>
      <c r="Q3015" s="537">
        <f ca="1">IF(AND($G3015,NOT(ISTEXT($G3014)),ISNUMBER(Poczatek),ISNUMBER(Koniec_Projekt)),IFERROR(IF($D3014=LataProjekcji,IF($F3014&gt;$E3017,$E3017,$F3014),IF($D3017&gt;=$E3017,(IF($D3014&lt;LataProjekcji,IF((SUM($K3015:P3015)+12)&lt;$E3017,12,$E3017-SUM($K3015:P3015)),0)),(IF($D3014&lt;LataProjekcji,IF((SUM($K3015:P3015)+12)&lt;$D3017,12,$D3017-SUM($K3015:P3015)),0)))),0),0)</f>
        <v>0</v>
      </c>
      <c r="R3015" s="537">
        <f ca="1">IF(AND($G3015,NOT(ISTEXT($G3014)),ISNUMBER(Poczatek),ISNUMBER(Koniec_Projekt)),IFERROR(IF($D3014=LataProjekcji,IF($F3014&gt;$E3017,$E3017,$F3014),IF($D3017&gt;=$E3017,(IF($D3014&lt;LataProjekcji,IF((SUM($K3015:Q3015)+12)&lt;$E3017,12,$E3017-SUM($K3015:Q3015)),0)),(IF($D3014&lt;LataProjekcji,IF((SUM($K3015:Q3015)+12)&lt;$D3017,12,$D3017-SUM($K3015:Q3015)),0)))),0),0)</f>
        <v>0</v>
      </c>
      <c r="S3015" s="537">
        <f ca="1">IF(AND($G3015,NOT(ISTEXT($G3014)),ISNUMBER(Poczatek),ISNUMBER(Koniec_Projekt)),IFERROR(IF($D3014=LataProjekcji,IF($F3014&gt;$E3017,$E3017,$F3014),IF($D3017&gt;=$E3017,(IF($D3014&lt;LataProjekcji,IF((SUM($K3015:R3015)+12)&lt;$E3017,12,$E3017-SUM($K3015:R3015)),0)),(IF($D3014&lt;LataProjekcji,IF((SUM($K3015:R3015)+12)&lt;$D3017,12,$D3017-SUM($K3015:R3015)),0)))),0),0)</f>
        <v>0</v>
      </c>
      <c r="T3015" s="537">
        <f ca="1">IF(AND($G3015,NOT(ISTEXT($G3014)),ISNUMBER(Poczatek),ISNUMBER(Koniec_Projekt)),IFERROR(IF($D3014=LataProjekcji,IF($F3014&gt;$E3017,$E3017,$F3014),IF($D3017&gt;=$E3017,(IF($D3014&lt;LataProjekcji,IF((SUM($K3015:S3015)+12)&lt;$E3017,12,$E3017-SUM($K3015:S3015)),0)),(IF($D3014&lt;LataProjekcji,IF((SUM($K3015:S3015)+12)&lt;$D3017,12,$D3017-SUM($K3015:S3015)),0)))),0),0)</f>
        <v>0</v>
      </c>
      <c r="U3015" s="537">
        <f ca="1">IF(AND($G3015,NOT(ISTEXT($G3014)),ISNUMBER(Poczatek),ISNUMBER(Koniec_Projekt)),IFERROR(IF($D3014=LataProjekcji,IF($F3014&gt;$E3017,$E3017,$F3014),IF($D3017&gt;=$E3017,(IF($D3014&lt;LataProjekcji,IF((SUM($K3015:T3015)+12)&lt;$E3017,12,$E3017-SUM($K3015:T3015)),0)),(IF($D3014&lt;LataProjekcji,IF((SUM($K3015:T3015)+12)&lt;$D3017,12,$D3017-SUM($K3015:T3015)),0)))),0),0)</f>
        <v>0</v>
      </c>
      <c r="V3015" s="537">
        <f ca="1">IF(AND($G3015,NOT(ISTEXT($G3014)),ISNUMBER(Poczatek),ISNUMBER(Koniec_Projekt)),IFERROR(IF($D3014=LataProjekcji,IF($F3014&gt;$E3017,$E3017,$F3014),IF($D3017&gt;=$E3017,(IF($D3014&lt;LataProjekcji,IF((SUM($K3015:U3015)+12)&lt;$E3017,12,$E3017-SUM($K3015:U3015)),0)),(IF($D3014&lt;LataProjekcji,IF((SUM($K3015:U3015)+12)&lt;$D3017,12,$D3017-SUM($K3015:U3015)),0)))),0),0)</f>
        <v>0</v>
      </c>
      <c r="W3015" s="537">
        <f ca="1">IF(AND($G3015,NOT(ISTEXT($G3014)),ISNUMBER(Poczatek),ISNUMBER(Koniec_Projekt)),IFERROR(IF($D3014=LataProjekcji,IF($F3014&gt;$E3017,$E3017,$F3014),IF($D3017&gt;=$E3017,(IF($D3014&lt;LataProjekcji,IF((SUM($K3015:V3015)+12)&lt;$E3017,12,$E3017-SUM($K3015:V3015)),0)),(IF($D3014&lt;LataProjekcji,IF((SUM($K3015:V3015)+12)&lt;$D3017,12,$D3017-SUM($K3015:V3015)),0)))),0),0)</f>
        <v>0</v>
      </c>
      <c r="X3015" s="537">
        <f ca="1">IF(AND($G3015,NOT(ISTEXT($G3014)),ISNUMBER(Poczatek),ISNUMBER(Koniec_Projekt)),IFERROR(IF($D3014=LataProjekcji,IF($F3014&gt;$E3017,$E3017,$F3014),IF($D3017&gt;=$E3017,(IF($D3014&lt;LataProjekcji,IF((SUM($K3015:W3015)+12)&lt;$E3017,12,$E3017-SUM($K3015:W3015)),0)),(IF($D3014&lt;LataProjekcji,IF((SUM($K3015:W3015)+12)&lt;$D3017,12,$D3017-SUM($K3015:W3015)),0)))),0),0)</f>
        <v>0</v>
      </c>
      <c r="Y3015" s="537">
        <f ca="1">IF(AND($G3015,NOT(ISTEXT($G3014)),ISNUMBER(Poczatek),ISNUMBER(Koniec_Projekt)),IFERROR(IF($D3014=LataProjekcji,IF($F3014&gt;$E3017,$E3017,$F3014),IF($D3017&gt;=$E3017,(IF($D3014&lt;LataProjekcji,IF((SUM($K3015:X3015)+12)&lt;$E3017,12,$E3017-SUM($K3015:X3015)),0)),(IF($D3014&lt;LataProjekcji,IF((SUM($K3015:X3015)+12)&lt;$D3017,12,$D3017-SUM($K3015:X3015)),0)))),0),0)</f>
        <v>0</v>
      </c>
      <c r="Z3015" s="537">
        <f ca="1">IF(AND($G3015,NOT(ISTEXT($G3014)),ISNUMBER(Poczatek),ISNUMBER(Koniec_Projekt)),IFERROR(IF($D3014=LataProjekcji,IF($F3014&gt;$E3017,$E3017,$F3014),IF($D3017&gt;=$E3017,(IF($D3014&lt;LataProjekcji,IF((SUM($K3015:Y3015)+12)&lt;$E3017,12,$E3017-SUM($K3015:Y3015)),0)),(IF($D3014&lt;LataProjekcji,IF((SUM($K3015:Y3015)+12)&lt;$D3017,12,$D3017-SUM($K3015:Y3015)),0)))),0),0)</f>
        <v>0</v>
      </c>
      <c r="AA3015" s="537">
        <f ca="1">IF(AND($G3015,NOT(ISTEXT($G3014)),ISNUMBER(Poczatek),ISNUMBER(Koniec_Projekt)),IFERROR(IF($D3014=LataProjekcji,IF($F3014&gt;$E3017,$E3017,$F3014),IF($D3017&gt;=$E3017,(IF($D3014&lt;LataProjekcji,IF((SUM($K3015:Z3015)+12)&lt;$E3017,12,$E3017-SUM($K3015:Z3015)),0)),(IF($D3014&lt;LataProjekcji,IF((SUM($K3015:Z3015)+12)&lt;$D3017,12,$D3017-SUM($K3015:Z3015)),0)))),0),0)</f>
        <v>0</v>
      </c>
      <c r="AB3015" s="537">
        <f ca="1">IF(AND($G3015,NOT(ISTEXT($G3014)),ISNUMBER(Poczatek),ISNUMBER(Koniec_Projekt)),IFERROR(IF($D3014=LataProjekcji,IF($F3014&gt;$E3017,$E3017,$F3014),IF($D3017&gt;=$E3017,(IF($D3014&lt;LataProjekcji,IF((SUM($K3015:AA3015)+12)&lt;$E3017,12,$E3017-SUM($K3015:AA3015)),0)),(IF($D3014&lt;LataProjekcji,IF((SUM($K3015:AA3015)+12)&lt;$D3017,12,$D3017-SUM($K3015:AA3015)),0)))),0),0)</f>
        <v>0</v>
      </c>
      <c r="AC3015" s="537">
        <f ca="1">IF(AND($G3015,NOT(ISTEXT($G3014)),ISNUMBER(Poczatek),ISNUMBER(Koniec_Projekt)),IFERROR(IF($D3014=LataProjekcji,IF($F3014&gt;$E3017,$E3017,$F3014),IF($D3017&gt;=$E3017,(IF($D3014&lt;LataProjekcji,IF((SUM($K3015:AB3015)+12)&lt;$E3017,12,$E3017-SUM($K3015:AB3015)),0)),(IF($D3014&lt;LataProjekcji,IF((SUM($K3015:AB3015)+12)&lt;$D3017,12,$D3017-SUM($K3015:AB3015)),0)))),0),0)</f>
        <v>0</v>
      </c>
      <c r="AD3015" s="537">
        <f ca="1">IF(AND($G3015,NOT(ISTEXT($G3014)),ISNUMBER(Poczatek),ISNUMBER(Koniec_Projekt)),IFERROR(IF($D3014=LataProjekcji,IF($F3014&gt;$E3017,$E3017,$F3014),IF($D3017&gt;=$E3017,(IF($D3014&lt;LataProjekcji,IF((SUM($K3015:AC3015)+12)&lt;$E3017,12,$E3017-SUM($K3015:AC3015)),0)),(IF($D3014&lt;LataProjekcji,IF((SUM($K3015:AC3015)+12)&lt;$D3017,12,$D3017-SUM($K3015:AC3015)),0)))),0),0)</f>
        <v>0</v>
      </c>
      <c r="AE3015" s="537">
        <f ca="1">IF(AND($G3015,NOT(ISTEXT($G3014)),ISNUMBER(Poczatek),ISNUMBER(Koniec_Projekt)),IFERROR(IF($D3014=LataProjekcji,IF($F3014&gt;$E3017,$E3017,$F3014),IF($D3017&gt;=$E3017,(IF($D3014&lt;LataProjekcji,IF((SUM($K3015:AD3015)+12)&lt;$E3017,12,$E3017-SUM($K3015:AD3015)),0)),(IF($D3014&lt;LataProjekcji,IF((SUM($K3015:AD3015)+12)&lt;$D3017,12,$D3017-SUM($K3015:AD3015)),0)))),0),0)</f>
        <v>0</v>
      </c>
    </row>
    <row r="3016" spans="2:31" hidden="1">
      <c r="B3016" s="526" t="s">
        <v>753</v>
      </c>
      <c r="D3016" s="454">
        <f ca="1">D1849</f>
        <v>0</v>
      </c>
      <c r="E3016" s="454">
        <f ca="1">IF(D3015&gt;10,ROUND(D3016/12,2),D3016)</f>
        <v>0</v>
      </c>
      <c r="F3016" s="524">
        <f>Koniec_Projekt</f>
        <v>0</v>
      </c>
      <c r="G3016" s="329">
        <f>Miesiac_Koniec_Projekt</f>
        <v>0</v>
      </c>
      <c r="H3016" s="538" t="b">
        <f ca="1">SUM(K3016:AE3016)=D3015</f>
        <v>1</v>
      </c>
      <c r="I3016" s="1" t="s">
        <v>713</v>
      </c>
      <c r="K3016" s="256">
        <f ca="1">IF(AND($G3015,NOT(ISTEXT($G3014)),ISNUMBER(Poczatek),ISNUMBER(Koniec_Projekt)),IFERROR(IF(LataProjekcji=$F3017,ROUND($D3015,0),ROUND(K3014*$E3016,0)),0),0)</f>
        <v>0</v>
      </c>
      <c r="L3016" s="5">
        <f ca="1">IF(AND($G3015,NOT(ISTEXT($G3014)),ISNUMBER(Poczatek),ISNUMBER(Koniec_Projekt)),IFERROR(IF(LataProjekcji=$F3017,ROUND($D3015-SUM(K3016:$K3016),0),ROUND(L3014*$E3016,0)),0),0)</f>
        <v>0</v>
      </c>
      <c r="M3016" s="5">
        <f ca="1">IF(AND($G3015,NOT(ISTEXT($G3014)),ISNUMBER(Poczatek),ISNUMBER(Koniec_Projekt)),IFERROR(IF(LataProjekcji=$F3017,ROUND($D3015-SUM($K3016:L3016),0),ROUND(M3014*$E3016,0)),0),0)</f>
        <v>0</v>
      </c>
      <c r="N3016" s="5">
        <f ca="1">IF(AND($G3015,NOT(ISTEXT($G3014)),ISNUMBER(Poczatek),ISNUMBER(Koniec_Projekt)),IFERROR(IF(LataProjekcji=$F3017,ROUND($D3015-SUM($K3016:M3016),0),ROUND(N3014*$E3016,0)),0),0)</f>
        <v>0</v>
      </c>
      <c r="O3016" s="5">
        <f ca="1">IF(AND($G3015,NOT(ISTEXT($G3014)),ISNUMBER(Poczatek),ISNUMBER(Koniec_Projekt)),IFERROR(IF(LataProjekcji=$F3017,ROUND($D3015-SUM($K3016:N3016),0),ROUND(O3014*$E3016,0)),0),0)</f>
        <v>0</v>
      </c>
      <c r="P3016" s="5">
        <f ca="1">IF(AND($G3015,NOT(ISTEXT($G3014)),ISNUMBER(Poczatek),ISNUMBER(Koniec_Projekt)),IFERROR(IF(LataProjekcji=$F3017,ROUND($D3015-SUM($K3016:O3016),0),ROUND(P3014*$E3016,0)),0),0)</f>
        <v>0</v>
      </c>
      <c r="Q3016" s="5">
        <f ca="1">IF(AND($G3015,NOT(ISTEXT($G3014)),ISNUMBER(Poczatek),ISNUMBER(Koniec_Projekt)),IFERROR(IF(LataProjekcji=$F3017,ROUND($D3015-SUM($K3016:P3016),0),ROUND(Q3014*$E3016,0)),0),0)</f>
        <v>0</v>
      </c>
      <c r="R3016" s="5">
        <f ca="1">IF(AND($G3015,NOT(ISTEXT($G3014)),ISNUMBER(Poczatek),ISNUMBER(Koniec_Projekt)),IFERROR(IF(LataProjekcji=$F3017,ROUND($D3015-SUM($K3016:Q3016),0),ROUND(R3014*$E3016,0)),0),0)</f>
        <v>0</v>
      </c>
      <c r="S3016" s="5">
        <f ca="1">IF(AND($G3015,NOT(ISTEXT($G3014)),ISNUMBER(Poczatek),ISNUMBER(Koniec_Projekt)),IFERROR(IF(LataProjekcji=$F3017,ROUND($D3015-SUM($K3016:R3016),0),ROUND(S3014*$E3016,0)),0),0)</f>
        <v>0</v>
      </c>
      <c r="T3016" s="5">
        <f ca="1">IF(AND($G3015,NOT(ISTEXT($G3014)),ISNUMBER(Poczatek),ISNUMBER(Koniec_Projekt)),IFERROR(IF(LataProjekcji=$F3017,ROUND($D3015-SUM($K3016:S3016),0),ROUND(T3014*$E3016,0)),0),0)</f>
        <v>0</v>
      </c>
      <c r="U3016" s="5">
        <f ca="1">IF(AND($G3015,NOT(ISTEXT($G3014)),ISNUMBER(Poczatek),ISNUMBER(Koniec_Projekt)),IFERROR(IF(LataProjekcji=$F3017,ROUND($D3015-SUM($K3016:T3016),0),ROUND(U3014*$E3016,0)),0),0)</f>
        <v>0</v>
      </c>
      <c r="V3016" s="5">
        <f ca="1">IF(AND($G3015,NOT(ISTEXT($G3014)),ISNUMBER(Poczatek),ISNUMBER(Koniec_Projekt)),IFERROR(IF(LataProjekcji=$F3017,ROUND($D3015-SUM($K3016:U3016),0),ROUND(V3014*$E3016,0)),0),0)</f>
        <v>0</v>
      </c>
      <c r="W3016" s="5">
        <f ca="1">IF(AND($G3015,NOT(ISTEXT($G3014)),ISNUMBER(Poczatek),ISNUMBER(Koniec_Projekt)),IFERROR(IF(LataProjekcji=$F3017,ROUND($D3015-SUM($K3016:V3016),0),ROUND(W3014*$E3016,0)),0),0)</f>
        <v>0</v>
      </c>
      <c r="X3016" s="5">
        <f ca="1">IF(AND($G3015,NOT(ISTEXT($G3014)),ISNUMBER(Poczatek),ISNUMBER(Koniec_Projekt)),IFERROR(IF(LataProjekcji=$F3017,ROUND($D3015-SUM($K3016:W3016),0),ROUND(X3014*$E3016,0)),0),0)</f>
        <v>0</v>
      </c>
      <c r="Y3016" s="5">
        <f ca="1">IF(AND($G3015,NOT(ISTEXT($G3014)),ISNUMBER(Poczatek),ISNUMBER(Koniec_Projekt)),IFERROR(IF(LataProjekcji=$F3017,ROUND($D3015-SUM($K3016:X3016),0),ROUND(Y3014*$E3016,0)),0),0)</f>
        <v>0</v>
      </c>
      <c r="Z3016" s="5">
        <f ca="1">IF(AND($G3015,NOT(ISTEXT($G3014)),ISNUMBER(Poczatek),ISNUMBER(Koniec_Projekt)),IFERROR(IF(LataProjekcji=$F3017,ROUND($D3015-SUM($K3016:Y3016),0),ROUND(Z3014*$E3016,0)),0),0)</f>
        <v>0</v>
      </c>
      <c r="AA3016" s="5">
        <f ca="1">IF(AND($G3015,NOT(ISTEXT($G3014)),ISNUMBER(Poczatek),ISNUMBER(Koniec_Projekt)),IFERROR(IF(LataProjekcji=$F3017,ROUND($D3015-SUM($K3016:Z3016),0),ROUND(AA3014*$E3016,0)),0),0)</f>
        <v>0</v>
      </c>
      <c r="AB3016" s="5">
        <f ca="1">IF(AND($G3015,NOT(ISTEXT($G3014)),ISNUMBER(Poczatek),ISNUMBER(Koniec_Projekt)),IFERROR(IF(LataProjekcji=$F3017,ROUND($D3015-SUM($K3016:AA3016),0),ROUND(AB3014*$E3016,0)),0),0)</f>
        <v>0</v>
      </c>
      <c r="AC3016" s="5">
        <f ca="1">IF(AND($G3015,NOT(ISTEXT($G3014)),ISNUMBER(Poczatek),ISNUMBER(Koniec_Projekt)),IFERROR(IF(LataProjekcji=$F3017,ROUND($D3015-SUM($K3016:AB3016),0),ROUND(AC3014*$E3016,0)),0),0)</f>
        <v>0</v>
      </c>
      <c r="AD3016" s="5">
        <f ca="1">IF(AND($G3015,NOT(ISTEXT($G3014)),ISNUMBER(Poczatek),ISNUMBER(Koniec_Projekt)),IFERROR(IF(LataProjekcji=$F3017,ROUND($D3015-SUM($K3016:AC3016),0),ROUND(AD3014*$E3016,0)),0),0)</f>
        <v>0</v>
      </c>
      <c r="AE3016" s="5">
        <f ca="1">IF(AND($G3015,NOT(ISTEXT($G3014)),ISNUMBER(Poczatek),ISNUMBER(Koniec_Projekt)),IFERROR(IF(LataProjekcji=$F3017,ROUND($D3015-SUM($K3016:AD3016),0),ROUND(AE3014*$E3016,0)),0),0)</f>
        <v>0</v>
      </c>
    </row>
    <row r="3017" spans="2:31" hidden="1">
      <c r="B3017" s="526" t="s">
        <v>751</v>
      </c>
      <c r="D3017" s="1">
        <f ca="1">IFERROR(ROUNDUP(D3015/E3016,0),0)</f>
        <v>0</v>
      </c>
      <c r="E3017" s="1">
        <f ca="1">IF(D3017=0,0,DATEDIF(DATE(D3014,E3014,1),DATE(F3016,G3016,1),"m"))</f>
        <v>0</v>
      </c>
      <c r="F3017" s="1" t="str">
        <f ca="1">IFERROR(YEAR(G3014),"brak daty")</f>
        <v>brak daty</v>
      </c>
      <c r="G3017" s="1" t="str">
        <f ca="1">IFERROR(MONTH(G3014),"brak daty")</f>
        <v>brak daty</v>
      </c>
      <c r="I3017" s="1" t="s">
        <v>425</v>
      </c>
      <c r="K3017" s="5">
        <f ca="1">IF(AND($G3015,NOT(ISTEXT($G3014)),ISNUMBER(Poczatek),ISNUMBER(Koniec_Projekt)),IFERROR(IF(LataProjekcji=$F3016,IF(AND($G3016=$G3017,$F3016=$F3017),ROUND($D3015-SUM($K3017),0),ROUND(K3015*$E3016,0)),IF(LataProjekcji&gt;$F3016,0,ROUND(K3015*$E3016,0))),0),0)</f>
        <v>0</v>
      </c>
      <c r="L3017" s="5">
        <f ca="1">IF(AND($G3015,NOT(ISTEXT($G3014)),ISNUMBER(Poczatek),ISNUMBER(Koniec_Projekt)),IFERROR(IF(LataProjekcji=$F3016,IF(AND($G3016=$G3017,$F3016=$F3017),ROUND($D3015-SUM($K3017:K3017),0),ROUND(L3015*$E3016,0)),IF(LataProjekcji&gt;$F3016,0,ROUND(L3015*$E3016,0))),0),0)</f>
        <v>0</v>
      </c>
      <c r="M3017" s="5">
        <f ca="1">IF(AND($G3015,NOT(ISTEXT($G3014)),ISNUMBER(Poczatek),ISNUMBER(Koniec_Projekt)),IFERROR(IF(LataProjekcji=$F3016,IF(AND($G3016=$G3017,$F3016=$F3017),ROUND($D3015-SUM($K3017:L3017),0),ROUND(M3015*$E3016,0)),IF(LataProjekcji&gt;$F3016,0,ROUND(M3015*$E3016,0))),0),0)</f>
        <v>0</v>
      </c>
      <c r="N3017" s="5">
        <f ca="1">IF(AND($G3015,NOT(ISTEXT($G3014)),ISNUMBER(Poczatek),ISNUMBER(Koniec_Projekt)),IFERROR(IF(LataProjekcji=$F3016,IF(AND($G3016=$G3017,$F3016=$F3017),ROUND($D3015-SUM($K3017:M3017),0),ROUND(N3015*$E3016,0)),IF(LataProjekcji&gt;$F3016,0,ROUND(N3015*$E3016,0))),0),0)</f>
        <v>0</v>
      </c>
      <c r="O3017" s="5">
        <f ca="1">IF(AND($G3015,NOT(ISTEXT($G3014)),ISNUMBER(Poczatek),ISNUMBER(Koniec_Projekt)),IFERROR(IF(LataProjekcji=$F3016,IF(AND($G3016=$G3017,$F3016=$F3017),ROUND($D3015-SUM($K3017:N3017),0),ROUND(O3015*$E3016,0)),IF(LataProjekcji&gt;$F3016,0,ROUND(O3015*$E3016,0))),0),0)</f>
        <v>0</v>
      </c>
      <c r="P3017" s="5">
        <f ca="1">IF(AND($G3015,NOT(ISTEXT($G3014)),ISNUMBER(Poczatek),ISNUMBER(Koniec_Projekt)),IFERROR(IF(LataProjekcji=$F3016,IF(AND($G3016=$G3017,$F3016=$F3017),ROUND($D3015-SUM($K3017:O3017),0),ROUND(P3015*$E3016,0)),IF(LataProjekcji&gt;$F3016,0,ROUND(P3015*$E3016,0))),0),0)</f>
        <v>0</v>
      </c>
      <c r="Q3017" s="5">
        <f ca="1">IF(AND($G3015,NOT(ISTEXT($G3014)),ISNUMBER(Poczatek),ISNUMBER(Koniec_Projekt)),IFERROR(IF(LataProjekcji=$F3016,IF(AND($G3016=$G3017,$F3016=$F3017),ROUND($D3015-SUM($K3017:P3017),0),ROUND(Q3015*$E3016,0)),IF(LataProjekcji&gt;$F3016,0,ROUND(Q3015*$E3016,0))),0),0)</f>
        <v>0</v>
      </c>
      <c r="R3017" s="5">
        <f ca="1">IF(AND($G3015,NOT(ISTEXT($G3014)),ISNUMBER(Poczatek),ISNUMBER(Koniec_Projekt)),IFERROR(IF(LataProjekcji=$F3016,IF(AND($G3016=$G3017,$F3016=$F3017),ROUND($D3015-SUM($K3017:Q3017),0),ROUND(R3015*$E3016,0)),IF(LataProjekcji&gt;$F3016,0,ROUND(R3015*$E3016,0))),0),0)</f>
        <v>0</v>
      </c>
      <c r="S3017" s="5">
        <f ca="1">IF(AND($G3015,NOT(ISTEXT($G3014)),ISNUMBER(Poczatek),ISNUMBER(Koniec_Projekt)),IFERROR(IF(LataProjekcji=$F3016,IF(AND($G3016=$G3017,$F3016=$F3017),ROUND($D3015-SUM($K3017:R3017),0),ROUND(S3015*$E3016,0)),IF(LataProjekcji&gt;$F3016,0,ROUND(S3015*$E3016,0))),0),0)</f>
        <v>0</v>
      </c>
      <c r="T3017" s="5">
        <f ca="1">IF(AND($G3015,NOT(ISTEXT($G3014)),ISNUMBER(Poczatek),ISNUMBER(Koniec_Projekt)),IFERROR(IF(LataProjekcji=$F3016,IF(AND($G3016=$G3017,$F3016=$F3017),ROUND($D3015-SUM($K3017:S3017),0),ROUND(T3015*$E3016,0)),IF(LataProjekcji&gt;$F3016,0,ROUND(T3015*$E3016,0))),0),0)</f>
        <v>0</v>
      </c>
      <c r="U3017" s="5">
        <f ca="1">IF(AND($G3015,NOT(ISTEXT($G3014)),ISNUMBER(Poczatek),ISNUMBER(Koniec_Projekt)),IFERROR(IF(LataProjekcji=$F3016,IF(AND($G3016=$G3017,$F3016=$F3017),ROUND($D3015-SUM($K3017:T3017),0),ROUND(U3015*$E3016,0)),IF(LataProjekcji&gt;$F3016,0,ROUND(U3015*$E3016,0))),0),0)</f>
        <v>0</v>
      </c>
      <c r="V3017" s="5">
        <f ca="1">IF(AND($G3015,NOT(ISTEXT($G3014)),ISNUMBER(Poczatek),ISNUMBER(Koniec_Projekt)),IFERROR(IF(LataProjekcji=$F3016,IF(AND($G3016=$G3017,$F3016=$F3017),ROUND($D3015-SUM($K3017:U3017),0),ROUND(V3015*$E3016,0)),IF(LataProjekcji&gt;$F3016,0,ROUND(V3015*$E3016,0))),0),0)</f>
        <v>0</v>
      </c>
      <c r="W3017" s="5">
        <f ca="1">IF(AND($G3015,NOT(ISTEXT($G3014)),ISNUMBER(Poczatek),ISNUMBER(Koniec_Projekt)),IFERROR(IF(LataProjekcji=$F3016,IF(AND($G3016=$G3017,$F3016=$F3017),ROUND($D3015-SUM($K3017:V3017),0),ROUND(W3015*$E3016,0)),IF(LataProjekcji&gt;$F3016,0,ROUND(W3015*$E3016,0))),0),0)</f>
        <v>0</v>
      </c>
      <c r="X3017" s="5">
        <f ca="1">IF(AND($G3015,NOT(ISTEXT($G3014)),ISNUMBER(Poczatek),ISNUMBER(Koniec_Projekt)),IFERROR(IF(LataProjekcji=$F3016,IF(AND($G3016=$G3017,$F3016=$F3017),ROUND($D3015-SUM($K3017:W3017),0),ROUND(X3015*$E3016,0)),IF(LataProjekcji&gt;$F3016,0,ROUND(X3015*$E3016,0))),0),0)</f>
        <v>0</v>
      </c>
      <c r="Y3017" s="5">
        <f ca="1">IF(AND($G3015,NOT(ISTEXT($G3014)),ISNUMBER(Poczatek),ISNUMBER(Koniec_Projekt)),IFERROR(IF(LataProjekcji=$F3016,IF(AND($G3016=$G3017,$F3016=$F3017),ROUND($D3015-SUM($K3017:X3017),0),ROUND(Y3015*$E3016,0)),IF(LataProjekcji&gt;$F3016,0,ROUND(Y3015*$E3016,0))),0),0)</f>
        <v>0</v>
      </c>
      <c r="Z3017" s="5">
        <f ca="1">IF(AND($G3015,NOT(ISTEXT($G3014)),ISNUMBER(Poczatek),ISNUMBER(Koniec_Projekt)),IFERROR(IF(LataProjekcji=$F3016,IF(AND($G3016=$G3017,$F3016=$F3017),ROUND($D3015-SUM($K3017:Y3017),0),ROUND(Z3015*$E3016,0)),IF(LataProjekcji&gt;$F3016,0,ROUND(Z3015*$E3016,0))),0),0)</f>
        <v>0</v>
      </c>
      <c r="AA3017" s="5">
        <f ca="1">IF(AND($G3015,NOT(ISTEXT($G3014)),ISNUMBER(Poczatek),ISNUMBER(Koniec_Projekt)),IFERROR(IF(LataProjekcji=$F3016,IF(AND($G3016=$G3017,$F3016=$F3017),ROUND($D3015-SUM($K3017:Z3017),0),ROUND(AA3015*$E3016,0)),IF(LataProjekcji&gt;$F3016,0,ROUND(AA3015*$E3016,0))),0),0)</f>
        <v>0</v>
      </c>
      <c r="AB3017" s="5">
        <f ca="1">IF(AND($G3015,NOT(ISTEXT($G3014)),ISNUMBER(Poczatek),ISNUMBER(Koniec_Projekt)),IFERROR(IF(LataProjekcji=$F3016,IF(AND($G3016=$G3017,$F3016=$F3017),ROUND($D3015-SUM($K3017:AA3017),0),ROUND(AB3015*$E3016,0)),IF(LataProjekcji&gt;$F3016,0,ROUND(AB3015*$E3016,0))),0),0)</f>
        <v>0</v>
      </c>
      <c r="AC3017" s="5">
        <f ca="1">IF(AND($G3015,NOT(ISTEXT($G3014)),ISNUMBER(Poczatek),ISNUMBER(Koniec_Projekt)),IFERROR(IF(LataProjekcji=$F3016,IF(AND($G3016=$G3017,$F3016=$F3017),ROUND($D3015-SUM($K3017:AB3017),0),ROUND(AC3015*$E3016,0)),IF(LataProjekcji&gt;$F3016,0,ROUND(AC3015*$E3016,0))),0),0)</f>
        <v>0</v>
      </c>
      <c r="AD3017" s="5">
        <f ca="1">IF(AND($G3015,NOT(ISTEXT($G3014)),ISNUMBER(Poczatek),ISNUMBER(Koniec_Projekt)),IFERROR(IF(LataProjekcji=$F3016,IF(AND($G3016=$G3017,$F3016=$F3017),ROUND($D3015-SUM($K3017:AC3017),0),ROUND(AD3015*$E3016,0)),IF(LataProjekcji&gt;$F3016,0,ROUND(AD3015*$E3016,0))),0),0)</f>
        <v>0</v>
      </c>
      <c r="AE3017" s="5">
        <f ca="1">IF(AND($G3015,NOT(ISTEXT($G3014)),ISNUMBER(Poczatek),ISNUMBER(Koniec_Projekt)),IFERROR(IF(LataProjekcji=$F3016,IF(AND($G3016=$G3017,$F3016=$F3017),ROUND($D3015-SUM($K3017:AD3017),0),ROUND(AE3015*$E3016,0)),IF(LataProjekcji&gt;$F3016,0,ROUND(AE3015*$E3016,0))),0),0)</f>
        <v>0</v>
      </c>
    </row>
    <row r="3018" spans="2:31" ht="12.5" hidden="1" thickBot="1">
      <c r="B3018" s="527" t="s">
        <v>865</v>
      </c>
      <c r="C3018" s="528"/>
      <c r="D3018" s="529">
        <f ca="1">IF(D3015&gt;10,ROUND((D3017-1)*E3016,0),E3016)</f>
        <v>0</v>
      </c>
      <c r="E3018" s="529">
        <f ca="1">D3015-D3018</f>
        <v>0</v>
      </c>
      <c r="F3018" s="528"/>
      <c r="G3018" s="669">
        <f ca="1">OFFSET($C$269,$D3013,0)</f>
        <v>0</v>
      </c>
      <c r="H3018" s="528"/>
      <c r="I3018" s="528"/>
      <c r="J3018" s="528"/>
      <c r="K3018" s="528"/>
      <c r="L3018" s="528"/>
      <c r="M3018" s="528"/>
      <c r="N3018" s="528"/>
      <c r="O3018" s="528"/>
      <c r="P3018" s="528"/>
      <c r="Q3018" s="528"/>
      <c r="R3018" s="528"/>
      <c r="S3018" s="528"/>
      <c r="T3018" s="528"/>
      <c r="U3018" s="528"/>
      <c r="V3018" s="528"/>
      <c r="W3018" s="528"/>
      <c r="X3018" s="528"/>
      <c r="Y3018" s="528"/>
      <c r="Z3018" s="528"/>
      <c r="AA3018" s="528"/>
      <c r="AB3018" s="528"/>
      <c r="AC3018" s="528"/>
      <c r="AD3018" s="528"/>
      <c r="AE3018" s="528"/>
    </row>
    <row r="3019" spans="2:31" ht="12.5" hidden="1" thickTop="1"/>
    <row r="3020" spans="2:31" ht="12.5" hidden="1" thickBot="1">
      <c r="B3020" s="530" t="str">
        <f ca="1">"nazwa ST: "&amp;B1853</f>
        <v>nazwa ST: 0</v>
      </c>
      <c r="C3020" s="530"/>
      <c r="D3020" s="531">
        <f>D1853</f>
        <v>184</v>
      </c>
      <c r="E3020" s="530"/>
      <c r="F3020" s="530"/>
      <c r="G3020" s="530"/>
      <c r="H3020" s="530"/>
      <c r="I3020" s="530"/>
      <c r="J3020" s="530"/>
      <c r="K3020" s="539" t="str">
        <f t="shared" ref="K3020:AE3020" si="3228">LataProjekcji</f>
        <v>Uzupełnij dane</v>
      </c>
      <c r="L3020" s="539" t="str">
        <f t="shared" si="3228"/>
        <v/>
      </c>
      <c r="M3020" s="539" t="str">
        <f t="shared" si="3228"/>
        <v/>
      </c>
      <c r="N3020" s="539" t="str">
        <f t="shared" si="3228"/>
        <v/>
      </c>
      <c r="O3020" s="539" t="str">
        <f t="shared" si="3228"/>
        <v/>
      </c>
      <c r="P3020" s="539" t="str">
        <f t="shared" si="3228"/>
        <v/>
      </c>
      <c r="Q3020" s="539" t="str">
        <f t="shared" si="3228"/>
        <v/>
      </c>
      <c r="R3020" s="539" t="str">
        <f t="shared" si="3228"/>
        <v/>
      </c>
      <c r="S3020" s="539" t="str">
        <f t="shared" si="3228"/>
        <v/>
      </c>
      <c r="T3020" s="539" t="str">
        <f t="shared" si="3228"/>
        <v/>
      </c>
      <c r="U3020" s="539" t="str">
        <f t="shared" si="3228"/>
        <v/>
      </c>
      <c r="V3020" s="539" t="str">
        <f t="shared" si="3228"/>
        <v/>
      </c>
      <c r="W3020" s="539" t="str">
        <f t="shared" si="3228"/>
        <v/>
      </c>
      <c r="X3020" s="539" t="str">
        <f t="shared" si="3228"/>
        <v/>
      </c>
      <c r="Y3020" s="539" t="str">
        <f t="shared" si="3228"/>
        <v/>
      </c>
      <c r="Z3020" s="539" t="str">
        <f t="shared" si="3228"/>
        <v/>
      </c>
      <c r="AA3020" s="539" t="str">
        <f t="shared" si="3228"/>
        <v/>
      </c>
      <c r="AB3020" s="539" t="str">
        <f t="shared" si="3228"/>
        <v/>
      </c>
      <c r="AC3020" s="539" t="str">
        <f t="shared" si="3228"/>
        <v/>
      </c>
      <c r="AD3020" s="539" t="str">
        <f t="shared" si="3228"/>
        <v/>
      </c>
      <c r="AE3020" s="539" t="str">
        <f t="shared" si="3228"/>
        <v/>
      </c>
    </row>
    <row r="3021" spans="2:31" hidden="1">
      <c r="B3021" s="526" t="s">
        <v>752</v>
      </c>
      <c r="D3021" s="1">
        <f ca="1">D1854</f>
        <v>1900</v>
      </c>
      <c r="E3021" s="1">
        <f ca="1">E1854</f>
        <v>1</v>
      </c>
      <c r="F3021" s="1">
        <f ca="1">IF(D3022&gt;10,F1854,1)</f>
        <v>1</v>
      </c>
      <c r="G3021" s="525" t="str">
        <f ca="1">IF(ISBLANK(OFFSET($E$269,$D3020,0)),"brak daty",IF(D3022&gt;10,EDATE(OFFSET($E$269,$D3020,0),D3024),DATE(D3021,E3021,1)))</f>
        <v>brak daty</v>
      </c>
      <c r="H3021" s="538" t="b">
        <f ca="1">SUM(K3021:AE3021)=D3024</f>
        <v>1</v>
      </c>
      <c r="I3021" s="1" t="s">
        <v>749</v>
      </c>
      <c r="K3021" s="5">
        <f ca="1">IF(AND($G3022,NOT(ISTEXT($G3021)),ISNUMBER(Poczatek),ISNUMBER(Koniec_Projekt)),IFERROR(IF($D3021=LataProjekcji,$F3021,IF($D3021&lt;LataProjekcji,IF((SUM(K3021)+12)&lt;$D3024,12,$D3024-SUM(K3021)),0)),0),0)</f>
        <v>0</v>
      </c>
      <c r="L3021" s="5">
        <f ca="1">IF(AND($G3022,NOT(ISTEXT($G3021)),ISNUMBER(Poczatek),ISNUMBER(Koniec_Projekt)),IFERROR(IF($D3021=LataProjekcji,$F3021,IF($D3021&lt;LataProjekcji,IF((SUM($K3021:K3021)+12)&lt;$D3024,12,$D3024-SUM($K3021:K3021)),0)),0),0)</f>
        <v>0</v>
      </c>
      <c r="M3021" s="5">
        <f ca="1">IF(AND($G3022,NOT(ISTEXT($G3021)),ISNUMBER(Poczatek),ISNUMBER(Koniec_Projekt)),IFERROR(IF($D3021=LataProjekcji,$F3021,IF($D3021&lt;LataProjekcji,IF((SUM($K3021:L3021)+12)&lt;$D3024,12,$D3024-SUM($K3021:L3021)),0)),0),0)</f>
        <v>0</v>
      </c>
      <c r="N3021" s="5">
        <f ca="1">IF(AND($G3022,NOT(ISTEXT($G3021)),ISNUMBER(Poczatek),ISNUMBER(Koniec_Projekt)),IFERROR(IF($D3021=LataProjekcji,$F3021,IF($D3021&lt;LataProjekcji,IF((SUM($K3021:M3021)+12)&lt;$D3024,12,$D3024-SUM($K3021:M3021)),0)),0),0)</f>
        <v>0</v>
      </c>
      <c r="O3021" s="5">
        <f ca="1">IF(AND($G3022,NOT(ISTEXT($G3021)),ISNUMBER(Poczatek),ISNUMBER(Koniec_Projekt)),IFERROR(IF($D3021=LataProjekcji,$F3021,IF($D3021&lt;LataProjekcji,IF((SUM($K3021:N3021)+12)&lt;$D3024,12,$D3024-SUM($K3021:N3021)),0)),0),0)</f>
        <v>0</v>
      </c>
      <c r="P3021" s="5">
        <f ca="1">IF(AND($G3022,NOT(ISTEXT($G3021)),ISNUMBER(Poczatek),ISNUMBER(Koniec_Projekt)),IFERROR(IF($D3021=LataProjekcji,$F3021,IF($D3021&lt;LataProjekcji,IF((SUM($K3021:O3021)+12)&lt;$D3024,12,$D3024-SUM($K3021:O3021)),0)),0),0)</f>
        <v>0</v>
      </c>
      <c r="Q3021" s="5">
        <f ca="1">IF(AND($G3022,NOT(ISTEXT($G3021)),ISNUMBER(Poczatek),ISNUMBER(Koniec_Projekt)),IFERROR(IF($D3021=LataProjekcji,$F3021,IF($D3021&lt;LataProjekcji,IF((SUM($K3021:P3021)+12)&lt;$D3024,12,$D3024-SUM($K3021:P3021)),0)),0),0)</f>
        <v>0</v>
      </c>
      <c r="R3021" s="5">
        <f ca="1">IF(AND($G3022,NOT(ISTEXT($G3021)),ISNUMBER(Poczatek),ISNUMBER(Koniec_Projekt)),IFERROR(IF($D3021=LataProjekcji,$F3021,IF($D3021&lt;LataProjekcji,IF((SUM($K3021:Q3021)+12)&lt;$D3024,12,$D3024-SUM($K3021:Q3021)),0)),0),0)</f>
        <v>0</v>
      </c>
      <c r="S3021" s="5">
        <f ca="1">IF(AND($G3022,NOT(ISTEXT($G3021)),ISNUMBER(Poczatek),ISNUMBER(Koniec_Projekt)),IFERROR(IF($D3021=LataProjekcji,$F3021,IF($D3021&lt;LataProjekcji,IF((SUM($K3021:R3021)+12)&lt;$D3024,12,$D3024-SUM($K3021:R3021)),0)),0),0)</f>
        <v>0</v>
      </c>
      <c r="T3021" s="5">
        <f ca="1">IF(AND($G3022,NOT(ISTEXT($G3021)),ISNUMBER(Poczatek),ISNUMBER(Koniec_Projekt)),IFERROR(IF($D3021=LataProjekcji,$F3021,IF($D3021&lt;LataProjekcji,IF((SUM($K3021:S3021)+12)&lt;$D3024,12,$D3024-SUM($K3021:S3021)),0)),0),0)</f>
        <v>0</v>
      </c>
      <c r="U3021" s="5">
        <f ca="1">IF(AND($G3022,NOT(ISTEXT($G3021)),ISNUMBER(Poczatek),ISNUMBER(Koniec_Projekt)),IFERROR(IF($D3021=LataProjekcji,$F3021,IF($D3021&lt;LataProjekcji,IF((SUM($K3021:T3021)+12)&lt;$D3024,12,$D3024-SUM($K3021:T3021)),0)),0),0)</f>
        <v>0</v>
      </c>
      <c r="V3021" s="5">
        <f ca="1">IF(AND($G3022,NOT(ISTEXT($G3021)),ISNUMBER(Poczatek),ISNUMBER(Koniec_Projekt)),IFERROR(IF($D3021=LataProjekcji,$F3021,IF($D3021&lt;LataProjekcji,IF((SUM($K3021:U3021)+12)&lt;$D3024,12,$D3024-SUM($K3021:U3021)),0)),0),0)</f>
        <v>0</v>
      </c>
      <c r="W3021" s="5">
        <f ca="1">IF(AND($G3022,NOT(ISTEXT($G3021)),ISNUMBER(Poczatek),ISNUMBER(Koniec_Projekt)),IFERROR(IF($D3021=LataProjekcji,$F3021,IF($D3021&lt;LataProjekcji,IF((SUM($K3021:V3021)+12)&lt;$D3024,12,$D3024-SUM($K3021:V3021)),0)),0),0)</f>
        <v>0</v>
      </c>
      <c r="X3021" s="5">
        <f ca="1">IF(AND($G3022,NOT(ISTEXT($G3021)),ISNUMBER(Poczatek),ISNUMBER(Koniec_Projekt)),IFERROR(IF($D3021=LataProjekcji,$F3021,IF($D3021&lt;LataProjekcji,IF((SUM($K3021:W3021)+12)&lt;$D3024,12,$D3024-SUM($K3021:W3021)),0)),0),0)</f>
        <v>0</v>
      </c>
      <c r="Y3021" s="5">
        <f ca="1">IF(AND($G3022,NOT(ISTEXT($G3021)),ISNUMBER(Poczatek),ISNUMBER(Koniec_Projekt)),IFERROR(IF($D3021=LataProjekcji,$F3021,IF($D3021&lt;LataProjekcji,IF((SUM($K3021:X3021)+12)&lt;$D3024,12,$D3024-SUM($K3021:X3021)),0)),0),0)</f>
        <v>0</v>
      </c>
      <c r="Z3021" s="5">
        <f ca="1">IF(AND($G3022,NOT(ISTEXT($G3021)),ISNUMBER(Poczatek),ISNUMBER(Koniec_Projekt)),IFERROR(IF($D3021=LataProjekcji,$F3021,IF($D3021&lt;LataProjekcji,IF((SUM($K3021:Y3021)+12)&lt;$D3024,12,$D3024-SUM($K3021:Y3021)),0)),0),0)</f>
        <v>0</v>
      </c>
      <c r="AA3021" s="5">
        <f ca="1">IF(AND($G3022,NOT(ISTEXT($G3021)),ISNUMBER(Poczatek),ISNUMBER(Koniec_Projekt)),IFERROR(IF($D3021=LataProjekcji,$F3021,IF($D3021&lt;LataProjekcji,IF((SUM($K3021:Z3021)+12)&lt;$D3024,12,$D3024-SUM($K3021:Z3021)),0)),0),0)</f>
        <v>0</v>
      </c>
      <c r="AB3021" s="5">
        <f ca="1">IF(AND($G3022,NOT(ISTEXT($G3021)),ISNUMBER(Poczatek),ISNUMBER(Koniec_Projekt)),IFERROR(IF($D3021=LataProjekcji,$F3021,IF($D3021&lt;LataProjekcji,IF((SUM($K3021:AA3021)+12)&lt;$D3024,12,$D3024-SUM($K3021:AA3021)),0)),0),0)</f>
        <v>0</v>
      </c>
      <c r="AC3021" s="5">
        <f ca="1">IF(AND($G3022,NOT(ISTEXT($G3021)),ISNUMBER(Poczatek),ISNUMBER(Koniec_Projekt)),IFERROR(IF($D3021=LataProjekcji,$F3021,IF($D3021&lt;LataProjekcji,IF((SUM($K3021:AB3021)+12)&lt;$D3024,12,$D3024-SUM($K3021:AB3021)),0)),0),0)</f>
        <v>0</v>
      </c>
      <c r="AD3021" s="5">
        <f ca="1">IF(AND($G3022,NOT(ISTEXT($G3021)),ISNUMBER(Poczatek),ISNUMBER(Koniec_Projekt)),IFERROR(IF($D3021=LataProjekcji,$F3021,IF($D3021&lt;LataProjekcji,IF((SUM($K3021:AC3021)+12)&lt;$D3024,12,$D3024-SUM($K3021:AC3021)),0)),0),0)</f>
        <v>0</v>
      </c>
      <c r="AE3021" s="5">
        <f ca="1">IF(AND($G3022,NOT(ISTEXT($G3021)),ISNUMBER(Poczatek),ISNUMBER(Koniec_Projekt)),IFERROR(IF($D3021=LataProjekcji,$F3021,IF($D3021&lt;LataProjekcji,IF((SUM($K3021:AD3021)+12)&lt;$D3024,12,$D3024-SUM($K3021:AD3021)),0)),0),0)</f>
        <v>0</v>
      </c>
    </row>
    <row r="3022" spans="2:31" hidden="1">
      <c r="B3022" s="526" t="s">
        <v>754</v>
      </c>
      <c r="D3022" s="5">
        <f ca="1">D1855</f>
        <v>0</v>
      </c>
      <c r="E3022" s="454">
        <f ca="1">E1855</f>
        <v>0</v>
      </c>
      <c r="F3022" s="454">
        <f ca="1">F1855</f>
        <v>0</v>
      </c>
      <c r="G3022" s="258" t="b">
        <f ca="1">NOT(ISBLANK(OFFSET($C$269,$D3020,0)))</f>
        <v>0</v>
      </c>
      <c r="H3022" s="538" t="b">
        <f ca="1">SUM(K3022:AE3022)=E3024</f>
        <v>1</v>
      </c>
      <c r="I3022" s="1" t="s">
        <v>750</v>
      </c>
      <c r="K3022" s="537">
        <f ca="1">IF(AND($G3022,NOT(ISTEXT($G3021)),ISNUMBER(Poczatek),ISNUMBER(Koniec_Projekt)),IFERROR(IF($D3021=LataProjekcji,IF($F3021&gt;$E3024,$E3024,$F3021),IF($D3024&gt;=$E3024,(IF($D3021&lt;LataProjekcji,IF((SUM(J3022:$K3022)+12)&lt;$E3024,12,$E3024-SUM(J3022:$K3022)),0)),(IF($D3021&lt;LataProjekcji,IF((SUM(J3022:$K3022)+12)&lt;$D3024,12,$D3024-SUM(J3022:$K3022)),0)))),0),0)</f>
        <v>0</v>
      </c>
      <c r="L3022" s="537">
        <f ca="1">IF(AND($G3022,NOT(ISTEXT($G3021)),ISNUMBER(Poczatek),ISNUMBER(Koniec_Projekt)),IFERROR(IF($D3021=LataProjekcji,IF($F3021&gt;$E3024,$E3024,$F3021),IF($D3024&gt;=$E3024,(IF($D3021&lt;LataProjekcji,IF((SUM($K3022:K3022)+12)&lt;$E3024,12,$E3024-SUM($K3022:K3022)),0)),(IF($D3021&lt;LataProjekcji,IF((SUM($K3022:K3022)+12)&lt;$D3024,12,$D3024-SUM($K3022:K3022)),0)))),0),0)</f>
        <v>0</v>
      </c>
      <c r="M3022" s="537">
        <f ca="1">IF(AND($G3022,NOT(ISTEXT($G3021)),ISNUMBER(Poczatek),ISNUMBER(Koniec_Projekt)),IFERROR(IF($D3021=LataProjekcji,IF($F3021&gt;$E3024,$E3024,$F3021),IF($D3024&gt;=$E3024,(IF($D3021&lt;LataProjekcji,IF((SUM($K3022:L3022)+12)&lt;$E3024,12,$E3024-SUM($K3022:L3022)),0)),(IF($D3021&lt;LataProjekcji,IF((SUM($K3022:L3022)+12)&lt;$D3024,12,$D3024-SUM($K3022:L3022)),0)))),0),0)</f>
        <v>0</v>
      </c>
      <c r="N3022" s="537">
        <f ca="1">IF(AND($G3022,NOT(ISTEXT($G3021)),ISNUMBER(Poczatek),ISNUMBER(Koniec_Projekt)),IFERROR(IF($D3021=LataProjekcji,IF($F3021&gt;$E3024,$E3024,$F3021),IF($D3024&gt;=$E3024,(IF($D3021&lt;LataProjekcji,IF((SUM($K3022:M3022)+12)&lt;$E3024,12,$E3024-SUM($K3022:M3022)),0)),(IF($D3021&lt;LataProjekcji,IF((SUM($K3022:M3022)+12)&lt;$D3024,12,$D3024-SUM($K3022:M3022)),0)))),0),0)</f>
        <v>0</v>
      </c>
      <c r="O3022" s="537">
        <f ca="1">IF(AND($G3022,NOT(ISTEXT($G3021)),ISNUMBER(Poczatek),ISNUMBER(Koniec_Projekt)),IFERROR(IF($D3021=LataProjekcji,IF($F3021&gt;$E3024,$E3024,$F3021),IF($D3024&gt;=$E3024,(IF($D3021&lt;LataProjekcji,IF((SUM($K3022:N3022)+12)&lt;$E3024,12,$E3024-SUM($K3022:N3022)),0)),(IF($D3021&lt;LataProjekcji,IF((SUM($K3022:N3022)+12)&lt;$D3024,12,$D3024-SUM($K3022:N3022)),0)))),0),0)</f>
        <v>0</v>
      </c>
      <c r="P3022" s="537">
        <f ca="1">IF(AND($G3022,NOT(ISTEXT($G3021)),ISNUMBER(Poczatek),ISNUMBER(Koniec_Projekt)),IFERROR(IF($D3021=LataProjekcji,IF($F3021&gt;$E3024,$E3024,$F3021),IF($D3024&gt;=$E3024,(IF($D3021&lt;LataProjekcji,IF((SUM($K3022:O3022)+12)&lt;$E3024,12,$E3024-SUM($K3022:O3022)),0)),(IF($D3021&lt;LataProjekcji,IF((SUM($K3022:O3022)+12)&lt;$D3024,12,$D3024-SUM($K3022:O3022)),0)))),0),0)</f>
        <v>0</v>
      </c>
      <c r="Q3022" s="537">
        <f ca="1">IF(AND($G3022,NOT(ISTEXT($G3021)),ISNUMBER(Poczatek),ISNUMBER(Koniec_Projekt)),IFERROR(IF($D3021=LataProjekcji,IF($F3021&gt;$E3024,$E3024,$F3021),IF($D3024&gt;=$E3024,(IF($D3021&lt;LataProjekcji,IF((SUM($K3022:P3022)+12)&lt;$E3024,12,$E3024-SUM($K3022:P3022)),0)),(IF($D3021&lt;LataProjekcji,IF((SUM($K3022:P3022)+12)&lt;$D3024,12,$D3024-SUM($K3022:P3022)),0)))),0),0)</f>
        <v>0</v>
      </c>
      <c r="R3022" s="537">
        <f ca="1">IF(AND($G3022,NOT(ISTEXT($G3021)),ISNUMBER(Poczatek),ISNUMBER(Koniec_Projekt)),IFERROR(IF($D3021=LataProjekcji,IF($F3021&gt;$E3024,$E3024,$F3021),IF($D3024&gt;=$E3024,(IF($D3021&lt;LataProjekcji,IF((SUM($K3022:Q3022)+12)&lt;$E3024,12,$E3024-SUM($K3022:Q3022)),0)),(IF($D3021&lt;LataProjekcji,IF((SUM($K3022:Q3022)+12)&lt;$D3024,12,$D3024-SUM($K3022:Q3022)),0)))),0),0)</f>
        <v>0</v>
      </c>
      <c r="S3022" s="537">
        <f ca="1">IF(AND($G3022,NOT(ISTEXT($G3021)),ISNUMBER(Poczatek),ISNUMBER(Koniec_Projekt)),IFERROR(IF($D3021=LataProjekcji,IF($F3021&gt;$E3024,$E3024,$F3021),IF($D3024&gt;=$E3024,(IF($D3021&lt;LataProjekcji,IF((SUM($K3022:R3022)+12)&lt;$E3024,12,$E3024-SUM($K3022:R3022)),0)),(IF($D3021&lt;LataProjekcji,IF((SUM($K3022:R3022)+12)&lt;$D3024,12,$D3024-SUM($K3022:R3022)),0)))),0),0)</f>
        <v>0</v>
      </c>
      <c r="T3022" s="537">
        <f ca="1">IF(AND($G3022,NOT(ISTEXT($G3021)),ISNUMBER(Poczatek),ISNUMBER(Koniec_Projekt)),IFERROR(IF($D3021=LataProjekcji,IF($F3021&gt;$E3024,$E3024,$F3021),IF($D3024&gt;=$E3024,(IF($D3021&lt;LataProjekcji,IF((SUM($K3022:S3022)+12)&lt;$E3024,12,$E3024-SUM($K3022:S3022)),0)),(IF($D3021&lt;LataProjekcji,IF((SUM($K3022:S3022)+12)&lt;$D3024,12,$D3024-SUM($K3022:S3022)),0)))),0),0)</f>
        <v>0</v>
      </c>
      <c r="U3022" s="537">
        <f ca="1">IF(AND($G3022,NOT(ISTEXT($G3021)),ISNUMBER(Poczatek),ISNUMBER(Koniec_Projekt)),IFERROR(IF($D3021=LataProjekcji,IF($F3021&gt;$E3024,$E3024,$F3021),IF($D3024&gt;=$E3024,(IF($D3021&lt;LataProjekcji,IF((SUM($K3022:T3022)+12)&lt;$E3024,12,$E3024-SUM($K3022:T3022)),0)),(IF($D3021&lt;LataProjekcji,IF((SUM($K3022:T3022)+12)&lt;$D3024,12,$D3024-SUM($K3022:T3022)),0)))),0),0)</f>
        <v>0</v>
      </c>
      <c r="V3022" s="537">
        <f ca="1">IF(AND($G3022,NOT(ISTEXT($G3021)),ISNUMBER(Poczatek),ISNUMBER(Koniec_Projekt)),IFERROR(IF($D3021=LataProjekcji,IF($F3021&gt;$E3024,$E3024,$F3021),IF($D3024&gt;=$E3024,(IF($D3021&lt;LataProjekcji,IF((SUM($K3022:U3022)+12)&lt;$E3024,12,$E3024-SUM($K3022:U3022)),0)),(IF($D3021&lt;LataProjekcji,IF((SUM($K3022:U3022)+12)&lt;$D3024,12,$D3024-SUM($K3022:U3022)),0)))),0),0)</f>
        <v>0</v>
      </c>
      <c r="W3022" s="537">
        <f ca="1">IF(AND($G3022,NOT(ISTEXT($G3021)),ISNUMBER(Poczatek),ISNUMBER(Koniec_Projekt)),IFERROR(IF($D3021=LataProjekcji,IF($F3021&gt;$E3024,$E3024,$F3021),IF($D3024&gt;=$E3024,(IF($D3021&lt;LataProjekcji,IF((SUM($K3022:V3022)+12)&lt;$E3024,12,$E3024-SUM($K3022:V3022)),0)),(IF($D3021&lt;LataProjekcji,IF((SUM($K3022:V3022)+12)&lt;$D3024,12,$D3024-SUM($K3022:V3022)),0)))),0),0)</f>
        <v>0</v>
      </c>
      <c r="X3022" s="537">
        <f ca="1">IF(AND($G3022,NOT(ISTEXT($G3021)),ISNUMBER(Poczatek),ISNUMBER(Koniec_Projekt)),IFERROR(IF($D3021=LataProjekcji,IF($F3021&gt;$E3024,$E3024,$F3021),IF($D3024&gt;=$E3024,(IF($D3021&lt;LataProjekcji,IF((SUM($K3022:W3022)+12)&lt;$E3024,12,$E3024-SUM($K3022:W3022)),0)),(IF($D3021&lt;LataProjekcji,IF((SUM($K3022:W3022)+12)&lt;$D3024,12,$D3024-SUM($K3022:W3022)),0)))),0),0)</f>
        <v>0</v>
      </c>
      <c r="Y3022" s="537">
        <f ca="1">IF(AND($G3022,NOT(ISTEXT($G3021)),ISNUMBER(Poczatek),ISNUMBER(Koniec_Projekt)),IFERROR(IF($D3021=LataProjekcji,IF($F3021&gt;$E3024,$E3024,$F3021),IF($D3024&gt;=$E3024,(IF($D3021&lt;LataProjekcji,IF((SUM($K3022:X3022)+12)&lt;$E3024,12,$E3024-SUM($K3022:X3022)),0)),(IF($D3021&lt;LataProjekcji,IF((SUM($K3022:X3022)+12)&lt;$D3024,12,$D3024-SUM($K3022:X3022)),0)))),0),0)</f>
        <v>0</v>
      </c>
      <c r="Z3022" s="537">
        <f ca="1">IF(AND($G3022,NOT(ISTEXT($G3021)),ISNUMBER(Poczatek),ISNUMBER(Koniec_Projekt)),IFERROR(IF($D3021=LataProjekcji,IF($F3021&gt;$E3024,$E3024,$F3021),IF($D3024&gt;=$E3024,(IF($D3021&lt;LataProjekcji,IF((SUM($K3022:Y3022)+12)&lt;$E3024,12,$E3024-SUM($K3022:Y3022)),0)),(IF($D3021&lt;LataProjekcji,IF((SUM($K3022:Y3022)+12)&lt;$D3024,12,$D3024-SUM($K3022:Y3022)),0)))),0),0)</f>
        <v>0</v>
      </c>
      <c r="AA3022" s="537">
        <f ca="1">IF(AND($G3022,NOT(ISTEXT($G3021)),ISNUMBER(Poczatek),ISNUMBER(Koniec_Projekt)),IFERROR(IF($D3021=LataProjekcji,IF($F3021&gt;$E3024,$E3024,$F3021),IF($D3024&gt;=$E3024,(IF($D3021&lt;LataProjekcji,IF((SUM($K3022:Z3022)+12)&lt;$E3024,12,$E3024-SUM($K3022:Z3022)),0)),(IF($D3021&lt;LataProjekcji,IF((SUM($K3022:Z3022)+12)&lt;$D3024,12,$D3024-SUM($K3022:Z3022)),0)))),0),0)</f>
        <v>0</v>
      </c>
      <c r="AB3022" s="537">
        <f ca="1">IF(AND($G3022,NOT(ISTEXT($G3021)),ISNUMBER(Poczatek),ISNUMBER(Koniec_Projekt)),IFERROR(IF($D3021=LataProjekcji,IF($F3021&gt;$E3024,$E3024,$F3021),IF($D3024&gt;=$E3024,(IF($D3021&lt;LataProjekcji,IF((SUM($K3022:AA3022)+12)&lt;$E3024,12,$E3024-SUM($K3022:AA3022)),0)),(IF($D3021&lt;LataProjekcji,IF((SUM($K3022:AA3022)+12)&lt;$D3024,12,$D3024-SUM($K3022:AA3022)),0)))),0),0)</f>
        <v>0</v>
      </c>
      <c r="AC3022" s="537">
        <f ca="1">IF(AND($G3022,NOT(ISTEXT($G3021)),ISNUMBER(Poczatek),ISNUMBER(Koniec_Projekt)),IFERROR(IF($D3021=LataProjekcji,IF($F3021&gt;$E3024,$E3024,$F3021),IF($D3024&gt;=$E3024,(IF($D3021&lt;LataProjekcji,IF((SUM($K3022:AB3022)+12)&lt;$E3024,12,$E3024-SUM($K3022:AB3022)),0)),(IF($D3021&lt;LataProjekcji,IF((SUM($K3022:AB3022)+12)&lt;$D3024,12,$D3024-SUM($K3022:AB3022)),0)))),0),0)</f>
        <v>0</v>
      </c>
      <c r="AD3022" s="537">
        <f ca="1">IF(AND($G3022,NOT(ISTEXT($G3021)),ISNUMBER(Poczatek),ISNUMBER(Koniec_Projekt)),IFERROR(IF($D3021=LataProjekcji,IF($F3021&gt;$E3024,$E3024,$F3021),IF($D3024&gt;=$E3024,(IF($D3021&lt;LataProjekcji,IF((SUM($K3022:AC3022)+12)&lt;$E3024,12,$E3024-SUM($K3022:AC3022)),0)),(IF($D3021&lt;LataProjekcji,IF((SUM($K3022:AC3022)+12)&lt;$D3024,12,$D3024-SUM($K3022:AC3022)),0)))),0),0)</f>
        <v>0</v>
      </c>
      <c r="AE3022" s="537">
        <f ca="1">IF(AND($G3022,NOT(ISTEXT($G3021)),ISNUMBER(Poczatek),ISNUMBER(Koniec_Projekt)),IFERROR(IF($D3021=LataProjekcji,IF($F3021&gt;$E3024,$E3024,$F3021),IF($D3024&gt;=$E3024,(IF($D3021&lt;LataProjekcji,IF((SUM($K3022:AD3022)+12)&lt;$E3024,12,$E3024-SUM($K3022:AD3022)),0)),(IF($D3021&lt;LataProjekcji,IF((SUM($K3022:AD3022)+12)&lt;$D3024,12,$D3024-SUM($K3022:AD3022)),0)))),0),0)</f>
        <v>0</v>
      </c>
    </row>
    <row r="3023" spans="2:31" hidden="1">
      <c r="B3023" s="526" t="s">
        <v>753</v>
      </c>
      <c r="D3023" s="454">
        <f ca="1">D1856</f>
        <v>0</v>
      </c>
      <c r="E3023" s="454">
        <f ca="1">IF(D3022&gt;10,ROUND(D3023/12,2),D3023)</f>
        <v>0</v>
      </c>
      <c r="F3023" s="524">
        <f>Koniec_Projekt</f>
        <v>0</v>
      </c>
      <c r="G3023" s="329">
        <f>Miesiac_Koniec_Projekt</f>
        <v>0</v>
      </c>
      <c r="H3023" s="538" t="b">
        <f ca="1">SUM(K3023:AE3023)=D3022</f>
        <v>1</v>
      </c>
      <c r="I3023" s="1" t="s">
        <v>713</v>
      </c>
      <c r="K3023" s="256">
        <f ca="1">IF(AND($G3022,NOT(ISTEXT($G3021)),ISNUMBER(Poczatek),ISNUMBER(Koniec_Projekt)),IFERROR(IF(LataProjekcji=$F3024,ROUND($D3022,0),ROUND(K3021*$E3023,0)),0),0)</f>
        <v>0</v>
      </c>
      <c r="L3023" s="5">
        <f ca="1">IF(AND($G3022,NOT(ISTEXT($G3021)),ISNUMBER(Poczatek),ISNUMBER(Koniec_Projekt)),IFERROR(IF(LataProjekcji=$F3024,ROUND($D3022-SUM(K3023:$K3023),0),ROUND(L3021*$E3023,0)),0),0)</f>
        <v>0</v>
      </c>
      <c r="M3023" s="5">
        <f ca="1">IF(AND($G3022,NOT(ISTEXT($G3021)),ISNUMBER(Poczatek),ISNUMBER(Koniec_Projekt)),IFERROR(IF(LataProjekcji=$F3024,ROUND($D3022-SUM($K3023:L3023),0),ROUND(M3021*$E3023,0)),0),0)</f>
        <v>0</v>
      </c>
      <c r="N3023" s="5">
        <f ca="1">IF(AND($G3022,NOT(ISTEXT($G3021)),ISNUMBER(Poczatek),ISNUMBER(Koniec_Projekt)),IFERROR(IF(LataProjekcji=$F3024,ROUND($D3022-SUM($K3023:M3023),0),ROUND(N3021*$E3023,0)),0),0)</f>
        <v>0</v>
      </c>
      <c r="O3023" s="5">
        <f ca="1">IF(AND($G3022,NOT(ISTEXT($G3021)),ISNUMBER(Poczatek),ISNUMBER(Koniec_Projekt)),IFERROR(IF(LataProjekcji=$F3024,ROUND($D3022-SUM($K3023:N3023),0),ROUND(O3021*$E3023,0)),0),0)</f>
        <v>0</v>
      </c>
      <c r="P3023" s="5">
        <f ca="1">IF(AND($G3022,NOT(ISTEXT($G3021)),ISNUMBER(Poczatek),ISNUMBER(Koniec_Projekt)),IFERROR(IF(LataProjekcji=$F3024,ROUND($D3022-SUM($K3023:O3023),0),ROUND(P3021*$E3023,0)),0),0)</f>
        <v>0</v>
      </c>
      <c r="Q3023" s="5">
        <f ca="1">IF(AND($G3022,NOT(ISTEXT($G3021)),ISNUMBER(Poczatek),ISNUMBER(Koniec_Projekt)),IFERROR(IF(LataProjekcji=$F3024,ROUND($D3022-SUM($K3023:P3023),0),ROUND(Q3021*$E3023,0)),0),0)</f>
        <v>0</v>
      </c>
      <c r="R3023" s="5">
        <f ca="1">IF(AND($G3022,NOT(ISTEXT($G3021)),ISNUMBER(Poczatek),ISNUMBER(Koniec_Projekt)),IFERROR(IF(LataProjekcji=$F3024,ROUND($D3022-SUM($K3023:Q3023),0),ROUND(R3021*$E3023,0)),0),0)</f>
        <v>0</v>
      </c>
      <c r="S3023" s="5">
        <f ca="1">IF(AND($G3022,NOT(ISTEXT($G3021)),ISNUMBER(Poczatek),ISNUMBER(Koniec_Projekt)),IFERROR(IF(LataProjekcji=$F3024,ROUND($D3022-SUM($K3023:R3023),0),ROUND(S3021*$E3023,0)),0),0)</f>
        <v>0</v>
      </c>
      <c r="T3023" s="5">
        <f ca="1">IF(AND($G3022,NOT(ISTEXT($G3021)),ISNUMBER(Poczatek),ISNUMBER(Koniec_Projekt)),IFERROR(IF(LataProjekcji=$F3024,ROUND($D3022-SUM($K3023:S3023),0),ROUND(T3021*$E3023,0)),0),0)</f>
        <v>0</v>
      </c>
      <c r="U3023" s="5">
        <f ca="1">IF(AND($G3022,NOT(ISTEXT($G3021)),ISNUMBER(Poczatek),ISNUMBER(Koniec_Projekt)),IFERROR(IF(LataProjekcji=$F3024,ROUND($D3022-SUM($K3023:T3023),0),ROUND(U3021*$E3023,0)),0),0)</f>
        <v>0</v>
      </c>
      <c r="V3023" s="5">
        <f ca="1">IF(AND($G3022,NOT(ISTEXT($G3021)),ISNUMBER(Poczatek),ISNUMBER(Koniec_Projekt)),IFERROR(IF(LataProjekcji=$F3024,ROUND($D3022-SUM($K3023:U3023),0),ROUND(V3021*$E3023,0)),0),0)</f>
        <v>0</v>
      </c>
      <c r="W3023" s="5">
        <f ca="1">IF(AND($G3022,NOT(ISTEXT($G3021)),ISNUMBER(Poczatek),ISNUMBER(Koniec_Projekt)),IFERROR(IF(LataProjekcji=$F3024,ROUND($D3022-SUM($K3023:V3023),0),ROUND(W3021*$E3023,0)),0),0)</f>
        <v>0</v>
      </c>
      <c r="X3023" s="5">
        <f ca="1">IF(AND($G3022,NOT(ISTEXT($G3021)),ISNUMBER(Poczatek),ISNUMBER(Koniec_Projekt)),IFERROR(IF(LataProjekcji=$F3024,ROUND($D3022-SUM($K3023:W3023),0),ROUND(X3021*$E3023,0)),0),0)</f>
        <v>0</v>
      </c>
      <c r="Y3023" s="5">
        <f ca="1">IF(AND($G3022,NOT(ISTEXT($G3021)),ISNUMBER(Poczatek),ISNUMBER(Koniec_Projekt)),IFERROR(IF(LataProjekcji=$F3024,ROUND($D3022-SUM($K3023:X3023),0),ROUND(Y3021*$E3023,0)),0),0)</f>
        <v>0</v>
      </c>
      <c r="Z3023" s="5">
        <f ca="1">IF(AND($G3022,NOT(ISTEXT($G3021)),ISNUMBER(Poczatek),ISNUMBER(Koniec_Projekt)),IFERROR(IF(LataProjekcji=$F3024,ROUND($D3022-SUM($K3023:Y3023),0),ROUND(Z3021*$E3023,0)),0),0)</f>
        <v>0</v>
      </c>
      <c r="AA3023" s="5">
        <f ca="1">IF(AND($G3022,NOT(ISTEXT($G3021)),ISNUMBER(Poczatek),ISNUMBER(Koniec_Projekt)),IFERROR(IF(LataProjekcji=$F3024,ROUND($D3022-SUM($K3023:Z3023),0),ROUND(AA3021*$E3023,0)),0),0)</f>
        <v>0</v>
      </c>
      <c r="AB3023" s="5">
        <f ca="1">IF(AND($G3022,NOT(ISTEXT($G3021)),ISNUMBER(Poczatek),ISNUMBER(Koniec_Projekt)),IFERROR(IF(LataProjekcji=$F3024,ROUND($D3022-SUM($K3023:AA3023),0),ROUND(AB3021*$E3023,0)),0),0)</f>
        <v>0</v>
      </c>
      <c r="AC3023" s="5">
        <f ca="1">IF(AND($G3022,NOT(ISTEXT($G3021)),ISNUMBER(Poczatek),ISNUMBER(Koniec_Projekt)),IFERROR(IF(LataProjekcji=$F3024,ROUND($D3022-SUM($K3023:AB3023),0),ROUND(AC3021*$E3023,0)),0),0)</f>
        <v>0</v>
      </c>
      <c r="AD3023" s="5">
        <f ca="1">IF(AND($G3022,NOT(ISTEXT($G3021)),ISNUMBER(Poczatek),ISNUMBER(Koniec_Projekt)),IFERROR(IF(LataProjekcji=$F3024,ROUND($D3022-SUM($K3023:AC3023),0),ROUND(AD3021*$E3023,0)),0),0)</f>
        <v>0</v>
      </c>
      <c r="AE3023" s="5">
        <f ca="1">IF(AND($G3022,NOT(ISTEXT($G3021)),ISNUMBER(Poczatek),ISNUMBER(Koniec_Projekt)),IFERROR(IF(LataProjekcji=$F3024,ROUND($D3022-SUM($K3023:AD3023),0),ROUND(AE3021*$E3023,0)),0),0)</f>
        <v>0</v>
      </c>
    </row>
    <row r="3024" spans="2:31" hidden="1">
      <c r="B3024" s="526" t="s">
        <v>751</v>
      </c>
      <c r="D3024" s="1">
        <f ca="1">IFERROR(ROUNDUP(D3022/E3023,0),0)</f>
        <v>0</v>
      </c>
      <c r="E3024" s="1">
        <f ca="1">IF(D3024=0,0,DATEDIF(DATE(D3021,E3021,1),DATE(F3023,G3023,1),"m"))</f>
        <v>0</v>
      </c>
      <c r="F3024" s="1" t="str">
        <f ca="1">IFERROR(YEAR(G3021),"brak daty")</f>
        <v>brak daty</v>
      </c>
      <c r="G3024" s="1" t="str">
        <f ca="1">IFERROR(MONTH(G3021),"brak daty")</f>
        <v>brak daty</v>
      </c>
      <c r="I3024" s="1" t="s">
        <v>425</v>
      </c>
      <c r="K3024" s="5">
        <f ca="1">IF(AND($G3022,NOT(ISTEXT($G3021)),ISNUMBER(Poczatek),ISNUMBER(Koniec_Projekt)),IFERROR(IF(LataProjekcji=$F3023,IF(AND($G3023=$G3024,$F3023=$F3024),ROUND($D3022-SUM($K3024),0),ROUND(K3022*$E3023,0)),IF(LataProjekcji&gt;$F3023,0,ROUND(K3022*$E3023,0))),0),0)</f>
        <v>0</v>
      </c>
      <c r="L3024" s="5">
        <f ca="1">IF(AND($G3022,NOT(ISTEXT($G3021)),ISNUMBER(Poczatek),ISNUMBER(Koniec_Projekt)),IFERROR(IF(LataProjekcji=$F3023,IF(AND($G3023=$G3024,$F3023=$F3024),ROUND($D3022-SUM($K3024:K3024),0),ROUND(L3022*$E3023,0)),IF(LataProjekcji&gt;$F3023,0,ROUND(L3022*$E3023,0))),0),0)</f>
        <v>0</v>
      </c>
      <c r="M3024" s="5">
        <f ca="1">IF(AND($G3022,NOT(ISTEXT($G3021)),ISNUMBER(Poczatek),ISNUMBER(Koniec_Projekt)),IFERROR(IF(LataProjekcji=$F3023,IF(AND($G3023=$G3024,$F3023=$F3024),ROUND($D3022-SUM($K3024:L3024),0),ROUND(M3022*$E3023,0)),IF(LataProjekcji&gt;$F3023,0,ROUND(M3022*$E3023,0))),0),0)</f>
        <v>0</v>
      </c>
      <c r="N3024" s="5">
        <f ca="1">IF(AND($G3022,NOT(ISTEXT($G3021)),ISNUMBER(Poczatek),ISNUMBER(Koniec_Projekt)),IFERROR(IF(LataProjekcji=$F3023,IF(AND($G3023=$G3024,$F3023=$F3024),ROUND($D3022-SUM($K3024:M3024),0),ROUND(N3022*$E3023,0)),IF(LataProjekcji&gt;$F3023,0,ROUND(N3022*$E3023,0))),0),0)</f>
        <v>0</v>
      </c>
      <c r="O3024" s="5">
        <f ca="1">IF(AND($G3022,NOT(ISTEXT($G3021)),ISNUMBER(Poczatek),ISNUMBER(Koniec_Projekt)),IFERROR(IF(LataProjekcji=$F3023,IF(AND($G3023=$G3024,$F3023=$F3024),ROUND($D3022-SUM($K3024:N3024),0),ROUND(O3022*$E3023,0)),IF(LataProjekcji&gt;$F3023,0,ROUND(O3022*$E3023,0))),0),0)</f>
        <v>0</v>
      </c>
      <c r="P3024" s="5">
        <f ca="1">IF(AND($G3022,NOT(ISTEXT($G3021)),ISNUMBER(Poczatek),ISNUMBER(Koniec_Projekt)),IFERROR(IF(LataProjekcji=$F3023,IF(AND($G3023=$G3024,$F3023=$F3024),ROUND($D3022-SUM($K3024:O3024),0),ROUND(P3022*$E3023,0)),IF(LataProjekcji&gt;$F3023,0,ROUND(P3022*$E3023,0))),0),0)</f>
        <v>0</v>
      </c>
      <c r="Q3024" s="5">
        <f ca="1">IF(AND($G3022,NOT(ISTEXT($G3021)),ISNUMBER(Poczatek),ISNUMBER(Koniec_Projekt)),IFERROR(IF(LataProjekcji=$F3023,IF(AND($G3023=$G3024,$F3023=$F3024),ROUND($D3022-SUM($K3024:P3024),0),ROUND(Q3022*$E3023,0)),IF(LataProjekcji&gt;$F3023,0,ROUND(Q3022*$E3023,0))),0),0)</f>
        <v>0</v>
      </c>
      <c r="R3024" s="5">
        <f ca="1">IF(AND($G3022,NOT(ISTEXT($G3021)),ISNUMBER(Poczatek),ISNUMBER(Koniec_Projekt)),IFERROR(IF(LataProjekcji=$F3023,IF(AND($G3023=$G3024,$F3023=$F3024),ROUND($D3022-SUM($K3024:Q3024),0),ROUND(R3022*$E3023,0)),IF(LataProjekcji&gt;$F3023,0,ROUND(R3022*$E3023,0))),0),0)</f>
        <v>0</v>
      </c>
      <c r="S3024" s="5">
        <f ca="1">IF(AND($G3022,NOT(ISTEXT($G3021)),ISNUMBER(Poczatek),ISNUMBER(Koniec_Projekt)),IFERROR(IF(LataProjekcji=$F3023,IF(AND($G3023=$G3024,$F3023=$F3024),ROUND($D3022-SUM($K3024:R3024),0),ROUND(S3022*$E3023,0)),IF(LataProjekcji&gt;$F3023,0,ROUND(S3022*$E3023,0))),0),0)</f>
        <v>0</v>
      </c>
      <c r="T3024" s="5">
        <f ca="1">IF(AND($G3022,NOT(ISTEXT($G3021)),ISNUMBER(Poczatek),ISNUMBER(Koniec_Projekt)),IFERROR(IF(LataProjekcji=$F3023,IF(AND($G3023=$G3024,$F3023=$F3024),ROUND($D3022-SUM($K3024:S3024),0),ROUND(T3022*$E3023,0)),IF(LataProjekcji&gt;$F3023,0,ROUND(T3022*$E3023,0))),0),0)</f>
        <v>0</v>
      </c>
      <c r="U3024" s="5">
        <f ca="1">IF(AND($G3022,NOT(ISTEXT($G3021)),ISNUMBER(Poczatek),ISNUMBER(Koniec_Projekt)),IFERROR(IF(LataProjekcji=$F3023,IF(AND($G3023=$G3024,$F3023=$F3024),ROUND($D3022-SUM($K3024:T3024),0),ROUND(U3022*$E3023,0)),IF(LataProjekcji&gt;$F3023,0,ROUND(U3022*$E3023,0))),0),0)</f>
        <v>0</v>
      </c>
      <c r="V3024" s="5">
        <f ca="1">IF(AND($G3022,NOT(ISTEXT($G3021)),ISNUMBER(Poczatek),ISNUMBER(Koniec_Projekt)),IFERROR(IF(LataProjekcji=$F3023,IF(AND($G3023=$G3024,$F3023=$F3024),ROUND($D3022-SUM($K3024:U3024),0),ROUND(V3022*$E3023,0)),IF(LataProjekcji&gt;$F3023,0,ROUND(V3022*$E3023,0))),0),0)</f>
        <v>0</v>
      </c>
      <c r="W3024" s="5">
        <f ca="1">IF(AND($G3022,NOT(ISTEXT($G3021)),ISNUMBER(Poczatek),ISNUMBER(Koniec_Projekt)),IFERROR(IF(LataProjekcji=$F3023,IF(AND($G3023=$G3024,$F3023=$F3024),ROUND($D3022-SUM($K3024:V3024),0),ROUND(W3022*$E3023,0)),IF(LataProjekcji&gt;$F3023,0,ROUND(W3022*$E3023,0))),0),0)</f>
        <v>0</v>
      </c>
      <c r="X3024" s="5">
        <f ca="1">IF(AND($G3022,NOT(ISTEXT($G3021)),ISNUMBER(Poczatek),ISNUMBER(Koniec_Projekt)),IFERROR(IF(LataProjekcji=$F3023,IF(AND($G3023=$G3024,$F3023=$F3024),ROUND($D3022-SUM($K3024:W3024),0),ROUND(X3022*$E3023,0)),IF(LataProjekcji&gt;$F3023,0,ROUND(X3022*$E3023,0))),0),0)</f>
        <v>0</v>
      </c>
      <c r="Y3024" s="5">
        <f ca="1">IF(AND($G3022,NOT(ISTEXT($G3021)),ISNUMBER(Poczatek),ISNUMBER(Koniec_Projekt)),IFERROR(IF(LataProjekcji=$F3023,IF(AND($G3023=$G3024,$F3023=$F3024),ROUND($D3022-SUM($K3024:X3024),0),ROUND(Y3022*$E3023,0)),IF(LataProjekcji&gt;$F3023,0,ROUND(Y3022*$E3023,0))),0),0)</f>
        <v>0</v>
      </c>
      <c r="Z3024" s="5">
        <f ca="1">IF(AND($G3022,NOT(ISTEXT($G3021)),ISNUMBER(Poczatek),ISNUMBER(Koniec_Projekt)),IFERROR(IF(LataProjekcji=$F3023,IF(AND($G3023=$G3024,$F3023=$F3024),ROUND($D3022-SUM($K3024:Y3024),0),ROUND(Z3022*$E3023,0)),IF(LataProjekcji&gt;$F3023,0,ROUND(Z3022*$E3023,0))),0),0)</f>
        <v>0</v>
      </c>
      <c r="AA3024" s="5">
        <f ca="1">IF(AND($G3022,NOT(ISTEXT($G3021)),ISNUMBER(Poczatek),ISNUMBER(Koniec_Projekt)),IFERROR(IF(LataProjekcji=$F3023,IF(AND($G3023=$G3024,$F3023=$F3024),ROUND($D3022-SUM($K3024:Z3024),0),ROUND(AA3022*$E3023,0)),IF(LataProjekcji&gt;$F3023,0,ROUND(AA3022*$E3023,0))),0),0)</f>
        <v>0</v>
      </c>
      <c r="AB3024" s="5">
        <f ca="1">IF(AND($G3022,NOT(ISTEXT($G3021)),ISNUMBER(Poczatek),ISNUMBER(Koniec_Projekt)),IFERROR(IF(LataProjekcji=$F3023,IF(AND($G3023=$G3024,$F3023=$F3024),ROUND($D3022-SUM($K3024:AA3024),0),ROUND(AB3022*$E3023,0)),IF(LataProjekcji&gt;$F3023,0,ROUND(AB3022*$E3023,0))),0),0)</f>
        <v>0</v>
      </c>
      <c r="AC3024" s="5">
        <f ca="1">IF(AND($G3022,NOT(ISTEXT($G3021)),ISNUMBER(Poczatek),ISNUMBER(Koniec_Projekt)),IFERROR(IF(LataProjekcji=$F3023,IF(AND($G3023=$G3024,$F3023=$F3024),ROUND($D3022-SUM($K3024:AB3024),0),ROUND(AC3022*$E3023,0)),IF(LataProjekcji&gt;$F3023,0,ROUND(AC3022*$E3023,0))),0),0)</f>
        <v>0</v>
      </c>
      <c r="AD3024" s="5">
        <f ca="1">IF(AND($G3022,NOT(ISTEXT($G3021)),ISNUMBER(Poczatek),ISNUMBER(Koniec_Projekt)),IFERROR(IF(LataProjekcji=$F3023,IF(AND($G3023=$G3024,$F3023=$F3024),ROUND($D3022-SUM($K3024:AC3024),0),ROUND(AD3022*$E3023,0)),IF(LataProjekcji&gt;$F3023,0,ROUND(AD3022*$E3023,0))),0),0)</f>
        <v>0</v>
      </c>
      <c r="AE3024" s="5">
        <f ca="1">IF(AND($G3022,NOT(ISTEXT($G3021)),ISNUMBER(Poczatek),ISNUMBER(Koniec_Projekt)),IFERROR(IF(LataProjekcji=$F3023,IF(AND($G3023=$G3024,$F3023=$F3024),ROUND($D3022-SUM($K3024:AD3024),0),ROUND(AE3022*$E3023,0)),IF(LataProjekcji&gt;$F3023,0,ROUND(AE3022*$E3023,0))),0),0)</f>
        <v>0</v>
      </c>
    </row>
    <row r="3025" spans="2:31" ht="12.5" hidden="1" thickBot="1">
      <c r="B3025" s="527" t="s">
        <v>865</v>
      </c>
      <c r="C3025" s="528"/>
      <c r="D3025" s="529">
        <f ca="1">IF(D3022&gt;10,ROUND((D3024-1)*E3023,0),E3023)</f>
        <v>0</v>
      </c>
      <c r="E3025" s="529">
        <f ca="1">D3022-D3025</f>
        <v>0</v>
      </c>
      <c r="F3025" s="528"/>
      <c r="G3025" s="669">
        <f ca="1">OFFSET($C$269,$D3020,0)</f>
        <v>0</v>
      </c>
      <c r="H3025" s="528"/>
      <c r="I3025" s="528"/>
      <c r="J3025" s="528"/>
      <c r="K3025" s="528"/>
      <c r="L3025" s="528"/>
      <c r="M3025" s="528"/>
      <c r="N3025" s="528"/>
      <c r="O3025" s="528"/>
      <c r="P3025" s="528"/>
      <c r="Q3025" s="528"/>
      <c r="R3025" s="528"/>
      <c r="S3025" s="528"/>
      <c r="T3025" s="528"/>
      <c r="U3025" s="528"/>
      <c r="V3025" s="528"/>
      <c r="W3025" s="528"/>
      <c r="X3025" s="528"/>
      <c r="Y3025" s="528"/>
      <c r="Z3025" s="528"/>
      <c r="AA3025" s="528"/>
      <c r="AB3025" s="528"/>
      <c r="AC3025" s="528"/>
      <c r="AD3025" s="528"/>
      <c r="AE3025" s="528"/>
    </row>
    <row r="3026" spans="2:31" ht="12.5" hidden="1" thickTop="1"/>
    <row r="3027" spans="2:31" ht="12.5" hidden="1" thickBot="1">
      <c r="B3027" s="530" t="str">
        <f ca="1">"nazwa ST: "&amp;B1860</f>
        <v>nazwa ST: 0</v>
      </c>
      <c r="C3027" s="530"/>
      <c r="D3027" s="531">
        <f>D1860</f>
        <v>185</v>
      </c>
      <c r="E3027" s="530"/>
      <c r="F3027" s="530"/>
      <c r="G3027" s="530"/>
      <c r="H3027" s="530"/>
      <c r="I3027" s="530"/>
      <c r="J3027" s="530"/>
      <c r="K3027" s="539" t="str">
        <f t="shared" ref="K3027:AE3027" si="3229">LataProjekcji</f>
        <v>Uzupełnij dane</v>
      </c>
      <c r="L3027" s="539" t="str">
        <f t="shared" si="3229"/>
        <v/>
      </c>
      <c r="M3027" s="539" t="str">
        <f t="shared" si="3229"/>
        <v/>
      </c>
      <c r="N3027" s="539" t="str">
        <f t="shared" si="3229"/>
        <v/>
      </c>
      <c r="O3027" s="539" t="str">
        <f t="shared" si="3229"/>
        <v/>
      </c>
      <c r="P3027" s="539" t="str">
        <f t="shared" si="3229"/>
        <v/>
      </c>
      <c r="Q3027" s="539" t="str">
        <f t="shared" si="3229"/>
        <v/>
      </c>
      <c r="R3027" s="539" t="str">
        <f t="shared" si="3229"/>
        <v/>
      </c>
      <c r="S3027" s="539" t="str">
        <f t="shared" si="3229"/>
        <v/>
      </c>
      <c r="T3027" s="539" t="str">
        <f t="shared" si="3229"/>
        <v/>
      </c>
      <c r="U3027" s="539" t="str">
        <f t="shared" si="3229"/>
        <v/>
      </c>
      <c r="V3027" s="539" t="str">
        <f t="shared" si="3229"/>
        <v/>
      </c>
      <c r="W3027" s="539" t="str">
        <f t="shared" si="3229"/>
        <v/>
      </c>
      <c r="X3027" s="539" t="str">
        <f t="shared" si="3229"/>
        <v/>
      </c>
      <c r="Y3027" s="539" t="str">
        <f t="shared" si="3229"/>
        <v/>
      </c>
      <c r="Z3027" s="539" t="str">
        <f t="shared" si="3229"/>
        <v/>
      </c>
      <c r="AA3027" s="539" t="str">
        <f t="shared" si="3229"/>
        <v/>
      </c>
      <c r="AB3027" s="539" t="str">
        <f t="shared" si="3229"/>
        <v/>
      </c>
      <c r="AC3027" s="539" t="str">
        <f t="shared" si="3229"/>
        <v/>
      </c>
      <c r="AD3027" s="539" t="str">
        <f t="shared" si="3229"/>
        <v/>
      </c>
      <c r="AE3027" s="539" t="str">
        <f t="shared" si="3229"/>
        <v/>
      </c>
    </row>
    <row r="3028" spans="2:31" hidden="1">
      <c r="B3028" s="526" t="s">
        <v>752</v>
      </c>
      <c r="D3028" s="1">
        <f ca="1">D1861</f>
        <v>1900</v>
      </c>
      <c r="E3028" s="1">
        <f ca="1">E1861</f>
        <v>1</v>
      </c>
      <c r="F3028" s="1">
        <f ca="1">IF(D3029&gt;10,F1861,1)</f>
        <v>1</v>
      </c>
      <c r="G3028" s="525" t="str">
        <f ca="1">IF(ISBLANK(OFFSET($E$269,$D3027,0)),"brak daty",IF(D3029&gt;10,EDATE(OFFSET($E$269,$D3027,0),D3031),DATE(D3028,E3028,1)))</f>
        <v>brak daty</v>
      </c>
      <c r="H3028" s="538" t="b">
        <f ca="1">SUM(K3028:AE3028)=D3031</f>
        <v>1</v>
      </c>
      <c r="I3028" s="1" t="s">
        <v>749</v>
      </c>
      <c r="K3028" s="5">
        <f ca="1">IF(AND($G3029,NOT(ISTEXT($G3028)),ISNUMBER(Poczatek),ISNUMBER(Koniec_Projekt)),IFERROR(IF($D3028=LataProjekcji,$F3028,IF($D3028&lt;LataProjekcji,IF((SUM(K3028)+12)&lt;$D3031,12,$D3031-SUM(K3028)),0)),0),0)</f>
        <v>0</v>
      </c>
      <c r="L3028" s="5">
        <f ca="1">IF(AND($G3029,NOT(ISTEXT($G3028)),ISNUMBER(Poczatek),ISNUMBER(Koniec_Projekt)),IFERROR(IF($D3028=LataProjekcji,$F3028,IF($D3028&lt;LataProjekcji,IF((SUM($K3028:K3028)+12)&lt;$D3031,12,$D3031-SUM($K3028:K3028)),0)),0),0)</f>
        <v>0</v>
      </c>
      <c r="M3028" s="5">
        <f ca="1">IF(AND($G3029,NOT(ISTEXT($G3028)),ISNUMBER(Poczatek),ISNUMBER(Koniec_Projekt)),IFERROR(IF($D3028=LataProjekcji,$F3028,IF($D3028&lt;LataProjekcji,IF((SUM($K3028:L3028)+12)&lt;$D3031,12,$D3031-SUM($K3028:L3028)),0)),0),0)</f>
        <v>0</v>
      </c>
      <c r="N3028" s="5">
        <f ca="1">IF(AND($G3029,NOT(ISTEXT($G3028)),ISNUMBER(Poczatek),ISNUMBER(Koniec_Projekt)),IFERROR(IF($D3028=LataProjekcji,$F3028,IF($D3028&lt;LataProjekcji,IF((SUM($K3028:M3028)+12)&lt;$D3031,12,$D3031-SUM($K3028:M3028)),0)),0),0)</f>
        <v>0</v>
      </c>
      <c r="O3028" s="5">
        <f ca="1">IF(AND($G3029,NOT(ISTEXT($G3028)),ISNUMBER(Poczatek),ISNUMBER(Koniec_Projekt)),IFERROR(IF($D3028=LataProjekcji,$F3028,IF($D3028&lt;LataProjekcji,IF((SUM($K3028:N3028)+12)&lt;$D3031,12,$D3031-SUM($K3028:N3028)),0)),0),0)</f>
        <v>0</v>
      </c>
      <c r="P3028" s="5">
        <f ca="1">IF(AND($G3029,NOT(ISTEXT($G3028)),ISNUMBER(Poczatek),ISNUMBER(Koniec_Projekt)),IFERROR(IF($D3028=LataProjekcji,$F3028,IF($D3028&lt;LataProjekcji,IF((SUM($K3028:O3028)+12)&lt;$D3031,12,$D3031-SUM($K3028:O3028)),0)),0),0)</f>
        <v>0</v>
      </c>
      <c r="Q3028" s="5">
        <f ca="1">IF(AND($G3029,NOT(ISTEXT($G3028)),ISNUMBER(Poczatek),ISNUMBER(Koniec_Projekt)),IFERROR(IF($D3028=LataProjekcji,$F3028,IF($D3028&lt;LataProjekcji,IF((SUM($K3028:P3028)+12)&lt;$D3031,12,$D3031-SUM($K3028:P3028)),0)),0),0)</f>
        <v>0</v>
      </c>
      <c r="R3028" s="5">
        <f ca="1">IF(AND($G3029,NOT(ISTEXT($G3028)),ISNUMBER(Poczatek),ISNUMBER(Koniec_Projekt)),IFERROR(IF($D3028=LataProjekcji,$F3028,IF($D3028&lt;LataProjekcji,IF((SUM($K3028:Q3028)+12)&lt;$D3031,12,$D3031-SUM($K3028:Q3028)),0)),0),0)</f>
        <v>0</v>
      </c>
      <c r="S3028" s="5">
        <f ca="1">IF(AND($G3029,NOT(ISTEXT($G3028)),ISNUMBER(Poczatek),ISNUMBER(Koniec_Projekt)),IFERROR(IF($D3028=LataProjekcji,$F3028,IF($D3028&lt;LataProjekcji,IF((SUM($K3028:R3028)+12)&lt;$D3031,12,$D3031-SUM($K3028:R3028)),0)),0),0)</f>
        <v>0</v>
      </c>
      <c r="T3028" s="5">
        <f ca="1">IF(AND($G3029,NOT(ISTEXT($G3028)),ISNUMBER(Poczatek),ISNUMBER(Koniec_Projekt)),IFERROR(IF($D3028=LataProjekcji,$F3028,IF($D3028&lt;LataProjekcji,IF((SUM($K3028:S3028)+12)&lt;$D3031,12,$D3031-SUM($K3028:S3028)),0)),0),0)</f>
        <v>0</v>
      </c>
      <c r="U3028" s="5">
        <f ca="1">IF(AND($G3029,NOT(ISTEXT($G3028)),ISNUMBER(Poczatek),ISNUMBER(Koniec_Projekt)),IFERROR(IF($D3028=LataProjekcji,$F3028,IF($D3028&lt;LataProjekcji,IF((SUM($K3028:T3028)+12)&lt;$D3031,12,$D3031-SUM($K3028:T3028)),0)),0),0)</f>
        <v>0</v>
      </c>
      <c r="V3028" s="5">
        <f ca="1">IF(AND($G3029,NOT(ISTEXT($G3028)),ISNUMBER(Poczatek),ISNUMBER(Koniec_Projekt)),IFERROR(IF($D3028=LataProjekcji,$F3028,IF($D3028&lt;LataProjekcji,IF((SUM($K3028:U3028)+12)&lt;$D3031,12,$D3031-SUM($K3028:U3028)),0)),0),0)</f>
        <v>0</v>
      </c>
      <c r="W3028" s="5">
        <f ca="1">IF(AND($G3029,NOT(ISTEXT($G3028)),ISNUMBER(Poczatek),ISNUMBER(Koniec_Projekt)),IFERROR(IF($D3028=LataProjekcji,$F3028,IF($D3028&lt;LataProjekcji,IF((SUM($K3028:V3028)+12)&lt;$D3031,12,$D3031-SUM($K3028:V3028)),0)),0),0)</f>
        <v>0</v>
      </c>
      <c r="X3028" s="5">
        <f ca="1">IF(AND($G3029,NOT(ISTEXT($G3028)),ISNUMBER(Poczatek),ISNUMBER(Koniec_Projekt)),IFERROR(IF($D3028=LataProjekcji,$F3028,IF($D3028&lt;LataProjekcji,IF((SUM($K3028:W3028)+12)&lt;$D3031,12,$D3031-SUM($K3028:W3028)),0)),0),0)</f>
        <v>0</v>
      </c>
      <c r="Y3028" s="5">
        <f ca="1">IF(AND($G3029,NOT(ISTEXT($G3028)),ISNUMBER(Poczatek),ISNUMBER(Koniec_Projekt)),IFERROR(IF($D3028=LataProjekcji,$F3028,IF($D3028&lt;LataProjekcji,IF((SUM($K3028:X3028)+12)&lt;$D3031,12,$D3031-SUM($K3028:X3028)),0)),0),0)</f>
        <v>0</v>
      </c>
      <c r="Z3028" s="5">
        <f ca="1">IF(AND($G3029,NOT(ISTEXT($G3028)),ISNUMBER(Poczatek),ISNUMBER(Koniec_Projekt)),IFERROR(IF($D3028=LataProjekcji,$F3028,IF($D3028&lt;LataProjekcji,IF((SUM($K3028:Y3028)+12)&lt;$D3031,12,$D3031-SUM($K3028:Y3028)),0)),0),0)</f>
        <v>0</v>
      </c>
      <c r="AA3028" s="5">
        <f ca="1">IF(AND($G3029,NOT(ISTEXT($G3028)),ISNUMBER(Poczatek),ISNUMBER(Koniec_Projekt)),IFERROR(IF($D3028=LataProjekcji,$F3028,IF($D3028&lt;LataProjekcji,IF((SUM($K3028:Z3028)+12)&lt;$D3031,12,$D3031-SUM($K3028:Z3028)),0)),0),0)</f>
        <v>0</v>
      </c>
      <c r="AB3028" s="5">
        <f ca="1">IF(AND($G3029,NOT(ISTEXT($G3028)),ISNUMBER(Poczatek),ISNUMBER(Koniec_Projekt)),IFERROR(IF($D3028=LataProjekcji,$F3028,IF($D3028&lt;LataProjekcji,IF((SUM($K3028:AA3028)+12)&lt;$D3031,12,$D3031-SUM($K3028:AA3028)),0)),0),0)</f>
        <v>0</v>
      </c>
      <c r="AC3028" s="5">
        <f ca="1">IF(AND($G3029,NOT(ISTEXT($G3028)),ISNUMBER(Poczatek),ISNUMBER(Koniec_Projekt)),IFERROR(IF($D3028=LataProjekcji,$F3028,IF($D3028&lt;LataProjekcji,IF((SUM($K3028:AB3028)+12)&lt;$D3031,12,$D3031-SUM($K3028:AB3028)),0)),0),0)</f>
        <v>0</v>
      </c>
      <c r="AD3028" s="5">
        <f ca="1">IF(AND($G3029,NOT(ISTEXT($G3028)),ISNUMBER(Poczatek),ISNUMBER(Koniec_Projekt)),IFERROR(IF($D3028=LataProjekcji,$F3028,IF($D3028&lt;LataProjekcji,IF((SUM($K3028:AC3028)+12)&lt;$D3031,12,$D3031-SUM($K3028:AC3028)),0)),0),0)</f>
        <v>0</v>
      </c>
      <c r="AE3028" s="5">
        <f ca="1">IF(AND($G3029,NOT(ISTEXT($G3028)),ISNUMBER(Poczatek),ISNUMBER(Koniec_Projekt)),IFERROR(IF($D3028=LataProjekcji,$F3028,IF($D3028&lt;LataProjekcji,IF((SUM($K3028:AD3028)+12)&lt;$D3031,12,$D3031-SUM($K3028:AD3028)),0)),0),0)</f>
        <v>0</v>
      </c>
    </row>
    <row r="3029" spans="2:31" hidden="1">
      <c r="B3029" s="526" t="s">
        <v>754</v>
      </c>
      <c r="D3029" s="5">
        <f ca="1">D1862</f>
        <v>0</v>
      </c>
      <c r="E3029" s="454">
        <f ca="1">E1862</f>
        <v>0</v>
      </c>
      <c r="F3029" s="454">
        <f ca="1">F1862</f>
        <v>0</v>
      </c>
      <c r="G3029" s="258" t="b">
        <f ca="1">NOT(ISBLANK(OFFSET($C$269,$D3027,0)))</f>
        <v>0</v>
      </c>
      <c r="H3029" s="538" t="b">
        <f ca="1">SUM(K3029:AE3029)=E3031</f>
        <v>1</v>
      </c>
      <c r="I3029" s="1" t="s">
        <v>750</v>
      </c>
      <c r="K3029" s="537">
        <f ca="1">IF(AND($G3029,NOT(ISTEXT($G3028)),ISNUMBER(Poczatek),ISNUMBER(Koniec_Projekt)),IFERROR(IF($D3028=LataProjekcji,IF($F3028&gt;$E3031,$E3031,$F3028),IF($D3031&gt;=$E3031,(IF($D3028&lt;LataProjekcji,IF((SUM(J3029:$K3029)+12)&lt;$E3031,12,$E3031-SUM(J3029:$K3029)),0)),(IF($D3028&lt;LataProjekcji,IF((SUM(J3029:$K3029)+12)&lt;$D3031,12,$D3031-SUM(J3029:$K3029)),0)))),0),0)</f>
        <v>0</v>
      </c>
      <c r="L3029" s="537">
        <f ca="1">IF(AND($G3029,NOT(ISTEXT($G3028)),ISNUMBER(Poczatek),ISNUMBER(Koniec_Projekt)),IFERROR(IF($D3028=LataProjekcji,IF($F3028&gt;$E3031,$E3031,$F3028),IF($D3031&gt;=$E3031,(IF($D3028&lt;LataProjekcji,IF((SUM($K3029:K3029)+12)&lt;$E3031,12,$E3031-SUM($K3029:K3029)),0)),(IF($D3028&lt;LataProjekcji,IF((SUM($K3029:K3029)+12)&lt;$D3031,12,$D3031-SUM($K3029:K3029)),0)))),0),0)</f>
        <v>0</v>
      </c>
      <c r="M3029" s="537">
        <f ca="1">IF(AND($G3029,NOT(ISTEXT($G3028)),ISNUMBER(Poczatek),ISNUMBER(Koniec_Projekt)),IFERROR(IF($D3028=LataProjekcji,IF($F3028&gt;$E3031,$E3031,$F3028),IF($D3031&gt;=$E3031,(IF($D3028&lt;LataProjekcji,IF((SUM($K3029:L3029)+12)&lt;$E3031,12,$E3031-SUM($K3029:L3029)),0)),(IF($D3028&lt;LataProjekcji,IF((SUM($K3029:L3029)+12)&lt;$D3031,12,$D3031-SUM($K3029:L3029)),0)))),0),0)</f>
        <v>0</v>
      </c>
      <c r="N3029" s="537">
        <f ca="1">IF(AND($G3029,NOT(ISTEXT($G3028)),ISNUMBER(Poczatek),ISNUMBER(Koniec_Projekt)),IFERROR(IF($D3028=LataProjekcji,IF($F3028&gt;$E3031,$E3031,$F3028),IF($D3031&gt;=$E3031,(IF($D3028&lt;LataProjekcji,IF((SUM($K3029:M3029)+12)&lt;$E3031,12,$E3031-SUM($K3029:M3029)),0)),(IF($D3028&lt;LataProjekcji,IF((SUM($K3029:M3029)+12)&lt;$D3031,12,$D3031-SUM($K3029:M3029)),0)))),0),0)</f>
        <v>0</v>
      </c>
      <c r="O3029" s="537">
        <f ca="1">IF(AND($G3029,NOT(ISTEXT($G3028)),ISNUMBER(Poczatek),ISNUMBER(Koniec_Projekt)),IFERROR(IF($D3028=LataProjekcji,IF($F3028&gt;$E3031,$E3031,$F3028),IF($D3031&gt;=$E3031,(IF($D3028&lt;LataProjekcji,IF((SUM($K3029:N3029)+12)&lt;$E3031,12,$E3031-SUM($K3029:N3029)),0)),(IF($D3028&lt;LataProjekcji,IF((SUM($K3029:N3029)+12)&lt;$D3031,12,$D3031-SUM($K3029:N3029)),0)))),0),0)</f>
        <v>0</v>
      </c>
      <c r="P3029" s="537">
        <f ca="1">IF(AND($G3029,NOT(ISTEXT($G3028)),ISNUMBER(Poczatek),ISNUMBER(Koniec_Projekt)),IFERROR(IF($D3028=LataProjekcji,IF($F3028&gt;$E3031,$E3031,$F3028),IF($D3031&gt;=$E3031,(IF($D3028&lt;LataProjekcji,IF((SUM($K3029:O3029)+12)&lt;$E3031,12,$E3031-SUM($K3029:O3029)),0)),(IF($D3028&lt;LataProjekcji,IF((SUM($K3029:O3029)+12)&lt;$D3031,12,$D3031-SUM($K3029:O3029)),0)))),0),0)</f>
        <v>0</v>
      </c>
      <c r="Q3029" s="537">
        <f ca="1">IF(AND($G3029,NOT(ISTEXT($G3028)),ISNUMBER(Poczatek),ISNUMBER(Koniec_Projekt)),IFERROR(IF($D3028=LataProjekcji,IF($F3028&gt;$E3031,$E3031,$F3028),IF($D3031&gt;=$E3031,(IF($D3028&lt;LataProjekcji,IF((SUM($K3029:P3029)+12)&lt;$E3031,12,$E3031-SUM($K3029:P3029)),0)),(IF($D3028&lt;LataProjekcji,IF((SUM($K3029:P3029)+12)&lt;$D3031,12,$D3031-SUM($K3029:P3029)),0)))),0),0)</f>
        <v>0</v>
      </c>
      <c r="R3029" s="537">
        <f ca="1">IF(AND($G3029,NOT(ISTEXT($G3028)),ISNUMBER(Poczatek),ISNUMBER(Koniec_Projekt)),IFERROR(IF($D3028=LataProjekcji,IF($F3028&gt;$E3031,$E3031,$F3028),IF($D3031&gt;=$E3031,(IF($D3028&lt;LataProjekcji,IF((SUM($K3029:Q3029)+12)&lt;$E3031,12,$E3031-SUM($K3029:Q3029)),0)),(IF($D3028&lt;LataProjekcji,IF((SUM($K3029:Q3029)+12)&lt;$D3031,12,$D3031-SUM($K3029:Q3029)),0)))),0),0)</f>
        <v>0</v>
      </c>
      <c r="S3029" s="537">
        <f ca="1">IF(AND($G3029,NOT(ISTEXT($G3028)),ISNUMBER(Poczatek),ISNUMBER(Koniec_Projekt)),IFERROR(IF($D3028=LataProjekcji,IF($F3028&gt;$E3031,$E3031,$F3028),IF($D3031&gt;=$E3031,(IF($D3028&lt;LataProjekcji,IF((SUM($K3029:R3029)+12)&lt;$E3031,12,$E3031-SUM($K3029:R3029)),0)),(IF($D3028&lt;LataProjekcji,IF((SUM($K3029:R3029)+12)&lt;$D3031,12,$D3031-SUM($K3029:R3029)),0)))),0),0)</f>
        <v>0</v>
      </c>
      <c r="T3029" s="537">
        <f ca="1">IF(AND($G3029,NOT(ISTEXT($G3028)),ISNUMBER(Poczatek),ISNUMBER(Koniec_Projekt)),IFERROR(IF($D3028=LataProjekcji,IF($F3028&gt;$E3031,$E3031,$F3028),IF($D3031&gt;=$E3031,(IF($D3028&lt;LataProjekcji,IF((SUM($K3029:S3029)+12)&lt;$E3031,12,$E3031-SUM($K3029:S3029)),0)),(IF($D3028&lt;LataProjekcji,IF((SUM($K3029:S3029)+12)&lt;$D3031,12,$D3031-SUM($K3029:S3029)),0)))),0),0)</f>
        <v>0</v>
      </c>
      <c r="U3029" s="537">
        <f ca="1">IF(AND($G3029,NOT(ISTEXT($G3028)),ISNUMBER(Poczatek),ISNUMBER(Koniec_Projekt)),IFERROR(IF($D3028=LataProjekcji,IF($F3028&gt;$E3031,$E3031,$F3028),IF($D3031&gt;=$E3031,(IF($D3028&lt;LataProjekcji,IF((SUM($K3029:T3029)+12)&lt;$E3031,12,$E3031-SUM($K3029:T3029)),0)),(IF($D3028&lt;LataProjekcji,IF((SUM($K3029:T3029)+12)&lt;$D3031,12,$D3031-SUM($K3029:T3029)),0)))),0),0)</f>
        <v>0</v>
      </c>
      <c r="V3029" s="537">
        <f ca="1">IF(AND($G3029,NOT(ISTEXT($G3028)),ISNUMBER(Poczatek),ISNUMBER(Koniec_Projekt)),IFERROR(IF($D3028=LataProjekcji,IF($F3028&gt;$E3031,$E3031,$F3028),IF($D3031&gt;=$E3031,(IF($D3028&lt;LataProjekcji,IF((SUM($K3029:U3029)+12)&lt;$E3031,12,$E3031-SUM($K3029:U3029)),0)),(IF($D3028&lt;LataProjekcji,IF((SUM($K3029:U3029)+12)&lt;$D3031,12,$D3031-SUM($K3029:U3029)),0)))),0),0)</f>
        <v>0</v>
      </c>
      <c r="W3029" s="537">
        <f ca="1">IF(AND($G3029,NOT(ISTEXT($G3028)),ISNUMBER(Poczatek),ISNUMBER(Koniec_Projekt)),IFERROR(IF($D3028=LataProjekcji,IF($F3028&gt;$E3031,$E3031,$F3028),IF($D3031&gt;=$E3031,(IF($D3028&lt;LataProjekcji,IF((SUM($K3029:V3029)+12)&lt;$E3031,12,$E3031-SUM($K3029:V3029)),0)),(IF($D3028&lt;LataProjekcji,IF((SUM($K3029:V3029)+12)&lt;$D3031,12,$D3031-SUM($K3029:V3029)),0)))),0),0)</f>
        <v>0</v>
      </c>
      <c r="X3029" s="537">
        <f ca="1">IF(AND($G3029,NOT(ISTEXT($G3028)),ISNUMBER(Poczatek),ISNUMBER(Koniec_Projekt)),IFERROR(IF($D3028=LataProjekcji,IF($F3028&gt;$E3031,$E3031,$F3028),IF($D3031&gt;=$E3031,(IF($D3028&lt;LataProjekcji,IF((SUM($K3029:W3029)+12)&lt;$E3031,12,$E3031-SUM($K3029:W3029)),0)),(IF($D3028&lt;LataProjekcji,IF((SUM($K3029:W3029)+12)&lt;$D3031,12,$D3031-SUM($K3029:W3029)),0)))),0),0)</f>
        <v>0</v>
      </c>
      <c r="Y3029" s="537">
        <f ca="1">IF(AND($G3029,NOT(ISTEXT($G3028)),ISNUMBER(Poczatek),ISNUMBER(Koniec_Projekt)),IFERROR(IF($D3028=LataProjekcji,IF($F3028&gt;$E3031,$E3031,$F3028),IF($D3031&gt;=$E3031,(IF($D3028&lt;LataProjekcji,IF((SUM($K3029:X3029)+12)&lt;$E3031,12,$E3031-SUM($K3029:X3029)),0)),(IF($D3028&lt;LataProjekcji,IF((SUM($K3029:X3029)+12)&lt;$D3031,12,$D3031-SUM($K3029:X3029)),0)))),0),0)</f>
        <v>0</v>
      </c>
      <c r="Z3029" s="537">
        <f ca="1">IF(AND($G3029,NOT(ISTEXT($G3028)),ISNUMBER(Poczatek),ISNUMBER(Koniec_Projekt)),IFERROR(IF($D3028=LataProjekcji,IF($F3028&gt;$E3031,$E3031,$F3028),IF($D3031&gt;=$E3031,(IF($D3028&lt;LataProjekcji,IF((SUM($K3029:Y3029)+12)&lt;$E3031,12,$E3031-SUM($K3029:Y3029)),0)),(IF($D3028&lt;LataProjekcji,IF((SUM($K3029:Y3029)+12)&lt;$D3031,12,$D3031-SUM($K3029:Y3029)),0)))),0),0)</f>
        <v>0</v>
      </c>
      <c r="AA3029" s="537">
        <f ca="1">IF(AND($G3029,NOT(ISTEXT($G3028)),ISNUMBER(Poczatek),ISNUMBER(Koniec_Projekt)),IFERROR(IF($D3028=LataProjekcji,IF($F3028&gt;$E3031,$E3031,$F3028),IF($D3031&gt;=$E3031,(IF($D3028&lt;LataProjekcji,IF((SUM($K3029:Z3029)+12)&lt;$E3031,12,$E3031-SUM($K3029:Z3029)),0)),(IF($D3028&lt;LataProjekcji,IF((SUM($K3029:Z3029)+12)&lt;$D3031,12,$D3031-SUM($K3029:Z3029)),0)))),0),0)</f>
        <v>0</v>
      </c>
      <c r="AB3029" s="537">
        <f ca="1">IF(AND($G3029,NOT(ISTEXT($G3028)),ISNUMBER(Poczatek),ISNUMBER(Koniec_Projekt)),IFERROR(IF($D3028=LataProjekcji,IF($F3028&gt;$E3031,$E3031,$F3028),IF($D3031&gt;=$E3031,(IF($D3028&lt;LataProjekcji,IF((SUM($K3029:AA3029)+12)&lt;$E3031,12,$E3031-SUM($K3029:AA3029)),0)),(IF($D3028&lt;LataProjekcji,IF((SUM($K3029:AA3029)+12)&lt;$D3031,12,$D3031-SUM($K3029:AA3029)),0)))),0),0)</f>
        <v>0</v>
      </c>
      <c r="AC3029" s="537">
        <f ca="1">IF(AND($G3029,NOT(ISTEXT($G3028)),ISNUMBER(Poczatek),ISNUMBER(Koniec_Projekt)),IFERROR(IF($D3028=LataProjekcji,IF($F3028&gt;$E3031,$E3031,$F3028),IF($D3031&gt;=$E3031,(IF($D3028&lt;LataProjekcji,IF((SUM($K3029:AB3029)+12)&lt;$E3031,12,$E3031-SUM($K3029:AB3029)),0)),(IF($D3028&lt;LataProjekcji,IF((SUM($K3029:AB3029)+12)&lt;$D3031,12,$D3031-SUM($K3029:AB3029)),0)))),0),0)</f>
        <v>0</v>
      </c>
      <c r="AD3029" s="537">
        <f ca="1">IF(AND($G3029,NOT(ISTEXT($G3028)),ISNUMBER(Poczatek),ISNUMBER(Koniec_Projekt)),IFERROR(IF($D3028=LataProjekcji,IF($F3028&gt;$E3031,$E3031,$F3028),IF($D3031&gt;=$E3031,(IF($D3028&lt;LataProjekcji,IF((SUM($K3029:AC3029)+12)&lt;$E3031,12,$E3031-SUM($K3029:AC3029)),0)),(IF($D3028&lt;LataProjekcji,IF((SUM($K3029:AC3029)+12)&lt;$D3031,12,$D3031-SUM($K3029:AC3029)),0)))),0),0)</f>
        <v>0</v>
      </c>
      <c r="AE3029" s="537">
        <f ca="1">IF(AND($G3029,NOT(ISTEXT($G3028)),ISNUMBER(Poczatek),ISNUMBER(Koniec_Projekt)),IFERROR(IF($D3028=LataProjekcji,IF($F3028&gt;$E3031,$E3031,$F3028),IF($D3031&gt;=$E3031,(IF($D3028&lt;LataProjekcji,IF((SUM($K3029:AD3029)+12)&lt;$E3031,12,$E3031-SUM($K3029:AD3029)),0)),(IF($D3028&lt;LataProjekcji,IF((SUM($K3029:AD3029)+12)&lt;$D3031,12,$D3031-SUM($K3029:AD3029)),0)))),0),0)</f>
        <v>0</v>
      </c>
    </row>
    <row r="3030" spans="2:31" hidden="1">
      <c r="B3030" s="526" t="s">
        <v>753</v>
      </c>
      <c r="D3030" s="454">
        <f ca="1">D1863</f>
        <v>0</v>
      </c>
      <c r="E3030" s="454">
        <f ca="1">IF(D3029&gt;10,ROUND(D3030/12,2),D3030)</f>
        <v>0</v>
      </c>
      <c r="F3030" s="524">
        <f>Koniec_Projekt</f>
        <v>0</v>
      </c>
      <c r="G3030" s="329">
        <f>Miesiac_Koniec_Projekt</f>
        <v>0</v>
      </c>
      <c r="H3030" s="538" t="b">
        <f ca="1">SUM(K3030:AE3030)=D3029</f>
        <v>1</v>
      </c>
      <c r="I3030" s="1" t="s">
        <v>713</v>
      </c>
      <c r="K3030" s="256">
        <f ca="1">IF(AND($G3029,NOT(ISTEXT($G3028)),ISNUMBER(Poczatek),ISNUMBER(Koniec_Projekt)),IFERROR(IF(LataProjekcji=$F3031,ROUND($D3029,0),ROUND(K3028*$E3030,0)),0),0)</f>
        <v>0</v>
      </c>
      <c r="L3030" s="5">
        <f ca="1">IF(AND($G3029,NOT(ISTEXT($G3028)),ISNUMBER(Poczatek),ISNUMBER(Koniec_Projekt)),IFERROR(IF(LataProjekcji=$F3031,ROUND($D3029-SUM(K3030:$K3030),0),ROUND(L3028*$E3030,0)),0),0)</f>
        <v>0</v>
      </c>
      <c r="M3030" s="5">
        <f ca="1">IF(AND($G3029,NOT(ISTEXT($G3028)),ISNUMBER(Poczatek),ISNUMBER(Koniec_Projekt)),IFERROR(IF(LataProjekcji=$F3031,ROUND($D3029-SUM($K3030:L3030),0),ROUND(M3028*$E3030,0)),0),0)</f>
        <v>0</v>
      </c>
      <c r="N3030" s="5">
        <f ca="1">IF(AND($G3029,NOT(ISTEXT($G3028)),ISNUMBER(Poczatek),ISNUMBER(Koniec_Projekt)),IFERROR(IF(LataProjekcji=$F3031,ROUND($D3029-SUM($K3030:M3030),0),ROUND(N3028*$E3030,0)),0),0)</f>
        <v>0</v>
      </c>
      <c r="O3030" s="5">
        <f ca="1">IF(AND($G3029,NOT(ISTEXT($G3028)),ISNUMBER(Poczatek),ISNUMBER(Koniec_Projekt)),IFERROR(IF(LataProjekcji=$F3031,ROUND($D3029-SUM($K3030:N3030),0),ROUND(O3028*$E3030,0)),0),0)</f>
        <v>0</v>
      </c>
      <c r="P3030" s="5">
        <f ca="1">IF(AND($G3029,NOT(ISTEXT($G3028)),ISNUMBER(Poczatek),ISNUMBER(Koniec_Projekt)),IFERROR(IF(LataProjekcji=$F3031,ROUND($D3029-SUM($K3030:O3030),0),ROUND(P3028*$E3030,0)),0),0)</f>
        <v>0</v>
      </c>
      <c r="Q3030" s="5">
        <f ca="1">IF(AND($G3029,NOT(ISTEXT($G3028)),ISNUMBER(Poczatek),ISNUMBER(Koniec_Projekt)),IFERROR(IF(LataProjekcji=$F3031,ROUND($D3029-SUM($K3030:P3030),0),ROUND(Q3028*$E3030,0)),0),0)</f>
        <v>0</v>
      </c>
      <c r="R3030" s="5">
        <f ca="1">IF(AND($G3029,NOT(ISTEXT($G3028)),ISNUMBER(Poczatek),ISNUMBER(Koniec_Projekt)),IFERROR(IF(LataProjekcji=$F3031,ROUND($D3029-SUM($K3030:Q3030),0),ROUND(R3028*$E3030,0)),0),0)</f>
        <v>0</v>
      </c>
      <c r="S3030" s="5">
        <f ca="1">IF(AND($G3029,NOT(ISTEXT($G3028)),ISNUMBER(Poczatek),ISNUMBER(Koniec_Projekt)),IFERROR(IF(LataProjekcji=$F3031,ROUND($D3029-SUM($K3030:R3030),0),ROUND(S3028*$E3030,0)),0),0)</f>
        <v>0</v>
      </c>
      <c r="T3030" s="5">
        <f ca="1">IF(AND($G3029,NOT(ISTEXT($G3028)),ISNUMBER(Poczatek),ISNUMBER(Koniec_Projekt)),IFERROR(IF(LataProjekcji=$F3031,ROUND($D3029-SUM($K3030:S3030),0),ROUND(T3028*$E3030,0)),0),0)</f>
        <v>0</v>
      </c>
      <c r="U3030" s="5">
        <f ca="1">IF(AND($G3029,NOT(ISTEXT($G3028)),ISNUMBER(Poczatek),ISNUMBER(Koniec_Projekt)),IFERROR(IF(LataProjekcji=$F3031,ROUND($D3029-SUM($K3030:T3030),0),ROUND(U3028*$E3030,0)),0),0)</f>
        <v>0</v>
      </c>
      <c r="V3030" s="5">
        <f ca="1">IF(AND($G3029,NOT(ISTEXT($G3028)),ISNUMBER(Poczatek),ISNUMBER(Koniec_Projekt)),IFERROR(IF(LataProjekcji=$F3031,ROUND($D3029-SUM($K3030:U3030),0),ROUND(V3028*$E3030,0)),0),0)</f>
        <v>0</v>
      </c>
      <c r="W3030" s="5">
        <f ca="1">IF(AND($G3029,NOT(ISTEXT($G3028)),ISNUMBER(Poczatek),ISNUMBER(Koniec_Projekt)),IFERROR(IF(LataProjekcji=$F3031,ROUND($D3029-SUM($K3030:V3030),0),ROUND(W3028*$E3030,0)),0),0)</f>
        <v>0</v>
      </c>
      <c r="X3030" s="5">
        <f ca="1">IF(AND($G3029,NOT(ISTEXT($G3028)),ISNUMBER(Poczatek),ISNUMBER(Koniec_Projekt)),IFERROR(IF(LataProjekcji=$F3031,ROUND($D3029-SUM($K3030:W3030),0),ROUND(X3028*$E3030,0)),0),0)</f>
        <v>0</v>
      </c>
      <c r="Y3030" s="5">
        <f ca="1">IF(AND($G3029,NOT(ISTEXT($G3028)),ISNUMBER(Poczatek),ISNUMBER(Koniec_Projekt)),IFERROR(IF(LataProjekcji=$F3031,ROUND($D3029-SUM($K3030:X3030),0),ROUND(Y3028*$E3030,0)),0),0)</f>
        <v>0</v>
      </c>
      <c r="Z3030" s="5">
        <f ca="1">IF(AND($G3029,NOT(ISTEXT($G3028)),ISNUMBER(Poczatek),ISNUMBER(Koniec_Projekt)),IFERROR(IF(LataProjekcji=$F3031,ROUND($D3029-SUM($K3030:Y3030),0),ROUND(Z3028*$E3030,0)),0),0)</f>
        <v>0</v>
      </c>
      <c r="AA3030" s="5">
        <f ca="1">IF(AND($G3029,NOT(ISTEXT($G3028)),ISNUMBER(Poczatek),ISNUMBER(Koniec_Projekt)),IFERROR(IF(LataProjekcji=$F3031,ROUND($D3029-SUM($K3030:Z3030),0),ROUND(AA3028*$E3030,0)),0),0)</f>
        <v>0</v>
      </c>
      <c r="AB3030" s="5">
        <f ca="1">IF(AND($G3029,NOT(ISTEXT($G3028)),ISNUMBER(Poczatek),ISNUMBER(Koniec_Projekt)),IFERROR(IF(LataProjekcji=$F3031,ROUND($D3029-SUM($K3030:AA3030),0),ROUND(AB3028*$E3030,0)),0),0)</f>
        <v>0</v>
      </c>
      <c r="AC3030" s="5">
        <f ca="1">IF(AND($G3029,NOT(ISTEXT($G3028)),ISNUMBER(Poczatek),ISNUMBER(Koniec_Projekt)),IFERROR(IF(LataProjekcji=$F3031,ROUND($D3029-SUM($K3030:AB3030),0),ROUND(AC3028*$E3030,0)),0),0)</f>
        <v>0</v>
      </c>
      <c r="AD3030" s="5">
        <f ca="1">IF(AND($G3029,NOT(ISTEXT($G3028)),ISNUMBER(Poczatek),ISNUMBER(Koniec_Projekt)),IFERROR(IF(LataProjekcji=$F3031,ROUND($D3029-SUM($K3030:AC3030),0),ROUND(AD3028*$E3030,0)),0),0)</f>
        <v>0</v>
      </c>
      <c r="AE3030" s="5">
        <f ca="1">IF(AND($G3029,NOT(ISTEXT($G3028)),ISNUMBER(Poczatek),ISNUMBER(Koniec_Projekt)),IFERROR(IF(LataProjekcji=$F3031,ROUND($D3029-SUM($K3030:AD3030),0),ROUND(AE3028*$E3030,0)),0),0)</f>
        <v>0</v>
      </c>
    </row>
    <row r="3031" spans="2:31" hidden="1">
      <c r="B3031" s="526" t="s">
        <v>751</v>
      </c>
      <c r="D3031" s="1">
        <f ca="1">IFERROR(ROUNDUP(D3029/E3030,0),0)</f>
        <v>0</v>
      </c>
      <c r="E3031" s="1">
        <f ca="1">IF(D3031=0,0,DATEDIF(DATE(D3028,E3028,1),DATE(F3030,G3030,1),"m"))</f>
        <v>0</v>
      </c>
      <c r="F3031" s="1" t="str">
        <f ca="1">IFERROR(YEAR(G3028),"brak daty")</f>
        <v>brak daty</v>
      </c>
      <c r="G3031" s="1" t="str">
        <f ca="1">IFERROR(MONTH(G3028),"brak daty")</f>
        <v>brak daty</v>
      </c>
      <c r="I3031" s="1" t="s">
        <v>425</v>
      </c>
      <c r="K3031" s="5">
        <f ca="1">IF(AND($G3029,NOT(ISTEXT($G3028)),ISNUMBER(Poczatek),ISNUMBER(Koniec_Projekt)),IFERROR(IF(LataProjekcji=$F3030,IF(AND($G3030=$G3031,$F3030=$F3031),ROUND($D3029-SUM($K3031),0),ROUND(K3029*$E3030,0)),IF(LataProjekcji&gt;$F3030,0,ROUND(K3029*$E3030,0))),0),0)</f>
        <v>0</v>
      </c>
      <c r="L3031" s="5">
        <f ca="1">IF(AND($G3029,NOT(ISTEXT($G3028)),ISNUMBER(Poczatek),ISNUMBER(Koniec_Projekt)),IFERROR(IF(LataProjekcji=$F3030,IF(AND($G3030=$G3031,$F3030=$F3031),ROUND($D3029-SUM($K3031:K3031),0),ROUND(L3029*$E3030,0)),IF(LataProjekcji&gt;$F3030,0,ROUND(L3029*$E3030,0))),0),0)</f>
        <v>0</v>
      </c>
      <c r="M3031" s="5">
        <f ca="1">IF(AND($G3029,NOT(ISTEXT($G3028)),ISNUMBER(Poczatek),ISNUMBER(Koniec_Projekt)),IFERROR(IF(LataProjekcji=$F3030,IF(AND($G3030=$G3031,$F3030=$F3031),ROUND($D3029-SUM($K3031:L3031),0),ROUND(M3029*$E3030,0)),IF(LataProjekcji&gt;$F3030,0,ROUND(M3029*$E3030,0))),0),0)</f>
        <v>0</v>
      </c>
      <c r="N3031" s="5">
        <f ca="1">IF(AND($G3029,NOT(ISTEXT($G3028)),ISNUMBER(Poczatek),ISNUMBER(Koniec_Projekt)),IFERROR(IF(LataProjekcji=$F3030,IF(AND($G3030=$G3031,$F3030=$F3031),ROUND($D3029-SUM($K3031:M3031),0),ROUND(N3029*$E3030,0)),IF(LataProjekcji&gt;$F3030,0,ROUND(N3029*$E3030,0))),0),0)</f>
        <v>0</v>
      </c>
      <c r="O3031" s="5">
        <f ca="1">IF(AND($G3029,NOT(ISTEXT($G3028)),ISNUMBER(Poczatek),ISNUMBER(Koniec_Projekt)),IFERROR(IF(LataProjekcji=$F3030,IF(AND($G3030=$G3031,$F3030=$F3031),ROUND($D3029-SUM($K3031:N3031),0),ROUND(O3029*$E3030,0)),IF(LataProjekcji&gt;$F3030,0,ROUND(O3029*$E3030,0))),0),0)</f>
        <v>0</v>
      </c>
      <c r="P3031" s="5">
        <f ca="1">IF(AND($G3029,NOT(ISTEXT($G3028)),ISNUMBER(Poczatek),ISNUMBER(Koniec_Projekt)),IFERROR(IF(LataProjekcji=$F3030,IF(AND($G3030=$G3031,$F3030=$F3031),ROUND($D3029-SUM($K3031:O3031),0),ROUND(P3029*$E3030,0)),IF(LataProjekcji&gt;$F3030,0,ROUND(P3029*$E3030,0))),0),0)</f>
        <v>0</v>
      </c>
      <c r="Q3031" s="5">
        <f ca="1">IF(AND($G3029,NOT(ISTEXT($G3028)),ISNUMBER(Poczatek),ISNUMBER(Koniec_Projekt)),IFERROR(IF(LataProjekcji=$F3030,IF(AND($G3030=$G3031,$F3030=$F3031),ROUND($D3029-SUM($K3031:P3031),0),ROUND(Q3029*$E3030,0)),IF(LataProjekcji&gt;$F3030,0,ROUND(Q3029*$E3030,0))),0),0)</f>
        <v>0</v>
      </c>
      <c r="R3031" s="5">
        <f ca="1">IF(AND($G3029,NOT(ISTEXT($G3028)),ISNUMBER(Poczatek),ISNUMBER(Koniec_Projekt)),IFERROR(IF(LataProjekcji=$F3030,IF(AND($G3030=$G3031,$F3030=$F3031),ROUND($D3029-SUM($K3031:Q3031),0),ROUND(R3029*$E3030,0)),IF(LataProjekcji&gt;$F3030,0,ROUND(R3029*$E3030,0))),0),0)</f>
        <v>0</v>
      </c>
      <c r="S3031" s="5">
        <f ca="1">IF(AND($G3029,NOT(ISTEXT($G3028)),ISNUMBER(Poczatek),ISNUMBER(Koniec_Projekt)),IFERROR(IF(LataProjekcji=$F3030,IF(AND($G3030=$G3031,$F3030=$F3031),ROUND($D3029-SUM($K3031:R3031),0),ROUND(S3029*$E3030,0)),IF(LataProjekcji&gt;$F3030,0,ROUND(S3029*$E3030,0))),0),0)</f>
        <v>0</v>
      </c>
      <c r="T3031" s="5">
        <f ca="1">IF(AND($G3029,NOT(ISTEXT($G3028)),ISNUMBER(Poczatek),ISNUMBER(Koniec_Projekt)),IFERROR(IF(LataProjekcji=$F3030,IF(AND($G3030=$G3031,$F3030=$F3031),ROUND($D3029-SUM($K3031:S3031),0),ROUND(T3029*$E3030,0)),IF(LataProjekcji&gt;$F3030,0,ROUND(T3029*$E3030,0))),0),0)</f>
        <v>0</v>
      </c>
      <c r="U3031" s="5">
        <f ca="1">IF(AND($G3029,NOT(ISTEXT($G3028)),ISNUMBER(Poczatek),ISNUMBER(Koniec_Projekt)),IFERROR(IF(LataProjekcji=$F3030,IF(AND($G3030=$G3031,$F3030=$F3031),ROUND($D3029-SUM($K3031:T3031),0),ROUND(U3029*$E3030,0)),IF(LataProjekcji&gt;$F3030,0,ROUND(U3029*$E3030,0))),0),0)</f>
        <v>0</v>
      </c>
      <c r="V3031" s="5">
        <f ca="1">IF(AND($G3029,NOT(ISTEXT($G3028)),ISNUMBER(Poczatek),ISNUMBER(Koniec_Projekt)),IFERROR(IF(LataProjekcji=$F3030,IF(AND($G3030=$G3031,$F3030=$F3031),ROUND($D3029-SUM($K3031:U3031),0),ROUND(V3029*$E3030,0)),IF(LataProjekcji&gt;$F3030,0,ROUND(V3029*$E3030,0))),0),0)</f>
        <v>0</v>
      </c>
      <c r="W3031" s="5">
        <f ca="1">IF(AND($G3029,NOT(ISTEXT($G3028)),ISNUMBER(Poczatek),ISNUMBER(Koniec_Projekt)),IFERROR(IF(LataProjekcji=$F3030,IF(AND($G3030=$G3031,$F3030=$F3031),ROUND($D3029-SUM($K3031:V3031),0),ROUND(W3029*$E3030,0)),IF(LataProjekcji&gt;$F3030,0,ROUND(W3029*$E3030,0))),0),0)</f>
        <v>0</v>
      </c>
      <c r="X3031" s="5">
        <f ca="1">IF(AND($G3029,NOT(ISTEXT($G3028)),ISNUMBER(Poczatek),ISNUMBER(Koniec_Projekt)),IFERROR(IF(LataProjekcji=$F3030,IF(AND($G3030=$G3031,$F3030=$F3031),ROUND($D3029-SUM($K3031:W3031),0),ROUND(X3029*$E3030,0)),IF(LataProjekcji&gt;$F3030,0,ROUND(X3029*$E3030,0))),0),0)</f>
        <v>0</v>
      </c>
      <c r="Y3031" s="5">
        <f ca="1">IF(AND($G3029,NOT(ISTEXT($G3028)),ISNUMBER(Poczatek),ISNUMBER(Koniec_Projekt)),IFERROR(IF(LataProjekcji=$F3030,IF(AND($G3030=$G3031,$F3030=$F3031),ROUND($D3029-SUM($K3031:X3031),0),ROUND(Y3029*$E3030,0)),IF(LataProjekcji&gt;$F3030,0,ROUND(Y3029*$E3030,0))),0),0)</f>
        <v>0</v>
      </c>
      <c r="Z3031" s="5">
        <f ca="1">IF(AND($G3029,NOT(ISTEXT($G3028)),ISNUMBER(Poczatek),ISNUMBER(Koniec_Projekt)),IFERROR(IF(LataProjekcji=$F3030,IF(AND($G3030=$G3031,$F3030=$F3031),ROUND($D3029-SUM($K3031:Y3031),0),ROUND(Z3029*$E3030,0)),IF(LataProjekcji&gt;$F3030,0,ROUND(Z3029*$E3030,0))),0),0)</f>
        <v>0</v>
      </c>
      <c r="AA3031" s="5">
        <f ca="1">IF(AND($G3029,NOT(ISTEXT($G3028)),ISNUMBER(Poczatek),ISNUMBER(Koniec_Projekt)),IFERROR(IF(LataProjekcji=$F3030,IF(AND($G3030=$G3031,$F3030=$F3031),ROUND($D3029-SUM($K3031:Z3031),0),ROUND(AA3029*$E3030,0)),IF(LataProjekcji&gt;$F3030,0,ROUND(AA3029*$E3030,0))),0),0)</f>
        <v>0</v>
      </c>
      <c r="AB3031" s="5">
        <f ca="1">IF(AND($G3029,NOT(ISTEXT($G3028)),ISNUMBER(Poczatek),ISNUMBER(Koniec_Projekt)),IFERROR(IF(LataProjekcji=$F3030,IF(AND($G3030=$G3031,$F3030=$F3031),ROUND($D3029-SUM($K3031:AA3031),0),ROUND(AB3029*$E3030,0)),IF(LataProjekcji&gt;$F3030,0,ROUND(AB3029*$E3030,0))),0),0)</f>
        <v>0</v>
      </c>
      <c r="AC3031" s="5">
        <f ca="1">IF(AND($G3029,NOT(ISTEXT($G3028)),ISNUMBER(Poczatek),ISNUMBER(Koniec_Projekt)),IFERROR(IF(LataProjekcji=$F3030,IF(AND($G3030=$G3031,$F3030=$F3031),ROUND($D3029-SUM($K3031:AB3031),0),ROUND(AC3029*$E3030,0)),IF(LataProjekcji&gt;$F3030,0,ROUND(AC3029*$E3030,0))),0),0)</f>
        <v>0</v>
      </c>
      <c r="AD3031" s="5">
        <f ca="1">IF(AND($G3029,NOT(ISTEXT($G3028)),ISNUMBER(Poczatek),ISNUMBER(Koniec_Projekt)),IFERROR(IF(LataProjekcji=$F3030,IF(AND($G3030=$G3031,$F3030=$F3031),ROUND($D3029-SUM($K3031:AC3031),0),ROUND(AD3029*$E3030,0)),IF(LataProjekcji&gt;$F3030,0,ROUND(AD3029*$E3030,0))),0),0)</f>
        <v>0</v>
      </c>
      <c r="AE3031" s="5">
        <f ca="1">IF(AND($G3029,NOT(ISTEXT($G3028)),ISNUMBER(Poczatek),ISNUMBER(Koniec_Projekt)),IFERROR(IF(LataProjekcji=$F3030,IF(AND($G3030=$G3031,$F3030=$F3031),ROUND($D3029-SUM($K3031:AD3031),0),ROUND(AE3029*$E3030,0)),IF(LataProjekcji&gt;$F3030,0,ROUND(AE3029*$E3030,0))),0),0)</f>
        <v>0</v>
      </c>
    </row>
    <row r="3032" spans="2:31" ht="12.5" hidden="1" thickBot="1">
      <c r="B3032" s="527" t="s">
        <v>865</v>
      </c>
      <c r="C3032" s="528"/>
      <c r="D3032" s="529">
        <f ca="1">IF(D3029&gt;10,ROUND((D3031-1)*E3030,0),E3030)</f>
        <v>0</v>
      </c>
      <c r="E3032" s="529">
        <f ca="1">D3029-D3032</f>
        <v>0</v>
      </c>
      <c r="F3032" s="528"/>
      <c r="G3032" s="669">
        <f ca="1">OFFSET($C$269,$D3027,0)</f>
        <v>0</v>
      </c>
      <c r="H3032" s="528"/>
      <c r="I3032" s="528"/>
      <c r="J3032" s="528"/>
      <c r="K3032" s="528"/>
      <c r="L3032" s="528"/>
      <c r="M3032" s="528"/>
      <c r="N3032" s="528"/>
      <c r="O3032" s="528"/>
      <c r="P3032" s="528"/>
      <c r="Q3032" s="528"/>
      <c r="R3032" s="528"/>
      <c r="S3032" s="528"/>
      <c r="T3032" s="528"/>
      <c r="U3032" s="528"/>
      <c r="V3032" s="528"/>
      <c r="W3032" s="528"/>
      <c r="X3032" s="528"/>
      <c r="Y3032" s="528"/>
      <c r="Z3032" s="528"/>
      <c r="AA3032" s="528"/>
      <c r="AB3032" s="528"/>
      <c r="AC3032" s="528"/>
      <c r="AD3032" s="528"/>
      <c r="AE3032" s="528"/>
    </row>
    <row r="3033" spans="2:31" ht="12.5" hidden="1" thickTop="1"/>
    <row r="3034" spans="2:31" ht="12.5" hidden="1" thickBot="1">
      <c r="B3034" s="530" t="str">
        <f ca="1">"nazwa ST: "&amp;B1867</f>
        <v>nazwa ST: 0</v>
      </c>
      <c r="C3034" s="530"/>
      <c r="D3034" s="531">
        <f>D1867</f>
        <v>186</v>
      </c>
      <c r="E3034" s="530"/>
      <c r="F3034" s="530"/>
      <c r="G3034" s="530"/>
      <c r="H3034" s="530"/>
      <c r="I3034" s="530"/>
      <c r="J3034" s="530"/>
      <c r="K3034" s="539" t="str">
        <f t="shared" ref="K3034:AE3034" si="3230">LataProjekcji</f>
        <v>Uzupełnij dane</v>
      </c>
      <c r="L3034" s="539" t="str">
        <f t="shared" si="3230"/>
        <v/>
      </c>
      <c r="M3034" s="539" t="str">
        <f t="shared" si="3230"/>
        <v/>
      </c>
      <c r="N3034" s="539" t="str">
        <f t="shared" si="3230"/>
        <v/>
      </c>
      <c r="O3034" s="539" t="str">
        <f t="shared" si="3230"/>
        <v/>
      </c>
      <c r="P3034" s="539" t="str">
        <f t="shared" si="3230"/>
        <v/>
      </c>
      <c r="Q3034" s="539" t="str">
        <f t="shared" si="3230"/>
        <v/>
      </c>
      <c r="R3034" s="539" t="str">
        <f t="shared" si="3230"/>
        <v/>
      </c>
      <c r="S3034" s="539" t="str">
        <f t="shared" si="3230"/>
        <v/>
      </c>
      <c r="T3034" s="539" t="str">
        <f t="shared" si="3230"/>
        <v/>
      </c>
      <c r="U3034" s="539" t="str">
        <f t="shared" si="3230"/>
        <v/>
      </c>
      <c r="V3034" s="539" t="str">
        <f t="shared" si="3230"/>
        <v/>
      </c>
      <c r="W3034" s="539" t="str">
        <f t="shared" si="3230"/>
        <v/>
      </c>
      <c r="X3034" s="539" t="str">
        <f t="shared" si="3230"/>
        <v/>
      </c>
      <c r="Y3034" s="539" t="str">
        <f t="shared" si="3230"/>
        <v/>
      </c>
      <c r="Z3034" s="539" t="str">
        <f t="shared" si="3230"/>
        <v/>
      </c>
      <c r="AA3034" s="539" t="str">
        <f t="shared" si="3230"/>
        <v/>
      </c>
      <c r="AB3034" s="539" t="str">
        <f t="shared" si="3230"/>
        <v/>
      </c>
      <c r="AC3034" s="539" t="str">
        <f t="shared" si="3230"/>
        <v/>
      </c>
      <c r="AD3034" s="539" t="str">
        <f t="shared" si="3230"/>
        <v/>
      </c>
      <c r="AE3034" s="539" t="str">
        <f t="shared" si="3230"/>
        <v/>
      </c>
    </row>
    <row r="3035" spans="2:31" hidden="1">
      <c r="B3035" s="526" t="s">
        <v>752</v>
      </c>
      <c r="D3035" s="1">
        <f ca="1">D1868</f>
        <v>1900</v>
      </c>
      <c r="E3035" s="1">
        <f ca="1">E1868</f>
        <v>1</v>
      </c>
      <c r="F3035" s="1">
        <f ca="1">IF(D3036&gt;10,F1868,1)</f>
        <v>1</v>
      </c>
      <c r="G3035" s="525" t="str">
        <f ca="1">IF(ISBLANK(OFFSET($E$269,$D3034,0)),"brak daty",IF(D3036&gt;10,EDATE(OFFSET($E$269,$D3034,0),D3038),DATE(D3035,E3035,1)))</f>
        <v>brak daty</v>
      </c>
      <c r="H3035" s="538" t="b">
        <f ca="1">SUM(K3035:AE3035)=D3038</f>
        <v>1</v>
      </c>
      <c r="I3035" s="1" t="s">
        <v>749</v>
      </c>
      <c r="K3035" s="5">
        <f ca="1">IF(AND($G3036,NOT(ISTEXT($G3035)),ISNUMBER(Poczatek),ISNUMBER(Koniec_Projekt)),IFERROR(IF($D3035=LataProjekcji,$F3035,IF($D3035&lt;LataProjekcji,IF((SUM(K3035)+12)&lt;$D3038,12,$D3038-SUM(K3035)),0)),0),0)</f>
        <v>0</v>
      </c>
      <c r="L3035" s="5">
        <f ca="1">IF(AND($G3036,NOT(ISTEXT($G3035)),ISNUMBER(Poczatek),ISNUMBER(Koniec_Projekt)),IFERROR(IF($D3035=LataProjekcji,$F3035,IF($D3035&lt;LataProjekcji,IF((SUM($K3035:K3035)+12)&lt;$D3038,12,$D3038-SUM($K3035:K3035)),0)),0),0)</f>
        <v>0</v>
      </c>
      <c r="M3035" s="5">
        <f ca="1">IF(AND($G3036,NOT(ISTEXT($G3035)),ISNUMBER(Poczatek),ISNUMBER(Koniec_Projekt)),IFERROR(IF($D3035=LataProjekcji,$F3035,IF($D3035&lt;LataProjekcji,IF((SUM($K3035:L3035)+12)&lt;$D3038,12,$D3038-SUM($K3035:L3035)),0)),0),0)</f>
        <v>0</v>
      </c>
      <c r="N3035" s="5">
        <f ca="1">IF(AND($G3036,NOT(ISTEXT($G3035)),ISNUMBER(Poczatek),ISNUMBER(Koniec_Projekt)),IFERROR(IF($D3035=LataProjekcji,$F3035,IF($D3035&lt;LataProjekcji,IF((SUM($K3035:M3035)+12)&lt;$D3038,12,$D3038-SUM($K3035:M3035)),0)),0),0)</f>
        <v>0</v>
      </c>
      <c r="O3035" s="5">
        <f ca="1">IF(AND($G3036,NOT(ISTEXT($G3035)),ISNUMBER(Poczatek),ISNUMBER(Koniec_Projekt)),IFERROR(IF($D3035=LataProjekcji,$F3035,IF($D3035&lt;LataProjekcji,IF((SUM($K3035:N3035)+12)&lt;$D3038,12,$D3038-SUM($K3035:N3035)),0)),0),0)</f>
        <v>0</v>
      </c>
      <c r="P3035" s="5">
        <f ca="1">IF(AND($G3036,NOT(ISTEXT($G3035)),ISNUMBER(Poczatek),ISNUMBER(Koniec_Projekt)),IFERROR(IF($D3035=LataProjekcji,$F3035,IF($D3035&lt;LataProjekcji,IF((SUM($K3035:O3035)+12)&lt;$D3038,12,$D3038-SUM($K3035:O3035)),0)),0),0)</f>
        <v>0</v>
      </c>
      <c r="Q3035" s="5">
        <f ca="1">IF(AND($G3036,NOT(ISTEXT($G3035)),ISNUMBER(Poczatek),ISNUMBER(Koniec_Projekt)),IFERROR(IF($D3035=LataProjekcji,$F3035,IF($D3035&lt;LataProjekcji,IF((SUM($K3035:P3035)+12)&lt;$D3038,12,$D3038-SUM($K3035:P3035)),0)),0),0)</f>
        <v>0</v>
      </c>
      <c r="R3035" s="5">
        <f ca="1">IF(AND($G3036,NOT(ISTEXT($G3035)),ISNUMBER(Poczatek),ISNUMBER(Koniec_Projekt)),IFERROR(IF($D3035=LataProjekcji,$F3035,IF($D3035&lt;LataProjekcji,IF((SUM($K3035:Q3035)+12)&lt;$D3038,12,$D3038-SUM($K3035:Q3035)),0)),0),0)</f>
        <v>0</v>
      </c>
      <c r="S3035" s="5">
        <f ca="1">IF(AND($G3036,NOT(ISTEXT($G3035)),ISNUMBER(Poczatek),ISNUMBER(Koniec_Projekt)),IFERROR(IF($D3035=LataProjekcji,$F3035,IF($D3035&lt;LataProjekcji,IF((SUM($K3035:R3035)+12)&lt;$D3038,12,$D3038-SUM($K3035:R3035)),0)),0),0)</f>
        <v>0</v>
      </c>
      <c r="T3035" s="5">
        <f ca="1">IF(AND($G3036,NOT(ISTEXT($G3035)),ISNUMBER(Poczatek),ISNUMBER(Koniec_Projekt)),IFERROR(IF($D3035=LataProjekcji,$F3035,IF($D3035&lt;LataProjekcji,IF((SUM($K3035:S3035)+12)&lt;$D3038,12,$D3038-SUM($K3035:S3035)),0)),0),0)</f>
        <v>0</v>
      </c>
      <c r="U3035" s="5">
        <f ca="1">IF(AND($G3036,NOT(ISTEXT($G3035)),ISNUMBER(Poczatek),ISNUMBER(Koniec_Projekt)),IFERROR(IF($D3035=LataProjekcji,$F3035,IF($D3035&lt;LataProjekcji,IF((SUM($K3035:T3035)+12)&lt;$D3038,12,$D3038-SUM($K3035:T3035)),0)),0),0)</f>
        <v>0</v>
      </c>
      <c r="V3035" s="5">
        <f ca="1">IF(AND($G3036,NOT(ISTEXT($G3035)),ISNUMBER(Poczatek),ISNUMBER(Koniec_Projekt)),IFERROR(IF($D3035=LataProjekcji,$F3035,IF($D3035&lt;LataProjekcji,IF((SUM($K3035:U3035)+12)&lt;$D3038,12,$D3038-SUM($K3035:U3035)),0)),0),0)</f>
        <v>0</v>
      </c>
      <c r="W3035" s="5">
        <f ca="1">IF(AND($G3036,NOT(ISTEXT($G3035)),ISNUMBER(Poczatek),ISNUMBER(Koniec_Projekt)),IFERROR(IF($D3035=LataProjekcji,$F3035,IF($D3035&lt;LataProjekcji,IF((SUM($K3035:V3035)+12)&lt;$D3038,12,$D3038-SUM($K3035:V3035)),0)),0),0)</f>
        <v>0</v>
      </c>
      <c r="X3035" s="5">
        <f ca="1">IF(AND($G3036,NOT(ISTEXT($G3035)),ISNUMBER(Poczatek),ISNUMBER(Koniec_Projekt)),IFERROR(IF($D3035=LataProjekcji,$F3035,IF($D3035&lt;LataProjekcji,IF((SUM($K3035:W3035)+12)&lt;$D3038,12,$D3038-SUM($K3035:W3035)),0)),0),0)</f>
        <v>0</v>
      </c>
      <c r="Y3035" s="5">
        <f ca="1">IF(AND($G3036,NOT(ISTEXT($G3035)),ISNUMBER(Poczatek),ISNUMBER(Koniec_Projekt)),IFERROR(IF($D3035=LataProjekcji,$F3035,IF($D3035&lt;LataProjekcji,IF((SUM($K3035:X3035)+12)&lt;$D3038,12,$D3038-SUM($K3035:X3035)),0)),0),0)</f>
        <v>0</v>
      </c>
      <c r="Z3035" s="5">
        <f ca="1">IF(AND($G3036,NOT(ISTEXT($G3035)),ISNUMBER(Poczatek),ISNUMBER(Koniec_Projekt)),IFERROR(IF($D3035=LataProjekcji,$F3035,IF($D3035&lt;LataProjekcji,IF((SUM($K3035:Y3035)+12)&lt;$D3038,12,$D3038-SUM($K3035:Y3035)),0)),0),0)</f>
        <v>0</v>
      </c>
      <c r="AA3035" s="5">
        <f ca="1">IF(AND($G3036,NOT(ISTEXT($G3035)),ISNUMBER(Poczatek),ISNUMBER(Koniec_Projekt)),IFERROR(IF($D3035=LataProjekcji,$F3035,IF($D3035&lt;LataProjekcji,IF((SUM($K3035:Z3035)+12)&lt;$D3038,12,$D3038-SUM($K3035:Z3035)),0)),0),0)</f>
        <v>0</v>
      </c>
      <c r="AB3035" s="5">
        <f ca="1">IF(AND($G3036,NOT(ISTEXT($G3035)),ISNUMBER(Poczatek),ISNUMBER(Koniec_Projekt)),IFERROR(IF($D3035=LataProjekcji,$F3035,IF($D3035&lt;LataProjekcji,IF((SUM($K3035:AA3035)+12)&lt;$D3038,12,$D3038-SUM($K3035:AA3035)),0)),0),0)</f>
        <v>0</v>
      </c>
      <c r="AC3035" s="5">
        <f ca="1">IF(AND($G3036,NOT(ISTEXT($G3035)),ISNUMBER(Poczatek),ISNUMBER(Koniec_Projekt)),IFERROR(IF($D3035=LataProjekcji,$F3035,IF($D3035&lt;LataProjekcji,IF((SUM($K3035:AB3035)+12)&lt;$D3038,12,$D3038-SUM($K3035:AB3035)),0)),0),0)</f>
        <v>0</v>
      </c>
      <c r="AD3035" s="5">
        <f ca="1">IF(AND($G3036,NOT(ISTEXT($G3035)),ISNUMBER(Poczatek),ISNUMBER(Koniec_Projekt)),IFERROR(IF($D3035=LataProjekcji,$F3035,IF($D3035&lt;LataProjekcji,IF((SUM($K3035:AC3035)+12)&lt;$D3038,12,$D3038-SUM($K3035:AC3035)),0)),0),0)</f>
        <v>0</v>
      </c>
      <c r="AE3035" s="5">
        <f ca="1">IF(AND($G3036,NOT(ISTEXT($G3035)),ISNUMBER(Poczatek),ISNUMBER(Koniec_Projekt)),IFERROR(IF($D3035=LataProjekcji,$F3035,IF($D3035&lt;LataProjekcji,IF((SUM($K3035:AD3035)+12)&lt;$D3038,12,$D3038-SUM($K3035:AD3035)),0)),0),0)</f>
        <v>0</v>
      </c>
    </row>
    <row r="3036" spans="2:31" hidden="1">
      <c r="B3036" s="526" t="s">
        <v>754</v>
      </c>
      <c r="D3036" s="5">
        <f ca="1">D1869</f>
        <v>0</v>
      </c>
      <c r="E3036" s="454">
        <f ca="1">E1869</f>
        <v>0</v>
      </c>
      <c r="F3036" s="454">
        <f ca="1">F1869</f>
        <v>0</v>
      </c>
      <c r="G3036" s="258" t="b">
        <f ca="1">NOT(ISBLANK(OFFSET($C$269,$D3034,0)))</f>
        <v>0</v>
      </c>
      <c r="H3036" s="538" t="b">
        <f ca="1">SUM(K3036:AE3036)=E3038</f>
        <v>1</v>
      </c>
      <c r="I3036" s="1" t="s">
        <v>750</v>
      </c>
      <c r="K3036" s="537">
        <f ca="1">IF(AND($G3036,NOT(ISTEXT($G3035)),ISNUMBER(Poczatek),ISNUMBER(Koniec_Projekt)),IFERROR(IF($D3035=LataProjekcji,IF($F3035&gt;$E3038,$E3038,$F3035),IF($D3038&gt;=$E3038,(IF($D3035&lt;LataProjekcji,IF((SUM(J3036:$K3036)+12)&lt;$E3038,12,$E3038-SUM(J3036:$K3036)),0)),(IF($D3035&lt;LataProjekcji,IF((SUM(J3036:$K3036)+12)&lt;$D3038,12,$D3038-SUM(J3036:$K3036)),0)))),0),0)</f>
        <v>0</v>
      </c>
      <c r="L3036" s="537">
        <f ca="1">IF(AND($G3036,NOT(ISTEXT($G3035)),ISNUMBER(Poczatek),ISNUMBER(Koniec_Projekt)),IFERROR(IF($D3035=LataProjekcji,IF($F3035&gt;$E3038,$E3038,$F3035),IF($D3038&gt;=$E3038,(IF($D3035&lt;LataProjekcji,IF((SUM($K3036:K3036)+12)&lt;$E3038,12,$E3038-SUM($K3036:K3036)),0)),(IF($D3035&lt;LataProjekcji,IF((SUM($K3036:K3036)+12)&lt;$D3038,12,$D3038-SUM($K3036:K3036)),0)))),0),0)</f>
        <v>0</v>
      </c>
      <c r="M3036" s="537">
        <f ca="1">IF(AND($G3036,NOT(ISTEXT($G3035)),ISNUMBER(Poczatek),ISNUMBER(Koniec_Projekt)),IFERROR(IF($D3035=LataProjekcji,IF($F3035&gt;$E3038,$E3038,$F3035),IF($D3038&gt;=$E3038,(IF($D3035&lt;LataProjekcji,IF((SUM($K3036:L3036)+12)&lt;$E3038,12,$E3038-SUM($K3036:L3036)),0)),(IF($D3035&lt;LataProjekcji,IF((SUM($K3036:L3036)+12)&lt;$D3038,12,$D3038-SUM($K3036:L3036)),0)))),0),0)</f>
        <v>0</v>
      </c>
      <c r="N3036" s="537">
        <f ca="1">IF(AND($G3036,NOT(ISTEXT($G3035)),ISNUMBER(Poczatek),ISNUMBER(Koniec_Projekt)),IFERROR(IF($D3035=LataProjekcji,IF($F3035&gt;$E3038,$E3038,$F3035),IF($D3038&gt;=$E3038,(IF($D3035&lt;LataProjekcji,IF((SUM($K3036:M3036)+12)&lt;$E3038,12,$E3038-SUM($K3036:M3036)),0)),(IF($D3035&lt;LataProjekcji,IF((SUM($K3036:M3036)+12)&lt;$D3038,12,$D3038-SUM($K3036:M3036)),0)))),0),0)</f>
        <v>0</v>
      </c>
      <c r="O3036" s="537">
        <f ca="1">IF(AND($G3036,NOT(ISTEXT($G3035)),ISNUMBER(Poczatek),ISNUMBER(Koniec_Projekt)),IFERROR(IF($D3035=LataProjekcji,IF($F3035&gt;$E3038,$E3038,$F3035),IF($D3038&gt;=$E3038,(IF($D3035&lt;LataProjekcji,IF((SUM($K3036:N3036)+12)&lt;$E3038,12,$E3038-SUM($K3036:N3036)),0)),(IF($D3035&lt;LataProjekcji,IF((SUM($K3036:N3036)+12)&lt;$D3038,12,$D3038-SUM($K3036:N3036)),0)))),0),0)</f>
        <v>0</v>
      </c>
      <c r="P3036" s="537">
        <f ca="1">IF(AND($G3036,NOT(ISTEXT($G3035)),ISNUMBER(Poczatek),ISNUMBER(Koniec_Projekt)),IFERROR(IF($D3035=LataProjekcji,IF($F3035&gt;$E3038,$E3038,$F3035),IF($D3038&gt;=$E3038,(IF($D3035&lt;LataProjekcji,IF((SUM($K3036:O3036)+12)&lt;$E3038,12,$E3038-SUM($K3036:O3036)),0)),(IF($D3035&lt;LataProjekcji,IF((SUM($K3036:O3036)+12)&lt;$D3038,12,$D3038-SUM($K3036:O3036)),0)))),0),0)</f>
        <v>0</v>
      </c>
      <c r="Q3036" s="537">
        <f ca="1">IF(AND($G3036,NOT(ISTEXT($G3035)),ISNUMBER(Poczatek),ISNUMBER(Koniec_Projekt)),IFERROR(IF($D3035=LataProjekcji,IF($F3035&gt;$E3038,$E3038,$F3035),IF($D3038&gt;=$E3038,(IF($D3035&lt;LataProjekcji,IF((SUM($K3036:P3036)+12)&lt;$E3038,12,$E3038-SUM($K3036:P3036)),0)),(IF($D3035&lt;LataProjekcji,IF((SUM($K3036:P3036)+12)&lt;$D3038,12,$D3038-SUM($K3036:P3036)),0)))),0),0)</f>
        <v>0</v>
      </c>
      <c r="R3036" s="537">
        <f ca="1">IF(AND($G3036,NOT(ISTEXT($G3035)),ISNUMBER(Poczatek),ISNUMBER(Koniec_Projekt)),IFERROR(IF($D3035=LataProjekcji,IF($F3035&gt;$E3038,$E3038,$F3035),IF($D3038&gt;=$E3038,(IF($D3035&lt;LataProjekcji,IF((SUM($K3036:Q3036)+12)&lt;$E3038,12,$E3038-SUM($K3036:Q3036)),0)),(IF($D3035&lt;LataProjekcji,IF((SUM($K3036:Q3036)+12)&lt;$D3038,12,$D3038-SUM($K3036:Q3036)),0)))),0),0)</f>
        <v>0</v>
      </c>
      <c r="S3036" s="537">
        <f ca="1">IF(AND($G3036,NOT(ISTEXT($G3035)),ISNUMBER(Poczatek),ISNUMBER(Koniec_Projekt)),IFERROR(IF($D3035=LataProjekcji,IF($F3035&gt;$E3038,$E3038,$F3035),IF($D3038&gt;=$E3038,(IF($D3035&lt;LataProjekcji,IF((SUM($K3036:R3036)+12)&lt;$E3038,12,$E3038-SUM($K3036:R3036)),0)),(IF($D3035&lt;LataProjekcji,IF((SUM($K3036:R3036)+12)&lt;$D3038,12,$D3038-SUM($K3036:R3036)),0)))),0),0)</f>
        <v>0</v>
      </c>
      <c r="T3036" s="537">
        <f ca="1">IF(AND($G3036,NOT(ISTEXT($G3035)),ISNUMBER(Poczatek),ISNUMBER(Koniec_Projekt)),IFERROR(IF($D3035=LataProjekcji,IF($F3035&gt;$E3038,$E3038,$F3035),IF($D3038&gt;=$E3038,(IF($D3035&lt;LataProjekcji,IF((SUM($K3036:S3036)+12)&lt;$E3038,12,$E3038-SUM($K3036:S3036)),0)),(IF($D3035&lt;LataProjekcji,IF((SUM($K3036:S3036)+12)&lt;$D3038,12,$D3038-SUM($K3036:S3036)),0)))),0),0)</f>
        <v>0</v>
      </c>
      <c r="U3036" s="537">
        <f ca="1">IF(AND($G3036,NOT(ISTEXT($G3035)),ISNUMBER(Poczatek),ISNUMBER(Koniec_Projekt)),IFERROR(IF($D3035=LataProjekcji,IF($F3035&gt;$E3038,$E3038,$F3035),IF($D3038&gt;=$E3038,(IF($D3035&lt;LataProjekcji,IF((SUM($K3036:T3036)+12)&lt;$E3038,12,$E3038-SUM($K3036:T3036)),0)),(IF($D3035&lt;LataProjekcji,IF((SUM($K3036:T3036)+12)&lt;$D3038,12,$D3038-SUM($K3036:T3036)),0)))),0),0)</f>
        <v>0</v>
      </c>
      <c r="V3036" s="537">
        <f ca="1">IF(AND($G3036,NOT(ISTEXT($G3035)),ISNUMBER(Poczatek),ISNUMBER(Koniec_Projekt)),IFERROR(IF($D3035=LataProjekcji,IF($F3035&gt;$E3038,$E3038,$F3035),IF($D3038&gt;=$E3038,(IF($D3035&lt;LataProjekcji,IF((SUM($K3036:U3036)+12)&lt;$E3038,12,$E3038-SUM($K3036:U3036)),0)),(IF($D3035&lt;LataProjekcji,IF((SUM($K3036:U3036)+12)&lt;$D3038,12,$D3038-SUM($K3036:U3036)),0)))),0),0)</f>
        <v>0</v>
      </c>
      <c r="W3036" s="537">
        <f ca="1">IF(AND($G3036,NOT(ISTEXT($G3035)),ISNUMBER(Poczatek),ISNUMBER(Koniec_Projekt)),IFERROR(IF($D3035=LataProjekcji,IF($F3035&gt;$E3038,$E3038,$F3035),IF($D3038&gt;=$E3038,(IF($D3035&lt;LataProjekcji,IF((SUM($K3036:V3036)+12)&lt;$E3038,12,$E3038-SUM($K3036:V3036)),0)),(IF($D3035&lt;LataProjekcji,IF((SUM($K3036:V3036)+12)&lt;$D3038,12,$D3038-SUM($K3036:V3036)),0)))),0),0)</f>
        <v>0</v>
      </c>
      <c r="X3036" s="537">
        <f ca="1">IF(AND($G3036,NOT(ISTEXT($G3035)),ISNUMBER(Poczatek),ISNUMBER(Koniec_Projekt)),IFERROR(IF($D3035=LataProjekcji,IF($F3035&gt;$E3038,$E3038,$F3035),IF($D3038&gt;=$E3038,(IF($D3035&lt;LataProjekcji,IF((SUM($K3036:W3036)+12)&lt;$E3038,12,$E3038-SUM($K3036:W3036)),0)),(IF($D3035&lt;LataProjekcji,IF((SUM($K3036:W3036)+12)&lt;$D3038,12,$D3038-SUM($K3036:W3036)),0)))),0),0)</f>
        <v>0</v>
      </c>
      <c r="Y3036" s="537">
        <f ca="1">IF(AND($G3036,NOT(ISTEXT($G3035)),ISNUMBER(Poczatek),ISNUMBER(Koniec_Projekt)),IFERROR(IF($D3035=LataProjekcji,IF($F3035&gt;$E3038,$E3038,$F3035),IF($D3038&gt;=$E3038,(IF($D3035&lt;LataProjekcji,IF((SUM($K3036:X3036)+12)&lt;$E3038,12,$E3038-SUM($K3036:X3036)),0)),(IF($D3035&lt;LataProjekcji,IF((SUM($K3036:X3036)+12)&lt;$D3038,12,$D3038-SUM($K3036:X3036)),0)))),0),0)</f>
        <v>0</v>
      </c>
      <c r="Z3036" s="537">
        <f ca="1">IF(AND($G3036,NOT(ISTEXT($G3035)),ISNUMBER(Poczatek),ISNUMBER(Koniec_Projekt)),IFERROR(IF($D3035=LataProjekcji,IF($F3035&gt;$E3038,$E3038,$F3035),IF($D3038&gt;=$E3038,(IF($D3035&lt;LataProjekcji,IF((SUM($K3036:Y3036)+12)&lt;$E3038,12,$E3038-SUM($K3036:Y3036)),0)),(IF($D3035&lt;LataProjekcji,IF((SUM($K3036:Y3036)+12)&lt;$D3038,12,$D3038-SUM($K3036:Y3036)),0)))),0),0)</f>
        <v>0</v>
      </c>
      <c r="AA3036" s="537">
        <f ca="1">IF(AND($G3036,NOT(ISTEXT($G3035)),ISNUMBER(Poczatek),ISNUMBER(Koniec_Projekt)),IFERROR(IF($D3035=LataProjekcji,IF($F3035&gt;$E3038,$E3038,$F3035),IF($D3038&gt;=$E3038,(IF($D3035&lt;LataProjekcji,IF((SUM($K3036:Z3036)+12)&lt;$E3038,12,$E3038-SUM($K3036:Z3036)),0)),(IF($D3035&lt;LataProjekcji,IF((SUM($K3036:Z3036)+12)&lt;$D3038,12,$D3038-SUM($K3036:Z3036)),0)))),0),0)</f>
        <v>0</v>
      </c>
      <c r="AB3036" s="537">
        <f ca="1">IF(AND($G3036,NOT(ISTEXT($G3035)),ISNUMBER(Poczatek),ISNUMBER(Koniec_Projekt)),IFERROR(IF($D3035=LataProjekcji,IF($F3035&gt;$E3038,$E3038,$F3035),IF($D3038&gt;=$E3038,(IF($D3035&lt;LataProjekcji,IF((SUM($K3036:AA3036)+12)&lt;$E3038,12,$E3038-SUM($K3036:AA3036)),0)),(IF($D3035&lt;LataProjekcji,IF((SUM($K3036:AA3036)+12)&lt;$D3038,12,$D3038-SUM($K3036:AA3036)),0)))),0),0)</f>
        <v>0</v>
      </c>
      <c r="AC3036" s="537">
        <f ca="1">IF(AND($G3036,NOT(ISTEXT($G3035)),ISNUMBER(Poczatek),ISNUMBER(Koniec_Projekt)),IFERROR(IF($D3035=LataProjekcji,IF($F3035&gt;$E3038,$E3038,$F3035),IF($D3038&gt;=$E3038,(IF($D3035&lt;LataProjekcji,IF((SUM($K3036:AB3036)+12)&lt;$E3038,12,$E3038-SUM($K3036:AB3036)),0)),(IF($D3035&lt;LataProjekcji,IF((SUM($K3036:AB3036)+12)&lt;$D3038,12,$D3038-SUM($K3036:AB3036)),0)))),0),0)</f>
        <v>0</v>
      </c>
      <c r="AD3036" s="537">
        <f ca="1">IF(AND($G3036,NOT(ISTEXT($G3035)),ISNUMBER(Poczatek),ISNUMBER(Koniec_Projekt)),IFERROR(IF($D3035=LataProjekcji,IF($F3035&gt;$E3038,$E3038,$F3035),IF($D3038&gt;=$E3038,(IF($D3035&lt;LataProjekcji,IF((SUM($K3036:AC3036)+12)&lt;$E3038,12,$E3038-SUM($K3036:AC3036)),0)),(IF($D3035&lt;LataProjekcji,IF((SUM($K3036:AC3036)+12)&lt;$D3038,12,$D3038-SUM($K3036:AC3036)),0)))),0),0)</f>
        <v>0</v>
      </c>
      <c r="AE3036" s="537">
        <f ca="1">IF(AND($G3036,NOT(ISTEXT($G3035)),ISNUMBER(Poczatek),ISNUMBER(Koniec_Projekt)),IFERROR(IF($D3035=LataProjekcji,IF($F3035&gt;$E3038,$E3038,$F3035),IF($D3038&gt;=$E3038,(IF($D3035&lt;LataProjekcji,IF((SUM($K3036:AD3036)+12)&lt;$E3038,12,$E3038-SUM($K3036:AD3036)),0)),(IF($D3035&lt;LataProjekcji,IF((SUM($K3036:AD3036)+12)&lt;$D3038,12,$D3038-SUM($K3036:AD3036)),0)))),0),0)</f>
        <v>0</v>
      </c>
    </row>
    <row r="3037" spans="2:31" hidden="1">
      <c r="B3037" s="526" t="s">
        <v>753</v>
      </c>
      <c r="D3037" s="454">
        <f ca="1">D1870</f>
        <v>0</v>
      </c>
      <c r="E3037" s="454">
        <f ca="1">IF(D3036&gt;10,ROUND(D3037/12,2),D3037)</f>
        <v>0</v>
      </c>
      <c r="F3037" s="524">
        <f>Koniec_Projekt</f>
        <v>0</v>
      </c>
      <c r="G3037" s="329">
        <f>Miesiac_Koniec_Projekt</f>
        <v>0</v>
      </c>
      <c r="H3037" s="538" t="b">
        <f ca="1">SUM(K3037:AE3037)=D3036</f>
        <v>1</v>
      </c>
      <c r="I3037" s="1" t="s">
        <v>713</v>
      </c>
      <c r="K3037" s="256">
        <f ca="1">IF(AND($G3036,NOT(ISTEXT($G3035)),ISNUMBER(Poczatek),ISNUMBER(Koniec_Projekt)),IFERROR(IF(LataProjekcji=$F3038,ROUND($D3036,0),ROUND(K3035*$E3037,0)),0),0)</f>
        <v>0</v>
      </c>
      <c r="L3037" s="5">
        <f ca="1">IF(AND($G3036,NOT(ISTEXT($G3035)),ISNUMBER(Poczatek),ISNUMBER(Koniec_Projekt)),IFERROR(IF(LataProjekcji=$F3038,ROUND($D3036-SUM(K3037:$K3037),0),ROUND(L3035*$E3037,0)),0),0)</f>
        <v>0</v>
      </c>
      <c r="M3037" s="5">
        <f ca="1">IF(AND($G3036,NOT(ISTEXT($G3035)),ISNUMBER(Poczatek),ISNUMBER(Koniec_Projekt)),IFERROR(IF(LataProjekcji=$F3038,ROUND($D3036-SUM($K3037:L3037),0),ROUND(M3035*$E3037,0)),0),0)</f>
        <v>0</v>
      </c>
      <c r="N3037" s="5">
        <f ca="1">IF(AND($G3036,NOT(ISTEXT($G3035)),ISNUMBER(Poczatek),ISNUMBER(Koniec_Projekt)),IFERROR(IF(LataProjekcji=$F3038,ROUND($D3036-SUM($K3037:M3037),0),ROUND(N3035*$E3037,0)),0),0)</f>
        <v>0</v>
      </c>
      <c r="O3037" s="5">
        <f ca="1">IF(AND($G3036,NOT(ISTEXT($G3035)),ISNUMBER(Poczatek),ISNUMBER(Koniec_Projekt)),IFERROR(IF(LataProjekcji=$F3038,ROUND($D3036-SUM($K3037:N3037),0),ROUND(O3035*$E3037,0)),0),0)</f>
        <v>0</v>
      </c>
      <c r="P3037" s="5">
        <f ca="1">IF(AND($G3036,NOT(ISTEXT($G3035)),ISNUMBER(Poczatek),ISNUMBER(Koniec_Projekt)),IFERROR(IF(LataProjekcji=$F3038,ROUND($D3036-SUM($K3037:O3037),0),ROUND(P3035*$E3037,0)),0),0)</f>
        <v>0</v>
      </c>
      <c r="Q3037" s="5">
        <f ca="1">IF(AND($G3036,NOT(ISTEXT($G3035)),ISNUMBER(Poczatek),ISNUMBER(Koniec_Projekt)),IFERROR(IF(LataProjekcji=$F3038,ROUND($D3036-SUM($K3037:P3037),0),ROUND(Q3035*$E3037,0)),0),0)</f>
        <v>0</v>
      </c>
      <c r="R3037" s="5">
        <f ca="1">IF(AND($G3036,NOT(ISTEXT($G3035)),ISNUMBER(Poczatek),ISNUMBER(Koniec_Projekt)),IFERROR(IF(LataProjekcji=$F3038,ROUND($D3036-SUM($K3037:Q3037),0),ROUND(R3035*$E3037,0)),0),0)</f>
        <v>0</v>
      </c>
      <c r="S3037" s="5">
        <f ca="1">IF(AND($G3036,NOT(ISTEXT($G3035)),ISNUMBER(Poczatek),ISNUMBER(Koniec_Projekt)),IFERROR(IF(LataProjekcji=$F3038,ROUND($D3036-SUM($K3037:R3037),0),ROUND(S3035*$E3037,0)),0),0)</f>
        <v>0</v>
      </c>
      <c r="T3037" s="5">
        <f ca="1">IF(AND($G3036,NOT(ISTEXT($G3035)),ISNUMBER(Poczatek),ISNUMBER(Koniec_Projekt)),IFERROR(IF(LataProjekcji=$F3038,ROUND($D3036-SUM($K3037:S3037),0),ROUND(T3035*$E3037,0)),0),0)</f>
        <v>0</v>
      </c>
      <c r="U3037" s="5">
        <f ca="1">IF(AND($G3036,NOT(ISTEXT($G3035)),ISNUMBER(Poczatek),ISNUMBER(Koniec_Projekt)),IFERROR(IF(LataProjekcji=$F3038,ROUND($D3036-SUM($K3037:T3037),0),ROUND(U3035*$E3037,0)),0),0)</f>
        <v>0</v>
      </c>
      <c r="V3037" s="5">
        <f ca="1">IF(AND($G3036,NOT(ISTEXT($G3035)),ISNUMBER(Poczatek),ISNUMBER(Koniec_Projekt)),IFERROR(IF(LataProjekcji=$F3038,ROUND($D3036-SUM($K3037:U3037),0),ROUND(V3035*$E3037,0)),0),0)</f>
        <v>0</v>
      </c>
      <c r="W3037" s="5">
        <f ca="1">IF(AND($G3036,NOT(ISTEXT($G3035)),ISNUMBER(Poczatek),ISNUMBER(Koniec_Projekt)),IFERROR(IF(LataProjekcji=$F3038,ROUND($D3036-SUM($K3037:V3037),0),ROUND(W3035*$E3037,0)),0),0)</f>
        <v>0</v>
      </c>
      <c r="X3037" s="5">
        <f ca="1">IF(AND($G3036,NOT(ISTEXT($G3035)),ISNUMBER(Poczatek),ISNUMBER(Koniec_Projekt)),IFERROR(IF(LataProjekcji=$F3038,ROUND($D3036-SUM($K3037:W3037),0),ROUND(X3035*$E3037,0)),0),0)</f>
        <v>0</v>
      </c>
      <c r="Y3037" s="5">
        <f ca="1">IF(AND($G3036,NOT(ISTEXT($G3035)),ISNUMBER(Poczatek),ISNUMBER(Koniec_Projekt)),IFERROR(IF(LataProjekcji=$F3038,ROUND($D3036-SUM($K3037:X3037),0),ROUND(Y3035*$E3037,0)),0),0)</f>
        <v>0</v>
      </c>
      <c r="Z3037" s="5">
        <f ca="1">IF(AND($G3036,NOT(ISTEXT($G3035)),ISNUMBER(Poczatek),ISNUMBER(Koniec_Projekt)),IFERROR(IF(LataProjekcji=$F3038,ROUND($D3036-SUM($K3037:Y3037),0),ROUND(Z3035*$E3037,0)),0),0)</f>
        <v>0</v>
      </c>
      <c r="AA3037" s="5">
        <f ca="1">IF(AND($G3036,NOT(ISTEXT($G3035)),ISNUMBER(Poczatek),ISNUMBER(Koniec_Projekt)),IFERROR(IF(LataProjekcji=$F3038,ROUND($D3036-SUM($K3037:Z3037),0),ROUND(AA3035*$E3037,0)),0),0)</f>
        <v>0</v>
      </c>
      <c r="AB3037" s="5">
        <f ca="1">IF(AND($G3036,NOT(ISTEXT($G3035)),ISNUMBER(Poczatek),ISNUMBER(Koniec_Projekt)),IFERROR(IF(LataProjekcji=$F3038,ROUND($D3036-SUM($K3037:AA3037),0),ROUND(AB3035*$E3037,0)),0),0)</f>
        <v>0</v>
      </c>
      <c r="AC3037" s="5">
        <f ca="1">IF(AND($G3036,NOT(ISTEXT($G3035)),ISNUMBER(Poczatek),ISNUMBER(Koniec_Projekt)),IFERROR(IF(LataProjekcji=$F3038,ROUND($D3036-SUM($K3037:AB3037),0),ROUND(AC3035*$E3037,0)),0),0)</f>
        <v>0</v>
      </c>
      <c r="AD3037" s="5">
        <f ca="1">IF(AND($G3036,NOT(ISTEXT($G3035)),ISNUMBER(Poczatek),ISNUMBER(Koniec_Projekt)),IFERROR(IF(LataProjekcji=$F3038,ROUND($D3036-SUM($K3037:AC3037),0),ROUND(AD3035*$E3037,0)),0),0)</f>
        <v>0</v>
      </c>
      <c r="AE3037" s="5">
        <f ca="1">IF(AND($G3036,NOT(ISTEXT($G3035)),ISNUMBER(Poczatek),ISNUMBER(Koniec_Projekt)),IFERROR(IF(LataProjekcji=$F3038,ROUND($D3036-SUM($K3037:AD3037),0),ROUND(AE3035*$E3037,0)),0),0)</f>
        <v>0</v>
      </c>
    </row>
    <row r="3038" spans="2:31" hidden="1">
      <c r="B3038" s="526" t="s">
        <v>751</v>
      </c>
      <c r="D3038" s="1">
        <f ca="1">IFERROR(ROUNDUP(D3036/E3037,0),0)</f>
        <v>0</v>
      </c>
      <c r="E3038" s="1">
        <f ca="1">IF(D3038=0,0,DATEDIF(DATE(D3035,E3035,1),DATE(F3037,G3037,1),"m"))</f>
        <v>0</v>
      </c>
      <c r="F3038" s="1" t="str">
        <f ca="1">IFERROR(YEAR(G3035),"brak daty")</f>
        <v>brak daty</v>
      </c>
      <c r="G3038" s="1" t="str">
        <f ca="1">IFERROR(MONTH(G3035),"brak daty")</f>
        <v>brak daty</v>
      </c>
      <c r="I3038" s="1" t="s">
        <v>425</v>
      </c>
      <c r="K3038" s="5">
        <f ca="1">IF(AND($G3036,NOT(ISTEXT($G3035)),ISNUMBER(Poczatek),ISNUMBER(Koniec_Projekt)),IFERROR(IF(LataProjekcji=$F3037,IF(AND($G3037=$G3038,$F3037=$F3038),ROUND($D3036-SUM($K3038),0),ROUND(K3036*$E3037,0)),IF(LataProjekcji&gt;$F3037,0,ROUND(K3036*$E3037,0))),0),0)</f>
        <v>0</v>
      </c>
      <c r="L3038" s="5">
        <f ca="1">IF(AND($G3036,NOT(ISTEXT($G3035)),ISNUMBER(Poczatek),ISNUMBER(Koniec_Projekt)),IFERROR(IF(LataProjekcji=$F3037,IF(AND($G3037=$G3038,$F3037=$F3038),ROUND($D3036-SUM($K3038:K3038),0),ROUND(L3036*$E3037,0)),IF(LataProjekcji&gt;$F3037,0,ROUND(L3036*$E3037,0))),0),0)</f>
        <v>0</v>
      </c>
      <c r="M3038" s="5">
        <f ca="1">IF(AND($G3036,NOT(ISTEXT($G3035)),ISNUMBER(Poczatek),ISNUMBER(Koniec_Projekt)),IFERROR(IF(LataProjekcji=$F3037,IF(AND($G3037=$G3038,$F3037=$F3038),ROUND($D3036-SUM($K3038:L3038),0),ROUND(M3036*$E3037,0)),IF(LataProjekcji&gt;$F3037,0,ROUND(M3036*$E3037,0))),0),0)</f>
        <v>0</v>
      </c>
      <c r="N3038" s="5">
        <f ca="1">IF(AND($G3036,NOT(ISTEXT($G3035)),ISNUMBER(Poczatek),ISNUMBER(Koniec_Projekt)),IFERROR(IF(LataProjekcji=$F3037,IF(AND($G3037=$G3038,$F3037=$F3038),ROUND($D3036-SUM($K3038:M3038),0),ROUND(N3036*$E3037,0)),IF(LataProjekcji&gt;$F3037,0,ROUND(N3036*$E3037,0))),0),0)</f>
        <v>0</v>
      </c>
      <c r="O3038" s="5">
        <f ca="1">IF(AND($G3036,NOT(ISTEXT($G3035)),ISNUMBER(Poczatek),ISNUMBER(Koniec_Projekt)),IFERROR(IF(LataProjekcji=$F3037,IF(AND($G3037=$G3038,$F3037=$F3038),ROUND($D3036-SUM($K3038:N3038),0),ROUND(O3036*$E3037,0)),IF(LataProjekcji&gt;$F3037,0,ROUND(O3036*$E3037,0))),0),0)</f>
        <v>0</v>
      </c>
      <c r="P3038" s="5">
        <f ca="1">IF(AND($G3036,NOT(ISTEXT($G3035)),ISNUMBER(Poczatek),ISNUMBER(Koniec_Projekt)),IFERROR(IF(LataProjekcji=$F3037,IF(AND($G3037=$G3038,$F3037=$F3038),ROUND($D3036-SUM($K3038:O3038),0),ROUND(P3036*$E3037,0)),IF(LataProjekcji&gt;$F3037,0,ROUND(P3036*$E3037,0))),0),0)</f>
        <v>0</v>
      </c>
      <c r="Q3038" s="5">
        <f ca="1">IF(AND($G3036,NOT(ISTEXT($G3035)),ISNUMBER(Poczatek),ISNUMBER(Koniec_Projekt)),IFERROR(IF(LataProjekcji=$F3037,IF(AND($G3037=$G3038,$F3037=$F3038),ROUND($D3036-SUM($K3038:P3038),0),ROUND(Q3036*$E3037,0)),IF(LataProjekcji&gt;$F3037,0,ROUND(Q3036*$E3037,0))),0),0)</f>
        <v>0</v>
      </c>
      <c r="R3038" s="5">
        <f ca="1">IF(AND($G3036,NOT(ISTEXT($G3035)),ISNUMBER(Poczatek),ISNUMBER(Koniec_Projekt)),IFERROR(IF(LataProjekcji=$F3037,IF(AND($G3037=$G3038,$F3037=$F3038),ROUND($D3036-SUM($K3038:Q3038),0),ROUND(R3036*$E3037,0)),IF(LataProjekcji&gt;$F3037,0,ROUND(R3036*$E3037,0))),0),0)</f>
        <v>0</v>
      </c>
      <c r="S3038" s="5">
        <f ca="1">IF(AND($G3036,NOT(ISTEXT($G3035)),ISNUMBER(Poczatek),ISNUMBER(Koniec_Projekt)),IFERROR(IF(LataProjekcji=$F3037,IF(AND($G3037=$G3038,$F3037=$F3038),ROUND($D3036-SUM($K3038:R3038),0),ROUND(S3036*$E3037,0)),IF(LataProjekcji&gt;$F3037,0,ROUND(S3036*$E3037,0))),0),0)</f>
        <v>0</v>
      </c>
      <c r="T3038" s="5">
        <f ca="1">IF(AND($G3036,NOT(ISTEXT($G3035)),ISNUMBER(Poczatek),ISNUMBER(Koniec_Projekt)),IFERROR(IF(LataProjekcji=$F3037,IF(AND($G3037=$G3038,$F3037=$F3038),ROUND($D3036-SUM($K3038:S3038),0),ROUND(T3036*$E3037,0)),IF(LataProjekcji&gt;$F3037,0,ROUND(T3036*$E3037,0))),0),0)</f>
        <v>0</v>
      </c>
      <c r="U3038" s="5">
        <f ca="1">IF(AND($G3036,NOT(ISTEXT($G3035)),ISNUMBER(Poczatek),ISNUMBER(Koniec_Projekt)),IFERROR(IF(LataProjekcji=$F3037,IF(AND($G3037=$G3038,$F3037=$F3038),ROUND($D3036-SUM($K3038:T3038),0),ROUND(U3036*$E3037,0)),IF(LataProjekcji&gt;$F3037,0,ROUND(U3036*$E3037,0))),0),0)</f>
        <v>0</v>
      </c>
      <c r="V3038" s="5">
        <f ca="1">IF(AND($G3036,NOT(ISTEXT($G3035)),ISNUMBER(Poczatek),ISNUMBER(Koniec_Projekt)),IFERROR(IF(LataProjekcji=$F3037,IF(AND($G3037=$G3038,$F3037=$F3038),ROUND($D3036-SUM($K3038:U3038),0),ROUND(V3036*$E3037,0)),IF(LataProjekcji&gt;$F3037,0,ROUND(V3036*$E3037,0))),0),0)</f>
        <v>0</v>
      </c>
      <c r="W3038" s="5">
        <f ca="1">IF(AND($G3036,NOT(ISTEXT($G3035)),ISNUMBER(Poczatek),ISNUMBER(Koniec_Projekt)),IFERROR(IF(LataProjekcji=$F3037,IF(AND($G3037=$G3038,$F3037=$F3038),ROUND($D3036-SUM($K3038:V3038),0),ROUND(W3036*$E3037,0)),IF(LataProjekcji&gt;$F3037,0,ROUND(W3036*$E3037,0))),0),0)</f>
        <v>0</v>
      </c>
      <c r="X3038" s="5">
        <f ca="1">IF(AND($G3036,NOT(ISTEXT($G3035)),ISNUMBER(Poczatek),ISNUMBER(Koniec_Projekt)),IFERROR(IF(LataProjekcji=$F3037,IF(AND($G3037=$G3038,$F3037=$F3038),ROUND($D3036-SUM($K3038:W3038),0),ROUND(X3036*$E3037,0)),IF(LataProjekcji&gt;$F3037,0,ROUND(X3036*$E3037,0))),0),0)</f>
        <v>0</v>
      </c>
      <c r="Y3038" s="5">
        <f ca="1">IF(AND($G3036,NOT(ISTEXT($G3035)),ISNUMBER(Poczatek),ISNUMBER(Koniec_Projekt)),IFERROR(IF(LataProjekcji=$F3037,IF(AND($G3037=$G3038,$F3037=$F3038),ROUND($D3036-SUM($K3038:X3038),0),ROUND(Y3036*$E3037,0)),IF(LataProjekcji&gt;$F3037,0,ROUND(Y3036*$E3037,0))),0),0)</f>
        <v>0</v>
      </c>
      <c r="Z3038" s="5">
        <f ca="1">IF(AND($G3036,NOT(ISTEXT($G3035)),ISNUMBER(Poczatek),ISNUMBER(Koniec_Projekt)),IFERROR(IF(LataProjekcji=$F3037,IF(AND($G3037=$G3038,$F3037=$F3038),ROUND($D3036-SUM($K3038:Y3038),0),ROUND(Z3036*$E3037,0)),IF(LataProjekcji&gt;$F3037,0,ROUND(Z3036*$E3037,0))),0),0)</f>
        <v>0</v>
      </c>
      <c r="AA3038" s="5">
        <f ca="1">IF(AND($G3036,NOT(ISTEXT($G3035)),ISNUMBER(Poczatek),ISNUMBER(Koniec_Projekt)),IFERROR(IF(LataProjekcji=$F3037,IF(AND($G3037=$G3038,$F3037=$F3038),ROUND($D3036-SUM($K3038:Z3038),0),ROUND(AA3036*$E3037,0)),IF(LataProjekcji&gt;$F3037,0,ROUND(AA3036*$E3037,0))),0),0)</f>
        <v>0</v>
      </c>
      <c r="AB3038" s="5">
        <f ca="1">IF(AND($G3036,NOT(ISTEXT($G3035)),ISNUMBER(Poczatek),ISNUMBER(Koniec_Projekt)),IFERROR(IF(LataProjekcji=$F3037,IF(AND($G3037=$G3038,$F3037=$F3038),ROUND($D3036-SUM($K3038:AA3038),0),ROUND(AB3036*$E3037,0)),IF(LataProjekcji&gt;$F3037,0,ROUND(AB3036*$E3037,0))),0),0)</f>
        <v>0</v>
      </c>
      <c r="AC3038" s="5">
        <f ca="1">IF(AND($G3036,NOT(ISTEXT($G3035)),ISNUMBER(Poczatek),ISNUMBER(Koniec_Projekt)),IFERROR(IF(LataProjekcji=$F3037,IF(AND($G3037=$G3038,$F3037=$F3038),ROUND($D3036-SUM($K3038:AB3038),0),ROUND(AC3036*$E3037,0)),IF(LataProjekcji&gt;$F3037,0,ROUND(AC3036*$E3037,0))),0),0)</f>
        <v>0</v>
      </c>
      <c r="AD3038" s="5">
        <f ca="1">IF(AND($G3036,NOT(ISTEXT($G3035)),ISNUMBER(Poczatek),ISNUMBER(Koniec_Projekt)),IFERROR(IF(LataProjekcji=$F3037,IF(AND($G3037=$G3038,$F3037=$F3038),ROUND($D3036-SUM($K3038:AC3038),0),ROUND(AD3036*$E3037,0)),IF(LataProjekcji&gt;$F3037,0,ROUND(AD3036*$E3037,0))),0),0)</f>
        <v>0</v>
      </c>
      <c r="AE3038" s="5">
        <f ca="1">IF(AND($G3036,NOT(ISTEXT($G3035)),ISNUMBER(Poczatek),ISNUMBER(Koniec_Projekt)),IFERROR(IF(LataProjekcji=$F3037,IF(AND($G3037=$G3038,$F3037=$F3038),ROUND($D3036-SUM($K3038:AD3038),0),ROUND(AE3036*$E3037,0)),IF(LataProjekcji&gt;$F3037,0,ROUND(AE3036*$E3037,0))),0),0)</f>
        <v>0</v>
      </c>
    </row>
    <row r="3039" spans="2:31" ht="12.5" hidden="1" thickBot="1">
      <c r="B3039" s="527" t="s">
        <v>865</v>
      </c>
      <c r="C3039" s="528"/>
      <c r="D3039" s="529">
        <f ca="1">IF(D3036&gt;10,ROUND((D3038-1)*E3037,0),E3037)</f>
        <v>0</v>
      </c>
      <c r="E3039" s="529">
        <f ca="1">D3036-D3039</f>
        <v>0</v>
      </c>
      <c r="F3039" s="528"/>
      <c r="G3039" s="669">
        <f ca="1">OFFSET($C$269,$D3034,0)</f>
        <v>0</v>
      </c>
      <c r="H3039" s="528"/>
      <c r="I3039" s="528"/>
      <c r="J3039" s="528"/>
      <c r="K3039" s="528"/>
      <c r="L3039" s="528"/>
      <c r="M3039" s="528"/>
      <c r="N3039" s="528"/>
      <c r="O3039" s="528"/>
      <c r="P3039" s="528"/>
      <c r="Q3039" s="528"/>
      <c r="R3039" s="528"/>
      <c r="S3039" s="528"/>
      <c r="T3039" s="528"/>
      <c r="U3039" s="528"/>
      <c r="V3039" s="528"/>
      <c r="W3039" s="528"/>
      <c r="X3039" s="528"/>
      <c r="Y3039" s="528"/>
      <c r="Z3039" s="528"/>
      <c r="AA3039" s="528"/>
      <c r="AB3039" s="528"/>
      <c r="AC3039" s="528"/>
      <c r="AD3039" s="528"/>
      <c r="AE3039" s="528"/>
    </row>
    <row r="3040" spans="2:31" ht="12.5" hidden="1" thickTop="1"/>
    <row r="3041" spans="1:31" ht="12.5" hidden="1" thickBot="1">
      <c r="B3041" s="530" t="str">
        <f ca="1">"nazwa ST: "&amp;B1874</f>
        <v>nazwa ST: 0</v>
      </c>
      <c r="C3041" s="530"/>
      <c r="D3041" s="531">
        <f>D1874</f>
        <v>187</v>
      </c>
      <c r="E3041" s="530"/>
      <c r="F3041" s="530"/>
      <c r="G3041" s="530"/>
      <c r="H3041" s="530"/>
      <c r="I3041" s="530"/>
      <c r="J3041" s="530"/>
      <c r="K3041" s="539" t="str">
        <f t="shared" ref="K3041:AE3041" si="3231">LataProjekcji</f>
        <v>Uzupełnij dane</v>
      </c>
      <c r="L3041" s="539" t="str">
        <f t="shared" si="3231"/>
        <v/>
      </c>
      <c r="M3041" s="539" t="str">
        <f t="shared" si="3231"/>
        <v/>
      </c>
      <c r="N3041" s="539" t="str">
        <f t="shared" si="3231"/>
        <v/>
      </c>
      <c r="O3041" s="539" t="str">
        <f t="shared" si="3231"/>
        <v/>
      </c>
      <c r="P3041" s="539" t="str">
        <f t="shared" si="3231"/>
        <v/>
      </c>
      <c r="Q3041" s="539" t="str">
        <f t="shared" si="3231"/>
        <v/>
      </c>
      <c r="R3041" s="539" t="str">
        <f t="shared" si="3231"/>
        <v/>
      </c>
      <c r="S3041" s="539" t="str">
        <f t="shared" si="3231"/>
        <v/>
      </c>
      <c r="T3041" s="539" t="str">
        <f t="shared" si="3231"/>
        <v/>
      </c>
      <c r="U3041" s="539" t="str">
        <f t="shared" si="3231"/>
        <v/>
      </c>
      <c r="V3041" s="539" t="str">
        <f t="shared" si="3231"/>
        <v/>
      </c>
      <c r="W3041" s="539" t="str">
        <f t="shared" si="3231"/>
        <v/>
      </c>
      <c r="X3041" s="539" t="str">
        <f t="shared" si="3231"/>
        <v/>
      </c>
      <c r="Y3041" s="539" t="str">
        <f t="shared" si="3231"/>
        <v/>
      </c>
      <c r="Z3041" s="539" t="str">
        <f t="shared" si="3231"/>
        <v/>
      </c>
      <c r="AA3041" s="539" t="str">
        <f t="shared" si="3231"/>
        <v/>
      </c>
      <c r="AB3041" s="539" t="str">
        <f t="shared" si="3231"/>
        <v/>
      </c>
      <c r="AC3041" s="539" t="str">
        <f t="shared" si="3231"/>
        <v/>
      </c>
      <c r="AD3041" s="539" t="str">
        <f t="shared" si="3231"/>
        <v/>
      </c>
      <c r="AE3041" s="539" t="str">
        <f t="shared" si="3231"/>
        <v/>
      </c>
    </row>
    <row r="3042" spans="1:31" hidden="1">
      <c r="B3042" s="526" t="s">
        <v>752</v>
      </c>
      <c r="D3042" s="1">
        <f ca="1">D1875</f>
        <v>1900</v>
      </c>
      <c r="E3042" s="1">
        <f ca="1">E1875</f>
        <v>1</v>
      </c>
      <c r="F3042" s="1">
        <f ca="1">IF(D3043&gt;10,F1875,1)</f>
        <v>1</v>
      </c>
      <c r="G3042" s="525" t="str">
        <f ca="1">IF(ISBLANK(OFFSET($E$269,$D3041,0)),"brak daty",IF(D3043&gt;10,EDATE(OFFSET($E$269,$D3041,0),D3045),DATE(D3042,E3042,1)))</f>
        <v>brak daty</v>
      </c>
      <c r="H3042" s="538" t="b">
        <f ca="1">SUM(K3042:AE3042)=D3045</f>
        <v>1</v>
      </c>
      <c r="I3042" s="1" t="s">
        <v>749</v>
      </c>
      <c r="K3042" s="5">
        <f ca="1">IF(AND($G3043,NOT(ISTEXT($G3042)),ISNUMBER(Poczatek),ISNUMBER(Koniec_Projekt)),IFERROR(IF($D3042=LataProjekcji,$F3042,IF($D3042&lt;LataProjekcji,IF((SUM(K3042)+12)&lt;$D3045,12,$D3045-SUM(K3042)),0)),0),0)</f>
        <v>0</v>
      </c>
      <c r="L3042" s="5">
        <f ca="1">IF(AND($G3043,NOT(ISTEXT($G3042)),ISNUMBER(Poczatek),ISNUMBER(Koniec_Projekt)),IFERROR(IF($D3042=LataProjekcji,$F3042,IF($D3042&lt;LataProjekcji,IF((SUM($K3042:K3042)+12)&lt;$D3045,12,$D3045-SUM($K3042:K3042)),0)),0),0)</f>
        <v>0</v>
      </c>
      <c r="M3042" s="5">
        <f ca="1">IF(AND($G3043,NOT(ISTEXT($G3042)),ISNUMBER(Poczatek),ISNUMBER(Koniec_Projekt)),IFERROR(IF($D3042=LataProjekcji,$F3042,IF($D3042&lt;LataProjekcji,IF((SUM($K3042:L3042)+12)&lt;$D3045,12,$D3045-SUM($K3042:L3042)),0)),0),0)</f>
        <v>0</v>
      </c>
      <c r="N3042" s="5">
        <f ca="1">IF(AND($G3043,NOT(ISTEXT($G3042)),ISNUMBER(Poczatek),ISNUMBER(Koniec_Projekt)),IFERROR(IF($D3042=LataProjekcji,$F3042,IF($D3042&lt;LataProjekcji,IF((SUM($K3042:M3042)+12)&lt;$D3045,12,$D3045-SUM($K3042:M3042)),0)),0),0)</f>
        <v>0</v>
      </c>
      <c r="O3042" s="5">
        <f ca="1">IF(AND($G3043,NOT(ISTEXT($G3042)),ISNUMBER(Poczatek),ISNUMBER(Koniec_Projekt)),IFERROR(IF($D3042=LataProjekcji,$F3042,IF($D3042&lt;LataProjekcji,IF((SUM($K3042:N3042)+12)&lt;$D3045,12,$D3045-SUM($K3042:N3042)),0)),0),0)</f>
        <v>0</v>
      </c>
      <c r="P3042" s="5">
        <f ca="1">IF(AND($G3043,NOT(ISTEXT($G3042)),ISNUMBER(Poczatek),ISNUMBER(Koniec_Projekt)),IFERROR(IF($D3042=LataProjekcji,$F3042,IF($D3042&lt;LataProjekcji,IF((SUM($K3042:O3042)+12)&lt;$D3045,12,$D3045-SUM($K3042:O3042)),0)),0),0)</f>
        <v>0</v>
      </c>
      <c r="Q3042" s="5">
        <f ca="1">IF(AND($G3043,NOT(ISTEXT($G3042)),ISNUMBER(Poczatek),ISNUMBER(Koniec_Projekt)),IFERROR(IF($D3042=LataProjekcji,$F3042,IF($D3042&lt;LataProjekcji,IF((SUM($K3042:P3042)+12)&lt;$D3045,12,$D3045-SUM($K3042:P3042)),0)),0),0)</f>
        <v>0</v>
      </c>
      <c r="R3042" s="5">
        <f ca="1">IF(AND($G3043,NOT(ISTEXT($G3042)),ISNUMBER(Poczatek),ISNUMBER(Koniec_Projekt)),IFERROR(IF($D3042=LataProjekcji,$F3042,IF($D3042&lt;LataProjekcji,IF((SUM($K3042:Q3042)+12)&lt;$D3045,12,$D3045-SUM($K3042:Q3042)),0)),0),0)</f>
        <v>0</v>
      </c>
      <c r="S3042" s="5">
        <f ca="1">IF(AND($G3043,NOT(ISTEXT($G3042)),ISNUMBER(Poczatek),ISNUMBER(Koniec_Projekt)),IFERROR(IF($D3042=LataProjekcji,$F3042,IF($D3042&lt;LataProjekcji,IF((SUM($K3042:R3042)+12)&lt;$D3045,12,$D3045-SUM($K3042:R3042)),0)),0),0)</f>
        <v>0</v>
      </c>
      <c r="T3042" s="5">
        <f ca="1">IF(AND($G3043,NOT(ISTEXT($G3042)),ISNUMBER(Poczatek),ISNUMBER(Koniec_Projekt)),IFERROR(IF($D3042=LataProjekcji,$F3042,IF($D3042&lt;LataProjekcji,IF((SUM($K3042:S3042)+12)&lt;$D3045,12,$D3045-SUM($K3042:S3042)),0)),0),0)</f>
        <v>0</v>
      </c>
      <c r="U3042" s="5">
        <f ca="1">IF(AND($G3043,NOT(ISTEXT($G3042)),ISNUMBER(Poczatek),ISNUMBER(Koniec_Projekt)),IFERROR(IF($D3042=LataProjekcji,$F3042,IF($D3042&lt;LataProjekcji,IF((SUM($K3042:T3042)+12)&lt;$D3045,12,$D3045-SUM($K3042:T3042)),0)),0),0)</f>
        <v>0</v>
      </c>
      <c r="V3042" s="5">
        <f ca="1">IF(AND($G3043,NOT(ISTEXT($G3042)),ISNUMBER(Poczatek),ISNUMBER(Koniec_Projekt)),IFERROR(IF($D3042=LataProjekcji,$F3042,IF($D3042&lt;LataProjekcji,IF((SUM($K3042:U3042)+12)&lt;$D3045,12,$D3045-SUM($K3042:U3042)),0)),0),0)</f>
        <v>0</v>
      </c>
      <c r="W3042" s="5">
        <f ca="1">IF(AND($G3043,NOT(ISTEXT($G3042)),ISNUMBER(Poczatek),ISNUMBER(Koniec_Projekt)),IFERROR(IF($D3042=LataProjekcji,$F3042,IF($D3042&lt;LataProjekcji,IF((SUM($K3042:V3042)+12)&lt;$D3045,12,$D3045-SUM($K3042:V3042)),0)),0),0)</f>
        <v>0</v>
      </c>
      <c r="X3042" s="5">
        <f ca="1">IF(AND($G3043,NOT(ISTEXT($G3042)),ISNUMBER(Poczatek),ISNUMBER(Koniec_Projekt)),IFERROR(IF($D3042=LataProjekcji,$F3042,IF($D3042&lt;LataProjekcji,IF((SUM($K3042:W3042)+12)&lt;$D3045,12,$D3045-SUM($K3042:W3042)),0)),0),0)</f>
        <v>0</v>
      </c>
      <c r="Y3042" s="5">
        <f ca="1">IF(AND($G3043,NOT(ISTEXT($G3042)),ISNUMBER(Poczatek),ISNUMBER(Koniec_Projekt)),IFERROR(IF($D3042=LataProjekcji,$F3042,IF($D3042&lt;LataProjekcji,IF((SUM($K3042:X3042)+12)&lt;$D3045,12,$D3045-SUM($K3042:X3042)),0)),0),0)</f>
        <v>0</v>
      </c>
      <c r="Z3042" s="5">
        <f ca="1">IF(AND($G3043,NOT(ISTEXT($G3042)),ISNUMBER(Poczatek),ISNUMBER(Koniec_Projekt)),IFERROR(IF($D3042=LataProjekcji,$F3042,IF($D3042&lt;LataProjekcji,IF((SUM($K3042:Y3042)+12)&lt;$D3045,12,$D3045-SUM($K3042:Y3042)),0)),0),0)</f>
        <v>0</v>
      </c>
      <c r="AA3042" s="5">
        <f ca="1">IF(AND($G3043,NOT(ISTEXT($G3042)),ISNUMBER(Poczatek),ISNUMBER(Koniec_Projekt)),IFERROR(IF($D3042=LataProjekcji,$F3042,IF($D3042&lt;LataProjekcji,IF((SUM($K3042:Z3042)+12)&lt;$D3045,12,$D3045-SUM($K3042:Z3042)),0)),0),0)</f>
        <v>0</v>
      </c>
      <c r="AB3042" s="5">
        <f ca="1">IF(AND($G3043,NOT(ISTEXT($G3042)),ISNUMBER(Poczatek),ISNUMBER(Koniec_Projekt)),IFERROR(IF($D3042=LataProjekcji,$F3042,IF($D3042&lt;LataProjekcji,IF((SUM($K3042:AA3042)+12)&lt;$D3045,12,$D3045-SUM($K3042:AA3042)),0)),0),0)</f>
        <v>0</v>
      </c>
      <c r="AC3042" s="5">
        <f ca="1">IF(AND($G3043,NOT(ISTEXT($G3042)),ISNUMBER(Poczatek),ISNUMBER(Koniec_Projekt)),IFERROR(IF($D3042=LataProjekcji,$F3042,IF($D3042&lt;LataProjekcji,IF((SUM($K3042:AB3042)+12)&lt;$D3045,12,$D3045-SUM($K3042:AB3042)),0)),0),0)</f>
        <v>0</v>
      </c>
      <c r="AD3042" s="5">
        <f ca="1">IF(AND($G3043,NOT(ISTEXT($G3042)),ISNUMBER(Poczatek),ISNUMBER(Koniec_Projekt)),IFERROR(IF($D3042=LataProjekcji,$F3042,IF($D3042&lt;LataProjekcji,IF((SUM($K3042:AC3042)+12)&lt;$D3045,12,$D3045-SUM($K3042:AC3042)),0)),0),0)</f>
        <v>0</v>
      </c>
      <c r="AE3042" s="5">
        <f ca="1">IF(AND($G3043,NOT(ISTEXT($G3042)),ISNUMBER(Poczatek),ISNUMBER(Koniec_Projekt)),IFERROR(IF($D3042=LataProjekcji,$F3042,IF($D3042&lt;LataProjekcji,IF((SUM($K3042:AD3042)+12)&lt;$D3045,12,$D3045-SUM($K3042:AD3042)),0)),0),0)</f>
        <v>0</v>
      </c>
    </row>
    <row r="3043" spans="1:31" hidden="1">
      <c r="B3043" s="526" t="s">
        <v>754</v>
      </c>
      <c r="D3043" s="5">
        <f ca="1">D1876</f>
        <v>0</v>
      </c>
      <c r="E3043" s="454">
        <f ca="1">E1876</f>
        <v>0</v>
      </c>
      <c r="F3043" s="454">
        <f ca="1">F1876</f>
        <v>0</v>
      </c>
      <c r="G3043" s="258" t="b">
        <f ca="1">NOT(ISBLANK(OFFSET($C$269,$D3041,0)))</f>
        <v>0</v>
      </c>
      <c r="H3043" s="538" t="b">
        <f ca="1">SUM(K3043:AE3043)=E3045</f>
        <v>1</v>
      </c>
      <c r="I3043" s="1" t="s">
        <v>750</v>
      </c>
      <c r="K3043" s="537">
        <f ca="1">IF(AND($G3043,NOT(ISTEXT($G3042)),ISNUMBER(Poczatek),ISNUMBER(Koniec_Projekt)),IFERROR(IF($D3042=LataProjekcji,IF($F3042&gt;$E3045,$E3045,$F3042),IF($D3045&gt;=$E3045,(IF($D3042&lt;LataProjekcji,IF((SUM(J3043:$K3043)+12)&lt;$E3045,12,$E3045-SUM(J3043:$K3043)),0)),(IF($D3042&lt;LataProjekcji,IF((SUM(J3043:$K3043)+12)&lt;$D3045,12,$D3045-SUM(J3043:$K3043)),0)))),0),0)</f>
        <v>0</v>
      </c>
      <c r="L3043" s="537">
        <f ca="1">IF(AND($G3043,NOT(ISTEXT($G3042)),ISNUMBER(Poczatek),ISNUMBER(Koniec_Projekt)),IFERROR(IF($D3042=LataProjekcji,IF($F3042&gt;$E3045,$E3045,$F3042),IF($D3045&gt;=$E3045,(IF($D3042&lt;LataProjekcji,IF((SUM($K3043:K3043)+12)&lt;$E3045,12,$E3045-SUM($K3043:K3043)),0)),(IF($D3042&lt;LataProjekcji,IF((SUM($K3043:K3043)+12)&lt;$D3045,12,$D3045-SUM($K3043:K3043)),0)))),0),0)</f>
        <v>0</v>
      </c>
      <c r="M3043" s="537">
        <f ca="1">IF(AND($G3043,NOT(ISTEXT($G3042)),ISNUMBER(Poczatek),ISNUMBER(Koniec_Projekt)),IFERROR(IF($D3042=LataProjekcji,IF($F3042&gt;$E3045,$E3045,$F3042),IF($D3045&gt;=$E3045,(IF($D3042&lt;LataProjekcji,IF((SUM($K3043:L3043)+12)&lt;$E3045,12,$E3045-SUM($K3043:L3043)),0)),(IF($D3042&lt;LataProjekcji,IF((SUM($K3043:L3043)+12)&lt;$D3045,12,$D3045-SUM($K3043:L3043)),0)))),0),0)</f>
        <v>0</v>
      </c>
      <c r="N3043" s="537">
        <f ca="1">IF(AND($G3043,NOT(ISTEXT($G3042)),ISNUMBER(Poczatek),ISNUMBER(Koniec_Projekt)),IFERROR(IF($D3042=LataProjekcji,IF($F3042&gt;$E3045,$E3045,$F3042),IF($D3045&gt;=$E3045,(IF($D3042&lt;LataProjekcji,IF((SUM($K3043:M3043)+12)&lt;$E3045,12,$E3045-SUM($K3043:M3043)),0)),(IF($D3042&lt;LataProjekcji,IF((SUM($K3043:M3043)+12)&lt;$D3045,12,$D3045-SUM($K3043:M3043)),0)))),0),0)</f>
        <v>0</v>
      </c>
      <c r="O3043" s="537">
        <f ca="1">IF(AND($G3043,NOT(ISTEXT($G3042)),ISNUMBER(Poczatek),ISNUMBER(Koniec_Projekt)),IFERROR(IF($D3042=LataProjekcji,IF($F3042&gt;$E3045,$E3045,$F3042),IF($D3045&gt;=$E3045,(IF($D3042&lt;LataProjekcji,IF((SUM($K3043:N3043)+12)&lt;$E3045,12,$E3045-SUM($K3043:N3043)),0)),(IF($D3042&lt;LataProjekcji,IF((SUM($K3043:N3043)+12)&lt;$D3045,12,$D3045-SUM($K3043:N3043)),0)))),0),0)</f>
        <v>0</v>
      </c>
      <c r="P3043" s="537">
        <f ca="1">IF(AND($G3043,NOT(ISTEXT($G3042)),ISNUMBER(Poczatek),ISNUMBER(Koniec_Projekt)),IFERROR(IF($D3042=LataProjekcji,IF($F3042&gt;$E3045,$E3045,$F3042),IF($D3045&gt;=$E3045,(IF($D3042&lt;LataProjekcji,IF((SUM($K3043:O3043)+12)&lt;$E3045,12,$E3045-SUM($K3043:O3043)),0)),(IF($D3042&lt;LataProjekcji,IF((SUM($K3043:O3043)+12)&lt;$D3045,12,$D3045-SUM($K3043:O3043)),0)))),0),0)</f>
        <v>0</v>
      </c>
      <c r="Q3043" s="537">
        <f ca="1">IF(AND($G3043,NOT(ISTEXT($G3042)),ISNUMBER(Poczatek),ISNUMBER(Koniec_Projekt)),IFERROR(IF($D3042=LataProjekcji,IF($F3042&gt;$E3045,$E3045,$F3042),IF($D3045&gt;=$E3045,(IF($D3042&lt;LataProjekcji,IF((SUM($K3043:P3043)+12)&lt;$E3045,12,$E3045-SUM($K3043:P3043)),0)),(IF($D3042&lt;LataProjekcji,IF((SUM($K3043:P3043)+12)&lt;$D3045,12,$D3045-SUM($K3043:P3043)),0)))),0),0)</f>
        <v>0</v>
      </c>
      <c r="R3043" s="537">
        <f ca="1">IF(AND($G3043,NOT(ISTEXT($G3042)),ISNUMBER(Poczatek),ISNUMBER(Koniec_Projekt)),IFERROR(IF($D3042=LataProjekcji,IF($F3042&gt;$E3045,$E3045,$F3042),IF($D3045&gt;=$E3045,(IF($D3042&lt;LataProjekcji,IF((SUM($K3043:Q3043)+12)&lt;$E3045,12,$E3045-SUM($K3043:Q3043)),0)),(IF($D3042&lt;LataProjekcji,IF((SUM($K3043:Q3043)+12)&lt;$D3045,12,$D3045-SUM($K3043:Q3043)),0)))),0),0)</f>
        <v>0</v>
      </c>
      <c r="S3043" s="537">
        <f ca="1">IF(AND($G3043,NOT(ISTEXT($G3042)),ISNUMBER(Poczatek),ISNUMBER(Koniec_Projekt)),IFERROR(IF($D3042=LataProjekcji,IF($F3042&gt;$E3045,$E3045,$F3042),IF($D3045&gt;=$E3045,(IF($D3042&lt;LataProjekcji,IF((SUM($K3043:R3043)+12)&lt;$E3045,12,$E3045-SUM($K3043:R3043)),0)),(IF($D3042&lt;LataProjekcji,IF((SUM($K3043:R3043)+12)&lt;$D3045,12,$D3045-SUM($K3043:R3043)),0)))),0),0)</f>
        <v>0</v>
      </c>
      <c r="T3043" s="537">
        <f ca="1">IF(AND($G3043,NOT(ISTEXT($G3042)),ISNUMBER(Poczatek),ISNUMBER(Koniec_Projekt)),IFERROR(IF($D3042=LataProjekcji,IF($F3042&gt;$E3045,$E3045,$F3042),IF($D3045&gt;=$E3045,(IF($D3042&lt;LataProjekcji,IF((SUM($K3043:S3043)+12)&lt;$E3045,12,$E3045-SUM($K3043:S3043)),0)),(IF($D3042&lt;LataProjekcji,IF((SUM($K3043:S3043)+12)&lt;$D3045,12,$D3045-SUM($K3043:S3043)),0)))),0),0)</f>
        <v>0</v>
      </c>
      <c r="U3043" s="537">
        <f ca="1">IF(AND($G3043,NOT(ISTEXT($G3042)),ISNUMBER(Poczatek),ISNUMBER(Koniec_Projekt)),IFERROR(IF($D3042=LataProjekcji,IF($F3042&gt;$E3045,$E3045,$F3042),IF($D3045&gt;=$E3045,(IF($D3042&lt;LataProjekcji,IF((SUM($K3043:T3043)+12)&lt;$E3045,12,$E3045-SUM($K3043:T3043)),0)),(IF($D3042&lt;LataProjekcji,IF((SUM($K3043:T3043)+12)&lt;$D3045,12,$D3045-SUM($K3043:T3043)),0)))),0),0)</f>
        <v>0</v>
      </c>
      <c r="V3043" s="537">
        <f ca="1">IF(AND($G3043,NOT(ISTEXT($G3042)),ISNUMBER(Poczatek),ISNUMBER(Koniec_Projekt)),IFERROR(IF($D3042=LataProjekcji,IF($F3042&gt;$E3045,$E3045,$F3042),IF($D3045&gt;=$E3045,(IF($D3042&lt;LataProjekcji,IF((SUM($K3043:U3043)+12)&lt;$E3045,12,$E3045-SUM($K3043:U3043)),0)),(IF($D3042&lt;LataProjekcji,IF((SUM($K3043:U3043)+12)&lt;$D3045,12,$D3045-SUM($K3043:U3043)),0)))),0),0)</f>
        <v>0</v>
      </c>
      <c r="W3043" s="537">
        <f ca="1">IF(AND($G3043,NOT(ISTEXT($G3042)),ISNUMBER(Poczatek),ISNUMBER(Koniec_Projekt)),IFERROR(IF($D3042=LataProjekcji,IF($F3042&gt;$E3045,$E3045,$F3042),IF($D3045&gt;=$E3045,(IF($D3042&lt;LataProjekcji,IF((SUM($K3043:V3043)+12)&lt;$E3045,12,$E3045-SUM($K3043:V3043)),0)),(IF($D3042&lt;LataProjekcji,IF((SUM($K3043:V3043)+12)&lt;$D3045,12,$D3045-SUM($K3043:V3043)),0)))),0),0)</f>
        <v>0</v>
      </c>
      <c r="X3043" s="537">
        <f ca="1">IF(AND($G3043,NOT(ISTEXT($G3042)),ISNUMBER(Poczatek),ISNUMBER(Koniec_Projekt)),IFERROR(IF($D3042=LataProjekcji,IF($F3042&gt;$E3045,$E3045,$F3042),IF($D3045&gt;=$E3045,(IF($D3042&lt;LataProjekcji,IF((SUM($K3043:W3043)+12)&lt;$E3045,12,$E3045-SUM($K3043:W3043)),0)),(IF($D3042&lt;LataProjekcji,IF((SUM($K3043:W3043)+12)&lt;$D3045,12,$D3045-SUM($K3043:W3043)),0)))),0),0)</f>
        <v>0</v>
      </c>
      <c r="Y3043" s="537">
        <f ca="1">IF(AND($G3043,NOT(ISTEXT($G3042)),ISNUMBER(Poczatek),ISNUMBER(Koniec_Projekt)),IFERROR(IF($D3042=LataProjekcji,IF($F3042&gt;$E3045,$E3045,$F3042),IF($D3045&gt;=$E3045,(IF($D3042&lt;LataProjekcji,IF((SUM($K3043:X3043)+12)&lt;$E3045,12,$E3045-SUM($K3043:X3043)),0)),(IF($D3042&lt;LataProjekcji,IF((SUM($K3043:X3043)+12)&lt;$D3045,12,$D3045-SUM($K3043:X3043)),0)))),0),0)</f>
        <v>0</v>
      </c>
      <c r="Z3043" s="537">
        <f ca="1">IF(AND($G3043,NOT(ISTEXT($G3042)),ISNUMBER(Poczatek),ISNUMBER(Koniec_Projekt)),IFERROR(IF($D3042=LataProjekcji,IF($F3042&gt;$E3045,$E3045,$F3042),IF($D3045&gt;=$E3045,(IF($D3042&lt;LataProjekcji,IF((SUM($K3043:Y3043)+12)&lt;$E3045,12,$E3045-SUM($K3043:Y3043)),0)),(IF($D3042&lt;LataProjekcji,IF((SUM($K3043:Y3043)+12)&lt;$D3045,12,$D3045-SUM($K3043:Y3043)),0)))),0),0)</f>
        <v>0</v>
      </c>
      <c r="AA3043" s="537">
        <f ca="1">IF(AND($G3043,NOT(ISTEXT($G3042)),ISNUMBER(Poczatek),ISNUMBER(Koniec_Projekt)),IFERROR(IF($D3042=LataProjekcji,IF($F3042&gt;$E3045,$E3045,$F3042),IF($D3045&gt;=$E3045,(IF($D3042&lt;LataProjekcji,IF((SUM($K3043:Z3043)+12)&lt;$E3045,12,$E3045-SUM($K3043:Z3043)),0)),(IF($D3042&lt;LataProjekcji,IF((SUM($K3043:Z3043)+12)&lt;$D3045,12,$D3045-SUM($K3043:Z3043)),0)))),0),0)</f>
        <v>0</v>
      </c>
      <c r="AB3043" s="537">
        <f ca="1">IF(AND($G3043,NOT(ISTEXT($G3042)),ISNUMBER(Poczatek),ISNUMBER(Koniec_Projekt)),IFERROR(IF($D3042=LataProjekcji,IF($F3042&gt;$E3045,$E3045,$F3042),IF($D3045&gt;=$E3045,(IF($D3042&lt;LataProjekcji,IF((SUM($K3043:AA3043)+12)&lt;$E3045,12,$E3045-SUM($K3043:AA3043)),0)),(IF($D3042&lt;LataProjekcji,IF((SUM($K3043:AA3043)+12)&lt;$D3045,12,$D3045-SUM($K3043:AA3043)),0)))),0),0)</f>
        <v>0</v>
      </c>
      <c r="AC3043" s="537">
        <f ca="1">IF(AND($G3043,NOT(ISTEXT($G3042)),ISNUMBER(Poczatek),ISNUMBER(Koniec_Projekt)),IFERROR(IF($D3042=LataProjekcji,IF($F3042&gt;$E3045,$E3045,$F3042),IF($D3045&gt;=$E3045,(IF($D3042&lt;LataProjekcji,IF((SUM($K3043:AB3043)+12)&lt;$E3045,12,$E3045-SUM($K3043:AB3043)),0)),(IF($D3042&lt;LataProjekcji,IF((SUM($K3043:AB3043)+12)&lt;$D3045,12,$D3045-SUM($K3043:AB3043)),0)))),0),0)</f>
        <v>0</v>
      </c>
      <c r="AD3043" s="537">
        <f ca="1">IF(AND($G3043,NOT(ISTEXT($G3042)),ISNUMBER(Poczatek),ISNUMBER(Koniec_Projekt)),IFERROR(IF($D3042=LataProjekcji,IF($F3042&gt;$E3045,$E3045,$F3042),IF($D3045&gt;=$E3045,(IF($D3042&lt;LataProjekcji,IF((SUM($K3043:AC3043)+12)&lt;$E3045,12,$E3045-SUM($K3043:AC3043)),0)),(IF($D3042&lt;LataProjekcji,IF((SUM($K3043:AC3043)+12)&lt;$D3045,12,$D3045-SUM($K3043:AC3043)),0)))),0),0)</f>
        <v>0</v>
      </c>
      <c r="AE3043" s="537">
        <f ca="1">IF(AND($G3043,NOT(ISTEXT($G3042)),ISNUMBER(Poczatek),ISNUMBER(Koniec_Projekt)),IFERROR(IF($D3042=LataProjekcji,IF($F3042&gt;$E3045,$E3045,$F3042),IF($D3045&gt;=$E3045,(IF($D3042&lt;LataProjekcji,IF((SUM($K3043:AD3043)+12)&lt;$E3045,12,$E3045-SUM($K3043:AD3043)),0)),(IF($D3042&lt;LataProjekcji,IF((SUM($K3043:AD3043)+12)&lt;$D3045,12,$D3045-SUM($K3043:AD3043)),0)))),0),0)</f>
        <v>0</v>
      </c>
    </row>
    <row r="3044" spans="1:31" hidden="1">
      <c r="B3044" s="526" t="s">
        <v>753</v>
      </c>
      <c r="D3044" s="454">
        <f ca="1">D1877</f>
        <v>0</v>
      </c>
      <c r="E3044" s="454">
        <f ca="1">IF(D3043&gt;10,ROUND(D3044/12,2),D3044)</f>
        <v>0</v>
      </c>
      <c r="F3044" s="524">
        <f>Koniec_Projekt</f>
        <v>0</v>
      </c>
      <c r="G3044" s="329">
        <f>Miesiac_Koniec_Projekt</f>
        <v>0</v>
      </c>
      <c r="H3044" s="538" t="b">
        <f ca="1">SUM(K3044:AE3044)=D3043</f>
        <v>1</v>
      </c>
      <c r="I3044" s="1" t="s">
        <v>713</v>
      </c>
      <c r="K3044" s="256">
        <f ca="1">IF(AND($G3043,NOT(ISTEXT($G3042)),ISNUMBER(Poczatek),ISNUMBER(Koniec_Projekt)),IFERROR(IF(LataProjekcji=$F3045,ROUND($D3043,0),ROUND(K3042*$E3044,0)),0),0)</f>
        <v>0</v>
      </c>
      <c r="L3044" s="5">
        <f ca="1">IF(AND($G3043,NOT(ISTEXT($G3042)),ISNUMBER(Poczatek),ISNUMBER(Koniec_Projekt)),IFERROR(IF(LataProjekcji=$F3045,ROUND($D3043-SUM(K3044:$K3044),0),ROUND(L3042*$E3044,0)),0),0)</f>
        <v>0</v>
      </c>
      <c r="M3044" s="5">
        <f ca="1">IF(AND($G3043,NOT(ISTEXT($G3042)),ISNUMBER(Poczatek),ISNUMBER(Koniec_Projekt)),IFERROR(IF(LataProjekcji=$F3045,ROUND($D3043-SUM($K3044:L3044),0),ROUND(M3042*$E3044,0)),0),0)</f>
        <v>0</v>
      </c>
      <c r="N3044" s="5">
        <f ca="1">IF(AND($G3043,NOT(ISTEXT($G3042)),ISNUMBER(Poczatek),ISNUMBER(Koniec_Projekt)),IFERROR(IF(LataProjekcji=$F3045,ROUND($D3043-SUM($K3044:M3044),0),ROUND(N3042*$E3044,0)),0),0)</f>
        <v>0</v>
      </c>
      <c r="O3044" s="5">
        <f ca="1">IF(AND($G3043,NOT(ISTEXT($G3042)),ISNUMBER(Poczatek),ISNUMBER(Koniec_Projekt)),IFERROR(IF(LataProjekcji=$F3045,ROUND($D3043-SUM($K3044:N3044),0),ROUND(O3042*$E3044,0)),0),0)</f>
        <v>0</v>
      </c>
      <c r="P3044" s="5">
        <f ca="1">IF(AND($G3043,NOT(ISTEXT($G3042)),ISNUMBER(Poczatek),ISNUMBER(Koniec_Projekt)),IFERROR(IF(LataProjekcji=$F3045,ROUND($D3043-SUM($K3044:O3044),0),ROUND(P3042*$E3044,0)),0),0)</f>
        <v>0</v>
      </c>
      <c r="Q3044" s="5">
        <f ca="1">IF(AND($G3043,NOT(ISTEXT($G3042)),ISNUMBER(Poczatek),ISNUMBER(Koniec_Projekt)),IFERROR(IF(LataProjekcji=$F3045,ROUND($D3043-SUM($K3044:P3044),0),ROUND(Q3042*$E3044,0)),0),0)</f>
        <v>0</v>
      </c>
      <c r="R3044" s="5">
        <f ca="1">IF(AND($G3043,NOT(ISTEXT($G3042)),ISNUMBER(Poczatek),ISNUMBER(Koniec_Projekt)),IFERROR(IF(LataProjekcji=$F3045,ROUND($D3043-SUM($K3044:Q3044),0),ROUND(R3042*$E3044,0)),0),0)</f>
        <v>0</v>
      </c>
      <c r="S3044" s="5">
        <f ca="1">IF(AND($G3043,NOT(ISTEXT($G3042)),ISNUMBER(Poczatek),ISNUMBER(Koniec_Projekt)),IFERROR(IF(LataProjekcji=$F3045,ROUND($D3043-SUM($K3044:R3044),0),ROUND(S3042*$E3044,0)),0),0)</f>
        <v>0</v>
      </c>
      <c r="T3044" s="5">
        <f ca="1">IF(AND($G3043,NOT(ISTEXT($G3042)),ISNUMBER(Poczatek),ISNUMBER(Koniec_Projekt)),IFERROR(IF(LataProjekcji=$F3045,ROUND($D3043-SUM($K3044:S3044),0),ROUND(T3042*$E3044,0)),0),0)</f>
        <v>0</v>
      </c>
      <c r="U3044" s="5">
        <f ca="1">IF(AND($G3043,NOT(ISTEXT($G3042)),ISNUMBER(Poczatek),ISNUMBER(Koniec_Projekt)),IFERROR(IF(LataProjekcji=$F3045,ROUND($D3043-SUM($K3044:T3044),0),ROUND(U3042*$E3044,0)),0),0)</f>
        <v>0</v>
      </c>
      <c r="V3044" s="5">
        <f ca="1">IF(AND($G3043,NOT(ISTEXT($G3042)),ISNUMBER(Poczatek),ISNUMBER(Koniec_Projekt)),IFERROR(IF(LataProjekcji=$F3045,ROUND($D3043-SUM($K3044:U3044),0),ROUND(V3042*$E3044,0)),0),0)</f>
        <v>0</v>
      </c>
      <c r="W3044" s="5">
        <f ca="1">IF(AND($G3043,NOT(ISTEXT($G3042)),ISNUMBER(Poczatek),ISNUMBER(Koniec_Projekt)),IFERROR(IF(LataProjekcji=$F3045,ROUND($D3043-SUM($K3044:V3044),0),ROUND(W3042*$E3044,0)),0),0)</f>
        <v>0</v>
      </c>
      <c r="X3044" s="5">
        <f ca="1">IF(AND($G3043,NOT(ISTEXT($G3042)),ISNUMBER(Poczatek),ISNUMBER(Koniec_Projekt)),IFERROR(IF(LataProjekcji=$F3045,ROUND($D3043-SUM($K3044:W3044),0),ROUND(X3042*$E3044,0)),0),0)</f>
        <v>0</v>
      </c>
      <c r="Y3044" s="5">
        <f ca="1">IF(AND($G3043,NOT(ISTEXT($G3042)),ISNUMBER(Poczatek),ISNUMBER(Koniec_Projekt)),IFERROR(IF(LataProjekcji=$F3045,ROUND($D3043-SUM($K3044:X3044),0),ROUND(Y3042*$E3044,0)),0),0)</f>
        <v>0</v>
      </c>
      <c r="Z3044" s="5">
        <f ca="1">IF(AND($G3043,NOT(ISTEXT($G3042)),ISNUMBER(Poczatek),ISNUMBER(Koniec_Projekt)),IFERROR(IF(LataProjekcji=$F3045,ROUND($D3043-SUM($K3044:Y3044),0),ROUND(Z3042*$E3044,0)),0),0)</f>
        <v>0</v>
      </c>
      <c r="AA3044" s="5">
        <f ca="1">IF(AND($G3043,NOT(ISTEXT($G3042)),ISNUMBER(Poczatek),ISNUMBER(Koniec_Projekt)),IFERROR(IF(LataProjekcji=$F3045,ROUND($D3043-SUM($K3044:Z3044),0),ROUND(AA3042*$E3044,0)),0),0)</f>
        <v>0</v>
      </c>
      <c r="AB3044" s="5">
        <f ca="1">IF(AND($G3043,NOT(ISTEXT($G3042)),ISNUMBER(Poczatek),ISNUMBER(Koniec_Projekt)),IFERROR(IF(LataProjekcji=$F3045,ROUND($D3043-SUM($K3044:AA3044),0),ROUND(AB3042*$E3044,0)),0),0)</f>
        <v>0</v>
      </c>
      <c r="AC3044" s="5">
        <f ca="1">IF(AND($G3043,NOT(ISTEXT($G3042)),ISNUMBER(Poczatek),ISNUMBER(Koniec_Projekt)),IFERROR(IF(LataProjekcji=$F3045,ROUND($D3043-SUM($K3044:AB3044),0),ROUND(AC3042*$E3044,0)),0),0)</f>
        <v>0</v>
      </c>
      <c r="AD3044" s="5">
        <f ca="1">IF(AND($G3043,NOT(ISTEXT($G3042)),ISNUMBER(Poczatek),ISNUMBER(Koniec_Projekt)),IFERROR(IF(LataProjekcji=$F3045,ROUND($D3043-SUM($K3044:AC3044),0),ROUND(AD3042*$E3044,0)),0),0)</f>
        <v>0</v>
      </c>
      <c r="AE3044" s="5">
        <f ca="1">IF(AND($G3043,NOT(ISTEXT($G3042)),ISNUMBER(Poczatek),ISNUMBER(Koniec_Projekt)),IFERROR(IF(LataProjekcji=$F3045,ROUND($D3043-SUM($K3044:AD3044),0),ROUND(AE3042*$E3044,0)),0),0)</f>
        <v>0</v>
      </c>
    </row>
    <row r="3045" spans="1:31" hidden="1">
      <c r="B3045" s="526" t="s">
        <v>751</v>
      </c>
      <c r="D3045" s="1">
        <f ca="1">IFERROR(ROUNDUP(D3043/E3044,0),0)</f>
        <v>0</v>
      </c>
      <c r="E3045" s="1">
        <f ca="1">IF(D3045=0,0,DATEDIF(DATE(D3042,E3042,1),DATE(F3044,G3044,1),"m"))</f>
        <v>0</v>
      </c>
      <c r="F3045" s="1" t="str">
        <f ca="1">IFERROR(YEAR(G3042),"brak daty")</f>
        <v>brak daty</v>
      </c>
      <c r="G3045" s="1" t="str">
        <f ca="1">IFERROR(MONTH(G3042),"brak daty")</f>
        <v>brak daty</v>
      </c>
      <c r="I3045" s="1" t="s">
        <v>425</v>
      </c>
      <c r="K3045" s="5">
        <f ca="1">IF(AND($G3043,NOT(ISTEXT($G3042)),ISNUMBER(Poczatek),ISNUMBER(Koniec_Projekt)),IFERROR(IF(LataProjekcji=$F3044,IF(AND($G3044=$G3045,$F3044=$F3045),ROUND($D3043-SUM($K3045),0),ROUND(K3043*$E3044,0)),IF(LataProjekcji&gt;$F3044,0,ROUND(K3043*$E3044,0))),0),0)</f>
        <v>0</v>
      </c>
      <c r="L3045" s="5">
        <f ca="1">IF(AND($G3043,NOT(ISTEXT($G3042)),ISNUMBER(Poczatek),ISNUMBER(Koniec_Projekt)),IFERROR(IF(LataProjekcji=$F3044,IF(AND($G3044=$G3045,$F3044=$F3045),ROUND($D3043-SUM($K3045:K3045),0),ROUND(L3043*$E3044,0)),IF(LataProjekcji&gt;$F3044,0,ROUND(L3043*$E3044,0))),0),0)</f>
        <v>0</v>
      </c>
      <c r="M3045" s="5">
        <f ca="1">IF(AND($G3043,NOT(ISTEXT($G3042)),ISNUMBER(Poczatek),ISNUMBER(Koniec_Projekt)),IFERROR(IF(LataProjekcji=$F3044,IF(AND($G3044=$G3045,$F3044=$F3045),ROUND($D3043-SUM($K3045:L3045),0),ROUND(M3043*$E3044,0)),IF(LataProjekcji&gt;$F3044,0,ROUND(M3043*$E3044,0))),0),0)</f>
        <v>0</v>
      </c>
      <c r="N3045" s="5">
        <f ca="1">IF(AND($G3043,NOT(ISTEXT($G3042)),ISNUMBER(Poczatek),ISNUMBER(Koniec_Projekt)),IFERROR(IF(LataProjekcji=$F3044,IF(AND($G3044=$G3045,$F3044=$F3045),ROUND($D3043-SUM($K3045:M3045),0),ROUND(N3043*$E3044,0)),IF(LataProjekcji&gt;$F3044,0,ROUND(N3043*$E3044,0))),0),0)</f>
        <v>0</v>
      </c>
      <c r="O3045" s="5">
        <f ca="1">IF(AND($G3043,NOT(ISTEXT($G3042)),ISNUMBER(Poczatek),ISNUMBER(Koniec_Projekt)),IFERROR(IF(LataProjekcji=$F3044,IF(AND($G3044=$G3045,$F3044=$F3045),ROUND($D3043-SUM($K3045:N3045),0),ROUND(O3043*$E3044,0)),IF(LataProjekcji&gt;$F3044,0,ROUND(O3043*$E3044,0))),0),0)</f>
        <v>0</v>
      </c>
      <c r="P3045" s="5">
        <f ca="1">IF(AND($G3043,NOT(ISTEXT($G3042)),ISNUMBER(Poczatek),ISNUMBER(Koniec_Projekt)),IFERROR(IF(LataProjekcji=$F3044,IF(AND($G3044=$G3045,$F3044=$F3045),ROUND($D3043-SUM($K3045:O3045),0),ROUND(P3043*$E3044,0)),IF(LataProjekcji&gt;$F3044,0,ROUND(P3043*$E3044,0))),0),0)</f>
        <v>0</v>
      </c>
      <c r="Q3045" s="5">
        <f ca="1">IF(AND($G3043,NOT(ISTEXT($G3042)),ISNUMBER(Poczatek),ISNUMBER(Koniec_Projekt)),IFERROR(IF(LataProjekcji=$F3044,IF(AND($G3044=$G3045,$F3044=$F3045),ROUND($D3043-SUM($K3045:P3045),0),ROUND(Q3043*$E3044,0)),IF(LataProjekcji&gt;$F3044,0,ROUND(Q3043*$E3044,0))),0),0)</f>
        <v>0</v>
      </c>
      <c r="R3045" s="5">
        <f ca="1">IF(AND($G3043,NOT(ISTEXT($G3042)),ISNUMBER(Poczatek),ISNUMBER(Koniec_Projekt)),IFERROR(IF(LataProjekcji=$F3044,IF(AND($G3044=$G3045,$F3044=$F3045),ROUND($D3043-SUM($K3045:Q3045),0),ROUND(R3043*$E3044,0)),IF(LataProjekcji&gt;$F3044,0,ROUND(R3043*$E3044,0))),0),0)</f>
        <v>0</v>
      </c>
      <c r="S3045" s="5">
        <f ca="1">IF(AND($G3043,NOT(ISTEXT($G3042)),ISNUMBER(Poczatek),ISNUMBER(Koniec_Projekt)),IFERROR(IF(LataProjekcji=$F3044,IF(AND($G3044=$G3045,$F3044=$F3045),ROUND($D3043-SUM($K3045:R3045),0),ROUND(S3043*$E3044,0)),IF(LataProjekcji&gt;$F3044,0,ROUND(S3043*$E3044,0))),0),0)</f>
        <v>0</v>
      </c>
      <c r="T3045" s="5">
        <f ca="1">IF(AND($G3043,NOT(ISTEXT($G3042)),ISNUMBER(Poczatek),ISNUMBER(Koniec_Projekt)),IFERROR(IF(LataProjekcji=$F3044,IF(AND($G3044=$G3045,$F3044=$F3045),ROUND($D3043-SUM($K3045:S3045),0),ROUND(T3043*$E3044,0)),IF(LataProjekcji&gt;$F3044,0,ROUND(T3043*$E3044,0))),0),0)</f>
        <v>0</v>
      </c>
      <c r="U3045" s="5">
        <f ca="1">IF(AND($G3043,NOT(ISTEXT($G3042)),ISNUMBER(Poczatek),ISNUMBER(Koniec_Projekt)),IFERROR(IF(LataProjekcji=$F3044,IF(AND($G3044=$G3045,$F3044=$F3045),ROUND($D3043-SUM($K3045:T3045),0),ROUND(U3043*$E3044,0)),IF(LataProjekcji&gt;$F3044,0,ROUND(U3043*$E3044,0))),0),0)</f>
        <v>0</v>
      </c>
      <c r="V3045" s="5">
        <f ca="1">IF(AND($G3043,NOT(ISTEXT($G3042)),ISNUMBER(Poczatek),ISNUMBER(Koniec_Projekt)),IFERROR(IF(LataProjekcji=$F3044,IF(AND($G3044=$G3045,$F3044=$F3045),ROUND($D3043-SUM($K3045:U3045),0),ROUND(V3043*$E3044,0)),IF(LataProjekcji&gt;$F3044,0,ROUND(V3043*$E3044,0))),0),0)</f>
        <v>0</v>
      </c>
      <c r="W3045" s="5">
        <f ca="1">IF(AND($G3043,NOT(ISTEXT($G3042)),ISNUMBER(Poczatek),ISNUMBER(Koniec_Projekt)),IFERROR(IF(LataProjekcji=$F3044,IF(AND($G3044=$G3045,$F3044=$F3045),ROUND($D3043-SUM($K3045:V3045),0),ROUND(W3043*$E3044,0)),IF(LataProjekcji&gt;$F3044,0,ROUND(W3043*$E3044,0))),0),0)</f>
        <v>0</v>
      </c>
      <c r="X3045" s="5">
        <f ca="1">IF(AND($G3043,NOT(ISTEXT($G3042)),ISNUMBER(Poczatek),ISNUMBER(Koniec_Projekt)),IFERROR(IF(LataProjekcji=$F3044,IF(AND($G3044=$G3045,$F3044=$F3045),ROUND($D3043-SUM($K3045:W3045),0),ROUND(X3043*$E3044,0)),IF(LataProjekcji&gt;$F3044,0,ROUND(X3043*$E3044,0))),0),0)</f>
        <v>0</v>
      </c>
      <c r="Y3045" s="5">
        <f ca="1">IF(AND($G3043,NOT(ISTEXT($G3042)),ISNUMBER(Poczatek),ISNUMBER(Koniec_Projekt)),IFERROR(IF(LataProjekcji=$F3044,IF(AND($G3044=$G3045,$F3044=$F3045),ROUND($D3043-SUM($K3045:X3045),0),ROUND(Y3043*$E3044,0)),IF(LataProjekcji&gt;$F3044,0,ROUND(Y3043*$E3044,0))),0),0)</f>
        <v>0</v>
      </c>
      <c r="Z3045" s="5">
        <f ca="1">IF(AND($G3043,NOT(ISTEXT($G3042)),ISNUMBER(Poczatek),ISNUMBER(Koniec_Projekt)),IFERROR(IF(LataProjekcji=$F3044,IF(AND($G3044=$G3045,$F3044=$F3045),ROUND($D3043-SUM($K3045:Y3045),0),ROUND(Z3043*$E3044,0)),IF(LataProjekcji&gt;$F3044,0,ROUND(Z3043*$E3044,0))),0),0)</f>
        <v>0</v>
      </c>
      <c r="AA3045" s="5">
        <f ca="1">IF(AND($G3043,NOT(ISTEXT($G3042)),ISNUMBER(Poczatek),ISNUMBER(Koniec_Projekt)),IFERROR(IF(LataProjekcji=$F3044,IF(AND($G3044=$G3045,$F3044=$F3045),ROUND($D3043-SUM($K3045:Z3045),0),ROUND(AA3043*$E3044,0)),IF(LataProjekcji&gt;$F3044,0,ROUND(AA3043*$E3044,0))),0),0)</f>
        <v>0</v>
      </c>
      <c r="AB3045" s="5">
        <f ca="1">IF(AND($G3043,NOT(ISTEXT($G3042)),ISNUMBER(Poczatek),ISNUMBER(Koniec_Projekt)),IFERROR(IF(LataProjekcji=$F3044,IF(AND($G3044=$G3045,$F3044=$F3045),ROUND($D3043-SUM($K3045:AA3045),0),ROUND(AB3043*$E3044,0)),IF(LataProjekcji&gt;$F3044,0,ROUND(AB3043*$E3044,0))),0),0)</f>
        <v>0</v>
      </c>
      <c r="AC3045" s="5">
        <f ca="1">IF(AND($G3043,NOT(ISTEXT($G3042)),ISNUMBER(Poczatek),ISNUMBER(Koniec_Projekt)),IFERROR(IF(LataProjekcji=$F3044,IF(AND($G3044=$G3045,$F3044=$F3045),ROUND($D3043-SUM($K3045:AB3045),0),ROUND(AC3043*$E3044,0)),IF(LataProjekcji&gt;$F3044,0,ROUND(AC3043*$E3044,0))),0),0)</f>
        <v>0</v>
      </c>
      <c r="AD3045" s="5">
        <f ca="1">IF(AND($G3043,NOT(ISTEXT($G3042)),ISNUMBER(Poczatek),ISNUMBER(Koniec_Projekt)),IFERROR(IF(LataProjekcji=$F3044,IF(AND($G3044=$G3045,$F3044=$F3045),ROUND($D3043-SUM($K3045:AC3045),0),ROUND(AD3043*$E3044,0)),IF(LataProjekcji&gt;$F3044,0,ROUND(AD3043*$E3044,0))),0),0)</f>
        <v>0</v>
      </c>
      <c r="AE3045" s="5">
        <f ca="1">IF(AND($G3043,NOT(ISTEXT($G3042)),ISNUMBER(Poczatek),ISNUMBER(Koniec_Projekt)),IFERROR(IF(LataProjekcji=$F3044,IF(AND($G3044=$G3045,$F3044=$F3045),ROUND($D3043-SUM($K3045:AD3045),0),ROUND(AE3043*$E3044,0)),IF(LataProjekcji&gt;$F3044,0,ROUND(AE3043*$E3044,0))),0),0)</f>
        <v>0</v>
      </c>
    </row>
    <row r="3046" spans="1:31" ht="12.5" hidden="1" thickBot="1">
      <c r="B3046" s="527" t="s">
        <v>865</v>
      </c>
      <c r="C3046" s="528"/>
      <c r="D3046" s="529">
        <f ca="1">IF(D3043&gt;10,ROUND((D3045-1)*E3044,0),E3044)</f>
        <v>0</v>
      </c>
      <c r="E3046" s="529">
        <f ca="1">D3043-D3046</f>
        <v>0</v>
      </c>
      <c r="F3046" s="528"/>
      <c r="G3046" s="669">
        <f ca="1">OFFSET($C$269,$D3041,0)</f>
        <v>0</v>
      </c>
      <c r="H3046" s="528"/>
      <c r="I3046" s="528"/>
      <c r="J3046" s="528"/>
      <c r="K3046" s="528"/>
      <c r="L3046" s="528"/>
      <c r="M3046" s="528"/>
      <c r="N3046" s="528"/>
      <c r="O3046" s="528"/>
      <c r="P3046" s="528"/>
      <c r="Q3046" s="528"/>
      <c r="R3046" s="528"/>
      <c r="S3046" s="528"/>
      <c r="T3046" s="528"/>
      <c r="U3046" s="528"/>
      <c r="V3046" s="528"/>
      <c r="W3046" s="528"/>
      <c r="X3046" s="528"/>
      <c r="Y3046" s="528"/>
      <c r="Z3046" s="528"/>
      <c r="AA3046" s="528"/>
      <c r="AB3046" s="528"/>
      <c r="AC3046" s="528"/>
      <c r="AD3046" s="528"/>
      <c r="AE3046" s="528"/>
    </row>
    <row r="3047" spans="1:31" ht="12.5" hidden="1" thickTop="1"/>
    <row r="3048" spans="1:31" ht="12.5" hidden="1" thickBot="1">
      <c r="B3048" s="530" t="str">
        <f ca="1">"nazwa ST: "&amp;B1881</f>
        <v>nazwa ST: 0</v>
      </c>
      <c r="C3048" s="530"/>
      <c r="D3048" s="531">
        <f>D1881</f>
        <v>188</v>
      </c>
      <c r="E3048" s="530"/>
      <c r="F3048" s="530"/>
      <c r="G3048" s="530"/>
      <c r="H3048" s="530"/>
      <c r="I3048" s="530"/>
      <c r="J3048" s="530"/>
      <c r="K3048" s="539" t="str">
        <f t="shared" ref="K3048:AE3048" si="3232">LataProjekcji</f>
        <v>Uzupełnij dane</v>
      </c>
      <c r="L3048" s="539" t="str">
        <f t="shared" si="3232"/>
        <v/>
      </c>
      <c r="M3048" s="539" t="str">
        <f t="shared" si="3232"/>
        <v/>
      </c>
      <c r="N3048" s="539" t="str">
        <f t="shared" si="3232"/>
        <v/>
      </c>
      <c r="O3048" s="539" t="str">
        <f t="shared" si="3232"/>
        <v/>
      </c>
      <c r="P3048" s="539" t="str">
        <f t="shared" si="3232"/>
        <v/>
      </c>
      <c r="Q3048" s="539" t="str">
        <f t="shared" si="3232"/>
        <v/>
      </c>
      <c r="R3048" s="539" t="str">
        <f t="shared" si="3232"/>
        <v/>
      </c>
      <c r="S3048" s="539" t="str">
        <f t="shared" si="3232"/>
        <v/>
      </c>
      <c r="T3048" s="539" t="str">
        <f t="shared" si="3232"/>
        <v/>
      </c>
      <c r="U3048" s="539" t="str">
        <f t="shared" si="3232"/>
        <v/>
      </c>
      <c r="V3048" s="539" t="str">
        <f t="shared" si="3232"/>
        <v/>
      </c>
      <c r="W3048" s="539" t="str">
        <f t="shared" si="3232"/>
        <v/>
      </c>
      <c r="X3048" s="539" t="str">
        <f t="shared" si="3232"/>
        <v/>
      </c>
      <c r="Y3048" s="539" t="str">
        <f t="shared" si="3232"/>
        <v/>
      </c>
      <c r="Z3048" s="539" t="str">
        <f t="shared" si="3232"/>
        <v/>
      </c>
      <c r="AA3048" s="539" t="str">
        <f t="shared" si="3232"/>
        <v/>
      </c>
      <c r="AB3048" s="539" t="str">
        <f t="shared" si="3232"/>
        <v/>
      </c>
      <c r="AC3048" s="539" t="str">
        <f t="shared" si="3232"/>
        <v/>
      </c>
      <c r="AD3048" s="539" t="str">
        <f t="shared" si="3232"/>
        <v/>
      </c>
      <c r="AE3048" s="539" t="str">
        <f t="shared" si="3232"/>
        <v/>
      </c>
    </row>
    <row r="3049" spans="1:31" hidden="1">
      <c r="B3049" s="526" t="s">
        <v>752</v>
      </c>
      <c r="D3049" s="1">
        <f ca="1">D1882</f>
        <v>1900</v>
      </c>
      <c r="E3049" s="1">
        <f ca="1">E1882</f>
        <v>1</v>
      </c>
      <c r="F3049" s="1">
        <f ca="1">IF(D3050&gt;10,F1882,1)</f>
        <v>1</v>
      </c>
      <c r="G3049" s="525" t="str">
        <f ca="1">IF(ISBLANK(OFFSET($E$269,$D3048,0)),"brak daty",IF(D3050&gt;10,EDATE(OFFSET($E$269,$D3048,0),D3052),DATE(D3049,E3049,1)))</f>
        <v>brak daty</v>
      </c>
      <c r="H3049" s="538" t="b">
        <f ca="1">SUM(K3049:AE3049)=D3052</f>
        <v>1</v>
      </c>
      <c r="I3049" s="1" t="s">
        <v>749</v>
      </c>
      <c r="K3049" s="5">
        <f ca="1">IF(AND($G3050,NOT(ISTEXT($G3049)),ISNUMBER(Poczatek),ISNUMBER(Koniec_Projekt)),IFERROR(IF($D3049=LataProjekcji,$F3049,IF($D3049&lt;LataProjekcji,IF((SUM(K3049)+12)&lt;$D3052,12,$D3052-SUM(K3049)),0)),0),0)</f>
        <v>0</v>
      </c>
      <c r="L3049" s="5">
        <f ca="1">IF(AND($G3050,NOT(ISTEXT($G3049)),ISNUMBER(Poczatek),ISNUMBER(Koniec_Projekt)),IFERROR(IF($D3049=LataProjekcji,$F3049,IF($D3049&lt;LataProjekcji,IF((SUM($K3049:K3049)+12)&lt;$D3052,12,$D3052-SUM($K3049:K3049)),0)),0),0)</f>
        <v>0</v>
      </c>
      <c r="M3049" s="5">
        <f ca="1">IF(AND($G3050,NOT(ISTEXT($G3049)),ISNUMBER(Poczatek),ISNUMBER(Koniec_Projekt)),IFERROR(IF($D3049=LataProjekcji,$F3049,IF($D3049&lt;LataProjekcji,IF((SUM($K3049:L3049)+12)&lt;$D3052,12,$D3052-SUM($K3049:L3049)),0)),0),0)</f>
        <v>0</v>
      </c>
      <c r="N3049" s="5">
        <f ca="1">IF(AND($G3050,NOT(ISTEXT($G3049)),ISNUMBER(Poczatek),ISNUMBER(Koniec_Projekt)),IFERROR(IF($D3049=LataProjekcji,$F3049,IF($D3049&lt;LataProjekcji,IF((SUM($K3049:M3049)+12)&lt;$D3052,12,$D3052-SUM($K3049:M3049)),0)),0),0)</f>
        <v>0</v>
      </c>
      <c r="O3049" s="5">
        <f ca="1">IF(AND($G3050,NOT(ISTEXT($G3049)),ISNUMBER(Poczatek),ISNUMBER(Koniec_Projekt)),IFERROR(IF($D3049=LataProjekcji,$F3049,IF($D3049&lt;LataProjekcji,IF((SUM($K3049:N3049)+12)&lt;$D3052,12,$D3052-SUM($K3049:N3049)),0)),0),0)</f>
        <v>0</v>
      </c>
      <c r="P3049" s="5">
        <f ca="1">IF(AND($G3050,NOT(ISTEXT($G3049)),ISNUMBER(Poczatek),ISNUMBER(Koniec_Projekt)),IFERROR(IF($D3049=LataProjekcji,$F3049,IF($D3049&lt;LataProjekcji,IF((SUM($K3049:O3049)+12)&lt;$D3052,12,$D3052-SUM($K3049:O3049)),0)),0),0)</f>
        <v>0</v>
      </c>
      <c r="Q3049" s="5">
        <f ca="1">IF(AND($G3050,NOT(ISTEXT($G3049)),ISNUMBER(Poczatek),ISNUMBER(Koniec_Projekt)),IFERROR(IF($D3049=LataProjekcji,$F3049,IF($D3049&lt;LataProjekcji,IF((SUM($K3049:P3049)+12)&lt;$D3052,12,$D3052-SUM($K3049:P3049)),0)),0),0)</f>
        <v>0</v>
      </c>
      <c r="R3049" s="5">
        <f ca="1">IF(AND($G3050,NOT(ISTEXT($G3049)),ISNUMBER(Poczatek),ISNUMBER(Koniec_Projekt)),IFERROR(IF($D3049=LataProjekcji,$F3049,IF($D3049&lt;LataProjekcji,IF((SUM($K3049:Q3049)+12)&lt;$D3052,12,$D3052-SUM($K3049:Q3049)),0)),0),0)</f>
        <v>0</v>
      </c>
      <c r="S3049" s="5">
        <f ca="1">IF(AND($G3050,NOT(ISTEXT($G3049)),ISNUMBER(Poczatek),ISNUMBER(Koniec_Projekt)),IFERROR(IF($D3049=LataProjekcji,$F3049,IF($D3049&lt;LataProjekcji,IF((SUM($K3049:R3049)+12)&lt;$D3052,12,$D3052-SUM($K3049:R3049)),0)),0),0)</f>
        <v>0</v>
      </c>
      <c r="T3049" s="5">
        <f ca="1">IF(AND($G3050,NOT(ISTEXT($G3049)),ISNUMBER(Poczatek),ISNUMBER(Koniec_Projekt)),IFERROR(IF($D3049=LataProjekcji,$F3049,IF($D3049&lt;LataProjekcji,IF((SUM($K3049:S3049)+12)&lt;$D3052,12,$D3052-SUM($K3049:S3049)),0)),0),0)</f>
        <v>0</v>
      </c>
      <c r="U3049" s="5">
        <f ca="1">IF(AND($G3050,NOT(ISTEXT($G3049)),ISNUMBER(Poczatek),ISNUMBER(Koniec_Projekt)),IFERROR(IF($D3049=LataProjekcji,$F3049,IF($D3049&lt;LataProjekcji,IF((SUM($K3049:T3049)+12)&lt;$D3052,12,$D3052-SUM($K3049:T3049)),0)),0),0)</f>
        <v>0</v>
      </c>
      <c r="V3049" s="5">
        <f ca="1">IF(AND($G3050,NOT(ISTEXT($G3049)),ISNUMBER(Poczatek),ISNUMBER(Koniec_Projekt)),IFERROR(IF($D3049=LataProjekcji,$F3049,IF($D3049&lt;LataProjekcji,IF((SUM($K3049:U3049)+12)&lt;$D3052,12,$D3052-SUM($K3049:U3049)),0)),0),0)</f>
        <v>0</v>
      </c>
      <c r="W3049" s="5">
        <f ca="1">IF(AND($G3050,NOT(ISTEXT($G3049)),ISNUMBER(Poczatek),ISNUMBER(Koniec_Projekt)),IFERROR(IF($D3049=LataProjekcji,$F3049,IF($D3049&lt;LataProjekcji,IF((SUM($K3049:V3049)+12)&lt;$D3052,12,$D3052-SUM($K3049:V3049)),0)),0),0)</f>
        <v>0</v>
      </c>
      <c r="X3049" s="5">
        <f ca="1">IF(AND($G3050,NOT(ISTEXT($G3049)),ISNUMBER(Poczatek),ISNUMBER(Koniec_Projekt)),IFERROR(IF($D3049=LataProjekcji,$F3049,IF($D3049&lt;LataProjekcji,IF((SUM($K3049:W3049)+12)&lt;$D3052,12,$D3052-SUM($K3049:W3049)),0)),0),0)</f>
        <v>0</v>
      </c>
      <c r="Y3049" s="5">
        <f ca="1">IF(AND($G3050,NOT(ISTEXT($G3049)),ISNUMBER(Poczatek),ISNUMBER(Koniec_Projekt)),IFERROR(IF($D3049=LataProjekcji,$F3049,IF($D3049&lt;LataProjekcji,IF((SUM($K3049:X3049)+12)&lt;$D3052,12,$D3052-SUM($K3049:X3049)),0)),0),0)</f>
        <v>0</v>
      </c>
      <c r="Z3049" s="5">
        <f ca="1">IF(AND($G3050,NOT(ISTEXT($G3049)),ISNUMBER(Poczatek),ISNUMBER(Koniec_Projekt)),IFERROR(IF($D3049=LataProjekcji,$F3049,IF($D3049&lt;LataProjekcji,IF((SUM($K3049:Y3049)+12)&lt;$D3052,12,$D3052-SUM($K3049:Y3049)),0)),0),0)</f>
        <v>0</v>
      </c>
      <c r="AA3049" s="5">
        <f ca="1">IF(AND($G3050,NOT(ISTEXT($G3049)),ISNUMBER(Poczatek),ISNUMBER(Koniec_Projekt)),IFERROR(IF($D3049=LataProjekcji,$F3049,IF($D3049&lt;LataProjekcji,IF((SUM($K3049:Z3049)+12)&lt;$D3052,12,$D3052-SUM($K3049:Z3049)),0)),0),0)</f>
        <v>0</v>
      </c>
      <c r="AB3049" s="5">
        <f ca="1">IF(AND($G3050,NOT(ISTEXT($G3049)),ISNUMBER(Poczatek),ISNUMBER(Koniec_Projekt)),IFERROR(IF($D3049=LataProjekcji,$F3049,IF($D3049&lt;LataProjekcji,IF((SUM($K3049:AA3049)+12)&lt;$D3052,12,$D3052-SUM($K3049:AA3049)),0)),0),0)</f>
        <v>0</v>
      </c>
      <c r="AC3049" s="5">
        <f ca="1">IF(AND($G3050,NOT(ISTEXT($G3049)),ISNUMBER(Poczatek),ISNUMBER(Koniec_Projekt)),IFERROR(IF($D3049=LataProjekcji,$F3049,IF($D3049&lt;LataProjekcji,IF((SUM($K3049:AB3049)+12)&lt;$D3052,12,$D3052-SUM($K3049:AB3049)),0)),0),0)</f>
        <v>0</v>
      </c>
      <c r="AD3049" s="5">
        <f ca="1">IF(AND($G3050,NOT(ISTEXT($G3049)),ISNUMBER(Poczatek),ISNUMBER(Koniec_Projekt)),IFERROR(IF($D3049=LataProjekcji,$F3049,IF($D3049&lt;LataProjekcji,IF((SUM($K3049:AC3049)+12)&lt;$D3052,12,$D3052-SUM($K3049:AC3049)),0)),0),0)</f>
        <v>0</v>
      </c>
      <c r="AE3049" s="5">
        <f ca="1">IF(AND($G3050,NOT(ISTEXT($G3049)),ISNUMBER(Poczatek),ISNUMBER(Koniec_Projekt)),IFERROR(IF($D3049=LataProjekcji,$F3049,IF($D3049&lt;LataProjekcji,IF((SUM($K3049:AD3049)+12)&lt;$D3052,12,$D3052-SUM($K3049:AD3049)),0)),0),0)</f>
        <v>0</v>
      </c>
    </row>
    <row r="3050" spans="1:31" hidden="1">
      <c r="B3050" s="526" t="s">
        <v>754</v>
      </c>
      <c r="D3050" s="5">
        <f ca="1">D1883</f>
        <v>0</v>
      </c>
      <c r="E3050" s="454">
        <f ca="1">E1883</f>
        <v>0</v>
      </c>
      <c r="F3050" s="454">
        <f ca="1">F1883</f>
        <v>0</v>
      </c>
      <c r="G3050" s="258" t="b">
        <f ca="1">NOT(ISBLANK(OFFSET($C$269,$D3048,0)))</f>
        <v>0</v>
      </c>
      <c r="H3050" s="538" t="b">
        <f ca="1">SUM(K3050:AE3050)=E3052</f>
        <v>1</v>
      </c>
      <c r="I3050" s="1" t="s">
        <v>750</v>
      </c>
      <c r="K3050" s="537">
        <f ca="1">IF(AND($G3050,NOT(ISTEXT($G3049)),ISNUMBER(Poczatek),ISNUMBER(Koniec_Projekt)),IFERROR(IF($D3049=LataProjekcji,IF($F3049&gt;$E3052,$E3052,$F3049),IF($D3052&gt;=$E3052,(IF($D3049&lt;LataProjekcji,IF((SUM(J3050:$K3050)+12)&lt;$E3052,12,$E3052-SUM(J3050:$K3050)),0)),(IF($D3049&lt;LataProjekcji,IF((SUM(J3050:$K3050)+12)&lt;$D3052,12,$D3052-SUM(J3050:$K3050)),0)))),0),0)</f>
        <v>0</v>
      </c>
      <c r="L3050" s="537">
        <f ca="1">IF(AND($G3050,NOT(ISTEXT($G3049)),ISNUMBER(Poczatek),ISNUMBER(Koniec_Projekt)),IFERROR(IF($D3049=LataProjekcji,IF($F3049&gt;$E3052,$E3052,$F3049),IF($D3052&gt;=$E3052,(IF($D3049&lt;LataProjekcji,IF((SUM($K3050:K3050)+12)&lt;$E3052,12,$E3052-SUM($K3050:K3050)),0)),(IF($D3049&lt;LataProjekcji,IF((SUM($K3050:K3050)+12)&lt;$D3052,12,$D3052-SUM($K3050:K3050)),0)))),0),0)</f>
        <v>0</v>
      </c>
      <c r="M3050" s="537">
        <f ca="1">IF(AND($G3050,NOT(ISTEXT($G3049)),ISNUMBER(Poczatek),ISNUMBER(Koniec_Projekt)),IFERROR(IF($D3049=LataProjekcji,IF($F3049&gt;$E3052,$E3052,$F3049),IF($D3052&gt;=$E3052,(IF($D3049&lt;LataProjekcji,IF((SUM($K3050:L3050)+12)&lt;$E3052,12,$E3052-SUM($K3050:L3050)),0)),(IF($D3049&lt;LataProjekcji,IF((SUM($K3050:L3050)+12)&lt;$D3052,12,$D3052-SUM($K3050:L3050)),0)))),0),0)</f>
        <v>0</v>
      </c>
      <c r="N3050" s="537">
        <f ca="1">IF(AND($G3050,NOT(ISTEXT($G3049)),ISNUMBER(Poczatek),ISNUMBER(Koniec_Projekt)),IFERROR(IF($D3049=LataProjekcji,IF($F3049&gt;$E3052,$E3052,$F3049),IF($D3052&gt;=$E3052,(IF($D3049&lt;LataProjekcji,IF((SUM($K3050:M3050)+12)&lt;$E3052,12,$E3052-SUM($K3050:M3050)),0)),(IF($D3049&lt;LataProjekcji,IF((SUM($K3050:M3050)+12)&lt;$D3052,12,$D3052-SUM($K3050:M3050)),0)))),0),0)</f>
        <v>0</v>
      </c>
      <c r="O3050" s="537">
        <f ca="1">IF(AND($G3050,NOT(ISTEXT($G3049)),ISNUMBER(Poczatek),ISNUMBER(Koniec_Projekt)),IFERROR(IF($D3049=LataProjekcji,IF($F3049&gt;$E3052,$E3052,$F3049),IF($D3052&gt;=$E3052,(IF($D3049&lt;LataProjekcji,IF((SUM($K3050:N3050)+12)&lt;$E3052,12,$E3052-SUM($K3050:N3050)),0)),(IF($D3049&lt;LataProjekcji,IF((SUM($K3050:N3050)+12)&lt;$D3052,12,$D3052-SUM($K3050:N3050)),0)))),0),0)</f>
        <v>0</v>
      </c>
      <c r="P3050" s="537">
        <f ca="1">IF(AND($G3050,NOT(ISTEXT($G3049)),ISNUMBER(Poczatek),ISNUMBER(Koniec_Projekt)),IFERROR(IF($D3049=LataProjekcji,IF($F3049&gt;$E3052,$E3052,$F3049),IF($D3052&gt;=$E3052,(IF($D3049&lt;LataProjekcji,IF((SUM($K3050:O3050)+12)&lt;$E3052,12,$E3052-SUM($K3050:O3050)),0)),(IF($D3049&lt;LataProjekcji,IF((SUM($K3050:O3050)+12)&lt;$D3052,12,$D3052-SUM($K3050:O3050)),0)))),0),0)</f>
        <v>0</v>
      </c>
      <c r="Q3050" s="537">
        <f ca="1">IF(AND($G3050,NOT(ISTEXT($G3049)),ISNUMBER(Poczatek),ISNUMBER(Koniec_Projekt)),IFERROR(IF($D3049=LataProjekcji,IF($F3049&gt;$E3052,$E3052,$F3049),IF($D3052&gt;=$E3052,(IF($D3049&lt;LataProjekcji,IF((SUM($K3050:P3050)+12)&lt;$E3052,12,$E3052-SUM($K3050:P3050)),0)),(IF($D3049&lt;LataProjekcji,IF((SUM($K3050:P3050)+12)&lt;$D3052,12,$D3052-SUM($K3050:P3050)),0)))),0),0)</f>
        <v>0</v>
      </c>
      <c r="R3050" s="537">
        <f ca="1">IF(AND($G3050,NOT(ISTEXT($G3049)),ISNUMBER(Poczatek),ISNUMBER(Koniec_Projekt)),IFERROR(IF($D3049=LataProjekcji,IF($F3049&gt;$E3052,$E3052,$F3049),IF($D3052&gt;=$E3052,(IF($D3049&lt;LataProjekcji,IF((SUM($K3050:Q3050)+12)&lt;$E3052,12,$E3052-SUM($K3050:Q3050)),0)),(IF($D3049&lt;LataProjekcji,IF((SUM($K3050:Q3050)+12)&lt;$D3052,12,$D3052-SUM($K3050:Q3050)),0)))),0),0)</f>
        <v>0</v>
      </c>
      <c r="S3050" s="537">
        <f ca="1">IF(AND($G3050,NOT(ISTEXT($G3049)),ISNUMBER(Poczatek),ISNUMBER(Koniec_Projekt)),IFERROR(IF($D3049=LataProjekcji,IF($F3049&gt;$E3052,$E3052,$F3049),IF($D3052&gt;=$E3052,(IF($D3049&lt;LataProjekcji,IF((SUM($K3050:R3050)+12)&lt;$E3052,12,$E3052-SUM($K3050:R3050)),0)),(IF($D3049&lt;LataProjekcji,IF((SUM($K3050:R3050)+12)&lt;$D3052,12,$D3052-SUM($K3050:R3050)),0)))),0),0)</f>
        <v>0</v>
      </c>
      <c r="T3050" s="537">
        <f ca="1">IF(AND($G3050,NOT(ISTEXT($G3049)),ISNUMBER(Poczatek),ISNUMBER(Koniec_Projekt)),IFERROR(IF($D3049=LataProjekcji,IF($F3049&gt;$E3052,$E3052,$F3049),IF($D3052&gt;=$E3052,(IF($D3049&lt;LataProjekcji,IF((SUM($K3050:S3050)+12)&lt;$E3052,12,$E3052-SUM($K3050:S3050)),0)),(IF($D3049&lt;LataProjekcji,IF((SUM($K3050:S3050)+12)&lt;$D3052,12,$D3052-SUM($K3050:S3050)),0)))),0),0)</f>
        <v>0</v>
      </c>
      <c r="U3050" s="537">
        <f ca="1">IF(AND($G3050,NOT(ISTEXT($G3049)),ISNUMBER(Poczatek),ISNUMBER(Koniec_Projekt)),IFERROR(IF($D3049=LataProjekcji,IF($F3049&gt;$E3052,$E3052,$F3049),IF($D3052&gt;=$E3052,(IF($D3049&lt;LataProjekcji,IF((SUM($K3050:T3050)+12)&lt;$E3052,12,$E3052-SUM($K3050:T3050)),0)),(IF($D3049&lt;LataProjekcji,IF((SUM($K3050:T3050)+12)&lt;$D3052,12,$D3052-SUM($K3050:T3050)),0)))),0),0)</f>
        <v>0</v>
      </c>
      <c r="V3050" s="537">
        <f ca="1">IF(AND($G3050,NOT(ISTEXT($G3049)),ISNUMBER(Poczatek),ISNUMBER(Koniec_Projekt)),IFERROR(IF($D3049=LataProjekcji,IF($F3049&gt;$E3052,$E3052,$F3049),IF($D3052&gt;=$E3052,(IF($D3049&lt;LataProjekcji,IF((SUM($K3050:U3050)+12)&lt;$E3052,12,$E3052-SUM($K3050:U3050)),0)),(IF($D3049&lt;LataProjekcji,IF((SUM($K3050:U3050)+12)&lt;$D3052,12,$D3052-SUM($K3050:U3050)),0)))),0),0)</f>
        <v>0</v>
      </c>
      <c r="W3050" s="537">
        <f ca="1">IF(AND($G3050,NOT(ISTEXT($G3049)),ISNUMBER(Poczatek),ISNUMBER(Koniec_Projekt)),IFERROR(IF($D3049=LataProjekcji,IF($F3049&gt;$E3052,$E3052,$F3049),IF($D3052&gt;=$E3052,(IF($D3049&lt;LataProjekcji,IF((SUM($K3050:V3050)+12)&lt;$E3052,12,$E3052-SUM($K3050:V3050)),0)),(IF($D3049&lt;LataProjekcji,IF((SUM($K3050:V3050)+12)&lt;$D3052,12,$D3052-SUM($K3050:V3050)),0)))),0),0)</f>
        <v>0</v>
      </c>
      <c r="X3050" s="537">
        <f ca="1">IF(AND($G3050,NOT(ISTEXT($G3049)),ISNUMBER(Poczatek),ISNUMBER(Koniec_Projekt)),IFERROR(IF($D3049=LataProjekcji,IF($F3049&gt;$E3052,$E3052,$F3049),IF($D3052&gt;=$E3052,(IF($D3049&lt;LataProjekcji,IF((SUM($K3050:W3050)+12)&lt;$E3052,12,$E3052-SUM($K3050:W3050)),0)),(IF($D3049&lt;LataProjekcji,IF((SUM($K3050:W3050)+12)&lt;$D3052,12,$D3052-SUM($K3050:W3050)),0)))),0),0)</f>
        <v>0</v>
      </c>
      <c r="Y3050" s="537">
        <f ca="1">IF(AND($G3050,NOT(ISTEXT($G3049)),ISNUMBER(Poczatek),ISNUMBER(Koniec_Projekt)),IFERROR(IF($D3049=LataProjekcji,IF($F3049&gt;$E3052,$E3052,$F3049),IF($D3052&gt;=$E3052,(IF($D3049&lt;LataProjekcji,IF((SUM($K3050:X3050)+12)&lt;$E3052,12,$E3052-SUM($K3050:X3050)),0)),(IF($D3049&lt;LataProjekcji,IF((SUM($K3050:X3050)+12)&lt;$D3052,12,$D3052-SUM($K3050:X3050)),0)))),0),0)</f>
        <v>0</v>
      </c>
      <c r="Z3050" s="537">
        <f ca="1">IF(AND($G3050,NOT(ISTEXT($G3049)),ISNUMBER(Poczatek),ISNUMBER(Koniec_Projekt)),IFERROR(IF($D3049=LataProjekcji,IF($F3049&gt;$E3052,$E3052,$F3049),IF($D3052&gt;=$E3052,(IF($D3049&lt;LataProjekcji,IF((SUM($K3050:Y3050)+12)&lt;$E3052,12,$E3052-SUM($K3050:Y3050)),0)),(IF($D3049&lt;LataProjekcji,IF((SUM($K3050:Y3050)+12)&lt;$D3052,12,$D3052-SUM($K3050:Y3050)),0)))),0),0)</f>
        <v>0</v>
      </c>
      <c r="AA3050" s="537">
        <f ca="1">IF(AND($G3050,NOT(ISTEXT($G3049)),ISNUMBER(Poczatek),ISNUMBER(Koniec_Projekt)),IFERROR(IF($D3049=LataProjekcji,IF($F3049&gt;$E3052,$E3052,$F3049),IF($D3052&gt;=$E3052,(IF($D3049&lt;LataProjekcji,IF((SUM($K3050:Z3050)+12)&lt;$E3052,12,$E3052-SUM($K3050:Z3050)),0)),(IF($D3049&lt;LataProjekcji,IF((SUM($K3050:Z3050)+12)&lt;$D3052,12,$D3052-SUM($K3050:Z3050)),0)))),0),0)</f>
        <v>0</v>
      </c>
      <c r="AB3050" s="537">
        <f ca="1">IF(AND($G3050,NOT(ISTEXT($G3049)),ISNUMBER(Poczatek),ISNUMBER(Koniec_Projekt)),IFERROR(IF($D3049=LataProjekcji,IF($F3049&gt;$E3052,$E3052,$F3049),IF($D3052&gt;=$E3052,(IF($D3049&lt;LataProjekcji,IF((SUM($K3050:AA3050)+12)&lt;$E3052,12,$E3052-SUM($K3050:AA3050)),0)),(IF($D3049&lt;LataProjekcji,IF((SUM($K3050:AA3050)+12)&lt;$D3052,12,$D3052-SUM($K3050:AA3050)),0)))),0),0)</f>
        <v>0</v>
      </c>
      <c r="AC3050" s="537">
        <f ca="1">IF(AND($G3050,NOT(ISTEXT($G3049)),ISNUMBER(Poczatek),ISNUMBER(Koniec_Projekt)),IFERROR(IF($D3049=LataProjekcji,IF($F3049&gt;$E3052,$E3052,$F3049),IF($D3052&gt;=$E3052,(IF($D3049&lt;LataProjekcji,IF((SUM($K3050:AB3050)+12)&lt;$E3052,12,$E3052-SUM($K3050:AB3050)),0)),(IF($D3049&lt;LataProjekcji,IF((SUM($K3050:AB3050)+12)&lt;$D3052,12,$D3052-SUM($K3050:AB3050)),0)))),0),0)</f>
        <v>0</v>
      </c>
      <c r="AD3050" s="537">
        <f ca="1">IF(AND($G3050,NOT(ISTEXT($G3049)),ISNUMBER(Poczatek),ISNUMBER(Koniec_Projekt)),IFERROR(IF($D3049=LataProjekcji,IF($F3049&gt;$E3052,$E3052,$F3049),IF($D3052&gt;=$E3052,(IF($D3049&lt;LataProjekcji,IF((SUM($K3050:AC3050)+12)&lt;$E3052,12,$E3052-SUM($K3050:AC3050)),0)),(IF($D3049&lt;LataProjekcji,IF((SUM($K3050:AC3050)+12)&lt;$D3052,12,$D3052-SUM($K3050:AC3050)),0)))),0),0)</f>
        <v>0</v>
      </c>
      <c r="AE3050" s="537">
        <f ca="1">IF(AND($G3050,NOT(ISTEXT($G3049)),ISNUMBER(Poczatek),ISNUMBER(Koniec_Projekt)),IFERROR(IF($D3049=LataProjekcji,IF($F3049&gt;$E3052,$E3052,$F3049),IF($D3052&gt;=$E3052,(IF($D3049&lt;LataProjekcji,IF((SUM($K3050:AD3050)+12)&lt;$E3052,12,$E3052-SUM($K3050:AD3050)),0)),(IF($D3049&lt;LataProjekcji,IF((SUM($K3050:AD3050)+12)&lt;$D3052,12,$D3052-SUM($K3050:AD3050)),0)))),0),0)</f>
        <v>0</v>
      </c>
    </row>
    <row r="3051" spans="1:31" hidden="1">
      <c r="B3051" s="526" t="s">
        <v>753</v>
      </c>
      <c r="D3051" s="454">
        <f ca="1">D1884</f>
        <v>0</v>
      </c>
      <c r="E3051" s="454">
        <f ca="1">IF(D3050&gt;10,ROUND(D3051/12,2),D3051)</f>
        <v>0</v>
      </c>
      <c r="F3051" s="524">
        <f>Koniec_Projekt</f>
        <v>0</v>
      </c>
      <c r="G3051" s="329">
        <f>Miesiac_Koniec_Projekt</f>
        <v>0</v>
      </c>
      <c r="H3051" s="538" t="b">
        <f ca="1">SUM(K3051:AE3051)=D3050</f>
        <v>1</v>
      </c>
      <c r="I3051" s="1" t="s">
        <v>713</v>
      </c>
      <c r="K3051" s="256">
        <f ca="1">IF(AND($G3050,NOT(ISTEXT($G3049)),ISNUMBER(Poczatek),ISNUMBER(Koniec_Projekt)),IFERROR(IF(LataProjekcji=$F3052,ROUND($D3050,0),ROUND(K3049*$E3051,0)),0),0)</f>
        <v>0</v>
      </c>
      <c r="L3051" s="5">
        <f ca="1">IF(AND($G3050,NOT(ISTEXT($G3049)),ISNUMBER(Poczatek),ISNUMBER(Koniec_Projekt)),IFERROR(IF(LataProjekcji=$F3052,ROUND($D3050-SUM(K3051:$K3051),0),ROUND(L3049*$E3051,0)),0),0)</f>
        <v>0</v>
      </c>
      <c r="M3051" s="5">
        <f ca="1">IF(AND($G3050,NOT(ISTEXT($G3049)),ISNUMBER(Poczatek),ISNUMBER(Koniec_Projekt)),IFERROR(IF(LataProjekcji=$F3052,ROUND($D3050-SUM($K3051:L3051),0),ROUND(M3049*$E3051,0)),0),0)</f>
        <v>0</v>
      </c>
      <c r="N3051" s="5">
        <f ca="1">IF(AND($G3050,NOT(ISTEXT($G3049)),ISNUMBER(Poczatek),ISNUMBER(Koniec_Projekt)),IFERROR(IF(LataProjekcji=$F3052,ROUND($D3050-SUM($K3051:M3051),0),ROUND(N3049*$E3051,0)),0),0)</f>
        <v>0</v>
      </c>
      <c r="O3051" s="5">
        <f ca="1">IF(AND($G3050,NOT(ISTEXT($G3049)),ISNUMBER(Poczatek),ISNUMBER(Koniec_Projekt)),IFERROR(IF(LataProjekcji=$F3052,ROUND($D3050-SUM($K3051:N3051),0),ROUND(O3049*$E3051,0)),0),0)</f>
        <v>0</v>
      </c>
      <c r="P3051" s="5">
        <f ca="1">IF(AND($G3050,NOT(ISTEXT($G3049)),ISNUMBER(Poczatek),ISNUMBER(Koniec_Projekt)),IFERROR(IF(LataProjekcji=$F3052,ROUND($D3050-SUM($K3051:O3051),0),ROUND(P3049*$E3051,0)),0),0)</f>
        <v>0</v>
      </c>
      <c r="Q3051" s="5">
        <f ca="1">IF(AND($G3050,NOT(ISTEXT($G3049)),ISNUMBER(Poczatek),ISNUMBER(Koniec_Projekt)),IFERROR(IF(LataProjekcji=$F3052,ROUND($D3050-SUM($K3051:P3051),0),ROUND(Q3049*$E3051,0)),0),0)</f>
        <v>0</v>
      </c>
      <c r="R3051" s="5">
        <f ca="1">IF(AND($G3050,NOT(ISTEXT($G3049)),ISNUMBER(Poczatek),ISNUMBER(Koniec_Projekt)),IFERROR(IF(LataProjekcji=$F3052,ROUND($D3050-SUM($K3051:Q3051),0),ROUND(R3049*$E3051,0)),0),0)</f>
        <v>0</v>
      </c>
      <c r="S3051" s="5">
        <f ca="1">IF(AND($G3050,NOT(ISTEXT($G3049)),ISNUMBER(Poczatek),ISNUMBER(Koniec_Projekt)),IFERROR(IF(LataProjekcji=$F3052,ROUND($D3050-SUM($K3051:R3051),0),ROUND(S3049*$E3051,0)),0),0)</f>
        <v>0</v>
      </c>
      <c r="T3051" s="5">
        <f ca="1">IF(AND($G3050,NOT(ISTEXT($G3049)),ISNUMBER(Poczatek),ISNUMBER(Koniec_Projekt)),IFERROR(IF(LataProjekcji=$F3052,ROUND($D3050-SUM($K3051:S3051),0),ROUND(T3049*$E3051,0)),0),0)</f>
        <v>0</v>
      </c>
      <c r="U3051" s="5">
        <f ca="1">IF(AND($G3050,NOT(ISTEXT($G3049)),ISNUMBER(Poczatek),ISNUMBER(Koniec_Projekt)),IFERROR(IF(LataProjekcji=$F3052,ROUND($D3050-SUM($K3051:T3051),0),ROUND(U3049*$E3051,0)),0),0)</f>
        <v>0</v>
      </c>
      <c r="V3051" s="5">
        <f ca="1">IF(AND($G3050,NOT(ISTEXT($G3049)),ISNUMBER(Poczatek),ISNUMBER(Koniec_Projekt)),IFERROR(IF(LataProjekcji=$F3052,ROUND($D3050-SUM($K3051:U3051),0),ROUND(V3049*$E3051,0)),0),0)</f>
        <v>0</v>
      </c>
      <c r="W3051" s="5">
        <f ca="1">IF(AND($G3050,NOT(ISTEXT($G3049)),ISNUMBER(Poczatek),ISNUMBER(Koniec_Projekt)),IFERROR(IF(LataProjekcji=$F3052,ROUND($D3050-SUM($K3051:V3051),0),ROUND(W3049*$E3051,0)),0),0)</f>
        <v>0</v>
      </c>
      <c r="X3051" s="5">
        <f ca="1">IF(AND($G3050,NOT(ISTEXT($G3049)),ISNUMBER(Poczatek),ISNUMBER(Koniec_Projekt)),IFERROR(IF(LataProjekcji=$F3052,ROUND($D3050-SUM($K3051:W3051),0),ROUND(X3049*$E3051,0)),0),0)</f>
        <v>0</v>
      </c>
      <c r="Y3051" s="5">
        <f ca="1">IF(AND($G3050,NOT(ISTEXT($G3049)),ISNUMBER(Poczatek),ISNUMBER(Koniec_Projekt)),IFERROR(IF(LataProjekcji=$F3052,ROUND($D3050-SUM($K3051:X3051),0),ROUND(Y3049*$E3051,0)),0),0)</f>
        <v>0</v>
      </c>
      <c r="Z3051" s="5">
        <f ca="1">IF(AND($G3050,NOT(ISTEXT($G3049)),ISNUMBER(Poczatek),ISNUMBER(Koniec_Projekt)),IFERROR(IF(LataProjekcji=$F3052,ROUND($D3050-SUM($K3051:Y3051),0),ROUND(Z3049*$E3051,0)),0),0)</f>
        <v>0</v>
      </c>
      <c r="AA3051" s="5">
        <f ca="1">IF(AND($G3050,NOT(ISTEXT($G3049)),ISNUMBER(Poczatek),ISNUMBER(Koniec_Projekt)),IFERROR(IF(LataProjekcji=$F3052,ROUND($D3050-SUM($K3051:Z3051),0),ROUND(AA3049*$E3051,0)),0),0)</f>
        <v>0</v>
      </c>
      <c r="AB3051" s="5">
        <f ca="1">IF(AND($G3050,NOT(ISTEXT($G3049)),ISNUMBER(Poczatek),ISNUMBER(Koniec_Projekt)),IFERROR(IF(LataProjekcji=$F3052,ROUND($D3050-SUM($K3051:AA3051),0),ROUND(AB3049*$E3051,0)),0),0)</f>
        <v>0</v>
      </c>
      <c r="AC3051" s="5">
        <f ca="1">IF(AND($G3050,NOT(ISTEXT($G3049)),ISNUMBER(Poczatek),ISNUMBER(Koniec_Projekt)),IFERROR(IF(LataProjekcji=$F3052,ROUND($D3050-SUM($K3051:AB3051),0),ROUND(AC3049*$E3051,0)),0),0)</f>
        <v>0</v>
      </c>
      <c r="AD3051" s="5">
        <f ca="1">IF(AND($G3050,NOT(ISTEXT($G3049)),ISNUMBER(Poczatek),ISNUMBER(Koniec_Projekt)),IFERROR(IF(LataProjekcji=$F3052,ROUND($D3050-SUM($K3051:AC3051),0),ROUND(AD3049*$E3051,0)),0),0)</f>
        <v>0</v>
      </c>
      <c r="AE3051" s="5">
        <f ca="1">IF(AND($G3050,NOT(ISTEXT($G3049)),ISNUMBER(Poczatek),ISNUMBER(Koniec_Projekt)),IFERROR(IF(LataProjekcji=$F3052,ROUND($D3050-SUM($K3051:AD3051),0),ROUND(AE3049*$E3051,0)),0),0)</f>
        <v>0</v>
      </c>
    </row>
    <row r="3052" spans="1:31" hidden="1">
      <c r="B3052" s="526" t="s">
        <v>751</v>
      </c>
      <c r="D3052" s="1">
        <f ca="1">IFERROR(ROUNDUP(D3050/E3051,0),0)</f>
        <v>0</v>
      </c>
      <c r="E3052" s="1">
        <f ca="1">IF(D3052=0,0,DATEDIF(DATE(D3049,E3049,1),DATE(F3051,G3051,1),"m"))</f>
        <v>0</v>
      </c>
      <c r="F3052" s="1" t="str">
        <f ca="1">IFERROR(YEAR(G3049),"brak daty")</f>
        <v>brak daty</v>
      </c>
      <c r="G3052" s="1" t="str">
        <f ca="1">IFERROR(MONTH(G3049),"brak daty")</f>
        <v>brak daty</v>
      </c>
      <c r="I3052" s="1" t="s">
        <v>425</v>
      </c>
      <c r="K3052" s="5">
        <f ca="1">IF(AND($G3050,NOT(ISTEXT($G3049)),ISNUMBER(Poczatek),ISNUMBER(Koniec_Projekt)),IFERROR(IF(LataProjekcji=$F3051,IF(AND($G3051=$G3052,$F3051=$F3052),ROUND($D3050-SUM($K3052),0),ROUND(K3050*$E3051,0)),IF(LataProjekcji&gt;$F3051,0,ROUND(K3050*$E3051,0))),0),0)</f>
        <v>0</v>
      </c>
      <c r="L3052" s="5">
        <f ca="1">IF(AND($G3050,NOT(ISTEXT($G3049)),ISNUMBER(Poczatek),ISNUMBER(Koniec_Projekt)),IFERROR(IF(LataProjekcji=$F3051,IF(AND($G3051=$G3052,$F3051=$F3052),ROUND($D3050-SUM($K3052:K3052),0),ROUND(L3050*$E3051,0)),IF(LataProjekcji&gt;$F3051,0,ROUND(L3050*$E3051,0))),0),0)</f>
        <v>0</v>
      </c>
      <c r="M3052" s="5">
        <f ca="1">IF(AND($G3050,NOT(ISTEXT($G3049)),ISNUMBER(Poczatek),ISNUMBER(Koniec_Projekt)),IFERROR(IF(LataProjekcji=$F3051,IF(AND($G3051=$G3052,$F3051=$F3052),ROUND($D3050-SUM($K3052:L3052),0),ROUND(M3050*$E3051,0)),IF(LataProjekcji&gt;$F3051,0,ROUND(M3050*$E3051,0))),0),0)</f>
        <v>0</v>
      </c>
      <c r="N3052" s="5">
        <f ca="1">IF(AND($G3050,NOT(ISTEXT($G3049)),ISNUMBER(Poczatek),ISNUMBER(Koniec_Projekt)),IFERROR(IF(LataProjekcji=$F3051,IF(AND($G3051=$G3052,$F3051=$F3052),ROUND($D3050-SUM($K3052:M3052),0),ROUND(N3050*$E3051,0)),IF(LataProjekcji&gt;$F3051,0,ROUND(N3050*$E3051,0))),0),0)</f>
        <v>0</v>
      </c>
      <c r="O3052" s="5">
        <f ca="1">IF(AND($G3050,NOT(ISTEXT($G3049)),ISNUMBER(Poczatek),ISNUMBER(Koniec_Projekt)),IFERROR(IF(LataProjekcji=$F3051,IF(AND($G3051=$G3052,$F3051=$F3052),ROUND($D3050-SUM($K3052:N3052),0),ROUND(O3050*$E3051,0)),IF(LataProjekcji&gt;$F3051,0,ROUND(O3050*$E3051,0))),0),0)</f>
        <v>0</v>
      </c>
      <c r="P3052" s="5">
        <f ca="1">IF(AND($G3050,NOT(ISTEXT($G3049)),ISNUMBER(Poczatek),ISNUMBER(Koniec_Projekt)),IFERROR(IF(LataProjekcji=$F3051,IF(AND($G3051=$G3052,$F3051=$F3052),ROUND($D3050-SUM($K3052:O3052),0),ROUND(P3050*$E3051,0)),IF(LataProjekcji&gt;$F3051,0,ROUND(P3050*$E3051,0))),0),0)</f>
        <v>0</v>
      </c>
      <c r="Q3052" s="5">
        <f ca="1">IF(AND($G3050,NOT(ISTEXT($G3049)),ISNUMBER(Poczatek),ISNUMBER(Koniec_Projekt)),IFERROR(IF(LataProjekcji=$F3051,IF(AND($G3051=$G3052,$F3051=$F3052),ROUND($D3050-SUM($K3052:P3052),0),ROUND(Q3050*$E3051,0)),IF(LataProjekcji&gt;$F3051,0,ROUND(Q3050*$E3051,0))),0),0)</f>
        <v>0</v>
      </c>
      <c r="R3052" s="5">
        <f ca="1">IF(AND($G3050,NOT(ISTEXT($G3049)),ISNUMBER(Poczatek),ISNUMBER(Koniec_Projekt)),IFERROR(IF(LataProjekcji=$F3051,IF(AND($G3051=$G3052,$F3051=$F3052),ROUND($D3050-SUM($K3052:Q3052),0),ROUND(R3050*$E3051,0)),IF(LataProjekcji&gt;$F3051,0,ROUND(R3050*$E3051,0))),0),0)</f>
        <v>0</v>
      </c>
      <c r="S3052" s="5">
        <f ca="1">IF(AND($G3050,NOT(ISTEXT($G3049)),ISNUMBER(Poczatek),ISNUMBER(Koniec_Projekt)),IFERROR(IF(LataProjekcji=$F3051,IF(AND($G3051=$G3052,$F3051=$F3052),ROUND($D3050-SUM($K3052:R3052),0),ROUND(S3050*$E3051,0)),IF(LataProjekcji&gt;$F3051,0,ROUND(S3050*$E3051,0))),0),0)</f>
        <v>0</v>
      </c>
      <c r="T3052" s="5">
        <f ca="1">IF(AND($G3050,NOT(ISTEXT($G3049)),ISNUMBER(Poczatek),ISNUMBER(Koniec_Projekt)),IFERROR(IF(LataProjekcji=$F3051,IF(AND($G3051=$G3052,$F3051=$F3052),ROUND($D3050-SUM($K3052:S3052),0),ROUND(T3050*$E3051,0)),IF(LataProjekcji&gt;$F3051,0,ROUND(T3050*$E3051,0))),0),0)</f>
        <v>0</v>
      </c>
      <c r="U3052" s="5">
        <f ca="1">IF(AND($G3050,NOT(ISTEXT($G3049)),ISNUMBER(Poczatek),ISNUMBER(Koniec_Projekt)),IFERROR(IF(LataProjekcji=$F3051,IF(AND($G3051=$G3052,$F3051=$F3052),ROUND($D3050-SUM($K3052:T3052),0),ROUND(U3050*$E3051,0)),IF(LataProjekcji&gt;$F3051,0,ROUND(U3050*$E3051,0))),0),0)</f>
        <v>0</v>
      </c>
      <c r="V3052" s="5">
        <f ca="1">IF(AND($G3050,NOT(ISTEXT($G3049)),ISNUMBER(Poczatek),ISNUMBER(Koniec_Projekt)),IFERROR(IF(LataProjekcji=$F3051,IF(AND($G3051=$G3052,$F3051=$F3052),ROUND($D3050-SUM($K3052:U3052),0),ROUND(V3050*$E3051,0)),IF(LataProjekcji&gt;$F3051,0,ROUND(V3050*$E3051,0))),0),0)</f>
        <v>0</v>
      </c>
      <c r="W3052" s="5">
        <f ca="1">IF(AND($G3050,NOT(ISTEXT($G3049)),ISNUMBER(Poczatek),ISNUMBER(Koniec_Projekt)),IFERROR(IF(LataProjekcji=$F3051,IF(AND($G3051=$G3052,$F3051=$F3052),ROUND($D3050-SUM($K3052:V3052),0),ROUND(W3050*$E3051,0)),IF(LataProjekcji&gt;$F3051,0,ROUND(W3050*$E3051,0))),0),0)</f>
        <v>0</v>
      </c>
      <c r="X3052" s="5">
        <f ca="1">IF(AND($G3050,NOT(ISTEXT($G3049)),ISNUMBER(Poczatek),ISNUMBER(Koniec_Projekt)),IFERROR(IF(LataProjekcji=$F3051,IF(AND($G3051=$G3052,$F3051=$F3052),ROUND($D3050-SUM($K3052:W3052),0),ROUND(X3050*$E3051,0)),IF(LataProjekcji&gt;$F3051,0,ROUND(X3050*$E3051,0))),0),0)</f>
        <v>0</v>
      </c>
      <c r="Y3052" s="5">
        <f ca="1">IF(AND($G3050,NOT(ISTEXT($G3049)),ISNUMBER(Poczatek),ISNUMBER(Koniec_Projekt)),IFERROR(IF(LataProjekcji=$F3051,IF(AND($G3051=$G3052,$F3051=$F3052),ROUND($D3050-SUM($K3052:X3052),0),ROUND(Y3050*$E3051,0)),IF(LataProjekcji&gt;$F3051,0,ROUND(Y3050*$E3051,0))),0),0)</f>
        <v>0</v>
      </c>
      <c r="Z3052" s="5">
        <f ca="1">IF(AND($G3050,NOT(ISTEXT($G3049)),ISNUMBER(Poczatek),ISNUMBER(Koniec_Projekt)),IFERROR(IF(LataProjekcji=$F3051,IF(AND($G3051=$G3052,$F3051=$F3052),ROUND($D3050-SUM($K3052:Y3052),0),ROUND(Z3050*$E3051,0)),IF(LataProjekcji&gt;$F3051,0,ROUND(Z3050*$E3051,0))),0),0)</f>
        <v>0</v>
      </c>
      <c r="AA3052" s="5">
        <f ca="1">IF(AND($G3050,NOT(ISTEXT($G3049)),ISNUMBER(Poczatek),ISNUMBER(Koniec_Projekt)),IFERROR(IF(LataProjekcji=$F3051,IF(AND($G3051=$G3052,$F3051=$F3052),ROUND($D3050-SUM($K3052:Z3052),0),ROUND(AA3050*$E3051,0)),IF(LataProjekcji&gt;$F3051,0,ROUND(AA3050*$E3051,0))),0),0)</f>
        <v>0</v>
      </c>
      <c r="AB3052" s="5">
        <f ca="1">IF(AND($G3050,NOT(ISTEXT($G3049)),ISNUMBER(Poczatek),ISNUMBER(Koniec_Projekt)),IFERROR(IF(LataProjekcji=$F3051,IF(AND($G3051=$G3052,$F3051=$F3052),ROUND($D3050-SUM($K3052:AA3052),0),ROUND(AB3050*$E3051,0)),IF(LataProjekcji&gt;$F3051,0,ROUND(AB3050*$E3051,0))),0),0)</f>
        <v>0</v>
      </c>
      <c r="AC3052" s="5">
        <f ca="1">IF(AND($G3050,NOT(ISTEXT($G3049)),ISNUMBER(Poczatek),ISNUMBER(Koniec_Projekt)),IFERROR(IF(LataProjekcji=$F3051,IF(AND($G3051=$G3052,$F3051=$F3052),ROUND($D3050-SUM($K3052:AB3052),0),ROUND(AC3050*$E3051,0)),IF(LataProjekcji&gt;$F3051,0,ROUND(AC3050*$E3051,0))),0),0)</f>
        <v>0</v>
      </c>
      <c r="AD3052" s="5">
        <f ca="1">IF(AND($G3050,NOT(ISTEXT($G3049)),ISNUMBER(Poczatek),ISNUMBER(Koniec_Projekt)),IFERROR(IF(LataProjekcji=$F3051,IF(AND($G3051=$G3052,$F3051=$F3052),ROUND($D3050-SUM($K3052:AC3052),0),ROUND(AD3050*$E3051,0)),IF(LataProjekcji&gt;$F3051,0,ROUND(AD3050*$E3051,0))),0),0)</f>
        <v>0</v>
      </c>
      <c r="AE3052" s="5">
        <f ca="1">IF(AND($G3050,NOT(ISTEXT($G3049)),ISNUMBER(Poczatek),ISNUMBER(Koniec_Projekt)),IFERROR(IF(LataProjekcji=$F3051,IF(AND($G3051=$G3052,$F3051=$F3052),ROUND($D3050-SUM($K3052:AD3052),0),ROUND(AE3050*$E3051,0)),IF(LataProjekcji&gt;$F3051,0,ROUND(AE3050*$E3051,0))),0),0)</f>
        <v>0</v>
      </c>
    </row>
    <row r="3053" spans="1:31" ht="12.5" hidden="1" thickBot="1">
      <c r="B3053" s="527" t="s">
        <v>865</v>
      </c>
      <c r="C3053" s="528"/>
      <c r="D3053" s="529">
        <f ca="1">IF(D3050&gt;10,ROUND((D3052-1)*E3051,0),E3051)</f>
        <v>0</v>
      </c>
      <c r="E3053" s="529">
        <f ca="1">D3050-D3053</f>
        <v>0</v>
      </c>
      <c r="F3053" s="528"/>
      <c r="G3053" s="669">
        <f ca="1">OFFSET($C$269,$D3048,0)</f>
        <v>0</v>
      </c>
      <c r="H3053" s="528"/>
      <c r="I3053" s="528"/>
      <c r="J3053" s="528"/>
      <c r="K3053" s="528"/>
      <c r="L3053" s="528"/>
      <c r="M3053" s="528"/>
      <c r="N3053" s="528"/>
      <c r="O3053" s="528"/>
      <c r="P3053" s="528"/>
      <c r="Q3053" s="528"/>
      <c r="R3053" s="528"/>
      <c r="S3053" s="528"/>
      <c r="T3053" s="528"/>
      <c r="U3053" s="528"/>
      <c r="V3053" s="528"/>
      <c r="W3053" s="528"/>
      <c r="X3053" s="528"/>
      <c r="Y3053" s="528"/>
      <c r="Z3053" s="528"/>
      <c r="AA3053" s="528"/>
      <c r="AB3053" s="528"/>
      <c r="AC3053" s="528"/>
      <c r="AD3053" s="528"/>
      <c r="AE3053" s="528"/>
    </row>
    <row r="3054" spans="1:31" ht="12.5" hidden="1" thickTop="1"/>
    <row r="3055" spans="1:31" hidden="1">
      <c r="D3055" s="673">
        <v>269</v>
      </c>
      <c r="E3055" s="674" t="s">
        <v>866</v>
      </c>
    </row>
    <row r="3056" spans="1:31" ht="12.5" hidden="1" thickBot="1">
      <c r="A3056" s="533"/>
      <c r="B3056" s="530" t="str">
        <f ca="1">"nazwa ST: "&amp;B1900</f>
        <v xml:space="preserve">nazwa ST: </v>
      </c>
      <c r="C3056" s="530"/>
      <c r="D3056" s="531">
        <f>D1900</f>
        <v>1621</v>
      </c>
      <c r="E3056" s="530"/>
      <c r="F3056" s="530"/>
      <c r="G3056" s="530"/>
      <c r="H3056" s="530"/>
      <c r="I3056" s="530"/>
      <c r="J3056" s="530"/>
      <c r="K3056" s="539" t="str">
        <f t="shared" ref="K3056:AE3056" si="3233">LataProjekcji</f>
        <v>Uzupełnij dane</v>
      </c>
      <c r="L3056" s="539" t="str">
        <f t="shared" si="3233"/>
        <v/>
      </c>
      <c r="M3056" s="539" t="str">
        <f t="shared" si="3233"/>
        <v/>
      </c>
      <c r="N3056" s="539" t="str">
        <f t="shared" si="3233"/>
        <v/>
      </c>
      <c r="O3056" s="539" t="str">
        <f t="shared" si="3233"/>
        <v/>
      </c>
      <c r="P3056" s="539" t="str">
        <f t="shared" si="3233"/>
        <v/>
      </c>
      <c r="Q3056" s="539" t="str">
        <f t="shared" si="3233"/>
        <v/>
      </c>
      <c r="R3056" s="539" t="str">
        <f t="shared" si="3233"/>
        <v/>
      </c>
      <c r="S3056" s="539" t="str">
        <f t="shared" si="3233"/>
        <v/>
      </c>
      <c r="T3056" s="539" t="str">
        <f t="shared" si="3233"/>
        <v/>
      </c>
      <c r="U3056" s="539" t="str">
        <f t="shared" si="3233"/>
        <v/>
      </c>
      <c r="V3056" s="539" t="str">
        <f t="shared" si="3233"/>
        <v/>
      </c>
      <c r="W3056" s="539" t="str">
        <f t="shared" si="3233"/>
        <v/>
      </c>
      <c r="X3056" s="539" t="str">
        <f t="shared" si="3233"/>
        <v/>
      </c>
      <c r="Y3056" s="539" t="str">
        <f t="shared" si="3233"/>
        <v/>
      </c>
      <c r="Z3056" s="539" t="str">
        <f t="shared" si="3233"/>
        <v/>
      </c>
      <c r="AA3056" s="539" t="str">
        <f t="shared" si="3233"/>
        <v/>
      </c>
      <c r="AB3056" s="539" t="str">
        <f t="shared" si="3233"/>
        <v/>
      </c>
      <c r="AC3056" s="539" t="str">
        <f t="shared" si="3233"/>
        <v/>
      </c>
      <c r="AD3056" s="539" t="str">
        <f t="shared" si="3233"/>
        <v/>
      </c>
      <c r="AE3056" s="539" t="str">
        <f t="shared" si="3233"/>
        <v/>
      </c>
    </row>
    <row r="3057" spans="2:31" hidden="1">
      <c r="B3057" s="526" t="s">
        <v>752</v>
      </c>
      <c r="D3057" s="1">
        <f ca="1">D1901</f>
        <v>0</v>
      </c>
      <c r="E3057" s="1">
        <f ca="1">E1901</f>
        <v>0</v>
      </c>
      <c r="F3057" s="1">
        <f ca="1">IF(D3058&gt;10,F1901,1)</f>
        <v>1</v>
      </c>
      <c r="G3057" s="525" t="str">
        <f ca="1">IF(OR(ISBLANK(OFFSET($E$269,$D3056,0)),ISTEXT(OFFSET($E$269,$D3056,0))),"brak daty",IF(D3058&gt;10,EDATE(OFFSET($E$269,$D3056,0),D3060),DATE(D3057,E3057,1)))</f>
        <v>brak daty</v>
      </c>
      <c r="H3057" s="538" t="b">
        <f ca="1">SUM(K3057:AE3057)=D3060</f>
        <v>1</v>
      </c>
      <c r="I3057" s="1" t="s">
        <v>749</v>
      </c>
      <c r="K3057" s="5">
        <f ca="1">IF(AND($G3058,NOT(ISTEXT($G3057)),ISNUMBER(Poczatek),ISNUMBER(Koniec_Projekt)),IFERROR(IF($D3057=LataProjekcji,$F3057,IF($D3057&lt;LataProjekcji,IF((SUM(K3057)+12)&lt;$D3060,12,$D3060-SUM(K3057)),0)),0),0)</f>
        <v>0</v>
      </c>
      <c r="L3057" s="5">
        <f ca="1">IF(AND($G3058,NOT(ISTEXT($G3057)),ISNUMBER(Poczatek),ISNUMBER(Koniec_Projekt)),IFERROR(IF($D3057=LataProjekcji,$F3057,IF($D3057&lt;LataProjekcji,IF((SUM($K3057:K3057)+12)&lt;$D3060,12,$D3060-SUM($K3057:K3057)),0)),0),0)</f>
        <v>0</v>
      </c>
      <c r="M3057" s="5">
        <f ca="1">IF(AND($G3058,NOT(ISTEXT($G3057)),ISNUMBER(Poczatek),ISNUMBER(Koniec_Projekt)),IFERROR(IF($D3057=LataProjekcji,$F3057,IF($D3057&lt;LataProjekcji,IF((SUM($K3057:L3057)+12)&lt;$D3060,12,$D3060-SUM($K3057:L3057)),0)),0),0)</f>
        <v>0</v>
      </c>
      <c r="N3057" s="5">
        <f ca="1">IF(AND($G3058,NOT(ISTEXT($G3057)),ISNUMBER(Poczatek),ISNUMBER(Koniec_Projekt)),IFERROR(IF($D3057=LataProjekcji,$F3057,IF($D3057&lt;LataProjekcji,IF((SUM($K3057:M3057)+12)&lt;$D3060,12,$D3060-SUM($K3057:M3057)),0)),0),0)</f>
        <v>0</v>
      </c>
      <c r="O3057" s="5">
        <f ca="1">IF(AND($G3058,NOT(ISTEXT($G3057)),ISNUMBER(Poczatek),ISNUMBER(Koniec_Projekt)),IFERROR(IF($D3057=LataProjekcji,$F3057,IF($D3057&lt;LataProjekcji,IF((SUM($K3057:N3057)+12)&lt;$D3060,12,$D3060-SUM($K3057:N3057)),0)),0),0)</f>
        <v>0</v>
      </c>
      <c r="P3057" s="5">
        <f ca="1">IF(AND($G3058,NOT(ISTEXT($G3057)),ISNUMBER(Poczatek),ISNUMBER(Koniec_Projekt)),IFERROR(IF($D3057=LataProjekcji,$F3057,IF($D3057&lt;LataProjekcji,IF((SUM($K3057:O3057)+12)&lt;$D3060,12,$D3060-SUM($K3057:O3057)),0)),0),0)</f>
        <v>0</v>
      </c>
      <c r="Q3057" s="5">
        <f ca="1">IF(AND($G3058,NOT(ISTEXT($G3057)),ISNUMBER(Poczatek),ISNUMBER(Koniec_Projekt)),IFERROR(IF($D3057=LataProjekcji,$F3057,IF($D3057&lt;LataProjekcji,IF((SUM($K3057:P3057)+12)&lt;$D3060,12,$D3060-SUM($K3057:P3057)),0)),0),0)</f>
        <v>0</v>
      </c>
      <c r="R3057" s="5">
        <f ca="1">IF(AND($G3058,NOT(ISTEXT($G3057)),ISNUMBER(Poczatek),ISNUMBER(Koniec_Projekt)),IFERROR(IF($D3057=LataProjekcji,$F3057,IF($D3057&lt;LataProjekcji,IF((SUM($K3057:Q3057)+12)&lt;$D3060,12,$D3060-SUM($K3057:Q3057)),0)),0),0)</f>
        <v>0</v>
      </c>
      <c r="S3057" s="5">
        <f ca="1">IF(AND($G3058,NOT(ISTEXT($G3057)),ISNUMBER(Poczatek),ISNUMBER(Koniec_Projekt)),IFERROR(IF($D3057=LataProjekcji,$F3057,IF($D3057&lt;LataProjekcji,IF((SUM($K3057:R3057)+12)&lt;$D3060,12,$D3060-SUM($K3057:R3057)),0)),0),0)</f>
        <v>0</v>
      </c>
      <c r="T3057" s="5">
        <f ca="1">IF(AND($G3058,NOT(ISTEXT($G3057)),ISNUMBER(Poczatek),ISNUMBER(Koniec_Projekt)),IFERROR(IF($D3057=LataProjekcji,$F3057,IF($D3057&lt;LataProjekcji,IF((SUM($K3057:S3057)+12)&lt;$D3060,12,$D3060-SUM($K3057:S3057)),0)),0),0)</f>
        <v>0</v>
      </c>
      <c r="U3057" s="5">
        <f ca="1">IF(AND($G3058,NOT(ISTEXT($G3057)),ISNUMBER(Poczatek),ISNUMBER(Koniec_Projekt)),IFERROR(IF($D3057=LataProjekcji,$F3057,IF($D3057&lt;LataProjekcji,IF((SUM($K3057:T3057)+12)&lt;$D3060,12,$D3060-SUM($K3057:T3057)),0)),0),0)</f>
        <v>0</v>
      </c>
      <c r="V3057" s="5">
        <f ca="1">IF(AND($G3058,NOT(ISTEXT($G3057)),ISNUMBER(Poczatek),ISNUMBER(Koniec_Projekt)),IFERROR(IF($D3057=LataProjekcji,$F3057,IF($D3057&lt;LataProjekcji,IF((SUM($K3057:U3057)+12)&lt;$D3060,12,$D3060-SUM($K3057:U3057)),0)),0),0)</f>
        <v>0</v>
      </c>
      <c r="W3057" s="5">
        <f ca="1">IF(AND($G3058,NOT(ISTEXT($G3057)),ISNUMBER(Poczatek),ISNUMBER(Koniec_Projekt)),IFERROR(IF($D3057=LataProjekcji,$F3057,IF($D3057&lt;LataProjekcji,IF((SUM($K3057:V3057)+12)&lt;$D3060,12,$D3060-SUM($K3057:V3057)),0)),0),0)</f>
        <v>0</v>
      </c>
      <c r="X3057" s="5">
        <f ca="1">IF(AND($G3058,NOT(ISTEXT($G3057)),ISNUMBER(Poczatek),ISNUMBER(Koniec_Projekt)),IFERROR(IF($D3057=LataProjekcji,$F3057,IF($D3057&lt;LataProjekcji,IF((SUM($K3057:W3057)+12)&lt;$D3060,12,$D3060-SUM($K3057:W3057)),0)),0),0)</f>
        <v>0</v>
      </c>
      <c r="Y3057" s="5">
        <f ca="1">IF(AND($G3058,NOT(ISTEXT($G3057)),ISNUMBER(Poczatek),ISNUMBER(Koniec_Projekt)),IFERROR(IF($D3057=LataProjekcji,$F3057,IF($D3057&lt;LataProjekcji,IF((SUM($K3057:X3057)+12)&lt;$D3060,12,$D3060-SUM($K3057:X3057)),0)),0),0)</f>
        <v>0</v>
      </c>
      <c r="Z3057" s="5">
        <f ca="1">IF(AND($G3058,NOT(ISTEXT($G3057)),ISNUMBER(Poczatek),ISNUMBER(Koniec_Projekt)),IFERROR(IF($D3057=LataProjekcji,$F3057,IF($D3057&lt;LataProjekcji,IF((SUM($K3057:Y3057)+12)&lt;$D3060,12,$D3060-SUM($K3057:Y3057)),0)),0),0)</f>
        <v>0</v>
      </c>
      <c r="AA3057" s="5">
        <f ca="1">IF(AND($G3058,NOT(ISTEXT($G3057)),ISNUMBER(Poczatek),ISNUMBER(Koniec_Projekt)),IFERROR(IF($D3057=LataProjekcji,$F3057,IF($D3057&lt;LataProjekcji,IF((SUM($K3057:Z3057)+12)&lt;$D3060,12,$D3060-SUM($K3057:Z3057)),0)),0),0)</f>
        <v>0</v>
      </c>
      <c r="AB3057" s="5">
        <f ca="1">IF(AND($G3058,NOT(ISTEXT($G3057)),ISNUMBER(Poczatek),ISNUMBER(Koniec_Projekt)),IFERROR(IF($D3057=LataProjekcji,$F3057,IF($D3057&lt;LataProjekcji,IF((SUM($K3057:AA3057)+12)&lt;$D3060,12,$D3060-SUM($K3057:AA3057)),0)),0),0)</f>
        <v>0</v>
      </c>
      <c r="AC3057" s="5">
        <f ca="1">IF(AND($G3058,NOT(ISTEXT($G3057)),ISNUMBER(Poczatek),ISNUMBER(Koniec_Projekt)),IFERROR(IF($D3057=LataProjekcji,$F3057,IF($D3057&lt;LataProjekcji,IF((SUM($K3057:AB3057)+12)&lt;$D3060,12,$D3060-SUM($K3057:AB3057)),0)),0),0)</f>
        <v>0</v>
      </c>
      <c r="AD3057" s="5">
        <f ca="1">IF(AND($G3058,NOT(ISTEXT($G3057)),ISNUMBER(Poczatek),ISNUMBER(Koniec_Projekt)),IFERROR(IF($D3057=LataProjekcji,$F3057,IF($D3057&lt;LataProjekcji,IF((SUM($K3057:AC3057)+12)&lt;$D3060,12,$D3060-SUM($K3057:AC3057)),0)),0),0)</f>
        <v>0</v>
      </c>
      <c r="AE3057" s="5">
        <f ca="1">IF(AND($G3058,NOT(ISTEXT($G3057)),ISNUMBER(Poczatek),ISNUMBER(Koniec_Projekt)),IFERROR(IF($D3057=LataProjekcji,$F3057,IF($D3057&lt;LataProjekcji,IF((SUM($K3057:AD3057)+12)&lt;$D3060,12,$D3060-SUM($K3057:AD3057)),0)),0),0)</f>
        <v>0</v>
      </c>
    </row>
    <row r="3058" spans="2:31" hidden="1">
      <c r="B3058" s="526" t="s">
        <v>754</v>
      </c>
      <c r="D3058" s="5">
        <f ca="1">D1902</f>
        <v>0</v>
      </c>
      <c r="E3058" s="454">
        <f ca="1">E1902</f>
        <v>0</v>
      </c>
      <c r="F3058" s="454">
        <f ca="1">F1902</f>
        <v>0</v>
      </c>
      <c r="G3058" s="258" t="b">
        <f ca="1">NOT(ISBLANK(OFFSET($C$269,$D3056,0)))</f>
        <v>1</v>
      </c>
      <c r="H3058" s="538" t="b">
        <f ca="1">SUM(K3058:AE3058)=E3060</f>
        <v>1</v>
      </c>
      <c r="I3058" s="1" t="s">
        <v>750</v>
      </c>
      <c r="K3058" s="537">
        <f ca="1">IF(AND($G3058,NOT(ISTEXT($G3057)),ISNUMBER(Poczatek),ISNUMBER(Koniec_Projekt)),IFERROR(IF($D3057=LataProjekcji,IF($F3057&gt;$E3060,$E3060,$F3057),IF($D3060&gt;=$E3060,(IF($D3057&lt;LataProjekcji,IF((SUM(J3058:$K3058)+12)&lt;$E3060,12,$E3060-SUM(J3058:$K3058)),0)),(IF($D3057&lt;LataProjekcji,IF((SUM(J3058:$K3058)+12)&lt;$D3060,12,$D3060-SUM(J3058:$K3058)),0)))),0),0)</f>
        <v>0</v>
      </c>
      <c r="L3058" s="537">
        <f ca="1">IF(AND($G3058,NOT(ISTEXT($G3057)),ISNUMBER(Poczatek),ISNUMBER(Koniec_Projekt)),IFERROR(IF($D3057=LataProjekcji,IF($F3057&gt;$E3060,$E3060,$F3057),IF($D3060&gt;=$E3060,(IF($D3057&lt;LataProjekcji,IF((SUM($K3058:K3058)+12)&lt;$E3060,12,$E3060-SUM($K3058:K3058)),0)),(IF($D3057&lt;LataProjekcji,IF((SUM($K3058:K3058)+12)&lt;$D3060,12,$D3060-SUM($K3058:K3058)),0)))),0),0)</f>
        <v>0</v>
      </c>
      <c r="M3058" s="537">
        <f ca="1">IF(AND($G3058,NOT(ISTEXT($G3057)),ISNUMBER(Poczatek),ISNUMBER(Koniec_Projekt)),IFERROR(IF($D3057=LataProjekcji,IF($F3057&gt;$E3060,$E3060,$F3057),IF($D3060&gt;=$E3060,(IF($D3057&lt;LataProjekcji,IF((SUM($K3058:L3058)+12)&lt;$E3060,12,$E3060-SUM($K3058:L3058)),0)),(IF($D3057&lt;LataProjekcji,IF((SUM($K3058:L3058)+12)&lt;$D3060,12,$D3060-SUM($K3058:L3058)),0)))),0),0)</f>
        <v>0</v>
      </c>
      <c r="N3058" s="537">
        <f ca="1">IF(AND($G3058,NOT(ISTEXT($G3057)),ISNUMBER(Poczatek),ISNUMBER(Koniec_Projekt)),IFERROR(IF($D3057=LataProjekcji,IF($F3057&gt;$E3060,$E3060,$F3057),IF($D3060&gt;=$E3060,(IF($D3057&lt;LataProjekcji,IF((SUM($K3058:M3058)+12)&lt;$E3060,12,$E3060-SUM($K3058:M3058)),0)),(IF($D3057&lt;LataProjekcji,IF((SUM($K3058:M3058)+12)&lt;$D3060,12,$D3060-SUM($K3058:M3058)),0)))),0),0)</f>
        <v>0</v>
      </c>
      <c r="O3058" s="537">
        <f ca="1">IF(AND($G3058,NOT(ISTEXT($G3057)),ISNUMBER(Poczatek),ISNUMBER(Koniec_Projekt)),IFERROR(IF($D3057=LataProjekcji,IF($F3057&gt;$E3060,$E3060,$F3057),IF($D3060&gt;=$E3060,(IF($D3057&lt;LataProjekcji,IF((SUM($K3058:N3058)+12)&lt;$E3060,12,$E3060-SUM($K3058:N3058)),0)),(IF($D3057&lt;LataProjekcji,IF((SUM($K3058:N3058)+12)&lt;$D3060,12,$D3060-SUM($K3058:N3058)),0)))),0),0)</f>
        <v>0</v>
      </c>
      <c r="P3058" s="537">
        <f ca="1">IF(AND($G3058,NOT(ISTEXT($G3057)),ISNUMBER(Poczatek),ISNUMBER(Koniec_Projekt)),IFERROR(IF($D3057=LataProjekcji,IF($F3057&gt;$E3060,$E3060,$F3057),IF($D3060&gt;=$E3060,(IF($D3057&lt;LataProjekcji,IF((SUM($K3058:O3058)+12)&lt;$E3060,12,$E3060-SUM($K3058:O3058)),0)),(IF($D3057&lt;LataProjekcji,IF((SUM($K3058:O3058)+12)&lt;$D3060,12,$D3060-SUM($K3058:O3058)),0)))),0),0)</f>
        <v>0</v>
      </c>
      <c r="Q3058" s="537">
        <f ca="1">IF(AND($G3058,NOT(ISTEXT($G3057)),ISNUMBER(Poczatek),ISNUMBER(Koniec_Projekt)),IFERROR(IF($D3057=LataProjekcji,IF($F3057&gt;$E3060,$E3060,$F3057),IF($D3060&gt;=$E3060,(IF($D3057&lt;LataProjekcji,IF((SUM($K3058:P3058)+12)&lt;$E3060,12,$E3060-SUM($K3058:P3058)),0)),(IF($D3057&lt;LataProjekcji,IF((SUM($K3058:P3058)+12)&lt;$D3060,12,$D3060-SUM($K3058:P3058)),0)))),0),0)</f>
        <v>0</v>
      </c>
      <c r="R3058" s="537">
        <f ca="1">IF(AND($G3058,NOT(ISTEXT($G3057)),ISNUMBER(Poczatek),ISNUMBER(Koniec_Projekt)),IFERROR(IF($D3057=LataProjekcji,IF($F3057&gt;$E3060,$E3060,$F3057),IF($D3060&gt;=$E3060,(IF($D3057&lt;LataProjekcji,IF((SUM($K3058:Q3058)+12)&lt;$E3060,12,$E3060-SUM($K3058:Q3058)),0)),(IF($D3057&lt;LataProjekcji,IF((SUM($K3058:Q3058)+12)&lt;$D3060,12,$D3060-SUM($K3058:Q3058)),0)))),0),0)</f>
        <v>0</v>
      </c>
      <c r="S3058" s="537">
        <f ca="1">IF(AND($G3058,NOT(ISTEXT($G3057)),ISNUMBER(Poczatek),ISNUMBER(Koniec_Projekt)),IFERROR(IF($D3057=LataProjekcji,IF($F3057&gt;$E3060,$E3060,$F3057),IF($D3060&gt;=$E3060,(IF($D3057&lt;LataProjekcji,IF((SUM($K3058:R3058)+12)&lt;$E3060,12,$E3060-SUM($K3058:R3058)),0)),(IF($D3057&lt;LataProjekcji,IF((SUM($K3058:R3058)+12)&lt;$D3060,12,$D3060-SUM($K3058:R3058)),0)))),0),0)</f>
        <v>0</v>
      </c>
      <c r="T3058" s="537">
        <f ca="1">IF(AND($G3058,NOT(ISTEXT($G3057)),ISNUMBER(Poczatek),ISNUMBER(Koniec_Projekt)),IFERROR(IF($D3057=LataProjekcji,IF($F3057&gt;$E3060,$E3060,$F3057),IF($D3060&gt;=$E3060,(IF($D3057&lt;LataProjekcji,IF((SUM($K3058:S3058)+12)&lt;$E3060,12,$E3060-SUM($K3058:S3058)),0)),(IF($D3057&lt;LataProjekcji,IF((SUM($K3058:S3058)+12)&lt;$D3060,12,$D3060-SUM($K3058:S3058)),0)))),0),0)</f>
        <v>0</v>
      </c>
      <c r="U3058" s="537">
        <f ca="1">IF(AND($G3058,NOT(ISTEXT($G3057)),ISNUMBER(Poczatek),ISNUMBER(Koniec_Projekt)),IFERROR(IF($D3057=LataProjekcji,IF($F3057&gt;$E3060,$E3060,$F3057),IF($D3060&gt;=$E3060,(IF($D3057&lt;LataProjekcji,IF((SUM($K3058:T3058)+12)&lt;$E3060,12,$E3060-SUM($K3058:T3058)),0)),(IF($D3057&lt;LataProjekcji,IF((SUM($K3058:T3058)+12)&lt;$D3060,12,$D3060-SUM($K3058:T3058)),0)))),0),0)</f>
        <v>0</v>
      </c>
      <c r="V3058" s="537">
        <f ca="1">IF(AND($G3058,NOT(ISTEXT($G3057)),ISNUMBER(Poczatek),ISNUMBER(Koniec_Projekt)),IFERROR(IF($D3057=LataProjekcji,IF($F3057&gt;$E3060,$E3060,$F3057),IF($D3060&gt;=$E3060,(IF($D3057&lt;LataProjekcji,IF((SUM($K3058:U3058)+12)&lt;$E3060,12,$E3060-SUM($K3058:U3058)),0)),(IF($D3057&lt;LataProjekcji,IF((SUM($K3058:U3058)+12)&lt;$D3060,12,$D3060-SUM($K3058:U3058)),0)))),0),0)</f>
        <v>0</v>
      </c>
      <c r="W3058" s="537">
        <f ca="1">IF(AND($G3058,NOT(ISTEXT($G3057)),ISNUMBER(Poczatek),ISNUMBER(Koniec_Projekt)),IFERROR(IF($D3057=LataProjekcji,IF($F3057&gt;$E3060,$E3060,$F3057),IF($D3060&gt;=$E3060,(IF($D3057&lt;LataProjekcji,IF((SUM($K3058:V3058)+12)&lt;$E3060,12,$E3060-SUM($K3058:V3058)),0)),(IF($D3057&lt;LataProjekcji,IF((SUM($K3058:V3058)+12)&lt;$D3060,12,$D3060-SUM($K3058:V3058)),0)))),0),0)</f>
        <v>0</v>
      </c>
      <c r="X3058" s="537">
        <f ca="1">IF(AND($G3058,NOT(ISTEXT($G3057)),ISNUMBER(Poczatek),ISNUMBER(Koniec_Projekt)),IFERROR(IF($D3057=LataProjekcji,IF($F3057&gt;$E3060,$E3060,$F3057),IF($D3060&gt;=$E3060,(IF($D3057&lt;LataProjekcji,IF((SUM($K3058:W3058)+12)&lt;$E3060,12,$E3060-SUM($K3058:W3058)),0)),(IF($D3057&lt;LataProjekcji,IF((SUM($K3058:W3058)+12)&lt;$D3060,12,$D3060-SUM($K3058:W3058)),0)))),0),0)</f>
        <v>0</v>
      </c>
      <c r="Y3058" s="537">
        <f ca="1">IF(AND($G3058,NOT(ISTEXT($G3057)),ISNUMBER(Poczatek),ISNUMBER(Koniec_Projekt)),IFERROR(IF($D3057=LataProjekcji,IF($F3057&gt;$E3060,$E3060,$F3057),IF($D3060&gt;=$E3060,(IF($D3057&lt;LataProjekcji,IF((SUM($K3058:X3058)+12)&lt;$E3060,12,$E3060-SUM($K3058:X3058)),0)),(IF($D3057&lt;LataProjekcji,IF((SUM($K3058:X3058)+12)&lt;$D3060,12,$D3060-SUM($K3058:X3058)),0)))),0),0)</f>
        <v>0</v>
      </c>
      <c r="Z3058" s="537">
        <f ca="1">IF(AND($G3058,NOT(ISTEXT($G3057)),ISNUMBER(Poczatek),ISNUMBER(Koniec_Projekt)),IFERROR(IF($D3057=LataProjekcji,IF($F3057&gt;$E3060,$E3060,$F3057),IF($D3060&gt;=$E3060,(IF($D3057&lt;LataProjekcji,IF((SUM($K3058:Y3058)+12)&lt;$E3060,12,$E3060-SUM($K3058:Y3058)),0)),(IF($D3057&lt;LataProjekcji,IF((SUM($K3058:Y3058)+12)&lt;$D3060,12,$D3060-SUM($K3058:Y3058)),0)))),0),0)</f>
        <v>0</v>
      </c>
      <c r="AA3058" s="537">
        <f ca="1">IF(AND($G3058,NOT(ISTEXT($G3057)),ISNUMBER(Poczatek),ISNUMBER(Koniec_Projekt)),IFERROR(IF($D3057=LataProjekcji,IF($F3057&gt;$E3060,$E3060,$F3057),IF($D3060&gt;=$E3060,(IF($D3057&lt;LataProjekcji,IF((SUM($K3058:Z3058)+12)&lt;$E3060,12,$E3060-SUM($K3058:Z3058)),0)),(IF($D3057&lt;LataProjekcji,IF((SUM($K3058:Z3058)+12)&lt;$D3060,12,$D3060-SUM($K3058:Z3058)),0)))),0),0)</f>
        <v>0</v>
      </c>
      <c r="AB3058" s="537">
        <f ca="1">IF(AND($G3058,NOT(ISTEXT($G3057)),ISNUMBER(Poczatek),ISNUMBER(Koniec_Projekt)),IFERROR(IF($D3057=LataProjekcji,IF($F3057&gt;$E3060,$E3060,$F3057),IF($D3060&gt;=$E3060,(IF($D3057&lt;LataProjekcji,IF((SUM($K3058:AA3058)+12)&lt;$E3060,12,$E3060-SUM($K3058:AA3058)),0)),(IF($D3057&lt;LataProjekcji,IF((SUM($K3058:AA3058)+12)&lt;$D3060,12,$D3060-SUM($K3058:AA3058)),0)))),0),0)</f>
        <v>0</v>
      </c>
      <c r="AC3058" s="537">
        <f ca="1">IF(AND($G3058,NOT(ISTEXT($G3057)),ISNUMBER(Poczatek),ISNUMBER(Koniec_Projekt)),IFERROR(IF($D3057=LataProjekcji,IF($F3057&gt;$E3060,$E3060,$F3057),IF($D3060&gt;=$E3060,(IF($D3057&lt;LataProjekcji,IF((SUM($K3058:AB3058)+12)&lt;$E3060,12,$E3060-SUM($K3058:AB3058)),0)),(IF($D3057&lt;LataProjekcji,IF((SUM($K3058:AB3058)+12)&lt;$D3060,12,$D3060-SUM($K3058:AB3058)),0)))),0),0)</f>
        <v>0</v>
      </c>
      <c r="AD3058" s="537">
        <f ca="1">IF(AND($G3058,NOT(ISTEXT($G3057)),ISNUMBER(Poczatek),ISNUMBER(Koniec_Projekt)),IFERROR(IF($D3057=LataProjekcji,IF($F3057&gt;$E3060,$E3060,$F3057),IF($D3060&gt;=$E3060,(IF($D3057&lt;LataProjekcji,IF((SUM($K3058:AC3058)+12)&lt;$E3060,12,$E3060-SUM($K3058:AC3058)),0)),(IF($D3057&lt;LataProjekcji,IF((SUM($K3058:AC3058)+12)&lt;$D3060,12,$D3060-SUM($K3058:AC3058)),0)))),0),0)</f>
        <v>0</v>
      </c>
      <c r="AE3058" s="537">
        <f ca="1">IF(AND($G3058,NOT(ISTEXT($G3057)),ISNUMBER(Poczatek),ISNUMBER(Koniec_Projekt)),IFERROR(IF($D3057=LataProjekcji,IF($F3057&gt;$E3060,$E3060,$F3057),IF($D3060&gt;=$E3060,(IF($D3057&lt;LataProjekcji,IF((SUM($K3058:AD3058)+12)&lt;$E3060,12,$E3060-SUM($K3058:AD3058)),0)),(IF($D3057&lt;LataProjekcji,IF((SUM($K3058:AD3058)+12)&lt;$D3060,12,$D3060-SUM($K3058:AD3058)),0)))),0),0)</f>
        <v>0</v>
      </c>
    </row>
    <row r="3059" spans="2:31" hidden="1">
      <c r="B3059" s="526" t="s">
        <v>753</v>
      </c>
      <c r="D3059" s="454">
        <f ca="1">D1903</f>
        <v>0</v>
      </c>
      <c r="E3059" s="454">
        <f ca="1">IF(D3058&gt;10,ROUND(D3059/12,2),D3059)</f>
        <v>0</v>
      </c>
      <c r="F3059" s="524">
        <f>Koniec_Projekt</f>
        <v>0</v>
      </c>
      <c r="G3059" s="329">
        <f>Miesiac_Koniec_Projekt</f>
        <v>0</v>
      </c>
      <c r="H3059" s="538" t="b">
        <f ca="1">SUM(K3059:AE3059)=D3058</f>
        <v>1</v>
      </c>
      <c r="I3059" s="1" t="s">
        <v>713</v>
      </c>
      <c r="K3059" s="256">
        <f ca="1">IF(AND($G3058,NOT(ISTEXT($G3057)),ISNUMBER(Poczatek),ISNUMBER(Koniec_Projekt)),IFERROR(IF(LataProjekcji=$F3060,ROUND($D3058,0),ROUND(K3057*$E3059,0)),0),0)</f>
        <v>0</v>
      </c>
      <c r="L3059" s="5">
        <f ca="1">IF(AND($G3058,NOT(ISTEXT($G3057)),ISNUMBER(Poczatek),ISNUMBER(Koniec_Projekt)),IFERROR(IF(LataProjekcji=$F3060,ROUND($D3058-SUM(K3059:$K3059),0),ROUND(L3057*$E3059,0)),0),0)</f>
        <v>0</v>
      </c>
      <c r="M3059" s="5">
        <f ca="1">IF(AND($G3058,NOT(ISTEXT($G3057)),ISNUMBER(Poczatek),ISNUMBER(Koniec_Projekt)),IFERROR(IF(LataProjekcji=$F3060,ROUND($D3058-SUM($K3059:L3059),0),ROUND(M3057*$E3059,0)),0),0)</f>
        <v>0</v>
      </c>
      <c r="N3059" s="5">
        <f ca="1">IF(AND($G3058,NOT(ISTEXT($G3057)),ISNUMBER(Poczatek),ISNUMBER(Koniec_Projekt)),IFERROR(IF(LataProjekcji=$F3060,ROUND($D3058-SUM($K3059:M3059),0),ROUND(N3057*$E3059,0)),0),0)</f>
        <v>0</v>
      </c>
      <c r="O3059" s="5">
        <f ca="1">IF(AND($G3058,NOT(ISTEXT($G3057)),ISNUMBER(Poczatek),ISNUMBER(Koniec_Projekt)),IFERROR(IF(LataProjekcji=$F3060,ROUND($D3058-SUM($K3059:N3059),0),ROUND(O3057*$E3059,0)),0),0)</f>
        <v>0</v>
      </c>
      <c r="P3059" s="5">
        <f ca="1">IF(AND($G3058,NOT(ISTEXT($G3057)),ISNUMBER(Poczatek),ISNUMBER(Koniec_Projekt)),IFERROR(IF(LataProjekcji=$F3060,ROUND($D3058-SUM($K3059:O3059),0),ROUND(P3057*$E3059,0)),0),0)</f>
        <v>0</v>
      </c>
      <c r="Q3059" s="5">
        <f ca="1">IF(AND($G3058,NOT(ISTEXT($G3057)),ISNUMBER(Poczatek),ISNUMBER(Koniec_Projekt)),IFERROR(IF(LataProjekcji=$F3060,ROUND($D3058-SUM($K3059:P3059),0),ROUND(Q3057*$E3059,0)),0),0)</f>
        <v>0</v>
      </c>
      <c r="R3059" s="5">
        <f ca="1">IF(AND($G3058,NOT(ISTEXT($G3057)),ISNUMBER(Poczatek),ISNUMBER(Koniec_Projekt)),IFERROR(IF(LataProjekcji=$F3060,ROUND($D3058-SUM($K3059:Q3059),0),ROUND(R3057*$E3059,0)),0),0)</f>
        <v>0</v>
      </c>
      <c r="S3059" s="5">
        <f ca="1">IF(AND($G3058,NOT(ISTEXT($G3057)),ISNUMBER(Poczatek),ISNUMBER(Koniec_Projekt)),IFERROR(IF(LataProjekcji=$F3060,ROUND($D3058-SUM($K3059:R3059),0),ROUND(S3057*$E3059,0)),0),0)</f>
        <v>0</v>
      </c>
      <c r="T3059" s="5">
        <f ca="1">IF(AND($G3058,NOT(ISTEXT($G3057)),ISNUMBER(Poczatek),ISNUMBER(Koniec_Projekt)),IFERROR(IF(LataProjekcji=$F3060,ROUND($D3058-SUM($K3059:S3059),0),ROUND(T3057*$E3059,0)),0),0)</f>
        <v>0</v>
      </c>
      <c r="U3059" s="5">
        <f ca="1">IF(AND($G3058,NOT(ISTEXT($G3057)),ISNUMBER(Poczatek),ISNUMBER(Koniec_Projekt)),IFERROR(IF(LataProjekcji=$F3060,ROUND($D3058-SUM($K3059:T3059),0),ROUND(U3057*$E3059,0)),0),0)</f>
        <v>0</v>
      </c>
      <c r="V3059" s="5">
        <f ca="1">IF(AND($G3058,NOT(ISTEXT($G3057)),ISNUMBER(Poczatek),ISNUMBER(Koniec_Projekt)),IFERROR(IF(LataProjekcji=$F3060,ROUND($D3058-SUM($K3059:U3059),0),ROUND(V3057*$E3059,0)),0),0)</f>
        <v>0</v>
      </c>
      <c r="W3059" s="5">
        <f ca="1">IF(AND($G3058,NOT(ISTEXT($G3057)),ISNUMBER(Poczatek),ISNUMBER(Koniec_Projekt)),IFERROR(IF(LataProjekcji=$F3060,ROUND($D3058-SUM($K3059:V3059),0),ROUND(W3057*$E3059,0)),0),0)</f>
        <v>0</v>
      </c>
      <c r="X3059" s="5">
        <f ca="1">IF(AND($G3058,NOT(ISTEXT($G3057)),ISNUMBER(Poczatek),ISNUMBER(Koniec_Projekt)),IFERROR(IF(LataProjekcji=$F3060,ROUND($D3058-SUM($K3059:W3059),0),ROUND(X3057*$E3059,0)),0),0)</f>
        <v>0</v>
      </c>
      <c r="Y3059" s="5">
        <f ca="1">IF(AND($G3058,NOT(ISTEXT($G3057)),ISNUMBER(Poczatek),ISNUMBER(Koniec_Projekt)),IFERROR(IF(LataProjekcji=$F3060,ROUND($D3058-SUM($K3059:X3059),0),ROUND(Y3057*$E3059,0)),0),0)</f>
        <v>0</v>
      </c>
      <c r="Z3059" s="5">
        <f ca="1">IF(AND($G3058,NOT(ISTEXT($G3057)),ISNUMBER(Poczatek),ISNUMBER(Koniec_Projekt)),IFERROR(IF(LataProjekcji=$F3060,ROUND($D3058-SUM($K3059:Y3059),0),ROUND(Z3057*$E3059,0)),0),0)</f>
        <v>0</v>
      </c>
      <c r="AA3059" s="5">
        <f ca="1">IF(AND($G3058,NOT(ISTEXT($G3057)),ISNUMBER(Poczatek),ISNUMBER(Koniec_Projekt)),IFERROR(IF(LataProjekcji=$F3060,ROUND($D3058-SUM($K3059:Z3059),0),ROUND(AA3057*$E3059,0)),0),0)</f>
        <v>0</v>
      </c>
      <c r="AB3059" s="5">
        <f ca="1">IF(AND($G3058,NOT(ISTEXT($G3057)),ISNUMBER(Poczatek),ISNUMBER(Koniec_Projekt)),IFERROR(IF(LataProjekcji=$F3060,ROUND($D3058-SUM($K3059:AA3059),0),ROUND(AB3057*$E3059,0)),0),0)</f>
        <v>0</v>
      </c>
      <c r="AC3059" s="5">
        <f ca="1">IF(AND($G3058,NOT(ISTEXT($G3057)),ISNUMBER(Poczatek),ISNUMBER(Koniec_Projekt)),IFERROR(IF(LataProjekcji=$F3060,ROUND($D3058-SUM($K3059:AB3059),0),ROUND(AC3057*$E3059,0)),0),0)</f>
        <v>0</v>
      </c>
      <c r="AD3059" s="5">
        <f ca="1">IF(AND($G3058,NOT(ISTEXT($G3057)),ISNUMBER(Poczatek),ISNUMBER(Koniec_Projekt)),IFERROR(IF(LataProjekcji=$F3060,ROUND($D3058-SUM($K3059:AC3059),0),ROUND(AD3057*$E3059,0)),0),0)</f>
        <v>0</v>
      </c>
      <c r="AE3059" s="5">
        <f ca="1">IF(AND($G3058,NOT(ISTEXT($G3057)),ISNUMBER(Poczatek),ISNUMBER(Koniec_Projekt)),IFERROR(IF(LataProjekcji=$F3060,ROUND($D3058-SUM($K3059:AD3059),0),ROUND(AE3057*$E3059,0)),0),0)</f>
        <v>0</v>
      </c>
    </row>
    <row r="3060" spans="2:31" hidden="1">
      <c r="B3060" s="526" t="s">
        <v>751</v>
      </c>
      <c r="D3060" s="1">
        <f ca="1">IFERROR(ROUNDUP(D3058/E3059,0),0)</f>
        <v>0</v>
      </c>
      <c r="E3060" s="1">
        <f ca="1">IF(D3060=0,0,DATEDIF(DATE(D3057,E3057,1),DATE(F3059,G3059,1),"m"))</f>
        <v>0</v>
      </c>
      <c r="F3060" s="1" t="str">
        <f ca="1">IFERROR(YEAR(G3057),"brak daty")</f>
        <v>brak daty</v>
      </c>
      <c r="G3060" s="1" t="str">
        <f ca="1">IFERROR(MONTH(G3057),"brak daty")</f>
        <v>brak daty</v>
      </c>
      <c r="I3060" s="1" t="s">
        <v>425</v>
      </c>
      <c r="K3060" s="5">
        <f ca="1">IF(AND($G3058,NOT(ISTEXT($G3057)),ISNUMBER(Poczatek),ISNUMBER(Koniec_Projekt)),IFERROR(IF(LataProjekcji=$F3059,IF(AND($G3059=$G3060,$F3059=$F3060),ROUND($D3058-SUM($K3060),0),ROUND(K3058*$E3059,0)),IF(LataProjekcji&gt;$F3059,0,ROUND(K3058*$E3059,0))),0),0)</f>
        <v>0</v>
      </c>
      <c r="L3060" s="5">
        <f ca="1">IF(AND($G3058,NOT(ISTEXT($G3057)),ISNUMBER(Poczatek),ISNUMBER(Koniec_Projekt)),IFERROR(IF(LataProjekcji=$F3059,IF(AND($G3059=$G3060,$F3059=$F3060),ROUND($D3058-SUM($K3060:K3060),0),ROUND(L3058*$E3059,0)),IF(LataProjekcji&gt;$F3059,0,ROUND(L3058*$E3059,0))),0),0)</f>
        <v>0</v>
      </c>
      <c r="M3060" s="5">
        <f ca="1">IF(AND($G3058,NOT(ISTEXT($G3057)),ISNUMBER(Poczatek),ISNUMBER(Koniec_Projekt)),IFERROR(IF(LataProjekcji=$F3059,IF(AND($G3059=$G3060,$F3059=$F3060),ROUND($D3058-SUM($K3060:L3060),0),ROUND(M3058*$E3059,0)),IF(LataProjekcji&gt;$F3059,0,ROUND(M3058*$E3059,0))),0),0)</f>
        <v>0</v>
      </c>
      <c r="N3060" s="5">
        <f ca="1">IF(AND($G3058,NOT(ISTEXT($G3057)),ISNUMBER(Poczatek),ISNUMBER(Koniec_Projekt)),IFERROR(IF(LataProjekcji=$F3059,IF(AND($G3059=$G3060,$F3059=$F3060),ROUND($D3058-SUM($K3060:M3060),0),ROUND(N3058*$E3059,0)),IF(LataProjekcji&gt;$F3059,0,ROUND(N3058*$E3059,0))),0),0)</f>
        <v>0</v>
      </c>
      <c r="O3060" s="5">
        <f ca="1">IF(AND($G3058,NOT(ISTEXT($G3057)),ISNUMBER(Poczatek),ISNUMBER(Koniec_Projekt)),IFERROR(IF(LataProjekcji=$F3059,IF(AND($G3059=$G3060,$F3059=$F3060),ROUND($D3058-SUM($K3060:N3060),0),ROUND(O3058*$E3059,0)),IF(LataProjekcji&gt;$F3059,0,ROUND(O3058*$E3059,0))),0),0)</f>
        <v>0</v>
      </c>
      <c r="P3060" s="5">
        <f ca="1">IF(AND($G3058,NOT(ISTEXT($G3057)),ISNUMBER(Poczatek),ISNUMBER(Koniec_Projekt)),IFERROR(IF(LataProjekcji=$F3059,IF(AND($G3059=$G3060,$F3059=$F3060),ROUND($D3058-SUM($K3060:O3060),0),ROUND(P3058*$E3059,0)),IF(LataProjekcji&gt;$F3059,0,ROUND(P3058*$E3059,0))),0),0)</f>
        <v>0</v>
      </c>
      <c r="Q3060" s="5">
        <f ca="1">IF(AND($G3058,NOT(ISTEXT($G3057)),ISNUMBER(Poczatek),ISNUMBER(Koniec_Projekt)),IFERROR(IF(LataProjekcji=$F3059,IF(AND($G3059=$G3060,$F3059=$F3060),ROUND($D3058-SUM($K3060:P3060),0),ROUND(Q3058*$E3059,0)),IF(LataProjekcji&gt;$F3059,0,ROUND(Q3058*$E3059,0))),0),0)</f>
        <v>0</v>
      </c>
      <c r="R3060" s="5">
        <f ca="1">IF(AND($G3058,NOT(ISTEXT($G3057)),ISNUMBER(Poczatek),ISNUMBER(Koniec_Projekt)),IFERROR(IF(LataProjekcji=$F3059,IF(AND($G3059=$G3060,$F3059=$F3060),ROUND($D3058-SUM($K3060:Q3060),0),ROUND(R3058*$E3059,0)),IF(LataProjekcji&gt;$F3059,0,ROUND(R3058*$E3059,0))),0),0)</f>
        <v>0</v>
      </c>
      <c r="S3060" s="5">
        <f ca="1">IF(AND($G3058,NOT(ISTEXT($G3057)),ISNUMBER(Poczatek),ISNUMBER(Koniec_Projekt)),IFERROR(IF(LataProjekcji=$F3059,IF(AND($G3059=$G3060,$F3059=$F3060),ROUND($D3058-SUM($K3060:R3060),0),ROUND(S3058*$E3059,0)),IF(LataProjekcji&gt;$F3059,0,ROUND(S3058*$E3059,0))),0),0)</f>
        <v>0</v>
      </c>
      <c r="T3060" s="5">
        <f ca="1">IF(AND($G3058,NOT(ISTEXT($G3057)),ISNUMBER(Poczatek),ISNUMBER(Koniec_Projekt)),IFERROR(IF(LataProjekcji=$F3059,IF(AND($G3059=$G3060,$F3059=$F3060),ROUND($D3058-SUM($K3060:S3060),0),ROUND(T3058*$E3059,0)),IF(LataProjekcji&gt;$F3059,0,ROUND(T3058*$E3059,0))),0),0)</f>
        <v>0</v>
      </c>
      <c r="U3060" s="5">
        <f ca="1">IF(AND($G3058,NOT(ISTEXT($G3057)),ISNUMBER(Poczatek),ISNUMBER(Koniec_Projekt)),IFERROR(IF(LataProjekcji=$F3059,IF(AND($G3059=$G3060,$F3059=$F3060),ROUND($D3058-SUM($K3060:T3060),0),ROUND(U3058*$E3059,0)),IF(LataProjekcji&gt;$F3059,0,ROUND(U3058*$E3059,0))),0),0)</f>
        <v>0</v>
      </c>
      <c r="V3060" s="5">
        <f ca="1">IF(AND($G3058,NOT(ISTEXT($G3057)),ISNUMBER(Poczatek),ISNUMBER(Koniec_Projekt)),IFERROR(IF(LataProjekcji=$F3059,IF(AND($G3059=$G3060,$F3059=$F3060),ROUND($D3058-SUM($K3060:U3060),0),ROUND(V3058*$E3059,0)),IF(LataProjekcji&gt;$F3059,0,ROUND(V3058*$E3059,0))),0),0)</f>
        <v>0</v>
      </c>
      <c r="W3060" s="5">
        <f ca="1">IF(AND($G3058,NOT(ISTEXT($G3057)),ISNUMBER(Poczatek),ISNUMBER(Koniec_Projekt)),IFERROR(IF(LataProjekcji=$F3059,IF(AND($G3059=$G3060,$F3059=$F3060),ROUND($D3058-SUM($K3060:V3060),0),ROUND(W3058*$E3059,0)),IF(LataProjekcji&gt;$F3059,0,ROUND(W3058*$E3059,0))),0),0)</f>
        <v>0</v>
      </c>
      <c r="X3060" s="5">
        <f ca="1">IF(AND($G3058,NOT(ISTEXT($G3057)),ISNUMBER(Poczatek),ISNUMBER(Koniec_Projekt)),IFERROR(IF(LataProjekcji=$F3059,IF(AND($G3059=$G3060,$F3059=$F3060),ROUND($D3058-SUM($K3060:W3060),0),ROUND(X3058*$E3059,0)),IF(LataProjekcji&gt;$F3059,0,ROUND(X3058*$E3059,0))),0),0)</f>
        <v>0</v>
      </c>
      <c r="Y3060" s="5">
        <f ca="1">IF(AND($G3058,NOT(ISTEXT($G3057)),ISNUMBER(Poczatek),ISNUMBER(Koniec_Projekt)),IFERROR(IF(LataProjekcji=$F3059,IF(AND($G3059=$G3060,$F3059=$F3060),ROUND($D3058-SUM($K3060:X3060),0),ROUND(Y3058*$E3059,0)),IF(LataProjekcji&gt;$F3059,0,ROUND(Y3058*$E3059,0))),0),0)</f>
        <v>0</v>
      </c>
      <c r="Z3060" s="5">
        <f ca="1">IF(AND($G3058,NOT(ISTEXT($G3057)),ISNUMBER(Poczatek),ISNUMBER(Koniec_Projekt)),IFERROR(IF(LataProjekcji=$F3059,IF(AND($G3059=$G3060,$F3059=$F3060),ROUND($D3058-SUM($K3060:Y3060),0),ROUND(Z3058*$E3059,0)),IF(LataProjekcji&gt;$F3059,0,ROUND(Z3058*$E3059,0))),0),0)</f>
        <v>0</v>
      </c>
      <c r="AA3060" s="5">
        <f ca="1">IF(AND($G3058,NOT(ISTEXT($G3057)),ISNUMBER(Poczatek),ISNUMBER(Koniec_Projekt)),IFERROR(IF(LataProjekcji=$F3059,IF(AND($G3059=$G3060,$F3059=$F3060),ROUND($D3058-SUM($K3060:Z3060),0),ROUND(AA3058*$E3059,0)),IF(LataProjekcji&gt;$F3059,0,ROUND(AA3058*$E3059,0))),0),0)</f>
        <v>0</v>
      </c>
      <c r="AB3060" s="5">
        <f ca="1">IF(AND($G3058,NOT(ISTEXT($G3057)),ISNUMBER(Poczatek),ISNUMBER(Koniec_Projekt)),IFERROR(IF(LataProjekcji=$F3059,IF(AND($G3059=$G3060,$F3059=$F3060),ROUND($D3058-SUM($K3060:AA3060),0),ROUND(AB3058*$E3059,0)),IF(LataProjekcji&gt;$F3059,0,ROUND(AB3058*$E3059,0))),0),0)</f>
        <v>0</v>
      </c>
      <c r="AC3060" s="5">
        <f ca="1">IF(AND($G3058,NOT(ISTEXT($G3057)),ISNUMBER(Poczatek),ISNUMBER(Koniec_Projekt)),IFERROR(IF(LataProjekcji=$F3059,IF(AND($G3059=$G3060,$F3059=$F3060),ROUND($D3058-SUM($K3060:AB3060),0),ROUND(AC3058*$E3059,0)),IF(LataProjekcji&gt;$F3059,0,ROUND(AC3058*$E3059,0))),0),0)</f>
        <v>0</v>
      </c>
      <c r="AD3060" s="5">
        <f ca="1">IF(AND($G3058,NOT(ISTEXT($G3057)),ISNUMBER(Poczatek),ISNUMBER(Koniec_Projekt)),IFERROR(IF(LataProjekcji=$F3059,IF(AND($G3059=$G3060,$F3059=$F3060),ROUND($D3058-SUM($K3060:AC3060),0),ROUND(AD3058*$E3059,0)),IF(LataProjekcji&gt;$F3059,0,ROUND(AD3058*$E3059,0))),0),0)</f>
        <v>0</v>
      </c>
      <c r="AE3060" s="5">
        <f ca="1">IF(AND($G3058,NOT(ISTEXT($G3057)),ISNUMBER(Poczatek),ISNUMBER(Koniec_Projekt)),IFERROR(IF(LataProjekcji=$F3059,IF(AND($G3059=$G3060,$F3059=$F3060),ROUND($D3058-SUM($K3060:AD3060),0),ROUND(AE3058*$E3059,0)),IF(LataProjekcji&gt;$F3059,0,ROUND(AE3058*$E3059,0))),0),0)</f>
        <v>0</v>
      </c>
    </row>
    <row r="3061" spans="2:31" ht="12.5" hidden="1" thickBot="1">
      <c r="B3061" s="527" t="s">
        <v>865</v>
      </c>
      <c r="C3061" s="528"/>
      <c r="D3061" s="529">
        <f ca="1">IF(D3058&gt;10,ROUND((D3060-1)*E3059,0),E3059)</f>
        <v>0</v>
      </c>
      <c r="E3061" s="529">
        <f ca="1">D3058-D3061</f>
        <v>0</v>
      </c>
      <c r="F3061" s="528"/>
      <c r="G3061" s="669">
        <f ca="1">OFFSET($C$269,$D3056,0)</f>
        <v>0</v>
      </c>
      <c r="H3061" s="528"/>
      <c r="I3061" s="528"/>
      <c r="J3061" s="528"/>
      <c r="K3061" s="528"/>
      <c r="L3061" s="528"/>
      <c r="M3061" s="528"/>
      <c r="N3061" s="528"/>
      <c r="O3061" s="528"/>
      <c r="P3061" s="528"/>
      <c r="Q3061" s="528"/>
      <c r="R3061" s="528"/>
      <c r="S3061" s="528"/>
      <c r="T3061" s="528"/>
      <c r="U3061" s="528"/>
      <c r="V3061" s="528"/>
      <c r="W3061" s="528"/>
      <c r="X3061" s="528"/>
      <c r="Y3061" s="528"/>
      <c r="Z3061" s="528"/>
      <c r="AA3061" s="528"/>
      <c r="AB3061" s="528"/>
      <c r="AC3061" s="528"/>
      <c r="AD3061" s="528"/>
      <c r="AE3061" s="528"/>
    </row>
    <row r="3062" spans="2:31" ht="12.5" hidden="1" thickTop="1"/>
    <row r="3063" spans="2:31" ht="12.5" hidden="1" thickBot="1">
      <c r="B3063" s="530" t="str">
        <f ca="1">"nazwa ST: "&amp;B1907</f>
        <v xml:space="preserve">nazwa ST: </v>
      </c>
      <c r="C3063" s="530"/>
      <c r="D3063" s="531">
        <f>D1907</f>
        <v>1622</v>
      </c>
      <c r="E3063" s="530"/>
      <c r="F3063" s="530"/>
      <c r="G3063" s="530"/>
      <c r="H3063" s="530"/>
      <c r="I3063" s="530"/>
      <c r="J3063" s="530"/>
      <c r="K3063" s="539" t="str">
        <f t="shared" ref="K3063:AE3063" si="3234">LataProjekcji</f>
        <v>Uzupełnij dane</v>
      </c>
      <c r="L3063" s="539" t="str">
        <f t="shared" si="3234"/>
        <v/>
      </c>
      <c r="M3063" s="539" t="str">
        <f t="shared" si="3234"/>
        <v/>
      </c>
      <c r="N3063" s="539" t="str">
        <f t="shared" si="3234"/>
        <v/>
      </c>
      <c r="O3063" s="539" t="str">
        <f t="shared" si="3234"/>
        <v/>
      </c>
      <c r="P3063" s="539" t="str">
        <f t="shared" si="3234"/>
        <v/>
      </c>
      <c r="Q3063" s="539" t="str">
        <f t="shared" si="3234"/>
        <v/>
      </c>
      <c r="R3063" s="539" t="str">
        <f t="shared" si="3234"/>
        <v/>
      </c>
      <c r="S3063" s="539" t="str">
        <f t="shared" si="3234"/>
        <v/>
      </c>
      <c r="T3063" s="539" t="str">
        <f t="shared" si="3234"/>
        <v/>
      </c>
      <c r="U3063" s="539" t="str">
        <f t="shared" si="3234"/>
        <v/>
      </c>
      <c r="V3063" s="539" t="str">
        <f t="shared" si="3234"/>
        <v/>
      </c>
      <c r="W3063" s="539" t="str">
        <f t="shared" si="3234"/>
        <v/>
      </c>
      <c r="X3063" s="539" t="str">
        <f t="shared" si="3234"/>
        <v/>
      </c>
      <c r="Y3063" s="539" t="str">
        <f t="shared" si="3234"/>
        <v/>
      </c>
      <c r="Z3063" s="539" t="str">
        <f t="shared" si="3234"/>
        <v/>
      </c>
      <c r="AA3063" s="539" t="str">
        <f t="shared" si="3234"/>
        <v/>
      </c>
      <c r="AB3063" s="539" t="str">
        <f t="shared" si="3234"/>
        <v/>
      </c>
      <c r="AC3063" s="539" t="str">
        <f t="shared" si="3234"/>
        <v/>
      </c>
      <c r="AD3063" s="539" t="str">
        <f t="shared" si="3234"/>
        <v/>
      </c>
      <c r="AE3063" s="539" t="str">
        <f t="shared" si="3234"/>
        <v/>
      </c>
    </row>
    <row r="3064" spans="2:31" hidden="1">
      <c r="B3064" s="526" t="s">
        <v>752</v>
      </c>
      <c r="D3064" s="1">
        <f ca="1">D1908</f>
        <v>0</v>
      </c>
      <c r="E3064" s="1">
        <f ca="1">E1908</f>
        <v>0</v>
      </c>
      <c r="F3064" s="1">
        <f ca="1">IF(D3065&gt;10,F1908,1)</f>
        <v>1</v>
      </c>
      <c r="G3064" s="525" t="str">
        <f ca="1">IF(OR(ISBLANK(OFFSET($E$269,$D3063,0)),ISTEXT(OFFSET($E$269,$D3063,0))),"brak daty",IF(D3065&gt;10,EDATE(OFFSET($E$269,$D3063,0),D3067),DATE(D3064,E3064,1)))</f>
        <v>brak daty</v>
      </c>
      <c r="H3064" s="538" t="b">
        <f ca="1">SUM(K3064:AE3064)=D3067</f>
        <v>1</v>
      </c>
      <c r="I3064" s="1" t="s">
        <v>749</v>
      </c>
      <c r="K3064" s="5">
        <f ca="1">IF(AND($G3065,NOT(ISTEXT($G3064)),ISNUMBER(Poczatek),ISNUMBER(Koniec_Projekt)),IFERROR(IF($D3064=LataProjekcji,$F3064,IF($D3064&lt;LataProjekcji,IF((SUM(K3064)+12)&lt;$D3067,12,$D3067-SUM(K3064)),0)),0),0)</f>
        <v>0</v>
      </c>
      <c r="L3064" s="5">
        <f ca="1">IF(AND($G3065,NOT(ISTEXT($G3064)),ISNUMBER(Poczatek),ISNUMBER(Koniec_Projekt)),IFERROR(IF($D3064=LataProjekcji,$F3064,IF($D3064&lt;LataProjekcji,IF((SUM($K3064:K3064)+12)&lt;$D3067,12,$D3067-SUM($K3064:K3064)),0)),0),0)</f>
        <v>0</v>
      </c>
      <c r="M3064" s="5">
        <f ca="1">IF(AND($G3065,NOT(ISTEXT($G3064)),ISNUMBER(Poczatek),ISNUMBER(Koniec_Projekt)),IFERROR(IF($D3064=LataProjekcji,$F3064,IF($D3064&lt;LataProjekcji,IF((SUM($K3064:L3064)+12)&lt;$D3067,12,$D3067-SUM($K3064:L3064)),0)),0),0)</f>
        <v>0</v>
      </c>
      <c r="N3064" s="5">
        <f ca="1">IF(AND($G3065,NOT(ISTEXT($G3064)),ISNUMBER(Poczatek),ISNUMBER(Koniec_Projekt)),IFERROR(IF($D3064=LataProjekcji,$F3064,IF($D3064&lt;LataProjekcji,IF((SUM($K3064:M3064)+12)&lt;$D3067,12,$D3067-SUM($K3064:M3064)),0)),0),0)</f>
        <v>0</v>
      </c>
      <c r="O3064" s="5">
        <f ca="1">IF(AND($G3065,NOT(ISTEXT($G3064)),ISNUMBER(Poczatek),ISNUMBER(Koniec_Projekt)),IFERROR(IF($D3064=LataProjekcji,$F3064,IF($D3064&lt;LataProjekcji,IF((SUM($K3064:N3064)+12)&lt;$D3067,12,$D3067-SUM($K3064:N3064)),0)),0),0)</f>
        <v>0</v>
      </c>
      <c r="P3064" s="5">
        <f ca="1">IF(AND($G3065,NOT(ISTEXT($G3064)),ISNUMBER(Poczatek),ISNUMBER(Koniec_Projekt)),IFERROR(IF($D3064=LataProjekcji,$F3064,IF($D3064&lt;LataProjekcji,IF((SUM($K3064:O3064)+12)&lt;$D3067,12,$D3067-SUM($K3064:O3064)),0)),0),0)</f>
        <v>0</v>
      </c>
      <c r="Q3064" s="5">
        <f ca="1">IF(AND($G3065,NOT(ISTEXT($G3064)),ISNUMBER(Poczatek),ISNUMBER(Koniec_Projekt)),IFERROR(IF($D3064=LataProjekcji,$F3064,IF($D3064&lt;LataProjekcji,IF((SUM($K3064:P3064)+12)&lt;$D3067,12,$D3067-SUM($K3064:P3064)),0)),0),0)</f>
        <v>0</v>
      </c>
      <c r="R3064" s="5">
        <f ca="1">IF(AND($G3065,NOT(ISTEXT($G3064)),ISNUMBER(Poczatek),ISNUMBER(Koniec_Projekt)),IFERROR(IF($D3064=LataProjekcji,$F3064,IF($D3064&lt;LataProjekcji,IF((SUM($K3064:Q3064)+12)&lt;$D3067,12,$D3067-SUM($K3064:Q3064)),0)),0),0)</f>
        <v>0</v>
      </c>
      <c r="S3064" s="5">
        <f ca="1">IF(AND($G3065,NOT(ISTEXT($G3064)),ISNUMBER(Poczatek),ISNUMBER(Koniec_Projekt)),IFERROR(IF($D3064=LataProjekcji,$F3064,IF($D3064&lt;LataProjekcji,IF((SUM($K3064:R3064)+12)&lt;$D3067,12,$D3067-SUM($K3064:R3064)),0)),0),0)</f>
        <v>0</v>
      </c>
      <c r="T3064" s="5">
        <f ca="1">IF(AND($G3065,NOT(ISTEXT($G3064)),ISNUMBER(Poczatek),ISNUMBER(Koniec_Projekt)),IFERROR(IF($D3064=LataProjekcji,$F3064,IF($D3064&lt;LataProjekcji,IF((SUM($K3064:S3064)+12)&lt;$D3067,12,$D3067-SUM($K3064:S3064)),0)),0),0)</f>
        <v>0</v>
      </c>
      <c r="U3064" s="5">
        <f ca="1">IF(AND($G3065,NOT(ISTEXT($G3064)),ISNUMBER(Poczatek),ISNUMBER(Koniec_Projekt)),IFERROR(IF($D3064=LataProjekcji,$F3064,IF($D3064&lt;LataProjekcji,IF((SUM($K3064:T3064)+12)&lt;$D3067,12,$D3067-SUM($K3064:T3064)),0)),0),0)</f>
        <v>0</v>
      </c>
      <c r="V3064" s="5">
        <f ca="1">IF(AND($G3065,NOT(ISTEXT($G3064)),ISNUMBER(Poczatek),ISNUMBER(Koniec_Projekt)),IFERROR(IF($D3064=LataProjekcji,$F3064,IF($D3064&lt;LataProjekcji,IF((SUM($K3064:U3064)+12)&lt;$D3067,12,$D3067-SUM($K3064:U3064)),0)),0),0)</f>
        <v>0</v>
      </c>
      <c r="W3064" s="5">
        <f ca="1">IF(AND($G3065,NOT(ISTEXT($G3064)),ISNUMBER(Poczatek),ISNUMBER(Koniec_Projekt)),IFERROR(IF($D3064=LataProjekcji,$F3064,IF($D3064&lt;LataProjekcji,IF((SUM($K3064:V3064)+12)&lt;$D3067,12,$D3067-SUM($K3064:V3064)),0)),0),0)</f>
        <v>0</v>
      </c>
      <c r="X3064" s="5">
        <f ca="1">IF(AND($G3065,NOT(ISTEXT($G3064)),ISNUMBER(Poczatek),ISNUMBER(Koniec_Projekt)),IFERROR(IF($D3064=LataProjekcji,$F3064,IF($D3064&lt;LataProjekcji,IF((SUM($K3064:W3064)+12)&lt;$D3067,12,$D3067-SUM($K3064:W3064)),0)),0),0)</f>
        <v>0</v>
      </c>
      <c r="Y3064" s="5">
        <f ca="1">IF(AND($G3065,NOT(ISTEXT($G3064)),ISNUMBER(Poczatek),ISNUMBER(Koniec_Projekt)),IFERROR(IF($D3064=LataProjekcji,$F3064,IF($D3064&lt;LataProjekcji,IF((SUM($K3064:X3064)+12)&lt;$D3067,12,$D3067-SUM($K3064:X3064)),0)),0),0)</f>
        <v>0</v>
      </c>
      <c r="Z3064" s="5">
        <f ca="1">IF(AND($G3065,NOT(ISTEXT($G3064)),ISNUMBER(Poczatek),ISNUMBER(Koniec_Projekt)),IFERROR(IF($D3064=LataProjekcji,$F3064,IF($D3064&lt;LataProjekcji,IF((SUM($K3064:Y3064)+12)&lt;$D3067,12,$D3067-SUM($K3064:Y3064)),0)),0),0)</f>
        <v>0</v>
      </c>
      <c r="AA3064" s="5">
        <f ca="1">IF(AND($G3065,NOT(ISTEXT($G3064)),ISNUMBER(Poczatek),ISNUMBER(Koniec_Projekt)),IFERROR(IF($D3064=LataProjekcji,$F3064,IF($D3064&lt;LataProjekcji,IF((SUM($K3064:Z3064)+12)&lt;$D3067,12,$D3067-SUM($K3064:Z3064)),0)),0),0)</f>
        <v>0</v>
      </c>
      <c r="AB3064" s="5">
        <f ca="1">IF(AND($G3065,NOT(ISTEXT($G3064)),ISNUMBER(Poczatek),ISNUMBER(Koniec_Projekt)),IFERROR(IF($D3064=LataProjekcji,$F3064,IF($D3064&lt;LataProjekcji,IF((SUM($K3064:AA3064)+12)&lt;$D3067,12,$D3067-SUM($K3064:AA3064)),0)),0),0)</f>
        <v>0</v>
      </c>
      <c r="AC3064" s="5">
        <f ca="1">IF(AND($G3065,NOT(ISTEXT($G3064)),ISNUMBER(Poczatek),ISNUMBER(Koniec_Projekt)),IFERROR(IF($D3064=LataProjekcji,$F3064,IF($D3064&lt;LataProjekcji,IF((SUM($K3064:AB3064)+12)&lt;$D3067,12,$D3067-SUM($K3064:AB3064)),0)),0),0)</f>
        <v>0</v>
      </c>
      <c r="AD3064" s="5">
        <f ca="1">IF(AND($G3065,NOT(ISTEXT($G3064)),ISNUMBER(Poczatek),ISNUMBER(Koniec_Projekt)),IFERROR(IF($D3064=LataProjekcji,$F3064,IF($D3064&lt;LataProjekcji,IF((SUM($K3064:AC3064)+12)&lt;$D3067,12,$D3067-SUM($K3064:AC3064)),0)),0),0)</f>
        <v>0</v>
      </c>
      <c r="AE3064" s="5">
        <f ca="1">IF(AND($G3065,NOT(ISTEXT($G3064)),ISNUMBER(Poczatek),ISNUMBER(Koniec_Projekt)),IFERROR(IF($D3064=LataProjekcji,$F3064,IF($D3064&lt;LataProjekcji,IF((SUM($K3064:AD3064)+12)&lt;$D3067,12,$D3067-SUM($K3064:AD3064)),0)),0),0)</f>
        <v>0</v>
      </c>
    </row>
    <row r="3065" spans="2:31" hidden="1">
      <c r="B3065" s="526" t="s">
        <v>754</v>
      </c>
      <c r="D3065" s="5">
        <f ca="1">D1909</f>
        <v>0</v>
      </c>
      <c r="E3065" s="454">
        <f ca="1">E1909</f>
        <v>0</v>
      </c>
      <c r="F3065" s="454">
        <f ca="1">F1909</f>
        <v>0</v>
      </c>
      <c r="G3065" s="258" t="b">
        <f ca="1">NOT(ISBLANK(OFFSET($C$269,$D3063,0)))</f>
        <v>1</v>
      </c>
      <c r="H3065" s="538" t="b">
        <f ca="1">SUM(K3065:AE3065)=E3067</f>
        <v>1</v>
      </c>
      <c r="I3065" s="1" t="s">
        <v>750</v>
      </c>
      <c r="K3065" s="537">
        <f ca="1">IF(AND($G3065,NOT(ISTEXT($G3064)),ISNUMBER(Poczatek),ISNUMBER(Koniec_Projekt)),IFERROR(IF($D3064=LataProjekcji,IF($F3064&gt;$E3067,$E3067,$F3064),IF($D3067&gt;=$E3067,(IF($D3064&lt;LataProjekcji,IF((SUM(J3065:$K3065)+12)&lt;$E3067,12,$E3067-SUM(J3065:$K3065)),0)),(IF($D3064&lt;LataProjekcji,IF((SUM(J3065:$K3065)+12)&lt;$D3067,12,$D3067-SUM(J3065:$K3065)),0)))),0),0)</f>
        <v>0</v>
      </c>
      <c r="L3065" s="537">
        <f ca="1">IF(AND($G3065,NOT(ISTEXT($G3064)),ISNUMBER(Poczatek),ISNUMBER(Koniec_Projekt)),IFERROR(IF($D3064=LataProjekcji,IF($F3064&gt;$E3067,$E3067,$F3064),IF($D3067&gt;=$E3067,(IF($D3064&lt;LataProjekcji,IF((SUM($K3065:K3065)+12)&lt;$E3067,12,$E3067-SUM($K3065:K3065)),0)),(IF($D3064&lt;LataProjekcji,IF((SUM($K3065:K3065)+12)&lt;$D3067,12,$D3067-SUM($K3065:K3065)),0)))),0),0)</f>
        <v>0</v>
      </c>
      <c r="M3065" s="537">
        <f ca="1">IF(AND($G3065,NOT(ISTEXT($G3064)),ISNUMBER(Poczatek),ISNUMBER(Koniec_Projekt)),IFERROR(IF($D3064=LataProjekcji,IF($F3064&gt;$E3067,$E3067,$F3064),IF($D3067&gt;=$E3067,(IF($D3064&lt;LataProjekcji,IF((SUM($K3065:L3065)+12)&lt;$E3067,12,$E3067-SUM($K3065:L3065)),0)),(IF($D3064&lt;LataProjekcji,IF((SUM($K3065:L3065)+12)&lt;$D3067,12,$D3067-SUM($K3065:L3065)),0)))),0),0)</f>
        <v>0</v>
      </c>
      <c r="N3065" s="537">
        <f ca="1">IF(AND($G3065,NOT(ISTEXT($G3064)),ISNUMBER(Poczatek),ISNUMBER(Koniec_Projekt)),IFERROR(IF($D3064=LataProjekcji,IF($F3064&gt;$E3067,$E3067,$F3064),IF($D3067&gt;=$E3067,(IF($D3064&lt;LataProjekcji,IF((SUM($K3065:M3065)+12)&lt;$E3067,12,$E3067-SUM($K3065:M3065)),0)),(IF($D3064&lt;LataProjekcji,IF((SUM($K3065:M3065)+12)&lt;$D3067,12,$D3067-SUM($K3065:M3065)),0)))),0),0)</f>
        <v>0</v>
      </c>
      <c r="O3065" s="537">
        <f ca="1">IF(AND($G3065,NOT(ISTEXT($G3064)),ISNUMBER(Poczatek),ISNUMBER(Koniec_Projekt)),IFERROR(IF($D3064=LataProjekcji,IF($F3064&gt;$E3067,$E3067,$F3064),IF($D3067&gt;=$E3067,(IF($D3064&lt;LataProjekcji,IF((SUM($K3065:N3065)+12)&lt;$E3067,12,$E3067-SUM($K3065:N3065)),0)),(IF($D3064&lt;LataProjekcji,IF((SUM($K3065:N3065)+12)&lt;$D3067,12,$D3067-SUM($K3065:N3065)),0)))),0),0)</f>
        <v>0</v>
      </c>
      <c r="P3065" s="537">
        <f ca="1">IF(AND($G3065,NOT(ISTEXT($G3064)),ISNUMBER(Poczatek),ISNUMBER(Koniec_Projekt)),IFERROR(IF($D3064=LataProjekcji,IF($F3064&gt;$E3067,$E3067,$F3064),IF($D3067&gt;=$E3067,(IF($D3064&lt;LataProjekcji,IF((SUM($K3065:O3065)+12)&lt;$E3067,12,$E3067-SUM($K3065:O3065)),0)),(IF($D3064&lt;LataProjekcji,IF((SUM($K3065:O3065)+12)&lt;$D3067,12,$D3067-SUM($K3065:O3065)),0)))),0),0)</f>
        <v>0</v>
      </c>
      <c r="Q3065" s="537">
        <f ca="1">IF(AND($G3065,NOT(ISTEXT($G3064)),ISNUMBER(Poczatek),ISNUMBER(Koniec_Projekt)),IFERROR(IF($D3064=LataProjekcji,IF($F3064&gt;$E3067,$E3067,$F3064),IF($D3067&gt;=$E3067,(IF($D3064&lt;LataProjekcji,IF((SUM($K3065:P3065)+12)&lt;$E3067,12,$E3067-SUM($K3065:P3065)),0)),(IF($D3064&lt;LataProjekcji,IF((SUM($K3065:P3065)+12)&lt;$D3067,12,$D3067-SUM($K3065:P3065)),0)))),0),0)</f>
        <v>0</v>
      </c>
      <c r="R3065" s="537">
        <f ca="1">IF(AND($G3065,NOT(ISTEXT($G3064)),ISNUMBER(Poczatek),ISNUMBER(Koniec_Projekt)),IFERROR(IF($D3064=LataProjekcji,IF($F3064&gt;$E3067,$E3067,$F3064),IF($D3067&gt;=$E3067,(IF($D3064&lt;LataProjekcji,IF((SUM($K3065:Q3065)+12)&lt;$E3067,12,$E3067-SUM($K3065:Q3065)),0)),(IF($D3064&lt;LataProjekcji,IF((SUM($K3065:Q3065)+12)&lt;$D3067,12,$D3067-SUM($K3065:Q3065)),0)))),0),0)</f>
        <v>0</v>
      </c>
      <c r="S3065" s="537">
        <f ca="1">IF(AND($G3065,NOT(ISTEXT($G3064)),ISNUMBER(Poczatek),ISNUMBER(Koniec_Projekt)),IFERROR(IF($D3064=LataProjekcji,IF($F3064&gt;$E3067,$E3067,$F3064),IF($D3067&gt;=$E3067,(IF($D3064&lt;LataProjekcji,IF((SUM($K3065:R3065)+12)&lt;$E3067,12,$E3067-SUM($K3065:R3065)),0)),(IF($D3064&lt;LataProjekcji,IF((SUM($K3065:R3065)+12)&lt;$D3067,12,$D3067-SUM($K3065:R3065)),0)))),0),0)</f>
        <v>0</v>
      </c>
      <c r="T3065" s="537">
        <f ca="1">IF(AND($G3065,NOT(ISTEXT($G3064)),ISNUMBER(Poczatek),ISNUMBER(Koniec_Projekt)),IFERROR(IF($D3064=LataProjekcji,IF($F3064&gt;$E3067,$E3067,$F3064),IF($D3067&gt;=$E3067,(IF($D3064&lt;LataProjekcji,IF((SUM($K3065:S3065)+12)&lt;$E3067,12,$E3067-SUM($K3065:S3065)),0)),(IF($D3064&lt;LataProjekcji,IF((SUM($K3065:S3065)+12)&lt;$D3067,12,$D3067-SUM($K3065:S3065)),0)))),0),0)</f>
        <v>0</v>
      </c>
      <c r="U3065" s="537">
        <f ca="1">IF(AND($G3065,NOT(ISTEXT($G3064)),ISNUMBER(Poczatek),ISNUMBER(Koniec_Projekt)),IFERROR(IF($D3064=LataProjekcji,IF($F3064&gt;$E3067,$E3067,$F3064),IF($D3067&gt;=$E3067,(IF($D3064&lt;LataProjekcji,IF((SUM($K3065:T3065)+12)&lt;$E3067,12,$E3067-SUM($K3065:T3065)),0)),(IF($D3064&lt;LataProjekcji,IF((SUM($K3065:T3065)+12)&lt;$D3067,12,$D3067-SUM($K3065:T3065)),0)))),0),0)</f>
        <v>0</v>
      </c>
      <c r="V3065" s="537">
        <f ca="1">IF(AND($G3065,NOT(ISTEXT($G3064)),ISNUMBER(Poczatek),ISNUMBER(Koniec_Projekt)),IFERROR(IF($D3064=LataProjekcji,IF($F3064&gt;$E3067,$E3067,$F3064),IF($D3067&gt;=$E3067,(IF($D3064&lt;LataProjekcji,IF((SUM($K3065:U3065)+12)&lt;$E3067,12,$E3067-SUM($K3065:U3065)),0)),(IF($D3064&lt;LataProjekcji,IF((SUM($K3065:U3065)+12)&lt;$D3067,12,$D3067-SUM($K3065:U3065)),0)))),0),0)</f>
        <v>0</v>
      </c>
      <c r="W3065" s="537">
        <f ca="1">IF(AND($G3065,NOT(ISTEXT($G3064)),ISNUMBER(Poczatek),ISNUMBER(Koniec_Projekt)),IFERROR(IF($D3064=LataProjekcji,IF($F3064&gt;$E3067,$E3067,$F3064),IF($D3067&gt;=$E3067,(IF($D3064&lt;LataProjekcji,IF((SUM($K3065:V3065)+12)&lt;$E3067,12,$E3067-SUM($K3065:V3065)),0)),(IF($D3064&lt;LataProjekcji,IF((SUM($K3065:V3065)+12)&lt;$D3067,12,$D3067-SUM($K3065:V3065)),0)))),0),0)</f>
        <v>0</v>
      </c>
      <c r="X3065" s="537">
        <f ca="1">IF(AND($G3065,NOT(ISTEXT($G3064)),ISNUMBER(Poczatek),ISNUMBER(Koniec_Projekt)),IFERROR(IF($D3064=LataProjekcji,IF($F3064&gt;$E3067,$E3067,$F3064),IF($D3067&gt;=$E3067,(IF($D3064&lt;LataProjekcji,IF((SUM($K3065:W3065)+12)&lt;$E3067,12,$E3067-SUM($K3065:W3065)),0)),(IF($D3064&lt;LataProjekcji,IF((SUM($K3065:W3065)+12)&lt;$D3067,12,$D3067-SUM($K3065:W3065)),0)))),0),0)</f>
        <v>0</v>
      </c>
      <c r="Y3065" s="537">
        <f ca="1">IF(AND($G3065,NOT(ISTEXT($G3064)),ISNUMBER(Poczatek),ISNUMBER(Koniec_Projekt)),IFERROR(IF($D3064=LataProjekcji,IF($F3064&gt;$E3067,$E3067,$F3064),IF($D3067&gt;=$E3067,(IF($D3064&lt;LataProjekcji,IF((SUM($K3065:X3065)+12)&lt;$E3067,12,$E3067-SUM($K3065:X3065)),0)),(IF($D3064&lt;LataProjekcji,IF((SUM($K3065:X3065)+12)&lt;$D3067,12,$D3067-SUM($K3065:X3065)),0)))),0),0)</f>
        <v>0</v>
      </c>
      <c r="Z3065" s="537">
        <f ca="1">IF(AND($G3065,NOT(ISTEXT($G3064)),ISNUMBER(Poczatek),ISNUMBER(Koniec_Projekt)),IFERROR(IF($D3064=LataProjekcji,IF($F3064&gt;$E3067,$E3067,$F3064),IF($D3067&gt;=$E3067,(IF($D3064&lt;LataProjekcji,IF((SUM($K3065:Y3065)+12)&lt;$E3067,12,$E3067-SUM($K3065:Y3065)),0)),(IF($D3064&lt;LataProjekcji,IF((SUM($K3065:Y3065)+12)&lt;$D3067,12,$D3067-SUM($K3065:Y3065)),0)))),0),0)</f>
        <v>0</v>
      </c>
      <c r="AA3065" s="537">
        <f ca="1">IF(AND($G3065,NOT(ISTEXT($G3064)),ISNUMBER(Poczatek),ISNUMBER(Koniec_Projekt)),IFERROR(IF($D3064=LataProjekcji,IF($F3064&gt;$E3067,$E3067,$F3064),IF($D3067&gt;=$E3067,(IF($D3064&lt;LataProjekcji,IF((SUM($K3065:Z3065)+12)&lt;$E3067,12,$E3067-SUM($K3065:Z3065)),0)),(IF($D3064&lt;LataProjekcji,IF((SUM($K3065:Z3065)+12)&lt;$D3067,12,$D3067-SUM($K3065:Z3065)),0)))),0),0)</f>
        <v>0</v>
      </c>
      <c r="AB3065" s="537">
        <f ca="1">IF(AND($G3065,NOT(ISTEXT($G3064)),ISNUMBER(Poczatek),ISNUMBER(Koniec_Projekt)),IFERROR(IF($D3064=LataProjekcji,IF($F3064&gt;$E3067,$E3067,$F3064),IF($D3067&gt;=$E3067,(IF($D3064&lt;LataProjekcji,IF((SUM($K3065:AA3065)+12)&lt;$E3067,12,$E3067-SUM($K3065:AA3065)),0)),(IF($D3064&lt;LataProjekcji,IF((SUM($K3065:AA3065)+12)&lt;$D3067,12,$D3067-SUM($K3065:AA3065)),0)))),0),0)</f>
        <v>0</v>
      </c>
      <c r="AC3065" s="537">
        <f ca="1">IF(AND($G3065,NOT(ISTEXT($G3064)),ISNUMBER(Poczatek),ISNUMBER(Koniec_Projekt)),IFERROR(IF($D3064=LataProjekcji,IF($F3064&gt;$E3067,$E3067,$F3064),IF($D3067&gt;=$E3067,(IF($D3064&lt;LataProjekcji,IF((SUM($K3065:AB3065)+12)&lt;$E3067,12,$E3067-SUM($K3065:AB3065)),0)),(IF($D3064&lt;LataProjekcji,IF((SUM($K3065:AB3065)+12)&lt;$D3067,12,$D3067-SUM($K3065:AB3065)),0)))),0),0)</f>
        <v>0</v>
      </c>
      <c r="AD3065" s="537">
        <f ca="1">IF(AND($G3065,NOT(ISTEXT($G3064)),ISNUMBER(Poczatek),ISNUMBER(Koniec_Projekt)),IFERROR(IF($D3064=LataProjekcji,IF($F3064&gt;$E3067,$E3067,$F3064),IF($D3067&gt;=$E3067,(IF($D3064&lt;LataProjekcji,IF((SUM($K3065:AC3065)+12)&lt;$E3067,12,$E3067-SUM($K3065:AC3065)),0)),(IF($D3064&lt;LataProjekcji,IF((SUM($K3065:AC3065)+12)&lt;$D3067,12,$D3067-SUM($K3065:AC3065)),0)))),0),0)</f>
        <v>0</v>
      </c>
      <c r="AE3065" s="537">
        <f ca="1">IF(AND($G3065,NOT(ISTEXT($G3064)),ISNUMBER(Poczatek),ISNUMBER(Koniec_Projekt)),IFERROR(IF($D3064=LataProjekcji,IF($F3064&gt;$E3067,$E3067,$F3064),IF($D3067&gt;=$E3067,(IF($D3064&lt;LataProjekcji,IF((SUM($K3065:AD3065)+12)&lt;$E3067,12,$E3067-SUM($K3065:AD3065)),0)),(IF($D3064&lt;LataProjekcji,IF((SUM($K3065:AD3065)+12)&lt;$D3067,12,$D3067-SUM($K3065:AD3065)),0)))),0),0)</f>
        <v>0</v>
      </c>
    </row>
    <row r="3066" spans="2:31" hidden="1">
      <c r="B3066" s="526" t="s">
        <v>753</v>
      </c>
      <c r="D3066" s="454">
        <f ca="1">D1910</f>
        <v>0</v>
      </c>
      <c r="E3066" s="454">
        <f ca="1">IF(D3065&gt;10,ROUND(D3066/12,2),D3066)</f>
        <v>0</v>
      </c>
      <c r="F3066" s="524">
        <f>Koniec_Projekt</f>
        <v>0</v>
      </c>
      <c r="G3066" s="329">
        <f>Miesiac_Koniec_Projekt</f>
        <v>0</v>
      </c>
      <c r="H3066" s="538" t="b">
        <f ca="1">SUM(K3066:AE3066)=D3065</f>
        <v>1</v>
      </c>
      <c r="I3066" s="1" t="s">
        <v>713</v>
      </c>
      <c r="K3066" s="256">
        <f ca="1">IF(AND($G3065,NOT(ISTEXT($G3064)),ISNUMBER(Poczatek),ISNUMBER(Koniec_Projekt)),IFERROR(IF(LataProjekcji=$F3067,ROUND($D3065,0),ROUND(K3064*$E3066,0)),0),0)</f>
        <v>0</v>
      </c>
      <c r="L3066" s="5">
        <f ca="1">IF(AND($G3065,NOT(ISTEXT($G3064)),ISNUMBER(Poczatek),ISNUMBER(Koniec_Projekt)),IFERROR(IF(LataProjekcji=$F3067,ROUND($D3065-SUM(K3066:$K3066),0),ROUND(L3064*$E3066,0)),0),0)</f>
        <v>0</v>
      </c>
      <c r="M3066" s="5">
        <f ca="1">IF(AND($G3065,NOT(ISTEXT($G3064)),ISNUMBER(Poczatek),ISNUMBER(Koniec_Projekt)),IFERROR(IF(LataProjekcji=$F3067,ROUND($D3065-SUM($K3066:L3066),0),ROUND(M3064*$E3066,0)),0),0)</f>
        <v>0</v>
      </c>
      <c r="N3066" s="5">
        <f ca="1">IF(AND($G3065,NOT(ISTEXT($G3064)),ISNUMBER(Poczatek),ISNUMBER(Koniec_Projekt)),IFERROR(IF(LataProjekcji=$F3067,ROUND($D3065-SUM($K3066:M3066),0),ROUND(N3064*$E3066,0)),0),0)</f>
        <v>0</v>
      </c>
      <c r="O3066" s="5">
        <f ca="1">IF(AND($G3065,NOT(ISTEXT($G3064)),ISNUMBER(Poczatek),ISNUMBER(Koniec_Projekt)),IFERROR(IF(LataProjekcji=$F3067,ROUND($D3065-SUM($K3066:N3066),0),ROUND(O3064*$E3066,0)),0),0)</f>
        <v>0</v>
      </c>
      <c r="P3066" s="5">
        <f ca="1">IF(AND($G3065,NOT(ISTEXT($G3064)),ISNUMBER(Poczatek),ISNUMBER(Koniec_Projekt)),IFERROR(IF(LataProjekcji=$F3067,ROUND($D3065-SUM($K3066:O3066),0),ROUND(P3064*$E3066,0)),0),0)</f>
        <v>0</v>
      </c>
      <c r="Q3066" s="5">
        <f ca="1">IF(AND($G3065,NOT(ISTEXT($G3064)),ISNUMBER(Poczatek),ISNUMBER(Koniec_Projekt)),IFERROR(IF(LataProjekcji=$F3067,ROUND($D3065-SUM($K3066:P3066),0),ROUND(Q3064*$E3066,0)),0),0)</f>
        <v>0</v>
      </c>
      <c r="R3066" s="5">
        <f ca="1">IF(AND($G3065,NOT(ISTEXT($G3064)),ISNUMBER(Poczatek),ISNUMBER(Koniec_Projekt)),IFERROR(IF(LataProjekcji=$F3067,ROUND($D3065-SUM($K3066:Q3066),0),ROUND(R3064*$E3066,0)),0),0)</f>
        <v>0</v>
      </c>
      <c r="S3066" s="5">
        <f ca="1">IF(AND($G3065,NOT(ISTEXT($G3064)),ISNUMBER(Poczatek),ISNUMBER(Koniec_Projekt)),IFERROR(IF(LataProjekcji=$F3067,ROUND($D3065-SUM($K3066:R3066),0),ROUND(S3064*$E3066,0)),0),0)</f>
        <v>0</v>
      </c>
      <c r="T3066" s="5">
        <f ca="1">IF(AND($G3065,NOT(ISTEXT($G3064)),ISNUMBER(Poczatek),ISNUMBER(Koniec_Projekt)),IFERROR(IF(LataProjekcji=$F3067,ROUND($D3065-SUM($K3066:S3066),0),ROUND(T3064*$E3066,0)),0),0)</f>
        <v>0</v>
      </c>
      <c r="U3066" s="5">
        <f ca="1">IF(AND($G3065,NOT(ISTEXT($G3064)),ISNUMBER(Poczatek),ISNUMBER(Koniec_Projekt)),IFERROR(IF(LataProjekcji=$F3067,ROUND($D3065-SUM($K3066:T3066),0),ROUND(U3064*$E3066,0)),0),0)</f>
        <v>0</v>
      </c>
      <c r="V3066" s="5">
        <f ca="1">IF(AND($G3065,NOT(ISTEXT($G3064)),ISNUMBER(Poczatek),ISNUMBER(Koniec_Projekt)),IFERROR(IF(LataProjekcji=$F3067,ROUND($D3065-SUM($K3066:U3066),0),ROUND(V3064*$E3066,0)),0),0)</f>
        <v>0</v>
      </c>
      <c r="W3066" s="5">
        <f ca="1">IF(AND($G3065,NOT(ISTEXT($G3064)),ISNUMBER(Poczatek),ISNUMBER(Koniec_Projekt)),IFERROR(IF(LataProjekcji=$F3067,ROUND($D3065-SUM($K3066:V3066),0),ROUND(W3064*$E3066,0)),0),0)</f>
        <v>0</v>
      </c>
      <c r="X3066" s="5">
        <f ca="1">IF(AND($G3065,NOT(ISTEXT($G3064)),ISNUMBER(Poczatek),ISNUMBER(Koniec_Projekt)),IFERROR(IF(LataProjekcji=$F3067,ROUND($D3065-SUM($K3066:W3066),0),ROUND(X3064*$E3066,0)),0),0)</f>
        <v>0</v>
      </c>
      <c r="Y3066" s="5">
        <f ca="1">IF(AND($G3065,NOT(ISTEXT($G3064)),ISNUMBER(Poczatek),ISNUMBER(Koniec_Projekt)),IFERROR(IF(LataProjekcji=$F3067,ROUND($D3065-SUM($K3066:X3066),0),ROUND(Y3064*$E3066,0)),0),0)</f>
        <v>0</v>
      </c>
      <c r="Z3066" s="5">
        <f ca="1">IF(AND($G3065,NOT(ISTEXT($G3064)),ISNUMBER(Poczatek),ISNUMBER(Koniec_Projekt)),IFERROR(IF(LataProjekcji=$F3067,ROUND($D3065-SUM($K3066:Y3066),0),ROUND(Z3064*$E3066,0)),0),0)</f>
        <v>0</v>
      </c>
      <c r="AA3066" s="5">
        <f ca="1">IF(AND($G3065,NOT(ISTEXT($G3064)),ISNUMBER(Poczatek),ISNUMBER(Koniec_Projekt)),IFERROR(IF(LataProjekcji=$F3067,ROUND($D3065-SUM($K3066:Z3066),0),ROUND(AA3064*$E3066,0)),0),0)</f>
        <v>0</v>
      </c>
      <c r="AB3066" s="5">
        <f ca="1">IF(AND($G3065,NOT(ISTEXT($G3064)),ISNUMBER(Poczatek),ISNUMBER(Koniec_Projekt)),IFERROR(IF(LataProjekcji=$F3067,ROUND($D3065-SUM($K3066:AA3066),0),ROUND(AB3064*$E3066,0)),0),0)</f>
        <v>0</v>
      </c>
      <c r="AC3066" s="5">
        <f ca="1">IF(AND($G3065,NOT(ISTEXT($G3064)),ISNUMBER(Poczatek),ISNUMBER(Koniec_Projekt)),IFERROR(IF(LataProjekcji=$F3067,ROUND($D3065-SUM($K3066:AB3066),0),ROUND(AC3064*$E3066,0)),0),0)</f>
        <v>0</v>
      </c>
      <c r="AD3066" s="5">
        <f ca="1">IF(AND($G3065,NOT(ISTEXT($G3064)),ISNUMBER(Poczatek),ISNUMBER(Koniec_Projekt)),IFERROR(IF(LataProjekcji=$F3067,ROUND($D3065-SUM($K3066:AC3066),0),ROUND(AD3064*$E3066,0)),0),0)</f>
        <v>0</v>
      </c>
      <c r="AE3066" s="5">
        <f ca="1">IF(AND($G3065,NOT(ISTEXT($G3064)),ISNUMBER(Poczatek),ISNUMBER(Koniec_Projekt)),IFERROR(IF(LataProjekcji=$F3067,ROUND($D3065-SUM($K3066:AD3066),0),ROUND(AE3064*$E3066,0)),0),0)</f>
        <v>0</v>
      </c>
    </row>
    <row r="3067" spans="2:31" hidden="1">
      <c r="B3067" s="526" t="s">
        <v>751</v>
      </c>
      <c r="D3067" s="1">
        <f ca="1">IFERROR(ROUNDUP(D3065/E3066,0),0)</f>
        <v>0</v>
      </c>
      <c r="E3067" s="1">
        <f ca="1">IF(D3067=0,0,DATEDIF(DATE(D3064,E3064,1),DATE(F3066,G3066,1),"m"))</f>
        <v>0</v>
      </c>
      <c r="F3067" s="1" t="str">
        <f ca="1">IFERROR(YEAR(G3064),"brak daty")</f>
        <v>brak daty</v>
      </c>
      <c r="G3067" s="1" t="str">
        <f ca="1">IFERROR(MONTH(G3064),"brak daty")</f>
        <v>brak daty</v>
      </c>
      <c r="I3067" s="1" t="s">
        <v>425</v>
      </c>
      <c r="K3067" s="5">
        <f ca="1">IF(AND($G3065,NOT(ISTEXT($G3064)),ISNUMBER(Poczatek),ISNUMBER(Koniec_Projekt)),IFERROR(IF(LataProjekcji=$F3066,IF(AND($G3066=$G3067,$F3066=$F3067),ROUND($D3065-SUM($K3067),0),ROUND(K3065*$E3066,0)),IF(LataProjekcji&gt;$F3066,0,ROUND(K3065*$E3066,0))),0),0)</f>
        <v>0</v>
      </c>
      <c r="L3067" s="5">
        <f ca="1">IF(AND($G3065,NOT(ISTEXT($G3064)),ISNUMBER(Poczatek),ISNUMBER(Koniec_Projekt)),IFERROR(IF(LataProjekcji=$F3066,IF(AND($G3066=$G3067,$F3066=$F3067),ROUND($D3065-SUM($K3067:K3067),0),ROUND(L3065*$E3066,0)),IF(LataProjekcji&gt;$F3066,0,ROUND(L3065*$E3066,0))),0),0)</f>
        <v>0</v>
      </c>
      <c r="M3067" s="5">
        <f ca="1">IF(AND($G3065,NOT(ISTEXT($G3064)),ISNUMBER(Poczatek),ISNUMBER(Koniec_Projekt)),IFERROR(IF(LataProjekcji=$F3066,IF(AND($G3066=$G3067,$F3066=$F3067),ROUND($D3065-SUM($K3067:L3067),0),ROUND(M3065*$E3066,0)),IF(LataProjekcji&gt;$F3066,0,ROUND(M3065*$E3066,0))),0),0)</f>
        <v>0</v>
      </c>
      <c r="N3067" s="5">
        <f ca="1">IF(AND($G3065,NOT(ISTEXT($G3064)),ISNUMBER(Poczatek),ISNUMBER(Koniec_Projekt)),IFERROR(IF(LataProjekcji=$F3066,IF(AND($G3066=$G3067,$F3066=$F3067),ROUND($D3065-SUM($K3067:M3067),0),ROUND(N3065*$E3066,0)),IF(LataProjekcji&gt;$F3066,0,ROUND(N3065*$E3066,0))),0),0)</f>
        <v>0</v>
      </c>
      <c r="O3067" s="5">
        <f ca="1">IF(AND($G3065,NOT(ISTEXT($G3064)),ISNUMBER(Poczatek),ISNUMBER(Koniec_Projekt)),IFERROR(IF(LataProjekcji=$F3066,IF(AND($G3066=$G3067,$F3066=$F3067),ROUND($D3065-SUM($K3067:N3067),0),ROUND(O3065*$E3066,0)),IF(LataProjekcji&gt;$F3066,0,ROUND(O3065*$E3066,0))),0),0)</f>
        <v>0</v>
      </c>
      <c r="P3067" s="5">
        <f ca="1">IF(AND($G3065,NOT(ISTEXT($G3064)),ISNUMBER(Poczatek),ISNUMBER(Koniec_Projekt)),IFERROR(IF(LataProjekcji=$F3066,IF(AND($G3066=$G3067,$F3066=$F3067),ROUND($D3065-SUM($K3067:O3067),0),ROUND(P3065*$E3066,0)),IF(LataProjekcji&gt;$F3066,0,ROUND(P3065*$E3066,0))),0),0)</f>
        <v>0</v>
      </c>
      <c r="Q3067" s="5">
        <f ca="1">IF(AND($G3065,NOT(ISTEXT($G3064)),ISNUMBER(Poczatek),ISNUMBER(Koniec_Projekt)),IFERROR(IF(LataProjekcji=$F3066,IF(AND($G3066=$G3067,$F3066=$F3067),ROUND($D3065-SUM($K3067:P3067),0),ROUND(Q3065*$E3066,0)),IF(LataProjekcji&gt;$F3066,0,ROUND(Q3065*$E3066,0))),0),0)</f>
        <v>0</v>
      </c>
      <c r="R3067" s="5">
        <f ca="1">IF(AND($G3065,NOT(ISTEXT($G3064)),ISNUMBER(Poczatek),ISNUMBER(Koniec_Projekt)),IFERROR(IF(LataProjekcji=$F3066,IF(AND($G3066=$G3067,$F3066=$F3067),ROUND($D3065-SUM($K3067:Q3067),0),ROUND(R3065*$E3066,0)),IF(LataProjekcji&gt;$F3066,0,ROUND(R3065*$E3066,0))),0),0)</f>
        <v>0</v>
      </c>
      <c r="S3067" s="5">
        <f ca="1">IF(AND($G3065,NOT(ISTEXT($G3064)),ISNUMBER(Poczatek),ISNUMBER(Koniec_Projekt)),IFERROR(IF(LataProjekcji=$F3066,IF(AND($G3066=$G3067,$F3066=$F3067),ROUND($D3065-SUM($K3067:R3067),0),ROUND(S3065*$E3066,0)),IF(LataProjekcji&gt;$F3066,0,ROUND(S3065*$E3066,0))),0),0)</f>
        <v>0</v>
      </c>
      <c r="T3067" s="5">
        <f ca="1">IF(AND($G3065,NOT(ISTEXT($G3064)),ISNUMBER(Poczatek),ISNUMBER(Koniec_Projekt)),IFERROR(IF(LataProjekcji=$F3066,IF(AND($G3066=$G3067,$F3066=$F3067),ROUND($D3065-SUM($K3067:S3067),0),ROUND(T3065*$E3066,0)),IF(LataProjekcji&gt;$F3066,0,ROUND(T3065*$E3066,0))),0),0)</f>
        <v>0</v>
      </c>
      <c r="U3067" s="5">
        <f ca="1">IF(AND($G3065,NOT(ISTEXT($G3064)),ISNUMBER(Poczatek),ISNUMBER(Koniec_Projekt)),IFERROR(IF(LataProjekcji=$F3066,IF(AND($G3066=$G3067,$F3066=$F3067),ROUND($D3065-SUM($K3067:T3067),0),ROUND(U3065*$E3066,0)),IF(LataProjekcji&gt;$F3066,0,ROUND(U3065*$E3066,0))),0),0)</f>
        <v>0</v>
      </c>
      <c r="V3067" s="5">
        <f ca="1">IF(AND($G3065,NOT(ISTEXT($G3064)),ISNUMBER(Poczatek),ISNUMBER(Koniec_Projekt)),IFERROR(IF(LataProjekcji=$F3066,IF(AND($G3066=$G3067,$F3066=$F3067),ROUND($D3065-SUM($K3067:U3067),0),ROUND(V3065*$E3066,0)),IF(LataProjekcji&gt;$F3066,0,ROUND(V3065*$E3066,0))),0),0)</f>
        <v>0</v>
      </c>
      <c r="W3067" s="5">
        <f ca="1">IF(AND($G3065,NOT(ISTEXT($G3064)),ISNUMBER(Poczatek),ISNUMBER(Koniec_Projekt)),IFERROR(IF(LataProjekcji=$F3066,IF(AND($G3066=$G3067,$F3066=$F3067),ROUND($D3065-SUM($K3067:V3067),0),ROUND(W3065*$E3066,0)),IF(LataProjekcji&gt;$F3066,0,ROUND(W3065*$E3066,0))),0),0)</f>
        <v>0</v>
      </c>
      <c r="X3067" s="5">
        <f ca="1">IF(AND($G3065,NOT(ISTEXT($G3064)),ISNUMBER(Poczatek),ISNUMBER(Koniec_Projekt)),IFERROR(IF(LataProjekcji=$F3066,IF(AND($G3066=$G3067,$F3066=$F3067),ROUND($D3065-SUM($K3067:W3067),0),ROUND(X3065*$E3066,0)),IF(LataProjekcji&gt;$F3066,0,ROUND(X3065*$E3066,0))),0),0)</f>
        <v>0</v>
      </c>
      <c r="Y3067" s="5">
        <f ca="1">IF(AND($G3065,NOT(ISTEXT($G3064)),ISNUMBER(Poczatek),ISNUMBER(Koniec_Projekt)),IFERROR(IF(LataProjekcji=$F3066,IF(AND($G3066=$G3067,$F3066=$F3067),ROUND($D3065-SUM($K3067:X3067),0),ROUND(Y3065*$E3066,0)),IF(LataProjekcji&gt;$F3066,0,ROUND(Y3065*$E3066,0))),0),0)</f>
        <v>0</v>
      </c>
      <c r="Z3067" s="5">
        <f ca="1">IF(AND($G3065,NOT(ISTEXT($G3064)),ISNUMBER(Poczatek),ISNUMBER(Koniec_Projekt)),IFERROR(IF(LataProjekcji=$F3066,IF(AND($G3066=$G3067,$F3066=$F3067),ROUND($D3065-SUM($K3067:Y3067),0),ROUND(Z3065*$E3066,0)),IF(LataProjekcji&gt;$F3066,0,ROUND(Z3065*$E3066,0))),0),0)</f>
        <v>0</v>
      </c>
      <c r="AA3067" s="5">
        <f ca="1">IF(AND($G3065,NOT(ISTEXT($G3064)),ISNUMBER(Poczatek),ISNUMBER(Koniec_Projekt)),IFERROR(IF(LataProjekcji=$F3066,IF(AND($G3066=$G3067,$F3066=$F3067),ROUND($D3065-SUM($K3067:Z3067),0),ROUND(AA3065*$E3066,0)),IF(LataProjekcji&gt;$F3066,0,ROUND(AA3065*$E3066,0))),0),0)</f>
        <v>0</v>
      </c>
      <c r="AB3067" s="5">
        <f ca="1">IF(AND($G3065,NOT(ISTEXT($G3064)),ISNUMBER(Poczatek),ISNUMBER(Koniec_Projekt)),IFERROR(IF(LataProjekcji=$F3066,IF(AND($G3066=$G3067,$F3066=$F3067),ROUND($D3065-SUM($K3067:AA3067),0),ROUND(AB3065*$E3066,0)),IF(LataProjekcji&gt;$F3066,0,ROUND(AB3065*$E3066,0))),0),0)</f>
        <v>0</v>
      </c>
      <c r="AC3067" s="5">
        <f ca="1">IF(AND($G3065,NOT(ISTEXT($G3064)),ISNUMBER(Poczatek),ISNUMBER(Koniec_Projekt)),IFERROR(IF(LataProjekcji=$F3066,IF(AND($G3066=$G3067,$F3066=$F3067),ROUND($D3065-SUM($K3067:AB3067),0),ROUND(AC3065*$E3066,0)),IF(LataProjekcji&gt;$F3066,0,ROUND(AC3065*$E3066,0))),0),0)</f>
        <v>0</v>
      </c>
      <c r="AD3067" s="5">
        <f ca="1">IF(AND($G3065,NOT(ISTEXT($G3064)),ISNUMBER(Poczatek),ISNUMBER(Koniec_Projekt)),IFERROR(IF(LataProjekcji=$F3066,IF(AND($G3066=$G3067,$F3066=$F3067),ROUND($D3065-SUM($K3067:AC3067),0),ROUND(AD3065*$E3066,0)),IF(LataProjekcji&gt;$F3066,0,ROUND(AD3065*$E3066,0))),0),0)</f>
        <v>0</v>
      </c>
      <c r="AE3067" s="5">
        <f ca="1">IF(AND($G3065,NOT(ISTEXT($G3064)),ISNUMBER(Poczatek),ISNUMBER(Koniec_Projekt)),IFERROR(IF(LataProjekcji=$F3066,IF(AND($G3066=$G3067,$F3066=$F3067),ROUND($D3065-SUM($K3067:AD3067),0),ROUND(AE3065*$E3066,0)),IF(LataProjekcji&gt;$F3066,0,ROUND(AE3065*$E3066,0))),0),0)</f>
        <v>0</v>
      </c>
    </row>
    <row r="3068" spans="2:31" ht="12.5" hidden="1" thickBot="1">
      <c r="B3068" s="527" t="s">
        <v>865</v>
      </c>
      <c r="C3068" s="528"/>
      <c r="D3068" s="529">
        <f ca="1">IF(D3065&gt;10,ROUND((D3067-1)*E3066,0),E3066)</f>
        <v>0</v>
      </c>
      <c r="E3068" s="529">
        <f ca="1">D3065-D3068</f>
        <v>0</v>
      </c>
      <c r="F3068" s="528"/>
      <c r="G3068" s="669">
        <f ca="1">OFFSET($C$269,$D3063,0)</f>
        <v>0</v>
      </c>
      <c r="H3068" s="528"/>
      <c r="I3068" s="528"/>
      <c r="J3068" s="528"/>
      <c r="K3068" s="528"/>
      <c r="L3068" s="528"/>
      <c r="M3068" s="528"/>
      <c r="N3068" s="528"/>
      <c r="O3068" s="528"/>
      <c r="P3068" s="528"/>
      <c r="Q3068" s="528"/>
      <c r="R3068" s="528"/>
      <c r="S3068" s="528"/>
      <c r="T3068" s="528"/>
      <c r="U3068" s="528"/>
      <c r="V3068" s="528"/>
      <c r="W3068" s="528"/>
      <c r="X3068" s="528"/>
      <c r="Y3068" s="528"/>
      <c r="Z3068" s="528"/>
      <c r="AA3068" s="528"/>
      <c r="AB3068" s="528"/>
      <c r="AC3068" s="528"/>
      <c r="AD3068" s="528"/>
      <c r="AE3068" s="528"/>
    </row>
    <row r="3069" spans="2:31" ht="12.5" hidden="1" thickTop="1"/>
    <row r="3070" spans="2:31" ht="12.5" hidden="1" thickBot="1">
      <c r="B3070" s="530" t="str">
        <f ca="1">"nazwa ST: "&amp;B1914</f>
        <v xml:space="preserve">nazwa ST: </v>
      </c>
      <c r="C3070" s="530"/>
      <c r="D3070" s="531">
        <f>D1914</f>
        <v>1623</v>
      </c>
      <c r="E3070" s="530"/>
      <c r="F3070" s="530"/>
      <c r="G3070" s="530"/>
      <c r="H3070" s="530"/>
      <c r="I3070" s="530"/>
      <c r="J3070" s="530"/>
      <c r="K3070" s="539" t="str">
        <f t="shared" ref="K3070:AE3070" si="3235">LataProjekcji</f>
        <v>Uzupełnij dane</v>
      </c>
      <c r="L3070" s="539" t="str">
        <f t="shared" si="3235"/>
        <v/>
      </c>
      <c r="M3070" s="539" t="str">
        <f t="shared" si="3235"/>
        <v/>
      </c>
      <c r="N3070" s="539" t="str">
        <f t="shared" si="3235"/>
        <v/>
      </c>
      <c r="O3070" s="539" t="str">
        <f t="shared" si="3235"/>
        <v/>
      </c>
      <c r="P3070" s="539" t="str">
        <f t="shared" si="3235"/>
        <v/>
      </c>
      <c r="Q3070" s="539" t="str">
        <f t="shared" si="3235"/>
        <v/>
      </c>
      <c r="R3070" s="539" t="str">
        <f t="shared" si="3235"/>
        <v/>
      </c>
      <c r="S3070" s="539" t="str">
        <f t="shared" si="3235"/>
        <v/>
      </c>
      <c r="T3070" s="539" t="str">
        <f t="shared" si="3235"/>
        <v/>
      </c>
      <c r="U3070" s="539" t="str">
        <f t="shared" si="3235"/>
        <v/>
      </c>
      <c r="V3070" s="539" t="str">
        <f t="shared" si="3235"/>
        <v/>
      </c>
      <c r="W3070" s="539" t="str">
        <f t="shared" si="3235"/>
        <v/>
      </c>
      <c r="X3070" s="539" t="str">
        <f t="shared" si="3235"/>
        <v/>
      </c>
      <c r="Y3070" s="539" t="str">
        <f t="shared" si="3235"/>
        <v/>
      </c>
      <c r="Z3070" s="539" t="str">
        <f t="shared" si="3235"/>
        <v/>
      </c>
      <c r="AA3070" s="539" t="str">
        <f t="shared" si="3235"/>
        <v/>
      </c>
      <c r="AB3070" s="539" t="str">
        <f t="shared" si="3235"/>
        <v/>
      </c>
      <c r="AC3070" s="539" t="str">
        <f t="shared" si="3235"/>
        <v/>
      </c>
      <c r="AD3070" s="539" t="str">
        <f t="shared" si="3235"/>
        <v/>
      </c>
      <c r="AE3070" s="539" t="str">
        <f t="shared" si="3235"/>
        <v/>
      </c>
    </row>
    <row r="3071" spans="2:31" hidden="1">
      <c r="B3071" s="526" t="s">
        <v>752</v>
      </c>
      <c r="D3071" s="1">
        <f ca="1">D1915</f>
        <v>0</v>
      </c>
      <c r="E3071" s="1">
        <f ca="1">E1915</f>
        <v>0</v>
      </c>
      <c r="F3071" s="1">
        <f ca="1">IF(D3072&gt;10,F1915,1)</f>
        <v>1</v>
      </c>
      <c r="G3071" s="525" t="str">
        <f ca="1">IF(OR(ISBLANK(OFFSET($E$269,$D3070,0)),ISTEXT(OFFSET($E$269,$D3070,0))),"brak daty",IF(D3072&gt;10,EDATE(OFFSET($E$269,$D3070,0),D3074),DATE(D3071,E3071,1)))</f>
        <v>brak daty</v>
      </c>
      <c r="H3071" s="538" t="b">
        <f ca="1">SUM(K3071:AE3071)=D3074</f>
        <v>1</v>
      </c>
      <c r="I3071" s="1" t="s">
        <v>749</v>
      </c>
      <c r="K3071" s="5">
        <f ca="1">IF(AND($G3072,NOT(ISTEXT($G3071)),ISNUMBER(Poczatek),ISNUMBER(Koniec_Projekt)),IFERROR(IF($D3071=LataProjekcji,$F3071,IF($D3071&lt;LataProjekcji,IF((SUM(K3071)+12)&lt;$D3074,12,$D3074-SUM(K3071)),0)),0),0)</f>
        <v>0</v>
      </c>
      <c r="L3071" s="5">
        <f ca="1">IF(AND($G3072,NOT(ISTEXT($G3071)),ISNUMBER(Poczatek),ISNUMBER(Koniec_Projekt)),IFERROR(IF($D3071=LataProjekcji,$F3071,IF($D3071&lt;LataProjekcji,IF((SUM($K3071:K3071)+12)&lt;$D3074,12,$D3074-SUM($K3071:K3071)),0)),0),0)</f>
        <v>0</v>
      </c>
      <c r="M3071" s="5">
        <f ca="1">IF(AND($G3072,NOT(ISTEXT($G3071)),ISNUMBER(Poczatek),ISNUMBER(Koniec_Projekt)),IFERROR(IF($D3071=LataProjekcji,$F3071,IF($D3071&lt;LataProjekcji,IF((SUM($K3071:L3071)+12)&lt;$D3074,12,$D3074-SUM($K3071:L3071)),0)),0),0)</f>
        <v>0</v>
      </c>
      <c r="N3071" s="5">
        <f ca="1">IF(AND($G3072,NOT(ISTEXT($G3071)),ISNUMBER(Poczatek),ISNUMBER(Koniec_Projekt)),IFERROR(IF($D3071=LataProjekcji,$F3071,IF($D3071&lt;LataProjekcji,IF((SUM($K3071:M3071)+12)&lt;$D3074,12,$D3074-SUM($K3071:M3071)),0)),0),0)</f>
        <v>0</v>
      </c>
      <c r="O3071" s="5">
        <f ca="1">IF(AND($G3072,NOT(ISTEXT($G3071)),ISNUMBER(Poczatek),ISNUMBER(Koniec_Projekt)),IFERROR(IF($D3071=LataProjekcji,$F3071,IF($D3071&lt;LataProjekcji,IF((SUM($K3071:N3071)+12)&lt;$D3074,12,$D3074-SUM($K3071:N3071)),0)),0),0)</f>
        <v>0</v>
      </c>
      <c r="P3071" s="5">
        <f ca="1">IF(AND($G3072,NOT(ISTEXT($G3071)),ISNUMBER(Poczatek),ISNUMBER(Koniec_Projekt)),IFERROR(IF($D3071=LataProjekcji,$F3071,IF($D3071&lt;LataProjekcji,IF((SUM($K3071:O3071)+12)&lt;$D3074,12,$D3074-SUM($K3071:O3071)),0)),0),0)</f>
        <v>0</v>
      </c>
      <c r="Q3071" s="5">
        <f ca="1">IF(AND($G3072,NOT(ISTEXT($G3071)),ISNUMBER(Poczatek),ISNUMBER(Koniec_Projekt)),IFERROR(IF($D3071=LataProjekcji,$F3071,IF($D3071&lt;LataProjekcji,IF((SUM($K3071:P3071)+12)&lt;$D3074,12,$D3074-SUM($K3071:P3071)),0)),0),0)</f>
        <v>0</v>
      </c>
      <c r="R3071" s="5">
        <f ca="1">IF(AND($G3072,NOT(ISTEXT($G3071)),ISNUMBER(Poczatek),ISNUMBER(Koniec_Projekt)),IFERROR(IF($D3071=LataProjekcji,$F3071,IF($D3071&lt;LataProjekcji,IF((SUM($K3071:Q3071)+12)&lt;$D3074,12,$D3074-SUM($K3071:Q3071)),0)),0),0)</f>
        <v>0</v>
      </c>
      <c r="S3071" s="5">
        <f ca="1">IF(AND($G3072,NOT(ISTEXT($G3071)),ISNUMBER(Poczatek),ISNUMBER(Koniec_Projekt)),IFERROR(IF($D3071=LataProjekcji,$F3071,IF($D3071&lt;LataProjekcji,IF((SUM($K3071:R3071)+12)&lt;$D3074,12,$D3074-SUM($K3071:R3071)),0)),0),0)</f>
        <v>0</v>
      </c>
      <c r="T3071" s="5">
        <f ca="1">IF(AND($G3072,NOT(ISTEXT($G3071)),ISNUMBER(Poczatek),ISNUMBER(Koniec_Projekt)),IFERROR(IF($D3071=LataProjekcji,$F3071,IF($D3071&lt;LataProjekcji,IF((SUM($K3071:S3071)+12)&lt;$D3074,12,$D3074-SUM($K3071:S3071)),0)),0),0)</f>
        <v>0</v>
      </c>
      <c r="U3071" s="5">
        <f ca="1">IF(AND($G3072,NOT(ISTEXT($G3071)),ISNUMBER(Poczatek),ISNUMBER(Koniec_Projekt)),IFERROR(IF($D3071=LataProjekcji,$F3071,IF($D3071&lt;LataProjekcji,IF((SUM($K3071:T3071)+12)&lt;$D3074,12,$D3074-SUM($K3071:T3071)),0)),0),0)</f>
        <v>0</v>
      </c>
      <c r="V3071" s="5">
        <f ca="1">IF(AND($G3072,NOT(ISTEXT($G3071)),ISNUMBER(Poczatek),ISNUMBER(Koniec_Projekt)),IFERROR(IF($D3071=LataProjekcji,$F3071,IF($D3071&lt;LataProjekcji,IF((SUM($K3071:U3071)+12)&lt;$D3074,12,$D3074-SUM($K3071:U3071)),0)),0),0)</f>
        <v>0</v>
      </c>
      <c r="W3071" s="5">
        <f ca="1">IF(AND($G3072,NOT(ISTEXT($G3071)),ISNUMBER(Poczatek),ISNUMBER(Koniec_Projekt)),IFERROR(IF($D3071=LataProjekcji,$F3071,IF($D3071&lt;LataProjekcji,IF((SUM($K3071:V3071)+12)&lt;$D3074,12,$D3074-SUM($K3071:V3071)),0)),0),0)</f>
        <v>0</v>
      </c>
      <c r="X3071" s="5">
        <f ca="1">IF(AND($G3072,NOT(ISTEXT($G3071)),ISNUMBER(Poczatek),ISNUMBER(Koniec_Projekt)),IFERROR(IF($D3071=LataProjekcji,$F3071,IF($D3071&lt;LataProjekcji,IF((SUM($K3071:W3071)+12)&lt;$D3074,12,$D3074-SUM($K3071:W3071)),0)),0),0)</f>
        <v>0</v>
      </c>
      <c r="Y3071" s="5">
        <f ca="1">IF(AND($G3072,NOT(ISTEXT($G3071)),ISNUMBER(Poczatek),ISNUMBER(Koniec_Projekt)),IFERROR(IF($D3071=LataProjekcji,$F3071,IF($D3071&lt;LataProjekcji,IF((SUM($K3071:X3071)+12)&lt;$D3074,12,$D3074-SUM($K3071:X3071)),0)),0),0)</f>
        <v>0</v>
      </c>
      <c r="Z3071" s="5">
        <f ca="1">IF(AND($G3072,NOT(ISTEXT($G3071)),ISNUMBER(Poczatek),ISNUMBER(Koniec_Projekt)),IFERROR(IF($D3071=LataProjekcji,$F3071,IF($D3071&lt;LataProjekcji,IF((SUM($K3071:Y3071)+12)&lt;$D3074,12,$D3074-SUM($K3071:Y3071)),0)),0),0)</f>
        <v>0</v>
      </c>
      <c r="AA3071" s="5">
        <f ca="1">IF(AND($G3072,NOT(ISTEXT($G3071)),ISNUMBER(Poczatek),ISNUMBER(Koniec_Projekt)),IFERROR(IF($D3071=LataProjekcji,$F3071,IF($D3071&lt;LataProjekcji,IF((SUM($K3071:Z3071)+12)&lt;$D3074,12,$D3074-SUM($K3071:Z3071)),0)),0),0)</f>
        <v>0</v>
      </c>
      <c r="AB3071" s="5">
        <f ca="1">IF(AND($G3072,NOT(ISTEXT($G3071)),ISNUMBER(Poczatek),ISNUMBER(Koniec_Projekt)),IFERROR(IF($D3071=LataProjekcji,$F3071,IF($D3071&lt;LataProjekcji,IF((SUM($K3071:AA3071)+12)&lt;$D3074,12,$D3074-SUM($K3071:AA3071)),0)),0),0)</f>
        <v>0</v>
      </c>
      <c r="AC3071" s="5">
        <f ca="1">IF(AND($G3072,NOT(ISTEXT($G3071)),ISNUMBER(Poczatek),ISNUMBER(Koniec_Projekt)),IFERROR(IF($D3071=LataProjekcji,$F3071,IF($D3071&lt;LataProjekcji,IF((SUM($K3071:AB3071)+12)&lt;$D3074,12,$D3074-SUM($K3071:AB3071)),0)),0),0)</f>
        <v>0</v>
      </c>
      <c r="AD3071" s="5">
        <f ca="1">IF(AND($G3072,NOT(ISTEXT($G3071)),ISNUMBER(Poczatek),ISNUMBER(Koniec_Projekt)),IFERROR(IF($D3071=LataProjekcji,$F3071,IF($D3071&lt;LataProjekcji,IF((SUM($K3071:AC3071)+12)&lt;$D3074,12,$D3074-SUM($K3071:AC3071)),0)),0),0)</f>
        <v>0</v>
      </c>
      <c r="AE3071" s="5">
        <f ca="1">IF(AND($G3072,NOT(ISTEXT($G3071)),ISNUMBER(Poczatek),ISNUMBER(Koniec_Projekt)),IFERROR(IF($D3071=LataProjekcji,$F3071,IF($D3071&lt;LataProjekcji,IF((SUM($K3071:AD3071)+12)&lt;$D3074,12,$D3074-SUM($K3071:AD3071)),0)),0),0)</f>
        <v>0</v>
      </c>
    </row>
    <row r="3072" spans="2:31" hidden="1">
      <c r="B3072" s="526" t="s">
        <v>754</v>
      </c>
      <c r="D3072" s="5">
        <f ca="1">D1916</f>
        <v>0</v>
      </c>
      <c r="E3072" s="454">
        <f ca="1">E1916</f>
        <v>0</v>
      </c>
      <c r="F3072" s="454">
        <f ca="1">F1916</f>
        <v>0</v>
      </c>
      <c r="G3072" s="258" t="b">
        <f ca="1">NOT(ISBLANK(OFFSET($C$269,$D3070,0)))</f>
        <v>1</v>
      </c>
      <c r="H3072" s="538" t="b">
        <f ca="1">SUM(K3072:AE3072)=E3074</f>
        <v>1</v>
      </c>
      <c r="I3072" s="1" t="s">
        <v>750</v>
      </c>
      <c r="K3072" s="537">
        <f ca="1">IF(AND($G3072,NOT(ISTEXT($G3071)),ISNUMBER(Poczatek),ISNUMBER(Koniec_Projekt)),IFERROR(IF($D3071=LataProjekcji,IF($F3071&gt;$E3074,$E3074,$F3071),IF($D3074&gt;=$E3074,(IF($D3071&lt;LataProjekcji,IF((SUM(J3072:$K3072)+12)&lt;$E3074,12,$E3074-SUM(J3072:$K3072)),0)),(IF($D3071&lt;LataProjekcji,IF((SUM(J3072:$K3072)+12)&lt;$D3074,12,$D3074-SUM(J3072:$K3072)),0)))),0),0)</f>
        <v>0</v>
      </c>
      <c r="L3072" s="537">
        <f ca="1">IF(AND($G3072,NOT(ISTEXT($G3071)),ISNUMBER(Poczatek),ISNUMBER(Koniec_Projekt)),IFERROR(IF($D3071=LataProjekcji,IF($F3071&gt;$E3074,$E3074,$F3071),IF($D3074&gt;=$E3074,(IF($D3071&lt;LataProjekcji,IF((SUM($K3072:K3072)+12)&lt;$E3074,12,$E3074-SUM($K3072:K3072)),0)),(IF($D3071&lt;LataProjekcji,IF((SUM($K3072:K3072)+12)&lt;$D3074,12,$D3074-SUM($K3072:K3072)),0)))),0),0)</f>
        <v>0</v>
      </c>
      <c r="M3072" s="537">
        <f ca="1">IF(AND($G3072,NOT(ISTEXT($G3071)),ISNUMBER(Poczatek),ISNUMBER(Koniec_Projekt)),IFERROR(IF($D3071=LataProjekcji,IF($F3071&gt;$E3074,$E3074,$F3071),IF($D3074&gt;=$E3074,(IF($D3071&lt;LataProjekcji,IF((SUM($K3072:L3072)+12)&lt;$E3074,12,$E3074-SUM($K3072:L3072)),0)),(IF($D3071&lt;LataProjekcji,IF((SUM($K3072:L3072)+12)&lt;$D3074,12,$D3074-SUM($K3072:L3072)),0)))),0),0)</f>
        <v>0</v>
      </c>
      <c r="N3072" s="537">
        <f ca="1">IF(AND($G3072,NOT(ISTEXT($G3071)),ISNUMBER(Poczatek),ISNUMBER(Koniec_Projekt)),IFERROR(IF($D3071=LataProjekcji,IF($F3071&gt;$E3074,$E3074,$F3071),IF($D3074&gt;=$E3074,(IF($D3071&lt;LataProjekcji,IF((SUM($K3072:M3072)+12)&lt;$E3074,12,$E3074-SUM($K3072:M3072)),0)),(IF($D3071&lt;LataProjekcji,IF((SUM($K3072:M3072)+12)&lt;$D3074,12,$D3074-SUM($K3072:M3072)),0)))),0),0)</f>
        <v>0</v>
      </c>
      <c r="O3072" s="537">
        <f ca="1">IF(AND($G3072,NOT(ISTEXT($G3071)),ISNUMBER(Poczatek),ISNUMBER(Koniec_Projekt)),IFERROR(IF($D3071=LataProjekcji,IF($F3071&gt;$E3074,$E3074,$F3071),IF($D3074&gt;=$E3074,(IF($D3071&lt;LataProjekcji,IF((SUM($K3072:N3072)+12)&lt;$E3074,12,$E3074-SUM($K3072:N3072)),0)),(IF($D3071&lt;LataProjekcji,IF((SUM($K3072:N3072)+12)&lt;$D3074,12,$D3074-SUM($K3072:N3072)),0)))),0),0)</f>
        <v>0</v>
      </c>
      <c r="P3072" s="537">
        <f ca="1">IF(AND($G3072,NOT(ISTEXT($G3071)),ISNUMBER(Poczatek),ISNUMBER(Koniec_Projekt)),IFERROR(IF($D3071=LataProjekcji,IF($F3071&gt;$E3074,$E3074,$F3071),IF($D3074&gt;=$E3074,(IF($D3071&lt;LataProjekcji,IF((SUM($K3072:O3072)+12)&lt;$E3074,12,$E3074-SUM($K3072:O3072)),0)),(IF($D3071&lt;LataProjekcji,IF((SUM($K3072:O3072)+12)&lt;$D3074,12,$D3074-SUM($K3072:O3072)),0)))),0),0)</f>
        <v>0</v>
      </c>
      <c r="Q3072" s="537">
        <f ca="1">IF(AND($G3072,NOT(ISTEXT($G3071)),ISNUMBER(Poczatek),ISNUMBER(Koniec_Projekt)),IFERROR(IF($D3071=LataProjekcji,IF($F3071&gt;$E3074,$E3074,$F3071),IF($D3074&gt;=$E3074,(IF($D3071&lt;LataProjekcji,IF((SUM($K3072:P3072)+12)&lt;$E3074,12,$E3074-SUM($K3072:P3072)),0)),(IF($D3071&lt;LataProjekcji,IF((SUM($K3072:P3072)+12)&lt;$D3074,12,$D3074-SUM($K3072:P3072)),0)))),0),0)</f>
        <v>0</v>
      </c>
      <c r="R3072" s="537">
        <f ca="1">IF(AND($G3072,NOT(ISTEXT($G3071)),ISNUMBER(Poczatek),ISNUMBER(Koniec_Projekt)),IFERROR(IF($D3071=LataProjekcji,IF($F3071&gt;$E3074,$E3074,$F3071),IF($D3074&gt;=$E3074,(IF($D3071&lt;LataProjekcji,IF((SUM($K3072:Q3072)+12)&lt;$E3074,12,$E3074-SUM($K3072:Q3072)),0)),(IF($D3071&lt;LataProjekcji,IF((SUM($K3072:Q3072)+12)&lt;$D3074,12,$D3074-SUM($K3072:Q3072)),0)))),0),0)</f>
        <v>0</v>
      </c>
      <c r="S3072" s="537">
        <f ca="1">IF(AND($G3072,NOT(ISTEXT($G3071)),ISNUMBER(Poczatek),ISNUMBER(Koniec_Projekt)),IFERROR(IF($D3071=LataProjekcji,IF($F3071&gt;$E3074,$E3074,$F3071),IF($D3074&gt;=$E3074,(IF($D3071&lt;LataProjekcji,IF((SUM($K3072:R3072)+12)&lt;$E3074,12,$E3074-SUM($K3072:R3072)),0)),(IF($D3071&lt;LataProjekcji,IF((SUM($K3072:R3072)+12)&lt;$D3074,12,$D3074-SUM($K3072:R3072)),0)))),0),0)</f>
        <v>0</v>
      </c>
      <c r="T3072" s="537">
        <f ca="1">IF(AND($G3072,NOT(ISTEXT($G3071)),ISNUMBER(Poczatek),ISNUMBER(Koniec_Projekt)),IFERROR(IF($D3071=LataProjekcji,IF($F3071&gt;$E3074,$E3074,$F3071),IF($D3074&gt;=$E3074,(IF($D3071&lt;LataProjekcji,IF((SUM($K3072:S3072)+12)&lt;$E3074,12,$E3074-SUM($K3072:S3072)),0)),(IF($D3071&lt;LataProjekcji,IF((SUM($K3072:S3072)+12)&lt;$D3074,12,$D3074-SUM($K3072:S3072)),0)))),0),0)</f>
        <v>0</v>
      </c>
      <c r="U3072" s="537">
        <f ca="1">IF(AND($G3072,NOT(ISTEXT($G3071)),ISNUMBER(Poczatek),ISNUMBER(Koniec_Projekt)),IFERROR(IF($D3071=LataProjekcji,IF($F3071&gt;$E3074,$E3074,$F3071),IF($D3074&gt;=$E3074,(IF($D3071&lt;LataProjekcji,IF((SUM($K3072:T3072)+12)&lt;$E3074,12,$E3074-SUM($K3072:T3072)),0)),(IF($D3071&lt;LataProjekcji,IF((SUM($K3072:T3072)+12)&lt;$D3074,12,$D3074-SUM($K3072:T3072)),0)))),0),0)</f>
        <v>0</v>
      </c>
      <c r="V3072" s="537">
        <f ca="1">IF(AND($G3072,NOT(ISTEXT($G3071)),ISNUMBER(Poczatek),ISNUMBER(Koniec_Projekt)),IFERROR(IF($D3071=LataProjekcji,IF($F3071&gt;$E3074,$E3074,$F3071),IF($D3074&gt;=$E3074,(IF($D3071&lt;LataProjekcji,IF((SUM($K3072:U3072)+12)&lt;$E3074,12,$E3074-SUM($K3072:U3072)),0)),(IF($D3071&lt;LataProjekcji,IF((SUM($K3072:U3072)+12)&lt;$D3074,12,$D3074-SUM($K3072:U3072)),0)))),0),0)</f>
        <v>0</v>
      </c>
      <c r="W3072" s="537">
        <f ca="1">IF(AND($G3072,NOT(ISTEXT($G3071)),ISNUMBER(Poczatek),ISNUMBER(Koniec_Projekt)),IFERROR(IF($D3071=LataProjekcji,IF($F3071&gt;$E3074,$E3074,$F3071),IF($D3074&gt;=$E3074,(IF($D3071&lt;LataProjekcji,IF((SUM($K3072:V3072)+12)&lt;$E3074,12,$E3074-SUM($K3072:V3072)),0)),(IF($D3071&lt;LataProjekcji,IF((SUM($K3072:V3072)+12)&lt;$D3074,12,$D3074-SUM($K3072:V3072)),0)))),0),0)</f>
        <v>0</v>
      </c>
      <c r="X3072" s="537">
        <f ca="1">IF(AND($G3072,NOT(ISTEXT($G3071)),ISNUMBER(Poczatek),ISNUMBER(Koniec_Projekt)),IFERROR(IF($D3071=LataProjekcji,IF($F3071&gt;$E3074,$E3074,$F3071),IF($D3074&gt;=$E3074,(IF($D3071&lt;LataProjekcji,IF((SUM($K3072:W3072)+12)&lt;$E3074,12,$E3074-SUM($K3072:W3072)),0)),(IF($D3071&lt;LataProjekcji,IF((SUM($K3072:W3072)+12)&lt;$D3074,12,$D3074-SUM($K3072:W3072)),0)))),0),0)</f>
        <v>0</v>
      </c>
      <c r="Y3072" s="537">
        <f ca="1">IF(AND($G3072,NOT(ISTEXT($G3071)),ISNUMBER(Poczatek),ISNUMBER(Koniec_Projekt)),IFERROR(IF($D3071=LataProjekcji,IF($F3071&gt;$E3074,$E3074,$F3071),IF($D3074&gt;=$E3074,(IF($D3071&lt;LataProjekcji,IF((SUM($K3072:X3072)+12)&lt;$E3074,12,$E3074-SUM($K3072:X3072)),0)),(IF($D3071&lt;LataProjekcji,IF((SUM($K3072:X3072)+12)&lt;$D3074,12,$D3074-SUM($K3072:X3072)),0)))),0),0)</f>
        <v>0</v>
      </c>
      <c r="Z3072" s="537">
        <f ca="1">IF(AND($G3072,NOT(ISTEXT($G3071)),ISNUMBER(Poczatek),ISNUMBER(Koniec_Projekt)),IFERROR(IF($D3071=LataProjekcji,IF($F3071&gt;$E3074,$E3074,$F3071),IF($D3074&gt;=$E3074,(IF($D3071&lt;LataProjekcji,IF((SUM($K3072:Y3072)+12)&lt;$E3074,12,$E3074-SUM($K3072:Y3072)),0)),(IF($D3071&lt;LataProjekcji,IF((SUM($K3072:Y3072)+12)&lt;$D3074,12,$D3074-SUM($K3072:Y3072)),0)))),0),0)</f>
        <v>0</v>
      </c>
      <c r="AA3072" s="537">
        <f ca="1">IF(AND($G3072,NOT(ISTEXT($G3071)),ISNUMBER(Poczatek),ISNUMBER(Koniec_Projekt)),IFERROR(IF($D3071=LataProjekcji,IF($F3071&gt;$E3074,$E3074,$F3071),IF($D3074&gt;=$E3074,(IF($D3071&lt;LataProjekcji,IF((SUM($K3072:Z3072)+12)&lt;$E3074,12,$E3074-SUM($K3072:Z3072)),0)),(IF($D3071&lt;LataProjekcji,IF((SUM($K3072:Z3072)+12)&lt;$D3074,12,$D3074-SUM($K3072:Z3072)),0)))),0),0)</f>
        <v>0</v>
      </c>
      <c r="AB3072" s="537">
        <f ca="1">IF(AND($G3072,NOT(ISTEXT($G3071)),ISNUMBER(Poczatek),ISNUMBER(Koniec_Projekt)),IFERROR(IF($D3071=LataProjekcji,IF($F3071&gt;$E3074,$E3074,$F3071),IF($D3074&gt;=$E3074,(IF($D3071&lt;LataProjekcji,IF((SUM($K3072:AA3072)+12)&lt;$E3074,12,$E3074-SUM($K3072:AA3072)),0)),(IF($D3071&lt;LataProjekcji,IF((SUM($K3072:AA3072)+12)&lt;$D3074,12,$D3074-SUM($K3072:AA3072)),0)))),0),0)</f>
        <v>0</v>
      </c>
      <c r="AC3072" s="537">
        <f ca="1">IF(AND($G3072,NOT(ISTEXT($G3071)),ISNUMBER(Poczatek),ISNUMBER(Koniec_Projekt)),IFERROR(IF($D3071=LataProjekcji,IF($F3071&gt;$E3074,$E3074,$F3071),IF($D3074&gt;=$E3074,(IF($D3071&lt;LataProjekcji,IF((SUM($K3072:AB3072)+12)&lt;$E3074,12,$E3074-SUM($K3072:AB3072)),0)),(IF($D3071&lt;LataProjekcji,IF((SUM($K3072:AB3072)+12)&lt;$D3074,12,$D3074-SUM($K3072:AB3072)),0)))),0),0)</f>
        <v>0</v>
      </c>
      <c r="AD3072" s="537">
        <f ca="1">IF(AND($G3072,NOT(ISTEXT($G3071)),ISNUMBER(Poczatek),ISNUMBER(Koniec_Projekt)),IFERROR(IF($D3071=LataProjekcji,IF($F3071&gt;$E3074,$E3074,$F3071),IF($D3074&gt;=$E3074,(IF($D3071&lt;LataProjekcji,IF((SUM($K3072:AC3072)+12)&lt;$E3074,12,$E3074-SUM($K3072:AC3072)),0)),(IF($D3071&lt;LataProjekcji,IF((SUM($K3072:AC3072)+12)&lt;$D3074,12,$D3074-SUM($K3072:AC3072)),0)))),0),0)</f>
        <v>0</v>
      </c>
      <c r="AE3072" s="537">
        <f ca="1">IF(AND($G3072,NOT(ISTEXT($G3071)),ISNUMBER(Poczatek),ISNUMBER(Koniec_Projekt)),IFERROR(IF($D3071=LataProjekcji,IF($F3071&gt;$E3074,$E3074,$F3071),IF($D3074&gt;=$E3074,(IF($D3071&lt;LataProjekcji,IF((SUM($K3072:AD3072)+12)&lt;$E3074,12,$E3074-SUM($K3072:AD3072)),0)),(IF($D3071&lt;LataProjekcji,IF((SUM($K3072:AD3072)+12)&lt;$D3074,12,$D3074-SUM($K3072:AD3072)),0)))),0),0)</f>
        <v>0</v>
      </c>
    </row>
    <row r="3073" spans="2:31" hidden="1">
      <c r="B3073" s="526" t="s">
        <v>753</v>
      </c>
      <c r="D3073" s="454">
        <f ca="1">D1917</f>
        <v>0</v>
      </c>
      <c r="E3073" s="454">
        <f ca="1">IF(D3072&gt;10,ROUND(D3073/12,2),D3073)</f>
        <v>0</v>
      </c>
      <c r="F3073" s="524">
        <f>Koniec_Projekt</f>
        <v>0</v>
      </c>
      <c r="G3073" s="329">
        <f>Miesiac_Koniec_Projekt</f>
        <v>0</v>
      </c>
      <c r="H3073" s="538" t="b">
        <f ca="1">SUM(K3073:AE3073)=D3072</f>
        <v>1</v>
      </c>
      <c r="I3073" s="1" t="s">
        <v>713</v>
      </c>
      <c r="K3073" s="256">
        <f ca="1">IF(AND($G3072,NOT(ISTEXT($G3071)),ISNUMBER(Poczatek),ISNUMBER(Koniec_Projekt)),IFERROR(IF(LataProjekcji=$F3074,ROUND($D3072,0),ROUND(K3071*$E3073,0)),0),0)</f>
        <v>0</v>
      </c>
      <c r="L3073" s="5">
        <f ca="1">IF(AND($G3072,NOT(ISTEXT($G3071)),ISNUMBER(Poczatek),ISNUMBER(Koniec_Projekt)),IFERROR(IF(LataProjekcji=$F3074,ROUND($D3072-SUM(K3073:$K3073),0),ROUND(L3071*$E3073,0)),0),0)</f>
        <v>0</v>
      </c>
      <c r="M3073" s="5">
        <f ca="1">IF(AND($G3072,NOT(ISTEXT($G3071)),ISNUMBER(Poczatek),ISNUMBER(Koniec_Projekt)),IFERROR(IF(LataProjekcji=$F3074,ROUND($D3072-SUM($K3073:L3073),0),ROUND(M3071*$E3073,0)),0),0)</f>
        <v>0</v>
      </c>
      <c r="N3073" s="5">
        <f ca="1">IF(AND($G3072,NOT(ISTEXT($G3071)),ISNUMBER(Poczatek),ISNUMBER(Koniec_Projekt)),IFERROR(IF(LataProjekcji=$F3074,ROUND($D3072-SUM($K3073:M3073),0),ROUND(N3071*$E3073,0)),0),0)</f>
        <v>0</v>
      </c>
      <c r="O3073" s="5">
        <f ca="1">IF(AND($G3072,NOT(ISTEXT($G3071)),ISNUMBER(Poczatek),ISNUMBER(Koniec_Projekt)),IFERROR(IF(LataProjekcji=$F3074,ROUND($D3072-SUM($K3073:N3073),0),ROUND(O3071*$E3073,0)),0),0)</f>
        <v>0</v>
      </c>
      <c r="P3073" s="5">
        <f ca="1">IF(AND($G3072,NOT(ISTEXT($G3071)),ISNUMBER(Poczatek),ISNUMBER(Koniec_Projekt)),IFERROR(IF(LataProjekcji=$F3074,ROUND($D3072-SUM($K3073:O3073),0),ROUND(P3071*$E3073,0)),0),0)</f>
        <v>0</v>
      </c>
      <c r="Q3073" s="5">
        <f ca="1">IF(AND($G3072,NOT(ISTEXT($G3071)),ISNUMBER(Poczatek),ISNUMBER(Koniec_Projekt)),IFERROR(IF(LataProjekcji=$F3074,ROUND($D3072-SUM($K3073:P3073),0),ROUND(Q3071*$E3073,0)),0),0)</f>
        <v>0</v>
      </c>
      <c r="R3073" s="5">
        <f ca="1">IF(AND($G3072,NOT(ISTEXT($G3071)),ISNUMBER(Poczatek),ISNUMBER(Koniec_Projekt)),IFERROR(IF(LataProjekcji=$F3074,ROUND($D3072-SUM($K3073:Q3073),0),ROUND(R3071*$E3073,0)),0),0)</f>
        <v>0</v>
      </c>
      <c r="S3073" s="5">
        <f ca="1">IF(AND($G3072,NOT(ISTEXT($G3071)),ISNUMBER(Poczatek),ISNUMBER(Koniec_Projekt)),IFERROR(IF(LataProjekcji=$F3074,ROUND($D3072-SUM($K3073:R3073),0),ROUND(S3071*$E3073,0)),0),0)</f>
        <v>0</v>
      </c>
      <c r="T3073" s="5">
        <f ca="1">IF(AND($G3072,NOT(ISTEXT($G3071)),ISNUMBER(Poczatek),ISNUMBER(Koniec_Projekt)),IFERROR(IF(LataProjekcji=$F3074,ROUND($D3072-SUM($K3073:S3073),0),ROUND(T3071*$E3073,0)),0),0)</f>
        <v>0</v>
      </c>
      <c r="U3073" s="5">
        <f ca="1">IF(AND($G3072,NOT(ISTEXT($G3071)),ISNUMBER(Poczatek),ISNUMBER(Koniec_Projekt)),IFERROR(IF(LataProjekcji=$F3074,ROUND($D3072-SUM($K3073:T3073),0),ROUND(U3071*$E3073,0)),0),0)</f>
        <v>0</v>
      </c>
      <c r="V3073" s="5">
        <f ca="1">IF(AND($G3072,NOT(ISTEXT($G3071)),ISNUMBER(Poczatek),ISNUMBER(Koniec_Projekt)),IFERROR(IF(LataProjekcji=$F3074,ROUND($D3072-SUM($K3073:U3073),0),ROUND(V3071*$E3073,0)),0),0)</f>
        <v>0</v>
      </c>
      <c r="W3073" s="5">
        <f ca="1">IF(AND($G3072,NOT(ISTEXT($G3071)),ISNUMBER(Poczatek),ISNUMBER(Koniec_Projekt)),IFERROR(IF(LataProjekcji=$F3074,ROUND($D3072-SUM($K3073:V3073),0),ROUND(W3071*$E3073,0)),0),0)</f>
        <v>0</v>
      </c>
      <c r="X3073" s="5">
        <f ca="1">IF(AND($G3072,NOT(ISTEXT($G3071)),ISNUMBER(Poczatek),ISNUMBER(Koniec_Projekt)),IFERROR(IF(LataProjekcji=$F3074,ROUND($D3072-SUM($K3073:W3073),0),ROUND(X3071*$E3073,0)),0),0)</f>
        <v>0</v>
      </c>
      <c r="Y3073" s="5">
        <f ca="1">IF(AND($G3072,NOT(ISTEXT($G3071)),ISNUMBER(Poczatek),ISNUMBER(Koniec_Projekt)),IFERROR(IF(LataProjekcji=$F3074,ROUND($D3072-SUM($K3073:X3073),0),ROUND(Y3071*$E3073,0)),0),0)</f>
        <v>0</v>
      </c>
      <c r="Z3073" s="5">
        <f ca="1">IF(AND($G3072,NOT(ISTEXT($G3071)),ISNUMBER(Poczatek),ISNUMBER(Koniec_Projekt)),IFERROR(IF(LataProjekcji=$F3074,ROUND($D3072-SUM($K3073:Y3073),0),ROUND(Z3071*$E3073,0)),0),0)</f>
        <v>0</v>
      </c>
      <c r="AA3073" s="5">
        <f ca="1">IF(AND($G3072,NOT(ISTEXT($G3071)),ISNUMBER(Poczatek),ISNUMBER(Koniec_Projekt)),IFERROR(IF(LataProjekcji=$F3074,ROUND($D3072-SUM($K3073:Z3073),0),ROUND(AA3071*$E3073,0)),0),0)</f>
        <v>0</v>
      </c>
      <c r="AB3073" s="5">
        <f ca="1">IF(AND($G3072,NOT(ISTEXT($G3071)),ISNUMBER(Poczatek),ISNUMBER(Koniec_Projekt)),IFERROR(IF(LataProjekcji=$F3074,ROUND($D3072-SUM($K3073:AA3073),0),ROUND(AB3071*$E3073,0)),0),0)</f>
        <v>0</v>
      </c>
      <c r="AC3073" s="5">
        <f ca="1">IF(AND($G3072,NOT(ISTEXT($G3071)),ISNUMBER(Poczatek),ISNUMBER(Koniec_Projekt)),IFERROR(IF(LataProjekcji=$F3074,ROUND($D3072-SUM($K3073:AB3073),0),ROUND(AC3071*$E3073,0)),0),0)</f>
        <v>0</v>
      </c>
      <c r="AD3073" s="5">
        <f ca="1">IF(AND($G3072,NOT(ISTEXT($G3071)),ISNUMBER(Poczatek),ISNUMBER(Koniec_Projekt)),IFERROR(IF(LataProjekcji=$F3074,ROUND($D3072-SUM($K3073:AC3073),0),ROUND(AD3071*$E3073,0)),0),0)</f>
        <v>0</v>
      </c>
      <c r="AE3073" s="5">
        <f ca="1">IF(AND($G3072,NOT(ISTEXT($G3071)),ISNUMBER(Poczatek),ISNUMBER(Koniec_Projekt)),IFERROR(IF(LataProjekcji=$F3074,ROUND($D3072-SUM($K3073:AD3073),0),ROUND(AE3071*$E3073,0)),0),0)</f>
        <v>0</v>
      </c>
    </row>
    <row r="3074" spans="2:31" hidden="1">
      <c r="B3074" s="526" t="s">
        <v>751</v>
      </c>
      <c r="D3074" s="1">
        <f ca="1">IFERROR(ROUNDUP(D3072/E3073,0),0)</f>
        <v>0</v>
      </c>
      <c r="E3074" s="1">
        <f ca="1">IF(D3074=0,0,DATEDIF(DATE(D3071,E3071,1),DATE(F3073,G3073,1),"m"))</f>
        <v>0</v>
      </c>
      <c r="F3074" s="1" t="str">
        <f ca="1">IFERROR(YEAR(G3071),"brak daty")</f>
        <v>brak daty</v>
      </c>
      <c r="G3074" s="1" t="str">
        <f ca="1">IFERROR(MONTH(G3071),"brak daty")</f>
        <v>brak daty</v>
      </c>
      <c r="I3074" s="1" t="s">
        <v>425</v>
      </c>
      <c r="K3074" s="5">
        <f ca="1">IF(AND($G3072,NOT(ISTEXT($G3071)),ISNUMBER(Poczatek),ISNUMBER(Koniec_Projekt)),IFERROR(IF(LataProjekcji=$F3073,IF(AND($G3073=$G3074,$F3073=$F3074),ROUND($D3072-SUM($K3074),0),ROUND(K3072*$E3073,0)),IF(LataProjekcji&gt;$F3073,0,ROUND(K3072*$E3073,0))),0),0)</f>
        <v>0</v>
      </c>
      <c r="L3074" s="5">
        <f ca="1">IF(AND($G3072,NOT(ISTEXT($G3071)),ISNUMBER(Poczatek),ISNUMBER(Koniec_Projekt)),IFERROR(IF(LataProjekcji=$F3073,IF(AND($G3073=$G3074,$F3073=$F3074),ROUND($D3072-SUM($K3074:K3074),0),ROUND(L3072*$E3073,0)),IF(LataProjekcji&gt;$F3073,0,ROUND(L3072*$E3073,0))),0),0)</f>
        <v>0</v>
      </c>
      <c r="M3074" s="5">
        <f ca="1">IF(AND($G3072,NOT(ISTEXT($G3071)),ISNUMBER(Poczatek),ISNUMBER(Koniec_Projekt)),IFERROR(IF(LataProjekcji=$F3073,IF(AND($G3073=$G3074,$F3073=$F3074),ROUND($D3072-SUM($K3074:L3074),0),ROUND(M3072*$E3073,0)),IF(LataProjekcji&gt;$F3073,0,ROUND(M3072*$E3073,0))),0),0)</f>
        <v>0</v>
      </c>
      <c r="N3074" s="5">
        <f ca="1">IF(AND($G3072,NOT(ISTEXT($G3071)),ISNUMBER(Poczatek),ISNUMBER(Koniec_Projekt)),IFERROR(IF(LataProjekcji=$F3073,IF(AND($G3073=$G3074,$F3073=$F3074),ROUND($D3072-SUM($K3074:M3074),0),ROUND(N3072*$E3073,0)),IF(LataProjekcji&gt;$F3073,0,ROUND(N3072*$E3073,0))),0),0)</f>
        <v>0</v>
      </c>
      <c r="O3074" s="5">
        <f ca="1">IF(AND($G3072,NOT(ISTEXT($G3071)),ISNUMBER(Poczatek),ISNUMBER(Koniec_Projekt)),IFERROR(IF(LataProjekcji=$F3073,IF(AND($G3073=$G3074,$F3073=$F3074),ROUND($D3072-SUM($K3074:N3074),0),ROUND(O3072*$E3073,0)),IF(LataProjekcji&gt;$F3073,0,ROUND(O3072*$E3073,0))),0),0)</f>
        <v>0</v>
      </c>
      <c r="P3074" s="5">
        <f ca="1">IF(AND($G3072,NOT(ISTEXT($G3071)),ISNUMBER(Poczatek),ISNUMBER(Koniec_Projekt)),IFERROR(IF(LataProjekcji=$F3073,IF(AND($G3073=$G3074,$F3073=$F3074),ROUND($D3072-SUM($K3074:O3074),0),ROUND(P3072*$E3073,0)),IF(LataProjekcji&gt;$F3073,0,ROUND(P3072*$E3073,0))),0),0)</f>
        <v>0</v>
      </c>
      <c r="Q3074" s="5">
        <f ca="1">IF(AND($G3072,NOT(ISTEXT($G3071)),ISNUMBER(Poczatek),ISNUMBER(Koniec_Projekt)),IFERROR(IF(LataProjekcji=$F3073,IF(AND($G3073=$G3074,$F3073=$F3074),ROUND($D3072-SUM($K3074:P3074),0),ROUND(Q3072*$E3073,0)),IF(LataProjekcji&gt;$F3073,0,ROUND(Q3072*$E3073,0))),0),0)</f>
        <v>0</v>
      </c>
      <c r="R3074" s="5">
        <f ca="1">IF(AND($G3072,NOT(ISTEXT($G3071)),ISNUMBER(Poczatek),ISNUMBER(Koniec_Projekt)),IFERROR(IF(LataProjekcji=$F3073,IF(AND($G3073=$G3074,$F3073=$F3074),ROUND($D3072-SUM($K3074:Q3074),0),ROUND(R3072*$E3073,0)),IF(LataProjekcji&gt;$F3073,0,ROUND(R3072*$E3073,0))),0),0)</f>
        <v>0</v>
      </c>
      <c r="S3074" s="5">
        <f ca="1">IF(AND($G3072,NOT(ISTEXT($G3071)),ISNUMBER(Poczatek),ISNUMBER(Koniec_Projekt)),IFERROR(IF(LataProjekcji=$F3073,IF(AND($G3073=$G3074,$F3073=$F3074),ROUND($D3072-SUM($K3074:R3074),0),ROUND(S3072*$E3073,0)),IF(LataProjekcji&gt;$F3073,0,ROUND(S3072*$E3073,0))),0),0)</f>
        <v>0</v>
      </c>
      <c r="T3074" s="5">
        <f ca="1">IF(AND($G3072,NOT(ISTEXT($G3071)),ISNUMBER(Poczatek),ISNUMBER(Koniec_Projekt)),IFERROR(IF(LataProjekcji=$F3073,IF(AND($G3073=$G3074,$F3073=$F3074),ROUND($D3072-SUM($K3074:S3074),0),ROUND(T3072*$E3073,0)),IF(LataProjekcji&gt;$F3073,0,ROUND(T3072*$E3073,0))),0),0)</f>
        <v>0</v>
      </c>
      <c r="U3074" s="5">
        <f ca="1">IF(AND($G3072,NOT(ISTEXT($G3071)),ISNUMBER(Poczatek),ISNUMBER(Koniec_Projekt)),IFERROR(IF(LataProjekcji=$F3073,IF(AND($G3073=$G3074,$F3073=$F3074),ROUND($D3072-SUM($K3074:T3074),0),ROUND(U3072*$E3073,0)),IF(LataProjekcji&gt;$F3073,0,ROUND(U3072*$E3073,0))),0),0)</f>
        <v>0</v>
      </c>
      <c r="V3074" s="5">
        <f ca="1">IF(AND($G3072,NOT(ISTEXT($G3071)),ISNUMBER(Poczatek),ISNUMBER(Koniec_Projekt)),IFERROR(IF(LataProjekcji=$F3073,IF(AND($G3073=$G3074,$F3073=$F3074),ROUND($D3072-SUM($K3074:U3074),0),ROUND(V3072*$E3073,0)),IF(LataProjekcji&gt;$F3073,0,ROUND(V3072*$E3073,0))),0),0)</f>
        <v>0</v>
      </c>
      <c r="W3074" s="5">
        <f ca="1">IF(AND($G3072,NOT(ISTEXT($G3071)),ISNUMBER(Poczatek),ISNUMBER(Koniec_Projekt)),IFERROR(IF(LataProjekcji=$F3073,IF(AND($G3073=$G3074,$F3073=$F3074),ROUND($D3072-SUM($K3074:V3074),0),ROUND(W3072*$E3073,0)),IF(LataProjekcji&gt;$F3073,0,ROUND(W3072*$E3073,0))),0),0)</f>
        <v>0</v>
      </c>
      <c r="X3074" s="5">
        <f ca="1">IF(AND($G3072,NOT(ISTEXT($G3071)),ISNUMBER(Poczatek),ISNUMBER(Koniec_Projekt)),IFERROR(IF(LataProjekcji=$F3073,IF(AND($G3073=$G3074,$F3073=$F3074),ROUND($D3072-SUM($K3074:W3074),0),ROUND(X3072*$E3073,0)),IF(LataProjekcji&gt;$F3073,0,ROUND(X3072*$E3073,0))),0),0)</f>
        <v>0</v>
      </c>
      <c r="Y3074" s="5">
        <f ca="1">IF(AND($G3072,NOT(ISTEXT($G3071)),ISNUMBER(Poczatek),ISNUMBER(Koniec_Projekt)),IFERROR(IF(LataProjekcji=$F3073,IF(AND($G3073=$G3074,$F3073=$F3074),ROUND($D3072-SUM($K3074:X3074),0),ROUND(Y3072*$E3073,0)),IF(LataProjekcji&gt;$F3073,0,ROUND(Y3072*$E3073,0))),0),0)</f>
        <v>0</v>
      </c>
      <c r="Z3074" s="5">
        <f ca="1">IF(AND($G3072,NOT(ISTEXT($G3071)),ISNUMBER(Poczatek),ISNUMBER(Koniec_Projekt)),IFERROR(IF(LataProjekcji=$F3073,IF(AND($G3073=$G3074,$F3073=$F3074),ROUND($D3072-SUM($K3074:Y3074),0),ROUND(Z3072*$E3073,0)),IF(LataProjekcji&gt;$F3073,0,ROUND(Z3072*$E3073,0))),0),0)</f>
        <v>0</v>
      </c>
      <c r="AA3074" s="5">
        <f ca="1">IF(AND($G3072,NOT(ISTEXT($G3071)),ISNUMBER(Poczatek),ISNUMBER(Koniec_Projekt)),IFERROR(IF(LataProjekcji=$F3073,IF(AND($G3073=$G3074,$F3073=$F3074),ROUND($D3072-SUM($K3074:Z3074),0),ROUND(AA3072*$E3073,0)),IF(LataProjekcji&gt;$F3073,0,ROUND(AA3072*$E3073,0))),0),0)</f>
        <v>0</v>
      </c>
      <c r="AB3074" s="5">
        <f ca="1">IF(AND($G3072,NOT(ISTEXT($G3071)),ISNUMBER(Poczatek),ISNUMBER(Koniec_Projekt)),IFERROR(IF(LataProjekcji=$F3073,IF(AND($G3073=$G3074,$F3073=$F3074),ROUND($D3072-SUM($K3074:AA3074),0),ROUND(AB3072*$E3073,0)),IF(LataProjekcji&gt;$F3073,0,ROUND(AB3072*$E3073,0))),0),0)</f>
        <v>0</v>
      </c>
      <c r="AC3074" s="5">
        <f ca="1">IF(AND($G3072,NOT(ISTEXT($G3071)),ISNUMBER(Poczatek),ISNUMBER(Koniec_Projekt)),IFERROR(IF(LataProjekcji=$F3073,IF(AND($G3073=$G3074,$F3073=$F3074),ROUND($D3072-SUM($K3074:AB3074),0),ROUND(AC3072*$E3073,0)),IF(LataProjekcji&gt;$F3073,0,ROUND(AC3072*$E3073,0))),0),0)</f>
        <v>0</v>
      </c>
      <c r="AD3074" s="5">
        <f ca="1">IF(AND($G3072,NOT(ISTEXT($G3071)),ISNUMBER(Poczatek),ISNUMBER(Koniec_Projekt)),IFERROR(IF(LataProjekcji=$F3073,IF(AND($G3073=$G3074,$F3073=$F3074),ROUND($D3072-SUM($K3074:AC3074),0),ROUND(AD3072*$E3073,0)),IF(LataProjekcji&gt;$F3073,0,ROUND(AD3072*$E3073,0))),0),0)</f>
        <v>0</v>
      </c>
      <c r="AE3074" s="5">
        <f ca="1">IF(AND($G3072,NOT(ISTEXT($G3071)),ISNUMBER(Poczatek),ISNUMBER(Koniec_Projekt)),IFERROR(IF(LataProjekcji=$F3073,IF(AND($G3073=$G3074,$F3073=$F3074),ROUND($D3072-SUM($K3074:AD3074),0),ROUND(AE3072*$E3073,0)),IF(LataProjekcji&gt;$F3073,0,ROUND(AE3072*$E3073,0))),0),0)</f>
        <v>0</v>
      </c>
    </row>
    <row r="3075" spans="2:31" ht="12.5" hidden="1" thickBot="1">
      <c r="B3075" s="527" t="s">
        <v>865</v>
      </c>
      <c r="C3075" s="528"/>
      <c r="D3075" s="529">
        <f ca="1">IF(D3072&gt;10,ROUND((D3074-1)*E3073,0),E3073)</f>
        <v>0</v>
      </c>
      <c r="E3075" s="529">
        <f ca="1">D3072-D3075</f>
        <v>0</v>
      </c>
      <c r="F3075" s="528"/>
      <c r="G3075" s="669">
        <f ca="1">OFFSET($C$269,$D3070,0)</f>
        <v>0</v>
      </c>
      <c r="H3075" s="528"/>
      <c r="I3075" s="528"/>
      <c r="J3075" s="528"/>
      <c r="K3075" s="528"/>
      <c r="L3075" s="528"/>
      <c r="M3075" s="528"/>
      <c r="N3075" s="528"/>
      <c r="O3075" s="528"/>
      <c r="P3075" s="528"/>
      <c r="Q3075" s="528"/>
      <c r="R3075" s="528"/>
      <c r="S3075" s="528"/>
      <c r="T3075" s="528"/>
      <c r="U3075" s="528"/>
      <c r="V3075" s="528"/>
      <c r="W3075" s="528"/>
      <c r="X3075" s="528"/>
      <c r="Y3075" s="528"/>
      <c r="Z3075" s="528"/>
      <c r="AA3075" s="528"/>
      <c r="AB3075" s="528"/>
      <c r="AC3075" s="528"/>
      <c r="AD3075" s="528"/>
      <c r="AE3075" s="528"/>
    </row>
    <row r="3076" spans="2:31" ht="12.5" hidden="1" thickTop="1"/>
    <row r="3077" spans="2:31" ht="12.5" hidden="1" thickBot="1">
      <c r="B3077" s="530" t="str">
        <f ca="1">"nazwa ST: "&amp;B1921</f>
        <v xml:space="preserve">nazwa ST: </v>
      </c>
      <c r="C3077" s="530"/>
      <c r="D3077" s="531">
        <f>D1921</f>
        <v>1624</v>
      </c>
      <c r="E3077" s="530"/>
      <c r="F3077" s="530"/>
      <c r="G3077" s="530"/>
      <c r="H3077" s="530"/>
      <c r="I3077" s="530"/>
      <c r="J3077" s="530"/>
      <c r="K3077" s="539" t="str">
        <f t="shared" ref="K3077:AE3077" si="3236">LataProjekcji</f>
        <v>Uzupełnij dane</v>
      </c>
      <c r="L3077" s="539" t="str">
        <f t="shared" si="3236"/>
        <v/>
      </c>
      <c r="M3077" s="539" t="str">
        <f t="shared" si="3236"/>
        <v/>
      </c>
      <c r="N3077" s="539" t="str">
        <f t="shared" si="3236"/>
        <v/>
      </c>
      <c r="O3077" s="539" t="str">
        <f t="shared" si="3236"/>
        <v/>
      </c>
      <c r="P3077" s="539" t="str">
        <f t="shared" si="3236"/>
        <v/>
      </c>
      <c r="Q3077" s="539" t="str">
        <f t="shared" si="3236"/>
        <v/>
      </c>
      <c r="R3077" s="539" t="str">
        <f t="shared" si="3236"/>
        <v/>
      </c>
      <c r="S3077" s="539" t="str">
        <f t="shared" si="3236"/>
        <v/>
      </c>
      <c r="T3077" s="539" t="str">
        <f t="shared" si="3236"/>
        <v/>
      </c>
      <c r="U3077" s="539" t="str">
        <f t="shared" si="3236"/>
        <v/>
      </c>
      <c r="V3077" s="539" t="str">
        <f t="shared" si="3236"/>
        <v/>
      </c>
      <c r="W3077" s="539" t="str">
        <f t="shared" si="3236"/>
        <v/>
      </c>
      <c r="X3077" s="539" t="str">
        <f t="shared" si="3236"/>
        <v/>
      </c>
      <c r="Y3077" s="539" t="str">
        <f t="shared" si="3236"/>
        <v/>
      </c>
      <c r="Z3077" s="539" t="str">
        <f t="shared" si="3236"/>
        <v/>
      </c>
      <c r="AA3077" s="539" t="str">
        <f t="shared" si="3236"/>
        <v/>
      </c>
      <c r="AB3077" s="539" t="str">
        <f t="shared" si="3236"/>
        <v/>
      </c>
      <c r="AC3077" s="539" t="str">
        <f t="shared" si="3236"/>
        <v/>
      </c>
      <c r="AD3077" s="539" t="str">
        <f t="shared" si="3236"/>
        <v/>
      </c>
      <c r="AE3077" s="539" t="str">
        <f t="shared" si="3236"/>
        <v/>
      </c>
    </row>
    <row r="3078" spans="2:31" hidden="1">
      <c r="B3078" s="526" t="s">
        <v>752</v>
      </c>
      <c r="D3078" s="1">
        <f ca="1">D1922</f>
        <v>0</v>
      </c>
      <c r="E3078" s="1">
        <f ca="1">E1922</f>
        <v>0</v>
      </c>
      <c r="F3078" s="1">
        <f ca="1">IF(D3079&gt;10,F1922,1)</f>
        <v>1</v>
      </c>
      <c r="G3078" s="525" t="str">
        <f ca="1">IF(OR(ISBLANK(OFFSET($E$269,$D3077,0)),ISTEXT(OFFSET($E$269,$D3077,0))),"brak daty",IF(D3079&gt;10,EDATE(OFFSET($E$269,$D3077,0),D3081),DATE(D3078,E3078,1)))</f>
        <v>brak daty</v>
      </c>
      <c r="H3078" s="538" t="b">
        <f ca="1">SUM(K3078:AE3078)=D3081</f>
        <v>1</v>
      </c>
      <c r="I3078" s="1" t="s">
        <v>749</v>
      </c>
      <c r="K3078" s="5">
        <f ca="1">IF(AND($G3079,NOT(ISTEXT($G3078)),ISNUMBER(Poczatek),ISNUMBER(Koniec_Projekt)),IFERROR(IF($D3078=LataProjekcji,$F3078,IF($D3078&lt;LataProjekcji,IF((SUM(K3078)+12)&lt;$D3081,12,$D3081-SUM(K3078)),0)),0),0)</f>
        <v>0</v>
      </c>
      <c r="L3078" s="5">
        <f ca="1">IF(AND($G3079,NOT(ISTEXT($G3078)),ISNUMBER(Poczatek),ISNUMBER(Koniec_Projekt)),IFERROR(IF($D3078=LataProjekcji,$F3078,IF($D3078&lt;LataProjekcji,IF((SUM($K3078:K3078)+12)&lt;$D3081,12,$D3081-SUM($K3078:K3078)),0)),0),0)</f>
        <v>0</v>
      </c>
      <c r="M3078" s="5">
        <f ca="1">IF(AND($G3079,NOT(ISTEXT($G3078)),ISNUMBER(Poczatek),ISNUMBER(Koniec_Projekt)),IFERROR(IF($D3078=LataProjekcji,$F3078,IF($D3078&lt;LataProjekcji,IF((SUM($K3078:L3078)+12)&lt;$D3081,12,$D3081-SUM($K3078:L3078)),0)),0),0)</f>
        <v>0</v>
      </c>
      <c r="N3078" s="5">
        <f ca="1">IF(AND($G3079,NOT(ISTEXT($G3078)),ISNUMBER(Poczatek),ISNUMBER(Koniec_Projekt)),IFERROR(IF($D3078=LataProjekcji,$F3078,IF($D3078&lt;LataProjekcji,IF((SUM($K3078:M3078)+12)&lt;$D3081,12,$D3081-SUM($K3078:M3078)),0)),0),0)</f>
        <v>0</v>
      </c>
      <c r="O3078" s="5">
        <f ca="1">IF(AND($G3079,NOT(ISTEXT($G3078)),ISNUMBER(Poczatek),ISNUMBER(Koniec_Projekt)),IFERROR(IF($D3078=LataProjekcji,$F3078,IF($D3078&lt;LataProjekcji,IF((SUM($K3078:N3078)+12)&lt;$D3081,12,$D3081-SUM($K3078:N3078)),0)),0),0)</f>
        <v>0</v>
      </c>
      <c r="P3078" s="5">
        <f ca="1">IF(AND($G3079,NOT(ISTEXT($G3078)),ISNUMBER(Poczatek),ISNUMBER(Koniec_Projekt)),IFERROR(IF($D3078=LataProjekcji,$F3078,IF($D3078&lt;LataProjekcji,IF((SUM($K3078:O3078)+12)&lt;$D3081,12,$D3081-SUM($K3078:O3078)),0)),0),0)</f>
        <v>0</v>
      </c>
      <c r="Q3078" s="5">
        <f ca="1">IF(AND($G3079,NOT(ISTEXT($G3078)),ISNUMBER(Poczatek),ISNUMBER(Koniec_Projekt)),IFERROR(IF($D3078=LataProjekcji,$F3078,IF($D3078&lt;LataProjekcji,IF((SUM($K3078:P3078)+12)&lt;$D3081,12,$D3081-SUM($K3078:P3078)),0)),0),0)</f>
        <v>0</v>
      </c>
      <c r="R3078" s="5">
        <f ca="1">IF(AND($G3079,NOT(ISTEXT($G3078)),ISNUMBER(Poczatek),ISNUMBER(Koniec_Projekt)),IFERROR(IF($D3078=LataProjekcji,$F3078,IF($D3078&lt;LataProjekcji,IF((SUM($K3078:Q3078)+12)&lt;$D3081,12,$D3081-SUM($K3078:Q3078)),0)),0),0)</f>
        <v>0</v>
      </c>
      <c r="S3078" s="5">
        <f ca="1">IF(AND($G3079,NOT(ISTEXT($G3078)),ISNUMBER(Poczatek),ISNUMBER(Koniec_Projekt)),IFERROR(IF($D3078=LataProjekcji,$F3078,IF($D3078&lt;LataProjekcji,IF((SUM($K3078:R3078)+12)&lt;$D3081,12,$D3081-SUM($K3078:R3078)),0)),0),0)</f>
        <v>0</v>
      </c>
      <c r="T3078" s="5">
        <f ca="1">IF(AND($G3079,NOT(ISTEXT($G3078)),ISNUMBER(Poczatek),ISNUMBER(Koniec_Projekt)),IFERROR(IF($D3078=LataProjekcji,$F3078,IF($D3078&lt;LataProjekcji,IF((SUM($K3078:S3078)+12)&lt;$D3081,12,$D3081-SUM($K3078:S3078)),0)),0),0)</f>
        <v>0</v>
      </c>
      <c r="U3078" s="5">
        <f ca="1">IF(AND($G3079,NOT(ISTEXT($G3078)),ISNUMBER(Poczatek),ISNUMBER(Koniec_Projekt)),IFERROR(IF($D3078=LataProjekcji,$F3078,IF($D3078&lt;LataProjekcji,IF((SUM($K3078:T3078)+12)&lt;$D3081,12,$D3081-SUM($K3078:T3078)),0)),0),0)</f>
        <v>0</v>
      </c>
      <c r="V3078" s="5">
        <f ca="1">IF(AND($G3079,NOT(ISTEXT($G3078)),ISNUMBER(Poczatek),ISNUMBER(Koniec_Projekt)),IFERROR(IF($D3078=LataProjekcji,$F3078,IF($D3078&lt;LataProjekcji,IF((SUM($K3078:U3078)+12)&lt;$D3081,12,$D3081-SUM($K3078:U3078)),0)),0),0)</f>
        <v>0</v>
      </c>
      <c r="W3078" s="5">
        <f ca="1">IF(AND($G3079,NOT(ISTEXT($G3078)),ISNUMBER(Poczatek),ISNUMBER(Koniec_Projekt)),IFERROR(IF($D3078=LataProjekcji,$F3078,IF($D3078&lt;LataProjekcji,IF((SUM($K3078:V3078)+12)&lt;$D3081,12,$D3081-SUM($K3078:V3078)),0)),0),0)</f>
        <v>0</v>
      </c>
      <c r="X3078" s="5">
        <f ca="1">IF(AND($G3079,NOT(ISTEXT($G3078)),ISNUMBER(Poczatek),ISNUMBER(Koniec_Projekt)),IFERROR(IF($D3078=LataProjekcji,$F3078,IF($D3078&lt;LataProjekcji,IF((SUM($K3078:W3078)+12)&lt;$D3081,12,$D3081-SUM($K3078:W3078)),0)),0),0)</f>
        <v>0</v>
      </c>
      <c r="Y3078" s="5">
        <f ca="1">IF(AND($G3079,NOT(ISTEXT($G3078)),ISNUMBER(Poczatek),ISNUMBER(Koniec_Projekt)),IFERROR(IF($D3078=LataProjekcji,$F3078,IF($D3078&lt;LataProjekcji,IF((SUM($K3078:X3078)+12)&lt;$D3081,12,$D3081-SUM($K3078:X3078)),0)),0),0)</f>
        <v>0</v>
      </c>
      <c r="Z3078" s="5">
        <f ca="1">IF(AND($G3079,NOT(ISTEXT($G3078)),ISNUMBER(Poczatek),ISNUMBER(Koniec_Projekt)),IFERROR(IF($D3078=LataProjekcji,$F3078,IF($D3078&lt;LataProjekcji,IF((SUM($K3078:Y3078)+12)&lt;$D3081,12,$D3081-SUM($K3078:Y3078)),0)),0),0)</f>
        <v>0</v>
      </c>
      <c r="AA3078" s="5">
        <f ca="1">IF(AND($G3079,NOT(ISTEXT($G3078)),ISNUMBER(Poczatek),ISNUMBER(Koniec_Projekt)),IFERROR(IF($D3078=LataProjekcji,$F3078,IF($D3078&lt;LataProjekcji,IF((SUM($K3078:Z3078)+12)&lt;$D3081,12,$D3081-SUM($K3078:Z3078)),0)),0),0)</f>
        <v>0</v>
      </c>
      <c r="AB3078" s="5">
        <f ca="1">IF(AND($G3079,NOT(ISTEXT($G3078)),ISNUMBER(Poczatek),ISNUMBER(Koniec_Projekt)),IFERROR(IF($D3078=LataProjekcji,$F3078,IF($D3078&lt;LataProjekcji,IF((SUM($K3078:AA3078)+12)&lt;$D3081,12,$D3081-SUM($K3078:AA3078)),0)),0),0)</f>
        <v>0</v>
      </c>
      <c r="AC3078" s="5">
        <f ca="1">IF(AND($G3079,NOT(ISTEXT($G3078)),ISNUMBER(Poczatek),ISNUMBER(Koniec_Projekt)),IFERROR(IF($D3078=LataProjekcji,$F3078,IF($D3078&lt;LataProjekcji,IF((SUM($K3078:AB3078)+12)&lt;$D3081,12,$D3081-SUM($K3078:AB3078)),0)),0),0)</f>
        <v>0</v>
      </c>
      <c r="AD3078" s="5">
        <f ca="1">IF(AND($G3079,NOT(ISTEXT($G3078)),ISNUMBER(Poczatek),ISNUMBER(Koniec_Projekt)),IFERROR(IF($D3078=LataProjekcji,$F3078,IF($D3078&lt;LataProjekcji,IF((SUM($K3078:AC3078)+12)&lt;$D3081,12,$D3081-SUM($K3078:AC3078)),0)),0),0)</f>
        <v>0</v>
      </c>
      <c r="AE3078" s="5">
        <f ca="1">IF(AND($G3079,NOT(ISTEXT($G3078)),ISNUMBER(Poczatek),ISNUMBER(Koniec_Projekt)),IFERROR(IF($D3078=LataProjekcji,$F3078,IF($D3078&lt;LataProjekcji,IF((SUM($K3078:AD3078)+12)&lt;$D3081,12,$D3081-SUM($K3078:AD3078)),0)),0),0)</f>
        <v>0</v>
      </c>
    </row>
    <row r="3079" spans="2:31" hidden="1">
      <c r="B3079" s="526" t="s">
        <v>754</v>
      </c>
      <c r="D3079" s="5">
        <f ca="1">D1923</f>
        <v>0</v>
      </c>
      <c r="E3079" s="454">
        <f ca="1">E1923</f>
        <v>0</v>
      </c>
      <c r="F3079" s="454">
        <f ca="1">F1923</f>
        <v>0</v>
      </c>
      <c r="G3079" s="258" t="b">
        <f ca="1">NOT(ISBLANK(OFFSET($C$269,$D3077,0)))</f>
        <v>1</v>
      </c>
      <c r="H3079" s="538" t="b">
        <f ca="1">SUM(K3079:AE3079)=E3081</f>
        <v>1</v>
      </c>
      <c r="I3079" s="1" t="s">
        <v>750</v>
      </c>
      <c r="K3079" s="537">
        <f ca="1">IF(AND($G3079,NOT(ISTEXT($G3078)),ISNUMBER(Poczatek),ISNUMBER(Koniec_Projekt)),IFERROR(IF($D3078=LataProjekcji,IF($F3078&gt;$E3081,$E3081,$F3078),IF($D3081&gt;=$E3081,(IF($D3078&lt;LataProjekcji,IF((SUM(J3079:$K3079)+12)&lt;$E3081,12,$E3081-SUM(J3079:$K3079)),0)),(IF($D3078&lt;LataProjekcji,IF((SUM(J3079:$K3079)+12)&lt;$D3081,12,$D3081-SUM(J3079:$K3079)),0)))),0),0)</f>
        <v>0</v>
      </c>
      <c r="L3079" s="537">
        <f ca="1">IF(AND($G3079,NOT(ISTEXT($G3078)),ISNUMBER(Poczatek),ISNUMBER(Koniec_Projekt)),IFERROR(IF($D3078=LataProjekcji,IF($F3078&gt;$E3081,$E3081,$F3078),IF($D3081&gt;=$E3081,(IF($D3078&lt;LataProjekcji,IF((SUM($K3079:K3079)+12)&lt;$E3081,12,$E3081-SUM($K3079:K3079)),0)),(IF($D3078&lt;LataProjekcji,IF((SUM($K3079:K3079)+12)&lt;$D3081,12,$D3081-SUM($K3079:K3079)),0)))),0),0)</f>
        <v>0</v>
      </c>
      <c r="M3079" s="537">
        <f ca="1">IF(AND($G3079,NOT(ISTEXT($G3078)),ISNUMBER(Poczatek),ISNUMBER(Koniec_Projekt)),IFERROR(IF($D3078=LataProjekcji,IF($F3078&gt;$E3081,$E3081,$F3078),IF($D3081&gt;=$E3081,(IF($D3078&lt;LataProjekcji,IF((SUM($K3079:L3079)+12)&lt;$E3081,12,$E3081-SUM($K3079:L3079)),0)),(IF($D3078&lt;LataProjekcji,IF((SUM($K3079:L3079)+12)&lt;$D3081,12,$D3081-SUM($K3079:L3079)),0)))),0),0)</f>
        <v>0</v>
      </c>
      <c r="N3079" s="537">
        <f ca="1">IF(AND($G3079,NOT(ISTEXT($G3078)),ISNUMBER(Poczatek),ISNUMBER(Koniec_Projekt)),IFERROR(IF($D3078=LataProjekcji,IF($F3078&gt;$E3081,$E3081,$F3078),IF($D3081&gt;=$E3081,(IF($D3078&lt;LataProjekcji,IF((SUM($K3079:M3079)+12)&lt;$E3081,12,$E3081-SUM($K3079:M3079)),0)),(IF($D3078&lt;LataProjekcji,IF((SUM($K3079:M3079)+12)&lt;$D3081,12,$D3081-SUM($K3079:M3079)),0)))),0),0)</f>
        <v>0</v>
      </c>
      <c r="O3079" s="537">
        <f ca="1">IF(AND($G3079,NOT(ISTEXT($G3078)),ISNUMBER(Poczatek),ISNUMBER(Koniec_Projekt)),IFERROR(IF($D3078=LataProjekcji,IF($F3078&gt;$E3081,$E3081,$F3078),IF($D3081&gt;=$E3081,(IF($D3078&lt;LataProjekcji,IF((SUM($K3079:N3079)+12)&lt;$E3081,12,$E3081-SUM($K3079:N3079)),0)),(IF($D3078&lt;LataProjekcji,IF((SUM($K3079:N3079)+12)&lt;$D3081,12,$D3081-SUM($K3079:N3079)),0)))),0),0)</f>
        <v>0</v>
      </c>
      <c r="P3079" s="537">
        <f ca="1">IF(AND($G3079,NOT(ISTEXT($G3078)),ISNUMBER(Poczatek),ISNUMBER(Koniec_Projekt)),IFERROR(IF($D3078=LataProjekcji,IF($F3078&gt;$E3081,$E3081,$F3078),IF($D3081&gt;=$E3081,(IF($D3078&lt;LataProjekcji,IF((SUM($K3079:O3079)+12)&lt;$E3081,12,$E3081-SUM($K3079:O3079)),0)),(IF($D3078&lt;LataProjekcji,IF((SUM($K3079:O3079)+12)&lt;$D3081,12,$D3081-SUM($K3079:O3079)),0)))),0),0)</f>
        <v>0</v>
      </c>
      <c r="Q3079" s="537">
        <f ca="1">IF(AND($G3079,NOT(ISTEXT($G3078)),ISNUMBER(Poczatek),ISNUMBER(Koniec_Projekt)),IFERROR(IF($D3078=LataProjekcji,IF($F3078&gt;$E3081,$E3081,$F3078),IF($D3081&gt;=$E3081,(IF($D3078&lt;LataProjekcji,IF((SUM($K3079:P3079)+12)&lt;$E3081,12,$E3081-SUM($K3079:P3079)),0)),(IF($D3078&lt;LataProjekcji,IF((SUM($K3079:P3079)+12)&lt;$D3081,12,$D3081-SUM($K3079:P3079)),0)))),0),0)</f>
        <v>0</v>
      </c>
      <c r="R3079" s="537">
        <f ca="1">IF(AND($G3079,NOT(ISTEXT($G3078)),ISNUMBER(Poczatek),ISNUMBER(Koniec_Projekt)),IFERROR(IF($D3078=LataProjekcji,IF($F3078&gt;$E3081,$E3081,$F3078),IF($D3081&gt;=$E3081,(IF($D3078&lt;LataProjekcji,IF((SUM($K3079:Q3079)+12)&lt;$E3081,12,$E3081-SUM($K3079:Q3079)),0)),(IF($D3078&lt;LataProjekcji,IF((SUM($K3079:Q3079)+12)&lt;$D3081,12,$D3081-SUM($K3079:Q3079)),0)))),0),0)</f>
        <v>0</v>
      </c>
      <c r="S3079" s="537">
        <f ca="1">IF(AND($G3079,NOT(ISTEXT($G3078)),ISNUMBER(Poczatek),ISNUMBER(Koniec_Projekt)),IFERROR(IF($D3078=LataProjekcji,IF($F3078&gt;$E3081,$E3081,$F3078),IF($D3081&gt;=$E3081,(IF($D3078&lt;LataProjekcji,IF((SUM($K3079:R3079)+12)&lt;$E3081,12,$E3081-SUM($K3079:R3079)),0)),(IF($D3078&lt;LataProjekcji,IF((SUM($K3079:R3079)+12)&lt;$D3081,12,$D3081-SUM($K3079:R3079)),0)))),0),0)</f>
        <v>0</v>
      </c>
      <c r="T3079" s="537">
        <f ca="1">IF(AND($G3079,NOT(ISTEXT($G3078)),ISNUMBER(Poczatek),ISNUMBER(Koniec_Projekt)),IFERROR(IF($D3078=LataProjekcji,IF($F3078&gt;$E3081,$E3081,$F3078),IF($D3081&gt;=$E3081,(IF($D3078&lt;LataProjekcji,IF((SUM($K3079:S3079)+12)&lt;$E3081,12,$E3081-SUM($K3079:S3079)),0)),(IF($D3078&lt;LataProjekcji,IF((SUM($K3079:S3079)+12)&lt;$D3081,12,$D3081-SUM($K3079:S3079)),0)))),0),0)</f>
        <v>0</v>
      </c>
      <c r="U3079" s="537">
        <f ca="1">IF(AND($G3079,NOT(ISTEXT($G3078)),ISNUMBER(Poczatek),ISNUMBER(Koniec_Projekt)),IFERROR(IF($D3078=LataProjekcji,IF($F3078&gt;$E3081,$E3081,$F3078),IF($D3081&gt;=$E3081,(IF($D3078&lt;LataProjekcji,IF((SUM($K3079:T3079)+12)&lt;$E3081,12,$E3081-SUM($K3079:T3079)),0)),(IF($D3078&lt;LataProjekcji,IF((SUM($K3079:T3079)+12)&lt;$D3081,12,$D3081-SUM($K3079:T3079)),0)))),0),0)</f>
        <v>0</v>
      </c>
      <c r="V3079" s="537">
        <f ca="1">IF(AND($G3079,NOT(ISTEXT($G3078)),ISNUMBER(Poczatek),ISNUMBER(Koniec_Projekt)),IFERROR(IF($D3078=LataProjekcji,IF($F3078&gt;$E3081,$E3081,$F3078),IF($D3081&gt;=$E3081,(IF($D3078&lt;LataProjekcji,IF((SUM($K3079:U3079)+12)&lt;$E3081,12,$E3081-SUM($K3079:U3079)),0)),(IF($D3078&lt;LataProjekcji,IF((SUM($K3079:U3079)+12)&lt;$D3081,12,$D3081-SUM($K3079:U3079)),0)))),0),0)</f>
        <v>0</v>
      </c>
      <c r="W3079" s="537">
        <f ca="1">IF(AND($G3079,NOT(ISTEXT($G3078)),ISNUMBER(Poczatek),ISNUMBER(Koniec_Projekt)),IFERROR(IF($D3078=LataProjekcji,IF($F3078&gt;$E3081,$E3081,$F3078),IF($D3081&gt;=$E3081,(IF($D3078&lt;LataProjekcji,IF((SUM($K3079:V3079)+12)&lt;$E3081,12,$E3081-SUM($K3079:V3079)),0)),(IF($D3078&lt;LataProjekcji,IF((SUM($K3079:V3079)+12)&lt;$D3081,12,$D3081-SUM($K3079:V3079)),0)))),0),0)</f>
        <v>0</v>
      </c>
      <c r="X3079" s="537">
        <f ca="1">IF(AND($G3079,NOT(ISTEXT($G3078)),ISNUMBER(Poczatek),ISNUMBER(Koniec_Projekt)),IFERROR(IF($D3078=LataProjekcji,IF($F3078&gt;$E3081,$E3081,$F3078),IF($D3081&gt;=$E3081,(IF($D3078&lt;LataProjekcji,IF((SUM($K3079:W3079)+12)&lt;$E3081,12,$E3081-SUM($K3079:W3079)),0)),(IF($D3078&lt;LataProjekcji,IF((SUM($K3079:W3079)+12)&lt;$D3081,12,$D3081-SUM($K3079:W3079)),0)))),0),0)</f>
        <v>0</v>
      </c>
      <c r="Y3079" s="537">
        <f ca="1">IF(AND($G3079,NOT(ISTEXT($G3078)),ISNUMBER(Poczatek),ISNUMBER(Koniec_Projekt)),IFERROR(IF($D3078=LataProjekcji,IF($F3078&gt;$E3081,$E3081,$F3078),IF($D3081&gt;=$E3081,(IF($D3078&lt;LataProjekcji,IF((SUM($K3079:X3079)+12)&lt;$E3081,12,$E3081-SUM($K3079:X3079)),0)),(IF($D3078&lt;LataProjekcji,IF((SUM($K3079:X3079)+12)&lt;$D3081,12,$D3081-SUM($K3079:X3079)),0)))),0),0)</f>
        <v>0</v>
      </c>
      <c r="Z3079" s="537">
        <f ca="1">IF(AND($G3079,NOT(ISTEXT($G3078)),ISNUMBER(Poczatek),ISNUMBER(Koniec_Projekt)),IFERROR(IF($D3078=LataProjekcji,IF($F3078&gt;$E3081,$E3081,$F3078),IF($D3081&gt;=$E3081,(IF($D3078&lt;LataProjekcji,IF((SUM($K3079:Y3079)+12)&lt;$E3081,12,$E3081-SUM($K3079:Y3079)),0)),(IF($D3078&lt;LataProjekcji,IF((SUM($K3079:Y3079)+12)&lt;$D3081,12,$D3081-SUM($K3079:Y3079)),0)))),0),0)</f>
        <v>0</v>
      </c>
      <c r="AA3079" s="537">
        <f ca="1">IF(AND($G3079,NOT(ISTEXT($G3078)),ISNUMBER(Poczatek),ISNUMBER(Koniec_Projekt)),IFERROR(IF($D3078=LataProjekcji,IF($F3078&gt;$E3081,$E3081,$F3078),IF($D3081&gt;=$E3081,(IF($D3078&lt;LataProjekcji,IF((SUM($K3079:Z3079)+12)&lt;$E3081,12,$E3081-SUM($K3079:Z3079)),0)),(IF($D3078&lt;LataProjekcji,IF((SUM($K3079:Z3079)+12)&lt;$D3081,12,$D3081-SUM($K3079:Z3079)),0)))),0),0)</f>
        <v>0</v>
      </c>
      <c r="AB3079" s="537">
        <f ca="1">IF(AND($G3079,NOT(ISTEXT($G3078)),ISNUMBER(Poczatek),ISNUMBER(Koniec_Projekt)),IFERROR(IF($D3078=LataProjekcji,IF($F3078&gt;$E3081,$E3081,$F3078),IF($D3081&gt;=$E3081,(IF($D3078&lt;LataProjekcji,IF((SUM($K3079:AA3079)+12)&lt;$E3081,12,$E3081-SUM($K3079:AA3079)),0)),(IF($D3078&lt;LataProjekcji,IF((SUM($K3079:AA3079)+12)&lt;$D3081,12,$D3081-SUM($K3079:AA3079)),0)))),0),0)</f>
        <v>0</v>
      </c>
      <c r="AC3079" s="537">
        <f ca="1">IF(AND($G3079,NOT(ISTEXT($G3078)),ISNUMBER(Poczatek),ISNUMBER(Koniec_Projekt)),IFERROR(IF($D3078=LataProjekcji,IF($F3078&gt;$E3081,$E3081,$F3078),IF($D3081&gt;=$E3081,(IF($D3078&lt;LataProjekcji,IF((SUM($K3079:AB3079)+12)&lt;$E3081,12,$E3081-SUM($K3079:AB3079)),0)),(IF($D3078&lt;LataProjekcji,IF((SUM($K3079:AB3079)+12)&lt;$D3081,12,$D3081-SUM($K3079:AB3079)),0)))),0),0)</f>
        <v>0</v>
      </c>
      <c r="AD3079" s="537">
        <f ca="1">IF(AND($G3079,NOT(ISTEXT($G3078)),ISNUMBER(Poczatek),ISNUMBER(Koniec_Projekt)),IFERROR(IF($D3078=LataProjekcji,IF($F3078&gt;$E3081,$E3081,$F3078),IF($D3081&gt;=$E3081,(IF($D3078&lt;LataProjekcji,IF((SUM($K3079:AC3079)+12)&lt;$E3081,12,$E3081-SUM($K3079:AC3079)),0)),(IF($D3078&lt;LataProjekcji,IF((SUM($K3079:AC3079)+12)&lt;$D3081,12,$D3081-SUM($K3079:AC3079)),0)))),0),0)</f>
        <v>0</v>
      </c>
      <c r="AE3079" s="537">
        <f ca="1">IF(AND($G3079,NOT(ISTEXT($G3078)),ISNUMBER(Poczatek),ISNUMBER(Koniec_Projekt)),IFERROR(IF($D3078=LataProjekcji,IF($F3078&gt;$E3081,$E3081,$F3078),IF($D3081&gt;=$E3081,(IF($D3078&lt;LataProjekcji,IF((SUM($K3079:AD3079)+12)&lt;$E3081,12,$E3081-SUM($K3079:AD3079)),0)),(IF($D3078&lt;LataProjekcji,IF((SUM($K3079:AD3079)+12)&lt;$D3081,12,$D3081-SUM($K3079:AD3079)),0)))),0),0)</f>
        <v>0</v>
      </c>
    </row>
    <row r="3080" spans="2:31" hidden="1">
      <c r="B3080" s="526" t="s">
        <v>753</v>
      </c>
      <c r="D3080" s="454">
        <f ca="1">D1924</f>
        <v>0</v>
      </c>
      <c r="E3080" s="454">
        <f ca="1">IF(D3079&gt;10,ROUND(D3080/12,2),D3080)</f>
        <v>0</v>
      </c>
      <c r="F3080" s="524">
        <f>Koniec_Projekt</f>
        <v>0</v>
      </c>
      <c r="G3080" s="329">
        <f>Miesiac_Koniec_Projekt</f>
        <v>0</v>
      </c>
      <c r="H3080" s="538" t="b">
        <f ca="1">SUM(K3080:AE3080)=D3079</f>
        <v>1</v>
      </c>
      <c r="I3080" s="1" t="s">
        <v>713</v>
      </c>
      <c r="K3080" s="256">
        <f ca="1">IF(AND($G3079,NOT(ISTEXT($G3078)),ISNUMBER(Poczatek),ISNUMBER(Koniec_Projekt)),IFERROR(IF(LataProjekcji=$F3081,ROUND($D3079,0),ROUND(K3078*$E3080,0)),0),0)</f>
        <v>0</v>
      </c>
      <c r="L3080" s="5">
        <f ca="1">IF(AND($G3079,NOT(ISTEXT($G3078)),ISNUMBER(Poczatek),ISNUMBER(Koniec_Projekt)),IFERROR(IF(LataProjekcji=$F3081,ROUND($D3079-SUM(K3080:$K3080),0),ROUND(L3078*$E3080,0)),0),0)</f>
        <v>0</v>
      </c>
      <c r="M3080" s="5">
        <f ca="1">IF(AND($G3079,NOT(ISTEXT($G3078)),ISNUMBER(Poczatek),ISNUMBER(Koniec_Projekt)),IFERROR(IF(LataProjekcji=$F3081,ROUND($D3079-SUM($K3080:L3080),0),ROUND(M3078*$E3080,0)),0),0)</f>
        <v>0</v>
      </c>
      <c r="N3080" s="5">
        <f ca="1">IF(AND($G3079,NOT(ISTEXT($G3078)),ISNUMBER(Poczatek),ISNUMBER(Koniec_Projekt)),IFERROR(IF(LataProjekcji=$F3081,ROUND($D3079-SUM($K3080:M3080),0),ROUND(N3078*$E3080,0)),0),0)</f>
        <v>0</v>
      </c>
      <c r="O3080" s="5">
        <f ca="1">IF(AND($G3079,NOT(ISTEXT($G3078)),ISNUMBER(Poczatek),ISNUMBER(Koniec_Projekt)),IFERROR(IF(LataProjekcji=$F3081,ROUND($D3079-SUM($K3080:N3080),0),ROUND(O3078*$E3080,0)),0),0)</f>
        <v>0</v>
      </c>
      <c r="P3080" s="5">
        <f ca="1">IF(AND($G3079,NOT(ISTEXT($G3078)),ISNUMBER(Poczatek),ISNUMBER(Koniec_Projekt)),IFERROR(IF(LataProjekcji=$F3081,ROUND($D3079-SUM($K3080:O3080),0),ROUND(P3078*$E3080,0)),0),0)</f>
        <v>0</v>
      </c>
      <c r="Q3080" s="5">
        <f ca="1">IF(AND($G3079,NOT(ISTEXT($G3078)),ISNUMBER(Poczatek),ISNUMBER(Koniec_Projekt)),IFERROR(IF(LataProjekcji=$F3081,ROUND($D3079-SUM($K3080:P3080),0),ROUND(Q3078*$E3080,0)),0),0)</f>
        <v>0</v>
      </c>
      <c r="R3080" s="5">
        <f ca="1">IF(AND($G3079,NOT(ISTEXT($G3078)),ISNUMBER(Poczatek),ISNUMBER(Koniec_Projekt)),IFERROR(IF(LataProjekcji=$F3081,ROUND($D3079-SUM($K3080:Q3080),0),ROUND(R3078*$E3080,0)),0),0)</f>
        <v>0</v>
      </c>
      <c r="S3080" s="5">
        <f ca="1">IF(AND($G3079,NOT(ISTEXT($G3078)),ISNUMBER(Poczatek),ISNUMBER(Koniec_Projekt)),IFERROR(IF(LataProjekcji=$F3081,ROUND($D3079-SUM($K3080:R3080),0),ROUND(S3078*$E3080,0)),0),0)</f>
        <v>0</v>
      </c>
      <c r="T3080" s="5">
        <f ca="1">IF(AND($G3079,NOT(ISTEXT($G3078)),ISNUMBER(Poczatek),ISNUMBER(Koniec_Projekt)),IFERROR(IF(LataProjekcji=$F3081,ROUND($D3079-SUM($K3080:S3080),0),ROUND(T3078*$E3080,0)),0),0)</f>
        <v>0</v>
      </c>
      <c r="U3080" s="5">
        <f ca="1">IF(AND($G3079,NOT(ISTEXT($G3078)),ISNUMBER(Poczatek),ISNUMBER(Koniec_Projekt)),IFERROR(IF(LataProjekcji=$F3081,ROUND($D3079-SUM($K3080:T3080),0),ROUND(U3078*$E3080,0)),0),0)</f>
        <v>0</v>
      </c>
      <c r="V3080" s="5">
        <f ca="1">IF(AND($G3079,NOT(ISTEXT($G3078)),ISNUMBER(Poczatek),ISNUMBER(Koniec_Projekt)),IFERROR(IF(LataProjekcji=$F3081,ROUND($D3079-SUM($K3080:U3080),0),ROUND(V3078*$E3080,0)),0),0)</f>
        <v>0</v>
      </c>
      <c r="W3080" s="5">
        <f ca="1">IF(AND($G3079,NOT(ISTEXT($G3078)),ISNUMBER(Poczatek),ISNUMBER(Koniec_Projekt)),IFERROR(IF(LataProjekcji=$F3081,ROUND($D3079-SUM($K3080:V3080),0),ROUND(W3078*$E3080,0)),0),0)</f>
        <v>0</v>
      </c>
      <c r="X3080" s="5">
        <f ca="1">IF(AND($G3079,NOT(ISTEXT($G3078)),ISNUMBER(Poczatek),ISNUMBER(Koniec_Projekt)),IFERROR(IF(LataProjekcji=$F3081,ROUND($D3079-SUM($K3080:W3080),0),ROUND(X3078*$E3080,0)),0),0)</f>
        <v>0</v>
      </c>
      <c r="Y3080" s="5">
        <f ca="1">IF(AND($G3079,NOT(ISTEXT($G3078)),ISNUMBER(Poczatek),ISNUMBER(Koniec_Projekt)),IFERROR(IF(LataProjekcji=$F3081,ROUND($D3079-SUM($K3080:X3080),0),ROUND(Y3078*$E3080,0)),0),0)</f>
        <v>0</v>
      </c>
      <c r="Z3080" s="5">
        <f ca="1">IF(AND($G3079,NOT(ISTEXT($G3078)),ISNUMBER(Poczatek),ISNUMBER(Koniec_Projekt)),IFERROR(IF(LataProjekcji=$F3081,ROUND($D3079-SUM($K3080:Y3080),0),ROUND(Z3078*$E3080,0)),0),0)</f>
        <v>0</v>
      </c>
      <c r="AA3080" s="5">
        <f ca="1">IF(AND($G3079,NOT(ISTEXT($G3078)),ISNUMBER(Poczatek),ISNUMBER(Koniec_Projekt)),IFERROR(IF(LataProjekcji=$F3081,ROUND($D3079-SUM($K3080:Z3080),0),ROUND(AA3078*$E3080,0)),0),0)</f>
        <v>0</v>
      </c>
      <c r="AB3080" s="5">
        <f ca="1">IF(AND($G3079,NOT(ISTEXT($G3078)),ISNUMBER(Poczatek),ISNUMBER(Koniec_Projekt)),IFERROR(IF(LataProjekcji=$F3081,ROUND($D3079-SUM($K3080:AA3080),0),ROUND(AB3078*$E3080,0)),0),0)</f>
        <v>0</v>
      </c>
      <c r="AC3080" s="5">
        <f ca="1">IF(AND($G3079,NOT(ISTEXT($G3078)),ISNUMBER(Poczatek),ISNUMBER(Koniec_Projekt)),IFERROR(IF(LataProjekcji=$F3081,ROUND($D3079-SUM($K3080:AB3080),0),ROUND(AC3078*$E3080,0)),0),0)</f>
        <v>0</v>
      </c>
      <c r="AD3080" s="5">
        <f ca="1">IF(AND($G3079,NOT(ISTEXT($G3078)),ISNUMBER(Poczatek),ISNUMBER(Koniec_Projekt)),IFERROR(IF(LataProjekcji=$F3081,ROUND($D3079-SUM($K3080:AC3080),0),ROUND(AD3078*$E3080,0)),0),0)</f>
        <v>0</v>
      </c>
      <c r="AE3080" s="5">
        <f ca="1">IF(AND($G3079,NOT(ISTEXT($G3078)),ISNUMBER(Poczatek),ISNUMBER(Koniec_Projekt)),IFERROR(IF(LataProjekcji=$F3081,ROUND($D3079-SUM($K3080:AD3080),0),ROUND(AE3078*$E3080,0)),0),0)</f>
        <v>0</v>
      </c>
    </row>
    <row r="3081" spans="2:31" hidden="1">
      <c r="B3081" s="526" t="s">
        <v>751</v>
      </c>
      <c r="D3081" s="1">
        <f ca="1">IFERROR(ROUNDUP(D3079/E3080,0),0)</f>
        <v>0</v>
      </c>
      <c r="E3081" s="1">
        <f ca="1">IF(D3081=0,0,DATEDIF(DATE(D3078,E3078,1),DATE(F3080,G3080,1),"m"))</f>
        <v>0</v>
      </c>
      <c r="F3081" s="1" t="str">
        <f ca="1">IFERROR(YEAR(G3078),"brak daty")</f>
        <v>brak daty</v>
      </c>
      <c r="G3081" s="1" t="str">
        <f ca="1">IFERROR(MONTH(G3078),"brak daty")</f>
        <v>brak daty</v>
      </c>
      <c r="I3081" s="1" t="s">
        <v>425</v>
      </c>
      <c r="K3081" s="5">
        <f ca="1">IF(AND($G3079,NOT(ISTEXT($G3078)),ISNUMBER(Poczatek),ISNUMBER(Koniec_Projekt)),IFERROR(IF(LataProjekcji=$F3080,IF(AND($G3080=$G3081,$F3080=$F3081),ROUND($D3079-SUM($K3081),0),ROUND(K3079*$E3080,0)),IF(LataProjekcji&gt;$F3080,0,ROUND(K3079*$E3080,0))),0),0)</f>
        <v>0</v>
      </c>
      <c r="L3081" s="5">
        <f ca="1">IF(AND($G3079,NOT(ISTEXT($G3078)),ISNUMBER(Poczatek),ISNUMBER(Koniec_Projekt)),IFERROR(IF(LataProjekcji=$F3080,IF(AND($G3080=$G3081,$F3080=$F3081),ROUND($D3079-SUM($K3081:K3081),0),ROUND(L3079*$E3080,0)),IF(LataProjekcji&gt;$F3080,0,ROUND(L3079*$E3080,0))),0),0)</f>
        <v>0</v>
      </c>
      <c r="M3081" s="5">
        <f ca="1">IF(AND($G3079,NOT(ISTEXT($G3078)),ISNUMBER(Poczatek),ISNUMBER(Koniec_Projekt)),IFERROR(IF(LataProjekcji=$F3080,IF(AND($G3080=$G3081,$F3080=$F3081),ROUND($D3079-SUM($K3081:L3081),0),ROUND(M3079*$E3080,0)),IF(LataProjekcji&gt;$F3080,0,ROUND(M3079*$E3080,0))),0),0)</f>
        <v>0</v>
      </c>
      <c r="N3081" s="5">
        <f ca="1">IF(AND($G3079,NOT(ISTEXT($G3078)),ISNUMBER(Poczatek),ISNUMBER(Koniec_Projekt)),IFERROR(IF(LataProjekcji=$F3080,IF(AND($G3080=$G3081,$F3080=$F3081),ROUND($D3079-SUM($K3081:M3081),0),ROUND(N3079*$E3080,0)),IF(LataProjekcji&gt;$F3080,0,ROUND(N3079*$E3080,0))),0),0)</f>
        <v>0</v>
      </c>
      <c r="O3081" s="5">
        <f ca="1">IF(AND($G3079,NOT(ISTEXT($G3078)),ISNUMBER(Poczatek),ISNUMBER(Koniec_Projekt)),IFERROR(IF(LataProjekcji=$F3080,IF(AND($G3080=$G3081,$F3080=$F3081),ROUND($D3079-SUM($K3081:N3081),0),ROUND(O3079*$E3080,0)),IF(LataProjekcji&gt;$F3080,0,ROUND(O3079*$E3080,0))),0),0)</f>
        <v>0</v>
      </c>
      <c r="P3081" s="5">
        <f ca="1">IF(AND($G3079,NOT(ISTEXT($G3078)),ISNUMBER(Poczatek),ISNUMBER(Koniec_Projekt)),IFERROR(IF(LataProjekcji=$F3080,IF(AND($G3080=$G3081,$F3080=$F3081),ROUND($D3079-SUM($K3081:O3081),0),ROUND(P3079*$E3080,0)),IF(LataProjekcji&gt;$F3080,0,ROUND(P3079*$E3080,0))),0),0)</f>
        <v>0</v>
      </c>
      <c r="Q3081" s="5">
        <f ca="1">IF(AND($G3079,NOT(ISTEXT($G3078)),ISNUMBER(Poczatek),ISNUMBER(Koniec_Projekt)),IFERROR(IF(LataProjekcji=$F3080,IF(AND($G3080=$G3081,$F3080=$F3081),ROUND($D3079-SUM($K3081:P3081),0),ROUND(Q3079*$E3080,0)),IF(LataProjekcji&gt;$F3080,0,ROUND(Q3079*$E3080,0))),0),0)</f>
        <v>0</v>
      </c>
      <c r="R3081" s="5">
        <f ca="1">IF(AND($G3079,NOT(ISTEXT($G3078)),ISNUMBER(Poczatek),ISNUMBER(Koniec_Projekt)),IFERROR(IF(LataProjekcji=$F3080,IF(AND($G3080=$G3081,$F3080=$F3081),ROUND($D3079-SUM($K3081:Q3081),0),ROUND(R3079*$E3080,0)),IF(LataProjekcji&gt;$F3080,0,ROUND(R3079*$E3080,0))),0),0)</f>
        <v>0</v>
      </c>
      <c r="S3081" s="5">
        <f ca="1">IF(AND($G3079,NOT(ISTEXT($G3078)),ISNUMBER(Poczatek),ISNUMBER(Koniec_Projekt)),IFERROR(IF(LataProjekcji=$F3080,IF(AND($G3080=$G3081,$F3080=$F3081),ROUND($D3079-SUM($K3081:R3081),0),ROUND(S3079*$E3080,0)),IF(LataProjekcji&gt;$F3080,0,ROUND(S3079*$E3080,0))),0),0)</f>
        <v>0</v>
      </c>
      <c r="T3081" s="5">
        <f ca="1">IF(AND($G3079,NOT(ISTEXT($G3078)),ISNUMBER(Poczatek),ISNUMBER(Koniec_Projekt)),IFERROR(IF(LataProjekcji=$F3080,IF(AND($G3080=$G3081,$F3080=$F3081),ROUND($D3079-SUM($K3081:S3081),0),ROUND(T3079*$E3080,0)),IF(LataProjekcji&gt;$F3080,0,ROUND(T3079*$E3080,0))),0),0)</f>
        <v>0</v>
      </c>
      <c r="U3081" s="5">
        <f ca="1">IF(AND($G3079,NOT(ISTEXT($G3078)),ISNUMBER(Poczatek),ISNUMBER(Koniec_Projekt)),IFERROR(IF(LataProjekcji=$F3080,IF(AND($G3080=$G3081,$F3080=$F3081),ROUND($D3079-SUM($K3081:T3081),0),ROUND(U3079*$E3080,0)),IF(LataProjekcji&gt;$F3080,0,ROUND(U3079*$E3080,0))),0),0)</f>
        <v>0</v>
      </c>
      <c r="V3081" s="5">
        <f ca="1">IF(AND($G3079,NOT(ISTEXT($G3078)),ISNUMBER(Poczatek),ISNUMBER(Koniec_Projekt)),IFERROR(IF(LataProjekcji=$F3080,IF(AND($G3080=$G3081,$F3080=$F3081),ROUND($D3079-SUM($K3081:U3081),0),ROUND(V3079*$E3080,0)),IF(LataProjekcji&gt;$F3080,0,ROUND(V3079*$E3080,0))),0),0)</f>
        <v>0</v>
      </c>
      <c r="W3081" s="5">
        <f ca="1">IF(AND($G3079,NOT(ISTEXT($G3078)),ISNUMBER(Poczatek),ISNUMBER(Koniec_Projekt)),IFERROR(IF(LataProjekcji=$F3080,IF(AND($G3080=$G3081,$F3080=$F3081),ROUND($D3079-SUM($K3081:V3081),0),ROUND(W3079*$E3080,0)),IF(LataProjekcji&gt;$F3080,0,ROUND(W3079*$E3080,0))),0),0)</f>
        <v>0</v>
      </c>
      <c r="X3081" s="5">
        <f ca="1">IF(AND($G3079,NOT(ISTEXT($G3078)),ISNUMBER(Poczatek),ISNUMBER(Koniec_Projekt)),IFERROR(IF(LataProjekcji=$F3080,IF(AND($G3080=$G3081,$F3080=$F3081),ROUND($D3079-SUM($K3081:W3081),0),ROUND(X3079*$E3080,0)),IF(LataProjekcji&gt;$F3080,0,ROUND(X3079*$E3080,0))),0),0)</f>
        <v>0</v>
      </c>
      <c r="Y3081" s="5">
        <f ca="1">IF(AND($G3079,NOT(ISTEXT($G3078)),ISNUMBER(Poczatek),ISNUMBER(Koniec_Projekt)),IFERROR(IF(LataProjekcji=$F3080,IF(AND($G3080=$G3081,$F3080=$F3081),ROUND($D3079-SUM($K3081:X3081),0),ROUND(Y3079*$E3080,0)),IF(LataProjekcji&gt;$F3080,0,ROUND(Y3079*$E3080,0))),0),0)</f>
        <v>0</v>
      </c>
      <c r="Z3081" s="5">
        <f ca="1">IF(AND($G3079,NOT(ISTEXT($G3078)),ISNUMBER(Poczatek),ISNUMBER(Koniec_Projekt)),IFERROR(IF(LataProjekcji=$F3080,IF(AND($G3080=$G3081,$F3080=$F3081),ROUND($D3079-SUM($K3081:Y3081),0),ROUND(Z3079*$E3080,0)),IF(LataProjekcji&gt;$F3080,0,ROUND(Z3079*$E3080,0))),0),0)</f>
        <v>0</v>
      </c>
      <c r="AA3081" s="5">
        <f ca="1">IF(AND($G3079,NOT(ISTEXT($G3078)),ISNUMBER(Poczatek),ISNUMBER(Koniec_Projekt)),IFERROR(IF(LataProjekcji=$F3080,IF(AND($G3080=$G3081,$F3080=$F3081),ROUND($D3079-SUM($K3081:Z3081),0),ROUND(AA3079*$E3080,0)),IF(LataProjekcji&gt;$F3080,0,ROUND(AA3079*$E3080,0))),0),0)</f>
        <v>0</v>
      </c>
      <c r="AB3081" s="5">
        <f ca="1">IF(AND($G3079,NOT(ISTEXT($G3078)),ISNUMBER(Poczatek),ISNUMBER(Koniec_Projekt)),IFERROR(IF(LataProjekcji=$F3080,IF(AND($G3080=$G3081,$F3080=$F3081),ROUND($D3079-SUM($K3081:AA3081),0),ROUND(AB3079*$E3080,0)),IF(LataProjekcji&gt;$F3080,0,ROUND(AB3079*$E3080,0))),0),0)</f>
        <v>0</v>
      </c>
      <c r="AC3081" s="5">
        <f ca="1">IF(AND($G3079,NOT(ISTEXT($G3078)),ISNUMBER(Poczatek),ISNUMBER(Koniec_Projekt)),IFERROR(IF(LataProjekcji=$F3080,IF(AND($G3080=$G3081,$F3080=$F3081),ROUND($D3079-SUM($K3081:AB3081),0),ROUND(AC3079*$E3080,0)),IF(LataProjekcji&gt;$F3080,0,ROUND(AC3079*$E3080,0))),0),0)</f>
        <v>0</v>
      </c>
      <c r="AD3081" s="5">
        <f ca="1">IF(AND($G3079,NOT(ISTEXT($G3078)),ISNUMBER(Poczatek),ISNUMBER(Koniec_Projekt)),IFERROR(IF(LataProjekcji=$F3080,IF(AND($G3080=$G3081,$F3080=$F3081),ROUND($D3079-SUM($K3081:AC3081),0),ROUND(AD3079*$E3080,0)),IF(LataProjekcji&gt;$F3080,0,ROUND(AD3079*$E3080,0))),0),0)</f>
        <v>0</v>
      </c>
      <c r="AE3081" s="5">
        <f ca="1">IF(AND($G3079,NOT(ISTEXT($G3078)),ISNUMBER(Poczatek),ISNUMBER(Koniec_Projekt)),IFERROR(IF(LataProjekcji=$F3080,IF(AND($G3080=$G3081,$F3080=$F3081),ROUND($D3079-SUM($K3081:AD3081),0),ROUND(AE3079*$E3080,0)),IF(LataProjekcji&gt;$F3080,0,ROUND(AE3079*$E3080,0))),0),0)</f>
        <v>0</v>
      </c>
    </row>
    <row r="3082" spans="2:31" ht="12.5" hidden="1" thickBot="1">
      <c r="B3082" s="527" t="s">
        <v>865</v>
      </c>
      <c r="C3082" s="528"/>
      <c r="D3082" s="529">
        <f ca="1">IF(D3079&gt;10,ROUND((D3081-1)*E3080,0),E3080)</f>
        <v>0</v>
      </c>
      <c r="E3082" s="529">
        <f ca="1">D3079-D3082</f>
        <v>0</v>
      </c>
      <c r="F3082" s="528"/>
      <c r="G3082" s="669">
        <f ca="1">OFFSET($C$269,$D3077,0)</f>
        <v>0</v>
      </c>
      <c r="H3082" s="528"/>
      <c r="I3082" s="528"/>
      <c r="J3082" s="528"/>
      <c r="K3082" s="528"/>
      <c r="L3082" s="528"/>
      <c r="M3082" s="528"/>
      <c r="N3082" s="528"/>
      <c r="O3082" s="528"/>
      <c r="P3082" s="528"/>
      <c r="Q3082" s="528"/>
      <c r="R3082" s="528"/>
      <c r="S3082" s="528"/>
      <c r="T3082" s="528"/>
      <c r="U3082" s="528"/>
      <c r="V3082" s="528"/>
      <c r="W3082" s="528"/>
      <c r="X3082" s="528"/>
      <c r="Y3082" s="528"/>
      <c r="Z3082" s="528"/>
      <c r="AA3082" s="528"/>
      <c r="AB3082" s="528"/>
      <c r="AC3082" s="528"/>
      <c r="AD3082" s="528"/>
      <c r="AE3082" s="528"/>
    </row>
    <row r="3083" spans="2:31" ht="12.5" hidden="1" thickTop="1"/>
    <row r="3084" spans="2:31" ht="12.5" hidden="1" thickBot="1">
      <c r="B3084" s="530" t="str">
        <f ca="1">"nazwa ST: "&amp;B1928</f>
        <v xml:space="preserve">nazwa ST: </v>
      </c>
      <c r="C3084" s="530"/>
      <c r="D3084" s="531">
        <f>D1928</f>
        <v>1625</v>
      </c>
      <c r="E3084" s="530"/>
      <c r="F3084" s="530"/>
      <c r="G3084" s="530"/>
      <c r="H3084" s="530"/>
      <c r="I3084" s="530"/>
      <c r="J3084" s="530"/>
      <c r="K3084" s="539" t="str">
        <f t="shared" ref="K3084:AE3084" si="3237">LataProjekcji</f>
        <v>Uzupełnij dane</v>
      </c>
      <c r="L3084" s="539" t="str">
        <f t="shared" si="3237"/>
        <v/>
      </c>
      <c r="M3084" s="539" t="str">
        <f t="shared" si="3237"/>
        <v/>
      </c>
      <c r="N3084" s="539" t="str">
        <f t="shared" si="3237"/>
        <v/>
      </c>
      <c r="O3084" s="539" t="str">
        <f t="shared" si="3237"/>
        <v/>
      </c>
      <c r="P3084" s="539" t="str">
        <f t="shared" si="3237"/>
        <v/>
      </c>
      <c r="Q3084" s="539" t="str">
        <f t="shared" si="3237"/>
        <v/>
      </c>
      <c r="R3084" s="539" t="str">
        <f t="shared" si="3237"/>
        <v/>
      </c>
      <c r="S3084" s="539" t="str">
        <f t="shared" si="3237"/>
        <v/>
      </c>
      <c r="T3084" s="539" t="str">
        <f t="shared" si="3237"/>
        <v/>
      </c>
      <c r="U3084" s="539" t="str">
        <f t="shared" si="3237"/>
        <v/>
      </c>
      <c r="V3084" s="539" t="str">
        <f t="shared" si="3237"/>
        <v/>
      </c>
      <c r="W3084" s="539" t="str">
        <f t="shared" si="3237"/>
        <v/>
      </c>
      <c r="X3084" s="539" t="str">
        <f t="shared" si="3237"/>
        <v/>
      </c>
      <c r="Y3084" s="539" t="str">
        <f t="shared" si="3237"/>
        <v/>
      </c>
      <c r="Z3084" s="539" t="str">
        <f t="shared" si="3237"/>
        <v/>
      </c>
      <c r="AA3084" s="539" t="str">
        <f t="shared" si="3237"/>
        <v/>
      </c>
      <c r="AB3084" s="539" t="str">
        <f t="shared" si="3237"/>
        <v/>
      </c>
      <c r="AC3084" s="539" t="str">
        <f t="shared" si="3237"/>
        <v/>
      </c>
      <c r="AD3084" s="539" t="str">
        <f t="shared" si="3237"/>
        <v/>
      </c>
      <c r="AE3084" s="539" t="str">
        <f t="shared" si="3237"/>
        <v/>
      </c>
    </row>
    <row r="3085" spans="2:31" hidden="1">
      <c r="B3085" s="526" t="s">
        <v>752</v>
      </c>
      <c r="D3085" s="1">
        <f ca="1">D1929</f>
        <v>0</v>
      </c>
      <c r="E3085" s="1">
        <f ca="1">E1929</f>
        <v>0</v>
      </c>
      <c r="F3085" s="1">
        <f ca="1">IF(D3086&gt;10,F1929,1)</f>
        <v>1</v>
      </c>
      <c r="G3085" s="525" t="str">
        <f ca="1">IF(OR(ISBLANK(OFFSET($E$269,$D3084,0)),ISTEXT(OFFSET($E$269,$D3084,0))),"brak daty",IF(D3086&gt;10,EDATE(OFFSET($E$269,$D3084,0),D3088),DATE(D3085,E3085,1)))</f>
        <v>brak daty</v>
      </c>
      <c r="H3085" s="538" t="b">
        <f ca="1">SUM(K3085:AE3085)=D3088</f>
        <v>1</v>
      </c>
      <c r="I3085" s="1" t="s">
        <v>749</v>
      </c>
      <c r="K3085" s="5">
        <f ca="1">IF(AND($G3086,NOT(ISTEXT($G3085)),ISNUMBER(Poczatek),ISNUMBER(Koniec_Projekt)),IFERROR(IF($D3085=LataProjekcji,$F3085,IF($D3085&lt;LataProjekcji,IF((SUM(K3085)+12)&lt;$D3088,12,$D3088-SUM(K3085)),0)),0),0)</f>
        <v>0</v>
      </c>
      <c r="L3085" s="5">
        <f ca="1">IF(AND($G3086,NOT(ISTEXT($G3085)),ISNUMBER(Poczatek),ISNUMBER(Koniec_Projekt)),IFERROR(IF($D3085=LataProjekcji,$F3085,IF($D3085&lt;LataProjekcji,IF((SUM($K3085:K3085)+12)&lt;$D3088,12,$D3088-SUM($K3085:K3085)),0)),0),0)</f>
        <v>0</v>
      </c>
      <c r="M3085" s="5">
        <f ca="1">IF(AND($G3086,NOT(ISTEXT($G3085)),ISNUMBER(Poczatek),ISNUMBER(Koniec_Projekt)),IFERROR(IF($D3085=LataProjekcji,$F3085,IF($D3085&lt;LataProjekcji,IF((SUM($K3085:L3085)+12)&lt;$D3088,12,$D3088-SUM($K3085:L3085)),0)),0),0)</f>
        <v>0</v>
      </c>
      <c r="N3085" s="5">
        <f ca="1">IF(AND($G3086,NOT(ISTEXT($G3085)),ISNUMBER(Poczatek),ISNUMBER(Koniec_Projekt)),IFERROR(IF($D3085=LataProjekcji,$F3085,IF($D3085&lt;LataProjekcji,IF((SUM($K3085:M3085)+12)&lt;$D3088,12,$D3088-SUM($K3085:M3085)),0)),0),0)</f>
        <v>0</v>
      </c>
      <c r="O3085" s="5">
        <f ca="1">IF(AND($G3086,NOT(ISTEXT($G3085)),ISNUMBER(Poczatek),ISNUMBER(Koniec_Projekt)),IFERROR(IF($D3085=LataProjekcji,$F3085,IF($D3085&lt;LataProjekcji,IF((SUM($K3085:N3085)+12)&lt;$D3088,12,$D3088-SUM($K3085:N3085)),0)),0),0)</f>
        <v>0</v>
      </c>
      <c r="P3085" s="5">
        <f ca="1">IF(AND($G3086,NOT(ISTEXT($G3085)),ISNUMBER(Poczatek),ISNUMBER(Koniec_Projekt)),IFERROR(IF($D3085=LataProjekcji,$F3085,IF($D3085&lt;LataProjekcji,IF((SUM($K3085:O3085)+12)&lt;$D3088,12,$D3088-SUM($K3085:O3085)),0)),0),0)</f>
        <v>0</v>
      </c>
      <c r="Q3085" s="5">
        <f ca="1">IF(AND($G3086,NOT(ISTEXT($G3085)),ISNUMBER(Poczatek),ISNUMBER(Koniec_Projekt)),IFERROR(IF($D3085=LataProjekcji,$F3085,IF($D3085&lt;LataProjekcji,IF((SUM($K3085:P3085)+12)&lt;$D3088,12,$D3088-SUM($K3085:P3085)),0)),0),0)</f>
        <v>0</v>
      </c>
      <c r="R3085" s="5">
        <f ca="1">IF(AND($G3086,NOT(ISTEXT($G3085)),ISNUMBER(Poczatek),ISNUMBER(Koniec_Projekt)),IFERROR(IF($D3085=LataProjekcji,$F3085,IF($D3085&lt;LataProjekcji,IF((SUM($K3085:Q3085)+12)&lt;$D3088,12,$D3088-SUM($K3085:Q3085)),0)),0),0)</f>
        <v>0</v>
      </c>
      <c r="S3085" s="5">
        <f ca="1">IF(AND($G3086,NOT(ISTEXT($G3085)),ISNUMBER(Poczatek),ISNUMBER(Koniec_Projekt)),IFERROR(IF($D3085=LataProjekcji,$F3085,IF($D3085&lt;LataProjekcji,IF((SUM($K3085:R3085)+12)&lt;$D3088,12,$D3088-SUM($K3085:R3085)),0)),0),0)</f>
        <v>0</v>
      </c>
      <c r="T3085" s="5">
        <f ca="1">IF(AND($G3086,NOT(ISTEXT($G3085)),ISNUMBER(Poczatek),ISNUMBER(Koniec_Projekt)),IFERROR(IF($D3085=LataProjekcji,$F3085,IF($D3085&lt;LataProjekcji,IF((SUM($K3085:S3085)+12)&lt;$D3088,12,$D3088-SUM($K3085:S3085)),0)),0),0)</f>
        <v>0</v>
      </c>
      <c r="U3085" s="5">
        <f ca="1">IF(AND($G3086,NOT(ISTEXT($G3085)),ISNUMBER(Poczatek),ISNUMBER(Koniec_Projekt)),IFERROR(IF($D3085=LataProjekcji,$F3085,IF($D3085&lt;LataProjekcji,IF((SUM($K3085:T3085)+12)&lt;$D3088,12,$D3088-SUM($K3085:T3085)),0)),0),0)</f>
        <v>0</v>
      </c>
      <c r="V3085" s="5">
        <f ca="1">IF(AND($G3086,NOT(ISTEXT($G3085)),ISNUMBER(Poczatek),ISNUMBER(Koniec_Projekt)),IFERROR(IF($D3085=LataProjekcji,$F3085,IF($D3085&lt;LataProjekcji,IF((SUM($K3085:U3085)+12)&lt;$D3088,12,$D3088-SUM($K3085:U3085)),0)),0),0)</f>
        <v>0</v>
      </c>
      <c r="W3085" s="5">
        <f ca="1">IF(AND($G3086,NOT(ISTEXT($G3085)),ISNUMBER(Poczatek),ISNUMBER(Koniec_Projekt)),IFERROR(IF($D3085=LataProjekcji,$F3085,IF($D3085&lt;LataProjekcji,IF((SUM($K3085:V3085)+12)&lt;$D3088,12,$D3088-SUM($K3085:V3085)),0)),0),0)</f>
        <v>0</v>
      </c>
      <c r="X3085" s="5">
        <f ca="1">IF(AND($G3086,NOT(ISTEXT($G3085)),ISNUMBER(Poczatek),ISNUMBER(Koniec_Projekt)),IFERROR(IF($D3085=LataProjekcji,$F3085,IF($D3085&lt;LataProjekcji,IF((SUM($K3085:W3085)+12)&lt;$D3088,12,$D3088-SUM($K3085:W3085)),0)),0),0)</f>
        <v>0</v>
      </c>
      <c r="Y3085" s="5">
        <f ca="1">IF(AND($G3086,NOT(ISTEXT($G3085)),ISNUMBER(Poczatek),ISNUMBER(Koniec_Projekt)),IFERROR(IF($D3085=LataProjekcji,$F3085,IF($D3085&lt;LataProjekcji,IF((SUM($K3085:X3085)+12)&lt;$D3088,12,$D3088-SUM($K3085:X3085)),0)),0),0)</f>
        <v>0</v>
      </c>
      <c r="Z3085" s="5">
        <f ca="1">IF(AND($G3086,NOT(ISTEXT($G3085)),ISNUMBER(Poczatek),ISNUMBER(Koniec_Projekt)),IFERROR(IF($D3085=LataProjekcji,$F3085,IF($D3085&lt;LataProjekcji,IF((SUM($K3085:Y3085)+12)&lt;$D3088,12,$D3088-SUM($K3085:Y3085)),0)),0),0)</f>
        <v>0</v>
      </c>
      <c r="AA3085" s="5">
        <f ca="1">IF(AND($G3086,NOT(ISTEXT($G3085)),ISNUMBER(Poczatek),ISNUMBER(Koniec_Projekt)),IFERROR(IF($D3085=LataProjekcji,$F3085,IF($D3085&lt;LataProjekcji,IF((SUM($K3085:Z3085)+12)&lt;$D3088,12,$D3088-SUM($K3085:Z3085)),0)),0),0)</f>
        <v>0</v>
      </c>
      <c r="AB3085" s="5">
        <f ca="1">IF(AND($G3086,NOT(ISTEXT($G3085)),ISNUMBER(Poczatek),ISNUMBER(Koniec_Projekt)),IFERROR(IF($D3085=LataProjekcji,$F3085,IF($D3085&lt;LataProjekcji,IF((SUM($K3085:AA3085)+12)&lt;$D3088,12,$D3088-SUM($K3085:AA3085)),0)),0),0)</f>
        <v>0</v>
      </c>
      <c r="AC3085" s="5">
        <f ca="1">IF(AND($G3086,NOT(ISTEXT($G3085)),ISNUMBER(Poczatek),ISNUMBER(Koniec_Projekt)),IFERROR(IF($D3085=LataProjekcji,$F3085,IF($D3085&lt;LataProjekcji,IF((SUM($K3085:AB3085)+12)&lt;$D3088,12,$D3088-SUM($K3085:AB3085)),0)),0),0)</f>
        <v>0</v>
      </c>
      <c r="AD3085" s="5">
        <f ca="1">IF(AND($G3086,NOT(ISTEXT($G3085)),ISNUMBER(Poczatek),ISNUMBER(Koniec_Projekt)),IFERROR(IF($D3085=LataProjekcji,$F3085,IF($D3085&lt;LataProjekcji,IF((SUM($K3085:AC3085)+12)&lt;$D3088,12,$D3088-SUM($K3085:AC3085)),0)),0),0)</f>
        <v>0</v>
      </c>
      <c r="AE3085" s="5">
        <f ca="1">IF(AND($G3086,NOT(ISTEXT($G3085)),ISNUMBER(Poczatek),ISNUMBER(Koniec_Projekt)),IFERROR(IF($D3085=LataProjekcji,$F3085,IF($D3085&lt;LataProjekcji,IF((SUM($K3085:AD3085)+12)&lt;$D3088,12,$D3088-SUM($K3085:AD3085)),0)),0),0)</f>
        <v>0</v>
      </c>
    </row>
    <row r="3086" spans="2:31" hidden="1">
      <c r="B3086" s="526" t="s">
        <v>754</v>
      </c>
      <c r="D3086" s="5">
        <f ca="1">D1930</f>
        <v>0</v>
      </c>
      <c r="E3086" s="454">
        <f ca="1">E1930</f>
        <v>0</v>
      </c>
      <c r="F3086" s="454">
        <f ca="1">F1930</f>
        <v>0</v>
      </c>
      <c r="G3086" s="258" t="b">
        <f ca="1">NOT(ISBLANK(OFFSET($C$269,$D3084,0)))</f>
        <v>1</v>
      </c>
      <c r="H3086" s="538" t="b">
        <f ca="1">SUM(K3086:AE3086)=E3088</f>
        <v>1</v>
      </c>
      <c r="I3086" s="1" t="s">
        <v>750</v>
      </c>
      <c r="K3086" s="537">
        <f ca="1">IF(AND($G3086,NOT(ISTEXT($G3085)),ISNUMBER(Poczatek),ISNUMBER(Koniec_Projekt)),IFERROR(IF($D3085=LataProjekcji,IF($F3085&gt;$E3088,$E3088,$F3085),IF($D3088&gt;=$E3088,(IF($D3085&lt;LataProjekcji,IF((SUM(J3086:$K3086)+12)&lt;$E3088,12,$E3088-SUM(J3086:$K3086)),0)),(IF($D3085&lt;LataProjekcji,IF((SUM(J3086:$K3086)+12)&lt;$D3088,12,$D3088-SUM(J3086:$K3086)),0)))),0),0)</f>
        <v>0</v>
      </c>
      <c r="L3086" s="537">
        <f ca="1">IF(AND($G3086,NOT(ISTEXT($G3085)),ISNUMBER(Poczatek),ISNUMBER(Koniec_Projekt)),IFERROR(IF($D3085=LataProjekcji,IF($F3085&gt;$E3088,$E3088,$F3085),IF($D3088&gt;=$E3088,(IF($D3085&lt;LataProjekcji,IF((SUM($K3086:K3086)+12)&lt;$E3088,12,$E3088-SUM($K3086:K3086)),0)),(IF($D3085&lt;LataProjekcji,IF((SUM($K3086:K3086)+12)&lt;$D3088,12,$D3088-SUM($K3086:K3086)),0)))),0),0)</f>
        <v>0</v>
      </c>
      <c r="M3086" s="537">
        <f ca="1">IF(AND($G3086,NOT(ISTEXT($G3085)),ISNUMBER(Poczatek),ISNUMBER(Koniec_Projekt)),IFERROR(IF($D3085=LataProjekcji,IF($F3085&gt;$E3088,$E3088,$F3085),IF($D3088&gt;=$E3088,(IF($D3085&lt;LataProjekcji,IF((SUM($K3086:L3086)+12)&lt;$E3088,12,$E3088-SUM($K3086:L3086)),0)),(IF($D3085&lt;LataProjekcji,IF((SUM($K3086:L3086)+12)&lt;$D3088,12,$D3088-SUM($K3086:L3086)),0)))),0),0)</f>
        <v>0</v>
      </c>
      <c r="N3086" s="537">
        <f ca="1">IF(AND($G3086,NOT(ISTEXT($G3085)),ISNUMBER(Poczatek),ISNUMBER(Koniec_Projekt)),IFERROR(IF($D3085=LataProjekcji,IF($F3085&gt;$E3088,$E3088,$F3085),IF($D3088&gt;=$E3088,(IF($D3085&lt;LataProjekcji,IF((SUM($K3086:M3086)+12)&lt;$E3088,12,$E3088-SUM($K3086:M3086)),0)),(IF($D3085&lt;LataProjekcji,IF((SUM($K3086:M3086)+12)&lt;$D3088,12,$D3088-SUM($K3086:M3086)),0)))),0),0)</f>
        <v>0</v>
      </c>
      <c r="O3086" s="537">
        <f ca="1">IF(AND($G3086,NOT(ISTEXT($G3085)),ISNUMBER(Poczatek),ISNUMBER(Koniec_Projekt)),IFERROR(IF($D3085=LataProjekcji,IF($F3085&gt;$E3088,$E3088,$F3085),IF($D3088&gt;=$E3088,(IF($D3085&lt;LataProjekcji,IF((SUM($K3086:N3086)+12)&lt;$E3088,12,$E3088-SUM($K3086:N3086)),0)),(IF($D3085&lt;LataProjekcji,IF((SUM($K3086:N3086)+12)&lt;$D3088,12,$D3088-SUM($K3086:N3086)),0)))),0),0)</f>
        <v>0</v>
      </c>
      <c r="P3086" s="537">
        <f ca="1">IF(AND($G3086,NOT(ISTEXT($G3085)),ISNUMBER(Poczatek),ISNUMBER(Koniec_Projekt)),IFERROR(IF($D3085=LataProjekcji,IF($F3085&gt;$E3088,$E3088,$F3085),IF($D3088&gt;=$E3088,(IF($D3085&lt;LataProjekcji,IF((SUM($K3086:O3086)+12)&lt;$E3088,12,$E3088-SUM($K3086:O3086)),0)),(IF($D3085&lt;LataProjekcji,IF((SUM($K3086:O3086)+12)&lt;$D3088,12,$D3088-SUM($K3086:O3086)),0)))),0),0)</f>
        <v>0</v>
      </c>
      <c r="Q3086" s="537">
        <f ca="1">IF(AND($G3086,NOT(ISTEXT($G3085)),ISNUMBER(Poczatek),ISNUMBER(Koniec_Projekt)),IFERROR(IF($D3085=LataProjekcji,IF($F3085&gt;$E3088,$E3088,$F3085),IF($D3088&gt;=$E3088,(IF($D3085&lt;LataProjekcji,IF((SUM($K3086:P3086)+12)&lt;$E3088,12,$E3088-SUM($K3086:P3086)),0)),(IF($D3085&lt;LataProjekcji,IF((SUM($K3086:P3086)+12)&lt;$D3088,12,$D3088-SUM($K3086:P3086)),0)))),0),0)</f>
        <v>0</v>
      </c>
      <c r="R3086" s="537">
        <f ca="1">IF(AND($G3086,NOT(ISTEXT($G3085)),ISNUMBER(Poczatek),ISNUMBER(Koniec_Projekt)),IFERROR(IF($D3085=LataProjekcji,IF($F3085&gt;$E3088,$E3088,$F3085),IF($D3088&gt;=$E3088,(IF($D3085&lt;LataProjekcji,IF((SUM($K3086:Q3086)+12)&lt;$E3088,12,$E3088-SUM($K3086:Q3086)),0)),(IF($D3085&lt;LataProjekcji,IF((SUM($K3086:Q3086)+12)&lt;$D3088,12,$D3088-SUM($K3086:Q3086)),0)))),0),0)</f>
        <v>0</v>
      </c>
      <c r="S3086" s="537">
        <f ca="1">IF(AND($G3086,NOT(ISTEXT($G3085)),ISNUMBER(Poczatek),ISNUMBER(Koniec_Projekt)),IFERROR(IF($D3085=LataProjekcji,IF($F3085&gt;$E3088,$E3088,$F3085),IF($D3088&gt;=$E3088,(IF($D3085&lt;LataProjekcji,IF((SUM($K3086:R3086)+12)&lt;$E3088,12,$E3088-SUM($K3086:R3086)),0)),(IF($D3085&lt;LataProjekcji,IF((SUM($K3086:R3086)+12)&lt;$D3088,12,$D3088-SUM($K3086:R3086)),0)))),0),0)</f>
        <v>0</v>
      </c>
      <c r="T3086" s="537">
        <f ca="1">IF(AND($G3086,NOT(ISTEXT($G3085)),ISNUMBER(Poczatek),ISNUMBER(Koniec_Projekt)),IFERROR(IF($D3085=LataProjekcji,IF($F3085&gt;$E3088,$E3088,$F3085),IF($D3088&gt;=$E3088,(IF($D3085&lt;LataProjekcji,IF((SUM($K3086:S3086)+12)&lt;$E3088,12,$E3088-SUM($K3086:S3086)),0)),(IF($D3085&lt;LataProjekcji,IF((SUM($K3086:S3086)+12)&lt;$D3088,12,$D3088-SUM($K3086:S3086)),0)))),0),0)</f>
        <v>0</v>
      </c>
      <c r="U3086" s="537">
        <f ca="1">IF(AND($G3086,NOT(ISTEXT($G3085)),ISNUMBER(Poczatek),ISNUMBER(Koniec_Projekt)),IFERROR(IF($D3085=LataProjekcji,IF($F3085&gt;$E3088,$E3088,$F3085),IF($D3088&gt;=$E3088,(IF($D3085&lt;LataProjekcji,IF((SUM($K3086:T3086)+12)&lt;$E3088,12,$E3088-SUM($K3086:T3086)),0)),(IF($D3085&lt;LataProjekcji,IF((SUM($K3086:T3086)+12)&lt;$D3088,12,$D3088-SUM($K3086:T3086)),0)))),0),0)</f>
        <v>0</v>
      </c>
      <c r="V3086" s="537">
        <f ca="1">IF(AND($G3086,NOT(ISTEXT($G3085)),ISNUMBER(Poczatek),ISNUMBER(Koniec_Projekt)),IFERROR(IF($D3085=LataProjekcji,IF($F3085&gt;$E3088,$E3088,$F3085),IF($D3088&gt;=$E3088,(IF($D3085&lt;LataProjekcji,IF((SUM($K3086:U3086)+12)&lt;$E3088,12,$E3088-SUM($K3086:U3086)),0)),(IF($D3085&lt;LataProjekcji,IF((SUM($K3086:U3086)+12)&lt;$D3088,12,$D3088-SUM($K3086:U3086)),0)))),0),0)</f>
        <v>0</v>
      </c>
      <c r="W3086" s="537">
        <f ca="1">IF(AND($G3086,NOT(ISTEXT($G3085)),ISNUMBER(Poczatek),ISNUMBER(Koniec_Projekt)),IFERROR(IF($D3085=LataProjekcji,IF($F3085&gt;$E3088,$E3088,$F3085),IF($D3088&gt;=$E3088,(IF($D3085&lt;LataProjekcji,IF((SUM($K3086:V3086)+12)&lt;$E3088,12,$E3088-SUM($K3086:V3086)),0)),(IF($D3085&lt;LataProjekcji,IF((SUM($K3086:V3086)+12)&lt;$D3088,12,$D3088-SUM($K3086:V3086)),0)))),0),0)</f>
        <v>0</v>
      </c>
      <c r="X3086" s="537">
        <f ca="1">IF(AND($G3086,NOT(ISTEXT($G3085)),ISNUMBER(Poczatek),ISNUMBER(Koniec_Projekt)),IFERROR(IF($D3085=LataProjekcji,IF($F3085&gt;$E3088,$E3088,$F3085),IF($D3088&gt;=$E3088,(IF($D3085&lt;LataProjekcji,IF((SUM($K3086:W3086)+12)&lt;$E3088,12,$E3088-SUM($K3086:W3086)),0)),(IF($D3085&lt;LataProjekcji,IF((SUM($K3086:W3086)+12)&lt;$D3088,12,$D3088-SUM($K3086:W3086)),0)))),0),0)</f>
        <v>0</v>
      </c>
      <c r="Y3086" s="537">
        <f ca="1">IF(AND($G3086,NOT(ISTEXT($G3085)),ISNUMBER(Poczatek),ISNUMBER(Koniec_Projekt)),IFERROR(IF($D3085=LataProjekcji,IF($F3085&gt;$E3088,$E3088,$F3085),IF($D3088&gt;=$E3088,(IF($D3085&lt;LataProjekcji,IF((SUM($K3086:X3086)+12)&lt;$E3088,12,$E3088-SUM($K3086:X3086)),0)),(IF($D3085&lt;LataProjekcji,IF((SUM($K3086:X3086)+12)&lt;$D3088,12,$D3088-SUM($K3086:X3086)),0)))),0),0)</f>
        <v>0</v>
      </c>
      <c r="Z3086" s="537">
        <f ca="1">IF(AND($G3086,NOT(ISTEXT($G3085)),ISNUMBER(Poczatek),ISNUMBER(Koniec_Projekt)),IFERROR(IF($D3085=LataProjekcji,IF($F3085&gt;$E3088,$E3088,$F3085),IF($D3088&gt;=$E3088,(IF($D3085&lt;LataProjekcji,IF((SUM($K3086:Y3086)+12)&lt;$E3088,12,$E3088-SUM($K3086:Y3086)),0)),(IF($D3085&lt;LataProjekcji,IF((SUM($K3086:Y3086)+12)&lt;$D3088,12,$D3088-SUM($K3086:Y3086)),0)))),0),0)</f>
        <v>0</v>
      </c>
      <c r="AA3086" s="537">
        <f ca="1">IF(AND($G3086,NOT(ISTEXT($G3085)),ISNUMBER(Poczatek),ISNUMBER(Koniec_Projekt)),IFERROR(IF($D3085=LataProjekcji,IF($F3085&gt;$E3088,$E3088,$F3085),IF($D3088&gt;=$E3088,(IF($D3085&lt;LataProjekcji,IF((SUM($K3086:Z3086)+12)&lt;$E3088,12,$E3088-SUM($K3086:Z3086)),0)),(IF($D3085&lt;LataProjekcji,IF((SUM($K3086:Z3086)+12)&lt;$D3088,12,$D3088-SUM($K3086:Z3086)),0)))),0),0)</f>
        <v>0</v>
      </c>
      <c r="AB3086" s="537">
        <f ca="1">IF(AND($G3086,NOT(ISTEXT($G3085)),ISNUMBER(Poczatek),ISNUMBER(Koniec_Projekt)),IFERROR(IF($D3085=LataProjekcji,IF($F3085&gt;$E3088,$E3088,$F3085),IF($D3088&gt;=$E3088,(IF($D3085&lt;LataProjekcji,IF((SUM($K3086:AA3086)+12)&lt;$E3088,12,$E3088-SUM($K3086:AA3086)),0)),(IF($D3085&lt;LataProjekcji,IF((SUM($K3086:AA3086)+12)&lt;$D3088,12,$D3088-SUM($K3086:AA3086)),0)))),0),0)</f>
        <v>0</v>
      </c>
      <c r="AC3086" s="537">
        <f ca="1">IF(AND($G3086,NOT(ISTEXT($G3085)),ISNUMBER(Poczatek),ISNUMBER(Koniec_Projekt)),IFERROR(IF($D3085=LataProjekcji,IF($F3085&gt;$E3088,$E3088,$F3085),IF($D3088&gt;=$E3088,(IF($D3085&lt;LataProjekcji,IF((SUM($K3086:AB3086)+12)&lt;$E3088,12,$E3088-SUM($K3086:AB3086)),0)),(IF($D3085&lt;LataProjekcji,IF((SUM($K3086:AB3086)+12)&lt;$D3088,12,$D3088-SUM($K3086:AB3086)),0)))),0),0)</f>
        <v>0</v>
      </c>
      <c r="AD3086" s="537">
        <f ca="1">IF(AND($G3086,NOT(ISTEXT($G3085)),ISNUMBER(Poczatek),ISNUMBER(Koniec_Projekt)),IFERROR(IF($D3085=LataProjekcji,IF($F3085&gt;$E3088,$E3088,$F3085),IF($D3088&gt;=$E3088,(IF($D3085&lt;LataProjekcji,IF((SUM($K3086:AC3086)+12)&lt;$E3088,12,$E3088-SUM($K3086:AC3086)),0)),(IF($D3085&lt;LataProjekcji,IF((SUM($K3086:AC3086)+12)&lt;$D3088,12,$D3088-SUM($K3086:AC3086)),0)))),0),0)</f>
        <v>0</v>
      </c>
      <c r="AE3086" s="537">
        <f ca="1">IF(AND($G3086,NOT(ISTEXT($G3085)),ISNUMBER(Poczatek),ISNUMBER(Koniec_Projekt)),IFERROR(IF($D3085=LataProjekcji,IF($F3085&gt;$E3088,$E3088,$F3085),IF($D3088&gt;=$E3088,(IF($D3085&lt;LataProjekcji,IF((SUM($K3086:AD3086)+12)&lt;$E3088,12,$E3088-SUM($K3086:AD3086)),0)),(IF($D3085&lt;LataProjekcji,IF((SUM($K3086:AD3086)+12)&lt;$D3088,12,$D3088-SUM($K3086:AD3086)),0)))),0),0)</f>
        <v>0</v>
      </c>
    </row>
    <row r="3087" spans="2:31" hidden="1">
      <c r="B3087" s="526" t="s">
        <v>753</v>
      </c>
      <c r="D3087" s="454">
        <f ca="1">D1931</f>
        <v>0</v>
      </c>
      <c r="E3087" s="454">
        <f ca="1">IF(D3086&gt;10,ROUND(D3087/12,2),D3087)</f>
        <v>0</v>
      </c>
      <c r="F3087" s="524">
        <f>Koniec_Projekt</f>
        <v>0</v>
      </c>
      <c r="G3087" s="329">
        <f>Miesiac_Koniec_Projekt</f>
        <v>0</v>
      </c>
      <c r="H3087" s="538" t="b">
        <f ca="1">SUM(K3087:AE3087)=D3086</f>
        <v>1</v>
      </c>
      <c r="I3087" s="1" t="s">
        <v>713</v>
      </c>
      <c r="K3087" s="256">
        <f ca="1">IF(AND($G3086,NOT(ISTEXT($G3085)),ISNUMBER(Poczatek),ISNUMBER(Koniec_Projekt)),IFERROR(IF(LataProjekcji=$F3088,ROUND($D3086,0),ROUND(K3085*$E3087,0)),0),0)</f>
        <v>0</v>
      </c>
      <c r="L3087" s="5">
        <f ca="1">IF(AND($G3086,NOT(ISTEXT($G3085)),ISNUMBER(Poczatek),ISNUMBER(Koniec_Projekt)),IFERROR(IF(LataProjekcji=$F3088,ROUND($D3086-SUM(K3087:$K3087),0),ROUND(L3085*$E3087,0)),0),0)</f>
        <v>0</v>
      </c>
      <c r="M3087" s="5">
        <f ca="1">IF(AND($G3086,NOT(ISTEXT($G3085)),ISNUMBER(Poczatek),ISNUMBER(Koniec_Projekt)),IFERROR(IF(LataProjekcji=$F3088,ROUND($D3086-SUM($K3087:L3087),0),ROUND(M3085*$E3087,0)),0),0)</f>
        <v>0</v>
      </c>
      <c r="N3087" s="5">
        <f ca="1">IF(AND($G3086,NOT(ISTEXT($G3085)),ISNUMBER(Poczatek),ISNUMBER(Koniec_Projekt)),IFERROR(IF(LataProjekcji=$F3088,ROUND($D3086-SUM($K3087:M3087),0),ROUND(N3085*$E3087,0)),0),0)</f>
        <v>0</v>
      </c>
      <c r="O3087" s="5">
        <f ca="1">IF(AND($G3086,NOT(ISTEXT($G3085)),ISNUMBER(Poczatek),ISNUMBER(Koniec_Projekt)),IFERROR(IF(LataProjekcji=$F3088,ROUND($D3086-SUM($K3087:N3087),0),ROUND(O3085*$E3087,0)),0),0)</f>
        <v>0</v>
      </c>
      <c r="P3087" s="5">
        <f ca="1">IF(AND($G3086,NOT(ISTEXT($G3085)),ISNUMBER(Poczatek),ISNUMBER(Koniec_Projekt)),IFERROR(IF(LataProjekcji=$F3088,ROUND($D3086-SUM($K3087:O3087),0),ROUND(P3085*$E3087,0)),0),0)</f>
        <v>0</v>
      </c>
      <c r="Q3087" s="5">
        <f ca="1">IF(AND($G3086,NOT(ISTEXT($G3085)),ISNUMBER(Poczatek),ISNUMBER(Koniec_Projekt)),IFERROR(IF(LataProjekcji=$F3088,ROUND($D3086-SUM($K3087:P3087),0),ROUND(Q3085*$E3087,0)),0),0)</f>
        <v>0</v>
      </c>
      <c r="R3087" s="5">
        <f ca="1">IF(AND($G3086,NOT(ISTEXT($G3085)),ISNUMBER(Poczatek),ISNUMBER(Koniec_Projekt)),IFERROR(IF(LataProjekcji=$F3088,ROUND($D3086-SUM($K3087:Q3087),0),ROUND(R3085*$E3087,0)),0),0)</f>
        <v>0</v>
      </c>
      <c r="S3087" s="5">
        <f ca="1">IF(AND($G3086,NOT(ISTEXT($G3085)),ISNUMBER(Poczatek),ISNUMBER(Koniec_Projekt)),IFERROR(IF(LataProjekcji=$F3088,ROUND($D3086-SUM($K3087:R3087),0),ROUND(S3085*$E3087,0)),0),0)</f>
        <v>0</v>
      </c>
      <c r="T3087" s="5">
        <f ca="1">IF(AND($G3086,NOT(ISTEXT($G3085)),ISNUMBER(Poczatek),ISNUMBER(Koniec_Projekt)),IFERROR(IF(LataProjekcji=$F3088,ROUND($D3086-SUM($K3087:S3087),0),ROUND(T3085*$E3087,0)),0),0)</f>
        <v>0</v>
      </c>
      <c r="U3087" s="5">
        <f ca="1">IF(AND($G3086,NOT(ISTEXT($G3085)),ISNUMBER(Poczatek),ISNUMBER(Koniec_Projekt)),IFERROR(IF(LataProjekcji=$F3088,ROUND($D3086-SUM($K3087:T3087),0),ROUND(U3085*$E3087,0)),0),0)</f>
        <v>0</v>
      </c>
      <c r="V3087" s="5">
        <f ca="1">IF(AND($G3086,NOT(ISTEXT($G3085)),ISNUMBER(Poczatek),ISNUMBER(Koniec_Projekt)),IFERROR(IF(LataProjekcji=$F3088,ROUND($D3086-SUM($K3087:U3087),0),ROUND(V3085*$E3087,0)),0),0)</f>
        <v>0</v>
      </c>
      <c r="W3087" s="5">
        <f ca="1">IF(AND($G3086,NOT(ISTEXT($G3085)),ISNUMBER(Poczatek),ISNUMBER(Koniec_Projekt)),IFERROR(IF(LataProjekcji=$F3088,ROUND($D3086-SUM($K3087:V3087),0),ROUND(W3085*$E3087,0)),0),0)</f>
        <v>0</v>
      </c>
      <c r="X3087" s="5">
        <f ca="1">IF(AND($G3086,NOT(ISTEXT($G3085)),ISNUMBER(Poczatek),ISNUMBER(Koniec_Projekt)),IFERROR(IF(LataProjekcji=$F3088,ROUND($D3086-SUM($K3087:W3087),0),ROUND(X3085*$E3087,0)),0),0)</f>
        <v>0</v>
      </c>
      <c r="Y3087" s="5">
        <f ca="1">IF(AND($G3086,NOT(ISTEXT($G3085)),ISNUMBER(Poczatek),ISNUMBER(Koniec_Projekt)),IFERROR(IF(LataProjekcji=$F3088,ROUND($D3086-SUM($K3087:X3087),0),ROUND(Y3085*$E3087,0)),0),0)</f>
        <v>0</v>
      </c>
      <c r="Z3087" s="5">
        <f ca="1">IF(AND($G3086,NOT(ISTEXT($G3085)),ISNUMBER(Poczatek),ISNUMBER(Koniec_Projekt)),IFERROR(IF(LataProjekcji=$F3088,ROUND($D3086-SUM($K3087:Y3087),0),ROUND(Z3085*$E3087,0)),0),0)</f>
        <v>0</v>
      </c>
      <c r="AA3087" s="5">
        <f ca="1">IF(AND($G3086,NOT(ISTEXT($G3085)),ISNUMBER(Poczatek),ISNUMBER(Koniec_Projekt)),IFERROR(IF(LataProjekcji=$F3088,ROUND($D3086-SUM($K3087:Z3087),0),ROUND(AA3085*$E3087,0)),0),0)</f>
        <v>0</v>
      </c>
      <c r="AB3087" s="5">
        <f ca="1">IF(AND($G3086,NOT(ISTEXT($G3085)),ISNUMBER(Poczatek),ISNUMBER(Koniec_Projekt)),IFERROR(IF(LataProjekcji=$F3088,ROUND($D3086-SUM($K3087:AA3087),0),ROUND(AB3085*$E3087,0)),0),0)</f>
        <v>0</v>
      </c>
      <c r="AC3087" s="5">
        <f ca="1">IF(AND($G3086,NOT(ISTEXT($G3085)),ISNUMBER(Poczatek),ISNUMBER(Koniec_Projekt)),IFERROR(IF(LataProjekcji=$F3088,ROUND($D3086-SUM($K3087:AB3087),0),ROUND(AC3085*$E3087,0)),0),0)</f>
        <v>0</v>
      </c>
      <c r="AD3087" s="5">
        <f ca="1">IF(AND($G3086,NOT(ISTEXT($G3085)),ISNUMBER(Poczatek),ISNUMBER(Koniec_Projekt)),IFERROR(IF(LataProjekcji=$F3088,ROUND($D3086-SUM($K3087:AC3087),0),ROUND(AD3085*$E3087,0)),0),0)</f>
        <v>0</v>
      </c>
      <c r="AE3087" s="5">
        <f ca="1">IF(AND($G3086,NOT(ISTEXT($G3085)),ISNUMBER(Poczatek),ISNUMBER(Koniec_Projekt)),IFERROR(IF(LataProjekcji=$F3088,ROUND($D3086-SUM($K3087:AD3087),0),ROUND(AE3085*$E3087,0)),0),0)</f>
        <v>0</v>
      </c>
    </row>
    <row r="3088" spans="2:31" hidden="1">
      <c r="B3088" s="526" t="s">
        <v>751</v>
      </c>
      <c r="D3088" s="1">
        <f ca="1">IFERROR(ROUNDUP(D3086/E3087,0),0)</f>
        <v>0</v>
      </c>
      <c r="E3088" s="1">
        <f ca="1">IF(D3088=0,0,DATEDIF(DATE(D3085,E3085,1),DATE(F3087,G3087,1),"m"))</f>
        <v>0</v>
      </c>
      <c r="F3088" s="1" t="str">
        <f ca="1">IFERROR(YEAR(G3085),"brak daty")</f>
        <v>brak daty</v>
      </c>
      <c r="G3088" s="1" t="str">
        <f ca="1">IFERROR(MONTH(G3085),"brak daty")</f>
        <v>brak daty</v>
      </c>
      <c r="I3088" s="1" t="s">
        <v>425</v>
      </c>
      <c r="K3088" s="5">
        <f ca="1">IF(AND($G3086,NOT(ISTEXT($G3085)),ISNUMBER(Poczatek),ISNUMBER(Koniec_Projekt)),IFERROR(IF(LataProjekcji=$F3087,IF(AND($G3087=$G3088,$F3087=$F3088),ROUND($D3086-SUM($K3088),0),ROUND(K3086*$E3087,0)),IF(LataProjekcji&gt;$F3087,0,ROUND(K3086*$E3087,0))),0),0)</f>
        <v>0</v>
      </c>
      <c r="L3088" s="5">
        <f ca="1">IF(AND($G3086,NOT(ISTEXT($G3085)),ISNUMBER(Poczatek),ISNUMBER(Koniec_Projekt)),IFERROR(IF(LataProjekcji=$F3087,IF(AND($G3087=$G3088,$F3087=$F3088),ROUND($D3086-SUM($K3088:K3088),0),ROUND(L3086*$E3087,0)),IF(LataProjekcji&gt;$F3087,0,ROUND(L3086*$E3087,0))),0),0)</f>
        <v>0</v>
      </c>
      <c r="M3088" s="5">
        <f ca="1">IF(AND($G3086,NOT(ISTEXT($G3085)),ISNUMBER(Poczatek),ISNUMBER(Koniec_Projekt)),IFERROR(IF(LataProjekcji=$F3087,IF(AND($G3087=$G3088,$F3087=$F3088),ROUND($D3086-SUM($K3088:L3088),0),ROUND(M3086*$E3087,0)),IF(LataProjekcji&gt;$F3087,0,ROUND(M3086*$E3087,0))),0),0)</f>
        <v>0</v>
      </c>
      <c r="N3088" s="5">
        <f ca="1">IF(AND($G3086,NOT(ISTEXT($G3085)),ISNUMBER(Poczatek),ISNUMBER(Koniec_Projekt)),IFERROR(IF(LataProjekcji=$F3087,IF(AND($G3087=$G3088,$F3087=$F3088),ROUND($D3086-SUM($K3088:M3088),0),ROUND(N3086*$E3087,0)),IF(LataProjekcji&gt;$F3087,0,ROUND(N3086*$E3087,0))),0),0)</f>
        <v>0</v>
      </c>
      <c r="O3088" s="5">
        <f ca="1">IF(AND($G3086,NOT(ISTEXT($G3085)),ISNUMBER(Poczatek),ISNUMBER(Koniec_Projekt)),IFERROR(IF(LataProjekcji=$F3087,IF(AND($G3087=$G3088,$F3087=$F3088),ROUND($D3086-SUM($K3088:N3088),0),ROUND(O3086*$E3087,0)),IF(LataProjekcji&gt;$F3087,0,ROUND(O3086*$E3087,0))),0),0)</f>
        <v>0</v>
      </c>
      <c r="P3088" s="5">
        <f ca="1">IF(AND($G3086,NOT(ISTEXT($G3085)),ISNUMBER(Poczatek),ISNUMBER(Koniec_Projekt)),IFERROR(IF(LataProjekcji=$F3087,IF(AND($G3087=$G3088,$F3087=$F3088),ROUND($D3086-SUM($K3088:O3088),0),ROUND(P3086*$E3087,0)),IF(LataProjekcji&gt;$F3087,0,ROUND(P3086*$E3087,0))),0),0)</f>
        <v>0</v>
      </c>
      <c r="Q3088" s="5">
        <f ca="1">IF(AND($G3086,NOT(ISTEXT($G3085)),ISNUMBER(Poczatek),ISNUMBER(Koniec_Projekt)),IFERROR(IF(LataProjekcji=$F3087,IF(AND($G3087=$G3088,$F3087=$F3088),ROUND($D3086-SUM($K3088:P3088),0),ROUND(Q3086*$E3087,0)),IF(LataProjekcji&gt;$F3087,0,ROUND(Q3086*$E3087,0))),0),0)</f>
        <v>0</v>
      </c>
      <c r="R3088" s="5">
        <f ca="1">IF(AND($G3086,NOT(ISTEXT($G3085)),ISNUMBER(Poczatek),ISNUMBER(Koniec_Projekt)),IFERROR(IF(LataProjekcji=$F3087,IF(AND($G3087=$G3088,$F3087=$F3088),ROUND($D3086-SUM($K3088:Q3088),0),ROUND(R3086*$E3087,0)),IF(LataProjekcji&gt;$F3087,0,ROUND(R3086*$E3087,0))),0),0)</f>
        <v>0</v>
      </c>
      <c r="S3088" s="5">
        <f ca="1">IF(AND($G3086,NOT(ISTEXT($G3085)),ISNUMBER(Poczatek),ISNUMBER(Koniec_Projekt)),IFERROR(IF(LataProjekcji=$F3087,IF(AND($G3087=$G3088,$F3087=$F3088),ROUND($D3086-SUM($K3088:R3088),0),ROUND(S3086*$E3087,0)),IF(LataProjekcji&gt;$F3087,0,ROUND(S3086*$E3087,0))),0),0)</f>
        <v>0</v>
      </c>
      <c r="T3088" s="5">
        <f ca="1">IF(AND($G3086,NOT(ISTEXT($G3085)),ISNUMBER(Poczatek),ISNUMBER(Koniec_Projekt)),IFERROR(IF(LataProjekcji=$F3087,IF(AND($G3087=$G3088,$F3087=$F3088),ROUND($D3086-SUM($K3088:S3088),0),ROUND(T3086*$E3087,0)),IF(LataProjekcji&gt;$F3087,0,ROUND(T3086*$E3087,0))),0),0)</f>
        <v>0</v>
      </c>
      <c r="U3088" s="5">
        <f ca="1">IF(AND($G3086,NOT(ISTEXT($G3085)),ISNUMBER(Poczatek),ISNUMBER(Koniec_Projekt)),IFERROR(IF(LataProjekcji=$F3087,IF(AND($G3087=$G3088,$F3087=$F3088),ROUND($D3086-SUM($K3088:T3088),0),ROUND(U3086*$E3087,0)),IF(LataProjekcji&gt;$F3087,0,ROUND(U3086*$E3087,0))),0),0)</f>
        <v>0</v>
      </c>
      <c r="V3088" s="5">
        <f ca="1">IF(AND($G3086,NOT(ISTEXT($G3085)),ISNUMBER(Poczatek),ISNUMBER(Koniec_Projekt)),IFERROR(IF(LataProjekcji=$F3087,IF(AND($G3087=$G3088,$F3087=$F3088),ROUND($D3086-SUM($K3088:U3088),0),ROUND(V3086*$E3087,0)),IF(LataProjekcji&gt;$F3087,0,ROUND(V3086*$E3087,0))),0),0)</f>
        <v>0</v>
      </c>
      <c r="W3088" s="5">
        <f ca="1">IF(AND($G3086,NOT(ISTEXT($G3085)),ISNUMBER(Poczatek),ISNUMBER(Koniec_Projekt)),IFERROR(IF(LataProjekcji=$F3087,IF(AND($G3087=$G3088,$F3087=$F3088),ROUND($D3086-SUM($K3088:V3088),0),ROUND(W3086*$E3087,0)),IF(LataProjekcji&gt;$F3087,0,ROUND(W3086*$E3087,0))),0),0)</f>
        <v>0</v>
      </c>
      <c r="X3088" s="5">
        <f ca="1">IF(AND($G3086,NOT(ISTEXT($G3085)),ISNUMBER(Poczatek),ISNUMBER(Koniec_Projekt)),IFERROR(IF(LataProjekcji=$F3087,IF(AND($G3087=$G3088,$F3087=$F3088),ROUND($D3086-SUM($K3088:W3088),0),ROUND(X3086*$E3087,0)),IF(LataProjekcji&gt;$F3087,0,ROUND(X3086*$E3087,0))),0),0)</f>
        <v>0</v>
      </c>
      <c r="Y3088" s="5">
        <f ca="1">IF(AND($G3086,NOT(ISTEXT($G3085)),ISNUMBER(Poczatek),ISNUMBER(Koniec_Projekt)),IFERROR(IF(LataProjekcji=$F3087,IF(AND($G3087=$G3088,$F3087=$F3088),ROUND($D3086-SUM($K3088:X3088),0),ROUND(Y3086*$E3087,0)),IF(LataProjekcji&gt;$F3087,0,ROUND(Y3086*$E3087,0))),0),0)</f>
        <v>0</v>
      </c>
      <c r="Z3088" s="5">
        <f ca="1">IF(AND($G3086,NOT(ISTEXT($G3085)),ISNUMBER(Poczatek),ISNUMBER(Koniec_Projekt)),IFERROR(IF(LataProjekcji=$F3087,IF(AND($G3087=$G3088,$F3087=$F3088),ROUND($D3086-SUM($K3088:Y3088),0),ROUND(Z3086*$E3087,0)),IF(LataProjekcji&gt;$F3087,0,ROUND(Z3086*$E3087,0))),0),0)</f>
        <v>0</v>
      </c>
      <c r="AA3088" s="5">
        <f ca="1">IF(AND($G3086,NOT(ISTEXT($G3085)),ISNUMBER(Poczatek),ISNUMBER(Koniec_Projekt)),IFERROR(IF(LataProjekcji=$F3087,IF(AND($G3087=$G3088,$F3087=$F3088),ROUND($D3086-SUM($K3088:Z3088),0),ROUND(AA3086*$E3087,0)),IF(LataProjekcji&gt;$F3087,0,ROUND(AA3086*$E3087,0))),0),0)</f>
        <v>0</v>
      </c>
      <c r="AB3088" s="5">
        <f ca="1">IF(AND($G3086,NOT(ISTEXT($G3085)),ISNUMBER(Poczatek),ISNUMBER(Koniec_Projekt)),IFERROR(IF(LataProjekcji=$F3087,IF(AND($G3087=$G3088,$F3087=$F3088),ROUND($D3086-SUM($K3088:AA3088),0),ROUND(AB3086*$E3087,0)),IF(LataProjekcji&gt;$F3087,0,ROUND(AB3086*$E3087,0))),0),0)</f>
        <v>0</v>
      </c>
      <c r="AC3088" s="5">
        <f ca="1">IF(AND($G3086,NOT(ISTEXT($G3085)),ISNUMBER(Poczatek),ISNUMBER(Koniec_Projekt)),IFERROR(IF(LataProjekcji=$F3087,IF(AND($G3087=$G3088,$F3087=$F3088),ROUND($D3086-SUM($K3088:AB3088),0),ROUND(AC3086*$E3087,0)),IF(LataProjekcji&gt;$F3087,0,ROUND(AC3086*$E3087,0))),0),0)</f>
        <v>0</v>
      </c>
      <c r="AD3088" s="5">
        <f ca="1">IF(AND($G3086,NOT(ISTEXT($G3085)),ISNUMBER(Poczatek),ISNUMBER(Koniec_Projekt)),IFERROR(IF(LataProjekcji=$F3087,IF(AND($G3087=$G3088,$F3087=$F3088),ROUND($D3086-SUM($K3088:AC3088),0),ROUND(AD3086*$E3087,0)),IF(LataProjekcji&gt;$F3087,0,ROUND(AD3086*$E3087,0))),0),0)</f>
        <v>0</v>
      </c>
      <c r="AE3088" s="5">
        <f ca="1">IF(AND($G3086,NOT(ISTEXT($G3085)),ISNUMBER(Poczatek),ISNUMBER(Koniec_Projekt)),IFERROR(IF(LataProjekcji=$F3087,IF(AND($G3087=$G3088,$F3087=$F3088),ROUND($D3086-SUM($K3088:AD3088),0),ROUND(AE3086*$E3087,0)),IF(LataProjekcji&gt;$F3087,0,ROUND(AE3086*$E3087,0))),0),0)</f>
        <v>0</v>
      </c>
    </row>
    <row r="3089" spans="1:31" ht="12.5" hidden="1" thickBot="1">
      <c r="B3089" s="527" t="s">
        <v>865</v>
      </c>
      <c r="C3089" s="528"/>
      <c r="D3089" s="529">
        <f ca="1">IF(D3086&gt;10,ROUND((D3088-1)*E3087,0),E3087)</f>
        <v>0</v>
      </c>
      <c r="E3089" s="529">
        <f ca="1">D3086-D3089</f>
        <v>0</v>
      </c>
      <c r="F3089" s="528"/>
      <c r="G3089" s="669">
        <f ca="1">OFFSET($C$269,$D3084,0)</f>
        <v>0</v>
      </c>
      <c r="H3089" s="528"/>
      <c r="I3089" s="528"/>
      <c r="J3089" s="528"/>
      <c r="K3089" s="528"/>
      <c r="L3089" s="528"/>
      <c r="M3089" s="528"/>
      <c r="N3089" s="528"/>
      <c r="O3089" s="528"/>
      <c r="P3089" s="528"/>
      <c r="Q3089" s="528"/>
      <c r="R3089" s="528"/>
      <c r="S3089" s="528"/>
      <c r="T3089" s="528"/>
      <c r="U3089" s="528"/>
      <c r="V3089" s="528"/>
      <c r="W3089" s="528"/>
      <c r="X3089" s="528"/>
      <c r="Y3089" s="528"/>
      <c r="Z3089" s="528"/>
      <c r="AA3089" s="528"/>
      <c r="AB3089" s="528"/>
      <c r="AC3089" s="528"/>
      <c r="AD3089" s="528"/>
      <c r="AE3089" s="528"/>
    </row>
    <row r="3090" spans="1:31" ht="12.5" hidden="1" thickTop="1"/>
    <row r="3092" spans="1:31" hidden="1">
      <c r="A3092" s="532"/>
      <c r="B3092" s="7" t="str">
        <f>"Grupa ST: "&amp;B1939</f>
        <v>Grupa ST: ŚRODKI TRANSPORTU</v>
      </c>
      <c r="D3092" s="673">
        <v>269</v>
      </c>
      <c r="E3092" s="674" t="s">
        <v>866</v>
      </c>
    </row>
    <row r="3093" spans="1:31" ht="12.5" hidden="1" thickBot="1">
      <c r="B3093" s="530" t="str">
        <f ca="1">"nazwa ST: "&amp;B1940</f>
        <v>nazwa ST: 0</v>
      </c>
      <c r="C3093" s="530"/>
      <c r="D3093" s="531">
        <f>D1940</f>
        <v>305</v>
      </c>
      <c r="E3093" s="530"/>
      <c r="F3093" s="530"/>
      <c r="G3093" s="530"/>
      <c r="H3093" s="530"/>
      <c r="I3093" s="530"/>
      <c r="J3093" s="530"/>
      <c r="K3093" s="539" t="str">
        <f t="shared" ref="K3093:AE3093" si="3238">LataProjekcji</f>
        <v>Uzupełnij dane</v>
      </c>
      <c r="L3093" s="539" t="str">
        <f t="shared" si="3238"/>
        <v/>
      </c>
      <c r="M3093" s="539" t="str">
        <f t="shared" si="3238"/>
        <v/>
      </c>
      <c r="N3093" s="539" t="str">
        <f t="shared" si="3238"/>
        <v/>
      </c>
      <c r="O3093" s="539" t="str">
        <f t="shared" si="3238"/>
        <v/>
      </c>
      <c r="P3093" s="539" t="str">
        <f t="shared" si="3238"/>
        <v/>
      </c>
      <c r="Q3093" s="539" t="str">
        <f t="shared" si="3238"/>
        <v/>
      </c>
      <c r="R3093" s="539" t="str">
        <f t="shared" si="3238"/>
        <v/>
      </c>
      <c r="S3093" s="539" t="str">
        <f t="shared" si="3238"/>
        <v/>
      </c>
      <c r="T3093" s="539" t="str">
        <f t="shared" si="3238"/>
        <v/>
      </c>
      <c r="U3093" s="539" t="str">
        <f t="shared" si="3238"/>
        <v/>
      </c>
      <c r="V3093" s="539" t="str">
        <f t="shared" si="3238"/>
        <v/>
      </c>
      <c r="W3093" s="539" t="str">
        <f t="shared" si="3238"/>
        <v/>
      </c>
      <c r="X3093" s="539" t="str">
        <f t="shared" si="3238"/>
        <v/>
      </c>
      <c r="Y3093" s="539" t="str">
        <f t="shared" si="3238"/>
        <v/>
      </c>
      <c r="Z3093" s="539" t="str">
        <f t="shared" si="3238"/>
        <v/>
      </c>
      <c r="AA3093" s="539" t="str">
        <f t="shared" si="3238"/>
        <v/>
      </c>
      <c r="AB3093" s="539" t="str">
        <f t="shared" si="3238"/>
        <v/>
      </c>
      <c r="AC3093" s="539" t="str">
        <f t="shared" si="3238"/>
        <v/>
      </c>
      <c r="AD3093" s="539" t="str">
        <f t="shared" si="3238"/>
        <v/>
      </c>
      <c r="AE3093" s="539" t="str">
        <f t="shared" si="3238"/>
        <v/>
      </c>
    </row>
    <row r="3094" spans="1:31" hidden="1">
      <c r="B3094" s="526" t="s">
        <v>752</v>
      </c>
      <c r="D3094" s="1">
        <f ca="1">D1941</f>
        <v>1900</v>
      </c>
      <c r="E3094" s="1">
        <f ca="1">E1941</f>
        <v>1</v>
      </c>
      <c r="F3094" s="1">
        <f ca="1">IF(D3095&gt;10,F1941,1)</f>
        <v>1</v>
      </c>
      <c r="G3094" s="525" t="str">
        <f ca="1">IF(ISBLANK(OFFSET($E$269,$D3093,0)),"brak daty",IF(D3095&gt;10,EDATE(OFFSET($E$269,$D3093,0),D3097),DATE(D3094,E3094,1)))</f>
        <v>brak daty</v>
      </c>
      <c r="H3094" s="538" t="b">
        <f ca="1">SUM(K3094:AE3094)=D3097</f>
        <v>1</v>
      </c>
      <c r="I3094" s="1" t="s">
        <v>749</v>
      </c>
      <c r="K3094" s="5">
        <f ca="1">IF(AND($G3095,NOT(ISTEXT($G3094)),ISNUMBER(Poczatek),ISNUMBER(Koniec_Projekt)),IFERROR(IF($D3094=LataProjekcji,$F3094,IF($D3094&lt;LataProjekcji,IF((SUM(K3094)+12)&lt;$D3097,12,$D3097-SUM(K3094)),0)),0),0)</f>
        <v>0</v>
      </c>
      <c r="L3094" s="5">
        <f ca="1">IF(AND($G3095,NOT(ISTEXT($G3094)),ISNUMBER(Poczatek),ISNUMBER(Koniec_Projekt)),IFERROR(IF($D3094=LataProjekcji,$F3094,IF($D3094&lt;LataProjekcji,IF((SUM($K3094:K3094)+12)&lt;$D3097,12,$D3097-SUM($K3094:K3094)),0)),0),0)</f>
        <v>0</v>
      </c>
      <c r="M3094" s="5">
        <f ca="1">IF(AND($G3095,NOT(ISTEXT($G3094)),ISNUMBER(Poczatek),ISNUMBER(Koniec_Projekt)),IFERROR(IF($D3094=LataProjekcji,$F3094,IF($D3094&lt;LataProjekcji,IF((SUM($K3094:L3094)+12)&lt;$D3097,12,$D3097-SUM($K3094:L3094)),0)),0),0)</f>
        <v>0</v>
      </c>
      <c r="N3094" s="5">
        <f ca="1">IF(AND($G3095,NOT(ISTEXT($G3094)),ISNUMBER(Poczatek),ISNUMBER(Koniec_Projekt)),IFERROR(IF($D3094=LataProjekcji,$F3094,IF($D3094&lt;LataProjekcji,IF((SUM($K3094:M3094)+12)&lt;$D3097,12,$D3097-SUM($K3094:M3094)),0)),0),0)</f>
        <v>0</v>
      </c>
      <c r="O3094" s="5">
        <f ca="1">IF(AND($G3095,NOT(ISTEXT($G3094)),ISNUMBER(Poczatek),ISNUMBER(Koniec_Projekt)),IFERROR(IF($D3094=LataProjekcji,$F3094,IF($D3094&lt;LataProjekcji,IF((SUM($K3094:N3094)+12)&lt;$D3097,12,$D3097-SUM($K3094:N3094)),0)),0),0)</f>
        <v>0</v>
      </c>
      <c r="P3094" s="5">
        <f ca="1">IF(AND($G3095,NOT(ISTEXT($G3094)),ISNUMBER(Poczatek),ISNUMBER(Koniec_Projekt)),IFERROR(IF($D3094=LataProjekcji,$F3094,IF($D3094&lt;LataProjekcji,IF((SUM($K3094:O3094)+12)&lt;$D3097,12,$D3097-SUM($K3094:O3094)),0)),0),0)</f>
        <v>0</v>
      </c>
      <c r="Q3094" s="5">
        <f ca="1">IF(AND($G3095,NOT(ISTEXT($G3094)),ISNUMBER(Poczatek),ISNUMBER(Koniec_Projekt)),IFERROR(IF($D3094=LataProjekcji,$F3094,IF($D3094&lt;LataProjekcji,IF((SUM($K3094:P3094)+12)&lt;$D3097,12,$D3097-SUM($K3094:P3094)),0)),0),0)</f>
        <v>0</v>
      </c>
      <c r="R3094" s="5">
        <f ca="1">IF(AND($G3095,NOT(ISTEXT($G3094)),ISNUMBER(Poczatek),ISNUMBER(Koniec_Projekt)),IFERROR(IF($D3094=LataProjekcji,$F3094,IF($D3094&lt;LataProjekcji,IF((SUM($K3094:Q3094)+12)&lt;$D3097,12,$D3097-SUM($K3094:Q3094)),0)),0),0)</f>
        <v>0</v>
      </c>
      <c r="S3094" s="5">
        <f ca="1">IF(AND($G3095,NOT(ISTEXT($G3094)),ISNUMBER(Poczatek),ISNUMBER(Koniec_Projekt)),IFERROR(IF($D3094=LataProjekcji,$F3094,IF($D3094&lt;LataProjekcji,IF((SUM($K3094:R3094)+12)&lt;$D3097,12,$D3097-SUM($K3094:R3094)),0)),0),0)</f>
        <v>0</v>
      </c>
      <c r="T3094" s="5">
        <f ca="1">IF(AND($G3095,NOT(ISTEXT($G3094)),ISNUMBER(Poczatek),ISNUMBER(Koniec_Projekt)),IFERROR(IF($D3094=LataProjekcji,$F3094,IF($D3094&lt;LataProjekcji,IF((SUM($K3094:S3094)+12)&lt;$D3097,12,$D3097-SUM($K3094:S3094)),0)),0),0)</f>
        <v>0</v>
      </c>
      <c r="U3094" s="5">
        <f ca="1">IF(AND($G3095,NOT(ISTEXT($G3094)),ISNUMBER(Poczatek),ISNUMBER(Koniec_Projekt)),IFERROR(IF($D3094=LataProjekcji,$F3094,IF($D3094&lt;LataProjekcji,IF((SUM($K3094:T3094)+12)&lt;$D3097,12,$D3097-SUM($K3094:T3094)),0)),0),0)</f>
        <v>0</v>
      </c>
      <c r="V3094" s="5">
        <f ca="1">IF(AND($G3095,NOT(ISTEXT($G3094)),ISNUMBER(Poczatek),ISNUMBER(Koniec_Projekt)),IFERROR(IF($D3094=LataProjekcji,$F3094,IF($D3094&lt;LataProjekcji,IF((SUM($K3094:U3094)+12)&lt;$D3097,12,$D3097-SUM($K3094:U3094)),0)),0),0)</f>
        <v>0</v>
      </c>
      <c r="W3094" s="5">
        <f ca="1">IF(AND($G3095,NOT(ISTEXT($G3094)),ISNUMBER(Poczatek),ISNUMBER(Koniec_Projekt)),IFERROR(IF($D3094=LataProjekcji,$F3094,IF($D3094&lt;LataProjekcji,IF((SUM($K3094:V3094)+12)&lt;$D3097,12,$D3097-SUM($K3094:V3094)),0)),0),0)</f>
        <v>0</v>
      </c>
      <c r="X3094" s="5">
        <f ca="1">IF(AND($G3095,NOT(ISTEXT($G3094)),ISNUMBER(Poczatek),ISNUMBER(Koniec_Projekt)),IFERROR(IF($D3094=LataProjekcji,$F3094,IF($D3094&lt;LataProjekcji,IF((SUM($K3094:W3094)+12)&lt;$D3097,12,$D3097-SUM($K3094:W3094)),0)),0),0)</f>
        <v>0</v>
      </c>
      <c r="Y3094" s="5">
        <f ca="1">IF(AND($G3095,NOT(ISTEXT($G3094)),ISNUMBER(Poczatek),ISNUMBER(Koniec_Projekt)),IFERROR(IF($D3094=LataProjekcji,$F3094,IF($D3094&lt;LataProjekcji,IF((SUM($K3094:X3094)+12)&lt;$D3097,12,$D3097-SUM($K3094:X3094)),0)),0),0)</f>
        <v>0</v>
      </c>
      <c r="Z3094" s="5">
        <f ca="1">IF(AND($G3095,NOT(ISTEXT($G3094)),ISNUMBER(Poczatek),ISNUMBER(Koniec_Projekt)),IFERROR(IF($D3094=LataProjekcji,$F3094,IF($D3094&lt;LataProjekcji,IF((SUM($K3094:Y3094)+12)&lt;$D3097,12,$D3097-SUM($K3094:Y3094)),0)),0),0)</f>
        <v>0</v>
      </c>
      <c r="AA3094" s="5">
        <f ca="1">IF(AND($G3095,NOT(ISTEXT($G3094)),ISNUMBER(Poczatek),ISNUMBER(Koniec_Projekt)),IFERROR(IF($D3094=LataProjekcji,$F3094,IF($D3094&lt;LataProjekcji,IF((SUM($K3094:Z3094)+12)&lt;$D3097,12,$D3097-SUM($K3094:Z3094)),0)),0),0)</f>
        <v>0</v>
      </c>
      <c r="AB3094" s="5">
        <f ca="1">IF(AND($G3095,NOT(ISTEXT($G3094)),ISNUMBER(Poczatek),ISNUMBER(Koniec_Projekt)),IFERROR(IF($D3094=LataProjekcji,$F3094,IF($D3094&lt;LataProjekcji,IF((SUM($K3094:AA3094)+12)&lt;$D3097,12,$D3097-SUM($K3094:AA3094)),0)),0),0)</f>
        <v>0</v>
      </c>
      <c r="AC3094" s="5">
        <f ca="1">IF(AND($G3095,NOT(ISTEXT($G3094)),ISNUMBER(Poczatek),ISNUMBER(Koniec_Projekt)),IFERROR(IF($D3094=LataProjekcji,$F3094,IF($D3094&lt;LataProjekcji,IF((SUM($K3094:AB3094)+12)&lt;$D3097,12,$D3097-SUM($K3094:AB3094)),0)),0),0)</f>
        <v>0</v>
      </c>
      <c r="AD3094" s="5">
        <f ca="1">IF(AND($G3095,NOT(ISTEXT($G3094)),ISNUMBER(Poczatek),ISNUMBER(Koniec_Projekt)),IFERROR(IF($D3094=LataProjekcji,$F3094,IF($D3094&lt;LataProjekcji,IF((SUM($K3094:AC3094)+12)&lt;$D3097,12,$D3097-SUM($K3094:AC3094)),0)),0),0)</f>
        <v>0</v>
      </c>
      <c r="AE3094" s="5">
        <f ca="1">IF(AND($G3095,NOT(ISTEXT($G3094)),ISNUMBER(Poczatek),ISNUMBER(Koniec_Projekt)),IFERROR(IF($D3094=LataProjekcji,$F3094,IF($D3094&lt;LataProjekcji,IF((SUM($K3094:AD3094)+12)&lt;$D3097,12,$D3097-SUM($K3094:AD3094)),0)),0),0)</f>
        <v>0</v>
      </c>
    </row>
    <row r="3095" spans="1:31" hidden="1">
      <c r="B3095" s="526" t="s">
        <v>754</v>
      </c>
      <c r="D3095" s="5">
        <f ca="1">D1942</f>
        <v>0</v>
      </c>
      <c r="E3095" s="454">
        <f ca="1">E1942</f>
        <v>0</v>
      </c>
      <c r="F3095" s="454">
        <f ca="1">F1942</f>
        <v>0</v>
      </c>
      <c r="G3095" s="258" t="b">
        <f ca="1">NOT(ISBLANK(OFFSET($C$269,$D3093,0)))</f>
        <v>0</v>
      </c>
      <c r="H3095" s="538" t="b">
        <f ca="1">SUM(K3095:AE3095)=E3097</f>
        <v>1</v>
      </c>
      <c r="I3095" s="1" t="s">
        <v>750</v>
      </c>
      <c r="K3095" s="537">
        <f ca="1">IF(AND($G3095,NOT(ISTEXT($G3094)),ISNUMBER(Poczatek),ISNUMBER(Koniec_Projekt)),IFERROR(IF($D3094=LataProjekcji,IF($F3094&gt;$E3097,$E3097,$F3094),IF($D3097&gt;=$E3097,(IF($D3094&lt;LataProjekcji,IF((SUM(J3095:$K3095)+12)&lt;$E3097,12,$E3097-SUM(J3095:$K3095)),0)),(IF($D3094&lt;LataProjekcji,IF((SUM(J3095:$K3095)+12)&lt;$D3097,12,$D3097-SUM(J3095:$K3095)),0)))),0),0)</f>
        <v>0</v>
      </c>
      <c r="L3095" s="537">
        <f ca="1">IF(AND($G3095,NOT(ISTEXT($G3094)),ISNUMBER(Poczatek),ISNUMBER(Koniec_Projekt)),IFERROR(IF($D3094=LataProjekcji,IF($F3094&gt;$E3097,$E3097,$F3094),IF($D3097&gt;=$E3097,(IF($D3094&lt;LataProjekcji,IF((SUM($K3095:K3095)+12)&lt;$E3097,12,$E3097-SUM($K3095:K3095)),0)),(IF($D3094&lt;LataProjekcji,IF((SUM($K3095:K3095)+12)&lt;$D3097,12,$D3097-SUM($K3095:K3095)),0)))),0),0)</f>
        <v>0</v>
      </c>
      <c r="M3095" s="537">
        <f ca="1">IF(AND($G3095,NOT(ISTEXT($G3094)),ISNUMBER(Poczatek),ISNUMBER(Koniec_Projekt)),IFERROR(IF($D3094=LataProjekcji,IF($F3094&gt;$E3097,$E3097,$F3094),IF($D3097&gt;=$E3097,(IF($D3094&lt;LataProjekcji,IF((SUM($K3095:L3095)+12)&lt;$E3097,12,$E3097-SUM($K3095:L3095)),0)),(IF($D3094&lt;LataProjekcji,IF((SUM($K3095:L3095)+12)&lt;$D3097,12,$D3097-SUM($K3095:L3095)),0)))),0),0)</f>
        <v>0</v>
      </c>
      <c r="N3095" s="537">
        <f ca="1">IF(AND($G3095,NOT(ISTEXT($G3094)),ISNUMBER(Poczatek),ISNUMBER(Koniec_Projekt)),IFERROR(IF($D3094=LataProjekcji,IF($F3094&gt;$E3097,$E3097,$F3094),IF($D3097&gt;=$E3097,(IF($D3094&lt;LataProjekcji,IF((SUM($K3095:M3095)+12)&lt;$E3097,12,$E3097-SUM($K3095:M3095)),0)),(IF($D3094&lt;LataProjekcji,IF((SUM($K3095:M3095)+12)&lt;$D3097,12,$D3097-SUM($K3095:M3095)),0)))),0),0)</f>
        <v>0</v>
      </c>
      <c r="O3095" s="537">
        <f ca="1">IF(AND($G3095,NOT(ISTEXT($G3094)),ISNUMBER(Poczatek),ISNUMBER(Koniec_Projekt)),IFERROR(IF($D3094=LataProjekcji,IF($F3094&gt;$E3097,$E3097,$F3094),IF($D3097&gt;=$E3097,(IF($D3094&lt;LataProjekcji,IF((SUM($K3095:N3095)+12)&lt;$E3097,12,$E3097-SUM($K3095:N3095)),0)),(IF($D3094&lt;LataProjekcji,IF((SUM($K3095:N3095)+12)&lt;$D3097,12,$D3097-SUM($K3095:N3095)),0)))),0),0)</f>
        <v>0</v>
      </c>
      <c r="P3095" s="537">
        <f ca="1">IF(AND($G3095,NOT(ISTEXT($G3094)),ISNUMBER(Poczatek),ISNUMBER(Koniec_Projekt)),IFERROR(IF($D3094=LataProjekcji,IF($F3094&gt;$E3097,$E3097,$F3094),IF($D3097&gt;=$E3097,(IF($D3094&lt;LataProjekcji,IF((SUM($K3095:O3095)+12)&lt;$E3097,12,$E3097-SUM($K3095:O3095)),0)),(IF($D3094&lt;LataProjekcji,IF((SUM($K3095:O3095)+12)&lt;$D3097,12,$D3097-SUM($K3095:O3095)),0)))),0),0)</f>
        <v>0</v>
      </c>
      <c r="Q3095" s="537">
        <f ca="1">IF(AND($G3095,NOT(ISTEXT($G3094)),ISNUMBER(Poczatek),ISNUMBER(Koniec_Projekt)),IFERROR(IF($D3094=LataProjekcji,IF($F3094&gt;$E3097,$E3097,$F3094),IF($D3097&gt;=$E3097,(IF($D3094&lt;LataProjekcji,IF((SUM($K3095:P3095)+12)&lt;$E3097,12,$E3097-SUM($K3095:P3095)),0)),(IF($D3094&lt;LataProjekcji,IF((SUM($K3095:P3095)+12)&lt;$D3097,12,$D3097-SUM($K3095:P3095)),0)))),0),0)</f>
        <v>0</v>
      </c>
      <c r="R3095" s="537">
        <f ca="1">IF(AND($G3095,NOT(ISTEXT($G3094)),ISNUMBER(Poczatek),ISNUMBER(Koniec_Projekt)),IFERROR(IF($D3094=LataProjekcji,IF($F3094&gt;$E3097,$E3097,$F3094),IF($D3097&gt;=$E3097,(IF($D3094&lt;LataProjekcji,IF((SUM($K3095:Q3095)+12)&lt;$E3097,12,$E3097-SUM($K3095:Q3095)),0)),(IF($D3094&lt;LataProjekcji,IF((SUM($K3095:Q3095)+12)&lt;$D3097,12,$D3097-SUM($K3095:Q3095)),0)))),0),0)</f>
        <v>0</v>
      </c>
      <c r="S3095" s="537">
        <f ca="1">IF(AND($G3095,NOT(ISTEXT($G3094)),ISNUMBER(Poczatek),ISNUMBER(Koniec_Projekt)),IFERROR(IF($D3094=LataProjekcji,IF($F3094&gt;$E3097,$E3097,$F3094),IF($D3097&gt;=$E3097,(IF($D3094&lt;LataProjekcji,IF((SUM($K3095:R3095)+12)&lt;$E3097,12,$E3097-SUM($K3095:R3095)),0)),(IF($D3094&lt;LataProjekcji,IF((SUM($K3095:R3095)+12)&lt;$D3097,12,$D3097-SUM($K3095:R3095)),0)))),0),0)</f>
        <v>0</v>
      </c>
      <c r="T3095" s="537">
        <f ca="1">IF(AND($G3095,NOT(ISTEXT($G3094)),ISNUMBER(Poczatek),ISNUMBER(Koniec_Projekt)),IFERROR(IF($D3094=LataProjekcji,IF($F3094&gt;$E3097,$E3097,$F3094),IF($D3097&gt;=$E3097,(IF($D3094&lt;LataProjekcji,IF((SUM($K3095:S3095)+12)&lt;$E3097,12,$E3097-SUM($K3095:S3095)),0)),(IF($D3094&lt;LataProjekcji,IF((SUM($K3095:S3095)+12)&lt;$D3097,12,$D3097-SUM($K3095:S3095)),0)))),0),0)</f>
        <v>0</v>
      </c>
      <c r="U3095" s="537">
        <f ca="1">IF(AND($G3095,NOT(ISTEXT($G3094)),ISNUMBER(Poczatek),ISNUMBER(Koniec_Projekt)),IFERROR(IF($D3094=LataProjekcji,IF($F3094&gt;$E3097,$E3097,$F3094),IF($D3097&gt;=$E3097,(IF($D3094&lt;LataProjekcji,IF((SUM($K3095:T3095)+12)&lt;$E3097,12,$E3097-SUM($K3095:T3095)),0)),(IF($D3094&lt;LataProjekcji,IF((SUM($K3095:T3095)+12)&lt;$D3097,12,$D3097-SUM($K3095:T3095)),0)))),0),0)</f>
        <v>0</v>
      </c>
      <c r="V3095" s="537">
        <f ca="1">IF(AND($G3095,NOT(ISTEXT($G3094)),ISNUMBER(Poczatek),ISNUMBER(Koniec_Projekt)),IFERROR(IF($D3094=LataProjekcji,IF($F3094&gt;$E3097,$E3097,$F3094),IF($D3097&gt;=$E3097,(IF($D3094&lt;LataProjekcji,IF((SUM($K3095:U3095)+12)&lt;$E3097,12,$E3097-SUM($K3095:U3095)),0)),(IF($D3094&lt;LataProjekcji,IF((SUM($K3095:U3095)+12)&lt;$D3097,12,$D3097-SUM($K3095:U3095)),0)))),0),0)</f>
        <v>0</v>
      </c>
      <c r="W3095" s="537">
        <f ca="1">IF(AND($G3095,NOT(ISTEXT($G3094)),ISNUMBER(Poczatek),ISNUMBER(Koniec_Projekt)),IFERROR(IF($D3094=LataProjekcji,IF($F3094&gt;$E3097,$E3097,$F3094),IF($D3097&gt;=$E3097,(IF($D3094&lt;LataProjekcji,IF((SUM($K3095:V3095)+12)&lt;$E3097,12,$E3097-SUM($K3095:V3095)),0)),(IF($D3094&lt;LataProjekcji,IF((SUM($K3095:V3095)+12)&lt;$D3097,12,$D3097-SUM($K3095:V3095)),0)))),0),0)</f>
        <v>0</v>
      </c>
      <c r="X3095" s="537">
        <f ca="1">IF(AND($G3095,NOT(ISTEXT($G3094)),ISNUMBER(Poczatek),ISNUMBER(Koniec_Projekt)),IFERROR(IF($D3094=LataProjekcji,IF($F3094&gt;$E3097,$E3097,$F3094),IF($D3097&gt;=$E3097,(IF($D3094&lt;LataProjekcji,IF((SUM($K3095:W3095)+12)&lt;$E3097,12,$E3097-SUM($K3095:W3095)),0)),(IF($D3094&lt;LataProjekcji,IF((SUM($K3095:W3095)+12)&lt;$D3097,12,$D3097-SUM($K3095:W3095)),0)))),0),0)</f>
        <v>0</v>
      </c>
      <c r="Y3095" s="537">
        <f ca="1">IF(AND($G3095,NOT(ISTEXT($G3094)),ISNUMBER(Poczatek),ISNUMBER(Koniec_Projekt)),IFERROR(IF($D3094=LataProjekcji,IF($F3094&gt;$E3097,$E3097,$F3094),IF($D3097&gt;=$E3097,(IF($D3094&lt;LataProjekcji,IF((SUM($K3095:X3095)+12)&lt;$E3097,12,$E3097-SUM($K3095:X3095)),0)),(IF($D3094&lt;LataProjekcji,IF((SUM($K3095:X3095)+12)&lt;$D3097,12,$D3097-SUM($K3095:X3095)),0)))),0),0)</f>
        <v>0</v>
      </c>
      <c r="Z3095" s="537">
        <f ca="1">IF(AND($G3095,NOT(ISTEXT($G3094)),ISNUMBER(Poczatek),ISNUMBER(Koniec_Projekt)),IFERROR(IF($D3094=LataProjekcji,IF($F3094&gt;$E3097,$E3097,$F3094),IF($D3097&gt;=$E3097,(IF($D3094&lt;LataProjekcji,IF((SUM($K3095:Y3095)+12)&lt;$E3097,12,$E3097-SUM($K3095:Y3095)),0)),(IF($D3094&lt;LataProjekcji,IF((SUM($K3095:Y3095)+12)&lt;$D3097,12,$D3097-SUM($K3095:Y3095)),0)))),0),0)</f>
        <v>0</v>
      </c>
      <c r="AA3095" s="537">
        <f ca="1">IF(AND($G3095,NOT(ISTEXT($G3094)),ISNUMBER(Poczatek),ISNUMBER(Koniec_Projekt)),IFERROR(IF($D3094=LataProjekcji,IF($F3094&gt;$E3097,$E3097,$F3094),IF($D3097&gt;=$E3097,(IF($D3094&lt;LataProjekcji,IF((SUM($K3095:Z3095)+12)&lt;$E3097,12,$E3097-SUM($K3095:Z3095)),0)),(IF($D3094&lt;LataProjekcji,IF((SUM($K3095:Z3095)+12)&lt;$D3097,12,$D3097-SUM($K3095:Z3095)),0)))),0),0)</f>
        <v>0</v>
      </c>
      <c r="AB3095" s="537">
        <f ca="1">IF(AND($G3095,NOT(ISTEXT($G3094)),ISNUMBER(Poczatek),ISNUMBER(Koniec_Projekt)),IFERROR(IF($D3094=LataProjekcji,IF($F3094&gt;$E3097,$E3097,$F3094),IF($D3097&gt;=$E3097,(IF($D3094&lt;LataProjekcji,IF((SUM($K3095:AA3095)+12)&lt;$E3097,12,$E3097-SUM($K3095:AA3095)),0)),(IF($D3094&lt;LataProjekcji,IF((SUM($K3095:AA3095)+12)&lt;$D3097,12,$D3097-SUM($K3095:AA3095)),0)))),0),0)</f>
        <v>0</v>
      </c>
      <c r="AC3095" s="537">
        <f ca="1">IF(AND($G3095,NOT(ISTEXT($G3094)),ISNUMBER(Poczatek),ISNUMBER(Koniec_Projekt)),IFERROR(IF($D3094=LataProjekcji,IF($F3094&gt;$E3097,$E3097,$F3094),IF($D3097&gt;=$E3097,(IF($D3094&lt;LataProjekcji,IF((SUM($K3095:AB3095)+12)&lt;$E3097,12,$E3097-SUM($K3095:AB3095)),0)),(IF($D3094&lt;LataProjekcji,IF((SUM($K3095:AB3095)+12)&lt;$D3097,12,$D3097-SUM($K3095:AB3095)),0)))),0),0)</f>
        <v>0</v>
      </c>
      <c r="AD3095" s="537">
        <f ca="1">IF(AND($G3095,NOT(ISTEXT($G3094)),ISNUMBER(Poczatek),ISNUMBER(Koniec_Projekt)),IFERROR(IF($D3094=LataProjekcji,IF($F3094&gt;$E3097,$E3097,$F3094),IF($D3097&gt;=$E3097,(IF($D3094&lt;LataProjekcji,IF((SUM($K3095:AC3095)+12)&lt;$E3097,12,$E3097-SUM($K3095:AC3095)),0)),(IF($D3094&lt;LataProjekcji,IF((SUM($K3095:AC3095)+12)&lt;$D3097,12,$D3097-SUM($K3095:AC3095)),0)))),0),0)</f>
        <v>0</v>
      </c>
      <c r="AE3095" s="537">
        <f ca="1">IF(AND($G3095,NOT(ISTEXT($G3094)),ISNUMBER(Poczatek),ISNUMBER(Koniec_Projekt)),IFERROR(IF($D3094=LataProjekcji,IF($F3094&gt;$E3097,$E3097,$F3094),IF($D3097&gt;=$E3097,(IF($D3094&lt;LataProjekcji,IF((SUM($K3095:AD3095)+12)&lt;$E3097,12,$E3097-SUM($K3095:AD3095)),0)),(IF($D3094&lt;LataProjekcji,IF((SUM($K3095:AD3095)+12)&lt;$D3097,12,$D3097-SUM($K3095:AD3095)),0)))),0),0)</f>
        <v>0</v>
      </c>
    </row>
    <row r="3096" spans="1:31" hidden="1">
      <c r="B3096" s="526" t="s">
        <v>753</v>
      </c>
      <c r="D3096" s="454">
        <f ca="1">D1943</f>
        <v>0</v>
      </c>
      <c r="E3096" s="454">
        <f ca="1">IF(D3095&gt;10,ROUND(D3096/12,2),D3096)</f>
        <v>0</v>
      </c>
      <c r="F3096" s="524">
        <f>Koniec_Projekt</f>
        <v>0</v>
      </c>
      <c r="G3096" s="329">
        <f>Miesiac_Koniec_Projekt</f>
        <v>0</v>
      </c>
      <c r="H3096" s="538" t="b">
        <f ca="1">SUM(K3096:AE3096)=D3095</f>
        <v>1</v>
      </c>
      <c r="I3096" s="1" t="s">
        <v>713</v>
      </c>
      <c r="K3096" s="256">
        <f ca="1">IF(AND($G3095,NOT(ISTEXT($G3094)),ISNUMBER(Poczatek),ISNUMBER(Koniec_Projekt)),IFERROR(IF(LataProjekcji=$F3097,ROUND($D3095,0),ROUND(K3094*$E3096,0)),0),0)</f>
        <v>0</v>
      </c>
      <c r="L3096" s="5">
        <f ca="1">IF(AND($G3095,NOT(ISTEXT($G3094)),ISNUMBER(Poczatek),ISNUMBER(Koniec_Projekt)),IFERROR(IF(LataProjekcji=$F3097,ROUND($D3095-SUM(K3096:$K3096),0),ROUND(L3094*$E3096,0)),0),0)</f>
        <v>0</v>
      </c>
      <c r="M3096" s="5">
        <f ca="1">IF(AND($G3095,NOT(ISTEXT($G3094)),ISNUMBER(Poczatek),ISNUMBER(Koniec_Projekt)),IFERROR(IF(LataProjekcji=$F3097,ROUND($D3095-SUM($K3096:L3096),0),ROUND(M3094*$E3096,0)),0),0)</f>
        <v>0</v>
      </c>
      <c r="N3096" s="5">
        <f ca="1">IF(AND($G3095,NOT(ISTEXT($G3094)),ISNUMBER(Poczatek),ISNUMBER(Koniec_Projekt)),IFERROR(IF(LataProjekcji=$F3097,ROUND($D3095-SUM($K3096:M3096),0),ROUND(N3094*$E3096,0)),0),0)</f>
        <v>0</v>
      </c>
      <c r="O3096" s="5">
        <f ca="1">IF(AND($G3095,NOT(ISTEXT($G3094)),ISNUMBER(Poczatek),ISNUMBER(Koniec_Projekt)),IFERROR(IF(LataProjekcji=$F3097,ROUND($D3095-SUM($K3096:N3096),0),ROUND(O3094*$E3096,0)),0),0)</f>
        <v>0</v>
      </c>
      <c r="P3096" s="5">
        <f ca="1">IF(AND($G3095,NOT(ISTEXT($G3094)),ISNUMBER(Poczatek),ISNUMBER(Koniec_Projekt)),IFERROR(IF(LataProjekcji=$F3097,ROUND($D3095-SUM($K3096:O3096),0),ROUND(P3094*$E3096,0)),0),0)</f>
        <v>0</v>
      </c>
      <c r="Q3096" s="5">
        <f ca="1">IF(AND($G3095,NOT(ISTEXT($G3094)),ISNUMBER(Poczatek),ISNUMBER(Koniec_Projekt)),IFERROR(IF(LataProjekcji=$F3097,ROUND($D3095-SUM($K3096:P3096),0),ROUND(Q3094*$E3096,0)),0),0)</f>
        <v>0</v>
      </c>
      <c r="R3096" s="5">
        <f ca="1">IF(AND($G3095,NOT(ISTEXT($G3094)),ISNUMBER(Poczatek),ISNUMBER(Koniec_Projekt)),IFERROR(IF(LataProjekcji=$F3097,ROUND($D3095-SUM($K3096:Q3096),0),ROUND(R3094*$E3096,0)),0),0)</f>
        <v>0</v>
      </c>
      <c r="S3096" s="5">
        <f ca="1">IF(AND($G3095,NOT(ISTEXT($G3094)),ISNUMBER(Poczatek),ISNUMBER(Koniec_Projekt)),IFERROR(IF(LataProjekcji=$F3097,ROUND($D3095-SUM($K3096:R3096),0),ROUND(S3094*$E3096,0)),0),0)</f>
        <v>0</v>
      </c>
      <c r="T3096" s="5">
        <f ca="1">IF(AND($G3095,NOT(ISTEXT($G3094)),ISNUMBER(Poczatek),ISNUMBER(Koniec_Projekt)),IFERROR(IF(LataProjekcji=$F3097,ROUND($D3095-SUM($K3096:S3096),0),ROUND(T3094*$E3096,0)),0),0)</f>
        <v>0</v>
      </c>
      <c r="U3096" s="5">
        <f ca="1">IF(AND($G3095,NOT(ISTEXT($G3094)),ISNUMBER(Poczatek),ISNUMBER(Koniec_Projekt)),IFERROR(IF(LataProjekcji=$F3097,ROUND($D3095-SUM($K3096:T3096),0),ROUND(U3094*$E3096,0)),0),0)</f>
        <v>0</v>
      </c>
      <c r="V3096" s="5">
        <f ca="1">IF(AND($G3095,NOT(ISTEXT($G3094)),ISNUMBER(Poczatek),ISNUMBER(Koniec_Projekt)),IFERROR(IF(LataProjekcji=$F3097,ROUND($D3095-SUM($K3096:U3096),0),ROUND(V3094*$E3096,0)),0),0)</f>
        <v>0</v>
      </c>
      <c r="W3096" s="5">
        <f ca="1">IF(AND($G3095,NOT(ISTEXT($G3094)),ISNUMBER(Poczatek),ISNUMBER(Koniec_Projekt)),IFERROR(IF(LataProjekcji=$F3097,ROUND($D3095-SUM($K3096:V3096),0),ROUND(W3094*$E3096,0)),0),0)</f>
        <v>0</v>
      </c>
      <c r="X3096" s="5">
        <f ca="1">IF(AND($G3095,NOT(ISTEXT($G3094)),ISNUMBER(Poczatek),ISNUMBER(Koniec_Projekt)),IFERROR(IF(LataProjekcji=$F3097,ROUND($D3095-SUM($K3096:W3096),0),ROUND(X3094*$E3096,0)),0),0)</f>
        <v>0</v>
      </c>
      <c r="Y3096" s="5">
        <f ca="1">IF(AND($G3095,NOT(ISTEXT($G3094)),ISNUMBER(Poczatek),ISNUMBER(Koniec_Projekt)),IFERROR(IF(LataProjekcji=$F3097,ROUND($D3095-SUM($K3096:X3096),0),ROUND(Y3094*$E3096,0)),0),0)</f>
        <v>0</v>
      </c>
      <c r="Z3096" s="5">
        <f ca="1">IF(AND($G3095,NOT(ISTEXT($G3094)),ISNUMBER(Poczatek),ISNUMBER(Koniec_Projekt)),IFERROR(IF(LataProjekcji=$F3097,ROUND($D3095-SUM($K3096:Y3096),0),ROUND(Z3094*$E3096,0)),0),0)</f>
        <v>0</v>
      </c>
      <c r="AA3096" s="5">
        <f ca="1">IF(AND($G3095,NOT(ISTEXT($G3094)),ISNUMBER(Poczatek),ISNUMBER(Koniec_Projekt)),IFERROR(IF(LataProjekcji=$F3097,ROUND($D3095-SUM($K3096:Z3096),0),ROUND(AA3094*$E3096,0)),0),0)</f>
        <v>0</v>
      </c>
      <c r="AB3096" s="5">
        <f ca="1">IF(AND($G3095,NOT(ISTEXT($G3094)),ISNUMBER(Poczatek),ISNUMBER(Koniec_Projekt)),IFERROR(IF(LataProjekcji=$F3097,ROUND($D3095-SUM($K3096:AA3096),0),ROUND(AB3094*$E3096,0)),0),0)</f>
        <v>0</v>
      </c>
      <c r="AC3096" s="5">
        <f ca="1">IF(AND($G3095,NOT(ISTEXT($G3094)),ISNUMBER(Poczatek),ISNUMBER(Koniec_Projekt)),IFERROR(IF(LataProjekcji=$F3097,ROUND($D3095-SUM($K3096:AB3096),0),ROUND(AC3094*$E3096,0)),0),0)</f>
        <v>0</v>
      </c>
      <c r="AD3096" s="5">
        <f ca="1">IF(AND($G3095,NOT(ISTEXT($G3094)),ISNUMBER(Poczatek),ISNUMBER(Koniec_Projekt)),IFERROR(IF(LataProjekcji=$F3097,ROUND($D3095-SUM($K3096:AC3096),0),ROUND(AD3094*$E3096,0)),0),0)</f>
        <v>0</v>
      </c>
      <c r="AE3096" s="5">
        <f ca="1">IF(AND($G3095,NOT(ISTEXT($G3094)),ISNUMBER(Poczatek),ISNUMBER(Koniec_Projekt)),IFERROR(IF(LataProjekcji=$F3097,ROUND($D3095-SUM($K3096:AD3096),0),ROUND(AE3094*$E3096,0)),0),0)</f>
        <v>0</v>
      </c>
    </row>
    <row r="3097" spans="1:31" hidden="1">
      <c r="B3097" s="526" t="s">
        <v>751</v>
      </c>
      <c r="D3097" s="1">
        <f ca="1">IFERROR(ROUNDUP(D3095/E3096,0),0)</f>
        <v>0</v>
      </c>
      <c r="E3097" s="1">
        <f ca="1">IF(D3097=0,0,DATEDIF(DATE(D3094,E3094,1),DATE(F3096,G3096,1),"m"))</f>
        <v>0</v>
      </c>
      <c r="F3097" s="1" t="str">
        <f ca="1">IFERROR(YEAR(G3094),"brak daty")</f>
        <v>brak daty</v>
      </c>
      <c r="G3097" s="1" t="str">
        <f ca="1">IFERROR(MONTH(G3094),"brak daty")</f>
        <v>brak daty</v>
      </c>
      <c r="I3097" s="1" t="s">
        <v>425</v>
      </c>
      <c r="K3097" s="5">
        <f ca="1">IF(AND($G3095,NOT(ISTEXT($G3094)),ISNUMBER(Poczatek),ISNUMBER(Koniec_Projekt)),IFERROR(IF(LataProjekcji=$F3096,IF(AND($G3096=$G3097,$F3096=$F3097),ROUND($D3095-SUM($K3097),0),ROUND(K3095*$E3096,0)),IF(LataProjekcji&gt;$F3096,0,ROUND(K3095*$E3096,0))),0),0)</f>
        <v>0</v>
      </c>
      <c r="L3097" s="5">
        <f ca="1">IF(AND($G3095,NOT(ISTEXT($G3094)),ISNUMBER(Poczatek),ISNUMBER(Koniec_Projekt)),IFERROR(IF(LataProjekcji=$F3096,IF(AND($G3096=$G3097,$F3096=$F3097),ROUND($D3095-SUM($K3097:K3097),0),ROUND(L3095*$E3096,0)),IF(LataProjekcji&gt;$F3096,0,ROUND(L3095*$E3096,0))),0),0)</f>
        <v>0</v>
      </c>
      <c r="M3097" s="5">
        <f ca="1">IF(AND($G3095,NOT(ISTEXT($G3094)),ISNUMBER(Poczatek),ISNUMBER(Koniec_Projekt)),IFERROR(IF(LataProjekcji=$F3096,IF(AND($G3096=$G3097,$F3096=$F3097),ROUND($D3095-SUM($K3097:L3097),0),ROUND(M3095*$E3096,0)),IF(LataProjekcji&gt;$F3096,0,ROUND(M3095*$E3096,0))),0),0)</f>
        <v>0</v>
      </c>
      <c r="N3097" s="5">
        <f ca="1">IF(AND($G3095,NOT(ISTEXT($G3094)),ISNUMBER(Poczatek),ISNUMBER(Koniec_Projekt)),IFERROR(IF(LataProjekcji=$F3096,IF(AND($G3096=$G3097,$F3096=$F3097),ROUND($D3095-SUM($K3097:M3097),0),ROUND(N3095*$E3096,0)),IF(LataProjekcji&gt;$F3096,0,ROUND(N3095*$E3096,0))),0),0)</f>
        <v>0</v>
      </c>
      <c r="O3097" s="5">
        <f ca="1">IF(AND($G3095,NOT(ISTEXT($G3094)),ISNUMBER(Poczatek),ISNUMBER(Koniec_Projekt)),IFERROR(IF(LataProjekcji=$F3096,IF(AND($G3096=$G3097,$F3096=$F3097),ROUND($D3095-SUM($K3097:N3097),0),ROUND(O3095*$E3096,0)),IF(LataProjekcji&gt;$F3096,0,ROUND(O3095*$E3096,0))),0),0)</f>
        <v>0</v>
      </c>
      <c r="P3097" s="5">
        <f ca="1">IF(AND($G3095,NOT(ISTEXT($G3094)),ISNUMBER(Poczatek),ISNUMBER(Koniec_Projekt)),IFERROR(IF(LataProjekcji=$F3096,IF(AND($G3096=$G3097,$F3096=$F3097),ROUND($D3095-SUM($K3097:O3097),0),ROUND(P3095*$E3096,0)),IF(LataProjekcji&gt;$F3096,0,ROUND(P3095*$E3096,0))),0),0)</f>
        <v>0</v>
      </c>
      <c r="Q3097" s="5">
        <f ca="1">IF(AND($G3095,NOT(ISTEXT($G3094)),ISNUMBER(Poczatek),ISNUMBER(Koniec_Projekt)),IFERROR(IF(LataProjekcji=$F3096,IF(AND($G3096=$G3097,$F3096=$F3097),ROUND($D3095-SUM($K3097:P3097),0),ROUND(Q3095*$E3096,0)),IF(LataProjekcji&gt;$F3096,0,ROUND(Q3095*$E3096,0))),0),0)</f>
        <v>0</v>
      </c>
      <c r="R3097" s="5">
        <f ca="1">IF(AND($G3095,NOT(ISTEXT($G3094)),ISNUMBER(Poczatek),ISNUMBER(Koniec_Projekt)),IFERROR(IF(LataProjekcji=$F3096,IF(AND($G3096=$G3097,$F3096=$F3097),ROUND($D3095-SUM($K3097:Q3097),0),ROUND(R3095*$E3096,0)),IF(LataProjekcji&gt;$F3096,0,ROUND(R3095*$E3096,0))),0),0)</f>
        <v>0</v>
      </c>
      <c r="S3097" s="5">
        <f ca="1">IF(AND($G3095,NOT(ISTEXT($G3094)),ISNUMBER(Poczatek),ISNUMBER(Koniec_Projekt)),IFERROR(IF(LataProjekcji=$F3096,IF(AND($G3096=$G3097,$F3096=$F3097),ROUND($D3095-SUM($K3097:R3097),0),ROUND(S3095*$E3096,0)),IF(LataProjekcji&gt;$F3096,0,ROUND(S3095*$E3096,0))),0),0)</f>
        <v>0</v>
      </c>
      <c r="T3097" s="5">
        <f ca="1">IF(AND($G3095,NOT(ISTEXT($G3094)),ISNUMBER(Poczatek),ISNUMBER(Koniec_Projekt)),IFERROR(IF(LataProjekcji=$F3096,IF(AND($G3096=$G3097,$F3096=$F3097),ROUND($D3095-SUM($K3097:S3097),0),ROUND(T3095*$E3096,0)),IF(LataProjekcji&gt;$F3096,0,ROUND(T3095*$E3096,0))),0),0)</f>
        <v>0</v>
      </c>
      <c r="U3097" s="5">
        <f ca="1">IF(AND($G3095,NOT(ISTEXT($G3094)),ISNUMBER(Poczatek),ISNUMBER(Koniec_Projekt)),IFERROR(IF(LataProjekcji=$F3096,IF(AND($G3096=$G3097,$F3096=$F3097),ROUND($D3095-SUM($K3097:T3097),0),ROUND(U3095*$E3096,0)),IF(LataProjekcji&gt;$F3096,0,ROUND(U3095*$E3096,0))),0),0)</f>
        <v>0</v>
      </c>
      <c r="V3097" s="5">
        <f ca="1">IF(AND($G3095,NOT(ISTEXT($G3094)),ISNUMBER(Poczatek),ISNUMBER(Koniec_Projekt)),IFERROR(IF(LataProjekcji=$F3096,IF(AND($G3096=$G3097,$F3096=$F3097),ROUND($D3095-SUM($K3097:U3097),0),ROUND(V3095*$E3096,0)),IF(LataProjekcji&gt;$F3096,0,ROUND(V3095*$E3096,0))),0),0)</f>
        <v>0</v>
      </c>
      <c r="W3097" s="5">
        <f ca="1">IF(AND($G3095,NOT(ISTEXT($G3094)),ISNUMBER(Poczatek),ISNUMBER(Koniec_Projekt)),IFERROR(IF(LataProjekcji=$F3096,IF(AND($G3096=$G3097,$F3096=$F3097),ROUND($D3095-SUM($K3097:V3097),0),ROUND(W3095*$E3096,0)),IF(LataProjekcji&gt;$F3096,0,ROUND(W3095*$E3096,0))),0),0)</f>
        <v>0</v>
      </c>
      <c r="X3097" s="5">
        <f ca="1">IF(AND($G3095,NOT(ISTEXT($G3094)),ISNUMBER(Poczatek),ISNUMBER(Koniec_Projekt)),IFERROR(IF(LataProjekcji=$F3096,IF(AND($G3096=$G3097,$F3096=$F3097),ROUND($D3095-SUM($K3097:W3097),0),ROUND(X3095*$E3096,0)),IF(LataProjekcji&gt;$F3096,0,ROUND(X3095*$E3096,0))),0),0)</f>
        <v>0</v>
      </c>
      <c r="Y3097" s="5">
        <f ca="1">IF(AND($G3095,NOT(ISTEXT($G3094)),ISNUMBER(Poczatek),ISNUMBER(Koniec_Projekt)),IFERROR(IF(LataProjekcji=$F3096,IF(AND($G3096=$G3097,$F3096=$F3097),ROUND($D3095-SUM($K3097:X3097),0),ROUND(Y3095*$E3096,0)),IF(LataProjekcji&gt;$F3096,0,ROUND(Y3095*$E3096,0))),0),0)</f>
        <v>0</v>
      </c>
      <c r="Z3097" s="5">
        <f ca="1">IF(AND($G3095,NOT(ISTEXT($G3094)),ISNUMBER(Poczatek),ISNUMBER(Koniec_Projekt)),IFERROR(IF(LataProjekcji=$F3096,IF(AND($G3096=$G3097,$F3096=$F3097),ROUND($D3095-SUM($K3097:Y3097),0),ROUND(Z3095*$E3096,0)),IF(LataProjekcji&gt;$F3096,0,ROUND(Z3095*$E3096,0))),0),0)</f>
        <v>0</v>
      </c>
      <c r="AA3097" s="5">
        <f ca="1">IF(AND($G3095,NOT(ISTEXT($G3094)),ISNUMBER(Poczatek),ISNUMBER(Koniec_Projekt)),IFERROR(IF(LataProjekcji=$F3096,IF(AND($G3096=$G3097,$F3096=$F3097),ROUND($D3095-SUM($K3097:Z3097),0),ROUND(AA3095*$E3096,0)),IF(LataProjekcji&gt;$F3096,0,ROUND(AA3095*$E3096,0))),0),0)</f>
        <v>0</v>
      </c>
      <c r="AB3097" s="5">
        <f ca="1">IF(AND($G3095,NOT(ISTEXT($G3094)),ISNUMBER(Poczatek),ISNUMBER(Koniec_Projekt)),IFERROR(IF(LataProjekcji=$F3096,IF(AND($G3096=$G3097,$F3096=$F3097),ROUND($D3095-SUM($K3097:AA3097),0),ROUND(AB3095*$E3096,0)),IF(LataProjekcji&gt;$F3096,0,ROUND(AB3095*$E3096,0))),0),0)</f>
        <v>0</v>
      </c>
      <c r="AC3097" s="5">
        <f ca="1">IF(AND($G3095,NOT(ISTEXT($G3094)),ISNUMBER(Poczatek),ISNUMBER(Koniec_Projekt)),IFERROR(IF(LataProjekcji=$F3096,IF(AND($G3096=$G3097,$F3096=$F3097),ROUND($D3095-SUM($K3097:AB3097),0),ROUND(AC3095*$E3096,0)),IF(LataProjekcji&gt;$F3096,0,ROUND(AC3095*$E3096,0))),0),0)</f>
        <v>0</v>
      </c>
      <c r="AD3097" s="5">
        <f ca="1">IF(AND($G3095,NOT(ISTEXT($G3094)),ISNUMBER(Poczatek),ISNUMBER(Koniec_Projekt)),IFERROR(IF(LataProjekcji=$F3096,IF(AND($G3096=$G3097,$F3096=$F3097),ROUND($D3095-SUM($K3097:AC3097),0),ROUND(AD3095*$E3096,0)),IF(LataProjekcji&gt;$F3096,0,ROUND(AD3095*$E3096,0))),0),0)</f>
        <v>0</v>
      </c>
      <c r="AE3097" s="5">
        <f ca="1">IF(AND($G3095,NOT(ISTEXT($G3094)),ISNUMBER(Poczatek),ISNUMBER(Koniec_Projekt)),IFERROR(IF(LataProjekcji=$F3096,IF(AND($G3096=$G3097,$F3096=$F3097),ROUND($D3095-SUM($K3097:AD3097),0),ROUND(AE3095*$E3096,0)),IF(LataProjekcji&gt;$F3096,0,ROUND(AE3095*$E3096,0))),0),0)</f>
        <v>0</v>
      </c>
    </row>
    <row r="3098" spans="1:31" ht="12.5" hidden="1" thickBot="1">
      <c r="B3098" s="527" t="s">
        <v>865</v>
      </c>
      <c r="C3098" s="528"/>
      <c r="D3098" s="529">
        <f ca="1">IF(D3095&gt;10,ROUND((D3097-1)*E3096,0),E3096)</f>
        <v>0</v>
      </c>
      <c r="E3098" s="529">
        <f ca="1">D3095-D3098</f>
        <v>0</v>
      </c>
      <c r="F3098" s="528"/>
      <c r="G3098" s="669">
        <f ca="1">OFFSET($C$269,$D3093,0)</f>
        <v>0</v>
      </c>
      <c r="H3098" s="528"/>
      <c r="I3098" s="528"/>
      <c r="J3098" s="528"/>
      <c r="K3098" s="528"/>
      <c r="L3098" s="528"/>
      <c r="M3098" s="528"/>
      <c r="N3098" s="528"/>
      <c r="O3098" s="528"/>
      <c r="P3098" s="528"/>
      <c r="Q3098" s="528"/>
      <c r="R3098" s="528"/>
      <c r="S3098" s="528"/>
      <c r="T3098" s="528"/>
      <c r="U3098" s="528"/>
      <c r="V3098" s="528"/>
      <c r="W3098" s="528"/>
      <c r="X3098" s="528"/>
      <c r="Y3098" s="528"/>
      <c r="Z3098" s="528"/>
      <c r="AA3098" s="528"/>
      <c r="AB3098" s="528"/>
      <c r="AC3098" s="528"/>
      <c r="AD3098" s="528"/>
      <c r="AE3098" s="528"/>
    </row>
    <row r="3099" spans="1:31" ht="12.5" hidden="1" thickTop="1"/>
    <row r="3100" spans="1:31" ht="12.5" hidden="1" thickBot="1">
      <c r="B3100" s="530" t="str">
        <f ca="1">"nazwa ST: "&amp;B1947</f>
        <v>nazwa ST: 0</v>
      </c>
      <c r="C3100" s="530"/>
      <c r="D3100" s="531">
        <f>D1947</f>
        <v>306</v>
      </c>
      <c r="E3100" s="530"/>
      <c r="F3100" s="530"/>
      <c r="G3100" s="530"/>
      <c r="H3100" s="530"/>
      <c r="I3100" s="530"/>
      <c r="J3100" s="530"/>
      <c r="K3100" s="539" t="str">
        <f t="shared" ref="K3100:AE3100" si="3239">LataProjekcji</f>
        <v>Uzupełnij dane</v>
      </c>
      <c r="L3100" s="539" t="str">
        <f t="shared" si="3239"/>
        <v/>
      </c>
      <c r="M3100" s="539" t="str">
        <f t="shared" si="3239"/>
        <v/>
      </c>
      <c r="N3100" s="539" t="str">
        <f t="shared" si="3239"/>
        <v/>
      </c>
      <c r="O3100" s="539" t="str">
        <f t="shared" si="3239"/>
        <v/>
      </c>
      <c r="P3100" s="539" t="str">
        <f t="shared" si="3239"/>
        <v/>
      </c>
      <c r="Q3100" s="539" t="str">
        <f t="shared" si="3239"/>
        <v/>
      </c>
      <c r="R3100" s="539" t="str">
        <f t="shared" si="3239"/>
        <v/>
      </c>
      <c r="S3100" s="539" t="str">
        <f t="shared" si="3239"/>
        <v/>
      </c>
      <c r="T3100" s="539" t="str">
        <f t="shared" si="3239"/>
        <v/>
      </c>
      <c r="U3100" s="539" t="str">
        <f t="shared" si="3239"/>
        <v/>
      </c>
      <c r="V3100" s="539" t="str">
        <f t="shared" si="3239"/>
        <v/>
      </c>
      <c r="W3100" s="539" t="str">
        <f t="shared" si="3239"/>
        <v/>
      </c>
      <c r="X3100" s="539" t="str">
        <f t="shared" si="3239"/>
        <v/>
      </c>
      <c r="Y3100" s="539" t="str">
        <f t="shared" si="3239"/>
        <v/>
      </c>
      <c r="Z3100" s="539" t="str">
        <f t="shared" si="3239"/>
        <v/>
      </c>
      <c r="AA3100" s="539" t="str">
        <f t="shared" si="3239"/>
        <v/>
      </c>
      <c r="AB3100" s="539" t="str">
        <f t="shared" si="3239"/>
        <v/>
      </c>
      <c r="AC3100" s="539" t="str">
        <f t="shared" si="3239"/>
        <v/>
      </c>
      <c r="AD3100" s="539" t="str">
        <f t="shared" si="3239"/>
        <v/>
      </c>
      <c r="AE3100" s="539" t="str">
        <f t="shared" si="3239"/>
        <v/>
      </c>
    </row>
    <row r="3101" spans="1:31" hidden="1">
      <c r="B3101" s="526" t="s">
        <v>752</v>
      </c>
      <c r="D3101" s="1">
        <f ca="1">D1948</f>
        <v>1900</v>
      </c>
      <c r="E3101" s="1">
        <f ca="1">E1948</f>
        <v>1</v>
      </c>
      <c r="F3101" s="1">
        <f ca="1">IF(D3102&gt;10,F1948,1)</f>
        <v>1</v>
      </c>
      <c r="G3101" s="525" t="str">
        <f ca="1">IF(ISBLANK(OFFSET($E$269,$D3100,0)),"brak daty",IF(D3102&gt;10,EDATE(OFFSET($E$269,$D3100,0),D3104),DATE(D3101,E3101,1)))</f>
        <v>brak daty</v>
      </c>
      <c r="H3101" s="538" t="b">
        <f ca="1">SUM(K3101:AE3101)=D3104</f>
        <v>1</v>
      </c>
      <c r="I3101" s="1" t="s">
        <v>749</v>
      </c>
      <c r="K3101" s="5">
        <f ca="1">IF(AND($G3102,NOT(ISTEXT($G3101)),ISNUMBER(Poczatek),ISNUMBER(Koniec_Projekt)),IFERROR(IF($D3101=LataProjekcji,$F3101,IF($D3101&lt;LataProjekcji,IF((SUM(K3101)+12)&lt;$D3104,12,$D3104-SUM(K3101)),0)),0),0)</f>
        <v>0</v>
      </c>
      <c r="L3101" s="5">
        <f ca="1">IF(AND($G3102,NOT(ISTEXT($G3101)),ISNUMBER(Poczatek),ISNUMBER(Koniec_Projekt)),IFERROR(IF($D3101=LataProjekcji,$F3101,IF($D3101&lt;LataProjekcji,IF((SUM($K3101:K3101)+12)&lt;$D3104,12,$D3104-SUM($K3101:K3101)),0)),0),0)</f>
        <v>0</v>
      </c>
      <c r="M3101" s="5">
        <f ca="1">IF(AND($G3102,NOT(ISTEXT($G3101)),ISNUMBER(Poczatek),ISNUMBER(Koniec_Projekt)),IFERROR(IF($D3101=LataProjekcji,$F3101,IF($D3101&lt;LataProjekcji,IF((SUM($K3101:L3101)+12)&lt;$D3104,12,$D3104-SUM($K3101:L3101)),0)),0),0)</f>
        <v>0</v>
      </c>
      <c r="N3101" s="5">
        <f ca="1">IF(AND($G3102,NOT(ISTEXT($G3101)),ISNUMBER(Poczatek),ISNUMBER(Koniec_Projekt)),IFERROR(IF($D3101=LataProjekcji,$F3101,IF($D3101&lt;LataProjekcji,IF((SUM($K3101:M3101)+12)&lt;$D3104,12,$D3104-SUM($K3101:M3101)),0)),0),0)</f>
        <v>0</v>
      </c>
      <c r="O3101" s="5">
        <f ca="1">IF(AND($G3102,NOT(ISTEXT($G3101)),ISNUMBER(Poczatek),ISNUMBER(Koniec_Projekt)),IFERROR(IF($D3101=LataProjekcji,$F3101,IF($D3101&lt;LataProjekcji,IF((SUM($K3101:N3101)+12)&lt;$D3104,12,$D3104-SUM($K3101:N3101)),0)),0),0)</f>
        <v>0</v>
      </c>
      <c r="P3101" s="5">
        <f ca="1">IF(AND($G3102,NOT(ISTEXT($G3101)),ISNUMBER(Poczatek),ISNUMBER(Koniec_Projekt)),IFERROR(IF($D3101=LataProjekcji,$F3101,IF($D3101&lt;LataProjekcji,IF((SUM($K3101:O3101)+12)&lt;$D3104,12,$D3104-SUM($K3101:O3101)),0)),0),0)</f>
        <v>0</v>
      </c>
      <c r="Q3101" s="5">
        <f ca="1">IF(AND($G3102,NOT(ISTEXT($G3101)),ISNUMBER(Poczatek),ISNUMBER(Koniec_Projekt)),IFERROR(IF($D3101=LataProjekcji,$F3101,IF($D3101&lt;LataProjekcji,IF((SUM($K3101:P3101)+12)&lt;$D3104,12,$D3104-SUM($K3101:P3101)),0)),0),0)</f>
        <v>0</v>
      </c>
      <c r="R3101" s="5">
        <f ca="1">IF(AND($G3102,NOT(ISTEXT($G3101)),ISNUMBER(Poczatek),ISNUMBER(Koniec_Projekt)),IFERROR(IF($D3101=LataProjekcji,$F3101,IF($D3101&lt;LataProjekcji,IF((SUM($K3101:Q3101)+12)&lt;$D3104,12,$D3104-SUM($K3101:Q3101)),0)),0),0)</f>
        <v>0</v>
      </c>
      <c r="S3101" s="5">
        <f ca="1">IF(AND($G3102,NOT(ISTEXT($G3101)),ISNUMBER(Poczatek),ISNUMBER(Koniec_Projekt)),IFERROR(IF($D3101=LataProjekcji,$F3101,IF($D3101&lt;LataProjekcji,IF((SUM($K3101:R3101)+12)&lt;$D3104,12,$D3104-SUM($K3101:R3101)),0)),0),0)</f>
        <v>0</v>
      </c>
      <c r="T3101" s="5">
        <f ca="1">IF(AND($G3102,NOT(ISTEXT($G3101)),ISNUMBER(Poczatek),ISNUMBER(Koniec_Projekt)),IFERROR(IF($D3101=LataProjekcji,$F3101,IF($D3101&lt;LataProjekcji,IF((SUM($K3101:S3101)+12)&lt;$D3104,12,$D3104-SUM($K3101:S3101)),0)),0),0)</f>
        <v>0</v>
      </c>
      <c r="U3101" s="5">
        <f ca="1">IF(AND($G3102,NOT(ISTEXT($G3101)),ISNUMBER(Poczatek),ISNUMBER(Koniec_Projekt)),IFERROR(IF($D3101=LataProjekcji,$F3101,IF($D3101&lt;LataProjekcji,IF((SUM($K3101:T3101)+12)&lt;$D3104,12,$D3104-SUM($K3101:T3101)),0)),0),0)</f>
        <v>0</v>
      </c>
      <c r="V3101" s="5">
        <f ca="1">IF(AND($G3102,NOT(ISTEXT($G3101)),ISNUMBER(Poczatek),ISNUMBER(Koniec_Projekt)),IFERROR(IF($D3101=LataProjekcji,$F3101,IF($D3101&lt;LataProjekcji,IF((SUM($K3101:U3101)+12)&lt;$D3104,12,$D3104-SUM($K3101:U3101)),0)),0),0)</f>
        <v>0</v>
      </c>
      <c r="W3101" s="5">
        <f ca="1">IF(AND($G3102,NOT(ISTEXT($G3101)),ISNUMBER(Poczatek),ISNUMBER(Koniec_Projekt)),IFERROR(IF($D3101=LataProjekcji,$F3101,IF($D3101&lt;LataProjekcji,IF((SUM($K3101:V3101)+12)&lt;$D3104,12,$D3104-SUM($K3101:V3101)),0)),0),0)</f>
        <v>0</v>
      </c>
      <c r="X3101" s="5">
        <f ca="1">IF(AND($G3102,NOT(ISTEXT($G3101)),ISNUMBER(Poczatek),ISNUMBER(Koniec_Projekt)),IFERROR(IF($D3101=LataProjekcji,$F3101,IF($D3101&lt;LataProjekcji,IF((SUM($K3101:W3101)+12)&lt;$D3104,12,$D3104-SUM($K3101:W3101)),0)),0),0)</f>
        <v>0</v>
      </c>
      <c r="Y3101" s="5">
        <f ca="1">IF(AND($G3102,NOT(ISTEXT($G3101)),ISNUMBER(Poczatek),ISNUMBER(Koniec_Projekt)),IFERROR(IF($D3101=LataProjekcji,$F3101,IF($D3101&lt;LataProjekcji,IF((SUM($K3101:X3101)+12)&lt;$D3104,12,$D3104-SUM($K3101:X3101)),0)),0),0)</f>
        <v>0</v>
      </c>
      <c r="Z3101" s="5">
        <f ca="1">IF(AND($G3102,NOT(ISTEXT($G3101)),ISNUMBER(Poczatek),ISNUMBER(Koniec_Projekt)),IFERROR(IF($D3101=LataProjekcji,$F3101,IF($D3101&lt;LataProjekcji,IF((SUM($K3101:Y3101)+12)&lt;$D3104,12,$D3104-SUM($K3101:Y3101)),0)),0),0)</f>
        <v>0</v>
      </c>
      <c r="AA3101" s="5">
        <f ca="1">IF(AND($G3102,NOT(ISTEXT($G3101)),ISNUMBER(Poczatek),ISNUMBER(Koniec_Projekt)),IFERROR(IF($D3101=LataProjekcji,$F3101,IF($D3101&lt;LataProjekcji,IF((SUM($K3101:Z3101)+12)&lt;$D3104,12,$D3104-SUM($K3101:Z3101)),0)),0),0)</f>
        <v>0</v>
      </c>
      <c r="AB3101" s="5">
        <f ca="1">IF(AND($G3102,NOT(ISTEXT($G3101)),ISNUMBER(Poczatek),ISNUMBER(Koniec_Projekt)),IFERROR(IF($D3101=LataProjekcji,$F3101,IF($D3101&lt;LataProjekcji,IF((SUM($K3101:AA3101)+12)&lt;$D3104,12,$D3104-SUM($K3101:AA3101)),0)),0),0)</f>
        <v>0</v>
      </c>
      <c r="AC3101" s="5">
        <f ca="1">IF(AND($G3102,NOT(ISTEXT($G3101)),ISNUMBER(Poczatek),ISNUMBER(Koniec_Projekt)),IFERROR(IF($D3101=LataProjekcji,$F3101,IF($D3101&lt;LataProjekcji,IF((SUM($K3101:AB3101)+12)&lt;$D3104,12,$D3104-SUM($K3101:AB3101)),0)),0),0)</f>
        <v>0</v>
      </c>
      <c r="AD3101" s="5">
        <f ca="1">IF(AND($G3102,NOT(ISTEXT($G3101)),ISNUMBER(Poczatek),ISNUMBER(Koniec_Projekt)),IFERROR(IF($D3101=LataProjekcji,$F3101,IF($D3101&lt;LataProjekcji,IF((SUM($K3101:AC3101)+12)&lt;$D3104,12,$D3104-SUM($K3101:AC3101)),0)),0),0)</f>
        <v>0</v>
      </c>
      <c r="AE3101" s="5">
        <f ca="1">IF(AND($G3102,NOT(ISTEXT($G3101)),ISNUMBER(Poczatek),ISNUMBER(Koniec_Projekt)),IFERROR(IF($D3101=LataProjekcji,$F3101,IF($D3101&lt;LataProjekcji,IF((SUM($K3101:AD3101)+12)&lt;$D3104,12,$D3104-SUM($K3101:AD3101)),0)),0),0)</f>
        <v>0</v>
      </c>
    </row>
    <row r="3102" spans="1:31" hidden="1">
      <c r="B3102" s="526" t="s">
        <v>754</v>
      </c>
      <c r="D3102" s="5">
        <f ca="1">D1949</f>
        <v>0</v>
      </c>
      <c r="E3102" s="454">
        <f ca="1">E1949</f>
        <v>0</v>
      </c>
      <c r="F3102" s="454">
        <f ca="1">F1949</f>
        <v>0</v>
      </c>
      <c r="G3102" s="258" t="b">
        <f ca="1">NOT(ISBLANK(OFFSET($C$269,$D3100,0)))</f>
        <v>0</v>
      </c>
      <c r="H3102" s="538" t="b">
        <f ca="1">SUM(K3102:AE3102)=E3104</f>
        <v>1</v>
      </c>
      <c r="I3102" s="1" t="s">
        <v>750</v>
      </c>
      <c r="K3102" s="537">
        <f ca="1">IF(AND($G3102,NOT(ISTEXT($G3101)),ISNUMBER(Poczatek),ISNUMBER(Koniec_Projekt)),IFERROR(IF($D3101=LataProjekcji,IF($F3101&gt;$E3104,$E3104,$F3101),IF($D3104&gt;=$E3104,(IF($D3101&lt;LataProjekcji,IF((SUM(J3102:$K3102)+12)&lt;$E3104,12,$E3104-SUM(J3102:$K3102)),0)),(IF($D3101&lt;LataProjekcji,IF((SUM(J3102:$K3102)+12)&lt;$D3104,12,$D3104-SUM(J3102:$K3102)),0)))),0),0)</f>
        <v>0</v>
      </c>
      <c r="L3102" s="537">
        <f ca="1">IF(AND($G3102,NOT(ISTEXT($G3101)),ISNUMBER(Poczatek),ISNUMBER(Koniec_Projekt)),IFERROR(IF($D3101=LataProjekcji,IF($F3101&gt;$E3104,$E3104,$F3101),IF($D3104&gt;=$E3104,(IF($D3101&lt;LataProjekcji,IF((SUM($K3102:K3102)+12)&lt;$E3104,12,$E3104-SUM($K3102:K3102)),0)),(IF($D3101&lt;LataProjekcji,IF((SUM($K3102:K3102)+12)&lt;$D3104,12,$D3104-SUM($K3102:K3102)),0)))),0),0)</f>
        <v>0</v>
      </c>
      <c r="M3102" s="537">
        <f ca="1">IF(AND($G3102,NOT(ISTEXT($G3101)),ISNUMBER(Poczatek),ISNUMBER(Koniec_Projekt)),IFERROR(IF($D3101=LataProjekcji,IF($F3101&gt;$E3104,$E3104,$F3101),IF($D3104&gt;=$E3104,(IF($D3101&lt;LataProjekcji,IF((SUM($K3102:L3102)+12)&lt;$E3104,12,$E3104-SUM($K3102:L3102)),0)),(IF($D3101&lt;LataProjekcji,IF((SUM($K3102:L3102)+12)&lt;$D3104,12,$D3104-SUM($K3102:L3102)),0)))),0),0)</f>
        <v>0</v>
      </c>
      <c r="N3102" s="537">
        <f ca="1">IF(AND($G3102,NOT(ISTEXT($G3101)),ISNUMBER(Poczatek),ISNUMBER(Koniec_Projekt)),IFERROR(IF($D3101=LataProjekcji,IF($F3101&gt;$E3104,$E3104,$F3101),IF($D3104&gt;=$E3104,(IF($D3101&lt;LataProjekcji,IF((SUM($K3102:M3102)+12)&lt;$E3104,12,$E3104-SUM($K3102:M3102)),0)),(IF($D3101&lt;LataProjekcji,IF((SUM($K3102:M3102)+12)&lt;$D3104,12,$D3104-SUM($K3102:M3102)),0)))),0),0)</f>
        <v>0</v>
      </c>
      <c r="O3102" s="537">
        <f ca="1">IF(AND($G3102,NOT(ISTEXT($G3101)),ISNUMBER(Poczatek),ISNUMBER(Koniec_Projekt)),IFERROR(IF($D3101=LataProjekcji,IF($F3101&gt;$E3104,$E3104,$F3101),IF($D3104&gt;=$E3104,(IF($D3101&lt;LataProjekcji,IF((SUM($K3102:N3102)+12)&lt;$E3104,12,$E3104-SUM($K3102:N3102)),0)),(IF($D3101&lt;LataProjekcji,IF((SUM($K3102:N3102)+12)&lt;$D3104,12,$D3104-SUM($K3102:N3102)),0)))),0),0)</f>
        <v>0</v>
      </c>
      <c r="P3102" s="537">
        <f ca="1">IF(AND($G3102,NOT(ISTEXT($G3101)),ISNUMBER(Poczatek),ISNUMBER(Koniec_Projekt)),IFERROR(IF($D3101=LataProjekcji,IF($F3101&gt;$E3104,$E3104,$F3101),IF($D3104&gt;=$E3104,(IF($D3101&lt;LataProjekcji,IF((SUM($K3102:O3102)+12)&lt;$E3104,12,$E3104-SUM($K3102:O3102)),0)),(IF($D3101&lt;LataProjekcji,IF((SUM($K3102:O3102)+12)&lt;$D3104,12,$D3104-SUM($K3102:O3102)),0)))),0),0)</f>
        <v>0</v>
      </c>
      <c r="Q3102" s="537">
        <f ca="1">IF(AND($G3102,NOT(ISTEXT($G3101)),ISNUMBER(Poczatek),ISNUMBER(Koniec_Projekt)),IFERROR(IF($D3101=LataProjekcji,IF($F3101&gt;$E3104,$E3104,$F3101),IF($D3104&gt;=$E3104,(IF($D3101&lt;LataProjekcji,IF((SUM($K3102:P3102)+12)&lt;$E3104,12,$E3104-SUM($K3102:P3102)),0)),(IF($D3101&lt;LataProjekcji,IF((SUM($K3102:P3102)+12)&lt;$D3104,12,$D3104-SUM($K3102:P3102)),0)))),0),0)</f>
        <v>0</v>
      </c>
      <c r="R3102" s="537">
        <f ca="1">IF(AND($G3102,NOT(ISTEXT($G3101)),ISNUMBER(Poczatek),ISNUMBER(Koniec_Projekt)),IFERROR(IF($D3101=LataProjekcji,IF($F3101&gt;$E3104,$E3104,$F3101),IF($D3104&gt;=$E3104,(IF($D3101&lt;LataProjekcji,IF((SUM($K3102:Q3102)+12)&lt;$E3104,12,$E3104-SUM($K3102:Q3102)),0)),(IF($D3101&lt;LataProjekcji,IF((SUM($K3102:Q3102)+12)&lt;$D3104,12,$D3104-SUM($K3102:Q3102)),0)))),0),0)</f>
        <v>0</v>
      </c>
      <c r="S3102" s="537">
        <f ca="1">IF(AND($G3102,NOT(ISTEXT($G3101)),ISNUMBER(Poczatek),ISNUMBER(Koniec_Projekt)),IFERROR(IF($D3101=LataProjekcji,IF($F3101&gt;$E3104,$E3104,$F3101),IF($D3104&gt;=$E3104,(IF($D3101&lt;LataProjekcji,IF((SUM($K3102:R3102)+12)&lt;$E3104,12,$E3104-SUM($K3102:R3102)),0)),(IF($D3101&lt;LataProjekcji,IF((SUM($K3102:R3102)+12)&lt;$D3104,12,$D3104-SUM($K3102:R3102)),0)))),0),0)</f>
        <v>0</v>
      </c>
      <c r="T3102" s="537">
        <f ca="1">IF(AND($G3102,NOT(ISTEXT($G3101)),ISNUMBER(Poczatek),ISNUMBER(Koniec_Projekt)),IFERROR(IF($D3101=LataProjekcji,IF($F3101&gt;$E3104,$E3104,$F3101),IF($D3104&gt;=$E3104,(IF($D3101&lt;LataProjekcji,IF((SUM($K3102:S3102)+12)&lt;$E3104,12,$E3104-SUM($K3102:S3102)),0)),(IF($D3101&lt;LataProjekcji,IF((SUM($K3102:S3102)+12)&lt;$D3104,12,$D3104-SUM($K3102:S3102)),0)))),0),0)</f>
        <v>0</v>
      </c>
      <c r="U3102" s="537">
        <f ca="1">IF(AND($G3102,NOT(ISTEXT($G3101)),ISNUMBER(Poczatek),ISNUMBER(Koniec_Projekt)),IFERROR(IF($D3101=LataProjekcji,IF($F3101&gt;$E3104,$E3104,$F3101),IF($D3104&gt;=$E3104,(IF($D3101&lt;LataProjekcji,IF((SUM($K3102:T3102)+12)&lt;$E3104,12,$E3104-SUM($K3102:T3102)),0)),(IF($D3101&lt;LataProjekcji,IF((SUM($K3102:T3102)+12)&lt;$D3104,12,$D3104-SUM($K3102:T3102)),0)))),0),0)</f>
        <v>0</v>
      </c>
      <c r="V3102" s="537">
        <f ca="1">IF(AND($G3102,NOT(ISTEXT($G3101)),ISNUMBER(Poczatek),ISNUMBER(Koniec_Projekt)),IFERROR(IF($D3101=LataProjekcji,IF($F3101&gt;$E3104,$E3104,$F3101),IF($D3104&gt;=$E3104,(IF($D3101&lt;LataProjekcji,IF((SUM($K3102:U3102)+12)&lt;$E3104,12,$E3104-SUM($K3102:U3102)),0)),(IF($D3101&lt;LataProjekcji,IF((SUM($K3102:U3102)+12)&lt;$D3104,12,$D3104-SUM($K3102:U3102)),0)))),0),0)</f>
        <v>0</v>
      </c>
      <c r="W3102" s="537">
        <f ca="1">IF(AND($G3102,NOT(ISTEXT($G3101)),ISNUMBER(Poczatek),ISNUMBER(Koniec_Projekt)),IFERROR(IF($D3101=LataProjekcji,IF($F3101&gt;$E3104,$E3104,$F3101),IF($D3104&gt;=$E3104,(IF($D3101&lt;LataProjekcji,IF((SUM($K3102:V3102)+12)&lt;$E3104,12,$E3104-SUM($K3102:V3102)),0)),(IF($D3101&lt;LataProjekcji,IF((SUM($K3102:V3102)+12)&lt;$D3104,12,$D3104-SUM($K3102:V3102)),0)))),0),0)</f>
        <v>0</v>
      </c>
      <c r="X3102" s="537">
        <f ca="1">IF(AND($G3102,NOT(ISTEXT($G3101)),ISNUMBER(Poczatek),ISNUMBER(Koniec_Projekt)),IFERROR(IF($D3101=LataProjekcji,IF($F3101&gt;$E3104,$E3104,$F3101),IF($D3104&gt;=$E3104,(IF($D3101&lt;LataProjekcji,IF((SUM($K3102:W3102)+12)&lt;$E3104,12,$E3104-SUM($K3102:W3102)),0)),(IF($D3101&lt;LataProjekcji,IF((SUM($K3102:W3102)+12)&lt;$D3104,12,$D3104-SUM($K3102:W3102)),0)))),0),0)</f>
        <v>0</v>
      </c>
      <c r="Y3102" s="537">
        <f ca="1">IF(AND($G3102,NOT(ISTEXT($G3101)),ISNUMBER(Poczatek),ISNUMBER(Koniec_Projekt)),IFERROR(IF($D3101=LataProjekcji,IF($F3101&gt;$E3104,$E3104,$F3101),IF($D3104&gt;=$E3104,(IF($D3101&lt;LataProjekcji,IF((SUM($K3102:X3102)+12)&lt;$E3104,12,$E3104-SUM($K3102:X3102)),0)),(IF($D3101&lt;LataProjekcji,IF((SUM($K3102:X3102)+12)&lt;$D3104,12,$D3104-SUM($K3102:X3102)),0)))),0),0)</f>
        <v>0</v>
      </c>
      <c r="Z3102" s="537">
        <f ca="1">IF(AND($G3102,NOT(ISTEXT($G3101)),ISNUMBER(Poczatek),ISNUMBER(Koniec_Projekt)),IFERROR(IF($D3101=LataProjekcji,IF($F3101&gt;$E3104,$E3104,$F3101),IF($D3104&gt;=$E3104,(IF($D3101&lt;LataProjekcji,IF((SUM($K3102:Y3102)+12)&lt;$E3104,12,$E3104-SUM($K3102:Y3102)),0)),(IF($D3101&lt;LataProjekcji,IF((SUM($K3102:Y3102)+12)&lt;$D3104,12,$D3104-SUM($K3102:Y3102)),0)))),0),0)</f>
        <v>0</v>
      </c>
      <c r="AA3102" s="537">
        <f ca="1">IF(AND($G3102,NOT(ISTEXT($G3101)),ISNUMBER(Poczatek),ISNUMBER(Koniec_Projekt)),IFERROR(IF($D3101=LataProjekcji,IF($F3101&gt;$E3104,$E3104,$F3101),IF($D3104&gt;=$E3104,(IF($D3101&lt;LataProjekcji,IF((SUM($K3102:Z3102)+12)&lt;$E3104,12,$E3104-SUM($K3102:Z3102)),0)),(IF($D3101&lt;LataProjekcji,IF((SUM($K3102:Z3102)+12)&lt;$D3104,12,$D3104-SUM($K3102:Z3102)),0)))),0),0)</f>
        <v>0</v>
      </c>
      <c r="AB3102" s="537">
        <f ca="1">IF(AND($G3102,NOT(ISTEXT($G3101)),ISNUMBER(Poczatek),ISNUMBER(Koniec_Projekt)),IFERROR(IF($D3101=LataProjekcji,IF($F3101&gt;$E3104,$E3104,$F3101),IF($D3104&gt;=$E3104,(IF($D3101&lt;LataProjekcji,IF((SUM($K3102:AA3102)+12)&lt;$E3104,12,$E3104-SUM($K3102:AA3102)),0)),(IF($D3101&lt;LataProjekcji,IF((SUM($K3102:AA3102)+12)&lt;$D3104,12,$D3104-SUM($K3102:AA3102)),0)))),0),0)</f>
        <v>0</v>
      </c>
      <c r="AC3102" s="537">
        <f ca="1">IF(AND($G3102,NOT(ISTEXT($G3101)),ISNUMBER(Poczatek),ISNUMBER(Koniec_Projekt)),IFERROR(IF($D3101=LataProjekcji,IF($F3101&gt;$E3104,$E3104,$F3101),IF($D3104&gt;=$E3104,(IF($D3101&lt;LataProjekcji,IF((SUM($K3102:AB3102)+12)&lt;$E3104,12,$E3104-SUM($K3102:AB3102)),0)),(IF($D3101&lt;LataProjekcji,IF((SUM($K3102:AB3102)+12)&lt;$D3104,12,$D3104-SUM($K3102:AB3102)),0)))),0),0)</f>
        <v>0</v>
      </c>
      <c r="AD3102" s="537">
        <f ca="1">IF(AND($G3102,NOT(ISTEXT($G3101)),ISNUMBER(Poczatek),ISNUMBER(Koniec_Projekt)),IFERROR(IF($D3101=LataProjekcji,IF($F3101&gt;$E3104,$E3104,$F3101),IF($D3104&gt;=$E3104,(IF($D3101&lt;LataProjekcji,IF((SUM($K3102:AC3102)+12)&lt;$E3104,12,$E3104-SUM($K3102:AC3102)),0)),(IF($D3101&lt;LataProjekcji,IF((SUM($K3102:AC3102)+12)&lt;$D3104,12,$D3104-SUM($K3102:AC3102)),0)))),0),0)</f>
        <v>0</v>
      </c>
      <c r="AE3102" s="537">
        <f ca="1">IF(AND($G3102,NOT(ISTEXT($G3101)),ISNUMBER(Poczatek),ISNUMBER(Koniec_Projekt)),IFERROR(IF($D3101=LataProjekcji,IF($F3101&gt;$E3104,$E3104,$F3101),IF($D3104&gt;=$E3104,(IF($D3101&lt;LataProjekcji,IF((SUM($K3102:AD3102)+12)&lt;$E3104,12,$E3104-SUM($K3102:AD3102)),0)),(IF($D3101&lt;LataProjekcji,IF((SUM($K3102:AD3102)+12)&lt;$D3104,12,$D3104-SUM($K3102:AD3102)),0)))),0),0)</f>
        <v>0</v>
      </c>
    </row>
    <row r="3103" spans="1:31" hidden="1">
      <c r="B3103" s="526" t="s">
        <v>753</v>
      </c>
      <c r="D3103" s="454">
        <f ca="1">D1950</f>
        <v>0</v>
      </c>
      <c r="E3103" s="454">
        <f ca="1">IF(D3102&gt;10,ROUND(D3103/12,2),D3103)</f>
        <v>0</v>
      </c>
      <c r="F3103" s="524">
        <f>Koniec_Projekt</f>
        <v>0</v>
      </c>
      <c r="G3103" s="329">
        <f>Miesiac_Koniec_Projekt</f>
        <v>0</v>
      </c>
      <c r="H3103" s="538" t="b">
        <f ca="1">SUM(K3103:AE3103)=D3102</f>
        <v>1</v>
      </c>
      <c r="I3103" s="1" t="s">
        <v>713</v>
      </c>
      <c r="K3103" s="256">
        <f ca="1">IF(AND($G3102,NOT(ISTEXT($G3101)),ISNUMBER(Poczatek),ISNUMBER(Koniec_Projekt)),IFERROR(IF(LataProjekcji=$F3104,ROUND($D3102,0),ROUND(K3101*$E3103,0)),0),0)</f>
        <v>0</v>
      </c>
      <c r="L3103" s="5">
        <f ca="1">IF(AND($G3102,NOT(ISTEXT($G3101)),ISNUMBER(Poczatek),ISNUMBER(Koniec_Projekt)),IFERROR(IF(LataProjekcji=$F3104,ROUND($D3102-SUM(K3103:$K3103),0),ROUND(L3101*$E3103,0)),0),0)</f>
        <v>0</v>
      </c>
      <c r="M3103" s="5">
        <f ca="1">IF(AND($G3102,NOT(ISTEXT($G3101)),ISNUMBER(Poczatek),ISNUMBER(Koniec_Projekt)),IFERROR(IF(LataProjekcji=$F3104,ROUND($D3102-SUM($K3103:L3103),0),ROUND(M3101*$E3103,0)),0),0)</f>
        <v>0</v>
      </c>
      <c r="N3103" s="5">
        <f ca="1">IF(AND($G3102,NOT(ISTEXT($G3101)),ISNUMBER(Poczatek),ISNUMBER(Koniec_Projekt)),IFERROR(IF(LataProjekcji=$F3104,ROUND($D3102-SUM($K3103:M3103),0),ROUND(N3101*$E3103,0)),0),0)</f>
        <v>0</v>
      </c>
      <c r="O3103" s="5">
        <f ca="1">IF(AND($G3102,NOT(ISTEXT($G3101)),ISNUMBER(Poczatek),ISNUMBER(Koniec_Projekt)),IFERROR(IF(LataProjekcji=$F3104,ROUND($D3102-SUM($K3103:N3103),0),ROUND(O3101*$E3103,0)),0),0)</f>
        <v>0</v>
      </c>
      <c r="P3103" s="5">
        <f ca="1">IF(AND($G3102,NOT(ISTEXT($G3101)),ISNUMBER(Poczatek),ISNUMBER(Koniec_Projekt)),IFERROR(IF(LataProjekcji=$F3104,ROUND($D3102-SUM($K3103:O3103),0),ROUND(P3101*$E3103,0)),0),0)</f>
        <v>0</v>
      </c>
      <c r="Q3103" s="5">
        <f ca="1">IF(AND($G3102,NOT(ISTEXT($G3101)),ISNUMBER(Poczatek),ISNUMBER(Koniec_Projekt)),IFERROR(IF(LataProjekcji=$F3104,ROUND($D3102-SUM($K3103:P3103),0),ROUND(Q3101*$E3103,0)),0),0)</f>
        <v>0</v>
      </c>
      <c r="R3103" s="5">
        <f ca="1">IF(AND($G3102,NOT(ISTEXT($G3101)),ISNUMBER(Poczatek),ISNUMBER(Koniec_Projekt)),IFERROR(IF(LataProjekcji=$F3104,ROUND($D3102-SUM($K3103:Q3103),0),ROUND(R3101*$E3103,0)),0),0)</f>
        <v>0</v>
      </c>
      <c r="S3103" s="5">
        <f ca="1">IF(AND($G3102,NOT(ISTEXT($G3101)),ISNUMBER(Poczatek),ISNUMBER(Koniec_Projekt)),IFERROR(IF(LataProjekcji=$F3104,ROUND($D3102-SUM($K3103:R3103),0),ROUND(S3101*$E3103,0)),0),0)</f>
        <v>0</v>
      </c>
      <c r="T3103" s="5">
        <f ca="1">IF(AND($G3102,NOT(ISTEXT($G3101)),ISNUMBER(Poczatek),ISNUMBER(Koniec_Projekt)),IFERROR(IF(LataProjekcji=$F3104,ROUND($D3102-SUM($K3103:S3103),0),ROUND(T3101*$E3103,0)),0),0)</f>
        <v>0</v>
      </c>
      <c r="U3103" s="5">
        <f ca="1">IF(AND($G3102,NOT(ISTEXT($G3101)),ISNUMBER(Poczatek),ISNUMBER(Koniec_Projekt)),IFERROR(IF(LataProjekcji=$F3104,ROUND($D3102-SUM($K3103:T3103),0),ROUND(U3101*$E3103,0)),0),0)</f>
        <v>0</v>
      </c>
      <c r="V3103" s="5">
        <f ca="1">IF(AND($G3102,NOT(ISTEXT($G3101)),ISNUMBER(Poczatek),ISNUMBER(Koniec_Projekt)),IFERROR(IF(LataProjekcji=$F3104,ROUND($D3102-SUM($K3103:U3103),0),ROUND(V3101*$E3103,0)),0),0)</f>
        <v>0</v>
      </c>
      <c r="W3103" s="5">
        <f ca="1">IF(AND($G3102,NOT(ISTEXT($G3101)),ISNUMBER(Poczatek),ISNUMBER(Koniec_Projekt)),IFERROR(IF(LataProjekcji=$F3104,ROUND($D3102-SUM($K3103:V3103),0),ROUND(W3101*$E3103,0)),0),0)</f>
        <v>0</v>
      </c>
      <c r="X3103" s="5">
        <f ca="1">IF(AND($G3102,NOT(ISTEXT($G3101)),ISNUMBER(Poczatek),ISNUMBER(Koniec_Projekt)),IFERROR(IF(LataProjekcji=$F3104,ROUND($D3102-SUM($K3103:W3103),0),ROUND(X3101*$E3103,0)),0),0)</f>
        <v>0</v>
      </c>
      <c r="Y3103" s="5">
        <f ca="1">IF(AND($G3102,NOT(ISTEXT($G3101)),ISNUMBER(Poczatek),ISNUMBER(Koniec_Projekt)),IFERROR(IF(LataProjekcji=$F3104,ROUND($D3102-SUM($K3103:X3103),0),ROUND(Y3101*$E3103,0)),0),0)</f>
        <v>0</v>
      </c>
      <c r="Z3103" s="5">
        <f ca="1">IF(AND($G3102,NOT(ISTEXT($G3101)),ISNUMBER(Poczatek),ISNUMBER(Koniec_Projekt)),IFERROR(IF(LataProjekcji=$F3104,ROUND($D3102-SUM($K3103:Y3103),0),ROUND(Z3101*$E3103,0)),0),0)</f>
        <v>0</v>
      </c>
      <c r="AA3103" s="5">
        <f ca="1">IF(AND($G3102,NOT(ISTEXT($G3101)),ISNUMBER(Poczatek),ISNUMBER(Koniec_Projekt)),IFERROR(IF(LataProjekcji=$F3104,ROUND($D3102-SUM($K3103:Z3103),0),ROUND(AA3101*$E3103,0)),0),0)</f>
        <v>0</v>
      </c>
      <c r="AB3103" s="5">
        <f ca="1">IF(AND($G3102,NOT(ISTEXT($G3101)),ISNUMBER(Poczatek),ISNUMBER(Koniec_Projekt)),IFERROR(IF(LataProjekcji=$F3104,ROUND($D3102-SUM($K3103:AA3103),0),ROUND(AB3101*$E3103,0)),0),0)</f>
        <v>0</v>
      </c>
      <c r="AC3103" s="5">
        <f ca="1">IF(AND($G3102,NOT(ISTEXT($G3101)),ISNUMBER(Poczatek),ISNUMBER(Koniec_Projekt)),IFERROR(IF(LataProjekcji=$F3104,ROUND($D3102-SUM($K3103:AB3103),0),ROUND(AC3101*$E3103,0)),0),0)</f>
        <v>0</v>
      </c>
      <c r="AD3103" s="5">
        <f ca="1">IF(AND($G3102,NOT(ISTEXT($G3101)),ISNUMBER(Poczatek),ISNUMBER(Koniec_Projekt)),IFERROR(IF(LataProjekcji=$F3104,ROUND($D3102-SUM($K3103:AC3103),0),ROUND(AD3101*$E3103,0)),0),0)</f>
        <v>0</v>
      </c>
      <c r="AE3103" s="5">
        <f ca="1">IF(AND($G3102,NOT(ISTEXT($G3101)),ISNUMBER(Poczatek),ISNUMBER(Koniec_Projekt)),IFERROR(IF(LataProjekcji=$F3104,ROUND($D3102-SUM($K3103:AD3103),0),ROUND(AE3101*$E3103,0)),0),0)</f>
        <v>0</v>
      </c>
    </row>
    <row r="3104" spans="1:31" hidden="1">
      <c r="B3104" s="526" t="s">
        <v>751</v>
      </c>
      <c r="D3104" s="1">
        <f ca="1">IFERROR(ROUNDUP(D3102/E3103,0),0)</f>
        <v>0</v>
      </c>
      <c r="E3104" s="1">
        <f ca="1">IF(D3104=0,0,DATEDIF(DATE(D3101,E3101,1),DATE(F3103,G3103,1),"m"))</f>
        <v>0</v>
      </c>
      <c r="F3104" s="1" t="str">
        <f ca="1">IFERROR(YEAR(G3101),"brak daty")</f>
        <v>brak daty</v>
      </c>
      <c r="G3104" s="1" t="str">
        <f ca="1">IFERROR(MONTH(G3101),"brak daty")</f>
        <v>brak daty</v>
      </c>
      <c r="I3104" s="1" t="s">
        <v>425</v>
      </c>
      <c r="K3104" s="5">
        <f ca="1">IF(AND($G3102,NOT(ISTEXT($G3101)),ISNUMBER(Poczatek),ISNUMBER(Koniec_Projekt)),IFERROR(IF(LataProjekcji=$F3103,IF(AND($G3103=$G3104,$F3103=$F3104),ROUND($D3102-SUM($K3104),0),ROUND(K3102*$E3103,0)),IF(LataProjekcji&gt;$F3103,0,ROUND(K3102*$E3103,0))),0),0)</f>
        <v>0</v>
      </c>
      <c r="L3104" s="5">
        <f ca="1">IF(AND($G3102,NOT(ISTEXT($G3101)),ISNUMBER(Poczatek),ISNUMBER(Koniec_Projekt)),IFERROR(IF(LataProjekcji=$F3103,IF(AND($G3103=$G3104,$F3103=$F3104),ROUND($D3102-SUM($K3104:K3104),0),ROUND(L3102*$E3103,0)),IF(LataProjekcji&gt;$F3103,0,ROUND(L3102*$E3103,0))),0),0)</f>
        <v>0</v>
      </c>
      <c r="M3104" s="5">
        <f ca="1">IF(AND($G3102,NOT(ISTEXT($G3101)),ISNUMBER(Poczatek),ISNUMBER(Koniec_Projekt)),IFERROR(IF(LataProjekcji=$F3103,IF(AND($G3103=$G3104,$F3103=$F3104),ROUND($D3102-SUM($K3104:L3104),0),ROUND(M3102*$E3103,0)),IF(LataProjekcji&gt;$F3103,0,ROUND(M3102*$E3103,0))),0),0)</f>
        <v>0</v>
      </c>
      <c r="N3104" s="5">
        <f ca="1">IF(AND($G3102,NOT(ISTEXT($G3101)),ISNUMBER(Poczatek),ISNUMBER(Koniec_Projekt)),IFERROR(IF(LataProjekcji=$F3103,IF(AND($G3103=$G3104,$F3103=$F3104),ROUND($D3102-SUM($K3104:M3104),0),ROUND(N3102*$E3103,0)),IF(LataProjekcji&gt;$F3103,0,ROUND(N3102*$E3103,0))),0),0)</f>
        <v>0</v>
      </c>
      <c r="O3104" s="5">
        <f ca="1">IF(AND($G3102,NOT(ISTEXT($G3101)),ISNUMBER(Poczatek),ISNUMBER(Koniec_Projekt)),IFERROR(IF(LataProjekcji=$F3103,IF(AND($G3103=$G3104,$F3103=$F3104),ROUND($D3102-SUM($K3104:N3104),0),ROUND(O3102*$E3103,0)),IF(LataProjekcji&gt;$F3103,0,ROUND(O3102*$E3103,0))),0),0)</f>
        <v>0</v>
      </c>
      <c r="P3104" s="5">
        <f ca="1">IF(AND($G3102,NOT(ISTEXT($G3101)),ISNUMBER(Poczatek),ISNUMBER(Koniec_Projekt)),IFERROR(IF(LataProjekcji=$F3103,IF(AND($G3103=$G3104,$F3103=$F3104),ROUND($D3102-SUM($K3104:O3104),0),ROUND(P3102*$E3103,0)),IF(LataProjekcji&gt;$F3103,0,ROUND(P3102*$E3103,0))),0),0)</f>
        <v>0</v>
      </c>
      <c r="Q3104" s="5">
        <f ca="1">IF(AND($G3102,NOT(ISTEXT($G3101)),ISNUMBER(Poczatek),ISNUMBER(Koniec_Projekt)),IFERROR(IF(LataProjekcji=$F3103,IF(AND($G3103=$G3104,$F3103=$F3104),ROUND($D3102-SUM($K3104:P3104),0),ROUND(Q3102*$E3103,0)),IF(LataProjekcji&gt;$F3103,0,ROUND(Q3102*$E3103,0))),0),0)</f>
        <v>0</v>
      </c>
      <c r="R3104" s="5">
        <f ca="1">IF(AND($G3102,NOT(ISTEXT($G3101)),ISNUMBER(Poczatek),ISNUMBER(Koniec_Projekt)),IFERROR(IF(LataProjekcji=$F3103,IF(AND($G3103=$G3104,$F3103=$F3104),ROUND($D3102-SUM($K3104:Q3104),0),ROUND(R3102*$E3103,0)),IF(LataProjekcji&gt;$F3103,0,ROUND(R3102*$E3103,0))),0),0)</f>
        <v>0</v>
      </c>
      <c r="S3104" s="5">
        <f ca="1">IF(AND($G3102,NOT(ISTEXT($G3101)),ISNUMBER(Poczatek),ISNUMBER(Koniec_Projekt)),IFERROR(IF(LataProjekcji=$F3103,IF(AND($G3103=$G3104,$F3103=$F3104),ROUND($D3102-SUM($K3104:R3104),0),ROUND(S3102*$E3103,0)),IF(LataProjekcji&gt;$F3103,0,ROUND(S3102*$E3103,0))),0),0)</f>
        <v>0</v>
      </c>
      <c r="T3104" s="5">
        <f ca="1">IF(AND($G3102,NOT(ISTEXT($G3101)),ISNUMBER(Poczatek),ISNUMBER(Koniec_Projekt)),IFERROR(IF(LataProjekcji=$F3103,IF(AND($G3103=$G3104,$F3103=$F3104),ROUND($D3102-SUM($K3104:S3104),0),ROUND(T3102*$E3103,0)),IF(LataProjekcji&gt;$F3103,0,ROUND(T3102*$E3103,0))),0),0)</f>
        <v>0</v>
      </c>
      <c r="U3104" s="5">
        <f ca="1">IF(AND($G3102,NOT(ISTEXT($G3101)),ISNUMBER(Poczatek),ISNUMBER(Koniec_Projekt)),IFERROR(IF(LataProjekcji=$F3103,IF(AND($G3103=$G3104,$F3103=$F3104),ROUND($D3102-SUM($K3104:T3104),0),ROUND(U3102*$E3103,0)),IF(LataProjekcji&gt;$F3103,0,ROUND(U3102*$E3103,0))),0),0)</f>
        <v>0</v>
      </c>
      <c r="V3104" s="5">
        <f ca="1">IF(AND($G3102,NOT(ISTEXT($G3101)),ISNUMBER(Poczatek),ISNUMBER(Koniec_Projekt)),IFERROR(IF(LataProjekcji=$F3103,IF(AND($G3103=$G3104,$F3103=$F3104),ROUND($D3102-SUM($K3104:U3104),0),ROUND(V3102*$E3103,0)),IF(LataProjekcji&gt;$F3103,0,ROUND(V3102*$E3103,0))),0),0)</f>
        <v>0</v>
      </c>
      <c r="W3104" s="5">
        <f ca="1">IF(AND($G3102,NOT(ISTEXT($G3101)),ISNUMBER(Poczatek),ISNUMBER(Koniec_Projekt)),IFERROR(IF(LataProjekcji=$F3103,IF(AND($G3103=$G3104,$F3103=$F3104),ROUND($D3102-SUM($K3104:V3104),0),ROUND(W3102*$E3103,0)),IF(LataProjekcji&gt;$F3103,0,ROUND(W3102*$E3103,0))),0),0)</f>
        <v>0</v>
      </c>
      <c r="X3104" s="5">
        <f ca="1">IF(AND($G3102,NOT(ISTEXT($G3101)),ISNUMBER(Poczatek),ISNUMBER(Koniec_Projekt)),IFERROR(IF(LataProjekcji=$F3103,IF(AND($G3103=$G3104,$F3103=$F3104),ROUND($D3102-SUM($K3104:W3104),0),ROUND(X3102*$E3103,0)),IF(LataProjekcji&gt;$F3103,0,ROUND(X3102*$E3103,0))),0),0)</f>
        <v>0</v>
      </c>
      <c r="Y3104" s="5">
        <f ca="1">IF(AND($G3102,NOT(ISTEXT($G3101)),ISNUMBER(Poczatek),ISNUMBER(Koniec_Projekt)),IFERROR(IF(LataProjekcji=$F3103,IF(AND($G3103=$G3104,$F3103=$F3104),ROUND($D3102-SUM($K3104:X3104),0),ROUND(Y3102*$E3103,0)),IF(LataProjekcji&gt;$F3103,0,ROUND(Y3102*$E3103,0))),0),0)</f>
        <v>0</v>
      </c>
      <c r="Z3104" s="5">
        <f ca="1">IF(AND($G3102,NOT(ISTEXT($G3101)),ISNUMBER(Poczatek),ISNUMBER(Koniec_Projekt)),IFERROR(IF(LataProjekcji=$F3103,IF(AND($G3103=$G3104,$F3103=$F3104),ROUND($D3102-SUM($K3104:Y3104),0),ROUND(Z3102*$E3103,0)),IF(LataProjekcji&gt;$F3103,0,ROUND(Z3102*$E3103,0))),0),0)</f>
        <v>0</v>
      </c>
      <c r="AA3104" s="5">
        <f ca="1">IF(AND($G3102,NOT(ISTEXT($G3101)),ISNUMBER(Poczatek),ISNUMBER(Koniec_Projekt)),IFERROR(IF(LataProjekcji=$F3103,IF(AND($G3103=$G3104,$F3103=$F3104),ROUND($D3102-SUM($K3104:Z3104),0),ROUND(AA3102*$E3103,0)),IF(LataProjekcji&gt;$F3103,0,ROUND(AA3102*$E3103,0))),0),0)</f>
        <v>0</v>
      </c>
      <c r="AB3104" s="5">
        <f ca="1">IF(AND($G3102,NOT(ISTEXT($G3101)),ISNUMBER(Poczatek),ISNUMBER(Koniec_Projekt)),IFERROR(IF(LataProjekcji=$F3103,IF(AND($G3103=$G3104,$F3103=$F3104),ROUND($D3102-SUM($K3104:AA3104),0),ROUND(AB3102*$E3103,0)),IF(LataProjekcji&gt;$F3103,0,ROUND(AB3102*$E3103,0))),0),0)</f>
        <v>0</v>
      </c>
      <c r="AC3104" s="5">
        <f ca="1">IF(AND($G3102,NOT(ISTEXT($G3101)),ISNUMBER(Poczatek),ISNUMBER(Koniec_Projekt)),IFERROR(IF(LataProjekcji=$F3103,IF(AND($G3103=$G3104,$F3103=$F3104),ROUND($D3102-SUM($K3104:AB3104),0),ROUND(AC3102*$E3103,0)),IF(LataProjekcji&gt;$F3103,0,ROUND(AC3102*$E3103,0))),0),0)</f>
        <v>0</v>
      </c>
      <c r="AD3104" s="5">
        <f ca="1">IF(AND($G3102,NOT(ISTEXT($G3101)),ISNUMBER(Poczatek),ISNUMBER(Koniec_Projekt)),IFERROR(IF(LataProjekcji=$F3103,IF(AND($G3103=$G3104,$F3103=$F3104),ROUND($D3102-SUM($K3104:AC3104),0),ROUND(AD3102*$E3103,0)),IF(LataProjekcji&gt;$F3103,0,ROUND(AD3102*$E3103,0))),0),0)</f>
        <v>0</v>
      </c>
      <c r="AE3104" s="5">
        <f ca="1">IF(AND($G3102,NOT(ISTEXT($G3101)),ISNUMBER(Poczatek),ISNUMBER(Koniec_Projekt)),IFERROR(IF(LataProjekcji=$F3103,IF(AND($G3103=$G3104,$F3103=$F3104),ROUND($D3102-SUM($K3104:AD3104),0),ROUND(AE3102*$E3103,0)),IF(LataProjekcji&gt;$F3103,0,ROUND(AE3102*$E3103,0))),0),0)</f>
        <v>0</v>
      </c>
    </row>
    <row r="3105" spans="2:31" ht="12.5" hidden="1" thickBot="1">
      <c r="B3105" s="527" t="s">
        <v>865</v>
      </c>
      <c r="C3105" s="528"/>
      <c r="D3105" s="529">
        <f ca="1">IF(D3102&gt;10,ROUND((D3104-1)*E3103,0),E3103)</f>
        <v>0</v>
      </c>
      <c r="E3105" s="529">
        <f ca="1">D3102-D3105</f>
        <v>0</v>
      </c>
      <c r="F3105" s="528"/>
      <c r="G3105" s="669">
        <f ca="1">OFFSET($C$269,$D3100,0)</f>
        <v>0</v>
      </c>
      <c r="H3105" s="528"/>
      <c r="I3105" s="528"/>
      <c r="J3105" s="528"/>
      <c r="K3105" s="528"/>
      <c r="L3105" s="528"/>
      <c r="M3105" s="528"/>
      <c r="N3105" s="528"/>
      <c r="O3105" s="528"/>
      <c r="P3105" s="528"/>
      <c r="Q3105" s="528"/>
      <c r="R3105" s="528"/>
      <c r="S3105" s="528"/>
      <c r="T3105" s="528"/>
      <c r="U3105" s="528"/>
      <c r="V3105" s="528"/>
      <c r="W3105" s="528"/>
      <c r="X3105" s="528"/>
      <c r="Y3105" s="528"/>
      <c r="Z3105" s="528"/>
      <c r="AA3105" s="528"/>
      <c r="AB3105" s="528"/>
      <c r="AC3105" s="528"/>
      <c r="AD3105" s="528"/>
      <c r="AE3105" s="528"/>
    </row>
    <row r="3106" spans="2:31" ht="12.5" hidden="1" thickTop="1"/>
    <row r="3107" spans="2:31" ht="12.5" hidden="1" thickBot="1">
      <c r="B3107" s="530" t="str">
        <f ca="1">"nazwa ST: "&amp;B1954</f>
        <v>nazwa ST: 0</v>
      </c>
      <c r="C3107" s="530"/>
      <c r="D3107" s="531">
        <f>D1954</f>
        <v>307</v>
      </c>
      <c r="E3107" s="530"/>
      <c r="F3107" s="530"/>
      <c r="G3107" s="530"/>
      <c r="H3107" s="530"/>
      <c r="I3107" s="530"/>
      <c r="J3107" s="530"/>
      <c r="K3107" s="539" t="str">
        <f t="shared" ref="K3107:AE3107" si="3240">LataProjekcji</f>
        <v>Uzupełnij dane</v>
      </c>
      <c r="L3107" s="539" t="str">
        <f t="shared" si="3240"/>
        <v/>
      </c>
      <c r="M3107" s="539" t="str">
        <f t="shared" si="3240"/>
        <v/>
      </c>
      <c r="N3107" s="539" t="str">
        <f t="shared" si="3240"/>
        <v/>
      </c>
      <c r="O3107" s="539" t="str">
        <f t="shared" si="3240"/>
        <v/>
      </c>
      <c r="P3107" s="539" t="str">
        <f t="shared" si="3240"/>
        <v/>
      </c>
      <c r="Q3107" s="539" t="str">
        <f t="shared" si="3240"/>
        <v/>
      </c>
      <c r="R3107" s="539" t="str">
        <f t="shared" si="3240"/>
        <v/>
      </c>
      <c r="S3107" s="539" t="str">
        <f t="shared" si="3240"/>
        <v/>
      </c>
      <c r="T3107" s="539" t="str">
        <f t="shared" si="3240"/>
        <v/>
      </c>
      <c r="U3107" s="539" t="str">
        <f t="shared" si="3240"/>
        <v/>
      </c>
      <c r="V3107" s="539" t="str">
        <f t="shared" si="3240"/>
        <v/>
      </c>
      <c r="W3107" s="539" t="str">
        <f t="shared" si="3240"/>
        <v/>
      </c>
      <c r="X3107" s="539" t="str">
        <f t="shared" si="3240"/>
        <v/>
      </c>
      <c r="Y3107" s="539" t="str">
        <f t="shared" si="3240"/>
        <v/>
      </c>
      <c r="Z3107" s="539" t="str">
        <f t="shared" si="3240"/>
        <v/>
      </c>
      <c r="AA3107" s="539" t="str">
        <f t="shared" si="3240"/>
        <v/>
      </c>
      <c r="AB3107" s="539" t="str">
        <f t="shared" si="3240"/>
        <v/>
      </c>
      <c r="AC3107" s="539" t="str">
        <f t="shared" si="3240"/>
        <v/>
      </c>
      <c r="AD3107" s="539" t="str">
        <f t="shared" si="3240"/>
        <v/>
      </c>
      <c r="AE3107" s="539" t="str">
        <f t="shared" si="3240"/>
        <v/>
      </c>
    </row>
    <row r="3108" spans="2:31" hidden="1">
      <c r="B3108" s="526" t="s">
        <v>752</v>
      </c>
      <c r="D3108" s="1">
        <f ca="1">D1955</f>
        <v>1900</v>
      </c>
      <c r="E3108" s="1">
        <f ca="1">E1955</f>
        <v>1</v>
      </c>
      <c r="F3108" s="1">
        <f ca="1">IF(D3109&gt;10,F1955,1)</f>
        <v>1</v>
      </c>
      <c r="G3108" s="525" t="str">
        <f ca="1">IF(ISBLANK(OFFSET($E$269,$D3107,0)),"brak daty",IF(D3109&gt;10,EDATE(OFFSET($E$269,$D3107,0),D3111),DATE(D3108,E3108,1)))</f>
        <v>brak daty</v>
      </c>
      <c r="H3108" s="538" t="b">
        <f ca="1">SUM(K3108:AE3108)=D3111</f>
        <v>1</v>
      </c>
      <c r="I3108" s="1" t="s">
        <v>749</v>
      </c>
      <c r="K3108" s="5">
        <f ca="1">IF(AND($G3109,NOT(ISTEXT($G3108)),ISNUMBER(Poczatek),ISNUMBER(Koniec_Projekt)),IFERROR(IF($D3108=LataProjekcji,$F3108,IF($D3108&lt;LataProjekcji,IF((SUM(K3108)+12)&lt;$D3111,12,$D3111-SUM(K3108)),0)),0),0)</f>
        <v>0</v>
      </c>
      <c r="L3108" s="5">
        <f ca="1">IF(AND($G3109,NOT(ISTEXT($G3108)),ISNUMBER(Poczatek),ISNUMBER(Koniec_Projekt)),IFERROR(IF($D3108=LataProjekcji,$F3108,IF($D3108&lt;LataProjekcji,IF((SUM($K3108:K3108)+12)&lt;$D3111,12,$D3111-SUM($K3108:K3108)),0)),0),0)</f>
        <v>0</v>
      </c>
      <c r="M3108" s="5">
        <f ca="1">IF(AND($G3109,NOT(ISTEXT($G3108)),ISNUMBER(Poczatek),ISNUMBER(Koniec_Projekt)),IFERROR(IF($D3108=LataProjekcji,$F3108,IF($D3108&lt;LataProjekcji,IF((SUM($K3108:L3108)+12)&lt;$D3111,12,$D3111-SUM($K3108:L3108)),0)),0),0)</f>
        <v>0</v>
      </c>
      <c r="N3108" s="5">
        <f ca="1">IF(AND($G3109,NOT(ISTEXT($G3108)),ISNUMBER(Poczatek),ISNUMBER(Koniec_Projekt)),IFERROR(IF($D3108=LataProjekcji,$F3108,IF($D3108&lt;LataProjekcji,IF((SUM($K3108:M3108)+12)&lt;$D3111,12,$D3111-SUM($K3108:M3108)),0)),0),0)</f>
        <v>0</v>
      </c>
      <c r="O3108" s="5">
        <f ca="1">IF(AND($G3109,NOT(ISTEXT($G3108)),ISNUMBER(Poczatek),ISNUMBER(Koniec_Projekt)),IFERROR(IF($D3108=LataProjekcji,$F3108,IF($D3108&lt;LataProjekcji,IF((SUM($K3108:N3108)+12)&lt;$D3111,12,$D3111-SUM($K3108:N3108)),0)),0),0)</f>
        <v>0</v>
      </c>
      <c r="P3108" s="5">
        <f ca="1">IF(AND($G3109,NOT(ISTEXT($G3108)),ISNUMBER(Poczatek),ISNUMBER(Koniec_Projekt)),IFERROR(IF($D3108=LataProjekcji,$F3108,IF($D3108&lt;LataProjekcji,IF((SUM($K3108:O3108)+12)&lt;$D3111,12,$D3111-SUM($K3108:O3108)),0)),0),0)</f>
        <v>0</v>
      </c>
      <c r="Q3108" s="5">
        <f ca="1">IF(AND($G3109,NOT(ISTEXT($G3108)),ISNUMBER(Poczatek),ISNUMBER(Koniec_Projekt)),IFERROR(IF($D3108=LataProjekcji,$F3108,IF($D3108&lt;LataProjekcji,IF((SUM($K3108:P3108)+12)&lt;$D3111,12,$D3111-SUM($K3108:P3108)),0)),0),0)</f>
        <v>0</v>
      </c>
      <c r="R3108" s="5">
        <f ca="1">IF(AND($G3109,NOT(ISTEXT($G3108)),ISNUMBER(Poczatek),ISNUMBER(Koniec_Projekt)),IFERROR(IF($D3108=LataProjekcji,$F3108,IF($D3108&lt;LataProjekcji,IF((SUM($K3108:Q3108)+12)&lt;$D3111,12,$D3111-SUM($K3108:Q3108)),0)),0),0)</f>
        <v>0</v>
      </c>
      <c r="S3108" s="5">
        <f ca="1">IF(AND($G3109,NOT(ISTEXT($G3108)),ISNUMBER(Poczatek),ISNUMBER(Koniec_Projekt)),IFERROR(IF($D3108=LataProjekcji,$F3108,IF($D3108&lt;LataProjekcji,IF((SUM($K3108:R3108)+12)&lt;$D3111,12,$D3111-SUM($K3108:R3108)),0)),0),0)</f>
        <v>0</v>
      </c>
      <c r="T3108" s="5">
        <f ca="1">IF(AND($G3109,NOT(ISTEXT($G3108)),ISNUMBER(Poczatek),ISNUMBER(Koniec_Projekt)),IFERROR(IF($D3108=LataProjekcji,$F3108,IF($D3108&lt;LataProjekcji,IF((SUM($K3108:S3108)+12)&lt;$D3111,12,$D3111-SUM($K3108:S3108)),0)),0),0)</f>
        <v>0</v>
      </c>
      <c r="U3108" s="5">
        <f ca="1">IF(AND($G3109,NOT(ISTEXT($G3108)),ISNUMBER(Poczatek),ISNUMBER(Koniec_Projekt)),IFERROR(IF($D3108=LataProjekcji,$F3108,IF($D3108&lt;LataProjekcji,IF((SUM($K3108:T3108)+12)&lt;$D3111,12,$D3111-SUM($K3108:T3108)),0)),0),0)</f>
        <v>0</v>
      </c>
      <c r="V3108" s="5">
        <f ca="1">IF(AND($G3109,NOT(ISTEXT($G3108)),ISNUMBER(Poczatek),ISNUMBER(Koniec_Projekt)),IFERROR(IF($D3108=LataProjekcji,$F3108,IF($D3108&lt;LataProjekcji,IF((SUM($K3108:U3108)+12)&lt;$D3111,12,$D3111-SUM($K3108:U3108)),0)),0),0)</f>
        <v>0</v>
      </c>
      <c r="W3108" s="5">
        <f ca="1">IF(AND($G3109,NOT(ISTEXT($G3108)),ISNUMBER(Poczatek),ISNUMBER(Koniec_Projekt)),IFERROR(IF($D3108=LataProjekcji,$F3108,IF($D3108&lt;LataProjekcji,IF((SUM($K3108:V3108)+12)&lt;$D3111,12,$D3111-SUM($K3108:V3108)),0)),0),0)</f>
        <v>0</v>
      </c>
      <c r="X3108" s="5">
        <f ca="1">IF(AND($G3109,NOT(ISTEXT($G3108)),ISNUMBER(Poczatek),ISNUMBER(Koniec_Projekt)),IFERROR(IF($D3108=LataProjekcji,$F3108,IF($D3108&lt;LataProjekcji,IF((SUM($K3108:W3108)+12)&lt;$D3111,12,$D3111-SUM($K3108:W3108)),0)),0),0)</f>
        <v>0</v>
      </c>
      <c r="Y3108" s="5">
        <f ca="1">IF(AND($G3109,NOT(ISTEXT($G3108)),ISNUMBER(Poczatek),ISNUMBER(Koniec_Projekt)),IFERROR(IF($D3108=LataProjekcji,$F3108,IF($D3108&lt;LataProjekcji,IF((SUM($K3108:X3108)+12)&lt;$D3111,12,$D3111-SUM($K3108:X3108)),0)),0),0)</f>
        <v>0</v>
      </c>
      <c r="Z3108" s="5">
        <f ca="1">IF(AND($G3109,NOT(ISTEXT($G3108)),ISNUMBER(Poczatek),ISNUMBER(Koniec_Projekt)),IFERROR(IF($D3108=LataProjekcji,$F3108,IF($D3108&lt;LataProjekcji,IF((SUM($K3108:Y3108)+12)&lt;$D3111,12,$D3111-SUM($K3108:Y3108)),0)),0),0)</f>
        <v>0</v>
      </c>
      <c r="AA3108" s="5">
        <f ca="1">IF(AND($G3109,NOT(ISTEXT($G3108)),ISNUMBER(Poczatek),ISNUMBER(Koniec_Projekt)),IFERROR(IF($D3108=LataProjekcji,$F3108,IF($D3108&lt;LataProjekcji,IF((SUM($K3108:Z3108)+12)&lt;$D3111,12,$D3111-SUM($K3108:Z3108)),0)),0),0)</f>
        <v>0</v>
      </c>
      <c r="AB3108" s="5">
        <f ca="1">IF(AND($G3109,NOT(ISTEXT($G3108)),ISNUMBER(Poczatek),ISNUMBER(Koniec_Projekt)),IFERROR(IF($D3108=LataProjekcji,$F3108,IF($D3108&lt;LataProjekcji,IF((SUM($K3108:AA3108)+12)&lt;$D3111,12,$D3111-SUM($K3108:AA3108)),0)),0),0)</f>
        <v>0</v>
      </c>
      <c r="AC3108" s="5">
        <f ca="1">IF(AND($G3109,NOT(ISTEXT($G3108)),ISNUMBER(Poczatek),ISNUMBER(Koniec_Projekt)),IFERROR(IF($D3108=LataProjekcji,$F3108,IF($D3108&lt;LataProjekcji,IF((SUM($K3108:AB3108)+12)&lt;$D3111,12,$D3111-SUM($K3108:AB3108)),0)),0),0)</f>
        <v>0</v>
      </c>
      <c r="AD3108" s="5">
        <f ca="1">IF(AND($G3109,NOT(ISTEXT($G3108)),ISNUMBER(Poczatek),ISNUMBER(Koniec_Projekt)),IFERROR(IF($D3108=LataProjekcji,$F3108,IF($D3108&lt;LataProjekcji,IF((SUM($K3108:AC3108)+12)&lt;$D3111,12,$D3111-SUM($K3108:AC3108)),0)),0),0)</f>
        <v>0</v>
      </c>
      <c r="AE3108" s="5">
        <f ca="1">IF(AND($G3109,NOT(ISTEXT($G3108)),ISNUMBER(Poczatek),ISNUMBER(Koniec_Projekt)),IFERROR(IF($D3108=LataProjekcji,$F3108,IF($D3108&lt;LataProjekcji,IF((SUM($K3108:AD3108)+12)&lt;$D3111,12,$D3111-SUM($K3108:AD3108)),0)),0),0)</f>
        <v>0</v>
      </c>
    </row>
    <row r="3109" spans="2:31" hidden="1">
      <c r="B3109" s="526" t="s">
        <v>754</v>
      </c>
      <c r="D3109" s="5">
        <f ca="1">D1956</f>
        <v>0</v>
      </c>
      <c r="E3109" s="454">
        <f ca="1">E1956</f>
        <v>0</v>
      </c>
      <c r="F3109" s="454">
        <f ca="1">F1956</f>
        <v>0</v>
      </c>
      <c r="G3109" s="258" t="b">
        <f ca="1">NOT(ISBLANK(OFFSET($C$269,$D3107,0)))</f>
        <v>0</v>
      </c>
      <c r="H3109" s="538" t="b">
        <f ca="1">SUM(K3109:AE3109)=E3111</f>
        <v>1</v>
      </c>
      <c r="I3109" s="1" t="s">
        <v>750</v>
      </c>
      <c r="K3109" s="537">
        <f ca="1">IF(AND($G3109,NOT(ISTEXT($G3108)),ISNUMBER(Poczatek),ISNUMBER(Koniec_Projekt)),IFERROR(IF($D3108=LataProjekcji,IF($F3108&gt;$E3111,$E3111,$F3108),IF($D3111&gt;=$E3111,(IF($D3108&lt;LataProjekcji,IF((SUM(J3109:$K3109)+12)&lt;$E3111,12,$E3111-SUM(J3109:$K3109)),0)),(IF($D3108&lt;LataProjekcji,IF((SUM(J3109:$K3109)+12)&lt;$D3111,12,$D3111-SUM(J3109:$K3109)),0)))),0),0)</f>
        <v>0</v>
      </c>
      <c r="L3109" s="537">
        <f ca="1">IF(AND($G3109,NOT(ISTEXT($G3108)),ISNUMBER(Poczatek),ISNUMBER(Koniec_Projekt)),IFERROR(IF($D3108=LataProjekcji,IF($F3108&gt;$E3111,$E3111,$F3108),IF($D3111&gt;=$E3111,(IF($D3108&lt;LataProjekcji,IF((SUM($K3109:K3109)+12)&lt;$E3111,12,$E3111-SUM($K3109:K3109)),0)),(IF($D3108&lt;LataProjekcji,IF((SUM($K3109:K3109)+12)&lt;$D3111,12,$D3111-SUM($K3109:K3109)),0)))),0),0)</f>
        <v>0</v>
      </c>
      <c r="M3109" s="537">
        <f ca="1">IF(AND($G3109,NOT(ISTEXT($G3108)),ISNUMBER(Poczatek),ISNUMBER(Koniec_Projekt)),IFERROR(IF($D3108=LataProjekcji,IF($F3108&gt;$E3111,$E3111,$F3108),IF($D3111&gt;=$E3111,(IF($D3108&lt;LataProjekcji,IF((SUM($K3109:L3109)+12)&lt;$E3111,12,$E3111-SUM($K3109:L3109)),0)),(IF($D3108&lt;LataProjekcji,IF((SUM($K3109:L3109)+12)&lt;$D3111,12,$D3111-SUM($K3109:L3109)),0)))),0),0)</f>
        <v>0</v>
      </c>
      <c r="N3109" s="537">
        <f ca="1">IF(AND($G3109,NOT(ISTEXT($G3108)),ISNUMBER(Poczatek),ISNUMBER(Koniec_Projekt)),IFERROR(IF($D3108=LataProjekcji,IF($F3108&gt;$E3111,$E3111,$F3108),IF($D3111&gt;=$E3111,(IF($D3108&lt;LataProjekcji,IF((SUM($K3109:M3109)+12)&lt;$E3111,12,$E3111-SUM($K3109:M3109)),0)),(IF($D3108&lt;LataProjekcji,IF((SUM($K3109:M3109)+12)&lt;$D3111,12,$D3111-SUM($K3109:M3109)),0)))),0),0)</f>
        <v>0</v>
      </c>
      <c r="O3109" s="537">
        <f ca="1">IF(AND($G3109,NOT(ISTEXT($G3108)),ISNUMBER(Poczatek),ISNUMBER(Koniec_Projekt)),IFERROR(IF($D3108=LataProjekcji,IF($F3108&gt;$E3111,$E3111,$F3108),IF($D3111&gt;=$E3111,(IF($D3108&lt;LataProjekcji,IF((SUM($K3109:N3109)+12)&lt;$E3111,12,$E3111-SUM($K3109:N3109)),0)),(IF($D3108&lt;LataProjekcji,IF((SUM($K3109:N3109)+12)&lt;$D3111,12,$D3111-SUM($K3109:N3109)),0)))),0),0)</f>
        <v>0</v>
      </c>
      <c r="P3109" s="537">
        <f ca="1">IF(AND($G3109,NOT(ISTEXT($G3108)),ISNUMBER(Poczatek),ISNUMBER(Koniec_Projekt)),IFERROR(IF($D3108=LataProjekcji,IF($F3108&gt;$E3111,$E3111,$F3108),IF($D3111&gt;=$E3111,(IF($D3108&lt;LataProjekcji,IF((SUM($K3109:O3109)+12)&lt;$E3111,12,$E3111-SUM($K3109:O3109)),0)),(IF($D3108&lt;LataProjekcji,IF((SUM($K3109:O3109)+12)&lt;$D3111,12,$D3111-SUM($K3109:O3109)),0)))),0),0)</f>
        <v>0</v>
      </c>
      <c r="Q3109" s="537">
        <f ca="1">IF(AND($G3109,NOT(ISTEXT($G3108)),ISNUMBER(Poczatek),ISNUMBER(Koniec_Projekt)),IFERROR(IF($D3108=LataProjekcji,IF($F3108&gt;$E3111,$E3111,$F3108),IF($D3111&gt;=$E3111,(IF($D3108&lt;LataProjekcji,IF((SUM($K3109:P3109)+12)&lt;$E3111,12,$E3111-SUM($K3109:P3109)),0)),(IF($D3108&lt;LataProjekcji,IF((SUM($K3109:P3109)+12)&lt;$D3111,12,$D3111-SUM($K3109:P3109)),0)))),0),0)</f>
        <v>0</v>
      </c>
      <c r="R3109" s="537">
        <f ca="1">IF(AND($G3109,NOT(ISTEXT($G3108)),ISNUMBER(Poczatek),ISNUMBER(Koniec_Projekt)),IFERROR(IF($D3108=LataProjekcji,IF($F3108&gt;$E3111,$E3111,$F3108),IF($D3111&gt;=$E3111,(IF($D3108&lt;LataProjekcji,IF((SUM($K3109:Q3109)+12)&lt;$E3111,12,$E3111-SUM($K3109:Q3109)),0)),(IF($D3108&lt;LataProjekcji,IF((SUM($K3109:Q3109)+12)&lt;$D3111,12,$D3111-SUM($K3109:Q3109)),0)))),0),0)</f>
        <v>0</v>
      </c>
      <c r="S3109" s="537">
        <f ca="1">IF(AND($G3109,NOT(ISTEXT($G3108)),ISNUMBER(Poczatek),ISNUMBER(Koniec_Projekt)),IFERROR(IF($D3108=LataProjekcji,IF($F3108&gt;$E3111,$E3111,$F3108),IF($D3111&gt;=$E3111,(IF($D3108&lt;LataProjekcji,IF((SUM($K3109:R3109)+12)&lt;$E3111,12,$E3111-SUM($K3109:R3109)),0)),(IF($D3108&lt;LataProjekcji,IF((SUM($K3109:R3109)+12)&lt;$D3111,12,$D3111-SUM($K3109:R3109)),0)))),0),0)</f>
        <v>0</v>
      </c>
      <c r="T3109" s="537">
        <f ca="1">IF(AND($G3109,NOT(ISTEXT($G3108)),ISNUMBER(Poczatek),ISNUMBER(Koniec_Projekt)),IFERROR(IF($D3108=LataProjekcji,IF($F3108&gt;$E3111,$E3111,$F3108),IF($D3111&gt;=$E3111,(IF($D3108&lt;LataProjekcji,IF((SUM($K3109:S3109)+12)&lt;$E3111,12,$E3111-SUM($K3109:S3109)),0)),(IF($D3108&lt;LataProjekcji,IF((SUM($K3109:S3109)+12)&lt;$D3111,12,$D3111-SUM($K3109:S3109)),0)))),0),0)</f>
        <v>0</v>
      </c>
      <c r="U3109" s="537">
        <f ca="1">IF(AND($G3109,NOT(ISTEXT($G3108)),ISNUMBER(Poczatek),ISNUMBER(Koniec_Projekt)),IFERROR(IF($D3108=LataProjekcji,IF($F3108&gt;$E3111,$E3111,$F3108),IF($D3111&gt;=$E3111,(IF($D3108&lt;LataProjekcji,IF((SUM($K3109:T3109)+12)&lt;$E3111,12,$E3111-SUM($K3109:T3109)),0)),(IF($D3108&lt;LataProjekcji,IF((SUM($K3109:T3109)+12)&lt;$D3111,12,$D3111-SUM($K3109:T3109)),0)))),0),0)</f>
        <v>0</v>
      </c>
      <c r="V3109" s="537">
        <f ca="1">IF(AND($G3109,NOT(ISTEXT($G3108)),ISNUMBER(Poczatek),ISNUMBER(Koniec_Projekt)),IFERROR(IF($D3108=LataProjekcji,IF($F3108&gt;$E3111,$E3111,$F3108),IF($D3111&gt;=$E3111,(IF($D3108&lt;LataProjekcji,IF((SUM($K3109:U3109)+12)&lt;$E3111,12,$E3111-SUM($K3109:U3109)),0)),(IF($D3108&lt;LataProjekcji,IF((SUM($K3109:U3109)+12)&lt;$D3111,12,$D3111-SUM($K3109:U3109)),0)))),0),0)</f>
        <v>0</v>
      </c>
      <c r="W3109" s="537">
        <f ca="1">IF(AND($G3109,NOT(ISTEXT($G3108)),ISNUMBER(Poczatek),ISNUMBER(Koniec_Projekt)),IFERROR(IF($D3108=LataProjekcji,IF($F3108&gt;$E3111,$E3111,$F3108),IF($D3111&gt;=$E3111,(IF($D3108&lt;LataProjekcji,IF((SUM($K3109:V3109)+12)&lt;$E3111,12,$E3111-SUM($K3109:V3109)),0)),(IF($D3108&lt;LataProjekcji,IF((SUM($K3109:V3109)+12)&lt;$D3111,12,$D3111-SUM($K3109:V3109)),0)))),0),0)</f>
        <v>0</v>
      </c>
      <c r="X3109" s="537">
        <f ca="1">IF(AND($G3109,NOT(ISTEXT($G3108)),ISNUMBER(Poczatek),ISNUMBER(Koniec_Projekt)),IFERROR(IF($D3108=LataProjekcji,IF($F3108&gt;$E3111,$E3111,$F3108),IF($D3111&gt;=$E3111,(IF($D3108&lt;LataProjekcji,IF((SUM($K3109:W3109)+12)&lt;$E3111,12,$E3111-SUM($K3109:W3109)),0)),(IF($D3108&lt;LataProjekcji,IF((SUM($K3109:W3109)+12)&lt;$D3111,12,$D3111-SUM($K3109:W3109)),0)))),0),0)</f>
        <v>0</v>
      </c>
      <c r="Y3109" s="537">
        <f ca="1">IF(AND($G3109,NOT(ISTEXT($G3108)),ISNUMBER(Poczatek),ISNUMBER(Koniec_Projekt)),IFERROR(IF($D3108=LataProjekcji,IF($F3108&gt;$E3111,$E3111,$F3108),IF($D3111&gt;=$E3111,(IF($D3108&lt;LataProjekcji,IF((SUM($K3109:X3109)+12)&lt;$E3111,12,$E3111-SUM($K3109:X3109)),0)),(IF($D3108&lt;LataProjekcji,IF((SUM($K3109:X3109)+12)&lt;$D3111,12,$D3111-SUM($K3109:X3109)),0)))),0),0)</f>
        <v>0</v>
      </c>
      <c r="Z3109" s="537">
        <f ca="1">IF(AND($G3109,NOT(ISTEXT($G3108)),ISNUMBER(Poczatek),ISNUMBER(Koniec_Projekt)),IFERROR(IF($D3108=LataProjekcji,IF($F3108&gt;$E3111,$E3111,$F3108),IF($D3111&gt;=$E3111,(IF($D3108&lt;LataProjekcji,IF((SUM($K3109:Y3109)+12)&lt;$E3111,12,$E3111-SUM($K3109:Y3109)),0)),(IF($D3108&lt;LataProjekcji,IF((SUM($K3109:Y3109)+12)&lt;$D3111,12,$D3111-SUM($K3109:Y3109)),0)))),0),0)</f>
        <v>0</v>
      </c>
      <c r="AA3109" s="537">
        <f ca="1">IF(AND($G3109,NOT(ISTEXT($G3108)),ISNUMBER(Poczatek),ISNUMBER(Koniec_Projekt)),IFERROR(IF($D3108=LataProjekcji,IF($F3108&gt;$E3111,$E3111,$F3108),IF($D3111&gt;=$E3111,(IF($D3108&lt;LataProjekcji,IF((SUM($K3109:Z3109)+12)&lt;$E3111,12,$E3111-SUM($K3109:Z3109)),0)),(IF($D3108&lt;LataProjekcji,IF((SUM($K3109:Z3109)+12)&lt;$D3111,12,$D3111-SUM($K3109:Z3109)),0)))),0),0)</f>
        <v>0</v>
      </c>
      <c r="AB3109" s="537">
        <f ca="1">IF(AND($G3109,NOT(ISTEXT($G3108)),ISNUMBER(Poczatek),ISNUMBER(Koniec_Projekt)),IFERROR(IF($D3108=LataProjekcji,IF($F3108&gt;$E3111,$E3111,$F3108),IF($D3111&gt;=$E3111,(IF($D3108&lt;LataProjekcji,IF((SUM($K3109:AA3109)+12)&lt;$E3111,12,$E3111-SUM($K3109:AA3109)),0)),(IF($D3108&lt;LataProjekcji,IF((SUM($K3109:AA3109)+12)&lt;$D3111,12,$D3111-SUM($K3109:AA3109)),0)))),0),0)</f>
        <v>0</v>
      </c>
      <c r="AC3109" s="537">
        <f ca="1">IF(AND($G3109,NOT(ISTEXT($G3108)),ISNUMBER(Poczatek),ISNUMBER(Koniec_Projekt)),IFERROR(IF($D3108=LataProjekcji,IF($F3108&gt;$E3111,$E3111,$F3108),IF($D3111&gt;=$E3111,(IF($D3108&lt;LataProjekcji,IF((SUM($K3109:AB3109)+12)&lt;$E3111,12,$E3111-SUM($K3109:AB3109)),0)),(IF($D3108&lt;LataProjekcji,IF((SUM($K3109:AB3109)+12)&lt;$D3111,12,$D3111-SUM($K3109:AB3109)),0)))),0),0)</f>
        <v>0</v>
      </c>
      <c r="AD3109" s="537">
        <f ca="1">IF(AND($G3109,NOT(ISTEXT($G3108)),ISNUMBER(Poczatek),ISNUMBER(Koniec_Projekt)),IFERROR(IF($D3108=LataProjekcji,IF($F3108&gt;$E3111,$E3111,$F3108),IF($D3111&gt;=$E3111,(IF($D3108&lt;LataProjekcji,IF((SUM($K3109:AC3109)+12)&lt;$E3111,12,$E3111-SUM($K3109:AC3109)),0)),(IF($D3108&lt;LataProjekcji,IF((SUM($K3109:AC3109)+12)&lt;$D3111,12,$D3111-SUM($K3109:AC3109)),0)))),0),0)</f>
        <v>0</v>
      </c>
      <c r="AE3109" s="537">
        <f ca="1">IF(AND($G3109,NOT(ISTEXT($G3108)),ISNUMBER(Poczatek),ISNUMBER(Koniec_Projekt)),IFERROR(IF($D3108=LataProjekcji,IF($F3108&gt;$E3111,$E3111,$F3108),IF($D3111&gt;=$E3111,(IF($D3108&lt;LataProjekcji,IF((SUM($K3109:AD3109)+12)&lt;$E3111,12,$E3111-SUM($K3109:AD3109)),0)),(IF($D3108&lt;LataProjekcji,IF((SUM($K3109:AD3109)+12)&lt;$D3111,12,$D3111-SUM($K3109:AD3109)),0)))),0),0)</f>
        <v>0</v>
      </c>
    </row>
    <row r="3110" spans="2:31" hidden="1">
      <c r="B3110" s="526" t="s">
        <v>753</v>
      </c>
      <c r="D3110" s="454">
        <f ca="1">D1957</f>
        <v>0</v>
      </c>
      <c r="E3110" s="454">
        <f ca="1">IF(D3109&gt;10,ROUND(D3110/12,2),D3110)</f>
        <v>0</v>
      </c>
      <c r="F3110" s="524">
        <f>Koniec_Projekt</f>
        <v>0</v>
      </c>
      <c r="G3110" s="329">
        <f>Miesiac_Koniec_Projekt</f>
        <v>0</v>
      </c>
      <c r="H3110" s="538" t="b">
        <f ca="1">SUM(K3110:AE3110)=D3109</f>
        <v>1</v>
      </c>
      <c r="I3110" s="1" t="s">
        <v>713</v>
      </c>
      <c r="K3110" s="256">
        <f ca="1">IF(AND($G3109,NOT(ISTEXT($G3108)),ISNUMBER(Poczatek),ISNUMBER(Koniec_Projekt)),IFERROR(IF(LataProjekcji=$F3111,ROUND($D3109,0),ROUND(K3108*$E3110,0)),0),0)</f>
        <v>0</v>
      </c>
      <c r="L3110" s="5">
        <f ca="1">IF(AND($G3109,NOT(ISTEXT($G3108)),ISNUMBER(Poczatek),ISNUMBER(Koniec_Projekt)),IFERROR(IF(LataProjekcji=$F3111,ROUND($D3109-SUM(K3110:$K3110),0),ROUND(L3108*$E3110,0)),0),0)</f>
        <v>0</v>
      </c>
      <c r="M3110" s="5">
        <f ca="1">IF(AND($G3109,NOT(ISTEXT($G3108)),ISNUMBER(Poczatek),ISNUMBER(Koniec_Projekt)),IFERROR(IF(LataProjekcji=$F3111,ROUND($D3109-SUM($K3110:L3110),0),ROUND(M3108*$E3110,0)),0),0)</f>
        <v>0</v>
      </c>
      <c r="N3110" s="5">
        <f ca="1">IF(AND($G3109,NOT(ISTEXT($G3108)),ISNUMBER(Poczatek),ISNUMBER(Koniec_Projekt)),IFERROR(IF(LataProjekcji=$F3111,ROUND($D3109-SUM($K3110:M3110),0),ROUND(N3108*$E3110,0)),0),0)</f>
        <v>0</v>
      </c>
      <c r="O3110" s="5">
        <f ca="1">IF(AND($G3109,NOT(ISTEXT($G3108)),ISNUMBER(Poczatek),ISNUMBER(Koniec_Projekt)),IFERROR(IF(LataProjekcji=$F3111,ROUND($D3109-SUM($K3110:N3110),0),ROUND(O3108*$E3110,0)),0),0)</f>
        <v>0</v>
      </c>
      <c r="P3110" s="5">
        <f ca="1">IF(AND($G3109,NOT(ISTEXT($G3108)),ISNUMBER(Poczatek),ISNUMBER(Koniec_Projekt)),IFERROR(IF(LataProjekcji=$F3111,ROUND($D3109-SUM($K3110:O3110),0),ROUND(P3108*$E3110,0)),0),0)</f>
        <v>0</v>
      </c>
      <c r="Q3110" s="5">
        <f ca="1">IF(AND($G3109,NOT(ISTEXT($G3108)),ISNUMBER(Poczatek),ISNUMBER(Koniec_Projekt)),IFERROR(IF(LataProjekcji=$F3111,ROUND($D3109-SUM($K3110:P3110),0),ROUND(Q3108*$E3110,0)),0),0)</f>
        <v>0</v>
      </c>
      <c r="R3110" s="5">
        <f ca="1">IF(AND($G3109,NOT(ISTEXT($G3108)),ISNUMBER(Poczatek),ISNUMBER(Koniec_Projekt)),IFERROR(IF(LataProjekcji=$F3111,ROUND($D3109-SUM($K3110:Q3110),0),ROUND(R3108*$E3110,0)),0),0)</f>
        <v>0</v>
      </c>
      <c r="S3110" s="5">
        <f ca="1">IF(AND($G3109,NOT(ISTEXT($G3108)),ISNUMBER(Poczatek),ISNUMBER(Koniec_Projekt)),IFERROR(IF(LataProjekcji=$F3111,ROUND($D3109-SUM($K3110:R3110),0),ROUND(S3108*$E3110,0)),0),0)</f>
        <v>0</v>
      </c>
      <c r="T3110" s="5">
        <f ca="1">IF(AND($G3109,NOT(ISTEXT($G3108)),ISNUMBER(Poczatek),ISNUMBER(Koniec_Projekt)),IFERROR(IF(LataProjekcji=$F3111,ROUND($D3109-SUM($K3110:S3110),0),ROUND(T3108*$E3110,0)),0),0)</f>
        <v>0</v>
      </c>
      <c r="U3110" s="5">
        <f ca="1">IF(AND($G3109,NOT(ISTEXT($G3108)),ISNUMBER(Poczatek),ISNUMBER(Koniec_Projekt)),IFERROR(IF(LataProjekcji=$F3111,ROUND($D3109-SUM($K3110:T3110),0),ROUND(U3108*$E3110,0)),0),0)</f>
        <v>0</v>
      </c>
      <c r="V3110" s="5">
        <f ca="1">IF(AND($G3109,NOT(ISTEXT($G3108)),ISNUMBER(Poczatek),ISNUMBER(Koniec_Projekt)),IFERROR(IF(LataProjekcji=$F3111,ROUND($D3109-SUM($K3110:U3110),0),ROUND(V3108*$E3110,0)),0),0)</f>
        <v>0</v>
      </c>
      <c r="W3110" s="5">
        <f ca="1">IF(AND($G3109,NOT(ISTEXT($G3108)),ISNUMBER(Poczatek),ISNUMBER(Koniec_Projekt)),IFERROR(IF(LataProjekcji=$F3111,ROUND($D3109-SUM($K3110:V3110),0),ROUND(W3108*$E3110,0)),0),0)</f>
        <v>0</v>
      </c>
      <c r="X3110" s="5">
        <f ca="1">IF(AND($G3109,NOT(ISTEXT($G3108)),ISNUMBER(Poczatek),ISNUMBER(Koniec_Projekt)),IFERROR(IF(LataProjekcji=$F3111,ROUND($D3109-SUM($K3110:W3110),0),ROUND(X3108*$E3110,0)),0),0)</f>
        <v>0</v>
      </c>
      <c r="Y3110" s="5">
        <f ca="1">IF(AND($G3109,NOT(ISTEXT($G3108)),ISNUMBER(Poczatek),ISNUMBER(Koniec_Projekt)),IFERROR(IF(LataProjekcji=$F3111,ROUND($D3109-SUM($K3110:X3110),0),ROUND(Y3108*$E3110,0)),0),0)</f>
        <v>0</v>
      </c>
      <c r="Z3110" s="5">
        <f ca="1">IF(AND($G3109,NOT(ISTEXT($G3108)),ISNUMBER(Poczatek),ISNUMBER(Koniec_Projekt)),IFERROR(IF(LataProjekcji=$F3111,ROUND($D3109-SUM($K3110:Y3110),0),ROUND(Z3108*$E3110,0)),0),0)</f>
        <v>0</v>
      </c>
      <c r="AA3110" s="5">
        <f ca="1">IF(AND($G3109,NOT(ISTEXT($G3108)),ISNUMBER(Poczatek),ISNUMBER(Koniec_Projekt)),IFERROR(IF(LataProjekcji=$F3111,ROUND($D3109-SUM($K3110:Z3110),0),ROUND(AA3108*$E3110,0)),0),0)</f>
        <v>0</v>
      </c>
      <c r="AB3110" s="5">
        <f ca="1">IF(AND($G3109,NOT(ISTEXT($G3108)),ISNUMBER(Poczatek),ISNUMBER(Koniec_Projekt)),IFERROR(IF(LataProjekcji=$F3111,ROUND($D3109-SUM($K3110:AA3110),0),ROUND(AB3108*$E3110,0)),0),0)</f>
        <v>0</v>
      </c>
      <c r="AC3110" s="5">
        <f ca="1">IF(AND($G3109,NOT(ISTEXT($G3108)),ISNUMBER(Poczatek),ISNUMBER(Koniec_Projekt)),IFERROR(IF(LataProjekcji=$F3111,ROUND($D3109-SUM($K3110:AB3110),0),ROUND(AC3108*$E3110,0)),0),0)</f>
        <v>0</v>
      </c>
      <c r="AD3110" s="5">
        <f ca="1">IF(AND($G3109,NOT(ISTEXT($G3108)),ISNUMBER(Poczatek),ISNUMBER(Koniec_Projekt)),IFERROR(IF(LataProjekcji=$F3111,ROUND($D3109-SUM($K3110:AC3110),0),ROUND(AD3108*$E3110,0)),0),0)</f>
        <v>0</v>
      </c>
      <c r="AE3110" s="5">
        <f ca="1">IF(AND($G3109,NOT(ISTEXT($G3108)),ISNUMBER(Poczatek),ISNUMBER(Koniec_Projekt)),IFERROR(IF(LataProjekcji=$F3111,ROUND($D3109-SUM($K3110:AD3110),0),ROUND(AE3108*$E3110,0)),0),0)</f>
        <v>0</v>
      </c>
    </row>
    <row r="3111" spans="2:31" hidden="1">
      <c r="B3111" s="526" t="s">
        <v>751</v>
      </c>
      <c r="D3111" s="1">
        <f ca="1">IFERROR(ROUNDUP(D3109/E3110,0),0)</f>
        <v>0</v>
      </c>
      <c r="E3111" s="1">
        <f ca="1">IF(D3111=0,0,DATEDIF(DATE(D3108,E3108,1),DATE(F3110,G3110,1),"m"))</f>
        <v>0</v>
      </c>
      <c r="F3111" s="1" t="str">
        <f ca="1">IFERROR(YEAR(G3108),"brak daty")</f>
        <v>brak daty</v>
      </c>
      <c r="G3111" s="1" t="str">
        <f ca="1">IFERROR(MONTH(G3108),"brak daty")</f>
        <v>brak daty</v>
      </c>
      <c r="I3111" s="1" t="s">
        <v>425</v>
      </c>
      <c r="K3111" s="5">
        <f ca="1">IF(AND($G3109,NOT(ISTEXT($G3108)),ISNUMBER(Poczatek),ISNUMBER(Koniec_Projekt)),IFERROR(IF(LataProjekcji=$F3110,IF(AND($G3110=$G3111,$F3110=$F3111),ROUND($D3109-SUM($K3111),0),ROUND(K3109*$E3110,0)),IF(LataProjekcji&gt;$F3110,0,ROUND(K3109*$E3110,0))),0),0)</f>
        <v>0</v>
      </c>
      <c r="L3111" s="5">
        <f ca="1">IF(AND($G3109,NOT(ISTEXT($G3108)),ISNUMBER(Poczatek),ISNUMBER(Koniec_Projekt)),IFERROR(IF(LataProjekcji=$F3110,IF(AND($G3110=$G3111,$F3110=$F3111),ROUND($D3109-SUM($K3111:K3111),0),ROUND(L3109*$E3110,0)),IF(LataProjekcji&gt;$F3110,0,ROUND(L3109*$E3110,0))),0),0)</f>
        <v>0</v>
      </c>
      <c r="M3111" s="5">
        <f ca="1">IF(AND($G3109,NOT(ISTEXT($G3108)),ISNUMBER(Poczatek),ISNUMBER(Koniec_Projekt)),IFERROR(IF(LataProjekcji=$F3110,IF(AND($G3110=$G3111,$F3110=$F3111),ROUND($D3109-SUM($K3111:L3111),0),ROUND(M3109*$E3110,0)),IF(LataProjekcji&gt;$F3110,0,ROUND(M3109*$E3110,0))),0),0)</f>
        <v>0</v>
      </c>
      <c r="N3111" s="5">
        <f ca="1">IF(AND($G3109,NOT(ISTEXT($G3108)),ISNUMBER(Poczatek),ISNUMBER(Koniec_Projekt)),IFERROR(IF(LataProjekcji=$F3110,IF(AND($G3110=$G3111,$F3110=$F3111),ROUND($D3109-SUM($K3111:M3111),0),ROUND(N3109*$E3110,0)),IF(LataProjekcji&gt;$F3110,0,ROUND(N3109*$E3110,0))),0),0)</f>
        <v>0</v>
      </c>
      <c r="O3111" s="5">
        <f ca="1">IF(AND($G3109,NOT(ISTEXT($G3108)),ISNUMBER(Poczatek),ISNUMBER(Koniec_Projekt)),IFERROR(IF(LataProjekcji=$F3110,IF(AND($G3110=$G3111,$F3110=$F3111),ROUND($D3109-SUM($K3111:N3111),0),ROUND(O3109*$E3110,0)),IF(LataProjekcji&gt;$F3110,0,ROUND(O3109*$E3110,0))),0),0)</f>
        <v>0</v>
      </c>
      <c r="P3111" s="5">
        <f ca="1">IF(AND($G3109,NOT(ISTEXT($G3108)),ISNUMBER(Poczatek),ISNUMBER(Koniec_Projekt)),IFERROR(IF(LataProjekcji=$F3110,IF(AND($G3110=$G3111,$F3110=$F3111),ROUND($D3109-SUM($K3111:O3111),0),ROUND(P3109*$E3110,0)),IF(LataProjekcji&gt;$F3110,0,ROUND(P3109*$E3110,0))),0),0)</f>
        <v>0</v>
      </c>
      <c r="Q3111" s="5">
        <f ca="1">IF(AND($G3109,NOT(ISTEXT($G3108)),ISNUMBER(Poczatek),ISNUMBER(Koniec_Projekt)),IFERROR(IF(LataProjekcji=$F3110,IF(AND($G3110=$G3111,$F3110=$F3111),ROUND($D3109-SUM($K3111:P3111),0),ROUND(Q3109*$E3110,0)),IF(LataProjekcji&gt;$F3110,0,ROUND(Q3109*$E3110,0))),0),0)</f>
        <v>0</v>
      </c>
      <c r="R3111" s="5">
        <f ca="1">IF(AND($G3109,NOT(ISTEXT($G3108)),ISNUMBER(Poczatek),ISNUMBER(Koniec_Projekt)),IFERROR(IF(LataProjekcji=$F3110,IF(AND($G3110=$G3111,$F3110=$F3111),ROUND($D3109-SUM($K3111:Q3111),0),ROUND(R3109*$E3110,0)),IF(LataProjekcji&gt;$F3110,0,ROUND(R3109*$E3110,0))),0),0)</f>
        <v>0</v>
      </c>
      <c r="S3111" s="5">
        <f ca="1">IF(AND($G3109,NOT(ISTEXT($G3108)),ISNUMBER(Poczatek),ISNUMBER(Koniec_Projekt)),IFERROR(IF(LataProjekcji=$F3110,IF(AND($G3110=$G3111,$F3110=$F3111),ROUND($D3109-SUM($K3111:R3111),0),ROUND(S3109*$E3110,0)),IF(LataProjekcji&gt;$F3110,0,ROUND(S3109*$E3110,0))),0),0)</f>
        <v>0</v>
      </c>
      <c r="T3111" s="5">
        <f ca="1">IF(AND($G3109,NOT(ISTEXT($G3108)),ISNUMBER(Poczatek),ISNUMBER(Koniec_Projekt)),IFERROR(IF(LataProjekcji=$F3110,IF(AND($G3110=$G3111,$F3110=$F3111),ROUND($D3109-SUM($K3111:S3111),0),ROUND(T3109*$E3110,0)),IF(LataProjekcji&gt;$F3110,0,ROUND(T3109*$E3110,0))),0),0)</f>
        <v>0</v>
      </c>
      <c r="U3111" s="5">
        <f ca="1">IF(AND($G3109,NOT(ISTEXT($G3108)),ISNUMBER(Poczatek),ISNUMBER(Koniec_Projekt)),IFERROR(IF(LataProjekcji=$F3110,IF(AND($G3110=$G3111,$F3110=$F3111),ROUND($D3109-SUM($K3111:T3111),0),ROUND(U3109*$E3110,0)),IF(LataProjekcji&gt;$F3110,0,ROUND(U3109*$E3110,0))),0),0)</f>
        <v>0</v>
      </c>
      <c r="V3111" s="5">
        <f ca="1">IF(AND($G3109,NOT(ISTEXT($G3108)),ISNUMBER(Poczatek),ISNUMBER(Koniec_Projekt)),IFERROR(IF(LataProjekcji=$F3110,IF(AND($G3110=$G3111,$F3110=$F3111),ROUND($D3109-SUM($K3111:U3111),0),ROUND(V3109*$E3110,0)),IF(LataProjekcji&gt;$F3110,0,ROUND(V3109*$E3110,0))),0),0)</f>
        <v>0</v>
      </c>
      <c r="W3111" s="5">
        <f ca="1">IF(AND($G3109,NOT(ISTEXT($G3108)),ISNUMBER(Poczatek),ISNUMBER(Koniec_Projekt)),IFERROR(IF(LataProjekcji=$F3110,IF(AND($G3110=$G3111,$F3110=$F3111),ROUND($D3109-SUM($K3111:V3111),0),ROUND(W3109*$E3110,0)),IF(LataProjekcji&gt;$F3110,0,ROUND(W3109*$E3110,0))),0),0)</f>
        <v>0</v>
      </c>
      <c r="X3111" s="5">
        <f ca="1">IF(AND($G3109,NOT(ISTEXT($G3108)),ISNUMBER(Poczatek),ISNUMBER(Koniec_Projekt)),IFERROR(IF(LataProjekcji=$F3110,IF(AND($G3110=$G3111,$F3110=$F3111),ROUND($D3109-SUM($K3111:W3111),0),ROUND(X3109*$E3110,0)),IF(LataProjekcji&gt;$F3110,0,ROUND(X3109*$E3110,0))),0),0)</f>
        <v>0</v>
      </c>
      <c r="Y3111" s="5">
        <f ca="1">IF(AND($G3109,NOT(ISTEXT($G3108)),ISNUMBER(Poczatek),ISNUMBER(Koniec_Projekt)),IFERROR(IF(LataProjekcji=$F3110,IF(AND($G3110=$G3111,$F3110=$F3111),ROUND($D3109-SUM($K3111:X3111),0),ROUND(Y3109*$E3110,0)),IF(LataProjekcji&gt;$F3110,0,ROUND(Y3109*$E3110,0))),0),0)</f>
        <v>0</v>
      </c>
      <c r="Z3111" s="5">
        <f ca="1">IF(AND($G3109,NOT(ISTEXT($G3108)),ISNUMBER(Poczatek),ISNUMBER(Koniec_Projekt)),IFERROR(IF(LataProjekcji=$F3110,IF(AND($G3110=$G3111,$F3110=$F3111),ROUND($D3109-SUM($K3111:Y3111),0),ROUND(Z3109*$E3110,0)),IF(LataProjekcji&gt;$F3110,0,ROUND(Z3109*$E3110,0))),0),0)</f>
        <v>0</v>
      </c>
      <c r="AA3111" s="5">
        <f ca="1">IF(AND($G3109,NOT(ISTEXT($G3108)),ISNUMBER(Poczatek),ISNUMBER(Koniec_Projekt)),IFERROR(IF(LataProjekcji=$F3110,IF(AND($G3110=$G3111,$F3110=$F3111),ROUND($D3109-SUM($K3111:Z3111),0),ROUND(AA3109*$E3110,0)),IF(LataProjekcji&gt;$F3110,0,ROUND(AA3109*$E3110,0))),0),0)</f>
        <v>0</v>
      </c>
      <c r="AB3111" s="5">
        <f ca="1">IF(AND($G3109,NOT(ISTEXT($G3108)),ISNUMBER(Poczatek),ISNUMBER(Koniec_Projekt)),IFERROR(IF(LataProjekcji=$F3110,IF(AND($G3110=$G3111,$F3110=$F3111),ROUND($D3109-SUM($K3111:AA3111),0),ROUND(AB3109*$E3110,0)),IF(LataProjekcji&gt;$F3110,0,ROUND(AB3109*$E3110,0))),0),0)</f>
        <v>0</v>
      </c>
      <c r="AC3111" s="5">
        <f ca="1">IF(AND($G3109,NOT(ISTEXT($G3108)),ISNUMBER(Poczatek),ISNUMBER(Koniec_Projekt)),IFERROR(IF(LataProjekcji=$F3110,IF(AND($G3110=$G3111,$F3110=$F3111),ROUND($D3109-SUM($K3111:AB3111),0),ROUND(AC3109*$E3110,0)),IF(LataProjekcji&gt;$F3110,0,ROUND(AC3109*$E3110,0))),0),0)</f>
        <v>0</v>
      </c>
      <c r="AD3111" s="5">
        <f ca="1">IF(AND($G3109,NOT(ISTEXT($G3108)),ISNUMBER(Poczatek),ISNUMBER(Koniec_Projekt)),IFERROR(IF(LataProjekcji=$F3110,IF(AND($G3110=$G3111,$F3110=$F3111),ROUND($D3109-SUM($K3111:AC3111),0),ROUND(AD3109*$E3110,0)),IF(LataProjekcji&gt;$F3110,0,ROUND(AD3109*$E3110,0))),0),0)</f>
        <v>0</v>
      </c>
      <c r="AE3111" s="5">
        <f ca="1">IF(AND($G3109,NOT(ISTEXT($G3108)),ISNUMBER(Poczatek),ISNUMBER(Koniec_Projekt)),IFERROR(IF(LataProjekcji=$F3110,IF(AND($G3110=$G3111,$F3110=$F3111),ROUND($D3109-SUM($K3111:AD3111),0),ROUND(AE3109*$E3110,0)),IF(LataProjekcji&gt;$F3110,0,ROUND(AE3109*$E3110,0))),0),0)</f>
        <v>0</v>
      </c>
    </row>
    <row r="3112" spans="2:31" ht="12.5" hidden="1" thickBot="1">
      <c r="B3112" s="527" t="s">
        <v>865</v>
      </c>
      <c r="C3112" s="528"/>
      <c r="D3112" s="529">
        <f ca="1">IF(D3109&gt;10,ROUND((D3111-1)*E3110,0),E3110)</f>
        <v>0</v>
      </c>
      <c r="E3112" s="529">
        <f ca="1">D3109-D3112</f>
        <v>0</v>
      </c>
      <c r="F3112" s="528"/>
      <c r="G3112" s="669">
        <f ca="1">OFFSET($C$269,$D3107,0)</f>
        <v>0</v>
      </c>
      <c r="H3112" s="528"/>
      <c r="I3112" s="528"/>
      <c r="J3112" s="528"/>
      <c r="K3112" s="528"/>
      <c r="L3112" s="528"/>
      <c r="M3112" s="528"/>
      <c r="N3112" s="528"/>
      <c r="O3112" s="528"/>
      <c r="P3112" s="528"/>
      <c r="Q3112" s="528"/>
      <c r="R3112" s="528"/>
      <c r="S3112" s="528"/>
      <c r="T3112" s="528"/>
      <c r="U3112" s="528"/>
      <c r="V3112" s="528"/>
      <c r="W3112" s="528"/>
      <c r="X3112" s="528"/>
      <c r="Y3112" s="528"/>
      <c r="Z3112" s="528"/>
      <c r="AA3112" s="528"/>
      <c r="AB3112" s="528"/>
      <c r="AC3112" s="528"/>
      <c r="AD3112" s="528"/>
      <c r="AE3112" s="528"/>
    </row>
    <row r="3113" spans="2:31" ht="12.5" hidden="1" thickTop="1"/>
    <row r="3114" spans="2:31" ht="12.5" hidden="1" thickBot="1">
      <c r="B3114" s="530" t="str">
        <f ca="1">"nazwa ST: "&amp;B1961</f>
        <v>nazwa ST: 0</v>
      </c>
      <c r="C3114" s="530"/>
      <c r="D3114" s="531">
        <f>D1961</f>
        <v>308</v>
      </c>
      <c r="E3114" s="530"/>
      <c r="F3114" s="530"/>
      <c r="G3114" s="530"/>
      <c r="H3114" s="530"/>
      <c r="I3114" s="530"/>
      <c r="J3114" s="530"/>
      <c r="K3114" s="539" t="str">
        <f t="shared" ref="K3114:AE3114" si="3241">LataProjekcji</f>
        <v>Uzupełnij dane</v>
      </c>
      <c r="L3114" s="539" t="str">
        <f t="shared" si="3241"/>
        <v/>
      </c>
      <c r="M3114" s="539" t="str">
        <f t="shared" si="3241"/>
        <v/>
      </c>
      <c r="N3114" s="539" t="str">
        <f t="shared" si="3241"/>
        <v/>
      </c>
      <c r="O3114" s="539" t="str">
        <f t="shared" si="3241"/>
        <v/>
      </c>
      <c r="P3114" s="539" t="str">
        <f t="shared" si="3241"/>
        <v/>
      </c>
      <c r="Q3114" s="539" t="str">
        <f t="shared" si="3241"/>
        <v/>
      </c>
      <c r="R3114" s="539" t="str">
        <f t="shared" si="3241"/>
        <v/>
      </c>
      <c r="S3114" s="539" t="str">
        <f t="shared" si="3241"/>
        <v/>
      </c>
      <c r="T3114" s="539" t="str">
        <f t="shared" si="3241"/>
        <v/>
      </c>
      <c r="U3114" s="539" t="str">
        <f t="shared" si="3241"/>
        <v/>
      </c>
      <c r="V3114" s="539" t="str">
        <f t="shared" si="3241"/>
        <v/>
      </c>
      <c r="W3114" s="539" t="str">
        <f t="shared" si="3241"/>
        <v/>
      </c>
      <c r="X3114" s="539" t="str">
        <f t="shared" si="3241"/>
        <v/>
      </c>
      <c r="Y3114" s="539" t="str">
        <f t="shared" si="3241"/>
        <v/>
      </c>
      <c r="Z3114" s="539" t="str">
        <f t="shared" si="3241"/>
        <v/>
      </c>
      <c r="AA3114" s="539" t="str">
        <f t="shared" si="3241"/>
        <v/>
      </c>
      <c r="AB3114" s="539" t="str">
        <f t="shared" si="3241"/>
        <v/>
      </c>
      <c r="AC3114" s="539" t="str">
        <f t="shared" si="3241"/>
        <v/>
      </c>
      <c r="AD3114" s="539" t="str">
        <f t="shared" si="3241"/>
        <v/>
      </c>
      <c r="AE3114" s="539" t="str">
        <f t="shared" si="3241"/>
        <v/>
      </c>
    </row>
    <row r="3115" spans="2:31" hidden="1">
      <c r="B3115" s="526" t="s">
        <v>752</v>
      </c>
      <c r="D3115" s="1">
        <f ca="1">D1962</f>
        <v>1900</v>
      </c>
      <c r="E3115" s="1">
        <f ca="1">E1962</f>
        <v>1</v>
      </c>
      <c r="F3115" s="1">
        <f ca="1">IF(D3116&gt;10,F1962,1)</f>
        <v>1</v>
      </c>
      <c r="G3115" s="525" t="str">
        <f ca="1">IF(ISBLANK(OFFSET($E$269,$D3114,0)),"brak daty",IF(D3116&gt;10,EDATE(OFFSET($E$269,$D3114,0),D3118),DATE(D3115,E3115,1)))</f>
        <v>brak daty</v>
      </c>
      <c r="H3115" s="538" t="b">
        <f ca="1">SUM(K3115:AE3115)=D3118</f>
        <v>1</v>
      </c>
      <c r="I3115" s="1" t="s">
        <v>749</v>
      </c>
      <c r="K3115" s="5">
        <f ca="1">IF(AND($G3116,NOT(ISTEXT($G3115)),ISNUMBER(Poczatek),ISNUMBER(Koniec_Projekt)),IFERROR(IF($D3115=LataProjekcji,$F3115,IF($D3115&lt;LataProjekcji,IF((SUM(K3115)+12)&lt;$D3118,12,$D3118-SUM(K3115)),0)),0),0)</f>
        <v>0</v>
      </c>
      <c r="L3115" s="5">
        <f ca="1">IF(AND($G3116,NOT(ISTEXT($G3115)),ISNUMBER(Poczatek),ISNUMBER(Koniec_Projekt)),IFERROR(IF($D3115=LataProjekcji,$F3115,IF($D3115&lt;LataProjekcji,IF((SUM($K3115:K3115)+12)&lt;$D3118,12,$D3118-SUM($K3115:K3115)),0)),0),0)</f>
        <v>0</v>
      </c>
      <c r="M3115" s="5">
        <f ca="1">IF(AND($G3116,NOT(ISTEXT($G3115)),ISNUMBER(Poczatek),ISNUMBER(Koniec_Projekt)),IFERROR(IF($D3115=LataProjekcji,$F3115,IF($D3115&lt;LataProjekcji,IF((SUM($K3115:L3115)+12)&lt;$D3118,12,$D3118-SUM($K3115:L3115)),0)),0),0)</f>
        <v>0</v>
      </c>
      <c r="N3115" s="5">
        <f ca="1">IF(AND($G3116,NOT(ISTEXT($G3115)),ISNUMBER(Poczatek),ISNUMBER(Koniec_Projekt)),IFERROR(IF($D3115=LataProjekcji,$F3115,IF($D3115&lt;LataProjekcji,IF((SUM($K3115:M3115)+12)&lt;$D3118,12,$D3118-SUM($K3115:M3115)),0)),0),0)</f>
        <v>0</v>
      </c>
      <c r="O3115" s="5">
        <f ca="1">IF(AND($G3116,NOT(ISTEXT($G3115)),ISNUMBER(Poczatek),ISNUMBER(Koniec_Projekt)),IFERROR(IF($D3115=LataProjekcji,$F3115,IF($D3115&lt;LataProjekcji,IF((SUM($K3115:N3115)+12)&lt;$D3118,12,$D3118-SUM($K3115:N3115)),0)),0),0)</f>
        <v>0</v>
      </c>
      <c r="P3115" s="5">
        <f ca="1">IF(AND($G3116,NOT(ISTEXT($G3115)),ISNUMBER(Poczatek),ISNUMBER(Koniec_Projekt)),IFERROR(IF($D3115=LataProjekcji,$F3115,IF($D3115&lt;LataProjekcji,IF((SUM($K3115:O3115)+12)&lt;$D3118,12,$D3118-SUM($K3115:O3115)),0)),0),0)</f>
        <v>0</v>
      </c>
      <c r="Q3115" s="5">
        <f ca="1">IF(AND($G3116,NOT(ISTEXT($G3115)),ISNUMBER(Poczatek),ISNUMBER(Koniec_Projekt)),IFERROR(IF($D3115=LataProjekcji,$F3115,IF($D3115&lt;LataProjekcji,IF((SUM($K3115:P3115)+12)&lt;$D3118,12,$D3118-SUM($K3115:P3115)),0)),0),0)</f>
        <v>0</v>
      </c>
      <c r="R3115" s="5">
        <f ca="1">IF(AND($G3116,NOT(ISTEXT($G3115)),ISNUMBER(Poczatek),ISNUMBER(Koniec_Projekt)),IFERROR(IF($D3115=LataProjekcji,$F3115,IF($D3115&lt;LataProjekcji,IF((SUM($K3115:Q3115)+12)&lt;$D3118,12,$D3118-SUM($K3115:Q3115)),0)),0),0)</f>
        <v>0</v>
      </c>
      <c r="S3115" s="5">
        <f ca="1">IF(AND($G3116,NOT(ISTEXT($G3115)),ISNUMBER(Poczatek),ISNUMBER(Koniec_Projekt)),IFERROR(IF($D3115=LataProjekcji,$F3115,IF($D3115&lt;LataProjekcji,IF((SUM($K3115:R3115)+12)&lt;$D3118,12,$D3118-SUM($K3115:R3115)),0)),0),0)</f>
        <v>0</v>
      </c>
      <c r="T3115" s="5">
        <f ca="1">IF(AND($G3116,NOT(ISTEXT($G3115)),ISNUMBER(Poczatek),ISNUMBER(Koniec_Projekt)),IFERROR(IF($D3115=LataProjekcji,$F3115,IF($D3115&lt;LataProjekcji,IF((SUM($K3115:S3115)+12)&lt;$D3118,12,$D3118-SUM($K3115:S3115)),0)),0),0)</f>
        <v>0</v>
      </c>
      <c r="U3115" s="5">
        <f ca="1">IF(AND($G3116,NOT(ISTEXT($G3115)),ISNUMBER(Poczatek),ISNUMBER(Koniec_Projekt)),IFERROR(IF($D3115=LataProjekcji,$F3115,IF($D3115&lt;LataProjekcji,IF((SUM($K3115:T3115)+12)&lt;$D3118,12,$D3118-SUM($K3115:T3115)),0)),0),0)</f>
        <v>0</v>
      </c>
      <c r="V3115" s="5">
        <f ca="1">IF(AND($G3116,NOT(ISTEXT($G3115)),ISNUMBER(Poczatek),ISNUMBER(Koniec_Projekt)),IFERROR(IF($D3115=LataProjekcji,$F3115,IF($D3115&lt;LataProjekcji,IF((SUM($K3115:U3115)+12)&lt;$D3118,12,$D3118-SUM($K3115:U3115)),0)),0),0)</f>
        <v>0</v>
      </c>
      <c r="W3115" s="5">
        <f ca="1">IF(AND($G3116,NOT(ISTEXT($G3115)),ISNUMBER(Poczatek),ISNUMBER(Koniec_Projekt)),IFERROR(IF($D3115=LataProjekcji,$F3115,IF($D3115&lt;LataProjekcji,IF((SUM($K3115:V3115)+12)&lt;$D3118,12,$D3118-SUM($K3115:V3115)),0)),0),0)</f>
        <v>0</v>
      </c>
      <c r="X3115" s="5">
        <f ca="1">IF(AND($G3116,NOT(ISTEXT($G3115)),ISNUMBER(Poczatek),ISNUMBER(Koniec_Projekt)),IFERROR(IF($D3115=LataProjekcji,$F3115,IF($D3115&lt;LataProjekcji,IF((SUM($K3115:W3115)+12)&lt;$D3118,12,$D3118-SUM($K3115:W3115)),0)),0),0)</f>
        <v>0</v>
      </c>
      <c r="Y3115" s="5">
        <f ca="1">IF(AND($G3116,NOT(ISTEXT($G3115)),ISNUMBER(Poczatek),ISNUMBER(Koniec_Projekt)),IFERROR(IF($D3115=LataProjekcji,$F3115,IF($D3115&lt;LataProjekcji,IF((SUM($K3115:X3115)+12)&lt;$D3118,12,$D3118-SUM($K3115:X3115)),0)),0),0)</f>
        <v>0</v>
      </c>
      <c r="Z3115" s="5">
        <f ca="1">IF(AND($G3116,NOT(ISTEXT($G3115)),ISNUMBER(Poczatek),ISNUMBER(Koniec_Projekt)),IFERROR(IF($D3115=LataProjekcji,$F3115,IF($D3115&lt;LataProjekcji,IF((SUM($K3115:Y3115)+12)&lt;$D3118,12,$D3118-SUM($K3115:Y3115)),0)),0),0)</f>
        <v>0</v>
      </c>
      <c r="AA3115" s="5">
        <f ca="1">IF(AND($G3116,NOT(ISTEXT($G3115)),ISNUMBER(Poczatek),ISNUMBER(Koniec_Projekt)),IFERROR(IF($D3115=LataProjekcji,$F3115,IF($D3115&lt;LataProjekcji,IF((SUM($K3115:Z3115)+12)&lt;$D3118,12,$D3118-SUM($K3115:Z3115)),0)),0),0)</f>
        <v>0</v>
      </c>
      <c r="AB3115" s="5">
        <f ca="1">IF(AND($G3116,NOT(ISTEXT($G3115)),ISNUMBER(Poczatek),ISNUMBER(Koniec_Projekt)),IFERROR(IF($D3115=LataProjekcji,$F3115,IF($D3115&lt;LataProjekcji,IF((SUM($K3115:AA3115)+12)&lt;$D3118,12,$D3118-SUM($K3115:AA3115)),0)),0),0)</f>
        <v>0</v>
      </c>
      <c r="AC3115" s="5">
        <f ca="1">IF(AND($G3116,NOT(ISTEXT($G3115)),ISNUMBER(Poczatek),ISNUMBER(Koniec_Projekt)),IFERROR(IF($D3115=LataProjekcji,$F3115,IF($D3115&lt;LataProjekcji,IF((SUM($K3115:AB3115)+12)&lt;$D3118,12,$D3118-SUM($K3115:AB3115)),0)),0),0)</f>
        <v>0</v>
      </c>
      <c r="AD3115" s="5">
        <f ca="1">IF(AND($G3116,NOT(ISTEXT($G3115)),ISNUMBER(Poczatek),ISNUMBER(Koniec_Projekt)),IFERROR(IF($D3115=LataProjekcji,$F3115,IF($D3115&lt;LataProjekcji,IF((SUM($K3115:AC3115)+12)&lt;$D3118,12,$D3118-SUM($K3115:AC3115)),0)),0),0)</f>
        <v>0</v>
      </c>
      <c r="AE3115" s="5">
        <f ca="1">IF(AND($G3116,NOT(ISTEXT($G3115)),ISNUMBER(Poczatek),ISNUMBER(Koniec_Projekt)),IFERROR(IF($D3115=LataProjekcji,$F3115,IF($D3115&lt;LataProjekcji,IF((SUM($K3115:AD3115)+12)&lt;$D3118,12,$D3118-SUM($K3115:AD3115)),0)),0),0)</f>
        <v>0</v>
      </c>
    </row>
    <row r="3116" spans="2:31" hidden="1">
      <c r="B3116" s="526" t="s">
        <v>754</v>
      </c>
      <c r="D3116" s="5">
        <f ca="1">D1963</f>
        <v>0</v>
      </c>
      <c r="E3116" s="454">
        <f ca="1">E1963</f>
        <v>0</v>
      </c>
      <c r="F3116" s="454">
        <f ca="1">F1963</f>
        <v>0</v>
      </c>
      <c r="G3116" s="258" t="b">
        <f ca="1">NOT(ISBLANK(OFFSET($C$269,$D3114,0)))</f>
        <v>0</v>
      </c>
      <c r="H3116" s="538" t="b">
        <f ca="1">SUM(K3116:AE3116)=E3118</f>
        <v>1</v>
      </c>
      <c r="I3116" s="1" t="s">
        <v>750</v>
      </c>
      <c r="K3116" s="537">
        <f ca="1">IF(AND($G3116,NOT(ISTEXT($G3115)),ISNUMBER(Poczatek),ISNUMBER(Koniec_Projekt)),IFERROR(IF($D3115=LataProjekcji,IF($F3115&gt;$E3118,$E3118,$F3115),IF($D3118&gt;=$E3118,(IF($D3115&lt;LataProjekcji,IF((SUM(J3116:$K3116)+12)&lt;$E3118,12,$E3118-SUM(J3116:$K3116)),0)),(IF($D3115&lt;LataProjekcji,IF((SUM(J3116:$K3116)+12)&lt;$D3118,12,$D3118-SUM(J3116:$K3116)),0)))),0),0)</f>
        <v>0</v>
      </c>
      <c r="L3116" s="537">
        <f ca="1">IF(AND($G3116,NOT(ISTEXT($G3115)),ISNUMBER(Poczatek),ISNUMBER(Koniec_Projekt)),IFERROR(IF($D3115=LataProjekcji,IF($F3115&gt;$E3118,$E3118,$F3115),IF($D3118&gt;=$E3118,(IF($D3115&lt;LataProjekcji,IF((SUM($K3116:K3116)+12)&lt;$E3118,12,$E3118-SUM($K3116:K3116)),0)),(IF($D3115&lt;LataProjekcji,IF((SUM($K3116:K3116)+12)&lt;$D3118,12,$D3118-SUM($K3116:K3116)),0)))),0),0)</f>
        <v>0</v>
      </c>
      <c r="M3116" s="537">
        <f ca="1">IF(AND($G3116,NOT(ISTEXT($G3115)),ISNUMBER(Poczatek),ISNUMBER(Koniec_Projekt)),IFERROR(IF($D3115=LataProjekcji,IF($F3115&gt;$E3118,$E3118,$F3115),IF($D3118&gt;=$E3118,(IF($D3115&lt;LataProjekcji,IF((SUM($K3116:L3116)+12)&lt;$E3118,12,$E3118-SUM($K3116:L3116)),0)),(IF($D3115&lt;LataProjekcji,IF((SUM($K3116:L3116)+12)&lt;$D3118,12,$D3118-SUM($K3116:L3116)),0)))),0),0)</f>
        <v>0</v>
      </c>
      <c r="N3116" s="537">
        <f ca="1">IF(AND($G3116,NOT(ISTEXT($G3115)),ISNUMBER(Poczatek),ISNUMBER(Koniec_Projekt)),IFERROR(IF($D3115=LataProjekcji,IF($F3115&gt;$E3118,$E3118,$F3115),IF($D3118&gt;=$E3118,(IF($D3115&lt;LataProjekcji,IF((SUM($K3116:M3116)+12)&lt;$E3118,12,$E3118-SUM($K3116:M3116)),0)),(IF($D3115&lt;LataProjekcji,IF((SUM($K3116:M3116)+12)&lt;$D3118,12,$D3118-SUM($K3116:M3116)),0)))),0),0)</f>
        <v>0</v>
      </c>
      <c r="O3116" s="537">
        <f ca="1">IF(AND($G3116,NOT(ISTEXT($G3115)),ISNUMBER(Poczatek),ISNUMBER(Koniec_Projekt)),IFERROR(IF($D3115=LataProjekcji,IF($F3115&gt;$E3118,$E3118,$F3115),IF($D3118&gt;=$E3118,(IF($D3115&lt;LataProjekcji,IF((SUM($K3116:N3116)+12)&lt;$E3118,12,$E3118-SUM($K3116:N3116)),0)),(IF($D3115&lt;LataProjekcji,IF((SUM($K3116:N3116)+12)&lt;$D3118,12,$D3118-SUM($K3116:N3116)),0)))),0),0)</f>
        <v>0</v>
      </c>
      <c r="P3116" s="537">
        <f ca="1">IF(AND($G3116,NOT(ISTEXT($G3115)),ISNUMBER(Poczatek),ISNUMBER(Koniec_Projekt)),IFERROR(IF($D3115=LataProjekcji,IF($F3115&gt;$E3118,$E3118,$F3115),IF($D3118&gt;=$E3118,(IF($D3115&lt;LataProjekcji,IF((SUM($K3116:O3116)+12)&lt;$E3118,12,$E3118-SUM($K3116:O3116)),0)),(IF($D3115&lt;LataProjekcji,IF((SUM($K3116:O3116)+12)&lt;$D3118,12,$D3118-SUM($K3116:O3116)),0)))),0),0)</f>
        <v>0</v>
      </c>
      <c r="Q3116" s="537">
        <f ca="1">IF(AND($G3116,NOT(ISTEXT($G3115)),ISNUMBER(Poczatek),ISNUMBER(Koniec_Projekt)),IFERROR(IF($D3115=LataProjekcji,IF($F3115&gt;$E3118,$E3118,$F3115),IF($D3118&gt;=$E3118,(IF($D3115&lt;LataProjekcji,IF((SUM($K3116:P3116)+12)&lt;$E3118,12,$E3118-SUM($K3116:P3116)),0)),(IF($D3115&lt;LataProjekcji,IF((SUM($K3116:P3116)+12)&lt;$D3118,12,$D3118-SUM($K3116:P3116)),0)))),0),0)</f>
        <v>0</v>
      </c>
      <c r="R3116" s="537">
        <f ca="1">IF(AND($G3116,NOT(ISTEXT($G3115)),ISNUMBER(Poczatek),ISNUMBER(Koniec_Projekt)),IFERROR(IF($D3115=LataProjekcji,IF($F3115&gt;$E3118,$E3118,$F3115),IF($D3118&gt;=$E3118,(IF($D3115&lt;LataProjekcji,IF((SUM($K3116:Q3116)+12)&lt;$E3118,12,$E3118-SUM($K3116:Q3116)),0)),(IF($D3115&lt;LataProjekcji,IF((SUM($K3116:Q3116)+12)&lt;$D3118,12,$D3118-SUM($K3116:Q3116)),0)))),0),0)</f>
        <v>0</v>
      </c>
      <c r="S3116" s="537">
        <f ca="1">IF(AND($G3116,NOT(ISTEXT($G3115)),ISNUMBER(Poczatek),ISNUMBER(Koniec_Projekt)),IFERROR(IF($D3115=LataProjekcji,IF($F3115&gt;$E3118,$E3118,$F3115),IF($D3118&gt;=$E3118,(IF($D3115&lt;LataProjekcji,IF((SUM($K3116:R3116)+12)&lt;$E3118,12,$E3118-SUM($K3116:R3116)),0)),(IF($D3115&lt;LataProjekcji,IF((SUM($K3116:R3116)+12)&lt;$D3118,12,$D3118-SUM($K3116:R3116)),0)))),0),0)</f>
        <v>0</v>
      </c>
      <c r="T3116" s="537">
        <f ca="1">IF(AND($G3116,NOT(ISTEXT($G3115)),ISNUMBER(Poczatek),ISNUMBER(Koniec_Projekt)),IFERROR(IF($D3115=LataProjekcji,IF($F3115&gt;$E3118,$E3118,$F3115),IF($D3118&gt;=$E3118,(IF($D3115&lt;LataProjekcji,IF((SUM($K3116:S3116)+12)&lt;$E3118,12,$E3118-SUM($K3116:S3116)),0)),(IF($D3115&lt;LataProjekcji,IF((SUM($K3116:S3116)+12)&lt;$D3118,12,$D3118-SUM($K3116:S3116)),0)))),0),0)</f>
        <v>0</v>
      </c>
      <c r="U3116" s="537">
        <f ca="1">IF(AND($G3116,NOT(ISTEXT($G3115)),ISNUMBER(Poczatek),ISNUMBER(Koniec_Projekt)),IFERROR(IF($D3115=LataProjekcji,IF($F3115&gt;$E3118,$E3118,$F3115),IF($D3118&gt;=$E3118,(IF($D3115&lt;LataProjekcji,IF((SUM($K3116:T3116)+12)&lt;$E3118,12,$E3118-SUM($K3116:T3116)),0)),(IF($D3115&lt;LataProjekcji,IF((SUM($K3116:T3116)+12)&lt;$D3118,12,$D3118-SUM($K3116:T3116)),0)))),0),0)</f>
        <v>0</v>
      </c>
      <c r="V3116" s="537">
        <f ca="1">IF(AND($G3116,NOT(ISTEXT($G3115)),ISNUMBER(Poczatek),ISNUMBER(Koniec_Projekt)),IFERROR(IF($D3115=LataProjekcji,IF($F3115&gt;$E3118,$E3118,$F3115),IF($D3118&gt;=$E3118,(IF($D3115&lt;LataProjekcji,IF((SUM($K3116:U3116)+12)&lt;$E3118,12,$E3118-SUM($K3116:U3116)),0)),(IF($D3115&lt;LataProjekcji,IF((SUM($K3116:U3116)+12)&lt;$D3118,12,$D3118-SUM($K3116:U3116)),0)))),0),0)</f>
        <v>0</v>
      </c>
      <c r="W3116" s="537">
        <f ca="1">IF(AND($G3116,NOT(ISTEXT($G3115)),ISNUMBER(Poczatek),ISNUMBER(Koniec_Projekt)),IFERROR(IF($D3115=LataProjekcji,IF($F3115&gt;$E3118,$E3118,$F3115),IF($D3118&gt;=$E3118,(IF($D3115&lt;LataProjekcji,IF((SUM($K3116:V3116)+12)&lt;$E3118,12,$E3118-SUM($K3116:V3116)),0)),(IF($D3115&lt;LataProjekcji,IF((SUM($K3116:V3116)+12)&lt;$D3118,12,$D3118-SUM($K3116:V3116)),0)))),0),0)</f>
        <v>0</v>
      </c>
      <c r="X3116" s="537">
        <f ca="1">IF(AND($G3116,NOT(ISTEXT($G3115)),ISNUMBER(Poczatek),ISNUMBER(Koniec_Projekt)),IFERROR(IF($D3115=LataProjekcji,IF($F3115&gt;$E3118,$E3118,$F3115),IF($D3118&gt;=$E3118,(IF($D3115&lt;LataProjekcji,IF((SUM($K3116:W3116)+12)&lt;$E3118,12,$E3118-SUM($K3116:W3116)),0)),(IF($D3115&lt;LataProjekcji,IF((SUM($K3116:W3116)+12)&lt;$D3118,12,$D3118-SUM($K3116:W3116)),0)))),0),0)</f>
        <v>0</v>
      </c>
      <c r="Y3116" s="537">
        <f ca="1">IF(AND($G3116,NOT(ISTEXT($G3115)),ISNUMBER(Poczatek),ISNUMBER(Koniec_Projekt)),IFERROR(IF($D3115=LataProjekcji,IF($F3115&gt;$E3118,$E3118,$F3115),IF($D3118&gt;=$E3118,(IF($D3115&lt;LataProjekcji,IF((SUM($K3116:X3116)+12)&lt;$E3118,12,$E3118-SUM($K3116:X3116)),0)),(IF($D3115&lt;LataProjekcji,IF((SUM($K3116:X3116)+12)&lt;$D3118,12,$D3118-SUM($K3116:X3116)),0)))),0),0)</f>
        <v>0</v>
      </c>
      <c r="Z3116" s="537">
        <f ca="1">IF(AND($G3116,NOT(ISTEXT($G3115)),ISNUMBER(Poczatek),ISNUMBER(Koniec_Projekt)),IFERROR(IF($D3115=LataProjekcji,IF($F3115&gt;$E3118,$E3118,$F3115),IF($D3118&gt;=$E3118,(IF($D3115&lt;LataProjekcji,IF((SUM($K3116:Y3116)+12)&lt;$E3118,12,$E3118-SUM($K3116:Y3116)),0)),(IF($D3115&lt;LataProjekcji,IF((SUM($K3116:Y3116)+12)&lt;$D3118,12,$D3118-SUM($K3116:Y3116)),0)))),0),0)</f>
        <v>0</v>
      </c>
      <c r="AA3116" s="537">
        <f ca="1">IF(AND($G3116,NOT(ISTEXT($G3115)),ISNUMBER(Poczatek),ISNUMBER(Koniec_Projekt)),IFERROR(IF($D3115=LataProjekcji,IF($F3115&gt;$E3118,$E3118,$F3115),IF($D3118&gt;=$E3118,(IF($D3115&lt;LataProjekcji,IF((SUM($K3116:Z3116)+12)&lt;$E3118,12,$E3118-SUM($K3116:Z3116)),0)),(IF($D3115&lt;LataProjekcji,IF((SUM($K3116:Z3116)+12)&lt;$D3118,12,$D3118-SUM($K3116:Z3116)),0)))),0),0)</f>
        <v>0</v>
      </c>
      <c r="AB3116" s="537">
        <f ca="1">IF(AND($G3116,NOT(ISTEXT($G3115)),ISNUMBER(Poczatek),ISNUMBER(Koniec_Projekt)),IFERROR(IF($D3115=LataProjekcji,IF($F3115&gt;$E3118,$E3118,$F3115),IF($D3118&gt;=$E3118,(IF($D3115&lt;LataProjekcji,IF((SUM($K3116:AA3116)+12)&lt;$E3118,12,$E3118-SUM($K3116:AA3116)),0)),(IF($D3115&lt;LataProjekcji,IF((SUM($K3116:AA3116)+12)&lt;$D3118,12,$D3118-SUM($K3116:AA3116)),0)))),0),0)</f>
        <v>0</v>
      </c>
      <c r="AC3116" s="537">
        <f ca="1">IF(AND($G3116,NOT(ISTEXT($G3115)),ISNUMBER(Poczatek),ISNUMBER(Koniec_Projekt)),IFERROR(IF($D3115=LataProjekcji,IF($F3115&gt;$E3118,$E3118,$F3115),IF($D3118&gt;=$E3118,(IF($D3115&lt;LataProjekcji,IF((SUM($K3116:AB3116)+12)&lt;$E3118,12,$E3118-SUM($K3116:AB3116)),0)),(IF($D3115&lt;LataProjekcji,IF((SUM($K3116:AB3116)+12)&lt;$D3118,12,$D3118-SUM($K3116:AB3116)),0)))),0),0)</f>
        <v>0</v>
      </c>
      <c r="AD3116" s="537">
        <f ca="1">IF(AND($G3116,NOT(ISTEXT($G3115)),ISNUMBER(Poczatek),ISNUMBER(Koniec_Projekt)),IFERROR(IF($D3115=LataProjekcji,IF($F3115&gt;$E3118,$E3118,$F3115),IF($D3118&gt;=$E3118,(IF($D3115&lt;LataProjekcji,IF((SUM($K3116:AC3116)+12)&lt;$E3118,12,$E3118-SUM($K3116:AC3116)),0)),(IF($D3115&lt;LataProjekcji,IF((SUM($K3116:AC3116)+12)&lt;$D3118,12,$D3118-SUM($K3116:AC3116)),0)))),0),0)</f>
        <v>0</v>
      </c>
      <c r="AE3116" s="537">
        <f ca="1">IF(AND($G3116,NOT(ISTEXT($G3115)),ISNUMBER(Poczatek),ISNUMBER(Koniec_Projekt)),IFERROR(IF($D3115=LataProjekcji,IF($F3115&gt;$E3118,$E3118,$F3115),IF($D3118&gt;=$E3118,(IF($D3115&lt;LataProjekcji,IF((SUM($K3116:AD3116)+12)&lt;$E3118,12,$E3118-SUM($K3116:AD3116)),0)),(IF($D3115&lt;LataProjekcji,IF((SUM($K3116:AD3116)+12)&lt;$D3118,12,$D3118-SUM($K3116:AD3116)),0)))),0),0)</f>
        <v>0</v>
      </c>
    </row>
    <row r="3117" spans="2:31" hidden="1">
      <c r="B3117" s="526" t="s">
        <v>753</v>
      </c>
      <c r="D3117" s="454">
        <f ca="1">D1964</f>
        <v>0</v>
      </c>
      <c r="E3117" s="454">
        <f ca="1">IF(D3116&gt;10,ROUND(D3117/12,2),D3117)</f>
        <v>0</v>
      </c>
      <c r="F3117" s="524">
        <f>Koniec_Projekt</f>
        <v>0</v>
      </c>
      <c r="G3117" s="329">
        <f>Miesiac_Koniec_Projekt</f>
        <v>0</v>
      </c>
      <c r="H3117" s="538" t="b">
        <f ca="1">SUM(K3117:AE3117)=D3116</f>
        <v>1</v>
      </c>
      <c r="I3117" s="1" t="s">
        <v>713</v>
      </c>
      <c r="K3117" s="256">
        <f ca="1">IF(AND($G3116,NOT(ISTEXT($G3115)),ISNUMBER(Poczatek),ISNUMBER(Koniec_Projekt)),IFERROR(IF(LataProjekcji=$F3118,ROUND($D3116,0),ROUND(K3115*$E3117,0)),0),0)</f>
        <v>0</v>
      </c>
      <c r="L3117" s="5">
        <f ca="1">IF(AND($G3116,NOT(ISTEXT($G3115)),ISNUMBER(Poczatek),ISNUMBER(Koniec_Projekt)),IFERROR(IF(LataProjekcji=$F3118,ROUND($D3116-SUM(K3117:$K3117),0),ROUND(L3115*$E3117,0)),0),0)</f>
        <v>0</v>
      </c>
      <c r="M3117" s="5">
        <f ca="1">IF(AND($G3116,NOT(ISTEXT($G3115)),ISNUMBER(Poczatek),ISNUMBER(Koniec_Projekt)),IFERROR(IF(LataProjekcji=$F3118,ROUND($D3116-SUM($K3117:L3117),0),ROUND(M3115*$E3117,0)),0),0)</f>
        <v>0</v>
      </c>
      <c r="N3117" s="5">
        <f ca="1">IF(AND($G3116,NOT(ISTEXT($G3115)),ISNUMBER(Poczatek),ISNUMBER(Koniec_Projekt)),IFERROR(IF(LataProjekcji=$F3118,ROUND($D3116-SUM($K3117:M3117),0),ROUND(N3115*$E3117,0)),0),0)</f>
        <v>0</v>
      </c>
      <c r="O3117" s="5">
        <f ca="1">IF(AND($G3116,NOT(ISTEXT($G3115)),ISNUMBER(Poczatek),ISNUMBER(Koniec_Projekt)),IFERROR(IF(LataProjekcji=$F3118,ROUND($D3116-SUM($K3117:N3117),0),ROUND(O3115*$E3117,0)),0),0)</f>
        <v>0</v>
      </c>
      <c r="P3117" s="5">
        <f ca="1">IF(AND($G3116,NOT(ISTEXT($G3115)),ISNUMBER(Poczatek),ISNUMBER(Koniec_Projekt)),IFERROR(IF(LataProjekcji=$F3118,ROUND($D3116-SUM($K3117:O3117),0),ROUND(P3115*$E3117,0)),0),0)</f>
        <v>0</v>
      </c>
      <c r="Q3117" s="5">
        <f ca="1">IF(AND($G3116,NOT(ISTEXT($G3115)),ISNUMBER(Poczatek),ISNUMBER(Koniec_Projekt)),IFERROR(IF(LataProjekcji=$F3118,ROUND($D3116-SUM($K3117:P3117),0),ROUND(Q3115*$E3117,0)),0),0)</f>
        <v>0</v>
      </c>
      <c r="R3117" s="5">
        <f ca="1">IF(AND($G3116,NOT(ISTEXT($G3115)),ISNUMBER(Poczatek),ISNUMBER(Koniec_Projekt)),IFERROR(IF(LataProjekcji=$F3118,ROUND($D3116-SUM($K3117:Q3117),0),ROUND(R3115*$E3117,0)),0),0)</f>
        <v>0</v>
      </c>
      <c r="S3117" s="5">
        <f ca="1">IF(AND($G3116,NOT(ISTEXT($G3115)),ISNUMBER(Poczatek),ISNUMBER(Koniec_Projekt)),IFERROR(IF(LataProjekcji=$F3118,ROUND($D3116-SUM($K3117:R3117),0),ROUND(S3115*$E3117,0)),0),0)</f>
        <v>0</v>
      </c>
      <c r="T3117" s="5">
        <f ca="1">IF(AND($G3116,NOT(ISTEXT($G3115)),ISNUMBER(Poczatek),ISNUMBER(Koniec_Projekt)),IFERROR(IF(LataProjekcji=$F3118,ROUND($D3116-SUM($K3117:S3117),0),ROUND(T3115*$E3117,0)),0),0)</f>
        <v>0</v>
      </c>
      <c r="U3117" s="5">
        <f ca="1">IF(AND($G3116,NOT(ISTEXT($G3115)),ISNUMBER(Poczatek),ISNUMBER(Koniec_Projekt)),IFERROR(IF(LataProjekcji=$F3118,ROUND($D3116-SUM($K3117:T3117),0),ROUND(U3115*$E3117,0)),0),0)</f>
        <v>0</v>
      </c>
      <c r="V3117" s="5">
        <f ca="1">IF(AND($G3116,NOT(ISTEXT($G3115)),ISNUMBER(Poczatek),ISNUMBER(Koniec_Projekt)),IFERROR(IF(LataProjekcji=$F3118,ROUND($D3116-SUM($K3117:U3117),0),ROUND(V3115*$E3117,0)),0),0)</f>
        <v>0</v>
      </c>
      <c r="W3117" s="5">
        <f ca="1">IF(AND($G3116,NOT(ISTEXT($G3115)),ISNUMBER(Poczatek),ISNUMBER(Koniec_Projekt)),IFERROR(IF(LataProjekcji=$F3118,ROUND($D3116-SUM($K3117:V3117),0),ROUND(W3115*$E3117,0)),0),0)</f>
        <v>0</v>
      </c>
      <c r="X3117" s="5">
        <f ca="1">IF(AND($G3116,NOT(ISTEXT($G3115)),ISNUMBER(Poczatek),ISNUMBER(Koniec_Projekt)),IFERROR(IF(LataProjekcji=$F3118,ROUND($D3116-SUM($K3117:W3117),0),ROUND(X3115*$E3117,0)),0),0)</f>
        <v>0</v>
      </c>
      <c r="Y3117" s="5">
        <f ca="1">IF(AND($G3116,NOT(ISTEXT($G3115)),ISNUMBER(Poczatek),ISNUMBER(Koniec_Projekt)),IFERROR(IF(LataProjekcji=$F3118,ROUND($D3116-SUM($K3117:X3117),0),ROUND(Y3115*$E3117,0)),0),0)</f>
        <v>0</v>
      </c>
      <c r="Z3117" s="5">
        <f ca="1">IF(AND($G3116,NOT(ISTEXT($G3115)),ISNUMBER(Poczatek),ISNUMBER(Koniec_Projekt)),IFERROR(IF(LataProjekcji=$F3118,ROUND($D3116-SUM($K3117:Y3117),0),ROUND(Z3115*$E3117,0)),0),0)</f>
        <v>0</v>
      </c>
      <c r="AA3117" s="5">
        <f ca="1">IF(AND($G3116,NOT(ISTEXT($G3115)),ISNUMBER(Poczatek),ISNUMBER(Koniec_Projekt)),IFERROR(IF(LataProjekcji=$F3118,ROUND($D3116-SUM($K3117:Z3117),0),ROUND(AA3115*$E3117,0)),0),0)</f>
        <v>0</v>
      </c>
      <c r="AB3117" s="5">
        <f ca="1">IF(AND($G3116,NOT(ISTEXT($G3115)),ISNUMBER(Poczatek),ISNUMBER(Koniec_Projekt)),IFERROR(IF(LataProjekcji=$F3118,ROUND($D3116-SUM($K3117:AA3117),0),ROUND(AB3115*$E3117,0)),0),0)</f>
        <v>0</v>
      </c>
      <c r="AC3117" s="5">
        <f ca="1">IF(AND($G3116,NOT(ISTEXT($G3115)),ISNUMBER(Poczatek),ISNUMBER(Koniec_Projekt)),IFERROR(IF(LataProjekcji=$F3118,ROUND($D3116-SUM($K3117:AB3117),0),ROUND(AC3115*$E3117,0)),0),0)</f>
        <v>0</v>
      </c>
      <c r="AD3117" s="5">
        <f ca="1">IF(AND($G3116,NOT(ISTEXT($G3115)),ISNUMBER(Poczatek),ISNUMBER(Koniec_Projekt)),IFERROR(IF(LataProjekcji=$F3118,ROUND($D3116-SUM($K3117:AC3117),0),ROUND(AD3115*$E3117,0)),0),0)</f>
        <v>0</v>
      </c>
      <c r="AE3117" s="5">
        <f ca="1">IF(AND($G3116,NOT(ISTEXT($G3115)),ISNUMBER(Poczatek),ISNUMBER(Koniec_Projekt)),IFERROR(IF(LataProjekcji=$F3118,ROUND($D3116-SUM($K3117:AD3117),0),ROUND(AE3115*$E3117,0)),0),0)</f>
        <v>0</v>
      </c>
    </row>
    <row r="3118" spans="2:31" hidden="1">
      <c r="B3118" s="526" t="s">
        <v>751</v>
      </c>
      <c r="D3118" s="1">
        <f ca="1">IFERROR(ROUNDUP(D3116/E3117,0),0)</f>
        <v>0</v>
      </c>
      <c r="E3118" s="1">
        <f ca="1">IF(D3118=0,0,DATEDIF(DATE(D3115,E3115,1),DATE(F3117,G3117,1),"m"))</f>
        <v>0</v>
      </c>
      <c r="F3118" s="1" t="str">
        <f ca="1">IFERROR(YEAR(G3115),"brak daty")</f>
        <v>brak daty</v>
      </c>
      <c r="G3118" s="1" t="str">
        <f ca="1">IFERROR(MONTH(G3115),"brak daty")</f>
        <v>brak daty</v>
      </c>
      <c r="I3118" s="1" t="s">
        <v>425</v>
      </c>
      <c r="K3118" s="5">
        <f ca="1">IF(AND($G3116,NOT(ISTEXT($G3115)),ISNUMBER(Poczatek),ISNUMBER(Koniec_Projekt)),IFERROR(IF(LataProjekcji=$F3117,IF(AND($G3117=$G3118,$F3117=$F3118),ROUND($D3116-SUM($K3118),0),ROUND(K3116*$E3117,0)),IF(LataProjekcji&gt;$F3117,0,ROUND(K3116*$E3117,0))),0),0)</f>
        <v>0</v>
      </c>
      <c r="L3118" s="5">
        <f ca="1">IF(AND($G3116,NOT(ISTEXT($G3115)),ISNUMBER(Poczatek),ISNUMBER(Koniec_Projekt)),IFERROR(IF(LataProjekcji=$F3117,IF(AND($G3117=$G3118,$F3117=$F3118),ROUND($D3116-SUM($K3118:K3118),0),ROUND(L3116*$E3117,0)),IF(LataProjekcji&gt;$F3117,0,ROUND(L3116*$E3117,0))),0),0)</f>
        <v>0</v>
      </c>
      <c r="M3118" s="5">
        <f ca="1">IF(AND($G3116,NOT(ISTEXT($G3115)),ISNUMBER(Poczatek),ISNUMBER(Koniec_Projekt)),IFERROR(IF(LataProjekcji=$F3117,IF(AND($G3117=$G3118,$F3117=$F3118),ROUND($D3116-SUM($K3118:L3118),0),ROUND(M3116*$E3117,0)),IF(LataProjekcji&gt;$F3117,0,ROUND(M3116*$E3117,0))),0),0)</f>
        <v>0</v>
      </c>
      <c r="N3118" s="5">
        <f ca="1">IF(AND($G3116,NOT(ISTEXT($G3115)),ISNUMBER(Poczatek),ISNUMBER(Koniec_Projekt)),IFERROR(IF(LataProjekcji=$F3117,IF(AND($G3117=$G3118,$F3117=$F3118),ROUND($D3116-SUM($K3118:M3118),0),ROUND(N3116*$E3117,0)),IF(LataProjekcji&gt;$F3117,0,ROUND(N3116*$E3117,0))),0),0)</f>
        <v>0</v>
      </c>
      <c r="O3118" s="5">
        <f ca="1">IF(AND($G3116,NOT(ISTEXT($G3115)),ISNUMBER(Poczatek),ISNUMBER(Koniec_Projekt)),IFERROR(IF(LataProjekcji=$F3117,IF(AND($G3117=$G3118,$F3117=$F3118),ROUND($D3116-SUM($K3118:N3118),0),ROUND(O3116*$E3117,0)),IF(LataProjekcji&gt;$F3117,0,ROUND(O3116*$E3117,0))),0),0)</f>
        <v>0</v>
      </c>
      <c r="P3118" s="5">
        <f ca="1">IF(AND($G3116,NOT(ISTEXT($G3115)),ISNUMBER(Poczatek),ISNUMBER(Koniec_Projekt)),IFERROR(IF(LataProjekcji=$F3117,IF(AND($G3117=$G3118,$F3117=$F3118),ROUND($D3116-SUM($K3118:O3118),0),ROUND(P3116*$E3117,0)),IF(LataProjekcji&gt;$F3117,0,ROUND(P3116*$E3117,0))),0),0)</f>
        <v>0</v>
      </c>
      <c r="Q3118" s="5">
        <f ca="1">IF(AND($G3116,NOT(ISTEXT($G3115)),ISNUMBER(Poczatek),ISNUMBER(Koniec_Projekt)),IFERROR(IF(LataProjekcji=$F3117,IF(AND($G3117=$G3118,$F3117=$F3118),ROUND($D3116-SUM($K3118:P3118),0),ROUND(Q3116*$E3117,0)),IF(LataProjekcji&gt;$F3117,0,ROUND(Q3116*$E3117,0))),0),0)</f>
        <v>0</v>
      </c>
      <c r="R3118" s="5">
        <f ca="1">IF(AND($G3116,NOT(ISTEXT($G3115)),ISNUMBER(Poczatek),ISNUMBER(Koniec_Projekt)),IFERROR(IF(LataProjekcji=$F3117,IF(AND($G3117=$G3118,$F3117=$F3118),ROUND($D3116-SUM($K3118:Q3118),0),ROUND(R3116*$E3117,0)),IF(LataProjekcji&gt;$F3117,0,ROUND(R3116*$E3117,0))),0),0)</f>
        <v>0</v>
      </c>
      <c r="S3118" s="5">
        <f ca="1">IF(AND($G3116,NOT(ISTEXT($G3115)),ISNUMBER(Poczatek),ISNUMBER(Koniec_Projekt)),IFERROR(IF(LataProjekcji=$F3117,IF(AND($G3117=$G3118,$F3117=$F3118),ROUND($D3116-SUM($K3118:R3118),0),ROUND(S3116*$E3117,0)),IF(LataProjekcji&gt;$F3117,0,ROUND(S3116*$E3117,0))),0),0)</f>
        <v>0</v>
      </c>
      <c r="T3118" s="5">
        <f ca="1">IF(AND($G3116,NOT(ISTEXT($G3115)),ISNUMBER(Poczatek),ISNUMBER(Koniec_Projekt)),IFERROR(IF(LataProjekcji=$F3117,IF(AND($G3117=$G3118,$F3117=$F3118),ROUND($D3116-SUM($K3118:S3118),0),ROUND(T3116*$E3117,0)),IF(LataProjekcji&gt;$F3117,0,ROUND(T3116*$E3117,0))),0),0)</f>
        <v>0</v>
      </c>
      <c r="U3118" s="5">
        <f ca="1">IF(AND($G3116,NOT(ISTEXT($G3115)),ISNUMBER(Poczatek),ISNUMBER(Koniec_Projekt)),IFERROR(IF(LataProjekcji=$F3117,IF(AND($G3117=$G3118,$F3117=$F3118),ROUND($D3116-SUM($K3118:T3118),0),ROUND(U3116*$E3117,0)),IF(LataProjekcji&gt;$F3117,0,ROUND(U3116*$E3117,0))),0),0)</f>
        <v>0</v>
      </c>
      <c r="V3118" s="5">
        <f ca="1">IF(AND($G3116,NOT(ISTEXT($G3115)),ISNUMBER(Poczatek),ISNUMBER(Koniec_Projekt)),IFERROR(IF(LataProjekcji=$F3117,IF(AND($G3117=$G3118,$F3117=$F3118),ROUND($D3116-SUM($K3118:U3118),0),ROUND(V3116*$E3117,0)),IF(LataProjekcji&gt;$F3117,0,ROUND(V3116*$E3117,0))),0),0)</f>
        <v>0</v>
      </c>
      <c r="W3118" s="5">
        <f ca="1">IF(AND($G3116,NOT(ISTEXT($G3115)),ISNUMBER(Poczatek),ISNUMBER(Koniec_Projekt)),IFERROR(IF(LataProjekcji=$F3117,IF(AND($G3117=$G3118,$F3117=$F3118),ROUND($D3116-SUM($K3118:V3118),0),ROUND(W3116*$E3117,0)),IF(LataProjekcji&gt;$F3117,0,ROUND(W3116*$E3117,0))),0),0)</f>
        <v>0</v>
      </c>
      <c r="X3118" s="5">
        <f ca="1">IF(AND($G3116,NOT(ISTEXT($G3115)),ISNUMBER(Poczatek),ISNUMBER(Koniec_Projekt)),IFERROR(IF(LataProjekcji=$F3117,IF(AND($G3117=$G3118,$F3117=$F3118),ROUND($D3116-SUM($K3118:W3118),0),ROUND(X3116*$E3117,0)),IF(LataProjekcji&gt;$F3117,0,ROUND(X3116*$E3117,0))),0),0)</f>
        <v>0</v>
      </c>
      <c r="Y3118" s="5">
        <f ca="1">IF(AND($G3116,NOT(ISTEXT($G3115)),ISNUMBER(Poczatek),ISNUMBER(Koniec_Projekt)),IFERROR(IF(LataProjekcji=$F3117,IF(AND($G3117=$G3118,$F3117=$F3118),ROUND($D3116-SUM($K3118:X3118),0),ROUND(Y3116*$E3117,0)),IF(LataProjekcji&gt;$F3117,0,ROUND(Y3116*$E3117,0))),0),0)</f>
        <v>0</v>
      </c>
      <c r="Z3118" s="5">
        <f ca="1">IF(AND($G3116,NOT(ISTEXT($G3115)),ISNUMBER(Poczatek),ISNUMBER(Koniec_Projekt)),IFERROR(IF(LataProjekcji=$F3117,IF(AND($G3117=$G3118,$F3117=$F3118),ROUND($D3116-SUM($K3118:Y3118),0),ROUND(Z3116*$E3117,0)),IF(LataProjekcji&gt;$F3117,0,ROUND(Z3116*$E3117,0))),0),0)</f>
        <v>0</v>
      </c>
      <c r="AA3118" s="5">
        <f ca="1">IF(AND($G3116,NOT(ISTEXT($G3115)),ISNUMBER(Poczatek),ISNUMBER(Koniec_Projekt)),IFERROR(IF(LataProjekcji=$F3117,IF(AND($G3117=$G3118,$F3117=$F3118),ROUND($D3116-SUM($K3118:Z3118),0),ROUND(AA3116*$E3117,0)),IF(LataProjekcji&gt;$F3117,0,ROUND(AA3116*$E3117,0))),0),0)</f>
        <v>0</v>
      </c>
      <c r="AB3118" s="5">
        <f ca="1">IF(AND($G3116,NOT(ISTEXT($G3115)),ISNUMBER(Poczatek),ISNUMBER(Koniec_Projekt)),IFERROR(IF(LataProjekcji=$F3117,IF(AND($G3117=$G3118,$F3117=$F3118),ROUND($D3116-SUM($K3118:AA3118),0),ROUND(AB3116*$E3117,0)),IF(LataProjekcji&gt;$F3117,0,ROUND(AB3116*$E3117,0))),0),0)</f>
        <v>0</v>
      </c>
      <c r="AC3118" s="5">
        <f ca="1">IF(AND($G3116,NOT(ISTEXT($G3115)),ISNUMBER(Poczatek),ISNUMBER(Koniec_Projekt)),IFERROR(IF(LataProjekcji=$F3117,IF(AND($G3117=$G3118,$F3117=$F3118),ROUND($D3116-SUM($K3118:AB3118),0),ROUND(AC3116*$E3117,0)),IF(LataProjekcji&gt;$F3117,0,ROUND(AC3116*$E3117,0))),0),0)</f>
        <v>0</v>
      </c>
      <c r="AD3118" s="5">
        <f ca="1">IF(AND($G3116,NOT(ISTEXT($G3115)),ISNUMBER(Poczatek),ISNUMBER(Koniec_Projekt)),IFERROR(IF(LataProjekcji=$F3117,IF(AND($G3117=$G3118,$F3117=$F3118),ROUND($D3116-SUM($K3118:AC3118),0),ROUND(AD3116*$E3117,0)),IF(LataProjekcji&gt;$F3117,0,ROUND(AD3116*$E3117,0))),0),0)</f>
        <v>0</v>
      </c>
      <c r="AE3118" s="5">
        <f ca="1">IF(AND($G3116,NOT(ISTEXT($G3115)),ISNUMBER(Poczatek),ISNUMBER(Koniec_Projekt)),IFERROR(IF(LataProjekcji=$F3117,IF(AND($G3117=$G3118,$F3117=$F3118),ROUND($D3116-SUM($K3118:AD3118),0),ROUND(AE3116*$E3117,0)),IF(LataProjekcji&gt;$F3117,0,ROUND(AE3116*$E3117,0))),0),0)</f>
        <v>0</v>
      </c>
    </row>
    <row r="3119" spans="2:31" ht="12.5" hidden="1" thickBot="1">
      <c r="B3119" s="527" t="s">
        <v>865</v>
      </c>
      <c r="C3119" s="528"/>
      <c r="D3119" s="529">
        <f ca="1">IF(D3116&gt;10,ROUND((D3118-1)*E3117,0),E3117)</f>
        <v>0</v>
      </c>
      <c r="E3119" s="529">
        <f ca="1">D3116-D3119</f>
        <v>0</v>
      </c>
      <c r="F3119" s="528"/>
      <c r="G3119" s="669">
        <f ca="1">OFFSET($C$269,$D3114,0)</f>
        <v>0</v>
      </c>
      <c r="H3119" s="528"/>
      <c r="I3119" s="528"/>
      <c r="J3119" s="528"/>
      <c r="K3119" s="528"/>
      <c r="L3119" s="528"/>
      <c r="M3119" s="528"/>
      <c r="N3119" s="528"/>
      <c r="O3119" s="528"/>
      <c r="P3119" s="528"/>
      <c r="Q3119" s="528"/>
      <c r="R3119" s="528"/>
      <c r="S3119" s="528"/>
      <c r="T3119" s="528"/>
      <c r="U3119" s="528"/>
      <c r="V3119" s="528"/>
      <c r="W3119" s="528"/>
      <c r="X3119" s="528"/>
      <c r="Y3119" s="528"/>
      <c r="Z3119" s="528"/>
      <c r="AA3119" s="528"/>
      <c r="AB3119" s="528"/>
      <c r="AC3119" s="528"/>
      <c r="AD3119" s="528"/>
      <c r="AE3119" s="528"/>
    </row>
    <row r="3120" spans="2:31" ht="12.5" hidden="1" thickTop="1"/>
    <row r="3121" spans="2:31" ht="12.5" hidden="1" thickBot="1">
      <c r="B3121" s="530" t="str">
        <f ca="1">"nazwa ST: "&amp;B1968</f>
        <v>nazwa ST: 0</v>
      </c>
      <c r="C3121" s="530"/>
      <c r="D3121" s="531">
        <f>D1968</f>
        <v>309</v>
      </c>
      <c r="E3121" s="530"/>
      <c r="F3121" s="530"/>
      <c r="G3121" s="530"/>
      <c r="H3121" s="530"/>
      <c r="I3121" s="530"/>
      <c r="J3121" s="530"/>
      <c r="K3121" s="539" t="str">
        <f t="shared" ref="K3121:AE3121" si="3242">LataProjekcji</f>
        <v>Uzupełnij dane</v>
      </c>
      <c r="L3121" s="539" t="str">
        <f t="shared" si="3242"/>
        <v/>
      </c>
      <c r="M3121" s="539" t="str">
        <f t="shared" si="3242"/>
        <v/>
      </c>
      <c r="N3121" s="539" t="str">
        <f t="shared" si="3242"/>
        <v/>
      </c>
      <c r="O3121" s="539" t="str">
        <f t="shared" si="3242"/>
        <v/>
      </c>
      <c r="P3121" s="539" t="str">
        <f t="shared" si="3242"/>
        <v/>
      </c>
      <c r="Q3121" s="539" t="str">
        <f t="shared" si="3242"/>
        <v/>
      </c>
      <c r="R3121" s="539" t="str">
        <f t="shared" si="3242"/>
        <v/>
      </c>
      <c r="S3121" s="539" t="str">
        <f t="shared" si="3242"/>
        <v/>
      </c>
      <c r="T3121" s="539" t="str">
        <f t="shared" si="3242"/>
        <v/>
      </c>
      <c r="U3121" s="539" t="str">
        <f t="shared" si="3242"/>
        <v/>
      </c>
      <c r="V3121" s="539" t="str">
        <f t="shared" si="3242"/>
        <v/>
      </c>
      <c r="W3121" s="539" t="str">
        <f t="shared" si="3242"/>
        <v/>
      </c>
      <c r="X3121" s="539" t="str">
        <f t="shared" si="3242"/>
        <v/>
      </c>
      <c r="Y3121" s="539" t="str">
        <f t="shared" si="3242"/>
        <v/>
      </c>
      <c r="Z3121" s="539" t="str">
        <f t="shared" si="3242"/>
        <v/>
      </c>
      <c r="AA3121" s="539" t="str">
        <f t="shared" si="3242"/>
        <v/>
      </c>
      <c r="AB3121" s="539" t="str">
        <f t="shared" si="3242"/>
        <v/>
      </c>
      <c r="AC3121" s="539" t="str">
        <f t="shared" si="3242"/>
        <v/>
      </c>
      <c r="AD3121" s="539" t="str">
        <f t="shared" si="3242"/>
        <v/>
      </c>
      <c r="AE3121" s="539" t="str">
        <f t="shared" si="3242"/>
        <v/>
      </c>
    </row>
    <row r="3122" spans="2:31" hidden="1">
      <c r="B3122" s="526" t="s">
        <v>752</v>
      </c>
      <c r="D3122" s="1">
        <f ca="1">D1969</f>
        <v>1900</v>
      </c>
      <c r="E3122" s="1">
        <f ca="1">E1969</f>
        <v>1</v>
      </c>
      <c r="F3122" s="1">
        <f ca="1">IF(D3123&gt;10,F1969,1)</f>
        <v>1</v>
      </c>
      <c r="G3122" s="525" t="str">
        <f ca="1">IF(ISBLANK(OFFSET($E$269,$D3121,0)),"brak daty",IF(D3123&gt;10,EDATE(OFFSET($E$269,$D3121,0),D3125),DATE(D3122,E3122,1)))</f>
        <v>brak daty</v>
      </c>
      <c r="H3122" s="538" t="b">
        <f ca="1">SUM(K3122:AE3122)=D3125</f>
        <v>1</v>
      </c>
      <c r="I3122" s="1" t="s">
        <v>749</v>
      </c>
      <c r="K3122" s="5">
        <f ca="1">IF(AND($G3123,NOT(ISTEXT($G3122)),ISNUMBER(Poczatek),ISNUMBER(Koniec_Projekt)),IFERROR(IF($D3122=LataProjekcji,$F3122,IF($D3122&lt;LataProjekcji,IF((SUM(K3122)+12)&lt;$D3125,12,$D3125-SUM(K3122)),0)),0),0)</f>
        <v>0</v>
      </c>
      <c r="L3122" s="5">
        <f ca="1">IF(AND($G3123,NOT(ISTEXT($G3122)),ISNUMBER(Poczatek),ISNUMBER(Koniec_Projekt)),IFERROR(IF($D3122=LataProjekcji,$F3122,IF($D3122&lt;LataProjekcji,IF((SUM($K3122:K3122)+12)&lt;$D3125,12,$D3125-SUM($K3122:K3122)),0)),0),0)</f>
        <v>0</v>
      </c>
      <c r="M3122" s="5">
        <f ca="1">IF(AND($G3123,NOT(ISTEXT($G3122)),ISNUMBER(Poczatek),ISNUMBER(Koniec_Projekt)),IFERROR(IF($D3122=LataProjekcji,$F3122,IF($D3122&lt;LataProjekcji,IF((SUM($K3122:L3122)+12)&lt;$D3125,12,$D3125-SUM($K3122:L3122)),0)),0),0)</f>
        <v>0</v>
      </c>
      <c r="N3122" s="5">
        <f ca="1">IF(AND($G3123,NOT(ISTEXT($G3122)),ISNUMBER(Poczatek),ISNUMBER(Koniec_Projekt)),IFERROR(IF($D3122=LataProjekcji,$F3122,IF($D3122&lt;LataProjekcji,IF((SUM($K3122:M3122)+12)&lt;$D3125,12,$D3125-SUM($K3122:M3122)),0)),0),0)</f>
        <v>0</v>
      </c>
      <c r="O3122" s="5">
        <f ca="1">IF(AND($G3123,NOT(ISTEXT($G3122)),ISNUMBER(Poczatek),ISNUMBER(Koniec_Projekt)),IFERROR(IF($D3122=LataProjekcji,$F3122,IF($D3122&lt;LataProjekcji,IF((SUM($K3122:N3122)+12)&lt;$D3125,12,$D3125-SUM($K3122:N3122)),0)),0),0)</f>
        <v>0</v>
      </c>
      <c r="P3122" s="5">
        <f ca="1">IF(AND($G3123,NOT(ISTEXT($G3122)),ISNUMBER(Poczatek),ISNUMBER(Koniec_Projekt)),IFERROR(IF($D3122=LataProjekcji,$F3122,IF($D3122&lt;LataProjekcji,IF((SUM($K3122:O3122)+12)&lt;$D3125,12,$D3125-SUM($K3122:O3122)),0)),0),0)</f>
        <v>0</v>
      </c>
      <c r="Q3122" s="5">
        <f ca="1">IF(AND($G3123,NOT(ISTEXT($G3122)),ISNUMBER(Poczatek),ISNUMBER(Koniec_Projekt)),IFERROR(IF($D3122=LataProjekcji,$F3122,IF($D3122&lt;LataProjekcji,IF((SUM($K3122:P3122)+12)&lt;$D3125,12,$D3125-SUM($K3122:P3122)),0)),0),0)</f>
        <v>0</v>
      </c>
      <c r="R3122" s="5">
        <f ca="1">IF(AND($G3123,NOT(ISTEXT($G3122)),ISNUMBER(Poczatek),ISNUMBER(Koniec_Projekt)),IFERROR(IF($D3122=LataProjekcji,$F3122,IF($D3122&lt;LataProjekcji,IF((SUM($K3122:Q3122)+12)&lt;$D3125,12,$D3125-SUM($K3122:Q3122)),0)),0),0)</f>
        <v>0</v>
      </c>
      <c r="S3122" s="5">
        <f ca="1">IF(AND($G3123,NOT(ISTEXT($G3122)),ISNUMBER(Poczatek),ISNUMBER(Koniec_Projekt)),IFERROR(IF($D3122=LataProjekcji,$F3122,IF($D3122&lt;LataProjekcji,IF((SUM($K3122:R3122)+12)&lt;$D3125,12,$D3125-SUM($K3122:R3122)),0)),0),0)</f>
        <v>0</v>
      </c>
      <c r="T3122" s="5">
        <f ca="1">IF(AND($G3123,NOT(ISTEXT($G3122)),ISNUMBER(Poczatek),ISNUMBER(Koniec_Projekt)),IFERROR(IF($D3122=LataProjekcji,$F3122,IF($D3122&lt;LataProjekcji,IF((SUM($K3122:S3122)+12)&lt;$D3125,12,$D3125-SUM($K3122:S3122)),0)),0),0)</f>
        <v>0</v>
      </c>
      <c r="U3122" s="5">
        <f ca="1">IF(AND($G3123,NOT(ISTEXT($G3122)),ISNUMBER(Poczatek),ISNUMBER(Koniec_Projekt)),IFERROR(IF($D3122=LataProjekcji,$F3122,IF($D3122&lt;LataProjekcji,IF((SUM($K3122:T3122)+12)&lt;$D3125,12,$D3125-SUM($K3122:T3122)),0)),0),0)</f>
        <v>0</v>
      </c>
      <c r="V3122" s="5">
        <f ca="1">IF(AND($G3123,NOT(ISTEXT($G3122)),ISNUMBER(Poczatek),ISNUMBER(Koniec_Projekt)),IFERROR(IF($D3122=LataProjekcji,$F3122,IF($D3122&lt;LataProjekcji,IF((SUM($K3122:U3122)+12)&lt;$D3125,12,$D3125-SUM($K3122:U3122)),0)),0),0)</f>
        <v>0</v>
      </c>
      <c r="W3122" s="5">
        <f ca="1">IF(AND($G3123,NOT(ISTEXT($G3122)),ISNUMBER(Poczatek),ISNUMBER(Koniec_Projekt)),IFERROR(IF($D3122=LataProjekcji,$F3122,IF($D3122&lt;LataProjekcji,IF((SUM($K3122:V3122)+12)&lt;$D3125,12,$D3125-SUM($K3122:V3122)),0)),0),0)</f>
        <v>0</v>
      </c>
      <c r="X3122" s="5">
        <f ca="1">IF(AND($G3123,NOT(ISTEXT($G3122)),ISNUMBER(Poczatek),ISNUMBER(Koniec_Projekt)),IFERROR(IF($D3122=LataProjekcji,$F3122,IF($D3122&lt;LataProjekcji,IF((SUM($K3122:W3122)+12)&lt;$D3125,12,$D3125-SUM($K3122:W3122)),0)),0),0)</f>
        <v>0</v>
      </c>
      <c r="Y3122" s="5">
        <f ca="1">IF(AND($G3123,NOT(ISTEXT($G3122)),ISNUMBER(Poczatek),ISNUMBER(Koniec_Projekt)),IFERROR(IF($D3122=LataProjekcji,$F3122,IF($D3122&lt;LataProjekcji,IF((SUM($K3122:X3122)+12)&lt;$D3125,12,$D3125-SUM($K3122:X3122)),0)),0),0)</f>
        <v>0</v>
      </c>
      <c r="Z3122" s="5">
        <f ca="1">IF(AND($G3123,NOT(ISTEXT($G3122)),ISNUMBER(Poczatek),ISNUMBER(Koniec_Projekt)),IFERROR(IF($D3122=LataProjekcji,$F3122,IF($D3122&lt;LataProjekcji,IF((SUM($K3122:Y3122)+12)&lt;$D3125,12,$D3125-SUM($K3122:Y3122)),0)),0),0)</f>
        <v>0</v>
      </c>
      <c r="AA3122" s="5">
        <f ca="1">IF(AND($G3123,NOT(ISTEXT($G3122)),ISNUMBER(Poczatek),ISNUMBER(Koniec_Projekt)),IFERROR(IF($D3122=LataProjekcji,$F3122,IF($D3122&lt;LataProjekcji,IF((SUM($K3122:Z3122)+12)&lt;$D3125,12,$D3125-SUM($K3122:Z3122)),0)),0),0)</f>
        <v>0</v>
      </c>
      <c r="AB3122" s="5">
        <f ca="1">IF(AND($G3123,NOT(ISTEXT($G3122)),ISNUMBER(Poczatek),ISNUMBER(Koniec_Projekt)),IFERROR(IF($D3122=LataProjekcji,$F3122,IF($D3122&lt;LataProjekcji,IF((SUM($K3122:AA3122)+12)&lt;$D3125,12,$D3125-SUM($K3122:AA3122)),0)),0),0)</f>
        <v>0</v>
      </c>
      <c r="AC3122" s="5">
        <f ca="1">IF(AND($G3123,NOT(ISTEXT($G3122)),ISNUMBER(Poczatek),ISNUMBER(Koniec_Projekt)),IFERROR(IF($D3122=LataProjekcji,$F3122,IF($D3122&lt;LataProjekcji,IF((SUM($K3122:AB3122)+12)&lt;$D3125,12,$D3125-SUM($K3122:AB3122)),0)),0),0)</f>
        <v>0</v>
      </c>
      <c r="AD3122" s="5">
        <f ca="1">IF(AND($G3123,NOT(ISTEXT($G3122)),ISNUMBER(Poczatek),ISNUMBER(Koniec_Projekt)),IFERROR(IF($D3122=LataProjekcji,$F3122,IF($D3122&lt;LataProjekcji,IF((SUM($K3122:AC3122)+12)&lt;$D3125,12,$D3125-SUM($K3122:AC3122)),0)),0),0)</f>
        <v>0</v>
      </c>
      <c r="AE3122" s="5">
        <f ca="1">IF(AND($G3123,NOT(ISTEXT($G3122)),ISNUMBER(Poczatek),ISNUMBER(Koniec_Projekt)),IFERROR(IF($D3122=LataProjekcji,$F3122,IF($D3122&lt;LataProjekcji,IF((SUM($K3122:AD3122)+12)&lt;$D3125,12,$D3125-SUM($K3122:AD3122)),0)),0),0)</f>
        <v>0</v>
      </c>
    </row>
    <row r="3123" spans="2:31" hidden="1">
      <c r="B3123" s="526" t="s">
        <v>754</v>
      </c>
      <c r="D3123" s="5">
        <f ca="1">D1970</f>
        <v>0</v>
      </c>
      <c r="E3123" s="454">
        <f ca="1">E1970</f>
        <v>0</v>
      </c>
      <c r="F3123" s="454">
        <f ca="1">F1970</f>
        <v>0</v>
      </c>
      <c r="G3123" s="258" t="b">
        <f ca="1">NOT(ISBLANK(OFFSET($C$269,$D3121,0)))</f>
        <v>0</v>
      </c>
      <c r="H3123" s="538" t="b">
        <f ca="1">SUM(K3123:AE3123)=E3125</f>
        <v>1</v>
      </c>
      <c r="I3123" s="1" t="s">
        <v>750</v>
      </c>
      <c r="K3123" s="537">
        <f ca="1">IF(AND($G3123,NOT(ISTEXT($G3122)),ISNUMBER(Poczatek),ISNUMBER(Koniec_Projekt)),IFERROR(IF($D3122=LataProjekcji,IF($F3122&gt;$E3125,$E3125,$F3122),IF($D3125&gt;=$E3125,(IF($D3122&lt;LataProjekcji,IF((SUM(J3123:$K3123)+12)&lt;$E3125,12,$E3125-SUM(J3123:$K3123)),0)),(IF($D3122&lt;LataProjekcji,IF((SUM(J3123:$K3123)+12)&lt;$D3125,12,$D3125-SUM(J3123:$K3123)),0)))),0),0)</f>
        <v>0</v>
      </c>
      <c r="L3123" s="537">
        <f ca="1">IF(AND($G3123,NOT(ISTEXT($G3122)),ISNUMBER(Poczatek),ISNUMBER(Koniec_Projekt)),IFERROR(IF($D3122=LataProjekcji,IF($F3122&gt;$E3125,$E3125,$F3122),IF($D3125&gt;=$E3125,(IF($D3122&lt;LataProjekcji,IF((SUM($K3123:K3123)+12)&lt;$E3125,12,$E3125-SUM($K3123:K3123)),0)),(IF($D3122&lt;LataProjekcji,IF((SUM($K3123:K3123)+12)&lt;$D3125,12,$D3125-SUM($K3123:K3123)),0)))),0),0)</f>
        <v>0</v>
      </c>
      <c r="M3123" s="537">
        <f ca="1">IF(AND($G3123,NOT(ISTEXT($G3122)),ISNUMBER(Poczatek),ISNUMBER(Koniec_Projekt)),IFERROR(IF($D3122=LataProjekcji,IF($F3122&gt;$E3125,$E3125,$F3122),IF($D3125&gt;=$E3125,(IF($D3122&lt;LataProjekcji,IF((SUM($K3123:L3123)+12)&lt;$E3125,12,$E3125-SUM($K3123:L3123)),0)),(IF($D3122&lt;LataProjekcji,IF((SUM($K3123:L3123)+12)&lt;$D3125,12,$D3125-SUM($K3123:L3123)),0)))),0),0)</f>
        <v>0</v>
      </c>
      <c r="N3123" s="537">
        <f ca="1">IF(AND($G3123,NOT(ISTEXT($G3122)),ISNUMBER(Poczatek),ISNUMBER(Koniec_Projekt)),IFERROR(IF($D3122=LataProjekcji,IF($F3122&gt;$E3125,$E3125,$F3122),IF($D3125&gt;=$E3125,(IF($D3122&lt;LataProjekcji,IF((SUM($K3123:M3123)+12)&lt;$E3125,12,$E3125-SUM($K3123:M3123)),0)),(IF($D3122&lt;LataProjekcji,IF((SUM($K3123:M3123)+12)&lt;$D3125,12,$D3125-SUM($K3123:M3123)),0)))),0),0)</f>
        <v>0</v>
      </c>
      <c r="O3123" s="537">
        <f ca="1">IF(AND($G3123,NOT(ISTEXT($G3122)),ISNUMBER(Poczatek),ISNUMBER(Koniec_Projekt)),IFERROR(IF($D3122=LataProjekcji,IF($F3122&gt;$E3125,$E3125,$F3122),IF($D3125&gt;=$E3125,(IF($D3122&lt;LataProjekcji,IF((SUM($K3123:N3123)+12)&lt;$E3125,12,$E3125-SUM($K3123:N3123)),0)),(IF($D3122&lt;LataProjekcji,IF((SUM($K3123:N3123)+12)&lt;$D3125,12,$D3125-SUM($K3123:N3123)),0)))),0),0)</f>
        <v>0</v>
      </c>
      <c r="P3123" s="537">
        <f ca="1">IF(AND($G3123,NOT(ISTEXT($G3122)),ISNUMBER(Poczatek),ISNUMBER(Koniec_Projekt)),IFERROR(IF($D3122=LataProjekcji,IF($F3122&gt;$E3125,$E3125,$F3122),IF($D3125&gt;=$E3125,(IF($D3122&lt;LataProjekcji,IF((SUM($K3123:O3123)+12)&lt;$E3125,12,$E3125-SUM($K3123:O3123)),0)),(IF($D3122&lt;LataProjekcji,IF((SUM($K3123:O3123)+12)&lt;$D3125,12,$D3125-SUM($K3123:O3123)),0)))),0),0)</f>
        <v>0</v>
      </c>
      <c r="Q3123" s="537">
        <f ca="1">IF(AND($G3123,NOT(ISTEXT($G3122)),ISNUMBER(Poczatek),ISNUMBER(Koniec_Projekt)),IFERROR(IF($D3122=LataProjekcji,IF($F3122&gt;$E3125,$E3125,$F3122),IF($D3125&gt;=$E3125,(IF($D3122&lt;LataProjekcji,IF((SUM($K3123:P3123)+12)&lt;$E3125,12,$E3125-SUM($K3123:P3123)),0)),(IF($D3122&lt;LataProjekcji,IF((SUM($K3123:P3123)+12)&lt;$D3125,12,$D3125-SUM($K3123:P3123)),0)))),0),0)</f>
        <v>0</v>
      </c>
      <c r="R3123" s="537">
        <f ca="1">IF(AND($G3123,NOT(ISTEXT($G3122)),ISNUMBER(Poczatek),ISNUMBER(Koniec_Projekt)),IFERROR(IF($D3122=LataProjekcji,IF($F3122&gt;$E3125,$E3125,$F3122),IF($D3125&gt;=$E3125,(IF($D3122&lt;LataProjekcji,IF((SUM($K3123:Q3123)+12)&lt;$E3125,12,$E3125-SUM($K3123:Q3123)),0)),(IF($D3122&lt;LataProjekcji,IF((SUM($K3123:Q3123)+12)&lt;$D3125,12,$D3125-SUM($K3123:Q3123)),0)))),0),0)</f>
        <v>0</v>
      </c>
      <c r="S3123" s="537">
        <f ca="1">IF(AND($G3123,NOT(ISTEXT($G3122)),ISNUMBER(Poczatek),ISNUMBER(Koniec_Projekt)),IFERROR(IF($D3122=LataProjekcji,IF($F3122&gt;$E3125,$E3125,$F3122),IF($D3125&gt;=$E3125,(IF($D3122&lt;LataProjekcji,IF((SUM($K3123:R3123)+12)&lt;$E3125,12,$E3125-SUM($K3123:R3123)),0)),(IF($D3122&lt;LataProjekcji,IF((SUM($K3123:R3123)+12)&lt;$D3125,12,$D3125-SUM($K3123:R3123)),0)))),0),0)</f>
        <v>0</v>
      </c>
      <c r="T3123" s="537">
        <f ca="1">IF(AND($G3123,NOT(ISTEXT($G3122)),ISNUMBER(Poczatek),ISNUMBER(Koniec_Projekt)),IFERROR(IF($D3122=LataProjekcji,IF($F3122&gt;$E3125,$E3125,$F3122),IF($D3125&gt;=$E3125,(IF($D3122&lt;LataProjekcji,IF((SUM($K3123:S3123)+12)&lt;$E3125,12,$E3125-SUM($K3123:S3123)),0)),(IF($D3122&lt;LataProjekcji,IF((SUM($K3123:S3123)+12)&lt;$D3125,12,$D3125-SUM($K3123:S3123)),0)))),0),0)</f>
        <v>0</v>
      </c>
      <c r="U3123" s="537">
        <f ca="1">IF(AND($G3123,NOT(ISTEXT($G3122)),ISNUMBER(Poczatek),ISNUMBER(Koniec_Projekt)),IFERROR(IF($D3122=LataProjekcji,IF($F3122&gt;$E3125,$E3125,$F3122),IF($D3125&gt;=$E3125,(IF($D3122&lt;LataProjekcji,IF((SUM($K3123:T3123)+12)&lt;$E3125,12,$E3125-SUM($K3123:T3123)),0)),(IF($D3122&lt;LataProjekcji,IF((SUM($K3123:T3123)+12)&lt;$D3125,12,$D3125-SUM($K3123:T3123)),0)))),0),0)</f>
        <v>0</v>
      </c>
      <c r="V3123" s="537">
        <f ca="1">IF(AND($G3123,NOT(ISTEXT($G3122)),ISNUMBER(Poczatek),ISNUMBER(Koniec_Projekt)),IFERROR(IF($D3122=LataProjekcji,IF($F3122&gt;$E3125,$E3125,$F3122),IF($D3125&gt;=$E3125,(IF($D3122&lt;LataProjekcji,IF((SUM($K3123:U3123)+12)&lt;$E3125,12,$E3125-SUM($K3123:U3123)),0)),(IF($D3122&lt;LataProjekcji,IF((SUM($K3123:U3123)+12)&lt;$D3125,12,$D3125-SUM($K3123:U3123)),0)))),0),0)</f>
        <v>0</v>
      </c>
      <c r="W3123" s="537">
        <f ca="1">IF(AND($G3123,NOT(ISTEXT($G3122)),ISNUMBER(Poczatek),ISNUMBER(Koniec_Projekt)),IFERROR(IF($D3122=LataProjekcji,IF($F3122&gt;$E3125,$E3125,$F3122),IF($D3125&gt;=$E3125,(IF($D3122&lt;LataProjekcji,IF((SUM($K3123:V3123)+12)&lt;$E3125,12,$E3125-SUM($K3123:V3123)),0)),(IF($D3122&lt;LataProjekcji,IF((SUM($K3123:V3123)+12)&lt;$D3125,12,$D3125-SUM($K3123:V3123)),0)))),0),0)</f>
        <v>0</v>
      </c>
      <c r="X3123" s="537">
        <f ca="1">IF(AND($G3123,NOT(ISTEXT($G3122)),ISNUMBER(Poczatek),ISNUMBER(Koniec_Projekt)),IFERROR(IF($D3122=LataProjekcji,IF($F3122&gt;$E3125,$E3125,$F3122),IF($D3125&gt;=$E3125,(IF($D3122&lt;LataProjekcji,IF((SUM($K3123:W3123)+12)&lt;$E3125,12,$E3125-SUM($K3123:W3123)),0)),(IF($D3122&lt;LataProjekcji,IF((SUM($K3123:W3123)+12)&lt;$D3125,12,$D3125-SUM($K3123:W3123)),0)))),0),0)</f>
        <v>0</v>
      </c>
      <c r="Y3123" s="537">
        <f ca="1">IF(AND($G3123,NOT(ISTEXT($G3122)),ISNUMBER(Poczatek),ISNUMBER(Koniec_Projekt)),IFERROR(IF($D3122=LataProjekcji,IF($F3122&gt;$E3125,$E3125,$F3122),IF($D3125&gt;=$E3125,(IF($D3122&lt;LataProjekcji,IF((SUM($K3123:X3123)+12)&lt;$E3125,12,$E3125-SUM($K3123:X3123)),0)),(IF($D3122&lt;LataProjekcji,IF((SUM($K3123:X3123)+12)&lt;$D3125,12,$D3125-SUM($K3123:X3123)),0)))),0),0)</f>
        <v>0</v>
      </c>
      <c r="Z3123" s="537">
        <f ca="1">IF(AND($G3123,NOT(ISTEXT($G3122)),ISNUMBER(Poczatek),ISNUMBER(Koniec_Projekt)),IFERROR(IF($D3122=LataProjekcji,IF($F3122&gt;$E3125,$E3125,$F3122),IF($D3125&gt;=$E3125,(IF($D3122&lt;LataProjekcji,IF((SUM($K3123:Y3123)+12)&lt;$E3125,12,$E3125-SUM($K3123:Y3123)),0)),(IF($D3122&lt;LataProjekcji,IF((SUM($K3123:Y3123)+12)&lt;$D3125,12,$D3125-SUM($K3123:Y3123)),0)))),0),0)</f>
        <v>0</v>
      </c>
      <c r="AA3123" s="537">
        <f ca="1">IF(AND($G3123,NOT(ISTEXT($G3122)),ISNUMBER(Poczatek),ISNUMBER(Koniec_Projekt)),IFERROR(IF($D3122=LataProjekcji,IF($F3122&gt;$E3125,$E3125,$F3122),IF($D3125&gt;=$E3125,(IF($D3122&lt;LataProjekcji,IF((SUM($K3123:Z3123)+12)&lt;$E3125,12,$E3125-SUM($K3123:Z3123)),0)),(IF($D3122&lt;LataProjekcji,IF((SUM($K3123:Z3123)+12)&lt;$D3125,12,$D3125-SUM($K3123:Z3123)),0)))),0),0)</f>
        <v>0</v>
      </c>
      <c r="AB3123" s="537">
        <f ca="1">IF(AND($G3123,NOT(ISTEXT($G3122)),ISNUMBER(Poczatek),ISNUMBER(Koniec_Projekt)),IFERROR(IF($D3122=LataProjekcji,IF($F3122&gt;$E3125,$E3125,$F3122),IF($D3125&gt;=$E3125,(IF($D3122&lt;LataProjekcji,IF((SUM($K3123:AA3123)+12)&lt;$E3125,12,$E3125-SUM($K3123:AA3123)),0)),(IF($D3122&lt;LataProjekcji,IF((SUM($K3123:AA3123)+12)&lt;$D3125,12,$D3125-SUM($K3123:AA3123)),0)))),0),0)</f>
        <v>0</v>
      </c>
      <c r="AC3123" s="537">
        <f ca="1">IF(AND($G3123,NOT(ISTEXT($G3122)),ISNUMBER(Poczatek),ISNUMBER(Koniec_Projekt)),IFERROR(IF($D3122=LataProjekcji,IF($F3122&gt;$E3125,$E3125,$F3122),IF($D3125&gt;=$E3125,(IF($D3122&lt;LataProjekcji,IF((SUM($K3123:AB3123)+12)&lt;$E3125,12,$E3125-SUM($K3123:AB3123)),0)),(IF($D3122&lt;LataProjekcji,IF((SUM($K3123:AB3123)+12)&lt;$D3125,12,$D3125-SUM($K3123:AB3123)),0)))),0),0)</f>
        <v>0</v>
      </c>
      <c r="AD3123" s="537">
        <f ca="1">IF(AND($G3123,NOT(ISTEXT($G3122)),ISNUMBER(Poczatek),ISNUMBER(Koniec_Projekt)),IFERROR(IF($D3122=LataProjekcji,IF($F3122&gt;$E3125,$E3125,$F3122),IF($D3125&gt;=$E3125,(IF($D3122&lt;LataProjekcji,IF((SUM($K3123:AC3123)+12)&lt;$E3125,12,$E3125-SUM($K3123:AC3123)),0)),(IF($D3122&lt;LataProjekcji,IF((SUM($K3123:AC3123)+12)&lt;$D3125,12,$D3125-SUM($K3123:AC3123)),0)))),0),0)</f>
        <v>0</v>
      </c>
      <c r="AE3123" s="537">
        <f ca="1">IF(AND($G3123,NOT(ISTEXT($G3122)),ISNUMBER(Poczatek),ISNUMBER(Koniec_Projekt)),IFERROR(IF($D3122=LataProjekcji,IF($F3122&gt;$E3125,$E3125,$F3122),IF($D3125&gt;=$E3125,(IF($D3122&lt;LataProjekcji,IF((SUM($K3123:AD3123)+12)&lt;$E3125,12,$E3125-SUM($K3123:AD3123)),0)),(IF($D3122&lt;LataProjekcji,IF((SUM($K3123:AD3123)+12)&lt;$D3125,12,$D3125-SUM($K3123:AD3123)),0)))),0),0)</f>
        <v>0</v>
      </c>
    </row>
    <row r="3124" spans="2:31" hidden="1">
      <c r="B3124" s="526" t="s">
        <v>753</v>
      </c>
      <c r="D3124" s="454">
        <f ca="1">D1971</f>
        <v>0</v>
      </c>
      <c r="E3124" s="454">
        <f ca="1">IF(D3123&gt;10,ROUND(D3124/12,2),D3124)</f>
        <v>0</v>
      </c>
      <c r="F3124" s="524">
        <f>Koniec_Projekt</f>
        <v>0</v>
      </c>
      <c r="G3124" s="329">
        <f>Miesiac_Koniec_Projekt</f>
        <v>0</v>
      </c>
      <c r="H3124" s="538" t="b">
        <f ca="1">SUM(K3124:AE3124)=D3123</f>
        <v>1</v>
      </c>
      <c r="I3124" s="1" t="s">
        <v>713</v>
      </c>
      <c r="K3124" s="256">
        <f ca="1">IF(AND($G3123,NOT(ISTEXT($G3122)),ISNUMBER(Poczatek),ISNUMBER(Koniec_Projekt)),IFERROR(IF(LataProjekcji=$F3125,ROUND($D3123,0),ROUND(K3122*$E3124,0)),0),0)</f>
        <v>0</v>
      </c>
      <c r="L3124" s="5">
        <f ca="1">IF(AND($G3123,NOT(ISTEXT($G3122)),ISNUMBER(Poczatek),ISNUMBER(Koniec_Projekt)),IFERROR(IF(LataProjekcji=$F3125,ROUND($D3123-SUM(K3124:$K3124),0),ROUND(L3122*$E3124,0)),0),0)</f>
        <v>0</v>
      </c>
      <c r="M3124" s="5">
        <f ca="1">IF(AND($G3123,NOT(ISTEXT($G3122)),ISNUMBER(Poczatek),ISNUMBER(Koniec_Projekt)),IFERROR(IF(LataProjekcji=$F3125,ROUND($D3123-SUM($K3124:L3124),0),ROUND(M3122*$E3124,0)),0),0)</f>
        <v>0</v>
      </c>
      <c r="N3124" s="5">
        <f ca="1">IF(AND($G3123,NOT(ISTEXT($G3122)),ISNUMBER(Poczatek),ISNUMBER(Koniec_Projekt)),IFERROR(IF(LataProjekcji=$F3125,ROUND($D3123-SUM($K3124:M3124),0),ROUND(N3122*$E3124,0)),0),0)</f>
        <v>0</v>
      </c>
      <c r="O3124" s="5">
        <f ca="1">IF(AND($G3123,NOT(ISTEXT($G3122)),ISNUMBER(Poczatek),ISNUMBER(Koniec_Projekt)),IFERROR(IF(LataProjekcji=$F3125,ROUND($D3123-SUM($K3124:N3124),0),ROUND(O3122*$E3124,0)),0),0)</f>
        <v>0</v>
      </c>
      <c r="P3124" s="5">
        <f ca="1">IF(AND($G3123,NOT(ISTEXT($G3122)),ISNUMBER(Poczatek),ISNUMBER(Koniec_Projekt)),IFERROR(IF(LataProjekcji=$F3125,ROUND($D3123-SUM($K3124:O3124),0),ROUND(P3122*$E3124,0)),0),0)</f>
        <v>0</v>
      </c>
      <c r="Q3124" s="5">
        <f ca="1">IF(AND($G3123,NOT(ISTEXT($G3122)),ISNUMBER(Poczatek),ISNUMBER(Koniec_Projekt)),IFERROR(IF(LataProjekcji=$F3125,ROUND($D3123-SUM($K3124:P3124),0),ROUND(Q3122*$E3124,0)),0),0)</f>
        <v>0</v>
      </c>
      <c r="R3124" s="5">
        <f ca="1">IF(AND($G3123,NOT(ISTEXT($G3122)),ISNUMBER(Poczatek),ISNUMBER(Koniec_Projekt)),IFERROR(IF(LataProjekcji=$F3125,ROUND($D3123-SUM($K3124:Q3124),0),ROUND(R3122*$E3124,0)),0),0)</f>
        <v>0</v>
      </c>
      <c r="S3124" s="5">
        <f ca="1">IF(AND($G3123,NOT(ISTEXT($G3122)),ISNUMBER(Poczatek),ISNUMBER(Koniec_Projekt)),IFERROR(IF(LataProjekcji=$F3125,ROUND($D3123-SUM($K3124:R3124),0),ROUND(S3122*$E3124,0)),0),0)</f>
        <v>0</v>
      </c>
      <c r="T3124" s="5">
        <f ca="1">IF(AND($G3123,NOT(ISTEXT($G3122)),ISNUMBER(Poczatek),ISNUMBER(Koniec_Projekt)),IFERROR(IF(LataProjekcji=$F3125,ROUND($D3123-SUM($K3124:S3124),0),ROUND(T3122*$E3124,0)),0),0)</f>
        <v>0</v>
      </c>
      <c r="U3124" s="5">
        <f ca="1">IF(AND($G3123,NOT(ISTEXT($G3122)),ISNUMBER(Poczatek),ISNUMBER(Koniec_Projekt)),IFERROR(IF(LataProjekcji=$F3125,ROUND($D3123-SUM($K3124:T3124),0),ROUND(U3122*$E3124,0)),0),0)</f>
        <v>0</v>
      </c>
      <c r="V3124" s="5">
        <f ca="1">IF(AND($G3123,NOT(ISTEXT($G3122)),ISNUMBER(Poczatek),ISNUMBER(Koniec_Projekt)),IFERROR(IF(LataProjekcji=$F3125,ROUND($D3123-SUM($K3124:U3124),0),ROUND(V3122*$E3124,0)),0),0)</f>
        <v>0</v>
      </c>
      <c r="W3124" s="5">
        <f ca="1">IF(AND($G3123,NOT(ISTEXT($G3122)),ISNUMBER(Poczatek),ISNUMBER(Koniec_Projekt)),IFERROR(IF(LataProjekcji=$F3125,ROUND($D3123-SUM($K3124:V3124),0),ROUND(W3122*$E3124,0)),0),0)</f>
        <v>0</v>
      </c>
      <c r="X3124" s="5">
        <f ca="1">IF(AND($G3123,NOT(ISTEXT($G3122)),ISNUMBER(Poczatek),ISNUMBER(Koniec_Projekt)),IFERROR(IF(LataProjekcji=$F3125,ROUND($D3123-SUM($K3124:W3124),0),ROUND(X3122*$E3124,0)),0),0)</f>
        <v>0</v>
      </c>
      <c r="Y3124" s="5">
        <f ca="1">IF(AND($G3123,NOT(ISTEXT($G3122)),ISNUMBER(Poczatek),ISNUMBER(Koniec_Projekt)),IFERROR(IF(LataProjekcji=$F3125,ROUND($D3123-SUM($K3124:X3124),0),ROUND(Y3122*$E3124,0)),0),0)</f>
        <v>0</v>
      </c>
      <c r="Z3124" s="5">
        <f ca="1">IF(AND($G3123,NOT(ISTEXT($G3122)),ISNUMBER(Poczatek),ISNUMBER(Koniec_Projekt)),IFERROR(IF(LataProjekcji=$F3125,ROUND($D3123-SUM($K3124:Y3124),0),ROUND(Z3122*$E3124,0)),0),0)</f>
        <v>0</v>
      </c>
      <c r="AA3124" s="5">
        <f ca="1">IF(AND($G3123,NOT(ISTEXT($G3122)),ISNUMBER(Poczatek),ISNUMBER(Koniec_Projekt)),IFERROR(IF(LataProjekcji=$F3125,ROUND($D3123-SUM($K3124:Z3124),0),ROUND(AA3122*$E3124,0)),0),0)</f>
        <v>0</v>
      </c>
      <c r="AB3124" s="5">
        <f ca="1">IF(AND($G3123,NOT(ISTEXT($G3122)),ISNUMBER(Poczatek),ISNUMBER(Koniec_Projekt)),IFERROR(IF(LataProjekcji=$F3125,ROUND($D3123-SUM($K3124:AA3124),0),ROUND(AB3122*$E3124,0)),0),0)</f>
        <v>0</v>
      </c>
      <c r="AC3124" s="5">
        <f ca="1">IF(AND($G3123,NOT(ISTEXT($G3122)),ISNUMBER(Poczatek),ISNUMBER(Koniec_Projekt)),IFERROR(IF(LataProjekcji=$F3125,ROUND($D3123-SUM($K3124:AB3124),0),ROUND(AC3122*$E3124,0)),0),0)</f>
        <v>0</v>
      </c>
      <c r="AD3124" s="5">
        <f ca="1">IF(AND($G3123,NOT(ISTEXT($G3122)),ISNUMBER(Poczatek),ISNUMBER(Koniec_Projekt)),IFERROR(IF(LataProjekcji=$F3125,ROUND($D3123-SUM($K3124:AC3124),0),ROUND(AD3122*$E3124,0)),0),0)</f>
        <v>0</v>
      </c>
      <c r="AE3124" s="5">
        <f ca="1">IF(AND($G3123,NOT(ISTEXT($G3122)),ISNUMBER(Poczatek),ISNUMBER(Koniec_Projekt)),IFERROR(IF(LataProjekcji=$F3125,ROUND($D3123-SUM($K3124:AD3124),0),ROUND(AE3122*$E3124,0)),0),0)</f>
        <v>0</v>
      </c>
    </row>
    <row r="3125" spans="2:31" hidden="1">
      <c r="B3125" s="526" t="s">
        <v>751</v>
      </c>
      <c r="D3125" s="1">
        <f ca="1">IFERROR(ROUNDUP(D3123/E3124,0),0)</f>
        <v>0</v>
      </c>
      <c r="E3125" s="1">
        <f ca="1">IF(D3125=0,0,DATEDIF(DATE(D3122,E3122,1),DATE(F3124,G3124,1),"m"))</f>
        <v>0</v>
      </c>
      <c r="F3125" s="1" t="str">
        <f ca="1">IFERROR(YEAR(G3122),"brak daty")</f>
        <v>brak daty</v>
      </c>
      <c r="G3125" s="1" t="str">
        <f ca="1">IFERROR(MONTH(G3122),"brak daty")</f>
        <v>brak daty</v>
      </c>
      <c r="I3125" s="1" t="s">
        <v>425</v>
      </c>
      <c r="K3125" s="5">
        <f ca="1">IF(AND($G3123,NOT(ISTEXT($G3122)),ISNUMBER(Poczatek),ISNUMBER(Koniec_Projekt)),IFERROR(IF(LataProjekcji=$F3124,IF(AND($G3124=$G3125,$F3124=$F3125),ROUND($D3123-SUM($K3125),0),ROUND(K3123*$E3124,0)),IF(LataProjekcji&gt;$F3124,0,ROUND(K3123*$E3124,0))),0),0)</f>
        <v>0</v>
      </c>
      <c r="L3125" s="5">
        <f ca="1">IF(AND($G3123,NOT(ISTEXT($G3122)),ISNUMBER(Poczatek),ISNUMBER(Koniec_Projekt)),IFERROR(IF(LataProjekcji=$F3124,IF(AND($G3124=$G3125,$F3124=$F3125),ROUND($D3123-SUM($K3125:K3125),0),ROUND(L3123*$E3124,0)),IF(LataProjekcji&gt;$F3124,0,ROUND(L3123*$E3124,0))),0),0)</f>
        <v>0</v>
      </c>
      <c r="M3125" s="5">
        <f ca="1">IF(AND($G3123,NOT(ISTEXT($G3122)),ISNUMBER(Poczatek),ISNUMBER(Koniec_Projekt)),IFERROR(IF(LataProjekcji=$F3124,IF(AND($G3124=$G3125,$F3124=$F3125),ROUND($D3123-SUM($K3125:L3125),0),ROUND(M3123*$E3124,0)),IF(LataProjekcji&gt;$F3124,0,ROUND(M3123*$E3124,0))),0),0)</f>
        <v>0</v>
      </c>
      <c r="N3125" s="5">
        <f ca="1">IF(AND($G3123,NOT(ISTEXT($G3122)),ISNUMBER(Poczatek),ISNUMBER(Koniec_Projekt)),IFERROR(IF(LataProjekcji=$F3124,IF(AND($G3124=$G3125,$F3124=$F3125),ROUND($D3123-SUM($K3125:M3125),0),ROUND(N3123*$E3124,0)),IF(LataProjekcji&gt;$F3124,0,ROUND(N3123*$E3124,0))),0),0)</f>
        <v>0</v>
      </c>
      <c r="O3125" s="5">
        <f ca="1">IF(AND($G3123,NOT(ISTEXT($G3122)),ISNUMBER(Poczatek),ISNUMBER(Koniec_Projekt)),IFERROR(IF(LataProjekcji=$F3124,IF(AND($G3124=$G3125,$F3124=$F3125),ROUND($D3123-SUM($K3125:N3125),0),ROUND(O3123*$E3124,0)),IF(LataProjekcji&gt;$F3124,0,ROUND(O3123*$E3124,0))),0),0)</f>
        <v>0</v>
      </c>
      <c r="P3125" s="5">
        <f ca="1">IF(AND($G3123,NOT(ISTEXT($G3122)),ISNUMBER(Poczatek),ISNUMBER(Koniec_Projekt)),IFERROR(IF(LataProjekcji=$F3124,IF(AND($G3124=$G3125,$F3124=$F3125),ROUND($D3123-SUM($K3125:O3125),0),ROUND(P3123*$E3124,0)),IF(LataProjekcji&gt;$F3124,0,ROUND(P3123*$E3124,0))),0),0)</f>
        <v>0</v>
      </c>
      <c r="Q3125" s="5">
        <f ca="1">IF(AND($G3123,NOT(ISTEXT($G3122)),ISNUMBER(Poczatek),ISNUMBER(Koniec_Projekt)),IFERROR(IF(LataProjekcji=$F3124,IF(AND($G3124=$G3125,$F3124=$F3125),ROUND($D3123-SUM($K3125:P3125),0),ROUND(Q3123*$E3124,0)),IF(LataProjekcji&gt;$F3124,0,ROUND(Q3123*$E3124,0))),0),0)</f>
        <v>0</v>
      </c>
      <c r="R3125" s="5">
        <f ca="1">IF(AND($G3123,NOT(ISTEXT($G3122)),ISNUMBER(Poczatek),ISNUMBER(Koniec_Projekt)),IFERROR(IF(LataProjekcji=$F3124,IF(AND($G3124=$G3125,$F3124=$F3125),ROUND($D3123-SUM($K3125:Q3125),0),ROUND(R3123*$E3124,0)),IF(LataProjekcji&gt;$F3124,0,ROUND(R3123*$E3124,0))),0),0)</f>
        <v>0</v>
      </c>
      <c r="S3125" s="5">
        <f ca="1">IF(AND($G3123,NOT(ISTEXT($G3122)),ISNUMBER(Poczatek),ISNUMBER(Koniec_Projekt)),IFERROR(IF(LataProjekcji=$F3124,IF(AND($G3124=$G3125,$F3124=$F3125),ROUND($D3123-SUM($K3125:R3125),0),ROUND(S3123*$E3124,0)),IF(LataProjekcji&gt;$F3124,0,ROUND(S3123*$E3124,0))),0),0)</f>
        <v>0</v>
      </c>
      <c r="T3125" s="5">
        <f ca="1">IF(AND($G3123,NOT(ISTEXT($G3122)),ISNUMBER(Poczatek),ISNUMBER(Koniec_Projekt)),IFERROR(IF(LataProjekcji=$F3124,IF(AND($G3124=$G3125,$F3124=$F3125),ROUND($D3123-SUM($K3125:S3125),0),ROUND(T3123*$E3124,0)),IF(LataProjekcji&gt;$F3124,0,ROUND(T3123*$E3124,0))),0),0)</f>
        <v>0</v>
      </c>
      <c r="U3125" s="5">
        <f ca="1">IF(AND($G3123,NOT(ISTEXT($G3122)),ISNUMBER(Poczatek),ISNUMBER(Koniec_Projekt)),IFERROR(IF(LataProjekcji=$F3124,IF(AND($G3124=$G3125,$F3124=$F3125),ROUND($D3123-SUM($K3125:T3125),0),ROUND(U3123*$E3124,0)),IF(LataProjekcji&gt;$F3124,0,ROUND(U3123*$E3124,0))),0),0)</f>
        <v>0</v>
      </c>
      <c r="V3125" s="5">
        <f ca="1">IF(AND($G3123,NOT(ISTEXT($G3122)),ISNUMBER(Poczatek),ISNUMBER(Koniec_Projekt)),IFERROR(IF(LataProjekcji=$F3124,IF(AND($G3124=$G3125,$F3124=$F3125),ROUND($D3123-SUM($K3125:U3125),0),ROUND(V3123*$E3124,0)),IF(LataProjekcji&gt;$F3124,0,ROUND(V3123*$E3124,0))),0),0)</f>
        <v>0</v>
      </c>
      <c r="W3125" s="5">
        <f ca="1">IF(AND($G3123,NOT(ISTEXT($G3122)),ISNUMBER(Poczatek),ISNUMBER(Koniec_Projekt)),IFERROR(IF(LataProjekcji=$F3124,IF(AND($G3124=$G3125,$F3124=$F3125),ROUND($D3123-SUM($K3125:V3125),0),ROUND(W3123*$E3124,0)),IF(LataProjekcji&gt;$F3124,0,ROUND(W3123*$E3124,0))),0),0)</f>
        <v>0</v>
      </c>
      <c r="X3125" s="5">
        <f ca="1">IF(AND($G3123,NOT(ISTEXT($G3122)),ISNUMBER(Poczatek),ISNUMBER(Koniec_Projekt)),IFERROR(IF(LataProjekcji=$F3124,IF(AND($G3124=$G3125,$F3124=$F3125),ROUND($D3123-SUM($K3125:W3125),0),ROUND(X3123*$E3124,0)),IF(LataProjekcji&gt;$F3124,0,ROUND(X3123*$E3124,0))),0),0)</f>
        <v>0</v>
      </c>
      <c r="Y3125" s="5">
        <f ca="1">IF(AND($G3123,NOT(ISTEXT($G3122)),ISNUMBER(Poczatek),ISNUMBER(Koniec_Projekt)),IFERROR(IF(LataProjekcji=$F3124,IF(AND($G3124=$G3125,$F3124=$F3125),ROUND($D3123-SUM($K3125:X3125),0),ROUND(Y3123*$E3124,0)),IF(LataProjekcji&gt;$F3124,0,ROUND(Y3123*$E3124,0))),0),0)</f>
        <v>0</v>
      </c>
      <c r="Z3125" s="5">
        <f ca="1">IF(AND($G3123,NOT(ISTEXT($G3122)),ISNUMBER(Poczatek),ISNUMBER(Koniec_Projekt)),IFERROR(IF(LataProjekcji=$F3124,IF(AND($G3124=$G3125,$F3124=$F3125),ROUND($D3123-SUM($K3125:Y3125),0),ROUND(Z3123*$E3124,0)),IF(LataProjekcji&gt;$F3124,0,ROUND(Z3123*$E3124,0))),0),0)</f>
        <v>0</v>
      </c>
      <c r="AA3125" s="5">
        <f ca="1">IF(AND($G3123,NOT(ISTEXT($G3122)),ISNUMBER(Poczatek),ISNUMBER(Koniec_Projekt)),IFERROR(IF(LataProjekcji=$F3124,IF(AND($G3124=$G3125,$F3124=$F3125),ROUND($D3123-SUM($K3125:Z3125),0),ROUND(AA3123*$E3124,0)),IF(LataProjekcji&gt;$F3124,0,ROUND(AA3123*$E3124,0))),0),0)</f>
        <v>0</v>
      </c>
      <c r="AB3125" s="5">
        <f ca="1">IF(AND($G3123,NOT(ISTEXT($G3122)),ISNUMBER(Poczatek),ISNUMBER(Koniec_Projekt)),IFERROR(IF(LataProjekcji=$F3124,IF(AND($G3124=$G3125,$F3124=$F3125),ROUND($D3123-SUM($K3125:AA3125),0),ROUND(AB3123*$E3124,0)),IF(LataProjekcji&gt;$F3124,0,ROUND(AB3123*$E3124,0))),0),0)</f>
        <v>0</v>
      </c>
      <c r="AC3125" s="5">
        <f ca="1">IF(AND($G3123,NOT(ISTEXT($G3122)),ISNUMBER(Poczatek),ISNUMBER(Koniec_Projekt)),IFERROR(IF(LataProjekcji=$F3124,IF(AND($G3124=$G3125,$F3124=$F3125),ROUND($D3123-SUM($K3125:AB3125),0),ROUND(AC3123*$E3124,0)),IF(LataProjekcji&gt;$F3124,0,ROUND(AC3123*$E3124,0))),0),0)</f>
        <v>0</v>
      </c>
      <c r="AD3125" s="5">
        <f ca="1">IF(AND($G3123,NOT(ISTEXT($G3122)),ISNUMBER(Poczatek),ISNUMBER(Koniec_Projekt)),IFERROR(IF(LataProjekcji=$F3124,IF(AND($G3124=$G3125,$F3124=$F3125),ROUND($D3123-SUM($K3125:AC3125),0),ROUND(AD3123*$E3124,0)),IF(LataProjekcji&gt;$F3124,0,ROUND(AD3123*$E3124,0))),0),0)</f>
        <v>0</v>
      </c>
      <c r="AE3125" s="5">
        <f ca="1">IF(AND($G3123,NOT(ISTEXT($G3122)),ISNUMBER(Poczatek),ISNUMBER(Koniec_Projekt)),IFERROR(IF(LataProjekcji=$F3124,IF(AND($G3124=$G3125,$F3124=$F3125),ROUND($D3123-SUM($K3125:AD3125),0),ROUND(AE3123*$E3124,0)),IF(LataProjekcji&gt;$F3124,0,ROUND(AE3123*$E3124,0))),0),0)</f>
        <v>0</v>
      </c>
    </row>
    <row r="3126" spans="2:31" ht="12.5" hidden="1" thickBot="1">
      <c r="B3126" s="527" t="s">
        <v>865</v>
      </c>
      <c r="C3126" s="528"/>
      <c r="D3126" s="529">
        <f ca="1">IF(D3123&gt;10,ROUND((D3125-1)*E3124,0),E3124)</f>
        <v>0</v>
      </c>
      <c r="E3126" s="529">
        <f ca="1">D3123-D3126</f>
        <v>0</v>
      </c>
      <c r="F3126" s="528"/>
      <c r="G3126" s="669">
        <f ca="1">OFFSET($C$269,$D3121,0)</f>
        <v>0</v>
      </c>
      <c r="H3126" s="528"/>
      <c r="I3126" s="528"/>
      <c r="J3126" s="528"/>
      <c r="K3126" s="528"/>
      <c r="L3126" s="528"/>
      <c r="M3126" s="528"/>
      <c r="N3126" s="528"/>
      <c r="O3126" s="528"/>
      <c r="P3126" s="528"/>
      <c r="Q3126" s="528"/>
      <c r="R3126" s="528"/>
      <c r="S3126" s="528"/>
      <c r="T3126" s="528"/>
      <c r="U3126" s="528"/>
      <c r="V3126" s="528"/>
      <c r="W3126" s="528"/>
      <c r="X3126" s="528"/>
      <c r="Y3126" s="528"/>
      <c r="Z3126" s="528"/>
      <c r="AA3126" s="528"/>
      <c r="AB3126" s="528"/>
      <c r="AC3126" s="528"/>
      <c r="AD3126" s="528"/>
      <c r="AE3126" s="528"/>
    </row>
    <row r="3127" spans="2:31" ht="12.5" hidden="1" thickTop="1"/>
    <row r="3128" spans="2:31" ht="12.5" hidden="1" thickBot="1">
      <c r="B3128" s="530" t="str">
        <f ca="1">"nazwa ST: "&amp;B1975</f>
        <v>nazwa ST: 0</v>
      </c>
      <c r="C3128" s="530"/>
      <c r="D3128" s="531">
        <f>D1975</f>
        <v>310</v>
      </c>
      <c r="E3128" s="530"/>
      <c r="F3128" s="530"/>
      <c r="G3128" s="530"/>
      <c r="H3128" s="530"/>
      <c r="I3128" s="530"/>
      <c r="J3128" s="530"/>
      <c r="K3128" s="539" t="str">
        <f t="shared" ref="K3128:AE3128" si="3243">LataProjekcji</f>
        <v>Uzupełnij dane</v>
      </c>
      <c r="L3128" s="539" t="str">
        <f t="shared" si="3243"/>
        <v/>
      </c>
      <c r="M3128" s="539" t="str">
        <f t="shared" si="3243"/>
        <v/>
      </c>
      <c r="N3128" s="539" t="str">
        <f t="shared" si="3243"/>
        <v/>
      </c>
      <c r="O3128" s="539" t="str">
        <f t="shared" si="3243"/>
        <v/>
      </c>
      <c r="P3128" s="539" t="str">
        <f t="shared" si="3243"/>
        <v/>
      </c>
      <c r="Q3128" s="539" t="str">
        <f t="shared" si="3243"/>
        <v/>
      </c>
      <c r="R3128" s="539" t="str">
        <f t="shared" si="3243"/>
        <v/>
      </c>
      <c r="S3128" s="539" t="str">
        <f t="shared" si="3243"/>
        <v/>
      </c>
      <c r="T3128" s="539" t="str">
        <f t="shared" si="3243"/>
        <v/>
      </c>
      <c r="U3128" s="539" t="str">
        <f t="shared" si="3243"/>
        <v/>
      </c>
      <c r="V3128" s="539" t="str">
        <f t="shared" si="3243"/>
        <v/>
      </c>
      <c r="W3128" s="539" t="str">
        <f t="shared" si="3243"/>
        <v/>
      </c>
      <c r="X3128" s="539" t="str">
        <f t="shared" si="3243"/>
        <v/>
      </c>
      <c r="Y3128" s="539" t="str">
        <f t="shared" si="3243"/>
        <v/>
      </c>
      <c r="Z3128" s="539" t="str">
        <f t="shared" si="3243"/>
        <v/>
      </c>
      <c r="AA3128" s="539" t="str">
        <f t="shared" si="3243"/>
        <v/>
      </c>
      <c r="AB3128" s="539" t="str">
        <f t="shared" si="3243"/>
        <v/>
      </c>
      <c r="AC3128" s="539" t="str">
        <f t="shared" si="3243"/>
        <v/>
      </c>
      <c r="AD3128" s="539" t="str">
        <f t="shared" si="3243"/>
        <v/>
      </c>
      <c r="AE3128" s="539" t="str">
        <f t="shared" si="3243"/>
        <v/>
      </c>
    </row>
    <row r="3129" spans="2:31" hidden="1">
      <c r="B3129" s="526" t="s">
        <v>752</v>
      </c>
      <c r="D3129" s="1">
        <f ca="1">D1976</f>
        <v>1900</v>
      </c>
      <c r="E3129" s="1">
        <f ca="1">E1976</f>
        <v>1</v>
      </c>
      <c r="F3129" s="1">
        <f ca="1">IF(D3130&gt;10,F1976,1)</f>
        <v>1</v>
      </c>
      <c r="G3129" s="525" t="str">
        <f ca="1">IF(ISBLANK(OFFSET($E$269,$D3128,0)),"brak daty",IF(D3130&gt;10,EDATE(OFFSET($E$269,$D3128,0),D3132),DATE(D3129,E3129,1)))</f>
        <v>brak daty</v>
      </c>
      <c r="H3129" s="538" t="b">
        <f ca="1">SUM(K3129:AE3129)=D3132</f>
        <v>1</v>
      </c>
      <c r="I3129" s="1" t="s">
        <v>749</v>
      </c>
      <c r="K3129" s="5">
        <f ca="1">IF(AND($G3130,NOT(ISTEXT($G3129)),ISNUMBER(Poczatek),ISNUMBER(Koniec_Projekt)),IFERROR(IF($D3129=LataProjekcji,$F3129,IF($D3129&lt;LataProjekcji,IF((SUM(K3129)+12)&lt;$D3132,12,$D3132-SUM(K3129)),0)),0),0)</f>
        <v>0</v>
      </c>
      <c r="L3129" s="5">
        <f ca="1">IF(AND($G3130,NOT(ISTEXT($G3129)),ISNUMBER(Poczatek),ISNUMBER(Koniec_Projekt)),IFERROR(IF($D3129=LataProjekcji,$F3129,IF($D3129&lt;LataProjekcji,IF((SUM($K3129:K3129)+12)&lt;$D3132,12,$D3132-SUM($K3129:K3129)),0)),0),0)</f>
        <v>0</v>
      </c>
      <c r="M3129" s="5">
        <f ca="1">IF(AND($G3130,NOT(ISTEXT($G3129)),ISNUMBER(Poczatek),ISNUMBER(Koniec_Projekt)),IFERROR(IF($D3129=LataProjekcji,$F3129,IF($D3129&lt;LataProjekcji,IF((SUM($K3129:L3129)+12)&lt;$D3132,12,$D3132-SUM($K3129:L3129)),0)),0),0)</f>
        <v>0</v>
      </c>
      <c r="N3129" s="5">
        <f ca="1">IF(AND($G3130,NOT(ISTEXT($G3129)),ISNUMBER(Poczatek),ISNUMBER(Koniec_Projekt)),IFERROR(IF($D3129=LataProjekcji,$F3129,IF($D3129&lt;LataProjekcji,IF((SUM($K3129:M3129)+12)&lt;$D3132,12,$D3132-SUM($K3129:M3129)),0)),0),0)</f>
        <v>0</v>
      </c>
      <c r="O3129" s="5">
        <f ca="1">IF(AND($G3130,NOT(ISTEXT($G3129)),ISNUMBER(Poczatek),ISNUMBER(Koniec_Projekt)),IFERROR(IF($D3129=LataProjekcji,$F3129,IF($D3129&lt;LataProjekcji,IF((SUM($K3129:N3129)+12)&lt;$D3132,12,$D3132-SUM($K3129:N3129)),0)),0),0)</f>
        <v>0</v>
      </c>
      <c r="P3129" s="5">
        <f ca="1">IF(AND($G3130,NOT(ISTEXT($G3129)),ISNUMBER(Poczatek),ISNUMBER(Koniec_Projekt)),IFERROR(IF($D3129=LataProjekcji,$F3129,IF($D3129&lt;LataProjekcji,IF((SUM($K3129:O3129)+12)&lt;$D3132,12,$D3132-SUM($K3129:O3129)),0)),0),0)</f>
        <v>0</v>
      </c>
      <c r="Q3129" s="5">
        <f ca="1">IF(AND($G3130,NOT(ISTEXT($G3129)),ISNUMBER(Poczatek),ISNUMBER(Koniec_Projekt)),IFERROR(IF($D3129=LataProjekcji,$F3129,IF($D3129&lt;LataProjekcji,IF((SUM($K3129:P3129)+12)&lt;$D3132,12,$D3132-SUM($K3129:P3129)),0)),0),0)</f>
        <v>0</v>
      </c>
      <c r="R3129" s="5">
        <f ca="1">IF(AND($G3130,NOT(ISTEXT($G3129)),ISNUMBER(Poczatek),ISNUMBER(Koniec_Projekt)),IFERROR(IF($D3129=LataProjekcji,$F3129,IF($D3129&lt;LataProjekcji,IF((SUM($K3129:Q3129)+12)&lt;$D3132,12,$D3132-SUM($K3129:Q3129)),0)),0),0)</f>
        <v>0</v>
      </c>
      <c r="S3129" s="5">
        <f ca="1">IF(AND($G3130,NOT(ISTEXT($G3129)),ISNUMBER(Poczatek),ISNUMBER(Koniec_Projekt)),IFERROR(IF($D3129=LataProjekcji,$F3129,IF($D3129&lt;LataProjekcji,IF((SUM($K3129:R3129)+12)&lt;$D3132,12,$D3132-SUM($K3129:R3129)),0)),0),0)</f>
        <v>0</v>
      </c>
      <c r="T3129" s="5">
        <f ca="1">IF(AND($G3130,NOT(ISTEXT($G3129)),ISNUMBER(Poczatek),ISNUMBER(Koniec_Projekt)),IFERROR(IF($D3129=LataProjekcji,$F3129,IF($D3129&lt;LataProjekcji,IF((SUM($K3129:S3129)+12)&lt;$D3132,12,$D3132-SUM($K3129:S3129)),0)),0),0)</f>
        <v>0</v>
      </c>
      <c r="U3129" s="5">
        <f ca="1">IF(AND($G3130,NOT(ISTEXT($G3129)),ISNUMBER(Poczatek),ISNUMBER(Koniec_Projekt)),IFERROR(IF($D3129=LataProjekcji,$F3129,IF($D3129&lt;LataProjekcji,IF((SUM($K3129:T3129)+12)&lt;$D3132,12,$D3132-SUM($K3129:T3129)),0)),0),0)</f>
        <v>0</v>
      </c>
      <c r="V3129" s="5">
        <f ca="1">IF(AND($G3130,NOT(ISTEXT($G3129)),ISNUMBER(Poczatek),ISNUMBER(Koniec_Projekt)),IFERROR(IF($D3129=LataProjekcji,$F3129,IF($D3129&lt;LataProjekcji,IF((SUM($K3129:U3129)+12)&lt;$D3132,12,$D3132-SUM($K3129:U3129)),0)),0),0)</f>
        <v>0</v>
      </c>
      <c r="W3129" s="5">
        <f ca="1">IF(AND($G3130,NOT(ISTEXT($G3129)),ISNUMBER(Poczatek),ISNUMBER(Koniec_Projekt)),IFERROR(IF($D3129=LataProjekcji,$F3129,IF($D3129&lt;LataProjekcji,IF((SUM($K3129:V3129)+12)&lt;$D3132,12,$D3132-SUM($K3129:V3129)),0)),0),0)</f>
        <v>0</v>
      </c>
      <c r="X3129" s="5">
        <f ca="1">IF(AND($G3130,NOT(ISTEXT($G3129)),ISNUMBER(Poczatek),ISNUMBER(Koniec_Projekt)),IFERROR(IF($D3129=LataProjekcji,$F3129,IF($D3129&lt;LataProjekcji,IF((SUM($K3129:W3129)+12)&lt;$D3132,12,$D3132-SUM($K3129:W3129)),0)),0),0)</f>
        <v>0</v>
      </c>
      <c r="Y3129" s="5">
        <f ca="1">IF(AND($G3130,NOT(ISTEXT($G3129)),ISNUMBER(Poczatek),ISNUMBER(Koniec_Projekt)),IFERROR(IF($D3129=LataProjekcji,$F3129,IF($D3129&lt;LataProjekcji,IF((SUM($K3129:X3129)+12)&lt;$D3132,12,$D3132-SUM($K3129:X3129)),0)),0),0)</f>
        <v>0</v>
      </c>
      <c r="Z3129" s="5">
        <f ca="1">IF(AND($G3130,NOT(ISTEXT($G3129)),ISNUMBER(Poczatek),ISNUMBER(Koniec_Projekt)),IFERROR(IF($D3129=LataProjekcji,$F3129,IF($D3129&lt;LataProjekcji,IF((SUM($K3129:Y3129)+12)&lt;$D3132,12,$D3132-SUM($K3129:Y3129)),0)),0),0)</f>
        <v>0</v>
      </c>
      <c r="AA3129" s="5">
        <f ca="1">IF(AND($G3130,NOT(ISTEXT($G3129)),ISNUMBER(Poczatek),ISNUMBER(Koniec_Projekt)),IFERROR(IF($D3129=LataProjekcji,$F3129,IF($D3129&lt;LataProjekcji,IF((SUM($K3129:Z3129)+12)&lt;$D3132,12,$D3132-SUM($K3129:Z3129)),0)),0),0)</f>
        <v>0</v>
      </c>
      <c r="AB3129" s="5">
        <f ca="1">IF(AND($G3130,NOT(ISTEXT($G3129)),ISNUMBER(Poczatek),ISNUMBER(Koniec_Projekt)),IFERROR(IF($D3129=LataProjekcji,$F3129,IF($D3129&lt;LataProjekcji,IF((SUM($K3129:AA3129)+12)&lt;$D3132,12,$D3132-SUM($K3129:AA3129)),0)),0),0)</f>
        <v>0</v>
      </c>
      <c r="AC3129" s="5">
        <f ca="1">IF(AND($G3130,NOT(ISTEXT($G3129)),ISNUMBER(Poczatek),ISNUMBER(Koniec_Projekt)),IFERROR(IF($D3129=LataProjekcji,$F3129,IF($D3129&lt;LataProjekcji,IF((SUM($K3129:AB3129)+12)&lt;$D3132,12,$D3132-SUM($K3129:AB3129)),0)),0),0)</f>
        <v>0</v>
      </c>
      <c r="AD3129" s="5">
        <f ca="1">IF(AND($G3130,NOT(ISTEXT($G3129)),ISNUMBER(Poczatek),ISNUMBER(Koniec_Projekt)),IFERROR(IF($D3129=LataProjekcji,$F3129,IF($D3129&lt;LataProjekcji,IF((SUM($K3129:AC3129)+12)&lt;$D3132,12,$D3132-SUM($K3129:AC3129)),0)),0),0)</f>
        <v>0</v>
      </c>
      <c r="AE3129" s="5">
        <f ca="1">IF(AND($G3130,NOT(ISTEXT($G3129)),ISNUMBER(Poczatek),ISNUMBER(Koniec_Projekt)),IFERROR(IF($D3129=LataProjekcji,$F3129,IF($D3129&lt;LataProjekcji,IF((SUM($K3129:AD3129)+12)&lt;$D3132,12,$D3132-SUM($K3129:AD3129)),0)),0),0)</f>
        <v>0</v>
      </c>
    </row>
    <row r="3130" spans="2:31" hidden="1">
      <c r="B3130" s="526" t="s">
        <v>754</v>
      </c>
      <c r="D3130" s="5">
        <f ca="1">D1977</f>
        <v>0</v>
      </c>
      <c r="E3130" s="454">
        <f ca="1">E1977</f>
        <v>0</v>
      </c>
      <c r="F3130" s="454">
        <f ca="1">F1977</f>
        <v>0</v>
      </c>
      <c r="G3130" s="258" t="b">
        <f ca="1">NOT(ISBLANK(OFFSET($C$269,$D3128,0)))</f>
        <v>0</v>
      </c>
      <c r="H3130" s="538" t="b">
        <f ca="1">SUM(K3130:AE3130)=E3132</f>
        <v>1</v>
      </c>
      <c r="I3130" s="1" t="s">
        <v>750</v>
      </c>
      <c r="K3130" s="537">
        <f ca="1">IF(AND($G3130,NOT(ISTEXT($G3129)),ISNUMBER(Poczatek),ISNUMBER(Koniec_Projekt)),IFERROR(IF($D3129=LataProjekcji,IF($F3129&gt;$E3132,$E3132,$F3129),IF($D3132&gt;=$E3132,(IF($D3129&lt;LataProjekcji,IF((SUM(J3130:$K3130)+12)&lt;$E3132,12,$E3132-SUM(J3130:$K3130)),0)),(IF($D3129&lt;LataProjekcji,IF((SUM(J3130:$K3130)+12)&lt;$D3132,12,$D3132-SUM(J3130:$K3130)),0)))),0),0)</f>
        <v>0</v>
      </c>
      <c r="L3130" s="537">
        <f ca="1">IF(AND($G3130,NOT(ISTEXT($G3129)),ISNUMBER(Poczatek),ISNUMBER(Koniec_Projekt)),IFERROR(IF($D3129=LataProjekcji,IF($F3129&gt;$E3132,$E3132,$F3129),IF($D3132&gt;=$E3132,(IF($D3129&lt;LataProjekcji,IF((SUM($K3130:K3130)+12)&lt;$E3132,12,$E3132-SUM($K3130:K3130)),0)),(IF($D3129&lt;LataProjekcji,IF((SUM($K3130:K3130)+12)&lt;$D3132,12,$D3132-SUM($K3130:K3130)),0)))),0),0)</f>
        <v>0</v>
      </c>
      <c r="M3130" s="537">
        <f ca="1">IF(AND($G3130,NOT(ISTEXT($G3129)),ISNUMBER(Poczatek),ISNUMBER(Koniec_Projekt)),IFERROR(IF($D3129=LataProjekcji,IF($F3129&gt;$E3132,$E3132,$F3129),IF($D3132&gt;=$E3132,(IF($D3129&lt;LataProjekcji,IF((SUM($K3130:L3130)+12)&lt;$E3132,12,$E3132-SUM($K3130:L3130)),0)),(IF($D3129&lt;LataProjekcji,IF((SUM($K3130:L3130)+12)&lt;$D3132,12,$D3132-SUM($K3130:L3130)),0)))),0),0)</f>
        <v>0</v>
      </c>
      <c r="N3130" s="537">
        <f ca="1">IF(AND($G3130,NOT(ISTEXT($G3129)),ISNUMBER(Poczatek),ISNUMBER(Koniec_Projekt)),IFERROR(IF($D3129=LataProjekcji,IF($F3129&gt;$E3132,$E3132,$F3129),IF($D3132&gt;=$E3132,(IF($D3129&lt;LataProjekcji,IF((SUM($K3130:M3130)+12)&lt;$E3132,12,$E3132-SUM($K3130:M3130)),0)),(IF($D3129&lt;LataProjekcji,IF((SUM($K3130:M3130)+12)&lt;$D3132,12,$D3132-SUM($K3130:M3130)),0)))),0),0)</f>
        <v>0</v>
      </c>
      <c r="O3130" s="537">
        <f ca="1">IF(AND($G3130,NOT(ISTEXT($G3129)),ISNUMBER(Poczatek),ISNUMBER(Koniec_Projekt)),IFERROR(IF($D3129=LataProjekcji,IF($F3129&gt;$E3132,$E3132,$F3129),IF($D3132&gt;=$E3132,(IF($D3129&lt;LataProjekcji,IF((SUM($K3130:N3130)+12)&lt;$E3132,12,$E3132-SUM($K3130:N3130)),0)),(IF($D3129&lt;LataProjekcji,IF((SUM($K3130:N3130)+12)&lt;$D3132,12,$D3132-SUM($K3130:N3130)),0)))),0),0)</f>
        <v>0</v>
      </c>
      <c r="P3130" s="537">
        <f ca="1">IF(AND($G3130,NOT(ISTEXT($G3129)),ISNUMBER(Poczatek),ISNUMBER(Koniec_Projekt)),IFERROR(IF($D3129=LataProjekcji,IF($F3129&gt;$E3132,$E3132,$F3129),IF($D3132&gt;=$E3132,(IF($D3129&lt;LataProjekcji,IF((SUM($K3130:O3130)+12)&lt;$E3132,12,$E3132-SUM($K3130:O3130)),0)),(IF($D3129&lt;LataProjekcji,IF((SUM($K3130:O3130)+12)&lt;$D3132,12,$D3132-SUM($K3130:O3130)),0)))),0),0)</f>
        <v>0</v>
      </c>
      <c r="Q3130" s="537">
        <f ca="1">IF(AND($G3130,NOT(ISTEXT($G3129)),ISNUMBER(Poczatek),ISNUMBER(Koniec_Projekt)),IFERROR(IF($D3129=LataProjekcji,IF($F3129&gt;$E3132,$E3132,$F3129),IF($D3132&gt;=$E3132,(IF($D3129&lt;LataProjekcji,IF((SUM($K3130:P3130)+12)&lt;$E3132,12,$E3132-SUM($K3130:P3130)),0)),(IF($D3129&lt;LataProjekcji,IF((SUM($K3130:P3130)+12)&lt;$D3132,12,$D3132-SUM($K3130:P3130)),0)))),0),0)</f>
        <v>0</v>
      </c>
      <c r="R3130" s="537">
        <f ca="1">IF(AND($G3130,NOT(ISTEXT($G3129)),ISNUMBER(Poczatek),ISNUMBER(Koniec_Projekt)),IFERROR(IF($D3129=LataProjekcji,IF($F3129&gt;$E3132,$E3132,$F3129),IF($D3132&gt;=$E3132,(IF($D3129&lt;LataProjekcji,IF((SUM($K3130:Q3130)+12)&lt;$E3132,12,$E3132-SUM($K3130:Q3130)),0)),(IF($D3129&lt;LataProjekcji,IF((SUM($K3130:Q3130)+12)&lt;$D3132,12,$D3132-SUM($K3130:Q3130)),0)))),0),0)</f>
        <v>0</v>
      </c>
      <c r="S3130" s="537">
        <f ca="1">IF(AND($G3130,NOT(ISTEXT($G3129)),ISNUMBER(Poczatek),ISNUMBER(Koniec_Projekt)),IFERROR(IF($D3129=LataProjekcji,IF($F3129&gt;$E3132,$E3132,$F3129),IF($D3132&gt;=$E3132,(IF($D3129&lt;LataProjekcji,IF((SUM($K3130:R3130)+12)&lt;$E3132,12,$E3132-SUM($K3130:R3130)),0)),(IF($D3129&lt;LataProjekcji,IF((SUM($K3130:R3130)+12)&lt;$D3132,12,$D3132-SUM($K3130:R3130)),0)))),0),0)</f>
        <v>0</v>
      </c>
      <c r="T3130" s="537">
        <f ca="1">IF(AND($G3130,NOT(ISTEXT($G3129)),ISNUMBER(Poczatek),ISNUMBER(Koniec_Projekt)),IFERROR(IF($D3129=LataProjekcji,IF($F3129&gt;$E3132,$E3132,$F3129),IF($D3132&gt;=$E3132,(IF($D3129&lt;LataProjekcji,IF((SUM($K3130:S3130)+12)&lt;$E3132,12,$E3132-SUM($K3130:S3130)),0)),(IF($D3129&lt;LataProjekcji,IF((SUM($K3130:S3130)+12)&lt;$D3132,12,$D3132-SUM($K3130:S3130)),0)))),0),0)</f>
        <v>0</v>
      </c>
      <c r="U3130" s="537">
        <f ca="1">IF(AND($G3130,NOT(ISTEXT($G3129)),ISNUMBER(Poczatek),ISNUMBER(Koniec_Projekt)),IFERROR(IF($D3129=LataProjekcji,IF($F3129&gt;$E3132,$E3132,$F3129),IF($D3132&gt;=$E3132,(IF($D3129&lt;LataProjekcji,IF((SUM($K3130:T3130)+12)&lt;$E3132,12,$E3132-SUM($K3130:T3130)),0)),(IF($D3129&lt;LataProjekcji,IF((SUM($K3130:T3130)+12)&lt;$D3132,12,$D3132-SUM($K3130:T3130)),0)))),0),0)</f>
        <v>0</v>
      </c>
      <c r="V3130" s="537">
        <f ca="1">IF(AND($G3130,NOT(ISTEXT($G3129)),ISNUMBER(Poczatek),ISNUMBER(Koniec_Projekt)),IFERROR(IF($D3129=LataProjekcji,IF($F3129&gt;$E3132,$E3132,$F3129),IF($D3132&gt;=$E3132,(IF($D3129&lt;LataProjekcji,IF((SUM($K3130:U3130)+12)&lt;$E3132,12,$E3132-SUM($K3130:U3130)),0)),(IF($D3129&lt;LataProjekcji,IF((SUM($K3130:U3130)+12)&lt;$D3132,12,$D3132-SUM($K3130:U3130)),0)))),0),0)</f>
        <v>0</v>
      </c>
      <c r="W3130" s="537">
        <f ca="1">IF(AND($G3130,NOT(ISTEXT($G3129)),ISNUMBER(Poczatek),ISNUMBER(Koniec_Projekt)),IFERROR(IF($D3129=LataProjekcji,IF($F3129&gt;$E3132,$E3132,$F3129),IF($D3132&gt;=$E3132,(IF($D3129&lt;LataProjekcji,IF((SUM($K3130:V3130)+12)&lt;$E3132,12,$E3132-SUM($K3130:V3130)),0)),(IF($D3129&lt;LataProjekcji,IF((SUM($K3130:V3130)+12)&lt;$D3132,12,$D3132-SUM($K3130:V3130)),0)))),0),0)</f>
        <v>0</v>
      </c>
      <c r="X3130" s="537">
        <f ca="1">IF(AND($G3130,NOT(ISTEXT($G3129)),ISNUMBER(Poczatek),ISNUMBER(Koniec_Projekt)),IFERROR(IF($D3129=LataProjekcji,IF($F3129&gt;$E3132,$E3132,$F3129),IF($D3132&gt;=$E3132,(IF($D3129&lt;LataProjekcji,IF((SUM($K3130:W3130)+12)&lt;$E3132,12,$E3132-SUM($K3130:W3130)),0)),(IF($D3129&lt;LataProjekcji,IF((SUM($K3130:W3130)+12)&lt;$D3132,12,$D3132-SUM($K3130:W3130)),0)))),0),0)</f>
        <v>0</v>
      </c>
      <c r="Y3130" s="537">
        <f ca="1">IF(AND($G3130,NOT(ISTEXT($G3129)),ISNUMBER(Poczatek),ISNUMBER(Koniec_Projekt)),IFERROR(IF($D3129=LataProjekcji,IF($F3129&gt;$E3132,$E3132,$F3129),IF($D3132&gt;=$E3132,(IF($D3129&lt;LataProjekcji,IF((SUM($K3130:X3130)+12)&lt;$E3132,12,$E3132-SUM($K3130:X3130)),0)),(IF($D3129&lt;LataProjekcji,IF((SUM($K3130:X3130)+12)&lt;$D3132,12,$D3132-SUM($K3130:X3130)),0)))),0),0)</f>
        <v>0</v>
      </c>
      <c r="Z3130" s="537">
        <f ca="1">IF(AND($G3130,NOT(ISTEXT($G3129)),ISNUMBER(Poczatek),ISNUMBER(Koniec_Projekt)),IFERROR(IF($D3129=LataProjekcji,IF($F3129&gt;$E3132,$E3132,$F3129),IF($D3132&gt;=$E3132,(IF($D3129&lt;LataProjekcji,IF((SUM($K3130:Y3130)+12)&lt;$E3132,12,$E3132-SUM($K3130:Y3130)),0)),(IF($D3129&lt;LataProjekcji,IF((SUM($K3130:Y3130)+12)&lt;$D3132,12,$D3132-SUM($K3130:Y3130)),0)))),0),0)</f>
        <v>0</v>
      </c>
      <c r="AA3130" s="537">
        <f ca="1">IF(AND($G3130,NOT(ISTEXT($G3129)),ISNUMBER(Poczatek),ISNUMBER(Koniec_Projekt)),IFERROR(IF($D3129=LataProjekcji,IF($F3129&gt;$E3132,$E3132,$F3129),IF($D3132&gt;=$E3132,(IF($D3129&lt;LataProjekcji,IF((SUM($K3130:Z3130)+12)&lt;$E3132,12,$E3132-SUM($K3130:Z3130)),0)),(IF($D3129&lt;LataProjekcji,IF((SUM($K3130:Z3130)+12)&lt;$D3132,12,$D3132-SUM($K3130:Z3130)),0)))),0),0)</f>
        <v>0</v>
      </c>
      <c r="AB3130" s="537">
        <f ca="1">IF(AND($G3130,NOT(ISTEXT($G3129)),ISNUMBER(Poczatek),ISNUMBER(Koniec_Projekt)),IFERROR(IF($D3129=LataProjekcji,IF($F3129&gt;$E3132,$E3132,$F3129),IF($D3132&gt;=$E3132,(IF($D3129&lt;LataProjekcji,IF((SUM($K3130:AA3130)+12)&lt;$E3132,12,$E3132-SUM($K3130:AA3130)),0)),(IF($D3129&lt;LataProjekcji,IF((SUM($K3130:AA3130)+12)&lt;$D3132,12,$D3132-SUM($K3130:AA3130)),0)))),0),0)</f>
        <v>0</v>
      </c>
      <c r="AC3130" s="537">
        <f ca="1">IF(AND($G3130,NOT(ISTEXT($G3129)),ISNUMBER(Poczatek),ISNUMBER(Koniec_Projekt)),IFERROR(IF($D3129=LataProjekcji,IF($F3129&gt;$E3132,$E3132,$F3129),IF($D3132&gt;=$E3132,(IF($D3129&lt;LataProjekcji,IF((SUM($K3130:AB3130)+12)&lt;$E3132,12,$E3132-SUM($K3130:AB3130)),0)),(IF($D3129&lt;LataProjekcji,IF((SUM($K3130:AB3130)+12)&lt;$D3132,12,$D3132-SUM($K3130:AB3130)),0)))),0),0)</f>
        <v>0</v>
      </c>
      <c r="AD3130" s="537">
        <f ca="1">IF(AND($G3130,NOT(ISTEXT($G3129)),ISNUMBER(Poczatek),ISNUMBER(Koniec_Projekt)),IFERROR(IF($D3129=LataProjekcji,IF($F3129&gt;$E3132,$E3132,$F3129),IF($D3132&gt;=$E3132,(IF($D3129&lt;LataProjekcji,IF((SUM($K3130:AC3130)+12)&lt;$E3132,12,$E3132-SUM($K3130:AC3130)),0)),(IF($D3129&lt;LataProjekcji,IF((SUM($K3130:AC3130)+12)&lt;$D3132,12,$D3132-SUM($K3130:AC3130)),0)))),0),0)</f>
        <v>0</v>
      </c>
      <c r="AE3130" s="537">
        <f ca="1">IF(AND($G3130,NOT(ISTEXT($G3129)),ISNUMBER(Poczatek),ISNUMBER(Koniec_Projekt)),IFERROR(IF($D3129=LataProjekcji,IF($F3129&gt;$E3132,$E3132,$F3129),IF($D3132&gt;=$E3132,(IF($D3129&lt;LataProjekcji,IF((SUM($K3130:AD3130)+12)&lt;$E3132,12,$E3132-SUM($K3130:AD3130)),0)),(IF($D3129&lt;LataProjekcji,IF((SUM($K3130:AD3130)+12)&lt;$D3132,12,$D3132-SUM($K3130:AD3130)),0)))),0),0)</f>
        <v>0</v>
      </c>
    </row>
    <row r="3131" spans="2:31" hidden="1">
      <c r="B3131" s="526" t="s">
        <v>753</v>
      </c>
      <c r="D3131" s="454">
        <f ca="1">D1978</f>
        <v>0</v>
      </c>
      <c r="E3131" s="454">
        <f ca="1">IF(D3130&gt;10,ROUND(D3131/12,2),D3131)</f>
        <v>0</v>
      </c>
      <c r="F3131" s="524">
        <f>Koniec_Projekt</f>
        <v>0</v>
      </c>
      <c r="G3131" s="329">
        <f>Miesiac_Koniec_Projekt</f>
        <v>0</v>
      </c>
      <c r="H3131" s="538" t="b">
        <f ca="1">SUM(K3131:AE3131)=D3130</f>
        <v>1</v>
      </c>
      <c r="I3131" s="1" t="s">
        <v>713</v>
      </c>
      <c r="K3131" s="256">
        <f ca="1">IF(AND($G3130,NOT(ISTEXT($G3129)),ISNUMBER(Poczatek),ISNUMBER(Koniec_Projekt)),IFERROR(IF(LataProjekcji=$F3132,ROUND($D3130,0),ROUND(K3129*$E3131,0)),0),0)</f>
        <v>0</v>
      </c>
      <c r="L3131" s="5">
        <f ca="1">IF(AND($G3130,NOT(ISTEXT($G3129)),ISNUMBER(Poczatek),ISNUMBER(Koniec_Projekt)),IFERROR(IF(LataProjekcji=$F3132,ROUND($D3130-SUM(K3131:$K3131),0),ROUND(L3129*$E3131,0)),0),0)</f>
        <v>0</v>
      </c>
      <c r="M3131" s="5">
        <f ca="1">IF(AND($G3130,NOT(ISTEXT($G3129)),ISNUMBER(Poczatek),ISNUMBER(Koniec_Projekt)),IFERROR(IF(LataProjekcji=$F3132,ROUND($D3130-SUM($K3131:L3131),0),ROUND(M3129*$E3131,0)),0),0)</f>
        <v>0</v>
      </c>
      <c r="N3131" s="5">
        <f ca="1">IF(AND($G3130,NOT(ISTEXT($G3129)),ISNUMBER(Poczatek),ISNUMBER(Koniec_Projekt)),IFERROR(IF(LataProjekcji=$F3132,ROUND($D3130-SUM($K3131:M3131),0),ROUND(N3129*$E3131,0)),0),0)</f>
        <v>0</v>
      </c>
      <c r="O3131" s="5">
        <f ca="1">IF(AND($G3130,NOT(ISTEXT($G3129)),ISNUMBER(Poczatek),ISNUMBER(Koniec_Projekt)),IFERROR(IF(LataProjekcji=$F3132,ROUND($D3130-SUM($K3131:N3131),0),ROUND(O3129*$E3131,0)),0),0)</f>
        <v>0</v>
      </c>
      <c r="P3131" s="5">
        <f ca="1">IF(AND($G3130,NOT(ISTEXT($G3129)),ISNUMBER(Poczatek),ISNUMBER(Koniec_Projekt)),IFERROR(IF(LataProjekcji=$F3132,ROUND($D3130-SUM($K3131:O3131),0),ROUND(P3129*$E3131,0)),0),0)</f>
        <v>0</v>
      </c>
      <c r="Q3131" s="5">
        <f ca="1">IF(AND($G3130,NOT(ISTEXT($G3129)),ISNUMBER(Poczatek),ISNUMBER(Koniec_Projekt)),IFERROR(IF(LataProjekcji=$F3132,ROUND($D3130-SUM($K3131:P3131),0),ROUND(Q3129*$E3131,0)),0),0)</f>
        <v>0</v>
      </c>
      <c r="R3131" s="5">
        <f ca="1">IF(AND($G3130,NOT(ISTEXT($G3129)),ISNUMBER(Poczatek),ISNUMBER(Koniec_Projekt)),IFERROR(IF(LataProjekcji=$F3132,ROUND($D3130-SUM($K3131:Q3131),0),ROUND(R3129*$E3131,0)),0),0)</f>
        <v>0</v>
      </c>
      <c r="S3131" s="5">
        <f ca="1">IF(AND($G3130,NOT(ISTEXT($G3129)),ISNUMBER(Poczatek),ISNUMBER(Koniec_Projekt)),IFERROR(IF(LataProjekcji=$F3132,ROUND($D3130-SUM($K3131:R3131),0),ROUND(S3129*$E3131,0)),0),0)</f>
        <v>0</v>
      </c>
      <c r="T3131" s="5">
        <f ca="1">IF(AND($G3130,NOT(ISTEXT($G3129)),ISNUMBER(Poczatek),ISNUMBER(Koniec_Projekt)),IFERROR(IF(LataProjekcji=$F3132,ROUND($D3130-SUM($K3131:S3131),0),ROUND(T3129*$E3131,0)),0),0)</f>
        <v>0</v>
      </c>
      <c r="U3131" s="5">
        <f ca="1">IF(AND($G3130,NOT(ISTEXT($G3129)),ISNUMBER(Poczatek),ISNUMBER(Koniec_Projekt)),IFERROR(IF(LataProjekcji=$F3132,ROUND($D3130-SUM($K3131:T3131),0),ROUND(U3129*$E3131,0)),0),0)</f>
        <v>0</v>
      </c>
      <c r="V3131" s="5">
        <f ca="1">IF(AND($G3130,NOT(ISTEXT($G3129)),ISNUMBER(Poczatek),ISNUMBER(Koniec_Projekt)),IFERROR(IF(LataProjekcji=$F3132,ROUND($D3130-SUM($K3131:U3131),0),ROUND(V3129*$E3131,0)),0),0)</f>
        <v>0</v>
      </c>
      <c r="W3131" s="5">
        <f ca="1">IF(AND($G3130,NOT(ISTEXT($G3129)),ISNUMBER(Poczatek),ISNUMBER(Koniec_Projekt)),IFERROR(IF(LataProjekcji=$F3132,ROUND($D3130-SUM($K3131:V3131),0),ROUND(W3129*$E3131,0)),0),0)</f>
        <v>0</v>
      </c>
      <c r="X3131" s="5">
        <f ca="1">IF(AND($G3130,NOT(ISTEXT($G3129)),ISNUMBER(Poczatek),ISNUMBER(Koniec_Projekt)),IFERROR(IF(LataProjekcji=$F3132,ROUND($D3130-SUM($K3131:W3131),0),ROUND(X3129*$E3131,0)),0),0)</f>
        <v>0</v>
      </c>
      <c r="Y3131" s="5">
        <f ca="1">IF(AND($G3130,NOT(ISTEXT($G3129)),ISNUMBER(Poczatek),ISNUMBER(Koniec_Projekt)),IFERROR(IF(LataProjekcji=$F3132,ROUND($D3130-SUM($K3131:X3131),0),ROUND(Y3129*$E3131,0)),0),0)</f>
        <v>0</v>
      </c>
      <c r="Z3131" s="5">
        <f ca="1">IF(AND($G3130,NOT(ISTEXT($G3129)),ISNUMBER(Poczatek),ISNUMBER(Koniec_Projekt)),IFERROR(IF(LataProjekcji=$F3132,ROUND($D3130-SUM($K3131:Y3131),0),ROUND(Z3129*$E3131,0)),0),0)</f>
        <v>0</v>
      </c>
      <c r="AA3131" s="5">
        <f ca="1">IF(AND($G3130,NOT(ISTEXT($G3129)),ISNUMBER(Poczatek),ISNUMBER(Koniec_Projekt)),IFERROR(IF(LataProjekcji=$F3132,ROUND($D3130-SUM($K3131:Z3131),0),ROUND(AA3129*$E3131,0)),0),0)</f>
        <v>0</v>
      </c>
      <c r="AB3131" s="5">
        <f ca="1">IF(AND($G3130,NOT(ISTEXT($G3129)),ISNUMBER(Poczatek),ISNUMBER(Koniec_Projekt)),IFERROR(IF(LataProjekcji=$F3132,ROUND($D3130-SUM($K3131:AA3131),0),ROUND(AB3129*$E3131,0)),0),0)</f>
        <v>0</v>
      </c>
      <c r="AC3131" s="5">
        <f ca="1">IF(AND($G3130,NOT(ISTEXT($G3129)),ISNUMBER(Poczatek),ISNUMBER(Koniec_Projekt)),IFERROR(IF(LataProjekcji=$F3132,ROUND($D3130-SUM($K3131:AB3131),0),ROUND(AC3129*$E3131,0)),0),0)</f>
        <v>0</v>
      </c>
      <c r="AD3131" s="5">
        <f ca="1">IF(AND($G3130,NOT(ISTEXT($G3129)),ISNUMBER(Poczatek),ISNUMBER(Koniec_Projekt)),IFERROR(IF(LataProjekcji=$F3132,ROUND($D3130-SUM($K3131:AC3131),0),ROUND(AD3129*$E3131,0)),0),0)</f>
        <v>0</v>
      </c>
      <c r="AE3131" s="5">
        <f ca="1">IF(AND($G3130,NOT(ISTEXT($G3129)),ISNUMBER(Poczatek),ISNUMBER(Koniec_Projekt)),IFERROR(IF(LataProjekcji=$F3132,ROUND($D3130-SUM($K3131:AD3131),0),ROUND(AE3129*$E3131,0)),0),0)</f>
        <v>0</v>
      </c>
    </row>
    <row r="3132" spans="2:31" hidden="1">
      <c r="B3132" s="526" t="s">
        <v>751</v>
      </c>
      <c r="D3132" s="1">
        <f ca="1">IFERROR(ROUNDUP(D3130/E3131,0),0)</f>
        <v>0</v>
      </c>
      <c r="E3132" s="1">
        <f ca="1">IF(D3132=0,0,DATEDIF(DATE(D3129,E3129,1),DATE(F3131,G3131,1),"m"))</f>
        <v>0</v>
      </c>
      <c r="F3132" s="1" t="str">
        <f ca="1">IFERROR(YEAR(G3129),"brak daty")</f>
        <v>brak daty</v>
      </c>
      <c r="G3132" s="1" t="str">
        <f ca="1">IFERROR(MONTH(G3129),"brak daty")</f>
        <v>brak daty</v>
      </c>
      <c r="I3132" s="1" t="s">
        <v>425</v>
      </c>
      <c r="K3132" s="5">
        <f ca="1">IF(AND($G3130,NOT(ISTEXT($G3129)),ISNUMBER(Poczatek),ISNUMBER(Koniec_Projekt)),IFERROR(IF(LataProjekcji=$F3131,IF(AND($G3131=$G3132,$F3131=$F3132),ROUND($D3130-SUM($K3132),0),ROUND(K3130*$E3131,0)),IF(LataProjekcji&gt;$F3131,0,ROUND(K3130*$E3131,0))),0),0)</f>
        <v>0</v>
      </c>
      <c r="L3132" s="5">
        <f ca="1">IF(AND($G3130,NOT(ISTEXT($G3129)),ISNUMBER(Poczatek),ISNUMBER(Koniec_Projekt)),IFERROR(IF(LataProjekcji=$F3131,IF(AND($G3131=$G3132,$F3131=$F3132),ROUND($D3130-SUM($K3132:K3132),0),ROUND(L3130*$E3131,0)),IF(LataProjekcji&gt;$F3131,0,ROUND(L3130*$E3131,0))),0),0)</f>
        <v>0</v>
      </c>
      <c r="M3132" s="5">
        <f ca="1">IF(AND($G3130,NOT(ISTEXT($G3129)),ISNUMBER(Poczatek),ISNUMBER(Koniec_Projekt)),IFERROR(IF(LataProjekcji=$F3131,IF(AND($G3131=$G3132,$F3131=$F3132),ROUND($D3130-SUM($K3132:L3132),0),ROUND(M3130*$E3131,0)),IF(LataProjekcji&gt;$F3131,0,ROUND(M3130*$E3131,0))),0),0)</f>
        <v>0</v>
      </c>
      <c r="N3132" s="5">
        <f ca="1">IF(AND($G3130,NOT(ISTEXT($G3129)),ISNUMBER(Poczatek),ISNUMBER(Koniec_Projekt)),IFERROR(IF(LataProjekcji=$F3131,IF(AND($G3131=$G3132,$F3131=$F3132),ROUND($D3130-SUM($K3132:M3132),0),ROUND(N3130*$E3131,0)),IF(LataProjekcji&gt;$F3131,0,ROUND(N3130*$E3131,0))),0),0)</f>
        <v>0</v>
      </c>
      <c r="O3132" s="5">
        <f ca="1">IF(AND($G3130,NOT(ISTEXT($G3129)),ISNUMBER(Poczatek),ISNUMBER(Koniec_Projekt)),IFERROR(IF(LataProjekcji=$F3131,IF(AND($G3131=$G3132,$F3131=$F3132),ROUND($D3130-SUM($K3132:N3132),0),ROUND(O3130*$E3131,0)),IF(LataProjekcji&gt;$F3131,0,ROUND(O3130*$E3131,0))),0),0)</f>
        <v>0</v>
      </c>
      <c r="P3132" s="5">
        <f ca="1">IF(AND($G3130,NOT(ISTEXT($G3129)),ISNUMBER(Poczatek),ISNUMBER(Koniec_Projekt)),IFERROR(IF(LataProjekcji=$F3131,IF(AND($G3131=$G3132,$F3131=$F3132),ROUND($D3130-SUM($K3132:O3132),0),ROUND(P3130*$E3131,0)),IF(LataProjekcji&gt;$F3131,0,ROUND(P3130*$E3131,0))),0),0)</f>
        <v>0</v>
      </c>
      <c r="Q3132" s="5">
        <f ca="1">IF(AND($G3130,NOT(ISTEXT($G3129)),ISNUMBER(Poczatek),ISNUMBER(Koniec_Projekt)),IFERROR(IF(LataProjekcji=$F3131,IF(AND($G3131=$G3132,$F3131=$F3132),ROUND($D3130-SUM($K3132:P3132),0),ROUND(Q3130*$E3131,0)),IF(LataProjekcji&gt;$F3131,0,ROUND(Q3130*$E3131,0))),0),0)</f>
        <v>0</v>
      </c>
      <c r="R3132" s="5">
        <f ca="1">IF(AND($G3130,NOT(ISTEXT($G3129)),ISNUMBER(Poczatek),ISNUMBER(Koniec_Projekt)),IFERROR(IF(LataProjekcji=$F3131,IF(AND($G3131=$G3132,$F3131=$F3132),ROUND($D3130-SUM($K3132:Q3132),0),ROUND(R3130*$E3131,0)),IF(LataProjekcji&gt;$F3131,0,ROUND(R3130*$E3131,0))),0),0)</f>
        <v>0</v>
      </c>
      <c r="S3132" s="5">
        <f ca="1">IF(AND($G3130,NOT(ISTEXT($G3129)),ISNUMBER(Poczatek),ISNUMBER(Koniec_Projekt)),IFERROR(IF(LataProjekcji=$F3131,IF(AND($G3131=$G3132,$F3131=$F3132),ROUND($D3130-SUM($K3132:R3132),0),ROUND(S3130*$E3131,0)),IF(LataProjekcji&gt;$F3131,0,ROUND(S3130*$E3131,0))),0),0)</f>
        <v>0</v>
      </c>
      <c r="T3132" s="5">
        <f ca="1">IF(AND($G3130,NOT(ISTEXT($G3129)),ISNUMBER(Poczatek),ISNUMBER(Koniec_Projekt)),IFERROR(IF(LataProjekcji=$F3131,IF(AND($G3131=$G3132,$F3131=$F3132),ROUND($D3130-SUM($K3132:S3132),0),ROUND(T3130*$E3131,0)),IF(LataProjekcji&gt;$F3131,0,ROUND(T3130*$E3131,0))),0),0)</f>
        <v>0</v>
      </c>
      <c r="U3132" s="5">
        <f ca="1">IF(AND($G3130,NOT(ISTEXT($G3129)),ISNUMBER(Poczatek),ISNUMBER(Koniec_Projekt)),IFERROR(IF(LataProjekcji=$F3131,IF(AND($G3131=$G3132,$F3131=$F3132),ROUND($D3130-SUM($K3132:T3132),0),ROUND(U3130*$E3131,0)),IF(LataProjekcji&gt;$F3131,0,ROUND(U3130*$E3131,0))),0),0)</f>
        <v>0</v>
      </c>
      <c r="V3132" s="5">
        <f ca="1">IF(AND($G3130,NOT(ISTEXT($G3129)),ISNUMBER(Poczatek),ISNUMBER(Koniec_Projekt)),IFERROR(IF(LataProjekcji=$F3131,IF(AND($G3131=$G3132,$F3131=$F3132),ROUND($D3130-SUM($K3132:U3132),0),ROUND(V3130*$E3131,0)),IF(LataProjekcji&gt;$F3131,0,ROUND(V3130*$E3131,0))),0),0)</f>
        <v>0</v>
      </c>
      <c r="W3132" s="5">
        <f ca="1">IF(AND($G3130,NOT(ISTEXT($G3129)),ISNUMBER(Poczatek),ISNUMBER(Koniec_Projekt)),IFERROR(IF(LataProjekcji=$F3131,IF(AND($G3131=$G3132,$F3131=$F3132),ROUND($D3130-SUM($K3132:V3132),0),ROUND(W3130*$E3131,0)),IF(LataProjekcji&gt;$F3131,0,ROUND(W3130*$E3131,0))),0),0)</f>
        <v>0</v>
      </c>
      <c r="X3132" s="5">
        <f ca="1">IF(AND($G3130,NOT(ISTEXT($G3129)),ISNUMBER(Poczatek),ISNUMBER(Koniec_Projekt)),IFERROR(IF(LataProjekcji=$F3131,IF(AND($G3131=$G3132,$F3131=$F3132),ROUND($D3130-SUM($K3132:W3132),0),ROUND(X3130*$E3131,0)),IF(LataProjekcji&gt;$F3131,0,ROUND(X3130*$E3131,0))),0),0)</f>
        <v>0</v>
      </c>
      <c r="Y3132" s="5">
        <f ca="1">IF(AND($G3130,NOT(ISTEXT($G3129)),ISNUMBER(Poczatek),ISNUMBER(Koniec_Projekt)),IFERROR(IF(LataProjekcji=$F3131,IF(AND($G3131=$G3132,$F3131=$F3132),ROUND($D3130-SUM($K3132:X3132),0),ROUND(Y3130*$E3131,0)),IF(LataProjekcji&gt;$F3131,0,ROUND(Y3130*$E3131,0))),0),0)</f>
        <v>0</v>
      </c>
      <c r="Z3132" s="5">
        <f ca="1">IF(AND($G3130,NOT(ISTEXT($G3129)),ISNUMBER(Poczatek),ISNUMBER(Koniec_Projekt)),IFERROR(IF(LataProjekcji=$F3131,IF(AND($G3131=$G3132,$F3131=$F3132),ROUND($D3130-SUM($K3132:Y3132),0),ROUND(Z3130*$E3131,0)),IF(LataProjekcji&gt;$F3131,0,ROUND(Z3130*$E3131,0))),0),0)</f>
        <v>0</v>
      </c>
      <c r="AA3132" s="5">
        <f ca="1">IF(AND($G3130,NOT(ISTEXT($G3129)),ISNUMBER(Poczatek),ISNUMBER(Koniec_Projekt)),IFERROR(IF(LataProjekcji=$F3131,IF(AND($G3131=$G3132,$F3131=$F3132),ROUND($D3130-SUM($K3132:Z3132),0),ROUND(AA3130*$E3131,0)),IF(LataProjekcji&gt;$F3131,0,ROUND(AA3130*$E3131,0))),0),0)</f>
        <v>0</v>
      </c>
      <c r="AB3132" s="5">
        <f ca="1">IF(AND($G3130,NOT(ISTEXT($G3129)),ISNUMBER(Poczatek),ISNUMBER(Koniec_Projekt)),IFERROR(IF(LataProjekcji=$F3131,IF(AND($G3131=$G3132,$F3131=$F3132),ROUND($D3130-SUM($K3132:AA3132),0),ROUND(AB3130*$E3131,0)),IF(LataProjekcji&gt;$F3131,0,ROUND(AB3130*$E3131,0))),0),0)</f>
        <v>0</v>
      </c>
      <c r="AC3132" s="5">
        <f ca="1">IF(AND($G3130,NOT(ISTEXT($G3129)),ISNUMBER(Poczatek),ISNUMBER(Koniec_Projekt)),IFERROR(IF(LataProjekcji=$F3131,IF(AND($G3131=$G3132,$F3131=$F3132),ROUND($D3130-SUM($K3132:AB3132),0),ROUND(AC3130*$E3131,0)),IF(LataProjekcji&gt;$F3131,0,ROUND(AC3130*$E3131,0))),0),0)</f>
        <v>0</v>
      </c>
      <c r="AD3132" s="5">
        <f ca="1">IF(AND($G3130,NOT(ISTEXT($G3129)),ISNUMBER(Poczatek),ISNUMBER(Koniec_Projekt)),IFERROR(IF(LataProjekcji=$F3131,IF(AND($G3131=$G3132,$F3131=$F3132),ROUND($D3130-SUM($K3132:AC3132),0),ROUND(AD3130*$E3131,0)),IF(LataProjekcji&gt;$F3131,0,ROUND(AD3130*$E3131,0))),0),0)</f>
        <v>0</v>
      </c>
      <c r="AE3132" s="5">
        <f ca="1">IF(AND($G3130,NOT(ISTEXT($G3129)),ISNUMBER(Poczatek),ISNUMBER(Koniec_Projekt)),IFERROR(IF(LataProjekcji=$F3131,IF(AND($G3131=$G3132,$F3131=$F3132),ROUND($D3130-SUM($K3132:AD3132),0),ROUND(AE3130*$E3131,0)),IF(LataProjekcji&gt;$F3131,0,ROUND(AE3130*$E3131,0))),0),0)</f>
        <v>0</v>
      </c>
    </row>
    <row r="3133" spans="2:31" ht="12.5" hidden="1" thickBot="1">
      <c r="B3133" s="527" t="s">
        <v>865</v>
      </c>
      <c r="C3133" s="528"/>
      <c r="D3133" s="529">
        <f ca="1">IF(D3130&gt;10,ROUND((D3132-1)*E3131,0),E3131)</f>
        <v>0</v>
      </c>
      <c r="E3133" s="529">
        <f ca="1">D3130-D3133</f>
        <v>0</v>
      </c>
      <c r="F3133" s="528"/>
      <c r="G3133" s="669">
        <f ca="1">OFFSET($C$269,$D3128,0)</f>
        <v>0</v>
      </c>
      <c r="H3133" s="528"/>
      <c r="I3133" s="528"/>
      <c r="J3133" s="528"/>
      <c r="K3133" s="528"/>
      <c r="L3133" s="528"/>
      <c r="M3133" s="528"/>
      <c r="N3133" s="528"/>
      <c r="O3133" s="528"/>
      <c r="P3133" s="528"/>
      <c r="Q3133" s="528"/>
      <c r="R3133" s="528"/>
      <c r="S3133" s="528"/>
      <c r="T3133" s="528"/>
      <c r="U3133" s="528"/>
      <c r="V3133" s="528"/>
      <c r="W3133" s="528"/>
      <c r="X3133" s="528"/>
      <c r="Y3133" s="528"/>
      <c r="Z3133" s="528"/>
      <c r="AA3133" s="528"/>
      <c r="AB3133" s="528"/>
      <c r="AC3133" s="528"/>
      <c r="AD3133" s="528"/>
      <c r="AE3133" s="528"/>
    </row>
    <row r="3134" spans="2:31" ht="12.5" hidden="1" thickTop="1"/>
    <row r="3135" spans="2:31" ht="12.5" hidden="1" thickBot="1">
      <c r="B3135" s="530" t="str">
        <f ca="1">"nazwa ST: "&amp;B1982</f>
        <v>nazwa ST: 0</v>
      </c>
      <c r="C3135" s="530"/>
      <c r="D3135" s="531">
        <f>D1982</f>
        <v>311</v>
      </c>
      <c r="E3135" s="530"/>
      <c r="F3135" s="530"/>
      <c r="G3135" s="530"/>
      <c r="H3135" s="530"/>
      <c r="I3135" s="530"/>
      <c r="J3135" s="530"/>
      <c r="K3135" s="539" t="str">
        <f t="shared" ref="K3135:AE3135" si="3244">LataProjekcji</f>
        <v>Uzupełnij dane</v>
      </c>
      <c r="L3135" s="539" t="str">
        <f t="shared" si="3244"/>
        <v/>
      </c>
      <c r="M3135" s="539" t="str">
        <f t="shared" si="3244"/>
        <v/>
      </c>
      <c r="N3135" s="539" t="str">
        <f t="shared" si="3244"/>
        <v/>
      </c>
      <c r="O3135" s="539" t="str">
        <f t="shared" si="3244"/>
        <v/>
      </c>
      <c r="P3135" s="539" t="str">
        <f t="shared" si="3244"/>
        <v/>
      </c>
      <c r="Q3135" s="539" t="str">
        <f t="shared" si="3244"/>
        <v/>
      </c>
      <c r="R3135" s="539" t="str">
        <f t="shared" si="3244"/>
        <v/>
      </c>
      <c r="S3135" s="539" t="str">
        <f t="shared" si="3244"/>
        <v/>
      </c>
      <c r="T3135" s="539" t="str">
        <f t="shared" si="3244"/>
        <v/>
      </c>
      <c r="U3135" s="539" t="str">
        <f t="shared" si="3244"/>
        <v/>
      </c>
      <c r="V3135" s="539" t="str">
        <f t="shared" si="3244"/>
        <v/>
      </c>
      <c r="W3135" s="539" t="str">
        <f t="shared" si="3244"/>
        <v/>
      </c>
      <c r="X3135" s="539" t="str">
        <f t="shared" si="3244"/>
        <v/>
      </c>
      <c r="Y3135" s="539" t="str">
        <f t="shared" si="3244"/>
        <v/>
      </c>
      <c r="Z3135" s="539" t="str">
        <f t="shared" si="3244"/>
        <v/>
      </c>
      <c r="AA3135" s="539" t="str">
        <f t="shared" si="3244"/>
        <v/>
      </c>
      <c r="AB3135" s="539" t="str">
        <f t="shared" si="3244"/>
        <v/>
      </c>
      <c r="AC3135" s="539" t="str">
        <f t="shared" si="3244"/>
        <v/>
      </c>
      <c r="AD3135" s="539" t="str">
        <f t="shared" si="3244"/>
        <v/>
      </c>
      <c r="AE3135" s="539" t="str">
        <f t="shared" si="3244"/>
        <v/>
      </c>
    </row>
    <row r="3136" spans="2:31" hidden="1">
      <c r="B3136" s="526" t="s">
        <v>752</v>
      </c>
      <c r="D3136" s="1">
        <f ca="1">D1983</f>
        <v>1900</v>
      </c>
      <c r="E3136" s="1">
        <f ca="1">E1983</f>
        <v>1</v>
      </c>
      <c r="F3136" s="1">
        <f ca="1">IF(D3137&gt;10,F1983,1)</f>
        <v>1</v>
      </c>
      <c r="G3136" s="525" t="str">
        <f ca="1">IF(ISBLANK(OFFSET($E$269,$D3135,0)),"brak daty",IF(D3137&gt;10,EDATE(OFFSET($E$269,$D3135,0),D3139),DATE(D3136,E3136,1)))</f>
        <v>brak daty</v>
      </c>
      <c r="H3136" s="538" t="b">
        <f ca="1">SUM(K3136:AE3136)=D3139</f>
        <v>1</v>
      </c>
      <c r="I3136" s="1" t="s">
        <v>749</v>
      </c>
      <c r="K3136" s="5">
        <f ca="1">IF(AND($G3137,NOT(ISTEXT($G3136)),ISNUMBER(Poczatek),ISNUMBER(Koniec_Projekt)),IFERROR(IF($D3136=LataProjekcji,$F3136,IF($D3136&lt;LataProjekcji,IF((SUM(K3136)+12)&lt;$D3139,12,$D3139-SUM(K3136)),0)),0),0)</f>
        <v>0</v>
      </c>
      <c r="L3136" s="5">
        <f ca="1">IF(AND($G3137,NOT(ISTEXT($G3136)),ISNUMBER(Poczatek),ISNUMBER(Koniec_Projekt)),IFERROR(IF($D3136=LataProjekcji,$F3136,IF($D3136&lt;LataProjekcji,IF((SUM($K3136:K3136)+12)&lt;$D3139,12,$D3139-SUM($K3136:K3136)),0)),0),0)</f>
        <v>0</v>
      </c>
      <c r="M3136" s="5">
        <f ca="1">IF(AND($G3137,NOT(ISTEXT($G3136)),ISNUMBER(Poczatek),ISNUMBER(Koniec_Projekt)),IFERROR(IF($D3136=LataProjekcji,$F3136,IF($D3136&lt;LataProjekcji,IF((SUM($K3136:L3136)+12)&lt;$D3139,12,$D3139-SUM($K3136:L3136)),0)),0),0)</f>
        <v>0</v>
      </c>
      <c r="N3136" s="5">
        <f ca="1">IF(AND($G3137,NOT(ISTEXT($G3136)),ISNUMBER(Poczatek),ISNUMBER(Koniec_Projekt)),IFERROR(IF($D3136=LataProjekcji,$F3136,IF($D3136&lt;LataProjekcji,IF((SUM($K3136:M3136)+12)&lt;$D3139,12,$D3139-SUM($K3136:M3136)),0)),0),0)</f>
        <v>0</v>
      </c>
      <c r="O3136" s="5">
        <f ca="1">IF(AND($G3137,NOT(ISTEXT($G3136)),ISNUMBER(Poczatek),ISNUMBER(Koniec_Projekt)),IFERROR(IF($D3136=LataProjekcji,$F3136,IF($D3136&lt;LataProjekcji,IF((SUM($K3136:N3136)+12)&lt;$D3139,12,$D3139-SUM($K3136:N3136)),0)),0),0)</f>
        <v>0</v>
      </c>
      <c r="P3136" s="5">
        <f ca="1">IF(AND($G3137,NOT(ISTEXT($G3136)),ISNUMBER(Poczatek),ISNUMBER(Koniec_Projekt)),IFERROR(IF($D3136=LataProjekcji,$F3136,IF($D3136&lt;LataProjekcji,IF((SUM($K3136:O3136)+12)&lt;$D3139,12,$D3139-SUM($K3136:O3136)),0)),0),0)</f>
        <v>0</v>
      </c>
      <c r="Q3136" s="5">
        <f ca="1">IF(AND($G3137,NOT(ISTEXT($G3136)),ISNUMBER(Poczatek),ISNUMBER(Koniec_Projekt)),IFERROR(IF($D3136=LataProjekcji,$F3136,IF($D3136&lt;LataProjekcji,IF((SUM($K3136:P3136)+12)&lt;$D3139,12,$D3139-SUM($K3136:P3136)),0)),0),0)</f>
        <v>0</v>
      </c>
      <c r="R3136" s="5">
        <f ca="1">IF(AND($G3137,NOT(ISTEXT($G3136)),ISNUMBER(Poczatek),ISNUMBER(Koniec_Projekt)),IFERROR(IF($D3136=LataProjekcji,$F3136,IF($D3136&lt;LataProjekcji,IF((SUM($K3136:Q3136)+12)&lt;$D3139,12,$D3139-SUM($K3136:Q3136)),0)),0),0)</f>
        <v>0</v>
      </c>
      <c r="S3136" s="5">
        <f ca="1">IF(AND($G3137,NOT(ISTEXT($G3136)),ISNUMBER(Poczatek),ISNUMBER(Koniec_Projekt)),IFERROR(IF($D3136=LataProjekcji,$F3136,IF($D3136&lt;LataProjekcji,IF((SUM($K3136:R3136)+12)&lt;$D3139,12,$D3139-SUM($K3136:R3136)),0)),0),0)</f>
        <v>0</v>
      </c>
      <c r="T3136" s="5">
        <f ca="1">IF(AND($G3137,NOT(ISTEXT($G3136)),ISNUMBER(Poczatek),ISNUMBER(Koniec_Projekt)),IFERROR(IF($D3136=LataProjekcji,$F3136,IF($D3136&lt;LataProjekcji,IF((SUM($K3136:S3136)+12)&lt;$D3139,12,$D3139-SUM($K3136:S3136)),0)),0),0)</f>
        <v>0</v>
      </c>
      <c r="U3136" s="5">
        <f ca="1">IF(AND($G3137,NOT(ISTEXT($G3136)),ISNUMBER(Poczatek),ISNUMBER(Koniec_Projekt)),IFERROR(IF($D3136=LataProjekcji,$F3136,IF($D3136&lt;LataProjekcji,IF((SUM($K3136:T3136)+12)&lt;$D3139,12,$D3139-SUM($K3136:T3136)),0)),0),0)</f>
        <v>0</v>
      </c>
      <c r="V3136" s="5">
        <f ca="1">IF(AND($G3137,NOT(ISTEXT($G3136)),ISNUMBER(Poczatek),ISNUMBER(Koniec_Projekt)),IFERROR(IF($D3136=LataProjekcji,$F3136,IF($D3136&lt;LataProjekcji,IF((SUM($K3136:U3136)+12)&lt;$D3139,12,$D3139-SUM($K3136:U3136)),0)),0),0)</f>
        <v>0</v>
      </c>
      <c r="W3136" s="5">
        <f ca="1">IF(AND($G3137,NOT(ISTEXT($G3136)),ISNUMBER(Poczatek),ISNUMBER(Koniec_Projekt)),IFERROR(IF($D3136=LataProjekcji,$F3136,IF($D3136&lt;LataProjekcji,IF((SUM($K3136:V3136)+12)&lt;$D3139,12,$D3139-SUM($K3136:V3136)),0)),0),0)</f>
        <v>0</v>
      </c>
      <c r="X3136" s="5">
        <f ca="1">IF(AND($G3137,NOT(ISTEXT($G3136)),ISNUMBER(Poczatek),ISNUMBER(Koniec_Projekt)),IFERROR(IF($D3136=LataProjekcji,$F3136,IF($D3136&lt;LataProjekcji,IF((SUM($K3136:W3136)+12)&lt;$D3139,12,$D3139-SUM($K3136:W3136)),0)),0),0)</f>
        <v>0</v>
      </c>
      <c r="Y3136" s="5">
        <f ca="1">IF(AND($G3137,NOT(ISTEXT($G3136)),ISNUMBER(Poczatek),ISNUMBER(Koniec_Projekt)),IFERROR(IF($D3136=LataProjekcji,$F3136,IF($D3136&lt;LataProjekcji,IF((SUM($K3136:X3136)+12)&lt;$D3139,12,$D3139-SUM($K3136:X3136)),0)),0),0)</f>
        <v>0</v>
      </c>
      <c r="Z3136" s="5">
        <f ca="1">IF(AND($G3137,NOT(ISTEXT($G3136)),ISNUMBER(Poczatek),ISNUMBER(Koniec_Projekt)),IFERROR(IF($D3136=LataProjekcji,$F3136,IF($D3136&lt;LataProjekcji,IF((SUM($K3136:Y3136)+12)&lt;$D3139,12,$D3139-SUM($K3136:Y3136)),0)),0),0)</f>
        <v>0</v>
      </c>
      <c r="AA3136" s="5">
        <f ca="1">IF(AND($G3137,NOT(ISTEXT($G3136)),ISNUMBER(Poczatek),ISNUMBER(Koniec_Projekt)),IFERROR(IF($D3136=LataProjekcji,$F3136,IF($D3136&lt;LataProjekcji,IF((SUM($K3136:Z3136)+12)&lt;$D3139,12,$D3139-SUM($K3136:Z3136)),0)),0),0)</f>
        <v>0</v>
      </c>
      <c r="AB3136" s="5">
        <f ca="1">IF(AND($G3137,NOT(ISTEXT($G3136)),ISNUMBER(Poczatek),ISNUMBER(Koniec_Projekt)),IFERROR(IF($D3136=LataProjekcji,$F3136,IF($D3136&lt;LataProjekcji,IF((SUM($K3136:AA3136)+12)&lt;$D3139,12,$D3139-SUM($K3136:AA3136)),0)),0),0)</f>
        <v>0</v>
      </c>
      <c r="AC3136" s="5">
        <f ca="1">IF(AND($G3137,NOT(ISTEXT($G3136)),ISNUMBER(Poczatek),ISNUMBER(Koniec_Projekt)),IFERROR(IF($D3136=LataProjekcji,$F3136,IF($D3136&lt;LataProjekcji,IF((SUM($K3136:AB3136)+12)&lt;$D3139,12,$D3139-SUM($K3136:AB3136)),0)),0),0)</f>
        <v>0</v>
      </c>
      <c r="AD3136" s="5">
        <f ca="1">IF(AND($G3137,NOT(ISTEXT($G3136)),ISNUMBER(Poczatek),ISNUMBER(Koniec_Projekt)),IFERROR(IF($D3136=LataProjekcji,$F3136,IF($D3136&lt;LataProjekcji,IF((SUM($K3136:AC3136)+12)&lt;$D3139,12,$D3139-SUM($K3136:AC3136)),0)),0),0)</f>
        <v>0</v>
      </c>
      <c r="AE3136" s="5">
        <f ca="1">IF(AND($G3137,NOT(ISTEXT($G3136)),ISNUMBER(Poczatek),ISNUMBER(Koniec_Projekt)),IFERROR(IF($D3136=LataProjekcji,$F3136,IF($D3136&lt;LataProjekcji,IF((SUM($K3136:AD3136)+12)&lt;$D3139,12,$D3139-SUM($K3136:AD3136)),0)),0),0)</f>
        <v>0</v>
      </c>
    </row>
    <row r="3137" spans="2:31" hidden="1">
      <c r="B3137" s="526" t="s">
        <v>754</v>
      </c>
      <c r="D3137" s="5">
        <f ca="1">D1984</f>
        <v>0</v>
      </c>
      <c r="E3137" s="454">
        <f ca="1">E1984</f>
        <v>0</v>
      </c>
      <c r="F3137" s="454">
        <f ca="1">F1984</f>
        <v>0</v>
      </c>
      <c r="G3137" s="258" t="b">
        <f ca="1">NOT(ISBLANK(OFFSET($C$269,$D3135,0)))</f>
        <v>0</v>
      </c>
      <c r="H3137" s="538" t="b">
        <f ca="1">SUM(K3137:AE3137)=E3139</f>
        <v>1</v>
      </c>
      <c r="I3137" s="1" t="s">
        <v>750</v>
      </c>
      <c r="K3137" s="537">
        <f ca="1">IF(AND($G3137,NOT(ISTEXT($G3136)),ISNUMBER(Poczatek),ISNUMBER(Koniec_Projekt)),IFERROR(IF($D3136=LataProjekcji,IF($F3136&gt;$E3139,$E3139,$F3136),IF($D3139&gt;=$E3139,(IF($D3136&lt;LataProjekcji,IF((SUM(J3137:$K3137)+12)&lt;$E3139,12,$E3139-SUM(J3137:$K3137)),0)),(IF($D3136&lt;LataProjekcji,IF((SUM(J3137:$K3137)+12)&lt;$D3139,12,$D3139-SUM(J3137:$K3137)),0)))),0),0)</f>
        <v>0</v>
      </c>
      <c r="L3137" s="537">
        <f ca="1">IF(AND($G3137,NOT(ISTEXT($G3136)),ISNUMBER(Poczatek),ISNUMBER(Koniec_Projekt)),IFERROR(IF($D3136=LataProjekcji,IF($F3136&gt;$E3139,$E3139,$F3136),IF($D3139&gt;=$E3139,(IF($D3136&lt;LataProjekcji,IF((SUM($K3137:K3137)+12)&lt;$E3139,12,$E3139-SUM($K3137:K3137)),0)),(IF($D3136&lt;LataProjekcji,IF((SUM($K3137:K3137)+12)&lt;$D3139,12,$D3139-SUM($K3137:K3137)),0)))),0),0)</f>
        <v>0</v>
      </c>
      <c r="M3137" s="537">
        <f ca="1">IF(AND($G3137,NOT(ISTEXT($G3136)),ISNUMBER(Poczatek),ISNUMBER(Koniec_Projekt)),IFERROR(IF($D3136=LataProjekcji,IF($F3136&gt;$E3139,$E3139,$F3136),IF($D3139&gt;=$E3139,(IF($D3136&lt;LataProjekcji,IF((SUM($K3137:L3137)+12)&lt;$E3139,12,$E3139-SUM($K3137:L3137)),0)),(IF($D3136&lt;LataProjekcji,IF((SUM($K3137:L3137)+12)&lt;$D3139,12,$D3139-SUM($K3137:L3137)),0)))),0),0)</f>
        <v>0</v>
      </c>
      <c r="N3137" s="537">
        <f ca="1">IF(AND($G3137,NOT(ISTEXT($G3136)),ISNUMBER(Poczatek),ISNUMBER(Koniec_Projekt)),IFERROR(IF($D3136=LataProjekcji,IF($F3136&gt;$E3139,$E3139,$F3136),IF($D3139&gt;=$E3139,(IF($D3136&lt;LataProjekcji,IF((SUM($K3137:M3137)+12)&lt;$E3139,12,$E3139-SUM($K3137:M3137)),0)),(IF($D3136&lt;LataProjekcji,IF((SUM($K3137:M3137)+12)&lt;$D3139,12,$D3139-SUM($K3137:M3137)),0)))),0),0)</f>
        <v>0</v>
      </c>
      <c r="O3137" s="537">
        <f ca="1">IF(AND($G3137,NOT(ISTEXT($G3136)),ISNUMBER(Poczatek),ISNUMBER(Koniec_Projekt)),IFERROR(IF($D3136=LataProjekcji,IF($F3136&gt;$E3139,$E3139,$F3136),IF($D3139&gt;=$E3139,(IF($D3136&lt;LataProjekcji,IF((SUM($K3137:N3137)+12)&lt;$E3139,12,$E3139-SUM($K3137:N3137)),0)),(IF($D3136&lt;LataProjekcji,IF((SUM($K3137:N3137)+12)&lt;$D3139,12,$D3139-SUM($K3137:N3137)),0)))),0),0)</f>
        <v>0</v>
      </c>
      <c r="P3137" s="537">
        <f ca="1">IF(AND($G3137,NOT(ISTEXT($G3136)),ISNUMBER(Poczatek),ISNUMBER(Koniec_Projekt)),IFERROR(IF($D3136=LataProjekcji,IF($F3136&gt;$E3139,$E3139,$F3136),IF($D3139&gt;=$E3139,(IF($D3136&lt;LataProjekcji,IF((SUM($K3137:O3137)+12)&lt;$E3139,12,$E3139-SUM($K3137:O3137)),0)),(IF($D3136&lt;LataProjekcji,IF((SUM($K3137:O3137)+12)&lt;$D3139,12,$D3139-SUM($K3137:O3137)),0)))),0),0)</f>
        <v>0</v>
      </c>
      <c r="Q3137" s="537">
        <f ca="1">IF(AND($G3137,NOT(ISTEXT($G3136)),ISNUMBER(Poczatek),ISNUMBER(Koniec_Projekt)),IFERROR(IF($D3136=LataProjekcji,IF($F3136&gt;$E3139,$E3139,$F3136),IF($D3139&gt;=$E3139,(IF($D3136&lt;LataProjekcji,IF((SUM($K3137:P3137)+12)&lt;$E3139,12,$E3139-SUM($K3137:P3137)),0)),(IF($D3136&lt;LataProjekcji,IF((SUM($K3137:P3137)+12)&lt;$D3139,12,$D3139-SUM($K3137:P3137)),0)))),0),0)</f>
        <v>0</v>
      </c>
      <c r="R3137" s="537">
        <f ca="1">IF(AND($G3137,NOT(ISTEXT($G3136)),ISNUMBER(Poczatek),ISNUMBER(Koniec_Projekt)),IFERROR(IF($D3136=LataProjekcji,IF($F3136&gt;$E3139,$E3139,$F3136),IF($D3139&gt;=$E3139,(IF($D3136&lt;LataProjekcji,IF((SUM($K3137:Q3137)+12)&lt;$E3139,12,$E3139-SUM($K3137:Q3137)),0)),(IF($D3136&lt;LataProjekcji,IF((SUM($K3137:Q3137)+12)&lt;$D3139,12,$D3139-SUM($K3137:Q3137)),0)))),0),0)</f>
        <v>0</v>
      </c>
      <c r="S3137" s="537">
        <f ca="1">IF(AND($G3137,NOT(ISTEXT($G3136)),ISNUMBER(Poczatek),ISNUMBER(Koniec_Projekt)),IFERROR(IF($D3136=LataProjekcji,IF($F3136&gt;$E3139,$E3139,$F3136),IF($D3139&gt;=$E3139,(IF($D3136&lt;LataProjekcji,IF((SUM($K3137:R3137)+12)&lt;$E3139,12,$E3139-SUM($K3137:R3137)),0)),(IF($D3136&lt;LataProjekcji,IF((SUM($K3137:R3137)+12)&lt;$D3139,12,$D3139-SUM($K3137:R3137)),0)))),0),0)</f>
        <v>0</v>
      </c>
      <c r="T3137" s="537">
        <f ca="1">IF(AND($G3137,NOT(ISTEXT($G3136)),ISNUMBER(Poczatek),ISNUMBER(Koniec_Projekt)),IFERROR(IF($D3136=LataProjekcji,IF($F3136&gt;$E3139,$E3139,$F3136),IF($D3139&gt;=$E3139,(IF($D3136&lt;LataProjekcji,IF((SUM($K3137:S3137)+12)&lt;$E3139,12,$E3139-SUM($K3137:S3137)),0)),(IF($D3136&lt;LataProjekcji,IF((SUM($K3137:S3137)+12)&lt;$D3139,12,$D3139-SUM($K3137:S3137)),0)))),0),0)</f>
        <v>0</v>
      </c>
      <c r="U3137" s="537">
        <f ca="1">IF(AND($G3137,NOT(ISTEXT($G3136)),ISNUMBER(Poczatek),ISNUMBER(Koniec_Projekt)),IFERROR(IF($D3136=LataProjekcji,IF($F3136&gt;$E3139,$E3139,$F3136),IF($D3139&gt;=$E3139,(IF($D3136&lt;LataProjekcji,IF((SUM($K3137:T3137)+12)&lt;$E3139,12,$E3139-SUM($K3137:T3137)),0)),(IF($D3136&lt;LataProjekcji,IF((SUM($K3137:T3137)+12)&lt;$D3139,12,$D3139-SUM($K3137:T3137)),0)))),0),0)</f>
        <v>0</v>
      </c>
      <c r="V3137" s="537">
        <f ca="1">IF(AND($G3137,NOT(ISTEXT($G3136)),ISNUMBER(Poczatek),ISNUMBER(Koniec_Projekt)),IFERROR(IF($D3136=LataProjekcji,IF($F3136&gt;$E3139,$E3139,$F3136),IF($D3139&gt;=$E3139,(IF($D3136&lt;LataProjekcji,IF((SUM($K3137:U3137)+12)&lt;$E3139,12,$E3139-SUM($K3137:U3137)),0)),(IF($D3136&lt;LataProjekcji,IF((SUM($K3137:U3137)+12)&lt;$D3139,12,$D3139-SUM($K3137:U3137)),0)))),0),0)</f>
        <v>0</v>
      </c>
      <c r="W3137" s="537">
        <f ca="1">IF(AND($G3137,NOT(ISTEXT($G3136)),ISNUMBER(Poczatek),ISNUMBER(Koniec_Projekt)),IFERROR(IF($D3136=LataProjekcji,IF($F3136&gt;$E3139,$E3139,$F3136),IF($D3139&gt;=$E3139,(IF($D3136&lt;LataProjekcji,IF((SUM($K3137:V3137)+12)&lt;$E3139,12,$E3139-SUM($K3137:V3137)),0)),(IF($D3136&lt;LataProjekcji,IF((SUM($K3137:V3137)+12)&lt;$D3139,12,$D3139-SUM($K3137:V3137)),0)))),0),0)</f>
        <v>0</v>
      </c>
      <c r="X3137" s="537">
        <f ca="1">IF(AND($G3137,NOT(ISTEXT($G3136)),ISNUMBER(Poczatek),ISNUMBER(Koniec_Projekt)),IFERROR(IF($D3136=LataProjekcji,IF($F3136&gt;$E3139,$E3139,$F3136),IF($D3139&gt;=$E3139,(IF($D3136&lt;LataProjekcji,IF((SUM($K3137:W3137)+12)&lt;$E3139,12,$E3139-SUM($K3137:W3137)),0)),(IF($D3136&lt;LataProjekcji,IF((SUM($K3137:W3137)+12)&lt;$D3139,12,$D3139-SUM($K3137:W3137)),0)))),0),0)</f>
        <v>0</v>
      </c>
      <c r="Y3137" s="537">
        <f ca="1">IF(AND($G3137,NOT(ISTEXT($G3136)),ISNUMBER(Poczatek),ISNUMBER(Koniec_Projekt)),IFERROR(IF($D3136=LataProjekcji,IF($F3136&gt;$E3139,$E3139,$F3136),IF($D3139&gt;=$E3139,(IF($D3136&lt;LataProjekcji,IF((SUM($K3137:X3137)+12)&lt;$E3139,12,$E3139-SUM($K3137:X3137)),0)),(IF($D3136&lt;LataProjekcji,IF((SUM($K3137:X3137)+12)&lt;$D3139,12,$D3139-SUM($K3137:X3137)),0)))),0),0)</f>
        <v>0</v>
      </c>
      <c r="Z3137" s="537">
        <f ca="1">IF(AND($G3137,NOT(ISTEXT($G3136)),ISNUMBER(Poczatek),ISNUMBER(Koniec_Projekt)),IFERROR(IF($D3136=LataProjekcji,IF($F3136&gt;$E3139,$E3139,$F3136),IF($D3139&gt;=$E3139,(IF($D3136&lt;LataProjekcji,IF((SUM($K3137:Y3137)+12)&lt;$E3139,12,$E3139-SUM($K3137:Y3137)),0)),(IF($D3136&lt;LataProjekcji,IF((SUM($K3137:Y3137)+12)&lt;$D3139,12,$D3139-SUM($K3137:Y3137)),0)))),0),0)</f>
        <v>0</v>
      </c>
      <c r="AA3137" s="537">
        <f ca="1">IF(AND($G3137,NOT(ISTEXT($G3136)),ISNUMBER(Poczatek),ISNUMBER(Koniec_Projekt)),IFERROR(IF($D3136=LataProjekcji,IF($F3136&gt;$E3139,$E3139,$F3136),IF($D3139&gt;=$E3139,(IF($D3136&lt;LataProjekcji,IF((SUM($K3137:Z3137)+12)&lt;$E3139,12,$E3139-SUM($K3137:Z3137)),0)),(IF($D3136&lt;LataProjekcji,IF((SUM($K3137:Z3137)+12)&lt;$D3139,12,$D3139-SUM($K3137:Z3137)),0)))),0),0)</f>
        <v>0</v>
      </c>
      <c r="AB3137" s="537">
        <f ca="1">IF(AND($G3137,NOT(ISTEXT($G3136)),ISNUMBER(Poczatek),ISNUMBER(Koniec_Projekt)),IFERROR(IF($D3136=LataProjekcji,IF($F3136&gt;$E3139,$E3139,$F3136),IF($D3139&gt;=$E3139,(IF($D3136&lt;LataProjekcji,IF((SUM($K3137:AA3137)+12)&lt;$E3139,12,$E3139-SUM($K3137:AA3137)),0)),(IF($D3136&lt;LataProjekcji,IF((SUM($K3137:AA3137)+12)&lt;$D3139,12,$D3139-SUM($K3137:AA3137)),0)))),0),0)</f>
        <v>0</v>
      </c>
      <c r="AC3137" s="537">
        <f ca="1">IF(AND($G3137,NOT(ISTEXT($G3136)),ISNUMBER(Poczatek),ISNUMBER(Koniec_Projekt)),IFERROR(IF($D3136=LataProjekcji,IF($F3136&gt;$E3139,$E3139,$F3136),IF($D3139&gt;=$E3139,(IF($D3136&lt;LataProjekcji,IF((SUM($K3137:AB3137)+12)&lt;$E3139,12,$E3139-SUM($K3137:AB3137)),0)),(IF($D3136&lt;LataProjekcji,IF((SUM($K3137:AB3137)+12)&lt;$D3139,12,$D3139-SUM($K3137:AB3137)),0)))),0),0)</f>
        <v>0</v>
      </c>
      <c r="AD3137" s="537">
        <f ca="1">IF(AND($G3137,NOT(ISTEXT($G3136)),ISNUMBER(Poczatek),ISNUMBER(Koniec_Projekt)),IFERROR(IF($D3136=LataProjekcji,IF($F3136&gt;$E3139,$E3139,$F3136),IF($D3139&gt;=$E3139,(IF($D3136&lt;LataProjekcji,IF((SUM($K3137:AC3137)+12)&lt;$E3139,12,$E3139-SUM($K3137:AC3137)),0)),(IF($D3136&lt;LataProjekcji,IF((SUM($K3137:AC3137)+12)&lt;$D3139,12,$D3139-SUM($K3137:AC3137)),0)))),0),0)</f>
        <v>0</v>
      </c>
      <c r="AE3137" s="537">
        <f ca="1">IF(AND($G3137,NOT(ISTEXT($G3136)),ISNUMBER(Poczatek),ISNUMBER(Koniec_Projekt)),IFERROR(IF($D3136=LataProjekcji,IF($F3136&gt;$E3139,$E3139,$F3136),IF($D3139&gt;=$E3139,(IF($D3136&lt;LataProjekcji,IF((SUM($K3137:AD3137)+12)&lt;$E3139,12,$E3139-SUM($K3137:AD3137)),0)),(IF($D3136&lt;LataProjekcji,IF((SUM($K3137:AD3137)+12)&lt;$D3139,12,$D3139-SUM($K3137:AD3137)),0)))),0),0)</f>
        <v>0</v>
      </c>
    </row>
    <row r="3138" spans="2:31" hidden="1">
      <c r="B3138" s="526" t="s">
        <v>753</v>
      </c>
      <c r="D3138" s="454">
        <f ca="1">D1985</f>
        <v>0</v>
      </c>
      <c r="E3138" s="454">
        <f ca="1">IF(D3137&gt;10,ROUND(D3138/12,2),D3138)</f>
        <v>0</v>
      </c>
      <c r="F3138" s="524">
        <f>Koniec_Projekt</f>
        <v>0</v>
      </c>
      <c r="G3138" s="329">
        <f>Miesiac_Koniec_Projekt</f>
        <v>0</v>
      </c>
      <c r="H3138" s="538" t="b">
        <f ca="1">SUM(K3138:AE3138)=D3137</f>
        <v>1</v>
      </c>
      <c r="I3138" s="1" t="s">
        <v>713</v>
      </c>
      <c r="K3138" s="256">
        <f ca="1">IF(AND($G3137,NOT(ISTEXT($G3136)),ISNUMBER(Poczatek),ISNUMBER(Koniec_Projekt)),IFERROR(IF(LataProjekcji=$F3139,ROUND($D3137,0),ROUND(K3136*$E3138,0)),0),0)</f>
        <v>0</v>
      </c>
      <c r="L3138" s="5">
        <f ca="1">IF(AND($G3137,NOT(ISTEXT($G3136)),ISNUMBER(Poczatek),ISNUMBER(Koniec_Projekt)),IFERROR(IF(LataProjekcji=$F3139,ROUND($D3137-SUM(K3138:$K3138),0),ROUND(L3136*$E3138,0)),0),0)</f>
        <v>0</v>
      </c>
      <c r="M3138" s="5">
        <f ca="1">IF(AND($G3137,NOT(ISTEXT($G3136)),ISNUMBER(Poczatek),ISNUMBER(Koniec_Projekt)),IFERROR(IF(LataProjekcji=$F3139,ROUND($D3137-SUM($K3138:L3138),0),ROUND(M3136*$E3138,0)),0),0)</f>
        <v>0</v>
      </c>
      <c r="N3138" s="5">
        <f ca="1">IF(AND($G3137,NOT(ISTEXT($G3136)),ISNUMBER(Poczatek),ISNUMBER(Koniec_Projekt)),IFERROR(IF(LataProjekcji=$F3139,ROUND($D3137-SUM($K3138:M3138),0),ROUND(N3136*$E3138,0)),0),0)</f>
        <v>0</v>
      </c>
      <c r="O3138" s="5">
        <f ca="1">IF(AND($G3137,NOT(ISTEXT($G3136)),ISNUMBER(Poczatek),ISNUMBER(Koniec_Projekt)),IFERROR(IF(LataProjekcji=$F3139,ROUND($D3137-SUM($K3138:N3138),0),ROUND(O3136*$E3138,0)),0),0)</f>
        <v>0</v>
      </c>
      <c r="P3138" s="5">
        <f ca="1">IF(AND($G3137,NOT(ISTEXT($G3136)),ISNUMBER(Poczatek),ISNUMBER(Koniec_Projekt)),IFERROR(IF(LataProjekcji=$F3139,ROUND($D3137-SUM($K3138:O3138),0),ROUND(P3136*$E3138,0)),0),0)</f>
        <v>0</v>
      </c>
      <c r="Q3138" s="5">
        <f ca="1">IF(AND($G3137,NOT(ISTEXT($G3136)),ISNUMBER(Poczatek),ISNUMBER(Koniec_Projekt)),IFERROR(IF(LataProjekcji=$F3139,ROUND($D3137-SUM($K3138:P3138),0),ROUND(Q3136*$E3138,0)),0),0)</f>
        <v>0</v>
      </c>
      <c r="R3138" s="5">
        <f ca="1">IF(AND($G3137,NOT(ISTEXT($G3136)),ISNUMBER(Poczatek),ISNUMBER(Koniec_Projekt)),IFERROR(IF(LataProjekcji=$F3139,ROUND($D3137-SUM($K3138:Q3138),0),ROUND(R3136*$E3138,0)),0),0)</f>
        <v>0</v>
      </c>
      <c r="S3138" s="5">
        <f ca="1">IF(AND($G3137,NOT(ISTEXT($G3136)),ISNUMBER(Poczatek),ISNUMBER(Koniec_Projekt)),IFERROR(IF(LataProjekcji=$F3139,ROUND($D3137-SUM($K3138:R3138),0),ROUND(S3136*$E3138,0)),0),0)</f>
        <v>0</v>
      </c>
      <c r="T3138" s="5">
        <f ca="1">IF(AND($G3137,NOT(ISTEXT($G3136)),ISNUMBER(Poczatek),ISNUMBER(Koniec_Projekt)),IFERROR(IF(LataProjekcji=$F3139,ROUND($D3137-SUM($K3138:S3138),0),ROUND(T3136*$E3138,0)),0),0)</f>
        <v>0</v>
      </c>
      <c r="U3138" s="5">
        <f ca="1">IF(AND($G3137,NOT(ISTEXT($G3136)),ISNUMBER(Poczatek),ISNUMBER(Koniec_Projekt)),IFERROR(IF(LataProjekcji=$F3139,ROUND($D3137-SUM($K3138:T3138),0),ROUND(U3136*$E3138,0)),0),0)</f>
        <v>0</v>
      </c>
      <c r="V3138" s="5">
        <f ca="1">IF(AND($G3137,NOT(ISTEXT($G3136)),ISNUMBER(Poczatek),ISNUMBER(Koniec_Projekt)),IFERROR(IF(LataProjekcji=$F3139,ROUND($D3137-SUM($K3138:U3138),0),ROUND(V3136*$E3138,0)),0),0)</f>
        <v>0</v>
      </c>
      <c r="W3138" s="5">
        <f ca="1">IF(AND($G3137,NOT(ISTEXT($G3136)),ISNUMBER(Poczatek),ISNUMBER(Koniec_Projekt)),IFERROR(IF(LataProjekcji=$F3139,ROUND($D3137-SUM($K3138:V3138),0),ROUND(W3136*$E3138,0)),0),0)</f>
        <v>0</v>
      </c>
      <c r="X3138" s="5">
        <f ca="1">IF(AND($G3137,NOT(ISTEXT($G3136)),ISNUMBER(Poczatek),ISNUMBER(Koniec_Projekt)),IFERROR(IF(LataProjekcji=$F3139,ROUND($D3137-SUM($K3138:W3138),0),ROUND(X3136*$E3138,0)),0),0)</f>
        <v>0</v>
      </c>
      <c r="Y3138" s="5">
        <f ca="1">IF(AND($G3137,NOT(ISTEXT($G3136)),ISNUMBER(Poczatek),ISNUMBER(Koniec_Projekt)),IFERROR(IF(LataProjekcji=$F3139,ROUND($D3137-SUM($K3138:X3138),0),ROUND(Y3136*$E3138,0)),0),0)</f>
        <v>0</v>
      </c>
      <c r="Z3138" s="5">
        <f ca="1">IF(AND($G3137,NOT(ISTEXT($G3136)),ISNUMBER(Poczatek),ISNUMBER(Koniec_Projekt)),IFERROR(IF(LataProjekcji=$F3139,ROUND($D3137-SUM($K3138:Y3138),0),ROUND(Z3136*$E3138,0)),0),0)</f>
        <v>0</v>
      </c>
      <c r="AA3138" s="5">
        <f ca="1">IF(AND($G3137,NOT(ISTEXT($G3136)),ISNUMBER(Poczatek),ISNUMBER(Koniec_Projekt)),IFERROR(IF(LataProjekcji=$F3139,ROUND($D3137-SUM($K3138:Z3138),0),ROUND(AA3136*$E3138,0)),0),0)</f>
        <v>0</v>
      </c>
      <c r="AB3138" s="5">
        <f ca="1">IF(AND($G3137,NOT(ISTEXT($G3136)),ISNUMBER(Poczatek),ISNUMBER(Koniec_Projekt)),IFERROR(IF(LataProjekcji=$F3139,ROUND($D3137-SUM($K3138:AA3138),0),ROUND(AB3136*$E3138,0)),0),0)</f>
        <v>0</v>
      </c>
      <c r="AC3138" s="5">
        <f ca="1">IF(AND($G3137,NOT(ISTEXT($G3136)),ISNUMBER(Poczatek),ISNUMBER(Koniec_Projekt)),IFERROR(IF(LataProjekcji=$F3139,ROUND($D3137-SUM($K3138:AB3138),0),ROUND(AC3136*$E3138,0)),0),0)</f>
        <v>0</v>
      </c>
      <c r="AD3138" s="5">
        <f ca="1">IF(AND($G3137,NOT(ISTEXT($G3136)),ISNUMBER(Poczatek),ISNUMBER(Koniec_Projekt)),IFERROR(IF(LataProjekcji=$F3139,ROUND($D3137-SUM($K3138:AC3138),0),ROUND(AD3136*$E3138,0)),0),0)</f>
        <v>0</v>
      </c>
      <c r="AE3138" s="5">
        <f ca="1">IF(AND($G3137,NOT(ISTEXT($G3136)),ISNUMBER(Poczatek),ISNUMBER(Koniec_Projekt)),IFERROR(IF(LataProjekcji=$F3139,ROUND($D3137-SUM($K3138:AD3138),0),ROUND(AE3136*$E3138,0)),0),0)</f>
        <v>0</v>
      </c>
    </row>
    <row r="3139" spans="2:31" hidden="1">
      <c r="B3139" s="526" t="s">
        <v>751</v>
      </c>
      <c r="D3139" s="1">
        <f ca="1">IFERROR(ROUNDUP(D3137/E3138,0),0)</f>
        <v>0</v>
      </c>
      <c r="E3139" s="1">
        <f ca="1">IF(D3139=0,0,DATEDIF(DATE(D3136,E3136,1),DATE(F3138,G3138,1),"m"))</f>
        <v>0</v>
      </c>
      <c r="F3139" s="1" t="str">
        <f ca="1">IFERROR(YEAR(G3136),"brak daty")</f>
        <v>brak daty</v>
      </c>
      <c r="G3139" s="1" t="str">
        <f ca="1">IFERROR(MONTH(G3136),"brak daty")</f>
        <v>brak daty</v>
      </c>
      <c r="I3139" s="1" t="s">
        <v>425</v>
      </c>
      <c r="K3139" s="5">
        <f ca="1">IF(AND($G3137,NOT(ISTEXT($G3136)),ISNUMBER(Poczatek),ISNUMBER(Koniec_Projekt)),IFERROR(IF(LataProjekcji=$F3138,IF(AND($G3138=$G3139,$F3138=$F3139),ROUND($D3137-SUM($K3139),0),ROUND(K3137*$E3138,0)),IF(LataProjekcji&gt;$F3138,0,ROUND(K3137*$E3138,0))),0),0)</f>
        <v>0</v>
      </c>
      <c r="L3139" s="5">
        <f ca="1">IF(AND($G3137,NOT(ISTEXT($G3136)),ISNUMBER(Poczatek),ISNUMBER(Koniec_Projekt)),IFERROR(IF(LataProjekcji=$F3138,IF(AND($G3138=$G3139,$F3138=$F3139),ROUND($D3137-SUM($K3139:K3139),0),ROUND(L3137*$E3138,0)),IF(LataProjekcji&gt;$F3138,0,ROUND(L3137*$E3138,0))),0),0)</f>
        <v>0</v>
      </c>
      <c r="M3139" s="5">
        <f ca="1">IF(AND($G3137,NOT(ISTEXT($G3136)),ISNUMBER(Poczatek),ISNUMBER(Koniec_Projekt)),IFERROR(IF(LataProjekcji=$F3138,IF(AND($G3138=$G3139,$F3138=$F3139),ROUND($D3137-SUM($K3139:L3139),0),ROUND(M3137*$E3138,0)),IF(LataProjekcji&gt;$F3138,0,ROUND(M3137*$E3138,0))),0),0)</f>
        <v>0</v>
      </c>
      <c r="N3139" s="5">
        <f ca="1">IF(AND($G3137,NOT(ISTEXT($G3136)),ISNUMBER(Poczatek),ISNUMBER(Koniec_Projekt)),IFERROR(IF(LataProjekcji=$F3138,IF(AND($G3138=$G3139,$F3138=$F3139),ROUND($D3137-SUM($K3139:M3139),0),ROUND(N3137*$E3138,0)),IF(LataProjekcji&gt;$F3138,0,ROUND(N3137*$E3138,0))),0),0)</f>
        <v>0</v>
      </c>
      <c r="O3139" s="5">
        <f ca="1">IF(AND($G3137,NOT(ISTEXT($G3136)),ISNUMBER(Poczatek),ISNUMBER(Koniec_Projekt)),IFERROR(IF(LataProjekcji=$F3138,IF(AND($G3138=$G3139,$F3138=$F3139),ROUND($D3137-SUM($K3139:N3139),0),ROUND(O3137*$E3138,0)),IF(LataProjekcji&gt;$F3138,0,ROUND(O3137*$E3138,0))),0),0)</f>
        <v>0</v>
      </c>
      <c r="P3139" s="5">
        <f ca="1">IF(AND($G3137,NOT(ISTEXT($G3136)),ISNUMBER(Poczatek),ISNUMBER(Koniec_Projekt)),IFERROR(IF(LataProjekcji=$F3138,IF(AND($G3138=$G3139,$F3138=$F3139),ROUND($D3137-SUM($K3139:O3139),0),ROUND(P3137*$E3138,0)),IF(LataProjekcji&gt;$F3138,0,ROUND(P3137*$E3138,0))),0),0)</f>
        <v>0</v>
      </c>
      <c r="Q3139" s="5">
        <f ca="1">IF(AND($G3137,NOT(ISTEXT($G3136)),ISNUMBER(Poczatek),ISNUMBER(Koniec_Projekt)),IFERROR(IF(LataProjekcji=$F3138,IF(AND($G3138=$G3139,$F3138=$F3139),ROUND($D3137-SUM($K3139:P3139),0),ROUND(Q3137*$E3138,0)),IF(LataProjekcji&gt;$F3138,0,ROUND(Q3137*$E3138,0))),0),0)</f>
        <v>0</v>
      </c>
      <c r="R3139" s="5">
        <f ca="1">IF(AND($G3137,NOT(ISTEXT($G3136)),ISNUMBER(Poczatek),ISNUMBER(Koniec_Projekt)),IFERROR(IF(LataProjekcji=$F3138,IF(AND($G3138=$G3139,$F3138=$F3139),ROUND($D3137-SUM($K3139:Q3139),0),ROUND(R3137*$E3138,0)),IF(LataProjekcji&gt;$F3138,0,ROUND(R3137*$E3138,0))),0),0)</f>
        <v>0</v>
      </c>
      <c r="S3139" s="5">
        <f ca="1">IF(AND($G3137,NOT(ISTEXT($G3136)),ISNUMBER(Poczatek),ISNUMBER(Koniec_Projekt)),IFERROR(IF(LataProjekcji=$F3138,IF(AND($G3138=$G3139,$F3138=$F3139),ROUND($D3137-SUM($K3139:R3139),0),ROUND(S3137*$E3138,0)),IF(LataProjekcji&gt;$F3138,0,ROUND(S3137*$E3138,0))),0),0)</f>
        <v>0</v>
      </c>
      <c r="T3139" s="5">
        <f ca="1">IF(AND($G3137,NOT(ISTEXT($G3136)),ISNUMBER(Poczatek),ISNUMBER(Koniec_Projekt)),IFERROR(IF(LataProjekcji=$F3138,IF(AND($G3138=$G3139,$F3138=$F3139),ROUND($D3137-SUM($K3139:S3139),0),ROUND(T3137*$E3138,0)),IF(LataProjekcji&gt;$F3138,0,ROUND(T3137*$E3138,0))),0),0)</f>
        <v>0</v>
      </c>
      <c r="U3139" s="5">
        <f ca="1">IF(AND($G3137,NOT(ISTEXT($G3136)),ISNUMBER(Poczatek),ISNUMBER(Koniec_Projekt)),IFERROR(IF(LataProjekcji=$F3138,IF(AND($G3138=$G3139,$F3138=$F3139),ROUND($D3137-SUM($K3139:T3139),0),ROUND(U3137*$E3138,0)),IF(LataProjekcji&gt;$F3138,0,ROUND(U3137*$E3138,0))),0),0)</f>
        <v>0</v>
      </c>
      <c r="V3139" s="5">
        <f ca="1">IF(AND($G3137,NOT(ISTEXT($G3136)),ISNUMBER(Poczatek),ISNUMBER(Koniec_Projekt)),IFERROR(IF(LataProjekcji=$F3138,IF(AND($G3138=$G3139,$F3138=$F3139),ROUND($D3137-SUM($K3139:U3139),0),ROUND(V3137*$E3138,0)),IF(LataProjekcji&gt;$F3138,0,ROUND(V3137*$E3138,0))),0),0)</f>
        <v>0</v>
      </c>
      <c r="W3139" s="5">
        <f ca="1">IF(AND($G3137,NOT(ISTEXT($G3136)),ISNUMBER(Poczatek),ISNUMBER(Koniec_Projekt)),IFERROR(IF(LataProjekcji=$F3138,IF(AND($G3138=$G3139,$F3138=$F3139),ROUND($D3137-SUM($K3139:V3139),0),ROUND(W3137*$E3138,0)),IF(LataProjekcji&gt;$F3138,0,ROUND(W3137*$E3138,0))),0),0)</f>
        <v>0</v>
      </c>
      <c r="X3139" s="5">
        <f ca="1">IF(AND($G3137,NOT(ISTEXT($G3136)),ISNUMBER(Poczatek),ISNUMBER(Koniec_Projekt)),IFERROR(IF(LataProjekcji=$F3138,IF(AND($G3138=$G3139,$F3138=$F3139),ROUND($D3137-SUM($K3139:W3139),0),ROUND(X3137*$E3138,0)),IF(LataProjekcji&gt;$F3138,0,ROUND(X3137*$E3138,0))),0),0)</f>
        <v>0</v>
      </c>
      <c r="Y3139" s="5">
        <f ca="1">IF(AND($G3137,NOT(ISTEXT($G3136)),ISNUMBER(Poczatek),ISNUMBER(Koniec_Projekt)),IFERROR(IF(LataProjekcji=$F3138,IF(AND($G3138=$G3139,$F3138=$F3139),ROUND($D3137-SUM($K3139:X3139),0),ROUND(Y3137*$E3138,0)),IF(LataProjekcji&gt;$F3138,0,ROUND(Y3137*$E3138,0))),0),0)</f>
        <v>0</v>
      </c>
      <c r="Z3139" s="5">
        <f ca="1">IF(AND($G3137,NOT(ISTEXT($G3136)),ISNUMBER(Poczatek),ISNUMBER(Koniec_Projekt)),IFERROR(IF(LataProjekcji=$F3138,IF(AND($G3138=$G3139,$F3138=$F3139),ROUND($D3137-SUM($K3139:Y3139),0),ROUND(Z3137*$E3138,0)),IF(LataProjekcji&gt;$F3138,0,ROUND(Z3137*$E3138,0))),0),0)</f>
        <v>0</v>
      </c>
      <c r="AA3139" s="5">
        <f ca="1">IF(AND($G3137,NOT(ISTEXT($G3136)),ISNUMBER(Poczatek),ISNUMBER(Koniec_Projekt)),IFERROR(IF(LataProjekcji=$F3138,IF(AND($G3138=$G3139,$F3138=$F3139),ROUND($D3137-SUM($K3139:Z3139),0),ROUND(AA3137*$E3138,0)),IF(LataProjekcji&gt;$F3138,0,ROUND(AA3137*$E3138,0))),0),0)</f>
        <v>0</v>
      </c>
      <c r="AB3139" s="5">
        <f ca="1">IF(AND($G3137,NOT(ISTEXT($G3136)),ISNUMBER(Poczatek),ISNUMBER(Koniec_Projekt)),IFERROR(IF(LataProjekcji=$F3138,IF(AND($G3138=$G3139,$F3138=$F3139),ROUND($D3137-SUM($K3139:AA3139),0),ROUND(AB3137*$E3138,0)),IF(LataProjekcji&gt;$F3138,0,ROUND(AB3137*$E3138,0))),0),0)</f>
        <v>0</v>
      </c>
      <c r="AC3139" s="5">
        <f ca="1">IF(AND($G3137,NOT(ISTEXT($G3136)),ISNUMBER(Poczatek),ISNUMBER(Koniec_Projekt)),IFERROR(IF(LataProjekcji=$F3138,IF(AND($G3138=$G3139,$F3138=$F3139),ROUND($D3137-SUM($K3139:AB3139),0),ROUND(AC3137*$E3138,0)),IF(LataProjekcji&gt;$F3138,0,ROUND(AC3137*$E3138,0))),0),0)</f>
        <v>0</v>
      </c>
      <c r="AD3139" s="5">
        <f ca="1">IF(AND($G3137,NOT(ISTEXT($G3136)),ISNUMBER(Poczatek),ISNUMBER(Koniec_Projekt)),IFERROR(IF(LataProjekcji=$F3138,IF(AND($G3138=$G3139,$F3138=$F3139),ROUND($D3137-SUM($K3139:AC3139),0),ROUND(AD3137*$E3138,0)),IF(LataProjekcji&gt;$F3138,0,ROUND(AD3137*$E3138,0))),0),0)</f>
        <v>0</v>
      </c>
      <c r="AE3139" s="5">
        <f ca="1">IF(AND($G3137,NOT(ISTEXT($G3136)),ISNUMBER(Poczatek),ISNUMBER(Koniec_Projekt)),IFERROR(IF(LataProjekcji=$F3138,IF(AND($G3138=$G3139,$F3138=$F3139),ROUND($D3137-SUM($K3139:AD3139),0),ROUND(AE3137*$E3138,0)),IF(LataProjekcji&gt;$F3138,0,ROUND(AE3137*$E3138,0))),0),0)</f>
        <v>0</v>
      </c>
    </row>
    <row r="3140" spans="2:31" ht="12.5" hidden="1" thickBot="1">
      <c r="B3140" s="527" t="s">
        <v>865</v>
      </c>
      <c r="C3140" s="528"/>
      <c r="D3140" s="529">
        <f ca="1">IF(D3137&gt;10,ROUND((D3139-1)*E3138,0),E3138)</f>
        <v>0</v>
      </c>
      <c r="E3140" s="529">
        <f ca="1">D3137-D3140</f>
        <v>0</v>
      </c>
      <c r="F3140" s="528"/>
      <c r="G3140" s="669">
        <f ca="1">OFFSET($C$269,$D3135,0)</f>
        <v>0</v>
      </c>
      <c r="H3140" s="528"/>
      <c r="I3140" s="528"/>
      <c r="J3140" s="528"/>
      <c r="K3140" s="528"/>
      <c r="L3140" s="528"/>
      <c r="M3140" s="528"/>
      <c r="N3140" s="528"/>
      <c r="O3140" s="528"/>
      <c r="P3140" s="528"/>
      <c r="Q3140" s="528"/>
      <c r="R3140" s="528"/>
      <c r="S3140" s="528"/>
      <c r="T3140" s="528"/>
      <c r="U3140" s="528"/>
      <c r="V3140" s="528"/>
      <c r="W3140" s="528"/>
      <c r="X3140" s="528"/>
      <c r="Y3140" s="528"/>
      <c r="Z3140" s="528"/>
      <c r="AA3140" s="528"/>
      <c r="AB3140" s="528"/>
      <c r="AC3140" s="528"/>
      <c r="AD3140" s="528"/>
      <c r="AE3140" s="528"/>
    </row>
    <row r="3141" spans="2:31" ht="12.5" hidden="1" thickTop="1"/>
    <row r="3142" spans="2:31" ht="12.5" hidden="1" thickBot="1">
      <c r="B3142" s="530" t="str">
        <f ca="1">"nazwa ST: "&amp;B1989</f>
        <v>nazwa ST: 0</v>
      </c>
      <c r="C3142" s="530"/>
      <c r="D3142" s="531">
        <f>D1989</f>
        <v>312</v>
      </c>
      <c r="E3142" s="530"/>
      <c r="F3142" s="530"/>
      <c r="G3142" s="530"/>
      <c r="H3142" s="530"/>
      <c r="I3142" s="530"/>
      <c r="J3142" s="530"/>
      <c r="K3142" s="539" t="str">
        <f t="shared" ref="K3142:AE3142" si="3245">LataProjekcji</f>
        <v>Uzupełnij dane</v>
      </c>
      <c r="L3142" s="539" t="str">
        <f t="shared" si="3245"/>
        <v/>
      </c>
      <c r="M3142" s="539" t="str">
        <f t="shared" si="3245"/>
        <v/>
      </c>
      <c r="N3142" s="539" t="str">
        <f t="shared" si="3245"/>
        <v/>
      </c>
      <c r="O3142" s="539" t="str">
        <f t="shared" si="3245"/>
        <v/>
      </c>
      <c r="P3142" s="539" t="str">
        <f t="shared" si="3245"/>
        <v/>
      </c>
      <c r="Q3142" s="539" t="str">
        <f t="shared" si="3245"/>
        <v/>
      </c>
      <c r="R3142" s="539" t="str">
        <f t="shared" si="3245"/>
        <v/>
      </c>
      <c r="S3142" s="539" t="str">
        <f t="shared" si="3245"/>
        <v/>
      </c>
      <c r="T3142" s="539" t="str">
        <f t="shared" si="3245"/>
        <v/>
      </c>
      <c r="U3142" s="539" t="str">
        <f t="shared" si="3245"/>
        <v/>
      </c>
      <c r="V3142" s="539" t="str">
        <f t="shared" si="3245"/>
        <v/>
      </c>
      <c r="W3142" s="539" t="str">
        <f t="shared" si="3245"/>
        <v/>
      </c>
      <c r="X3142" s="539" t="str">
        <f t="shared" si="3245"/>
        <v/>
      </c>
      <c r="Y3142" s="539" t="str">
        <f t="shared" si="3245"/>
        <v/>
      </c>
      <c r="Z3142" s="539" t="str">
        <f t="shared" si="3245"/>
        <v/>
      </c>
      <c r="AA3142" s="539" t="str">
        <f t="shared" si="3245"/>
        <v/>
      </c>
      <c r="AB3142" s="539" t="str">
        <f t="shared" si="3245"/>
        <v/>
      </c>
      <c r="AC3142" s="539" t="str">
        <f t="shared" si="3245"/>
        <v/>
      </c>
      <c r="AD3142" s="539" t="str">
        <f t="shared" si="3245"/>
        <v/>
      </c>
      <c r="AE3142" s="539" t="str">
        <f t="shared" si="3245"/>
        <v/>
      </c>
    </row>
    <row r="3143" spans="2:31" hidden="1">
      <c r="B3143" s="526" t="s">
        <v>752</v>
      </c>
      <c r="D3143" s="1">
        <f ca="1">D1990</f>
        <v>1900</v>
      </c>
      <c r="E3143" s="1">
        <f ca="1">E1990</f>
        <v>1</v>
      </c>
      <c r="F3143" s="1">
        <f ca="1">IF(D3144&gt;10,F1990,1)</f>
        <v>1</v>
      </c>
      <c r="G3143" s="525" t="str">
        <f ca="1">IF(ISBLANK(OFFSET($E$269,$D3142,0)),"brak daty",IF(D3144&gt;10,EDATE(OFFSET($E$269,$D3142,0),D3146),DATE(D3143,E3143,1)))</f>
        <v>brak daty</v>
      </c>
      <c r="H3143" s="538" t="b">
        <f ca="1">SUM(K3143:AE3143)=D3146</f>
        <v>1</v>
      </c>
      <c r="I3143" s="1" t="s">
        <v>749</v>
      </c>
      <c r="K3143" s="5">
        <f ca="1">IF(AND($G3144,NOT(ISTEXT($G3143)),ISNUMBER(Poczatek),ISNUMBER(Koniec_Projekt)),IFERROR(IF($D3143=LataProjekcji,$F3143,IF($D3143&lt;LataProjekcji,IF((SUM(K3143)+12)&lt;$D3146,12,$D3146-SUM(K3143)),0)),0),0)</f>
        <v>0</v>
      </c>
      <c r="L3143" s="5">
        <f ca="1">IF(AND($G3144,NOT(ISTEXT($G3143)),ISNUMBER(Poczatek),ISNUMBER(Koniec_Projekt)),IFERROR(IF($D3143=LataProjekcji,$F3143,IF($D3143&lt;LataProjekcji,IF((SUM($K3143:K3143)+12)&lt;$D3146,12,$D3146-SUM($K3143:K3143)),0)),0),0)</f>
        <v>0</v>
      </c>
      <c r="M3143" s="5">
        <f ca="1">IF(AND($G3144,NOT(ISTEXT($G3143)),ISNUMBER(Poczatek),ISNUMBER(Koniec_Projekt)),IFERROR(IF($D3143=LataProjekcji,$F3143,IF($D3143&lt;LataProjekcji,IF((SUM($K3143:L3143)+12)&lt;$D3146,12,$D3146-SUM($K3143:L3143)),0)),0),0)</f>
        <v>0</v>
      </c>
      <c r="N3143" s="5">
        <f ca="1">IF(AND($G3144,NOT(ISTEXT($G3143)),ISNUMBER(Poczatek),ISNUMBER(Koniec_Projekt)),IFERROR(IF($D3143=LataProjekcji,$F3143,IF($D3143&lt;LataProjekcji,IF((SUM($K3143:M3143)+12)&lt;$D3146,12,$D3146-SUM($K3143:M3143)),0)),0),0)</f>
        <v>0</v>
      </c>
      <c r="O3143" s="5">
        <f ca="1">IF(AND($G3144,NOT(ISTEXT($G3143)),ISNUMBER(Poczatek),ISNUMBER(Koniec_Projekt)),IFERROR(IF($D3143=LataProjekcji,$F3143,IF($D3143&lt;LataProjekcji,IF((SUM($K3143:N3143)+12)&lt;$D3146,12,$D3146-SUM($K3143:N3143)),0)),0),0)</f>
        <v>0</v>
      </c>
      <c r="P3143" s="5">
        <f ca="1">IF(AND($G3144,NOT(ISTEXT($G3143)),ISNUMBER(Poczatek),ISNUMBER(Koniec_Projekt)),IFERROR(IF($D3143=LataProjekcji,$F3143,IF($D3143&lt;LataProjekcji,IF((SUM($K3143:O3143)+12)&lt;$D3146,12,$D3146-SUM($K3143:O3143)),0)),0),0)</f>
        <v>0</v>
      </c>
      <c r="Q3143" s="5">
        <f ca="1">IF(AND($G3144,NOT(ISTEXT($G3143)),ISNUMBER(Poczatek),ISNUMBER(Koniec_Projekt)),IFERROR(IF($D3143=LataProjekcji,$F3143,IF($D3143&lt;LataProjekcji,IF((SUM($K3143:P3143)+12)&lt;$D3146,12,$D3146-SUM($K3143:P3143)),0)),0),0)</f>
        <v>0</v>
      </c>
      <c r="R3143" s="5">
        <f ca="1">IF(AND($G3144,NOT(ISTEXT($G3143)),ISNUMBER(Poczatek),ISNUMBER(Koniec_Projekt)),IFERROR(IF($D3143=LataProjekcji,$F3143,IF($D3143&lt;LataProjekcji,IF((SUM($K3143:Q3143)+12)&lt;$D3146,12,$D3146-SUM($K3143:Q3143)),0)),0),0)</f>
        <v>0</v>
      </c>
      <c r="S3143" s="5">
        <f ca="1">IF(AND($G3144,NOT(ISTEXT($G3143)),ISNUMBER(Poczatek),ISNUMBER(Koniec_Projekt)),IFERROR(IF($D3143=LataProjekcji,$F3143,IF($D3143&lt;LataProjekcji,IF((SUM($K3143:R3143)+12)&lt;$D3146,12,$D3146-SUM($K3143:R3143)),0)),0),0)</f>
        <v>0</v>
      </c>
      <c r="T3143" s="5">
        <f ca="1">IF(AND($G3144,NOT(ISTEXT($G3143)),ISNUMBER(Poczatek),ISNUMBER(Koniec_Projekt)),IFERROR(IF($D3143=LataProjekcji,$F3143,IF($D3143&lt;LataProjekcji,IF((SUM($K3143:S3143)+12)&lt;$D3146,12,$D3146-SUM($K3143:S3143)),0)),0),0)</f>
        <v>0</v>
      </c>
      <c r="U3143" s="5">
        <f ca="1">IF(AND($G3144,NOT(ISTEXT($G3143)),ISNUMBER(Poczatek),ISNUMBER(Koniec_Projekt)),IFERROR(IF($D3143=LataProjekcji,$F3143,IF($D3143&lt;LataProjekcji,IF((SUM($K3143:T3143)+12)&lt;$D3146,12,$D3146-SUM($K3143:T3143)),0)),0),0)</f>
        <v>0</v>
      </c>
      <c r="V3143" s="5">
        <f ca="1">IF(AND($G3144,NOT(ISTEXT($G3143)),ISNUMBER(Poczatek),ISNUMBER(Koniec_Projekt)),IFERROR(IF($D3143=LataProjekcji,$F3143,IF($D3143&lt;LataProjekcji,IF((SUM($K3143:U3143)+12)&lt;$D3146,12,$D3146-SUM($K3143:U3143)),0)),0),0)</f>
        <v>0</v>
      </c>
      <c r="W3143" s="5">
        <f ca="1">IF(AND($G3144,NOT(ISTEXT($G3143)),ISNUMBER(Poczatek),ISNUMBER(Koniec_Projekt)),IFERROR(IF($D3143=LataProjekcji,$F3143,IF($D3143&lt;LataProjekcji,IF((SUM($K3143:V3143)+12)&lt;$D3146,12,$D3146-SUM($K3143:V3143)),0)),0),0)</f>
        <v>0</v>
      </c>
      <c r="X3143" s="5">
        <f ca="1">IF(AND($G3144,NOT(ISTEXT($G3143)),ISNUMBER(Poczatek),ISNUMBER(Koniec_Projekt)),IFERROR(IF($D3143=LataProjekcji,$F3143,IF($D3143&lt;LataProjekcji,IF((SUM($K3143:W3143)+12)&lt;$D3146,12,$D3146-SUM($K3143:W3143)),0)),0),0)</f>
        <v>0</v>
      </c>
      <c r="Y3143" s="5">
        <f ca="1">IF(AND($G3144,NOT(ISTEXT($G3143)),ISNUMBER(Poczatek),ISNUMBER(Koniec_Projekt)),IFERROR(IF($D3143=LataProjekcji,$F3143,IF($D3143&lt;LataProjekcji,IF((SUM($K3143:X3143)+12)&lt;$D3146,12,$D3146-SUM($K3143:X3143)),0)),0),0)</f>
        <v>0</v>
      </c>
      <c r="Z3143" s="5">
        <f ca="1">IF(AND($G3144,NOT(ISTEXT($G3143)),ISNUMBER(Poczatek),ISNUMBER(Koniec_Projekt)),IFERROR(IF($D3143=LataProjekcji,$F3143,IF($D3143&lt;LataProjekcji,IF((SUM($K3143:Y3143)+12)&lt;$D3146,12,$D3146-SUM($K3143:Y3143)),0)),0),0)</f>
        <v>0</v>
      </c>
      <c r="AA3143" s="5">
        <f ca="1">IF(AND($G3144,NOT(ISTEXT($G3143)),ISNUMBER(Poczatek),ISNUMBER(Koniec_Projekt)),IFERROR(IF($D3143=LataProjekcji,$F3143,IF($D3143&lt;LataProjekcji,IF((SUM($K3143:Z3143)+12)&lt;$D3146,12,$D3146-SUM($K3143:Z3143)),0)),0),0)</f>
        <v>0</v>
      </c>
      <c r="AB3143" s="5">
        <f ca="1">IF(AND($G3144,NOT(ISTEXT($G3143)),ISNUMBER(Poczatek),ISNUMBER(Koniec_Projekt)),IFERROR(IF($D3143=LataProjekcji,$F3143,IF($D3143&lt;LataProjekcji,IF((SUM($K3143:AA3143)+12)&lt;$D3146,12,$D3146-SUM($K3143:AA3143)),0)),0),0)</f>
        <v>0</v>
      </c>
      <c r="AC3143" s="5">
        <f ca="1">IF(AND($G3144,NOT(ISTEXT($G3143)),ISNUMBER(Poczatek),ISNUMBER(Koniec_Projekt)),IFERROR(IF($D3143=LataProjekcji,$F3143,IF($D3143&lt;LataProjekcji,IF((SUM($K3143:AB3143)+12)&lt;$D3146,12,$D3146-SUM($K3143:AB3143)),0)),0),0)</f>
        <v>0</v>
      </c>
      <c r="AD3143" s="5">
        <f ca="1">IF(AND($G3144,NOT(ISTEXT($G3143)),ISNUMBER(Poczatek),ISNUMBER(Koniec_Projekt)),IFERROR(IF($D3143=LataProjekcji,$F3143,IF($D3143&lt;LataProjekcji,IF((SUM($K3143:AC3143)+12)&lt;$D3146,12,$D3146-SUM($K3143:AC3143)),0)),0),0)</f>
        <v>0</v>
      </c>
      <c r="AE3143" s="5">
        <f ca="1">IF(AND($G3144,NOT(ISTEXT($G3143)),ISNUMBER(Poczatek),ISNUMBER(Koniec_Projekt)),IFERROR(IF($D3143=LataProjekcji,$F3143,IF($D3143&lt;LataProjekcji,IF((SUM($K3143:AD3143)+12)&lt;$D3146,12,$D3146-SUM($K3143:AD3143)),0)),0),0)</f>
        <v>0</v>
      </c>
    </row>
    <row r="3144" spans="2:31" hidden="1">
      <c r="B3144" s="526" t="s">
        <v>754</v>
      </c>
      <c r="D3144" s="5">
        <f ca="1">D1991</f>
        <v>0</v>
      </c>
      <c r="E3144" s="454">
        <f ca="1">E1991</f>
        <v>0</v>
      </c>
      <c r="F3144" s="454">
        <f ca="1">F1991</f>
        <v>0</v>
      </c>
      <c r="G3144" s="258" t="b">
        <f ca="1">NOT(ISBLANK(OFFSET($C$269,$D3142,0)))</f>
        <v>0</v>
      </c>
      <c r="H3144" s="538" t="b">
        <f ca="1">SUM(K3144:AE3144)=E3146</f>
        <v>1</v>
      </c>
      <c r="I3144" s="1" t="s">
        <v>750</v>
      </c>
      <c r="K3144" s="537">
        <f ca="1">IF(AND($G3144,NOT(ISTEXT($G3143)),ISNUMBER(Poczatek),ISNUMBER(Koniec_Projekt)),IFERROR(IF($D3143=LataProjekcji,IF($F3143&gt;$E3146,$E3146,$F3143),IF($D3146&gt;=$E3146,(IF($D3143&lt;LataProjekcji,IF((SUM(J3144:$K3144)+12)&lt;$E3146,12,$E3146-SUM(J3144:$K3144)),0)),(IF($D3143&lt;LataProjekcji,IF((SUM(J3144:$K3144)+12)&lt;$D3146,12,$D3146-SUM(J3144:$K3144)),0)))),0),0)</f>
        <v>0</v>
      </c>
      <c r="L3144" s="537">
        <f ca="1">IF(AND($G3144,NOT(ISTEXT($G3143)),ISNUMBER(Poczatek),ISNUMBER(Koniec_Projekt)),IFERROR(IF($D3143=LataProjekcji,IF($F3143&gt;$E3146,$E3146,$F3143),IF($D3146&gt;=$E3146,(IF($D3143&lt;LataProjekcji,IF((SUM($K3144:K3144)+12)&lt;$E3146,12,$E3146-SUM($K3144:K3144)),0)),(IF($D3143&lt;LataProjekcji,IF((SUM($K3144:K3144)+12)&lt;$D3146,12,$D3146-SUM($K3144:K3144)),0)))),0),0)</f>
        <v>0</v>
      </c>
      <c r="M3144" s="537">
        <f ca="1">IF(AND($G3144,NOT(ISTEXT($G3143)),ISNUMBER(Poczatek),ISNUMBER(Koniec_Projekt)),IFERROR(IF($D3143=LataProjekcji,IF($F3143&gt;$E3146,$E3146,$F3143),IF($D3146&gt;=$E3146,(IF($D3143&lt;LataProjekcji,IF((SUM($K3144:L3144)+12)&lt;$E3146,12,$E3146-SUM($K3144:L3144)),0)),(IF($D3143&lt;LataProjekcji,IF((SUM($K3144:L3144)+12)&lt;$D3146,12,$D3146-SUM($K3144:L3144)),0)))),0),0)</f>
        <v>0</v>
      </c>
      <c r="N3144" s="537">
        <f ca="1">IF(AND($G3144,NOT(ISTEXT($G3143)),ISNUMBER(Poczatek),ISNUMBER(Koniec_Projekt)),IFERROR(IF($D3143=LataProjekcji,IF($F3143&gt;$E3146,$E3146,$F3143),IF($D3146&gt;=$E3146,(IF($D3143&lt;LataProjekcji,IF((SUM($K3144:M3144)+12)&lt;$E3146,12,$E3146-SUM($K3144:M3144)),0)),(IF($D3143&lt;LataProjekcji,IF((SUM($K3144:M3144)+12)&lt;$D3146,12,$D3146-SUM($K3144:M3144)),0)))),0),0)</f>
        <v>0</v>
      </c>
      <c r="O3144" s="537">
        <f ca="1">IF(AND($G3144,NOT(ISTEXT($G3143)),ISNUMBER(Poczatek),ISNUMBER(Koniec_Projekt)),IFERROR(IF($D3143=LataProjekcji,IF($F3143&gt;$E3146,$E3146,$F3143),IF($D3146&gt;=$E3146,(IF($D3143&lt;LataProjekcji,IF((SUM($K3144:N3144)+12)&lt;$E3146,12,$E3146-SUM($K3144:N3144)),0)),(IF($D3143&lt;LataProjekcji,IF((SUM($K3144:N3144)+12)&lt;$D3146,12,$D3146-SUM($K3144:N3144)),0)))),0),0)</f>
        <v>0</v>
      </c>
      <c r="P3144" s="537">
        <f ca="1">IF(AND($G3144,NOT(ISTEXT($G3143)),ISNUMBER(Poczatek),ISNUMBER(Koniec_Projekt)),IFERROR(IF($D3143=LataProjekcji,IF($F3143&gt;$E3146,$E3146,$F3143),IF($D3146&gt;=$E3146,(IF($D3143&lt;LataProjekcji,IF((SUM($K3144:O3144)+12)&lt;$E3146,12,$E3146-SUM($K3144:O3144)),0)),(IF($D3143&lt;LataProjekcji,IF((SUM($K3144:O3144)+12)&lt;$D3146,12,$D3146-SUM($K3144:O3144)),0)))),0),0)</f>
        <v>0</v>
      </c>
      <c r="Q3144" s="537">
        <f ca="1">IF(AND($G3144,NOT(ISTEXT($G3143)),ISNUMBER(Poczatek),ISNUMBER(Koniec_Projekt)),IFERROR(IF($D3143=LataProjekcji,IF($F3143&gt;$E3146,$E3146,$F3143),IF($D3146&gt;=$E3146,(IF($D3143&lt;LataProjekcji,IF((SUM($K3144:P3144)+12)&lt;$E3146,12,$E3146-SUM($K3144:P3144)),0)),(IF($D3143&lt;LataProjekcji,IF((SUM($K3144:P3144)+12)&lt;$D3146,12,$D3146-SUM($K3144:P3144)),0)))),0),0)</f>
        <v>0</v>
      </c>
      <c r="R3144" s="537">
        <f ca="1">IF(AND($G3144,NOT(ISTEXT($G3143)),ISNUMBER(Poczatek),ISNUMBER(Koniec_Projekt)),IFERROR(IF($D3143=LataProjekcji,IF($F3143&gt;$E3146,$E3146,$F3143),IF($D3146&gt;=$E3146,(IF($D3143&lt;LataProjekcji,IF((SUM($K3144:Q3144)+12)&lt;$E3146,12,$E3146-SUM($K3144:Q3144)),0)),(IF($D3143&lt;LataProjekcji,IF((SUM($K3144:Q3144)+12)&lt;$D3146,12,$D3146-SUM($K3144:Q3144)),0)))),0),0)</f>
        <v>0</v>
      </c>
      <c r="S3144" s="537">
        <f ca="1">IF(AND($G3144,NOT(ISTEXT($G3143)),ISNUMBER(Poczatek),ISNUMBER(Koniec_Projekt)),IFERROR(IF($D3143=LataProjekcji,IF($F3143&gt;$E3146,$E3146,$F3143),IF($D3146&gt;=$E3146,(IF($D3143&lt;LataProjekcji,IF((SUM($K3144:R3144)+12)&lt;$E3146,12,$E3146-SUM($K3144:R3144)),0)),(IF($D3143&lt;LataProjekcji,IF((SUM($K3144:R3144)+12)&lt;$D3146,12,$D3146-SUM($K3144:R3144)),0)))),0),0)</f>
        <v>0</v>
      </c>
      <c r="T3144" s="537">
        <f ca="1">IF(AND($G3144,NOT(ISTEXT($G3143)),ISNUMBER(Poczatek),ISNUMBER(Koniec_Projekt)),IFERROR(IF($D3143=LataProjekcji,IF($F3143&gt;$E3146,$E3146,$F3143),IF($D3146&gt;=$E3146,(IF($D3143&lt;LataProjekcji,IF((SUM($K3144:S3144)+12)&lt;$E3146,12,$E3146-SUM($K3144:S3144)),0)),(IF($D3143&lt;LataProjekcji,IF((SUM($K3144:S3144)+12)&lt;$D3146,12,$D3146-SUM($K3144:S3144)),0)))),0),0)</f>
        <v>0</v>
      </c>
      <c r="U3144" s="537">
        <f ca="1">IF(AND($G3144,NOT(ISTEXT($G3143)),ISNUMBER(Poczatek),ISNUMBER(Koniec_Projekt)),IFERROR(IF($D3143=LataProjekcji,IF($F3143&gt;$E3146,$E3146,$F3143),IF($D3146&gt;=$E3146,(IF($D3143&lt;LataProjekcji,IF((SUM($K3144:T3144)+12)&lt;$E3146,12,$E3146-SUM($K3144:T3144)),0)),(IF($D3143&lt;LataProjekcji,IF((SUM($K3144:T3144)+12)&lt;$D3146,12,$D3146-SUM($K3144:T3144)),0)))),0),0)</f>
        <v>0</v>
      </c>
      <c r="V3144" s="537">
        <f ca="1">IF(AND($G3144,NOT(ISTEXT($G3143)),ISNUMBER(Poczatek),ISNUMBER(Koniec_Projekt)),IFERROR(IF($D3143=LataProjekcji,IF($F3143&gt;$E3146,$E3146,$F3143),IF($D3146&gt;=$E3146,(IF($D3143&lt;LataProjekcji,IF((SUM($K3144:U3144)+12)&lt;$E3146,12,$E3146-SUM($K3144:U3144)),0)),(IF($D3143&lt;LataProjekcji,IF((SUM($K3144:U3144)+12)&lt;$D3146,12,$D3146-SUM($K3144:U3144)),0)))),0),0)</f>
        <v>0</v>
      </c>
      <c r="W3144" s="537">
        <f ca="1">IF(AND($G3144,NOT(ISTEXT($G3143)),ISNUMBER(Poczatek),ISNUMBER(Koniec_Projekt)),IFERROR(IF($D3143=LataProjekcji,IF($F3143&gt;$E3146,$E3146,$F3143),IF($D3146&gt;=$E3146,(IF($D3143&lt;LataProjekcji,IF((SUM($K3144:V3144)+12)&lt;$E3146,12,$E3146-SUM($K3144:V3144)),0)),(IF($D3143&lt;LataProjekcji,IF((SUM($K3144:V3144)+12)&lt;$D3146,12,$D3146-SUM($K3144:V3144)),0)))),0),0)</f>
        <v>0</v>
      </c>
      <c r="X3144" s="537">
        <f ca="1">IF(AND($G3144,NOT(ISTEXT($G3143)),ISNUMBER(Poczatek),ISNUMBER(Koniec_Projekt)),IFERROR(IF($D3143=LataProjekcji,IF($F3143&gt;$E3146,$E3146,$F3143),IF($D3146&gt;=$E3146,(IF($D3143&lt;LataProjekcji,IF((SUM($K3144:W3144)+12)&lt;$E3146,12,$E3146-SUM($K3144:W3144)),0)),(IF($D3143&lt;LataProjekcji,IF((SUM($K3144:W3144)+12)&lt;$D3146,12,$D3146-SUM($K3144:W3144)),0)))),0),0)</f>
        <v>0</v>
      </c>
      <c r="Y3144" s="537">
        <f ca="1">IF(AND($G3144,NOT(ISTEXT($G3143)),ISNUMBER(Poczatek),ISNUMBER(Koniec_Projekt)),IFERROR(IF($D3143=LataProjekcji,IF($F3143&gt;$E3146,$E3146,$F3143),IF($D3146&gt;=$E3146,(IF($D3143&lt;LataProjekcji,IF((SUM($K3144:X3144)+12)&lt;$E3146,12,$E3146-SUM($K3144:X3144)),0)),(IF($D3143&lt;LataProjekcji,IF((SUM($K3144:X3144)+12)&lt;$D3146,12,$D3146-SUM($K3144:X3144)),0)))),0),0)</f>
        <v>0</v>
      </c>
      <c r="Z3144" s="537">
        <f ca="1">IF(AND($G3144,NOT(ISTEXT($G3143)),ISNUMBER(Poczatek),ISNUMBER(Koniec_Projekt)),IFERROR(IF($D3143=LataProjekcji,IF($F3143&gt;$E3146,$E3146,$F3143),IF($D3146&gt;=$E3146,(IF($D3143&lt;LataProjekcji,IF((SUM($K3144:Y3144)+12)&lt;$E3146,12,$E3146-SUM($K3144:Y3144)),0)),(IF($D3143&lt;LataProjekcji,IF((SUM($K3144:Y3144)+12)&lt;$D3146,12,$D3146-SUM($K3144:Y3144)),0)))),0),0)</f>
        <v>0</v>
      </c>
      <c r="AA3144" s="537">
        <f ca="1">IF(AND($G3144,NOT(ISTEXT($G3143)),ISNUMBER(Poczatek),ISNUMBER(Koniec_Projekt)),IFERROR(IF($D3143=LataProjekcji,IF($F3143&gt;$E3146,$E3146,$F3143),IF($D3146&gt;=$E3146,(IF($D3143&lt;LataProjekcji,IF((SUM($K3144:Z3144)+12)&lt;$E3146,12,$E3146-SUM($K3144:Z3144)),0)),(IF($D3143&lt;LataProjekcji,IF((SUM($K3144:Z3144)+12)&lt;$D3146,12,$D3146-SUM($K3144:Z3144)),0)))),0),0)</f>
        <v>0</v>
      </c>
      <c r="AB3144" s="537">
        <f ca="1">IF(AND($G3144,NOT(ISTEXT($G3143)),ISNUMBER(Poczatek),ISNUMBER(Koniec_Projekt)),IFERROR(IF($D3143=LataProjekcji,IF($F3143&gt;$E3146,$E3146,$F3143),IF($D3146&gt;=$E3146,(IF($D3143&lt;LataProjekcji,IF((SUM($K3144:AA3144)+12)&lt;$E3146,12,$E3146-SUM($K3144:AA3144)),0)),(IF($D3143&lt;LataProjekcji,IF((SUM($K3144:AA3144)+12)&lt;$D3146,12,$D3146-SUM($K3144:AA3144)),0)))),0),0)</f>
        <v>0</v>
      </c>
      <c r="AC3144" s="537">
        <f ca="1">IF(AND($G3144,NOT(ISTEXT($G3143)),ISNUMBER(Poczatek),ISNUMBER(Koniec_Projekt)),IFERROR(IF($D3143=LataProjekcji,IF($F3143&gt;$E3146,$E3146,$F3143),IF($D3146&gt;=$E3146,(IF($D3143&lt;LataProjekcji,IF((SUM($K3144:AB3144)+12)&lt;$E3146,12,$E3146-SUM($K3144:AB3144)),0)),(IF($D3143&lt;LataProjekcji,IF((SUM($K3144:AB3144)+12)&lt;$D3146,12,$D3146-SUM($K3144:AB3144)),0)))),0),0)</f>
        <v>0</v>
      </c>
      <c r="AD3144" s="537">
        <f ca="1">IF(AND($G3144,NOT(ISTEXT($G3143)),ISNUMBER(Poczatek),ISNUMBER(Koniec_Projekt)),IFERROR(IF($D3143=LataProjekcji,IF($F3143&gt;$E3146,$E3146,$F3143),IF($D3146&gt;=$E3146,(IF($D3143&lt;LataProjekcji,IF((SUM($K3144:AC3144)+12)&lt;$E3146,12,$E3146-SUM($K3144:AC3144)),0)),(IF($D3143&lt;LataProjekcji,IF((SUM($K3144:AC3144)+12)&lt;$D3146,12,$D3146-SUM($K3144:AC3144)),0)))),0),0)</f>
        <v>0</v>
      </c>
      <c r="AE3144" s="537">
        <f ca="1">IF(AND($G3144,NOT(ISTEXT($G3143)),ISNUMBER(Poczatek),ISNUMBER(Koniec_Projekt)),IFERROR(IF($D3143=LataProjekcji,IF($F3143&gt;$E3146,$E3146,$F3143),IF($D3146&gt;=$E3146,(IF($D3143&lt;LataProjekcji,IF((SUM($K3144:AD3144)+12)&lt;$E3146,12,$E3146-SUM($K3144:AD3144)),0)),(IF($D3143&lt;LataProjekcji,IF((SUM($K3144:AD3144)+12)&lt;$D3146,12,$D3146-SUM($K3144:AD3144)),0)))),0),0)</f>
        <v>0</v>
      </c>
    </row>
    <row r="3145" spans="2:31" hidden="1">
      <c r="B3145" s="526" t="s">
        <v>753</v>
      </c>
      <c r="D3145" s="454">
        <f ca="1">D1992</f>
        <v>0</v>
      </c>
      <c r="E3145" s="454">
        <f ca="1">IF(D3144&gt;10,ROUND(D3145/12,2),D3145)</f>
        <v>0</v>
      </c>
      <c r="F3145" s="524">
        <f>Koniec_Projekt</f>
        <v>0</v>
      </c>
      <c r="G3145" s="329">
        <f>Miesiac_Koniec_Projekt</f>
        <v>0</v>
      </c>
      <c r="H3145" s="538" t="b">
        <f ca="1">SUM(K3145:AE3145)=D3144</f>
        <v>1</v>
      </c>
      <c r="I3145" s="1" t="s">
        <v>713</v>
      </c>
      <c r="K3145" s="256">
        <f ca="1">IF(AND($G3144,NOT(ISTEXT($G3143)),ISNUMBER(Poczatek),ISNUMBER(Koniec_Projekt)),IFERROR(IF(LataProjekcji=$F3146,ROUND($D3144,0),ROUND(K3143*$E3145,0)),0),0)</f>
        <v>0</v>
      </c>
      <c r="L3145" s="5">
        <f ca="1">IF(AND($G3144,NOT(ISTEXT($G3143)),ISNUMBER(Poczatek),ISNUMBER(Koniec_Projekt)),IFERROR(IF(LataProjekcji=$F3146,ROUND($D3144-SUM(K3145:$K3145),0),ROUND(L3143*$E3145,0)),0),0)</f>
        <v>0</v>
      </c>
      <c r="M3145" s="5">
        <f ca="1">IF(AND($G3144,NOT(ISTEXT($G3143)),ISNUMBER(Poczatek),ISNUMBER(Koniec_Projekt)),IFERROR(IF(LataProjekcji=$F3146,ROUND($D3144-SUM($K3145:L3145),0),ROUND(M3143*$E3145,0)),0),0)</f>
        <v>0</v>
      </c>
      <c r="N3145" s="5">
        <f ca="1">IF(AND($G3144,NOT(ISTEXT($G3143)),ISNUMBER(Poczatek),ISNUMBER(Koniec_Projekt)),IFERROR(IF(LataProjekcji=$F3146,ROUND($D3144-SUM($K3145:M3145),0),ROUND(N3143*$E3145,0)),0),0)</f>
        <v>0</v>
      </c>
      <c r="O3145" s="5">
        <f ca="1">IF(AND($G3144,NOT(ISTEXT($G3143)),ISNUMBER(Poczatek),ISNUMBER(Koniec_Projekt)),IFERROR(IF(LataProjekcji=$F3146,ROUND($D3144-SUM($K3145:N3145),0),ROUND(O3143*$E3145,0)),0),0)</f>
        <v>0</v>
      </c>
      <c r="P3145" s="5">
        <f ca="1">IF(AND($G3144,NOT(ISTEXT($G3143)),ISNUMBER(Poczatek),ISNUMBER(Koniec_Projekt)),IFERROR(IF(LataProjekcji=$F3146,ROUND($D3144-SUM($K3145:O3145),0),ROUND(P3143*$E3145,0)),0),0)</f>
        <v>0</v>
      </c>
      <c r="Q3145" s="5">
        <f ca="1">IF(AND($G3144,NOT(ISTEXT($G3143)),ISNUMBER(Poczatek),ISNUMBER(Koniec_Projekt)),IFERROR(IF(LataProjekcji=$F3146,ROUND($D3144-SUM($K3145:P3145),0),ROUND(Q3143*$E3145,0)),0),0)</f>
        <v>0</v>
      </c>
      <c r="R3145" s="5">
        <f ca="1">IF(AND($G3144,NOT(ISTEXT($G3143)),ISNUMBER(Poczatek),ISNUMBER(Koniec_Projekt)),IFERROR(IF(LataProjekcji=$F3146,ROUND($D3144-SUM($K3145:Q3145),0),ROUND(R3143*$E3145,0)),0),0)</f>
        <v>0</v>
      </c>
      <c r="S3145" s="5">
        <f ca="1">IF(AND($G3144,NOT(ISTEXT($G3143)),ISNUMBER(Poczatek),ISNUMBER(Koniec_Projekt)),IFERROR(IF(LataProjekcji=$F3146,ROUND($D3144-SUM($K3145:R3145),0),ROUND(S3143*$E3145,0)),0),0)</f>
        <v>0</v>
      </c>
      <c r="T3145" s="5">
        <f ca="1">IF(AND($G3144,NOT(ISTEXT($G3143)),ISNUMBER(Poczatek),ISNUMBER(Koniec_Projekt)),IFERROR(IF(LataProjekcji=$F3146,ROUND($D3144-SUM($K3145:S3145),0),ROUND(T3143*$E3145,0)),0),0)</f>
        <v>0</v>
      </c>
      <c r="U3145" s="5">
        <f ca="1">IF(AND($G3144,NOT(ISTEXT($G3143)),ISNUMBER(Poczatek),ISNUMBER(Koniec_Projekt)),IFERROR(IF(LataProjekcji=$F3146,ROUND($D3144-SUM($K3145:T3145),0),ROUND(U3143*$E3145,0)),0),0)</f>
        <v>0</v>
      </c>
      <c r="V3145" s="5">
        <f ca="1">IF(AND($G3144,NOT(ISTEXT($G3143)),ISNUMBER(Poczatek),ISNUMBER(Koniec_Projekt)),IFERROR(IF(LataProjekcji=$F3146,ROUND($D3144-SUM($K3145:U3145),0),ROUND(V3143*$E3145,0)),0),0)</f>
        <v>0</v>
      </c>
      <c r="W3145" s="5">
        <f ca="1">IF(AND($G3144,NOT(ISTEXT($G3143)),ISNUMBER(Poczatek),ISNUMBER(Koniec_Projekt)),IFERROR(IF(LataProjekcji=$F3146,ROUND($D3144-SUM($K3145:V3145),0),ROUND(W3143*$E3145,0)),0),0)</f>
        <v>0</v>
      </c>
      <c r="X3145" s="5">
        <f ca="1">IF(AND($G3144,NOT(ISTEXT($G3143)),ISNUMBER(Poczatek),ISNUMBER(Koniec_Projekt)),IFERROR(IF(LataProjekcji=$F3146,ROUND($D3144-SUM($K3145:W3145),0),ROUND(X3143*$E3145,0)),0),0)</f>
        <v>0</v>
      </c>
      <c r="Y3145" s="5">
        <f ca="1">IF(AND($G3144,NOT(ISTEXT($G3143)),ISNUMBER(Poczatek),ISNUMBER(Koniec_Projekt)),IFERROR(IF(LataProjekcji=$F3146,ROUND($D3144-SUM($K3145:X3145),0),ROUND(Y3143*$E3145,0)),0),0)</f>
        <v>0</v>
      </c>
      <c r="Z3145" s="5">
        <f ca="1">IF(AND($G3144,NOT(ISTEXT($G3143)),ISNUMBER(Poczatek),ISNUMBER(Koniec_Projekt)),IFERROR(IF(LataProjekcji=$F3146,ROUND($D3144-SUM($K3145:Y3145),0),ROUND(Z3143*$E3145,0)),0),0)</f>
        <v>0</v>
      </c>
      <c r="AA3145" s="5">
        <f ca="1">IF(AND($G3144,NOT(ISTEXT($G3143)),ISNUMBER(Poczatek),ISNUMBER(Koniec_Projekt)),IFERROR(IF(LataProjekcji=$F3146,ROUND($D3144-SUM($K3145:Z3145),0),ROUND(AA3143*$E3145,0)),0),0)</f>
        <v>0</v>
      </c>
      <c r="AB3145" s="5">
        <f ca="1">IF(AND($G3144,NOT(ISTEXT($G3143)),ISNUMBER(Poczatek),ISNUMBER(Koniec_Projekt)),IFERROR(IF(LataProjekcji=$F3146,ROUND($D3144-SUM($K3145:AA3145),0),ROUND(AB3143*$E3145,0)),0),0)</f>
        <v>0</v>
      </c>
      <c r="AC3145" s="5">
        <f ca="1">IF(AND($G3144,NOT(ISTEXT($G3143)),ISNUMBER(Poczatek),ISNUMBER(Koniec_Projekt)),IFERROR(IF(LataProjekcji=$F3146,ROUND($D3144-SUM($K3145:AB3145),0),ROUND(AC3143*$E3145,0)),0),0)</f>
        <v>0</v>
      </c>
      <c r="AD3145" s="5">
        <f ca="1">IF(AND($G3144,NOT(ISTEXT($G3143)),ISNUMBER(Poczatek),ISNUMBER(Koniec_Projekt)),IFERROR(IF(LataProjekcji=$F3146,ROUND($D3144-SUM($K3145:AC3145),0),ROUND(AD3143*$E3145,0)),0),0)</f>
        <v>0</v>
      </c>
      <c r="AE3145" s="5">
        <f ca="1">IF(AND($G3144,NOT(ISTEXT($G3143)),ISNUMBER(Poczatek),ISNUMBER(Koniec_Projekt)),IFERROR(IF(LataProjekcji=$F3146,ROUND($D3144-SUM($K3145:AD3145),0),ROUND(AE3143*$E3145,0)),0),0)</f>
        <v>0</v>
      </c>
    </row>
    <row r="3146" spans="2:31" hidden="1">
      <c r="B3146" s="526" t="s">
        <v>751</v>
      </c>
      <c r="D3146" s="1">
        <f ca="1">IFERROR(ROUNDUP(D3144/E3145,0),0)</f>
        <v>0</v>
      </c>
      <c r="E3146" s="1">
        <f ca="1">IF(D3146=0,0,DATEDIF(DATE(D3143,E3143,1),DATE(F3145,G3145,1),"m"))</f>
        <v>0</v>
      </c>
      <c r="F3146" s="1" t="str">
        <f ca="1">IFERROR(YEAR(G3143),"brak daty")</f>
        <v>brak daty</v>
      </c>
      <c r="G3146" s="1" t="str">
        <f ca="1">IFERROR(MONTH(G3143),"brak daty")</f>
        <v>brak daty</v>
      </c>
      <c r="I3146" s="1" t="s">
        <v>425</v>
      </c>
      <c r="K3146" s="5">
        <f ca="1">IF(AND($G3144,NOT(ISTEXT($G3143)),ISNUMBER(Poczatek),ISNUMBER(Koniec_Projekt)),IFERROR(IF(LataProjekcji=$F3145,IF(AND($G3145=$G3146,$F3145=$F3146),ROUND($D3144-SUM($K3146),0),ROUND(K3144*$E3145,0)),IF(LataProjekcji&gt;$F3145,0,ROUND(K3144*$E3145,0))),0),0)</f>
        <v>0</v>
      </c>
      <c r="L3146" s="5">
        <f ca="1">IF(AND($G3144,NOT(ISTEXT($G3143)),ISNUMBER(Poczatek),ISNUMBER(Koniec_Projekt)),IFERROR(IF(LataProjekcji=$F3145,IF(AND($G3145=$G3146,$F3145=$F3146),ROUND($D3144-SUM($K3146:K3146),0),ROUND(L3144*$E3145,0)),IF(LataProjekcji&gt;$F3145,0,ROUND(L3144*$E3145,0))),0),0)</f>
        <v>0</v>
      </c>
      <c r="M3146" s="5">
        <f ca="1">IF(AND($G3144,NOT(ISTEXT($G3143)),ISNUMBER(Poczatek),ISNUMBER(Koniec_Projekt)),IFERROR(IF(LataProjekcji=$F3145,IF(AND($G3145=$G3146,$F3145=$F3146),ROUND($D3144-SUM($K3146:L3146),0),ROUND(M3144*$E3145,0)),IF(LataProjekcji&gt;$F3145,0,ROUND(M3144*$E3145,0))),0),0)</f>
        <v>0</v>
      </c>
      <c r="N3146" s="5">
        <f ca="1">IF(AND($G3144,NOT(ISTEXT($G3143)),ISNUMBER(Poczatek),ISNUMBER(Koniec_Projekt)),IFERROR(IF(LataProjekcji=$F3145,IF(AND($G3145=$G3146,$F3145=$F3146),ROUND($D3144-SUM($K3146:M3146),0),ROUND(N3144*$E3145,0)),IF(LataProjekcji&gt;$F3145,0,ROUND(N3144*$E3145,0))),0),0)</f>
        <v>0</v>
      </c>
      <c r="O3146" s="5">
        <f ca="1">IF(AND($G3144,NOT(ISTEXT($G3143)),ISNUMBER(Poczatek),ISNUMBER(Koniec_Projekt)),IFERROR(IF(LataProjekcji=$F3145,IF(AND($G3145=$G3146,$F3145=$F3146),ROUND($D3144-SUM($K3146:N3146),0),ROUND(O3144*$E3145,0)),IF(LataProjekcji&gt;$F3145,0,ROUND(O3144*$E3145,0))),0),0)</f>
        <v>0</v>
      </c>
      <c r="P3146" s="5">
        <f ca="1">IF(AND($G3144,NOT(ISTEXT($G3143)),ISNUMBER(Poczatek),ISNUMBER(Koniec_Projekt)),IFERROR(IF(LataProjekcji=$F3145,IF(AND($G3145=$G3146,$F3145=$F3146),ROUND($D3144-SUM($K3146:O3146),0),ROUND(P3144*$E3145,0)),IF(LataProjekcji&gt;$F3145,0,ROUND(P3144*$E3145,0))),0),0)</f>
        <v>0</v>
      </c>
      <c r="Q3146" s="5">
        <f ca="1">IF(AND($G3144,NOT(ISTEXT($G3143)),ISNUMBER(Poczatek),ISNUMBER(Koniec_Projekt)),IFERROR(IF(LataProjekcji=$F3145,IF(AND($G3145=$G3146,$F3145=$F3146),ROUND($D3144-SUM($K3146:P3146),0),ROUND(Q3144*$E3145,0)),IF(LataProjekcji&gt;$F3145,0,ROUND(Q3144*$E3145,0))),0),0)</f>
        <v>0</v>
      </c>
      <c r="R3146" s="5">
        <f ca="1">IF(AND($G3144,NOT(ISTEXT($G3143)),ISNUMBER(Poczatek),ISNUMBER(Koniec_Projekt)),IFERROR(IF(LataProjekcji=$F3145,IF(AND($G3145=$G3146,$F3145=$F3146),ROUND($D3144-SUM($K3146:Q3146),0),ROUND(R3144*$E3145,0)),IF(LataProjekcji&gt;$F3145,0,ROUND(R3144*$E3145,0))),0),0)</f>
        <v>0</v>
      </c>
      <c r="S3146" s="5">
        <f ca="1">IF(AND($G3144,NOT(ISTEXT($G3143)),ISNUMBER(Poczatek),ISNUMBER(Koniec_Projekt)),IFERROR(IF(LataProjekcji=$F3145,IF(AND($G3145=$G3146,$F3145=$F3146),ROUND($D3144-SUM($K3146:R3146),0),ROUND(S3144*$E3145,0)),IF(LataProjekcji&gt;$F3145,0,ROUND(S3144*$E3145,0))),0),0)</f>
        <v>0</v>
      </c>
      <c r="T3146" s="5">
        <f ca="1">IF(AND($G3144,NOT(ISTEXT($G3143)),ISNUMBER(Poczatek),ISNUMBER(Koniec_Projekt)),IFERROR(IF(LataProjekcji=$F3145,IF(AND($G3145=$G3146,$F3145=$F3146),ROUND($D3144-SUM($K3146:S3146),0),ROUND(T3144*$E3145,0)),IF(LataProjekcji&gt;$F3145,0,ROUND(T3144*$E3145,0))),0),0)</f>
        <v>0</v>
      </c>
      <c r="U3146" s="5">
        <f ca="1">IF(AND($G3144,NOT(ISTEXT($G3143)),ISNUMBER(Poczatek),ISNUMBER(Koniec_Projekt)),IFERROR(IF(LataProjekcji=$F3145,IF(AND($G3145=$G3146,$F3145=$F3146),ROUND($D3144-SUM($K3146:T3146),0),ROUND(U3144*$E3145,0)),IF(LataProjekcji&gt;$F3145,0,ROUND(U3144*$E3145,0))),0),0)</f>
        <v>0</v>
      </c>
      <c r="V3146" s="5">
        <f ca="1">IF(AND($G3144,NOT(ISTEXT($G3143)),ISNUMBER(Poczatek),ISNUMBER(Koniec_Projekt)),IFERROR(IF(LataProjekcji=$F3145,IF(AND($G3145=$G3146,$F3145=$F3146),ROUND($D3144-SUM($K3146:U3146),0),ROUND(V3144*$E3145,0)),IF(LataProjekcji&gt;$F3145,0,ROUND(V3144*$E3145,0))),0),0)</f>
        <v>0</v>
      </c>
      <c r="W3146" s="5">
        <f ca="1">IF(AND($G3144,NOT(ISTEXT($G3143)),ISNUMBER(Poczatek),ISNUMBER(Koniec_Projekt)),IFERROR(IF(LataProjekcji=$F3145,IF(AND($G3145=$G3146,$F3145=$F3146),ROUND($D3144-SUM($K3146:V3146),0),ROUND(W3144*$E3145,0)),IF(LataProjekcji&gt;$F3145,0,ROUND(W3144*$E3145,0))),0),0)</f>
        <v>0</v>
      </c>
      <c r="X3146" s="5">
        <f ca="1">IF(AND($G3144,NOT(ISTEXT($G3143)),ISNUMBER(Poczatek),ISNUMBER(Koniec_Projekt)),IFERROR(IF(LataProjekcji=$F3145,IF(AND($G3145=$G3146,$F3145=$F3146),ROUND($D3144-SUM($K3146:W3146),0),ROUND(X3144*$E3145,0)),IF(LataProjekcji&gt;$F3145,0,ROUND(X3144*$E3145,0))),0),0)</f>
        <v>0</v>
      </c>
      <c r="Y3146" s="5">
        <f ca="1">IF(AND($G3144,NOT(ISTEXT($G3143)),ISNUMBER(Poczatek),ISNUMBER(Koniec_Projekt)),IFERROR(IF(LataProjekcji=$F3145,IF(AND($G3145=$G3146,$F3145=$F3146),ROUND($D3144-SUM($K3146:X3146),0),ROUND(Y3144*$E3145,0)),IF(LataProjekcji&gt;$F3145,0,ROUND(Y3144*$E3145,0))),0),0)</f>
        <v>0</v>
      </c>
      <c r="Z3146" s="5">
        <f ca="1">IF(AND($G3144,NOT(ISTEXT($G3143)),ISNUMBER(Poczatek),ISNUMBER(Koniec_Projekt)),IFERROR(IF(LataProjekcji=$F3145,IF(AND($G3145=$G3146,$F3145=$F3146),ROUND($D3144-SUM($K3146:Y3146),0),ROUND(Z3144*$E3145,0)),IF(LataProjekcji&gt;$F3145,0,ROUND(Z3144*$E3145,0))),0),0)</f>
        <v>0</v>
      </c>
      <c r="AA3146" s="5">
        <f ca="1">IF(AND($G3144,NOT(ISTEXT($G3143)),ISNUMBER(Poczatek),ISNUMBER(Koniec_Projekt)),IFERROR(IF(LataProjekcji=$F3145,IF(AND($G3145=$G3146,$F3145=$F3146),ROUND($D3144-SUM($K3146:Z3146),0),ROUND(AA3144*$E3145,0)),IF(LataProjekcji&gt;$F3145,0,ROUND(AA3144*$E3145,0))),0),0)</f>
        <v>0</v>
      </c>
      <c r="AB3146" s="5">
        <f ca="1">IF(AND($G3144,NOT(ISTEXT($G3143)),ISNUMBER(Poczatek),ISNUMBER(Koniec_Projekt)),IFERROR(IF(LataProjekcji=$F3145,IF(AND($G3145=$G3146,$F3145=$F3146),ROUND($D3144-SUM($K3146:AA3146),0),ROUND(AB3144*$E3145,0)),IF(LataProjekcji&gt;$F3145,0,ROUND(AB3144*$E3145,0))),0),0)</f>
        <v>0</v>
      </c>
      <c r="AC3146" s="5">
        <f ca="1">IF(AND($G3144,NOT(ISTEXT($G3143)),ISNUMBER(Poczatek),ISNUMBER(Koniec_Projekt)),IFERROR(IF(LataProjekcji=$F3145,IF(AND($G3145=$G3146,$F3145=$F3146),ROUND($D3144-SUM($K3146:AB3146),0),ROUND(AC3144*$E3145,0)),IF(LataProjekcji&gt;$F3145,0,ROUND(AC3144*$E3145,0))),0),0)</f>
        <v>0</v>
      </c>
      <c r="AD3146" s="5">
        <f ca="1">IF(AND($G3144,NOT(ISTEXT($G3143)),ISNUMBER(Poczatek),ISNUMBER(Koniec_Projekt)),IFERROR(IF(LataProjekcji=$F3145,IF(AND($G3145=$G3146,$F3145=$F3146),ROUND($D3144-SUM($K3146:AC3146),0),ROUND(AD3144*$E3145,0)),IF(LataProjekcji&gt;$F3145,0,ROUND(AD3144*$E3145,0))),0),0)</f>
        <v>0</v>
      </c>
      <c r="AE3146" s="5">
        <f ca="1">IF(AND($G3144,NOT(ISTEXT($G3143)),ISNUMBER(Poczatek),ISNUMBER(Koniec_Projekt)),IFERROR(IF(LataProjekcji=$F3145,IF(AND($G3145=$G3146,$F3145=$F3146),ROUND($D3144-SUM($K3146:AD3146),0),ROUND(AE3144*$E3145,0)),IF(LataProjekcji&gt;$F3145,0,ROUND(AE3144*$E3145,0))),0),0)</f>
        <v>0</v>
      </c>
    </row>
    <row r="3147" spans="2:31" ht="12.5" hidden="1" thickBot="1">
      <c r="B3147" s="527" t="s">
        <v>865</v>
      </c>
      <c r="C3147" s="528"/>
      <c r="D3147" s="529">
        <f ca="1">IF(D3144&gt;10,ROUND((D3146-1)*E3145,0),E3145)</f>
        <v>0</v>
      </c>
      <c r="E3147" s="529">
        <f ca="1">D3144-D3147</f>
        <v>0</v>
      </c>
      <c r="F3147" s="528"/>
      <c r="G3147" s="669">
        <f ca="1">OFFSET($C$269,$D3142,0)</f>
        <v>0</v>
      </c>
      <c r="H3147" s="528"/>
      <c r="I3147" s="528"/>
      <c r="J3147" s="528"/>
      <c r="K3147" s="528"/>
      <c r="L3147" s="528"/>
      <c r="M3147" s="528"/>
      <c r="N3147" s="528"/>
      <c r="O3147" s="528"/>
      <c r="P3147" s="528"/>
      <c r="Q3147" s="528"/>
      <c r="R3147" s="528"/>
      <c r="S3147" s="528"/>
      <c r="T3147" s="528"/>
      <c r="U3147" s="528"/>
      <c r="V3147" s="528"/>
      <c r="W3147" s="528"/>
      <c r="X3147" s="528"/>
      <c r="Y3147" s="528"/>
      <c r="Z3147" s="528"/>
      <c r="AA3147" s="528"/>
      <c r="AB3147" s="528"/>
      <c r="AC3147" s="528"/>
      <c r="AD3147" s="528"/>
      <c r="AE3147" s="528"/>
    </row>
    <row r="3148" spans="2:31" ht="12.5" hidden="1" thickTop="1"/>
    <row r="3149" spans="2:31" ht="12.5" hidden="1" thickBot="1">
      <c r="B3149" s="530" t="str">
        <f ca="1">"nazwa ST: "&amp;B1996</f>
        <v>nazwa ST: 0</v>
      </c>
      <c r="C3149" s="530"/>
      <c r="D3149" s="531">
        <f>D1996</f>
        <v>313</v>
      </c>
      <c r="E3149" s="530"/>
      <c r="F3149" s="530"/>
      <c r="G3149" s="530"/>
      <c r="H3149" s="530"/>
      <c r="I3149" s="530"/>
      <c r="J3149" s="530"/>
      <c r="K3149" s="539" t="str">
        <f t="shared" ref="K3149:AE3149" si="3246">LataProjekcji</f>
        <v>Uzupełnij dane</v>
      </c>
      <c r="L3149" s="539" t="str">
        <f t="shared" si="3246"/>
        <v/>
      </c>
      <c r="M3149" s="539" t="str">
        <f t="shared" si="3246"/>
        <v/>
      </c>
      <c r="N3149" s="539" t="str">
        <f t="shared" si="3246"/>
        <v/>
      </c>
      <c r="O3149" s="539" t="str">
        <f t="shared" si="3246"/>
        <v/>
      </c>
      <c r="P3149" s="539" t="str">
        <f t="shared" si="3246"/>
        <v/>
      </c>
      <c r="Q3149" s="539" t="str">
        <f t="shared" si="3246"/>
        <v/>
      </c>
      <c r="R3149" s="539" t="str">
        <f t="shared" si="3246"/>
        <v/>
      </c>
      <c r="S3149" s="539" t="str">
        <f t="shared" si="3246"/>
        <v/>
      </c>
      <c r="T3149" s="539" t="str">
        <f t="shared" si="3246"/>
        <v/>
      </c>
      <c r="U3149" s="539" t="str">
        <f t="shared" si="3246"/>
        <v/>
      </c>
      <c r="V3149" s="539" t="str">
        <f t="shared" si="3246"/>
        <v/>
      </c>
      <c r="W3149" s="539" t="str">
        <f t="shared" si="3246"/>
        <v/>
      </c>
      <c r="X3149" s="539" t="str">
        <f t="shared" si="3246"/>
        <v/>
      </c>
      <c r="Y3149" s="539" t="str">
        <f t="shared" si="3246"/>
        <v/>
      </c>
      <c r="Z3149" s="539" t="str">
        <f t="shared" si="3246"/>
        <v/>
      </c>
      <c r="AA3149" s="539" t="str">
        <f t="shared" si="3246"/>
        <v/>
      </c>
      <c r="AB3149" s="539" t="str">
        <f t="shared" si="3246"/>
        <v/>
      </c>
      <c r="AC3149" s="539" t="str">
        <f t="shared" si="3246"/>
        <v/>
      </c>
      <c r="AD3149" s="539" t="str">
        <f t="shared" si="3246"/>
        <v/>
      </c>
      <c r="AE3149" s="539" t="str">
        <f t="shared" si="3246"/>
        <v/>
      </c>
    </row>
    <row r="3150" spans="2:31" hidden="1">
      <c r="B3150" s="526" t="s">
        <v>752</v>
      </c>
      <c r="D3150" s="1">
        <f ca="1">D1997</f>
        <v>1900</v>
      </c>
      <c r="E3150" s="1">
        <f ca="1">E1997</f>
        <v>1</v>
      </c>
      <c r="F3150" s="1">
        <f ca="1">IF(D3151&gt;10,F1997,1)</f>
        <v>1</v>
      </c>
      <c r="G3150" s="525" t="str">
        <f ca="1">IF(ISBLANK(OFFSET($E$269,$D3149,0)),"brak daty",IF(D3151&gt;10,EDATE(OFFSET($E$269,$D3149,0),D3153),DATE(D3150,E3150,1)))</f>
        <v>brak daty</v>
      </c>
      <c r="H3150" s="538" t="b">
        <f ca="1">SUM(K3150:AE3150)=D3153</f>
        <v>1</v>
      </c>
      <c r="I3150" s="1" t="s">
        <v>749</v>
      </c>
      <c r="K3150" s="5">
        <f ca="1">IF(AND($G3151,NOT(ISTEXT($G3150)),ISNUMBER(Poczatek),ISNUMBER(Koniec_Projekt)),IFERROR(IF($D3150=LataProjekcji,$F3150,IF($D3150&lt;LataProjekcji,IF((SUM(K3150)+12)&lt;$D3153,12,$D3153-SUM(K3150)),0)),0),0)</f>
        <v>0</v>
      </c>
      <c r="L3150" s="5">
        <f ca="1">IF(AND($G3151,NOT(ISTEXT($G3150)),ISNUMBER(Poczatek),ISNUMBER(Koniec_Projekt)),IFERROR(IF($D3150=LataProjekcji,$F3150,IF($D3150&lt;LataProjekcji,IF((SUM($K3150:K3150)+12)&lt;$D3153,12,$D3153-SUM($K3150:K3150)),0)),0),0)</f>
        <v>0</v>
      </c>
      <c r="M3150" s="5">
        <f ca="1">IF(AND($G3151,NOT(ISTEXT($G3150)),ISNUMBER(Poczatek),ISNUMBER(Koniec_Projekt)),IFERROR(IF($D3150=LataProjekcji,$F3150,IF($D3150&lt;LataProjekcji,IF((SUM($K3150:L3150)+12)&lt;$D3153,12,$D3153-SUM($K3150:L3150)),0)),0),0)</f>
        <v>0</v>
      </c>
      <c r="N3150" s="5">
        <f ca="1">IF(AND($G3151,NOT(ISTEXT($G3150)),ISNUMBER(Poczatek),ISNUMBER(Koniec_Projekt)),IFERROR(IF($D3150=LataProjekcji,$F3150,IF($D3150&lt;LataProjekcji,IF((SUM($K3150:M3150)+12)&lt;$D3153,12,$D3153-SUM($K3150:M3150)),0)),0),0)</f>
        <v>0</v>
      </c>
      <c r="O3150" s="5">
        <f ca="1">IF(AND($G3151,NOT(ISTEXT($G3150)),ISNUMBER(Poczatek),ISNUMBER(Koniec_Projekt)),IFERROR(IF($D3150=LataProjekcji,$F3150,IF($D3150&lt;LataProjekcji,IF((SUM($K3150:N3150)+12)&lt;$D3153,12,$D3153-SUM($K3150:N3150)),0)),0),0)</f>
        <v>0</v>
      </c>
      <c r="P3150" s="5">
        <f ca="1">IF(AND($G3151,NOT(ISTEXT($G3150)),ISNUMBER(Poczatek),ISNUMBER(Koniec_Projekt)),IFERROR(IF($D3150=LataProjekcji,$F3150,IF($D3150&lt;LataProjekcji,IF((SUM($K3150:O3150)+12)&lt;$D3153,12,$D3153-SUM($K3150:O3150)),0)),0),0)</f>
        <v>0</v>
      </c>
      <c r="Q3150" s="5">
        <f ca="1">IF(AND($G3151,NOT(ISTEXT($G3150)),ISNUMBER(Poczatek),ISNUMBER(Koniec_Projekt)),IFERROR(IF($D3150=LataProjekcji,$F3150,IF($D3150&lt;LataProjekcji,IF((SUM($K3150:P3150)+12)&lt;$D3153,12,$D3153-SUM($K3150:P3150)),0)),0),0)</f>
        <v>0</v>
      </c>
      <c r="R3150" s="5">
        <f ca="1">IF(AND($G3151,NOT(ISTEXT($G3150)),ISNUMBER(Poczatek),ISNUMBER(Koniec_Projekt)),IFERROR(IF($D3150=LataProjekcji,$F3150,IF($D3150&lt;LataProjekcji,IF((SUM($K3150:Q3150)+12)&lt;$D3153,12,$D3153-SUM($K3150:Q3150)),0)),0),0)</f>
        <v>0</v>
      </c>
      <c r="S3150" s="5">
        <f ca="1">IF(AND($G3151,NOT(ISTEXT($G3150)),ISNUMBER(Poczatek),ISNUMBER(Koniec_Projekt)),IFERROR(IF($D3150=LataProjekcji,$F3150,IF($D3150&lt;LataProjekcji,IF((SUM($K3150:R3150)+12)&lt;$D3153,12,$D3153-SUM($K3150:R3150)),0)),0),0)</f>
        <v>0</v>
      </c>
      <c r="T3150" s="5">
        <f ca="1">IF(AND($G3151,NOT(ISTEXT($G3150)),ISNUMBER(Poczatek),ISNUMBER(Koniec_Projekt)),IFERROR(IF($D3150=LataProjekcji,$F3150,IF($D3150&lt;LataProjekcji,IF((SUM($K3150:S3150)+12)&lt;$D3153,12,$D3153-SUM($K3150:S3150)),0)),0),0)</f>
        <v>0</v>
      </c>
      <c r="U3150" s="5">
        <f ca="1">IF(AND($G3151,NOT(ISTEXT($G3150)),ISNUMBER(Poczatek),ISNUMBER(Koniec_Projekt)),IFERROR(IF($D3150=LataProjekcji,$F3150,IF($D3150&lt;LataProjekcji,IF((SUM($K3150:T3150)+12)&lt;$D3153,12,$D3153-SUM($K3150:T3150)),0)),0),0)</f>
        <v>0</v>
      </c>
      <c r="V3150" s="5">
        <f ca="1">IF(AND($G3151,NOT(ISTEXT($G3150)),ISNUMBER(Poczatek),ISNUMBER(Koniec_Projekt)),IFERROR(IF($D3150=LataProjekcji,$F3150,IF($D3150&lt;LataProjekcji,IF((SUM($K3150:U3150)+12)&lt;$D3153,12,$D3153-SUM($K3150:U3150)),0)),0),0)</f>
        <v>0</v>
      </c>
      <c r="W3150" s="5">
        <f ca="1">IF(AND($G3151,NOT(ISTEXT($G3150)),ISNUMBER(Poczatek),ISNUMBER(Koniec_Projekt)),IFERROR(IF($D3150=LataProjekcji,$F3150,IF($D3150&lt;LataProjekcji,IF((SUM($K3150:V3150)+12)&lt;$D3153,12,$D3153-SUM($K3150:V3150)),0)),0),0)</f>
        <v>0</v>
      </c>
      <c r="X3150" s="5">
        <f ca="1">IF(AND($G3151,NOT(ISTEXT($G3150)),ISNUMBER(Poczatek),ISNUMBER(Koniec_Projekt)),IFERROR(IF($D3150=LataProjekcji,$F3150,IF($D3150&lt;LataProjekcji,IF((SUM($K3150:W3150)+12)&lt;$D3153,12,$D3153-SUM($K3150:W3150)),0)),0),0)</f>
        <v>0</v>
      </c>
      <c r="Y3150" s="5">
        <f ca="1">IF(AND($G3151,NOT(ISTEXT($G3150)),ISNUMBER(Poczatek),ISNUMBER(Koniec_Projekt)),IFERROR(IF($D3150=LataProjekcji,$F3150,IF($D3150&lt;LataProjekcji,IF((SUM($K3150:X3150)+12)&lt;$D3153,12,$D3153-SUM($K3150:X3150)),0)),0),0)</f>
        <v>0</v>
      </c>
      <c r="Z3150" s="5">
        <f ca="1">IF(AND($G3151,NOT(ISTEXT($G3150)),ISNUMBER(Poczatek),ISNUMBER(Koniec_Projekt)),IFERROR(IF($D3150=LataProjekcji,$F3150,IF($D3150&lt;LataProjekcji,IF((SUM($K3150:Y3150)+12)&lt;$D3153,12,$D3153-SUM($K3150:Y3150)),0)),0),0)</f>
        <v>0</v>
      </c>
      <c r="AA3150" s="5">
        <f ca="1">IF(AND($G3151,NOT(ISTEXT($G3150)),ISNUMBER(Poczatek),ISNUMBER(Koniec_Projekt)),IFERROR(IF($D3150=LataProjekcji,$F3150,IF($D3150&lt;LataProjekcji,IF((SUM($K3150:Z3150)+12)&lt;$D3153,12,$D3153-SUM($K3150:Z3150)),0)),0),0)</f>
        <v>0</v>
      </c>
      <c r="AB3150" s="5">
        <f ca="1">IF(AND($G3151,NOT(ISTEXT($G3150)),ISNUMBER(Poczatek),ISNUMBER(Koniec_Projekt)),IFERROR(IF($D3150=LataProjekcji,$F3150,IF($D3150&lt;LataProjekcji,IF((SUM($K3150:AA3150)+12)&lt;$D3153,12,$D3153-SUM($K3150:AA3150)),0)),0),0)</f>
        <v>0</v>
      </c>
      <c r="AC3150" s="5">
        <f ca="1">IF(AND($G3151,NOT(ISTEXT($G3150)),ISNUMBER(Poczatek),ISNUMBER(Koniec_Projekt)),IFERROR(IF($D3150=LataProjekcji,$F3150,IF($D3150&lt;LataProjekcji,IF((SUM($K3150:AB3150)+12)&lt;$D3153,12,$D3153-SUM($K3150:AB3150)),0)),0),0)</f>
        <v>0</v>
      </c>
      <c r="AD3150" s="5">
        <f ca="1">IF(AND($G3151,NOT(ISTEXT($G3150)),ISNUMBER(Poczatek),ISNUMBER(Koniec_Projekt)),IFERROR(IF($D3150=LataProjekcji,$F3150,IF($D3150&lt;LataProjekcji,IF((SUM($K3150:AC3150)+12)&lt;$D3153,12,$D3153-SUM($K3150:AC3150)),0)),0),0)</f>
        <v>0</v>
      </c>
      <c r="AE3150" s="5">
        <f ca="1">IF(AND($G3151,NOT(ISTEXT($G3150)),ISNUMBER(Poczatek),ISNUMBER(Koniec_Projekt)),IFERROR(IF($D3150=LataProjekcji,$F3150,IF($D3150&lt;LataProjekcji,IF((SUM($K3150:AD3150)+12)&lt;$D3153,12,$D3153-SUM($K3150:AD3150)),0)),0),0)</f>
        <v>0</v>
      </c>
    </row>
    <row r="3151" spans="2:31" hidden="1">
      <c r="B3151" s="526" t="s">
        <v>754</v>
      </c>
      <c r="D3151" s="5">
        <f ca="1">D1998</f>
        <v>0</v>
      </c>
      <c r="E3151" s="454">
        <f ca="1">E1998</f>
        <v>0</v>
      </c>
      <c r="F3151" s="454">
        <f ca="1">F1998</f>
        <v>0</v>
      </c>
      <c r="G3151" s="258" t="b">
        <f ca="1">NOT(ISBLANK(OFFSET($C$269,$D3149,0)))</f>
        <v>0</v>
      </c>
      <c r="H3151" s="538" t="b">
        <f ca="1">SUM(K3151:AE3151)=E3153</f>
        <v>1</v>
      </c>
      <c r="I3151" s="1" t="s">
        <v>750</v>
      </c>
      <c r="K3151" s="537">
        <f ca="1">IF(AND($G3151,NOT(ISTEXT($G3150)),ISNUMBER(Poczatek),ISNUMBER(Koniec_Projekt)),IFERROR(IF($D3150=LataProjekcji,IF($F3150&gt;$E3153,$E3153,$F3150),IF($D3153&gt;=$E3153,(IF($D3150&lt;LataProjekcji,IF((SUM(J3151:$K3151)+12)&lt;$E3153,12,$E3153-SUM(J3151:$K3151)),0)),(IF($D3150&lt;LataProjekcji,IF((SUM(J3151:$K3151)+12)&lt;$D3153,12,$D3153-SUM(J3151:$K3151)),0)))),0),0)</f>
        <v>0</v>
      </c>
      <c r="L3151" s="537">
        <f ca="1">IF(AND($G3151,NOT(ISTEXT($G3150)),ISNUMBER(Poczatek),ISNUMBER(Koniec_Projekt)),IFERROR(IF($D3150=LataProjekcji,IF($F3150&gt;$E3153,$E3153,$F3150),IF($D3153&gt;=$E3153,(IF($D3150&lt;LataProjekcji,IF((SUM($K3151:K3151)+12)&lt;$E3153,12,$E3153-SUM($K3151:K3151)),0)),(IF($D3150&lt;LataProjekcji,IF((SUM($K3151:K3151)+12)&lt;$D3153,12,$D3153-SUM($K3151:K3151)),0)))),0),0)</f>
        <v>0</v>
      </c>
      <c r="M3151" s="537">
        <f ca="1">IF(AND($G3151,NOT(ISTEXT($G3150)),ISNUMBER(Poczatek),ISNUMBER(Koniec_Projekt)),IFERROR(IF($D3150=LataProjekcji,IF($F3150&gt;$E3153,$E3153,$F3150),IF($D3153&gt;=$E3153,(IF($D3150&lt;LataProjekcji,IF((SUM($K3151:L3151)+12)&lt;$E3153,12,$E3153-SUM($K3151:L3151)),0)),(IF($D3150&lt;LataProjekcji,IF((SUM($K3151:L3151)+12)&lt;$D3153,12,$D3153-SUM($K3151:L3151)),0)))),0),0)</f>
        <v>0</v>
      </c>
      <c r="N3151" s="537">
        <f ca="1">IF(AND($G3151,NOT(ISTEXT($G3150)),ISNUMBER(Poczatek),ISNUMBER(Koniec_Projekt)),IFERROR(IF($D3150=LataProjekcji,IF($F3150&gt;$E3153,$E3153,$F3150),IF($D3153&gt;=$E3153,(IF($D3150&lt;LataProjekcji,IF((SUM($K3151:M3151)+12)&lt;$E3153,12,$E3153-SUM($K3151:M3151)),0)),(IF($D3150&lt;LataProjekcji,IF((SUM($K3151:M3151)+12)&lt;$D3153,12,$D3153-SUM($K3151:M3151)),0)))),0),0)</f>
        <v>0</v>
      </c>
      <c r="O3151" s="537">
        <f ca="1">IF(AND($G3151,NOT(ISTEXT($G3150)),ISNUMBER(Poczatek),ISNUMBER(Koniec_Projekt)),IFERROR(IF($D3150=LataProjekcji,IF($F3150&gt;$E3153,$E3153,$F3150),IF($D3153&gt;=$E3153,(IF($D3150&lt;LataProjekcji,IF((SUM($K3151:N3151)+12)&lt;$E3153,12,$E3153-SUM($K3151:N3151)),0)),(IF($D3150&lt;LataProjekcji,IF((SUM($K3151:N3151)+12)&lt;$D3153,12,$D3153-SUM($K3151:N3151)),0)))),0),0)</f>
        <v>0</v>
      </c>
      <c r="P3151" s="537">
        <f ca="1">IF(AND($G3151,NOT(ISTEXT($G3150)),ISNUMBER(Poczatek),ISNUMBER(Koniec_Projekt)),IFERROR(IF($D3150=LataProjekcji,IF($F3150&gt;$E3153,$E3153,$F3150),IF($D3153&gt;=$E3153,(IF($D3150&lt;LataProjekcji,IF((SUM($K3151:O3151)+12)&lt;$E3153,12,$E3153-SUM($K3151:O3151)),0)),(IF($D3150&lt;LataProjekcji,IF((SUM($K3151:O3151)+12)&lt;$D3153,12,$D3153-SUM($K3151:O3151)),0)))),0),0)</f>
        <v>0</v>
      </c>
      <c r="Q3151" s="537">
        <f ca="1">IF(AND($G3151,NOT(ISTEXT($G3150)),ISNUMBER(Poczatek),ISNUMBER(Koniec_Projekt)),IFERROR(IF($D3150=LataProjekcji,IF($F3150&gt;$E3153,$E3153,$F3150),IF($D3153&gt;=$E3153,(IF($D3150&lt;LataProjekcji,IF((SUM($K3151:P3151)+12)&lt;$E3153,12,$E3153-SUM($K3151:P3151)),0)),(IF($D3150&lt;LataProjekcji,IF((SUM($K3151:P3151)+12)&lt;$D3153,12,$D3153-SUM($K3151:P3151)),0)))),0),0)</f>
        <v>0</v>
      </c>
      <c r="R3151" s="537">
        <f ca="1">IF(AND($G3151,NOT(ISTEXT($G3150)),ISNUMBER(Poczatek),ISNUMBER(Koniec_Projekt)),IFERROR(IF($D3150=LataProjekcji,IF($F3150&gt;$E3153,$E3153,$F3150),IF($D3153&gt;=$E3153,(IF($D3150&lt;LataProjekcji,IF((SUM($K3151:Q3151)+12)&lt;$E3153,12,$E3153-SUM($K3151:Q3151)),0)),(IF($D3150&lt;LataProjekcji,IF((SUM($K3151:Q3151)+12)&lt;$D3153,12,$D3153-SUM($K3151:Q3151)),0)))),0),0)</f>
        <v>0</v>
      </c>
      <c r="S3151" s="537">
        <f ca="1">IF(AND($G3151,NOT(ISTEXT($G3150)),ISNUMBER(Poczatek),ISNUMBER(Koniec_Projekt)),IFERROR(IF($D3150=LataProjekcji,IF($F3150&gt;$E3153,$E3153,$F3150),IF($D3153&gt;=$E3153,(IF($D3150&lt;LataProjekcji,IF((SUM($K3151:R3151)+12)&lt;$E3153,12,$E3153-SUM($K3151:R3151)),0)),(IF($D3150&lt;LataProjekcji,IF((SUM($K3151:R3151)+12)&lt;$D3153,12,$D3153-SUM($K3151:R3151)),0)))),0),0)</f>
        <v>0</v>
      </c>
      <c r="T3151" s="537">
        <f ca="1">IF(AND($G3151,NOT(ISTEXT($G3150)),ISNUMBER(Poczatek),ISNUMBER(Koniec_Projekt)),IFERROR(IF($D3150=LataProjekcji,IF($F3150&gt;$E3153,$E3153,$F3150),IF($D3153&gt;=$E3153,(IF($D3150&lt;LataProjekcji,IF((SUM($K3151:S3151)+12)&lt;$E3153,12,$E3153-SUM($K3151:S3151)),0)),(IF($D3150&lt;LataProjekcji,IF((SUM($K3151:S3151)+12)&lt;$D3153,12,$D3153-SUM($K3151:S3151)),0)))),0),0)</f>
        <v>0</v>
      </c>
      <c r="U3151" s="537">
        <f ca="1">IF(AND($G3151,NOT(ISTEXT($G3150)),ISNUMBER(Poczatek),ISNUMBER(Koniec_Projekt)),IFERROR(IF($D3150=LataProjekcji,IF($F3150&gt;$E3153,$E3153,$F3150),IF($D3153&gt;=$E3153,(IF($D3150&lt;LataProjekcji,IF((SUM($K3151:T3151)+12)&lt;$E3153,12,$E3153-SUM($K3151:T3151)),0)),(IF($D3150&lt;LataProjekcji,IF((SUM($K3151:T3151)+12)&lt;$D3153,12,$D3153-SUM($K3151:T3151)),0)))),0),0)</f>
        <v>0</v>
      </c>
      <c r="V3151" s="537">
        <f ca="1">IF(AND($G3151,NOT(ISTEXT($G3150)),ISNUMBER(Poczatek),ISNUMBER(Koniec_Projekt)),IFERROR(IF($D3150=LataProjekcji,IF($F3150&gt;$E3153,$E3153,$F3150),IF($D3153&gt;=$E3153,(IF($D3150&lt;LataProjekcji,IF((SUM($K3151:U3151)+12)&lt;$E3153,12,$E3153-SUM($K3151:U3151)),0)),(IF($D3150&lt;LataProjekcji,IF((SUM($K3151:U3151)+12)&lt;$D3153,12,$D3153-SUM($K3151:U3151)),0)))),0),0)</f>
        <v>0</v>
      </c>
      <c r="W3151" s="537">
        <f ca="1">IF(AND($G3151,NOT(ISTEXT($G3150)),ISNUMBER(Poczatek),ISNUMBER(Koniec_Projekt)),IFERROR(IF($D3150=LataProjekcji,IF($F3150&gt;$E3153,$E3153,$F3150),IF($D3153&gt;=$E3153,(IF($D3150&lt;LataProjekcji,IF((SUM($K3151:V3151)+12)&lt;$E3153,12,$E3153-SUM($K3151:V3151)),0)),(IF($D3150&lt;LataProjekcji,IF((SUM($K3151:V3151)+12)&lt;$D3153,12,$D3153-SUM($K3151:V3151)),0)))),0),0)</f>
        <v>0</v>
      </c>
      <c r="X3151" s="537">
        <f ca="1">IF(AND($G3151,NOT(ISTEXT($G3150)),ISNUMBER(Poczatek),ISNUMBER(Koniec_Projekt)),IFERROR(IF($D3150=LataProjekcji,IF($F3150&gt;$E3153,$E3153,$F3150),IF($D3153&gt;=$E3153,(IF($D3150&lt;LataProjekcji,IF((SUM($K3151:W3151)+12)&lt;$E3153,12,$E3153-SUM($K3151:W3151)),0)),(IF($D3150&lt;LataProjekcji,IF((SUM($K3151:W3151)+12)&lt;$D3153,12,$D3153-SUM($K3151:W3151)),0)))),0),0)</f>
        <v>0</v>
      </c>
      <c r="Y3151" s="537">
        <f ca="1">IF(AND($G3151,NOT(ISTEXT($G3150)),ISNUMBER(Poczatek),ISNUMBER(Koniec_Projekt)),IFERROR(IF($D3150=LataProjekcji,IF($F3150&gt;$E3153,$E3153,$F3150),IF($D3153&gt;=$E3153,(IF($D3150&lt;LataProjekcji,IF((SUM($K3151:X3151)+12)&lt;$E3153,12,$E3153-SUM($K3151:X3151)),0)),(IF($D3150&lt;LataProjekcji,IF((SUM($K3151:X3151)+12)&lt;$D3153,12,$D3153-SUM($K3151:X3151)),0)))),0),0)</f>
        <v>0</v>
      </c>
      <c r="Z3151" s="537">
        <f ca="1">IF(AND($G3151,NOT(ISTEXT($G3150)),ISNUMBER(Poczatek),ISNUMBER(Koniec_Projekt)),IFERROR(IF($D3150=LataProjekcji,IF($F3150&gt;$E3153,$E3153,$F3150),IF($D3153&gt;=$E3153,(IF($D3150&lt;LataProjekcji,IF((SUM($K3151:Y3151)+12)&lt;$E3153,12,$E3153-SUM($K3151:Y3151)),0)),(IF($D3150&lt;LataProjekcji,IF((SUM($K3151:Y3151)+12)&lt;$D3153,12,$D3153-SUM($K3151:Y3151)),0)))),0),0)</f>
        <v>0</v>
      </c>
      <c r="AA3151" s="537">
        <f ca="1">IF(AND($G3151,NOT(ISTEXT($G3150)),ISNUMBER(Poczatek),ISNUMBER(Koniec_Projekt)),IFERROR(IF($D3150=LataProjekcji,IF($F3150&gt;$E3153,$E3153,$F3150),IF($D3153&gt;=$E3153,(IF($D3150&lt;LataProjekcji,IF((SUM($K3151:Z3151)+12)&lt;$E3153,12,$E3153-SUM($K3151:Z3151)),0)),(IF($D3150&lt;LataProjekcji,IF((SUM($K3151:Z3151)+12)&lt;$D3153,12,$D3153-SUM($K3151:Z3151)),0)))),0),0)</f>
        <v>0</v>
      </c>
      <c r="AB3151" s="537">
        <f ca="1">IF(AND($G3151,NOT(ISTEXT($G3150)),ISNUMBER(Poczatek),ISNUMBER(Koniec_Projekt)),IFERROR(IF($D3150=LataProjekcji,IF($F3150&gt;$E3153,$E3153,$F3150),IF($D3153&gt;=$E3153,(IF($D3150&lt;LataProjekcji,IF((SUM($K3151:AA3151)+12)&lt;$E3153,12,$E3153-SUM($K3151:AA3151)),0)),(IF($D3150&lt;LataProjekcji,IF((SUM($K3151:AA3151)+12)&lt;$D3153,12,$D3153-SUM($K3151:AA3151)),0)))),0),0)</f>
        <v>0</v>
      </c>
      <c r="AC3151" s="537">
        <f ca="1">IF(AND($G3151,NOT(ISTEXT($G3150)),ISNUMBER(Poczatek),ISNUMBER(Koniec_Projekt)),IFERROR(IF($D3150=LataProjekcji,IF($F3150&gt;$E3153,$E3153,$F3150),IF($D3153&gt;=$E3153,(IF($D3150&lt;LataProjekcji,IF((SUM($K3151:AB3151)+12)&lt;$E3153,12,$E3153-SUM($K3151:AB3151)),0)),(IF($D3150&lt;LataProjekcji,IF((SUM($K3151:AB3151)+12)&lt;$D3153,12,$D3153-SUM($K3151:AB3151)),0)))),0),0)</f>
        <v>0</v>
      </c>
      <c r="AD3151" s="537">
        <f ca="1">IF(AND($G3151,NOT(ISTEXT($G3150)),ISNUMBER(Poczatek),ISNUMBER(Koniec_Projekt)),IFERROR(IF($D3150=LataProjekcji,IF($F3150&gt;$E3153,$E3153,$F3150),IF($D3153&gt;=$E3153,(IF($D3150&lt;LataProjekcji,IF((SUM($K3151:AC3151)+12)&lt;$E3153,12,$E3153-SUM($K3151:AC3151)),0)),(IF($D3150&lt;LataProjekcji,IF((SUM($K3151:AC3151)+12)&lt;$D3153,12,$D3153-SUM($K3151:AC3151)),0)))),0),0)</f>
        <v>0</v>
      </c>
      <c r="AE3151" s="537">
        <f ca="1">IF(AND($G3151,NOT(ISTEXT($G3150)),ISNUMBER(Poczatek),ISNUMBER(Koniec_Projekt)),IFERROR(IF($D3150=LataProjekcji,IF($F3150&gt;$E3153,$E3153,$F3150),IF($D3153&gt;=$E3153,(IF($D3150&lt;LataProjekcji,IF((SUM($K3151:AD3151)+12)&lt;$E3153,12,$E3153-SUM($K3151:AD3151)),0)),(IF($D3150&lt;LataProjekcji,IF((SUM($K3151:AD3151)+12)&lt;$D3153,12,$D3153-SUM($K3151:AD3151)),0)))),0),0)</f>
        <v>0</v>
      </c>
    </row>
    <row r="3152" spans="2:31" hidden="1">
      <c r="B3152" s="526" t="s">
        <v>753</v>
      </c>
      <c r="D3152" s="454">
        <f ca="1">D1999</f>
        <v>0</v>
      </c>
      <c r="E3152" s="454">
        <f ca="1">IF(D3151&gt;10,ROUND(D3152/12,2),D3152)</f>
        <v>0</v>
      </c>
      <c r="F3152" s="524">
        <f>Koniec_Projekt</f>
        <v>0</v>
      </c>
      <c r="G3152" s="329">
        <f>Miesiac_Koniec_Projekt</f>
        <v>0</v>
      </c>
      <c r="H3152" s="538" t="b">
        <f ca="1">SUM(K3152:AE3152)=D3151</f>
        <v>1</v>
      </c>
      <c r="I3152" s="1" t="s">
        <v>713</v>
      </c>
      <c r="K3152" s="256">
        <f ca="1">IF(AND($G3151,NOT(ISTEXT($G3150)),ISNUMBER(Poczatek),ISNUMBER(Koniec_Projekt)),IFERROR(IF(LataProjekcji=$F3153,ROUND($D3151,0),ROUND(K3150*$E3152,0)),0),0)</f>
        <v>0</v>
      </c>
      <c r="L3152" s="5">
        <f ca="1">IF(AND($G3151,NOT(ISTEXT($G3150)),ISNUMBER(Poczatek),ISNUMBER(Koniec_Projekt)),IFERROR(IF(LataProjekcji=$F3153,ROUND($D3151-SUM(K3152:$K3152),0),ROUND(L3150*$E3152,0)),0),0)</f>
        <v>0</v>
      </c>
      <c r="M3152" s="5">
        <f ca="1">IF(AND($G3151,NOT(ISTEXT($G3150)),ISNUMBER(Poczatek),ISNUMBER(Koniec_Projekt)),IFERROR(IF(LataProjekcji=$F3153,ROUND($D3151-SUM($K3152:L3152),0),ROUND(M3150*$E3152,0)),0),0)</f>
        <v>0</v>
      </c>
      <c r="N3152" s="5">
        <f ca="1">IF(AND($G3151,NOT(ISTEXT($G3150)),ISNUMBER(Poczatek),ISNUMBER(Koniec_Projekt)),IFERROR(IF(LataProjekcji=$F3153,ROUND($D3151-SUM($K3152:M3152),0),ROUND(N3150*$E3152,0)),0),0)</f>
        <v>0</v>
      </c>
      <c r="O3152" s="5">
        <f ca="1">IF(AND($G3151,NOT(ISTEXT($G3150)),ISNUMBER(Poczatek),ISNUMBER(Koniec_Projekt)),IFERROR(IF(LataProjekcji=$F3153,ROUND($D3151-SUM($K3152:N3152),0),ROUND(O3150*$E3152,0)),0),0)</f>
        <v>0</v>
      </c>
      <c r="P3152" s="5">
        <f ca="1">IF(AND($G3151,NOT(ISTEXT($G3150)),ISNUMBER(Poczatek),ISNUMBER(Koniec_Projekt)),IFERROR(IF(LataProjekcji=$F3153,ROUND($D3151-SUM($K3152:O3152),0),ROUND(P3150*$E3152,0)),0),0)</f>
        <v>0</v>
      </c>
      <c r="Q3152" s="5">
        <f ca="1">IF(AND($G3151,NOT(ISTEXT($G3150)),ISNUMBER(Poczatek),ISNUMBER(Koniec_Projekt)),IFERROR(IF(LataProjekcji=$F3153,ROUND($D3151-SUM($K3152:P3152),0),ROUND(Q3150*$E3152,0)),0),0)</f>
        <v>0</v>
      </c>
      <c r="R3152" s="5">
        <f ca="1">IF(AND($G3151,NOT(ISTEXT($G3150)),ISNUMBER(Poczatek),ISNUMBER(Koniec_Projekt)),IFERROR(IF(LataProjekcji=$F3153,ROUND($D3151-SUM($K3152:Q3152),0),ROUND(R3150*$E3152,0)),0),0)</f>
        <v>0</v>
      </c>
      <c r="S3152" s="5">
        <f ca="1">IF(AND($G3151,NOT(ISTEXT($G3150)),ISNUMBER(Poczatek),ISNUMBER(Koniec_Projekt)),IFERROR(IF(LataProjekcji=$F3153,ROUND($D3151-SUM($K3152:R3152),0),ROUND(S3150*$E3152,0)),0),0)</f>
        <v>0</v>
      </c>
      <c r="T3152" s="5">
        <f ca="1">IF(AND($G3151,NOT(ISTEXT($G3150)),ISNUMBER(Poczatek),ISNUMBER(Koniec_Projekt)),IFERROR(IF(LataProjekcji=$F3153,ROUND($D3151-SUM($K3152:S3152),0),ROUND(T3150*$E3152,0)),0),0)</f>
        <v>0</v>
      </c>
      <c r="U3152" s="5">
        <f ca="1">IF(AND($G3151,NOT(ISTEXT($G3150)),ISNUMBER(Poczatek),ISNUMBER(Koniec_Projekt)),IFERROR(IF(LataProjekcji=$F3153,ROUND($D3151-SUM($K3152:T3152),0),ROUND(U3150*$E3152,0)),0),0)</f>
        <v>0</v>
      </c>
      <c r="V3152" s="5">
        <f ca="1">IF(AND($G3151,NOT(ISTEXT($G3150)),ISNUMBER(Poczatek),ISNUMBER(Koniec_Projekt)),IFERROR(IF(LataProjekcji=$F3153,ROUND($D3151-SUM($K3152:U3152),0),ROUND(V3150*$E3152,0)),0),0)</f>
        <v>0</v>
      </c>
      <c r="W3152" s="5">
        <f ca="1">IF(AND($G3151,NOT(ISTEXT($G3150)),ISNUMBER(Poczatek),ISNUMBER(Koniec_Projekt)),IFERROR(IF(LataProjekcji=$F3153,ROUND($D3151-SUM($K3152:V3152),0),ROUND(W3150*$E3152,0)),0),0)</f>
        <v>0</v>
      </c>
      <c r="X3152" s="5">
        <f ca="1">IF(AND($G3151,NOT(ISTEXT($G3150)),ISNUMBER(Poczatek),ISNUMBER(Koniec_Projekt)),IFERROR(IF(LataProjekcji=$F3153,ROUND($D3151-SUM($K3152:W3152),0),ROUND(X3150*$E3152,0)),0),0)</f>
        <v>0</v>
      </c>
      <c r="Y3152" s="5">
        <f ca="1">IF(AND($G3151,NOT(ISTEXT($G3150)),ISNUMBER(Poczatek),ISNUMBER(Koniec_Projekt)),IFERROR(IF(LataProjekcji=$F3153,ROUND($D3151-SUM($K3152:X3152),0),ROUND(Y3150*$E3152,0)),0),0)</f>
        <v>0</v>
      </c>
      <c r="Z3152" s="5">
        <f ca="1">IF(AND($G3151,NOT(ISTEXT($G3150)),ISNUMBER(Poczatek),ISNUMBER(Koniec_Projekt)),IFERROR(IF(LataProjekcji=$F3153,ROUND($D3151-SUM($K3152:Y3152),0),ROUND(Z3150*$E3152,0)),0),0)</f>
        <v>0</v>
      </c>
      <c r="AA3152" s="5">
        <f ca="1">IF(AND($G3151,NOT(ISTEXT($G3150)),ISNUMBER(Poczatek),ISNUMBER(Koniec_Projekt)),IFERROR(IF(LataProjekcji=$F3153,ROUND($D3151-SUM($K3152:Z3152),0),ROUND(AA3150*$E3152,0)),0),0)</f>
        <v>0</v>
      </c>
      <c r="AB3152" s="5">
        <f ca="1">IF(AND($G3151,NOT(ISTEXT($G3150)),ISNUMBER(Poczatek),ISNUMBER(Koniec_Projekt)),IFERROR(IF(LataProjekcji=$F3153,ROUND($D3151-SUM($K3152:AA3152),0),ROUND(AB3150*$E3152,0)),0),0)</f>
        <v>0</v>
      </c>
      <c r="AC3152" s="5">
        <f ca="1">IF(AND($G3151,NOT(ISTEXT($G3150)),ISNUMBER(Poczatek),ISNUMBER(Koniec_Projekt)),IFERROR(IF(LataProjekcji=$F3153,ROUND($D3151-SUM($K3152:AB3152),0),ROUND(AC3150*$E3152,0)),0),0)</f>
        <v>0</v>
      </c>
      <c r="AD3152" s="5">
        <f ca="1">IF(AND($G3151,NOT(ISTEXT($G3150)),ISNUMBER(Poczatek),ISNUMBER(Koniec_Projekt)),IFERROR(IF(LataProjekcji=$F3153,ROUND($D3151-SUM($K3152:AC3152),0),ROUND(AD3150*$E3152,0)),0),0)</f>
        <v>0</v>
      </c>
      <c r="AE3152" s="5">
        <f ca="1">IF(AND($G3151,NOT(ISTEXT($G3150)),ISNUMBER(Poczatek),ISNUMBER(Koniec_Projekt)),IFERROR(IF(LataProjekcji=$F3153,ROUND($D3151-SUM($K3152:AD3152),0),ROUND(AE3150*$E3152,0)),0),0)</f>
        <v>0</v>
      </c>
    </row>
    <row r="3153" spans="1:31" hidden="1">
      <c r="B3153" s="526" t="s">
        <v>751</v>
      </c>
      <c r="D3153" s="1">
        <f ca="1">IFERROR(ROUNDUP(D3151/E3152,0),0)</f>
        <v>0</v>
      </c>
      <c r="E3153" s="1">
        <f ca="1">IF(D3153=0,0,DATEDIF(DATE(D3150,E3150,1),DATE(F3152,G3152,1),"m"))</f>
        <v>0</v>
      </c>
      <c r="F3153" s="1" t="str">
        <f ca="1">IFERROR(YEAR(G3150),"brak daty")</f>
        <v>brak daty</v>
      </c>
      <c r="G3153" s="1" t="str">
        <f ca="1">IFERROR(MONTH(G3150),"brak daty")</f>
        <v>brak daty</v>
      </c>
      <c r="I3153" s="1" t="s">
        <v>425</v>
      </c>
      <c r="K3153" s="5">
        <f ca="1">IF(AND($G3151,NOT(ISTEXT($G3150)),ISNUMBER(Poczatek),ISNUMBER(Koniec_Projekt)),IFERROR(IF(LataProjekcji=$F3152,IF(AND($G3152=$G3153,$F3152=$F3153),ROUND($D3151-SUM($K3153),0),ROUND(K3151*$E3152,0)),IF(LataProjekcji&gt;$F3152,0,ROUND(K3151*$E3152,0))),0),0)</f>
        <v>0</v>
      </c>
      <c r="L3153" s="5">
        <f ca="1">IF(AND($G3151,NOT(ISTEXT($G3150)),ISNUMBER(Poczatek),ISNUMBER(Koniec_Projekt)),IFERROR(IF(LataProjekcji=$F3152,IF(AND($G3152=$G3153,$F3152=$F3153),ROUND($D3151-SUM($K3153:K3153),0),ROUND(L3151*$E3152,0)),IF(LataProjekcji&gt;$F3152,0,ROUND(L3151*$E3152,0))),0),0)</f>
        <v>0</v>
      </c>
      <c r="M3153" s="5">
        <f ca="1">IF(AND($G3151,NOT(ISTEXT($G3150)),ISNUMBER(Poczatek),ISNUMBER(Koniec_Projekt)),IFERROR(IF(LataProjekcji=$F3152,IF(AND($G3152=$G3153,$F3152=$F3153),ROUND($D3151-SUM($K3153:L3153),0),ROUND(M3151*$E3152,0)),IF(LataProjekcji&gt;$F3152,0,ROUND(M3151*$E3152,0))),0),0)</f>
        <v>0</v>
      </c>
      <c r="N3153" s="5">
        <f ca="1">IF(AND($G3151,NOT(ISTEXT($G3150)),ISNUMBER(Poczatek),ISNUMBER(Koniec_Projekt)),IFERROR(IF(LataProjekcji=$F3152,IF(AND($G3152=$G3153,$F3152=$F3153),ROUND($D3151-SUM($K3153:M3153),0),ROUND(N3151*$E3152,0)),IF(LataProjekcji&gt;$F3152,0,ROUND(N3151*$E3152,0))),0),0)</f>
        <v>0</v>
      </c>
      <c r="O3153" s="5">
        <f ca="1">IF(AND($G3151,NOT(ISTEXT($G3150)),ISNUMBER(Poczatek),ISNUMBER(Koniec_Projekt)),IFERROR(IF(LataProjekcji=$F3152,IF(AND($G3152=$G3153,$F3152=$F3153),ROUND($D3151-SUM($K3153:N3153),0),ROUND(O3151*$E3152,0)),IF(LataProjekcji&gt;$F3152,0,ROUND(O3151*$E3152,0))),0),0)</f>
        <v>0</v>
      </c>
      <c r="P3153" s="5">
        <f ca="1">IF(AND($G3151,NOT(ISTEXT($G3150)),ISNUMBER(Poczatek),ISNUMBER(Koniec_Projekt)),IFERROR(IF(LataProjekcji=$F3152,IF(AND($G3152=$G3153,$F3152=$F3153),ROUND($D3151-SUM($K3153:O3153),0),ROUND(P3151*$E3152,0)),IF(LataProjekcji&gt;$F3152,0,ROUND(P3151*$E3152,0))),0),0)</f>
        <v>0</v>
      </c>
      <c r="Q3153" s="5">
        <f ca="1">IF(AND($G3151,NOT(ISTEXT($G3150)),ISNUMBER(Poczatek),ISNUMBER(Koniec_Projekt)),IFERROR(IF(LataProjekcji=$F3152,IF(AND($G3152=$G3153,$F3152=$F3153),ROUND($D3151-SUM($K3153:P3153),0),ROUND(Q3151*$E3152,0)),IF(LataProjekcji&gt;$F3152,0,ROUND(Q3151*$E3152,0))),0),0)</f>
        <v>0</v>
      </c>
      <c r="R3153" s="5">
        <f ca="1">IF(AND($G3151,NOT(ISTEXT($G3150)),ISNUMBER(Poczatek),ISNUMBER(Koniec_Projekt)),IFERROR(IF(LataProjekcji=$F3152,IF(AND($G3152=$G3153,$F3152=$F3153),ROUND($D3151-SUM($K3153:Q3153),0),ROUND(R3151*$E3152,0)),IF(LataProjekcji&gt;$F3152,0,ROUND(R3151*$E3152,0))),0),0)</f>
        <v>0</v>
      </c>
      <c r="S3153" s="5">
        <f ca="1">IF(AND($G3151,NOT(ISTEXT($G3150)),ISNUMBER(Poczatek),ISNUMBER(Koniec_Projekt)),IFERROR(IF(LataProjekcji=$F3152,IF(AND($G3152=$G3153,$F3152=$F3153),ROUND($D3151-SUM($K3153:R3153),0),ROUND(S3151*$E3152,0)),IF(LataProjekcji&gt;$F3152,0,ROUND(S3151*$E3152,0))),0),0)</f>
        <v>0</v>
      </c>
      <c r="T3153" s="5">
        <f ca="1">IF(AND($G3151,NOT(ISTEXT($G3150)),ISNUMBER(Poczatek),ISNUMBER(Koniec_Projekt)),IFERROR(IF(LataProjekcji=$F3152,IF(AND($G3152=$G3153,$F3152=$F3153),ROUND($D3151-SUM($K3153:S3153),0),ROUND(T3151*$E3152,0)),IF(LataProjekcji&gt;$F3152,0,ROUND(T3151*$E3152,0))),0),0)</f>
        <v>0</v>
      </c>
      <c r="U3153" s="5">
        <f ca="1">IF(AND($G3151,NOT(ISTEXT($G3150)),ISNUMBER(Poczatek),ISNUMBER(Koniec_Projekt)),IFERROR(IF(LataProjekcji=$F3152,IF(AND($G3152=$G3153,$F3152=$F3153),ROUND($D3151-SUM($K3153:T3153),0),ROUND(U3151*$E3152,0)),IF(LataProjekcji&gt;$F3152,0,ROUND(U3151*$E3152,0))),0),0)</f>
        <v>0</v>
      </c>
      <c r="V3153" s="5">
        <f ca="1">IF(AND($G3151,NOT(ISTEXT($G3150)),ISNUMBER(Poczatek),ISNUMBER(Koniec_Projekt)),IFERROR(IF(LataProjekcji=$F3152,IF(AND($G3152=$G3153,$F3152=$F3153),ROUND($D3151-SUM($K3153:U3153),0),ROUND(V3151*$E3152,0)),IF(LataProjekcji&gt;$F3152,0,ROUND(V3151*$E3152,0))),0),0)</f>
        <v>0</v>
      </c>
      <c r="W3153" s="5">
        <f ca="1">IF(AND($G3151,NOT(ISTEXT($G3150)),ISNUMBER(Poczatek),ISNUMBER(Koniec_Projekt)),IFERROR(IF(LataProjekcji=$F3152,IF(AND($G3152=$G3153,$F3152=$F3153),ROUND($D3151-SUM($K3153:V3153),0),ROUND(W3151*$E3152,0)),IF(LataProjekcji&gt;$F3152,0,ROUND(W3151*$E3152,0))),0),0)</f>
        <v>0</v>
      </c>
      <c r="X3153" s="5">
        <f ca="1">IF(AND($G3151,NOT(ISTEXT($G3150)),ISNUMBER(Poczatek),ISNUMBER(Koniec_Projekt)),IFERROR(IF(LataProjekcji=$F3152,IF(AND($G3152=$G3153,$F3152=$F3153),ROUND($D3151-SUM($K3153:W3153),0),ROUND(X3151*$E3152,0)),IF(LataProjekcji&gt;$F3152,0,ROUND(X3151*$E3152,0))),0),0)</f>
        <v>0</v>
      </c>
      <c r="Y3153" s="5">
        <f ca="1">IF(AND($G3151,NOT(ISTEXT($G3150)),ISNUMBER(Poczatek),ISNUMBER(Koniec_Projekt)),IFERROR(IF(LataProjekcji=$F3152,IF(AND($G3152=$G3153,$F3152=$F3153),ROUND($D3151-SUM($K3153:X3153),0),ROUND(Y3151*$E3152,0)),IF(LataProjekcji&gt;$F3152,0,ROUND(Y3151*$E3152,0))),0),0)</f>
        <v>0</v>
      </c>
      <c r="Z3153" s="5">
        <f ca="1">IF(AND($G3151,NOT(ISTEXT($G3150)),ISNUMBER(Poczatek),ISNUMBER(Koniec_Projekt)),IFERROR(IF(LataProjekcji=$F3152,IF(AND($G3152=$G3153,$F3152=$F3153),ROUND($D3151-SUM($K3153:Y3153),0),ROUND(Z3151*$E3152,0)),IF(LataProjekcji&gt;$F3152,0,ROUND(Z3151*$E3152,0))),0),0)</f>
        <v>0</v>
      </c>
      <c r="AA3153" s="5">
        <f ca="1">IF(AND($G3151,NOT(ISTEXT($G3150)),ISNUMBER(Poczatek),ISNUMBER(Koniec_Projekt)),IFERROR(IF(LataProjekcji=$F3152,IF(AND($G3152=$G3153,$F3152=$F3153),ROUND($D3151-SUM($K3153:Z3153),0),ROUND(AA3151*$E3152,0)),IF(LataProjekcji&gt;$F3152,0,ROUND(AA3151*$E3152,0))),0),0)</f>
        <v>0</v>
      </c>
      <c r="AB3153" s="5">
        <f ca="1">IF(AND($G3151,NOT(ISTEXT($G3150)),ISNUMBER(Poczatek),ISNUMBER(Koniec_Projekt)),IFERROR(IF(LataProjekcji=$F3152,IF(AND($G3152=$G3153,$F3152=$F3153),ROUND($D3151-SUM($K3153:AA3153),0),ROUND(AB3151*$E3152,0)),IF(LataProjekcji&gt;$F3152,0,ROUND(AB3151*$E3152,0))),0),0)</f>
        <v>0</v>
      </c>
      <c r="AC3153" s="5">
        <f ca="1">IF(AND($G3151,NOT(ISTEXT($G3150)),ISNUMBER(Poczatek),ISNUMBER(Koniec_Projekt)),IFERROR(IF(LataProjekcji=$F3152,IF(AND($G3152=$G3153,$F3152=$F3153),ROUND($D3151-SUM($K3153:AB3153),0),ROUND(AC3151*$E3152,0)),IF(LataProjekcji&gt;$F3152,0,ROUND(AC3151*$E3152,0))),0),0)</f>
        <v>0</v>
      </c>
      <c r="AD3153" s="5">
        <f ca="1">IF(AND($G3151,NOT(ISTEXT($G3150)),ISNUMBER(Poczatek),ISNUMBER(Koniec_Projekt)),IFERROR(IF(LataProjekcji=$F3152,IF(AND($G3152=$G3153,$F3152=$F3153),ROUND($D3151-SUM($K3153:AC3153),0),ROUND(AD3151*$E3152,0)),IF(LataProjekcji&gt;$F3152,0,ROUND(AD3151*$E3152,0))),0),0)</f>
        <v>0</v>
      </c>
      <c r="AE3153" s="5">
        <f ca="1">IF(AND($G3151,NOT(ISTEXT($G3150)),ISNUMBER(Poczatek),ISNUMBER(Koniec_Projekt)),IFERROR(IF(LataProjekcji=$F3152,IF(AND($G3152=$G3153,$F3152=$F3153),ROUND($D3151-SUM($K3153:AD3153),0),ROUND(AE3151*$E3152,0)),IF(LataProjekcji&gt;$F3152,0,ROUND(AE3151*$E3152,0))),0),0)</f>
        <v>0</v>
      </c>
    </row>
    <row r="3154" spans="1:31" ht="12.5" hidden="1" thickBot="1">
      <c r="B3154" s="527" t="s">
        <v>865</v>
      </c>
      <c r="C3154" s="528"/>
      <c r="D3154" s="529">
        <f ca="1">IF(D3151&gt;10,ROUND((D3153-1)*E3152,0),E3152)</f>
        <v>0</v>
      </c>
      <c r="E3154" s="529">
        <f ca="1">D3151-D3154</f>
        <v>0</v>
      </c>
      <c r="F3154" s="528"/>
      <c r="G3154" s="669">
        <f ca="1">OFFSET($C$269,$D3149,0)</f>
        <v>0</v>
      </c>
      <c r="H3154" s="528"/>
      <c r="I3154" s="528"/>
      <c r="J3154" s="528"/>
      <c r="K3154" s="528"/>
      <c r="L3154" s="528"/>
      <c r="M3154" s="528"/>
      <c r="N3154" s="528"/>
      <c r="O3154" s="528"/>
      <c r="P3154" s="528"/>
      <c r="Q3154" s="528"/>
      <c r="R3154" s="528"/>
      <c r="S3154" s="528"/>
      <c r="T3154" s="528"/>
      <c r="U3154" s="528"/>
      <c r="V3154" s="528"/>
      <c r="W3154" s="528"/>
      <c r="X3154" s="528"/>
      <c r="Y3154" s="528"/>
      <c r="Z3154" s="528"/>
      <c r="AA3154" s="528"/>
      <c r="AB3154" s="528"/>
      <c r="AC3154" s="528"/>
      <c r="AD3154" s="528"/>
      <c r="AE3154" s="528"/>
    </row>
    <row r="3155" spans="1:31" ht="12.5" hidden="1" thickTop="1"/>
    <row r="3156" spans="1:31" ht="12.5" hidden="1" thickBot="1">
      <c r="B3156" s="530" t="str">
        <f ca="1">"nazwa ST: "&amp;B2003</f>
        <v>nazwa ST: 0</v>
      </c>
      <c r="C3156" s="530"/>
      <c r="D3156" s="531">
        <f>D2003</f>
        <v>314</v>
      </c>
      <c r="E3156" s="530"/>
      <c r="F3156" s="530"/>
      <c r="G3156" s="530"/>
      <c r="H3156" s="530"/>
      <c r="I3156" s="530"/>
      <c r="J3156" s="530"/>
      <c r="K3156" s="539" t="str">
        <f t="shared" ref="K3156:AE3156" si="3247">LataProjekcji</f>
        <v>Uzupełnij dane</v>
      </c>
      <c r="L3156" s="539" t="str">
        <f t="shared" si="3247"/>
        <v/>
      </c>
      <c r="M3156" s="539" t="str">
        <f t="shared" si="3247"/>
        <v/>
      </c>
      <c r="N3156" s="539" t="str">
        <f t="shared" si="3247"/>
        <v/>
      </c>
      <c r="O3156" s="539" t="str">
        <f t="shared" si="3247"/>
        <v/>
      </c>
      <c r="P3156" s="539" t="str">
        <f t="shared" si="3247"/>
        <v/>
      </c>
      <c r="Q3156" s="539" t="str">
        <f t="shared" si="3247"/>
        <v/>
      </c>
      <c r="R3156" s="539" t="str">
        <f t="shared" si="3247"/>
        <v/>
      </c>
      <c r="S3156" s="539" t="str">
        <f t="shared" si="3247"/>
        <v/>
      </c>
      <c r="T3156" s="539" t="str">
        <f t="shared" si="3247"/>
        <v/>
      </c>
      <c r="U3156" s="539" t="str">
        <f t="shared" si="3247"/>
        <v/>
      </c>
      <c r="V3156" s="539" t="str">
        <f t="shared" si="3247"/>
        <v/>
      </c>
      <c r="W3156" s="539" t="str">
        <f t="shared" si="3247"/>
        <v/>
      </c>
      <c r="X3156" s="539" t="str">
        <f t="shared" si="3247"/>
        <v/>
      </c>
      <c r="Y3156" s="539" t="str">
        <f t="shared" si="3247"/>
        <v/>
      </c>
      <c r="Z3156" s="539" t="str">
        <f t="shared" si="3247"/>
        <v/>
      </c>
      <c r="AA3156" s="539" t="str">
        <f t="shared" si="3247"/>
        <v/>
      </c>
      <c r="AB3156" s="539" t="str">
        <f t="shared" si="3247"/>
        <v/>
      </c>
      <c r="AC3156" s="539" t="str">
        <f t="shared" si="3247"/>
        <v/>
      </c>
      <c r="AD3156" s="539" t="str">
        <f t="shared" si="3247"/>
        <v/>
      </c>
      <c r="AE3156" s="539" t="str">
        <f t="shared" si="3247"/>
        <v/>
      </c>
    </row>
    <row r="3157" spans="1:31" hidden="1">
      <c r="B3157" s="526" t="s">
        <v>752</v>
      </c>
      <c r="D3157" s="1">
        <f ca="1">D2004</f>
        <v>1900</v>
      </c>
      <c r="E3157" s="1">
        <f ca="1">E2004</f>
        <v>1</v>
      </c>
      <c r="F3157" s="1">
        <f ca="1">IF(D3158&gt;10,F2004,1)</f>
        <v>1</v>
      </c>
      <c r="G3157" s="525" t="str">
        <f ca="1">IF(ISBLANK(OFFSET($E$269,$D3156,0)),"brak daty",IF(D3158&gt;10,EDATE(OFFSET($E$269,$D3156,0),D3160),DATE(D3157,E3157,1)))</f>
        <v>brak daty</v>
      </c>
      <c r="H3157" s="538" t="b">
        <f ca="1">SUM(K3157:AE3157)=D3160</f>
        <v>1</v>
      </c>
      <c r="I3157" s="1" t="s">
        <v>749</v>
      </c>
      <c r="K3157" s="5">
        <f ca="1">IF(AND($G3158,NOT(ISTEXT($G3157)),ISNUMBER(Poczatek),ISNUMBER(Koniec_Projekt)),IFERROR(IF($D3157=LataProjekcji,$F3157,IF($D3157&lt;LataProjekcji,IF((SUM(K3157)+12)&lt;$D3160,12,$D3160-SUM(K3157)),0)),0),0)</f>
        <v>0</v>
      </c>
      <c r="L3157" s="5">
        <f ca="1">IF(AND($G3158,NOT(ISTEXT($G3157)),ISNUMBER(Poczatek),ISNUMBER(Koniec_Projekt)),IFERROR(IF($D3157=LataProjekcji,$F3157,IF($D3157&lt;LataProjekcji,IF((SUM($K3157:K3157)+12)&lt;$D3160,12,$D3160-SUM($K3157:K3157)),0)),0),0)</f>
        <v>0</v>
      </c>
      <c r="M3157" s="5">
        <f ca="1">IF(AND($G3158,NOT(ISTEXT($G3157)),ISNUMBER(Poczatek),ISNUMBER(Koniec_Projekt)),IFERROR(IF($D3157=LataProjekcji,$F3157,IF($D3157&lt;LataProjekcji,IF((SUM($K3157:L3157)+12)&lt;$D3160,12,$D3160-SUM($K3157:L3157)),0)),0),0)</f>
        <v>0</v>
      </c>
      <c r="N3157" s="5">
        <f ca="1">IF(AND($G3158,NOT(ISTEXT($G3157)),ISNUMBER(Poczatek),ISNUMBER(Koniec_Projekt)),IFERROR(IF($D3157=LataProjekcji,$F3157,IF($D3157&lt;LataProjekcji,IF((SUM($K3157:M3157)+12)&lt;$D3160,12,$D3160-SUM($K3157:M3157)),0)),0),0)</f>
        <v>0</v>
      </c>
      <c r="O3157" s="5">
        <f ca="1">IF(AND($G3158,NOT(ISTEXT($G3157)),ISNUMBER(Poczatek),ISNUMBER(Koniec_Projekt)),IFERROR(IF($D3157=LataProjekcji,$F3157,IF($D3157&lt;LataProjekcji,IF((SUM($K3157:N3157)+12)&lt;$D3160,12,$D3160-SUM($K3157:N3157)),0)),0),0)</f>
        <v>0</v>
      </c>
      <c r="P3157" s="5">
        <f ca="1">IF(AND($G3158,NOT(ISTEXT($G3157)),ISNUMBER(Poczatek),ISNUMBER(Koniec_Projekt)),IFERROR(IF($D3157=LataProjekcji,$F3157,IF($D3157&lt;LataProjekcji,IF((SUM($K3157:O3157)+12)&lt;$D3160,12,$D3160-SUM($K3157:O3157)),0)),0),0)</f>
        <v>0</v>
      </c>
      <c r="Q3157" s="5">
        <f ca="1">IF(AND($G3158,NOT(ISTEXT($G3157)),ISNUMBER(Poczatek),ISNUMBER(Koniec_Projekt)),IFERROR(IF($D3157=LataProjekcji,$F3157,IF($D3157&lt;LataProjekcji,IF((SUM($K3157:P3157)+12)&lt;$D3160,12,$D3160-SUM($K3157:P3157)),0)),0),0)</f>
        <v>0</v>
      </c>
      <c r="R3157" s="5">
        <f ca="1">IF(AND($G3158,NOT(ISTEXT($G3157)),ISNUMBER(Poczatek),ISNUMBER(Koniec_Projekt)),IFERROR(IF($D3157=LataProjekcji,$F3157,IF($D3157&lt;LataProjekcji,IF((SUM($K3157:Q3157)+12)&lt;$D3160,12,$D3160-SUM($K3157:Q3157)),0)),0),0)</f>
        <v>0</v>
      </c>
      <c r="S3157" s="5">
        <f ca="1">IF(AND($G3158,NOT(ISTEXT($G3157)),ISNUMBER(Poczatek),ISNUMBER(Koniec_Projekt)),IFERROR(IF($D3157=LataProjekcji,$F3157,IF($D3157&lt;LataProjekcji,IF((SUM($K3157:R3157)+12)&lt;$D3160,12,$D3160-SUM($K3157:R3157)),0)),0),0)</f>
        <v>0</v>
      </c>
      <c r="T3157" s="5">
        <f ca="1">IF(AND($G3158,NOT(ISTEXT($G3157)),ISNUMBER(Poczatek),ISNUMBER(Koniec_Projekt)),IFERROR(IF($D3157=LataProjekcji,$F3157,IF($D3157&lt;LataProjekcji,IF((SUM($K3157:S3157)+12)&lt;$D3160,12,$D3160-SUM($K3157:S3157)),0)),0),0)</f>
        <v>0</v>
      </c>
      <c r="U3157" s="5">
        <f ca="1">IF(AND($G3158,NOT(ISTEXT($G3157)),ISNUMBER(Poczatek),ISNUMBER(Koniec_Projekt)),IFERROR(IF($D3157=LataProjekcji,$F3157,IF($D3157&lt;LataProjekcji,IF((SUM($K3157:T3157)+12)&lt;$D3160,12,$D3160-SUM($K3157:T3157)),0)),0),0)</f>
        <v>0</v>
      </c>
      <c r="V3157" s="5">
        <f ca="1">IF(AND($G3158,NOT(ISTEXT($G3157)),ISNUMBER(Poczatek),ISNUMBER(Koniec_Projekt)),IFERROR(IF($D3157=LataProjekcji,$F3157,IF($D3157&lt;LataProjekcji,IF((SUM($K3157:U3157)+12)&lt;$D3160,12,$D3160-SUM($K3157:U3157)),0)),0),0)</f>
        <v>0</v>
      </c>
      <c r="W3157" s="5">
        <f ca="1">IF(AND($G3158,NOT(ISTEXT($G3157)),ISNUMBER(Poczatek),ISNUMBER(Koniec_Projekt)),IFERROR(IF($D3157=LataProjekcji,$F3157,IF($D3157&lt;LataProjekcji,IF((SUM($K3157:V3157)+12)&lt;$D3160,12,$D3160-SUM($K3157:V3157)),0)),0),0)</f>
        <v>0</v>
      </c>
      <c r="X3157" s="5">
        <f ca="1">IF(AND($G3158,NOT(ISTEXT($G3157)),ISNUMBER(Poczatek),ISNUMBER(Koniec_Projekt)),IFERROR(IF($D3157=LataProjekcji,$F3157,IF($D3157&lt;LataProjekcji,IF((SUM($K3157:W3157)+12)&lt;$D3160,12,$D3160-SUM($K3157:W3157)),0)),0),0)</f>
        <v>0</v>
      </c>
      <c r="Y3157" s="5">
        <f ca="1">IF(AND($G3158,NOT(ISTEXT($G3157)),ISNUMBER(Poczatek),ISNUMBER(Koniec_Projekt)),IFERROR(IF($D3157=LataProjekcji,$F3157,IF($D3157&lt;LataProjekcji,IF((SUM($K3157:X3157)+12)&lt;$D3160,12,$D3160-SUM($K3157:X3157)),0)),0),0)</f>
        <v>0</v>
      </c>
      <c r="Z3157" s="5">
        <f ca="1">IF(AND($G3158,NOT(ISTEXT($G3157)),ISNUMBER(Poczatek),ISNUMBER(Koniec_Projekt)),IFERROR(IF($D3157=LataProjekcji,$F3157,IF($D3157&lt;LataProjekcji,IF((SUM($K3157:Y3157)+12)&lt;$D3160,12,$D3160-SUM($K3157:Y3157)),0)),0),0)</f>
        <v>0</v>
      </c>
      <c r="AA3157" s="5">
        <f ca="1">IF(AND($G3158,NOT(ISTEXT($G3157)),ISNUMBER(Poczatek),ISNUMBER(Koniec_Projekt)),IFERROR(IF($D3157=LataProjekcji,$F3157,IF($D3157&lt;LataProjekcji,IF((SUM($K3157:Z3157)+12)&lt;$D3160,12,$D3160-SUM($K3157:Z3157)),0)),0),0)</f>
        <v>0</v>
      </c>
      <c r="AB3157" s="5">
        <f ca="1">IF(AND($G3158,NOT(ISTEXT($G3157)),ISNUMBER(Poczatek),ISNUMBER(Koniec_Projekt)),IFERROR(IF($D3157=LataProjekcji,$F3157,IF($D3157&lt;LataProjekcji,IF((SUM($K3157:AA3157)+12)&lt;$D3160,12,$D3160-SUM($K3157:AA3157)),0)),0),0)</f>
        <v>0</v>
      </c>
      <c r="AC3157" s="5">
        <f ca="1">IF(AND($G3158,NOT(ISTEXT($G3157)),ISNUMBER(Poczatek),ISNUMBER(Koniec_Projekt)),IFERROR(IF($D3157=LataProjekcji,$F3157,IF($D3157&lt;LataProjekcji,IF((SUM($K3157:AB3157)+12)&lt;$D3160,12,$D3160-SUM($K3157:AB3157)),0)),0),0)</f>
        <v>0</v>
      </c>
      <c r="AD3157" s="5">
        <f ca="1">IF(AND($G3158,NOT(ISTEXT($G3157)),ISNUMBER(Poczatek),ISNUMBER(Koniec_Projekt)),IFERROR(IF($D3157=LataProjekcji,$F3157,IF($D3157&lt;LataProjekcji,IF((SUM($K3157:AC3157)+12)&lt;$D3160,12,$D3160-SUM($K3157:AC3157)),0)),0),0)</f>
        <v>0</v>
      </c>
      <c r="AE3157" s="5">
        <f ca="1">IF(AND($G3158,NOT(ISTEXT($G3157)),ISNUMBER(Poczatek),ISNUMBER(Koniec_Projekt)),IFERROR(IF($D3157=LataProjekcji,$F3157,IF($D3157&lt;LataProjekcji,IF((SUM($K3157:AD3157)+12)&lt;$D3160,12,$D3160-SUM($K3157:AD3157)),0)),0),0)</f>
        <v>0</v>
      </c>
    </row>
    <row r="3158" spans="1:31" hidden="1">
      <c r="B3158" s="526" t="s">
        <v>754</v>
      </c>
      <c r="D3158" s="5">
        <f ca="1">D2005</f>
        <v>0</v>
      </c>
      <c r="E3158" s="454">
        <f ca="1">E2005</f>
        <v>0</v>
      </c>
      <c r="F3158" s="454">
        <f ca="1">F2005</f>
        <v>0</v>
      </c>
      <c r="G3158" s="258" t="b">
        <f ca="1">NOT(ISBLANK(OFFSET($C$269,$D3156,0)))</f>
        <v>0</v>
      </c>
      <c r="H3158" s="538" t="b">
        <f ca="1">SUM(K3158:AE3158)=E3160</f>
        <v>1</v>
      </c>
      <c r="I3158" s="1" t="s">
        <v>750</v>
      </c>
      <c r="K3158" s="537">
        <f ca="1">IF(AND($G3158,NOT(ISTEXT($G3157)),ISNUMBER(Poczatek),ISNUMBER(Koniec_Projekt)),IFERROR(IF($D3157=LataProjekcji,IF($F3157&gt;$E3160,$E3160,$F3157),IF($D3160&gt;=$E3160,(IF($D3157&lt;LataProjekcji,IF((SUM(J3158:$K3158)+12)&lt;$E3160,12,$E3160-SUM(J3158:$K3158)),0)),(IF($D3157&lt;LataProjekcji,IF((SUM(J3158:$K3158)+12)&lt;$D3160,12,$D3160-SUM(J3158:$K3158)),0)))),0),0)</f>
        <v>0</v>
      </c>
      <c r="L3158" s="537">
        <f ca="1">IF(AND($G3158,NOT(ISTEXT($G3157)),ISNUMBER(Poczatek),ISNUMBER(Koniec_Projekt)),IFERROR(IF($D3157=LataProjekcji,IF($F3157&gt;$E3160,$E3160,$F3157),IF($D3160&gt;=$E3160,(IF($D3157&lt;LataProjekcji,IF((SUM($K3158:K3158)+12)&lt;$E3160,12,$E3160-SUM($K3158:K3158)),0)),(IF($D3157&lt;LataProjekcji,IF((SUM($K3158:K3158)+12)&lt;$D3160,12,$D3160-SUM($K3158:K3158)),0)))),0),0)</f>
        <v>0</v>
      </c>
      <c r="M3158" s="537">
        <f ca="1">IF(AND($G3158,NOT(ISTEXT($G3157)),ISNUMBER(Poczatek),ISNUMBER(Koniec_Projekt)),IFERROR(IF($D3157=LataProjekcji,IF($F3157&gt;$E3160,$E3160,$F3157),IF($D3160&gt;=$E3160,(IF($D3157&lt;LataProjekcji,IF((SUM($K3158:L3158)+12)&lt;$E3160,12,$E3160-SUM($K3158:L3158)),0)),(IF($D3157&lt;LataProjekcji,IF((SUM($K3158:L3158)+12)&lt;$D3160,12,$D3160-SUM($K3158:L3158)),0)))),0),0)</f>
        <v>0</v>
      </c>
      <c r="N3158" s="537">
        <f ca="1">IF(AND($G3158,NOT(ISTEXT($G3157)),ISNUMBER(Poczatek),ISNUMBER(Koniec_Projekt)),IFERROR(IF($D3157=LataProjekcji,IF($F3157&gt;$E3160,$E3160,$F3157),IF($D3160&gt;=$E3160,(IF($D3157&lt;LataProjekcji,IF((SUM($K3158:M3158)+12)&lt;$E3160,12,$E3160-SUM($K3158:M3158)),0)),(IF($D3157&lt;LataProjekcji,IF((SUM($K3158:M3158)+12)&lt;$D3160,12,$D3160-SUM($K3158:M3158)),0)))),0),0)</f>
        <v>0</v>
      </c>
      <c r="O3158" s="537">
        <f ca="1">IF(AND($G3158,NOT(ISTEXT($G3157)),ISNUMBER(Poczatek),ISNUMBER(Koniec_Projekt)),IFERROR(IF($D3157=LataProjekcji,IF($F3157&gt;$E3160,$E3160,$F3157),IF($D3160&gt;=$E3160,(IF($D3157&lt;LataProjekcji,IF((SUM($K3158:N3158)+12)&lt;$E3160,12,$E3160-SUM($K3158:N3158)),0)),(IF($D3157&lt;LataProjekcji,IF((SUM($K3158:N3158)+12)&lt;$D3160,12,$D3160-SUM($K3158:N3158)),0)))),0),0)</f>
        <v>0</v>
      </c>
      <c r="P3158" s="537">
        <f ca="1">IF(AND($G3158,NOT(ISTEXT($G3157)),ISNUMBER(Poczatek),ISNUMBER(Koniec_Projekt)),IFERROR(IF($D3157=LataProjekcji,IF($F3157&gt;$E3160,$E3160,$F3157),IF($D3160&gt;=$E3160,(IF($D3157&lt;LataProjekcji,IF((SUM($K3158:O3158)+12)&lt;$E3160,12,$E3160-SUM($K3158:O3158)),0)),(IF($D3157&lt;LataProjekcji,IF((SUM($K3158:O3158)+12)&lt;$D3160,12,$D3160-SUM($K3158:O3158)),0)))),0),0)</f>
        <v>0</v>
      </c>
      <c r="Q3158" s="537">
        <f ca="1">IF(AND($G3158,NOT(ISTEXT($G3157)),ISNUMBER(Poczatek),ISNUMBER(Koniec_Projekt)),IFERROR(IF($D3157=LataProjekcji,IF($F3157&gt;$E3160,$E3160,$F3157),IF($D3160&gt;=$E3160,(IF($D3157&lt;LataProjekcji,IF((SUM($K3158:P3158)+12)&lt;$E3160,12,$E3160-SUM($K3158:P3158)),0)),(IF($D3157&lt;LataProjekcji,IF((SUM($K3158:P3158)+12)&lt;$D3160,12,$D3160-SUM($K3158:P3158)),0)))),0),0)</f>
        <v>0</v>
      </c>
      <c r="R3158" s="537">
        <f ca="1">IF(AND($G3158,NOT(ISTEXT($G3157)),ISNUMBER(Poczatek),ISNUMBER(Koniec_Projekt)),IFERROR(IF($D3157=LataProjekcji,IF($F3157&gt;$E3160,$E3160,$F3157),IF($D3160&gt;=$E3160,(IF($D3157&lt;LataProjekcji,IF((SUM($K3158:Q3158)+12)&lt;$E3160,12,$E3160-SUM($K3158:Q3158)),0)),(IF($D3157&lt;LataProjekcji,IF((SUM($K3158:Q3158)+12)&lt;$D3160,12,$D3160-SUM($K3158:Q3158)),0)))),0),0)</f>
        <v>0</v>
      </c>
      <c r="S3158" s="537">
        <f ca="1">IF(AND($G3158,NOT(ISTEXT($G3157)),ISNUMBER(Poczatek),ISNUMBER(Koniec_Projekt)),IFERROR(IF($D3157=LataProjekcji,IF($F3157&gt;$E3160,$E3160,$F3157),IF($D3160&gt;=$E3160,(IF($D3157&lt;LataProjekcji,IF((SUM($K3158:R3158)+12)&lt;$E3160,12,$E3160-SUM($K3158:R3158)),0)),(IF($D3157&lt;LataProjekcji,IF((SUM($K3158:R3158)+12)&lt;$D3160,12,$D3160-SUM($K3158:R3158)),0)))),0),0)</f>
        <v>0</v>
      </c>
      <c r="T3158" s="537">
        <f ca="1">IF(AND($G3158,NOT(ISTEXT($G3157)),ISNUMBER(Poczatek),ISNUMBER(Koniec_Projekt)),IFERROR(IF($D3157=LataProjekcji,IF($F3157&gt;$E3160,$E3160,$F3157),IF($D3160&gt;=$E3160,(IF($D3157&lt;LataProjekcji,IF((SUM($K3158:S3158)+12)&lt;$E3160,12,$E3160-SUM($K3158:S3158)),0)),(IF($D3157&lt;LataProjekcji,IF((SUM($K3158:S3158)+12)&lt;$D3160,12,$D3160-SUM($K3158:S3158)),0)))),0),0)</f>
        <v>0</v>
      </c>
      <c r="U3158" s="537">
        <f ca="1">IF(AND($G3158,NOT(ISTEXT($G3157)),ISNUMBER(Poczatek),ISNUMBER(Koniec_Projekt)),IFERROR(IF($D3157=LataProjekcji,IF($F3157&gt;$E3160,$E3160,$F3157),IF($D3160&gt;=$E3160,(IF($D3157&lt;LataProjekcji,IF((SUM($K3158:T3158)+12)&lt;$E3160,12,$E3160-SUM($K3158:T3158)),0)),(IF($D3157&lt;LataProjekcji,IF((SUM($K3158:T3158)+12)&lt;$D3160,12,$D3160-SUM($K3158:T3158)),0)))),0),0)</f>
        <v>0</v>
      </c>
      <c r="V3158" s="537">
        <f ca="1">IF(AND($G3158,NOT(ISTEXT($G3157)),ISNUMBER(Poczatek),ISNUMBER(Koniec_Projekt)),IFERROR(IF($D3157=LataProjekcji,IF($F3157&gt;$E3160,$E3160,$F3157),IF($D3160&gt;=$E3160,(IF($D3157&lt;LataProjekcji,IF((SUM($K3158:U3158)+12)&lt;$E3160,12,$E3160-SUM($K3158:U3158)),0)),(IF($D3157&lt;LataProjekcji,IF((SUM($K3158:U3158)+12)&lt;$D3160,12,$D3160-SUM($K3158:U3158)),0)))),0),0)</f>
        <v>0</v>
      </c>
      <c r="W3158" s="537">
        <f ca="1">IF(AND($G3158,NOT(ISTEXT($G3157)),ISNUMBER(Poczatek),ISNUMBER(Koniec_Projekt)),IFERROR(IF($D3157=LataProjekcji,IF($F3157&gt;$E3160,$E3160,$F3157),IF($D3160&gt;=$E3160,(IF($D3157&lt;LataProjekcji,IF((SUM($K3158:V3158)+12)&lt;$E3160,12,$E3160-SUM($K3158:V3158)),0)),(IF($D3157&lt;LataProjekcji,IF((SUM($K3158:V3158)+12)&lt;$D3160,12,$D3160-SUM($K3158:V3158)),0)))),0),0)</f>
        <v>0</v>
      </c>
      <c r="X3158" s="537">
        <f ca="1">IF(AND($G3158,NOT(ISTEXT($G3157)),ISNUMBER(Poczatek),ISNUMBER(Koniec_Projekt)),IFERROR(IF($D3157=LataProjekcji,IF($F3157&gt;$E3160,$E3160,$F3157),IF($D3160&gt;=$E3160,(IF($D3157&lt;LataProjekcji,IF((SUM($K3158:W3158)+12)&lt;$E3160,12,$E3160-SUM($K3158:W3158)),0)),(IF($D3157&lt;LataProjekcji,IF((SUM($K3158:W3158)+12)&lt;$D3160,12,$D3160-SUM($K3158:W3158)),0)))),0),0)</f>
        <v>0</v>
      </c>
      <c r="Y3158" s="537">
        <f ca="1">IF(AND($G3158,NOT(ISTEXT($G3157)),ISNUMBER(Poczatek),ISNUMBER(Koniec_Projekt)),IFERROR(IF($D3157=LataProjekcji,IF($F3157&gt;$E3160,$E3160,$F3157),IF($D3160&gt;=$E3160,(IF($D3157&lt;LataProjekcji,IF((SUM($K3158:X3158)+12)&lt;$E3160,12,$E3160-SUM($K3158:X3158)),0)),(IF($D3157&lt;LataProjekcji,IF((SUM($K3158:X3158)+12)&lt;$D3160,12,$D3160-SUM($K3158:X3158)),0)))),0),0)</f>
        <v>0</v>
      </c>
      <c r="Z3158" s="537">
        <f ca="1">IF(AND($G3158,NOT(ISTEXT($G3157)),ISNUMBER(Poczatek),ISNUMBER(Koniec_Projekt)),IFERROR(IF($D3157=LataProjekcji,IF($F3157&gt;$E3160,$E3160,$F3157),IF($D3160&gt;=$E3160,(IF($D3157&lt;LataProjekcji,IF((SUM($K3158:Y3158)+12)&lt;$E3160,12,$E3160-SUM($K3158:Y3158)),0)),(IF($D3157&lt;LataProjekcji,IF((SUM($K3158:Y3158)+12)&lt;$D3160,12,$D3160-SUM($K3158:Y3158)),0)))),0),0)</f>
        <v>0</v>
      </c>
      <c r="AA3158" s="537">
        <f ca="1">IF(AND($G3158,NOT(ISTEXT($G3157)),ISNUMBER(Poczatek),ISNUMBER(Koniec_Projekt)),IFERROR(IF($D3157=LataProjekcji,IF($F3157&gt;$E3160,$E3160,$F3157),IF($D3160&gt;=$E3160,(IF($D3157&lt;LataProjekcji,IF((SUM($K3158:Z3158)+12)&lt;$E3160,12,$E3160-SUM($K3158:Z3158)),0)),(IF($D3157&lt;LataProjekcji,IF((SUM($K3158:Z3158)+12)&lt;$D3160,12,$D3160-SUM($K3158:Z3158)),0)))),0),0)</f>
        <v>0</v>
      </c>
      <c r="AB3158" s="537">
        <f ca="1">IF(AND($G3158,NOT(ISTEXT($G3157)),ISNUMBER(Poczatek),ISNUMBER(Koniec_Projekt)),IFERROR(IF($D3157=LataProjekcji,IF($F3157&gt;$E3160,$E3160,$F3157),IF($D3160&gt;=$E3160,(IF($D3157&lt;LataProjekcji,IF((SUM($K3158:AA3158)+12)&lt;$E3160,12,$E3160-SUM($K3158:AA3158)),0)),(IF($D3157&lt;LataProjekcji,IF((SUM($K3158:AA3158)+12)&lt;$D3160,12,$D3160-SUM($K3158:AA3158)),0)))),0),0)</f>
        <v>0</v>
      </c>
      <c r="AC3158" s="537">
        <f ca="1">IF(AND($G3158,NOT(ISTEXT($G3157)),ISNUMBER(Poczatek),ISNUMBER(Koniec_Projekt)),IFERROR(IF($D3157=LataProjekcji,IF($F3157&gt;$E3160,$E3160,$F3157),IF($D3160&gt;=$E3160,(IF($D3157&lt;LataProjekcji,IF((SUM($K3158:AB3158)+12)&lt;$E3160,12,$E3160-SUM($K3158:AB3158)),0)),(IF($D3157&lt;LataProjekcji,IF((SUM($K3158:AB3158)+12)&lt;$D3160,12,$D3160-SUM($K3158:AB3158)),0)))),0),0)</f>
        <v>0</v>
      </c>
      <c r="AD3158" s="537">
        <f ca="1">IF(AND($G3158,NOT(ISTEXT($G3157)),ISNUMBER(Poczatek),ISNUMBER(Koniec_Projekt)),IFERROR(IF($D3157=LataProjekcji,IF($F3157&gt;$E3160,$E3160,$F3157),IF($D3160&gt;=$E3160,(IF($D3157&lt;LataProjekcji,IF((SUM($K3158:AC3158)+12)&lt;$E3160,12,$E3160-SUM($K3158:AC3158)),0)),(IF($D3157&lt;LataProjekcji,IF((SUM($K3158:AC3158)+12)&lt;$D3160,12,$D3160-SUM($K3158:AC3158)),0)))),0),0)</f>
        <v>0</v>
      </c>
      <c r="AE3158" s="537">
        <f ca="1">IF(AND($G3158,NOT(ISTEXT($G3157)),ISNUMBER(Poczatek),ISNUMBER(Koniec_Projekt)),IFERROR(IF($D3157=LataProjekcji,IF($F3157&gt;$E3160,$E3160,$F3157),IF($D3160&gt;=$E3160,(IF($D3157&lt;LataProjekcji,IF((SUM($K3158:AD3158)+12)&lt;$E3160,12,$E3160-SUM($K3158:AD3158)),0)),(IF($D3157&lt;LataProjekcji,IF((SUM($K3158:AD3158)+12)&lt;$D3160,12,$D3160-SUM($K3158:AD3158)),0)))),0),0)</f>
        <v>0</v>
      </c>
    </row>
    <row r="3159" spans="1:31" hidden="1">
      <c r="B3159" s="526" t="s">
        <v>753</v>
      </c>
      <c r="D3159" s="454">
        <f ca="1">D2006</f>
        <v>0</v>
      </c>
      <c r="E3159" s="454">
        <f ca="1">IF(D3158&gt;10,ROUND(D3159/12,2),D3159)</f>
        <v>0</v>
      </c>
      <c r="F3159" s="524">
        <f>Koniec_Projekt</f>
        <v>0</v>
      </c>
      <c r="G3159" s="329">
        <f>Miesiac_Koniec_Projekt</f>
        <v>0</v>
      </c>
      <c r="H3159" s="538" t="b">
        <f ca="1">SUM(K3159:AE3159)=D3158</f>
        <v>1</v>
      </c>
      <c r="I3159" s="1" t="s">
        <v>713</v>
      </c>
      <c r="K3159" s="256">
        <f ca="1">IF(AND($G3158,NOT(ISTEXT($G3157)),ISNUMBER(Poczatek),ISNUMBER(Koniec_Projekt)),IFERROR(IF(LataProjekcji=$F3160,ROUND($D3158,0),ROUND(K3157*$E3159,0)),0),0)</f>
        <v>0</v>
      </c>
      <c r="L3159" s="5">
        <f ca="1">IF(AND($G3158,NOT(ISTEXT($G3157)),ISNUMBER(Poczatek),ISNUMBER(Koniec_Projekt)),IFERROR(IF(LataProjekcji=$F3160,ROUND($D3158-SUM(K3159:$K3159),0),ROUND(L3157*$E3159,0)),0),0)</f>
        <v>0</v>
      </c>
      <c r="M3159" s="5">
        <f ca="1">IF(AND($G3158,NOT(ISTEXT($G3157)),ISNUMBER(Poczatek),ISNUMBER(Koniec_Projekt)),IFERROR(IF(LataProjekcji=$F3160,ROUND($D3158-SUM($K3159:L3159),0),ROUND(M3157*$E3159,0)),0),0)</f>
        <v>0</v>
      </c>
      <c r="N3159" s="5">
        <f ca="1">IF(AND($G3158,NOT(ISTEXT($G3157)),ISNUMBER(Poczatek),ISNUMBER(Koniec_Projekt)),IFERROR(IF(LataProjekcji=$F3160,ROUND($D3158-SUM($K3159:M3159),0),ROUND(N3157*$E3159,0)),0),0)</f>
        <v>0</v>
      </c>
      <c r="O3159" s="5">
        <f ca="1">IF(AND($G3158,NOT(ISTEXT($G3157)),ISNUMBER(Poczatek),ISNUMBER(Koniec_Projekt)),IFERROR(IF(LataProjekcji=$F3160,ROUND($D3158-SUM($K3159:N3159),0),ROUND(O3157*$E3159,0)),0),0)</f>
        <v>0</v>
      </c>
      <c r="P3159" s="5">
        <f ca="1">IF(AND($G3158,NOT(ISTEXT($G3157)),ISNUMBER(Poczatek),ISNUMBER(Koniec_Projekt)),IFERROR(IF(LataProjekcji=$F3160,ROUND($D3158-SUM($K3159:O3159),0),ROUND(P3157*$E3159,0)),0),0)</f>
        <v>0</v>
      </c>
      <c r="Q3159" s="5">
        <f ca="1">IF(AND($G3158,NOT(ISTEXT($G3157)),ISNUMBER(Poczatek),ISNUMBER(Koniec_Projekt)),IFERROR(IF(LataProjekcji=$F3160,ROUND($D3158-SUM($K3159:P3159),0),ROUND(Q3157*$E3159,0)),0),0)</f>
        <v>0</v>
      </c>
      <c r="R3159" s="5">
        <f ca="1">IF(AND($G3158,NOT(ISTEXT($G3157)),ISNUMBER(Poczatek),ISNUMBER(Koniec_Projekt)),IFERROR(IF(LataProjekcji=$F3160,ROUND($D3158-SUM($K3159:Q3159),0),ROUND(R3157*$E3159,0)),0),0)</f>
        <v>0</v>
      </c>
      <c r="S3159" s="5">
        <f ca="1">IF(AND($G3158,NOT(ISTEXT($G3157)),ISNUMBER(Poczatek),ISNUMBER(Koniec_Projekt)),IFERROR(IF(LataProjekcji=$F3160,ROUND($D3158-SUM($K3159:R3159),0),ROUND(S3157*$E3159,0)),0),0)</f>
        <v>0</v>
      </c>
      <c r="T3159" s="5">
        <f ca="1">IF(AND($G3158,NOT(ISTEXT($G3157)),ISNUMBER(Poczatek),ISNUMBER(Koniec_Projekt)),IFERROR(IF(LataProjekcji=$F3160,ROUND($D3158-SUM($K3159:S3159),0),ROUND(T3157*$E3159,0)),0),0)</f>
        <v>0</v>
      </c>
      <c r="U3159" s="5">
        <f ca="1">IF(AND($G3158,NOT(ISTEXT($G3157)),ISNUMBER(Poczatek),ISNUMBER(Koniec_Projekt)),IFERROR(IF(LataProjekcji=$F3160,ROUND($D3158-SUM($K3159:T3159),0),ROUND(U3157*$E3159,0)),0),0)</f>
        <v>0</v>
      </c>
      <c r="V3159" s="5">
        <f ca="1">IF(AND($G3158,NOT(ISTEXT($G3157)),ISNUMBER(Poczatek),ISNUMBER(Koniec_Projekt)),IFERROR(IF(LataProjekcji=$F3160,ROUND($D3158-SUM($K3159:U3159),0),ROUND(V3157*$E3159,0)),0),0)</f>
        <v>0</v>
      </c>
      <c r="W3159" s="5">
        <f ca="1">IF(AND($G3158,NOT(ISTEXT($G3157)),ISNUMBER(Poczatek),ISNUMBER(Koniec_Projekt)),IFERROR(IF(LataProjekcji=$F3160,ROUND($D3158-SUM($K3159:V3159),0),ROUND(W3157*$E3159,0)),0),0)</f>
        <v>0</v>
      </c>
      <c r="X3159" s="5">
        <f ca="1">IF(AND($G3158,NOT(ISTEXT($G3157)),ISNUMBER(Poczatek),ISNUMBER(Koniec_Projekt)),IFERROR(IF(LataProjekcji=$F3160,ROUND($D3158-SUM($K3159:W3159),0),ROUND(X3157*$E3159,0)),0),0)</f>
        <v>0</v>
      </c>
      <c r="Y3159" s="5">
        <f ca="1">IF(AND($G3158,NOT(ISTEXT($G3157)),ISNUMBER(Poczatek),ISNUMBER(Koniec_Projekt)),IFERROR(IF(LataProjekcji=$F3160,ROUND($D3158-SUM($K3159:X3159),0),ROUND(Y3157*$E3159,0)),0),0)</f>
        <v>0</v>
      </c>
      <c r="Z3159" s="5">
        <f ca="1">IF(AND($G3158,NOT(ISTEXT($G3157)),ISNUMBER(Poczatek),ISNUMBER(Koniec_Projekt)),IFERROR(IF(LataProjekcji=$F3160,ROUND($D3158-SUM($K3159:Y3159),0),ROUND(Z3157*$E3159,0)),0),0)</f>
        <v>0</v>
      </c>
      <c r="AA3159" s="5">
        <f ca="1">IF(AND($G3158,NOT(ISTEXT($G3157)),ISNUMBER(Poczatek),ISNUMBER(Koniec_Projekt)),IFERROR(IF(LataProjekcji=$F3160,ROUND($D3158-SUM($K3159:Z3159),0),ROUND(AA3157*$E3159,0)),0),0)</f>
        <v>0</v>
      </c>
      <c r="AB3159" s="5">
        <f ca="1">IF(AND($G3158,NOT(ISTEXT($G3157)),ISNUMBER(Poczatek),ISNUMBER(Koniec_Projekt)),IFERROR(IF(LataProjekcji=$F3160,ROUND($D3158-SUM($K3159:AA3159),0),ROUND(AB3157*$E3159,0)),0),0)</f>
        <v>0</v>
      </c>
      <c r="AC3159" s="5">
        <f ca="1">IF(AND($G3158,NOT(ISTEXT($G3157)),ISNUMBER(Poczatek),ISNUMBER(Koniec_Projekt)),IFERROR(IF(LataProjekcji=$F3160,ROUND($D3158-SUM($K3159:AB3159),0),ROUND(AC3157*$E3159,0)),0),0)</f>
        <v>0</v>
      </c>
      <c r="AD3159" s="5">
        <f ca="1">IF(AND($G3158,NOT(ISTEXT($G3157)),ISNUMBER(Poczatek),ISNUMBER(Koniec_Projekt)),IFERROR(IF(LataProjekcji=$F3160,ROUND($D3158-SUM($K3159:AC3159),0),ROUND(AD3157*$E3159,0)),0),0)</f>
        <v>0</v>
      </c>
      <c r="AE3159" s="5">
        <f ca="1">IF(AND($G3158,NOT(ISTEXT($G3157)),ISNUMBER(Poczatek),ISNUMBER(Koniec_Projekt)),IFERROR(IF(LataProjekcji=$F3160,ROUND($D3158-SUM($K3159:AD3159),0),ROUND(AE3157*$E3159,0)),0),0)</f>
        <v>0</v>
      </c>
    </row>
    <row r="3160" spans="1:31" hidden="1">
      <c r="B3160" s="526" t="s">
        <v>751</v>
      </c>
      <c r="D3160" s="1">
        <f ca="1">IFERROR(ROUNDUP(D3158/E3159,0),0)</f>
        <v>0</v>
      </c>
      <c r="E3160" s="1">
        <f ca="1">IF(D3160=0,0,DATEDIF(DATE(D3157,E3157,1),DATE(F3159,G3159,1),"m"))</f>
        <v>0</v>
      </c>
      <c r="F3160" s="1" t="str">
        <f ca="1">IFERROR(YEAR(G3157),"brak daty")</f>
        <v>brak daty</v>
      </c>
      <c r="G3160" s="1" t="str">
        <f ca="1">IFERROR(MONTH(G3157),"brak daty")</f>
        <v>brak daty</v>
      </c>
      <c r="I3160" s="1" t="s">
        <v>425</v>
      </c>
      <c r="K3160" s="5">
        <f ca="1">IF(AND($G3158,NOT(ISTEXT($G3157)),ISNUMBER(Poczatek),ISNUMBER(Koniec_Projekt)),IFERROR(IF(LataProjekcji=$F3159,IF(AND($G3159=$G3160,$F3159=$F3160),ROUND($D3158-SUM($K3160),0),ROUND(K3158*$E3159,0)),IF(LataProjekcji&gt;$F3159,0,ROUND(K3158*$E3159,0))),0),0)</f>
        <v>0</v>
      </c>
      <c r="L3160" s="5">
        <f ca="1">IF(AND($G3158,NOT(ISTEXT($G3157)),ISNUMBER(Poczatek),ISNUMBER(Koniec_Projekt)),IFERROR(IF(LataProjekcji=$F3159,IF(AND($G3159=$G3160,$F3159=$F3160),ROUND($D3158-SUM($K3160:K3160),0),ROUND(L3158*$E3159,0)),IF(LataProjekcji&gt;$F3159,0,ROUND(L3158*$E3159,0))),0),0)</f>
        <v>0</v>
      </c>
      <c r="M3160" s="5">
        <f ca="1">IF(AND($G3158,NOT(ISTEXT($G3157)),ISNUMBER(Poczatek),ISNUMBER(Koniec_Projekt)),IFERROR(IF(LataProjekcji=$F3159,IF(AND($G3159=$G3160,$F3159=$F3160),ROUND($D3158-SUM($K3160:L3160),0),ROUND(M3158*$E3159,0)),IF(LataProjekcji&gt;$F3159,0,ROUND(M3158*$E3159,0))),0),0)</f>
        <v>0</v>
      </c>
      <c r="N3160" s="5">
        <f ca="1">IF(AND($G3158,NOT(ISTEXT($G3157)),ISNUMBER(Poczatek),ISNUMBER(Koniec_Projekt)),IFERROR(IF(LataProjekcji=$F3159,IF(AND($G3159=$G3160,$F3159=$F3160),ROUND($D3158-SUM($K3160:M3160),0),ROUND(N3158*$E3159,0)),IF(LataProjekcji&gt;$F3159,0,ROUND(N3158*$E3159,0))),0),0)</f>
        <v>0</v>
      </c>
      <c r="O3160" s="5">
        <f ca="1">IF(AND($G3158,NOT(ISTEXT($G3157)),ISNUMBER(Poczatek),ISNUMBER(Koniec_Projekt)),IFERROR(IF(LataProjekcji=$F3159,IF(AND($G3159=$G3160,$F3159=$F3160),ROUND($D3158-SUM($K3160:N3160),0),ROUND(O3158*$E3159,0)),IF(LataProjekcji&gt;$F3159,0,ROUND(O3158*$E3159,0))),0),0)</f>
        <v>0</v>
      </c>
      <c r="P3160" s="5">
        <f ca="1">IF(AND($G3158,NOT(ISTEXT($G3157)),ISNUMBER(Poczatek),ISNUMBER(Koniec_Projekt)),IFERROR(IF(LataProjekcji=$F3159,IF(AND($G3159=$G3160,$F3159=$F3160),ROUND($D3158-SUM($K3160:O3160),0),ROUND(P3158*$E3159,0)),IF(LataProjekcji&gt;$F3159,0,ROUND(P3158*$E3159,0))),0),0)</f>
        <v>0</v>
      </c>
      <c r="Q3160" s="5">
        <f ca="1">IF(AND($G3158,NOT(ISTEXT($G3157)),ISNUMBER(Poczatek),ISNUMBER(Koniec_Projekt)),IFERROR(IF(LataProjekcji=$F3159,IF(AND($G3159=$G3160,$F3159=$F3160),ROUND($D3158-SUM($K3160:P3160),0),ROUND(Q3158*$E3159,0)),IF(LataProjekcji&gt;$F3159,0,ROUND(Q3158*$E3159,0))),0),0)</f>
        <v>0</v>
      </c>
      <c r="R3160" s="5">
        <f ca="1">IF(AND($G3158,NOT(ISTEXT($G3157)),ISNUMBER(Poczatek),ISNUMBER(Koniec_Projekt)),IFERROR(IF(LataProjekcji=$F3159,IF(AND($G3159=$G3160,$F3159=$F3160),ROUND($D3158-SUM($K3160:Q3160),0),ROUND(R3158*$E3159,0)),IF(LataProjekcji&gt;$F3159,0,ROUND(R3158*$E3159,0))),0),0)</f>
        <v>0</v>
      </c>
      <c r="S3160" s="5">
        <f ca="1">IF(AND($G3158,NOT(ISTEXT($G3157)),ISNUMBER(Poczatek),ISNUMBER(Koniec_Projekt)),IFERROR(IF(LataProjekcji=$F3159,IF(AND($G3159=$G3160,$F3159=$F3160),ROUND($D3158-SUM($K3160:R3160),0),ROUND(S3158*$E3159,0)),IF(LataProjekcji&gt;$F3159,0,ROUND(S3158*$E3159,0))),0),0)</f>
        <v>0</v>
      </c>
      <c r="T3160" s="5">
        <f ca="1">IF(AND($G3158,NOT(ISTEXT($G3157)),ISNUMBER(Poczatek),ISNUMBER(Koniec_Projekt)),IFERROR(IF(LataProjekcji=$F3159,IF(AND($G3159=$G3160,$F3159=$F3160),ROUND($D3158-SUM($K3160:S3160),0),ROUND(T3158*$E3159,0)),IF(LataProjekcji&gt;$F3159,0,ROUND(T3158*$E3159,0))),0),0)</f>
        <v>0</v>
      </c>
      <c r="U3160" s="5">
        <f ca="1">IF(AND($G3158,NOT(ISTEXT($G3157)),ISNUMBER(Poczatek),ISNUMBER(Koniec_Projekt)),IFERROR(IF(LataProjekcji=$F3159,IF(AND($G3159=$G3160,$F3159=$F3160),ROUND($D3158-SUM($K3160:T3160),0),ROUND(U3158*$E3159,0)),IF(LataProjekcji&gt;$F3159,0,ROUND(U3158*$E3159,0))),0),0)</f>
        <v>0</v>
      </c>
      <c r="V3160" s="5">
        <f ca="1">IF(AND($G3158,NOT(ISTEXT($G3157)),ISNUMBER(Poczatek),ISNUMBER(Koniec_Projekt)),IFERROR(IF(LataProjekcji=$F3159,IF(AND($G3159=$G3160,$F3159=$F3160),ROUND($D3158-SUM($K3160:U3160),0),ROUND(V3158*$E3159,0)),IF(LataProjekcji&gt;$F3159,0,ROUND(V3158*$E3159,0))),0),0)</f>
        <v>0</v>
      </c>
      <c r="W3160" s="5">
        <f ca="1">IF(AND($G3158,NOT(ISTEXT($G3157)),ISNUMBER(Poczatek),ISNUMBER(Koniec_Projekt)),IFERROR(IF(LataProjekcji=$F3159,IF(AND($G3159=$G3160,$F3159=$F3160),ROUND($D3158-SUM($K3160:V3160),0),ROUND(W3158*$E3159,0)),IF(LataProjekcji&gt;$F3159,0,ROUND(W3158*$E3159,0))),0),0)</f>
        <v>0</v>
      </c>
      <c r="X3160" s="5">
        <f ca="1">IF(AND($G3158,NOT(ISTEXT($G3157)),ISNUMBER(Poczatek),ISNUMBER(Koniec_Projekt)),IFERROR(IF(LataProjekcji=$F3159,IF(AND($G3159=$G3160,$F3159=$F3160),ROUND($D3158-SUM($K3160:W3160),0),ROUND(X3158*$E3159,0)),IF(LataProjekcji&gt;$F3159,0,ROUND(X3158*$E3159,0))),0),0)</f>
        <v>0</v>
      </c>
      <c r="Y3160" s="5">
        <f ca="1">IF(AND($G3158,NOT(ISTEXT($G3157)),ISNUMBER(Poczatek),ISNUMBER(Koniec_Projekt)),IFERROR(IF(LataProjekcji=$F3159,IF(AND($G3159=$G3160,$F3159=$F3160),ROUND($D3158-SUM($K3160:X3160),0),ROUND(Y3158*$E3159,0)),IF(LataProjekcji&gt;$F3159,0,ROUND(Y3158*$E3159,0))),0),0)</f>
        <v>0</v>
      </c>
      <c r="Z3160" s="5">
        <f ca="1">IF(AND($G3158,NOT(ISTEXT($G3157)),ISNUMBER(Poczatek),ISNUMBER(Koniec_Projekt)),IFERROR(IF(LataProjekcji=$F3159,IF(AND($G3159=$G3160,$F3159=$F3160),ROUND($D3158-SUM($K3160:Y3160),0),ROUND(Z3158*$E3159,0)),IF(LataProjekcji&gt;$F3159,0,ROUND(Z3158*$E3159,0))),0),0)</f>
        <v>0</v>
      </c>
      <c r="AA3160" s="5">
        <f ca="1">IF(AND($G3158,NOT(ISTEXT($G3157)),ISNUMBER(Poczatek),ISNUMBER(Koniec_Projekt)),IFERROR(IF(LataProjekcji=$F3159,IF(AND($G3159=$G3160,$F3159=$F3160),ROUND($D3158-SUM($K3160:Z3160),0),ROUND(AA3158*$E3159,0)),IF(LataProjekcji&gt;$F3159,0,ROUND(AA3158*$E3159,0))),0),0)</f>
        <v>0</v>
      </c>
      <c r="AB3160" s="5">
        <f ca="1">IF(AND($G3158,NOT(ISTEXT($G3157)),ISNUMBER(Poczatek),ISNUMBER(Koniec_Projekt)),IFERROR(IF(LataProjekcji=$F3159,IF(AND($G3159=$G3160,$F3159=$F3160),ROUND($D3158-SUM($K3160:AA3160),0),ROUND(AB3158*$E3159,0)),IF(LataProjekcji&gt;$F3159,0,ROUND(AB3158*$E3159,0))),0),0)</f>
        <v>0</v>
      </c>
      <c r="AC3160" s="5">
        <f ca="1">IF(AND($G3158,NOT(ISTEXT($G3157)),ISNUMBER(Poczatek),ISNUMBER(Koniec_Projekt)),IFERROR(IF(LataProjekcji=$F3159,IF(AND($G3159=$G3160,$F3159=$F3160),ROUND($D3158-SUM($K3160:AB3160),0),ROUND(AC3158*$E3159,0)),IF(LataProjekcji&gt;$F3159,0,ROUND(AC3158*$E3159,0))),0),0)</f>
        <v>0</v>
      </c>
      <c r="AD3160" s="5">
        <f ca="1">IF(AND($G3158,NOT(ISTEXT($G3157)),ISNUMBER(Poczatek),ISNUMBER(Koniec_Projekt)),IFERROR(IF(LataProjekcji=$F3159,IF(AND($G3159=$G3160,$F3159=$F3160),ROUND($D3158-SUM($K3160:AC3160),0),ROUND(AD3158*$E3159,0)),IF(LataProjekcji&gt;$F3159,0,ROUND(AD3158*$E3159,0))),0),0)</f>
        <v>0</v>
      </c>
      <c r="AE3160" s="5">
        <f ca="1">IF(AND($G3158,NOT(ISTEXT($G3157)),ISNUMBER(Poczatek),ISNUMBER(Koniec_Projekt)),IFERROR(IF(LataProjekcji=$F3159,IF(AND($G3159=$G3160,$F3159=$F3160),ROUND($D3158-SUM($K3160:AD3160),0),ROUND(AE3158*$E3159,0)),IF(LataProjekcji&gt;$F3159,0,ROUND(AE3158*$E3159,0))),0),0)</f>
        <v>0</v>
      </c>
    </row>
    <row r="3161" spans="1:31" ht="12.5" hidden="1" thickBot="1">
      <c r="B3161" s="527" t="s">
        <v>865</v>
      </c>
      <c r="C3161" s="528"/>
      <c r="D3161" s="529">
        <f ca="1">IF(D3158&gt;10,ROUND((D3160-1)*E3159,0),E3159)</f>
        <v>0</v>
      </c>
      <c r="E3161" s="529">
        <f ca="1">D3158-D3161</f>
        <v>0</v>
      </c>
      <c r="F3161" s="528"/>
      <c r="G3161" s="669">
        <f ca="1">OFFSET($C$269,$D3156,0)</f>
        <v>0</v>
      </c>
      <c r="H3161" s="528"/>
      <c r="I3161" s="528"/>
      <c r="J3161" s="528"/>
      <c r="K3161" s="528"/>
      <c r="L3161" s="528"/>
      <c r="M3161" s="528"/>
      <c r="N3161" s="528"/>
      <c r="O3161" s="528"/>
      <c r="P3161" s="528"/>
      <c r="Q3161" s="528"/>
      <c r="R3161" s="528"/>
      <c r="S3161" s="528"/>
      <c r="T3161" s="528"/>
      <c r="U3161" s="528"/>
      <c r="V3161" s="528"/>
      <c r="W3161" s="528"/>
      <c r="X3161" s="528"/>
      <c r="Y3161" s="528"/>
      <c r="Z3161" s="528"/>
      <c r="AA3161" s="528"/>
      <c r="AB3161" s="528"/>
      <c r="AC3161" s="528"/>
      <c r="AD3161" s="528"/>
      <c r="AE3161" s="528"/>
    </row>
    <row r="3162" spans="1:31" ht="12.5" hidden="1" thickTop="1"/>
    <row r="3164" spans="1:31" hidden="1">
      <c r="A3164" s="532"/>
      <c r="B3164" s="7" t="str">
        <f>"Grupa ST: "&amp;B2014</f>
        <v>Grupa ST: INNE ŚRODKI TRWAŁE</v>
      </c>
      <c r="D3164" s="673">
        <v>269</v>
      </c>
      <c r="E3164" s="674" t="s">
        <v>866</v>
      </c>
    </row>
    <row r="3165" spans="1:31" ht="12.5" hidden="1" thickBot="1">
      <c r="B3165" s="530" t="str">
        <f ca="1">"nazwa ST: "&amp;B2015</f>
        <v>nazwa ST: 0</v>
      </c>
      <c r="C3165" s="530"/>
      <c r="D3165" s="531">
        <f>D2015</f>
        <v>347</v>
      </c>
      <c r="E3165" s="530"/>
      <c r="F3165" s="530"/>
      <c r="G3165" s="530"/>
      <c r="H3165" s="530"/>
      <c r="I3165" s="530"/>
      <c r="J3165" s="530"/>
      <c r="K3165" s="539" t="str">
        <f t="shared" ref="K3165:AE3165" si="3248">LataProjekcji</f>
        <v>Uzupełnij dane</v>
      </c>
      <c r="L3165" s="539" t="str">
        <f t="shared" si="3248"/>
        <v/>
      </c>
      <c r="M3165" s="539" t="str">
        <f t="shared" si="3248"/>
        <v/>
      </c>
      <c r="N3165" s="539" t="str">
        <f t="shared" si="3248"/>
        <v/>
      </c>
      <c r="O3165" s="539" t="str">
        <f t="shared" si="3248"/>
        <v/>
      </c>
      <c r="P3165" s="539" t="str">
        <f t="shared" si="3248"/>
        <v/>
      </c>
      <c r="Q3165" s="539" t="str">
        <f t="shared" si="3248"/>
        <v/>
      </c>
      <c r="R3165" s="539" t="str">
        <f t="shared" si="3248"/>
        <v/>
      </c>
      <c r="S3165" s="539" t="str">
        <f t="shared" si="3248"/>
        <v/>
      </c>
      <c r="T3165" s="539" t="str">
        <f t="shared" si="3248"/>
        <v/>
      </c>
      <c r="U3165" s="539" t="str">
        <f t="shared" si="3248"/>
        <v/>
      </c>
      <c r="V3165" s="539" t="str">
        <f t="shared" si="3248"/>
        <v/>
      </c>
      <c r="W3165" s="539" t="str">
        <f t="shared" si="3248"/>
        <v/>
      </c>
      <c r="X3165" s="539" t="str">
        <f t="shared" si="3248"/>
        <v/>
      </c>
      <c r="Y3165" s="539" t="str">
        <f t="shared" si="3248"/>
        <v/>
      </c>
      <c r="Z3165" s="539" t="str">
        <f t="shared" si="3248"/>
        <v/>
      </c>
      <c r="AA3165" s="539" t="str">
        <f t="shared" si="3248"/>
        <v/>
      </c>
      <c r="AB3165" s="539" t="str">
        <f t="shared" si="3248"/>
        <v/>
      </c>
      <c r="AC3165" s="539" t="str">
        <f t="shared" si="3248"/>
        <v/>
      </c>
      <c r="AD3165" s="539" t="str">
        <f t="shared" si="3248"/>
        <v/>
      </c>
      <c r="AE3165" s="539" t="str">
        <f t="shared" si="3248"/>
        <v/>
      </c>
    </row>
    <row r="3166" spans="1:31" hidden="1">
      <c r="B3166" s="526" t="s">
        <v>752</v>
      </c>
      <c r="D3166" s="1">
        <f ca="1">D2016</f>
        <v>1900</v>
      </c>
      <c r="E3166" s="1">
        <f ca="1">E2016</f>
        <v>1</v>
      </c>
      <c r="F3166" s="1">
        <f ca="1">IF(D3167&gt;10,F2016,1)</f>
        <v>1</v>
      </c>
      <c r="G3166" s="525" t="str">
        <f ca="1">IF(ISBLANK(OFFSET($E$269,$D3165,0)),"brak daty",IF(D3167&gt;10,EDATE(OFFSET($E$269,$D3165,0),D3169),DATE(D3166,E3166,1)))</f>
        <v>brak daty</v>
      </c>
      <c r="H3166" s="538" t="b">
        <f ca="1">SUM(K3166:AE3166)=D3169</f>
        <v>1</v>
      </c>
      <c r="I3166" s="1" t="s">
        <v>749</v>
      </c>
      <c r="K3166" s="5">
        <f ca="1">IF(AND($G3167,NOT(ISTEXT($G3166)),ISNUMBER(Poczatek),ISNUMBER(Koniec_Projekt)),IFERROR(IF($D3166=LataProjekcji,$F3166,IF($D3166&lt;LataProjekcji,IF((SUM(K3166)+12)&lt;$D3169,12,$D3169-SUM(K3166)),0)),0),0)</f>
        <v>0</v>
      </c>
      <c r="L3166" s="5">
        <f ca="1">IF(AND($G3167,NOT(ISTEXT($G3166)),ISNUMBER(Poczatek),ISNUMBER(Koniec_Projekt)),IFERROR(IF($D3166=LataProjekcji,$F3166,IF($D3166&lt;LataProjekcji,IF((SUM($K3166:K3166)+12)&lt;$D3169,12,$D3169-SUM($K3166:K3166)),0)),0),0)</f>
        <v>0</v>
      </c>
      <c r="M3166" s="5">
        <f ca="1">IF(AND($G3167,NOT(ISTEXT($G3166)),ISNUMBER(Poczatek),ISNUMBER(Koniec_Projekt)),IFERROR(IF($D3166=LataProjekcji,$F3166,IF($D3166&lt;LataProjekcji,IF((SUM($K3166:L3166)+12)&lt;$D3169,12,$D3169-SUM($K3166:L3166)),0)),0),0)</f>
        <v>0</v>
      </c>
      <c r="N3166" s="5">
        <f ca="1">IF(AND($G3167,NOT(ISTEXT($G3166)),ISNUMBER(Poczatek),ISNUMBER(Koniec_Projekt)),IFERROR(IF($D3166=LataProjekcji,$F3166,IF($D3166&lt;LataProjekcji,IF((SUM($K3166:M3166)+12)&lt;$D3169,12,$D3169-SUM($K3166:M3166)),0)),0),0)</f>
        <v>0</v>
      </c>
      <c r="O3166" s="5">
        <f ca="1">IF(AND($G3167,NOT(ISTEXT($G3166)),ISNUMBER(Poczatek),ISNUMBER(Koniec_Projekt)),IFERROR(IF($D3166=LataProjekcji,$F3166,IF($D3166&lt;LataProjekcji,IF((SUM($K3166:N3166)+12)&lt;$D3169,12,$D3169-SUM($K3166:N3166)),0)),0),0)</f>
        <v>0</v>
      </c>
      <c r="P3166" s="5">
        <f ca="1">IF(AND($G3167,NOT(ISTEXT($G3166)),ISNUMBER(Poczatek),ISNUMBER(Koniec_Projekt)),IFERROR(IF($D3166=LataProjekcji,$F3166,IF($D3166&lt;LataProjekcji,IF((SUM($K3166:O3166)+12)&lt;$D3169,12,$D3169-SUM($K3166:O3166)),0)),0),0)</f>
        <v>0</v>
      </c>
      <c r="Q3166" s="5">
        <f ca="1">IF(AND($G3167,NOT(ISTEXT($G3166)),ISNUMBER(Poczatek),ISNUMBER(Koniec_Projekt)),IFERROR(IF($D3166=LataProjekcji,$F3166,IF($D3166&lt;LataProjekcji,IF((SUM($K3166:P3166)+12)&lt;$D3169,12,$D3169-SUM($K3166:P3166)),0)),0),0)</f>
        <v>0</v>
      </c>
      <c r="R3166" s="5">
        <f ca="1">IF(AND($G3167,NOT(ISTEXT($G3166)),ISNUMBER(Poczatek),ISNUMBER(Koniec_Projekt)),IFERROR(IF($D3166=LataProjekcji,$F3166,IF($D3166&lt;LataProjekcji,IF((SUM($K3166:Q3166)+12)&lt;$D3169,12,$D3169-SUM($K3166:Q3166)),0)),0),0)</f>
        <v>0</v>
      </c>
      <c r="S3166" s="5">
        <f ca="1">IF(AND($G3167,NOT(ISTEXT($G3166)),ISNUMBER(Poczatek),ISNUMBER(Koniec_Projekt)),IFERROR(IF($D3166=LataProjekcji,$F3166,IF($D3166&lt;LataProjekcji,IF((SUM($K3166:R3166)+12)&lt;$D3169,12,$D3169-SUM($K3166:R3166)),0)),0),0)</f>
        <v>0</v>
      </c>
      <c r="T3166" s="5">
        <f ca="1">IF(AND($G3167,NOT(ISTEXT($G3166)),ISNUMBER(Poczatek),ISNUMBER(Koniec_Projekt)),IFERROR(IF($D3166=LataProjekcji,$F3166,IF($D3166&lt;LataProjekcji,IF((SUM($K3166:S3166)+12)&lt;$D3169,12,$D3169-SUM($K3166:S3166)),0)),0),0)</f>
        <v>0</v>
      </c>
      <c r="U3166" s="5">
        <f ca="1">IF(AND($G3167,NOT(ISTEXT($G3166)),ISNUMBER(Poczatek),ISNUMBER(Koniec_Projekt)),IFERROR(IF($D3166=LataProjekcji,$F3166,IF($D3166&lt;LataProjekcji,IF((SUM($K3166:T3166)+12)&lt;$D3169,12,$D3169-SUM($K3166:T3166)),0)),0),0)</f>
        <v>0</v>
      </c>
      <c r="V3166" s="5">
        <f ca="1">IF(AND($G3167,NOT(ISTEXT($G3166)),ISNUMBER(Poczatek),ISNUMBER(Koniec_Projekt)),IFERROR(IF($D3166=LataProjekcji,$F3166,IF($D3166&lt;LataProjekcji,IF((SUM($K3166:U3166)+12)&lt;$D3169,12,$D3169-SUM($K3166:U3166)),0)),0),0)</f>
        <v>0</v>
      </c>
      <c r="W3166" s="5">
        <f ca="1">IF(AND($G3167,NOT(ISTEXT($G3166)),ISNUMBER(Poczatek),ISNUMBER(Koniec_Projekt)),IFERROR(IF($D3166=LataProjekcji,$F3166,IF($D3166&lt;LataProjekcji,IF((SUM($K3166:V3166)+12)&lt;$D3169,12,$D3169-SUM($K3166:V3166)),0)),0),0)</f>
        <v>0</v>
      </c>
      <c r="X3166" s="5">
        <f ca="1">IF(AND($G3167,NOT(ISTEXT($G3166)),ISNUMBER(Poczatek),ISNUMBER(Koniec_Projekt)),IFERROR(IF($D3166=LataProjekcji,$F3166,IF($D3166&lt;LataProjekcji,IF((SUM($K3166:W3166)+12)&lt;$D3169,12,$D3169-SUM($K3166:W3166)),0)),0),0)</f>
        <v>0</v>
      </c>
      <c r="Y3166" s="5">
        <f ca="1">IF(AND($G3167,NOT(ISTEXT($G3166)),ISNUMBER(Poczatek),ISNUMBER(Koniec_Projekt)),IFERROR(IF($D3166=LataProjekcji,$F3166,IF($D3166&lt;LataProjekcji,IF((SUM($K3166:X3166)+12)&lt;$D3169,12,$D3169-SUM($K3166:X3166)),0)),0),0)</f>
        <v>0</v>
      </c>
      <c r="Z3166" s="5">
        <f ca="1">IF(AND($G3167,NOT(ISTEXT($G3166)),ISNUMBER(Poczatek),ISNUMBER(Koniec_Projekt)),IFERROR(IF($D3166=LataProjekcji,$F3166,IF($D3166&lt;LataProjekcji,IF((SUM($K3166:Y3166)+12)&lt;$D3169,12,$D3169-SUM($K3166:Y3166)),0)),0),0)</f>
        <v>0</v>
      </c>
      <c r="AA3166" s="5">
        <f ca="1">IF(AND($G3167,NOT(ISTEXT($G3166)),ISNUMBER(Poczatek),ISNUMBER(Koniec_Projekt)),IFERROR(IF($D3166=LataProjekcji,$F3166,IF($D3166&lt;LataProjekcji,IF((SUM($K3166:Z3166)+12)&lt;$D3169,12,$D3169-SUM($K3166:Z3166)),0)),0),0)</f>
        <v>0</v>
      </c>
      <c r="AB3166" s="5">
        <f ca="1">IF(AND($G3167,NOT(ISTEXT($G3166)),ISNUMBER(Poczatek),ISNUMBER(Koniec_Projekt)),IFERROR(IF($D3166=LataProjekcji,$F3166,IF($D3166&lt;LataProjekcji,IF((SUM($K3166:AA3166)+12)&lt;$D3169,12,$D3169-SUM($K3166:AA3166)),0)),0),0)</f>
        <v>0</v>
      </c>
      <c r="AC3166" s="5">
        <f ca="1">IF(AND($G3167,NOT(ISTEXT($G3166)),ISNUMBER(Poczatek),ISNUMBER(Koniec_Projekt)),IFERROR(IF($D3166=LataProjekcji,$F3166,IF($D3166&lt;LataProjekcji,IF((SUM($K3166:AB3166)+12)&lt;$D3169,12,$D3169-SUM($K3166:AB3166)),0)),0),0)</f>
        <v>0</v>
      </c>
      <c r="AD3166" s="5">
        <f ca="1">IF(AND($G3167,NOT(ISTEXT($G3166)),ISNUMBER(Poczatek),ISNUMBER(Koniec_Projekt)),IFERROR(IF($D3166=LataProjekcji,$F3166,IF($D3166&lt;LataProjekcji,IF((SUM($K3166:AC3166)+12)&lt;$D3169,12,$D3169-SUM($K3166:AC3166)),0)),0),0)</f>
        <v>0</v>
      </c>
      <c r="AE3166" s="5">
        <f ca="1">IF(AND($G3167,NOT(ISTEXT($G3166)),ISNUMBER(Poczatek),ISNUMBER(Koniec_Projekt)),IFERROR(IF($D3166=LataProjekcji,$F3166,IF($D3166&lt;LataProjekcji,IF((SUM($K3166:AD3166)+12)&lt;$D3169,12,$D3169-SUM($K3166:AD3166)),0)),0),0)</f>
        <v>0</v>
      </c>
    </row>
    <row r="3167" spans="1:31" hidden="1">
      <c r="B3167" s="526" t="s">
        <v>754</v>
      </c>
      <c r="D3167" s="5">
        <f ca="1">D2017</f>
        <v>0</v>
      </c>
      <c r="E3167" s="454">
        <f ca="1">E2017</f>
        <v>0</v>
      </c>
      <c r="F3167" s="454">
        <f ca="1">F2017</f>
        <v>0</v>
      </c>
      <c r="G3167" s="258" t="b">
        <f ca="1">NOT(ISBLANK(OFFSET($C$269,$D3165,0)))</f>
        <v>0</v>
      </c>
      <c r="H3167" s="538" t="b">
        <f ca="1">SUM(K3167:AE3167)=E3169</f>
        <v>1</v>
      </c>
      <c r="I3167" s="1" t="s">
        <v>750</v>
      </c>
      <c r="K3167" s="537">
        <f ca="1">IF(AND($G3167,NOT(ISTEXT($G3166)),ISNUMBER(Poczatek),ISNUMBER(Koniec_Projekt)),IFERROR(IF($D3166=LataProjekcji,IF($F3166&gt;$E3169,$E3169,$F3166),IF($D3169&gt;=$E3169,(IF($D3166&lt;LataProjekcji,IF((SUM(J3167:$K3167)+12)&lt;$E3169,12,$E3169-SUM(J3167:$K3167)),0)),(IF($D3166&lt;LataProjekcji,IF((SUM(J3167:$K3167)+12)&lt;$D3169,12,$D3169-SUM(J3167:$K3167)),0)))),0),0)</f>
        <v>0</v>
      </c>
      <c r="L3167" s="537">
        <f ca="1">IF(AND($G3167,NOT(ISTEXT($G3166)),ISNUMBER(Poczatek),ISNUMBER(Koniec_Projekt)),IFERROR(IF($D3166=LataProjekcji,IF($F3166&gt;$E3169,$E3169,$F3166),IF($D3169&gt;=$E3169,(IF($D3166&lt;LataProjekcji,IF((SUM($K3167:K3167)+12)&lt;$E3169,12,$E3169-SUM($K3167:K3167)),0)),(IF($D3166&lt;LataProjekcji,IF((SUM($K3167:K3167)+12)&lt;$D3169,12,$D3169-SUM($K3167:K3167)),0)))),0),0)</f>
        <v>0</v>
      </c>
      <c r="M3167" s="537">
        <f ca="1">IF(AND($G3167,NOT(ISTEXT($G3166)),ISNUMBER(Poczatek),ISNUMBER(Koniec_Projekt)),IFERROR(IF($D3166=LataProjekcji,IF($F3166&gt;$E3169,$E3169,$F3166),IF($D3169&gt;=$E3169,(IF($D3166&lt;LataProjekcji,IF((SUM($K3167:L3167)+12)&lt;$E3169,12,$E3169-SUM($K3167:L3167)),0)),(IF($D3166&lt;LataProjekcji,IF((SUM($K3167:L3167)+12)&lt;$D3169,12,$D3169-SUM($K3167:L3167)),0)))),0),0)</f>
        <v>0</v>
      </c>
      <c r="N3167" s="537">
        <f ca="1">IF(AND($G3167,NOT(ISTEXT($G3166)),ISNUMBER(Poczatek),ISNUMBER(Koniec_Projekt)),IFERROR(IF($D3166=LataProjekcji,IF($F3166&gt;$E3169,$E3169,$F3166),IF($D3169&gt;=$E3169,(IF($D3166&lt;LataProjekcji,IF((SUM($K3167:M3167)+12)&lt;$E3169,12,$E3169-SUM($K3167:M3167)),0)),(IF($D3166&lt;LataProjekcji,IF((SUM($K3167:M3167)+12)&lt;$D3169,12,$D3169-SUM($K3167:M3167)),0)))),0),0)</f>
        <v>0</v>
      </c>
      <c r="O3167" s="537">
        <f ca="1">IF(AND($G3167,NOT(ISTEXT($G3166)),ISNUMBER(Poczatek),ISNUMBER(Koniec_Projekt)),IFERROR(IF($D3166=LataProjekcji,IF($F3166&gt;$E3169,$E3169,$F3166),IF($D3169&gt;=$E3169,(IF($D3166&lt;LataProjekcji,IF((SUM($K3167:N3167)+12)&lt;$E3169,12,$E3169-SUM($K3167:N3167)),0)),(IF($D3166&lt;LataProjekcji,IF((SUM($K3167:N3167)+12)&lt;$D3169,12,$D3169-SUM($K3167:N3167)),0)))),0),0)</f>
        <v>0</v>
      </c>
      <c r="P3167" s="537">
        <f ca="1">IF(AND($G3167,NOT(ISTEXT($G3166)),ISNUMBER(Poczatek),ISNUMBER(Koniec_Projekt)),IFERROR(IF($D3166=LataProjekcji,IF($F3166&gt;$E3169,$E3169,$F3166),IF($D3169&gt;=$E3169,(IF($D3166&lt;LataProjekcji,IF((SUM($K3167:O3167)+12)&lt;$E3169,12,$E3169-SUM($K3167:O3167)),0)),(IF($D3166&lt;LataProjekcji,IF((SUM($K3167:O3167)+12)&lt;$D3169,12,$D3169-SUM($K3167:O3167)),0)))),0),0)</f>
        <v>0</v>
      </c>
      <c r="Q3167" s="537">
        <f ca="1">IF(AND($G3167,NOT(ISTEXT($G3166)),ISNUMBER(Poczatek),ISNUMBER(Koniec_Projekt)),IFERROR(IF($D3166=LataProjekcji,IF($F3166&gt;$E3169,$E3169,$F3166),IF($D3169&gt;=$E3169,(IF($D3166&lt;LataProjekcji,IF((SUM($K3167:P3167)+12)&lt;$E3169,12,$E3169-SUM($K3167:P3167)),0)),(IF($D3166&lt;LataProjekcji,IF((SUM($K3167:P3167)+12)&lt;$D3169,12,$D3169-SUM($K3167:P3167)),0)))),0),0)</f>
        <v>0</v>
      </c>
      <c r="R3167" s="537">
        <f ca="1">IF(AND($G3167,NOT(ISTEXT($G3166)),ISNUMBER(Poczatek),ISNUMBER(Koniec_Projekt)),IFERROR(IF($D3166=LataProjekcji,IF($F3166&gt;$E3169,$E3169,$F3166),IF($D3169&gt;=$E3169,(IF($D3166&lt;LataProjekcji,IF((SUM($K3167:Q3167)+12)&lt;$E3169,12,$E3169-SUM($K3167:Q3167)),0)),(IF($D3166&lt;LataProjekcji,IF((SUM($K3167:Q3167)+12)&lt;$D3169,12,$D3169-SUM($K3167:Q3167)),0)))),0),0)</f>
        <v>0</v>
      </c>
      <c r="S3167" s="537">
        <f ca="1">IF(AND($G3167,NOT(ISTEXT($G3166)),ISNUMBER(Poczatek),ISNUMBER(Koniec_Projekt)),IFERROR(IF($D3166=LataProjekcji,IF($F3166&gt;$E3169,$E3169,$F3166),IF($D3169&gt;=$E3169,(IF($D3166&lt;LataProjekcji,IF((SUM($K3167:R3167)+12)&lt;$E3169,12,$E3169-SUM($K3167:R3167)),0)),(IF($D3166&lt;LataProjekcji,IF((SUM($K3167:R3167)+12)&lt;$D3169,12,$D3169-SUM($K3167:R3167)),0)))),0),0)</f>
        <v>0</v>
      </c>
      <c r="T3167" s="537">
        <f ca="1">IF(AND($G3167,NOT(ISTEXT($G3166)),ISNUMBER(Poczatek),ISNUMBER(Koniec_Projekt)),IFERROR(IF($D3166=LataProjekcji,IF($F3166&gt;$E3169,$E3169,$F3166),IF($D3169&gt;=$E3169,(IF($D3166&lt;LataProjekcji,IF((SUM($K3167:S3167)+12)&lt;$E3169,12,$E3169-SUM($K3167:S3167)),0)),(IF($D3166&lt;LataProjekcji,IF((SUM($K3167:S3167)+12)&lt;$D3169,12,$D3169-SUM($K3167:S3167)),0)))),0),0)</f>
        <v>0</v>
      </c>
      <c r="U3167" s="537">
        <f ca="1">IF(AND($G3167,NOT(ISTEXT($G3166)),ISNUMBER(Poczatek),ISNUMBER(Koniec_Projekt)),IFERROR(IF($D3166=LataProjekcji,IF($F3166&gt;$E3169,$E3169,$F3166),IF($D3169&gt;=$E3169,(IF($D3166&lt;LataProjekcji,IF((SUM($K3167:T3167)+12)&lt;$E3169,12,$E3169-SUM($K3167:T3167)),0)),(IF($D3166&lt;LataProjekcji,IF((SUM($K3167:T3167)+12)&lt;$D3169,12,$D3169-SUM($K3167:T3167)),0)))),0),0)</f>
        <v>0</v>
      </c>
      <c r="V3167" s="537">
        <f ca="1">IF(AND($G3167,NOT(ISTEXT($G3166)),ISNUMBER(Poczatek),ISNUMBER(Koniec_Projekt)),IFERROR(IF($D3166=LataProjekcji,IF($F3166&gt;$E3169,$E3169,$F3166),IF($D3169&gt;=$E3169,(IF($D3166&lt;LataProjekcji,IF((SUM($K3167:U3167)+12)&lt;$E3169,12,$E3169-SUM($K3167:U3167)),0)),(IF($D3166&lt;LataProjekcji,IF((SUM($K3167:U3167)+12)&lt;$D3169,12,$D3169-SUM($K3167:U3167)),0)))),0),0)</f>
        <v>0</v>
      </c>
      <c r="W3167" s="537">
        <f ca="1">IF(AND($G3167,NOT(ISTEXT($G3166)),ISNUMBER(Poczatek),ISNUMBER(Koniec_Projekt)),IFERROR(IF($D3166=LataProjekcji,IF($F3166&gt;$E3169,$E3169,$F3166),IF($D3169&gt;=$E3169,(IF($D3166&lt;LataProjekcji,IF((SUM($K3167:V3167)+12)&lt;$E3169,12,$E3169-SUM($K3167:V3167)),0)),(IF($D3166&lt;LataProjekcji,IF((SUM($K3167:V3167)+12)&lt;$D3169,12,$D3169-SUM($K3167:V3167)),0)))),0),0)</f>
        <v>0</v>
      </c>
      <c r="X3167" s="537">
        <f ca="1">IF(AND($G3167,NOT(ISTEXT($G3166)),ISNUMBER(Poczatek),ISNUMBER(Koniec_Projekt)),IFERROR(IF($D3166=LataProjekcji,IF($F3166&gt;$E3169,$E3169,$F3166),IF($D3169&gt;=$E3169,(IF($D3166&lt;LataProjekcji,IF((SUM($K3167:W3167)+12)&lt;$E3169,12,$E3169-SUM($K3167:W3167)),0)),(IF($D3166&lt;LataProjekcji,IF((SUM($K3167:W3167)+12)&lt;$D3169,12,$D3169-SUM($K3167:W3167)),0)))),0),0)</f>
        <v>0</v>
      </c>
      <c r="Y3167" s="537">
        <f ca="1">IF(AND($G3167,NOT(ISTEXT($G3166)),ISNUMBER(Poczatek),ISNUMBER(Koniec_Projekt)),IFERROR(IF($D3166=LataProjekcji,IF($F3166&gt;$E3169,$E3169,$F3166),IF($D3169&gt;=$E3169,(IF($D3166&lt;LataProjekcji,IF((SUM($K3167:X3167)+12)&lt;$E3169,12,$E3169-SUM($K3167:X3167)),0)),(IF($D3166&lt;LataProjekcji,IF((SUM($K3167:X3167)+12)&lt;$D3169,12,$D3169-SUM($K3167:X3167)),0)))),0),0)</f>
        <v>0</v>
      </c>
      <c r="Z3167" s="537">
        <f ca="1">IF(AND($G3167,NOT(ISTEXT($G3166)),ISNUMBER(Poczatek),ISNUMBER(Koniec_Projekt)),IFERROR(IF($D3166=LataProjekcji,IF($F3166&gt;$E3169,$E3169,$F3166),IF($D3169&gt;=$E3169,(IF($D3166&lt;LataProjekcji,IF((SUM($K3167:Y3167)+12)&lt;$E3169,12,$E3169-SUM($K3167:Y3167)),0)),(IF($D3166&lt;LataProjekcji,IF((SUM($K3167:Y3167)+12)&lt;$D3169,12,$D3169-SUM($K3167:Y3167)),0)))),0),0)</f>
        <v>0</v>
      </c>
      <c r="AA3167" s="537">
        <f ca="1">IF(AND($G3167,NOT(ISTEXT($G3166)),ISNUMBER(Poczatek),ISNUMBER(Koniec_Projekt)),IFERROR(IF($D3166=LataProjekcji,IF($F3166&gt;$E3169,$E3169,$F3166),IF($D3169&gt;=$E3169,(IF($D3166&lt;LataProjekcji,IF((SUM($K3167:Z3167)+12)&lt;$E3169,12,$E3169-SUM($K3167:Z3167)),0)),(IF($D3166&lt;LataProjekcji,IF((SUM($K3167:Z3167)+12)&lt;$D3169,12,$D3169-SUM($K3167:Z3167)),0)))),0),0)</f>
        <v>0</v>
      </c>
      <c r="AB3167" s="537">
        <f ca="1">IF(AND($G3167,NOT(ISTEXT($G3166)),ISNUMBER(Poczatek),ISNUMBER(Koniec_Projekt)),IFERROR(IF($D3166=LataProjekcji,IF($F3166&gt;$E3169,$E3169,$F3166),IF($D3169&gt;=$E3169,(IF($D3166&lt;LataProjekcji,IF((SUM($K3167:AA3167)+12)&lt;$E3169,12,$E3169-SUM($K3167:AA3167)),0)),(IF($D3166&lt;LataProjekcji,IF((SUM($K3167:AA3167)+12)&lt;$D3169,12,$D3169-SUM($K3167:AA3167)),0)))),0),0)</f>
        <v>0</v>
      </c>
      <c r="AC3167" s="537">
        <f ca="1">IF(AND($G3167,NOT(ISTEXT($G3166)),ISNUMBER(Poczatek),ISNUMBER(Koniec_Projekt)),IFERROR(IF($D3166=LataProjekcji,IF($F3166&gt;$E3169,$E3169,$F3166),IF($D3169&gt;=$E3169,(IF($D3166&lt;LataProjekcji,IF((SUM($K3167:AB3167)+12)&lt;$E3169,12,$E3169-SUM($K3167:AB3167)),0)),(IF($D3166&lt;LataProjekcji,IF((SUM($K3167:AB3167)+12)&lt;$D3169,12,$D3169-SUM($K3167:AB3167)),0)))),0),0)</f>
        <v>0</v>
      </c>
      <c r="AD3167" s="537">
        <f ca="1">IF(AND($G3167,NOT(ISTEXT($G3166)),ISNUMBER(Poczatek),ISNUMBER(Koniec_Projekt)),IFERROR(IF($D3166=LataProjekcji,IF($F3166&gt;$E3169,$E3169,$F3166),IF($D3169&gt;=$E3169,(IF($D3166&lt;LataProjekcji,IF((SUM($K3167:AC3167)+12)&lt;$E3169,12,$E3169-SUM($K3167:AC3167)),0)),(IF($D3166&lt;LataProjekcji,IF((SUM($K3167:AC3167)+12)&lt;$D3169,12,$D3169-SUM($K3167:AC3167)),0)))),0),0)</f>
        <v>0</v>
      </c>
      <c r="AE3167" s="537">
        <f ca="1">IF(AND($G3167,NOT(ISTEXT($G3166)),ISNUMBER(Poczatek),ISNUMBER(Koniec_Projekt)),IFERROR(IF($D3166=LataProjekcji,IF($F3166&gt;$E3169,$E3169,$F3166),IF($D3169&gt;=$E3169,(IF($D3166&lt;LataProjekcji,IF((SUM($K3167:AD3167)+12)&lt;$E3169,12,$E3169-SUM($K3167:AD3167)),0)),(IF($D3166&lt;LataProjekcji,IF((SUM($K3167:AD3167)+12)&lt;$D3169,12,$D3169-SUM($K3167:AD3167)),0)))),0),0)</f>
        <v>0</v>
      </c>
    </row>
    <row r="3168" spans="1:31" hidden="1">
      <c r="B3168" s="526" t="s">
        <v>753</v>
      </c>
      <c r="D3168" s="454">
        <f ca="1">D2018</f>
        <v>0</v>
      </c>
      <c r="E3168" s="454">
        <f ca="1">IF(D3167&gt;10,ROUND(D3168/12,2),D3168)</f>
        <v>0</v>
      </c>
      <c r="F3168" s="524">
        <f>Koniec_Projekt</f>
        <v>0</v>
      </c>
      <c r="G3168" s="329">
        <f>Miesiac_Koniec_Projekt</f>
        <v>0</v>
      </c>
      <c r="H3168" s="538" t="b">
        <f ca="1">SUM(K3168:AE3168)=D3167</f>
        <v>1</v>
      </c>
      <c r="I3168" s="1" t="s">
        <v>713</v>
      </c>
      <c r="K3168" s="256">
        <f ca="1">IF(AND($G3167,NOT(ISTEXT($G3166)),ISNUMBER(Poczatek),ISNUMBER(Koniec_Projekt)),IFERROR(IF(LataProjekcji=$F3169,ROUND($D3167,0),ROUND(K3166*$E3168,0)),0),0)</f>
        <v>0</v>
      </c>
      <c r="L3168" s="5">
        <f ca="1">IF(AND($G3167,NOT(ISTEXT($G3166)),ISNUMBER(Poczatek),ISNUMBER(Koniec_Projekt)),IFERROR(IF(LataProjekcji=$F3169,ROUND($D3167-SUM(K3168:$K3168),0),ROUND(L3166*$E3168,0)),0),0)</f>
        <v>0</v>
      </c>
      <c r="M3168" s="5">
        <f ca="1">IF(AND($G3167,NOT(ISTEXT($G3166)),ISNUMBER(Poczatek),ISNUMBER(Koniec_Projekt)),IFERROR(IF(LataProjekcji=$F3169,ROUND($D3167-SUM($K3168:L3168),0),ROUND(M3166*$E3168,0)),0),0)</f>
        <v>0</v>
      </c>
      <c r="N3168" s="5">
        <f ca="1">IF(AND($G3167,NOT(ISTEXT($G3166)),ISNUMBER(Poczatek),ISNUMBER(Koniec_Projekt)),IFERROR(IF(LataProjekcji=$F3169,ROUND($D3167-SUM($K3168:M3168),0),ROUND(N3166*$E3168,0)),0),0)</f>
        <v>0</v>
      </c>
      <c r="O3168" s="5">
        <f ca="1">IF(AND($G3167,NOT(ISTEXT($G3166)),ISNUMBER(Poczatek),ISNUMBER(Koniec_Projekt)),IFERROR(IF(LataProjekcji=$F3169,ROUND($D3167-SUM($K3168:N3168),0),ROUND(O3166*$E3168,0)),0),0)</f>
        <v>0</v>
      </c>
      <c r="P3168" s="5">
        <f ca="1">IF(AND($G3167,NOT(ISTEXT($G3166)),ISNUMBER(Poczatek),ISNUMBER(Koniec_Projekt)),IFERROR(IF(LataProjekcji=$F3169,ROUND($D3167-SUM($K3168:O3168),0),ROUND(P3166*$E3168,0)),0),0)</f>
        <v>0</v>
      </c>
      <c r="Q3168" s="5">
        <f ca="1">IF(AND($G3167,NOT(ISTEXT($G3166)),ISNUMBER(Poczatek),ISNUMBER(Koniec_Projekt)),IFERROR(IF(LataProjekcji=$F3169,ROUND($D3167-SUM($K3168:P3168),0),ROUND(Q3166*$E3168,0)),0),0)</f>
        <v>0</v>
      </c>
      <c r="R3168" s="5">
        <f ca="1">IF(AND($G3167,NOT(ISTEXT($G3166)),ISNUMBER(Poczatek),ISNUMBER(Koniec_Projekt)),IFERROR(IF(LataProjekcji=$F3169,ROUND($D3167-SUM($K3168:Q3168),0),ROUND(R3166*$E3168,0)),0),0)</f>
        <v>0</v>
      </c>
      <c r="S3168" s="5">
        <f ca="1">IF(AND($G3167,NOT(ISTEXT($G3166)),ISNUMBER(Poczatek),ISNUMBER(Koniec_Projekt)),IFERROR(IF(LataProjekcji=$F3169,ROUND($D3167-SUM($K3168:R3168),0),ROUND(S3166*$E3168,0)),0),0)</f>
        <v>0</v>
      </c>
      <c r="T3168" s="5">
        <f ca="1">IF(AND($G3167,NOT(ISTEXT($G3166)),ISNUMBER(Poczatek),ISNUMBER(Koniec_Projekt)),IFERROR(IF(LataProjekcji=$F3169,ROUND($D3167-SUM($K3168:S3168),0),ROUND(T3166*$E3168,0)),0),0)</f>
        <v>0</v>
      </c>
      <c r="U3168" s="5">
        <f ca="1">IF(AND($G3167,NOT(ISTEXT($G3166)),ISNUMBER(Poczatek),ISNUMBER(Koniec_Projekt)),IFERROR(IF(LataProjekcji=$F3169,ROUND($D3167-SUM($K3168:T3168),0),ROUND(U3166*$E3168,0)),0),0)</f>
        <v>0</v>
      </c>
      <c r="V3168" s="5">
        <f ca="1">IF(AND($G3167,NOT(ISTEXT($G3166)),ISNUMBER(Poczatek),ISNUMBER(Koniec_Projekt)),IFERROR(IF(LataProjekcji=$F3169,ROUND($D3167-SUM($K3168:U3168),0),ROUND(V3166*$E3168,0)),0),0)</f>
        <v>0</v>
      </c>
      <c r="W3168" s="5">
        <f ca="1">IF(AND($G3167,NOT(ISTEXT($G3166)),ISNUMBER(Poczatek),ISNUMBER(Koniec_Projekt)),IFERROR(IF(LataProjekcji=$F3169,ROUND($D3167-SUM($K3168:V3168),0),ROUND(W3166*$E3168,0)),0),0)</f>
        <v>0</v>
      </c>
      <c r="X3168" s="5">
        <f ca="1">IF(AND($G3167,NOT(ISTEXT($G3166)),ISNUMBER(Poczatek),ISNUMBER(Koniec_Projekt)),IFERROR(IF(LataProjekcji=$F3169,ROUND($D3167-SUM($K3168:W3168),0),ROUND(X3166*$E3168,0)),0),0)</f>
        <v>0</v>
      </c>
      <c r="Y3168" s="5">
        <f ca="1">IF(AND($G3167,NOT(ISTEXT($G3166)),ISNUMBER(Poczatek),ISNUMBER(Koniec_Projekt)),IFERROR(IF(LataProjekcji=$F3169,ROUND($D3167-SUM($K3168:X3168),0),ROUND(Y3166*$E3168,0)),0),0)</f>
        <v>0</v>
      </c>
      <c r="Z3168" s="5">
        <f ca="1">IF(AND($G3167,NOT(ISTEXT($G3166)),ISNUMBER(Poczatek),ISNUMBER(Koniec_Projekt)),IFERROR(IF(LataProjekcji=$F3169,ROUND($D3167-SUM($K3168:Y3168),0),ROUND(Z3166*$E3168,0)),0),0)</f>
        <v>0</v>
      </c>
      <c r="AA3168" s="5">
        <f ca="1">IF(AND($G3167,NOT(ISTEXT($G3166)),ISNUMBER(Poczatek),ISNUMBER(Koniec_Projekt)),IFERROR(IF(LataProjekcji=$F3169,ROUND($D3167-SUM($K3168:Z3168),0),ROUND(AA3166*$E3168,0)),0),0)</f>
        <v>0</v>
      </c>
      <c r="AB3168" s="5">
        <f ca="1">IF(AND($G3167,NOT(ISTEXT($G3166)),ISNUMBER(Poczatek),ISNUMBER(Koniec_Projekt)),IFERROR(IF(LataProjekcji=$F3169,ROUND($D3167-SUM($K3168:AA3168),0),ROUND(AB3166*$E3168,0)),0),0)</f>
        <v>0</v>
      </c>
      <c r="AC3168" s="5">
        <f ca="1">IF(AND($G3167,NOT(ISTEXT($G3166)),ISNUMBER(Poczatek),ISNUMBER(Koniec_Projekt)),IFERROR(IF(LataProjekcji=$F3169,ROUND($D3167-SUM($K3168:AB3168),0),ROUND(AC3166*$E3168,0)),0),0)</f>
        <v>0</v>
      </c>
      <c r="AD3168" s="5">
        <f ca="1">IF(AND($G3167,NOT(ISTEXT($G3166)),ISNUMBER(Poczatek),ISNUMBER(Koniec_Projekt)),IFERROR(IF(LataProjekcji=$F3169,ROUND($D3167-SUM($K3168:AC3168),0),ROUND(AD3166*$E3168,0)),0),0)</f>
        <v>0</v>
      </c>
      <c r="AE3168" s="5">
        <f ca="1">IF(AND($G3167,NOT(ISTEXT($G3166)),ISNUMBER(Poczatek),ISNUMBER(Koniec_Projekt)),IFERROR(IF(LataProjekcji=$F3169,ROUND($D3167-SUM($K3168:AD3168),0),ROUND(AE3166*$E3168,0)),0),0)</f>
        <v>0</v>
      </c>
    </row>
    <row r="3169" spans="2:31" hidden="1">
      <c r="B3169" s="526" t="s">
        <v>751</v>
      </c>
      <c r="D3169" s="1">
        <f ca="1">IFERROR(ROUNDUP(D3167/E3168,0),0)</f>
        <v>0</v>
      </c>
      <c r="E3169" s="1">
        <f ca="1">IF(D3169=0,0,DATEDIF(DATE(D3166,E3166,1),DATE(F3168,G3168,1),"m"))</f>
        <v>0</v>
      </c>
      <c r="F3169" s="1" t="str">
        <f ca="1">IFERROR(YEAR(G3166),"brak daty")</f>
        <v>brak daty</v>
      </c>
      <c r="G3169" s="1" t="str">
        <f ca="1">IFERROR(MONTH(G3166),"brak daty")</f>
        <v>brak daty</v>
      </c>
      <c r="I3169" s="1" t="s">
        <v>425</v>
      </c>
      <c r="K3169" s="5">
        <f ca="1">IF(AND($G3167,NOT(ISTEXT($G3166)),ISNUMBER(Poczatek),ISNUMBER(Koniec_Projekt)),IFERROR(IF(LataProjekcji=$F3168,IF(AND($G3168=$G3169,$F3168=$F3169),ROUND($D3167-SUM($K3169),0),ROUND(K3167*$E3168,0)),IF(LataProjekcji&gt;$F3168,0,ROUND(K3167*$E3168,0))),0),0)</f>
        <v>0</v>
      </c>
      <c r="L3169" s="5">
        <f ca="1">IF(AND($G3167,NOT(ISTEXT($G3166)),ISNUMBER(Poczatek),ISNUMBER(Koniec_Projekt)),IFERROR(IF(LataProjekcji=$F3168,IF(AND($G3168=$G3169,$F3168=$F3169),ROUND($D3167-SUM($K3169:K3169),0),ROUND(L3167*$E3168,0)),IF(LataProjekcji&gt;$F3168,0,ROUND(L3167*$E3168,0))),0),0)</f>
        <v>0</v>
      </c>
      <c r="M3169" s="5">
        <f ca="1">IF(AND($G3167,NOT(ISTEXT($G3166)),ISNUMBER(Poczatek),ISNUMBER(Koniec_Projekt)),IFERROR(IF(LataProjekcji=$F3168,IF(AND($G3168=$G3169,$F3168=$F3169),ROUND($D3167-SUM($K3169:L3169),0),ROUND(M3167*$E3168,0)),IF(LataProjekcji&gt;$F3168,0,ROUND(M3167*$E3168,0))),0),0)</f>
        <v>0</v>
      </c>
      <c r="N3169" s="5">
        <f ca="1">IF(AND($G3167,NOT(ISTEXT($G3166)),ISNUMBER(Poczatek),ISNUMBER(Koniec_Projekt)),IFERROR(IF(LataProjekcji=$F3168,IF(AND($G3168=$G3169,$F3168=$F3169),ROUND($D3167-SUM($K3169:M3169),0),ROUND(N3167*$E3168,0)),IF(LataProjekcji&gt;$F3168,0,ROUND(N3167*$E3168,0))),0),0)</f>
        <v>0</v>
      </c>
      <c r="O3169" s="5">
        <f ca="1">IF(AND($G3167,NOT(ISTEXT($G3166)),ISNUMBER(Poczatek),ISNUMBER(Koniec_Projekt)),IFERROR(IF(LataProjekcji=$F3168,IF(AND($G3168=$G3169,$F3168=$F3169),ROUND($D3167-SUM($K3169:N3169),0),ROUND(O3167*$E3168,0)),IF(LataProjekcji&gt;$F3168,0,ROUND(O3167*$E3168,0))),0),0)</f>
        <v>0</v>
      </c>
      <c r="P3169" s="5">
        <f ca="1">IF(AND($G3167,NOT(ISTEXT($G3166)),ISNUMBER(Poczatek),ISNUMBER(Koniec_Projekt)),IFERROR(IF(LataProjekcji=$F3168,IF(AND($G3168=$G3169,$F3168=$F3169),ROUND($D3167-SUM($K3169:O3169),0),ROUND(P3167*$E3168,0)),IF(LataProjekcji&gt;$F3168,0,ROUND(P3167*$E3168,0))),0),0)</f>
        <v>0</v>
      </c>
      <c r="Q3169" s="5">
        <f ca="1">IF(AND($G3167,NOT(ISTEXT($G3166)),ISNUMBER(Poczatek),ISNUMBER(Koniec_Projekt)),IFERROR(IF(LataProjekcji=$F3168,IF(AND($G3168=$G3169,$F3168=$F3169),ROUND($D3167-SUM($K3169:P3169),0),ROUND(Q3167*$E3168,0)),IF(LataProjekcji&gt;$F3168,0,ROUND(Q3167*$E3168,0))),0),0)</f>
        <v>0</v>
      </c>
      <c r="R3169" s="5">
        <f ca="1">IF(AND($G3167,NOT(ISTEXT($G3166)),ISNUMBER(Poczatek),ISNUMBER(Koniec_Projekt)),IFERROR(IF(LataProjekcji=$F3168,IF(AND($G3168=$G3169,$F3168=$F3169),ROUND($D3167-SUM($K3169:Q3169),0),ROUND(R3167*$E3168,0)),IF(LataProjekcji&gt;$F3168,0,ROUND(R3167*$E3168,0))),0),0)</f>
        <v>0</v>
      </c>
      <c r="S3169" s="5">
        <f ca="1">IF(AND($G3167,NOT(ISTEXT($G3166)),ISNUMBER(Poczatek),ISNUMBER(Koniec_Projekt)),IFERROR(IF(LataProjekcji=$F3168,IF(AND($G3168=$G3169,$F3168=$F3169),ROUND($D3167-SUM($K3169:R3169),0),ROUND(S3167*$E3168,0)),IF(LataProjekcji&gt;$F3168,0,ROUND(S3167*$E3168,0))),0),0)</f>
        <v>0</v>
      </c>
      <c r="T3169" s="5">
        <f ca="1">IF(AND($G3167,NOT(ISTEXT($G3166)),ISNUMBER(Poczatek),ISNUMBER(Koniec_Projekt)),IFERROR(IF(LataProjekcji=$F3168,IF(AND($G3168=$G3169,$F3168=$F3169),ROUND($D3167-SUM($K3169:S3169),0),ROUND(T3167*$E3168,0)),IF(LataProjekcji&gt;$F3168,0,ROUND(T3167*$E3168,0))),0),0)</f>
        <v>0</v>
      </c>
      <c r="U3169" s="5">
        <f ca="1">IF(AND($G3167,NOT(ISTEXT($G3166)),ISNUMBER(Poczatek),ISNUMBER(Koniec_Projekt)),IFERROR(IF(LataProjekcji=$F3168,IF(AND($G3168=$G3169,$F3168=$F3169),ROUND($D3167-SUM($K3169:T3169),0),ROUND(U3167*$E3168,0)),IF(LataProjekcji&gt;$F3168,0,ROUND(U3167*$E3168,0))),0),0)</f>
        <v>0</v>
      </c>
      <c r="V3169" s="5">
        <f ca="1">IF(AND($G3167,NOT(ISTEXT($G3166)),ISNUMBER(Poczatek),ISNUMBER(Koniec_Projekt)),IFERROR(IF(LataProjekcji=$F3168,IF(AND($G3168=$G3169,$F3168=$F3169),ROUND($D3167-SUM($K3169:U3169),0),ROUND(V3167*$E3168,0)),IF(LataProjekcji&gt;$F3168,0,ROUND(V3167*$E3168,0))),0),0)</f>
        <v>0</v>
      </c>
      <c r="W3169" s="5">
        <f ca="1">IF(AND($G3167,NOT(ISTEXT($G3166)),ISNUMBER(Poczatek),ISNUMBER(Koniec_Projekt)),IFERROR(IF(LataProjekcji=$F3168,IF(AND($G3168=$G3169,$F3168=$F3169),ROUND($D3167-SUM($K3169:V3169),0),ROUND(W3167*$E3168,0)),IF(LataProjekcji&gt;$F3168,0,ROUND(W3167*$E3168,0))),0),0)</f>
        <v>0</v>
      </c>
      <c r="X3169" s="5">
        <f ca="1">IF(AND($G3167,NOT(ISTEXT($G3166)),ISNUMBER(Poczatek),ISNUMBER(Koniec_Projekt)),IFERROR(IF(LataProjekcji=$F3168,IF(AND($G3168=$G3169,$F3168=$F3169),ROUND($D3167-SUM($K3169:W3169),0),ROUND(X3167*$E3168,0)),IF(LataProjekcji&gt;$F3168,0,ROUND(X3167*$E3168,0))),0),0)</f>
        <v>0</v>
      </c>
      <c r="Y3169" s="5">
        <f ca="1">IF(AND($G3167,NOT(ISTEXT($G3166)),ISNUMBER(Poczatek),ISNUMBER(Koniec_Projekt)),IFERROR(IF(LataProjekcji=$F3168,IF(AND($G3168=$G3169,$F3168=$F3169),ROUND($D3167-SUM($K3169:X3169),0),ROUND(Y3167*$E3168,0)),IF(LataProjekcji&gt;$F3168,0,ROUND(Y3167*$E3168,0))),0),0)</f>
        <v>0</v>
      </c>
      <c r="Z3169" s="5">
        <f ca="1">IF(AND($G3167,NOT(ISTEXT($G3166)),ISNUMBER(Poczatek),ISNUMBER(Koniec_Projekt)),IFERROR(IF(LataProjekcji=$F3168,IF(AND($G3168=$G3169,$F3168=$F3169),ROUND($D3167-SUM($K3169:Y3169),0),ROUND(Z3167*$E3168,0)),IF(LataProjekcji&gt;$F3168,0,ROUND(Z3167*$E3168,0))),0),0)</f>
        <v>0</v>
      </c>
      <c r="AA3169" s="5">
        <f ca="1">IF(AND($G3167,NOT(ISTEXT($G3166)),ISNUMBER(Poczatek),ISNUMBER(Koniec_Projekt)),IFERROR(IF(LataProjekcji=$F3168,IF(AND($G3168=$G3169,$F3168=$F3169),ROUND($D3167-SUM($K3169:Z3169),0),ROUND(AA3167*$E3168,0)),IF(LataProjekcji&gt;$F3168,0,ROUND(AA3167*$E3168,0))),0),0)</f>
        <v>0</v>
      </c>
      <c r="AB3169" s="5">
        <f ca="1">IF(AND($G3167,NOT(ISTEXT($G3166)),ISNUMBER(Poczatek),ISNUMBER(Koniec_Projekt)),IFERROR(IF(LataProjekcji=$F3168,IF(AND($G3168=$G3169,$F3168=$F3169),ROUND($D3167-SUM($K3169:AA3169),0),ROUND(AB3167*$E3168,0)),IF(LataProjekcji&gt;$F3168,0,ROUND(AB3167*$E3168,0))),0),0)</f>
        <v>0</v>
      </c>
      <c r="AC3169" s="5">
        <f ca="1">IF(AND($G3167,NOT(ISTEXT($G3166)),ISNUMBER(Poczatek),ISNUMBER(Koniec_Projekt)),IFERROR(IF(LataProjekcji=$F3168,IF(AND($G3168=$G3169,$F3168=$F3169),ROUND($D3167-SUM($K3169:AB3169),0),ROUND(AC3167*$E3168,0)),IF(LataProjekcji&gt;$F3168,0,ROUND(AC3167*$E3168,0))),0),0)</f>
        <v>0</v>
      </c>
      <c r="AD3169" s="5">
        <f ca="1">IF(AND($G3167,NOT(ISTEXT($G3166)),ISNUMBER(Poczatek),ISNUMBER(Koniec_Projekt)),IFERROR(IF(LataProjekcji=$F3168,IF(AND($G3168=$G3169,$F3168=$F3169),ROUND($D3167-SUM($K3169:AC3169),0),ROUND(AD3167*$E3168,0)),IF(LataProjekcji&gt;$F3168,0,ROUND(AD3167*$E3168,0))),0),0)</f>
        <v>0</v>
      </c>
      <c r="AE3169" s="5">
        <f ca="1">IF(AND($G3167,NOT(ISTEXT($G3166)),ISNUMBER(Poczatek),ISNUMBER(Koniec_Projekt)),IFERROR(IF(LataProjekcji=$F3168,IF(AND($G3168=$G3169,$F3168=$F3169),ROUND($D3167-SUM($K3169:AD3169),0),ROUND(AE3167*$E3168,0)),IF(LataProjekcji&gt;$F3168,0,ROUND(AE3167*$E3168,0))),0),0)</f>
        <v>0</v>
      </c>
    </row>
    <row r="3170" spans="2:31" ht="12.5" hidden="1" thickBot="1">
      <c r="B3170" s="527" t="s">
        <v>865</v>
      </c>
      <c r="C3170" s="528"/>
      <c r="D3170" s="529">
        <f ca="1">IF(D3167&gt;10,ROUND((D3169-1)*E3168,0),E3168)</f>
        <v>0</v>
      </c>
      <c r="E3170" s="529">
        <f ca="1">D3167-D3170</f>
        <v>0</v>
      </c>
      <c r="F3170" s="528"/>
      <c r="G3170" s="669">
        <f ca="1">OFFSET($C$269,$D3165,0)</f>
        <v>0</v>
      </c>
      <c r="H3170" s="528"/>
      <c r="I3170" s="528"/>
      <c r="J3170" s="528"/>
      <c r="K3170" s="528"/>
      <c r="L3170" s="528"/>
      <c r="M3170" s="528"/>
      <c r="N3170" s="528"/>
      <c r="O3170" s="528"/>
      <c r="P3170" s="528"/>
      <c r="Q3170" s="528"/>
      <c r="R3170" s="528"/>
      <c r="S3170" s="528"/>
      <c r="T3170" s="528"/>
      <c r="U3170" s="528"/>
      <c r="V3170" s="528"/>
      <c r="W3170" s="528"/>
      <c r="X3170" s="528"/>
      <c r="Y3170" s="528"/>
      <c r="Z3170" s="528"/>
      <c r="AA3170" s="528"/>
      <c r="AB3170" s="528"/>
      <c r="AC3170" s="528"/>
      <c r="AD3170" s="528"/>
      <c r="AE3170" s="528"/>
    </row>
    <row r="3171" spans="2:31" ht="12.5" hidden="1" thickTop="1"/>
    <row r="3172" spans="2:31" ht="12.5" hidden="1" thickBot="1">
      <c r="B3172" s="530" t="str">
        <f ca="1">"nazwa ST: "&amp;B2022</f>
        <v>nazwa ST: 0</v>
      </c>
      <c r="C3172" s="530"/>
      <c r="D3172" s="531">
        <f>D2022</f>
        <v>348</v>
      </c>
      <c r="E3172" s="530"/>
      <c r="F3172" s="530"/>
      <c r="G3172" s="530"/>
      <c r="H3172" s="530"/>
      <c r="I3172" s="530"/>
      <c r="J3172" s="530"/>
      <c r="K3172" s="539" t="str">
        <f t="shared" ref="K3172:AE3172" si="3249">LataProjekcji</f>
        <v>Uzupełnij dane</v>
      </c>
      <c r="L3172" s="539" t="str">
        <f t="shared" si="3249"/>
        <v/>
      </c>
      <c r="M3172" s="539" t="str">
        <f t="shared" si="3249"/>
        <v/>
      </c>
      <c r="N3172" s="539" t="str">
        <f t="shared" si="3249"/>
        <v/>
      </c>
      <c r="O3172" s="539" t="str">
        <f t="shared" si="3249"/>
        <v/>
      </c>
      <c r="P3172" s="539" t="str">
        <f t="shared" si="3249"/>
        <v/>
      </c>
      <c r="Q3172" s="539" t="str">
        <f t="shared" si="3249"/>
        <v/>
      </c>
      <c r="R3172" s="539" t="str">
        <f t="shared" si="3249"/>
        <v/>
      </c>
      <c r="S3172" s="539" t="str">
        <f t="shared" si="3249"/>
        <v/>
      </c>
      <c r="T3172" s="539" t="str">
        <f t="shared" si="3249"/>
        <v/>
      </c>
      <c r="U3172" s="539" t="str">
        <f t="shared" si="3249"/>
        <v/>
      </c>
      <c r="V3172" s="539" t="str">
        <f t="shared" si="3249"/>
        <v/>
      </c>
      <c r="W3172" s="539" t="str">
        <f t="shared" si="3249"/>
        <v/>
      </c>
      <c r="X3172" s="539" t="str">
        <f t="shared" si="3249"/>
        <v/>
      </c>
      <c r="Y3172" s="539" t="str">
        <f t="shared" si="3249"/>
        <v/>
      </c>
      <c r="Z3172" s="539" t="str">
        <f t="shared" si="3249"/>
        <v/>
      </c>
      <c r="AA3172" s="539" t="str">
        <f t="shared" si="3249"/>
        <v/>
      </c>
      <c r="AB3172" s="539" t="str">
        <f t="shared" si="3249"/>
        <v/>
      </c>
      <c r="AC3172" s="539" t="str">
        <f t="shared" si="3249"/>
        <v/>
      </c>
      <c r="AD3172" s="539" t="str">
        <f t="shared" si="3249"/>
        <v/>
      </c>
      <c r="AE3172" s="539" t="str">
        <f t="shared" si="3249"/>
        <v/>
      </c>
    </row>
    <row r="3173" spans="2:31" hidden="1">
      <c r="B3173" s="526" t="s">
        <v>752</v>
      </c>
      <c r="D3173" s="1">
        <f ca="1">D2023</f>
        <v>1900</v>
      </c>
      <c r="E3173" s="1">
        <f ca="1">E2023</f>
        <v>1</v>
      </c>
      <c r="F3173" s="1">
        <f ca="1">IF(D3174&gt;10,F2023,1)</f>
        <v>1</v>
      </c>
      <c r="G3173" s="525" t="str">
        <f ca="1">IF(ISBLANK(OFFSET($E$269,$D3172,0)),"brak daty",IF(D3174&gt;10,EDATE(OFFSET($E$269,$D3172,0),D3176),DATE(D3173,E3173,1)))</f>
        <v>brak daty</v>
      </c>
      <c r="H3173" s="538" t="b">
        <f ca="1">SUM(K3173:AE3173)=D3176</f>
        <v>1</v>
      </c>
      <c r="I3173" s="1" t="s">
        <v>749</v>
      </c>
      <c r="K3173" s="5">
        <f ca="1">IF(AND($G3174,NOT(ISTEXT($G3173)),ISNUMBER(Poczatek),ISNUMBER(Koniec_Projekt)),IFERROR(IF($D3173=LataProjekcji,$F3173,IF($D3173&lt;LataProjekcji,IF((SUM(K3173)+12)&lt;$D3176,12,$D3176-SUM(K3173)),0)),0),0)</f>
        <v>0</v>
      </c>
      <c r="L3173" s="5">
        <f ca="1">IF(AND($G3174,NOT(ISTEXT($G3173)),ISNUMBER(Poczatek),ISNUMBER(Koniec_Projekt)),IFERROR(IF($D3173=LataProjekcji,$F3173,IF($D3173&lt;LataProjekcji,IF((SUM($K3173:K3173)+12)&lt;$D3176,12,$D3176-SUM($K3173:K3173)),0)),0),0)</f>
        <v>0</v>
      </c>
      <c r="M3173" s="5">
        <f ca="1">IF(AND($G3174,NOT(ISTEXT($G3173)),ISNUMBER(Poczatek),ISNUMBER(Koniec_Projekt)),IFERROR(IF($D3173=LataProjekcji,$F3173,IF($D3173&lt;LataProjekcji,IF((SUM($K3173:L3173)+12)&lt;$D3176,12,$D3176-SUM($K3173:L3173)),0)),0),0)</f>
        <v>0</v>
      </c>
      <c r="N3173" s="5">
        <f ca="1">IF(AND($G3174,NOT(ISTEXT($G3173)),ISNUMBER(Poczatek),ISNUMBER(Koniec_Projekt)),IFERROR(IF($D3173=LataProjekcji,$F3173,IF($D3173&lt;LataProjekcji,IF((SUM($K3173:M3173)+12)&lt;$D3176,12,$D3176-SUM($K3173:M3173)),0)),0),0)</f>
        <v>0</v>
      </c>
      <c r="O3173" s="5">
        <f ca="1">IF(AND($G3174,NOT(ISTEXT($G3173)),ISNUMBER(Poczatek),ISNUMBER(Koniec_Projekt)),IFERROR(IF($D3173=LataProjekcji,$F3173,IF($D3173&lt;LataProjekcji,IF((SUM($K3173:N3173)+12)&lt;$D3176,12,$D3176-SUM($K3173:N3173)),0)),0),0)</f>
        <v>0</v>
      </c>
      <c r="P3173" s="5">
        <f ca="1">IF(AND($G3174,NOT(ISTEXT($G3173)),ISNUMBER(Poczatek),ISNUMBER(Koniec_Projekt)),IFERROR(IF($D3173=LataProjekcji,$F3173,IF($D3173&lt;LataProjekcji,IF((SUM($K3173:O3173)+12)&lt;$D3176,12,$D3176-SUM($K3173:O3173)),0)),0),0)</f>
        <v>0</v>
      </c>
      <c r="Q3173" s="5">
        <f ca="1">IF(AND($G3174,NOT(ISTEXT($G3173)),ISNUMBER(Poczatek),ISNUMBER(Koniec_Projekt)),IFERROR(IF($D3173=LataProjekcji,$F3173,IF($D3173&lt;LataProjekcji,IF((SUM($K3173:P3173)+12)&lt;$D3176,12,$D3176-SUM($K3173:P3173)),0)),0),0)</f>
        <v>0</v>
      </c>
      <c r="R3173" s="5">
        <f ca="1">IF(AND($G3174,NOT(ISTEXT($G3173)),ISNUMBER(Poczatek),ISNUMBER(Koniec_Projekt)),IFERROR(IF($D3173=LataProjekcji,$F3173,IF($D3173&lt;LataProjekcji,IF((SUM($K3173:Q3173)+12)&lt;$D3176,12,$D3176-SUM($K3173:Q3173)),0)),0),0)</f>
        <v>0</v>
      </c>
      <c r="S3173" s="5">
        <f ca="1">IF(AND($G3174,NOT(ISTEXT($G3173)),ISNUMBER(Poczatek),ISNUMBER(Koniec_Projekt)),IFERROR(IF($D3173=LataProjekcji,$F3173,IF($D3173&lt;LataProjekcji,IF((SUM($K3173:R3173)+12)&lt;$D3176,12,$D3176-SUM($K3173:R3173)),0)),0),0)</f>
        <v>0</v>
      </c>
      <c r="T3173" s="5">
        <f ca="1">IF(AND($G3174,NOT(ISTEXT($G3173)),ISNUMBER(Poczatek),ISNUMBER(Koniec_Projekt)),IFERROR(IF($D3173=LataProjekcji,$F3173,IF($D3173&lt;LataProjekcji,IF((SUM($K3173:S3173)+12)&lt;$D3176,12,$D3176-SUM($K3173:S3173)),0)),0),0)</f>
        <v>0</v>
      </c>
      <c r="U3173" s="5">
        <f ca="1">IF(AND($G3174,NOT(ISTEXT($G3173)),ISNUMBER(Poczatek),ISNUMBER(Koniec_Projekt)),IFERROR(IF($D3173=LataProjekcji,$F3173,IF($D3173&lt;LataProjekcji,IF((SUM($K3173:T3173)+12)&lt;$D3176,12,$D3176-SUM($K3173:T3173)),0)),0),0)</f>
        <v>0</v>
      </c>
      <c r="V3173" s="5">
        <f ca="1">IF(AND($G3174,NOT(ISTEXT($G3173)),ISNUMBER(Poczatek),ISNUMBER(Koniec_Projekt)),IFERROR(IF($D3173=LataProjekcji,$F3173,IF($D3173&lt;LataProjekcji,IF((SUM($K3173:U3173)+12)&lt;$D3176,12,$D3176-SUM($K3173:U3173)),0)),0),0)</f>
        <v>0</v>
      </c>
      <c r="W3173" s="5">
        <f ca="1">IF(AND($G3174,NOT(ISTEXT($G3173)),ISNUMBER(Poczatek),ISNUMBER(Koniec_Projekt)),IFERROR(IF($D3173=LataProjekcji,$F3173,IF($D3173&lt;LataProjekcji,IF((SUM($K3173:V3173)+12)&lt;$D3176,12,$D3176-SUM($K3173:V3173)),0)),0),0)</f>
        <v>0</v>
      </c>
      <c r="X3173" s="5">
        <f ca="1">IF(AND($G3174,NOT(ISTEXT($G3173)),ISNUMBER(Poczatek),ISNUMBER(Koniec_Projekt)),IFERROR(IF($D3173=LataProjekcji,$F3173,IF($D3173&lt;LataProjekcji,IF((SUM($K3173:W3173)+12)&lt;$D3176,12,$D3176-SUM($K3173:W3173)),0)),0),0)</f>
        <v>0</v>
      </c>
      <c r="Y3173" s="5">
        <f ca="1">IF(AND($G3174,NOT(ISTEXT($G3173)),ISNUMBER(Poczatek),ISNUMBER(Koniec_Projekt)),IFERROR(IF($D3173=LataProjekcji,$F3173,IF($D3173&lt;LataProjekcji,IF((SUM($K3173:X3173)+12)&lt;$D3176,12,$D3176-SUM($K3173:X3173)),0)),0),0)</f>
        <v>0</v>
      </c>
      <c r="Z3173" s="5">
        <f ca="1">IF(AND($G3174,NOT(ISTEXT($G3173)),ISNUMBER(Poczatek),ISNUMBER(Koniec_Projekt)),IFERROR(IF($D3173=LataProjekcji,$F3173,IF($D3173&lt;LataProjekcji,IF((SUM($K3173:Y3173)+12)&lt;$D3176,12,$D3176-SUM($K3173:Y3173)),0)),0),0)</f>
        <v>0</v>
      </c>
      <c r="AA3173" s="5">
        <f ca="1">IF(AND($G3174,NOT(ISTEXT($G3173)),ISNUMBER(Poczatek),ISNUMBER(Koniec_Projekt)),IFERROR(IF($D3173=LataProjekcji,$F3173,IF($D3173&lt;LataProjekcji,IF((SUM($K3173:Z3173)+12)&lt;$D3176,12,$D3176-SUM($K3173:Z3173)),0)),0),0)</f>
        <v>0</v>
      </c>
      <c r="AB3173" s="5">
        <f ca="1">IF(AND($G3174,NOT(ISTEXT($G3173)),ISNUMBER(Poczatek),ISNUMBER(Koniec_Projekt)),IFERROR(IF($D3173=LataProjekcji,$F3173,IF($D3173&lt;LataProjekcji,IF((SUM($K3173:AA3173)+12)&lt;$D3176,12,$D3176-SUM($K3173:AA3173)),0)),0),0)</f>
        <v>0</v>
      </c>
      <c r="AC3173" s="5">
        <f ca="1">IF(AND($G3174,NOT(ISTEXT($G3173)),ISNUMBER(Poczatek),ISNUMBER(Koniec_Projekt)),IFERROR(IF($D3173=LataProjekcji,$F3173,IF($D3173&lt;LataProjekcji,IF((SUM($K3173:AB3173)+12)&lt;$D3176,12,$D3176-SUM($K3173:AB3173)),0)),0),0)</f>
        <v>0</v>
      </c>
      <c r="AD3173" s="5">
        <f ca="1">IF(AND($G3174,NOT(ISTEXT($G3173)),ISNUMBER(Poczatek),ISNUMBER(Koniec_Projekt)),IFERROR(IF($D3173=LataProjekcji,$F3173,IF($D3173&lt;LataProjekcji,IF((SUM($K3173:AC3173)+12)&lt;$D3176,12,$D3176-SUM($K3173:AC3173)),0)),0),0)</f>
        <v>0</v>
      </c>
      <c r="AE3173" s="5">
        <f ca="1">IF(AND($G3174,NOT(ISTEXT($G3173)),ISNUMBER(Poczatek),ISNUMBER(Koniec_Projekt)),IFERROR(IF($D3173=LataProjekcji,$F3173,IF($D3173&lt;LataProjekcji,IF((SUM($K3173:AD3173)+12)&lt;$D3176,12,$D3176-SUM($K3173:AD3173)),0)),0),0)</f>
        <v>0</v>
      </c>
    </row>
    <row r="3174" spans="2:31" hidden="1">
      <c r="B3174" s="526" t="s">
        <v>754</v>
      </c>
      <c r="D3174" s="5">
        <f ca="1">D2024</f>
        <v>0</v>
      </c>
      <c r="E3174" s="454">
        <f ca="1">E2024</f>
        <v>0</v>
      </c>
      <c r="F3174" s="454">
        <f ca="1">F2024</f>
        <v>0</v>
      </c>
      <c r="G3174" s="258" t="b">
        <f ca="1">NOT(ISBLANK(OFFSET($C$269,$D3172,0)))</f>
        <v>0</v>
      </c>
      <c r="H3174" s="538" t="b">
        <f ca="1">SUM(K3174:AE3174)=E3176</f>
        <v>1</v>
      </c>
      <c r="I3174" s="1" t="s">
        <v>750</v>
      </c>
      <c r="K3174" s="537">
        <f ca="1">IF(AND($G3174,NOT(ISTEXT($G3173)),ISNUMBER(Poczatek),ISNUMBER(Koniec_Projekt)),IFERROR(IF($D3173=LataProjekcji,IF($F3173&gt;$E3176,$E3176,$F3173),IF($D3176&gt;=$E3176,(IF($D3173&lt;LataProjekcji,IF((SUM(J3174:$K3174)+12)&lt;$E3176,12,$E3176-SUM(J3174:$K3174)),0)),(IF($D3173&lt;LataProjekcji,IF((SUM(J3174:$K3174)+12)&lt;$D3176,12,$D3176-SUM(J3174:$K3174)),0)))),0),0)</f>
        <v>0</v>
      </c>
      <c r="L3174" s="537">
        <f ca="1">IF(AND($G3174,NOT(ISTEXT($G3173)),ISNUMBER(Poczatek),ISNUMBER(Koniec_Projekt)),IFERROR(IF($D3173=LataProjekcji,IF($F3173&gt;$E3176,$E3176,$F3173),IF($D3176&gt;=$E3176,(IF($D3173&lt;LataProjekcji,IF((SUM($K3174:K3174)+12)&lt;$E3176,12,$E3176-SUM($K3174:K3174)),0)),(IF($D3173&lt;LataProjekcji,IF((SUM($K3174:K3174)+12)&lt;$D3176,12,$D3176-SUM($K3174:K3174)),0)))),0),0)</f>
        <v>0</v>
      </c>
      <c r="M3174" s="537">
        <f ca="1">IF(AND($G3174,NOT(ISTEXT($G3173)),ISNUMBER(Poczatek),ISNUMBER(Koniec_Projekt)),IFERROR(IF($D3173=LataProjekcji,IF($F3173&gt;$E3176,$E3176,$F3173),IF($D3176&gt;=$E3176,(IF($D3173&lt;LataProjekcji,IF((SUM($K3174:L3174)+12)&lt;$E3176,12,$E3176-SUM($K3174:L3174)),0)),(IF($D3173&lt;LataProjekcji,IF((SUM($K3174:L3174)+12)&lt;$D3176,12,$D3176-SUM($K3174:L3174)),0)))),0),0)</f>
        <v>0</v>
      </c>
      <c r="N3174" s="537">
        <f ca="1">IF(AND($G3174,NOT(ISTEXT($G3173)),ISNUMBER(Poczatek),ISNUMBER(Koniec_Projekt)),IFERROR(IF($D3173=LataProjekcji,IF($F3173&gt;$E3176,$E3176,$F3173),IF($D3176&gt;=$E3176,(IF($D3173&lt;LataProjekcji,IF((SUM($K3174:M3174)+12)&lt;$E3176,12,$E3176-SUM($K3174:M3174)),0)),(IF($D3173&lt;LataProjekcji,IF((SUM($K3174:M3174)+12)&lt;$D3176,12,$D3176-SUM($K3174:M3174)),0)))),0),0)</f>
        <v>0</v>
      </c>
      <c r="O3174" s="537">
        <f ca="1">IF(AND($G3174,NOT(ISTEXT($G3173)),ISNUMBER(Poczatek),ISNUMBER(Koniec_Projekt)),IFERROR(IF($D3173=LataProjekcji,IF($F3173&gt;$E3176,$E3176,$F3173),IF($D3176&gt;=$E3176,(IF($D3173&lt;LataProjekcji,IF((SUM($K3174:N3174)+12)&lt;$E3176,12,$E3176-SUM($K3174:N3174)),0)),(IF($D3173&lt;LataProjekcji,IF((SUM($K3174:N3174)+12)&lt;$D3176,12,$D3176-SUM($K3174:N3174)),0)))),0),0)</f>
        <v>0</v>
      </c>
      <c r="P3174" s="537">
        <f ca="1">IF(AND($G3174,NOT(ISTEXT($G3173)),ISNUMBER(Poczatek),ISNUMBER(Koniec_Projekt)),IFERROR(IF($D3173=LataProjekcji,IF($F3173&gt;$E3176,$E3176,$F3173),IF($D3176&gt;=$E3176,(IF($D3173&lt;LataProjekcji,IF((SUM($K3174:O3174)+12)&lt;$E3176,12,$E3176-SUM($K3174:O3174)),0)),(IF($D3173&lt;LataProjekcji,IF((SUM($K3174:O3174)+12)&lt;$D3176,12,$D3176-SUM($K3174:O3174)),0)))),0),0)</f>
        <v>0</v>
      </c>
      <c r="Q3174" s="537">
        <f ca="1">IF(AND($G3174,NOT(ISTEXT($G3173)),ISNUMBER(Poczatek),ISNUMBER(Koniec_Projekt)),IFERROR(IF($D3173=LataProjekcji,IF($F3173&gt;$E3176,$E3176,$F3173),IF($D3176&gt;=$E3176,(IF($D3173&lt;LataProjekcji,IF((SUM($K3174:P3174)+12)&lt;$E3176,12,$E3176-SUM($K3174:P3174)),0)),(IF($D3173&lt;LataProjekcji,IF((SUM($K3174:P3174)+12)&lt;$D3176,12,$D3176-SUM($K3174:P3174)),0)))),0),0)</f>
        <v>0</v>
      </c>
      <c r="R3174" s="537">
        <f ca="1">IF(AND($G3174,NOT(ISTEXT($G3173)),ISNUMBER(Poczatek),ISNUMBER(Koniec_Projekt)),IFERROR(IF($D3173=LataProjekcji,IF($F3173&gt;$E3176,$E3176,$F3173),IF($D3176&gt;=$E3176,(IF($D3173&lt;LataProjekcji,IF((SUM($K3174:Q3174)+12)&lt;$E3176,12,$E3176-SUM($K3174:Q3174)),0)),(IF($D3173&lt;LataProjekcji,IF((SUM($K3174:Q3174)+12)&lt;$D3176,12,$D3176-SUM($K3174:Q3174)),0)))),0),0)</f>
        <v>0</v>
      </c>
      <c r="S3174" s="537">
        <f ca="1">IF(AND($G3174,NOT(ISTEXT($G3173)),ISNUMBER(Poczatek),ISNUMBER(Koniec_Projekt)),IFERROR(IF($D3173=LataProjekcji,IF($F3173&gt;$E3176,$E3176,$F3173),IF($D3176&gt;=$E3176,(IF($D3173&lt;LataProjekcji,IF((SUM($K3174:R3174)+12)&lt;$E3176,12,$E3176-SUM($K3174:R3174)),0)),(IF($D3173&lt;LataProjekcji,IF((SUM($K3174:R3174)+12)&lt;$D3176,12,$D3176-SUM($K3174:R3174)),0)))),0),0)</f>
        <v>0</v>
      </c>
      <c r="T3174" s="537">
        <f ca="1">IF(AND($G3174,NOT(ISTEXT($G3173)),ISNUMBER(Poczatek),ISNUMBER(Koniec_Projekt)),IFERROR(IF($D3173=LataProjekcji,IF($F3173&gt;$E3176,$E3176,$F3173),IF($D3176&gt;=$E3176,(IF($D3173&lt;LataProjekcji,IF((SUM($K3174:S3174)+12)&lt;$E3176,12,$E3176-SUM($K3174:S3174)),0)),(IF($D3173&lt;LataProjekcji,IF((SUM($K3174:S3174)+12)&lt;$D3176,12,$D3176-SUM($K3174:S3174)),0)))),0),0)</f>
        <v>0</v>
      </c>
      <c r="U3174" s="537">
        <f ca="1">IF(AND($G3174,NOT(ISTEXT($G3173)),ISNUMBER(Poczatek),ISNUMBER(Koniec_Projekt)),IFERROR(IF($D3173=LataProjekcji,IF($F3173&gt;$E3176,$E3176,$F3173),IF($D3176&gt;=$E3176,(IF($D3173&lt;LataProjekcji,IF((SUM($K3174:T3174)+12)&lt;$E3176,12,$E3176-SUM($K3174:T3174)),0)),(IF($D3173&lt;LataProjekcji,IF((SUM($K3174:T3174)+12)&lt;$D3176,12,$D3176-SUM($K3174:T3174)),0)))),0),0)</f>
        <v>0</v>
      </c>
      <c r="V3174" s="537">
        <f ca="1">IF(AND($G3174,NOT(ISTEXT($G3173)),ISNUMBER(Poczatek),ISNUMBER(Koniec_Projekt)),IFERROR(IF($D3173=LataProjekcji,IF($F3173&gt;$E3176,$E3176,$F3173),IF($D3176&gt;=$E3176,(IF($D3173&lt;LataProjekcji,IF((SUM($K3174:U3174)+12)&lt;$E3176,12,$E3176-SUM($K3174:U3174)),0)),(IF($D3173&lt;LataProjekcji,IF((SUM($K3174:U3174)+12)&lt;$D3176,12,$D3176-SUM($K3174:U3174)),0)))),0),0)</f>
        <v>0</v>
      </c>
      <c r="W3174" s="537">
        <f ca="1">IF(AND($G3174,NOT(ISTEXT($G3173)),ISNUMBER(Poczatek),ISNUMBER(Koniec_Projekt)),IFERROR(IF($D3173=LataProjekcji,IF($F3173&gt;$E3176,$E3176,$F3173),IF($D3176&gt;=$E3176,(IF($D3173&lt;LataProjekcji,IF((SUM($K3174:V3174)+12)&lt;$E3176,12,$E3176-SUM($K3174:V3174)),0)),(IF($D3173&lt;LataProjekcji,IF((SUM($K3174:V3174)+12)&lt;$D3176,12,$D3176-SUM($K3174:V3174)),0)))),0),0)</f>
        <v>0</v>
      </c>
      <c r="X3174" s="537">
        <f ca="1">IF(AND($G3174,NOT(ISTEXT($G3173)),ISNUMBER(Poczatek),ISNUMBER(Koniec_Projekt)),IFERROR(IF($D3173=LataProjekcji,IF($F3173&gt;$E3176,$E3176,$F3173),IF($D3176&gt;=$E3176,(IF($D3173&lt;LataProjekcji,IF((SUM($K3174:W3174)+12)&lt;$E3176,12,$E3176-SUM($K3174:W3174)),0)),(IF($D3173&lt;LataProjekcji,IF((SUM($K3174:W3174)+12)&lt;$D3176,12,$D3176-SUM($K3174:W3174)),0)))),0),0)</f>
        <v>0</v>
      </c>
      <c r="Y3174" s="537">
        <f ca="1">IF(AND($G3174,NOT(ISTEXT($G3173)),ISNUMBER(Poczatek),ISNUMBER(Koniec_Projekt)),IFERROR(IF($D3173=LataProjekcji,IF($F3173&gt;$E3176,$E3176,$F3173),IF($D3176&gt;=$E3176,(IF($D3173&lt;LataProjekcji,IF((SUM($K3174:X3174)+12)&lt;$E3176,12,$E3176-SUM($K3174:X3174)),0)),(IF($D3173&lt;LataProjekcji,IF((SUM($K3174:X3174)+12)&lt;$D3176,12,$D3176-SUM($K3174:X3174)),0)))),0),0)</f>
        <v>0</v>
      </c>
      <c r="Z3174" s="537">
        <f ca="1">IF(AND($G3174,NOT(ISTEXT($G3173)),ISNUMBER(Poczatek),ISNUMBER(Koniec_Projekt)),IFERROR(IF($D3173=LataProjekcji,IF($F3173&gt;$E3176,$E3176,$F3173),IF($D3176&gt;=$E3176,(IF($D3173&lt;LataProjekcji,IF((SUM($K3174:Y3174)+12)&lt;$E3176,12,$E3176-SUM($K3174:Y3174)),0)),(IF($D3173&lt;LataProjekcji,IF((SUM($K3174:Y3174)+12)&lt;$D3176,12,$D3176-SUM($K3174:Y3174)),0)))),0),0)</f>
        <v>0</v>
      </c>
      <c r="AA3174" s="537">
        <f ca="1">IF(AND($G3174,NOT(ISTEXT($G3173)),ISNUMBER(Poczatek),ISNUMBER(Koniec_Projekt)),IFERROR(IF($D3173=LataProjekcji,IF($F3173&gt;$E3176,$E3176,$F3173),IF($D3176&gt;=$E3176,(IF($D3173&lt;LataProjekcji,IF((SUM($K3174:Z3174)+12)&lt;$E3176,12,$E3176-SUM($K3174:Z3174)),0)),(IF($D3173&lt;LataProjekcji,IF((SUM($K3174:Z3174)+12)&lt;$D3176,12,$D3176-SUM($K3174:Z3174)),0)))),0),0)</f>
        <v>0</v>
      </c>
      <c r="AB3174" s="537">
        <f ca="1">IF(AND($G3174,NOT(ISTEXT($G3173)),ISNUMBER(Poczatek),ISNUMBER(Koniec_Projekt)),IFERROR(IF($D3173=LataProjekcji,IF($F3173&gt;$E3176,$E3176,$F3173),IF($D3176&gt;=$E3176,(IF($D3173&lt;LataProjekcji,IF((SUM($K3174:AA3174)+12)&lt;$E3176,12,$E3176-SUM($K3174:AA3174)),0)),(IF($D3173&lt;LataProjekcji,IF((SUM($K3174:AA3174)+12)&lt;$D3176,12,$D3176-SUM($K3174:AA3174)),0)))),0),0)</f>
        <v>0</v>
      </c>
      <c r="AC3174" s="537">
        <f ca="1">IF(AND($G3174,NOT(ISTEXT($G3173)),ISNUMBER(Poczatek),ISNUMBER(Koniec_Projekt)),IFERROR(IF($D3173=LataProjekcji,IF($F3173&gt;$E3176,$E3176,$F3173),IF($D3176&gt;=$E3176,(IF($D3173&lt;LataProjekcji,IF((SUM($K3174:AB3174)+12)&lt;$E3176,12,$E3176-SUM($K3174:AB3174)),0)),(IF($D3173&lt;LataProjekcji,IF((SUM($K3174:AB3174)+12)&lt;$D3176,12,$D3176-SUM($K3174:AB3174)),0)))),0),0)</f>
        <v>0</v>
      </c>
      <c r="AD3174" s="537">
        <f ca="1">IF(AND($G3174,NOT(ISTEXT($G3173)),ISNUMBER(Poczatek),ISNUMBER(Koniec_Projekt)),IFERROR(IF($D3173=LataProjekcji,IF($F3173&gt;$E3176,$E3176,$F3173),IF($D3176&gt;=$E3176,(IF($D3173&lt;LataProjekcji,IF((SUM($K3174:AC3174)+12)&lt;$E3176,12,$E3176-SUM($K3174:AC3174)),0)),(IF($D3173&lt;LataProjekcji,IF((SUM($K3174:AC3174)+12)&lt;$D3176,12,$D3176-SUM($K3174:AC3174)),0)))),0),0)</f>
        <v>0</v>
      </c>
      <c r="AE3174" s="537">
        <f ca="1">IF(AND($G3174,NOT(ISTEXT($G3173)),ISNUMBER(Poczatek),ISNUMBER(Koniec_Projekt)),IFERROR(IF($D3173=LataProjekcji,IF($F3173&gt;$E3176,$E3176,$F3173),IF($D3176&gt;=$E3176,(IF($D3173&lt;LataProjekcji,IF((SUM($K3174:AD3174)+12)&lt;$E3176,12,$E3176-SUM($K3174:AD3174)),0)),(IF($D3173&lt;LataProjekcji,IF((SUM($K3174:AD3174)+12)&lt;$D3176,12,$D3176-SUM($K3174:AD3174)),0)))),0),0)</f>
        <v>0</v>
      </c>
    </row>
    <row r="3175" spans="2:31" hidden="1">
      <c r="B3175" s="526" t="s">
        <v>753</v>
      </c>
      <c r="D3175" s="454">
        <f ca="1">D2025</f>
        <v>0</v>
      </c>
      <c r="E3175" s="454">
        <f ca="1">IF(D3174&gt;10,ROUND(D3175/12,2),D3175)</f>
        <v>0</v>
      </c>
      <c r="F3175" s="524">
        <f>Koniec_Projekt</f>
        <v>0</v>
      </c>
      <c r="G3175" s="329">
        <f>Miesiac_Koniec_Projekt</f>
        <v>0</v>
      </c>
      <c r="H3175" s="538" t="b">
        <f ca="1">SUM(K3175:AE3175)=D3174</f>
        <v>1</v>
      </c>
      <c r="I3175" s="1" t="s">
        <v>713</v>
      </c>
      <c r="K3175" s="256">
        <f ca="1">IF(AND($G3174,NOT(ISTEXT($G3173)),ISNUMBER(Poczatek),ISNUMBER(Koniec_Projekt)),IFERROR(IF(LataProjekcji=$F3176,ROUND($D3174,0),ROUND(K3173*$E3175,0)),0),0)</f>
        <v>0</v>
      </c>
      <c r="L3175" s="5">
        <f ca="1">IF(AND($G3174,NOT(ISTEXT($G3173)),ISNUMBER(Poczatek),ISNUMBER(Koniec_Projekt)),IFERROR(IF(LataProjekcji=$F3176,ROUND($D3174-SUM(K3175:$K3175),0),ROUND(L3173*$E3175,0)),0),0)</f>
        <v>0</v>
      </c>
      <c r="M3175" s="5">
        <f ca="1">IF(AND($G3174,NOT(ISTEXT($G3173)),ISNUMBER(Poczatek),ISNUMBER(Koniec_Projekt)),IFERROR(IF(LataProjekcji=$F3176,ROUND($D3174-SUM($K3175:L3175),0),ROUND(M3173*$E3175,0)),0),0)</f>
        <v>0</v>
      </c>
      <c r="N3175" s="5">
        <f ca="1">IF(AND($G3174,NOT(ISTEXT($G3173)),ISNUMBER(Poczatek),ISNUMBER(Koniec_Projekt)),IFERROR(IF(LataProjekcji=$F3176,ROUND($D3174-SUM($K3175:M3175),0),ROUND(N3173*$E3175,0)),0),0)</f>
        <v>0</v>
      </c>
      <c r="O3175" s="5">
        <f ca="1">IF(AND($G3174,NOT(ISTEXT($G3173)),ISNUMBER(Poczatek),ISNUMBER(Koniec_Projekt)),IFERROR(IF(LataProjekcji=$F3176,ROUND($D3174-SUM($K3175:N3175),0),ROUND(O3173*$E3175,0)),0),0)</f>
        <v>0</v>
      </c>
      <c r="P3175" s="5">
        <f ca="1">IF(AND($G3174,NOT(ISTEXT($G3173)),ISNUMBER(Poczatek),ISNUMBER(Koniec_Projekt)),IFERROR(IF(LataProjekcji=$F3176,ROUND($D3174-SUM($K3175:O3175),0),ROUND(P3173*$E3175,0)),0),0)</f>
        <v>0</v>
      </c>
      <c r="Q3175" s="5">
        <f ca="1">IF(AND($G3174,NOT(ISTEXT($G3173)),ISNUMBER(Poczatek),ISNUMBER(Koniec_Projekt)),IFERROR(IF(LataProjekcji=$F3176,ROUND($D3174-SUM($K3175:P3175),0),ROUND(Q3173*$E3175,0)),0),0)</f>
        <v>0</v>
      </c>
      <c r="R3175" s="5">
        <f ca="1">IF(AND($G3174,NOT(ISTEXT($G3173)),ISNUMBER(Poczatek),ISNUMBER(Koniec_Projekt)),IFERROR(IF(LataProjekcji=$F3176,ROUND($D3174-SUM($K3175:Q3175),0),ROUND(R3173*$E3175,0)),0),0)</f>
        <v>0</v>
      </c>
      <c r="S3175" s="5">
        <f ca="1">IF(AND($G3174,NOT(ISTEXT($G3173)),ISNUMBER(Poczatek),ISNUMBER(Koniec_Projekt)),IFERROR(IF(LataProjekcji=$F3176,ROUND($D3174-SUM($K3175:R3175),0),ROUND(S3173*$E3175,0)),0),0)</f>
        <v>0</v>
      </c>
      <c r="T3175" s="5">
        <f ca="1">IF(AND($G3174,NOT(ISTEXT($G3173)),ISNUMBER(Poczatek),ISNUMBER(Koniec_Projekt)),IFERROR(IF(LataProjekcji=$F3176,ROUND($D3174-SUM($K3175:S3175),0),ROUND(T3173*$E3175,0)),0),0)</f>
        <v>0</v>
      </c>
      <c r="U3175" s="5">
        <f ca="1">IF(AND($G3174,NOT(ISTEXT($G3173)),ISNUMBER(Poczatek),ISNUMBER(Koniec_Projekt)),IFERROR(IF(LataProjekcji=$F3176,ROUND($D3174-SUM($K3175:T3175),0),ROUND(U3173*$E3175,0)),0),0)</f>
        <v>0</v>
      </c>
      <c r="V3175" s="5">
        <f ca="1">IF(AND($G3174,NOT(ISTEXT($G3173)),ISNUMBER(Poczatek),ISNUMBER(Koniec_Projekt)),IFERROR(IF(LataProjekcji=$F3176,ROUND($D3174-SUM($K3175:U3175),0),ROUND(V3173*$E3175,0)),0),0)</f>
        <v>0</v>
      </c>
      <c r="W3175" s="5">
        <f ca="1">IF(AND($G3174,NOT(ISTEXT($G3173)),ISNUMBER(Poczatek),ISNUMBER(Koniec_Projekt)),IFERROR(IF(LataProjekcji=$F3176,ROUND($D3174-SUM($K3175:V3175),0),ROUND(W3173*$E3175,0)),0),0)</f>
        <v>0</v>
      </c>
      <c r="X3175" s="5">
        <f ca="1">IF(AND($G3174,NOT(ISTEXT($G3173)),ISNUMBER(Poczatek),ISNUMBER(Koniec_Projekt)),IFERROR(IF(LataProjekcji=$F3176,ROUND($D3174-SUM($K3175:W3175),0),ROUND(X3173*$E3175,0)),0),0)</f>
        <v>0</v>
      </c>
      <c r="Y3175" s="5">
        <f ca="1">IF(AND($G3174,NOT(ISTEXT($G3173)),ISNUMBER(Poczatek),ISNUMBER(Koniec_Projekt)),IFERROR(IF(LataProjekcji=$F3176,ROUND($D3174-SUM($K3175:X3175),0),ROUND(Y3173*$E3175,0)),0),0)</f>
        <v>0</v>
      </c>
      <c r="Z3175" s="5">
        <f ca="1">IF(AND($G3174,NOT(ISTEXT($G3173)),ISNUMBER(Poczatek),ISNUMBER(Koniec_Projekt)),IFERROR(IF(LataProjekcji=$F3176,ROUND($D3174-SUM($K3175:Y3175),0),ROUND(Z3173*$E3175,0)),0),0)</f>
        <v>0</v>
      </c>
      <c r="AA3175" s="5">
        <f ca="1">IF(AND($G3174,NOT(ISTEXT($G3173)),ISNUMBER(Poczatek),ISNUMBER(Koniec_Projekt)),IFERROR(IF(LataProjekcji=$F3176,ROUND($D3174-SUM($K3175:Z3175),0),ROUND(AA3173*$E3175,0)),0),0)</f>
        <v>0</v>
      </c>
      <c r="AB3175" s="5">
        <f ca="1">IF(AND($G3174,NOT(ISTEXT($G3173)),ISNUMBER(Poczatek),ISNUMBER(Koniec_Projekt)),IFERROR(IF(LataProjekcji=$F3176,ROUND($D3174-SUM($K3175:AA3175),0),ROUND(AB3173*$E3175,0)),0),0)</f>
        <v>0</v>
      </c>
      <c r="AC3175" s="5">
        <f ca="1">IF(AND($G3174,NOT(ISTEXT($G3173)),ISNUMBER(Poczatek),ISNUMBER(Koniec_Projekt)),IFERROR(IF(LataProjekcji=$F3176,ROUND($D3174-SUM($K3175:AB3175),0),ROUND(AC3173*$E3175,0)),0),0)</f>
        <v>0</v>
      </c>
      <c r="AD3175" s="5">
        <f ca="1">IF(AND($G3174,NOT(ISTEXT($G3173)),ISNUMBER(Poczatek),ISNUMBER(Koniec_Projekt)),IFERROR(IF(LataProjekcji=$F3176,ROUND($D3174-SUM($K3175:AC3175),0),ROUND(AD3173*$E3175,0)),0),0)</f>
        <v>0</v>
      </c>
      <c r="AE3175" s="5">
        <f ca="1">IF(AND($G3174,NOT(ISTEXT($G3173)),ISNUMBER(Poczatek),ISNUMBER(Koniec_Projekt)),IFERROR(IF(LataProjekcji=$F3176,ROUND($D3174-SUM($K3175:AD3175),0),ROUND(AE3173*$E3175,0)),0),0)</f>
        <v>0</v>
      </c>
    </row>
    <row r="3176" spans="2:31" hidden="1">
      <c r="B3176" s="526" t="s">
        <v>751</v>
      </c>
      <c r="D3176" s="1">
        <f ca="1">IFERROR(ROUNDUP(D3174/E3175,0),0)</f>
        <v>0</v>
      </c>
      <c r="E3176" s="1">
        <f ca="1">IF(D3176=0,0,DATEDIF(DATE(D3173,E3173,1),DATE(F3175,G3175,1),"m"))</f>
        <v>0</v>
      </c>
      <c r="F3176" s="1" t="str">
        <f ca="1">IFERROR(YEAR(G3173),"brak daty")</f>
        <v>brak daty</v>
      </c>
      <c r="G3176" s="1" t="str">
        <f ca="1">IFERROR(MONTH(G3173),"brak daty")</f>
        <v>brak daty</v>
      </c>
      <c r="I3176" s="1" t="s">
        <v>425</v>
      </c>
      <c r="K3176" s="5">
        <f ca="1">IF(AND($G3174,NOT(ISTEXT($G3173)),ISNUMBER(Poczatek),ISNUMBER(Koniec_Projekt)),IFERROR(IF(LataProjekcji=$F3175,IF(AND($G3175=$G3176,$F3175=$F3176),ROUND($D3174-SUM($K3176),0),ROUND(K3174*$E3175,0)),IF(LataProjekcji&gt;$F3175,0,ROUND(K3174*$E3175,0))),0),0)</f>
        <v>0</v>
      </c>
      <c r="L3176" s="5">
        <f ca="1">IF(AND($G3174,NOT(ISTEXT($G3173)),ISNUMBER(Poczatek),ISNUMBER(Koniec_Projekt)),IFERROR(IF(LataProjekcji=$F3175,IF(AND($G3175=$G3176,$F3175=$F3176),ROUND($D3174-SUM($K3176:K3176),0),ROUND(L3174*$E3175,0)),IF(LataProjekcji&gt;$F3175,0,ROUND(L3174*$E3175,0))),0),0)</f>
        <v>0</v>
      </c>
      <c r="M3176" s="5">
        <f ca="1">IF(AND($G3174,NOT(ISTEXT($G3173)),ISNUMBER(Poczatek),ISNUMBER(Koniec_Projekt)),IFERROR(IF(LataProjekcji=$F3175,IF(AND($G3175=$G3176,$F3175=$F3176),ROUND($D3174-SUM($K3176:L3176),0),ROUND(M3174*$E3175,0)),IF(LataProjekcji&gt;$F3175,0,ROUND(M3174*$E3175,0))),0),0)</f>
        <v>0</v>
      </c>
      <c r="N3176" s="5">
        <f ca="1">IF(AND($G3174,NOT(ISTEXT($G3173)),ISNUMBER(Poczatek),ISNUMBER(Koniec_Projekt)),IFERROR(IF(LataProjekcji=$F3175,IF(AND($G3175=$G3176,$F3175=$F3176),ROUND($D3174-SUM($K3176:M3176),0),ROUND(N3174*$E3175,0)),IF(LataProjekcji&gt;$F3175,0,ROUND(N3174*$E3175,0))),0),0)</f>
        <v>0</v>
      </c>
      <c r="O3176" s="5">
        <f ca="1">IF(AND($G3174,NOT(ISTEXT($G3173)),ISNUMBER(Poczatek),ISNUMBER(Koniec_Projekt)),IFERROR(IF(LataProjekcji=$F3175,IF(AND($G3175=$G3176,$F3175=$F3176),ROUND($D3174-SUM($K3176:N3176),0),ROUND(O3174*$E3175,0)),IF(LataProjekcji&gt;$F3175,0,ROUND(O3174*$E3175,0))),0),0)</f>
        <v>0</v>
      </c>
      <c r="P3176" s="5">
        <f ca="1">IF(AND($G3174,NOT(ISTEXT($G3173)),ISNUMBER(Poczatek),ISNUMBER(Koniec_Projekt)),IFERROR(IF(LataProjekcji=$F3175,IF(AND($G3175=$G3176,$F3175=$F3176),ROUND($D3174-SUM($K3176:O3176),0),ROUND(P3174*$E3175,0)),IF(LataProjekcji&gt;$F3175,0,ROUND(P3174*$E3175,0))),0),0)</f>
        <v>0</v>
      </c>
      <c r="Q3176" s="5">
        <f ca="1">IF(AND($G3174,NOT(ISTEXT($G3173)),ISNUMBER(Poczatek),ISNUMBER(Koniec_Projekt)),IFERROR(IF(LataProjekcji=$F3175,IF(AND($G3175=$G3176,$F3175=$F3176),ROUND($D3174-SUM($K3176:P3176),0),ROUND(Q3174*$E3175,0)),IF(LataProjekcji&gt;$F3175,0,ROUND(Q3174*$E3175,0))),0),0)</f>
        <v>0</v>
      </c>
      <c r="R3176" s="5">
        <f ca="1">IF(AND($G3174,NOT(ISTEXT($G3173)),ISNUMBER(Poczatek),ISNUMBER(Koniec_Projekt)),IFERROR(IF(LataProjekcji=$F3175,IF(AND($G3175=$G3176,$F3175=$F3176),ROUND($D3174-SUM($K3176:Q3176),0),ROUND(R3174*$E3175,0)),IF(LataProjekcji&gt;$F3175,0,ROUND(R3174*$E3175,0))),0),0)</f>
        <v>0</v>
      </c>
      <c r="S3176" s="5">
        <f ca="1">IF(AND($G3174,NOT(ISTEXT($G3173)),ISNUMBER(Poczatek),ISNUMBER(Koniec_Projekt)),IFERROR(IF(LataProjekcji=$F3175,IF(AND($G3175=$G3176,$F3175=$F3176),ROUND($D3174-SUM($K3176:R3176),0),ROUND(S3174*$E3175,0)),IF(LataProjekcji&gt;$F3175,0,ROUND(S3174*$E3175,0))),0),0)</f>
        <v>0</v>
      </c>
      <c r="T3176" s="5">
        <f ca="1">IF(AND($G3174,NOT(ISTEXT($G3173)),ISNUMBER(Poczatek),ISNUMBER(Koniec_Projekt)),IFERROR(IF(LataProjekcji=$F3175,IF(AND($G3175=$G3176,$F3175=$F3176),ROUND($D3174-SUM($K3176:S3176),0),ROUND(T3174*$E3175,0)),IF(LataProjekcji&gt;$F3175,0,ROUND(T3174*$E3175,0))),0),0)</f>
        <v>0</v>
      </c>
      <c r="U3176" s="5">
        <f ca="1">IF(AND($G3174,NOT(ISTEXT($G3173)),ISNUMBER(Poczatek),ISNUMBER(Koniec_Projekt)),IFERROR(IF(LataProjekcji=$F3175,IF(AND($G3175=$G3176,$F3175=$F3176),ROUND($D3174-SUM($K3176:T3176),0),ROUND(U3174*$E3175,0)),IF(LataProjekcji&gt;$F3175,0,ROUND(U3174*$E3175,0))),0),0)</f>
        <v>0</v>
      </c>
      <c r="V3176" s="5">
        <f ca="1">IF(AND($G3174,NOT(ISTEXT($G3173)),ISNUMBER(Poczatek),ISNUMBER(Koniec_Projekt)),IFERROR(IF(LataProjekcji=$F3175,IF(AND($G3175=$G3176,$F3175=$F3176),ROUND($D3174-SUM($K3176:U3176),0),ROUND(V3174*$E3175,0)),IF(LataProjekcji&gt;$F3175,0,ROUND(V3174*$E3175,0))),0),0)</f>
        <v>0</v>
      </c>
      <c r="W3176" s="5">
        <f ca="1">IF(AND($G3174,NOT(ISTEXT($G3173)),ISNUMBER(Poczatek),ISNUMBER(Koniec_Projekt)),IFERROR(IF(LataProjekcji=$F3175,IF(AND($G3175=$G3176,$F3175=$F3176),ROUND($D3174-SUM($K3176:V3176),0),ROUND(W3174*$E3175,0)),IF(LataProjekcji&gt;$F3175,0,ROUND(W3174*$E3175,0))),0),0)</f>
        <v>0</v>
      </c>
      <c r="X3176" s="5">
        <f ca="1">IF(AND($G3174,NOT(ISTEXT($G3173)),ISNUMBER(Poczatek),ISNUMBER(Koniec_Projekt)),IFERROR(IF(LataProjekcji=$F3175,IF(AND($G3175=$G3176,$F3175=$F3176),ROUND($D3174-SUM($K3176:W3176),0),ROUND(X3174*$E3175,0)),IF(LataProjekcji&gt;$F3175,0,ROUND(X3174*$E3175,0))),0),0)</f>
        <v>0</v>
      </c>
      <c r="Y3176" s="5">
        <f ca="1">IF(AND($G3174,NOT(ISTEXT($G3173)),ISNUMBER(Poczatek),ISNUMBER(Koniec_Projekt)),IFERROR(IF(LataProjekcji=$F3175,IF(AND($G3175=$G3176,$F3175=$F3176),ROUND($D3174-SUM($K3176:X3176),0),ROUND(Y3174*$E3175,0)),IF(LataProjekcji&gt;$F3175,0,ROUND(Y3174*$E3175,0))),0),0)</f>
        <v>0</v>
      </c>
      <c r="Z3176" s="5">
        <f ca="1">IF(AND($G3174,NOT(ISTEXT($G3173)),ISNUMBER(Poczatek),ISNUMBER(Koniec_Projekt)),IFERROR(IF(LataProjekcji=$F3175,IF(AND($G3175=$G3176,$F3175=$F3176),ROUND($D3174-SUM($K3176:Y3176),0),ROUND(Z3174*$E3175,0)),IF(LataProjekcji&gt;$F3175,0,ROUND(Z3174*$E3175,0))),0),0)</f>
        <v>0</v>
      </c>
      <c r="AA3176" s="5">
        <f ca="1">IF(AND($G3174,NOT(ISTEXT($G3173)),ISNUMBER(Poczatek),ISNUMBER(Koniec_Projekt)),IFERROR(IF(LataProjekcji=$F3175,IF(AND($G3175=$G3176,$F3175=$F3176),ROUND($D3174-SUM($K3176:Z3176),0),ROUND(AA3174*$E3175,0)),IF(LataProjekcji&gt;$F3175,0,ROUND(AA3174*$E3175,0))),0),0)</f>
        <v>0</v>
      </c>
      <c r="AB3176" s="5">
        <f ca="1">IF(AND($G3174,NOT(ISTEXT($G3173)),ISNUMBER(Poczatek),ISNUMBER(Koniec_Projekt)),IFERROR(IF(LataProjekcji=$F3175,IF(AND($G3175=$G3176,$F3175=$F3176),ROUND($D3174-SUM($K3176:AA3176),0),ROUND(AB3174*$E3175,0)),IF(LataProjekcji&gt;$F3175,0,ROUND(AB3174*$E3175,0))),0),0)</f>
        <v>0</v>
      </c>
      <c r="AC3176" s="5">
        <f ca="1">IF(AND($G3174,NOT(ISTEXT($G3173)),ISNUMBER(Poczatek),ISNUMBER(Koniec_Projekt)),IFERROR(IF(LataProjekcji=$F3175,IF(AND($G3175=$G3176,$F3175=$F3176),ROUND($D3174-SUM($K3176:AB3176),0),ROUND(AC3174*$E3175,0)),IF(LataProjekcji&gt;$F3175,0,ROUND(AC3174*$E3175,0))),0),0)</f>
        <v>0</v>
      </c>
      <c r="AD3176" s="5">
        <f ca="1">IF(AND($G3174,NOT(ISTEXT($G3173)),ISNUMBER(Poczatek),ISNUMBER(Koniec_Projekt)),IFERROR(IF(LataProjekcji=$F3175,IF(AND($G3175=$G3176,$F3175=$F3176),ROUND($D3174-SUM($K3176:AC3176),0),ROUND(AD3174*$E3175,0)),IF(LataProjekcji&gt;$F3175,0,ROUND(AD3174*$E3175,0))),0),0)</f>
        <v>0</v>
      </c>
      <c r="AE3176" s="5">
        <f ca="1">IF(AND($G3174,NOT(ISTEXT($G3173)),ISNUMBER(Poczatek),ISNUMBER(Koniec_Projekt)),IFERROR(IF(LataProjekcji=$F3175,IF(AND($G3175=$G3176,$F3175=$F3176),ROUND($D3174-SUM($K3176:AD3176),0),ROUND(AE3174*$E3175,0)),IF(LataProjekcji&gt;$F3175,0,ROUND(AE3174*$E3175,0))),0),0)</f>
        <v>0</v>
      </c>
    </row>
    <row r="3177" spans="2:31" ht="12.5" hidden="1" thickBot="1">
      <c r="B3177" s="527" t="s">
        <v>865</v>
      </c>
      <c r="C3177" s="528"/>
      <c r="D3177" s="529">
        <f ca="1">IF(D3174&gt;10,ROUND((D3176-1)*E3175,0),E3175)</f>
        <v>0</v>
      </c>
      <c r="E3177" s="529">
        <f ca="1">D3174-D3177</f>
        <v>0</v>
      </c>
      <c r="F3177" s="528"/>
      <c r="G3177" s="669">
        <f ca="1">OFFSET($C$269,$D3172,0)</f>
        <v>0</v>
      </c>
      <c r="H3177" s="528"/>
      <c r="I3177" s="528"/>
      <c r="J3177" s="528"/>
      <c r="K3177" s="528"/>
      <c r="L3177" s="528"/>
      <c r="M3177" s="528"/>
      <c r="N3177" s="528"/>
      <c r="O3177" s="528"/>
      <c r="P3177" s="528"/>
      <c r="Q3177" s="528"/>
      <c r="R3177" s="528"/>
      <c r="S3177" s="528"/>
      <c r="T3177" s="528"/>
      <c r="U3177" s="528"/>
      <c r="V3177" s="528"/>
      <c r="W3177" s="528"/>
      <c r="X3177" s="528"/>
      <c r="Y3177" s="528"/>
      <c r="Z3177" s="528"/>
      <c r="AA3177" s="528"/>
      <c r="AB3177" s="528"/>
      <c r="AC3177" s="528"/>
      <c r="AD3177" s="528"/>
      <c r="AE3177" s="528"/>
    </row>
    <row r="3178" spans="2:31" ht="12.5" hidden="1" thickTop="1"/>
    <row r="3179" spans="2:31" ht="12.5" hidden="1" thickBot="1">
      <c r="B3179" s="530" t="str">
        <f ca="1">"nazwa ST: "&amp;B2029</f>
        <v>nazwa ST: 0</v>
      </c>
      <c r="C3179" s="530"/>
      <c r="D3179" s="531">
        <f>D2029</f>
        <v>349</v>
      </c>
      <c r="E3179" s="530"/>
      <c r="F3179" s="530"/>
      <c r="G3179" s="530"/>
      <c r="H3179" s="530"/>
      <c r="I3179" s="530"/>
      <c r="J3179" s="530"/>
      <c r="K3179" s="539" t="str">
        <f t="shared" ref="K3179:AE3179" si="3250">LataProjekcji</f>
        <v>Uzupełnij dane</v>
      </c>
      <c r="L3179" s="539" t="str">
        <f t="shared" si="3250"/>
        <v/>
      </c>
      <c r="M3179" s="539" t="str">
        <f t="shared" si="3250"/>
        <v/>
      </c>
      <c r="N3179" s="539" t="str">
        <f t="shared" si="3250"/>
        <v/>
      </c>
      <c r="O3179" s="539" t="str">
        <f t="shared" si="3250"/>
        <v/>
      </c>
      <c r="P3179" s="539" t="str">
        <f t="shared" si="3250"/>
        <v/>
      </c>
      <c r="Q3179" s="539" t="str">
        <f t="shared" si="3250"/>
        <v/>
      </c>
      <c r="R3179" s="539" t="str">
        <f t="shared" si="3250"/>
        <v/>
      </c>
      <c r="S3179" s="539" t="str">
        <f t="shared" si="3250"/>
        <v/>
      </c>
      <c r="T3179" s="539" t="str">
        <f t="shared" si="3250"/>
        <v/>
      </c>
      <c r="U3179" s="539" t="str">
        <f t="shared" si="3250"/>
        <v/>
      </c>
      <c r="V3179" s="539" t="str">
        <f t="shared" si="3250"/>
        <v/>
      </c>
      <c r="W3179" s="539" t="str">
        <f t="shared" si="3250"/>
        <v/>
      </c>
      <c r="X3179" s="539" t="str">
        <f t="shared" si="3250"/>
        <v/>
      </c>
      <c r="Y3179" s="539" t="str">
        <f t="shared" si="3250"/>
        <v/>
      </c>
      <c r="Z3179" s="539" t="str">
        <f t="shared" si="3250"/>
        <v/>
      </c>
      <c r="AA3179" s="539" t="str">
        <f t="shared" si="3250"/>
        <v/>
      </c>
      <c r="AB3179" s="539" t="str">
        <f t="shared" si="3250"/>
        <v/>
      </c>
      <c r="AC3179" s="539" t="str">
        <f t="shared" si="3250"/>
        <v/>
      </c>
      <c r="AD3179" s="539" t="str">
        <f t="shared" si="3250"/>
        <v/>
      </c>
      <c r="AE3179" s="539" t="str">
        <f t="shared" si="3250"/>
        <v/>
      </c>
    </row>
    <row r="3180" spans="2:31" hidden="1">
      <c r="B3180" s="526" t="s">
        <v>752</v>
      </c>
      <c r="D3180" s="1">
        <f ca="1">D2030</f>
        <v>1900</v>
      </c>
      <c r="E3180" s="1">
        <f ca="1">E2030</f>
        <v>1</v>
      </c>
      <c r="F3180" s="1">
        <f ca="1">IF(D3181&gt;10,F2030,1)</f>
        <v>1</v>
      </c>
      <c r="G3180" s="525" t="str">
        <f ca="1">IF(ISBLANK(OFFSET($E$269,$D3179,0)),"brak daty",IF(D3181&gt;10,EDATE(OFFSET($E$269,$D3179,0),D3183),DATE(D3180,E3180,1)))</f>
        <v>brak daty</v>
      </c>
      <c r="H3180" s="538" t="b">
        <f ca="1">SUM(K3180:AE3180)=D3183</f>
        <v>1</v>
      </c>
      <c r="I3180" s="1" t="s">
        <v>749</v>
      </c>
      <c r="K3180" s="5">
        <f ca="1">IF(AND($G3181,NOT(ISTEXT($G3180)),ISNUMBER(Poczatek),ISNUMBER(Koniec_Projekt)),IFERROR(IF($D3180=LataProjekcji,$F3180,IF($D3180&lt;LataProjekcji,IF((SUM(K3180)+12)&lt;$D3183,12,$D3183-SUM(K3180)),0)),0),0)</f>
        <v>0</v>
      </c>
      <c r="L3180" s="5">
        <f ca="1">IF(AND($G3181,NOT(ISTEXT($G3180)),ISNUMBER(Poczatek),ISNUMBER(Koniec_Projekt)),IFERROR(IF($D3180=LataProjekcji,$F3180,IF($D3180&lt;LataProjekcji,IF((SUM($K3180:K3180)+12)&lt;$D3183,12,$D3183-SUM($K3180:K3180)),0)),0),0)</f>
        <v>0</v>
      </c>
      <c r="M3180" s="5">
        <f ca="1">IF(AND($G3181,NOT(ISTEXT($G3180)),ISNUMBER(Poczatek),ISNUMBER(Koniec_Projekt)),IFERROR(IF($D3180=LataProjekcji,$F3180,IF($D3180&lt;LataProjekcji,IF((SUM($K3180:L3180)+12)&lt;$D3183,12,$D3183-SUM($K3180:L3180)),0)),0),0)</f>
        <v>0</v>
      </c>
      <c r="N3180" s="5">
        <f ca="1">IF(AND($G3181,NOT(ISTEXT($G3180)),ISNUMBER(Poczatek),ISNUMBER(Koniec_Projekt)),IFERROR(IF($D3180=LataProjekcji,$F3180,IF($D3180&lt;LataProjekcji,IF((SUM($K3180:M3180)+12)&lt;$D3183,12,$D3183-SUM($K3180:M3180)),0)),0),0)</f>
        <v>0</v>
      </c>
      <c r="O3180" s="5">
        <f ca="1">IF(AND($G3181,NOT(ISTEXT($G3180)),ISNUMBER(Poczatek),ISNUMBER(Koniec_Projekt)),IFERROR(IF($D3180=LataProjekcji,$F3180,IF($D3180&lt;LataProjekcji,IF((SUM($K3180:N3180)+12)&lt;$D3183,12,$D3183-SUM($K3180:N3180)),0)),0),0)</f>
        <v>0</v>
      </c>
      <c r="P3180" s="5">
        <f ca="1">IF(AND($G3181,NOT(ISTEXT($G3180)),ISNUMBER(Poczatek),ISNUMBER(Koniec_Projekt)),IFERROR(IF($D3180=LataProjekcji,$F3180,IF($D3180&lt;LataProjekcji,IF((SUM($K3180:O3180)+12)&lt;$D3183,12,$D3183-SUM($K3180:O3180)),0)),0),0)</f>
        <v>0</v>
      </c>
      <c r="Q3180" s="5">
        <f ca="1">IF(AND($G3181,NOT(ISTEXT($G3180)),ISNUMBER(Poczatek),ISNUMBER(Koniec_Projekt)),IFERROR(IF($D3180=LataProjekcji,$F3180,IF($D3180&lt;LataProjekcji,IF((SUM($K3180:P3180)+12)&lt;$D3183,12,$D3183-SUM($K3180:P3180)),0)),0),0)</f>
        <v>0</v>
      </c>
      <c r="R3180" s="5">
        <f ca="1">IF(AND($G3181,NOT(ISTEXT($G3180)),ISNUMBER(Poczatek),ISNUMBER(Koniec_Projekt)),IFERROR(IF($D3180=LataProjekcji,$F3180,IF($D3180&lt;LataProjekcji,IF((SUM($K3180:Q3180)+12)&lt;$D3183,12,$D3183-SUM($K3180:Q3180)),0)),0),0)</f>
        <v>0</v>
      </c>
      <c r="S3180" s="5">
        <f ca="1">IF(AND($G3181,NOT(ISTEXT($G3180)),ISNUMBER(Poczatek),ISNUMBER(Koniec_Projekt)),IFERROR(IF($D3180=LataProjekcji,$F3180,IF($D3180&lt;LataProjekcji,IF((SUM($K3180:R3180)+12)&lt;$D3183,12,$D3183-SUM($K3180:R3180)),0)),0),0)</f>
        <v>0</v>
      </c>
      <c r="T3180" s="5">
        <f ca="1">IF(AND($G3181,NOT(ISTEXT($G3180)),ISNUMBER(Poczatek),ISNUMBER(Koniec_Projekt)),IFERROR(IF($D3180=LataProjekcji,$F3180,IF($D3180&lt;LataProjekcji,IF((SUM($K3180:S3180)+12)&lt;$D3183,12,$D3183-SUM($K3180:S3180)),0)),0),0)</f>
        <v>0</v>
      </c>
      <c r="U3180" s="5">
        <f ca="1">IF(AND($G3181,NOT(ISTEXT($G3180)),ISNUMBER(Poczatek),ISNUMBER(Koniec_Projekt)),IFERROR(IF($D3180=LataProjekcji,$F3180,IF($D3180&lt;LataProjekcji,IF((SUM($K3180:T3180)+12)&lt;$D3183,12,$D3183-SUM($K3180:T3180)),0)),0),0)</f>
        <v>0</v>
      </c>
      <c r="V3180" s="5">
        <f ca="1">IF(AND($G3181,NOT(ISTEXT($G3180)),ISNUMBER(Poczatek),ISNUMBER(Koniec_Projekt)),IFERROR(IF($D3180=LataProjekcji,$F3180,IF($D3180&lt;LataProjekcji,IF((SUM($K3180:U3180)+12)&lt;$D3183,12,$D3183-SUM($K3180:U3180)),0)),0),0)</f>
        <v>0</v>
      </c>
      <c r="W3180" s="5">
        <f ca="1">IF(AND($G3181,NOT(ISTEXT($G3180)),ISNUMBER(Poczatek),ISNUMBER(Koniec_Projekt)),IFERROR(IF($D3180=LataProjekcji,$F3180,IF($D3180&lt;LataProjekcji,IF((SUM($K3180:V3180)+12)&lt;$D3183,12,$D3183-SUM($K3180:V3180)),0)),0),0)</f>
        <v>0</v>
      </c>
      <c r="X3180" s="5">
        <f ca="1">IF(AND($G3181,NOT(ISTEXT($G3180)),ISNUMBER(Poczatek),ISNUMBER(Koniec_Projekt)),IFERROR(IF($D3180=LataProjekcji,$F3180,IF($D3180&lt;LataProjekcji,IF((SUM($K3180:W3180)+12)&lt;$D3183,12,$D3183-SUM($K3180:W3180)),0)),0),0)</f>
        <v>0</v>
      </c>
      <c r="Y3180" s="5">
        <f ca="1">IF(AND($G3181,NOT(ISTEXT($G3180)),ISNUMBER(Poczatek),ISNUMBER(Koniec_Projekt)),IFERROR(IF($D3180=LataProjekcji,$F3180,IF($D3180&lt;LataProjekcji,IF((SUM($K3180:X3180)+12)&lt;$D3183,12,$D3183-SUM($K3180:X3180)),0)),0),0)</f>
        <v>0</v>
      </c>
      <c r="Z3180" s="5">
        <f ca="1">IF(AND($G3181,NOT(ISTEXT($G3180)),ISNUMBER(Poczatek),ISNUMBER(Koniec_Projekt)),IFERROR(IF($D3180=LataProjekcji,$F3180,IF($D3180&lt;LataProjekcji,IF((SUM($K3180:Y3180)+12)&lt;$D3183,12,$D3183-SUM($K3180:Y3180)),0)),0),0)</f>
        <v>0</v>
      </c>
      <c r="AA3180" s="5">
        <f ca="1">IF(AND($G3181,NOT(ISTEXT($G3180)),ISNUMBER(Poczatek),ISNUMBER(Koniec_Projekt)),IFERROR(IF($D3180=LataProjekcji,$F3180,IF($D3180&lt;LataProjekcji,IF((SUM($K3180:Z3180)+12)&lt;$D3183,12,$D3183-SUM($K3180:Z3180)),0)),0),0)</f>
        <v>0</v>
      </c>
      <c r="AB3180" s="5">
        <f ca="1">IF(AND($G3181,NOT(ISTEXT($G3180)),ISNUMBER(Poczatek),ISNUMBER(Koniec_Projekt)),IFERROR(IF($D3180=LataProjekcji,$F3180,IF($D3180&lt;LataProjekcji,IF((SUM($K3180:AA3180)+12)&lt;$D3183,12,$D3183-SUM($K3180:AA3180)),0)),0),0)</f>
        <v>0</v>
      </c>
      <c r="AC3180" s="5">
        <f ca="1">IF(AND($G3181,NOT(ISTEXT($G3180)),ISNUMBER(Poczatek),ISNUMBER(Koniec_Projekt)),IFERROR(IF($D3180=LataProjekcji,$F3180,IF($D3180&lt;LataProjekcji,IF((SUM($K3180:AB3180)+12)&lt;$D3183,12,$D3183-SUM($K3180:AB3180)),0)),0),0)</f>
        <v>0</v>
      </c>
      <c r="AD3180" s="5">
        <f ca="1">IF(AND($G3181,NOT(ISTEXT($G3180)),ISNUMBER(Poczatek),ISNUMBER(Koniec_Projekt)),IFERROR(IF($D3180=LataProjekcji,$F3180,IF($D3180&lt;LataProjekcji,IF((SUM($K3180:AC3180)+12)&lt;$D3183,12,$D3183-SUM($K3180:AC3180)),0)),0),0)</f>
        <v>0</v>
      </c>
      <c r="AE3180" s="5">
        <f ca="1">IF(AND($G3181,NOT(ISTEXT($G3180)),ISNUMBER(Poczatek),ISNUMBER(Koniec_Projekt)),IFERROR(IF($D3180=LataProjekcji,$F3180,IF($D3180&lt;LataProjekcji,IF((SUM($K3180:AD3180)+12)&lt;$D3183,12,$D3183-SUM($K3180:AD3180)),0)),0),0)</f>
        <v>0</v>
      </c>
    </row>
    <row r="3181" spans="2:31" hidden="1">
      <c r="B3181" s="526" t="s">
        <v>754</v>
      </c>
      <c r="D3181" s="5">
        <f ca="1">D2031</f>
        <v>0</v>
      </c>
      <c r="E3181" s="454">
        <f ca="1">E2031</f>
        <v>0</v>
      </c>
      <c r="F3181" s="454">
        <f ca="1">F2031</f>
        <v>0</v>
      </c>
      <c r="G3181" s="258" t="b">
        <f ca="1">NOT(ISBLANK(OFFSET($C$269,$D3179,0)))</f>
        <v>0</v>
      </c>
      <c r="H3181" s="538" t="b">
        <f ca="1">SUM(K3181:AE3181)=E3183</f>
        <v>1</v>
      </c>
      <c r="I3181" s="1" t="s">
        <v>750</v>
      </c>
      <c r="K3181" s="537">
        <f ca="1">IF(AND($G3181,NOT(ISTEXT($G3180)),ISNUMBER(Poczatek),ISNUMBER(Koniec_Projekt)),IFERROR(IF($D3180=LataProjekcji,IF($F3180&gt;$E3183,$E3183,$F3180),IF($D3183&gt;=$E3183,(IF($D3180&lt;LataProjekcji,IF((SUM(J3181:$K3181)+12)&lt;$E3183,12,$E3183-SUM(J3181:$K3181)),0)),(IF($D3180&lt;LataProjekcji,IF((SUM(J3181:$K3181)+12)&lt;$D3183,12,$D3183-SUM(J3181:$K3181)),0)))),0),0)</f>
        <v>0</v>
      </c>
      <c r="L3181" s="537">
        <f ca="1">IF(AND($G3181,NOT(ISTEXT($G3180)),ISNUMBER(Poczatek),ISNUMBER(Koniec_Projekt)),IFERROR(IF($D3180=LataProjekcji,IF($F3180&gt;$E3183,$E3183,$F3180),IF($D3183&gt;=$E3183,(IF($D3180&lt;LataProjekcji,IF((SUM($K3181:K3181)+12)&lt;$E3183,12,$E3183-SUM($K3181:K3181)),0)),(IF($D3180&lt;LataProjekcji,IF((SUM($K3181:K3181)+12)&lt;$D3183,12,$D3183-SUM($K3181:K3181)),0)))),0),0)</f>
        <v>0</v>
      </c>
      <c r="M3181" s="537">
        <f ca="1">IF(AND($G3181,NOT(ISTEXT($G3180)),ISNUMBER(Poczatek),ISNUMBER(Koniec_Projekt)),IFERROR(IF($D3180=LataProjekcji,IF($F3180&gt;$E3183,$E3183,$F3180),IF($D3183&gt;=$E3183,(IF($D3180&lt;LataProjekcji,IF((SUM($K3181:L3181)+12)&lt;$E3183,12,$E3183-SUM($K3181:L3181)),0)),(IF($D3180&lt;LataProjekcji,IF((SUM($K3181:L3181)+12)&lt;$D3183,12,$D3183-SUM($K3181:L3181)),0)))),0),0)</f>
        <v>0</v>
      </c>
      <c r="N3181" s="537">
        <f ca="1">IF(AND($G3181,NOT(ISTEXT($G3180)),ISNUMBER(Poczatek),ISNUMBER(Koniec_Projekt)),IFERROR(IF($D3180=LataProjekcji,IF($F3180&gt;$E3183,$E3183,$F3180),IF($D3183&gt;=$E3183,(IF($D3180&lt;LataProjekcji,IF((SUM($K3181:M3181)+12)&lt;$E3183,12,$E3183-SUM($K3181:M3181)),0)),(IF($D3180&lt;LataProjekcji,IF((SUM($K3181:M3181)+12)&lt;$D3183,12,$D3183-SUM($K3181:M3181)),0)))),0),0)</f>
        <v>0</v>
      </c>
      <c r="O3181" s="537">
        <f ca="1">IF(AND($G3181,NOT(ISTEXT($G3180)),ISNUMBER(Poczatek),ISNUMBER(Koniec_Projekt)),IFERROR(IF($D3180=LataProjekcji,IF($F3180&gt;$E3183,$E3183,$F3180),IF($D3183&gt;=$E3183,(IF($D3180&lt;LataProjekcji,IF((SUM($K3181:N3181)+12)&lt;$E3183,12,$E3183-SUM($K3181:N3181)),0)),(IF($D3180&lt;LataProjekcji,IF((SUM($K3181:N3181)+12)&lt;$D3183,12,$D3183-SUM($K3181:N3181)),0)))),0),0)</f>
        <v>0</v>
      </c>
      <c r="P3181" s="537">
        <f ca="1">IF(AND($G3181,NOT(ISTEXT($G3180)),ISNUMBER(Poczatek),ISNUMBER(Koniec_Projekt)),IFERROR(IF($D3180=LataProjekcji,IF($F3180&gt;$E3183,$E3183,$F3180),IF($D3183&gt;=$E3183,(IF($D3180&lt;LataProjekcji,IF((SUM($K3181:O3181)+12)&lt;$E3183,12,$E3183-SUM($K3181:O3181)),0)),(IF($D3180&lt;LataProjekcji,IF((SUM($K3181:O3181)+12)&lt;$D3183,12,$D3183-SUM($K3181:O3181)),0)))),0),0)</f>
        <v>0</v>
      </c>
      <c r="Q3181" s="537">
        <f ca="1">IF(AND($G3181,NOT(ISTEXT($G3180)),ISNUMBER(Poczatek),ISNUMBER(Koniec_Projekt)),IFERROR(IF($D3180=LataProjekcji,IF($F3180&gt;$E3183,$E3183,$F3180),IF($D3183&gt;=$E3183,(IF($D3180&lt;LataProjekcji,IF((SUM($K3181:P3181)+12)&lt;$E3183,12,$E3183-SUM($K3181:P3181)),0)),(IF($D3180&lt;LataProjekcji,IF((SUM($K3181:P3181)+12)&lt;$D3183,12,$D3183-SUM($K3181:P3181)),0)))),0),0)</f>
        <v>0</v>
      </c>
      <c r="R3181" s="537">
        <f ca="1">IF(AND($G3181,NOT(ISTEXT($G3180)),ISNUMBER(Poczatek),ISNUMBER(Koniec_Projekt)),IFERROR(IF($D3180=LataProjekcji,IF($F3180&gt;$E3183,$E3183,$F3180),IF($D3183&gt;=$E3183,(IF($D3180&lt;LataProjekcji,IF((SUM($K3181:Q3181)+12)&lt;$E3183,12,$E3183-SUM($K3181:Q3181)),0)),(IF($D3180&lt;LataProjekcji,IF((SUM($K3181:Q3181)+12)&lt;$D3183,12,$D3183-SUM($K3181:Q3181)),0)))),0),0)</f>
        <v>0</v>
      </c>
      <c r="S3181" s="537">
        <f ca="1">IF(AND($G3181,NOT(ISTEXT($G3180)),ISNUMBER(Poczatek),ISNUMBER(Koniec_Projekt)),IFERROR(IF($D3180=LataProjekcji,IF($F3180&gt;$E3183,$E3183,$F3180),IF($D3183&gt;=$E3183,(IF($D3180&lt;LataProjekcji,IF((SUM($K3181:R3181)+12)&lt;$E3183,12,$E3183-SUM($K3181:R3181)),0)),(IF($D3180&lt;LataProjekcji,IF((SUM($K3181:R3181)+12)&lt;$D3183,12,$D3183-SUM($K3181:R3181)),0)))),0),0)</f>
        <v>0</v>
      </c>
      <c r="T3181" s="537">
        <f ca="1">IF(AND($G3181,NOT(ISTEXT($G3180)),ISNUMBER(Poczatek),ISNUMBER(Koniec_Projekt)),IFERROR(IF($D3180=LataProjekcji,IF($F3180&gt;$E3183,$E3183,$F3180),IF($D3183&gt;=$E3183,(IF($D3180&lt;LataProjekcji,IF((SUM($K3181:S3181)+12)&lt;$E3183,12,$E3183-SUM($K3181:S3181)),0)),(IF($D3180&lt;LataProjekcji,IF((SUM($K3181:S3181)+12)&lt;$D3183,12,$D3183-SUM($K3181:S3181)),0)))),0),0)</f>
        <v>0</v>
      </c>
      <c r="U3181" s="537">
        <f ca="1">IF(AND($G3181,NOT(ISTEXT($G3180)),ISNUMBER(Poczatek),ISNUMBER(Koniec_Projekt)),IFERROR(IF($D3180=LataProjekcji,IF($F3180&gt;$E3183,$E3183,$F3180),IF($D3183&gt;=$E3183,(IF($D3180&lt;LataProjekcji,IF((SUM($K3181:T3181)+12)&lt;$E3183,12,$E3183-SUM($K3181:T3181)),0)),(IF($D3180&lt;LataProjekcji,IF((SUM($K3181:T3181)+12)&lt;$D3183,12,$D3183-SUM($K3181:T3181)),0)))),0),0)</f>
        <v>0</v>
      </c>
      <c r="V3181" s="537">
        <f ca="1">IF(AND($G3181,NOT(ISTEXT($G3180)),ISNUMBER(Poczatek),ISNUMBER(Koniec_Projekt)),IFERROR(IF($D3180=LataProjekcji,IF($F3180&gt;$E3183,$E3183,$F3180),IF($D3183&gt;=$E3183,(IF($D3180&lt;LataProjekcji,IF((SUM($K3181:U3181)+12)&lt;$E3183,12,$E3183-SUM($K3181:U3181)),0)),(IF($D3180&lt;LataProjekcji,IF((SUM($K3181:U3181)+12)&lt;$D3183,12,$D3183-SUM($K3181:U3181)),0)))),0),0)</f>
        <v>0</v>
      </c>
      <c r="W3181" s="537">
        <f ca="1">IF(AND($G3181,NOT(ISTEXT($G3180)),ISNUMBER(Poczatek),ISNUMBER(Koniec_Projekt)),IFERROR(IF($D3180=LataProjekcji,IF($F3180&gt;$E3183,$E3183,$F3180),IF($D3183&gt;=$E3183,(IF($D3180&lt;LataProjekcji,IF((SUM($K3181:V3181)+12)&lt;$E3183,12,$E3183-SUM($K3181:V3181)),0)),(IF($D3180&lt;LataProjekcji,IF((SUM($K3181:V3181)+12)&lt;$D3183,12,$D3183-SUM($K3181:V3181)),0)))),0),0)</f>
        <v>0</v>
      </c>
      <c r="X3181" s="537">
        <f ca="1">IF(AND($G3181,NOT(ISTEXT($G3180)),ISNUMBER(Poczatek),ISNUMBER(Koniec_Projekt)),IFERROR(IF($D3180=LataProjekcji,IF($F3180&gt;$E3183,$E3183,$F3180),IF($D3183&gt;=$E3183,(IF($D3180&lt;LataProjekcji,IF((SUM($K3181:W3181)+12)&lt;$E3183,12,$E3183-SUM($K3181:W3181)),0)),(IF($D3180&lt;LataProjekcji,IF((SUM($K3181:W3181)+12)&lt;$D3183,12,$D3183-SUM($K3181:W3181)),0)))),0),0)</f>
        <v>0</v>
      </c>
      <c r="Y3181" s="537">
        <f ca="1">IF(AND($G3181,NOT(ISTEXT($G3180)),ISNUMBER(Poczatek),ISNUMBER(Koniec_Projekt)),IFERROR(IF($D3180=LataProjekcji,IF($F3180&gt;$E3183,$E3183,$F3180),IF($D3183&gt;=$E3183,(IF($D3180&lt;LataProjekcji,IF((SUM($K3181:X3181)+12)&lt;$E3183,12,$E3183-SUM($K3181:X3181)),0)),(IF($D3180&lt;LataProjekcji,IF((SUM($K3181:X3181)+12)&lt;$D3183,12,$D3183-SUM($K3181:X3181)),0)))),0),0)</f>
        <v>0</v>
      </c>
      <c r="Z3181" s="537">
        <f ca="1">IF(AND($G3181,NOT(ISTEXT($G3180)),ISNUMBER(Poczatek),ISNUMBER(Koniec_Projekt)),IFERROR(IF($D3180=LataProjekcji,IF($F3180&gt;$E3183,$E3183,$F3180),IF($D3183&gt;=$E3183,(IF($D3180&lt;LataProjekcji,IF((SUM($K3181:Y3181)+12)&lt;$E3183,12,$E3183-SUM($K3181:Y3181)),0)),(IF($D3180&lt;LataProjekcji,IF((SUM($K3181:Y3181)+12)&lt;$D3183,12,$D3183-SUM($K3181:Y3181)),0)))),0),0)</f>
        <v>0</v>
      </c>
      <c r="AA3181" s="537">
        <f ca="1">IF(AND($G3181,NOT(ISTEXT($G3180)),ISNUMBER(Poczatek),ISNUMBER(Koniec_Projekt)),IFERROR(IF($D3180=LataProjekcji,IF($F3180&gt;$E3183,$E3183,$F3180),IF($D3183&gt;=$E3183,(IF($D3180&lt;LataProjekcji,IF((SUM($K3181:Z3181)+12)&lt;$E3183,12,$E3183-SUM($K3181:Z3181)),0)),(IF($D3180&lt;LataProjekcji,IF((SUM($K3181:Z3181)+12)&lt;$D3183,12,$D3183-SUM($K3181:Z3181)),0)))),0),0)</f>
        <v>0</v>
      </c>
      <c r="AB3181" s="537">
        <f ca="1">IF(AND($G3181,NOT(ISTEXT($G3180)),ISNUMBER(Poczatek),ISNUMBER(Koniec_Projekt)),IFERROR(IF($D3180=LataProjekcji,IF($F3180&gt;$E3183,$E3183,$F3180),IF($D3183&gt;=$E3183,(IF($D3180&lt;LataProjekcji,IF((SUM($K3181:AA3181)+12)&lt;$E3183,12,$E3183-SUM($K3181:AA3181)),0)),(IF($D3180&lt;LataProjekcji,IF((SUM($K3181:AA3181)+12)&lt;$D3183,12,$D3183-SUM($K3181:AA3181)),0)))),0),0)</f>
        <v>0</v>
      </c>
      <c r="AC3181" s="537">
        <f ca="1">IF(AND($G3181,NOT(ISTEXT($G3180)),ISNUMBER(Poczatek),ISNUMBER(Koniec_Projekt)),IFERROR(IF($D3180=LataProjekcji,IF($F3180&gt;$E3183,$E3183,$F3180),IF($D3183&gt;=$E3183,(IF($D3180&lt;LataProjekcji,IF((SUM($K3181:AB3181)+12)&lt;$E3183,12,$E3183-SUM($K3181:AB3181)),0)),(IF($D3180&lt;LataProjekcji,IF((SUM($K3181:AB3181)+12)&lt;$D3183,12,$D3183-SUM($K3181:AB3181)),0)))),0),0)</f>
        <v>0</v>
      </c>
      <c r="AD3181" s="537">
        <f ca="1">IF(AND($G3181,NOT(ISTEXT($G3180)),ISNUMBER(Poczatek),ISNUMBER(Koniec_Projekt)),IFERROR(IF($D3180=LataProjekcji,IF($F3180&gt;$E3183,$E3183,$F3180),IF($D3183&gt;=$E3183,(IF($D3180&lt;LataProjekcji,IF((SUM($K3181:AC3181)+12)&lt;$E3183,12,$E3183-SUM($K3181:AC3181)),0)),(IF($D3180&lt;LataProjekcji,IF((SUM($K3181:AC3181)+12)&lt;$D3183,12,$D3183-SUM($K3181:AC3181)),0)))),0),0)</f>
        <v>0</v>
      </c>
      <c r="AE3181" s="537">
        <f ca="1">IF(AND($G3181,NOT(ISTEXT($G3180)),ISNUMBER(Poczatek),ISNUMBER(Koniec_Projekt)),IFERROR(IF($D3180=LataProjekcji,IF($F3180&gt;$E3183,$E3183,$F3180),IF($D3183&gt;=$E3183,(IF($D3180&lt;LataProjekcji,IF((SUM($K3181:AD3181)+12)&lt;$E3183,12,$E3183-SUM($K3181:AD3181)),0)),(IF($D3180&lt;LataProjekcji,IF((SUM($K3181:AD3181)+12)&lt;$D3183,12,$D3183-SUM($K3181:AD3181)),0)))),0),0)</f>
        <v>0</v>
      </c>
    </row>
    <row r="3182" spans="2:31" hidden="1">
      <c r="B3182" s="526" t="s">
        <v>753</v>
      </c>
      <c r="D3182" s="454">
        <f ca="1">D2032</f>
        <v>0</v>
      </c>
      <c r="E3182" s="454">
        <f ca="1">IF(D3181&gt;10,ROUND(D3182/12,2),D3182)</f>
        <v>0</v>
      </c>
      <c r="F3182" s="524">
        <f>Koniec_Projekt</f>
        <v>0</v>
      </c>
      <c r="G3182" s="329">
        <f>Miesiac_Koniec_Projekt</f>
        <v>0</v>
      </c>
      <c r="H3182" s="538" t="b">
        <f ca="1">SUM(K3182:AE3182)=D3181</f>
        <v>1</v>
      </c>
      <c r="I3182" s="1" t="s">
        <v>713</v>
      </c>
      <c r="K3182" s="256">
        <f ca="1">IF(AND($G3181,NOT(ISTEXT($G3180)),ISNUMBER(Poczatek),ISNUMBER(Koniec_Projekt)),IFERROR(IF(LataProjekcji=$F3183,ROUND($D3181,0),ROUND(K3180*$E3182,0)),0),0)</f>
        <v>0</v>
      </c>
      <c r="L3182" s="5">
        <f ca="1">IF(AND($G3181,NOT(ISTEXT($G3180)),ISNUMBER(Poczatek),ISNUMBER(Koniec_Projekt)),IFERROR(IF(LataProjekcji=$F3183,ROUND($D3181-SUM(K3182:$K3182),0),ROUND(L3180*$E3182,0)),0),0)</f>
        <v>0</v>
      </c>
      <c r="M3182" s="5">
        <f ca="1">IF(AND($G3181,NOT(ISTEXT($G3180)),ISNUMBER(Poczatek),ISNUMBER(Koniec_Projekt)),IFERROR(IF(LataProjekcji=$F3183,ROUND($D3181-SUM($K3182:L3182),0),ROUND(M3180*$E3182,0)),0),0)</f>
        <v>0</v>
      </c>
      <c r="N3182" s="5">
        <f ca="1">IF(AND($G3181,NOT(ISTEXT($G3180)),ISNUMBER(Poczatek),ISNUMBER(Koniec_Projekt)),IFERROR(IF(LataProjekcji=$F3183,ROUND($D3181-SUM($K3182:M3182),0),ROUND(N3180*$E3182,0)),0),0)</f>
        <v>0</v>
      </c>
      <c r="O3182" s="5">
        <f ca="1">IF(AND($G3181,NOT(ISTEXT($G3180)),ISNUMBER(Poczatek),ISNUMBER(Koniec_Projekt)),IFERROR(IF(LataProjekcji=$F3183,ROUND($D3181-SUM($K3182:N3182),0),ROUND(O3180*$E3182,0)),0),0)</f>
        <v>0</v>
      </c>
      <c r="P3182" s="5">
        <f ca="1">IF(AND($G3181,NOT(ISTEXT($G3180)),ISNUMBER(Poczatek),ISNUMBER(Koniec_Projekt)),IFERROR(IF(LataProjekcji=$F3183,ROUND($D3181-SUM($K3182:O3182),0),ROUND(P3180*$E3182,0)),0),0)</f>
        <v>0</v>
      </c>
      <c r="Q3182" s="5">
        <f ca="1">IF(AND($G3181,NOT(ISTEXT($G3180)),ISNUMBER(Poczatek),ISNUMBER(Koniec_Projekt)),IFERROR(IF(LataProjekcji=$F3183,ROUND($D3181-SUM($K3182:P3182),0),ROUND(Q3180*$E3182,0)),0),0)</f>
        <v>0</v>
      </c>
      <c r="R3182" s="5">
        <f ca="1">IF(AND($G3181,NOT(ISTEXT($G3180)),ISNUMBER(Poczatek),ISNUMBER(Koniec_Projekt)),IFERROR(IF(LataProjekcji=$F3183,ROUND($D3181-SUM($K3182:Q3182),0),ROUND(R3180*$E3182,0)),0),0)</f>
        <v>0</v>
      </c>
      <c r="S3182" s="5">
        <f ca="1">IF(AND($G3181,NOT(ISTEXT($G3180)),ISNUMBER(Poczatek),ISNUMBER(Koniec_Projekt)),IFERROR(IF(LataProjekcji=$F3183,ROUND($D3181-SUM($K3182:R3182),0),ROUND(S3180*$E3182,0)),0),0)</f>
        <v>0</v>
      </c>
      <c r="T3182" s="5">
        <f ca="1">IF(AND($G3181,NOT(ISTEXT($G3180)),ISNUMBER(Poczatek),ISNUMBER(Koniec_Projekt)),IFERROR(IF(LataProjekcji=$F3183,ROUND($D3181-SUM($K3182:S3182),0),ROUND(T3180*$E3182,0)),0),0)</f>
        <v>0</v>
      </c>
      <c r="U3182" s="5">
        <f ca="1">IF(AND($G3181,NOT(ISTEXT($G3180)),ISNUMBER(Poczatek),ISNUMBER(Koniec_Projekt)),IFERROR(IF(LataProjekcji=$F3183,ROUND($D3181-SUM($K3182:T3182),0),ROUND(U3180*$E3182,0)),0),0)</f>
        <v>0</v>
      </c>
      <c r="V3182" s="5">
        <f ca="1">IF(AND($G3181,NOT(ISTEXT($G3180)),ISNUMBER(Poczatek),ISNUMBER(Koniec_Projekt)),IFERROR(IF(LataProjekcji=$F3183,ROUND($D3181-SUM($K3182:U3182),0),ROUND(V3180*$E3182,0)),0),0)</f>
        <v>0</v>
      </c>
      <c r="W3182" s="5">
        <f ca="1">IF(AND($G3181,NOT(ISTEXT($G3180)),ISNUMBER(Poczatek),ISNUMBER(Koniec_Projekt)),IFERROR(IF(LataProjekcji=$F3183,ROUND($D3181-SUM($K3182:V3182),0),ROUND(W3180*$E3182,0)),0),0)</f>
        <v>0</v>
      </c>
      <c r="X3182" s="5">
        <f ca="1">IF(AND($G3181,NOT(ISTEXT($G3180)),ISNUMBER(Poczatek),ISNUMBER(Koniec_Projekt)),IFERROR(IF(LataProjekcji=$F3183,ROUND($D3181-SUM($K3182:W3182),0),ROUND(X3180*$E3182,0)),0),0)</f>
        <v>0</v>
      </c>
      <c r="Y3182" s="5">
        <f ca="1">IF(AND($G3181,NOT(ISTEXT($G3180)),ISNUMBER(Poczatek),ISNUMBER(Koniec_Projekt)),IFERROR(IF(LataProjekcji=$F3183,ROUND($D3181-SUM($K3182:X3182),0),ROUND(Y3180*$E3182,0)),0),0)</f>
        <v>0</v>
      </c>
      <c r="Z3182" s="5">
        <f ca="1">IF(AND($G3181,NOT(ISTEXT($G3180)),ISNUMBER(Poczatek),ISNUMBER(Koniec_Projekt)),IFERROR(IF(LataProjekcji=$F3183,ROUND($D3181-SUM($K3182:Y3182),0),ROUND(Z3180*$E3182,0)),0),0)</f>
        <v>0</v>
      </c>
      <c r="AA3182" s="5">
        <f ca="1">IF(AND($G3181,NOT(ISTEXT($G3180)),ISNUMBER(Poczatek),ISNUMBER(Koniec_Projekt)),IFERROR(IF(LataProjekcji=$F3183,ROUND($D3181-SUM($K3182:Z3182),0),ROUND(AA3180*$E3182,0)),0),0)</f>
        <v>0</v>
      </c>
      <c r="AB3182" s="5">
        <f ca="1">IF(AND($G3181,NOT(ISTEXT($G3180)),ISNUMBER(Poczatek),ISNUMBER(Koniec_Projekt)),IFERROR(IF(LataProjekcji=$F3183,ROUND($D3181-SUM($K3182:AA3182),0),ROUND(AB3180*$E3182,0)),0),0)</f>
        <v>0</v>
      </c>
      <c r="AC3182" s="5">
        <f ca="1">IF(AND($G3181,NOT(ISTEXT($G3180)),ISNUMBER(Poczatek),ISNUMBER(Koniec_Projekt)),IFERROR(IF(LataProjekcji=$F3183,ROUND($D3181-SUM($K3182:AB3182),0),ROUND(AC3180*$E3182,0)),0),0)</f>
        <v>0</v>
      </c>
      <c r="AD3182" s="5">
        <f ca="1">IF(AND($G3181,NOT(ISTEXT($G3180)),ISNUMBER(Poczatek),ISNUMBER(Koniec_Projekt)),IFERROR(IF(LataProjekcji=$F3183,ROUND($D3181-SUM($K3182:AC3182),0),ROUND(AD3180*$E3182,0)),0),0)</f>
        <v>0</v>
      </c>
      <c r="AE3182" s="5">
        <f ca="1">IF(AND($G3181,NOT(ISTEXT($G3180)),ISNUMBER(Poczatek),ISNUMBER(Koniec_Projekt)),IFERROR(IF(LataProjekcji=$F3183,ROUND($D3181-SUM($K3182:AD3182),0),ROUND(AE3180*$E3182,0)),0),0)</f>
        <v>0</v>
      </c>
    </row>
    <row r="3183" spans="2:31" hidden="1">
      <c r="B3183" s="526" t="s">
        <v>751</v>
      </c>
      <c r="D3183" s="1">
        <f ca="1">IFERROR(ROUNDUP(D3181/E3182,0),0)</f>
        <v>0</v>
      </c>
      <c r="E3183" s="1">
        <f ca="1">IF(D3183=0,0,DATEDIF(DATE(D3180,E3180,1),DATE(F3182,G3182,1),"m"))</f>
        <v>0</v>
      </c>
      <c r="F3183" s="1" t="str">
        <f ca="1">IFERROR(YEAR(G3180),"brak daty")</f>
        <v>brak daty</v>
      </c>
      <c r="G3183" s="1" t="str">
        <f ca="1">IFERROR(MONTH(G3180),"brak daty")</f>
        <v>brak daty</v>
      </c>
      <c r="I3183" s="1" t="s">
        <v>425</v>
      </c>
      <c r="K3183" s="5">
        <f ca="1">IF(AND($G3181,NOT(ISTEXT($G3180)),ISNUMBER(Poczatek),ISNUMBER(Koniec_Projekt)),IFERROR(IF(LataProjekcji=$F3182,IF(AND($G3182=$G3183,$F3182=$F3183),ROUND($D3181-SUM($K3183),0),ROUND(K3181*$E3182,0)),IF(LataProjekcji&gt;$F3182,0,ROUND(K3181*$E3182,0))),0),0)</f>
        <v>0</v>
      </c>
      <c r="L3183" s="5">
        <f ca="1">IF(AND($G3181,NOT(ISTEXT($G3180)),ISNUMBER(Poczatek),ISNUMBER(Koniec_Projekt)),IFERROR(IF(LataProjekcji=$F3182,IF(AND($G3182=$G3183,$F3182=$F3183),ROUND($D3181-SUM($K3183:K3183),0),ROUND(L3181*$E3182,0)),IF(LataProjekcji&gt;$F3182,0,ROUND(L3181*$E3182,0))),0),0)</f>
        <v>0</v>
      </c>
      <c r="M3183" s="5">
        <f ca="1">IF(AND($G3181,NOT(ISTEXT($G3180)),ISNUMBER(Poczatek),ISNUMBER(Koniec_Projekt)),IFERROR(IF(LataProjekcji=$F3182,IF(AND($G3182=$G3183,$F3182=$F3183),ROUND($D3181-SUM($K3183:L3183),0),ROUND(M3181*$E3182,0)),IF(LataProjekcji&gt;$F3182,0,ROUND(M3181*$E3182,0))),0),0)</f>
        <v>0</v>
      </c>
      <c r="N3183" s="5">
        <f ca="1">IF(AND($G3181,NOT(ISTEXT($G3180)),ISNUMBER(Poczatek),ISNUMBER(Koniec_Projekt)),IFERROR(IF(LataProjekcji=$F3182,IF(AND($G3182=$G3183,$F3182=$F3183),ROUND($D3181-SUM($K3183:M3183),0),ROUND(N3181*$E3182,0)),IF(LataProjekcji&gt;$F3182,0,ROUND(N3181*$E3182,0))),0),0)</f>
        <v>0</v>
      </c>
      <c r="O3183" s="5">
        <f ca="1">IF(AND($G3181,NOT(ISTEXT($G3180)),ISNUMBER(Poczatek),ISNUMBER(Koniec_Projekt)),IFERROR(IF(LataProjekcji=$F3182,IF(AND($G3182=$G3183,$F3182=$F3183),ROUND($D3181-SUM($K3183:N3183),0),ROUND(O3181*$E3182,0)),IF(LataProjekcji&gt;$F3182,0,ROUND(O3181*$E3182,0))),0),0)</f>
        <v>0</v>
      </c>
      <c r="P3183" s="5">
        <f ca="1">IF(AND($G3181,NOT(ISTEXT($G3180)),ISNUMBER(Poczatek),ISNUMBER(Koniec_Projekt)),IFERROR(IF(LataProjekcji=$F3182,IF(AND($G3182=$G3183,$F3182=$F3183),ROUND($D3181-SUM($K3183:O3183),0),ROUND(P3181*$E3182,0)),IF(LataProjekcji&gt;$F3182,0,ROUND(P3181*$E3182,0))),0),0)</f>
        <v>0</v>
      </c>
      <c r="Q3183" s="5">
        <f ca="1">IF(AND($G3181,NOT(ISTEXT($G3180)),ISNUMBER(Poczatek),ISNUMBER(Koniec_Projekt)),IFERROR(IF(LataProjekcji=$F3182,IF(AND($G3182=$G3183,$F3182=$F3183),ROUND($D3181-SUM($K3183:P3183),0),ROUND(Q3181*$E3182,0)),IF(LataProjekcji&gt;$F3182,0,ROUND(Q3181*$E3182,0))),0),0)</f>
        <v>0</v>
      </c>
      <c r="R3183" s="5">
        <f ca="1">IF(AND($G3181,NOT(ISTEXT($G3180)),ISNUMBER(Poczatek),ISNUMBER(Koniec_Projekt)),IFERROR(IF(LataProjekcji=$F3182,IF(AND($G3182=$G3183,$F3182=$F3183),ROUND($D3181-SUM($K3183:Q3183),0),ROUND(R3181*$E3182,0)),IF(LataProjekcji&gt;$F3182,0,ROUND(R3181*$E3182,0))),0),0)</f>
        <v>0</v>
      </c>
      <c r="S3183" s="5">
        <f ca="1">IF(AND($G3181,NOT(ISTEXT($G3180)),ISNUMBER(Poczatek),ISNUMBER(Koniec_Projekt)),IFERROR(IF(LataProjekcji=$F3182,IF(AND($G3182=$G3183,$F3182=$F3183),ROUND($D3181-SUM($K3183:R3183),0),ROUND(S3181*$E3182,0)),IF(LataProjekcji&gt;$F3182,0,ROUND(S3181*$E3182,0))),0),0)</f>
        <v>0</v>
      </c>
      <c r="T3183" s="5">
        <f ca="1">IF(AND($G3181,NOT(ISTEXT($G3180)),ISNUMBER(Poczatek),ISNUMBER(Koniec_Projekt)),IFERROR(IF(LataProjekcji=$F3182,IF(AND($G3182=$G3183,$F3182=$F3183),ROUND($D3181-SUM($K3183:S3183),0),ROUND(T3181*$E3182,0)),IF(LataProjekcji&gt;$F3182,0,ROUND(T3181*$E3182,0))),0),0)</f>
        <v>0</v>
      </c>
      <c r="U3183" s="5">
        <f ca="1">IF(AND($G3181,NOT(ISTEXT($G3180)),ISNUMBER(Poczatek),ISNUMBER(Koniec_Projekt)),IFERROR(IF(LataProjekcji=$F3182,IF(AND($G3182=$G3183,$F3182=$F3183),ROUND($D3181-SUM($K3183:T3183),0),ROUND(U3181*$E3182,0)),IF(LataProjekcji&gt;$F3182,0,ROUND(U3181*$E3182,0))),0),0)</f>
        <v>0</v>
      </c>
      <c r="V3183" s="5">
        <f ca="1">IF(AND($G3181,NOT(ISTEXT($G3180)),ISNUMBER(Poczatek),ISNUMBER(Koniec_Projekt)),IFERROR(IF(LataProjekcji=$F3182,IF(AND($G3182=$G3183,$F3182=$F3183),ROUND($D3181-SUM($K3183:U3183),0),ROUND(V3181*$E3182,0)),IF(LataProjekcji&gt;$F3182,0,ROUND(V3181*$E3182,0))),0),0)</f>
        <v>0</v>
      </c>
      <c r="W3183" s="5">
        <f ca="1">IF(AND($G3181,NOT(ISTEXT($G3180)),ISNUMBER(Poczatek),ISNUMBER(Koniec_Projekt)),IFERROR(IF(LataProjekcji=$F3182,IF(AND($G3182=$G3183,$F3182=$F3183),ROUND($D3181-SUM($K3183:V3183),0),ROUND(W3181*$E3182,0)),IF(LataProjekcji&gt;$F3182,0,ROUND(W3181*$E3182,0))),0),0)</f>
        <v>0</v>
      </c>
      <c r="X3183" s="5">
        <f ca="1">IF(AND($G3181,NOT(ISTEXT($G3180)),ISNUMBER(Poczatek),ISNUMBER(Koniec_Projekt)),IFERROR(IF(LataProjekcji=$F3182,IF(AND($G3182=$G3183,$F3182=$F3183),ROUND($D3181-SUM($K3183:W3183),0),ROUND(X3181*$E3182,0)),IF(LataProjekcji&gt;$F3182,0,ROUND(X3181*$E3182,0))),0),0)</f>
        <v>0</v>
      </c>
      <c r="Y3183" s="5">
        <f ca="1">IF(AND($G3181,NOT(ISTEXT($G3180)),ISNUMBER(Poczatek),ISNUMBER(Koniec_Projekt)),IFERROR(IF(LataProjekcji=$F3182,IF(AND($G3182=$G3183,$F3182=$F3183),ROUND($D3181-SUM($K3183:X3183),0),ROUND(Y3181*$E3182,0)),IF(LataProjekcji&gt;$F3182,0,ROUND(Y3181*$E3182,0))),0),0)</f>
        <v>0</v>
      </c>
      <c r="Z3183" s="5">
        <f ca="1">IF(AND($G3181,NOT(ISTEXT($G3180)),ISNUMBER(Poczatek),ISNUMBER(Koniec_Projekt)),IFERROR(IF(LataProjekcji=$F3182,IF(AND($G3182=$G3183,$F3182=$F3183),ROUND($D3181-SUM($K3183:Y3183),0),ROUND(Z3181*$E3182,0)),IF(LataProjekcji&gt;$F3182,0,ROUND(Z3181*$E3182,0))),0),0)</f>
        <v>0</v>
      </c>
      <c r="AA3183" s="5">
        <f ca="1">IF(AND($G3181,NOT(ISTEXT($G3180)),ISNUMBER(Poczatek),ISNUMBER(Koniec_Projekt)),IFERROR(IF(LataProjekcji=$F3182,IF(AND($G3182=$G3183,$F3182=$F3183),ROUND($D3181-SUM($K3183:Z3183),0),ROUND(AA3181*$E3182,0)),IF(LataProjekcji&gt;$F3182,0,ROUND(AA3181*$E3182,0))),0),0)</f>
        <v>0</v>
      </c>
      <c r="AB3183" s="5">
        <f ca="1">IF(AND($G3181,NOT(ISTEXT($G3180)),ISNUMBER(Poczatek),ISNUMBER(Koniec_Projekt)),IFERROR(IF(LataProjekcji=$F3182,IF(AND($G3182=$G3183,$F3182=$F3183),ROUND($D3181-SUM($K3183:AA3183),0),ROUND(AB3181*$E3182,0)),IF(LataProjekcji&gt;$F3182,0,ROUND(AB3181*$E3182,0))),0),0)</f>
        <v>0</v>
      </c>
      <c r="AC3183" s="5">
        <f ca="1">IF(AND($G3181,NOT(ISTEXT($G3180)),ISNUMBER(Poczatek),ISNUMBER(Koniec_Projekt)),IFERROR(IF(LataProjekcji=$F3182,IF(AND($G3182=$G3183,$F3182=$F3183),ROUND($D3181-SUM($K3183:AB3183),0),ROUND(AC3181*$E3182,0)),IF(LataProjekcji&gt;$F3182,0,ROUND(AC3181*$E3182,0))),0),0)</f>
        <v>0</v>
      </c>
      <c r="AD3183" s="5">
        <f ca="1">IF(AND($G3181,NOT(ISTEXT($G3180)),ISNUMBER(Poczatek),ISNUMBER(Koniec_Projekt)),IFERROR(IF(LataProjekcji=$F3182,IF(AND($G3182=$G3183,$F3182=$F3183),ROUND($D3181-SUM($K3183:AC3183),0),ROUND(AD3181*$E3182,0)),IF(LataProjekcji&gt;$F3182,0,ROUND(AD3181*$E3182,0))),0),0)</f>
        <v>0</v>
      </c>
      <c r="AE3183" s="5">
        <f ca="1">IF(AND($G3181,NOT(ISTEXT($G3180)),ISNUMBER(Poczatek),ISNUMBER(Koniec_Projekt)),IFERROR(IF(LataProjekcji=$F3182,IF(AND($G3182=$G3183,$F3182=$F3183),ROUND($D3181-SUM($K3183:AD3183),0),ROUND(AE3181*$E3182,0)),IF(LataProjekcji&gt;$F3182,0,ROUND(AE3181*$E3182,0))),0),0)</f>
        <v>0</v>
      </c>
    </row>
    <row r="3184" spans="2:31" ht="12.5" hidden="1" thickBot="1">
      <c r="B3184" s="527" t="s">
        <v>865</v>
      </c>
      <c r="C3184" s="528"/>
      <c r="D3184" s="529">
        <f ca="1">IF(D3181&gt;10,ROUND((D3183-1)*E3182,0),E3182)</f>
        <v>0</v>
      </c>
      <c r="E3184" s="529">
        <f ca="1">D3181-D3184</f>
        <v>0</v>
      </c>
      <c r="F3184" s="528"/>
      <c r="G3184" s="669">
        <f ca="1">OFFSET($C$269,$D3179,0)</f>
        <v>0</v>
      </c>
      <c r="H3184" s="528"/>
      <c r="I3184" s="528"/>
      <c r="J3184" s="528"/>
      <c r="K3184" s="528"/>
      <c r="L3184" s="528"/>
      <c r="M3184" s="528"/>
      <c r="N3184" s="528"/>
      <c r="O3184" s="528"/>
      <c r="P3184" s="528"/>
      <c r="Q3184" s="528"/>
      <c r="R3184" s="528"/>
      <c r="S3184" s="528"/>
      <c r="T3184" s="528"/>
      <c r="U3184" s="528"/>
      <c r="V3184" s="528"/>
      <c r="W3184" s="528"/>
      <c r="X3184" s="528"/>
      <c r="Y3184" s="528"/>
      <c r="Z3184" s="528"/>
      <c r="AA3184" s="528"/>
      <c r="AB3184" s="528"/>
      <c r="AC3184" s="528"/>
      <c r="AD3184" s="528"/>
      <c r="AE3184" s="528"/>
    </row>
    <row r="3185" spans="2:31" ht="12.5" hidden="1" thickTop="1"/>
    <row r="3186" spans="2:31" ht="12.5" hidden="1" thickBot="1">
      <c r="B3186" s="530" t="str">
        <f ca="1">"nazwa ST: "&amp;B2036</f>
        <v>nazwa ST: 0</v>
      </c>
      <c r="C3186" s="530"/>
      <c r="D3186" s="531">
        <f>D2036</f>
        <v>350</v>
      </c>
      <c r="E3186" s="530"/>
      <c r="F3186" s="530"/>
      <c r="G3186" s="530"/>
      <c r="H3186" s="530"/>
      <c r="I3186" s="530"/>
      <c r="J3186" s="530"/>
      <c r="K3186" s="539" t="str">
        <f t="shared" ref="K3186:AE3186" si="3251">LataProjekcji</f>
        <v>Uzupełnij dane</v>
      </c>
      <c r="L3186" s="539" t="str">
        <f t="shared" si="3251"/>
        <v/>
      </c>
      <c r="M3186" s="539" t="str">
        <f t="shared" si="3251"/>
        <v/>
      </c>
      <c r="N3186" s="539" t="str">
        <f t="shared" si="3251"/>
        <v/>
      </c>
      <c r="O3186" s="539" t="str">
        <f t="shared" si="3251"/>
        <v/>
      </c>
      <c r="P3186" s="539" t="str">
        <f t="shared" si="3251"/>
        <v/>
      </c>
      <c r="Q3186" s="539" t="str">
        <f t="shared" si="3251"/>
        <v/>
      </c>
      <c r="R3186" s="539" t="str">
        <f t="shared" si="3251"/>
        <v/>
      </c>
      <c r="S3186" s="539" t="str">
        <f t="shared" si="3251"/>
        <v/>
      </c>
      <c r="T3186" s="539" t="str">
        <f t="shared" si="3251"/>
        <v/>
      </c>
      <c r="U3186" s="539" t="str">
        <f t="shared" si="3251"/>
        <v/>
      </c>
      <c r="V3186" s="539" t="str">
        <f t="shared" si="3251"/>
        <v/>
      </c>
      <c r="W3186" s="539" t="str">
        <f t="shared" si="3251"/>
        <v/>
      </c>
      <c r="X3186" s="539" t="str">
        <f t="shared" si="3251"/>
        <v/>
      </c>
      <c r="Y3186" s="539" t="str">
        <f t="shared" si="3251"/>
        <v/>
      </c>
      <c r="Z3186" s="539" t="str">
        <f t="shared" si="3251"/>
        <v/>
      </c>
      <c r="AA3186" s="539" t="str">
        <f t="shared" si="3251"/>
        <v/>
      </c>
      <c r="AB3186" s="539" t="str">
        <f t="shared" si="3251"/>
        <v/>
      </c>
      <c r="AC3186" s="539" t="str">
        <f t="shared" si="3251"/>
        <v/>
      </c>
      <c r="AD3186" s="539" t="str">
        <f t="shared" si="3251"/>
        <v/>
      </c>
      <c r="AE3186" s="539" t="str">
        <f t="shared" si="3251"/>
        <v/>
      </c>
    </row>
    <row r="3187" spans="2:31" hidden="1">
      <c r="B3187" s="526" t="s">
        <v>752</v>
      </c>
      <c r="D3187" s="1">
        <f ca="1">D2037</f>
        <v>1900</v>
      </c>
      <c r="E3187" s="1">
        <f ca="1">E2037</f>
        <v>1</v>
      </c>
      <c r="F3187" s="1">
        <f ca="1">IF(D3188&gt;10,F2037,1)</f>
        <v>1</v>
      </c>
      <c r="G3187" s="525" t="str">
        <f ca="1">IF(ISBLANK(OFFSET($E$269,$D3186,0)),"brak daty",IF(D3188&gt;10,EDATE(OFFSET($E$269,$D3186,0),D3190),DATE(D3187,E3187,1)))</f>
        <v>brak daty</v>
      </c>
      <c r="H3187" s="538" t="b">
        <f ca="1">SUM(K3187:AE3187)=D3190</f>
        <v>1</v>
      </c>
      <c r="I3187" s="1" t="s">
        <v>749</v>
      </c>
      <c r="K3187" s="5">
        <f ca="1">IF(AND($G3188,NOT(ISTEXT($G3187)),ISNUMBER(Poczatek),ISNUMBER(Koniec_Projekt)),IFERROR(IF($D3187=LataProjekcji,$F3187,IF($D3187&lt;LataProjekcji,IF((SUM(K3187)+12)&lt;$D3190,12,$D3190-SUM(K3187)),0)),0),0)</f>
        <v>0</v>
      </c>
      <c r="L3187" s="5">
        <f ca="1">IF(AND($G3188,NOT(ISTEXT($G3187)),ISNUMBER(Poczatek),ISNUMBER(Koniec_Projekt)),IFERROR(IF($D3187=LataProjekcji,$F3187,IF($D3187&lt;LataProjekcji,IF((SUM($K3187:K3187)+12)&lt;$D3190,12,$D3190-SUM($K3187:K3187)),0)),0),0)</f>
        <v>0</v>
      </c>
      <c r="M3187" s="5">
        <f ca="1">IF(AND($G3188,NOT(ISTEXT($G3187)),ISNUMBER(Poczatek),ISNUMBER(Koniec_Projekt)),IFERROR(IF($D3187=LataProjekcji,$F3187,IF($D3187&lt;LataProjekcji,IF((SUM($K3187:L3187)+12)&lt;$D3190,12,$D3190-SUM($K3187:L3187)),0)),0),0)</f>
        <v>0</v>
      </c>
      <c r="N3187" s="5">
        <f ca="1">IF(AND($G3188,NOT(ISTEXT($G3187)),ISNUMBER(Poczatek),ISNUMBER(Koniec_Projekt)),IFERROR(IF($D3187=LataProjekcji,$F3187,IF($D3187&lt;LataProjekcji,IF((SUM($K3187:M3187)+12)&lt;$D3190,12,$D3190-SUM($K3187:M3187)),0)),0),0)</f>
        <v>0</v>
      </c>
      <c r="O3187" s="5">
        <f ca="1">IF(AND($G3188,NOT(ISTEXT($G3187)),ISNUMBER(Poczatek),ISNUMBER(Koniec_Projekt)),IFERROR(IF($D3187=LataProjekcji,$F3187,IF($D3187&lt;LataProjekcji,IF((SUM($K3187:N3187)+12)&lt;$D3190,12,$D3190-SUM($K3187:N3187)),0)),0),0)</f>
        <v>0</v>
      </c>
      <c r="P3187" s="5">
        <f ca="1">IF(AND($G3188,NOT(ISTEXT($G3187)),ISNUMBER(Poczatek),ISNUMBER(Koniec_Projekt)),IFERROR(IF($D3187=LataProjekcji,$F3187,IF($D3187&lt;LataProjekcji,IF((SUM($K3187:O3187)+12)&lt;$D3190,12,$D3190-SUM($K3187:O3187)),0)),0),0)</f>
        <v>0</v>
      </c>
      <c r="Q3187" s="5">
        <f ca="1">IF(AND($G3188,NOT(ISTEXT($G3187)),ISNUMBER(Poczatek),ISNUMBER(Koniec_Projekt)),IFERROR(IF($D3187=LataProjekcji,$F3187,IF($D3187&lt;LataProjekcji,IF((SUM($K3187:P3187)+12)&lt;$D3190,12,$D3190-SUM($K3187:P3187)),0)),0),0)</f>
        <v>0</v>
      </c>
      <c r="R3187" s="5">
        <f ca="1">IF(AND($G3188,NOT(ISTEXT($G3187)),ISNUMBER(Poczatek),ISNUMBER(Koniec_Projekt)),IFERROR(IF($D3187=LataProjekcji,$F3187,IF($D3187&lt;LataProjekcji,IF((SUM($K3187:Q3187)+12)&lt;$D3190,12,$D3190-SUM($K3187:Q3187)),0)),0),0)</f>
        <v>0</v>
      </c>
      <c r="S3187" s="5">
        <f ca="1">IF(AND($G3188,NOT(ISTEXT($G3187)),ISNUMBER(Poczatek),ISNUMBER(Koniec_Projekt)),IFERROR(IF($D3187=LataProjekcji,$F3187,IF($D3187&lt;LataProjekcji,IF((SUM($K3187:R3187)+12)&lt;$D3190,12,$D3190-SUM($K3187:R3187)),0)),0),0)</f>
        <v>0</v>
      </c>
      <c r="T3187" s="5">
        <f ca="1">IF(AND($G3188,NOT(ISTEXT($G3187)),ISNUMBER(Poczatek),ISNUMBER(Koniec_Projekt)),IFERROR(IF($D3187=LataProjekcji,$F3187,IF($D3187&lt;LataProjekcji,IF((SUM($K3187:S3187)+12)&lt;$D3190,12,$D3190-SUM($K3187:S3187)),0)),0),0)</f>
        <v>0</v>
      </c>
      <c r="U3187" s="5">
        <f ca="1">IF(AND($G3188,NOT(ISTEXT($G3187)),ISNUMBER(Poczatek),ISNUMBER(Koniec_Projekt)),IFERROR(IF($D3187=LataProjekcji,$F3187,IF($D3187&lt;LataProjekcji,IF((SUM($K3187:T3187)+12)&lt;$D3190,12,$D3190-SUM($K3187:T3187)),0)),0),0)</f>
        <v>0</v>
      </c>
      <c r="V3187" s="5">
        <f ca="1">IF(AND($G3188,NOT(ISTEXT($G3187)),ISNUMBER(Poczatek),ISNUMBER(Koniec_Projekt)),IFERROR(IF($D3187=LataProjekcji,$F3187,IF($D3187&lt;LataProjekcji,IF((SUM($K3187:U3187)+12)&lt;$D3190,12,$D3190-SUM($K3187:U3187)),0)),0),0)</f>
        <v>0</v>
      </c>
      <c r="W3187" s="5">
        <f ca="1">IF(AND($G3188,NOT(ISTEXT($G3187)),ISNUMBER(Poczatek),ISNUMBER(Koniec_Projekt)),IFERROR(IF($D3187=LataProjekcji,$F3187,IF($D3187&lt;LataProjekcji,IF((SUM($K3187:V3187)+12)&lt;$D3190,12,$D3190-SUM($K3187:V3187)),0)),0),0)</f>
        <v>0</v>
      </c>
      <c r="X3187" s="5">
        <f ca="1">IF(AND($G3188,NOT(ISTEXT($G3187)),ISNUMBER(Poczatek),ISNUMBER(Koniec_Projekt)),IFERROR(IF($D3187=LataProjekcji,$F3187,IF($D3187&lt;LataProjekcji,IF((SUM($K3187:W3187)+12)&lt;$D3190,12,$D3190-SUM($K3187:W3187)),0)),0),0)</f>
        <v>0</v>
      </c>
      <c r="Y3187" s="5">
        <f ca="1">IF(AND($G3188,NOT(ISTEXT($G3187)),ISNUMBER(Poczatek),ISNUMBER(Koniec_Projekt)),IFERROR(IF($D3187=LataProjekcji,$F3187,IF($D3187&lt;LataProjekcji,IF((SUM($K3187:X3187)+12)&lt;$D3190,12,$D3190-SUM($K3187:X3187)),0)),0),0)</f>
        <v>0</v>
      </c>
      <c r="Z3187" s="5">
        <f ca="1">IF(AND($G3188,NOT(ISTEXT($G3187)),ISNUMBER(Poczatek),ISNUMBER(Koniec_Projekt)),IFERROR(IF($D3187=LataProjekcji,$F3187,IF($D3187&lt;LataProjekcji,IF((SUM($K3187:Y3187)+12)&lt;$D3190,12,$D3190-SUM($K3187:Y3187)),0)),0),0)</f>
        <v>0</v>
      </c>
      <c r="AA3187" s="5">
        <f ca="1">IF(AND($G3188,NOT(ISTEXT($G3187)),ISNUMBER(Poczatek),ISNUMBER(Koniec_Projekt)),IFERROR(IF($D3187=LataProjekcji,$F3187,IF($D3187&lt;LataProjekcji,IF((SUM($K3187:Z3187)+12)&lt;$D3190,12,$D3190-SUM($K3187:Z3187)),0)),0),0)</f>
        <v>0</v>
      </c>
      <c r="AB3187" s="5">
        <f ca="1">IF(AND($G3188,NOT(ISTEXT($G3187)),ISNUMBER(Poczatek),ISNUMBER(Koniec_Projekt)),IFERROR(IF($D3187=LataProjekcji,$F3187,IF($D3187&lt;LataProjekcji,IF((SUM($K3187:AA3187)+12)&lt;$D3190,12,$D3190-SUM($K3187:AA3187)),0)),0),0)</f>
        <v>0</v>
      </c>
      <c r="AC3187" s="5">
        <f ca="1">IF(AND($G3188,NOT(ISTEXT($G3187)),ISNUMBER(Poczatek),ISNUMBER(Koniec_Projekt)),IFERROR(IF($D3187=LataProjekcji,$F3187,IF($D3187&lt;LataProjekcji,IF((SUM($K3187:AB3187)+12)&lt;$D3190,12,$D3190-SUM($K3187:AB3187)),0)),0),0)</f>
        <v>0</v>
      </c>
      <c r="AD3187" s="5">
        <f ca="1">IF(AND($G3188,NOT(ISTEXT($G3187)),ISNUMBER(Poczatek),ISNUMBER(Koniec_Projekt)),IFERROR(IF($D3187=LataProjekcji,$F3187,IF($D3187&lt;LataProjekcji,IF((SUM($K3187:AC3187)+12)&lt;$D3190,12,$D3190-SUM($K3187:AC3187)),0)),0),0)</f>
        <v>0</v>
      </c>
      <c r="AE3187" s="5">
        <f ca="1">IF(AND($G3188,NOT(ISTEXT($G3187)),ISNUMBER(Poczatek),ISNUMBER(Koniec_Projekt)),IFERROR(IF($D3187=LataProjekcji,$F3187,IF($D3187&lt;LataProjekcji,IF((SUM($K3187:AD3187)+12)&lt;$D3190,12,$D3190-SUM($K3187:AD3187)),0)),0),0)</f>
        <v>0</v>
      </c>
    </row>
    <row r="3188" spans="2:31" hidden="1">
      <c r="B3188" s="526" t="s">
        <v>754</v>
      </c>
      <c r="D3188" s="5">
        <f ca="1">D2038</f>
        <v>0</v>
      </c>
      <c r="E3188" s="454">
        <f ca="1">E2038</f>
        <v>0</v>
      </c>
      <c r="F3188" s="454">
        <f ca="1">F2038</f>
        <v>0</v>
      </c>
      <c r="G3188" s="258" t="b">
        <f ca="1">NOT(ISBLANK(OFFSET($C$269,$D3186,0)))</f>
        <v>0</v>
      </c>
      <c r="H3188" s="538" t="b">
        <f ca="1">SUM(K3188:AE3188)=E3190</f>
        <v>1</v>
      </c>
      <c r="I3188" s="1" t="s">
        <v>750</v>
      </c>
      <c r="K3188" s="537">
        <f ca="1">IF(AND($G3188,NOT(ISTEXT($G3187)),ISNUMBER(Poczatek),ISNUMBER(Koniec_Projekt)),IFERROR(IF($D3187=LataProjekcji,IF($F3187&gt;$E3190,$E3190,$F3187),IF($D3190&gt;=$E3190,(IF($D3187&lt;LataProjekcji,IF((SUM(J3188:$K3188)+12)&lt;$E3190,12,$E3190-SUM(J3188:$K3188)),0)),(IF($D3187&lt;LataProjekcji,IF((SUM(J3188:$K3188)+12)&lt;$D3190,12,$D3190-SUM(J3188:$K3188)),0)))),0),0)</f>
        <v>0</v>
      </c>
      <c r="L3188" s="537">
        <f ca="1">IF(AND($G3188,NOT(ISTEXT($G3187)),ISNUMBER(Poczatek),ISNUMBER(Koniec_Projekt)),IFERROR(IF($D3187=LataProjekcji,IF($F3187&gt;$E3190,$E3190,$F3187),IF($D3190&gt;=$E3190,(IF($D3187&lt;LataProjekcji,IF((SUM($K3188:K3188)+12)&lt;$E3190,12,$E3190-SUM($K3188:K3188)),0)),(IF($D3187&lt;LataProjekcji,IF((SUM($K3188:K3188)+12)&lt;$D3190,12,$D3190-SUM($K3188:K3188)),0)))),0),0)</f>
        <v>0</v>
      </c>
      <c r="M3188" s="537">
        <f ca="1">IF(AND($G3188,NOT(ISTEXT($G3187)),ISNUMBER(Poczatek),ISNUMBER(Koniec_Projekt)),IFERROR(IF($D3187=LataProjekcji,IF($F3187&gt;$E3190,$E3190,$F3187),IF($D3190&gt;=$E3190,(IF($D3187&lt;LataProjekcji,IF((SUM($K3188:L3188)+12)&lt;$E3190,12,$E3190-SUM($K3188:L3188)),0)),(IF($D3187&lt;LataProjekcji,IF((SUM($K3188:L3188)+12)&lt;$D3190,12,$D3190-SUM($K3188:L3188)),0)))),0),0)</f>
        <v>0</v>
      </c>
      <c r="N3188" s="537">
        <f ca="1">IF(AND($G3188,NOT(ISTEXT($G3187)),ISNUMBER(Poczatek),ISNUMBER(Koniec_Projekt)),IFERROR(IF($D3187=LataProjekcji,IF($F3187&gt;$E3190,$E3190,$F3187),IF($D3190&gt;=$E3190,(IF($D3187&lt;LataProjekcji,IF((SUM($K3188:M3188)+12)&lt;$E3190,12,$E3190-SUM($K3188:M3188)),0)),(IF($D3187&lt;LataProjekcji,IF((SUM($K3188:M3188)+12)&lt;$D3190,12,$D3190-SUM($K3188:M3188)),0)))),0),0)</f>
        <v>0</v>
      </c>
      <c r="O3188" s="537">
        <f ca="1">IF(AND($G3188,NOT(ISTEXT($G3187)),ISNUMBER(Poczatek),ISNUMBER(Koniec_Projekt)),IFERROR(IF($D3187=LataProjekcji,IF($F3187&gt;$E3190,$E3190,$F3187),IF($D3190&gt;=$E3190,(IF($D3187&lt;LataProjekcji,IF((SUM($K3188:N3188)+12)&lt;$E3190,12,$E3190-SUM($K3188:N3188)),0)),(IF($D3187&lt;LataProjekcji,IF((SUM($K3188:N3188)+12)&lt;$D3190,12,$D3190-SUM($K3188:N3188)),0)))),0),0)</f>
        <v>0</v>
      </c>
      <c r="P3188" s="537">
        <f ca="1">IF(AND($G3188,NOT(ISTEXT($G3187)),ISNUMBER(Poczatek),ISNUMBER(Koniec_Projekt)),IFERROR(IF($D3187=LataProjekcji,IF($F3187&gt;$E3190,$E3190,$F3187),IF($D3190&gt;=$E3190,(IF($D3187&lt;LataProjekcji,IF((SUM($K3188:O3188)+12)&lt;$E3190,12,$E3190-SUM($K3188:O3188)),0)),(IF($D3187&lt;LataProjekcji,IF((SUM($K3188:O3188)+12)&lt;$D3190,12,$D3190-SUM($K3188:O3188)),0)))),0),0)</f>
        <v>0</v>
      </c>
      <c r="Q3188" s="537">
        <f ca="1">IF(AND($G3188,NOT(ISTEXT($G3187)),ISNUMBER(Poczatek),ISNUMBER(Koniec_Projekt)),IFERROR(IF($D3187=LataProjekcji,IF($F3187&gt;$E3190,$E3190,$F3187),IF($D3190&gt;=$E3190,(IF($D3187&lt;LataProjekcji,IF((SUM($K3188:P3188)+12)&lt;$E3190,12,$E3190-SUM($K3188:P3188)),0)),(IF($D3187&lt;LataProjekcji,IF((SUM($K3188:P3188)+12)&lt;$D3190,12,$D3190-SUM($K3188:P3188)),0)))),0),0)</f>
        <v>0</v>
      </c>
      <c r="R3188" s="537">
        <f ca="1">IF(AND($G3188,NOT(ISTEXT($G3187)),ISNUMBER(Poczatek),ISNUMBER(Koniec_Projekt)),IFERROR(IF($D3187=LataProjekcji,IF($F3187&gt;$E3190,$E3190,$F3187),IF($D3190&gt;=$E3190,(IF($D3187&lt;LataProjekcji,IF((SUM($K3188:Q3188)+12)&lt;$E3190,12,$E3190-SUM($K3188:Q3188)),0)),(IF($D3187&lt;LataProjekcji,IF((SUM($K3188:Q3188)+12)&lt;$D3190,12,$D3190-SUM($K3188:Q3188)),0)))),0),0)</f>
        <v>0</v>
      </c>
      <c r="S3188" s="537">
        <f ca="1">IF(AND($G3188,NOT(ISTEXT($G3187)),ISNUMBER(Poczatek),ISNUMBER(Koniec_Projekt)),IFERROR(IF($D3187=LataProjekcji,IF($F3187&gt;$E3190,$E3190,$F3187),IF($D3190&gt;=$E3190,(IF($D3187&lt;LataProjekcji,IF((SUM($K3188:R3188)+12)&lt;$E3190,12,$E3190-SUM($K3188:R3188)),0)),(IF($D3187&lt;LataProjekcji,IF((SUM($K3188:R3188)+12)&lt;$D3190,12,$D3190-SUM($K3188:R3188)),0)))),0),0)</f>
        <v>0</v>
      </c>
      <c r="T3188" s="537">
        <f ca="1">IF(AND($G3188,NOT(ISTEXT($G3187)),ISNUMBER(Poczatek),ISNUMBER(Koniec_Projekt)),IFERROR(IF($D3187=LataProjekcji,IF($F3187&gt;$E3190,$E3190,$F3187),IF($D3190&gt;=$E3190,(IF($D3187&lt;LataProjekcji,IF((SUM($K3188:S3188)+12)&lt;$E3190,12,$E3190-SUM($K3188:S3188)),0)),(IF($D3187&lt;LataProjekcji,IF((SUM($K3188:S3188)+12)&lt;$D3190,12,$D3190-SUM($K3188:S3188)),0)))),0),0)</f>
        <v>0</v>
      </c>
      <c r="U3188" s="537">
        <f ca="1">IF(AND($G3188,NOT(ISTEXT($G3187)),ISNUMBER(Poczatek),ISNUMBER(Koniec_Projekt)),IFERROR(IF($D3187=LataProjekcji,IF($F3187&gt;$E3190,$E3190,$F3187),IF($D3190&gt;=$E3190,(IF($D3187&lt;LataProjekcji,IF((SUM($K3188:T3188)+12)&lt;$E3190,12,$E3190-SUM($K3188:T3188)),0)),(IF($D3187&lt;LataProjekcji,IF((SUM($K3188:T3188)+12)&lt;$D3190,12,$D3190-SUM($K3188:T3188)),0)))),0),0)</f>
        <v>0</v>
      </c>
      <c r="V3188" s="537">
        <f ca="1">IF(AND($G3188,NOT(ISTEXT($G3187)),ISNUMBER(Poczatek),ISNUMBER(Koniec_Projekt)),IFERROR(IF($D3187=LataProjekcji,IF($F3187&gt;$E3190,$E3190,$F3187),IF($D3190&gt;=$E3190,(IF($D3187&lt;LataProjekcji,IF((SUM($K3188:U3188)+12)&lt;$E3190,12,$E3190-SUM($K3188:U3188)),0)),(IF($D3187&lt;LataProjekcji,IF((SUM($K3188:U3188)+12)&lt;$D3190,12,$D3190-SUM($K3188:U3188)),0)))),0),0)</f>
        <v>0</v>
      </c>
      <c r="W3188" s="537">
        <f ca="1">IF(AND($G3188,NOT(ISTEXT($G3187)),ISNUMBER(Poczatek),ISNUMBER(Koniec_Projekt)),IFERROR(IF($D3187=LataProjekcji,IF($F3187&gt;$E3190,$E3190,$F3187),IF($D3190&gt;=$E3190,(IF($D3187&lt;LataProjekcji,IF((SUM($K3188:V3188)+12)&lt;$E3190,12,$E3190-SUM($K3188:V3188)),0)),(IF($D3187&lt;LataProjekcji,IF((SUM($K3188:V3188)+12)&lt;$D3190,12,$D3190-SUM($K3188:V3188)),0)))),0),0)</f>
        <v>0</v>
      </c>
      <c r="X3188" s="537">
        <f ca="1">IF(AND($G3188,NOT(ISTEXT($G3187)),ISNUMBER(Poczatek),ISNUMBER(Koniec_Projekt)),IFERROR(IF($D3187=LataProjekcji,IF($F3187&gt;$E3190,$E3190,$F3187),IF($D3190&gt;=$E3190,(IF($D3187&lt;LataProjekcji,IF((SUM($K3188:W3188)+12)&lt;$E3190,12,$E3190-SUM($K3188:W3188)),0)),(IF($D3187&lt;LataProjekcji,IF((SUM($K3188:W3188)+12)&lt;$D3190,12,$D3190-SUM($K3188:W3188)),0)))),0),0)</f>
        <v>0</v>
      </c>
      <c r="Y3188" s="537">
        <f ca="1">IF(AND($G3188,NOT(ISTEXT($G3187)),ISNUMBER(Poczatek),ISNUMBER(Koniec_Projekt)),IFERROR(IF($D3187=LataProjekcji,IF($F3187&gt;$E3190,$E3190,$F3187),IF($D3190&gt;=$E3190,(IF($D3187&lt;LataProjekcji,IF((SUM($K3188:X3188)+12)&lt;$E3190,12,$E3190-SUM($K3188:X3188)),0)),(IF($D3187&lt;LataProjekcji,IF((SUM($K3188:X3188)+12)&lt;$D3190,12,$D3190-SUM($K3188:X3188)),0)))),0),0)</f>
        <v>0</v>
      </c>
      <c r="Z3188" s="537">
        <f ca="1">IF(AND($G3188,NOT(ISTEXT($G3187)),ISNUMBER(Poczatek),ISNUMBER(Koniec_Projekt)),IFERROR(IF($D3187=LataProjekcji,IF($F3187&gt;$E3190,$E3190,$F3187),IF($D3190&gt;=$E3190,(IF($D3187&lt;LataProjekcji,IF((SUM($K3188:Y3188)+12)&lt;$E3190,12,$E3190-SUM($K3188:Y3188)),0)),(IF($D3187&lt;LataProjekcji,IF((SUM($K3188:Y3188)+12)&lt;$D3190,12,$D3190-SUM($K3188:Y3188)),0)))),0),0)</f>
        <v>0</v>
      </c>
      <c r="AA3188" s="537">
        <f ca="1">IF(AND($G3188,NOT(ISTEXT($G3187)),ISNUMBER(Poczatek),ISNUMBER(Koniec_Projekt)),IFERROR(IF($D3187=LataProjekcji,IF($F3187&gt;$E3190,$E3190,$F3187),IF($D3190&gt;=$E3190,(IF($D3187&lt;LataProjekcji,IF((SUM($K3188:Z3188)+12)&lt;$E3190,12,$E3190-SUM($K3188:Z3188)),0)),(IF($D3187&lt;LataProjekcji,IF((SUM($K3188:Z3188)+12)&lt;$D3190,12,$D3190-SUM($K3188:Z3188)),0)))),0),0)</f>
        <v>0</v>
      </c>
      <c r="AB3188" s="537">
        <f ca="1">IF(AND($G3188,NOT(ISTEXT($G3187)),ISNUMBER(Poczatek),ISNUMBER(Koniec_Projekt)),IFERROR(IF($D3187=LataProjekcji,IF($F3187&gt;$E3190,$E3190,$F3187),IF($D3190&gt;=$E3190,(IF($D3187&lt;LataProjekcji,IF((SUM($K3188:AA3188)+12)&lt;$E3190,12,$E3190-SUM($K3188:AA3188)),0)),(IF($D3187&lt;LataProjekcji,IF((SUM($K3188:AA3188)+12)&lt;$D3190,12,$D3190-SUM($K3188:AA3188)),0)))),0),0)</f>
        <v>0</v>
      </c>
      <c r="AC3188" s="537">
        <f ca="1">IF(AND($G3188,NOT(ISTEXT($G3187)),ISNUMBER(Poczatek),ISNUMBER(Koniec_Projekt)),IFERROR(IF($D3187=LataProjekcji,IF($F3187&gt;$E3190,$E3190,$F3187),IF($D3190&gt;=$E3190,(IF($D3187&lt;LataProjekcji,IF((SUM($K3188:AB3188)+12)&lt;$E3190,12,$E3190-SUM($K3188:AB3188)),0)),(IF($D3187&lt;LataProjekcji,IF((SUM($K3188:AB3188)+12)&lt;$D3190,12,$D3190-SUM($K3188:AB3188)),0)))),0),0)</f>
        <v>0</v>
      </c>
      <c r="AD3188" s="537">
        <f ca="1">IF(AND($G3188,NOT(ISTEXT($G3187)),ISNUMBER(Poczatek),ISNUMBER(Koniec_Projekt)),IFERROR(IF($D3187=LataProjekcji,IF($F3187&gt;$E3190,$E3190,$F3187),IF($D3190&gt;=$E3190,(IF($D3187&lt;LataProjekcji,IF((SUM($K3188:AC3188)+12)&lt;$E3190,12,$E3190-SUM($K3188:AC3188)),0)),(IF($D3187&lt;LataProjekcji,IF((SUM($K3188:AC3188)+12)&lt;$D3190,12,$D3190-SUM($K3188:AC3188)),0)))),0),0)</f>
        <v>0</v>
      </c>
      <c r="AE3188" s="537">
        <f ca="1">IF(AND($G3188,NOT(ISTEXT($G3187)),ISNUMBER(Poczatek),ISNUMBER(Koniec_Projekt)),IFERROR(IF($D3187=LataProjekcji,IF($F3187&gt;$E3190,$E3190,$F3187),IF($D3190&gt;=$E3190,(IF($D3187&lt;LataProjekcji,IF((SUM($K3188:AD3188)+12)&lt;$E3190,12,$E3190-SUM($K3188:AD3188)),0)),(IF($D3187&lt;LataProjekcji,IF((SUM($K3188:AD3188)+12)&lt;$D3190,12,$D3190-SUM($K3188:AD3188)),0)))),0),0)</f>
        <v>0</v>
      </c>
    </row>
    <row r="3189" spans="2:31" hidden="1">
      <c r="B3189" s="526" t="s">
        <v>753</v>
      </c>
      <c r="D3189" s="454">
        <f ca="1">D2039</f>
        <v>0</v>
      </c>
      <c r="E3189" s="454">
        <f ca="1">IF(D3188&gt;10,ROUND(D3189/12,2),D3189)</f>
        <v>0</v>
      </c>
      <c r="F3189" s="524">
        <f>Koniec_Projekt</f>
        <v>0</v>
      </c>
      <c r="G3189" s="329">
        <f>Miesiac_Koniec_Projekt</f>
        <v>0</v>
      </c>
      <c r="H3189" s="538" t="b">
        <f ca="1">SUM(K3189:AE3189)=D3188</f>
        <v>1</v>
      </c>
      <c r="I3189" s="1" t="s">
        <v>713</v>
      </c>
      <c r="K3189" s="256">
        <f ca="1">IF(AND($G3188,NOT(ISTEXT($G3187)),ISNUMBER(Poczatek),ISNUMBER(Koniec_Projekt)),IFERROR(IF(LataProjekcji=$F3190,ROUND($D3188,0),ROUND(K3187*$E3189,0)),0),0)</f>
        <v>0</v>
      </c>
      <c r="L3189" s="5">
        <f ca="1">IF(AND($G3188,NOT(ISTEXT($G3187)),ISNUMBER(Poczatek),ISNUMBER(Koniec_Projekt)),IFERROR(IF(LataProjekcji=$F3190,ROUND($D3188-SUM(K3189:$K3189),0),ROUND(L3187*$E3189,0)),0),0)</f>
        <v>0</v>
      </c>
      <c r="M3189" s="5">
        <f ca="1">IF(AND($G3188,NOT(ISTEXT($G3187)),ISNUMBER(Poczatek),ISNUMBER(Koniec_Projekt)),IFERROR(IF(LataProjekcji=$F3190,ROUND($D3188-SUM($K3189:L3189),0),ROUND(M3187*$E3189,0)),0),0)</f>
        <v>0</v>
      </c>
      <c r="N3189" s="5">
        <f ca="1">IF(AND($G3188,NOT(ISTEXT($G3187)),ISNUMBER(Poczatek),ISNUMBER(Koniec_Projekt)),IFERROR(IF(LataProjekcji=$F3190,ROUND($D3188-SUM($K3189:M3189),0),ROUND(N3187*$E3189,0)),0),0)</f>
        <v>0</v>
      </c>
      <c r="O3189" s="5">
        <f ca="1">IF(AND($G3188,NOT(ISTEXT($G3187)),ISNUMBER(Poczatek),ISNUMBER(Koniec_Projekt)),IFERROR(IF(LataProjekcji=$F3190,ROUND($D3188-SUM($K3189:N3189),0),ROUND(O3187*$E3189,0)),0),0)</f>
        <v>0</v>
      </c>
      <c r="P3189" s="5">
        <f ca="1">IF(AND($G3188,NOT(ISTEXT($G3187)),ISNUMBER(Poczatek),ISNUMBER(Koniec_Projekt)),IFERROR(IF(LataProjekcji=$F3190,ROUND($D3188-SUM($K3189:O3189),0),ROUND(P3187*$E3189,0)),0),0)</f>
        <v>0</v>
      </c>
      <c r="Q3189" s="5">
        <f ca="1">IF(AND($G3188,NOT(ISTEXT($G3187)),ISNUMBER(Poczatek),ISNUMBER(Koniec_Projekt)),IFERROR(IF(LataProjekcji=$F3190,ROUND($D3188-SUM($K3189:P3189),0),ROUND(Q3187*$E3189,0)),0),0)</f>
        <v>0</v>
      </c>
      <c r="R3189" s="5">
        <f ca="1">IF(AND($G3188,NOT(ISTEXT($G3187)),ISNUMBER(Poczatek),ISNUMBER(Koniec_Projekt)),IFERROR(IF(LataProjekcji=$F3190,ROUND($D3188-SUM($K3189:Q3189),0),ROUND(R3187*$E3189,0)),0),0)</f>
        <v>0</v>
      </c>
      <c r="S3189" s="5">
        <f ca="1">IF(AND($G3188,NOT(ISTEXT($G3187)),ISNUMBER(Poczatek),ISNUMBER(Koniec_Projekt)),IFERROR(IF(LataProjekcji=$F3190,ROUND($D3188-SUM($K3189:R3189),0),ROUND(S3187*$E3189,0)),0),0)</f>
        <v>0</v>
      </c>
      <c r="T3189" s="5">
        <f ca="1">IF(AND($G3188,NOT(ISTEXT($G3187)),ISNUMBER(Poczatek),ISNUMBER(Koniec_Projekt)),IFERROR(IF(LataProjekcji=$F3190,ROUND($D3188-SUM($K3189:S3189),0),ROUND(T3187*$E3189,0)),0),0)</f>
        <v>0</v>
      </c>
      <c r="U3189" s="5">
        <f ca="1">IF(AND($G3188,NOT(ISTEXT($G3187)),ISNUMBER(Poczatek),ISNUMBER(Koniec_Projekt)),IFERROR(IF(LataProjekcji=$F3190,ROUND($D3188-SUM($K3189:T3189),0),ROUND(U3187*$E3189,0)),0),0)</f>
        <v>0</v>
      </c>
      <c r="V3189" s="5">
        <f ca="1">IF(AND($G3188,NOT(ISTEXT($G3187)),ISNUMBER(Poczatek),ISNUMBER(Koniec_Projekt)),IFERROR(IF(LataProjekcji=$F3190,ROUND($D3188-SUM($K3189:U3189),0),ROUND(V3187*$E3189,0)),0),0)</f>
        <v>0</v>
      </c>
      <c r="W3189" s="5">
        <f ca="1">IF(AND($G3188,NOT(ISTEXT($G3187)),ISNUMBER(Poczatek),ISNUMBER(Koniec_Projekt)),IFERROR(IF(LataProjekcji=$F3190,ROUND($D3188-SUM($K3189:V3189),0),ROUND(W3187*$E3189,0)),0),0)</f>
        <v>0</v>
      </c>
      <c r="X3189" s="5">
        <f ca="1">IF(AND($G3188,NOT(ISTEXT($G3187)),ISNUMBER(Poczatek),ISNUMBER(Koniec_Projekt)),IFERROR(IF(LataProjekcji=$F3190,ROUND($D3188-SUM($K3189:W3189),0),ROUND(X3187*$E3189,0)),0),0)</f>
        <v>0</v>
      </c>
      <c r="Y3189" s="5">
        <f ca="1">IF(AND($G3188,NOT(ISTEXT($G3187)),ISNUMBER(Poczatek),ISNUMBER(Koniec_Projekt)),IFERROR(IF(LataProjekcji=$F3190,ROUND($D3188-SUM($K3189:X3189),0),ROUND(Y3187*$E3189,0)),0),0)</f>
        <v>0</v>
      </c>
      <c r="Z3189" s="5">
        <f ca="1">IF(AND($G3188,NOT(ISTEXT($G3187)),ISNUMBER(Poczatek),ISNUMBER(Koniec_Projekt)),IFERROR(IF(LataProjekcji=$F3190,ROUND($D3188-SUM($K3189:Y3189),0),ROUND(Z3187*$E3189,0)),0),0)</f>
        <v>0</v>
      </c>
      <c r="AA3189" s="5">
        <f ca="1">IF(AND($G3188,NOT(ISTEXT($G3187)),ISNUMBER(Poczatek),ISNUMBER(Koniec_Projekt)),IFERROR(IF(LataProjekcji=$F3190,ROUND($D3188-SUM($K3189:Z3189),0),ROUND(AA3187*$E3189,0)),0),0)</f>
        <v>0</v>
      </c>
      <c r="AB3189" s="5">
        <f ca="1">IF(AND($G3188,NOT(ISTEXT($G3187)),ISNUMBER(Poczatek),ISNUMBER(Koniec_Projekt)),IFERROR(IF(LataProjekcji=$F3190,ROUND($D3188-SUM($K3189:AA3189),0),ROUND(AB3187*$E3189,0)),0),0)</f>
        <v>0</v>
      </c>
      <c r="AC3189" s="5">
        <f ca="1">IF(AND($G3188,NOT(ISTEXT($G3187)),ISNUMBER(Poczatek),ISNUMBER(Koniec_Projekt)),IFERROR(IF(LataProjekcji=$F3190,ROUND($D3188-SUM($K3189:AB3189),0),ROUND(AC3187*$E3189,0)),0),0)</f>
        <v>0</v>
      </c>
      <c r="AD3189" s="5">
        <f ca="1">IF(AND($G3188,NOT(ISTEXT($G3187)),ISNUMBER(Poczatek),ISNUMBER(Koniec_Projekt)),IFERROR(IF(LataProjekcji=$F3190,ROUND($D3188-SUM($K3189:AC3189),0),ROUND(AD3187*$E3189,0)),0),0)</f>
        <v>0</v>
      </c>
      <c r="AE3189" s="5">
        <f ca="1">IF(AND($G3188,NOT(ISTEXT($G3187)),ISNUMBER(Poczatek),ISNUMBER(Koniec_Projekt)),IFERROR(IF(LataProjekcji=$F3190,ROUND($D3188-SUM($K3189:AD3189),0),ROUND(AE3187*$E3189,0)),0),0)</f>
        <v>0</v>
      </c>
    </row>
    <row r="3190" spans="2:31" hidden="1">
      <c r="B3190" s="526" t="s">
        <v>751</v>
      </c>
      <c r="D3190" s="1">
        <f ca="1">IFERROR(ROUNDUP(D3188/E3189,0),0)</f>
        <v>0</v>
      </c>
      <c r="E3190" s="1">
        <f ca="1">IF(D3190=0,0,DATEDIF(DATE(D3187,E3187,1),DATE(F3189,G3189,1),"m"))</f>
        <v>0</v>
      </c>
      <c r="F3190" s="1" t="str">
        <f ca="1">IFERROR(YEAR(G3187),"brak daty")</f>
        <v>brak daty</v>
      </c>
      <c r="G3190" s="1" t="str">
        <f ca="1">IFERROR(MONTH(G3187),"brak daty")</f>
        <v>brak daty</v>
      </c>
      <c r="I3190" s="1" t="s">
        <v>425</v>
      </c>
      <c r="K3190" s="5">
        <f ca="1">IF(AND($G3188,NOT(ISTEXT($G3187)),ISNUMBER(Poczatek),ISNUMBER(Koniec_Projekt)),IFERROR(IF(LataProjekcji=$F3189,IF(AND($G3189=$G3190,$F3189=$F3190),ROUND($D3188-SUM($K3190),0),ROUND(K3188*$E3189,0)),IF(LataProjekcji&gt;$F3189,0,ROUND(K3188*$E3189,0))),0),0)</f>
        <v>0</v>
      </c>
      <c r="L3190" s="5">
        <f ca="1">IF(AND($G3188,NOT(ISTEXT($G3187)),ISNUMBER(Poczatek),ISNUMBER(Koniec_Projekt)),IFERROR(IF(LataProjekcji=$F3189,IF(AND($G3189=$G3190,$F3189=$F3190),ROUND($D3188-SUM($K3190:K3190),0),ROUND(L3188*$E3189,0)),IF(LataProjekcji&gt;$F3189,0,ROUND(L3188*$E3189,0))),0),0)</f>
        <v>0</v>
      </c>
      <c r="M3190" s="5">
        <f ca="1">IF(AND($G3188,NOT(ISTEXT($G3187)),ISNUMBER(Poczatek),ISNUMBER(Koniec_Projekt)),IFERROR(IF(LataProjekcji=$F3189,IF(AND($G3189=$G3190,$F3189=$F3190),ROUND($D3188-SUM($K3190:L3190),0),ROUND(M3188*$E3189,0)),IF(LataProjekcji&gt;$F3189,0,ROUND(M3188*$E3189,0))),0),0)</f>
        <v>0</v>
      </c>
      <c r="N3190" s="5">
        <f ca="1">IF(AND($G3188,NOT(ISTEXT($G3187)),ISNUMBER(Poczatek),ISNUMBER(Koniec_Projekt)),IFERROR(IF(LataProjekcji=$F3189,IF(AND($G3189=$G3190,$F3189=$F3190),ROUND($D3188-SUM($K3190:M3190),0),ROUND(N3188*$E3189,0)),IF(LataProjekcji&gt;$F3189,0,ROUND(N3188*$E3189,0))),0),0)</f>
        <v>0</v>
      </c>
      <c r="O3190" s="5">
        <f ca="1">IF(AND($G3188,NOT(ISTEXT($G3187)),ISNUMBER(Poczatek),ISNUMBER(Koniec_Projekt)),IFERROR(IF(LataProjekcji=$F3189,IF(AND($G3189=$G3190,$F3189=$F3190),ROUND($D3188-SUM($K3190:N3190),0),ROUND(O3188*$E3189,0)),IF(LataProjekcji&gt;$F3189,0,ROUND(O3188*$E3189,0))),0),0)</f>
        <v>0</v>
      </c>
      <c r="P3190" s="5">
        <f ca="1">IF(AND($G3188,NOT(ISTEXT($G3187)),ISNUMBER(Poczatek),ISNUMBER(Koniec_Projekt)),IFERROR(IF(LataProjekcji=$F3189,IF(AND($G3189=$G3190,$F3189=$F3190),ROUND($D3188-SUM($K3190:O3190),0),ROUND(P3188*$E3189,0)),IF(LataProjekcji&gt;$F3189,0,ROUND(P3188*$E3189,0))),0),0)</f>
        <v>0</v>
      </c>
      <c r="Q3190" s="5">
        <f ca="1">IF(AND($G3188,NOT(ISTEXT($G3187)),ISNUMBER(Poczatek),ISNUMBER(Koniec_Projekt)),IFERROR(IF(LataProjekcji=$F3189,IF(AND($G3189=$G3190,$F3189=$F3190),ROUND($D3188-SUM($K3190:P3190),0),ROUND(Q3188*$E3189,0)),IF(LataProjekcji&gt;$F3189,0,ROUND(Q3188*$E3189,0))),0),0)</f>
        <v>0</v>
      </c>
      <c r="R3190" s="5">
        <f ca="1">IF(AND($G3188,NOT(ISTEXT($G3187)),ISNUMBER(Poczatek),ISNUMBER(Koniec_Projekt)),IFERROR(IF(LataProjekcji=$F3189,IF(AND($G3189=$G3190,$F3189=$F3190),ROUND($D3188-SUM($K3190:Q3190),0),ROUND(R3188*$E3189,0)),IF(LataProjekcji&gt;$F3189,0,ROUND(R3188*$E3189,0))),0),0)</f>
        <v>0</v>
      </c>
      <c r="S3190" s="5">
        <f ca="1">IF(AND($G3188,NOT(ISTEXT($G3187)),ISNUMBER(Poczatek),ISNUMBER(Koniec_Projekt)),IFERROR(IF(LataProjekcji=$F3189,IF(AND($G3189=$G3190,$F3189=$F3190),ROUND($D3188-SUM($K3190:R3190),0),ROUND(S3188*$E3189,0)),IF(LataProjekcji&gt;$F3189,0,ROUND(S3188*$E3189,0))),0),0)</f>
        <v>0</v>
      </c>
      <c r="T3190" s="5">
        <f ca="1">IF(AND($G3188,NOT(ISTEXT($G3187)),ISNUMBER(Poczatek),ISNUMBER(Koniec_Projekt)),IFERROR(IF(LataProjekcji=$F3189,IF(AND($G3189=$G3190,$F3189=$F3190),ROUND($D3188-SUM($K3190:S3190),0),ROUND(T3188*$E3189,0)),IF(LataProjekcji&gt;$F3189,0,ROUND(T3188*$E3189,0))),0),0)</f>
        <v>0</v>
      </c>
      <c r="U3190" s="5">
        <f ca="1">IF(AND($G3188,NOT(ISTEXT($G3187)),ISNUMBER(Poczatek),ISNUMBER(Koniec_Projekt)),IFERROR(IF(LataProjekcji=$F3189,IF(AND($G3189=$G3190,$F3189=$F3190),ROUND($D3188-SUM($K3190:T3190),0),ROUND(U3188*$E3189,0)),IF(LataProjekcji&gt;$F3189,0,ROUND(U3188*$E3189,0))),0),0)</f>
        <v>0</v>
      </c>
      <c r="V3190" s="5">
        <f ca="1">IF(AND($G3188,NOT(ISTEXT($G3187)),ISNUMBER(Poczatek),ISNUMBER(Koniec_Projekt)),IFERROR(IF(LataProjekcji=$F3189,IF(AND($G3189=$G3190,$F3189=$F3190),ROUND($D3188-SUM($K3190:U3190),0),ROUND(V3188*$E3189,0)),IF(LataProjekcji&gt;$F3189,0,ROUND(V3188*$E3189,0))),0),0)</f>
        <v>0</v>
      </c>
      <c r="W3190" s="5">
        <f ca="1">IF(AND($G3188,NOT(ISTEXT($G3187)),ISNUMBER(Poczatek),ISNUMBER(Koniec_Projekt)),IFERROR(IF(LataProjekcji=$F3189,IF(AND($G3189=$G3190,$F3189=$F3190),ROUND($D3188-SUM($K3190:V3190),0),ROUND(W3188*$E3189,0)),IF(LataProjekcji&gt;$F3189,0,ROUND(W3188*$E3189,0))),0),0)</f>
        <v>0</v>
      </c>
      <c r="X3190" s="5">
        <f ca="1">IF(AND($G3188,NOT(ISTEXT($G3187)),ISNUMBER(Poczatek),ISNUMBER(Koniec_Projekt)),IFERROR(IF(LataProjekcji=$F3189,IF(AND($G3189=$G3190,$F3189=$F3190),ROUND($D3188-SUM($K3190:W3190),0),ROUND(X3188*$E3189,0)),IF(LataProjekcji&gt;$F3189,0,ROUND(X3188*$E3189,0))),0),0)</f>
        <v>0</v>
      </c>
      <c r="Y3190" s="5">
        <f ca="1">IF(AND($G3188,NOT(ISTEXT($G3187)),ISNUMBER(Poczatek),ISNUMBER(Koniec_Projekt)),IFERROR(IF(LataProjekcji=$F3189,IF(AND($G3189=$G3190,$F3189=$F3190),ROUND($D3188-SUM($K3190:X3190),0),ROUND(Y3188*$E3189,0)),IF(LataProjekcji&gt;$F3189,0,ROUND(Y3188*$E3189,0))),0),0)</f>
        <v>0</v>
      </c>
      <c r="Z3190" s="5">
        <f ca="1">IF(AND($G3188,NOT(ISTEXT($G3187)),ISNUMBER(Poczatek),ISNUMBER(Koniec_Projekt)),IFERROR(IF(LataProjekcji=$F3189,IF(AND($G3189=$G3190,$F3189=$F3190),ROUND($D3188-SUM($K3190:Y3190),0),ROUND(Z3188*$E3189,0)),IF(LataProjekcji&gt;$F3189,0,ROUND(Z3188*$E3189,0))),0),0)</f>
        <v>0</v>
      </c>
      <c r="AA3190" s="5">
        <f ca="1">IF(AND($G3188,NOT(ISTEXT($G3187)),ISNUMBER(Poczatek),ISNUMBER(Koniec_Projekt)),IFERROR(IF(LataProjekcji=$F3189,IF(AND($G3189=$G3190,$F3189=$F3190),ROUND($D3188-SUM($K3190:Z3190),0),ROUND(AA3188*$E3189,0)),IF(LataProjekcji&gt;$F3189,0,ROUND(AA3188*$E3189,0))),0),0)</f>
        <v>0</v>
      </c>
      <c r="AB3190" s="5">
        <f ca="1">IF(AND($G3188,NOT(ISTEXT($G3187)),ISNUMBER(Poczatek),ISNUMBER(Koniec_Projekt)),IFERROR(IF(LataProjekcji=$F3189,IF(AND($G3189=$G3190,$F3189=$F3190),ROUND($D3188-SUM($K3190:AA3190),0),ROUND(AB3188*$E3189,0)),IF(LataProjekcji&gt;$F3189,0,ROUND(AB3188*$E3189,0))),0),0)</f>
        <v>0</v>
      </c>
      <c r="AC3190" s="5">
        <f ca="1">IF(AND($G3188,NOT(ISTEXT($G3187)),ISNUMBER(Poczatek),ISNUMBER(Koniec_Projekt)),IFERROR(IF(LataProjekcji=$F3189,IF(AND($G3189=$G3190,$F3189=$F3190),ROUND($D3188-SUM($K3190:AB3190),0),ROUND(AC3188*$E3189,0)),IF(LataProjekcji&gt;$F3189,0,ROUND(AC3188*$E3189,0))),0),0)</f>
        <v>0</v>
      </c>
      <c r="AD3190" s="5">
        <f ca="1">IF(AND($G3188,NOT(ISTEXT($G3187)),ISNUMBER(Poczatek),ISNUMBER(Koniec_Projekt)),IFERROR(IF(LataProjekcji=$F3189,IF(AND($G3189=$G3190,$F3189=$F3190),ROUND($D3188-SUM($K3190:AC3190),0),ROUND(AD3188*$E3189,0)),IF(LataProjekcji&gt;$F3189,0,ROUND(AD3188*$E3189,0))),0),0)</f>
        <v>0</v>
      </c>
      <c r="AE3190" s="5">
        <f ca="1">IF(AND($G3188,NOT(ISTEXT($G3187)),ISNUMBER(Poczatek),ISNUMBER(Koniec_Projekt)),IFERROR(IF(LataProjekcji=$F3189,IF(AND($G3189=$G3190,$F3189=$F3190),ROUND($D3188-SUM($K3190:AD3190),0),ROUND(AE3188*$E3189,0)),IF(LataProjekcji&gt;$F3189,0,ROUND(AE3188*$E3189,0))),0),0)</f>
        <v>0</v>
      </c>
    </row>
    <row r="3191" spans="2:31" ht="12.5" hidden="1" thickBot="1">
      <c r="B3191" s="527" t="s">
        <v>865</v>
      </c>
      <c r="C3191" s="528"/>
      <c r="D3191" s="529">
        <f ca="1">IF(D3188&gt;10,ROUND((D3190-1)*E3189,0),E3189)</f>
        <v>0</v>
      </c>
      <c r="E3191" s="529">
        <f ca="1">D3188-D3191</f>
        <v>0</v>
      </c>
      <c r="F3191" s="528"/>
      <c r="G3191" s="669">
        <f ca="1">OFFSET($C$269,$D3186,0)</f>
        <v>0</v>
      </c>
      <c r="H3191" s="528"/>
      <c r="I3191" s="528"/>
      <c r="J3191" s="528"/>
      <c r="K3191" s="528"/>
      <c r="L3191" s="528"/>
      <c r="M3191" s="528"/>
      <c r="N3191" s="528"/>
      <c r="O3191" s="528"/>
      <c r="P3191" s="528"/>
      <c r="Q3191" s="528"/>
      <c r="R3191" s="528"/>
      <c r="S3191" s="528"/>
      <c r="T3191" s="528"/>
      <c r="U3191" s="528"/>
      <c r="V3191" s="528"/>
      <c r="W3191" s="528"/>
      <c r="X3191" s="528"/>
      <c r="Y3191" s="528"/>
      <c r="Z3191" s="528"/>
      <c r="AA3191" s="528"/>
      <c r="AB3191" s="528"/>
      <c r="AC3191" s="528"/>
      <c r="AD3191" s="528"/>
      <c r="AE3191" s="528"/>
    </row>
    <row r="3192" spans="2:31" ht="12.5" hidden="1" thickTop="1"/>
    <row r="3193" spans="2:31" ht="12.5" hidden="1" thickBot="1">
      <c r="B3193" s="530" t="str">
        <f ca="1">"nazwa ST: "&amp;B2043</f>
        <v>nazwa ST: 0</v>
      </c>
      <c r="C3193" s="530"/>
      <c r="D3193" s="531">
        <f>D2043</f>
        <v>351</v>
      </c>
      <c r="E3193" s="530"/>
      <c r="F3193" s="530"/>
      <c r="G3193" s="530"/>
      <c r="H3193" s="530"/>
      <c r="I3193" s="530"/>
      <c r="J3193" s="530"/>
      <c r="K3193" s="539" t="str">
        <f t="shared" ref="K3193:AE3193" si="3252">LataProjekcji</f>
        <v>Uzupełnij dane</v>
      </c>
      <c r="L3193" s="539" t="str">
        <f t="shared" si="3252"/>
        <v/>
      </c>
      <c r="M3193" s="539" t="str">
        <f t="shared" si="3252"/>
        <v/>
      </c>
      <c r="N3193" s="539" t="str">
        <f t="shared" si="3252"/>
        <v/>
      </c>
      <c r="O3193" s="539" t="str">
        <f t="shared" si="3252"/>
        <v/>
      </c>
      <c r="P3193" s="539" t="str">
        <f t="shared" si="3252"/>
        <v/>
      </c>
      <c r="Q3193" s="539" t="str">
        <f t="shared" si="3252"/>
        <v/>
      </c>
      <c r="R3193" s="539" t="str">
        <f t="shared" si="3252"/>
        <v/>
      </c>
      <c r="S3193" s="539" t="str">
        <f t="shared" si="3252"/>
        <v/>
      </c>
      <c r="T3193" s="539" t="str">
        <f t="shared" si="3252"/>
        <v/>
      </c>
      <c r="U3193" s="539" t="str">
        <f t="shared" si="3252"/>
        <v/>
      </c>
      <c r="V3193" s="539" t="str">
        <f t="shared" si="3252"/>
        <v/>
      </c>
      <c r="W3193" s="539" t="str">
        <f t="shared" si="3252"/>
        <v/>
      </c>
      <c r="X3193" s="539" t="str">
        <f t="shared" si="3252"/>
        <v/>
      </c>
      <c r="Y3193" s="539" t="str">
        <f t="shared" si="3252"/>
        <v/>
      </c>
      <c r="Z3193" s="539" t="str">
        <f t="shared" si="3252"/>
        <v/>
      </c>
      <c r="AA3193" s="539" t="str">
        <f t="shared" si="3252"/>
        <v/>
      </c>
      <c r="AB3193" s="539" t="str">
        <f t="shared" si="3252"/>
        <v/>
      </c>
      <c r="AC3193" s="539" t="str">
        <f t="shared" si="3252"/>
        <v/>
      </c>
      <c r="AD3193" s="539" t="str">
        <f t="shared" si="3252"/>
        <v/>
      </c>
      <c r="AE3193" s="539" t="str">
        <f t="shared" si="3252"/>
        <v/>
      </c>
    </row>
    <row r="3194" spans="2:31" hidden="1">
      <c r="B3194" s="526" t="s">
        <v>752</v>
      </c>
      <c r="D3194" s="1">
        <f ca="1">D2044</f>
        <v>1900</v>
      </c>
      <c r="E3194" s="1">
        <f ca="1">E2044</f>
        <v>1</v>
      </c>
      <c r="F3194" s="1">
        <f ca="1">IF(D3195&gt;10,F2044,1)</f>
        <v>1</v>
      </c>
      <c r="G3194" s="525" t="str">
        <f ca="1">IF(ISBLANK(OFFSET($E$269,$D3193,0)),"brak daty",IF(D3195&gt;10,EDATE(OFFSET($E$269,$D3193,0),D3197),DATE(D3194,E3194,1)))</f>
        <v>brak daty</v>
      </c>
      <c r="H3194" s="538" t="b">
        <f ca="1">SUM(K3194:AE3194)=D3197</f>
        <v>1</v>
      </c>
      <c r="I3194" s="1" t="s">
        <v>749</v>
      </c>
      <c r="K3194" s="5">
        <f ca="1">IF(AND($G3195,NOT(ISTEXT($G3194)),ISNUMBER(Poczatek),ISNUMBER(Koniec_Projekt)),IFERROR(IF($D3194=LataProjekcji,$F3194,IF($D3194&lt;LataProjekcji,IF((SUM(K3194)+12)&lt;$D3197,12,$D3197-SUM(K3194)),0)),0),0)</f>
        <v>0</v>
      </c>
      <c r="L3194" s="5">
        <f ca="1">IF(AND($G3195,NOT(ISTEXT($G3194)),ISNUMBER(Poczatek),ISNUMBER(Koniec_Projekt)),IFERROR(IF($D3194=LataProjekcji,$F3194,IF($D3194&lt;LataProjekcji,IF((SUM($K3194:K3194)+12)&lt;$D3197,12,$D3197-SUM($K3194:K3194)),0)),0),0)</f>
        <v>0</v>
      </c>
      <c r="M3194" s="5">
        <f ca="1">IF(AND($G3195,NOT(ISTEXT($G3194)),ISNUMBER(Poczatek),ISNUMBER(Koniec_Projekt)),IFERROR(IF($D3194=LataProjekcji,$F3194,IF($D3194&lt;LataProjekcji,IF((SUM($K3194:L3194)+12)&lt;$D3197,12,$D3197-SUM($K3194:L3194)),0)),0),0)</f>
        <v>0</v>
      </c>
      <c r="N3194" s="5">
        <f ca="1">IF(AND($G3195,NOT(ISTEXT($G3194)),ISNUMBER(Poczatek),ISNUMBER(Koniec_Projekt)),IFERROR(IF($D3194=LataProjekcji,$F3194,IF($D3194&lt;LataProjekcji,IF((SUM($K3194:M3194)+12)&lt;$D3197,12,$D3197-SUM($K3194:M3194)),0)),0),0)</f>
        <v>0</v>
      </c>
      <c r="O3194" s="5">
        <f ca="1">IF(AND($G3195,NOT(ISTEXT($G3194)),ISNUMBER(Poczatek),ISNUMBER(Koniec_Projekt)),IFERROR(IF($D3194=LataProjekcji,$F3194,IF($D3194&lt;LataProjekcji,IF((SUM($K3194:N3194)+12)&lt;$D3197,12,$D3197-SUM($K3194:N3194)),0)),0),0)</f>
        <v>0</v>
      </c>
      <c r="P3194" s="5">
        <f ca="1">IF(AND($G3195,NOT(ISTEXT($G3194)),ISNUMBER(Poczatek),ISNUMBER(Koniec_Projekt)),IFERROR(IF($D3194=LataProjekcji,$F3194,IF($D3194&lt;LataProjekcji,IF((SUM($K3194:O3194)+12)&lt;$D3197,12,$D3197-SUM($K3194:O3194)),0)),0),0)</f>
        <v>0</v>
      </c>
      <c r="Q3194" s="5">
        <f ca="1">IF(AND($G3195,NOT(ISTEXT($G3194)),ISNUMBER(Poczatek),ISNUMBER(Koniec_Projekt)),IFERROR(IF($D3194=LataProjekcji,$F3194,IF($D3194&lt;LataProjekcji,IF((SUM($K3194:P3194)+12)&lt;$D3197,12,$D3197-SUM($K3194:P3194)),0)),0),0)</f>
        <v>0</v>
      </c>
      <c r="R3194" s="5">
        <f ca="1">IF(AND($G3195,NOT(ISTEXT($G3194)),ISNUMBER(Poczatek),ISNUMBER(Koniec_Projekt)),IFERROR(IF($D3194=LataProjekcji,$F3194,IF($D3194&lt;LataProjekcji,IF((SUM($K3194:Q3194)+12)&lt;$D3197,12,$D3197-SUM($K3194:Q3194)),0)),0),0)</f>
        <v>0</v>
      </c>
      <c r="S3194" s="5">
        <f ca="1">IF(AND($G3195,NOT(ISTEXT($G3194)),ISNUMBER(Poczatek),ISNUMBER(Koniec_Projekt)),IFERROR(IF($D3194=LataProjekcji,$F3194,IF($D3194&lt;LataProjekcji,IF((SUM($K3194:R3194)+12)&lt;$D3197,12,$D3197-SUM($K3194:R3194)),0)),0),0)</f>
        <v>0</v>
      </c>
      <c r="T3194" s="5">
        <f ca="1">IF(AND($G3195,NOT(ISTEXT($G3194)),ISNUMBER(Poczatek),ISNUMBER(Koniec_Projekt)),IFERROR(IF($D3194=LataProjekcji,$F3194,IF($D3194&lt;LataProjekcji,IF((SUM($K3194:S3194)+12)&lt;$D3197,12,$D3197-SUM($K3194:S3194)),0)),0),0)</f>
        <v>0</v>
      </c>
      <c r="U3194" s="5">
        <f ca="1">IF(AND($G3195,NOT(ISTEXT($G3194)),ISNUMBER(Poczatek),ISNUMBER(Koniec_Projekt)),IFERROR(IF($D3194=LataProjekcji,$F3194,IF($D3194&lt;LataProjekcji,IF((SUM($K3194:T3194)+12)&lt;$D3197,12,$D3197-SUM($K3194:T3194)),0)),0),0)</f>
        <v>0</v>
      </c>
      <c r="V3194" s="5">
        <f ca="1">IF(AND($G3195,NOT(ISTEXT($G3194)),ISNUMBER(Poczatek),ISNUMBER(Koniec_Projekt)),IFERROR(IF($D3194=LataProjekcji,$F3194,IF($D3194&lt;LataProjekcji,IF((SUM($K3194:U3194)+12)&lt;$D3197,12,$D3197-SUM($K3194:U3194)),0)),0),0)</f>
        <v>0</v>
      </c>
      <c r="W3194" s="5">
        <f ca="1">IF(AND($G3195,NOT(ISTEXT($G3194)),ISNUMBER(Poczatek),ISNUMBER(Koniec_Projekt)),IFERROR(IF($D3194=LataProjekcji,$F3194,IF($D3194&lt;LataProjekcji,IF((SUM($K3194:V3194)+12)&lt;$D3197,12,$D3197-SUM($K3194:V3194)),0)),0),0)</f>
        <v>0</v>
      </c>
      <c r="X3194" s="5">
        <f ca="1">IF(AND($G3195,NOT(ISTEXT($G3194)),ISNUMBER(Poczatek),ISNUMBER(Koniec_Projekt)),IFERROR(IF($D3194=LataProjekcji,$F3194,IF($D3194&lt;LataProjekcji,IF((SUM($K3194:W3194)+12)&lt;$D3197,12,$D3197-SUM($K3194:W3194)),0)),0),0)</f>
        <v>0</v>
      </c>
      <c r="Y3194" s="5">
        <f ca="1">IF(AND($G3195,NOT(ISTEXT($G3194)),ISNUMBER(Poczatek),ISNUMBER(Koniec_Projekt)),IFERROR(IF($D3194=LataProjekcji,$F3194,IF($D3194&lt;LataProjekcji,IF((SUM($K3194:X3194)+12)&lt;$D3197,12,$D3197-SUM($K3194:X3194)),0)),0),0)</f>
        <v>0</v>
      </c>
      <c r="Z3194" s="5">
        <f ca="1">IF(AND($G3195,NOT(ISTEXT($G3194)),ISNUMBER(Poczatek),ISNUMBER(Koniec_Projekt)),IFERROR(IF($D3194=LataProjekcji,$F3194,IF($D3194&lt;LataProjekcji,IF((SUM($K3194:Y3194)+12)&lt;$D3197,12,$D3197-SUM($K3194:Y3194)),0)),0),0)</f>
        <v>0</v>
      </c>
      <c r="AA3194" s="5">
        <f ca="1">IF(AND($G3195,NOT(ISTEXT($G3194)),ISNUMBER(Poczatek),ISNUMBER(Koniec_Projekt)),IFERROR(IF($D3194=LataProjekcji,$F3194,IF($D3194&lt;LataProjekcji,IF((SUM($K3194:Z3194)+12)&lt;$D3197,12,$D3197-SUM($K3194:Z3194)),0)),0),0)</f>
        <v>0</v>
      </c>
      <c r="AB3194" s="5">
        <f ca="1">IF(AND($G3195,NOT(ISTEXT($G3194)),ISNUMBER(Poczatek),ISNUMBER(Koniec_Projekt)),IFERROR(IF($D3194=LataProjekcji,$F3194,IF($D3194&lt;LataProjekcji,IF((SUM($K3194:AA3194)+12)&lt;$D3197,12,$D3197-SUM($K3194:AA3194)),0)),0),0)</f>
        <v>0</v>
      </c>
      <c r="AC3194" s="5">
        <f ca="1">IF(AND($G3195,NOT(ISTEXT($G3194)),ISNUMBER(Poczatek),ISNUMBER(Koniec_Projekt)),IFERROR(IF($D3194=LataProjekcji,$F3194,IF($D3194&lt;LataProjekcji,IF((SUM($K3194:AB3194)+12)&lt;$D3197,12,$D3197-SUM($K3194:AB3194)),0)),0),0)</f>
        <v>0</v>
      </c>
      <c r="AD3194" s="5">
        <f ca="1">IF(AND($G3195,NOT(ISTEXT($G3194)),ISNUMBER(Poczatek),ISNUMBER(Koniec_Projekt)),IFERROR(IF($D3194=LataProjekcji,$F3194,IF($D3194&lt;LataProjekcji,IF((SUM($K3194:AC3194)+12)&lt;$D3197,12,$D3197-SUM($K3194:AC3194)),0)),0),0)</f>
        <v>0</v>
      </c>
      <c r="AE3194" s="5">
        <f ca="1">IF(AND($G3195,NOT(ISTEXT($G3194)),ISNUMBER(Poczatek),ISNUMBER(Koniec_Projekt)),IFERROR(IF($D3194=LataProjekcji,$F3194,IF($D3194&lt;LataProjekcji,IF((SUM($K3194:AD3194)+12)&lt;$D3197,12,$D3197-SUM($K3194:AD3194)),0)),0),0)</f>
        <v>0</v>
      </c>
    </row>
    <row r="3195" spans="2:31" hidden="1">
      <c r="B3195" s="526" t="s">
        <v>754</v>
      </c>
      <c r="D3195" s="5">
        <f ca="1">D2045</f>
        <v>0</v>
      </c>
      <c r="E3195" s="454">
        <f ca="1">E2045</f>
        <v>0</v>
      </c>
      <c r="F3195" s="454">
        <f ca="1">F2045</f>
        <v>0</v>
      </c>
      <c r="G3195" s="258" t="b">
        <f ca="1">NOT(ISBLANK(OFFSET($C$269,$D3193,0)))</f>
        <v>0</v>
      </c>
      <c r="H3195" s="538" t="b">
        <f ca="1">SUM(K3195:AE3195)=E3197</f>
        <v>1</v>
      </c>
      <c r="I3195" s="1" t="s">
        <v>750</v>
      </c>
      <c r="K3195" s="537">
        <f ca="1">IF(AND($G3195,NOT(ISTEXT($G3194)),ISNUMBER(Poczatek),ISNUMBER(Koniec_Projekt)),IFERROR(IF($D3194=LataProjekcji,IF($F3194&gt;$E3197,$E3197,$F3194),IF($D3197&gt;=$E3197,(IF($D3194&lt;LataProjekcji,IF((SUM(J3195:$K3195)+12)&lt;$E3197,12,$E3197-SUM(J3195:$K3195)),0)),(IF($D3194&lt;LataProjekcji,IF((SUM(J3195:$K3195)+12)&lt;$D3197,12,$D3197-SUM(J3195:$K3195)),0)))),0),0)</f>
        <v>0</v>
      </c>
      <c r="L3195" s="537">
        <f ca="1">IF(AND($G3195,NOT(ISTEXT($G3194)),ISNUMBER(Poczatek),ISNUMBER(Koniec_Projekt)),IFERROR(IF($D3194=LataProjekcji,IF($F3194&gt;$E3197,$E3197,$F3194),IF($D3197&gt;=$E3197,(IF($D3194&lt;LataProjekcji,IF((SUM($K3195:K3195)+12)&lt;$E3197,12,$E3197-SUM($K3195:K3195)),0)),(IF($D3194&lt;LataProjekcji,IF((SUM($K3195:K3195)+12)&lt;$D3197,12,$D3197-SUM($K3195:K3195)),0)))),0),0)</f>
        <v>0</v>
      </c>
      <c r="M3195" s="537">
        <f ca="1">IF(AND($G3195,NOT(ISTEXT($G3194)),ISNUMBER(Poczatek),ISNUMBER(Koniec_Projekt)),IFERROR(IF($D3194=LataProjekcji,IF($F3194&gt;$E3197,$E3197,$F3194),IF($D3197&gt;=$E3197,(IF($D3194&lt;LataProjekcji,IF((SUM($K3195:L3195)+12)&lt;$E3197,12,$E3197-SUM($K3195:L3195)),0)),(IF($D3194&lt;LataProjekcji,IF((SUM($K3195:L3195)+12)&lt;$D3197,12,$D3197-SUM($K3195:L3195)),0)))),0),0)</f>
        <v>0</v>
      </c>
      <c r="N3195" s="537">
        <f ca="1">IF(AND($G3195,NOT(ISTEXT($G3194)),ISNUMBER(Poczatek),ISNUMBER(Koniec_Projekt)),IFERROR(IF($D3194=LataProjekcji,IF($F3194&gt;$E3197,$E3197,$F3194),IF($D3197&gt;=$E3197,(IF($D3194&lt;LataProjekcji,IF((SUM($K3195:M3195)+12)&lt;$E3197,12,$E3197-SUM($K3195:M3195)),0)),(IF($D3194&lt;LataProjekcji,IF((SUM($K3195:M3195)+12)&lt;$D3197,12,$D3197-SUM($K3195:M3195)),0)))),0),0)</f>
        <v>0</v>
      </c>
      <c r="O3195" s="537">
        <f ca="1">IF(AND($G3195,NOT(ISTEXT($G3194)),ISNUMBER(Poczatek),ISNUMBER(Koniec_Projekt)),IFERROR(IF($D3194=LataProjekcji,IF($F3194&gt;$E3197,$E3197,$F3194),IF($D3197&gt;=$E3197,(IF($D3194&lt;LataProjekcji,IF((SUM($K3195:N3195)+12)&lt;$E3197,12,$E3197-SUM($K3195:N3195)),0)),(IF($D3194&lt;LataProjekcji,IF((SUM($K3195:N3195)+12)&lt;$D3197,12,$D3197-SUM($K3195:N3195)),0)))),0),0)</f>
        <v>0</v>
      </c>
      <c r="P3195" s="537">
        <f ca="1">IF(AND($G3195,NOT(ISTEXT($G3194)),ISNUMBER(Poczatek),ISNUMBER(Koniec_Projekt)),IFERROR(IF($D3194=LataProjekcji,IF($F3194&gt;$E3197,$E3197,$F3194),IF($D3197&gt;=$E3197,(IF($D3194&lt;LataProjekcji,IF((SUM($K3195:O3195)+12)&lt;$E3197,12,$E3197-SUM($K3195:O3195)),0)),(IF($D3194&lt;LataProjekcji,IF((SUM($K3195:O3195)+12)&lt;$D3197,12,$D3197-SUM($K3195:O3195)),0)))),0),0)</f>
        <v>0</v>
      </c>
      <c r="Q3195" s="537">
        <f ca="1">IF(AND($G3195,NOT(ISTEXT($G3194)),ISNUMBER(Poczatek),ISNUMBER(Koniec_Projekt)),IFERROR(IF($D3194=LataProjekcji,IF($F3194&gt;$E3197,$E3197,$F3194),IF($D3197&gt;=$E3197,(IF($D3194&lt;LataProjekcji,IF((SUM($K3195:P3195)+12)&lt;$E3197,12,$E3197-SUM($K3195:P3195)),0)),(IF($D3194&lt;LataProjekcji,IF((SUM($K3195:P3195)+12)&lt;$D3197,12,$D3197-SUM($K3195:P3195)),0)))),0),0)</f>
        <v>0</v>
      </c>
      <c r="R3195" s="537">
        <f ca="1">IF(AND($G3195,NOT(ISTEXT($G3194)),ISNUMBER(Poczatek),ISNUMBER(Koniec_Projekt)),IFERROR(IF($D3194=LataProjekcji,IF($F3194&gt;$E3197,$E3197,$F3194),IF($D3197&gt;=$E3197,(IF($D3194&lt;LataProjekcji,IF((SUM($K3195:Q3195)+12)&lt;$E3197,12,$E3197-SUM($K3195:Q3195)),0)),(IF($D3194&lt;LataProjekcji,IF((SUM($K3195:Q3195)+12)&lt;$D3197,12,$D3197-SUM($K3195:Q3195)),0)))),0),0)</f>
        <v>0</v>
      </c>
      <c r="S3195" s="537">
        <f ca="1">IF(AND($G3195,NOT(ISTEXT($G3194)),ISNUMBER(Poczatek),ISNUMBER(Koniec_Projekt)),IFERROR(IF($D3194=LataProjekcji,IF($F3194&gt;$E3197,$E3197,$F3194),IF($D3197&gt;=$E3197,(IF($D3194&lt;LataProjekcji,IF((SUM($K3195:R3195)+12)&lt;$E3197,12,$E3197-SUM($K3195:R3195)),0)),(IF($D3194&lt;LataProjekcji,IF((SUM($K3195:R3195)+12)&lt;$D3197,12,$D3197-SUM($K3195:R3195)),0)))),0),0)</f>
        <v>0</v>
      </c>
      <c r="T3195" s="537">
        <f ca="1">IF(AND($G3195,NOT(ISTEXT($G3194)),ISNUMBER(Poczatek),ISNUMBER(Koniec_Projekt)),IFERROR(IF($D3194=LataProjekcji,IF($F3194&gt;$E3197,$E3197,$F3194),IF($D3197&gt;=$E3197,(IF($D3194&lt;LataProjekcji,IF((SUM($K3195:S3195)+12)&lt;$E3197,12,$E3197-SUM($K3195:S3195)),0)),(IF($D3194&lt;LataProjekcji,IF((SUM($K3195:S3195)+12)&lt;$D3197,12,$D3197-SUM($K3195:S3195)),0)))),0),0)</f>
        <v>0</v>
      </c>
      <c r="U3195" s="537">
        <f ca="1">IF(AND($G3195,NOT(ISTEXT($G3194)),ISNUMBER(Poczatek),ISNUMBER(Koniec_Projekt)),IFERROR(IF($D3194=LataProjekcji,IF($F3194&gt;$E3197,$E3197,$F3194),IF($D3197&gt;=$E3197,(IF($D3194&lt;LataProjekcji,IF((SUM($K3195:T3195)+12)&lt;$E3197,12,$E3197-SUM($K3195:T3195)),0)),(IF($D3194&lt;LataProjekcji,IF((SUM($K3195:T3195)+12)&lt;$D3197,12,$D3197-SUM($K3195:T3195)),0)))),0),0)</f>
        <v>0</v>
      </c>
      <c r="V3195" s="537">
        <f ca="1">IF(AND($G3195,NOT(ISTEXT($G3194)),ISNUMBER(Poczatek),ISNUMBER(Koniec_Projekt)),IFERROR(IF($D3194=LataProjekcji,IF($F3194&gt;$E3197,$E3197,$F3194),IF($D3197&gt;=$E3197,(IF($D3194&lt;LataProjekcji,IF((SUM($K3195:U3195)+12)&lt;$E3197,12,$E3197-SUM($K3195:U3195)),0)),(IF($D3194&lt;LataProjekcji,IF((SUM($K3195:U3195)+12)&lt;$D3197,12,$D3197-SUM($K3195:U3195)),0)))),0),0)</f>
        <v>0</v>
      </c>
      <c r="W3195" s="537">
        <f ca="1">IF(AND($G3195,NOT(ISTEXT($G3194)),ISNUMBER(Poczatek),ISNUMBER(Koniec_Projekt)),IFERROR(IF($D3194=LataProjekcji,IF($F3194&gt;$E3197,$E3197,$F3194),IF($D3197&gt;=$E3197,(IF($D3194&lt;LataProjekcji,IF((SUM($K3195:V3195)+12)&lt;$E3197,12,$E3197-SUM($K3195:V3195)),0)),(IF($D3194&lt;LataProjekcji,IF((SUM($K3195:V3195)+12)&lt;$D3197,12,$D3197-SUM($K3195:V3195)),0)))),0),0)</f>
        <v>0</v>
      </c>
      <c r="X3195" s="537">
        <f ca="1">IF(AND($G3195,NOT(ISTEXT($G3194)),ISNUMBER(Poczatek),ISNUMBER(Koniec_Projekt)),IFERROR(IF($D3194=LataProjekcji,IF($F3194&gt;$E3197,$E3197,$F3194),IF($D3197&gt;=$E3197,(IF($D3194&lt;LataProjekcji,IF((SUM($K3195:W3195)+12)&lt;$E3197,12,$E3197-SUM($K3195:W3195)),0)),(IF($D3194&lt;LataProjekcji,IF((SUM($K3195:W3195)+12)&lt;$D3197,12,$D3197-SUM($K3195:W3195)),0)))),0),0)</f>
        <v>0</v>
      </c>
      <c r="Y3195" s="537">
        <f ca="1">IF(AND($G3195,NOT(ISTEXT($G3194)),ISNUMBER(Poczatek),ISNUMBER(Koniec_Projekt)),IFERROR(IF($D3194=LataProjekcji,IF($F3194&gt;$E3197,$E3197,$F3194),IF($D3197&gt;=$E3197,(IF($D3194&lt;LataProjekcji,IF((SUM($K3195:X3195)+12)&lt;$E3197,12,$E3197-SUM($K3195:X3195)),0)),(IF($D3194&lt;LataProjekcji,IF((SUM($K3195:X3195)+12)&lt;$D3197,12,$D3197-SUM($K3195:X3195)),0)))),0),0)</f>
        <v>0</v>
      </c>
      <c r="Z3195" s="537">
        <f ca="1">IF(AND($G3195,NOT(ISTEXT($G3194)),ISNUMBER(Poczatek),ISNUMBER(Koniec_Projekt)),IFERROR(IF($D3194=LataProjekcji,IF($F3194&gt;$E3197,$E3197,$F3194),IF($D3197&gt;=$E3197,(IF($D3194&lt;LataProjekcji,IF((SUM($K3195:Y3195)+12)&lt;$E3197,12,$E3197-SUM($K3195:Y3195)),0)),(IF($D3194&lt;LataProjekcji,IF((SUM($K3195:Y3195)+12)&lt;$D3197,12,$D3197-SUM($K3195:Y3195)),0)))),0),0)</f>
        <v>0</v>
      </c>
      <c r="AA3195" s="537">
        <f ca="1">IF(AND($G3195,NOT(ISTEXT($G3194)),ISNUMBER(Poczatek),ISNUMBER(Koniec_Projekt)),IFERROR(IF($D3194=LataProjekcji,IF($F3194&gt;$E3197,$E3197,$F3194),IF($D3197&gt;=$E3197,(IF($D3194&lt;LataProjekcji,IF((SUM($K3195:Z3195)+12)&lt;$E3197,12,$E3197-SUM($K3195:Z3195)),0)),(IF($D3194&lt;LataProjekcji,IF((SUM($K3195:Z3195)+12)&lt;$D3197,12,$D3197-SUM($K3195:Z3195)),0)))),0),0)</f>
        <v>0</v>
      </c>
      <c r="AB3195" s="537">
        <f ca="1">IF(AND($G3195,NOT(ISTEXT($G3194)),ISNUMBER(Poczatek),ISNUMBER(Koniec_Projekt)),IFERROR(IF($D3194=LataProjekcji,IF($F3194&gt;$E3197,$E3197,$F3194),IF($D3197&gt;=$E3197,(IF($D3194&lt;LataProjekcji,IF((SUM($K3195:AA3195)+12)&lt;$E3197,12,$E3197-SUM($K3195:AA3195)),0)),(IF($D3194&lt;LataProjekcji,IF((SUM($K3195:AA3195)+12)&lt;$D3197,12,$D3197-SUM($K3195:AA3195)),0)))),0),0)</f>
        <v>0</v>
      </c>
      <c r="AC3195" s="537">
        <f ca="1">IF(AND($G3195,NOT(ISTEXT($G3194)),ISNUMBER(Poczatek),ISNUMBER(Koniec_Projekt)),IFERROR(IF($D3194=LataProjekcji,IF($F3194&gt;$E3197,$E3197,$F3194),IF($D3197&gt;=$E3197,(IF($D3194&lt;LataProjekcji,IF((SUM($K3195:AB3195)+12)&lt;$E3197,12,$E3197-SUM($K3195:AB3195)),0)),(IF($D3194&lt;LataProjekcji,IF((SUM($K3195:AB3195)+12)&lt;$D3197,12,$D3197-SUM($K3195:AB3195)),0)))),0),0)</f>
        <v>0</v>
      </c>
      <c r="AD3195" s="537">
        <f ca="1">IF(AND($G3195,NOT(ISTEXT($G3194)),ISNUMBER(Poczatek),ISNUMBER(Koniec_Projekt)),IFERROR(IF($D3194=LataProjekcji,IF($F3194&gt;$E3197,$E3197,$F3194),IF($D3197&gt;=$E3197,(IF($D3194&lt;LataProjekcji,IF((SUM($K3195:AC3195)+12)&lt;$E3197,12,$E3197-SUM($K3195:AC3195)),0)),(IF($D3194&lt;LataProjekcji,IF((SUM($K3195:AC3195)+12)&lt;$D3197,12,$D3197-SUM($K3195:AC3195)),0)))),0),0)</f>
        <v>0</v>
      </c>
      <c r="AE3195" s="537">
        <f ca="1">IF(AND($G3195,NOT(ISTEXT($G3194)),ISNUMBER(Poczatek),ISNUMBER(Koniec_Projekt)),IFERROR(IF($D3194=LataProjekcji,IF($F3194&gt;$E3197,$E3197,$F3194),IF($D3197&gt;=$E3197,(IF($D3194&lt;LataProjekcji,IF((SUM($K3195:AD3195)+12)&lt;$E3197,12,$E3197-SUM($K3195:AD3195)),0)),(IF($D3194&lt;LataProjekcji,IF((SUM($K3195:AD3195)+12)&lt;$D3197,12,$D3197-SUM($K3195:AD3195)),0)))),0),0)</f>
        <v>0</v>
      </c>
    </row>
    <row r="3196" spans="2:31" hidden="1">
      <c r="B3196" s="526" t="s">
        <v>753</v>
      </c>
      <c r="D3196" s="454">
        <f ca="1">D2046</f>
        <v>0</v>
      </c>
      <c r="E3196" s="454">
        <f ca="1">IF(D3195&gt;10,ROUND(D3196/12,2),D3196)</f>
        <v>0</v>
      </c>
      <c r="F3196" s="524">
        <f>Koniec_Projekt</f>
        <v>0</v>
      </c>
      <c r="G3196" s="329">
        <f>Miesiac_Koniec_Projekt</f>
        <v>0</v>
      </c>
      <c r="H3196" s="538" t="b">
        <f ca="1">SUM(K3196:AE3196)=D3195</f>
        <v>1</v>
      </c>
      <c r="I3196" s="1" t="s">
        <v>713</v>
      </c>
      <c r="K3196" s="256">
        <f ca="1">IF(AND($G3195,NOT(ISTEXT($G3194)),ISNUMBER(Poczatek),ISNUMBER(Koniec_Projekt)),IFERROR(IF(LataProjekcji=$F3197,ROUND($D3195,0),ROUND(K3194*$E3196,0)),0),0)</f>
        <v>0</v>
      </c>
      <c r="L3196" s="5">
        <f ca="1">IF(AND($G3195,NOT(ISTEXT($G3194)),ISNUMBER(Poczatek),ISNUMBER(Koniec_Projekt)),IFERROR(IF(LataProjekcji=$F3197,ROUND($D3195-SUM(K3196:$K3196),0),ROUND(L3194*$E3196,0)),0),0)</f>
        <v>0</v>
      </c>
      <c r="M3196" s="5">
        <f ca="1">IF(AND($G3195,NOT(ISTEXT($G3194)),ISNUMBER(Poczatek),ISNUMBER(Koniec_Projekt)),IFERROR(IF(LataProjekcji=$F3197,ROUND($D3195-SUM($K3196:L3196),0),ROUND(M3194*$E3196,0)),0),0)</f>
        <v>0</v>
      </c>
      <c r="N3196" s="5">
        <f ca="1">IF(AND($G3195,NOT(ISTEXT($G3194)),ISNUMBER(Poczatek),ISNUMBER(Koniec_Projekt)),IFERROR(IF(LataProjekcji=$F3197,ROUND($D3195-SUM($K3196:M3196),0),ROUND(N3194*$E3196,0)),0),0)</f>
        <v>0</v>
      </c>
      <c r="O3196" s="5">
        <f ca="1">IF(AND($G3195,NOT(ISTEXT($G3194)),ISNUMBER(Poczatek),ISNUMBER(Koniec_Projekt)),IFERROR(IF(LataProjekcji=$F3197,ROUND($D3195-SUM($K3196:N3196),0),ROUND(O3194*$E3196,0)),0),0)</f>
        <v>0</v>
      </c>
      <c r="P3196" s="5">
        <f ca="1">IF(AND($G3195,NOT(ISTEXT($G3194)),ISNUMBER(Poczatek),ISNUMBER(Koniec_Projekt)),IFERROR(IF(LataProjekcji=$F3197,ROUND($D3195-SUM($K3196:O3196),0),ROUND(P3194*$E3196,0)),0),0)</f>
        <v>0</v>
      </c>
      <c r="Q3196" s="5">
        <f ca="1">IF(AND($G3195,NOT(ISTEXT($G3194)),ISNUMBER(Poczatek),ISNUMBER(Koniec_Projekt)),IFERROR(IF(LataProjekcji=$F3197,ROUND($D3195-SUM($K3196:P3196),0),ROUND(Q3194*$E3196,0)),0),0)</f>
        <v>0</v>
      </c>
      <c r="R3196" s="5">
        <f ca="1">IF(AND($G3195,NOT(ISTEXT($G3194)),ISNUMBER(Poczatek),ISNUMBER(Koniec_Projekt)),IFERROR(IF(LataProjekcji=$F3197,ROUND($D3195-SUM($K3196:Q3196),0),ROUND(R3194*$E3196,0)),0),0)</f>
        <v>0</v>
      </c>
      <c r="S3196" s="5">
        <f ca="1">IF(AND($G3195,NOT(ISTEXT($G3194)),ISNUMBER(Poczatek),ISNUMBER(Koniec_Projekt)),IFERROR(IF(LataProjekcji=$F3197,ROUND($D3195-SUM($K3196:R3196),0),ROUND(S3194*$E3196,0)),0),0)</f>
        <v>0</v>
      </c>
      <c r="T3196" s="5">
        <f ca="1">IF(AND($G3195,NOT(ISTEXT($G3194)),ISNUMBER(Poczatek),ISNUMBER(Koniec_Projekt)),IFERROR(IF(LataProjekcji=$F3197,ROUND($D3195-SUM($K3196:S3196),0),ROUND(T3194*$E3196,0)),0),0)</f>
        <v>0</v>
      </c>
      <c r="U3196" s="5">
        <f ca="1">IF(AND($G3195,NOT(ISTEXT($G3194)),ISNUMBER(Poczatek),ISNUMBER(Koniec_Projekt)),IFERROR(IF(LataProjekcji=$F3197,ROUND($D3195-SUM($K3196:T3196),0),ROUND(U3194*$E3196,0)),0),0)</f>
        <v>0</v>
      </c>
      <c r="V3196" s="5">
        <f ca="1">IF(AND($G3195,NOT(ISTEXT($G3194)),ISNUMBER(Poczatek),ISNUMBER(Koniec_Projekt)),IFERROR(IF(LataProjekcji=$F3197,ROUND($D3195-SUM($K3196:U3196),0),ROUND(V3194*$E3196,0)),0),0)</f>
        <v>0</v>
      </c>
      <c r="W3196" s="5">
        <f ca="1">IF(AND($G3195,NOT(ISTEXT($G3194)),ISNUMBER(Poczatek),ISNUMBER(Koniec_Projekt)),IFERROR(IF(LataProjekcji=$F3197,ROUND($D3195-SUM($K3196:V3196),0),ROUND(W3194*$E3196,0)),0),0)</f>
        <v>0</v>
      </c>
      <c r="X3196" s="5">
        <f ca="1">IF(AND($G3195,NOT(ISTEXT($G3194)),ISNUMBER(Poczatek),ISNUMBER(Koniec_Projekt)),IFERROR(IF(LataProjekcji=$F3197,ROUND($D3195-SUM($K3196:W3196),0),ROUND(X3194*$E3196,0)),0),0)</f>
        <v>0</v>
      </c>
      <c r="Y3196" s="5">
        <f ca="1">IF(AND($G3195,NOT(ISTEXT($G3194)),ISNUMBER(Poczatek),ISNUMBER(Koniec_Projekt)),IFERROR(IF(LataProjekcji=$F3197,ROUND($D3195-SUM($K3196:X3196),0),ROUND(Y3194*$E3196,0)),0),0)</f>
        <v>0</v>
      </c>
      <c r="Z3196" s="5">
        <f ca="1">IF(AND($G3195,NOT(ISTEXT($G3194)),ISNUMBER(Poczatek),ISNUMBER(Koniec_Projekt)),IFERROR(IF(LataProjekcji=$F3197,ROUND($D3195-SUM($K3196:Y3196),0),ROUND(Z3194*$E3196,0)),0),0)</f>
        <v>0</v>
      </c>
      <c r="AA3196" s="5">
        <f ca="1">IF(AND($G3195,NOT(ISTEXT($G3194)),ISNUMBER(Poczatek),ISNUMBER(Koniec_Projekt)),IFERROR(IF(LataProjekcji=$F3197,ROUND($D3195-SUM($K3196:Z3196),0),ROUND(AA3194*$E3196,0)),0),0)</f>
        <v>0</v>
      </c>
      <c r="AB3196" s="5">
        <f ca="1">IF(AND($G3195,NOT(ISTEXT($G3194)),ISNUMBER(Poczatek),ISNUMBER(Koniec_Projekt)),IFERROR(IF(LataProjekcji=$F3197,ROUND($D3195-SUM($K3196:AA3196),0),ROUND(AB3194*$E3196,0)),0),0)</f>
        <v>0</v>
      </c>
      <c r="AC3196" s="5">
        <f ca="1">IF(AND($G3195,NOT(ISTEXT($G3194)),ISNUMBER(Poczatek),ISNUMBER(Koniec_Projekt)),IFERROR(IF(LataProjekcji=$F3197,ROUND($D3195-SUM($K3196:AB3196),0),ROUND(AC3194*$E3196,0)),0),0)</f>
        <v>0</v>
      </c>
      <c r="AD3196" s="5">
        <f ca="1">IF(AND($G3195,NOT(ISTEXT($G3194)),ISNUMBER(Poczatek),ISNUMBER(Koniec_Projekt)),IFERROR(IF(LataProjekcji=$F3197,ROUND($D3195-SUM($K3196:AC3196),0),ROUND(AD3194*$E3196,0)),0),0)</f>
        <v>0</v>
      </c>
      <c r="AE3196" s="5">
        <f ca="1">IF(AND($G3195,NOT(ISTEXT($G3194)),ISNUMBER(Poczatek),ISNUMBER(Koniec_Projekt)),IFERROR(IF(LataProjekcji=$F3197,ROUND($D3195-SUM($K3196:AD3196),0),ROUND(AE3194*$E3196,0)),0),0)</f>
        <v>0</v>
      </c>
    </row>
    <row r="3197" spans="2:31" hidden="1">
      <c r="B3197" s="526" t="s">
        <v>751</v>
      </c>
      <c r="D3197" s="1">
        <f ca="1">IFERROR(ROUNDUP(D3195/E3196,0),0)</f>
        <v>0</v>
      </c>
      <c r="E3197" s="1">
        <f ca="1">IF(D3197=0,0,DATEDIF(DATE(D3194,E3194,1),DATE(F3196,G3196,1),"m"))</f>
        <v>0</v>
      </c>
      <c r="F3197" s="1" t="str">
        <f ca="1">IFERROR(YEAR(G3194),"brak daty")</f>
        <v>brak daty</v>
      </c>
      <c r="G3197" s="1" t="str">
        <f ca="1">IFERROR(MONTH(G3194),"brak daty")</f>
        <v>brak daty</v>
      </c>
      <c r="I3197" s="1" t="s">
        <v>425</v>
      </c>
      <c r="K3197" s="5">
        <f ca="1">IF(AND($G3195,NOT(ISTEXT($G3194)),ISNUMBER(Poczatek),ISNUMBER(Koniec_Projekt)),IFERROR(IF(LataProjekcji=$F3196,IF(AND($G3196=$G3197,$F3196=$F3197),ROUND($D3195-SUM($K3197),0),ROUND(K3195*$E3196,0)),IF(LataProjekcji&gt;$F3196,0,ROUND(K3195*$E3196,0))),0),0)</f>
        <v>0</v>
      </c>
      <c r="L3197" s="5">
        <f ca="1">IF(AND($G3195,NOT(ISTEXT($G3194)),ISNUMBER(Poczatek),ISNUMBER(Koniec_Projekt)),IFERROR(IF(LataProjekcji=$F3196,IF(AND($G3196=$G3197,$F3196=$F3197),ROUND($D3195-SUM($K3197:K3197),0),ROUND(L3195*$E3196,0)),IF(LataProjekcji&gt;$F3196,0,ROUND(L3195*$E3196,0))),0),0)</f>
        <v>0</v>
      </c>
      <c r="M3197" s="5">
        <f ca="1">IF(AND($G3195,NOT(ISTEXT($G3194)),ISNUMBER(Poczatek),ISNUMBER(Koniec_Projekt)),IFERROR(IF(LataProjekcji=$F3196,IF(AND($G3196=$G3197,$F3196=$F3197),ROUND($D3195-SUM($K3197:L3197),0),ROUND(M3195*$E3196,0)),IF(LataProjekcji&gt;$F3196,0,ROUND(M3195*$E3196,0))),0),0)</f>
        <v>0</v>
      </c>
      <c r="N3197" s="5">
        <f ca="1">IF(AND($G3195,NOT(ISTEXT($G3194)),ISNUMBER(Poczatek),ISNUMBER(Koniec_Projekt)),IFERROR(IF(LataProjekcji=$F3196,IF(AND($G3196=$G3197,$F3196=$F3197),ROUND($D3195-SUM($K3197:M3197),0),ROUND(N3195*$E3196,0)),IF(LataProjekcji&gt;$F3196,0,ROUND(N3195*$E3196,0))),0),0)</f>
        <v>0</v>
      </c>
      <c r="O3197" s="5">
        <f ca="1">IF(AND($G3195,NOT(ISTEXT($G3194)),ISNUMBER(Poczatek),ISNUMBER(Koniec_Projekt)),IFERROR(IF(LataProjekcji=$F3196,IF(AND($G3196=$G3197,$F3196=$F3197),ROUND($D3195-SUM($K3197:N3197),0),ROUND(O3195*$E3196,0)),IF(LataProjekcji&gt;$F3196,0,ROUND(O3195*$E3196,0))),0),0)</f>
        <v>0</v>
      </c>
      <c r="P3197" s="5">
        <f ca="1">IF(AND($G3195,NOT(ISTEXT($G3194)),ISNUMBER(Poczatek),ISNUMBER(Koniec_Projekt)),IFERROR(IF(LataProjekcji=$F3196,IF(AND($G3196=$G3197,$F3196=$F3197),ROUND($D3195-SUM($K3197:O3197),0),ROUND(P3195*$E3196,0)),IF(LataProjekcji&gt;$F3196,0,ROUND(P3195*$E3196,0))),0),0)</f>
        <v>0</v>
      </c>
      <c r="Q3197" s="5">
        <f ca="1">IF(AND($G3195,NOT(ISTEXT($G3194)),ISNUMBER(Poczatek),ISNUMBER(Koniec_Projekt)),IFERROR(IF(LataProjekcji=$F3196,IF(AND($G3196=$G3197,$F3196=$F3197),ROUND($D3195-SUM($K3197:P3197),0),ROUND(Q3195*$E3196,0)),IF(LataProjekcji&gt;$F3196,0,ROUND(Q3195*$E3196,0))),0),0)</f>
        <v>0</v>
      </c>
      <c r="R3197" s="5">
        <f ca="1">IF(AND($G3195,NOT(ISTEXT($G3194)),ISNUMBER(Poczatek),ISNUMBER(Koniec_Projekt)),IFERROR(IF(LataProjekcji=$F3196,IF(AND($G3196=$G3197,$F3196=$F3197),ROUND($D3195-SUM($K3197:Q3197),0),ROUND(R3195*$E3196,0)),IF(LataProjekcji&gt;$F3196,0,ROUND(R3195*$E3196,0))),0),0)</f>
        <v>0</v>
      </c>
      <c r="S3197" s="5">
        <f ca="1">IF(AND($G3195,NOT(ISTEXT($G3194)),ISNUMBER(Poczatek),ISNUMBER(Koniec_Projekt)),IFERROR(IF(LataProjekcji=$F3196,IF(AND($G3196=$G3197,$F3196=$F3197),ROUND($D3195-SUM($K3197:R3197),0),ROUND(S3195*$E3196,0)),IF(LataProjekcji&gt;$F3196,0,ROUND(S3195*$E3196,0))),0),0)</f>
        <v>0</v>
      </c>
      <c r="T3197" s="5">
        <f ca="1">IF(AND($G3195,NOT(ISTEXT($G3194)),ISNUMBER(Poczatek),ISNUMBER(Koniec_Projekt)),IFERROR(IF(LataProjekcji=$F3196,IF(AND($G3196=$G3197,$F3196=$F3197),ROUND($D3195-SUM($K3197:S3197),0),ROUND(T3195*$E3196,0)),IF(LataProjekcji&gt;$F3196,0,ROUND(T3195*$E3196,0))),0),0)</f>
        <v>0</v>
      </c>
      <c r="U3197" s="5">
        <f ca="1">IF(AND($G3195,NOT(ISTEXT($G3194)),ISNUMBER(Poczatek),ISNUMBER(Koniec_Projekt)),IFERROR(IF(LataProjekcji=$F3196,IF(AND($G3196=$G3197,$F3196=$F3197),ROUND($D3195-SUM($K3197:T3197),0),ROUND(U3195*$E3196,0)),IF(LataProjekcji&gt;$F3196,0,ROUND(U3195*$E3196,0))),0),0)</f>
        <v>0</v>
      </c>
      <c r="V3197" s="5">
        <f ca="1">IF(AND($G3195,NOT(ISTEXT($G3194)),ISNUMBER(Poczatek),ISNUMBER(Koniec_Projekt)),IFERROR(IF(LataProjekcji=$F3196,IF(AND($G3196=$G3197,$F3196=$F3197),ROUND($D3195-SUM($K3197:U3197),0),ROUND(V3195*$E3196,0)),IF(LataProjekcji&gt;$F3196,0,ROUND(V3195*$E3196,0))),0),0)</f>
        <v>0</v>
      </c>
      <c r="W3197" s="5">
        <f ca="1">IF(AND($G3195,NOT(ISTEXT($G3194)),ISNUMBER(Poczatek),ISNUMBER(Koniec_Projekt)),IFERROR(IF(LataProjekcji=$F3196,IF(AND($G3196=$G3197,$F3196=$F3197),ROUND($D3195-SUM($K3197:V3197),0),ROUND(W3195*$E3196,0)),IF(LataProjekcji&gt;$F3196,0,ROUND(W3195*$E3196,0))),0),0)</f>
        <v>0</v>
      </c>
      <c r="X3197" s="5">
        <f ca="1">IF(AND($G3195,NOT(ISTEXT($G3194)),ISNUMBER(Poczatek),ISNUMBER(Koniec_Projekt)),IFERROR(IF(LataProjekcji=$F3196,IF(AND($G3196=$G3197,$F3196=$F3197),ROUND($D3195-SUM($K3197:W3197),0),ROUND(X3195*$E3196,0)),IF(LataProjekcji&gt;$F3196,0,ROUND(X3195*$E3196,0))),0),0)</f>
        <v>0</v>
      </c>
      <c r="Y3197" s="5">
        <f ca="1">IF(AND($G3195,NOT(ISTEXT($G3194)),ISNUMBER(Poczatek),ISNUMBER(Koniec_Projekt)),IFERROR(IF(LataProjekcji=$F3196,IF(AND($G3196=$G3197,$F3196=$F3197),ROUND($D3195-SUM($K3197:X3197),0),ROUND(Y3195*$E3196,0)),IF(LataProjekcji&gt;$F3196,0,ROUND(Y3195*$E3196,0))),0),0)</f>
        <v>0</v>
      </c>
      <c r="Z3197" s="5">
        <f ca="1">IF(AND($G3195,NOT(ISTEXT($G3194)),ISNUMBER(Poczatek),ISNUMBER(Koniec_Projekt)),IFERROR(IF(LataProjekcji=$F3196,IF(AND($G3196=$G3197,$F3196=$F3197),ROUND($D3195-SUM($K3197:Y3197),0),ROUND(Z3195*$E3196,0)),IF(LataProjekcji&gt;$F3196,0,ROUND(Z3195*$E3196,0))),0),0)</f>
        <v>0</v>
      </c>
      <c r="AA3197" s="5">
        <f ca="1">IF(AND($G3195,NOT(ISTEXT($G3194)),ISNUMBER(Poczatek),ISNUMBER(Koniec_Projekt)),IFERROR(IF(LataProjekcji=$F3196,IF(AND($G3196=$G3197,$F3196=$F3197),ROUND($D3195-SUM($K3197:Z3197),0),ROUND(AA3195*$E3196,0)),IF(LataProjekcji&gt;$F3196,0,ROUND(AA3195*$E3196,0))),0),0)</f>
        <v>0</v>
      </c>
      <c r="AB3197" s="5">
        <f ca="1">IF(AND($G3195,NOT(ISTEXT($G3194)),ISNUMBER(Poczatek),ISNUMBER(Koniec_Projekt)),IFERROR(IF(LataProjekcji=$F3196,IF(AND($G3196=$G3197,$F3196=$F3197),ROUND($D3195-SUM($K3197:AA3197),0),ROUND(AB3195*$E3196,0)),IF(LataProjekcji&gt;$F3196,0,ROUND(AB3195*$E3196,0))),0),0)</f>
        <v>0</v>
      </c>
      <c r="AC3197" s="5">
        <f ca="1">IF(AND($G3195,NOT(ISTEXT($G3194)),ISNUMBER(Poczatek),ISNUMBER(Koniec_Projekt)),IFERROR(IF(LataProjekcji=$F3196,IF(AND($G3196=$G3197,$F3196=$F3197),ROUND($D3195-SUM($K3197:AB3197),0),ROUND(AC3195*$E3196,0)),IF(LataProjekcji&gt;$F3196,0,ROUND(AC3195*$E3196,0))),0),0)</f>
        <v>0</v>
      </c>
      <c r="AD3197" s="5">
        <f ca="1">IF(AND($G3195,NOT(ISTEXT($G3194)),ISNUMBER(Poczatek),ISNUMBER(Koniec_Projekt)),IFERROR(IF(LataProjekcji=$F3196,IF(AND($G3196=$G3197,$F3196=$F3197),ROUND($D3195-SUM($K3197:AC3197),0),ROUND(AD3195*$E3196,0)),IF(LataProjekcji&gt;$F3196,0,ROUND(AD3195*$E3196,0))),0),0)</f>
        <v>0</v>
      </c>
      <c r="AE3197" s="5">
        <f ca="1">IF(AND($G3195,NOT(ISTEXT($G3194)),ISNUMBER(Poczatek),ISNUMBER(Koniec_Projekt)),IFERROR(IF(LataProjekcji=$F3196,IF(AND($G3196=$G3197,$F3196=$F3197),ROUND($D3195-SUM($K3197:AD3197),0),ROUND(AE3195*$E3196,0)),IF(LataProjekcji&gt;$F3196,0,ROUND(AE3195*$E3196,0))),0),0)</f>
        <v>0</v>
      </c>
    </row>
    <row r="3198" spans="2:31" ht="12.5" hidden="1" thickBot="1">
      <c r="B3198" s="527" t="s">
        <v>865</v>
      </c>
      <c r="C3198" s="528"/>
      <c r="D3198" s="529">
        <f ca="1">IF(D3195&gt;10,ROUND((D3197-1)*E3196,0),E3196)</f>
        <v>0</v>
      </c>
      <c r="E3198" s="529">
        <f ca="1">D3195-D3198</f>
        <v>0</v>
      </c>
      <c r="F3198" s="528"/>
      <c r="G3198" s="669">
        <f ca="1">OFFSET($C$269,$D3193,0)</f>
        <v>0</v>
      </c>
      <c r="H3198" s="528"/>
      <c r="I3198" s="528"/>
      <c r="J3198" s="528"/>
      <c r="K3198" s="528"/>
      <c r="L3198" s="528"/>
      <c r="M3198" s="528"/>
      <c r="N3198" s="528"/>
      <c r="O3198" s="528"/>
      <c r="P3198" s="528"/>
      <c r="Q3198" s="528"/>
      <c r="R3198" s="528"/>
      <c r="S3198" s="528"/>
      <c r="T3198" s="528"/>
      <c r="U3198" s="528"/>
      <c r="V3198" s="528"/>
      <c r="W3198" s="528"/>
      <c r="X3198" s="528"/>
      <c r="Y3198" s="528"/>
      <c r="Z3198" s="528"/>
      <c r="AA3198" s="528"/>
      <c r="AB3198" s="528"/>
      <c r="AC3198" s="528"/>
      <c r="AD3198" s="528"/>
      <c r="AE3198" s="528"/>
    </row>
    <row r="3199" spans="2:31" ht="12.5" hidden="1" thickTop="1"/>
    <row r="3200" spans="2:31" ht="12.5" hidden="1" thickBot="1">
      <c r="B3200" s="530" t="str">
        <f ca="1">"nazwa ST: "&amp;B2050</f>
        <v>nazwa ST: 0</v>
      </c>
      <c r="C3200" s="530"/>
      <c r="D3200" s="531">
        <f>D2050</f>
        <v>352</v>
      </c>
      <c r="E3200" s="530"/>
      <c r="F3200" s="530"/>
      <c r="G3200" s="530"/>
      <c r="H3200" s="530"/>
      <c r="I3200" s="530"/>
      <c r="J3200" s="530"/>
      <c r="K3200" s="539" t="str">
        <f t="shared" ref="K3200:AE3200" si="3253">LataProjekcji</f>
        <v>Uzupełnij dane</v>
      </c>
      <c r="L3200" s="539" t="str">
        <f t="shared" si="3253"/>
        <v/>
      </c>
      <c r="M3200" s="539" t="str">
        <f t="shared" si="3253"/>
        <v/>
      </c>
      <c r="N3200" s="539" t="str">
        <f t="shared" si="3253"/>
        <v/>
      </c>
      <c r="O3200" s="539" t="str">
        <f t="shared" si="3253"/>
        <v/>
      </c>
      <c r="P3200" s="539" t="str">
        <f t="shared" si="3253"/>
        <v/>
      </c>
      <c r="Q3200" s="539" t="str">
        <f t="shared" si="3253"/>
        <v/>
      </c>
      <c r="R3200" s="539" t="str">
        <f t="shared" si="3253"/>
        <v/>
      </c>
      <c r="S3200" s="539" t="str">
        <f t="shared" si="3253"/>
        <v/>
      </c>
      <c r="T3200" s="539" t="str">
        <f t="shared" si="3253"/>
        <v/>
      </c>
      <c r="U3200" s="539" t="str">
        <f t="shared" si="3253"/>
        <v/>
      </c>
      <c r="V3200" s="539" t="str">
        <f t="shared" si="3253"/>
        <v/>
      </c>
      <c r="W3200" s="539" t="str">
        <f t="shared" si="3253"/>
        <v/>
      </c>
      <c r="X3200" s="539" t="str">
        <f t="shared" si="3253"/>
        <v/>
      </c>
      <c r="Y3200" s="539" t="str">
        <f t="shared" si="3253"/>
        <v/>
      </c>
      <c r="Z3200" s="539" t="str">
        <f t="shared" si="3253"/>
        <v/>
      </c>
      <c r="AA3200" s="539" t="str">
        <f t="shared" si="3253"/>
        <v/>
      </c>
      <c r="AB3200" s="539" t="str">
        <f t="shared" si="3253"/>
        <v/>
      </c>
      <c r="AC3200" s="539" t="str">
        <f t="shared" si="3253"/>
        <v/>
      </c>
      <c r="AD3200" s="539" t="str">
        <f t="shared" si="3253"/>
        <v/>
      </c>
      <c r="AE3200" s="539" t="str">
        <f t="shared" si="3253"/>
        <v/>
      </c>
    </row>
    <row r="3201" spans="2:31" hidden="1">
      <c r="B3201" s="526" t="s">
        <v>752</v>
      </c>
      <c r="D3201" s="1">
        <f ca="1">D2051</f>
        <v>1900</v>
      </c>
      <c r="E3201" s="1">
        <f ca="1">E2051</f>
        <v>1</v>
      </c>
      <c r="F3201" s="1">
        <f ca="1">IF(D3202&gt;10,F2051,1)</f>
        <v>1</v>
      </c>
      <c r="G3201" s="525" t="str">
        <f ca="1">IF(ISBLANK(OFFSET($E$269,$D3200,0)),"brak daty",IF(D3202&gt;10,EDATE(OFFSET($E$269,$D3200,0),D3204),DATE(D3201,E3201,1)))</f>
        <v>brak daty</v>
      </c>
      <c r="H3201" s="538" t="b">
        <f ca="1">SUM(K3201:AE3201)=D3204</f>
        <v>1</v>
      </c>
      <c r="I3201" s="1" t="s">
        <v>749</v>
      </c>
      <c r="K3201" s="5">
        <f ca="1">IF(AND($G3202,NOT(ISTEXT($G3201)),ISNUMBER(Poczatek),ISNUMBER(Koniec_Projekt)),IFERROR(IF($D3201=LataProjekcji,$F3201,IF($D3201&lt;LataProjekcji,IF((SUM(K3201)+12)&lt;$D3204,12,$D3204-SUM(K3201)),0)),0),0)</f>
        <v>0</v>
      </c>
      <c r="L3201" s="5">
        <f ca="1">IF(AND($G3202,NOT(ISTEXT($G3201)),ISNUMBER(Poczatek),ISNUMBER(Koniec_Projekt)),IFERROR(IF($D3201=LataProjekcji,$F3201,IF($D3201&lt;LataProjekcji,IF((SUM($K3201:K3201)+12)&lt;$D3204,12,$D3204-SUM($K3201:K3201)),0)),0),0)</f>
        <v>0</v>
      </c>
      <c r="M3201" s="5">
        <f ca="1">IF(AND($G3202,NOT(ISTEXT($G3201)),ISNUMBER(Poczatek),ISNUMBER(Koniec_Projekt)),IFERROR(IF($D3201=LataProjekcji,$F3201,IF($D3201&lt;LataProjekcji,IF((SUM($K3201:L3201)+12)&lt;$D3204,12,$D3204-SUM($K3201:L3201)),0)),0),0)</f>
        <v>0</v>
      </c>
      <c r="N3201" s="5">
        <f ca="1">IF(AND($G3202,NOT(ISTEXT($G3201)),ISNUMBER(Poczatek),ISNUMBER(Koniec_Projekt)),IFERROR(IF($D3201=LataProjekcji,$F3201,IF($D3201&lt;LataProjekcji,IF((SUM($K3201:M3201)+12)&lt;$D3204,12,$D3204-SUM($K3201:M3201)),0)),0),0)</f>
        <v>0</v>
      </c>
      <c r="O3201" s="5">
        <f ca="1">IF(AND($G3202,NOT(ISTEXT($G3201)),ISNUMBER(Poczatek),ISNUMBER(Koniec_Projekt)),IFERROR(IF($D3201=LataProjekcji,$F3201,IF($D3201&lt;LataProjekcji,IF((SUM($K3201:N3201)+12)&lt;$D3204,12,$D3204-SUM($K3201:N3201)),0)),0),0)</f>
        <v>0</v>
      </c>
      <c r="P3201" s="5">
        <f ca="1">IF(AND($G3202,NOT(ISTEXT($G3201)),ISNUMBER(Poczatek),ISNUMBER(Koniec_Projekt)),IFERROR(IF($D3201=LataProjekcji,$F3201,IF($D3201&lt;LataProjekcji,IF((SUM($K3201:O3201)+12)&lt;$D3204,12,$D3204-SUM($K3201:O3201)),0)),0),0)</f>
        <v>0</v>
      </c>
      <c r="Q3201" s="5">
        <f ca="1">IF(AND($G3202,NOT(ISTEXT($G3201)),ISNUMBER(Poczatek),ISNUMBER(Koniec_Projekt)),IFERROR(IF($D3201=LataProjekcji,$F3201,IF($D3201&lt;LataProjekcji,IF((SUM($K3201:P3201)+12)&lt;$D3204,12,$D3204-SUM($K3201:P3201)),0)),0),0)</f>
        <v>0</v>
      </c>
      <c r="R3201" s="5">
        <f ca="1">IF(AND($G3202,NOT(ISTEXT($G3201)),ISNUMBER(Poczatek),ISNUMBER(Koniec_Projekt)),IFERROR(IF($D3201=LataProjekcji,$F3201,IF($D3201&lt;LataProjekcji,IF((SUM($K3201:Q3201)+12)&lt;$D3204,12,$D3204-SUM($K3201:Q3201)),0)),0),0)</f>
        <v>0</v>
      </c>
      <c r="S3201" s="5">
        <f ca="1">IF(AND($G3202,NOT(ISTEXT($G3201)),ISNUMBER(Poczatek),ISNUMBER(Koniec_Projekt)),IFERROR(IF($D3201=LataProjekcji,$F3201,IF($D3201&lt;LataProjekcji,IF((SUM($K3201:R3201)+12)&lt;$D3204,12,$D3204-SUM($K3201:R3201)),0)),0),0)</f>
        <v>0</v>
      </c>
      <c r="T3201" s="5">
        <f ca="1">IF(AND($G3202,NOT(ISTEXT($G3201)),ISNUMBER(Poczatek),ISNUMBER(Koniec_Projekt)),IFERROR(IF($D3201=LataProjekcji,$F3201,IF($D3201&lt;LataProjekcji,IF((SUM($K3201:S3201)+12)&lt;$D3204,12,$D3204-SUM($K3201:S3201)),0)),0),0)</f>
        <v>0</v>
      </c>
      <c r="U3201" s="5">
        <f ca="1">IF(AND($G3202,NOT(ISTEXT($G3201)),ISNUMBER(Poczatek),ISNUMBER(Koniec_Projekt)),IFERROR(IF($D3201=LataProjekcji,$F3201,IF($D3201&lt;LataProjekcji,IF((SUM($K3201:T3201)+12)&lt;$D3204,12,$D3204-SUM($K3201:T3201)),0)),0),0)</f>
        <v>0</v>
      </c>
      <c r="V3201" s="5">
        <f ca="1">IF(AND($G3202,NOT(ISTEXT($G3201)),ISNUMBER(Poczatek),ISNUMBER(Koniec_Projekt)),IFERROR(IF($D3201=LataProjekcji,$F3201,IF($D3201&lt;LataProjekcji,IF((SUM($K3201:U3201)+12)&lt;$D3204,12,$D3204-SUM($K3201:U3201)),0)),0),0)</f>
        <v>0</v>
      </c>
      <c r="W3201" s="5">
        <f ca="1">IF(AND($G3202,NOT(ISTEXT($G3201)),ISNUMBER(Poczatek),ISNUMBER(Koniec_Projekt)),IFERROR(IF($D3201=LataProjekcji,$F3201,IF($D3201&lt;LataProjekcji,IF((SUM($K3201:V3201)+12)&lt;$D3204,12,$D3204-SUM($K3201:V3201)),0)),0),0)</f>
        <v>0</v>
      </c>
      <c r="X3201" s="5">
        <f ca="1">IF(AND($G3202,NOT(ISTEXT($G3201)),ISNUMBER(Poczatek),ISNUMBER(Koniec_Projekt)),IFERROR(IF($D3201=LataProjekcji,$F3201,IF($D3201&lt;LataProjekcji,IF((SUM($K3201:W3201)+12)&lt;$D3204,12,$D3204-SUM($K3201:W3201)),0)),0),0)</f>
        <v>0</v>
      </c>
      <c r="Y3201" s="5">
        <f ca="1">IF(AND($G3202,NOT(ISTEXT($G3201)),ISNUMBER(Poczatek),ISNUMBER(Koniec_Projekt)),IFERROR(IF($D3201=LataProjekcji,$F3201,IF($D3201&lt;LataProjekcji,IF((SUM($K3201:X3201)+12)&lt;$D3204,12,$D3204-SUM($K3201:X3201)),0)),0),0)</f>
        <v>0</v>
      </c>
      <c r="Z3201" s="5">
        <f ca="1">IF(AND($G3202,NOT(ISTEXT($G3201)),ISNUMBER(Poczatek),ISNUMBER(Koniec_Projekt)),IFERROR(IF($D3201=LataProjekcji,$F3201,IF($D3201&lt;LataProjekcji,IF((SUM($K3201:Y3201)+12)&lt;$D3204,12,$D3204-SUM($K3201:Y3201)),0)),0),0)</f>
        <v>0</v>
      </c>
      <c r="AA3201" s="5">
        <f ca="1">IF(AND($G3202,NOT(ISTEXT($G3201)),ISNUMBER(Poczatek),ISNUMBER(Koniec_Projekt)),IFERROR(IF($D3201=LataProjekcji,$F3201,IF($D3201&lt;LataProjekcji,IF((SUM($K3201:Z3201)+12)&lt;$D3204,12,$D3204-SUM($K3201:Z3201)),0)),0),0)</f>
        <v>0</v>
      </c>
      <c r="AB3201" s="5">
        <f ca="1">IF(AND($G3202,NOT(ISTEXT($G3201)),ISNUMBER(Poczatek),ISNUMBER(Koniec_Projekt)),IFERROR(IF($D3201=LataProjekcji,$F3201,IF($D3201&lt;LataProjekcji,IF((SUM($K3201:AA3201)+12)&lt;$D3204,12,$D3204-SUM($K3201:AA3201)),0)),0),0)</f>
        <v>0</v>
      </c>
      <c r="AC3201" s="5">
        <f ca="1">IF(AND($G3202,NOT(ISTEXT($G3201)),ISNUMBER(Poczatek),ISNUMBER(Koniec_Projekt)),IFERROR(IF($D3201=LataProjekcji,$F3201,IF($D3201&lt;LataProjekcji,IF((SUM($K3201:AB3201)+12)&lt;$D3204,12,$D3204-SUM($K3201:AB3201)),0)),0),0)</f>
        <v>0</v>
      </c>
      <c r="AD3201" s="5">
        <f ca="1">IF(AND($G3202,NOT(ISTEXT($G3201)),ISNUMBER(Poczatek),ISNUMBER(Koniec_Projekt)),IFERROR(IF($D3201=LataProjekcji,$F3201,IF($D3201&lt;LataProjekcji,IF((SUM($K3201:AC3201)+12)&lt;$D3204,12,$D3204-SUM($K3201:AC3201)),0)),0),0)</f>
        <v>0</v>
      </c>
      <c r="AE3201" s="5">
        <f ca="1">IF(AND($G3202,NOT(ISTEXT($G3201)),ISNUMBER(Poczatek),ISNUMBER(Koniec_Projekt)),IFERROR(IF($D3201=LataProjekcji,$F3201,IF($D3201&lt;LataProjekcji,IF((SUM($K3201:AD3201)+12)&lt;$D3204,12,$D3204-SUM($K3201:AD3201)),0)),0),0)</f>
        <v>0</v>
      </c>
    </row>
    <row r="3202" spans="2:31" hidden="1">
      <c r="B3202" s="526" t="s">
        <v>754</v>
      </c>
      <c r="D3202" s="5">
        <f ca="1">D2052</f>
        <v>0</v>
      </c>
      <c r="E3202" s="454">
        <f ca="1">E2052</f>
        <v>0</v>
      </c>
      <c r="F3202" s="454">
        <f ca="1">F2052</f>
        <v>0</v>
      </c>
      <c r="G3202" s="258" t="b">
        <f ca="1">NOT(ISBLANK(OFFSET($C$269,$D3200,0)))</f>
        <v>0</v>
      </c>
      <c r="H3202" s="538" t="b">
        <f ca="1">SUM(K3202:AE3202)=E3204</f>
        <v>1</v>
      </c>
      <c r="I3202" s="1" t="s">
        <v>750</v>
      </c>
      <c r="K3202" s="537">
        <f ca="1">IF(AND($G3202,NOT(ISTEXT($G3201)),ISNUMBER(Poczatek),ISNUMBER(Koniec_Projekt)),IFERROR(IF($D3201=LataProjekcji,IF($F3201&gt;$E3204,$E3204,$F3201),IF($D3204&gt;=$E3204,(IF($D3201&lt;LataProjekcji,IF((SUM(J3202:$K3202)+12)&lt;$E3204,12,$E3204-SUM(J3202:$K3202)),0)),(IF($D3201&lt;LataProjekcji,IF((SUM(J3202:$K3202)+12)&lt;$D3204,12,$D3204-SUM(J3202:$K3202)),0)))),0),0)</f>
        <v>0</v>
      </c>
      <c r="L3202" s="537">
        <f ca="1">IF(AND($G3202,NOT(ISTEXT($G3201)),ISNUMBER(Poczatek),ISNUMBER(Koniec_Projekt)),IFERROR(IF($D3201=LataProjekcji,IF($F3201&gt;$E3204,$E3204,$F3201),IF($D3204&gt;=$E3204,(IF($D3201&lt;LataProjekcji,IF((SUM($K3202:K3202)+12)&lt;$E3204,12,$E3204-SUM($K3202:K3202)),0)),(IF($D3201&lt;LataProjekcji,IF((SUM($K3202:K3202)+12)&lt;$D3204,12,$D3204-SUM($K3202:K3202)),0)))),0),0)</f>
        <v>0</v>
      </c>
      <c r="M3202" s="537">
        <f ca="1">IF(AND($G3202,NOT(ISTEXT($G3201)),ISNUMBER(Poczatek),ISNUMBER(Koniec_Projekt)),IFERROR(IF($D3201=LataProjekcji,IF($F3201&gt;$E3204,$E3204,$F3201),IF($D3204&gt;=$E3204,(IF($D3201&lt;LataProjekcji,IF((SUM($K3202:L3202)+12)&lt;$E3204,12,$E3204-SUM($K3202:L3202)),0)),(IF($D3201&lt;LataProjekcji,IF((SUM($K3202:L3202)+12)&lt;$D3204,12,$D3204-SUM($K3202:L3202)),0)))),0),0)</f>
        <v>0</v>
      </c>
      <c r="N3202" s="537">
        <f ca="1">IF(AND($G3202,NOT(ISTEXT($G3201)),ISNUMBER(Poczatek),ISNUMBER(Koniec_Projekt)),IFERROR(IF($D3201=LataProjekcji,IF($F3201&gt;$E3204,$E3204,$F3201),IF($D3204&gt;=$E3204,(IF($D3201&lt;LataProjekcji,IF((SUM($K3202:M3202)+12)&lt;$E3204,12,$E3204-SUM($K3202:M3202)),0)),(IF($D3201&lt;LataProjekcji,IF((SUM($K3202:M3202)+12)&lt;$D3204,12,$D3204-SUM($K3202:M3202)),0)))),0),0)</f>
        <v>0</v>
      </c>
      <c r="O3202" s="537">
        <f ca="1">IF(AND($G3202,NOT(ISTEXT($G3201)),ISNUMBER(Poczatek),ISNUMBER(Koniec_Projekt)),IFERROR(IF($D3201=LataProjekcji,IF($F3201&gt;$E3204,$E3204,$F3201),IF($D3204&gt;=$E3204,(IF($D3201&lt;LataProjekcji,IF((SUM($K3202:N3202)+12)&lt;$E3204,12,$E3204-SUM($K3202:N3202)),0)),(IF($D3201&lt;LataProjekcji,IF((SUM($K3202:N3202)+12)&lt;$D3204,12,$D3204-SUM($K3202:N3202)),0)))),0),0)</f>
        <v>0</v>
      </c>
      <c r="P3202" s="537">
        <f ca="1">IF(AND($G3202,NOT(ISTEXT($G3201)),ISNUMBER(Poczatek),ISNUMBER(Koniec_Projekt)),IFERROR(IF($D3201=LataProjekcji,IF($F3201&gt;$E3204,$E3204,$F3201),IF($D3204&gt;=$E3204,(IF($D3201&lt;LataProjekcji,IF((SUM($K3202:O3202)+12)&lt;$E3204,12,$E3204-SUM($K3202:O3202)),0)),(IF($D3201&lt;LataProjekcji,IF((SUM($K3202:O3202)+12)&lt;$D3204,12,$D3204-SUM($K3202:O3202)),0)))),0),0)</f>
        <v>0</v>
      </c>
      <c r="Q3202" s="537">
        <f ca="1">IF(AND($G3202,NOT(ISTEXT($G3201)),ISNUMBER(Poczatek),ISNUMBER(Koniec_Projekt)),IFERROR(IF($D3201=LataProjekcji,IF($F3201&gt;$E3204,$E3204,$F3201),IF($D3204&gt;=$E3204,(IF($D3201&lt;LataProjekcji,IF((SUM($K3202:P3202)+12)&lt;$E3204,12,$E3204-SUM($K3202:P3202)),0)),(IF($D3201&lt;LataProjekcji,IF((SUM($K3202:P3202)+12)&lt;$D3204,12,$D3204-SUM($K3202:P3202)),0)))),0),0)</f>
        <v>0</v>
      </c>
      <c r="R3202" s="537">
        <f ca="1">IF(AND($G3202,NOT(ISTEXT($G3201)),ISNUMBER(Poczatek),ISNUMBER(Koniec_Projekt)),IFERROR(IF($D3201=LataProjekcji,IF($F3201&gt;$E3204,$E3204,$F3201),IF($D3204&gt;=$E3204,(IF($D3201&lt;LataProjekcji,IF((SUM($K3202:Q3202)+12)&lt;$E3204,12,$E3204-SUM($K3202:Q3202)),0)),(IF($D3201&lt;LataProjekcji,IF((SUM($K3202:Q3202)+12)&lt;$D3204,12,$D3204-SUM($K3202:Q3202)),0)))),0),0)</f>
        <v>0</v>
      </c>
      <c r="S3202" s="537">
        <f ca="1">IF(AND($G3202,NOT(ISTEXT($G3201)),ISNUMBER(Poczatek),ISNUMBER(Koniec_Projekt)),IFERROR(IF($D3201=LataProjekcji,IF($F3201&gt;$E3204,$E3204,$F3201),IF($D3204&gt;=$E3204,(IF($D3201&lt;LataProjekcji,IF((SUM($K3202:R3202)+12)&lt;$E3204,12,$E3204-SUM($K3202:R3202)),0)),(IF($D3201&lt;LataProjekcji,IF((SUM($K3202:R3202)+12)&lt;$D3204,12,$D3204-SUM($K3202:R3202)),0)))),0),0)</f>
        <v>0</v>
      </c>
      <c r="T3202" s="537">
        <f ca="1">IF(AND($G3202,NOT(ISTEXT($G3201)),ISNUMBER(Poczatek),ISNUMBER(Koniec_Projekt)),IFERROR(IF($D3201=LataProjekcji,IF($F3201&gt;$E3204,$E3204,$F3201),IF($D3204&gt;=$E3204,(IF($D3201&lt;LataProjekcji,IF((SUM($K3202:S3202)+12)&lt;$E3204,12,$E3204-SUM($K3202:S3202)),0)),(IF($D3201&lt;LataProjekcji,IF((SUM($K3202:S3202)+12)&lt;$D3204,12,$D3204-SUM($K3202:S3202)),0)))),0),0)</f>
        <v>0</v>
      </c>
      <c r="U3202" s="537">
        <f ca="1">IF(AND($G3202,NOT(ISTEXT($G3201)),ISNUMBER(Poczatek),ISNUMBER(Koniec_Projekt)),IFERROR(IF($D3201=LataProjekcji,IF($F3201&gt;$E3204,$E3204,$F3201),IF($D3204&gt;=$E3204,(IF($D3201&lt;LataProjekcji,IF((SUM($K3202:T3202)+12)&lt;$E3204,12,$E3204-SUM($K3202:T3202)),0)),(IF($D3201&lt;LataProjekcji,IF((SUM($K3202:T3202)+12)&lt;$D3204,12,$D3204-SUM($K3202:T3202)),0)))),0),0)</f>
        <v>0</v>
      </c>
      <c r="V3202" s="537">
        <f ca="1">IF(AND($G3202,NOT(ISTEXT($G3201)),ISNUMBER(Poczatek),ISNUMBER(Koniec_Projekt)),IFERROR(IF($D3201=LataProjekcji,IF($F3201&gt;$E3204,$E3204,$F3201),IF($D3204&gt;=$E3204,(IF($D3201&lt;LataProjekcji,IF((SUM($K3202:U3202)+12)&lt;$E3204,12,$E3204-SUM($K3202:U3202)),0)),(IF($D3201&lt;LataProjekcji,IF((SUM($K3202:U3202)+12)&lt;$D3204,12,$D3204-SUM($K3202:U3202)),0)))),0),0)</f>
        <v>0</v>
      </c>
      <c r="W3202" s="537">
        <f ca="1">IF(AND($G3202,NOT(ISTEXT($G3201)),ISNUMBER(Poczatek),ISNUMBER(Koniec_Projekt)),IFERROR(IF($D3201=LataProjekcji,IF($F3201&gt;$E3204,$E3204,$F3201),IF($D3204&gt;=$E3204,(IF($D3201&lt;LataProjekcji,IF((SUM($K3202:V3202)+12)&lt;$E3204,12,$E3204-SUM($K3202:V3202)),0)),(IF($D3201&lt;LataProjekcji,IF((SUM($K3202:V3202)+12)&lt;$D3204,12,$D3204-SUM($K3202:V3202)),0)))),0),0)</f>
        <v>0</v>
      </c>
      <c r="X3202" s="537">
        <f ca="1">IF(AND($G3202,NOT(ISTEXT($G3201)),ISNUMBER(Poczatek),ISNUMBER(Koniec_Projekt)),IFERROR(IF($D3201=LataProjekcji,IF($F3201&gt;$E3204,$E3204,$F3201),IF($D3204&gt;=$E3204,(IF($D3201&lt;LataProjekcji,IF((SUM($K3202:W3202)+12)&lt;$E3204,12,$E3204-SUM($K3202:W3202)),0)),(IF($D3201&lt;LataProjekcji,IF((SUM($K3202:W3202)+12)&lt;$D3204,12,$D3204-SUM($K3202:W3202)),0)))),0),0)</f>
        <v>0</v>
      </c>
      <c r="Y3202" s="537">
        <f ca="1">IF(AND($G3202,NOT(ISTEXT($G3201)),ISNUMBER(Poczatek),ISNUMBER(Koniec_Projekt)),IFERROR(IF($D3201=LataProjekcji,IF($F3201&gt;$E3204,$E3204,$F3201),IF($D3204&gt;=$E3204,(IF($D3201&lt;LataProjekcji,IF((SUM($K3202:X3202)+12)&lt;$E3204,12,$E3204-SUM($K3202:X3202)),0)),(IF($D3201&lt;LataProjekcji,IF((SUM($K3202:X3202)+12)&lt;$D3204,12,$D3204-SUM($K3202:X3202)),0)))),0),0)</f>
        <v>0</v>
      </c>
      <c r="Z3202" s="537">
        <f ca="1">IF(AND($G3202,NOT(ISTEXT($G3201)),ISNUMBER(Poczatek),ISNUMBER(Koniec_Projekt)),IFERROR(IF($D3201=LataProjekcji,IF($F3201&gt;$E3204,$E3204,$F3201),IF($D3204&gt;=$E3204,(IF($D3201&lt;LataProjekcji,IF((SUM($K3202:Y3202)+12)&lt;$E3204,12,$E3204-SUM($K3202:Y3202)),0)),(IF($D3201&lt;LataProjekcji,IF((SUM($K3202:Y3202)+12)&lt;$D3204,12,$D3204-SUM($K3202:Y3202)),0)))),0),0)</f>
        <v>0</v>
      </c>
      <c r="AA3202" s="537">
        <f ca="1">IF(AND($G3202,NOT(ISTEXT($G3201)),ISNUMBER(Poczatek),ISNUMBER(Koniec_Projekt)),IFERROR(IF($D3201=LataProjekcji,IF($F3201&gt;$E3204,$E3204,$F3201),IF($D3204&gt;=$E3204,(IF($D3201&lt;LataProjekcji,IF((SUM($K3202:Z3202)+12)&lt;$E3204,12,$E3204-SUM($K3202:Z3202)),0)),(IF($D3201&lt;LataProjekcji,IF((SUM($K3202:Z3202)+12)&lt;$D3204,12,$D3204-SUM($K3202:Z3202)),0)))),0),0)</f>
        <v>0</v>
      </c>
      <c r="AB3202" s="537">
        <f ca="1">IF(AND($G3202,NOT(ISTEXT($G3201)),ISNUMBER(Poczatek),ISNUMBER(Koniec_Projekt)),IFERROR(IF($D3201=LataProjekcji,IF($F3201&gt;$E3204,$E3204,$F3201),IF($D3204&gt;=$E3204,(IF($D3201&lt;LataProjekcji,IF((SUM($K3202:AA3202)+12)&lt;$E3204,12,$E3204-SUM($K3202:AA3202)),0)),(IF($D3201&lt;LataProjekcji,IF((SUM($K3202:AA3202)+12)&lt;$D3204,12,$D3204-SUM($K3202:AA3202)),0)))),0),0)</f>
        <v>0</v>
      </c>
      <c r="AC3202" s="537">
        <f ca="1">IF(AND($G3202,NOT(ISTEXT($G3201)),ISNUMBER(Poczatek),ISNUMBER(Koniec_Projekt)),IFERROR(IF($D3201=LataProjekcji,IF($F3201&gt;$E3204,$E3204,$F3201),IF($D3204&gt;=$E3204,(IF($D3201&lt;LataProjekcji,IF((SUM($K3202:AB3202)+12)&lt;$E3204,12,$E3204-SUM($K3202:AB3202)),0)),(IF($D3201&lt;LataProjekcji,IF((SUM($K3202:AB3202)+12)&lt;$D3204,12,$D3204-SUM($K3202:AB3202)),0)))),0),0)</f>
        <v>0</v>
      </c>
      <c r="AD3202" s="537">
        <f ca="1">IF(AND($G3202,NOT(ISTEXT($G3201)),ISNUMBER(Poczatek),ISNUMBER(Koniec_Projekt)),IFERROR(IF($D3201=LataProjekcji,IF($F3201&gt;$E3204,$E3204,$F3201),IF($D3204&gt;=$E3204,(IF($D3201&lt;LataProjekcji,IF((SUM($K3202:AC3202)+12)&lt;$E3204,12,$E3204-SUM($K3202:AC3202)),0)),(IF($D3201&lt;LataProjekcji,IF((SUM($K3202:AC3202)+12)&lt;$D3204,12,$D3204-SUM($K3202:AC3202)),0)))),0),0)</f>
        <v>0</v>
      </c>
      <c r="AE3202" s="537">
        <f ca="1">IF(AND($G3202,NOT(ISTEXT($G3201)),ISNUMBER(Poczatek),ISNUMBER(Koniec_Projekt)),IFERROR(IF($D3201=LataProjekcji,IF($F3201&gt;$E3204,$E3204,$F3201),IF($D3204&gt;=$E3204,(IF($D3201&lt;LataProjekcji,IF((SUM($K3202:AD3202)+12)&lt;$E3204,12,$E3204-SUM($K3202:AD3202)),0)),(IF($D3201&lt;LataProjekcji,IF((SUM($K3202:AD3202)+12)&lt;$D3204,12,$D3204-SUM($K3202:AD3202)),0)))),0),0)</f>
        <v>0</v>
      </c>
    </row>
    <row r="3203" spans="2:31" hidden="1">
      <c r="B3203" s="526" t="s">
        <v>753</v>
      </c>
      <c r="D3203" s="454">
        <f ca="1">D2053</f>
        <v>0</v>
      </c>
      <c r="E3203" s="454">
        <f ca="1">IF(D3202&gt;10,ROUND(D3203/12,2),D3203)</f>
        <v>0</v>
      </c>
      <c r="F3203" s="524">
        <f>Koniec_Projekt</f>
        <v>0</v>
      </c>
      <c r="G3203" s="329">
        <f>Miesiac_Koniec_Projekt</f>
        <v>0</v>
      </c>
      <c r="H3203" s="538" t="b">
        <f ca="1">SUM(K3203:AE3203)=D3202</f>
        <v>1</v>
      </c>
      <c r="I3203" s="1" t="s">
        <v>713</v>
      </c>
      <c r="K3203" s="256">
        <f ca="1">IF(AND($G3202,NOT(ISTEXT($G3201)),ISNUMBER(Poczatek),ISNUMBER(Koniec_Projekt)),IFERROR(IF(LataProjekcji=$F3204,ROUND($D3202,0),ROUND(K3201*$E3203,0)),0),0)</f>
        <v>0</v>
      </c>
      <c r="L3203" s="5">
        <f ca="1">IF(AND($G3202,NOT(ISTEXT($G3201)),ISNUMBER(Poczatek),ISNUMBER(Koniec_Projekt)),IFERROR(IF(LataProjekcji=$F3204,ROUND($D3202-SUM(K3203:$K3203),0),ROUND(L3201*$E3203,0)),0),0)</f>
        <v>0</v>
      </c>
      <c r="M3203" s="5">
        <f ca="1">IF(AND($G3202,NOT(ISTEXT($G3201)),ISNUMBER(Poczatek),ISNUMBER(Koniec_Projekt)),IFERROR(IF(LataProjekcji=$F3204,ROUND($D3202-SUM($K3203:L3203),0),ROUND(M3201*$E3203,0)),0),0)</f>
        <v>0</v>
      </c>
      <c r="N3203" s="5">
        <f ca="1">IF(AND($G3202,NOT(ISTEXT($G3201)),ISNUMBER(Poczatek),ISNUMBER(Koniec_Projekt)),IFERROR(IF(LataProjekcji=$F3204,ROUND($D3202-SUM($K3203:M3203),0),ROUND(N3201*$E3203,0)),0),0)</f>
        <v>0</v>
      </c>
      <c r="O3203" s="5">
        <f ca="1">IF(AND($G3202,NOT(ISTEXT($G3201)),ISNUMBER(Poczatek),ISNUMBER(Koniec_Projekt)),IFERROR(IF(LataProjekcji=$F3204,ROUND($D3202-SUM($K3203:N3203),0),ROUND(O3201*$E3203,0)),0),0)</f>
        <v>0</v>
      </c>
      <c r="P3203" s="5">
        <f ca="1">IF(AND($G3202,NOT(ISTEXT($G3201)),ISNUMBER(Poczatek),ISNUMBER(Koniec_Projekt)),IFERROR(IF(LataProjekcji=$F3204,ROUND($D3202-SUM($K3203:O3203),0),ROUND(P3201*$E3203,0)),0),0)</f>
        <v>0</v>
      </c>
      <c r="Q3203" s="5">
        <f ca="1">IF(AND($G3202,NOT(ISTEXT($G3201)),ISNUMBER(Poczatek),ISNUMBER(Koniec_Projekt)),IFERROR(IF(LataProjekcji=$F3204,ROUND($D3202-SUM($K3203:P3203),0),ROUND(Q3201*$E3203,0)),0),0)</f>
        <v>0</v>
      </c>
      <c r="R3203" s="5">
        <f ca="1">IF(AND($G3202,NOT(ISTEXT($G3201)),ISNUMBER(Poczatek),ISNUMBER(Koniec_Projekt)),IFERROR(IF(LataProjekcji=$F3204,ROUND($D3202-SUM($K3203:Q3203),0),ROUND(R3201*$E3203,0)),0),0)</f>
        <v>0</v>
      </c>
      <c r="S3203" s="5">
        <f ca="1">IF(AND($G3202,NOT(ISTEXT($G3201)),ISNUMBER(Poczatek),ISNUMBER(Koniec_Projekt)),IFERROR(IF(LataProjekcji=$F3204,ROUND($D3202-SUM($K3203:R3203),0),ROUND(S3201*$E3203,0)),0),0)</f>
        <v>0</v>
      </c>
      <c r="T3203" s="5">
        <f ca="1">IF(AND($G3202,NOT(ISTEXT($G3201)),ISNUMBER(Poczatek),ISNUMBER(Koniec_Projekt)),IFERROR(IF(LataProjekcji=$F3204,ROUND($D3202-SUM($K3203:S3203),0),ROUND(T3201*$E3203,0)),0),0)</f>
        <v>0</v>
      </c>
      <c r="U3203" s="5">
        <f ca="1">IF(AND($G3202,NOT(ISTEXT($G3201)),ISNUMBER(Poczatek),ISNUMBER(Koniec_Projekt)),IFERROR(IF(LataProjekcji=$F3204,ROUND($D3202-SUM($K3203:T3203),0),ROUND(U3201*$E3203,0)),0),0)</f>
        <v>0</v>
      </c>
      <c r="V3203" s="5">
        <f ca="1">IF(AND($G3202,NOT(ISTEXT($G3201)),ISNUMBER(Poczatek),ISNUMBER(Koniec_Projekt)),IFERROR(IF(LataProjekcji=$F3204,ROUND($D3202-SUM($K3203:U3203),0),ROUND(V3201*$E3203,0)),0),0)</f>
        <v>0</v>
      </c>
      <c r="W3203" s="5">
        <f ca="1">IF(AND($G3202,NOT(ISTEXT($G3201)),ISNUMBER(Poczatek),ISNUMBER(Koniec_Projekt)),IFERROR(IF(LataProjekcji=$F3204,ROUND($D3202-SUM($K3203:V3203),0),ROUND(W3201*$E3203,0)),0),0)</f>
        <v>0</v>
      </c>
      <c r="X3203" s="5">
        <f ca="1">IF(AND($G3202,NOT(ISTEXT($G3201)),ISNUMBER(Poczatek),ISNUMBER(Koniec_Projekt)),IFERROR(IF(LataProjekcji=$F3204,ROUND($D3202-SUM($K3203:W3203),0),ROUND(X3201*$E3203,0)),0),0)</f>
        <v>0</v>
      </c>
      <c r="Y3203" s="5">
        <f ca="1">IF(AND($G3202,NOT(ISTEXT($G3201)),ISNUMBER(Poczatek),ISNUMBER(Koniec_Projekt)),IFERROR(IF(LataProjekcji=$F3204,ROUND($D3202-SUM($K3203:X3203),0),ROUND(Y3201*$E3203,0)),0),0)</f>
        <v>0</v>
      </c>
      <c r="Z3203" s="5">
        <f ca="1">IF(AND($G3202,NOT(ISTEXT($G3201)),ISNUMBER(Poczatek),ISNUMBER(Koniec_Projekt)),IFERROR(IF(LataProjekcji=$F3204,ROUND($D3202-SUM($K3203:Y3203),0),ROUND(Z3201*$E3203,0)),0),0)</f>
        <v>0</v>
      </c>
      <c r="AA3203" s="5">
        <f ca="1">IF(AND($G3202,NOT(ISTEXT($G3201)),ISNUMBER(Poczatek),ISNUMBER(Koniec_Projekt)),IFERROR(IF(LataProjekcji=$F3204,ROUND($D3202-SUM($K3203:Z3203),0),ROUND(AA3201*$E3203,0)),0),0)</f>
        <v>0</v>
      </c>
      <c r="AB3203" s="5">
        <f ca="1">IF(AND($G3202,NOT(ISTEXT($G3201)),ISNUMBER(Poczatek),ISNUMBER(Koniec_Projekt)),IFERROR(IF(LataProjekcji=$F3204,ROUND($D3202-SUM($K3203:AA3203),0),ROUND(AB3201*$E3203,0)),0),0)</f>
        <v>0</v>
      </c>
      <c r="AC3203" s="5">
        <f ca="1">IF(AND($G3202,NOT(ISTEXT($G3201)),ISNUMBER(Poczatek),ISNUMBER(Koniec_Projekt)),IFERROR(IF(LataProjekcji=$F3204,ROUND($D3202-SUM($K3203:AB3203),0),ROUND(AC3201*$E3203,0)),0),0)</f>
        <v>0</v>
      </c>
      <c r="AD3203" s="5">
        <f ca="1">IF(AND($G3202,NOT(ISTEXT($G3201)),ISNUMBER(Poczatek),ISNUMBER(Koniec_Projekt)),IFERROR(IF(LataProjekcji=$F3204,ROUND($D3202-SUM($K3203:AC3203),0),ROUND(AD3201*$E3203,0)),0),0)</f>
        <v>0</v>
      </c>
      <c r="AE3203" s="5">
        <f ca="1">IF(AND($G3202,NOT(ISTEXT($G3201)),ISNUMBER(Poczatek),ISNUMBER(Koniec_Projekt)),IFERROR(IF(LataProjekcji=$F3204,ROUND($D3202-SUM($K3203:AD3203),0),ROUND(AE3201*$E3203,0)),0),0)</f>
        <v>0</v>
      </c>
    </row>
    <row r="3204" spans="2:31" hidden="1">
      <c r="B3204" s="526" t="s">
        <v>751</v>
      </c>
      <c r="D3204" s="1">
        <f ca="1">IFERROR(ROUNDUP(D3202/E3203,0),0)</f>
        <v>0</v>
      </c>
      <c r="E3204" s="1">
        <f ca="1">IF(D3204=0,0,DATEDIF(DATE(D3201,E3201,1),DATE(F3203,G3203,1),"m"))</f>
        <v>0</v>
      </c>
      <c r="F3204" s="1" t="str">
        <f ca="1">IFERROR(YEAR(G3201),"brak daty")</f>
        <v>brak daty</v>
      </c>
      <c r="G3204" s="1" t="str">
        <f ca="1">IFERROR(MONTH(G3201),"brak daty")</f>
        <v>brak daty</v>
      </c>
      <c r="I3204" s="1" t="s">
        <v>425</v>
      </c>
      <c r="K3204" s="5">
        <f ca="1">IF(AND($G3202,NOT(ISTEXT($G3201)),ISNUMBER(Poczatek),ISNUMBER(Koniec_Projekt)),IFERROR(IF(LataProjekcji=$F3203,IF(AND($G3203=$G3204,$F3203=$F3204),ROUND($D3202-SUM($K3204),0),ROUND(K3202*$E3203,0)),IF(LataProjekcji&gt;$F3203,0,ROUND(K3202*$E3203,0))),0),0)</f>
        <v>0</v>
      </c>
      <c r="L3204" s="5">
        <f ca="1">IF(AND($G3202,NOT(ISTEXT($G3201)),ISNUMBER(Poczatek),ISNUMBER(Koniec_Projekt)),IFERROR(IF(LataProjekcji=$F3203,IF(AND($G3203=$G3204,$F3203=$F3204),ROUND($D3202-SUM($K3204:K3204),0),ROUND(L3202*$E3203,0)),IF(LataProjekcji&gt;$F3203,0,ROUND(L3202*$E3203,0))),0),0)</f>
        <v>0</v>
      </c>
      <c r="M3204" s="5">
        <f ca="1">IF(AND($G3202,NOT(ISTEXT($G3201)),ISNUMBER(Poczatek),ISNUMBER(Koniec_Projekt)),IFERROR(IF(LataProjekcji=$F3203,IF(AND($G3203=$G3204,$F3203=$F3204),ROUND($D3202-SUM($K3204:L3204),0),ROUND(M3202*$E3203,0)),IF(LataProjekcji&gt;$F3203,0,ROUND(M3202*$E3203,0))),0),0)</f>
        <v>0</v>
      </c>
      <c r="N3204" s="5">
        <f ca="1">IF(AND($G3202,NOT(ISTEXT($G3201)),ISNUMBER(Poczatek),ISNUMBER(Koniec_Projekt)),IFERROR(IF(LataProjekcji=$F3203,IF(AND($G3203=$G3204,$F3203=$F3204),ROUND($D3202-SUM($K3204:M3204),0),ROUND(N3202*$E3203,0)),IF(LataProjekcji&gt;$F3203,0,ROUND(N3202*$E3203,0))),0),0)</f>
        <v>0</v>
      </c>
      <c r="O3204" s="5">
        <f ca="1">IF(AND($G3202,NOT(ISTEXT($G3201)),ISNUMBER(Poczatek),ISNUMBER(Koniec_Projekt)),IFERROR(IF(LataProjekcji=$F3203,IF(AND($G3203=$G3204,$F3203=$F3204),ROUND($D3202-SUM($K3204:N3204),0),ROUND(O3202*$E3203,0)),IF(LataProjekcji&gt;$F3203,0,ROUND(O3202*$E3203,0))),0),0)</f>
        <v>0</v>
      </c>
      <c r="P3204" s="5">
        <f ca="1">IF(AND($G3202,NOT(ISTEXT($G3201)),ISNUMBER(Poczatek),ISNUMBER(Koniec_Projekt)),IFERROR(IF(LataProjekcji=$F3203,IF(AND($G3203=$G3204,$F3203=$F3204),ROUND($D3202-SUM($K3204:O3204),0),ROUND(P3202*$E3203,0)),IF(LataProjekcji&gt;$F3203,0,ROUND(P3202*$E3203,0))),0),0)</f>
        <v>0</v>
      </c>
      <c r="Q3204" s="5">
        <f ca="1">IF(AND($G3202,NOT(ISTEXT($G3201)),ISNUMBER(Poczatek),ISNUMBER(Koniec_Projekt)),IFERROR(IF(LataProjekcji=$F3203,IF(AND($G3203=$G3204,$F3203=$F3204),ROUND($D3202-SUM($K3204:P3204),0),ROUND(Q3202*$E3203,0)),IF(LataProjekcji&gt;$F3203,0,ROUND(Q3202*$E3203,0))),0),0)</f>
        <v>0</v>
      </c>
      <c r="R3204" s="5">
        <f ca="1">IF(AND($G3202,NOT(ISTEXT($G3201)),ISNUMBER(Poczatek),ISNUMBER(Koniec_Projekt)),IFERROR(IF(LataProjekcji=$F3203,IF(AND($G3203=$G3204,$F3203=$F3204),ROUND($D3202-SUM($K3204:Q3204),0),ROUND(R3202*$E3203,0)),IF(LataProjekcji&gt;$F3203,0,ROUND(R3202*$E3203,0))),0),0)</f>
        <v>0</v>
      </c>
      <c r="S3204" s="5">
        <f ca="1">IF(AND($G3202,NOT(ISTEXT($G3201)),ISNUMBER(Poczatek),ISNUMBER(Koniec_Projekt)),IFERROR(IF(LataProjekcji=$F3203,IF(AND($G3203=$G3204,$F3203=$F3204),ROUND($D3202-SUM($K3204:R3204),0),ROUND(S3202*$E3203,0)),IF(LataProjekcji&gt;$F3203,0,ROUND(S3202*$E3203,0))),0),0)</f>
        <v>0</v>
      </c>
      <c r="T3204" s="5">
        <f ca="1">IF(AND($G3202,NOT(ISTEXT($G3201)),ISNUMBER(Poczatek),ISNUMBER(Koniec_Projekt)),IFERROR(IF(LataProjekcji=$F3203,IF(AND($G3203=$G3204,$F3203=$F3204),ROUND($D3202-SUM($K3204:S3204),0),ROUND(T3202*$E3203,0)),IF(LataProjekcji&gt;$F3203,0,ROUND(T3202*$E3203,0))),0),0)</f>
        <v>0</v>
      </c>
      <c r="U3204" s="5">
        <f ca="1">IF(AND($G3202,NOT(ISTEXT($G3201)),ISNUMBER(Poczatek),ISNUMBER(Koniec_Projekt)),IFERROR(IF(LataProjekcji=$F3203,IF(AND($G3203=$G3204,$F3203=$F3204),ROUND($D3202-SUM($K3204:T3204),0),ROUND(U3202*$E3203,0)),IF(LataProjekcji&gt;$F3203,0,ROUND(U3202*$E3203,0))),0),0)</f>
        <v>0</v>
      </c>
      <c r="V3204" s="5">
        <f ca="1">IF(AND($G3202,NOT(ISTEXT($G3201)),ISNUMBER(Poczatek),ISNUMBER(Koniec_Projekt)),IFERROR(IF(LataProjekcji=$F3203,IF(AND($G3203=$G3204,$F3203=$F3204),ROUND($D3202-SUM($K3204:U3204),0),ROUND(V3202*$E3203,0)),IF(LataProjekcji&gt;$F3203,0,ROUND(V3202*$E3203,0))),0),0)</f>
        <v>0</v>
      </c>
      <c r="W3204" s="5">
        <f ca="1">IF(AND($G3202,NOT(ISTEXT($G3201)),ISNUMBER(Poczatek),ISNUMBER(Koniec_Projekt)),IFERROR(IF(LataProjekcji=$F3203,IF(AND($G3203=$G3204,$F3203=$F3204),ROUND($D3202-SUM($K3204:V3204),0),ROUND(W3202*$E3203,0)),IF(LataProjekcji&gt;$F3203,0,ROUND(W3202*$E3203,0))),0),0)</f>
        <v>0</v>
      </c>
      <c r="X3204" s="5">
        <f ca="1">IF(AND($G3202,NOT(ISTEXT($G3201)),ISNUMBER(Poczatek),ISNUMBER(Koniec_Projekt)),IFERROR(IF(LataProjekcji=$F3203,IF(AND($G3203=$G3204,$F3203=$F3204),ROUND($D3202-SUM($K3204:W3204),0),ROUND(X3202*$E3203,0)),IF(LataProjekcji&gt;$F3203,0,ROUND(X3202*$E3203,0))),0),0)</f>
        <v>0</v>
      </c>
      <c r="Y3204" s="5">
        <f ca="1">IF(AND($G3202,NOT(ISTEXT($G3201)),ISNUMBER(Poczatek),ISNUMBER(Koniec_Projekt)),IFERROR(IF(LataProjekcji=$F3203,IF(AND($G3203=$G3204,$F3203=$F3204),ROUND($D3202-SUM($K3204:X3204),0),ROUND(Y3202*$E3203,0)),IF(LataProjekcji&gt;$F3203,0,ROUND(Y3202*$E3203,0))),0),0)</f>
        <v>0</v>
      </c>
      <c r="Z3204" s="5">
        <f ca="1">IF(AND($G3202,NOT(ISTEXT($G3201)),ISNUMBER(Poczatek),ISNUMBER(Koniec_Projekt)),IFERROR(IF(LataProjekcji=$F3203,IF(AND($G3203=$G3204,$F3203=$F3204),ROUND($D3202-SUM($K3204:Y3204),0),ROUND(Z3202*$E3203,0)),IF(LataProjekcji&gt;$F3203,0,ROUND(Z3202*$E3203,0))),0),0)</f>
        <v>0</v>
      </c>
      <c r="AA3204" s="5">
        <f ca="1">IF(AND($G3202,NOT(ISTEXT($G3201)),ISNUMBER(Poczatek),ISNUMBER(Koniec_Projekt)),IFERROR(IF(LataProjekcji=$F3203,IF(AND($G3203=$G3204,$F3203=$F3204),ROUND($D3202-SUM($K3204:Z3204),0),ROUND(AA3202*$E3203,0)),IF(LataProjekcji&gt;$F3203,0,ROUND(AA3202*$E3203,0))),0),0)</f>
        <v>0</v>
      </c>
      <c r="AB3204" s="5">
        <f ca="1">IF(AND($G3202,NOT(ISTEXT($G3201)),ISNUMBER(Poczatek),ISNUMBER(Koniec_Projekt)),IFERROR(IF(LataProjekcji=$F3203,IF(AND($G3203=$G3204,$F3203=$F3204),ROUND($D3202-SUM($K3204:AA3204),0),ROUND(AB3202*$E3203,0)),IF(LataProjekcji&gt;$F3203,0,ROUND(AB3202*$E3203,0))),0),0)</f>
        <v>0</v>
      </c>
      <c r="AC3204" s="5">
        <f ca="1">IF(AND($G3202,NOT(ISTEXT($G3201)),ISNUMBER(Poczatek),ISNUMBER(Koniec_Projekt)),IFERROR(IF(LataProjekcji=$F3203,IF(AND($G3203=$G3204,$F3203=$F3204),ROUND($D3202-SUM($K3204:AB3204),0),ROUND(AC3202*$E3203,0)),IF(LataProjekcji&gt;$F3203,0,ROUND(AC3202*$E3203,0))),0),0)</f>
        <v>0</v>
      </c>
      <c r="AD3204" s="5">
        <f ca="1">IF(AND($G3202,NOT(ISTEXT($G3201)),ISNUMBER(Poczatek),ISNUMBER(Koniec_Projekt)),IFERROR(IF(LataProjekcji=$F3203,IF(AND($G3203=$G3204,$F3203=$F3204),ROUND($D3202-SUM($K3204:AC3204),0),ROUND(AD3202*$E3203,0)),IF(LataProjekcji&gt;$F3203,0,ROUND(AD3202*$E3203,0))),0),0)</f>
        <v>0</v>
      </c>
      <c r="AE3204" s="5">
        <f ca="1">IF(AND($G3202,NOT(ISTEXT($G3201)),ISNUMBER(Poczatek),ISNUMBER(Koniec_Projekt)),IFERROR(IF(LataProjekcji=$F3203,IF(AND($G3203=$G3204,$F3203=$F3204),ROUND($D3202-SUM($K3204:AD3204),0),ROUND(AE3202*$E3203,0)),IF(LataProjekcji&gt;$F3203,0,ROUND(AE3202*$E3203,0))),0),0)</f>
        <v>0</v>
      </c>
    </row>
    <row r="3205" spans="2:31" ht="12.5" hidden="1" thickBot="1">
      <c r="B3205" s="527" t="s">
        <v>865</v>
      </c>
      <c r="C3205" s="528"/>
      <c r="D3205" s="529">
        <f ca="1">IF(D3202&gt;10,ROUND((D3204-1)*E3203,0),E3203)</f>
        <v>0</v>
      </c>
      <c r="E3205" s="529">
        <f ca="1">D3202-D3205</f>
        <v>0</v>
      </c>
      <c r="F3205" s="528"/>
      <c r="G3205" s="669">
        <f ca="1">OFFSET($C$269,$D3200,0)</f>
        <v>0</v>
      </c>
      <c r="H3205" s="528"/>
      <c r="I3205" s="528"/>
      <c r="J3205" s="528"/>
      <c r="K3205" s="528"/>
      <c r="L3205" s="528"/>
      <c r="M3205" s="528"/>
      <c r="N3205" s="528"/>
      <c r="O3205" s="528"/>
      <c r="P3205" s="528"/>
      <c r="Q3205" s="528"/>
      <c r="R3205" s="528"/>
      <c r="S3205" s="528"/>
      <c r="T3205" s="528"/>
      <c r="U3205" s="528"/>
      <c r="V3205" s="528"/>
      <c r="W3205" s="528"/>
      <c r="X3205" s="528"/>
      <c r="Y3205" s="528"/>
      <c r="Z3205" s="528"/>
      <c r="AA3205" s="528"/>
      <c r="AB3205" s="528"/>
      <c r="AC3205" s="528"/>
      <c r="AD3205" s="528"/>
      <c r="AE3205" s="528"/>
    </row>
    <row r="3206" spans="2:31" ht="12.5" hidden="1" thickTop="1"/>
    <row r="3207" spans="2:31" ht="12.5" hidden="1" thickBot="1">
      <c r="B3207" s="530" t="str">
        <f ca="1">"nazwa ST: "&amp;B2057</f>
        <v>nazwa ST: 0</v>
      </c>
      <c r="C3207" s="530"/>
      <c r="D3207" s="531">
        <f>D2057</f>
        <v>353</v>
      </c>
      <c r="E3207" s="530"/>
      <c r="F3207" s="530"/>
      <c r="G3207" s="530"/>
      <c r="H3207" s="530"/>
      <c r="I3207" s="530"/>
      <c r="J3207" s="530"/>
      <c r="K3207" s="539" t="str">
        <f t="shared" ref="K3207:AE3207" si="3254">LataProjekcji</f>
        <v>Uzupełnij dane</v>
      </c>
      <c r="L3207" s="539" t="str">
        <f t="shared" si="3254"/>
        <v/>
      </c>
      <c r="M3207" s="539" t="str">
        <f t="shared" si="3254"/>
        <v/>
      </c>
      <c r="N3207" s="539" t="str">
        <f t="shared" si="3254"/>
        <v/>
      </c>
      <c r="O3207" s="539" t="str">
        <f t="shared" si="3254"/>
        <v/>
      </c>
      <c r="P3207" s="539" t="str">
        <f t="shared" si="3254"/>
        <v/>
      </c>
      <c r="Q3207" s="539" t="str">
        <f t="shared" si="3254"/>
        <v/>
      </c>
      <c r="R3207" s="539" t="str">
        <f t="shared" si="3254"/>
        <v/>
      </c>
      <c r="S3207" s="539" t="str">
        <f t="shared" si="3254"/>
        <v/>
      </c>
      <c r="T3207" s="539" t="str">
        <f t="shared" si="3254"/>
        <v/>
      </c>
      <c r="U3207" s="539" t="str">
        <f t="shared" si="3254"/>
        <v/>
      </c>
      <c r="V3207" s="539" t="str">
        <f t="shared" si="3254"/>
        <v/>
      </c>
      <c r="W3207" s="539" t="str">
        <f t="shared" si="3254"/>
        <v/>
      </c>
      <c r="X3207" s="539" t="str">
        <f t="shared" si="3254"/>
        <v/>
      </c>
      <c r="Y3207" s="539" t="str">
        <f t="shared" si="3254"/>
        <v/>
      </c>
      <c r="Z3207" s="539" t="str">
        <f t="shared" si="3254"/>
        <v/>
      </c>
      <c r="AA3207" s="539" t="str">
        <f t="shared" si="3254"/>
        <v/>
      </c>
      <c r="AB3207" s="539" t="str">
        <f t="shared" si="3254"/>
        <v/>
      </c>
      <c r="AC3207" s="539" t="str">
        <f t="shared" si="3254"/>
        <v/>
      </c>
      <c r="AD3207" s="539" t="str">
        <f t="shared" si="3254"/>
        <v/>
      </c>
      <c r="AE3207" s="539" t="str">
        <f t="shared" si="3254"/>
        <v/>
      </c>
    </row>
    <row r="3208" spans="2:31" hidden="1">
      <c r="B3208" s="526" t="s">
        <v>752</v>
      </c>
      <c r="D3208" s="1">
        <f ca="1">D2058</f>
        <v>1900</v>
      </c>
      <c r="E3208" s="1">
        <f ca="1">E2058</f>
        <v>1</v>
      </c>
      <c r="F3208" s="1">
        <f ca="1">IF(D3209&gt;10,F2058,1)</f>
        <v>1</v>
      </c>
      <c r="G3208" s="525" t="str">
        <f ca="1">IF(ISBLANK(OFFSET($E$269,$D3207,0)),"brak daty",IF(D3209&gt;10,EDATE(OFFSET($E$269,$D3207,0),D3211),DATE(D3208,E3208,1)))</f>
        <v>brak daty</v>
      </c>
      <c r="H3208" s="538" t="b">
        <f ca="1">SUM(K3208:AE3208)=D3211</f>
        <v>1</v>
      </c>
      <c r="I3208" s="1" t="s">
        <v>749</v>
      </c>
      <c r="K3208" s="5">
        <f ca="1">IF(AND($G3209,NOT(ISTEXT($G3208)),ISNUMBER(Poczatek),ISNUMBER(Koniec_Projekt)),IFERROR(IF($D3208=LataProjekcji,$F3208,IF($D3208&lt;LataProjekcji,IF((SUM(K3208)+12)&lt;$D3211,12,$D3211-SUM(K3208)),0)),0),0)</f>
        <v>0</v>
      </c>
      <c r="L3208" s="5">
        <f ca="1">IF(AND($G3209,NOT(ISTEXT($G3208)),ISNUMBER(Poczatek),ISNUMBER(Koniec_Projekt)),IFERROR(IF($D3208=LataProjekcji,$F3208,IF($D3208&lt;LataProjekcji,IF((SUM($K3208:K3208)+12)&lt;$D3211,12,$D3211-SUM($K3208:K3208)),0)),0),0)</f>
        <v>0</v>
      </c>
      <c r="M3208" s="5">
        <f ca="1">IF(AND($G3209,NOT(ISTEXT($G3208)),ISNUMBER(Poczatek),ISNUMBER(Koniec_Projekt)),IFERROR(IF($D3208=LataProjekcji,$F3208,IF($D3208&lt;LataProjekcji,IF((SUM($K3208:L3208)+12)&lt;$D3211,12,$D3211-SUM($K3208:L3208)),0)),0),0)</f>
        <v>0</v>
      </c>
      <c r="N3208" s="5">
        <f ca="1">IF(AND($G3209,NOT(ISTEXT($G3208)),ISNUMBER(Poczatek),ISNUMBER(Koniec_Projekt)),IFERROR(IF($D3208=LataProjekcji,$F3208,IF($D3208&lt;LataProjekcji,IF((SUM($K3208:M3208)+12)&lt;$D3211,12,$D3211-SUM($K3208:M3208)),0)),0),0)</f>
        <v>0</v>
      </c>
      <c r="O3208" s="5">
        <f ca="1">IF(AND($G3209,NOT(ISTEXT($G3208)),ISNUMBER(Poczatek),ISNUMBER(Koniec_Projekt)),IFERROR(IF($D3208=LataProjekcji,$F3208,IF($D3208&lt;LataProjekcji,IF((SUM($K3208:N3208)+12)&lt;$D3211,12,$D3211-SUM($K3208:N3208)),0)),0),0)</f>
        <v>0</v>
      </c>
      <c r="P3208" s="5">
        <f ca="1">IF(AND($G3209,NOT(ISTEXT($G3208)),ISNUMBER(Poczatek),ISNUMBER(Koniec_Projekt)),IFERROR(IF($D3208=LataProjekcji,$F3208,IF($D3208&lt;LataProjekcji,IF((SUM($K3208:O3208)+12)&lt;$D3211,12,$D3211-SUM($K3208:O3208)),0)),0),0)</f>
        <v>0</v>
      </c>
      <c r="Q3208" s="5">
        <f ca="1">IF(AND($G3209,NOT(ISTEXT($G3208)),ISNUMBER(Poczatek),ISNUMBER(Koniec_Projekt)),IFERROR(IF($D3208=LataProjekcji,$F3208,IF($D3208&lt;LataProjekcji,IF((SUM($K3208:P3208)+12)&lt;$D3211,12,$D3211-SUM($K3208:P3208)),0)),0),0)</f>
        <v>0</v>
      </c>
      <c r="R3208" s="5">
        <f ca="1">IF(AND($G3209,NOT(ISTEXT($G3208)),ISNUMBER(Poczatek),ISNUMBER(Koniec_Projekt)),IFERROR(IF($D3208=LataProjekcji,$F3208,IF($D3208&lt;LataProjekcji,IF((SUM($K3208:Q3208)+12)&lt;$D3211,12,$D3211-SUM($K3208:Q3208)),0)),0),0)</f>
        <v>0</v>
      </c>
      <c r="S3208" s="5">
        <f ca="1">IF(AND($G3209,NOT(ISTEXT($G3208)),ISNUMBER(Poczatek),ISNUMBER(Koniec_Projekt)),IFERROR(IF($D3208=LataProjekcji,$F3208,IF($D3208&lt;LataProjekcji,IF((SUM($K3208:R3208)+12)&lt;$D3211,12,$D3211-SUM($K3208:R3208)),0)),0),0)</f>
        <v>0</v>
      </c>
      <c r="T3208" s="5">
        <f ca="1">IF(AND($G3209,NOT(ISTEXT($G3208)),ISNUMBER(Poczatek),ISNUMBER(Koniec_Projekt)),IFERROR(IF($D3208=LataProjekcji,$F3208,IF($D3208&lt;LataProjekcji,IF((SUM($K3208:S3208)+12)&lt;$D3211,12,$D3211-SUM($K3208:S3208)),0)),0),0)</f>
        <v>0</v>
      </c>
      <c r="U3208" s="5">
        <f ca="1">IF(AND($G3209,NOT(ISTEXT($G3208)),ISNUMBER(Poczatek),ISNUMBER(Koniec_Projekt)),IFERROR(IF($D3208=LataProjekcji,$F3208,IF($D3208&lt;LataProjekcji,IF((SUM($K3208:T3208)+12)&lt;$D3211,12,$D3211-SUM($K3208:T3208)),0)),0),0)</f>
        <v>0</v>
      </c>
      <c r="V3208" s="5">
        <f ca="1">IF(AND($G3209,NOT(ISTEXT($G3208)),ISNUMBER(Poczatek),ISNUMBER(Koniec_Projekt)),IFERROR(IF($D3208=LataProjekcji,$F3208,IF($D3208&lt;LataProjekcji,IF((SUM($K3208:U3208)+12)&lt;$D3211,12,$D3211-SUM($K3208:U3208)),0)),0),0)</f>
        <v>0</v>
      </c>
      <c r="W3208" s="5">
        <f ca="1">IF(AND($G3209,NOT(ISTEXT($G3208)),ISNUMBER(Poczatek),ISNUMBER(Koniec_Projekt)),IFERROR(IF($D3208=LataProjekcji,$F3208,IF($D3208&lt;LataProjekcji,IF((SUM($K3208:V3208)+12)&lt;$D3211,12,$D3211-SUM($K3208:V3208)),0)),0),0)</f>
        <v>0</v>
      </c>
      <c r="X3208" s="5">
        <f ca="1">IF(AND($G3209,NOT(ISTEXT($G3208)),ISNUMBER(Poczatek),ISNUMBER(Koniec_Projekt)),IFERROR(IF($D3208=LataProjekcji,$F3208,IF($D3208&lt;LataProjekcji,IF((SUM($K3208:W3208)+12)&lt;$D3211,12,$D3211-SUM($K3208:W3208)),0)),0),0)</f>
        <v>0</v>
      </c>
      <c r="Y3208" s="5">
        <f ca="1">IF(AND($G3209,NOT(ISTEXT($G3208)),ISNUMBER(Poczatek),ISNUMBER(Koniec_Projekt)),IFERROR(IF($D3208=LataProjekcji,$F3208,IF($D3208&lt;LataProjekcji,IF((SUM($K3208:X3208)+12)&lt;$D3211,12,$D3211-SUM($K3208:X3208)),0)),0),0)</f>
        <v>0</v>
      </c>
      <c r="Z3208" s="5">
        <f ca="1">IF(AND($G3209,NOT(ISTEXT($G3208)),ISNUMBER(Poczatek),ISNUMBER(Koniec_Projekt)),IFERROR(IF($D3208=LataProjekcji,$F3208,IF($D3208&lt;LataProjekcji,IF((SUM($K3208:Y3208)+12)&lt;$D3211,12,$D3211-SUM($K3208:Y3208)),0)),0),0)</f>
        <v>0</v>
      </c>
      <c r="AA3208" s="5">
        <f ca="1">IF(AND($G3209,NOT(ISTEXT($G3208)),ISNUMBER(Poczatek),ISNUMBER(Koniec_Projekt)),IFERROR(IF($D3208=LataProjekcji,$F3208,IF($D3208&lt;LataProjekcji,IF((SUM($K3208:Z3208)+12)&lt;$D3211,12,$D3211-SUM($K3208:Z3208)),0)),0),0)</f>
        <v>0</v>
      </c>
      <c r="AB3208" s="5">
        <f ca="1">IF(AND($G3209,NOT(ISTEXT($G3208)),ISNUMBER(Poczatek),ISNUMBER(Koniec_Projekt)),IFERROR(IF($D3208=LataProjekcji,$F3208,IF($D3208&lt;LataProjekcji,IF((SUM($K3208:AA3208)+12)&lt;$D3211,12,$D3211-SUM($K3208:AA3208)),0)),0),0)</f>
        <v>0</v>
      </c>
      <c r="AC3208" s="5">
        <f ca="1">IF(AND($G3209,NOT(ISTEXT($G3208)),ISNUMBER(Poczatek),ISNUMBER(Koniec_Projekt)),IFERROR(IF($D3208=LataProjekcji,$F3208,IF($D3208&lt;LataProjekcji,IF((SUM($K3208:AB3208)+12)&lt;$D3211,12,$D3211-SUM($K3208:AB3208)),0)),0),0)</f>
        <v>0</v>
      </c>
      <c r="AD3208" s="5">
        <f ca="1">IF(AND($G3209,NOT(ISTEXT($G3208)),ISNUMBER(Poczatek),ISNUMBER(Koniec_Projekt)),IFERROR(IF($D3208=LataProjekcji,$F3208,IF($D3208&lt;LataProjekcji,IF((SUM($K3208:AC3208)+12)&lt;$D3211,12,$D3211-SUM($K3208:AC3208)),0)),0),0)</f>
        <v>0</v>
      </c>
      <c r="AE3208" s="5">
        <f ca="1">IF(AND($G3209,NOT(ISTEXT($G3208)),ISNUMBER(Poczatek),ISNUMBER(Koniec_Projekt)),IFERROR(IF($D3208=LataProjekcji,$F3208,IF($D3208&lt;LataProjekcji,IF((SUM($K3208:AD3208)+12)&lt;$D3211,12,$D3211-SUM($K3208:AD3208)),0)),0),0)</f>
        <v>0</v>
      </c>
    </row>
    <row r="3209" spans="2:31" hidden="1">
      <c r="B3209" s="526" t="s">
        <v>754</v>
      </c>
      <c r="D3209" s="5">
        <f ca="1">D2059</f>
        <v>0</v>
      </c>
      <c r="E3209" s="454">
        <f ca="1">E2059</f>
        <v>0</v>
      </c>
      <c r="F3209" s="454">
        <f ca="1">F2059</f>
        <v>0</v>
      </c>
      <c r="G3209" s="258" t="b">
        <f ca="1">NOT(ISBLANK(OFFSET($C$269,$D3207,0)))</f>
        <v>0</v>
      </c>
      <c r="H3209" s="538" t="b">
        <f ca="1">SUM(K3209:AE3209)=E3211</f>
        <v>1</v>
      </c>
      <c r="I3209" s="1" t="s">
        <v>750</v>
      </c>
      <c r="K3209" s="537">
        <f ca="1">IF(AND($G3209,NOT(ISTEXT($G3208)),ISNUMBER(Poczatek),ISNUMBER(Koniec_Projekt)),IFERROR(IF($D3208=LataProjekcji,IF($F3208&gt;$E3211,$E3211,$F3208),IF($D3211&gt;=$E3211,(IF($D3208&lt;LataProjekcji,IF((SUM(J3209:$K3209)+12)&lt;$E3211,12,$E3211-SUM(J3209:$K3209)),0)),(IF($D3208&lt;LataProjekcji,IF((SUM(J3209:$K3209)+12)&lt;$D3211,12,$D3211-SUM(J3209:$K3209)),0)))),0),0)</f>
        <v>0</v>
      </c>
      <c r="L3209" s="537">
        <f ca="1">IF(AND($G3209,NOT(ISTEXT($G3208)),ISNUMBER(Poczatek),ISNUMBER(Koniec_Projekt)),IFERROR(IF($D3208=LataProjekcji,IF($F3208&gt;$E3211,$E3211,$F3208),IF($D3211&gt;=$E3211,(IF($D3208&lt;LataProjekcji,IF((SUM($K3209:K3209)+12)&lt;$E3211,12,$E3211-SUM($K3209:K3209)),0)),(IF($D3208&lt;LataProjekcji,IF((SUM($K3209:K3209)+12)&lt;$D3211,12,$D3211-SUM($K3209:K3209)),0)))),0),0)</f>
        <v>0</v>
      </c>
      <c r="M3209" s="537">
        <f ca="1">IF(AND($G3209,NOT(ISTEXT($G3208)),ISNUMBER(Poczatek),ISNUMBER(Koniec_Projekt)),IFERROR(IF($D3208=LataProjekcji,IF($F3208&gt;$E3211,$E3211,$F3208),IF($D3211&gt;=$E3211,(IF($D3208&lt;LataProjekcji,IF((SUM($K3209:L3209)+12)&lt;$E3211,12,$E3211-SUM($K3209:L3209)),0)),(IF($D3208&lt;LataProjekcji,IF((SUM($K3209:L3209)+12)&lt;$D3211,12,$D3211-SUM($K3209:L3209)),0)))),0),0)</f>
        <v>0</v>
      </c>
      <c r="N3209" s="537">
        <f ca="1">IF(AND($G3209,NOT(ISTEXT($G3208)),ISNUMBER(Poczatek),ISNUMBER(Koniec_Projekt)),IFERROR(IF($D3208=LataProjekcji,IF($F3208&gt;$E3211,$E3211,$F3208),IF($D3211&gt;=$E3211,(IF($D3208&lt;LataProjekcji,IF((SUM($K3209:M3209)+12)&lt;$E3211,12,$E3211-SUM($K3209:M3209)),0)),(IF($D3208&lt;LataProjekcji,IF((SUM($K3209:M3209)+12)&lt;$D3211,12,$D3211-SUM($K3209:M3209)),0)))),0),0)</f>
        <v>0</v>
      </c>
      <c r="O3209" s="537">
        <f ca="1">IF(AND($G3209,NOT(ISTEXT($G3208)),ISNUMBER(Poczatek),ISNUMBER(Koniec_Projekt)),IFERROR(IF($D3208=LataProjekcji,IF($F3208&gt;$E3211,$E3211,$F3208),IF($D3211&gt;=$E3211,(IF($D3208&lt;LataProjekcji,IF((SUM($K3209:N3209)+12)&lt;$E3211,12,$E3211-SUM($K3209:N3209)),0)),(IF($D3208&lt;LataProjekcji,IF((SUM($K3209:N3209)+12)&lt;$D3211,12,$D3211-SUM($K3209:N3209)),0)))),0),0)</f>
        <v>0</v>
      </c>
      <c r="P3209" s="537">
        <f ca="1">IF(AND($G3209,NOT(ISTEXT($G3208)),ISNUMBER(Poczatek),ISNUMBER(Koniec_Projekt)),IFERROR(IF($D3208=LataProjekcji,IF($F3208&gt;$E3211,$E3211,$F3208),IF($D3211&gt;=$E3211,(IF($D3208&lt;LataProjekcji,IF((SUM($K3209:O3209)+12)&lt;$E3211,12,$E3211-SUM($K3209:O3209)),0)),(IF($D3208&lt;LataProjekcji,IF((SUM($K3209:O3209)+12)&lt;$D3211,12,$D3211-SUM($K3209:O3209)),0)))),0),0)</f>
        <v>0</v>
      </c>
      <c r="Q3209" s="537">
        <f ca="1">IF(AND($G3209,NOT(ISTEXT($G3208)),ISNUMBER(Poczatek),ISNUMBER(Koniec_Projekt)),IFERROR(IF($D3208=LataProjekcji,IF($F3208&gt;$E3211,$E3211,$F3208),IF($D3211&gt;=$E3211,(IF($D3208&lt;LataProjekcji,IF((SUM($K3209:P3209)+12)&lt;$E3211,12,$E3211-SUM($K3209:P3209)),0)),(IF($D3208&lt;LataProjekcji,IF((SUM($K3209:P3209)+12)&lt;$D3211,12,$D3211-SUM($K3209:P3209)),0)))),0),0)</f>
        <v>0</v>
      </c>
      <c r="R3209" s="537">
        <f ca="1">IF(AND($G3209,NOT(ISTEXT($G3208)),ISNUMBER(Poczatek),ISNUMBER(Koniec_Projekt)),IFERROR(IF($D3208=LataProjekcji,IF($F3208&gt;$E3211,$E3211,$F3208),IF($D3211&gt;=$E3211,(IF($D3208&lt;LataProjekcji,IF((SUM($K3209:Q3209)+12)&lt;$E3211,12,$E3211-SUM($K3209:Q3209)),0)),(IF($D3208&lt;LataProjekcji,IF((SUM($K3209:Q3209)+12)&lt;$D3211,12,$D3211-SUM($K3209:Q3209)),0)))),0),0)</f>
        <v>0</v>
      </c>
      <c r="S3209" s="537">
        <f ca="1">IF(AND($G3209,NOT(ISTEXT($G3208)),ISNUMBER(Poczatek),ISNUMBER(Koniec_Projekt)),IFERROR(IF($D3208=LataProjekcji,IF($F3208&gt;$E3211,$E3211,$F3208),IF($D3211&gt;=$E3211,(IF($D3208&lt;LataProjekcji,IF((SUM($K3209:R3209)+12)&lt;$E3211,12,$E3211-SUM($K3209:R3209)),0)),(IF($D3208&lt;LataProjekcji,IF((SUM($K3209:R3209)+12)&lt;$D3211,12,$D3211-SUM($K3209:R3209)),0)))),0),0)</f>
        <v>0</v>
      </c>
      <c r="T3209" s="537">
        <f ca="1">IF(AND($G3209,NOT(ISTEXT($G3208)),ISNUMBER(Poczatek),ISNUMBER(Koniec_Projekt)),IFERROR(IF($D3208=LataProjekcji,IF($F3208&gt;$E3211,$E3211,$F3208),IF($D3211&gt;=$E3211,(IF($D3208&lt;LataProjekcji,IF((SUM($K3209:S3209)+12)&lt;$E3211,12,$E3211-SUM($K3209:S3209)),0)),(IF($D3208&lt;LataProjekcji,IF((SUM($K3209:S3209)+12)&lt;$D3211,12,$D3211-SUM($K3209:S3209)),0)))),0),0)</f>
        <v>0</v>
      </c>
      <c r="U3209" s="537">
        <f ca="1">IF(AND($G3209,NOT(ISTEXT($G3208)),ISNUMBER(Poczatek),ISNUMBER(Koniec_Projekt)),IFERROR(IF($D3208=LataProjekcji,IF($F3208&gt;$E3211,$E3211,$F3208),IF($D3211&gt;=$E3211,(IF($D3208&lt;LataProjekcji,IF((SUM($K3209:T3209)+12)&lt;$E3211,12,$E3211-SUM($K3209:T3209)),0)),(IF($D3208&lt;LataProjekcji,IF((SUM($K3209:T3209)+12)&lt;$D3211,12,$D3211-SUM($K3209:T3209)),0)))),0),0)</f>
        <v>0</v>
      </c>
      <c r="V3209" s="537">
        <f ca="1">IF(AND($G3209,NOT(ISTEXT($G3208)),ISNUMBER(Poczatek),ISNUMBER(Koniec_Projekt)),IFERROR(IF($D3208=LataProjekcji,IF($F3208&gt;$E3211,$E3211,$F3208),IF($D3211&gt;=$E3211,(IF($D3208&lt;LataProjekcji,IF((SUM($K3209:U3209)+12)&lt;$E3211,12,$E3211-SUM($K3209:U3209)),0)),(IF($D3208&lt;LataProjekcji,IF((SUM($K3209:U3209)+12)&lt;$D3211,12,$D3211-SUM($K3209:U3209)),0)))),0),0)</f>
        <v>0</v>
      </c>
      <c r="W3209" s="537">
        <f ca="1">IF(AND($G3209,NOT(ISTEXT($G3208)),ISNUMBER(Poczatek),ISNUMBER(Koniec_Projekt)),IFERROR(IF($D3208=LataProjekcji,IF($F3208&gt;$E3211,$E3211,$F3208),IF($D3211&gt;=$E3211,(IF($D3208&lt;LataProjekcji,IF((SUM($K3209:V3209)+12)&lt;$E3211,12,$E3211-SUM($K3209:V3209)),0)),(IF($D3208&lt;LataProjekcji,IF((SUM($K3209:V3209)+12)&lt;$D3211,12,$D3211-SUM($K3209:V3209)),0)))),0),0)</f>
        <v>0</v>
      </c>
      <c r="X3209" s="537">
        <f ca="1">IF(AND($G3209,NOT(ISTEXT($G3208)),ISNUMBER(Poczatek),ISNUMBER(Koniec_Projekt)),IFERROR(IF($D3208=LataProjekcji,IF($F3208&gt;$E3211,$E3211,$F3208),IF($D3211&gt;=$E3211,(IF($D3208&lt;LataProjekcji,IF((SUM($K3209:W3209)+12)&lt;$E3211,12,$E3211-SUM($K3209:W3209)),0)),(IF($D3208&lt;LataProjekcji,IF((SUM($K3209:W3209)+12)&lt;$D3211,12,$D3211-SUM($K3209:W3209)),0)))),0),0)</f>
        <v>0</v>
      </c>
      <c r="Y3209" s="537">
        <f ca="1">IF(AND($G3209,NOT(ISTEXT($G3208)),ISNUMBER(Poczatek),ISNUMBER(Koniec_Projekt)),IFERROR(IF($D3208=LataProjekcji,IF($F3208&gt;$E3211,$E3211,$F3208),IF($D3211&gt;=$E3211,(IF($D3208&lt;LataProjekcji,IF((SUM($K3209:X3209)+12)&lt;$E3211,12,$E3211-SUM($K3209:X3209)),0)),(IF($D3208&lt;LataProjekcji,IF((SUM($K3209:X3209)+12)&lt;$D3211,12,$D3211-SUM($K3209:X3209)),0)))),0),0)</f>
        <v>0</v>
      </c>
      <c r="Z3209" s="537">
        <f ca="1">IF(AND($G3209,NOT(ISTEXT($G3208)),ISNUMBER(Poczatek),ISNUMBER(Koniec_Projekt)),IFERROR(IF($D3208=LataProjekcji,IF($F3208&gt;$E3211,$E3211,$F3208),IF($D3211&gt;=$E3211,(IF($D3208&lt;LataProjekcji,IF((SUM($K3209:Y3209)+12)&lt;$E3211,12,$E3211-SUM($K3209:Y3209)),0)),(IF($D3208&lt;LataProjekcji,IF((SUM($K3209:Y3209)+12)&lt;$D3211,12,$D3211-SUM($K3209:Y3209)),0)))),0),0)</f>
        <v>0</v>
      </c>
      <c r="AA3209" s="537">
        <f ca="1">IF(AND($G3209,NOT(ISTEXT($G3208)),ISNUMBER(Poczatek),ISNUMBER(Koniec_Projekt)),IFERROR(IF($D3208=LataProjekcji,IF($F3208&gt;$E3211,$E3211,$F3208),IF($D3211&gt;=$E3211,(IF($D3208&lt;LataProjekcji,IF((SUM($K3209:Z3209)+12)&lt;$E3211,12,$E3211-SUM($K3209:Z3209)),0)),(IF($D3208&lt;LataProjekcji,IF((SUM($K3209:Z3209)+12)&lt;$D3211,12,$D3211-SUM($K3209:Z3209)),0)))),0),0)</f>
        <v>0</v>
      </c>
      <c r="AB3209" s="537">
        <f ca="1">IF(AND($G3209,NOT(ISTEXT($G3208)),ISNUMBER(Poczatek),ISNUMBER(Koniec_Projekt)),IFERROR(IF($D3208=LataProjekcji,IF($F3208&gt;$E3211,$E3211,$F3208),IF($D3211&gt;=$E3211,(IF($D3208&lt;LataProjekcji,IF((SUM($K3209:AA3209)+12)&lt;$E3211,12,$E3211-SUM($K3209:AA3209)),0)),(IF($D3208&lt;LataProjekcji,IF((SUM($K3209:AA3209)+12)&lt;$D3211,12,$D3211-SUM($K3209:AA3209)),0)))),0),0)</f>
        <v>0</v>
      </c>
      <c r="AC3209" s="537">
        <f ca="1">IF(AND($G3209,NOT(ISTEXT($G3208)),ISNUMBER(Poczatek),ISNUMBER(Koniec_Projekt)),IFERROR(IF($D3208=LataProjekcji,IF($F3208&gt;$E3211,$E3211,$F3208),IF($D3211&gt;=$E3211,(IF($D3208&lt;LataProjekcji,IF((SUM($K3209:AB3209)+12)&lt;$E3211,12,$E3211-SUM($K3209:AB3209)),0)),(IF($D3208&lt;LataProjekcji,IF((SUM($K3209:AB3209)+12)&lt;$D3211,12,$D3211-SUM($K3209:AB3209)),0)))),0),0)</f>
        <v>0</v>
      </c>
      <c r="AD3209" s="537">
        <f ca="1">IF(AND($G3209,NOT(ISTEXT($G3208)),ISNUMBER(Poczatek),ISNUMBER(Koniec_Projekt)),IFERROR(IF($D3208=LataProjekcji,IF($F3208&gt;$E3211,$E3211,$F3208),IF($D3211&gt;=$E3211,(IF($D3208&lt;LataProjekcji,IF((SUM($K3209:AC3209)+12)&lt;$E3211,12,$E3211-SUM($K3209:AC3209)),0)),(IF($D3208&lt;LataProjekcji,IF((SUM($K3209:AC3209)+12)&lt;$D3211,12,$D3211-SUM($K3209:AC3209)),0)))),0),0)</f>
        <v>0</v>
      </c>
      <c r="AE3209" s="537">
        <f ca="1">IF(AND($G3209,NOT(ISTEXT($G3208)),ISNUMBER(Poczatek),ISNUMBER(Koniec_Projekt)),IFERROR(IF($D3208=LataProjekcji,IF($F3208&gt;$E3211,$E3211,$F3208),IF($D3211&gt;=$E3211,(IF($D3208&lt;LataProjekcji,IF((SUM($K3209:AD3209)+12)&lt;$E3211,12,$E3211-SUM($K3209:AD3209)),0)),(IF($D3208&lt;LataProjekcji,IF((SUM($K3209:AD3209)+12)&lt;$D3211,12,$D3211-SUM($K3209:AD3209)),0)))),0),0)</f>
        <v>0</v>
      </c>
    </row>
    <row r="3210" spans="2:31" hidden="1">
      <c r="B3210" s="526" t="s">
        <v>753</v>
      </c>
      <c r="D3210" s="454">
        <f ca="1">D2060</f>
        <v>0</v>
      </c>
      <c r="E3210" s="454">
        <f ca="1">IF(D3209&gt;10,ROUND(D3210/12,2),D3210)</f>
        <v>0</v>
      </c>
      <c r="F3210" s="524">
        <f>Koniec_Projekt</f>
        <v>0</v>
      </c>
      <c r="G3210" s="329">
        <f>Miesiac_Koniec_Projekt</f>
        <v>0</v>
      </c>
      <c r="H3210" s="538" t="b">
        <f ca="1">SUM(K3210:AE3210)=D3209</f>
        <v>1</v>
      </c>
      <c r="I3210" s="1" t="s">
        <v>713</v>
      </c>
      <c r="K3210" s="256">
        <f ca="1">IF(AND($G3209,NOT(ISTEXT($G3208)),ISNUMBER(Poczatek),ISNUMBER(Koniec_Projekt)),IFERROR(IF(LataProjekcji=$F3211,ROUND($D3209,0),ROUND(K3208*$E3210,0)),0),0)</f>
        <v>0</v>
      </c>
      <c r="L3210" s="5">
        <f ca="1">IF(AND($G3209,NOT(ISTEXT($G3208)),ISNUMBER(Poczatek),ISNUMBER(Koniec_Projekt)),IFERROR(IF(LataProjekcji=$F3211,ROUND($D3209-SUM(K3210:$K3210),0),ROUND(L3208*$E3210,0)),0),0)</f>
        <v>0</v>
      </c>
      <c r="M3210" s="5">
        <f ca="1">IF(AND($G3209,NOT(ISTEXT($G3208)),ISNUMBER(Poczatek),ISNUMBER(Koniec_Projekt)),IFERROR(IF(LataProjekcji=$F3211,ROUND($D3209-SUM($K3210:L3210),0),ROUND(M3208*$E3210,0)),0),0)</f>
        <v>0</v>
      </c>
      <c r="N3210" s="5">
        <f ca="1">IF(AND($G3209,NOT(ISTEXT($G3208)),ISNUMBER(Poczatek),ISNUMBER(Koniec_Projekt)),IFERROR(IF(LataProjekcji=$F3211,ROUND($D3209-SUM($K3210:M3210),0),ROUND(N3208*$E3210,0)),0),0)</f>
        <v>0</v>
      </c>
      <c r="O3210" s="5">
        <f ca="1">IF(AND($G3209,NOT(ISTEXT($G3208)),ISNUMBER(Poczatek),ISNUMBER(Koniec_Projekt)),IFERROR(IF(LataProjekcji=$F3211,ROUND($D3209-SUM($K3210:N3210),0),ROUND(O3208*$E3210,0)),0),0)</f>
        <v>0</v>
      </c>
      <c r="P3210" s="5">
        <f ca="1">IF(AND($G3209,NOT(ISTEXT($G3208)),ISNUMBER(Poczatek),ISNUMBER(Koniec_Projekt)),IFERROR(IF(LataProjekcji=$F3211,ROUND($D3209-SUM($K3210:O3210),0),ROUND(P3208*$E3210,0)),0),0)</f>
        <v>0</v>
      </c>
      <c r="Q3210" s="5">
        <f ca="1">IF(AND($G3209,NOT(ISTEXT($G3208)),ISNUMBER(Poczatek),ISNUMBER(Koniec_Projekt)),IFERROR(IF(LataProjekcji=$F3211,ROUND($D3209-SUM($K3210:P3210),0),ROUND(Q3208*$E3210,0)),0),0)</f>
        <v>0</v>
      </c>
      <c r="R3210" s="5">
        <f ca="1">IF(AND($G3209,NOT(ISTEXT($G3208)),ISNUMBER(Poczatek),ISNUMBER(Koniec_Projekt)),IFERROR(IF(LataProjekcji=$F3211,ROUND($D3209-SUM($K3210:Q3210),0),ROUND(R3208*$E3210,0)),0),0)</f>
        <v>0</v>
      </c>
      <c r="S3210" s="5">
        <f ca="1">IF(AND($G3209,NOT(ISTEXT($G3208)),ISNUMBER(Poczatek),ISNUMBER(Koniec_Projekt)),IFERROR(IF(LataProjekcji=$F3211,ROUND($D3209-SUM($K3210:R3210),0),ROUND(S3208*$E3210,0)),0),0)</f>
        <v>0</v>
      </c>
      <c r="T3210" s="5">
        <f ca="1">IF(AND($G3209,NOT(ISTEXT($G3208)),ISNUMBER(Poczatek),ISNUMBER(Koniec_Projekt)),IFERROR(IF(LataProjekcji=$F3211,ROUND($D3209-SUM($K3210:S3210),0),ROUND(T3208*$E3210,0)),0),0)</f>
        <v>0</v>
      </c>
      <c r="U3210" s="5">
        <f ca="1">IF(AND($G3209,NOT(ISTEXT($G3208)),ISNUMBER(Poczatek),ISNUMBER(Koniec_Projekt)),IFERROR(IF(LataProjekcji=$F3211,ROUND($D3209-SUM($K3210:T3210),0),ROUND(U3208*$E3210,0)),0),0)</f>
        <v>0</v>
      </c>
      <c r="V3210" s="5">
        <f ca="1">IF(AND($G3209,NOT(ISTEXT($G3208)),ISNUMBER(Poczatek),ISNUMBER(Koniec_Projekt)),IFERROR(IF(LataProjekcji=$F3211,ROUND($D3209-SUM($K3210:U3210),0),ROUND(V3208*$E3210,0)),0),0)</f>
        <v>0</v>
      </c>
      <c r="W3210" s="5">
        <f ca="1">IF(AND($G3209,NOT(ISTEXT($G3208)),ISNUMBER(Poczatek),ISNUMBER(Koniec_Projekt)),IFERROR(IF(LataProjekcji=$F3211,ROUND($D3209-SUM($K3210:V3210),0),ROUND(W3208*$E3210,0)),0),0)</f>
        <v>0</v>
      </c>
      <c r="X3210" s="5">
        <f ca="1">IF(AND($G3209,NOT(ISTEXT($G3208)),ISNUMBER(Poczatek),ISNUMBER(Koniec_Projekt)),IFERROR(IF(LataProjekcji=$F3211,ROUND($D3209-SUM($K3210:W3210),0),ROUND(X3208*$E3210,0)),0),0)</f>
        <v>0</v>
      </c>
      <c r="Y3210" s="5">
        <f ca="1">IF(AND($G3209,NOT(ISTEXT($G3208)),ISNUMBER(Poczatek),ISNUMBER(Koniec_Projekt)),IFERROR(IF(LataProjekcji=$F3211,ROUND($D3209-SUM($K3210:X3210),0),ROUND(Y3208*$E3210,0)),0),0)</f>
        <v>0</v>
      </c>
      <c r="Z3210" s="5">
        <f ca="1">IF(AND($G3209,NOT(ISTEXT($G3208)),ISNUMBER(Poczatek),ISNUMBER(Koniec_Projekt)),IFERROR(IF(LataProjekcji=$F3211,ROUND($D3209-SUM($K3210:Y3210),0),ROUND(Z3208*$E3210,0)),0),0)</f>
        <v>0</v>
      </c>
      <c r="AA3210" s="5">
        <f ca="1">IF(AND($G3209,NOT(ISTEXT($G3208)),ISNUMBER(Poczatek),ISNUMBER(Koniec_Projekt)),IFERROR(IF(LataProjekcji=$F3211,ROUND($D3209-SUM($K3210:Z3210),0),ROUND(AA3208*$E3210,0)),0),0)</f>
        <v>0</v>
      </c>
      <c r="AB3210" s="5">
        <f ca="1">IF(AND($G3209,NOT(ISTEXT($G3208)),ISNUMBER(Poczatek),ISNUMBER(Koniec_Projekt)),IFERROR(IF(LataProjekcji=$F3211,ROUND($D3209-SUM($K3210:AA3210),0),ROUND(AB3208*$E3210,0)),0),0)</f>
        <v>0</v>
      </c>
      <c r="AC3210" s="5">
        <f ca="1">IF(AND($G3209,NOT(ISTEXT($G3208)),ISNUMBER(Poczatek),ISNUMBER(Koniec_Projekt)),IFERROR(IF(LataProjekcji=$F3211,ROUND($D3209-SUM($K3210:AB3210),0),ROUND(AC3208*$E3210,0)),0),0)</f>
        <v>0</v>
      </c>
      <c r="AD3210" s="5">
        <f ca="1">IF(AND($G3209,NOT(ISTEXT($G3208)),ISNUMBER(Poczatek),ISNUMBER(Koniec_Projekt)),IFERROR(IF(LataProjekcji=$F3211,ROUND($D3209-SUM($K3210:AC3210),0),ROUND(AD3208*$E3210,0)),0),0)</f>
        <v>0</v>
      </c>
      <c r="AE3210" s="5">
        <f ca="1">IF(AND($G3209,NOT(ISTEXT($G3208)),ISNUMBER(Poczatek),ISNUMBER(Koniec_Projekt)),IFERROR(IF(LataProjekcji=$F3211,ROUND($D3209-SUM($K3210:AD3210),0),ROUND(AE3208*$E3210,0)),0),0)</f>
        <v>0</v>
      </c>
    </row>
    <row r="3211" spans="2:31" hidden="1">
      <c r="B3211" s="526" t="s">
        <v>751</v>
      </c>
      <c r="D3211" s="1">
        <f ca="1">IFERROR(ROUNDUP(D3209/E3210,0),0)</f>
        <v>0</v>
      </c>
      <c r="E3211" s="1">
        <f ca="1">IF(D3211=0,0,DATEDIF(DATE(D3208,E3208,1),DATE(F3210,G3210,1),"m"))</f>
        <v>0</v>
      </c>
      <c r="F3211" s="1" t="str">
        <f ca="1">IFERROR(YEAR(G3208),"brak daty")</f>
        <v>brak daty</v>
      </c>
      <c r="G3211" s="1" t="str">
        <f ca="1">IFERROR(MONTH(G3208),"brak daty")</f>
        <v>brak daty</v>
      </c>
      <c r="I3211" s="1" t="s">
        <v>425</v>
      </c>
      <c r="K3211" s="5">
        <f ca="1">IF(AND($G3209,NOT(ISTEXT($G3208)),ISNUMBER(Poczatek),ISNUMBER(Koniec_Projekt)),IFERROR(IF(LataProjekcji=$F3210,IF(AND($G3210=$G3211,$F3210=$F3211),ROUND($D3209-SUM($K3211),0),ROUND(K3209*$E3210,0)),IF(LataProjekcji&gt;$F3210,0,ROUND(K3209*$E3210,0))),0),0)</f>
        <v>0</v>
      </c>
      <c r="L3211" s="5">
        <f ca="1">IF(AND($G3209,NOT(ISTEXT($G3208)),ISNUMBER(Poczatek),ISNUMBER(Koniec_Projekt)),IFERROR(IF(LataProjekcji=$F3210,IF(AND($G3210=$G3211,$F3210=$F3211),ROUND($D3209-SUM($K3211:K3211),0),ROUND(L3209*$E3210,0)),IF(LataProjekcji&gt;$F3210,0,ROUND(L3209*$E3210,0))),0),0)</f>
        <v>0</v>
      </c>
      <c r="M3211" s="5">
        <f ca="1">IF(AND($G3209,NOT(ISTEXT($G3208)),ISNUMBER(Poczatek),ISNUMBER(Koniec_Projekt)),IFERROR(IF(LataProjekcji=$F3210,IF(AND($G3210=$G3211,$F3210=$F3211),ROUND($D3209-SUM($K3211:L3211),0),ROUND(M3209*$E3210,0)),IF(LataProjekcji&gt;$F3210,0,ROUND(M3209*$E3210,0))),0),0)</f>
        <v>0</v>
      </c>
      <c r="N3211" s="5">
        <f ca="1">IF(AND($G3209,NOT(ISTEXT($G3208)),ISNUMBER(Poczatek),ISNUMBER(Koniec_Projekt)),IFERROR(IF(LataProjekcji=$F3210,IF(AND($G3210=$G3211,$F3210=$F3211),ROUND($D3209-SUM($K3211:M3211),0),ROUND(N3209*$E3210,0)),IF(LataProjekcji&gt;$F3210,0,ROUND(N3209*$E3210,0))),0),0)</f>
        <v>0</v>
      </c>
      <c r="O3211" s="5">
        <f ca="1">IF(AND($G3209,NOT(ISTEXT($G3208)),ISNUMBER(Poczatek),ISNUMBER(Koniec_Projekt)),IFERROR(IF(LataProjekcji=$F3210,IF(AND($G3210=$G3211,$F3210=$F3211),ROUND($D3209-SUM($K3211:N3211),0),ROUND(O3209*$E3210,0)),IF(LataProjekcji&gt;$F3210,0,ROUND(O3209*$E3210,0))),0),0)</f>
        <v>0</v>
      </c>
      <c r="P3211" s="5">
        <f ca="1">IF(AND($G3209,NOT(ISTEXT($G3208)),ISNUMBER(Poczatek),ISNUMBER(Koniec_Projekt)),IFERROR(IF(LataProjekcji=$F3210,IF(AND($G3210=$G3211,$F3210=$F3211),ROUND($D3209-SUM($K3211:O3211),0),ROUND(P3209*$E3210,0)),IF(LataProjekcji&gt;$F3210,0,ROUND(P3209*$E3210,0))),0),0)</f>
        <v>0</v>
      </c>
      <c r="Q3211" s="5">
        <f ca="1">IF(AND($G3209,NOT(ISTEXT($G3208)),ISNUMBER(Poczatek),ISNUMBER(Koniec_Projekt)),IFERROR(IF(LataProjekcji=$F3210,IF(AND($G3210=$G3211,$F3210=$F3211),ROUND($D3209-SUM($K3211:P3211),0),ROUND(Q3209*$E3210,0)),IF(LataProjekcji&gt;$F3210,0,ROUND(Q3209*$E3210,0))),0),0)</f>
        <v>0</v>
      </c>
      <c r="R3211" s="5">
        <f ca="1">IF(AND($G3209,NOT(ISTEXT($G3208)),ISNUMBER(Poczatek),ISNUMBER(Koniec_Projekt)),IFERROR(IF(LataProjekcji=$F3210,IF(AND($G3210=$G3211,$F3210=$F3211),ROUND($D3209-SUM($K3211:Q3211),0),ROUND(R3209*$E3210,0)),IF(LataProjekcji&gt;$F3210,0,ROUND(R3209*$E3210,0))),0),0)</f>
        <v>0</v>
      </c>
      <c r="S3211" s="5">
        <f ca="1">IF(AND($G3209,NOT(ISTEXT($G3208)),ISNUMBER(Poczatek),ISNUMBER(Koniec_Projekt)),IFERROR(IF(LataProjekcji=$F3210,IF(AND($G3210=$G3211,$F3210=$F3211),ROUND($D3209-SUM($K3211:R3211),0),ROUND(S3209*$E3210,0)),IF(LataProjekcji&gt;$F3210,0,ROUND(S3209*$E3210,0))),0),0)</f>
        <v>0</v>
      </c>
      <c r="T3211" s="5">
        <f ca="1">IF(AND($G3209,NOT(ISTEXT($G3208)),ISNUMBER(Poczatek),ISNUMBER(Koniec_Projekt)),IFERROR(IF(LataProjekcji=$F3210,IF(AND($G3210=$G3211,$F3210=$F3211),ROUND($D3209-SUM($K3211:S3211),0),ROUND(T3209*$E3210,0)),IF(LataProjekcji&gt;$F3210,0,ROUND(T3209*$E3210,0))),0),0)</f>
        <v>0</v>
      </c>
      <c r="U3211" s="5">
        <f ca="1">IF(AND($G3209,NOT(ISTEXT($G3208)),ISNUMBER(Poczatek),ISNUMBER(Koniec_Projekt)),IFERROR(IF(LataProjekcji=$F3210,IF(AND($G3210=$G3211,$F3210=$F3211),ROUND($D3209-SUM($K3211:T3211),0),ROUND(U3209*$E3210,0)),IF(LataProjekcji&gt;$F3210,0,ROUND(U3209*$E3210,0))),0),0)</f>
        <v>0</v>
      </c>
      <c r="V3211" s="5">
        <f ca="1">IF(AND($G3209,NOT(ISTEXT($G3208)),ISNUMBER(Poczatek),ISNUMBER(Koniec_Projekt)),IFERROR(IF(LataProjekcji=$F3210,IF(AND($G3210=$G3211,$F3210=$F3211),ROUND($D3209-SUM($K3211:U3211),0),ROUND(V3209*$E3210,0)),IF(LataProjekcji&gt;$F3210,0,ROUND(V3209*$E3210,0))),0),0)</f>
        <v>0</v>
      </c>
      <c r="W3211" s="5">
        <f ca="1">IF(AND($G3209,NOT(ISTEXT($G3208)),ISNUMBER(Poczatek),ISNUMBER(Koniec_Projekt)),IFERROR(IF(LataProjekcji=$F3210,IF(AND($G3210=$G3211,$F3210=$F3211),ROUND($D3209-SUM($K3211:V3211),0),ROUND(W3209*$E3210,0)),IF(LataProjekcji&gt;$F3210,0,ROUND(W3209*$E3210,0))),0),0)</f>
        <v>0</v>
      </c>
      <c r="X3211" s="5">
        <f ca="1">IF(AND($G3209,NOT(ISTEXT($G3208)),ISNUMBER(Poczatek),ISNUMBER(Koniec_Projekt)),IFERROR(IF(LataProjekcji=$F3210,IF(AND($G3210=$G3211,$F3210=$F3211),ROUND($D3209-SUM($K3211:W3211),0),ROUND(X3209*$E3210,0)),IF(LataProjekcji&gt;$F3210,0,ROUND(X3209*$E3210,0))),0),0)</f>
        <v>0</v>
      </c>
      <c r="Y3211" s="5">
        <f ca="1">IF(AND($G3209,NOT(ISTEXT($G3208)),ISNUMBER(Poczatek),ISNUMBER(Koniec_Projekt)),IFERROR(IF(LataProjekcji=$F3210,IF(AND($G3210=$G3211,$F3210=$F3211),ROUND($D3209-SUM($K3211:X3211),0),ROUND(Y3209*$E3210,0)),IF(LataProjekcji&gt;$F3210,0,ROUND(Y3209*$E3210,0))),0),0)</f>
        <v>0</v>
      </c>
      <c r="Z3211" s="5">
        <f ca="1">IF(AND($G3209,NOT(ISTEXT($G3208)),ISNUMBER(Poczatek),ISNUMBER(Koniec_Projekt)),IFERROR(IF(LataProjekcji=$F3210,IF(AND($G3210=$G3211,$F3210=$F3211),ROUND($D3209-SUM($K3211:Y3211),0),ROUND(Z3209*$E3210,0)),IF(LataProjekcji&gt;$F3210,0,ROUND(Z3209*$E3210,0))),0),0)</f>
        <v>0</v>
      </c>
      <c r="AA3211" s="5">
        <f ca="1">IF(AND($G3209,NOT(ISTEXT($G3208)),ISNUMBER(Poczatek),ISNUMBER(Koniec_Projekt)),IFERROR(IF(LataProjekcji=$F3210,IF(AND($G3210=$G3211,$F3210=$F3211),ROUND($D3209-SUM($K3211:Z3211),0),ROUND(AA3209*$E3210,0)),IF(LataProjekcji&gt;$F3210,0,ROUND(AA3209*$E3210,0))),0),0)</f>
        <v>0</v>
      </c>
      <c r="AB3211" s="5">
        <f ca="1">IF(AND($G3209,NOT(ISTEXT($G3208)),ISNUMBER(Poczatek),ISNUMBER(Koniec_Projekt)),IFERROR(IF(LataProjekcji=$F3210,IF(AND($G3210=$G3211,$F3210=$F3211),ROUND($D3209-SUM($K3211:AA3211),0),ROUND(AB3209*$E3210,0)),IF(LataProjekcji&gt;$F3210,0,ROUND(AB3209*$E3210,0))),0),0)</f>
        <v>0</v>
      </c>
      <c r="AC3211" s="5">
        <f ca="1">IF(AND($G3209,NOT(ISTEXT($G3208)),ISNUMBER(Poczatek),ISNUMBER(Koniec_Projekt)),IFERROR(IF(LataProjekcji=$F3210,IF(AND($G3210=$G3211,$F3210=$F3211),ROUND($D3209-SUM($K3211:AB3211),0),ROUND(AC3209*$E3210,0)),IF(LataProjekcji&gt;$F3210,0,ROUND(AC3209*$E3210,0))),0),0)</f>
        <v>0</v>
      </c>
      <c r="AD3211" s="5">
        <f ca="1">IF(AND($G3209,NOT(ISTEXT($G3208)),ISNUMBER(Poczatek),ISNUMBER(Koniec_Projekt)),IFERROR(IF(LataProjekcji=$F3210,IF(AND($G3210=$G3211,$F3210=$F3211),ROUND($D3209-SUM($K3211:AC3211),0),ROUND(AD3209*$E3210,0)),IF(LataProjekcji&gt;$F3210,0,ROUND(AD3209*$E3210,0))),0),0)</f>
        <v>0</v>
      </c>
      <c r="AE3211" s="5">
        <f ca="1">IF(AND($G3209,NOT(ISTEXT($G3208)),ISNUMBER(Poczatek),ISNUMBER(Koniec_Projekt)),IFERROR(IF(LataProjekcji=$F3210,IF(AND($G3210=$G3211,$F3210=$F3211),ROUND($D3209-SUM($K3211:AD3211),0),ROUND(AE3209*$E3210,0)),IF(LataProjekcji&gt;$F3210,0,ROUND(AE3209*$E3210,0))),0),0)</f>
        <v>0</v>
      </c>
    </row>
    <row r="3212" spans="2:31" ht="12.5" hidden="1" thickBot="1">
      <c r="B3212" s="527" t="s">
        <v>865</v>
      </c>
      <c r="C3212" s="528"/>
      <c r="D3212" s="529">
        <f ca="1">IF(D3209&gt;10,ROUND((D3211-1)*E3210,0),E3210)</f>
        <v>0</v>
      </c>
      <c r="E3212" s="529">
        <f ca="1">D3209-D3212</f>
        <v>0</v>
      </c>
      <c r="F3212" s="528"/>
      <c r="G3212" s="669">
        <f ca="1">OFFSET($C$269,$D3207,0)</f>
        <v>0</v>
      </c>
      <c r="H3212" s="528"/>
      <c r="I3212" s="528"/>
      <c r="J3212" s="528"/>
      <c r="K3212" s="528"/>
      <c r="L3212" s="528"/>
      <c r="M3212" s="528"/>
      <c r="N3212" s="528"/>
      <c r="O3212" s="528"/>
      <c r="P3212" s="528"/>
      <c r="Q3212" s="528"/>
      <c r="R3212" s="528"/>
      <c r="S3212" s="528"/>
      <c r="T3212" s="528"/>
      <c r="U3212" s="528"/>
      <c r="V3212" s="528"/>
      <c r="W3212" s="528"/>
      <c r="X3212" s="528"/>
      <c r="Y3212" s="528"/>
      <c r="Z3212" s="528"/>
      <c r="AA3212" s="528"/>
      <c r="AB3212" s="528"/>
      <c r="AC3212" s="528"/>
      <c r="AD3212" s="528"/>
      <c r="AE3212" s="528"/>
    </row>
    <row r="3213" spans="2:31" ht="12.5" hidden="1" thickTop="1"/>
    <row r="3214" spans="2:31" ht="12.5" hidden="1" thickBot="1">
      <c r="B3214" s="530" t="str">
        <f ca="1">"nazwa ST: "&amp;B2064</f>
        <v>nazwa ST: 0</v>
      </c>
      <c r="C3214" s="530"/>
      <c r="D3214" s="531">
        <f>D2064</f>
        <v>354</v>
      </c>
      <c r="E3214" s="530"/>
      <c r="F3214" s="530"/>
      <c r="G3214" s="530"/>
      <c r="H3214" s="530"/>
      <c r="I3214" s="530"/>
      <c r="J3214" s="530"/>
      <c r="K3214" s="539" t="str">
        <f t="shared" ref="K3214:AE3214" si="3255">LataProjekcji</f>
        <v>Uzupełnij dane</v>
      </c>
      <c r="L3214" s="539" t="str">
        <f t="shared" si="3255"/>
        <v/>
      </c>
      <c r="M3214" s="539" t="str">
        <f t="shared" si="3255"/>
        <v/>
      </c>
      <c r="N3214" s="539" t="str">
        <f t="shared" si="3255"/>
        <v/>
      </c>
      <c r="O3214" s="539" t="str">
        <f t="shared" si="3255"/>
        <v/>
      </c>
      <c r="P3214" s="539" t="str">
        <f t="shared" si="3255"/>
        <v/>
      </c>
      <c r="Q3214" s="539" t="str">
        <f t="shared" si="3255"/>
        <v/>
      </c>
      <c r="R3214" s="539" t="str">
        <f t="shared" si="3255"/>
        <v/>
      </c>
      <c r="S3214" s="539" t="str">
        <f t="shared" si="3255"/>
        <v/>
      </c>
      <c r="T3214" s="539" t="str">
        <f t="shared" si="3255"/>
        <v/>
      </c>
      <c r="U3214" s="539" t="str">
        <f t="shared" si="3255"/>
        <v/>
      </c>
      <c r="V3214" s="539" t="str">
        <f t="shared" si="3255"/>
        <v/>
      </c>
      <c r="W3214" s="539" t="str">
        <f t="shared" si="3255"/>
        <v/>
      </c>
      <c r="X3214" s="539" t="str">
        <f t="shared" si="3255"/>
        <v/>
      </c>
      <c r="Y3214" s="539" t="str">
        <f t="shared" si="3255"/>
        <v/>
      </c>
      <c r="Z3214" s="539" t="str">
        <f t="shared" si="3255"/>
        <v/>
      </c>
      <c r="AA3214" s="539" t="str">
        <f t="shared" si="3255"/>
        <v/>
      </c>
      <c r="AB3214" s="539" t="str">
        <f t="shared" si="3255"/>
        <v/>
      </c>
      <c r="AC3214" s="539" t="str">
        <f t="shared" si="3255"/>
        <v/>
      </c>
      <c r="AD3214" s="539" t="str">
        <f t="shared" si="3255"/>
        <v/>
      </c>
      <c r="AE3214" s="539" t="str">
        <f t="shared" si="3255"/>
        <v/>
      </c>
    </row>
    <row r="3215" spans="2:31" hidden="1">
      <c r="B3215" s="526" t="s">
        <v>752</v>
      </c>
      <c r="D3215" s="1">
        <f ca="1">D2065</f>
        <v>1900</v>
      </c>
      <c r="E3215" s="1">
        <f ca="1">E2065</f>
        <v>1</v>
      </c>
      <c r="F3215" s="1">
        <f ca="1">IF(D3216&gt;10,F2065,1)</f>
        <v>1</v>
      </c>
      <c r="G3215" s="525" t="str">
        <f ca="1">IF(ISBLANK(OFFSET($E$269,$D3214,0)),"brak daty",IF(D3216&gt;10,EDATE(OFFSET($E$269,$D3214,0),D3218),DATE(D3215,E3215,1)))</f>
        <v>brak daty</v>
      </c>
      <c r="H3215" s="538" t="b">
        <f ca="1">SUM(K3215:AE3215)=D3218</f>
        <v>1</v>
      </c>
      <c r="I3215" s="1" t="s">
        <v>749</v>
      </c>
      <c r="K3215" s="5">
        <f ca="1">IF(AND($G3216,NOT(ISTEXT($G3215)),ISNUMBER(Poczatek),ISNUMBER(Koniec_Projekt)),IFERROR(IF($D3215=LataProjekcji,$F3215,IF($D3215&lt;LataProjekcji,IF((SUM(K3215)+12)&lt;$D3218,12,$D3218-SUM(K3215)),0)),0),0)</f>
        <v>0</v>
      </c>
      <c r="L3215" s="5">
        <f ca="1">IF(AND($G3216,NOT(ISTEXT($G3215)),ISNUMBER(Poczatek),ISNUMBER(Koniec_Projekt)),IFERROR(IF($D3215=LataProjekcji,$F3215,IF($D3215&lt;LataProjekcji,IF((SUM($K3215:K3215)+12)&lt;$D3218,12,$D3218-SUM($K3215:K3215)),0)),0),0)</f>
        <v>0</v>
      </c>
      <c r="M3215" s="5">
        <f ca="1">IF(AND($G3216,NOT(ISTEXT($G3215)),ISNUMBER(Poczatek),ISNUMBER(Koniec_Projekt)),IFERROR(IF($D3215=LataProjekcji,$F3215,IF($D3215&lt;LataProjekcji,IF((SUM($K3215:L3215)+12)&lt;$D3218,12,$D3218-SUM($K3215:L3215)),0)),0),0)</f>
        <v>0</v>
      </c>
      <c r="N3215" s="5">
        <f ca="1">IF(AND($G3216,NOT(ISTEXT($G3215)),ISNUMBER(Poczatek),ISNUMBER(Koniec_Projekt)),IFERROR(IF($D3215=LataProjekcji,$F3215,IF($D3215&lt;LataProjekcji,IF((SUM($K3215:M3215)+12)&lt;$D3218,12,$D3218-SUM($K3215:M3215)),0)),0),0)</f>
        <v>0</v>
      </c>
      <c r="O3215" s="5">
        <f ca="1">IF(AND($G3216,NOT(ISTEXT($G3215)),ISNUMBER(Poczatek),ISNUMBER(Koniec_Projekt)),IFERROR(IF($D3215=LataProjekcji,$F3215,IF($D3215&lt;LataProjekcji,IF((SUM($K3215:N3215)+12)&lt;$D3218,12,$D3218-SUM($K3215:N3215)),0)),0),0)</f>
        <v>0</v>
      </c>
      <c r="P3215" s="5">
        <f ca="1">IF(AND($G3216,NOT(ISTEXT($G3215)),ISNUMBER(Poczatek),ISNUMBER(Koniec_Projekt)),IFERROR(IF($D3215=LataProjekcji,$F3215,IF($D3215&lt;LataProjekcji,IF((SUM($K3215:O3215)+12)&lt;$D3218,12,$D3218-SUM($K3215:O3215)),0)),0),0)</f>
        <v>0</v>
      </c>
      <c r="Q3215" s="5">
        <f ca="1">IF(AND($G3216,NOT(ISTEXT($G3215)),ISNUMBER(Poczatek),ISNUMBER(Koniec_Projekt)),IFERROR(IF($D3215=LataProjekcji,$F3215,IF($D3215&lt;LataProjekcji,IF((SUM($K3215:P3215)+12)&lt;$D3218,12,$D3218-SUM($K3215:P3215)),0)),0),0)</f>
        <v>0</v>
      </c>
      <c r="R3215" s="5">
        <f ca="1">IF(AND($G3216,NOT(ISTEXT($G3215)),ISNUMBER(Poczatek),ISNUMBER(Koniec_Projekt)),IFERROR(IF($D3215=LataProjekcji,$F3215,IF($D3215&lt;LataProjekcji,IF((SUM($K3215:Q3215)+12)&lt;$D3218,12,$D3218-SUM($K3215:Q3215)),0)),0),0)</f>
        <v>0</v>
      </c>
      <c r="S3215" s="5">
        <f ca="1">IF(AND($G3216,NOT(ISTEXT($G3215)),ISNUMBER(Poczatek),ISNUMBER(Koniec_Projekt)),IFERROR(IF($D3215=LataProjekcji,$F3215,IF($D3215&lt;LataProjekcji,IF((SUM($K3215:R3215)+12)&lt;$D3218,12,$D3218-SUM($K3215:R3215)),0)),0),0)</f>
        <v>0</v>
      </c>
      <c r="T3215" s="5">
        <f ca="1">IF(AND($G3216,NOT(ISTEXT($G3215)),ISNUMBER(Poczatek),ISNUMBER(Koniec_Projekt)),IFERROR(IF($D3215=LataProjekcji,$F3215,IF($D3215&lt;LataProjekcji,IF((SUM($K3215:S3215)+12)&lt;$D3218,12,$D3218-SUM($K3215:S3215)),0)),0),0)</f>
        <v>0</v>
      </c>
      <c r="U3215" s="5">
        <f ca="1">IF(AND($G3216,NOT(ISTEXT($G3215)),ISNUMBER(Poczatek),ISNUMBER(Koniec_Projekt)),IFERROR(IF($D3215=LataProjekcji,$F3215,IF($D3215&lt;LataProjekcji,IF((SUM($K3215:T3215)+12)&lt;$D3218,12,$D3218-SUM($K3215:T3215)),0)),0),0)</f>
        <v>0</v>
      </c>
      <c r="V3215" s="5">
        <f ca="1">IF(AND($G3216,NOT(ISTEXT($G3215)),ISNUMBER(Poczatek),ISNUMBER(Koniec_Projekt)),IFERROR(IF($D3215=LataProjekcji,$F3215,IF($D3215&lt;LataProjekcji,IF((SUM($K3215:U3215)+12)&lt;$D3218,12,$D3218-SUM($K3215:U3215)),0)),0),0)</f>
        <v>0</v>
      </c>
      <c r="W3215" s="5">
        <f ca="1">IF(AND($G3216,NOT(ISTEXT($G3215)),ISNUMBER(Poczatek),ISNUMBER(Koniec_Projekt)),IFERROR(IF($D3215=LataProjekcji,$F3215,IF($D3215&lt;LataProjekcji,IF((SUM($K3215:V3215)+12)&lt;$D3218,12,$D3218-SUM($K3215:V3215)),0)),0),0)</f>
        <v>0</v>
      </c>
      <c r="X3215" s="5">
        <f ca="1">IF(AND($G3216,NOT(ISTEXT($G3215)),ISNUMBER(Poczatek),ISNUMBER(Koniec_Projekt)),IFERROR(IF($D3215=LataProjekcji,$F3215,IF($D3215&lt;LataProjekcji,IF((SUM($K3215:W3215)+12)&lt;$D3218,12,$D3218-SUM($K3215:W3215)),0)),0),0)</f>
        <v>0</v>
      </c>
      <c r="Y3215" s="5">
        <f ca="1">IF(AND($G3216,NOT(ISTEXT($G3215)),ISNUMBER(Poczatek),ISNUMBER(Koniec_Projekt)),IFERROR(IF($D3215=LataProjekcji,$F3215,IF($D3215&lt;LataProjekcji,IF((SUM($K3215:X3215)+12)&lt;$D3218,12,$D3218-SUM($K3215:X3215)),0)),0),0)</f>
        <v>0</v>
      </c>
      <c r="Z3215" s="5">
        <f ca="1">IF(AND($G3216,NOT(ISTEXT($G3215)),ISNUMBER(Poczatek),ISNUMBER(Koniec_Projekt)),IFERROR(IF($D3215=LataProjekcji,$F3215,IF($D3215&lt;LataProjekcji,IF((SUM($K3215:Y3215)+12)&lt;$D3218,12,$D3218-SUM($K3215:Y3215)),0)),0),0)</f>
        <v>0</v>
      </c>
      <c r="AA3215" s="5">
        <f ca="1">IF(AND($G3216,NOT(ISTEXT($G3215)),ISNUMBER(Poczatek),ISNUMBER(Koniec_Projekt)),IFERROR(IF($D3215=LataProjekcji,$F3215,IF($D3215&lt;LataProjekcji,IF((SUM($K3215:Z3215)+12)&lt;$D3218,12,$D3218-SUM($K3215:Z3215)),0)),0),0)</f>
        <v>0</v>
      </c>
      <c r="AB3215" s="5">
        <f ca="1">IF(AND($G3216,NOT(ISTEXT($G3215)),ISNUMBER(Poczatek),ISNUMBER(Koniec_Projekt)),IFERROR(IF($D3215=LataProjekcji,$F3215,IF($D3215&lt;LataProjekcji,IF((SUM($K3215:AA3215)+12)&lt;$D3218,12,$D3218-SUM($K3215:AA3215)),0)),0),0)</f>
        <v>0</v>
      </c>
      <c r="AC3215" s="5">
        <f ca="1">IF(AND($G3216,NOT(ISTEXT($G3215)),ISNUMBER(Poczatek),ISNUMBER(Koniec_Projekt)),IFERROR(IF($D3215=LataProjekcji,$F3215,IF($D3215&lt;LataProjekcji,IF((SUM($K3215:AB3215)+12)&lt;$D3218,12,$D3218-SUM($K3215:AB3215)),0)),0),0)</f>
        <v>0</v>
      </c>
      <c r="AD3215" s="5">
        <f ca="1">IF(AND($G3216,NOT(ISTEXT($G3215)),ISNUMBER(Poczatek),ISNUMBER(Koniec_Projekt)),IFERROR(IF($D3215=LataProjekcji,$F3215,IF($D3215&lt;LataProjekcji,IF((SUM($K3215:AC3215)+12)&lt;$D3218,12,$D3218-SUM($K3215:AC3215)),0)),0),0)</f>
        <v>0</v>
      </c>
      <c r="AE3215" s="5">
        <f ca="1">IF(AND($G3216,NOT(ISTEXT($G3215)),ISNUMBER(Poczatek),ISNUMBER(Koniec_Projekt)),IFERROR(IF($D3215=LataProjekcji,$F3215,IF($D3215&lt;LataProjekcji,IF((SUM($K3215:AD3215)+12)&lt;$D3218,12,$D3218-SUM($K3215:AD3215)),0)),0),0)</f>
        <v>0</v>
      </c>
    </row>
    <row r="3216" spans="2:31" hidden="1">
      <c r="B3216" s="526" t="s">
        <v>754</v>
      </c>
      <c r="D3216" s="5">
        <f ca="1">D2066</f>
        <v>0</v>
      </c>
      <c r="E3216" s="454">
        <f ca="1">E2066</f>
        <v>0</v>
      </c>
      <c r="F3216" s="454">
        <f ca="1">F2066</f>
        <v>0</v>
      </c>
      <c r="G3216" s="258" t="b">
        <f ca="1">NOT(ISBLANK(OFFSET($C$269,$D3214,0)))</f>
        <v>0</v>
      </c>
      <c r="H3216" s="538" t="b">
        <f ca="1">SUM(K3216:AE3216)=E3218</f>
        <v>1</v>
      </c>
      <c r="I3216" s="1" t="s">
        <v>750</v>
      </c>
      <c r="K3216" s="537">
        <f ca="1">IF(AND($G3216,NOT(ISTEXT($G3215)),ISNUMBER(Poczatek),ISNUMBER(Koniec_Projekt)),IFERROR(IF($D3215=LataProjekcji,IF($F3215&gt;$E3218,$E3218,$F3215),IF($D3218&gt;=$E3218,(IF($D3215&lt;LataProjekcji,IF((SUM(J3216:$K3216)+12)&lt;$E3218,12,$E3218-SUM(J3216:$K3216)),0)),(IF($D3215&lt;LataProjekcji,IF((SUM(J3216:$K3216)+12)&lt;$D3218,12,$D3218-SUM(J3216:$K3216)),0)))),0),0)</f>
        <v>0</v>
      </c>
      <c r="L3216" s="537">
        <f ca="1">IF(AND($G3216,NOT(ISTEXT($G3215)),ISNUMBER(Poczatek),ISNUMBER(Koniec_Projekt)),IFERROR(IF($D3215=LataProjekcji,IF($F3215&gt;$E3218,$E3218,$F3215),IF($D3218&gt;=$E3218,(IF($D3215&lt;LataProjekcji,IF((SUM($K3216:K3216)+12)&lt;$E3218,12,$E3218-SUM($K3216:K3216)),0)),(IF($D3215&lt;LataProjekcji,IF((SUM($K3216:K3216)+12)&lt;$D3218,12,$D3218-SUM($K3216:K3216)),0)))),0),0)</f>
        <v>0</v>
      </c>
      <c r="M3216" s="537">
        <f ca="1">IF(AND($G3216,NOT(ISTEXT($G3215)),ISNUMBER(Poczatek),ISNUMBER(Koniec_Projekt)),IFERROR(IF($D3215=LataProjekcji,IF($F3215&gt;$E3218,$E3218,$F3215),IF($D3218&gt;=$E3218,(IF($D3215&lt;LataProjekcji,IF((SUM($K3216:L3216)+12)&lt;$E3218,12,$E3218-SUM($K3216:L3216)),0)),(IF($D3215&lt;LataProjekcji,IF((SUM($K3216:L3216)+12)&lt;$D3218,12,$D3218-SUM($K3216:L3216)),0)))),0),0)</f>
        <v>0</v>
      </c>
      <c r="N3216" s="537">
        <f ca="1">IF(AND($G3216,NOT(ISTEXT($G3215)),ISNUMBER(Poczatek),ISNUMBER(Koniec_Projekt)),IFERROR(IF($D3215=LataProjekcji,IF($F3215&gt;$E3218,$E3218,$F3215),IF($D3218&gt;=$E3218,(IF($D3215&lt;LataProjekcji,IF((SUM($K3216:M3216)+12)&lt;$E3218,12,$E3218-SUM($K3216:M3216)),0)),(IF($D3215&lt;LataProjekcji,IF((SUM($K3216:M3216)+12)&lt;$D3218,12,$D3218-SUM($K3216:M3216)),0)))),0),0)</f>
        <v>0</v>
      </c>
      <c r="O3216" s="537">
        <f ca="1">IF(AND($G3216,NOT(ISTEXT($G3215)),ISNUMBER(Poczatek),ISNUMBER(Koniec_Projekt)),IFERROR(IF($D3215=LataProjekcji,IF($F3215&gt;$E3218,$E3218,$F3215),IF($D3218&gt;=$E3218,(IF($D3215&lt;LataProjekcji,IF((SUM($K3216:N3216)+12)&lt;$E3218,12,$E3218-SUM($K3216:N3216)),0)),(IF($D3215&lt;LataProjekcji,IF((SUM($K3216:N3216)+12)&lt;$D3218,12,$D3218-SUM($K3216:N3216)),0)))),0),0)</f>
        <v>0</v>
      </c>
      <c r="P3216" s="537">
        <f ca="1">IF(AND($G3216,NOT(ISTEXT($G3215)),ISNUMBER(Poczatek),ISNUMBER(Koniec_Projekt)),IFERROR(IF($D3215=LataProjekcji,IF($F3215&gt;$E3218,$E3218,$F3215),IF($D3218&gt;=$E3218,(IF($D3215&lt;LataProjekcji,IF((SUM($K3216:O3216)+12)&lt;$E3218,12,$E3218-SUM($K3216:O3216)),0)),(IF($D3215&lt;LataProjekcji,IF((SUM($K3216:O3216)+12)&lt;$D3218,12,$D3218-SUM($K3216:O3216)),0)))),0),0)</f>
        <v>0</v>
      </c>
      <c r="Q3216" s="537">
        <f ca="1">IF(AND($G3216,NOT(ISTEXT($G3215)),ISNUMBER(Poczatek),ISNUMBER(Koniec_Projekt)),IFERROR(IF($D3215=LataProjekcji,IF($F3215&gt;$E3218,$E3218,$F3215),IF($D3218&gt;=$E3218,(IF($D3215&lt;LataProjekcji,IF((SUM($K3216:P3216)+12)&lt;$E3218,12,$E3218-SUM($K3216:P3216)),0)),(IF($D3215&lt;LataProjekcji,IF((SUM($K3216:P3216)+12)&lt;$D3218,12,$D3218-SUM($K3216:P3216)),0)))),0),0)</f>
        <v>0</v>
      </c>
      <c r="R3216" s="537">
        <f ca="1">IF(AND($G3216,NOT(ISTEXT($G3215)),ISNUMBER(Poczatek),ISNUMBER(Koniec_Projekt)),IFERROR(IF($D3215=LataProjekcji,IF($F3215&gt;$E3218,$E3218,$F3215),IF($D3218&gt;=$E3218,(IF($D3215&lt;LataProjekcji,IF((SUM($K3216:Q3216)+12)&lt;$E3218,12,$E3218-SUM($K3216:Q3216)),0)),(IF($D3215&lt;LataProjekcji,IF((SUM($K3216:Q3216)+12)&lt;$D3218,12,$D3218-SUM($K3216:Q3216)),0)))),0),0)</f>
        <v>0</v>
      </c>
      <c r="S3216" s="537">
        <f ca="1">IF(AND($G3216,NOT(ISTEXT($G3215)),ISNUMBER(Poczatek),ISNUMBER(Koniec_Projekt)),IFERROR(IF($D3215=LataProjekcji,IF($F3215&gt;$E3218,$E3218,$F3215),IF($D3218&gt;=$E3218,(IF($D3215&lt;LataProjekcji,IF((SUM($K3216:R3216)+12)&lt;$E3218,12,$E3218-SUM($K3216:R3216)),0)),(IF($D3215&lt;LataProjekcji,IF((SUM($K3216:R3216)+12)&lt;$D3218,12,$D3218-SUM($K3216:R3216)),0)))),0),0)</f>
        <v>0</v>
      </c>
      <c r="T3216" s="537">
        <f ca="1">IF(AND($G3216,NOT(ISTEXT($G3215)),ISNUMBER(Poczatek),ISNUMBER(Koniec_Projekt)),IFERROR(IF($D3215=LataProjekcji,IF($F3215&gt;$E3218,$E3218,$F3215),IF($D3218&gt;=$E3218,(IF($D3215&lt;LataProjekcji,IF((SUM($K3216:S3216)+12)&lt;$E3218,12,$E3218-SUM($K3216:S3216)),0)),(IF($D3215&lt;LataProjekcji,IF((SUM($K3216:S3216)+12)&lt;$D3218,12,$D3218-SUM($K3216:S3216)),0)))),0),0)</f>
        <v>0</v>
      </c>
      <c r="U3216" s="537">
        <f ca="1">IF(AND($G3216,NOT(ISTEXT($G3215)),ISNUMBER(Poczatek),ISNUMBER(Koniec_Projekt)),IFERROR(IF($D3215=LataProjekcji,IF($F3215&gt;$E3218,$E3218,$F3215),IF($D3218&gt;=$E3218,(IF($D3215&lt;LataProjekcji,IF((SUM($K3216:T3216)+12)&lt;$E3218,12,$E3218-SUM($K3216:T3216)),0)),(IF($D3215&lt;LataProjekcji,IF((SUM($K3216:T3216)+12)&lt;$D3218,12,$D3218-SUM($K3216:T3216)),0)))),0),0)</f>
        <v>0</v>
      </c>
      <c r="V3216" s="537">
        <f ca="1">IF(AND($G3216,NOT(ISTEXT($G3215)),ISNUMBER(Poczatek),ISNUMBER(Koniec_Projekt)),IFERROR(IF($D3215=LataProjekcji,IF($F3215&gt;$E3218,$E3218,$F3215),IF($D3218&gt;=$E3218,(IF($D3215&lt;LataProjekcji,IF((SUM($K3216:U3216)+12)&lt;$E3218,12,$E3218-SUM($K3216:U3216)),0)),(IF($D3215&lt;LataProjekcji,IF((SUM($K3216:U3216)+12)&lt;$D3218,12,$D3218-SUM($K3216:U3216)),0)))),0),0)</f>
        <v>0</v>
      </c>
      <c r="W3216" s="537">
        <f ca="1">IF(AND($G3216,NOT(ISTEXT($G3215)),ISNUMBER(Poczatek),ISNUMBER(Koniec_Projekt)),IFERROR(IF($D3215=LataProjekcji,IF($F3215&gt;$E3218,$E3218,$F3215),IF($D3218&gt;=$E3218,(IF($D3215&lt;LataProjekcji,IF((SUM($K3216:V3216)+12)&lt;$E3218,12,$E3218-SUM($K3216:V3216)),0)),(IF($D3215&lt;LataProjekcji,IF((SUM($K3216:V3216)+12)&lt;$D3218,12,$D3218-SUM($K3216:V3216)),0)))),0),0)</f>
        <v>0</v>
      </c>
      <c r="X3216" s="537">
        <f ca="1">IF(AND($G3216,NOT(ISTEXT($G3215)),ISNUMBER(Poczatek),ISNUMBER(Koniec_Projekt)),IFERROR(IF($D3215=LataProjekcji,IF($F3215&gt;$E3218,$E3218,$F3215),IF($D3218&gt;=$E3218,(IF($D3215&lt;LataProjekcji,IF((SUM($K3216:W3216)+12)&lt;$E3218,12,$E3218-SUM($K3216:W3216)),0)),(IF($D3215&lt;LataProjekcji,IF((SUM($K3216:W3216)+12)&lt;$D3218,12,$D3218-SUM($K3216:W3216)),0)))),0),0)</f>
        <v>0</v>
      </c>
      <c r="Y3216" s="537">
        <f ca="1">IF(AND($G3216,NOT(ISTEXT($G3215)),ISNUMBER(Poczatek),ISNUMBER(Koniec_Projekt)),IFERROR(IF($D3215=LataProjekcji,IF($F3215&gt;$E3218,$E3218,$F3215),IF($D3218&gt;=$E3218,(IF($D3215&lt;LataProjekcji,IF((SUM($K3216:X3216)+12)&lt;$E3218,12,$E3218-SUM($K3216:X3216)),0)),(IF($D3215&lt;LataProjekcji,IF((SUM($K3216:X3216)+12)&lt;$D3218,12,$D3218-SUM($K3216:X3216)),0)))),0),0)</f>
        <v>0</v>
      </c>
      <c r="Z3216" s="537">
        <f ca="1">IF(AND($G3216,NOT(ISTEXT($G3215)),ISNUMBER(Poczatek),ISNUMBER(Koniec_Projekt)),IFERROR(IF($D3215=LataProjekcji,IF($F3215&gt;$E3218,$E3218,$F3215),IF($D3218&gt;=$E3218,(IF($D3215&lt;LataProjekcji,IF((SUM($K3216:Y3216)+12)&lt;$E3218,12,$E3218-SUM($K3216:Y3216)),0)),(IF($D3215&lt;LataProjekcji,IF((SUM($K3216:Y3216)+12)&lt;$D3218,12,$D3218-SUM($K3216:Y3216)),0)))),0),0)</f>
        <v>0</v>
      </c>
      <c r="AA3216" s="537">
        <f ca="1">IF(AND($G3216,NOT(ISTEXT($G3215)),ISNUMBER(Poczatek),ISNUMBER(Koniec_Projekt)),IFERROR(IF($D3215=LataProjekcji,IF($F3215&gt;$E3218,$E3218,$F3215),IF($D3218&gt;=$E3218,(IF($D3215&lt;LataProjekcji,IF((SUM($K3216:Z3216)+12)&lt;$E3218,12,$E3218-SUM($K3216:Z3216)),0)),(IF($D3215&lt;LataProjekcji,IF((SUM($K3216:Z3216)+12)&lt;$D3218,12,$D3218-SUM($K3216:Z3216)),0)))),0),0)</f>
        <v>0</v>
      </c>
      <c r="AB3216" s="537">
        <f ca="1">IF(AND($G3216,NOT(ISTEXT($G3215)),ISNUMBER(Poczatek),ISNUMBER(Koniec_Projekt)),IFERROR(IF($D3215=LataProjekcji,IF($F3215&gt;$E3218,$E3218,$F3215),IF($D3218&gt;=$E3218,(IF($D3215&lt;LataProjekcji,IF((SUM($K3216:AA3216)+12)&lt;$E3218,12,$E3218-SUM($K3216:AA3216)),0)),(IF($D3215&lt;LataProjekcji,IF((SUM($K3216:AA3216)+12)&lt;$D3218,12,$D3218-SUM($K3216:AA3216)),0)))),0),0)</f>
        <v>0</v>
      </c>
      <c r="AC3216" s="537">
        <f ca="1">IF(AND($G3216,NOT(ISTEXT($G3215)),ISNUMBER(Poczatek),ISNUMBER(Koniec_Projekt)),IFERROR(IF($D3215=LataProjekcji,IF($F3215&gt;$E3218,$E3218,$F3215),IF($D3218&gt;=$E3218,(IF($D3215&lt;LataProjekcji,IF((SUM($K3216:AB3216)+12)&lt;$E3218,12,$E3218-SUM($K3216:AB3216)),0)),(IF($D3215&lt;LataProjekcji,IF((SUM($K3216:AB3216)+12)&lt;$D3218,12,$D3218-SUM($K3216:AB3216)),0)))),0),0)</f>
        <v>0</v>
      </c>
      <c r="AD3216" s="537">
        <f ca="1">IF(AND($G3216,NOT(ISTEXT($G3215)),ISNUMBER(Poczatek),ISNUMBER(Koniec_Projekt)),IFERROR(IF($D3215=LataProjekcji,IF($F3215&gt;$E3218,$E3218,$F3215),IF($D3218&gt;=$E3218,(IF($D3215&lt;LataProjekcji,IF((SUM($K3216:AC3216)+12)&lt;$E3218,12,$E3218-SUM($K3216:AC3216)),0)),(IF($D3215&lt;LataProjekcji,IF((SUM($K3216:AC3216)+12)&lt;$D3218,12,$D3218-SUM($K3216:AC3216)),0)))),0),0)</f>
        <v>0</v>
      </c>
      <c r="AE3216" s="537">
        <f ca="1">IF(AND($G3216,NOT(ISTEXT($G3215)),ISNUMBER(Poczatek),ISNUMBER(Koniec_Projekt)),IFERROR(IF($D3215=LataProjekcji,IF($F3215&gt;$E3218,$E3218,$F3215),IF($D3218&gt;=$E3218,(IF($D3215&lt;LataProjekcji,IF((SUM($K3216:AD3216)+12)&lt;$E3218,12,$E3218-SUM($K3216:AD3216)),0)),(IF($D3215&lt;LataProjekcji,IF((SUM($K3216:AD3216)+12)&lt;$D3218,12,$D3218-SUM($K3216:AD3216)),0)))),0),0)</f>
        <v>0</v>
      </c>
    </row>
    <row r="3217" spans="2:31" hidden="1">
      <c r="B3217" s="526" t="s">
        <v>753</v>
      </c>
      <c r="D3217" s="454">
        <f ca="1">D2067</f>
        <v>0</v>
      </c>
      <c r="E3217" s="454">
        <f ca="1">IF(D3216&gt;10,ROUND(D3217/12,2),D3217)</f>
        <v>0</v>
      </c>
      <c r="F3217" s="524">
        <f>Koniec_Projekt</f>
        <v>0</v>
      </c>
      <c r="G3217" s="329">
        <f>Miesiac_Koniec_Projekt</f>
        <v>0</v>
      </c>
      <c r="H3217" s="538" t="b">
        <f ca="1">SUM(K3217:AE3217)=D3216</f>
        <v>1</v>
      </c>
      <c r="I3217" s="1" t="s">
        <v>713</v>
      </c>
      <c r="K3217" s="256">
        <f ca="1">IF(AND($G3216,NOT(ISTEXT($G3215)),ISNUMBER(Poczatek),ISNUMBER(Koniec_Projekt)),IFERROR(IF(LataProjekcji=$F3218,ROUND($D3216,0),ROUND(K3215*$E3217,0)),0),0)</f>
        <v>0</v>
      </c>
      <c r="L3217" s="5">
        <f ca="1">IF(AND($G3216,NOT(ISTEXT($G3215)),ISNUMBER(Poczatek),ISNUMBER(Koniec_Projekt)),IFERROR(IF(LataProjekcji=$F3218,ROUND($D3216-SUM(K3217:$K3217),0),ROUND(L3215*$E3217,0)),0),0)</f>
        <v>0</v>
      </c>
      <c r="M3217" s="5">
        <f ca="1">IF(AND($G3216,NOT(ISTEXT($G3215)),ISNUMBER(Poczatek),ISNUMBER(Koniec_Projekt)),IFERROR(IF(LataProjekcji=$F3218,ROUND($D3216-SUM($K3217:L3217),0),ROUND(M3215*$E3217,0)),0),0)</f>
        <v>0</v>
      </c>
      <c r="N3217" s="5">
        <f ca="1">IF(AND($G3216,NOT(ISTEXT($G3215)),ISNUMBER(Poczatek),ISNUMBER(Koniec_Projekt)),IFERROR(IF(LataProjekcji=$F3218,ROUND($D3216-SUM($K3217:M3217),0),ROUND(N3215*$E3217,0)),0),0)</f>
        <v>0</v>
      </c>
      <c r="O3217" s="5">
        <f ca="1">IF(AND($G3216,NOT(ISTEXT($G3215)),ISNUMBER(Poczatek),ISNUMBER(Koniec_Projekt)),IFERROR(IF(LataProjekcji=$F3218,ROUND($D3216-SUM($K3217:N3217),0),ROUND(O3215*$E3217,0)),0),0)</f>
        <v>0</v>
      </c>
      <c r="P3217" s="5">
        <f ca="1">IF(AND($G3216,NOT(ISTEXT($G3215)),ISNUMBER(Poczatek),ISNUMBER(Koniec_Projekt)),IFERROR(IF(LataProjekcji=$F3218,ROUND($D3216-SUM($K3217:O3217),0),ROUND(P3215*$E3217,0)),0),0)</f>
        <v>0</v>
      </c>
      <c r="Q3217" s="5">
        <f ca="1">IF(AND($G3216,NOT(ISTEXT($G3215)),ISNUMBER(Poczatek),ISNUMBER(Koniec_Projekt)),IFERROR(IF(LataProjekcji=$F3218,ROUND($D3216-SUM($K3217:P3217),0),ROUND(Q3215*$E3217,0)),0),0)</f>
        <v>0</v>
      </c>
      <c r="R3217" s="5">
        <f ca="1">IF(AND($G3216,NOT(ISTEXT($G3215)),ISNUMBER(Poczatek),ISNUMBER(Koniec_Projekt)),IFERROR(IF(LataProjekcji=$F3218,ROUND($D3216-SUM($K3217:Q3217),0),ROUND(R3215*$E3217,0)),0),0)</f>
        <v>0</v>
      </c>
      <c r="S3217" s="5">
        <f ca="1">IF(AND($G3216,NOT(ISTEXT($G3215)),ISNUMBER(Poczatek),ISNUMBER(Koniec_Projekt)),IFERROR(IF(LataProjekcji=$F3218,ROUND($D3216-SUM($K3217:R3217),0),ROUND(S3215*$E3217,0)),0),0)</f>
        <v>0</v>
      </c>
      <c r="T3217" s="5">
        <f ca="1">IF(AND($G3216,NOT(ISTEXT($G3215)),ISNUMBER(Poczatek),ISNUMBER(Koniec_Projekt)),IFERROR(IF(LataProjekcji=$F3218,ROUND($D3216-SUM($K3217:S3217),0),ROUND(T3215*$E3217,0)),0),0)</f>
        <v>0</v>
      </c>
      <c r="U3217" s="5">
        <f ca="1">IF(AND($G3216,NOT(ISTEXT($G3215)),ISNUMBER(Poczatek),ISNUMBER(Koniec_Projekt)),IFERROR(IF(LataProjekcji=$F3218,ROUND($D3216-SUM($K3217:T3217),0),ROUND(U3215*$E3217,0)),0),0)</f>
        <v>0</v>
      </c>
      <c r="V3217" s="5">
        <f ca="1">IF(AND($G3216,NOT(ISTEXT($G3215)),ISNUMBER(Poczatek),ISNUMBER(Koniec_Projekt)),IFERROR(IF(LataProjekcji=$F3218,ROUND($D3216-SUM($K3217:U3217),0),ROUND(V3215*$E3217,0)),0),0)</f>
        <v>0</v>
      </c>
      <c r="W3217" s="5">
        <f ca="1">IF(AND($G3216,NOT(ISTEXT($G3215)),ISNUMBER(Poczatek),ISNUMBER(Koniec_Projekt)),IFERROR(IF(LataProjekcji=$F3218,ROUND($D3216-SUM($K3217:V3217),0),ROUND(W3215*$E3217,0)),0),0)</f>
        <v>0</v>
      </c>
      <c r="X3217" s="5">
        <f ca="1">IF(AND($G3216,NOT(ISTEXT($G3215)),ISNUMBER(Poczatek),ISNUMBER(Koniec_Projekt)),IFERROR(IF(LataProjekcji=$F3218,ROUND($D3216-SUM($K3217:W3217),0),ROUND(X3215*$E3217,0)),0),0)</f>
        <v>0</v>
      </c>
      <c r="Y3217" s="5">
        <f ca="1">IF(AND($G3216,NOT(ISTEXT($G3215)),ISNUMBER(Poczatek),ISNUMBER(Koniec_Projekt)),IFERROR(IF(LataProjekcji=$F3218,ROUND($D3216-SUM($K3217:X3217),0),ROUND(Y3215*$E3217,0)),0),0)</f>
        <v>0</v>
      </c>
      <c r="Z3217" s="5">
        <f ca="1">IF(AND($G3216,NOT(ISTEXT($G3215)),ISNUMBER(Poczatek),ISNUMBER(Koniec_Projekt)),IFERROR(IF(LataProjekcji=$F3218,ROUND($D3216-SUM($K3217:Y3217),0),ROUND(Z3215*$E3217,0)),0),0)</f>
        <v>0</v>
      </c>
      <c r="AA3217" s="5">
        <f ca="1">IF(AND($G3216,NOT(ISTEXT($G3215)),ISNUMBER(Poczatek),ISNUMBER(Koniec_Projekt)),IFERROR(IF(LataProjekcji=$F3218,ROUND($D3216-SUM($K3217:Z3217),0),ROUND(AA3215*$E3217,0)),0),0)</f>
        <v>0</v>
      </c>
      <c r="AB3217" s="5">
        <f ca="1">IF(AND($G3216,NOT(ISTEXT($G3215)),ISNUMBER(Poczatek),ISNUMBER(Koniec_Projekt)),IFERROR(IF(LataProjekcji=$F3218,ROUND($D3216-SUM($K3217:AA3217),0),ROUND(AB3215*$E3217,0)),0),0)</f>
        <v>0</v>
      </c>
      <c r="AC3217" s="5">
        <f ca="1">IF(AND($G3216,NOT(ISTEXT($G3215)),ISNUMBER(Poczatek),ISNUMBER(Koniec_Projekt)),IFERROR(IF(LataProjekcji=$F3218,ROUND($D3216-SUM($K3217:AB3217),0),ROUND(AC3215*$E3217,0)),0),0)</f>
        <v>0</v>
      </c>
      <c r="AD3217" s="5">
        <f ca="1">IF(AND($G3216,NOT(ISTEXT($G3215)),ISNUMBER(Poczatek),ISNUMBER(Koniec_Projekt)),IFERROR(IF(LataProjekcji=$F3218,ROUND($D3216-SUM($K3217:AC3217),0),ROUND(AD3215*$E3217,0)),0),0)</f>
        <v>0</v>
      </c>
      <c r="AE3217" s="5">
        <f ca="1">IF(AND($G3216,NOT(ISTEXT($G3215)),ISNUMBER(Poczatek),ISNUMBER(Koniec_Projekt)),IFERROR(IF(LataProjekcji=$F3218,ROUND($D3216-SUM($K3217:AD3217),0),ROUND(AE3215*$E3217,0)),0),0)</f>
        <v>0</v>
      </c>
    </row>
    <row r="3218" spans="2:31" hidden="1">
      <c r="B3218" s="526" t="s">
        <v>751</v>
      </c>
      <c r="D3218" s="1">
        <f ca="1">IFERROR(ROUNDUP(D3216/E3217,0),0)</f>
        <v>0</v>
      </c>
      <c r="E3218" s="1">
        <f ca="1">IF(D3218=0,0,DATEDIF(DATE(D3215,E3215,1),DATE(F3217,G3217,1),"m"))</f>
        <v>0</v>
      </c>
      <c r="F3218" s="1" t="str">
        <f ca="1">IFERROR(YEAR(G3215),"brak daty")</f>
        <v>brak daty</v>
      </c>
      <c r="G3218" s="1" t="str">
        <f ca="1">IFERROR(MONTH(G3215),"brak daty")</f>
        <v>brak daty</v>
      </c>
      <c r="I3218" s="1" t="s">
        <v>425</v>
      </c>
      <c r="K3218" s="5">
        <f ca="1">IF(AND($G3216,NOT(ISTEXT($G3215)),ISNUMBER(Poczatek),ISNUMBER(Koniec_Projekt)),IFERROR(IF(LataProjekcji=$F3217,IF(AND($G3217=$G3218,$F3217=$F3218),ROUND($D3216-SUM($K3218),0),ROUND(K3216*$E3217,0)),IF(LataProjekcji&gt;$F3217,0,ROUND(K3216*$E3217,0))),0),0)</f>
        <v>0</v>
      </c>
      <c r="L3218" s="5">
        <f ca="1">IF(AND($G3216,NOT(ISTEXT($G3215)),ISNUMBER(Poczatek),ISNUMBER(Koniec_Projekt)),IFERROR(IF(LataProjekcji=$F3217,IF(AND($G3217=$G3218,$F3217=$F3218),ROUND($D3216-SUM($K3218:K3218),0),ROUND(L3216*$E3217,0)),IF(LataProjekcji&gt;$F3217,0,ROUND(L3216*$E3217,0))),0),0)</f>
        <v>0</v>
      </c>
      <c r="M3218" s="5">
        <f ca="1">IF(AND($G3216,NOT(ISTEXT($G3215)),ISNUMBER(Poczatek),ISNUMBER(Koniec_Projekt)),IFERROR(IF(LataProjekcji=$F3217,IF(AND($G3217=$G3218,$F3217=$F3218),ROUND($D3216-SUM($K3218:L3218),0),ROUND(M3216*$E3217,0)),IF(LataProjekcji&gt;$F3217,0,ROUND(M3216*$E3217,0))),0),0)</f>
        <v>0</v>
      </c>
      <c r="N3218" s="5">
        <f ca="1">IF(AND($G3216,NOT(ISTEXT($G3215)),ISNUMBER(Poczatek),ISNUMBER(Koniec_Projekt)),IFERROR(IF(LataProjekcji=$F3217,IF(AND($G3217=$G3218,$F3217=$F3218),ROUND($D3216-SUM($K3218:M3218),0),ROUND(N3216*$E3217,0)),IF(LataProjekcji&gt;$F3217,0,ROUND(N3216*$E3217,0))),0),0)</f>
        <v>0</v>
      </c>
      <c r="O3218" s="5">
        <f ca="1">IF(AND($G3216,NOT(ISTEXT($G3215)),ISNUMBER(Poczatek),ISNUMBER(Koniec_Projekt)),IFERROR(IF(LataProjekcji=$F3217,IF(AND($G3217=$G3218,$F3217=$F3218),ROUND($D3216-SUM($K3218:N3218),0),ROUND(O3216*$E3217,0)),IF(LataProjekcji&gt;$F3217,0,ROUND(O3216*$E3217,0))),0),0)</f>
        <v>0</v>
      </c>
      <c r="P3218" s="5">
        <f ca="1">IF(AND($G3216,NOT(ISTEXT($G3215)),ISNUMBER(Poczatek),ISNUMBER(Koniec_Projekt)),IFERROR(IF(LataProjekcji=$F3217,IF(AND($G3217=$G3218,$F3217=$F3218),ROUND($D3216-SUM($K3218:O3218),0),ROUND(P3216*$E3217,0)),IF(LataProjekcji&gt;$F3217,0,ROUND(P3216*$E3217,0))),0),0)</f>
        <v>0</v>
      </c>
      <c r="Q3218" s="5">
        <f ca="1">IF(AND($G3216,NOT(ISTEXT($G3215)),ISNUMBER(Poczatek),ISNUMBER(Koniec_Projekt)),IFERROR(IF(LataProjekcji=$F3217,IF(AND($G3217=$G3218,$F3217=$F3218),ROUND($D3216-SUM($K3218:P3218),0),ROUND(Q3216*$E3217,0)),IF(LataProjekcji&gt;$F3217,0,ROUND(Q3216*$E3217,0))),0),0)</f>
        <v>0</v>
      </c>
      <c r="R3218" s="5">
        <f ca="1">IF(AND($G3216,NOT(ISTEXT($G3215)),ISNUMBER(Poczatek),ISNUMBER(Koniec_Projekt)),IFERROR(IF(LataProjekcji=$F3217,IF(AND($G3217=$G3218,$F3217=$F3218),ROUND($D3216-SUM($K3218:Q3218),0),ROUND(R3216*$E3217,0)),IF(LataProjekcji&gt;$F3217,0,ROUND(R3216*$E3217,0))),0),0)</f>
        <v>0</v>
      </c>
      <c r="S3218" s="5">
        <f ca="1">IF(AND($G3216,NOT(ISTEXT($G3215)),ISNUMBER(Poczatek),ISNUMBER(Koniec_Projekt)),IFERROR(IF(LataProjekcji=$F3217,IF(AND($G3217=$G3218,$F3217=$F3218),ROUND($D3216-SUM($K3218:R3218),0),ROUND(S3216*$E3217,0)),IF(LataProjekcji&gt;$F3217,0,ROUND(S3216*$E3217,0))),0),0)</f>
        <v>0</v>
      </c>
      <c r="T3218" s="5">
        <f ca="1">IF(AND($G3216,NOT(ISTEXT($G3215)),ISNUMBER(Poczatek),ISNUMBER(Koniec_Projekt)),IFERROR(IF(LataProjekcji=$F3217,IF(AND($G3217=$G3218,$F3217=$F3218),ROUND($D3216-SUM($K3218:S3218),0),ROUND(T3216*$E3217,0)),IF(LataProjekcji&gt;$F3217,0,ROUND(T3216*$E3217,0))),0),0)</f>
        <v>0</v>
      </c>
      <c r="U3218" s="5">
        <f ca="1">IF(AND($G3216,NOT(ISTEXT($G3215)),ISNUMBER(Poczatek),ISNUMBER(Koniec_Projekt)),IFERROR(IF(LataProjekcji=$F3217,IF(AND($G3217=$G3218,$F3217=$F3218),ROUND($D3216-SUM($K3218:T3218),0),ROUND(U3216*$E3217,0)),IF(LataProjekcji&gt;$F3217,0,ROUND(U3216*$E3217,0))),0),0)</f>
        <v>0</v>
      </c>
      <c r="V3218" s="5">
        <f ca="1">IF(AND($G3216,NOT(ISTEXT($G3215)),ISNUMBER(Poczatek),ISNUMBER(Koniec_Projekt)),IFERROR(IF(LataProjekcji=$F3217,IF(AND($G3217=$G3218,$F3217=$F3218),ROUND($D3216-SUM($K3218:U3218),0),ROUND(V3216*$E3217,0)),IF(LataProjekcji&gt;$F3217,0,ROUND(V3216*$E3217,0))),0),0)</f>
        <v>0</v>
      </c>
      <c r="W3218" s="5">
        <f ca="1">IF(AND($G3216,NOT(ISTEXT($G3215)),ISNUMBER(Poczatek),ISNUMBER(Koniec_Projekt)),IFERROR(IF(LataProjekcji=$F3217,IF(AND($G3217=$G3218,$F3217=$F3218),ROUND($D3216-SUM($K3218:V3218),0),ROUND(W3216*$E3217,0)),IF(LataProjekcji&gt;$F3217,0,ROUND(W3216*$E3217,0))),0),0)</f>
        <v>0</v>
      </c>
      <c r="X3218" s="5">
        <f ca="1">IF(AND($G3216,NOT(ISTEXT($G3215)),ISNUMBER(Poczatek),ISNUMBER(Koniec_Projekt)),IFERROR(IF(LataProjekcji=$F3217,IF(AND($G3217=$G3218,$F3217=$F3218),ROUND($D3216-SUM($K3218:W3218),0),ROUND(X3216*$E3217,0)),IF(LataProjekcji&gt;$F3217,0,ROUND(X3216*$E3217,0))),0),0)</f>
        <v>0</v>
      </c>
      <c r="Y3218" s="5">
        <f ca="1">IF(AND($G3216,NOT(ISTEXT($G3215)),ISNUMBER(Poczatek),ISNUMBER(Koniec_Projekt)),IFERROR(IF(LataProjekcji=$F3217,IF(AND($G3217=$G3218,$F3217=$F3218),ROUND($D3216-SUM($K3218:X3218),0),ROUND(Y3216*$E3217,0)),IF(LataProjekcji&gt;$F3217,0,ROUND(Y3216*$E3217,0))),0),0)</f>
        <v>0</v>
      </c>
      <c r="Z3218" s="5">
        <f ca="1">IF(AND($G3216,NOT(ISTEXT($G3215)),ISNUMBER(Poczatek),ISNUMBER(Koniec_Projekt)),IFERROR(IF(LataProjekcji=$F3217,IF(AND($G3217=$G3218,$F3217=$F3218),ROUND($D3216-SUM($K3218:Y3218),0),ROUND(Z3216*$E3217,0)),IF(LataProjekcji&gt;$F3217,0,ROUND(Z3216*$E3217,0))),0),0)</f>
        <v>0</v>
      </c>
      <c r="AA3218" s="5">
        <f ca="1">IF(AND($G3216,NOT(ISTEXT($G3215)),ISNUMBER(Poczatek),ISNUMBER(Koniec_Projekt)),IFERROR(IF(LataProjekcji=$F3217,IF(AND($G3217=$G3218,$F3217=$F3218),ROUND($D3216-SUM($K3218:Z3218),0),ROUND(AA3216*$E3217,0)),IF(LataProjekcji&gt;$F3217,0,ROUND(AA3216*$E3217,0))),0),0)</f>
        <v>0</v>
      </c>
      <c r="AB3218" s="5">
        <f ca="1">IF(AND($G3216,NOT(ISTEXT($G3215)),ISNUMBER(Poczatek),ISNUMBER(Koniec_Projekt)),IFERROR(IF(LataProjekcji=$F3217,IF(AND($G3217=$G3218,$F3217=$F3218),ROUND($D3216-SUM($K3218:AA3218),0),ROUND(AB3216*$E3217,0)),IF(LataProjekcji&gt;$F3217,0,ROUND(AB3216*$E3217,0))),0),0)</f>
        <v>0</v>
      </c>
      <c r="AC3218" s="5">
        <f ca="1">IF(AND($G3216,NOT(ISTEXT($G3215)),ISNUMBER(Poczatek),ISNUMBER(Koniec_Projekt)),IFERROR(IF(LataProjekcji=$F3217,IF(AND($G3217=$G3218,$F3217=$F3218),ROUND($D3216-SUM($K3218:AB3218),0),ROUND(AC3216*$E3217,0)),IF(LataProjekcji&gt;$F3217,0,ROUND(AC3216*$E3217,0))),0),0)</f>
        <v>0</v>
      </c>
      <c r="AD3218" s="5">
        <f ca="1">IF(AND($G3216,NOT(ISTEXT($G3215)),ISNUMBER(Poczatek),ISNUMBER(Koniec_Projekt)),IFERROR(IF(LataProjekcji=$F3217,IF(AND($G3217=$G3218,$F3217=$F3218),ROUND($D3216-SUM($K3218:AC3218),0),ROUND(AD3216*$E3217,0)),IF(LataProjekcji&gt;$F3217,0,ROUND(AD3216*$E3217,0))),0),0)</f>
        <v>0</v>
      </c>
      <c r="AE3218" s="5">
        <f ca="1">IF(AND($G3216,NOT(ISTEXT($G3215)),ISNUMBER(Poczatek),ISNUMBER(Koniec_Projekt)),IFERROR(IF(LataProjekcji=$F3217,IF(AND($G3217=$G3218,$F3217=$F3218),ROUND($D3216-SUM($K3218:AD3218),0),ROUND(AE3216*$E3217,0)),IF(LataProjekcji&gt;$F3217,0,ROUND(AE3216*$E3217,0))),0),0)</f>
        <v>0</v>
      </c>
    </row>
    <row r="3219" spans="2:31" ht="12.5" hidden="1" thickBot="1">
      <c r="B3219" s="527" t="s">
        <v>865</v>
      </c>
      <c r="C3219" s="528"/>
      <c r="D3219" s="529">
        <f ca="1">IF(D3216&gt;10,ROUND((D3218-1)*E3217,0),E3217)</f>
        <v>0</v>
      </c>
      <c r="E3219" s="529">
        <f ca="1">D3216-D3219</f>
        <v>0</v>
      </c>
      <c r="F3219" s="528"/>
      <c r="G3219" s="669">
        <f ca="1">OFFSET($C$269,$D3214,0)</f>
        <v>0</v>
      </c>
      <c r="H3219" s="528"/>
      <c r="I3219" s="528"/>
      <c r="J3219" s="528"/>
      <c r="K3219" s="528"/>
      <c r="L3219" s="528"/>
      <c r="M3219" s="528"/>
      <c r="N3219" s="528"/>
      <c r="O3219" s="528"/>
      <c r="P3219" s="528"/>
      <c r="Q3219" s="528"/>
      <c r="R3219" s="528"/>
      <c r="S3219" s="528"/>
      <c r="T3219" s="528"/>
      <c r="U3219" s="528"/>
      <c r="V3219" s="528"/>
      <c r="W3219" s="528"/>
      <c r="X3219" s="528"/>
      <c r="Y3219" s="528"/>
      <c r="Z3219" s="528"/>
      <c r="AA3219" s="528"/>
      <c r="AB3219" s="528"/>
      <c r="AC3219" s="528"/>
      <c r="AD3219" s="528"/>
      <c r="AE3219" s="528"/>
    </row>
    <row r="3220" spans="2:31" ht="12.5" hidden="1" thickTop="1"/>
    <row r="3221" spans="2:31" ht="12.5" hidden="1" thickBot="1">
      <c r="B3221" s="530" t="str">
        <f ca="1">"nazwa ST: "&amp;B2071</f>
        <v>nazwa ST: 0</v>
      </c>
      <c r="C3221" s="530"/>
      <c r="D3221" s="531">
        <f>D2071</f>
        <v>355</v>
      </c>
      <c r="E3221" s="530"/>
      <c r="F3221" s="530"/>
      <c r="G3221" s="530"/>
      <c r="H3221" s="530"/>
      <c r="I3221" s="530"/>
      <c r="J3221" s="530"/>
      <c r="K3221" s="539" t="str">
        <f t="shared" ref="K3221:AE3221" si="3256">LataProjekcji</f>
        <v>Uzupełnij dane</v>
      </c>
      <c r="L3221" s="539" t="str">
        <f t="shared" si="3256"/>
        <v/>
      </c>
      <c r="M3221" s="539" t="str">
        <f t="shared" si="3256"/>
        <v/>
      </c>
      <c r="N3221" s="539" t="str">
        <f t="shared" si="3256"/>
        <v/>
      </c>
      <c r="O3221" s="539" t="str">
        <f t="shared" si="3256"/>
        <v/>
      </c>
      <c r="P3221" s="539" t="str">
        <f t="shared" si="3256"/>
        <v/>
      </c>
      <c r="Q3221" s="539" t="str">
        <f t="shared" si="3256"/>
        <v/>
      </c>
      <c r="R3221" s="539" t="str">
        <f t="shared" si="3256"/>
        <v/>
      </c>
      <c r="S3221" s="539" t="str">
        <f t="shared" si="3256"/>
        <v/>
      </c>
      <c r="T3221" s="539" t="str">
        <f t="shared" si="3256"/>
        <v/>
      </c>
      <c r="U3221" s="539" t="str">
        <f t="shared" si="3256"/>
        <v/>
      </c>
      <c r="V3221" s="539" t="str">
        <f t="shared" si="3256"/>
        <v/>
      </c>
      <c r="W3221" s="539" t="str">
        <f t="shared" si="3256"/>
        <v/>
      </c>
      <c r="X3221" s="539" t="str">
        <f t="shared" si="3256"/>
        <v/>
      </c>
      <c r="Y3221" s="539" t="str">
        <f t="shared" si="3256"/>
        <v/>
      </c>
      <c r="Z3221" s="539" t="str">
        <f t="shared" si="3256"/>
        <v/>
      </c>
      <c r="AA3221" s="539" t="str">
        <f t="shared" si="3256"/>
        <v/>
      </c>
      <c r="AB3221" s="539" t="str">
        <f t="shared" si="3256"/>
        <v/>
      </c>
      <c r="AC3221" s="539" t="str">
        <f t="shared" si="3256"/>
        <v/>
      </c>
      <c r="AD3221" s="539" t="str">
        <f t="shared" si="3256"/>
        <v/>
      </c>
      <c r="AE3221" s="539" t="str">
        <f t="shared" si="3256"/>
        <v/>
      </c>
    </row>
    <row r="3222" spans="2:31" hidden="1">
      <c r="B3222" s="526" t="s">
        <v>752</v>
      </c>
      <c r="D3222" s="1">
        <f ca="1">D2072</f>
        <v>1900</v>
      </c>
      <c r="E3222" s="1">
        <f ca="1">E2072</f>
        <v>1</v>
      </c>
      <c r="F3222" s="1">
        <f ca="1">IF(D3223&gt;10,F2072,1)</f>
        <v>1</v>
      </c>
      <c r="G3222" s="525" t="str">
        <f ca="1">IF(ISBLANK(OFFSET($E$269,$D3221,0)),"brak daty",IF(D3223&gt;10,EDATE(OFFSET($E$269,$D3221,0),D3225),DATE(D3222,E3222,1)))</f>
        <v>brak daty</v>
      </c>
      <c r="H3222" s="538" t="b">
        <f ca="1">SUM(K3222:AE3222)=D3225</f>
        <v>1</v>
      </c>
      <c r="I3222" s="1" t="s">
        <v>749</v>
      </c>
      <c r="K3222" s="5">
        <f ca="1">IF(AND($G3223,NOT(ISTEXT($G3222)),ISNUMBER(Poczatek),ISNUMBER(Koniec_Projekt)),IFERROR(IF($D3222=LataProjekcji,$F3222,IF($D3222&lt;LataProjekcji,IF((SUM(K3222)+12)&lt;$D3225,12,$D3225-SUM(K3222)),0)),0),0)</f>
        <v>0</v>
      </c>
      <c r="L3222" s="5">
        <f ca="1">IF(AND($G3223,NOT(ISTEXT($G3222)),ISNUMBER(Poczatek),ISNUMBER(Koniec_Projekt)),IFERROR(IF($D3222=LataProjekcji,$F3222,IF($D3222&lt;LataProjekcji,IF((SUM($K3222:K3222)+12)&lt;$D3225,12,$D3225-SUM($K3222:K3222)),0)),0),0)</f>
        <v>0</v>
      </c>
      <c r="M3222" s="5">
        <f ca="1">IF(AND($G3223,NOT(ISTEXT($G3222)),ISNUMBER(Poczatek),ISNUMBER(Koniec_Projekt)),IFERROR(IF($D3222=LataProjekcji,$F3222,IF($D3222&lt;LataProjekcji,IF((SUM($K3222:L3222)+12)&lt;$D3225,12,$D3225-SUM($K3222:L3222)),0)),0),0)</f>
        <v>0</v>
      </c>
      <c r="N3222" s="5">
        <f ca="1">IF(AND($G3223,NOT(ISTEXT($G3222)),ISNUMBER(Poczatek),ISNUMBER(Koniec_Projekt)),IFERROR(IF($D3222=LataProjekcji,$F3222,IF($D3222&lt;LataProjekcji,IF((SUM($K3222:M3222)+12)&lt;$D3225,12,$D3225-SUM($K3222:M3222)),0)),0),0)</f>
        <v>0</v>
      </c>
      <c r="O3222" s="5">
        <f ca="1">IF(AND($G3223,NOT(ISTEXT($G3222)),ISNUMBER(Poczatek),ISNUMBER(Koniec_Projekt)),IFERROR(IF($D3222=LataProjekcji,$F3222,IF($D3222&lt;LataProjekcji,IF((SUM($K3222:N3222)+12)&lt;$D3225,12,$D3225-SUM($K3222:N3222)),0)),0),0)</f>
        <v>0</v>
      </c>
      <c r="P3222" s="5">
        <f ca="1">IF(AND($G3223,NOT(ISTEXT($G3222)),ISNUMBER(Poczatek),ISNUMBER(Koniec_Projekt)),IFERROR(IF($D3222=LataProjekcji,$F3222,IF($D3222&lt;LataProjekcji,IF((SUM($K3222:O3222)+12)&lt;$D3225,12,$D3225-SUM($K3222:O3222)),0)),0),0)</f>
        <v>0</v>
      </c>
      <c r="Q3222" s="5">
        <f ca="1">IF(AND($G3223,NOT(ISTEXT($G3222)),ISNUMBER(Poczatek),ISNUMBER(Koniec_Projekt)),IFERROR(IF($D3222=LataProjekcji,$F3222,IF($D3222&lt;LataProjekcji,IF((SUM($K3222:P3222)+12)&lt;$D3225,12,$D3225-SUM($K3222:P3222)),0)),0),0)</f>
        <v>0</v>
      </c>
      <c r="R3222" s="5">
        <f ca="1">IF(AND($G3223,NOT(ISTEXT($G3222)),ISNUMBER(Poczatek),ISNUMBER(Koniec_Projekt)),IFERROR(IF($D3222=LataProjekcji,$F3222,IF($D3222&lt;LataProjekcji,IF((SUM($K3222:Q3222)+12)&lt;$D3225,12,$D3225-SUM($K3222:Q3222)),0)),0),0)</f>
        <v>0</v>
      </c>
      <c r="S3222" s="5">
        <f ca="1">IF(AND($G3223,NOT(ISTEXT($G3222)),ISNUMBER(Poczatek),ISNUMBER(Koniec_Projekt)),IFERROR(IF($D3222=LataProjekcji,$F3222,IF($D3222&lt;LataProjekcji,IF((SUM($K3222:R3222)+12)&lt;$D3225,12,$D3225-SUM($K3222:R3222)),0)),0),0)</f>
        <v>0</v>
      </c>
      <c r="T3222" s="5">
        <f ca="1">IF(AND($G3223,NOT(ISTEXT($G3222)),ISNUMBER(Poczatek),ISNUMBER(Koniec_Projekt)),IFERROR(IF($D3222=LataProjekcji,$F3222,IF($D3222&lt;LataProjekcji,IF((SUM($K3222:S3222)+12)&lt;$D3225,12,$D3225-SUM($K3222:S3222)),0)),0),0)</f>
        <v>0</v>
      </c>
      <c r="U3222" s="5">
        <f ca="1">IF(AND($G3223,NOT(ISTEXT($G3222)),ISNUMBER(Poczatek),ISNUMBER(Koniec_Projekt)),IFERROR(IF($D3222=LataProjekcji,$F3222,IF($D3222&lt;LataProjekcji,IF((SUM($K3222:T3222)+12)&lt;$D3225,12,$D3225-SUM($K3222:T3222)),0)),0),0)</f>
        <v>0</v>
      </c>
      <c r="V3222" s="5">
        <f ca="1">IF(AND($G3223,NOT(ISTEXT($G3222)),ISNUMBER(Poczatek),ISNUMBER(Koniec_Projekt)),IFERROR(IF($D3222=LataProjekcji,$F3222,IF($D3222&lt;LataProjekcji,IF((SUM($K3222:U3222)+12)&lt;$D3225,12,$D3225-SUM($K3222:U3222)),0)),0),0)</f>
        <v>0</v>
      </c>
      <c r="W3222" s="5">
        <f ca="1">IF(AND($G3223,NOT(ISTEXT($G3222)),ISNUMBER(Poczatek),ISNUMBER(Koniec_Projekt)),IFERROR(IF($D3222=LataProjekcji,$F3222,IF($D3222&lt;LataProjekcji,IF((SUM($K3222:V3222)+12)&lt;$D3225,12,$D3225-SUM($K3222:V3222)),0)),0),0)</f>
        <v>0</v>
      </c>
      <c r="X3222" s="5">
        <f ca="1">IF(AND($G3223,NOT(ISTEXT($G3222)),ISNUMBER(Poczatek),ISNUMBER(Koniec_Projekt)),IFERROR(IF($D3222=LataProjekcji,$F3222,IF($D3222&lt;LataProjekcji,IF((SUM($K3222:W3222)+12)&lt;$D3225,12,$D3225-SUM($K3222:W3222)),0)),0),0)</f>
        <v>0</v>
      </c>
      <c r="Y3222" s="5">
        <f ca="1">IF(AND($G3223,NOT(ISTEXT($G3222)),ISNUMBER(Poczatek),ISNUMBER(Koniec_Projekt)),IFERROR(IF($D3222=LataProjekcji,$F3222,IF($D3222&lt;LataProjekcji,IF((SUM($K3222:X3222)+12)&lt;$D3225,12,$D3225-SUM($K3222:X3222)),0)),0),0)</f>
        <v>0</v>
      </c>
      <c r="Z3222" s="5">
        <f ca="1">IF(AND($G3223,NOT(ISTEXT($G3222)),ISNUMBER(Poczatek),ISNUMBER(Koniec_Projekt)),IFERROR(IF($D3222=LataProjekcji,$F3222,IF($D3222&lt;LataProjekcji,IF((SUM($K3222:Y3222)+12)&lt;$D3225,12,$D3225-SUM($K3222:Y3222)),0)),0),0)</f>
        <v>0</v>
      </c>
      <c r="AA3222" s="5">
        <f ca="1">IF(AND($G3223,NOT(ISTEXT($G3222)),ISNUMBER(Poczatek),ISNUMBER(Koniec_Projekt)),IFERROR(IF($D3222=LataProjekcji,$F3222,IF($D3222&lt;LataProjekcji,IF((SUM($K3222:Z3222)+12)&lt;$D3225,12,$D3225-SUM($K3222:Z3222)),0)),0),0)</f>
        <v>0</v>
      </c>
      <c r="AB3222" s="5">
        <f ca="1">IF(AND($G3223,NOT(ISTEXT($G3222)),ISNUMBER(Poczatek),ISNUMBER(Koniec_Projekt)),IFERROR(IF($D3222=LataProjekcji,$F3222,IF($D3222&lt;LataProjekcji,IF((SUM($K3222:AA3222)+12)&lt;$D3225,12,$D3225-SUM($K3222:AA3222)),0)),0),0)</f>
        <v>0</v>
      </c>
      <c r="AC3222" s="5">
        <f ca="1">IF(AND($G3223,NOT(ISTEXT($G3222)),ISNUMBER(Poczatek),ISNUMBER(Koniec_Projekt)),IFERROR(IF($D3222=LataProjekcji,$F3222,IF($D3222&lt;LataProjekcji,IF((SUM($K3222:AB3222)+12)&lt;$D3225,12,$D3225-SUM($K3222:AB3222)),0)),0),0)</f>
        <v>0</v>
      </c>
      <c r="AD3222" s="5">
        <f ca="1">IF(AND($G3223,NOT(ISTEXT($G3222)),ISNUMBER(Poczatek),ISNUMBER(Koniec_Projekt)),IFERROR(IF($D3222=LataProjekcji,$F3222,IF($D3222&lt;LataProjekcji,IF((SUM($K3222:AC3222)+12)&lt;$D3225,12,$D3225-SUM($K3222:AC3222)),0)),0),0)</f>
        <v>0</v>
      </c>
      <c r="AE3222" s="5">
        <f ca="1">IF(AND($G3223,NOT(ISTEXT($G3222)),ISNUMBER(Poczatek),ISNUMBER(Koniec_Projekt)),IFERROR(IF($D3222=LataProjekcji,$F3222,IF($D3222&lt;LataProjekcji,IF((SUM($K3222:AD3222)+12)&lt;$D3225,12,$D3225-SUM($K3222:AD3222)),0)),0),0)</f>
        <v>0</v>
      </c>
    </row>
    <row r="3223" spans="2:31" hidden="1">
      <c r="B3223" s="526" t="s">
        <v>754</v>
      </c>
      <c r="D3223" s="5">
        <f ca="1">D2073</f>
        <v>0</v>
      </c>
      <c r="E3223" s="454">
        <f ca="1">E2073</f>
        <v>0</v>
      </c>
      <c r="F3223" s="454">
        <f ca="1">F2073</f>
        <v>0</v>
      </c>
      <c r="G3223" s="258" t="b">
        <f ca="1">NOT(ISBLANK(OFFSET($C$269,$D3221,0)))</f>
        <v>0</v>
      </c>
      <c r="H3223" s="538" t="b">
        <f ca="1">SUM(K3223:AE3223)=E3225</f>
        <v>1</v>
      </c>
      <c r="I3223" s="1" t="s">
        <v>750</v>
      </c>
      <c r="K3223" s="537">
        <f ca="1">IF(AND($G3223,NOT(ISTEXT($G3222)),ISNUMBER(Poczatek),ISNUMBER(Koniec_Projekt)),IFERROR(IF($D3222=LataProjekcji,IF($F3222&gt;$E3225,$E3225,$F3222),IF($D3225&gt;=$E3225,(IF($D3222&lt;LataProjekcji,IF((SUM(J3223:$K3223)+12)&lt;$E3225,12,$E3225-SUM(J3223:$K3223)),0)),(IF($D3222&lt;LataProjekcji,IF((SUM(J3223:$K3223)+12)&lt;$D3225,12,$D3225-SUM(J3223:$K3223)),0)))),0),0)</f>
        <v>0</v>
      </c>
      <c r="L3223" s="537">
        <f ca="1">IF(AND($G3223,NOT(ISTEXT($G3222)),ISNUMBER(Poczatek),ISNUMBER(Koniec_Projekt)),IFERROR(IF($D3222=LataProjekcji,IF($F3222&gt;$E3225,$E3225,$F3222),IF($D3225&gt;=$E3225,(IF($D3222&lt;LataProjekcji,IF((SUM($K3223:K3223)+12)&lt;$E3225,12,$E3225-SUM($K3223:K3223)),0)),(IF($D3222&lt;LataProjekcji,IF((SUM($K3223:K3223)+12)&lt;$D3225,12,$D3225-SUM($K3223:K3223)),0)))),0),0)</f>
        <v>0</v>
      </c>
      <c r="M3223" s="537">
        <f ca="1">IF(AND($G3223,NOT(ISTEXT($G3222)),ISNUMBER(Poczatek),ISNUMBER(Koniec_Projekt)),IFERROR(IF($D3222=LataProjekcji,IF($F3222&gt;$E3225,$E3225,$F3222),IF($D3225&gt;=$E3225,(IF($D3222&lt;LataProjekcji,IF((SUM($K3223:L3223)+12)&lt;$E3225,12,$E3225-SUM($K3223:L3223)),0)),(IF($D3222&lt;LataProjekcji,IF((SUM($K3223:L3223)+12)&lt;$D3225,12,$D3225-SUM($K3223:L3223)),0)))),0),0)</f>
        <v>0</v>
      </c>
      <c r="N3223" s="537">
        <f ca="1">IF(AND($G3223,NOT(ISTEXT($G3222)),ISNUMBER(Poczatek),ISNUMBER(Koniec_Projekt)),IFERROR(IF($D3222=LataProjekcji,IF($F3222&gt;$E3225,$E3225,$F3222),IF($D3225&gt;=$E3225,(IF($D3222&lt;LataProjekcji,IF((SUM($K3223:M3223)+12)&lt;$E3225,12,$E3225-SUM($K3223:M3223)),0)),(IF($D3222&lt;LataProjekcji,IF((SUM($K3223:M3223)+12)&lt;$D3225,12,$D3225-SUM($K3223:M3223)),0)))),0),0)</f>
        <v>0</v>
      </c>
      <c r="O3223" s="537">
        <f ca="1">IF(AND($G3223,NOT(ISTEXT($G3222)),ISNUMBER(Poczatek),ISNUMBER(Koniec_Projekt)),IFERROR(IF($D3222=LataProjekcji,IF($F3222&gt;$E3225,$E3225,$F3222),IF($D3225&gt;=$E3225,(IF($D3222&lt;LataProjekcji,IF((SUM($K3223:N3223)+12)&lt;$E3225,12,$E3225-SUM($K3223:N3223)),0)),(IF($D3222&lt;LataProjekcji,IF((SUM($K3223:N3223)+12)&lt;$D3225,12,$D3225-SUM($K3223:N3223)),0)))),0),0)</f>
        <v>0</v>
      </c>
      <c r="P3223" s="537">
        <f ca="1">IF(AND($G3223,NOT(ISTEXT($G3222)),ISNUMBER(Poczatek),ISNUMBER(Koniec_Projekt)),IFERROR(IF($D3222=LataProjekcji,IF($F3222&gt;$E3225,$E3225,$F3222),IF($D3225&gt;=$E3225,(IF($D3222&lt;LataProjekcji,IF((SUM($K3223:O3223)+12)&lt;$E3225,12,$E3225-SUM($K3223:O3223)),0)),(IF($D3222&lt;LataProjekcji,IF((SUM($K3223:O3223)+12)&lt;$D3225,12,$D3225-SUM($K3223:O3223)),0)))),0),0)</f>
        <v>0</v>
      </c>
      <c r="Q3223" s="537">
        <f ca="1">IF(AND($G3223,NOT(ISTEXT($G3222)),ISNUMBER(Poczatek),ISNUMBER(Koniec_Projekt)),IFERROR(IF($D3222=LataProjekcji,IF($F3222&gt;$E3225,$E3225,$F3222),IF($D3225&gt;=$E3225,(IF($D3222&lt;LataProjekcji,IF((SUM($K3223:P3223)+12)&lt;$E3225,12,$E3225-SUM($K3223:P3223)),0)),(IF($D3222&lt;LataProjekcji,IF((SUM($K3223:P3223)+12)&lt;$D3225,12,$D3225-SUM($K3223:P3223)),0)))),0),0)</f>
        <v>0</v>
      </c>
      <c r="R3223" s="537">
        <f ca="1">IF(AND($G3223,NOT(ISTEXT($G3222)),ISNUMBER(Poczatek),ISNUMBER(Koniec_Projekt)),IFERROR(IF($D3222=LataProjekcji,IF($F3222&gt;$E3225,$E3225,$F3222),IF($D3225&gt;=$E3225,(IF($D3222&lt;LataProjekcji,IF((SUM($K3223:Q3223)+12)&lt;$E3225,12,$E3225-SUM($K3223:Q3223)),0)),(IF($D3222&lt;LataProjekcji,IF((SUM($K3223:Q3223)+12)&lt;$D3225,12,$D3225-SUM($K3223:Q3223)),0)))),0),0)</f>
        <v>0</v>
      </c>
      <c r="S3223" s="537">
        <f ca="1">IF(AND($G3223,NOT(ISTEXT($G3222)),ISNUMBER(Poczatek),ISNUMBER(Koniec_Projekt)),IFERROR(IF($D3222=LataProjekcji,IF($F3222&gt;$E3225,$E3225,$F3222),IF($D3225&gt;=$E3225,(IF($D3222&lt;LataProjekcji,IF((SUM($K3223:R3223)+12)&lt;$E3225,12,$E3225-SUM($K3223:R3223)),0)),(IF($D3222&lt;LataProjekcji,IF((SUM($K3223:R3223)+12)&lt;$D3225,12,$D3225-SUM($K3223:R3223)),0)))),0),0)</f>
        <v>0</v>
      </c>
      <c r="T3223" s="537">
        <f ca="1">IF(AND($G3223,NOT(ISTEXT($G3222)),ISNUMBER(Poczatek),ISNUMBER(Koniec_Projekt)),IFERROR(IF($D3222=LataProjekcji,IF($F3222&gt;$E3225,$E3225,$F3222),IF($D3225&gt;=$E3225,(IF($D3222&lt;LataProjekcji,IF((SUM($K3223:S3223)+12)&lt;$E3225,12,$E3225-SUM($K3223:S3223)),0)),(IF($D3222&lt;LataProjekcji,IF((SUM($K3223:S3223)+12)&lt;$D3225,12,$D3225-SUM($K3223:S3223)),0)))),0),0)</f>
        <v>0</v>
      </c>
      <c r="U3223" s="537">
        <f ca="1">IF(AND($G3223,NOT(ISTEXT($G3222)),ISNUMBER(Poczatek),ISNUMBER(Koniec_Projekt)),IFERROR(IF($D3222=LataProjekcji,IF($F3222&gt;$E3225,$E3225,$F3222),IF($D3225&gt;=$E3225,(IF($D3222&lt;LataProjekcji,IF((SUM($K3223:T3223)+12)&lt;$E3225,12,$E3225-SUM($K3223:T3223)),0)),(IF($D3222&lt;LataProjekcji,IF((SUM($K3223:T3223)+12)&lt;$D3225,12,$D3225-SUM($K3223:T3223)),0)))),0),0)</f>
        <v>0</v>
      </c>
      <c r="V3223" s="537">
        <f ca="1">IF(AND($G3223,NOT(ISTEXT($G3222)),ISNUMBER(Poczatek),ISNUMBER(Koniec_Projekt)),IFERROR(IF($D3222=LataProjekcji,IF($F3222&gt;$E3225,$E3225,$F3222),IF($D3225&gt;=$E3225,(IF($D3222&lt;LataProjekcji,IF((SUM($K3223:U3223)+12)&lt;$E3225,12,$E3225-SUM($K3223:U3223)),0)),(IF($D3222&lt;LataProjekcji,IF((SUM($K3223:U3223)+12)&lt;$D3225,12,$D3225-SUM($K3223:U3223)),0)))),0),0)</f>
        <v>0</v>
      </c>
      <c r="W3223" s="537">
        <f ca="1">IF(AND($G3223,NOT(ISTEXT($G3222)),ISNUMBER(Poczatek),ISNUMBER(Koniec_Projekt)),IFERROR(IF($D3222=LataProjekcji,IF($F3222&gt;$E3225,$E3225,$F3222),IF($D3225&gt;=$E3225,(IF($D3222&lt;LataProjekcji,IF((SUM($K3223:V3223)+12)&lt;$E3225,12,$E3225-SUM($K3223:V3223)),0)),(IF($D3222&lt;LataProjekcji,IF((SUM($K3223:V3223)+12)&lt;$D3225,12,$D3225-SUM($K3223:V3223)),0)))),0),0)</f>
        <v>0</v>
      </c>
      <c r="X3223" s="537">
        <f ca="1">IF(AND($G3223,NOT(ISTEXT($G3222)),ISNUMBER(Poczatek),ISNUMBER(Koniec_Projekt)),IFERROR(IF($D3222=LataProjekcji,IF($F3222&gt;$E3225,$E3225,$F3222),IF($D3225&gt;=$E3225,(IF($D3222&lt;LataProjekcji,IF((SUM($K3223:W3223)+12)&lt;$E3225,12,$E3225-SUM($K3223:W3223)),0)),(IF($D3222&lt;LataProjekcji,IF((SUM($K3223:W3223)+12)&lt;$D3225,12,$D3225-SUM($K3223:W3223)),0)))),0),0)</f>
        <v>0</v>
      </c>
      <c r="Y3223" s="537">
        <f ca="1">IF(AND($G3223,NOT(ISTEXT($G3222)),ISNUMBER(Poczatek),ISNUMBER(Koniec_Projekt)),IFERROR(IF($D3222=LataProjekcji,IF($F3222&gt;$E3225,$E3225,$F3222),IF($D3225&gt;=$E3225,(IF($D3222&lt;LataProjekcji,IF((SUM($K3223:X3223)+12)&lt;$E3225,12,$E3225-SUM($K3223:X3223)),0)),(IF($D3222&lt;LataProjekcji,IF((SUM($K3223:X3223)+12)&lt;$D3225,12,$D3225-SUM($K3223:X3223)),0)))),0),0)</f>
        <v>0</v>
      </c>
      <c r="Z3223" s="537">
        <f ca="1">IF(AND($G3223,NOT(ISTEXT($G3222)),ISNUMBER(Poczatek),ISNUMBER(Koniec_Projekt)),IFERROR(IF($D3222=LataProjekcji,IF($F3222&gt;$E3225,$E3225,$F3222),IF($D3225&gt;=$E3225,(IF($D3222&lt;LataProjekcji,IF((SUM($K3223:Y3223)+12)&lt;$E3225,12,$E3225-SUM($K3223:Y3223)),0)),(IF($D3222&lt;LataProjekcji,IF((SUM($K3223:Y3223)+12)&lt;$D3225,12,$D3225-SUM($K3223:Y3223)),0)))),0),0)</f>
        <v>0</v>
      </c>
      <c r="AA3223" s="537">
        <f ca="1">IF(AND($G3223,NOT(ISTEXT($G3222)),ISNUMBER(Poczatek),ISNUMBER(Koniec_Projekt)),IFERROR(IF($D3222=LataProjekcji,IF($F3222&gt;$E3225,$E3225,$F3222),IF($D3225&gt;=$E3225,(IF($D3222&lt;LataProjekcji,IF((SUM($K3223:Z3223)+12)&lt;$E3225,12,$E3225-SUM($K3223:Z3223)),0)),(IF($D3222&lt;LataProjekcji,IF((SUM($K3223:Z3223)+12)&lt;$D3225,12,$D3225-SUM($K3223:Z3223)),0)))),0),0)</f>
        <v>0</v>
      </c>
      <c r="AB3223" s="537">
        <f ca="1">IF(AND($G3223,NOT(ISTEXT($G3222)),ISNUMBER(Poczatek),ISNUMBER(Koniec_Projekt)),IFERROR(IF($D3222=LataProjekcji,IF($F3222&gt;$E3225,$E3225,$F3222),IF($D3225&gt;=$E3225,(IF($D3222&lt;LataProjekcji,IF((SUM($K3223:AA3223)+12)&lt;$E3225,12,$E3225-SUM($K3223:AA3223)),0)),(IF($D3222&lt;LataProjekcji,IF((SUM($K3223:AA3223)+12)&lt;$D3225,12,$D3225-SUM($K3223:AA3223)),0)))),0),0)</f>
        <v>0</v>
      </c>
      <c r="AC3223" s="537">
        <f ca="1">IF(AND($G3223,NOT(ISTEXT($G3222)),ISNUMBER(Poczatek),ISNUMBER(Koniec_Projekt)),IFERROR(IF($D3222=LataProjekcji,IF($F3222&gt;$E3225,$E3225,$F3222),IF($D3225&gt;=$E3225,(IF($D3222&lt;LataProjekcji,IF((SUM($K3223:AB3223)+12)&lt;$E3225,12,$E3225-SUM($K3223:AB3223)),0)),(IF($D3222&lt;LataProjekcji,IF((SUM($K3223:AB3223)+12)&lt;$D3225,12,$D3225-SUM($K3223:AB3223)),0)))),0),0)</f>
        <v>0</v>
      </c>
      <c r="AD3223" s="537">
        <f ca="1">IF(AND($G3223,NOT(ISTEXT($G3222)),ISNUMBER(Poczatek),ISNUMBER(Koniec_Projekt)),IFERROR(IF($D3222=LataProjekcji,IF($F3222&gt;$E3225,$E3225,$F3222),IF($D3225&gt;=$E3225,(IF($D3222&lt;LataProjekcji,IF((SUM($K3223:AC3223)+12)&lt;$E3225,12,$E3225-SUM($K3223:AC3223)),0)),(IF($D3222&lt;LataProjekcji,IF((SUM($K3223:AC3223)+12)&lt;$D3225,12,$D3225-SUM($K3223:AC3223)),0)))),0),0)</f>
        <v>0</v>
      </c>
      <c r="AE3223" s="537">
        <f ca="1">IF(AND($G3223,NOT(ISTEXT($G3222)),ISNUMBER(Poczatek),ISNUMBER(Koniec_Projekt)),IFERROR(IF($D3222=LataProjekcji,IF($F3222&gt;$E3225,$E3225,$F3222),IF($D3225&gt;=$E3225,(IF($D3222&lt;LataProjekcji,IF((SUM($K3223:AD3223)+12)&lt;$E3225,12,$E3225-SUM($K3223:AD3223)),0)),(IF($D3222&lt;LataProjekcji,IF((SUM($K3223:AD3223)+12)&lt;$D3225,12,$D3225-SUM($K3223:AD3223)),0)))),0),0)</f>
        <v>0</v>
      </c>
    </row>
    <row r="3224" spans="2:31" hidden="1">
      <c r="B3224" s="526" t="s">
        <v>753</v>
      </c>
      <c r="D3224" s="454">
        <f ca="1">D2074</f>
        <v>0</v>
      </c>
      <c r="E3224" s="454">
        <f ca="1">IF(D3223&gt;10,ROUND(D3224/12,2),D3224)</f>
        <v>0</v>
      </c>
      <c r="F3224" s="524">
        <f>Koniec_Projekt</f>
        <v>0</v>
      </c>
      <c r="G3224" s="329">
        <f>Miesiac_Koniec_Projekt</f>
        <v>0</v>
      </c>
      <c r="H3224" s="538" t="b">
        <f ca="1">SUM(K3224:AE3224)=D3223</f>
        <v>1</v>
      </c>
      <c r="I3224" s="1" t="s">
        <v>713</v>
      </c>
      <c r="K3224" s="256">
        <f ca="1">IF(AND($G3223,NOT(ISTEXT($G3222)),ISNUMBER(Poczatek),ISNUMBER(Koniec_Projekt)),IFERROR(IF(LataProjekcji=$F3225,ROUND($D3223,0),ROUND(K3222*$E3224,0)),0),0)</f>
        <v>0</v>
      </c>
      <c r="L3224" s="5">
        <f ca="1">IF(AND($G3223,NOT(ISTEXT($G3222)),ISNUMBER(Poczatek),ISNUMBER(Koniec_Projekt)),IFERROR(IF(LataProjekcji=$F3225,ROUND($D3223-SUM(K3224:$K3224),0),ROUND(L3222*$E3224,0)),0),0)</f>
        <v>0</v>
      </c>
      <c r="M3224" s="5">
        <f ca="1">IF(AND($G3223,NOT(ISTEXT($G3222)),ISNUMBER(Poczatek),ISNUMBER(Koniec_Projekt)),IFERROR(IF(LataProjekcji=$F3225,ROUND($D3223-SUM($K3224:L3224),0),ROUND(M3222*$E3224,0)),0),0)</f>
        <v>0</v>
      </c>
      <c r="N3224" s="5">
        <f ca="1">IF(AND($G3223,NOT(ISTEXT($G3222)),ISNUMBER(Poczatek),ISNUMBER(Koniec_Projekt)),IFERROR(IF(LataProjekcji=$F3225,ROUND($D3223-SUM($K3224:M3224),0),ROUND(N3222*$E3224,0)),0),0)</f>
        <v>0</v>
      </c>
      <c r="O3224" s="5">
        <f ca="1">IF(AND($G3223,NOT(ISTEXT($G3222)),ISNUMBER(Poczatek),ISNUMBER(Koniec_Projekt)),IFERROR(IF(LataProjekcji=$F3225,ROUND($D3223-SUM($K3224:N3224),0),ROUND(O3222*$E3224,0)),0),0)</f>
        <v>0</v>
      </c>
      <c r="P3224" s="5">
        <f ca="1">IF(AND($G3223,NOT(ISTEXT($G3222)),ISNUMBER(Poczatek),ISNUMBER(Koniec_Projekt)),IFERROR(IF(LataProjekcji=$F3225,ROUND($D3223-SUM($K3224:O3224),0),ROUND(P3222*$E3224,0)),0),0)</f>
        <v>0</v>
      </c>
      <c r="Q3224" s="5">
        <f ca="1">IF(AND($G3223,NOT(ISTEXT($G3222)),ISNUMBER(Poczatek),ISNUMBER(Koniec_Projekt)),IFERROR(IF(LataProjekcji=$F3225,ROUND($D3223-SUM($K3224:P3224),0),ROUND(Q3222*$E3224,0)),0),0)</f>
        <v>0</v>
      </c>
      <c r="R3224" s="5">
        <f ca="1">IF(AND($G3223,NOT(ISTEXT($G3222)),ISNUMBER(Poczatek),ISNUMBER(Koniec_Projekt)),IFERROR(IF(LataProjekcji=$F3225,ROUND($D3223-SUM($K3224:Q3224),0),ROUND(R3222*$E3224,0)),0),0)</f>
        <v>0</v>
      </c>
      <c r="S3224" s="5">
        <f ca="1">IF(AND($G3223,NOT(ISTEXT($G3222)),ISNUMBER(Poczatek),ISNUMBER(Koniec_Projekt)),IFERROR(IF(LataProjekcji=$F3225,ROUND($D3223-SUM($K3224:R3224),0),ROUND(S3222*$E3224,0)),0),0)</f>
        <v>0</v>
      </c>
      <c r="T3224" s="5">
        <f ca="1">IF(AND($G3223,NOT(ISTEXT($G3222)),ISNUMBER(Poczatek),ISNUMBER(Koniec_Projekt)),IFERROR(IF(LataProjekcji=$F3225,ROUND($D3223-SUM($K3224:S3224),0),ROUND(T3222*$E3224,0)),0),0)</f>
        <v>0</v>
      </c>
      <c r="U3224" s="5">
        <f ca="1">IF(AND($G3223,NOT(ISTEXT($G3222)),ISNUMBER(Poczatek),ISNUMBER(Koniec_Projekt)),IFERROR(IF(LataProjekcji=$F3225,ROUND($D3223-SUM($K3224:T3224),0),ROUND(U3222*$E3224,0)),0),0)</f>
        <v>0</v>
      </c>
      <c r="V3224" s="5">
        <f ca="1">IF(AND($G3223,NOT(ISTEXT($G3222)),ISNUMBER(Poczatek),ISNUMBER(Koniec_Projekt)),IFERROR(IF(LataProjekcji=$F3225,ROUND($D3223-SUM($K3224:U3224),0),ROUND(V3222*$E3224,0)),0),0)</f>
        <v>0</v>
      </c>
      <c r="W3224" s="5">
        <f ca="1">IF(AND($G3223,NOT(ISTEXT($G3222)),ISNUMBER(Poczatek),ISNUMBER(Koniec_Projekt)),IFERROR(IF(LataProjekcji=$F3225,ROUND($D3223-SUM($K3224:V3224),0),ROUND(W3222*$E3224,0)),0),0)</f>
        <v>0</v>
      </c>
      <c r="X3224" s="5">
        <f ca="1">IF(AND($G3223,NOT(ISTEXT($G3222)),ISNUMBER(Poczatek),ISNUMBER(Koniec_Projekt)),IFERROR(IF(LataProjekcji=$F3225,ROUND($D3223-SUM($K3224:W3224),0),ROUND(X3222*$E3224,0)),0),0)</f>
        <v>0</v>
      </c>
      <c r="Y3224" s="5">
        <f ca="1">IF(AND($G3223,NOT(ISTEXT($G3222)),ISNUMBER(Poczatek),ISNUMBER(Koniec_Projekt)),IFERROR(IF(LataProjekcji=$F3225,ROUND($D3223-SUM($K3224:X3224),0),ROUND(Y3222*$E3224,0)),0),0)</f>
        <v>0</v>
      </c>
      <c r="Z3224" s="5">
        <f ca="1">IF(AND($G3223,NOT(ISTEXT($G3222)),ISNUMBER(Poczatek),ISNUMBER(Koniec_Projekt)),IFERROR(IF(LataProjekcji=$F3225,ROUND($D3223-SUM($K3224:Y3224),0),ROUND(Z3222*$E3224,0)),0),0)</f>
        <v>0</v>
      </c>
      <c r="AA3224" s="5">
        <f ca="1">IF(AND($G3223,NOT(ISTEXT($G3222)),ISNUMBER(Poczatek),ISNUMBER(Koniec_Projekt)),IFERROR(IF(LataProjekcji=$F3225,ROUND($D3223-SUM($K3224:Z3224),0),ROUND(AA3222*$E3224,0)),0),0)</f>
        <v>0</v>
      </c>
      <c r="AB3224" s="5">
        <f ca="1">IF(AND($G3223,NOT(ISTEXT($G3222)),ISNUMBER(Poczatek),ISNUMBER(Koniec_Projekt)),IFERROR(IF(LataProjekcji=$F3225,ROUND($D3223-SUM($K3224:AA3224),0),ROUND(AB3222*$E3224,0)),0),0)</f>
        <v>0</v>
      </c>
      <c r="AC3224" s="5">
        <f ca="1">IF(AND($G3223,NOT(ISTEXT($G3222)),ISNUMBER(Poczatek),ISNUMBER(Koniec_Projekt)),IFERROR(IF(LataProjekcji=$F3225,ROUND($D3223-SUM($K3224:AB3224),0),ROUND(AC3222*$E3224,0)),0),0)</f>
        <v>0</v>
      </c>
      <c r="AD3224" s="5">
        <f ca="1">IF(AND($G3223,NOT(ISTEXT($G3222)),ISNUMBER(Poczatek),ISNUMBER(Koniec_Projekt)),IFERROR(IF(LataProjekcji=$F3225,ROUND($D3223-SUM($K3224:AC3224),0),ROUND(AD3222*$E3224,0)),0),0)</f>
        <v>0</v>
      </c>
      <c r="AE3224" s="5">
        <f ca="1">IF(AND($G3223,NOT(ISTEXT($G3222)),ISNUMBER(Poczatek),ISNUMBER(Koniec_Projekt)),IFERROR(IF(LataProjekcji=$F3225,ROUND($D3223-SUM($K3224:AD3224),0),ROUND(AE3222*$E3224,0)),0),0)</f>
        <v>0</v>
      </c>
    </row>
    <row r="3225" spans="2:31" hidden="1">
      <c r="B3225" s="526" t="s">
        <v>751</v>
      </c>
      <c r="D3225" s="1">
        <f ca="1">IFERROR(ROUNDUP(D3223/E3224,0),0)</f>
        <v>0</v>
      </c>
      <c r="E3225" s="1">
        <f ca="1">IF(D3225=0,0,DATEDIF(DATE(D3222,E3222,1),DATE(F3224,G3224,1),"m"))</f>
        <v>0</v>
      </c>
      <c r="F3225" s="1" t="str">
        <f ca="1">IFERROR(YEAR(G3222),"brak daty")</f>
        <v>brak daty</v>
      </c>
      <c r="G3225" s="1" t="str">
        <f ca="1">IFERROR(MONTH(G3222),"brak daty")</f>
        <v>brak daty</v>
      </c>
      <c r="I3225" s="1" t="s">
        <v>425</v>
      </c>
      <c r="K3225" s="5">
        <f ca="1">IF(AND($G3223,NOT(ISTEXT($G3222)),ISNUMBER(Poczatek),ISNUMBER(Koniec_Projekt)),IFERROR(IF(LataProjekcji=$F3224,IF(AND($G3224=$G3225,$F3224=$F3225),ROUND($D3223-SUM($K3225),0),ROUND(K3223*$E3224,0)),IF(LataProjekcji&gt;$F3224,0,ROUND(K3223*$E3224,0))),0),0)</f>
        <v>0</v>
      </c>
      <c r="L3225" s="5">
        <f ca="1">IF(AND($G3223,NOT(ISTEXT($G3222)),ISNUMBER(Poczatek),ISNUMBER(Koniec_Projekt)),IFERROR(IF(LataProjekcji=$F3224,IF(AND($G3224=$G3225,$F3224=$F3225),ROUND($D3223-SUM($K3225:K3225),0),ROUND(L3223*$E3224,0)),IF(LataProjekcji&gt;$F3224,0,ROUND(L3223*$E3224,0))),0),0)</f>
        <v>0</v>
      </c>
      <c r="M3225" s="5">
        <f ca="1">IF(AND($G3223,NOT(ISTEXT($G3222)),ISNUMBER(Poczatek),ISNUMBER(Koniec_Projekt)),IFERROR(IF(LataProjekcji=$F3224,IF(AND($G3224=$G3225,$F3224=$F3225),ROUND($D3223-SUM($K3225:L3225),0),ROUND(M3223*$E3224,0)),IF(LataProjekcji&gt;$F3224,0,ROUND(M3223*$E3224,0))),0),0)</f>
        <v>0</v>
      </c>
      <c r="N3225" s="5">
        <f ca="1">IF(AND($G3223,NOT(ISTEXT($G3222)),ISNUMBER(Poczatek),ISNUMBER(Koniec_Projekt)),IFERROR(IF(LataProjekcji=$F3224,IF(AND($G3224=$G3225,$F3224=$F3225),ROUND($D3223-SUM($K3225:M3225),0),ROUND(N3223*$E3224,0)),IF(LataProjekcji&gt;$F3224,0,ROUND(N3223*$E3224,0))),0),0)</f>
        <v>0</v>
      </c>
      <c r="O3225" s="5">
        <f ca="1">IF(AND($G3223,NOT(ISTEXT($G3222)),ISNUMBER(Poczatek),ISNUMBER(Koniec_Projekt)),IFERROR(IF(LataProjekcji=$F3224,IF(AND($G3224=$G3225,$F3224=$F3225),ROUND($D3223-SUM($K3225:N3225),0),ROUND(O3223*$E3224,0)),IF(LataProjekcji&gt;$F3224,0,ROUND(O3223*$E3224,0))),0),0)</f>
        <v>0</v>
      </c>
      <c r="P3225" s="5">
        <f ca="1">IF(AND($G3223,NOT(ISTEXT($G3222)),ISNUMBER(Poczatek),ISNUMBER(Koniec_Projekt)),IFERROR(IF(LataProjekcji=$F3224,IF(AND($G3224=$G3225,$F3224=$F3225),ROUND($D3223-SUM($K3225:O3225),0),ROUND(P3223*$E3224,0)),IF(LataProjekcji&gt;$F3224,0,ROUND(P3223*$E3224,0))),0),0)</f>
        <v>0</v>
      </c>
      <c r="Q3225" s="5">
        <f ca="1">IF(AND($G3223,NOT(ISTEXT($G3222)),ISNUMBER(Poczatek),ISNUMBER(Koniec_Projekt)),IFERROR(IF(LataProjekcji=$F3224,IF(AND($G3224=$G3225,$F3224=$F3225),ROUND($D3223-SUM($K3225:P3225),0),ROUND(Q3223*$E3224,0)),IF(LataProjekcji&gt;$F3224,0,ROUND(Q3223*$E3224,0))),0),0)</f>
        <v>0</v>
      </c>
      <c r="R3225" s="5">
        <f ca="1">IF(AND($G3223,NOT(ISTEXT($G3222)),ISNUMBER(Poczatek),ISNUMBER(Koniec_Projekt)),IFERROR(IF(LataProjekcji=$F3224,IF(AND($G3224=$G3225,$F3224=$F3225),ROUND($D3223-SUM($K3225:Q3225),0),ROUND(R3223*$E3224,0)),IF(LataProjekcji&gt;$F3224,0,ROUND(R3223*$E3224,0))),0),0)</f>
        <v>0</v>
      </c>
      <c r="S3225" s="5">
        <f ca="1">IF(AND($G3223,NOT(ISTEXT($G3222)),ISNUMBER(Poczatek),ISNUMBER(Koniec_Projekt)),IFERROR(IF(LataProjekcji=$F3224,IF(AND($G3224=$G3225,$F3224=$F3225),ROUND($D3223-SUM($K3225:R3225),0),ROUND(S3223*$E3224,0)),IF(LataProjekcji&gt;$F3224,0,ROUND(S3223*$E3224,0))),0),0)</f>
        <v>0</v>
      </c>
      <c r="T3225" s="5">
        <f ca="1">IF(AND($G3223,NOT(ISTEXT($G3222)),ISNUMBER(Poczatek),ISNUMBER(Koniec_Projekt)),IFERROR(IF(LataProjekcji=$F3224,IF(AND($G3224=$G3225,$F3224=$F3225),ROUND($D3223-SUM($K3225:S3225),0),ROUND(T3223*$E3224,0)),IF(LataProjekcji&gt;$F3224,0,ROUND(T3223*$E3224,0))),0),0)</f>
        <v>0</v>
      </c>
      <c r="U3225" s="5">
        <f ca="1">IF(AND($G3223,NOT(ISTEXT($G3222)),ISNUMBER(Poczatek),ISNUMBER(Koniec_Projekt)),IFERROR(IF(LataProjekcji=$F3224,IF(AND($G3224=$G3225,$F3224=$F3225),ROUND($D3223-SUM($K3225:T3225),0),ROUND(U3223*$E3224,0)),IF(LataProjekcji&gt;$F3224,0,ROUND(U3223*$E3224,0))),0),0)</f>
        <v>0</v>
      </c>
      <c r="V3225" s="5">
        <f ca="1">IF(AND($G3223,NOT(ISTEXT($G3222)),ISNUMBER(Poczatek),ISNUMBER(Koniec_Projekt)),IFERROR(IF(LataProjekcji=$F3224,IF(AND($G3224=$G3225,$F3224=$F3225),ROUND($D3223-SUM($K3225:U3225),0),ROUND(V3223*$E3224,0)),IF(LataProjekcji&gt;$F3224,0,ROUND(V3223*$E3224,0))),0),0)</f>
        <v>0</v>
      </c>
      <c r="W3225" s="5">
        <f ca="1">IF(AND($G3223,NOT(ISTEXT($G3222)),ISNUMBER(Poczatek),ISNUMBER(Koniec_Projekt)),IFERROR(IF(LataProjekcji=$F3224,IF(AND($G3224=$G3225,$F3224=$F3225),ROUND($D3223-SUM($K3225:V3225),0),ROUND(W3223*$E3224,0)),IF(LataProjekcji&gt;$F3224,0,ROUND(W3223*$E3224,0))),0),0)</f>
        <v>0</v>
      </c>
      <c r="X3225" s="5">
        <f ca="1">IF(AND($G3223,NOT(ISTEXT($G3222)),ISNUMBER(Poczatek),ISNUMBER(Koniec_Projekt)),IFERROR(IF(LataProjekcji=$F3224,IF(AND($G3224=$G3225,$F3224=$F3225),ROUND($D3223-SUM($K3225:W3225),0),ROUND(X3223*$E3224,0)),IF(LataProjekcji&gt;$F3224,0,ROUND(X3223*$E3224,0))),0),0)</f>
        <v>0</v>
      </c>
      <c r="Y3225" s="5">
        <f ca="1">IF(AND($G3223,NOT(ISTEXT($G3222)),ISNUMBER(Poczatek),ISNUMBER(Koniec_Projekt)),IFERROR(IF(LataProjekcji=$F3224,IF(AND($G3224=$G3225,$F3224=$F3225),ROUND($D3223-SUM($K3225:X3225),0),ROUND(Y3223*$E3224,0)),IF(LataProjekcji&gt;$F3224,0,ROUND(Y3223*$E3224,0))),0),0)</f>
        <v>0</v>
      </c>
      <c r="Z3225" s="5">
        <f ca="1">IF(AND($G3223,NOT(ISTEXT($G3222)),ISNUMBER(Poczatek),ISNUMBER(Koniec_Projekt)),IFERROR(IF(LataProjekcji=$F3224,IF(AND($G3224=$G3225,$F3224=$F3225),ROUND($D3223-SUM($K3225:Y3225),0),ROUND(Z3223*$E3224,0)),IF(LataProjekcji&gt;$F3224,0,ROUND(Z3223*$E3224,0))),0),0)</f>
        <v>0</v>
      </c>
      <c r="AA3225" s="5">
        <f ca="1">IF(AND($G3223,NOT(ISTEXT($G3222)),ISNUMBER(Poczatek),ISNUMBER(Koniec_Projekt)),IFERROR(IF(LataProjekcji=$F3224,IF(AND($G3224=$G3225,$F3224=$F3225),ROUND($D3223-SUM($K3225:Z3225),0),ROUND(AA3223*$E3224,0)),IF(LataProjekcji&gt;$F3224,0,ROUND(AA3223*$E3224,0))),0),0)</f>
        <v>0</v>
      </c>
      <c r="AB3225" s="5">
        <f ca="1">IF(AND($G3223,NOT(ISTEXT($G3222)),ISNUMBER(Poczatek),ISNUMBER(Koniec_Projekt)),IFERROR(IF(LataProjekcji=$F3224,IF(AND($G3224=$G3225,$F3224=$F3225),ROUND($D3223-SUM($K3225:AA3225),0),ROUND(AB3223*$E3224,0)),IF(LataProjekcji&gt;$F3224,0,ROUND(AB3223*$E3224,0))),0),0)</f>
        <v>0</v>
      </c>
      <c r="AC3225" s="5">
        <f ca="1">IF(AND($G3223,NOT(ISTEXT($G3222)),ISNUMBER(Poczatek),ISNUMBER(Koniec_Projekt)),IFERROR(IF(LataProjekcji=$F3224,IF(AND($G3224=$G3225,$F3224=$F3225),ROUND($D3223-SUM($K3225:AB3225),0),ROUND(AC3223*$E3224,0)),IF(LataProjekcji&gt;$F3224,0,ROUND(AC3223*$E3224,0))),0),0)</f>
        <v>0</v>
      </c>
      <c r="AD3225" s="5">
        <f ca="1">IF(AND($G3223,NOT(ISTEXT($G3222)),ISNUMBER(Poczatek),ISNUMBER(Koniec_Projekt)),IFERROR(IF(LataProjekcji=$F3224,IF(AND($G3224=$G3225,$F3224=$F3225),ROUND($D3223-SUM($K3225:AC3225),0),ROUND(AD3223*$E3224,0)),IF(LataProjekcji&gt;$F3224,0,ROUND(AD3223*$E3224,0))),0),0)</f>
        <v>0</v>
      </c>
      <c r="AE3225" s="5">
        <f ca="1">IF(AND($G3223,NOT(ISTEXT($G3222)),ISNUMBER(Poczatek),ISNUMBER(Koniec_Projekt)),IFERROR(IF(LataProjekcji=$F3224,IF(AND($G3224=$G3225,$F3224=$F3225),ROUND($D3223-SUM($K3225:AD3225),0),ROUND(AE3223*$E3224,0)),IF(LataProjekcji&gt;$F3224,0,ROUND(AE3223*$E3224,0))),0),0)</f>
        <v>0</v>
      </c>
    </row>
    <row r="3226" spans="2:31" ht="12.5" hidden="1" thickBot="1">
      <c r="B3226" s="527" t="s">
        <v>865</v>
      </c>
      <c r="C3226" s="528"/>
      <c r="D3226" s="529">
        <f ca="1">IF(D3223&gt;10,ROUND((D3225-1)*E3224,0),E3224)</f>
        <v>0</v>
      </c>
      <c r="E3226" s="529">
        <f ca="1">D3223-D3226</f>
        <v>0</v>
      </c>
      <c r="F3226" s="528"/>
      <c r="G3226" s="669">
        <f ca="1">OFFSET($C$269,$D3221,0)</f>
        <v>0</v>
      </c>
      <c r="H3226" s="528"/>
      <c r="I3226" s="528"/>
      <c r="J3226" s="528"/>
      <c r="K3226" s="528"/>
      <c r="L3226" s="528"/>
      <c r="M3226" s="528"/>
      <c r="N3226" s="528"/>
      <c r="O3226" s="528"/>
      <c r="P3226" s="528"/>
      <c r="Q3226" s="528"/>
      <c r="R3226" s="528"/>
      <c r="S3226" s="528"/>
      <c r="T3226" s="528"/>
      <c r="U3226" s="528"/>
      <c r="V3226" s="528"/>
      <c r="W3226" s="528"/>
      <c r="X3226" s="528"/>
      <c r="Y3226" s="528"/>
      <c r="Z3226" s="528"/>
      <c r="AA3226" s="528"/>
      <c r="AB3226" s="528"/>
      <c r="AC3226" s="528"/>
      <c r="AD3226" s="528"/>
      <c r="AE3226" s="528"/>
    </row>
    <row r="3227" spans="2:31" ht="12.5" hidden="1" thickTop="1"/>
    <row r="3228" spans="2:31" ht="12.5" hidden="1" thickBot="1">
      <c r="B3228" s="530" t="str">
        <f ca="1">"nazwa ST: "&amp;B2078</f>
        <v>nazwa ST: 0</v>
      </c>
      <c r="C3228" s="530"/>
      <c r="D3228" s="531">
        <f>D2078</f>
        <v>356</v>
      </c>
      <c r="E3228" s="530"/>
      <c r="F3228" s="530"/>
      <c r="G3228" s="530"/>
      <c r="H3228" s="530"/>
      <c r="I3228" s="530"/>
      <c r="J3228" s="530"/>
      <c r="K3228" s="539" t="str">
        <f t="shared" ref="K3228:AE3228" si="3257">LataProjekcji</f>
        <v>Uzupełnij dane</v>
      </c>
      <c r="L3228" s="539" t="str">
        <f t="shared" si="3257"/>
        <v/>
      </c>
      <c r="M3228" s="539" t="str">
        <f t="shared" si="3257"/>
        <v/>
      </c>
      <c r="N3228" s="539" t="str">
        <f t="shared" si="3257"/>
        <v/>
      </c>
      <c r="O3228" s="539" t="str">
        <f t="shared" si="3257"/>
        <v/>
      </c>
      <c r="P3228" s="539" t="str">
        <f t="shared" si="3257"/>
        <v/>
      </c>
      <c r="Q3228" s="539" t="str">
        <f t="shared" si="3257"/>
        <v/>
      </c>
      <c r="R3228" s="539" t="str">
        <f t="shared" si="3257"/>
        <v/>
      </c>
      <c r="S3228" s="539" t="str">
        <f t="shared" si="3257"/>
        <v/>
      </c>
      <c r="T3228" s="539" t="str">
        <f t="shared" si="3257"/>
        <v/>
      </c>
      <c r="U3228" s="539" t="str">
        <f t="shared" si="3257"/>
        <v/>
      </c>
      <c r="V3228" s="539" t="str">
        <f t="shared" si="3257"/>
        <v/>
      </c>
      <c r="W3228" s="539" t="str">
        <f t="shared" si="3257"/>
        <v/>
      </c>
      <c r="X3228" s="539" t="str">
        <f t="shared" si="3257"/>
        <v/>
      </c>
      <c r="Y3228" s="539" t="str">
        <f t="shared" si="3257"/>
        <v/>
      </c>
      <c r="Z3228" s="539" t="str">
        <f t="shared" si="3257"/>
        <v/>
      </c>
      <c r="AA3228" s="539" t="str">
        <f t="shared" si="3257"/>
        <v/>
      </c>
      <c r="AB3228" s="539" t="str">
        <f t="shared" si="3257"/>
        <v/>
      </c>
      <c r="AC3228" s="539" t="str">
        <f t="shared" si="3257"/>
        <v/>
      </c>
      <c r="AD3228" s="539" t="str">
        <f t="shared" si="3257"/>
        <v/>
      </c>
      <c r="AE3228" s="539" t="str">
        <f t="shared" si="3257"/>
        <v/>
      </c>
    </row>
    <row r="3229" spans="2:31" hidden="1">
      <c r="B3229" s="526" t="s">
        <v>752</v>
      </c>
      <c r="D3229" s="1">
        <f ca="1">D2079</f>
        <v>1900</v>
      </c>
      <c r="E3229" s="1">
        <f ca="1">E2079</f>
        <v>1</v>
      </c>
      <c r="F3229" s="1">
        <f ca="1">IF(D3230&gt;10,F2079,1)</f>
        <v>1</v>
      </c>
      <c r="G3229" s="525" t="str">
        <f ca="1">IF(ISBLANK(OFFSET($E$269,$D3228,0)),"brak daty",IF(D3230&gt;10,EDATE(OFFSET($E$269,$D3228,0),D3232),DATE(D3229,E3229,1)))</f>
        <v>brak daty</v>
      </c>
      <c r="H3229" s="538" t="b">
        <f ca="1">SUM(K3229:AE3229)=D3232</f>
        <v>1</v>
      </c>
      <c r="I3229" s="1" t="s">
        <v>749</v>
      </c>
      <c r="K3229" s="5">
        <f ca="1">IF(AND($G3230,NOT(ISTEXT($G3229)),ISNUMBER(Poczatek),ISNUMBER(Koniec_Projekt)),IFERROR(IF($D3229=LataProjekcji,$F3229,IF($D3229&lt;LataProjekcji,IF((SUM(K3229)+12)&lt;$D3232,12,$D3232-SUM(K3229)),0)),0),0)</f>
        <v>0</v>
      </c>
      <c r="L3229" s="5">
        <f ca="1">IF(AND($G3230,NOT(ISTEXT($G3229)),ISNUMBER(Poczatek),ISNUMBER(Koniec_Projekt)),IFERROR(IF($D3229=LataProjekcji,$F3229,IF($D3229&lt;LataProjekcji,IF((SUM($K3229:K3229)+12)&lt;$D3232,12,$D3232-SUM($K3229:K3229)),0)),0),0)</f>
        <v>0</v>
      </c>
      <c r="M3229" s="5">
        <f ca="1">IF(AND($G3230,NOT(ISTEXT($G3229)),ISNUMBER(Poczatek),ISNUMBER(Koniec_Projekt)),IFERROR(IF($D3229=LataProjekcji,$F3229,IF($D3229&lt;LataProjekcji,IF((SUM($K3229:L3229)+12)&lt;$D3232,12,$D3232-SUM($K3229:L3229)),0)),0),0)</f>
        <v>0</v>
      </c>
      <c r="N3229" s="5">
        <f ca="1">IF(AND($G3230,NOT(ISTEXT($G3229)),ISNUMBER(Poczatek),ISNUMBER(Koniec_Projekt)),IFERROR(IF($D3229=LataProjekcji,$F3229,IF($D3229&lt;LataProjekcji,IF((SUM($K3229:M3229)+12)&lt;$D3232,12,$D3232-SUM($K3229:M3229)),0)),0),0)</f>
        <v>0</v>
      </c>
      <c r="O3229" s="5">
        <f ca="1">IF(AND($G3230,NOT(ISTEXT($G3229)),ISNUMBER(Poczatek),ISNUMBER(Koniec_Projekt)),IFERROR(IF($D3229=LataProjekcji,$F3229,IF($D3229&lt;LataProjekcji,IF((SUM($K3229:N3229)+12)&lt;$D3232,12,$D3232-SUM($K3229:N3229)),0)),0),0)</f>
        <v>0</v>
      </c>
      <c r="P3229" s="5">
        <f ca="1">IF(AND($G3230,NOT(ISTEXT($G3229)),ISNUMBER(Poczatek),ISNUMBER(Koniec_Projekt)),IFERROR(IF($D3229=LataProjekcji,$F3229,IF($D3229&lt;LataProjekcji,IF((SUM($K3229:O3229)+12)&lt;$D3232,12,$D3232-SUM($K3229:O3229)),0)),0),0)</f>
        <v>0</v>
      </c>
      <c r="Q3229" s="5">
        <f ca="1">IF(AND($G3230,NOT(ISTEXT($G3229)),ISNUMBER(Poczatek),ISNUMBER(Koniec_Projekt)),IFERROR(IF($D3229=LataProjekcji,$F3229,IF($D3229&lt;LataProjekcji,IF((SUM($K3229:P3229)+12)&lt;$D3232,12,$D3232-SUM($K3229:P3229)),0)),0),0)</f>
        <v>0</v>
      </c>
      <c r="R3229" s="5">
        <f ca="1">IF(AND($G3230,NOT(ISTEXT($G3229)),ISNUMBER(Poczatek),ISNUMBER(Koniec_Projekt)),IFERROR(IF($D3229=LataProjekcji,$F3229,IF($D3229&lt;LataProjekcji,IF((SUM($K3229:Q3229)+12)&lt;$D3232,12,$D3232-SUM($K3229:Q3229)),0)),0),0)</f>
        <v>0</v>
      </c>
      <c r="S3229" s="5">
        <f ca="1">IF(AND($G3230,NOT(ISTEXT($G3229)),ISNUMBER(Poczatek),ISNUMBER(Koniec_Projekt)),IFERROR(IF($D3229=LataProjekcji,$F3229,IF($D3229&lt;LataProjekcji,IF((SUM($K3229:R3229)+12)&lt;$D3232,12,$D3232-SUM($K3229:R3229)),0)),0),0)</f>
        <v>0</v>
      </c>
      <c r="T3229" s="5">
        <f ca="1">IF(AND($G3230,NOT(ISTEXT($G3229)),ISNUMBER(Poczatek),ISNUMBER(Koniec_Projekt)),IFERROR(IF($D3229=LataProjekcji,$F3229,IF($D3229&lt;LataProjekcji,IF((SUM($K3229:S3229)+12)&lt;$D3232,12,$D3232-SUM($K3229:S3229)),0)),0),0)</f>
        <v>0</v>
      </c>
      <c r="U3229" s="5">
        <f ca="1">IF(AND($G3230,NOT(ISTEXT($G3229)),ISNUMBER(Poczatek),ISNUMBER(Koniec_Projekt)),IFERROR(IF($D3229=LataProjekcji,$F3229,IF($D3229&lt;LataProjekcji,IF((SUM($K3229:T3229)+12)&lt;$D3232,12,$D3232-SUM($K3229:T3229)),0)),0),0)</f>
        <v>0</v>
      </c>
      <c r="V3229" s="5">
        <f ca="1">IF(AND($G3230,NOT(ISTEXT($G3229)),ISNUMBER(Poczatek),ISNUMBER(Koniec_Projekt)),IFERROR(IF($D3229=LataProjekcji,$F3229,IF($D3229&lt;LataProjekcji,IF((SUM($K3229:U3229)+12)&lt;$D3232,12,$D3232-SUM($K3229:U3229)),0)),0),0)</f>
        <v>0</v>
      </c>
      <c r="W3229" s="5">
        <f ca="1">IF(AND($G3230,NOT(ISTEXT($G3229)),ISNUMBER(Poczatek),ISNUMBER(Koniec_Projekt)),IFERROR(IF($D3229=LataProjekcji,$F3229,IF($D3229&lt;LataProjekcji,IF((SUM($K3229:V3229)+12)&lt;$D3232,12,$D3232-SUM($K3229:V3229)),0)),0),0)</f>
        <v>0</v>
      </c>
      <c r="X3229" s="5">
        <f ca="1">IF(AND($G3230,NOT(ISTEXT($G3229)),ISNUMBER(Poczatek),ISNUMBER(Koniec_Projekt)),IFERROR(IF($D3229=LataProjekcji,$F3229,IF($D3229&lt;LataProjekcji,IF((SUM($K3229:W3229)+12)&lt;$D3232,12,$D3232-SUM($K3229:W3229)),0)),0),0)</f>
        <v>0</v>
      </c>
      <c r="Y3229" s="5">
        <f ca="1">IF(AND($G3230,NOT(ISTEXT($G3229)),ISNUMBER(Poczatek),ISNUMBER(Koniec_Projekt)),IFERROR(IF($D3229=LataProjekcji,$F3229,IF($D3229&lt;LataProjekcji,IF((SUM($K3229:X3229)+12)&lt;$D3232,12,$D3232-SUM($K3229:X3229)),0)),0),0)</f>
        <v>0</v>
      </c>
      <c r="Z3229" s="5">
        <f ca="1">IF(AND($G3230,NOT(ISTEXT($G3229)),ISNUMBER(Poczatek),ISNUMBER(Koniec_Projekt)),IFERROR(IF($D3229=LataProjekcji,$F3229,IF($D3229&lt;LataProjekcji,IF((SUM($K3229:Y3229)+12)&lt;$D3232,12,$D3232-SUM($K3229:Y3229)),0)),0),0)</f>
        <v>0</v>
      </c>
      <c r="AA3229" s="5">
        <f ca="1">IF(AND($G3230,NOT(ISTEXT($G3229)),ISNUMBER(Poczatek),ISNUMBER(Koniec_Projekt)),IFERROR(IF($D3229=LataProjekcji,$F3229,IF($D3229&lt;LataProjekcji,IF((SUM($K3229:Z3229)+12)&lt;$D3232,12,$D3232-SUM($K3229:Z3229)),0)),0),0)</f>
        <v>0</v>
      </c>
      <c r="AB3229" s="5">
        <f ca="1">IF(AND($G3230,NOT(ISTEXT($G3229)),ISNUMBER(Poczatek),ISNUMBER(Koniec_Projekt)),IFERROR(IF($D3229=LataProjekcji,$F3229,IF($D3229&lt;LataProjekcji,IF((SUM($K3229:AA3229)+12)&lt;$D3232,12,$D3232-SUM($K3229:AA3229)),0)),0),0)</f>
        <v>0</v>
      </c>
      <c r="AC3229" s="5">
        <f ca="1">IF(AND($G3230,NOT(ISTEXT($G3229)),ISNUMBER(Poczatek),ISNUMBER(Koniec_Projekt)),IFERROR(IF($D3229=LataProjekcji,$F3229,IF($D3229&lt;LataProjekcji,IF((SUM($K3229:AB3229)+12)&lt;$D3232,12,$D3232-SUM($K3229:AB3229)),0)),0),0)</f>
        <v>0</v>
      </c>
      <c r="AD3229" s="5">
        <f ca="1">IF(AND($G3230,NOT(ISTEXT($G3229)),ISNUMBER(Poczatek),ISNUMBER(Koniec_Projekt)),IFERROR(IF($D3229=LataProjekcji,$F3229,IF($D3229&lt;LataProjekcji,IF((SUM($K3229:AC3229)+12)&lt;$D3232,12,$D3232-SUM($K3229:AC3229)),0)),0),0)</f>
        <v>0</v>
      </c>
      <c r="AE3229" s="5">
        <f ca="1">IF(AND($G3230,NOT(ISTEXT($G3229)),ISNUMBER(Poczatek),ISNUMBER(Koniec_Projekt)),IFERROR(IF($D3229=LataProjekcji,$F3229,IF($D3229&lt;LataProjekcji,IF((SUM($K3229:AD3229)+12)&lt;$D3232,12,$D3232-SUM($K3229:AD3229)),0)),0),0)</f>
        <v>0</v>
      </c>
    </row>
    <row r="3230" spans="2:31" hidden="1">
      <c r="B3230" s="526" t="s">
        <v>754</v>
      </c>
      <c r="D3230" s="5">
        <f ca="1">D2080</f>
        <v>0</v>
      </c>
      <c r="E3230" s="454">
        <f ca="1">E2080</f>
        <v>0</v>
      </c>
      <c r="F3230" s="454">
        <f ca="1">F2080</f>
        <v>0</v>
      </c>
      <c r="G3230" s="258" t="b">
        <f ca="1">NOT(ISBLANK(OFFSET($C$269,$D3228,0)))</f>
        <v>0</v>
      </c>
      <c r="H3230" s="538" t="b">
        <f ca="1">SUM(K3230:AE3230)=E3232</f>
        <v>1</v>
      </c>
      <c r="I3230" s="1" t="s">
        <v>750</v>
      </c>
      <c r="K3230" s="537">
        <f ca="1">IF(AND($G3230,NOT(ISTEXT($G3229)),ISNUMBER(Poczatek),ISNUMBER(Koniec_Projekt)),IFERROR(IF($D3229=LataProjekcji,IF($F3229&gt;$E3232,$E3232,$F3229),IF($D3232&gt;=$E3232,(IF($D3229&lt;LataProjekcji,IF((SUM(J3230:$K3230)+12)&lt;$E3232,12,$E3232-SUM(J3230:$K3230)),0)),(IF($D3229&lt;LataProjekcji,IF((SUM(J3230:$K3230)+12)&lt;$D3232,12,$D3232-SUM(J3230:$K3230)),0)))),0),0)</f>
        <v>0</v>
      </c>
      <c r="L3230" s="537">
        <f ca="1">IF(AND($G3230,NOT(ISTEXT($G3229)),ISNUMBER(Poczatek),ISNUMBER(Koniec_Projekt)),IFERROR(IF($D3229=LataProjekcji,IF($F3229&gt;$E3232,$E3232,$F3229),IF($D3232&gt;=$E3232,(IF($D3229&lt;LataProjekcji,IF((SUM($K3230:K3230)+12)&lt;$E3232,12,$E3232-SUM($K3230:K3230)),0)),(IF($D3229&lt;LataProjekcji,IF((SUM($K3230:K3230)+12)&lt;$D3232,12,$D3232-SUM($K3230:K3230)),0)))),0),0)</f>
        <v>0</v>
      </c>
      <c r="M3230" s="537">
        <f ca="1">IF(AND($G3230,NOT(ISTEXT($G3229)),ISNUMBER(Poczatek),ISNUMBER(Koniec_Projekt)),IFERROR(IF($D3229=LataProjekcji,IF($F3229&gt;$E3232,$E3232,$F3229),IF($D3232&gt;=$E3232,(IF($D3229&lt;LataProjekcji,IF((SUM($K3230:L3230)+12)&lt;$E3232,12,$E3232-SUM($K3230:L3230)),0)),(IF($D3229&lt;LataProjekcji,IF((SUM($K3230:L3230)+12)&lt;$D3232,12,$D3232-SUM($K3230:L3230)),0)))),0),0)</f>
        <v>0</v>
      </c>
      <c r="N3230" s="537">
        <f ca="1">IF(AND($G3230,NOT(ISTEXT($G3229)),ISNUMBER(Poczatek),ISNUMBER(Koniec_Projekt)),IFERROR(IF($D3229=LataProjekcji,IF($F3229&gt;$E3232,$E3232,$F3229),IF($D3232&gt;=$E3232,(IF($D3229&lt;LataProjekcji,IF((SUM($K3230:M3230)+12)&lt;$E3232,12,$E3232-SUM($K3230:M3230)),0)),(IF($D3229&lt;LataProjekcji,IF((SUM($K3230:M3230)+12)&lt;$D3232,12,$D3232-SUM($K3230:M3230)),0)))),0),0)</f>
        <v>0</v>
      </c>
      <c r="O3230" s="537">
        <f ca="1">IF(AND($G3230,NOT(ISTEXT($G3229)),ISNUMBER(Poczatek),ISNUMBER(Koniec_Projekt)),IFERROR(IF($D3229=LataProjekcji,IF($F3229&gt;$E3232,$E3232,$F3229),IF($D3232&gt;=$E3232,(IF($D3229&lt;LataProjekcji,IF((SUM($K3230:N3230)+12)&lt;$E3232,12,$E3232-SUM($K3230:N3230)),0)),(IF($D3229&lt;LataProjekcji,IF((SUM($K3230:N3230)+12)&lt;$D3232,12,$D3232-SUM($K3230:N3230)),0)))),0),0)</f>
        <v>0</v>
      </c>
      <c r="P3230" s="537">
        <f ca="1">IF(AND($G3230,NOT(ISTEXT($G3229)),ISNUMBER(Poczatek),ISNUMBER(Koniec_Projekt)),IFERROR(IF($D3229=LataProjekcji,IF($F3229&gt;$E3232,$E3232,$F3229),IF($D3232&gt;=$E3232,(IF($D3229&lt;LataProjekcji,IF((SUM($K3230:O3230)+12)&lt;$E3232,12,$E3232-SUM($K3230:O3230)),0)),(IF($D3229&lt;LataProjekcji,IF((SUM($K3230:O3230)+12)&lt;$D3232,12,$D3232-SUM($K3230:O3230)),0)))),0),0)</f>
        <v>0</v>
      </c>
      <c r="Q3230" s="537">
        <f ca="1">IF(AND($G3230,NOT(ISTEXT($G3229)),ISNUMBER(Poczatek),ISNUMBER(Koniec_Projekt)),IFERROR(IF($D3229=LataProjekcji,IF($F3229&gt;$E3232,$E3232,$F3229),IF($D3232&gt;=$E3232,(IF($D3229&lt;LataProjekcji,IF((SUM($K3230:P3230)+12)&lt;$E3232,12,$E3232-SUM($K3230:P3230)),0)),(IF($D3229&lt;LataProjekcji,IF((SUM($K3230:P3230)+12)&lt;$D3232,12,$D3232-SUM($K3230:P3230)),0)))),0),0)</f>
        <v>0</v>
      </c>
      <c r="R3230" s="537">
        <f ca="1">IF(AND($G3230,NOT(ISTEXT($G3229)),ISNUMBER(Poczatek),ISNUMBER(Koniec_Projekt)),IFERROR(IF($D3229=LataProjekcji,IF($F3229&gt;$E3232,$E3232,$F3229),IF($D3232&gt;=$E3232,(IF($D3229&lt;LataProjekcji,IF((SUM($K3230:Q3230)+12)&lt;$E3232,12,$E3232-SUM($K3230:Q3230)),0)),(IF($D3229&lt;LataProjekcji,IF((SUM($K3230:Q3230)+12)&lt;$D3232,12,$D3232-SUM($K3230:Q3230)),0)))),0),0)</f>
        <v>0</v>
      </c>
      <c r="S3230" s="537">
        <f ca="1">IF(AND($G3230,NOT(ISTEXT($G3229)),ISNUMBER(Poczatek),ISNUMBER(Koniec_Projekt)),IFERROR(IF($D3229=LataProjekcji,IF($F3229&gt;$E3232,$E3232,$F3229),IF($D3232&gt;=$E3232,(IF($D3229&lt;LataProjekcji,IF((SUM($K3230:R3230)+12)&lt;$E3232,12,$E3232-SUM($K3230:R3230)),0)),(IF($D3229&lt;LataProjekcji,IF((SUM($K3230:R3230)+12)&lt;$D3232,12,$D3232-SUM($K3230:R3230)),0)))),0),0)</f>
        <v>0</v>
      </c>
      <c r="T3230" s="537">
        <f ca="1">IF(AND($G3230,NOT(ISTEXT($G3229)),ISNUMBER(Poczatek),ISNUMBER(Koniec_Projekt)),IFERROR(IF($D3229=LataProjekcji,IF($F3229&gt;$E3232,$E3232,$F3229),IF($D3232&gt;=$E3232,(IF($D3229&lt;LataProjekcji,IF((SUM($K3230:S3230)+12)&lt;$E3232,12,$E3232-SUM($K3230:S3230)),0)),(IF($D3229&lt;LataProjekcji,IF((SUM($K3230:S3230)+12)&lt;$D3232,12,$D3232-SUM($K3230:S3230)),0)))),0),0)</f>
        <v>0</v>
      </c>
      <c r="U3230" s="537">
        <f ca="1">IF(AND($G3230,NOT(ISTEXT($G3229)),ISNUMBER(Poczatek),ISNUMBER(Koniec_Projekt)),IFERROR(IF($D3229=LataProjekcji,IF($F3229&gt;$E3232,$E3232,$F3229),IF($D3232&gt;=$E3232,(IF($D3229&lt;LataProjekcji,IF((SUM($K3230:T3230)+12)&lt;$E3232,12,$E3232-SUM($K3230:T3230)),0)),(IF($D3229&lt;LataProjekcji,IF((SUM($K3230:T3230)+12)&lt;$D3232,12,$D3232-SUM($K3230:T3230)),0)))),0),0)</f>
        <v>0</v>
      </c>
      <c r="V3230" s="537">
        <f ca="1">IF(AND($G3230,NOT(ISTEXT($G3229)),ISNUMBER(Poczatek),ISNUMBER(Koniec_Projekt)),IFERROR(IF($D3229=LataProjekcji,IF($F3229&gt;$E3232,$E3232,$F3229),IF($D3232&gt;=$E3232,(IF($D3229&lt;LataProjekcji,IF((SUM($K3230:U3230)+12)&lt;$E3232,12,$E3232-SUM($K3230:U3230)),0)),(IF($D3229&lt;LataProjekcji,IF((SUM($K3230:U3230)+12)&lt;$D3232,12,$D3232-SUM($K3230:U3230)),0)))),0),0)</f>
        <v>0</v>
      </c>
      <c r="W3230" s="537">
        <f ca="1">IF(AND($G3230,NOT(ISTEXT($G3229)),ISNUMBER(Poczatek),ISNUMBER(Koniec_Projekt)),IFERROR(IF($D3229=LataProjekcji,IF($F3229&gt;$E3232,$E3232,$F3229),IF($D3232&gt;=$E3232,(IF($D3229&lt;LataProjekcji,IF((SUM($K3230:V3230)+12)&lt;$E3232,12,$E3232-SUM($K3230:V3230)),0)),(IF($D3229&lt;LataProjekcji,IF((SUM($K3230:V3230)+12)&lt;$D3232,12,$D3232-SUM($K3230:V3230)),0)))),0),0)</f>
        <v>0</v>
      </c>
      <c r="X3230" s="537">
        <f ca="1">IF(AND($G3230,NOT(ISTEXT($G3229)),ISNUMBER(Poczatek),ISNUMBER(Koniec_Projekt)),IFERROR(IF($D3229=LataProjekcji,IF($F3229&gt;$E3232,$E3232,$F3229),IF($D3232&gt;=$E3232,(IF($D3229&lt;LataProjekcji,IF((SUM($K3230:W3230)+12)&lt;$E3232,12,$E3232-SUM($K3230:W3230)),0)),(IF($D3229&lt;LataProjekcji,IF((SUM($K3230:W3230)+12)&lt;$D3232,12,$D3232-SUM($K3230:W3230)),0)))),0),0)</f>
        <v>0</v>
      </c>
      <c r="Y3230" s="537">
        <f ca="1">IF(AND($G3230,NOT(ISTEXT($G3229)),ISNUMBER(Poczatek),ISNUMBER(Koniec_Projekt)),IFERROR(IF($D3229=LataProjekcji,IF($F3229&gt;$E3232,$E3232,$F3229),IF($D3232&gt;=$E3232,(IF($D3229&lt;LataProjekcji,IF((SUM($K3230:X3230)+12)&lt;$E3232,12,$E3232-SUM($K3230:X3230)),0)),(IF($D3229&lt;LataProjekcji,IF((SUM($K3230:X3230)+12)&lt;$D3232,12,$D3232-SUM($K3230:X3230)),0)))),0),0)</f>
        <v>0</v>
      </c>
      <c r="Z3230" s="537">
        <f ca="1">IF(AND($G3230,NOT(ISTEXT($G3229)),ISNUMBER(Poczatek),ISNUMBER(Koniec_Projekt)),IFERROR(IF($D3229=LataProjekcji,IF($F3229&gt;$E3232,$E3232,$F3229),IF($D3232&gt;=$E3232,(IF($D3229&lt;LataProjekcji,IF((SUM($K3230:Y3230)+12)&lt;$E3232,12,$E3232-SUM($K3230:Y3230)),0)),(IF($D3229&lt;LataProjekcji,IF((SUM($K3230:Y3230)+12)&lt;$D3232,12,$D3232-SUM($K3230:Y3230)),0)))),0),0)</f>
        <v>0</v>
      </c>
      <c r="AA3230" s="537">
        <f ca="1">IF(AND($G3230,NOT(ISTEXT($G3229)),ISNUMBER(Poczatek),ISNUMBER(Koniec_Projekt)),IFERROR(IF($D3229=LataProjekcji,IF($F3229&gt;$E3232,$E3232,$F3229),IF($D3232&gt;=$E3232,(IF($D3229&lt;LataProjekcji,IF((SUM($K3230:Z3230)+12)&lt;$E3232,12,$E3232-SUM($K3230:Z3230)),0)),(IF($D3229&lt;LataProjekcji,IF((SUM($K3230:Z3230)+12)&lt;$D3232,12,$D3232-SUM($K3230:Z3230)),0)))),0),0)</f>
        <v>0</v>
      </c>
      <c r="AB3230" s="537">
        <f ca="1">IF(AND($G3230,NOT(ISTEXT($G3229)),ISNUMBER(Poczatek),ISNUMBER(Koniec_Projekt)),IFERROR(IF($D3229=LataProjekcji,IF($F3229&gt;$E3232,$E3232,$F3229),IF($D3232&gt;=$E3232,(IF($D3229&lt;LataProjekcji,IF((SUM($K3230:AA3230)+12)&lt;$E3232,12,$E3232-SUM($K3230:AA3230)),0)),(IF($D3229&lt;LataProjekcji,IF((SUM($K3230:AA3230)+12)&lt;$D3232,12,$D3232-SUM($K3230:AA3230)),0)))),0),0)</f>
        <v>0</v>
      </c>
      <c r="AC3230" s="537">
        <f ca="1">IF(AND($G3230,NOT(ISTEXT($G3229)),ISNUMBER(Poczatek),ISNUMBER(Koniec_Projekt)),IFERROR(IF($D3229=LataProjekcji,IF($F3229&gt;$E3232,$E3232,$F3229),IF($D3232&gt;=$E3232,(IF($D3229&lt;LataProjekcji,IF((SUM($K3230:AB3230)+12)&lt;$E3232,12,$E3232-SUM($K3230:AB3230)),0)),(IF($D3229&lt;LataProjekcji,IF((SUM($K3230:AB3230)+12)&lt;$D3232,12,$D3232-SUM($K3230:AB3230)),0)))),0),0)</f>
        <v>0</v>
      </c>
      <c r="AD3230" s="537">
        <f ca="1">IF(AND($G3230,NOT(ISTEXT($G3229)),ISNUMBER(Poczatek),ISNUMBER(Koniec_Projekt)),IFERROR(IF($D3229=LataProjekcji,IF($F3229&gt;$E3232,$E3232,$F3229),IF($D3232&gt;=$E3232,(IF($D3229&lt;LataProjekcji,IF((SUM($K3230:AC3230)+12)&lt;$E3232,12,$E3232-SUM($K3230:AC3230)),0)),(IF($D3229&lt;LataProjekcji,IF((SUM($K3230:AC3230)+12)&lt;$D3232,12,$D3232-SUM($K3230:AC3230)),0)))),0),0)</f>
        <v>0</v>
      </c>
      <c r="AE3230" s="537">
        <f ca="1">IF(AND($G3230,NOT(ISTEXT($G3229)),ISNUMBER(Poczatek),ISNUMBER(Koniec_Projekt)),IFERROR(IF($D3229=LataProjekcji,IF($F3229&gt;$E3232,$E3232,$F3229),IF($D3232&gt;=$E3232,(IF($D3229&lt;LataProjekcji,IF((SUM($K3230:AD3230)+12)&lt;$E3232,12,$E3232-SUM($K3230:AD3230)),0)),(IF($D3229&lt;LataProjekcji,IF((SUM($K3230:AD3230)+12)&lt;$D3232,12,$D3232-SUM($K3230:AD3230)),0)))),0),0)</f>
        <v>0</v>
      </c>
    </row>
    <row r="3231" spans="2:31" hidden="1">
      <c r="B3231" s="526" t="s">
        <v>753</v>
      </c>
      <c r="D3231" s="454">
        <f ca="1">D2081</f>
        <v>0</v>
      </c>
      <c r="E3231" s="454">
        <f ca="1">IF(D3230&gt;10,ROUND(D3231/12,2),D3231)</f>
        <v>0</v>
      </c>
      <c r="F3231" s="524">
        <f>Koniec_Projekt</f>
        <v>0</v>
      </c>
      <c r="G3231" s="329">
        <f>Miesiac_Koniec_Projekt</f>
        <v>0</v>
      </c>
      <c r="H3231" s="538" t="b">
        <f ca="1">SUM(K3231:AE3231)=D3230</f>
        <v>1</v>
      </c>
      <c r="I3231" s="1" t="s">
        <v>713</v>
      </c>
      <c r="K3231" s="256">
        <f ca="1">IF(AND($G3230,NOT(ISTEXT($G3229)),ISNUMBER(Poczatek),ISNUMBER(Koniec_Projekt)),IFERROR(IF(LataProjekcji=$F3232,ROUND($D3230,0),ROUND(K3229*$E3231,0)),0),0)</f>
        <v>0</v>
      </c>
      <c r="L3231" s="5">
        <f ca="1">IF(AND($G3230,NOT(ISTEXT($G3229)),ISNUMBER(Poczatek),ISNUMBER(Koniec_Projekt)),IFERROR(IF(LataProjekcji=$F3232,ROUND($D3230-SUM(K3231:$K3231),0),ROUND(L3229*$E3231,0)),0),0)</f>
        <v>0</v>
      </c>
      <c r="M3231" s="5">
        <f ca="1">IF(AND($G3230,NOT(ISTEXT($G3229)),ISNUMBER(Poczatek),ISNUMBER(Koniec_Projekt)),IFERROR(IF(LataProjekcji=$F3232,ROUND($D3230-SUM($K3231:L3231),0),ROUND(M3229*$E3231,0)),0),0)</f>
        <v>0</v>
      </c>
      <c r="N3231" s="5">
        <f ca="1">IF(AND($G3230,NOT(ISTEXT($G3229)),ISNUMBER(Poczatek),ISNUMBER(Koniec_Projekt)),IFERROR(IF(LataProjekcji=$F3232,ROUND($D3230-SUM($K3231:M3231),0),ROUND(N3229*$E3231,0)),0),0)</f>
        <v>0</v>
      </c>
      <c r="O3231" s="5">
        <f ca="1">IF(AND($G3230,NOT(ISTEXT($G3229)),ISNUMBER(Poczatek),ISNUMBER(Koniec_Projekt)),IFERROR(IF(LataProjekcji=$F3232,ROUND($D3230-SUM($K3231:N3231),0),ROUND(O3229*$E3231,0)),0),0)</f>
        <v>0</v>
      </c>
      <c r="P3231" s="5">
        <f ca="1">IF(AND($G3230,NOT(ISTEXT($G3229)),ISNUMBER(Poczatek),ISNUMBER(Koniec_Projekt)),IFERROR(IF(LataProjekcji=$F3232,ROUND($D3230-SUM($K3231:O3231),0),ROUND(P3229*$E3231,0)),0),0)</f>
        <v>0</v>
      </c>
      <c r="Q3231" s="5">
        <f ca="1">IF(AND($G3230,NOT(ISTEXT($G3229)),ISNUMBER(Poczatek),ISNUMBER(Koniec_Projekt)),IFERROR(IF(LataProjekcji=$F3232,ROUND($D3230-SUM($K3231:P3231),0),ROUND(Q3229*$E3231,0)),0),0)</f>
        <v>0</v>
      </c>
      <c r="R3231" s="5">
        <f ca="1">IF(AND($G3230,NOT(ISTEXT($G3229)),ISNUMBER(Poczatek),ISNUMBER(Koniec_Projekt)),IFERROR(IF(LataProjekcji=$F3232,ROUND($D3230-SUM($K3231:Q3231),0),ROUND(R3229*$E3231,0)),0),0)</f>
        <v>0</v>
      </c>
      <c r="S3231" s="5">
        <f ca="1">IF(AND($G3230,NOT(ISTEXT($G3229)),ISNUMBER(Poczatek),ISNUMBER(Koniec_Projekt)),IFERROR(IF(LataProjekcji=$F3232,ROUND($D3230-SUM($K3231:R3231),0),ROUND(S3229*$E3231,0)),0),0)</f>
        <v>0</v>
      </c>
      <c r="T3231" s="5">
        <f ca="1">IF(AND($G3230,NOT(ISTEXT($G3229)),ISNUMBER(Poczatek),ISNUMBER(Koniec_Projekt)),IFERROR(IF(LataProjekcji=$F3232,ROUND($D3230-SUM($K3231:S3231),0),ROUND(T3229*$E3231,0)),0),0)</f>
        <v>0</v>
      </c>
      <c r="U3231" s="5">
        <f ca="1">IF(AND($G3230,NOT(ISTEXT($G3229)),ISNUMBER(Poczatek),ISNUMBER(Koniec_Projekt)),IFERROR(IF(LataProjekcji=$F3232,ROUND($D3230-SUM($K3231:T3231),0),ROUND(U3229*$E3231,0)),0),0)</f>
        <v>0</v>
      </c>
      <c r="V3231" s="5">
        <f ca="1">IF(AND($G3230,NOT(ISTEXT($G3229)),ISNUMBER(Poczatek),ISNUMBER(Koniec_Projekt)),IFERROR(IF(LataProjekcji=$F3232,ROUND($D3230-SUM($K3231:U3231),0),ROUND(V3229*$E3231,0)),0),0)</f>
        <v>0</v>
      </c>
      <c r="W3231" s="5">
        <f ca="1">IF(AND($G3230,NOT(ISTEXT($G3229)),ISNUMBER(Poczatek),ISNUMBER(Koniec_Projekt)),IFERROR(IF(LataProjekcji=$F3232,ROUND($D3230-SUM($K3231:V3231),0),ROUND(W3229*$E3231,0)),0),0)</f>
        <v>0</v>
      </c>
      <c r="X3231" s="5">
        <f ca="1">IF(AND($G3230,NOT(ISTEXT($G3229)),ISNUMBER(Poczatek),ISNUMBER(Koniec_Projekt)),IFERROR(IF(LataProjekcji=$F3232,ROUND($D3230-SUM($K3231:W3231),0),ROUND(X3229*$E3231,0)),0),0)</f>
        <v>0</v>
      </c>
      <c r="Y3231" s="5">
        <f ca="1">IF(AND($G3230,NOT(ISTEXT($G3229)),ISNUMBER(Poczatek),ISNUMBER(Koniec_Projekt)),IFERROR(IF(LataProjekcji=$F3232,ROUND($D3230-SUM($K3231:X3231),0),ROUND(Y3229*$E3231,0)),0),0)</f>
        <v>0</v>
      </c>
      <c r="Z3231" s="5">
        <f ca="1">IF(AND($G3230,NOT(ISTEXT($G3229)),ISNUMBER(Poczatek),ISNUMBER(Koniec_Projekt)),IFERROR(IF(LataProjekcji=$F3232,ROUND($D3230-SUM($K3231:Y3231),0),ROUND(Z3229*$E3231,0)),0),0)</f>
        <v>0</v>
      </c>
      <c r="AA3231" s="5">
        <f ca="1">IF(AND($G3230,NOT(ISTEXT($G3229)),ISNUMBER(Poczatek),ISNUMBER(Koniec_Projekt)),IFERROR(IF(LataProjekcji=$F3232,ROUND($D3230-SUM($K3231:Z3231),0),ROUND(AA3229*$E3231,0)),0),0)</f>
        <v>0</v>
      </c>
      <c r="AB3231" s="5">
        <f ca="1">IF(AND($G3230,NOT(ISTEXT($G3229)),ISNUMBER(Poczatek),ISNUMBER(Koniec_Projekt)),IFERROR(IF(LataProjekcji=$F3232,ROUND($D3230-SUM($K3231:AA3231),0),ROUND(AB3229*$E3231,0)),0),0)</f>
        <v>0</v>
      </c>
      <c r="AC3231" s="5">
        <f ca="1">IF(AND($G3230,NOT(ISTEXT($G3229)),ISNUMBER(Poczatek),ISNUMBER(Koniec_Projekt)),IFERROR(IF(LataProjekcji=$F3232,ROUND($D3230-SUM($K3231:AB3231),0),ROUND(AC3229*$E3231,0)),0),0)</f>
        <v>0</v>
      </c>
      <c r="AD3231" s="5">
        <f ca="1">IF(AND($G3230,NOT(ISTEXT($G3229)),ISNUMBER(Poczatek),ISNUMBER(Koniec_Projekt)),IFERROR(IF(LataProjekcji=$F3232,ROUND($D3230-SUM($K3231:AC3231),0),ROUND(AD3229*$E3231,0)),0),0)</f>
        <v>0</v>
      </c>
      <c r="AE3231" s="5">
        <f ca="1">IF(AND($G3230,NOT(ISTEXT($G3229)),ISNUMBER(Poczatek),ISNUMBER(Koniec_Projekt)),IFERROR(IF(LataProjekcji=$F3232,ROUND($D3230-SUM($K3231:AD3231),0),ROUND(AE3229*$E3231,0)),0),0)</f>
        <v>0</v>
      </c>
    </row>
    <row r="3232" spans="2:31" hidden="1">
      <c r="B3232" s="526" t="s">
        <v>751</v>
      </c>
      <c r="D3232" s="1">
        <f ca="1">IFERROR(ROUNDUP(D3230/E3231,0),0)</f>
        <v>0</v>
      </c>
      <c r="E3232" s="1">
        <f ca="1">IF(D3232=0,0,DATEDIF(DATE(D3229,E3229,1),DATE(F3231,G3231,1),"m"))</f>
        <v>0</v>
      </c>
      <c r="F3232" s="1" t="str">
        <f ca="1">IFERROR(YEAR(G3229),"brak daty")</f>
        <v>brak daty</v>
      </c>
      <c r="G3232" s="1" t="str">
        <f ca="1">IFERROR(MONTH(G3229),"brak daty")</f>
        <v>brak daty</v>
      </c>
      <c r="I3232" s="1" t="s">
        <v>425</v>
      </c>
      <c r="K3232" s="5">
        <f ca="1">IF(AND($G3230,NOT(ISTEXT($G3229)),ISNUMBER(Poczatek),ISNUMBER(Koniec_Projekt)),IFERROR(IF(LataProjekcji=$F3231,IF(AND($G3231=$G3232,$F3231=$F3232),ROUND($D3230-SUM($K3232),0),ROUND(K3230*$E3231,0)),IF(LataProjekcji&gt;$F3231,0,ROUND(K3230*$E3231,0))),0),0)</f>
        <v>0</v>
      </c>
      <c r="L3232" s="5">
        <f ca="1">IF(AND($G3230,NOT(ISTEXT($G3229)),ISNUMBER(Poczatek),ISNUMBER(Koniec_Projekt)),IFERROR(IF(LataProjekcji=$F3231,IF(AND($G3231=$G3232,$F3231=$F3232),ROUND($D3230-SUM($K3232:K3232),0),ROUND(L3230*$E3231,0)),IF(LataProjekcji&gt;$F3231,0,ROUND(L3230*$E3231,0))),0),0)</f>
        <v>0</v>
      </c>
      <c r="M3232" s="5">
        <f ca="1">IF(AND($G3230,NOT(ISTEXT($G3229)),ISNUMBER(Poczatek),ISNUMBER(Koniec_Projekt)),IFERROR(IF(LataProjekcji=$F3231,IF(AND($G3231=$G3232,$F3231=$F3232),ROUND($D3230-SUM($K3232:L3232),0),ROUND(M3230*$E3231,0)),IF(LataProjekcji&gt;$F3231,0,ROUND(M3230*$E3231,0))),0),0)</f>
        <v>0</v>
      </c>
      <c r="N3232" s="5">
        <f ca="1">IF(AND($G3230,NOT(ISTEXT($G3229)),ISNUMBER(Poczatek),ISNUMBER(Koniec_Projekt)),IFERROR(IF(LataProjekcji=$F3231,IF(AND($G3231=$G3232,$F3231=$F3232),ROUND($D3230-SUM($K3232:M3232),0),ROUND(N3230*$E3231,0)),IF(LataProjekcji&gt;$F3231,0,ROUND(N3230*$E3231,0))),0),0)</f>
        <v>0</v>
      </c>
      <c r="O3232" s="5">
        <f ca="1">IF(AND($G3230,NOT(ISTEXT($G3229)),ISNUMBER(Poczatek),ISNUMBER(Koniec_Projekt)),IFERROR(IF(LataProjekcji=$F3231,IF(AND($G3231=$G3232,$F3231=$F3232),ROUND($D3230-SUM($K3232:N3232),0),ROUND(O3230*$E3231,0)),IF(LataProjekcji&gt;$F3231,0,ROUND(O3230*$E3231,0))),0),0)</f>
        <v>0</v>
      </c>
      <c r="P3232" s="5">
        <f ca="1">IF(AND($G3230,NOT(ISTEXT($G3229)),ISNUMBER(Poczatek),ISNUMBER(Koniec_Projekt)),IFERROR(IF(LataProjekcji=$F3231,IF(AND($G3231=$G3232,$F3231=$F3232),ROUND($D3230-SUM($K3232:O3232),0),ROUND(P3230*$E3231,0)),IF(LataProjekcji&gt;$F3231,0,ROUND(P3230*$E3231,0))),0),0)</f>
        <v>0</v>
      </c>
      <c r="Q3232" s="5">
        <f ca="1">IF(AND($G3230,NOT(ISTEXT($G3229)),ISNUMBER(Poczatek),ISNUMBER(Koniec_Projekt)),IFERROR(IF(LataProjekcji=$F3231,IF(AND($G3231=$G3232,$F3231=$F3232),ROUND($D3230-SUM($K3232:P3232),0),ROUND(Q3230*$E3231,0)),IF(LataProjekcji&gt;$F3231,0,ROUND(Q3230*$E3231,0))),0),0)</f>
        <v>0</v>
      </c>
      <c r="R3232" s="5">
        <f ca="1">IF(AND($G3230,NOT(ISTEXT($G3229)),ISNUMBER(Poczatek),ISNUMBER(Koniec_Projekt)),IFERROR(IF(LataProjekcji=$F3231,IF(AND($G3231=$G3232,$F3231=$F3232),ROUND($D3230-SUM($K3232:Q3232),0),ROUND(R3230*$E3231,0)),IF(LataProjekcji&gt;$F3231,0,ROUND(R3230*$E3231,0))),0),0)</f>
        <v>0</v>
      </c>
      <c r="S3232" s="5">
        <f ca="1">IF(AND($G3230,NOT(ISTEXT($G3229)),ISNUMBER(Poczatek),ISNUMBER(Koniec_Projekt)),IFERROR(IF(LataProjekcji=$F3231,IF(AND($G3231=$G3232,$F3231=$F3232),ROUND($D3230-SUM($K3232:R3232),0),ROUND(S3230*$E3231,0)),IF(LataProjekcji&gt;$F3231,0,ROUND(S3230*$E3231,0))),0),0)</f>
        <v>0</v>
      </c>
      <c r="T3232" s="5">
        <f ca="1">IF(AND($G3230,NOT(ISTEXT($G3229)),ISNUMBER(Poczatek),ISNUMBER(Koniec_Projekt)),IFERROR(IF(LataProjekcji=$F3231,IF(AND($G3231=$G3232,$F3231=$F3232),ROUND($D3230-SUM($K3232:S3232),0),ROUND(T3230*$E3231,0)),IF(LataProjekcji&gt;$F3231,0,ROUND(T3230*$E3231,0))),0),0)</f>
        <v>0</v>
      </c>
      <c r="U3232" s="5">
        <f ca="1">IF(AND($G3230,NOT(ISTEXT($G3229)),ISNUMBER(Poczatek),ISNUMBER(Koniec_Projekt)),IFERROR(IF(LataProjekcji=$F3231,IF(AND($G3231=$G3232,$F3231=$F3232),ROUND($D3230-SUM($K3232:T3232),0),ROUND(U3230*$E3231,0)),IF(LataProjekcji&gt;$F3231,0,ROUND(U3230*$E3231,0))),0),0)</f>
        <v>0</v>
      </c>
      <c r="V3232" s="5">
        <f ca="1">IF(AND($G3230,NOT(ISTEXT($G3229)),ISNUMBER(Poczatek),ISNUMBER(Koniec_Projekt)),IFERROR(IF(LataProjekcji=$F3231,IF(AND($G3231=$G3232,$F3231=$F3232),ROUND($D3230-SUM($K3232:U3232),0),ROUND(V3230*$E3231,0)),IF(LataProjekcji&gt;$F3231,0,ROUND(V3230*$E3231,0))),0),0)</f>
        <v>0</v>
      </c>
      <c r="W3232" s="5">
        <f ca="1">IF(AND($G3230,NOT(ISTEXT($G3229)),ISNUMBER(Poczatek),ISNUMBER(Koniec_Projekt)),IFERROR(IF(LataProjekcji=$F3231,IF(AND($G3231=$G3232,$F3231=$F3232),ROUND($D3230-SUM($K3232:V3232),0),ROUND(W3230*$E3231,0)),IF(LataProjekcji&gt;$F3231,0,ROUND(W3230*$E3231,0))),0),0)</f>
        <v>0</v>
      </c>
      <c r="X3232" s="5">
        <f ca="1">IF(AND($G3230,NOT(ISTEXT($G3229)),ISNUMBER(Poczatek),ISNUMBER(Koniec_Projekt)),IFERROR(IF(LataProjekcji=$F3231,IF(AND($G3231=$G3232,$F3231=$F3232),ROUND($D3230-SUM($K3232:W3232),0),ROUND(X3230*$E3231,0)),IF(LataProjekcji&gt;$F3231,0,ROUND(X3230*$E3231,0))),0),0)</f>
        <v>0</v>
      </c>
      <c r="Y3232" s="5">
        <f ca="1">IF(AND($G3230,NOT(ISTEXT($G3229)),ISNUMBER(Poczatek),ISNUMBER(Koniec_Projekt)),IFERROR(IF(LataProjekcji=$F3231,IF(AND($G3231=$G3232,$F3231=$F3232),ROUND($D3230-SUM($K3232:X3232),0),ROUND(Y3230*$E3231,0)),IF(LataProjekcji&gt;$F3231,0,ROUND(Y3230*$E3231,0))),0),0)</f>
        <v>0</v>
      </c>
      <c r="Z3232" s="5">
        <f ca="1">IF(AND($G3230,NOT(ISTEXT($G3229)),ISNUMBER(Poczatek),ISNUMBER(Koniec_Projekt)),IFERROR(IF(LataProjekcji=$F3231,IF(AND($G3231=$G3232,$F3231=$F3232),ROUND($D3230-SUM($K3232:Y3232),0),ROUND(Z3230*$E3231,0)),IF(LataProjekcji&gt;$F3231,0,ROUND(Z3230*$E3231,0))),0),0)</f>
        <v>0</v>
      </c>
      <c r="AA3232" s="5">
        <f ca="1">IF(AND($G3230,NOT(ISTEXT($G3229)),ISNUMBER(Poczatek),ISNUMBER(Koniec_Projekt)),IFERROR(IF(LataProjekcji=$F3231,IF(AND($G3231=$G3232,$F3231=$F3232),ROUND($D3230-SUM($K3232:Z3232),0),ROUND(AA3230*$E3231,0)),IF(LataProjekcji&gt;$F3231,0,ROUND(AA3230*$E3231,0))),0),0)</f>
        <v>0</v>
      </c>
      <c r="AB3232" s="5">
        <f ca="1">IF(AND($G3230,NOT(ISTEXT($G3229)),ISNUMBER(Poczatek),ISNUMBER(Koniec_Projekt)),IFERROR(IF(LataProjekcji=$F3231,IF(AND($G3231=$G3232,$F3231=$F3232),ROUND($D3230-SUM($K3232:AA3232),0),ROUND(AB3230*$E3231,0)),IF(LataProjekcji&gt;$F3231,0,ROUND(AB3230*$E3231,0))),0),0)</f>
        <v>0</v>
      </c>
      <c r="AC3232" s="5">
        <f ca="1">IF(AND($G3230,NOT(ISTEXT($G3229)),ISNUMBER(Poczatek),ISNUMBER(Koniec_Projekt)),IFERROR(IF(LataProjekcji=$F3231,IF(AND($G3231=$G3232,$F3231=$F3232),ROUND($D3230-SUM($K3232:AB3232),0),ROUND(AC3230*$E3231,0)),IF(LataProjekcji&gt;$F3231,0,ROUND(AC3230*$E3231,0))),0),0)</f>
        <v>0</v>
      </c>
      <c r="AD3232" s="5">
        <f ca="1">IF(AND($G3230,NOT(ISTEXT($G3229)),ISNUMBER(Poczatek),ISNUMBER(Koniec_Projekt)),IFERROR(IF(LataProjekcji=$F3231,IF(AND($G3231=$G3232,$F3231=$F3232),ROUND($D3230-SUM($K3232:AC3232),0),ROUND(AD3230*$E3231,0)),IF(LataProjekcji&gt;$F3231,0,ROUND(AD3230*$E3231,0))),0),0)</f>
        <v>0</v>
      </c>
      <c r="AE3232" s="5">
        <f ca="1">IF(AND($G3230,NOT(ISTEXT($G3229)),ISNUMBER(Poczatek),ISNUMBER(Koniec_Projekt)),IFERROR(IF(LataProjekcji=$F3231,IF(AND($G3231=$G3232,$F3231=$F3232),ROUND($D3230-SUM($K3232:AD3232),0),ROUND(AE3230*$E3231,0)),IF(LataProjekcji&gt;$F3231,0,ROUND(AE3230*$E3231,0))),0),0)</f>
        <v>0</v>
      </c>
    </row>
    <row r="3233" spans="1:31" ht="12.5" hidden="1" thickBot="1">
      <c r="B3233" s="527" t="s">
        <v>865</v>
      </c>
      <c r="C3233" s="528"/>
      <c r="D3233" s="529">
        <f ca="1">IF(D3230&gt;10,ROUND((D3232-1)*E3231,0),E3231)</f>
        <v>0</v>
      </c>
      <c r="E3233" s="529">
        <f ca="1">D3230-D3233</f>
        <v>0</v>
      </c>
      <c r="F3233" s="528"/>
      <c r="G3233" s="669">
        <f ca="1">OFFSET($C$269,$D3228,0)</f>
        <v>0</v>
      </c>
      <c r="H3233" s="528"/>
      <c r="I3233" s="528"/>
      <c r="J3233" s="528"/>
      <c r="K3233" s="528"/>
      <c r="L3233" s="528"/>
      <c r="M3233" s="528"/>
      <c r="N3233" s="528"/>
      <c r="O3233" s="528"/>
      <c r="P3233" s="528"/>
      <c r="Q3233" s="528"/>
      <c r="R3233" s="528"/>
      <c r="S3233" s="528"/>
      <c r="T3233" s="528"/>
      <c r="U3233" s="528"/>
      <c r="V3233" s="528"/>
      <c r="W3233" s="528"/>
      <c r="X3233" s="528"/>
      <c r="Y3233" s="528"/>
      <c r="Z3233" s="528"/>
      <c r="AA3233" s="528"/>
      <c r="AB3233" s="528"/>
      <c r="AC3233" s="528"/>
      <c r="AD3233" s="528"/>
      <c r="AE3233" s="528"/>
    </row>
    <row r="3234" spans="1:31" ht="12.5" hidden="1" thickTop="1"/>
    <row r="3243" spans="1:31" hidden="1">
      <c r="A3243" s="325"/>
      <c r="B3243" s="682" t="s">
        <v>871</v>
      </c>
      <c r="C3243" s="683"/>
      <c r="D3243" s="683"/>
      <c r="E3243" s="683"/>
      <c r="F3243" s="683"/>
      <c r="G3243" s="683"/>
      <c r="H3243" s="683"/>
      <c r="I3243" s="683"/>
      <c r="J3243" s="684" t="s">
        <v>873</v>
      </c>
      <c r="K3243" s="685">
        <v>0</v>
      </c>
      <c r="L3243" s="685">
        <f t="shared" ref="L3243:AE3243" si="3258">K3243+1</f>
        <v>1</v>
      </c>
      <c r="M3243" s="685">
        <f t="shared" si="3258"/>
        <v>2</v>
      </c>
      <c r="N3243" s="685">
        <f t="shared" si="3258"/>
        <v>3</v>
      </c>
      <c r="O3243" s="685">
        <f t="shared" si="3258"/>
        <v>4</v>
      </c>
      <c r="P3243" s="685">
        <f t="shared" si="3258"/>
        <v>5</v>
      </c>
      <c r="Q3243" s="685">
        <f t="shared" si="3258"/>
        <v>6</v>
      </c>
      <c r="R3243" s="685">
        <f t="shared" si="3258"/>
        <v>7</v>
      </c>
      <c r="S3243" s="685">
        <f t="shared" si="3258"/>
        <v>8</v>
      </c>
      <c r="T3243" s="685">
        <f t="shared" si="3258"/>
        <v>9</v>
      </c>
      <c r="U3243" s="685">
        <f t="shared" si="3258"/>
        <v>10</v>
      </c>
      <c r="V3243" s="685">
        <f t="shared" si="3258"/>
        <v>11</v>
      </c>
      <c r="W3243" s="685">
        <f t="shared" si="3258"/>
        <v>12</v>
      </c>
      <c r="X3243" s="685">
        <f t="shared" si="3258"/>
        <v>13</v>
      </c>
      <c r="Y3243" s="685">
        <f t="shared" si="3258"/>
        <v>14</v>
      </c>
      <c r="Z3243" s="685">
        <f t="shared" si="3258"/>
        <v>15</v>
      </c>
      <c r="AA3243" s="685">
        <f t="shared" si="3258"/>
        <v>16</v>
      </c>
      <c r="AB3243" s="685">
        <f t="shared" si="3258"/>
        <v>17</v>
      </c>
      <c r="AC3243" s="685">
        <f t="shared" si="3258"/>
        <v>18</v>
      </c>
      <c r="AD3243" s="685">
        <f t="shared" si="3258"/>
        <v>19</v>
      </c>
      <c r="AE3243" s="685">
        <f t="shared" si="3258"/>
        <v>20</v>
      </c>
    </row>
    <row r="3244" spans="1:31" hidden="1">
      <c r="D3244" s="1">
        <v>787</v>
      </c>
    </row>
    <row r="3245" spans="1:31" ht="12.5" hidden="1" thickBot="1">
      <c r="B3245" s="675" t="str">
        <f ca="1">"nazwa ST: "&amp;OFFSET($B$787,D3245,0)</f>
        <v xml:space="preserve">nazwa ST: </v>
      </c>
      <c r="C3245" s="675"/>
      <c r="D3245" s="676">
        <v>0</v>
      </c>
      <c r="E3245" s="675"/>
      <c r="F3245" s="675"/>
      <c r="G3245" s="675"/>
      <c r="H3245" s="675"/>
      <c r="I3245" s="675"/>
      <c r="J3245" s="675"/>
      <c r="K3245" s="539" t="str">
        <f t="shared" ref="K3245:AE3245" si="3259">LataProjekcji</f>
        <v>Uzupełnij dane</v>
      </c>
      <c r="L3245" s="539" t="str">
        <f t="shared" si="3259"/>
        <v/>
      </c>
      <c r="M3245" s="539" t="str">
        <f t="shared" si="3259"/>
        <v/>
      </c>
      <c r="N3245" s="539" t="str">
        <f t="shared" si="3259"/>
        <v/>
      </c>
      <c r="O3245" s="539" t="str">
        <f t="shared" si="3259"/>
        <v/>
      </c>
      <c r="P3245" s="539" t="str">
        <f t="shared" si="3259"/>
        <v/>
      </c>
      <c r="Q3245" s="539" t="str">
        <f t="shared" si="3259"/>
        <v/>
      </c>
      <c r="R3245" s="539" t="str">
        <f t="shared" si="3259"/>
        <v/>
      </c>
      <c r="S3245" s="539" t="str">
        <f t="shared" si="3259"/>
        <v/>
      </c>
      <c r="T3245" s="539" t="str">
        <f t="shared" si="3259"/>
        <v/>
      </c>
      <c r="U3245" s="539" t="str">
        <f t="shared" si="3259"/>
        <v/>
      </c>
      <c r="V3245" s="539" t="str">
        <f t="shared" si="3259"/>
        <v/>
      </c>
      <c r="W3245" s="539" t="str">
        <f t="shared" si="3259"/>
        <v/>
      </c>
      <c r="X3245" s="539" t="str">
        <f t="shared" si="3259"/>
        <v/>
      </c>
      <c r="Y3245" s="539" t="str">
        <f t="shared" si="3259"/>
        <v/>
      </c>
      <c r="Z3245" s="539" t="str">
        <f t="shared" si="3259"/>
        <v/>
      </c>
      <c r="AA3245" s="539" t="str">
        <f t="shared" si="3259"/>
        <v/>
      </c>
      <c r="AB3245" s="539" t="str">
        <f t="shared" si="3259"/>
        <v/>
      </c>
      <c r="AC3245" s="539" t="str">
        <f t="shared" si="3259"/>
        <v/>
      </c>
      <c r="AD3245" s="539" t="str">
        <f t="shared" si="3259"/>
        <v/>
      </c>
      <c r="AE3245" s="539" t="str">
        <f t="shared" si="3259"/>
        <v/>
      </c>
    </row>
    <row r="3246" spans="1:31" hidden="1">
      <c r="B3246" s="526" t="s">
        <v>872</v>
      </c>
      <c r="C3246" s="526"/>
      <c r="D3246" s="526">
        <f ca="1">OFFSET($D$787,D3245,0)</f>
        <v>0</v>
      </c>
      <c r="E3246" s="526">
        <f ca="1">YEAR(OFFSET($E$787,D3245,0))</f>
        <v>1900</v>
      </c>
      <c r="F3246" s="526"/>
      <c r="G3246" s="526"/>
      <c r="H3246" s="526"/>
      <c r="I3246" s="526"/>
      <c r="J3246" s="677" t="s">
        <v>879</v>
      </c>
      <c r="K3246" s="678">
        <f t="shared" ref="K3246:AE3246" ca="1" si="3260">ROUND(OFFSET($K$787,$D3245,K$3243),0)</f>
        <v>0</v>
      </c>
      <c r="L3246" s="678">
        <f t="shared" ca="1" si="3260"/>
        <v>0</v>
      </c>
      <c r="M3246" s="678">
        <f t="shared" ca="1" si="3260"/>
        <v>0</v>
      </c>
      <c r="N3246" s="678">
        <f t="shared" ca="1" si="3260"/>
        <v>0</v>
      </c>
      <c r="O3246" s="678">
        <f t="shared" ca="1" si="3260"/>
        <v>0</v>
      </c>
      <c r="P3246" s="678">
        <f t="shared" ca="1" si="3260"/>
        <v>0</v>
      </c>
      <c r="Q3246" s="678">
        <f t="shared" ca="1" si="3260"/>
        <v>0</v>
      </c>
      <c r="R3246" s="678">
        <f t="shared" ca="1" si="3260"/>
        <v>0</v>
      </c>
      <c r="S3246" s="678">
        <f t="shared" ca="1" si="3260"/>
        <v>0</v>
      </c>
      <c r="T3246" s="678">
        <f t="shared" ca="1" si="3260"/>
        <v>0</v>
      </c>
      <c r="U3246" s="678">
        <f t="shared" ca="1" si="3260"/>
        <v>0</v>
      </c>
      <c r="V3246" s="678">
        <f t="shared" ca="1" si="3260"/>
        <v>0</v>
      </c>
      <c r="W3246" s="678">
        <f t="shared" ca="1" si="3260"/>
        <v>0</v>
      </c>
      <c r="X3246" s="678">
        <f t="shared" ca="1" si="3260"/>
        <v>0</v>
      </c>
      <c r="Y3246" s="678">
        <f t="shared" ca="1" si="3260"/>
        <v>0</v>
      </c>
      <c r="Z3246" s="678">
        <f t="shared" ca="1" si="3260"/>
        <v>0</v>
      </c>
      <c r="AA3246" s="678">
        <f t="shared" ca="1" si="3260"/>
        <v>0</v>
      </c>
      <c r="AB3246" s="678">
        <f t="shared" ca="1" si="3260"/>
        <v>0</v>
      </c>
      <c r="AC3246" s="678">
        <f t="shared" ca="1" si="3260"/>
        <v>0</v>
      </c>
      <c r="AD3246" s="678">
        <f t="shared" ca="1" si="3260"/>
        <v>0</v>
      </c>
      <c r="AE3246" s="678">
        <f t="shared" ca="1" si="3260"/>
        <v>0</v>
      </c>
    </row>
    <row r="3247" spans="1:31" hidden="1">
      <c r="B3247" s="526" t="s">
        <v>893</v>
      </c>
      <c r="C3247" s="526"/>
      <c r="D3247" s="678">
        <f ca="1">OFFSET($C$787,D3245,0)</f>
        <v>0</v>
      </c>
      <c r="E3247" s="678">
        <f ca="1">ROUND(MAX(K3249:AE3249),0)</f>
        <v>0</v>
      </c>
      <c r="F3247" s="694">
        <f ca="1">OFFSET($I$787,D3245,0)</f>
        <v>0</v>
      </c>
      <c r="G3247" s="693">
        <f ca="1">OFFSET($G$787,D3245,0)</f>
        <v>0</v>
      </c>
      <c r="H3247" s="526"/>
      <c r="I3247" s="526"/>
      <c r="J3247" s="677" t="s">
        <v>880</v>
      </c>
      <c r="K3247" s="678">
        <f t="shared" ref="K3247:AE3247" ca="1" si="3261">IF($D3246=K$3245,ROUND($D3247,0),0)</f>
        <v>0</v>
      </c>
      <c r="L3247" s="678">
        <f t="shared" ca="1" si="3261"/>
        <v>0</v>
      </c>
      <c r="M3247" s="678">
        <f t="shared" ca="1" si="3261"/>
        <v>0</v>
      </c>
      <c r="N3247" s="678">
        <f t="shared" ca="1" si="3261"/>
        <v>0</v>
      </c>
      <c r="O3247" s="678">
        <f t="shared" ca="1" si="3261"/>
        <v>0</v>
      </c>
      <c r="P3247" s="678">
        <f t="shared" ca="1" si="3261"/>
        <v>0</v>
      </c>
      <c r="Q3247" s="678">
        <f t="shared" ca="1" si="3261"/>
        <v>0</v>
      </c>
      <c r="R3247" s="678">
        <f t="shared" ca="1" si="3261"/>
        <v>0</v>
      </c>
      <c r="S3247" s="678">
        <f t="shared" ca="1" si="3261"/>
        <v>0</v>
      </c>
      <c r="T3247" s="678">
        <f t="shared" ca="1" si="3261"/>
        <v>0</v>
      </c>
      <c r="U3247" s="678">
        <f t="shared" ca="1" si="3261"/>
        <v>0</v>
      </c>
      <c r="V3247" s="678">
        <f t="shared" ca="1" si="3261"/>
        <v>0</v>
      </c>
      <c r="W3247" s="678">
        <f t="shared" ca="1" si="3261"/>
        <v>0</v>
      </c>
      <c r="X3247" s="678">
        <f t="shared" ca="1" si="3261"/>
        <v>0</v>
      </c>
      <c r="Y3247" s="678">
        <f t="shared" ca="1" si="3261"/>
        <v>0</v>
      </c>
      <c r="Z3247" s="678">
        <f t="shared" ca="1" si="3261"/>
        <v>0</v>
      </c>
      <c r="AA3247" s="678">
        <f t="shared" ca="1" si="3261"/>
        <v>0</v>
      </c>
      <c r="AB3247" s="678">
        <f t="shared" ca="1" si="3261"/>
        <v>0</v>
      </c>
      <c r="AC3247" s="678">
        <f t="shared" ca="1" si="3261"/>
        <v>0</v>
      </c>
      <c r="AD3247" s="678">
        <f t="shared" ca="1" si="3261"/>
        <v>0</v>
      </c>
      <c r="AE3247" s="678">
        <f t="shared" ca="1" si="3261"/>
        <v>0</v>
      </c>
    </row>
    <row r="3248" spans="1:31" hidden="1">
      <c r="B3248" s="526"/>
      <c r="C3248" s="526"/>
      <c r="D3248" s="526"/>
      <c r="E3248" s="526"/>
      <c r="F3248" s="526"/>
      <c r="G3248" s="526"/>
      <c r="H3248" s="526"/>
      <c r="I3248" s="526"/>
      <c r="J3248" s="677" t="s">
        <v>881</v>
      </c>
      <c r="K3248" s="678">
        <f ca="1">IF(AND($D3246&lt;=K$3245,K$3245&lt;=$E3246),ROUND(K3247-K3246,0),0)</f>
        <v>0</v>
      </c>
      <c r="L3248" s="678">
        <f t="shared" ref="L3248:AE3248" ca="1" si="3262">IF(AND($D3246&lt;=L$3245,L$3245&lt;=$E3246),ROUND(K3248+L3247-L3246,0),0)</f>
        <v>0</v>
      </c>
      <c r="M3248" s="678">
        <f t="shared" ca="1" si="3262"/>
        <v>0</v>
      </c>
      <c r="N3248" s="678">
        <f t="shared" ca="1" si="3262"/>
        <v>0</v>
      </c>
      <c r="O3248" s="678">
        <f t="shared" ca="1" si="3262"/>
        <v>0</v>
      </c>
      <c r="P3248" s="678">
        <f t="shared" ca="1" si="3262"/>
        <v>0</v>
      </c>
      <c r="Q3248" s="678">
        <f t="shared" ca="1" si="3262"/>
        <v>0</v>
      </c>
      <c r="R3248" s="678">
        <f t="shared" ca="1" si="3262"/>
        <v>0</v>
      </c>
      <c r="S3248" s="678">
        <f t="shared" ca="1" si="3262"/>
        <v>0</v>
      </c>
      <c r="T3248" s="678">
        <f t="shared" ca="1" si="3262"/>
        <v>0</v>
      </c>
      <c r="U3248" s="678">
        <f t="shared" ca="1" si="3262"/>
        <v>0</v>
      </c>
      <c r="V3248" s="678">
        <f t="shared" ca="1" si="3262"/>
        <v>0</v>
      </c>
      <c r="W3248" s="678">
        <f t="shared" ca="1" si="3262"/>
        <v>0</v>
      </c>
      <c r="X3248" s="678">
        <f t="shared" ca="1" si="3262"/>
        <v>0</v>
      </c>
      <c r="Y3248" s="678">
        <f t="shared" ca="1" si="3262"/>
        <v>0</v>
      </c>
      <c r="Z3248" s="678">
        <f t="shared" ca="1" si="3262"/>
        <v>0</v>
      </c>
      <c r="AA3248" s="678">
        <f t="shared" ca="1" si="3262"/>
        <v>0</v>
      </c>
      <c r="AB3248" s="678">
        <f t="shared" ca="1" si="3262"/>
        <v>0</v>
      </c>
      <c r="AC3248" s="678">
        <f t="shared" ca="1" si="3262"/>
        <v>0</v>
      </c>
      <c r="AD3248" s="678">
        <f t="shared" ca="1" si="3262"/>
        <v>0</v>
      </c>
      <c r="AE3248" s="678">
        <f t="shared" ca="1" si="3262"/>
        <v>0</v>
      </c>
    </row>
    <row r="3249" spans="2:31" hidden="1">
      <c r="B3249" s="526"/>
      <c r="C3249" s="526"/>
      <c r="D3249" s="526"/>
      <c r="E3249" s="526"/>
      <c r="F3249" s="526"/>
      <c r="G3249" s="526"/>
      <c r="H3249" s="526"/>
      <c r="I3249" s="526"/>
      <c r="J3249" s="679" t="s">
        <v>874</v>
      </c>
      <c r="K3249" s="526">
        <f t="shared" ref="K3249:AE3249" ca="1" si="3263">IF(AND($E3246=K$3245,K3248&gt;0),ROUND(K3248,0),0)</f>
        <v>0</v>
      </c>
      <c r="L3249" s="526">
        <f t="shared" ca="1" si="3263"/>
        <v>0</v>
      </c>
      <c r="M3249" s="526">
        <f t="shared" ca="1" si="3263"/>
        <v>0</v>
      </c>
      <c r="N3249" s="526">
        <f t="shared" ca="1" si="3263"/>
        <v>0</v>
      </c>
      <c r="O3249" s="526">
        <f t="shared" ca="1" si="3263"/>
        <v>0</v>
      </c>
      <c r="P3249" s="526">
        <f t="shared" ca="1" si="3263"/>
        <v>0</v>
      </c>
      <c r="Q3249" s="526">
        <f t="shared" ca="1" si="3263"/>
        <v>0</v>
      </c>
      <c r="R3249" s="526">
        <f t="shared" ca="1" si="3263"/>
        <v>0</v>
      </c>
      <c r="S3249" s="526">
        <f t="shared" ca="1" si="3263"/>
        <v>0</v>
      </c>
      <c r="T3249" s="526">
        <f t="shared" ca="1" si="3263"/>
        <v>0</v>
      </c>
      <c r="U3249" s="526">
        <f t="shared" ca="1" si="3263"/>
        <v>0</v>
      </c>
      <c r="V3249" s="526">
        <f t="shared" ca="1" si="3263"/>
        <v>0</v>
      </c>
      <c r="W3249" s="526">
        <f t="shared" ca="1" si="3263"/>
        <v>0</v>
      </c>
      <c r="X3249" s="526">
        <f t="shared" ca="1" si="3263"/>
        <v>0</v>
      </c>
      <c r="Y3249" s="526">
        <f t="shared" ca="1" si="3263"/>
        <v>0</v>
      </c>
      <c r="Z3249" s="526">
        <f t="shared" ca="1" si="3263"/>
        <v>0</v>
      </c>
      <c r="AA3249" s="526">
        <f t="shared" ca="1" si="3263"/>
        <v>0</v>
      </c>
      <c r="AB3249" s="526">
        <f t="shared" ca="1" si="3263"/>
        <v>0</v>
      </c>
      <c r="AC3249" s="526">
        <f t="shared" ca="1" si="3263"/>
        <v>0</v>
      </c>
      <c r="AD3249" s="526">
        <f t="shared" ca="1" si="3263"/>
        <v>0</v>
      </c>
      <c r="AE3249" s="526">
        <f t="shared" ca="1" si="3263"/>
        <v>0</v>
      </c>
    </row>
    <row r="3250" spans="2:31" hidden="1">
      <c r="B3250" s="526"/>
      <c r="C3250" s="526"/>
      <c r="D3250" s="526"/>
      <c r="E3250" s="526"/>
      <c r="F3250" s="526"/>
      <c r="G3250" s="526"/>
      <c r="H3250" s="526"/>
      <c r="I3250" s="526"/>
      <c r="J3250" s="677" t="s">
        <v>882</v>
      </c>
      <c r="K3250" s="678">
        <f t="shared" ref="K3250:AE3250" ca="1" si="3264">IF(AND($D3246&lt;=K$3245,K$3245&lt;=$E3246),ROUND(K3248-K3249,0),0)</f>
        <v>0</v>
      </c>
      <c r="L3250" s="678">
        <f t="shared" ca="1" si="3264"/>
        <v>0</v>
      </c>
      <c r="M3250" s="678">
        <f t="shared" ca="1" si="3264"/>
        <v>0</v>
      </c>
      <c r="N3250" s="678">
        <f t="shared" ca="1" si="3264"/>
        <v>0</v>
      </c>
      <c r="O3250" s="678">
        <f t="shared" ca="1" si="3264"/>
        <v>0</v>
      </c>
      <c r="P3250" s="678">
        <f t="shared" ca="1" si="3264"/>
        <v>0</v>
      </c>
      <c r="Q3250" s="678">
        <f t="shared" ca="1" si="3264"/>
        <v>0</v>
      </c>
      <c r="R3250" s="678">
        <f t="shared" ca="1" si="3264"/>
        <v>0</v>
      </c>
      <c r="S3250" s="678">
        <f t="shared" ca="1" si="3264"/>
        <v>0</v>
      </c>
      <c r="T3250" s="678">
        <f t="shared" ca="1" si="3264"/>
        <v>0</v>
      </c>
      <c r="U3250" s="678">
        <f t="shared" ca="1" si="3264"/>
        <v>0</v>
      </c>
      <c r="V3250" s="678">
        <f t="shared" ca="1" si="3264"/>
        <v>0</v>
      </c>
      <c r="W3250" s="678">
        <f t="shared" ca="1" si="3264"/>
        <v>0</v>
      </c>
      <c r="X3250" s="678">
        <f t="shared" ca="1" si="3264"/>
        <v>0</v>
      </c>
      <c r="Y3250" s="678">
        <f t="shared" ca="1" si="3264"/>
        <v>0</v>
      </c>
      <c r="Z3250" s="678">
        <f t="shared" ca="1" si="3264"/>
        <v>0</v>
      </c>
      <c r="AA3250" s="678">
        <f t="shared" ca="1" si="3264"/>
        <v>0</v>
      </c>
      <c r="AB3250" s="678">
        <f t="shared" ca="1" si="3264"/>
        <v>0</v>
      </c>
      <c r="AC3250" s="678">
        <f t="shared" ca="1" si="3264"/>
        <v>0</v>
      </c>
      <c r="AD3250" s="678">
        <f t="shared" ca="1" si="3264"/>
        <v>0</v>
      </c>
      <c r="AE3250" s="678">
        <f t="shared" ca="1" si="3264"/>
        <v>0</v>
      </c>
    </row>
    <row r="3251" spans="2:31" hidden="1">
      <c r="B3251" s="526"/>
      <c r="C3251" s="526"/>
      <c r="D3251" s="526"/>
      <c r="E3251" s="526"/>
      <c r="F3251" s="526"/>
      <c r="G3251" s="526"/>
      <c r="H3251" s="526"/>
      <c r="I3251" s="526"/>
      <c r="J3251" s="677" t="s">
        <v>883</v>
      </c>
      <c r="K3251" s="678">
        <f t="shared" ref="K3251:AE3251" ca="1" si="3265">ROUND(K3249+K3246,0)</f>
        <v>0</v>
      </c>
      <c r="L3251" s="678">
        <f t="shared" ca="1" si="3265"/>
        <v>0</v>
      </c>
      <c r="M3251" s="678">
        <f t="shared" ca="1" si="3265"/>
        <v>0</v>
      </c>
      <c r="N3251" s="678">
        <f t="shared" ca="1" si="3265"/>
        <v>0</v>
      </c>
      <c r="O3251" s="678">
        <f t="shared" ca="1" si="3265"/>
        <v>0</v>
      </c>
      <c r="P3251" s="678">
        <f t="shared" ca="1" si="3265"/>
        <v>0</v>
      </c>
      <c r="Q3251" s="678">
        <f t="shared" ca="1" si="3265"/>
        <v>0</v>
      </c>
      <c r="R3251" s="678">
        <f t="shared" ca="1" si="3265"/>
        <v>0</v>
      </c>
      <c r="S3251" s="678">
        <f t="shared" ca="1" si="3265"/>
        <v>0</v>
      </c>
      <c r="T3251" s="678">
        <f t="shared" ca="1" si="3265"/>
        <v>0</v>
      </c>
      <c r="U3251" s="678">
        <f t="shared" ca="1" si="3265"/>
        <v>0</v>
      </c>
      <c r="V3251" s="678">
        <f t="shared" ca="1" si="3265"/>
        <v>0</v>
      </c>
      <c r="W3251" s="678">
        <f t="shared" ca="1" si="3265"/>
        <v>0</v>
      </c>
      <c r="X3251" s="678">
        <f t="shared" ca="1" si="3265"/>
        <v>0</v>
      </c>
      <c r="Y3251" s="678">
        <f t="shared" ca="1" si="3265"/>
        <v>0</v>
      </c>
      <c r="Z3251" s="678">
        <f t="shared" ca="1" si="3265"/>
        <v>0</v>
      </c>
      <c r="AA3251" s="678">
        <f t="shared" ca="1" si="3265"/>
        <v>0</v>
      </c>
      <c r="AB3251" s="678">
        <f t="shared" ca="1" si="3265"/>
        <v>0</v>
      </c>
      <c r="AC3251" s="678">
        <f t="shared" ca="1" si="3265"/>
        <v>0</v>
      </c>
      <c r="AD3251" s="678">
        <f t="shared" ca="1" si="3265"/>
        <v>0</v>
      </c>
      <c r="AE3251" s="678">
        <f t="shared" ca="1" si="3265"/>
        <v>0</v>
      </c>
    </row>
    <row r="3252" spans="2:31" hidden="1">
      <c r="B3252" s="526"/>
      <c r="C3252" s="526"/>
      <c r="D3252" s="526"/>
      <c r="E3252" s="526"/>
      <c r="F3252" s="526"/>
      <c r="G3252" s="526"/>
      <c r="H3252" s="526"/>
      <c r="I3252" s="526"/>
      <c r="J3252" s="677" t="s">
        <v>887</v>
      </c>
      <c r="K3252" s="678">
        <f t="shared" ref="K3252:AE3252" ca="1" si="3266">IF($D3246=K$3245,ROUND($F3247,0),0)</f>
        <v>0</v>
      </c>
      <c r="L3252" s="678">
        <f t="shared" ca="1" si="3266"/>
        <v>0</v>
      </c>
      <c r="M3252" s="678">
        <f t="shared" ca="1" si="3266"/>
        <v>0</v>
      </c>
      <c r="N3252" s="678">
        <f t="shared" ca="1" si="3266"/>
        <v>0</v>
      </c>
      <c r="O3252" s="678">
        <f t="shared" ca="1" si="3266"/>
        <v>0</v>
      </c>
      <c r="P3252" s="678">
        <f t="shared" ca="1" si="3266"/>
        <v>0</v>
      </c>
      <c r="Q3252" s="678">
        <f t="shared" ca="1" si="3266"/>
        <v>0</v>
      </c>
      <c r="R3252" s="678">
        <f t="shared" ca="1" si="3266"/>
        <v>0</v>
      </c>
      <c r="S3252" s="678">
        <f t="shared" ca="1" si="3266"/>
        <v>0</v>
      </c>
      <c r="T3252" s="678">
        <f t="shared" ca="1" si="3266"/>
        <v>0</v>
      </c>
      <c r="U3252" s="678">
        <f t="shared" ca="1" si="3266"/>
        <v>0</v>
      </c>
      <c r="V3252" s="678">
        <f t="shared" ca="1" si="3266"/>
        <v>0</v>
      </c>
      <c r="W3252" s="678">
        <f t="shared" ca="1" si="3266"/>
        <v>0</v>
      </c>
      <c r="X3252" s="678">
        <f t="shared" ca="1" si="3266"/>
        <v>0</v>
      </c>
      <c r="Y3252" s="678">
        <f t="shared" ca="1" si="3266"/>
        <v>0</v>
      </c>
      <c r="Z3252" s="678">
        <f t="shared" ca="1" si="3266"/>
        <v>0</v>
      </c>
      <c r="AA3252" s="678">
        <f t="shared" ca="1" si="3266"/>
        <v>0</v>
      </c>
      <c r="AB3252" s="678">
        <f t="shared" ca="1" si="3266"/>
        <v>0</v>
      </c>
      <c r="AC3252" s="678">
        <f t="shared" ca="1" si="3266"/>
        <v>0</v>
      </c>
      <c r="AD3252" s="678">
        <f t="shared" ca="1" si="3266"/>
        <v>0</v>
      </c>
      <c r="AE3252" s="678">
        <f t="shared" ca="1" si="3266"/>
        <v>0</v>
      </c>
    </row>
    <row r="3253" spans="2:31" hidden="1">
      <c r="B3253" s="526"/>
      <c r="C3253" s="526"/>
      <c r="D3253" s="526"/>
      <c r="E3253" s="526"/>
      <c r="F3253" s="526"/>
      <c r="G3253" s="526"/>
      <c r="H3253" s="526"/>
      <c r="I3253" s="526"/>
      <c r="J3253" s="677" t="s">
        <v>892</v>
      </c>
      <c r="K3253" s="678">
        <f t="shared" ref="K3253:AE3253" ca="1" si="3267">ROUND(OFFSET($K$810,$D3245,K$3243),0)</f>
        <v>0</v>
      </c>
      <c r="L3253" s="678">
        <f t="shared" ca="1" si="3267"/>
        <v>0</v>
      </c>
      <c r="M3253" s="678">
        <f t="shared" ca="1" si="3267"/>
        <v>0</v>
      </c>
      <c r="N3253" s="678">
        <f t="shared" ca="1" si="3267"/>
        <v>0</v>
      </c>
      <c r="O3253" s="678">
        <f t="shared" ca="1" si="3267"/>
        <v>0</v>
      </c>
      <c r="P3253" s="678">
        <f t="shared" ca="1" si="3267"/>
        <v>0</v>
      </c>
      <c r="Q3253" s="678">
        <f t="shared" ca="1" si="3267"/>
        <v>0</v>
      </c>
      <c r="R3253" s="678">
        <f t="shared" ca="1" si="3267"/>
        <v>0</v>
      </c>
      <c r="S3253" s="678">
        <f t="shared" ca="1" si="3267"/>
        <v>0</v>
      </c>
      <c r="T3253" s="678">
        <f t="shared" ca="1" si="3267"/>
        <v>0</v>
      </c>
      <c r="U3253" s="678">
        <f t="shared" ca="1" si="3267"/>
        <v>0</v>
      </c>
      <c r="V3253" s="678">
        <f t="shared" ca="1" si="3267"/>
        <v>0</v>
      </c>
      <c r="W3253" s="678">
        <f t="shared" ca="1" si="3267"/>
        <v>0</v>
      </c>
      <c r="X3253" s="678">
        <f t="shared" ca="1" si="3267"/>
        <v>0</v>
      </c>
      <c r="Y3253" s="678">
        <f t="shared" ca="1" si="3267"/>
        <v>0</v>
      </c>
      <c r="Z3253" s="678">
        <f t="shared" ca="1" si="3267"/>
        <v>0</v>
      </c>
      <c r="AA3253" s="678">
        <f t="shared" ca="1" si="3267"/>
        <v>0</v>
      </c>
      <c r="AB3253" s="678">
        <f t="shared" ca="1" si="3267"/>
        <v>0</v>
      </c>
      <c r="AC3253" s="678">
        <f t="shared" ca="1" si="3267"/>
        <v>0</v>
      </c>
      <c r="AD3253" s="678">
        <f t="shared" ca="1" si="3267"/>
        <v>0</v>
      </c>
      <c r="AE3253" s="678">
        <f t="shared" ca="1" si="3267"/>
        <v>0</v>
      </c>
    </row>
    <row r="3254" spans="2:31" hidden="1">
      <c r="B3254" s="696" t="s">
        <v>894</v>
      </c>
      <c r="C3254" s="526"/>
      <c r="D3254" s="526"/>
      <c r="E3254" s="526"/>
      <c r="F3254" s="526"/>
      <c r="G3254" s="526"/>
      <c r="H3254" s="526"/>
      <c r="I3254" s="526"/>
      <c r="J3254" s="677" t="s">
        <v>888</v>
      </c>
      <c r="K3254" s="678"/>
      <c r="L3254" s="678"/>
      <c r="M3254" s="678"/>
      <c r="N3254" s="678"/>
      <c r="O3254" s="678"/>
      <c r="P3254" s="678"/>
      <c r="Q3254" s="678"/>
      <c r="R3254" s="678"/>
      <c r="S3254" s="678"/>
      <c r="T3254" s="678"/>
      <c r="U3254" s="678"/>
      <c r="V3254" s="678"/>
      <c r="W3254" s="678"/>
      <c r="X3254" s="678"/>
      <c r="Y3254" s="678"/>
      <c r="Z3254" s="678"/>
      <c r="AA3254" s="678"/>
      <c r="AB3254" s="678"/>
      <c r="AC3254" s="678"/>
      <c r="AD3254" s="678"/>
      <c r="AE3254" s="678"/>
    </row>
    <row r="3255" spans="2:31" ht="12.5" hidden="1" thickBot="1">
      <c r="B3255" s="527" t="s">
        <v>878</v>
      </c>
      <c r="C3255" s="527"/>
      <c r="D3255" s="680"/>
      <c r="E3255" s="680"/>
      <c r="F3255" s="527"/>
      <c r="G3255" s="681"/>
      <c r="H3255" s="527"/>
      <c r="I3255" s="527"/>
      <c r="J3255" s="527"/>
      <c r="K3255" s="527"/>
      <c r="L3255" s="680"/>
      <c r="M3255" s="527"/>
      <c r="N3255" s="527"/>
      <c r="O3255" s="527"/>
      <c r="P3255" s="527"/>
      <c r="Q3255" s="527"/>
      <c r="R3255" s="527"/>
      <c r="S3255" s="527"/>
      <c r="T3255" s="527"/>
      <c r="U3255" s="527"/>
      <c r="V3255" s="527"/>
      <c r="W3255" s="527"/>
      <c r="X3255" s="527"/>
      <c r="Y3255" s="527"/>
      <c r="Z3255" s="527"/>
      <c r="AA3255" s="527"/>
      <c r="AB3255" s="527"/>
      <c r="AC3255" s="527"/>
      <c r="AD3255" s="527"/>
      <c r="AE3255" s="527"/>
    </row>
    <row r="3256" spans="2:31" ht="12.5" hidden="1" thickTop="1"/>
    <row r="3257" spans="2:31" ht="12.5" hidden="1" thickBot="1">
      <c r="B3257" s="675" t="str">
        <f ca="1">"nazwa ST: "&amp;OFFSET($B$787,D3257,0)</f>
        <v xml:space="preserve">nazwa ST: </v>
      </c>
      <c r="C3257" s="675"/>
      <c r="D3257" s="676">
        <f>D3245+1</f>
        <v>1</v>
      </c>
      <c r="E3257" s="675"/>
      <c r="F3257" s="675"/>
      <c r="G3257" s="675"/>
      <c r="H3257" s="675"/>
      <c r="I3257" s="675"/>
      <c r="J3257" s="675"/>
      <c r="K3257" s="539" t="str">
        <f t="shared" ref="K3257:AE3257" si="3268">LataProjekcji</f>
        <v>Uzupełnij dane</v>
      </c>
      <c r="L3257" s="539" t="str">
        <f t="shared" si="3268"/>
        <v/>
      </c>
      <c r="M3257" s="539" t="str">
        <f t="shared" si="3268"/>
        <v/>
      </c>
      <c r="N3257" s="539" t="str">
        <f t="shared" si="3268"/>
        <v/>
      </c>
      <c r="O3257" s="539" t="str">
        <f t="shared" si="3268"/>
        <v/>
      </c>
      <c r="P3257" s="539" t="str">
        <f t="shared" si="3268"/>
        <v/>
      </c>
      <c r="Q3257" s="539" t="str">
        <f t="shared" si="3268"/>
        <v/>
      </c>
      <c r="R3257" s="539" t="str">
        <f t="shared" si="3268"/>
        <v/>
      </c>
      <c r="S3257" s="539" t="str">
        <f t="shared" si="3268"/>
        <v/>
      </c>
      <c r="T3257" s="539" t="str">
        <f t="shared" si="3268"/>
        <v/>
      </c>
      <c r="U3257" s="539" t="str">
        <f t="shared" si="3268"/>
        <v/>
      </c>
      <c r="V3257" s="539" t="str">
        <f t="shared" si="3268"/>
        <v/>
      </c>
      <c r="W3257" s="539" t="str">
        <f t="shared" si="3268"/>
        <v/>
      </c>
      <c r="X3257" s="539" t="str">
        <f t="shared" si="3268"/>
        <v/>
      </c>
      <c r="Y3257" s="539" t="str">
        <f t="shared" si="3268"/>
        <v/>
      </c>
      <c r="Z3257" s="539" t="str">
        <f t="shared" si="3268"/>
        <v/>
      </c>
      <c r="AA3257" s="539" t="str">
        <f t="shared" si="3268"/>
        <v/>
      </c>
      <c r="AB3257" s="539" t="str">
        <f t="shared" si="3268"/>
        <v/>
      </c>
      <c r="AC3257" s="539" t="str">
        <f t="shared" si="3268"/>
        <v/>
      </c>
      <c r="AD3257" s="539" t="str">
        <f t="shared" si="3268"/>
        <v/>
      </c>
      <c r="AE3257" s="539" t="str">
        <f t="shared" si="3268"/>
        <v/>
      </c>
    </row>
    <row r="3258" spans="2:31" hidden="1">
      <c r="B3258" s="526" t="s">
        <v>872</v>
      </c>
      <c r="C3258" s="526"/>
      <c r="D3258" s="526">
        <f ca="1">OFFSET($D$787,D3257,0)</f>
        <v>0</v>
      </c>
      <c r="E3258" s="526">
        <f ca="1">YEAR(OFFSET($E$787,D3257,0))</f>
        <v>1900</v>
      </c>
      <c r="F3258" s="526"/>
      <c r="G3258" s="526"/>
      <c r="H3258" s="526"/>
      <c r="I3258" s="526"/>
      <c r="J3258" s="677" t="s">
        <v>879</v>
      </c>
      <c r="K3258" s="678">
        <f t="shared" ref="K3258:AE3258" ca="1" si="3269">ROUND(OFFSET($K$787,$D3257,K$3243),0)</f>
        <v>0</v>
      </c>
      <c r="L3258" s="678">
        <f t="shared" ca="1" si="3269"/>
        <v>0</v>
      </c>
      <c r="M3258" s="678">
        <f t="shared" ca="1" si="3269"/>
        <v>0</v>
      </c>
      <c r="N3258" s="678">
        <f t="shared" ca="1" si="3269"/>
        <v>0</v>
      </c>
      <c r="O3258" s="678">
        <f t="shared" ca="1" si="3269"/>
        <v>0</v>
      </c>
      <c r="P3258" s="678">
        <f t="shared" ca="1" si="3269"/>
        <v>0</v>
      </c>
      <c r="Q3258" s="678">
        <f t="shared" ca="1" si="3269"/>
        <v>0</v>
      </c>
      <c r="R3258" s="678">
        <f t="shared" ca="1" si="3269"/>
        <v>0</v>
      </c>
      <c r="S3258" s="678">
        <f t="shared" ca="1" si="3269"/>
        <v>0</v>
      </c>
      <c r="T3258" s="678">
        <f t="shared" ca="1" si="3269"/>
        <v>0</v>
      </c>
      <c r="U3258" s="678">
        <f t="shared" ca="1" si="3269"/>
        <v>0</v>
      </c>
      <c r="V3258" s="678">
        <f t="shared" ca="1" si="3269"/>
        <v>0</v>
      </c>
      <c r="W3258" s="678">
        <f t="shared" ca="1" si="3269"/>
        <v>0</v>
      </c>
      <c r="X3258" s="678">
        <f t="shared" ca="1" si="3269"/>
        <v>0</v>
      </c>
      <c r="Y3258" s="678">
        <f t="shared" ca="1" si="3269"/>
        <v>0</v>
      </c>
      <c r="Z3258" s="678">
        <f t="shared" ca="1" si="3269"/>
        <v>0</v>
      </c>
      <c r="AA3258" s="678">
        <f t="shared" ca="1" si="3269"/>
        <v>0</v>
      </c>
      <c r="AB3258" s="678">
        <f t="shared" ca="1" si="3269"/>
        <v>0</v>
      </c>
      <c r="AC3258" s="678">
        <f t="shared" ca="1" si="3269"/>
        <v>0</v>
      </c>
      <c r="AD3258" s="678">
        <f t="shared" ca="1" si="3269"/>
        <v>0</v>
      </c>
      <c r="AE3258" s="678">
        <f t="shared" ca="1" si="3269"/>
        <v>0</v>
      </c>
    </row>
    <row r="3259" spans="2:31" hidden="1">
      <c r="B3259" s="526" t="s">
        <v>893</v>
      </c>
      <c r="C3259" s="526"/>
      <c r="D3259" s="678">
        <f ca="1">OFFSET($C$787,D3257,0)</f>
        <v>0</v>
      </c>
      <c r="E3259" s="678">
        <f ca="1">ROUND(MAX(K3261:AE3261),0)</f>
        <v>0</v>
      </c>
      <c r="F3259" s="694">
        <f ca="1">OFFSET($I$787,D3257,0)</f>
        <v>0</v>
      </c>
      <c r="G3259" s="693">
        <f ca="1">OFFSET($G$787,D3257,0)</f>
        <v>0</v>
      </c>
      <c r="H3259" s="526"/>
      <c r="I3259" s="526"/>
      <c r="J3259" s="677" t="s">
        <v>880</v>
      </c>
      <c r="K3259" s="678">
        <f t="shared" ref="K3259:AE3259" ca="1" si="3270">IF($D3258=K$3245,ROUND($D3259,0),0)</f>
        <v>0</v>
      </c>
      <c r="L3259" s="678">
        <f t="shared" ca="1" si="3270"/>
        <v>0</v>
      </c>
      <c r="M3259" s="678">
        <f t="shared" ca="1" si="3270"/>
        <v>0</v>
      </c>
      <c r="N3259" s="678">
        <f t="shared" ca="1" si="3270"/>
        <v>0</v>
      </c>
      <c r="O3259" s="678">
        <f t="shared" ca="1" si="3270"/>
        <v>0</v>
      </c>
      <c r="P3259" s="678">
        <f t="shared" ca="1" si="3270"/>
        <v>0</v>
      </c>
      <c r="Q3259" s="678">
        <f t="shared" ca="1" si="3270"/>
        <v>0</v>
      </c>
      <c r="R3259" s="678">
        <f t="shared" ca="1" si="3270"/>
        <v>0</v>
      </c>
      <c r="S3259" s="678">
        <f t="shared" ca="1" si="3270"/>
        <v>0</v>
      </c>
      <c r="T3259" s="678">
        <f t="shared" ca="1" si="3270"/>
        <v>0</v>
      </c>
      <c r="U3259" s="678">
        <f t="shared" ca="1" si="3270"/>
        <v>0</v>
      </c>
      <c r="V3259" s="678">
        <f t="shared" ca="1" si="3270"/>
        <v>0</v>
      </c>
      <c r="W3259" s="678">
        <f t="shared" ca="1" si="3270"/>
        <v>0</v>
      </c>
      <c r="X3259" s="678">
        <f t="shared" ca="1" si="3270"/>
        <v>0</v>
      </c>
      <c r="Y3259" s="678">
        <f t="shared" ca="1" si="3270"/>
        <v>0</v>
      </c>
      <c r="Z3259" s="678">
        <f t="shared" ca="1" si="3270"/>
        <v>0</v>
      </c>
      <c r="AA3259" s="678">
        <f t="shared" ca="1" si="3270"/>
        <v>0</v>
      </c>
      <c r="AB3259" s="678">
        <f t="shared" ca="1" si="3270"/>
        <v>0</v>
      </c>
      <c r="AC3259" s="678">
        <f t="shared" ca="1" si="3270"/>
        <v>0</v>
      </c>
      <c r="AD3259" s="678">
        <f t="shared" ca="1" si="3270"/>
        <v>0</v>
      </c>
      <c r="AE3259" s="678">
        <f t="shared" ca="1" si="3270"/>
        <v>0</v>
      </c>
    </row>
    <row r="3260" spans="2:31" hidden="1">
      <c r="B3260" s="526"/>
      <c r="C3260" s="526"/>
      <c r="D3260" s="526"/>
      <c r="E3260" s="526"/>
      <c r="F3260" s="526"/>
      <c r="G3260" s="526"/>
      <c r="H3260" s="526"/>
      <c r="I3260" s="526"/>
      <c r="J3260" s="677" t="s">
        <v>881</v>
      </c>
      <c r="K3260" s="678">
        <f ca="1">IF(AND($D3258&lt;=K$3245,K$3245&lt;=$E3258),ROUND(K3259-K3258,0),0)</f>
        <v>0</v>
      </c>
      <c r="L3260" s="678">
        <f t="shared" ref="L3260:AE3260" ca="1" si="3271">IF(AND($D3258&lt;=L$3245,L$3245&lt;=$E3258),ROUND(K3260+L3259-L3258,0),0)</f>
        <v>0</v>
      </c>
      <c r="M3260" s="678">
        <f t="shared" ca="1" si="3271"/>
        <v>0</v>
      </c>
      <c r="N3260" s="678">
        <f t="shared" ca="1" si="3271"/>
        <v>0</v>
      </c>
      <c r="O3260" s="678">
        <f t="shared" ca="1" si="3271"/>
        <v>0</v>
      </c>
      <c r="P3260" s="678">
        <f t="shared" ca="1" si="3271"/>
        <v>0</v>
      </c>
      <c r="Q3260" s="678">
        <f t="shared" ca="1" si="3271"/>
        <v>0</v>
      </c>
      <c r="R3260" s="678">
        <f t="shared" ca="1" si="3271"/>
        <v>0</v>
      </c>
      <c r="S3260" s="678">
        <f t="shared" ca="1" si="3271"/>
        <v>0</v>
      </c>
      <c r="T3260" s="678">
        <f t="shared" ca="1" si="3271"/>
        <v>0</v>
      </c>
      <c r="U3260" s="678">
        <f t="shared" ca="1" si="3271"/>
        <v>0</v>
      </c>
      <c r="V3260" s="678">
        <f t="shared" ca="1" si="3271"/>
        <v>0</v>
      </c>
      <c r="W3260" s="678">
        <f t="shared" ca="1" si="3271"/>
        <v>0</v>
      </c>
      <c r="X3260" s="678">
        <f t="shared" ca="1" si="3271"/>
        <v>0</v>
      </c>
      <c r="Y3260" s="678">
        <f t="shared" ca="1" si="3271"/>
        <v>0</v>
      </c>
      <c r="Z3260" s="678">
        <f t="shared" ca="1" si="3271"/>
        <v>0</v>
      </c>
      <c r="AA3260" s="678">
        <f t="shared" ca="1" si="3271"/>
        <v>0</v>
      </c>
      <c r="AB3260" s="678">
        <f t="shared" ca="1" si="3271"/>
        <v>0</v>
      </c>
      <c r="AC3260" s="678">
        <f t="shared" ca="1" si="3271"/>
        <v>0</v>
      </c>
      <c r="AD3260" s="678">
        <f t="shared" ca="1" si="3271"/>
        <v>0</v>
      </c>
      <c r="AE3260" s="678">
        <f t="shared" ca="1" si="3271"/>
        <v>0</v>
      </c>
    </row>
    <row r="3261" spans="2:31" hidden="1">
      <c r="B3261" s="526"/>
      <c r="C3261" s="526"/>
      <c r="D3261" s="526"/>
      <c r="E3261" s="526"/>
      <c r="F3261" s="526"/>
      <c r="G3261" s="526"/>
      <c r="H3261" s="526"/>
      <c r="I3261" s="526"/>
      <c r="J3261" s="679" t="s">
        <v>874</v>
      </c>
      <c r="K3261" s="526">
        <f t="shared" ref="K3261:AE3261" ca="1" si="3272">IF(AND($E3258=K$3245,K3260&gt;0),ROUND(K3260,0),0)</f>
        <v>0</v>
      </c>
      <c r="L3261" s="526">
        <f t="shared" ca="1" si="3272"/>
        <v>0</v>
      </c>
      <c r="M3261" s="526">
        <f t="shared" ca="1" si="3272"/>
        <v>0</v>
      </c>
      <c r="N3261" s="526">
        <f t="shared" ca="1" si="3272"/>
        <v>0</v>
      </c>
      <c r="O3261" s="526">
        <f t="shared" ca="1" si="3272"/>
        <v>0</v>
      </c>
      <c r="P3261" s="526">
        <f t="shared" ca="1" si="3272"/>
        <v>0</v>
      </c>
      <c r="Q3261" s="526">
        <f t="shared" ca="1" si="3272"/>
        <v>0</v>
      </c>
      <c r="R3261" s="526">
        <f t="shared" ca="1" si="3272"/>
        <v>0</v>
      </c>
      <c r="S3261" s="526">
        <f t="shared" ca="1" si="3272"/>
        <v>0</v>
      </c>
      <c r="T3261" s="526">
        <f t="shared" ca="1" si="3272"/>
        <v>0</v>
      </c>
      <c r="U3261" s="526">
        <f t="shared" ca="1" si="3272"/>
        <v>0</v>
      </c>
      <c r="V3261" s="526">
        <f t="shared" ca="1" si="3272"/>
        <v>0</v>
      </c>
      <c r="W3261" s="526">
        <f t="shared" ca="1" si="3272"/>
        <v>0</v>
      </c>
      <c r="X3261" s="526">
        <f t="shared" ca="1" si="3272"/>
        <v>0</v>
      </c>
      <c r="Y3261" s="526">
        <f t="shared" ca="1" si="3272"/>
        <v>0</v>
      </c>
      <c r="Z3261" s="526">
        <f t="shared" ca="1" si="3272"/>
        <v>0</v>
      </c>
      <c r="AA3261" s="526">
        <f t="shared" ca="1" si="3272"/>
        <v>0</v>
      </c>
      <c r="AB3261" s="526">
        <f t="shared" ca="1" si="3272"/>
        <v>0</v>
      </c>
      <c r="AC3261" s="526">
        <f t="shared" ca="1" si="3272"/>
        <v>0</v>
      </c>
      <c r="AD3261" s="526">
        <f t="shared" ca="1" si="3272"/>
        <v>0</v>
      </c>
      <c r="AE3261" s="526">
        <f t="shared" ca="1" si="3272"/>
        <v>0</v>
      </c>
    </row>
    <row r="3262" spans="2:31" hidden="1">
      <c r="B3262" s="526"/>
      <c r="C3262" s="526"/>
      <c r="D3262" s="526"/>
      <c r="E3262" s="526"/>
      <c r="F3262" s="526"/>
      <c r="G3262" s="526"/>
      <c r="H3262" s="526"/>
      <c r="I3262" s="526"/>
      <c r="J3262" s="677" t="s">
        <v>882</v>
      </c>
      <c r="K3262" s="678">
        <f t="shared" ref="K3262:AE3262" ca="1" si="3273">IF(AND($D3258&lt;=K$3245,K$3245&lt;=$E3258),ROUND(K3260-K3261,0),0)</f>
        <v>0</v>
      </c>
      <c r="L3262" s="678">
        <f t="shared" ca="1" si="3273"/>
        <v>0</v>
      </c>
      <c r="M3262" s="678">
        <f t="shared" ca="1" si="3273"/>
        <v>0</v>
      </c>
      <c r="N3262" s="678">
        <f t="shared" ca="1" si="3273"/>
        <v>0</v>
      </c>
      <c r="O3262" s="678">
        <f t="shared" ca="1" si="3273"/>
        <v>0</v>
      </c>
      <c r="P3262" s="678">
        <f t="shared" ca="1" si="3273"/>
        <v>0</v>
      </c>
      <c r="Q3262" s="678">
        <f t="shared" ca="1" si="3273"/>
        <v>0</v>
      </c>
      <c r="R3262" s="678">
        <f t="shared" ca="1" si="3273"/>
        <v>0</v>
      </c>
      <c r="S3262" s="678">
        <f t="shared" ca="1" si="3273"/>
        <v>0</v>
      </c>
      <c r="T3262" s="678">
        <f t="shared" ca="1" si="3273"/>
        <v>0</v>
      </c>
      <c r="U3262" s="678">
        <f t="shared" ca="1" si="3273"/>
        <v>0</v>
      </c>
      <c r="V3262" s="678">
        <f t="shared" ca="1" si="3273"/>
        <v>0</v>
      </c>
      <c r="W3262" s="678">
        <f t="shared" ca="1" si="3273"/>
        <v>0</v>
      </c>
      <c r="X3262" s="678">
        <f t="shared" ca="1" si="3273"/>
        <v>0</v>
      </c>
      <c r="Y3262" s="678">
        <f t="shared" ca="1" si="3273"/>
        <v>0</v>
      </c>
      <c r="Z3262" s="678">
        <f t="shared" ca="1" si="3273"/>
        <v>0</v>
      </c>
      <c r="AA3262" s="678">
        <f t="shared" ca="1" si="3273"/>
        <v>0</v>
      </c>
      <c r="AB3262" s="678">
        <f t="shared" ca="1" si="3273"/>
        <v>0</v>
      </c>
      <c r="AC3262" s="678">
        <f t="shared" ca="1" si="3273"/>
        <v>0</v>
      </c>
      <c r="AD3262" s="678">
        <f t="shared" ca="1" si="3273"/>
        <v>0</v>
      </c>
      <c r="AE3262" s="678">
        <f t="shared" ca="1" si="3273"/>
        <v>0</v>
      </c>
    </row>
    <row r="3263" spans="2:31" hidden="1">
      <c r="B3263" s="526"/>
      <c r="C3263" s="526"/>
      <c r="D3263" s="526"/>
      <c r="E3263" s="526"/>
      <c r="F3263" s="526"/>
      <c r="G3263" s="526"/>
      <c r="H3263" s="526"/>
      <c r="I3263" s="526"/>
      <c r="J3263" s="677" t="s">
        <v>883</v>
      </c>
      <c r="K3263" s="678">
        <f t="shared" ref="K3263:AE3263" ca="1" si="3274">ROUND(K3261+K3258,0)</f>
        <v>0</v>
      </c>
      <c r="L3263" s="678">
        <f t="shared" ca="1" si="3274"/>
        <v>0</v>
      </c>
      <c r="M3263" s="678">
        <f t="shared" ca="1" si="3274"/>
        <v>0</v>
      </c>
      <c r="N3263" s="678">
        <f t="shared" ca="1" si="3274"/>
        <v>0</v>
      </c>
      <c r="O3263" s="678">
        <f t="shared" ca="1" si="3274"/>
        <v>0</v>
      </c>
      <c r="P3263" s="678">
        <f t="shared" ca="1" si="3274"/>
        <v>0</v>
      </c>
      <c r="Q3263" s="678">
        <f t="shared" ca="1" si="3274"/>
        <v>0</v>
      </c>
      <c r="R3263" s="678">
        <f t="shared" ca="1" si="3274"/>
        <v>0</v>
      </c>
      <c r="S3263" s="678">
        <f t="shared" ca="1" si="3274"/>
        <v>0</v>
      </c>
      <c r="T3263" s="678">
        <f t="shared" ca="1" si="3274"/>
        <v>0</v>
      </c>
      <c r="U3263" s="678">
        <f t="shared" ca="1" si="3274"/>
        <v>0</v>
      </c>
      <c r="V3263" s="678">
        <f t="shared" ca="1" si="3274"/>
        <v>0</v>
      </c>
      <c r="W3263" s="678">
        <f t="shared" ca="1" si="3274"/>
        <v>0</v>
      </c>
      <c r="X3263" s="678">
        <f t="shared" ca="1" si="3274"/>
        <v>0</v>
      </c>
      <c r="Y3263" s="678">
        <f t="shared" ca="1" si="3274"/>
        <v>0</v>
      </c>
      <c r="Z3263" s="678">
        <f t="shared" ca="1" si="3274"/>
        <v>0</v>
      </c>
      <c r="AA3263" s="678">
        <f t="shared" ca="1" si="3274"/>
        <v>0</v>
      </c>
      <c r="AB3263" s="678">
        <f t="shared" ca="1" si="3274"/>
        <v>0</v>
      </c>
      <c r="AC3263" s="678">
        <f t="shared" ca="1" si="3274"/>
        <v>0</v>
      </c>
      <c r="AD3263" s="678">
        <f t="shared" ca="1" si="3274"/>
        <v>0</v>
      </c>
      <c r="AE3263" s="678">
        <f t="shared" ca="1" si="3274"/>
        <v>0</v>
      </c>
    </row>
    <row r="3264" spans="2:31" hidden="1">
      <c r="B3264" s="526"/>
      <c r="C3264" s="526"/>
      <c r="D3264" s="526"/>
      <c r="E3264" s="526"/>
      <c r="F3264" s="526"/>
      <c r="G3264" s="526"/>
      <c r="H3264" s="526"/>
      <c r="I3264" s="526"/>
      <c r="J3264" s="677" t="s">
        <v>887</v>
      </c>
      <c r="K3264" s="678">
        <f t="shared" ref="K3264:AE3264" ca="1" si="3275">IF($D3258=K$3245,ROUND($F3259,0),0)</f>
        <v>0</v>
      </c>
      <c r="L3264" s="678">
        <f t="shared" ca="1" si="3275"/>
        <v>0</v>
      </c>
      <c r="M3264" s="678">
        <f t="shared" ca="1" si="3275"/>
        <v>0</v>
      </c>
      <c r="N3264" s="678">
        <f t="shared" ca="1" si="3275"/>
        <v>0</v>
      </c>
      <c r="O3264" s="678">
        <f t="shared" ca="1" si="3275"/>
        <v>0</v>
      </c>
      <c r="P3264" s="678">
        <f t="shared" ca="1" si="3275"/>
        <v>0</v>
      </c>
      <c r="Q3264" s="678">
        <f t="shared" ca="1" si="3275"/>
        <v>0</v>
      </c>
      <c r="R3264" s="678">
        <f t="shared" ca="1" si="3275"/>
        <v>0</v>
      </c>
      <c r="S3264" s="678">
        <f t="shared" ca="1" si="3275"/>
        <v>0</v>
      </c>
      <c r="T3264" s="678">
        <f t="shared" ca="1" si="3275"/>
        <v>0</v>
      </c>
      <c r="U3264" s="678">
        <f t="shared" ca="1" si="3275"/>
        <v>0</v>
      </c>
      <c r="V3264" s="678">
        <f t="shared" ca="1" si="3275"/>
        <v>0</v>
      </c>
      <c r="W3264" s="678">
        <f t="shared" ca="1" si="3275"/>
        <v>0</v>
      </c>
      <c r="X3264" s="678">
        <f t="shared" ca="1" si="3275"/>
        <v>0</v>
      </c>
      <c r="Y3264" s="678">
        <f t="shared" ca="1" si="3275"/>
        <v>0</v>
      </c>
      <c r="Z3264" s="678">
        <f t="shared" ca="1" si="3275"/>
        <v>0</v>
      </c>
      <c r="AA3264" s="678">
        <f t="shared" ca="1" si="3275"/>
        <v>0</v>
      </c>
      <c r="AB3264" s="678">
        <f t="shared" ca="1" si="3275"/>
        <v>0</v>
      </c>
      <c r="AC3264" s="678">
        <f t="shared" ca="1" si="3275"/>
        <v>0</v>
      </c>
      <c r="AD3264" s="678">
        <f t="shared" ca="1" si="3275"/>
        <v>0</v>
      </c>
      <c r="AE3264" s="678">
        <f t="shared" ca="1" si="3275"/>
        <v>0</v>
      </c>
    </row>
    <row r="3265" spans="2:31" hidden="1">
      <c r="B3265" s="526"/>
      <c r="C3265" s="526"/>
      <c r="D3265" s="526"/>
      <c r="E3265" s="526"/>
      <c r="F3265" s="526"/>
      <c r="G3265" s="526"/>
      <c r="H3265" s="526"/>
      <c r="I3265" s="526"/>
      <c r="J3265" s="677" t="s">
        <v>892</v>
      </c>
      <c r="K3265" s="678">
        <f t="shared" ref="K3265:AE3265" ca="1" si="3276">ROUND(OFFSET($K$810,$D3257,K$3243),0)</f>
        <v>0</v>
      </c>
      <c r="L3265" s="678">
        <f t="shared" ca="1" si="3276"/>
        <v>0</v>
      </c>
      <c r="M3265" s="678">
        <f t="shared" ca="1" si="3276"/>
        <v>0</v>
      </c>
      <c r="N3265" s="678">
        <f t="shared" ca="1" si="3276"/>
        <v>0</v>
      </c>
      <c r="O3265" s="678">
        <f t="shared" ca="1" si="3276"/>
        <v>0</v>
      </c>
      <c r="P3265" s="678">
        <f t="shared" ca="1" si="3276"/>
        <v>0</v>
      </c>
      <c r="Q3265" s="678">
        <f t="shared" ca="1" si="3276"/>
        <v>0</v>
      </c>
      <c r="R3265" s="678">
        <f t="shared" ca="1" si="3276"/>
        <v>0</v>
      </c>
      <c r="S3265" s="678">
        <f t="shared" ca="1" si="3276"/>
        <v>0</v>
      </c>
      <c r="T3265" s="678">
        <f t="shared" ca="1" si="3276"/>
        <v>0</v>
      </c>
      <c r="U3265" s="678">
        <f t="shared" ca="1" si="3276"/>
        <v>0</v>
      </c>
      <c r="V3265" s="678">
        <f t="shared" ca="1" si="3276"/>
        <v>0</v>
      </c>
      <c r="W3265" s="678">
        <f t="shared" ca="1" si="3276"/>
        <v>0</v>
      </c>
      <c r="X3265" s="678">
        <f t="shared" ca="1" si="3276"/>
        <v>0</v>
      </c>
      <c r="Y3265" s="678">
        <f t="shared" ca="1" si="3276"/>
        <v>0</v>
      </c>
      <c r="Z3265" s="678">
        <f t="shared" ca="1" si="3276"/>
        <v>0</v>
      </c>
      <c r="AA3265" s="678">
        <f t="shared" ca="1" si="3276"/>
        <v>0</v>
      </c>
      <c r="AB3265" s="678">
        <f t="shared" ca="1" si="3276"/>
        <v>0</v>
      </c>
      <c r="AC3265" s="678">
        <f t="shared" ca="1" si="3276"/>
        <v>0</v>
      </c>
      <c r="AD3265" s="678">
        <f t="shared" ca="1" si="3276"/>
        <v>0</v>
      </c>
      <c r="AE3265" s="678">
        <f t="shared" ca="1" si="3276"/>
        <v>0</v>
      </c>
    </row>
    <row r="3266" spans="2:31" hidden="1">
      <c r="B3266" s="696" t="s">
        <v>894</v>
      </c>
      <c r="C3266" s="526"/>
      <c r="D3266" s="526"/>
      <c r="E3266" s="526"/>
      <c r="F3266" s="526"/>
      <c r="G3266" s="526"/>
      <c r="H3266" s="526"/>
      <c r="I3266" s="526"/>
      <c r="J3266" s="677" t="s">
        <v>888</v>
      </c>
      <c r="K3266" s="678"/>
      <c r="L3266" s="678"/>
      <c r="M3266" s="678"/>
      <c r="N3266" s="678"/>
      <c r="O3266" s="678"/>
      <c r="P3266" s="678"/>
      <c r="Q3266" s="678"/>
      <c r="R3266" s="678"/>
      <c r="S3266" s="678"/>
      <c r="T3266" s="678"/>
      <c r="U3266" s="678"/>
      <c r="V3266" s="678"/>
      <c r="W3266" s="678"/>
      <c r="X3266" s="678"/>
      <c r="Y3266" s="678"/>
      <c r="Z3266" s="678"/>
      <c r="AA3266" s="678"/>
      <c r="AB3266" s="678"/>
      <c r="AC3266" s="678"/>
      <c r="AD3266" s="678"/>
      <c r="AE3266" s="678"/>
    </row>
    <row r="3267" spans="2:31" ht="12.5" hidden="1" thickBot="1">
      <c r="B3267" s="527" t="s">
        <v>878</v>
      </c>
      <c r="C3267" s="527"/>
      <c r="D3267" s="680"/>
      <c r="E3267" s="680"/>
      <c r="F3267" s="527"/>
      <c r="G3267" s="681"/>
      <c r="H3267" s="527"/>
      <c r="I3267" s="527"/>
      <c r="J3267" s="527"/>
      <c r="K3267" s="527"/>
      <c r="L3267" s="527"/>
      <c r="M3267" s="527"/>
      <c r="N3267" s="527"/>
      <c r="O3267" s="527"/>
      <c r="P3267" s="527"/>
      <c r="Q3267" s="527"/>
      <c r="R3267" s="527"/>
      <c r="S3267" s="527"/>
      <c r="T3267" s="527"/>
      <c r="U3267" s="527"/>
      <c r="V3267" s="527"/>
      <c r="W3267" s="527"/>
      <c r="X3267" s="527"/>
      <c r="Y3267" s="527"/>
      <c r="Z3267" s="527"/>
      <c r="AA3267" s="527"/>
      <c r="AB3267" s="527"/>
      <c r="AC3267" s="527"/>
      <c r="AD3267" s="527"/>
      <c r="AE3267" s="527"/>
    </row>
    <row r="3268" spans="2:31" ht="12.5" hidden="1" thickTop="1"/>
    <row r="3269" spans="2:31" ht="12.5" hidden="1" thickBot="1">
      <c r="B3269" s="675" t="str">
        <f ca="1">"nazwa ST: "&amp;OFFSET($B$787,D3269,0)</f>
        <v xml:space="preserve">nazwa ST: </v>
      </c>
      <c r="C3269" s="675"/>
      <c r="D3269" s="676">
        <f>D3257+1</f>
        <v>2</v>
      </c>
      <c r="E3269" s="675"/>
      <c r="F3269" s="675"/>
      <c r="G3269" s="675"/>
      <c r="H3269" s="675"/>
      <c r="I3269" s="675"/>
      <c r="J3269" s="675"/>
      <c r="K3269" s="539" t="str">
        <f t="shared" ref="K3269:AE3269" si="3277">LataProjekcji</f>
        <v>Uzupełnij dane</v>
      </c>
      <c r="L3269" s="539" t="str">
        <f t="shared" si="3277"/>
        <v/>
      </c>
      <c r="M3269" s="539" t="str">
        <f t="shared" si="3277"/>
        <v/>
      </c>
      <c r="N3269" s="539" t="str">
        <f t="shared" si="3277"/>
        <v/>
      </c>
      <c r="O3269" s="539" t="str">
        <f t="shared" si="3277"/>
        <v/>
      </c>
      <c r="P3269" s="539" t="str">
        <f t="shared" si="3277"/>
        <v/>
      </c>
      <c r="Q3269" s="539" t="str">
        <f t="shared" si="3277"/>
        <v/>
      </c>
      <c r="R3269" s="539" t="str">
        <f t="shared" si="3277"/>
        <v/>
      </c>
      <c r="S3269" s="539" t="str">
        <f t="shared" si="3277"/>
        <v/>
      </c>
      <c r="T3269" s="539" t="str">
        <f t="shared" si="3277"/>
        <v/>
      </c>
      <c r="U3269" s="539" t="str">
        <f t="shared" si="3277"/>
        <v/>
      </c>
      <c r="V3269" s="539" t="str">
        <f t="shared" si="3277"/>
        <v/>
      </c>
      <c r="W3269" s="539" t="str">
        <f t="shared" si="3277"/>
        <v/>
      </c>
      <c r="X3269" s="539" t="str">
        <f t="shared" si="3277"/>
        <v/>
      </c>
      <c r="Y3269" s="539" t="str">
        <f t="shared" si="3277"/>
        <v/>
      </c>
      <c r="Z3269" s="539" t="str">
        <f t="shared" si="3277"/>
        <v/>
      </c>
      <c r="AA3269" s="539" t="str">
        <f t="shared" si="3277"/>
        <v/>
      </c>
      <c r="AB3269" s="539" t="str">
        <f t="shared" si="3277"/>
        <v/>
      </c>
      <c r="AC3269" s="539" t="str">
        <f t="shared" si="3277"/>
        <v/>
      </c>
      <c r="AD3269" s="539" t="str">
        <f t="shared" si="3277"/>
        <v/>
      </c>
      <c r="AE3269" s="539" t="str">
        <f t="shared" si="3277"/>
        <v/>
      </c>
    </row>
    <row r="3270" spans="2:31" hidden="1">
      <c r="B3270" s="526" t="s">
        <v>872</v>
      </c>
      <c r="C3270" s="526"/>
      <c r="D3270" s="526">
        <f ca="1">OFFSET($D$787,D3269,0)</f>
        <v>0</v>
      </c>
      <c r="E3270" s="526">
        <f ca="1">YEAR(OFFSET($E$787,D3269,0))</f>
        <v>1900</v>
      </c>
      <c r="F3270" s="526"/>
      <c r="G3270" s="526"/>
      <c r="H3270" s="526"/>
      <c r="I3270" s="526"/>
      <c r="J3270" s="677" t="s">
        <v>879</v>
      </c>
      <c r="K3270" s="678">
        <f t="shared" ref="K3270:AE3270" ca="1" si="3278">ROUND(OFFSET($K$787,$D3269,K$3243),0)</f>
        <v>0</v>
      </c>
      <c r="L3270" s="678">
        <f t="shared" ca="1" si="3278"/>
        <v>0</v>
      </c>
      <c r="M3270" s="678">
        <f t="shared" ca="1" si="3278"/>
        <v>0</v>
      </c>
      <c r="N3270" s="678">
        <f t="shared" ca="1" si="3278"/>
        <v>0</v>
      </c>
      <c r="O3270" s="678">
        <f t="shared" ca="1" si="3278"/>
        <v>0</v>
      </c>
      <c r="P3270" s="678">
        <f t="shared" ca="1" si="3278"/>
        <v>0</v>
      </c>
      <c r="Q3270" s="678">
        <f t="shared" ca="1" si="3278"/>
        <v>0</v>
      </c>
      <c r="R3270" s="678">
        <f t="shared" ca="1" si="3278"/>
        <v>0</v>
      </c>
      <c r="S3270" s="678">
        <f t="shared" ca="1" si="3278"/>
        <v>0</v>
      </c>
      <c r="T3270" s="678">
        <f t="shared" ca="1" si="3278"/>
        <v>0</v>
      </c>
      <c r="U3270" s="678">
        <f t="shared" ca="1" si="3278"/>
        <v>0</v>
      </c>
      <c r="V3270" s="678">
        <f t="shared" ca="1" si="3278"/>
        <v>0</v>
      </c>
      <c r="W3270" s="678">
        <f t="shared" ca="1" si="3278"/>
        <v>0</v>
      </c>
      <c r="X3270" s="678">
        <f t="shared" ca="1" si="3278"/>
        <v>0</v>
      </c>
      <c r="Y3270" s="678">
        <f t="shared" ca="1" si="3278"/>
        <v>0</v>
      </c>
      <c r="Z3270" s="678">
        <f t="shared" ca="1" si="3278"/>
        <v>0</v>
      </c>
      <c r="AA3270" s="678">
        <f t="shared" ca="1" si="3278"/>
        <v>0</v>
      </c>
      <c r="AB3270" s="678">
        <f t="shared" ca="1" si="3278"/>
        <v>0</v>
      </c>
      <c r="AC3270" s="678">
        <f t="shared" ca="1" si="3278"/>
        <v>0</v>
      </c>
      <c r="AD3270" s="678">
        <f t="shared" ca="1" si="3278"/>
        <v>0</v>
      </c>
      <c r="AE3270" s="678">
        <f t="shared" ca="1" si="3278"/>
        <v>0</v>
      </c>
    </row>
    <row r="3271" spans="2:31" hidden="1">
      <c r="B3271" s="526" t="s">
        <v>893</v>
      </c>
      <c r="C3271" s="526"/>
      <c r="D3271" s="678">
        <f ca="1">OFFSET($C$787,D3269,0)</f>
        <v>0</v>
      </c>
      <c r="E3271" s="678">
        <f ca="1">ROUND(MAX(K3273:AE3273),0)</f>
        <v>0</v>
      </c>
      <c r="F3271" s="694">
        <f ca="1">OFFSET($I$787,D3269,0)</f>
        <v>0</v>
      </c>
      <c r="G3271" s="693">
        <f ca="1">OFFSET($G$787,D3269,0)</f>
        <v>0</v>
      </c>
      <c r="H3271" s="526"/>
      <c r="I3271" s="526"/>
      <c r="J3271" s="677" t="s">
        <v>880</v>
      </c>
      <c r="K3271" s="678">
        <f t="shared" ref="K3271:AE3271" ca="1" si="3279">IF($D3270=K$3245,ROUND($D3271,0),0)</f>
        <v>0</v>
      </c>
      <c r="L3271" s="678">
        <f t="shared" ca="1" si="3279"/>
        <v>0</v>
      </c>
      <c r="M3271" s="678">
        <f t="shared" ca="1" si="3279"/>
        <v>0</v>
      </c>
      <c r="N3271" s="678">
        <f t="shared" ca="1" si="3279"/>
        <v>0</v>
      </c>
      <c r="O3271" s="678">
        <f t="shared" ca="1" si="3279"/>
        <v>0</v>
      </c>
      <c r="P3271" s="678">
        <f t="shared" ca="1" si="3279"/>
        <v>0</v>
      </c>
      <c r="Q3271" s="678">
        <f t="shared" ca="1" si="3279"/>
        <v>0</v>
      </c>
      <c r="R3271" s="678">
        <f t="shared" ca="1" si="3279"/>
        <v>0</v>
      </c>
      <c r="S3271" s="678">
        <f t="shared" ca="1" si="3279"/>
        <v>0</v>
      </c>
      <c r="T3271" s="678">
        <f t="shared" ca="1" si="3279"/>
        <v>0</v>
      </c>
      <c r="U3271" s="678">
        <f t="shared" ca="1" si="3279"/>
        <v>0</v>
      </c>
      <c r="V3271" s="678">
        <f t="shared" ca="1" si="3279"/>
        <v>0</v>
      </c>
      <c r="W3271" s="678">
        <f t="shared" ca="1" si="3279"/>
        <v>0</v>
      </c>
      <c r="X3271" s="678">
        <f t="shared" ca="1" si="3279"/>
        <v>0</v>
      </c>
      <c r="Y3271" s="678">
        <f t="shared" ca="1" si="3279"/>
        <v>0</v>
      </c>
      <c r="Z3271" s="678">
        <f t="shared" ca="1" si="3279"/>
        <v>0</v>
      </c>
      <c r="AA3271" s="678">
        <f t="shared" ca="1" si="3279"/>
        <v>0</v>
      </c>
      <c r="AB3271" s="678">
        <f t="shared" ca="1" si="3279"/>
        <v>0</v>
      </c>
      <c r="AC3271" s="678">
        <f t="shared" ca="1" si="3279"/>
        <v>0</v>
      </c>
      <c r="AD3271" s="678">
        <f t="shared" ca="1" si="3279"/>
        <v>0</v>
      </c>
      <c r="AE3271" s="678">
        <f t="shared" ca="1" si="3279"/>
        <v>0</v>
      </c>
    </row>
    <row r="3272" spans="2:31" hidden="1">
      <c r="B3272" s="526"/>
      <c r="C3272" s="526"/>
      <c r="D3272" s="526"/>
      <c r="E3272" s="526"/>
      <c r="F3272" s="526"/>
      <c r="G3272" s="526"/>
      <c r="H3272" s="526"/>
      <c r="I3272" s="526"/>
      <c r="J3272" s="677" t="s">
        <v>881</v>
      </c>
      <c r="K3272" s="678">
        <f ca="1">IF(AND($D3270&lt;=K$3245,K$3245&lt;=$E3270),ROUND(K3271-K3270,0),0)</f>
        <v>0</v>
      </c>
      <c r="L3272" s="678">
        <f t="shared" ref="L3272:AE3272" ca="1" si="3280">IF(AND($D3270&lt;=L$3245,L$3245&lt;=$E3270),ROUND(K3272+L3271-L3270,0),0)</f>
        <v>0</v>
      </c>
      <c r="M3272" s="678">
        <f t="shared" ca="1" si="3280"/>
        <v>0</v>
      </c>
      <c r="N3272" s="678">
        <f t="shared" ca="1" si="3280"/>
        <v>0</v>
      </c>
      <c r="O3272" s="678">
        <f t="shared" ca="1" si="3280"/>
        <v>0</v>
      </c>
      <c r="P3272" s="678">
        <f t="shared" ca="1" si="3280"/>
        <v>0</v>
      </c>
      <c r="Q3272" s="678">
        <f t="shared" ca="1" si="3280"/>
        <v>0</v>
      </c>
      <c r="R3272" s="678">
        <f t="shared" ca="1" si="3280"/>
        <v>0</v>
      </c>
      <c r="S3272" s="678">
        <f t="shared" ca="1" si="3280"/>
        <v>0</v>
      </c>
      <c r="T3272" s="678">
        <f t="shared" ca="1" si="3280"/>
        <v>0</v>
      </c>
      <c r="U3272" s="678">
        <f t="shared" ca="1" si="3280"/>
        <v>0</v>
      </c>
      <c r="V3272" s="678">
        <f t="shared" ca="1" si="3280"/>
        <v>0</v>
      </c>
      <c r="W3272" s="678">
        <f t="shared" ca="1" si="3280"/>
        <v>0</v>
      </c>
      <c r="X3272" s="678">
        <f t="shared" ca="1" si="3280"/>
        <v>0</v>
      </c>
      <c r="Y3272" s="678">
        <f t="shared" ca="1" si="3280"/>
        <v>0</v>
      </c>
      <c r="Z3272" s="678">
        <f t="shared" ca="1" si="3280"/>
        <v>0</v>
      </c>
      <c r="AA3272" s="678">
        <f t="shared" ca="1" si="3280"/>
        <v>0</v>
      </c>
      <c r="AB3272" s="678">
        <f t="shared" ca="1" si="3280"/>
        <v>0</v>
      </c>
      <c r="AC3272" s="678">
        <f t="shared" ca="1" si="3280"/>
        <v>0</v>
      </c>
      <c r="AD3272" s="678">
        <f t="shared" ca="1" si="3280"/>
        <v>0</v>
      </c>
      <c r="AE3272" s="678">
        <f t="shared" ca="1" si="3280"/>
        <v>0</v>
      </c>
    </row>
    <row r="3273" spans="2:31" hidden="1">
      <c r="B3273" s="526"/>
      <c r="C3273" s="526"/>
      <c r="D3273" s="526"/>
      <c r="E3273" s="526"/>
      <c r="F3273" s="526"/>
      <c r="G3273" s="526"/>
      <c r="H3273" s="526"/>
      <c r="I3273" s="526"/>
      <c r="J3273" s="679" t="s">
        <v>874</v>
      </c>
      <c r="K3273" s="526">
        <f t="shared" ref="K3273:AE3273" ca="1" si="3281">IF(AND($E3270=K$3245,K3272&gt;0),ROUND(K3272,0),0)</f>
        <v>0</v>
      </c>
      <c r="L3273" s="526">
        <f t="shared" ca="1" si="3281"/>
        <v>0</v>
      </c>
      <c r="M3273" s="526">
        <f t="shared" ca="1" si="3281"/>
        <v>0</v>
      </c>
      <c r="N3273" s="526">
        <f t="shared" ca="1" si="3281"/>
        <v>0</v>
      </c>
      <c r="O3273" s="526">
        <f t="shared" ca="1" si="3281"/>
        <v>0</v>
      </c>
      <c r="P3273" s="526">
        <f t="shared" ca="1" si="3281"/>
        <v>0</v>
      </c>
      <c r="Q3273" s="526">
        <f t="shared" ca="1" si="3281"/>
        <v>0</v>
      </c>
      <c r="R3273" s="526">
        <f t="shared" ca="1" si="3281"/>
        <v>0</v>
      </c>
      <c r="S3273" s="526">
        <f t="shared" ca="1" si="3281"/>
        <v>0</v>
      </c>
      <c r="T3273" s="526">
        <f t="shared" ca="1" si="3281"/>
        <v>0</v>
      </c>
      <c r="U3273" s="526">
        <f t="shared" ca="1" si="3281"/>
        <v>0</v>
      </c>
      <c r="V3273" s="526">
        <f t="shared" ca="1" si="3281"/>
        <v>0</v>
      </c>
      <c r="W3273" s="526">
        <f t="shared" ca="1" si="3281"/>
        <v>0</v>
      </c>
      <c r="X3273" s="526">
        <f t="shared" ca="1" si="3281"/>
        <v>0</v>
      </c>
      <c r="Y3273" s="526">
        <f t="shared" ca="1" si="3281"/>
        <v>0</v>
      </c>
      <c r="Z3273" s="526">
        <f t="shared" ca="1" si="3281"/>
        <v>0</v>
      </c>
      <c r="AA3273" s="526">
        <f t="shared" ca="1" si="3281"/>
        <v>0</v>
      </c>
      <c r="AB3273" s="526">
        <f t="shared" ca="1" si="3281"/>
        <v>0</v>
      </c>
      <c r="AC3273" s="526">
        <f t="shared" ca="1" si="3281"/>
        <v>0</v>
      </c>
      <c r="AD3273" s="526">
        <f t="shared" ca="1" si="3281"/>
        <v>0</v>
      </c>
      <c r="AE3273" s="526">
        <f t="shared" ca="1" si="3281"/>
        <v>0</v>
      </c>
    </row>
    <row r="3274" spans="2:31" hidden="1">
      <c r="B3274" s="526"/>
      <c r="C3274" s="526"/>
      <c r="D3274" s="526"/>
      <c r="E3274" s="526"/>
      <c r="F3274" s="526"/>
      <c r="G3274" s="526"/>
      <c r="H3274" s="526"/>
      <c r="I3274" s="526"/>
      <c r="J3274" s="677" t="s">
        <v>882</v>
      </c>
      <c r="K3274" s="678">
        <f t="shared" ref="K3274:AE3274" ca="1" si="3282">IF(AND($D3270&lt;=K$3245,K$3245&lt;=$E3270),ROUND(K3272-K3273,0),0)</f>
        <v>0</v>
      </c>
      <c r="L3274" s="678">
        <f t="shared" ca="1" si="3282"/>
        <v>0</v>
      </c>
      <c r="M3274" s="678">
        <f t="shared" ca="1" si="3282"/>
        <v>0</v>
      </c>
      <c r="N3274" s="678">
        <f t="shared" ca="1" si="3282"/>
        <v>0</v>
      </c>
      <c r="O3274" s="678">
        <f t="shared" ca="1" si="3282"/>
        <v>0</v>
      </c>
      <c r="P3274" s="678">
        <f t="shared" ca="1" si="3282"/>
        <v>0</v>
      </c>
      <c r="Q3274" s="678">
        <f t="shared" ca="1" si="3282"/>
        <v>0</v>
      </c>
      <c r="R3274" s="678">
        <f t="shared" ca="1" si="3282"/>
        <v>0</v>
      </c>
      <c r="S3274" s="678">
        <f t="shared" ca="1" si="3282"/>
        <v>0</v>
      </c>
      <c r="T3274" s="678">
        <f t="shared" ca="1" si="3282"/>
        <v>0</v>
      </c>
      <c r="U3274" s="678">
        <f t="shared" ca="1" si="3282"/>
        <v>0</v>
      </c>
      <c r="V3274" s="678">
        <f t="shared" ca="1" si="3282"/>
        <v>0</v>
      </c>
      <c r="W3274" s="678">
        <f t="shared" ca="1" si="3282"/>
        <v>0</v>
      </c>
      <c r="X3274" s="678">
        <f t="shared" ca="1" si="3282"/>
        <v>0</v>
      </c>
      <c r="Y3274" s="678">
        <f t="shared" ca="1" si="3282"/>
        <v>0</v>
      </c>
      <c r="Z3274" s="678">
        <f t="shared" ca="1" si="3282"/>
        <v>0</v>
      </c>
      <c r="AA3274" s="678">
        <f t="shared" ca="1" si="3282"/>
        <v>0</v>
      </c>
      <c r="AB3274" s="678">
        <f t="shared" ca="1" si="3282"/>
        <v>0</v>
      </c>
      <c r="AC3274" s="678">
        <f t="shared" ca="1" si="3282"/>
        <v>0</v>
      </c>
      <c r="AD3274" s="678">
        <f t="shared" ca="1" si="3282"/>
        <v>0</v>
      </c>
      <c r="AE3274" s="678">
        <f t="shared" ca="1" si="3282"/>
        <v>0</v>
      </c>
    </row>
    <row r="3275" spans="2:31" hidden="1">
      <c r="B3275" s="526"/>
      <c r="C3275" s="526"/>
      <c r="D3275" s="526"/>
      <c r="E3275" s="526"/>
      <c r="F3275" s="526"/>
      <c r="G3275" s="526"/>
      <c r="H3275" s="526"/>
      <c r="I3275" s="526"/>
      <c r="J3275" s="677" t="s">
        <v>883</v>
      </c>
      <c r="K3275" s="678">
        <f t="shared" ref="K3275:AE3275" ca="1" si="3283">ROUND(K3273+K3270,0)</f>
        <v>0</v>
      </c>
      <c r="L3275" s="678">
        <f t="shared" ca="1" si="3283"/>
        <v>0</v>
      </c>
      <c r="M3275" s="678">
        <f t="shared" ca="1" si="3283"/>
        <v>0</v>
      </c>
      <c r="N3275" s="678">
        <f t="shared" ca="1" si="3283"/>
        <v>0</v>
      </c>
      <c r="O3275" s="678">
        <f t="shared" ca="1" si="3283"/>
        <v>0</v>
      </c>
      <c r="P3275" s="678">
        <f t="shared" ca="1" si="3283"/>
        <v>0</v>
      </c>
      <c r="Q3275" s="678">
        <f t="shared" ca="1" si="3283"/>
        <v>0</v>
      </c>
      <c r="R3275" s="678">
        <f t="shared" ca="1" si="3283"/>
        <v>0</v>
      </c>
      <c r="S3275" s="678">
        <f t="shared" ca="1" si="3283"/>
        <v>0</v>
      </c>
      <c r="T3275" s="678">
        <f t="shared" ca="1" si="3283"/>
        <v>0</v>
      </c>
      <c r="U3275" s="678">
        <f t="shared" ca="1" si="3283"/>
        <v>0</v>
      </c>
      <c r="V3275" s="678">
        <f t="shared" ca="1" si="3283"/>
        <v>0</v>
      </c>
      <c r="W3275" s="678">
        <f t="shared" ca="1" si="3283"/>
        <v>0</v>
      </c>
      <c r="X3275" s="678">
        <f t="shared" ca="1" si="3283"/>
        <v>0</v>
      </c>
      <c r="Y3275" s="678">
        <f t="shared" ca="1" si="3283"/>
        <v>0</v>
      </c>
      <c r="Z3275" s="678">
        <f t="shared" ca="1" si="3283"/>
        <v>0</v>
      </c>
      <c r="AA3275" s="678">
        <f t="shared" ca="1" si="3283"/>
        <v>0</v>
      </c>
      <c r="AB3275" s="678">
        <f t="shared" ca="1" si="3283"/>
        <v>0</v>
      </c>
      <c r="AC3275" s="678">
        <f t="shared" ca="1" si="3283"/>
        <v>0</v>
      </c>
      <c r="AD3275" s="678">
        <f t="shared" ca="1" si="3283"/>
        <v>0</v>
      </c>
      <c r="AE3275" s="678">
        <f t="shared" ca="1" si="3283"/>
        <v>0</v>
      </c>
    </row>
    <row r="3276" spans="2:31" hidden="1">
      <c r="B3276" s="526"/>
      <c r="C3276" s="526"/>
      <c r="D3276" s="526"/>
      <c r="E3276" s="526"/>
      <c r="F3276" s="526"/>
      <c r="G3276" s="526"/>
      <c r="H3276" s="526"/>
      <c r="I3276" s="526"/>
      <c r="J3276" s="677" t="s">
        <v>887</v>
      </c>
      <c r="K3276" s="678">
        <f t="shared" ref="K3276:AE3276" ca="1" si="3284">IF($D3270=K$3245,ROUND($F3271,0),0)</f>
        <v>0</v>
      </c>
      <c r="L3276" s="678">
        <f t="shared" ca="1" si="3284"/>
        <v>0</v>
      </c>
      <c r="M3276" s="678">
        <f t="shared" ca="1" si="3284"/>
        <v>0</v>
      </c>
      <c r="N3276" s="678">
        <f t="shared" ca="1" si="3284"/>
        <v>0</v>
      </c>
      <c r="O3276" s="678">
        <f t="shared" ca="1" si="3284"/>
        <v>0</v>
      </c>
      <c r="P3276" s="678">
        <f t="shared" ca="1" si="3284"/>
        <v>0</v>
      </c>
      <c r="Q3276" s="678">
        <f t="shared" ca="1" si="3284"/>
        <v>0</v>
      </c>
      <c r="R3276" s="678">
        <f t="shared" ca="1" si="3284"/>
        <v>0</v>
      </c>
      <c r="S3276" s="678">
        <f t="shared" ca="1" si="3284"/>
        <v>0</v>
      </c>
      <c r="T3276" s="678">
        <f t="shared" ca="1" si="3284"/>
        <v>0</v>
      </c>
      <c r="U3276" s="678">
        <f t="shared" ca="1" si="3284"/>
        <v>0</v>
      </c>
      <c r="V3276" s="678">
        <f t="shared" ca="1" si="3284"/>
        <v>0</v>
      </c>
      <c r="W3276" s="678">
        <f t="shared" ca="1" si="3284"/>
        <v>0</v>
      </c>
      <c r="X3276" s="678">
        <f t="shared" ca="1" si="3284"/>
        <v>0</v>
      </c>
      <c r="Y3276" s="678">
        <f t="shared" ca="1" si="3284"/>
        <v>0</v>
      </c>
      <c r="Z3276" s="678">
        <f t="shared" ca="1" si="3284"/>
        <v>0</v>
      </c>
      <c r="AA3276" s="678">
        <f t="shared" ca="1" si="3284"/>
        <v>0</v>
      </c>
      <c r="AB3276" s="678">
        <f t="shared" ca="1" si="3284"/>
        <v>0</v>
      </c>
      <c r="AC3276" s="678">
        <f t="shared" ca="1" si="3284"/>
        <v>0</v>
      </c>
      <c r="AD3276" s="678">
        <f t="shared" ca="1" si="3284"/>
        <v>0</v>
      </c>
      <c r="AE3276" s="678">
        <f t="shared" ca="1" si="3284"/>
        <v>0</v>
      </c>
    </row>
    <row r="3277" spans="2:31" hidden="1">
      <c r="B3277" s="526"/>
      <c r="C3277" s="526"/>
      <c r="D3277" s="526"/>
      <c r="E3277" s="526"/>
      <c r="F3277" s="526"/>
      <c r="G3277" s="526"/>
      <c r="H3277" s="526"/>
      <c r="I3277" s="526"/>
      <c r="J3277" s="677" t="s">
        <v>892</v>
      </c>
      <c r="K3277" s="678">
        <f t="shared" ref="K3277:AE3277" ca="1" si="3285">ROUND(OFFSET($K$810,$D3269,K$3243),0)</f>
        <v>0</v>
      </c>
      <c r="L3277" s="678">
        <f t="shared" ca="1" si="3285"/>
        <v>0</v>
      </c>
      <c r="M3277" s="678">
        <f t="shared" ca="1" si="3285"/>
        <v>0</v>
      </c>
      <c r="N3277" s="678">
        <f t="shared" ca="1" si="3285"/>
        <v>0</v>
      </c>
      <c r="O3277" s="678">
        <f t="shared" ca="1" si="3285"/>
        <v>0</v>
      </c>
      <c r="P3277" s="678">
        <f t="shared" ca="1" si="3285"/>
        <v>0</v>
      </c>
      <c r="Q3277" s="678">
        <f t="shared" ca="1" si="3285"/>
        <v>0</v>
      </c>
      <c r="R3277" s="678">
        <f t="shared" ca="1" si="3285"/>
        <v>0</v>
      </c>
      <c r="S3277" s="678">
        <f t="shared" ca="1" si="3285"/>
        <v>0</v>
      </c>
      <c r="T3277" s="678">
        <f t="shared" ca="1" si="3285"/>
        <v>0</v>
      </c>
      <c r="U3277" s="678">
        <f t="shared" ca="1" si="3285"/>
        <v>0</v>
      </c>
      <c r="V3277" s="678">
        <f t="shared" ca="1" si="3285"/>
        <v>0</v>
      </c>
      <c r="W3277" s="678">
        <f t="shared" ca="1" si="3285"/>
        <v>0</v>
      </c>
      <c r="X3277" s="678">
        <f t="shared" ca="1" si="3285"/>
        <v>0</v>
      </c>
      <c r="Y3277" s="678">
        <f t="shared" ca="1" si="3285"/>
        <v>0</v>
      </c>
      <c r="Z3277" s="678">
        <f t="shared" ca="1" si="3285"/>
        <v>0</v>
      </c>
      <c r="AA3277" s="678">
        <f t="shared" ca="1" si="3285"/>
        <v>0</v>
      </c>
      <c r="AB3277" s="678">
        <f t="shared" ca="1" si="3285"/>
        <v>0</v>
      </c>
      <c r="AC3277" s="678">
        <f t="shared" ca="1" si="3285"/>
        <v>0</v>
      </c>
      <c r="AD3277" s="678">
        <f t="shared" ca="1" si="3285"/>
        <v>0</v>
      </c>
      <c r="AE3277" s="678">
        <f t="shared" ca="1" si="3285"/>
        <v>0</v>
      </c>
    </row>
    <row r="3278" spans="2:31" hidden="1">
      <c r="B3278" s="696" t="s">
        <v>894</v>
      </c>
      <c r="C3278" s="526"/>
      <c r="D3278" s="526"/>
      <c r="E3278" s="526"/>
      <c r="F3278" s="526"/>
      <c r="G3278" s="526"/>
      <c r="H3278" s="526"/>
      <c r="I3278" s="526"/>
      <c r="J3278" s="677" t="s">
        <v>888</v>
      </c>
      <c r="K3278" s="678"/>
      <c r="L3278" s="678"/>
      <c r="M3278" s="678"/>
      <c r="N3278" s="678"/>
      <c r="O3278" s="678"/>
      <c r="P3278" s="678"/>
      <c r="Q3278" s="678"/>
      <c r="R3278" s="678"/>
      <c r="S3278" s="678"/>
      <c r="T3278" s="678"/>
      <c r="U3278" s="678"/>
      <c r="V3278" s="678"/>
      <c r="W3278" s="678"/>
      <c r="X3278" s="678"/>
      <c r="Y3278" s="678"/>
      <c r="Z3278" s="678"/>
      <c r="AA3278" s="678"/>
      <c r="AB3278" s="678"/>
      <c r="AC3278" s="678"/>
      <c r="AD3278" s="678"/>
      <c r="AE3278" s="678"/>
    </row>
    <row r="3279" spans="2:31" ht="12.5" hidden="1" thickBot="1">
      <c r="B3279" s="527" t="s">
        <v>878</v>
      </c>
      <c r="C3279" s="527"/>
      <c r="D3279" s="680"/>
      <c r="E3279" s="680"/>
      <c r="F3279" s="527"/>
      <c r="G3279" s="681"/>
      <c r="H3279" s="527"/>
      <c r="I3279" s="527"/>
      <c r="J3279" s="527"/>
      <c r="K3279" s="527"/>
      <c r="L3279" s="527"/>
      <c r="M3279" s="527"/>
      <c r="N3279" s="527"/>
      <c r="O3279" s="527"/>
      <c r="P3279" s="527"/>
      <c r="Q3279" s="527"/>
      <c r="R3279" s="527"/>
      <c r="S3279" s="527"/>
      <c r="T3279" s="527"/>
      <c r="U3279" s="527"/>
      <c r="V3279" s="527"/>
      <c r="W3279" s="527"/>
      <c r="X3279" s="527"/>
      <c r="Y3279" s="527"/>
      <c r="Z3279" s="527"/>
      <c r="AA3279" s="527"/>
      <c r="AB3279" s="527"/>
      <c r="AC3279" s="527"/>
      <c r="AD3279" s="527"/>
      <c r="AE3279" s="527"/>
    </row>
    <row r="3280" spans="2:31" ht="12.5" hidden="1" thickTop="1"/>
    <row r="3281" spans="2:31" ht="12.5" hidden="1" thickBot="1">
      <c r="B3281" s="675" t="str">
        <f ca="1">"nazwa ST: "&amp;OFFSET($B$787,D3281,0)</f>
        <v xml:space="preserve">nazwa ST: </v>
      </c>
      <c r="C3281" s="675"/>
      <c r="D3281" s="676">
        <f>D3269+1</f>
        <v>3</v>
      </c>
      <c r="E3281" s="675"/>
      <c r="F3281" s="675"/>
      <c r="G3281" s="675"/>
      <c r="H3281" s="675"/>
      <c r="I3281" s="675"/>
      <c r="J3281" s="675"/>
      <c r="K3281" s="539" t="str">
        <f t="shared" ref="K3281:AE3281" si="3286">LataProjekcji</f>
        <v>Uzupełnij dane</v>
      </c>
      <c r="L3281" s="539" t="str">
        <f t="shared" si="3286"/>
        <v/>
      </c>
      <c r="M3281" s="539" t="str">
        <f t="shared" si="3286"/>
        <v/>
      </c>
      <c r="N3281" s="539" t="str">
        <f t="shared" si="3286"/>
        <v/>
      </c>
      <c r="O3281" s="539" t="str">
        <f t="shared" si="3286"/>
        <v/>
      </c>
      <c r="P3281" s="539" t="str">
        <f t="shared" si="3286"/>
        <v/>
      </c>
      <c r="Q3281" s="539" t="str">
        <f t="shared" si="3286"/>
        <v/>
      </c>
      <c r="R3281" s="539" t="str">
        <f t="shared" si="3286"/>
        <v/>
      </c>
      <c r="S3281" s="539" t="str">
        <f t="shared" si="3286"/>
        <v/>
      </c>
      <c r="T3281" s="539" t="str">
        <f t="shared" si="3286"/>
        <v/>
      </c>
      <c r="U3281" s="539" t="str">
        <f t="shared" si="3286"/>
        <v/>
      </c>
      <c r="V3281" s="539" t="str">
        <f t="shared" si="3286"/>
        <v/>
      </c>
      <c r="W3281" s="539" t="str">
        <f t="shared" si="3286"/>
        <v/>
      </c>
      <c r="X3281" s="539" t="str">
        <f t="shared" si="3286"/>
        <v/>
      </c>
      <c r="Y3281" s="539" t="str">
        <f t="shared" si="3286"/>
        <v/>
      </c>
      <c r="Z3281" s="539" t="str">
        <f t="shared" si="3286"/>
        <v/>
      </c>
      <c r="AA3281" s="539" t="str">
        <f t="shared" si="3286"/>
        <v/>
      </c>
      <c r="AB3281" s="539" t="str">
        <f t="shared" si="3286"/>
        <v/>
      </c>
      <c r="AC3281" s="539" t="str">
        <f t="shared" si="3286"/>
        <v/>
      </c>
      <c r="AD3281" s="539" t="str">
        <f t="shared" si="3286"/>
        <v/>
      </c>
      <c r="AE3281" s="539" t="str">
        <f t="shared" si="3286"/>
        <v/>
      </c>
    </row>
    <row r="3282" spans="2:31" hidden="1">
      <c r="B3282" s="526" t="s">
        <v>872</v>
      </c>
      <c r="C3282" s="526"/>
      <c r="D3282" s="526">
        <f ca="1">OFFSET($D$787,D3281,0)</f>
        <v>0</v>
      </c>
      <c r="E3282" s="526">
        <f ca="1">YEAR(OFFSET($E$787,D3281,0))</f>
        <v>1900</v>
      </c>
      <c r="F3282" s="526"/>
      <c r="G3282" s="526"/>
      <c r="H3282" s="526"/>
      <c r="I3282" s="526"/>
      <c r="J3282" s="677" t="s">
        <v>879</v>
      </c>
      <c r="K3282" s="678">
        <f t="shared" ref="K3282:AE3282" ca="1" si="3287">ROUND(OFFSET($K$787,$D3281,K$3243),0)</f>
        <v>0</v>
      </c>
      <c r="L3282" s="678">
        <f t="shared" ca="1" si="3287"/>
        <v>0</v>
      </c>
      <c r="M3282" s="678">
        <f t="shared" ca="1" si="3287"/>
        <v>0</v>
      </c>
      <c r="N3282" s="678">
        <f t="shared" ca="1" si="3287"/>
        <v>0</v>
      </c>
      <c r="O3282" s="678">
        <f t="shared" ca="1" si="3287"/>
        <v>0</v>
      </c>
      <c r="P3282" s="678">
        <f t="shared" ca="1" si="3287"/>
        <v>0</v>
      </c>
      <c r="Q3282" s="678">
        <f t="shared" ca="1" si="3287"/>
        <v>0</v>
      </c>
      <c r="R3282" s="678">
        <f t="shared" ca="1" si="3287"/>
        <v>0</v>
      </c>
      <c r="S3282" s="678">
        <f t="shared" ca="1" si="3287"/>
        <v>0</v>
      </c>
      <c r="T3282" s="678">
        <f t="shared" ca="1" si="3287"/>
        <v>0</v>
      </c>
      <c r="U3282" s="678">
        <f t="shared" ca="1" si="3287"/>
        <v>0</v>
      </c>
      <c r="V3282" s="678">
        <f t="shared" ca="1" si="3287"/>
        <v>0</v>
      </c>
      <c r="W3282" s="678">
        <f t="shared" ca="1" si="3287"/>
        <v>0</v>
      </c>
      <c r="X3282" s="678">
        <f t="shared" ca="1" si="3287"/>
        <v>0</v>
      </c>
      <c r="Y3282" s="678">
        <f t="shared" ca="1" si="3287"/>
        <v>0</v>
      </c>
      <c r="Z3282" s="678">
        <f t="shared" ca="1" si="3287"/>
        <v>0</v>
      </c>
      <c r="AA3282" s="678">
        <f t="shared" ca="1" si="3287"/>
        <v>0</v>
      </c>
      <c r="AB3282" s="678">
        <f t="shared" ca="1" si="3287"/>
        <v>0</v>
      </c>
      <c r="AC3282" s="678">
        <f t="shared" ca="1" si="3287"/>
        <v>0</v>
      </c>
      <c r="AD3282" s="678">
        <f t="shared" ca="1" si="3287"/>
        <v>0</v>
      </c>
      <c r="AE3282" s="678">
        <f t="shared" ca="1" si="3287"/>
        <v>0</v>
      </c>
    </row>
    <row r="3283" spans="2:31" hidden="1">
      <c r="B3283" s="526" t="s">
        <v>893</v>
      </c>
      <c r="C3283" s="526"/>
      <c r="D3283" s="678">
        <f ca="1">OFFSET($C$787,D3281,0)</f>
        <v>0</v>
      </c>
      <c r="E3283" s="678">
        <f ca="1">ROUND(MAX(K3285:AE3285),0)</f>
        <v>0</v>
      </c>
      <c r="F3283" s="694">
        <f ca="1">OFFSET($I$787,D3281,0)</f>
        <v>0</v>
      </c>
      <c r="G3283" s="693">
        <f ca="1">OFFSET($G$787,D3281,0)</f>
        <v>0</v>
      </c>
      <c r="H3283" s="526"/>
      <c r="I3283" s="526"/>
      <c r="J3283" s="677" t="s">
        <v>880</v>
      </c>
      <c r="K3283" s="678">
        <f t="shared" ref="K3283:AE3283" ca="1" si="3288">IF($D3282=K$3245,ROUND($D3283,0),0)</f>
        <v>0</v>
      </c>
      <c r="L3283" s="678">
        <f t="shared" ca="1" si="3288"/>
        <v>0</v>
      </c>
      <c r="M3283" s="678">
        <f t="shared" ca="1" si="3288"/>
        <v>0</v>
      </c>
      <c r="N3283" s="678">
        <f t="shared" ca="1" si="3288"/>
        <v>0</v>
      </c>
      <c r="O3283" s="678">
        <f t="shared" ca="1" si="3288"/>
        <v>0</v>
      </c>
      <c r="P3283" s="678">
        <f t="shared" ca="1" si="3288"/>
        <v>0</v>
      </c>
      <c r="Q3283" s="678">
        <f t="shared" ca="1" si="3288"/>
        <v>0</v>
      </c>
      <c r="R3283" s="678">
        <f t="shared" ca="1" si="3288"/>
        <v>0</v>
      </c>
      <c r="S3283" s="678">
        <f t="shared" ca="1" si="3288"/>
        <v>0</v>
      </c>
      <c r="T3283" s="678">
        <f t="shared" ca="1" si="3288"/>
        <v>0</v>
      </c>
      <c r="U3283" s="678">
        <f t="shared" ca="1" si="3288"/>
        <v>0</v>
      </c>
      <c r="V3283" s="678">
        <f t="shared" ca="1" si="3288"/>
        <v>0</v>
      </c>
      <c r="W3283" s="678">
        <f t="shared" ca="1" si="3288"/>
        <v>0</v>
      </c>
      <c r="X3283" s="678">
        <f t="shared" ca="1" si="3288"/>
        <v>0</v>
      </c>
      <c r="Y3283" s="678">
        <f t="shared" ca="1" si="3288"/>
        <v>0</v>
      </c>
      <c r="Z3283" s="678">
        <f t="shared" ca="1" si="3288"/>
        <v>0</v>
      </c>
      <c r="AA3283" s="678">
        <f t="shared" ca="1" si="3288"/>
        <v>0</v>
      </c>
      <c r="AB3283" s="678">
        <f t="shared" ca="1" si="3288"/>
        <v>0</v>
      </c>
      <c r="AC3283" s="678">
        <f t="shared" ca="1" si="3288"/>
        <v>0</v>
      </c>
      <c r="AD3283" s="678">
        <f t="shared" ca="1" si="3288"/>
        <v>0</v>
      </c>
      <c r="AE3283" s="678">
        <f t="shared" ca="1" si="3288"/>
        <v>0</v>
      </c>
    </row>
    <row r="3284" spans="2:31" hidden="1">
      <c r="B3284" s="526"/>
      <c r="C3284" s="526"/>
      <c r="D3284" s="526"/>
      <c r="E3284" s="526"/>
      <c r="F3284" s="526"/>
      <c r="G3284" s="526"/>
      <c r="H3284" s="526"/>
      <c r="I3284" s="526"/>
      <c r="J3284" s="677" t="s">
        <v>881</v>
      </c>
      <c r="K3284" s="678">
        <f ca="1">IF(AND($D3282&lt;=K$3245,K$3245&lt;=$E3282),ROUND(K3283-K3282,0),0)</f>
        <v>0</v>
      </c>
      <c r="L3284" s="678">
        <f t="shared" ref="L3284:AE3284" ca="1" si="3289">IF(AND($D3282&lt;=L$3245,L$3245&lt;=$E3282),ROUND(K3284+L3283-L3282,0),0)</f>
        <v>0</v>
      </c>
      <c r="M3284" s="678">
        <f t="shared" ca="1" si="3289"/>
        <v>0</v>
      </c>
      <c r="N3284" s="678">
        <f t="shared" ca="1" si="3289"/>
        <v>0</v>
      </c>
      <c r="O3284" s="678">
        <f t="shared" ca="1" si="3289"/>
        <v>0</v>
      </c>
      <c r="P3284" s="678">
        <f t="shared" ca="1" si="3289"/>
        <v>0</v>
      </c>
      <c r="Q3284" s="678">
        <f t="shared" ca="1" si="3289"/>
        <v>0</v>
      </c>
      <c r="R3284" s="678">
        <f t="shared" ca="1" si="3289"/>
        <v>0</v>
      </c>
      <c r="S3284" s="678">
        <f t="shared" ca="1" si="3289"/>
        <v>0</v>
      </c>
      <c r="T3284" s="678">
        <f t="shared" ca="1" si="3289"/>
        <v>0</v>
      </c>
      <c r="U3284" s="678">
        <f t="shared" ca="1" si="3289"/>
        <v>0</v>
      </c>
      <c r="V3284" s="678">
        <f t="shared" ca="1" si="3289"/>
        <v>0</v>
      </c>
      <c r="W3284" s="678">
        <f t="shared" ca="1" si="3289"/>
        <v>0</v>
      </c>
      <c r="X3284" s="678">
        <f t="shared" ca="1" si="3289"/>
        <v>0</v>
      </c>
      <c r="Y3284" s="678">
        <f t="shared" ca="1" si="3289"/>
        <v>0</v>
      </c>
      <c r="Z3284" s="678">
        <f t="shared" ca="1" si="3289"/>
        <v>0</v>
      </c>
      <c r="AA3284" s="678">
        <f t="shared" ca="1" si="3289"/>
        <v>0</v>
      </c>
      <c r="AB3284" s="678">
        <f t="shared" ca="1" si="3289"/>
        <v>0</v>
      </c>
      <c r="AC3284" s="678">
        <f t="shared" ca="1" si="3289"/>
        <v>0</v>
      </c>
      <c r="AD3284" s="678">
        <f t="shared" ca="1" si="3289"/>
        <v>0</v>
      </c>
      <c r="AE3284" s="678">
        <f t="shared" ca="1" si="3289"/>
        <v>0</v>
      </c>
    </row>
    <row r="3285" spans="2:31" hidden="1">
      <c r="B3285" s="526"/>
      <c r="C3285" s="526"/>
      <c r="D3285" s="526"/>
      <c r="E3285" s="526"/>
      <c r="F3285" s="526"/>
      <c r="G3285" s="526"/>
      <c r="H3285" s="526"/>
      <c r="I3285" s="526"/>
      <c r="J3285" s="679" t="s">
        <v>874</v>
      </c>
      <c r="K3285" s="526">
        <f t="shared" ref="K3285:AE3285" ca="1" si="3290">IF(AND($E3282=K$3245,K3284&gt;0),ROUND(K3284,0),0)</f>
        <v>0</v>
      </c>
      <c r="L3285" s="526">
        <f t="shared" ca="1" si="3290"/>
        <v>0</v>
      </c>
      <c r="M3285" s="526">
        <f t="shared" ca="1" si="3290"/>
        <v>0</v>
      </c>
      <c r="N3285" s="526">
        <f t="shared" ca="1" si="3290"/>
        <v>0</v>
      </c>
      <c r="O3285" s="526">
        <f t="shared" ca="1" si="3290"/>
        <v>0</v>
      </c>
      <c r="P3285" s="526">
        <f t="shared" ca="1" si="3290"/>
        <v>0</v>
      </c>
      <c r="Q3285" s="526">
        <f t="shared" ca="1" si="3290"/>
        <v>0</v>
      </c>
      <c r="R3285" s="526">
        <f t="shared" ca="1" si="3290"/>
        <v>0</v>
      </c>
      <c r="S3285" s="526">
        <f t="shared" ca="1" si="3290"/>
        <v>0</v>
      </c>
      <c r="T3285" s="526">
        <f t="shared" ca="1" si="3290"/>
        <v>0</v>
      </c>
      <c r="U3285" s="526">
        <f t="shared" ca="1" si="3290"/>
        <v>0</v>
      </c>
      <c r="V3285" s="526">
        <f t="shared" ca="1" si="3290"/>
        <v>0</v>
      </c>
      <c r="W3285" s="526">
        <f t="shared" ca="1" si="3290"/>
        <v>0</v>
      </c>
      <c r="X3285" s="526">
        <f t="shared" ca="1" si="3290"/>
        <v>0</v>
      </c>
      <c r="Y3285" s="526">
        <f t="shared" ca="1" si="3290"/>
        <v>0</v>
      </c>
      <c r="Z3285" s="526">
        <f t="shared" ca="1" si="3290"/>
        <v>0</v>
      </c>
      <c r="AA3285" s="526">
        <f t="shared" ca="1" si="3290"/>
        <v>0</v>
      </c>
      <c r="AB3285" s="526">
        <f t="shared" ca="1" si="3290"/>
        <v>0</v>
      </c>
      <c r="AC3285" s="526">
        <f t="shared" ca="1" si="3290"/>
        <v>0</v>
      </c>
      <c r="AD3285" s="526">
        <f t="shared" ca="1" si="3290"/>
        <v>0</v>
      </c>
      <c r="AE3285" s="526">
        <f t="shared" ca="1" si="3290"/>
        <v>0</v>
      </c>
    </row>
    <row r="3286" spans="2:31" hidden="1">
      <c r="B3286" s="526"/>
      <c r="C3286" s="526"/>
      <c r="D3286" s="526"/>
      <c r="E3286" s="526"/>
      <c r="F3286" s="526"/>
      <c r="G3286" s="526"/>
      <c r="H3286" s="526"/>
      <c r="I3286" s="526"/>
      <c r="J3286" s="677" t="s">
        <v>882</v>
      </c>
      <c r="K3286" s="678">
        <f t="shared" ref="K3286:AE3286" ca="1" si="3291">IF(AND($D3282&lt;=K$3245,K$3245&lt;=$E3282),ROUND(K3284-K3285,0),0)</f>
        <v>0</v>
      </c>
      <c r="L3286" s="678">
        <f t="shared" ca="1" si="3291"/>
        <v>0</v>
      </c>
      <c r="M3286" s="678">
        <f t="shared" ca="1" si="3291"/>
        <v>0</v>
      </c>
      <c r="N3286" s="678">
        <f t="shared" ca="1" si="3291"/>
        <v>0</v>
      </c>
      <c r="O3286" s="678">
        <f t="shared" ca="1" si="3291"/>
        <v>0</v>
      </c>
      <c r="P3286" s="678">
        <f t="shared" ca="1" si="3291"/>
        <v>0</v>
      </c>
      <c r="Q3286" s="678">
        <f t="shared" ca="1" si="3291"/>
        <v>0</v>
      </c>
      <c r="R3286" s="678">
        <f t="shared" ca="1" si="3291"/>
        <v>0</v>
      </c>
      <c r="S3286" s="678">
        <f t="shared" ca="1" si="3291"/>
        <v>0</v>
      </c>
      <c r="T3286" s="678">
        <f t="shared" ca="1" si="3291"/>
        <v>0</v>
      </c>
      <c r="U3286" s="678">
        <f t="shared" ca="1" si="3291"/>
        <v>0</v>
      </c>
      <c r="V3286" s="678">
        <f t="shared" ca="1" si="3291"/>
        <v>0</v>
      </c>
      <c r="W3286" s="678">
        <f t="shared" ca="1" si="3291"/>
        <v>0</v>
      </c>
      <c r="X3286" s="678">
        <f t="shared" ca="1" si="3291"/>
        <v>0</v>
      </c>
      <c r="Y3286" s="678">
        <f t="shared" ca="1" si="3291"/>
        <v>0</v>
      </c>
      <c r="Z3286" s="678">
        <f t="shared" ca="1" si="3291"/>
        <v>0</v>
      </c>
      <c r="AA3286" s="678">
        <f t="shared" ca="1" si="3291"/>
        <v>0</v>
      </c>
      <c r="AB3286" s="678">
        <f t="shared" ca="1" si="3291"/>
        <v>0</v>
      </c>
      <c r="AC3286" s="678">
        <f t="shared" ca="1" si="3291"/>
        <v>0</v>
      </c>
      <c r="AD3286" s="678">
        <f t="shared" ca="1" si="3291"/>
        <v>0</v>
      </c>
      <c r="AE3286" s="678">
        <f t="shared" ca="1" si="3291"/>
        <v>0</v>
      </c>
    </row>
    <row r="3287" spans="2:31" hidden="1">
      <c r="B3287" s="526"/>
      <c r="C3287" s="526"/>
      <c r="D3287" s="526"/>
      <c r="E3287" s="526"/>
      <c r="F3287" s="526"/>
      <c r="G3287" s="526"/>
      <c r="H3287" s="526"/>
      <c r="I3287" s="526"/>
      <c r="J3287" s="677" t="s">
        <v>883</v>
      </c>
      <c r="K3287" s="678">
        <f t="shared" ref="K3287:AE3287" ca="1" si="3292">ROUND(K3285+K3282,0)</f>
        <v>0</v>
      </c>
      <c r="L3287" s="678">
        <f t="shared" ca="1" si="3292"/>
        <v>0</v>
      </c>
      <c r="M3287" s="678">
        <f t="shared" ca="1" si="3292"/>
        <v>0</v>
      </c>
      <c r="N3287" s="678">
        <f t="shared" ca="1" si="3292"/>
        <v>0</v>
      </c>
      <c r="O3287" s="678">
        <f t="shared" ca="1" si="3292"/>
        <v>0</v>
      </c>
      <c r="P3287" s="678">
        <f t="shared" ca="1" si="3292"/>
        <v>0</v>
      </c>
      <c r="Q3287" s="678">
        <f t="shared" ca="1" si="3292"/>
        <v>0</v>
      </c>
      <c r="R3287" s="678">
        <f t="shared" ca="1" si="3292"/>
        <v>0</v>
      </c>
      <c r="S3287" s="678">
        <f t="shared" ca="1" si="3292"/>
        <v>0</v>
      </c>
      <c r="T3287" s="678">
        <f t="shared" ca="1" si="3292"/>
        <v>0</v>
      </c>
      <c r="U3287" s="678">
        <f t="shared" ca="1" si="3292"/>
        <v>0</v>
      </c>
      <c r="V3287" s="678">
        <f t="shared" ca="1" si="3292"/>
        <v>0</v>
      </c>
      <c r="W3287" s="678">
        <f t="shared" ca="1" si="3292"/>
        <v>0</v>
      </c>
      <c r="X3287" s="678">
        <f t="shared" ca="1" si="3292"/>
        <v>0</v>
      </c>
      <c r="Y3287" s="678">
        <f t="shared" ca="1" si="3292"/>
        <v>0</v>
      </c>
      <c r="Z3287" s="678">
        <f t="shared" ca="1" si="3292"/>
        <v>0</v>
      </c>
      <c r="AA3287" s="678">
        <f t="shared" ca="1" si="3292"/>
        <v>0</v>
      </c>
      <c r="AB3287" s="678">
        <f t="shared" ca="1" si="3292"/>
        <v>0</v>
      </c>
      <c r="AC3287" s="678">
        <f t="shared" ca="1" si="3292"/>
        <v>0</v>
      </c>
      <c r="AD3287" s="678">
        <f t="shared" ca="1" si="3292"/>
        <v>0</v>
      </c>
      <c r="AE3287" s="678">
        <f t="shared" ca="1" si="3292"/>
        <v>0</v>
      </c>
    </row>
    <row r="3288" spans="2:31" hidden="1">
      <c r="B3288" s="526"/>
      <c r="C3288" s="526"/>
      <c r="D3288" s="526"/>
      <c r="E3288" s="526"/>
      <c r="F3288" s="526"/>
      <c r="G3288" s="526"/>
      <c r="H3288" s="526"/>
      <c r="I3288" s="526"/>
      <c r="J3288" s="677" t="s">
        <v>887</v>
      </c>
      <c r="K3288" s="678">
        <f t="shared" ref="K3288:AE3288" ca="1" si="3293">IF($D3282=K$3245,ROUND($F3283,0),0)</f>
        <v>0</v>
      </c>
      <c r="L3288" s="678">
        <f t="shared" ca="1" si="3293"/>
        <v>0</v>
      </c>
      <c r="M3288" s="678">
        <f t="shared" ca="1" si="3293"/>
        <v>0</v>
      </c>
      <c r="N3288" s="678">
        <f t="shared" ca="1" si="3293"/>
        <v>0</v>
      </c>
      <c r="O3288" s="678">
        <f t="shared" ca="1" si="3293"/>
        <v>0</v>
      </c>
      <c r="P3288" s="678">
        <f t="shared" ca="1" si="3293"/>
        <v>0</v>
      </c>
      <c r="Q3288" s="678">
        <f t="shared" ca="1" si="3293"/>
        <v>0</v>
      </c>
      <c r="R3288" s="678">
        <f t="shared" ca="1" si="3293"/>
        <v>0</v>
      </c>
      <c r="S3288" s="678">
        <f t="shared" ca="1" si="3293"/>
        <v>0</v>
      </c>
      <c r="T3288" s="678">
        <f t="shared" ca="1" si="3293"/>
        <v>0</v>
      </c>
      <c r="U3288" s="678">
        <f t="shared" ca="1" si="3293"/>
        <v>0</v>
      </c>
      <c r="V3288" s="678">
        <f t="shared" ca="1" si="3293"/>
        <v>0</v>
      </c>
      <c r="W3288" s="678">
        <f t="shared" ca="1" si="3293"/>
        <v>0</v>
      </c>
      <c r="X3288" s="678">
        <f t="shared" ca="1" si="3293"/>
        <v>0</v>
      </c>
      <c r="Y3288" s="678">
        <f t="shared" ca="1" si="3293"/>
        <v>0</v>
      </c>
      <c r="Z3288" s="678">
        <f t="shared" ca="1" si="3293"/>
        <v>0</v>
      </c>
      <c r="AA3288" s="678">
        <f t="shared" ca="1" si="3293"/>
        <v>0</v>
      </c>
      <c r="AB3288" s="678">
        <f t="shared" ca="1" si="3293"/>
        <v>0</v>
      </c>
      <c r="AC3288" s="678">
        <f t="shared" ca="1" si="3293"/>
        <v>0</v>
      </c>
      <c r="AD3288" s="678">
        <f t="shared" ca="1" si="3293"/>
        <v>0</v>
      </c>
      <c r="AE3288" s="678">
        <f t="shared" ca="1" si="3293"/>
        <v>0</v>
      </c>
    </row>
    <row r="3289" spans="2:31" hidden="1">
      <c r="B3289" s="526"/>
      <c r="C3289" s="526"/>
      <c r="D3289" s="526"/>
      <c r="E3289" s="526"/>
      <c r="F3289" s="526"/>
      <c r="G3289" s="526"/>
      <c r="H3289" s="526"/>
      <c r="I3289" s="526"/>
      <c r="J3289" s="677" t="s">
        <v>892</v>
      </c>
      <c r="K3289" s="678">
        <f t="shared" ref="K3289:AE3289" ca="1" si="3294">ROUND(OFFSET($K$810,$D3281,K$3243),0)</f>
        <v>0</v>
      </c>
      <c r="L3289" s="678">
        <f t="shared" ca="1" si="3294"/>
        <v>0</v>
      </c>
      <c r="M3289" s="678">
        <f t="shared" ca="1" si="3294"/>
        <v>0</v>
      </c>
      <c r="N3289" s="678">
        <f t="shared" ca="1" si="3294"/>
        <v>0</v>
      </c>
      <c r="O3289" s="678">
        <f t="shared" ca="1" si="3294"/>
        <v>0</v>
      </c>
      <c r="P3289" s="678">
        <f t="shared" ca="1" si="3294"/>
        <v>0</v>
      </c>
      <c r="Q3289" s="678">
        <f t="shared" ca="1" si="3294"/>
        <v>0</v>
      </c>
      <c r="R3289" s="678">
        <f t="shared" ca="1" si="3294"/>
        <v>0</v>
      </c>
      <c r="S3289" s="678">
        <f t="shared" ca="1" si="3294"/>
        <v>0</v>
      </c>
      <c r="T3289" s="678">
        <f t="shared" ca="1" si="3294"/>
        <v>0</v>
      </c>
      <c r="U3289" s="678">
        <f t="shared" ca="1" si="3294"/>
        <v>0</v>
      </c>
      <c r="V3289" s="678">
        <f t="shared" ca="1" si="3294"/>
        <v>0</v>
      </c>
      <c r="W3289" s="678">
        <f t="shared" ca="1" si="3294"/>
        <v>0</v>
      </c>
      <c r="X3289" s="678">
        <f t="shared" ca="1" si="3294"/>
        <v>0</v>
      </c>
      <c r="Y3289" s="678">
        <f t="shared" ca="1" si="3294"/>
        <v>0</v>
      </c>
      <c r="Z3289" s="678">
        <f t="shared" ca="1" si="3294"/>
        <v>0</v>
      </c>
      <c r="AA3289" s="678">
        <f t="shared" ca="1" si="3294"/>
        <v>0</v>
      </c>
      <c r="AB3289" s="678">
        <f t="shared" ca="1" si="3294"/>
        <v>0</v>
      </c>
      <c r="AC3289" s="678">
        <f t="shared" ca="1" si="3294"/>
        <v>0</v>
      </c>
      <c r="AD3289" s="678">
        <f t="shared" ca="1" si="3294"/>
        <v>0</v>
      </c>
      <c r="AE3289" s="678">
        <f t="shared" ca="1" si="3294"/>
        <v>0</v>
      </c>
    </row>
    <row r="3290" spans="2:31" hidden="1">
      <c r="B3290" s="696" t="s">
        <v>894</v>
      </c>
      <c r="C3290" s="526"/>
      <c r="D3290" s="526"/>
      <c r="E3290" s="526"/>
      <c r="F3290" s="526"/>
      <c r="G3290" s="526"/>
      <c r="H3290" s="526"/>
      <c r="I3290" s="526"/>
      <c r="J3290" s="677" t="s">
        <v>888</v>
      </c>
      <c r="K3290" s="678"/>
      <c r="L3290" s="678"/>
      <c r="M3290" s="678"/>
      <c r="N3290" s="678"/>
      <c r="O3290" s="678"/>
      <c r="P3290" s="678"/>
      <c r="Q3290" s="678"/>
      <c r="R3290" s="678"/>
      <c r="S3290" s="678"/>
      <c r="T3290" s="678"/>
      <c r="U3290" s="678"/>
      <c r="V3290" s="678"/>
      <c r="W3290" s="678"/>
      <c r="X3290" s="678"/>
      <c r="Y3290" s="678"/>
      <c r="Z3290" s="678"/>
      <c r="AA3290" s="678"/>
      <c r="AB3290" s="678"/>
      <c r="AC3290" s="678"/>
      <c r="AD3290" s="678"/>
      <c r="AE3290" s="678"/>
    </row>
    <row r="3291" spans="2:31" ht="12.5" hidden="1" thickBot="1">
      <c r="B3291" s="527" t="s">
        <v>878</v>
      </c>
      <c r="C3291" s="527"/>
      <c r="D3291" s="680"/>
      <c r="E3291" s="680"/>
      <c r="F3291" s="527"/>
      <c r="G3291" s="681"/>
      <c r="H3291" s="527"/>
      <c r="I3291" s="527"/>
      <c r="J3291" s="527"/>
      <c r="K3291" s="527"/>
      <c r="L3291" s="527"/>
      <c r="M3291" s="527"/>
      <c r="N3291" s="527"/>
      <c r="O3291" s="527"/>
      <c r="P3291" s="527"/>
      <c r="Q3291" s="527"/>
      <c r="R3291" s="527"/>
      <c r="S3291" s="527"/>
      <c r="T3291" s="527"/>
      <c r="U3291" s="527"/>
      <c r="V3291" s="527"/>
      <c r="W3291" s="527"/>
      <c r="X3291" s="527"/>
      <c r="Y3291" s="527"/>
      <c r="Z3291" s="527"/>
      <c r="AA3291" s="527"/>
      <c r="AB3291" s="527"/>
      <c r="AC3291" s="527"/>
      <c r="AD3291" s="527"/>
      <c r="AE3291" s="527"/>
    </row>
    <row r="3292" spans="2:31" ht="12.5" hidden="1" thickTop="1"/>
    <row r="3293" spans="2:31" ht="12.5" hidden="1" thickBot="1">
      <c r="B3293" s="675" t="str">
        <f ca="1">"nazwa ST: "&amp;OFFSET($B$787,D3293,0)</f>
        <v xml:space="preserve">nazwa ST: </v>
      </c>
      <c r="C3293" s="675"/>
      <c r="D3293" s="676">
        <f>D3281+1</f>
        <v>4</v>
      </c>
      <c r="E3293" s="675"/>
      <c r="F3293" s="675"/>
      <c r="G3293" s="675"/>
      <c r="H3293" s="675"/>
      <c r="I3293" s="675"/>
      <c r="J3293" s="675"/>
      <c r="K3293" s="539" t="str">
        <f t="shared" ref="K3293:AE3293" si="3295">LataProjekcji</f>
        <v>Uzupełnij dane</v>
      </c>
      <c r="L3293" s="539" t="str">
        <f t="shared" si="3295"/>
        <v/>
      </c>
      <c r="M3293" s="539" t="str">
        <f t="shared" si="3295"/>
        <v/>
      </c>
      <c r="N3293" s="539" t="str">
        <f t="shared" si="3295"/>
        <v/>
      </c>
      <c r="O3293" s="539" t="str">
        <f t="shared" si="3295"/>
        <v/>
      </c>
      <c r="P3293" s="539" t="str">
        <f t="shared" si="3295"/>
        <v/>
      </c>
      <c r="Q3293" s="539" t="str">
        <f t="shared" si="3295"/>
        <v/>
      </c>
      <c r="R3293" s="539" t="str">
        <f t="shared" si="3295"/>
        <v/>
      </c>
      <c r="S3293" s="539" t="str">
        <f t="shared" si="3295"/>
        <v/>
      </c>
      <c r="T3293" s="539" t="str">
        <f t="shared" si="3295"/>
        <v/>
      </c>
      <c r="U3293" s="539" t="str">
        <f t="shared" si="3295"/>
        <v/>
      </c>
      <c r="V3293" s="539" t="str">
        <f t="shared" si="3295"/>
        <v/>
      </c>
      <c r="W3293" s="539" t="str">
        <f t="shared" si="3295"/>
        <v/>
      </c>
      <c r="X3293" s="539" t="str">
        <f t="shared" si="3295"/>
        <v/>
      </c>
      <c r="Y3293" s="539" t="str">
        <f t="shared" si="3295"/>
        <v/>
      </c>
      <c r="Z3293" s="539" t="str">
        <f t="shared" si="3295"/>
        <v/>
      </c>
      <c r="AA3293" s="539" t="str">
        <f t="shared" si="3295"/>
        <v/>
      </c>
      <c r="AB3293" s="539" t="str">
        <f t="shared" si="3295"/>
        <v/>
      </c>
      <c r="AC3293" s="539" t="str">
        <f t="shared" si="3295"/>
        <v/>
      </c>
      <c r="AD3293" s="539" t="str">
        <f t="shared" si="3295"/>
        <v/>
      </c>
      <c r="AE3293" s="539" t="str">
        <f t="shared" si="3295"/>
        <v/>
      </c>
    </row>
    <row r="3294" spans="2:31" hidden="1">
      <c r="B3294" s="526" t="s">
        <v>872</v>
      </c>
      <c r="C3294" s="526"/>
      <c r="D3294" s="526">
        <f ca="1">OFFSET($D$787,D3293,0)</f>
        <v>0</v>
      </c>
      <c r="E3294" s="526">
        <f ca="1">YEAR(OFFSET($E$787,D3293,0))</f>
        <v>1900</v>
      </c>
      <c r="F3294" s="526"/>
      <c r="G3294" s="526"/>
      <c r="H3294" s="526"/>
      <c r="I3294" s="526"/>
      <c r="J3294" s="677" t="s">
        <v>879</v>
      </c>
      <c r="K3294" s="678">
        <f t="shared" ref="K3294:AE3294" ca="1" si="3296">ROUND(OFFSET($K$787,$D3293,K$3243),0)</f>
        <v>0</v>
      </c>
      <c r="L3294" s="678">
        <f t="shared" ca="1" si="3296"/>
        <v>0</v>
      </c>
      <c r="M3294" s="678">
        <f t="shared" ca="1" si="3296"/>
        <v>0</v>
      </c>
      <c r="N3294" s="678">
        <f t="shared" ca="1" si="3296"/>
        <v>0</v>
      </c>
      <c r="O3294" s="678">
        <f t="shared" ca="1" si="3296"/>
        <v>0</v>
      </c>
      <c r="P3294" s="678">
        <f t="shared" ca="1" si="3296"/>
        <v>0</v>
      </c>
      <c r="Q3294" s="678">
        <f t="shared" ca="1" si="3296"/>
        <v>0</v>
      </c>
      <c r="R3294" s="678">
        <f t="shared" ca="1" si="3296"/>
        <v>0</v>
      </c>
      <c r="S3294" s="678">
        <f t="shared" ca="1" si="3296"/>
        <v>0</v>
      </c>
      <c r="T3294" s="678">
        <f t="shared" ca="1" si="3296"/>
        <v>0</v>
      </c>
      <c r="U3294" s="678">
        <f t="shared" ca="1" si="3296"/>
        <v>0</v>
      </c>
      <c r="V3294" s="678">
        <f t="shared" ca="1" si="3296"/>
        <v>0</v>
      </c>
      <c r="W3294" s="678">
        <f t="shared" ca="1" si="3296"/>
        <v>0</v>
      </c>
      <c r="X3294" s="678">
        <f t="shared" ca="1" si="3296"/>
        <v>0</v>
      </c>
      <c r="Y3294" s="678">
        <f t="shared" ca="1" si="3296"/>
        <v>0</v>
      </c>
      <c r="Z3294" s="678">
        <f t="shared" ca="1" si="3296"/>
        <v>0</v>
      </c>
      <c r="AA3294" s="678">
        <f t="shared" ca="1" si="3296"/>
        <v>0</v>
      </c>
      <c r="AB3294" s="678">
        <f t="shared" ca="1" si="3296"/>
        <v>0</v>
      </c>
      <c r="AC3294" s="678">
        <f t="shared" ca="1" si="3296"/>
        <v>0</v>
      </c>
      <c r="AD3294" s="678">
        <f t="shared" ca="1" si="3296"/>
        <v>0</v>
      </c>
      <c r="AE3294" s="678">
        <f t="shared" ca="1" si="3296"/>
        <v>0</v>
      </c>
    </row>
    <row r="3295" spans="2:31" hidden="1">
      <c r="B3295" s="526" t="s">
        <v>893</v>
      </c>
      <c r="C3295" s="526"/>
      <c r="D3295" s="678">
        <f ca="1">OFFSET($C$787,D3293,0)</f>
        <v>0</v>
      </c>
      <c r="E3295" s="678">
        <f ca="1">ROUND(MAX(K3297:AE3297),0)</f>
        <v>0</v>
      </c>
      <c r="F3295" s="694">
        <f ca="1">OFFSET($I$787,D3293,0)</f>
        <v>0</v>
      </c>
      <c r="G3295" s="693">
        <f ca="1">OFFSET($G$787,D3293,0)</f>
        <v>0</v>
      </c>
      <c r="H3295" s="526"/>
      <c r="I3295" s="526"/>
      <c r="J3295" s="677" t="s">
        <v>880</v>
      </c>
      <c r="K3295" s="678">
        <f t="shared" ref="K3295:AE3295" ca="1" si="3297">IF($D3294=K$3245,ROUND($D3295,0),0)</f>
        <v>0</v>
      </c>
      <c r="L3295" s="678">
        <f t="shared" ca="1" si="3297"/>
        <v>0</v>
      </c>
      <c r="M3295" s="678">
        <f t="shared" ca="1" si="3297"/>
        <v>0</v>
      </c>
      <c r="N3295" s="678">
        <f t="shared" ca="1" si="3297"/>
        <v>0</v>
      </c>
      <c r="O3295" s="678">
        <f t="shared" ca="1" si="3297"/>
        <v>0</v>
      </c>
      <c r="P3295" s="678">
        <f t="shared" ca="1" si="3297"/>
        <v>0</v>
      </c>
      <c r="Q3295" s="678">
        <f t="shared" ca="1" si="3297"/>
        <v>0</v>
      </c>
      <c r="R3295" s="678">
        <f t="shared" ca="1" si="3297"/>
        <v>0</v>
      </c>
      <c r="S3295" s="678">
        <f t="shared" ca="1" si="3297"/>
        <v>0</v>
      </c>
      <c r="T3295" s="678">
        <f t="shared" ca="1" si="3297"/>
        <v>0</v>
      </c>
      <c r="U3295" s="678">
        <f t="shared" ca="1" si="3297"/>
        <v>0</v>
      </c>
      <c r="V3295" s="678">
        <f t="shared" ca="1" si="3297"/>
        <v>0</v>
      </c>
      <c r="W3295" s="678">
        <f t="shared" ca="1" si="3297"/>
        <v>0</v>
      </c>
      <c r="X3295" s="678">
        <f t="shared" ca="1" si="3297"/>
        <v>0</v>
      </c>
      <c r="Y3295" s="678">
        <f t="shared" ca="1" si="3297"/>
        <v>0</v>
      </c>
      <c r="Z3295" s="678">
        <f t="shared" ca="1" si="3297"/>
        <v>0</v>
      </c>
      <c r="AA3295" s="678">
        <f t="shared" ca="1" si="3297"/>
        <v>0</v>
      </c>
      <c r="AB3295" s="678">
        <f t="shared" ca="1" si="3297"/>
        <v>0</v>
      </c>
      <c r="AC3295" s="678">
        <f t="shared" ca="1" si="3297"/>
        <v>0</v>
      </c>
      <c r="AD3295" s="678">
        <f t="shared" ca="1" si="3297"/>
        <v>0</v>
      </c>
      <c r="AE3295" s="678">
        <f t="shared" ca="1" si="3297"/>
        <v>0</v>
      </c>
    </row>
    <row r="3296" spans="2:31" hidden="1">
      <c r="B3296" s="526"/>
      <c r="C3296" s="526"/>
      <c r="D3296" s="526"/>
      <c r="E3296" s="526"/>
      <c r="F3296" s="526"/>
      <c r="G3296" s="526"/>
      <c r="H3296" s="526"/>
      <c r="I3296" s="526"/>
      <c r="J3296" s="677" t="s">
        <v>881</v>
      </c>
      <c r="K3296" s="678">
        <f ca="1">IF(AND($D3294&lt;=K$3245,K$3245&lt;=$E3294),ROUND(K3295-K3294,0),0)</f>
        <v>0</v>
      </c>
      <c r="L3296" s="678">
        <f t="shared" ref="L3296:AE3296" ca="1" si="3298">IF(AND($D3294&lt;=L$3245,L$3245&lt;=$E3294),ROUND(K3296+L3295-L3294,0),0)</f>
        <v>0</v>
      </c>
      <c r="M3296" s="678">
        <f t="shared" ca="1" si="3298"/>
        <v>0</v>
      </c>
      <c r="N3296" s="678">
        <f t="shared" ca="1" si="3298"/>
        <v>0</v>
      </c>
      <c r="O3296" s="678">
        <f t="shared" ca="1" si="3298"/>
        <v>0</v>
      </c>
      <c r="P3296" s="678">
        <f t="shared" ca="1" si="3298"/>
        <v>0</v>
      </c>
      <c r="Q3296" s="678">
        <f t="shared" ca="1" si="3298"/>
        <v>0</v>
      </c>
      <c r="R3296" s="678">
        <f t="shared" ca="1" si="3298"/>
        <v>0</v>
      </c>
      <c r="S3296" s="678">
        <f t="shared" ca="1" si="3298"/>
        <v>0</v>
      </c>
      <c r="T3296" s="678">
        <f t="shared" ca="1" si="3298"/>
        <v>0</v>
      </c>
      <c r="U3296" s="678">
        <f t="shared" ca="1" si="3298"/>
        <v>0</v>
      </c>
      <c r="V3296" s="678">
        <f t="shared" ca="1" si="3298"/>
        <v>0</v>
      </c>
      <c r="W3296" s="678">
        <f t="shared" ca="1" si="3298"/>
        <v>0</v>
      </c>
      <c r="X3296" s="678">
        <f t="shared" ca="1" si="3298"/>
        <v>0</v>
      </c>
      <c r="Y3296" s="678">
        <f t="shared" ca="1" si="3298"/>
        <v>0</v>
      </c>
      <c r="Z3296" s="678">
        <f t="shared" ca="1" si="3298"/>
        <v>0</v>
      </c>
      <c r="AA3296" s="678">
        <f t="shared" ca="1" si="3298"/>
        <v>0</v>
      </c>
      <c r="AB3296" s="678">
        <f t="shared" ca="1" si="3298"/>
        <v>0</v>
      </c>
      <c r="AC3296" s="678">
        <f t="shared" ca="1" si="3298"/>
        <v>0</v>
      </c>
      <c r="AD3296" s="678">
        <f t="shared" ca="1" si="3298"/>
        <v>0</v>
      </c>
      <c r="AE3296" s="678">
        <f t="shared" ca="1" si="3298"/>
        <v>0</v>
      </c>
    </row>
    <row r="3297" spans="2:31" hidden="1">
      <c r="B3297" s="526"/>
      <c r="C3297" s="526"/>
      <c r="D3297" s="526"/>
      <c r="E3297" s="526"/>
      <c r="F3297" s="526"/>
      <c r="G3297" s="526"/>
      <c r="H3297" s="526"/>
      <c r="I3297" s="526"/>
      <c r="J3297" s="679" t="s">
        <v>874</v>
      </c>
      <c r="K3297" s="526">
        <f t="shared" ref="K3297:AE3297" ca="1" si="3299">IF(AND($E3294=K$3245,K3296&gt;0),ROUND(K3296,0),0)</f>
        <v>0</v>
      </c>
      <c r="L3297" s="526">
        <f t="shared" ca="1" si="3299"/>
        <v>0</v>
      </c>
      <c r="M3297" s="526">
        <f t="shared" ca="1" si="3299"/>
        <v>0</v>
      </c>
      <c r="N3297" s="526">
        <f t="shared" ca="1" si="3299"/>
        <v>0</v>
      </c>
      <c r="O3297" s="526">
        <f t="shared" ca="1" si="3299"/>
        <v>0</v>
      </c>
      <c r="P3297" s="526">
        <f t="shared" ca="1" si="3299"/>
        <v>0</v>
      </c>
      <c r="Q3297" s="526">
        <f t="shared" ca="1" si="3299"/>
        <v>0</v>
      </c>
      <c r="R3297" s="526">
        <f t="shared" ca="1" si="3299"/>
        <v>0</v>
      </c>
      <c r="S3297" s="526">
        <f t="shared" ca="1" si="3299"/>
        <v>0</v>
      </c>
      <c r="T3297" s="526">
        <f t="shared" ca="1" si="3299"/>
        <v>0</v>
      </c>
      <c r="U3297" s="526">
        <f t="shared" ca="1" si="3299"/>
        <v>0</v>
      </c>
      <c r="V3297" s="526">
        <f t="shared" ca="1" si="3299"/>
        <v>0</v>
      </c>
      <c r="W3297" s="526">
        <f t="shared" ca="1" si="3299"/>
        <v>0</v>
      </c>
      <c r="X3297" s="526">
        <f t="shared" ca="1" si="3299"/>
        <v>0</v>
      </c>
      <c r="Y3297" s="526">
        <f t="shared" ca="1" si="3299"/>
        <v>0</v>
      </c>
      <c r="Z3297" s="526">
        <f t="shared" ca="1" si="3299"/>
        <v>0</v>
      </c>
      <c r="AA3297" s="526">
        <f t="shared" ca="1" si="3299"/>
        <v>0</v>
      </c>
      <c r="AB3297" s="526">
        <f t="shared" ca="1" si="3299"/>
        <v>0</v>
      </c>
      <c r="AC3297" s="526">
        <f t="shared" ca="1" si="3299"/>
        <v>0</v>
      </c>
      <c r="AD3297" s="526">
        <f t="shared" ca="1" si="3299"/>
        <v>0</v>
      </c>
      <c r="AE3297" s="526">
        <f t="shared" ca="1" si="3299"/>
        <v>0</v>
      </c>
    </row>
    <row r="3298" spans="2:31" hidden="1">
      <c r="B3298" s="526"/>
      <c r="C3298" s="526"/>
      <c r="D3298" s="526"/>
      <c r="E3298" s="526"/>
      <c r="F3298" s="526"/>
      <c r="G3298" s="526"/>
      <c r="H3298" s="526"/>
      <c r="I3298" s="526"/>
      <c r="J3298" s="677" t="s">
        <v>882</v>
      </c>
      <c r="K3298" s="678">
        <f t="shared" ref="K3298:AE3298" ca="1" si="3300">IF(AND($D3294&lt;=K$3245,K$3245&lt;=$E3294),ROUND(K3296-K3297,0),0)</f>
        <v>0</v>
      </c>
      <c r="L3298" s="678">
        <f t="shared" ca="1" si="3300"/>
        <v>0</v>
      </c>
      <c r="M3298" s="678">
        <f t="shared" ca="1" si="3300"/>
        <v>0</v>
      </c>
      <c r="N3298" s="678">
        <f t="shared" ca="1" si="3300"/>
        <v>0</v>
      </c>
      <c r="O3298" s="678">
        <f t="shared" ca="1" si="3300"/>
        <v>0</v>
      </c>
      <c r="P3298" s="678">
        <f t="shared" ca="1" si="3300"/>
        <v>0</v>
      </c>
      <c r="Q3298" s="678">
        <f t="shared" ca="1" si="3300"/>
        <v>0</v>
      </c>
      <c r="R3298" s="678">
        <f t="shared" ca="1" si="3300"/>
        <v>0</v>
      </c>
      <c r="S3298" s="678">
        <f t="shared" ca="1" si="3300"/>
        <v>0</v>
      </c>
      <c r="T3298" s="678">
        <f t="shared" ca="1" si="3300"/>
        <v>0</v>
      </c>
      <c r="U3298" s="678">
        <f t="shared" ca="1" si="3300"/>
        <v>0</v>
      </c>
      <c r="V3298" s="678">
        <f t="shared" ca="1" si="3300"/>
        <v>0</v>
      </c>
      <c r="W3298" s="678">
        <f t="shared" ca="1" si="3300"/>
        <v>0</v>
      </c>
      <c r="X3298" s="678">
        <f t="shared" ca="1" si="3300"/>
        <v>0</v>
      </c>
      <c r="Y3298" s="678">
        <f t="shared" ca="1" si="3300"/>
        <v>0</v>
      </c>
      <c r="Z3298" s="678">
        <f t="shared" ca="1" si="3300"/>
        <v>0</v>
      </c>
      <c r="AA3298" s="678">
        <f t="shared" ca="1" si="3300"/>
        <v>0</v>
      </c>
      <c r="AB3298" s="678">
        <f t="shared" ca="1" si="3300"/>
        <v>0</v>
      </c>
      <c r="AC3298" s="678">
        <f t="shared" ca="1" si="3300"/>
        <v>0</v>
      </c>
      <c r="AD3298" s="678">
        <f t="shared" ca="1" si="3300"/>
        <v>0</v>
      </c>
      <c r="AE3298" s="678">
        <f t="shared" ca="1" si="3300"/>
        <v>0</v>
      </c>
    </row>
    <row r="3299" spans="2:31" hidden="1">
      <c r="B3299" s="526"/>
      <c r="C3299" s="526"/>
      <c r="D3299" s="526"/>
      <c r="E3299" s="526"/>
      <c r="F3299" s="526"/>
      <c r="G3299" s="526"/>
      <c r="H3299" s="526"/>
      <c r="I3299" s="526"/>
      <c r="J3299" s="677" t="s">
        <v>883</v>
      </c>
      <c r="K3299" s="678">
        <f t="shared" ref="K3299:AE3299" ca="1" si="3301">ROUND(K3297+K3294,0)</f>
        <v>0</v>
      </c>
      <c r="L3299" s="678">
        <f t="shared" ca="1" si="3301"/>
        <v>0</v>
      </c>
      <c r="M3299" s="678">
        <f t="shared" ca="1" si="3301"/>
        <v>0</v>
      </c>
      <c r="N3299" s="678">
        <f t="shared" ca="1" si="3301"/>
        <v>0</v>
      </c>
      <c r="O3299" s="678">
        <f t="shared" ca="1" si="3301"/>
        <v>0</v>
      </c>
      <c r="P3299" s="678">
        <f t="shared" ca="1" si="3301"/>
        <v>0</v>
      </c>
      <c r="Q3299" s="678">
        <f t="shared" ca="1" si="3301"/>
        <v>0</v>
      </c>
      <c r="R3299" s="678">
        <f t="shared" ca="1" si="3301"/>
        <v>0</v>
      </c>
      <c r="S3299" s="678">
        <f t="shared" ca="1" si="3301"/>
        <v>0</v>
      </c>
      <c r="T3299" s="678">
        <f t="shared" ca="1" si="3301"/>
        <v>0</v>
      </c>
      <c r="U3299" s="678">
        <f t="shared" ca="1" si="3301"/>
        <v>0</v>
      </c>
      <c r="V3299" s="678">
        <f t="shared" ca="1" si="3301"/>
        <v>0</v>
      </c>
      <c r="W3299" s="678">
        <f t="shared" ca="1" si="3301"/>
        <v>0</v>
      </c>
      <c r="X3299" s="678">
        <f t="shared" ca="1" si="3301"/>
        <v>0</v>
      </c>
      <c r="Y3299" s="678">
        <f t="shared" ca="1" si="3301"/>
        <v>0</v>
      </c>
      <c r="Z3299" s="678">
        <f t="shared" ca="1" si="3301"/>
        <v>0</v>
      </c>
      <c r="AA3299" s="678">
        <f t="shared" ca="1" si="3301"/>
        <v>0</v>
      </c>
      <c r="AB3299" s="678">
        <f t="shared" ca="1" si="3301"/>
        <v>0</v>
      </c>
      <c r="AC3299" s="678">
        <f t="shared" ca="1" si="3301"/>
        <v>0</v>
      </c>
      <c r="AD3299" s="678">
        <f t="shared" ca="1" si="3301"/>
        <v>0</v>
      </c>
      <c r="AE3299" s="678">
        <f t="shared" ca="1" si="3301"/>
        <v>0</v>
      </c>
    </row>
    <row r="3300" spans="2:31" hidden="1">
      <c r="B3300" s="526"/>
      <c r="C3300" s="526"/>
      <c r="D3300" s="526"/>
      <c r="E3300" s="526"/>
      <c r="F3300" s="526"/>
      <c r="G3300" s="526"/>
      <c r="H3300" s="526"/>
      <c r="I3300" s="526"/>
      <c r="J3300" s="677" t="s">
        <v>887</v>
      </c>
      <c r="K3300" s="678">
        <f t="shared" ref="K3300:AE3300" ca="1" si="3302">IF($D3294=K$3245,ROUND($F3295,0),0)</f>
        <v>0</v>
      </c>
      <c r="L3300" s="678">
        <f t="shared" ca="1" si="3302"/>
        <v>0</v>
      </c>
      <c r="M3300" s="678">
        <f t="shared" ca="1" si="3302"/>
        <v>0</v>
      </c>
      <c r="N3300" s="678">
        <f t="shared" ca="1" si="3302"/>
        <v>0</v>
      </c>
      <c r="O3300" s="678">
        <f t="shared" ca="1" si="3302"/>
        <v>0</v>
      </c>
      <c r="P3300" s="678">
        <f t="shared" ca="1" si="3302"/>
        <v>0</v>
      </c>
      <c r="Q3300" s="678">
        <f t="shared" ca="1" si="3302"/>
        <v>0</v>
      </c>
      <c r="R3300" s="678">
        <f t="shared" ca="1" si="3302"/>
        <v>0</v>
      </c>
      <c r="S3300" s="678">
        <f t="shared" ca="1" si="3302"/>
        <v>0</v>
      </c>
      <c r="T3300" s="678">
        <f t="shared" ca="1" si="3302"/>
        <v>0</v>
      </c>
      <c r="U3300" s="678">
        <f t="shared" ca="1" si="3302"/>
        <v>0</v>
      </c>
      <c r="V3300" s="678">
        <f t="shared" ca="1" si="3302"/>
        <v>0</v>
      </c>
      <c r="W3300" s="678">
        <f t="shared" ca="1" si="3302"/>
        <v>0</v>
      </c>
      <c r="X3300" s="678">
        <f t="shared" ca="1" si="3302"/>
        <v>0</v>
      </c>
      <c r="Y3300" s="678">
        <f t="shared" ca="1" si="3302"/>
        <v>0</v>
      </c>
      <c r="Z3300" s="678">
        <f t="shared" ca="1" si="3302"/>
        <v>0</v>
      </c>
      <c r="AA3300" s="678">
        <f t="shared" ca="1" si="3302"/>
        <v>0</v>
      </c>
      <c r="AB3300" s="678">
        <f t="shared" ca="1" si="3302"/>
        <v>0</v>
      </c>
      <c r="AC3300" s="678">
        <f t="shared" ca="1" si="3302"/>
        <v>0</v>
      </c>
      <c r="AD3300" s="678">
        <f t="shared" ca="1" si="3302"/>
        <v>0</v>
      </c>
      <c r="AE3300" s="678">
        <f t="shared" ca="1" si="3302"/>
        <v>0</v>
      </c>
    </row>
    <row r="3301" spans="2:31" hidden="1">
      <c r="B3301" s="526"/>
      <c r="C3301" s="526"/>
      <c r="D3301" s="526"/>
      <c r="E3301" s="526"/>
      <c r="F3301" s="526"/>
      <c r="G3301" s="526"/>
      <c r="H3301" s="526"/>
      <c r="I3301" s="526"/>
      <c r="J3301" s="677" t="s">
        <v>892</v>
      </c>
      <c r="K3301" s="678">
        <f t="shared" ref="K3301:AE3301" ca="1" si="3303">ROUND(OFFSET($K$810,$D3293,K$3243),0)</f>
        <v>0</v>
      </c>
      <c r="L3301" s="678">
        <f t="shared" ca="1" si="3303"/>
        <v>0</v>
      </c>
      <c r="M3301" s="678">
        <f t="shared" ca="1" si="3303"/>
        <v>0</v>
      </c>
      <c r="N3301" s="678">
        <f t="shared" ca="1" si="3303"/>
        <v>0</v>
      </c>
      <c r="O3301" s="678">
        <f t="shared" ca="1" si="3303"/>
        <v>0</v>
      </c>
      <c r="P3301" s="678">
        <f t="shared" ca="1" si="3303"/>
        <v>0</v>
      </c>
      <c r="Q3301" s="678">
        <f t="shared" ca="1" si="3303"/>
        <v>0</v>
      </c>
      <c r="R3301" s="678">
        <f t="shared" ca="1" si="3303"/>
        <v>0</v>
      </c>
      <c r="S3301" s="678">
        <f t="shared" ca="1" si="3303"/>
        <v>0</v>
      </c>
      <c r="T3301" s="678">
        <f t="shared" ca="1" si="3303"/>
        <v>0</v>
      </c>
      <c r="U3301" s="678">
        <f t="shared" ca="1" si="3303"/>
        <v>0</v>
      </c>
      <c r="V3301" s="678">
        <f t="shared" ca="1" si="3303"/>
        <v>0</v>
      </c>
      <c r="W3301" s="678">
        <f t="shared" ca="1" si="3303"/>
        <v>0</v>
      </c>
      <c r="X3301" s="678">
        <f t="shared" ca="1" si="3303"/>
        <v>0</v>
      </c>
      <c r="Y3301" s="678">
        <f t="shared" ca="1" si="3303"/>
        <v>0</v>
      </c>
      <c r="Z3301" s="678">
        <f t="shared" ca="1" si="3303"/>
        <v>0</v>
      </c>
      <c r="AA3301" s="678">
        <f t="shared" ca="1" si="3303"/>
        <v>0</v>
      </c>
      <c r="AB3301" s="678">
        <f t="shared" ca="1" si="3303"/>
        <v>0</v>
      </c>
      <c r="AC3301" s="678">
        <f t="shared" ca="1" si="3303"/>
        <v>0</v>
      </c>
      <c r="AD3301" s="678">
        <f t="shared" ca="1" si="3303"/>
        <v>0</v>
      </c>
      <c r="AE3301" s="678">
        <f t="shared" ca="1" si="3303"/>
        <v>0</v>
      </c>
    </row>
    <row r="3302" spans="2:31" hidden="1">
      <c r="B3302" s="696" t="s">
        <v>894</v>
      </c>
      <c r="C3302" s="526"/>
      <c r="D3302" s="526"/>
      <c r="E3302" s="526"/>
      <c r="F3302" s="526"/>
      <c r="G3302" s="526"/>
      <c r="H3302" s="526"/>
      <c r="I3302" s="526"/>
      <c r="J3302" s="677" t="s">
        <v>888</v>
      </c>
      <c r="K3302" s="678"/>
      <c r="L3302" s="678"/>
      <c r="M3302" s="678"/>
      <c r="N3302" s="678"/>
      <c r="O3302" s="678"/>
      <c r="P3302" s="678"/>
      <c r="Q3302" s="678"/>
      <c r="R3302" s="678"/>
      <c r="S3302" s="678"/>
      <c r="T3302" s="678"/>
      <c r="U3302" s="678"/>
      <c r="V3302" s="678"/>
      <c r="W3302" s="678"/>
      <c r="X3302" s="678"/>
      <c r="Y3302" s="678"/>
      <c r="Z3302" s="678"/>
      <c r="AA3302" s="678"/>
      <c r="AB3302" s="678"/>
      <c r="AC3302" s="678"/>
      <c r="AD3302" s="678"/>
      <c r="AE3302" s="678"/>
    </row>
    <row r="3303" spans="2:31" ht="12.5" hidden="1" thickBot="1">
      <c r="B3303" s="527" t="s">
        <v>878</v>
      </c>
      <c r="C3303" s="527"/>
      <c r="D3303" s="680"/>
      <c r="E3303" s="680"/>
      <c r="F3303" s="527"/>
      <c r="G3303" s="681"/>
      <c r="H3303" s="527"/>
      <c r="I3303" s="527"/>
      <c r="J3303" s="527"/>
      <c r="K3303" s="527"/>
      <c r="L3303" s="527"/>
      <c r="M3303" s="527"/>
      <c r="N3303" s="527"/>
      <c r="O3303" s="527"/>
      <c r="P3303" s="527"/>
      <c r="Q3303" s="527"/>
      <c r="R3303" s="527"/>
      <c r="S3303" s="527"/>
      <c r="T3303" s="527"/>
      <c r="U3303" s="527"/>
      <c r="V3303" s="527"/>
      <c r="W3303" s="527"/>
      <c r="X3303" s="527"/>
      <c r="Y3303" s="527"/>
      <c r="Z3303" s="527"/>
      <c r="AA3303" s="527"/>
      <c r="AB3303" s="527"/>
      <c r="AC3303" s="527"/>
      <c r="AD3303" s="527"/>
      <c r="AE3303" s="527"/>
    </row>
    <row r="3304" spans="2:31" ht="12.5" hidden="1" thickTop="1"/>
    <row r="3305" spans="2:31" ht="12.5" hidden="1" thickBot="1">
      <c r="B3305" s="675" t="str">
        <f ca="1">"nazwa ST: "&amp;OFFSET($B$787,D3305,0)</f>
        <v xml:space="preserve">nazwa ST: </v>
      </c>
      <c r="C3305" s="675"/>
      <c r="D3305" s="676">
        <f>D3293+1</f>
        <v>5</v>
      </c>
      <c r="E3305" s="675"/>
      <c r="F3305" s="675"/>
      <c r="G3305" s="675"/>
      <c r="H3305" s="675"/>
      <c r="I3305" s="675"/>
      <c r="J3305" s="675"/>
      <c r="K3305" s="539" t="str">
        <f t="shared" ref="K3305:AE3305" si="3304">LataProjekcji</f>
        <v>Uzupełnij dane</v>
      </c>
      <c r="L3305" s="539" t="str">
        <f t="shared" si="3304"/>
        <v/>
      </c>
      <c r="M3305" s="539" t="str">
        <f t="shared" si="3304"/>
        <v/>
      </c>
      <c r="N3305" s="539" t="str">
        <f t="shared" si="3304"/>
        <v/>
      </c>
      <c r="O3305" s="539" t="str">
        <f t="shared" si="3304"/>
        <v/>
      </c>
      <c r="P3305" s="539" t="str">
        <f t="shared" si="3304"/>
        <v/>
      </c>
      <c r="Q3305" s="539" t="str">
        <f t="shared" si="3304"/>
        <v/>
      </c>
      <c r="R3305" s="539" t="str">
        <f t="shared" si="3304"/>
        <v/>
      </c>
      <c r="S3305" s="539" t="str">
        <f t="shared" si="3304"/>
        <v/>
      </c>
      <c r="T3305" s="539" t="str">
        <f t="shared" si="3304"/>
        <v/>
      </c>
      <c r="U3305" s="539" t="str">
        <f t="shared" si="3304"/>
        <v/>
      </c>
      <c r="V3305" s="539" t="str">
        <f t="shared" si="3304"/>
        <v/>
      </c>
      <c r="W3305" s="539" t="str">
        <f t="shared" si="3304"/>
        <v/>
      </c>
      <c r="X3305" s="539" t="str">
        <f t="shared" si="3304"/>
        <v/>
      </c>
      <c r="Y3305" s="539" t="str">
        <f t="shared" si="3304"/>
        <v/>
      </c>
      <c r="Z3305" s="539" t="str">
        <f t="shared" si="3304"/>
        <v/>
      </c>
      <c r="AA3305" s="539" t="str">
        <f t="shared" si="3304"/>
        <v/>
      </c>
      <c r="AB3305" s="539" t="str">
        <f t="shared" si="3304"/>
        <v/>
      </c>
      <c r="AC3305" s="539" t="str">
        <f t="shared" si="3304"/>
        <v/>
      </c>
      <c r="AD3305" s="539" t="str">
        <f t="shared" si="3304"/>
        <v/>
      </c>
      <c r="AE3305" s="539" t="str">
        <f t="shared" si="3304"/>
        <v/>
      </c>
    </row>
    <row r="3306" spans="2:31" hidden="1">
      <c r="B3306" s="526" t="s">
        <v>872</v>
      </c>
      <c r="C3306" s="526"/>
      <c r="D3306" s="526">
        <f ca="1">OFFSET($D$787,D3305,0)</f>
        <v>0</v>
      </c>
      <c r="E3306" s="526">
        <f ca="1">YEAR(OFFSET($E$787,D3305,0))</f>
        <v>1900</v>
      </c>
      <c r="F3306" s="526"/>
      <c r="G3306" s="526"/>
      <c r="H3306" s="526"/>
      <c r="I3306" s="526"/>
      <c r="J3306" s="677" t="s">
        <v>879</v>
      </c>
      <c r="K3306" s="678">
        <f t="shared" ref="K3306:AE3306" ca="1" si="3305">ROUND(OFFSET($K$787,$D3305,K$3243),0)</f>
        <v>0</v>
      </c>
      <c r="L3306" s="678">
        <f t="shared" ca="1" si="3305"/>
        <v>0</v>
      </c>
      <c r="M3306" s="678">
        <f t="shared" ca="1" si="3305"/>
        <v>0</v>
      </c>
      <c r="N3306" s="678">
        <f t="shared" ca="1" si="3305"/>
        <v>0</v>
      </c>
      <c r="O3306" s="678">
        <f t="shared" ca="1" si="3305"/>
        <v>0</v>
      </c>
      <c r="P3306" s="678">
        <f t="shared" ca="1" si="3305"/>
        <v>0</v>
      </c>
      <c r="Q3306" s="678">
        <f t="shared" ca="1" si="3305"/>
        <v>0</v>
      </c>
      <c r="R3306" s="678">
        <f t="shared" ca="1" si="3305"/>
        <v>0</v>
      </c>
      <c r="S3306" s="678">
        <f t="shared" ca="1" si="3305"/>
        <v>0</v>
      </c>
      <c r="T3306" s="678">
        <f t="shared" ca="1" si="3305"/>
        <v>0</v>
      </c>
      <c r="U3306" s="678">
        <f t="shared" ca="1" si="3305"/>
        <v>0</v>
      </c>
      <c r="V3306" s="678">
        <f t="shared" ca="1" si="3305"/>
        <v>0</v>
      </c>
      <c r="W3306" s="678">
        <f t="shared" ca="1" si="3305"/>
        <v>0</v>
      </c>
      <c r="X3306" s="678">
        <f t="shared" ca="1" si="3305"/>
        <v>0</v>
      </c>
      <c r="Y3306" s="678">
        <f t="shared" ca="1" si="3305"/>
        <v>0</v>
      </c>
      <c r="Z3306" s="678">
        <f t="shared" ca="1" si="3305"/>
        <v>0</v>
      </c>
      <c r="AA3306" s="678">
        <f t="shared" ca="1" si="3305"/>
        <v>0</v>
      </c>
      <c r="AB3306" s="678">
        <f t="shared" ca="1" si="3305"/>
        <v>0</v>
      </c>
      <c r="AC3306" s="678">
        <f t="shared" ca="1" si="3305"/>
        <v>0</v>
      </c>
      <c r="AD3306" s="678">
        <f t="shared" ca="1" si="3305"/>
        <v>0</v>
      </c>
      <c r="AE3306" s="678">
        <f t="shared" ca="1" si="3305"/>
        <v>0</v>
      </c>
    </row>
    <row r="3307" spans="2:31" hidden="1">
      <c r="B3307" s="526" t="s">
        <v>893</v>
      </c>
      <c r="C3307" s="526"/>
      <c r="D3307" s="678">
        <f ca="1">OFFSET($C$787,D3305,0)</f>
        <v>0</v>
      </c>
      <c r="E3307" s="678">
        <f ca="1">ROUND(MAX(K3309:AE3309),0)</f>
        <v>0</v>
      </c>
      <c r="F3307" s="694">
        <f ca="1">OFFSET($I$787,D3305,0)</f>
        <v>0</v>
      </c>
      <c r="G3307" s="693">
        <f ca="1">OFFSET($G$787,D3305,0)</f>
        <v>0</v>
      </c>
      <c r="H3307" s="526"/>
      <c r="I3307" s="526"/>
      <c r="J3307" s="677" t="s">
        <v>880</v>
      </c>
      <c r="K3307" s="678">
        <f t="shared" ref="K3307:AE3307" ca="1" si="3306">IF($D3306=K$3245,ROUND($D3307,0),0)</f>
        <v>0</v>
      </c>
      <c r="L3307" s="678">
        <f t="shared" ca="1" si="3306"/>
        <v>0</v>
      </c>
      <c r="M3307" s="678">
        <f t="shared" ca="1" si="3306"/>
        <v>0</v>
      </c>
      <c r="N3307" s="678">
        <f t="shared" ca="1" si="3306"/>
        <v>0</v>
      </c>
      <c r="O3307" s="678">
        <f t="shared" ca="1" si="3306"/>
        <v>0</v>
      </c>
      <c r="P3307" s="678">
        <f t="shared" ca="1" si="3306"/>
        <v>0</v>
      </c>
      <c r="Q3307" s="678">
        <f t="shared" ca="1" si="3306"/>
        <v>0</v>
      </c>
      <c r="R3307" s="678">
        <f t="shared" ca="1" si="3306"/>
        <v>0</v>
      </c>
      <c r="S3307" s="678">
        <f t="shared" ca="1" si="3306"/>
        <v>0</v>
      </c>
      <c r="T3307" s="678">
        <f t="shared" ca="1" si="3306"/>
        <v>0</v>
      </c>
      <c r="U3307" s="678">
        <f t="shared" ca="1" si="3306"/>
        <v>0</v>
      </c>
      <c r="V3307" s="678">
        <f t="shared" ca="1" si="3306"/>
        <v>0</v>
      </c>
      <c r="W3307" s="678">
        <f t="shared" ca="1" si="3306"/>
        <v>0</v>
      </c>
      <c r="X3307" s="678">
        <f t="shared" ca="1" si="3306"/>
        <v>0</v>
      </c>
      <c r="Y3307" s="678">
        <f t="shared" ca="1" si="3306"/>
        <v>0</v>
      </c>
      <c r="Z3307" s="678">
        <f t="shared" ca="1" si="3306"/>
        <v>0</v>
      </c>
      <c r="AA3307" s="678">
        <f t="shared" ca="1" si="3306"/>
        <v>0</v>
      </c>
      <c r="AB3307" s="678">
        <f t="shared" ca="1" si="3306"/>
        <v>0</v>
      </c>
      <c r="AC3307" s="678">
        <f t="shared" ca="1" si="3306"/>
        <v>0</v>
      </c>
      <c r="AD3307" s="678">
        <f t="shared" ca="1" si="3306"/>
        <v>0</v>
      </c>
      <c r="AE3307" s="678">
        <f t="shared" ca="1" si="3306"/>
        <v>0</v>
      </c>
    </row>
    <row r="3308" spans="2:31" hidden="1">
      <c r="B3308" s="526"/>
      <c r="C3308" s="526"/>
      <c r="D3308" s="526"/>
      <c r="E3308" s="526"/>
      <c r="F3308" s="526"/>
      <c r="G3308" s="526"/>
      <c r="H3308" s="526"/>
      <c r="I3308" s="526"/>
      <c r="J3308" s="677" t="s">
        <v>881</v>
      </c>
      <c r="K3308" s="678">
        <f ca="1">IF(AND($D3306&lt;=K$3245,K$3245&lt;=$E3306),ROUND(K3307-K3306,0),0)</f>
        <v>0</v>
      </c>
      <c r="L3308" s="678">
        <f t="shared" ref="L3308:AE3308" ca="1" si="3307">IF(AND($D3306&lt;=L$3245,L$3245&lt;=$E3306),ROUND(K3308+L3307-L3306,0),0)</f>
        <v>0</v>
      </c>
      <c r="M3308" s="678">
        <f t="shared" ca="1" si="3307"/>
        <v>0</v>
      </c>
      <c r="N3308" s="678">
        <f t="shared" ca="1" si="3307"/>
        <v>0</v>
      </c>
      <c r="O3308" s="678">
        <f t="shared" ca="1" si="3307"/>
        <v>0</v>
      </c>
      <c r="P3308" s="678">
        <f t="shared" ca="1" si="3307"/>
        <v>0</v>
      </c>
      <c r="Q3308" s="678">
        <f t="shared" ca="1" si="3307"/>
        <v>0</v>
      </c>
      <c r="R3308" s="678">
        <f t="shared" ca="1" si="3307"/>
        <v>0</v>
      </c>
      <c r="S3308" s="678">
        <f t="shared" ca="1" si="3307"/>
        <v>0</v>
      </c>
      <c r="T3308" s="678">
        <f t="shared" ca="1" si="3307"/>
        <v>0</v>
      </c>
      <c r="U3308" s="678">
        <f t="shared" ca="1" si="3307"/>
        <v>0</v>
      </c>
      <c r="V3308" s="678">
        <f t="shared" ca="1" si="3307"/>
        <v>0</v>
      </c>
      <c r="W3308" s="678">
        <f t="shared" ca="1" si="3307"/>
        <v>0</v>
      </c>
      <c r="X3308" s="678">
        <f t="shared" ca="1" si="3307"/>
        <v>0</v>
      </c>
      <c r="Y3308" s="678">
        <f t="shared" ca="1" si="3307"/>
        <v>0</v>
      </c>
      <c r="Z3308" s="678">
        <f t="shared" ca="1" si="3307"/>
        <v>0</v>
      </c>
      <c r="AA3308" s="678">
        <f t="shared" ca="1" si="3307"/>
        <v>0</v>
      </c>
      <c r="AB3308" s="678">
        <f t="shared" ca="1" si="3307"/>
        <v>0</v>
      </c>
      <c r="AC3308" s="678">
        <f t="shared" ca="1" si="3307"/>
        <v>0</v>
      </c>
      <c r="AD3308" s="678">
        <f t="shared" ca="1" si="3307"/>
        <v>0</v>
      </c>
      <c r="AE3308" s="678">
        <f t="shared" ca="1" si="3307"/>
        <v>0</v>
      </c>
    </row>
    <row r="3309" spans="2:31" hidden="1">
      <c r="B3309" s="526"/>
      <c r="C3309" s="526"/>
      <c r="D3309" s="526"/>
      <c r="E3309" s="526"/>
      <c r="F3309" s="526"/>
      <c r="G3309" s="526"/>
      <c r="H3309" s="526"/>
      <c r="I3309" s="526"/>
      <c r="J3309" s="679" t="s">
        <v>874</v>
      </c>
      <c r="K3309" s="526">
        <f t="shared" ref="K3309:AE3309" ca="1" si="3308">IF(AND($E3306=K$3245,K3308&gt;0),ROUND(K3308,0),0)</f>
        <v>0</v>
      </c>
      <c r="L3309" s="526">
        <f t="shared" ca="1" si="3308"/>
        <v>0</v>
      </c>
      <c r="M3309" s="526">
        <f t="shared" ca="1" si="3308"/>
        <v>0</v>
      </c>
      <c r="N3309" s="526">
        <f t="shared" ca="1" si="3308"/>
        <v>0</v>
      </c>
      <c r="O3309" s="526">
        <f t="shared" ca="1" si="3308"/>
        <v>0</v>
      </c>
      <c r="P3309" s="526">
        <f t="shared" ca="1" si="3308"/>
        <v>0</v>
      </c>
      <c r="Q3309" s="526">
        <f t="shared" ca="1" si="3308"/>
        <v>0</v>
      </c>
      <c r="R3309" s="526">
        <f t="shared" ca="1" si="3308"/>
        <v>0</v>
      </c>
      <c r="S3309" s="526">
        <f t="shared" ca="1" si="3308"/>
        <v>0</v>
      </c>
      <c r="T3309" s="526">
        <f t="shared" ca="1" si="3308"/>
        <v>0</v>
      </c>
      <c r="U3309" s="526">
        <f t="shared" ca="1" si="3308"/>
        <v>0</v>
      </c>
      <c r="V3309" s="526">
        <f t="shared" ca="1" si="3308"/>
        <v>0</v>
      </c>
      <c r="W3309" s="526">
        <f t="shared" ca="1" si="3308"/>
        <v>0</v>
      </c>
      <c r="X3309" s="526">
        <f t="shared" ca="1" si="3308"/>
        <v>0</v>
      </c>
      <c r="Y3309" s="526">
        <f t="shared" ca="1" si="3308"/>
        <v>0</v>
      </c>
      <c r="Z3309" s="526">
        <f t="shared" ca="1" si="3308"/>
        <v>0</v>
      </c>
      <c r="AA3309" s="526">
        <f t="shared" ca="1" si="3308"/>
        <v>0</v>
      </c>
      <c r="AB3309" s="526">
        <f t="shared" ca="1" si="3308"/>
        <v>0</v>
      </c>
      <c r="AC3309" s="526">
        <f t="shared" ca="1" si="3308"/>
        <v>0</v>
      </c>
      <c r="AD3309" s="526">
        <f t="shared" ca="1" si="3308"/>
        <v>0</v>
      </c>
      <c r="AE3309" s="526">
        <f t="shared" ca="1" si="3308"/>
        <v>0</v>
      </c>
    </row>
    <row r="3310" spans="2:31" hidden="1">
      <c r="B3310" s="526"/>
      <c r="C3310" s="526"/>
      <c r="D3310" s="526"/>
      <c r="E3310" s="526"/>
      <c r="F3310" s="526"/>
      <c r="G3310" s="526"/>
      <c r="H3310" s="526"/>
      <c r="I3310" s="526"/>
      <c r="J3310" s="677" t="s">
        <v>882</v>
      </c>
      <c r="K3310" s="678">
        <f t="shared" ref="K3310:AE3310" ca="1" si="3309">IF(AND($D3306&lt;=K$3245,K$3245&lt;=$E3306),ROUND(K3308-K3309,0),0)</f>
        <v>0</v>
      </c>
      <c r="L3310" s="678">
        <f t="shared" ca="1" si="3309"/>
        <v>0</v>
      </c>
      <c r="M3310" s="678">
        <f t="shared" ca="1" si="3309"/>
        <v>0</v>
      </c>
      <c r="N3310" s="678">
        <f t="shared" ca="1" si="3309"/>
        <v>0</v>
      </c>
      <c r="O3310" s="678">
        <f t="shared" ca="1" si="3309"/>
        <v>0</v>
      </c>
      <c r="P3310" s="678">
        <f t="shared" ca="1" si="3309"/>
        <v>0</v>
      </c>
      <c r="Q3310" s="678">
        <f t="shared" ca="1" si="3309"/>
        <v>0</v>
      </c>
      <c r="R3310" s="678">
        <f t="shared" ca="1" si="3309"/>
        <v>0</v>
      </c>
      <c r="S3310" s="678">
        <f t="shared" ca="1" si="3309"/>
        <v>0</v>
      </c>
      <c r="T3310" s="678">
        <f t="shared" ca="1" si="3309"/>
        <v>0</v>
      </c>
      <c r="U3310" s="678">
        <f t="shared" ca="1" si="3309"/>
        <v>0</v>
      </c>
      <c r="V3310" s="678">
        <f t="shared" ca="1" si="3309"/>
        <v>0</v>
      </c>
      <c r="W3310" s="678">
        <f t="shared" ca="1" si="3309"/>
        <v>0</v>
      </c>
      <c r="X3310" s="678">
        <f t="shared" ca="1" si="3309"/>
        <v>0</v>
      </c>
      <c r="Y3310" s="678">
        <f t="shared" ca="1" si="3309"/>
        <v>0</v>
      </c>
      <c r="Z3310" s="678">
        <f t="shared" ca="1" si="3309"/>
        <v>0</v>
      </c>
      <c r="AA3310" s="678">
        <f t="shared" ca="1" si="3309"/>
        <v>0</v>
      </c>
      <c r="AB3310" s="678">
        <f t="shared" ca="1" si="3309"/>
        <v>0</v>
      </c>
      <c r="AC3310" s="678">
        <f t="shared" ca="1" si="3309"/>
        <v>0</v>
      </c>
      <c r="AD3310" s="678">
        <f t="shared" ca="1" si="3309"/>
        <v>0</v>
      </c>
      <c r="AE3310" s="678">
        <f t="shared" ca="1" si="3309"/>
        <v>0</v>
      </c>
    </row>
    <row r="3311" spans="2:31" hidden="1">
      <c r="B3311" s="526"/>
      <c r="C3311" s="526"/>
      <c r="D3311" s="526"/>
      <c r="E3311" s="526"/>
      <c r="F3311" s="526"/>
      <c r="G3311" s="526"/>
      <c r="H3311" s="526"/>
      <c r="I3311" s="526"/>
      <c r="J3311" s="677" t="s">
        <v>883</v>
      </c>
      <c r="K3311" s="678">
        <f t="shared" ref="K3311:AE3311" ca="1" si="3310">ROUND(K3309+K3306,0)</f>
        <v>0</v>
      </c>
      <c r="L3311" s="678">
        <f t="shared" ca="1" si="3310"/>
        <v>0</v>
      </c>
      <c r="M3311" s="678">
        <f t="shared" ca="1" si="3310"/>
        <v>0</v>
      </c>
      <c r="N3311" s="678">
        <f t="shared" ca="1" si="3310"/>
        <v>0</v>
      </c>
      <c r="O3311" s="678">
        <f t="shared" ca="1" si="3310"/>
        <v>0</v>
      </c>
      <c r="P3311" s="678">
        <f t="shared" ca="1" si="3310"/>
        <v>0</v>
      </c>
      <c r="Q3311" s="678">
        <f t="shared" ca="1" si="3310"/>
        <v>0</v>
      </c>
      <c r="R3311" s="678">
        <f t="shared" ca="1" si="3310"/>
        <v>0</v>
      </c>
      <c r="S3311" s="678">
        <f t="shared" ca="1" si="3310"/>
        <v>0</v>
      </c>
      <c r="T3311" s="678">
        <f t="shared" ca="1" si="3310"/>
        <v>0</v>
      </c>
      <c r="U3311" s="678">
        <f t="shared" ca="1" si="3310"/>
        <v>0</v>
      </c>
      <c r="V3311" s="678">
        <f t="shared" ca="1" si="3310"/>
        <v>0</v>
      </c>
      <c r="W3311" s="678">
        <f t="shared" ca="1" si="3310"/>
        <v>0</v>
      </c>
      <c r="X3311" s="678">
        <f t="shared" ca="1" si="3310"/>
        <v>0</v>
      </c>
      <c r="Y3311" s="678">
        <f t="shared" ca="1" si="3310"/>
        <v>0</v>
      </c>
      <c r="Z3311" s="678">
        <f t="shared" ca="1" si="3310"/>
        <v>0</v>
      </c>
      <c r="AA3311" s="678">
        <f t="shared" ca="1" si="3310"/>
        <v>0</v>
      </c>
      <c r="AB3311" s="678">
        <f t="shared" ca="1" si="3310"/>
        <v>0</v>
      </c>
      <c r="AC3311" s="678">
        <f t="shared" ca="1" si="3310"/>
        <v>0</v>
      </c>
      <c r="AD3311" s="678">
        <f t="shared" ca="1" si="3310"/>
        <v>0</v>
      </c>
      <c r="AE3311" s="678">
        <f t="shared" ca="1" si="3310"/>
        <v>0</v>
      </c>
    </row>
    <row r="3312" spans="2:31" hidden="1">
      <c r="B3312" s="526"/>
      <c r="C3312" s="526"/>
      <c r="D3312" s="526"/>
      <c r="E3312" s="526"/>
      <c r="F3312" s="526"/>
      <c r="G3312" s="526"/>
      <c r="H3312" s="526"/>
      <c r="I3312" s="526"/>
      <c r="J3312" s="677" t="s">
        <v>887</v>
      </c>
      <c r="K3312" s="678">
        <f t="shared" ref="K3312:AE3312" ca="1" si="3311">IF($D3306=K$3245,ROUND($F3307,0),0)</f>
        <v>0</v>
      </c>
      <c r="L3312" s="678">
        <f t="shared" ca="1" si="3311"/>
        <v>0</v>
      </c>
      <c r="M3312" s="678">
        <f t="shared" ca="1" si="3311"/>
        <v>0</v>
      </c>
      <c r="N3312" s="678">
        <f t="shared" ca="1" si="3311"/>
        <v>0</v>
      </c>
      <c r="O3312" s="678">
        <f t="shared" ca="1" si="3311"/>
        <v>0</v>
      </c>
      <c r="P3312" s="678">
        <f t="shared" ca="1" si="3311"/>
        <v>0</v>
      </c>
      <c r="Q3312" s="678">
        <f t="shared" ca="1" si="3311"/>
        <v>0</v>
      </c>
      <c r="R3312" s="678">
        <f t="shared" ca="1" si="3311"/>
        <v>0</v>
      </c>
      <c r="S3312" s="678">
        <f t="shared" ca="1" si="3311"/>
        <v>0</v>
      </c>
      <c r="T3312" s="678">
        <f t="shared" ca="1" si="3311"/>
        <v>0</v>
      </c>
      <c r="U3312" s="678">
        <f t="shared" ca="1" si="3311"/>
        <v>0</v>
      </c>
      <c r="V3312" s="678">
        <f t="shared" ca="1" si="3311"/>
        <v>0</v>
      </c>
      <c r="W3312" s="678">
        <f t="shared" ca="1" si="3311"/>
        <v>0</v>
      </c>
      <c r="X3312" s="678">
        <f t="shared" ca="1" si="3311"/>
        <v>0</v>
      </c>
      <c r="Y3312" s="678">
        <f t="shared" ca="1" si="3311"/>
        <v>0</v>
      </c>
      <c r="Z3312" s="678">
        <f t="shared" ca="1" si="3311"/>
        <v>0</v>
      </c>
      <c r="AA3312" s="678">
        <f t="shared" ca="1" si="3311"/>
        <v>0</v>
      </c>
      <c r="AB3312" s="678">
        <f t="shared" ca="1" si="3311"/>
        <v>0</v>
      </c>
      <c r="AC3312" s="678">
        <f t="shared" ca="1" si="3311"/>
        <v>0</v>
      </c>
      <c r="AD3312" s="678">
        <f t="shared" ca="1" si="3311"/>
        <v>0</v>
      </c>
      <c r="AE3312" s="678">
        <f t="shared" ca="1" si="3311"/>
        <v>0</v>
      </c>
    </row>
    <row r="3313" spans="2:31" hidden="1">
      <c r="B3313" s="526"/>
      <c r="C3313" s="526"/>
      <c r="D3313" s="526"/>
      <c r="E3313" s="526"/>
      <c r="F3313" s="526"/>
      <c r="G3313" s="526"/>
      <c r="H3313" s="526"/>
      <c r="I3313" s="526"/>
      <c r="J3313" s="677" t="s">
        <v>892</v>
      </c>
      <c r="K3313" s="678">
        <f t="shared" ref="K3313:AE3313" ca="1" si="3312">ROUND(OFFSET($K$810,$D3305,K$3243),0)</f>
        <v>0</v>
      </c>
      <c r="L3313" s="678">
        <f t="shared" ca="1" si="3312"/>
        <v>0</v>
      </c>
      <c r="M3313" s="678">
        <f t="shared" ca="1" si="3312"/>
        <v>0</v>
      </c>
      <c r="N3313" s="678">
        <f t="shared" ca="1" si="3312"/>
        <v>0</v>
      </c>
      <c r="O3313" s="678">
        <f t="shared" ca="1" si="3312"/>
        <v>0</v>
      </c>
      <c r="P3313" s="678">
        <f t="shared" ca="1" si="3312"/>
        <v>0</v>
      </c>
      <c r="Q3313" s="678">
        <f t="shared" ca="1" si="3312"/>
        <v>0</v>
      </c>
      <c r="R3313" s="678">
        <f t="shared" ca="1" si="3312"/>
        <v>0</v>
      </c>
      <c r="S3313" s="678">
        <f t="shared" ca="1" si="3312"/>
        <v>0</v>
      </c>
      <c r="T3313" s="678">
        <f t="shared" ca="1" si="3312"/>
        <v>0</v>
      </c>
      <c r="U3313" s="678">
        <f t="shared" ca="1" si="3312"/>
        <v>0</v>
      </c>
      <c r="V3313" s="678">
        <f t="shared" ca="1" si="3312"/>
        <v>0</v>
      </c>
      <c r="W3313" s="678">
        <f t="shared" ca="1" si="3312"/>
        <v>0</v>
      </c>
      <c r="X3313" s="678">
        <f t="shared" ca="1" si="3312"/>
        <v>0</v>
      </c>
      <c r="Y3313" s="678">
        <f t="shared" ca="1" si="3312"/>
        <v>0</v>
      </c>
      <c r="Z3313" s="678">
        <f t="shared" ca="1" si="3312"/>
        <v>0</v>
      </c>
      <c r="AA3313" s="678">
        <f t="shared" ca="1" si="3312"/>
        <v>0</v>
      </c>
      <c r="AB3313" s="678">
        <f t="shared" ca="1" si="3312"/>
        <v>0</v>
      </c>
      <c r="AC3313" s="678">
        <f t="shared" ca="1" si="3312"/>
        <v>0</v>
      </c>
      <c r="AD3313" s="678">
        <f t="shared" ca="1" si="3312"/>
        <v>0</v>
      </c>
      <c r="AE3313" s="678">
        <f t="shared" ca="1" si="3312"/>
        <v>0</v>
      </c>
    </row>
    <row r="3314" spans="2:31" hidden="1">
      <c r="B3314" s="696" t="s">
        <v>894</v>
      </c>
      <c r="C3314" s="526"/>
      <c r="D3314" s="526"/>
      <c r="E3314" s="526"/>
      <c r="F3314" s="526"/>
      <c r="G3314" s="526"/>
      <c r="H3314" s="526"/>
      <c r="I3314" s="526"/>
      <c r="J3314" s="677" t="s">
        <v>888</v>
      </c>
      <c r="K3314" s="678"/>
      <c r="L3314" s="678"/>
      <c r="M3314" s="678"/>
      <c r="N3314" s="678"/>
      <c r="O3314" s="678"/>
      <c r="P3314" s="678"/>
      <c r="Q3314" s="678"/>
      <c r="R3314" s="678"/>
      <c r="S3314" s="678"/>
      <c r="T3314" s="678"/>
      <c r="U3314" s="678"/>
      <c r="V3314" s="678"/>
      <c r="W3314" s="678"/>
      <c r="X3314" s="678"/>
      <c r="Y3314" s="678"/>
      <c r="Z3314" s="678"/>
      <c r="AA3314" s="678"/>
      <c r="AB3314" s="678"/>
      <c r="AC3314" s="678"/>
      <c r="AD3314" s="678"/>
      <c r="AE3314" s="678"/>
    </row>
    <row r="3315" spans="2:31" ht="12.5" hidden="1" thickBot="1">
      <c r="B3315" s="527" t="s">
        <v>878</v>
      </c>
      <c r="C3315" s="527"/>
      <c r="D3315" s="680"/>
      <c r="E3315" s="680"/>
      <c r="F3315" s="527"/>
      <c r="G3315" s="681"/>
      <c r="H3315" s="527"/>
      <c r="I3315" s="527"/>
      <c r="J3315" s="527"/>
      <c r="K3315" s="527"/>
      <c r="L3315" s="527"/>
      <c r="M3315" s="527"/>
      <c r="N3315" s="527"/>
      <c r="O3315" s="527"/>
      <c r="P3315" s="527"/>
      <c r="Q3315" s="527"/>
      <c r="R3315" s="527"/>
      <c r="S3315" s="527"/>
      <c r="T3315" s="527"/>
      <c r="U3315" s="527"/>
      <c r="V3315" s="527"/>
      <c r="W3315" s="527"/>
      <c r="X3315" s="527"/>
      <c r="Y3315" s="527"/>
      <c r="Z3315" s="527"/>
      <c r="AA3315" s="527"/>
      <c r="AB3315" s="527"/>
      <c r="AC3315" s="527"/>
      <c r="AD3315" s="527"/>
      <c r="AE3315" s="527"/>
    </row>
    <row r="3316" spans="2:31" ht="12.5" hidden="1" thickTop="1"/>
    <row r="3317" spans="2:31" ht="12.5" hidden="1" thickBot="1">
      <c r="B3317" s="675" t="str">
        <f ca="1">"nazwa ST: "&amp;OFFSET($B$787,D3317,0)</f>
        <v xml:space="preserve">nazwa ST: </v>
      </c>
      <c r="C3317" s="675"/>
      <c r="D3317" s="676">
        <f>D3305+1</f>
        <v>6</v>
      </c>
      <c r="E3317" s="675"/>
      <c r="F3317" s="675"/>
      <c r="G3317" s="675"/>
      <c r="H3317" s="675"/>
      <c r="I3317" s="675"/>
      <c r="J3317" s="675"/>
      <c r="K3317" s="539" t="str">
        <f t="shared" ref="K3317:AE3317" si="3313">LataProjekcji</f>
        <v>Uzupełnij dane</v>
      </c>
      <c r="L3317" s="539" t="str">
        <f t="shared" si="3313"/>
        <v/>
      </c>
      <c r="M3317" s="539" t="str">
        <f t="shared" si="3313"/>
        <v/>
      </c>
      <c r="N3317" s="539" t="str">
        <f t="shared" si="3313"/>
        <v/>
      </c>
      <c r="O3317" s="539" t="str">
        <f t="shared" si="3313"/>
        <v/>
      </c>
      <c r="P3317" s="539" t="str">
        <f t="shared" si="3313"/>
        <v/>
      </c>
      <c r="Q3317" s="539" t="str">
        <f t="shared" si="3313"/>
        <v/>
      </c>
      <c r="R3317" s="539" t="str">
        <f t="shared" si="3313"/>
        <v/>
      </c>
      <c r="S3317" s="539" t="str">
        <f t="shared" si="3313"/>
        <v/>
      </c>
      <c r="T3317" s="539" t="str">
        <f t="shared" si="3313"/>
        <v/>
      </c>
      <c r="U3317" s="539" t="str">
        <f t="shared" si="3313"/>
        <v/>
      </c>
      <c r="V3317" s="539" t="str">
        <f t="shared" si="3313"/>
        <v/>
      </c>
      <c r="W3317" s="539" t="str">
        <f t="shared" si="3313"/>
        <v/>
      </c>
      <c r="X3317" s="539" t="str">
        <f t="shared" si="3313"/>
        <v/>
      </c>
      <c r="Y3317" s="539" t="str">
        <f t="shared" si="3313"/>
        <v/>
      </c>
      <c r="Z3317" s="539" t="str">
        <f t="shared" si="3313"/>
        <v/>
      </c>
      <c r="AA3317" s="539" t="str">
        <f t="shared" si="3313"/>
        <v/>
      </c>
      <c r="AB3317" s="539" t="str">
        <f t="shared" si="3313"/>
        <v/>
      </c>
      <c r="AC3317" s="539" t="str">
        <f t="shared" si="3313"/>
        <v/>
      </c>
      <c r="AD3317" s="539" t="str">
        <f t="shared" si="3313"/>
        <v/>
      </c>
      <c r="AE3317" s="539" t="str">
        <f t="shared" si="3313"/>
        <v/>
      </c>
    </row>
    <row r="3318" spans="2:31" hidden="1">
      <c r="B3318" s="526" t="s">
        <v>872</v>
      </c>
      <c r="C3318" s="526"/>
      <c r="D3318" s="526">
        <f ca="1">OFFSET($D$787,D3317,0)</f>
        <v>0</v>
      </c>
      <c r="E3318" s="526">
        <f ca="1">YEAR(OFFSET($E$787,D3317,0))</f>
        <v>1900</v>
      </c>
      <c r="F3318" s="526"/>
      <c r="G3318" s="526"/>
      <c r="H3318" s="526"/>
      <c r="I3318" s="526"/>
      <c r="J3318" s="677" t="s">
        <v>879</v>
      </c>
      <c r="K3318" s="678">
        <f t="shared" ref="K3318:AE3318" ca="1" si="3314">ROUND(OFFSET($K$787,$D3317,K$3243),0)</f>
        <v>0</v>
      </c>
      <c r="L3318" s="678">
        <f t="shared" ca="1" si="3314"/>
        <v>0</v>
      </c>
      <c r="M3318" s="678">
        <f t="shared" ca="1" si="3314"/>
        <v>0</v>
      </c>
      <c r="N3318" s="678">
        <f t="shared" ca="1" si="3314"/>
        <v>0</v>
      </c>
      <c r="O3318" s="678">
        <f t="shared" ca="1" si="3314"/>
        <v>0</v>
      </c>
      <c r="P3318" s="678">
        <f t="shared" ca="1" si="3314"/>
        <v>0</v>
      </c>
      <c r="Q3318" s="678">
        <f t="shared" ca="1" si="3314"/>
        <v>0</v>
      </c>
      <c r="R3318" s="678">
        <f t="shared" ca="1" si="3314"/>
        <v>0</v>
      </c>
      <c r="S3318" s="678">
        <f t="shared" ca="1" si="3314"/>
        <v>0</v>
      </c>
      <c r="T3318" s="678">
        <f t="shared" ca="1" si="3314"/>
        <v>0</v>
      </c>
      <c r="U3318" s="678">
        <f t="shared" ca="1" si="3314"/>
        <v>0</v>
      </c>
      <c r="V3318" s="678">
        <f t="shared" ca="1" si="3314"/>
        <v>0</v>
      </c>
      <c r="W3318" s="678">
        <f t="shared" ca="1" si="3314"/>
        <v>0</v>
      </c>
      <c r="X3318" s="678">
        <f t="shared" ca="1" si="3314"/>
        <v>0</v>
      </c>
      <c r="Y3318" s="678">
        <f t="shared" ca="1" si="3314"/>
        <v>0</v>
      </c>
      <c r="Z3318" s="678">
        <f t="shared" ca="1" si="3314"/>
        <v>0</v>
      </c>
      <c r="AA3318" s="678">
        <f t="shared" ca="1" si="3314"/>
        <v>0</v>
      </c>
      <c r="AB3318" s="678">
        <f t="shared" ca="1" si="3314"/>
        <v>0</v>
      </c>
      <c r="AC3318" s="678">
        <f t="shared" ca="1" si="3314"/>
        <v>0</v>
      </c>
      <c r="AD3318" s="678">
        <f t="shared" ca="1" si="3314"/>
        <v>0</v>
      </c>
      <c r="AE3318" s="678">
        <f t="shared" ca="1" si="3314"/>
        <v>0</v>
      </c>
    </row>
    <row r="3319" spans="2:31" hidden="1">
      <c r="B3319" s="526" t="s">
        <v>893</v>
      </c>
      <c r="C3319" s="526"/>
      <c r="D3319" s="678">
        <f ca="1">OFFSET($C$787,D3317,0)</f>
        <v>0</v>
      </c>
      <c r="E3319" s="678">
        <f ca="1">ROUND(MAX(K3321:AE3321),0)</f>
        <v>0</v>
      </c>
      <c r="F3319" s="694">
        <f ca="1">OFFSET($I$787,D3317,0)</f>
        <v>0</v>
      </c>
      <c r="G3319" s="693">
        <f ca="1">OFFSET($G$787,D3317,0)</f>
        <v>0</v>
      </c>
      <c r="H3319" s="526"/>
      <c r="I3319" s="526"/>
      <c r="J3319" s="677" t="s">
        <v>880</v>
      </c>
      <c r="K3319" s="678">
        <f t="shared" ref="K3319:AE3319" ca="1" si="3315">IF($D3318=K$3245,ROUND($D3319,0),0)</f>
        <v>0</v>
      </c>
      <c r="L3319" s="678">
        <f t="shared" ca="1" si="3315"/>
        <v>0</v>
      </c>
      <c r="M3319" s="678">
        <f t="shared" ca="1" si="3315"/>
        <v>0</v>
      </c>
      <c r="N3319" s="678">
        <f t="shared" ca="1" si="3315"/>
        <v>0</v>
      </c>
      <c r="O3319" s="678">
        <f t="shared" ca="1" si="3315"/>
        <v>0</v>
      </c>
      <c r="P3319" s="678">
        <f t="shared" ca="1" si="3315"/>
        <v>0</v>
      </c>
      <c r="Q3319" s="678">
        <f t="shared" ca="1" si="3315"/>
        <v>0</v>
      </c>
      <c r="R3319" s="678">
        <f t="shared" ca="1" si="3315"/>
        <v>0</v>
      </c>
      <c r="S3319" s="678">
        <f t="shared" ca="1" si="3315"/>
        <v>0</v>
      </c>
      <c r="T3319" s="678">
        <f t="shared" ca="1" si="3315"/>
        <v>0</v>
      </c>
      <c r="U3319" s="678">
        <f t="shared" ca="1" si="3315"/>
        <v>0</v>
      </c>
      <c r="V3319" s="678">
        <f t="shared" ca="1" si="3315"/>
        <v>0</v>
      </c>
      <c r="W3319" s="678">
        <f t="shared" ca="1" si="3315"/>
        <v>0</v>
      </c>
      <c r="X3319" s="678">
        <f t="shared" ca="1" si="3315"/>
        <v>0</v>
      </c>
      <c r="Y3319" s="678">
        <f t="shared" ca="1" si="3315"/>
        <v>0</v>
      </c>
      <c r="Z3319" s="678">
        <f t="shared" ca="1" si="3315"/>
        <v>0</v>
      </c>
      <c r="AA3319" s="678">
        <f t="shared" ca="1" si="3315"/>
        <v>0</v>
      </c>
      <c r="AB3319" s="678">
        <f t="shared" ca="1" si="3315"/>
        <v>0</v>
      </c>
      <c r="AC3319" s="678">
        <f t="shared" ca="1" si="3315"/>
        <v>0</v>
      </c>
      <c r="AD3319" s="678">
        <f t="shared" ca="1" si="3315"/>
        <v>0</v>
      </c>
      <c r="AE3319" s="678">
        <f t="shared" ca="1" si="3315"/>
        <v>0</v>
      </c>
    </row>
    <row r="3320" spans="2:31" hidden="1">
      <c r="B3320" s="526"/>
      <c r="C3320" s="526"/>
      <c r="D3320" s="526"/>
      <c r="E3320" s="526"/>
      <c r="F3320" s="526"/>
      <c r="G3320" s="526"/>
      <c r="H3320" s="526"/>
      <c r="I3320" s="526"/>
      <c r="J3320" s="677" t="s">
        <v>881</v>
      </c>
      <c r="K3320" s="678">
        <f ca="1">IF(AND($D3318&lt;=K$3245,K$3245&lt;=$E3318),ROUND(K3319-K3318,0),0)</f>
        <v>0</v>
      </c>
      <c r="L3320" s="678">
        <f t="shared" ref="L3320:AE3320" ca="1" si="3316">IF(AND($D3318&lt;=L$3245,L$3245&lt;=$E3318),ROUND(K3320+L3319-L3318,0),0)</f>
        <v>0</v>
      </c>
      <c r="M3320" s="678">
        <f t="shared" ca="1" si="3316"/>
        <v>0</v>
      </c>
      <c r="N3320" s="678">
        <f t="shared" ca="1" si="3316"/>
        <v>0</v>
      </c>
      <c r="O3320" s="678">
        <f t="shared" ca="1" si="3316"/>
        <v>0</v>
      </c>
      <c r="P3320" s="678">
        <f t="shared" ca="1" si="3316"/>
        <v>0</v>
      </c>
      <c r="Q3320" s="678">
        <f t="shared" ca="1" si="3316"/>
        <v>0</v>
      </c>
      <c r="R3320" s="678">
        <f t="shared" ca="1" si="3316"/>
        <v>0</v>
      </c>
      <c r="S3320" s="678">
        <f t="shared" ca="1" si="3316"/>
        <v>0</v>
      </c>
      <c r="T3320" s="678">
        <f t="shared" ca="1" si="3316"/>
        <v>0</v>
      </c>
      <c r="U3320" s="678">
        <f t="shared" ca="1" si="3316"/>
        <v>0</v>
      </c>
      <c r="V3320" s="678">
        <f t="shared" ca="1" si="3316"/>
        <v>0</v>
      </c>
      <c r="W3320" s="678">
        <f t="shared" ca="1" si="3316"/>
        <v>0</v>
      </c>
      <c r="X3320" s="678">
        <f t="shared" ca="1" si="3316"/>
        <v>0</v>
      </c>
      <c r="Y3320" s="678">
        <f t="shared" ca="1" si="3316"/>
        <v>0</v>
      </c>
      <c r="Z3320" s="678">
        <f t="shared" ca="1" si="3316"/>
        <v>0</v>
      </c>
      <c r="AA3320" s="678">
        <f t="shared" ca="1" si="3316"/>
        <v>0</v>
      </c>
      <c r="AB3320" s="678">
        <f t="shared" ca="1" si="3316"/>
        <v>0</v>
      </c>
      <c r="AC3320" s="678">
        <f t="shared" ca="1" si="3316"/>
        <v>0</v>
      </c>
      <c r="AD3320" s="678">
        <f t="shared" ca="1" si="3316"/>
        <v>0</v>
      </c>
      <c r="AE3320" s="678">
        <f t="shared" ca="1" si="3316"/>
        <v>0</v>
      </c>
    </row>
    <row r="3321" spans="2:31" hidden="1">
      <c r="B3321" s="526"/>
      <c r="C3321" s="526"/>
      <c r="D3321" s="526"/>
      <c r="E3321" s="526"/>
      <c r="F3321" s="526"/>
      <c r="G3321" s="526"/>
      <c r="H3321" s="526"/>
      <c r="I3321" s="526"/>
      <c r="J3321" s="679" t="s">
        <v>874</v>
      </c>
      <c r="K3321" s="526">
        <f t="shared" ref="K3321:AE3321" ca="1" si="3317">IF(AND($E3318=K$3245,K3320&gt;0),ROUND(K3320,0),0)</f>
        <v>0</v>
      </c>
      <c r="L3321" s="526">
        <f t="shared" ca="1" si="3317"/>
        <v>0</v>
      </c>
      <c r="M3321" s="526">
        <f t="shared" ca="1" si="3317"/>
        <v>0</v>
      </c>
      <c r="N3321" s="526">
        <f t="shared" ca="1" si="3317"/>
        <v>0</v>
      </c>
      <c r="O3321" s="526">
        <f t="shared" ca="1" si="3317"/>
        <v>0</v>
      </c>
      <c r="P3321" s="526">
        <f t="shared" ca="1" si="3317"/>
        <v>0</v>
      </c>
      <c r="Q3321" s="526">
        <f t="shared" ca="1" si="3317"/>
        <v>0</v>
      </c>
      <c r="R3321" s="526">
        <f t="shared" ca="1" si="3317"/>
        <v>0</v>
      </c>
      <c r="S3321" s="526">
        <f t="shared" ca="1" si="3317"/>
        <v>0</v>
      </c>
      <c r="T3321" s="526">
        <f t="shared" ca="1" si="3317"/>
        <v>0</v>
      </c>
      <c r="U3321" s="526">
        <f t="shared" ca="1" si="3317"/>
        <v>0</v>
      </c>
      <c r="V3321" s="526">
        <f t="shared" ca="1" si="3317"/>
        <v>0</v>
      </c>
      <c r="W3321" s="526">
        <f t="shared" ca="1" si="3317"/>
        <v>0</v>
      </c>
      <c r="X3321" s="526">
        <f t="shared" ca="1" si="3317"/>
        <v>0</v>
      </c>
      <c r="Y3321" s="526">
        <f t="shared" ca="1" si="3317"/>
        <v>0</v>
      </c>
      <c r="Z3321" s="526">
        <f t="shared" ca="1" si="3317"/>
        <v>0</v>
      </c>
      <c r="AA3321" s="526">
        <f t="shared" ca="1" si="3317"/>
        <v>0</v>
      </c>
      <c r="AB3321" s="526">
        <f t="shared" ca="1" si="3317"/>
        <v>0</v>
      </c>
      <c r="AC3321" s="526">
        <f t="shared" ca="1" si="3317"/>
        <v>0</v>
      </c>
      <c r="AD3321" s="526">
        <f t="shared" ca="1" si="3317"/>
        <v>0</v>
      </c>
      <c r="AE3321" s="526">
        <f t="shared" ca="1" si="3317"/>
        <v>0</v>
      </c>
    </row>
    <row r="3322" spans="2:31" hidden="1">
      <c r="B3322" s="526"/>
      <c r="C3322" s="526"/>
      <c r="D3322" s="526"/>
      <c r="E3322" s="526"/>
      <c r="F3322" s="526"/>
      <c r="G3322" s="526"/>
      <c r="H3322" s="526"/>
      <c r="I3322" s="526"/>
      <c r="J3322" s="677" t="s">
        <v>882</v>
      </c>
      <c r="K3322" s="678">
        <f t="shared" ref="K3322:AE3322" ca="1" si="3318">IF(AND($D3318&lt;=K$3245,K$3245&lt;=$E3318),ROUND(K3320-K3321,0),0)</f>
        <v>0</v>
      </c>
      <c r="L3322" s="678">
        <f t="shared" ca="1" si="3318"/>
        <v>0</v>
      </c>
      <c r="M3322" s="678">
        <f t="shared" ca="1" si="3318"/>
        <v>0</v>
      </c>
      <c r="N3322" s="678">
        <f t="shared" ca="1" si="3318"/>
        <v>0</v>
      </c>
      <c r="O3322" s="678">
        <f t="shared" ca="1" si="3318"/>
        <v>0</v>
      </c>
      <c r="P3322" s="678">
        <f t="shared" ca="1" si="3318"/>
        <v>0</v>
      </c>
      <c r="Q3322" s="678">
        <f t="shared" ca="1" si="3318"/>
        <v>0</v>
      </c>
      <c r="R3322" s="678">
        <f t="shared" ca="1" si="3318"/>
        <v>0</v>
      </c>
      <c r="S3322" s="678">
        <f t="shared" ca="1" si="3318"/>
        <v>0</v>
      </c>
      <c r="T3322" s="678">
        <f t="shared" ca="1" si="3318"/>
        <v>0</v>
      </c>
      <c r="U3322" s="678">
        <f t="shared" ca="1" si="3318"/>
        <v>0</v>
      </c>
      <c r="V3322" s="678">
        <f t="shared" ca="1" si="3318"/>
        <v>0</v>
      </c>
      <c r="W3322" s="678">
        <f t="shared" ca="1" si="3318"/>
        <v>0</v>
      </c>
      <c r="X3322" s="678">
        <f t="shared" ca="1" si="3318"/>
        <v>0</v>
      </c>
      <c r="Y3322" s="678">
        <f t="shared" ca="1" si="3318"/>
        <v>0</v>
      </c>
      <c r="Z3322" s="678">
        <f t="shared" ca="1" si="3318"/>
        <v>0</v>
      </c>
      <c r="AA3322" s="678">
        <f t="shared" ca="1" si="3318"/>
        <v>0</v>
      </c>
      <c r="AB3322" s="678">
        <f t="shared" ca="1" si="3318"/>
        <v>0</v>
      </c>
      <c r="AC3322" s="678">
        <f t="shared" ca="1" si="3318"/>
        <v>0</v>
      </c>
      <c r="AD3322" s="678">
        <f t="shared" ca="1" si="3318"/>
        <v>0</v>
      </c>
      <c r="AE3322" s="678">
        <f t="shared" ca="1" si="3318"/>
        <v>0</v>
      </c>
    </row>
    <row r="3323" spans="2:31" hidden="1">
      <c r="B3323" s="526"/>
      <c r="C3323" s="526"/>
      <c r="D3323" s="526"/>
      <c r="E3323" s="526"/>
      <c r="F3323" s="526"/>
      <c r="G3323" s="526"/>
      <c r="H3323" s="526"/>
      <c r="I3323" s="526"/>
      <c r="J3323" s="677" t="s">
        <v>883</v>
      </c>
      <c r="K3323" s="678">
        <f t="shared" ref="K3323:AE3323" ca="1" si="3319">ROUND(K3321+K3318,0)</f>
        <v>0</v>
      </c>
      <c r="L3323" s="678">
        <f t="shared" ca="1" si="3319"/>
        <v>0</v>
      </c>
      <c r="M3323" s="678">
        <f t="shared" ca="1" si="3319"/>
        <v>0</v>
      </c>
      <c r="N3323" s="678">
        <f t="shared" ca="1" si="3319"/>
        <v>0</v>
      </c>
      <c r="O3323" s="678">
        <f t="shared" ca="1" si="3319"/>
        <v>0</v>
      </c>
      <c r="P3323" s="678">
        <f t="shared" ca="1" si="3319"/>
        <v>0</v>
      </c>
      <c r="Q3323" s="678">
        <f t="shared" ca="1" si="3319"/>
        <v>0</v>
      </c>
      <c r="R3323" s="678">
        <f t="shared" ca="1" si="3319"/>
        <v>0</v>
      </c>
      <c r="S3323" s="678">
        <f t="shared" ca="1" si="3319"/>
        <v>0</v>
      </c>
      <c r="T3323" s="678">
        <f t="shared" ca="1" si="3319"/>
        <v>0</v>
      </c>
      <c r="U3323" s="678">
        <f t="shared" ca="1" si="3319"/>
        <v>0</v>
      </c>
      <c r="V3323" s="678">
        <f t="shared" ca="1" si="3319"/>
        <v>0</v>
      </c>
      <c r="W3323" s="678">
        <f t="shared" ca="1" si="3319"/>
        <v>0</v>
      </c>
      <c r="X3323" s="678">
        <f t="shared" ca="1" si="3319"/>
        <v>0</v>
      </c>
      <c r="Y3323" s="678">
        <f t="shared" ca="1" si="3319"/>
        <v>0</v>
      </c>
      <c r="Z3323" s="678">
        <f t="shared" ca="1" si="3319"/>
        <v>0</v>
      </c>
      <c r="AA3323" s="678">
        <f t="shared" ca="1" si="3319"/>
        <v>0</v>
      </c>
      <c r="AB3323" s="678">
        <f t="shared" ca="1" si="3319"/>
        <v>0</v>
      </c>
      <c r="AC3323" s="678">
        <f t="shared" ca="1" si="3319"/>
        <v>0</v>
      </c>
      <c r="AD3323" s="678">
        <f t="shared" ca="1" si="3319"/>
        <v>0</v>
      </c>
      <c r="AE3323" s="678">
        <f t="shared" ca="1" si="3319"/>
        <v>0</v>
      </c>
    </row>
    <row r="3324" spans="2:31" hidden="1">
      <c r="B3324" s="526"/>
      <c r="C3324" s="526"/>
      <c r="D3324" s="526"/>
      <c r="E3324" s="526"/>
      <c r="F3324" s="526"/>
      <c r="G3324" s="526"/>
      <c r="H3324" s="526"/>
      <c r="I3324" s="526"/>
      <c r="J3324" s="677" t="s">
        <v>887</v>
      </c>
      <c r="K3324" s="678">
        <f t="shared" ref="K3324:AE3324" ca="1" si="3320">IF($D3318=K$3245,ROUND($F3319,0),0)</f>
        <v>0</v>
      </c>
      <c r="L3324" s="678">
        <f t="shared" ca="1" si="3320"/>
        <v>0</v>
      </c>
      <c r="M3324" s="678">
        <f t="shared" ca="1" si="3320"/>
        <v>0</v>
      </c>
      <c r="N3324" s="678">
        <f t="shared" ca="1" si="3320"/>
        <v>0</v>
      </c>
      <c r="O3324" s="678">
        <f t="shared" ca="1" si="3320"/>
        <v>0</v>
      </c>
      <c r="P3324" s="678">
        <f t="shared" ca="1" si="3320"/>
        <v>0</v>
      </c>
      <c r="Q3324" s="678">
        <f t="shared" ca="1" si="3320"/>
        <v>0</v>
      </c>
      <c r="R3324" s="678">
        <f t="shared" ca="1" si="3320"/>
        <v>0</v>
      </c>
      <c r="S3324" s="678">
        <f t="shared" ca="1" si="3320"/>
        <v>0</v>
      </c>
      <c r="T3324" s="678">
        <f t="shared" ca="1" si="3320"/>
        <v>0</v>
      </c>
      <c r="U3324" s="678">
        <f t="shared" ca="1" si="3320"/>
        <v>0</v>
      </c>
      <c r="V3324" s="678">
        <f t="shared" ca="1" si="3320"/>
        <v>0</v>
      </c>
      <c r="W3324" s="678">
        <f t="shared" ca="1" si="3320"/>
        <v>0</v>
      </c>
      <c r="X3324" s="678">
        <f t="shared" ca="1" si="3320"/>
        <v>0</v>
      </c>
      <c r="Y3324" s="678">
        <f t="shared" ca="1" si="3320"/>
        <v>0</v>
      </c>
      <c r="Z3324" s="678">
        <f t="shared" ca="1" si="3320"/>
        <v>0</v>
      </c>
      <c r="AA3324" s="678">
        <f t="shared" ca="1" si="3320"/>
        <v>0</v>
      </c>
      <c r="AB3324" s="678">
        <f t="shared" ca="1" si="3320"/>
        <v>0</v>
      </c>
      <c r="AC3324" s="678">
        <f t="shared" ca="1" si="3320"/>
        <v>0</v>
      </c>
      <c r="AD3324" s="678">
        <f t="shared" ca="1" si="3320"/>
        <v>0</v>
      </c>
      <c r="AE3324" s="678">
        <f t="shared" ca="1" si="3320"/>
        <v>0</v>
      </c>
    </row>
    <row r="3325" spans="2:31" hidden="1">
      <c r="B3325" s="526"/>
      <c r="C3325" s="526"/>
      <c r="D3325" s="526"/>
      <c r="E3325" s="526"/>
      <c r="F3325" s="526"/>
      <c r="G3325" s="526"/>
      <c r="H3325" s="526"/>
      <c r="I3325" s="526"/>
      <c r="J3325" s="677" t="s">
        <v>892</v>
      </c>
      <c r="K3325" s="678">
        <f t="shared" ref="K3325:AE3325" ca="1" si="3321">ROUND(OFFSET($K$810,$D3317,K$3243),0)</f>
        <v>0</v>
      </c>
      <c r="L3325" s="678">
        <f t="shared" ca="1" si="3321"/>
        <v>0</v>
      </c>
      <c r="M3325" s="678">
        <f t="shared" ca="1" si="3321"/>
        <v>0</v>
      </c>
      <c r="N3325" s="678">
        <f t="shared" ca="1" si="3321"/>
        <v>0</v>
      </c>
      <c r="O3325" s="678">
        <f t="shared" ca="1" si="3321"/>
        <v>0</v>
      </c>
      <c r="P3325" s="678">
        <f t="shared" ca="1" si="3321"/>
        <v>0</v>
      </c>
      <c r="Q3325" s="678">
        <f t="shared" ca="1" si="3321"/>
        <v>0</v>
      </c>
      <c r="R3325" s="678">
        <f t="shared" ca="1" si="3321"/>
        <v>0</v>
      </c>
      <c r="S3325" s="678">
        <f t="shared" ca="1" si="3321"/>
        <v>0</v>
      </c>
      <c r="T3325" s="678">
        <f t="shared" ca="1" si="3321"/>
        <v>0</v>
      </c>
      <c r="U3325" s="678">
        <f t="shared" ca="1" si="3321"/>
        <v>0</v>
      </c>
      <c r="V3325" s="678">
        <f t="shared" ca="1" si="3321"/>
        <v>0</v>
      </c>
      <c r="W3325" s="678">
        <f t="shared" ca="1" si="3321"/>
        <v>0</v>
      </c>
      <c r="X3325" s="678">
        <f t="shared" ca="1" si="3321"/>
        <v>0</v>
      </c>
      <c r="Y3325" s="678">
        <f t="shared" ca="1" si="3321"/>
        <v>0</v>
      </c>
      <c r="Z3325" s="678">
        <f t="shared" ca="1" si="3321"/>
        <v>0</v>
      </c>
      <c r="AA3325" s="678">
        <f t="shared" ca="1" si="3321"/>
        <v>0</v>
      </c>
      <c r="AB3325" s="678">
        <f t="shared" ca="1" si="3321"/>
        <v>0</v>
      </c>
      <c r="AC3325" s="678">
        <f t="shared" ca="1" si="3321"/>
        <v>0</v>
      </c>
      <c r="AD3325" s="678">
        <f t="shared" ca="1" si="3321"/>
        <v>0</v>
      </c>
      <c r="AE3325" s="678">
        <f t="shared" ca="1" si="3321"/>
        <v>0</v>
      </c>
    </row>
    <row r="3326" spans="2:31" hidden="1">
      <c r="B3326" s="696" t="s">
        <v>894</v>
      </c>
      <c r="C3326" s="526"/>
      <c r="D3326" s="526"/>
      <c r="E3326" s="526"/>
      <c r="F3326" s="526"/>
      <c r="G3326" s="526"/>
      <c r="H3326" s="526"/>
      <c r="I3326" s="526"/>
      <c r="J3326" s="677" t="s">
        <v>888</v>
      </c>
      <c r="K3326" s="678"/>
      <c r="L3326" s="678"/>
      <c r="M3326" s="678"/>
      <c r="N3326" s="678"/>
      <c r="O3326" s="678"/>
      <c r="P3326" s="678"/>
      <c r="Q3326" s="678"/>
      <c r="R3326" s="678"/>
      <c r="S3326" s="678"/>
      <c r="T3326" s="678"/>
      <c r="U3326" s="678"/>
      <c r="V3326" s="678"/>
      <c r="W3326" s="678"/>
      <c r="X3326" s="678"/>
      <c r="Y3326" s="678"/>
      <c r="Z3326" s="678"/>
      <c r="AA3326" s="678"/>
      <c r="AB3326" s="678"/>
      <c r="AC3326" s="678"/>
      <c r="AD3326" s="678"/>
      <c r="AE3326" s="678"/>
    </row>
    <row r="3327" spans="2:31" ht="12.5" hidden="1" thickBot="1">
      <c r="B3327" s="527" t="s">
        <v>878</v>
      </c>
      <c r="C3327" s="527"/>
      <c r="D3327" s="680"/>
      <c r="E3327" s="680"/>
      <c r="F3327" s="527"/>
      <c r="G3327" s="681"/>
      <c r="H3327" s="527"/>
      <c r="I3327" s="527"/>
      <c r="J3327" s="527"/>
      <c r="K3327" s="527"/>
      <c r="L3327" s="527"/>
      <c r="M3327" s="527"/>
      <c r="N3327" s="527"/>
      <c r="O3327" s="527"/>
      <c r="P3327" s="527"/>
      <c r="Q3327" s="527"/>
      <c r="R3327" s="527"/>
      <c r="S3327" s="527"/>
      <c r="T3327" s="527"/>
      <c r="U3327" s="527"/>
      <c r="V3327" s="527"/>
      <c r="W3327" s="527"/>
      <c r="X3327" s="527"/>
      <c r="Y3327" s="527"/>
      <c r="Z3327" s="527"/>
      <c r="AA3327" s="527"/>
      <c r="AB3327" s="527"/>
      <c r="AC3327" s="527"/>
      <c r="AD3327" s="527"/>
      <c r="AE3327" s="527"/>
    </row>
    <row r="3328" spans="2:31" ht="12.5" hidden="1" thickTop="1"/>
    <row r="3329" spans="2:31" ht="12.5" hidden="1" thickBot="1">
      <c r="B3329" s="675" t="str">
        <f ca="1">"nazwa ST: "&amp;OFFSET($B$787,D3329,0)</f>
        <v xml:space="preserve">nazwa ST: </v>
      </c>
      <c r="C3329" s="675"/>
      <c r="D3329" s="676">
        <f>D3317+1</f>
        <v>7</v>
      </c>
      <c r="E3329" s="675"/>
      <c r="F3329" s="675"/>
      <c r="G3329" s="675"/>
      <c r="H3329" s="675"/>
      <c r="I3329" s="675"/>
      <c r="J3329" s="675"/>
      <c r="K3329" s="539" t="str">
        <f t="shared" ref="K3329:AE3329" si="3322">LataProjekcji</f>
        <v>Uzupełnij dane</v>
      </c>
      <c r="L3329" s="539" t="str">
        <f t="shared" si="3322"/>
        <v/>
      </c>
      <c r="M3329" s="539" t="str">
        <f t="shared" si="3322"/>
        <v/>
      </c>
      <c r="N3329" s="539" t="str">
        <f t="shared" si="3322"/>
        <v/>
      </c>
      <c r="O3329" s="539" t="str">
        <f t="shared" si="3322"/>
        <v/>
      </c>
      <c r="P3329" s="539" t="str">
        <f t="shared" si="3322"/>
        <v/>
      </c>
      <c r="Q3329" s="539" t="str">
        <f t="shared" si="3322"/>
        <v/>
      </c>
      <c r="R3329" s="539" t="str">
        <f t="shared" si="3322"/>
        <v/>
      </c>
      <c r="S3329" s="539" t="str">
        <f t="shared" si="3322"/>
        <v/>
      </c>
      <c r="T3329" s="539" t="str">
        <f t="shared" si="3322"/>
        <v/>
      </c>
      <c r="U3329" s="539" t="str">
        <f t="shared" si="3322"/>
        <v/>
      </c>
      <c r="V3329" s="539" t="str">
        <f t="shared" si="3322"/>
        <v/>
      </c>
      <c r="W3329" s="539" t="str">
        <f t="shared" si="3322"/>
        <v/>
      </c>
      <c r="X3329" s="539" t="str">
        <f t="shared" si="3322"/>
        <v/>
      </c>
      <c r="Y3329" s="539" t="str">
        <f t="shared" si="3322"/>
        <v/>
      </c>
      <c r="Z3329" s="539" t="str">
        <f t="shared" si="3322"/>
        <v/>
      </c>
      <c r="AA3329" s="539" t="str">
        <f t="shared" si="3322"/>
        <v/>
      </c>
      <c r="AB3329" s="539" t="str">
        <f t="shared" si="3322"/>
        <v/>
      </c>
      <c r="AC3329" s="539" t="str">
        <f t="shared" si="3322"/>
        <v/>
      </c>
      <c r="AD3329" s="539" t="str">
        <f t="shared" si="3322"/>
        <v/>
      </c>
      <c r="AE3329" s="539" t="str">
        <f t="shared" si="3322"/>
        <v/>
      </c>
    </row>
    <row r="3330" spans="2:31" hidden="1">
      <c r="B3330" s="526" t="s">
        <v>872</v>
      </c>
      <c r="C3330" s="526"/>
      <c r="D3330" s="526">
        <f ca="1">OFFSET($D$787,D3329,0)</f>
        <v>0</v>
      </c>
      <c r="E3330" s="526">
        <f ca="1">YEAR(OFFSET($E$787,D3329,0))</f>
        <v>1900</v>
      </c>
      <c r="F3330" s="526"/>
      <c r="G3330" s="526"/>
      <c r="H3330" s="526"/>
      <c r="I3330" s="526"/>
      <c r="J3330" s="677" t="s">
        <v>879</v>
      </c>
      <c r="K3330" s="678">
        <f t="shared" ref="K3330:AE3330" ca="1" si="3323">ROUND(OFFSET($K$787,$D3329,K$3243),0)</f>
        <v>0</v>
      </c>
      <c r="L3330" s="678">
        <f t="shared" ca="1" si="3323"/>
        <v>0</v>
      </c>
      <c r="M3330" s="678">
        <f t="shared" ca="1" si="3323"/>
        <v>0</v>
      </c>
      <c r="N3330" s="678">
        <f t="shared" ca="1" si="3323"/>
        <v>0</v>
      </c>
      <c r="O3330" s="678">
        <f t="shared" ca="1" si="3323"/>
        <v>0</v>
      </c>
      <c r="P3330" s="678">
        <f t="shared" ca="1" si="3323"/>
        <v>0</v>
      </c>
      <c r="Q3330" s="678">
        <f t="shared" ca="1" si="3323"/>
        <v>0</v>
      </c>
      <c r="R3330" s="678">
        <f t="shared" ca="1" si="3323"/>
        <v>0</v>
      </c>
      <c r="S3330" s="678">
        <f t="shared" ca="1" si="3323"/>
        <v>0</v>
      </c>
      <c r="T3330" s="678">
        <f t="shared" ca="1" si="3323"/>
        <v>0</v>
      </c>
      <c r="U3330" s="678">
        <f t="shared" ca="1" si="3323"/>
        <v>0</v>
      </c>
      <c r="V3330" s="678">
        <f t="shared" ca="1" si="3323"/>
        <v>0</v>
      </c>
      <c r="W3330" s="678">
        <f t="shared" ca="1" si="3323"/>
        <v>0</v>
      </c>
      <c r="X3330" s="678">
        <f t="shared" ca="1" si="3323"/>
        <v>0</v>
      </c>
      <c r="Y3330" s="678">
        <f t="shared" ca="1" si="3323"/>
        <v>0</v>
      </c>
      <c r="Z3330" s="678">
        <f t="shared" ca="1" si="3323"/>
        <v>0</v>
      </c>
      <c r="AA3330" s="678">
        <f t="shared" ca="1" si="3323"/>
        <v>0</v>
      </c>
      <c r="AB3330" s="678">
        <f t="shared" ca="1" si="3323"/>
        <v>0</v>
      </c>
      <c r="AC3330" s="678">
        <f t="shared" ca="1" si="3323"/>
        <v>0</v>
      </c>
      <c r="AD3330" s="678">
        <f t="shared" ca="1" si="3323"/>
        <v>0</v>
      </c>
      <c r="AE3330" s="678">
        <f t="shared" ca="1" si="3323"/>
        <v>0</v>
      </c>
    </row>
    <row r="3331" spans="2:31" hidden="1">
      <c r="B3331" s="526" t="s">
        <v>893</v>
      </c>
      <c r="C3331" s="526"/>
      <c r="D3331" s="678">
        <f ca="1">OFFSET($C$787,D3329,0)</f>
        <v>0</v>
      </c>
      <c r="E3331" s="678">
        <f ca="1">ROUND(MAX(K3333:AE3333),0)</f>
        <v>0</v>
      </c>
      <c r="F3331" s="694">
        <f ca="1">OFFSET($I$787,D3329,0)</f>
        <v>0</v>
      </c>
      <c r="G3331" s="693">
        <f ca="1">OFFSET($G$787,D3329,0)</f>
        <v>0</v>
      </c>
      <c r="H3331" s="526"/>
      <c r="I3331" s="526"/>
      <c r="J3331" s="677" t="s">
        <v>880</v>
      </c>
      <c r="K3331" s="678">
        <f t="shared" ref="K3331:AE3331" ca="1" si="3324">IF($D3330=K$3245,ROUND($D3331,0),0)</f>
        <v>0</v>
      </c>
      <c r="L3331" s="678">
        <f t="shared" ca="1" si="3324"/>
        <v>0</v>
      </c>
      <c r="M3331" s="678">
        <f t="shared" ca="1" si="3324"/>
        <v>0</v>
      </c>
      <c r="N3331" s="678">
        <f t="shared" ca="1" si="3324"/>
        <v>0</v>
      </c>
      <c r="O3331" s="678">
        <f t="shared" ca="1" si="3324"/>
        <v>0</v>
      </c>
      <c r="P3331" s="678">
        <f t="shared" ca="1" si="3324"/>
        <v>0</v>
      </c>
      <c r="Q3331" s="678">
        <f t="shared" ca="1" si="3324"/>
        <v>0</v>
      </c>
      <c r="R3331" s="678">
        <f t="shared" ca="1" si="3324"/>
        <v>0</v>
      </c>
      <c r="S3331" s="678">
        <f t="shared" ca="1" si="3324"/>
        <v>0</v>
      </c>
      <c r="T3331" s="678">
        <f t="shared" ca="1" si="3324"/>
        <v>0</v>
      </c>
      <c r="U3331" s="678">
        <f t="shared" ca="1" si="3324"/>
        <v>0</v>
      </c>
      <c r="V3331" s="678">
        <f t="shared" ca="1" si="3324"/>
        <v>0</v>
      </c>
      <c r="W3331" s="678">
        <f t="shared" ca="1" si="3324"/>
        <v>0</v>
      </c>
      <c r="X3331" s="678">
        <f t="shared" ca="1" si="3324"/>
        <v>0</v>
      </c>
      <c r="Y3331" s="678">
        <f t="shared" ca="1" si="3324"/>
        <v>0</v>
      </c>
      <c r="Z3331" s="678">
        <f t="shared" ca="1" si="3324"/>
        <v>0</v>
      </c>
      <c r="AA3331" s="678">
        <f t="shared" ca="1" si="3324"/>
        <v>0</v>
      </c>
      <c r="AB3331" s="678">
        <f t="shared" ca="1" si="3324"/>
        <v>0</v>
      </c>
      <c r="AC3331" s="678">
        <f t="shared" ca="1" si="3324"/>
        <v>0</v>
      </c>
      <c r="AD3331" s="678">
        <f t="shared" ca="1" si="3324"/>
        <v>0</v>
      </c>
      <c r="AE3331" s="678">
        <f t="shared" ca="1" si="3324"/>
        <v>0</v>
      </c>
    </row>
    <row r="3332" spans="2:31" hidden="1">
      <c r="B3332" s="526"/>
      <c r="C3332" s="526"/>
      <c r="D3332" s="526"/>
      <c r="E3332" s="526"/>
      <c r="F3332" s="526"/>
      <c r="G3332" s="526"/>
      <c r="H3332" s="526"/>
      <c r="I3332" s="526"/>
      <c r="J3332" s="677" t="s">
        <v>881</v>
      </c>
      <c r="K3332" s="678">
        <f ca="1">IF(AND($D3330&lt;=K$3245,K$3245&lt;=$E3330),ROUND(K3331-K3330,0),0)</f>
        <v>0</v>
      </c>
      <c r="L3332" s="678">
        <f t="shared" ref="L3332:AE3332" ca="1" si="3325">IF(AND($D3330&lt;=L$3245,L$3245&lt;=$E3330),ROUND(K3332+L3331-L3330,0),0)</f>
        <v>0</v>
      </c>
      <c r="M3332" s="678">
        <f t="shared" ca="1" si="3325"/>
        <v>0</v>
      </c>
      <c r="N3332" s="678">
        <f t="shared" ca="1" si="3325"/>
        <v>0</v>
      </c>
      <c r="O3332" s="678">
        <f t="shared" ca="1" si="3325"/>
        <v>0</v>
      </c>
      <c r="P3332" s="678">
        <f t="shared" ca="1" si="3325"/>
        <v>0</v>
      </c>
      <c r="Q3332" s="678">
        <f t="shared" ca="1" si="3325"/>
        <v>0</v>
      </c>
      <c r="R3332" s="678">
        <f t="shared" ca="1" si="3325"/>
        <v>0</v>
      </c>
      <c r="S3332" s="678">
        <f t="shared" ca="1" si="3325"/>
        <v>0</v>
      </c>
      <c r="T3332" s="678">
        <f t="shared" ca="1" si="3325"/>
        <v>0</v>
      </c>
      <c r="U3332" s="678">
        <f t="shared" ca="1" si="3325"/>
        <v>0</v>
      </c>
      <c r="V3332" s="678">
        <f t="shared" ca="1" si="3325"/>
        <v>0</v>
      </c>
      <c r="W3332" s="678">
        <f t="shared" ca="1" si="3325"/>
        <v>0</v>
      </c>
      <c r="X3332" s="678">
        <f t="shared" ca="1" si="3325"/>
        <v>0</v>
      </c>
      <c r="Y3332" s="678">
        <f t="shared" ca="1" si="3325"/>
        <v>0</v>
      </c>
      <c r="Z3332" s="678">
        <f t="shared" ca="1" si="3325"/>
        <v>0</v>
      </c>
      <c r="AA3332" s="678">
        <f t="shared" ca="1" si="3325"/>
        <v>0</v>
      </c>
      <c r="AB3332" s="678">
        <f t="shared" ca="1" si="3325"/>
        <v>0</v>
      </c>
      <c r="AC3332" s="678">
        <f t="shared" ca="1" si="3325"/>
        <v>0</v>
      </c>
      <c r="AD3332" s="678">
        <f t="shared" ca="1" si="3325"/>
        <v>0</v>
      </c>
      <c r="AE3332" s="678">
        <f t="shared" ca="1" si="3325"/>
        <v>0</v>
      </c>
    </row>
    <row r="3333" spans="2:31" hidden="1">
      <c r="B3333" s="526"/>
      <c r="C3333" s="526"/>
      <c r="D3333" s="526"/>
      <c r="E3333" s="526"/>
      <c r="F3333" s="526"/>
      <c r="G3333" s="526"/>
      <c r="H3333" s="526"/>
      <c r="I3333" s="526"/>
      <c r="J3333" s="679" t="s">
        <v>874</v>
      </c>
      <c r="K3333" s="526">
        <f t="shared" ref="K3333:AE3333" ca="1" si="3326">IF(AND($E3330=K$3245,K3332&gt;0),ROUND(K3332,0),0)</f>
        <v>0</v>
      </c>
      <c r="L3333" s="526">
        <f t="shared" ca="1" si="3326"/>
        <v>0</v>
      </c>
      <c r="M3333" s="526">
        <f t="shared" ca="1" si="3326"/>
        <v>0</v>
      </c>
      <c r="N3333" s="526">
        <f t="shared" ca="1" si="3326"/>
        <v>0</v>
      </c>
      <c r="O3333" s="526">
        <f t="shared" ca="1" si="3326"/>
        <v>0</v>
      </c>
      <c r="P3333" s="526">
        <f t="shared" ca="1" si="3326"/>
        <v>0</v>
      </c>
      <c r="Q3333" s="526">
        <f t="shared" ca="1" si="3326"/>
        <v>0</v>
      </c>
      <c r="R3333" s="526">
        <f t="shared" ca="1" si="3326"/>
        <v>0</v>
      </c>
      <c r="S3333" s="526">
        <f t="shared" ca="1" si="3326"/>
        <v>0</v>
      </c>
      <c r="T3333" s="526">
        <f t="shared" ca="1" si="3326"/>
        <v>0</v>
      </c>
      <c r="U3333" s="526">
        <f t="shared" ca="1" si="3326"/>
        <v>0</v>
      </c>
      <c r="V3333" s="526">
        <f t="shared" ca="1" si="3326"/>
        <v>0</v>
      </c>
      <c r="W3333" s="526">
        <f t="shared" ca="1" si="3326"/>
        <v>0</v>
      </c>
      <c r="X3333" s="526">
        <f t="shared" ca="1" si="3326"/>
        <v>0</v>
      </c>
      <c r="Y3333" s="526">
        <f t="shared" ca="1" si="3326"/>
        <v>0</v>
      </c>
      <c r="Z3333" s="526">
        <f t="shared" ca="1" si="3326"/>
        <v>0</v>
      </c>
      <c r="AA3333" s="526">
        <f t="shared" ca="1" si="3326"/>
        <v>0</v>
      </c>
      <c r="AB3333" s="526">
        <f t="shared" ca="1" si="3326"/>
        <v>0</v>
      </c>
      <c r="AC3333" s="526">
        <f t="shared" ca="1" si="3326"/>
        <v>0</v>
      </c>
      <c r="AD3333" s="526">
        <f t="shared" ca="1" si="3326"/>
        <v>0</v>
      </c>
      <c r="AE3333" s="526">
        <f t="shared" ca="1" si="3326"/>
        <v>0</v>
      </c>
    </row>
    <row r="3334" spans="2:31" hidden="1">
      <c r="B3334" s="526"/>
      <c r="C3334" s="526"/>
      <c r="D3334" s="526"/>
      <c r="E3334" s="526"/>
      <c r="F3334" s="526"/>
      <c r="G3334" s="526"/>
      <c r="H3334" s="526"/>
      <c r="I3334" s="526"/>
      <c r="J3334" s="677" t="s">
        <v>882</v>
      </c>
      <c r="K3334" s="678">
        <f t="shared" ref="K3334:AE3334" ca="1" si="3327">IF(AND($D3330&lt;=K$3245,K$3245&lt;=$E3330),ROUND(K3332-K3333,0),0)</f>
        <v>0</v>
      </c>
      <c r="L3334" s="678">
        <f t="shared" ca="1" si="3327"/>
        <v>0</v>
      </c>
      <c r="M3334" s="678">
        <f t="shared" ca="1" si="3327"/>
        <v>0</v>
      </c>
      <c r="N3334" s="678">
        <f t="shared" ca="1" si="3327"/>
        <v>0</v>
      </c>
      <c r="O3334" s="678">
        <f t="shared" ca="1" si="3327"/>
        <v>0</v>
      </c>
      <c r="P3334" s="678">
        <f t="shared" ca="1" si="3327"/>
        <v>0</v>
      </c>
      <c r="Q3334" s="678">
        <f t="shared" ca="1" si="3327"/>
        <v>0</v>
      </c>
      <c r="R3334" s="678">
        <f t="shared" ca="1" si="3327"/>
        <v>0</v>
      </c>
      <c r="S3334" s="678">
        <f t="shared" ca="1" si="3327"/>
        <v>0</v>
      </c>
      <c r="T3334" s="678">
        <f t="shared" ca="1" si="3327"/>
        <v>0</v>
      </c>
      <c r="U3334" s="678">
        <f t="shared" ca="1" si="3327"/>
        <v>0</v>
      </c>
      <c r="V3334" s="678">
        <f t="shared" ca="1" si="3327"/>
        <v>0</v>
      </c>
      <c r="W3334" s="678">
        <f t="shared" ca="1" si="3327"/>
        <v>0</v>
      </c>
      <c r="X3334" s="678">
        <f t="shared" ca="1" si="3327"/>
        <v>0</v>
      </c>
      <c r="Y3334" s="678">
        <f t="shared" ca="1" si="3327"/>
        <v>0</v>
      </c>
      <c r="Z3334" s="678">
        <f t="shared" ca="1" si="3327"/>
        <v>0</v>
      </c>
      <c r="AA3334" s="678">
        <f t="shared" ca="1" si="3327"/>
        <v>0</v>
      </c>
      <c r="AB3334" s="678">
        <f t="shared" ca="1" si="3327"/>
        <v>0</v>
      </c>
      <c r="AC3334" s="678">
        <f t="shared" ca="1" si="3327"/>
        <v>0</v>
      </c>
      <c r="AD3334" s="678">
        <f t="shared" ca="1" si="3327"/>
        <v>0</v>
      </c>
      <c r="AE3334" s="678">
        <f t="shared" ca="1" si="3327"/>
        <v>0</v>
      </c>
    </row>
    <row r="3335" spans="2:31" hidden="1">
      <c r="B3335" s="526"/>
      <c r="C3335" s="526"/>
      <c r="D3335" s="526"/>
      <c r="E3335" s="526"/>
      <c r="F3335" s="526"/>
      <c r="G3335" s="526"/>
      <c r="H3335" s="526"/>
      <c r="I3335" s="526"/>
      <c r="J3335" s="677" t="s">
        <v>883</v>
      </c>
      <c r="K3335" s="678">
        <f t="shared" ref="K3335:AE3335" ca="1" si="3328">ROUND(K3333+K3330,0)</f>
        <v>0</v>
      </c>
      <c r="L3335" s="678">
        <f t="shared" ca="1" si="3328"/>
        <v>0</v>
      </c>
      <c r="M3335" s="678">
        <f t="shared" ca="1" si="3328"/>
        <v>0</v>
      </c>
      <c r="N3335" s="678">
        <f t="shared" ca="1" si="3328"/>
        <v>0</v>
      </c>
      <c r="O3335" s="678">
        <f t="shared" ca="1" si="3328"/>
        <v>0</v>
      </c>
      <c r="P3335" s="678">
        <f t="shared" ca="1" si="3328"/>
        <v>0</v>
      </c>
      <c r="Q3335" s="678">
        <f t="shared" ca="1" si="3328"/>
        <v>0</v>
      </c>
      <c r="R3335" s="678">
        <f t="shared" ca="1" si="3328"/>
        <v>0</v>
      </c>
      <c r="S3335" s="678">
        <f t="shared" ca="1" si="3328"/>
        <v>0</v>
      </c>
      <c r="T3335" s="678">
        <f t="shared" ca="1" si="3328"/>
        <v>0</v>
      </c>
      <c r="U3335" s="678">
        <f t="shared" ca="1" si="3328"/>
        <v>0</v>
      </c>
      <c r="V3335" s="678">
        <f t="shared" ca="1" si="3328"/>
        <v>0</v>
      </c>
      <c r="W3335" s="678">
        <f t="shared" ca="1" si="3328"/>
        <v>0</v>
      </c>
      <c r="X3335" s="678">
        <f t="shared" ca="1" si="3328"/>
        <v>0</v>
      </c>
      <c r="Y3335" s="678">
        <f t="shared" ca="1" si="3328"/>
        <v>0</v>
      </c>
      <c r="Z3335" s="678">
        <f t="shared" ca="1" si="3328"/>
        <v>0</v>
      </c>
      <c r="AA3335" s="678">
        <f t="shared" ca="1" si="3328"/>
        <v>0</v>
      </c>
      <c r="AB3335" s="678">
        <f t="shared" ca="1" si="3328"/>
        <v>0</v>
      </c>
      <c r="AC3335" s="678">
        <f t="shared" ca="1" si="3328"/>
        <v>0</v>
      </c>
      <c r="AD3335" s="678">
        <f t="shared" ca="1" si="3328"/>
        <v>0</v>
      </c>
      <c r="AE3335" s="678">
        <f t="shared" ca="1" si="3328"/>
        <v>0</v>
      </c>
    </row>
    <row r="3336" spans="2:31" hidden="1">
      <c r="B3336" s="526"/>
      <c r="C3336" s="526"/>
      <c r="D3336" s="526"/>
      <c r="E3336" s="526"/>
      <c r="F3336" s="526"/>
      <c r="G3336" s="526"/>
      <c r="H3336" s="526"/>
      <c r="I3336" s="526"/>
      <c r="J3336" s="677" t="s">
        <v>887</v>
      </c>
      <c r="K3336" s="678">
        <f t="shared" ref="K3336:AE3336" ca="1" si="3329">IF($D3330=K$3245,ROUND($F3331,0),0)</f>
        <v>0</v>
      </c>
      <c r="L3336" s="678">
        <f t="shared" ca="1" si="3329"/>
        <v>0</v>
      </c>
      <c r="M3336" s="678">
        <f t="shared" ca="1" si="3329"/>
        <v>0</v>
      </c>
      <c r="N3336" s="678">
        <f t="shared" ca="1" si="3329"/>
        <v>0</v>
      </c>
      <c r="O3336" s="678">
        <f t="shared" ca="1" si="3329"/>
        <v>0</v>
      </c>
      <c r="P3336" s="678">
        <f t="shared" ca="1" si="3329"/>
        <v>0</v>
      </c>
      <c r="Q3336" s="678">
        <f t="shared" ca="1" si="3329"/>
        <v>0</v>
      </c>
      <c r="R3336" s="678">
        <f t="shared" ca="1" si="3329"/>
        <v>0</v>
      </c>
      <c r="S3336" s="678">
        <f t="shared" ca="1" si="3329"/>
        <v>0</v>
      </c>
      <c r="T3336" s="678">
        <f t="shared" ca="1" si="3329"/>
        <v>0</v>
      </c>
      <c r="U3336" s="678">
        <f t="shared" ca="1" si="3329"/>
        <v>0</v>
      </c>
      <c r="V3336" s="678">
        <f t="shared" ca="1" si="3329"/>
        <v>0</v>
      </c>
      <c r="W3336" s="678">
        <f t="shared" ca="1" si="3329"/>
        <v>0</v>
      </c>
      <c r="X3336" s="678">
        <f t="shared" ca="1" si="3329"/>
        <v>0</v>
      </c>
      <c r="Y3336" s="678">
        <f t="shared" ca="1" si="3329"/>
        <v>0</v>
      </c>
      <c r="Z3336" s="678">
        <f t="shared" ca="1" si="3329"/>
        <v>0</v>
      </c>
      <c r="AA3336" s="678">
        <f t="shared" ca="1" si="3329"/>
        <v>0</v>
      </c>
      <c r="AB3336" s="678">
        <f t="shared" ca="1" si="3329"/>
        <v>0</v>
      </c>
      <c r="AC3336" s="678">
        <f t="shared" ca="1" si="3329"/>
        <v>0</v>
      </c>
      <c r="AD3336" s="678">
        <f t="shared" ca="1" si="3329"/>
        <v>0</v>
      </c>
      <c r="AE3336" s="678">
        <f t="shared" ca="1" si="3329"/>
        <v>0</v>
      </c>
    </row>
    <row r="3337" spans="2:31" hidden="1">
      <c r="B3337" s="526"/>
      <c r="C3337" s="526"/>
      <c r="D3337" s="526"/>
      <c r="E3337" s="526"/>
      <c r="F3337" s="526"/>
      <c r="G3337" s="526"/>
      <c r="H3337" s="526"/>
      <c r="I3337" s="526"/>
      <c r="J3337" s="677" t="s">
        <v>892</v>
      </c>
      <c r="K3337" s="678">
        <f t="shared" ref="K3337:AE3337" ca="1" si="3330">ROUND(OFFSET($K$810,$D3329,K$3243),0)</f>
        <v>0</v>
      </c>
      <c r="L3337" s="678">
        <f t="shared" ca="1" si="3330"/>
        <v>0</v>
      </c>
      <c r="M3337" s="678">
        <f t="shared" ca="1" si="3330"/>
        <v>0</v>
      </c>
      <c r="N3337" s="678">
        <f t="shared" ca="1" si="3330"/>
        <v>0</v>
      </c>
      <c r="O3337" s="678">
        <f t="shared" ca="1" si="3330"/>
        <v>0</v>
      </c>
      <c r="P3337" s="678">
        <f t="shared" ca="1" si="3330"/>
        <v>0</v>
      </c>
      <c r="Q3337" s="678">
        <f t="shared" ca="1" si="3330"/>
        <v>0</v>
      </c>
      <c r="R3337" s="678">
        <f t="shared" ca="1" si="3330"/>
        <v>0</v>
      </c>
      <c r="S3337" s="678">
        <f t="shared" ca="1" si="3330"/>
        <v>0</v>
      </c>
      <c r="T3337" s="678">
        <f t="shared" ca="1" si="3330"/>
        <v>0</v>
      </c>
      <c r="U3337" s="678">
        <f t="shared" ca="1" si="3330"/>
        <v>0</v>
      </c>
      <c r="V3337" s="678">
        <f t="shared" ca="1" si="3330"/>
        <v>0</v>
      </c>
      <c r="W3337" s="678">
        <f t="shared" ca="1" si="3330"/>
        <v>0</v>
      </c>
      <c r="X3337" s="678">
        <f t="shared" ca="1" si="3330"/>
        <v>0</v>
      </c>
      <c r="Y3337" s="678">
        <f t="shared" ca="1" si="3330"/>
        <v>0</v>
      </c>
      <c r="Z3337" s="678">
        <f t="shared" ca="1" si="3330"/>
        <v>0</v>
      </c>
      <c r="AA3337" s="678">
        <f t="shared" ca="1" si="3330"/>
        <v>0</v>
      </c>
      <c r="AB3337" s="678">
        <f t="shared" ca="1" si="3330"/>
        <v>0</v>
      </c>
      <c r="AC3337" s="678">
        <f t="shared" ca="1" si="3330"/>
        <v>0</v>
      </c>
      <c r="AD3337" s="678">
        <f t="shared" ca="1" si="3330"/>
        <v>0</v>
      </c>
      <c r="AE3337" s="678">
        <f t="shared" ca="1" si="3330"/>
        <v>0</v>
      </c>
    </row>
    <row r="3338" spans="2:31" hidden="1">
      <c r="B3338" s="696" t="s">
        <v>894</v>
      </c>
      <c r="C3338" s="526"/>
      <c r="D3338" s="526"/>
      <c r="E3338" s="526"/>
      <c r="F3338" s="526"/>
      <c r="G3338" s="526"/>
      <c r="H3338" s="526"/>
      <c r="I3338" s="526"/>
      <c r="J3338" s="677" t="s">
        <v>888</v>
      </c>
      <c r="K3338" s="678"/>
      <c r="L3338" s="678"/>
      <c r="M3338" s="678"/>
      <c r="N3338" s="678"/>
      <c r="O3338" s="678"/>
      <c r="P3338" s="678"/>
      <c r="Q3338" s="678"/>
      <c r="R3338" s="678"/>
      <c r="S3338" s="678"/>
      <c r="T3338" s="678"/>
      <c r="U3338" s="678"/>
      <c r="V3338" s="678"/>
      <c r="W3338" s="678"/>
      <c r="X3338" s="678"/>
      <c r="Y3338" s="678"/>
      <c r="Z3338" s="678"/>
      <c r="AA3338" s="678"/>
      <c r="AB3338" s="678"/>
      <c r="AC3338" s="678"/>
      <c r="AD3338" s="678"/>
      <c r="AE3338" s="678"/>
    </row>
    <row r="3339" spans="2:31" ht="12.5" hidden="1" thickBot="1">
      <c r="B3339" s="527" t="s">
        <v>878</v>
      </c>
      <c r="C3339" s="527"/>
      <c r="D3339" s="680"/>
      <c r="E3339" s="680"/>
      <c r="F3339" s="527"/>
      <c r="G3339" s="681"/>
      <c r="H3339" s="527"/>
      <c r="I3339" s="527"/>
      <c r="J3339" s="527"/>
      <c r="K3339" s="527"/>
      <c r="L3339" s="527"/>
      <c r="M3339" s="527"/>
      <c r="N3339" s="527"/>
      <c r="O3339" s="527"/>
      <c r="P3339" s="527"/>
      <c r="Q3339" s="527"/>
      <c r="R3339" s="527"/>
      <c r="S3339" s="527"/>
      <c r="T3339" s="527"/>
      <c r="U3339" s="527"/>
      <c r="V3339" s="527"/>
      <c r="W3339" s="527"/>
      <c r="X3339" s="527"/>
      <c r="Y3339" s="527"/>
      <c r="Z3339" s="527"/>
      <c r="AA3339" s="527"/>
      <c r="AB3339" s="527"/>
      <c r="AC3339" s="527"/>
      <c r="AD3339" s="527"/>
      <c r="AE3339" s="527"/>
    </row>
    <row r="3340" spans="2:31" ht="12.5" hidden="1" thickTop="1"/>
    <row r="3341" spans="2:31" ht="12.5" hidden="1" thickBot="1">
      <c r="B3341" s="675" t="str">
        <f ca="1">"nazwa ST: "&amp;OFFSET($B$787,D3341,0)</f>
        <v xml:space="preserve">nazwa ST: </v>
      </c>
      <c r="C3341" s="675"/>
      <c r="D3341" s="676">
        <f>D3329+1</f>
        <v>8</v>
      </c>
      <c r="E3341" s="675"/>
      <c r="F3341" s="675"/>
      <c r="G3341" s="675"/>
      <c r="H3341" s="675"/>
      <c r="I3341" s="675"/>
      <c r="J3341" s="675"/>
      <c r="K3341" s="539" t="str">
        <f t="shared" ref="K3341:AE3341" si="3331">LataProjekcji</f>
        <v>Uzupełnij dane</v>
      </c>
      <c r="L3341" s="539" t="str">
        <f t="shared" si="3331"/>
        <v/>
      </c>
      <c r="M3341" s="539" t="str">
        <f t="shared" si="3331"/>
        <v/>
      </c>
      <c r="N3341" s="539" t="str">
        <f t="shared" si="3331"/>
        <v/>
      </c>
      <c r="O3341" s="539" t="str">
        <f t="shared" si="3331"/>
        <v/>
      </c>
      <c r="P3341" s="539" t="str">
        <f t="shared" si="3331"/>
        <v/>
      </c>
      <c r="Q3341" s="539" t="str">
        <f t="shared" si="3331"/>
        <v/>
      </c>
      <c r="R3341" s="539" t="str">
        <f t="shared" si="3331"/>
        <v/>
      </c>
      <c r="S3341" s="539" t="str">
        <f t="shared" si="3331"/>
        <v/>
      </c>
      <c r="T3341" s="539" t="str">
        <f t="shared" si="3331"/>
        <v/>
      </c>
      <c r="U3341" s="539" t="str">
        <f t="shared" si="3331"/>
        <v/>
      </c>
      <c r="V3341" s="539" t="str">
        <f t="shared" si="3331"/>
        <v/>
      </c>
      <c r="W3341" s="539" t="str">
        <f t="shared" si="3331"/>
        <v/>
      </c>
      <c r="X3341" s="539" t="str">
        <f t="shared" si="3331"/>
        <v/>
      </c>
      <c r="Y3341" s="539" t="str">
        <f t="shared" si="3331"/>
        <v/>
      </c>
      <c r="Z3341" s="539" t="str">
        <f t="shared" si="3331"/>
        <v/>
      </c>
      <c r="AA3341" s="539" t="str">
        <f t="shared" si="3331"/>
        <v/>
      </c>
      <c r="AB3341" s="539" t="str">
        <f t="shared" si="3331"/>
        <v/>
      </c>
      <c r="AC3341" s="539" t="str">
        <f t="shared" si="3331"/>
        <v/>
      </c>
      <c r="AD3341" s="539" t="str">
        <f t="shared" si="3331"/>
        <v/>
      </c>
      <c r="AE3341" s="539" t="str">
        <f t="shared" si="3331"/>
        <v/>
      </c>
    </row>
    <row r="3342" spans="2:31" hidden="1">
      <c r="B3342" s="526" t="s">
        <v>872</v>
      </c>
      <c r="C3342" s="526"/>
      <c r="D3342" s="526">
        <f ca="1">OFFSET($D$787,D3341,0)</f>
        <v>0</v>
      </c>
      <c r="E3342" s="526">
        <f ca="1">YEAR(OFFSET($E$787,D3341,0))</f>
        <v>1900</v>
      </c>
      <c r="F3342" s="526"/>
      <c r="G3342" s="526"/>
      <c r="H3342" s="526"/>
      <c r="I3342" s="526"/>
      <c r="J3342" s="677" t="s">
        <v>879</v>
      </c>
      <c r="K3342" s="678">
        <f t="shared" ref="K3342:AE3342" ca="1" si="3332">ROUND(OFFSET($K$787,$D3341,K$3243),0)</f>
        <v>0</v>
      </c>
      <c r="L3342" s="678">
        <f t="shared" ca="1" si="3332"/>
        <v>0</v>
      </c>
      <c r="M3342" s="678">
        <f t="shared" ca="1" si="3332"/>
        <v>0</v>
      </c>
      <c r="N3342" s="678">
        <f t="shared" ca="1" si="3332"/>
        <v>0</v>
      </c>
      <c r="O3342" s="678">
        <f t="shared" ca="1" si="3332"/>
        <v>0</v>
      </c>
      <c r="P3342" s="678">
        <f t="shared" ca="1" si="3332"/>
        <v>0</v>
      </c>
      <c r="Q3342" s="678">
        <f t="shared" ca="1" si="3332"/>
        <v>0</v>
      </c>
      <c r="R3342" s="678">
        <f t="shared" ca="1" si="3332"/>
        <v>0</v>
      </c>
      <c r="S3342" s="678">
        <f t="shared" ca="1" si="3332"/>
        <v>0</v>
      </c>
      <c r="T3342" s="678">
        <f t="shared" ca="1" si="3332"/>
        <v>0</v>
      </c>
      <c r="U3342" s="678">
        <f t="shared" ca="1" si="3332"/>
        <v>0</v>
      </c>
      <c r="V3342" s="678">
        <f t="shared" ca="1" si="3332"/>
        <v>0</v>
      </c>
      <c r="W3342" s="678">
        <f t="shared" ca="1" si="3332"/>
        <v>0</v>
      </c>
      <c r="X3342" s="678">
        <f t="shared" ca="1" si="3332"/>
        <v>0</v>
      </c>
      <c r="Y3342" s="678">
        <f t="shared" ca="1" si="3332"/>
        <v>0</v>
      </c>
      <c r="Z3342" s="678">
        <f t="shared" ca="1" si="3332"/>
        <v>0</v>
      </c>
      <c r="AA3342" s="678">
        <f t="shared" ca="1" si="3332"/>
        <v>0</v>
      </c>
      <c r="AB3342" s="678">
        <f t="shared" ca="1" si="3332"/>
        <v>0</v>
      </c>
      <c r="AC3342" s="678">
        <f t="shared" ca="1" si="3332"/>
        <v>0</v>
      </c>
      <c r="AD3342" s="678">
        <f t="shared" ca="1" si="3332"/>
        <v>0</v>
      </c>
      <c r="AE3342" s="678">
        <f t="shared" ca="1" si="3332"/>
        <v>0</v>
      </c>
    </row>
    <row r="3343" spans="2:31" hidden="1">
      <c r="B3343" s="526" t="s">
        <v>893</v>
      </c>
      <c r="C3343" s="526"/>
      <c r="D3343" s="678">
        <f ca="1">OFFSET($C$787,D3341,0)</f>
        <v>0</v>
      </c>
      <c r="E3343" s="678">
        <f ca="1">ROUND(MAX(K3345:AE3345),0)</f>
        <v>0</v>
      </c>
      <c r="F3343" s="694">
        <f ca="1">OFFSET($I$787,D3341,0)</f>
        <v>0</v>
      </c>
      <c r="G3343" s="693">
        <f ca="1">OFFSET($G$787,D3341,0)</f>
        <v>0</v>
      </c>
      <c r="H3343" s="526"/>
      <c r="I3343" s="526"/>
      <c r="J3343" s="677" t="s">
        <v>880</v>
      </c>
      <c r="K3343" s="678">
        <f t="shared" ref="K3343:AE3343" ca="1" si="3333">IF($D3342=K$3245,ROUND($D3343,0),0)</f>
        <v>0</v>
      </c>
      <c r="L3343" s="678">
        <f t="shared" ca="1" si="3333"/>
        <v>0</v>
      </c>
      <c r="M3343" s="678">
        <f t="shared" ca="1" si="3333"/>
        <v>0</v>
      </c>
      <c r="N3343" s="678">
        <f t="shared" ca="1" si="3333"/>
        <v>0</v>
      </c>
      <c r="O3343" s="678">
        <f t="shared" ca="1" si="3333"/>
        <v>0</v>
      </c>
      <c r="P3343" s="678">
        <f t="shared" ca="1" si="3333"/>
        <v>0</v>
      </c>
      <c r="Q3343" s="678">
        <f t="shared" ca="1" si="3333"/>
        <v>0</v>
      </c>
      <c r="R3343" s="678">
        <f t="shared" ca="1" si="3333"/>
        <v>0</v>
      </c>
      <c r="S3343" s="678">
        <f t="shared" ca="1" si="3333"/>
        <v>0</v>
      </c>
      <c r="T3343" s="678">
        <f t="shared" ca="1" si="3333"/>
        <v>0</v>
      </c>
      <c r="U3343" s="678">
        <f t="shared" ca="1" si="3333"/>
        <v>0</v>
      </c>
      <c r="V3343" s="678">
        <f t="shared" ca="1" si="3333"/>
        <v>0</v>
      </c>
      <c r="W3343" s="678">
        <f t="shared" ca="1" si="3333"/>
        <v>0</v>
      </c>
      <c r="X3343" s="678">
        <f t="shared" ca="1" si="3333"/>
        <v>0</v>
      </c>
      <c r="Y3343" s="678">
        <f t="shared" ca="1" si="3333"/>
        <v>0</v>
      </c>
      <c r="Z3343" s="678">
        <f t="shared" ca="1" si="3333"/>
        <v>0</v>
      </c>
      <c r="AA3343" s="678">
        <f t="shared" ca="1" si="3333"/>
        <v>0</v>
      </c>
      <c r="AB3343" s="678">
        <f t="shared" ca="1" si="3333"/>
        <v>0</v>
      </c>
      <c r="AC3343" s="678">
        <f t="shared" ca="1" si="3333"/>
        <v>0</v>
      </c>
      <c r="AD3343" s="678">
        <f t="shared" ca="1" si="3333"/>
        <v>0</v>
      </c>
      <c r="AE3343" s="678">
        <f t="shared" ca="1" si="3333"/>
        <v>0</v>
      </c>
    </row>
    <row r="3344" spans="2:31" hidden="1">
      <c r="B3344" s="526"/>
      <c r="C3344" s="526"/>
      <c r="D3344" s="526"/>
      <c r="E3344" s="526"/>
      <c r="F3344" s="526"/>
      <c r="G3344" s="526"/>
      <c r="H3344" s="526"/>
      <c r="I3344" s="526"/>
      <c r="J3344" s="677" t="s">
        <v>881</v>
      </c>
      <c r="K3344" s="678">
        <f ca="1">IF(AND($D3342&lt;=K$3245,K$3245&lt;=$E3342),ROUND(K3343-K3342,0),0)</f>
        <v>0</v>
      </c>
      <c r="L3344" s="678">
        <f t="shared" ref="L3344:AE3344" ca="1" si="3334">IF(AND($D3342&lt;=L$3245,L$3245&lt;=$E3342),ROUND(K3344+L3343-L3342,0),0)</f>
        <v>0</v>
      </c>
      <c r="M3344" s="678">
        <f t="shared" ca="1" si="3334"/>
        <v>0</v>
      </c>
      <c r="N3344" s="678">
        <f t="shared" ca="1" si="3334"/>
        <v>0</v>
      </c>
      <c r="O3344" s="678">
        <f t="shared" ca="1" si="3334"/>
        <v>0</v>
      </c>
      <c r="P3344" s="678">
        <f t="shared" ca="1" si="3334"/>
        <v>0</v>
      </c>
      <c r="Q3344" s="678">
        <f t="shared" ca="1" si="3334"/>
        <v>0</v>
      </c>
      <c r="R3344" s="678">
        <f t="shared" ca="1" si="3334"/>
        <v>0</v>
      </c>
      <c r="S3344" s="678">
        <f t="shared" ca="1" si="3334"/>
        <v>0</v>
      </c>
      <c r="T3344" s="678">
        <f t="shared" ca="1" si="3334"/>
        <v>0</v>
      </c>
      <c r="U3344" s="678">
        <f t="shared" ca="1" si="3334"/>
        <v>0</v>
      </c>
      <c r="V3344" s="678">
        <f t="shared" ca="1" si="3334"/>
        <v>0</v>
      </c>
      <c r="W3344" s="678">
        <f t="shared" ca="1" si="3334"/>
        <v>0</v>
      </c>
      <c r="X3344" s="678">
        <f t="shared" ca="1" si="3334"/>
        <v>0</v>
      </c>
      <c r="Y3344" s="678">
        <f t="shared" ca="1" si="3334"/>
        <v>0</v>
      </c>
      <c r="Z3344" s="678">
        <f t="shared" ca="1" si="3334"/>
        <v>0</v>
      </c>
      <c r="AA3344" s="678">
        <f t="shared" ca="1" si="3334"/>
        <v>0</v>
      </c>
      <c r="AB3344" s="678">
        <f t="shared" ca="1" si="3334"/>
        <v>0</v>
      </c>
      <c r="AC3344" s="678">
        <f t="shared" ca="1" si="3334"/>
        <v>0</v>
      </c>
      <c r="AD3344" s="678">
        <f t="shared" ca="1" si="3334"/>
        <v>0</v>
      </c>
      <c r="AE3344" s="678">
        <f t="shared" ca="1" si="3334"/>
        <v>0</v>
      </c>
    </row>
    <row r="3345" spans="2:31" hidden="1">
      <c r="B3345" s="526"/>
      <c r="C3345" s="526"/>
      <c r="D3345" s="526"/>
      <c r="E3345" s="526"/>
      <c r="F3345" s="526"/>
      <c r="G3345" s="526"/>
      <c r="H3345" s="526"/>
      <c r="I3345" s="526"/>
      <c r="J3345" s="679" t="s">
        <v>874</v>
      </c>
      <c r="K3345" s="526">
        <f t="shared" ref="K3345:AE3345" ca="1" si="3335">IF(AND($E3342=K$3245,K3344&gt;0),ROUND(K3344,0),0)</f>
        <v>0</v>
      </c>
      <c r="L3345" s="526">
        <f t="shared" ca="1" si="3335"/>
        <v>0</v>
      </c>
      <c r="M3345" s="526">
        <f t="shared" ca="1" si="3335"/>
        <v>0</v>
      </c>
      <c r="N3345" s="526">
        <f t="shared" ca="1" si="3335"/>
        <v>0</v>
      </c>
      <c r="O3345" s="526">
        <f t="shared" ca="1" si="3335"/>
        <v>0</v>
      </c>
      <c r="P3345" s="526">
        <f t="shared" ca="1" si="3335"/>
        <v>0</v>
      </c>
      <c r="Q3345" s="526">
        <f t="shared" ca="1" si="3335"/>
        <v>0</v>
      </c>
      <c r="R3345" s="526">
        <f t="shared" ca="1" si="3335"/>
        <v>0</v>
      </c>
      <c r="S3345" s="526">
        <f t="shared" ca="1" si="3335"/>
        <v>0</v>
      </c>
      <c r="T3345" s="526">
        <f t="shared" ca="1" si="3335"/>
        <v>0</v>
      </c>
      <c r="U3345" s="526">
        <f t="shared" ca="1" si="3335"/>
        <v>0</v>
      </c>
      <c r="V3345" s="526">
        <f t="shared" ca="1" si="3335"/>
        <v>0</v>
      </c>
      <c r="W3345" s="526">
        <f t="shared" ca="1" si="3335"/>
        <v>0</v>
      </c>
      <c r="X3345" s="526">
        <f t="shared" ca="1" si="3335"/>
        <v>0</v>
      </c>
      <c r="Y3345" s="526">
        <f t="shared" ca="1" si="3335"/>
        <v>0</v>
      </c>
      <c r="Z3345" s="526">
        <f t="shared" ca="1" si="3335"/>
        <v>0</v>
      </c>
      <c r="AA3345" s="526">
        <f t="shared" ca="1" si="3335"/>
        <v>0</v>
      </c>
      <c r="AB3345" s="526">
        <f t="shared" ca="1" si="3335"/>
        <v>0</v>
      </c>
      <c r="AC3345" s="526">
        <f t="shared" ca="1" si="3335"/>
        <v>0</v>
      </c>
      <c r="AD3345" s="526">
        <f t="shared" ca="1" si="3335"/>
        <v>0</v>
      </c>
      <c r="AE3345" s="526">
        <f t="shared" ca="1" si="3335"/>
        <v>0</v>
      </c>
    </row>
    <row r="3346" spans="2:31" hidden="1">
      <c r="B3346" s="526"/>
      <c r="C3346" s="526"/>
      <c r="D3346" s="526"/>
      <c r="E3346" s="526"/>
      <c r="F3346" s="526"/>
      <c r="G3346" s="526"/>
      <c r="H3346" s="526"/>
      <c r="I3346" s="526"/>
      <c r="J3346" s="677" t="s">
        <v>882</v>
      </c>
      <c r="K3346" s="678">
        <f t="shared" ref="K3346:AE3346" ca="1" si="3336">IF(AND($D3342&lt;=K$3245,K$3245&lt;=$E3342),ROUND(K3344-K3345,0),0)</f>
        <v>0</v>
      </c>
      <c r="L3346" s="678">
        <f t="shared" ca="1" si="3336"/>
        <v>0</v>
      </c>
      <c r="M3346" s="678">
        <f t="shared" ca="1" si="3336"/>
        <v>0</v>
      </c>
      <c r="N3346" s="678">
        <f t="shared" ca="1" si="3336"/>
        <v>0</v>
      </c>
      <c r="O3346" s="678">
        <f t="shared" ca="1" si="3336"/>
        <v>0</v>
      </c>
      <c r="P3346" s="678">
        <f t="shared" ca="1" si="3336"/>
        <v>0</v>
      </c>
      <c r="Q3346" s="678">
        <f t="shared" ca="1" si="3336"/>
        <v>0</v>
      </c>
      <c r="R3346" s="678">
        <f t="shared" ca="1" si="3336"/>
        <v>0</v>
      </c>
      <c r="S3346" s="678">
        <f t="shared" ca="1" si="3336"/>
        <v>0</v>
      </c>
      <c r="T3346" s="678">
        <f t="shared" ca="1" si="3336"/>
        <v>0</v>
      </c>
      <c r="U3346" s="678">
        <f t="shared" ca="1" si="3336"/>
        <v>0</v>
      </c>
      <c r="V3346" s="678">
        <f t="shared" ca="1" si="3336"/>
        <v>0</v>
      </c>
      <c r="W3346" s="678">
        <f t="shared" ca="1" si="3336"/>
        <v>0</v>
      </c>
      <c r="X3346" s="678">
        <f t="shared" ca="1" si="3336"/>
        <v>0</v>
      </c>
      <c r="Y3346" s="678">
        <f t="shared" ca="1" si="3336"/>
        <v>0</v>
      </c>
      <c r="Z3346" s="678">
        <f t="shared" ca="1" si="3336"/>
        <v>0</v>
      </c>
      <c r="AA3346" s="678">
        <f t="shared" ca="1" si="3336"/>
        <v>0</v>
      </c>
      <c r="AB3346" s="678">
        <f t="shared" ca="1" si="3336"/>
        <v>0</v>
      </c>
      <c r="AC3346" s="678">
        <f t="shared" ca="1" si="3336"/>
        <v>0</v>
      </c>
      <c r="AD3346" s="678">
        <f t="shared" ca="1" si="3336"/>
        <v>0</v>
      </c>
      <c r="AE3346" s="678">
        <f t="shared" ca="1" si="3336"/>
        <v>0</v>
      </c>
    </row>
    <row r="3347" spans="2:31" hidden="1">
      <c r="B3347" s="526"/>
      <c r="C3347" s="526"/>
      <c r="D3347" s="526"/>
      <c r="E3347" s="526"/>
      <c r="F3347" s="526"/>
      <c r="G3347" s="526"/>
      <c r="H3347" s="526"/>
      <c r="I3347" s="526"/>
      <c r="J3347" s="677" t="s">
        <v>883</v>
      </c>
      <c r="K3347" s="678">
        <f t="shared" ref="K3347:AE3347" ca="1" si="3337">ROUND(K3345+K3342,0)</f>
        <v>0</v>
      </c>
      <c r="L3347" s="678">
        <f t="shared" ca="1" si="3337"/>
        <v>0</v>
      </c>
      <c r="M3347" s="678">
        <f t="shared" ca="1" si="3337"/>
        <v>0</v>
      </c>
      <c r="N3347" s="678">
        <f t="shared" ca="1" si="3337"/>
        <v>0</v>
      </c>
      <c r="O3347" s="678">
        <f t="shared" ca="1" si="3337"/>
        <v>0</v>
      </c>
      <c r="P3347" s="678">
        <f t="shared" ca="1" si="3337"/>
        <v>0</v>
      </c>
      <c r="Q3347" s="678">
        <f t="shared" ca="1" si="3337"/>
        <v>0</v>
      </c>
      <c r="R3347" s="678">
        <f t="shared" ca="1" si="3337"/>
        <v>0</v>
      </c>
      <c r="S3347" s="678">
        <f t="shared" ca="1" si="3337"/>
        <v>0</v>
      </c>
      <c r="T3347" s="678">
        <f t="shared" ca="1" si="3337"/>
        <v>0</v>
      </c>
      <c r="U3347" s="678">
        <f t="shared" ca="1" si="3337"/>
        <v>0</v>
      </c>
      <c r="V3347" s="678">
        <f t="shared" ca="1" si="3337"/>
        <v>0</v>
      </c>
      <c r="W3347" s="678">
        <f t="shared" ca="1" si="3337"/>
        <v>0</v>
      </c>
      <c r="X3347" s="678">
        <f t="shared" ca="1" si="3337"/>
        <v>0</v>
      </c>
      <c r="Y3347" s="678">
        <f t="shared" ca="1" si="3337"/>
        <v>0</v>
      </c>
      <c r="Z3347" s="678">
        <f t="shared" ca="1" si="3337"/>
        <v>0</v>
      </c>
      <c r="AA3347" s="678">
        <f t="shared" ca="1" si="3337"/>
        <v>0</v>
      </c>
      <c r="AB3347" s="678">
        <f t="shared" ca="1" si="3337"/>
        <v>0</v>
      </c>
      <c r="AC3347" s="678">
        <f t="shared" ca="1" si="3337"/>
        <v>0</v>
      </c>
      <c r="AD3347" s="678">
        <f t="shared" ca="1" si="3337"/>
        <v>0</v>
      </c>
      <c r="AE3347" s="678">
        <f t="shared" ca="1" si="3337"/>
        <v>0</v>
      </c>
    </row>
    <row r="3348" spans="2:31" hidden="1">
      <c r="B3348" s="526"/>
      <c r="C3348" s="526"/>
      <c r="D3348" s="526"/>
      <c r="E3348" s="526"/>
      <c r="F3348" s="526"/>
      <c r="G3348" s="526"/>
      <c r="H3348" s="526"/>
      <c r="I3348" s="526"/>
      <c r="J3348" s="677" t="s">
        <v>887</v>
      </c>
      <c r="K3348" s="678">
        <f t="shared" ref="K3348:AE3348" ca="1" si="3338">IF($D3342=K$3245,ROUND($F3343,0),0)</f>
        <v>0</v>
      </c>
      <c r="L3348" s="678">
        <f t="shared" ca="1" si="3338"/>
        <v>0</v>
      </c>
      <c r="M3348" s="678">
        <f t="shared" ca="1" si="3338"/>
        <v>0</v>
      </c>
      <c r="N3348" s="678">
        <f t="shared" ca="1" si="3338"/>
        <v>0</v>
      </c>
      <c r="O3348" s="678">
        <f t="shared" ca="1" si="3338"/>
        <v>0</v>
      </c>
      <c r="P3348" s="678">
        <f t="shared" ca="1" si="3338"/>
        <v>0</v>
      </c>
      <c r="Q3348" s="678">
        <f t="shared" ca="1" si="3338"/>
        <v>0</v>
      </c>
      <c r="R3348" s="678">
        <f t="shared" ca="1" si="3338"/>
        <v>0</v>
      </c>
      <c r="S3348" s="678">
        <f t="shared" ca="1" si="3338"/>
        <v>0</v>
      </c>
      <c r="T3348" s="678">
        <f t="shared" ca="1" si="3338"/>
        <v>0</v>
      </c>
      <c r="U3348" s="678">
        <f t="shared" ca="1" si="3338"/>
        <v>0</v>
      </c>
      <c r="V3348" s="678">
        <f t="shared" ca="1" si="3338"/>
        <v>0</v>
      </c>
      <c r="W3348" s="678">
        <f t="shared" ca="1" si="3338"/>
        <v>0</v>
      </c>
      <c r="X3348" s="678">
        <f t="shared" ca="1" si="3338"/>
        <v>0</v>
      </c>
      <c r="Y3348" s="678">
        <f t="shared" ca="1" si="3338"/>
        <v>0</v>
      </c>
      <c r="Z3348" s="678">
        <f t="shared" ca="1" si="3338"/>
        <v>0</v>
      </c>
      <c r="AA3348" s="678">
        <f t="shared" ca="1" si="3338"/>
        <v>0</v>
      </c>
      <c r="AB3348" s="678">
        <f t="shared" ca="1" si="3338"/>
        <v>0</v>
      </c>
      <c r="AC3348" s="678">
        <f t="shared" ca="1" si="3338"/>
        <v>0</v>
      </c>
      <c r="AD3348" s="678">
        <f t="shared" ca="1" si="3338"/>
        <v>0</v>
      </c>
      <c r="AE3348" s="678">
        <f t="shared" ca="1" si="3338"/>
        <v>0</v>
      </c>
    </row>
    <row r="3349" spans="2:31" hidden="1">
      <c r="B3349" s="526"/>
      <c r="C3349" s="526"/>
      <c r="D3349" s="526"/>
      <c r="E3349" s="526"/>
      <c r="F3349" s="526"/>
      <c r="G3349" s="526"/>
      <c r="H3349" s="526"/>
      <c r="I3349" s="526"/>
      <c r="J3349" s="677" t="s">
        <v>892</v>
      </c>
      <c r="K3349" s="678">
        <f t="shared" ref="K3349:AE3349" ca="1" si="3339">ROUND(OFFSET($K$810,$D3341,K$3243),0)</f>
        <v>0</v>
      </c>
      <c r="L3349" s="678">
        <f t="shared" ca="1" si="3339"/>
        <v>0</v>
      </c>
      <c r="M3349" s="678">
        <f t="shared" ca="1" si="3339"/>
        <v>0</v>
      </c>
      <c r="N3349" s="678">
        <f t="shared" ca="1" si="3339"/>
        <v>0</v>
      </c>
      <c r="O3349" s="678">
        <f t="shared" ca="1" si="3339"/>
        <v>0</v>
      </c>
      <c r="P3349" s="678">
        <f t="shared" ca="1" si="3339"/>
        <v>0</v>
      </c>
      <c r="Q3349" s="678">
        <f t="shared" ca="1" si="3339"/>
        <v>0</v>
      </c>
      <c r="R3349" s="678">
        <f t="shared" ca="1" si="3339"/>
        <v>0</v>
      </c>
      <c r="S3349" s="678">
        <f t="shared" ca="1" si="3339"/>
        <v>0</v>
      </c>
      <c r="T3349" s="678">
        <f t="shared" ca="1" si="3339"/>
        <v>0</v>
      </c>
      <c r="U3349" s="678">
        <f t="shared" ca="1" si="3339"/>
        <v>0</v>
      </c>
      <c r="V3349" s="678">
        <f t="shared" ca="1" si="3339"/>
        <v>0</v>
      </c>
      <c r="W3349" s="678">
        <f t="shared" ca="1" si="3339"/>
        <v>0</v>
      </c>
      <c r="X3349" s="678">
        <f t="shared" ca="1" si="3339"/>
        <v>0</v>
      </c>
      <c r="Y3349" s="678">
        <f t="shared" ca="1" si="3339"/>
        <v>0</v>
      </c>
      <c r="Z3349" s="678">
        <f t="shared" ca="1" si="3339"/>
        <v>0</v>
      </c>
      <c r="AA3349" s="678">
        <f t="shared" ca="1" si="3339"/>
        <v>0</v>
      </c>
      <c r="AB3349" s="678">
        <f t="shared" ca="1" si="3339"/>
        <v>0</v>
      </c>
      <c r="AC3349" s="678">
        <f t="shared" ca="1" si="3339"/>
        <v>0</v>
      </c>
      <c r="AD3349" s="678">
        <f t="shared" ca="1" si="3339"/>
        <v>0</v>
      </c>
      <c r="AE3349" s="678">
        <f t="shared" ca="1" si="3339"/>
        <v>0</v>
      </c>
    </row>
    <row r="3350" spans="2:31" hidden="1">
      <c r="B3350" s="526"/>
      <c r="C3350" s="526"/>
      <c r="D3350" s="526"/>
      <c r="E3350" s="526"/>
      <c r="F3350" s="526"/>
      <c r="G3350" s="526"/>
      <c r="H3350" s="526"/>
      <c r="I3350" s="526"/>
      <c r="J3350" s="677" t="s">
        <v>888</v>
      </c>
      <c r="K3350" s="678"/>
      <c r="L3350" s="678"/>
      <c r="M3350" s="678"/>
      <c r="N3350" s="678"/>
      <c r="O3350" s="678"/>
      <c r="P3350" s="678"/>
      <c r="Q3350" s="678"/>
      <c r="R3350" s="678"/>
      <c r="S3350" s="678"/>
      <c r="T3350" s="678"/>
      <c r="U3350" s="678"/>
      <c r="V3350" s="678"/>
      <c r="W3350" s="678"/>
      <c r="X3350" s="678"/>
      <c r="Y3350" s="678"/>
      <c r="Z3350" s="678"/>
      <c r="AA3350" s="678"/>
      <c r="AB3350" s="678"/>
      <c r="AC3350" s="678"/>
      <c r="AD3350" s="678"/>
      <c r="AE3350" s="678"/>
    </row>
    <row r="3351" spans="2:31" ht="12.5" hidden="1" thickBot="1">
      <c r="B3351" s="527" t="s">
        <v>878</v>
      </c>
      <c r="C3351" s="527"/>
      <c r="D3351" s="680"/>
      <c r="E3351" s="680"/>
      <c r="F3351" s="527"/>
      <c r="G3351" s="681"/>
      <c r="H3351" s="527"/>
      <c r="I3351" s="527"/>
      <c r="J3351" s="527"/>
      <c r="K3351" s="527"/>
      <c r="L3351" s="527"/>
      <c r="M3351" s="527"/>
      <c r="N3351" s="527"/>
      <c r="O3351" s="527"/>
      <c r="P3351" s="527"/>
      <c r="Q3351" s="527"/>
      <c r="R3351" s="527"/>
      <c r="S3351" s="527"/>
      <c r="T3351" s="527"/>
      <c r="U3351" s="527"/>
      <c r="V3351" s="527"/>
      <c r="W3351" s="527"/>
      <c r="X3351" s="527"/>
      <c r="Y3351" s="527"/>
      <c r="Z3351" s="527"/>
      <c r="AA3351" s="527"/>
      <c r="AB3351" s="527"/>
      <c r="AC3351" s="527"/>
      <c r="AD3351" s="527"/>
      <c r="AE3351" s="527"/>
    </row>
    <row r="3352" spans="2:31" ht="12.5" hidden="1" thickTop="1"/>
    <row r="3353" spans="2:31" ht="12.5" hidden="1" thickBot="1">
      <c r="B3353" s="675" t="str">
        <f ca="1">"nazwa ST: "&amp;OFFSET($B$787,D3353,0)</f>
        <v xml:space="preserve">nazwa ST: </v>
      </c>
      <c r="C3353" s="675"/>
      <c r="D3353" s="676">
        <f>D3341+1</f>
        <v>9</v>
      </c>
      <c r="E3353" s="675"/>
      <c r="F3353" s="675"/>
      <c r="G3353" s="675"/>
      <c r="H3353" s="675"/>
      <c r="I3353" s="675"/>
      <c r="J3353" s="675"/>
      <c r="K3353" s="539" t="str">
        <f t="shared" ref="K3353:AE3353" si="3340">LataProjekcji</f>
        <v>Uzupełnij dane</v>
      </c>
      <c r="L3353" s="539" t="str">
        <f t="shared" si="3340"/>
        <v/>
      </c>
      <c r="M3353" s="539" t="str">
        <f t="shared" si="3340"/>
        <v/>
      </c>
      <c r="N3353" s="539" t="str">
        <f t="shared" si="3340"/>
        <v/>
      </c>
      <c r="O3353" s="539" t="str">
        <f t="shared" si="3340"/>
        <v/>
      </c>
      <c r="P3353" s="539" t="str">
        <f t="shared" si="3340"/>
        <v/>
      </c>
      <c r="Q3353" s="539" t="str">
        <f t="shared" si="3340"/>
        <v/>
      </c>
      <c r="R3353" s="539" t="str">
        <f t="shared" si="3340"/>
        <v/>
      </c>
      <c r="S3353" s="539" t="str">
        <f t="shared" si="3340"/>
        <v/>
      </c>
      <c r="T3353" s="539" t="str">
        <f t="shared" si="3340"/>
        <v/>
      </c>
      <c r="U3353" s="539" t="str">
        <f t="shared" si="3340"/>
        <v/>
      </c>
      <c r="V3353" s="539" t="str">
        <f t="shared" si="3340"/>
        <v/>
      </c>
      <c r="W3353" s="539" t="str">
        <f t="shared" si="3340"/>
        <v/>
      </c>
      <c r="X3353" s="539" t="str">
        <f t="shared" si="3340"/>
        <v/>
      </c>
      <c r="Y3353" s="539" t="str">
        <f t="shared" si="3340"/>
        <v/>
      </c>
      <c r="Z3353" s="539" t="str">
        <f t="shared" si="3340"/>
        <v/>
      </c>
      <c r="AA3353" s="539" t="str">
        <f t="shared" si="3340"/>
        <v/>
      </c>
      <c r="AB3353" s="539" t="str">
        <f t="shared" si="3340"/>
        <v/>
      </c>
      <c r="AC3353" s="539" t="str">
        <f t="shared" si="3340"/>
        <v/>
      </c>
      <c r="AD3353" s="539" t="str">
        <f t="shared" si="3340"/>
        <v/>
      </c>
      <c r="AE3353" s="539" t="str">
        <f t="shared" si="3340"/>
        <v/>
      </c>
    </row>
    <row r="3354" spans="2:31" hidden="1">
      <c r="B3354" s="526" t="s">
        <v>872</v>
      </c>
      <c r="C3354" s="526"/>
      <c r="D3354" s="526">
        <f ca="1">OFFSET($D$787,D3353,0)</f>
        <v>0</v>
      </c>
      <c r="E3354" s="526">
        <f ca="1">YEAR(OFFSET($E$787,D3353,0))</f>
        <v>1900</v>
      </c>
      <c r="F3354" s="526"/>
      <c r="G3354" s="526"/>
      <c r="H3354" s="526"/>
      <c r="I3354" s="526"/>
      <c r="J3354" s="677" t="s">
        <v>879</v>
      </c>
      <c r="K3354" s="678">
        <f t="shared" ref="K3354:AE3354" ca="1" si="3341">ROUND(OFFSET($K$787,$D3353,K$3243),0)</f>
        <v>0</v>
      </c>
      <c r="L3354" s="678">
        <f t="shared" ca="1" si="3341"/>
        <v>0</v>
      </c>
      <c r="M3354" s="678">
        <f t="shared" ca="1" si="3341"/>
        <v>0</v>
      </c>
      <c r="N3354" s="678">
        <f t="shared" ca="1" si="3341"/>
        <v>0</v>
      </c>
      <c r="O3354" s="678">
        <f t="shared" ca="1" si="3341"/>
        <v>0</v>
      </c>
      <c r="P3354" s="678">
        <f t="shared" ca="1" si="3341"/>
        <v>0</v>
      </c>
      <c r="Q3354" s="678">
        <f t="shared" ca="1" si="3341"/>
        <v>0</v>
      </c>
      <c r="R3354" s="678">
        <f t="shared" ca="1" si="3341"/>
        <v>0</v>
      </c>
      <c r="S3354" s="678">
        <f t="shared" ca="1" si="3341"/>
        <v>0</v>
      </c>
      <c r="T3354" s="678">
        <f t="shared" ca="1" si="3341"/>
        <v>0</v>
      </c>
      <c r="U3354" s="678">
        <f t="shared" ca="1" si="3341"/>
        <v>0</v>
      </c>
      <c r="V3354" s="678">
        <f t="shared" ca="1" si="3341"/>
        <v>0</v>
      </c>
      <c r="W3354" s="678">
        <f t="shared" ca="1" si="3341"/>
        <v>0</v>
      </c>
      <c r="X3354" s="678">
        <f t="shared" ca="1" si="3341"/>
        <v>0</v>
      </c>
      <c r="Y3354" s="678">
        <f t="shared" ca="1" si="3341"/>
        <v>0</v>
      </c>
      <c r="Z3354" s="678">
        <f t="shared" ca="1" si="3341"/>
        <v>0</v>
      </c>
      <c r="AA3354" s="678">
        <f t="shared" ca="1" si="3341"/>
        <v>0</v>
      </c>
      <c r="AB3354" s="678">
        <f t="shared" ca="1" si="3341"/>
        <v>0</v>
      </c>
      <c r="AC3354" s="678">
        <f t="shared" ca="1" si="3341"/>
        <v>0</v>
      </c>
      <c r="AD3354" s="678">
        <f t="shared" ca="1" si="3341"/>
        <v>0</v>
      </c>
      <c r="AE3354" s="678">
        <f t="shared" ca="1" si="3341"/>
        <v>0</v>
      </c>
    </row>
    <row r="3355" spans="2:31" hidden="1">
      <c r="B3355" s="526" t="s">
        <v>893</v>
      </c>
      <c r="C3355" s="526"/>
      <c r="D3355" s="678">
        <f ca="1">OFFSET($C$787,D3353,0)</f>
        <v>0</v>
      </c>
      <c r="E3355" s="678">
        <f ca="1">ROUND(MAX(K3357:AE3357),0)</f>
        <v>0</v>
      </c>
      <c r="F3355" s="694">
        <f ca="1">OFFSET($I$787,D3353,0)</f>
        <v>0</v>
      </c>
      <c r="G3355" s="693">
        <f ca="1">OFFSET($G$787,D3353,0)</f>
        <v>0</v>
      </c>
      <c r="H3355" s="526"/>
      <c r="I3355" s="526"/>
      <c r="J3355" s="677" t="s">
        <v>880</v>
      </c>
      <c r="K3355" s="678">
        <f t="shared" ref="K3355:AE3355" ca="1" si="3342">IF($D3354=K$3245,ROUND($D3355,0),0)</f>
        <v>0</v>
      </c>
      <c r="L3355" s="678">
        <f t="shared" ca="1" si="3342"/>
        <v>0</v>
      </c>
      <c r="M3355" s="678">
        <f t="shared" ca="1" si="3342"/>
        <v>0</v>
      </c>
      <c r="N3355" s="678">
        <f t="shared" ca="1" si="3342"/>
        <v>0</v>
      </c>
      <c r="O3355" s="678">
        <f t="shared" ca="1" si="3342"/>
        <v>0</v>
      </c>
      <c r="P3355" s="678">
        <f t="shared" ca="1" si="3342"/>
        <v>0</v>
      </c>
      <c r="Q3355" s="678">
        <f t="shared" ca="1" si="3342"/>
        <v>0</v>
      </c>
      <c r="R3355" s="678">
        <f t="shared" ca="1" si="3342"/>
        <v>0</v>
      </c>
      <c r="S3355" s="678">
        <f t="shared" ca="1" si="3342"/>
        <v>0</v>
      </c>
      <c r="T3355" s="678">
        <f t="shared" ca="1" si="3342"/>
        <v>0</v>
      </c>
      <c r="U3355" s="678">
        <f t="shared" ca="1" si="3342"/>
        <v>0</v>
      </c>
      <c r="V3355" s="678">
        <f t="shared" ca="1" si="3342"/>
        <v>0</v>
      </c>
      <c r="W3355" s="678">
        <f t="shared" ca="1" si="3342"/>
        <v>0</v>
      </c>
      <c r="X3355" s="678">
        <f t="shared" ca="1" si="3342"/>
        <v>0</v>
      </c>
      <c r="Y3355" s="678">
        <f t="shared" ca="1" si="3342"/>
        <v>0</v>
      </c>
      <c r="Z3355" s="678">
        <f t="shared" ca="1" si="3342"/>
        <v>0</v>
      </c>
      <c r="AA3355" s="678">
        <f t="shared" ca="1" si="3342"/>
        <v>0</v>
      </c>
      <c r="AB3355" s="678">
        <f t="shared" ca="1" si="3342"/>
        <v>0</v>
      </c>
      <c r="AC3355" s="678">
        <f t="shared" ca="1" si="3342"/>
        <v>0</v>
      </c>
      <c r="AD3355" s="678">
        <f t="shared" ca="1" si="3342"/>
        <v>0</v>
      </c>
      <c r="AE3355" s="678">
        <f t="shared" ca="1" si="3342"/>
        <v>0</v>
      </c>
    </row>
    <row r="3356" spans="2:31" hidden="1">
      <c r="B3356" s="526"/>
      <c r="C3356" s="526"/>
      <c r="D3356" s="526"/>
      <c r="E3356" s="526"/>
      <c r="F3356" s="526"/>
      <c r="G3356" s="526"/>
      <c r="H3356" s="526"/>
      <c r="I3356" s="526"/>
      <c r="J3356" s="677" t="s">
        <v>881</v>
      </c>
      <c r="K3356" s="678">
        <f ca="1">IF(AND($D3354&lt;=K$3245,K$3245&lt;=$E3354),ROUND(K3355-K3354,0),0)</f>
        <v>0</v>
      </c>
      <c r="L3356" s="678">
        <f t="shared" ref="L3356:AE3356" ca="1" si="3343">IF(AND($D3354&lt;=L$3245,L$3245&lt;=$E3354),ROUND(K3356+L3355-L3354,0),0)</f>
        <v>0</v>
      </c>
      <c r="M3356" s="678">
        <f t="shared" ca="1" si="3343"/>
        <v>0</v>
      </c>
      <c r="N3356" s="678">
        <f t="shared" ca="1" si="3343"/>
        <v>0</v>
      </c>
      <c r="O3356" s="678">
        <f t="shared" ca="1" si="3343"/>
        <v>0</v>
      </c>
      <c r="P3356" s="678">
        <f t="shared" ca="1" si="3343"/>
        <v>0</v>
      </c>
      <c r="Q3356" s="678">
        <f t="shared" ca="1" si="3343"/>
        <v>0</v>
      </c>
      <c r="R3356" s="678">
        <f t="shared" ca="1" si="3343"/>
        <v>0</v>
      </c>
      <c r="S3356" s="678">
        <f t="shared" ca="1" si="3343"/>
        <v>0</v>
      </c>
      <c r="T3356" s="678">
        <f t="shared" ca="1" si="3343"/>
        <v>0</v>
      </c>
      <c r="U3356" s="678">
        <f t="shared" ca="1" si="3343"/>
        <v>0</v>
      </c>
      <c r="V3356" s="678">
        <f t="shared" ca="1" si="3343"/>
        <v>0</v>
      </c>
      <c r="W3356" s="678">
        <f t="shared" ca="1" si="3343"/>
        <v>0</v>
      </c>
      <c r="X3356" s="678">
        <f t="shared" ca="1" si="3343"/>
        <v>0</v>
      </c>
      <c r="Y3356" s="678">
        <f t="shared" ca="1" si="3343"/>
        <v>0</v>
      </c>
      <c r="Z3356" s="678">
        <f t="shared" ca="1" si="3343"/>
        <v>0</v>
      </c>
      <c r="AA3356" s="678">
        <f t="shared" ca="1" si="3343"/>
        <v>0</v>
      </c>
      <c r="AB3356" s="678">
        <f t="shared" ca="1" si="3343"/>
        <v>0</v>
      </c>
      <c r="AC3356" s="678">
        <f t="shared" ca="1" si="3343"/>
        <v>0</v>
      </c>
      <c r="AD3356" s="678">
        <f t="shared" ca="1" si="3343"/>
        <v>0</v>
      </c>
      <c r="AE3356" s="678">
        <f t="shared" ca="1" si="3343"/>
        <v>0</v>
      </c>
    </row>
    <row r="3357" spans="2:31" hidden="1">
      <c r="B3357" s="526"/>
      <c r="C3357" s="526"/>
      <c r="D3357" s="526"/>
      <c r="E3357" s="526"/>
      <c r="F3357" s="526"/>
      <c r="G3357" s="526"/>
      <c r="H3357" s="526"/>
      <c r="I3357" s="526"/>
      <c r="J3357" s="679" t="s">
        <v>874</v>
      </c>
      <c r="K3357" s="526">
        <f t="shared" ref="K3357:AE3357" ca="1" si="3344">IF(AND($E3354=K$3245,K3356&gt;0),ROUND(K3356,0),0)</f>
        <v>0</v>
      </c>
      <c r="L3357" s="526">
        <f t="shared" ca="1" si="3344"/>
        <v>0</v>
      </c>
      <c r="M3357" s="526">
        <f t="shared" ca="1" si="3344"/>
        <v>0</v>
      </c>
      <c r="N3357" s="526">
        <f t="shared" ca="1" si="3344"/>
        <v>0</v>
      </c>
      <c r="O3357" s="526">
        <f t="shared" ca="1" si="3344"/>
        <v>0</v>
      </c>
      <c r="P3357" s="526">
        <f t="shared" ca="1" si="3344"/>
        <v>0</v>
      </c>
      <c r="Q3357" s="526">
        <f t="shared" ca="1" si="3344"/>
        <v>0</v>
      </c>
      <c r="R3357" s="526">
        <f t="shared" ca="1" si="3344"/>
        <v>0</v>
      </c>
      <c r="S3357" s="526">
        <f t="shared" ca="1" si="3344"/>
        <v>0</v>
      </c>
      <c r="T3357" s="526">
        <f t="shared" ca="1" si="3344"/>
        <v>0</v>
      </c>
      <c r="U3357" s="526">
        <f t="shared" ca="1" si="3344"/>
        <v>0</v>
      </c>
      <c r="V3357" s="526">
        <f t="shared" ca="1" si="3344"/>
        <v>0</v>
      </c>
      <c r="W3357" s="526">
        <f t="shared" ca="1" si="3344"/>
        <v>0</v>
      </c>
      <c r="X3357" s="526">
        <f t="shared" ca="1" si="3344"/>
        <v>0</v>
      </c>
      <c r="Y3357" s="526">
        <f t="shared" ca="1" si="3344"/>
        <v>0</v>
      </c>
      <c r="Z3357" s="526">
        <f t="shared" ca="1" si="3344"/>
        <v>0</v>
      </c>
      <c r="AA3357" s="526">
        <f t="shared" ca="1" si="3344"/>
        <v>0</v>
      </c>
      <c r="AB3357" s="526">
        <f t="shared" ca="1" si="3344"/>
        <v>0</v>
      </c>
      <c r="AC3357" s="526">
        <f t="shared" ca="1" si="3344"/>
        <v>0</v>
      </c>
      <c r="AD3357" s="526">
        <f t="shared" ca="1" si="3344"/>
        <v>0</v>
      </c>
      <c r="AE3357" s="526">
        <f t="shared" ca="1" si="3344"/>
        <v>0</v>
      </c>
    </row>
    <row r="3358" spans="2:31" hidden="1">
      <c r="B3358" s="526"/>
      <c r="C3358" s="526"/>
      <c r="D3358" s="526"/>
      <c r="E3358" s="526"/>
      <c r="F3358" s="526"/>
      <c r="G3358" s="526"/>
      <c r="H3358" s="526"/>
      <c r="I3358" s="526"/>
      <c r="J3358" s="677" t="s">
        <v>882</v>
      </c>
      <c r="K3358" s="678">
        <f t="shared" ref="K3358:AE3358" ca="1" si="3345">IF(AND($D3354&lt;=K$3245,K$3245&lt;=$E3354),ROUND(K3356-K3357,0),0)</f>
        <v>0</v>
      </c>
      <c r="L3358" s="678">
        <f t="shared" ca="1" si="3345"/>
        <v>0</v>
      </c>
      <c r="M3358" s="678">
        <f t="shared" ca="1" si="3345"/>
        <v>0</v>
      </c>
      <c r="N3358" s="678">
        <f t="shared" ca="1" si="3345"/>
        <v>0</v>
      </c>
      <c r="O3358" s="678">
        <f t="shared" ca="1" si="3345"/>
        <v>0</v>
      </c>
      <c r="P3358" s="678">
        <f t="shared" ca="1" si="3345"/>
        <v>0</v>
      </c>
      <c r="Q3358" s="678">
        <f t="shared" ca="1" si="3345"/>
        <v>0</v>
      </c>
      <c r="R3358" s="678">
        <f t="shared" ca="1" si="3345"/>
        <v>0</v>
      </c>
      <c r="S3358" s="678">
        <f t="shared" ca="1" si="3345"/>
        <v>0</v>
      </c>
      <c r="T3358" s="678">
        <f t="shared" ca="1" si="3345"/>
        <v>0</v>
      </c>
      <c r="U3358" s="678">
        <f t="shared" ca="1" si="3345"/>
        <v>0</v>
      </c>
      <c r="V3358" s="678">
        <f t="shared" ca="1" si="3345"/>
        <v>0</v>
      </c>
      <c r="W3358" s="678">
        <f t="shared" ca="1" si="3345"/>
        <v>0</v>
      </c>
      <c r="X3358" s="678">
        <f t="shared" ca="1" si="3345"/>
        <v>0</v>
      </c>
      <c r="Y3358" s="678">
        <f t="shared" ca="1" si="3345"/>
        <v>0</v>
      </c>
      <c r="Z3358" s="678">
        <f t="shared" ca="1" si="3345"/>
        <v>0</v>
      </c>
      <c r="AA3358" s="678">
        <f t="shared" ca="1" si="3345"/>
        <v>0</v>
      </c>
      <c r="AB3358" s="678">
        <f t="shared" ca="1" si="3345"/>
        <v>0</v>
      </c>
      <c r="AC3358" s="678">
        <f t="shared" ca="1" si="3345"/>
        <v>0</v>
      </c>
      <c r="AD3358" s="678">
        <f t="shared" ca="1" si="3345"/>
        <v>0</v>
      </c>
      <c r="AE3358" s="678">
        <f t="shared" ca="1" si="3345"/>
        <v>0</v>
      </c>
    </row>
    <row r="3359" spans="2:31" hidden="1">
      <c r="B3359" s="526"/>
      <c r="C3359" s="526"/>
      <c r="D3359" s="526"/>
      <c r="E3359" s="526"/>
      <c r="F3359" s="526"/>
      <c r="G3359" s="526"/>
      <c r="H3359" s="526"/>
      <c r="I3359" s="526"/>
      <c r="J3359" s="677" t="s">
        <v>883</v>
      </c>
      <c r="K3359" s="678">
        <f t="shared" ref="K3359:AE3359" ca="1" si="3346">ROUND(K3357+K3354,0)</f>
        <v>0</v>
      </c>
      <c r="L3359" s="678">
        <f t="shared" ca="1" si="3346"/>
        <v>0</v>
      </c>
      <c r="M3359" s="678">
        <f t="shared" ca="1" si="3346"/>
        <v>0</v>
      </c>
      <c r="N3359" s="678">
        <f t="shared" ca="1" si="3346"/>
        <v>0</v>
      </c>
      <c r="O3359" s="678">
        <f t="shared" ca="1" si="3346"/>
        <v>0</v>
      </c>
      <c r="P3359" s="678">
        <f t="shared" ca="1" si="3346"/>
        <v>0</v>
      </c>
      <c r="Q3359" s="678">
        <f t="shared" ca="1" si="3346"/>
        <v>0</v>
      </c>
      <c r="R3359" s="678">
        <f t="shared" ca="1" si="3346"/>
        <v>0</v>
      </c>
      <c r="S3359" s="678">
        <f t="shared" ca="1" si="3346"/>
        <v>0</v>
      </c>
      <c r="T3359" s="678">
        <f t="shared" ca="1" si="3346"/>
        <v>0</v>
      </c>
      <c r="U3359" s="678">
        <f t="shared" ca="1" si="3346"/>
        <v>0</v>
      </c>
      <c r="V3359" s="678">
        <f t="shared" ca="1" si="3346"/>
        <v>0</v>
      </c>
      <c r="W3359" s="678">
        <f t="shared" ca="1" si="3346"/>
        <v>0</v>
      </c>
      <c r="X3359" s="678">
        <f t="shared" ca="1" si="3346"/>
        <v>0</v>
      </c>
      <c r="Y3359" s="678">
        <f t="shared" ca="1" si="3346"/>
        <v>0</v>
      </c>
      <c r="Z3359" s="678">
        <f t="shared" ca="1" si="3346"/>
        <v>0</v>
      </c>
      <c r="AA3359" s="678">
        <f t="shared" ca="1" si="3346"/>
        <v>0</v>
      </c>
      <c r="AB3359" s="678">
        <f t="shared" ca="1" si="3346"/>
        <v>0</v>
      </c>
      <c r="AC3359" s="678">
        <f t="shared" ca="1" si="3346"/>
        <v>0</v>
      </c>
      <c r="AD3359" s="678">
        <f t="shared" ca="1" si="3346"/>
        <v>0</v>
      </c>
      <c r="AE3359" s="678">
        <f t="shared" ca="1" si="3346"/>
        <v>0</v>
      </c>
    </row>
    <row r="3360" spans="2:31" hidden="1">
      <c r="B3360" s="526"/>
      <c r="C3360" s="526"/>
      <c r="D3360" s="526"/>
      <c r="E3360" s="526"/>
      <c r="F3360" s="526"/>
      <c r="G3360" s="526"/>
      <c r="H3360" s="526"/>
      <c r="I3360" s="526"/>
      <c r="J3360" s="677" t="s">
        <v>887</v>
      </c>
      <c r="K3360" s="678">
        <f t="shared" ref="K3360:AE3360" ca="1" si="3347">IF($D3354=K$3245,ROUND($F3355,0),0)</f>
        <v>0</v>
      </c>
      <c r="L3360" s="678">
        <f t="shared" ca="1" si="3347"/>
        <v>0</v>
      </c>
      <c r="M3360" s="678">
        <f t="shared" ca="1" si="3347"/>
        <v>0</v>
      </c>
      <c r="N3360" s="678">
        <f t="shared" ca="1" si="3347"/>
        <v>0</v>
      </c>
      <c r="O3360" s="678">
        <f t="shared" ca="1" si="3347"/>
        <v>0</v>
      </c>
      <c r="P3360" s="678">
        <f t="shared" ca="1" si="3347"/>
        <v>0</v>
      </c>
      <c r="Q3360" s="678">
        <f t="shared" ca="1" si="3347"/>
        <v>0</v>
      </c>
      <c r="R3360" s="678">
        <f t="shared" ca="1" si="3347"/>
        <v>0</v>
      </c>
      <c r="S3360" s="678">
        <f t="shared" ca="1" si="3347"/>
        <v>0</v>
      </c>
      <c r="T3360" s="678">
        <f t="shared" ca="1" si="3347"/>
        <v>0</v>
      </c>
      <c r="U3360" s="678">
        <f t="shared" ca="1" si="3347"/>
        <v>0</v>
      </c>
      <c r="V3360" s="678">
        <f t="shared" ca="1" si="3347"/>
        <v>0</v>
      </c>
      <c r="W3360" s="678">
        <f t="shared" ca="1" si="3347"/>
        <v>0</v>
      </c>
      <c r="X3360" s="678">
        <f t="shared" ca="1" si="3347"/>
        <v>0</v>
      </c>
      <c r="Y3360" s="678">
        <f t="shared" ca="1" si="3347"/>
        <v>0</v>
      </c>
      <c r="Z3360" s="678">
        <f t="shared" ca="1" si="3347"/>
        <v>0</v>
      </c>
      <c r="AA3360" s="678">
        <f t="shared" ca="1" si="3347"/>
        <v>0</v>
      </c>
      <c r="AB3360" s="678">
        <f t="shared" ca="1" si="3347"/>
        <v>0</v>
      </c>
      <c r="AC3360" s="678">
        <f t="shared" ca="1" si="3347"/>
        <v>0</v>
      </c>
      <c r="AD3360" s="678">
        <f t="shared" ca="1" si="3347"/>
        <v>0</v>
      </c>
      <c r="AE3360" s="678">
        <f t="shared" ca="1" si="3347"/>
        <v>0</v>
      </c>
    </row>
    <row r="3361" spans="2:31" hidden="1">
      <c r="B3361" s="526"/>
      <c r="C3361" s="526"/>
      <c r="D3361" s="526"/>
      <c r="E3361" s="526"/>
      <c r="F3361" s="526"/>
      <c r="G3361" s="526"/>
      <c r="H3361" s="526"/>
      <c r="I3361" s="526"/>
      <c r="J3361" s="677" t="s">
        <v>892</v>
      </c>
      <c r="K3361" s="678">
        <f t="shared" ref="K3361:AE3361" ca="1" si="3348">ROUND(OFFSET($K$810,$D3353,K$3243),0)</f>
        <v>0</v>
      </c>
      <c r="L3361" s="678">
        <f t="shared" ca="1" si="3348"/>
        <v>0</v>
      </c>
      <c r="M3361" s="678">
        <f t="shared" ca="1" si="3348"/>
        <v>0</v>
      </c>
      <c r="N3361" s="678">
        <f t="shared" ca="1" si="3348"/>
        <v>0</v>
      </c>
      <c r="O3361" s="678">
        <f t="shared" ca="1" si="3348"/>
        <v>0</v>
      </c>
      <c r="P3361" s="678">
        <f t="shared" ca="1" si="3348"/>
        <v>0</v>
      </c>
      <c r="Q3361" s="678">
        <f t="shared" ca="1" si="3348"/>
        <v>0</v>
      </c>
      <c r="R3361" s="678">
        <f t="shared" ca="1" si="3348"/>
        <v>0</v>
      </c>
      <c r="S3361" s="678">
        <f t="shared" ca="1" si="3348"/>
        <v>0</v>
      </c>
      <c r="T3361" s="678">
        <f t="shared" ca="1" si="3348"/>
        <v>0</v>
      </c>
      <c r="U3361" s="678">
        <f t="shared" ca="1" si="3348"/>
        <v>0</v>
      </c>
      <c r="V3361" s="678">
        <f t="shared" ca="1" si="3348"/>
        <v>0</v>
      </c>
      <c r="W3361" s="678">
        <f t="shared" ca="1" si="3348"/>
        <v>0</v>
      </c>
      <c r="X3361" s="678">
        <f t="shared" ca="1" si="3348"/>
        <v>0</v>
      </c>
      <c r="Y3361" s="678">
        <f t="shared" ca="1" si="3348"/>
        <v>0</v>
      </c>
      <c r="Z3361" s="678">
        <f t="shared" ca="1" si="3348"/>
        <v>0</v>
      </c>
      <c r="AA3361" s="678">
        <f t="shared" ca="1" si="3348"/>
        <v>0</v>
      </c>
      <c r="AB3361" s="678">
        <f t="shared" ca="1" si="3348"/>
        <v>0</v>
      </c>
      <c r="AC3361" s="678">
        <f t="shared" ca="1" si="3348"/>
        <v>0</v>
      </c>
      <c r="AD3361" s="678">
        <f t="shared" ca="1" si="3348"/>
        <v>0</v>
      </c>
      <c r="AE3361" s="678">
        <f t="shared" ca="1" si="3348"/>
        <v>0</v>
      </c>
    </row>
    <row r="3362" spans="2:31" hidden="1">
      <c r="B3362" s="696" t="s">
        <v>894</v>
      </c>
      <c r="C3362" s="526"/>
      <c r="D3362" s="526"/>
      <c r="E3362" s="526"/>
      <c r="F3362" s="526"/>
      <c r="G3362" s="526"/>
      <c r="H3362" s="526"/>
      <c r="I3362" s="526"/>
      <c r="J3362" s="677" t="s">
        <v>888</v>
      </c>
      <c r="K3362" s="678"/>
      <c r="L3362" s="678"/>
      <c r="M3362" s="678"/>
      <c r="N3362" s="678"/>
      <c r="O3362" s="678"/>
      <c r="P3362" s="678"/>
      <c r="Q3362" s="678"/>
      <c r="R3362" s="678"/>
      <c r="S3362" s="678"/>
      <c r="T3362" s="678"/>
      <c r="U3362" s="678"/>
      <c r="V3362" s="678"/>
      <c r="W3362" s="678"/>
      <c r="X3362" s="678"/>
      <c r="Y3362" s="678"/>
      <c r="Z3362" s="678"/>
      <c r="AA3362" s="678"/>
      <c r="AB3362" s="678"/>
      <c r="AC3362" s="678"/>
      <c r="AD3362" s="678"/>
      <c r="AE3362" s="678"/>
    </row>
    <row r="3363" spans="2:31" ht="12.5" hidden="1" thickBot="1">
      <c r="B3363" s="527" t="s">
        <v>878</v>
      </c>
      <c r="C3363" s="527"/>
      <c r="D3363" s="680"/>
      <c r="E3363" s="680"/>
      <c r="F3363" s="527"/>
      <c r="G3363" s="681"/>
      <c r="H3363" s="527"/>
      <c r="I3363" s="527"/>
      <c r="J3363" s="527"/>
      <c r="K3363" s="527"/>
      <c r="L3363" s="527"/>
      <c r="M3363" s="527"/>
      <c r="N3363" s="527"/>
      <c r="O3363" s="527"/>
      <c r="P3363" s="527"/>
      <c r="Q3363" s="527"/>
      <c r="R3363" s="527"/>
      <c r="S3363" s="527"/>
      <c r="T3363" s="527"/>
      <c r="U3363" s="527"/>
      <c r="V3363" s="527"/>
      <c r="W3363" s="527"/>
      <c r="X3363" s="527"/>
      <c r="Y3363" s="527"/>
      <c r="Z3363" s="527"/>
      <c r="AA3363" s="527"/>
      <c r="AB3363" s="527"/>
      <c r="AC3363" s="527"/>
      <c r="AD3363" s="527"/>
      <c r="AE3363" s="527"/>
    </row>
    <row r="3364" spans="2:31" ht="12.5" hidden="1" thickTop="1"/>
    <row r="3365" spans="2:31" ht="12.5" hidden="1" thickBot="1">
      <c r="B3365" s="675" t="str">
        <f ca="1">"nazwa ST: "&amp;OFFSET($B$787,D3365,0)</f>
        <v xml:space="preserve">nazwa ST: </v>
      </c>
      <c r="C3365" s="675"/>
      <c r="D3365" s="676">
        <f>D3353+1</f>
        <v>10</v>
      </c>
      <c r="E3365" s="675"/>
      <c r="F3365" s="675"/>
      <c r="G3365" s="675"/>
      <c r="H3365" s="675"/>
      <c r="I3365" s="675"/>
      <c r="J3365" s="675"/>
      <c r="K3365" s="539" t="str">
        <f t="shared" ref="K3365:AE3365" si="3349">LataProjekcji</f>
        <v>Uzupełnij dane</v>
      </c>
      <c r="L3365" s="539" t="str">
        <f t="shared" si="3349"/>
        <v/>
      </c>
      <c r="M3365" s="539" t="str">
        <f t="shared" si="3349"/>
        <v/>
      </c>
      <c r="N3365" s="539" t="str">
        <f t="shared" si="3349"/>
        <v/>
      </c>
      <c r="O3365" s="539" t="str">
        <f t="shared" si="3349"/>
        <v/>
      </c>
      <c r="P3365" s="539" t="str">
        <f t="shared" si="3349"/>
        <v/>
      </c>
      <c r="Q3365" s="539" t="str">
        <f t="shared" si="3349"/>
        <v/>
      </c>
      <c r="R3365" s="539" t="str">
        <f t="shared" si="3349"/>
        <v/>
      </c>
      <c r="S3365" s="539" t="str">
        <f t="shared" si="3349"/>
        <v/>
      </c>
      <c r="T3365" s="539" t="str">
        <f t="shared" si="3349"/>
        <v/>
      </c>
      <c r="U3365" s="539" t="str">
        <f t="shared" si="3349"/>
        <v/>
      </c>
      <c r="V3365" s="539" t="str">
        <f t="shared" si="3349"/>
        <v/>
      </c>
      <c r="W3365" s="539" t="str">
        <f t="shared" si="3349"/>
        <v/>
      </c>
      <c r="X3365" s="539" t="str">
        <f t="shared" si="3349"/>
        <v/>
      </c>
      <c r="Y3365" s="539" t="str">
        <f t="shared" si="3349"/>
        <v/>
      </c>
      <c r="Z3365" s="539" t="str">
        <f t="shared" si="3349"/>
        <v/>
      </c>
      <c r="AA3365" s="539" t="str">
        <f t="shared" si="3349"/>
        <v/>
      </c>
      <c r="AB3365" s="539" t="str">
        <f t="shared" si="3349"/>
        <v/>
      </c>
      <c r="AC3365" s="539" t="str">
        <f t="shared" si="3349"/>
        <v/>
      </c>
      <c r="AD3365" s="539" t="str">
        <f t="shared" si="3349"/>
        <v/>
      </c>
      <c r="AE3365" s="539" t="str">
        <f t="shared" si="3349"/>
        <v/>
      </c>
    </row>
    <row r="3366" spans="2:31" hidden="1">
      <c r="B3366" s="526" t="s">
        <v>872</v>
      </c>
      <c r="C3366" s="526"/>
      <c r="D3366" s="526">
        <f ca="1">OFFSET($D$787,D3365,0)</f>
        <v>0</v>
      </c>
      <c r="E3366" s="526">
        <f ca="1">YEAR(OFFSET($E$787,D3365,0))</f>
        <v>1900</v>
      </c>
      <c r="F3366" s="526"/>
      <c r="G3366" s="526"/>
      <c r="H3366" s="526"/>
      <c r="I3366" s="526"/>
      <c r="J3366" s="677" t="s">
        <v>879</v>
      </c>
      <c r="K3366" s="678">
        <f t="shared" ref="K3366:AE3366" ca="1" si="3350">ROUND(OFFSET($K$787,$D3365,K$3243),0)</f>
        <v>0</v>
      </c>
      <c r="L3366" s="678">
        <f t="shared" ca="1" si="3350"/>
        <v>0</v>
      </c>
      <c r="M3366" s="678">
        <f t="shared" ca="1" si="3350"/>
        <v>0</v>
      </c>
      <c r="N3366" s="678">
        <f t="shared" ca="1" si="3350"/>
        <v>0</v>
      </c>
      <c r="O3366" s="678">
        <f t="shared" ca="1" si="3350"/>
        <v>0</v>
      </c>
      <c r="P3366" s="678">
        <f t="shared" ca="1" si="3350"/>
        <v>0</v>
      </c>
      <c r="Q3366" s="678">
        <f t="shared" ca="1" si="3350"/>
        <v>0</v>
      </c>
      <c r="R3366" s="678">
        <f t="shared" ca="1" si="3350"/>
        <v>0</v>
      </c>
      <c r="S3366" s="678">
        <f t="shared" ca="1" si="3350"/>
        <v>0</v>
      </c>
      <c r="T3366" s="678">
        <f t="shared" ca="1" si="3350"/>
        <v>0</v>
      </c>
      <c r="U3366" s="678">
        <f t="shared" ca="1" si="3350"/>
        <v>0</v>
      </c>
      <c r="V3366" s="678">
        <f t="shared" ca="1" si="3350"/>
        <v>0</v>
      </c>
      <c r="W3366" s="678">
        <f t="shared" ca="1" si="3350"/>
        <v>0</v>
      </c>
      <c r="X3366" s="678">
        <f t="shared" ca="1" si="3350"/>
        <v>0</v>
      </c>
      <c r="Y3366" s="678">
        <f t="shared" ca="1" si="3350"/>
        <v>0</v>
      </c>
      <c r="Z3366" s="678">
        <f t="shared" ca="1" si="3350"/>
        <v>0</v>
      </c>
      <c r="AA3366" s="678">
        <f t="shared" ca="1" si="3350"/>
        <v>0</v>
      </c>
      <c r="AB3366" s="678">
        <f t="shared" ca="1" si="3350"/>
        <v>0</v>
      </c>
      <c r="AC3366" s="678">
        <f t="shared" ca="1" si="3350"/>
        <v>0</v>
      </c>
      <c r="AD3366" s="678">
        <f t="shared" ca="1" si="3350"/>
        <v>0</v>
      </c>
      <c r="AE3366" s="678">
        <f t="shared" ca="1" si="3350"/>
        <v>0</v>
      </c>
    </row>
    <row r="3367" spans="2:31" hidden="1">
      <c r="B3367" s="526" t="s">
        <v>893</v>
      </c>
      <c r="C3367" s="526"/>
      <c r="D3367" s="678">
        <f ca="1">OFFSET($C$787,D3365,0)</f>
        <v>0</v>
      </c>
      <c r="E3367" s="678">
        <f ca="1">ROUND(MAX(K3369:AE3369),0)</f>
        <v>0</v>
      </c>
      <c r="F3367" s="694">
        <f ca="1">OFFSET($I$787,D3365,0)</f>
        <v>0</v>
      </c>
      <c r="G3367" s="693">
        <f ca="1">OFFSET($G$787,D3365,0)</f>
        <v>0</v>
      </c>
      <c r="H3367" s="526"/>
      <c r="I3367" s="526"/>
      <c r="J3367" s="677" t="s">
        <v>880</v>
      </c>
      <c r="K3367" s="678">
        <f t="shared" ref="K3367:AE3367" ca="1" si="3351">IF($D3366=K$3245,ROUND($D3367,0),0)</f>
        <v>0</v>
      </c>
      <c r="L3367" s="678">
        <f t="shared" ca="1" si="3351"/>
        <v>0</v>
      </c>
      <c r="M3367" s="678">
        <f t="shared" ca="1" si="3351"/>
        <v>0</v>
      </c>
      <c r="N3367" s="678">
        <f t="shared" ca="1" si="3351"/>
        <v>0</v>
      </c>
      <c r="O3367" s="678">
        <f t="shared" ca="1" si="3351"/>
        <v>0</v>
      </c>
      <c r="P3367" s="678">
        <f t="shared" ca="1" si="3351"/>
        <v>0</v>
      </c>
      <c r="Q3367" s="678">
        <f t="shared" ca="1" si="3351"/>
        <v>0</v>
      </c>
      <c r="R3367" s="678">
        <f t="shared" ca="1" si="3351"/>
        <v>0</v>
      </c>
      <c r="S3367" s="678">
        <f t="shared" ca="1" si="3351"/>
        <v>0</v>
      </c>
      <c r="T3367" s="678">
        <f t="shared" ca="1" si="3351"/>
        <v>0</v>
      </c>
      <c r="U3367" s="678">
        <f t="shared" ca="1" si="3351"/>
        <v>0</v>
      </c>
      <c r="V3367" s="678">
        <f t="shared" ca="1" si="3351"/>
        <v>0</v>
      </c>
      <c r="W3367" s="678">
        <f t="shared" ca="1" si="3351"/>
        <v>0</v>
      </c>
      <c r="X3367" s="678">
        <f t="shared" ca="1" si="3351"/>
        <v>0</v>
      </c>
      <c r="Y3367" s="678">
        <f t="shared" ca="1" si="3351"/>
        <v>0</v>
      </c>
      <c r="Z3367" s="678">
        <f t="shared" ca="1" si="3351"/>
        <v>0</v>
      </c>
      <c r="AA3367" s="678">
        <f t="shared" ca="1" si="3351"/>
        <v>0</v>
      </c>
      <c r="AB3367" s="678">
        <f t="shared" ca="1" si="3351"/>
        <v>0</v>
      </c>
      <c r="AC3367" s="678">
        <f t="shared" ca="1" si="3351"/>
        <v>0</v>
      </c>
      <c r="AD3367" s="678">
        <f t="shared" ca="1" si="3351"/>
        <v>0</v>
      </c>
      <c r="AE3367" s="678">
        <f t="shared" ca="1" si="3351"/>
        <v>0</v>
      </c>
    </row>
    <row r="3368" spans="2:31" hidden="1">
      <c r="B3368" s="526"/>
      <c r="C3368" s="526"/>
      <c r="D3368" s="526"/>
      <c r="E3368" s="526"/>
      <c r="F3368" s="526"/>
      <c r="G3368" s="526"/>
      <c r="H3368" s="526"/>
      <c r="I3368" s="526"/>
      <c r="J3368" s="677" t="s">
        <v>881</v>
      </c>
      <c r="K3368" s="678">
        <f ca="1">IF(AND($D3366&lt;=K$3245,K$3245&lt;=$E3366),ROUND(K3367-K3366,0),0)</f>
        <v>0</v>
      </c>
      <c r="L3368" s="678">
        <f t="shared" ref="L3368:AE3368" ca="1" si="3352">IF(AND($D3366&lt;=L$3245,L$3245&lt;=$E3366),ROUND(K3368+L3367-L3366,0),0)</f>
        <v>0</v>
      </c>
      <c r="M3368" s="678">
        <f t="shared" ca="1" si="3352"/>
        <v>0</v>
      </c>
      <c r="N3368" s="678">
        <f t="shared" ca="1" si="3352"/>
        <v>0</v>
      </c>
      <c r="O3368" s="678">
        <f t="shared" ca="1" si="3352"/>
        <v>0</v>
      </c>
      <c r="P3368" s="678">
        <f t="shared" ca="1" si="3352"/>
        <v>0</v>
      </c>
      <c r="Q3368" s="678">
        <f t="shared" ca="1" si="3352"/>
        <v>0</v>
      </c>
      <c r="R3368" s="678">
        <f t="shared" ca="1" si="3352"/>
        <v>0</v>
      </c>
      <c r="S3368" s="678">
        <f t="shared" ca="1" si="3352"/>
        <v>0</v>
      </c>
      <c r="T3368" s="678">
        <f t="shared" ca="1" si="3352"/>
        <v>0</v>
      </c>
      <c r="U3368" s="678">
        <f t="shared" ca="1" si="3352"/>
        <v>0</v>
      </c>
      <c r="V3368" s="678">
        <f t="shared" ca="1" si="3352"/>
        <v>0</v>
      </c>
      <c r="W3368" s="678">
        <f t="shared" ca="1" si="3352"/>
        <v>0</v>
      </c>
      <c r="X3368" s="678">
        <f t="shared" ca="1" si="3352"/>
        <v>0</v>
      </c>
      <c r="Y3368" s="678">
        <f t="shared" ca="1" si="3352"/>
        <v>0</v>
      </c>
      <c r="Z3368" s="678">
        <f t="shared" ca="1" si="3352"/>
        <v>0</v>
      </c>
      <c r="AA3368" s="678">
        <f t="shared" ca="1" si="3352"/>
        <v>0</v>
      </c>
      <c r="AB3368" s="678">
        <f t="shared" ca="1" si="3352"/>
        <v>0</v>
      </c>
      <c r="AC3368" s="678">
        <f t="shared" ca="1" si="3352"/>
        <v>0</v>
      </c>
      <c r="AD3368" s="678">
        <f t="shared" ca="1" si="3352"/>
        <v>0</v>
      </c>
      <c r="AE3368" s="678">
        <f t="shared" ca="1" si="3352"/>
        <v>0</v>
      </c>
    </row>
    <row r="3369" spans="2:31" hidden="1">
      <c r="B3369" s="526"/>
      <c r="C3369" s="526"/>
      <c r="D3369" s="526"/>
      <c r="E3369" s="526"/>
      <c r="F3369" s="526"/>
      <c r="G3369" s="526"/>
      <c r="H3369" s="526"/>
      <c r="I3369" s="526"/>
      <c r="J3369" s="679" t="s">
        <v>874</v>
      </c>
      <c r="K3369" s="526">
        <f t="shared" ref="K3369:AE3369" ca="1" si="3353">IF(AND($E3366=K$3245,K3368&gt;0),ROUND(K3368,0),0)</f>
        <v>0</v>
      </c>
      <c r="L3369" s="526">
        <f t="shared" ca="1" si="3353"/>
        <v>0</v>
      </c>
      <c r="M3369" s="526">
        <f t="shared" ca="1" si="3353"/>
        <v>0</v>
      </c>
      <c r="N3369" s="526">
        <f t="shared" ca="1" si="3353"/>
        <v>0</v>
      </c>
      <c r="O3369" s="526">
        <f t="shared" ca="1" si="3353"/>
        <v>0</v>
      </c>
      <c r="P3369" s="526">
        <f t="shared" ca="1" si="3353"/>
        <v>0</v>
      </c>
      <c r="Q3369" s="526">
        <f t="shared" ca="1" si="3353"/>
        <v>0</v>
      </c>
      <c r="R3369" s="526">
        <f t="shared" ca="1" si="3353"/>
        <v>0</v>
      </c>
      <c r="S3369" s="526">
        <f t="shared" ca="1" si="3353"/>
        <v>0</v>
      </c>
      <c r="T3369" s="526">
        <f t="shared" ca="1" si="3353"/>
        <v>0</v>
      </c>
      <c r="U3369" s="526">
        <f t="shared" ca="1" si="3353"/>
        <v>0</v>
      </c>
      <c r="V3369" s="526">
        <f t="shared" ca="1" si="3353"/>
        <v>0</v>
      </c>
      <c r="W3369" s="526">
        <f t="shared" ca="1" si="3353"/>
        <v>0</v>
      </c>
      <c r="X3369" s="526">
        <f t="shared" ca="1" si="3353"/>
        <v>0</v>
      </c>
      <c r="Y3369" s="526">
        <f t="shared" ca="1" si="3353"/>
        <v>0</v>
      </c>
      <c r="Z3369" s="526">
        <f t="shared" ca="1" si="3353"/>
        <v>0</v>
      </c>
      <c r="AA3369" s="526">
        <f t="shared" ca="1" si="3353"/>
        <v>0</v>
      </c>
      <c r="AB3369" s="526">
        <f t="shared" ca="1" si="3353"/>
        <v>0</v>
      </c>
      <c r="AC3369" s="526">
        <f t="shared" ca="1" si="3353"/>
        <v>0</v>
      </c>
      <c r="AD3369" s="526">
        <f t="shared" ca="1" si="3353"/>
        <v>0</v>
      </c>
      <c r="AE3369" s="526">
        <f t="shared" ca="1" si="3353"/>
        <v>0</v>
      </c>
    </row>
    <row r="3370" spans="2:31" hidden="1">
      <c r="B3370" s="526"/>
      <c r="C3370" s="526"/>
      <c r="D3370" s="526"/>
      <c r="E3370" s="526"/>
      <c r="F3370" s="526"/>
      <c r="G3370" s="526"/>
      <c r="H3370" s="526"/>
      <c r="I3370" s="526"/>
      <c r="J3370" s="677" t="s">
        <v>882</v>
      </c>
      <c r="K3370" s="678">
        <f t="shared" ref="K3370:AE3370" ca="1" si="3354">IF(AND($D3366&lt;=K$3245,K$3245&lt;=$E3366),ROUND(K3368-K3369,0),0)</f>
        <v>0</v>
      </c>
      <c r="L3370" s="678">
        <f t="shared" ca="1" si="3354"/>
        <v>0</v>
      </c>
      <c r="M3370" s="678">
        <f t="shared" ca="1" si="3354"/>
        <v>0</v>
      </c>
      <c r="N3370" s="678">
        <f t="shared" ca="1" si="3354"/>
        <v>0</v>
      </c>
      <c r="O3370" s="678">
        <f t="shared" ca="1" si="3354"/>
        <v>0</v>
      </c>
      <c r="P3370" s="678">
        <f t="shared" ca="1" si="3354"/>
        <v>0</v>
      </c>
      <c r="Q3370" s="678">
        <f t="shared" ca="1" si="3354"/>
        <v>0</v>
      </c>
      <c r="R3370" s="678">
        <f t="shared" ca="1" si="3354"/>
        <v>0</v>
      </c>
      <c r="S3370" s="678">
        <f t="shared" ca="1" si="3354"/>
        <v>0</v>
      </c>
      <c r="T3370" s="678">
        <f t="shared" ca="1" si="3354"/>
        <v>0</v>
      </c>
      <c r="U3370" s="678">
        <f t="shared" ca="1" si="3354"/>
        <v>0</v>
      </c>
      <c r="V3370" s="678">
        <f t="shared" ca="1" si="3354"/>
        <v>0</v>
      </c>
      <c r="W3370" s="678">
        <f t="shared" ca="1" si="3354"/>
        <v>0</v>
      </c>
      <c r="X3370" s="678">
        <f t="shared" ca="1" si="3354"/>
        <v>0</v>
      </c>
      <c r="Y3370" s="678">
        <f t="shared" ca="1" si="3354"/>
        <v>0</v>
      </c>
      <c r="Z3370" s="678">
        <f t="shared" ca="1" si="3354"/>
        <v>0</v>
      </c>
      <c r="AA3370" s="678">
        <f t="shared" ca="1" si="3354"/>
        <v>0</v>
      </c>
      <c r="AB3370" s="678">
        <f t="shared" ca="1" si="3354"/>
        <v>0</v>
      </c>
      <c r="AC3370" s="678">
        <f t="shared" ca="1" si="3354"/>
        <v>0</v>
      </c>
      <c r="AD3370" s="678">
        <f t="shared" ca="1" si="3354"/>
        <v>0</v>
      </c>
      <c r="AE3370" s="678">
        <f t="shared" ca="1" si="3354"/>
        <v>0</v>
      </c>
    </row>
    <row r="3371" spans="2:31" hidden="1">
      <c r="B3371" s="526"/>
      <c r="C3371" s="526"/>
      <c r="D3371" s="526"/>
      <c r="E3371" s="526"/>
      <c r="F3371" s="526"/>
      <c r="G3371" s="526"/>
      <c r="H3371" s="526"/>
      <c r="I3371" s="526"/>
      <c r="J3371" s="677" t="s">
        <v>883</v>
      </c>
      <c r="K3371" s="678">
        <f t="shared" ref="K3371:AE3371" ca="1" si="3355">ROUND(K3369+K3366,0)</f>
        <v>0</v>
      </c>
      <c r="L3371" s="678">
        <f t="shared" ca="1" si="3355"/>
        <v>0</v>
      </c>
      <c r="M3371" s="678">
        <f t="shared" ca="1" si="3355"/>
        <v>0</v>
      </c>
      <c r="N3371" s="678">
        <f t="shared" ca="1" si="3355"/>
        <v>0</v>
      </c>
      <c r="O3371" s="678">
        <f t="shared" ca="1" si="3355"/>
        <v>0</v>
      </c>
      <c r="P3371" s="678">
        <f t="shared" ca="1" si="3355"/>
        <v>0</v>
      </c>
      <c r="Q3371" s="678">
        <f t="shared" ca="1" si="3355"/>
        <v>0</v>
      </c>
      <c r="R3371" s="678">
        <f t="shared" ca="1" si="3355"/>
        <v>0</v>
      </c>
      <c r="S3371" s="678">
        <f t="shared" ca="1" si="3355"/>
        <v>0</v>
      </c>
      <c r="T3371" s="678">
        <f t="shared" ca="1" si="3355"/>
        <v>0</v>
      </c>
      <c r="U3371" s="678">
        <f t="shared" ca="1" si="3355"/>
        <v>0</v>
      </c>
      <c r="V3371" s="678">
        <f t="shared" ca="1" si="3355"/>
        <v>0</v>
      </c>
      <c r="W3371" s="678">
        <f t="shared" ca="1" si="3355"/>
        <v>0</v>
      </c>
      <c r="X3371" s="678">
        <f t="shared" ca="1" si="3355"/>
        <v>0</v>
      </c>
      <c r="Y3371" s="678">
        <f t="shared" ca="1" si="3355"/>
        <v>0</v>
      </c>
      <c r="Z3371" s="678">
        <f t="shared" ca="1" si="3355"/>
        <v>0</v>
      </c>
      <c r="AA3371" s="678">
        <f t="shared" ca="1" si="3355"/>
        <v>0</v>
      </c>
      <c r="AB3371" s="678">
        <f t="shared" ca="1" si="3355"/>
        <v>0</v>
      </c>
      <c r="AC3371" s="678">
        <f t="shared" ca="1" si="3355"/>
        <v>0</v>
      </c>
      <c r="AD3371" s="678">
        <f t="shared" ca="1" si="3355"/>
        <v>0</v>
      </c>
      <c r="AE3371" s="678">
        <f t="shared" ca="1" si="3355"/>
        <v>0</v>
      </c>
    </row>
    <row r="3372" spans="2:31" hidden="1">
      <c r="B3372" s="526"/>
      <c r="C3372" s="526"/>
      <c r="D3372" s="526"/>
      <c r="E3372" s="526"/>
      <c r="F3372" s="526"/>
      <c r="G3372" s="526"/>
      <c r="H3372" s="526"/>
      <c r="I3372" s="526"/>
      <c r="J3372" s="677" t="s">
        <v>887</v>
      </c>
      <c r="K3372" s="678">
        <f t="shared" ref="K3372:AE3372" ca="1" si="3356">IF($D3366=K$3245,ROUND($F3367,0),0)</f>
        <v>0</v>
      </c>
      <c r="L3372" s="678">
        <f t="shared" ca="1" si="3356"/>
        <v>0</v>
      </c>
      <c r="M3372" s="678">
        <f t="shared" ca="1" si="3356"/>
        <v>0</v>
      </c>
      <c r="N3372" s="678">
        <f t="shared" ca="1" si="3356"/>
        <v>0</v>
      </c>
      <c r="O3372" s="678">
        <f t="shared" ca="1" si="3356"/>
        <v>0</v>
      </c>
      <c r="P3372" s="678">
        <f t="shared" ca="1" si="3356"/>
        <v>0</v>
      </c>
      <c r="Q3372" s="678">
        <f t="shared" ca="1" si="3356"/>
        <v>0</v>
      </c>
      <c r="R3372" s="678">
        <f t="shared" ca="1" si="3356"/>
        <v>0</v>
      </c>
      <c r="S3372" s="678">
        <f t="shared" ca="1" si="3356"/>
        <v>0</v>
      </c>
      <c r="T3372" s="678">
        <f t="shared" ca="1" si="3356"/>
        <v>0</v>
      </c>
      <c r="U3372" s="678">
        <f t="shared" ca="1" si="3356"/>
        <v>0</v>
      </c>
      <c r="V3372" s="678">
        <f t="shared" ca="1" si="3356"/>
        <v>0</v>
      </c>
      <c r="W3372" s="678">
        <f t="shared" ca="1" si="3356"/>
        <v>0</v>
      </c>
      <c r="X3372" s="678">
        <f t="shared" ca="1" si="3356"/>
        <v>0</v>
      </c>
      <c r="Y3372" s="678">
        <f t="shared" ca="1" si="3356"/>
        <v>0</v>
      </c>
      <c r="Z3372" s="678">
        <f t="shared" ca="1" si="3356"/>
        <v>0</v>
      </c>
      <c r="AA3372" s="678">
        <f t="shared" ca="1" si="3356"/>
        <v>0</v>
      </c>
      <c r="AB3372" s="678">
        <f t="shared" ca="1" si="3356"/>
        <v>0</v>
      </c>
      <c r="AC3372" s="678">
        <f t="shared" ca="1" si="3356"/>
        <v>0</v>
      </c>
      <c r="AD3372" s="678">
        <f t="shared" ca="1" si="3356"/>
        <v>0</v>
      </c>
      <c r="AE3372" s="678">
        <f t="shared" ca="1" si="3356"/>
        <v>0</v>
      </c>
    </row>
    <row r="3373" spans="2:31" hidden="1">
      <c r="B3373" s="526"/>
      <c r="C3373" s="526"/>
      <c r="D3373" s="526"/>
      <c r="E3373" s="526"/>
      <c r="F3373" s="526"/>
      <c r="G3373" s="526"/>
      <c r="H3373" s="526"/>
      <c r="I3373" s="526"/>
      <c r="J3373" s="677" t="s">
        <v>892</v>
      </c>
      <c r="K3373" s="678">
        <f t="shared" ref="K3373:AE3373" ca="1" si="3357">ROUND(OFFSET($K$810,$D3365,K$3243),0)</f>
        <v>0</v>
      </c>
      <c r="L3373" s="678">
        <f t="shared" ca="1" si="3357"/>
        <v>0</v>
      </c>
      <c r="M3373" s="678">
        <f t="shared" ca="1" si="3357"/>
        <v>0</v>
      </c>
      <c r="N3373" s="678">
        <f t="shared" ca="1" si="3357"/>
        <v>0</v>
      </c>
      <c r="O3373" s="678">
        <f t="shared" ca="1" si="3357"/>
        <v>0</v>
      </c>
      <c r="P3373" s="678">
        <f t="shared" ca="1" si="3357"/>
        <v>0</v>
      </c>
      <c r="Q3373" s="678">
        <f t="shared" ca="1" si="3357"/>
        <v>0</v>
      </c>
      <c r="R3373" s="678">
        <f t="shared" ca="1" si="3357"/>
        <v>0</v>
      </c>
      <c r="S3373" s="678">
        <f t="shared" ca="1" si="3357"/>
        <v>0</v>
      </c>
      <c r="T3373" s="678">
        <f t="shared" ca="1" si="3357"/>
        <v>0</v>
      </c>
      <c r="U3373" s="678">
        <f t="shared" ca="1" si="3357"/>
        <v>0</v>
      </c>
      <c r="V3373" s="678">
        <f t="shared" ca="1" si="3357"/>
        <v>0</v>
      </c>
      <c r="W3373" s="678">
        <f t="shared" ca="1" si="3357"/>
        <v>0</v>
      </c>
      <c r="X3373" s="678">
        <f t="shared" ca="1" si="3357"/>
        <v>0</v>
      </c>
      <c r="Y3373" s="678">
        <f t="shared" ca="1" si="3357"/>
        <v>0</v>
      </c>
      <c r="Z3373" s="678">
        <f t="shared" ca="1" si="3357"/>
        <v>0</v>
      </c>
      <c r="AA3373" s="678">
        <f t="shared" ca="1" si="3357"/>
        <v>0</v>
      </c>
      <c r="AB3373" s="678">
        <f t="shared" ca="1" si="3357"/>
        <v>0</v>
      </c>
      <c r="AC3373" s="678">
        <f t="shared" ca="1" si="3357"/>
        <v>0</v>
      </c>
      <c r="AD3373" s="678">
        <f t="shared" ca="1" si="3357"/>
        <v>0</v>
      </c>
      <c r="AE3373" s="678">
        <f t="shared" ca="1" si="3357"/>
        <v>0</v>
      </c>
    </row>
    <row r="3374" spans="2:31" hidden="1">
      <c r="B3374" s="696" t="s">
        <v>894</v>
      </c>
      <c r="C3374" s="526"/>
      <c r="D3374" s="526"/>
      <c r="E3374" s="526"/>
      <c r="F3374" s="526"/>
      <c r="G3374" s="526"/>
      <c r="H3374" s="526"/>
      <c r="I3374" s="526"/>
      <c r="J3374" s="677" t="s">
        <v>888</v>
      </c>
      <c r="K3374" s="678"/>
      <c r="L3374" s="678"/>
      <c r="M3374" s="678"/>
      <c r="N3374" s="678"/>
      <c r="O3374" s="678"/>
      <c r="P3374" s="678"/>
      <c r="Q3374" s="678"/>
      <c r="R3374" s="678"/>
      <c r="S3374" s="678"/>
      <c r="T3374" s="678"/>
      <c r="U3374" s="678"/>
      <c r="V3374" s="678"/>
      <c r="W3374" s="678"/>
      <c r="X3374" s="678"/>
      <c r="Y3374" s="678"/>
      <c r="Z3374" s="678"/>
      <c r="AA3374" s="678"/>
      <c r="AB3374" s="678"/>
      <c r="AC3374" s="678"/>
      <c r="AD3374" s="678"/>
      <c r="AE3374" s="678"/>
    </row>
    <row r="3375" spans="2:31" ht="12.5" hidden="1" thickBot="1">
      <c r="B3375" s="527" t="s">
        <v>878</v>
      </c>
      <c r="C3375" s="527"/>
      <c r="D3375" s="680"/>
      <c r="E3375" s="680"/>
      <c r="F3375" s="527"/>
      <c r="G3375" s="681"/>
      <c r="H3375" s="527"/>
      <c r="I3375" s="527"/>
      <c r="J3375" s="527"/>
      <c r="K3375" s="527"/>
      <c r="L3375" s="527"/>
      <c r="M3375" s="527"/>
      <c r="N3375" s="527"/>
      <c r="O3375" s="527"/>
      <c r="P3375" s="527"/>
      <c r="Q3375" s="527"/>
      <c r="R3375" s="527"/>
      <c r="S3375" s="527"/>
      <c r="T3375" s="527"/>
      <c r="U3375" s="527"/>
      <c r="V3375" s="527"/>
      <c r="W3375" s="527"/>
      <c r="X3375" s="527"/>
      <c r="Y3375" s="527"/>
      <c r="Z3375" s="527"/>
      <c r="AA3375" s="527"/>
      <c r="AB3375" s="527"/>
      <c r="AC3375" s="527"/>
      <c r="AD3375" s="527"/>
      <c r="AE3375" s="527"/>
    </row>
    <row r="3376" spans="2:31" ht="12.5" hidden="1" thickTop="1"/>
    <row r="3377" spans="2:31" ht="12.5" hidden="1" thickBot="1">
      <c r="B3377" s="675" t="str">
        <f ca="1">"nazwa ST: "&amp;OFFSET($B$787,D3377,0)</f>
        <v xml:space="preserve">nazwa ST: </v>
      </c>
      <c r="C3377" s="675"/>
      <c r="D3377" s="676">
        <f>D3365+1</f>
        <v>11</v>
      </c>
      <c r="E3377" s="675"/>
      <c r="F3377" s="675"/>
      <c r="G3377" s="675"/>
      <c r="H3377" s="675"/>
      <c r="I3377" s="675"/>
      <c r="J3377" s="675"/>
      <c r="K3377" s="539" t="str">
        <f t="shared" ref="K3377:AE3377" si="3358">LataProjekcji</f>
        <v>Uzupełnij dane</v>
      </c>
      <c r="L3377" s="539" t="str">
        <f t="shared" si="3358"/>
        <v/>
      </c>
      <c r="M3377" s="539" t="str">
        <f t="shared" si="3358"/>
        <v/>
      </c>
      <c r="N3377" s="539" t="str">
        <f t="shared" si="3358"/>
        <v/>
      </c>
      <c r="O3377" s="539" t="str">
        <f t="shared" si="3358"/>
        <v/>
      </c>
      <c r="P3377" s="539" t="str">
        <f t="shared" si="3358"/>
        <v/>
      </c>
      <c r="Q3377" s="539" t="str">
        <f t="shared" si="3358"/>
        <v/>
      </c>
      <c r="R3377" s="539" t="str">
        <f t="shared" si="3358"/>
        <v/>
      </c>
      <c r="S3377" s="539" t="str">
        <f t="shared" si="3358"/>
        <v/>
      </c>
      <c r="T3377" s="539" t="str">
        <f t="shared" si="3358"/>
        <v/>
      </c>
      <c r="U3377" s="539" t="str">
        <f t="shared" si="3358"/>
        <v/>
      </c>
      <c r="V3377" s="539" t="str">
        <f t="shared" si="3358"/>
        <v/>
      </c>
      <c r="W3377" s="539" t="str">
        <f t="shared" si="3358"/>
        <v/>
      </c>
      <c r="X3377" s="539" t="str">
        <f t="shared" si="3358"/>
        <v/>
      </c>
      <c r="Y3377" s="539" t="str">
        <f t="shared" si="3358"/>
        <v/>
      </c>
      <c r="Z3377" s="539" t="str">
        <f t="shared" si="3358"/>
        <v/>
      </c>
      <c r="AA3377" s="539" t="str">
        <f t="shared" si="3358"/>
        <v/>
      </c>
      <c r="AB3377" s="539" t="str">
        <f t="shared" si="3358"/>
        <v/>
      </c>
      <c r="AC3377" s="539" t="str">
        <f t="shared" si="3358"/>
        <v/>
      </c>
      <c r="AD3377" s="539" t="str">
        <f t="shared" si="3358"/>
        <v/>
      </c>
      <c r="AE3377" s="539" t="str">
        <f t="shared" si="3358"/>
        <v/>
      </c>
    </row>
    <row r="3378" spans="2:31" hidden="1">
      <c r="B3378" s="526" t="s">
        <v>872</v>
      </c>
      <c r="C3378" s="526"/>
      <c r="D3378" s="526">
        <f ca="1">OFFSET($D$787,D3377,0)</f>
        <v>0</v>
      </c>
      <c r="E3378" s="526">
        <f ca="1">YEAR(OFFSET($E$787,D3377,0))</f>
        <v>1900</v>
      </c>
      <c r="F3378" s="526"/>
      <c r="G3378" s="526"/>
      <c r="H3378" s="526"/>
      <c r="I3378" s="526"/>
      <c r="J3378" s="677" t="s">
        <v>879</v>
      </c>
      <c r="K3378" s="678">
        <f t="shared" ref="K3378:AE3378" ca="1" si="3359">ROUND(OFFSET($K$787,$D3377,K$3243),0)</f>
        <v>0</v>
      </c>
      <c r="L3378" s="678">
        <f t="shared" ca="1" si="3359"/>
        <v>0</v>
      </c>
      <c r="M3378" s="678">
        <f t="shared" ca="1" si="3359"/>
        <v>0</v>
      </c>
      <c r="N3378" s="678">
        <f t="shared" ca="1" si="3359"/>
        <v>0</v>
      </c>
      <c r="O3378" s="678">
        <f t="shared" ca="1" si="3359"/>
        <v>0</v>
      </c>
      <c r="P3378" s="678">
        <f t="shared" ca="1" si="3359"/>
        <v>0</v>
      </c>
      <c r="Q3378" s="678">
        <f t="shared" ca="1" si="3359"/>
        <v>0</v>
      </c>
      <c r="R3378" s="678">
        <f t="shared" ca="1" si="3359"/>
        <v>0</v>
      </c>
      <c r="S3378" s="678">
        <f t="shared" ca="1" si="3359"/>
        <v>0</v>
      </c>
      <c r="T3378" s="678">
        <f t="shared" ca="1" si="3359"/>
        <v>0</v>
      </c>
      <c r="U3378" s="678">
        <f t="shared" ca="1" si="3359"/>
        <v>0</v>
      </c>
      <c r="V3378" s="678">
        <f t="shared" ca="1" si="3359"/>
        <v>0</v>
      </c>
      <c r="W3378" s="678">
        <f t="shared" ca="1" si="3359"/>
        <v>0</v>
      </c>
      <c r="X3378" s="678">
        <f t="shared" ca="1" si="3359"/>
        <v>0</v>
      </c>
      <c r="Y3378" s="678">
        <f t="shared" ca="1" si="3359"/>
        <v>0</v>
      </c>
      <c r="Z3378" s="678">
        <f t="shared" ca="1" si="3359"/>
        <v>0</v>
      </c>
      <c r="AA3378" s="678">
        <f t="shared" ca="1" si="3359"/>
        <v>0</v>
      </c>
      <c r="AB3378" s="678">
        <f t="shared" ca="1" si="3359"/>
        <v>0</v>
      </c>
      <c r="AC3378" s="678">
        <f t="shared" ca="1" si="3359"/>
        <v>0</v>
      </c>
      <c r="AD3378" s="678">
        <f t="shared" ca="1" si="3359"/>
        <v>0</v>
      </c>
      <c r="AE3378" s="678">
        <f t="shared" ca="1" si="3359"/>
        <v>0</v>
      </c>
    </row>
    <row r="3379" spans="2:31" hidden="1">
      <c r="B3379" s="526" t="s">
        <v>893</v>
      </c>
      <c r="C3379" s="526"/>
      <c r="D3379" s="678">
        <f ca="1">OFFSET($C$787,D3377,0)</f>
        <v>0</v>
      </c>
      <c r="E3379" s="678">
        <f ca="1">ROUND(MAX(K3381:AE3381),0)</f>
        <v>0</v>
      </c>
      <c r="F3379" s="694">
        <f ca="1">OFFSET($I$787,D3377,0)</f>
        <v>0</v>
      </c>
      <c r="G3379" s="693">
        <f ca="1">OFFSET($G$787,D3377,0)</f>
        <v>0</v>
      </c>
      <c r="H3379" s="526"/>
      <c r="I3379" s="526"/>
      <c r="J3379" s="677" t="s">
        <v>880</v>
      </c>
      <c r="K3379" s="678">
        <f t="shared" ref="K3379:AE3379" ca="1" si="3360">IF($D3378=K$3245,ROUND($D3379,0),0)</f>
        <v>0</v>
      </c>
      <c r="L3379" s="678">
        <f t="shared" ca="1" si="3360"/>
        <v>0</v>
      </c>
      <c r="M3379" s="678">
        <f t="shared" ca="1" si="3360"/>
        <v>0</v>
      </c>
      <c r="N3379" s="678">
        <f t="shared" ca="1" si="3360"/>
        <v>0</v>
      </c>
      <c r="O3379" s="678">
        <f t="shared" ca="1" si="3360"/>
        <v>0</v>
      </c>
      <c r="P3379" s="678">
        <f t="shared" ca="1" si="3360"/>
        <v>0</v>
      </c>
      <c r="Q3379" s="678">
        <f t="shared" ca="1" si="3360"/>
        <v>0</v>
      </c>
      <c r="R3379" s="678">
        <f t="shared" ca="1" si="3360"/>
        <v>0</v>
      </c>
      <c r="S3379" s="678">
        <f t="shared" ca="1" si="3360"/>
        <v>0</v>
      </c>
      <c r="T3379" s="678">
        <f t="shared" ca="1" si="3360"/>
        <v>0</v>
      </c>
      <c r="U3379" s="678">
        <f t="shared" ca="1" si="3360"/>
        <v>0</v>
      </c>
      <c r="V3379" s="678">
        <f t="shared" ca="1" si="3360"/>
        <v>0</v>
      </c>
      <c r="W3379" s="678">
        <f t="shared" ca="1" si="3360"/>
        <v>0</v>
      </c>
      <c r="X3379" s="678">
        <f t="shared" ca="1" si="3360"/>
        <v>0</v>
      </c>
      <c r="Y3379" s="678">
        <f t="shared" ca="1" si="3360"/>
        <v>0</v>
      </c>
      <c r="Z3379" s="678">
        <f t="shared" ca="1" si="3360"/>
        <v>0</v>
      </c>
      <c r="AA3379" s="678">
        <f t="shared" ca="1" si="3360"/>
        <v>0</v>
      </c>
      <c r="AB3379" s="678">
        <f t="shared" ca="1" si="3360"/>
        <v>0</v>
      </c>
      <c r="AC3379" s="678">
        <f t="shared" ca="1" si="3360"/>
        <v>0</v>
      </c>
      <c r="AD3379" s="678">
        <f t="shared" ca="1" si="3360"/>
        <v>0</v>
      </c>
      <c r="AE3379" s="678">
        <f t="shared" ca="1" si="3360"/>
        <v>0</v>
      </c>
    </row>
    <row r="3380" spans="2:31" hidden="1">
      <c r="B3380" s="526"/>
      <c r="C3380" s="526"/>
      <c r="D3380" s="526"/>
      <c r="E3380" s="526"/>
      <c r="F3380" s="526"/>
      <c r="G3380" s="526"/>
      <c r="H3380" s="526"/>
      <c r="I3380" s="526"/>
      <c r="J3380" s="677" t="s">
        <v>881</v>
      </c>
      <c r="K3380" s="678">
        <f ca="1">IF(AND($D3378&lt;=K$3245,K$3245&lt;=$E3378),ROUND(K3379-K3378,0),0)</f>
        <v>0</v>
      </c>
      <c r="L3380" s="678">
        <f t="shared" ref="L3380:AE3380" ca="1" si="3361">IF(AND($D3378&lt;=L$3245,L$3245&lt;=$E3378),ROUND(K3380+L3379-L3378,0),0)</f>
        <v>0</v>
      </c>
      <c r="M3380" s="678">
        <f t="shared" ca="1" si="3361"/>
        <v>0</v>
      </c>
      <c r="N3380" s="678">
        <f t="shared" ca="1" si="3361"/>
        <v>0</v>
      </c>
      <c r="O3380" s="678">
        <f t="shared" ca="1" si="3361"/>
        <v>0</v>
      </c>
      <c r="P3380" s="678">
        <f t="shared" ca="1" si="3361"/>
        <v>0</v>
      </c>
      <c r="Q3380" s="678">
        <f t="shared" ca="1" si="3361"/>
        <v>0</v>
      </c>
      <c r="R3380" s="678">
        <f t="shared" ca="1" si="3361"/>
        <v>0</v>
      </c>
      <c r="S3380" s="678">
        <f t="shared" ca="1" si="3361"/>
        <v>0</v>
      </c>
      <c r="T3380" s="678">
        <f t="shared" ca="1" si="3361"/>
        <v>0</v>
      </c>
      <c r="U3380" s="678">
        <f t="shared" ca="1" si="3361"/>
        <v>0</v>
      </c>
      <c r="V3380" s="678">
        <f t="shared" ca="1" si="3361"/>
        <v>0</v>
      </c>
      <c r="W3380" s="678">
        <f t="shared" ca="1" si="3361"/>
        <v>0</v>
      </c>
      <c r="X3380" s="678">
        <f t="shared" ca="1" si="3361"/>
        <v>0</v>
      </c>
      <c r="Y3380" s="678">
        <f t="shared" ca="1" si="3361"/>
        <v>0</v>
      </c>
      <c r="Z3380" s="678">
        <f t="shared" ca="1" si="3361"/>
        <v>0</v>
      </c>
      <c r="AA3380" s="678">
        <f t="shared" ca="1" si="3361"/>
        <v>0</v>
      </c>
      <c r="AB3380" s="678">
        <f t="shared" ca="1" si="3361"/>
        <v>0</v>
      </c>
      <c r="AC3380" s="678">
        <f t="shared" ca="1" si="3361"/>
        <v>0</v>
      </c>
      <c r="AD3380" s="678">
        <f t="shared" ca="1" si="3361"/>
        <v>0</v>
      </c>
      <c r="AE3380" s="678">
        <f t="shared" ca="1" si="3361"/>
        <v>0</v>
      </c>
    </row>
    <row r="3381" spans="2:31" hidden="1">
      <c r="B3381" s="526"/>
      <c r="C3381" s="526"/>
      <c r="D3381" s="526"/>
      <c r="E3381" s="526"/>
      <c r="F3381" s="526"/>
      <c r="G3381" s="526"/>
      <c r="H3381" s="526"/>
      <c r="I3381" s="526"/>
      <c r="J3381" s="679" t="s">
        <v>874</v>
      </c>
      <c r="K3381" s="526">
        <f t="shared" ref="K3381:AE3381" ca="1" si="3362">IF(AND($E3378=K$3245,K3380&gt;0),ROUND(K3380,0),0)</f>
        <v>0</v>
      </c>
      <c r="L3381" s="526">
        <f t="shared" ca="1" si="3362"/>
        <v>0</v>
      </c>
      <c r="M3381" s="526">
        <f t="shared" ca="1" si="3362"/>
        <v>0</v>
      </c>
      <c r="N3381" s="526">
        <f t="shared" ca="1" si="3362"/>
        <v>0</v>
      </c>
      <c r="O3381" s="526">
        <f t="shared" ca="1" si="3362"/>
        <v>0</v>
      </c>
      <c r="P3381" s="526">
        <f t="shared" ca="1" si="3362"/>
        <v>0</v>
      </c>
      <c r="Q3381" s="526">
        <f t="shared" ca="1" si="3362"/>
        <v>0</v>
      </c>
      <c r="R3381" s="526">
        <f t="shared" ca="1" si="3362"/>
        <v>0</v>
      </c>
      <c r="S3381" s="526">
        <f t="shared" ca="1" si="3362"/>
        <v>0</v>
      </c>
      <c r="T3381" s="526">
        <f t="shared" ca="1" si="3362"/>
        <v>0</v>
      </c>
      <c r="U3381" s="526">
        <f t="shared" ca="1" si="3362"/>
        <v>0</v>
      </c>
      <c r="V3381" s="526">
        <f t="shared" ca="1" si="3362"/>
        <v>0</v>
      </c>
      <c r="W3381" s="526">
        <f t="shared" ca="1" si="3362"/>
        <v>0</v>
      </c>
      <c r="X3381" s="526">
        <f t="shared" ca="1" si="3362"/>
        <v>0</v>
      </c>
      <c r="Y3381" s="526">
        <f t="shared" ca="1" si="3362"/>
        <v>0</v>
      </c>
      <c r="Z3381" s="526">
        <f t="shared" ca="1" si="3362"/>
        <v>0</v>
      </c>
      <c r="AA3381" s="526">
        <f t="shared" ca="1" si="3362"/>
        <v>0</v>
      </c>
      <c r="AB3381" s="526">
        <f t="shared" ca="1" si="3362"/>
        <v>0</v>
      </c>
      <c r="AC3381" s="526">
        <f t="shared" ca="1" si="3362"/>
        <v>0</v>
      </c>
      <c r="AD3381" s="526">
        <f t="shared" ca="1" si="3362"/>
        <v>0</v>
      </c>
      <c r="AE3381" s="526">
        <f t="shared" ca="1" si="3362"/>
        <v>0</v>
      </c>
    </row>
    <row r="3382" spans="2:31" hidden="1">
      <c r="B3382" s="526"/>
      <c r="C3382" s="526"/>
      <c r="D3382" s="526"/>
      <c r="E3382" s="526"/>
      <c r="F3382" s="526"/>
      <c r="G3382" s="526"/>
      <c r="H3382" s="526"/>
      <c r="I3382" s="526"/>
      <c r="J3382" s="677" t="s">
        <v>882</v>
      </c>
      <c r="K3382" s="678">
        <f t="shared" ref="K3382:AE3382" ca="1" si="3363">IF(AND($D3378&lt;=K$3245,K$3245&lt;=$E3378),ROUND(K3380-K3381,0),0)</f>
        <v>0</v>
      </c>
      <c r="L3382" s="678">
        <f t="shared" ca="1" si="3363"/>
        <v>0</v>
      </c>
      <c r="M3382" s="678">
        <f t="shared" ca="1" si="3363"/>
        <v>0</v>
      </c>
      <c r="N3382" s="678">
        <f t="shared" ca="1" si="3363"/>
        <v>0</v>
      </c>
      <c r="O3382" s="678">
        <f t="shared" ca="1" si="3363"/>
        <v>0</v>
      </c>
      <c r="P3382" s="678">
        <f t="shared" ca="1" si="3363"/>
        <v>0</v>
      </c>
      <c r="Q3382" s="678">
        <f t="shared" ca="1" si="3363"/>
        <v>0</v>
      </c>
      <c r="R3382" s="678">
        <f t="shared" ca="1" si="3363"/>
        <v>0</v>
      </c>
      <c r="S3382" s="678">
        <f t="shared" ca="1" si="3363"/>
        <v>0</v>
      </c>
      <c r="T3382" s="678">
        <f t="shared" ca="1" si="3363"/>
        <v>0</v>
      </c>
      <c r="U3382" s="678">
        <f t="shared" ca="1" si="3363"/>
        <v>0</v>
      </c>
      <c r="V3382" s="678">
        <f t="shared" ca="1" si="3363"/>
        <v>0</v>
      </c>
      <c r="W3382" s="678">
        <f t="shared" ca="1" si="3363"/>
        <v>0</v>
      </c>
      <c r="X3382" s="678">
        <f t="shared" ca="1" si="3363"/>
        <v>0</v>
      </c>
      <c r="Y3382" s="678">
        <f t="shared" ca="1" si="3363"/>
        <v>0</v>
      </c>
      <c r="Z3382" s="678">
        <f t="shared" ca="1" si="3363"/>
        <v>0</v>
      </c>
      <c r="AA3382" s="678">
        <f t="shared" ca="1" si="3363"/>
        <v>0</v>
      </c>
      <c r="AB3382" s="678">
        <f t="shared" ca="1" si="3363"/>
        <v>0</v>
      </c>
      <c r="AC3382" s="678">
        <f t="shared" ca="1" si="3363"/>
        <v>0</v>
      </c>
      <c r="AD3382" s="678">
        <f t="shared" ca="1" si="3363"/>
        <v>0</v>
      </c>
      <c r="AE3382" s="678">
        <f t="shared" ca="1" si="3363"/>
        <v>0</v>
      </c>
    </row>
    <row r="3383" spans="2:31" hidden="1">
      <c r="B3383" s="526"/>
      <c r="C3383" s="526"/>
      <c r="D3383" s="526"/>
      <c r="E3383" s="526"/>
      <c r="F3383" s="526"/>
      <c r="G3383" s="526"/>
      <c r="H3383" s="526"/>
      <c r="I3383" s="526"/>
      <c r="J3383" s="677" t="s">
        <v>883</v>
      </c>
      <c r="K3383" s="678">
        <f t="shared" ref="K3383:AE3383" ca="1" si="3364">ROUND(K3381+K3378,0)</f>
        <v>0</v>
      </c>
      <c r="L3383" s="678">
        <f t="shared" ca="1" si="3364"/>
        <v>0</v>
      </c>
      <c r="M3383" s="678">
        <f t="shared" ca="1" si="3364"/>
        <v>0</v>
      </c>
      <c r="N3383" s="678">
        <f t="shared" ca="1" si="3364"/>
        <v>0</v>
      </c>
      <c r="O3383" s="678">
        <f t="shared" ca="1" si="3364"/>
        <v>0</v>
      </c>
      <c r="P3383" s="678">
        <f t="shared" ca="1" si="3364"/>
        <v>0</v>
      </c>
      <c r="Q3383" s="678">
        <f t="shared" ca="1" si="3364"/>
        <v>0</v>
      </c>
      <c r="R3383" s="678">
        <f t="shared" ca="1" si="3364"/>
        <v>0</v>
      </c>
      <c r="S3383" s="678">
        <f t="shared" ca="1" si="3364"/>
        <v>0</v>
      </c>
      <c r="T3383" s="678">
        <f t="shared" ca="1" si="3364"/>
        <v>0</v>
      </c>
      <c r="U3383" s="678">
        <f t="shared" ca="1" si="3364"/>
        <v>0</v>
      </c>
      <c r="V3383" s="678">
        <f t="shared" ca="1" si="3364"/>
        <v>0</v>
      </c>
      <c r="W3383" s="678">
        <f t="shared" ca="1" si="3364"/>
        <v>0</v>
      </c>
      <c r="X3383" s="678">
        <f t="shared" ca="1" si="3364"/>
        <v>0</v>
      </c>
      <c r="Y3383" s="678">
        <f t="shared" ca="1" si="3364"/>
        <v>0</v>
      </c>
      <c r="Z3383" s="678">
        <f t="shared" ca="1" si="3364"/>
        <v>0</v>
      </c>
      <c r="AA3383" s="678">
        <f t="shared" ca="1" si="3364"/>
        <v>0</v>
      </c>
      <c r="AB3383" s="678">
        <f t="shared" ca="1" si="3364"/>
        <v>0</v>
      </c>
      <c r="AC3383" s="678">
        <f t="shared" ca="1" si="3364"/>
        <v>0</v>
      </c>
      <c r="AD3383" s="678">
        <f t="shared" ca="1" si="3364"/>
        <v>0</v>
      </c>
      <c r="AE3383" s="678">
        <f t="shared" ca="1" si="3364"/>
        <v>0</v>
      </c>
    </row>
    <row r="3384" spans="2:31" hidden="1">
      <c r="B3384" s="526"/>
      <c r="C3384" s="526"/>
      <c r="D3384" s="526"/>
      <c r="E3384" s="526"/>
      <c r="F3384" s="526"/>
      <c r="G3384" s="526"/>
      <c r="H3384" s="526"/>
      <c r="I3384" s="526"/>
      <c r="J3384" s="677" t="s">
        <v>887</v>
      </c>
      <c r="K3384" s="678">
        <f t="shared" ref="K3384:AE3384" ca="1" si="3365">IF($D3378=K$3245,ROUND($F3379,0),0)</f>
        <v>0</v>
      </c>
      <c r="L3384" s="678">
        <f t="shared" ca="1" si="3365"/>
        <v>0</v>
      </c>
      <c r="M3384" s="678">
        <f t="shared" ca="1" si="3365"/>
        <v>0</v>
      </c>
      <c r="N3384" s="678">
        <f t="shared" ca="1" si="3365"/>
        <v>0</v>
      </c>
      <c r="O3384" s="678">
        <f t="shared" ca="1" si="3365"/>
        <v>0</v>
      </c>
      <c r="P3384" s="678">
        <f t="shared" ca="1" si="3365"/>
        <v>0</v>
      </c>
      <c r="Q3384" s="678">
        <f t="shared" ca="1" si="3365"/>
        <v>0</v>
      </c>
      <c r="R3384" s="678">
        <f t="shared" ca="1" si="3365"/>
        <v>0</v>
      </c>
      <c r="S3384" s="678">
        <f t="shared" ca="1" si="3365"/>
        <v>0</v>
      </c>
      <c r="T3384" s="678">
        <f t="shared" ca="1" si="3365"/>
        <v>0</v>
      </c>
      <c r="U3384" s="678">
        <f t="shared" ca="1" si="3365"/>
        <v>0</v>
      </c>
      <c r="V3384" s="678">
        <f t="shared" ca="1" si="3365"/>
        <v>0</v>
      </c>
      <c r="W3384" s="678">
        <f t="shared" ca="1" si="3365"/>
        <v>0</v>
      </c>
      <c r="X3384" s="678">
        <f t="shared" ca="1" si="3365"/>
        <v>0</v>
      </c>
      <c r="Y3384" s="678">
        <f t="shared" ca="1" si="3365"/>
        <v>0</v>
      </c>
      <c r="Z3384" s="678">
        <f t="shared" ca="1" si="3365"/>
        <v>0</v>
      </c>
      <c r="AA3384" s="678">
        <f t="shared" ca="1" si="3365"/>
        <v>0</v>
      </c>
      <c r="AB3384" s="678">
        <f t="shared" ca="1" si="3365"/>
        <v>0</v>
      </c>
      <c r="AC3384" s="678">
        <f t="shared" ca="1" si="3365"/>
        <v>0</v>
      </c>
      <c r="AD3384" s="678">
        <f t="shared" ca="1" si="3365"/>
        <v>0</v>
      </c>
      <c r="AE3384" s="678">
        <f t="shared" ca="1" si="3365"/>
        <v>0</v>
      </c>
    </row>
    <row r="3385" spans="2:31" hidden="1">
      <c r="B3385" s="526"/>
      <c r="C3385" s="526"/>
      <c r="D3385" s="526"/>
      <c r="E3385" s="526"/>
      <c r="F3385" s="526"/>
      <c r="G3385" s="526"/>
      <c r="H3385" s="526"/>
      <c r="I3385" s="526"/>
      <c r="J3385" s="677" t="s">
        <v>892</v>
      </c>
      <c r="K3385" s="678">
        <f t="shared" ref="K3385:AE3385" ca="1" si="3366">ROUND(OFFSET($K$810,$D3377,K$3243),0)</f>
        <v>0</v>
      </c>
      <c r="L3385" s="678">
        <f t="shared" ca="1" si="3366"/>
        <v>0</v>
      </c>
      <c r="M3385" s="678">
        <f t="shared" ca="1" si="3366"/>
        <v>0</v>
      </c>
      <c r="N3385" s="678">
        <f t="shared" ca="1" si="3366"/>
        <v>0</v>
      </c>
      <c r="O3385" s="678">
        <f t="shared" ca="1" si="3366"/>
        <v>0</v>
      </c>
      <c r="P3385" s="678">
        <f t="shared" ca="1" si="3366"/>
        <v>0</v>
      </c>
      <c r="Q3385" s="678">
        <f t="shared" ca="1" si="3366"/>
        <v>0</v>
      </c>
      <c r="R3385" s="678">
        <f t="shared" ca="1" si="3366"/>
        <v>0</v>
      </c>
      <c r="S3385" s="678">
        <f t="shared" ca="1" si="3366"/>
        <v>0</v>
      </c>
      <c r="T3385" s="678">
        <f t="shared" ca="1" si="3366"/>
        <v>0</v>
      </c>
      <c r="U3385" s="678">
        <f t="shared" ca="1" si="3366"/>
        <v>0</v>
      </c>
      <c r="V3385" s="678">
        <f t="shared" ca="1" si="3366"/>
        <v>0</v>
      </c>
      <c r="W3385" s="678">
        <f t="shared" ca="1" si="3366"/>
        <v>0</v>
      </c>
      <c r="X3385" s="678">
        <f t="shared" ca="1" si="3366"/>
        <v>0</v>
      </c>
      <c r="Y3385" s="678">
        <f t="shared" ca="1" si="3366"/>
        <v>0</v>
      </c>
      <c r="Z3385" s="678">
        <f t="shared" ca="1" si="3366"/>
        <v>0</v>
      </c>
      <c r="AA3385" s="678">
        <f t="shared" ca="1" si="3366"/>
        <v>0</v>
      </c>
      <c r="AB3385" s="678">
        <f t="shared" ca="1" si="3366"/>
        <v>0</v>
      </c>
      <c r="AC3385" s="678">
        <f t="shared" ca="1" si="3366"/>
        <v>0</v>
      </c>
      <c r="AD3385" s="678">
        <f t="shared" ca="1" si="3366"/>
        <v>0</v>
      </c>
      <c r="AE3385" s="678">
        <f t="shared" ca="1" si="3366"/>
        <v>0</v>
      </c>
    </row>
    <row r="3386" spans="2:31" hidden="1">
      <c r="B3386" s="696" t="s">
        <v>894</v>
      </c>
      <c r="C3386" s="526"/>
      <c r="D3386" s="526"/>
      <c r="E3386" s="526"/>
      <c r="F3386" s="526"/>
      <c r="G3386" s="526"/>
      <c r="H3386" s="526"/>
      <c r="I3386" s="526"/>
      <c r="J3386" s="677" t="s">
        <v>888</v>
      </c>
      <c r="K3386" s="678"/>
      <c r="L3386" s="678"/>
      <c r="M3386" s="678"/>
      <c r="N3386" s="678"/>
      <c r="O3386" s="678"/>
      <c r="P3386" s="678"/>
      <c r="Q3386" s="678"/>
      <c r="R3386" s="678"/>
      <c r="S3386" s="678"/>
      <c r="T3386" s="678"/>
      <c r="U3386" s="678"/>
      <c r="V3386" s="678"/>
      <c r="W3386" s="678"/>
      <c r="X3386" s="678"/>
      <c r="Y3386" s="678"/>
      <c r="Z3386" s="678"/>
      <c r="AA3386" s="678"/>
      <c r="AB3386" s="678"/>
      <c r="AC3386" s="678"/>
      <c r="AD3386" s="678"/>
      <c r="AE3386" s="678"/>
    </row>
    <row r="3387" spans="2:31" ht="12.5" hidden="1" thickBot="1">
      <c r="B3387" s="527" t="s">
        <v>878</v>
      </c>
      <c r="C3387" s="527"/>
      <c r="D3387" s="680"/>
      <c r="E3387" s="680"/>
      <c r="F3387" s="527"/>
      <c r="G3387" s="681"/>
      <c r="H3387" s="527"/>
      <c r="I3387" s="527"/>
      <c r="J3387" s="527"/>
      <c r="K3387" s="527"/>
      <c r="L3387" s="527"/>
      <c r="M3387" s="527"/>
      <c r="N3387" s="527"/>
      <c r="O3387" s="527"/>
      <c r="P3387" s="527"/>
      <c r="Q3387" s="527"/>
      <c r="R3387" s="527"/>
      <c r="S3387" s="527"/>
      <c r="T3387" s="527"/>
      <c r="U3387" s="527"/>
      <c r="V3387" s="527"/>
      <c r="W3387" s="527"/>
      <c r="X3387" s="527"/>
      <c r="Y3387" s="527"/>
      <c r="Z3387" s="527"/>
      <c r="AA3387" s="527"/>
      <c r="AB3387" s="527"/>
      <c r="AC3387" s="527"/>
      <c r="AD3387" s="527"/>
      <c r="AE3387" s="527"/>
    </row>
    <row r="3388" spans="2:31" ht="12.5" hidden="1" thickTop="1"/>
    <row r="3389" spans="2:31" ht="12.5" hidden="1" thickBot="1">
      <c r="B3389" s="675" t="str">
        <f ca="1">"nazwa ST: "&amp;OFFSET($B$787,D3389,0)</f>
        <v xml:space="preserve">nazwa ST: </v>
      </c>
      <c r="C3389" s="675"/>
      <c r="D3389" s="676">
        <f>D3377+1</f>
        <v>12</v>
      </c>
      <c r="E3389" s="675"/>
      <c r="F3389" s="675"/>
      <c r="G3389" s="675"/>
      <c r="H3389" s="675"/>
      <c r="I3389" s="675"/>
      <c r="J3389" s="675"/>
      <c r="K3389" s="539" t="str">
        <f t="shared" ref="K3389:AE3389" si="3367">LataProjekcji</f>
        <v>Uzupełnij dane</v>
      </c>
      <c r="L3389" s="539" t="str">
        <f t="shared" si="3367"/>
        <v/>
      </c>
      <c r="M3389" s="539" t="str">
        <f t="shared" si="3367"/>
        <v/>
      </c>
      <c r="N3389" s="539" t="str">
        <f t="shared" si="3367"/>
        <v/>
      </c>
      <c r="O3389" s="539" t="str">
        <f t="shared" si="3367"/>
        <v/>
      </c>
      <c r="P3389" s="539" t="str">
        <f t="shared" si="3367"/>
        <v/>
      </c>
      <c r="Q3389" s="539" t="str">
        <f t="shared" si="3367"/>
        <v/>
      </c>
      <c r="R3389" s="539" t="str">
        <f t="shared" si="3367"/>
        <v/>
      </c>
      <c r="S3389" s="539" t="str">
        <f t="shared" si="3367"/>
        <v/>
      </c>
      <c r="T3389" s="539" t="str">
        <f t="shared" si="3367"/>
        <v/>
      </c>
      <c r="U3389" s="539" t="str">
        <f t="shared" si="3367"/>
        <v/>
      </c>
      <c r="V3389" s="539" t="str">
        <f t="shared" si="3367"/>
        <v/>
      </c>
      <c r="W3389" s="539" t="str">
        <f t="shared" si="3367"/>
        <v/>
      </c>
      <c r="X3389" s="539" t="str">
        <f t="shared" si="3367"/>
        <v/>
      </c>
      <c r="Y3389" s="539" t="str">
        <f t="shared" si="3367"/>
        <v/>
      </c>
      <c r="Z3389" s="539" t="str">
        <f t="shared" si="3367"/>
        <v/>
      </c>
      <c r="AA3389" s="539" t="str">
        <f t="shared" si="3367"/>
        <v/>
      </c>
      <c r="AB3389" s="539" t="str">
        <f t="shared" si="3367"/>
        <v/>
      </c>
      <c r="AC3389" s="539" t="str">
        <f t="shared" si="3367"/>
        <v/>
      </c>
      <c r="AD3389" s="539" t="str">
        <f t="shared" si="3367"/>
        <v/>
      </c>
      <c r="AE3389" s="539" t="str">
        <f t="shared" si="3367"/>
        <v/>
      </c>
    </row>
    <row r="3390" spans="2:31" hidden="1">
      <c r="B3390" s="526" t="s">
        <v>872</v>
      </c>
      <c r="C3390" s="526"/>
      <c r="D3390" s="526">
        <f ca="1">OFFSET($D$787,D3389,0)</f>
        <v>0</v>
      </c>
      <c r="E3390" s="526">
        <f ca="1">YEAR(OFFSET($E$787,D3389,0))</f>
        <v>1900</v>
      </c>
      <c r="F3390" s="526"/>
      <c r="G3390" s="526"/>
      <c r="H3390" s="526"/>
      <c r="I3390" s="526"/>
      <c r="J3390" s="677" t="s">
        <v>879</v>
      </c>
      <c r="K3390" s="678">
        <f t="shared" ref="K3390:AE3390" ca="1" si="3368">ROUND(OFFSET($K$787,$D3389,K$3243),0)</f>
        <v>0</v>
      </c>
      <c r="L3390" s="678">
        <f t="shared" ca="1" si="3368"/>
        <v>0</v>
      </c>
      <c r="M3390" s="678">
        <f t="shared" ca="1" si="3368"/>
        <v>0</v>
      </c>
      <c r="N3390" s="678">
        <f t="shared" ca="1" si="3368"/>
        <v>0</v>
      </c>
      <c r="O3390" s="678">
        <f t="shared" ca="1" si="3368"/>
        <v>0</v>
      </c>
      <c r="P3390" s="678">
        <f t="shared" ca="1" si="3368"/>
        <v>0</v>
      </c>
      <c r="Q3390" s="678">
        <f t="shared" ca="1" si="3368"/>
        <v>0</v>
      </c>
      <c r="R3390" s="678">
        <f t="shared" ca="1" si="3368"/>
        <v>0</v>
      </c>
      <c r="S3390" s="678">
        <f t="shared" ca="1" si="3368"/>
        <v>0</v>
      </c>
      <c r="T3390" s="678">
        <f t="shared" ca="1" si="3368"/>
        <v>0</v>
      </c>
      <c r="U3390" s="678">
        <f t="shared" ca="1" si="3368"/>
        <v>0</v>
      </c>
      <c r="V3390" s="678">
        <f t="shared" ca="1" si="3368"/>
        <v>0</v>
      </c>
      <c r="W3390" s="678">
        <f t="shared" ca="1" si="3368"/>
        <v>0</v>
      </c>
      <c r="X3390" s="678">
        <f t="shared" ca="1" si="3368"/>
        <v>0</v>
      </c>
      <c r="Y3390" s="678">
        <f t="shared" ca="1" si="3368"/>
        <v>0</v>
      </c>
      <c r="Z3390" s="678">
        <f t="shared" ca="1" si="3368"/>
        <v>0</v>
      </c>
      <c r="AA3390" s="678">
        <f t="shared" ca="1" si="3368"/>
        <v>0</v>
      </c>
      <c r="AB3390" s="678">
        <f t="shared" ca="1" si="3368"/>
        <v>0</v>
      </c>
      <c r="AC3390" s="678">
        <f t="shared" ca="1" si="3368"/>
        <v>0</v>
      </c>
      <c r="AD3390" s="678">
        <f t="shared" ca="1" si="3368"/>
        <v>0</v>
      </c>
      <c r="AE3390" s="678">
        <f t="shared" ca="1" si="3368"/>
        <v>0</v>
      </c>
    </row>
    <row r="3391" spans="2:31" hidden="1">
      <c r="B3391" s="526" t="s">
        <v>893</v>
      </c>
      <c r="C3391" s="526"/>
      <c r="D3391" s="678">
        <f ca="1">OFFSET($C$787,D3389,0)</f>
        <v>0</v>
      </c>
      <c r="E3391" s="678">
        <f ca="1">ROUND(MAX(K3393:AE3393),0)</f>
        <v>0</v>
      </c>
      <c r="F3391" s="694">
        <f ca="1">OFFSET($I$787,D3389,0)</f>
        <v>0</v>
      </c>
      <c r="G3391" s="693">
        <f ca="1">OFFSET($G$787,D3389,0)</f>
        <v>0</v>
      </c>
      <c r="H3391" s="526"/>
      <c r="I3391" s="526"/>
      <c r="J3391" s="677" t="s">
        <v>880</v>
      </c>
      <c r="K3391" s="678">
        <f t="shared" ref="K3391:AE3391" ca="1" si="3369">IF($D3390=K$3245,ROUND($D3391,0),0)</f>
        <v>0</v>
      </c>
      <c r="L3391" s="678">
        <f t="shared" ca="1" si="3369"/>
        <v>0</v>
      </c>
      <c r="M3391" s="678">
        <f t="shared" ca="1" si="3369"/>
        <v>0</v>
      </c>
      <c r="N3391" s="678">
        <f t="shared" ca="1" si="3369"/>
        <v>0</v>
      </c>
      <c r="O3391" s="678">
        <f t="shared" ca="1" si="3369"/>
        <v>0</v>
      </c>
      <c r="P3391" s="678">
        <f t="shared" ca="1" si="3369"/>
        <v>0</v>
      </c>
      <c r="Q3391" s="678">
        <f t="shared" ca="1" si="3369"/>
        <v>0</v>
      </c>
      <c r="R3391" s="678">
        <f t="shared" ca="1" si="3369"/>
        <v>0</v>
      </c>
      <c r="S3391" s="678">
        <f t="shared" ca="1" si="3369"/>
        <v>0</v>
      </c>
      <c r="T3391" s="678">
        <f t="shared" ca="1" si="3369"/>
        <v>0</v>
      </c>
      <c r="U3391" s="678">
        <f t="shared" ca="1" si="3369"/>
        <v>0</v>
      </c>
      <c r="V3391" s="678">
        <f t="shared" ca="1" si="3369"/>
        <v>0</v>
      </c>
      <c r="W3391" s="678">
        <f t="shared" ca="1" si="3369"/>
        <v>0</v>
      </c>
      <c r="X3391" s="678">
        <f t="shared" ca="1" si="3369"/>
        <v>0</v>
      </c>
      <c r="Y3391" s="678">
        <f t="shared" ca="1" si="3369"/>
        <v>0</v>
      </c>
      <c r="Z3391" s="678">
        <f t="shared" ca="1" si="3369"/>
        <v>0</v>
      </c>
      <c r="AA3391" s="678">
        <f t="shared" ca="1" si="3369"/>
        <v>0</v>
      </c>
      <c r="AB3391" s="678">
        <f t="shared" ca="1" si="3369"/>
        <v>0</v>
      </c>
      <c r="AC3391" s="678">
        <f t="shared" ca="1" si="3369"/>
        <v>0</v>
      </c>
      <c r="AD3391" s="678">
        <f t="shared" ca="1" si="3369"/>
        <v>0</v>
      </c>
      <c r="AE3391" s="678">
        <f t="shared" ca="1" si="3369"/>
        <v>0</v>
      </c>
    </row>
    <row r="3392" spans="2:31" hidden="1">
      <c r="B3392" s="526"/>
      <c r="C3392" s="526"/>
      <c r="D3392" s="526"/>
      <c r="E3392" s="526"/>
      <c r="F3392" s="526"/>
      <c r="G3392" s="526"/>
      <c r="H3392" s="526"/>
      <c r="I3392" s="526"/>
      <c r="J3392" s="677" t="s">
        <v>881</v>
      </c>
      <c r="K3392" s="678">
        <f ca="1">IF(AND($D3390&lt;=K$3245,K$3245&lt;=$E3390),ROUND(K3391-K3390,0),0)</f>
        <v>0</v>
      </c>
      <c r="L3392" s="678">
        <f t="shared" ref="L3392:AE3392" ca="1" si="3370">IF(AND($D3390&lt;=L$3245,L$3245&lt;=$E3390),ROUND(K3392+L3391-L3390,0),0)</f>
        <v>0</v>
      </c>
      <c r="M3392" s="678">
        <f t="shared" ca="1" si="3370"/>
        <v>0</v>
      </c>
      <c r="N3392" s="678">
        <f t="shared" ca="1" si="3370"/>
        <v>0</v>
      </c>
      <c r="O3392" s="678">
        <f t="shared" ca="1" si="3370"/>
        <v>0</v>
      </c>
      <c r="P3392" s="678">
        <f t="shared" ca="1" si="3370"/>
        <v>0</v>
      </c>
      <c r="Q3392" s="678">
        <f t="shared" ca="1" si="3370"/>
        <v>0</v>
      </c>
      <c r="R3392" s="678">
        <f t="shared" ca="1" si="3370"/>
        <v>0</v>
      </c>
      <c r="S3392" s="678">
        <f t="shared" ca="1" si="3370"/>
        <v>0</v>
      </c>
      <c r="T3392" s="678">
        <f t="shared" ca="1" si="3370"/>
        <v>0</v>
      </c>
      <c r="U3392" s="678">
        <f t="shared" ca="1" si="3370"/>
        <v>0</v>
      </c>
      <c r="V3392" s="678">
        <f t="shared" ca="1" si="3370"/>
        <v>0</v>
      </c>
      <c r="W3392" s="678">
        <f t="shared" ca="1" si="3370"/>
        <v>0</v>
      </c>
      <c r="X3392" s="678">
        <f t="shared" ca="1" si="3370"/>
        <v>0</v>
      </c>
      <c r="Y3392" s="678">
        <f t="shared" ca="1" si="3370"/>
        <v>0</v>
      </c>
      <c r="Z3392" s="678">
        <f t="shared" ca="1" si="3370"/>
        <v>0</v>
      </c>
      <c r="AA3392" s="678">
        <f t="shared" ca="1" si="3370"/>
        <v>0</v>
      </c>
      <c r="AB3392" s="678">
        <f t="shared" ca="1" si="3370"/>
        <v>0</v>
      </c>
      <c r="AC3392" s="678">
        <f t="shared" ca="1" si="3370"/>
        <v>0</v>
      </c>
      <c r="AD3392" s="678">
        <f t="shared" ca="1" si="3370"/>
        <v>0</v>
      </c>
      <c r="AE3392" s="678">
        <f t="shared" ca="1" si="3370"/>
        <v>0</v>
      </c>
    </row>
    <row r="3393" spans="2:31" hidden="1">
      <c r="B3393" s="526"/>
      <c r="C3393" s="526"/>
      <c r="D3393" s="526"/>
      <c r="E3393" s="526"/>
      <c r="F3393" s="526"/>
      <c r="G3393" s="526"/>
      <c r="H3393" s="526"/>
      <c r="I3393" s="526"/>
      <c r="J3393" s="679" t="s">
        <v>874</v>
      </c>
      <c r="K3393" s="526">
        <f t="shared" ref="K3393:AE3393" ca="1" si="3371">IF(AND($E3390=K$3245,K3392&gt;0),ROUND(K3392,0),0)</f>
        <v>0</v>
      </c>
      <c r="L3393" s="526">
        <f t="shared" ca="1" si="3371"/>
        <v>0</v>
      </c>
      <c r="M3393" s="526">
        <f t="shared" ca="1" si="3371"/>
        <v>0</v>
      </c>
      <c r="N3393" s="526">
        <f t="shared" ca="1" si="3371"/>
        <v>0</v>
      </c>
      <c r="O3393" s="526">
        <f t="shared" ca="1" si="3371"/>
        <v>0</v>
      </c>
      <c r="P3393" s="526">
        <f t="shared" ca="1" si="3371"/>
        <v>0</v>
      </c>
      <c r="Q3393" s="526">
        <f t="shared" ca="1" si="3371"/>
        <v>0</v>
      </c>
      <c r="R3393" s="526">
        <f t="shared" ca="1" si="3371"/>
        <v>0</v>
      </c>
      <c r="S3393" s="526">
        <f t="shared" ca="1" si="3371"/>
        <v>0</v>
      </c>
      <c r="T3393" s="526">
        <f t="shared" ca="1" si="3371"/>
        <v>0</v>
      </c>
      <c r="U3393" s="526">
        <f t="shared" ca="1" si="3371"/>
        <v>0</v>
      </c>
      <c r="V3393" s="526">
        <f t="shared" ca="1" si="3371"/>
        <v>0</v>
      </c>
      <c r="W3393" s="526">
        <f t="shared" ca="1" si="3371"/>
        <v>0</v>
      </c>
      <c r="X3393" s="526">
        <f t="shared" ca="1" si="3371"/>
        <v>0</v>
      </c>
      <c r="Y3393" s="526">
        <f t="shared" ca="1" si="3371"/>
        <v>0</v>
      </c>
      <c r="Z3393" s="526">
        <f t="shared" ca="1" si="3371"/>
        <v>0</v>
      </c>
      <c r="AA3393" s="526">
        <f t="shared" ca="1" si="3371"/>
        <v>0</v>
      </c>
      <c r="AB3393" s="526">
        <f t="shared" ca="1" si="3371"/>
        <v>0</v>
      </c>
      <c r="AC3393" s="526">
        <f t="shared" ca="1" si="3371"/>
        <v>0</v>
      </c>
      <c r="AD3393" s="526">
        <f t="shared" ca="1" si="3371"/>
        <v>0</v>
      </c>
      <c r="AE3393" s="526">
        <f t="shared" ca="1" si="3371"/>
        <v>0</v>
      </c>
    </row>
    <row r="3394" spans="2:31" hidden="1">
      <c r="B3394" s="526"/>
      <c r="C3394" s="526"/>
      <c r="D3394" s="526"/>
      <c r="E3394" s="526"/>
      <c r="F3394" s="526"/>
      <c r="G3394" s="526"/>
      <c r="H3394" s="526"/>
      <c r="I3394" s="526"/>
      <c r="J3394" s="677" t="s">
        <v>882</v>
      </c>
      <c r="K3394" s="678">
        <f t="shared" ref="K3394:AE3394" ca="1" si="3372">IF(AND($D3390&lt;=K$3245,K$3245&lt;=$E3390),ROUND(K3392-K3393,0),0)</f>
        <v>0</v>
      </c>
      <c r="L3394" s="678">
        <f t="shared" ca="1" si="3372"/>
        <v>0</v>
      </c>
      <c r="M3394" s="678">
        <f t="shared" ca="1" si="3372"/>
        <v>0</v>
      </c>
      <c r="N3394" s="678">
        <f t="shared" ca="1" si="3372"/>
        <v>0</v>
      </c>
      <c r="O3394" s="678">
        <f t="shared" ca="1" si="3372"/>
        <v>0</v>
      </c>
      <c r="P3394" s="678">
        <f t="shared" ca="1" si="3372"/>
        <v>0</v>
      </c>
      <c r="Q3394" s="678">
        <f t="shared" ca="1" si="3372"/>
        <v>0</v>
      </c>
      <c r="R3394" s="678">
        <f t="shared" ca="1" si="3372"/>
        <v>0</v>
      </c>
      <c r="S3394" s="678">
        <f t="shared" ca="1" si="3372"/>
        <v>0</v>
      </c>
      <c r="T3394" s="678">
        <f t="shared" ca="1" si="3372"/>
        <v>0</v>
      </c>
      <c r="U3394" s="678">
        <f t="shared" ca="1" si="3372"/>
        <v>0</v>
      </c>
      <c r="V3394" s="678">
        <f t="shared" ca="1" si="3372"/>
        <v>0</v>
      </c>
      <c r="W3394" s="678">
        <f t="shared" ca="1" si="3372"/>
        <v>0</v>
      </c>
      <c r="X3394" s="678">
        <f t="shared" ca="1" si="3372"/>
        <v>0</v>
      </c>
      <c r="Y3394" s="678">
        <f t="shared" ca="1" si="3372"/>
        <v>0</v>
      </c>
      <c r="Z3394" s="678">
        <f t="shared" ca="1" si="3372"/>
        <v>0</v>
      </c>
      <c r="AA3394" s="678">
        <f t="shared" ca="1" si="3372"/>
        <v>0</v>
      </c>
      <c r="AB3394" s="678">
        <f t="shared" ca="1" si="3372"/>
        <v>0</v>
      </c>
      <c r="AC3394" s="678">
        <f t="shared" ca="1" si="3372"/>
        <v>0</v>
      </c>
      <c r="AD3394" s="678">
        <f t="shared" ca="1" si="3372"/>
        <v>0</v>
      </c>
      <c r="AE3394" s="678">
        <f t="shared" ca="1" si="3372"/>
        <v>0</v>
      </c>
    </row>
    <row r="3395" spans="2:31" hidden="1">
      <c r="B3395" s="526"/>
      <c r="C3395" s="526"/>
      <c r="D3395" s="526"/>
      <c r="E3395" s="526"/>
      <c r="F3395" s="526"/>
      <c r="G3395" s="526"/>
      <c r="H3395" s="526"/>
      <c r="I3395" s="526"/>
      <c r="J3395" s="677" t="s">
        <v>883</v>
      </c>
      <c r="K3395" s="678">
        <f t="shared" ref="K3395:AE3395" ca="1" si="3373">ROUND(K3393+K3390,0)</f>
        <v>0</v>
      </c>
      <c r="L3395" s="678">
        <f t="shared" ca="1" si="3373"/>
        <v>0</v>
      </c>
      <c r="M3395" s="678">
        <f t="shared" ca="1" si="3373"/>
        <v>0</v>
      </c>
      <c r="N3395" s="678">
        <f t="shared" ca="1" si="3373"/>
        <v>0</v>
      </c>
      <c r="O3395" s="678">
        <f t="shared" ca="1" si="3373"/>
        <v>0</v>
      </c>
      <c r="P3395" s="678">
        <f t="shared" ca="1" si="3373"/>
        <v>0</v>
      </c>
      <c r="Q3395" s="678">
        <f t="shared" ca="1" si="3373"/>
        <v>0</v>
      </c>
      <c r="R3395" s="678">
        <f t="shared" ca="1" si="3373"/>
        <v>0</v>
      </c>
      <c r="S3395" s="678">
        <f t="shared" ca="1" si="3373"/>
        <v>0</v>
      </c>
      <c r="T3395" s="678">
        <f t="shared" ca="1" si="3373"/>
        <v>0</v>
      </c>
      <c r="U3395" s="678">
        <f t="shared" ca="1" si="3373"/>
        <v>0</v>
      </c>
      <c r="V3395" s="678">
        <f t="shared" ca="1" si="3373"/>
        <v>0</v>
      </c>
      <c r="W3395" s="678">
        <f t="shared" ca="1" si="3373"/>
        <v>0</v>
      </c>
      <c r="X3395" s="678">
        <f t="shared" ca="1" si="3373"/>
        <v>0</v>
      </c>
      <c r="Y3395" s="678">
        <f t="shared" ca="1" si="3373"/>
        <v>0</v>
      </c>
      <c r="Z3395" s="678">
        <f t="shared" ca="1" si="3373"/>
        <v>0</v>
      </c>
      <c r="AA3395" s="678">
        <f t="shared" ca="1" si="3373"/>
        <v>0</v>
      </c>
      <c r="AB3395" s="678">
        <f t="shared" ca="1" si="3373"/>
        <v>0</v>
      </c>
      <c r="AC3395" s="678">
        <f t="shared" ca="1" si="3373"/>
        <v>0</v>
      </c>
      <c r="AD3395" s="678">
        <f t="shared" ca="1" si="3373"/>
        <v>0</v>
      </c>
      <c r="AE3395" s="678">
        <f t="shared" ca="1" si="3373"/>
        <v>0</v>
      </c>
    </row>
    <row r="3396" spans="2:31" hidden="1">
      <c r="B3396" s="526"/>
      <c r="C3396" s="526"/>
      <c r="D3396" s="526"/>
      <c r="E3396" s="526"/>
      <c r="F3396" s="526"/>
      <c r="G3396" s="526"/>
      <c r="H3396" s="526"/>
      <c r="I3396" s="526"/>
      <c r="J3396" s="677" t="s">
        <v>887</v>
      </c>
      <c r="K3396" s="678">
        <f t="shared" ref="K3396:AE3396" ca="1" si="3374">IF($D3390=K$3245,ROUND($F3391,0),0)</f>
        <v>0</v>
      </c>
      <c r="L3396" s="678">
        <f t="shared" ca="1" si="3374"/>
        <v>0</v>
      </c>
      <c r="M3396" s="678">
        <f t="shared" ca="1" si="3374"/>
        <v>0</v>
      </c>
      <c r="N3396" s="678">
        <f t="shared" ca="1" si="3374"/>
        <v>0</v>
      </c>
      <c r="O3396" s="678">
        <f t="shared" ca="1" si="3374"/>
        <v>0</v>
      </c>
      <c r="P3396" s="678">
        <f t="shared" ca="1" si="3374"/>
        <v>0</v>
      </c>
      <c r="Q3396" s="678">
        <f t="shared" ca="1" si="3374"/>
        <v>0</v>
      </c>
      <c r="R3396" s="678">
        <f t="shared" ca="1" si="3374"/>
        <v>0</v>
      </c>
      <c r="S3396" s="678">
        <f t="shared" ca="1" si="3374"/>
        <v>0</v>
      </c>
      <c r="T3396" s="678">
        <f t="shared" ca="1" si="3374"/>
        <v>0</v>
      </c>
      <c r="U3396" s="678">
        <f t="shared" ca="1" si="3374"/>
        <v>0</v>
      </c>
      <c r="V3396" s="678">
        <f t="shared" ca="1" si="3374"/>
        <v>0</v>
      </c>
      <c r="W3396" s="678">
        <f t="shared" ca="1" si="3374"/>
        <v>0</v>
      </c>
      <c r="X3396" s="678">
        <f t="shared" ca="1" si="3374"/>
        <v>0</v>
      </c>
      <c r="Y3396" s="678">
        <f t="shared" ca="1" si="3374"/>
        <v>0</v>
      </c>
      <c r="Z3396" s="678">
        <f t="shared" ca="1" si="3374"/>
        <v>0</v>
      </c>
      <c r="AA3396" s="678">
        <f t="shared" ca="1" si="3374"/>
        <v>0</v>
      </c>
      <c r="AB3396" s="678">
        <f t="shared" ca="1" si="3374"/>
        <v>0</v>
      </c>
      <c r="AC3396" s="678">
        <f t="shared" ca="1" si="3374"/>
        <v>0</v>
      </c>
      <c r="AD3396" s="678">
        <f t="shared" ca="1" si="3374"/>
        <v>0</v>
      </c>
      <c r="AE3396" s="678">
        <f t="shared" ca="1" si="3374"/>
        <v>0</v>
      </c>
    </row>
    <row r="3397" spans="2:31" hidden="1">
      <c r="B3397" s="526"/>
      <c r="C3397" s="526"/>
      <c r="D3397" s="526"/>
      <c r="E3397" s="526"/>
      <c r="F3397" s="526"/>
      <c r="G3397" s="526"/>
      <c r="H3397" s="526"/>
      <c r="I3397" s="526"/>
      <c r="J3397" s="677" t="s">
        <v>892</v>
      </c>
      <c r="K3397" s="678">
        <f t="shared" ref="K3397:AE3397" ca="1" si="3375">ROUND(OFFSET($K$810,$D3389,K$3243),0)</f>
        <v>0</v>
      </c>
      <c r="L3397" s="678">
        <f t="shared" ca="1" si="3375"/>
        <v>0</v>
      </c>
      <c r="M3397" s="678">
        <f t="shared" ca="1" si="3375"/>
        <v>0</v>
      </c>
      <c r="N3397" s="678">
        <f t="shared" ca="1" si="3375"/>
        <v>0</v>
      </c>
      <c r="O3397" s="678">
        <f t="shared" ca="1" si="3375"/>
        <v>0</v>
      </c>
      <c r="P3397" s="678">
        <f t="shared" ca="1" si="3375"/>
        <v>0</v>
      </c>
      <c r="Q3397" s="678">
        <f t="shared" ca="1" si="3375"/>
        <v>0</v>
      </c>
      <c r="R3397" s="678">
        <f t="shared" ca="1" si="3375"/>
        <v>0</v>
      </c>
      <c r="S3397" s="678">
        <f t="shared" ca="1" si="3375"/>
        <v>0</v>
      </c>
      <c r="T3397" s="678">
        <f t="shared" ca="1" si="3375"/>
        <v>0</v>
      </c>
      <c r="U3397" s="678">
        <f t="shared" ca="1" si="3375"/>
        <v>0</v>
      </c>
      <c r="V3397" s="678">
        <f t="shared" ca="1" si="3375"/>
        <v>0</v>
      </c>
      <c r="W3397" s="678">
        <f t="shared" ca="1" si="3375"/>
        <v>0</v>
      </c>
      <c r="X3397" s="678">
        <f t="shared" ca="1" si="3375"/>
        <v>0</v>
      </c>
      <c r="Y3397" s="678">
        <f t="shared" ca="1" si="3375"/>
        <v>0</v>
      </c>
      <c r="Z3397" s="678">
        <f t="shared" ca="1" si="3375"/>
        <v>0</v>
      </c>
      <c r="AA3397" s="678">
        <f t="shared" ca="1" si="3375"/>
        <v>0</v>
      </c>
      <c r="AB3397" s="678">
        <f t="shared" ca="1" si="3375"/>
        <v>0</v>
      </c>
      <c r="AC3397" s="678">
        <f t="shared" ca="1" si="3375"/>
        <v>0</v>
      </c>
      <c r="AD3397" s="678">
        <f t="shared" ca="1" si="3375"/>
        <v>0</v>
      </c>
      <c r="AE3397" s="678">
        <f t="shared" ca="1" si="3375"/>
        <v>0</v>
      </c>
    </row>
    <row r="3398" spans="2:31" hidden="1">
      <c r="B3398" s="696" t="s">
        <v>894</v>
      </c>
      <c r="C3398" s="526"/>
      <c r="D3398" s="526"/>
      <c r="E3398" s="526"/>
      <c r="F3398" s="526"/>
      <c r="G3398" s="526"/>
      <c r="H3398" s="526"/>
      <c r="I3398" s="526"/>
      <c r="J3398" s="677" t="s">
        <v>888</v>
      </c>
      <c r="K3398" s="678"/>
      <c r="L3398" s="678"/>
      <c r="M3398" s="678"/>
      <c r="N3398" s="678"/>
      <c r="O3398" s="678"/>
      <c r="P3398" s="678"/>
      <c r="Q3398" s="678"/>
      <c r="R3398" s="678"/>
      <c r="S3398" s="678"/>
      <c r="T3398" s="678"/>
      <c r="U3398" s="678"/>
      <c r="V3398" s="678"/>
      <c r="W3398" s="678"/>
      <c r="X3398" s="678"/>
      <c r="Y3398" s="678"/>
      <c r="Z3398" s="678"/>
      <c r="AA3398" s="678"/>
      <c r="AB3398" s="678"/>
      <c r="AC3398" s="678"/>
      <c r="AD3398" s="678"/>
      <c r="AE3398" s="678"/>
    </row>
    <row r="3399" spans="2:31" ht="12.5" hidden="1" thickBot="1">
      <c r="B3399" s="527" t="s">
        <v>878</v>
      </c>
      <c r="C3399" s="527"/>
      <c r="D3399" s="680"/>
      <c r="E3399" s="680"/>
      <c r="F3399" s="527"/>
      <c r="G3399" s="681"/>
      <c r="H3399" s="527"/>
      <c r="I3399" s="527"/>
      <c r="J3399" s="527"/>
      <c r="K3399" s="527"/>
      <c r="L3399" s="527"/>
      <c r="M3399" s="527"/>
      <c r="N3399" s="527"/>
      <c r="O3399" s="527"/>
      <c r="P3399" s="527"/>
      <c r="Q3399" s="527"/>
      <c r="R3399" s="527"/>
      <c r="S3399" s="527"/>
      <c r="T3399" s="527"/>
      <c r="U3399" s="527"/>
      <c r="V3399" s="527"/>
      <c r="W3399" s="527"/>
      <c r="X3399" s="527"/>
      <c r="Y3399" s="527"/>
      <c r="Z3399" s="527"/>
      <c r="AA3399" s="527"/>
      <c r="AB3399" s="527"/>
      <c r="AC3399" s="527"/>
      <c r="AD3399" s="527"/>
      <c r="AE3399" s="527"/>
    </row>
    <row r="3400" spans="2:31" ht="12.5" hidden="1" thickTop="1"/>
    <row r="3401" spans="2:31" ht="12.5" hidden="1" thickBot="1">
      <c r="B3401" s="675" t="str">
        <f ca="1">"nazwa ST: "&amp;OFFSET($B$787,D3401,0)</f>
        <v xml:space="preserve">nazwa ST: </v>
      </c>
      <c r="C3401" s="675"/>
      <c r="D3401" s="676">
        <f>D3389+1</f>
        <v>13</v>
      </c>
      <c r="E3401" s="675"/>
      <c r="F3401" s="675"/>
      <c r="G3401" s="675"/>
      <c r="H3401" s="675"/>
      <c r="I3401" s="675"/>
      <c r="J3401" s="675"/>
      <c r="K3401" s="539" t="str">
        <f t="shared" ref="K3401:AE3401" si="3376">LataProjekcji</f>
        <v>Uzupełnij dane</v>
      </c>
      <c r="L3401" s="539" t="str">
        <f t="shared" si="3376"/>
        <v/>
      </c>
      <c r="M3401" s="539" t="str">
        <f t="shared" si="3376"/>
        <v/>
      </c>
      <c r="N3401" s="539" t="str">
        <f t="shared" si="3376"/>
        <v/>
      </c>
      <c r="O3401" s="539" t="str">
        <f t="shared" si="3376"/>
        <v/>
      </c>
      <c r="P3401" s="539" t="str">
        <f t="shared" si="3376"/>
        <v/>
      </c>
      <c r="Q3401" s="539" t="str">
        <f t="shared" si="3376"/>
        <v/>
      </c>
      <c r="R3401" s="539" t="str">
        <f t="shared" si="3376"/>
        <v/>
      </c>
      <c r="S3401" s="539" t="str">
        <f t="shared" si="3376"/>
        <v/>
      </c>
      <c r="T3401" s="539" t="str">
        <f t="shared" si="3376"/>
        <v/>
      </c>
      <c r="U3401" s="539" t="str">
        <f t="shared" si="3376"/>
        <v/>
      </c>
      <c r="V3401" s="539" t="str">
        <f t="shared" si="3376"/>
        <v/>
      </c>
      <c r="W3401" s="539" t="str">
        <f t="shared" si="3376"/>
        <v/>
      </c>
      <c r="X3401" s="539" t="str">
        <f t="shared" si="3376"/>
        <v/>
      </c>
      <c r="Y3401" s="539" t="str">
        <f t="shared" si="3376"/>
        <v/>
      </c>
      <c r="Z3401" s="539" t="str">
        <f t="shared" si="3376"/>
        <v/>
      </c>
      <c r="AA3401" s="539" t="str">
        <f t="shared" si="3376"/>
        <v/>
      </c>
      <c r="AB3401" s="539" t="str">
        <f t="shared" si="3376"/>
        <v/>
      </c>
      <c r="AC3401" s="539" t="str">
        <f t="shared" si="3376"/>
        <v/>
      </c>
      <c r="AD3401" s="539" t="str">
        <f t="shared" si="3376"/>
        <v/>
      </c>
      <c r="AE3401" s="539" t="str">
        <f t="shared" si="3376"/>
        <v/>
      </c>
    </row>
    <row r="3402" spans="2:31" hidden="1">
      <c r="B3402" s="526" t="s">
        <v>872</v>
      </c>
      <c r="C3402" s="526"/>
      <c r="D3402" s="526">
        <f ca="1">OFFSET($D$787,D3401,0)</f>
        <v>0</v>
      </c>
      <c r="E3402" s="526">
        <f ca="1">YEAR(OFFSET($E$787,D3401,0))</f>
        <v>1900</v>
      </c>
      <c r="F3402" s="526"/>
      <c r="G3402" s="526"/>
      <c r="H3402" s="526"/>
      <c r="I3402" s="526"/>
      <c r="J3402" s="677" t="s">
        <v>879</v>
      </c>
      <c r="K3402" s="678">
        <f t="shared" ref="K3402:AE3402" ca="1" si="3377">ROUND(OFFSET($K$787,$D3401,K$3243),0)</f>
        <v>0</v>
      </c>
      <c r="L3402" s="678">
        <f t="shared" ca="1" si="3377"/>
        <v>0</v>
      </c>
      <c r="M3402" s="678">
        <f t="shared" ca="1" si="3377"/>
        <v>0</v>
      </c>
      <c r="N3402" s="678">
        <f t="shared" ca="1" si="3377"/>
        <v>0</v>
      </c>
      <c r="O3402" s="678">
        <f t="shared" ca="1" si="3377"/>
        <v>0</v>
      </c>
      <c r="P3402" s="678">
        <f t="shared" ca="1" si="3377"/>
        <v>0</v>
      </c>
      <c r="Q3402" s="678">
        <f t="shared" ca="1" si="3377"/>
        <v>0</v>
      </c>
      <c r="R3402" s="678">
        <f t="shared" ca="1" si="3377"/>
        <v>0</v>
      </c>
      <c r="S3402" s="678">
        <f t="shared" ca="1" si="3377"/>
        <v>0</v>
      </c>
      <c r="T3402" s="678">
        <f t="shared" ca="1" si="3377"/>
        <v>0</v>
      </c>
      <c r="U3402" s="678">
        <f t="shared" ca="1" si="3377"/>
        <v>0</v>
      </c>
      <c r="V3402" s="678">
        <f t="shared" ca="1" si="3377"/>
        <v>0</v>
      </c>
      <c r="W3402" s="678">
        <f t="shared" ca="1" si="3377"/>
        <v>0</v>
      </c>
      <c r="X3402" s="678">
        <f t="shared" ca="1" si="3377"/>
        <v>0</v>
      </c>
      <c r="Y3402" s="678">
        <f t="shared" ca="1" si="3377"/>
        <v>0</v>
      </c>
      <c r="Z3402" s="678">
        <f t="shared" ca="1" si="3377"/>
        <v>0</v>
      </c>
      <c r="AA3402" s="678">
        <f t="shared" ca="1" si="3377"/>
        <v>0</v>
      </c>
      <c r="AB3402" s="678">
        <f t="shared" ca="1" si="3377"/>
        <v>0</v>
      </c>
      <c r="AC3402" s="678">
        <f t="shared" ca="1" si="3377"/>
        <v>0</v>
      </c>
      <c r="AD3402" s="678">
        <f t="shared" ca="1" si="3377"/>
        <v>0</v>
      </c>
      <c r="AE3402" s="678">
        <f t="shared" ca="1" si="3377"/>
        <v>0</v>
      </c>
    </row>
    <row r="3403" spans="2:31" hidden="1">
      <c r="B3403" s="526" t="s">
        <v>893</v>
      </c>
      <c r="C3403" s="526"/>
      <c r="D3403" s="678">
        <f ca="1">OFFSET($C$787,D3401,0)</f>
        <v>0</v>
      </c>
      <c r="E3403" s="678">
        <f ca="1">ROUND(MAX(K3405:AE3405),0)</f>
        <v>0</v>
      </c>
      <c r="F3403" s="694">
        <f ca="1">OFFSET($I$787,D3401,0)</f>
        <v>0</v>
      </c>
      <c r="G3403" s="693">
        <f ca="1">OFFSET($G$787,D3401,0)</f>
        <v>0</v>
      </c>
      <c r="H3403" s="526"/>
      <c r="I3403" s="526"/>
      <c r="J3403" s="677" t="s">
        <v>880</v>
      </c>
      <c r="K3403" s="678">
        <f t="shared" ref="K3403:AE3403" ca="1" si="3378">IF($D3402=K$3245,ROUND($D3403,0),0)</f>
        <v>0</v>
      </c>
      <c r="L3403" s="678">
        <f t="shared" ca="1" si="3378"/>
        <v>0</v>
      </c>
      <c r="M3403" s="678">
        <f t="shared" ca="1" si="3378"/>
        <v>0</v>
      </c>
      <c r="N3403" s="678">
        <f t="shared" ca="1" si="3378"/>
        <v>0</v>
      </c>
      <c r="O3403" s="678">
        <f t="shared" ca="1" si="3378"/>
        <v>0</v>
      </c>
      <c r="P3403" s="678">
        <f t="shared" ca="1" si="3378"/>
        <v>0</v>
      </c>
      <c r="Q3403" s="678">
        <f t="shared" ca="1" si="3378"/>
        <v>0</v>
      </c>
      <c r="R3403" s="678">
        <f t="shared" ca="1" si="3378"/>
        <v>0</v>
      </c>
      <c r="S3403" s="678">
        <f t="shared" ca="1" si="3378"/>
        <v>0</v>
      </c>
      <c r="T3403" s="678">
        <f t="shared" ca="1" si="3378"/>
        <v>0</v>
      </c>
      <c r="U3403" s="678">
        <f t="shared" ca="1" si="3378"/>
        <v>0</v>
      </c>
      <c r="V3403" s="678">
        <f t="shared" ca="1" si="3378"/>
        <v>0</v>
      </c>
      <c r="W3403" s="678">
        <f t="shared" ca="1" si="3378"/>
        <v>0</v>
      </c>
      <c r="X3403" s="678">
        <f t="shared" ca="1" si="3378"/>
        <v>0</v>
      </c>
      <c r="Y3403" s="678">
        <f t="shared" ca="1" si="3378"/>
        <v>0</v>
      </c>
      <c r="Z3403" s="678">
        <f t="shared" ca="1" si="3378"/>
        <v>0</v>
      </c>
      <c r="AA3403" s="678">
        <f t="shared" ca="1" si="3378"/>
        <v>0</v>
      </c>
      <c r="AB3403" s="678">
        <f t="shared" ca="1" si="3378"/>
        <v>0</v>
      </c>
      <c r="AC3403" s="678">
        <f t="shared" ca="1" si="3378"/>
        <v>0</v>
      </c>
      <c r="AD3403" s="678">
        <f t="shared" ca="1" si="3378"/>
        <v>0</v>
      </c>
      <c r="AE3403" s="678">
        <f t="shared" ca="1" si="3378"/>
        <v>0</v>
      </c>
    </row>
    <row r="3404" spans="2:31" hidden="1">
      <c r="B3404" s="526"/>
      <c r="C3404" s="526"/>
      <c r="D3404" s="526"/>
      <c r="E3404" s="526"/>
      <c r="F3404" s="526"/>
      <c r="G3404" s="526"/>
      <c r="H3404" s="526"/>
      <c r="I3404" s="526"/>
      <c r="J3404" s="677" t="s">
        <v>881</v>
      </c>
      <c r="K3404" s="678">
        <f ca="1">IF(AND($D3402&lt;=K$3245,K$3245&lt;=$E3402),ROUND(K3403-K3402,0),0)</f>
        <v>0</v>
      </c>
      <c r="L3404" s="678">
        <f t="shared" ref="L3404:AE3404" ca="1" si="3379">IF(AND($D3402&lt;=L$3245,L$3245&lt;=$E3402),ROUND(K3404+L3403-L3402,0),0)</f>
        <v>0</v>
      </c>
      <c r="M3404" s="678">
        <f t="shared" ca="1" si="3379"/>
        <v>0</v>
      </c>
      <c r="N3404" s="678">
        <f t="shared" ca="1" si="3379"/>
        <v>0</v>
      </c>
      <c r="O3404" s="678">
        <f t="shared" ca="1" si="3379"/>
        <v>0</v>
      </c>
      <c r="P3404" s="678">
        <f t="shared" ca="1" si="3379"/>
        <v>0</v>
      </c>
      <c r="Q3404" s="678">
        <f t="shared" ca="1" si="3379"/>
        <v>0</v>
      </c>
      <c r="R3404" s="678">
        <f t="shared" ca="1" si="3379"/>
        <v>0</v>
      </c>
      <c r="S3404" s="678">
        <f t="shared" ca="1" si="3379"/>
        <v>0</v>
      </c>
      <c r="T3404" s="678">
        <f t="shared" ca="1" si="3379"/>
        <v>0</v>
      </c>
      <c r="U3404" s="678">
        <f t="shared" ca="1" si="3379"/>
        <v>0</v>
      </c>
      <c r="V3404" s="678">
        <f t="shared" ca="1" si="3379"/>
        <v>0</v>
      </c>
      <c r="W3404" s="678">
        <f t="shared" ca="1" si="3379"/>
        <v>0</v>
      </c>
      <c r="X3404" s="678">
        <f t="shared" ca="1" si="3379"/>
        <v>0</v>
      </c>
      <c r="Y3404" s="678">
        <f t="shared" ca="1" si="3379"/>
        <v>0</v>
      </c>
      <c r="Z3404" s="678">
        <f t="shared" ca="1" si="3379"/>
        <v>0</v>
      </c>
      <c r="AA3404" s="678">
        <f t="shared" ca="1" si="3379"/>
        <v>0</v>
      </c>
      <c r="AB3404" s="678">
        <f t="shared" ca="1" si="3379"/>
        <v>0</v>
      </c>
      <c r="AC3404" s="678">
        <f t="shared" ca="1" si="3379"/>
        <v>0</v>
      </c>
      <c r="AD3404" s="678">
        <f t="shared" ca="1" si="3379"/>
        <v>0</v>
      </c>
      <c r="AE3404" s="678">
        <f t="shared" ca="1" si="3379"/>
        <v>0</v>
      </c>
    </row>
    <row r="3405" spans="2:31" hidden="1">
      <c r="B3405" s="526"/>
      <c r="C3405" s="526"/>
      <c r="D3405" s="526"/>
      <c r="E3405" s="526"/>
      <c r="F3405" s="526"/>
      <c r="G3405" s="526"/>
      <c r="H3405" s="526"/>
      <c r="I3405" s="526"/>
      <c r="J3405" s="679" t="s">
        <v>874</v>
      </c>
      <c r="K3405" s="526">
        <f t="shared" ref="K3405:AE3405" ca="1" si="3380">IF(AND($E3402=K$3245,K3404&gt;0),ROUND(K3404,0),0)</f>
        <v>0</v>
      </c>
      <c r="L3405" s="526">
        <f t="shared" ca="1" si="3380"/>
        <v>0</v>
      </c>
      <c r="M3405" s="526">
        <f t="shared" ca="1" si="3380"/>
        <v>0</v>
      </c>
      <c r="N3405" s="526">
        <f t="shared" ca="1" si="3380"/>
        <v>0</v>
      </c>
      <c r="O3405" s="526">
        <f t="shared" ca="1" si="3380"/>
        <v>0</v>
      </c>
      <c r="P3405" s="526">
        <f t="shared" ca="1" si="3380"/>
        <v>0</v>
      </c>
      <c r="Q3405" s="526">
        <f t="shared" ca="1" si="3380"/>
        <v>0</v>
      </c>
      <c r="R3405" s="526">
        <f t="shared" ca="1" si="3380"/>
        <v>0</v>
      </c>
      <c r="S3405" s="526">
        <f t="shared" ca="1" si="3380"/>
        <v>0</v>
      </c>
      <c r="T3405" s="526">
        <f t="shared" ca="1" si="3380"/>
        <v>0</v>
      </c>
      <c r="U3405" s="526">
        <f t="shared" ca="1" si="3380"/>
        <v>0</v>
      </c>
      <c r="V3405" s="526">
        <f t="shared" ca="1" si="3380"/>
        <v>0</v>
      </c>
      <c r="W3405" s="526">
        <f t="shared" ca="1" si="3380"/>
        <v>0</v>
      </c>
      <c r="X3405" s="526">
        <f t="shared" ca="1" si="3380"/>
        <v>0</v>
      </c>
      <c r="Y3405" s="526">
        <f t="shared" ca="1" si="3380"/>
        <v>0</v>
      </c>
      <c r="Z3405" s="526">
        <f t="shared" ca="1" si="3380"/>
        <v>0</v>
      </c>
      <c r="AA3405" s="526">
        <f t="shared" ca="1" si="3380"/>
        <v>0</v>
      </c>
      <c r="AB3405" s="526">
        <f t="shared" ca="1" si="3380"/>
        <v>0</v>
      </c>
      <c r="AC3405" s="526">
        <f t="shared" ca="1" si="3380"/>
        <v>0</v>
      </c>
      <c r="AD3405" s="526">
        <f t="shared" ca="1" si="3380"/>
        <v>0</v>
      </c>
      <c r="AE3405" s="526">
        <f t="shared" ca="1" si="3380"/>
        <v>0</v>
      </c>
    </row>
    <row r="3406" spans="2:31" hidden="1">
      <c r="B3406" s="526"/>
      <c r="C3406" s="526"/>
      <c r="D3406" s="526"/>
      <c r="E3406" s="526"/>
      <c r="F3406" s="526"/>
      <c r="G3406" s="526"/>
      <c r="H3406" s="526"/>
      <c r="I3406" s="526"/>
      <c r="J3406" s="677" t="s">
        <v>882</v>
      </c>
      <c r="K3406" s="678">
        <f t="shared" ref="K3406:AE3406" ca="1" si="3381">IF(AND($D3402&lt;=K$3245,K$3245&lt;=$E3402),ROUND(K3404-K3405,0),0)</f>
        <v>0</v>
      </c>
      <c r="L3406" s="678">
        <f t="shared" ca="1" si="3381"/>
        <v>0</v>
      </c>
      <c r="M3406" s="678">
        <f t="shared" ca="1" si="3381"/>
        <v>0</v>
      </c>
      <c r="N3406" s="678">
        <f t="shared" ca="1" si="3381"/>
        <v>0</v>
      </c>
      <c r="O3406" s="678">
        <f t="shared" ca="1" si="3381"/>
        <v>0</v>
      </c>
      <c r="P3406" s="678">
        <f t="shared" ca="1" si="3381"/>
        <v>0</v>
      </c>
      <c r="Q3406" s="678">
        <f t="shared" ca="1" si="3381"/>
        <v>0</v>
      </c>
      <c r="R3406" s="678">
        <f t="shared" ca="1" si="3381"/>
        <v>0</v>
      </c>
      <c r="S3406" s="678">
        <f t="shared" ca="1" si="3381"/>
        <v>0</v>
      </c>
      <c r="T3406" s="678">
        <f t="shared" ca="1" si="3381"/>
        <v>0</v>
      </c>
      <c r="U3406" s="678">
        <f t="shared" ca="1" si="3381"/>
        <v>0</v>
      </c>
      <c r="V3406" s="678">
        <f t="shared" ca="1" si="3381"/>
        <v>0</v>
      </c>
      <c r="W3406" s="678">
        <f t="shared" ca="1" si="3381"/>
        <v>0</v>
      </c>
      <c r="X3406" s="678">
        <f t="shared" ca="1" si="3381"/>
        <v>0</v>
      </c>
      <c r="Y3406" s="678">
        <f t="shared" ca="1" si="3381"/>
        <v>0</v>
      </c>
      <c r="Z3406" s="678">
        <f t="shared" ca="1" si="3381"/>
        <v>0</v>
      </c>
      <c r="AA3406" s="678">
        <f t="shared" ca="1" si="3381"/>
        <v>0</v>
      </c>
      <c r="AB3406" s="678">
        <f t="shared" ca="1" si="3381"/>
        <v>0</v>
      </c>
      <c r="AC3406" s="678">
        <f t="shared" ca="1" si="3381"/>
        <v>0</v>
      </c>
      <c r="AD3406" s="678">
        <f t="shared" ca="1" si="3381"/>
        <v>0</v>
      </c>
      <c r="AE3406" s="678">
        <f t="shared" ca="1" si="3381"/>
        <v>0</v>
      </c>
    </row>
    <row r="3407" spans="2:31" hidden="1">
      <c r="B3407" s="526"/>
      <c r="C3407" s="526"/>
      <c r="D3407" s="526"/>
      <c r="E3407" s="526"/>
      <c r="F3407" s="526"/>
      <c r="G3407" s="526"/>
      <c r="H3407" s="526"/>
      <c r="I3407" s="526"/>
      <c r="J3407" s="677" t="s">
        <v>883</v>
      </c>
      <c r="K3407" s="678">
        <f t="shared" ref="K3407:AE3407" ca="1" si="3382">ROUND(K3405+K3402,0)</f>
        <v>0</v>
      </c>
      <c r="L3407" s="678">
        <f t="shared" ca="1" si="3382"/>
        <v>0</v>
      </c>
      <c r="M3407" s="678">
        <f t="shared" ca="1" si="3382"/>
        <v>0</v>
      </c>
      <c r="N3407" s="678">
        <f t="shared" ca="1" si="3382"/>
        <v>0</v>
      </c>
      <c r="O3407" s="678">
        <f t="shared" ca="1" si="3382"/>
        <v>0</v>
      </c>
      <c r="P3407" s="678">
        <f t="shared" ca="1" si="3382"/>
        <v>0</v>
      </c>
      <c r="Q3407" s="678">
        <f t="shared" ca="1" si="3382"/>
        <v>0</v>
      </c>
      <c r="R3407" s="678">
        <f t="shared" ca="1" si="3382"/>
        <v>0</v>
      </c>
      <c r="S3407" s="678">
        <f t="shared" ca="1" si="3382"/>
        <v>0</v>
      </c>
      <c r="T3407" s="678">
        <f t="shared" ca="1" si="3382"/>
        <v>0</v>
      </c>
      <c r="U3407" s="678">
        <f t="shared" ca="1" si="3382"/>
        <v>0</v>
      </c>
      <c r="V3407" s="678">
        <f t="shared" ca="1" si="3382"/>
        <v>0</v>
      </c>
      <c r="W3407" s="678">
        <f t="shared" ca="1" si="3382"/>
        <v>0</v>
      </c>
      <c r="X3407" s="678">
        <f t="shared" ca="1" si="3382"/>
        <v>0</v>
      </c>
      <c r="Y3407" s="678">
        <f t="shared" ca="1" si="3382"/>
        <v>0</v>
      </c>
      <c r="Z3407" s="678">
        <f t="shared" ca="1" si="3382"/>
        <v>0</v>
      </c>
      <c r="AA3407" s="678">
        <f t="shared" ca="1" si="3382"/>
        <v>0</v>
      </c>
      <c r="AB3407" s="678">
        <f t="shared" ca="1" si="3382"/>
        <v>0</v>
      </c>
      <c r="AC3407" s="678">
        <f t="shared" ca="1" si="3382"/>
        <v>0</v>
      </c>
      <c r="AD3407" s="678">
        <f t="shared" ca="1" si="3382"/>
        <v>0</v>
      </c>
      <c r="AE3407" s="678">
        <f t="shared" ca="1" si="3382"/>
        <v>0</v>
      </c>
    </row>
    <row r="3408" spans="2:31" hidden="1">
      <c r="B3408" s="526"/>
      <c r="C3408" s="526"/>
      <c r="D3408" s="526"/>
      <c r="E3408" s="526"/>
      <c r="F3408" s="526"/>
      <c r="G3408" s="526"/>
      <c r="H3408" s="526"/>
      <c r="I3408" s="526"/>
      <c r="J3408" s="677" t="s">
        <v>887</v>
      </c>
      <c r="K3408" s="678">
        <f t="shared" ref="K3408:AE3408" ca="1" si="3383">IF($D3402=K$3245,ROUND($F3403,0),0)</f>
        <v>0</v>
      </c>
      <c r="L3408" s="678">
        <f t="shared" ca="1" si="3383"/>
        <v>0</v>
      </c>
      <c r="M3408" s="678">
        <f t="shared" ca="1" si="3383"/>
        <v>0</v>
      </c>
      <c r="N3408" s="678">
        <f t="shared" ca="1" si="3383"/>
        <v>0</v>
      </c>
      <c r="O3408" s="678">
        <f t="shared" ca="1" si="3383"/>
        <v>0</v>
      </c>
      <c r="P3408" s="678">
        <f t="shared" ca="1" si="3383"/>
        <v>0</v>
      </c>
      <c r="Q3408" s="678">
        <f t="shared" ca="1" si="3383"/>
        <v>0</v>
      </c>
      <c r="R3408" s="678">
        <f t="shared" ca="1" si="3383"/>
        <v>0</v>
      </c>
      <c r="S3408" s="678">
        <f t="shared" ca="1" si="3383"/>
        <v>0</v>
      </c>
      <c r="T3408" s="678">
        <f t="shared" ca="1" si="3383"/>
        <v>0</v>
      </c>
      <c r="U3408" s="678">
        <f t="shared" ca="1" si="3383"/>
        <v>0</v>
      </c>
      <c r="V3408" s="678">
        <f t="shared" ca="1" si="3383"/>
        <v>0</v>
      </c>
      <c r="W3408" s="678">
        <f t="shared" ca="1" si="3383"/>
        <v>0</v>
      </c>
      <c r="X3408" s="678">
        <f t="shared" ca="1" si="3383"/>
        <v>0</v>
      </c>
      <c r="Y3408" s="678">
        <f t="shared" ca="1" si="3383"/>
        <v>0</v>
      </c>
      <c r="Z3408" s="678">
        <f t="shared" ca="1" si="3383"/>
        <v>0</v>
      </c>
      <c r="AA3408" s="678">
        <f t="shared" ca="1" si="3383"/>
        <v>0</v>
      </c>
      <c r="AB3408" s="678">
        <f t="shared" ca="1" si="3383"/>
        <v>0</v>
      </c>
      <c r="AC3408" s="678">
        <f t="shared" ca="1" si="3383"/>
        <v>0</v>
      </c>
      <c r="AD3408" s="678">
        <f t="shared" ca="1" si="3383"/>
        <v>0</v>
      </c>
      <c r="AE3408" s="678">
        <f t="shared" ca="1" si="3383"/>
        <v>0</v>
      </c>
    </row>
    <row r="3409" spans="2:31" hidden="1">
      <c r="B3409" s="526"/>
      <c r="C3409" s="526"/>
      <c r="D3409" s="526"/>
      <c r="E3409" s="526"/>
      <c r="F3409" s="526"/>
      <c r="G3409" s="526"/>
      <c r="H3409" s="526"/>
      <c r="I3409" s="526"/>
      <c r="J3409" s="677" t="s">
        <v>892</v>
      </c>
      <c r="K3409" s="678">
        <f t="shared" ref="K3409:AE3409" ca="1" si="3384">ROUND(OFFSET($K$810,$D3401,K$3243),0)</f>
        <v>0</v>
      </c>
      <c r="L3409" s="678">
        <f t="shared" ca="1" si="3384"/>
        <v>0</v>
      </c>
      <c r="M3409" s="678">
        <f t="shared" ca="1" si="3384"/>
        <v>0</v>
      </c>
      <c r="N3409" s="678">
        <f t="shared" ca="1" si="3384"/>
        <v>0</v>
      </c>
      <c r="O3409" s="678">
        <f t="shared" ca="1" si="3384"/>
        <v>0</v>
      </c>
      <c r="P3409" s="678">
        <f t="shared" ca="1" si="3384"/>
        <v>0</v>
      </c>
      <c r="Q3409" s="678">
        <f t="shared" ca="1" si="3384"/>
        <v>0</v>
      </c>
      <c r="R3409" s="678">
        <f t="shared" ca="1" si="3384"/>
        <v>0</v>
      </c>
      <c r="S3409" s="678">
        <f t="shared" ca="1" si="3384"/>
        <v>0</v>
      </c>
      <c r="T3409" s="678">
        <f t="shared" ca="1" si="3384"/>
        <v>0</v>
      </c>
      <c r="U3409" s="678">
        <f t="shared" ca="1" si="3384"/>
        <v>0</v>
      </c>
      <c r="V3409" s="678">
        <f t="shared" ca="1" si="3384"/>
        <v>0</v>
      </c>
      <c r="W3409" s="678">
        <f t="shared" ca="1" si="3384"/>
        <v>0</v>
      </c>
      <c r="X3409" s="678">
        <f t="shared" ca="1" si="3384"/>
        <v>0</v>
      </c>
      <c r="Y3409" s="678">
        <f t="shared" ca="1" si="3384"/>
        <v>0</v>
      </c>
      <c r="Z3409" s="678">
        <f t="shared" ca="1" si="3384"/>
        <v>0</v>
      </c>
      <c r="AA3409" s="678">
        <f t="shared" ca="1" si="3384"/>
        <v>0</v>
      </c>
      <c r="AB3409" s="678">
        <f t="shared" ca="1" si="3384"/>
        <v>0</v>
      </c>
      <c r="AC3409" s="678">
        <f t="shared" ca="1" si="3384"/>
        <v>0</v>
      </c>
      <c r="AD3409" s="678">
        <f t="shared" ca="1" si="3384"/>
        <v>0</v>
      </c>
      <c r="AE3409" s="678">
        <f t="shared" ca="1" si="3384"/>
        <v>0</v>
      </c>
    </row>
    <row r="3410" spans="2:31" hidden="1">
      <c r="B3410" s="696" t="s">
        <v>894</v>
      </c>
      <c r="C3410" s="526"/>
      <c r="D3410" s="526"/>
      <c r="E3410" s="526"/>
      <c r="F3410" s="526"/>
      <c r="G3410" s="526"/>
      <c r="H3410" s="526"/>
      <c r="I3410" s="526"/>
      <c r="J3410" s="677" t="s">
        <v>888</v>
      </c>
      <c r="K3410" s="678"/>
      <c r="L3410" s="678"/>
      <c r="M3410" s="678"/>
      <c r="N3410" s="678"/>
      <c r="O3410" s="678"/>
      <c r="P3410" s="678"/>
      <c r="Q3410" s="678"/>
      <c r="R3410" s="678"/>
      <c r="S3410" s="678"/>
      <c r="T3410" s="678"/>
      <c r="U3410" s="678"/>
      <c r="V3410" s="678"/>
      <c r="W3410" s="678"/>
      <c r="X3410" s="678"/>
      <c r="Y3410" s="678"/>
      <c r="Z3410" s="678"/>
      <c r="AA3410" s="678"/>
      <c r="AB3410" s="678"/>
      <c r="AC3410" s="678"/>
      <c r="AD3410" s="678"/>
      <c r="AE3410" s="678"/>
    </row>
    <row r="3411" spans="2:31" ht="12.5" hidden="1" thickBot="1">
      <c r="B3411" s="527" t="s">
        <v>878</v>
      </c>
      <c r="C3411" s="527"/>
      <c r="D3411" s="680"/>
      <c r="E3411" s="680"/>
      <c r="F3411" s="527"/>
      <c r="G3411" s="681"/>
      <c r="H3411" s="527"/>
      <c r="I3411" s="527"/>
      <c r="J3411" s="527"/>
      <c r="K3411" s="527"/>
      <c r="L3411" s="527"/>
      <c r="M3411" s="527"/>
      <c r="N3411" s="527"/>
      <c r="O3411" s="527"/>
      <c r="P3411" s="527"/>
      <c r="Q3411" s="527"/>
      <c r="R3411" s="527"/>
      <c r="S3411" s="527"/>
      <c r="T3411" s="527"/>
      <c r="U3411" s="527"/>
      <c r="V3411" s="527"/>
      <c r="W3411" s="527"/>
      <c r="X3411" s="527"/>
      <c r="Y3411" s="527"/>
      <c r="Z3411" s="527"/>
      <c r="AA3411" s="527"/>
      <c r="AB3411" s="527"/>
      <c r="AC3411" s="527"/>
      <c r="AD3411" s="527"/>
      <c r="AE3411" s="527"/>
    </row>
    <row r="3412" spans="2:31" ht="12.5" hidden="1" thickTop="1"/>
    <row r="3413" spans="2:31" ht="12.5" hidden="1" thickBot="1">
      <c r="B3413" s="675" t="str">
        <f ca="1">"nazwa ST: "&amp;OFFSET($B$787,D3413,0)</f>
        <v xml:space="preserve">nazwa ST: </v>
      </c>
      <c r="C3413" s="675"/>
      <c r="D3413" s="676">
        <f>D3401+1</f>
        <v>14</v>
      </c>
      <c r="E3413" s="675"/>
      <c r="F3413" s="675"/>
      <c r="G3413" s="675"/>
      <c r="H3413" s="675"/>
      <c r="I3413" s="675"/>
      <c r="J3413" s="675"/>
      <c r="K3413" s="539" t="str">
        <f t="shared" ref="K3413:AE3413" si="3385">LataProjekcji</f>
        <v>Uzupełnij dane</v>
      </c>
      <c r="L3413" s="539" t="str">
        <f t="shared" si="3385"/>
        <v/>
      </c>
      <c r="M3413" s="539" t="str">
        <f t="shared" si="3385"/>
        <v/>
      </c>
      <c r="N3413" s="539" t="str">
        <f t="shared" si="3385"/>
        <v/>
      </c>
      <c r="O3413" s="539" t="str">
        <f t="shared" si="3385"/>
        <v/>
      </c>
      <c r="P3413" s="539" t="str">
        <f t="shared" si="3385"/>
        <v/>
      </c>
      <c r="Q3413" s="539" t="str">
        <f t="shared" si="3385"/>
        <v/>
      </c>
      <c r="R3413" s="539" t="str">
        <f t="shared" si="3385"/>
        <v/>
      </c>
      <c r="S3413" s="539" t="str">
        <f t="shared" si="3385"/>
        <v/>
      </c>
      <c r="T3413" s="539" t="str">
        <f t="shared" si="3385"/>
        <v/>
      </c>
      <c r="U3413" s="539" t="str">
        <f t="shared" si="3385"/>
        <v/>
      </c>
      <c r="V3413" s="539" t="str">
        <f t="shared" si="3385"/>
        <v/>
      </c>
      <c r="W3413" s="539" t="str">
        <f t="shared" si="3385"/>
        <v/>
      </c>
      <c r="X3413" s="539" t="str">
        <f t="shared" si="3385"/>
        <v/>
      </c>
      <c r="Y3413" s="539" t="str">
        <f t="shared" si="3385"/>
        <v/>
      </c>
      <c r="Z3413" s="539" t="str">
        <f t="shared" si="3385"/>
        <v/>
      </c>
      <c r="AA3413" s="539" t="str">
        <f t="shared" si="3385"/>
        <v/>
      </c>
      <c r="AB3413" s="539" t="str">
        <f t="shared" si="3385"/>
        <v/>
      </c>
      <c r="AC3413" s="539" t="str">
        <f t="shared" si="3385"/>
        <v/>
      </c>
      <c r="AD3413" s="539" t="str">
        <f t="shared" si="3385"/>
        <v/>
      </c>
      <c r="AE3413" s="539" t="str">
        <f t="shared" si="3385"/>
        <v/>
      </c>
    </row>
    <row r="3414" spans="2:31" hidden="1">
      <c r="B3414" s="526" t="s">
        <v>872</v>
      </c>
      <c r="C3414" s="526"/>
      <c r="D3414" s="526">
        <f ca="1">OFFSET($D$787,D3413,0)</f>
        <v>0</v>
      </c>
      <c r="E3414" s="526">
        <f ca="1">YEAR(OFFSET($E$787,D3413,0))</f>
        <v>1900</v>
      </c>
      <c r="F3414" s="526"/>
      <c r="G3414" s="526"/>
      <c r="H3414" s="526"/>
      <c r="I3414" s="526"/>
      <c r="J3414" s="677" t="s">
        <v>879</v>
      </c>
      <c r="K3414" s="678">
        <f t="shared" ref="K3414:AE3414" ca="1" si="3386">ROUND(OFFSET($K$787,$D3413,K$3243),0)</f>
        <v>0</v>
      </c>
      <c r="L3414" s="678">
        <f t="shared" ca="1" si="3386"/>
        <v>0</v>
      </c>
      <c r="M3414" s="678">
        <f t="shared" ca="1" si="3386"/>
        <v>0</v>
      </c>
      <c r="N3414" s="678">
        <f t="shared" ca="1" si="3386"/>
        <v>0</v>
      </c>
      <c r="O3414" s="678">
        <f t="shared" ca="1" si="3386"/>
        <v>0</v>
      </c>
      <c r="P3414" s="678">
        <f t="shared" ca="1" si="3386"/>
        <v>0</v>
      </c>
      <c r="Q3414" s="678">
        <f t="shared" ca="1" si="3386"/>
        <v>0</v>
      </c>
      <c r="R3414" s="678">
        <f t="shared" ca="1" si="3386"/>
        <v>0</v>
      </c>
      <c r="S3414" s="678">
        <f t="shared" ca="1" si="3386"/>
        <v>0</v>
      </c>
      <c r="T3414" s="678">
        <f t="shared" ca="1" si="3386"/>
        <v>0</v>
      </c>
      <c r="U3414" s="678">
        <f t="shared" ca="1" si="3386"/>
        <v>0</v>
      </c>
      <c r="V3414" s="678">
        <f t="shared" ca="1" si="3386"/>
        <v>0</v>
      </c>
      <c r="W3414" s="678">
        <f t="shared" ca="1" si="3386"/>
        <v>0</v>
      </c>
      <c r="X3414" s="678">
        <f t="shared" ca="1" si="3386"/>
        <v>0</v>
      </c>
      <c r="Y3414" s="678">
        <f t="shared" ca="1" si="3386"/>
        <v>0</v>
      </c>
      <c r="Z3414" s="678">
        <f t="shared" ca="1" si="3386"/>
        <v>0</v>
      </c>
      <c r="AA3414" s="678">
        <f t="shared" ca="1" si="3386"/>
        <v>0</v>
      </c>
      <c r="AB3414" s="678">
        <f t="shared" ca="1" si="3386"/>
        <v>0</v>
      </c>
      <c r="AC3414" s="678">
        <f t="shared" ca="1" si="3386"/>
        <v>0</v>
      </c>
      <c r="AD3414" s="678">
        <f t="shared" ca="1" si="3386"/>
        <v>0</v>
      </c>
      <c r="AE3414" s="678">
        <f t="shared" ca="1" si="3386"/>
        <v>0</v>
      </c>
    </row>
    <row r="3415" spans="2:31" hidden="1">
      <c r="B3415" s="526" t="s">
        <v>893</v>
      </c>
      <c r="C3415" s="526"/>
      <c r="D3415" s="678">
        <f ca="1">OFFSET($C$787,D3413,0)</f>
        <v>0</v>
      </c>
      <c r="E3415" s="678">
        <f ca="1">ROUND(MAX(K3417:AE3417),0)</f>
        <v>0</v>
      </c>
      <c r="F3415" s="694">
        <f ca="1">OFFSET($I$787,D3413,0)</f>
        <v>0</v>
      </c>
      <c r="G3415" s="693">
        <f ca="1">OFFSET($G$787,D3413,0)</f>
        <v>0</v>
      </c>
      <c r="H3415" s="526"/>
      <c r="I3415" s="526"/>
      <c r="J3415" s="677" t="s">
        <v>880</v>
      </c>
      <c r="K3415" s="678">
        <f t="shared" ref="K3415:AE3415" ca="1" si="3387">IF($D3414=K$3245,ROUND($D3415,0),0)</f>
        <v>0</v>
      </c>
      <c r="L3415" s="678">
        <f t="shared" ca="1" si="3387"/>
        <v>0</v>
      </c>
      <c r="M3415" s="678">
        <f t="shared" ca="1" si="3387"/>
        <v>0</v>
      </c>
      <c r="N3415" s="678">
        <f t="shared" ca="1" si="3387"/>
        <v>0</v>
      </c>
      <c r="O3415" s="678">
        <f t="shared" ca="1" si="3387"/>
        <v>0</v>
      </c>
      <c r="P3415" s="678">
        <f t="shared" ca="1" si="3387"/>
        <v>0</v>
      </c>
      <c r="Q3415" s="678">
        <f t="shared" ca="1" si="3387"/>
        <v>0</v>
      </c>
      <c r="R3415" s="678">
        <f t="shared" ca="1" si="3387"/>
        <v>0</v>
      </c>
      <c r="S3415" s="678">
        <f t="shared" ca="1" si="3387"/>
        <v>0</v>
      </c>
      <c r="T3415" s="678">
        <f t="shared" ca="1" si="3387"/>
        <v>0</v>
      </c>
      <c r="U3415" s="678">
        <f t="shared" ca="1" si="3387"/>
        <v>0</v>
      </c>
      <c r="V3415" s="678">
        <f t="shared" ca="1" si="3387"/>
        <v>0</v>
      </c>
      <c r="W3415" s="678">
        <f t="shared" ca="1" si="3387"/>
        <v>0</v>
      </c>
      <c r="X3415" s="678">
        <f t="shared" ca="1" si="3387"/>
        <v>0</v>
      </c>
      <c r="Y3415" s="678">
        <f t="shared" ca="1" si="3387"/>
        <v>0</v>
      </c>
      <c r="Z3415" s="678">
        <f t="shared" ca="1" si="3387"/>
        <v>0</v>
      </c>
      <c r="AA3415" s="678">
        <f t="shared" ca="1" si="3387"/>
        <v>0</v>
      </c>
      <c r="AB3415" s="678">
        <f t="shared" ca="1" si="3387"/>
        <v>0</v>
      </c>
      <c r="AC3415" s="678">
        <f t="shared" ca="1" si="3387"/>
        <v>0</v>
      </c>
      <c r="AD3415" s="678">
        <f t="shared" ca="1" si="3387"/>
        <v>0</v>
      </c>
      <c r="AE3415" s="678">
        <f t="shared" ca="1" si="3387"/>
        <v>0</v>
      </c>
    </row>
    <row r="3416" spans="2:31" hidden="1">
      <c r="B3416" s="526"/>
      <c r="C3416" s="526"/>
      <c r="D3416" s="526"/>
      <c r="E3416" s="526"/>
      <c r="F3416" s="526"/>
      <c r="G3416" s="526"/>
      <c r="H3416" s="526"/>
      <c r="I3416" s="526"/>
      <c r="J3416" s="677" t="s">
        <v>881</v>
      </c>
      <c r="K3416" s="678">
        <f ca="1">IF(AND($D3414&lt;=K$3245,K$3245&lt;=$E3414),ROUND(K3415-K3414,0),0)</f>
        <v>0</v>
      </c>
      <c r="L3416" s="678">
        <f t="shared" ref="L3416:AE3416" ca="1" si="3388">IF(AND($D3414&lt;=L$3245,L$3245&lt;=$E3414),ROUND(K3416+L3415-L3414,0),0)</f>
        <v>0</v>
      </c>
      <c r="M3416" s="678">
        <f t="shared" ca="1" si="3388"/>
        <v>0</v>
      </c>
      <c r="N3416" s="678">
        <f t="shared" ca="1" si="3388"/>
        <v>0</v>
      </c>
      <c r="O3416" s="678">
        <f t="shared" ca="1" si="3388"/>
        <v>0</v>
      </c>
      <c r="P3416" s="678">
        <f t="shared" ca="1" si="3388"/>
        <v>0</v>
      </c>
      <c r="Q3416" s="678">
        <f t="shared" ca="1" si="3388"/>
        <v>0</v>
      </c>
      <c r="R3416" s="678">
        <f t="shared" ca="1" si="3388"/>
        <v>0</v>
      </c>
      <c r="S3416" s="678">
        <f t="shared" ca="1" si="3388"/>
        <v>0</v>
      </c>
      <c r="T3416" s="678">
        <f t="shared" ca="1" si="3388"/>
        <v>0</v>
      </c>
      <c r="U3416" s="678">
        <f t="shared" ca="1" si="3388"/>
        <v>0</v>
      </c>
      <c r="V3416" s="678">
        <f t="shared" ca="1" si="3388"/>
        <v>0</v>
      </c>
      <c r="W3416" s="678">
        <f t="shared" ca="1" si="3388"/>
        <v>0</v>
      </c>
      <c r="X3416" s="678">
        <f t="shared" ca="1" si="3388"/>
        <v>0</v>
      </c>
      <c r="Y3416" s="678">
        <f t="shared" ca="1" si="3388"/>
        <v>0</v>
      </c>
      <c r="Z3416" s="678">
        <f t="shared" ca="1" si="3388"/>
        <v>0</v>
      </c>
      <c r="AA3416" s="678">
        <f t="shared" ca="1" si="3388"/>
        <v>0</v>
      </c>
      <c r="AB3416" s="678">
        <f t="shared" ca="1" si="3388"/>
        <v>0</v>
      </c>
      <c r="AC3416" s="678">
        <f t="shared" ca="1" si="3388"/>
        <v>0</v>
      </c>
      <c r="AD3416" s="678">
        <f t="shared" ca="1" si="3388"/>
        <v>0</v>
      </c>
      <c r="AE3416" s="678">
        <f t="shared" ca="1" si="3388"/>
        <v>0</v>
      </c>
    </row>
    <row r="3417" spans="2:31" hidden="1">
      <c r="B3417" s="526"/>
      <c r="C3417" s="526"/>
      <c r="D3417" s="526"/>
      <c r="E3417" s="526"/>
      <c r="F3417" s="526"/>
      <c r="G3417" s="526"/>
      <c r="H3417" s="526"/>
      <c r="I3417" s="526"/>
      <c r="J3417" s="679" t="s">
        <v>874</v>
      </c>
      <c r="K3417" s="526">
        <f t="shared" ref="K3417:AE3417" ca="1" si="3389">IF(AND($E3414=K$3245,K3416&gt;0),ROUND(K3416,0),0)</f>
        <v>0</v>
      </c>
      <c r="L3417" s="526">
        <f t="shared" ca="1" si="3389"/>
        <v>0</v>
      </c>
      <c r="M3417" s="526">
        <f t="shared" ca="1" si="3389"/>
        <v>0</v>
      </c>
      <c r="N3417" s="526">
        <f t="shared" ca="1" si="3389"/>
        <v>0</v>
      </c>
      <c r="O3417" s="526">
        <f t="shared" ca="1" si="3389"/>
        <v>0</v>
      </c>
      <c r="P3417" s="526">
        <f t="shared" ca="1" si="3389"/>
        <v>0</v>
      </c>
      <c r="Q3417" s="526">
        <f t="shared" ca="1" si="3389"/>
        <v>0</v>
      </c>
      <c r="R3417" s="526">
        <f t="shared" ca="1" si="3389"/>
        <v>0</v>
      </c>
      <c r="S3417" s="526">
        <f t="shared" ca="1" si="3389"/>
        <v>0</v>
      </c>
      <c r="T3417" s="526">
        <f t="shared" ca="1" si="3389"/>
        <v>0</v>
      </c>
      <c r="U3417" s="526">
        <f t="shared" ca="1" si="3389"/>
        <v>0</v>
      </c>
      <c r="V3417" s="526">
        <f t="shared" ca="1" si="3389"/>
        <v>0</v>
      </c>
      <c r="W3417" s="526">
        <f t="shared" ca="1" si="3389"/>
        <v>0</v>
      </c>
      <c r="X3417" s="526">
        <f t="shared" ca="1" si="3389"/>
        <v>0</v>
      </c>
      <c r="Y3417" s="526">
        <f t="shared" ca="1" si="3389"/>
        <v>0</v>
      </c>
      <c r="Z3417" s="526">
        <f t="shared" ca="1" si="3389"/>
        <v>0</v>
      </c>
      <c r="AA3417" s="526">
        <f t="shared" ca="1" si="3389"/>
        <v>0</v>
      </c>
      <c r="AB3417" s="526">
        <f t="shared" ca="1" si="3389"/>
        <v>0</v>
      </c>
      <c r="AC3417" s="526">
        <f t="shared" ca="1" si="3389"/>
        <v>0</v>
      </c>
      <c r="AD3417" s="526">
        <f t="shared" ca="1" si="3389"/>
        <v>0</v>
      </c>
      <c r="AE3417" s="526">
        <f t="shared" ca="1" si="3389"/>
        <v>0</v>
      </c>
    </row>
    <row r="3418" spans="2:31" hidden="1">
      <c r="B3418" s="526"/>
      <c r="C3418" s="526"/>
      <c r="D3418" s="526"/>
      <c r="E3418" s="526"/>
      <c r="F3418" s="526"/>
      <c r="G3418" s="526"/>
      <c r="H3418" s="526"/>
      <c r="I3418" s="526"/>
      <c r="J3418" s="677" t="s">
        <v>882</v>
      </c>
      <c r="K3418" s="678">
        <f t="shared" ref="K3418:AE3418" ca="1" si="3390">IF(AND($D3414&lt;=K$3245,K$3245&lt;=$E3414),ROUND(K3416-K3417,0),0)</f>
        <v>0</v>
      </c>
      <c r="L3418" s="678">
        <f t="shared" ca="1" si="3390"/>
        <v>0</v>
      </c>
      <c r="M3418" s="678">
        <f t="shared" ca="1" si="3390"/>
        <v>0</v>
      </c>
      <c r="N3418" s="678">
        <f t="shared" ca="1" si="3390"/>
        <v>0</v>
      </c>
      <c r="O3418" s="678">
        <f t="shared" ca="1" si="3390"/>
        <v>0</v>
      </c>
      <c r="P3418" s="678">
        <f t="shared" ca="1" si="3390"/>
        <v>0</v>
      </c>
      <c r="Q3418" s="678">
        <f t="shared" ca="1" si="3390"/>
        <v>0</v>
      </c>
      <c r="R3418" s="678">
        <f t="shared" ca="1" si="3390"/>
        <v>0</v>
      </c>
      <c r="S3418" s="678">
        <f t="shared" ca="1" si="3390"/>
        <v>0</v>
      </c>
      <c r="T3418" s="678">
        <f t="shared" ca="1" si="3390"/>
        <v>0</v>
      </c>
      <c r="U3418" s="678">
        <f t="shared" ca="1" si="3390"/>
        <v>0</v>
      </c>
      <c r="V3418" s="678">
        <f t="shared" ca="1" si="3390"/>
        <v>0</v>
      </c>
      <c r="W3418" s="678">
        <f t="shared" ca="1" si="3390"/>
        <v>0</v>
      </c>
      <c r="X3418" s="678">
        <f t="shared" ca="1" si="3390"/>
        <v>0</v>
      </c>
      <c r="Y3418" s="678">
        <f t="shared" ca="1" si="3390"/>
        <v>0</v>
      </c>
      <c r="Z3418" s="678">
        <f t="shared" ca="1" si="3390"/>
        <v>0</v>
      </c>
      <c r="AA3418" s="678">
        <f t="shared" ca="1" si="3390"/>
        <v>0</v>
      </c>
      <c r="AB3418" s="678">
        <f t="shared" ca="1" si="3390"/>
        <v>0</v>
      </c>
      <c r="AC3418" s="678">
        <f t="shared" ca="1" si="3390"/>
        <v>0</v>
      </c>
      <c r="AD3418" s="678">
        <f t="shared" ca="1" si="3390"/>
        <v>0</v>
      </c>
      <c r="AE3418" s="678">
        <f t="shared" ca="1" si="3390"/>
        <v>0</v>
      </c>
    </row>
    <row r="3419" spans="2:31" hidden="1">
      <c r="B3419" s="526"/>
      <c r="C3419" s="526"/>
      <c r="D3419" s="526"/>
      <c r="E3419" s="526"/>
      <c r="F3419" s="526"/>
      <c r="G3419" s="526"/>
      <c r="H3419" s="526"/>
      <c r="I3419" s="526"/>
      <c r="J3419" s="677" t="s">
        <v>883</v>
      </c>
      <c r="K3419" s="678">
        <f t="shared" ref="K3419:AE3419" ca="1" si="3391">ROUND(K3417+K3414,0)</f>
        <v>0</v>
      </c>
      <c r="L3419" s="678">
        <f t="shared" ca="1" si="3391"/>
        <v>0</v>
      </c>
      <c r="M3419" s="678">
        <f t="shared" ca="1" si="3391"/>
        <v>0</v>
      </c>
      <c r="N3419" s="678">
        <f t="shared" ca="1" si="3391"/>
        <v>0</v>
      </c>
      <c r="O3419" s="678">
        <f t="shared" ca="1" si="3391"/>
        <v>0</v>
      </c>
      <c r="P3419" s="678">
        <f t="shared" ca="1" si="3391"/>
        <v>0</v>
      </c>
      <c r="Q3419" s="678">
        <f t="shared" ca="1" si="3391"/>
        <v>0</v>
      </c>
      <c r="R3419" s="678">
        <f t="shared" ca="1" si="3391"/>
        <v>0</v>
      </c>
      <c r="S3419" s="678">
        <f t="shared" ca="1" si="3391"/>
        <v>0</v>
      </c>
      <c r="T3419" s="678">
        <f t="shared" ca="1" si="3391"/>
        <v>0</v>
      </c>
      <c r="U3419" s="678">
        <f t="shared" ca="1" si="3391"/>
        <v>0</v>
      </c>
      <c r="V3419" s="678">
        <f t="shared" ca="1" si="3391"/>
        <v>0</v>
      </c>
      <c r="W3419" s="678">
        <f t="shared" ca="1" si="3391"/>
        <v>0</v>
      </c>
      <c r="X3419" s="678">
        <f t="shared" ca="1" si="3391"/>
        <v>0</v>
      </c>
      <c r="Y3419" s="678">
        <f t="shared" ca="1" si="3391"/>
        <v>0</v>
      </c>
      <c r="Z3419" s="678">
        <f t="shared" ca="1" si="3391"/>
        <v>0</v>
      </c>
      <c r="AA3419" s="678">
        <f t="shared" ca="1" si="3391"/>
        <v>0</v>
      </c>
      <c r="AB3419" s="678">
        <f t="shared" ca="1" si="3391"/>
        <v>0</v>
      </c>
      <c r="AC3419" s="678">
        <f t="shared" ca="1" si="3391"/>
        <v>0</v>
      </c>
      <c r="AD3419" s="678">
        <f t="shared" ca="1" si="3391"/>
        <v>0</v>
      </c>
      <c r="AE3419" s="678">
        <f t="shared" ca="1" si="3391"/>
        <v>0</v>
      </c>
    </row>
    <row r="3420" spans="2:31" hidden="1">
      <c r="B3420" s="526"/>
      <c r="C3420" s="526"/>
      <c r="D3420" s="526"/>
      <c r="E3420" s="526"/>
      <c r="F3420" s="526"/>
      <c r="G3420" s="526"/>
      <c r="H3420" s="526"/>
      <c r="I3420" s="526"/>
      <c r="J3420" s="677" t="s">
        <v>887</v>
      </c>
      <c r="K3420" s="678">
        <f t="shared" ref="K3420:AE3420" ca="1" si="3392">IF($D3414=K$3245,ROUND($F3415,0),0)</f>
        <v>0</v>
      </c>
      <c r="L3420" s="678">
        <f t="shared" ca="1" si="3392"/>
        <v>0</v>
      </c>
      <c r="M3420" s="678">
        <f t="shared" ca="1" si="3392"/>
        <v>0</v>
      </c>
      <c r="N3420" s="678">
        <f t="shared" ca="1" si="3392"/>
        <v>0</v>
      </c>
      <c r="O3420" s="678">
        <f t="shared" ca="1" si="3392"/>
        <v>0</v>
      </c>
      <c r="P3420" s="678">
        <f t="shared" ca="1" si="3392"/>
        <v>0</v>
      </c>
      <c r="Q3420" s="678">
        <f t="shared" ca="1" si="3392"/>
        <v>0</v>
      </c>
      <c r="R3420" s="678">
        <f t="shared" ca="1" si="3392"/>
        <v>0</v>
      </c>
      <c r="S3420" s="678">
        <f t="shared" ca="1" si="3392"/>
        <v>0</v>
      </c>
      <c r="T3420" s="678">
        <f t="shared" ca="1" si="3392"/>
        <v>0</v>
      </c>
      <c r="U3420" s="678">
        <f t="shared" ca="1" si="3392"/>
        <v>0</v>
      </c>
      <c r="V3420" s="678">
        <f t="shared" ca="1" si="3392"/>
        <v>0</v>
      </c>
      <c r="W3420" s="678">
        <f t="shared" ca="1" si="3392"/>
        <v>0</v>
      </c>
      <c r="X3420" s="678">
        <f t="shared" ca="1" si="3392"/>
        <v>0</v>
      </c>
      <c r="Y3420" s="678">
        <f t="shared" ca="1" si="3392"/>
        <v>0</v>
      </c>
      <c r="Z3420" s="678">
        <f t="shared" ca="1" si="3392"/>
        <v>0</v>
      </c>
      <c r="AA3420" s="678">
        <f t="shared" ca="1" si="3392"/>
        <v>0</v>
      </c>
      <c r="AB3420" s="678">
        <f t="shared" ca="1" si="3392"/>
        <v>0</v>
      </c>
      <c r="AC3420" s="678">
        <f t="shared" ca="1" si="3392"/>
        <v>0</v>
      </c>
      <c r="AD3420" s="678">
        <f t="shared" ca="1" si="3392"/>
        <v>0</v>
      </c>
      <c r="AE3420" s="678">
        <f t="shared" ca="1" si="3392"/>
        <v>0</v>
      </c>
    </row>
    <row r="3421" spans="2:31" hidden="1">
      <c r="B3421" s="526"/>
      <c r="C3421" s="526"/>
      <c r="D3421" s="526"/>
      <c r="E3421" s="526"/>
      <c r="F3421" s="526"/>
      <c r="G3421" s="526"/>
      <c r="H3421" s="526"/>
      <c r="I3421" s="526"/>
      <c r="J3421" s="677" t="s">
        <v>892</v>
      </c>
      <c r="K3421" s="678">
        <f t="shared" ref="K3421:AE3421" ca="1" si="3393">ROUND(OFFSET($K$810,$D3413,K$3243),0)</f>
        <v>0</v>
      </c>
      <c r="L3421" s="678">
        <f t="shared" ca="1" si="3393"/>
        <v>0</v>
      </c>
      <c r="M3421" s="678">
        <f t="shared" ca="1" si="3393"/>
        <v>0</v>
      </c>
      <c r="N3421" s="678">
        <f t="shared" ca="1" si="3393"/>
        <v>0</v>
      </c>
      <c r="O3421" s="678">
        <f t="shared" ca="1" si="3393"/>
        <v>0</v>
      </c>
      <c r="P3421" s="678">
        <f t="shared" ca="1" si="3393"/>
        <v>0</v>
      </c>
      <c r="Q3421" s="678">
        <f t="shared" ca="1" si="3393"/>
        <v>0</v>
      </c>
      <c r="R3421" s="678">
        <f t="shared" ca="1" si="3393"/>
        <v>0</v>
      </c>
      <c r="S3421" s="678">
        <f t="shared" ca="1" si="3393"/>
        <v>0</v>
      </c>
      <c r="T3421" s="678">
        <f t="shared" ca="1" si="3393"/>
        <v>0</v>
      </c>
      <c r="U3421" s="678">
        <f t="shared" ca="1" si="3393"/>
        <v>0</v>
      </c>
      <c r="V3421" s="678">
        <f t="shared" ca="1" si="3393"/>
        <v>0</v>
      </c>
      <c r="W3421" s="678">
        <f t="shared" ca="1" si="3393"/>
        <v>0</v>
      </c>
      <c r="X3421" s="678">
        <f t="shared" ca="1" si="3393"/>
        <v>0</v>
      </c>
      <c r="Y3421" s="678">
        <f t="shared" ca="1" si="3393"/>
        <v>0</v>
      </c>
      <c r="Z3421" s="678">
        <f t="shared" ca="1" si="3393"/>
        <v>0</v>
      </c>
      <c r="AA3421" s="678">
        <f t="shared" ca="1" si="3393"/>
        <v>0</v>
      </c>
      <c r="AB3421" s="678">
        <f t="shared" ca="1" si="3393"/>
        <v>0</v>
      </c>
      <c r="AC3421" s="678">
        <f t="shared" ca="1" si="3393"/>
        <v>0</v>
      </c>
      <c r="AD3421" s="678">
        <f t="shared" ca="1" si="3393"/>
        <v>0</v>
      </c>
      <c r="AE3421" s="678">
        <f t="shared" ca="1" si="3393"/>
        <v>0</v>
      </c>
    </row>
    <row r="3422" spans="2:31" hidden="1">
      <c r="B3422" s="696" t="s">
        <v>894</v>
      </c>
      <c r="C3422" s="526"/>
      <c r="D3422" s="526"/>
      <c r="E3422" s="526"/>
      <c r="F3422" s="526"/>
      <c r="G3422" s="526"/>
      <c r="H3422" s="526"/>
      <c r="I3422" s="526"/>
      <c r="J3422" s="677" t="s">
        <v>888</v>
      </c>
      <c r="K3422" s="678"/>
      <c r="L3422" s="678"/>
      <c r="M3422" s="678"/>
      <c r="N3422" s="678"/>
      <c r="O3422" s="678"/>
      <c r="P3422" s="678"/>
      <c r="Q3422" s="678"/>
      <c r="R3422" s="678"/>
      <c r="S3422" s="678"/>
      <c r="T3422" s="678"/>
      <c r="U3422" s="678"/>
      <c r="V3422" s="678"/>
      <c r="W3422" s="678"/>
      <c r="X3422" s="678"/>
      <c r="Y3422" s="678"/>
      <c r="Z3422" s="678"/>
      <c r="AA3422" s="678"/>
      <c r="AB3422" s="678"/>
      <c r="AC3422" s="678"/>
      <c r="AD3422" s="678"/>
      <c r="AE3422" s="678"/>
    </row>
    <row r="3423" spans="2:31" ht="12.5" hidden="1" thickBot="1">
      <c r="B3423" s="527" t="s">
        <v>878</v>
      </c>
      <c r="C3423" s="527"/>
      <c r="D3423" s="680"/>
      <c r="E3423" s="680"/>
      <c r="F3423" s="527"/>
      <c r="G3423" s="681"/>
      <c r="H3423" s="527"/>
      <c r="I3423" s="527"/>
      <c r="J3423" s="527"/>
      <c r="K3423" s="527"/>
      <c r="L3423" s="527"/>
      <c r="M3423" s="527"/>
      <c r="N3423" s="527"/>
      <c r="O3423" s="527"/>
      <c r="P3423" s="527"/>
      <c r="Q3423" s="527"/>
      <c r="R3423" s="527"/>
      <c r="S3423" s="527"/>
      <c r="T3423" s="527"/>
      <c r="U3423" s="527"/>
      <c r="V3423" s="527"/>
      <c r="W3423" s="527"/>
      <c r="X3423" s="527"/>
      <c r="Y3423" s="527"/>
      <c r="Z3423" s="527"/>
      <c r="AA3423" s="527"/>
      <c r="AB3423" s="527"/>
      <c r="AC3423" s="527"/>
      <c r="AD3423" s="527"/>
      <c r="AE3423" s="527"/>
    </row>
    <row r="3424" spans="2:31" ht="12.5" hidden="1" thickTop="1"/>
    <row r="3425" spans="2:31" ht="12.5" hidden="1" thickBot="1">
      <c r="B3425" s="675" t="str">
        <f ca="1">"nazwa ST: "&amp;OFFSET($B$787,D3425,0)</f>
        <v xml:space="preserve">nazwa ST: </v>
      </c>
      <c r="C3425" s="675"/>
      <c r="D3425" s="676">
        <f>D3413+1</f>
        <v>15</v>
      </c>
      <c r="E3425" s="675"/>
      <c r="F3425" s="675"/>
      <c r="G3425" s="675"/>
      <c r="H3425" s="675"/>
      <c r="I3425" s="675"/>
      <c r="J3425" s="675"/>
      <c r="K3425" s="539" t="str">
        <f t="shared" ref="K3425:AE3425" si="3394">LataProjekcji</f>
        <v>Uzupełnij dane</v>
      </c>
      <c r="L3425" s="539" t="str">
        <f t="shared" si="3394"/>
        <v/>
      </c>
      <c r="M3425" s="539" t="str">
        <f t="shared" si="3394"/>
        <v/>
      </c>
      <c r="N3425" s="539" t="str">
        <f t="shared" si="3394"/>
        <v/>
      </c>
      <c r="O3425" s="539" t="str">
        <f t="shared" si="3394"/>
        <v/>
      </c>
      <c r="P3425" s="539" t="str">
        <f t="shared" si="3394"/>
        <v/>
      </c>
      <c r="Q3425" s="539" t="str">
        <f t="shared" si="3394"/>
        <v/>
      </c>
      <c r="R3425" s="539" t="str">
        <f t="shared" si="3394"/>
        <v/>
      </c>
      <c r="S3425" s="539" t="str">
        <f t="shared" si="3394"/>
        <v/>
      </c>
      <c r="T3425" s="539" t="str">
        <f t="shared" si="3394"/>
        <v/>
      </c>
      <c r="U3425" s="539" t="str">
        <f t="shared" si="3394"/>
        <v/>
      </c>
      <c r="V3425" s="539" t="str">
        <f t="shared" si="3394"/>
        <v/>
      </c>
      <c r="W3425" s="539" t="str">
        <f t="shared" si="3394"/>
        <v/>
      </c>
      <c r="X3425" s="539" t="str">
        <f t="shared" si="3394"/>
        <v/>
      </c>
      <c r="Y3425" s="539" t="str">
        <f t="shared" si="3394"/>
        <v/>
      </c>
      <c r="Z3425" s="539" t="str">
        <f t="shared" si="3394"/>
        <v/>
      </c>
      <c r="AA3425" s="539" t="str">
        <f t="shared" si="3394"/>
        <v/>
      </c>
      <c r="AB3425" s="539" t="str">
        <f t="shared" si="3394"/>
        <v/>
      </c>
      <c r="AC3425" s="539" t="str">
        <f t="shared" si="3394"/>
        <v/>
      </c>
      <c r="AD3425" s="539" t="str">
        <f t="shared" si="3394"/>
        <v/>
      </c>
      <c r="AE3425" s="539" t="str">
        <f t="shared" si="3394"/>
        <v/>
      </c>
    </row>
    <row r="3426" spans="2:31" hidden="1">
      <c r="B3426" s="526" t="s">
        <v>872</v>
      </c>
      <c r="C3426" s="526"/>
      <c r="D3426" s="526">
        <f ca="1">OFFSET($D$787,D3425,0)</f>
        <v>0</v>
      </c>
      <c r="E3426" s="526">
        <f ca="1">YEAR(OFFSET($E$787,D3425,0))</f>
        <v>1900</v>
      </c>
      <c r="F3426" s="526"/>
      <c r="G3426" s="526"/>
      <c r="H3426" s="526"/>
      <c r="I3426" s="526"/>
      <c r="J3426" s="677" t="s">
        <v>879</v>
      </c>
      <c r="K3426" s="678">
        <f t="shared" ref="K3426:AE3426" ca="1" si="3395">ROUND(OFFSET($K$787,$D3425,K$3243),0)</f>
        <v>0</v>
      </c>
      <c r="L3426" s="678">
        <f t="shared" ca="1" si="3395"/>
        <v>0</v>
      </c>
      <c r="M3426" s="678">
        <f t="shared" ca="1" si="3395"/>
        <v>0</v>
      </c>
      <c r="N3426" s="678">
        <f t="shared" ca="1" si="3395"/>
        <v>0</v>
      </c>
      <c r="O3426" s="678">
        <f t="shared" ca="1" si="3395"/>
        <v>0</v>
      </c>
      <c r="P3426" s="678">
        <f t="shared" ca="1" si="3395"/>
        <v>0</v>
      </c>
      <c r="Q3426" s="678">
        <f t="shared" ca="1" si="3395"/>
        <v>0</v>
      </c>
      <c r="R3426" s="678">
        <f t="shared" ca="1" si="3395"/>
        <v>0</v>
      </c>
      <c r="S3426" s="678">
        <f t="shared" ca="1" si="3395"/>
        <v>0</v>
      </c>
      <c r="T3426" s="678">
        <f t="shared" ca="1" si="3395"/>
        <v>0</v>
      </c>
      <c r="U3426" s="678">
        <f t="shared" ca="1" si="3395"/>
        <v>0</v>
      </c>
      <c r="V3426" s="678">
        <f t="shared" ca="1" si="3395"/>
        <v>0</v>
      </c>
      <c r="W3426" s="678">
        <f t="shared" ca="1" si="3395"/>
        <v>0</v>
      </c>
      <c r="X3426" s="678">
        <f t="shared" ca="1" si="3395"/>
        <v>0</v>
      </c>
      <c r="Y3426" s="678">
        <f t="shared" ca="1" si="3395"/>
        <v>0</v>
      </c>
      <c r="Z3426" s="678">
        <f t="shared" ca="1" si="3395"/>
        <v>0</v>
      </c>
      <c r="AA3426" s="678">
        <f t="shared" ca="1" si="3395"/>
        <v>0</v>
      </c>
      <c r="AB3426" s="678">
        <f t="shared" ca="1" si="3395"/>
        <v>0</v>
      </c>
      <c r="AC3426" s="678">
        <f t="shared" ca="1" si="3395"/>
        <v>0</v>
      </c>
      <c r="AD3426" s="678">
        <f t="shared" ca="1" si="3395"/>
        <v>0</v>
      </c>
      <c r="AE3426" s="678">
        <f t="shared" ca="1" si="3395"/>
        <v>0</v>
      </c>
    </row>
    <row r="3427" spans="2:31" hidden="1">
      <c r="B3427" s="526" t="s">
        <v>893</v>
      </c>
      <c r="C3427" s="526"/>
      <c r="D3427" s="678">
        <f ca="1">OFFSET($C$787,D3425,0)</f>
        <v>0</v>
      </c>
      <c r="E3427" s="678">
        <f ca="1">ROUND(MAX(K3429:AE3429),0)</f>
        <v>0</v>
      </c>
      <c r="F3427" s="694">
        <f ca="1">OFFSET($I$787,D3425,0)</f>
        <v>0</v>
      </c>
      <c r="G3427" s="693">
        <f ca="1">OFFSET($G$787,D3425,0)</f>
        <v>0</v>
      </c>
      <c r="H3427" s="526"/>
      <c r="I3427" s="526"/>
      <c r="J3427" s="677" t="s">
        <v>880</v>
      </c>
      <c r="K3427" s="678">
        <f t="shared" ref="K3427:AE3427" ca="1" si="3396">IF($D3426=K$3245,ROUND($D3427,0),0)</f>
        <v>0</v>
      </c>
      <c r="L3427" s="678">
        <f t="shared" ca="1" si="3396"/>
        <v>0</v>
      </c>
      <c r="M3427" s="678">
        <f t="shared" ca="1" si="3396"/>
        <v>0</v>
      </c>
      <c r="N3427" s="678">
        <f t="shared" ca="1" si="3396"/>
        <v>0</v>
      </c>
      <c r="O3427" s="678">
        <f t="shared" ca="1" si="3396"/>
        <v>0</v>
      </c>
      <c r="P3427" s="678">
        <f t="shared" ca="1" si="3396"/>
        <v>0</v>
      </c>
      <c r="Q3427" s="678">
        <f t="shared" ca="1" si="3396"/>
        <v>0</v>
      </c>
      <c r="R3427" s="678">
        <f t="shared" ca="1" si="3396"/>
        <v>0</v>
      </c>
      <c r="S3427" s="678">
        <f t="shared" ca="1" si="3396"/>
        <v>0</v>
      </c>
      <c r="T3427" s="678">
        <f t="shared" ca="1" si="3396"/>
        <v>0</v>
      </c>
      <c r="U3427" s="678">
        <f t="shared" ca="1" si="3396"/>
        <v>0</v>
      </c>
      <c r="V3427" s="678">
        <f t="shared" ca="1" si="3396"/>
        <v>0</v>
      </c>
      <c r="W3427" s="678">
        <f t="shared" ca="1" si="3396"/>
        <v>0</v>
      </c>
      <c r="X3427" s="678">
        <f t="shared" ca="1" si="3396"/>
        <v>0</v>
      </c>
      <c r="Y3427" s="678">
        <f t="shared" ca="1" si="3396"/>
        <v>0</v>
      </c>
      <c r="Z3427" s="678">
        <f t="shared" ca="1" si="3396"/>
        <v>0</v>
      </c>
      <c r="AA3427" s="678">
        <f t="shared" ca="1" si="3396"/>
        <v>0</v>
      </c>
      <c r="AB3427" s="678">
        <f t="shared" ca="1" si="3396"/>
        <v>0</v>
      </c>
      <c r="AC3427" s="678">
        <f t="shared" ca="1" si="3396"/>
        <v>0</v>
      </c>
      <c r="AD3427" s="678">
        <f t="shared" ca="1" si="3396"/>
        <v>0</v>
      </c>
      <c r="AE3427" s="678">
        <f t="shared" ca="1" si="3396"/>
        <v>0</v>
      </c>
    </row>
    <row r="3428" spans="2:31" hidden="1">
      <c r="B3428" s="526"/>
      <c r="C3428" s="526"/>
      <c r="D3428" s="526"/>
      <c r="E3428" s="526"/>
      <c r="F3428" s="526"/>
      <c r="G3428" s="526"/>
      <c r="H3428" s="526"/>
      <c r="I3428" s="526"/>
      <c r="J3428" s="677" t="s">
        <v>881</v>
      </c>
      <c r="K3428" s="678">
        <f ca="1">IF(AND($D3426&lt;=K$3245,K$3245&lt;=$E3426),ROUND(K3427-K3426,0),0)</f>
        <v>0</v>
      </c>
      <c r="L3428" s="678">
        <f t="shared" ref="L3428:AE3428" ca="1" si="3397">IF(AND($D3426&lt;=L$3245,L$3245&lt;=$E3426),ROUND(K3428+L3427-L3426,0),0)</f>
        <v>0</v>
      </c>
      <c r="M3428" s="678">
        <f t="shared" ca="1" si="3397"/>
        <v>0</v>
      </c>
      <c r="N3428" s="678">
        <f t="shared" ca="1" si="3397"/>
        <v>0</v>
      </c>
      <c r="O3428" s="678">
        <f t="shared" ca="1" si="3397"/>
        <v>0</v>
      </c>
      <c r="P3428" s="678">
        <f t="shared" ca="1" si="3397"/>
        <v>0</v>
      </c>
      <c r="Q3428" s="678">
        <f t="shared" ca="1" si="3397"/>
        <v>0</v>
      </c>
      <c r="R3428" s="678">
        <f t="shared" ca="1" si="3397"/>
        <v>0</v>
      </c>
      <c r="S3428" s="678">
        <f t="shared" ca="1" si="3397"/>
        <v>0</v>
      </c>
      <c r="T3428" s="678">
        <f t="shared" ca="1" si="3397"/>
        <v>0</v>
      </c>
      <c r="U3428" s="678">
        <f t="shared" ca="1" si="3397"/>
        <v>0</v>
      </c>
      <c r="V3428" s="678">
        <f t="shared" ca="1" si="3397"/>
        <v>0</v>
      </c>
      <c r="W3428" s="678">
        <f t="shared" ca="1" si="3397"/>
        <v>0</v>
      </c>
      <c r="X3428" s="678">
        <f t="shared" ca="1" si="3397"/>
        <v>0</v>
      </c>
      <c r="Y3428" s="678">
        <f t="shared" ca="1" si="3397"/>
        <v>0</v>
      </c>
      <c r="Z3428" s="678">
        <f t="shared" ca="1" si="3397"/>
        <v>0</v>
      </c>
      <c r="AA3428" s="678">
        <f t="shared" ca="1" si="3397"/>
        <v>0</v>
      </c>
      <c r="AB3428" s="678">
        <f t="shared" ca="1" si="3397"/>
        <v>0</v>
      </c>
      <c r="AC3428" s="678">
        <f t="shared" ca="1" si="3397"/>
        <v>0</v>
      </c>
      <c r="AD3428" s="678">
        <f t="shared" ca="1" si="3397"/>
        <v>0</v>
      </c>
      <c r="AE3428" s="678">
        <f t="shared" ca="1" si="3397"/>
        <v>0</v>
      </c>
    </row>
    <row r="3429" spans="2:31" hidden="1">
      <c r="B3429" s="526"/>
      <c r="C3429" s="526"/>
      <c r="D3429" s="526"/>
      <c r="E3429" s="526"/>
      <c r="F3429" s="526"/>
      <c r="G3429" s="526"/>
      <c r="H3429" s="526"/>
      <c r="I3429" s="526"/>
      <c r="J3429" s="679" t="s">
        <v>874</v>
      </c>
      <c r="K3429" s="526">
        <f t="shared" ref="K3429:AE3429" ca="1" si="3398">IF(AND($E3426=K$3245,K3428&gt;0),ROUND(K3428,0),0)</f>
        <v>0</v>
      </c>
      <c r="L3429" s="526">
        <f t="shared" ca="1" si="3398"/>
        <v>0</v>
      </c>
      <c r="M3429" s="526">
        <f t="shared" ca="1" si="3398"/>
        <v>0</v>
      </c>
      <c r="N3429" s="526">
        <f t="shared" ca="1" si="3398"/>
        <v>0</v>
      </c>
      <c r="O3429" s="526">
        <f t="shared" ca="1" si="3398"/>
        <v>0</v>
      </c>
      <c r="P3429" s="526">
        <f t="shared" ca="1" si="3398"/>
        <v>0</v>
      </c>
      <c r="Q3429" s="526">
        <f t="shared" ca="1" si="3398"/>
        <v>0</v>
      </c>
      <c r="R3429" s="526">
        <f t="shared" ca="1" si="3398"/>
        <v>0</v>
      </c>
      <c r="S3429" s="526">
        <f t="shared" ca="1" si="3398"/>
        <v>0</v>
      </c>
      <c r="T3429" s="526">
        <f t="shared" ca="1" si="3398"/>
        <v>0</v>
      </c>
      <c r="U3429" s="526">
        <f t="shared" ca="1" si="3398"/>
        <v>0</v>
      </c>
      <c r="V3429" s="526">
        <f t="shared" ca="1" si="3398"/>
        <v>0</v>
      </c>
      <c r="W3429" s="526">
        <f t="shared" ca="1" si="3398"/>
        <v>0</v>
      </c>
      <c r="X3429" s="526">
        <f t="shared" ca="1" si="3398"/>
        <v>0</v>
      </c>
      <c r="Y3429" s="526">
        <f t="shared" ca="1" si="3398"/>
        <v>0</v>
      </c>
      <c r="Z3429" s="526">
        <f t="shared" ca="1" si="3398"/>
        <v>0</v>
      </c>
      <c r="AA3429" s="526">
        <f t="shared" ca="1" si="3398"/>
        <v>0</v>
      </c>
      <c r="AB3429" s="526">
        <f t="shared" ca="1" si="3398"/>
        <v>0</v>
      </c>
      <c r="AC3429" s="526">
        <f t="shared" ca="1" si="3398"/>
        <v>0</v>
      </c>
      <c r="AD3429" s="526">
        <f t="shared" ca="1" si="3398"/>
        <v>0</v>
      </c>
      <c r="AE3429" s="526">
        <f t="shared" ca="1" si="3398"/>
        <v>0</v>
      </c>
    </row>
    <row r="3430" spans="2:31" hidden="1">
      <c r="B3430" s="526"/>
      <c r="C3430" s="526"/>
      <c r="D3430" s="526"/>
      <c r="E3430" s="526"/>
      <c r="F3430" s="526"/>
      <c r="G3430" s="526"/>
      <c r="H3430" s="526"/>
      <c r="I3430" s="526"/>
      <c r="J3430" s="677" t="s">
        <v>882</v>
      </c>
      <c r="K3430" s="678">
        <f t="shared" ref="K3430:AE3430" ca="1" si="3399">IF(AND($D3426&lt;=K$3245,K$3245&lt;=$E3426),ROUND(K3428-K3429,0),0)</f>
        <v>0</v>
      </c>
      <c r="L3430" s="678">
        <f t="shared" ca="1" si="3399"/>
        <v>0</v>
      </c>
      <c r="M3430" s="678">
        <f t="shared" ca="1" si="3399"/>
        <v>0</v>
      </c>
      <c r="N3430" s="678">
        <f t="shared" ca="1" si="3399"/>
        <v>0</v>
      </c>
      <c r="O3430" s="678">
        <f t="shared" ca="1" si="3399"/>
        <v>0</v>
      </c>
      <c r="P3430" s="678">
        <f t="shared" ca="1" si="3399"/>
        <v>0</v>
      </c>
      <c r="Q3430" s="678">
        <f t="shared" ca="1" si="3399"/>
        <v>0</v>
      </c>
      <c r="R3430" s="678">
        <f t="shared" ca="1" si="3399"/>
        <v>0</v>
      </c>
      <c r="S3430" s="678">
        <f t="shared" ca="1" si="3399"/>
        <v>0</v>
      </c>
      <c r="T3430" s="678">
        <f t="shared" ca="1" si="3399"/>
        <v>0</v>
      </c>
      <c r="U3430" s="678">
        <f t="shared" ca="1" si="3399"/>
        <v>0</v>
      </c>
      <c r="V3430" s="678">
        <f t="shared" ca="1" si="3399"/>
        <v>0</v>
      </c>
      <c r="W3430" s="678">
        <f t="shared" ca="1" si="3399"/>
        <v>0</v>
      </c>
      <c r="X3430" s="678">
        <f t="shared" ca="1" si="3399"/>
        <v>0</v>
      </c>
      <c r="Y3430" s="678">
        <f t="shared" ca="1" si="3399"/>
        <v>0</v>
      </c>
      <c r="Z3430" s="678">
        <f t="shared" ca="1" si="3399"/>
        <v>0</v>
      </c>
      <c r="AA3430" s="678">
        <f t="shared" ca="1" si="3399"/>
        <v>0</v>
      </c>
      <c r="AB3430" s="678">
        <f t="shared" ca="1" si="3399"/>
        <v>0</v>
      </c>
      <c r="AC3430" s="678">
        <f t="shared" ca="1" si="3399"/>
        <v>0</v>
      </c>
      <c r="AD3430" s="678">
        <f t="shared" ca="1" si="3399"/>
        <v>0</v>
      </c>
      <c r="AE3430" s="678">
        <f t="shared" ca="1" si="3399"/>
        <v>0</v>
      </c>
    </row>
    <row r="3431" spans="2:31" hidden="1">
      <c r="B3431" s="526"/>
      <c r="C3431" s="526"/>
      <c r="D3431" s="526"/>
      <c r="E3431" s="526"/>
      <c r="F3431" s="526"/>
      <c r="G3431" s="526"/>
      <c r="H3431" s="526"/>
      <c r="I3431" s="526"/>
      <c r="J3431" s="677" t="s">
        <v>883</v>
      </c>
      <c r="K3431" s="678">
        <f t="shared" ref="K3431:AE3431" ca="1" si="3400">ROUND(K3429+K3426,0)</f>
        <v>0</v>
      </c>
      <c r="L3431" s="678">
        <f t="shared" ca="1" si="3400"/>
        <v>0</v>
      </c>
      <c r="M3431" s="678">
        <f t="shared" ca="1" si="3400"/>
        <v>0</v>
      </c>
      <c r="N3431" s="678">
        <f t="shared" ca="1" si="3400"/>
        <v>0</v>
      </c>
      <c r="O3431" s="678">
        <f t="shared" ca="1" si="3400"/>
        <v>0</v>
      </c>
      <c r="P3431" s="678">
        <f t="shared" ca="1" si="3400"/>
        <v>0</v>
      </c>
      <c r="Q3431" s="678">
        <f t="shared" ca="1" si="3400"/>
        <v>0</v>
      </c>
      <c r="R3431" s="678">
        <f t="shared" ca="1" si="3400"/>
        <v>0</v>
      </c>
      <c r="S3431" s="678">
        <f t="shared" ca="1" si="3400"/>
        <v>0</v>
      </c>
      <c r="T3431" s="678">
        <f t="shared" ca="1" si="3400"/>
        <v>0</v>
      </c>
      <c r="U3431" s="678">
        <f t="shared" ca="1" si="3400"/>
        <v>0</v>
      </c>
      <c r="V3431" s="678">
        <f t="shared" ca="1" si="3400"/>
        <v>0</v>
      </c>
      <c r="W3431" s="678">
        <f t="shared" ca="1" si="3400"/>
        <v>0</v>
      </c>
      <c r="X3431" s="678">
        <f t="shared" ca="1" si="3400"/>
        <v>0</v>
      </c>
      <c r="Y3431" s="678">
        <f t="shared" ca="1" si="3400"/>
        <v>0</v>
      </c>
      <c r="Z3431" s="678">
        <f t="shared" ca="1" si="3400"/>
        <v>0</v>
      </c>
      <c r="AA3431" s="678">
        <f t="shared" ca="1" si="3400"/>
        <v>0</v>
      </c>
      <c r="AB3431" s="678">
        <f t="shared" ca="1" si="3400"/>
        <v>0</v>
      </c>
      <c r="AC3431" s="678">
        <f t="shared" ca="1" si="3400"/>
        <v>0</v>
      </c>
      <c r="AD3431" s="678">
        <f t="shared" ca="1" si="3400"/>
        <v>0</v>
      </c>
      <c r="AE3431" s="678">
        <f t="shared" ca="1" si="3400"/>
        <v>0</v>
      </c>
    </row>
    <row r="3432" spans="2:31" hidden="1">
      <c r="B3432" s="526"/>
      <c r="C3432" s="526"/>
      <c r="D3432" s="526"/>
      <c r="E3432" s="526"/>
      <c r="F3432" s="526"/>
      <c r="G3432" s="526"/>
      <c r="H3432" s="526"/>
      <c r="I3432" s="526"/>
      <c r="J3432" s="677" t="s">
        <v>887</v>
      </c>
      <c r="K3432" s="678">
        <f t="shared" ref="K3432:AE3432" ca="1" si="3401">IF($D3426=K$3245,ROUND($F3427,0),0)</f>
        <v>0</v>
      </c>
      <c r="L3432" s="678">
        <f t="shared" ca="1" si="3401"/>
        <v>0</v>
      </c>
      <c r="M3432" s="678">
        <f t="shared" ca="1" si="3401"/>
        <v>0</v>
      </c>
      <c r="N3432" s="678">
        <f t="shared" ca="1" si="3401"/>
        <v>0</v>
      </c>
      <c r="O3432" s="678">
        <f t="shared" ca="1" si="3401"/>
        <v>0</v>
      </c>
      <c r="P3432" s="678">
        <f t="shared" ca="1" si="3401"/>
        <v>0</v>
      </c>
      <c r="Q3432" s="678">
        <f t="shared" ca="1" si="3401"/>
        <v>0</v>
      </c>
      <c r="R3432" s="678">
        <f t="shared" ca="1" si="3401"/>
        <v>0</v>
      </c>
      <c r="S3432" s="678">
        <f t="shared" ca="1" si="3401"/>
        <v>0</v>
      </c>
      <c r="T3432" s="678">
        <f t="shared" ca="1" si="3401"/>
        <v>0</v>
      </c>
      <c r="U3432" s="678">
        <f t="shared" ca="1" si="3401"/>
        <v>0</v>
      </c>
      <c r="V3432" s="678">
        <f t="shared" ca="1" si="3401"/>
        <v>0</v>
      </c>
      <c r="W3432" s="678">
        <f t="shared" ca="1" si="3401"/>
        <v>0</v>
      </c>
      <c r="X3432" s="678">
        <f t="shared" ca="1" si="3401"/>
        <v>0</v>
      </c>
      <c r="Y3432" s="678">
        <f t="shared" ca="1" si="3401"/>
        <v>0</v>
      </c>
      <c r="Z3432" s="678">
        <f t="shared" ca="1" si="3401"/>
        <v>0</v>
      </c>
      <c r="AA3432" s="678">
        <f t="shared" ca="1" si="3401"/>
        <v>0</v>
      </c>
      <c r="AB3432" s="678">
        <f t="shared" ca="1" si="3401"/>
        <v>0</v>
      </c>
      <c r="AC3432" s="678">
        <f t="shared" ca="1" si="3401"/>
        <v>0</v>
      </c>
      <c r="AD3432" s="678">
        <f t="shared" ca="1" si="3401"/>
        <v>0</v>
      </c>
      <c r="AE3432" s="678">
        <f t="shared" ca="1" si="3401"/>
        <v>0</v>
      </c>
    </row>
    <row r="3433" spans="2:31" hidden="1">
      <c r="B3433" s="526"/>
      <c r="C3433" s="526"/>
      <c r="D3433" s="526"/>
      <c r="E3433" s="526"/>
      <c r="F3433" s="526"/>
      <c r="G3433" s="526"/>
      <c r="H3433" s="526"/>
      <c r="I3433" s="526"/>
      <c r="J3433" s="677" t="s">
        <v>892</v>
      </c>
      <c r="K3433" s="678">
        <f t="shared" ref="K3433:AE3433" ca="1" si="3402">ROUND(OFFSET($K$810,$D3425,K$3243),0)</f>
        <v>0</v>
      </c>
      <c r="L3433" s="678">
        <f t="shared" ca="1" si="3402"/>
        <v>0</v>
      </c>
      <c r="M3433" s="678">
        <f t="shared" ca="1" si="3402"/>
        <v>0</v>
      </c>
      <c r="N3433" s="678">
        <f t="shared" ca="1" si="3402"/>
        <v>0</v>
      </c>
      <c r="O3433" s="678">
        <f t="shared" ca="1" si="3402"/>
        <v>0</v>
      </c>
      <c r="P3433" s="678">
        <f t="shared" ca="1" si="3402"/>
        <v>0</v>
      </c>
      <c r="Q3433" s="678">
        <f t="shared" ca="1" si="3402"/>
        <v>0</v>
      </c>
      <c r="R3433" s="678">
        <f t="shared" ca="1" si="3402"/>
        <v>0</v>
      </c>
      <c r="S3433" s="678">
        <f t="shared" ca="1" si="3402"/>
        <v>0</v>
      </c>
      <c r="T3433" s="678">
        <f t="shared" ca="1" si="3402"/>
        <v>0</v>
      </c>
      <c r="U3433" s="678">
        <f t="shared" ca="1" si="3402"/>
        <v>0</v>
      </c>
      <c r="V3433" s="678">
        <f t="shared" ca="1" si="3402"/>
        <v>0</v>
      </c>
      <c r="W3433" s="678">
        <f t="shared" ca="1" si="3402"/>
        <v>0</v>
      </c>
      <c r="X3433" s="678">
        <f t="shared" ca="1" si="3402"/>
        <v>0</v>
      </c>
      <c r="Y3433" s="678">
        <f t="shared" ca="1" si="3402"/>
        <v>0</v>
      </c>
      <c r="Z3433" s="678">
        <f t="shared" ca="1" si="3402"/>
        <v>0</v>
      </c>
      <c r="AA3433" s="678">
        <f t="shared" ca="1" si="3402"/>
        <v>0</v>
      </c>
      <c r="AB3433" s="678">
        <f t="shared" ca="1" si="3402"/>
        <v>0</v>
      </c>
      <c r="AC3433" s="678">
        <f t="shared" ca="1" si="3402"/>
        <v>0</v>
      </c>
      <c r="AD3433" s="678">
        <f t="shared" ca="1" si="3402"/>
        <v>0</v>
      </c>
      <c r="AE3433" s="678">
        <f t="shared" ca="1" si="3402"/>
        <v>0</v>
      </c>
    </row>
    <row r="3434" spans="2:31" hidden="1">
      <c r="B3434" s="696" t="s">
        <v>894</v>
      </c>
      <c r="C3434" s="526"/>
      <c r="D3434" s="526"/>
      <c r="E3434" s="526"/>
      <c r="F3434" s="526"/>
      <c r="G3434" s="526"/>
      <c r="H3434" s="526"/>
      <c r="I3434" s="526"/>
      <c r="J3434" s="677" t="s">
        <v>888</v>
      </c>
      <c r="K3434" s="678"/>
      <c r="L3434" s="678"/>
      <c r="M3434" s="678"/>
      <c r="N3434" s="678"/>
      <c r="O3434" s="678"/>
      <c r="P3434" s="678"/>
      <c r="Q3434" s="678"/>
      <c r="R3434" s="678"/>
      <c r="S3434" s="678"/>
      <c r="T3434" s="678"/>
      <c r="U3434" s="678"/>
      <c r="V3434" s="678"/>
      <c r="W3434" s="678"/>
      <c r="X3434" s="678"/>
      <c r="Y3434" s="678"/>
      <c r="Z3434" s="678"/>
      <c r="AA3434" s="678"/>
      <c r="AB3434" s="678"/>
      <c r="AC3434" s="678"/>
      <c r="AD3434" s="678"/>
      <c r="AE3434" s="678"/>
    </row>
    <row r="3435" spans="2:31" ht="12.5" hidden="1" thickBot="1">
      <c r="B3435" s="527" t="s">
        <v>878</v>
      </c>
      <c r="C3435" s="527"/>
      <c r="D3435" s="680"/>
      <c r="E3435" s="680"/>
      <c r="F3435" s="527"/>
      <c r="G3435" s="681"/>
      <c r="H3435" s="527"/>
      <c r="I3435" s="527"/>
      <c r="J3435" s="527"/>
      <c r="K3435" s="527"/>
      <c r="L3435" s="527"/>
      <c r="M3435" s="527"/>
      <c r="N3435" s="527"/>
      <c r="O3435" s="527"/>
      <c r="P3435" s="527"/>
      <c r="Q3435" s="527"/>
      <c r="R3435" s="527"/>
      <c r="S3435" s="527"/>
      <c r="T3435" s="527"/>
      <c r="U3435" s="527"/>
      <c r="V3435" s="527"/>
      <c r="W3435" s="527"/>
      <c r="X3435" s="527"/>
      <c r="Y3435" s="527"/>
      <c r="Z3435" s="527"/>
      <c r="AA3435" s="527"/>
      <c r="AB3435" s="527"/>
      <c r="AC3435" s="527"/>
      <c r="AD3435" s="527"/>
      <c r="AE3435" s="527"/>
    </row>
    <row r="3436" spans="2:31" ht="12.5" hidden="1" thickTop="1"/>
    <row r="3437" spans="2:31" ht="12.5" hidden="1" thickBot="1">
      <c r="B3437" s="675" t="str">
        <f ca="1">"nazwa ST: "&amp;OFFSET($B$787,D3437,0)</f>
        <v xml:space="preserve">nazwa ST: </v>
      </c>
      <c r="C3437" s="675"/>
      <c r="D3437" s="676">
        <f>D3425+1</f>
        <v>16</v>
      </c>
      <c r="E3437" s="675"/>
      <c r="F3437" s="675"/>
      <c r="G3437" s="675"/>
      <c r="H3437" s="675"/>
      <c r="I3437" s="675"/>
      <c r="J3437" s="675"/>
      <c r="K3437" s="539" t="str">
        <f t="shared" ref="K3437:AE3437" si="3403">LataProjekcji</f>
        <v>Uzupełnij dane</v>
      </c>
      <c r="L3437" s="539" t="str">
        <f t="shared" si="3403"/>
        <v/>
      </c>
      <c r="M3437" s="539" t="str">
        <f t="shared" si="3403"/>
        <v/>
      </c>
      <c r="N3437" s="539" t="str">
        <f t="shared" si="3403"/>
        <v/>
      </c>
      <c r="O3437" s="539" t="str">
        <f t="shared" si="3403"/>
        <v/>
      </c>
      <c r="P3437" s="539" t="str">
        <f t="shared" si="3403"/>
        <v/>
      </c>
      <c r="Q3437" s="539" t="str">
        <f t="shared" si="3403"/>
        <v/>
      </c>
      <c r="R3437" s="539" t="str">
        <f t="shared" si="3403"/>
        <v/>
      </c>
      <c r="S3437" s="539" t="str">
        <f t="shared" si="3403"/>
        <v/>
      </c>
      <c r="T3437" s="539" t="str">
        <f t="shared" si="3403"/>
        <v/>
      </c>
      <c r="U3437" s="539" t="str">
        <f t="shared" si="3403"/>
        <v/>
      </c>
      <c r="V3437" s="539" t="str">
        <f t="shared" si="3403"/>
        <v/>
      </c>
      <c r="W3437" s="539" t="str">
        <f t="shared" si="3403"/>
        <v/>
      </c>
      <c r="X3437" s="539" t="str">
        <f t="shared" si="3403"/>
        <v/>
      </c>
      <c r="Y3437" s="539" t="str">
        <f t="shared" si="3403"/>
        <v/>
      </c>
      <c r="Z3437" s="539" t="str">
        <f t="shared" si="3403"/>
        <v/>
      </c>
      <c r="AA3437" s="539" t="str">
        <f t="shared" si="3403"/>
        <v/>
      </c>
      <c r="AB3437" s="539" t="str">
        <f t="shared" si="3403"/>
        <v/>
      </c>
      <c r="AC3437" s="539" t="str">
        <f t="shared" si="3403"/>
        <v/>
      </c>
      <c r="AD3437" s="539" t="str">
        <f t="shared" si="3403"/>
        <v/>
      </c>
      <c r="AE3437" s="539" t="str">
        <f t="shared" si="3403"/>
        <v/>
      </c>
    </row>
    <row r="3438" spans="2:31" hidden="1">
      <c r="B3438" s="526" t="s">
        <v>872</v>
      </c>
      <c r="C3438" s="526"/>
      <c r="D3438" s="526">
        <f ca="1">OFFSET($D$787,D3437,0)</f>
        <v>0</v>
      </c>
      <c r="E3438" s="526">
        <f ca="1">YEAR(OFFSET($E$787,D3437,0))</f>
        <v>1900</v>
      </c>
      <c r="F3438" s="526"/>
      <c r="G3438" s="526"/>
      <c r="H3438" s="526"/>
      <c r="I3438" s="526"/>
      <c r="J3438" s="677" t="s">
        <v>879</v>
      </c>
      <c r="K3438" s="678">
        <f t="shared" ref="K3438:AE3438" ca="1" si="3404">ROUND(OFFSET($K$787,$D3437,K$3243),0)</f>
        <v>0</v>
      </c>
      <c r="L3438" s="678">
        <f t="shared" ca="1" si="3404"/>
        <v>0</v>
      </c>
      <c r="M3438" s="678">
        <f t="shared" ca="1" si="3404"/>
        <v>0</v>
      </c>
      <c r="N3438" s="678">
        <f t="shared" ca="1" si="3404"/>
        <v>0</v>
      </c>
      <c r="O3438" s="678">
        <f t="shared" ca="1" si="3404"/>
        <v>0</v>
      </c>
      <c r="P3438" s="678">
        <f t="shared" ca="1" si="3404"/>
        <v>0</v>
      </c>
      <c r="Q3438" s="678">
        <f t="shared" ca="1" si="3404"/>
        <v>0</v>
      </c>
      <c r="R3438" s="678">
        <f t="shared" ca="1" si="3404"/>
        <v>0</v>
      </c>
      <c r="S3438" s="678">
        <f t="shared" ca="1" si="3404"/>
        <v>0</v>
      </c>
      <c r="T3438" s="678">
        <f t="shared" ca="1" si="3404"/>
        <v>0</v>
      </c>
      <c r="U3438" s="678">
        <f t="shared" ca="1" si="3404"/>
        <v>0</v>
      </c>
      <c r="V3438" s="678">
        <f t="shared" ca="1" si="3404"/>
        <v>0</v>
      </c>
      <c r="W3438" s="678">
        <f t="shared" ca="1" si="3404"/>
        <v>0</v>
      </c>
      <c r="X3438" s="678">
        <f t="shared" ca="1" si="3404"/>
        <v>0</v>
      </c>
      <c r="Y3438" s="678">
        <f t="shared" ca="1" si="3404"/>
        <v>0</v>
      </c>
      <c r="Z3438" s="678">
        <f t="shared" ca="1" si="3404"/>
        <v>0</v>
      </c>
      <c r="AA3438" s="678">
        <f t="shared" ca="1" si="3404"/>
        <v>0</v>
      </c>
      <c r="AB3438" s="678">
        <f t="shared" ca="1" si="3404"/>
        <v>0</v>
      </c>
      <c r="AC3438" s="678">
        <f t="shared" ca="1" si="3404"/>
        <v>0</v>
      </c>
      <c r="AD3438" s="678">
        <f t="shared" ca="1" si="3404"/>
        <v>0</v>
      </c>
      <c r="AE3438" s="678">
        <f t="shared" ca="1" si="3404"/>
        <v>0</v>
      </c>
    </row>
    <row r="3439" spans="2:31" hidden="1">
      <c r="B3439" s="526" t="s">
        <v>893</v>
      </c>
      <c r="C3439" s="526"/>
      <c r="D3439" s="678">
        <f ca="1">OFFSET($C$787,D3437,0)</f>
        <v>0</v>
      </c>
      <c r="E3439" s="678">
        <f ca="1">ROUND(MAX(K3441:AE3441),0)</f>
        <v>0</v>
      </c>
      <c r="F3439" s="694">
        <f ca="1">OFFSET($I$787,D3437,0)</f>
        <v>0</v>
      </c>
      <c r="G3439" s="693">
        <f ca="1">OFFSET($G$787,D3437,0)</f>
        <v>0</v>
      </c>
      <c r="H3439" s="526"/>
      <c r="I3439" s="526"/>
      <c r="J3439" s="677" t="s">
        <v>880</v>
      </c>
      <c r="K3439" s="678">
        <f t="shared" ref="K3439:AE3439" ca="1" si="3405">IF($D3438=K$3245,ROUND($D3439,0),0)</f>
        <v>0</v>
      </c>
      <c r="L3439" s="678">
        <f t="shared" ca="1" si="3405"/>
        <v>0</v>
      </c>
      <c r="M3439" s="678">
        <f t="shared" ca="1" si="3405"/>
        <v>0</v>
      </c>
      <c r="N3439" s="678">
        <f t="shared" ca="1" si="3405"/>
        <v>0</v>
      </c>
      <c r="O3439" s="678">
        <f t="shared" ca="1" si="3405"/>
        <v>0</v>
      </c>
      <c r="P3439" s="678">
        <f t="shared" ca="1" si="3405"/>
        <v>0</v>
      </c>
      <c r="Q3439" s="678">
        <f t="shared" ca="1" si="3405"/>
        <v>0</v>
      </c>
      <c r="R3439" s="678">
        <f t="shared" ca="1" si="3405"/>
        <v>0</v>
      </c>
      <c r="S3439" s="678">
        <f t="shared" ca="1" si="3405"/>
        <v>0</v>
      </c>
      <c r="T3439" s="678">
        <f t="shared" ca="1" si="3405"/>
        <v>0</v>
      </c>
      <c r="U3439" s="678">
        <f t="shared" ca="1" si="3405"/>
        <v>0</v>
      </c>
      <c r="V3439" s="678">
        <f t="shared" ca="1" si="3405"/>
        <v>0</v>
      </c>
      <c r="W3439" s="678">
        <f t="shared" ca="1" si="3405"/>
        <v>0</v>
      </c>
      <c r="X3439" s="678">
        <f t="shared" ca="1" si="3405"/>
        <v>0</v>
      </c>
      <c r="Y3439" s="678">
        <f t="shared" ca="1" si="3405"/>
        <v>0</v>
      </c>
      <c r="Z3439" s="678">
        <f t="shared" ca="1" si="3405"/>
        <v>0</v>
      </c>
      <c r="AA3439" s="678">
        <f t="shared" ca="1" si="3405"/>
        <v>0</v>
      </c>
      <c r="AB3439" s="678">
        <f t="shared" ca="1" si="3405"/>
        <v>0</v>
      </c>
      <c r="AC3439" s="678">
        <f t="shared" ca="1" si="3405"/>
        <v>0</v>
      </c>
      <c r="AD3439" s="678">
        <f t="shared" ca="1" si="3405"/>
        <v>0</v>
      </c>
      <c r="AE3439" s="678">
        <f t="shared" ca="1" si="3405"/>
        <v>0</v>
      </c>
    </row>
    <row r="3440" spans="2:31" hidden="1">
      <c r="B3440" s="526"/>
      <c r="C3440" s="526"/>
      <c r="D3440" s="526"/>
      <c r="E3440" s="526"/>
      <c r="F3440" s="526"/>
      <c r="G3440" s="526"/>
      <c r="H3440" s="526"/>
      <c r="I3440" s="526"/>
      <c r="J3440" s="677" t="s">
        <v>881</v>
      </c>
      <c r="K3440" s="678">
        <f ca="1">IF(AND($D3438&lt;=K$3245,K$3245&lt;=$E3438),ROUND(K3439-K3438,0),0)</f>
        <v>0</v>
      </c>
      <c r="L3440" s="678">
        <f t="shared" ref="L3440:AE3440" ca="1" si="3406">IF(AND($D3438&lt;=L$3245,L$3245&lt;=$E3438),ROUND(K3440+L3439-L3438,0),0)</f>
        <v>0</v>
      </c>
      <c r="M3440" s="678">
        <f t="shared" ca="1" si="3406"/>
        <v>0</v>
      </c>
      <c r="N3440" s="678">
        <f t="shared" ca="1" si="3406"/>
        <v>0</v>
      </c>
      <c r="O3440" s="678">
        <f t="shared" ca="1" si="3406"/>
        <v>0</v>
      </c>
      <c r="P3440" s="678">
        <f t="shared" ca="1" si="3406"/>
        <v>0</v>
      </c>
      <c r="Q3440" s="678">
        <f t="shared" ca="1" si="3406"/>
        <v>0</v>
      </c>
      <c r="R3440" s="678">
        <f t="shared" ca="1" si="3406"/>
        <v>0</v>
      </c>
      <c r="S3440" s="678">
        <f t="shared" ca="1" si="3406"/>
        <v>0</v>
      </c>
      <c r="T3440" s="678">
        <f t="shared" ca="1" si="3406"/>
        <v>0</v>
      </c>
      <c r="U3440" s="678">
        <f t="shared" ca="1" si="3406"/>
        <v>0</v>
      </c>
      <c r="V3440" s="678">
        <f t="shared" ca="1" si="3406"/>
        <v>0</v>
      </c>
      <c r="W3440" s="678">
        <f t="shared" ca="1" si="3406"/>
        <v>0</v>
      </c>
      <c r="X3440" s="678">
        <f t="shared" ca="1" si="3406"/>
        <v>0</v>
      </c>
      <c r="Y3440" s="678">
        <f t="shared" ca="1" si="3406"/>
        <v>0</v>
      </c>
      <c r="Z3440" s="678">
        <f t="shared" ca="1" si="3406"/>
        <v>0</v>
      </c>
      <c r="AA3440" s="678">
        <f t="shared" ca="1" si="3406"/>
        <v>0</v>
      </c>
      <c r="AB3440" s="678">
        <f t="shared" ca="1" si="3406"/>
        <v>0</v>
      </c>
      <c r="AC3440" s="678">
        <f t="shared" ca="1" si="3406"/>
        <v>0</v>
      </c>
      <c r="AD3440" s="678">
        <f t="shared" ca="1" si="3406"/>
        <v>0</v>
      </c>
      <c r="AE3440" s="678">
        <f t="shared" ca="1" si="3406"/>
        <v>0</v>
      </c>
    </row>
    <row r="3441" spans="2:31" hidden="1">
      <c r="B3441" s="526"/>
      <c r="C3441" s="526"/>
      <c r="D3441" s="526"/>
      <c r="E3441" s="526"/>
      <c r="F3441" s="526"/>
      <c r="G3441" s="526"/>
      <c r="H3441" s="526"/>
      <c r="I3441" s="526"/>
      <c r="J3441" s="679" t="s">
        <v>874</v>
      </c>
      <c r="K3441" s="526">
        <f t="shared" ref="K3441:AE3441" ca="1" si="3407">IF(AND($E3438=K$3245,K3440&gt;0),ROUND(K3440,0),0)</f>
        <v>0</v>
      </c>
      <c r="L3441" s="526">
        <f t="shared" ca="1" si="3407"/>
        <v>0</v>
      </c>
      <c r="M3441" s="526">
        <f t="shared" ca="1" si="3407"/>
        <v>0</v>
      </c>
      <c r="N3441" s="526">
        <f t="shared" ca="1" si="3407"/>
        <v>0</v>
      </c>
      <c r="O3441" s="526">
        <f t="shared" ca="1" si="3407"/>
        <v>0</v>
      </c>
      <c r="P3441" s="526">
        <f t="shared" ca="1" si="3407"/>
        <v>0</v>
      </c>
      <c r="Q3441" s="526">
        <f t="shared" ca="1" si="3407"/>
        <v>0</v>
      </c>
      <c r="R3441" s="526">
        <f t="shared" ca="1" si="3407"/>
        <v>0</v>
      </c>
      <c r="S3441" s="526">
        <f t="shared" ca="1" si="3407"/>
        <v>0</v>
      </c>
      <c r="T3441" s="526">
        <f t="shared" ca="1" si="3407"/>
        <v>0</v>
      </c>
      <c r="U3441" s="526">
        <f t="shared" ca="1" si="3407"/>
        <v>0</v>
      </c>
      <c r="V3441" s="526">
        <f t="shared" ca="1" si="3407"/>
        <v>0</v>
      </c>
      <c r="W3441" s="526">
        <f t="shared" ca="1" si="3407"/>
        <v>0</v>
      </c>
      <c r="X3441" s="526">
        <f t="shared" ca="1" si="3407"/>
        <v>0</v>
      </c>
      <c r="Y3441" s="526">
        <f t="shared" ca="1" si="3407"/>
        <v>0</v>
      </c>
      <c r="Z3441" s="526">
        <f t="shared" ca="1" si="3407"/>
        <v>0</v>
      </c>
      <c r="AA3441" s="526">
        <f t="shared" ca="1" si="3407"/>
        <v>0</v>
      </c>
      <c r="AB3441" s="526">
        <f t="shared" ca="1" si="3407"/>
        <v>0</v>
      </c>
      <c r="AC3441" s="526">
        <f t="shared" ca="1" si="3407"/>
        <v>0</v>
      </c>
      <c r="AD3441" s="526">
        <f t="shared" ca="1" si="3407"/>
        <v>0</v>
      </c>
      <c r="AE3441" s="526">
        <f t="shared" ca="1" si="3407"/>
        <v>0</v>
      </c>
    </row>
    <row r="3442" spans="2:31" hidden="1">
      <c r="B3442" s="526"/>
      <c r="C3442" s="526"/>
      <c r="D3442" s="526"/>
      <c r="E3442" s="526"/>
      <c r="F3442" s="526"/>
      <c r="G3442" s="526"/>
      <c r="H3442" s="526"/>
      <c r="I3442" s="526"/>
      <c r="J3442" s="677" t="s">
        <v>882</v>
      </c>
      <c r="K3442" s="678">
        <f t="shared" ref="K3442:AE3442" ca="1" si="3408">IF(AND($D3438&lt;=K$3245,K$3245&lt;=$E3438),ROUND(K3440-K3441,0),0)</f>
        <v>0</v>
      </c>
      <c r="L3442" s="678">
        <f t="shared" ca="1" si="3408"/>
        <v>0</v>
      </c>
      <c r="M3442" s="678">
        <f t="shared" ca="1" si="3408"/>
        <v>0</v>
      </c>
      <c r="N3442" s="678">
        <f t="shared" ca="1" si="3408"/>
        <v>0</v>
      </c>
      <c r="O3442" s="678">
        <f t="shared" ca="1" si="3408"/>
        <v>0</v>
      </c>
      <c r="P3442" s="678">
        <f t="shared" ca="1" si="3408"/>
        <v>0</v>
      </c>
      <c r="Q3442" s="678">
        <f t="shared" ca="1" si="3408"/>
        <v>0</v>
      </c>
      <c r="R3442" s="678">
        <f t="shared" ca="1" si="3408"/>
        <v>0</v>
      </c>
      <c r="S3442" s="678">
        <f t="shared" ca="1" si="3408"/>
        <v>0</v>
      </c>
      <c r="T3442" s="678">
        <f t="shared" ca="1" si="3408"/>
        <v>0</v>
      </c>
      <c r="U3442" s="678">
        <f t="shared" ca="1" si="3408"/>
        <v>0</v>
      </c>
      <c r="V3442" s="678">
        <f t="shared" ca="1" si="3408"/>
        <v>0</v>
      </c>
      <c r="W3442" s="678">
        <f t="shared" ca="1" si="3408"/>
        <v>0</v>
      </c>
      <c r="X3442" s="678">
        <f t="shared" ca="1" si="3408"/>
        <v>0</v>
      </c>
      <c r="Y3442" s="678">
        <f t="shared" ca="1" si="3408"/>
        <v>0</v>
      </c>
      <c r="Z3442" s="678">
        <f t="shared" ca="1" si="3408"/>
        <v>0</v>
      </c>
      <c r="AA3442" s="678">
        <f t="shared" ca="1" si="3408"/>
        <v>0</v>
      </c>
      <c r="AB3442" s="678">
        <f t="shared" ca="1" si="3408"/>
        <v>0</v>
      </c>
      <c r="AC3442" s="678">
        <f t="shared" ca="1" si="3408"/>
        <v>0</v>
      </c>
      <c r="AD3442" s="678">
        <f t="shared" ca="1" si="3408"/>
        <v>0</v>
      </c>
      <c r="AE3442" s="678">
        <f t="shared" ca="1" si="3408"/>
        <v>0</v>
      </c>
    </row>
    <row r="3443" spans="2:31" hidden="1">
      <c r="B3443" s="526"/>
      <c r="C3443" s="526"/>
      <c r="D3443" s="526"/>
      <c r="E3443" s="526"/>
      <c r="F3443" s="526"/>
      <c r="G3443" s="526"/>
      <c r="H3443" s="526"/>
      <c r="I3443" s="526"/>
      <c r="J3443" s="677" t="s">
        <v>883</v>
      </c>
      <c r="K3443" s="678">
        <f t="shared" ref="K3443:AE3443" ca="1" si="3409">ROUND(K3441+K3438,0)</f>
        <v>0</v>
      </c>
      <c r="L3443" s="678">
        <f t="shared" ca="1" si="3409"/>
        <v>0</v>
      </c>
      <c r="M3443" s="678">
        <f t="shared" ca="1" si="3409"/>
        <v>0</v>
      </c>
      <c r="N3443" s="678">
        <f t="shared" ca="1" si="3409"/>
        <v>0</v>
      </c>
      <c r="O3443" s="678">
        <f t="shared" ca="1" si="3409"/>
        <v>0</v>
      </c>
      <c r="P3443" s="678">
        <f t="shared" ca="1" si="3409"/>
        <v>0</v>
      </c>
      <c r="Q3443" s="678">
        <f t="shared" ca="1" si="3409"/>
        <v>0</v>
      </c>
      <c r="R3443" s="678">
        <f t="shared" ca="1" si="3409"/>
        <v>0</v>
      </c>
      <c r="S3443" s="678">
        <f t="shared" ca="1" si="3409"/>
        <v>0</v>
      </c>
      <c r="T3443" s="678">
        <f t="shared" ca="1" si="3409"/>
        <v>0</v>
      </c>
      <c r="U3443" s="678">
        <f t="shared" ca="1" si="3409"/>
        <v>0</v>
      </c>
      <c r="V3443" s="678">
        <f t="shared" ca="1" si="3409"/>
        <v>0</v>
      </c>
      <c r="W3443" s="678">
        <f t="shared" ca="1" si="3409"/>
        <v>0</v>
      </c>
      <c r="X3443" s="678">
        <f t="shared" ca="1" si="3409"/>
        <v>0</v>
      </c>
      <c r="Y3443" s="678">
        <f t="shared" ca="1" si="3409"/>
        <v>0</v>
      </c>
      <c r="Z3443" s="678">
        <f t="shared" ca="1" si="3409"/>
        <v>0</v>
      </c>
      <c r="AA3443" s="678">
        <f t="shared" ca="1" si="3409"/>
        <v>0</v>
      </c>
      <c r="AB3443" s="678">
        <f t="shared" ca="1" si="3409"/>
        <v>0</v>
      </c>
      <c r="AC3443" s="678">
        <f t="shared" ca="1" si="3409"/>
        <v>0</v>
      </c>
      <c r="AD3443" s="678">
        <f t="shared" ca="1" si="3409"/>
        <v>0</v>
      </c>
      <c r="AE3443" s="678">
        <f t="shared" ca="1" si="3409"/>
        <v>0</v>
      </c>
    </row>
    <row r="3444" spans="2:31" hidden="1">
      <c r="B3444" s="526"/>
      <c r="C3444" s="526"/>
      <c r="D3444" s="526"/>
      <c r="E3444" s="526"/>
      <c r="F3444" s="526"/>
      <c r="G3444" s="526"/>
      <c r="H3444" s="526"/>
      <c r="I3444" s="526"/>
      <c r="J3444" s="677" t="s">
        <v>887</v>
      </c>
      <c r="K3444" s="678">
        <f t="shared" ref="K3444:AE3444" ca="1" si="3410">IF($D3438=K$3245,ROUND($F3439,0),0)</f>
        <v>0</v>
      </c>
      <c r="L3444" s="678">
        <f t="shared" ca="1" si="3410"/>
        <v>0</v>
      </c>
      <c r="M3444" s="678">
        <f t="shared" ca="1" si="3410"/>
        <v>0</v>
      </c>
      <c r="N3444" s="678">
        <f t="shared" ca="1" si="3410"/>
        <v>0</v>
      </c>
      <c r="O3444" s="678">
        <f t="shared" ca="1" si="3410"/>
        <v>0</v>
      </c>
      <c r="P3444" s="678">
        <f t="shared" ca="1" si="3410"/>
        <v>0</v>
      </c>
      <c r="Q3444" s="678">
        <f t="shared" ca="1" si="3410"/>
        <v>0</v>
      </c>
      <c r="R3444" s="678">
        <f t="shared" ca="1" si="3410"/>
        <v>0</v>
      </c>
      <c r="S3444" s="678">
        <f t="shared" ca="1" si="3410"/>
        <v>0</v>
      </c>
      <c r="T3444" s="678">
        <f t="shared" ca="1" si="3410"/>
        <v>0</v>
      </c>
      <c r="U3444" s="678">
        <f t="shared" ca="1" si="3410"/>
        <v>0</v>
      </c>
      <c r="V3444" s="678">
        <f t="shared" ca="1" si="3410"/>
        <v>0</v>
      </c>
      <c r="W3444" s="678">
        <f t="shared" ca="1" si="3410"/>
        <v>0</v>
      </c>
      <c r="X3444" s="678">
        <f t="shared" ca="1" si="3410"/>
        <v>0</v>
      </c>
      <c r="Y3444" s="678">
        <f t="shared" ca="1" si="3410"/>
        <v>0</v>
      </c>
      <c r="Z3444" s="678">
        <f t="shared" ca="1" si="3410"/>
        <v>0</v>
      </c>
      <c r="AA3444" s="678">
        <f t="shared" ca="1" si="3410"/>
        <v>0</v>
      </c>
      <c r="AB3444" s="678">
        <f t="shared" ca="1" si="3410"/>
        <v>0</v>
      </c>
      <c r="AC3444" s="678">
        <f t="shared" ca="1" si="3410"/>
        <v>0</v>
      </c>
      <c r="AD3444" s="678">
        <f t="shared" ca="1" si="3410"/>
        <v>0</v>
      </c>
      <c r="AE3444" s="678">
        <f t="shared" ca="1" si="3410"/>
        <v>0</v>
      </c>
    </row>
    <row r="3445" spans="2:31" hidden="1">
      <c r="B3445" s="526"/>
      <c r="C3445" s="526"/>
      <c r="D3445" s="526"/>
      <c r="E3445" s="526"/>
      <c r="F3445" s="526"/>
      <c r="G3445" s="526"/>
      <c r="H3445" s="526"/>
      <c r="I3445" s="526"/>
      <c r="J3445" s="677" t="s">
        <v>892</v>
      </c>
      <c r="K3445" s="678">
        <f t="shared" ref="K3445:AE3445" ca="1" si="3411">ROUND(OFFSET($K$810,$D3437,K$3243),0)</f>
        <v>0</v>
      </c>
      <c r="L3445" s="678">
        <f t="shared" ca="1" si="3411"/>
        <v>0</v>
      </c>
      <c r="M3445" s="678">
        <f t="shared" ca="1" si="3411"/>
        <v>0</v>
      </c>
      <c r="N3445" s="678">
        <f t="shared" ca="1" si="3411"/>
        <v>0</v>
      </c>
      <c r="O3445" s="678">
        <f t="shared" ca="1" si="3411"/>
        <v>0</v>
      </c>
      <c r="P3445" s="678">
        <f t="shared" ca="1" si="3411"/>
        <v>0</v>
      </c>
      <c r="Q3445" s="678">
        <f t="shared" ca="1" si="3411"/>
        <v>0</v>
      </c>
      <c r="R3445" s="678">
        <f t="shared" ca="1" si="3411"/>
        <v>0</v>
      </c>
      <c r="S3445" s="678">
        <f t="shared" ca="1" si="3411"/>
        <v>0</v>
      </c>
      <c r="T3445" s="678">
        <f t="shared" ca="1" si="3411"/>
        <v>0</v>
      </c>
      <c r="U3445" s="678">
        <f t="shared" ca="1" si="3411"/>
        <v>0</v>
      </c>
      <c r="V3445" s="678">
        <f t="shared" ca="1" si="3411"/>
        <v>0</v>
      </c>
      <c r="W3445" s="678">
        <f t="shared" ca="1" si="3411"/>
        <v>0</v>
      </c>
      <c r="X3445" s="678">
        <f t="shared" ca="1" si="3411"/>
        <v>0</v>
      </c>
      <c r="Y3445" s="678">
        <f t="shared" ca="1" si="3411"/>
        <v>0</v>
      </c>
      <c r="Z3445" s="678">
        <f t="shared" ca="1" si="3411"/>
        <v>0</v>
      </c>
      <c r="AA3445" s="678">
        <f t="shared" ca="1" si="3411"/>
        <v>0</v>
      </c>
      <c r="AB3445" s="678">
        <f t="shared" ca="1" si="3411"/>
        <v>0</v>
      </c>
      <c r="AC3445" s="678">
        <f t="shared" ca="1" si="3411"/>
        <v>0</v>
      </c>
      <c r="AD3445" s="678">
        <f t="shared" ca="1" si="3411"/>
        <v>0</v>
      </c>
      <c r="AE3445" s="678">
        <f t="shared" ca="1" si="3411"/>
        <v>0</v>
      </c>
    </row>
    <row r="3446" spans="2:31" hidden="1">
      <c r="B3446" s="696" t="s">
        <v>894</v>
      </c>
      <c r="C3446" s="526"/>
      <c r="D3446" s="526"/>
      <c r="E3446" s="526"/>
      <c r="F3446" s="526"/>
      <c r="G3446" s="526"/>
      <c r="H3446" s="526"/>
      <c r="I3446" s="526"/>
      <c r="J3446" s="677" t="s">
        <v>888</v>
      </c>
      <c r="K3446" s="678"/>
      <c r="L3446" s="678"/>
      <c r="M3446" s="678"/>
      <c r="N3446" s="678"/>
      <c r="O3446" s="678"/>
      <c r="P3446" s="678"/>
      <c r="Q3446" s="678"/>
      <c r="R3446" s="678"/>
      <c r="S3446" s="678"/>
      <c r="T3446" s="678"/>
      <c r="U3446" s="678"/>
      <c r="V3446" s="678"/>
      <c r="W3446" s="678"/>
      <c r="X3446" s="678"/>
      <c r="Y3446" s="678"/>
      <c r="Z3446" s="678"/>
      <c r="AA3446" s="678"/>
      <c r="AB3446" s="678"/>
      <c r="AC3446" s="678"/>
      <c r="AD3446" s="678"/>
      <c r="AE3446" s="678"/>
    </row>
    <row r="3447" spans="2:31" ht="12.5" hidden="1" thickBot="1">
      <c r="B3447" s="527" t="s">
        <v>878</v>
      </c>
      <c r="C3447" s="527"/>
      <c r="D3447" s="680"/>
      <c r="E3447" s="680"/>
      <c r="F3447" s="527"/>
      <c r="G3447" s="681"/>
      <c r="H3447" s="527"/>
      <c r="I3447" s="527"/>
      <c r="J3447" s="527"/>
      <c r="K3447" s="527"/>
      <c r="L3447" s="527"/>
      <c r="M3447" s="527"/>
      <c r="N3447" s="527"/>
      <c r="O3447" s="527"/>
      <c r="P3447" s="527"/>
      <c r="Q3447" s="527"/>
      <c r="R3447" s="527"/>
      <c r="S3447" s="527"/>
      <c r="T3447" s="527"/>
      <c r="U3447" s="527"/>
      <c r="V3447" s="527"/>
      <c r="W3447" s="527"/>
      <c r="X3447" s="527"/>
      <c r="Y3447" s="527"/>
      <c r="Z3447" s="527"/>
      <c r="AA3447" s="527"/>
      <c r="AB3447" s="527"/>
      <c r="AC3447" s="527"/>
      <c r="AD3447" s="527"/>
      <c r="AE3447" s="527"/>
    </row>
    <row r="3448" spans="2:31" ht="12.5" hidden="1" thickTop="1"/>
    <row r="3449" spans="2:31" ht="12.5" hidden="1" thickBot="1">
      <c r="B3449" s="675" t="str">
        <f ca="1">"nazwa ST: "&amp;OFFSET($B$787,D3449,0)</f>
        <v xml:space="preserve">nazwa ST: </v>
      </c>
      <c r="C3449" s="675"/>
      <c r="D3449" s="676">
        <f>D3437+1</f>
        <v>17</v>
      </c>
      <c r="E3449" s="675"/>
      <c r="F3449" s="675"/>
      <c r="G3449" s="675"/>
      <c r="H3449" s="675"/>
      <c r="I3449" s="675"/>
      <c r="J3449" s="675"/>
      <c r="K3449" s="539" t="str">
        <f t="shared" ref="K3449:AE3449" si="3412">LataProjekcji</f>
        <v>Uzupełnij dane</v>
      </c>
      <c r="L3449" s="539" t="str">
        <f t="shared" si="3412"/>
        <v/>
      </c>
      <c r="M3449" s="539" t="str">
        <f t="shared" si="3412"/>
        <v/>
      </c>
      <c r="N3449" s="539" t="str">
        <f t="shared" si="3412"/>
        <v/>
      </c>
      <c r="O3449" s="539" t="str">
        <f t="shared" si="3412"/>
        <v/>
      </c>
      <c r="P3449" s="539" t="str">
        <f t="shared" si="3412"/>
        <v/>
      </c>
      <c r="Q3449" s="539" t="str">
        <f t="shared" si="3412"/>
        <v/>
      </c>
      <c r="R3449" s="539" t="str">
        <f t="shared" si="3412"/>
        <v/>
      </c>
      <c r="S3449" s="539" t="str">
        <f t="shared" si="3412"/>
        <v/>
      </c>
      <c r="T3449" s="539" t="str">
        <f t="shared" si="3412"/>
        <v/>
      </c>
      <c r="U3449" s="539" t="str">
        <f t="shared" si="3412"/>
        <v/>
      </c>
      <c r="V3449" s="539" t="str">
        <f t="shared" si="3412"/>
        <v/>
      </c>
      <c r="W3449" s="539" t="str">
        <f t="shared" si="3412"/>
        <v/>
      </c>
      <c r="X3449" s="539" t="str">
        <f t="shared" si="3412"/>
        <v/>
      </c>
      <c r="Y3449" s="539" t="str">
        <f t="shared" si="3412"/>
        <v/>
      </c>
      <c r="Z3449" s="539" t="str">
        <f t="shared" si="3412"/>
        <v/>
      </c>
      <c r="AA3449" s="539" t="str">
        <f t="shared" si="3412"/>
        <v/>
      </c>
      <c r="AB3449" s="539" t="str">
        <f t="shared" si="3412"/>
        <v/>
      </c>
      <c r="AC3449" s="539" t="str">
        <f t="shared" si="3412"/>
        <v/>
      </c>
      <c r="AD3449" s="539" t="str">
        <f t="shared" si="3412"/>
        <v/>
      </c>
      <c r="AE3449" s="539" t="str">
        <f t="shared" si="3412"/>
        <v/>
      </c>
    </row>
    <row r="3450" spans="2:31" hidden="1">
      <c r="B3450" s="526" t="s">
        <v>872</v>
      </c>
      <c r="C3450" s="526"/>
      <c r="D3450" s="526">
        <f ca="1">OFFSET($D$787,D3449,0)</f>
        <v>0</v>
      </c>
      <c r="E3450" s="526">
        <f ca="1">YEAR(OFFSET($E$787,D3449,0))</f>
        <v>1900</v>
      </c>
      <c r="F3450" s="526"/>
      <c r="G3450" s="526"/>
      <c r="H3450" s="526"/>
      <c r="I3450" s="526"/>
      <c r="J3450" s="677" t="s">
        <v>879</v>
      </c>
      <c r="K3450" s="678">
        <f t="shared" ref="K3450:AE3450" ca="1" si="3413">ROUND(OFFSET($K$787,$D3449,K$3243),0)</f>
        <v>0</v>
      </c>
      <c r="L3450" s="678">
        <f t="shared" ca="1" si="3413"/>
        <v>0</v>
      </c>
      <c r="M3450" s="678">
        <f t="shared" ca="1" si="3413"/>
        <v>0</v>
      </c>
      <c r="N3450" s="678">
        <f t="shared" ca="1" si="3413"/>
        <v>0</v>
      </c>
      <c r="O3450" s="678">
        <f t="shared" ca="1" si="3413"/>
        <v>0</v>
      </c>
      <c r="P3450" s="678">
        <f t="shared" ca="1" si="3413"/>
        <v>0</v>
      </c>
      <c r="Q3450" s="678">
        <f t="shared" ca="1" si="3413"/>
        <v>0</v>
      </c>
      <c r="R3450" s="678">
        <f t="shared" ca="1" si="3413"/>
        <v>0</v>
      </c>
      <c r="S3450" s="678">
        <f t="shared" ca="1" si="3413"/>
        <v>0</v>
      </c>
      <c r="T3450" s="678">
        <f t="shared" ca="1" si="3413"/>
        <v>0</v>
      </c>
      <c r="U3450" s="678">
        <f t="shared" ca="1" si="3413"/>
        <v>0</v>
      </c>
      <c r="V3450" s="678">
        <f t="shared" ca="1" si="3413"/>
        <v>0</v>
      </c>
      <c r="W3450" s="678">
        <f t="shared" ca="1" si="3413"/>
        <v>0</v>
      </c>
      <c r="X3450" s="678">
        <f t="shared" ca="1" si="3413"/>
        <v>0</v>
      </c>
      <c r="Y3450" s="678">
        <f t="shared" ca="1" si="3413"/>
        <v>0</v>
      </c>
      <c r="Z3450" s="678">
        <f t="shared" ca="1" si="3413"/>
        <v>0</v>
      </c>
      <c r="AA3450" s="678">
        <f t="shared" ca="1" si="3413"/>
        <v>0</v>
      </c>
      <c r="AB3450" s="678">
        <f t="shared" ca="1" si="3413"/>
        <v>0</v>
      </c>
      <c r="AC3450" s="678">
        <f t="shared" ca="1" si="3413"/>
        <v>0</v>
      </c>
      <c r="AD3450" s="678">
        <f t="shared" ca="1" si="3413"/>
        <v>0</v>
      </c>
      <c r="AE3450" s="678">
        <f t="shared" ca="1" si="3413"/>
        <v>0</v>
      </c>
    </row>
    <row r="3451" spans="2:31" hidden="1">
      <c r="B3451" s="526" t="s">
        <v>893</v>
      </c>
      <c r="C3451" s="526"/>
      <c r="D3451" s="678">
        <f ca="1">OFFSET($C$787,D3449,0)</f>
        <v>0</v>
      </c>
      <c r="E3451" s="678">
        <f ca="1">ROUND(MAX(K3453:AE3453),0)</f>
        <v>0</v>
      </c>
      <c r="F3451" s="694">
        <f ca="1">OFFSET($I$787,D3449,0)</f>
        <v>0</v>
      </c>
      <c r="G3451" s="693">
        <f ca="1">OFFSET($G$787,D3449,0)</f>
        <v>0</v>
      </c>
      <c r="H3451" s="526"/>
      <c r="I3451" s="526"/>
      <c r="J3451" s="677" t="s">
        <v>880</v>
      </c>
      <c r="K3451" s="678">
        <f t="shared" ref="K3451:AE3451" ca="1" si="3414">IF($D3450=K$3245,ROUND($D3451,0),0)</f>
        <v>0</v>
      </c>
      <c r="L3451" s="678">
        <f t="shared" ca="1" si="3414"/>
        <v>0</v>
      </c>
      <c r="M3451" s="678">
        <f t="shared" ca="1" si="3414"/>
        <v>0</v>
      </c>
      <c r="N3451" s="678">
        <f t="shared" ca="1" si="3414"/>
        <v>0</v>
      </c>
      <c r="O3451" s="678">
        <f t="shared" ca="1" si="3414"/>
        <v>0</v>
      </c>
      <c r="P3451" s="678">
        <f t="shared" ca="1" si="3414"/>
        <v>0</v>
      </c>
      <c r="Q3451" s="678">
        <f t="shared" ca="1" si="3414"/>
        <v>0</v>
      </c>
      <c r="R3451" s="678">
        <f t="shared" ca="1" si="3414"/>
        <v>0</v>
      </c>
      <c r="S3451" s="678">
        <f t="shared" ca="1" si="3414"/>
        <v>0</v>
      </c>
      <c r="T3451" s="678">
        <f t="shared" ca="1" si="3414"/>
        <v>0</v>
      </c>
      <c r="U3451" s="678">
        <f t="shared" ca="1" si="3414"/>
        <v>0</v>
      </c>
      <c r="V3451" s="678">
        <f t="shared" ca="1" si="3414"/>
        <v>0</v>
      </c>
      <c r="W3451" s="678">
        <f t="shared" ca="1" si="3414"/>
        <v>0</v>
      </c>
      <c r="X3451" s="678">
        <f t="shared" ca="1" si="3414"/>
        <v>0</v>
      </c>
      <c r="Y3451" s="678">
        <f t="shared" ca="1" si="3414"/>
        <v>0</v>
      </c>
      <c r="Z3451" s="678">
        <f t="shared" ca="1" si="3414"/>
        <v>0</v>
      </c>
      <c r="AA3451" s="678">
        <f t="shared" ca="1" si="3414"/>
        <v>0</v>
      </c>
      <c r="AB3451" s="678">
        <f t="shared" ca="1" si="3414"/>
        <v>0</v>
      </c>
      <c r="AC3451" s="678">
        <f t="shared" ca="1" si="3414"/>
        <v>0</v>
      </c>
      <c r="AD3451" s="678">
        <f t="shared" ca="1" si="3414"/>
        <v>0</v>
      </c>
      <c r="AE3451" s="678">
        <f t="shared" ca="1" si="3414"/>
        <v>0</v>
      </c>
    </row>
    <row r="3452" spans="2:31" hidden="1">
      <c r="B3452" s="526"/>
      <c r="C3452" s="526"/>
      <c r="D3452" s="526"/>
      <c r="E3452" s="526"/>
      <c r="F3452" s="526"/>
      <c r="G3452" s="526"/>
      <c r="H3452" s="526"/>
      <c r="I3452" s="526"/>
      <c r="J3452" s="677" t="s">
        <v>881</v>
      </c>
      <c r="K3452" s="678">
        <f ca="1">IF(AND($D3450&lt;=K$3245,K$3245&lt;=$E3450),ROUND(K3451-K3450,0),0)</f>
        <v>0</v>
      </c>
      <c r="L3452" s="678">
        <f t="shared" ref="L3452:AE3452" ca="1" si="3415">IF(AND($D3450&lt;=L$3245,L$3245&lt;=$E3450),ROUND(K3452+L3451-L3450,0),0)</f>
        <v>0</v>
      </c>
      <c r="M3452" s="678">
        <f t="shared" ca="1" si="3415"/>
        <v>0</v>
      </c>
      <c r="N3452" s="678">
        <f t="shared" ca="1" si="3415"/>
        <v>0</v>
      </c>
      <c r="O3452" s="678">
        <f t="shared" ca="1" si="3415"/>
        <v>0</v>
      </c>
      <c r="P3452" s="678">
        <f t="shared" ca="1" si="3415"/>
        <v>0</v>
      </c>
      <c r="Q3452" s="678">
        <f t="shared" ca="1" si="3415"/>
        <v>0</v>
      </c>
      <c r="R3452" s="678">
        <f t="shared" ca="1" si="3415"/>
        <v>0</v>
      </c>
      <c r="S3452" s="678">
        <f t="shared" ca="1" si="3415"/>
        <v>0</v>
      </c>
      <c r="T3452" s="678">
        <f t="shared" ca="1" si="3415"/>
        <v>0</v>
      </c>
      <c r="U3452" s="678">
        <f t="shared" ca="1" si="3415"/>
        <v>0</v>
      </c>
      <c r="V3452" s="678">
        <f t="shared" ca="1" si="3415"/>
        <v>0</v>
      </c>
      <c r="W3452" s="678">
        <f t="shared" ca="1" si="3415"/>
        <v>0</v>
      </c>
      <c r="X3452" s="678">
        <f t="shared" ca="1" si="3415"/>
        <v>0</v>
      </c>
      <c r="Y3452" s="678">
        <f t="shared" ca="1" si="3415"/>
        <v>0</v>
      </c>
      <c r="Z3452" s="678">
        <f t="shared" ca="1" si="3415"/>
        <v>0</v>
      </c>
      <c r="AA3452" s="678">
        <f t="shared" ca="1" si="3415"/>
        <v>0</v>
      </c>
      <c r="AB3452" s="678">
        <f t="shared" ca="1" si="3415"/>
        <v>0</v>
      </c>
      <c r="AC3452" s="678">
        <f t="shared" ca="1" si="3415"/>
        <v>0</v>
      </c>
      <c r="AD3452" s="678">
        <f t="shared" ca="1" si="3415"/>
        <v>0</v>
      </c>
      <c r="AE3452" s="678">
        <f t="shared" ca="1" si="3415"/>
        <v>0</v>
      </c>
    </row>
    <row r="3453" spans="2:31" hidden="1">
      <c r="B3453" s="526"/>
      <c r="C3453" s="526"/>
      <c r="D3453" s="526"/>
      <c r="E3453" s="526"/>
      <c r="F3453" s="526"/>
      <c r="G3453" s="526"/>
      <c r="H3453" s="526"/>
      <c r="I3453" s="526"/>
      <c r="J3453" s="679" t="s">
        <v>874</v>
      </c>
      <c r="K3453" s="526">
        <f t="shared" ref="K3453:AE3453" ca="1" si="3416">IF(AND($E3450=K$3245,K3452&gt;0),ROUND(K3452,0),0)</f>
        <v>0</v>
      </c>
      <c r="L3453" s="526">
        <f t="shared" ca="1" si="3416"/>
        <v>0</v>
      </c>
      <c r="M3453" s="526">
        <f t="shared" ca="1" si="3416"/>
        <v>0</v>
      </c>
      <c r="N3453" s="526">
        <f t="shared" ca="1" si="3416"/>
        <v>0</v>
      </c>
      <c r="O3453" s="526">
        <f t="shared" ca="1" si="3416"/>
        <v>0</v>
      </c>
      <c r="P3453" s="526">
        <f t="shared" ca="1" si="3416"/>
        <v>0</v>
      </c>
      <c r="Q3453" s="526">
        <f t="shared" ca="1" si="3416"/>
        <v>0</v>
      </c>
      <c r="R3453" s="526">
        <f t="shared" ca="1" si="3416"/>
        <v>0</v>
      </c>
      <c r="S3453" s="526">
        <f t="shared" ca="1" si="3416"/>
        <v>0</v>
      </c>
      <c r="T3453" s="526">
        <f t="shared" ca="1" si="3416"/>
        <v>0</v>
      </c>
      <c r="U3453" s="526">
        <f t="shared" ca="1" si="3416"/>
        <v>0</v>
      </c>
      <c r="V3453" s="526">
        <f t="shared" ca="1" si="3416"/>
        <v>0</v>
      </c>
      <c r="W3453" s="526">
        <f t="shared" ca="1" si="3416"/>
        <v>0</v>
      </c>
      <c r="X3453" s="526">
        <f t="shared" ca="1" si="3416"/>
        <v>0</v>
      </c>
      <c r="Y3453" s="526">
        <f t="shared" ca="1" si="3416"/>
        <v>0</v>
      </c>
      <c r="Z3453" s="526">
        <f t="shared" ca="1" si="3416"/>
        <v>0</v>
      </c>
      <c r="AA3453" s="526">
        <f t="shared" ca="1" si="3416"/>
        <v>0</v>
      </c>
      <c r="AB3453" s="526">
        <f t="shared" ca="1" si="3416"/>
        <v>0</v>
      </c>
      <c r="AC3453" s="526">
        <f t="shared" ca="1" si="3416"/>
        <v>0</v>
      </c>
      <c r="AD3453" s="526">
        <f t="shared" ca="1" si="3416"/>
        <v>0</v>
      </c>
      <c r="AE3453" s="526">
        <f t="shared" ca="1" si="3416"/>
        <v>0</v>
      </c>
    </row>
    <row r="3454" spans="2:31" hidden="1">
      <c r="B3454" s="526"/>
      <c r="C3454" s="526"/>
      <c r="D3454" s="526"/>
      <c r="E3454" s="526"/>
      <c r="F3454" s="526"/>
      <c r="G3454" s="526"/>
      <c r="H3454" s="526"/>
      <c r="I3454" s="526"/>
      <c r="J3454" s="677" t="s">
        <v>882</v>
      </c>
      <c r="K3454" s="678">
        <f t="shared" ref="K3454:AE3454" ca="1" si="3417">IF(AND($D3450&lt;=K$3245,K$3245&lt;=$E3450),ROUND(K3452-K3453,0),0)</f>
        <v>0</v>
      </c>
      <c r="L3454" s="678">
        <f t="shared" ca="1" si="3417"/>
        <v>0</v>
      </c>
      <c r="M3454" s="678">
        <f t="shared" ca="1" si="3417"/>
        <v>0</v>
      </c>
      <c r="N3454" s="678">
        <f t="shared" ca="1" si="3417"/>
        <v>0</v>
      </c>
      <c r="O3454" s="678">
        <f t="shared" ca="1" si="3417"/>
        <v>0</v>
      </c>
      <c r="P3454" s="678">
        <f t="shared" ca="1" si="3417"/>
        <v>0</v>
      </c>
      <c r="Q3454" s="678">
        <f t="shared" ca="1" si="3417"/>
        <v>0</v>
      </c>
      <c r="R3454" s="678">
        <f t="shared" ca="1" si="3417"/>
        <v>0</v>
      </c>
      <c r="S3454" s="678">
        <f t="shared" ca="1" si="3417"/>
        <v>0</v>
      </c>
      <c r="T3454" s="678">
        <f t="shared" ca="1" si="3417"/>
        <v>0</v>
      </c>
      <c r="U3454" s="678">
        <f t="shared" ca="1" si="3417"/>
        <v>0</v>
      </c>
      <c r="V3454" s="678">
        <f t="shared" ca="1" si="3417"/>
        <v>0</v>
      </c>
      <c r="W3454" s="678">
        <f t="shared" ca="1" si="3417"/>
        <v>0</v>
      </c>
      <c r="X3454" s="678">
        <f t="shared" ca="1" si="3417"/>
        <v>0</v>
      </c>
      <c r="Y3454" s="678">
        <f t="shared" ca="1" si="3417"/>
        <v>0</v>
      </c>
      <c r="Z3454" s="678">
        <f t="shared" ca="1" si="3417"/>
        <v>0</v>
      </c>
      <c r="AA3454" s="678">
        <f t="shared" ca="1" si="3417"/>
        <v>0</v>
      </c>
      <c r="AB3454" s="678">
        <f t="shared" ca="1" si="3417"/>
        <v>0</v>
      </c>
      <c r="AC3454" s="678">
        <f t="shared" ca="1" si="3417"/>
        <v>0</v>
      </c>
      <c r="AD3454" s="678">
        <f t="shared" ca="1" si="3417"/>
        <v>0</v>
      </c>
      <c r="AE3454" s="678">
        <f t="shared" ca="1" si="3417"/>
        <v>0</v>
      </c>
    </row>
    <row r="3455" spans="2:31" hidden="1">
      <c r="B3455" s="526"/>
      <c r="C3455" s="526"/>
      <c r="D3455" s="526"/>
      <c r="E3455" s="526"/>
      <c r="F3455" s="526"/>
      <c r="G3455" s="526"/>
      <c r="H3455" s="526"/>
      <c r="I3455" s="526"/>
      <c r="J3455" s="677" t="s">
        <v>883</v>
      </c>
      <c r="K3455" s="678">
        <f t="shared" ref="K3455:AE3455" ca="1" si="3418">ROUND(K3453+K3450,0)</f>
        <v>0</v>
      </c>
      <c r="L3455" s="678">
        <f t="shared" ca="1" si="3418"/>
        <v>0</v>
      </c>
      <c r="M3455" s="678">
        <f t="shared" ca="1" si="3418"/>
        <v>0</v>
      </c>
      <c r="N3455" s="678">
        <f t="shared" ca="1" si="3418"/>
        <v>0</v>
      </c>
      <c r="O3455" s="678">
        <f t="shared" ca="1" si="3418"/>
        <v>0</v>
      </c>
      <c r="P3455" s="678">
        <f t="shared" ca="1" si="3418"/>
        <v>0</v>
      </c>
      <c r="Q3455" s="678">
        <f t="shared" ca="1" si="3418"/>
        <v>0</v>
      </c>
      <c r="R3455" s="678">
        <f t="shared" ca="1" si="3418"/>
        <v>0</v>
      </c>
      <c r="S3455" s="678">
        <f t="shared" ca="1" si="3418"/>
        <v>0</v>
      </c>
      <c r="T3455" s="678">
        <f t="shared" ca="1" si="3418"/>
        <v>0</v>
      </c>
      <c r="U3455" s="678">
        <f t="shared" ca="1" si="3418"/>
        <v>0</v>
      </c>
      <c r="V3455" s="678">
        <f t="shared" ca="1" si="3418"/>
        <v>0</v>
      </c>
      <c r="W3455" s="678">
        <f t="shared" ca="1" si="3418"/>
        <v>0</v>
      </c>
      <c r="X3455" s="678">
        <f t="shared" ca="1" si="3418"/>
        <v>0</v>
      </c>
      <c r="Y3455" s="678">
        <f t="shared" ca="1" si="3418"/>
        <v>0</v>
      </c>
      <c r="Z3455" s="678">
        <f t="shared" ca="1" si="3418"/>
        <v>0</v>
      </c>
      <c r="AA3455" s="678">
        <f t="shared" ca="1" si="3418"/>
        <v>0</v>
      </c>
      <c r="AB3455" s="678">
        <f t="shared" ca="1" si="3418"/>
        <v>0</v>
      </c>
      <c r="AC3455" s="678">
        <f t="shared" ca="1" si="3418"/>
        <v>0</v>
      </c>
      <c r="AD3455" s="678">
        <f t="shared" ca="1" si="3418"/>
        <v>0</v>
      </c>
      <c r="AE3455" s="678">
        <f t="shared" ca="1" si="3418"/>
        <v>0</v>
      </c>
    </row>
    <row r="3456" spans="2:31" hidden="1">
      <c r="B3456" s="526"/>
      <c r="C3456" s="526"/>
      <c r="D3456" s="526"/>
      <c r="E3456" s="526"/>
      <c r="F3456" s="526"/>
      <c r="G3456" s="526"/>
      <c r="H3456" s="526"/>
      <c r="I3456" s="526"/>
      <c r="J3456" s="677" t="s">
        <v>887</v>
      </c>
      <c r="K3456" s="678">
        <f t="shared" ref="K3456:AE3456" ca="1" si="3419">IF($D3450=K$3245,ROUND($F3451,0),0)</f>
        <v>0</v>
      </c>
      <c r="L3456" s="678">
        <f t="shared" ca="1" si="3419"/>
        <v>0</v>
      </c>
      <c r="M3456" s="678">
        <f t="shared" ca="1" si="3419"/>
        <v>0</v>
      </c>
      <c r="N3456" s="678">
        <f t="shared" ca="1" si="3419"/>
        <v>0</v>
      </c>
      <c r="O3456" s="678">
        <f t="shared" ca="1" si="3419"/>
        <v>0</v>
      </c>
      <c r="P3456" s="678">
        <f t="shared" ca="1" si="3419"/>
        <v>0</v>
      </c>
      <c r="Q3456" s="678">
        <f t="shared" ca="1" si="3419"/>
        <v>0</v>
      </c>
      <c r="R3456" s="678">
        <f t="shared" ca="1" si="3419"/>
        <v>0</v>
      </c>
      <c r="S3456" s="678">
        <f t="shared" ca="1" si="3419"/>
        <v>0</v>
      </c>
      <c r="T3456" s="678">
        <f t="shared" ca="1" si="3419"/>
        <v>0</v>
      </c>
      <c r="U3456" s="678">
        <f t="shared" ca="1" si="3419"/>
        <v>0</v>
      </c>
      <c r="V3456" s="678">
        <f t="shared" ca="1" si="3419"/>
        <v>0</v>
      </c>
      <c r="W3456" s="678">
        <f t="shared" ca="1" si="3419"/>
        <v>0</v>
      </c>
      <c r="X3456" s="678">
        <f t="shared" ca="1" si="3419"/>
        <v>0</v>
      </c>
      <c r="Y3456" s="678">
        <f t="shared" ca="1" si="3419"/>
        <v>0</v>
      </c>
      <c r="Z3456" s="678">
        <f t="shared" ca="1" si="3419"/>
        <v>0</v>
      </c>
      <c r="AA3456" s="678">
        <f t="shared" ca="1" si="3419"/>
        <v>0</v>
      </c>
      <c r="AB3456" s="678">
        <f t="shared" ca="1" si="3419"/>
        <v>0</v>
      </c>
      <c r="AC3456" s="678">
        <f t="shared" ca="1" si="3419"/>
        <v>0</v>
      </c>
      <c r="AD3456" s="678">
        <f t="shared" ca="1" si="3419"/>
        <v>0</v>
      </c>
      <c r="AE3456" s="678">
        <f t="shared" ca="1" si="3419"/>
        <v>0</v>
      </c>
    </row>
    <row r="3457" spans="2:31" hidden="1">
      <c r="B3457" s="526"/>
      <c r="C3457" s="526"/>
      <c r="D3457" s="526"/>
      <c r="E3457" s="526"/>
      <c r="F3457" s="526"/>
      <c r="G3457" s="526"/>
      <c r="H3457" s="526"/>
      <c r="I3457" s="526"/>
      <c r="J3457" s="677" t="s">
        <v>892</v>
      </c>
      <c r="K3457" s="678">
        <f t="shared" ref="K3457:AE3457" ca="1" si="3420">ROUND(OFFSET($K$810,$D3449,K$3243),0)</f>
        <v>0</v>
      </c>
      <c r="L3457" s="678">
        <f t="shared" ca="1" si="3420"/>
        <v>0</v>
      </c>
      <c r="M3457" s="678">
        <f t="shared" ca="1" si="3420"/>
        <v>0</v>
      </c>
      <c r="N3457" s="678">
        <f t="shared" ca="1" si="3420"/>
        <v>0</v>
      </c>
      <c r="O3457" s="678">
        <f t="shared" ca="1" si="3420"/>
        <v>0</v>
      </c>
      <c r="P3457" s="678">
        <f t="shared" ca="1" si="3420"/>
        <v>0</v>
      </c>
      <c r="Q3457" s="678">
        <f t="shared" ca="1" si="3420"/>
        <v>0</v>
      </c>
      <c r="R3457" s="678">
        <f t="shared" ca="1" si="3420"/>
        <v>0</v>
      </c>
      <c r="S3457" s="678">
        <f t="shared" ca="1" si="3420"/>
        <v>0</v>
      </c>
      <c r="T3457" s="678">
        <f t="shared" ca="1" si="3420"/>
        <v>0</v>
      </c>
      <c r="U3457" s="678">
        <f t="shared" ca="1" si="3420"/>
        <v>0</v>
      </c>
      <c r="V3457" s="678">
        <f t="shared" ca="1" si="3420"/>
        <v>0</v>
      </c>
      <c r="W3457" s="678">
        <f t="shared" ca="1" si="3420"/>
        <v>0</v>
      </c>
      <c r="X3457" s="678">
        <f t="shared" ca="1" si="3420"/>
        <v>0</v>
      </c>
      <c r="Y3457" s="678">
        <f t="shared" ca="1" si="3420"/>
        <v>0</v>
      </c>
      <c r="Z3457" s="678">
        <f t="shared" ca="1" si="3420"/>
        <v>0</v>
      </c>
      <c r="AA3457" s="678">
        <f t="shared" ca="1" si="3420"/>
        <v>0</v>
      </c>
      <c r="AB3457" s="678">
        <f t="shared" ca="1" si="3420"/>
        <v>0</v>
      </c>
      <c r="AC3457" s="678">
        <f t="shared" ca="1" si="3420"/>
        <v>0</v>
      </c>
      <c r="AD3457" s="678">
        <f t="shared" ca="1" si="3420"/>
        <v>0</v>
      </c>
      <c r="AE3457" s="678">
        <f t="shared" ca="1" si="3420"/>
        <v>0</v>
      </c>
    </row>
    <row r="3458" spans="2:31" hidden="1">
      <c r="B3458" s="696" t="s">
        <v>894</v>
      </c>
      <c r="C3458" s="526"/>
      <c r="D3458" s="526"/>
      <c r="E3458" s="526"/>
      <c r="F3458" s="526"/>
      <c r="G3458" s="526"/>
      <c r="H3458" s="526"/>
      <c r="I3458" s="526"/>
      <c r="J3458" s="677" t="s">
        <v>888</v>
      </c>
      <c r="K3458" s="678"/>
      <c r="L3458" s="678"/>
      <c r="M3458" s="678"/>
      <c r="N3458" s="678"/>
      <c r="O3458" s="678"/>
      <c r="P3458" s="678"/>
      <c r="Q3458" s="678"/>
      <c r="R3458" s="678"/>
      <c r="S3458" s="678"/>
      <c r="T3458" s="678"/>
      <c r="U3458" s="678"/>
      <c r="V3458" s="678"/>
      <c r="W3458" s="678"/>
      <c r="X3458" s="678"/>
      <c r="Y3458" s="678"/>
      <c r="Z3458" s="678"/>
      <c r="AA3458" s="678"/>
      <c r="AB3458" s="678"/>
      <c r="AC3458" s="678"/>
      <c r="AD3458" s="678"/>
      <c r="AE3458" s="678"/>
    </row>
    <row r="3459" spans="2:31" ht="12.5" hidden="1" thickBot="1">
      <c r="B3459" s="527" t="s">
        <v>878</v>
      </c>
      <c r="C3459" s="527"/>
      <c r="D3459" s="680"/>
      <c r="E3459" s="680"/>
      <c r="F3459" s="527"/>
      <c r="G3459" s="681"/>
      <c r="H3459" s="527"/>
      <c r="I3459" s="527"/>
      <c r="J3459" s="527"/>
      <c r="K3459" s="527"/>
      <c r="L3459" s="527"/>
      <c r="M3459" s="527"/>
      <c r="N3459" s="527"/>
      <c r="O3459" s="527"/>
      <c r="P3459" s="527"/>
      <c r="Q3459" s="527"/>
      <c r="R3459" s="527"/>
      <c r="S3459" s="527"/>
      <c r="T3459" s="527"/>
      <c r="U3459" s="527"/>
      <c r="V3459" s="527"/>
      <c r="W3459" s="527"/>
      <c r="X3459" s="527"/>
      <c r="Y3459" s="527"/>
      <c r="Z3459" s="527"/>
      <c r="AA3459" s="527"/>
      <c r="AB3459" s="527"/>
      <c r="AC3459" s="527"/>
      <c r="AD3459" s="527"/>
      <c r="AE3459" s="527"/>
    </row>
    <row r="3460" spans="2:31" ht="12.5" hidden="1" thickTop="1"/>
    <row r="3461" spans="2:31" ht="12.5" hidden="1" thickBot="1">
      <c r="B3461" s="675" t="str">
        <f ca="1">"nazwa ST: "&amp;OFFSET($B$787,D3461,0)</f>
        <v xml:space="preserve">nazwa ST: </v>
      </c>
      <c r="C3461" s="675"/>
      <c r="D3461" s="676">
        <f>D3449+1</f>
        <v>18</v>
      </c>
      <c r="E3461" s="675"/>
      <c r="F3461" s="675"/>
      <c r="G3461" s="675"/>
      <c r="H3461" s="675"/>
      <c r="I3461" s="675"/>
      <c r="J3461" s="675"/>
      <c r="K3461" s="539" t="str">
        <f t="shared" ref="K3461:AE3461" si="3421">LataProjekcji</f>
        <v>Uzupełnij dane</v>
      </c>
      <c r="L3461" s="539" t="str">
        <f t="shared" si="3421"/>
        <v/>
      </c>
      <c r="M3461" s="539" t="str">
        <f t="shared" si="3421"/>
        <v/>
      </c>
      <c r="N3461" s="539" t="str">
        <f t="shared" si="3421"/>
        <v/>
      </c>
      <c r="O3461" s="539" t="str">
        <f t="shared" si="3421"/>
        <v/>
      </c>
      <c r="P3461" s="539" t="str">
        <f t="shared" si="3421"/>
        <v/>
      </c>
      <c r="Q3461" s="539" t="str">
        <f t="shared" si="3421"/>
        <v/>
      </c>
      <c r="R3461" s="539" t="str">
        <f t="shared" si="3421"/>
        <v/>
      </c>
      <c r="S3461" s="539" t="str">
        <f t="shared" si="3421"/>
        <v/>
      </c>
      <c r="T3461" s="539" t="str">
        <f t="shared" si="3421"/>
        <v/>
      </c>
      <c r="U3461" s="539" t="str">
        <f t="shared" si="3421"/>
        <v/>
      </c>
      <c r="V3461" s="539" t="str">
        <f t="shared" si="3421"/>
        <v/>
      </c>
      <c r="W3461" s="539" t="str">
        <f t="shared" si="3421"/>
        <v/>
      </c>
      <c r="X3461" s="539" t="str">
        <f t="shared" si="3421"/>
        <v/>
      </c>
      <c r="Y3461" s="539" t="str">
        <f t="shared" si="3421"/>
        <v/>
      </c>
      <c r="Z3461" s="539" t="str">
        <f t="shared" si="3421"/>
        <v/>
      </c>
      <c r="AA3461" s="539" t="str">
        <f t="shared" si="3421"/>
        <v/>
      </c>
      <c r="AB3461" s="539" t="str">
        <f t="shared" si="3421"/>
        <v/>
      </c>
      <c r="AC3461" s="539" t="str">
        <f t="shared" si="3421"/>
        <v/>
      </c>
      <c r="AD3461" s="539" t="str">
        <f t="shared" si="3421"/>
        <v/>
      </c>
      <c r="AE3461" s="539" t="str">
        <f t="shared" si="3421"/>
        <v/>
      </c>
    </row>
    <row r="3462" spans="2:31" hidden="1">
      <c r="B3462" s="526" t="s">
        <v>872</v>
      </c>
      <c r="C3462" s="526"/>
      <c r="D3462" s="526">
        <f ca="1">OFFSET($D$787,D3461,0)</f>
        <v>0</v>
      </c>
      <c r="E3462" s="526">
        <f ca="1">YEAR(OFFSET($E$787,D3461,0))</f>
        <v>1900</v>
      </c>
      <c r="F3462" s="526"/>
      <c r="G3462" s="526"/>
      <c r="H3462" s="526"/>
      <c r="I3462" s="526"/>
      <c r="J3462" s="677" t="s">
        <v>879</v>
      </c>
      <c r="K3462" s="678">
        <f t="shared" ref="K3462:AE3462" ca="1" si="3422">ROUND(OFFSET($K$787,$D3461,K$3243),0)</f>
        <v>0</v>
      </c>
      <c r="L3462" s="678">
        <f t="shared" ca="1" si="3422"/>
        <v>0</v>
      </c>
      <c r="M3462" s="678">
        <f t="shared" ca="1" si="3422"/>
        <v>0</v>
      </c>
      <c r="N3462" s="678">
        <f t="shared" ca="1" si="3422"/>
        <v>0</v>
      </c>
      <c r="O3462" s="678">
        <f t="shared" ca="1" si="3422"/>
        <v>0</v>
      </c>
      <c r="P3462" s="678">
        <f t="shared" ca="1" si="3422"/>
        <v>0</v>
      </c>
      <c r="Q3462" s="678">
        <f t="shared" ca="1" si="3422"/>
        <v>0</v>
      </c>
      <c r="R3462" s="678">
        <f t="shared" ca="1" si="3422"/>
        <v>0</v>
      </c>
      <c r="S3462" s="678">
        <f t="shared" ca="1" si="3422"/>
        <v>0</v>
      </c>
      <c r="T3462" s="678">
        <f t="shared" ca="1" si="3422"/>
        <v>0</v>
      </c>
      <c r="U3462" s="678">
        <f t="shared" ca="1" si="3422"/>
        <v>0</v>
      </c>
      <c r="V3462" s="678">
        <f t="shared" ca="1" si="3422"/>
        <v>0</v>
      </c>
      <c r="W3462" s="678">
        <f t="shared" ca="1" si="3422"/>
        <v>0</v>
      </c>
      <c r="X3462" s="678">
        <f t="shared" ca="1" si="3422"/>
        <v>0</v>
      </c>
      <c r="Y3462" s="678">
        <f t="shared" ca="1" si="3422"/>
        <v>0</v>
      </c>
      <c r="Z3462" s="678">
        <f t="shared" ca="1" si="3422"/>
        <v>0</v>
      </c>
      <c r="AA3462" s="678">
        <f t="shared" ca="1" si="3422"/>
        <v>0</v>
      </c>
      <c r="AB3462" s="678">
        <f t="shared" ca="1" si="3422"/>
        <v>0</v>
      </c>
      <c r="AC3462" s="678">
        <f t="shared" ca="1" si="3422"/>
        <v>0</v>
      </c>
      <c r="AD3462" s="678">
        <f t="shared" ca="1" si="3422"/>
        <v>0</v>
      </c>
      <c r="AE3462" s="678">
        <f t="shared" ca="1" si="3422"/>
        <v>0</v>
      </c>
    </row>
    <row r="3463" spans="2:31" hidden="1">
      <c r="B3463" s="526" t="s">
        <v>893</v>
      </c>
      <c r="C3463" s="526"/>
      <c r="D3463" s="678">
        <f ca="1">OFFSET($C$787,D3461,0)</f>
        <v>0</v>
      </c>
      <c r="E3463" s="678">
        <f ca="1">ROUND(MAX(K3465:AE3465),0)</f>
        <v>0</v>
      </c>
      <c r="F3463" s="694">
        <f ca="1">OFFSET($I$787,D3461,0)</f>
        <v>0</v>
      </c>
      <c r="G3463" s="693">
        <f ca="1">OFFSET($G$787,D3461,0)</f>
        <v>0</v>
      </c>
      <c r="H3463" s="526"/>
      <c r="I3463" s="526"/>
      <c r="J3463" s="677" t="s">
        <v>880</v>
      </c>
      <c r="K3463" s="678">
        <f t="shared" ref="K3463:AE3463" ca="1" si="3423">IF($D3462=K$3245,ROUND($D3463,0),0)</f>
        <v>0</v>
      </c>
      <c r="L3463" s="678">
        <f t="shared" ca="1" si="3423"/>
        <v>0</v>
      </c>
      <c r="M3463" s="678">
        <f t="shared" ca="1" si="3423"/>
        <v>0</v>
      </c>
      <c r="N3463" s="678">
        <f t="shared" ca="1" si="3423"/>
        <v>0</v>
      </c>
      <c r="O3463" s="678">
        <f t="shared" ca="1" si="3423"/>
        <v>0</v>
      </c>
      <c r="P3463" s="678">
        <f t="shared" ca="1" si="3423"/>
        <v>0</v>
      </c>
      <c r="Q3463" s="678">
        <f t="shared" ca="1" si="3423"/>
        <v>0</v>
      </c>
      <c r="R3463" s="678">
        <f t="shared" ca="1" si="3423"/>
        <v>0</v>
      </c>
      <c r="S3463" s="678">
        <f t="shared" ca="1" si="3423"/>
        <v>0</v>
      </c>
      <c r="T3463" s="678">
        <f t="shared" ca="1" si="3423"/>
        <v>0</v>
      </c>
      <c r="U3463" s="678">
        <f t="shared" ca="1" si="3423"/>
        <v>0</v>
      </c>
      <c r="V3463" s="678">
        <f t="shared" ca="1" si="3423"/>
        <v>0</v>
      </c>
      <c r="W3463" s="678">
        <f t="shared" ca="1" si="3423"/>
        <v>0</v>
      </c>
      <c r="X3463" s="678">
        <f t="shared" ca="1" si="3423"/>
        <v>0</v>
      </c>
      <c r="Y3463" s="678">
        <f t="shared" ca="1" si="3423"/>
        <v>0</v>
      </c>
      <c r="Z3463" s="678">
        <f t="shared" ca="1" si="3423"/>
        <v>0</v>
      </c>
      <c r="AA3463" s="678">
        <f t="shared" ca="1" si="3423"/>
        <v>0</v>
      </c>
      <c r="AB3463" s="678">
        <f t="shared" ca="1" si="3423"/>
        <v>0</v>
      </c>
      <c r="AC3463" s="678">
        <f t="shared" ca="1" si="3423"/>
        <v>0</v>
      </c>
      <c r="AD3463" s="678">
        <f t="shared" ca="1" si="3423"/>
        <v>0</v>
      </c>
      <c r="AE3463" s="678">
        <f t="shared" ca="1" si="3423"/>
        <v>0</v>
      </c>
    </row>
    <row r="3464" spans="2:31" hidden="1">
      <c r="B3464" s="526"/>
      <c r="C3464" s="526"/>
      <c r="D3464" s="526"/>
      <c r="E3464" s="526"/>
      <c r="F3464" s="526"/>
      <c r="G3464" s="526"/>
      <c r="H3464" s="526"/>
      <c r="I3464" s="526"/>
      <c r="J3464" s="677" t="s">
        <v>881</v>
      </c>
      <c r="K3464" s="678">
        <f ca="1">IF(AND($D3462&lt;=K$3245,K$3245&lt;=$E3462),ROUND(K3463-K3462,0),0)</f>
        <v>0</v>
      </c>
      <c r="L3464" s="678">
        <f t="shared" ref="L3464:AE3464" ca="1" si="3424">IF(AND($D3462&lt;=L$3245,L$3245&lt;=$E3462),ROUND(K3464+L3463-L3462,0),0)</f>
        <v>0</v>
      </c>
      <c r="M3464" s="678">
        <f t="shared" ca="1" si="3424"/>
        <v>0</v>
      </c>
      <c r="N3464" s="678">
        <f t="shared" ca="1" si="3424"/>
        <v>0</v>
      </c>
      <c r="O3464" s="678">
        <f t="shared" ca="1" si="3424"/>
        <v>0</v>
      </c>
      <c r="P3464" s="678">
        <f t="shared" ca="1" si="3424"/>
        <v>0</v>
      </c>
      <c r="Q3464" s="678">
        <f t="shared" ca="1" si="3424"/>
        <v>0</v>
      </c>
      <c r="R3464" s="678">
        <f t="shared" ca="1" si="3424"/>
        <v>0</v>
      </c>
      <c r="S3464" s="678">
        <f t="shared" ca="1" si="3424"/>
        <v>0</v>
      </c>
      <c r="T3464" s="678">
        <f t="shared" ca="1" si="3424"/>
        <v>0</v>
      </c>
      <c r="U3464" s="678">
        <f t="shared" ca="1" si="3424"/>
        <v>0</v>
      </c>
      <c r="V3464" s="678">
        <f t="shared" ca="1" si="3424"/>
        <v>0</v>
      </c>
      <c r="W3464" s="678">
        <f t="shared" ca="1" si="3424"/>
        <v>0</v>
      </c>
      <c r="X3464" s="678">
        <f t="shared" ca="1" si="3424"/>
        <v>0</v>
      </c>
      <c r="Y3464" s="678">
        <f t="shared" ca="1" si="3424"/>
        <v>0</v>
      </c>
      <c r="Z3464" s="678">
        <f t="shared" ca="1" si="3424"/>
        <v>0</v>
      </c>
      <c r="AA3464" s="678">
        <f t="shared" ca="1" si="3424"/>
        <v>0</v>
      </c>
      <c r="AB3464" s="678">
        <f t="shared" ca="1" si="3424"/>
        <v>0</v>
      </c>
      <c r="AC3464" s="678">
        <f t="shared" ca="1" si="3424"/>
        <v>0</v>
      </c>
      <c r="AD3464" s="678">
        <f t="shared" ca="1" si="3424"/>
        <v>0</v>
      </c>
      <c r="AE3464" s="678">
        <f t="shared" ca="1" si="3424"/>
        <v>0</v>
      </c>
    </row>
    <row r="3465" spans="2:31" hidden="1">
      <c r="B3465" s="526"/>
      <c r="C3465" s="526"/>
      <c r="D3465" s="526"/>
      <c r="E3465" s="526"/>
      <c r="F3465" s="526"/>
      <c r="G3465" s="526"/>
      <c r="H3465" s="526"/>
      <c r="I3465" s="526"/>
      <c r="J3465" s="679" t="s">
        <v>874</v>
      </c>
      <c r="K3465" s="526">
        <f t="shared" ref="K3465:AE3465" ca="1" si="3425">IF(AND($E3462=K$3245,K3464&gt;0),ROUND(K3464,0),0)</f>
        <v>0</v>
      </c>
      <c r="L3465" s="526">
        <f t="shared" ca="1" si="3425"/>
        <v>0</v>
      </c>
      <c r="M3465" s="526">
        <f t="shared" ca="1" si="3425"/>
        <v>0</v>
      </c>
      <c r="N3465" s="526">
        <f t="shared" ca="1" si="3425"/>
        <v>0</v>
      </c>
      <c r="O3465" s="526">
        <f t="shared" ca="1" si="3425"/>
        <v>0</v>
      </c>
      <c r="P3465" s="526">
        <f t="shared" ca="1" si="3425"/>
        <v>0</v>
      </c>
      <c r="Q3465" s="526">
        <f t="shared" ca="1" si="3425"/>
        <v>0</v>
      </c>
      <c r="R3465" s="526">
        <f t="shared" ca="1" si="3425"/>
        <v>0</v>
      </c>
      <c r="S3465" s="526">
        <f t="shared" ca="1" si="3425"/>
        <v>0</v>
      </c>
      <c r="T3465" s="526">
        <f t="shared" ca="1" si="3425"/>
        <v>0</v>
      </c>
      <c r="U3465" s="526">
        <f t="shared" ca="1" si="3425"/>
        <v>0</v>
      </c>
      <c r="V3465" s="526">
        <f t="shared" ca="1" si="3425"/>
        <v>0</v>
      </c>
      <c r="W3465" s="526">
        <f t="shared" ca="1" si="3425"/>
        <v>0</v>
      </c>
      <c r="X3465" s="526">
        <f t="shared" ca="1" si="3425"/>
        <v>0</v>
      </c>
      <c r="Y3465" s="526">
        <f t="shared" ca="1" si="3425"/>
        <v>0</v>
      </c>
      <c r="Z3465" s="526">
        <f t="shared" ca="1" si="3425"/>
        <v>0</v>
      </c>
      <c r="AA3465" s="526">
        <f t="shared" ca="1" si="3425"/>
        <v>0</v>
      </c>
      <c r="AB3465" s="526">
        <f t="shared" ca="1" si="3425"/>
        <v>0</v>
      </c>
      <c r="AC3465" s="526">
        <f t="shared" ca="1" si="3425"/>
        <v>0</v>
      </c>
      <c r="AD3465" s="526">
        <f t="shared" ca="1" si="3425"/>
        <v>0</v>
      </c>
      <c r="AE3465" s="526">
        <f t="shared" ca="1" si="3425"/>
        <v>0</v>
      </c>
    </row>
    <row r="3466" spans="2:31" hidden="1">
      <c r="B3466" s="526"/>
      <c r="C3466" s="526"/>
      <c r="D3466" s="526"/>
      <c r="E3466" s="526"/>
      <c r="F3466" s="526"/>
      <c r="G3466" s="526"/>
      <c r="H3466" s="526"/>
      <c r="I3466" s="526"/>
      <c r="J3466" s="677" t="s">
        <v>882</v>
      </c>
      <c r="K3466" s="678">
        <f t="shared" ref="K3466:AE3466" ca="1" si="3426">IF(AND($D3462&lt;=K$3245,K$3245&lt;=$E3462),ROUND(K3464-K3465,0),0)</f>
        <v>0</v>
      </c>
      <c r="L3466" s="678">
        <f t="shared" ca="1" si="3426"/>
        <v>0</v>
      </c>
      <c r="M3466" s="678">
        <f t="shared" ca="1" si="3426"/>
        <v>0</v>
      </c>
      <c r="N3466" s="678">
        <f t="shared" ca="1" si="3426"/>
        <v>0</v>
      </c>
      <c r="O3466" s="678">
        <f t="shared" ca="1" si="3426"/>
        <v>0</v>
      </c>
      <c r="P3466" s="678">
        <f t="shared" ca="1" si="3426"/>
        <v>0</v>
      </c>
      <c r="Q3466" s="678">
        <f t="shared" ca="1" si="3426"/>
        <v>0</v>
      </c>
      <c r="R3466" s="678">
        <f t="shared" ca="1" si="3426"/>
        <v>0</v>
      </c>
      <c r="S3466" s="678">
        <f t="shared" ca="1" si="3426"/>
        <v>0</v>
      </c>
      <c r="T3466" s="678">
        <f t="shared" ca="1" si="3426"/>
        <v>0</v>
      </c>
      <c r="U3466" s="678">
        <f t="shared" ca="1" si="3426"/>
        <v>0</v>
      </c>
      <c r="V3466" s="678">
        <f t="shared" ca="1" si="3426"/>
        <v>0</v>
      </c>
      <c r="W3466" s="678">
        <f t="shared" ca="1" si="3426"/>
        <v>0</v>
      </c>
      <c r="X3466" s="678">
        <f t="shared" ca="1" si="3426"/>
        <v>0</v>
      </c>
      <c r="Y3466" s="678">
        <f t="shared" ca="1" si="3426"/>
        <v>0</v>
      </c>
      <c r="Z3466" s="678">
        <f t="shared" ca="1" si="3426"/>
        <v>0</v>
      </c>
      <c r="AA3466" s="678">
        <f t="shared" ca="1" si="3426"/>
        <v>0</v>
      </c>
      <c r="AB3466" s="678">
        <f t="shared" ca="1" si="3426"/>
        <v>0</v>
      </c>
      <c r="AC3466" s="678">
        <f t="shared" ca="1" si="3426"/>
        <v>0</v>
      </c>
      <c r="AD3466" s="678">
        <f t="shared" ca="1" si="3426"/>
        <v>0</v>
      </c>
      <c r="AE3466" s="678">
        <f t="shared" ca="1" si="3426"/>
        <v>0</v>
      </c>
    </row>
    <row r="3467" spans="2:31" hidden="1">
      <c r="B3467" s="526"/>
      <c r="C3467" s="526"/>
      <c r="D3467" s="526"/>
      <c r="E3467" s="526"/>
      <c r="F3467" s="526"/>
      <c r="G3467" s="526"/>
      <c r="H3467" s="526"/>
      <c r="I3467" s="526"/>
      <c r="J3467" s="677" t="s">
        <v>883</v>
      </c>
      <c r="K3467" s="678">
        <f t="shared" ref="K3467:AE3467" ca="1" si="3427">ROUND(K3465+K3462,0)</f>
        <v>0</v>
      </c>
      <c r="L3467" s="678">
        <f t="shared" ca="1" si="3427"/>
        <v>0</v>
      </c>
      <c r="M3467" s="678">
        <f t="shared" ca="1" si="3427"/>
        <v>0</v>
      </c>
      <c r="N3467" s="678">
        <f t="shared" ca="1" si="3427"/>
        <v>0</v>
      </c>
      <c r="O3467" s="678">
        <f t="shared" ca="1" si="3427"/>
        <v>0</v>
      </c>
      <c r="P3467" s="678">
        <f t="shared" ca="1" si="3427"/>
        <v>0</v>
      </c>
      <c r="Q3467" s="678">
        <f t="shared" ca="1" si="3427"/>
        <v>0</v>
      </c>
      <c r="R3467" s="678">
        <f t="shared" ca="1" si="3427"/>
        <v>0</v>
      </c>
      <c r="S3467" s="678">
        <f t="shared" ca="1" si="3427"/>
        <v>0</v>
      </c>
      <c r="T3467" s="678">
        <f t="shared" ca="1" si="3427"/>
        <v>0</v>
      </c>
      <c r="U3467" s="678">
        <f t="shared" ca="1" si="3427"/>
        <v>0</v>
      </c>
      <c r="V3467" s="678">
        <f t="shared" ca="1" si="3427"/>
        <v>0</v>
      </c>
      <c r="W3467" s="678">
        <f t="shared" ca="1" si="3427"/>
        <v>0</v>
      </c>
      <c r="X3467" s="678">
        <f t="shared" ca="1" si="3427"/>
        <v>0</v>
      </c>
      <c r="Y3467" s="678">
        <f t="shared" ca="1" si="3427"/>
        <v>0</v>
      </c>
      <c r="Z3467" s="678">
        <f t="shared" ca="1" si="3427"/>
        <v>0</v>
      </c>
      <c r="AA3467" s="678">
        <f t="shared" ca="1" si="3427"/>
        <v>0</v>
      </c>
      <c r="AB3467" s="678">
        <f t="shared" ca="1" si="3427"/>
        <v>0</v>
      </c>
      <c r="AC3467" s="678">
        <f t="shared" ca="1" si="3427"/>
        <v>0</v>
      </c>
      <c r="AD3467" s="678">
        <f t="shared" ca="1" si="3427"/>
        <v>0</v>
      </c>
      <c r="AE3467" s="678">
        <f t="shared" ca="1" si="3427"/>
        <v>0</v>
      </c>
    </row>
    <row r="3468" spans="2:31" hidden="1">
      <c r="B3468" s="526"/>
      <c r="C3468" s="526"/>
      <c r="D3468" s="526"/>
      <c r="E3468" s="526"/>
      <c r="F3468" s="526"/>
      <c r="G3468" s="526"/>
      <c r="H3468" s="526"/>
      <c r="I3468" s="526"/>
      <c r="J3468" s="677" t="s">
        <v>887</v>
      </c>
      <c r="K3468" s="678">
        <f t="shared" ref="K3468:AE3468" ca="1" si="3428">IF($D3462=K$3245,ROUND($F3463,0),0)</f>
        <v>0</v>
      </c>
      <c r="L3468" s="678">
        <f t="shared" ca="1" si="3428"/>
        <v>0</v>
      </c>
      <c r="M3468" s="678">
        <f t="shared" ca="1" si="3428"/>
        <v>0</v>
      </c>
      <c r="N3468" s="678">
        <f t="shared" ca="1" si="3428"/>
        <v>0</v>
      </c>
      <c r="O3468" s="678">
        <f t="shared" ca="1" si="3428"/>
        <v>0</v>
      </c>
      <c r="P3468" s="678">
        <f t="shared" ca="1" si="3428"/>
        <v>0</v>
      </c>
      <c r="Q3468" s="678">
        <f t="shared" ca="1" si="3428"/>
        <v>0</v>
      </c>
      <c r="R3468" s="678">
        <f t="shared" ca="1" si="3428"/>
        <v>0</v>
      </c>
      <c r="S3468" s="678">
        <f t="shared" ca="1" si="3428"/>
        <v>0</v>
      </c>
      <c r="T3468" s="678">
        <f t="shared" ca="1" si="3428"/>
        <v>0</v>
      </c>
      <c r="U3468" s="678">
        <f t="shared" ca="1" si="3428"/>
        <v>0</v>
      </c>
      <c r="V3468" s="678">
        <f t="shared" ca="1" si="3428"/>
        <v>0</v>
      </c>
      <c r="W3468" s="678">
        <f t="shared" ca="1" si="3428"/>
        <v>0</v>
      </c>
      <c r="X3468" s="678">
        <f t="shared" ca="1" si="3428"/>
        <v>0</v>
      </c>
      <c r="Y3468" s="678">
        <f t="shared" ca="1" si="3428"/>
        <v>0</v>
      </c>
      <c r="Z3468" s="678">
        <f t="shared" ca="1" si="3428"/>
        <v>0</v>
      </c>
      <c r="AA3468" s="678">
        <f t="shared" ca="1" si="3428"/>
        <v>0</v>
      </c>
      <c r="AB3468" s="678">
        <f t="shared" ca="1" si="3428"/>
        <v>0</v>
      </c>
      <c r="AC3468" s="678">
        <f t="shared" ca="1" si="3428"/>
        <v>0</v>
      </c>
      <c r="AD3468" s="678">
        <f t="shared" ca="1" si="3428"/>
        <v>0</v>
      </c>
      <c r="AE3468" s="678">
        <f t="shared" ca="1" si="3428"/>
        <v>0</v>
      </c>
    </row>
    <row r="3469" spans="2:31" hidden="1">
      <c r="B3469" s="526"/>
      <c r="C3469" s="526"/>
      <c r="D3469" s="526"/>
      <c r="E3469" s="526"/>
      <c r="F3469" s="526"/>
      <c r="G3469" s="526"/>
      <c r="H3469" s="526"/>
      <c r="I3469" s="526"/>
      <c r="J3469" s="677" t="s">
        <v>892</v>
      </c>
      <c r="K3469" s="678">
        <f t="shared" ref="K3469:AE3469" ca="1" si="3429">ROUND(OFFSET($K$810,$D3461,K$3243),0)</f>
        <v>0</v>
      </c>
      <c r="L3469" s="678">
        <f t="shared" ca="1" si="3429"/>
        <v>0</v>
      </c>
      <c r="M3469" s="678">
        <f t="shared" ca="1" si="3429"/>
        <v>0</v>
      </c>
      <c r="N3469" s="678">
        <f t="shared" ca="1" si="3429"/>
        <v>0</v>
      </c>
      <c r="O3469" s="678">
        <f t="shared" ca="1" si="3429"/>
        <v>0</v>
      </c>
      <c r="P3469" s="678">
        <f t="shared" ca="1" si="3429"/>
        <v>0</v>
      </c>
      <c r="Q3469" s="678">
        <f t="shared" ca="1" si="3429"/>
        <v>0</v>
      </c>
      <c r="R3469" s="678">
        <f t="shared" ca="1" si="3429"/>
        <v>0</v>
      </c>
      <c r="S3469" s="678">
        <f t="shared" ca="1" si="3429"/>
        <v>0</v>
      </c>
      <c r="T3469" s="678">
        <f t="shared" ca="1" si="3429"/>
        <v>0</v>
      </c>
      <c r="U3469" s="678">
        <f t="shared" ca="1" si="3429"/>
        <v>0</v>
      </c>
      <c r="V3469" s="678">
        <f t="shared" ca="1" si="3429"/>
        <v>0</v>
      </c>
      <c r="W3469" s="678">
        <f t="shared" ca="1" si="3429"/>
        <v>0</v>
      </c>
      <c r="X3469" s="678">
        <f t="shared" ca="1" si="3429"/>
        <v>0</v>
      </c>
      <c r="Y3469" s="678">
        <f t="shared" ca="1" si="3429"/>
        <v>0</v>
      </c>
      <c r="Z3469" s="678">
        <f t="shared" ca="1" si="3429"/>
        <v>0</v>
      </c>
      <c r="AA3469" s="678">
        <f t="shared" ca="1" si="3429"/>
        <v>0</v>
      </c>
      <c r="AB3469" s="678">
        <f t="shared" ca="1" si="3429"/>
        <v>0</v>
      </c>
      <c r="AC3469" s="678">
        <f t="shared" ca="1" si="3429"/>
        <v>0</v>
      </c>
      <c r="AD3469" s="678">
        <f t="shared" ca="1" si="3429"/>
        <v>0</v>
      </c>
      <c r="AE3469" s="678">
        <f t="shared" ca="1" si="3429"/>
        <v>0</v>
      </c>
    </row>
    <row r="3470" spans="2:31" hidden="1">
      <c r="B3470" s="696" t="s">
        <v>894</v>
      </c>
      <c r="C3470" s="526"/>
      <c r="D3470" s="526"/>
      <c r="E3470" s="526"/>
      <c r="F3470" s="526"/>
      <c r="G3470" s="526"/>
      <c r="H3470" s="526"/>
      <c r="I3470" s="526"/>
      <c r="J3470" s="677" t="s">
        <v>888</v>
      </c>
      <c r="K3470" s="678"/>
      <c r="L3470" s="678"/>
      <c r="M3470" s="678"/>
      <c r="N3470" s="678"/>
      <c r="O3470" s="678"/>
      <c r="P3470" s="678"/>
      <c r="Q3470" s="678"/>
      <c r="R3470" s="678"/>
      <c r="S3470" s="678"/>
      <c r="T3470" s="678"/>
      <c r="U3470" s="678"/>
      <c r="V3470" s="678"/>
      <c r="W3470" s="678"/>
      <c r="X3470" s="678"/>
      <c r="Y3470" s="678"/>
      <c r="Z3470" s="678"/>
      <c r="AA3470" s="678"/>
      <c r="AB3470" s="678"/>
      <c r="AC3470" s="678"/>
      <c r="AD3470" s="678"/>
      <c r="AE3470" s="678"/>
    </row>
    <row r="3471" spans="2:31" ht="12.5" hidden="1" thickBot="1">
      <c r="B3471" s="527" t="s">
        <v>878</v>
      </c>
      <c r="C3471" s="527"/>
      <c r="D3471" s="680"/>
      <c r="E3471" s="680"/>
      <c r="F3471" s="527"/>
      <c r="G3471" s="681"/>
      <c r="H3471" s="527"/>
      <c r="I3471" s="527"/>
      <c r="J3471" s="527"/>
      <c r="K3471" s="527"/>
      <c r="L3471" s="527"/>
      <c r="M3471" s="527"/>
      <c r="N3471" s="527"/>
      <c r="O3471" s="527"/>
      <c r="P3471" s="527"/>
      <c r="Q3471" s="527"/>
      <c r="R3471" s="527"/>
      <c r="S3471" s="527"/>
      <c r="T3471" s="527"/>
      <c r="U3471" s="527"/>
      <c r="V3471" s="527"/>
      <c r="W3471" s="527"/>
      <c r="X3471" s="527"/>
      <c r="Y3471" s="527"/>
      <c r="Z3471" s="527"/>
      <c r="AA3471" s="527"/>
      <c r="AB3471" s="527"/>
      <c r="AC3471" s="527"/>
      <c r="AD3471" s="527"/>
      <c r="AE3471" s="527"/>
    </row>
    <row r="3472" spans="2:31" ht="12.5" hidden="1" thickTop="1"/>
    <row r="3473" spans="2:31" ht="12.5" hidden="1" thickBot="1">
      <c r="B3473" s="675" t="str">
        <f ca="1">"nazwa ST: "&amp;OFFSET($B$787,D3473,0)</f>
        <v xml:space="preserve">nazwa ST: </v>
      </c>
      <c r="C3473" s="675"/>
      <c r="D3473" s="676">
        <f>D3461+1</f>
        <v>19</v>
      </c>
      <c r="E3473" s="675"/>
      <c r="F3473" s="675"/>
      <c r="G3473" s="675"/>
      <c r="H3473" s="675"/>
      <c r="I3473" s="675"/>
      <c r="J3473" s="675"/>
      <c r="K3473" s="539" t="str">
        <f t="shared" ref="K3473:AE3473" si="3430">LataProjekcji</f>
        <v>Uzupełnij dane</v>
      </c>
      <c r="L3473" s="539" t="str">
        <f t="shared" si="3430"/>
        <v/>
      </c>
      <c r="M3473" s="539" t="str">
        <f t="shared" si="3430"/>
        <v/>
      </c>
      <c r="N3473" s="539" t="str">
        <f t="shared" si="3430"/>
        <v/>
      </c>
      <c r="O3473" s="539" t="str">
        <f t="shared" si="3430"/>
        <v/>
      </c>
      <c r="P3473" s="539" t="str">
        <f t="shared" si="3430"/>
        <v/>
      </c>
      <c r="Q3473" s="539" t="str">
        <f t="shared" si="3430"/>
        <v/>
      </c>
      <c r="R3473" s="539" t="str">
        <f t="shared" si="3430"/>
        <v/>
      </c>
      <c r="S3473" s="539" t="str">
        <f t="shared" si="3430"/>
        <v/>
      </c>
      <c r="T3473" s="539" t="str">
        <f t="shared" si="3430"/>
        <v/>
      </c>
      <c r="U3473" s="539" t="str">
        <f t="shared" si="3430"/>
        <v/>
      </c>
      <c r="V3473" s="539" t="str">
        <f t="shared" si="3430"/>
        <v/>
      </c>
      <c r="W3473" s="539" t="str">
        <f t="shared" si="3430"/>
        <v/>
      </c>
      <c r="X3473" s="539" t="str">
        <f t="shared" si="3430"/>
        <v/>
      </c>
      <c r="Y3473" s="539" t="str">
        <f t="shared" si="3430"/>
        <v/>
      </c>
      <c r="Z3473" s="539" t="str">
        <f t="shared" si="3430"/>
        <v/>
      </c>
      <c r="AA3473" s="539" t="str">
        <f t="shared" si="3430"/>
        <v/>
      </c>
      <c r="AB3473" s="539" t="str">
        <f t="shared" si="3430"/>
        <v/>
      </c>
      <c r="AC3473" s="539" t="str">
        <f t="shared" si="3430"/>
        <v/>
      </c>
      <c r="AD3473" s="539" t="str">
        <f t="shared" si="3430"/>
        <v/>
      </c>
      <c r="AE3473" s="539" t="str">
        <f t="shared" si="3430"/>
        <v/>
      </c>
    </row>
    <row r="3474" spans="2:31" hidden="1">
      <c r="B3474" s="526" t="s">
        <v>872</v>
      </c>
      <c r="C3474" s="526"/>
      <c r="D3474" s="526">
        <f ca="1">OFFSET($D$787,D3473,0)</f>
        <v>0</v>
      </c>
      <c r="E3474" s="526">
        <f ca="1">YEAR(OFFSET($E$787,D3473,0))</f>
        <v>1900</v>
      </c>
      <c r="F3474" s="526"/>
      <c r="G3474" s="526"/>
      <c r="H3474" s="526"/>
      <c r="I3474" s="526"/>
      <c r="J3474" s="677" t="s">
        <v>879</v>
      </c>
      <c r="K3474" s="678">
        <f t="shared" ref="K3474:AE3474" ca="1" si="3431">ROUND(OFFSET($K$787,$D3473,K$3243),0)</f>
        <v>0</v>
      </c>
      <c r="L3474" s="678">
        <f t="shared" ca="1" si="3431"/>
        <v>0</v>
      </c>
      <c r="M3474" s="678">
        <f t="shared" ca="1" si="3431"/>
        <v>0</v>
      </c>
      <c r="N3474" s="678">
        <f t="shared" ca="1" si="3431"/>
        <v>0</v>
      </c>
      <c r="O3474" s="678">
        <f t="shared" ca="1" si="3431"/>
        <v>0</v>
      </c>
      <c r="P3474" s="678">
        <f t="shared" ca="1" si="3431"/>
        <v>0</v>
      </c>
      <c r="Q3474" s="678">
        <f t="shared" ca="1" si="3431"/>
        <v>0</v>
      </c>
      <c r="R3474" s="678">
        <f t="shared" ca="1" si="3431"/>
        <v>0</v>
      </c>
      <c r="S3474" s="678">
        <f t="shared" ca="1" si="3431"/>
        <v>0</v>
      </c>
      <c r="T3474" s="678">
        <f t="shared" ca="1" si="3431"/>
        <v>0</v>
      </c>
      <c r="U3474" s="678">
        <f t="shared" ca="1" si="3431"/>
        <v>0</v>
      </c>
      <c r="V3474" s="678">
        <f t="shared" ca="1" si="3431"/>
        <v>0</v>
      </c>
      <c r="W3474" s="678">
        <f t="shared" ca="1" si="3431"/>
        <v>0</v>
      </c>
      <c r="X3474" s="678">
        <f t="shared" ca="1" si="3431"/>
        <v>0</v>
      </c>
      <c r="Y3474" s="678">
        <f t="shared" ca="1" si="3431"/>
        <v>0</v>
      </c>
      <c r="Z3474" s="678">
        <f t="shared" ca="1" si="3431"/>
        <v>0</v>
      </c>
      <c r="AA3474" s="678">
        <f t="shared" ca="1" si="3431"/>
        <v>0</v>
      </c>
      <c r="AB3474" s="678">
        <f t="shared" ca="1" si="3431"/>
        <v>0</v>
      </c>
      <c r="AC3474" s="678">
        <f t="shared" ca="1" si="3431"/>
        <v>0</v>
      </c>
      <c r="AD3474" s="678">
        <f t="shared" ca="1" si="3431"/>
        <v>0</v>
      </c>
      <c r="AE3474" s="678">
        <f t="shared" ca="1" si="3431"/>
        <v>0</v>
      </c>
    </row>
    <row r="3475" spans="2:31" hidden="1">
      <c r="B3475" s="526" t="s">
        <v>893</v>
      </c>
      <c r="C3475" s="526"/>
      <c r="D3475" s="678">
        <f ca="1">OFFSET($C$787,D3473,0)</f>
        <v>0</v>
      </c>
      <c r="E3475" s="678">
        <f ca="1">ROUND(MAX(K3477:AE3477),0)</f>
        <v>0</v>
      </c>
      <c r="F3475" s="694">
        <f ca="1">OFFSET($I$787,D3473,0)</f>
        <v>0</v>
      </c>
      <c r="G3475" s="693">
        <f ca="1">OFFSET($G$787,D3473,0)</f>
        <v>0</v>
      </c>
      <c r="H3475" s="526"/>
      <c r="I3475" s="526"/>
      <c r="J3475" s="677" t="s">
        <v>880</v>
      </c>
      <c r="K3475" s="678">
        <f t="shared" ref="K3475:AE3475" ca="1" si="3432">IF($D3474=K$3245,ROUND($D3475,0),0)</f>
        <v>0</v>
      </c>
      <c r="L3475" s="678">
        <f t="shared" ca="1" si="3432"/>
        <v>0</v>
      </c>
      <c r="M3475" s="678">
        <f t="shared" ca="1" si="3432"/>
        <v>0</v>
      </c>
      <c r="N3475" s="678">
        <f t="shared" ca="1" si="3432"/>
        <v>0</v>
      </c>
      <c r="O3475" s="678">
        <f t="shared" ca="1" si="3432"/>
        <v>0</v>
      </c>
      <c r="P3475" s="678">
        <f t="shared" ca="1" si="3432"/>
        <v>0</v>
      </c>
      <c r="Q3475" s="678">
        <f t="shared" ca="1" si="3432"/>
        <v>0</v>
      </c>
      <c r="R3475" s="678">
        <f t="shared" ca="1" si="3432"/>
        <v>0</v>
      </c>
      <c r="S3475" s="678">
        <f t="shared" ca="1" si="3432"/>
        <v>0</v>
      </c>
      <c r="T3475" s="678">
        <f t="shared" ca="1" si="3432"/>
        <v>0</v>
      </c>
      <c r="U3475" s="678">
        <f t="shared" ca="1" si="3432"/>
        <v>0</v>
      </c>
      <c r="V3475" s="678">
        <f t="shared" ca="1" si="3432"/>
        <v>0</v>
      </c>
      <c r="W3475" s="678">
        <f t="shared" ca="1" si="3432"/>
        <v>0</v>
      </c>
      <c r="X3475" s="678">
        <f t="shared" ca="1" si="3432"/>
        <v>0</v>
      </c>
      <c r="Y3475" s="678">
        <f t="shared" ca="1" si="3432"/>
        <v>0</v>
      </c>
      <c r="Z3475" s="678">
        <f t="shared" ca="1" si="3432"/>
        <v>0</v>
      </c>
      <c r="AA3475" s="678">
        <f t="shared" ca="1" si="3432"/>
        <v>0</v>
      </c>
      <c r="AB3475" s="678">
        <f t="shared" ca="1" si="3432"/>
        <v>0</v>
      </c>
      <c r="AC3475" s="678">
        <f t="shared" ca="1" si="3432"/>
        <v>0</v>
      </c>
      <c r="AD3475" s="678">
        <f t="shared" ca="1" si="3432"/>
        <v>0</v>
      </c>
      <c r="AE3475" s="678">
        <f t="shared" ca="1" si="3432"/>
        <v>0</v>
      </c>
    </row>
    <row r="3476" spans="2:31" hidden="1">
      <c r="B3476" s="526"/>
      <c r="C3476" s="526"/>
      <c r="D3476" s="526"/>
      <c r="E3476" s="526"/>
      <c r="F3476" s="526"/>
      <c r="G3476" s="526"/>
      <c r="H3476" s="526"/>
      <c r="I3476" s="526"/>
      <c r="J3476" s="677" t="s">
        <v>881</v>
      </c>
      <c r="K3476" s="678">
        <f ca="1">IF(AND($D3474&lt;=K$3245,K$3245&lt;=$E3474),ROUND(K3475-K3474,0),0)</f>
        <v>0</v>
      </c>
      <c r="L3476" s="678">
        <f t="shared" ref="L3476:AE3476" ca="1" si="3433">IF(AND($D3474&lt;=L$3245,L$3245&lt;=$E3474),ROUND(K3476+L3475-L3474,0),0)</f>
        <v>0</v>
      </c>
      <c r="M3476" s="678">
        <f t="shared" ca="1" si="3433"/>
        <v>0</v>
      </c>
      <c r="N3476" s="678">
        <f t="shared" ca="1" si="3433"/>
        <v>0</v>
      </c>
      <c r="O3476" s="678">
        <f t="shared" ca="1" si="3433"/>
        <v>0</v>
      </c>
      <c r="P3476" s="678">
        <f t="shared" ca="1" si="3433"/>
        <v>0</v>
      </c>
      <c r="Q3476" s="678">
        <f t="shared" ca="1" si="3433"/>
        <v>0</v>
      </c>
      <c r="R3476" s="678">
        <f t="shared" ca="1" si="3433"/>
        <v>0</v>
      </c>
      <c r="S3476" s="678">
        <f t="shared" ca="1" si="3433"/>
        <v>0</v>
      </c>
      <c r="T3476" s="678">
        <f t="shared" ca="1" si="3433"/>
        <v>0</v>
      </c>
      <c r="U3476" s="678">
        <f t="shared" ca="1" si="3433"/>
        <v>0</v>
      </c>
      <c r="V3476" s="678">
        <f t="shared" ca="1" si="3433"/>
        <v>0</v>
      </c>
      <c r="W3476" s="678">
        <f t="shared" ca="1" si="3433"/>
        <v>0</v>
      </c>
      <c r="X3476" s="678">
        <f t="shared" ca="1" si="3433"/>
        <v>0</v>
      </c>
      <c r="Y3476" s="678">
        <f t="shared" ca="1" si="3433"/>
        <v>0</v>
      </c>
      <c r="Z3476" s="678">
        <f t="shared" ca="1" si="3433"/>
        <v>0</v>
      </c>
      <c r="AA3476" s="678">
        <f t="shared" ca="1" si="3433"/>
        <v>0</v>
      </c>
      <c r="AB3476" s="678">
        <f t="shared" ca="1" si="3433"/>
        <v>0</v>
      </c>
      <c r="AC3476" s="678">
        <f t="shared" ca="1" si="3433"/>
        <v>0</v>
      </c>
      <c r="AD3476" s="678">
        <f t="shared" ca="1" si="3433"/>
        <v>0</v>
      </c>
      <c r="AE3476" s="678">
        <f t="shared" ca="1" si="3433"/>
        <v>0</v>
      </c>
    </row>
    <row r="3477" spans="2:31" hidden="1">
      <c r="B3477" s="526"/>
      <c r="C3477" s="526"/>
      <c r="D3477" s="526"/>
      <c r="E3477" s="526"/>
      <c r="F3477" s="526"/>
      <c r="G3477" s="526"/>
      <c r="H3477" s="526"/>
      <c r="I3477" s="526"/>
      <c r="J3477" s="679" t="s">
        <v>874</v>
      </c>
      <c r="K3477" s="526">
        <f t="shared" ref="K3477:AE3477" ca="1" si="3434">IF(AND($E3474=K$3245,K3476&gt;0),ROUND(K3476,0),0)</f>
        <v>0</v>
      </c>
      <c r="L3477" s="526">
        <f t="shared" ca="1" si="3434"/>
        <v>0</v>
      </c>
      <c r="M3477" s="526">
        <f t="shared" ca="1" si="3434"/>
        <v>0</v>
      </c>
      <c r="N3477" s="526">
        <f t="shared" ca="1" si="3434"/>
        <v>0</v>
      </c>
      <c r="O3477" s="526">
        <f t="shared" ca="1" si="3434"/>
        <v>0</v>
      </c>
      <c r="P3477" s="526">
        <f t="shared" ca="1" si="3434"/>
        <v>0</v>
      </c>
      <c r="Q3477" s="526">
        <f t="shared" ca="1" si="3434"/>
        <v>0</v>
      </c>
      <c r="R3477" s="526">
        <f t="shared" ca="1" si="3434"/>
        <v>0</v>
      </c>
      <c r="S3477" s="526">
        <f t="shared" ca="1" si="3434"/>
        <v>0</v>
      </c>
      <c r="T3477" s="526">
        <f t="shared" ca="1" si="3434"/>
        <v>0</v>
      </c>
      <c r="U3477" s="526">
        <f t="shared" ca="1" si="3434"/>
        <v>0</v>
      </c>
      <c r="V3477" s="526">
        <f t="shared" ca="1" si="3434"/>
        <v>0</v>
      </c>
      <c r="W3477" s="526">
        <f t="shared" ca="1" si="3434"/>
        <v>0</v>
      </c>
      <c r="X3477" s="526">
        <f t="shared" ca="1" si="3434"/>
        <v>0</v>
      </c>
      <c r="Y3477" s="526">
        <f t="shared" ca="1" si="3434"/>
        <v>0</v>
      </c>
      <c r="Z3477" s="526">
        <f t="shared" ca="1" si="3434"/>
        <v>0</v>
      </c>
      <c r="AA3477" s="526">
        <f t="shared" ca="1" si="3434"/>
        <v>0</v>
      </c>
      <c r="AB3477" s="526">
        <f t="shared" ca="1" si="3434"/>
        <v>0</v>
      </c>
      <c r="AC3477" s="526">
        <f t="shared" ca="1" si="3434"/>
        <v>0</v>
      </c>
      <c r="AD3477" s="526">
        <f t="shared" ca="1" si="3434"/>
        <v>0</v>
      </c>
      <c r="AE3477" s="526">
        <f t="shared" ca="1" si="3434"/>
        <v>0</v>
      </c>
    </row>
    <row r="3478" spans="2:31" hidden="1">
      <c r="B3478" s="526"/>
      <c r="C3478" s="526"/>
      <c r="D3478" s="526"/>
      <c r="E3478" s="526"/>
      <c r="F3478" s="526"/>
      <c r="G3478" s="526"/>
      <c r="H3478" s="526"/>
      <c r="I3478" s="526"/>
      <c r="J3478" s="677" t="s">
        <v>882</v>
      </c>
      <c r="K3478" s="678">
        <f t="shared" ref="K3478:AE3478" ca="1" si="3435">IF(AND($D3474&lt;=K$3245,K$3245&lt;=$E3474),ROUND(K3476-K3477,0),0)</f>
        <v>0</v>
      </c>
      <c r="L3478" s="678">
        <f t="shared" ca="1" si="3435"/>
        <v>0</v>
      </c>
      <c r="M3478" s="678">
        <f t="shared" ca="1" si="3435"/>
        <v>0</v>
      </c>
      <c r="N3478" s="678">
        <f t="shared" ca="1" si="3435"/>
        <v>0</v>
      </c>
      <c r="O3478" s="678">
        <f t="shared" ca="1" si="3435"/>
        <v>0</v>
      </c>
      <c r="P3478" s="678">
        <f t="shared" ca="1" si="3435"/>
        <v>0</v>
      </c>
      <c r="Q3478" s="678">
        <f t="shared" ca="1" si="3435"/>
        <v>0</v>
      </c>
      <c r="R3478" s="678">
        <f t="shared" ca="1" si="3435"/>
        <v>0</v>
      </c>
      <c r="S3478" s="678">
        <f t="shared" ca="1" si="3435"/>
        <v>0</v>
      </c>
      <c r="T3478" s="678">
        <f t="shared" ca="1" si="3435"/>
        <v>0</v>
      </c>
      <c r="U3478" s="678">
        <f t="shared" ca="1" si="3435"/>
        <v>0</v>
      </c>
      <c r="V3478" s="678">
        <f t="shared" ca="1" si="3435"/>
        <v>0</v>
      </c>
      <c r="W3478" s="678">
        <f t="shared" ca="1" si="3435"/>
        <v>0</v>
      </c>
      <c r="X3478" s="678">
        <f t="shared" ca="1" si="3435"/>
        <v>0</v>
      </c>
      <c r="Y3478" s="678">
        <f t="shared" ca="1" si="3435"/>
        <v>0</v>
      </c>
      <c r="Z3478" s="678">
        <f t="shared" ca="1" si="3435"/>
        <v>0</v>
      </c>
      <c r="AA3478" s="678">
        <f t="shared" ca="1" si="3435"/>
        <v>0</v>
      </c>
      <c r="AB3478" s="678">
        <f t="shared" ca="1" si="3435"/>
        <v>0</v>
      </c>
      <c r="AC3478" s="678">
        <f t="shared" ca="1" si="3435"/>
        <v>0</v>
      </c>
      <c r="AD3478" s="678">
        <f t="shared" ca="1" si="3435"/>
        <v>0</v>
      </c>
      <c r="AE3478" s="678">
        <f t="shared" ca="1" si="3435"/>
        <v>0</v>
      </c>
    </row>
    <row r="3479" spans="2:31" hidden="1">
      <c r="B3479" s="526"/>
      <c r="C3479" s="526"/>
      <c r="D3479" s="526"/>
      <c r="E3479" s="526"/>
      <c r="F3479" s="526"/>
      <c r="G3479" s="526"/>
      <c r="H3479" s="526"/>
      <c r="I3479" s="526"/>
      <c r="J3479" s="677" t="s">
        <v>883</v>
      </c>
      <c r="K3479" s="678">
        <f t="shared" ref="K3479:AE3479" ca="1" si="3436">ROUND(K3477+K3474,0)</f>
        <v>0</v>
      </c>
      <c r="L3479" s="678">
        <f t="shared" ca="1" si="3436"/>
        <v>0</v>
      </c>
      <c r="M3479" s="678">
        <f t="shared" ca="1" si="3436"/>
        <v>0</v>
      </c>
      <c r="N3479" s="678">
        <f t="shared" ca="1" si="3436"/>
        <v>0</v>
      </c>
      <c r="O3479" s="678">
        <f t="shared" ca="1" si="3436"/>
        <v>0</v>
      </c>
      <c r="P3479" s="678">
        <f t="shared" ca="1" si="3436"/>
        <v>0</v>
      </c>
      <c r="Q3479" s="678">
        <f t="shared" ca="1" si="3436"/>
        <v>0</v>
      </c>
      <c r="R3479" s="678">
        <f t="shared" ca="1" si="3436"/>
        <v>0</v>
      </c>
      <c r="S3479" s="678">
        <f t="shared" ca="1" si="3436"/>
        <v>0</v>
      </c>
      <c r="T3479" s="678">
        <f t="shared" ca="1" si="3436"/>
        <v>0</v>
      </c>
      <c r="U3479" s="678">
        <f t="shared" ca="1" si="3436"/>
        <v>0</v>
      </c>
      <c r="V3479" s="678">
        <f t="shared" ca="1" si="3436"/>
        <v>0</v>
      </c>
      <c r="W3479" s="678">
        <f t="shared" ca="1" si="3436"/>
        <v>0</v>
      </c>
      <c r="X3479" s="678">
        <f t="shared" ca="1" si="3436"/>
        <v>0</v>
      </c>
      <c r="Y3479" s="678">
        <f t="shared" ca="1" si="3436"/>
        <v>0</v>
      </c>
      <c r="Z3479" s="678">
        <f t="shared" ca="1" si="3436"/>
        <v>0</v>
      </c>
      <c r="AA3479" s="678">
        <f t="shared" ca="1" si="3436"/>
        <v>0</v>
      </c>
      <c r="AB3479" s="678">
        <f t="shared" ca="1" si="3436"/>
        <v>0</v>
      </c>
      <c r="AC3479" s="678">
        <f t="shared" ca="1" si="3436"/>
        <v>0</v>
      </c>
      <c r="AD3479" s="678">
        <f t="shared" ca="1" si="3436"/>
        <v>0</v>
      </c>
      <c r="AE3479" s="678">
        <f t="shared" ca="1" si="3436"/>
        <v>0</v>
      </c>
    </row>
    <row r="3480" spans="2:31" hidden="1">
      <c r="B3480" s="526"/>
      <c r="C3480" s="526"/>
      <c r="D3480" s="526"/>
      <c r="E3480" s="526"/>
      <c r="F3480" s="526"/>
      <c r="G3480" s="526"/>
      <c r="H3480" s="526"/>
      <c r="I3480" s="526"/>
      <c r="J3480" s="677" t="s">
        <v>887</v>
      </c>
      <c r="K3480" s="678">
        <f t="shared" ref="K3480:AE3480" ca="1" si="3437">IF($D3474=K$3245,ROUND($F3475,0),0)</f>
        <v>0</v>
      </c>
      <c r="L3480" s="678">
        <f t="shared" ca="1" si="3437"/>
        <v>0</v>
      </c>
      <c r="M3480" s="678">
        <f t="shared" ca="1" si="3437"/>
        <v>0</v>
      </c>
      <c r="N3480" s="678">
        <f t="shared" ca="1" si="3437"/>
        <v>0</v>
      </c>
      <c r="O3480" s="678">
        <f t="shared" ca="1" si="3437"/>
        <v>0</v>
      </c>
      <c r="P3480" s="678">
        <f t="shared" ca="1" si="3437"/>
        <v>0</v>
      </c>
      <c r="Q3480" s="678">
        <f t="shared" ca="1" si="3437"/>
        <v>0</v>
      </c>
      <c r="R3480" s="678">
        <f t="shared" ca="1" si="3437"/>
        <v>0</v>
      </c>
      <c r="S3480" s="678">
        <f t="shared" ca="1" si="3437"/>
        <v>0</v>
      </c>
      <c r="T3480" s="678">
        <f t="shared" ca="1" si="3437"/>
        <v>0</v>
      </c>
      <c r="U3480" s="678">
        <f t="shared" ca="1" si="3437"/>
        <v>0</v>
      </c>
      <c r="V3480" s="678">
        <f t="shared" ca="1" si="3437"/>
        <v>0</v>
      </c>
      <c r="W3480" s="678">
        <f t="shared" ca="1" si="3437"/>
        <v>0</v>
      </c>
      <c r="X3480" s="678">
        <f t="shared" ca="1" si="3437"/>
        <v>0</v>
      </c>
      <c r="Y3480" s="678">
        <f t="shared" ca="1" si="3437"/>
        <v>0</v>
      </c>
      <c r="Z3480" s="678">
        <f t="shared" ca="1" si="3437"/>
        <v>0</v>
      </c>
      <c r="AA3480" s="678">
        <f t="shared" ca="1" si="3437"/>
        <v>0</v>
      </c>
      <c r="AB3480" s="678">
        <f t="shared" ca="1" si="3437"/>
        <v>0</v>
      </c>
      <c r="AC3480" s="678">
        <f t="shared" ca="1" si="3437"/>
        <v>0</v>
      </c>
      <c r="AD3480" s="678">
        <f t="shared" ca="1" si="3437"/>
        <v>0</v>
      </c>
      <c r="AE3480" s="678">
        <f t="shared" ca="1" si="3437"/>
        <v>0</v>
      </c>
    </row>
    <row r="3481" spans="2:31" hidden="1">
      <c r="B3481" s="526"/>
      <c r="C3481" s="526"/>
      <c r="D3481" s="526"/>
      <c r="E3481" s="526"/>
      <c r="F3481" s="526"/>
      <c r="G3481" s="526"/>
      <c r="H3481" s="526"/>
      <c r="I3481" s="526"/>
      <c r="J3481" s="677" t="s">
        <v>892</v>
      </c>
      <c r="K3481" s="678">
        <f t="shared" ref="K3481:AE3481" ca="1" si="3438">ROUND(OFFSET($K$810,$D3473,K$3243),0)</f>
        <v>0</v>
      </c>
      <c r="L3481" s="678">
        <f t="shared" ca="1" si="3438"/>
        <v>0</v>
      </c>
      <c r="M3481" s="678">
        <f t="shared" ca="1" si="3438"/>
        <v>0</v>
      </c>
      <c r="N3481" s="678">
        <f t="shared" ca="1" si="3438"/>
        <v>0</v>
      </c>
      <c r="O3481" s="678">
        <f t="shared" ca="1" si="3438"/>
        <v>0</v>
      </c>
      <c r="P3481" s="678">
        <f t="shared" ca="1" si="3438"/>
        <v>0</v>
      </c>
      <c r="Q3481" s="678">
        <f t="shared" ca="1" si="3438"/>
        <v>0</v>
      </c>
      <c r="R3481" s="678">
        <f t="shared" ca="1" si="3438"/>
        <v>0</v>
      </c>
      <c r="S3481" s="678">
        <f t="shared" ca="1" si="3438"/>
        <v>0</v>
      </c>
      <c r="T3481" s="678">
        <f t="shared" ca="1" si="3438"/>
        <v>0</v>
      </c>
      <c r="U3481" s="678">
        <f t="shared" ca="1" si="3438"/>
        <v>0</v>
      </c>
      <c r="V3481" s="678">
        <f t="shared" ca="1" si="3438"/>
        <v>0</v>
      </c>
      <c r="W3481" s="678">
        <f t="shared" ca="1" si="3438"/>
        <v>0</v>
      </c>
      <c r="X3481" s="678">
        <f t="shared" ca="1" si="3438"/>
        <v>0</v>
      </c>
      <c r="Y3481" s="678">
        <f t="shared" ca="1" si="3438"/>
        <v>0</v>
      </c>
      <c r="Z3481" s="678">
        <f t="shared" ca="1" si="3438"/>
        <v>0</v>
      </c>
      <c r="AA3481" s="678">
        <f t="shared" ca="1" si="3438"/>
        <v>0</v>
      </c>
      <c r="AB3481" s="678">
        <f t="shared" ca="1" si="3438"/>
        <v>0</v>
      </c>
      <c r="AC3481" s="678">
        <f t="shared" ca="1" si="3438"/>
        <v>0</v>
      </c>
      <c r="AD3481" s="678">
        <f t="shared" ca="1" si="3438"/>
        <v>0</v>
      </c>
      <c r="AE3481" s="678">
        <f t="shared" ca="1" si="3438"/>
        <v>0</v>
      </c>
    </row>
    <row r="3482" spans="2:31" hidden="1">
      <c r="B3482" s="696" t="s">
        <v>894</v>
      </c>
      <c r="C3482" s="526"/>
      <c r="D3482" s="526"/>
      <c r="E3482" s="526"/>
      <c r="F3482" s="526"/>
      <c r="G3482" s="526"/>
      <c r="H3482" s="526"/>
      <c r="I3482" s="526"/>
      <c r="J3482" s="677" t="s">
        <v>888</v>
      </c>
      <c r="K3482" s="678"/>
      <c r="L3482" s="678"/>
      <c r="M3482" s="678"/>
      <c r="N3482" s="678"/>
      <c r="O3482" s="678"/>
      <c r="P3482" s="678"/>
      <c r="Q3482" s="678"/>
      <c r="R3482" s="678"/>
      <c r="S3482" s="678"/>
      <c r="T3482" s="678"/>
      <c r="U3482" s="678"/>
      <c r="V3482" s="678"/>
      <c r="W3482" s="678"/>
      <c r="X3482" s="678"/>
      <c r="Y3482" s="678"/>
      <c r="Z3482" s="678"/>
      <c r="AA3482" s="678"/>
      <c r="AB3482" s="678"/>
      <c r="AC3482" s="678"/>
      <c r="AD3482" s="678"/>
      <c r="AE3482" s="678"/>
    </row>
    <row r="3483" spans="2:31" ht="12.5" hidden="1" thickBot="1">
      <c r="B3483" s="527" t="s">
        <v>878</v>
      </c>
      <c r="C3483" s="527"/>
      <c r="D3483" s="680"/>
      <c r="E3483" s="680"/>
      <c r="F3483" s="527"/>
      <c r="G3483" s="681"/>
      <c r="H3483" s="527"/>
      <c r="I3483" s="527"/>
      <c r="J3483" s="527"/>
      <c r="K3483" s="527"/>
      <c r="L3483" s="527"/>
      <c r="M3483" s="527"/>
      <c r="N3483" s="527"/>
      <c r="O3483" s="527"/>
      <c r="P3483" s="527"/>
      <c r="Q3483" s="527"/>
      <c r="R3483" s="527"/>
      <c r="S3483" s="527"/>
      <c r="T3483" s="527"/>
      <c r="U3483" s="527"/>
      <c r="V3483" s="527"/>
      <c r="W3483" s="527"/>
      <c r="X3483" s="527"/>
      <c r="Y3483" s="527"/>
      <c r="Z3483" s="527"/>
      <c r="AA3483" s="527"/>
      <c r="AB3483" s="527"/>
      <c r="AC3483" s="527"/>
      <c r="AD3483" s="527"/>
      <c r="AE3483" s="527"/>
    </row>
    <row r="3484" spans="2:31" ht="12.5" hidden="1" thickTop="1"/>
    <row r="3485" spans="2:31" hidden="1">
      <c r="B3485" s="686" t="s">
        <v>885</v>
      </c>
      <c r="C3485" s="675"/>
      <c r="D3485" s="675"/>
      <c r="E3485" s="675"/>
      <c r="F3485" s="675"/>
      <c r="G3485" s="675"/>
      <c r="H3485" s="675"/>
      <c r="I3485" s="675"/>
      <c r="J3485" s="675"/>
      <c r="K3485" s="539" t="str">
        <f t="shared" ref="K3485:AE3485" si="3439">LataProjekcji</f>
        <v>Uzupełnij dane</v>
      </c>
      <c r="L3485" s="539" t="str">
        <f t="shared" si="3439"/>
        <v/>
      </c>
      <c r="M3485" s="539" t="str">
        <f t="shared" si="3439"/>
        <v/>
      </c>
      <c r="N3485" s="539" t="str">
        <f t="shared" si="3439"/>
        <v/>
      </c>
      <c r="O3485" s="539" t="str">
        <f t="shared" si="3439"/>
        <v/>
      </c>
      <c r="P3485" s="539" t="str">
        <f t="shared" si="3439"/>
        <v/>
      </c>
      <c r="Q3485" s="539" t="str">
        <f t="shared" si="3439"/>
        <v/>
      </c>
      <c r="R3485" s="539" t="str">
        <f t="shared" si="3439"/>
        <v/>
      </c>
      <c r="S3485" s="539" t="str">
        <f t="shared" si="3439"/>
        <v/>
      </c>
      <c r="T3485" s="539" t="str">
        <f t="shared" si="3439"/>
        <v/>
      </c>
      <c r="U3485" s="539" t="str">
        <f t="shared" si="3439"/>
        <v/>
      </c>
      <c r="V3485" s="539" t="str">
        <f t="shared" si="3439"/>
        <v/>
      </c>
      <c r="W3485" s="539" t="str">
        <f t="shared" si="3439"/>
        <v/>
      </c>
      <c r="X3485" s="539" t="str">
        <f t="shared" si="3439"/>
        <v/>
      </c>
      <c r="Y3485" s="539" t="str">
        <f t="shared" si="3439"/>
        <v/>
      </c>
      <c r="Z3485" s="539" t="str">
        <f t="shared" si="3439"/>
        <v/>
      </c>
      <c r="AA3485" s="539" t="str">
        <f t="shared" si="3439"/>
        <v/>
      </c>
      <c r="AB3485" s="539" t="str">
        <f t="shared" si="3439"/>
        <v/>
      </c>
      <c r="AC3485" s="539" t="str">
        <f t="shared" si="3439"/>
        <v/>
      </c>
      <c r="AD3485" s="539" t="str">
        <f t="shared" si="3439"/>
        <v/>
      </c>
      <c r="AE3485" s="539" t="str">
        <f t="shared" si="3439"/>
        <v/>
      </c>
    </row>
    <row r="3486" spans="2:31" hidden="1">
      <c r="B3486" s="526"/>
      <c r="C3486" s="526"/>
      <c r="D3486" s="526"/>
      <c r="E3486" s="526"/>
      <c r="F3486" s="526"/>
      <c r="G3486" s="526"/>
      <c r="H3486" s="526"/>
      <c r="I3486" s="526"/>
      <c r="J3486" s="677" t="s">
        <v>879</v>
      </c>
      <c r="K3486" s="678">
        <f ca="1">ROUND(K3474+K3462+K3450+K3438+K3426+K3414+K3402+K3390+K3378+K3366+K3354+K3342+K3330+K3318+K3306+K3294+K3282+K3270+K3258+K3246,0)</f>
        <v>0</v>
      </c>
      <c r="L3486" s="678">
        <f t="shared" ref="L3486:AE3494" ca="1" si="3440">ROUND(L3474+L3462+L3450+L3438+L3426+L3414+L3402+L3390+L3378+L3366+L3354+L3342+L3330+L3318+L3306+L3294+L3282+L3270+L3258+L3246,0)</f>
        <v>0</v>
      </c>
      <c r="M3486" s="678">
        <f t="shared" ca="1" si="3440"/>
        <v>0</v>
      </c>
      <c r="N3486" s="678">
        <f t="shared" ca="1" si="3440"/>
        <v>0</v>
      </c>
      <c r="O3486" s="678">
        <f t="shared" ca="1" si="3440"/>
        <v>0</v>
      </c>
      <c r="P3486" s="678">
        <f t="shared" ca="1" si="3440"/>
        <v>0</v>
      </c>
      <c r="Q3486" s="678">
        <f t="shared" ca="1" si="3440"/>
        <v>0</v>
      </c>
      <c r="R3486" s="678">
        <f t="shared" ca="1" si="3440"/>
        <v>0</v>
      </c>
      <c r="S3486" s="678">
        <f t="shared" ca="1" si="3440"/>
        <v>0</v>
      </c>
      <c r="T3486" s="678">
        <f t="shared" ca="1" si="3440"/>
        <v>0</v>
      </c>
      <c r="U3486" s="678">
        <f t="shared" ca="1" si="3440"/>
        <v>0</v>
      </c>
      <c r="V3486" s="678">
        <f t="shared" ca="1" si="3440"/>
        <v>0</v>
      </c>
      <c r="W3486" s="678">
        <f t="shared" ca="1" si="3440"/>
        <v>0</v>
      </c>
      <c r="X3486" s="678">
        <f t="shared" ca="1" si="3440"/>
        <v>0</v>
      </c>
      <c r="Y3486" s="678">
        <f t="shared" ca="1" si="3440"/>
        <v>0</v>
      </c>
      <c r="Z3486" s="678">
        <f t="shared" ca="1" si="3440"/>
        <v>0</v>
      </c>
      <c r="AA3486" s="678">
        <f t="shared" ca="1" si="3440"/>
        <v>0</v>
      </c>
      <c r="AB3486" s="678">
        <f t="shared" ca="1" si="3440"/>
        <v>0</v>
      </c>
      <c r="AC3486" s="678">
        <f t="shared" ca="1" si="3440"/>
        <v>0</v>
      </c>
      <c r="AD3486" s="678">
        <f t="shared" ca="1" si="3440"/>
        <v>0</v>
      </c>
      <c r="AE3486" s="678">
        <f t="shared" ca="1" si="3440"/>
        <v>0</v>
      </c>
    </row>
    <row r="3487" spans="2:31" hidden="1">
      <c r="B3487" s="526"/>
      <c r="C3487" s="526"/>
      <c r="D3487" s="678"/>
      <c r="E3487" s="526"/>
      <c r="F3487" s="526"/>
      <c r="G3487" s="526"/>
      <c r="H3487" s="526"/>
      <c r="I3487" s="526"/>
      <c r="J3487" s="677" t="s">
        <v>880</v>
      </c>
      <c r="K3487" s="678">
        <f t="shared" ref="K3487:Z3494" ca="1" si="3441">ROUND(K3475+K3463+K3451+K3439+K3427+K3415+K3403+K3391+K3379+K3367+K3355+K3343+K3331+K3319+K3307+K3295+K3283+K3271+K3259+K3247,0)</f>
        <v>0</v>
      </c>
      <c r="L3487" s="678">
        <f t="shared" ca="1" si="3441"/>
        <v>0</v>
      </c>
      <c r="M3487" s="678">
        <f t="shared" ca="1" si="3441"/>
        <v>0</v>
      </c>
      <c r="N3487" s="678">
        <f t="shared" ca="1" si="3441"/>
        <v>0</v>
      </c>
      <c r="O3487" s="678">
        <f t="shared" ca="1" si="3441"/>
        <v>0</v>
      </c>
      <c r="P3487" s="678">
        <f t="shared" ca="1" si="3441"/>
        <v>0</v>
      </c>
      <c r="Q3487" s="678">
        <f t="shared" ca="1" si="3441"/>
        <v>0</v>
      </c>
      <c r="R3487" s="678">
        <f t="shared" ca="1" si="3441"/>
        <v>0</v>
      </c>
      <c r="S3487" s="678">
        <f t="shared" ca="1" si="3441"/>
        <v>0</v>
      </c>
      <c r="T3487" s="678">
        <f t="shared" ca="1" si="3441"/>
        <v>0</v>
      </c>
      <c r="U3487" s="678">
        <f t="shared" ca="1" si="3441"/>
        <v>0</v>
      </c>
      <c r="V3487" s="678">
        <f t="shared" ca="1" si="3441"/>
        <v>0</v>
      </c>
      <c r="W3487" s="678">
        <f t="shared" ca="1" si="3441"/>
        <v>0</v>
      </c>
      <c r="X3487" s="678">
        <f t="shared" ca="1" si="3441"/>
        <v>0</v>
      </c>
      <c r="Y3487" s="678">
        <f t="shared" ca="1" si="3441"/>
        <v>0</v>
      </c>
      <c r="Z3487" s="678">
        <f t="shared" ca="1" si="3441"/>
        <v>0</v>
      </c>
      <c r="AA3487" s="678">
        <f t="shared" ca="1" si="3440"/>
        <v>0</v>
      </c>
      <c r="AB3487" s="678">
        <f t="shared" ca="1" si="3440"/>
        <v>0</v>
      </c>
      <c r="AC3487" s="678">
        <f t="shared" ca="1" si="3440"/>
        <v>0</v>
      </c>
      <c r="AD3487" s="678">
        <f t="shared" ca="1" si="3440"/>
        <v>0</v>
      </c>
      <c r="AE3487" s="678">
        <f t="shared" ca="1" si="3440"/>
        <v>0</v>
      </c>
    </row>
    <row r="3488" spans="2:31" hidden="1">
      <c r="B3488" s="526"/>
      <c r="C3488" s="526"/>
      <c r="D3488" s="526"/>
      <c r="E3488" s="526"/>
      <c r="F3488" s="526"/>
      <c r="G3488" s="526"/>
      <c r="H3488" s="526"/>
      <c r="I3488" s="526"/>
      <c r="J3488" s="677" t="s">
        <v>881</v>
      </c>
      <c r="K3488" s="678">
        <f t="shared" ca="1" si="3441"/>
        <v>0</v>
      </c>
      <c r="L3488" s="678">
        <f t="shared" ca="1" si="3440"/>
        <v>0</v>
      </c>
      <c r="M3488" s="678">
        <f t="shared" ca="1" si="3440"/>
        <v>0</v>
      </c>
      <c r="N3488" s="678">
        <f t="shared" ca="1" si="3440"/>
        <v>0</v>
      </c>
      <c r="O3488" s="678">
        <f t="shared" ca="1" si="3440"/>
        <v>0</v>
      </c>
      <c r="P3488" s="678">
        <f t="shared" ca="1" si="3440"/>
        <v>0</v>
      </c>
      <c r="Q3488" s="678">
        <f t="shared" ca="1" si="3440"/>
        <v>0</v>
      </c>
      <c r="R3488" s="678">
        <f t="shared" ca="1" si="3440"/>
        <v>0</v>
      </c>
      <c r="S3488" s="678">
        <f t="shared" ca="1" si="3440"/>
        <v>0</v>
      </c>
      <c r="T3488" s="678">
        <f t="shared" ca="1" si="3440"/>
        <v>0</v>
      </c>
      <c r="U3488" s="678">
        <f t="shared" ca="1" si="3440"/>
        <v>0</v>
      </c>
      <c r="V3488" s="678">
        <f t="shared" ca="1" si="3440"/>
        <v>0</v>
      </c>
      <c r="W3488" s="678">
        <f t="shared" ca="1" si="3440"/>
        <v>0</v>
      </c>
      <c r="X3488" s="678">
        <f t="shared" ca="1" si="3440"/>
        <v>0</v>
      </c>
      <c r="Y3488" s="678">
        <f t="shared" ca="1" si="3440"/>
        <v>0</v>
      </c>
      <c r="Z3488" s="678">
        <f t="shared" ca="1" si="3440"/>
        <v>0</v>
      </c>
      <c r="AA3488" s="678">
        <f t="shared" ca="1" si="3440"/>
        <v>0</v>
      </c>
      <c r="AB3488" s="678">
        <f t="shared" ca="1" si="3440"/>
        <v>0</v>
      </c>
      <c r="AC3488" s="678">
        <f t="shared" ca="1" si="3440"/>
        <v>0</v>
      </c>
      <c r="AD3488" s="678">
        <f t="shared" ca="1" si="3440"/>
        <v>0</v>
      </c>
      <c r="AE3488" s="678">
        <f t="shared" ca="1" si="3440"/>
        <v>0</v>
      </c>
    </row>
    <row r="3489" spans="1:31" hidden="1">
      <c r="B3489" s="526"/>
      <c r="C3489" s="526"/>
      <c r="D3489" s="526"/>
      <c r="E3489" s="526"/>
      <c r="F3489" s="526"/>
      <c r="G3489" s="526"/>
      <c r="H3489" s="526"/>
      <c r="I3489" s="526"/>
      <c r="J3489" s="679" t="s">
        <v>874</v>
      </c>
      <c r="K3489" s="678">
        <f t="shared" ca="1" si="3441"/>
        <v>0</v>
      </c>
      <c r="L3489" s="678">
        <f t="shared" ca="1" si="3440"/>
        <v>0</v>
      </c>
      <c r="M3489" s="678">
        <f t="shared" ca="1" si="3440"/>
        <v>0</v>
      </c>
      <c r="N3489" s="678">
        <f t="shared" ca="1" si="3440"/>
        <v>0</v>
      </c>
      <c r="O3489" s="678">
        <f t="shared" ca="1" si="3440"/>
        <v>0</v>
      </c>
      <c r="P3489" s="678">
        <f t="shared" ca="1" si="3440"/>
        <v>0</v>
      </c>
      <c r="Q3489" s="678">
        <f t="shared" ca="1" si="3440"/>
        <v>0</v>
      </c>
      <c r="R3489" s="678">
        <f t="shared" ca="1" si="3440"/>
        <v>0</v>
      </c>
      <c r="S3489" s="678">
        <f t="shared" ca="1" si="3440"/>
        <v>0</v>
      </c>
      <c r="T3489" s="678">
        <f t="shared" ca="1" si="3440"/>
        <v>0</v>
      </c>
      <c r="U3489" s="678">
        <f t="shared" ca="1" si="3440"/>
        <v>0</v>
      </c>
      <c r="V3489" s="678">
        <f t="shared" ca="1" si="3440"/>
        <v>0</v>
      </c>
      <c r="W3489" s="678">
        <f t="shared" ca="1" si="3440"/>
        <v>0</v>
      </c>
      <c r="X3489" s="678">
        <f t="shared" ca="1" si="3440"/>
        <v>0</v>
      </c>
      <c r="Y3489" s="678">
        <f t="shared" ca="1" si="3440"/>
        <v>0</v>
      </c>
      <c r="Z3489" s="678">
        <f t="shared" ca="1" si="3440"/>
        <v>0</v>
      </c>
      <c r="AA3489" s="678">
        <f t="shared" ca="1" si="3440"/>
        <v>0</v>
      </c>
      <c r="AB3489" s="678">
        <f t="shared" ca="1" si="3440"/>
        <v>0</v>
      </c>
      <c r="AC3489" s="678">
        <f t="shared" ca="1" si="3440"/>
        <v>0</v>
      </c>
      <c r="AD3489" s="678">
        <f t="shared" ca="1" si="3440"/>
        <v>0</v>
      </c>
      <c r="AE3489" s="678">
        <f t="shared" ca="1" si="3440"/>
        <v>0</v>
      </c>
    </row>
    <row r="3490" spans="1:31" hidden="1">
      <c r="B3490" s="526"/>
      <c r="C3490" s="526"/>
      <c r="D3490" s="526"/>
      <c r="E3490" s="526"/>
      <c r="F3490" s="526"/>
      <c r="G3490" s="526"/>
      <c r="H3490" s="526"/>
      <c r="I3490" s="526"/>
      <c r="J3490" s="677" t="s">
        <v>882</v>
      </c>
      <c r="K3490" s="678">
        <f t="shared" ca="1" si="3441"/>
        <v>0</v>
      </c>
      <c r="L3490" s="678">
        <f t="shared" ca="1" si="3440"/>
        <v>0</v>
      </c>
      <c r="M3490" s="678">
        <f t="shared" ca="1" si="3440"/>
        <v>0</v>
      </c>
      <c r="N3490" s="678">
        <f t="shared" ca="1" si="3440"/>
        <v>0</v>
      </c>
      <c r="O3490" s="678">
        <f t="shared" ca="1" si="3440"/>
        <v>0</v>
      </c>
      <c r="P3490" s="678">
        <f t="shared" ca="1" si="3440"/>
        <v>0</v>
      </c>
      <c r="Q3490" s="678">
        <f t="shared" ca="1" si="3440"/>
        <v>0</v>
      </c>
      <c r="R3490" s="678">
        <f t="shared" ca="1" si="3440"/>
        <v>0</v>
      </c>
      <c r="S3490" s="678">
        <f t="shared" ca="1" si="3440"/>
        <v>0</v>
      </c>
      <c r="T3490" s="678">
        <f t="shared" ca="1" si="3440"/>
        <v>0</v>
      </c>
      <c r="U3490" s="678">
        <f t="shared" ca="1" si="3440"/>
        <v>0</v>
      </c>
      <c r="V3490" s="678">
        <f t="shared" ca="1" si="3440"/>
        <v>0</v>
      </c>
      <c r="W3490" s="678">
        <f t="shared" ca="1" si="3440"/>
        <v>0</v>
      </c>
      <c r="X3490" s="678">
        <f t="shared" ca="1" si="3440"/>
        <v>0</v>
      </c>
      <c r="Y3490" s="678">
        <f t="shared" ca="1" si="3440"/>
        <v>0</v>
      </c>
      <c r="Z3490" s="678">
        <f t="shared" ca="1" si="3440"/>
        <v>0</v>
      </c>
      <c r="AA3490" s="678">
        <f t="shared" ca="1" si="3440"/>
        <v>0</v>
      </c>
      <c r="AB3490" s="678">
        <f t="shared" ca="1" si="3440"/>
        <v>0</v>
      </c>
      <c r="AC3490" s="678">
        <f t="shared" ca="1" si="3440"/>
        <v>0</v>
      </c>
      <c r="AD3490" s="678">
        <f t="shared" ca="1" si="3440"/>
        <v>0</v>
      </c>
      <c r="AE3490" s="678">
        <f t="shared" ca="1" si="3440"/>
        <v>0</v>
      </c>
    </row>
    <row r="3491" spans="1:31" hidden="1">
      <c r="B3491" s="526"/>
      <c r="C3491" s="526"/>
      <c r="D3491" s="526"/>
      <c r="E3491" s="526"/>
      <c r="F3491" s="526"/>
      <c r="G3491" s="526"/>
      <c r="H3491" s="526"/>
      <c r="I3491" s="526"/>
      <c r="J3491" s="677" t="s">
        <v>883</v>
      </c>
      <c r="K3491" s="678">
        <f t="shared" ca="1" si="3441"/>
        <v>0</v>
      </c>
      <c r="L3491" s="678">
        <f t="shared" ca="1" si="3440"/>
        <v>0</v>
      </c>
      <c r="M3491" s="678">
        <f t="shared" ca="1" si="3440"/>
        <v>0</v>
      </c>
      <c r="N3491" s="678">
        <f t="shared" ca="1" si="3440"/>
        <v>0</v>
      </c>
      <c r="O3491" s="678">
        <f t="shared" ca="1" si="3440"/>
        <v>0</v>
      </c>
      <c r="P3491" s="678">
        <f t="shared" ca="1" si="3440"/>
        <v>0</v>
      </c>
      <c r="Q3491" s="678">
        <f t="shared" ca="1" si="3440"/>
        <v>0</v>
      </c>
      <c r="R3491" s="678">
        <f t="shared" ca="1" si="3440"/>
        <v>0</v>
      </c>
      <c r="S3491" s="678">
        <f t="shared" ca="1" si="3440"/>
        <v>0</v>
      </c>
      <c r="T3491" s="678">
        <f t="shared" ca="1" si="3440"/>
        <v>0</v>
      </c>
      <c r="U3491" s="678">
        <f t="shared" ca="1" si="3440"/>
        <v>0</v>
      </c>
      <c r="V3491" s="678">
        <f t="shared" ca="1" si="3440"/>
        <v>0</v>
      </c>
      <c r="W3491" s="678">
        <f t="shared" ca="1" si="3440"/>
        <v>0</v>
      </c>
      <c r="X3491" s="678">
        <f t="shared" ca="1" si="3440"/>
        <v>0</v>
      </c>
      <c r="Y3491" s="678">
        <f t="shared" ca="1" si="3440"/>
        <v>0</v>
      </c>
      <c r="Z3491" s="678">
        <f t="shared" ca="1" si="3440"/>
        <v>0</v>
      </c>
      <c r="AA3491" s="678">
        <f t="shared" ca="1" si="3440"/>
        <v>0</v>
      </c>
      <c r="AB3491" s="678">
        <f t="shared" ca="1" si="3440"/>
        <v>0</v>
      </c>
      <c r="AC3491" s="678">
        <f t="shared" ca="1" si="3440"/>
        <v>0</v>
      </c>
      <c r="AD3491" s="678">
        <f t="shared" ca="1" si="3440"/>
        <v>0</v>
      </c>
      <c r="AE3491" s="678">
        <f t="shared" ca="1" si="3440"/>
        <v>0</v>
      </c>
    </row>
    <row r="3492" spans="1:31" hidden="1">
      <c r="B3492" s="526"/>
      <c r="C3492" s="526"/>
      <c r="D3492" s="526"/>
      <c r="E3492" s="526"/>
      <c r="F3492" s="526"/>
      <c r="G3492" s="526"/>
      <c r="H3492" s="526"/>
      <c r="I3492" s="526"/>
      <c r="J3492" s="677" t="s">
        <v>887</v>
      </c>
      <c r="K3492" s="678">
        <f t="shared" ca="1" si="3441"/>
        <v>0</v>
      </c>
      <c r="L3492" s="678">
        <f t="shared" ca="1" si="3440"/>
        <v>0</v>
      </c>
      <c r="M3492" s="678">
        <f t="shared" ca="1" si="3440"/>
        <v>0</v>
      </c>
      <c r="N3492" s="678">
        <f t="shared" ca="1" si="3440"/>
        <v>0</v>
      </c>
      <c r="O3492" s="678">
        <f t="shared" ca="1" si="3440"/>
        <v>0</v>
      </c>
      <c r="P3492" s="678">
        <f t="shared" ca="1" si="3440"/>
        <v>0</v>
      </c>
      <c r="Q3492" s="678">
        <f t="shared" ca="1" si="3440"/>
        <v>0</v>
      </c>
      <c r="R3492" s="678">
        <f t="shared" ca="1" si="3440"/>
        <v>0</v>
      </c>
      <c r="S3492" s="678">
        <f t="shared" ca="1" si="3440"/>
        <v>0</v>
      </c>
      <c r="T3492" s="678">
        <f t="shared" ca="1" si="3440"/>
        <v>0</v>
      </c>
      <c r="U3492" s="678">
        <f t="shared" ca="1" si="3440"/>
        <v>0</v>
      </c>
      <c r="V3492" s="678">
        <f t="shared" ca="1" si="3440"/>
        <v>0</v>
      </c>
      <c r="W3492" s="678">
        <f t="shared" ca="1" si="3440"/>
        <v>0</v>
      </c>
      <c r="X3492" s="678">
        <f t="shared" ca="1" si="3440"/>
        <v>0</v>
      </c>
      <c r="Y3492" s="678">
        <f t="shared" ca="1" si="3440"/>
        <v>0</v>
      </c>
      <c r="Z3492" s="678">
        <f t="shared" ca="1" si="3440"/>
        <v>0</v>
      </c>
      <c r="AA3492" s="678">
        <f t="shared" ca="1" si="3440"/>
        <v>0</v>
      </c>
      <c r="AB3492" s="678">
        <f t="shared" ca="1" si="3440"/>
        <v>0</v>
      </c>
      <c r="AC3492" s="678">
        <f t="shared" ca="1" si="3440"/>
        <v>0</v>
      </c>
      <c r="AD3492" s="678">
        <f t="shared" ca="1" si="3440"/>
        <v>0</v>
      </c>
      <c r="AE3492" s="678">
        <f t="shared" ca="1" si="3440"/>
        <v>0</v>
      </c>
    </row>
    <row r="3493" spans="1:31" hidden="1">
      <c r="B3493" s="526"/>
      <c r="C3493" s="526"/>
      <c r="D3493" s="526"/>
      <c r="E3493" s="526"/>
      <c r="F3493" s="526"/>
      <c r="G3493" s="526"/>
      <c r="H3493" s="526"/>
      <c r="I3493" s="526"/>
      <c r="J3493" s="677" t="s">
        <v>884</v>
      </c>
      <c r="K3493" s="678">
        <f t="shared" ca="1" si="3441"/>
        <v>0</v>
      </c>
      <c r="L3493" s="678">
        <f t="shared" ca="1" si="3440"/>
        <v>0</v>
      </c>
      <c r="M3493" s="678">
        <f t="shared" ca="1" si="3440"/>
        <v>0</v>
      </c>
      <c r="N3493" s="678">
        <f t="shared" ca="1" si="3440"/>
        <v>0</v>
      </c>
      <c r="O3493" s="678">
        <f t="shared" ca="1" si="3440"/>
        <v>0</v>
      </c>
      <c r="P3493" s="678">
        <f t="shared" ca="1" si="3440"/>
        <v>0</v>
      </c>
      <c r="Q3493" s="678">
        <f t="shared" ca="1" si="3440"/>
        <v>0</v>
      </c>
      <c r="R3493" s="678">
        <f t="shared" ca="1" si="3440"/>
        <v>0</v>
      </c>
      <c r="S3493" s="678">
        <f t="shared" ca="1" si="3440"/>
        <v>0</v>
      </c>
      <c r="T3493" s="678">
        <f t="shared" ca="1" si="3440"/>
        <v>0</v>
      </c>
      <c r="U3493" s="678">
        <f t="shared" ca="1" si="3440"/>
        <v>0</v>
      </c>
      <c r="V3493" s="678">
        <f t="shared" ca="1" si="3440"/>
        <v>0</v>
      </c>
      <c r="W3493" s="678">
        <f t="shared" ca="1" si="3440"/>
        <v>0</v>
      </c>
      <c r="X3493" s="678">
        <f t="shared" ca="1" si="3440"/>
        <v>0</v>
      </c>
      <c r="Y3493" s="678">
        <f t="shared" ca="1" si="3440"/>
        <v>0</v>
      </c>
      <c r="Z3493" s="678">
        <f t="shared" ca="1" si="3440"/>
        <v>0</v>
      </c>
      <c r="AA3493" s="678">
        <f t="shared" ca="1" si="3440"/>
        <v>0</v>
      </c>
      <c r="AB3493" s="678">
        <f t="shared" ca="1" si="3440"/>
        <v>0</v>
      </c>
      <c r="AC3493" s="678">
        <f t="shared" ca="1" si="3440"/>
        <v>0</v>
      </c>
      <c r="AD3493" s="678">
        <f t="shared" ca="1" si="3440"/>
        <v>0</v>
      </c>
      <c r="AE3493" s="678">
        <f t="shared" ca="1" si="3440"/>
        <v>0</v>
      </c>
    </row>
    <row r="3494" spans="1:31" hidden="1">
      <c r="B3494" s="696" t="s">
        <v>894</v>
      </c>
      <c r="C3494" s="526"/>
      <c r="D3494" s="526"/>
      <c r="E3494" s="526"/>
      <c r="F3494" s="526"/>
      <c r="G3494" s="526"/>
      <c r="H3494" s="526"/>
      <c r="I3494" s="526"/>
      <c r="J3494" s="677" t="s">
        <v>888</v>
      </c>
      <c r="K3494" s="678">
        <f t="shared" si="3441"/>
        <v>0</v>
      </c>
      <c r="L3494" s="678">
        <f t="shared" si="3440"/>
        <v>0</v>
      </c>
      <c r="M3494" s="678">
        <f t="shared" si="3440"/>
        <v>0</v>
      </c>
      <c r="N3494" s="678">
        <f t="shared" si="3440"/>
        <v>0</v>
      </c>
      <c r="O3494" s="678">
        <f t="shared" si="3440"/>
        <v>0</v>
      </c>
      <c r="P3494" s="678">
        <f t="shared" si="3440"/>
        <v>0</v>
      </c>
      <c r="Q3494" s="678">
        <f t="shared" si="3440"/>
        <v>0</v>
      </c>
      <c r="R3494" s="678">
        <f t="shared" si="3440"/>
        <v>0</v>
      </c>
      <c r="S3494" s="678">
        <f t="shared" si="3440"/>
        <v>0</v>
      </c>
      <c r="T3494" s="678">
        <f t="shared" si="3440"/>
        <v>0</v>
      </c>
      <c r="U3494" s="678">
        <f t="shared" si="3440"/>
        <v>0</v>
      </c>
      <c r="V3494" s="678">
        <f t="shared" si="3440"/>
        <v>0</v>
      </c>
      <c r="W3494" s="678">
        <f t="shared" si="3440"/>
        <v>0</v>
      </c>
      <c r="X3494" s="678">
        <f t="shared" si="3440"/>
        <v>0</v>
      </c>
      <c r="Y3494" s="678">
        <f t="shared" si="3440"/>
        <v>0</v>
      </c>
      <c r="Z3494" s="678">
        <f t="shared" si="3440"/>
        <v>0</v>
      </c>
      <c r="AA3494" s="678">
        <f t="shared" si="3440"/>
        <v>0</v>
      </c>
      <c r="AB3494" s="678">
        <f t="shared" si="3440"/>
        <v>0</v>
      </c>
      <c r="AC3494" s="678">
        <f t="shared" si="3440"/>
        <v>0</v>
      </c>
      <c r="AD3494" s="678">
        <f t="shared" si="3440"/>
        <v>0</v>
      </c>
      <c r="AE3494" s="678">
        <f t="shared" si="3440"/>
        <v>0</v>
      </c>
    </row>
    <row r="3495" spans="1:31" ht="12.5" hidden="1" thickBot="1">
      <c r="B3495" s="527" t="s">
        <v>878</v>
      </c>
      <c r="C3495" s="527"/>
      <c r="D3495" s="680"/>
      <c r="E3495" s="680"/>
      <c r="F3495" s="527"/>
      <c r="G3495" s="681"/>
      <c r="H3495" s="527"/>
      <c r="I3495" s="527"/>
      <c r="J3495" s="527"/>
      <c r="K3495" s="527"/>
      <c r="L3495" s="527"/>
      <c r="M3495" s="527"/>
      <c r="N3495" s="527"/>
      <c r="O3495" s="527"/>
      <c r="P3495" s="527"/>
      <c r="Q3495" s="527"/>
      <c r="R3495" s="527"/>
      <c r="S3495" s="527"/>
      <c r="T3495" s="527"/>
      <c r="U3495" s="527"/>
      <c r="V3495" s="527"/>
      <c r="W3495" s="527"/>
      <c r="X3495" s="527"/>
      <c r="Y3495" s="527"/>
      <c r="Z3495" s="527"/>
      <c r="AA3495" s="527"/>
      <c r="AB3495" s="527"/>
      <c r="AC3495" s="527"/>
      <c r="AD3495" s="527"/>
      <c r="AE3495" s="527"/>
    </row>
    <row r="3496" spans="1:31" ht="12.5" hidden="1" thickTop="1"/>
    <row r="3500" spans="1:31" hidden="1">
      <c r="A3500" s="325"/>
      <c r="B3500" s="682" t="s">
        <v>889</v>
      </c>
    </row>
    <row r="3502" spans="1:31" ht="36" hidden="1">
      <c r="B3502" s="227" t="s">
        <v>868</v>
      </c>
      <c r="C3502" s="229" t="s">
        <v>387</v>
      </c>
      <c r="D3502" s="229" t="s">
        <v>394</v>
      </c>
      <c r="E3502" s="229" t="s">
        <v>867</v>
      </c>
      <c r="F3502" s="229" t="s">
        <v>869</v>
      </c>
      <c r="G3502" s="229" t="s">
        <v>389</v>
      </c>
      <c r="H3502" s="229" t="s">
        <v>886</v>
      </c>
      <c r="I3502" s="229" t="s">
        <v>390</v>
      </c>
      <c r="J3502" s="229" t="s">
        <v>399</v>
      </c>
      <c r="K3502" s="231" t="str">
        <f t="shared" ref="K3502:AE3502" si="3442">LataProjekcji</f>
        <v>Uzupełnij dane</v>
      </c>
      <c r="L3502" s="231" t="str">
        <f t="shared" si="3442"/>
        <v/>
      </c>
      <c r="M3502" s="231" t="str">
        <f t="shared" si="3442"/>
        <v/>
      </c>
      <c r="N3502" s="231" t="str">
        <f t="shared" si="3442"/>
        <v/>
      </c>
      <c r="O3502" s="231" t="str">
        <f t="shared" si="3442"/>
        <v/>
      </c>
      <c r="P3502" s="231" t="str">
        <f t="shared" si="3442"/>
        <v/>
      </c>
      <c r="Q3502" s="231" t="str">
        <f t="shared" si="3442"/>
        <v/>
      </c>
      <c r="R3502" s="231" t="str">
        <f t="shared" si="3442"/>
        <v/>
      </c>
      <c r="S3502" s="231" t="str">
        <f t="shared" si="3442"/>
        <v/>
      </c>
      <c r="T3502" s="231" t="str">
        <f t="shared" si="3442"/>
        <v/>
      </c>
      <c r="U3502" s="231" t="str">
        <f t="shared" si="3442"/>
        <v/>
      </c>
      <c r="V3502" s="231" t="str">
        <f t="shared" si="3442"/>
        <v/>
      </c>
      <c r="W3502" s="231" t="str">
        <f t="shared" si="3442"/>
        <v/>
      </c>
      <c r="X3502" s="231" t="str">
        <f t="shared" si="3442"/>
        <v/>
      </c>
      <c r="Y3502" s="231" t="str">
        <f t="shared" si="3442"/>
        <v/>
      </c>
      <c r="Z3502" s="231" t="str">
        <f t="shared" si="3442"/>
        <v/>
      </c>
      <c r="AA3502" s="231" t="str">
        <f t="shared" si="3442"/>
        <v/>
      </c>
      <c r="AB3502" s="231" t="str">
        <f t="shared" si="3442"/>
        <v/>
      </c>
      <c r="AC3502" s="231" t="str">
        <f t="shared" si="3442"/>
        <v/>
      </c>
      <c r="AD3502" s="231" t="str">
        <f t="shared" si="3442"/>
        <v/>
      </c>
      <c r="AE3502" s="231" t="str">
        <f t="shared" si="3442"/>
        <v/>
      </c>
    </row>
    <row r="3503" spans="1:31" hidden="1">
      <c r="B3503" s="698">
        <f>B787</f>
        <v>0</v>
      </c>
      <c r="C3503" s="342">
        <f t="shared" ref="C3503:I3503" si="3443">C787</f>
        <v>0</v>
      </c>
      <c r="D3503" s="699">
        <f t="shared" si="3443"/>
        <v>0</v>
      </c>
      <c r="E3503" s="700">
        <f t="shared" si="3443"/>
        <v>0</v>
      </c>
      <c r="F3503" s="701">
        <f t="shared" si="3443"/>
        <v>0</v>
      </c>
      <c r="G3503" s="395">
        <f t="shared" si="3443"/>
        <v>0</v>
      </c>
      <c r="H3503" s="659">
        <f t="shared" ca="1" si="3443"/>
        <v>0</v>
      </c>
      <c r="I3503" s="659">
        <f t="shared" si="3443"/>
        <v>0</v>
      </c>
      <c r="J3503" s="201" t="str">
        <f t="shared" ref="J3503" si="3444">J787</f>
        <v>wstaw dane</v>
      </c>
      <c r="K3503" s="102">
        <f t="shared" ref="K3503:K3522" si="3445">ROUND(IF(AND($D3503=LataProjekcji,C3503&gt;0,$J3503="ok"),$C3503,0),0)</f>
        <v>0</v>
      </c>
      <c r="L3503" s="102">
        <f t="shared" ref="L3503:L3522" si="3446">ROUND(IF(AND($D3503=LataProjekcji,D3503&gt;0,$J3503="ok"),$C3503,0),0)</f>
        <v>0</v>
      </c>
      <c r="M3503" s="102">
        <f t="shared" ref="M3503:M3522" si="3447">ROUND(IF(AND($D3503=LataProjekcji,E3503&gt;0,$J3503="ok"),$C3503,0),0)</f>
        <v>0</v>
      </c>
      <c r="N3503" s="102">
        <f t="shared" ref="N3503:N3522" si="3448">ROUND(IF(AND($D3503=LataProjekcji,F3503&gt;0,$J3503="ok"),$C3503,0),0)</f>
        <v>0</v>
      </c>
      <c r="O3503" s="102">
        <f t="shared" ref="O3503:O3522" si="3449">ROUND(IF(AND($D3503=LataProjekcji,G3503&gt;0,$J3503="ok"),$C3503,0),0)</f>
        <v>0</v>
      </c>
      <c r="P3503" s="102">
        <f t="shared" ref="P3503:P3522" ca="1" si="3450">ROUND(IF(AND($D3503=LataProjekcji,H3503&gt;0,$J3503="ok"),$C3503,0),0)</f>
        <v>0</v>
      </c>
      <c r="Q3503" s="102">
        <f t="shared" ref="Q3503:Q3522" si="3451">ROUND(IF(AND($D3503=LataProjekcji,I3503&gt;0,$J3503="ok"),$C3503,0),0)</f>
        <v>0</v>
      </c>
      <c r="R3503" s="102">
        <f t="shared" ref="R3503:R3522" si="3452">ROUND(IF(AND($D3503=LataProjekcji,J3503&gt;0,$J3503="ok"),$C3503,0),0)</f>
        <v>0</v>
      </c>
      <c r="S3503" s="102">
        <f t="shared" ref="S3503:S3522" si="3453">ROUND(IF(AND($D3503=LataProjekcji,K3503&gt;0,$J3503="ok"),$C3503,0),0)</f>
        <v>0</v>
      </c>
      <c r="T3503" s="102">
        <f t="shared" ref="T3503:T3522" si="3454">ROUND(IF(AND($D3503=LataProjekcji,L3503&gt;0,$J3503="ok"),$C3503,0),0)</f>
        <v>0</v>
      </c>
      <c r="U3503" s="102">
        <f t="shared" ref="U3503:U3522" si="3455">ROUND(IF(AND($D3503=LataProjekcji,M3503&gt;0,$J3503="ok"),$C3503,0),0)</f>
        <v>0</v>
      </c>
      <c r="V3503" s="102">
        <f t="shared" ref="V3503:V3522" si="3456">ROUND(IF(AND($D3503=LataProjekcji,N3503&gt;0,$J3503="ok"),$C3503,0),0)</f>
        <v>0</v>
      </c>
      <c r="W3503" s="102">
        <f t="shared" ref="W3503:W3522" si="3457">ROUND(IF(AND($D3503=LataProjekcji,O3503&gt;0,$J3503="ok"),$C3503,0),0)</f>
        <v>0</v>
      </c>
      <c r="X3503" s="102">
        <f t="shared" ref="X3503:X3522" ca="1" si="3458">ROUND(IF(AND($D3503=LataProjekcji,P3503&gt;0,$J3503="ok"),$C3503,0),0)</f>
        <v>0</v>
      </c>
      <c r="Y3503" s="102">
        <f t="shared" ref="Y3503:Y3522" si="3459">ROUND(IF(AND($D3503=LataProjekcji,Q3503&gt;0,$J3503="ok"),$C3503,0),0)</f>
        <v>0</v>
      </c>
      <c r="Z3503" s="102">
        <f t="shared" ref="Z3503:Z3522" si="3460">ROUND(IF(AND($D3503=LataProjekcji,R3503&gt;0,$J3503="ok"),$C3503,0),0)</f>
        <v>0</v>
      </c>
      <c r="AA3503" s="102">
        <f t="shared" ref="AA3503:AA3522" si="3461">ROUND(IF(AND($D3503=LataProjekcji,S3503&gt;0,$J3503="ok"),$C3503,0),0)</f>
        <v>0</v>
      </c>
      <c r="AB3503" s="102">
        <f t="shared" ref="AB3503:AB3522" si="3462">ROUND(IF(AND($D3503=LataProjekcji,T3503&gt;0,$J3503="ok"),$C3503,0),0)</f>
        <v>0</v>
      </c>
      <c r="AC3503" s="102">
        <f t="shared" ref="AC3503:AC3522" si="3463">ROUND(IF(AND($D3503=LataProjekcji,U3503&gt;0,$J3503="ok"),$C3503,0),0)</f>
        <v>0</v>
      </c>
      <c r="AD3503" s="102">
        <f t="shared" ref="AD3503:AD3522" si="3464">ROUND(IF(AND($D3503=LataProjekcji,V3503&gt;0,$J3503="ok"),$C3503,0),0)</f>
        <v>0</v>
      </c>
      <c r="AE3503" s="102">
        <f t="shared" ref="AE3503:AE3522" si="3465">ROUND(IF(AND($D3503=LataProjekcji,W3503&gt;0,$J3503="ok"),$C3503,0),0)</f>
        <v>0</v>
      </c>
    </row>
    <row r="3504" spans="1:31" hidden="1">
      <c r="B3504" s="698">
        <f t="shared" ref="B3504:J3504" si="3466">B788</f>
        <v>0</v>
      </c>
      <c r="C3504" s="342">
        <f t="shared" si="3466"/>
        <v>0</v>
      </c>
      <c r="D3504" s="699">
        <f t="shared" si="3466"/>
        <v>0</v>
      </c>
      <c r="E3504" s="700">
        <f t="shared" si="3466"/>
        <v>0</v>
      </c>
      <c r="F3504" s="702">
        <f t="shared" si="3466"/>
        <v>0</v>
      </c>
      <c r="G3504" s="396">
        <f t="shared" si="3466"/>
        <v>0</v>
      </c>
      <c r="H3504" s="660">
        <f t="shared" ca="1" si="3466"/>
        <v>0</v>
      </c>
      <c r="I3504" s="660">
        <f t="shared" si="3466"/>
        <v>0</v>
      </c>
      <c r="J3504" s="202" t="str">
        <f t="shared" si="3466"/>
        <v>wstaw dane</v>
      </c>
      <c r="K3504" s="33">
        <f t="shared" si="3445"/>
        <v>0</v>
      </c>
      <c r="L3504" s="33">
        <f t="shared" si="3446"/>
        <v>0</v>
      </c>
      <c r="M3504" s="33">
        <f t="shared" si="3447"/>
        <v>0</v>
      </c>
      <c r="N3504" s="33">
        <f t="shared" si="3448"/>
        <v>0</v>
      </c>
      <c r="O3504" s="33">
        <f t="shared" si="3449"/>
        <v>0</v>
      </c>
      <c r="P3504" s="33">
        <f t="shared" ca="1" si="3450"/>
        <v>0</v>
      </c>
      <c r="Q3504" s="33">
        <f t="shared" si="3451"/>
        <v>0</v>
      </c>
      <c r="R3504" s="33">
        <f t="shared" si="3452"/>
        <v>0</v>
      </c>
      <c r="S3504" s="33">
        <f t="shared" si="3453"/>
        <v>0</v>
      </c>
      <c r="T3504" s="33">
        <f t="shared" si="3454"/>
        <v>0</v>
      </c>
      <c r="U3504" s="33">
        <f t="shared" si="3455"/>
        <v>0</v>
      </c>
      <c r="V3504" s="33">
        <f t="shared" si="3456"/>
        <v>0</v>
      </c>
      <c r="W3504" s="33">
        <f t="shared" si="3457"/>
        <v>0</v>
      </c>
      <c r="X3504" s="33">
        <f t="shared" ca="1" si="3458"/>
        <v>0</v>
      </c>
      <c r="Y3504" s="33">
        <f t="shared" si="3459"/>
        <v>0</v>
      </c>
      <c r="Z3504" s="33">
        <f t="shared" si="3460"/>
        <v>0</v>
      </c>
      <c r="AA3504" s="33">
        <f t="shared" si="3461"/>
        <v>0</v>
      </c>
      <c r="AB3504" s="33">
        <f t="shared" si="3462"/>
        <v>0</v>
      </c>
      <c r="AC3504" s="33">
        <f t="shared" si="3463"/>
        <v>0</v>
      </c>
      <c r="AD3504" s="33">
        <f t="shared" si="3464"/>
        <v>0</v>
      </c>
      <c r="AE3504" s="33">
        <f t="shared" si="3465"/>
        <v>0</v>
      </c>
    </row>
    <row r="3505" spans="2:31" hidden="1">
      <c r="B3505" s="698">
        <f t="shared" ref="B3505:J3505" si="3467">B789</f>
        <v>0</v>
      </c>
      <c r="C3505" s="342">
        <f t="shared" si="3467"/>
        <v>0</v>
      </c>
      <c r="D3505" s="699">
        <f t="shared" si="3467"/>
        <v>0</v>
      </c>
      <c r="E3505" s="700">
        <f t="shared" si="3467"/>
        <v>0</v>
      </c>
      <c r="F3505" s="702">
        <f t="shared" si="3467"/>
        <v>0</v>
      </c>
      <c r="G3505" s="396">
        <f t="shared" si="3467"/>
        <v>0</v>
      </c>
      <c r="H3505" s="660">
        <f t="shared" ca="1" si="3467"/>
        <v>0</v>
      </c>
      <c r="I3505" s="660">
        <f t="shared" si="3467"/>
        <v>0</v>
      </c>
      <c r="J3505" s="202" t="str">
        <f t="shared" si="3467"/>
        <v>wstaw dane</v>
      </c>
      <c r="K3505" s="33">
        <f t="shared" si="3445"/>
        <v>0</v>
      </c>
      <c r="L3505" s="33">
        <f t="shared" si="3446"/>
        <v>0</v>
      </c>
      <c r="M3505" s="33">
        <f t="shared" si="3447"/>
        <v>0</v>
      </c>
      <c r="N3505" s="33">
        <f t="shared" si="3448"/>
        <v>0</v>
      </c>
      <c r="O3505" s="33">
        <f t="shared" si="3449"/>
        <v>0</v>
      </c>
      <c r="P3505" s="33">
        <f t="shared" ca="1" si="3450"/>
        <v>0</v>
      </c>
      <c r="Q3505" s="33">
        <f t="shared" si="3451"/>
        <v>0</v>
      </c>
      <c r="R3505" s="33">
        <f t="shared" si="3452"/>
        <v>0</v>
      </c>
      <c r="S3505" s="33">
        <f t="shared" si="3453"/>
        <v>0</v>
      </c>
      <c r="T3505" s="33">
        <f t="shared" si="3454"/>
        <v>0</v>
      </c>
      <c r="U3505" s="33">
        <f t="shared" si="3455"/>
        <v>0</v>
      </c>
      <c r="V3505" s="33">
        <f t="shared" si="3456"/>
        <v>0</v>
      </c>
      <c r="W3505" s="33">
        <f t="shared" si="3457"/>
        <v>0</v>
      </c>
      <c r="X3505" s="33">
        <f t="shared" ca="1" si="3458"/>
        <v>0</v>
      </c>
      <c r="Y3505" s="33">
        <f t="shared" si="3459"/>
        <v>0</v>
      </c>
      <c r="Z3505" s="33">
        <f t="shared" si="3460"/>
        <v>0</v>
      </c>
      <c r="AA3505" s="33">
        <f t="shared" si="3461"/>
        <v>0</v>
      </c>
      <c r="AB3505" s="33">
        <f t="shared" si="3462"/>
        <v>0</v>
      </c>
      <c r="AC3505" s="33">
        <f t="shared" si="3463"/>
        <v>0</v>
      </c>
      <c r="AD3505" s="33">
        <f t="shared" si="3464"/>
        <v>0</v>
      </c>
      <c r="AE3505" s="33">
        <f t="shared" si="3465"/>
        <v>0</v>
      </c>
    </row>
    <row r="3506" spans="2:31" hidden="1">
      <c r="B3506" s="698">
        <f t="shared" ref="B3506:J3506" si="3468">B790</f>
        <v>0</v>
      </c>
      <c r="C3506" s="342">
        <f t="shared" si="3468"/>
        <v>0</v>
      </c>
      <c r="D3506" s="699">
        <f t="shared" si="3468"/>
        <v>0</v>
      </c>
      <c r="E3506" s="700">
        <f t="shared" si="3468"/>
        <v>0</v>
      </c>
      <c r="F3506" s="702">
        <f t="shared" si="3468"/>
        <v>0</v>
      </c>
      <c r="G3506" s="396">
        <f t="shared" si="3468"/>
        <v>0</v>
      </c>
      <c r="H3506" s="660">
        <f t="shared" ca="1" si="3468"/>
        <v>0</v>
      </c>
      <c r="I3506" s="660">
        <f t="shared" si="3468"/>
        <v>0</v>
      </c>
      <c r="J3506" s="202" t="str">
        <f t="shared" si="3468"/>
        <v>wstaw dane</v>
      </c>
      <c r="K3506" s="33">
        <f t="shared" si="3445"/>
        <v>0</v>
      </c>
      <c r="L3506" s="33">
        <f t="shared" si="3446"/>
        <v>0</v>
      </c>
      <c r="M3506" s="33">
        <f t="shared" si="3447"/>
        <v>0</v>
      </c>
      <c r="N3506" s="33">
        <f t="shared" si="3448"/>
        <v>0</v>
      </c>
      <c r="O3506" s="33">
        <f t="shared" si="3449"/>
        <v>0</v>
      </c>
      <c r="P3506" s="33">
        <f t="shared" ca="1" si="3450"/>
        <v>0</v>
      </c>
      <c r="Q3506" s="33">
        <f t="shared" si="3451"/>
        <v>0</v>
      </c>
      <c r="R3506" s="33">
        <f t="shared" si="3452"/>
        <v>0</v>
      </c>
      <c r="S3506" s="33">
        <f t="shared" si="3453"/>
        <v>0</v>
      </c>
      <c r="T3506" s="33">
        <f t="shared" si="3454"/>
        <v>0</v>
      </c>
      <c r="U3506" s="33">
        <f t="shared" si="3455"/>
        <v>0</v>
      </c>
      <c r="V3506" s="33">
        <f t="shared" si="3456"/>
        <v>0</v>
      </c>
      <c r="W3506" s="33">
        <f t="shared" si="3457"/>
        <v>0</v>
      </c>
      <c r="X3506" s="33">
        <f t="shared" ca="1" si="3458"/>
        <v>0</v>
      </c>
      <c r="Y3506" s="33">
        <f t="shared" si="3459"/>
        <v>0</v>
      </c>
      <c r="Z3506" s="33">
        <f t="shared" si="3460"/>
        <v>0</v>
      </c>
      <c r="AA3506" s="33">
        <f t="shared" si="3461"/>
        <v>0</v>
      </c>
      <c r="AB3506" s="33">
        <f t="shared" si="3462"/>
        <v>0</v>
      </c>
      <c r="AC3506" s="33">
        <f t="shared" si="3463"/>
        <v>0</v>
      </c>
      <c r="AD3506" s="33">
        <f t="shared" si="3464"/>
        <v>0</v>
      </c>
      <c r="AE3506" s="33">
        <f t="shared" si="3465"/>
        <v>0</v>
      </c>
    </row>
    <row r="3507" spans="2:31" hidden="1">
      <c r="B3507" s="698">
        <f t="shared" ref="B3507:J3507" si="3469">B791</f>
        <v>0</v>
      </c>
      <c r="C3507" s="342">
        <f t="shared" si="3469"/>
        <v>0</v>
      </c>
      <c r="D3507" s="699">
        <f t="shared" si="3469"/>
        <v>0</v>
      </c>
      <c r="E3507" s="700">
        <f t="shared" si="3469"/>
        <v>0</v>
      </c>
      <c r="F3507" s="702">
        <f t="shared" si="3469"/>
        <v>0</v>
      </c>
      <c r="G3507" s="396">
        <f t="shared" si="3469"/>
        <v>0</v>
      </c>
      <c r="H3507" s="660">
        <f t="shared" ca="1" si="3469"/>
        <v>0</v>
      </c>
      <c r="I3507" s="660">
        <f t="shared" si="3469"/>
        <v>0</v>
      </c>
      <c r="J3507" s="202" t="str">
        <f t="shared" si="3469"/>
        <v>wstaw dane</v>
      </c>
      <c r="K3507" s="33">
        <f t="shared" si="3445"/>
        <v>0</v>
      </c>
      <c r="L3507" s="33">
        <f t="shared" si="3446"/>
        <v>0</v>
      </c>
      <c r="M3507" s="33">
        <f t="shared" si="3447"/>
        <v>0</v>
      </c>
      <c r="N3507" s="33">
        <f t="shared" si="3448"/>
        <v>0</v>
      </c>
      <c r="O3507" s="33">
        <f t="shared" si="3449"/>
        <v>0</v>
      </c>
      <c r="P3507" s="33">
        <f t="shared" ca="1" si="3450"/>
        <v>0</v>
      </c>
      <c r="Q3507" s="33">
        <f t="shared" si="3451"/>
        <v>0</v>
      </c>
      <c r="R3507" s="33">
        <f t="shared" si="3452"/>
        <v>0</v>
      </c>
      <c r="S3507" s="33">
        <f t="shared" si="3453"/>
        <v>0</v>
      </c>
      <c r="T3507" s="33">
        <f t="shared" si="3454"/>
        <v>0</v>
      </c>
      <c r="U3507" s="33">
        <f t="shared" si="3455"/>
        <v>0</v>
      </c>
      <c r="V3507" s="33">
        <f t="shared" si="3456"/>
        <v>0</v>
      </c>
      <c r="W3507" s="33">
        <f t="shared" si="3457"/>
        <v>0</v>
      </c>
      <c r="X3507" s="33">
        <f t="shared" ca="1" si="3458"/>
        <v>0</v>
      </c>
      <c r="Y3507" s="33">
        <f t="shared" si="3459"/>
        <v>0</v>
      </c>
      <c r="Z3507" s="33">
        <f t="shared" si="3460"/>
        <v>0</v>
      </c>
      <c r="AA3507" s="33">
        <f t="shared" si="3461"/>
        <v>0</v>
      </c>
      <c r="AB3507" s="33">
        <f t="shared" si="3462"/>
        <v>0</v>
      </c>
      <c r="AC3507" s="33">
        <f t="shared" si="3463"/>
        <v>0</v>
      </c>
      <c r="AD3507" s="33">
        <f t="shared" si="3464"/>
        <v>0</v>
      </c>
      <c r="AE3507" s="33">
        <f t="shared" si="3465"/>
        <v>0</v>
      </c>
    </row>
    <row r="3508" spans="2:31" hidden="1">
      <c r="B3508" s="698">
        <f t="shared" ref="B3508:J3508" si="3470">B792</f>
        <v>0</v>
      </c>
      <c r="C3508" s="342">
        <f t="shared" si="3470"/>
        <v>0</v>
      </c>
      <c r="D3508" s="699">
        <f t="shared" si="3470"/>
        <v>0</v>
      </c>
      <c r="E3508" s="700">
        <f t="shared" si="3470"/>
        <v>0</v>
      </c>
      <c r="F3508" s="702">
        <f t="shared" si="3470"/>
        <v>0</v>
      </c>
      <c r="G3508" s="396">
        <f t="shared" si="3470"/>
        <v>0</v>
      </c>
      <c r="H3508" s="660">
        <f t="shared" ca="1" si="3470"/>
        <v>0</v>
      </c>
      <c r="I3508" s="660">
        <f t="shared" si="3470"/>
        <v>0</v>
      </c>
      <c r="J3508" s="202" t="str">
        <f t="shared" si="3470"/>
        <v>wstaw dane</v>
      </c>
      <c r="K3508" s="33">
        <f t="shared" si="3445"/>
        <v>0</v>
      </c>
      <c r="L3508" s="33">
        <f t="shared" si="3446"/>
        <v>0</v>
      </c>
      <c r="M3508" s="33">
        <f t="shared" si="3447"/>
        <v>0</v>
      </c>
      <c r="N3508" s="33">
        <f t="shared" si="3448"/>
        <v>0</v>
      </c>
      <c r="O3508" s="33">
        <f t="shared" si="3449"/>
        <v>0</v>
      </c>
      <c r="P3508" s="33">
        <f t="shared" ca="1" si="3450"/>
        <v>0</v>
      </c>
      <c r="Q3508" s="33">
        <f t="shared" si="3451"/>
        <v>0</v>
      </c>
      <c r="R3508" s="33">
        <f t="shared" si="3452"/>
        <v>0</v>
      </c>
      <c r="S3508" s="33">
        <f t="shared" si="3453"/>
        <v>0</v>
      </c>
      <c r="T3508" s="33">
        <f t="shared" si="3454"/>
        <v>0</v>
      </c>
      <c r="U3508" s="33">
        <f t="shared" si="3455"/>
        <v>0</v>
      </c>
      <c r="V3508" s="33">
        <f t="shared" si="3456"/>
        <v>0</v>
      </c>
      <c r="W3508" s="33">
        <f t="shared" si="3457"/>
        <v>0</v>
      </c>
      <c r="X3508" s="33">
        <f t="shared" ca="1" si="3458"/>
        <v>0</v>
      </c>
      <c r="Y3508" s="33">
        <f t="shared" si="3459"/>
        <v>0</v>
      </c>
      <c r="Z3508" s="33">
        <f t="shared" si="3460"/>
        <v>0</v>
      </c>
      <c r="AA3508" s="33">
        <f t="shared" si="3461"/>
        <v>0</v>
      </c>
      <c r="AB3508" s="33">
        <f t="shared" si="3462"/>
        <v>0</v>
      </c>
      <c r="AC3508" s="33">
        <f t="shared" si="3463"/>
        <v>0</v>
      </c>
      <c r="AD3508" s="33">
        <f t="shared" si="3464"/>
        <v>0</v>
      </c>
      <c r="AE3508" s="33">
        <f t="shared" si="3465"/>
        <v>0</v>
      </c>
    </row>
    <row r="3509" spans="2:31" hidden="1">
      <c r="B3509" s="698">
        <f t="shared" ref="B3509:J3509" si="3471">B793</f>
        <v>0</v>
      </c>
      <c r="C3509" s="342">
        <f t="shared" si="3471"/>
        <v>0</v>
      </c>
      <c r="D3509" s="699">
        <f t="shared" si="3471"/>
        <v>0</v>
      </c>
      <c r="E3509" s="700">
        <f t="shared" si="3471"/>
        <v>0</v>
      </c>
      <c r="F3509" s="702">
        <f t="shared" si="3471"/>
        <v>0</v>
      </c>
      <c r="G3509" s="396">
        <f t="shared" si="3471"/>
        <v>0</v>
      </c>
      <c r="H3509" s="660">
        <f t="shared" ca="1" si="3471"/>
        <v>0</v>
      </c>
      <c r="I3509" s="660">
        <f t="shared" si="3471"/>
        <v>0</v>
      </c>
      <c r="J3509" s="202" t="str">
        <f t="shared" si="3471"/>
        <v>wstaw dane</v>
      </c>
      <c r="K3509" s="33">
        <f t="shared" si="3445"/>
        <v>0</v>
      </c>
      <c r="L3509" s="33">
        <f t="shared" si="3446"/>
        <v>0</v>
      </c>
      <c r="M3509" s="33">
        <f t="shared" si="3447"/>
        <v>0</v>
      </c>
      <c r="N3509" s="33">
        <f t="shared" si="3448"/>
        <v>0</v>
      </c>
      <c r="O3509" s="33">
        <f t="shared" si="3449"/>
        <v>0</v>
      </c>
      <c r="P3509" s="33">
        <f t="shared" ca="1" si="3450"/>
        <v>0</v>
      </c>
      <c r="Q3509" s="33">
        <f t="shared" si="3451"/>
        <v>0</v>
      </c>
      <c r="R3509" s="33">
        <f t="shared" si="3452"/>
        <v>0</v>
      </c>
      <c r="S3509" s="33">
        <f t="shared" si="3453"/>
        <v>0</v>
      </c>
      <c r="T3509" s="33">
        <f t="shared" si="3454"/>
        <v>0</v>
      </c>
      <c r="U3509" s="33">
        <f t="shared" si="3455"/>
        <v>0</v>
      </c>
      <c r="V3509" s="33">
        <f t="shared" si="3456"/>
        <v>0</v>
      </c>
      <c r="W3509" s="33">
        <f t="shared" si="3457"/>
        <v>0</v>
      </c>
      <c r="X3509" s="33">
        <f t="shared" ca="1" si="3458"/>
        <v>0</v>
      </c>
      <c r="Y3509" s="33">
        <f t="shared" si="3459"/>
        <v>0</v>
      </c>
      <c r="Z3509" s="33">
        <f t="shared" si="3460"/>
        <v>0</v>
      </c>
      <c r="AA3509" s="33">
        <f t="shared" si="3461"/>
        <v>0</v>
      </c>
      <c r="AB3509" s="33">
        <f t="shared" si="3462"/>
        <v>0</v>
      </c>
      <c r="AC3509" s="33">
        <f t="shared" si="3463"/>
        <v>0</v>
      </c>
      <c r="AD3509" s="33">
        <f t="shared" si="3464"/>
        <v>0</v>
      </c>
      <c r="AE3509" s="33">
        <f t="shared" si="3465"/>
        <v>0</v>
      </c>
    </row>
    <row r="3510" spans="2:31" hidden="1">
      <c r="B3510" s="698">
        <f t="shared" ref="B3510:J3510" si="3472">B794</f>
        <v>0</v>
      </c>
      <c r="C3510" s="342">
        <f t="shared" si="3472"/>
        <v>0</v>
      </c>
      <c r="D3510" s="699">
        <f t="shared" si="3472"/>
        <v>0</v>
      </c>
      <c r="E3510" s="700">
        <f t="shared" si="3472"/>
        <v>0</v>
      </c>
      <c r="F3510" s="702">
        <f t="shared" si="3472"/>
        <v>0</v>
      </c>
      <c r="G3510" s="396">
        <f t="shared" si="3472"/>
        <v>0</v>
      </c>
      <c r="H3510" s="660">
        <f t="shared" ca="1" si="3472"/>
        <v>0</v>
      </c>
      <c r="I3510" s="660">
        <f t="shared" si="3472"/>
        <v>0</v>
      </c>
      <c r="J3510" s="202" t="str">
        <f t="shared" si="3472"/>
        <v>wstaw dane</v>
      </c>
      <c r="K3510" s="33">
        <f t="shared" si="3445"/>
        <v>0</v>
      </c>
      <c r="L3510" s="33">
        <f t="shared" si="3446"/>
        <v>0</v>
      </c>
      <c r="M3510" s="33">
        <f t="shared" si="3447"/>
        <v>0</v>
      </c>
      <c r="N3510" s="33">
        <f t="shared" si="3448"/>
        <v>0</v>
      </c>
      <c r="O3510" s="33">
        <f t="shared" si="3449"/>
        <v>0</v>
      </c>
      <c r="P3510" s="33">
        <f t="shared" ca="1" si="3450"/>
        <v>0</v>
      </c>
      <c r="Q3510" s="33">
        <f t="shared" si="3451"/>
        <v>0</v>
      </c>
      <c r="R3510" s="33">
        <f t="shared" si="3452"/>
        <v>0</v>
      </c>
      <c r="S3510" s="33">
        <f t="shared" si="3453"/>
        <v>0</v>
      </c>
      <c r="T3510" s="33">
        <f t="shared" si="3454"/>
        <v>0</v>
      </c>
      <c r="U3510" s="33">
        <f t="shared" si="3455"/>
        <v>0</v>
      </c>
      <c r="V3510" s="33">
        <f t="shared" si="3456"/>
        <v>0</v>
      </c>
      <c r="W3510" s="33">
        <f t="shared" si="3457"/>
        <v>0</v>
      </c>
      <c r="X3510" s="33">
        <f t="shared" ca="1" si="3458"/>
        <v>0</v>
      </c>
      <c r="Y3510" s="33">
        <f t="shared" si="3459"/>
        <v>0</v>
      </c>
      <c r="Z3510" s="33">
        <f t="shared" si="3460"/>
        <v>0</v>
      </c>
      <c r="AA3510" s="33">
        <f t="shared" si="3461"/>
        <v>0</v>
      </c>
      <c r="AB3510" s="33">
        <f t="shared" si="3462"/>
        <v>0</v>
      </c>
      <c r="AC3510" s="33">
        <f t="shared" si="3463"/>
        <v>0</v>
      </c>
      <c r="AD3510" s="33">
        <f t="shared" si="3464"/>
        <v>0</v>
      </c>
      <c r="AE3510" s="33">
        <f t="shared" si="3465"/>
        <v>0</v>
      </c>
    </row>
    <row r="3511" spans="2:31" hidden="1">
      <c r="B3511" s="698">
        <f t="shared" ref="B3511:J3511" si="3473">B795</f>
        <v>0</v>
      </c>
      <c r="C3511" s="342">
        <f t="shared" si="3473"/>
        <v>0</v>
      </c>
      <c r="D3511" s="699">
        <f t="shared" si="3473"/>
        <v>0</v>
      </c>
      <c r="E3511" s="700">
        <f t="shared" si="3473"/>
        <v>0</v>
      </c>
      <c r="F3511" s="702">
        <f t="shared" si="3473"/>
        <v>0</v>
      </c>
      <c r="G3511" s="396">
        <f t="shared" si="3473"/>
        <v>0</v>
      </c>
      <c r="H3511" s="660">
        <f t="shared" ca="1" si="3473"/>
        <v>0</v>
      </c>
      <c r="I3511" s="660">
        <f t="shared" si="3473"/>
        <v>0</v>
      </c>
      <c r="J3511" s="202" t="str">
        <f t="shared" si="3473"/>
        <v>wstaw dane</v>
      </c>
      <c r="K3511" s="33">
        <f t="shared" si="3445"/>
        <v>0</v>
      </c>
      <c r="L3511" s="33">
        <f t="shared" si="3446"/>
        <v>0</v>
      </c>
      <c r="M3511" s="33">
        <f t="shared" si="3447"/>
        <v>0</v>
      </c>
      <c r="N3511" s="33">
        <f t="shared" si="3448"/>
        <v>0</v>
      </c>
      <c r="O3511" s="33">
        <f t="shared" si="3449"/>
        <v>0</v>
      </c>
      <c r="P3511" s="33">
        <f t="shared" ca="1" si="3450"/>
        <v>0</v>
      </c>
      <c r="Q3511" s="33">
        <f t="shared" si="3451"/>
        <v>0</v>
      </c>
      <c r="R3511" s="33">
        <f t="shared" si="3452"/>
        <v>0</v>
      </c>
      <c r="S3511" s="33">
        <f t="shared" si="3453"/>
        <v>0</v>
      </c>
      <c r="T3511" s="33">
        <f t="shared" si="3454"/>
        <v>0</v>
      </c>
      <c r="U3511" s="33">
        <f t="shared" si="3455"/>
        <v>0</v>
      </c>
      <c r="V3511" s="33">
        <f t="shared" si="3456"/>
        <v>0</v>
      </c>
      <c r="W3511" s="33">
        <f t="shared" si="3457"/>
        <v>0</v>
      </c>
      <c r="X3511" s="33">
        <f t="shared" ca="1" si="3458"/>
        <v>0</v>
      </c>
      <c r="Y3511" s="33">
        <f t="shared" si="3459"/>
        <v>0</v>
      </c>
      <c r="Z3511" s="33">
        <f t="shared" si="3460"/>
        <v>0</v>
      </c>
      <c r="AA3511" s="33">
        <f t="shared" si="3461"/>
        <v>0</v>
      </c>
      <c r="AB3511" s="33">
        <f t="shared" si="3462"/>
        <v>0</v>
      </c>
      <c r="AC3511" s="33">
        <f t="shared" si="3463"/>
        <v>0</v>
      </c>
      <c r="AD3511" s="33">
        <f t="shared" si="3464"/>
        <v>0</v>
      </c>
      <c r="AE3511" s="33">
        <f t="shared" si="3465"/>
        <v>0</v>
      </c>
    </row>
    <row r="3512" spans="2:31" hidden="1">
      <c r="B3512" s="698">
        <f t="shared" ref="B3512:J3512" si="3474">B796</f>
        <v>0</v>
      </c>
      <c r="C3512" s="342">
        <f t="shared" si="3474"/>
        <v>0</v>
      </c>
      <c r="D3512" s="699">
        <f t="shared" si="3474"/>
        <v>0</v>
      </c>
      <c r="E3512" s="700">
        <f t="shared" si="3474"/>
        <v>0</v>
      </c>
      <c r="F3512" s="702">
        <f t="shared" si="3474"/>
        <v>0</v>
      </c>
      <c r="G3512" s="396">
        <f t="shared" si="3474"/>
        <v>0</v>
      </c>
      <c r="H3512" s="660">
        <f t="shared" ca="1" si="3474"/>
        <v>0</v>
      </c>
      <c r="I3512" s="660">
        <f t="shared" si="3474"/>
        <v>0</v>
      </c>
      <c r="J3512" s="202" t="str">
        <f t="shared" si="3474"/>
        <v>wstaw dane</v>
      </c>
      <c r="K3512" s="33">
        <f t="shared" si="3445"/>
        <v>0</v>
      </c>
      <c r="L3512" s="33">
        <f t="shared" si="3446"/>
        <v>0</v>
      </c>
      <c r="M3512" s="33">
        <f t="shared" si="3447"/>
        <v>0</v>
      </c>
      <c r="N3512" s="33">
        <f t="shared" si="3448"/>
        <v>0</v>
      </c>
      <c r="O3512" s="33">
        <f t="shared" si="3449"/>
        <v>0</v>
      </c>
      <c r="P3512" s="33">
        <f t="shared" ca="1" si="3450"/>
        <v>0</v>
      </c>
      <c r="Q3512" s="33">
        <f t="shared" si="3451"/>
        <v>0</v>
      </c>
      <c r="R3512" s="33">
        <f t="shared" si="3452"/>
        <v>0</v>
      </c>
      <c r="S3512" s="33">
        <f t="shared" si="3453"/>
        <v>0</v>
      </c>
      <c r="T3512" s="33">
        <f t="shared" si="3454"/>
        <v>0</v>
      </c>
      <c r="U3512" s="33">
        <f t="shared" si="3455"/>
        <v>0</v>
      </c>
      <c r="V3512" s="33">
        <f t="shared" si="3456"/>
        <v>0</v>
      </c>
      <c r="W3512" s="33">
        <f t="shared" si="3457"/>
        <v>0</v>
      </c>
      <c r="X3512" s="33">
        <f t="shared" ca="1" si="3458"/>
        <v>0</v>
      </c>
      <c r="Y3512" s="33">
        <f t="shared" si="3459"/>
        <v>0</v>
      </c>
      <c r="Z3512" s="33">
        <f t="shared" si="3460"/>
        <v>0</v>
      </c>
      <c r="AA3512" s="33">
        <f t="shared" si="3461"/>
        <v>0</v>
      </c>
      <c r="AB3512" s="33">
        <f t="shared" si="3462"/>
        <v>0</v>
      </c>
      <c r="AC3512" s="33">
        <f t="shared" si="3463"/>
        <v>0</v>
      </c>
      <c r="AD3512" s="33">
        <f t="shared" si="3464"/>
        <v>0</v>
      </c>
      <c r="AE3512" s="33">
        <f t="shared" si="3465"/>
        <v>0</v>
      </c>
    </row>
    <row r="3513" spans="2:31" hidden="1">
      <c r="B3513" s="698">
        <f t="shared" ref="B3513:J3513" si="3475">B797</f>
        <v>0</v>
      </c>
      <c r="C3513" s="342">
        <f t="shared" si="3475"/>
        <v>0</v>
      </c>
      <c r="D3513" s="699">
        <f t="shared" si="3475"/>
        <v>0</v>
      </c>
      <c r="E3513" s="700">
        <f t="shared" si="3475"/>
        <v>0</v>
      </c>
      <c r="F3513" s="702">
        <f t="shared" si="3475"/>
        <v>0</v>
      </c>
      <c r="G3513" s="396">
        <f t="shared" si="3475"/>
        <v>0</v>
      </c>
      <c r="H3513" s="660">
        <f t="shared" ca="1" si="3475"/>
        <v>0</v>
      </c>
      <c r="I3513" s="660">
        <f t="shared" si="3475"/>
        <v>0</v>
      </c>
      <c r="J3513" s="202" t="str">
        <f t="shared" si="3475"/>
        <v>wstaw dane</v>
      </c>
      <c r="K3513" s="33">
        <f t="shared" si="3445"/>
        <v>0</v>
      </c>
      <c r="L3513" s="33">
        <f t="shared" si="3446"/>
        <v>0</v>
      </c>
      <c r="M3513" s="33">
        <f t="shared" si="3447"/>
        <v>0</v>
      </c>
      <c r="N3513" s="33">
        <f t="shared" si="3448"/>
        <v>0</v>
      </c>
      <c r="O3513" s="33">
        <f t="shared" si="3449"/>
        <v>0</v>
      </c>
      <c r="P3513" s="33">
        <f t="shared" ca="1" si="3450"/>
        <v>0</v>
      </c>
      <c r="Q3513" s="33">
        <f t="shared" si="3451"/>
        <v>0</v>
      </c>
      <c r="R3513" s="33">
        <f t="shared" si="3452"/>
        <v>0</v>
      </c>
      <c r="S3513" s="33">
        <f t="shared" si="3453"/>
        <v>0</v>
      </c>
      <c r="T3513" s="33">
        <f t="shared" si="3454"/>
        <v>0</v>
      </c>
      <c r="U3513" s="33">
        <f t="shared" si="3455"/>
        <v>0</v>
      </c>
      <c r="V3513" s="33">
        <f t="shared" si="3456"/>
        <v>0</v>
      </c>
      <c r="W3513" s="33">
        <f t="shared" si="3457"/>
        <v>0</v>
      </c>
      <c r="X3513" s="33">
        <f t="shared" ca="1" si="3458"/>
        <v>0</v>
      </c>
      <c r="Y3513" s="33">
        <f t="shared" si="3459"/>
        <v>0</v>
      </c>
      <c r="Z3513" s="33">
        <f t="shared" si="3460"/>
        <v>0</v>
      </c>
      <c r="AA3513" s="33">
        <f t="shared" si="3461"/>
        <v>0</v>
      </c>
      <c r="AB3513" s="33">
        <f t="shared" si="3462"/>
        <v>0</v>
      </c>
      <c r="AC3513" s="33">
        <f t="shared" si="3463"/>
        <v>0</v>
      </c>
      <c r="AD3513" s="33">
        <f t="shared" si="3464"/>
        <v>0</v>
      </c>
      <c r="AE3513" s="33">
        <f t="shared" si="3465"/>
        <v>0</v>
      </c>
    </row>
    <row r="3514" spans="2:31" hidden="1">
      <c r="B3514" s="698">
        <f t="shared" ref="B3514:J3514" si="3476">B798</f>
        <v>0</v>
      </c>
      <c r="C3514" s="342">
        <f t="shared" si="3476"/>
        <v>0</v>
      </c>
      <c r="D3514" s="699">
        <f t="shared" si="3476"/>
        <v>0</v>
      </c>
      <c r="E3514" s="700">
        <f t="shared" si="3476"/>
        <v>0</v>
      </c>
      <c r="F3514" s="702">
        <f t="shared" si="3476"/>
        <v>0</v>
      </c>
      <c r="G3514" s="396">
        <f t="shared" si="3476"/>
        <v>0</v>
      </c>
      <c r="H3514" s="660">
        <f t="shared" ca="1" si="3476"/>
        <v>0</v>
      </c>
      <c r="I3514" s="660">
        <f t="shared" si="3476"/>
        <v>0</v>
      </c>
      <c r="J3514" s="202" t="str">
        <f t="shared" si="3476"/>
        <v>wstaw dane</v>
      </c>
      <c r="K3514" s="33">
        <f t="shared" si="3445"/>
        <v>0</v>
      </c>
      <c r="L3514" s="33">
        <f t="shared" si="3446"/>
        <v>0</v>
      </c>
      <c r="M3514" s="33">
        <f t="shared" si="3447"/>
        <v>0</v>
      </c>
      <c r="N3514" s="33">
        <f t="shared" si="3448"/>
        <v>0</v>
      </c>
      <c r="O3514" s="33">
        <f t="shared" si="3449"/>
        <v>0</v>
      </c>
      <c r="P3514" s="33">
        <f t="shared" ca="1" si="3450"/>
        <v>0</v>
      </c>
      <c r="Q3514" s="33">
        <f t="shared" si="3451"/>
        <v>0</v>
      </c>
      <c r="R3514" s="33">
        <f t="shared" si="3452"/>
        <v>0</v>
      </c>
      <c r="S3514" s="33">
        <f t="shared" si="3453"/>
        <v>0</v>
      </c>
      <c r="T3514" s="33">
        <f t="shared" si="3454"/>
        <v>0</v>
      </c>
      <c r="U3514" s="33">
        <f t="shared" si="3455"/>
        <v>0</v>
      </c>
      <c r="V3514" s="33">
        <f t="shared" si="3456"/>
        <v>0</v>
      </c>
      <c r="W3514" s="33">
        <f t="shared" si="3457"/>
        <v>0</v>
      </c>
      <c r="X3514" s="33">
        <f t="shared" ca="1" si="3458"/>
        <v>0</v>
      </c>
      <c r="Y3514" s="33">
        <f t="shared" si="3459"/>
        <v>0</v>
      </c>
      <c r="Z3514" s="33">
        <f t="shared" si="3460"/>
        <v>0</v>
      </c>
      <c r="AA3514" s="33">
        <f t="shared" si="3461"/>
        <v>0</v>
      </c>
      <c r="AB3514" s="33">
        <f t="shared" si="3462"/>
        <v>0</v>
      </c>
      <c r="AC3514" s="33">
        <f t="shared" si="3463"/>
        <v>0</v>
      </c>
      <c r="AD3514" s="33">
        <f t="shared" si="3464"/>
        <v>0</v>
      </c>
      <c r="AE3514" s="33">
        <f t="shared" si="3465"/>
        <v>0</v>
      </c>
    </row>
    <row r="3515" spans="2:31" hidden="1">
      <c r="B3515" s="698">
        <f t="shared" ref="B3515:J3515" si="3477">B799</f>
        <v>0</v>
      </c>
      <c r="C3515" s="342">
        <f t="shared" si="3477"/>
        <v>0</v>
      </c>
      <c r="D3515" s="699">
        <f t="shared" si="3477"/>
        <v>0</v>
      </c>
      <c r="E3515" s="700">
        <f t="shared" si="3477"/>
        <v>0</v>
      </c>
      <c r="F3515" s="702">
        <f t="shared" si="3477"/>
        <v>0</v>
      </c>
      <c r="G3515" s="396">
        <f t="shared" si="3477"/>
        <v>0</v>
      </c>
      <c r="H3515" s="660">
        <f t="shared" ca="1" si="3477"/>
        <v>0</v>
      </c>
      <c r="I3515" s="660">
        <f t="shared" si="3477"/>
        <v>0</v>
      </c>
      <c r="J3515" s="202" t="str">
        <f t="shared" si="3477"/>
        <v>wstaw dane</v>
      </c>
      <c r="K3515" s="33">
        <f t="shared" si="3445"/>
        <v>0</v>
      </c>
      <c r="L3515" s="33">
        <f t="shared" si="3446"/>
        <v>0</v>
      </c>
      <c r="M3515" s="33">
        <f t="shared" si="3447"/>
        <v>0</v>
      </c>
      <c r="N3515" s="33">
        <f t="shared" si="3448"/>
        <v>0</v>
      </c>
      <c r="O3515" s="33">
        <f t="shared" si="3449"/>
        <v>0</v>
      </c>
      <c r="P3515" s="33">
        <f t="shared" ca="1" si="3450"/>
        <v>0</v>
      </c>
      <c r="Q3515" s="33">
        <f t="shared" si="3451"/>
        <v>0</v>
      </c>
      <c r="R3515" s="33">
        <f t="shared" si="3452"/>
        <v>0</v>
      </c>
      <c r="S3515" s="33">
        <f t="shared" si="3453"/>
        <v>0</v>
      </c>
      <c r="T3515" s="33">
        <f t="shared" si="3454"/>
        <v>0</v>
      </c>
      <c r="U3515" s="33">
        <f t="shared" si="3455"/>
        <v>0</v>
      </c>
      <c r="V3515" s="33">
        <f t="shared" si="3456"/>
        <v>0</v>
      </c>
      <c r="W3515" s="33">
        <f t="shared" si="3457"/>
        <v>0</v>
      </c>
      <c r="X3515" s="33">
        <f t="shared" ca="1" si="3458"/>
        <v>0</v>
      </c>
      <c r="Y3515" s="33">
        <f t="shared" si="3459"/>
        <v>0</v>
      </c>
      <c r="Z3515" s="33">
        <f t="shared" si="3460"/>
        <v>0</v>
      </c>
      <c r="AA3515" s="33">
        <f t="shared" si="3461"/>
        <v>0</v>
      </c>
      <c r="AB3515" s="33">
        <f t="shared" si="3462"/>
        <v>0</v>
      </c>
      <c r="AC3515" s="33">
        <f t="shared" si="3463"/>
        <v>0</v>
      </c>
      <c r="AD3515" s="33">
        <f t="shared" si="3464"/>
        <v>0</v>
      </c>
      <c r="AE3515" s="33">
        <f t="shared" si="3465"/>
        <v>0</v>
      </c>
    </row>
    <row r="3516" spans="2:31" hidden="1">
      <c r="B3516" s="698">
        <f t="shared" ref="B3516:J3516" si="3478">B800</f>
        <v>0</v>
      </c>
      <c r="C3516" s="342">
        <f t="shared" si="3478"/>
        <v>0</v>
      </c>
      <c r="D3516" s="699">
        <f t="shared" si="3478"/>
        <v>0</v>
      </c>
      <c r="E3516" s="700">
        <f t="shared" si="3478"/>
        <v>0</v>
      </c>
      <c r="F3516" s="702">
        <f t="shared" si="3478"/>
        <v>0</v>
      </c>
      <c r="G3516" s="396">
        <f t="shared" si="3478"/>
        <v>0</v>
      </c>
      <c r="H3516" s="660">
        <f t="shared" ca="1" si="3478"/>
        <v>0</v>
      </c>
      <c r="I3516" s="660">
        <f t="shared" si="3478"/>
        <v>0</v>
      </c>
      <c r="J3516" s="202" t="str">
        <f t="shared" si="3478"/>
        <v>wstaw dane</v>
      </c>
      <c r="K3516" s="33">
        <f t="shared" si="3445"/>
        <v>0</v>
      </c>
      <c r="L3516" s="33">
        <f t="shared" si="3446"/>
        <v>0</v>
      </c>
      <c r="M3516" s="33">
        <f t="shared" si="3447"/>
        <v>0</v>
      </c>
      <c r="N3516" s="33">
        <f t="shared" si="3448"/>
        <v>0</v>
      </c>
      <c r="O3516" s="33">
        <f t="shared" si="3449"/>
        <v>0</v>
      </c>
      <c r="P3516" s="33">
        <f t="shared" ca="1" si="3450"/>
        <v>0</v>
      </c>
      <c r="Q3516" s="33">
        <f t="shared" si="3451"/>
        <v>0</v>
      </c>
      <c r="R3516" s="33">
        <f t="shared" si="3452"/>
        <v>0</v>
      </c>
      <c r="S3516" s="33">
        <f t="shared" si="3453"/>
        <v>0</v>
      </c>
      <c r="T3516" s="33">
        <f t="shared" si="3454"/>
        <v>0</v>
      </c>
      <c r="U3516" s="33">
        <f t="shared" si="3455"/>
        <v>0</v>
      </c>
      <c r="V3516" s="33">
        <f t="shared" si="3456"/>
        <v>0</v>
      </c>
      <c r="W3516" s="33">
        <f t="shared" si="3457"/>
        <v>0</v>
      </c>
      <c r="X3516" s="33">
        <f t="shared" ca="1" si="3458"/>
        <v>0</v>
      </c>
      <c r="Y3516" s="33">
        <f t="shared" si="3459"/>
        <v>0</v>
      </c>
      <c r="Z3516" s="33">
        <f t="shared" si="3460"/>
        <v>0</v>
      </c>
      <c r="AA3516" s="33">
        <f t="shared" si="3461"/>
        <v>0</v>
      </c>
      <c r="AB3516" s="33">
        <f t="shared" si="3462"/>
        <v>0</v>
      </c>
      <c r="AC3516" s="33">
        <f t="shared" si="3463"/>
        <v>0</v>
      </c>
      <c r="AD3516" s="33">
        <f t="shared" si="3464"/>
        <v>0</v>
      </c>
      <c r="AE3516" s="33">
        <f t="shared" si="3465"/>
        <v>0</v>
      </c>
    </row>
    <row r="3517" spans="2:31" hidden="1">
      <c r="B3517" s="698">
        <f t="shared" ref="B3517:J3517" si="3479">B801</f>
        <v>0</v>
      </c>
      <c r="C3517" s="342">
        <f t="shared" si="3479"/>
        <v>0</v>
      </c>
      <c r="D3517" s="699">
        <f t="shared" si="3479"/>
        <v>0</v>
      </c>
      <c r="E3517" s="700">
        <f t="shared" si="3479"/>
        <v>0</v>
      </c>
      <c r="F3517" s="702">
        <f t="shared" si="3479"/>
        <v>0</v>
      </c>
      <c r="G3517" s="396">
        <f t="shared" si="3479"/>
        <v>0</v>
      </c>
      <c r="H3517" s="660">
        <f t="shared" ca="1" si="3479"/>
        <v>0</v>
      </c>
      <c r="I3517" s="660">
        <f t="shared" si="3479"/>
        <v>0</v>
      </c>
      <c r="J3517" s="202" t="str">
        <f t="shared" si="3479"/>
        <v>wstaw dane</v>
      </c>
      <c r="K3517" s="33">
        <f t="shared" si="3445"/>
        <v>0</v>
      </c>
      <c r="L3517" s="33">
        <f t="shared" si="3446"/>
        <v>0</v>
      </c>
      <c r="M3517" s="33">
        <f t="shared" si="3447"/>
        <v>0</v>
      </c>
      <c r="N3517" s="33">
        <f t="shared" si="3448"/>
        <v>0</v>
      </c>
      <c r="O3517" s="33">
        <f t="shared" si="3449"/>
        <v>0</v>
      </c>
      <c r="P3517" s="33">
        <f t="shared" ca="1" si="3450"/>
        <v>0</v>
      </c>
      <c r="Q3517" s="33">
        <f t="shared" si="3451"/>
        <v>0</v>
      </c>
      <c r="R3517" s="33">
        <f t="shared" si="3452"/>
        <v>0</v>
      </c>
      <c r="S3517" s="33">
        <f t="shared" si="3453"/>
        <v>0</v>
      </c>
      <c r="T3517" s="33">
        <f t="shared" si="3454"/>
        <v>0</v>
      </c>
      <c r="U3517" s="33">
        <f t="shared" si="3455"/>
        <v>0</v>
      </c>
      <c r="V3517" s="33">
        <f t="shared" si="3456"/>
        <v>0</v>
      </c>
      <c r="W3517" s="33">
        <f t="shared" si="3457"/>
        <v>0</v>
      </c>
      <c r="X3517" s="33">
        <f t="shared" ca="1" si="3458"/>
        <v>0</v>
      </c>
      <c r="Y3517" s="33">
        <f t="shared" si="3459"/>
        <v>0</v>
      </c>
      <c r="Z3517" s="33">
        <f t="shared" si="3460"/>
        <v>0</v>
      </c>
      <c r="AA3517" s="33">
        <f t="shared" si="3461"/>
        <v>0</v>
      </c>
      <c r="AB3517" s="33">
        <f t="shared" si="3462"/>
        <v>0</v>
      </c>
      <c r="AC3517" s="33">
        <f t="shared" si="3463"/>
        <v>0</v>
      </c>
      <c r="AD3517" s="33">
        <f t="shared" si="3464"/>
        <v>0</v>
      </c>
      <c r="AE3517" s="33">
        <f t="shared" si="3465"/>
        <v>0</v>
      </c>
    </row>
    <row r="3518" spans="2:31" hidden="1">
      <c r="B3518" s="698">
        <f t="shared" ref="B3518:J3518" si="3480">B802</f>
        <v>0</v>
      </c>
      <c r="C3518" s="342">
        <f t="shared" si="3480"/>
        <v>0</v>
      </c>
      <c r="D3518" s="699">
        <f t="shared" si="3480"/>
        <v>0</v>
      </c>
      <c r="E3518" s="700">
        <f t="shared" si="3480"/>
        <v>0</v>
      </c>
      <c r="F3518" s="702">
        <f t="shared" si="3480"/>
        <v>0</v>
      </c>
      <c r="G3518" s="396">
        <f t="shared" si="3480"/>
        <v>0</v>
      </c>
      <c r="H3518" s="660">
        <f t="shared" ca="1" si="3480"/>
        <v>0</v>
      </c>
      <c r="I3518" s="660">
        <f t="shared" si="3480"/>
        <v>0</v>
      </c>
      <c r="J3518" s="202" t="str">
        <f t="shared" si="3480"/>
        <v>wstaw dane</v>
      </c>
      <c r="K3518" s="33">
        <f t="shared" si="3445"/>
        <v>0</v>
      </c>
      <c r="L3518" s="33">
        <f t="shared" si="3446"/>
        <v>0</v>
      </c>
      <c r="M3518" s="33">
        <f t="shared" si="3447"/>
        <v>0</v>
      </c>
      <c r="N3518" s="33">
        <f t="shared" si="3448"/>
        <v>0</v>
      </c>
      <c r="O3518" s="33">
        <f t="shared" si="3449"/>
        <v>0</v>
      </c>
      <c r="P3518" s="33">
        <f t="shared" ca="1" si="3450"/>
        <v>0</v>
      </c>
      <c r="Q3518" s="33">
        <f t="shared" si="3451"/>
        <v>0</v>
      </c>
      <c r="R3518" s="33">
        <f t="shared" si="3452"/>
        <v>0</v>
      </c>
      <c r="S3518" s="33">
        <f t="shared" si="3453"/>
        <v>0</v>
      </c>
      <c r="T3518" s="33">
        <f t="shared" si="3454"/>
        <v>0</v>
      </c>
      <c r="U3518" s="33">
        <f t="shared" si="3455"/>
        <v>0</v>
      </c>
      <c r="V3518" s="33">
        <f t="shared" si="3456"/>
        <v>0</v>
      </c>
      <c r="W3518" s="33">
        <f t="shared" si="3457"/>
        <v>0</v>
      </c>
      <c r="X3518" s="33">
        <f t="shared" ca="1" si="3458"/>
        <v>0</v>
      </c>
      <c r="Y3518" s="33">
        <f t="shared" si="3459"/>
        <v>0</v>
      </c>
      <c r="Z3518" s="33">
        <f t="shared" si="3460"/>
        <v>0</v>
      </c>
      <c r="AA3518" s="33">
        <f t="shared" si="3461"/>
        <v>0</v>
      </c>
      <c r="AB3518" s="33">
        <f t="shared" si="3462"/>
        <v>0</v>
      </c>
      <c r="AC3518" s="33">
        <f t="shared" si="3463"/>
        <v>0</v>
      </c>
      <c r="AD3518" s="33">
        <f t="shared" si="3464"/>
        <v>0</v>
      </c>
      <c r="AE3518" s="33">
        <f t="shared" si="3465"/>
        <v>0</v>
      </c>
    </row>
    <row r="3519" spans="2:31" hidden="1">
      <c r="B3519" s="698">
        <f t="shared" ref="B3519:J3519" si="3481">B803</f>
        <v>0</v>
      </c>
      <c r="C3519" s="342">
        <f t="shared" si="3481"/>
        <v>0</v>
      </c>
      <c r="D3519" s="699">
        <f t="shared" si="3481"/>
        <v>0</v>
      </c>
      <c r="E3519" s="700">
        <f t="shared" si="3481"/>
        <v>0</v>
      </c>
      <c r="F3519" s="702">
        <f t="shared" si="3481"/>
        <v>0</v>
      </c>
      <c r="G3519" s="396">
        <f t="shared" si="3481"/>
        <v>0</v>
      </c>
      <c r="H3519" s="660">
        <f t="shared" ca="1" si="3481"/>
        <v>0</v>
      </c>
      <c r="I3519" s="660">
        <f t="shared" si="3481"/>
        <v>0</v>
      </c>
      <c r="J3519" s="202" t="str">
        <f t="shared" si="3481"/>
        <v>wstaw dane</v>
      </c>
      <c r="K3519" s="33">
        <f t="shared" si="3445"/>
        <v>0</v>
      </c>
      <c r="L3519" s="33">
        <f t="shared" si="3446"/>
        <v>0</v>
      </c>
      <c r="M3519" s="33">
        <f t="shared" si="3447"/>
        <v>0</v>
      </c>
      <c r="N3519" s="33">
        <f t="shared" si="3448"/>
        <v>0</v>
      </c>
      <c r="O3519" s="33">
        <f t="shared" si="3449"/>
        <v>0</v>
      </c>
      <c r="P3519" s="33">
        <f t="shared" ca="1" si="3450"/>
        <v>0</v>
      </c>
      <c r="Q3519" s="33">
        <f t="shared" si="3451"/>
        <v>0</v>
      </c>
      <c r="R3519" s="33">
        <f t="shared" si="3452"/>
        <v>0</v>
      </c>
      <c r="S3519" s="33">
        <f t="shared" si="3453"/>
        <v>0</v>
      </c>
      <c r="T3519" s="33">
        <f t="shared" si="3454"/>
        <v>0</v>
      </c>
      <c r="U3519" s="33">
        <f t="shared" si="3455"/>
        <v>0</v>
      </c>
      <c r="V3519" s="33">
        <f t="shared" si="3456"/>
        <v>0</v>
      </c>
      <c r="W3519" s="33">
        <f t="shared" si="3457"/>
        <v>0</v>
      </c>
      <c r="X3519" s="33">
        <f t="shared" ca="1" si="3458"/>
        <v>0</v>
      </c>
      <c r="Y3519" s="33">
        <f t="shared" si="3459"/>
        <v>0</v>
      </c>
      <c r="Z3519" s="33">
        <f t="shared" si="3460"/>
        <v>0</v>
      </c>
      <c r="AA3519" s="33">
        <f t="shared" si="3461"/>
        <v>0</v>
      </c>
      <c r="AB3519" s="33">
        <f t="shared" si="3462"/>
        <v>0</v>
      </c>
      <c r="AC3519" s="33">
        <f t="shared" si="3463"/>
        <v>0</v>
      </c>
      <c r="AD3519" s="33">
        <f t="shared" si="3464"/>
        <v>0</v>
      </c>
      <c r="AE3519" s="33">
        <f t="shared" si="3465"/>
        <v>0</v>
      </c>
    </row>
    <row r="3520" spans="2:31" hidden="1">
      <c r="B3520" s="698">
        <f t="shared" ref="B3520:J3520" si="3482">B804</f>
        <v>0</v>
      </c>
      <c r="C3520" s="342">
        <f t="shared" si="3482"/>
        <v>0</v>
      </c>
      <c r="D3520" s="699">
        <f t="shared" si="3482"/>
        <v>0</v>
      </c>
      <c r="E3520" s="700">
        <f t="shared" si="3482"/>
        <v>0</v>
      </c>
      <c r="F3520" s="702">
        <f t="shared" si="3482"/>
        <v>0</v>
      </c>
      <c r="G3520" s="396">
        <f t="shared" si="3482"/>
        <v>0</v>
      </c>
      <c r="H3520" s="660">
        <f t="shared" ca="1" si="3482"/>
        <v>0</v>
      </c>
      <c r="I3520" s="660">
        <f t="shared" si="3482"/>
        <v>0</v>
      </c>
      <c r="J3520" s="202" t="str">
        <f t="shared" si="3482"/>
        <v>wstaw dane</v>
      </c>
      <c r="K3520" s="33">
        <f t="shared" si="3445"/>
        <v>0</v>
      </c>
      <c r="L3520" s="33">
        <f t="shared" si="3446"/>
        <v>0</v>
      </c>
      <c r="M3520" s="33">
        <f t="shared" si="3447"/>
        <v>0</v>
      </c>
      <c r="N3520" s="33">
        <f t="shared" si="3448"/>
        <v>0</v>
      </c>
      <c r="O3520" s="33">
        <f t="shared" si="3449"/>
        <v>0</v>
      </c>
      <c r="P3520" s="33">
        <f t="shared" ca="1" si="3450"/>
        <v>0</v>
      </c>
      <c r="Q3520" s="33">
        <f t="shared" si="3451"/>
        <v>0</v>
      </c>
      <c r="R3520" s="33">
        <f t="shared" si="3452"/>
        <v>0</v>
      </c>
      <c r="S3520" s="33">
        <f t="shared" si="3453"/>
        <v>0</v>
      </c>
      <c r="T3520" s="33">
        <f t="shared" si="3454"/>
        <v>0</v>
      </c>
      <c r="U3520" s="33">
        <f t="shared" si="3455"/>
        <v>0</v>
      </c>
      <c r="V3520" s="33">
        <f t="shared" si="3456"/>
        <v>0</v>
      </c>
      <c r="W3520" s="33">
        <f t="shared" si="3457"/>
        <v>0</v>
      </c>
      <c r="X3520" s="33">
        <f t="shared" ca="1" si="3458"/>
        <v>0</v>
      </c>
      <c r="Y3520" s="33">
        <f t="shared" si="3459"/>
        <v>0</v>
      </c>
      <c r="Z3520" s="33">
        <f t="shared" si="3460"/>
        <v>0</v>
      </c>
      <c r="AA3520" s="33">
        <f t="shared" si="3461"/>
        <v>0</v>
      </c>
      <c r="AB3520" s="33">
        <f t="shared" si="3462"/>
        <v>0</v>
      </c>
      <c r="AC3520" s="33">
        <f t="shared" si="3463"/>
        <v>0</v>
      </c>
      <c r="AD3520" s="33">
        <f t="shared" si="3464"/>
        <v>0</v>
      </c>
      <c r="AE3520" s="33">
        <f t="shared" si="3465"/>
        <v>0</v>
      </c>
    </row>
    <row r="3521" spans="2:31" hidden="1">
      <c r="B3521" s="698">
        <f t="shared" ref="B3521:J3521" si="3483">B805</f>
        <v>0</v>
      </c>
      <c r="C3521" s="342">
        <f t="shared" si="3483"/>
        <v>0</v>
      </c>
      <c r="D3521" s="699">
        <f t="shared" si="3483"/>
        <v>0</v>
      </c>
      <c r="E3521" s="700">
        <f t="shared" si="3483"/>
        <v>0</v>
      </c>
      <c r="F3521" s="702">
        <f t="shared" si="3483"/>
        <v>0</v>
      </c>
      <c r="G3521" s="396">
        <f t="shared" si="3483"/>
        <v>0</v>
      </c>
      <c r="H3521" s="660">
        <f t="shared" ca="1" si="3483"/>
        <v>0</v>
      </c>
      <c r="I3521" s="660">
        <f t="shared" si="3483"/>
        <v>0</v>
      </c>
      <c r="J3521" s="202" t="str">
        <f t="shared" si="3483"/>
        <v>wstaw dane</v>
      </c>
      <c r="K3521" s="33">
        <f t="shared" si="3445"/>
        <v>0</v>
      </c>
      <c r="L3521" s="33">
        <f t="shared" si="3446"/>
        <v>0</v>
      </c>
      <c r="M3521" s="33">
        <f t="shared" si="3447"/>
        <v>0</v>
      </c>
      <c r="N3521" s="33">
        <f t="shared" si="3448"/>
        <v>0</v>
      </c>
      <c r="O3521" s="33">
        <f t="shared" si="3449"/>
        <v>0</v>
      </c>
      <c r="P3521" s="33">
        <f t="shared" ca="1" si="3450"/>
        <v>0</v>
      </c>
      <c r="Q3521" s="33">
        <f t="shared" si="3451"/>
        <v>0</v>
      </c>
      <c r="R3521" s="33">
        <f t="shared" si="3452"/>
        <v>0</v>
      </c>
      <c r="S3521" s="33">
        <f t="shared" si="3453"/>
        <v>0</v>
      </c>
      <c r="T3521" s="33">
        <f t="shared" si="3454"/>
        <v>0</v>
      </c>
      <c r="U3521" s="33">
        <f t="shared" si="3455"/>
        <v>0</v>
      </c>
      <c r="V3521" s="33">
        <f t="shared" si="3456"/>
        <v>0</v>
      </c>
      <c r="W3521" s="33">
        <f t="shared" si="3457"/>
        <v>0</v>
      </c>
      <c r="X3521" s="33">
        <f t="shared" ca="1" si="3458"/>
        <v>0</v>
      </c>
      <c r="Y3521" s="33">
        <f t="shared" si="3459"/>
        <v>0</v>
      </c>
      <c r="Z3521" s="33">
        <f t="shared" si="3460"/>
        <v>0</v>
      </c>
      <c r="AA3521" s="33">
        <f t="shared" si="3461"/>
        <v>0</v>
      </c>
      <c r="AB3521" s="33">
        <f t="shared" si="3462"/>
        <v>0</v>
      </c>
      <c r="AC3521" s="33">
        <f t="shared" si="3463"/>
        <v>0</v>
      </c>
      <c r="AD3521" s="33">
        <f t="shared" si="3464"/>
        <v>0</v>
      </c>
      <c r="AE3521" s="33">
        <f t="shared" si="3465"/>
        <v>0</v>
      </c>
    </row>
    <row r="3522" spans="2:31" hidden="1">
      <c r="B3522" s="698">
        <f t="shared" ref="B3522:J3522" si="3484">B806</f>
        <v>0</v>
      </c>
      <c r="C3522" s="342">
        <f t="shared" si="3484"/>
        <v>0</v>
      </c>
      <c r="D3522" s="699">
        <f t="shared" si="3484"/>
        <v>0</v>
      </c>
      <c r="E3522" s="700">
        <f t="shared" si="3484"/>
        <v>0</v>
      </c>
      <c r="F3522" s="702">
        <f t="shared" si="3484"/>
        <v>0</v>
      </c>
      <c r="G3522" s="396">
        <f t="shared" si="3484"/>
        <v>0</v>
      </c>
      <c r="H3522" s="661">
        <f t="shared" ca="1" si="3484"/>
        <v>0</v>
      </c>
      <c r="I3522" s="661">
        <f t="shared" si="3484"/>
        <v>0</v>
      </c>
      <c r="J3522" s="202" t="str">
        <f t="shared" si="3484"/>
        <v>wstaw dane</v>
      </c>
      <c r="K3522" s="33">
        <f t="shared" si="3445"/>
        <v>0</v>
      </c>
      <c r="L3522" s="33">
        <f t="shared" si="3446"/>
        <v>0</v>
      </c>
      <c r="M3522" s="33">
        <f t="shared" si="3447"/>
        <v>0</v>
      </c>
      <c r="N3522" s="33">
        <f t="shared" si="3448"/>
        <v>0</v>
      </c>
      <c r="O3522" s="33">
        <f t="shared" si="3449"/>
        <v>0</v>
      </c>
      <c r="P3522" s="33">
        <f t="shared" ca="1" si="3450"/>
        <v>0</v>
      </c>
      <c r="Q3522" s="33">
        <f t="shared" si="3451"/>
        <v>0</v>
      </c>
      <c r="R3522" s="33">
        <f t="shared" si="3452"/>
        <v>0</v>
      </c>
      <c r="S3522" s="33">
        <f t="shared" si="3453"/>
        <v>0</v>
      </c>
      <c r="T3522" s="33">
        <f t="shared" si="3454"/>
        <v>0</v>
      </c>
      <c r="U3522" s="33">
        <f t="shared" si="3455"/>
        <v>0</v>
      </c>
      <c r="V3522" s="33">
        <f t="shared" si="3456"/>
        <v>0</v>
      </c>
      <c r="W3522" s="33">
        <f t="shared" si="3457"/>
        <v>0</v>
      </c>
      <c r="X3522" s="33">
        <f t="shared" ca="1" si="3458"/>
        <v>0</v>
      </c>
      <c r="Y3522" s="33">
        <f t="shared" si="3459"/>
        <v>0</v>
      </c>
      <c r="Z3522" s="33">
        <f t="shared" si="3460"/>
        <v>0</v>
      </c>
      <c r="AA3522" s="33">
        <f t="shared" si="3461"/>
        <v>0</v>
      </c>
      <c r="AB3522" s="33">
        <f t="shared" si="3462"/>
        <v>0</v>
      </c>
      <c r="AC3522" s="33">
        <f t="shared" si="3463"/>
        <v>0</v>
      </c>
      <c r="AD3522" s="33">
        <f t="shared" si="3464"/>
        <v>0</v>
      </c>
      <c r="AE3522" s="33">
        <f t="shared" si="3465"/>
        <v>0</v>
      </c>
    </row>
    <row r="3523" spans="2:31" hidden="1">
      <c r="B3523" s="98" t="s">
        <v>316</v>
      </c>
      <c r="C3523" s="98"/>
      <c r="D3523" s="97"/>
      <c r="E3523" s="199"/>
      <c r="F3523" s="96"/>
      <c r="G3523" s="97"/>
      <c r="H3523" s="97">
        <f ca="1">SUM(H3503:H3522)</f>
        <v>0</v>
      </c>
      <c r="I3523" s="97">
        <f>SUM(I3503:I3522)</f>
        <v>0</v>
      </c>
      <c r="J3523" s="97"/>
      <c r="K3523" s="97">
        <f t="shared" ref="K3523:W3523" si="3485">SUM(K3503:K3522)</f>
        <v>0</v>
      </c>
      <c r="L3523" s="97">
        <f t="shared" si="3485"/>
        <v>0</v>
      </c>
      <c r="M3523" s="97">
        <f t="shared" si="3485"/>
        <v>0</v>
      </c>
      <c r="N3523" s="97">
        <f t="shared" si="3485"/>
        <v>0</v>
      </c>
      <c r="O3523" s="97">
        <f t="shared" si="3485"/>
        <v>0</v>
      </c>
      <c r="P3523" s="97">
        <f t="shared" ca="1" si="3485"/>
        <v>0</v>
      </c>
      <c r="Q3523" s="97">
        <f t="shared" si="3485"/>
        <v>0</v>
      </c>
      <c r="R3523" s="97">
        <f t="shared" si="3485"/>
        <v>0</v>
      </c>
      <c r="S3523" s="97">
        <f t="shared" si="3485"/>
        <v>0</v>
      </c>
      <c r="T3523" s="97">
        <f t="shared" si="3485"/>
        <v>0</v>
      </c>
      <c r="U3523" s="97">
        <f t="shared" si="3485"/>
        <v>0</v>
      </c>
      <c r="V3523" s="97">
        <f t="shared" si="3485"/>
        <v>0</v>
      </c>
      <c r="W3523" s="97">
        <f t="shared" si="3485"/>
        <v>0</v>
      </c>
      <c r="X3523" s="97">
        <f ca="1">SUM(X3503:X3522)</f>
        <v>0</v>
      </c>
      <c r="Y3523" s="97">
        <f>SUM(Y3503:Y3522)</f>
        <v>0</v>
      </c>
      <c r="Z3523" s="97">
        <f t="shared" ref="Z3523:AE3523" si="3486">SUM(Z3503:Z3522)</f>
        <v>0</v>
      </c>
      <c r="AA3523" s="97">
        <f t="shared" si="3486"/>
        <v>0</v>
      </c>
      <c r="AB3523" s="97">
        <f t="shared" si="3486"/>
        <v>0</v>
      </c>
      <c r="AC3523" s="97">
        <f t="shared" si="3486"/>
        <v>0</v>
      </c>
      <c r="AD3523" s="97">
        <f t="shared" si="3486"/>
        <v>0</v>
      </c>
      <c r="AE3523" s="97">
        <f t="shared" si="3486"/>
        <v>0</v>
      </c>
    </row>
  </sheetData>
  <sheetProtection algorithmName="SHA-512" hashValue="b6QPdpo7rpbMkaqyj5MD3pCTb5p8kF0zoRSrkbh8y7LxxygjbUI54ueNCkkYQcQ0OGsymHW0xTwd0LSv6Plw9w==" saltValue="4hVgnlV6lBKznDdmMwNbOw==" spinCount="100000" sheet="1" objects="1" scenarios="1"/>
  <mergeCells count="43">
    <mergeCell ref="B2:W3"/>
    <mergeCell ref="B873:AE874"/>
    <mergeCell ref="B663:C663"/>
    <mergeCell ref="B664:C664"/>
    <mergeCell ref="B665:C665"/>
    <mergeCell ref="B666:C666"/>
    <mergeCell ref="K222:AE222"/>
    <mergeCell ref="B658:C658"/>
    <mergeCell ref="B659:C659"/>
    <mergeCell ref="B660:C660"/>
    <mergeCell ref="B661:C661"/>
    <mergeCell ref="B662:C662"/>
    <mergeCell ref="B681:C681"/>
    <mergeCell ref="B682:C682"/>
    <mergeCell ref="B683:C683"/>
    <mergeCell ref="B684:C684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94:C694"/>
    <mergeCell ref="B695:C695"/>
    <mergeCell ref="B696:C696"/>
    <mergeCell ref="B697:C697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</mergeCells>
  <phoneticPr fontId="58" type="noConversion"/>
  <conditionalFormatting sqref="B17 K17:AE17">
    <cfRule type="expression" dxfId="375" priority="586">
      <formula>$C2306=2</formula>
    </cfRule>
  </conditionalFormatting>
  <conditionalFormatting sqref="B18">
    <cfRule type="expression" dxfId="374" priority="590">
      <formula>$C2306=2</formula>
    </cfRule>
  </conditionalFormatting>
  <conditionalFormatting sqref="B25 K25:AE25">
    <cfRule type="expression" dxfId="373" priority="581">
      <formula>$C2307=2</formula>
    </cfRule>
  </conditionalFormatting>
  <conditionalFormatting sqref="B26">
    <cfRule type="expression" dxfId="372" priority="585">
      <formula>$C2307=2</formula>
    </cfRule>
  </conditionalFormatting>
  <conditionalFormatting sqref="B33 K33:AE33">
    <cfRule type="expression" dxfId="371" priority="576">
      <formula>$C2308=2</formula>
    </cfRule>
  </conditionalFormatting>
  <conditionalFormatting sqref="B34">
    <cfRule type="expression" dxfId="370" priority="580">
      <formula>$C2308=2</formula>
    </cfRule>
  </conditionalFormatting>
  <conditionalFormatting sqref="B41 K41:AE41">
    <cfRule type="expression" dxfId="369" priority="571">
      <formula>$C2309=2</formula>
    </cfRule>
  </conditionalFormatting>
  <conditionalFormatting sqref="B42">
    <cfRule type="expression" dxfId="368" priority="575">
      <formula>$C2309=2</formula>
    </cfRule>
  </conditionalFormatting>
  <conditionalFormatting sqref="B49 K49:AE49">
    <cfRule type="expression" dxfId="367" priority="566">
      <formula>$C2310=2</formula>
    </cfRule>
  </conditionalFormatting>
  <conditionalFormatting sqref="B50">
    <cfRule type="expression" dxfId="366" priority="570">
      <formula>$C2310=2</formula>
    </cfRule>
  </conditionalFormatting>
  <conditionalFormatting sqref="B57">
    <cfRule type="expression" dxfId="365" priority="561">
      <formula>$C2311=2</formula>
    </cfRule>
  </conditionalFormatting>
  <conditionalFormatting sqref="B58">
    <cfRule type="expression" dxfId="364" priority="565">
      <formula>$C2311=2</formula>
    </cfRule>
  </conditionalFormatting>
  <conditionalFormatting sqref="B65 K65:AE65">
    <cfRule type="expression" dxfId="363" priority="556">
      <formula>$C2312=2</formula>
    </cfRule>
  </conditionalFormatting>
  <conditionalFormatting sqref="B66">
    <cfRule type="expression" dxfId="362" priority="560">
      <formula>$C2312=2</formula>
    </cfRule>
  </conditionalFormatting>
  <conditionalFormatting sqref="B73 K73:AE73">
    <cfRule type="expression" dxfId="361" priority="551">
      <formula>$C2313=2</formula>
    </cfRule>
  </conditionalFormatting>
  <conditionalFormatting sqref="B74">
    <cfRule type="expression" dxfId="360" priority="555">
      <formula>$C2313=2</formula>
    </cfRule>
  </conditionalFormatting>
  <conditionalFormatting sqref="B363:B367">
    <cfRule type="containsText" dxfId="359" priority="550" operator="containsText" text="zrealizowane">
      <formula>NOT(ISERROR(SEARCH("zrealizowane",B363)))</formula>
    </cfRule>
  </conditionalFormatting>
  <conditionalFormatting sqref="B223:C240">
    <cfRule type="expression" dxfId="358" priority="1030">
      <formula>OR($F87="nie",AND($F87="tak",$G87="nie"))</formula>
    </cfRule>
  </conditionalFormatting>
  <conditionalFormatting sqref="B241:C241">
    <cfRule type="expression" dxfId="357" priority="224">
      <formula>OR($F135="nie",AND($F135="tak",$G135="nie"))</formula>
    </cfRule>
  </conditionalFormatting>
  <conditionalFormatting sqref="B242:C242">
    <cfRule type="expression" dxfId="356" priority="607">
      <formula>OR($F89="nie",AND($F89="tak",$G89="nie"))</formula>
    </cfRule>
  </conditionalFormatting>
  <conditionalFormatting sqref="B245:C262">
    <cfRule type="expression" dxfId="355" priority="1032">
      <formula>OR($F87="nie",AND($F87="tak",$G87="nie"))</formula>
    </cfRule>
  </conditionalFormatting>
  <conditionalFormatting sqref="B263:C263">
    <cfRule type="expression" dxfId="354" priority="221">
      <formula>OR($F135="nie",AND($F135="tak",$G135="nie"))</formula>
    </cfRule>
  </conditionalFormatting>
  <conditionalFormatting sqref="B264:C264">
    <cfRule type="expression" dxfId="353" priority="984">
      <formula>OR($F89="nie",AND($F89="tak",$G89="nie"))</formula>
    </cfRule>
  </conditionalFormatting>
  <conditionalFormatting sqref="B290:C304">
    <cfRule type="expression" dxfId="352" priority="513">
      <formula>OR($F269="nie",AND($F269="tak",$G269="nie"))</formula>
    </cfRule>
  </conditionalFormatting>
  <conditionalFormatting sqref="B307:C321">
    <cfRule type="expression" dxfId="351" priority="352">
      <formula>OR($F269="nie",AND($F269="tak",$G269="nie"))</formula>
    </cfRule>
  </conditionalFormatting>
  <conditionalFormatting sqref="B337:C341">
    <cfRule type="expression" dxfId="350" priority="492">
      <formula>OR($F326="nie",AND($F326="tak",$G326="nie"))</formula>
    </cfRule>
  </conditionalFormatting>
  <conditionalFormatting sqref="B344:C348">
    <cfRule type="expression" dxfId="349" priority="202">
      <formula>OR($F326="nie",AND($F326="tak",$G326="nie"))</formula>
    </cfRule>
  </conditionalFormatting>
  <conditionalFormatting sqref="B374:C388">
    <cfRule type="expression" dxfId="348" priority="486">
      <formula>OR($F353="nie",AND($F353="tak",$G353="nie"))</formula>
    </cfRule>
  </conditionalFormatting>
  <conditionalFormatting sqref="B391:C405">
    <cfRule type="expression" dxfId="347" priority="382">
      <formula>OR($F353="nie",AND($F353="tak",$G353="nie"))</formula>
    </cfRule>
  </conditionalFormatting>
  <conditionalFormatting sqref="B458:C462">
    <cfRule type="containsText" dxfId="346" priority="519" operator="containsText" text="zrealizowane">
      <formula>NOT(ISERROR(SEARCH("zrealizowane",B458)))</formula>
    </cfRule>
  </conditionalFormatting>
  <conditionalFormatting sqref="B469:C513">
    <cfRule type="expression" dxfId="345" priority="439">
      <formula>OR($F418="nie",AND($F418="tak",$G418="nie"))</formula>
    </cfRule>
  </conditionalFormatting>
  <conditionalFormatting sqref="B516:C560">
    <cfRule type="expression" dxfId="344" priority="370">
      <formula>OR($F418="nie",AND($F418="tak",$G418="nie"))</formula>
    </cfRule>
  </conditionalFormatting>
  <conditionalFormatting sqref="B590:C599">
    <cfRule type="expression" dxfId="343" priority="423">
      <formula>OR($F574="nie",AND($F574="tak",$G574="nie"))</formula>
    </cfRule>
  </conditionalFormatting>
  <conditionalFormatting sqref="B602:C611">
    <cfRule type="expression" dxfId="342" priority="364">
      <formula>OR($F574="nie",AND($F574="tak",$G574="nie"))</formula>
    </cfRule>
  </conditionalFormatting>
  <conditionalFormatting sqref="B632:C641">
    <cfRule type="expression" dxfId="341" priority="404">
      <formula>OR($F616="nie",AND($F616="tak",$G616="nie"))</formula>
    </cfRule>
  </conditionalFormatting>
  <conditionalFormatting sqref="B644:C653">
    <cfRule type="expression" dxfId="340" priority="358">
      <formula>OR($F616="nie",AND($F616="tak",$G616="nie"))</formula>
    </cfRule>
  </conditionalFormatting>
  <conditionalFormatting sqref="B702:C741">
    <cfRule type="expression" dxfId="339" priority="308">
      <formula>OR($F658="nie",AND($F658="tak",$G658="nie"))</formula>
    </cfRule>
  </conditionalFormatting>
  <conditionalFormatting sqref="B744:C783">
    <cfRule type="expression" dxfId="338" priority="294">
      <formula>OR($F658="nie",AND($F658="tak",$G658="nie"))</formula>
    </cfRule>
  </conditionalFormatting>
  <conditionalFormatting sqref="C384:C388 C401:C405">
    <cfRule type="cellIs" dxfId="337" priority="191" operator="equal">
      <formula>0</formula>
    </cfRule>
  </conditionalFormatting>
  <conditionalFormatting sqref="D363:D367">
    <cfRule type="cellIs" dxfId="336" priority="549" operator="equal">
      <formula>0</formula>
    </cfRule>
  </conditionalFormatting>
  <conditionalFormatting sqref="D458:D462">
    <cfRule type="cellIs" dxfId="335" priority="518" operator="equal">
      <formula>0</formula>
    </cfRule>
  </conditionalFormatting>
  <conditionalFormatting sqref="E658:E697">
    <cfRule type="expression" dxfId="334" priority="126">
      <formula>$J658="wstaw dane"</formula>
    </cfRule>
  </conditionalFormatting>
  <conditionalFormatting sqref="F195:G196">
    <cfRule type="cellIs" dxfId="333" priority="225" operator="equal">
      <formula>0</formula>
    </cfRule>
  </conditionalFormatting>
  <conditionalFormatting sqref="G197:G216">
    <cfRule type="expression" dxfId="332" priority="190">
      <formula>AND($F197="nie",$G197="tak")</formula>
    </cfRule>
  </conditionalFormatting>
  <conditionalFormatting sqref="G269:G283">
    <cfRule type="expression" dxfId="331" priority="266">
      <formula>AND($F269="nie",$G269="tak")</formula>
    </cfRule>
  </conditionalFormatting>
  <conditionalFormatting sqref="G326:G330">
    <cfRule type="expression" dxfId="330" priority="497">
      <formula>AND($F326="nie",$G326="tak")</formula>
    </cfRule>
  </conditionalFormatting>
  <conditionalFormatting sqref="G353:G362">
    <cfRule type="expression" dxfId="329" priority="351">
      <formula>AND($F353="nie",$G353="tak")</formula>
    </cfRule>
  </conditionalFormatting>
  <conditionalFormatting sqref="G409:G413">
    <cfRule type="expression" dxfId="328" priority="457">
      <formula>AND($F409="nie",$G409="tak")</formula>
    </cfRule>
  </conditionalFormatting>
  <conditionalFormatting sqref="G418:G462">
    <cfRule type="expression" dxfId="327" priority="453">
      <formula>AND($F418="nie",$G418="tak")</formula>
    </cfRule>
  </conditionalFormatting>
  <conditionalFormatting sqref="G566:G569">
    <cfRule type="expression" dxfId="326" priority="435">
      <formula>AND($F566="nie",$G566="tak")</formula>
    </cfRule>
  </conditionalFormatting>
  <conditionalFormatting sqref="G574:G583">
    <cfRule type="expression" dxfId="325" priority="115">
      <formula>AND($F574="nie",$G574="tak")</formula>
    </cfRule>
  </conditionalFormatting>
  <conditionalFormatting sqref="G616:G625">
    <cfRule type="expression" dxfId="324" priority="345">
      <formula>AND($F616="nie",$G616="tak")</formula>
    </cfRule>
  </conditionalFormatting>
  <conditionalFormatting sqref="H197:H216">
    <cfRule type="expression" dxfId="323" priority="210">
      <formula>OR(AND($F197="tak",$G197="tak",ISBLANK($H197)=FALSE),AND($F197="nie",ISBLANK($H197)=FALSE))</formula>
    </cfRule>
    <cfRule type="expression" dxfId="322" priority="211">
      <formula>OR($F197="nie",AND($F197="tak",$G197="tak"))</formula>
    </cfRule>
    <cfRule type="expression" dxfId="321" priority="212">
      <formula>AND($F197="tak",$G197="nie")</formula>
    </cfRule>
  </conditionalFormatting>
  <conditionalFormatting sqref="H269:H283">
    <cfRule type="expression" dxfId="320" priority="263">
      <formula>OR(AND($F269="tak",$G269="tak",ISBLANK($H269)=FALSE),AND($F269="nie",ISBLANK($H269)=FALSE))</formula>
    </cfRule>
    <cfRule type="expression" dxfId="319" priority="264">
      <formula>OR($F269="nie",AND($F269="tak",$G269="tak"))</formula>
    </cfRule>
    <cfRule type="expression" dxfId="318" priority="265">
      <formula>AND($F269="tak",$G269="nie")</formula>
    </cfRule>
  </conditionalFormatting>
  <conditionalFormatting sqref="H326:H330">
    <cfRule type="expression" dxfId="317" priority="258">
      <formula>OR(AND($F326="tak",$G326="tak",ISBLANK($H326)=FALSE),AND($F326="nie",ISBLANK($H326)=FALSE))</formula>
    </cfRule>
    <cfRule type="expression" dxfId="316" priority="259">
      <formula>OR($F326="nie",AND($F326="tak",$G326="tak"))</formula>
    </cfRule>
    <cfRule type="expression" dxfId="315" priority="260">
      <formula>AND($F326="tak",$G326="nie")</formula>
    </cfRule>
  </conditionalFormatting>
  <conditionalFormatting sqref="H353:H362">
    <cfRule type="expression" dxfId="314" priority="248">
      <formula>OR(AND($F353="tak",$G353="tak",ISBLANK($H353)=FALSE),AND($F353="nie",ISBLANK($H353)=FALSE))</formula>
    </cfRule>
    <cfRule type="expression" dxfId="313" priority="249">
      <formula>OR($F353="nie",AND($F353="tak",$G353="tak"))</formula>
    </cfRule>
    <cfRule type="expression" dxfId="312" priority="250">
      <formula>AND($F353="tak",$G353="nie")</formula>
    </cfRule>
  </conditionalFormatting>
  <conditionalFormatting sqref="H409:H413">
    <cfRule type="expression" dxfId="311" priority="203">
      <formula>OR(AND($F409="tak",$G409="tak",ISBLANK($H409)=FALSE),AND($F409="nie",ISBLANK($H409)=FALSE))</formula>
    </cfRule>
    <cfRule type="expression" dxfId="310" priority="204">
      <formula>OR($F409="nie",AND($F409="tak",$G409="tak"))</formula>
    </cfRule>
    <cfRule type="expression" dxfId="309" priority="205">
      <formula>AND($F409="tak",$G409="nie")</formula>
    </cfRule>
  </conditionalFormatting>
  <conditionalFormatting sqref="H418:H457">
    <cfRule type="expression" dxfId="308" priority="194">
      <formula>OR(AND($F418="tak",$G418="tak",ISBLANK($H418)=FALSE),AND($F418="nie",ISBLANK($H418)=FALSE))</formula>
    </cfRule>
    <cfRule type="expression" dxfId="307" priority="195">
      <formula>OR($F418="nie",AND($F418="tak",$G418="tak"))</formula>
    </cfRule>
    <cfRule type="expression" dxfId="306" priority="196">
      <formula>AND($F418="tak",$G418="nie")</formula>
    </cfRule>
  </conditionalFormatting>
  <conditionalFormatting sqref="H566:H569">
    <cfRule type="expression" dxfId="305" priority="239">
      <formula>OR(AND($F566="tak",$G566="tak",ISBLANK($H566)=FALSE),AND($F566="nie",ISBLANK($H566)=FALSE))</formula>
    </cfRule>
    <cfRule type="expression" dxfId="304" priority="240">
      <formula>OR($F566="nie",AND($F566="tak",$G566="tak"))</formula>
    </cfRule>
    <cfRule type="expression" dxfId="303" priority="241">
      <formula>AND($F566="tak",$G566="nie")</formula>
    </cfRule>
  </conditionalFormatting>
  <conditionalFormatting sqref="H574:H583">
    <cfRule type="expression" dxfId="302" priority="236">
      <formula>OR(AND($F574="tak",$G574="tak",ISBLANK($H574)=FALSE),AND($F574="nie",ISBLANK($H574)=FALSE))</formula>
    </cfRule>
    <cfRule type="expression" dxfId="301" priority="237">
      <formula>OR($F574="nie",AND($F574="tak",$G574="tak"))</formula>
    </cfRule>
    <cfRule type="expression" dxfId="300" priority="238">
      <formula>AND($F574="tak",$G574="nie")</formula>
    </cfRule>
  </conditionalFormatting>
  <conditionalFormatting sqref="H616:H625">
    <cfRule type="expression" dxfId="299" priority="231">
      <formula>OR(AND($F616="tak",$G616="tak",ISBLANK($H616)=FALSE),AND($F616="nie",ISBLANK($H616)=FALSE))</formula>
    </cfRule>
    <cfRule type="expression" dxfId="298" priority="232">
      <formula>OR($F616="nie",AND($F616="tak",$G616="tak"))</formula>
    </cfRule>
    <cfRule type="expression" dxfId="297" priority="233">
      <formula>AND($F616="tak",$G616="nie")</formula>
    </cfRule>
  </conditionalFormatting>
  <conditionalFormatting sqref="I195:I216">
    <cfRule type="expression" dxfId="296" priority="133">
      <formula>OR($J195="uzupełnij dane",$J195="popraw dane")</formula>
    </cfRule>
    <cfRule type="expression" dxfId="295" priority="206">
      <formula>$J195="wstaw dane"</formula>
    </cfRule>
    <cfRule type="cellIs" dxfId="294" priority="207" operator="equal">
      <formula>0</formula>
    </cfRule>
  </conditionalFormatting>
  <conditionalFormatting sqref="I269:I283">
    <cfRule type="expression" dxfId="293" priority="132">
      <formula>OR($J269="uzupełnij dane",$J269="popraw dane")</formula>
    </cfRule>
    <cfRule type="expression" dxfId="292" priority="261">
      <formula>$J269="wstaw dane"</formula>
    </cfRule>
    <cfRule type="cellIs" dxfId="291" priority="262" operator="equal">
      <formula>0</formula>
    </cfRule>
  </conditionalFormatting>
  <conditionalFormatting sqref="I326:I330">
    <cfRule type="expression" dxfId="290" priority="131">
      <formula>OR($J326="uzupełnij dane",$J326="popraw dane")</formula>
    </cfRule>
    <cfRule type="expression" dxfId="289" priority="256">
      <formula>$J326="wstaw dane"</formula>
    </cfRule>
    <cfRule type="cellIs" dxfId="288" priority="257" operator="equal">
      <formula>0</formula>
    </cfRule>
  </conditionalFormatting>
  <conditionalFormatting sqref="I353:I367">
    <cfRule type="expression" dxfId="287" priority="130">
      <formula>OR($J353="uzupełnij dane",$J353="popraw dane")</formula>
    </cfRule>
    <cfRule type="expression" dxfId="286" priority="246">
      <formula>$J353="wstaw dane"</formula>
    </cfRule>
    <cfRule type="cellIs" dxfId="285" priority="247" operator="equal">
      <formula>0</formula>
    </cfRule>
  </conditionalFormatting>
  <conditionalFormatting sqref="I409:I413">
    <cfRule type="containsText" dxfId="284" priority="402" operator="containsText" text="uzupełnij">
      <formula>NOT(ISERROR(SEARCH("uzupełnij",I409)))</formula>
    </cfRule>
  </conditionalFormatting>
  <conditionalFormatting sqref="I418:I462">
    <cfRule type="expression" dxfId="283" priority="129">
      <formula>OR($J418="uzupełnij dane",$J418="popraw dane")</formula>
    </cfRule>
    <cfRule type="expression" dxfId="282" priority="192">
      <formula>$J418="wstaw dane"</formula>
    </cfRule>
    <cfRule type="cellIs" dxfId="281" priority="193" operator="equal">
      <formula>0</formula>
    </cfRule>
  </conditionalFormatting>
  <conditionalFormatting sqref="I565:I569">
    <cfRule type="containsText" dxfId="280" priority="242" operator="containsText" text="uzupełnij">
      <formula>NOT(ISERROR(SEARCH("uzupełnij",I565)))</formula>
    </cfRule>
  </conditionalFormatting>
  <conditionalFormatting sqref="I574:I583">
    <cfRule type="expression" dxfId="279" priority="128">
      <formula>OR($J574="uzupełnij dane",$J574="popraw dane")</formula>
    </cfRule>
    <cfRule type="expression" dxfId="278" priority="234">
      <formula>$J574="wstaw dane"</formula>
    </cfRule>
    <cfRule type="cellIs" dxfId="277" priority="235" operator="equal">
      <formula>0</formula>
    </cfRule>
  </conditionalFormatting>
  <conditionalFormatting sqref="I616:I625">
    <cfRule type="expression" dxfId="276" priority="127">
      <formula>OR($J616="uzupełnij dane",$J616="popraw dane")</formula>
    </cfRule>
    <cfRule type="expression" dxfId="275" priority="229">
      <formula>$J616="wstaw dane"</formula>
    </cfRule>
    <cfRule type="cellIs" dxfId="274" priority="230" operator="equal">
      <formula>0</formula>
    </cfRule>
  </conditionalFormatting>
  <conditionalFormatting sqref="I658:I697 E658:E697">
    <cfRule type="cellIs" dxfId="273" priority="278" operator="equal">
      <formula>0</formula>
    </cfRule>
  </conditionalFormatting>
  <conditionalFormatting sqref="I658:I697">
    <cfRule type="expression" dxfId="272" priority="267">
      <formula>OR($J658="uzupełnij dane",$J658="popraw dane")</formula>
    </cfRule>
    <cfRule type="expression" dxfId="271" priority="277">
      <formula>$J658="wstaw dane"</formula>
    </cfRule>
  </conditionalFormatting>
  <conditionalFormatting sqref="J96:J135">
    <cfRule type="containsText" dxfId="270" priority="184" operator="containsText" text="wstaw dane">
      <formula>NOT(ISERROR(SEARCH("wstaw dane",J96)))</formula>
    </cfRule>
    <cfRule type="containsText" dxfId="269" priority="185" operator="containsText" text="ok">
      <formula>NOT(ISERROR(SEARCH("ok",J96)))</formula>
    </cfRule>
  </conditionalFormatting>
  <conditionalFormatting sqref="J196:J216">
    <cfRule type="containsText" dxfId="268" priority="215" operator="containsText" text="wstaw dane">
      <formula>NOT(ISERROR(SEARCH("wstaw dane",J196)))</formula>
    </cfRule>
    <cfRule type="containsText" dxfId="267" priority="216" operator="containsText" text="ok">
      <formula>NOT(ISERROR(SEARCH("ok",J196)))</formula>
    </cfRule>
  </conditionalFormatting>
  <conditionalFormatting sqref="J223:J242">
    <cfRule type="containsText" dxfId="266" priority="223" operator="containsText" text="ok">
      <formula>NOT(ISERROR(SEARCH("ok",J223)))</formula>
    </cfRule>
  </conditionalFormatting>
  <conditionalFormatting sqref="J245:J264">
    <cfRule type="containsText" dxfId="265" priority="222" operator="containsText" text="ok">
      <formula>NOT(ISERROR(SEARCH("ok",J245)))</formula>
    </cfRule>
  </conditionalFormatting>
  <conditionalFormatting sqref="J269:J283">
    <cfRule type="containsText" dxfId="264" priority="503" operator="containsText" text="wstaw dane">
      <formula>NOT(ISERROR(SEARCH("wstaw dane",J269)))</formula>
    </cfRule>
    <cfRule type="containsText" dxfId="263" priority="508" operator="containsText" text="ok">
      <formula>NOT(ISERROR(SEARCH("ok",J269)))</formula>
    </cfRule>
  </conditionalFormatting>
  <conditionalFormatting sqref="J290:J304">
    <cfRule type="containsText" dxfId="262" priority="506" operator="containsText" text="ok">
      <formula>NOT(ISERROR(SEARCH("ok",J290)))</formula>
    </cfRule>
  </conditionalFormatting>
  <conditionalFormatting sqref="J307:J321">
    <cfRule type="containsText" dxfId="261" priority="390" operator="containsText" text="ok">
      <formula>NOT(ISERROR(SEARCH("ok",J307)))</formula>
    </cfRule>
  </conditionalFormatting>
  <conditionalFormatting sqref="J326:J330">
    <cfRule type="containsText" dxfId="260" priority="495" operator="containsText" text="wstaw dane">
      <formula>NOT(ISERROR(SEARCH("wstaw dane",J326)))</formula>
    </cfRule>
    <cfRule type="containsText" dxfId="259" priority="498" operator="containsText" text="ok">
      <formula>NOT(ISERROR(SEARCH("ok",J326)))</formula>
    </cfRule>
  </conditionalFormatting>
  <conditionalFormatting sqref="J337:J341">
    <cfRule type="containsText" dxfId="258" priority="491" operator="containsText" text="ok">
      <formula>NOT(ISERROR(SEARCH("ok",J337)))</formula>
    </cfRule>
  </conditionalFormatting>
  <conditionalFormatting sqref="J344:J348">
    <cfRule type="containsText" dxfId="257" priority="384" operator="containsText" text="ok">
      <formula>NOT(ISERROR(SEARCH("ok",J344)))</formula>
    </cfRule>
  </conditionalFormatting>
  <conditionalFormatting sqref="J353:J367">
    <cfRule type="containsText" dxfId="256" priority="467" operator="containsText" text="wstaw dane">
      <formula>NOT(ISERROR(SEARCH("wstaw dane",J353)))</formula>
    </cfRule>
    <cfRule type="containsText" dxfId="255" priority="470" operator="containsText" text="ok">
      <formula>NOT(ISERROR(SEARCH("ok",J353)))</formula>
    </cfRule>
  </conditionalFormatting>
  <conditionalFormatting sqref="J374:J388">
    <cfRule type="containsText" dxfId="254" priority="485" operator="containsText" text="ok">
      <formula>NOT(ISERROR(SEARCH("ok",J374)))</formula>
    </cfRule>
  </conditionalFormatting>
  <conditionalFormatting sqref="J391:J405">
    <cfRule type="containsText" dxfId="253" priority="378" operator="containsText" text="ok">
      <formula>NOT(ISERROR(SEARCH("ok",J391)))</formula>
    </cfRule>
  </conditionalFormatting>
  <conditionalFormatting sqref="J409:J413">
    <cfRule type="containsText" dxfId="252" priority="455" operator="containsText" text="wstaw dane">
      <formula>NOT(ISERROR(SEARCH("wstaw dane",J409)))</formula>
    </cfRule>
    <cfRule type="containsText" dxfId="251" priority="458" operator="containsText" text="ok">
      <formula>NOT(ISERROR(SEARCH("ok",J409)))</formula>
    </cfRule>
  </conditionalFormatting>
  <conditionalFormatting sqref="J418:J462">
    <cfRule type="containsText" dxfId="250" priority="443" operator="containsText" text="wstaw dane">
      <formula>NOT(ISERROR(SEARCH("wstaw dane",J418)))</formula>
    </cfRule>
    <cfRule type="containsText" dxfId="249" priority="445" operator="containsText" text="ok">
      <formula>NOT(ISERROR(SEARCH("ok",J418)))</formula>
    </cfRule>
  </conditionalFormatting>
  <conditionalFormatting sqref="J469:J513">
    <cfRule type="containsText" dxfId="248" priority="438" operator="containsText" text="ok">
      <formula>NOT(ISERROR(SEARCH("ok",J469)))</formula>
    </cfRule>
  </conditionalFormatting>
  <conditionalFormatting sqref="J516:J560">
    <cfRule type="containsText" dxfId="247" priority="372" operator="containsText" text="ok">
      <formula>NOT(ISERROR(SEARCH("ok",J516)))</formula>
    </cfRule>
  </conditionalFormatting>
  <conditionalFormatting sqref="J565:J569">
    <cfRule type="containsText" dxfId="246" priority="430" operator="containsText" text="wstaw dane">
      <formula>NOT(ISERROR(SEARCH("wstaw dane",J565)))</formula>
    </cfRule>
    <cfRule type="containsText" dxfId="245" priority="431" operator="containsText" text="ok">
      <formula>NOT(ISERROR(SEARCH("ok",J565)))</formula>
    </cfRule>
  </conditionalFormatting>
  <conditionalFormatting sqref="J574:J583">
    <cfRule type="containsText" dxfId="244" priority="415" operator="containsText" text="wstaw dane">
      <formula>NOT(ISERROR(SEARCH("wstaw dane",J574)))</formula>
    </cfRule>
    <cfRule type="containsText" dxfId="243" priority="417" operator="containsText" text="ok">
      <formula>NOT(ISERROR(SEARCH("ok",J574)))</formula>
    </cfRule>
  </conditionalFormatting>
  <conditionalFormatting sqref="J590:J599">
    <cfRule type="containsText" dxfId="242" priority="422" operator="containsText" text="ok">
      <formula>NOT(ISERROR(SEARCH("ok",J590)))</formula>
    </cfRule>
  </conditionalFormatting>
  <conditionalFormatting sqref="J602:J611">
    <cfRule type="containsText" dxfId="241" priority="365" operator="containsText" text="ok">
      <formula>NOT(ISERROR(SEARCH("ok",J602)))</formula>
    </cfRule>
  </conditionalFormatting>
  <conditionalFormatting sqref="J616:J625">
    <cfRule type="containsText" dxfId="240" priority="408" operator="containsText" text="wstaw dane">
      <formula>NOT(ISERROR(SEARCH("wstaw dane",J616)))</formula>
    </cfRule>
    <cfRule type="containsText" dxfId="239" priority="410" operator="containsText" text="ok">
      <formula>NOT(ISERROR(SEARCH("ok",J616)))</formula>
    </cfRule>
  </conditionalFormatting>
  <conditionalFormatting sqref="J632:J641">
    <cfRule type="containsText" dxfId="238" priority="403" operator="containsText" text="ok">
      <formula>NOT(ISERROR(SEARCH("ok",J632)))</formula>
    </cfRule>
  </conditionalFormatting>
  <conditionalFormatting sqref="J644:J653">
    <cfRule type="containsText" dxfId="237" priority="359" operator="containsText" text="ok">
      <formula>NOT(ISERROR(SEARCH("ok",J644)))</formula>
    </cfRule>
  </conditionalFormatting>
  <conditionalFormatting sqref="J658:J697">
    <cfRule type="containsText" dxfId="236" priority="312" operator="containsText" text="wstaw dane">
      <formula>NOT(ISERROR(SEARCH("wstaw dane",J658)))</formula>
    </cfRule>
    <cfRule type="containsText" dxfId="235" priority="314" operator="containsText" text="ok">
      <formula>NOT(ISERROR(SEARCH("ok",J658)))</formula>
    </cfRule>
  </conditionalFormatting>
  <conditionalFormatting sqref="J702:J741">
    <cfRule type="containsText" dxfId="234" priority="307" operator="containsText" text="ok">
      <formula>NOT(ISERROR(SEARCH("ok",J702)))</formula>
    </cfRule>
  </conditionalFormatting>
  <conditionalFormatting sqref="J744:J783">
    <cfRule type="containsText" dxfId="233" priority="295" operator="containsText" text="ok">
      <formula>NOT(ISERROR(SEARCH("ok",J744)))</formula>
    </cfRule>
  </conditionalFormatting>
  <conditionalFormatting sqref="K20:AE20 K28:AE28 K36:AE36 K44:AE44 K52:AE52 K60:AE60 K68:AE68 K76:AE76">
    <cfRule type="cellIs" dxfId="232" priority="170" operator="lessThan">
      <formula>0</formula>
    </cfRule>
  </conditionalFormatting>
  <conditionalFormatting sqref="K57:AE57">
    <cfRule type="expression" dxfId="231" priority="86">
      <formula>$C2311=2</formula>
    </cfRule>
  </conditionalFormatting>
  <conditionalFormatting sqref="K81:AE83 K85:AE89">
    <cfRule type="cellIs" dxfId="230" priority="143" operator="lessThan">
      <formula>0</formula>
    </cfRule>
  </conditionalFormatting>
  <conditionalFormatting sqref="K307:AE321 K96:AE135 K269:AE283 K326:AE330 K353:AE367 K344:AE348 K391:AE405 K418:AE462 K574:AE583 K516:AE560 K602:AE611 K616:AE625 K644:AE653">
    <cfRule type="cellIs" dxfId="229" priority="134" operator="equal">
      <formula>0</formula>
    </cfRule>
  </conditionalFormatting>
  <conditionalFormatting sqref="K145:AE145">
    <cfRule type="expression" dxfId="228" priority="177">
      <formula>AND(K$12&gt;Koniec_Projekt,K$12&lt;=Koniec)</formula>
    </cfRule>
    <cfRule type="expression" dxfId="227" priority="178">
      <formula>K$12&lt;=Koniec_Projekt</formula>
    </cfRule>
  </conditionalFormatting>
  <conditionalFormatting sqref="K146:AE146">
    <cfRule type="cellIs" dxfId="226" priority="176" operator="lessThan">
      <formula>0</formula>
    </cfRule>
  </conditionalFormatting>
  <conditionalFormatting sqref="K151:AE151">
    <cfRule type="expression" dxfId="225" priority="180">
      <formula>AND(K$12&gt;Koniec_Projekt,K$12&lt;=Koniec)</formula>
    </cfRule>
    <cfRule type="expression" dxfId="224" priority="181">
      <formula>K$12&lt;=Koniec_Projekt</formula>
    </cfRule>
  </conditionalFormatting>
  <conditionalFormatting sqref="K152:AE152">
    <cfRule type="cellIs" dxfId="223" priority="142" operator="lessThan">
      <formula>0</formula>
    </cfRule>
  </conditionalFormatting>
  <conditionalFormatting sqref="K158:AE171 K175:AE188">
    <cfRule type="cellIs" dxfId="222" priority="90" operator="lessThan">
      <formula>0</formula>
    </cfRule>
  </conditionalFormatting>
  <conditionalFormatting sqref="K195:AE216">
    <cfRule type="cellIs" dxfId="221" priority="135" operator="equal">
      <formula>0</formula>
    </cfRule>
  </conditionalFormatting>
  <conditionalFormatting sqref="K223:AE242">
    <cfRule type="expression" dxfId="220" priority="97">
      <formula>AND($G197="tak",K$192&gt;=Poczatek,K$192&lt;=Koniec_Projekt)</formula>
    </cfRule>
    <cfRule type="expression" dxfId="219" priority="98">
      <formula>AND(OR(K$192&lt;Poczatek,K$192&gt;Koniec_Projekt),$F197="tak",$G197="tak",ISBLANK(K223)=FALSE)</formula>
    </cfRule>
    <cfRule type="expression" dxfId="218" priority="99">
      <formula>OR($F197="nie",$G197="nie")</formula>
    </cfRule>
    <cfRule type="expression" dxfId="217" priority="125">
      <formula>AND(OR(ISBLANK($F197),ISBLANK($G197)),ISBLANK(K223)=FALSE)</formula>
    </cfRule>
  </conditionalFormatting>
  <conditionalFormatting sqref="K245:AE264">
    <cfRule type="cellIs" dxfId="216" priority="136" operator="equal">
      <formula>0</formula>
    </cfRule>
  </conditionalFormatting>
  <conditionalFormatting sqref="K290:AE304">
    <cfRule type="expression" dxfId="215" priority="100">
      <formula>AND($G269="tak",K$192&gt;=Poczatek,K$192&lt;=Koniec_Projekt)</formula>
    </cfRule>
    <cfRule type="expression" dxfId="214" priority="101">
      <formula>AND(OR(K$192&lt;Poczatek,K$192&gt;Koniec_Projekt),$F269="tak",$G269="tak",ISBLANK(K290)=FALSE)</formula>
    </cfRule>
    <cfRule type="expression" dxfId="213" priority="102">
      <formula>OR($F269="nie",$G269="nie")</formula>
    </cfRule>
    <cfRule type="expression" dxfId="212" priority="274">
      <formula>AND(OR(ISBLANK($F269),ISBLANK($G269)),ISBLANK(K290)=FALSE)</formula>
    </cfRule>
  </conditionalFormatting>
  <conditionalFormatting sqref="K337:AE341">
    <cfRule type="expression" dxfId="211" priority="103">
      <formula>AND(K$192&gt;=Poczatek,K$192&lt;=Koniec_Projekt,$G326="tak")</formula>
    </cfRule>
    <cfRule type="expression" dxfId="210" priority="104">
      <formula>AND(OR(K$192&lt;Poczatek,K$192&gt;Koniec_Projekt),$F326="tak",$G326="tak",ISBLANK(K337)=FALSE)</formula>
    </cfRule>
    <cfRule type="expression" dxfId="209" priority="106">
      <formula>OR($F326="nie",$G326="nie")</formula>
    </cfRule>
    <cfRule type="expression" dxfId="208" priority="139">
      <formula>AND(OR(ISBLANK($F326),ISBLANK($G326)),ISBLANK(K337)=FALSE)</formula>
    </cfRule>
  </conditionalFormatting>
  <conditionalFormatting sqref="K374:AE388">
    <cfRule type="expression" dxfId="207" priority="107">
      <formula>AND(K$192&gt;=Poczatek,K$192&lt;=Koniec_Projekt,$G353="tak")</formula>
    </cfRule>
    <cfRule type="expression" dxfId="206" priority="111">
      <formula>AND(OR(K$192&lt;Poczatek,K$192&gt;Koniec_Projekt),$F353="tak",$G353="tak",ISBLANK(K374)=FALSE)</formula>
    </cfRule>
    <cfRule type="expression" dxfId="205" priority="112">
      <formula>OR($F353="nie",$G353="nie")</formula>
    </cfRule>
    <cfRule type="expression" dxfId="204" priority="275">
      <formula>AND(OR(ISBLANK($F353),ISBLANK($G353)),ISBLANK(K374)=FALSE)</formula>
    </cfRule>
  </conditionalFormatting>
  <conditionalFormatting sqref="K409:AE413 K565:AE569 K787:AE806">
    <cfRule type="expression" dxfId="203" priority="95">
      <formula>AND(K$408&gt;=$D409,K$408&lt;=YEAR($E409))</formula>
    </cfRule>
    <cfRule type="expression" dxfId="202" priority="96">
      <formula>AND(OR(K$192&gt;YEAR($E409),K$192&lt;$D409),ISBLANK(K409)=FALSE)</formula>
    </cfRule>
  </conditionalFormatting>
  <conditionalFormatting sqref="K469:AE513">
    <cfRule type="expression" dxfId="201" priority="108">
      <formula>AND($G418="tak",K$192&gt;=Poczatek,K$192&lt;=Koniec_Projekt)</formula>
    </cfRule>
    <cfRule type="expression" dxfId="200" priority="113">
      <formula>AND($G418="tak",$F418="tak",OR(K$192&lt;Poczatek,K$192&gt;Koniec_Projekt),ISBLANK(K469)=FALSE)</formula>
    </cfRule>
    <cfRule type="expression" dxfId="199" priority="114">
      <formula>OR($G418="nie",$F418="nie")</formula>
    </cfRule>
    <cfRule type="expression" dxfId="198" priority="273">
      <formula>AND(OR(ISBLANK($F418),ISBLANK($G418)),ISBLANK(K469)=FALSE)</formula>
    </cfRule>
  </conditionalFormatting>
  <conditionalFormatting sqref="K590:AE599 K632:AE641">
    <cfRule type="expression" dxfId="197" priority="109">
      <formula>AND($G574="tak",K$192&gt;=Poczatek,K$192&lt;=Koniec_Projekt)</formula>
    </cfRule>
    <cfRule type="expression" dxfId="196" priority="117">
      <formula>AND($G574="tak",$F574="tak",OR(K$192&lt;Poczatek,K$192&gt;Koniec_Projekt),ISBLANK(K590)=FALSE)</formula>
    </cfRule>
    <cfRule type="expression" dxfId="195" priority="118">
      <formula>OR($F574="nie",$G574="nie")</formula>
    </cfRule>
    <cfRule type="expression" dxfId="194" priority="271">
      <formula>AND(OR(ISBLANK($F574),ISBLANK($G574)),ISBLANK(K590)=FALSE)</formula>
    </cfRule>
  </conditionalFormatting>
  <conditionalFormatting sqref="K658:AE697">
    <cfRule type="expression" dxfId="193" priority="119">
      <formula>AND(K$657&gt;Koniec_Projekt,K$657&lt;=Koniec)</formula>
    </cfRule>
    <cfRule type="expression" dxfId="192" priority="120">
      <formula>AND(K$657&gt;=Poczatek,K$657&lt;=Koniec_Projekt)</formula>
    </cfRule>
    <cfRule type="expression" dxfId="191" priority="186">
      <formula>AND(OR(K$192&gt;Koniec,K$192&lt;Poczatek),ISBLANK(K658)=FALSE)</formula>
    </cfRule>
  </conditionalFormatting>
  <conditionalFormatting sqref="K702:AE741">
    <cfRule type="expression" dxfId="190" priority="110">
      <formula>$G658="nie"</formula>
    </cfRule>
    <cfRule type="expression" dxfId="189" priority="121">
      <formula>AND($G658="tak",K$192&gt;=Poczatek,K$192&lt;=Koniec_Projekt)</formula>
    </cfRule>
    <cfRule type="expression" dxfId="188" priority="124">
      <formula>OR(AND($G658="nie",ISBLANK(K702)=FALSE),AND($G658="tak",ISBLANK(K702)=FALSE,OR(K$192&lt;Poczatek,K$192&gt;Koniec_Projekt)))</formula>
    </cfRule>
    <cfRule type="expression" dxfId="187" priority="269">
      <formula>AND(OR(ISBLANK($F658),ISBLANK($G658)),ISBLANK(K702)=FALSE)</formula>
    </cfRule>
  </conditionalFormatting>
  <conditionalFormatting sqref="K744:AE783">
    <cfRule type="expression" dxfId="186" priority="137">
      <formula>OR(AND($G658="nie",K$192&lt;=Koniec_Projekt),K744=0)</formula>
    </cfRule>
  </conditionalFormatting>
  <conditionalFormatting sqref="K2367:AE3233">
    <cfRule type="cellIs" dxfId="185" priority="93" operator="lessThan">
      <formula>0</formula>
    </cfRule>
  </conditionalFormatting>
  <conditionalFormatting sqref="B871:AE871">
    <cfRule type="expression" dxfId="184" priority="85">
      <formula>Okres_Prognozy&gt;10</formula>
    </cfRule>
  </conditionalFormatting>
  <conditionalFormatting sqref="G565">
    <cfRule type="expression" dxfId="183" priority="84">
      <formula>AND($F565="nie",$G565="tak")</formula>
    </cfRule>
  </conditionalFormatting>
  <conditionalFormatting sqref="H565">
    <cfRule type="expression" dxfId="182" priority="81">
      <formula>OR(AND($F565="tak",$G565="tak",ISBLANK($H565)=FALSE),AND($F565="nie",ISBLANK($H565)=FALSE))</formula>
    </cfRule>
    <cfRule type="expression" dxfId="181" priority="82">
      <formula>OR($F565="nie",AND($F565="tak",$G565="tak"))</formula>
    </cfRule>
    <cfRule type="expression" dxfId="180" priority="83">
      <formula>AND($F565="tak",$G565="nie")</formula>
    </cfRule>
  </conditionalFormatting>
  <conditionalFormatting sqref="J195">
    <cfRule type="containsText" dxfId="179" priority="77" operator="containsText" text="wstaw dane">
      <formula>NOT(ISERROR(SEARCH("wstaw dane",J195)))</formula>
    </cfRule>
    <cfRule type="containsText" dxfId="178" priority="78" operator="containsText" text="ok">
      <formula>NOT(ISERROR(SEARCH("ok",J195)))</formula>
    </cfRule>
  </conditionalFormatting>
  <conditionalFormatting sqref="I787:I806">
    <cfRule type="containsText" dxfId="177" priority="73" operator="containsText" text="uzupełnij">
      <formula>NOT(ISERROR(SEARCH("uzupełnij",I787)))</formula>
    </cfRule>
  </conditionalFormatting>
  <conditionalFormatting sqref="J787:J806">
    <cfRule type="containsText" dxfId="176" priority="74" operator="containsText" text="wstaw dane">
      <formula>NOT(ISERROR(SEARCH("wstaw dane",J787)))</formula>
    </cfRule>
    <cfRule type="containsText" dxfId="175" priority="75" operator="containsText" text="ok">
      <formula>NOT(ISERROR(SEARCH("ok",J787)))</formula>
    </cfRule>
  </conditionalFormatting>
  <conditionalFormatting sqref="B810:C810">
    <cfRule type="expression" dxfId="174" priority="62">
      <formula>OR($F782="nie",AND($F782="tak",$G782="nie"))</formula>
    </cfRule>
  </conditionalFormatting>
  <conditionalFormatting sqref="J810">
    <cfRule type="containsText" dxfId="173" priority="63" operator="containsText" text="ok">
      <formula>NOT(ISERROR(SEARCH("ok",J810)))</formula>
    </cfRule>
  </conditionalFormatting>
  <conditionalFormatting sqref="B811:C829">
    <cfRule type="expression" dxfId="172" priority="59">
      <formula>OR($F783="nie",AND($F783="tak",$G783="nie"))</formula>
    </cfRule>
  </conditionalFormatting>
  <conditionalFormatting sqref="J811:J829">
    <cfRule type="containsText" dxfId="171" priority="60" operator="containsText" text="ok">
      <formula>NOT(ISERROR(SEARCH("ok",J811)))</formula>
    </cfRule>
  </conditionalFormatting>
  <conditionalFormatting sqref="K810:AE829 I810:I829 H787:I806">
    <cfRule type="cellIs" dxfId="170" priority="58" operator="equal">
      <formula>0</formula>
    </cfRule>
  </conditionalFormatting>
  <conditionalFormatting sqref="K18:AE18">
    <cfRule type="expression" dxfId="169" priority="1662">
      <formula>AND($C2306=1,ISNUMBER(K18)=TRUE)</formula>
    </cfRule>
    <cfRule type="expression" dxfId="168" priority="1663">
      <formula>AND($C2306=2,K$12&gt;Koniec_Projekt,K$12&lt;=Koniec)</formula>
    </cfRule>
    <cfRule type="expression" dxfId="167" priority="1664">
      <formula>AND($C2306=2,K$12&lt;=Koniec_Projekt)</formula>
    </cfRule>
  </conditionalFormatting>
  <conditionalFormatting sqref="K26:AE26">
    <cfRule type="expression" dxfId="166" priority="1665">
      <formula>AND($C2307=1,ISNUMBER(K26)=TRUE)</formula>
    </cfRule>
    <cfRule type="expression" dxfId="165" priority="1666">
      <formula>AND($C2307=2,K$12&gt;Koniec_Projekt,K$12&lt;=Koniec)</formula>
    </cfRule>
    <cfRule type="expression" dxfId="164" priority="1667">
      <formula>AND($C2307=2,K$12&lt;=Koniec_Projekt)</formula>
    </cfRule>
  </conditionalFormatting>
  <conditionalFormatting sqref="K34:AE34">
    <cfRule type="expression" dxfId="163" priority="1668">
      <formula>AND($C2308=1,ISNUMBER(K34)=TRUE)</formula>
    </cfRule>
    <cfRule type="expression" dxfId="162" priority="1669">
      <formula>AND($C2308=2,K$12&gt;Koniec_Projekt,K$12&lt;=Koniec)</formula>
    </cfRule>
    <cfRule type="expression" dxfId="161" priority="1670">
      <formula>AND($C2308=2,K$12&lt;=Koniec_Projekt)</formula>
    </cfRule>
  </conditionalFormatting>
  <conditionalFormatting sqref="K42:AE42">
    <cfRule type="expression" dxfId="160" priority="1671">
      <formula>AND($C2309=1,ISNUMBER(K42)=TRUE)</formula>
    </cfRule>
    <cfRule type="expression" dxfId="159" priority="1672">
      <formula>AND($C2309=2,K$12&gt;Koniec_Projekt,K$12&lt;=Koniec)</formula>
    </cfRule>
    <cfRule type="expression" dxfId="158" priority="1673">
      <formula>AND($C2309=2,K$12&lt;=Koniec_Projekt)</formula>
    </cfRule>
  </conditionalFormatting>
  <conditionalFormatting sqref="K50:AE50">
    <cfRule type="expression" dxfId="157" priority="1674">
      <formula>AND($C2310=1,ISNUMBER(K50)=TRUE)</formula>
    </cfRule>
    <cfRule type="expression" dxfId="156" priority="1675">
      <formula>AND($C2310=2,K$12&gt;Koniec_Projekt,K$12&lt;=Koniec)</formula>
    </cfRule>
    <cfRule type="expression" dxfId="155" priority="1676">
      <formula>AND($C2310=2,K$12&lt;=Koniec_Projekt)</formula>
    </cfRule>
  </conditionalFormatting>
  <conditionalFormatting sqref="C787:C806">
    <cfRule type="expression" dxfId="154" priority="57">
      <formula>SUM(K787:AE787)&gt;C787</formula>
    </cfRule>
  </conditionalFormatting>
  <conditionalFormatting sqref="K3245:AE3245">
    <cfRule type="cellIs" dxfId="153" priority="56" operator="lessThan">
      <formula>0</formula>
    </cfRule>
  </conditionalFormatting>
  <conditionalFormatting sqref="K3255:AE3255">
    <cfRule type="cellIs" dxfId="152" priority="55" operator="lessThan">
      <formula>0</formula>
    </cfRule>
  </conditionalFormatting>
  <conditionalFormatting sqref="K3257:AE3257">
    <cfRule type="cellIs" dxfId="151" priority="54" operator="lessThan">
      <formula>0</formula>
    </cfRule>
  </conditionalFormatting>
  <conditionalFormatting sqref="K3267:AE3267">
    <cfRule type="cellIs" dxfId="150" priority="53" operator="lessThan">
      <formula>0</formula>
    </cfRule>
  </conditionalFormatting>
  <conditionalFormatting sqref="K3269:AE3269">
    <cfRule type="cellIs" dxfId="149" priority="52" operator="lessThan">
      <formula>0</formula>
    </cfRule>
  </conditionalFormatting>
  <conditionalFormatting sqref="K3279:AE3279">
    <cfRule type="cellIs" dxfId="148" priority="51" operator="lessThan">
      <formula>0</formula>
    </cfRule>
  </conditionalFormatting>
  <conditionalFormatting sqref="K3281:AE3281">
    <cfRule type="cellIs" dxfId="147" priority="50" operator="lessThan">
      <formula>0</formula>
    </cfRule>
  </conditionalFormatting>
  <conditionalFormatting sqref="K3291:AE3291">
    <cfRule type="cellIs" dxfId="146" priority="49" operator="lessThan">
      <formula>0</formula>
    </cfRule>
  </conditionalFormatting>
  <conditionalFormatting sqref="K3293:AE3293">
    <cfRule type="cellIs" dxfId="145" priority="48" operator="lessThan">
      <formula>0</formula>
    </cfRule>
  </conditionalFormatting>
  <conditionalFormatting sqref="K3303:AE3303">
    <cfRule type="cellIs" dxfId="144" priority="47" operator="lessThan">
      <formula>0</formula>
    </cfRule>
  </conditionalFormatting>
  <conditionalFormatting sqref="G787:G806">
    <cfRule type="expression" dxfId="143" priority="1643">
      <formula>OR(AND($F787="nie",ISBLANK($G787)=FALSE),AND($F787="tak",ISBLANK($G787)))</formula>
    </cfRule>
    <cfRule type="expression" dxfId="142" priority="1644">
      <formula>$F787="nie"</formula>
    </cfRule>
    <cfRule type="expression" dxfId="141" priority="1645">
      <formula>$F787="tak"</formula>
    </cfRule>
  </conditionalFormatting>
  <conditionalFormatting sqref="K3305:AE3305">
    <cfRule type="cellIs" dxfId="140" priority="46" operator="lessThan">
      <formula>0</formula>
    </cfRule>
  </conditionalFormatting>
  <conditionalFormatting sqref="K3315:AE3315">
    <cfRule type="cellIs" dxfId="139" priority="45" operator="lessThan">
      <formula>0</formula>
    </cfRule>
  </conditionalFormatting>
  <conditionalFormatting sqref="K3317:AE3317">
    <cfRule type="cellIs" dxfId="138" priority="44" operator="lessThan">
      <formula>0</formula>
    </cfRule>
  </conditionalFormatting>
  <conditionalFormatting sqref="K3327:AE3327">
    <cfRule type="cellIs" dxfId="137" priority="43" operator="lessThan">
      <formula>0</formula>
    </cfRule>
  </conditionalFormatting>
  <conditionalFormatting sqref="K3329:AE3329">
    <cfRule type="cellIs" dxfId="136" priority="42" operator="lessThan">
      <formula>0</formula>
    </cfRule>
  </conditionalFormatting>
  <conditionalFormatting sqref="K3339:AE3339">
    <cfRule type="cellIs" dxfId="135" priority="41" operator="lessThan">
      <formula>0</formula>
    </cfRule>
  </conditionalFormatting>
  <conditionalFormatting sqref="K3341:AE3341">
    <cfRule type="cellIs" dxfId="134" priority="40" operator="lessThan">
      <formula>0</formula>
    </cfRule>
  </conditionalFormatting>
  <conditionalFormatting sqref="K3351:AE3351">
    <cfRule type="cellIs" dxfId="133" priority="39" operator="lessThan">
      <formula>0</formula>
    </cfRule>
  </conditionalFormatting>
  <conditionalFormatting sqref="K3353:AE3353">
    <cfRule type="cellIs" dxfId="132" priority="38" operator="lessThan">
      <formula>0</formula>
    </cfRule>
  </conditionalFormatting>
  <conditionalFormatting sqref="K3363:AE3363">
    <cfRule type="cellIs" dxfId="131" priority="37" operator="lessThan">
      <formula>0</formula>
    </cfRule>
  </conditionalFormatting>
  <conditionalFormatting sqref="K3365:AE3365">
    <cfRule type="cellIs" dxfId="130" priority="36" operator="lessThan">
      <formula>0</formula>
    </cfRule>
  </conditionalFormatting>
  <conditionalFormatting sqref="K3375:AE3375">
    <cfRule type="cellIs" dxfId="129" priority="35" operator="lessThan">
      <formula>0</formula>
    </cfRule>
  </conditionalFormatting>
  <conditionalFormatting sqref="K3377:AE3377">
    <cfRule type="cellIs" dxfId="128" priority="34" operator="lessThan">
      <formula>0</formula>
    </cfRule>
  </conditionalFormatting>
  <conditionalFormatting sqref="K3387:AE3387">
    <cfRule type="cellIs" dxfId="127" priority="33" operator="lessThan">
      <formula>0</formula>
    </cfRule>
  </conditionalFormatting>
  <conditionalFormatting sqref="K3389:AE3389">
    <cfRule type="cellIs" dxfId="126" priority="32" operator="lessThan">
      <formula>0</formula>
    </cfRule>
  </conditionalFormatting>
  <conditionalFormatting sqref="K3399:AE3399">
    <cfRule type="cellIs" dxfId="125" priority="31" operator="lessThan">
      <formula>0</formula>
    </cfRule>
  </conditionalFormatting>
  <conditionalFormatting sqref="K3401:AE3401">
    <cfRule type="cellIs" dxfId="124" priority="30" operator="lessThan">
      <formula>0</formula>
    </cfRule>
  </conditionalFormatting>
  <conditionalFormatting sqref="K3411:AE3411">
    <cfRule type="cellIs" dxfId="123" priority="29" operator="lessThan">
      <formula>0</formula>
    </cfRule>
  </conditionalFormatting>
  <conditionalFormatting sqref="K3413:AE3413">
    <cfRule type="cellIs" dxfId="122" priority="28" operator="lessThan">
      <formula>0</formula>
    </cfRule>
  </conditionalFormatting>
  <conditionalFormatting sqref="K3423:AE3423">
    <cfRule type="cellIs" dxfId="121" priority="27" operator="lessThan">
      <formula>0</formula>
    </cfRule>
  </conditionalFormatting>
  <conditionalFormatting sqref="K3425:AE3425">
    <cfRule type="cellIs" dxfId="120" priority="26" operator="lessThan">
      <formula>0</formula>
    </cfRule>
  </conditionalFormatting>
  <conditionalFormatting sqref="K3435:AE3435">
    <cfRule type="cellIs" dxfId="119" priority="25" operator="lessThan">
      <formula>0</formula>
    </cfRule>
  </conditionalFormatting>
  <conditionalFormatting sqref="K3437:AE3437">
    <cfRule type="cellIs" dxfId="118" priority="24" operator="lessThan">
      <formula>0</formula>
    </cfRule>
  </conditionalFormatting>
  <conditionalFormatting sqref="K3447:AE3447">
    <cfRule type="cellIs" dxfId="117" priority="23" operator="lessThan">
      <formula>0</formula>
    </cfRule>
  </conditionalFormatting>
  <conditionalFormatting sqref="K3449:AE3449">
    <cfRule type="cellIs" dxfId="116" priority="22" operator="lessThan">
      <formula>0</formula>
    </cfRule>
  </conditionalFormatting>
  <conditionalFormatting sqref="K3459:AE3459">
    <cfRule type="cellIs" dxfId="115" priority="21" operator="lessThan">
      <formula>0</formula>
    </cfRule>
  </conditionalFormatting>
  <conditionalFormatting sqref="K3461:AE3461">
    <cfRule type="cellIs" dxfId="114" priority="20" operator="lessThan">
      <formula>0</formula>
    </cfRule>
  </conditionalFormatting>
  <conditionalFormatting sqref="K3471:AE3471">
    <cfRule type="cellIs" dxfId="113" priority="19" operator="lessThan">
      <formula>0</formula>
    </cfRule>
  </conditionalFormatting>
  <conditionalFormatting sqref="K3473:AE3473">
    <cfRule type="cellIs" dxfId="112" priority="18" operator="lessThan">
      <formula>0</formula>
    </cfRule>
  </conditionalFormatting>
  <conditionalFormatting sqref="K3483:AE3483">
    <cfRule type="cellIs" dxfId="111" priority="17" operator="lessThan">
      <formula>0</formula>
    </cfRule>
  </conditionalFormatting>
  <conditionalFormatting sqref="K3485:AE3485">
    <cfRule type="cellIs" dxfId="110" priority="16" operator="lessThan">
      <formula>0</formula>
    </cfRule>
  </conditionalFormatting>
  <conditionalFormatting sqref="K3495:AE3495">
    <cfRule type="cellIs" dxfId="109" priority="15" operator="lessThan">
      <formula>0</formula>
    </cfRule>
  </conditionalFormatting>
  <conditionalFormatting sqref="H787:H806">
    <cfRule type="containsText" dxfId="108" priority="14" operator="containsText" text="uzupełnij">
      <formula>NOT(ISERROR(SEARCH("uzupełnij",H787)))</formula>
    </cfRule>
  </conditionalFormatting>
  <conditionalFormatting sqref="K58:AE58">
    <cfRule type="expression" dxfId="107" priority="1699">
      <formula>AND($C2311=1,ISNUMBER(K58)=TRUE)</formula>
    </cfRule>
    <cfRule type="expression" dxfId="106" priority="1700">
      <formula>AND($C2311=2,K$12&gt;Koniec_Projekt,K$12&lt;=Koniec)</formula>
    </cfRule>
    <cfRule type="expression" dxfId="105" priority="1701">
      <formula>AND($C2311=2,K$12&lt;=Koniec_Projekt)</formula>
    </cfRule>
  </conditionalFormatting>
  <conditionalFormatting sqref="K66:AE66">
    <cfRule type="expression" dxfId="104" priority="1702">
      <formula>AND($C2312=1,ISNUMBER(K66)=TRUE)</formula>
    </cfRule>
    <cfRule type="expression" dxfId="103" priority="1703">
      <formula>AND($C2312=2,K$12&gt;Koniec_Projekt,K$12&lt;=Koniec)</formula>
    </cfRule>
    <cfRule type="expression" dxfId="102" priority="1704">
      <formula>AND($C2312=2,K$12&lt;=Koniec_Projekt)</formula>
    </cfRule>
  </conditionalFormatting>
  <conditionalFormatting sqref="K74:AE74">
    <cfRule type="expression" dxfId="101" priority="1705">
      <formula>AND($C2313=1,ISNUMBER(K74)=TRUE)</formula>
    </cfRule>
    <cfRule type="expression" dxfId="100" priority="1706">
      <formula>AND($C2313=2,K$12&gt;Koniec_Projekt,K$12&lt;=Koniec)</formula>
    </cfRule>
    <cfRule type="expression" dxfId="99" priority="1707">
      <formula>AND($C2313=2,K$12&lt;=Koniec_Projekt)</formula>
    </cfRule>
  </conditionalFormatting>
  <conditionalFormatting sqref="I3503:I3522">
    <cfRule type="containsText" dxfId="98" priority="6" operator="containsText" text="uzupełnij">
      <formula>NOT(ISERROR(SEARCH("uzupełnij",I3503)))</formula>
    </cfRule>
  </conditionalFormatting>
  <conditionalFormatting sqref="J3503:J3522">
    <cfRule type="containsText" dxfId="97" priority="7" operator="containsText" text="wstaw dane">
      <formula>NOT(ISERROR(SEARCH("wstaw dane",J3503)))</formula>
    </cfRule>
    <cfRule type="containsText" dxfId="96" priority="8" operator="containsText" text="ok">
      <formula>NOT(ISERROR(SEARCH("ok",J3503)))</formula>
    </cfRule>
  </conditionalFormatting>
  <conditionalFormatting sqref="H3503:I3522">
    <cfRule type="cellIs" dxfId="95" priority="5" operator="equal">
      <formula>0</formula>
    </cfRule>
  </conditionalFormatting>
  <conditionalFormatting sqref="H3503:H3522">
    <cfRule type="containsText" dxfId="94" priority="3" operator="containsText" text="uzupełnij">
      <formula>NOT(ISERROR(SEARCH("uzupełnij",H3503)))</formula>
    </cfRule>
  </conditionalFormatting>
  <conditionalFormatting sqref="K3503:AE3503">
    <cfRule type="cellIs" dxfId="93" priority="2" operator="equal">
      <formula>0</formula>
    </cfRule>
  </conditionalFormatting>
  <conditionalFormatting sqref="K3504:AE3522">
    <cfRule type="cellIs" dxfId="92" priority="1" operator="equal">
      <formula>0</formula>
    </cfRule>
  </conditionalFormatting>
  <dataValidations count="41">
    <dataValidation type="custom" allowBlank="1" showErrorMessage="1" errorTitle="Nieprawidłowy rok" error="Rok zakupu nie może przekraczać okresu realizacji Projektu" sqref="E1557:E1561 E363:E367 E1890:E1894" xr:uid="{91C52C2B-BD8B-4419-A436-BD4D4E2C99EA}">
      <formula1>E363&lt;=Koniec_Projekt</formula1>
    </dataValidation>
    <dataValidation type="custom" allowBlank="1" showInputMessage="1" showErrorMessage="1" errorTitle="Nieprawidłowy rok" error="Rok rozpoczęcia prac budowlanych nie może przekraczać okresu realizacji Projektu" promptTitle="Wyjaśnienie" prompt="Proszę wpisać rok w formacie RRRR" sqref="D409:D413 D565:D569 D787:D806 D3503:D3522" xr:uid="{716B3A9F-109E-4E49-9978-C7299C991375}">
      <formula1>AND(D409&gt;=Poczatek,D409&lt;=Koniec_Projekt)</formula1>
    </dataValidation>
    <dataValidation allowBlank="1" sqref="E195:E196" xr:uid="{EBF5A644-D29F-4717-ADBC-A0397BC49A45}"/>
    <dataValidation allowBlank="1" showErrorMessage="1" errorTitle="Nieprawidłowy rok" error="Rok zakupu nie może przekraczać okresu realizacji Projektu" sqref="E458:E462" xr:uid="{A28FC6A1-B2E8-475B-950D-3E6984275CE9}"/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616:F625 F197:F216 F326:F330 F353:F362 F269:F283 F418:F457 F409:F413 F574:F583 F658:F697 F565:F569 F787:F806 F3503:F3522" xr:uid="{4180BA54-CAA0-48CB-85AA-802B1A374DBB}">
      <formula1>tak_nie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469:AE513" xr:uid="{5E7E7047-7B10-43B7-B4FE-049E66AC8AED}">
      <formula1>AND(K469&gt;0,K469&lt;=1,$F418="tak",$G418="tak")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niżej_x000a__x000a_&quot;nie&quot; - dla kosztów kwalifikowalnych uzupełnij poziom dofinansowania w następnej kolumnie" sqref="G197:G216 G326:G330 G616:G625 G353:G362 G418:G457 G574:G583 G269:G283" xr:uid="{43C1AF17-0970-4A45-ADFA-DDD1856644E2}">
      <formula1>tak_nie</formula1>
    </dataValidation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616:H625 H326:H330 H353:H362 H418:H457 H197:H216 H409:H413 H574:H583 H269:H283 H658:H697 H565:H569" xr:uid="{29157F16-048B-4887-9DFD-91228F26AE89}">
      <formula1>AND(H197&gt;0,H197&lt;=1,$F197="tak",$G197="nie")</formula1>
    </dataValidation>
    <dataValidation type="date" allowBlank="1" showInputMessage="1" showErrorMessage="1" errorTitle="Nieprawidłowa data" error="Wskazana data nie mieści się w określe kwalifikowalności" promptTitle="Wyjaśnienie" prompt="Wstaw datę w układzie RRRR-MM-DD._x000a__x000a_Dzień miesiąca może być dowolny, nie wpływa to na obliczenia w modelu." sqref="E616:E625 E353:E362 E326:E330 E269:E283 E197:E216 E418:E457 E409:E413 E574:E583 E565:E569 E787:E806 E3503:E3522" xr:uid="{D8F3FFCD-FEA4-4960-89F2-5BD97EF3918C}">
      <formula1>wydatki_start</formula1>
      <formula2>wydatki_koniec</formula2>
    </dataValidation>
    <dataValidation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516:AE560 K307:AE321 K391:AE405 K245:AE264 K602:AE611 K644:AE653 K344:AE348 K744:AE783 K810:AE829" xr:uid="{3FF375EF-68AF-480C-B82A-76271EFE26A1}"/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632:AE641 K590:AE599" xr:uid="{888CA104-01ED-4E57-A964-2FC66A93EE21}">
      <formula1>AND(K590&gt;0,K590&lt;=1,$F574="tak",$G574="tak")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702:AE741" xr:uid="{CAE5ED3A-6AD9-4ACD-9C3D-A798D45C2DB8}">
      <formula1>AND(K702&gt;0,K702&lt;=1,$F658="tak",$G658="tak")</formula1>
    </dataValidation>
    <dataValidation operator="equal" allowBlank="1" showInputMessage="1" showErrorMessage="1" sqref="D658" xr:uid="{5BB2C8BF-AD88-4E8D-A36E-F7DCAB989255}"/>
    <dataValidation type="custom" showErrorMessage="1" errorTitle="W tym roku nie zaplanowano robót" error="W tym roku nie zaplanowano robót budowlanych. Sprawdź dane zawarte w kolumnach: &quot;Rok rozpoczęcia prac budowlanych&quot; oraz &quot;Rok zakończenia prac budowlanych&quot;." sqref="K409:AE413" xr:uid="{30A9D112-5423-4E4B-9991-81AE50D97753}">
      <formula1>AND(ISBLANK($B409)=FALSE,ISBLANK($D409)=FALSE,ISBLANK($E409)=FALSE,K$408&gt;=$D409,K$408&lt;=YEAR($E409))</formula1>
    </dataValidation>
    <dataValidation type="list" allowBlank="1" showInputMessage="1" showErrorMessage="1" sqref="C96:C135" xr:uid="{55830A8A-D556-4E79-99FC-3E581627B750}">
      <formula1>lista_st</formula1>
    </dataValidation>
    <dataValidation type="date" allowBlank="1" showInputMessage="1" showErrorMessage="1" errorTitle="Nieprawidłowa data" error="Wskazana data nie mieści się w określe prognozy" promptTitle="Wyjaśnienie" prompt="Wstaw datę w układzie RRRR-MM-DD._x000a__x000a_Dzień miesiąca może być dowolny, nie wpływa to na obliczenia w modelu." sqref="E96:E135" xr:uid="{9AFE5282-6E12-48D2-88A3-4047EFC0C77B}">
      <formula1>stwb_start</formula1>
      <formula2>stwb_stop</formula2>
    </dataValidation>
    <dataValidation type="custom" allowBlank="1" showInputMessage="1" showErrorMessage="1" errorTitle="Uwaga" error="Aby wprowadzić wartość zaznacz &quot;Kalkulacja amortyzacji -&gt; własna&quot;" sqref="K74:AE74" xr:uid="{A77F0723-F6E6-4050-BD51-419E56137665}">
      <formula1>$C2313=2</formula1>
    </dataValidation>
    <dataValidation type="custom" allowBlank="1" showInputMessage="1" showErrorMessage="1" sqref="K66:AE66" xr:uid="{DF8F6E9C-9199-4076-952B-9699217BCE90}">
      <formula1>$C2312=2</formula1>
    </dataValidation>
    <dataValidation type="custom" allowBlank="1" showInputMessage="1" showErrorMessage="1" errorTitle="Uwaga" error="Aby wprowadzić wartość zaznacz &quot;Kalkulacja amortyzacji -&gt; własna&quot;" sqref="K58:AE58" xr:uid="{40C7A3F5-7CB5-4C47-89B5-1DBA00C152ED}">
      <formula1>$C2311=2</formula1>
    </dataValidation>
    <dataValidation type="custom" allowBlank="1" showInputMessage="1" showErrorMessage="1" errorTitle="Uwaga" error="Aby wprowadzić wartość zaznacz &quot;Kalkulacja amortyzacji -&gt; własna&quot;" sqref="K50:AE50" xr:uid="{E59A8DD2-606B-4B46-A5FD-AB0BD2E118A6}">
      <formula1>$C2310=2</formula1>
    </dataValidation>
    <dataValidation type="custom" allowBlank="1" showInputMessage="1" showErrorMessage="1" errorTitle="Uwaga" error="Aby wprowadzić wartość zaznacz &quot;Kalkulacja amortyzacji -&gt; własna&quot;" sqref="K42:AE42" xr:uid="{D36E06AC-BC30-4E00-8FD1-99B9ED81F5CB}">
      <formula1>$C2309=2</formula1>
    </dataValidation>
    <dataValidation type="custom" allowBlank="1" showInputMessage="1" showErrorMessage="1" errorTitle="Uwaga" error="Aby wprowadzić wartość zaznacz &quot;Kalkulacja amortyzacji -&gt; własna&quot;" sqref="K34:AE34" xr:uid="{E802DC6F-1E3D-42C8-8A9F-8838F6869C1F}">
      <formula1>$C2308=2</formula1>
    </dataValidation>
    <dataValidation type="custom" allowBlank="1" showInputMessage="1" showErrorMessage="1" errorTitle="Uwaga" error="Aby wprowadzić wartość zaznacz &quot;Kalkulacja amortyzacji -&gt; własna&quot;" sqref="K26:AE26" xr:uid="{BC323A4E-DF5F-4872-BDCF-84B05801295A}">
      <formula1>$C2307=2</formula1>
    </dataValidation>
    <dataValidation type="custom" allowBlank="1" showInputMessage="1" showErrorMessage="1" errorTitle="Uwaga" error="Aby wprowadzić wartość zaznacz &quot;Kalkulacja amortyzacji -&gt; własna&quot;" sqref="K18:AE18" xr:uid="{1DE6C373-FE27-4A68-A3B8-10B9FD135935}">
      <formula1>$C2306=2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42:AE642" xr:uid="{DF11FF57-9D9C-4E9F-ABC1-1C852D37CC9B}">
      <formula1>AND(K642&gt;0,K642&lt;=1,$F1987="tak",$G1987="tak")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55:AE655" xr:uid="{B7A28143-F9B0-4B87-A85F-E05CF7CD8DD9}">
      <formula1>AND(K655&gt;0,K655&lt;=1,$F1988="tak",$G1988="tak")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2014:AE2014" xr:uid="{F8E679AA-045E-4DF8-BC09-0BDF2CE08EAD}">
      <formula1>AND(K2014&gt;0,K2014&lt;=1,$F1988="tak",$G1988="tak")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00:AE600" xr:uid="{E4BF047B-6371-48D1-8B15-6AA447E2B6E8}">
      <formula1>AND(K600&gt;0,K600&lt;=1,$F1912="tak",$G1912="tak")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13:AE613" xr:uid="{BB80560D-6E17-4BCB-BD9B-4AD3B056F08F}">
      <formula1>AND(K613&gt;0,K613&lt;=1,$F1913="tak",$G1913="tak")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939:AE1939" xr:uid="{CD2C78F8-750E-46BD-9FCD-DE62D388A916}">
      <formula1>AND(K1939&gt;0,K1939&lt;=1,$F1914="tak",$G1914="tak")</formula1>
    </dataValidation>
    <dataValidation type="custom" allowBlank="1" showInputMessage="1" showErrorMessage="1" errorTitle="W tym roku nie zaplanowano robót" error="W tym roku nie zaplanowano robót budowlanych. Sprawdź dane zawarte w kolumnach: &quot;Rok rozpoczęcia prac budowlanych&quot; oraz &quot;Rok zakończenia prac budowlanych&quot;." sqref="K565:AE569" xr:uid="{DC2E3173-FED4-4E02-8BC3-4DBA3132074B}">
      <formula1>AND(K$564&gt;=$D565,K$564&lt;=YEAR($E565))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90:AE304 K374:AE388" xr:uid="{B3C944B8-1734-40A0-A4C9-D82CF35AE132}">
      <formula1>AND(K290&gt;0,K290&lt;=1,$F269="tak",$G269="tak")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337:AE341" xr:uid="{F446C715-9A9F-44F3-9AA9-16BCACBA1778}">
      <formula1>AND(K337&gt;0,K337&lt;=1,$F326="tak",$G326="tak")</formula1>
    </dataValidation>
    <dataValidation type="list" allowBlank="1" showInputMessage="1" showErrorMessage="1" errorTitle="Nieprawidłowe dane" error="Wybierz &quot;tak&quot; lub &quot;nie&quot;" promptTitle="Wyjaśnienie" prompt="_x000a_&quot;tak&quot; - uzupełnij poziom dofinansowania w kolejnych latach w tabeli poniżej_x000a__x000a_&quot;nie&quot; - dla kosztów kwalifikowalnych uzupełnij poziom dofinansowania w następnej kolumnie" sqref="G658:G697" xr:uid="{E7A4DA95-8E1F-4D8F-A7F8-F330397884DA}">
      <formula1>tak_nie</formula1>
    </dataValidation>
    <dataValidation type="list" allowBlank="1" showInputMessage="1" showErrorMessage="1" sqref="F97:F135" xr:uid="{3FBE4E52-4D79-44EA-9BE6-E0D73F80953E}">
      <formula1>nowy_wbudowie</formula1>
    </dataValidation>
    <dataValidation type="list" allowBlank="1" showInputMessage="1" showErrorMessage="1" sqref="F363:G367" xr:uid="{620136FC-EE1F-4267-AA74-AC995E19346E}">
      <formula1>tak_nie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wyżej_x000a__x000a_&quot;nie&quot; - dla kosztów kwalifikowalnych uzupełnij poziom dofinansowania w następnej kolumnie" sqref="G409:G413 G565:G569" xr:uid="{6F5C93FA-FB72-4D5B-A5B0-B46C397EF733}">
      <formula1>tak_nie</formula1>
    </dataValidation>
    <dataValidation type="list" allowBlank="1" showInputMessage="1" showErrorMessage="1" errorTitle="Uwaga!" error="Wybierz właściwą pozycję z listy rozwijalnej" sqref="F96" xr:uid="{7AF50979-03F3-4233-AA4A-552139ACC933}">
      <formula1>nowy_wbudowie</formula1>
    </dataValidation>
    <dataValidation type="custom" showInputMessage="1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23:AE242" xr:uid="{1CE5E22B-E13E-4DBA-9F94-488F107F4C35}">
      <formula1>AND(K223&gt;0,K223&lt;=1,$F197="tak",$G197="tak")</formula1>
    </dataValidation>
    <dataValidation type="custom" allowBlank="1" showErrorMessage="1" errorTitle="Nieprawdłowy poziom dotacji" error="Poziom dofinansowania można wstawić tylko dla nakładów kwalifikowalnych_x000a__x000a_Dla kosztów niekwalifikowalnych pozostaw komórkę pustą._x000a__x000a_Dotacja &gt;0% oraz &lt;=100%." sqref="G787:G806 G3503:G3522" xr:uid="{4F0F920F-5D5D-4EB6-89BC-1AED2BC7C4B1}">
      <formula1>AND(G787&gt;0,G787&lt;=1,$F787="tak")</formula1>
    </dataValidation>
    <dataValidation type="custom" allowBlank="1" showErrorMessage="1" errorTitle="W tym roku nie zaplanowano robót" error="W tym roku nie zaplanowano realizacji projektu. Sprawdź dane zawarte w kolumnach: &quot;Rok zakupu&quot; oraz &quot;Rok zniszczenia&quot;." sqref="K787:AE806" xr:uid="{BDF015D1-7147-4C89-8C0D-D54476A75670}">
      <formula1>AND(K$564&gt;=$D787,K$564&lt;=YEAR($E787))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1" fitToHeight="0" orientation="landscape" r:id="rId1"/>
  <headerFooter>
    <oddHeader>&amp;A</oddHeader>
    <oddFooter>&amp;L&amp;F&amp;CStrona &amp;P z &amp;N&amp;RData i godzina wydruku: &amp;D &amp;T</oddFooter>
  </headerFooter>
  <rowBreaks count="16" manualBreakCount="16">
    <brk id="94" min="1" max="23" man="1"/>
    <brk id="140" min="1" max="23" man="1"/>
    <brk id="191" min="1" max="23" man="1"/>
    <brk id="267" min="1" max="23" man="1"/>
    <brk id="324" min="1" max="23" man="1"/>
    <brk id="351" min="1" max="23" man="1"/>
    <brk id="416" min="1" max="23" man="1"/>
    <brk id="467" min="1" max="23" man="1"/>
    <brk id="514" min="1" max="23" man="1"/>
    <brk id="563" min="1" max="23" man="1"/>
    <brk id="614" min="1" max="23" man="1"/>
    <brk id="656" min="1" max="23" man="1"/>
    <brk id="700" min="1" max="23" man="1"/>
    <brk id="742" min="1" max="23" man="1"/>
    <brk id="832" min="1" max="23" man="1"/>
    <brk id="874" min="1" max="23" man="1"/>
  </rowBreaks>
  <ignoredErrors>
    <ignoredError sqref="J80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Group Box 4">
              <controlPr defaultSize="0" autoFill="0" autoPict="0">
                <anchor moveWithCells="1">
                  <from>
                    <xdr:col>5</xdr:col>
                    <xdr:colOff>95250</xdr:colOff>
                    <xdr:row>15</xdr:row>
                    <xdr:rowOff>63500</xdr:rowOff>
                  </from>
                  <to>
                    <xdr:col>7</xdr:col>
                    <xdr:colOff>698500</xdr:colOff>
                    <xdr:row>17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Group Box 10">
              <controlPr defaultSize="0" autoFill="0" autoPict="0">
                <anchor moveWithCells="1">
                  <from>
                    <xdr:col>5</xdr:col>
                    <xdr:colOff>101600</xdr:colOff>
                    <xdr:row>23</xdr:row>
                    <xdr:rowOff>63500</xdr:rowOff>
                  </from>
                  <to>
                    <xdr:col>7</xdr:col>
                    <xdr:colOff>704850</xdr:colOff>
                    <xdr:row>25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Option Button 11">
              <controlPr defaultSize="0" autoFill="0" autoLine="0" autoPict="0">
                <anchor moveWithCells="1">
                  <from>
                    <xdr:col>5</xdr:col>
                    <xdr:colOff>209550</xdr:colOff>
                    <xdr:row>24</xdr:row>
                    <xdr:rowOff>25400</xdr:rowOff>
                  </from>
                  <to>
                    <xdr:col>6</xdr:col>
                    <xdr:colOff>425450</xdr:colOff>
                    <xdr:row>25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Option Button 12">
              <controlPr defaultSize="0" autoFill="0" autoLine="0" autoPict="0">
                <anchor moveWithCells="1">
                  <from>
                    <xdr:col>6</xdr:col>
                    <xdr:colOff>438150</xdr:colOff>
                    <xdr:row>24</xdr:row>
                    <xdr:rowOff>25400</xdr:rowOff>
                  </from>
                  <to>
                    <xdr:col>7</xdr:col>
                    <xdr:colOff>654050</xdr:colOff>
                    <xdr:row>25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Option Button 13">
              <controlPr defaultSize="0" autoFill="0" autoLine="0" autoPict="0">
                <anchor moveWithCells="1">
                  <from>
                    <xdr:col>5</xdr:col>
                    <xdr:colOff>196850</xdr:colOff>
                    <xdr:row>16</xdr:row>
                    <xdr:rowOff>25400</xdr:rowOff>
                  </from>
                  <to>
                    <xdr:col>6</xdr:col>
                    <xdr:colOff>381000</xdr:colOff>
                    <xdr:row>17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9" name="Option Button 14">
              <controlPr defaultSize="0" autoFill="0" autoLine="0" autoPict="0">
                <anchor moveWithCells="1">
                  <from>
                    <xdr:col>6</xdr:col>
                    <xdr:colOff>412750</xdr:colOff>
                    <xdr:row>16</xdr:row>
                    <xdr:rowOff>25400</xdr:rowOff>
                  </from>
                  <to>
                    <xdr:col>7</xdr:col>
                    <xdr:colOff>596900</xdr:colOff>
                    <xdr:row>17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0" name="Group Box 15">
              <controlPr defaultSize="0" autoFill="0" autoPict="0">
                <anchor moveWithCells="1">
                  <from>
                    <xdr:col>5</xdr:col>
                    <xdr:colOff>95250</xdr:colOff>
                    <xdr:row>31</xdr:row>
                    <xdr:rowOff>57150</xdr:rowOff>
                  </from>
                  <to>
                    <xdr:col>7</xdr:col>
                    <xdr:colOff>698500</xdr:colOff>
                    <xdr:row>33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1" name="Option Button 16">
              <controlPr defaultSize="0" autoFill="0" autoLine="0" autoPict="0">
                <anchor moveWithCells="1">
                  <from>
                    <xdr:col>5</xdr:col>
                    <xdr:colOff>203200</xdr:colOff>
                    <xdr:row>32</xdr:row>
                    <xdr:rowOff>12700</xdr:rowOff>
                  </from>
                  <to>
                    <xdr:col>6</xdr:col>
                    <xdr:colOff>419100</xdr:colOff>
                    <xdr:row>33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2" name="Option Button 17">
              <controlPr defaultSize="0" autoFill="0" autoLine="0" autoPict="0">
                <anchor moveWithCells="1">
                  <from>
                    <xdr:col>6</xdr:col>
                    <xdr:colOff>431800</xdr:colOff>
                    <xdr:row>32</xdr:row>
                    <xdr:rowOff>12700</xdr:rowOff>
                  </from>
                  <to>
                    <xdr:col>7</xdr:col>
                    <xdr:colOff>647700</xdr:colOff>
                    <xdr:row>33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3" name="Group Box 18">
              <controlPr defaultSize="0" autoFill="0" autoPict="0">
                <anchor moveWithCells="1">
                  <from>
                    <xdr:col>5</xdr:col>
                    <xdr:colOff>114300</xdr:colOff>
                    <xdr:row>39</xdr:row>
                    <xdr:rowOff>44450</xdr:rowOff>
                  </from>
                  <to>
                    <xdr:col>7</xdr:col>
                    <xdr:colOff>717550</xdr:colOff>
                    <xdr:row>41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4" name="Option Button 19">
              <controlPr defaultSize="0" autoFill="0" autoLine="0" autoPict="0">
                <anchor moveWithCells="1">
                  <from>
                    <xdr:col>5</xdr:col>
                    <xdr:colOff>222250</xdr:colOff>
                    <xdr:row>39</xdr:row>
                    <xdr:rowOff>152400</xdr:rowOff>
                  </from>
                  <to>
                    <xdr:col>6</xdr:col>
                    <xdr:colOff>438150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5" name="Option Button 20">
              <controlPr defaultSize="0" autoFill="0" autoLine="0" autoPict="0">
                <anchor moveWithCells="1">
                  <from>
                    <xdr:col>6</xdr:col>
                    <xdr:colOff>438150</xdr:colOff>
                    <xdr:row>39</xdr:row>
                    <xdr:rowOff>152400</xdr:rowOff>
                  </from>
                  <to>
                    <xdr:col>7</xdr:col>
                    <xdr:colOff>660400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6" name="Group Box 21">
              <controlPr defaultSize="0" autoFill="0" autoPict="0">
                <anchor moveWithCells="1">
                  <from>
                    <xdr:col>5</xdr:col>
                    <xdr:colOff>101600</xdr:colOff>
                    <xdr:row>47</xdr:row>
                    <xdr:rowOff>44450</xdr:rowOff>
                  </from>
                  <to>
                    <xdr:col>7</xdr:col>
                    <xdr:colOff>704850</xdr:colOff>
                    <xdr:row>49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17" name="Option Button 22">
              <controlPr defaultSize="0" autoFill="0" autoLine="0" autoPict="0">
                <anchor moveWithCells="1">
                  <from>
                    <xdr:col>5</xdr:col>
                    <xdr:colOff>209550</xdr:colOff>
                    <xdr:row>47</xdr:row>
                    <xdr:rowOff>152400</xdr:rowOff>
                  </from>
                  <to>
                    <xdr:col>6</xdr:col>
                    <xdr:colOff>425450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18" name="Option Button 23">
              <controlPr defaultSize="0" autoFill="0" autoLine="0" autoPict="0">
                <anchor moveWithCells="1">
                  <from>
                    <xdr:col>6</xdr:col>
                    <xdr:colOff>425450</xdr:colOff>
                    <xdr:row>47</xdr:row>
                    <xdr:rowOff>152400</xdr:rowOff>
                  </from>
                  <to>
                    <xdr:col>7</xdr:col>
                    <xdr:colOff>647700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19" name="Group Box 24">
              <controlPr defaultSize="0" autoFill="0" autoPict="0">
                <anchor moveWithCells="1">
                  <from>
                    <xdr:col>5</xdr:col>
                    <xdr:colOff>101600</xdr:colOff>
                    <xdr:row>55</xdr:row>
                    <xdr:rowOff>44450</xdr:rowOff>
                  </from>
                  <to>
                    <xdr:col>7</xdr:col>
                    <xdr:colOff>704850</xdr:colOff>
                    <xdr:row>57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0" name="Option Button 25">
              <controlPr defaultSize="0" autoFill="0" autoLine="0" autoPict="0">
                <anchor moveWithCells="1">
                  <from>
                    <xdr:col>5</xdr:col>
                    <xdr:colOff>209550</xdr:colOff>
                    <xdr:row>56</xdr:row>
                    <xdr:rowOff>6350</xdr:rowOff>
                  </from>
                  <to>
                    <xdr:col>6</xdr:col>
                    <xdr:colOff>425450</xdr:colOff>
                    <xdr:row>57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1" name="Option Button 26">
              <controlPr defaultSize="0" autoFill="0" autoLine="0" autoPict="0">
                <anchor moveWithCells="1">
                  <from>
                    <xdr:col>6</xdr:col>
                    <xdr:colOff>425450</xdr:colOff>
                    <xdr:row>56</xdr:row>
                    <xdr:rowOff>6350</xdr:rowOff>
                  </from>
                  <to>
                    <xdr:col>7</xdr:col>
                    <xdr:colOff>647700</xdr:colOff>
                    <xdr:row>57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2" name="Group Box 27">
              <controlPr defaultSize="0" autoFill="0" autoPict="0">
                <anchor moveWithCells="1">
                  <from>
                    <xdr:col>5</xdr:col>
                    <xdr:colOff>107950</xdr:colOff>
                    <xdr:row>63</xdr:row>
                    <xdr:rowOff>57150</xdr:rowOff>
                  </from>
                  <to>
                    <xdr:col>7</xdr:col>
                    <xdr:colOff>704850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23" name="Option Button 28">
              <controlPr defaultSize="0" autoFill="0" autoLine="0" autoPict="0">
                <anchor moveWithCells="1">
                  <from>
                    <xdr:col>5</xdr:col>
                    <xdr:colOff>209550</xdr:colOff>
                    <xdr:row>64</xdr:row>
                    <xdr:rowOff>19050</xdr:rowOff>
                  </from>
                  <to>
                    <xdr:col>6</xdr:col>
                    <xdr:colOff>431800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4" name="Option Button 29">
              <controlPr defaultSize="0" autoFill="0" autoLine="0" autoPict="0">
                <anchor moveWithCells="1">
                  <from>
                    <xdr:col>6</xdr:col>
                    <xdr:colOff>431800</xdr:colOff>
                    <xdr:row>64</xdr:row>
                    <xdr:rowOff>19050</xdr:rowOff>
                  </from>
                  <to>
                    <xdr:col>7</xdr:col>
                    <xdr:colOff>647700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25" name="Group Box 30">
              <controlPr defaultSize="0" autoFill="0" autoPict="0">
                <anchor moveWithCells="1">
                  <from>
                    <xdr:col>5</xdr:col>
                    <xdr:colOff>95250</xdr:colOff>
                    <xdr:row>71</xdr:row>
                    <xdr:rowOff>57150</xdr:rowOff>
                  </from>
                  <to>
                    <xdr:col>7</xdr:col>
                    <xdr:colOff>698500</xdr:colOff>
                    <xdr:row>73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26" name="Option Button 31">
              <controlPr defaultSize="0" autoFill="0" autoLine="0" autoPict="0">
                <anchor moveWithCells="1">
                  <from>
                    <xdr:col>5</xdr:col>
                    <xdr:colOff>203200</xdr:colOff>
                    <xdr:row>72</xdr:row>
                    <xdr:rowOff>12700</xdr:rowOff>
                  </from>
                  <to>
                    <xdr:col>6</xdr:col>
                    <xdr:colOff>419100</xdr:colOff>
                    <xdr:row>73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27" name="Option Button 32">
              <controlPr defaultSize="0" autoFill="0" autoLine="0" autoPict="0">
                <anchor moveWithCells="1">
                  <from>
                    <xdr:col>6</xdr:col>
                    <xdr:colOff>419100</xdr:colOff>
                    <xdr:row>72</xdr:row>
                    <xdr:rowOff>12700</xdr:rowOff>
                  </from>
                  <to>
                    <xdr:col>7</xdr:col>
                    <xdr:colOff>641350</xdr:colOff>
                    <xdr:row>73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8" r:id="rId28" name="Group Box 100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82550</xdr:rowOff>
                  </from>
                  <to>
                    <xdr:col>10</xdr:col>
                    <xdr:colOff>400050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5">
    <pageSetUpPr fitToPage="1"/>
  </sheetPr>
  <dimension ref="A1:AK1334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47.33203125" style="1" bestFit="1" customWidth="1"/>
    <col min="3" max="4" width="12.6640625" style="1" customWidth="1"/>
    <col min="5" max="7" width="13.6640625" style="1" customWidth="1"/>
    <col min="8" max="8" width="9.77734375" style="254" hidden="1" customWidth="1"/>
    <col min="9" max="9" width="9.77734375" style="1" customWidth="1"/>
    <col min="10" max="10" width="22.109375" style="1" customWidth="1"/>
    <col min="11" max="31" width="12.77734375" style="1" customWidth="1"/>
    <col min="32" max="32" width="2.77734375" style="1" customWidth="1"/>
    <col min="33" max="16384" width="9.33203125" style="1" hidden="1"/>
  </cols>
  <sheetData>
    <row r="1" spans="2:31"/>
    <row r="2" spans="2:31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2:31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248</v>
      </c>
      <c r="C12" s="35"/>
      <c r="D12" s="35"/>
      <c r="E12" s="35"/>
      <c r="F12" s="23"/>
      <c r="G12" s="23"/>
      <c r="H12" s="309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F14" s="560" t="s">
        <v>769</v>
      </c>
      <c r="J14" s="560" t="s">
        <v>777</v>
      </c>
    </row>
    <row r="15" spans="2:31">
      <c r="B15" s="7" t="s">
        <v>424</v>
      </c>
      <c r="F15" s="13">
        <f>IF(ISBLANK(DaneBiezace),ROUND('Sprawozdania finansowe'!E141,0),ROUND('Sprawozdania finansowe'!F141,0))</f>
        <v>0</v>
      </c>
      <c r="J15" s="620"/>
    </row>
    <row r="16" spans="2:31"/>
    <row r="17" spans="2:31">
      <c r="B17" s="29" t="s">
        <v>780</v>
      </c>
      <c r="C17" s="30"/>
      <c r="D17" s="30"/>
      <c r="E17" s="30"/>
      <c r="F17" s="30"/>
      <c r="G17" s="30"/>
      <c r="H17" s="31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2:31">
      <c r="B18" s="301"/>
      <c r="C18" s="94"/>
      <c r="D18" s="19"/>
      <c r="E18" s="19"/>
      <c r="F18" s="19"/>
      <c r="G18" s="19"/>
      <c r="H18" s="311"/>
      <c r="I18" s="19"/>
      <c r="J18" s="94"/>
      <c r="K18" s="341"/>
      <c r="L18" s="341"/>
      <c r="M18" s="341"/>
      <c r="N18" s="341"/>
      <c r="O18" s="341"/>
      <c r="P18" s="341"/>
      <c r="Q18" s="341"/>
      <c r="R18" s="341"/>
      <c r="S18" s="341"/>
      <c r="T18" s="341"/>
      <c r="U18" s="341"/>
      <c r="V18" s="341"/>
      <c r="W18" s="341"/>
      <c r="X18" s="341"/>
      <c r="Y18" s="341"/>
      <c r="Z18" s="341"/>
      <c r="AA18" s="341"/>
      <c r="AB18" s="341"/>
      <c r="AC18" s="341"/>
      <c r="AD18" s="341"/>
      <c r="AE18" s="341"/>
    </row>
    <row r="19" spans="2:31">
      <c r="B19" s="302"/>
      <c r="C19" s="78"/>
      <c r="D19" s="52"/>
      <c r="E19" s="52"/>
      <c r="F19" s="52"/>
      <c r="G19" s="52"/>
      <c r="H19" s="313"/>
      <c r="I19" s="52"/>
      <c r="J19" s="33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</row>
    <row r="20" spans="2:31">
      <c r="B20" s="302"/>
      <c r="C20" s="52"/>
      <c r="D20" s="52"/>
      <c r="E20" s="52"/>
      <c r="F20" s="52"/>
      <c r="G20" s="52"/>
      <c r="H20" s="313"/>
      <c r="I20" s="52"/>
      <c r="J20" s="33"/>
      <c r="K20" s="342"/>
      <c r="L20" s="342"/>
      <c r="M20" s="342"/>
      <c r="N20" s="342"/>
      <c r="O20" s="342"/>
      <c r="P20" s="342"/>
      <c r="Q20" s="342"/>
      <c r="R20" s="342"/>
      <c r="S20" s="342"/>
      <c r="T20" s="342"/>
      <c r="U20" s="342"/>
      <c r="V20" s="342"/>
      <c r="W20" s="342"/>
      <c r="X20" s="342"/>
      <c r="Y20" s="342"/>
      <c r="Z20" s="342"/>
      <c r="AA20" s="342"/>
      <c r="AB20" s="342"/>
      <c r="AC20" s="342"/>
      <c r="AD20" s="342"/>
      <c r="AE20" s="342"/>
    </row>
    <row r="21" spans="2:31">
      <c r="B21" s="302"/>
      <c r="C21" s="52"/>
      <c r="D21" s="52"/>
      <c r="E21" s="52"/>
      <c r="F21" s="52"/>
      <c r="G21" s="52"/>
      <c r="H21" s="313"/>
      <c r="I21" s="52"/>
      <c r="J21" s="33"/>
      <c r="K21" s="342"/>
      <c r="L21" s="342"/>
      <c r="M21" s="342"/>
      <c r="N21" s="342"/>
      <c r="O21" s="342"/>
      <c r="P21" s="342"/>
      <c r="Q21" s="342"/>
      <c r="R21" s="342"/>
      <c r="S21" s="342"/>
      <c r="T21" s="342"/>
      <c r="U21" s="342"/>
      <c r="V21" s="342"/>
      <c r="W21" s="342"/>
      <c r="X21" s="342"/>
      <c r="Y21" s="342"/>
      <c r="Z21" s="342"/>
      <c r="AA21" s="342"/>
      <c r="AB21" s="342"/>
      <c r="AC21" s="342"/>
      <c r="AD21" s="342"/>
      <c r="AE21" s="342"/>
    </row>
    <row r="22" spans="2:31">
      <c r="B22" s="303"/>
      <c r="C22" s="89"/>
      <c r="D22" s="89"/>
      <c r="E22" s="89"/>
      <c r="F22" s="89"/>
      <c r="G22" s="89"/>
      <c r="H22" s="312"/>
      <c r="I22" s="89"/>
      <c r="J22" s="90"/>
      <c r="K22" s="345"/>
      <c r="L22" s="345"/>
      <c r="M22" s="345"/>
      <c r="N22" s="345"/>
      <c r="O22" s="345"/>
      <c r="P22" s="345"/>
      <c r="Q22" s="345"/>
      <c r="R22" s="345"/>
      <c r="S22" s="345"/>
      <c r="T22" s="345"/>
      <c r="U22" s="345"/>
      <c r="V22" s="345"/>
      <c r="W22" s="345"/>
      <c r="X22" s="345"/>
      <c r="Y22" s="345"/>
      <c r="Z22" s="345"/>
      <c r="AA22" s="345"/>
      <c r="AB22" s="345"/>
      <c r="AC22" s="345"/>
      <c r="AD22" s="345"/>
      <c r="AE22" s="345"/>
    </row>
    <row r="23" spans="2:31">
      <c r="B23" s="178" t="s">
        <v>316</v>
      </c>
      <c r="C23" s="179"/>
      <c r="D23" s="179"/>
      <c r="E23" s="179"/>
      <c r="F23" s="179"/>
      <c r="G23" s="179"/>
      <c r="H23" s="316"/>
      <c r="I23" s="179"/>
      <c r="J23" s="179"/>
      <c r="K23" s="180">
        <f>ROUND(SUM(K18:K22),0)</f>
        <v>0</v>
      </c>
      <c r="L23" s="180">
        <f t="shared" ref="L23:W23" si="0">ROUND(SUM(L18:L22),0)</f>
        <v>0</v>
      </c>
      <c r="M23" s="180">
        <f t="shared" si="0"/>
        <v>0</v>
      </c>
      <c r="N23" s="180">
        <f t="shared" si="0"/>
        <v>0</v>
      </c>
      <c r="O23" s="180">
        <f t="shared" si="0"/>
        <v>0</v>
      </c>
      <c r="P23" s="180">
        <f t="shared" si="0"/>
        <v>0</v>
      </c>
      <c r="Q23" s="180">
        <f t="shared" si="0"/>
        <v>0</v>
      </c>
      <c r="R23" s="180">
        <f t="shared" si="0"/>
        <v>0</v>
      </c>
      <c r="S23" s="180">
        <f t="shared" si="0"/>
        <v>0</v>
      </c>
      <c r="T23" s="180">
        <f t="shared" si="0"/>
        <v>0</v>
      </c>
      <c r="U23" s="180">
        <f t="shared" si="0"/>
        <v>0</v>
      </c>
      <c r="V23" s="180">
        <f t="shared" si="0"/>
        <v>0</v>
      </c>
      <c r="W23" s="180">
        <f t="shared" si="0"/>
        <v>0</v>
      </c>
      <c r="X23" s="180">
        <f>ROUND(SUM(X18:X22),0)</f>
        <v>0</v>
      </c>
      <c r="Y23" s="180">
        <f t="shared" ref="Y23:AA23" si="1">ROUND(SUM(Y18:Y22),0)</f>
        <v>0</v>
      </c>
      <c r="Z23" s="180">
        <f t="shared" si="1"/>
        <v>0</v>
      </c>
      <c r="AA23" s="180">
        <f t="shared" si="1"/>
        <v>0</v>
      </c>
      <c r="AB23" s="180">
        <f t="shared" ref="AB23:AE23" si="2">ROUND(SUM(AB18:AB22),0)</f>
        <v>0</v>
      </c>
      <c r="AC23" s="180">
        <f t="shared" si="2"/>
        <v>0</v>
      </c>
      <c r="AD23" s="180">
        <f t="shared" si="2"/>
        <v>0</v>
      </c>
      <c r="AE23" s="180">
        <f t="shared" si="2"/>
        <v>0</v>
      </c>
    </row>
    <row r="24" spans="2:31">
      <c r="H24" s="1"/>
    </row>
    <row r="25" spans="2:31">
      <c r="B25" s="98" t="s">
        <v>781</v>
      </c>
      <c r="C25" s="98"/>
      <c r="D25" s="98"/>
      <c r="E25" s="98"/>
      <c r="F25" s="98"/>
      <c r="G25" s="98"/>
      <c r="H25" s="98"/>
      <c r="I25" s="98"/>
      <c r="J25" s="98"/>
      <c r="K25" s="97">
        <f>ROUND(J15-K23,0)</f>
        <v>0</v>
      </c>
      <c r="L25" s="97">
        <f t="shared" ref="L25:W25" si="3">ROUND(K25-L23,0)</f>
        <v>0</v>
      </c>
      <c r="M25" s="97">
        <f t="shared" si="3"/>
        <v>0</v>
      </c>
      <c r="N25" s="97">
        <f t="shared" si="3"/>
        <v>0</v>
      </c>
      <c r="O25" s="97">
        <f t="shared" si="3"/>
        <v>0</v>
      </c>
      <c r="P25" s="97">
        <f t="shared" si="3"/>
        <v>0</v>
      </c>
      <c r="Q25" s="97">
        <f t="shared" si="3"/>
        <v>0</v>
      </c>
      <c r="R25" s="97">
        <f t="shared" si="3"/>
        <v>0</v>
      </c>
      <c r="S25" s="97">
        <f t="shared" si="3"/>
        <v>0</v>
      </c>
      <c r="T25" s="97">
        <f t="shared" si="3"/>
        <v>0</v>
      </c>
      <c r="U25" s="97">
        <f t="shared" si="3"/>
        <v>0</v>
      </c>
      <c r="V25" s="97">
        <f t="shared" si="3"/>
        <v>0</v>
      </c>
      <c r="W25" s="97">
        <f t="shared" si="3"/>
        <v>0</v>
      </c>
      <c r="X25" s="97">
        <f>ROUND(W25-X23,0)</f>
        <v>0</v>
      </c>
      <c r="Y25" s="97">
        <f t="shared" ref="Y25:AA25" si="4">ROUND(X25-Y23,0)</f>
        <v>0</v>
      </c>
      <c r="Z25" s="97">
        <f t="shared" si="4"/>
        <v>0</v>
      </c>
      <c r="AA25" s="97">
        <f t="shared" si="4"/>
        <v>0</v>
      </c>
      <c r="AB25" s="97">
        <f t="shared" ref="AB25" si="5">ROUND(AA25-AB23,0)</f>
        <v>0</v>
      </c>
      <c r="AC25" s="97">
        <f t="shared" ref="AC25" si="6">ROUND(AB25-AC23,0)</f>
        <v>0</v>
      </c>
      <c r="AD25" s="97">
        <f t="shared" ref="AD25" si="7">ROUND(AC25-AD23,0)</f>
        <v>0</v>
      </c>
      <c r="AE25" s="97">
        <f t="shared" ref="AE25" si="8">ROUND(AD25-AE23,0)</f>
        <v>0</v>
      </c>
    </row>
    <row r="26" spans="2:31">
      <c r="H26" s="1"/>
    </row>
    <row r="27" spans="2:31">
      <c r="B27" s="29" t="s">
        <v>771</v>
      </c>
      <c r="C27" s="30"/>
      <c r="D27" s="30"/>
      <c r="E27" s="30"/>
      <c r="F27" s="30"/>
      <c r="G27" s="30"/>
      <c r="H27" s="31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2:31">
      <c r="B28" s="301"/>
      <c r="C28" s="94"/>
      <c r="D28" s="19"/>
      <c r="E28" s="19"/>
      <c r="F28" s="19"/>
      <c r="G28" s="19"/>
      <c r="H28" s="311"/>
      <c r="I28" s="19"/>
      <c r="J28" s="94"/>
      <c r="K28" s="341"/>
      <c r="L28" s="341"/>
      <c r="M28" s="341"/>
      <c r="N28" s="341"/>
      <c r="O28" s="341"/>
      <c r="P28" s="341"/>
      <c r="Q28" s="341"/>
      <c r="R28" s="341"/>
      <c r="S28" s="341"/>
      <c r="T28" s="341"/>
      <c r="U28" s="341"/>
      <c r="V28" s="341"/>
      <c r="W28" s="341"/>
      <c r="X28" s="341"/>
      <c r="Y28" s="341"/>
      <c r="Z28" s="341"/>
      <c r="AA28" s="341"/>
      <c r="AB28" s="341"/>
      <c r="AC28" s="341"/>
      <c r="AD28" s="341"/>
      <c r="AE28" s="341"/>
    </row>
    <row r="29" spans="2:31">
      <c r="B29" s="302"/>
      <c r="C29" s="78"/>
      <c r="D29" s="52"/>
      <c r="E29" s="52"/>
      <c r="F29" s="52"/>
      <c r="G29" s="52"/>
      <c r="H29" s="313"/>
      <c r="I29" s="52"/>
      <c r="J29" s="33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</row>
    <row r="30" spans="2:31">
      <c r="B30" s="302"/>
      <c r="C30" s="52"/>
      <c r="D30" s="52"/>
      <c r="E30" s="52"/>
      <c r="F30" s="52"/>
      <c r="G30" s="52"/>
      <c r="H30" s="313"/>
      <c r="I30" s="52"/>
      <c r="J30" s="33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  <c r="AE30" s="342"/>
    </row>
    <row r="31" spans="2:31">
      <c r="B31" s="302"/>
      <c r="C31" s="52"/>
      <c r="D31" s="52"/>
      <c r="E31" s="52"/>
      <c r="F31" s="52"/>
      <c r="G31" s="52"/>
      <c r="H31" s="313"/>
      <c r="I31" s="52"/>
      <c r="J31" s="33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2:31">
      <c r="B32" s="303"/>
      <c r="C32" s="89"/>
      <c r="D32" s="89"/>
      <c r="E32" s="89"/>
      <c r="F32" s="89"/>
      <c r="G32" s="89"/>
      <c r="H32" s="312"/>
      <c r="I32" s="89"/>
      <c r="J32" s="90"/>
      <c r="K32" s="345"/>
      <c r="L32" s="345"/>
      <c r="M32" s="345"/>
      <c r="N32" s="345"/>
      <c r="O32" s="345"/>
      <c r="P32" s="345"/>
      <c r="Q32" s="345"/>
      <c r="R32" s="345"/>
      <c r="S32" s="345"/>
      <c r="T32" s="345"/>
      <c r="U32" s="345"/>
      <c r="V32" s="345"/>
      <c r="W32" s="345"/>
      <c r="X32" s="345"/>
      <c r="Y32" s="345"/>
      <c r="Z32" s="345"/>
      <c r="AA32" s="345"/>
      <c r="AB32" s="345"/>
      <c r="AC32" s="345"/>
      <c r="AD32" s="345"/>
      <c r="AE32" s="345"/>
    </row>
    <row r="33" spans="2:31">
      <c r="B33" s="178" t="s">
        <v>316</v>
      </c>
      <c r="C33" s="179"/>
      <c r="D33" s="179"/>
      <c r="E33" s="179"/>
      <c r="F33" s="179"/>
      <c r="G33" s="179"/>
      <c r="H33" s="316"/>
      <c r="I33" s="179"/>
      <c r="J33" s="179"/>
      <c r="K33" s="180">
        <f>ROUND(SUM(K28:K32),0)</f>
        <v>0</v>
      </c>
      <c r="L33" s="180">
        <f t="shared" ref="L33:W33" si="9">ROUND(SUM(L28:L32),0)</f>
        <v>0</v>
      </c>
      <c r="M33" s="180">
        <f t="shared" si="9"/>
        <v>0</v>
      </c>
      <c r="N33" s="180">
        <f t="shared" si="9"/>
        <v>0</v>
      </c>
      <c r="O33" s="180">
        <f t="shared" si="9"/>
        <v>0</v>
      </c>
      <c r="P33" s="180">
        <f t="shared" si="9"/>
        <v>0</v>
      </c>
      <c r="Q33" s="180">
        <f t="shared" si="9"/>
        <v>0</v>
      </c>
      <c r="R33" s="180">
        <f t="shared" si="9"/>
        <v>0</v>
      </c>
      <c r="S33" s="180">
        <f t="shared" si="9"/>
        <v>0</v>
      </c>
      <c r="T33" s="180">
        <f t="shared" si="9"/>
        <v>0</v>
      </c>
      <c r="U33" s="180">
        <f t="shared" si="9"/>
        <v>0</v>
      </c>
      <c r="V33" s="180">
        <f t="shared" si="9"/>
        <v>0</v>
      </c>
      <c r="W33" s="180">
        <f t="shared" si="9"/>
        <v>0</v>
      </c>
      <c r="X33" s="180">
        <f>ROUND(SUM(X28:X32),0)</f>
        <v>0</v>
      </c>
      <c r="Y33" s="180">
        <f t="shared" ref="Y33:AA33" si="10">ROUND(SUM(Y28:Y32),0)</f>
        <v>0</v>
      </c>
      <c r="Z33" s="180">
        <f t="shared" si="10"/>
        <v>0</v>
      </c>
      <c r="AA33" s="180">
        <f t="shared" si="10"/>
        <v>0</v>
      </c>
      <c r="AB33" s="180">
        <f t="shared" ref="AB33:AE33" si="11">ROUND(SUM(AB28:AB32),0)</f>
        <v>0</v>
      </c>
      <c r="AC33" s="180">
        <f t="shared" si="11"/>
        <v>0</v>
      </c>
      <c r="AD33" s="180">
        <f t="shared" si="11"/>
        <v>0</v>
      </c>
      <c r="AE33" s="180">
        <f t="shared" si="11"/>
        <v>0</v>
      </c>
    </row>
    <row r="34" spans="2:31">
      <c r="B34" s="441" t="s">
        <v>775</v>
      </c>
      <c r="C34" s="40"/>
      <c r="D34" s="40"/>
      <c r="E34" s="40"/>
      <c r="F34" s="40"/>
      <c r="G34" s="40"/>
      <c r="H34" s="561"/>
      <c r="I34" s="40"/>
      <c r="J34" s="40"/>
      <c r="K34" s="554">
        <f>K33</f>
        <v>0</v>
      </c>
      <c r="L34" s="554">
        <f>K34+L33</f>
        <v>0</v>
      </c>
      <c r="M34" s="554">
        <f t="shared" ref="M34:W34" si="12">L34+M33</f>
        <v>0</v>
      </c>
      <c r="N34" s="554">
        <f t="shared" si="12"/>
        <v>0</v>
      </c>
      <c r="O34" s="554">
        <f t="shared" si="12"/>
        <v>0</v>
      </c>
      <c r="P34" s="554">
        <f t="shared" si="12"/>
        <v>0</v>
      </c>
      <c r="Q34" s="554">
        <f t="shared" si="12"/>
        <v>0</v>
      </c>
      <c r="R34" s="554">
        <f t="shared" si="12"/>
        <v>0</v>
      </c>
      <c r="S34" s="554">
        <f t="shared" si="12"/>
        <v>0</v>
      </c>
      <c r="T34" s="554">
        <f t="shared" si="12"/>
        <v>0</v>
      </c>
      <c r="U34" s="554">
        <f t="shared" si="12"/>
        <v>0</v>
      </c>
      <c r="V34" s="554">
        <f t="shared" si="12"/>
        <v>0</v>
      </c>
      <c r="W34" s="554">
        <f t="shared" si="12"/>
        <v>0</v>
      </c>
      <c r="X34" s="554">
        <f>W34+X33</f>
        <v>0</v>
      </c>
      <c r="Y34" s="554">
        <f t="shared" ref="Y34:AA34" si="13">X34+Y33</f>
        <v>0</v>
      </c>
      <c r="Z34" s="554">
        <f t="shared" si="13"/>
        <v>0</v>
      </c>
      <c r="AA34" s="554">
        <f t="shared" si="13"/>
        <v>0</v>
      </c>
      <c r="AB34" s="554">
        <f t="shared" ref="AB34" si="14">AA34+AB33</f>
        <v>0</v>
      </c>
      <c r="AC34" s="554">
        <f t="shared" ref="AC34" si="15">AB34+AC33</f>
        <v>0</v>
      </c>
      <c r="AD34" s="554">
        <f t="shared" ref="AD34" si="16">AC34+AD33</f>
        <v>0</v>
      </c>
      <c r="AE34" s="554">
        <f t="shared" ref="AE34" si="17">AD34+AE33</f>
        <v>0</v>
      </c>
    </row>
    <row r="35" spans="2:31">
      <c r="B35" s="562" t="s">
        <v>776</v>
      </c>
      <c r="C35" s="562"/>
      <c r="D35" s="562"/>
      <c r="E35" s="562"/>
      <c r="F35" s="562"/>
      <c r="G35" s="562"/>
      <c r="H35" s="563"/>
      <c r="I35" s="562"/>
      <c r="J35" s="562"/>
      <c r="K35" s="564">
        <f>K45</f>
        <v>0</v>
      </c>
      <c r="L35" s="564">
        <f t="shared" ref="L35:W35" si="18">L45</f>
        <v>0</v>
      </c>
      <c r="M35" s="564">
        <f t="shared" si="18"/>
        <v>0</v>
      </c>
      <c r="N35" s="564">
        <f t="shared" si="18"/>
        <v>0</v>
      </c>
      <c r="O35" s="564">
        <f t="shared" si="18"/>
        <v>0</v>
      </c>
      <c r="P35" s="564">
        <f t="shared" si="18"/>
        <v>0</v>
      </c>
      <c r="Q35" s="564">
        <f t="shared" si="18"/>
        <v>0</v>
      </c>
      <c r="R35" s="564">
        <f t="shared" si="18"/>
        <v>0</v>
      </c>
      <c r="S35" s="564">
        <f t="shared" si="18"/>
        <v>0</v>
      </c>
      <c r="T35" s="564">
        <f t="shared" si="18"/>
        <v>0</v>
      </c>
      <c r="U35" s="564">
        <f t="shared" si="18"/>
        <v>0</v>
      </c>
      <c r="V35" s="564">
        <f t="shared" si="18"/>
        <v>0</v>
      </c>
      <c r="W35" s="564">
        <f t="shared" si="18"/>
        <v>0</v>
      </c>
      <c r="X35" s="564">
        <f>X45</f>
        <v>0</v>
      </c>
      <c r="Y35" s="564">
        <f t="shared" ref="Y35:AA35" si="19">Y45</f>
        <v>0</v>
      </c>
      <c r="Z35" s="564">
        <f t="shared" si="19"/>
        <v>0</v>
      </c>
      <c r="AA35" s="564">
        <f t="shared" si="19"/>
        <v>0</v>
      </c>
      <c r="AB35" s="564">
        <f t="shared" ref="AB35:AE35" si="20">AB45</f>
        <v>0</v>
      </c>
      <c r="AC35" s="564">
        <f t="shared" si="20"/>
        <v>0</v>
      </c>
      <c r="AD35" s="564">
        <f t="shared" si="20"/>
        <v>0</v>
      </c>
      <c r="AE35" s="564">
        <f t="shared" si="20"/>
        <v>0</v>
      </c>
    </row>
    <row r="36" spans="2:31">
      <c r="L36" s="5"/>
    </row>
    <row r="37" spans="2:31">
      <c r="B37" s="29" t="s">
        <v>772</v>
      </c>
      <c r="C37" s="30"/>
      <c r="D37" s="30"/>
      <c r="E37" s="30"/>
      <c r="F37" s="30"/>
      <c r="G37" s="30"/>
      <c r="H37" s="31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2:31">
      <c r="B38" s="93" t="str">
        <f>IF(ISBLANK(B28),"",B28)</f>
        <v/>
      </c>
      <c r="C38" s="94"/>
      <c r="D38" s="19"/>
      <c r="E38" s="19"/>
      <c r="F38" s="19"/>
      <c r="G38" s="19"/>
      <c r="H38" s="311"/>
      <c r="I38" s="19"/>
      <c r="J38" s="94"/>
      <c r="K38" s="341"/>
      <c r="L38" s="341"/>
      <c r="M38" s="341"/>
      <c r="N38" s="341"/>
      <c r="O38" s="341"/>
      <c r="P38" s="341"/>
      <c r="Q38" s="341"/>
      <c r="R38" s="341"/>
      <c r="S38" s="341"/>
      <c r="T38" s="341"/>
      <c r="U38" s="341"/>
      <c r="V38" s="341"/>
      <c r="W38" s="341"/>
      <c r="X38" s="341"/>
      <c r="Y38" s="341"/>
      <c r="Z38" s="341"/>
      <c r="AA38" s="341"/>
      <c r="AB38" s="341"/>
      <c r="AC38" s="341"/>
      <c r="AD38" s="341"/>
      <c r="AE38" s="341"/>
    </row>
    <row r="39" spans="2:31">
      <c r="B39" s="37" t="str">
        <f>IF(ISBLANK(B29),"",B29)</f>
        <v/>
      </c>
      <c r="C39" s="78"/>
      <c r="D39" s="52"/>
      <c r="E39" s="52"/>
      <c r="F39" s="52"/>
      <c r="G39" s="52"/>
      <c r="H39" s="313"/>
      <c r="I39" s="52"/>
      <c r="J39" s="33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2"/>
      <c r="AE39" s="342"/>
    </row>
    <row r="40" spans="2:31">
      <c r="B40" s="37" t="str">
        <f>IF(ISBLANK(B30),"",B30)</f>
        <v/>
      </c>
      <c r="C40" s="52"/>
      <c r="D40" s="52"/>
      <c r="E40" s="52"/>
      <c r="F40" s="52"/>
      <c r="G40" s="52"/>
      <c r="H40" s="313"/>
      <c r="I40" s="52"/>
      <c r="J40" s="33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</row>
    <row r="41" spans="2:31">
      <c r="B41" s="37" t="str">
        <f>IF(ISBLANK(B31),"",B31)</f>
        <v/>
      </c>
      <c r="C41" s="52"/>
      <c r="D41" s="52"/>
      <c r="E41" s="52"/>
      <c r="F41" s="52"/>
      <c r="G41" s="52"/>
      <c r="H41" s="313"/>
      <c r="I41" s="52"/>
      <c r="J41" s="33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</row>
    <row r="42" spans="2:31">
      <c r="B42" s="88" t="str">
        <f>IF(ISBLANK(B32),"",B32)</f>
        <v/>
      </c>
      <c r="C42" s="89"/>
      <c r="D42" s="89"/>
      <c r="E42" s="89"/>
      <c r="F42" s="89"/>
      <c r="G42" s="89"/>
      <c r="H42" s="312"/>
      <c r="I42" s="89"/>
      <c r="J42" s="90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5"/>
      <c r="AE42" s="345"/>
    </row>
    <row r="43" spans="2:31">
      <c r="B43" s="178" t="s">
        <v>423</v>
      </c>
      <c r="C43" s="179"/>
      <c r="D43" s="179"/>
      <c r="E43" s="179"/>
      <c r="F43" s="179"/>
      <c r="G43" s="179"/>
      <c r="H43" s="316"/>
      <c r="I43" s="179"/>
      <c r="J43" s="179"/>
      <c r="K43" s="180">
        <f>ROUND(SUM(K38:K42),0)</f>
        <v>0</v>
      </c>
      <c r="L43" s="180">
        <f t="shared" ref="L43:W43" si="21">ROUND(SUM(L38:L42),0)</f>
        <v>0</v>
      </c>
      <c r="M43" s="180">
        <f t="shared" si="21"/>
        <v>0</v>
      </c>
      <c r="N43" s="180">
        <f t="shared" si="21"/>
        <v>0</v>
      </c>
      <c r="O43" s="180">
        <f t="shared" si="21"/>
        <v>0</v>
      </c>
      <c r="P43" s="180">
        <f t="shared" si="21"/>
        <v>0</v>
      </c>
      <c r="Q43" s="180">
        <f t="shared" si="21"/>
        <v>0</v>
      </c>
      <c r="R43" s="180">
        <f t="shared" si="21"/>
        <v>0</v>
      </c>
      <c r="S43" s="180">
        <f t="shared" si="21"/>
        <v>0</v>
      </c>
      <c r="T43" s="180">
        <f t="shared" si="21"/>
        <v>0</v>
      </c>
      <c r="U43" s="180">
        <f t="shared" si="21"/>
        <v>0</v>
      </c>
      <c r="V43" s="180">
        <f t="shared" si="21"/>
        <v>0</v>
      </c>
      <c r="W43" s="180">
        <f t="shared" si="21"/>
        <v>0</v>
      </c>
      <c r="X43" s="180">
        <f>ROUND(SUM(X38:X42),0)</f>
        <v>0</v>
      </c>
      <c r="Y43" s="180">
        <f t="shared" ref="Y43:AA43" si="22">ROUND(SUM(Y38:Y42),0)</f>
        <v>0</v>
      </c>
      <c r="Z43" s="180">
        <f t="shared" si="22"/>
        <v>0</v>
      </c>
      <c r="AA43" s="180">
        <f t="shared" si="22"/>
        <v>0</v>
      </c>
      <c r="AB43" s="180">
        <f t="shared" ref="AB43:AE43" si="23">ROUND(SUM(AB38:AB42),0)</f>
        <v>0</v>
      </c>
      <c r="AC43" s="180">
        <f t="shared" si="23"/>
        <v>0</v>
      </c>
      <c r="AD43" s="180">
        <f t="shared" si="23"/>
        <v>0</v>
      </c>
      <c r="AE43" s="180">
        <f t="shared" si="23"/>
        <v>0</v>
      </c>
    </row>
    <row r="44" spans="2:31">
      <c r="B44" s="441" t="s">
        <v>775</v>
      </c>
      <c r="C44" s="40"/>
      <c r="D44" s="40"/>
      <c r="E44" s="40"/>
      <c r="F44" s="40"/>
      <c r="G44" s="40"/>
      <c r="H44" s="561"/>
      <c r="I44" s="40"/>
      <c r="J44" s="40"/>
      <c r="K44" s="554">
        <f>K43</f>
        <v>0</v>
      </c>
      <c r="L44" s="554">
        <f t="shared" ref="L44:X44" si="24">K44+L43</f>
        <v>0</v>
      </c>
      <c r="M44" s="554">
        <f t="shared" si="24"/>
        <v>0</v>
      </c>
      <c r="N44" s="554">
        <f t="shared" si="24"/>
        <v>0</v>
      </c>
      <c r="O44" s="554">
        <f t="shared" si="24"/>
        <v>0</v>
      </c>
      <c r="P44" s="554">
        <f t="shared" si="24"/>
        <v>0</v>
      </c>
      <c r="Q44" s="554">
        <f t="shared" si="24"/>
        <v>0</v>
      </c>
      <c r="R44" s="554">
        <f t="shared" si="24"/>
        <v>0</v>
      </c>
      <c r="S44" s="554">
        <f t="shared" si="24"/>
        <v>0</v>
      </c>
      <c r="T44" s="554">
        <f t="shared" si="24"/>
        <v>0</v>
      </c>
      <c r="U44" s="554">
        <f t="shared" si="24"/>
        <v>0</v>
      </c>
      <c r="V44" s="554">
        <f t="shared" si="24"/>
        <v>0</v>
      </c>
      <c r="W44" s="554">
        <f t="shared" si="24"/>
        <v>0</v>
      </c>
      <c r="X44" s="554">
        <f t="shared" si="24"/>
        <v>0</v>
      </c>
      <c r="Y44" s="554">
        <f t="shared" ref="Y44" si="25">X44+Y43</f>
        <v>0</v>
      </c>
      <c r="Z44" s="554">
        <f t="shared" ref="Z44" si="26">Y44+Z43</f>
        <v>0</v>
      </c>
      <c r="AA44" s="554">
        <f t="shared" ref="AA44" si="27">Z44+AA43</f>
        <v>0</v>
      </c>
      <c r="AB44" s="554">
        <f t="shared" ref="AB44" si="28">AA44+AB43</f>
        <v>0</v>
      </c>
      <c r="AC44" s="554">
        <f t="shared" ref="AC44" si="29">AB44+AC43</f>
        <v>0</v>
      </c>
      <c r="AD44" s="554">
        <f t="shared" ref="AD44" si="30">AC44+AD43</f>
        <v>0</v>
      </c>
      <c r="AE44" s="554">
        <f t="shared" ref="AE44" si="31">AD44+AE43</f>
        <v>0</v>
      </c>
    </row>
    <row r="45" spans="2:31">
      <c r="B45" s="562" t="s">
        <v>776</v>
      </c>
      <c r="C45" s="562"/>
      <c r="D45" s="562"/>
      <c r="E45" s="562"/>
      <c r="F45" s="562"/>
      <c r="G45" s="562"/>
      <c r="H45" s="563"/>
      <c r="I45" s="562"/>
      <c r="J45" s="562"/>
      <c r="K45" s="564">
        <f>K34-K44</f>
        <v>0</v>
      </c>
      <c r="L45" s="564">
        <f>L34-L44</f>
        <v>0</v>
      </c>
      <c r="M45" s="564">
        <f t="shared" ref="M45:W45" si="32">M34-M44</f>
        <v>0</v>
      </c>
      <c r="N45" s="564">
        <f t="shared" si="32"/>
        <v>0</v>
      </c>
      <c r="O45" s="564">
        <f t="shared" si="32"/>
        <v>0</v>
      </c>
      <c r="P45" s="564">
        <f t="shared" si="32"/>
        <v>0</v>
      </c>
      <c r="Q45" s="564">
        <f t="shared" si="32"/>
        <v>0</v>
      </c>
      <c r="R45" s="564">
        <f t="shared" si="32"/>
        <v>0</v>
      </c>
      <c r="S45" s="564">
        <f t="shared" si="32"/>
        <v>0</v>
      </c>
      <c r="T45" s="564">
        <f t="shared" si="32"/>
        <v>0</v>
      </c>
      <c r="U45" s="564">
        <f t="shared" si="32"/>
        <v>0</v>
      </c>
      <c r="V45" s="564">
        <f t="shared" si="32"/>
        <v>0</v>
      </c>
      <c r="W45" s="564">
        <f t="shared" si="32"/>
        <v>0</v>
      </c>
      <c r="X45" s="564">
        <f>X34-X44</f>
        <v>0</v>
      </c>
      <c r="Y45" s="564">
        <f t="shared" ref="Y45:AA45" si="33">Y34-Y44</f>
        <v>0</v>
      </c>
      <c r="Z45" s="564">
        <f t="shared" si="33"/>
        <v>0</v>
      </c>
      <c r="AA45" s="564">
        <f t="shared" si="33"/>
        <v>0</v>
      </c>
      <c r="AB45" s="564">
        <f t="shared" ref="AB45:AE45" si="34">AB34-AB44</f>
        <v>0</v>
      </c>
      <c r="AC45" s="564">
        <f t="shared" si="34"/>
        <v>0</v>
      </c>
      <c r="AD45" s="564">
        <f t="shared" si="34"/>
        <v>0</v>
      </c>
      <c r="AE45" s="564">
        <f t="shared" si="34"/>
        <v>0</v>
      </c>
    </row>
    <row r="46" spans="2:31"/>
    <row r="47" spans="2:31">
      <c r="B47" s="425" t="s">
        <v>770</v>
      </c>
      <c r="C47" s="505"/>
      <c r="D47" s="233"/>
      <c r="E47" s="233"/>
      <c r="F47" s="233"/>
      <c r="G47" s="233"/>
      <c r="H47" s="233"/>
      <c r="I47" s="233"/>
      <c r="J47" s="416"/>
      <c r="K47" s="234" t="str">
        <f t="shared" ref="K47:W47" si="35">K12</f>
        <v>Uzupełnij dane</v>
      </c>
      <c r="L47" s="234" t="str">
        <f t="shared" si="35"/>
        <v/>
      </c>
      <c r="M47" s="234" t="str">
        <f t="shared" si="35"/>
        <v/>
      </c>
      <c r="N47" s="234" t="str">
        <f t="shared" si="35"/>
        <v/>
      </c>
      <c r="O47" s="234" t="str">
        <f t="shared" si="35"/>
        <v/>
      </c>
      <c r="P47" s="234" t="str">
        <f t="shared" si="35"/>
        <v/>
      </c>
      <c r="Q47" s="234" t="str">
        <f t="shared" si="35"/>
        <v/>
      </c>
      <c r="R47" s="234" t="str">
        <f t="shared" si="35"/>
        <v/>
      </c>
      <c r="S47" s="234" t="str">
        <f t="shared" si="35"/>
        <v/>
      </c>
      <c r="T47" s="234" t="str">
        <f t="shared" si="35"/>
        <v/>
      </c>
      <c r="U47" s="234" t="str">
        <f t="shared" si="35"/>
        <v/>
      </c>
      <c r="V47" s="234" t="str">
        <f t="shared" si="35"/>
        <v/>
      </c>
      <c r="W47" s="234" t="str">
        <f t="shared" si="35"/>
        <v/>
      </c>
      <c r="X47" s="234" t="str">
        <f>X12</f>
        <v/>
      </c>
      <c r="Y47" s="234" t="str">
        <f t="shared" ref="Y47:AA47" si="36">Y12</f>
        <v/>
      </c>
      <c r="Z47" s="234" t="str">
        <f t="shared" si="36"/>
        <v/>
      </c>
      <c r="AA47" s="234" t="str">
        <f t="shared" si="36"/>
        <v/>
      </c>
      <c r="AB47" s="234" t="str">
        <f t="shared" ref="AB47:AE47" si="37">AB12</f>
        <v/>
      </c>
      <c r="AC47" s="234" t="str">
        <f t="shared" si="37"/>
        <v/>
      </c>
      <c r="AD47" s="234" t="str">
        <f t="shared" si="37"/>
        <v/>
      </c>
      <c r="AE47" s="234" t="str">
        <f t="shared" si="37"/>
        <v/>
      </c>
    </row>
    <row r="48" spans="2:31">
      <c r="B48" s="8" t="s">
        <v>773</v>
      </c>
      <c r="K48" s="5">
        <f t="shared" ref="K48:W48" si="38">K23</f>
        <v>0</v>
      </c>
      <c r="L48" s="5">
        <f t="shared" si="38"/>
        <v>0</v>
      </c>
      <c r="M48" s="5">
        <f t="shared" si="38"/>
        <v>0</v>
      </c>
      <c r="N48" s="5">
        <f t="shared" si="38"/>
        <v>0</v>
      </c>
      <c r="O48" s="5">
        <f t="shared" si="38"/>
        <v>0</v>
      </c>
      <c r="P48" s="5">
        <f t="shared" si="38"/>
        <v>0</v>
      </c>
      <c r="Q48" s="5">
        <f t="shared" si="38"/>
        <v>0</v>
      </c>
      <c r="R48" s="5">
        <f t="shared" si="38"/>
        <v>0</v>
      </c>
      <c r="S48" s="5">
        <f t="shared" si="38"/>
        <v>0</v>
      </c>
      <c r="T48" s="5">
        <f t="shared" si="38"/>
        <v>0</v>
      </c>
      <c r="U48" s="5">
        <f t="shared" si="38"/>
        <v>0</v>
      </c>
      <c r="V48" s="5">
        <f t="shared" si="38"/>
        <v>0</v>
      </c>
      <c r="W48" s="5">
        <f t="shared" si="38"/>
        <v>0</v>
      </c>
      <c r="X48" s="5">
        <f>X23</f>
        <v>0</v>
      </c>
      <c r="Y48" s="5">
        <f t="shared" ref="Y48:AA48" si="39">Y23</f>
        <v>0</v>
      </c>
      <c r="Z48" s="5">
        <f t="shared" si="39"/>
        <v>0</v>
      </c>
      <c r="AA48" s="5">
        <f t="shared" si="39"/>
        <v>0</v>
      </c>
      <c r="AB48" s="5">
        <f t="shared" ref="AB48:AE48" si="40">AB23</f>
        <v>0</v>
      </c>
      <c r="AC48" s="5">
        <f t="shared" si="40"/>
        <v>0</v>
      </c>
      <c r="AD48" s="5">
        <f t="shared" si="40"/>
        <v>0</v>
      </c>
      <c r="AE48" s="5">
        <f t="shared" si="40"/>
        <v>0</v>
      </c>
    </row>
    <row r="49" spans="2:33">
      <c r="B49" s="8" t="s">
        <v>774</v>
      </c>
      <c r="K49" s="5">
        <f>K43</f>
        <v>0</v>
      </c>
      <c r="L49" s="5">
        <f t="shared" ref="L49:W49" si="41">L43</f>
        <v>0</v>
      </c>
      <c r="M49" s="5">
        <f t="shared" si="41"/>
        <v>0</v>
      </c>
      <c r="N49" s="5">
        <f t="shared" si="41"/>
        <v>0</v>
      </c>
      <c r="O49" s="5">
        <f t="shared" si="41"/>
        <v>0</v>
      </c>
      <c r="P49" s="5">
        <f t="shared" si="41"/>
        <v>0</v>
      </c>
      <c r="Q49" s="5">
        <f t="shared" si="41"/>
        <v>0</v>
      </c>
      <c r="R49" s="5">
        <f t="shared" si="41"/>
        <v>0</v>
      </c>
      <c r="S49" s="5">
        <f t="shared" si="41"/>
        <v>0</v>
      </c>
      <c r="T49" s="5">
        <f t="shared" si="41"/>
        <v>0</v>
      </c>
      <c r="U49" s="5">
        <f t="shared" si="41"/>
        <v>0</v>
      </c>
      <c r="V49" s="5">
        <f t="shared" si="41"/>
        <v>0</v>
      </c>
      <c r="W49" s="5">
        <f t="shared" si="41"/>
        <v>0</v>
      </c>
      <c r="X49" s="5">
        <f>X43</f>
        <v>0</v>
      </c>
      <c r="Y49" s="5">
        <f t="shared" ref="Y49:AA49" si="42">Y43</f>
        <v>0</v>
      </c>
      <c r="Z49" s="5">
        <f t="shared" si="42"/>
        <v>0</v>
      </c>
      <c r="AA49" s="5">
        <f t="shared" si="42"/>
        <v>0</v>
      </c>
      <c r="AB49" s="5">
        <f t="shared" ref="AB49:AE49" si="43">AB43</f>
        <v>0</v>
      </c>
      <c r="AC49" s="5">
        <f t="shared" si="43"/>
        <v>0</v>
      </c>
      <c r="AD49" s="5">
        <f t="shared" si="43"/>
        <v>0</v>
      </c>
      <c r="AE49" s="5">
        <f t="shared" si="43"/>
        <v>0</v>
      </c>
    </row>
    <row r="50" spans="2:33">
      <c r="B50" s="98" t="s">
        <v>316</v>
      </c>
      <c r="C50" s="96"/>
      <c r="D50" s="96"/>
      <c r="E50" s="96"/>
      <c r="F50" s="96"/>
      <c r="G50" s="96"/>
      <c r="H50" s="318"/>
      <c r="I50" s="96"/>
      <c r="J50" s="96"/>
      <c r="K50" s="97">
        <f>SUM(K48:K49)</f>
        <v>0</v>
      </c>
      <c r="L50" s="97">
        <f t="shared" ref="L50:W50" si="44">SUM(L48:L49)</f>
        <v>0</v>
      </c>
      <c r="M50" s="97">
        <f t="shared" si="44"/>
        <v>0</v>
      </c>
      <c r="N50" s="97">
        <f t="shared" si="44"/>
        <v>0</v>
      </c>
      <c r="O50" s="97">
        <f t="shared" si="44"/>
        <v>0</v>
      </c>
      <c r="P50" s="97">
        <f t="shared" si="44"/>
        <v>0</v>
      </c>
      <c r="Q50" s="97">
        <f t="shared" si="44"/>
        <v>0</v>
      </c>
      <c r="R50" s="97">
        <f t="shared" si="44"/>
        <v>0</v>
      </c>
      <c r="S50" s="97">
        <f t="shared" si="44"/>
        <v>0</v>
      </c>
      <c r="T50" s="97">
        <f t="shared" si="44"/>
        <v>0</v>
      </c>
      <c r="U50" s="97">
        <f t="shared" si="44"/>
        <v>0</v>
      </c>
      <c r="V50" s="97">
        <f t="shared" si="44"/>
        <v>0</v>
      </c>
      <c r="W50" s="97">
        <f t="shared" si="44"/>
        <v>0</v>
      </c>
      <c r="X50" s="97">
        <f>SUM(X48:X49)</f>
        <v>0</v>
      </c>
      <c r="Y50" s="97">
        <f t="shared" ref="Y50:AA50" si="45">SUM(Y48:Y49)</f>
        <v>0</v>
      </c>
      <c r="Z50" s="97">
        <f t="shared" si="45"/>
        <v>0</v>
      </c>
      <c r="AA50" s="97">
        <f t="shared" si="45"/>
        <v>0</v>
      </c>
      <c r="AB50" s="97">
        <f t="shared" ref="AB50:AE50" si="46">SUM(AB48:AB49)</f>
        <v>0</v>
      </c>
      <c r="AC50" s="97">
        <f t="shared" si="46"/>
        <v>0</v>
      </c>
      <c r="AD50" s="97">
        <f t="shared" si="46"/>
        <v>0</v>
      </c>
      <c r="AE50" s="97">
        <f t="shared" si="46"/>
        <v>0</v>
      </c>
    </row>
    <row r="51" spans="2:33"/>
    <row r="52" spans="2:33"/>
    <row r="53" spans="2:33">
      <c r="B53" s="425" t="s">
        <v>424</v>
      </c>
      <c r="C53" s="505"/>
      <c r="D53" s="233"/>
      <c r="E53" s="233"/>
      <c r="F53" s="233"/>
      <c r="G53" s="233"/>
      <c r="H53" s="233"/>
      <c r="I53" s="233"/>
      <c r="J53" s="416"/>
      <c r="K53" s="234" t="str">
        <f t="shared" ref="K53:W53" si="47">K12</f>
        <v>Uzupełnij dane</v>
      </c>
      <c r="L53" s="234" t="str">
        <f t="shared" si="47"/>
        <v/>
      </c>
      <c r="M53" s="234" t="str">
        <f t="shared" si="47"/>
        <v/>
      </c>
      <c r="N53" s="234" t="str">
        <f t="shared" si="47"/>
        <v/>
      </c>
      <c r="O53" s="234" t="str">
        <f t="shared" si="47"/>
        <v/>
      </c>
      <c r="P53" s="234" t="str">
        <f t="shared" si="47"/>
        <v/>
      </c>
      <c r="Q53" s="234" t="str">
        <f t="shared" si="47"/>
        <v/>
      </c>
      <c r="R53" s="234" t="str">
        <f t="shared" si="47"/>
        <v/>
      </c>
      <c r="S53" s="234" t="str">
        <f t="shared" si="47"/>
        <v/>
      </c>
      <c r="T53" s="234" t="str">
        <f t="shared" si="47"/>
        <v/>
      </c>
      <c r="U53" s="234" t="str">
        <f t="shared" si="47"/>
        <v/>
      </c>
      <c r="V53" s="234" t="str">
        <f t="shared" si="47"/>
        <v/>
      </c>
      <c r="W53" s="234" t="str">
        <f t="shared" si="47"/>
        <v/>
      </c>
      <c r="X53" s="234" t="str">
        <f>X12</f>
        <v/>
      </c>
      <c r="Y53" s="234" t="str">
        <f t="shared" ref="Y53:AA53" si="48">Y12</f>
        <v/>
      </c>
      <c r="Z53" s="234" t="str">
        <f t="shared" si="48"/>
        <v/>
      </c>
      <c r="AA53" s="234" t="str">
        <f t="shared" si="48"/>
        <v/>
      </c>
      <c r="AB53" s="234" t="str">
        <f t="shared" ref="AB53:AE53" si="49">AB12</f>
        <v/>
      </c>
      <c r="AC53" s="234" t="str">
        <f t="shared" si="49"/>
        <v/>
      </c>
      <c r="AD53" s="234" t="str">
        <f t="shared" si="49"/>
        <v/>
      </c>
      <c r="AE53" s="234" t="str">
        <f t="shared" si="49"/>
        <v/>
      </c>
    </row>
    <row r="54" spans="2:33">
      <c r="B54" s="8" t="s">
        <v>773</v>
      </c>
      <c r="K54" s="5">
        <f t="shared" ref="K54:W54" si="50">K25</f>
        <v>0</v>
      </c>
      <c r="L54" s="5">
        <f t="shared" si="50"/>
        <v>0</v>
      </c>
      <c r="M54" s="5">
        <f t="shared" si="50"/>
        <v>0</v>
      </c>
      <c r="N54" s="5">
        <f t="shared" si="50"/>
        <v>0</v>
      </c>
      <c r="O54" s="5">
        <f t="shared" si="50"/>
        <v>0</v>
      </c>
      <c r="P54" s="5">
        <f t="shared" si="50"/>
        <v>0</v>
      </c>
      <c r="Q54" s="5">
        <f t="shared" si="50"/>
        <v>0</v>
      </c>
      <c r="R54" s="5">
        <f t="shared" si="50"/>
        <v>0</v>
      </c>
      <c r="S54" s="5">
        <f t="shared" si="50"/>
        <v>0</v>
      </c>
      <c r="T54" s="5">
        <f t="shared" si="50"/>
        <v>0</v>
      </c>
      <c r="U54" s="5">
        <f t="shared" si="50"/>
        <v>0</v>
      </c>
      <c r="V54" s="5">
        <f t="shared" si="50"/>
        <v>0</v>
      </c>
      <c r="W54" s="5">
        <f t="shared" si="50"/>
        <v>0</v>
      </c>
      <c r="X54" s="5">
        <f>X25</f>
        <v>0</v>
      </c>
      <c r="Y54" s="5">
        <f t="shared" ref="Y54:AA54" si="51">Y25</f>
        <v>0</v>
      </c>
      <c r="Z54" s="5">
        <f t="shared" si="51"/>
        <v>0</v>
      </c>
      <c r="AA54" s="5">
        <f t="shared" si="51"/>
        <v>0</v>
      </c>
      <c r="AB54" s="5">
        <f t="shared" ref="AB54:AE54" si="52">AB25</f>
        <v>0</v>
      </c>
      <c r="AC54" s="5">
        <f t="shared" si="52"/>
        <v>0</v>
      </c>
      <c r="AD54" s="5">
        <f t="shared" si="52"/>
        <v>0</v>
      </c>
      <c r="AE54" s="5">
        <f t="shared" si="52"/>
        <v>0</v>
      </c>
    </row>
    <row r="55" spans="2:33">
      <c r="B55" s="8" t="s">
        <v>774</v>
      </c>
      <c r="K55" s="5">
        <f>K34-K44</f>
        <v>0</v>
      </c>
      <c r="L55" s="5">
        <f t="shared" ref="L55:W55" si="53">L34-L44</f>
        <v>0</v>
      </c>
      <c r="M55" s="5">
        <f t="shared" si="53"/>
        <v>0</v>
      </c>
      <c r="N55" s="5">
        <f t="shared" si="53"/>
        <v>0</v>
      </c>
      <c r="O55" s="5">
        <f t="shared" si="53"/>
        <v>0</v>
      </c>
      <c r="P55" s="5">
        <f t="shared" si="53"/>
        <v>0</v>
      </c>
      <c r="Q55" s="5">
        <f t="shared" si="53"/>
        <v>0</v>
      </c>
      <c r="R55" s="5">
        <f t="shared" si="53"/>
        <v>0</v>
      </c>
      <c r="S55" s="5">
        <f t="shared" si="53"/>
        <v>0</v>
      </c>
      <c r="T55" s="5">
        <f t="shared" si="53"/>
        <v>0</v>
      </c>
      <c r="U55" s="5">
        <f t="shared" si="53"/>
        <v>0</v>
      </c>
      <c r="V55" s="5">
        <f t="shared" si="53"/>
        <v>0</v>
      </c>
      <c r="W55" s="5">
        <f t="shared" si="53"/>
        <v>0</v>
      </c>
      <c r="X55" s="5">
        <f>X34-X44</f>
        <v>0</v>
      </c>
      <c r="Y55" s="5">
        <f t="shared" ref="Y55:AA55" si="54">Y34-Y44</f>
        <v>0</v>
      </c>
      <c r="Z55" s="5">
        <f t="shared" si="54"/>
        <v>0</v>
      </c>
      <c r="AA55" s="5">
        <f t="shared" si="54"/>
        <v>0</v>
      </c>
      <c r="AB55" s="5">
        <f t="shared" ref="AB55:AE55" si="55">AB34-AB44</f>
        <v>0</v>
      </c>
      <c r="AC55" s="5">
        <f t="shared" si="55"/>
        <v>0</v>
      </c>
      <c r="AD55" s="5">
        <f t="shared" si="55"/>
        <v>0</v>
      </c>
      <c r="AE55" s="5">
        <f t="shared" si="55"/>
        <v>0</v>
      </c>
    </row>
    <row r="56" spans="2:33">
      <c r="B56" s="98" t="s">
        <v>316</v>
      </c>
      <c r="C56" s="96"/>
      <c r="D56" s="96"/>
      <c r="E56" s="96"/>
      <c r="F56" s="96"/>
      <c r="G56" s="96"/>
      <c r="H56" s="318"/>
      <c r="I56" s="96"/>
      <c r="J56" s="96"/>
      <c r="K56" s="97">
        <f>K54+K55</f>
        <v>0</v>
      </c>
      <c r="L56" s="97">
        <f t="shared" ref="L56:W56" si="56">L54+L55</f>
        <v>0</v>
      </c>
      <c r="M56" s="97">
        <f t="shared" si="56"/>
        <v>0</v>
      </c>
      <c r="N56" s="97">
        <f t="shared" si="56"/>
        <v>0</v>
      </c>
      <c r="O56" s="97">
        <f t="shared" si="56"/>
        <v>0</v>
      </c>
      <c r="P56" s="97">
        <f t="shared" si="56"/>
        <v>0</v>
      </c>
      <c r="Q56" s="97">
        <f t="shared" si="56"/>
        <v>0</v>
      </c>
      <c r="R56" s="97">
        <f t="shared" si="56"/>
        <v>0</v>
      </c>
      <c r="S56" s="97">
        <f t="shared" si="56"/>
        <v>0</v>
      </c>
      <c r="T56" s="97">
        <f t="shared" si="56"/>
        <v>0</v>
      </c>
      <c r="U56" s="97">
        <f t="shared" si="56"/>
        <v>0</v>
      </c>
      <c r="V56" s="97">
        <f t="shared" si="56"/>
        <v>0</v>
      </c>
      <c r="W56" s="97">
        <f t="shared" si="56"/>
        <v>0</v>
      </c>
      <c r="X56" s="97">
        <f>X54+X55</f>
        <v>0</v>
      </c>
      <c r="Y56" s="97">
        <f t="shared" ref="Y56:AA56" si="57">Y54+Y55</f>
        <v>0</v>
      </c>
      <c r="Z56" s="97">
        <f t="shared" si="57"/>
        <v>0</v>
      </c>
      <c r="AA56" s="97">
        <f t="shared" si="57"/>
        <v>0</v>
      </c>
      <c r="AB56" s="97">
        <f t="shared" ref="AB56:AE56" si="58">AB54+AB55</f>
        <v>0</v>
      </c>
      <c r="AC56" s="97">
        <f t="shared" si="58"/>
        <v>0</v>
      </c>
      <c r="AD56" s="97">
        <f t="shared" si="58"/>
        <v>0</v>
      </c>
      <c r="AE56" s="97">
        <f t="shared" si="58"/>
        <v>0</v>
      </c>
    </row>
    <row r="57" spans="2:33"/>
    <row r="58" spans="2:33"/>
    <row r="59" spans="2:33" ht="14.5">
      <c r="B59" s="32" t="s">
        <v>277</v>
      </c>
      <c r="C59" s="36"/>
      <c r="D59" s="36"/>
      <c r="E59" s="36"/>
      <c r="F59" s="36"/>
      <c r="G59" s="36"/>
      <c r="H59" s="317"/>
      <c r="I59" s="36"/>
      <c r="J59" s="36"/>
      <c r="K59" s="32" t="str">
        <f t="shared" ref="K59:W59" si="59">K12</f>
        <v>Uzupełnij dane</v>
      </c>
      <c r="L59" s="32" t="str">
        <f t="shared" si="59"/>
        <v/>
      </c>
      <c r="M59" s="32" t="str">
        <f t="shared" si="59"/>
        <v/>
      </c>
      <c r="N59" s="32" t="str">
        <f t="shared" si="59"/>
        <v/>
      </c>
      <c r="O59" s="32" t="str">
        <f t="shared" si="59"/>
        <v/>
      </c>
      <c r="P59" s="32" t="str">
        <f t="shared" si="59"/>
        <v/>
      </c>
      <c r="Q59" s="32" t="str">
        <f t="shared" si="59"/>
        <v/>
      </c>
      <c r="R59" s="32" t="str">
        <f t="shared" si="59"/>
        <v/>
      </c>
      <c r="S59" s="32" t="str">
        <f t="shared" si="59"/>
        <v/>
      </c>
      <c r="T59" s="32" t="str">
        <f t="shared" si="59"/>
        <v/>
      </c>
      <c r="U59" s="32" t="str">
        <f t="shared" si="59"/>
        <v/>
      </c>
      <c r="V59" s="32" t="str">
        <f t="shared" si="59"/>
        <v/>
      </c>
      <c r="W59" s="32" t="str">
        <f t="shared" si="59"/>
        <v/>
      </c>
      <c r="X59" s="32" t="str">
        <f>X12</f>
        <v/>
      </c>
      <c r="Y59" s="32" t="str">
        <f t="shared" ref="Y59:AA59" si="60">Y12</f>
        <v/>
      </c>
      <c r="Z59" s="32" t="str">
        <f t="shared" si="60"/>
        <v/>
      </c>
      <c r="AA59" s="32" t="str">
        <f t="shared" si="60"/>
        <v/>
      </c>
      <c r="AB59" s="32" t="str">
        <f t="shared" ref="AB59:AE59" si="61">AB12</f>
        <v/>
      </c>
      <c r="AC59" s="32" t="str">
        <f t="shared" si="61"/>
        <v/>
      </c>
      <c r="AD59" s="32" t="str">
        <f t="shared" si="61"/>
        <v/>
      </c>
      <c r="AE59" s="32" t="str">
        <f t="shared" si="61"/>
        <v/>
      </c>
    </row>
    <row r="60" spans="2:33"/>
    <row r="61" spans="2:33" ht="24">
      <c r="B61" s="227" t="s">
        <v>362</v>
      </c>
      <c r="C61" s="228" t="s">
        <v>387</v>
      </c>
      <c r="D61" s="229" t="s">
        <v>388</v>
      </c>
      <c r="E61" s="229" t="s">
        <v>389</v>
      </c>
      <c r="F61" s="229" t="s">
        <v>390</v>
      </c>
      <c r="G61" s="229" t="s">
        <v>425</v>
      </c>
      <c r="H61" s="310"/>
      <c r="I61" s="230"/>
      <c r="J61" s="489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0"/>
      <c r="AD61" s="230"/>
      <c r="AE61" s="230"/>
    </row>
    <row r="62" spans="2:33">
      <c r="B62" s="103" t="str">
        <f>IF(ISBLANK('Środki trwałe'!B195),"",'Środki trwałe'!B195)</f>
        <v>koszty zakończonych prac rozwojowych</v>
      </c>
      <c r="C62" s="102">
        <f>IF(ISBLANK('Środki trwałe'!D195),"",'Środki trwałe'!D195)</f>
        <v>0</v>
      </c>
      <c r="D62" s="245" t="str">
        <f>IF(ISBLANK('Środki trwałe'!E195),"",'Środki trwałe'!E195)</f>
        <v/>
      </c>
      <c r="E62" s="197">
        <f>IFERROR(ROUND(F62/C62,3),0)</f>
        <v>0</v>
      </c>
      <c r="F62" s="94">
        <f>MAX('Koszty operacyjne'!J1412:AE1412)</f>
        <v>0</v>
      </c>
      <c r="G62" s="102"/>
      <c r="H62" s="314"/>
      <c r="I62" s="101"/>
      <c r="J62" s="510">
        <f>'Środki trwałe'!C195</f>
        <v>0</v>
      </c>
      <c r="K62" s="102">
        <f t="shared" ref="K62:W83" si="62">IFERROR(ROUND(IF(AND(YEAR($D62)=LataProjekcji,$F62&gt;0),$F62,0),0),0)</f>
        <v>0</v>
      </c>
      <c r="L62" s="102">
        <f t="shared" si="62"/>
        <v>0</v>
      </c>
      <c r="M62" s="102">
        <f t="shared" si="62"/>
        <v>0</v>
      </c>
      <c r="N62" s="102">
        <f t="shared" si="62"/>
        <v>0</v>
      </c>
      <c r="O62" s="102">
        <f t="shared" si="62"/>
        <v>0</v>
      </c>
      <c r="P62" s="102">
        <f t="shared" si="62"/>
        <v>0</v>
      </c>
      <c r="Q62" s="102">
        <f t="shared" si="62"/>
        <v>0</v>
      </c>
      <c r="R62" s="102">
        <f t="shared" si="62"/>
        <v>0</v>
      </c>
      <c r="S62" s="102">
        <f t="shared" si="62"/>
        <v>0</v>
      </c>
      <c r="T62" s="102">
        <f t="shared" si="62"/>
        <v>0</v>
      </c>
      <c r="U62" s="102">
        <f t="shared" si="62"/>
        <v>0</v>
      </c>
      <c r="V62" s="102">
        <f t="shared" si="62"/>
        <v>0</v>
      </c>
      <c r="W62" s="102">
        <f t="shared" si="62"/>
        <v>0</v>
      </c>
      <c r="X62" s="102">
        <f t="shared" ref="X62:AE77" si="63">IFERROR(ROUND(IF(AND(YEAR($D62)=LataProjekcji,$F62&gt;0),$F62,0),0),0)</f>
        <v>0</v>
      </c>
      <c r="Y62" s="102">
        <f t="shared" si="63"/>
        <v>0</v>
      </c>
      <c r="Z62" s="102">
        <f t="shared" si="63"/>
        <v>0</v>
      </c>
      <c r="AA62" s="102">
        <f t="shared" si="63"/>
        <v>0</v>
      </c>
      <c r="AB62" s="102">
        <f t="shared" si="63"/>
        <v>0</v>
      </c>
      <c r="AC62" s="102">
        <f t="shared" si="63"/>
        <v>0</v>
      </c>
      <c r="AD62" s="102">
        <f t="shared" si="63"/>
        <v>0</v>
      </c>
      <c r="AE62" s="102">
        <f t="shared" si="63"/>
        <v>0</v>
      </c>
      <c r="AG62" s="329"/>
    </row>
    <row r="63" spans="2:33">
      <c r="B63" s="37" t="str">
        <f>IF(ISBLANK('Środki trwałe'!B196),"",'Środki trwałe'!B196)</f>
        <v>koszty zakończonych prac rozwojowych</v>
      </c>
      <c r="C63" s="33">
        <f>IF(ISBLANK('Środki trwałe'!D196),"",'Środki trwałe'!D196)</f>
        <v>0</v>
      </c>
      <c r="D63" s="245" t="str">
        <f>IF(ISBLANK('Środki trwałe'!E196),"",'Środki trwałe'!E196)</f>
        <v/>
      </c>
      <c r="E63" s="197">
        <f ca="1">IF(AND('Środki trwałe'!F1176="tak",'Środki trwałe'!G1176="nie"),'Środki trwałe'!H1176,0)</f>
        <v>0</v>
      </c>
      <c r="F63" s="94">
        <f ca="1">IFERROR(IF(E63=0,0,ROUND(E63*C63,0)),0)</f>
        <v>0</v>
      </c>
      <c r="G63" s="33"/>
      <c r="H63" s="313"/>
      <c r="I63" s="52"/>
      <c r="J63" s="484">
        <f>'Środki trwałe'!C196</f>
        <v>0</v>
      </c>
      <c r="K63" s="33">
        <f t="shared" ca="1" si="62"/>
        <v>0</v>
      </c>
      <c r="L63" s="33">
        <f t="shared" ca="1" si="62"/>
        <v>0</v>
      </c>
      <c r="M63" s="33">
        <f t="shared" ca="1" si="62"/>
        <v>0</v>
      </c>
      <c r="N63" s="33">
        <f t="shared" ca="1" si="62"/>
        <v>0</v>
      </c>
      <c r="O63" s="33">
        <f t="shared" ca="1" si="62"/>
        <v>0</v>
      </c>
      <c r="P63" s="33">
        <f t="shared" ca="1" si="62"/>
        <v>0</v>
      </c>
      <c r="Q63" s="33">
        <f t="shared" ca="1" si="62"/>
        <v>0</v>
      </c>
      <c r="R63" s="33">
        <f t="shared" ca="1" si="62"/>
        <v>0</v>
      </c>
      <c r="S63" s="33">
        <f t="shared" ca="1" si="62"/>
        <v>0</v>
      </c>
      <c r="T63" s="33">
        <f t="shared" ca="1" si="62"/>
        <v>0</v>
      </c>
      <c r="U63" s="33">
        <f t="shared" ca="1" si="62"/>
        <v>0</v>
      </c>
      <c r="V63" s="33">
        <f t="shared" ca="1" si="62"/>
        <v>0</v>
      </c>
      <c r="W63" s="33">
        <f t="shared" ca="1" si="62"/>
        <v>0</v>
      </c>
      <c r="X63" s="33">
        <f t="shared" ca="1" si="63"/>
        <v>0</v>
      </c>
      <c r="Y63" s="33">
        <f t="shared" ca="1" si="63"/>
        <v>0</v>
      </c>
      <c r="Z63" s="33">
        <f t="shared" ca="1" si="63"/>
        <v>0</v>
      </c>
      <c r="AA63" s="33">
        <f t="shared" ca="1" si="63"/>
        <v>0</v>
      </c>
      <c r="AB63" s="33">
        <f t="shared" ca="1" si="63"/>
        <v>0</v>
      </c>
      <c r="AC63" s="33">
        <f t="shared" ca="1" si="63"/>
        <v>0</v>
      </c>
      <c r="AD63" s="33">
        <f t="shared" ca="1" si="63"/>
        <v>0</v>
      </c>
      <c r="AE63" s="33">
        <f t="shared" ca="1" si="63"/>
        <v>0</v>
      </c>
    </row>
    <row r="64" spans="2:33">
      <c r="B64" s="37" t="str">
        <f>IF(ISBLANK('Środki trwałe'!B197),"",'Środki trwałe'!B197)</f>
        <v/>
      </c>
      <c r="C64" s="33" t="str">
        <f>IF(ISBLANK('Środki trwałe'!D197),"",'Środki trwałe'!D197)</f>
        <v/>
      </c>
      <c r="D64" s="245" t="str">
        <f>IF(ISBLANK('Środki trwałe'!E197),"",'Środki trwałe'!E197)</f>
        <v/>
      </c>
      <c r="E64" s="197">
        <f>IF(AND('Środki trwałe'!F197="tak",'Środki trwałe'!G197="nie"),'Środki trwałe'!H197,0)</f>
        <v>0</v>
      </c>
      <c r="F64" s="94">
        <f>IFERROR(IF(E64=0,0,ROUND(E64*C64,0)),0)</f>
        <v>0</v>
      </c>
      <c r="G64" s="33">
        <f>IF(AND('Środki trwałe'!F197="tak",'Środki trwałe'!G197="tak"),'Środki trwałe'!I197,0)</f>
        <v>0</v>
      </c>
      <c r="H64" s="313"/>
      <c r="I64" s="52"/>
      <c r="J64" s="484" t="str">
        <f>IF(ISBLANK('Środki trwałe'!C197),"",'Środki trwałe'!C197)</f>
        <v/>
      </c>
      <c r="K64" s="33">
        <f t="shared" si="62"/>
        <v>0</v>
      </c>
      <c r="L64" s="33">
        <f t="shared" si="62"/>
        <v>0</v>
      </c>
      <c r="M64" s="33">
        <f t="shared" si="62"/>
        <v>0</v>
      </c>
      <c r="N64" s="33">
        <f t="shared" si="62"/>
        <v>0</v>
      </c>
      <c r="O64" s="33">
        <f t="shared" si="62"/>
        <v>0</v>
      </c>
      <c r="P64" s="33">
        <f t="shared" si="62"/>
        <v>0</v>
      </c>
      <c r="Q64" s="33">
        <f t="shared" si="62"/>
        <v>0</v>
      </c>
      <c r="R64" s="33">
        <f t="shared" si="62"/>
        <v>0</v>
      </c>
      <c r="S64" s="33">
        <f t="shared" si="62"/>
        <v>0</v>
      </c>
      <c r="T64" s="33">
        <f t="shared" si="62"/>
        <v>0</v>
      </c>
      <c r="U64" s="33">
        <f t="shared" si="62"/>
        <v>0</v>
      </c>
      <c r="V64" s="33">
        <f t="shared" si="62"/>
        <v>0</v>
      </c>
      <c r="W64" s="33">
        <f t="shared" si="62"/>
        <v>0</v>
      </c>
      <c r="X64" s="33">
        <f t="shared" si="63"/>
        <v>0</v>
      </c>
      <c r="Y64" s="33">
        <f t="shared" si="63"/>
        <v>0</v>
      </c>
      <c r="Z64" s="33">
        <f t="shared" si="63"/>
        <v>0</v>
      </c>
      <c r="AA64" s="33">
        <f t="shared" si="63"/>
        <v>0</v>
      </c>
      <c r="AB64" s="33">
        <f t="shared" si="63"/>
        <v>0</v>
      </c>
      <c r="AC64" s="33">
        <f t="shared" si="63"/>
        <v>0</v>
      </c>
      <c r="AD64" s="33">
        <f t="shared" si="63"/>
        <v>0</v>
      </c>
      <c r="AE64" s="33">
        <f t="shared" si="63"/>
        <v>0</v>
      </c>
    </row>
    <row r="65" spans="2:31">
      <c r="B65" s="37" t="str">
        <f>IF(ISBLANK('Środki trwałe'!B198),"",'Środki trwałe'!B198)</f>
        <v/>
      </c>
      <c r="C65" s="33" t="str">
        <f>IF(ISBLANK('Środki trwałe'!D198),"",'Środki trwałe'!D198)</f>
        <v/>
      </c>
      <c r="D65" s="245" t="str">
        <f>IF(ISBLANK('Środki trwałe'!E198),"",'Środki trwałe'!E198)</f>
        <v/>
      </c>
      <c r="E65" s="197">
        <f>IF(AND('Środki trwałe'!F198="tak",'Środki trwałe'!G198="nie"),'Środki trwałe'!H198,0)</f>
        <v>0</v>
      </c>
      <c r="F65" s="94">
        <f t="shared" ref="F65:F83" si="64">IFERROR(IF(E65=0,0,ROUND(E65*C65,0)),0)</f>
        <v>0</v>
      </c>
      <c r="G65" s="33">
        <f>IF(AND('Środki trwałe'!F198="tak",'Środki trwałe'!G198="tak"),'Środki trwałe'!I198,0)</f>
        <v>0</v>
      </c>
      <c r="H65" s="313"/>
      <c r="I65" s="52"/>
      <c r="J65" s="484" t="str">
        <f>IF(ISBLANK('Środki trwałe'!C198),"",'Środki trwałe'!C198)</f>
        <v/>
      </c>
      <c r="K65" s="33">
        <f t="shared" si="62"/>
        <v>0</v>
      </c>
      <c r="L65" s="33">
        <f t="shared" si="62"/>
        <v>0</v>
      </c>
      <c r="M65" s="33">
        <f t="shared" si="62"/>
        <v>0</v>
      </c>
      <c r="N65" s="33">
        <f t="shared" si="62"/>
        <v>0</v>
      </c>
      <c r="O65" s="33">
        <f t="shared" si="62"/>
        <v>0</v>
      </c>
      <c r="P65" s="33">
        <f t="shared" si="62"/>
        <v>0</v>
      </c>
      <c r="Q65" s="33">
        <f t="shared" si="62"/>
        <v>0</v>
      </c>
      <c r="R65" s="33">
        <f t="shared" si="62"/>
        <v>0</v>
      </c>
      <c r="S65" s="33">
        <f t="shared" si="62"/>
        <v>0</v>
      </c>
      <c r="T65" s="33">
        <f t="shared" si="62"/>
        <v>0</v>
      </c>
      <c r="U65" s="33">
        <f t="shared" si="62"/>
        <v>0</v>
      </c>
      <c r="V65" s="33">
        <f t="shared" si="62"/>
        <v>0</v>
      </c>
      <c r="W65" s="33">
        <f t="shared" si="62"/>
        <v>0</v>
      </c>
      <c r="X65" s="33">
        <f t="shared" si="63"/>
        <v>0</v>
      </c>
      <c r="Y65" s="33">
        <f t="shared" si="63"/>
        <v>0</v>
      </c>
      <c r="Z65" s="33">
        <f t="shared" si="63"/>
        <v>0</v>
      </c>
      <c r="AA65" s="33">
        <f t="shared" si="63"/>
        <v>0</v>
      </c>
      <c r="AB65" s="33">
        <f t="shared" si="63"/>
        <v>0</v>
      </c>
      <c r="AC65" s="33">
        <f t="shared" si="63"/>
        <v>0</v>
      </c>
      <c r="AD65" s="33">
        <f t="shared" si="63"/>
        <v>0</v>
      </c>
      <c r="AE65" s="33">
        <f t="shared" si="63"/>
        <v>0</v>
      </c>
    </row>
    <row r="66" spans="2:31">
      <c r="B66" s="37" t="str">
        <f>IF(ISBLANK('Środki trwałe'!B199),"",'Środki trwałe'!B199)</f>
        <v/>
      </c>
      <c r="C66" s="33" t="str">
        <f>IF(ISBLANK('Środki trwałe'!D199),"",'Środki trwałe'!D199)</f>
        <v/>
      </c>
      <c r="D66" s="245" t="str">
        <f>IF(ISBLANK('Środki trwałe'!E199),"",'Środki trwałe'!E199)</f>
        <v/>
      </c>
      <c r="E66" s="197">
        <f>IF(AND('Środki trwałe'!F199="tak",'Środki trwałe'!G199="nie"),'Środki trwałe'!H199,0)</f>
        <v>0</v>
      </c>
      <c r="F66" s="94">
        <f t="shared" si="64"/>
        <v>0</v>
      </c>
      <c r="G66" s="33">
        <f>IF(AND('Środki trwałe'!F199="tak",'Środki trwałe'!G199="tak"),'Środki trwałe'!I199,0)</f>
        <v>0</v>
      </c>
      <c r="H66" s="313"/>
      <c r="I66" s="52"/>
      <c r="J66" s="484" t="str">
        <f>IF(ISBLANK('Środki trwałe'!C199),"",'Środki trwałe'!C199)</f>
        <v/>
      </c>
      <c r="K66" s="33">
        <f t="shared" si="62"/>
        <v>0</v>
      </c>
      <c r="L66" s="33">
        <f t="shared" si="62"/>
        <v>0</v>
      </c>
      <c r="M66" s="33">
        <f t="shared" si="62"/>
        <v>0</v>
      </c>
      <c r="N66" s="33">
        <f t="shared" si="62"/>
        <v>0</v>
      </c>
      <c r="O66" s="33">
        <f t="shared" si="62"/>
        <v>0</v>
      </c>
      <c r="P66" s="33">
        <f t="shared" si="62"/>
        <v>0</v>
      </c>
      <c r="Q66" s="33">
        <f t="shared" si="62"/>
        <v>0</v>
      </c>
      <c r="R66" s="33">
        <f t="shared" si="62"/>
        <v>0</v>
      </c>
      <c r="S66" s="33">
        <f t="shared" si="62"/>
        <v>0</v>
      </c>
      <c r="T66" s="33">
        <f t="shared" si="62"/>
        <v>0</v>
      </c>
      <c r="U66" s="33">
        <f t="shared" si="62"/>
        <v>0</v>
      </c>
      <c r="V66" s="33">
        <f t="shared" si="62"/>
        <v>0</v>
      </c>
      <c r="W66" s="33">
        <f t="shared" si="62"/>
        <v>0</v>
      </c>
      <c r="X66" s="33">
        <f t="shared" si="63"/>
        <v>0</v>
      </c>
      <c r="Y66" s="33">
        <f t="shared" si="63"/>
        <v>0</v>
      </c>
      <c r="Z66" s="33">
        <f t="shared" si="63"/>
        <v>0</v>
      </c>
      <c r="AA66" s="33">
        <f t="shared" si="63"/>
        <v>0</v>
      </c>
      <c r="AB66" s="33">
        <f t="shared" si="63"/>
        <v>0</v>
      </c>
      <c r="AC66" s="33">
        <f t="shared" si="63"/>
        <v>0</v>
      </c>
      <c r="AD66" s="33">
        <f t="shared" si="63"/>
        <v>0</v>
      </c>
      <c r="AE66" s="33">
        <f t="shared" si="63"/>
        <v>0</v>
      </c>
    </row>
    <row r="67" spans="2:31">
      <c r="B67" s="37" t="str">
        <f>IF(ISBLANK('Środki trwałe'!B200),"",'Środki trwałe'!B200)</f>
        <v/>
      </c>
      <c r="C67" s="33" t="str">
        <f>IF(ISBLANK('Środki trwałe'!D200),"",'Środki trwałe'!D200)</f>
        <v/>
      </c>
      <c r="D67" s="245" t="str">
        <f>IF(ISBLANK('Środki trwałe'!E200),"",'Środki trwałe'!E200)</f>
        <v/>
      </c>
      <c r="E67" s="197">
        <f>IF(AND('Środki trwałe'!F200="tak",'Środki trwałe'!G200="nie"),'Środki trwałe'!H200,0)</f>
        <v>0</v>
      </c>
      <c r="F67" s="94">
        <f t="shared" si="64"/>
        <v>0</v>
      </c>
      <c r="G67" s="33">
        <f>IF(AND('Środki trwałe'!F200="tak",'Środki trwałe'!G200="tak"),'Środki trwałe'!I200,0)</f>
        <v>0</v>
      </c>
      <c r="H67" s="313"/>
      <c r="I67" s="52"/>
      <c r="J67" s="484" t="str">
        <f>IF(ISBLANK('Środki trwałe'!C200),"",'Środki trwałe'!C200)</f>
        <v/>
      </c>
      <c r="K67" s="33">
        <f t="shared" si="62"/>
        <v>0</v>
      </c>
      <c r="L67" s="33">
        <f t="shared" si="62"/>
        <v>0</v>
      </c>
      <c r="M67" s="33">
        <f t="shared" si="62"/>
        <v>0</v>
      </c>
      <c r="N67" s="33">
        <f t="shared" si="62"/>
        <v>0</v>
      </c>
      <c r="O67" s="33">
        <f t="shared" si="62"/>
        <v>0</v>
      </c>
      <c r="P67" s="33">
        <f t="shared" si="62"/>
        <v>0</v>
      </c>
      <c r="Q67" s="33">
        <f t="shared" si="62"/>
        <v>0</v>
      </c>
      <c r="R67" s="33">
        <f t="shared" si="62"/>
        <v>0</v>
      </c>
      <c r="S67" s="33">
        <f t="shared" si="62"/>
        <v>0</v>
      </c>
      <c r="T67" s="33">
        <f t="shared" si="62"/>
        <v>0</v>
      </c>
      <c r="U67" s="33">
        <f t="shared" si="62"/>
        <v>0</v>
      </c>
      <c r="V67" s="33">
        <f t="shared" si="62"/>
        <v>0</v>
      </c>
      <c r="W67" s="33">
        <f t="shared" si="62"/>
        <v>0</v>
      </c>
      <c r="X67" s="33">
        <f t="shared" si="63"/>
        <v>0</v>
      </c>
      <c r="Y67" s="33">
        <f t="shared" si="63"/>
        <v>0</v>
      </c>
      <c r="Z67" s="33">
        <f t="shared" si="63"/>
        <v>0</v>
      </c>
      <c r="AA67" s="33">
        <f t="shared" si="63"/>
        <v>0</v>
      </c>
      <c r="AB67" s="33">
        <f t="shared" si="63"/>
        <v>0</v>
      </c>
      <c r="AC67" s="33">
        <f t="shared" si="63"/>
        <v>0</v>
      </c>
      <c r="AD67" s="33">
        <f t="shared" si="63"/>
        <v>0</v>
      </c>
      <c r="AE67" s="33">
        <f t="shared" si="63"/>
        <v>0</v>
      </c>
    </row>
    <row r="68" spans="2:31">
      <c r="B68" s="37" t="str">
        <f>IF(ISBLANK('Środki trwałe'!B201),"",'Środki trwałe'!B201)</f>
        <v/>
      </c>
      <c r="C68" s="33" t="str">
        <f>IF(ISBLANK('Środki trwałe'!D201),"",'Środki trwałe'!D201)</f>
        <v/>
      </c>
      <c r="D68" s="245" t="str">
        <f>IF(ISBLANK('Środki trwałe'!E201),"",'Środki trwałe'!E201)</f>
        <v/>
      </c>
      <c r="E68" s="197">
        <f>IF(AND('Środki trwałe'!F201="tak",'Środki trwałe'!G201="nie"),'Środki trwałe'!H201,0)</f>
        <v>0</v>
      </c>
      <c r="F68" s="94">
        <f t="shared" si="64"/>
        <v>0</v>
      </c>
      <c r="G68" s="33">
        <f>IF(AND('Środki trwałe'!F201="tak",'Środki trwałe'!G201="tak"),'Środki trwałe'!I201,0)</f>
        <v>0</v>
      </c>
      <c r="H68" s="313"/>
      <c r="I68" s="52"/>
      <c r="J68" s="484" t="str">
        <f>IF(ISBLANK('Środki trwałe'!C201),"",'Środki trwałe'!C201)</f>
        <v/>
      </c>
      <c r="K68" s="33">
        <f t="shared" si="62"/>
        <v>0</v>
      </c>
      <c r="L68" s="33">
        <f t="shared" si="62"/>
        <v>0</v>
      </c>
      <c r="M68" s="33">
        <f t="shared" si="62"/>
        <v>0</v>
      </c>
      <c r="N68" s="33">
        <f t="shared" si="62"/>
        <v>0</v>
      </c>
      <c r="O68" s="33">
        <f t="shared" si="62"/>
        <v>0</v>
      </c>
      <c r="P68" s="33">
        <f t="shared" si="62"/>
        <v>0</v>
      </c>
      <c r="Q68" s="33">
        <f t="shared" si="62"/>
        <v>0</v>
      </c>
      <c r="R68" s="33">
        <f t="shared" si="62"/>
        <v>0</v>
      </c>
      <c r="S68" s="33">
        <f t="shared" si="62"/>
        <v>0</v>
      </c>
      <c r="T68" s="33">
        <f t="shared" si="62"/>
        <v>0</v>
      </c>
      <c r="U68" s="33">
        <f t="shared" si="62"/>
        <v>0</v>
      </c>
      <c r="V68" s="33">
        <f t="shared" si="62"/>
        <v>0</v>
      </c>
      <c r="W68" s="33">
        <f t="shared" si="62"/>
        <v>0</v>
      </c>
      <c r="X68" s="33">
        <f t="shared" si="63"/>
        <v>0</v>
      </c>
      <c r="Y68" s="33">
        <f t="shared" si="63"/>
        <v>0</v>
      </c>
      <c r="Z68" s="33">
        <f t="shared" si="63"/>
        <v>0</v>
      </c>
      <c r="AA68" s="33">
        <f t="shared" si="63"/>
        <v>0</v>
      </c>
      <c r="AB68" s="33">
        <f t="shared" si="63"/>
        <v>0</v>
      </c>
      <c r="AC68" s="33">
        <f t="shared" si="63"/>
        <v>0</v>
      </c>
      <c r="AD68" s="33">
        <f t="shared" si="63"/>
        <v>0</v>
      </c>
      <c r="AE68" s="33">
        <f t="shared" si="63"/>
        <v>0</v>
      </c>
    </row>
    <row r="69" spans="2:31">
      <c r="B69" s="37" t="str">
        <f>IF(ISBLANK('Środki trwałe'!B202),"",'Środki trwałe'!B202)</f>
        <v/>
      </c>
      <c r="C69" s="33" t="str">
        <f>IF(ISBLANK('Środki trwałe'!D202),"",'Środki trwałe'!D202)</f>
        <v/>
      </c>
      <c r="D69" s="245" t="str">
        <f>IF(ISBLANK('Środki trwałe'!E202),"",'Środki trwałe'!E202)</f>
        <v/>
      </c>
      <c r="E69" s="197">
        <f>IF(AND('Środki trwałe'!F202="tak",'Środki trwałe'!G202="nie"),'Środki trwałe'!H202,0)</f>
        <v>0</v>
      </c>
      <c r="F69" s="94">
        <f t="shared" si="64"/>
        <v>0</v>
      </c>
      <c r="G69" s="33">
        <f>IF(AND('Środki trwałe'!F202="tak",'Środki trwałe'!G202="tak"),'Środki trwałe'!I202,0)</f>
        <v>0</v>
      </c>
      <c r="H69" s="313"/>
      <c r="I69" s="52"/>
      <c r="J69" s="484" t="str">
        <f>IF(ISBLANK('Środki trwałe'!C202),"",'Środki trwałe'!C202)</f>
        <v/>
      </c>
      <c r="K69" s="33">
        <f t="shared" si="62"/>
        <v>0</v>
      </c>
      <c r="L69" s="33">
        <f t="shared" si="62"/>
        <v>0</v>
      </c>
      <c r="M69" s="33">
        <f t="shared" si="62"/>
        <v>0</v>
      </c>
      <c r="N69" s="33">
        <f t="shared" si="62"/>
        <v>0</v>
      </c>
      <c r="O69" s="33">
        <f t="shared" si="62"/>
        <v>0</v>
      </c>
      <c r="P69" s="33">
        <f t="shared" si="62"/>
        <v>0</v>
      </c>
      <c r="Q69" s="33">
        <f t="shared" si="62"/>
        <v>0</v>
      </c>
      <c r="R69" s="33">
        <f t="shared" si="62"/>
        <v>0</v>
      </c>
      <c r="S69" s="33">
        <f t="shared" si="62"/>
        <v>0</v>
      </c>
      <c r="T69" s="33">
        <f t="shared" si="62"/>
        <v>0</v>
      </c>
      <c r="U69" s="33">
        <f t="shared" si="62"/>
        <v>0</v>
      </c>
      <c r="V69" s="33">
        <f t="shared" si="62"/>
        <v>0</v>
      </c>
      <c r="W69" s="33">
        <f t="shared" si="62"/>
        <v>0</v>
      </c>
      <c r="X69" s="33">
        <f t="shared" si="63"/>
        <v>0</v>
      </c>
      <c r="Y69" s="33">
        <f t="shared" si="63"/>
        <v>0</v>
      </c>
      <c r="Z69" s="33">
        <f t="shared" si="63"/>
        <v>0</v>
      </c>
      <c r="AA69" s="33">
        <f t="shared" si="63"/>
        <v>0</v>
      </c>
      <c r="AB69" s="33">
        <f t="shared" si="63"/>
        <v>0</v>
      </c>
      <c r="AC69" s="33">
        <f t="shared" si="63"/>
        <v>0</v>
      </c>
      <c r="AD69" s="33">
        <f t="shared" si="63"/>
        <v>0</v>
      </c>
      <c r="AE69" s="33">
        <f t="shared" si="63"/>
        <v>0</v>
      </c>
    </row>
    <row r="70" spans="2:31">
      <c r="B70" s="37" t="str">
        <f>IF(ISBLANK('Środki trwałe'!B203),"",'Środki trwałe'!B203)</f>
        <v/>
      </c>
      <c r="C70" s="33" t="str">
        <f>IF(ISBLANK('Środki trwałe'!D203),"",'Środki trwałe'!D203)</f>
        <v/>
      </c>
      <c r="D70" s="245" t="str">
        <f>IF(ISBLANK('Środki trwałe'!E203),"",'Środki trwałe'!E203)</f>
        <v/>
      </c>
      <c r="E70" s="197">
        <f>IF(AND('Środki trwałe'!F203="tak",'Środki trwałe'!G203="nie"),'Środki trwałe'!H203,0)</f>
        <v>0</v>
      </c>
      <c r="F70" s="94">
        <f t="shared" si="64"/>
        <v>0</v>
      </c>
      <c r="G70" s="33">
        <f>IF(AND('Środki trwałe'!F203="tak",'Środki trwałe'!G203="tak"),'Środki trwałe'!I203,0)</f>
        <v>0</v>
      </c>
      <c r="H70" s="313"/>
      <c r="I70" s="52"/>
      <c r="J70" s="484" t="str">
        <f>IF(ISBLANK('Środki trwałe'!C203),"",'Środki trwałe'!C203)</f>
        <v/>
      </c>
      <c r="K70" s="33">
        <f t="shared" si="62"/>
        <v>0</v>
      </c>
      <c r="L70" s="33">
        <f t="shared" si="62"/>
        <v>0</v>
      </c>
      <c r="M70" s="33">
        <f t="shared" si="62"/>
        <v>0</v>
      </c>
      <c r="N70" s="33">
        <f t="shared" si="62"/>
        <v>0</v>
      </c>
      <c r="O70" s="33">
        <f t="shared" si="62"/>
        <v>0</v>
      </c>
      <c r="P70" s="33">
        <f t="shared" si="62"/>
        <v>0</v>
      </c>
      <c r="Q70" s="33">
        <f t="shared" si="62"/>
        <v>0</v>
      </c>
      <c r="R70" s="33">
        <f t="shared" si="62"/>
        <v>0</v>
      </c>
      <c r="S70" s="33">
        <f t="shared" si="62"/>
        <v>0</v>
      </c>
      <c r="T70" s="33">
        <f t="shared" si="62"/>
        <v>0</v>
      </c>
      <c r="U70" s="33">
        <f t="shared" si="62"/>
        <v>0</v>
      </c>
      <c r="V70" s="33">
        <f t="shared" si="62"/>
        <v>0</v>
      </c>
      <c r="W70" s="33">
        <f t="shared" si="62"/>
        <v>0</v>
      </c>
      <c r="X70" s="33">
        <f t="shared" si="63"/>
        <v>0</v>
      </c>
      <c r="Y70" s="33">
        <f t="shared" si="63"/>
        <v>0</v>
      </c>
      <c r="Z70" s="33">
        <f t="shared" si="63"/>
        <v>0</v>
      </c>
      <c r="AA70" s="33">
        <f t="shared" si="63"/>
        <v>0</v>
      </c>
      <c r="AB70" s="33">
        <f t="shared" si="63"/>
        <v>0</v>
      </c>
      <c r="AC70" s="33">
        <f t="shared" si="63"/>
        <v>0</v>
      </c>
      <c r="AD70" s="33">
        <f t="shared" si="63"/>
        <v>0</v>
      </c>
      <c r="AE70" s="33">
        <f t="shared" si="63"/>
        <v>0</v>
      </c>
    </row>
    <row r="71" spans="2:31">
      <c r="B71" s="37" t="str">
        <f>IF(ISBLANK('Środki trwałe'!B204),"",'Środki trwałe'!B204)</f>
        <v/>
      </c>
      <c r="C71" s="33" t="str">
        <f>IF(ISBLANK('Środki trwałe'!D204),"",'Środki trwałe'!D204)</f>
        <v/>
      </c>
      <c r="D71" s="245" t="str">
        <f>IF(ISBLANK('Środki trwałe'!E204),"",'Środki trwałe'!E204)</f>
        <v/>
      </c>
      <c r="E71" s="197">
        <f>IF(AND('Środki trwałe'!F204="tak",'Środki trwałe'!G204="nie"),'Środki trwałe'!H204,0)</f>
        <v>0</v>
      </c>
      <c r="F71" s="94">
        <f t="shared" si="64"/>
        <v>0</v>
      </c>
      <c r="G71" s="33">
        <f>IF(AND('Środki trwałe'!F204="tak",'Środki trwałe'!G204="tak"),'Środki trwałe'!I204,0)</f>
        <v>0</v>
      </c>
      <c r="H71" s="313"/>
      <c r="I71" s="52"/>
      <c r="J71" s="484" t="str">
        <f>IF(ISBLANK('Środki trwałe'!C204),"",'Środki trwałe'!C204)</f>
        <v/>
      </c>
      <c r="K71" s="33">
        <f t="shared" si="62"/>
        <v>0</v>
      </c>
      <c r="L71" s="33">
        <f t="shared" si="62"/>
        <v>0</v>
      </c>
      <c r="M71" s="33">
        <f t="shared" si="62"/>
        <v>0</v>
      </c>
      <c r="N71" s="33">
        <f t="shared" si="62"/>
        <v>0</v>
      </c>
      <c r="O71" s="33">
        <f t="shared" si="62"/>
        <v>0</v>
      </c>
      <c r="P71" s="33">
        <f t="shared" si="62"/>
        <v>0</v>
      </c>
      <c r="Q71" s="33">
        <f t="shared" si="62"/>
        <v>0</v>
      </c>
      <c r="R71" s="33">
        <f t="shared" si="62"/>
        <v>0</v>
      </c>
      <c r="S71" s="33">
        <f t="shared" si="62"/>
        <v>0</v>
      </c>
      <c r="T71" s="33">
        <f t="shared" si="62"/>
        <v>0</v>
      </c>
      <c r="U71" s="33">
        <f t="shared" si="62"/>
        <v>0</v>
      </c>
      <c r="V71" s="33">
        <f t="shared" si="62"/>
        <v>0</v>
      </c>
      <c r="W71" s="33">
        <f t="shared" si="62"/>
        <v>0</v>
      </c>
      <c r="X71" s="33">
        <f t="shared" si="63"/>
        <v>0</v>
      </c>
      <c r="Y71" s="33">
        <f t="shared" si="63"/>
        <v>0</v>
      </c>
      <c r="Z71" s="33">
        <f t="shared" si="63"/>
        <v>0</v>
      </c>
      <c r="AA71" s="33">
        <f t="shared" si="63"/>
        <v>0</v>
      </c>
      <c r="AB71" s="33">
        <f t="shared" si="63"/>
        <v>0</v>
      </c>
      <c r="AC71" s="33">
        <f t="shared" si="63"/>
        <v>0</v>
      </c>
      <c r="AD71" s="33">
        <f t="shared" si="63"/>
        <v>0</v>
      </c>
      <c r="AE71" s="33">
        <f t="shared" si="63"/>
        <v>0</v>
      </c>
    </row>
    <row r="72" spans="2:31">
      <c r="B72" s="37" t="str">
        <f>IF(ISBLANK('Środki trwałe'!B205),"",'Środki trwałe'!B205)</f>
        <v/>
      </c>
      <c r="C72" s="33" t="str">
        <f>IF(ISBLANK('Środki trwałe'!D205),"",'Środki trwałe'!D205)</f>
        <v/>
      </c>
      <c r="D72" s="245" t="str">
        <f>IF(ISBLANK('Środki trwałe'!E205),"",'Środki trwałe'!E205)</f>
        <v/>
      </c>
      <c r="E72" s="197">
        <f>IF(AND('Środki trwałe'!F205="tak",'Środki trwałe'!G205="nie"),'Środki trwałe'!H205,0)</f>
        <v>0</v>
      </c>
      <c r="F72" s="94">
        <f t="shared" si="64"/>
        <v>0</v>
      </c>
      <c r="G72" s="33">
        <f>IF(AND('Środki trwałe'!F205="tak",'Środki trwałe'!G205="tak"),'Środki trwałe'!I205,0)</f>
        <v>0</v>
      </c>
      <c r="H72" s="313"/>
      <c r="I72" s="52"/>
      <c r="J72" s="484" t="str">
        <f>IF(ISBLANK('Środki trwałe'!C205),"",'Środki trwałe'!C205)</f>
        <v/>
      </c>
      <c r="K72" s="33">
        <f t="shared" si="62"/>
        <v>0</v>
      </c>
      <c r="L72" s="33">
        <f t="shared" si="62"/>
        <v>0</v>
      </c>
      <c r="M72" s="33">
        <f t="shared" si="62"/>
        <v>0</v>
      </c>
      <c r="N72" s="33">
        <f t="shared" si="62"/>
        <v>0</v>
      </c>
      <c r="O72" s="33">
        <f t="shared" si="62"/>
        <v>0</v>
      </c>
      <c r="P72" s="33">
        <f t="shared" si="62"/>
        <v>0</v>
      </c>
      <c r="Q72" s="33">
        <f t="shared" si="62"/>
        <v>0</v>
      </c>
      <c r="R72" s="33">
        <f t="shared" si="62"/>
        <v>0</v>
      </c>
      <c r="S72" s="33">
        <f t="shared" si="62"/>
        <v>0</v>
      </c>
      <c r="T72" s="33">
        <f t="shared" si="62"/>
        <v>0</v>
      </c>
      <c r="U72" s="33">
        <f t="shared" si="62"/>
        <v>0</v>
      </c>
      <c r="V72" s="33">
        <f t="shared" si="62"/>
        <v>0</v>
      </c>
      <c r="W72" s="33">
        <f t="shared" si="62"/>
        <v>0</v>
      </c>
      <c r="X72" s="33">
        <f t="shared" si="63"/>
        <v>0</v>
      </c>
      <c r="Y72" s="33">
        <f t="shared" si="63"/>
        <v>0</v>
      </c>
      <c r="Z72" s="33">
        <f t="shared" si="63"/>
        <v>0</v>
      </c>
      <c r="AA72" s="33">
        <f t="shared" si="63"/>
        <v>0</v>
      </c>
      <c r="AB72" s="33">
        <f t="shared" si="63"/>
        <v>0</v>
      </c>
      <c r="AC72" s="33">
        <f t="shared" si="63"/>
        <v>0</v>
      </c>
      <c r="AD72" s="33">
        <f t="shared" si="63"/>
        <v>0</v>
      </c>
      <c r="AE72" s="33">
        <f t="shared" si="63"/>
        <v>0</v>
      </c>
    </row>
    <row r="73" spans="2:31">
      <c r="B73" s="37" t="str">
        <f>IF(ISBLANK('Środki trwałe'!B206),"",'Środki trwałe'!B206)</f>
        <v/>
      </c>
      <c r="C73" s="33" t="str">
        <f>IF(ISBLANK('Środki trwałe'!D206),"",'Środki trwałe'!D206)</f>
        <v/>
      </c>
      <c r="D73" s="245" t="str">
        <f>IF(ISBLANK('Środki trwałe'!E206),"",'Środki trwałe'!E206)</f>
        <v/>
      </c>
      <c r="E73" s="197">
        <f>IF(AND('Środki trwałe'!F206="tak",'Środki trwałe'!G206="nie"),'Środki trwałe'!H206,0)</f>
        <v>0</v>
      </c>
      <c r="F73" s="94">
        <f t="shared" si="64"/>
        <v>0</v>
      </c>
      <c r="G73" s="33">
        <f>IF(AND('Środki trwałe'!F206="tak",'Środki trwałe'!G206="tak"),'Środki trwałe'!I206,0)</f>
        <v>0</v>
      </c>
      <c r="H73" s="313"/>
      <c r="I73" s="52"/>
      <c r="J73" s="484" t="str">
        <f>IF(ISBLANK('Środki trwałe'!C206),"",'Środki trwałe'!C206)</f>
        <v/>
      </c>
      <c r="K73" s="33">
        <f t="shared" si="62"/>
        <v>0</v>
      </c>
      <c r="L73" s="33">
        <f t="shared" si="62"/>
        <v>0</v>
      </c>
      <c r="M73" s="33">
        <f t="shared" si="62"/>
        <v>0</v>
      </c>
      <c r="N73" s="33">
        <f t="shared" si="62"/>
        <v>0</v>
      </c>
      <c r="O73" s="33">
        <f t="shared" si="62"/>
        <v>0</v>
      </c>
      <c r="P73" s="33">
        <f t="shared" si="62"/>
        <v>0</v>
      </c>
      <c r="Q73" s="33">
        <f t="shared" si="62"/>
        <v>0</v>
      </c>
      <c r="R73" s="33">
        <f t="shared" si="62"/>
        <v>0</v>
      </c>
      <c r="S73" s="33">
        <f t="shared" si="62"/>
        <v>0</v>
      </c>
      <c r="T73" s="33">
        <f t="shared" si="62"/>
        <v>0</v>
      </c>
      <c r="U73" s="33">
        <f t="shared" si="62"/>
        <v>0</v>
      </c>
      <c r="V73" s="33">
        <f t="shared" si="62"/>
        <v>0</v>
      </c>
      <c r="W73" s="33">
        <f t="shared" si="62"/>
        <v>0</v>
      </c>
      <c r="X73" s="33">
        <f t="shared" si="63"/>
        <v>0</v>
      </c>
      <c r="Y73" s="33">
        <f t="shared" si="63"/>
        <v>0</v>
      </c>
      <c r="Z73" s="33">
        <f t="shared" si="63"/>
        <v>0</v>
      </c>
      <c r="AA73" s="33">
        <f t="shared" si="63"/>
        <v>0</v>
      </c>
      <c r="AB73" s="33">
        <f t="shared" si="63"/>
        <v>0</v>
      </c>
      <c r="AC73" s="33">
        <f t="shared" si="63"/>
        <v>0</v>
      </c>
      <c r="AD73" s="33">
        <f t="shared" si="63"/>
        <v>0</v>
      </c>
      <c r="AE73" s="33">
        <f t="shared" si="63"/>
        <v>0</v>
      </c>
    </row>
    <row r="74" spans="2:31">
      <c r="B74" s="37" t="str">
        <f>IF(ISBLANK('Środki trwałe'!B207),"",'Środki trwałe'!B207)</f>
        <v/>
      </c>
      <c r="C74" s="33" t="str">
        <f>IF(ISBLANK('Środki trwałe'!D207),"",'Środki trwałe'!D207)</f>
        <v/>
      </c>
      <c r="D74" s="245" t="str">
        <f>IF(ISBLANK('Środki trwałe'!E207),"",'Środki trwałe'!E207)</f>
        <v/>
      </c>
      <c r="E74" s="197">
        <f>IF(AND('Środki trwałe'!F207="tak",'Środki trwałe'!G207="nie"),'Środki trwałe'!H207,0)</f>
        <v>0</v>
      </c>
      <c r="F74" s="94">
        <f t="shared" si="64"/>
        <v>0</v>
      </c>
      <c r="G74" s="33">
        <f>IF(AND('Środki trwałe'!F207="tak",'Środki trwałe'!G207="tak"),'Środki trwałe'!I207,0)</f>
        <v>0</v>
      </c>
      <c r="H74" s="313"/>
      <c r="I74" s="52"/>
      <c r="J74" s="484" t="str">
        <f>IF(ISBLANK('Środki trwałe'!C207),"",'Środki trwałe'!C207)</f>
        <v/>
      </c>
      <c r="K74" s="33">
        <f t="shared" si="62"/>
        <v>0</v>
      </c>
      <c r="L74" s="33">
        <f t="shared" si="62"/>
        <v>0</v>
      </c>
      <c r="M74" s="33">
        <f t="shared" si="62"/>
        <v>0</v>
      </c>
      <c r="N74" s="33">
        <f t="shared" si="62"/>
        <v>0</v>
      </c>
      <c r="O74" s="33">
        <f t="shared" si="62"/>
        <v>0</v>
      </c>
      <c r="P74" s="33">
        <f t="shared" si="62"/>
        <v>0</v>
      </c>
      <c r="Q74" s="33">
        <f t="shared" si="62"/>
        <v>0</v>
      </c>
      <c r="R74" s="33">
        <f t="shared" si="62"/>
        <v>0</v>
      </c>
      <c r="S74" s="33">
        <f t="shared" si="62"/>
        <v>0</v>
      </c>
      <c r="T74" s="33">
        <f t="shared" si="62"/>
        <v>0</v>
      </c>
      <c r="U74" s="33">
        <f t="shared" si="62"/>
        <v>0</v>
      </c>
      <c r="V74" s="33">
        <f t="shared" si="62"/>
        <v>0</v>
      </c>
      <c r="W74" s="33">
        <f t="shared" si="62"/>
        <v>0</v>
      </c>
      <c r="X74" s="33">
        <f t="shared" si="63"/>
        <v>0</v>
      </c>
      <c r="Y74" s="33">
        <f t="shared" si="63"/>
        <v>0</v>
      </c>
      <c r="Z74" s="33">
        <f t="shared" si="63"/>
        <v>0</v>
      </c>
      <c r="AA74" s="33">
        <f t="shared" si="63"/>
        <v>0</v>
      </c>
      <c r="AB74" s="33">
        <f t="shared" si="63"/>
        <v>0</v>
      </c>
      <c r="AC74" s="33">
        <f t="shared" si="63"/>
        <v>0</v>
      </c>
      <c r="AD74" s="33">
        <f t="shared" si="63"/>
        <v>0</v>
      </c>
      <c r="AE74" s="33">
        <f t="shared" si="63"/>
        <v>0</v>
      </c>
    </row>
    <row r="75" spans="2:31">
      <c r="B75" s="37" t="str">
        <f>IF(ISBLANK('Środki trwałe'!B208),"",'Środki trwałe'!B208)</f>
        <v/>
      </c>
      <c r="C75" s="33" t="str">
        <f>IF(ISBLANK('Środki trwałe'!D208),"",'Środki trwałe'!D208)</f>
        <v/>
      </c>
      <c r="D75" s="245" t="str">
        <f>IF(ISBLANK('Środki trwałe'!E208),"",'Środki trwałe'!E208)</f>
        <v/>
      </c>
      <c r="E75" s="197">
        <f>IF(AND('Środki trwałe'!F208="tak",'Środki trwałe'!G208="nie"),'Środki trwałe'!H208,0)</f>
        <v>0</v>
      </c>
      <c r="F75" s="94">
        <f t="shared" si="64"/>
        <v>0</v>
      </c>
      <c r="G75" s="33">
        <f>IF(AND('Środki trwałe'!F208="tak",'Środki trwałe'!G208="tak"),'Środki trwałe'!I208,0)</f>
        <v>0</v>
      </c>
      <c r="H75" s="313"/>
      <c r="I75" s="52"/>
      <c r="J75" s="484" t="str">
        <f>IF(ISBLANK('Środki trwałe'!C208),"",'Środki trwałe'!C208)</f>
        <v/>
      </c>
      <c r="K75" s="33">
        <f t="shared" si="62"/>
        <v>0</v>
      </c>
      <c r="L75" s="33">
        <f t="shared" si="62"/>
        <v>0</v>
      </c>
      <c r="M75" s="33">
        <f t="shared" si="62"/>
        <v>0</v>
      </c>
      <c r="N75" s="33">
        <f t="shared" si="62"/>
        <v>0</v>
      </c>
      <c r="O75" s="33">
        <f t="shared" si="62"/>
        <v>0</v>
      </c>
      <c r="P75" s="33">
        <f t="shared" si="62"/>
        <v>0</v>
      </c>
      <c r="Q75" s="33">
        <f t="shared" si="62"/>
        <v>0</v>
      </c>
      <c r="R75" s="33">
        <f t="shared" si="62"/>
        <v>0</v>
      </c>
      <c r="S75" s="33">
        <f t="shared" si="62"/>
        <v>0</v>
      </c>
      <c r="T75" s="33">
        <f t="shared" si="62"/>
        <v>0</v>
      </c>
      <c r="U75" s="33">
        <f t="shared" si="62"/>
        <v>0</v>
      </c>
      <c r="V75" s="33">
        <f t="shared" si="62"/>
        <v>0</v>
      </c>
      <c r="W75" s="33">
        <f t="shared" si="62"/>
        <v>0</v>
      </c>
      <c r="X75" s="33">
        <f t="shared" si="63"/>
        <v>0</v>
      </c>
      <c r="Y75" s="33">
        <f t="shared" si="63"/>
        <v>0</v>
      </c>
      <c r="Z75" s="33">
        <f t="shared" si="63"/>
        <v>0</v>
      </c>
      <c r="AA75" s="33">
        <f t="shared" si="63"/>
        <v>0</v>
      </c>
      <c r="AB75" s="33">
        <f t="shared" si="63"/>
        <v>0</v>
      </c>
      <c r="AC75" s="33">
        <f t="shared" si="63"/>
        <v>0</v>
      </c>
      <c r="AD75" s="33">
        <f t="shared" si="63"/>
        <v>0</v>
      </c>
      <c r="AE75" s="33">
        <f t="shared" si="63"/>
        <v>0</v>
      </c>
    </row>
    <row r="76" spans="2:31">
      <c r="B76" s="37" t="str">
        <f>IF(ISBLANK('Środki trwałe'!B209),"",'Środki trwałe'!B209)</f>
        <v/>
      </c>
      <c r="C76" s="33" t="str">
        <f>IF(ISBLANK('Środki trwałe'!D209),"",'Środki trwałe'!D209)</f>
        <v/>
      </c>
      <c r="D76" s="245" t="str">
        <f>IF(ISBLANK('Środki trwałe'!E209),"",'Środki trwałe'!E209)</f>
        <v/>
      </c>
      <c r="E76" s="197">
        <f>IF(AND('Środki trwałe'!F209="tak",'Środki trwałe'!G209="nie"),'Środki trwałe'!H209,0)</f>
        <v>0</v>
      </c>
      <c r="F76" s="94">
        <f t="shared" si="64"/>
        <v>0</v>
      </c>
      <c r="G76" s="33">
        <f>IF(AND('Środki trwałe'!F209="tak",'Środki trwałe'!G209="tak"),'Środki trwałe'!I209,0)</f>
        <v>0</v>
      </c>
      <c r="H76" s="313"/>
      <c r="I76" s="52"/>
      <c r="J76" s="484" t="str">
        <f>IF(ISBLANK('Środki trwałe'!C209),"",'Środki trwałe'!C209)</f>
        <v/>
      </c>
      <c r="K76" s="33">
        <f t="shared" si="62"/>
        <v>0</v>
      </c>
      <c r="L76" s="33">
        <f t="shared" si="62"/>
        <v>0</v>
      </c>
      <c r="M76" s="33">
        <f t="shared" si="62"/>
        <v>0</v>
      </c>
      <c r="N76" s="33">
        <f t="shared" si="62"/>
        <v>0</v>
      </c>
      <c r="O76" s="33">
        <f t="shared" si="62"/>
        <v>0</v>
      </c>
      <c r="P76" s="33">
        <f t="shared" si="62"/>
        <v>0</v>
      </c>
      <c r="Q76" s="33">
        <f t="shared" si="62"/>
        <v>0</v>
      </c>
      <c r="R76" s="33">
        <f t="shared" si="62"/>
        <v>0</v>
      </c>
      <c r="S76" s="33">
        <f t="shared" si="62"/>
        <v>0</v>
      </c>
      <c r="T76" s="33">
        <f t="shared" si="62"/>
        <v>0</v>
      </c>
      <c r="U76" s="33">
        <f t="shared" si="62"/>
        <v>0</v>
      </c>
      <c r="V76" s="33">
        <f t="shared" si="62"/>
        <v>0</v>
      </c>
      <c r="W76" s="33">
        <f t="shared" si="62"/>
        <v>0</v>
      </c>
      <c r="X76" s="33">
        <f t="shared" si="63"/>
        <v>0</v>
      </c>
      <c r="Y76" s="33">
        <f t="shared" si="63"/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37" t="str">
        <f>IF(ISBLANK('Środki trwałe'!B210),"",'Środki trwałe'!B210)</f>
        <v/>
      </c>
      <c r="C77" s="33" t="str">
        <f>IF(ISBLANK('Środki trwałe'!D210),"",'Środki trwałe'!D210)</f>
        <v/>
      </c>
      <c r="D77" s="245" t="str">
        <f>IF(ISBLANK('Środki trwałe'!E210),"",'Środki trwałe'!E210)</f>
        <v/>
      </c>
      <c r="E77" s="197">
        <f>IF(AND('Środki trwałe'!F210="tak",'Środki trwałe'!G210="nie"),'Środki trwałe'!H210,0)</f>
        <v>0</v>
      </c>
      <c r="F77" s="94">
        <f t="shared" si="64"/>
        <v>0</v>
      </c>
      <c r="G77" s="33">
        <f>IF(AND('Środki trwałe'!F210="tak",'Środki trwałe'!G210="tak"),'Środki trwałe'!I210,0)</f>
        <v>0</v>
      </c>
      <c r="H77" s="313"/>
      <c r="I77" s="52"/>
      <c r="J77" s="484" t="str">
        <f>IF(ISBLANK('Środki trwałe'!C210),"",'Środki trwałe'!C210)</f>
        <v/>
      </c>
      <c r="K77" s="33">
        <f t="shared" si="62"/>
        <v>0</v>
      </c>
      <c r="L77" s="33">
        <f t="shared" si="62"/>
        <v>0</v>
      </c>
      <c r="M77" s="33">
        <f t="shared" si="62"/>
        <v>0</v>
      </c>
      <c r="N77" s="33">
        <f t="shared" si="62"/>
        <v>0</v>
      </c>
      <c r="O77" s="33">
        <f t="shared" si="62"/>
        <v>0</v>
      </c>
      <c r="P77" s="33">
        <f t="shared" si="62"/>
        <v>0</v>
      </c>
      <c r="Q77" s="33">
        <f t="shared" si="62"/>
        <v>0</v>
      </c>
      <c r="R77" s="33">
        <f t="shared" si="62"/>
        <v>0</v>
      </c>
      <c r="S77" s="33">
        <f t="shared" si="62"/>
        <v>0</v>
      </c>
      <c r="T77" s="33">
        <f t="shared" si="62"/>
        <v>0</v>
      </c>
      <c r="U77" s="33">
        <f t="shared" si="62"/>
        <v>0</v>
      </c>
      <c r="V77" s="33">
        <f t="shared" si="62"/>
        <v>0</v>
      </c>
      <c r="W77" s="33">
        <f t="shared" si="62"/>
        <v>0</v>
      </c>
      <c r="X77" s="33">
        <f t="shared" si="63"/>
        <v>0</v>
      </c>
      <c r="Y77" s="33">
        <f t="shared" si="63"/>
        <v>0</v>
      </c>
      <c r="Z77" s="33">
        <f t="shared" si="63"/>
        <v>0</v>
      </c>
      <c r="AA77" s="33">
        <f t="shared" si="63"/>
        <v>0</v>
      </c>
      <c r="AB77" s="33">
        <f t="shared" si="63"/>
        <v>0</v>
      </c>
      <c r="AC77" s="33">
        <f t="shared" si="63"/>
        <v>0</v>
      </c>
      <c r="AD77" s="33">
        <f t="shared" si="63"/>
        <v>0</v>
      </c>
      <c r="AE77" s="33">
        <f t="shared" si="63"/>
        <v>0</v>
      </c>
    </row>
    <row r="78" spans="2:31">
      <c r="B78" s="37" t="str">
        <f>IF(ISBLANK('Środki trwałe'!B211),"",'Środki trwałe'!B211)</f>
        <v/>
      </c>
      <c r="C78" s="33" t="str">
        <f>IF(ISBLANK('Środki trwałe'!D211),"",'Środki trwałe'!D211)</f>
        <v/>
      </c>
      <c r="D78" s="245" t="str">
        <f>IF(ISBLANK('Środki trwałe'!E211),"",'Środki trwałe'!E211)</f>
        <v/>
      </c>
      <c r="E78" s="197">
        <f>IF(AND('Środki trwałe'!F211="tak",'Środki trwałe'!G211="nie"),'Środki trwałe'!H211,0)</f>
        <v>0</v>
      </c>
      <c r="F78" s="94">
        <f t="shared" si="64"/>
        <v>0</v>
      </c>
      <c r="G78" s="33">
        <f>IF(AND('Środki trwałe'!F211="tak",'Środki trwałe'!G211="tak"),'Środki trwałe'!I211,0)</f>
        <v>0</v>
      </c>
      <c r="H78" s="313"/>
      <c r="I78" s="52"/>
      <c r="J78" s="484" t="str">
        <f>IF(ISBLANK('Środki trwałe'!C211),"",'Środki trwałe'!C211)</f>
        <v/>
      </c>
      <c r="K78" s="33">
        <f t="shared" si="62"/>
        <v>0</v>
      </c>
      <c r="L78" s="33">
        <f t="shared" si="62"/>
        <v>0</v>
      </c>
      <c r="M78" s="33">
        <f t="shared" si="62"/>
        <v>0</v>
      </c>
      <c r="N78" s="33">
        <f t="shared" si="62"/>
        <v>0</v>
      </c>
      <c r="O78" s="33">
        <f t="shared" si="62"/>
        <v>0</v>
      </c>
      <c r="P78" s="33">
        <f t="shared" si="62"/>
        <v>0</v>
      </c>
      <c r="Q78" s="33">
        <f t="shared" si="62"/>
        <v>0</v>
      </c>
      <c r="R78" s="33">
        <f t="shared" si="62"/>
        <v>0</v>
      </c>
      <c r="S78" s="33">
        <f t="shared" si="62"/>
        <v>0</v>
      </c>
      <c r="T78" s="33">
        <f t="shared" si="62"/>
        <v>0</v>
      </c>
      <c r="U78" s="33">
        <f t="shared" si="62"/>
        <v>0</v>
      </c>
      <c r="V78" s="33">
        <f t="shared" si="62"/>
        <v>0</v>
      </c>
      <c r="W78" s="33">
        <f t="shared" si="62"/>
        <v>0</v>
      </c>
      <c r="X78" s="33">
        <f t="shared" ref="X78:AE78" si="65">IFERROR(ROUND(IF(AND(YEAR($D78)=LataProjekcji,$F78&gt;0),$F78,0),0),0)</f>
        <v>0</v>
      </c>
      <c r="Y78" s="33">
        <f t="shared" si="65"/>
        <v>0</v>
      </c>
      <c r="Z78" s="33">
        <f t="shared" si="65"/>
        <v>0</v>
      </c>
      <c r="AA78" s="33">
        <f t="shared" si="65"/>
        <v>0</v>
      </c>
      <c r="AB78" s="33">
        <f t="shared" si="65"/>
        <v>0</v>
      </c>
      <c r="AC78" s="33">
        <f t="shared" si="65"/>
        <v>0</v>
      </c>
      <c r="AD78" s="33">
        <f t="shared" si="65"/>
        <v>0</v>
      </c>
      <c r="AE78" s="33">
        <f t="shared" si="65"/>
        <v>0</v>
      </c>
    </row>
    <row r="79" spans="2:31">
      <c r="B79" s="37" t="str">
        <f>IF(ISBLANK('Środki trwałe'!B212),"",'Środki trwałe'!B212)</f>
        <v/>
      </c>
      <c r="C79" s="33" t="str">
        <f>IF(ISBLANK('Środki trwałe'!D212),"",'Środki trwałe'!D212)</f>
        <v/>
      </c>
      <c r="D79" s="245" t="str">
        <f>IF(ISBLANK('Środki trwałe'!E212),"",'Środki trwałe'!E212)</f>
        <v/>
      </c>
      <c r="E79" s="197">
        <f>IF(AND('Środki trwałe'!F212="tak",'Środki trwałe'!G212="nie"),'Środki trwałe'!H212,0)</f>
        <v>0</v>
      </c>
      <c r="F79" s="94">
        <f t="shared" si="64"/>
        <v>0</v>
      </c>
      <c r="G79" s="33">
        <f>IF(AND('Środki trwałe'!F212="tak",'Środki trwałe'!G212="tak"),'Środki trwałe'!I212,0)</f>
        <v>0</v>
      </c>
      <c r="H79" s="313"/>
      <c r="I79" s="52"/>
      <c r="J79" s="484" t="str">
        <f>IF(ISBLANK('Środki trwałe'!C212),"",'Środki trwałe'!C212)</f>
        <v/>
      </c>
      <c r="K79" s="33">
        <f t="shared" si="62"/>
        <v>0</v>
      </c>
      <c r="L79" s="33">
        <f t="shared" si="62"/>
        <v>0</v>
      </c>
      <c r="M79" s="33">
        <f t="shared" si="62"/>
        <v>0</v>
      </c>
      <c r="N79" s="33">
        <f t="shared" ref="K79:AE83" si="66">IFERROR(ROUND(IF(AND(YEAR($D79)=LataProjekcji,$F79&gt;0),$F79,0),0),0)</f>
        <v>0</v>
      </c>
      <c r="O79" s="33">
        <f t="shared" si="66"/>
        <v>0</v>
      </c>
      <c r="P79" s="33">
        <f t="shared" si="66"/>
        <v>0</v>
      </c>
      <c r="Q79" s="33">
        <f t="shared" si="66"/>
        <v>0</v>
      </c>
      <c r="R79" s="33">
        <f t="shared" si="66"/>
        <v>0</v>
      </c>
      <c r="S79" s="33">
        <f t="shared" si="66"/>
        <v>0</v>
      </c>
      <c r="T79" s="33">
        <f t="shared" si="66"/>
        <v>0</v>
      </c>
      <c r="U79" s="33">
        <f t="shared" si="66"/>
        <v>0</v>
      </c>
      <c r="V79" s="33">
        <f t="shared" si="66"/>
        <v>0</v>
      </c>
      <c r="W79" s="33">
        <f t="shared" si="66"/>
        <v>0</v>
      </c>
      <c r="X79" s="33">
        <f t="shared" si="66"/>
        <v>0</v>
      </c>
      <c r="Y79" s="33">
        <f t="shared" si="66"/>
        <v>0</v>
      </c>
      <c r="Z79" s="33">
        <f t="shared" si="66"/>
        <v>0</v>
      </c>
      <c r="AA79" s="33">
        <f t="shared" si="66"/>
        <v>0</v>
      </c>
      <c r="AB79" s="33">
        <f t="shared" si="66"/>
        <v>0</v>
      </c>
      <c r="AC79" s="33">
        <f t="shared" si="66"/>
        <v>0</v>
      </c>
      <c r="AD79" s="33">
        <f t="shared" si="66"/>
        <v>0</v>
      </c>
      <c r="AE79" s="33">
        <f t="shared" si="66"/>
        <v>0</v>
      </c>
    </row>
    <row r="80" spans="2:31">
      <c r="B80" s="37" t="str">
        <f>IF(ISBLANK('Środki trwałe'!B213),"",'Środki trwałe'!B213)</f>
        <v/>
      </c>
      <c r="C80" s="33" t="str">
        <f>IF(ISBLANK('Środki trwałe'!D213),"",'Środki trwałe'!D213)</f>
        <v/>
      </c>
      <c r="D80" s="245" t="str">
        <f>IF(ISBLANK('Środki trwałe'!E213),"",'Środki trwałe'!E213)</f>
        <v/>
      </c>
      <c r="E80" s="197">
        <f>IF(AND('Środki trwałe'!F213="tak",'Środki trwałe'!G213="nie"),'Środki trwałe'!H213,0)</f>
        <v>0</v>
      </c>
      <c r="F80" s="94">
        <f t="shared" si="64"/>
        <v>0</v>
      </c>
      <c r="G80" s="33">
        <f>IF(AND('Środki trwałe'!F213="tak",'Środki trwałe'!G213="tak"),'Środki trwałe'!I213,0)</f>
        <v>0</v>
      </c>
      <c r="H80" s="313"/>
      <c r="I80" s="52"/>
      <c r="J80" s="484" t="str">
        <f>IF(ISBLANK('Środki trwałe'!C213),"",'Środki trwałe'!C213)</f>
        <v/>
      </c>
      <c r="K80" s="33">
        <f t="shared" si="66"/>
        <v>0</v>
      </c>
      <c r="L80" s="33">
        <f t="shared" si="66"/>
        <v>0</v>
      </c>
      <c r="M80" s="33">
        <f t="shared" si="66"/>
        <v>0</v>
      </c>
      <c r="N80" s="33">
        <f t="shared" si="66"/>
        <v>0</v>
      </c>
      <c r="O80" s="33">
        <f t="shared" si="66"/>
        <v>0</v>
      </c>
      <c r="P80" s="33">
        <f t="shared" si="66"/>
        <v>0</v>
      </c>
      <c r="Q80" s="33">
        <f t="shared" si="66"/>
        <v>0</v>
      </c>
      <c r="R80" s="33">
        <f t="shared" si="66"/>
        <v>0</v>
      </c>
      <c r="S80" s="33">
        <f t="shared" si="66"/>
        <v>0</v>
      </c>
      <c r="T80" s="33">
        <f t="shared" si="66"/>
        <v>0</v>
      </c>
      <c r="U80" s="33">
        <f t="shared" si="66"/>
        <v>0</v>
      </c>
      <c r="V80" s="33">
        <f t="shared" si="66"/>
        <v>0</v>
      </c>
      <c r="W80" s="33">
        <f t="shared" si="66"/>
        <v>0</v>
      </c>
      <c r="X80" s="33">
        <f t="shared" si="66"/>
        <v>0</v>
      </c>
      <c r="Y80" s="33">
        <f t="shared" si="66"/>
        <v>0</v>
      </c>
      <c r="Z80" s="33">
        <f t="shared" si="66"/>
        <v>0</v>
      </c>
      <c r="AA80" s="33">
        <f t="shared" si="66"/>
        <v>0</v>
      </c>
      <c r="AB80" s="33">
        <f t="shared" si="66"/>
        <v>0</v>
      </c>
      <c r="AC80" s="33">
        <f t="shared" si="66"/>
        <v>0</v>
      </c>
      <c r="AD80" s="33">
        <f t="shared" si="66"/>
        <v>0</v>
      </c>
      <c r="AE80" s="33">
        <f t="shared" si="66"/>
        <v>0</v>
      </c>
    </row>
    <row r="81" spans="2:31">
      <c r="B81" s="37" t="str">
        <f>IF(ISBLANK('Środki trwałe'!B214),"",'Środki trwałe'!B214)</f>
        <v/>
      </c>
      <c r="C81" s="33" t="str">
        <f>IF(ISBLANK('Środki trwałe'!D214),"",'Środki trwałe'!D214)</f>
        <v/>
      </c>
      <c r="D81" s="245" t="str">
        <f>IF(ISBLANK('Środki trwałe'!E214),"",'Środki trwałe'!E214)</f>
        <v/>
      </c>
      <c r="E81" s="197">
        <f>IF(AND('Środki trwałe'!F214="tak",'Środki trwałe'!G214="nie"),'Środki trwałe'!H214,0)</f>
        <v>0</v>
      </c>
      <c r="F81" s="94">
        <f t="shared" si="64"/>
        <v>0</v>
      </c>
      <c r="G81" s="33">
        <f>IF(AND('Środki trwałe'!F214="tak",'Środki trwałe'!G214="tak"),'Środki trwałe'!I214,0)</f>
        <v>0</v>
      </c>
      <c r="H81" s="313"/>
      <c r="I81" s="52"/>
      <c r="J81" s="484" t="str">
        <f>IF(ISBLANK('Środki trwałe'!C214),"",'Środki trwałe'!C214)</f>
        <v/>
      </c>
      <c r="K81" s="33">
        <f t="shared" si="66"/>
        <v>0</v>
      </c>
      <c r="L81" s="33">
        <f t="shared" si="66"/>
        <v>0</v>
      </c>
      <c r="M81" s="33">
        <f t="shared" si="66"/>
        <v>0</v>
      </c>
      <c r="N81" s="33">
        <f t="shared" si="66"/>
        <v>0</v>
      </c>
      <c r="O81" s="33">
        <f t="shared" si="66"/>
        <v>0</v>
      </c>
      <c r="P81" s="33">
        <f t="shared" si="66"/>
        <v>0</v>
      </c>
      <c r="Q81" s="33">
        <f t="shared" si="66"/>
        <v>0</v>
      </c>
      <c r="R81" s="33">
        <f t="shared" si="66"/>
        <v>0</v>
      </c>
      <c r="S81" s="33">
        <f t="shared" si="66"/>
        <v>0</v>
      </c>
      <c r="T81" s="33">
        <f t="shared" si="66"/>
        <v>0</v>
      </c>
      <c r="U81" s="33">
        <f t="shared" si="66"/>
        <v>0</v>
      </c>
      <c r="V81" s="33">
        <f t="shared" si="66"/>
        <v>0</v>
      </c>
      <c r="W81" s="33">
        <f t="shared" si="66"/>
        <v>0</v>
      </c>
      <c r="X81" s="33">
        <f t="shared" si="66"/>
        <v>0</v>
      </c>
      <c r="Y81" s="33">
        <f t="shared" si="66"/>
        <v>0</v>
      </c>
      <c r="Z81" s="33">
        <f t="shared" si="66"/>
        <v>0</v>
      </c>
      <c r="AA81" s="33">
        <f t="shared" si="66"/>
        <v>0</v>
      </c>
      <c r="AB81" s="33">
        <f t="shared" si="66"/>
        <v>0</v>
      </c>
      <c r="AC81" s="33">
        <f t="shared" si="66"/>
        <v>0</v>
      </c>
      <c r="AD81" s="33">
        <f t="shared" si="66"/>
        <v>0</v>
      </c>
      <c r="AE81" s="33">
        <f t="shared" si="66"/>
        <v>0</v>
      </c>
    </row>
    <row r="82" spans="2:31">
      <c r="B82" s="37" t="str">
        <f>IF(ISBLANK('Środki trwałe'!B215),"",'Środki trwałe'!B215)</f>
        <v/>
      </c>
      <c r="C82" s="33" t="str">
        <f>IF(ISBLANK('Środki trwałe'!D215),"",'Środki trwałe'!D215)</f>
        <v/>
      </c>
      <c r="D82" s="245" t="str">
        <f>IF(ISBLANK('Środki trwałe'!E215),"",'Środki trwałe'!E215)</f>
        <v/>
      </c>
      <c r="E82" s="197">
        <f>IF(AND('Środki trwałe'!F215="tak",'Środki trwałe'!G215="nie"),'Środki trwałe'!H215,0)</f>
        <v>0</v>
      </c>
      <c r="F82" s="94">
        <f t="shared" si="64"/>
        <v>0</v>
      </c>
      <c r="G82" s="33">
        <f>IF(AND('Środki trwałe'!F215="tak",'Środki trwałe'!G215="tak"),'Środki trwałe'!I215,0)</f>
        <v>0</v>
      </c>
      <c r="H82" s="313"/>
      <c r="I82" s="52"/>
      <c r="J82" s="484" t="str">
        <f>IF(ISBLANK('Środki trwałe'!C215),"",'Środki trwałe'!C215)</f>
        <v/>
      </c>
      <c r="K82" s="33">
        <f t="shared" si="66"/>
        <v>0</v>
      </c>
      <c r="L82" s="33">
        <f t="shared" si="66"/>
        <v>0</v>
      </c>
      <c r="M82" s="33">
        <f t="shared" si="66"/>
        <v>0</v>
      </c>
      <c r="N82" s="33">
        <f t="shared" si="66"/>
        <v>0</v>
      </c>
      <c r="O82" s="33">
        <f t="shared" si="66"/>
        <v>0</v>
      </c>
      <c r="P82" s="33">
        <f t="shared" si="66"/>
        <v>0</v>
      </c>
      <c r="Q82" s="33">
        <f t="shared" si="66"/>
        <v>0</v>
      </c>
      <c r="R82" s="33">
        <f t="shared" si="66"/>
        <v>0</v>
      </c>
      <c r="S82" s="33">
        <f t="shared" si="66"/>
        <v>0</v>
      </c>
      <c r="T82" s="33">
        <f t="shared" si="66"/>
        <v>0</v>
      </c>
      <c r="U82" s="33">
        <f t="shared" si="66"/>
        <v>0</v>
      </c>
      <c r="V82" s="33">
        <f t="shared" si="66"/>
        <v>0</v>
      </c>
      <c r="W82" s="33">
        <f t="shared" si="66"/>
        <v>0</v>
      </c>
      <c r="X82" s="33">
        <f t="shared" si="66"/>
        <v>0</v>
      </c>
      <c r="Y82" s="33">
        <f t="shared" si="66"/>
        <v>0</v>
      </c>
      <c r="Z82" s="33">
        <f t="shared" si="66"/>
        <v>0</v>
      </c>
      <c r="AA82" s="33">
        <f t="shared" si="66"/>
        <v>0</v>
      </c>
      <c r="AB82" s="33">
        <f t="shared" si="66"/>
        <v>0</v>
      </c>
      <c r="AC82" s="33">
        <f t="shared" si="66"/>
        <v>0</v>
      </c>
      <c r="AD82" s="33">
        <f t="shared" si="66"/>
        <v>0</v>
      </c>
      <c r="AE82" s="33">
        <f t="shared" si="66"/>
        <v>0</v>
      </c>
    </row>
    <row r="83" spans="2:31">
      <c r="B83" s="37" t="str">
        <f>IF(ISBLANK('Środki trwałe'!B216),"",'Środki trwałe'!B216)</f>
        <v/>
      </c>
      <c r="C83" s="33" t="str">
        <f>IF(ISBLANK('Środki trwałe'!D216),"",'Środki trwałe'!D216)</f>
        <v/>
      </c>
      <c r="D83" s="245" t="str">
        <f>IF(ISBLANK('Środki trwałe'!E216),"",'Środki trwałe'!E216)</f>
        <v/>
      </c>
      <c r="E83" s="197">
        <f>IF(AND('Środki trwałe'!F216="tak",'Środki trwałe'!G216="nie"),'Środki trwałe'!H216,0)</f>
        <v>0</v>
      </c>
      <c r="F83" s="94">
        <f t="shared" si="64"/>
        <v>0</v>
      </c>
      <c r="G83" s="33">
        <f>IF(AND('Środki trwałe'!F216="tak",'Środki trwałe'!G216="tak"),'Środki trwałe'!I216,0)</f>
        <v>0</v>
      </c>
      <c r="H83" s="313"/>
      <c r="I83" s="52"/>
      <c r="J83" s="484" t="str">
        <f>IF(ISBLANK('Środki trwałe'!C216),"",'Środki trwałe'!C216)</f>
        <v/>
      </c>
      <c r="K83" s="33">
        <f t="shared" si="62"/>
        <v>0</v>
      </c>
      <c r="L83" s="33">
        <f t="shared" si="62"/>
        <v>0</v>
      </c>
      <c r="M83" s="33">
        <f t="shared" si="62"/>
        <v>0</v>
      </c>
      <c r="N83" s="33">
        <f t="shared" si="62"/>
        <v>0</v>
      </c>
      <c r="O83" s="33">
        <f t="shared" si="62"/>
        <v>0</v>
      </c>
      <c r="P83" s="33">
        <f t="shared" si="62"/>
        <v>0</v>
      </c>
      <c r="Q83" s="33">
        <f t="shared" si="62"/>
        <v>0</v>
      </c>
      <c r="R83" s="33">
        <f t="shared" si="62"/>
        <v>0</v>
      </c>
      <c r="S83" s="33">
        <f t="shared" si="62"/>
        <v>0</v>
      </c>
      <c r="T83" s="33">
        <f t="shared" si="62"/>
        <v>0</v>
      </c>
      <c r="U83" s="33">
        <f t="shared" si="62"/>
        <v>0</v>
      </c>
      <c r="V83" s="33">
        <f t="shared" si="62"/>
        <v>0</v>
      </c>
      <c r="W83" s="33">
        <f t="shared" si="62"/>
        <v>0</v>
      </c>
      <c r="X83" s="33">
        <f>IFERROR(ROUND(IF(AND(YEAR($D83)=LataProjekcji,$F83&gt;0),$F83,0),0),0)</f>
        <v>0</v>
      </c>
      <c r="Y83" s="33">
        <f t="shared" si="66"/>
        <v>0</v>
      </c>
      <c r="Z83" s="33">
        <f t="shared" si="66"/>
        <v>0</v>
      </c>
      <c r="AA83" s="33">
        <f t="shared" si="66"/>
        <v>0</v>
      </c>
      <c r="AB83" s="33">
        <f t="shared" si="66"/>
        <v>0</v>
      </c>
      <c r="AC83" s="33">
        <f t="shared" si="66"/>
        <v>0</v>
      </c>
      <c r="AD83" s="33">
        <f t="shared" si="66"/>
        <v>0</v>
      </c>
      <c r="AE83" s="33">
        <f t="shared" si="66"/>
        <v>0</v>
      </c>
    </row>
    <row r="84" spans="2:31">
      <c r="B84" s="98" t="s">
        <v>316</v>
      </c>
      <c r="C84" s="97">
        <f>SUM(C62:C83)</f>
        <v>0</v>
      </c>
      <c r="D84" s="199"/>
      <c r="E84" s="96"/>
      <c r="F84" s="97">
        <f ca="1">SUM(F62:F83)</f>
        <v>0</v>
      </c>
      <c r="G84" s="96"/>
      <c r="H84" s="318"/>
      <c r="I84" s="96"/>
      <c r="J84" s="485"/>
      <c r="K84" s="97">
        <f ca="1">ROUND(SUM(K62:K83),0)</f>
        <v>0</v>
      </c>
      <c r="L84" s="97">
        <f t="shared" ref="L84:W84" ca="1" si="67">ROUND(SUM(L62:L83),0)</f>
        <v>0</v>
      </c>
      <c r="M84" s="97">
        <f t="shared" ca="1" si="67"/>
        <v>0</v>
      </c>
      <c r="N84" s="97">
        <f t="shared" ca="1" si="67"/>
        <v>0</v>
      </c>
      <c r="O84" s="97">
        <f t="shared" ca="1" si="67"/>
        <v>0</v>
      </c>
      <c r="P84" s="97">
        <f t="shared" ca="1" si="67"/>
        <v>0</v>
      </c>
      <c r="Q84" s="97">
        <f t="shared" ca="1" si="67"/>
        <v>0</v>
      </c>
      <c r="R84" s="97">
        <f t="shared" ca="1" si="67"/>
        <v>0</v>
      </c>
      <c r="S84" s="97">
        <f t="shared" ca="1" si="67"/>
        <v>0</v>
      </c>
      <c r="T84" s="97">
        <f t="shared" ca="1" si="67"/>
        <v>0</v>
      </c>
      <c r="U84" s="97">
        <f t="shared" ca="1" si="67"/>
        <v>0</v>
      </c>
      <c r="V84" s="97">
        <f t="shared" ca="1" si="67"/>
        <v>0</v>
      </c>
      <c r="W84" s="97">
        <f t="shared" ca="1" si="67"/>
        <v>0</v>
      </c>
      <c r="X84" s="97">
        <f ca="1">ROUND(SUM(X62:X83),0)</f>
        <v>0</v>
      </c>
      <c r="Y84" s="97">
        <f t="shared" ref="Y84:AA84" ca="1" si="68">ROUND(SUM(Y62:Y83),0)</f>
        <v>0</v>
      </c>
      <c r="Z84" s="97">
        <f t="shared" ca="1" si="68"/>
        <v>0</v>
      </c>
      <c r="AA84" s="97">
        <f t="shared" ca="1" si="68"/>
        <v>0</v>
      </c>
      <c r="AB84" s="97">
        <f t="shared" ref="AB84:AE84" ca="1" si="69">ROUND(SUM(AB62:AB83),0)</f>
        <v>0</v>
      </c>
      <c r="AC84" s="97">
        <f t="shared" ca="1" si="69"/>
        <v>0</v>
      </c>
      <c r="AD84" s="97">
        <f t="shared" ca="1" si="69"/>
        <v>0</v>
      </c>
      <c r="AE84" s="97">
        <f t="shared" ca="1" si="69"/>
        <v>0</v>
      </c>
    </row>
    <row r="85" spans="2:31">
      <c r="B85" s="103" t="s">
        <v>426</v>
      </c>
      <c r="C85" s="101"/>
      <c r="D85" s="101"/>
      <c r="E85" s="101"/>
      <c r="F85" s="101"/>
      <c r="G85" s="101"/>
      <c r="H85" s="314"/>
      <c r="I85" s="101"/>
      <c r="J85" s="486"/>
      <c r="K85" s="102">
        <f t="shared" ref="K85:W85" si="70">IF(LataProjekcji&lt;=Koniec,ROUND(K382+K389+K396+K403+K529+K410+K417+K424+K431+K438+K445+K452+K459+K466+K473+K480+K487+K494+K501+K508+K515+K522,0),0)</f>
        <v>0</v>
      </c>
      <c r="L85" s="102">
        <f t="shared" ca="1" si="70"/>
        <v>0</v>
      </c>
      <c r="M85" s="102">
        <f t="shared" ca="1" si="70"/>
        <v>0</v>
      </c>
      <c r="N85" s="102">
        <f t="shared" ca="1" si="70"/>
        <v>0</v>
      </c>
      <c r="O85" s="102">
        <f t="shared" ca="1" si="70"/>
        <v>0</v>
      </c>
      <c r="P85" s="102">
        <f t="shared" ca="1" si="70"/>
        <v>0</v>
      </c>
      <c r="Q85" s="102">
        <f t="shared" ca="1" si="70"/>
        <v>0</v>
      </c>
      <c r="R85" s="102">
        <f t="shared" ca="1" si="70"/>
        <v>0</v>
      </c>
      <c r="S85" s="102">
        <f t="shared" ca="1" si="70"/>
        <v>0</v>
      </c>
      <c r="T85" s="102">
        <f t="shared" ca="1" si="70"/>
        <v>0</v>
      </c>
      <c r="U85" s="102">
        <f t="shared" ca="1" si="70"/>
        <v>0</v>
      </c>
      <c r="V85" s="102">
        <f t="shared" ca="1" si="70"/>
        <v>0</v>
      </c>
      <c r="W85" s="102">
        <f t="shared" ca="1" si="70"/>
        <v>0</v>
      </c>
      <c r="X85" s="102">
        <f ca="1">IF(LataProjekcji&lt;=Koniec,ROUND(X382+X389+X396+X403+X529+X410+X417+X424+X431+X438+X445+X452+X459+X466+X473+X480+X487+X494+X501+X508+X515+X522,0),0)</f>
        <v>0</v>
      </c>
      <c r="Y85" s="102">
        <f t="shared" ref="Y85:AA85" ca="1" si="71">IF(LataProjekcji&lt;=Koniec,ROUND(Y382+Y389+Y396+Y403+Y529+Y410+Y417+Y424+Y431+Y438+Y445+Y452+Y459+Y466+Y473+Y480+Y487+Y494+Y501+Y508+Y515+Y522,0),0)</f>
        <v>0</v>
      </c>
      <c r="Z85" s="102">
        <f t="shared" ca="1" si="71"/>
        <v>0</v>
      </c>
      <c r="AA85" s="102">
        <f t="shared" ca="1" si="71"/>
        <v>0</v>
      </c>
      <c r="AB85" s="102">
        <f t="shared" ref="AB85:AE85" ca="1" si="72">IF(LataProjekcji&lt;=Koniec,ROUND(AB382+AB389+AB396+AB403+AB529+AB410+AB417+AB424+AB431+AB438+AB445+AB452+AB459+AB466+AB473+AB480+AB487+AB494+AB501+AB508+AB515+AB522,0),0)</f>
        <v>0</v>
      </c>
      <c r="AC85" s="102">
        <f t="shared" ca="1" si="72"/>
        <v>0</v>
      </c>
      <c r="AD85" s="102">
        <f t="shared" ca="1" si="72"/>
        <v>0</v>
      </c>
      <c r="AE85" s="102">
        <f t="shared" ca="1" si="72"/>
        <v>0</v>
      </c>
    </row>
    <row r="86" spans="2:31">
      <c r="B86" s="37" t="s">
        <v>427</v>
      </c>
      <c r="C86" s="52"/>
      <c r="D86" s="52"/>
      <c r="E86" s="52"/>
      <c r="F86" s="52"/>
      <c r="G86" s="52"/>
      <c r="H86" s="313"/>
      <c r="I86" s="52"/>
      <c r="J86" s="487"/>
      <c r="K86" s="33">
        <f t="shared" ref="K86:W86" si="73">IF(LataProjekcji&lt;=Koniec,ROUND(K383+K390+K397+K404+K530+K411+K418+K425+K432+K439+K446+K453+K460+K467+K474+K481+K488+K495+K502+K509+K516+K523,0),0)</f>
        <v>0</v>
      </c>
      <c r="L86" s="33">
        <f t="shared" ca="1" si="73"/>
        <v>0</v>
      </c>
      <c r="M86" s="33">
        <f t="shared" ca="1" si="73"/>
        <v>0</v>
      </c>
      <c r="N86" s="33">
        <f t="shared" ca="1" si="73"/>
        <v>0</v>
      </c>
      <c r="O86" s="33">
        <f t="shared" ca="1" si="73"/>
        <v>0</v>
      </c>
      <c r="P86" s="33">
        <f t="shared" ca="1" si="73"/>
        <v>0</v>
      </c>
      <c r="Q86" s="33">
        <f t="shared" ca="1" si="73"/>
        <v>0</v>
      </c>
      <c r="R86" s="33">
        <f t="shared" ca="1" si="73"/>
        <v>0</v>
      </c>
      <c r="S86" s="33">
        <f t="shared" ca="1" si="73"/>
        <v>0</v>
      </c>
      <c r="T86" s="33">
        <f t="shared" ca="1" si="73"/>
        <v>0</v>
      </c>
      <c r="U86" s="33">
        <f t="shared" ca="1" si="73"/>
        <v>0</v>
      </c>
      <c r="V86" s="33">
        <f t="shared" ca="1" si="73"/>
        <v>0</v>
      </c>
      <c r="W86" s="33">
        <f t="shared" ca="1" si="73"/>
        <v>0</v>
      </c>
      <c r="X86" s="33">
        <f ca="1">IF(LataProjekcji&lt;=Koniec,ROUND(X383+X390+X397+X404+X530+X411+X418+X425+X432+X439+X446+X453+X460+X467+X474+X481+X488+X495+X502+X509+X516+X523,0),0)</f>
        <v>0</v>
      </c>
      <c r="Y86" s="33">
        <f t="shared" ref="Y86:AA86" ca="1" si="74">IF(LataProjekcji&lt;=Koniec,ROUND(Y383+Y390+Y397+Y404+Y530+Y411+Y418+Y425+Y432+Y439+Y446+Y453+Y460+Y467+Y474+Y481+Y488+Y495+Y502+Y509+Y516+Y523,0),0)</f>
        <v>0</v>
      </c>
      <c r="Z86" s="33">
        <f t="shared" ca="1" si="74"/>
        <v>0</v>
      </c>
      <c r="AA86" s="33">
        <f t="shared" ca="1" si="74"/>
        <v>0</v>
      </c>
      <c r="AB86" s="33">
        <f t="shared" ref="AB86:AE86" ca="1" si="75">IF(LataProjekcji&lt;=Koniec,ROUND(AB383+AB390+AB397+AB404+AB530+AB411+AB418+AB425+AB432+AB439+AB446+AB453+AB460+AB467+AB474+AB481+AB488+AB495+AB502+AB509+AB516+AB523,0),0)</f>
        <v>0</v>
      </c>
      <c r="AC86" s="33">
        <f t="shared" ca="1" si="75"/>
        <v>0</v>
      </c>
      <c r="AD86" s="33">
        <f t="shared" ca="1" si="75"/>
        <v>0</v>
      </c>
      <c r="AE86" s="33">
        <f t="shared" ca="1" si="75"/>
        <v>0</v>
      </c>
    </row>
    <row r="87" spans="2:31">
      <c r="B87" s="105" t="s">
        <v>428</v>
      </c>
      <c r="C87" s="105"/>
      <c r="D87" s="105"/>
      <c r="E87" s="105"/>
      <c r="F87" s="105"/>
      <c r="G87" s="105"/>
      <c r="H87" s="322"/>
      <c r="I87" s="105"/>
      <c r="J87" s="488"/>
      <c r="K87" s="106">
        <f>'Środki trwałe'!K265</f>
        <v>0</v>
      </c>
      <c r="L87" s="106">
        <f>'Środki trwałe'!L265</f>
        <v>0</v>
      </c>
      <c r="M87" s="106">
        <f>'Środki trwałe'!M265</f>
        <v>0</v>
      </c>
      <c r="N87" s="106">
        <f>'Środki trwałe'!N265</f>
        <v>0</v>
      </c>
      <c r="O87" s="106">
        <f>'Środki trwałe'!O265</f>
        <v>0</v>
      </c>
      <c r="P87" s="106">
        <f>'Środki trwałe'!P265</f>
        <v>0</v>
      </c>
      <c r="Q87" s="106">
        <f>'Środki trwałe'!Q265</f>
        <v>0</v>
      </c>
      <c r="R87" s="106">
        <f>'Środki trwałe'!R265</f>
        <v>0</v>
      </c>
      <c r="S87" s="106">
        <f>'Środki trwałe'!S265</f>
        <v>0</v>
      </c>
      <c r="T87" s="106">
        <f>'Środki trwałe'!T265</f>
        <v>0</v>
      </c>
      <c r="U87" s="106">
        <f>'Środki trwałe'!U265</f>
        <v>0</v>
      </c>
      <c r="V87" s="106">
        <f>'Środki trwałe'!V265</f>
        <v>0</v>
      </c>
      <c r="W87" s="106">
        <f>'Środki trwałe'!W265</f>
        <v>0</v>
      </c>
      <c r="X87" s="106">
        <f>'Środki trwałe'!X265</f>
        <v>0</v>
      </c>
      <c r="Y87" s="106">
        <f>'Środki trwałe'!Y265</f>
        <v>0</v>
      </c>
      <c r="Z87" s="106">
        <f>'Środki trwałe'!Z265</f>
        <v>0</v>
      </c>
      <c r="AA87" s="106">
        <f>'Środki trwałe'!AA265</f>
        <v>0</v>
      </c>
      <c r="AB87" s="106">
        <f>'Środki trwałe'!AB265</f>
        <v>0</v>
      </c>
      <c r="AC87" s="106">
        <f>'Środki trwałe'!AC265</f>
        <v>0</v>
      </c>
      <c r="AD87" s="106">
        <f>'Środki trwałe'!AD265</f>
        <v>0</v>
      </c>
      <c r="AE87" s="106">
        <f>'Środki trwałe'!AE265</f>
        <v>0</v>
      </c>
    </row>
    <row r="88" spans="2:31">
      <c r="B88" s="200" t="s">
        <v>429</v>
      </c>
      <c r="C88" s="52"/>
      <c r="D88" s="52"/>
      <c r="E88" s="52"/>
      <c r="F88" s="52"/>
      <c r="G88" s="52"/>
      <c r="H88" s="313"/>
      <c r="I88" s="52"/>
      <c r="J88" s="487"/>
      <c r="K88" s="86">
        <f t="shared" ref="K88:W88" si="76">IF(LataProjekcji&lt;=Koniec,ROUND(K384+K391+K398+K405+K531+K412+K419+K426+K433+K440+K447+K454+K461+K468+K475+K482+K489+K496+K503+K510+K517+K524,0),0)</f>
        <v>0</v>
      </c>
      <c r="L88" s="86">
        <f t="shared" ca="1" si="76"/>
        <v>0</v>
      </c>
      <c r="M88" s="86">
        <f t="shared" ca="1" si="76"/>
        <v>0</v>
      </c>
      <c r="N88" s="86">
        <f t="shared" ca="1" si="76"/>
        <v>0</v>
      </c>
      <c r="O88" s="86">
        <f t="shared" ca="1" si="76"/>
        <v>0</v>
      </c>
      <c r="P88" s="86">
        <f t="shared" ca="1" si="76"/>
        <v>0</v>
      </c>
      <c r="Q88" s="86">
        <f t="shared" ca="1" si="76"/>
        <v>0</v>
      </c>
      <c r="R88" s="86">
        <f t="shared" ca="1" si="76"/>
        <v>0</v>
      </c>
      <c r="S88" s="86">
        <f t="shared" ca="1" si="76"/>
        <v>0</v>
      </c>
      <c r="T88" s="86">
        <f t="shared" ca="1" si="76"/>
        <v>0</v>
      </c>
      <c r="U88" s="86">
        <f t="shared" ca="1" si="76"/>
        <v>0</v>
      </c>
      <c r="V88" s="86">
        <f t="shared" ca="1" si="76"/>
        <v>0</v>
      </c>
      <c r="W88" s="86">
        <f t="shared" ca="1" si="76"/>
        <v>0</v>
      </c>
      <c r="X88" s="86">
        <f t="shared" ref="X88:AA88" ca="1" si="77">IF(LataProjekcji&lt;=Koniec,ROUND(X384+X391+X398+X405+X531+X412+X419+X426+X433+X440+X447+X454+X461+X468+X475+X482+X489+X496+X503+X510+X517+X524,0),0)</f>
        <v>0</v>
      </c>
      <c r="Y88" s="86">
        <f t="shared" ca="1" si="77"/>
        <v>0</v>
      </c>
      <c r="Z88" s="86">
        <f t="shared" ca="1" si="77"/>
        <v>0</v>
      </c>
      <c r="AA88" s="86">
        <f t="shared" ca="1" si="77"/>
        <v>0</v>
      </c>
      <c r="AB88" s="86">
        <f t="shared" ref="AB88:AE88" ca="1" si="78">IF(LataProjekcji&lt;=Koniec,ROUND(AB384+AB391+AB398+AB405+AB531+AB412+AB419+AB426+AB433+AB440+AB447+AB454+AB461+AB468+AB475+AB482+AB489+AB496+AB503+AB510+AB517+AB524,0),0)</f>
        <v>0</v>
      </c>
      <c r="AC88" s="86">
        <f t="shared" ca="1" si="78"/>
        <v>0</v>
      </c>
      <c r="AD88" s="86">
        <f t="shared" ca="1" si="78"/>
        <v>0</v>
      </c>
      <c r="AE88" s="86">
        <f t="shared" ca="1" si="78"/>
        <v>0</v>
      </c>
    </row>
    <row r="89" spans="2:31">
      <c r="J89" s="490"/>
    </row>
    <row r="90" spans="2:31">
      <c r="B90"/>
      <c r="C90"/>
      <c r="D90"/>
      <c r="E90"/>
      <c r="F90"/>
      <c r="G90"/>
      <c r="H90"/>
      <c r="I90"/>
      <c r="J90" s="471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2:31" ht="24">
      <c r="B91" s="227" t="s">
        <v>369</v>
      </c>
      <c r="C91" s="228" t="s">
        <v>387</v>
      </c>
      <c r="D91" s="229" t="s">
        <v>397</v>
      </c>
      <c r="E91" s="229" t="s">
        <v>389</v>
      </c>
      <c r="F91" s="229" t="s">
        <v>390</v>
      </c>
      <c r="G91" s="229" t="s">
        <v>425</v>
      </c>
      <c r="H91" s="310"/>
      <c r="I91" s="230"/>
      <c r="J91" s="489"/>
      <c r="K91" s="231" t="str">
        <f t="shared" ref="K91:AE91" si="79">LataProjekcji</f>
        <v>Uzupełnij dane</v>
      </c>
      <c r="L91" s="231" t="str">
        <f t="shared" si="79"/>
        <v/>
      </c>
      <c r="M91" s="231" t="str">
        <f t="shared" si="79"/>
        <v/>
      </c>
      <c r="N91" s="231" t="str">
        <f t="shared" si="79"/>
        <v/>
      </c>
      <c r="O91" s="231" t="str">
        <f t="shared" si="79"/>
        <v/>
      </c>
      <c r="P91" s="231" t="str">
        <f t="shared" si="79"/>
        <v/>
      </c>
      <c r="Q91" s="231" t="str">
        <f t="shared" si="79"/>
        <v/>
      </c>
      <c r="R91" s="231" t="str">
        <f t="shared" si="79"/>
        <v/>
      </c>
      <c r="S91" s="231" t="str">
        <f t="shared" si="79"/>
        <v/>
      </c>
      <c r="T91" s="231" t="str">
        <f t="shared" si="79"/>
        <v/>
      </c>
      <c r="U91" s="231" t="str">
        <f t="shared" si="79"/>
        <v/>
      </c>
      <c r="V91" s="231" t="str">
        <f t="shared" si="79"/>
        <v/>
      </c>
      <c r="W91" s="231" t="str">
        <f t="shared" si="79"/>
        <v/>
      </c>
      <c r="X91" s="231" t="str">
        <f t="shared" si="79"/>
        <v/>
      </c>
      <c r="Y91" s="231" t="str">
        <f t="shared" si="79"/>
        <v/>
      </c>
      <c r="Z91" s="231" t="str">
        <f t="shared" si="79"/>
        <v/>
      </c>
      <c r="AA91" s="231" t="str">
        <f t="shared" si="79"/>
        <v/>
      </c>
      <c r="AB91" s="231" t="str">
        <f t="shared" si="79"/>
        <v/>
      </c>
      <c r="AC91" s="231" t="str">
        <f t="shared" si="79"/>
        <v/>
      </c>
      <c r="AD91" s="231" t="str">
        <f t="shared" si="79"/>
        <v/>
      </c>
      <c r="AE91" s="231" t="str">
        <f t="shared" si="79"/>
        <v/>
      </c>
    </row>
    <row r="92" spans="2:31">
      <c r="B92" s="103" t="str">
        <f>IF(ISBLANK('Środki trwałe'!B269),"",'Środki trwałe'!B269)</f>
        <v/>
      </c>
      <c r="C92" s="102" t="str">
        <f>IF(ISBLANK('Środki trwałe'!D269),"",'Środki trwałe'!D269)</f>
        <v/>
      </c>
      <c r="D92" s="245" t="str">
        <f>IF(ISBLANK('Środki trwałe'!E269),"",'Środki trwałe'!E269)</f>
        <v/>
      </c>
      <c r="E92" s="197">
        <f>IF(AND('Środki trwałe'!F269="tak",'Środki trwałe'!G269="nie"),'Środki trwałe'!H269,0)</f>
        <v>0</v>
      </c>
      <c r="F92" s="94">
        <f>IFERROR(IF(E92=0,0,ROUND(E92*C92,0)),0)</f>
        <v>0</v>
      </c>
      <c r="G92" s="102">
        <f>IF(AND('Środki trwałe'!F269="tak",'Środki trwałe'!G269="tak"),'Środki trwałe'!I269,0)</f>
        <v>0</v>
      </c>
      <c r="H92" s="314"/>
      <c r="I92" s="101"/>
      <c r="J92" s="491" t="str">
        <f>IF(ISBLANK('Środki trwałe'!C269),"",'Środki trwałe'!C269)</f>
        <v/>
      </c>
      <c r="K92" s="102">
        <f t="shared" ref="K92:AE106" si="80">IFERROR(ROUND(IF(AND(YEAR($D92)=LataProjekcji,$F92&gt;0),$F92,0),0),0)</f>
        <v>0</v>
      </c>
      <c r="L92" s="102">
        <f t="shared" si="80"/>
        <v>0</v>
      </c>
      <c r="M92" s="102">
        <f t="shared" si="80"/>
        <v>0</v>
      </c>
      <c r="N92" s="102">
        <f t="shared" si="80"/>
        <v>0</v>
      </c>
      <c r="O92" s="102">
        <f t="shared" si="80"/>
        <v>0</v>
      </c>
      <c r="P92" s="102">
        <f t="shared" si="80"/>
        <v>0</v>
      </c>
      <c r="Q92" s="102">
        <f t="shared" si="80"/>
        <v>0</v>
      </c>
      <c r="R92" s="102">
        <f t="shared" si="80"/>
        <v>0</v>
      </c>
      <c r="S92" s="102">
        <f t="shared" si="80"/>
        <v>0</v>
      </c>
      <c r="T92" s="102">
        <f t="shared" si="80"/>
        <v>0</v>
      </c>
      <c r="U92" s="102">
        <f t="shared" si="80"/>
        <v>0</v>
      </c>
      <c r="V92" s="102">
        <f t="shared" si="80"/>
        <v>0</v>
      </c>
      <c r="W92" s="102">
        <f t="shared" si="80"/>
        <v>0</v>
      </c>
      <c r="X92" s="102">
        <f t="shared" si="80"/>
        <v>0</v>
      </c>
      <c r="Y92" s="102">
        <f t="shared" si="80"/>
        <v>0</v>
      </c>
      <c r="Z92" s="102">
        <f t="shared" si="80"/>
        <v>0</v>
      </c>
      <c r="AA92" s="102">
        <f t="shared" si="80"/>
        <v>0</v>
      </c>
      <c r="AB92" s="102">
        <f t="shared" si="80"/>
        <v>0</v>
      </c>
      <c r="AC92" s="102">
        <f t="shared" si="80"/>
        <v>0</v>
      </c>
      <c r="AD92" s="102">
        <f t="shared" si="80"/>
        <v>0</v>
      </c>
      <c r="AE92" s="102">
        <f t="shared" si="80"/>
        <v>0</v>
      </c>
    </row>
    <row r="93" spans="2:31">
      <c r="B93" s="37" t="str">
        <f>IF(ISBLANK('Środki trwałe'!B270),"",'Środki trwałe'!B270)</f>
        <v/>
      </c>
      <c r="C93" s="33" t="str">
        <f>IF(ISBLANK('Środki trwałe'!D270),"",'Środki trwałe'!D270)</f>
        <v/>
      </c>
      <c r="D93" s="245" t="str">
        <f>IF(ISBLANK('Środki trwałe'!E270),"",'Środki trwałe'!E270)</f>
        <v/>
      </c>
      <c r="E93" s="197">
        <f>IF(AND('Środki trwałe'!F270="tak",'Środki trwałe'!G270="nie"),'Środki trwałe'!H270,0)</f>
        <v>0</v>
      </c>
      <c r="F93" s="94">
        <f>IFERROR(IF(E93=0,0,ROUND(E93*C93,0)),0)</f>
        <v>0</v>
      </c>
      <c r="G93" s="33">
        <f>IF(AND('Środki trwałe'!F270="tak",'Środki trwałe'!G270="tak"),'Środki trwałe'!I270,0)</f>
        <v>0</v>
      </c>
      <c r="H93" s="313"/>
      <c r="I93" s="52"/>
      <c r="J93" s="484" t="str">
        <f>IF(ISBLANK('Środki trwałe'!C270),"",'Środki trwałe'!C270)</f>
        <v/>
      </c>
      <c r="K93" s="33">
        <f t="shared" si="80"/>
        <v>0</v>
      </c>
      <c r="L93" s="33">
        <f t="shared" si="80"/>
        <v>0</v>
      </c>
      <c r="M93" s="33">
        <f t="shared" si="80"/>
        <v>0</v>
      </c>
      <c r="N93" s="33">
        <f t="shared" si="80"/>
        <v>0</v>
      </c>
      <c r="O93" s="33">
        <f t="shared" si="80"/>
        <v>0</v>
      </c>
      <c r="P93" s="33">
        <f t="shared" si="80"/>
        <v>0</v>
      </c>
      <c r="Q93" s="33">
        <f t="shared" si="80"/>
        <v>0</v>
      </c>
      <c r="R93" s="33">
        <f t="shared" si="80"/>
        <v>0</v>
      </c>
      <c r="S93" s="33">
        <f t="shared" si="80"/>
        <v>0</v>
      </c>
      <c r="T93" s="33">
        <f t="shared" si="80"/>
        <v>0</v>
      </c>
      <c r="U93" s="33">
        <f t="shared" si="80"/>
        <v>0</v>
      </c>
      <c r="V93" s="33">
        <f t="shared" si="80"/>
        <v>0</v>
      </c>
      <c r="W93" s="33">
        <f t="shared" si="80"/>
        <v>0</v>
      </c>
      <c r="X93" s="33">
        <f t="shared" si="80"/>
        <v>0</v>
      </c>
      <c r="Y93" s="33">
        <f t="shared" si="80"/>
        <v>0</v>
      </c>
      <c r="Z93" s="33">
        <f t="shared" si="80"/>
        <v>0</v>
      </c>
      <c r="AA93" s="33">
        <f t="shared" si="80"/>
        <v>0</v>
      </c>
      <c r="AB93" s="33">
        <f t="shared" si="80"/>
        <v>0</v>
      </c>
      <c r="AC93" s="33">
        <f t="shared" si="80"/>
        <v>0</v>
      </c>
      <c r="AD93" s="33">
        <f t="shared" si="80"/>
        <v>0</v>
      </c>
      <c r="AE93" s="33">
        <f t="shared" si="80"/>
        <v>0</v>
      </c>
    </row>
    <row r="94" spans="2:31">
      <c r="B94" s="37" t="str">
        <f>IF(ISBLANK('Środki trwałe'!B271),"",'Środki trwałe'!B271)</f>
        <v/>
      </c>
      <c r="C94" s="33" t="str">
        <f>IF(ISBLANK('Środki trwałe'!D271),"",'Środki trwałe'!D271)</f>
        <v/>
      </c>
      <c r="D94" s="245" t="str">
        <f>IF(ISBLANK('Środki trwałe'!E271),"",'Środki trwałe'!E271)</f>
        <v/>
      </c>
      <c r="E94" s="197">
        <f>IF(AND('Środki trwałe'!F271="tak",'Środki trwałe'!G271="nie"),'Środki trwałe'!H271,0)</f>
        <v>0</v>
      </c>
      <c r="F94" s="94">
        <f>IFERROR(IF(E94=0,0,ROUND(E94*C94,0)),0)</f>
        <v>0</v>
      </c>
      <c r="G94" s="33">
        <f>IF(AND('Środki trwałe'!F271="tak",'Środki trwałe'!G271="tak"),'Środki trwałe'!I271,0)</f>
        <v>0</v>
      </c>
      <c r="H94" s="313"/>
      <c r="I94" s="52"/>
      <c r="J94" s="484" t="str">
        <f>IF(ISBLANK('Środki trwałe'!C271),"",'Środki trwałe'!C271)</f>
        <v/>
      </c>
      <c r="K94" s="33">
        <f t="shared" si="80"/>
        <v>0</v>
      </c>
      <c r="L94" s="33">
        <f t="shared" si="80"/>
        <v>0</v>
      </c>
      <c r="M94" s="33">
        <f t="shared" si="80"/>
        <v>0</v>
      </c>
      <c r="N94" s="33">
        <f t="shared" si="80"/>
        <v>0</v>
      </c>
      <c r="O94" s="33">
        <f t="shared" si="80"/>
        <v>0</v>
      </c>
      <c r="P94" s="33">
        <f t="shared" si="80"/>
        <v>0</v>
      </c>
      <c r="Q94" s="33">
        <f t="shared" si="80"/>
        <v>0</v>
      </c>
      <c r="R94" s="33">
        <f t="shared" si="80"/>
        <v>0</v>
      </c>
      <c r="S94" s="33">
        <f t="shared" si="80"/>
        <v>0</v>
      </c>
      <c r="T94" s="33">
        <f t="shared" si="80"/>
        <v>0</v>
      </c>
      <c r="U94" s="33">
        <f t="shared" si="80"/>
        <v>0</v>
      </c>
      <c r="V94" s="33">
        <f t="shared" si="80"/>
        <v>0</v>
      </c>
      <c r="W94" s="33">
        <f t="shared" si="80"/>
        <v>0</v>
      </c>
      <c r="X94" s="33">
        <f t="shared" si="80"/>
        <v>0</v>
      </c>
      <c r="Y94" s="33">
        <f t="shared" si="80"/>
        <v>0</v>
      </c>
      <c r="Z94" s="33">
        <f t="shared" si="80"/>
        <v>0</v>
      </c>
      <c r="AA94" s="33">
        <f t="shared" si="80"/>
        <v>0</v>
      </c>
      <c r="AB94" s="33">
        <f t="shared" si="80"/>
        <v>0</v>
      </c>
      <c r="AC94" s="33">
        <f t="shared" si="80"/>
        <v>0</v>
      </c>
      <c r="AD94" s="33">
        <f t="shared" si="80"/>
        <v>0</v>
      </c>
      <c r="AE94" s="33">
        <f t="shared" si="80"/>
        <v>0</v>
      </c>
    </row>
    <row r="95" spans="2:31">
      <c r="B95" s="37" t="str">
        <f>IF(ISBLANK('Środki trwałe'!B272),"",'Środki trwałe'!B272)</f>
        <v/>
      </c>
      <c r="C95" s="33" t="str">
        <f>IF(ISBLANK('Środki trwałe'!D272),"",'Środki trwałe'!D272)</f>
        <v/>
      </c>
      <c r="D95" s="245" t="str">
        <f>IF(ISBLANK('Środki trwałe'!E272),"",'Środki trwałe'!E272)</f>
        <v/>
      </c>
      <c r="E95" s="197">
        <f>IF(AND('Środki trwałe'!F272="tak",'Środki trwałe'!G272="nie"),'Środki trwałe'!H272,0)</f>
        <v>0</v>
      </c>
      <c r="F95" s="94">
        <f t="shared" ref="F95:F105" si="81">IFERROR(IF(E95=0,0,ROUND(E95*C95,0)),0)</f>
        <v>0</v>
      </c>
      <c r="G95" s="33">
        <f>IF(AND('Środki trwałe'!F272="tak",'Środki trwałe'!G272="tak"),'Środki trwałe'!I272,0)</f>
        <v>0</v>
      </c>
      <c r="H95" s="313"/>
      <c r="I95" s="52"/>
      <c r="J95" s="484" t="str">
        <f>IF(ISBLANK('Środki trwałe'!C272),"",'Środki trwałe'!C272)</f>
        <v/>
      </c>
      <c r="K95" s="33">
        <f t="shared" si="80"/>
        <v>0</v>
      </c>
      <c r="L95" s="33">
        <f t="shared" si="80"/>
        <v>0</v>
      </c>
      <c r="M95" s="33">
        <f t="shared" si="80"/>
        <v>0</v>
      </c>
      <c r="N95" s="33">
        <f t="shared" si="80"/>
        <v>0</v>
      </c>
      <c r="O95" s="33">
        <f t="shared" si="80"/>
        <v>0</v>
      </c>
      <c r="P95" s="33">
        <f t="shared" si="80"/>
        <v>0</v>
      </c>
      <c r="Q95" s="33">
        <f t="shared" si="80"/>
        <v>0</v>
      </c>
      <c r="R95" s="33">
        <f t="shared" si="80"/>
        <v>0</v>
      </c>
      <c r="S95" s="33">
        <f t="shared" si="80"/>
        <v>0</v>
      </c>
      <c r="T95" s="33">
        <f t="shared" si="80"/>
        <v>0</v>
      </c>
      <c r="U95" s="33">
        <f t="shared" si="80"/>
        <v>0</v>
      </c>
      <c r="V95" s="33">
        <f t="shared" si="80"/>
        <v>0</v>
      </c>
      <c r="W95" s="33">
        <f t="shared" si="80"/>
        <v>0</v>
      </c>
      <c r="X95" s="33">
        <f t="shared" si="80"/>
        <v>0</v>
      </c>
      <c r="Y95" s="33">
        <f t="shared" ref="Y95:AE106" si="82">IFERROR(ROUND(IF(AND(YEAR($D95)=LataProjekcji,$F95&gt;0),$F95,0),0),0)</f>
        <v>0</v>
      </c>
      <c r="Z95" s="33">
        <f t="shared" si="82"/>
        <v>0</v>
      </c>
      <c r="AA95" s="33">
        <f t="shared" si="82"/>
        <v>0</v>
      </c>
      <c r="AB95" s="33">
        <f t="shared" si="82"/>
        <v>0</v>
      </c>
      <c r="AC95" s="33">
        <f t="shared" si="82"/>
        <v>0</v>
      </c>
      <c r="AD95" s="33">
        <f t="shared" si="82"/>
        <v>0</v>
      </c>
      <c r="AE95" s="33">
        <f t="shared" si="82"/>
        <v>0</v>
      </c>
    </row>
    <row r="96" spans="2:31">
      <c r="B96" s="37" t="str">
        <f>IF(ISBLANK('Środki trwałe'!B273),"",'Środki trwałe'!B273)</f>
        <v/>
      </c>
      <c r="C96" s="33" t="str">
        <f>IF(ISBLANK('Środki trwałe'!D273),"",'Środki trwałe'!D273)</f>
        <v/>
      </c>
      <c r="D96" s="245" t="str">
        <f>IF(ISBLANK('Środki trwałe'!E273),"",'Środki trwałe'!E273)</f>
        <v/>
      </c>
      <c r="E96" s="197">
        <f>IF(AND('Środki trwałe'!F273="tak",'Środki trwałe'!G273="nie"),'Środki trwałe'!H273,0)</f>
        <v>0</v>
      </c>
      <c r="F96" s="94">
        <f t="shared" si="81"/>
        <v>0</v>
      </c>
      <c r="G96" s="33">
        <f>IF(AND('Środki trwałe'!F273="tak",'Środki trwałe'!G273="tak"),'Środki trwałe'!I273,0)</f>
        <v>0</v>
      </c>
      <c r="H96" s="313"/>
      <c r="I96" s="52"/>
      <c r="J96" s="484" t="str">
        <f>IF(ISBLANK('Środki trwałe'!C273),"",'Środki trwałe'!C273)</f>
        <v/>
      </c>
      <c r="K96" s="33">
        <f t="shared" si="80"/>
        <v>0</v>
      </c>
      <c r="L96" s="33">
        <f t="shared" si="80"/>
        <v>0</v>
      </c>
      <c r="M96" s="33">
        <f t="shared" si="80"/>
        <v>0</v>
      </c>
      <c r="N96" s="33">
        <f t="shared" si="80"/>
        <v>0</v>
      </c>
      <c r="O96" s="33">
        <f t="shared" si="80"/>
        <v>0</v>
      </c>
      <c r="P96" s="33">
        <f t="shared" si="80"/>
        <v>0</v>
      </c>
      <c r="Q96" s="33">
        <f t="shared" si="80"/>
        <v>0</v>
      </c>
      <c r="R96" s="33">
        <f t="shared" si="80"/>
        <v>0</v>
      </c>
      <c r="S96" s="33">
        <f t="shared" si="80"/>
        <v>0</v>
      </c>
      <c r="T96" s="33">
        <f t="shared" si="80"/>
        <v>0</v>
      </c>
      <c r="U96" s="33">
        <f t="shared" si="80"/>
        <v>0</v>
      </c>
      <c r="V96" s="33">
        <f t="shared" si="80"/>
        <v>0</v>
      </c>
      <c r="W96" s="33">
        <f t="shared" si="80"/>
        <v>0</v>
      </c>
      <c r="X96" s="33">
        <f t="shared" si="80"/>
        <v>0</v>
      </c>
      <c r="Y96" s="33">
        <f t="shared" si="82"/>
        <v>0</v>
      </c>
      <c r="Z96" s="33">
        <f t="shared" si="82"/>
        <v>0</v>
      </c>
      <c r="AA96" s="33">
        <f t="shared" si="82"/>
        <v>0</v>
      </c>
      <c r="AB96" s="33">
        <f t="shared" si="82"/>
        <v>0</v>
      </c>
      <c r="AC96" s="33">
        <f t="shared" si="82"/>
        <v>0</v>
      </c>
      <c r="AD96" s="33">
        <f t="shared" si="82"/>
        <v>0</v>
      </c>
      <c r="AE96" s="33">
        <f t="shared" si="82"/>
        <v>0</v>
      </c>
    </row>
    <row r="97" spans="2:31">
      <c r="B97" s="37" t="str">
        <f>IF(ISBLANK('Środki trwałe'!B274),"",'Środki trwałe'!B274)</f>
        <v/>
      </c>
      <c r="C97" s="33" t="str">
        <f>IF(ISBLANK('Środki trwałe'!D274),"",'Środki trwałe'!D274)</f>
        <v/>
      </c>
      <c r="D97" s="245" t="str">
        <f>IF(ISBLANK('Środki trwałe'!E274),"",'Środki trwałe'!E274)</f>
        <v/>
      </c>
      <c r="E97" s="197">
        <f>IF(AND('Środki trwałe'!F274="tak",'Środki trwałe'!G274="nie"),'Środki trwałe'!H274,0)</f>
        <v>0</v>
      </c>
      <c r="F97" s="94">
        <f t="shared" si="81"/>
        <v>0</v>
      </c>
      <c r="G97" s="33">
        <f>IF(AND('Środki trwałe'!F274="tak",'Środki trwałe'!G274="tak"),'Środki trwałe'!I274,0)</f>
        <v>0</v>
      </c>
      <c r="H97" s="313"/>
      <c r="I97" s="52"/>
      <c r="J97" s="484" t="str">
        <f>IF(ISBLANK('Środki trwałe'!C274),"",'Środki trwałe'!C274)</f>
        <v/>
      </c>
      <c r="K97" s="33">
        <f t="shared" si="80"/>
        <v>0</v>
      </c>
      <c r="L97" s="33">
        <f t="shared" si="80"/>
        <v>0</v>
      </c>
      <c r="M97" s="33">
        <f t="shared" si="80"/>
        <v>0</v>
      </c>
      <c r="N97" s="33">
        <f t="shared" si="80"/>
        <v>0</v>
      </c>
      <c r="O97" s="33">
        <f t="shared" si="80"/>
        <v>0</v>
      </c>
      <c r="P97" s="33">
        <f t="shared" si="80"/>
        <v>0</v>
      </c>
      <c r="Q97" s="33">
        <f t="shared" si="80"/>
        <v>0</v>
      </c>
      <c r="R97" s="33">
        <f t="shared" si="80"/>
        <v>0</v>
      </c>
      <c r="S97" s="33">
        <f t="shared" si="80"/>
        <v>0</v>
      </c>
      <c r="T97" s="33">
        <f t="shared" si="80"/>
        <v>0</v>
      </c>
      <c r="U97" s="33">
        <f t="shared" si="80"/>
        <v>0</v>
      </c>
      <c r="V97" s="33">
        <f t="shared" si="80"/>
        <v>0</v>
      </c>
      <c r="W97" s="33">
        <f t="shared" si="80"/>
        <v>0</v>
      </c>
      <c r="X97" s="33">
        <f t="shared" si="80"/>
        <v>0</v>
      </c>
      <c r="Y97" s="33">
        <f t="shared" si="82"/>
        <v>0</v>
      </c>
      <c r="Z97" s="33">
        <f t="shared" si="82"/>
        <v>0</v>
      </c>
      <c r="AA97" s="33">
        <f t="shared" si="82"/>
        <v>0</v>
      </c>
      <c r="AB97" s="33">
        <f t="shared" si="82"/>
        <v>0</v>
      </c>
      <c r="AC97" s="33">
        <f t="shared" si="82"/>
        <v>0</v>
      </c>
      <c r="AD97" s="33">
        <f t="shared" si="82"/>
        <v>0</v>
      </c>
      <c r="AE97" s="33">
        <f t="shared" si="82"/>
        <v>0</v>
      </c>
    </row>
    <row r="98" spans="2:31">
      <c r="B98" s="37" t="str">
        <f>IF(ISBLANK('Środki trwałe'!B275),"",'Środki trwałe'!B275)</f>
        <v/>
      </c>
      <c r="C98" s="33" t="str">
        <f>IF(ISBLANK('Środki trwałe'!D275),"",'Środki trwałe'!D275)</f>
        <v/>
      </c>
      <c r="D98" s="245" t="str">
        <f>IF(ISBLANK('Środki trwałe'!E275),"",'Środki trwałe'!E275)</f>
        <v/>
      </c>
      <c r="E98" s="197">
        <f>IF(AND('Środki trwałe'!F275="tak",'Środki trwałe'!G275="nie"),'Środki trwałe'!H275,0)</f>
        <v>0</v>
      </c>
      <c r="F98" s="94">
        <f t="shared" si="81"/>
        <v>0</v>
      </c>
      <c r="G98" s="33">
        <f>IF(AND('Środki trwałe'!F275="tak",'Środki trwałe'!G275="tak"),'Środki trwałe'!I275,0)</f>
        <v>0</v>
      </c>
      <c r="H98" s="313"/>
      <c r="I98" s="52"/>
      <c r="J98" s="484" t="str">
        <f>IF(ISBLANK('Środki trwałe'!C275),"",'Środki trwałe'!C275)</f>
        <v/>
      </c>
      <c r="K98" s="33">
        <f t="shared" si="80"/>
        <v>0</v>
      </c>
      <c r="L98" s="33">
        <f t="shared" si="80"/>
        <v>0</v>
      </c>
      <c r="M98" s="33">
        <f t="shared" si="80"/>
        <v>0</v>
      </c>
      <c r="N98" s="33">
        <f t="shared" si="80"/>
        <v>0</v>
      </c>
      <c r="O98" s="33">
        <f t="shared" si="80"/>
        <v>0</v>
      </c>
      <c r="P98" s="33">
        <f t="shared" si="80"/>
        <v>0</v>
      </c>
      <c r="Q98" s="33">
        <f t="shared" si="80"/>
        <v>0</v>
      </c>
      <c r="R98" s="33">
        <f t="shared" si="80"/>
        <v>0</v>
      </c>
      <c r="S98" s="33">
        <f t="shared" si="80"/>
        <v>0</v>
      </c>
      <c r="T98" s="33">
        <f t="shared" si="80"/>
        <v>0</v>
      </c>
      <c r="U98" s="33">
        <f t="shared" si="80"/>
        <v>0</v>
      </c>
      <c r="V98" s="33">
        <f t="shared" si="80"/>
        <v>0</v>
      </c>
      <c r="W98" s="33">
        <f t="shared" si="80"/>
        <v>0</v>
      </c>
      <c r="X98" s="33">
        <f t="shared" si="80"/>
        <v>0</v>
      </c>
      <c r="Y98" s="33">
        <f t="shared" si="82"/>
        <v>0</v>
      </c>
      <c r="Z98" s="33">
        <f t="shared" si="82"/>
        <v>0</v>
      </c>
      <c r="AA98" s="33">
        <f t="shared" si="82"/>
        <v>0</v>
      </c>
      <c r="AB98" s="33">
        <f t="shared" si="82"/>
        <v>0</v>
      </c>
      <c r="AC98" s="33">
        <f t="shared" si="82"/>
        <v>0</v>
      </c>
      <c r="AD98" s="33">
        <f t="shared" si="82"/>
        <v>0</v>
      </c>
      <c r="AE98" s="33">
        <f t="shared" si="82"/>
        <v>0</v>
      </c>
    </row>
    <row r="99" spans="2:31">
      <c r="B99" s="37" t="str">
        <f>IF(ISBLANK('Środki trwałe'!B276),"",'Środki trwałe'!B276)</f>
        <v/>
      </c>
      <c r="C99" s="33" t="str">
        <f>IF(ISBLANK('Środki trwałe'!D276),"",'Środki trwałe'!D276)</f>
        <v/>
      </c>
      <c r="D99" s="245" t="str">
        <f>IF(ISBLANK('Środki trwałe'!E276),"",'Środki trwałe'!E276)</f>
        <v/>
      </c>
      <c r="E99" s="197">
        <f>IF(AND('Środki trwałe'!F276="tak",'Środki trwałe'!G276="nie"),'Środki trwałe'!H276,0)</f>
        <v>0</v>
      </c>
      <c r="F99" s="94">
        <f t="shared" si="81"/>
        <v>0</v>
      </c>
      <c r="G99" s="33">
        <f>IF(AND('Środki trwałe'!F276="tak",'Środki trwałe'!G276="tak"),'Środki trwałe'!I276,0)</f>
        <v>0</v>
      </c>
      <c r="H99" s="313"/>
      <c r="I99" s="52"/>
      <c r="J99" s="484" t="str">
        <f>IF(ISBLANK('Środki trwałe'!C276),"",'Środki trwałe'!C276)</f>
        <v/>
      </c>
      <c r="K99" s="33">
        <f t="shared" si="80"/>
        <v>0</v>
      </c>
      <c r="L99" s="33">
        <f t="shared" si="80"/>
        <v>0</v>
      </c>
      <c r="M99" s="33">
        <f t="shared" si="80"/>
        <v>0</v>
      </c>
      <c r="N99" s="33">
        <f t="shared" si="80"/>
        <v>0</v>
      </c>
      <c r="O99" s="33">
        <f t="shared" si="80"/>
        <v>0</v>
      </c>
      <c r="P99" s="33">
        <f t="shared" si="80"/>
        <v>0</v>
      </c>
      <c r="Q99" s="33">
        <f t="shared" si="80"/>
        <v>0</v>
      </c>
      <c r="R99" s="33">
        <f t="shared" si="80"/>
        <v>0</v>
      </c>
      <c r="S99" s="33">
        <f t="shared" si="80"/>
        <v>0</v>
      </c>
      <c r="T99" s="33">
        <f t="shared" si="80"/>
        <v>0</v>
      </c>
      <c r="U99" s="33">
        <f t="shared" si="80"/>
        <v>0</v>
      </c>
      <c r="V99" s="33">
        <f t="shared" si="80"/>
        <v>0</v>
      </c>
      <c r="W99" s="33">
        <f t="shared" si="80"/>
        <v>0</v>
      </c>
      <c r="X99" s="33">
        <f t="shared" si="80"/>
        <v>0</v>
      </c>
      <c r="Y99" s="33">
        <f t="shared" si="82"/>
        <v>0</v>
      </c>
      <c r="Z99" s="33">
        <f t="shared" si="82"/>
        <v>0</v>
      </c>
      <c r="AA99" s="33">
        <f t="shared" si="82"/>
        <v>0</v>
      </c>
      <c r="AB99" s="33">
        <f t="shared" si="82"/>
        <v>0</v>
      </c>
      <c r="AC99" s="33">
        <f t="shared" si="82"/>
        <v>0</v>
      </c>
      <c r="AD99" s="33">
        <f t="shared" si="82"/>
        <v>0</v>
      </c>
      <c r="AE99" s="33">
        <f t="shared" si="82"/>
        <v>0</v>
      </c>
    </row>
    <row r="100" spans="2:31">
      <c r="B100" s="37" t="str">
        <f>IF(ISBLANK('Środki trwałe'!B277),"",'Środki trwałe'!B277)</f>
        <v/>
      </c>
      <c r="C100" s="33" t="str">
        <f>IF(ISBLANK('Środki trwałe'!D277),"",'Środki trwałe'!D277)</f>
        <v/>
      </c>
      <c r="D100" s="245" t="str">
        <f>IF(ISBLANK('Środki trwałe'!E277),"",'Środki trwałe'!E277)</f>
        <v/>
      </c>
      <c r="E100" s="197">
        <f>IF(AND('Środki trwałe'!F277="tak",'Środki trwałe'!G277="nie"),'Środki trwałe'!H277,0)</f>
        <v>0</v>
      </c>
      <c r="F100" s="94">
        <f t="shared" si="81"/>
        <v>0</v>
      </c>
      <c r="G100" s="33">
        <f>IF(AND('Środki trwałe'!F277="tak",'Środki trwałe'!G277="tak"),'Środki trwałe'!I277,0)</f>
        <v>0</v>
      </c>
      <c r="H100" s="313"/>
      <c r="I100" s="52"/>
      <c r="J100" s="484" t="str">
        <f>IF(ISBLANK('Środki trwałe'!C277),"",'Środki trwałe'!C277)</f>
        <v/>
      </c>
      <c r="K100" s="33">
        <f t="shared" si="80"/>
        <v>0</v>
      </c>
      <c r="L100" s="33">
        <f t="shared" si="80"/>
        <v>0</v>
      </c>
      <c r="M100" s="33">
        <f t="shared" si="80"/>
        <v>0</v>
      </c>
      <c r="N100" s="33">
        <f t="shared" si="80"/>
        <v>0</v>
      </c>
      <c r="O100" s="33">
        <f t="shared" si="80"/>
        <v>0</v>
      </c>
      <c r="P100" s="33">
        <f t="shared" si="80"/>
        <v>0</v>
      </c>
      <c r="Q100" s="33">
        <f t="shared" si="80"/>
        <v>0</v>
      </c>
      <c r="R100" s="33">
        <f t="shared" si="80"/>
        <v>0</v>
      </c>
      <c r="S100" s="33">
        <f t="shared" si="80"/>
        <v>0</v>
      </c>
      <c r="T100" s="33">
        <f t="shared" si="80"/>
        <v>0</v>
      </c>
      <c r="U100" s="33">
        <f t="shared" si="80"/>
        <v>0</v>
      </c>
      <c r="V100" s="33">
        <f t="shared" si="80"/>
        <v>0</v>
      </c>
      <c r="W100" s="33">
        <f t="shared" si="80"/>
        <v>0</v>
      </c>
      <c r="X100" s="33">
        <f t="shared" si="80"/>
        <v>0</v>
      </c>
      <c r="Y100" s="33">
        <f t="shared" si="82"/>
        <v>0</v>
      </c>
      <c r="Z100" s="33">
        <f t="shared" si="82"/>
        <v>0</v>
      </c>
      <c r="AA100" s="33">
        <f t="shared" si="82"/>
        <v>0</v>
      </c>
      <c r="AB100" s="33">
        <f t="shared" si="82"/>
        <v>0</v>
      </c>
      <c r="AC100" s="33">
        <f t="shared" si="82"/>
        <v>0</v>
      </c>
      <c r="AD100" s="33">
        <f t="shared" si="82"/>
        <v>0</v>
      </c>
      <c r="AE100" s="33">
        <f t="shared" si="82"/>
        <v>0</v>
      </c>
    </row>
    <row r="101" spans="2:31">
      <c r="B101" s="37" t="str">
        <f>IF(ISBLANK('Środki trwałe'!B278),"",'Środki trwałe'!B278)</f>
        <v/>
      </c>
      <c r="C101" s="33" t="str">
        <f>IF(ISBLANK('Środki trwałe'!D278),"",'Środki trwałe'!D278)</f>
        <v/>
      </c>
      <c r="D101" s="245" t="str">
        <f>IF(ISBLANK('Środki trwałe'!E278),"",'Środki trwałe'!E278)</f>
        <v/>
      </c>
      <c r="E101" s="197">
        <f>IF(AND('Środki trwałe'!F278="tak",'Środki trwałe'!G278="nie"),'Środki trwałe'!H278,0)</f>
        <v>0</v>
      </c>
      <c r="F101" s="94">
        <f t="shared" si="81"/>
        <v>0</v>
      </c>
      <c r="G101" s="33">
        <f>IF(AND('Środki trwałe'!F278="tak",'Środki trwałe'!G278="tak"),'Środki trwałe'!I278,0)</f>
        <v>0</v>
      </c>
      <c r="H101" s="313"/>
      <c r="I101" s="52"/>
      <c r="J101" s="484" t="str">
        <f>IF(ISBLANK('Środki trwałe'!C278),"",'Środki trwałe'!C278)</f>
        <v/>
      </c>
      <c r="K101" s="33">
        <f t="shared" si="80"/>
        <v>0</v>
      </c>
      <c r="L101" s="33">
        <f t="shared" si="80"/>
        <v>0</v>
      </c>
      <c r="M101" s="33">
        <f t="shared" si="80"/>
        <v>0</v>
      </c>
      <c r="N101" s="33">
        <f t="shared" si="80"/>
        <v>0</v>
      </c>
      <c r="O101" s="33">
        <f t="shared" si="80"/>
        <v>0</v>
      </c>
      <c r="P101" s="33">
        <f t="shared" si="80"/>
        <v>0</v>
      </c>
      <c r="Q101" s="33">
        <f t="shared" si="80"/>
        <v>0</v>
      </c>
      <c r="R101" s="33">
        <f t="shared" si="80"/>
        <v>0</v>
      </c>
      <c r="S101" s="33">
        <f t="shared" si="80"/>
        <v>0</v>
      </c>
      <c r="T101" s="33">
        <f t="shared" si="80"/>
        <v>0</v>
      </c>
      <c r="U101" s="33">
        <f t="shared" si="80"/>
        <v>0</v>
      </c>
      <c r="V101" s="33">
        <f t="shared" si="80"/>
        <v>0</v>
      </c>
      <c r="W101" s="33">
        <f t="shared" si="80"/>
        <v>0</v>
      </c>
      <c r="X101" s="33">
        <f t="shared" si="80"/>
        <v>0</v>
      </c>
      <c r="Y101" s="33">
        <f t="shared" si="82"/>
        <v>0</v>
      </c>
      <c r="Z101" s="33">
        <f t="shared" si="82"/>
        <v>0</v>
      </c>
      <c r="AA101" s="33">
        <f t="shared" si="82"/>
        <v>0</v>
      </c>
      <c r="AB101" s="33">
        <f t="shared" si="82"/>
        <v>0</v>
      </c>
      <c r="AC101" s="33">
        <f t="shared" si="82"/>
        <v>0</v>
      </c>
      <c r="AD101" s="33">
        <f t="shared" si="82"/>
        <v>0</v>
      </c>
      <c r="AE101" s="33">
        <f t="shared" si="82"/>
        <v>0</v>
      </c>
    </row>
    <row r="102" spans="2:31">
      <c r="B102" s="37" t="str">
        <f>IF(ISBLANK('Środki trwałe'!B279),"",'Środki trwałe'!B279)</f>
        <v/>
      </c>
      <c r="C102" s="33" t="str">
        <f>IF(ISBLANK('Środki trwałe'!D279),"",'Środki trwałe'!D279)</f>
        <v/>
      </c>
      <c r="D102" s="245" t="str">
        <f>IF(ISBLANK('Środki trwałe'!E279),"",'Środki trwałe'!E279)</f>
        <v/>
      </c>
      <c r="E102" s="197">
        <f>IF(AND('Środki trwałe'!F279="tak",'Środki trwałe'!G279="nie"),'Środki trwałe'!H279,0)</f>
        <v>0</v>
      </c>
      <c r="F102" s="94">
        <f t="shared" si="81"/>
        <v>0</v>
      </c>
      <c r="G102" s="33">
        <f>IF(AND('Środki trwałe'!F279="tak",'Środki trwałe'!G279="tak"),'Środki trwałe'!I279,0)</f>
        <v>0</v>
      </c>
      <c r="H102" s="313"/>
      <c r="I102" s="52"/>
      <c r="J102" s="484" t="str">
        <f>IF(ISBLANK('Środki trwałe'!C279),"",'Środki trwałe'!C279)</f>
        <v/>
      </c>
      <c r="K102" s="33">
        <f t="shared" si="80"/>
        <v>0</v>
      </c>
      <c r="L102" s="33">
        <f t="shared" si="80"/>
        <v>0</v>
      </c>
      <c r="M102" s="33">
        <f t="shared" si="80"/>
        <v>0</v>
      </c>
      <c r="N102" s="33">
        <f t="shared" si="80"/>
        <v>0</v>
      </c>
      <c r="O102" s="33">
        <f t="shared" si="80"/>
        <v>0</v>
      </c>
      <c r="P102" s="33">
        <f t="shared" si="80"/>
        <v>0</v>
      </c>
      <c r="Q102" s="33">
        <f t="shared" si="80"/>
        <v>0</v>
      </c>
      <c r="R102" s="33">
        <f t="shared" si="80"/>
        <v>0</v>
      </c>
      <c r="S102" s="33">
        <f t="shared" si="80"/>
        <v>0</v>
      </c>
      <c r="T102" s="33">
        <f t="shared" si="80"/>
        <v>0</v>
      </c>
      <c r="U102" s="33">
        <f t="shared" si="80"/>
        <v>0</v>
      </c>
      <c r="V102" s="33">
        <f t="shared" si="80"/>
        <v>0</v>
      </c>
      <c r="W102" s="33">
        <f t="shared" si="80"/>
        <v>0</v>
      </c>
      <c r="X102" s="33">
        <f t="shared" si="80"/>
        <v>0</v>
      </c>
      <c r="Y102" s="33">
        <f t="shared" si="82"/>
        <v>0</v>
      </c>
      <c r="Z102" s="33">
        <f t="shared" si="82"/>
        <v>0</v>
      </c>
      <c r="AA102" s="33">
        <f t="shared" si="82"/>
        <v>0</v>
      </c>
      <c r="AB102" s="33">
        <f t="shared" si="82"/>
        <v>0</v>
      </c>
      <c r="AC102" s="33">
        <f t="shared" si="82"/>
        <v>0</v>
      </c>
      <c r="AD102" s="33">
        <f t="shared" si="82"/>
        <v>0</v>
      </c>
      <c r="AE102" s="33">
        <f t="shared" si="82"/>
        <v>0</v>
      </c>
    </row>
    <row r="103" spans="2:31">
      <c r="B103" s="37" t="str">
        <f>IF(ISBLANK('Środki trwałe'!B280),"",'Środki trwałe'!B280)</f>
        <v/>
      </c>
      <c r="C103" s="33" t="str">
        <f>IF(ISBLANK('Środki trwałe'!D280),"",'Środki trwałe'!D280)</f>
        <v/>
      </c>
      <c r="D103" s="245" t="str">
        <f>IF(ISBLANK('Środki trwałe'!E280),"",'Środki trwałe'!E280)</f>
        <v/>
      </c>
      <c r="E103" s="197">
        <f>IF(AND('Środki trwałe'!F280="tak",'Środki trwałe'!G280="nie"),'Środki trwałe'!H280,0)</f>
        <v>0</v>
      </c>
      <c r="F103" s="94">
        <f t="shared" si="81"/>
        <v>0</v>
      </c>
      <c r="G103" s="33">
        <f>IF(AND('Środki trwałe'!F280="tak",'Środki trwałe'!G280="tak"),'Środki trwałe'!I280,0)</f>
        <v>0</v>
      </c>
      <c r="H103" s="313"/>
      <c r="I103" s="52"/>
      <c r="J103" s="484" t="str">
        <f>IF(ISBLANK('Środki trwałe'!C280),"",'Środki trwałe'!C280)</f>
        <v/>
      </c>
      <c r="K103" s="33">
        <f t="shared" si="80"/>
        <v>0</v>
      </c>
      <c r="L103" s="33">
        <f t="shared" si="80"/>
        <v>0</v>
      </c>
      <c r="M103" s="33">
        <f t="shared" si="80"/>
        <v>0</v>
      </c>
      <c r="N103" s="33">
        <f t="shared" si="80"/>
        <v>0</v>
      </c>
      <c r="O103" s="33">
        <f t="shared" si="80"/>
        <v>0</v>
      </c>
      <c r="P103" s="33">
        <f t="shared" si="80"/>
        <v>0</v>
      </c>
      <c r="Q103" s="33">
        <f t="shared" si="80"/>
        <v>0</v>
      </c>
      <c r="R103" s="33">
        <f t="shared" si="80"/>
        <v>0</v>
      </c>
      <c r="S103" s="33">
        <f t="shared" si="80"/>
        <v>0</v>
      </c>
      <c r="T103" s="33">
        <f t="shared" si="80"/>
        <v>0</v>
      </c>
      <c r="U103" s="33">
        <f t="shared" si="80"/>
        <v>0</v>
      </c>
      <c r="V103" s="33">
        <f t="shared" si="80"/>
        <v>0</v>
      </c>
      <c r="W103" s="33">
        <f t="shared" si="80"/>
        <v>0</v>
      </c>
      <c r="X103" s="33">
        <f t="shared" si="80"/>
        <v>0</v>
      </c>
      <c r="Y103" s="33">
        <f t="shared" si="82"/>
        <v>0</v>
      </c>
      <c r="Z103" s="33">
        <f t="shared" si="82"/>
        <v>0</v>
      </c>
      <c r="AA103" s="33">
        <f t="shared" si="82"/>
        <v>0</v>
      </c>
      <c r="AB103" s="33">
        <f t="shared" si="82"/>
        <v>0</v>
      </c>
      <c r="AC103" s="33">
        <f t="shared" si="82"/>
        <v>0</v>
      </c>
      <c r="AD103" s="33">
        <f t="shared" si="82"/>
        <v>0</v>
      </c>
      <c r="AE103" s="33">
        <f t="shared" si="82"/>
        <v>0</v>
      </c>
    </row>
    <row r="104" spans="2:31">
      <c r="B104" s="37" t="str">
        <f>IF(ISBLANK('Środki trwałe'!B281),"",'Środki trwałe'!B281)</f>
        <v/>
      </c>
      <c r="C104" s="33" t="str">
        <f>IF(ISBLANK('Środki trwałe'!D281),"",'Środki trwałe'!D281)</f>
        <v/>
      </c>
      <c r="D104" s="245" t="str">
        <f>IF(ISBLANK('Środki trwałe'!E281),"",'Środki trwałe'!E281)</f>
        <v/>
      </c>
      <c r="E104" s="197">
        <f>IF(AND('Środki trwałe'!F281="tak",'Środki trwałe'!G281="nie"),'Środki trwałe'!H281,0)</f>
        <v>0</v>
      </c>
      <c r="F104" s="94">
        <f t="shared" si="81"/>
        <v>0</v>
      </c>
      <c r="G104" s="33">
        <f>IF(AND('Środki trwałe'!F281="tak",'Środki trwałe'!G281="tak"),'Środki trwałe'!I281,0)</f>
        <v>0</v>
      </c>
      <c r="H104" s="313"/>
      <c r="I104" s="52"/>
      <c r="J104" s="484" t="str">
        <f>IF(ISBLANK('Środki trwałe'!C281),"",'Środki trwałe'!C281)</f>
        <v/>
      </c>
      <c r="K104" s="33">
        <f t="shared" si="80"/>
        <v>0</v>
      </c>
      <c r="L104" s="33">
        <f t="shared" si="80"/>
        <v>0</v>
      </c>
      <c r="M104" s="33">
        <f t="shared" si="80"/>
        <v>0</v>
      </c>
      <c r="N104" s="33">
        <f t="shared" si="80"/>
        <v>0</v>
      </c>
      <c r="O104" s="33">
        <f t="shared" si="80"/>
        <v>0</v>
      </c>
      <c r="P104" s="33">
        <f t="shared" si="80"/>
        <v>0</v>
      </c>
      <c r="Q104" s="33">
        <f t="shared" si="80"/>
        <v>0</v>
      </c>
      <c r="R104" s="33">
        <f t="shared" si="80"/>
        <v>0</v>
      </c>
      <c r="S104" s="33">
        <f t="shared" si="80"/>
        <v>0</v>
      </c>
      <c r="T104" s="33">
        <f t="shared" si="80"/>
        <v>0</v>
      </c>
      <c r="U104" s="33">
        <f t="shared" si="80"/>
        <v>0</v>
      </c>
      <c r="V104" s="33">
        <f t="shared" si="80"/>
        <v>0</v>
      </c>
      <c r="W104" s="33">
        <f t="shared" si="80"/>
        <v>0</v>
      </c>
      <c r="X104" s="33">
        <f t="shared" si="80"/>
        <v>0</v>
      </c>
      <c r="Y104" s="33">
        <f t="shared" si="82"/>
        <v>0</v>
      </c>
      <c r="Z104" s="33">
        <f t="shared" si="82"/>
        <v>0</v>
      </c>
      <c r="AA104" s="33">
        <f t="shared" si="82"/>
        <v>0</v>
      </c>
      <c r="AB104" s="33">
        <f t="shared" si="82"/>
        <v>0</v>
      </c>
      <c r="AC104" s="33">
        <f t="shared" si="82"/>
        <v>0</v>
      </c>
      <c r="AD104" s="33">
        <f t="shared" si="82"/>
        <v>0</v>
      </c>
      <c r="AE104" s="33">
        <f t="shared" si="82"/>
        <v>0</v>
      </c>
    </row>
    <row r="105" spans="2:31">
      <c r="B105" s="37" t="str">
        <f>IF(ISBLANK('Środki trwałe'!B282),"",'Środki trwałe'!B282)</f>
        <v/>
      </c>
      <c r="C105" s="33" t="str">
        <f>IF(ISBLANK('Środki trwałe'!D282),"",'Środki trwałe'!D282)</f>
        <v/>
      </c>
      <c r="D105" s="245" t="str">
        <f>IF(ISBLANK('Środki trwałe'!E282),"",'Środki trwałe'!E282)</f>
        <v/>
      </c>
      <c r="E105" s="197">
        <f>IF(AND('Środki trwałe'!F282="tak",'Środki trwałe'!G282="nie"),'Środki trwałe'!H282,0)</f>
        <v>0</v>
      </c>
      <c r="F105" s="94">
        <f t="shared" si="81"/>
        <v>0</v>
      </c>
      <c r="G105" s="33">
        <f>IF(AND('Środki trwałe'!F282="tak",'Środki trwałe'!G282="tak"),'Środki trwałe'!I282,0)</f>
        <v>0</v>
      </c>
      <c r="H105" s="313"/>
      <c r="I105" s="52"/>
      <c r="J105" s="484" t="str">
        <f>IF(ISBLANK('Środki trwałe'!C282),"",'Środki trwałe'!C282)</f>
        <v/>
      </c>
      <c r="K105" s="33">
        <f t="shared" si="80"/>
        <v>0</v>
      </c>
      <c r="L105" s="33">
        <f t="shared" si="80"/>
        <v>0</v>
      </c>
      <c r="M105" s="33">
        <f t="shared" si="80"/>
        <v>0</v>
      </c>
      <c r="N105" s="33">
        <f t="shared" si="80"/>
        <v>0</v>
      </c>
      <c r="O105" s="33">
        <f t="shared" si="80"/>
        <v>0</v>
      </c>
      <c r="P105" s="33">
        <f t="shared" si="80"/>
        <v>0</v>
      </c>
      <c r="Q105" s="33">
        <f t="shared" si="80"/>
        <v>0</v>
      </c>
      <c r="R105" s="33">
        <f t="shared" si="80"/>
        <v>0</v>
      </c>
      <c r="S105" s="33">
        <f t="shared" si="80"/>
        <v>0</v>
      </c>
      <c r="T105" s="33">
        <f t="shared" si="80"/>
        <v>0</v>
      </c>
      <c r="U105" s="33">
        <f t="shared" si="80"/>
        <v>0</v>
      </c>
      <c r="V105" s="33">
        <f t="shared" si="80"/>
        <v>0</v>
      </c>
      <c r="W105" s="33">
        <f t="shared" si="80"/>
        <v>0</v>
      </c>
      <c r="X105" s="33">
        <f t="shared" si="80"/>
        <v>0</v>
      </c>
      <c r="Y105" s="33">
        <f t="shared" si="82"/>
        <v>0</v>
      </c>
      <c r="Z105" s="33">
        <f t="shared" si="82"/>
        <v>0</v>
      </c>
      <c r="AA105" s="33">
        <f t="shared" si="82"/>
        <v>0</v>
      </c>
      <c r="AB105" s="33">
        <f t="shared" si="82"/>
        <v>0</v>
      </c>
      <c r="AC105" s="33">
        <f t="shared" si="82"/>
        <v>0</v>
      </c>
      <c r="AD105" s="33">
        <f t="shared" si="82"/>
        <v>0</v>
      </c>
      <c r="AE105" s="33">
        <f t="shared" si="82"/>
        <v>0</v>
      </c>
    </row>
    <row r="106" spans="2:31">
      <c r="B106" s="37" t="str">
        <f>IF(ISBLANK('Środki trwałe'!B283),"",'Środki trwałe'!B283)</f>
        <v/>
      </c>
      <c r="C106" s="33" t="str">
        <f>IF(ISBLANK('Środki trwałe'!D283),"",'Środki trwałe'!D283)</f>
        <v/>
      </c>
      <c r="D106" s="245" t="str">
        <f>IF(ISBLANK('Środki trwałe'!E283),"",'Środki trwałe'!E283)</f>
        <v/>
      </c>
      <c r="E106" s="197">
        <f>IF(AND('Środki trwałe'!F283="tak",'Środki trwałe'!G283="nie"),'Środki trwałe'!H283,0)</f>
        <v>0</v>
      </c>
      <c r="F106" s="94">
        <f>IFERROR(IF(E106=0,0,ROUND(E106*C106,0)),0)</f>
        <v>0</v>
      </c>
      <c r="G106" s="33">
        <f>IF(AND('Środki trwałe'!F283="tak",'Środki trwałe'!G283="tak"),'Środki trwałe'!I283,0)</f>
        <v>0</v>
      </c>
      <c r="H106" s="313"/>
      <c r="I106" s="52"/>
      <c r="J106" s="484" t="str">
        <f>IF(ISBLANK('Środki trwałe'!C283),"",'Środki trwałe'!C283)</f>
        <v/>
      </c>
      <c r="K106" s="33">
        <f t="shared" si="80"/>
        <v>0</v>
      </c>
      <c r="L106" s="33">
        <f t="shared" si="80"/>
        <v>0</v>
      </c>
      <c r="M106" s="33">
        <f t="shared" si="80"/>
        <v>0</v>
      </c>
      <c r="N106" s="33">
        <f t="shared" si="80"/>
        <v>0</v>
      </c>
      <c r="O106" s="33">
        <f t="shared" si="80"/>
        <v>0</v>
      </c>
      <c r="P106" s="33">
        <f t="shared" si="80"/>
        <v>0</v>
      </c>
      <c r="Q106" s="33">
        <f t="shared" si="80"/>
        <v>0</v>
      </c>
      <c r="R106" s="33">
        <f t="shared" si="80"/>
        <v>0</v>
      </c>
      <c r="S106" s="33">
        <f t="shared" si="80"/>
        <v>0</v>
      </c>
      <c r="T106" s="33">
        <f t="shared" si="80"/>
        <v>0</v>
      </c>
      <c r="U106" s="33">
        <f t="shared" si="80"/>
        <v>0</v>
      </c>
      <c r="V106" s="33">
        <f t="shared" si="80"/>
        <v>0</v>
      </c>
      <c r="W106" s="33">
        <f t="shared" si="80"/>
        <v>0</v>
      </c>
      <c r="X106" s="33">
        <f t="shared" si="80"/>
        <v>0</v>
      </c>
      <c r="Y106" s="33">
        <f t="shared" si="82"/>
        <v>0</v>
      </c>
      <c r="Z106" s="33">
        <f t="shared" si="82"/>
        <v>0</v>
      </c>
      <c r="AA106" s="33">
        <f t="shared" si="82"/>
        <v>0</v>
      </c>
      <c r="AB106" s="33">
        <f t="shared" si="82"/>
        <v>0</v>
      </c>
      <c r="AC106" s="33">
        <f t="shared" si="82"/>
        <v>0</v>
      </c>
      <c r="AD106" s="33">
        <f t="shared" si="82"/>
        <v>0</v>
      </c>
      <c r="AE106" s="33">
        <f t="shared" si="82"/>
        <v>0</v>
      </c>
    </row>
    <row r="107" spans="2:31">
      <c r="B107" s="98" t="s">
        <v>316</v>
      </c>
      <c r="C107" s="97">
        <f>SUM(C92:C106)</f>
        <v>0</v>
      </c>
      <c r="D107" s="199"/>
      <c r="E107" s="96"/>
      <c r="F107" s="97">
        <f>SUM(F92:F106)</f>
        <v>0</v>
      </c>
      <c r="G107" s="97">
        <f>SUM(G92:G106)</f>
        <v>0</v>
      </c>
      <c r="H107" s="318"/>
      <c r="I107" s="96"/>
      <c r="J107" s="485"/>
      <c r="K107" s="97">
        <f t="shared" ref="K107:W107" si="83">ROUND(SUM(K92:K106),0)</f>
        <v>0</v>
      </c>
      <c r="L107" s="97">
        <f t="shared" si="83"/>
        <v>0</v>
      </c>
      <c r="M107" s="97">
        <f t="shared" si="83"/>
        <v>0</v>
      </c>
      <c r="N107" s="97">
        <f t="shared" si="83"/>
        <v>0</v>
      </c>
      <c r="O107" s="97">
        <f t="shared" si="83"/>
        <v>0</v>
      </c>
      <c r="P107" s="97">
        <f t="shared" si="83"/>
        <v>0</v>
      </c>
      <c r="Q107" s="97">
        <f t="shared" si="83"/>
        <v>0</v>
      </c>
      <c r="R107" s="97">
        <f t="shared" si="83"/>
        <v>0</v>
      </c>
      <c r="S107" s="97">
        <f t="shared" si="83"/>
        <v>0</v>
      </c>
      <c r="T107" s="97">
        <f t="shared" si="83"/>
        <v>0</v>
      </c>
      <c r="U107" s="97">
        <f t="shared" si="83"/>
        <v>0</v>
      </c>
      <c r="V107" s="97">
        <f t="shared" si="83"/>
        <v>0</v>
      </c>
      <c r="W107" s="97">
        <f t="shared" si="83"/>
        <v>0</v>
      </c>
      <c r="X107" s="97">
        <f>ROUND(SUM(X92:X106),0)</f>
        <v>0</v>
      </c>
      <c r="Y107" s="97">
        <f t="shared" ref="Y107:AA107" si="84">ROUND(SUM(Y92:Y106),0)</f>
        <v>0</v>
      </c>
      <c r="Z107" s="97">
        <f t="shared" si="84"/>
        <v>0</v>
      </c>
      <c r="AA107" s="97">
        <f t="shared" si="84"/>
        <v>0</v>
      </c>
      <c r="AB107" s="97">
        <f t="shared" ref="AB107:AE107" si="85">ROUND(SUM(AB92:AB106),0)</f>
        <v>0</v>
      </c>
      <c r="AC107" s="97">
        <f t="shared" si="85"/>
        <v>0</v>
      </c>
      <c r="AD107" s="97">
        <f t="shared" si="85"/>
        <v>0</v>
      </c>
      <c r="AE107" s="97">
        <f t="shared" si="85"/>
        <v>0</v>
      </c>
    </row>
    <row r="108" spans="2:31">
      <c r="B108" s="103" t="s">
        <v>426</v>
      </c>
      <c r="C108" s="101"/>
      <c r="D108" s="101"/>
      <c r="E108" s="101"/>
      <c r="F108" s="101"/>
      <c r="G108" s="101"/>
      <c r="H108" s="314"/>
      <c r="I108" s="101"/>
      <c r="J108" s="486"/>
      <c r="K108" s="102">
        <f t="shared" ref="K108:W108" ca="1" si="86">ROUND(K539+K546+K553+K560+K637+K630+K623+K616+K609+K602+K595+K588+K581+K574+K567,0)</f>
        <v>0</v>
      </c>
      <c r="L108" s="102">
        <f ca="1">ROUND(L539+L546+L553+L560+L637+L630+L623+L616+L609+L602+L595+L588+L581+L574+L567,0)</f>
        <v>0</v>
      </c>
      <c r="M108" s="102">
        <f t="shared" ca="1" si="86"/>
        <v>0</v>
      </c>
      <c r="N108" s="102">
        <f t="shared" ca="1" si="86"/>
        <v>0</v>
      </c>
      <c r="O108" s="102">
        <f t="shared" ca="1" si="86"/>
        <v>0</v>
      </c>
      <c r="P108" s="102">
        <f t="shared" ca="1" si="86"/>
        <v>0</v>
      </c>
      <c r="Q108" s="102">
        <f t="shared" ca="1" si="86"/>
        <v>0</v>
      </c>
      <c r="R108" s="102">
        <f t="shared" ca="1" si="86"/>
        <v>0</v>
      </c>
      <c r="S108" s="102">
        <f t="shared" ca="1" si="86"/>
        <v>0</v>
      </c>
      <c r="T108" s="102">
        <f t="shared" ca="1" si="86"/>
        <v>0</v>
      </c>
      <c r="U108" s="102">
        <f t="shared" ca="1" si="86"/>
        <v>0</v>
      </c>
      <c r="V108" s="102">
        <f t="shared" ca="1" si="86"/>
        <v>0</v>
      </c>
      <c r="W108" s="102">
        <f t="shared" ca="1" si="86"/>
        <v>0</v>
      </c>
      <c r="X108" s="102">
        <f ca="1">ROUND(X539+X546+X553+X560+X637+X630+X623+X616+X609+X602+X595+X588+X581+X574+X567,0)</f>
        <v>0</v>
      </c>
      <c r="Y108" s="102">
        <f t="shared" ref="Y108:AA108" ca="1" si="87">ROUND(Y539+Y546+Y553+Y560+Y637+Y630+Y623+Y616+Y609+Y602+Y595+Y588+Y581+Y574+Y567,0)</f>
        <v>0</v>
      </c>
      <c r="Z108" s="102">
        <f t="shared" ca="1" si="87"/>
        <v>0</v>
      </c>
      <c r="AA108" s="102">
        <f t="shared" ca="1" si="87"/>
        <v>0</v>
      </c>
      <c r="AB108" s="102">
        <f t="shared" ref="AB108:AE108" ca="1" si="88">ROUND(AB539+AB546+AB553+AB560+AB637+AB630+AB623+AB616+AB609+AB602+AB595+AB588+AB581+AB574+AB567,0)</f>
        <v>0</v>
      </c>
      <c r="AC108" s="102">
        <f t="shared" ca="1" si="88"/>
        <v>0</v>
      </c>
      <c r="AD108" s="102">
        <f t="shared" ca="1" si="88"/>
        <v>0</v>
      </c>
      <c r="AE108" s="102">
        <f t="shared" ca="1" si="88"/>
        <v>0</v>
      </c>
    </row>
    <row r="109" spans="2:31">
      <c r="B109" s="37" t="s">
        <v>427</v>
      </c>
      <c r="C109" s="52"/>
      <c r="D109" s="52"/>
      <c r="E109" s="52"/>
      <c r="F109" s="52"/>
      <c r="G109" s="52"/>
      <c r="H109" s="313"/>
      <c r="I109" s="52"/>
      <c r="J109" s="487"/>
      <c r="K109" s="33">
        <f t="shared" ref="K109:W109" ca="1" si="89">ROUND(K540+K547+K554+K561+K638+K631+K624+K617+K610+K603+K596+K589+K582+K575+K568,0)</f>
        <v>0</v>
      </c>
      <c r="L109" s="33">
        <f t="shared" ca="1" si="89"/>
        <v>0</v>
      </c>
      <c r="M109" s="33">
        <f t="shared" ca="1" si="89"/>
        <v>0</v>
      </c>
      <c r="N109" s="33">
        <f t="shared" ca="1" si="89"/>
        <v>0</v>
      </c>
      <c r="O109" s="33">
        <f t="shared" ca="1" si="89"/>
        <v>0</v>
      </c>
      <c r="P109" s="33">
        <f t="shared" ca="1" si="89"/>
        <v>0</v>
      </c>
      <c r="Q109" s="33">
        <f t="shared" ca="1" si="89"/>
        <v>0</v>
      </c>
      <c r="R109" s="33">
        <f t="shared" ca="1" si="89"/>
        <v>0</v>
      </c>
      <c r="S109" s="33">
        <f t="shared" ca="1" si="89"/>
        <v>0</v>
      </c>
      <c r="T109" s="33">
        <f t="shared" ca="1" si="89"/>
        <v>0</v>
      </c>
      <c r="U109" s="33">
        <f t="shared" ca="1" si="89"/>
        <v>0</v>
      </c>
      <c r="V109" s="33">
        <f t="shared" ca="1" si="89"/>
        <v>0</v>
      </c>
      <c r="W109" s="33">
        <f t="shared" ca="1" si="89"/>
        <v>0</v>
      </c>
      <c r="X109" s="33">
        <f ca="1">ROUND(X540+X547+X554+X561+X638+X631+X624+X617+X610+X603+X596+X589+X582+X575+X568,0)</f>
        <v>0</v>
      </c>
      <c r="Y109" s="33">
        <f t="shared" ref="Y109:AA109" ca="1" si="90">ROUND(Y540+Y547+Y554+Y561+Y638+Y631+Y624+Y617+Y610+Y603+Y596+Y589+Y582+Y575+Y568,0)</f>
        <v>0</v>
      </c>
      <c r="Z109" s="33">
        <f t="shared" ca="1" si="90"/>
        <v>0</v>
      </c>
      <c r="AA109" s="33">
        <f t="shared" ca="1" si="90"/>
        <v>0</v>
      </c>
      <c r="AB109" s="33">
        <f t="shared" ref="AB109:AE109" ca="1" si="91">ROUND(AB540+AB547+AB554+AB561+AB638+AB631+AB624+AB617+AB610+AB603+AB596+AB589+AB582+AB575+AB568,0)</f>
        <v>0</v>
      </c>
      <c r="AC109" s="33">
        <f t="shared" ca="1" si="91"/>
        <v>0</v>
      </c>
      <c r="AD109" s="33">
        <f t="shared" ca="1" si="91"/>
        <v>0</v>
      </c>
      <c r="AE109" s="33">
        <f t="shared" ca="1" si="91"/>
        <v>0</v>
      </c>
    </row>
    <row r="110" spans="2:31">
      <c r="B110" s="105" t="s">
        <v>428</v>
      </c>
      <c r="C110" s="105"/>
      <c r="D110" s="105"/>
      <c r="E110" s="105"/>
      <c r="F110" s="105"/>
      <c r="G110" s="105"/>
      <c r="H110" s="322"/>
      <c r="I110" s="105"/>
      <c r="J110" s="488"/>
      <c r="K110" s="106">
        <f>'Środki trwałe'!K322</f>
        <v>0</v>
      </c>
      <c r="L110" s="106">
        <f>'Środki trwałe'!L322</f>
        <v>0</v>
      </c>
      <c r="M110" s="106">
        <f ca="1">'Środki trwałe'!M322</f>
        <v>0</v>
      </c>
      <c r="N110" s="106">
        <f ca="1">'Środki trwałe'!N322</f>
        <v>0</v>
      </c>
      <c r="O110" s="106">
        <f>'Środki trwałe'!O322</f>
        <v>0</v>
      </c>
      <c r="P110" s="106">
        <f>'Środki trwałe'!P322</f>
        <v>0</v>
      </c>
      <c r="Q110" s="106">
        <f>'Środki trwałe'!Q322</f>
        <v>0</v>
      </c>
      <c r="R110" s="106">
        <f>'Środki trwałe'!R322</f>
        <v>0</v>
      </c>
      <c r="S110" s="106">
        <f>'Środki trwałe'!S322</f>
        <v>0</v>
      </c>
      <c r="T110" s="106">
        <f>'Środki trwałe'!T322</f>
        <v>0</v>
      </c>
      <c r="U110" s="106">
        <f>'Środki trwałe'!U322</f>
        <v>0</v>
      </c>
      <c r="V110" s="106">
        <f>'Środki trwałe'!V322</f>
        <v>0</v>
      </c>
      <c r="W110" s="106">
        <f>'Środki trwałe'!W322</f>
        <v>0</v>
      </c>
      <c r="X110" s="106">
        <f>'Środki trwałe'!X322</f>
        <v>0</v>
      </c>
      <c r="Y110" s="106">
        <f>'Środki trwałe'!Y322</f>
        <v>0</v>
      </c>
      <c r="Z110" s="106">
        <f>'Środki trwałe'!Z322</f>
        <v>0</v>
      </c>
      <c r="AA110" s="106">
        <f>'Środki trwałe'!AA322</f>
        <v>0</v>
      </c>
      <c r="AB110" s="106">
        <f>'Środki trwałe'!AB322</f>
        <v>0</v>
      </c>
      <c r="AC110" s="106">
        <f>'Środki trwałe'!AC322</f>
        <v>0</v>
      </c>
      <c r="AD110" s="106">
        <f>'Środki trwałe'!AD322</f>
        <v>0</v>
      </c>
      <c r="AE110" s="106">
        <f>'Środki trwałe'!AE322</f>
        <v>0</v>
      </c>
    </row>
    <row r="111" spans="2:31">
      <c r="B111" s="200" t="s">
        <v>429</v>
      </c>
      <c r="C111" s="52"/>
      <c r="D111" s="52"/>
      <c r="E111" s="52"/>
      <c r="F111" s="52"/>
      <c r="G111" s="52"/>
      <c r="H111" s="313"/>
      <c r="I111" s="52"/>
      <c r="J111" s="487"/>
      <c r="K111" s="86">
        <f t="shared" ref="K111:W111" ca="1" si="92">ROUND(K541+K548+K555+K562+K639+K569+K576+K583+K590+K597+K604+K611+K618+K625+K632,0)</f>
        <v>0</v>
      </c>
      <c r="L111" s="86">
        <f t="shared" ca="1" si="92"/>
        <v>0</v>
      </c>
      <c r="M111" s="86">
        <f t="shared" ca="1" si="92"/>
        <v>0</v>
      </c>
      <c r="N111" s="86">
        <f t="shared" ca="1" si="92"/>
        <v>0</v>
      </c>
      <c r="O111" s="86">
        <f t="shared" ca="1" si="92"/>
        <v>0</v>
      </c>
      <c r="P111" s="86">
        <f t="shared" ca="1" si="92"/>
        <v>0</v>
      </c>
      <c r="Q111" s="86">
        <f t="shared" ca="1" si="92"/>
        <v>0</v>
      </c>
      <c r="R111" s="86">
        <f t="shared" ca="1" si="92"/>
        <v>0</v>
      </c>
      <c r="S111" s="86">
        <f t="shared" ca="1" si="92"/>
        <v>0</v>
      </c>
      <c r="T111" s="86">
        <f t="shared" ca="1" si="92"/>
        <v>0</v>
      </c>
      <c r="U111" s="86">
        <f t="shared" ca="1" si="92"/>
        <v>0</v>
      </c>
      <c r="V111" s="86">
        <f t="shared" ca="1" si="92"/>
        <v>0</v>
      </c>
      <c r="W111" s="86">
        <f t="shared" ca="1" si="92"/>
        <v>0</v>
      </c>
      <c r="X111" s="86">
        <f ca="1">ROUND(X541+X548+X555+X562+X639+X569+X576+X583+X590+X597+X604+X611+X618+X625+X632,0)</f>
        <v>0</v>
      </c>
      <c r="Y111" s="86">
        <f t="shared" ref="Y111:AA111" ca="1" si="93">ROUND(Y541+Y548+Y555+Y562+Y639+Y569+Y576+Y583+Y590+Y597+Y604+Y611+Y618+Y625+Y632,0)</f>
        <v>0</v>
      </c>
      <c r="Z111" s="86">
        <f t="shared" ca="1" si="93"/>
        <v>0</v>
      </c>
      <c r="AA111" s="86">
        <f t="shared" ca="1" si="93"/>
        <v>0</v>
      </c>
      <c r="AB111" s="86">
        <f t="shared" ref="AB111:AE111" ca="1" si="94">ROUND(AB541+AB548+AB555+AB562+AB639+AB569+AB576+AB583+AB590+AB597+AB604+AB611+AB618+AB625+AB632,0)</f>
        <v>0</v>
      </c>
      <c r="AC111" s="86">
        <f t="shared" ca="1" si="94"/>
        <v>0</v>
      </c>
      <c r="AD111" s="86">
        <f t="shared" ca="1" si="94"/>
        <v>0</v>
      </c>
      <c r="AE111" s="86">
        <f t="shared" ca="1" si="94"/>
        <v>0</v>
      </c>
    </row>
    <row r="112" spans="2:31">
      <c r="J112" s="490"/>
    </row>
    <row r="113" spans="1:31" customFormat="1">
      <c r="A113" s="1"/>
      <c r="J113" s="471"/>
    </row>
    <row r="114" spans="1:31" ht="24">
      <c r="B114" s="227" t="s">
        <v>370</v>
      </c>
      <c r="C114" s="228" t="s">
        <v>387</v>
      </c>
      <c r="D114" s="229" t="s">
        <v>397</v>
      </c>
      <c r="E114" s="229" t="s">
        <v>389</v>
      </c>
      <c r="F114" s="229" t="s">
        <v>390</v>
      </c>
      <c r="G114" s="229" t="s">
        <v>425</v>
      </c>
      <c r="H114" s="310"/>
      <c r="I114" s="230"/>
      <c r="J114" s="489"/>
      <c r="K114" s="231" t="str">
        <f t="shared" ref="K114:AE114" si="95">LataProjekcji</f>
        <v>Uzupełnij dane</v>
      </c>
      <c r="L114" s="231" t="str">
        <f t="shared" si="95"/>
        <v/>
      </c>
      <c r="M114" s="231" t="str">
        <f t="shared" si="95"/>
        <v/>
      </c>
      <c r="N114" s="231" t="str">
        <f t="shared" si="95"/>
        <v/>
      </c>
      <c r="O114" s="231" t="str">
        <f t="shared" si="95"/>
        <v/>
      </c>
      <c r="P114" s="231" t="str">
        <f t="shared" si="95"/>
        <v/>
      </c>
      <c r="Q114" s="231" t="str">
        <f t="shared" si="95"/>
        <v/>
      </c>
      <c r="R114" s="231" t="str">
        <f t="shared" si="95"/>
        <v/>
      </c>
      <c r="S114" s="231" t="str">
        <f t="shared" si="95"/>
        <v/>
      </c>
      <c r="T114" s="231" t="str">
        <f t="shared" si="95"/>
        <v/>
      </c>
      <c r="U114" s="231" t="str">
        <f t="shared" si="95"/>
        <v/>
      </c>
      <c r="V114" s="231" t="str">
        <f t="shared" si="95"/>
        <v/>
      </c>
      <c r="W114" s="231" t="str">
        <f t="shared" si="95"/>
        <v/>
      </c>
      <c r="X114" s="231" t="str">
        <f t="shared" si="95"/>
        <v/>
      </c>
      <c r="Y114" s="231" t="str">
        <f t="shared" si="95"/>
        <v/>
      </c>
      <c r="Z114" s="231" t="str">
        <f t="shared" si="95"/>
        <v/>
      </c>
      <c r="AA114" s="231" t="str">
        <f t="shared" si="95"/>
        <v/>
      </c>
      <c r="AB114" s="231" t="str">
        <f t="shared" si="95"/>
        <v/>
      </c>
      <c r="AC114" s="231" t="str">
        <f t="shared" si="95"/>
        <v/>
      </c>
      <c r="AD114" s="231" t="str">
        <f t="shared" si="95"/>
        <v/>
      </c>
      <c r="AE114" s="231" t="str">
        <f t="shared" si="95"/>
        <v/>
      </c>
    </row>
    <row r="115" spans="1:31">
      <c r="B115" s="103" t="str">
        <f>IF(ISBLANK('Środki trwałe'!B326),"",'Środki trwałe'!B326)</f>
        <v/>
      </c>
      <c r="C115" s="102" t="str">
        <f>IF(ISBLANK('Środki trwałe'!D326),"",'Środki trwałe'!D326)</f>
        <v/>
      </c>
      <c r="D115" s="245" t="str">
        <f>IF(ISBLANK('Środki trwałe'!E326),"",'Środki trwałe'!E326)</f>
        <v/>
      </c>
      <c r="E115" s="197">
        <f>IF(AND('Środki trwałe'!F326="tak",'Środki trwałe'!G326="nie"),'Środki trwałe'!H326,0)</f>
        <v>0</v>
      </c>
      <c r="F115" s="94">
        <f>IFERROR(IF(E115=0,0,ROUND(E115*C115,0)),0)</f>
        <v>0</v>
      </c>
      <c r="G115" s="102">
        <f>IF(AND('Środki trwałe'!F326="tak",'Środki trwałe'!G326="tak"),'Środki trwałe'!I326,0)</f>
        <v>0</v>
      </c>
      <c r="H115" s="314"/>
      <c r="I115" s="101"/>
      <c r="J115" s="491" t="str">
        <f>IF(ISBLANK('Środki trwałe'!C326),"",'Środki trwałe'!C326)</f>
        <v/>
      </c>
      <c r="K115" s="102">
        <f t="shared" ref="K115:AE119" si="96">IFERROR(ROUND(IF(AND(YEAR($D115)=LataProjekcji,$F115&gt;0),$F115,0),0),0)</f>
        <v>0</v>
      </c>
      <c r="L115" s="102">
        <f t="shared" si="96"/>
        <v>0</v>
      </c>
      <c r="M115" s="102">
        <f t="shared" si="96"/>
        <v>0</v>
      </c>
      <c r="N115" s="102">
        <f t="shared" si="96"/>
        <v>0</v>
      </c>
      <c r="O115" s="102">
        <f t="shared" si="96"/>
        <v>0</v>
      </c>
      <c r="P115" s="102">
        <f t="shared" si="96"/>
        <v>0</v>
      </c>
      <c r="Q115" s="102">
        <f t="shared" si="96"/>
        <v>0</v>
      </c>
      <c r="R115" s="102">
        <f t="shared" si="96"/>
        <v>0</v>
      </c>
      <c r="S115" s="102">
        <f t="shared" si="96"/>
        <v>0</v>
      </c>
      <c r="T115" s="102">
        <f t="shared" si="96"/>
        <v>0</v>
      </c>
      <c r="U115" s="102">
        <f t="shared" si="96"/>
        <v>0</v>
      </c>
      <c r="V115" s="102">
        <f t="shared" si="96"/>
        <v>0</v>
      </c>
      <c r="W115" s="102">
        <f t="shared" si="96"/>
        <v>0</v>
      </c>
      <c r="X115" s="102">
        <f t="shared" si="96"/>
        <v>0</v>
      </c>
      <c r="Y115" s="102">
        <f t="shared" si="96"/>
        <v>0</v>
      </c>
      <c r="Z115" s="102">
        <f t="shared" si="96"/>
        <v>0</v>
      </c>
      <c r="AA115" s="102">
        <f t="shared" si="96"/>
        <v>0</v>
      </c>
      <c r="AB115" s="102">
        <f t="shared" si="96"/>
        <v>0</v>
      </c>
      <c r="AC115" s="102">
        <f t="shared" si="96"/>
        <v>0</v>
      </c>
      <c r="AD115" s="102">
        <f t="shared" si="96"/>
        <v>0</v>
      </c>
      <c r="AE115" s="102">
        <f t="shared" si="96"/>
        <v>0</v>
      </c>
    </row>
    <row r="116" spans="1:31">
      <c r="B116" s="37" t="str">
        <f>IF(ISBLANK('Środki trwałe'!B327),"",'Środki trwałe'!B327)</f>
        <v/>
      </c>
      <c r="C116" s="33" t="str">
        <f>IF(ISBLANK('Środki trwałe'!D327),"",'Środki trwałe'!D327)</f>
        <v/>
      </c>
      <c r="D116" s="245" t="str">
        <f>IF(ISBLANK('Środki trwałe'!E327),"",'Środki trwałe'!E327)</f>
        <v/>
      </c>
      <c r="E116" s="197">
        <f>IF(AND('Środki trwałe'!F327="tak",'Środki trwałe'!G327="nie"),'Środki trwałe'!H327,0)</f>
        <v>0</v>
      </c>
      <c r="F116" s="94">
        <f>IFERROR(IF(E116=0,0,ROUND(E116*C116,0)),0)</f>
        <v>0</v>
      </c>
      <c r="G116" s="33">
        <f>IF(AND('Środki trwałe'!F327="tak",'Środki trwałe'!G327="tak"),'Środki trwałe'!I327,0)</f>
        <v>0</v>
      </c>
      <c r="H116" s="313"/>
      <c r="I116" s="52"/>
      <c r="J116" s="484" t="str">
        <f>IF(ISBLANK('Środki trwałe'!C327),"",'Środki trwałe'!C327)</f>
        <v/>
      </c>
      <c r="K116" s="33">
        <f t="shared" si="96"/>
        <v>0</v>
      </c>
      <c r="L116" s="33">
        <f t="shared" si="96"/>
        <v>0</v>
      </c>
      <c r="M116" s="33">
        <f t="shared" si="96"/>
        <v>0</v>
      </c>
      <c r="N116" s="33">
        <f t="shared" si="96"/>
        <v>0</v>
      </c>
      <c r="O116" s="33">
        <f t="shared" si="96"/>
        <v>0</v>
      </c>
      <c r="P116" s="33">
        <f t="shared" si="96"/>
        <v>0</v>
      </c>
      <c r="Q116" s="33">
        <f t="shared" si="96"/>
        <v>0</v>
      </c>
      <c r="R116" s="33">
        <f t="shared" si="96"/>
        <v>0</v>
      </c>
      <c r="S116" s="33">
        <f t="shared" si="96"/>
        <v>0</v>
      </c>
      <c r="T116" s="33">
        <f t="shared" si="96"/>
        <v>0</v>
      </c>
      <c r="U116" s="33">
        <f t="shared" si="96"/>
        <v>0</v>
      </c>
      <c r="V116" s="33">
        <f t="shared" si="96"/>
        <v>0</v>
      </c>
      <c r="W116" s="33">
        <f t="shared" si="96"/>
        <v>0</v>
      </c>
      <c r="X116" s="33">
        <f t="shared" si="96"/>
        <v>0</v>
      </c>
      <c r="Y116" s="33">
        <f t="shared" si="96"/>
        <v>0</v>
      </c>
      <c r="Z116" s="33">
        <f t="shared" si="96"/>
        <v>0</v>
      </c>
      <c r="AA116" s="33">
        <f t="shared" si="96"/>
        <v>0</v>
      </c>
      <c r="AB116" s="33">
        <f t="shared" si="96"/>
        <v>0</v>
      </c>
      <c r="AC116" s="33">
        <f t="shared" si="96"/>
        <v>0</v>
      </c>
      <c r="AD116" s="33">
        <f t="shared" si="96"/>
        <v>0</v>
      </c>
      <c r="AE116" s="33">
        <f t="shared" si="96"/>
        <v>0</v>
      </c>
    </row>
    <row r="117" spans="1:31">
      <c r="B117" s="37" t="str">
        <f>IF(ISBLANK('Środki trwałe'!B328),"",'Środki trwałe'!B328)</f>
        <v/>
      </c>
      <c r="C117" s="33" t="str">
        <f>IF(ISBLANK('Środki trwałe'!D328),"",'Środki trwałe'!D328)</f>
        <v/>
      </c>
      <c r="D117" s="245" t="str">
        <f>IF(ISBLANK('Środki trwałe'!E328),"",'Środki trwałe'!E328)</f>
        <v/>
      </c>
      <c r="E117" s="197">
        <f>IF(AND('Środki trwałe'!F328="tak",'Środki trwałe'!G328="nie"),'Środki trwałe'!H328,0)</f>
        <v>0</v>
      </c>
      <c r="F117" s="94">
        <f>IFERROR(IF(E117=0,0,ROUND(E117*C117,0)),0)</f>
        <v>0</v>
      </c>
      <c r="G117" s="33">
        <f>IF(AND('Środki trwałe'!F328="tak",'Środki trwałe'!G328="tak"),'Środki trwałe'!I328,0)</f>
        <v>0</v>
      </c>
      <c r="H117" s="313"/>
      <c r="I117" s="52"/>
      <c r="J117" s="484" t="str">
        <f>IF(ISBLANK('Środki trwałe'!C328),"",'Środki trwałe'!C328)</f>
        <v/>
      </c>
      <c r="K117" s="33">
        <f t="shared" si="96"/>
        <v>0</v>
      </c>
      <c r="L117" s="33">
        <f t="shared" si="96"/>
        <v>0</v>
      </c>
      <c r="M117" s="33">
        <f t="shared" si="96"/>
        <v>0</v>
      </c>
      <c r="N117" s="33">
        <f t="shared" si="96"/>
        <v>0</v>
      </c>
      <c r="O117" s="33">
        <f t="shared" si="96"/>
        <v>0</v>
      </c>
      <c r="P117" s="33">
        <f t="shared" si="96"/>
        <v>0</v>
      </c>
      <c r="Q117" s="33">
        <f t="shared" si="96"/>
        <v>0</v>
      </c>
      <c r="R117" s="33">
        <f t="shared" si="96"/>
        <v>0</v>
      </c>
      <c r="S117" s="33">
        <f t="shared" si="96"/>
        <v>0</v>
      </c>
      <c r="T117" s="33">
        <f t="shared" si="96"/>
        <v>0</v>
      </c>
      <c r="U117" s="33">
        <f t="shared" si="96"/>
        <v>0</v>
      </c>
      <c r="V117" s="33">
        <f t="shared" si="96"/>
        <v>0</v>
      </c>
      <c r="W117" s="33">
        <f t="shared" si="96"/>
        <v>0</v>
      </c>
      <c r="X117" s="33">
        <f t="shared" si="96"/>
        <v>0</v>
      </c>
      <c r="Y117" s="33">
        <f t="shared" si="96"/>
        <v>0</v>
      </c>
      <c r="Z117" s="33">
        <f t="shared" si="96"/>
        <v>0</v>
      </c>
      <c r="AA117" s="33">
        <f t="shared" si="96"/>
        <v>0</v>
      </c>
      <c r="AB117" s="33">
        <f t="shared" si="96"/>
        <v>0</v>
      </c>
      <c r="AC117" s="33">
        <f t="shared" si="96"/>
        <v>0</v>
      </c>
      <c r="AD117" s="33">
        <f t="shared" si="96"/>
        <v>0</v>
      </c>
      <c r="AE117" s="33">
        <f t="shared" si="96"/>
        <v>0</v>
      </c>
    </row>
    <row r="118" spans="1:31">
      <c r="B118" s="37" t="str">
        <f>IF(ISBLANK('Środki trwałe'!B329),"",'Środki trwałe'!B329)</f>
        <v/>
      </c>
      <c r="C118" s="33" t="str">
        <f>IF(ISBLANK('Środki trwałe'!D329),"",'Środki trwałe'!D329)</f>
        <v/>
      </c>
      <c r="D118" s="245" t="str">
        <f>IF(ISBLANK('Środki trwałe'!E329),"",'Środki trwałe'!E329)</f>
        <v/>
      </c>
      <c r="E118" s="197">
        <f>IF(AND('Środki trwałe'!F329="tak",'Środki trwałe'!G329="nie"),'Środki trwałe'!H329,0)</f>
        <v>0</v>
      </c>
      <c r="F118" s="94">
        <f>IFERROR(IF(E118=0,0,ROUND(E118*C118,0)),0)</f>
        <v>0</v>
      </c>
      <c r="G118" s="33">
        <f>IF(AND('Środki trwałe'!F329="tak",'Środki trwałe'!G329="tak"),'Środki trwałe'!I329,0)</f>
        <v>0</v>
      </c>
      <c r="H118" s="313"/>
      <c r="I118" s="52"/>
      <c r="J118" s="484" t="str">
        <f>IF(ISBLANK('Środki trwałe'!C329),"",'Środki trwałe'!C329)</f>
        <v/>
      </c>
      <c r="K118" s="33">
        <f t="shared" si="96"/>
        <v>0</v>
      </c>
      <c r="L118" s="33">
        <f t="shared" si="96"/>
        <v>0</v>
      </c>
      <c r="M118" s="33">
        <f t="shared" si="96"/>
        <v>0</v>
      </c>
      <c r="N118" s="33">
        <f t="shared" si="96"/>
        <v>0</v>
      </c>
      <c r="O118" s="33">
        <f t="shared" si="96"/>
        <v>0</v>
      </c>
      <c r="P118" s="33">
        <f t="shared" si="96"/>
        <v>0</v>
      </c>
      <c r="Q118" s="33">
        <f t="shared" si="96"/>
        <v>0</v>
      </c>
      <c r="R118" s="33">
        <f t="shared" si="96"/>
        <v>0</v>
      </c>
      <c r="S118" s="33">
        <f t="shared" si="96"/>
        <v>0</v>
      </c>
      <c r="T118" s="33">
        <f t="shared" si="96"/>
        <v>0</v>
      </c>
      <c r="U118" s="33">
        <f t="shared" si="96"/>
        <v>0</v>
      </c>
      <c r="V118" s="33">
        <f t="shared" si="96"/>
        <v>0</v>
      </c>
      <c r="W118" s="33">
        <f t="shared" si="96"/>
        <v>0</v>
      </c>
      <c r="X118" s="33">
        <f t="shared" si="96"/>
        <v>0</v>
      </c>
      <c r="Y118" s="33">
        <f t="shared" si="96"/>
        <v>0</v>
      </c>
      <c r="Z118" s="33">
        <f t="shared" si="96"/>
        <v>0</v>
      </c>
      <c r="AA118" s="33">
        <f t="shared" si="96"/>
        <v>0</v>
      </c>
      <c r="AB118" s="33">
        <f t="shared" si="96"/>
        <v>0</v>
      </c>
      <c r="AC118" s="33">
        <f t="shared" si="96"/>
        <v>0</v>
      </c>
      <c r="AD118" s="33">
        <f t="shared" si="96"/>
        <v>0</v>
      </c>
      <c r="AE118" s="33">
        <f t="shared" si="96"/>
        <v>0</v>
      </c>
    </row>
    <row r="119" spans="1:31">
      <c r="B119" s="37" t="str">
        <f>IF(ISBLANK('Środki trwałe'!B330),"",'Środki trwałe'!B330)</f>
        <v/>
      </c>
      <c r="C119" s="33" t="str">
        <f>IF(ISBLANK('Środki trwałe'!D330),"",'Środki trwałe'!D330)</f>
        <v/>
      </c>
      <c r="D119" s="245" t="str">
        <f>IF(ISBLANK('Środki trwałe'!E330),"",'Środki trwałe'!E330)</f>
        <v/>
      </c>
      <c r="E119" s="197">
        <f>IF(AND('Środki trwałe'!F330="tak",'Środki trwałe'!G330="nie"),'Środki trwałe'!H330,0)</f>
        <v>0</v>
      </c>
      <c r="F119" s="94">
        <f>IFERROR(IF(E119=0,0,ROUND(E119*C119,0)),0)</f>
        <v>0</v>
      </c>
      <c r="G119" s="33">
        <f>IF(AND('Środki trwałe'!F330="tak",'Środki trwałe'!G330="tak"),'Środki trwałe'!I330,0)</f>
        <v>0</v>
      </c>
      <c r="H119" s="313"/>
      <c r="I119" s="52"/>
      <c r="J119" s="484" t="str">
        <f>IF(ISBLANK('Środki trwałe'!C330),"",'Środki trwałe'!C330)</f>
        <v/>
      </c>
      <c r="K119" s="33">
        <f t="shared" si="96"/>
        <v>0</v>
      </c>
      <c r="L119" s="33">
        <f t="shared" si="96"/>
        <v>0</v>
      </c>
      <c r="M119" s="33">
        <f t="shared" si="96"/>
        <v>0</v>
      </c>
      <c r="N119" s="33">
        <f t="shared" si="96"/>
        <v>0</v>
      </c>
      <c r="O119" s="33">
        <f t="shared" si="96"/>
        <v>0</v>
      </c>
      <c r="P119" s="33">
        <f t="shared" si="96"/>
        <v>0</v>
      </c>
      <c r="Q119" s="33">
        <f t="shared" si="96"/>
        <v>0</v>
      </c>
      <c r="R119" s="33">
        <f t="shared" si="96"/>
        <v>0</v>
      </c>
      <c r="S119" s="33">
        <f t="shared" si="96"/>
        <v>0</v>
      </c>
      <c r="T119" s="33">
        <f t="shared" si="96"/>
        <v>0</v>
      </c>
      <c r="U119" s="33">
        <f t="shared" si="96"/>
        <v>0</v>
      </c>
      <c r="V119" s="33">
        <f t="shared" si="96"/>
        <v>0</v>
      </c>
      <c r="W119" s="33">
        <f t="shared" si="96"/>
        <v>0</v>
      </c>
      <c r="X119" s="33">
        <f t="shared" si="96"/>
        <v>0</v>
      </c>
      <c r="Y119" s="33">
        <f t="shared" si="96"/>
        <v>0</v>
      </c>
      <c r="Z119" s="33">
        <f t="shared" si="96"/>
        <v>0</v>
      </c>
      <c r="AA119" s="33">
        <f t="shared" si="96"/>
        <v>0</v>
      </c>
      <c r="AB119" s="33">
        <f t="shared" si="96"/>
        <v>0</v>
      </c>
      <c r="AC119" s="33">
        <f t="shared" si="96"/>
        <v>0</v>
      </c>
      <c r="AD119" s="33">
        <f t="shared" si="96"/>
        <v>0</v>
      </c>
      <c r="AE119" s="33">
        <f t="shared" si="96"/>
        <v>0</v>
      </c>
    </row>
    <row r="120" spans="1:31">
      <c r="B120" s="98" t="s">
        <v>316</v>
      </c>
      <c r="C120" s="97">
        <f>SUM(C115:C119)</f>
        <v>0</v>
      </c>
      <c r="D120" s="199"/>
      <c r="E120" s="96"/>
      <c r="F120" s="97">
        <f>SUM(F115:F119)</f>
        <v>0</v>
      </c>
      <c r="G120" s="97">
        <f>SUM(G115:G119)</f>
        <v>0</v>
      </c>
      <c r="H120" s="318"/>
      <c r="I120" s="96"/>
      <c r="J120" s="485"/>
      <c r="K120" s="97">
        <f t="shared" ref="K120:W120" si="97">ROUND(SUM(K115:K119),0)</f>
        <v>0</v>
      </c>
      <c r="L120" s="97">
        <f t="shared" si="97"/>
        <v>0</v>
      </c>
      <c r="M120" s="97">
        <f t="shared" si="97"/>
        <v>0</v>
      </c>
      <c r="N120" s="97">
        <f t="shared" si="97"/>
        <v>0</v>
      </c>
      <c r="O120" s="97">
        <f t="shared" si="97"/>
        <v>0</v>
      </c>
      <c r="P120" s="97">
        <f t="shared" si="97"/>
        <v>0</v>
      </c>
      <c r="Q120" s="97">
        <f t="shared" si="97"/>
        <v>0</v>
      </c>
      <c r="R120" s="97">
        <f t="shared" si="97"/>
        <v>0</v>
      </c>
      <c r="S120" s="97">
        <f t="shared" si="97"/>
        <v>0</v>
      </c>
      <c r="T120" s="97">
        <f t="shared" si="97"/>
        <v>0</v>
      </c>
      <c r="U120" s="97">
        <f t="shared" si="97"/>
        <v>0</v>
      </c>
      <c r="V120" s="97">
        <f t="shared" si="97"/>
        <v>0</v>
      </c>
      <c r="W120" s="97">
        <f t="shared" si="97"/>
        <v>0</v>
      </c>
      <c r="X120" s="97">
        <f>ROUND(SUM(X115:X119),0)</f>
        <v>0</v>
      </c>
      <c r="Y120" s="97">
        <f t="shared" ref="Y120:AA120" si="98">ROUND(SUM(Y115:Y119),0)</f>
        <v>0</v>
      </c>
      <c r="Z120" s="97">
        <f t="shared" si="98"/>
        <v>0</v>
      </c>
      <c r="AA120" s="97">
        <f t="shared" si="98"/>
        <v>0</v>
      </c>
      <c r="AB120" s="97">
        <f t="shared" ref="AB120:AE120" si="99">ROUND(SUM(AB115:AB119),0)</f>
        <v>0</v>
      </c>
      <c r="AC120" s="97">
        <f t="shared" si="99"/>
        <v>0</v>
      </c>
      <c r="AD120" s="97">
        <f t="shared" si="99"/>
        <v>0</v>
      </c>
      <c r="AE120" s="97">
        <f t="shared" si="99"/>
        <v>0</v>
      </c>
    </row>
    <row r="121" spans="1:31">
      <c r="B121" s="103" t="s">
        <v>426</v>
      </c>
      <c r="C121" s="101"/>
      <c r="D121" s="101"/>
      <c r="E121" s="101"/>
      <c r="F121" s="101"/>
      <c r="G121" s="101"/>
      <c r="H121" s="314"/>
      <c r="I121" s="101"/>
      <c r="J121" s="486"/>
      <c r="K121" s="102">
        <f t="shared" ref="K121:W121" ca="1" si="100">ROUND(K647+K654+K661+K668+K675,0)</f>
        <v>0</v>
      </c>
      <c r="L121" s="102">
        <f t="shared" ca="1" si="100"/>
        <v>0</v>
      </c>
      <c r="M121" s="102">
        <f t="shared" ca="1" si="100"/>
        <v>0</v>
      </c>
      <c r="N121" s="102">
        <f t="shared" ca="1" si="100"/>
        <v>0</v>
      </c>
      <c r="O121" s="102">
        <f t="shared" ca="1" si="100"/>
        <v>0</v>
      </c>
      <c r="P121" s="102">
        <f t="shared" ca="1" si="100"/>
        <v>0</v>
      </c>
      <c r="Q121" s="102">
        <f t="shared" ca="1" si="100"/>
        <v>0</v>
      </c>
      <c r="R121" s="102">
        <f t="shared" ca="1" si="100"/>
        <v>0</v>
      </c>
      <c r="S121" s="102">
        <f t="shared" ca="1" si="100"/>
        <v>0</v>
      </c>
      <c r="T121" s="102">
        <f t="shared" ca="1" si="100"/>
        <v>0</v>
      </c>
      <c r="U121" s="102">
        <f t="shared" ca="1" si="100"/>
        <v>0</v>
      </c>
      <c r="V121" s="102">
        <f t="shared" ca="1" si="100"/>
        <v>0</v>
      </c>
      <c r="W121" s="102">
        <f t="shared" ca="1" si="100"/>
        <v>0</v>
      </c>
      <c r="X121" s="102">
        <f ca="1">ROUND(X647+X654+X661+X668+X675,0)</f>
        <v>0</v>
      </c>
      <c r="Y121" s="102">
        <f t="shared" ref="Y121:AA121" ca="1" si="101">ROUND(Y647+Y654+Y661+Y668+Y675,0)</f>
        <v>0</v>
      </c>
      <c r="Z121" s="102">
        <f t="shared" ca="1" si="101"/>
        <v>0</v>
      </c>
      <c r="AA121" s="102">
        <f t="shared" ca="1" si="101"/>
        <v>0</v>
      </c>
      <c r="AB121" s="102">
        <f t="shared" ref="AB121:AE121" ca="1" si="102">ROUND(AB647+AB654+AB661+AB668+AB675,0)</f>
        <v>0</v>
      </c>
      <c r="AC121" s="102">
        <f t="shared" ca="1" si="102"/>
        <v>0</v>
      </c>
      <c r="AD121" s="102">
        <f t="shared" ca="1" si="102"/>
        <v>0</v>
      </c>
      <c r="AE121" s="102">
        <f t="shared" ca="1" si="102"/>
        <v>0</v>
      </c>
    </row>
    <row r="122" spans="1:31">
      <c r="B122" s="37" t="s">
        <v>427</v>
      </c>
      <c r="C122" s="52"/>
      <c r="D122" s="52"/>
      <c r="E122" s="52"/>
      <c r="F122" s="52"/>
      <c r="G122" s="52"/>
      <c r="H122" s="313"/>
      <c r="I122" s="52"/>
      <c r="J122" s="487"/>
      <c r="K122" s="33">
        <f t="shared" ref="K122:W122" ca="1" si="103">ROUND(K648+K655+K662+K669+K676,0)</f>
        <v>0</v>
      </c>
      <c r="L122" s="33">
        <f t="shared" ca="1" si="103"/>
        <v>0</v>
      </c>
      <c r="M122" s="33">
        <f t="shared" ca="1" si="103"/>
        <v>0</v>
      </c>
      <c r="N122" s="33">
        <f t="shared" ca="1" si="103"/>
        <v>0</v>
      </c>
      <c r="O122" s="33">
        <f t="shared" ca="1" si="103"/>
        <v>0</v>
      </c>
      <c r="P122" s="33">
        <f t="shared" ca="1" si="103"/>
        <v>0</v>
      </c>
      <c r="Q122" s="33">
        <f t="shared" ca="1" si="103"/>
        <v>0</v>
      </c>
      <c r="R122" s="33">
        <f t="shared" ca="1" si="103"/>
        <v>0</v>
      </c>
      <c r="S122" s="33">
        <f t="shared" ca="1" si="103"/>
        <v>0</v>
      </c>
      <c r="T122" s="33">
        <f t="shared" ca="1" si="103"/>
        <v>0</v>
      </c>
      <c r="U122" s="33">
        <f t="shared" ca="1" si="103"/>
        <v>0</v>
      </c>
      <c r="V122" s="33">
        <f t="shared" ca="1" si="103"/>
        <v>0</v>
      </c>
      <c r="W122" s="33">
        <f t="shared" ca="1" si="103"/>
        <v>0</v>
      </c>
      <c r="X122" s="33">
        <f ca="1">ROUND(X648+X655+X662+X669+X676,0)</f>
        <v>0</v>
      </c>
      <c r="Y122" s="33">
        <f t="shared" ref="Y122:AA122" ca="1" si="104">ROUND(Y648+Y655+Y662+Y669+Y676,0)</f>
        <v>0</v>
      </c>
      <c r="Z122" s="33">
        <f t="shared" ca="1" si="104"/>
        <v>0</v>
      </c>
      <c r="AA122" s="33">
        <f t="shared" ca="1" si="104"/>
        <v>0</v>
      </c>
      <c r="AB122" s="33">
        <f t="shared" ref="AB122:AE122" ca="1" si="105">ROUND(AB648+AB655+AB662+AB669+AB676,0)</f>
        <v>0</v>
      </c>
      <c r="AC122" s="33">
        <f t="shared" ca="1" si="105"/>
        <v>0</v>
      </c>
      <c r="AD122" s="33">
        <f t="shared" ca="1" si="105"/>
        <v>0</v>
      </c>
      <c r="AE122" s="33">
        <f t="shared" ca="1" si="105"/>
        <v>0</v>
      </c>
    </row>
    <row r="123" spans="1:31">
      <c r="B123" s="105" t="s">
        <v>428</v>
      </c>
      <c r="C123" s="105"/>
      <c r="D123" s="105"/>
      <c r="E123" s="105"/>
      <c r="F123" s="105"/>
      <c r="G123" s="105"/>
      <c r="H123" s="322"/>
      <c r="I123" s="105"/>
      <c r="J123" s="488"/>
      <c r="K123" s="106">
        <f>'Środki trwałe'!K349</f>
        <v>0</v>
      </c>
      <c r="L123" s="106">
        <f>'Środki trwałe'!L349</f>
        <v>0</v>
      </c>
      <c r="M123" s="106">
        <f>'Środki trwałe'!M349</f>
        <v>0</v>
      </c>
      <c r="N123" s="106">
        <f>'Środki trwałe'!N349</f>
        <v>0</v>
      </c>
      <c r="O123" s="106">
        <f>'Środki trwałe'!O349</f>
        <v>0</v>
      </c>
      <c r="P123" s="106">
        <f>'Środki trwałe'!P349</f>
        <v>0</v>
      </c>
      <c r="Q123" s="106">
        <f>'Środki trwałe'!Q349</f>
        <v>0</v>
      </c>
      <c r="R123" s="106">
        <f>'Środki trwałe'!R349</f>
        <v>0</v>
      </c>
      <c r="S123" s="106">
        <f>'Środki trwałe'!S349</f>
        <v>0</v>
      </c>
      <c r="T123" s="106">
        <f>'Środki trwałe'!T349</f>
        <v>0</v>
      </c>
      <c r="U123" s="106">
        <f>'Środki trwałe'!U349</f>
        <v>0</v>
      </c>
      <c r="V123" s="106">
        <f>'Środki trwałe'!V349</f>
        <v>0</v>
      </c>
      <c r="W123" s="106">
        <f>'Środki trwałe'!W349</f>
        <v>0</v>
      </c>
      <c r="X123" s="106">
        <f>'Środki trwałe'!X349</f>
        <v>0</v>
      </c>
      <c r="Y123" s="106">
        <f>'Środki trwałe'!Y349</f>
        <v>0</v>
      </c>
      <c r="Z123" s="106">
        <f>'Środki trwałe'!Z349</f>
        <v>0</v>
      </c>
      <c r="AA123" s="106">
        <f>'Środki trwałe'!AA349</f>
        <v>0</v>
      </c>
      <c r="AB123" s="106">
        <f>'Środki trwałe'!AB349</f>
        <v>0</v>
      </c>
      <c r="AC123" s="106">
        <f>'Środki trwałe'!AC349</f>
        <v>0</v>
      </c>
      <c r="AD123" s="106">
        <f>'Środki trwałe'!AD349</f>
        <v>0</v>
      </c>
      <c r="AE123" s="106">
        <f>'Środki trwałe'!AE349</f>
        <v>0</v>
      </c>
    </row>
    <row r="124" spans="1:31">
      <c r="B124" s="200" t="s">
        <v>429</v>
      </c>
      <c r="C124" s="52"/>
      <c r="D124" s="52"/>
      <c r="E124" s="52"/>
      <c r="F124" s="52"/>
      <c r="G124" s="52"/>
      <c r="H124" s="313"/>
      <c r="I124" s="52"/>
      <c r="J124" s="487"/>
      <c r="K124" s="86">
        <f t="shared" ref="K124:W124" ca="1" si="106">ROUND(K649+K656+K663+K670+K677,0)</f>
        <v>0</v>
      </c>
      <c r="L124" s="86">
        <f t="shared" ca="1" si="106"/>
        <v>0</v>
      </c>
      <c r="M124" s="86">
        <f t="shared" ca="1" si="106"/>
        <v>0</v>
      </c>
      <c r="N124" s="86">
        <f t="shared" ca="1" si="106"/>
        <v>0</v>
      </c>
      <c r="O124" s="86">
        <f t="shared" ca="1" si="106"/>
        <v>0</v>
      </c>
      <c r="P124" s="86">
        <f t="shared" ca="1" si="106"/>
        <v>0</v>
      </c>
      <c r="Q124" s="86">
        <f t="shared" ca="1" si="106"/>
        <v>0</v>
      </c>
      <c r="R124" s="86">
        <f t="shared" ca="1" si="106"/>
        <v>0</v>
      </c>
      <c r="S124" s="86">
        <f t="shared" ca="1" si="106"/>
        <v>0</v>
      </c>
      <c r="T124" s="86">
        <f t="shared" ca="1" si="106"/>
        <v>0</v>
      </c>
      <c r="U124" s="86">
        <f t="shared" ca="1" si="106"/>
        <v>0</v>
      </c>
      <c r="V124" s="86">
        <f t="shared" ca="1" si="106"/>
        <v>0</v>
      </c>
      <c r="W124" s="86">
        <f t="shared" ca="1" si="106"/>
        <v>0</v>
      </c>
      <c r="X124" s="86">
        <f ca="1">ROUND(X649+X656+X663+X670+X677,0)</f>
        <v>0</v>
      </c>
      <c r="Y124" s="86">
        <f t="shared" ref="Y124:AA124" ca="1" si="107">ROUND(Y649+Y656+Y663+Y670+Y677,0)</f>
        <v>0</v>
      </c>
      <c r="Z124" s="86">
        <f t="shared" ca="1" si="107"/>
        <v>0</v>
      </c>
      <c r="AA124" s="86">
        <f t="shared" ca="1" si="107"/>
        <v>0</v>
      </c>
      <c r="AB124" s="86">
        <f t="shared" ref="AB124:AE124" ca="1" si="108">ROUND(AB649+AB656+AB663+AB670+AB677,0)</f>
        <v>0</v>
      </c>
      <c r="AC124" s="86">
        <f t="shared" ca="1" si="108"/>
        <v>0</v>
      </c>
      <c r="AD124" s="86">
        <f t="shared" ca="1" si="108"/>
        <v>0</v>
      </c>
      <c r="AE124" s="86">
        <f t="shared" ca="1" si="108"/>
        <v>0</v>
      </c>
    </row>
    <row r="125" spans="1:31">
      <c r="J125" s="490"/>
    </row>
    <row r="126" spans="1:31" customFormat="1">
      <c r="A126" s="1"/>
      <c r="J126" s="471"/>
    </row>
    <row r="127" spans="1:31" ht="24">
      <c r="B127" s="227" t="s">
        <v>371</v>
      </c>
      <c r="C127" s="228" t="s">
        <v>387</v>
      </c>
      <c r="D127" s="229" t="s">
        <v>397</v>
      </c>
      <c r="E127" s="229" t="s">
        <v>389</v>
      </c>
      <c r="F127" s="229" t="s">
        <v>390</v>
      </c>
      <c r="G127" s="229" t="s">
        <v>425</v>
      </c>
      <c r="H127" s="310"/>
      <c r="I127" s="230"/>
      <c r="J127" s="489"/>
      <c r="K127" s="231" t="str">
        <f t="shared" ref="K127:AE127" si="109">LataProjekcji</f>
        <v>Uzupełnij dane</v>
      </c>
      <c r="L127" s="231" t="str">
        <f t="shared" si="109"/>
        <v/>
      </c>
      <c r="M127" s="231" t="str">
        <f t="shared" si="109"/>
        <v/>
      </c>
      <c r="N127" s="231" t="str">
        <f t="shared" si="109"/>
        <v/>
      </c>
      <c r="O127" s="231" t="str">
        <f t="shared" si="109"/>
        <v/>
      </c>
      <c r="P127" s="231" t="str">
        <f t="shared" si="109"/>
        <v/>
      </c>
      <c r="Q127" s="231" t="str">
        <f t="shared" si="109"/>
        <v/>
      </c>
      <c r="R127" s="231" t="str">
        <f t="shared" si="109"/>
        <v/>
      </c>
      <c r="S127" s="231" t="str">
        <f t="shared" si="109"/>
        <v/>
      </c>
      <c r="T127" s="231" t="str">
        <f t="shared" si="109"/>
        <v/>
      </c>
      <c r="U127" s="231" t="str">
        <f t="shared" si="109"/>
        <v/>
      </c>
      <c r="V127" s="231" t="str">
        <f t="shared" si="109"/>
        <v/>
      </c>
      <c r="W127" s="231" t="str">
        <f t="shared" si="109"/>
        <v/>
      </c>
      <c r="X127" s="231" t="str">
        <f t="shared" si="109"/>
        <v/>
      </c>
      <c r="Y127" s="231" t="str">
        <f t="shared" si="109"/>
        <v/>
      </c>
      <c r="Z127" s="231" t="str">
        <f t="shared" si="109"/>
        <v/>
      </c>
      <c r="AA127" s="231" t="str">
        <f t="shared" si="109"/>
        <v/>
      </c>
      <c r="AB127" s="231" t="str">
        <f t="shared" si="109"/>
        <v/>
      </c>
      <c r="AC127" s="231" t="str">
        <f t="shared" si="109"/>
        <v/>
      </c>
      <c r="AD127" s="231" t="str">
        <f t="shared" si="109"/>
        <v/>
      </c>
      <c r="AE127" s="231" t="str">
        <f t="shared" si="109"/>
        <v/>
      </c>
    </row>
    <row r="128" spans="1:31">
      <c r="B128" s="103" t="str">
        <f>IF(ISBLANK('Środki trwałe'!B353),"",'Środki trwałe'!B353)</f>
        <v/>
      </c>
      <c r="C128" s="102" t="str">
        <f>IF(ISBLANK('Środki trwałe'!D353),"",'Środki trwałe'!D353)</f>
        <v/>
      </c>
      <c r="D128" s="245" t="str">
        <f>IF(ISBLANK('Środki trwałe'!E353),"",'Środki trwałe'!E353)</f>
        <v/>
      </c>
      <c r="E128" s="197">
        <f>IF(AND('Środki trwałe'!F353="tak",'Środki trwałe'!G353="nie"),'Środki trwałe'!H353,0)</f>
        <v>0</v>
      </c>
      <c r="F128" s="94">
        <f>IFERROR(IF(E128=0,0,ROUND(E128*C128,0)),0)</f>
        <v>0</v>
      </c>
      <c r="G128" s="102">
        <f>IF(AND('Środki trwałe'!F353="tak",'Środki trwałe'!G353="tak"),'Środki trwałe'!I353,0)</f>
        <v>0</v>
      </c>
      <c r="H128" s="314"/>
      <c r="I128" s="101"/>
      <c r="J128" s="491" t="str">
        <f>IF(ISBLANK('Środki trwałe'!C353),"",'Środki trwałe'!C353)</f>
        <v/>
      </c>
      <c r="K128" s="102">
        <f t="shared" ref="K128:AE142" si="110">IFERROR(ROUND(IF(AND(YEAR($D128)=LataProjekcji,$F128&gt;0),$F128,0),0),0)</f>
        <v>0</v>
      </c>
      <c r="L128" s="102">
        <f t="shared" si="110"/>
        <v>0</v>
      </c>
      <c r="M128" s="102">
        <f t="shared" si="110"/>
        <v>0</v>
      </c>
      <c r="N128" s="102">
        <f t="shared" si="110"/>
        <v>0</v>
      </c>
      <c r="O128" s="102">
        <f t="shared" si="110"/>
        <v>0</v>
      </c>
      <c r="P128" s="102">
        <f t="shared" si="110"/>
        <v>0</v>
      </c>
      <c r="Q128" s="102">
        <f t="shared" si="110"/>
        <v>0</v>
      </c>
      <c r="R128" s="102">
        <f t="shared" si="110"/>
        <v>0</v>
      </c>
      <c r="S128" s="102">
        <f t="shared" si="110"/>
        <v>0</v>
      </c>
      <c r="T128" s="102">
        <f t="shared" si="110"/>
        <v>0</v>
      </c>
      <c r="U128" s="102">
        <f t="shared" si="110"/>
        <v>0</v>
      </c>
      <c r="V128" s="102">
        <f t="shared" si="110"/>
        <v>0</v>
      </c>
      <c r="W128" s="102">
        <f t="shared" si="110"/>
        <v>0</v>
      </c>
      <c r="X128" s="102">
        <f t="shared" si="110"/>
        <v>0</v>
      </c>
      <c r="Y128" s="102">
        <f t="shared" si="110"/>
        <v>0</v>
      </c>
      <c r="Z128" s="102">
        <f t="shared" si="110"/>
        <v>0</v>
      </c>
      <c r="AA128" s="102">
        <f t="shared" si="110"/>
        <v>0</v>
      </c>
      <c r="AB128" s="102">
        <f t="shared" si="110"/>
        <v>0</v>
      </c>
      <c r="AC128" s="102">
        <f t="shared" si="110"/>
        <v>0</v>
      </c>
      <c r="AD128" s="102">
        <f t="shared" si="110"/>
        <v>0</v>
      </c>
      <c r="AE128" s="102">
        <f t="shared" si="110"/>
        <v>0</v>
      </c>
    </row>
    <row r="129" spans="2:31">
      <c r="B129" s="37" t="str">
        <f>IF(ISBLANK('Środki trwałe'!B354),"",'Środki trwałe'!B354)</f>
        <v/>
      </c>
      <c r="C129" s="33" t="str">
        <f>IF(ISBLANK('Środki trwałe'!D354),"",'Środki trwałe'!D354)</f>
        <v/>
      </c>
      <c r="D129" s="245" t="str">
        <f>IF(ISBLANK('Środki trwałe'!E354),"",'Środki trwałe'!E354)</f>
        <v/>
      </c>
      <c r="E129" s="197">
        <f>IF(AND('Środki trwałe'!F354="tak",'Środki trwałe'!G354="nie"),'Środki trwałe'!H354,0)</f>
        <v>0</v>
      </c>
      <c r="F129" s="94">
        <f>IFERROR(IF(E129=0,0,ROUND(E129*C129,0)),0)</f>
        <v>0</v>
      </c>
      <c r="G129" s="33">
        <f>IF(AND('Środki trwałe'!F354="tak",'Środki trwałe'!G354="tak"),'Środki trwałe'!I354,0)</f>
        <v>0</v>
      </c>
      <c r="H129" s="313"/>
      <c r="I129" s="52"/>
      <c r="J129" s="484" t="str">
        <f>IF(ISBLANK('Środki trwałe'!C354),"",'Środki trwałe'!C354)</f>
        <v/>
      </c>
      <c r="K129" s="33">
        <f t="shared" si="110"/>
        <v>0</v>
      </c>
      <c r="L129" s="33">
        <f t="shared" si="110"/>
        <v>0</v>
      </c>
      <c r="M129" s="33">
        <f t="shared" si="110"/>
        <v>0</v>
      </c>
      <c r="N129" s="33">
        <f t="shared" si="110"/>
        <v>0</v>
      </c>
      <c r="O129" s="33">
        <f t="shared" si="110"/>
        <v>0</v>
      </c>
      <c r="P129" s="33">
        <f t="shared" si="110"/>
        <v>0</v>
      </c>
      <c r="Q129" s="33">
        <f t="shared" si="110"/>
        <v>0</v>
      </c>
      <c r="R129" s="33">
        <f t="shared" si="110"/>
        <v>0</v>
      </c>
      <c r="S129" s="33">
        <f t="shared" si="110"/>
        <v>0</v>
      </c>
      <c r="T129" s="33">
        <f t="shared" si="110"/>
        <v>0</v>
      </c>
      <c r="U129" s="33">
        <f t="shared" si="110"/>
        <v>0</v>
      </c>
      <c r="V129" s="33">
        <f t="shared" si="110"/>
        <v>0</v>
      </c>
      <c r="W129" s="33">
        <f t="shared" si="110"/>
        <v>0</v>
      </c>
      <c r="X129" s="33">
        <f t="shared" si="110"/>
        <v>0</v>
      </c>
      <c r="Y129" s="33">
        <f t="shared" si="110"/>
        <v>0</v>
      </c>
      <c r="Z129" s="33">
        <f t="shared" si="110"/>
        <v>0</v>
      </c>
      <c r="AA129" s="33">
        <f t="shared" si="110"/>
        <v>0</v>
      </c>
      <c r="AB129" s="33">
        <f t="shared" si="110"/>
        <v>0</v>
      </c>
      <c r="AC129" s="33">
        <f t="shared" si="110"/>
        <v>0</v>
      </c>
      <c r="AD129" s="33">
        <f t="shared" si="110"/>
        <v>0</v>
      </c>
      <c r="AE129" s="33">
        <f t="shared" si="110"/>
        <v>0</v>
      </c>
    </row>
    <row r="130" spans="2:31">
      <c r="B130" s="37" t="str">
        <f>IF(ISBLANK('Środki trwałe'!B355),"",'Środki trwałe'!B355)</f>
        <v/>
      </c>
      <c r="C130" s="33" t="str">
        <f>IF(ISBLANK('Środki trwałe'!D355),"",'Środki trwałe'!D355)</f>
        <v/>
      </c>
      <c r="D130" s="245" t="str">
        <f>IF(ISBLANK('Środki trwałe'!E355),"",'Środki trwałe'!E355)</f>
        <v/>
      </c>
      <c r="E130" s="197">
        <f>IF(AND('Środki trwałe'!F355="tak",'Środki trwałe'!G355="nie"),'Środki trwałe'!H355,0)</f>
        <v>0</v>
      </c>
      <c r="F130" s="94">
        <f>IFERROR(IF(E130=0,0,ROUND(E130*C130,0)),0)</f>
        <v>0</v>
      </c>
      <c r="G130" s="33">
        <f>IF(AND('Środki trwałe'!F355="tak",'Środki trwałe'!G355="tak"),'Środki trwałe'!I355,0)</f>
        <v>0</v>
      </c>
      <c r="H130" s="313"/>
      <c r="I130" s="52"/>
      <c r="J130" s="484" t="str">
        <f>IF(ISBLANK('Środki trwałe'!C355),"",'Środki trwałe'!C355)</f>
        <v/>
      </c>
      <c r="K130" s="33">
        <f t="shared" si="110"/>
        <v>0</v>
      </c>
      <c r="L130" s="33">
        <f t="shared" si="110"/>
        <v>0</v>
      </c>
      <c r="M130" s="33">
        <f t="shared" si="110"/>
        <v>0</v>
      </c>
      <c r="N130" s="33">
        <f t="shared" si="110"/>
        <v>0</v>
      </c>
      <c r="O130" s="33">
        <f t="shared" si="110"/>
        <v>0</v>
      </c>
      <c r="P130" s="33">
        <f t="shared" si="110"/>
        <v>0</v>
      </c>
      <c r="Q130" s="33">
        <f t="shared" si="110"/>
        <v>0</v>
      </c>
      <c r="R130" s="33">
        <f t="shared" si="110"/>
        <v>0</v>
      </c>
      <c r="S130" s="33">
        <f t="shared" si="110"/>
        <v>0</v>
      </c>
      <c r="T130" s="33">
        <f t="shared" si="110"/>
        <v>0</v>
      </c>
      <c r="U130" s="33">
        <f t="shared" si="110"/>
        <v>0</v>
      </c>
      <c r="V130" s="33">
        <f t="shared" si="110"/>
        <v>0</v>
      </c>
      <c r="W130" s="33">
        <f t="shared" si="110"/>
        <v>0</v>
      </c>
      <c r="X130" s="33">
        <f t="shared" si="110"/>
        <v>0</v>
      </c>
      <c r="Y130" s="33">
        <f t="shared" si="110"/>
        <v>0</v>
      </c>
      <c r="Z130" s="33">
        <f t="shared" si="110"/>
        <v>0</v>
      </c>
      <c r="AA130" s="33">
        <f t="shared" si="110"/>
        <v>0</v>
      </c>
      <c r="AB130" s="33">
        <f t="shared" si="110"/>
        <v>0</v>
      </c>
      <c r="AC130" s="33">
        <f t="shared" si="110"/>
        <v>0</v>
      </c>
      <c r="AD130" s="33">
        <f t="shared" si="110"/>
        <v>0</v>
      </c>
      <c r="AE130" s="33">
        <f t="shared" si="110"/>
        <v>0</v>
      </c>
    </row>
    <row r="131" spans="2:31">
      <c r="B131" s="37" t="str">
        <f>IF(ISBLANK('Środki trwałe'!B356),"",'Środki trwałe'!B356)</f>
        <v/>
      </c>
      <c r="C131" s="33" t="str">
        <f>IF(ISBLANK('Środki trwałe'!D356),"",'Środki trwałe'!D356)</f>
        <v/>
      </c>
      <c r="D131" s="245" t="str">
        <f>IF(ISBLANK('Środki trwałe'!E356),"",'Środki trwałe'!E356)</f>
        <v/>
      </c>
      <c r="E131" s="197">
        <f>IF(AND('Środki trwałe'!F356="tak",'Środki trwałe'!G356="nie"),'Środki trwałe'!H356,0)</f>
        <v>0</v>
      </c>
      <c r="F131" s="94">
        <f t="shared" ref="F131:F137" si="111">IFERROR(IF(E131=0,0,ROUND(E131*C131,0)),0)</f>
        <v>0</v>
      </c>
      <c r="G131" s="33">
        <f>IF(AND('Środki trwałe'!F356="tak",'Środki trwałe'!G356="tak"),'Środki trwałe'!I356,0)</f>
        <v>0</v>
      </c>
      <c r="H131" s="313"/>
      <c r="I131" s="52"/>
      <c r="J131" s="484" t="str">
        <f>IF(ISBLANK('Środki trwałe'!C356),"",'Środki trwałe'!C356)</f>
        <v/>
      </c>
      <c r="K131" s="33">
        <f t="shared" si="110"/>
        <v>0</v>
      </c>
      <c r="L131" s="33">
        <f t="shared" si="110"/>
        <v>0</v>
      </c>
      <c r="M131" s="33">
        <f t="shared" si="110"/>
        <v>0</v>
      </c>
      <c r="N131" s="33">
        <f t="shared" si="110"/>
        <v>0</v>
      </c>
      <c r="O131" s="33">
        <f t="shared" si="110"/>
        <v>0</v>
      </c>
      <c r="P131" s="33">
        <f t="shared" si="110"/>
        <v>0</v>
      </c>
      <c r="Q131" s="33">
        <f t="shared" si="110"/>
        <v>0</v>
      </c>
      <c r="R131" s="33">
        <f t="shared" si="110"/>
        <v>0</v>
      </c>
      <c r="S131" s="33">
        <f t="shared" si="110"/>
        <v>0</v>
      </c>
      <c r="T131" s="33">
        <f t="shared" si="110"/>
        <v>0</v>
      </c>
      <c r="U131" s="33">
        <f t="shared" si="110"/>
        <v>0</v>
      </c>
      <c r="V131" s="33">
        <f t="shared" si="110"/>
        <v>0</v>
      </c>
      <c r="W131" s="33">
        <f t="shared" si="110"/>
        <v>0</v>
      </c>
      <c r="X131" s="33">
        <f t="shared" si="110"/>
        <v>0</v>
      </c>
      <c r="Y131" s="33">
        <f t="shared" ref="Y131:AE142" si="112">IFERROR(ROUND(IF(AND(YEAR($D131)=LataProjekcji,$F131&gt;0),$F131,0),0),0)</f>
        <v>0</v>
      </c>
      <c r="Z131" s="33">
        <f t="shared" si="112"/>
        <v>0</v>
      </c>
      <c r="AA131" s="33">
        <f t="shared" si="112"/>
        <v>0</v>
      </c>
      <c r="AB131" s="33">
        <f t="shared" si="112"/>
        <v>0</v>
      </c>
      <c r="AC131" s="33">
        <f t="shared" si="112"/>
        <v>0</v>
      </c>
      <c r="AD131" s="33">
        <f t="shared" si="112"/>
        <v>0</v>
      </c>
      <c r="AE131" s="33">
        <f t="shared" si="112"/>
        <v>0</v>
      </c>
    </row>
    <row r="132" spans="2:31">
      <c r="B132" s="37" t="str">
        <f>IF(ISBLANK('Środki trwałe'!B357),"",'Środki trwałe'!B357)</f>
        <v/>
      </c>
      <c r="C132" s="33" t="str">
        <f>IF(ISBLANK('Środki trwałe'!D357),"",'Środki trwałe'!D357)</f>
        <v/>
      </c>
      <c r="D132" s="245" t="str">
        <f>IF(ISBLANK('Środki trwałe'!E357),"",'Środki trwałe'!E357)</f>
        <v/>
      </c>
      <c r="E132" s="197">
        <f>IF(AND('Środki trwałe'!F357="tak",'Środki trwałe'!G357="nie"),'Środki trwałe'!H357,0)</f>
        <v>0</v>
      </c>
      <c r="F132" s="94">
        <f t="shared" si="111"/>
        <v>0</v>
      </c>
      <c r="G132" s="33">
        <f>IF(AND('Środki trwałe'!F357="tak",'Środki trwałe'!G357="tak"),'Środki trwałe'!I357,0)</f>
        <v>0</v>
      </c>
      <c r="H132" s="313"/>
      <c r="I132" s="52"/>
      <c r="J132" s="484" t="str">
        <f>IF(ISBLANK('Środki trwałe'!C357),"",'Środki trwałe'!C357)</f>
        <v/>
      </c>
      <c r="K132" s="33">
        <f t="shared" si="110"/>
        <v>0</v>
      </c>
      <c r="L132" s="33">
        <f t="shared" si="110"/>
        <v>0</v>
      </c>
      <c r="M132" s="33">
        <f t="shared" si="110"/>
        <v>0</v>
      </c>
      <c r="N132" s="33">
        <f t="shared" si="110"/>
        <v>0</v>
      </c>
      <c r="O132" s="33">
        <f t="shared" si="110"/>
        <v>0</v>
      </c>
      <c r="P132" s="33">
        <f t="shared" si="110"/>
        <v>0</v>
      </c>
      <c r="Q132" s="33">
        <f t="shared" si="110"/>
        <v>0</v>
      </c>
      <c r="R132" s="33">
        <f t="shared" si="110"/>
        <v>0</v>
      </c>
      <c r="S132" s="33">
        <f t="shared" si="110"/>
        <v>0</v>
      </c>
      <c r="T132" s="33">
        <f t="shared" si="110"/>
        <v>0</v>
      </c>
      <c r="U132" s="33">
        <f t="shared" si="110"/>
        <v>0</v>
      </c>
      <c r="V132" s="33">
        <f t="shared" si="110"/>
        <v>0</v>
      </c>
      <c r="W132" s="33">
        <f t="shared" si="110"/>
        <v>0</v>
      </c>
      <c r="X132" s="33">
        <f t="shared" si="110"/>
        <v>0</v>
      </c>
      <c r="Y132" s="33">
        <f t="shared" si="112"/>
        <v>0</v>
      </c>
      <c r="Z132" s="33">
        <f t="shared" si="112"/>
        <v>0</v>
      </c>
      <c r="AA132" s="33">
        <f t="shared" si="112"/>
        <v>0</v>
      </c>
      <c r="AB132" s="33">
        <f t="shared" si="112"/>
        <v>0</v>
      </c>
      <c r="AC132" s="33">
        <f t="shared" si="112"/>
        <v>0</v>
      </c>
      <c r="AD132" s="33">
        <f t="shared" si="112"/>
        <v>0</v>
      </c>
      <c r="AE132" s="33">
        <f t="shared" si="112"/>
        <v>0</v>
      </c>
    </row>
    <row r="133" spans="2:31">
      <c r="B133" s="37" t="str">
        <f>IF(ISBLANK('Środki trwałe'!B358),"",'Środki trwałe'!B358)</f>
        <v/>
      </c>
      <c r="C133" s="33" t="str">
        <f>IF(ISBLANK('Środki trwałe'!D358),"",'Środki trwałe'!D358)</f>
        <v/>
      </c>
      <c r="D133" s="245" t="str">
        <f>IF(ISBLANK('Środki trwałe'!E358),"",'Środki trwałe'!E358)</f>
        <v/>
      </c>
      <c r="E133" s="197">
        <f>IF(AND('Środki trwałe'!F358="tak",'Środki trwałe'!G358="nie"),'Środki trwałe'!H358,0)</f>
        <v>0</v>
      </c>
      <c r="F133" s="94">
        <f t="shared" si="111"/>
        <v>0</v>
      </c>
      <c r="G133" s="33">
        <f>IF(AND('Środki trwałe'!F358="tak",'Środki trwałe'!G358="tak"),'Środki trwałe'!I358,0)</f>
        <v>0</v>
      </c>
      <c r="H133" s="313"/>
      <c r="I133" s="52"/>
      <c r="J133" s="484" t="str">
        <f>IF(ISBLANK('Środki trwałe'!C358),"",'Środki trwałe'!C358)</f>
        <v/>
      </c>
      <c r="K133" s="33">
        <f t="shared" si="110"/>
        <v>0</v>
      </c>
      <c r="L133" s="33">
        <f t="shared" si="110"/>
        <v>0</v>
      </c>
      <c r="M133" s="33">
        <f t="shared" si="110"/>
        <v>0</v>
      </c>
      <c r="N133" s="33">
        <f t="shared" si="110"/>
        <v>0</v>
      </c>
      <c r="O133" s="33">
        <f t="shared" si="110"/>
        <v>0</v>
      </c>
      <c r="P133" s="33">
        <f t="shared" si="110"/>
        <v>0</v>
      </c>
      <c r="Q133" s="33">
        <f t="shared" si="110"/>
        <v>0</v>
      </c>
      <c r="R133" s="33">
        <f t="shared" si="110"/>
        <v>0</v>
      </c>
      <c r="S133" s="33">
        <f t="shared" si="110"/>
        <v>0</v>
      </c>
      <c r="T133" s="33">
        <f t="shared" si="110"/>
        <v>0</v>
      </c>
      <c r="U133" s="33">
        <f t="shared" si="110"/>
        <v>0</v>
      </c>
      <c r="V133" s="33">
        <f t="shared" si="110"/>
        <v>0</v>
      </c>
      <c r="W133" s="33">
        <f t="shared" si="110"/>
        <v>0</v>
      </c>
      <c r="X133" s="33">
        <f t="shared" si="110"/>
        <v>0</v>
      </c>
      <c r="Y133" s="33">
        <f t="shared" si="112"/>
        <v>0</v>
      </c>
      <c r="Z133" s="33">
        <f t="shared" si="112"/>
        <v>0</v>
      </c>
      <c r="AA133" s="33">
        <f t="shared" si="112"/>
        <v>0</v>
      </c>
      <c r="AB133" s="33">
        <f t="shared" si="112"/>
        <v>0</v>
      </c>
      <c r="AC133" s="33">
        <f t="shared" si="112"/>
        <v>0</v>
      </c>
      <c r="AD133" s="33">
        <f t="shared" si="112"/>
        <v>0</v>
      </c>
      <c r="AE133" s="33">
        <f t="shared" si="112"/>
        <v>0</v>
      </c>
    </row>
    <row r="134" spans="2:31">
      <c r="B134" s="37" t="str">
        <f>IF(ISBLANK('Środki trwałe'!B359),"",'Środki trwałe'!B359)</f>
        <v/>
      </c>
      <c r="C134" s="33" t="str">
        <f>IF(ISBLANK('Środki trwałe'!D359),"",'Środki trwałe'!D359)</f>
        <v/>
      </c>
      <c r="D134" s="245" t="str">
        <f>IF(ISBLANK('Środki trwałe'!E359),"",'Środki trwałe'!E359)</f>
        <v/>
      </c>
      <c r="E134" s="197">
        <f>IF(AND('Środki trwałe'!F359="tak",'Środki trwałe'!G359="nie"),'Środki trwałe'!H359,0)</f>
        <v>0</v>
      </c>
      <c r="F134" s="94">
        <f t="shared" si="111"/>
        <v>0</v>
      </c>
      <c r="G134" s="33">
        <f>IF(AND('Środki trwałe'!F359="tak",'Środki trwałe'!G359="tak"),'Środki trwałe'!I359,0)</f>
        <v>0</v>
      </c>
      <c r="H134" s="313"/>
      <c r="I134" s="52"/>
      <c r="J134" s="484" t="str">
        <f>IF(ISBLANK('Środki trwałe'!C359),"",'Środki trwałe'!C359)</f>
        <v/>
      </c>
      <c r="K134" s="33">
        <f t="shared" si="110"/>
        <v>0</v>
      </c>
      <c r="L134" s="33">
        <f t="shared" si="110"/>
        <v>0</v>
      </c>
      <c r="M134" s="33">
        <f t="shared" si="110"/>
        <v>0</v>
      </c>
      <c r="N134" s="33">
        <f t="shared" si="110"/>
        <v>0</v>
      </c>
      <c r="O134" s="33">
        <f t="shared" si="110"/>
        <v>0</v>
      </c>
      <c r="P134" s="33">
        <f t="shared" si="110"/>
        <v>0</v>
      </c>
      <c r="Q134" s="33">
        <f t="shared" si="110"/>
        <v>0</v>
      </c>
      <c r="R134" s="33">
        <f t="shared" si="110"/>
        <v>0</v>
      </c>
      <c r="S134" s="33">
        <f t="shared" si="110"/>
        <v>0</v>
      </c>
      <c r="T134" s="33">
        <f t="shared" si="110"/>
        <v>0</v>
      </c>
      <c r="U134" s="33">
        <f t="shared" si="110"/>
        <v>0</v>
      </c>
      <c r="V134" s="33">
        <f t="shared" si="110"/>
        <v>0</v>
      </c>
      <c r="W134" s="33">
        <f t="shared" si="110"/>
        <v>0</v>
      </c>
      <c r="X134" s="33">
        <f t="shared" si="110"/>
        <v>0</v>
      </c>
      <c r="Y134" s="33">
        <f t="shared" si="112"/>
        <v>0</v>
      </c>
      <c r="Z134" s="33">
        <f t="shared" si="112"/>
        <v>0</v>
      </c>
      <c r="AA134" s="33">
        <f t="shared" si="112"/>
        <v>0</v>
      </c>
      <c r="AB134" s="33">
        <f t="shared" si="112"/>
        <v>0</v>
      </c>
      <c r="AC134" s="33">
        <f t="shared" si="112"/>
        <v>0</v>
      </c>
      <c r="AD134" s="33">
        <f t="shared" si="112"/>
        <v>0</v>
      </c>
      <c r="AE134" s="33">
        <f t="shared" si="112"/>
        <v>0</v>
      </c>
    </row>
    <row r="135" spans="2:31">
      <c r="B135" s="37" t="str">
        <f>IF(ISBLANK('Środki trwałe'!B360),"",'Środki trwałe'!B360)</f>
        <v/>
      </c>
      <c r="C135" s="33" t="str">
        <f>IF(ISBLANK('Środki trwałe'!D360),"",'Środki trwałe'!D360)</f>
        <v/>
      </c>
      <c r="D135" s="245" t="str">
        <f>IF(ISBLANK('Środki trwałe'!E360),"",'Środki trwałe'!E360)</f>
        <v/>
      </c>
      <c r="E135" s="197">
        <f>IF(AND('Środki trwałe'!F360="tak",'Środki trwałe'!G360="nie"),'Środki trwałe'!H360,0)</f>
        <v>0</v>
      </c>
      <c r="F135" s="94">
        <f t="shared" si="111"/>
        <v>0</v>
      </c>
      <c r="G135" s="33">
        <f>IF(AND('Środki trwałe'!F360="tak",'Środki trwałe'!G360="tak"),'Środki trwałe'!I360,0)</f>
        <v>0</v>
      </c>
      <c r="H135" s="313"/>
      <c r="I135" s="52"/>
      <c r="J135" s="484" t="str">
        <f>IF(ISBLANK('Środki trwałe'!C360),"",'Środki trwałe'!C360)</f>
        <v/>
      </c>
      <c r="K135" s="33">
        <f t="shared" si="110"/>
        <v>0</v>
      </c>
      <c r="L135" s="33">
        <f t="shared" si="110"/>
        <v>0</v>
      </c>
      <c r="M135" s="33">
        <f t="shared" si="110"/>
        <v>0</v>
      </c>
      <c r="N135" s="33">
        <f t="shared" si="110"/>
        <v>0</v>
      </c>
      <c r="O135" s="33">
        <f t="shared" si="110"/>
        <v>0</v>
      </c>
      <c r="P135" s="33">
        <f t="shared" si="110"/>
        <v>0</v>
      </c>
      <c r="Q135" s="33">
        <f t="shared" si="110"/>
        <v>0</v>
      </c>
      <c r="R135" s="33">
        <f t="shared" si="110"/>
        <v>0</v>
      </c>
      <c r="S135" s="33">
        <f t="shared" si="110"/>
        <v>0</v>
      </c>
      <c r="T135" s="33">
        <f t="shared" si="110"/>
        <v>0</v>
      </c>
      <c r="U135" s="33">
        <f t="shared" si="110"/>
        <v>0</v>
      </c>
      <c r="V135" s="33">
        <f t="shared" si="110"/>
        <v>0</v>
      </c>
      <c r="W135" s="33">
        <f t="shared" si="110"/>
        <v>0</v>
      </c>
      <c r="X135" s="33">
        <f t="shared" si="110"/>
        <v>0</v>
      </c>
      <c r="Y135" s="33">
        <f t="shared" si="112"/>
        <v>0</v>
      </c>
      <c r="Z135" s="33">
        <f t="shared" si="112"/>
        <v>0</v>
      </c>
      <c r="AA135" s="33">
        <f t="shared" si="112"/>
        <v>0</v>
      </c>
      <c r="AB135" s="33">
        <f t="shared" si="112"/>
        <v>0</v>
      </c>
      <c r="AC135" s="33">
        <f t="shared" si="112"/>
        <v>0</v>
      </c>
      <c r="AD135" s="33">
        <f t="shared" si="112"/>
        <v>0</v>
      </c>
      <c r="AE135" s="33">
        <f t="shared" si="112"/>
        <v>0</v>
      </c>
    </row>
    <row r="136" spans="2:31">
      <c r="B136" s="37" t="str">
        <f>IF(ISBLANK('Środki trwałe'!B361),"",'Środki trwałe'!B361)</f>
        <v/>
      </c>
      <c r="C136" s="33" t="str">
        <f>IF(ISBLANK('Środki trwałe'!D361),"",'Środki trwałe'!D361)</f>
        <v/>
      </c>
      <c r="D136" s="245" t="str">
        <f>IF(ISBLANK('Środki trwałe'!E361),"",'Środki trwałe'!E361)</f>
        <v/>
      </c>
      <c r="E136" s="197">
        <f>IF(AND('Środki trwałe'!F361="tak",'Środki trwałe'!G361="nie"),'Środki trwałe'!H361,0)</f>
        <v>0</v>
      </c>
      <c r="F136" s="94">
        <f t="shared" si="111"/>
        <v>0</v>
      </c>
      <c r="G136" s="33">
        <f>IF(AND('Środki trwałe'!F361="tak",'Środki trwałe'!G361="tak"),'Środki trwałe'!I361,0)</f>
        <v>0</v>
      </c>
      <c r="H136" s="313"/>
      <c r="I136" s="52"/>
      <c r="J136" s="484" t="str">
        <f>IF(ISBLANK('Środki trwałe'!C361),"",'Środki trwałe'!C361)</f>
        <v/>
      </c>
      <c r="K136" s="33">
        <f t="shared" si="110"/>
        <v>0</v>
      </c>
      <c r="L136" s="33">
        <f t="shared" si="110"/>
        <v>0</v>
      </c>
      <c r="M136" s="33">
        <f t="shared" si="110"/>
        <v>0</v>
      </c>
      <c r="N136" s="33">
        <f t="shared" si="110"/>
        <v>0</v>
      </c>
      <c r="O136" s="33">
        <f t="shared" si="110"/>
        <v>0</v>
      </c>
      <c r="P136" s="33">
        <f t="shared" si="110"/>
        <v>0</v>
      </c>
      <c r="Q136" s="33">
        <f t="shared" si="110"/>
        <v>0</v>
      </c>
      <c r="R136" s="33">
        <f t="shared" si="110"/>
        <v>0</v>
      </c>
      <c r="S136" s="33">
        <f t="shared" si="110"/>
        <v>0</v>
      </c>
      <c r="T136" s="33">
        <f t="shared" si="110"/>
        <v>0</v>
      </c>
      <c r="U136" s="33">
        <f t="shared" si="110"/>
        <v>0</v>
      </c>
      <c r="V136" s="33">
        <f t="shared" si="110"/>
        <v>0</v>
      </c>
      <c r="W136" s="33">
        <f t="shared" si="110"/>
        <v>0</v>
      </c>
      <c r="X136" s="33">
        <f t="shared" si="110"/>
        <v>0</v>
      </c>
      <c r="Y136" s="33">
        <f t="shared" si="112"/>
        <v>0</v>
      </c>
      <c r="Z136" s="33">
        <f t="shared" si="112"/>
        <v>0</v>
      </c>
      <c r="AA136" s="33">
        <f t="shared" si="112"/>
        <v>0</v>
      </c>
      <c r="AB136" s="33">
        <f t="shared" si="112"/>
        <v>0</v>
      </c>
      <c r="AC136" s="33">
        <f t="shared" si="112"/>
        <v>0</v>
      </c>
      <c r="AD136" s="33">
        <f t="shared" si="112"/>
        <v>0</v>
      </c>
      <c r="AE136" s="33">
        <f t="shared" si="112"/>
        <v>0</v>
      </c>
    </row>
    <row r="137" spans="2:31">
      <c r="B137" s="37" t="str">
        <f>IF(ISBLANK('Środki trwałe'!B362),"",'Środki trwałe'!B362)</f>
        <v/>
      </c>
      <c r="C137" s="33" t="str">
        <f>IF(ISBLANK('Środki trwałe'!D362),"",'Środki trwałe'!D362)</f>
        <v/>
      </c>
      <c r="D137" s="245" t="str">
        <f>IF(ISBLANK('Środki trwałe'!E362),"",'Środki trwałe'!E362)</f>
        <v/>
      </c>
      <c r="E137" s="197">
        <f>IF(AND('Środki trwałe'!F362="tak",'Środki trwałe'!G362="nie"),'Środki trwałe'!H362,0)</f>
        <v>0</v>
      </c>
      <c r="F137" s="94">
        <f t="shared" si="111"/>
        <v>0</v>
      </c>
      <c r="G137" s="33">
        <f>IF(AND('Środki trwałe'!F362="tak",'Środki trwałe'!G362="tak"),'Środki trwałe'!I362,0)</f>
        <v>0</v>
      </c>
      <c r="H137" s="313"/>
      <c r="I137" s="52"/>
      <c r="J137" s="484" t="str">
        <f>IF(ISBLANK('Środki trwałe'!C362),"",'Środki trwałe'!C362)</f>
        <v/>
      </c>
      <c r="K137" s="33">
        <f t="shared" si="110"/>
        <v>0</v>
      </c>
      <c r="L137" s="33">
        <f t="shared" si="110"/>
        <v>0</v>
      </c>
      <c r="M137" s="33">
        <f t="shared" si="110"/>
        <v>0</v>
      </c>
      <c r="N137" s="33">
        <f t="shared" si="110"/>
        <v>0</v>
      </c>
      <c r="O137" s="33">
        <f t="shared" si="110"/>
        <v>0</v>
      </c>
      <c r="P137" s="33">
        <f t="shared" si="110"/>
        <v>0</v>
      </c>
      <c r="Q137" s="33">
        <f t="shared" si="110"/>
        <v>0</v>
      </c>
      <c r="R137" s="33">
        <f t="shared" si="110"/>
        <v>0</v>
      </c>
      <c r="S137" s="33">
        <f t="shared" si="110"/>
        <v>0</v>
      </c>
      <c r="T137" s="33">
        <f t="shared" si="110"/>
        <v>0</v>
      </c>
      <c r="U137" s="33">
        <f t="shared" si="110"/>
        <v>0</v>
      </c>
      <c r="V137" s="33">
        <f t="shared" si="110"/>
        <v>0</v>
      </c>
      <c r="W137" s="33">
        <f t="shared" si="110"/>
        <v>0</v>
      </c>
      <c r="X137" s="33">
        <f t="shared" si="110"/>
        <v>0</v>
      </c>
      <c r="Y137" s="33">
        <f t="shared" si="112"/>
        <v>0</v>
      </c>
      <c r="Z137" s="33">
        <f t="shared" si="112"/>
        <v>0</v>
      </c>
      <c r="AA137" s="33">
        <f t="shared" si="112"/>
        <v>0</v>
      </c>
      <c r="AB137" s="33">
        <f t="shared" si="112"/>
        <v>0</v>
      </c>
      <c r="AC137" s="33">
        <f t="shared" si="112"/>
        <v>0</v>
      </c>
      <c r="AD137" s="33">
        <f t="shared" si="112"/>
        <v>0</v>
      </c>
      <c r="AE137" s="33">
        <f t="shared" si="112"/>
        <v>0</v>
      </c>
    </row>
    <row r="138" spans="2:31">
      <c r="B138" s="37" t="str">
        <f>IF(ISBLANK('Środki trwałe'!B363),"",'Środki trwałe'!B363)</f>
        <v/>
      </c>
      <c r="C138" s="33">
        <f ca="1">IF(ISBLANK('Środki trwałe'!D363),"",'Środki trwałe'!D363)</f>
        <v>0</v>
      </c>
      <c r="D138" s="245" t="str">
        <f>IF(ISBLANK('Środki trwałe'!E363),"",'Środki trwałe'!E363)</f>
        <v/>
      </c>
      <c r="E138" s="197">
        <f>IF(AND('Środki trwałe'!F363="tak",'Środki trwałe'!G363="nie"),'Środki trwałe'!H363,0)</f>
        <v>0</v>
      </c>
      <c r="F138" s="94">
        <f>IFERROR(IF(E138=0,0,ROUND(E138*C138,0)),0)</f>
        <v>0</v>
      </c>
      <c r="G138" s="33">
        <f>IF(AND('Środki trwałe'!F363="tak",'Środki trwałe'!G363="tak"),'Środki trwałe'!I363,0)</f>
        <v>0</v>
      </c>
      <c r="H138" s="313"/>
      <c r="I138" s="52"/>
      <c r="J138" s="484" t="str">
        <f>IF(ISBLANK('Środki trwałe'!C363),"",'Środki trwałe'!C363)</f>
        <v/>
      </c>
      <c r="K138" s="33">
        <f t="shared" si="110"/>
        <v>0</v>
      </c>
      <c r="L138" s="33">
        <f t="shared" si="110"/>
        <v>0</v>
      </c>
      <c r="M138" s="33">
        <f t="shared" si="110"/>
        <v>0</v>
      </c>
      <c r="N138" s="33">
        <f t="shared" si="110"/>
        <v>0</v>
      </c>
      <c r="O138" s="33">
        <f t="shared" si="110"/>
        <v>0</v>
      </c>
      <c r="P138" s="33">
        <f t="shared" si="110"/>
        <v>0</v>
      </c>
      <c r="Q138" s="33">
        <f t="shared" si="110"/>
        <v>0</v>
      </c>
      <c r="R138" s="33">
        <f t="shared" si="110"/>
        <v>0</v>
      </c>
      <c r="S138" s="33">
        <f t="shared" si="110"/>
        <v>0</v>
      </c>
      <c r="T138" s="33">
        <f t="shared" si="110"/>
        <v>0</v>
      </c>
      <c r="U138" s="33">
        <f t="shared" si="110"/>
        <v>0</v>
      </c>
      <c r="V138" s="33">
        <f t="shared" si="110"/>
        <v>0</v>
      </c>
      <c r="W138" s="33">
        <f t="shared" si="110"/>
        <v>0</v>
      </c>
      <c r="X138" s="33">
        <f t="shared" si="110"/>
        <v>0</v>
      </c>
      <c r="Y138" s="33">
        <f t="shared" si="112"/>
        <v>0</v>
      </c>
      <c r="Z138" s="33">
        <f t="shared" si="112"/>
        <v>0</v>
      </c>
      <c r="AA138" s="33">
        <f t="shared" si="112"/>
        <v>0</v>
      </c>
      <c r="AB138" s="33">
        <f t="shared" si="112"/>
        <v>0</v>
      </c>
      <c r="AC138" s="33">
        <f t="shared" si="112"/>
        <v>0</v>
      </c>
      <c r="AD138" s="33">
        <f t="shared" si="112"/>
        <v>0</v>
      </c>
      <c r="AE138" s="33">
        <f t="shared" si="112"/>
        <v>0</v>
      </c>
    </row>
    <row r="139" spans="2:31">
      <c r="B139" s="37" t="str">
        <f>IF(ISBLANK('Środki trwałe'!B364),"",'Środki trwałe'!B364)</f>
        <v/>
      </c>
      <c r="C139" s="33">
        <f ca="1">IF(ISBLANK('Środki trwałe'!D364),"",'Środki trwałe'!D364)</f>
        <v>0</v>
      </c>
      <c r="D139" s="245" t="str">
        <f>IF(ISBLANK('Środki trwałe'!E364),"",'Środki trwałe'!E364)</f>
        <v/>
      </c>
      <c r="E139" s="197">
        <f>IF(AND('Środki trwałe'!F364="tak",'Środki trwałe'!G364="nie"),'Środki trwałe'!H364,0)</f>
        <v>0</v>
      </c>
      <c r="F139" s="94">
        <f>IFERROR(IF(E139=0,0,ROUND(E139*C139,0)),0)</f>
        <v>0</v>
      </c>
      <c r="G139" s="33">
        <f>IF(AND('Środki trwałe'!F364="tak",'Środki trwałe'!G364="tak"),'Środki trwałe'!I364,0)</f>
        <v>0</v>
      </c>
      <c r="H139" s="313"/>
      <c r="I139" s="52"/>
      <c r="J139" s="484" t="str">
        <f>IF(ISBLANK('Środki trwałe'!C364),"",'Środki trwałe'!C364)</f>
        <v/>
      </c>
      <c r="K139" s="33">
        <f t="shared" si="110"/>
        <v>0</v>
      </c>
      <c r="L139" s="33">
        <f t="shared" si="110"/>
        <v>0</v>
      </c>
      <c r="M139" s="33">
        <f t="shared" si="110"/>
        <v>0</v>
      </c>
      <c r="N139" s="33">
        <f t="shared" si="110"/>
        <v>0</v>
      </c>
      <c r="O139" s="33">
        <f t="shared" si="110"/>
        <v>0</v>
      </c>
      <c r="P139" s="33">
        <f t="shared" si="110"/>
        <v>0</v>
      </c>
      <c r="Q139" s="33">
        <f t="shared" si="110"/>
        <v>0</v>
      </c>
      <c r="R139" s="33">
        <f t="shared" si="110"/>
        <v>0</v>
      </c>
      <c r="S139" s="33">
        <f t="shared" si="110"/>
        <v>0</v>
      </c>
      <c r="T139" s="33">
        <f t="shared" si="110"/>
        <v>0</v>
      </c>
      <c r="U139" s="33">
        <f t="shared" si="110"/>
        <v>0</v>
      </c>
      <c r="V139" s="33">
        <f t="shared" si="110"/>
        <v>0</v>
      </c>
      <c r="W139" s="33">
        <f t="shared" si="110"/>
        <v>0</v>
      </c>
      <c r="X139" s="33">
        <f t="shared" si="110"/>
        <v>0</v>
      </c>
      <c r="Y139" s="33">
        <f t="shared" si="112"/>
        <v>0</v>
      </c>
      <c r="Z139" s="33">
        <f t="shared" si="112"/>
        <v>0</v>
      </c>
      <c r="AA139" s="33">
        <f t="shared" si="112"/>
        <v>0</v>
      </c>
      <c r="AB139" s="33">
        <f t="shared" si="112"/>
        <v>0</v>
      </c>
      <c r="AC139" s="33">
        <f t="shared" si="112"/>
        <v>0</v>
      </c>
      <c r="AD139" s="33">
        <f t="shared" si="112"/>
        <v>0</v>
      </c>
      <c r="AE139" s="33">
        <f t="shared" si="112"/>
        <v>0</v>
      </c>
    </row>
    <row r="140" spans="2:31">
      <c r="B140" s="37" t="str">
        <f>IF(ISBLANK('Środki trwałe'!B365),"",'Środki trwałe'!B365)</f>
        <v/>
      </c>
      <c r="C140" s="33">
        <f ca="1">IF(ISBLANK('Środki trwałe'!D365),"",'Środki trwałe'!D365)</f>
        <v>0</v>
      </c>
      <c r="D140" s="245" t="str">
        <f>IF(ISBLANK('Środki trwałe'!E365),"",'Środki trwałe'!E365)</f>
        <v/>
      </c>
      <c r="E140" s="197">
        <f>IF(AND('Środki trwałe'!F365="tak",'Środki trwałe'!G365="nie"),'Środki trwałe'!H365,0)</f>
        <v>0</v>
      </c>
      <c r="F140" s="94">
        <f>IFERROR(IF(E140=0,0,ROUND(E140*C140,0)),0)</f>
        <v>0</v>
      </c>
      <c r="G140" s="33">
        <f>IF(AND('Środki trwałe'!F365="tak",'Środki trwałe'!G365="tak"),'Środki trwałe'!I365,0)</f>
        <v>0</v>
      </c>
      <c r="H140" s="313"/>
      <c r="I140" s="52"/>
      <c r="J140" s="484" t="str">
        <f>IF(ISBLANK('Środki trwałe'!C365),"",'Środki trwałe'!C365)</f>
        <v/>
      </c>
      <c r="K140" s="33">
        <f t="shared" si="110"/>
        <v>0</v>
      </c>
      <c r="L140" s="33">
        <f t="shared" si="110"/>
        <v>0</v>
      </c>
      <c r="M140" s="33">
        <f t="shared" si="110"/>
        <v>0</v>
      </c>
      <c r="N140" s="33">
        <f t="shared" si="110"/>
        <v>0</v>
      </c>
      <c r="O140" s="33">
        <f t="shared" si="110"/>
        <v>0</v>
      </c>
      <c r="P140" s="33">
        <f t="shared" si="110"/>
        <v>0</v>
      </c>
      <c r="Q140" s="33">
        <f t="shared" si="110"/>
        <v>0</v>
      </c>
      <c r="R140" s="33">
        <f t="shared" si="110"/>
        <v>0</v>
      </c>
      <c r="S140" s="33">
        <f t="shared" si="110"/>
        <v>0</v>
      </c>
      <c r="T140" s="33">
        <f t="shared" si="110"/>
        <v>0</v>
      </c>
      <c r="U140" s="33">
        <f t="shared" si="110"/>
        <v>0</v>
      </c>
      <c r="V140" s="33">
        <f t="shared" si="110"/>
        <v>0</v>
      </c>
      <c r="W140" s="33">
        <f t="shared" si="110"/>
        <v>0</v>
      </c>
      <c r="X140" s="33">
        <f t="shared" si="110"/>
        <v>0</v>
      </c>
      <c r="Y140" s="33">
        <f t="shared" si="112"/>
        <v>0</v>
      </c>
      <c r="Z140" s="33">
        <f t="shared" si="112"/>
        <v>0</v>
      </c>
      <c r="AA140" s="33">
        <f t="shared" si="112"/>
        <v>0</v>
      </c>
      <c r="AB140" s="33">
        <f t="shared" si="112"/>
        <v>0</v>
      </c>
      <c r="AC140" s="33">
        <f t="shared" si="112"/>
        <v>0</v>
      </c>
      <c r="AD140" s="33">
        <f t="shared" si="112"/>
        <v>0</v>
      </c>
      <c r="AE140" s="33">
        <f t="shared" si="112"/>
        <v>0</v>
      </c>
    </row>
    <row r="141" spans="2:31">
      <c r="B141" s="37" t="str">
        <f>IF(ISBLANK('Środki trwałe'!B366),"",'Środki trwałe'!B366)</f>
        <v/>
      </c>
      <c r="C141" s="33">
        <f ca="1">IF(ISBLANK('Środki trwałe'!D366),"",'Środki trwałe'!D366)</f>
        <v>0</v>
      </c>
      <c r="D141" s="245" t="str">
        <f>IF(ISBLANK('Środki trwałe'!E366),"",'Środki trwałe'!E366)</f>
        <v/>
      </c>
      <c r="E141" s="197">
        <f>IF(AND('Środki trwałe'!F366="tak",'Środki trwałe'!G366="nie"),'Środki trwałe'!H366,0)</f>
        <v>0</v>
      </c>
      <c r="F141" s="94">
        <f>IFERROR(IF(E141=0,0,ROUND(E141*C141,0)),0)</f>
        <v>0</v>
      </c>
      <c r="G141" s="33">
        <f>IF(AND('Środki trwałe'!F366="tak",'Środki trwałe'!G366="tak"),'Środki trwałe'!I366,0)</f>
        <v>0</v>
      </c>
      <c r="H141" s="313"/>
      <c r="I141" s="52"/>
      <c r="J141" s="484" t="str">
        <f>IF(ISBLANK('Środki trwałe'!C366),"",'Środki trwałe'!C366)</f>
        <v/>
      </c>
      <c r="K141" s="33">
        <f t="shared" si="110"/>
        <v>0</v>
      </c>
      <c r="L141" s="33">
        <f t="shared" si="110"/>
        <v>0</v>
      </c>
      <c r="M141" s="33">
        <f t="shared" si="110"/>
        <v>0</v>
      </c>
      <c r="N141" s="33">
        <f t="shared" si="110"/>
        <v>0</v>
      </c>
      <c r="O141" s="33">
        <f t="shared" si="110"/>
        <v>0</v>
      </c>
      <c r="P141" s="33">
        <f t="shared" si="110"/>
        <v>0</v>
      </c>
      <c r="Q141" s="33">
        <f t="shared" si="110"/>
        <v>0</v>
      </c>
      <c r="R141" s="33">
        <f t="shared" si="110"/>
        <v>0</v>
      </c>
      <c r="S141" s="33">
        <f t="shared" si="110"/>
        <v>0</v>
      </c>
      <c r="T141" s="33">
        <f t="shared" si="110"/>
        <v>0</v>
      </c>
      <c r="U141" s="33">
        <f t="shared" si="110"/>
        <v>0</v>
      </c>
      <c r="V141" s="33">
        <f t="shared" si="110"/>
        <v>0</v>
      </c>
      <c r="W141" s="33">
        <f t="shared" si="110"/>
        <v>0</v>
      </c>
      <c r="X141" s="33">
        <f t="shared" si="110"/>
        <v>0</v>
      </c>
      <c r="Y141" s="33">
        <f t="shared" si="112"/>
        <v>0</v>
      </c>
      <c r="Z141" s="33">
        <f t="shared" si="112"/>
        <v>0</v>
      </c>
      <c r="AA141" s="33">
        <f t="shared" si="112"/>
        <v>0</v>
      </c>
      <c r="AB141" s="33">
        <f t="shared" si="112"/>
        <v>0</v>
      </c>
      <c r="AC141" s="33">
        <f t="shared" si="112"/>
        <v>0</v>
      </c>
      <c r="AD141" s="33">
        <f t="shared" si="112"/>
        <v>0</v>
      </c>
      <c r="AE141" s="33">
        <f t="shared" si="112"/>
        <v>0</v>
      </c>
    </row>
    <row r="142" spans="2:31">
      <c r="B142" s="37" t="str">
        <f>IF(ISBLANK('Środki trwałe'!B367),"",'Środki trwałe'!B367)</f>
        <v/>
      </c>
      <c r="C142" s="33">
        <f ca="1">IF(ISBLANK('Środki trwałe'!D367),"",'Środki trwałe'!D367)</f>
        <v>0</v>
      </c>
      <c r="D142" s="245" t="str">
        <f>IF(ISBLANK('Środki trwałe'!E367),"",'Środki trwałe'!E367)</f>
        <v/>
      </c>
      <c r="E142" s="197">
        <f>IF(AND('Środki trwałe'!F367="tak",'Środki trwałe'!G367="nie"),'Środki trwałe'!H367,0)</f>
        <v>0</v>
      </c>
      <c r="F142" s="94">
        <f>IFERROR(IF(E142=0,0,ROUND(E142*C142,0)),0)</f>
        <v>0</v>
      </c>
      <c r="G142" s="33">
        <f>IF(AND('Środki trwałe'!F367="tak",'Środki trwałe'!G367="tak"),'Środki trwałe'!I367,0)</f>
        <v>0</v>
      </c>
      <c r="H142" s="313"/>
      <c r="I142" s="52"/>
      <c r="J142" s="484" t="str">
        <f>IF(ISBLANK('Środki trwałe'!C367),"",'Środki trwałe'!C367)</f>
        <v/>
      </c>
      <c r="K142" s="33">
        <f t="shared" si="110"/>
        <v>0</v>
      </c>
      <c r="L142" s="33">
        <f t="shared" si="110"/>
        <v>0</v>
      </c>
      <c r="M142" s="33">
        <f t="shared" si="110"/>
        <v>0</v>
      </c>
      <c r="N142" s="33">
        <f t="shared" si="110"/>
        <v>0</v>
      </c>
      <c r="O142" s="33">
        <f t="shared" si="110"/>
        <v>0</v>
      </c>
      <c r="P142" s="33">
        <f t="shared" si="110"/>
        <v>0</v>
      </c>
      <c r="Q142" s="33">
        <f t="shared" si="110"/>
        <v>0</v>
      </c>
      <c r="R142" s="33">
        <f t="shared" si="110"/>
        <v>0</v>
      </c>
      <c r="S142" s="33">
        <f t="shared" si="110"/>
        <v>0</v>
      </c>
      <c r="T142" s="33">
        <f t="shared" si="110"/>
        <v>0</v>
      </c>
      <c r="U142" s="33">
        <f t="shared" si="110"/>
        <v>0</v>
      </c>
      <c r="V142" s="33">
        <f t="shared" si="110"/>
        <v>0</v>
      </c>
      <c r="W142" s="33">
        <f t="shared" si="110"/>
        <v>0</v>
      </c>
      <c r="X142" s="33">
        <f t="shared" si="110"/>
        <v>0</v>
      </c>
      <c r="Y142" s="33">
        <f t="shared" si="112"/>
        <v>0</v>
      </c>
      <c r="Z142" s="33">
        <f t="shared" si="112"/>
        <v>0</v>
      </c>
      <c r="AA142" s="33">
        <f t="shared" si="112"/>
        <v>0</v>
      </c>
      <c r="AB142" s="33">
        <f t="shared" si="112"/>
        <v>0</v>
      </c>
      <c r="AC142" s="33">
        <f t="shared" si="112"/>
        <v>0</v>
      </c>
      <c r="AD142" s="33">
        <f t="shared" si="112"/>
        <v>0</v>
      </c>
      <c r="AE142" s="33">
        <f t="shared" si="112"/>
        <v>0</v>
      </c>
    </row>
    <row r="143" spans="2:31">
      <c r="B143" s="98" t="s">
        <v>316</v>
      </c>
      <c r="C143" s="97">
        <f ca="1">SUM(C128:C142)</f>
        <v>0</v>
      </c>
      <c r="D143" s="199"/>
      <c r="E143" s="96"/>
      <c r="F143" s="97">
        <f>ROUND(SUM(F128:F142),0)</f>
        <v>0</v>
      </c>
      <c r="G143" s="97">
        <f>ROUND(SUM(G128:G142),0)</f>
        <v>0</v>
      </c>
      <c r="H143" s="318"/>
      <c r="I143" s="96"/>
      <c r="J143" s="485"/>
      <c r="K143" s="97">
        <f>ROUND(SUM(K128:K142),0)</f>
        <v>0</v>
      </c>
      <c r="L143" s="97">
        <f t="shared" ref="L143:W143" si="113">ROUND(SUM(L128:L142),0)</f>
        <v>0</v>
      </c>
      <c r="M143" s="97">
        <f t="shared" si="113"/>
        <v>0</v>
      </c>
      <c r="N143" s="97">
        <f t="shared" si="113"/>
        <v>0</v>
      </c>
      <c r="O143" s="97">
        <f t="shared" si="113"/>
        <v>0</v>
      </c>
      <c r="P143" s="97">
        <f t="shared" si="113"/>
        <v>0</v>
      </c>
      <c r="Q143" s="97">
        <f t="shared" si="113"/>
        <v>0</v>
      </c>
      <c r="R143" s="97">
        <f t="shared" si="113"/>
        <v>0</v>
      </c>
      <c r="S143" s="97">
        <f t="shared" si="113"/>
        <v>0</v>
      </c>
      <c r="T143" s="97">
        <f t="shared" si="113"/>
        <v>0</v>
      </c>
      <c r="U143" s="97">
        <f t="shared" si="113"/>
        <v>0</v>
      </c>
      <c r="V143" s="97">
        <f t="shared" si="113"/>
        <v>0</v>
      </c>
      <c r="W143" s="97">
        <f t="shared" si="113"/>
        <v>0</v>
      </c>
      <c r="X143" s="97">
        <f>ROUND(SUM(X128:X142),0)</f>
        <v>0</v>
      </c>
      <c r="Y143" s="97">
        <f t="shared" ref="Y143:AA143" si="114">ROUND(SUM(Y128:Y142),0)</f>
        <v>0</v>
      </c>
      <c r="Z143" s="97">
        <f t="shared" si="114"/>
        <v>0</v>
      </c>
      <c r="AA143" s="97">
        <f t="shared" si="114"/>
        <v>0</v>
      </c>
      <c r="AB143" s="97">
        <f t="shared" ref="AB143:AE143" si="115">ROUND(SUM(AB128:AB142),0)</f>
        <v>0</v>
      </c>
      <c r="AC143" s="97">
        <f t="shared" si="115"/>
        <v>0</v>
      </c>
      <c r="AD143" s="97">
        <f t="shared" si="115"/>
        <v>0</v>
      </c>
      <c r="AE143" s="97">
        <f t="shared" si="115"/>
        <v>0</v>
      </c>
    </row>
    <row r="144" spans="2:31">
      <c r="B144" s="103" t="s">
        <v>426</v>
      </c>
      <c r="C144" s="101"/>
      <c r="D144" s="101"/>
      <c r="E144" s="101"/>
      <c r="F144" s="101"/>
      <c r="G144" s="101"/>
      <c r="H144" s="314"/>
      <c r="I144" s="101"/>
      <c r="J144" s="486"/>
      <c r="K144" s="102">
        <f t="shared" ref="K144:W144" ca="1" si="116">ROUND(K685+K692+K699+K706+K748+K755+K762+K769+K776+K783+K713+K720+K727+K734+K741,0)</f>
        <v>0</v>
      </c>
      <c r="L144" s="102">
        <f t="shared" ca="1" si="116"/>
        <v>0</v>
      </c>
      <c r="M144" s="102">
        <f t="shared" ca="1" si="116"/>
        <v>0</v>
      </c>
      <c r="N144" s="102">
        <f t="shared" ca="1" si="116"/>
        <v>0</v>
      </c>
      <c r="O144" s="102">
        <f t="shared" ca="1" si="116"/>
        <v>0</v>
      </c>
      <c r="P144" s="102">
        <f t="shared" ca="1" si="116"/>
        <v>0</v>
      </c>
      <c r="Q144" s="102">
        <f t="shared" ca="1" si="116"/>
        <v>0</v>
      </c>
      <c r="R144" s="102">
        <f t="shared" ca="1" si="116"/>
        <v>0</v>
      </c>
      <c r="S144" s="102">
        <f t="shared" ca="1" si="116"/>
        <v>0</v>
      </c>
      <c r="T144" s="102">
        <f t="shared" ca="1" si="116"/>
        <v>0</v>
      </c>
      <c r="U144" s="102">
        <f t="shared" ca="1" si="116"/>
        <v>0</v>
      </c>
      <c r="V144" s="102">
        <f t="shared" ca="1" si="116"/>
        <v>0</v>
      </c>
      <c r="W144" s="102">
        <f t="shared" ca="1" si="116"/>
        <v>0</v>
      </c>
      <c r="X144" s="102">
        <f ca="1">ROUND(X685+X692+X699+X706+X748+X755+X762+X769+X776+X783+X713+X720+X727+X734+X741,0)</f>
        <v>0</v>
      </c>
      <c r="Y144" s="102">
        <f t="shared" ref="Y144:AA144" ca="1" si="117">ROUND(Y685+Y692+Y699+Y706+Y748+Y755+Y762+Y769+Y776+Y783+Y713+Y720+Y727+Y734+Y741,0)</f>
        <v>0</v>
      </c>
      <c r="Z144" s="102">
        <f t="shared" ca="1" si="117"/>
        <v>0</v>
      </c>
      <c r="AA144" s="102">
        <f t="shared" ca="1" si="117"/>
        <v>0</v>
      </c>
      <c r="AB144" s="102">
        <f t="shared" ref="AB144:AE144" ca="1" si="118">ROUND(AB685+AB692+AB699+AB706+AB748+AB755+AB762+AB769+AB776+AB783+AB713+AB720+AB727+AB734+AB741,0)</f>
        <v>0</v>
      </c>
      <c r="AC144" s="102">
        <f t="shared" ca="1" si="118"/>
        <v>0</v>
      </c>
      <c r="AD144" s="102">
        <f t="shared" ca="1" si="118"/>
        <v>0</v>
      </c>
      <c r="AE144" s="102">
        <f t="shared" ca="1" si="118"/>
        <v>0</v>
      </c>
    </row>
    <row r="145" spans="1:31">
      <c r="B145" s="37" t="s">
        <v>427</v>
      </c>
      <c r="C145" s="52"/>
      <c r="D145" s="52"/>
      <c r="E145" s="52"/>
      <c r="F145" s="52"/>
      <c r="G145" s="52"/>
      <c r="H145" s="313"/>
      <c r="I145" s="52"/>
      <c r="J145" s="487"/>
      <c r="K145" s="33">
        <f t="shared" ref="K145:W145" ca="1" si="119">ROUND(K686+K693+K700+K707+K749+K756+K763+K770+K777+K784+K714+K721+K728+K735+K742,0)</f>
        <v>0</v>
      </c>
      <c r="L145" s="33">
        <f t="shared" ca="1" si="119"/>
        <v>0</v>
      </c>
      <c r="M145" s="33">
        <f t="shared" ca="1" si="119"/>
        <v>0</v>
      </c>
      <c r="N145" s="33">
        <f t="shared" ca="1" si="119"/>
        <v>0</v>
      </c>
      <c r="O145" s="33">
        <f t="shared" ca="1" si="119"/>
        <v>0</v>
      </c>
      <c r="P145" s="33">
        <f t="shared" ca="1" si="119"/>
        <v>0</v>
      </c>
      <c r="Q145" s="33">
        <f t="shared" ca="1" si="119"/>
        <v>0</v>
      </c>
      <c r="R145" s="33">
        <f t="shared" ca="1" si="119"/>
        <v>0</v>
      </c>
      <c r="S145" s="33">
        <f t="shared" ca="1" si="119"/>
        <v>0</v>
      </c>
      <c r="T145" s="33">
        <f t="shared" ca="1" si="119"/>
        <v>0</v>
      </c>
      <c r="U145" s="33">
        <f t="shared" ca="1" si="119"/>
        <v>0</v>
      </c>
      <c r="V145" s="33">
        <f t="shared" ca="1" si="119"/>
        <v>0</v>
      </c>
      <c r="W145" s="33">
        <f t="shared" ca="1" si="119"/>
        <v>0</v>
      </c>
      <c r="X145" s="33">
        <f ca="1">ROUND(X686+X693+X700+X707+X749+X756+X763+X770+X777+X784+X714+X721+X728+X735+X742,0)</f>
        <v>0</v>
      </c>
      <c r="Y145" s="33">
        <f t="shared" ref="Y145:AA145" ca="1" si="120">ROUND(Y686+Y693+Y700+Y707+Y749+Y756+Y763+Y770+Y777+Y784+Y714+Y721+Y728+Y735+Y742,0)</f>
        <v>0</v>
      </c>
      <c r="Z145" s="33">
        <f t="shared" ca="1" si="120"/>
        <v>0</v>
      </c>
      <c r="AA145" s="33">
        <f t="shared" ca="1" si="120"/>
        <v>0</v>
      </c>
      <c r="AB145" s="33">
        <f t="shared" ref="AB145:AE145" ca="1" si="121">ROUND(AB686+AB693+AB700+AB707+AB749+AB756+AB763+AB770+AB777+AB784+AB714+AB721+AB728+AB735+AB742,0)</f>
        <v>0</v>
      </c>
      <c r="AC145" s="33">
        <f t="shared" ca="1" si="121"/>
        <v>0</v>
      </c>
      <c r="AD145" s="33">
        <f t="shared" ca="1" si="121"/>
        <v>0</v>
      </c>
      <c r="AE145" s="33">
        <f t="shared" ca="1" si="121"/>
        <v>0</v>
      </c>
    </row>
    <row r="146" spans="1:31">
      <c r="B146" s="105" t="s">
        <v>428</v>
      </c>
      <c r="C146" s="105"/>
      <c r="D146" s="105"/>
      <c r="E146" s="105"/>
      <c r="F146" s="105"/>
      <c r="G146" s="105"/>
      <c r="H146" s="322"/>
      <c r="I146" s="105"/>
      <c r="J146" s="488"/>
      <c r="K146" s="106">
        <f>'Środki trwałe'!K406</f>
        <v>0</v>
      </c>
      <c r="L146" s="106">
        <f>'Środki trwałe'!L406</f>
        <v>0</v>
      </c>
      <c r="M146" s="106">
        <f>'Środki trwałe'!M406</f>
        <v>0</v>
      </c>
      <c r="N146" s="106">
        <f>'Środki trwałe'!N406</f>
        <v>0</v>
      </c>
      <c r="O146" s="106">
        <f>'Środki trwałe'!O406</f>
        <v>0</v>
      </c>
      <c r="P146" s="106">
        <f>'Środki trwałe'!P406</f>
        <v>0</v>
      </c>
      <c r="Q146" s="106">
        <f>'Środki trwałe'!Q406</f>
        <v>0</v>
      </c>
      <c r="R146" s="106">
        <f>'Środki trwałe'!R406</f>
        <v>0</v>
      </c>
      <c r="S146" s="106">
        <f>'Środki trwałe'!S406</f>
        <v>0</v>
      </c>
      <c r="T146" s="106">
        <f>'Środki trwałe'!T406</f>
        <v>0</v>
      </c>
      <c r="U146" s="106">
        <f>'Środki trwałe'!U406</f>
        <v>0</v>
      </c>
      <c r="V146" s="106">
        <f>'Środki trwałe'!V406</f>
        <v>0</v>
      </c>
      <c r="W146" s="106">
        <f>'Środki trwałe'!W406</f>
        <v>0</v>
      </c>
      <c r="X146" s="106">
        <f>'Środki trwałe'!X406</f>
        <v>0</v>
      </c>
      <c r="Y146" s="106">
        <f>'Środki trwałe'!Y406</f>
        <v>0</v>
      </c>
      <c r="Z146" s="106">
        <f>'Środki trwałe'!Z406</f>
        <v>0</v>
      </c>
      <c r="AA146" s="106">
        <f>'Środki trwałe'!AA406</f>
        <v>0</v>
      </c>
      <c r="AB146" s="106">
        <f>'Środki trwałe'!AB406</f>
        <v>0</v>
      </c>
      <c r="AC146" s="106">
        <f>'Środki trwałe'!AC406</f>
        <v>0</v>
      </c>
      <c r="AD146" s="106">
        <f>'Środki trwałe'!AD406</f>
        <v>0</v>
      </c>
      <c r="AE146" s="106">
        <f>'Środki trwałe'!AE406</f>
        <v>0</v>
      </c>
    </row>
    <row r="147" spans="1:31">
      <c r="B147" s="200" t="s">
        <v>429</v>
      </c>
      <c r="C147" s="52"/>
      <c r="D147" s="52"/>
      <c r="E147" s="52"/>
      <c r="F147" s="52"/>
      <c r="G147" s="52"/>
      <c r="H147" s="313"/>
      <c r="I147" s="52"/>
      <c r="J147" s="487"/>
      <c r="K147" s="86">
        <f t="shared" ref="K147:W147" ca="1" si="122">ROUND(K687+K694+K701+K708+K750+K757+K764+K771+K778+K785+K715+K722+K729+K743+K736,0)</f>
        <v>0</v>
      </c>
      <c r="L147" s="86">
        <f ca="1">ROUND(L687+L694+L701+L708+L750+L757+L764+L771+L778+L785+L715+L722+L729+L743+L736,0)</f>
        <v>0</v>
      </c>
      <c r="M147" s="86">
        <f t="shared" ca="1" si="122"/>
        <v>0</v>
      </c>
      <c r="N147" s="86">
        <f t="shared" ca="1" si="122"/>
        <v>0</v>
      </c>
      <c r="O147" s="86">
        <f t="shared" ca="1" si="122"/>
        <v>0</v>
      </c>
      <c r="P147" s="86">
        <f t="shared" ca="1" si="122"/>
        <v>0</v>
      </c>
      <c r="Q147" s="86">
        <f t="shared" ca="1" si="122"/>
        <v>0</v>
      </c>
      <c r="R147" s="86">
        <f t="shared" ca="1" si="122"/>
        <v>0</v>
      </c>
      <c r="S147" s="86">
        <f t="shared" ca="1" si="122"/>
        <v>0</v>
      </c>
      <c r="T147" s="86">
        <f t="shared" ca="1" si="122"/>
        <v>0</v>
      </c>
      <c r="U147" s="86">
        <f t="shared" ca="1" si="122"/>
        <v>0</v>
      </c>
      <c r="V147" s="86">
        <f t="shared" ca="1" si="122"/>
        <v>0</v>
      </c>
      <c r="W147" s="86">
        <f t="shared" ca="1" si="122"/>
        <v>0</v>
      </c>
      <c r="X147" s="86">
        <f ca="1">ROUND(X687+X694+X701+X708+X750+X757+X764+X771+X778+X785+X715+X722+X729+X743+X736,0)</f>
        <v>0</v>
      </c>
      <c r="Y147" s="86">
        <f t="shared" ref="Y147:AA147" ca="1" si="123">ROUND(Y687+Y694+Y701+Y708+Y750+Y757+Y764+Y771+Y778+Y785+Y715+Y722+Y729+Y743+Y736,0)</f>
        <v>0</v>
      </c>
      <c r="Z147" s="86">
        <f t="shared" ca="1" si="123"/>
        <v>0</v>
      </c>
      <c r="AA147" s="86">
        <f t="shared" ca="1" si="123"/>
        <v>0</v>
      </c>
      <c r="AB147" s="86">
        <f t="shared" ref="AB147:AE147" ca="1" si="124">ROUND(AB687+AB694+AB701+AB708+AB750+AB757+AB764+AB771+AB778+AB785+AB715+AB722+AB729+AB743+AB736,0)</f>
        <v>0</v>
      </c>
      <c r="AC147" s="86">
        <f t="shared" ca="1" si="124"/>
        <v>0</v>
      </c>
      <c r="AD147" s="86">
        <f t="shared" ca="1" si="124"/>
        <v>0</v>
      </c>
      <c r="AE147" s="86">
        <f t="shared" ca="1" si="124"/>
        <v>0</v>
      </c>
    </row>
    <row r="148" spans="1:31">
      <c r="J148" s="490"/>
    </row>
    <row r="149" spans="1:31" customFormat="1">
      <c r="A149" s="1"/>
      <c r="J149" s="471"/>
    </row>
    <row r="150" spans="1:31" ht="24">
      <c r="B150" s="227" t="s">
        <v>372</v>
      </c>
      <c r="C150" s="228" t="s">
        <v>387</v>
      </c>
      <c r="D150" s="229" t="s">
        <v>397</v>
      </c>
      <c r="E150" s="229" t="s">
        <v>389</v>
      </c>
      <c r="F150" s="229" t="s">
        <v>390</v>
      </c>
      <c r="G150" s="229" t="s">
        <v>425</v>
      </c>
      <c r="H150" s="310"/>
      <c r="I150" s="230"/>
      <c r="J150" s="489"/>
      <c r="K150" s="231" t="str">
        <f t="shared" ref="K150:AE150" si="125">LataProjekcji</f>
        <v>Uzupełnij dane</v>
      </c>
      <c r="L150" s="231" t="str">
        <f t="shared" si="125"/>
        <v/>
      </c>
      <c r="M150" s="231" t="str">
        <f t="shared" si="125"/>
        <v/>
      </c>
      <c r="N150" s="231" t="str">
        <f t="shared" si="125"/>
        <v/>
      </c>
      <c r="O150" s="231" t="str">
        <f t="shared" si="125"/>
        <v/>
      </c>
      <c r="P150" s="231" t="str">
        <f t="shared" si="125"/>
        <v/>
      </c>
      <c r="Q150" s="231" t="str">
        <f t="shared" si="125"/>
        <v/>
      </c>
      <c r="R150" s="231" t="str">
        <f t="shared" si="125"/>
        <v/>
      </c>
      <c r="S150" s="231" t="str">
        <f t="shared" si="125"/>
        <v/>
      </c>
      <c r="T150" s="231" t="str">
        <f t="shared" si="125"/>
        <v/>
      </c>
      <c r="U150" s="231" t="str">
        <f t="shared" si="125"/>
        <v/>
      </c>
      <c r="V150" s="231" t="str">
        <f t="shared" si="125"/>
        <v/>
      </c>
      <c r="W150" s="231" t="str">
        <f t="shared" si="125"/>
        <v/>
      </c>
      <c r="X150" s="231" t="str">
        <f t="shared" si="125"/>
        <v/>
      </c>
      <c r="Y150" s="231" t="str">
        <f t="shared" si="125"/>
        <v/>
      </c>
      <c r="Z150" s="231" t="str">
        <f t="shared" si="125"/>
        <v/>
      </c>
      <c r="AA150" s="231" t="str">
        <f t="shared" si="125"/>
        <v/>
      </c>
      <c r="AB150" s="231" t="str">
        <f t="shared" si="125"/>
        <v/>
      </c>
      <c r="AC150" s="231" t="str">
        <f t="shared" si="125"/>
        <v/>
      </c>
      <c r="AD150" s="231" t="str">
        <f t="shared" si="125"/>
        <v/>
      </c>
      <c r="AE150" s="231" t="str">
        <f t="shared" si="125"/>
        <v/>
      </c>
    </row>
    <row r="151" spans="1:31">
      <c r="B151" s="103" t="str">
        <f>IF(ISBLANK('Środki trwałe'!B418),"",'Środki trwałe'!B418)</f>
        <v/>
      </c>
      <c r="C151" s="102" t="str">
        <f>IF(ISBLANK('Środki trwałe'!D418),"",'Środki trwałe'!D418)</f>
        <v/>
      </c>
      <c r="D151" s="245" t="str">
        <f>IF(ISBLANK('Środki trwałe'!E418),"",'Środki trwałe'!E418)</f>
        <v/>
      </c>
      <c r="E151" s="197">
        <f>IF(AND('Środki trwałe'!F418="tak",'Środki trwałe'!G418="nie"),'Środki trwałe'!H418,0)</f>
        <v>0</v>
      </c>
      <c r="F151" s="94">
        <f>IFERROR(IF(E151=0,0,ROUND(E151*C151,0)),0)</f>
        <v>0</v>
      </c>
      <c r="G151" s="102">
        <f>IF(AND('Środki trwałe'!F418="tak",'Środki trwałe'!G418="tak"),'Środki trwałe'!I418,0)</f>
        <v>0</v>
      </c>
      <c r="H151" s="314"/>
      <c r="I151" s="101"/>
      <c r="J151" s="491" t="str">
        <f>IF(ISBLANK('Środki trwałe'!C418),"",'Środki trwałe'!C418)</f>
        <v/>
      </c>
      <c r="K151" s="102">
        <f t="shared" ref="K151:AE166" si="126">IFERROR(ROUND(IF(AND(YEAR($D151)=LataProjekcji,$F151&gt;0),$F151,0),0),0)</f>
        <v>0</v>
      </c>
      <c r="L151" s="102">
        <f t="shared" si="126"/>
        <v>0</v>
      </c>
      <c r="M151" s="102">
        <f t="shared" si="126"/>
        <v>0</v>
      </c>
      <c r="N151" s="102">
        <f t="shared" si="126"/>
        <v>0</v>
      </c>
      <c r="O151" s="102">
        <f t="shared" si="126"/>
        <v>0</v>
      </c>
      <c r="P151" s="102">
        <f t="shared" si="126"/>
        <v>0</v>
      </c>
      <c r="Q151" s="102">
        <f t="shared" si="126"/>
        <v>0</v>
      </c>
      <c r="R151" s="102">
        <f t="shared" si="126"/>
        <v>0</v>
      </c>
      <c r="S151" s="102">
        <f t="shared" si="126"/>
        <v>0</v>
      </c>
      <c r="T151" s="102">
        <f t="shared" si="126"/>
        <v>0</v>
      </c>
      <c r="U151" s="102">
        <f t="shared" si="126"/>
        <v>0</v>
      </c>
      <c r="V151" s="102">
        <f t="shared" si="126"/>
        <v>0</v>
      </c>
      <c r="W151" s="102">
        <f t="shared" si="126"/>
        <v>0</v>
      </c>
      <c r="X151" s="102">
        <f t="shared" si="126"/>
        <v>0</v>
      </c>
      <c r="Y151" s="102">
        <f t="shared" si="126"/>
        <v>0</v>
      </c>
      <c r="Z151" s="102">
        <f t="shared" si="126"/>
        <v>0</v>
      </c>
      <c r="AA151" s="102">
        <f t="shared" si="126"/>
        <v>0</v>
      </c>
      <c r="AB151" s="102">
        <f t="shared" si="126"/>
        <v>0</v>
      </c>
      <c r="AC151" s="102">
        <f t="shared" si="126"/>
        <v>0</v>
      </c>
      <c r="AD151" s="102">
        <f t="shared" si="126"/>
        <v>0</v>
      </c>
      <c r="AE151" s="102">
        <f t="shared" si="126"/>
        <v>0</v>
      </c>
    </row>
    <row r="152" spans="1:31">
      <c r="B152" s="37" t="str">
        <f>IF(ISBLANK('Środki trwałe'!B419),"",'Środki trwałe'!B419)</f>
        <v/>
      </c>
      <c r="C152" s="33" t="str">
        <f>IF(ISBLANK('Środki trwałe'!D419),"",'Środki trwałe'!D419)</f>
        <v/>
      </c>
      <c r="D152" s="245" t="str">
        <f>IF(ISBLANK('Środki trwałe'!E419),"",'Środki trwałe'!E419)</f>
        <v/>
      </c>
      <c r="E152" s="73">
        <f>IF(AND('Środki trwałe'!F419="tak",'Środki trwałe'!G419="nie"),'Środki trwałe'!H419,0)</f>
        <v>0</v>
      </c>
      <c r="F152" s="94">
        <f>IFERROR(IF(E152=0,0,ROUND(E152*C152,0)),0)</f>
        <v>0</v>
      </c>
      <c r="G152" s="33">
        <f>IF(AND('Środki trwałe'!F419="tak",'Środki trwałe'!G419="tak"),'Środki trwałe'!I419,0)</f>
        <v>0</v>
      </c>
      <c r="H152" s="313"/>
      <c r="I152" s="52"/>
      <c r="J152" s="484" t="str">
        <f>IF(ISBLANK('Środki trwałe'!C419),"",'Środki trwałe'!C419)</f>
        <v/>
      </c>
      <c r="K152" s="33">
        <f t="shared" si="126"/>
        <v>0</v>
      </c>
      <c r="L152" s="33">
        <f t="shared" si="126"/>
        <v>0</v>
      </c>
      <c r="M152" s="33">
        <f t="shared" si="126"/>
        <v>0</v>
      </c>
      <c r="N152" s="33">
        <f t="shared" si="126"/>
        <v>0</v>
      </c>
      <c r="O152" s="33">
        <f t="shared" si="126"/>
        <v>0</v>
      </c>
      <c r="P152" s="33">
        <f t="shared" si="126"/>
        <v>0</v>
      </c>
      <c r="Q152" s="33">
        <f t="shared" si="126"/>
        <v>0</v>
      </c>
      <c r="R152" s="33">
        <f t="shared" si="126"/>
        <v>0</v>
      </c>
      <c r="S152" s="33">
        <f t="shared" si="126"/>
        <v>0</v>
      </c>
      <c r="T152" s="33">
        <f t="shared" si="126"/>
        <v>0</v>
      </c>
      <c r="U152" s="33">
        <f t="shared" si="126"/>
        <v>0</v>
      </c>
      <c r="V152" s="33">
        <f t="shared" si="126"/>
        <v>0</v>
      </c>
      <c r="W152" s="33">
        <f t="shared" si="126"/>
        <v>0</v>
      </c>
      <c r="X152" s="33">
        <f t="shared" si="126"/>
        <v>0</v>
      </c>
      <c r="Y152" s="33">
        <f t="shared" si="126"/>
        <v>0</v>
      </c>
      <c r="Z152" s="33">
        <f t="shared" si="126"/>
        <v>0</v>
      </c>
      <c r="AA152" s="33">
        <f t="shared" si="126"/>
        <v>0</v>
      </c>
      <c r="AB152" s="33">
        <f t="shared" si="126"/>
        <v>0</v>
      </c>
      <c r="AC152" s="33">
        <f t="shared" si="126"/>
        <v>0</v>
      </c>
      <c r="AD152" s="33">
        <f t="shared" si="126"/>
        <v>0</v>
      </c>
      <c r="AE152" s="33">
        <f t="shared" si="126"/>
        <v>0</v>
      </c>
    </row>
    <row r="153" spans="1:31">
      <c r="B153" s="37" t="str">
        <f>IF(ISBLANK('Środki trwałe'!B420),"",'Środki trwałe'!B420)</f>
        <v/>
      </c>
      <c r="C153" s="33" t="str">
        <f>IF(ISBLANK('Środki trwałe'!D420),"",'Środki trwałe'!D420)</f>
        <v/>
      </c>
      <c r="D153" s="245" t="str">
        <f>IF(ISBLANK('Środki trwałe'!E420),"",'Środki trwałe'!E420)</f>
        <v/>
      </c>
      <c r="E153" s="73">
        <f>IF(AND('Środki trwałe'!F420="tak",'Środki trwałe'!G420="nie"),'Środki trwałe'!H420,0)</f>
        <v>0</v>
      </c>
      <c r="F153" s="94">
        <f>IFERROR(IF(E153=0,0,ROUND(E153*C153,0)),0)</f>
        <v>0</v>
      </c>
      <c r="G153" s="33">
        <f>IF(AND('Środki trwałe'!F420="tak",'Środki trwałe'!G420="tak"),'Środki trwałe'!I420,0)</f>
        <v>0</v>
      </c>
      <c r="H153" s="313"/>
      <c r="I153" s="52"/>
      <c r="J153" s="484" t="str">
        <f>IF(ISBLANK('Środki trwałe'!C420),"",'Środki trwałe'!C420)</f>
        <v/>
      </c>
      <c r="K153" s="33">
        <f t="shared" si="126"/>
        <v>0</v>
      </c>
      <c r="L153" s="33">
        <f t="shared" si="126"/>
        <v>0</v>
      </c>
      <c r="M153" s="33">
        <f t="shared" si="126"/>
        <v>0</v>
      </c>
      <c r="N153" s="33">
        <f t="shared" si="126"/>
        <v>0</v>
      </c>
      <c r="O153" s="33">
        <f t="shared" si="126"/>
        <v>0</v>
      </c>
      <c r="P153" s="33">
        <f t="shared" si="126"/>
        <v>0</v>
      </c>
      <c r="Q153" s="33">
        <f t="shared" si="126"/>
        <v>0</v>
      </c>
      <c r="R153" s="33">
        <f t="shared" si="126"/>
        <v>0</v>
      </c>
      <c r="S153" s="33">
        <f t="shared" si="126"/>
        <v>0</v>
      </c>
      <c r="T153" s="33">
        <f t="shared" si="126"/>
        <v>0</v>
      </c>
      <c r="U153" s="33">
        <f t="shared" si="126"/>
        <v>0</v>
      </c>
      <c r="V153" s="33">
        <f t="shared" si="126"/>
        <v>0</v>
      </c>
      <c r="W153" s="33">
        <f t="shared" si="126"/>
        <v>0</v>
      </c>
      <c r="X153" s="33">
        <f t="shared" si="126"/>
        <v>0</v>
      </c>
      <c r="Y153" s="33">
        <f t="shared" si="126"/>
        <v>0</v>
      </c>
      <c r="Z153" s="33">
        <f t="shared" si="126"/>
        <v>0</v>
      </c>
      <c r="AA153" s="33">
        <f t="shared" si="126"/>
        <v>0</v>
      </c>
      <c r="AB153" s="33">
        <f t="shared" si="126"/>
        <v>0</v>
      </c>
      <c r="AC153" s="33">
        <f t="shared" si="126"/>
        <v>0</v>
      </c>
      <c r="AD153" s="33">
        <f t="shared" si="126"/>
        <v>0</v>
      </c>
      <c r="AE153" s="33">
        <f t="shared" si="126"/>
        <v>0</v>
      </c>
    </row>
    <row r="154" spans="1:31">
      <c r="B154" s="37" t="str">
        <f>IF(ISBLANK('Środki trwałe'!B421),"",'Środki trwałe'!B421)</f>
        <v/>
      </c>
      <c r="C154" s="33" t="str">
        <f>IF(ISBLANK('Środki trwałe'!D421),"",'Środki trwałe'!D421)</f>
        <v/>
      </c>
      <c r="D154" s="245" t="str">
        <f>IF(ISBLANK('Środki trwałe'!E421),"",'Środki trwałe'!E421)</f>
        <v/>
      </c>
      <c r="E154" s="73">
        <f>IF(AND('Środki trwałe'!F421="tak",'Środki trwałe'!G421="nie"),'Środki trwałe'!H421,0)</f>
        <v>0</v>
      </c>
      <c r="F154" s="94">
        <f>IFERROR(IF(E154=0,0,ROUND(E154*C154,0)),0)</f>
        <v>0</v>
      </c>
      <c r="G154" s="33">
        <f>IF(AND('Środki trwałe'!F421="tak",'Środki trwałe'!G421="tak"),'Środki trwałe'!I421,0)</f>
        <v>0</v>
      </c>
      <c r="H154" s="313"/>
      <c r="I154" s="52"/>
      <c r="J154" s="484" t="str">
        <f>IF(ISBLANK('Środki trwałe'!C421),"",'Środki trwałe'!C421)</f>
        <v/>
      </c>
      <c r="K154" s="33">
        <f t="shared" si="126"/>
        <v>0</v>
      </c>
      <c r="L154" s="33">
        <f t="shared" si="126"/>
        <v>0</v>
      </c>
      <c r="M154" s="33">
        <f t="shared" si="126"/>
        <v>0</v>
      </c>
      <c r="N154" s="33">
        <f t="shared" si="126"/>
        <v>0</v>
      </c>
      <c r="O154" s="33">
        <f t="shared" si="126"/>
        <v>0</v>
      </c>
      <c r="P154" s="33">
        <f t="shared" si="126"/>
        <v>0</v>
      </c>
      <c r="Q154" s="33">
        <f t="shared" si="126"/>
        <v>0</v>
      </c>
      <c r="R154" s="33">
        <f t="shared" si="126"/>
        <v>0</v>
      </c>
      <c r="S154" s="33">
        <f t="shared" si="126"/>
        <v>0</v>
      </c>
      <c r="T154" s="33">
        <f t="shared" si="126"/>
        <v>0</v>
      </c>
      <c r="U154" s="33">
        <f t="shared" si="126"/>
        <v>0</v>
      </c>
      <c r="V154" s="33">
        <f t="shared" si="126"/>
        <v>0</v>
      </c>
      <c r="W154" s="33">
        <f t="shared" si="126"/>
        <v>0</v>
      </c>
      <c r="X154" s="33">
        <f t="shared" si="126"/>
        <v>0</v>
      </c>
      <c r="Y154" s="33">
        <f t="shared" si="126"/>
        <v>0</v>
      </c>
      <c r="Z154" s="33">
        <f t="shared" si="126"/>
        <v>0</v>
      </c>
      <c r="AA154" s="33">
        <f t="shared" si="126"/>
        <v>0</v>
      </c>
      <c r="AB154" s="33">
        <f t="shared" si="126"/>
        <v>0</v>
      </c>
      <c r="AC154" s="33">
        <f t="shared" si="126"/>
        <v>0</v>
      </c>
      <c r="AD154" s="33">
        <f t="shared" si="126"/>
        <v>0</v>
      </c>
      <c r="AE154" s="33">
        <f t="shared" si="126"/>
        <v>0</v>
      </c>
    </row>
    <row r="155" spans="1:31">
      <c r="B155" s="37" t="str">
        <f>IF(ISBLANK('Środki trwałe'!B422),"",'Środki trwałe'!B422)</f>
        <v/>
      </c>
      <c r="C155" s="33" t="str">
        <f>IF(ISBLANK('Środki trwałe'!D422),"",'Środki trwałe'!D422)</f>
        <v/>
      </c>
      <c r="D155" s="245" t="str">
        <f>IF(ISBLANK('Środki trwałe'!E422),"",'Środki trwałe'!E422)</f>
        <v/>
      </c>
      <c r="E155" s="73">
        <f>IF(AND('Środki trwałe'!F422="tak",'Środki trwałe'!G422="nie"),'Środki trwałe'!H422,0)</f>
        <v>0</v>
      </c>
      <c r="F155" s="94">
        <f t="shared" ref="F155:F189" si="127">IFERROR(IF(E155=0,0,ROUND(E155*C155,0)),0)</f>
        <v>0</v>
      </c>
      <c r="G155" s="33">
        <f>IF(AND('Środki trwałe'!F422="tak",'Środki trwałe'!G422="tak"),'Środki trwałe'!I422,0)</f>
        <v>0</v>
      </c>
      <c r="H155" s="313"/>
      <c r="I155" s="52"/>
      <c r="J155" s="484" t="str">
        <f>IF(ISBLANK('Środki trwałe'!C422),"",'Środki trwałe'!C422)</f>
        <v/>
      </c>
      <c r="K155" s="33">
        <f t="shared" si="126"/>
        <v>0</v>
      </c>
      <c r="L155" s="33">
        <f t="shared" si="126"/>
        <v>0</v>
      </c>
      <c r="M155" s="33">
        <f t="shared" si="126"/>
        <v>0</v>
      </c>
      <c r="N155" s="33">
        <f t="shared" si="126"/>
        <v>0</v>
      </c>
      <c r="O155" s="33">
        <f t="shared" si="126"/>
        <v>0</v>
      </c>
      <c r="P155" s="33">
        <f t="shared" si="126"/>
        <v>0</v>
      </c>
      <c r="Q155" s="33">
        <f t="shared" si="126"/>
        <v>0</v>
      </c>
      <c r="R155" s="33">
        <f t="shared" si="126"/>
        <v>0</v>
      </c>
      <c r="S155" s="33">
        <f t="shared" si="126"/>
        <v>0</v>
      </c>
      <c r="T155" s="33">
        <f t="shared" si="126"/>
        <v>0</v>
      </c>
      <c r="U155" s="33">
        <f t="shared" si="126"/>
        <v>0</v>
      </c>
      <c r="V155" s="33">
        <f t="shared" si="126"/>
        <v>0</v>
      </c>
      <c r="W155" s="33">
        <f t="shared" si="126"/>
        <v>0</v>
      </c>
      <c r="X155" s="33">
        <f t="shared" si="126"/>
        <v>0</v>
      </c>
      <c r="Y155" s="33">
        <f t="shared" si="126"/>
        <v>0</v>
      </c>
      <c r="Z155" s="33">
        <f t="shared" si="126"/>
        <v>0</v>
      </c>
      <c r="AA155" s="33">
        <f t="shared" si="126"/>
        <v>0</v>
      </c>
      <c r="AB155" s="33">
        <f t="shared" si="126"/>
        <v>0</v>
      </c>
      <c r="AC155" s="33">
        <f t="shared" si="126"/>
        <v>0</v>
      </c>
      <c r="AD155" s="33">
        <f t="shared" si="126"/>
        <v>0</v>
      </c>
      <c r="AE155" s="33">
        <f t="shared" si="126"/>
        <v>0</v>
      </c>
    </row>
    <row r="156" spans="1:31">
      <c r="B156" s="37" t="str">
        <f>IF(ISBLANK('Środki trwałe'!B423),"",'Środki trwałe'!B423)</f>
        <v/>
      </c>
      <c r="C156" s="33" t="str">
        <f>IF(ISBLANK('Środki trwałe'!D423),"",'Środki trwałe'!D423)</f>
        <v/>
      </c>
      <c r="D156" s="245" t="str">
        <f>IF(ISBLANK('Środki trwałe'!E423),"",'Środki trwałe'!E423)</f>
        <v/>
      </c>
      <c r="E156" s="73">
        <f>IF(AND('Środki trwałe'!F423="tak",'Środki trwałe'!G423="nie"),'Środki trwałe'!H423,0)</f>
        <v>0</v>
      </c>
      <c r="F156" s="94">
        <f t="shared" si="127"/>
        <v>0</v>
      </c>
      <c r="G156" s="33">
        <f>IF(AND('Środki trwałe'!F423="tak",'Środki trwałe'!G423="tak"),'Środki trwałe'!I423,0)</f>
        <v>0</v>
      </c>
      <c r="H156" s="313"/>
      <c r="I156" s="52"/>
      <c r="J156" s="484" t="str">
        <f>IF(ISBLANK('Środki trwałe'!C423),"",'Środki trwałe'!C423)</f>
        <v/>
      </c>
      <c r="K156" s="33">
        <f t="shared" si="126"/>
        <v>0</v>
      </c>
      <c r="L156" s="33">
        <f t="shared" si="126"/>
        <v>0</v>
      </c>
      <c r="M156" s="33">
        <f t="shared" si="126"/>
        <v>0</v>
      </c>
      <c r="N156" s="33">
        <f t="shared" si="126"/>
        <v>0</v>
      </c>
      <c r="O156" s="33">
        <f t="shared" si="126"/>
        <v>0</v>
      </c>
      <c r="P156" s="33">
        <f t="shared" si="126"/>
        <v>0</v>
      </c>
      <c r="Q156" s="33">
        <f t="shared" si="126"/>
        <v>0</v>
      </c>
      <c r="R156" s="33">
        <f t="shared" si="126"/>
        <v>0</v>
      </c>
      <c r="S156" s="33">
        <f t="shared" si="126"/>
        <v>0</v>
      </c>
      <c r="T156" s="33">
        <f t="shared" si="126"/>
        <v>0</v>
      </c>
      <c r="U156" s="33">
        <f t="shared" si="126"/>
        <v>0</v>
      </c>
      <c r="V156" s="33">
        <f t="shared" si="126"/>
        <v>0</v>
      </c>
      <c r="W156" s="33">
        <f t="shared" si="126"/>
        <v>0</v>
      </c>
      <c r="X156" s="33">
        <f t="shared" si="126"/>
        <v>0</v>
      </c>
      <c r="Y156" s="33">
        <f t="shared" si="126"/>
        <v>0</v>
      </c>
      <c r="Z156" s="33">
        <f t="shared" si="126"/>
        <v>0</v>
      </c>
      <c r="AA156" s="33">
        <f t="shared" si="126"/>
        <v>0</v>
      </c>
      <c r="AB156" s="33">
        <f t="shared" si="126"/>
        <v>0</v>
      </c>
      <c r="AC156" s="33">
        <f t="shared" si="126"/>
        <v>0</v>
      </c>
      <c r="AD156" s="33">
        <f t="shared" si="126"/>
        <v>0</v>
      </c>
      <c r="AE156" s="33">
        <f t="shared" si="126"/>
        <v>0</v>
      </c>
    </row>
    <row r="157" spans="1:31">
      <c r="B157" s="37" t="str">
        <f>IF(ISBLANK('Środki trwałe'!B424),"",'Środki trwałe'!B424)</f>
        <v/>
      </c>
      <c r="C157" s="33" t="str">
        <f>IF(ISBLANK('Środki trwałe'!D424),"",'Środki trwałe'!D424)</f>
        <v/>
      </c>
      <c r="D157" s="245" t="str">
        <f>IF(ISBLANK('Środki trwałe'!E424),"",'Środki trwałe'!E424)</f>
        <v/>
      </c>
      <c r="E157" s="73">
        <f>IF(AND('Środki trwałe'!F424="tak",'Środki trwałe'!G424="nie"),'Środki trwałe'!H424,0)</f>
        <v>0</v>
      </c>
      <c r="F157" s="94">
        <f t="shared" si="127"/>
        <v>0</v>
      </c>
      <c r="G157" s="33">
        <f>IF(AND('Środki trwałe'!F424="tak",'Środki trwałe'!G424="tak"),'Środki trwałe'!I424,0)</f>
        <v>0</v>
      </c>
      <c r="H157" s="313"/>
      <c r="I157" s="52"/>
      <c r="J157" s="484" t="str">
        <f>IF(ISBLANK('Środki trwałe'!C424),"",'Środki trwałe'!C424)</f>
        <v/>
      </c>
      <c r="K157" s="33">
        <f t="shared" si="126"/>
        <v>0</v>
      </c>
      <c r="L157" s="33">
        <f t="shared" si="126"/>
        <v>0</v>
      </c>
      <c r="M157" s="33">
        <f t="shared" si="126"/>
        <v>0</v>
      </c>
      <c r="N157" s="33">
        <f t="shared" si="126"/>
        <v>0</v>
      </c>
      <c r="O157" s="33">
        <f t="shared" si="126"/>
        <v>0</v>
      </c>
      <c r="P157" s="33">
        <f t="shared" si="126"/>
        <v>0</v>
      </c>
      <c r="Q157" s="33">
        <f t="shared" si="126"/>
        <v>0</v>
      </c>
      <c r="R157" s="33">
        <f t="shared" si="126"/>
        <v>0</v>
      </c>
      <c r="S157" s="33">
        <f t="shared" si="126"/>
        <v>0</v>
      </c>
      <c r="T157" s="33">
        <f t="shared" si="126"/>
        <v>0</v>
      </c>
      <c r="U157" s="33">
        <f t="shared" si="126"/>
        <v>0</v>
      </c>
      <c r="V157" s="33">
        <f t="shared" si="126"/>
        <v>0</v>
      </c>
      <c r="W157" s="33">
        <f t="shared" si="126"/>
        <v>0</v>
      </c>
      <c r="X157" s="33">
        <f t="shared" si="126"/>
        <v>0</v>
      </c>
      <c r="Y157" s="33">
        <f t="shared" ref="Y157:AE166" si="128">IFERROR(ROUND(IF(AND(YEAR($D157)=LataProjekcji,$F157&gt;0),$F157,0),0),0)</f>
        <v>0</v>
      </c>
      <c r="Z157" s="33">
        <f t="shared" si="128"/>
        <v>0</v>
      </c>
      <c r="AA157" s="33">
        <f t="shared" si="128"/>
        <v>0</v>
      </c>
      <c r="AB157" s="33">
        <f t="shared" si="128"/>
        <v>0</v>
      </c>
      <c r="AC157" s="33">
        <f t="shared" si="128"/>
        <v>0</v>
      </c>
      <c r="AD157" s="33">
        <f t="shared" si="128"/>
        <v>0</v>
      </c>
      <c r="AE157" s="33">
        <f t="shared" si="128"/>
        <v>0</v>
      </c>
    </row>
    <row r="158" spans="1:31">
      <c r="B158" s="37" t="str">
        <f>IF(ISBLANK('Środki trwałe'!B425),"",'Środki trwałe'!B425)</f>
        <v/>
      </c>
      <c r="C158" s="33" t="str">
        <f>IF(ISBLANK('Środki trwałe'!D425),"",'Środki trwałe'!D425)</f>
        <v/>
      </c>
      <c r="D158" s="245" t="str">
        <f>IF(ISBLANK('Środki trwałe'!E425),"",'Środki trwałe'!E425)</f>
        <v/>
      </c>
      <c r="E158" s="73">
        <f>IF(AND('Środki trwałe'!F425="tak",'Środki trwałe'!G425="nie"),'Środki trwałe'!H425,0)</f>
        <v>0</v>
      </c>
      <c r="F158" s="94">
        <f t="shared" si="127"/>
        <v>0</v>
      </c>
      <c r="G158" s="33">
        <f>IF(AND('Środki trwałe'!F425="tak",'Środki trwałe'!G425="tak"),'Środki trwałe'!I425,0)</f>
        <v>0</v>
      </c>
      <c r="H158" s="313"/>
      <c r="I158" s="52"/>
      <c r="J158" s="484" t="str">
        <f>IF(ISBLANK('Środki trwałe'!C425),"",'Środki trwałe'!C425)</f>
        <v/>
      </c>
      <c r="K158" s="33">
        <f t="shared" si="126"/>
        <v>0</v>
      </c>
      <c r="L158" s="33">
        <f t="shared" si="126"/>
        <v>0</v>
      </c>
      <c r="M158" s="33">
        <f t="shared" si="126"/>
        <v>0</v>
      </c>
      <c r="N158" s="33">
        <f t="shared" si="126"/>
        <v>0</v>
      </c>
      <c r="O158" s="33">
        <f t="shared" si="126"/>
        <v>0</v>
      </c>
      <c r="P158" s="33">
        <f t="shared" si="126"/>
        <v>0</v>
      </c>
      <c r="Q158" s="33">
        <f t="shared" si="126"/>
        <v>0</v>
      </c>
      <c r="R158" s="33">
        <f t="shared" si="126"/>
        <v>0</v>
      </c>
      <c r="S158" s="33">
        <f t="shared" si="126"/>
        <v>0</v>
      </c>
      <c r="T158" s="33">
        <f t="shared" si="126"/>
        <v>0</v>
      </c>
      <c r="U158" s="33">
        <f t="shared" si="126"/>
        <v>0</v>
      </c>
      <c r="V158" s="33">
        <f t="shared" si="126"/>
        <v>0</v>
      </c>
      <c r="W158" s="33">
        <f t="shared" si="126"/>
        <v>0</v>
      </c>
      <c r="X158" s="33">
        <f t="shared" si="126"/>
        <v>0</v>
      </c>
      <c r="Y158" s="33">
        <f t="shared" si="128"/>
        <v>0</v>
      </c>
      <c r="Z158" s="33">
        <f t="shared" si="128"/>
        <v>0</v>
      </c>
      <c r="AA158" s="33">
        <f t="shared" si="128"/>
        <v>0</v>
      </c>
      <c r="AB158" s="33">
        <f t="shared" si="128"/>
        <v>0</v>
      </c>
      <c r="AC158" s="33">
        <f t="shared" si="128"/>
        <v>0</v>
      </c>
      <c r="AD158" s="33">
        <f t="shared" si="128"/>
        <v>0</v>
      </c>
      <c r="AE158" s="33">
        <f t="shared" si="128"/>
        <v>0</v>
      </c>
    </row>
    <row r="159" spans="1:31">
      <c r="B159" s="37" t="str">
        <f>IF(ISBLANK('Środki trwałe'!B426),"",'Środki trwałe'!B426)</f>
        <v/>
      </c>
      <c r="C159" s="33" t="str">
        <f>IF(ISBLANK('Środki trwałe'!D426),"",'Środki trwałe'!D426)</f>
        <v/>
      </c>
      <c r="D159" s="245" t="str">
        <f>IF(ISBLANK('Środki trwałe'!E426),"",'Środki trwałe'!E426)</f>
        <v/>
      </c>
      <c r="E159" s="73">
        <f>IF(AND('Środki trwałe'!F426="tak",'Środki trwałe'!G426="nie"),'Środki trwałe'!H426,0)</f>
        <v>0</v>
      </c>
      <c r="F159" s="94">
        <f t="shared" si="127"/>
        <v>0</v>
      </c>
      <c r="G159" s="33">
        <f>IF(AND('Środki trwałe'!F426="tak",'Środki trwałe'!G426="tak"),'Środki trwałe'!I426,0)</f>
        <v>0</v>
      </c>
      <c r="H159" s="313"/>
      <c r="I159" s="52"/>
      <c r="J159" s="484" t="str">
        <f>IF(ISBLANK('Środki trwałe'!C426),"",'Środki trwałe'!C426)</f>
        <v/>
      </c>
      <c r="K159" s="33">
        <f t="shared" si="126"/>
        <v>0</v>
      </c>
      <c r="L159" s="33">
        <f t="shared" si="126"/>
        <v>0</v>
      </c>
      <c r="M159" s="33">
        <f t="shared" si="126"/>
        <v>0</v>
      </c>
      <c r="N159" s="33">
        <f t="shared" si="126"/>
        <v>0</v>
      </c>
      <c r="O159" s="33">
        <f t="shared" si="126"/>
        <v>0</v>
      </c>
      <c r="P159" s="33">
        <f t="shared" si="126"/>
        <v>0</v>
      </c>
      <c r="Q159" s="33">
        <f t="shared" si="126"/>
        <v>0</v>
      </c>
      <c r="R159" s="33">
        <f t="shared" si="126"/>
        <v>0</v>
      </c>
      <c r="S159" s="33">
        <f t="shared" si="126"/>
        <v>0</v>
      </c>
      <c r="T159" s="33">
        <f t="shared" si="126"/>
        <v>0</v>
      </c>
      <c r="U159" s="33">
        <f t="shared" si="126"/>
        <v>0</v>
      </c>
      <c r="V159" s="33">
        <f t="shared" si="126"/>
        <v>0</v>
      </c>
      <c r="W159" s="33">
        <f t="shared" si="126"/>
        <v>0</v>
      </c>
      <c r="X159" s="33">
        <f t="shared" si="126"/>
        <v>0</v>
      </c>
      <c r="Y159" s="33">
        <f t="shared" si="128"/>
        <v>0</v>
      </c>
      <c r="Z159" s="33">
        <f t="shared" si="128"/>
        <v>0</v>
      </c>
      <c r="AA159" s="33">
        <f t="shared" si="128"/>
        <v>0</v>
      </c>
      <c r="AB159" s="33">
        <f t="shared" si="128"/>
        <v>0</v>
      </c>
      <c r="AC159" s="33">
        <f t="shared" si="128"/>
        <v>0</v>
      </c>
      <c r="AD159" s="33">
        <f t="shared" si="128"/>
        <v>0</v>
      </c>
      <c r="AE159" s="33">
        <f t="shared" si="128"/>
        <v>0</v>
      </c>
    </row>
    <row r="160" spans="1:31">
      <c r="B160" s="37" t="str">
        <f>IF(ISBLANK('Środki trwałe'!B427),"",'Środki trwałe'!B427)</f>
        <v/>
      </c>
      <c r="C160" s="33" t="str">
        <f>IF(ISBLANK('Środki trwałe'!D427),"",'Środki trwałe'!D427)</f>
        <v/>
      </c>
      <c r="D160" s="245" t="str">
        <f>IF(ISBLANK('Środki trwałe'!E427),"",'Środki trwałe'!E427)</f>
        <v/>
      </c>
      <c r="E160" s="73">
        <f>IF(AND('Środki trwałe'!F427="tak",'Środki trwałe'!G427="nie"),'Środki trwałe'!H427,0)</f>
        <v>0</v>
      </c>
      <c r="F160" s="94">
        <f t="shared" si="127"/>
        <v>0</v>
      </c>
      <c r="G160" s="33">
        <f>IF(AND('Środki trwałe'!F427="tak",'Środki trwałe'!G427="tak"),'Środki trwałe'!I427,0)</f>
        <v>0</v>
      </c>
      <c r="H160" s="313"/>
      <c r="I160" s="52"/>
      <c r="J160" s="484" t="str">
        <f>IF(ISBLANK('Środki trwałe'!C427),"",'Środki trwałe'!C427)</f>
        <v/>
      </c>
      <c r="K160" s="33">
        <f t="shared" si="126"/>
        <v>0</v>
      </c>
      <c r="L160" s="33">
        <f t="shared" si="126"/>
        <v>0</v>
      </c>
      <c r="M160" s="33">
        <f t="shared" si="126"/>
        <v>0</v>
      </c>
      <c r="N160" s="33">
        <f t="shared" si="126"/>
        <v>0</v>
      </c>
      <c r="O160" s="33">
        <f t="shared" si="126"/>
        <v>0</v>
      </c>
      <c r="P160" s="33">
        <f t="shared" si="126"/>
        <v>0</v>
      </c>
      <c r="Q160" s="33">
        <f t="shared" si="126"/>
        <v>0</v>
      </c>
      <c r="R160" s="33">
        <f t="shared" si="126"/>
        <v>0</v>
      </c>
      <c r="S160" s="33">
        <f t="shared" si="126"/>
        <v>0</v>
      </c>
      <c r="T160" s="33">
        <f t="shared" si="126"/>
        <v>0</v>
      </c>
      <c r="U160" s="33">
        <f t="shared" si="126"/>
        <v>0</v>
      </c>
      <c r="V160" s="33">
        <f t="shared" si="126"/>
        <v>0</v>
      </c>
      <c r="W160" s="33">
        <f t="shared" si="126"/>
        <v>0</v>
      </c>
      <c r="X160" s="33">
        <f t="shared" si="126"/>
        <v>0</v>
      </c>
      <c r="Y160" s="33">
        <f t="shared" si="128"/>
        <v>0</v>
      </c>
      <c r="Z160" s="33">
        <f t="shared" si="128"/>
        <v>0</v>
      </c>
      <c r="AA160" s="33">
        <f t="shared" si="128"/>
        <v>0</v>
      </c>
      <c r="AB160" s="33">
        <f t="shared" si="128"/>
        <v>0</v>
      </c>
      <c r="AC160" s="33">
        <f t="shared" si="128"/>
        <v>0</v>
      </c>
      <c r="AD160" s="33">
        <f t="shared" si="128"/>
        <v>0</v>
      </c>
      <c r="AE160" s="33">
        <f t="shared" si="128"/>
        <v>0</v>
      </c>
    </row>
    <row r="161" spans="2:31">
      <c r="B161" s="37" t="str">
        <f>IF(ISBLANK('Środki trwałe'!B428),"",'Środki trwałe'!B428)</f>
        <v/>
      </c>
      <c r="C161" s="33" t="str">
        <f>IF(ISBLANK('Środki trwałe'!D428),"",'Środki trwałe'!D428)</f>
        <v/>
      </c>
      <c r="D161" s="245" t="str">
        <f>IF(ISBLANK('Środki trwałe'!E428),"",'Środki trwałe'!E428)</f>
        <v/>
      </c>
      <c r="E161" s="73">
        <f>IF(AND('Środki trwałe'!F428="tak",'Środki trwałe'!G428="nie"),'Środki trwałe'!H428,0)</f>
        <v>0</v>
      </c>
      <c r="F161" s="94">
        <f t="shared" si="127"/>
        <v>0</v>
      </c>
      <c r="G161" s="33">
        <f>IF(AND('Środki trwałe'!F428="tak",'Środki trwałe'!G428="tak"),'Środki trwałe'!I428,0)</f>
        <v>0</v>
      </c>
      <c r="H161" s="313"/>
      <c r="I161" s="52"/>
      <c r="J161" s="484" t="str">
        <f>IF(ISBLANK('Środki trwałe'!C428),"",'Środki trwałe'!C428)</f>
        <v/>
      </c>
      <c r="K161" s="33">
        <f t="shared" si="126"/>
        <v>0</v>
      </c>
      <c r="L161" s="33">
        <f t="shared" si="126"/>
        <v>0</v>
      </c>
      <c r="M161" s="33">
        <f t="shared" si="126"/>
        <v>0</v>
      </c>
      <c r="N161" s="33">
        <f t="shared" si="126"/>
        <v>0</v>
      </c>
      <c r="O161" s="33">
        <f t="shared" si="126"/>
        <v>0</v>
      </c>
      <c r="P161" s="33">
        <f t="shared" si="126"/>
        <v>0</v>
      </c>
      <c r="Q161" s="33">
        <f t="shared" si="126"/>
        <v>0</v>
      </c>
      <c r="R161" s="33">
        <f t="shared" si="126"/>
        <v>0</v>
      </c>
      <c r="S161" s="33">
        <f t="shared" si="126"/>
        <v>0</v>
      </c>
      <c r="T161" s="33">
        <f t="shared" si="126"/>
        <v>0</v>
      </c>
      <c r="U161" s="33">
        <f t="shared" si="126"/>
        <v>0</v>
      </c>
      <c r="V161" s="33">
        <f t="shared" si="126"/>
        <v>0</v>
      </c>
      <c r="W161" s="33">
        <f t="shared" si="126"/>
        <v>0</v>
      </c>
      <c r="X161" s="33">
        <f t="shared" si="126"/>
        <v>0</v>
      </c>
      <c r="Y161" s="33">
        <f t="shared" si="128"/>
        <v>0</v>
      </c>
      <c r="Z161" s="33">
        <f t="shared" si="128"/>
        <v>0</v>
      </c>
      <c r="AA161" s="33">
        <f t="shared" si="128"/>
        <v>0</v>
      </c>
      <c r="AB161" s="33">
        <f t="shared" si="128"/>
        <v>0</v>
      </c>
      <c r="AC161" s="33">
        <f t="shared" si="128"/>
        <v>0</v>
      </c>
      <c r="AD161" s="33">
        <f t="shared" si="128"/>
        <v>0</v>
      </c>
      <c r="AE161" s="33">
        <f t="shared" si="128"/>
        <v>0</v>
      </c>
    </row>
    <row r="162" spans="2:31">
      <c r="B162" s="37" t="str">
        <f>IF(ISBLANK('Środki trwałe'!B429),"",'Środki trwałe'!B429)</f>
        <v/>
      </c>
      <c r="C162" s="33" t="str">
        <f>IF(ISBLANK('Środki trwałe'!D429),"",'Środki trwałe'!D429)</f>
        <v/>
      </c>
      <c r="D162" s="245" t="str">
        <f>IF(ISBLANK('Środki trwałe'!E429),"",'Środki trwałe'!E429)</f>
        <v/>
      </c>
      <c r="E162" s="73">
        <f>IF(AND('Środki trwałe'!F429="tak",'Środki trwałe'!G429="nie"),'Środki trwałe'!H429,0)</f>
        <v>0</v>
      </c>
      <c r="F162" s="94">
        <f t="shared" si="127"/>
        <v>0</v>
      </c>
      <c r="G162" s="33">
        <f>IF(AND('Środki trwałe'!F429="tak",'Środki trwałe'!G429="tak"),'Środki trwałe'!I429,0)</f>
        <v>0</v>
      </c>
      <c r="H162" s="313"/>
      <c r="I162" s="52"/>
      <c r="J162" s="484" t="str">
        <f>IF(ISBLANK('Środki trwałe'!C429),"",'Środki trwałe'!C429)</f>
        <v/>
      </c>
      <c r="K162" s="33">
        <f t="shared" si="126"/>
        <v>0</v>
      </c>
      <c r="L162" s="33">
        <f t="shared" si="126"/>
        <v>0</v>
      </c>
      <c r="M162" s="33">
        <f t="shared" si="126"/>
        <v>0</v>
      </c>
      <c r="N162" s="33">
        <f t="shared" si="126"/>
        <v>0</v>
      </c>
      <c r="O162" s="33">
        <f t="shared" si="126"/>
        <v>0</v>
      </c>
      <c r="P162" s="33">
        <f t="shared" si="126"/>
        <v>0</v>
      </c>
      <c r="Q162" s="33">
        <f t="shared" si="126"/>
        <v>0</v>
      </c>
      <c r="R162" s="33">
        <f t="shared" si="126"/>
        <v>0</v>
      </c>
      <c r="S162" s="33">
        <f t="shared" si="126"/>
        <v>0</v>
      </c>
      <c r="T162" s="33">
        <f t="shared" si="126"/>
        <v>0</v>
      </c>
      <c r="U162" s="33">
        <f t="shared" si="126"/>
        <v>0</v>
      </c>
      <c r="V162" s="33">
        <f t="shared" si="126"/>
        <v>0</v>
      </c>
      <c r="W162" s="33">
        <f t="shared" si="126"/>
        <v>0</v>
      </c>
      <c r="X162" s="33">
        <f t="shared" si="126"/>
        <v>0</v>
      </c>
      <c r="Y162" s="33">
        <f t="shared" si="128"/>
        <v>0</v>
      </c>
      <c r="Z162" s="33">
        <f t="shared" si="128"/>
        <v>0</v>
      </c>
      <c r="AA162" s="33">
        <f t="shared" si="128"/>
        <v>0</v>
      </c>
      <c r="AB162" s="33">
        <f t="shared" si="128"/>
        <v>0</v>
      </c>
      <c r="AC162" s="33">
        <f t="shared" si="128"/>
        <v>0</v>
      </c>
      <c r="AD162" s="33">
        <f t="shared" si="128"/>
        <v>0</v>
      </c>
      <c r="AE162" s="33">
        <f t="shared" si="128"/>
        <v>0</v>
      </c>
    </row>
    <row r="163" spans="2:31">
      <c r="B163" s="37" t="str">
        <f>IF(ISBLANK('Środki trwałe'!B430),"",'Środki trwałe'!B430)</f>
        <v/>
      </c>
      <c r="C163" s="33" t="str">
        <f>IF(ISBLANK('Środki trwałe'!D430),"",'Środki trwałe'!D430)</f>
        <v/>
      </c>
      <c r="D163" s="245" t="str">
        <f>IF(ISBLANK('Środki trwałe'!E430),"",'Środki trwałe'!E430)</f>
        <v/>
      </c>
      <c r="E163" s="73">
        <f>IF(AND('Środki trwałe'!F430="tak",'Środki trwałe'!G430="nie"),'Środki trwałe'!H430,0)</f>
        <v>0</v>
      </c>
      <c r="F163" s="94">
        <f t="shared" si="127"/>
        <v>0</v>
      </c>
      <c r="G163" s="33">
        <f>IF(AND('Środki trwałe'!F430="tak",'Środki trwałe'!G430="tak"),'Środki trwałe'!I430,0)</f>
        <v>0</v>
      </c>
      <c r="H163" s="313"/>
      <c r="I163" s="52"/>
      <c r="J163" s="484" t="str">
        <f>IF(ISBLANK('Środki trwałe'!C430),"",'Środki trwałe'!C430)</f>
        <v/>
      </c>
      <c r="K163" s="33">
        <f>IFERROR(ROUND(IF(AND(YEAR($D163)=LataProjekcji,$F163&gt;0),$F163,0),0),0)</f>
        <v>0</v>
      </c>
      <c r="L163" s="33">
        <f>IFERROR(ROUND(IF(AND(YEAR($D163)=LataProjekcji,$F163&gt;0),$F163,0),0),0)</f>
        <v>0</v>
      </c>
      <c r="M163" s="33">
        <f>IFERROR(ROUND(IF(AND(YEAR($D163)=LataProjekcji,$F163&gt;0),$F163,0),0),0)</f>
        <v>0</v>
      </c>
      <c r="N163" s="33">
        <f t="shared" ref="K163:W181" si="129">IFERROR(ROUND(IF(AND(YEAR($D163)=LataProjekcji,$F163&gt;0),$F163,0),0),0)</f>
        <v>0</v>
      </c>
      <c r="O163" s="33">
        <f t="shared" si="129"/>
        <v>0</v>
      </c>
      <c r="P163" s="33">
        <f t="shared" si="129"/>
        <v>0</v>
      </c>
      <c r="Q163" s="33">
        <f t="shared" si="129"/>
        <v>0</v>
      </c>
      <c r="R163" s="33">
        <f t="shared" si="129"/>
        <v>0</v>
      </c>
      <c r="S163" s="33">
        <f t="shared" si="129"/>
        <v>0</v>
      </c>
      <c r="T163" s="33">
        <f t="shared" si="129"/>
        <v>0</v>
      </c>
      <c r="U163" s="33">
        <f t="shared" si="129"/>
        <v>0</v>
      </c>
      <c r="V163" s="33">
        <f t="shared" si="129"/>
        <v>0</v>
      </c>
      <c r="W163" s="33">
        <f t="shared" si="129"/>
        <v>0</v>
      </c>
      <c r="X163" s="33">
        <f t="shared" si="126"/>
        <v>0</v>
      </c>
      <c r="Y163" s="33">
        <f t="shared" si="128"/>
        <v>0</v>
      </c>
      <c r="Z163" s="33">
        <f t="shared" si="128"/>
        <v>0</v>
      </c>
      <c r="AA163" s="33">
        <f t="shared" si="128"/>
        <v>0</v>
      </c>
      <c r="AB163" s="33">
        <f t="shared" si="128"/>
        <v>0</v>
      </c>
      <c r="AC163" s="33">
        <f t="shared" si="128"/>
        <v>0</v>
      </c>
      <c r="AD163" s="33">
        <f t="shared" si="128"/>
        <v>0</v>
      </c>
      <c r="AE163" s="33">
        <f t="shared" si="128"/>
        <v>0</v>
      </c>
    </row>
    <row r="164" spans="2:31">
      <c r="B164" s="37" t="str">
        <f>IF(ISBLANK('Środki trwałe'!B431),"",'Środki trwałe'!B431)</f>
        <v/>
      </c>
      <c r="C164" s="33" t="str">
        <f>IF(ISBLANK('Środki trwałe'!D431),"",'Środki trwałe'!D431)</f>
        <v/>
      </c>
      <c r="D164" s="245" t="str">
        <f>IF(ISBLANK('Środki trwałe'!E431),"",'Środki trwałe'!E431)</f>
        <v/>
      </c>
      <c r="E164" s="73">
        <f>IF(AND('Środki trwałe'!F431="tak",'Środki trwałe'!G431="nie"),'Środki trwałe'!H431,0)</f>
        <v>0</v>
      </c>
      <c r="F164" s="94">
        <f t="shared" si="127"/>
        <v>0</v>
      </c>
      <c r="G164" s="33">
        <f>IF(AND('Środki trwałe'!F431="tak",'Środki trwałe'!G431="tak"),'Środki trwałe'!I431,0)</f>
        <v>0</v>
      </c>
      <c r="H164" s="313"/>
      <c r="I164" s="52"/>
      <c r="J164" s="484" t="str">
        <f>IF(ISBLANK('Środki trwałe'!C431),"",'Środki trwałe'!C431)</f>
        <v/>
      </c>
      <c r="K164" s="33">
        <f t="shared" si="129"/>
        <v>0</v>
      </c>
      <c r="L164" s="33">
        <f t="shared" si="129"/>
        <v>0</v>
      </c>
      <c r="M164" s="33">
        <f t="shared" si="129"/>
        <v>0</v>
      </c>
      <c r="N164" s="33">
        <f t="shared" si="129"/>
        <v>0</v>
      </c>
      <c r="O164" s="33">
        <f t="shared" si="129"/>
        <v>0</v>
      </c>
      <c r="P164" s="33">
        <f t="shared" si="129"/>
        <v>0</v>
      </c>
      <c r="Q164" s="33">
        <f t="shared" si="129"/>
        <v>0</v>
      </c>
      <c r="R164" s="33">
        <f t="shared" si="129"/>
        <v>0</v>
      </c>
      <c r="S164" s="33">
        <f t="shared" si="129"/>
        <v>0</v>
      </c>
      <c r="T164" s="33">
        <f t="shared" si="129"/>
        <v>0</v>
      </c>
      <c r="U164" s="33">
        <f t="shared" si="129"/>
        <v>0</v>
      </c>
      <c r="V164" s="33">
        <f t="shared" si="129"/>
        <v>0</v>
      </c>
      <c r="W164" s="33">
        <f t="shared" si="129"/>
        <v>0</v>
      </c>
      <c r="X164" s="33">
        <f t="shared" si="126"/>
        <v>0</v>
      </c>
      <c r="Y164" s="33">
        <f t="shared" si="128"/>
        <v>0</v>
      </c>
      <c r="Z164" s="33">
        <f t="shared" si="128"/>
        <v>0</v>
      </c>
      <c r="AA164" s="33">
        <f t="shared" si="128"/>
        <v>0</v>
      </c>
      <c r="AB164" s="33">
        <f t="shared" si="128"/>
        <v>0</v>
      </c>
      <c r="AC164" s="33">
        <f t="shared" si="128"/>
        <v>0</v>
      </c>
      <c r="AD164" s="33">
        <f t="shared" si="128"/>
        <v>0</v>
      </c>
      <c r="AE164" s="33">
        <f t="shared" si="128"/>
        <v>0</v>
      </c>
    </row>
    <row r="165" spans="2:31">
      <c r="B165" s="37" t="str">
        <f>IF(ISBLANK('Środki trwałe'!B432),"",'Środki trwałe'!B432)</f>
        <v/>
      </c>
      <c r="C165" s="33" t="str">
        <f>IF(ISBLANK('Środki trwałe'!D432),"",'Środki trwałe'!D432)</f>
        <v/>
      </c>
      <c r="D165" s="245" t="str">
        <f>IF(ISBLANK('Środki trwałe'!E432),"",'Środki trwałe'!E432)</f>
        <v/>
      </c>
      <c r="E165" s="73">
        <f>IF(AND('Środki trwałe'!F432="tak",'Środki trwałe'!G432="nie"),'Środki trwałe'!H432,0)</f>
        <v>0</v>
      </c>
      <c r="F165" s="94">
        <f t="shared" si="127"/>
        <v>0</v>
      </c>
      <c r="G165" s="33">
        <f>IF(AND('Środki trwałe'!F432="tak",'Środki trwałe'!G432="tak"),'Środki trwałe'!I432,0)</f>
        <v>0</v>
      </c>
      <c r="H165" s="313"/>
      <c r="I165" s="52"/>
      <c r="J165" s="484" t="str">
        <f>IF(ISBLANK('Środki trwałe'!C432),"",'Środki trwałe'!C432)</f>
        <v/>
      </c>
      <c r="K165" s="33">
        <f t="shared" si="129"/>
        <v>0</v>
      </c>
      <c r="L165" s="33">
        <f t="shared" si="129"/>
        <v>0</v>
      </c>
      <c r="M165" s="33">
        <f t="shared" si="129"/>
        <v>0</v>
      </c>
      <c r="N165" s="33">
        <f t="shared" si="129"/>
        <v>0</v>
      </c>
      <c r="O165" s="33">
        <f t="shared" si="129"/>
        <v>0</v>
      </c>
      <c r="P165" s="33">
        <f t="shared" si="129"/>
        <v>0</v>
      </c>
      <c r="Q165" s="33">
        <f t="shared" si="129"/>
        <v>0</v>
      </c>
      <c r="R165" s="33">
        <f t="shared" si="129"/>
        <v>0</v>
      </c>
      <c r="S165" s="33">
        <f t="shared" si="129"/>
        <v>0</v>
      </c>
      <c r="T165" s="33">
        <f t="shared" si="129"/>
        <v>0</v>
      </c>
      <c r="U165" s="33">
        <f t="shared" si="129"/>
        <v>0</v>
      </c>
      <c r="V165" s="33">
        <f t="shared" si="129"/>
        <v>0</v>
      </c>
      <c r="W165" s="33">
        <f t="shared" si="129"/>
        <v>0</v>
      </c>
      <c r="X165" s="33">
        <f t="shared" si="126"/>
        <v>0</v>
      </c>
      <c r="Y165" s="33">
        <f t="shared" si="128"/>
        <v>0</v>
      </c>
      <c r="Z165" s="33">
        <f t="shared" si="128"/>
        <v>0</v>
      </c>
      <c r="AA165" s="33">
        <f t="shared" si="128"/>
        <v>0</v>
      </c>
      <c r="AB165" s="33">
        <f t="shared" si="128"/>
        <v>0</v>
      </c>
      <c r="AC165" s="33">
        <f t="shared" si="128"/>
        <v>0</v>
      </c>
      <c r="AD165" s="33">
        <f t="shared" si="128"/>
        <v>0</v>
      </c>
      <c r="AE165" s="33">
        <f t="shared" si="128"/>
        <v>0</v>
      </c>
    </row>
    <row r="166" spans="2:31">
      <c r="B166" s="37" t="str">
        <f>IF(ISBLANK('Środki trwałe'!B433),"",'Środki trwałe'!B433)</f>
        <v/>
      </c>
      <c r="C166" s="33" t="str">
        <f>IF(ISBLANK('Środki trwałe'!D433),"",'Środki trwałe'!D433)</f>
        <v/>
      </c>
      <c r="D166" s="245" t="str">
        <f>IF(ISBLANK('Środki trwałe'!E433),"",'Środki trwałe'!E433)</f>
        <v/>
      </c>
      <c r="E166" s="73">
        <f>IF(AND('Środki trwałe'!F433="tak",'Środki trwałe'!G433="nie"),'Środki trwałe'!H433,0)</f>
        <v>0</v>
      </c>
      <c r="F166" s="94">
        <f t="shared" si="127"/>
        <v>0</v>
      </c>
      <c r="G166" s="33">
        <f>IF(AND('Środki trwałe'!F433="tak",'Środki trwałe'!G433="tak"),'Środki trwałe'!I433,0)</f>
        <v>0</v>
      </c>
      <c r="H166" s="313"/>
      <c r="I166" s="52"/>
      <c r="J166" s="484" t="str">
        <f>IF(ISBLANK('Środki trwałe'!C433),"",'Środki trwałe'!C433)</f>
        <v/>
      </c>
      <c r="K166" s="33">
        <f t="shared" si="129"/>
        <v>0</v>
      </c>
      <c r="L166" s="33">
        <f t="shared" si="129"/>
        <v>0</v>
      </c>
      <c r="M166" s="33">
        <f t="shared" si="129"/>
        <v>0</v>
      </c>
      <c r="N166" s="33">
        <f t="shared" si="129"/>
        <v>0</v>
      </c>
      <c r="O166" s="33">
        <f t="shared" si="129"/>
        <v>0</v>
      </c>
      <c r="P166" s="33">
        <f t="shared" si="129"/>
        <v>0</v>
      </c>
      <c r="Q166" s="33">
        <f t="shared" si="129"/>
        <v>0</v>
      </c>
      <c r="R166" s="33">
        <f t="shared" si="129"/>
        <v>0</v>
      </c>
      <c r="S166" s="33">
        <f t="shared" si="129"/>
        <v>0</v>
      </c>
      <c r="T166" s="33">
        <f t="shared" si="129"/>
        <v>0</v>
      </c>
      <c r="U166" s="33">
        <f t="shared" si="129"/>
        <v>0</v>
      </c>
      <c r="V166" s="33">
        <f t="shared" si="129"/>
        <v>0</v>
      </c>
      <c r="W166" s="33">
        <f t="shared" si="129"/>
        <v>0</v>
      </c>
      <c r="X166" s="33">
        <f t="shared" si="126"/>
        <v>0</v>
      </c>
      <c r="Y166" s="33">
        <f t="shared" si="128"/>
        <v>0</v>
      </c>
      <c r="Z166" s="33">
        <f t="shared" si="128"/>
        <v>0</v>
      </c>
      <c r="AA166" s="33">
        <f t="shared" si="128"/>
        <v>0</v>
      </c>
      <c r="AB166" s="33">
        <f t="shared" si="128"/>
        <v>0</v>
      </c>
      <c r="AC166" s="33">
        <f t="shared" si="128"/>
        <v>0</v>
      </c>
      <c r="AD166" s="33">
        <f t="shared" si="128"/>
        <v>0</v>
      </c>
      <c r="AE166" s="33">
        <f t="shared" si="128"/>
        <v>0</v>
      </c>
    </row>
    <row r="167" spans="2:31">
      <c r="B167" s="37" t="str">
        <f>IF(ISBLANK('Środki trwałe'!B434),"",'Środki trwałe'!B434)</f>
        <v/>
      </c>
      <c r="C167" s="33" t="str">
        <f>IF(ISBLANK('Środki trwałe'!D434),"",'Środki trwałe'!D434)</f>
        <v/>
      </c>
      <c r="D167" s="245" t="str">
        <f>IF(ISBLANK('Środki trwałe'!E434),"",'Środki trwałe'!E434)</f>
        <v/>
      </c>
      <c r="E167" s="73">
        <f>IF(AND('Środki trwałe'!F434="tak",'Środki trwałe'!G434="nie"),'Środki trwałe'!H434,0)</f>
        <v>0</v>
      </c>
      <c r="F167" s="94">
        <f t="shared" si="127"/>
        <v>0</v>
      </c>
      <c r="G167" s="33">
        <f>IF(AND('Środki trwałe'!F434="tak",'Środki trwałe'!G434="tak"),'Środki trwałe'!I434,0)</f>
        <v>0</v>
      </c>
      <c r="H167" s="313"/>
      <c r="I167" s="52"/>
      <c r="J167" s="484" t="str">
        <f>IF(ISBLANK('Środki trwałe'!C434),"",'Środki trwałe'!C434)</f>
        <v/>
      </c>
      <c r="K167" s="33">
        <f t="shared" si="129"/>
        <v>0</v>
      </c>
      <c r="L167" s="33">
        <f t="shared" si="129"/>
        <v>0</v>
      </c>
      <c r="M167" s="33">
        <f t="shared" si="129"/>
        <v>0</v>
      </c>
      <c r="N167" s="33">
        <f t="shared" si="129"/>
        <v>0</v>
      </c>
      <c r="O167" s="33">
        <f t="shared" si="129"/>
        <v>0</v>
      </c>
      <c r="P167" s="33">
        <f t="shared" si="129"/>
        <v>0</v>
      </c>
      <c r="Q167" s="33">
        <f t="shared" si="129"/>
        <v>0</v>
      </c>
      <c r="R167" s="33">
        <f t="shared" si="129"/>
        <v>0</v>
      </c>
      <c r="S167" s="33">
        <f t="shared" si="129"/>
        <v>0</v>
      </c>
      <c r="T167" s="33">
        <f t="shared" si="129"/>
        <v>0</v>
      </c>
      <c r="U167" s="33">
        <f t="shared" si="129"/>
        <v>0</v>
      </c>
      <c r="V167" s="33">
        <f t="shared" si="129"/>
        <v>0</v>
      </c>
      <c r="W167" s="33">
        <f t="shared" si="129"/>
        <v>0</v>
      </c>
      <c r="X167" s="33">
        <f t="shared" ref="X167:AE180" si="130">IFERROR(ROUND(IF(AND(YEAR($D167)=LataProjekcji,$F167&gt;0),$F167,0),0),0)</f>
        <v>0</v>
      </c>
      <c r="Y167" s="33">
        <f t="shared" si="130"/>
        <v>0</v>
      </c>
      <c r="Z167" s="33">
        <f t="shared" si="130"/>
        <v>0</v>
      </c>
      <c r="AA167" s="33">
        <f t="shared" si="130"/>
        <v>0</v>
      </c>
      <c r="AB167" s="33">
        <f t="shared" si="130"/>
        <v>0</v>
      </c>
      <c r="AC167" s="33">
        <f t="shared" si="130"/>
        <v>0</v>
      </c>
      <c r="AD167" s="33">
        <f t="shared" si="130"/>
        <v>0</v>
      </c>
      <c r="AE167" s="33">
        <f t="shared" si="130"/>
        <v>0</v>
      </c>
    </row>
    <row r="168" spans="2:31">
      <c r="B168" s="37" t="str">
        <f>IF(ISBLANK('Środki trwałe'!B435),"",'Środki trwałe'!B435)</f>
        <v/>
      </c>
      <c r="C168" s="33" t="str">
        <f>IF(ISBLANK('Środki trwałe'!D435),"",'Środki trwałe'!D435)</f>
        <v/>
      </c>
      <c r="D168" s="245" t="str">
        <f>IF(ISBLANK('Środki trwałe'!E435),"",'Środki trwałe'!E435)</f>
        <v/>
      </c>
      <c r="E168" s="73">
        <f>IF(AND('Środki trwałe'!F435="tak",'Środki trwałe'!G435="nie"),'Środki trwałe'!H435,0)</f>
        <v>0</v>
      </c>
      <c r="F168" s="94">
        <f t="shared" si="127"/>
        <v>0</v>
      </c>
      <c r="G168" s="33">
        <f>IF(AND('Środki trwałe'!F435="tak",'Środki trwałe'!G435="tak"),'Środki trwałe'!I435,0)</f>
        <v>0</v>
      </c>
      <c r="H168" s="313"/>
      <c r="I168" s="52"/>
      <c r="J168" s="484" t="str">
        <f>IF(ISBLANK('Środki trwałe'!C435),"",'Środki trwałe'!C435)</f>
        <v/>
      </c>
      <c r="K168" s="33">
        <f t="shared" si="129"/>
        <v>0</v>
      </c>
      <c r="L168" s="33">
        <f t="shared" si="129"/>
        <v>0</v>
      </c>
      <c r="M168" s="33">
        <f t="shared" si="129"/>
        <v>0</v>
      </c>
      <c r="N168" s="33">
        <f t="shared" si="129"/>
        <v>0</v>
      </c>
      <c r="O168" s="33">
        <f t="shared" si="129"/>
        <v>0</v>
      </c>
      <c r="P168" s="33">
        <f t="shared" si="129"/>
        <v>0</v>
      </c>
      <c r="Q168" s="33">
        <f t="shared" si="129"/>
        <v>0</v>
      </c>
      <c r="R168" s="33">
        <f t="shared" si="129"/>
        <v>0</v>
      </c>
      <c r="S168" s="33">
        <f t="shared" si="129"/>
        <v>0</v>
      </c>
      <c r="T168" s="33">
        <f t="shared" si="129"/>
        <v>0</v>
      </c>
      <c r="U168" s="33">
        <f t="shared" si="129"/>
        <v>0</v>
      </c>
      <c r="V168" s="33">
        <f t="shared" si="129"/>
        <v>0</v>
      </c>
      <c r="W168" s="33">
        <f t="shared" si="129"/>
        <v>0</v>
      </c>
      <c r="X168" s="33">
        <f t="shared" si="130"/>
        <v>0</v>
      </c>
      <c r="Y168" s="33">
        <f t="shared" si="130"/>
        <v>0</v>
      </c>
      <c r="Z168" s="33">
        <f t="shared" si="130"/>
        <v>0</v>
      </c>
      <c r="AA168" s="33">
        <f t="shared" si="130"/>
        <v>0</v>
      </c>
      <c r="AB168" s="33">
        <f t="shared" si="130"/>
        <v>0</v>
      </c>
      <c r="AC168" s="33">
        <f t="shared" si="130"/>
        <v>0</v>
      </c>
      <c r="AD168" s="33">
        <f t="shared" si="130"/>
        <v>0</v>
      </c>
      <c r="AE168" s="33">
        <f t="shared" si="130"/>
        <v>0</v>
      </c>
    </row>
    <row r="169" spans="2:31">
      <c r="B169" s="37" t="str">
        <f>IF(ISBLANK('Środki trwałe'!B436),"",'Środki trwałe'!B436)</f>
        <v/>
      </c>
      <c r="C169" s="33" t="str">
        <f>IF(ISBLANK('Środki trwałe'!D436),"",'Środki trwałe'!D436)</f>
        <v/>
      </c>
      <c r="D169" s="245" t="str">
        <f>IF(ISBLANK('Środki trwałe'!E436),"",'Środki trwałe'!E436)</f>
        <v/>
      </c>
      <c r="E169" s="73">
        <f>IF(AND('Środki trwałe'!F436="tak",'Środki trwałe'!G436="nie"),'Środki trwałe'!H436,0)</f>
        <v>0</v>
      </c>
      <c r="F169" s="94">
        <f t="shared" si="127"/>
        <v>0</v>
      </c>
      <c r="G169" s="33">
        <f>IF(AND('Środki trwałe'!F436="tak",'Środki trwałe'!G436="tak"),'Środki trwałe'!I436,0)</f>
        <v>0</v>
      </c>
      <c r="H169" s="313"/>
      <c r="I169" s="52"/>
      <c r="J169" s="484" t="str">
        <f>IF(ISBLANK('Środki trwałe'!C436),"",'Środki trwałe'!C436)</f>
        <v/>
      </c>
      <c r="K169" s="33">
        <f t="shared" si="129"/>
        <v>0</v>
      </c>
      <c r="L169" s="33">
        <f t="shared" si="129"/>
        <v>0</v>
      </c>
      <c r="M169" s="33">
        <f t="shared" si="129"/>
        <v>0</v>
      </c>
      <c r="N169" s="33">
        <f t="shared" si="129"/>
        <v>0</v>
      </c>
      <c r="O169" s="33">
        <f t="shared" si="129"/>
        <v>0</v>
      </c>
      <c r="P169" s="33">
        <f t="shared" si="129"/>
        <v>0</v>
      </c>
      <c r="Q169" s="33">
        <f t="shared" si="129"/>
        <v>0</v>
      </c>
      <c r="R169" s="33">
        <f t="shared" si="129"/>
        <v>0</v>
      </c>
      <c r="S169" s="33">
        <f t="shared" si="129"/>
        <v>0</v>
      </c>
      <c r="T169" s="33">
        <f t="shared" si="129"/>
        <v>0</v>
      </c>
      <c r="U169" s="33">
        <f t="shared" si="129"/>
        <v>0</v>
      </c>
      <c r="V169" s="33">
        <f t="shared" si="129"/>
        <v>0</v>
      </c>
      <c r="W169" s="33">
        <f t="shared" si="129"/>
        <v>0</v>
      </c>
      <c r="X169" s="33">
        <f t="shared" si="130"/>
        <v>0</v>
      </c>
      <c r="Y169" s="33">
        <f t="shared" si="130"/>
        <v>0</v>
      </c>
      <c r="Z169" s="33">
        <f t="shared" si="130"/>
        <v>0</v>
      </c>
      <c r="AA169" s="33">
        <f t="shared" si="130"/>
        <v>0</v>
      </c>
      <c r="AB169" s="33">
        <f t="shared" si="130"/>
        <v>0</v>
      </c>
      <c r="AC169" s="33">
        <f t="shared" si="130"/>
        <v>0</v>
      </c>
      <c r="AD169" s="33">
        <f t="shared" si="130"/>
        <v>0</v>
      </c>
      <c r="AE169" s="33">
        <f t="shared" si="130"/>
        <v>0</v>
      </c>
    </row>
    <row r="170" spans="2:31">
      <c r="B170" s="37" t="str">
        <f>IF(ISBLANK('Środki trwałe'!B437),"",'Środki trwałe'!B437)</f>
        <v/>
      </c>
      <c r="C170" s="33" t="str">
        <f>IF(ISBLANK('Środki trwałe'!D437),"",'Środki trwałe'!D437)</f>
        <v/>
      </c>
      <c r="D170" s="245" t="str">
        <f>IF(ISBLANK('Środki trwałe'!E437),"",'Środki trwałe'!E437)</f>
        <v/>
      </c>
      <c r="E170" s="73">
        <f>IF(AND('Środki trwałe'!F437="tak",'Środki trwałe'!G437="nie"),'Środki trwałe'!H437,0)</f>
        <v>0</v>
      </c>
      <c r="F170" s="94">
        <f t="shared" si="127"/>
        <v>0</v>
      </c>
      <c r="G170" s="33">
        <f>IF(AND('Środki trwałe'!F437="tak",'Środki trwałe'!G437="tak"),'Środki trwałe'!I437,0)</f>
        <v>0</v>
      </c>
      <c r="H170" s="313"/>
      <c r="I170" s="52"/>
      <c r="J170" s="484" t="str">
        <f>IF(ISBLANK('Środki trwałe'!C437),"",'Środki trwałe'!C437)</f>
        <v/>
      </c>
      <c r="K170" s="33">
        <f t="shared" si="129"/>
        <v>0</v>
      </c>
      <c r="L170" s="33">
        <f t="shared" si="129"/>
        <v>0</v>
      </c>
      <c r="M170" s="33">
        <f t="shared" si="129"/>
        <v>0</v>
      </c>
      <c r="N170" s="33">
        <f t="shared" si="129"/>
        <v>0</v>
      </c>
      <c r="O170" s="33">
        <f t="shared" si="129"/>
        <v>0</v>
      </c>
      <c r="P170" s="33">
        <f t="shared" si="129"/>
        <v>0</v>
      </c>
      <c r="Q170" s="33">
        <f t="shared" si="129"/>
        <v>0</v>
      </c>
      <c r="R170" s="33">
        <f t="shared" si="129"/>
        <v>0</v>
      </c>
      <c r="S170" s="33">
        <f t="shared" si="129"/>
        <v>0</v>
      </c>
      <c r="T170" s="33">
        <f t="shared" si="129"/>
        <v>0</v>
      </c>
      <c r="U170" s="33">
        <f t="shared" si="129"/>
        <v>0</v>
      </c>
      <c r="V170" s="33">
        <f t="shared" si="129"/>
        <v>0</v>
      </c>
      <c r="W170" s="33">
        <f t="shared" si="129"/>
        <v>0</v>
      </c>
      <c r="X170" s="33">
        <f t="shared" si="130"/>
        <v>0</v>
      </c>
      <c r="Y170" s="33">
        <f t="shared" si="130"/>
        <v>0</v>
      </c>
      <c r="Z170" s="33">
        <f t="shared" si="130"/>
        <v>0</v>
      </c>
      <c r="AA170" s="33">
        <f t="shared" si="130"/>
        <v>0</v>
      </c>
      <c r="AB170" s="33">
        <f t="shared" si="130"/>
        <v>0</v>
      </c>
      <c r="AC170" s="33">
        <f t="shared" si="130"/>
        <v>0</v>
      </c>
      <c r="AD170" s="33">
        <f t="shared" si="130"/>
        <v>0</v>
      </c>
      <c r="AE170" s="33">
        <f t="shared" si="130"/>
        <v>0</v>
      </c>
    </row>
    <row r="171" spans="2:31">
      <c r="B171" s="37" t="str">
        <f>IF(ISBLANK('Środki trwałe'!B438),"",'Środki trwałe'!B438)</f>
        <v/>
      </c>
      <c r="C171" s="33" t="str">
        <f>IF(ISBLANK('Środki trwałe'!D438),"",'Środki trwałe'!D438)</f>
        <v/>
      </c>
      <c r="D171" s="245" t="str">
        <f>IF(ISBLANK('Środki trwałe'!E438),"",'Środki trwałe'!E438)</f>
        <v/>
      </c>
      <c r="E171" s="73">
        <f>IF(AND('Środki trwałe'!F438="tak",'Środki trwałe'!G438="nie"),'Środki trwałe'!H438,0)</f>
        <v>0</v>
      </c>
      <c r="F171" s="94">
        <f t="shared" si="127"/>
        <v>0</v>
      </c>
      <c r="G171" s="33">
        <f>IF(AND('Środki trwałe'!F438="tak",'Środki trwałe'!G438="tak"),'Środki trwałe'!I438,0)</f>
        <v>0</v>
      </c>
      <c r="H171" s="313"/>
      <c r="I171" s="52"/>
      <c r="J171" s="484" t="str">
        <f>IF(ISBLANK('Środki trwałe'!C438),"",'Środki trwałe'!C438)</f>
        <v/>
      </c>
      <c r="K171" s="33">
        <f t="shared" si="129"/>
        <v>0</v>
      </c>
      <c r="L171" s="33">
        <f t="shared" si="129"/>
        <v>0</v>
      </c>
      <c r="M171" s="33">
        <f t="shared" si="129"/>
        <v>0</v>
      </c>
      <c r="N171" s="33">
        <f t="shared" si="129"/>
        <v>0</v>
      </c>
      <c r="O171" s="33">
        <f t="shared" si="129"/>
        <v>0</v>
      </c>
      <c r="P171" s="33">
        <f t="shared" si="129"/>
        <v>0</v>
      </c>
      <c r="Q171" s="33">
        <f t="shared" si="129"/>
        <v>0</v>
      </c>
      <c r="R171" s="33">
        <f t="shared" si="129"/>
        <v>0</v>
      </c>
      <c r="S171" s="33">
        <f t="shared" si="129"/>
        <v>0</v>
      </c>
      <c r="T171" s="33">
        <f t="shared" si="129"/>
        <v>0</v>
      </c>
      <c r="U171" s="33">
        <f t="shared" si="129"/>
        <v>0</v>
      </c>
      <c r="V171" s="33">
        <f t="shared" si="129"/>
        <v>0</v>
      </c>
      <c r="W171" s="33">
        <f t="shared" si="129"/>
        <v>0</v>
      </c>
      <c r="X171" s="33">
        <f t="shared" si="130"/>
        <v>0</v>
      </c>
      <c r="Y171" s="33">
        <f t="shared" si="130"/>
        <v>0</v>
      </c>
      <c r="Z171" s="33">
        <f t="shared" si="130"/>
        <v>0</v>
      </c>
      <c r="AA171" s="33">
        <f t="shared" si="130"/>
        <v>0</v>
      </c>
      <c r="AB171" s="33">
        <f t="shared" si="130"/>
        <v>0</v>
      </c>
      <c r="AC171" s="33">
        <f t="shared" si="130"/>
        <v>0</v>
      </c>
      <c r="AD171" s="33">
        <f t="shared" si="130"/>
        <v>0</v>
      </c>
      <c r="AE171" s="33">
        <f t="shared" si="130"/>
        <v>0</v>
      </c>
    </row>
    <row r="172" spans="2:31">
      <c r="B172" s="37" t="str">
        <f>IF(ISBLANK('Środki trwałe'!B439),"",'Środki trwałe'!B439)</f>
        <v/>
      </c>
      <c r="C172" s="33" t="str">
        <f>IF(ISBLANK('Środki trwałe'!D439),"",'Środki trwałe'!D439)</f>
        <v/>
      </c>
      <c r="D172" s="245" t="str">
        <f>IF(ISBLANK('Środki trwałe'!E439),"",'Środki trwałe'!E439)</f>
        <v/>
      </c>
      <c r="E172" s="73">
        <f>IF(AND('Środki trwałe'!F439="tak",'Środki trwałe'!G439="nie"),'Środki trwałe'!H439,0)</f>
        <v>0</v>
      </c>
      <c r="F172" s="94">
        <f t="shared" si="127"/>
        <v>0</v>
      </c>
      <c r="G172" s="33">
        <f>IF(AND('Środki trwałe'!F439="tak",'Środki trwałe'!G439="tak"),'Środki trwałe'!I439,0)</f>
        <v>0</v>
      </c>
      <c r="H172" s="313"/>
      <c r="I172" s="52"/>
      <c r="J172" s="484" t="str">
        <f>IF(ISBLANK('Środki trwałe'!C439),"",'Środki trwałe'!C439)</f>
        <v/>
      </c>
      <c r="K172" s="33">
        <f t="shared" si="129"/>
        <v>0</v>
      </c>
      <c r="L172" s="33">
        <f t="shared" si="129"/>
        <v>0</v>
      </c>
      <c r="M172" s="33">
        <f t="shared" si="129"/>
        <v>0</v>
      </c>
      <c r="N172" s="33">
        <f t="shared" si="129"/>
        <v>0</v>
      </c>
      <c r="O172" s="33">
        <f t="shared" si="129"/>
        <v>0</v>
      </c>
      <c r="P172" s="33">
        <f t="shared" si="129"/>
        <v>0</v>
      </c>
      <c r="Q172" s="33">
        <f t="shared" si="129"/>
        <v>0</v>
      </c>
      <c r="R172" s="33">
        <f t="shared" si="129"/>
        <v>0</v>
      </c>
      <c r="S172" s="33">
        <f t="shared" si="129"/>
        <v>0</v>
      </c>
      <c r="T172" s="33">
        <f t="shared" si="129"/>
        <v>0</v>
      </c>
      <c r="U172" s="33">
        <f t="shared" si="129"/>
        <v>0</v>
      </c>
      <c r="V172" s="33">
        <f t="shared" si="129"/>
        <v>0</v>
      </c>
      <c r="W172" s="33">
        <f t="shared" si="129"/>
        <v>0</v>
      </c>
      <c r="X172" s="33">
        <f t="shared" si="130"/>
        <v>0</v>
      </c>
      <c r="Y172" s="33">
        <f t="shared" si="130"/>
        <v>0</v>
      </c>
      <c r="Z172" s="33">
        <f t="shared" si="130"/>
        <v>0</v>
      </c>
      <c r="AA172" s="33">
        <f t="shared" si="130"/>
        <v>0</v>
      </c>
      <c r="AB172" s="33">
        <f t="shared" si="130"/>
        <v>0</v>
      </c>
      <c r="AC172" s="33">
        <f t="shared" si="130"/>
        <v>0</v>
      </c>
      <c r="AD172" s="33">
        <f t="shared" si="130"/>
        <v>0</v>
      </c>
      <c r="AE172" s="33">
        <f t="shared" si="130"/>
        <v>0</v>
      </c>
    </row>
    <row r="173" spans="2:31">
      <c r="B173" s="37" t="str">
        <f>IF(ISBLANK('Środki trwałe'!B440),"",'Środki trwałe'!B440)</f>
        <v/>
      </c>
      <c r="C173" s="33" t="str">
        <f>IF(ISBLANK('Środki trwałe'!D440),"",'Środki trwałe'!D440)</f>
        <v/>
      </c>
      <c r="D173" s="245" t="str">
        <f>IF(ISBLANK('Środki trwałe'!E440),"",'Środki trwałe'!E440)</f>
        <v/>
      </c>
      <c r="E173" s="73">
        <f>IF(AND('Środki trwałe'!F440="tak",'Środki trwałe'!G440="nie"),'Środki trwałe'!H440,0)</f>
        <v>0</v>
      </c>
      <c r="F173" s="94">
        <f t="shared" si="127"/>
        <v>0</v>
      </c>
      <c r="G173" s="33">
        <f>IF(AND('Środki trwałe'!F440="tak",'Środki trwałe'!G440="tak"),'Środki trwałe'!I440,0)</f>
        <v>0</v>
      </c>
      <c r="H173" s="313"/>
      <c r="I173" s="52"/>
      <c r="J173" s="484" t="str">
        <f>IF(ISBLANK('Środki trwałe'!C440),"",'Środki trwałe'!C440)</f>
        <v/>
      </c>
      <c r="K173" s="33">
        <f t="shared" si="129"/>
        <v>0</v>
      </c>
      <c r="L173" s="33">
        <f t="shared" si="129"/>
        <v>0</v>
      </c>
      <c r="M173" s="33">
        <f t="shared" si="129"/>
        <v>0</v>
      </c>
      <c r="N173" s="33">
        <f t="shared" si="129"/>
        <v>0</v>
      </c>
      <c r="O173" s="33">
        <f t="shared" si="129"/>
        <v>0</v>
      </c>
      <c r="P173" s="33">
        <f t="shared" si="129"/>
        <v>0</v>
      </c>
      <c r="Q173" s="33">
        <f t="shared" si="129"/>
        <v>0</v>
      </c>
      <c r="R173" s="33">
        <f t="shared" si="129"/>
        <v>0</v>
      </c>
      <c r="S173" s="33">
        <f t="shared" si="129"/>
        <v>0</v>
      </c>
      <c r="T173" s="33">
        <f t="shared" si="129"/>
        <v>0</v>
      </c>
      <c r="U173" s="33">
        <f t="shared" si="129"/>
        <v>0</v>
      </c>
      <c r="V173" s="33">
        <f t="shared" si="129"/>
        <v>0</v>
      </c>
      <c r="W173" s="33">
        <f t="shared" si="129"/>
        <v>0</v>
      </c>
      <c r="X173" s="33">
        <f t="shared" si="130"/>
        <v>0</v>
      </c>
      <c r="Y173" s="33">
        <f t="shared" si="130"/>
        <v>0</v>
      </c>
      <c r="Z173" s="33">
        <f t="shared" si="130"/>
        <v>0</v>
      </c>
      <c r="AA173" s="33">
        <f t="shared" si="130"/>
        <v>0</v>
      </c>
      <c r="AB173" s="33">
        <f t="shared" si="130"/>
        <v>0</v>
      </c>
      <c r="AC173" s="33">
        <f t="shared" si="130"/>
        <v>0</v>
      </c>
      <c r="AD173" s="33">
        <f t="shared" si="130"/>
        <v>0</v>
      </c>
      <c r="AE173" s="33">
        <f t="shared" si="130"/>
        <v>0</v>
      </c>
    </row>
    <row r="174" spans="2:31">
      <c r="B174" s="37" t="str">
        <f>IF(ISBLANK('Środki trwałe'!B441),"",'Środki trwałe'!B441)</f>
        <v/>
      </c>
      <c r="C174" s="33" t="str">
        <f>IF(ISBLANK('Środki trwałe'!D441),"",'Środki trwałe'!D441)</f>
        <v/>
      </c>
      <c r="D174" s="245" t="str">
        <f>IF(ISBLANK('Środki trwałe'!E441),"",'Środki trwałe'!E441)</f>
        <v/>
      </c>
      <c r="E174" s="73">
        <f>IF(AND('Środki trwałe'!F441="tak",'Środki trwałe'!G441="nie"),'Środki trwałe'!H441,0)</f>
        <v>0</v>
      </c>
      <c r="F174" s="94">
        <f t="shared" si="127"/>
        <v>0</v>
      </c>
      <c r="G174" s="33">
        <f>IF(AND('Środki trwałe'!F441="tak",'Środki trwałe'!G441="tak"),'Środki trwałe'!I441,0)</f>
        <v>0</v>
      </c>
      <c r="H174" s="313"/>
      <c r="I174" s="52"/>
      <c r="J174" s="484" t="str">
        <f>IF(ISBLANK('Środki trwałe'!C441),"",'Środki trwałe'!C441)</f>
        <v/>
      </c>
      <c r="K174" s="33">
        <f t="shared" si="129"/>
        <v>0</v>
      </c>
      <c r="L174" s="33">
        <f t="shared" si="129"/>
        <v>0</v>
      </c>
      <c r="M174" s="33">
        <f t="shared" si="129"/>
        <v>0</v>
      </c>
      <c r="N174" s="33">
        <f t="shared" si="129"/>
        <v>0</v>
      </c>
      <c r="O174" s="33">
        <f t="shared" si="129"/>
        <v>0</v>
      </c>
      <c r="P174" s="33">
        <f t="shared" si="129"/>
        <v>0</v>
      </c>
      <c r="Q174" s="33">
        <f t="shared" si="129"/>
        <v>0</v>
      </c>
      <c r="R174" s="33">
        <f t="shared" si="129"/>
        <v>0</v>
      </c>
      <c r="S174" s="33">
        <f t="shared" si="129"/>
        <v>0</v>
      </c>
      <c r="T174" s="33">
        <f t="shared" si="129"/>
        <v>0</v>
      </c>
      <c r="U174" s="33">
        <f t="shared" si="129"/>
        <v>0</v>
      </c>
      <c r="V174" s="33">
        <f t="shared" si="129"/>
        <v>0</v>
      </c>
      <c r="W174" s="33">
        <f t="shared" si="129"/>
        <v>0</v>
      </c>
      <c r="X174" s="33">
        <f t="shared" si="130"/>
        <v>0</v>
      </c>
      <c r="Y174" s="33">
        <f t="shared" si="130"/>
        <v>0</v>
      </c>
      <c r="Z174" s="33">
        <f t="shared" si="130"/>
        <v>0</v>
      </c>
      <c r="AA174" s="33">
        <f t="shared" si="130"/>
        <v>0</v>
      </c>
      <c r="AB174" s="33">
        <f t="shared" si="130"/>
        <v>0</v>
      </c>
      <c r="AC174" s="33">
        <f t="shared" si="130"/>
        <v>0</v>
      </c>
      <c r="AD174" s="33">
        <f t="shared" si="130"/>
        <v>0</v>
      </c>
      <c r="AE174" s="33">
        <f t="shared" si="130"/>
        <v>0</v>
      </c>
    </row>
    <row r="175" spans="2:31">
      <c r="B175" s="37" t="str">
        <f>IF(ISBLANK('Środki trwałe'!B442),"",'Środki trwałe'!B442)</f>
        <v/>
      </c>
      <c r="C175" s="33" t="str">
        <f>IF(ISBLANK('Środki trwałe'!D442),"",'Środki trwałe'!D442)</f>
        <v/>
      </c>
      <c r="D175" s="245" t="str">
        <f>IF(ISBLANK('Środki trwałe'!E442),"",'Środki trwałe'!E442)</f>
        <v/>
      </c>
      <c r="E175" s="73">
        <f>IF(AND('Środki trwałe'!F442="tak",'Środki trwałe'!G442="nie"),'Środki trwałe'!H442,0)</f>
        <v>0</v>
      </c>
      <c r="F175" s="94">
        <f t="shared" si="127"/>
        <v>0</v>
      </c>
      <c r="G175" s="33">
        <f>IF(AND('Środki trwałe'!F442="tak",'Środki trwałe'!G442="tak"),'Środki trwałe'!I442,0)</f>
        <v>0</v>
      </c>
      <c r="H175" s="313"/>
      <c r="I175" s="52"/>
      <c r="J175" s="484" t="str">
        <f>IF(ISBLANK('Środki trwałe'!C442),"",'Środki trwałe'!C442)</f>
        <v/>
      </c>
      <c r="K175" s="33">
        <f t="shared" si="129"/>
        <v>0</v>
      </c>
      <c r="L175" s="33">
        <f t="shared" si="129"/>
        <v>0</v>
      </c>
      <c r="M175" s="33">
        <f t="shared" si="129"/>
        <v>0</v>
      </c>
      <c r="N175" s="33">
        <f t="shared" si="129"/>
        <v>0</v>
      </c>
      <c r="O175" s="33">
        <f t="shared" si="129"/>
        <v>0</v>
      </c>
      <c r="P175" s="33">
        <f t="shared" si="129"/>
        <v>0</v>
      </c>
      <c r="Q175" s="33">
        <f t="shared" si="129"/>
        <v>0</v>
      </c>
      <c r="R175" s="33">
        <f t="shared" si="129"/>
        <v>0</v>
      </c>
      <c r="S175" s="33">
        <f t="shared" si="129"/>
        <v>0</v>
      </c>
      <c r="T175" s="33">
        <f t="shared" si="129"/>
        <v>0</v>
      </c>
      <c r="U175" s="33">
        <f t="shared" si="129"/>
        <v>0</v>
      </c>
      <c r="V175" s="33">
        <f t="shared" si="129"/>
        <v>0</v>
      </c>
      <c r="W175" s="33">
        <f t="shared" si="129"/>
        <v>0</v>
      </c>
      <c r="X175" s="33">
        <f t="shared" si="130"/>
        <v>0</v>
      </c>
      <c r="Y175" s="33">
        <f t="shared" si="130"/>
        <v>0</v>
      </c>
      <c r="Z175" s="33">
        <f t="shared" si="130"/>
        <v>0</v>
      </c>
      <c r="AA175" s="33">
        <f t="shared" si="130"/>
        <v>0</v>
      </c>
      <c r="AB175" s="33">
        <f t="shared" si="130"/>
        <v>0</v>
      </c>
      <c r="AC175" s="33">
        <f t="shared" si="130"/>
        <v>0</v>
      </c>
      <c r="AD175" s="33">
        <f t="shared" si="130"/>
        <v>0</v>
      </c>
      <c r="AE175" s="33">
        <f t="shared" si="130"/>
        <v>0</v>
      </c>
    </row>
    <row r="176" spans="2:31">
      <c r="B176" s="37" t="str">
        <f>IF(ISBLANK('Środki trwałe'!B443),"",'Środki trwałe'!B443)</f>
        <v/>
      </c>
      <c r="C176" s="33" t="str">
        <f>IF(ISBLANK('Środki trwałe'!D443),"",'Środki trwałe'!D443)</f>
        <v/>
      </c>
      <c r="D176" s="245" t="str">
        <f>IF(ISBLANK('Środki trwałe'!E443),"",'Środki trwałe'!E443)</f>
        <v/>
      </c>
      <c r="E176" s="73">
        <f>IF(AND('Środki trwałe'!F443="tak",'Środki trwałe'!G443="nie"),'Środki trwałe'!H443,0)</f>
        <v>0</v>
      </c>
      <c r="F176" s="94">
        <f t="shared" si="127"/>
        <v>0</v>
      </c>
      <c r="G176" s="33">
        <f>IF(AND('Środki trwałe'!F443="tak",'Środki trwałe'!G443="tak"),'Środki trwałe'!I443,0)</f>
        <v>0</v>
      </c>
      <c r="H176" s="313"/>
      <c r="I176" s="52"/>
      <c r="J176" s="484" t="str">
        <f>IF(ISBLANK('Środki trwałe'!C443),"",'Środki trwałe'!C443)</f>
        <v/>
      </c>
      <c r="K176" s="33">
        <f t="shared" si="129"/>
        <v>0</v>
      </c>
      <c r="L176" s="33">
        <f t="shared" si="129"/>
        <v>0</v>
      </c>
      <c r="M176" s="33">
        <f t="shared" si="129"/>
        <v>0</v>
      </c>
      <c r="N176" s="33">
        <f t="shared" si="129"/>
        <v>0</v>
      </c>
      <c r="O176" s="33">
        <f t="shared" si="129"/>
        <v>0</v>
      </c>
      <c r="P176" s="33">
        <f t="shared" si="129"/>
        <v>0</v>
      </c>
      <c r="Q176" s="33">
        <f t="shared" si="129"/>
        <v>0</v>
      </c>
      <c r="R176" s="33">
        <f t="shared" si="129"/>
        <v>0</v>
      </c>
      <c r="S176" s="33">
        <f t="shared" si="129"/>
        <v>0</v>
      </c>
      <c r="T176" s="33">
        <f t="shared" si="129"/>
        <v>0</v>
      </c>
      <c r="U176" s="33">
        <f t="shared" si="129"/>
        <v>0</v>
      </c>
      <c r="V176" s="33">
        <f t="shared" si="129"/>
        <v>0</v>
      </c>
      <c r="W176" s="33">
        <f t="shared" si="129"/>
        <v>0</v>
      </c>
      <c r="X176" s="33">
        <f t="shared" si="130"/>
        <v>0</v>
      </c>
      <c r="Y176" s="33">
        <f t="shared" si="130"/>
        <v>0</v>
      </c>
      <c r="Z176" s="33">
        <f t="shared" si="130"/>
        <v>0</v>
      </c>
      <c r="AA176" s="33">
        <f t="shared" si="130"/>
        <v>0</v>
      </c>
      <c r="AB176" s="33">
        <f t="shared" si="130"/>
        <v>0</v>
      </c>
      <c r="AC176" s="33">
        <f t="shared" si="130"/>
        <v>0</v>
      </c>
      <c r="AD176" s="33">
        <f t="shared" si="130"/>
        <v>0</v>
      </c>
      <c r="AE176" s="33">
        <f t="shared" si="130"/>
        <v>0</v>
      </c>
    </row>
    <row r="177" spans="2:31">
      <c r="B177" s="37" t="str">
        <f>IF(ISBLANK('Środki trwałe'!B444),"",'Środki trwałe'!B444)</f>
        <v/>
      </c>
      <c r="C177" s="33" t="str">
        <f>IF(ISBLANK('Środki trwałe'!D444),"",'Środki trwałe'!D444)</f>
        <v/>
      </c>
      <c r="D177" s="245" t="str">
        <f>IF(ISBLANK('Środki trwałe'!E444),"",'Środki trwałe'!E444)</f>
        <v/>
      </c>
      <c r="E177" s="73">
        <f>IF(AND('Środki trwałe'!F444="tak",'Środki trwałe'!G444="nie"),'Środki trwałe'!H444,0)</f>
        <v>0</v>
      </c>
      <c r="F177" s="94">
        <f t="shared" si="127"/>
        <v>0</v>
      </c>
      <c r="G177" s="33">
        <f>IF(AND('Środki trwałe'!F444="tak",'Środki trwałe'!G444="tak"),'Środki trwałe'!I444,0)</f>
        <v>0</v>
      </c>
      <c r="H177" s="313"/>
      <c r="I177" s="52"/>
      <c r="J177" s="484" t="str">
        <f>IF(ISBLANK('Środki trwałe'!C444),"",'Środki trwałe'!C444)</f>
        <v/>
      </c>
      <c r="K177" s="33">
        <f t="shared" si="129"/>
        <v>0</v>
      </c>
      <c r="L177" s="33">
        <f t="shared" si="129"/>
        <v>0</v>
      </c>
      <c r="M177" s="33">
        <f t="shared" si="129"/>
        <v>0</v>
      </c>
      <c r="N177" s="33">
        <f t="shared" si="129"/>
        <v>0</v>
      </c>
      <c r="O177" s="33">
        <f t="shared" si="129"/>
        <v>0</v>
      </c>
      <c r="P177" s="33">
        <f t="shared" si="129"/>
        <v>0</v>
      </c>
      <c r="Q177" s="33">
        <f t="shared" si="129"/>
        <v>0</v>
      </c>
      <c r="R177" s="33">
        <f t="shared" si="129"/>
        <v>0</v>
      </c>
      <c r="S177" s="33">
        <f t="shared" si="129"/>
        <v>0</v>
      </c>
      <c r="T177" s="33">
        <f t="shared" si="129"/>
        <v>0</v>
      </c>
      <c r="U177" s="33">
        <f t="shared" si="129"/>
        <v>0</v>
      </c>
      <c r="V177" s="33">
        <f t="shared" si="129"/>
        <v>0</v>
      </c>
      <c r="W177" s="33">
        <f t="shared" si="129"/>
        <v>0</v>
      </c>
      <c r="X177" s="33">
        <f t="shared" si="130"/>
        <v>0</v>
      </c>
      <c r="Y177" s="33">
        <f t="shared" si="130"/>
        <v>0</v>
      </c>
      <c r="Z177" s="33">
        <f t="shared" si="130"/>
        <v>0</v>
      </c>
      <c r="AA177" s="33">
        <f t="shared" si="130"/>
        <v>0</v>
      </c>
      <c r="AB177" s="33">
        <f t="shared" si="130"/>
        <v>0</v>
      </c>
      <c r="AC177" s="33">
        <f t="shared" si="130"/>
        <v>0</v>
      </c>
      <c r="AD177" s="33">
        <f t="shared" si="130"/>
        <v>0</v>
      </c>
      <c r="AE177" s="33">
        <f t="shared" si="130"/>
        <v>0</v>
      </c>
    </row>
    <row r="178" spans="2:31">
      <c r="B178" s="37" t="str">
        <f>IF(ISBLANK('Środki trwałe'!B445),"",'Środki trwałe'!B445)</f>
        <v/>
      </c>
      <c r="C178" s="33" t="str">
        <f>IF(ISBLANK('Środki trwałe'!D445),"",'Środki trwałe'!D445)</f>
        <v/>
      </c>
      <c r="D178" s="245" t="str">
        <f>IF(ISBLANK('Środki trwałe'!E445),"",'Środki trwałe'!E445)</f>
        <v/>
      </c>
      <c r="E178" s="73">
        <f>IF(AND('Środki trwałe'!F445="tak",'Środki trwałe'!G445="nie"),'Środki trwałe'!H445,0)</f>
        <v>0</v>
      </c>
      <c r="F178" s="94">
        <f t="shared" si="127"/>
        <v>0</v>
      </c>
      <c r="G178" s="33">
        <f>IF(AND('Środki trwałe'!F445="tak",'Środki trwałe'!G445="tak"),'Środki trwałe'!I445,0)</f>
        <v>0</v>
      </c>
      <c r="H178" s="313"/>
      <c r="I178" s="52"/>
      <c r="J178" s="484" t="str">
        <f>IF(ISBLANK('Środki trwałe'!C445),"",'Środki trwałe'!C445)</f>
        <v/>
      </c>
      <c r="K178" s="33">
        <f t="shared" si="129"/>
        <v>0</v>
      </c>
      <c r="L178" s="33">
        <f t="shared" si="129"/>
        <v>0</v>
      </c>
      <c r="M178" s="33">
        <f t="shared" si="129"/>
        <v>0</v>
      </c>
      <c r="N178" s="33">
        <f t="shared" si="129"/>
        <v>0</v>
      </c>
      <c r="O178" s="33">
        <f t="shared" si="129"/>
        <v>0</v>
      </c>
      <c r="P178" s="33">
        <f t="shared" si="129"/>
        <v>0</v>
      </c>
      <c r="Q178" s="33">
        <f t="shared" si="129"/>
        <v>0</v>
      </c>
      <c r="R178" s="33">
        <f t="shared" si="129"/>
        <v>0</v>
      </c>
      <c r="S178" s="33">
        <f t="shared" si="129"/>
        <v>0</v>
      </c>
      <c r="T178" s="33">
        <f t="shared" si="129"/>
        <v>0</v>
      </c>
      <c r="U178" s="33">
        <f t="shared" si="129"/>
        <v>0</v>
      </c>
      <c r="V178" s="33">
        <f t="shared" si="129"/>
        <v>0</v>
      </c>
      <c r="W178" s="33">
        <f t="shared" si="129"/>
        <v>0</v>
      </c>
      <c r="X178" s="33">
        <f t="shared" si="130"/>
        <v>0</v>
      </c>
      <c r="Y178" s="33">
        <f t="shared" si="130"/>
        <v>0</v>
      </c>
      <c r="Z178" s="33">
        <f t="shared" si="130"/>
        <v>0</v>
      </c>
      <c r="AA178" s="33">
        <f t="shared" si="130"/>
        <v>0</v>
      </c>
      <c r="AB178" s="33">
        <f t="shared" si="130"/>
        <v>0</v>
      </c>
      <c r="AC178" s="33">
        <f t="shared" si="130"/>
        <v>0</v>
      </c>
      <c r="AD178" s="33">
        <f t="shared" si="130"/>
        <v>0</v>
      </c>
      <c r="AE178" s="33">
        <f t="shared" si="130"/>
        <v>0</v>
      </c>
    </row>
    <row r="179" spans="2:31">
      <c r="B179" s="37" t="str">
        <f>IF(ISBLANK('Środki trwałe'!B446),"",'Środki trwałe'!B446)</f>
        <v/>
      </c>
      <c r="C179" s="33" t="str">
        <f>IF(ISBLANK('Środki trwałe'!D446),"",'Środki trwałe'!D446)</f>
        <v/>
      </c>
      <c r="D179" s="245" t="str">
        <f>IF(ISBLANK('Środki trwałe'!E446),"",'Środki trwałe'!E446)</f>
        <v/>
      </c>
      <c r="E179" s="73">
        <f>IF(AND('Środki trwałe'!F446="tak",'Środki trwałe'!G446="nie"),'Środki trwałe'!H446,0)</f>
        <v>0</v>
      </c>
      <c r="F179" s="94">
        <f t="shared" si="127"/>
        <v>0</v>
      </c>
      <c r="G179" s="33">
        <f>IF(AND('Środki trwałe'!F446="tak",'Środki trwałe'!G446="tak"),'Środki trwałe'!I446,0)</f>
        <v>0</v>
      </c>
      <c r="H179" s="313"/>
      <c r="I179" s="52"/>
      <c r="J179" s="484" t="str">
        <f>IF(ISBLANK('Środki trwałe'!C446),"",'Środki trwałe'!C446)</f>
        <v/>
      </c>
      <c r="K179" s="33">
        <f t="shared" si="129"/>
        <v>0</v>
      </c>
      <c r="L179" s="33">
        <f t="shared" si="129"/>
        <v>0</v>
      </c>
      <c r="M179" s="33">
        <f t="shared" si="129"/>
        <v>0</v>
      </c>
      <c r="N179" s="33">
        <f t="shared" si="129"/>
        <v>0</v>
      </c>
      <c r="O179" s="33">
        <f t="shared" si="129"/>
        <v>0</v>
      </c>
      <c r="P179" s="33">
        <f t="shared" si="129"/>
        <v>0</v>
      </c>
      <c r="Q179" s="33">
        <f t="shared" si="129"/>
        <v>0</v>
      </c>
      <c r="R179" s="33">
        <f t="shared" si="129"/>
        <v>0</v>
      </c>
      <c r="S179" s="33">
        <f t="shared" si="129"/>
        <v>0</v>
      </c>
      <c r="T179" s="33">
        <f t="shared" si="129"/>
        <v>0</v>
      </c>
      <c r="U179" s="33">
        <f t="shared" si="129"/>
        <v>0</v>
      </c>
      <c r="V179" s="33">
        <f t="shared" si="129"/>
        <v>0</v>
      </c>
      <c r="W179" s="33">
        <f t="shared" si="129"/>
        <v>0</v>
      </c>
      <c r="X179" s="33">
        <f t="shared" si="130"/>
        <v>0</v>
      </c>
      <c r="Y179" s="33">
        <f t="shared" si="130"/>
        <v>0</v>
      </c>
      <c r="Z179" s="33">
        <f t="shared" si="130"/>
        <v>0</v>
      </c>
      <c r="AA179" s="33">
        <f t="shared" si="130"/>
        <v>0</v>
      </c>
      <c r="AB179" s="33">
        <f t="shared" si="130"/>
        <v>0</v>
      </c>
      <c r="AC179" s="33">
        <f t="shared" si="130"/>
        <v>0</v>
      </c>
      <c r="AD179" s="33">
        <f t="shared" si="130"/>
        <v>0</v>
      </c>
      <c r="AE179" s="33">
        <f t="shared" si="130"/>
        <v>0</v>
      </c>
    </row>
    <row r="180" spans="2:31">
      <c r="B180" s="37" t="str">
        <f>IF(ISBLANK('Środki trwałe'!B447),"",'Środki trwałe'!B447)</f>
        <v/>
      </c>
      <c r="C180" s="33" t="str">
        <f>IF(ISBLANK('Środki trwałe'!D447),"",'Środki trwałe'!D447)</f>
        <v/>
      </c>
      <c r="D180" s="245" t="str">
        <f>IF(ISBLANK('Środki trwałe'!E447),"",'Środki trwałe'!E447)</f>
        <v/>
      </c>
      <c r="E180" s="73">
        <f>IF(AND('Środki trwałe'!F447="tak",'Środki trwałe'!G447="nie"),'Środki trwałe'!H447,0)</f>
        <v>0</v>
      </c>
      <c r="F180" s="94">
        <f t="shared" si="127"/>
        <v>0</v>
      </c>
      <c r="G180" s="33">
        <f>IF(AND('Środki trwałe'!F447="tak",'Środki trwałe'!G447="tak"),'Środki trwałe'!I447,0)</f>
        <v>0</v>
      </c>
      <c r="H180" s="313"/>
      <c r="I180" s="52"/>
      <c r="J180" s="484" t="str">
        <f>IF(ISBLANK('Środki trwałe'!C447),"",'Środki trwałe'!C447)</f>
        <v/>
      </c>
      <c r="K180" s="33">
        <f t="shared" si="129"/>
        <v>0</v>
      </c>
      <c r="L180" s="33">
        <f t="shared" si="129"/>
        <v>0</v>
      </c>
      <c r="M180" s="33">
        <f t="shared" si="129"/>
        <v>0</v>
      </c>
      <c r="N180" s="33">
        <f t="shared" si="129"/>
        <v>0</v>
      </c>
      <c r="O180" s="33">
        <f t="shared" si="129"/>
        <v>0</v>
      </c>
      <c r="P180" s="33">
        <f t="shared" si="129"/>
        <v>0</v>
      </c>
      <c r="Q180" s="33">
        <f t="shared" si="129"/>
        <v>0</v>
      </c>
      <c r="R180" s="33">
        <f t="shared" si="129"/>
        <v>0</v>
      </c>
      <c r="S180" s="33">
        <f t="shared" si="129"/>
        <v>0</v>
      </c>
      <c r="T180" s="33">
        <f t="shared" si="129"/>
        <v>0</v>
      </c>
      <c r="U180" s="33">
        <f t="shared" si="129"/>
        <v>0</v>
      </c>
      <c r="V180" s="33">
        <f t="shared" si="129"/>
        <v>0</v>
      </c>
      <c r="W180" s="33">
        <f t="shared" si="129"/>
        <v>0</v>
      </c>
      <c r="X180" s="33">
        <f t="shared" si="130"/>
        <v>0</v>
      </c>
      <c r="Y180" s="33">
        <f t="shared" si="130"/>
        <v>0</v>
      </c>
      <c r="Z180" s="33">
        <f t="shared" si="130"/>
        <v>0</v>
      </c>
      <c r="AA180" s="33">
        <f t="shared" si="130"/>
        <v>0</v>
      </c>
      <c r="AB180" s="33">
        <f t="shared" si="130"/>
        <v>0</v>
      </c>
      <c r="AC180" s="33">
        <f t="shared" si="130"/>
        <v>0</v>
      </c>
      <c r="AD180" s="33">
        <f t="shared" si="130"/>
        <v>0</v>
      </c>
      <c r="AE180" s="33">
        <f t="shared" si="130"/>
        <v>0</v>
      </c>
    </row>
    <row r="181" spans="2:31">
      <c r="B181" s="37" t="str">
        <f>IF(ISBLANK('Środki trwałe'!B448),"",'Środki trwałe'!B448)</f>
        <v/>
      </c>
      <c r="C181" s="33" t="str">
        <f>IF(ISBLANK('Środki trwałe'!D448),"",'Środki trwałe'!D448)</f>
        <v/>
      </c>
      <c r="D181" s="245" t="str">
        <f>IF(ISBLANK('Środki trwałe'!E448),"",'Środki trwałe'!E448)</f>
        <v/>
      </c>
      <c r="E181" s="73">
        <f>IF(AND('Środki trwałe'!F448="tak",'Środki trwałe'!G448="nie"),'Środki trwałe'!H448,0)</f>
        <v>0</v>
      </c>
      <c r="F181" s="94">
        <f t="shared" si="127"/>
        <v>0</v>
      </c>
      <c r="G181" s="33">
        <f>IF(AND('Środki trwałe'!F448="tak",'Środki trwałe'!G448="tak"),'Środki trwałe'!I448,0)</f>
        <v>0</v>
      </c>
      <c r="H181" s="313"/>
      <c r="I181" s="52"/>
      <c r="J181" s="484" t="str">
        <f>IF(ISBLANK('Środki trwałe'!C448),"",'Środki trwałe'!C448)</f>
        <v/>
      </c>
      <c r="K181" s="33">
        <f t="shared" si="129"/>
        <v>0</v>
      </c>
      <c r="L181" s="33">
        <f t="shared" si="129"/>
        <v>0</v>
      </c>
      <c r="M181" s="33">
        <f t="shared" si="129"/>
        <v>0</v>
      </c>
      <c r="N181" s="33">
        <f t="shared" si="129"/>
        <v>0</v>
      </c>
      <c r="O181" s="33">
        <f t="shared" si="129"/>
        <v>0</v>
      </c>
      <c r="P181" s="33">
        <f t="shared" si="129"/>
        <v>0</v>
      </c>
      <c r="Q181" s="33">
        <f t="shared" ref="K181:AE189" si="131">IFERROR(ROUND(IF(AND(YEAR($D181)=LataProjekcji,$F181&gt;0),$F181,0),0),0)</f>
        <v>0</v>
      </c>
      <c r="R181" s="33">
        <f t="shared" si="131"/>
        <v>0</v>
      </c>
      <c r="S181" s="33">
        <f t="shared" si="131"/>
        <v>0</v>
      </c>
      <c r="T181" s="33">
        <f t="shared" si="131"/>
        <v>0</v>
      </c>
      <c r="U181" s="33">
        <f t="shared" si="131"/>
        <v>0</v>
      </c>
      <c r="V181" s="33">
        <f t="shared" si="131"/>
        <v>0</v>
      </c>
      <c r="W181" s="33">
        <f t="shared" si="131"/>
        <v>0</v>
      </c>
      <c r="X181" s="33">
        <f t="shared" si="131"/>
        <v>0</v>
      </c>
      <c r="Y181" s="33">
        <f t="shared" si="131"/>
        <v>0</v>
      </c>
      <c r="Z181" s="33">
        <f t="shared" si="131"/>
        <v>0</v>
      </c>
      <c r="AA181" s="33">
        <f t="shared" si="131"/>
        <v>0</v>
      </c>
      <c r="AB181" s="33">
        <f t="shared" si="131"/>
        <v>0</v>
      </c>
      <c r="AC181" s="33">
        <f t="shared" si="131"/>
        <v>0</v>
      </c>
      <c r="AD181" s="33">
        <f t="shared" si="131"/>
        <v>0</v>
      </c>
      <c r="AE181" s="33">
        <f t="shared" si="131"/>
        <v>0</v>
      </c>
    </row>
    <row r="182" spans="2:31">
      <c r="B182" s="37" t="str">
        <f>IF(ISBLANK('Środki trwałe'!B449),"",'Środki trwałe'!B449)</f>
        <v/>
      </c>
      <c r="C182" s="33" t="str">
        <f>IF(ISBLANK('Środki trwałe'!D449),"",'Środki trwałe'!D449)</f>
        <v/>
      </c>
      <c r="D182" s="245" t="str">
        <f>IF(ISBLANK('Środki trwałe'!E449),"",'Środki trwałe'!E449)</f>
        <v/>
      </c>
      <c r="E182" s="73">
        <f>IF(AND('Środki trwałe'!F449="tak",'Środki trwałe'!G449="nie"),'Środki trwałe'!H449,0)</f>
        <v>0</v>
      </c>
      <c r="F182" s="94">
        <f t="shared" si="127"/>
        <v>0</v>
      </c>
      <c r="G182" s="33">
        <f>IF(AND('Środki trwałe'!F449="tak",'Środki trwałe'!G449="tak"),'Środki trwałe'!I449,0)</f>
        <v>0</v>
      </c>
      <c r="H182" s="313"/>
      <c r="I182" s="52"/>
      <c r="J182" s="484" t="str">
        <f>IF(ISBLANK('Środki trwałe'!C449),"",'Środki trwałe'!C449)</f>
        <v/>
      </c>
      <c r="K182" s="33">
        <f t="shared" si="131"/>
        <v>0</v>
      </c>
      <c r="L182" s="33">
        <f t="shared" si="131"/>
        <v>0</v>
      </c>
      <c r="M182" s="33">
        <f t="shared" si="131"/>
        <v>0</v>
      </c>
      <c r="N182" s="33">
        <f t="shared" si="131"/>
        <v>0</v>
      </c>
      <c r="O182" s="33">
        <f t="shared" si="131"/>
        <v>0</v>
      </c>
      <c r="P182" s="33">
        <f t="shared" si="131"/>
        <v>0</v>
      </c>
      <c r="Q182" s="33">
        <f t="shared" si="131"/>
        <v>0</v>
      </c>
      <c r="R182" s="33">
        <f t="shared" si="131"/>
        <v>0</v>
      </c>
      <c r="S182" s="33">
        <f t="shared" si="131"/>
        <v>0</v>
      </c>
      <c r="T182" s="33">
        <f t="shared" si="131"/>
        <v>0</v>
      </c>
      <c r="U182" s="33">
        <f t="shared" si="131"/>
        <v>0</v>
      </c>
      <c r="V182" s="33">
        <f t="shared" si="131"/>
        <v>0</v>
      </c>
      <c r="W182" s="33">
        <f t="shared" si="131"/>
        <v>0</v>
      </c>
      <c r="X182" s="33">
        <f t="shared" si="131"/>
        <v>0</v>
      </c>
      <c r="Y182" s="33">
        <f t="shared" si="131"/>
        <v>0</v>
      </c>
      <c r="Z182" s="33">
        <f t="shared" si="131"/>
        <v>0</v>
      </c>
      <c r="AA182" s="33">
        <f t="shared" si="131"/>
        <v>0</v>
      </c>
      <c r="AB182" s="33">
        <f t="shared" si="131"/>
        <v>0</v>
      </c>
      <c r="AC182" s="33">
        <f t="shared" si="131"/>
        <v>0</v>
      </c>
      <c r="AD182" s="33">
        <f t="shared" si="131"/>
        <v>0</v>
      </c>
      <c r="AE182" s="33">
        <f t="shared" si="131"/>
        <v>0</v>
      </c>
    </row>
    <row r="183" spans="2:31">
      <c r="B183" s="37" t="str">
        <f>IF(ISBLANK('Środki trwałe'!B450),"",'Środki trwałe'!B450)</f>
        <v/>
      </c>
      <c r="C183" s="33" t="str">
        <f>IF(ISBLANK('Środki trwałe'!D450),"",'Środki trwałe'!D450)</f>
        <v/>
      </c>
      <c r="D183" s="245" t="str">
        <f>IF(ISBLANK('Środki trwałe'!E450),"",'Środki trwałe'!E450)</f>
        <v/>
      </c>
      <c r="E183" s="73">
        <f>IF(AND('Środki trwałe'!F450="tak",'Środki trwałe'!G450="nie"),'Środki trwałe'!H450,0)</f>
        <v>0</v>
      </c>
      <c r="F183" s="94">
        <f t="shared" si="127"/>
        <v>0</v>
      </c>
      <c r="G183" s="33">
        <f>IF(AND('Środki trwałe'!F450="tak",'Środki trwałe'!G450="tak"),'Środki trwałe'!I450,0)</f>
        <v>0</v>
      </c>
      <c r="H183" s="313"/>
      <c r="I183" s="52"/>
      <c r="J183" s="484" t="str">
        <f>IF(ISBLANK('Środki trwałe'!C450),"",'Środki trwałe'!C450)</f>
        <v/>
      </c>
      <c r="K183" s="33">
        <f t="shared" si="131"/>
        <v>0</v>
      </c>
      <c r="L183" s="33">
        <f t="shared" si="131"/>
        <v>0</v>
      </c>
      <c r="M183" s="33">
        <f t="shared" si="131"/>
        <v>0</v>
      </c>
      <c r="N183" s="33">
        <f t="shared" si="131"/>
        <v>0</v>
      </c>
      <c r="O183" s="33">
        <f t="shared" si="131"/>
        <v>0</v>
      </c>
      <c r="P183" s="33">
        <f t="shared" si="131"/>
        <v>0</v>
      </c>
      <c r="Q183" s="33">
        <f t="shared" si="131"/>
        <v>0</v>
      </c>
      <c r="R183" s="33">
        <f t="shared" si="131"/>
        <v>0</v>
      </c>
      <c r="S183" s="33">
        <f t="shared" si="131"/>
        <v>0</v>
      </c>
      <c r="T183" s="33">
        <f t="shared" si="131"/>
        <v>0</v>
      </c>
      <c r="U183" s="33">
        <f t="shared" si="131"/>
        <v>0</v>
      </c>
      <c r="V183" s="33">
        <f t="shared" si="131"/>
        <v>0</v>
      </c>
      <c r="W183" s="33">
        <f t="shared" si="131"/>
        <v>0</v>
      </c>
      <c r="X183" s="33">
        <f t="shared" si="131"/>
        <v>0</v>
      </c>
      <c r="Y183" s="33">
        <f t="shared" si="131"/>
        <v>0</v>
      </c>
      <c r="Z183" s="33">
        <f t="shared" si="131"/>
        <v>0</v>
      </c>
      <c r="AA183" s="33">
        <f t="shared" si="131"/>
        <v>0</v>
      </c>
      <c r="AB183" s="33">
        <f t="shared" si="131"/>
        <v>0</v>
      </c>
      <c r="AC183" s="33">
        <f t="shared" si="131"/>
        <v>0</v>
      </c>
      <c r="AD183" s="33">
        <f t="shared" si="131"/>
        <v>0</v>
      </c>
      <c r="AE183" s="33">
        <f t="shared" si="131"/>
        <v>0</v>
      </c>
    </row>
    <row r="184" spans="2:31">
      <c r="B184" s="37" t="str">
        <f>IF(ISBLANK('Środki trwałe'!B451),"",'Środki trwałe'!B451)</f>
        <v/>
      </c>
      <c r="C184" s="33" t="str">
        <f>IF(ISBLANK('Środki trwałe'!D451),"",'Środki trwałe'!D451)</f>
        <v/>
      </c>
      <c r="D184" s="245" t="str">
        <f>IF(ISBLANK('Środki trwałe'!E451),"",'Środki trwałe'!E451)</f>
        <v/>
      </c>
      <c r="E184" s="73">
        <f>IF(AND('Środki trwałe'!F451="tak",'Środki trwałe'!G451="nie"),'Środki trwałe'!H451,0)</f>
        <v>0</v>
      </c>
      <c r="F184" s="94">
        <f t="shared" si="127"/>
        <v>0</v>
      </c>
      <c r="G184" s="33">
        <f>IF(AND('Środki trwałe'!F451="tak",'Środki trwałe'!G451="tak"),'Środki trwałe'!I451,0)</f>
        <v>0</v>
      </c>
      <c r="H184" s="313"/>
      <c r="I184" s="52"/>
      <c r="J184" s="484" t="str">
        <f>IF(ISBLANK('Środki trwałe'!C451),"",'Środki trwałe'!C451)</f>
        <v/>
      </c>
      <c r="K184" s="33">
        <f t="shared" si="131"/>
        <v>0</v>
      </c>
      <c r="L184" s="33">
        <f t="shared" si="131"/>
        <v>0</v>
      </c>
      <c r="M184" s="33">
        <f t="shared" si="131"/>
        <v>0</v>
      </c>
      <c r="N184" s="33">
        <f t="shared" si="131"/>
        <v>0</v>
      </c>
      <c r="O184" s="33">
        <f t="shared" si="131"/>
        <v>0</v>
      </c>
      <c r="P184" s="33">
        <f t="shared" si="131"/>
        <v>0</v>
      </c>
      <c r="Q184" s="33">
        <f t="shared" si="131"/>
        <v>0</v>
      </c>
      <c r="R184" s="33">
        <f t="shared" si="131"/>
        <v>0</v>
      </c>
      <c r="S184" s="33">
        <f t="shared" si="131"/>
        <v>0</v>
      </c>
      <c r="T184" s="33">
        <f t="shared" si="131"/>
        <v>0</v>
      </c>
      <c r="U184" s="33">
        <f t="shared" si="131"/>
        <v>0</v>
      </c>
      <c r="V184" s="33">
        <f t="shared" si="131"/>
        <v>0</v>
      </c>
      <c r="W184" s="33">
        <f t="shared" si="131"/>
        <v>0</v>
      </c>
      <c r="X184" s="33">
        <f t="shared" si="131"/>
        <v>0</v>
      </c>
      <c r="Y184" s="33">
        <f t="shared" si="131"/>
        <v>0</v>
      </c>
      <c r="Z184" s="33">
        <f t="shared" si="131"/>
        <v>0</v>
      </c>
      <c r="AA184" s="33">
        <f t="shared" si="131"/>
        <v>0</v>
      </c>
      <c r="AB184" s="33">
        <f t="shared" si="131"/>
        <v>0</v>
      </c>
      <c r="AC184" s="33">
        <f t="shared" si="131"/>
        <v>0</v>
      </c>
      <c r="AD184" s="33">
        <f t="shared" si="131"/>
        <v>0</v>
      </c>
      <c r="AE184" s="33">
        <f t="shared" si="131"/>
        <v>0</v>
      </c>
    </row>
    <row r="185" spans="2:31">
      <c r="B185" s="37" t="str">
        <f>IF(ISBLANK('Środki trwałe'!B452),"",'Środki trwałe'!B452)</f>
        <v/>
      </c>
      <c r="C185" s="33" t="str">
        <f>IF(ISBLANK('Środki trwałe'!D452),"",'Środki trwałe'!D452)</f>
        <v/>
      </c>
      <c r="D185" s="245" t="str">
        <f>IF(ISBLANK('Środki trwałe'!E452),"",'Środki trwałe'!E452)</f>
        <v/>
      </c>
      <c r="E185" s="73">
        <f>IF(AND('Środki trwałe'!F452="tak",'Środki trwałe'!G452="nie"),'Środki trwałe'!H452,0)</f>
        <v>0</v>
      </c>
      <c r="F185" s="94">
        <f t="shared" si="127"/>
        <v>0</v>
      </c>
      <c r="G185" s="33">
        <f>IF(AND('Środki trwałe'!F452="tak",'Środki trwałe'!G452="tak"),'Środki trwałe'!I452,0)</f>
        <v>0</v>
      </c>
      <c r="H185" s="313"/>
      <c r="I185" s="52"/>
      <c r="J185" s="484" t="str">
        <f>IF(ISBLANK('Środki trwałe'!C452),"",'Środki trwałe'!C452)</f>
        <v/>
      </c>
      <c r="K185" s="33">
        <f t="shared" si="131"/>
        <v>0</v>
      </c>
      <c r="L185" s="33">
        <f t="shared" si="131"/>
        <v>0</v>
      </c>
      <c r="M185" s="33">
        <f t="shared" si="131"/>
        <v>0</v>
      </c>
      <c r="N185" s="33">
        <f t="shared" si="131"/>
        <v>0</v>
      </c>
      <c r="O185" s="33">
        <f t="shared" si="131"/>
        <v>0</v>
      </c>
      <c r="P185" s="33">
        <f t="shared" si="131"/>
        <v>0</v>
      </c>
      <c r="Q185" s="33">
        <f t="shared" si="131"/>
        <v>0</v>
      </c>
      <c r="R185" s="33">
        <f t="shared" si="131"/>
        <v>0</v>
      </c>
      <c r="S185" s="33">
        <f t="shared" si="131"/>
        <v>0</v>
      </c>
      <c r="T185" s="33">
        <f t="shared" si="131"/>
        <v>0</v>
      </c>
      <c r="U185" s="33">
        <f t="shared" si="131"/>
        <v>0</v>
      </c>
      <c r="V185" s="33">
        <f t="shared" si="131"/>
        <v>0</v>
      </c>
      <c r="W185" s="33">
        <f t="shared" si="131"/>
        <v>0</v>
      </c>
      <c r="X185" s="33">
        <f t="shared" si="131"/>
        <v>0</v>
      </c>
      <c r="Y185" s="33">
        <f t="shared" si="131"/>
        <v>0</v>
      </c>
      <c r="Z185" s="33">
        <f t="shared" si="131"/>
        <v>0</v>
      </c>
      <c r="AA185" s="33">
        <f t="shared" si="131"/>
        <v>0</v>
      </c>
      <c r="AB185" s="33">
        <f t="shared" si="131"/>
        <v>0</v>
      </c>
      <c r="AC185" s="33">
        <f t="shared" si="131"/>
        <v>0</v>
      </c>
      <c r="AD185" s="33">
        <f t="shared" si="131"/>
        <v>0</v>
      </c>
      <c r="AE185" s="33">
        <f t="shared" si="131"/>
        <v>0</v>
      </c>
    </row>
    <row r="186" spans="2:31">
      <c r="B186" s="37" t="str">
        <f>IF(ISBLANK('Środki trwałe'!B453),"",'Środki trwałe'!B453)</f>
        <v/>
      </c>
      <c r="C186" s="33" t="str">
        <f>IF(ISBLANK('Środki trwałe'!D453),"",'Środki trwałe'!D453)</f>
        <v/>
      </c>
      <c r="D186" s="245" t="str">
        <f>IF(ISBLANK('Środki trwałe'!E453),"",'Środki trwałe'!E453)</f>
        <v/>
      </c>
      <c r="E186" s="73">
        <f>IF(AND('Środki trwałe'!F453="tak",'Środki trwałe'!G453="nie"),'Środki trwałe'!H453,0)</f>
        <v>0</v>
      </c>
      <c r="F186" s="94">
        <f t="shared" si="127"/>
        <v>0</v>
      </c>
      <c r="G186" s="33">
        <f>IF(AND('Środki trwałe'!F453="tak",'Środki trwałe'!G453="tak"),'Środki trwałe'!I453,0)</f>
        <v>0</v>
      </c>
      <c r="H186" s="313"/>
      <c r="I186" s="52"/>
      <c r="J186" s="484" t="str">
        <f>IF(ISBLANK('Środki trwałe'!C453),"",'Środki trwałe'!C453)</f>
        <v/>
      </c>
      <c r="K186" s="33">
        <f t="shared" si="131"/>
        <v>0</v>
      </c>
      <c r="L186" s="33">
        <f t="shared" si="131"/>
        <v>0</v>
      </c>
      <c r="M186" s="33">
        <f t="shared" si="131"/>
        <v>0</v>
      </c>
      <c r="N186" s="33">
        <f t="shared" si="131"/>
        <v>0</v>
      </c>
      <c r="O186" s="33">
        <f t="shared" si="131"/>
        <v>0</v>
      </c>
      <c r="P186" s="33">
        <f t="shared" si="131"/>
        <v>0</v>
      </c>
      <c r="Q186" s="33">
        <f t="shared" si="131"/>
        <v>0</v>
      </c>
      <c r="R186" s="33">
        <f t="shared" si="131"/>
        <v>0</v>
      </c>
      <c r="S186" s="33">
        <f t="shared" si="131"/>
        <v>0</v>
      </c>
      <c r="T186" s="33">
        <f t="shared" si="131"/>
        <v>0</v>
      </c>
      <c r="U186" s="33">
        <f t="shared" si="131"/>
        <v>0</v>
      </c>
      <c r="V186" s="33">
        <f t="shared" si="131"/>
        <v>0</v>
      </c>
      <c r="W186" s="33">
        <f t="shared" si="131"/>
        <v>0</v>
      </c>
      <c r="X186" s="33">
        <f t="shared" si="131"/>
        <v>0</v>
      </c>
      <c r="Y186" s="33">
        <f t="shared" si="131"/>
        <v>0</v>
      </c>
      <c r="Z186" s="33">
        <f t="shared" si="131"/>
        <v>0</v>
      </c>
      <c r="AA186" s="33">
        <f t="shared" si="131"/>
        <v>0</v>
      </c>
      <c r="AB186" s="33">
        <f t="shared" si="131"/>
        <v>0</v>
      </c>
      <c r="AC186" s="33">
        <f t="shared" si="131"/>
        <v>0</v>
      </c>
      <c r="AD186" s="33">
        <f t="shared" si="131"/>
        <v>0</v>
      </c>
      <c r="AE186" s="33">
        <f t="shared" si="131"/>
        <v>0</v>
      </c>
    </row>
    <row r="187" spans="2:31">
      <c r="B187" s="37" t="str">
        <f>IF(ISBLANK('Środki trwałe'!B454),"",'Środki trwałe'!B454)</f>
        <v/>
      </c>
      <c r="C187" s="33" t="str">
        <f>IF(ISBLANK('Środki trwałe'!D454),"",'Środki trwałe'!D454)</f>
        <v/>
      </c>
      <c r="D187" s="245" t="str">
        <f>IF(ISBLANK('Środki trwałe'!E454),"",'Środki trwałe'!E454)</f>
        <v/>
      </c>
      <c r="E187" s="73">
        <f>IF(AND('Środki trwałe'!F454="tak",'Środki trwałe'!G454="nie"),'Środki trwałe'!H454,0)</f>
        <v>0</v>
      </c>
      <c r="F187" s="94">
        <f t="shared" si="127"/>
        <v>0</v>
      </c>
      <c r="G187" s="33">
        <f>IF(AND('Środki trwałe'!F454="tak",'Środki trwałe'!G454="tak"),'Środki trwałe'!I454,0)</f>
        <v>0</v>
      </c>
      <c r="H187" s="313"/>
      <c r="I187" s="52"/>
      <c r="J187" s="484" t="str">
        <f>IF(ISBLANK('Środki trwałe'!C454),"",'Środki trwałe'!C454)</f>
        <v/>
      </c>
      <c r="K187" s="33">
        <f t="shared" si="131"/>
        <v>0</v>
      </c>
      <c r="L187" s="33">
        <f t="shared" si="131"/>
        <v>0</v>
      </c>
      <c r="M187" s="33">
        <f t="shared" si="131"/>
        <v>0</v>
      </c>
      <c r="N187" s="33">
        <f t="shared" si="131"/>
        <v>0</v>
      </c>
      <c r="O187" s="33">
        <f t="shared" si="131"/>
        <v>0</v>
      </c>
      <c r="P187" s="33">
        <f t="shared" si="131"/>
        <v>0</v>
      </c>
      <c r="Q187" s="33">
        <f t="shared" si="131"/>
        <v>0</v>
      </c>
      <c r="R187" s="33">
        <f t="shared" si="131"/>
        <v>0</v>
      </c>
      <c r="S187" s="33">
        <f t="shared" si="131"/>
        <v>0</v>
      </c>
      <c r="T187" s="33">
        <f t="shared" si="131"/>
        <v>0</v>
      </c>
      <c r="U187" s="33">
        <f t="shared" si="131"/>
        <v>0</v>
      </c>
      <c r="V187" s="33">
        <f t="shared" si="131"/>
        <v>0</v>
      </c>
      <c r="W187" s="33">
        <f t="shared" si="131"/>
        <v>0</v>
      </c>
      <c r="X187" s="33">
        <f t="shared" si="131"/>
        <v>0</v>
      </c>
      <c r="Y187" s="33">
        <f t="shared" si="131"/>
        <v>0</v>
      </c>
      <c r="Z187" s="33">
        <f t="shared" si="131"/>
        <v>0</v>
      </c>
      <c r="AA187" s="33">
        <f t="shared" si="131"/>
        <v>0</v>
      </c>
      <c r="AB187" s="33">
        <f t="shared" si="131"/>
        <v>0</v>
      </c>
      <c r="AC187" s="33">
        <f t="shared" si="131"/>
        <v>0</v>
      </c>
      <c r="AD187" s="33">
        <f t="shared" si="131"/>
        <v>0</v>
      </c>
      <c r="AE187" s="33">
        <f t="shared" si="131"/>
        <v>0</v>
      </c>
    </row>
    <row r="188" spans="2:31">
      <c r="B188" s="37" t="str">
        <f>IF(ISBLANK('Środki trwałe'!B455),"",'Środki trwałe'!B455)</f>
        <v/>
      </c>
      <c r="C188" s="33" t="str">
        <f>IF(ISBLANK('Środki trwałe'!D455),"",'Środki trwałe'!D455)</f>
        <v/>
      </c>
      <c r="D188" s="245" t="str">
        <f>IF(ISBLANK('Środki trwałe'!E455),"",'Środki trwałe'!E455)</f>
        <v/>
      </c>
      <c r="E188" s="73">
        <f>IF(AND('Środki trwałe'!F455="tak",'Środki trwałe'!G455="nie"),'Środki trwałe'!H455,0)</f>
        <v>0</v>
      </c>
      <c r="F188" s="94">
        <f t="shared" si="127"/>
        <v>0</v>
      </c>
      <c r="G188" s="33">
        <f>IF(AND('Środki trwałe'!F455="tak",'Środki trwałe'!G455="tak"),'Środki trwałe'!I455,0)</f>
        <v>0</v>
      </c>
      <c r="H188" s="313"/>
      <c r="I188" s="52"/>
      <c r="J188" s="484" t="str">
        <f>IF(ISBLANK('Środki trwałe'!C455),"",'Środki trwałe'!C455)</f>
        <v/>
      </c>
      <c r="K188" s="33">
        <f t="shared" si="131"/>
        <v>0</v>
      </c>
      <c r="L188" s="33">
        <f t="shared" si="131"/>
        <v>0</v>
      </c>
      <c r="M188" s="33">
        <f t="shared" si="131"/>
        <v>0</v>
      </c>
      <c r="N188" s="33">
        <f t="shared" si="131"/>
        <v>0</v>
      </c>
      <c r="O188" s="33">
        <f t="shared" si="131"/>
        <v>0</v>
      </c>
      <c r="P188" s="33">
        <f t="shared" si="131"/>
        <v>0</v>
      </c>
      <c r="Q188" s="33">
        <f t="shared" si="131"/>
        <v>0</v>
      </c>
      <c r="R188" s="33">
        <f t="shared" si="131"/>
        <v>0</v>
      </c>
      <c r="S188" s="33">
        <f t="shared" si="131"/>
        <v>0</v>
      </c>
      <c r="T188" s="33">
        <f t="shared" si="131"/>
        <v>0</v>
      </c>
      <c r="U188" s="33">
        <f t="shared" si="131"/>
        <v>0</v>
      </c>
      <c r="V188" s="33">
        <f t="shared" si="131"/>
        <v>0</v>
      </c>
      <c r="W188" s="33">
        <f t="shared" si="131"/>
        <v>0</v>
      </c>
      <c r="X188" s="33">
        <f t="shared" si="131"/>
        <v>0</v>
      </c>
      <c r="Y188" s="33">
        <f t="shared" si="131"/>
        <v>0</v>
      </c>
      <c r="Z188" s="33">
        <f t="shared" si="131"/>
        <v>0</v>
      </c>
      <c r="AA188" s="33">
        <f t="shared" si="131"/>
        <v>0</v>
      </c>
      <c r="AB188" s="33">
        <f t="shared" si="131"/>
        <v>0</v>
      </c>
      <c r="AC188" s="33">
        <f t="shared" si="131"/>
        <v>0</v>
      </c>
      <c r="AD188" s="33">
        <f t="shared" si="131"/>
        <v>0</v>
      </c>
      <c r="AE188" s="33">
        <f t="shared" si="131"/>
        <v>0</v>
      </c>
    </row>
    <row r="189" spans="2:31">
      <c r="B189" s="37" t="str">
        <f>IF(ISBLANK('Środki trwałe'!B456),"",'Środki trwałe'!B456)</f>
        <v/>
      </c>
      <c r="C189" s="33" t="str">
        <f>IF(ISBLANK('Środki trwałe'!D456),"",'Środki trwałe'!D456)</f>
        <v/>
      </c>
      <c r="D189" s="245" t="str">
        <f>IF(ISBLANK('Środki trwałe'!E456),"",'Środki trwałe'!E456)</f>
        <v/>
      </c>
      <c r="E189" s="73">
        <f>IF(AND('Środki trwałe'!F456="tak",'Środki trwałe'!G456="nie"),'Środki trwałe'!H456,0)</f>
        <v>0</v>
      </c>
      <c r="F189" s="94">
        <f t="shared" si="127"/>
        <v>0</v>
      </c>
      <c r="G189" s="33">
        <f>IF(AND('Środki trwałe'!F456="tak",'Środki trwałe'!G456="tak"),'Środki trwałe'!I456,0)</f>
        <v>0</v>
      </c>
      <c r="H189" s="313"/>
      <c r="I189" s="52"/>
      <c r="J189" s="484" t="str">
        <f>IF(ISBLANK('Środki trwałe'!C456),"",'Środki trwałe'!C456)</f>
        <v/>
      </c>
      <c r="K189" s="33">
        <f t="shared" si="131"/>
        <v>0</v>
      </c>
      <c r="L189" s="33">
        <f t="shared" si="131"/>
        <v>0</v>
      </c>
      <c r="M189" s="33">
        <f t="shared" si="131"/>
        <v>0</v>
      </c>
      <c r="N189" s="33">
        <f t="shared" si="131"/>
        <v>0</v>
      </c>
      <c r="O189" s="33">
        <f t="shared" si="131"/>
        <v>0</v>
      </c>
      <c r="P189" s="33">
        <f t="shared" si="131"/>
        <v>0</v>
      </c>
      <c r="Q189" s="33">
        <f t="shared" si="131"/>
        <v>0</v>
      </c>
      <c r="R189" s="33">
        <f t="shared" si="131"/>
        <v>0</v>
      </c>
      <c r="S189" s="33">
        <f t="shared" si="131"/>
        <v>0</v>
      </c>
      <c r="T189" s="33">
        <f t="shared" si="131"/>
        <v>0</v>
      </c>
      <c r="U189" s="33">
        <f t="shared" si="131"/>
        <v>0</v>
      </c>
      <c r="V189" s="33">
        <f t="shared" si="131"/>
        <v>0</v>
      </c>
      <c r="W189" s="33">
        <f t="shared" si="131"/>
        <v>0</v>
      </c>
      <c r="X189" s="33">
        <f t="shared" si="131"/>
        <v>0</v>
      </c>
      <c r="Y189" s="33">
        <f t="shared" si="131"/>
        <v>0</v>
      </c>
      <c r="Z189" s="33">
        <f t="shared" si="131"/>
        <v>0</v>
      </c>
      <c r="AA189" s="33">
        <f t="shared" si="131"/>
        <v>0</v>
      </c>
      <c r="AB189" s="33">
        <f t="shared" si="131"/>
        <v>0</v>
      </c>
      <c r="AC189" s="33">
        <f t="shared" si="131"/>
        <v>0</v>
      </c>
      <c r="AD189" s="33">
        <f t="shared" si="131"/>
        <v>0</v>
      </c>
      <c r="AE189" s="33">
        <f t="shared" si="131"/>
        <v>0</v>
      </c>
    </row>
    <row r="190" spans="2:31">
      <c r="B190" s="262" t="str">
        <f>IF(ISBLANK('Środki trwałe'!B457),"",'Środki trwałe'!B457)</f>
        <v/>
      </c>
      <c r="C190" s="263" t="str">
        <f>IF(ISBLANK('Środki trwałe'!D457),"",'Środki trwałe'!D457)</f>
        <v/>
      </c>
      <c r="D190" s="264" t="str">
        <f>IF(ISBLANK('Środki trwałe'!E457),"",'Środki trwałe'!E457)</f>
        <v/>
      </c>
      <c r="E190" s="265">
        <f>IF(AND('Środki trwałe'!F457="tak",'Środki trwałe'!G457="nie"),'Środki trwałe'!H457,0)</f>
        <v>0</v>
      </c>
      <c r="F190" s="175">
        <f t="shared" ref="F190:F195" si="132">IFERROR(IF(E190=0,0,ROUND(E190*C190,0)),0)</f>
        <v>0</v>
      </c>
      <c r="G190" s="33">
        <f>IF(AND('Środki trwałe'!F457="tak",'Środki trwałe'!G457="tak"),'Środki trwałe'!I457,0)</f>
        <v>0</v>
      </c>
      <c r="H190" s="321"/>
      <c r="I190" s="266"/>
      <c r="J190" s="484" t="str">
        <f>IF(ISBLANK('Środki trwałe'!C457),"",'Środki trwałe'!C457)</f>
        <v/>
      </c>
      <c r="K190" s="263">
        <f t="shared" ref="K190:AE195" si="133">IFERROR(ROUND(IF(AND(YEAR($D190)=LataProjekcji,$F190&gt;0),$F190,0),0),0)</f>
        <v>0</v>
      </c>
      <c r="L190" s="263">
        <f t="shared" si="133"/>
        <v>0</v>
      </c>
      <c r="M190" s="263">
        <f t="shared" si="133"/>
        <v>0</v>
      </c>
      <c r="N190" s="263">
        <f t="shared" si="133"/>
        <v>0</v>
      </c>
      <c r="O190" s="263">
        <f t="shared" si="133"/>
        <v>0</v>
      </c>
      <c r="P190" s="263">
        <f t="shared" si="133"/>
        <v>0</v>
      </c>
      <c r="Q190" s="263">
        <f t="shared" si="133"/>
        <v>0</v>
      </c>
      <c r="R190" s="263">
        <f t="shared" si="133"/>
        <v>0</v>
      </c>
      <c r="S190" s="263">
        <f t="shared" si="133"/>
        <v>0</v>
      </c>
      <c r="T190" s="263">
        <f t="shared" si="133"/>
        <v>0</v>
      </c>
      <c r="U190" s="263">
        <f t="shared" si="133"/>
        <v>0</v>
      </c>
      <c r="V190" s="263">
        <f t="shared" si="133"/>
        <v>0</v>
      </c>
      <c r="W190" s="263">
        <f t="shared" si="133"/>
        <v>0</v>
      </c>
      <c r="X190" s="263">
        <f t="shared" si="133"/>
        <v>0</v>
      </c>
      <c r="Y190" s="263">
        <f t="shared" si="133"/>
        <v>0</v>
      </c>
      <c r="Z190" s="263">
        <f t="shared" si="133"/>
        <v>0</v>
      </c>
      <c r="AA190" s="263">
        <f t="shared" si="133"/>
        <v>0</v>
      </c>
      <c r="AB190" s="263">
        <f t="shared" si="133"/>
        <v>0</v>
      </c>
      <c r="AC190" s="263">
        <f t="shared" si="133"/>
        <v>0</v>
      </c>
      <c r="AD190" s="263">
        <f t="shared" si="133"/>
        <v>0</v>
      </c>
      <c r="AE190" s="263">
        <f t="shared" si="133"/>
        <v>0</v>
      </c>
    </row>
    <row r="191" spans="2:31">
      <c r="B191" s="262" t="str">
        <f>IF(ISBLANK('Środki trwałe'!B458),"",'Środki trwałe'!B458)</f>
        <v/>
      </c>
      <c r="C191" s="263" t="str">
        <f>IF(ISBLANK('Środki trwałe'!D458),"",'Środki trwałe'!D458)</f>
        <v/>
      </c>
      <c r="D191" s="264" t="str">
        <f>IF(ISBLANK('Środki trwałe'!E458),"",'Środki trwałe'!E458)</f>
        <v/>
      </c>
      <c r="E191" s="265">
        <f>IF(AND('Środki trwałe'!F458="tak",'Środki trwałe'!G458="nie"),'Środki trwałe'!H458,0)</f>
        <v>0</v>
      </c>
      <c r="F191" s="175">
        <f t="shared" si="132"/>
        <v>0</v>
      </c>
      <c r="G191" s="33">
        <f>IF(AND('Środki trwałe'!F458="tak",'Środki trwałe'!G458="tak"),'Środki trwałe'!I458,0)</f>
        <v>0</v>
      </c>
      <c r="H191" s="321"/>
      <c r="I191" s="266"/>
      <c r="J191" s="484" t="str">
        <f>IF(ISBLANK('Środki trwałe'!C458),"",'Środki trwałe'!C458)</f>
        <v/>
      </c>
      <c r="K191" s="263">
        <f t="shared" si="133"/>
        <v>0</v>
      </c>
      <c r="L191" s="263">
        <f t="shared" si="133"/>
        <v>0</v>
      </c>
      <c r="M191" s="263">
        <f t="shared" si="133"/>
        <v>0</v>
      </c>
      <c r="N191" s="263">
        <f t="shared" si="133"/>
        <v>0</v>
      </c>
      <c r="O191" s="263">
        <f t="shared" si="133"/>
        <v>0</v>
      </c>
      <c r="P191" s="263">
        <f t="shared" si="133"/>
        <v>0</v>
      </c>
      <c r="Q191" s="263">
        <f t="shared" si="133"/>
        <v>0</v>
      </c>
      <c r="R191" s="263">
        <f t="shared" si="133"/>
        <v>0</v>
      </c>
      <c r="S191" s="263">
        <f t="shared" si="133"/>
        <v>0</v>
      </c>
      <c r="T191" s="263">
        <f t="shared" si="133"/>
        <v>0</v>
      </c>
      <c r="U191" s="263">
        <f t="shared" si="133"/>
        <v>0</v>
      </c>
      <c r="V191" s="263">
        <f t="shared" si="133"/>
        <v>0</v>
      </c>
      <c r="W191" s="263">
        <f t="shared" si="133"/>
        <v>0</v>
      </c>
      <c r="X191" s="263">
        <f t="shared" si="133"/>
        <v>0</v>
      </c>
      <c r="Y191" s="263">
        <f t="shared" si="133"/>
        <v>0</v>
      </c>
      <c r="Z191" s="263">
        <f t="shared" si="133"/>
        <v>0</v>
      </c>
      <c r="AA191" s="263">
        <f t="shared" si="133"/>
        <v>0</v>
      </c>
      <c r="AB191" s="263">
        <f t="shared" si="133"/>
        <v>0</v>
      </c>
      <c r="AC191" s="263">
        <f t="shared" si="133"/>
        <v>0</v>
      </c>
      <c r="AD191" s="263">
        <f t="shared" si="133"/>
        <v>0</v>
      </c>
      <c r="AE191" s="263">
        <f t="shared" si="133"/>
        <v>0</v>
      </c>
    </row>
    <row r="192" spans="2:31">
      <c r="B192" s="262" t="str">
        <f>IF(ISBLANK('Środki trwałe'!B459),"",'Środki trwałe'!B459)</f>
        <v/>
      </c>
      <c r="C192" s="263" t="str">
        <f>IF(ISBLANK('Środki trwałe'!D459),"",'Środki trwałe'!D459)</f>
        <v/>
      </c>
      <c r="D192" s="264" t="str">
        <f>IF(ISBLANK('Środki trwałe'!E459),"",'Środki trwałe'!E459)</f>
        <v/>
      </c>
      <c r="E192" s="265">
        <f>IF(AND('Środki trwałe'!F459="tak",'Środki trwałe'!G459="nie"),'Środki trwałe'!H459,0)</f>
        <v>0</v>
      </c>
      <c r="F192" s="175">
        <f t="shared" si="132"/>
        <v>0</v>
      </c>
      <c r="G192" s="33">
        <f>IF(AND('Środki trwałe'!F459="tak",'Środki trwałe'!G459="tak"),'Środki trwałe'!I459,0)</f>
        <v>0</v>
      </c>
      <c r="H192" s="321"/>
      <c r="I192" s="266"/>
      <c r="J192" s="484" t="str">
        <f>IF(ISBLANK('Środki trwałe'!C459),"",'Środki trwałe'!C459)</f>
        <v/>
      </c>
      <c r="K192" s="263">
        <f t="shared" si="133"/>
        <v>0</v>
      </c>
      <c r="L192" s="263">
        <f t="shared" si="133"/>
        <v>0</v>
      </c>
      <c r="M192" s="263">
        <f t="shared" si="133"/>
        <v>0</v>
      </c>
      <c r="N192" s="263">
        <f t="shared" si="133"/>
        <v>0</v>
      </c>
      <c r="O192" s="263">
        <f t="shared" si="133"/>
        <v>0</v>
      </c>
      <c r="P192" s="263">
        <f t="shared" si="133"/>
        <v>0</v>
      </c>
      <c r="Q192" s="263">
        <f t="shared" si="133"/>
        <v>0</v>
      </c>
      <c r="R192" s="263">
        <f t="shared" si="133"/>
        <v>0</v>
      </c>
      <c r="S192" s="263">
        <f t="shared" si="133"/>
        <v>0</v>
      </c>
      <c r="T192" s="263">
        <f t="shared" si="133"/>
        <v>0</v>
      </c>
      <c r="U192" s="263">
        <f t="shared" si="133"/>
        <v>0</v>
      </c>
      <c r="V192" s="263">
        <f t="shared" si="133"/>
        <v>0</v>
      </c>
      <c r="W192" s="263">
        <f t="shared" si="133"/>
        <v>0</v>
      </c>
      <c r="X192" s="263">
        <f t="shared" si="133"/>
        <v>0</v>
      </c>
      <c r="Y192" s="263">
        <f t="shared" si="133"/>
        <v>0</v>
      </c>
      <c r="Z192" s="263">
        <f t="shared" si="133"/>
        <v>0</v>
      </c>
      <c r="AA192" s="263">
        <f t="shared" si="133"/>
        <v>0</v>
      </c>
      <c r="AB192" s="263">
        <f t="shared" si="133"/>
        <v>0</v>
      </c>
      <c r="AC192" s="263">
        <f t="shared" si="133"/>
        <v>0</v>
      </c>
      <c r="AD192" s="263">
        <f t="shared" si="133"/>
        <v>0</v>
      </c>
      <c r="AE192" s="263">
        <f t="shared" si="133"/>
        <v>0</v>
      </c>
    </row>
    <row r="193" spans="1:31">
      <c r="B193" s="262" t="str">
        <f>IF(ISBLANK('Środki trwałe'!B460),"",'Środki trwałe'!B460)</f>
        <v/>
      </c>
      <c r="C193" s="263" t="str">
        <f>IF(ISBLANK('Środki trwałe'!D460),"",'Środki trwałe'!D460)</f>
        <v/>
      </c>
      <c r="D193" s="264" t="str">
        <f>IF(ISBLANK('Środki trwałe'!E460),"",'Środki trwałe'!E460)</f>
        <v/>
      </c>
      <c r="E193" s="265">
        <f>IF(AND('Środki trwałe'!F460="tak",'Środki trwałe'!G460="nie"),'Środki trwałe'!H460,0)</f>
        <v>0</v>
      </c>
      <c r="F193" s="175">
        <f t="shared" si="132"/>
        <v>0</v>
      </c>
      <c r="G193" s="33">
        <f>IF(AND('Środki trwałe'!F460="tak",'Środki trwałe'!G460="tak"),'Środki trwałe'!I460,0)</f>
        <v>0</v>
      </c>
      <c r="H193" s="321"/>
      <c r="I193" s="266"/>
      <c r="J193" s="484" t="str">
        <f>IF(ISBLANK('Środki trwałe'!C460),"",'Środki trwałe'!C460)</f>
        <v/>
      </c>
      <c r="K193" s="263">
        <f t="shared" si="133"/>
        <v>0</v>
      </c>
      <c r="L193" s="263">
        <f t="shared" si="133"/>
        <v>0</v>
      </c>
      <c r="M193" s="263">
        <f t="shared" si="133"/>
        <v>0</v>
      </c>
      <c r="N193" s="263">
        <f t="shared" si="133"/>
        <v>0</v>
      </c>
      <c r="O193" s="263">
        <f t="shared" si="133"/>
        <v>0</v>
      </c>
      <c r="P193" s="263">
        <f t="shared" si="133"/>
        <v>0</v>
      </c>
      <c r="Q193" s="263">
        <f t="shared" si="133"/>
        <v>0</v>
      </c>
      <c r="R193" s="263">
        <f t="shared" si="133"/>
        <v>0</v>
      </c>
      <c r="S193" s="263">
        <f t="shared" si="133"/>
        <v>0</v>
      </c>
      <c r="T193" s="263">
        <f t="shared" si="133"/>
        <v>0</v>
      </c>
      <c r="U193" s="263">
        <f t="shared" si="133"/>
        <v>0</v>
      </c>
      <c r="V193" s="263">
        <f t="shared" si="133"/>
        <v>0</v>
      </c>
      <c r="W193" s="263">
        <f t="shared" si="133"/>
        <v>0</v>
      </c>
      <c r="X193" s="263">
        <f t="shared" si="133"/>
        <v>0</v>
      </c>
      <c r="Y193" s="263">
        <f t="shared" si="133"/>
        <v>0</v>
      </c>
      <c r="Z193" s="263">
        <f t="shared" si="133"/>
        <v>0</v>
      </c>
      <c r="AA193" s="263">
        <f t="shared" si="133"/>
        <v>0</v>
      </c>
      <c r="AB193" s="263">
        <f t="shared" si="133"/>
        <v>0</v>
      </c>
      <c r="AC193" s="263">
        <f t="shared" si="133"/>
        <v>0</v>
      </c>
      <c r="AD193" s="263">
        <f t="shared" si="133"/>
        <v>0</v>
      </c>
      <c r="AE193" s="263">
        <f t="shared" si="133"/>
        <v>0</v>
      </c>
    </row>
    <row r="194" spans="1:31">
      <c r="B194" s="262" t="str">
        <f>IF(ISBLANK('Środki trwałe'!B461),"",'Środki trwałe'!B461)</f>
        <v/>
      </c>
      <c r="C194" s="263" t="str">
        <f>IF(ISBLANK('Środki trwałe'!D461),"",'Środki trwałe'!D461)</f>
        <v/>
      </c>
      <c r="D194" s="264" t="str">
        <f>IF(ISBLANK('Środki trwałe'!E461),"",'Środki trwałe'!E461)</f>
        <v/>
      </c>
      <c r="E194" s="265">
        <f>IF(AND('Środki trwałe'!F461="tak",'Środki trwałe'!G461="nie"),'Środki trwałe'!H461,0)</f>
        <v>0</v>
      </c>
      <c r="F194" s="175">
        <f t="shared" si="132"/>
        <v>0</v>
      </c>
      <c r="G194" s="33">
        <f>IF(AND('Środki trwałe'!F461="tak",'Środki trwałe'!G461="tak"),'Środki trwałe'!I461,0)</f>
        <v>0</v>
      </c>
      <c r="H194" s="321"/>
      <c r="I194" s="266"/>
      <c r="J194" s="484" t="str">
        <f>IF(ISBLANK('Środki trwałe'!C461),"",'Środki trwałe'!C461)</f>
        <v/>
      </c>
      <c r="K194" s="263">
        <f t="shared" si="133"/>
        <v>0</v>
      </c>
      <c r="L194" s="263">
        <f t="shared" si="133"/>
        <v>0</v>
      </c>
      <c r="M194" s="263">
        <f t="shared" si="133"/>
        <v>0</v>
      </c>
      <c r="N194" s="263">
        <f t="shared" si="133"/>
        <v>0</v>
      </c>
      <c r="O194" s="263">
        <f t="shared" si="133"/>
        <v>0</v>
      </c>
      <c r="P194" s="263">
        <f t="shared" si="133"/>
        <v>0</v>
      </c>
      <c r="Q194" s="263">
        <f t="shared" si="133"/>
        <v>0</v>
      </c>
      <c r="R194" s="263">
        <f t="shared" si="133"/>
        <v>0</v>
      </c>
      <c r="S194" s="263">
        <f t="shared" si="133"/>
        <v>0</v>
      </c>
      <c r="T194" s="263">
        <f t="shared" si="133"/>
        <v>0</v>
      </c>
      <c r="U194" s="263">
        <f t="shared" si="133"/>
        <v>0</v>
      </c>
      <c r="V194" s="263">
        <f t="shared" si="133"/>
        <v>0</v>
      </c>
      <c r="W194" s="263">
        <f t="shared" si="133"/>
        <v>0</v>
      </c>
      <c r="X194" s="263">
        <f t="shared" si="133"/>
        <v>0</v>
      </c>
      <c r="Y194" s="263">
        <f t="shared" si="133"/>
        <v>0</v>
      </c>
      <c r="Z194" s="263">
        <f t="shared" si="133"/>
        <v>0</v>
      </c>
      <c r="AA194" s="263">
        <f t="shared" si="133"/>
        <v>0</v>
      </c>
      <c r="AB194" s="263">
        <f t="shared" si="133"/>
        <v>0</v>
      </c>
      <c r="AC194" s="263">
        <f t="shared" si="133"/>
        <v>0</v>
      </c>
      <c r="AD194" s="263">
        <f t="shared" si="133"/>
        <v>0</v>
      </c>
      <c r="AE194" s="263">
        <f t="shared" si="133"/>
        <v>0</v>
      </c>
    </row>
    <row r="195" spans="1:31">
      <c r="B195" s="262" t="str">
        <f>IF(ISBLANK('Środki trwałe'!B462),"",'Środki trwałe'!B462)</f>
        <v/>
      </c>
      <c r="C195" s="263" t="str">
        <f>IF(ISBLANK('Środki trwałe'!D462),"",'Środki trwałe'!D462)</f>
        <v/>
      </c>
      <c r="D195" s="264" t="str">
        <f>IF(ISBLANK('Środki trwałe'!E462),"",'Środki trwałe'!E462)</f>
        <v/>
      </c>
      <c r="E195" s="273">
        <f>IF(AND('Środki trwałe'!F462="tak",'Środki trwałe'!G462="nie"),'Środki trwałe'!H462,0)</f>
        <v>0</v>
      </c>
      <c r="F195" s="175">
        <f t="shared" si="132"/>
        <v>0</v>
      </c>
      <c r="G195" s="33">
        <f>IF(AND('Środki trwałe'!F462="tak",'Środki trwałe'!G462="tak"),'Środki trwałe'!I462,0)</f>
        <v>0</v>
      </c>
      <c r="H195" s="321"/>
      <c r="I195" s="266"/>
      <c r="J195" s="484" t="str">
        <f>IF(ISBLANK('Środki trwałe'!C462),"",'Środki trwałe'!C462)</f>
        <v/>
      </c>
      <c r="K195" s="263">
        <f t="shared" si="133"/>
        <v>0</v>
      </c>
      <c r="L195" s="263">
        <f t="shared" si="133"/>
        <v>0</v>
      </c>
      <c r="M195" s="263">
        <f t="shared" si="133"/>
        <v>0</v>
      </c>
      <c r="N195" s="263">
        <f t="shared" si="133"/>
        <v>0</v>
      </c>
      <c r="O195" s="263">
        <f t="shared" si="133"/>
        <v>0</v>
      </c>
      <c r="P195" s="263">
        <f t="shared" si="133"/>
        <v>0</v>
      </c>
      <c r="Q195" s="263">
        <f t="shared" si="133"/>
        <v>0</v>
      </c>
      <c r="R195" s="263">
        <f t="shared" si="133"/>
        <v>0</v>
      </c>
      <c r="S195" s="263">
        <f t="shared" si="133"/>
        <v>0</v>
      </c>
      <c r="T195" s="263">
        <f t="shared" si="133"/>
        <v>0</v>
      </c>
      <c r="U195" s="263">
        <f t="shared" si="133"/>
        <v>0</v>
      </c>
      <c r="V195" s="263">
        <f t="shared" si="133"/>
        <v>0</v>
      </c>
      <c r="W195" s="263">
        <f t="shared" si="133"/>
        <v>0</v>
      </c>
      <c r="X195" s="263">
        <f t="shared" si="133"/>
        <v>0</v>
      </c>
      <c r="Y195" s="263">
        <f t="shared" si="133"/>
        <v>0</v>
      </c>
      <c r="Z195" s="263">
        <f t="shared" si="133"/>
        <v>0</v>
      </c>
      <c r="AA195" s="263">
        <f t="shared" si="133"/>
        <v>0</v>
      </c>
      <c r="AB195" s="263">
        <f t="shared" si="133"/>
        <v>0</v>
      </c>
      <c r="AC195" s="263">
        <f t="shared" si="133"/>
        <v>0</v>
      </c>
      <c r="AD195" s="263">
        <f t="shared" si="133"/>
        <v>0</v>
      </c>
      <c r="AE195" s="263">
        <f t="shared" si="133"/>
        <v>0</v>
      </c>
    </row>
    <row r="196" spans="1:31">
      <c r="B196" s="98" t="s">
        <v>316</v>
      </c>
      <c r="C196" s="97">
        <f>SUM(C151:C195)</f>
        <v>0</v>
      </c>
      <c r="D196" s="199"/>
      <c r="E196" s="96"/>
      <c r="F196" s="97">
        <f>SUM(F151:F195)</f>
        <v>0</v>
      </c>
      <c r="G196" s="97">
        <f>SUM(G151:G195)</f>
        <v>0</v>
      </c>
      <c r="H196" s="318"/>
      <c r="I196" s="96"/>
      <c r="J196" s="485"/>
      <c r="K196" s="97">
        <f t="shared" ref="K196:W196" si="134">ROUND(SUM(K151:K195),0)</f>
        <v>0</v>
      </c>
      <c r="L196" s="97">
        <f t="shared" si="134"/>
        <v>0</v>
      </c>
      <c r="M196" s="97">
        <f t="shared" si="134"/>
        <v>0</v>
      </c>
      <c r="N196" s="97">
        <f t="shared" si="134"/>
        <v>0</v>
      </c>
      <c r="O196" s="97">
        <f t="shared" si="134"/>
        <v>0</v>
      </c>
      <c r="P196" s="97">
        <f t="shared" si="134"/>
        <v>0</v>
      </c>
      <c r="Q196" s="97">
        <f t="shared" si="134"/>
        <v>0</v>
      </c>
      <c r="R196" s="97">
        <f t="shared" si="134"/>
        <v>0</v>
      </c>
      <c r="S196" s="97">
        <f t="shared" si="134"/>
        <v>0</v>
      </c>
      <c r="T196" s="97">
        <f t="shared" si="134"/>
        <v>0</v>
      </c>
      <c r="U196" s="97">
        <f t="shared" si="134"/>
        <v>0</v>
      </c>
      <c r="V196" s="97">
        <f t="shared" si="134"/>
        <v>0</v>
      </c>
      <c r="W196" s="97">
        <f t="shared" si="134"/>
        <v>0</v>
      </c>
      <c r="X196" s="97">
        <f>ROUND(SUM(X151:X195),0)</f>
        <v>0</v>
      </c>
      <c r="Y196" s="97">
        <f t="shared" ref="Y196:AA196" si="135">ROUND(SUM(Y151:Y195),0)</f>
        <v>0</v>
      </c>
      <c r="Z196" s="97">
        <f t="shared" si="135"/>
        <v>0</v>
      </c>
      <c r="AA196" s="97">
        <f t="shared" si="135"/>
        <v>0</v>
      </c>
      <c r="AB196" s="97">
        <f t="shared" ref="AB196:AE196" si="136">ROUND(SUM(AB151:AB195),0)</f>
        <v>0</v>
      </c>
      <c r="AC196" s="97">
        <f t="shared" si="136"/>
        <v>0</v>
      </c>
      <c r="AD196" s="97">
        <f t="shared" si="136"/>
        <v>0</v>
      </c>
      <c r="AE196" s="97">
        <f t="shared" si="136"/>
        <v>0</v>
      </c>
    </row>
    <row r="197" spans="1:31">
      <c r="B197" s="103" t="s">
        <v>426</v>
      </c>
      <c r="C197" s="101"/>
      <c r="D197" s="101"/>
      <c r="E197" s="101"/>
      <c r="F197" s="101"/>
      <c r="G197" s="101"/>
      <c r="H197" s="314"/>
      <c r="I197" s="101"/>
      <c r="J197" s="486"/>
      <c r="K197" s="102">
        <f t="shared" ref="K197:W197" ca="1" si="137">ROUND(K794+K801+K808+K815+K1067+K1074+K1081+K1088+K1095+K1102+K822+K829+K836+K843+K850+K857+K864+K871+K878+K885+K892+K899+K906+K913+K920+K927+K934+K941+K948+K955+K962+K969+K976+K983+K990+K997+K1004+K1011+K1018+K1025+K1032+K1039+K1046+K1053+K1060,0)</f>
        <v>0</v>
      </c>
      <c r="L197" s="102">
        <f t="shared" ca="1" si="137"/>
        <v>0</v>
      </c>
      <c r="M197" s="102">
        <f t="shared" ca="1" si="137"/>
        <v>0</v>
      </c>
      <c r="N197" s="102">
        <f t="shared" ca="1" si="137"/>
        <v>0</v>
      </c>
      <c r="O197" s="102">
        <f t="shared" ca="1" si="137"/>
        <v>0</v>
      </c>
      <c r="P197" s="102">
        <f t="shared" ca="1" si="137"/>
        <v>0</v>
      </c>
      <c r="Q197" s="102">
        <f t="shared" ca="1" si="137"/>
        <v>0</v>
      </c>
      <c r="R197" s="102">
        <f t="shared" ca="1" si="137"/>
        <v>0</v>
      </c>
      <c r="S197" s="102">
        <f t="shared" ca="1" si="137"/>
        <v>0</v>
      </c>
      <c r="T197" s="102">
        <f t="shared" ca="1" si="137"/>
        <v>0</v>
      </c>
      <c r="U197" s="102">
        <f t="shared" ca="1" si="137"/>
        <v>0</v>
      </c>
      <c r="V197" s="102">
        <f t="shared" ca="1" si="137"/>
        <v>0</v>
      </c>
      <c r="W197" s="102">
        <f t="shared" ca="1" si="137"/>
        <v>0</v>
      </c>
      <c r="X197" s="102">
        <f ca="1">ROUND(X794+X801+X808+X815+X1067+X1074+X1081+X1088+X1095+X1102+X822+X829+X836+X843+X850+X857+X864+X871+X878+X885+X892+X899+X906+X913+X920+X927+X934+X941+X948+X955+X962+X969+X976+X983+X990+X997+X1004+X1011+X1018+X1025+X1032+X1039+X1046+X1053+X1060,0)</f>
        <v>0</v>
      </c>
      <c r="Y197" s="102">
        <f t="shared" ref="Y197:AA197" ca="1" si="138">ROUND(Y794+Y801+Y808+Y815+Y1067+Y1074+Y1081+Y1088+Y1095+Y1102+Y822+Y829+Y836+Y843+Y850+Y857+Y864+Y871+Y878+Y885+Y892+Y899+Y906+Y913+Y920+Y927+Y934+Y941+Y948+Y955+Y962+Y969+Y976+Y983+Y990+Y997+Y1004+Y1011+Y1018+Y1025+Y1032+Y1039+Y1046+Y1053+Y1060,0)</f>
        <v>0</v>
      </c>
      <c r="Z197" s="102">
        <f t="shared" ca="1" si="138"/>
        <v>0</v>
      </c>
      <c r="AA197" s="102">
        <f t="shared" ca="1" si="138"/>
        <v>0</v>
      </c>
      <c r="AB197" s="102">
        <f t="shared" ref="AB197:AE197" ca="1" si="139">ROUND(AB794+AB801+AB808+AB815+AB1067+AB1074+AB1081+AB1088+AB1095+AB1102+AB822+AB829+AB836+AB843+AB850+AB857+AB864+AB871+AB878+AB885+AB892+AB899+AB906+AB913+AB920+AB927+AB934+AB941+AB948+AB955+AB962+AB969+AB976+AB983+AB990+AB997+AB1004+AB1011+AB1018+AB1025+AB1032+AB1039+AB1046+AB1053+AB1060,0)</f>
        <v>0</v>
      </c>
      <c r="AC197" s="102">
        <f t="shared" ca="1" si="139"/>
        <v>0</v>
      </c>
      <c r="AD197" s="102">
        <f t="shared" ca="1" si="139"/>
        <v>0</v>
      </c>
      <c r="AE197" s="102">
        <f t="shared" ca="1" si="139"/>
        <v>0</v>
      </c>
    </row>
    <row r="198" spans="1:31">
      <c r="B198" s="37" t="s">
        <v>427</v>
      </c>
      <c r="C198" s="52"/>
      <c r="D198" s="52"/>
      <c r="E198" s="52"/>
      <c r="F198" s="52"/>
      <c r="G198" s="52"/>
      <c r="H198" s="313"/>
      <c r="I198" s="52"/>
      <c r="J198" s="487"/>
      <c r="K198" s="33">
        <f t="shared" ref="K198:W198" ca="1" si="140">ROUND(K795+K802+K809+K816+K1068+K1075+K1082+K1089+K1096+K1103+K823+K830+K837+K844+K851+K858+K865+K872+K879+K886+K893+K900+K907+K914+K921+K928+K935+K942+K949+K956+K963+K970+K977+K984+K991+K998+K1005+K1012+K1019+K1026+K1033+K1040+K1047+K1054+K1061,0)</f>
        <v>0</v>
      </c>
      <c r="L198" s="33">
        <f t="shared" ca="1" si="140"/>
        <v>0</v>
      </c>
      <c r="M198" s="33">
        <f t="shared" ca="1" si="140"/>
        <v>0</v>
      </c>
      <c r="N198" s="33">
        <f t="shared" ca="1" si="140"/>
        <v>0</v>
      </c>
      <c r="O198" s="33">
        <f t="shared" ca="1" si="140"/>
        <v>0</v>
      </c>
      <c r="P198" s="33">
        <f t="shared" ca="1" si="140"/>
        <v>0</v>
      </c>
      <c r="Q198" s="33">
        <f t="shared" ca="1" si="140"/>
        <v>0</v>
      </c>
      <c r="R198" s="33">
        <f t="shared" ca="1" si="140"/>
        <v>0</v>
      </c>
      <c r="S198" s="33">
        <f t="shared" ca="1" si="140"/>
        <v>0</v>
      </c>
      <c r="T198" s="33">
        <f t="shared" ca="1" si="140"/>
        <v>0</v>
      </c>
      <c r="U198" s="33">
        <f t="shared" ca="1" si="140"/>
        <v>0</v>
      </c>
      <c r="V198" s="33">
        <f t="shared" ca="1" si="140"/>
        <v>0</v>
      </c>
      <c r="W198" s="33">
        <f t="shared" ca="1" si="140"/>
        <v>0</v>
      </c>
      <c r="X198" s="33">
        <f ca="1">ROUND(X795+X802+X809+X816+X1068+X1075+X1082+X1089+X1096+X1103+X823+X830+X837+X844+X851+X858+X865+X872+X879+X886+X893+X900+X907+X914+X921+X928+X935+X942+X949+X956+X963+X970+X977+X984+X991+X998+X1005+X1012+X1019+X1026+X1033+X1040+X1047+X1054+X1061,0)</f>
        <v>0</v>
      </c>
      <c r="Y198" s="33">
        <f t="shared" ref="Y198:AA198" ca="1" si="141">ROUND(Y795+Y802+Y809+Y816+Y1068+Y1075+Y1082+Y1089+Y1096+Y1103+Y823+Y830+Y837+Y844+Y851+Y858+Y865+Y872+Y879+Y886+Y893+Y900+Y907+Y914+Y921+Y928+Y935+Y942+Y949+Y956+Y963+Y970+Y977+Y984+Y991+Y998+Y1005+Y1012+Y1019+Y1026+Y1033+Y1040+Y1047+Y1054+Y1061,0)</f>
        <v>0</v>
      </c>
      <c r="Z198" s="33">
        <f t="shared" ca="1" si="141"/>
        <v>0</v>
      </c>
      <c r="AA198" s="33">
        <f t="shared" ca="1" si="141"/>
        <v>0</v>
      </c>
      <c r="AB198" s="33">
        <f t="shared" ref="AB198:AE198" ca="1" si="142">ROUND(AB795+AB802+AB809+AB816+AB1068+AB1075+AB1082+AB1089+AB1096+AB1103+AB823+AB830+AB837+AB844+AB851+AB858+AB865+AB872+AB879+AB886+AB893+AB900+AB907+AB914+AB921+AB928+AB935+AB942+AB949+AB956+AB963+AB970+AB977+AB984+AB991+AB998+AB1005+AB1012+AB1019+AB1026+AB1033+AB1040+AB1047+AB1054+AB1061,0)</f>
        <v>0</v>
      </c>
      <c r="AC198" s="33">
        <f t="shared" ca="1" si="142"/>
        <v>0</v>
      </c>
      <c r="AD198" s="33">
        <f t="shared" ca="1" si="142"/>
        <v>0</v>
      </c>
      <c r="AE198" s="33">
        <f t="shared" ca="1" si="142"/>
        <v>0</v>
      </c>
    </row>
    <row r="199" spans="1:31">
      <c r="B199" s="105" t="s">
        <v>428</v>
      </c>
      <c r="C199" s="105"/>
      <c r="D199" s="105"/>
      <c r="E199" s="105"/>
      <c r="F199" s="105"/>
      <c r="G199" s="105"/>
      <c r="H199" s="322"/>
      <c r="I199" s="105"/>
      <c r="J199" s="488"/>
      <c r="K199" s="106">
        <f>'Środki trwałe'!K561</f>
        <v>0</v>
      </c>
      <c r="L199" s="106">
        <f>'Środki trwałe'!L561</f>
        <v>0</v>
      </c>
      <c r="M199" s="106">
        <f>'Środki trwałe'!M561</f>
        <v>0</v>
      </c>
      <c r="N199" s="106">
        <f>'Środki trwałe'!N561</f>
        <v>0</v>
      </c>
      <c r="O199" s="106">
        <f>'Środki trwałe'!O561</f>
        <v>0</v>
      </c>
      <c r="P199" s="106">
        <f>'Środki trwałe'!P561</f>
        <v>0</v>
      </c>
      <c r="Q199" s="106">
        <f>'Środki trwałe'!Q561</f>
        <v>0</v>
      </c>
      <c r="R199" s="106">
        <f>'Środki trwałe'!R561</f>
        <v>0</v>
      </c>
      <c r="S199" s="106">
        <f>'Środki trwałe'!S561</f>
        <v>0</v>
      </c>
      <c r="T199" s="106">
        <f>'Środki trwałe'!T561</f>
        <v>0</v>
      </c>
      <c r="U199" s="106">
        <f>'Środki trwałe'!U561</f>
        <v>0</v>
      </c>
      <c r="V199" s="106">
        <f>'Środki trwałe'!V561</f>
        <v>0</v>
      </c>
      <c r="W199" s="106">
        <f>'Środki trwałe'!W561</f>
        <v>0</v>
      </c>
      <c r="X199" s="106">
        <f>'Środki trwałe'!X561</f>
        <v>0</v>
      </c>
      <c r="Y199" s="106">
        <f>'Środki trwałe'!Y561</f>
        <v>0</v>
      </c>
      <c r="Z199" s="106">
        <f>'Środki trwałe'!Z561</f>
        <v>0</v>
      </c>
      <c r="AA199" s="106">
        <f>'Środki trwałe'!AA561</f>
        <v>0</v>
      </c>
      <c r="AB199" s="106">
        <f>'Środki trwałe'!AB561</f>
        <v>0</v>
      </c>
      <c r="AC199" s="106">
        <f>'Środki trwałe'!AC561</f>
        <v>0</v>
      </c>
      <c r="AD199" s="106">
        <f>'Środki trwałe'!AD561</f>
        <v>0</v>
      </c>
      <c r="AE199" s="106">
        <f>'Środki trwałe'!AE561</f>
        <v>0</v>
      </c>
    </row>
    <row r="200" spans="1:31">
      <c r="B200" s="200" t="s">
        <v>429</v>
      </c>
      <c r="C200" s="52"/>
      <c r="D200" s="52"/>
      <c r="E200" s="52"/>
      <c r="F200" s="52"/>
      <c r="G200" s="52"/>
      <c r="H200" s="313"/>
      <c r="I200" s="52"/>
      <c r="J200" s="487"/>
      <c r="K200" s="86">
        <f t="shared" ref="K200:W200" ca="1" si="143">ROUND(K796+K803+K810+K817+K1069+K1076+K1083+K1090+K1097+K1104+K824+K831+K838+K845+K852+K859+K866+K873+K880+K887+K894+K901+K908+K915+K922+K929+K936+K943+K950+K957+K964+K971+K978+K985+K992+K999+K1006+K1013+K1020+K1027+K1034+K1041+K1048+K1055+K1062,0)</f>
        <v>0</v>
      </c>
      <c r="L200" s="86">
        <f t="shared" ca="1" si="143"/>
        <v>0</v>
      </c>
      <c r="M200" s="86">
        <f t="shared" ca="1" si="143"/>
        <v>0</v>
      </c>
      <c r="N200" s="86">
        <f t="shared" ca="1" si="143"/>
        <v>0</v>
      </c>
      <c r="O200" s="86">
        <f t="shared" ca="1" si="143"/>
        <v>0</v>
      </c>
      <c r="P200" s="86">
        <f t="shared" ca="1" si="143"/>
        <v>0</v>
      </c>
      <c r="Q200" s="86">
        <f t="shared" ca="1" si="143"/>
        <v>0</v>
      </c>
      <c r="R200" s="86">
        <f t="shared" ca="1" si="143"/>
        <v>0</v>
      </c>
      <c r="S200" s="86">
        <f t="shared" ca="1" si="143"/>
        <v>0</v>
      </c>
      <c r="T200" s="86">
        <f t="shared" ca="1" si="143"/>
        <v>0</v>
      </c>
      <c r="U200" s="86">
        <f t="shared" ca="1" si="143"/>
        <v>0</v>
      </c>
      <c r="V200" s="86">
        <f t="shared" ca="1" si="143"/>
        <v>0</v>
      </c>
      <c r="W200" s="86">
        <f t="shared" ca="1" si="143"/>
        <v>0</v>
      </c>
      <c r="X200" s="86">
        <f ca="1">ROUND(X796+X803+X810+X817+X1069+X1076+X1083+X1090+X1097+X1104+X824+X831+X838+X845+X852+X859+X866+X873+X880+X887+X894+X901+X908+X915+X922+X929+X936+X943+X950+X957+X964+X971+X978+X985+X992+X999+X1006+X1013+X1020+X1027+X1034+X1041+X1048+X1055+X1062,0)</f>
        <v>0</v>
      </c>
      <c r="Y200" s="86">
        <f t="shared" ref="Y200:AA200" ca="1" si="144">ROUND(Y796+Y803+Y810+Y817+Y1069+Y1076+Y1083+Y1090+Y1097+Y1104+Y824+Y831+Y838+Y845+Y852+Y859+Y866+Y873+Y880+Y887+Y894+Y901+Y908+Y915+Y922+Y929+Y936+Y943+Y950+Y957+Y964+Y971+Y978+Y985+Y992+Y999+Y1006+Y1013+Y1020+Y1027+Y1034+Y1041+Y1048+Y1055+Y1062,0)</f>
        <v>0</v>
      </c>
      <c r="Z200" s="86">
        <f t="shared" ca="1" si="144"/>
        <v>0</v>
      </c>
      <c r="AA200" s="86">
        <f t="shared" ca="1" si="144"/>
        <v>0</v>
      </c>
      <c r="AB200" s="86">
        <f t="shared" ref="AB200:AE200" ca="1" si="145">ROUND(AB796+AB803+AB810+AB817+AB1069+AB1076+AB1083+AB1090+AB1097+AB1104+AB824+AB831+AB838+AB845+AB852+AB859+AB866+AB873+AB880+AB887+AB894+AB901+AB908+AB915+AB922+AB929+AB936+AB943+AB950+AB957+AB964+AB971+AB978+AB985+AB992+AB999+AB1006+AB1013+AB1020+AB1027+AB1034+AB1041+AB1048+AB1055+AB1062,0)</f>
        <v>0</v>
      </c>
      <c r="AC200" s="86">
        <f t="shared" ca="1" si="145"/>
        <v>0</v>
      </c>
      <c r="AD200" s="86">
        <f t="shared" ca="1" si="145"/>
        <v>0</v>
      </c>
      <c r="AE200" s="86">
        <f t="shared" ca="1" si="145"/>
        <v>0</v>
      </c>
    </row>
    <row r="201" spans="1:31">
      <c r="J201" s="490"/>
    </row>
    <row r="202" spans="1:31" customFormat="1">
      <c r="A202" s="1"/>
      <c r="J202" s="471"/>
    </row>
    <row r="203" spans="1:31" ht="24">
      <c r="B203" s="227" t="s">
        <v>373</v>
      </c>
      <c r="C203" s="228" t="s">
        <v>387</v>
      </c>
      <c r="D203" s="229" t="s">
        <v>397</v>
      </c>
      <c r="E203" s="229" t="s">
        <v>389</v>
      </c>
      <c r="F203" s="229" t="s">
        <v>390</v>
      </c>
      <c r="G203" s="229" t="s">
        <v>425</v>
      </c>
      <c r="H203" s="310"/>
      <c r="I203" s="230"/>
      <c r="J203" s="489"/>
      <c r="K203" s="231" t="str">
        <f t="shared" ref="K203:AE203" si="146">LataProjekcji</f>
        <v>Uzupełnij dane</v>
      </c>
      <c r="L203" s="231" t="str">
        <f t="shared" si="146"/>
        <v/>
      </c>
      <c r="M203" s="231" t="str">
        <f t="shared" si="146"/>
        <v/>
      </c>
      <c r="N203" s="231" t="str">
        <f t="shared" si="146"/>
        <v/>
      </c>
      <c r="O203" s="231" t="str">
        <f t="shared" si="146"/>
        <v/>
      </c>
      <c r="P203" s="231" t="str">
        <f t="shared" si="146"/>
        <v/>
      </c>
      <c r="Q203" s="231" t="str">
        <f t="shared" si="146"/>
        <v/>
      </c>
      <c r="R203" s="231" t="str">
        <f t="shared" si="146"/>
        <v/>
      </c>
      <c r="S203" s="231" t="str">
        <f t="shared" si="146"/>
        <v/>
      </c>
      <c r="T203" s="231" t="str">
        <f t="shared" si="146"/>
        <v/>
      </c>
      <c r="U203" s="231" t="str">
        <f t="shared" si="146"/>
        <v/>
      </c>
      <c r="V203" s="231" t="str">
        <f t="shared" si="146"/>
        <v/>
      </c>
      <c r="W203" s="231" t="str">
        <f t="shared" si="146"/>
        <v/>
      </c>
      <c r="X203" s="231" t="str">
        <f t="shared" si="146"/>
        <v/>
      </c>
      <c r="Y203" s="231" t="str">
        <f t="shared" si="146"/>
        <v/>
      </c>
      <c r="Z203" s="231" t="str">
        <f t="shared" si="146"/>
        <v/>
      </c>
      <c r="AA203" s="231" t="str">
        <f t="shared" si="146"/>
        <v/>
      </c>
      <c r="AB203" s="231" t="str">
        <f t="shared" si="146"/>
        <v/>
      </c>
      <c r="AC203" s="231" t="str">
        <f t="shared" si="146"/>
        <v/>
      </c>
      <c r="AD203" s="231" t="str">
        <f t="shared" si="146"/>
        <v/>
      </c>
      <c r="AE203" s="231" t="str">
        <f t="shared" si="146"/>
        <v/>
      </c>
    </row>
    <row r="204" spans="1:31">
      <c r="B204" s="103" t="str">
        <f>IF(ISBLANK('Środki trwałe'!B574),"",'Środki trwałe'!B574)</f>
        <v/>
      </c>
      <c r="C204" s="102" t="str">
        <f>IF(ISBLANK('Środki trwałe'!D574),"",'Środki trwałe'!D574)</f>
        <v/>
      </c>
      <c r="D204" s="245" t="str">
        <f>IF(ISBLANK('Środki trwałe'!E574),"",'Środki trwałe'!E574)</f>
        <v/>
      </c>
      <c r="E204" s="197">
        <f>IF(AND('Środki trwałe'!F574="tak",'Środki trwałe'!G574="nie"),'Środki trwałe'!H574,0)</f>
        <v>0</v>
      </c>
      <c r="F204" s="94">
        <f t="shared" ref="F204:F213" si="147">IFERROR(IF(E204=0,0,ROUND(E204*C204,0)),0)</f>
        <v>0</v>
      </c>
      <c r="G204" s="102">
        <f>IF(AND('Środki trwałe'!F574="tak",'Środki trwałe'!G574="tak"),'Środki trwałe'!I574,0)</f>
        <v>0</v>
      </c>
      <c r="H204" s="314"/>
      <c r="I204" s="101"/>
      <c r="J204" s="491" t="str">
        <f>IF(ISBLANK('Środki trwałe'!C574),"",'Środki trwałe'!C574)</f>
        <v/>
      </c>
      <c r="K204" s="102">
        <f t="shared" ref="K204:AE213" si="148">IFERROR(ROUND(IF(AND(YEAR($D204)=LataProjekcji,$F204&gt;0),$F204,0),0),0)</f>
        <v>0</v>
      </c>
      <c r="L204" s="102">
        <f t="shared" si="148"/>
        <v>0</v>
      </c>
      <c r="M204" s="102">
        <f t="shared" si="148"/>
        <v>0</v>
      </c>
      <c r="N204" s="102">
        <f t="shared" si="148"/>
        <v>0</v>
      </c>
      <c r="O204" s="102">
        <f t="shared" si="148"/>
        <v>0</v>
      </c>
      <c r="P204" s="102">
        <f t="shared" si="148"/>
        <v>0</v>
      </c>
      <c r="Q204" s="102">
        <f t="shared" si="148"/>
        <v>0</v>
      </c>
      <c r="R204" s="102">
        <f t="shared" si="148"/>
        <v>0</v>
      </c>
      <c r="S204" s="102">
        <f t="shared" si="148"/>
        <v>0</v>
      </c>
      <c r="T204" s="102">
        <f t="shared" si="148"/>
        <v>0</v>
      </c>
      <c r="U204" s="102">
        <f t="shared" si="148"/>
        <v>0</v>
      </c>
      <c r="V204" s="102">
        <f t="shared" si="148"/>
        <v>0</v>
      </c>
      <c r="W204" s="102">
        <f t="shared" si="148"/>
        <v>0</v>
      </c>
      <c r="X204" s="102">
        <f t="shared" si="148"/>
        <v>0</v>
      </c>
      <c r="Y204" s="102">
        <f t="shared" si="148"/>
        <v>0</v>
      </c>
      <c r="Z204" s="102">
        <f t="shared" si="148"/>
        <v>0</v>
      </c>
      <c r="AA204" s="102">
        <f t="shared" si="148"/>
        <v>0</v>
      </c>
      <c r="AB204" s="102">
        <f t="shared" si="148"/>
        <v>0</v>
      </c>
      <c r="AC204" s="102">
        <f t="shared" si="148"/>
        <v>0</v>
      </c>
      <c r="AD204" s="102">
        <f t="shared" si="148"/>
        <v>0</v>
      </c>
      <c r="AE204" s="102">
        <f t="shared" si="148"/>
        <v>0</v>
      </c>
    </row>
    <row r="205" spans="1:31">
      <c r="B205" s="37" t="str">
        <f>IF(ISBLANK('Środki trwałe'!B575),"",'Środki trwałe'!B575)</f>
        <v/>
      </c>
      <c r="C205" s="33" t="str">
        <f>IF(ISBLANK('Środki trwałe'!D575),"",'Środki trwałe'!D575)</f>
        <v/>
      </c>
      <c r="D205" s="245" t="str">
        <f>IF(ISBLANK('Środki trwałe'!E575),"",'Środki trwałe'!E575)</f>
        <v/>
      </c>
      <c r="E205" s="73">
        <f>IF(AND('Środki trwałe'!F575="tak",'Środki trwałe'!G575="nie"),'Środki trwałe'!H575,0)</f>
        <v>0</v>
      </c>
      <c r="F205" s="94">
        <f t="shared" si="147"/>
        <v>0</v>
      </c>
      <c r="G205" s="33">
        <f ca="1">IF(AND('Środki trwałe'!F1764="tak",'Środki trwałe'!G1764="tak"),'Środki trwałe'!I1764,0)</f>
        <v>0</v>
      </c>
      <c r="H205" s="313"/>
      <c r="I205" s="52"/>
      <c r="J205" s="484" t="str">
        <f>IF(ISBLANK('Środki trwałe'!C575),"",'Środki trwałe'!C575)</f>
        <v/>
      </c>
      <c r="K205" s="33">
        <f t="shared" si="148"/>
        <v>0</v>
      </c>
      <c r="L205" s="33">
        <f t="shared" si="148"/>
        <v>0</v>
      </c>
      <c r="M205" s="33">
        <f t="shared" si="148"/>
        <v>0</v>
      </c>
      <c r="N205" s="33">
        <f t="shared" si="148"/>
        <v>0</v>
      </c>
      <c r="O205" s="33">
        <f t="shared" si="148"/>
        <v>0</v>
      </c>
      <c r="P205" s="33">
        <f t="shared" si="148"/>
        <v>0</v>
      </c>
      <c r="Q205" s="33">
        <f t="shared" si="148"/>
        <v>0</v>
      </c>
      <c r="R205" s="33">
        <f t="shared" si="148"/>
        <v>0</v>
      </c>
      <c r="S205" s="33">
        <f t="shared" si="148"/>
        <v>0</v>
      </c>
      <c r="T205" s="33">
        <f t="shared" si="148"/>
        <v>0</v>
      </c>
      <c r="U205" s="33">
        <f t="shared" si="148"/>
        <v>0</v>
      </c>
      <c r="V205" s="33">
        <f t="shared" si="148"/>
        <v>0</v>
      </c>
      <c r="W205" s="33">
        <f t="shared" si="148"/>
        <v>0</v>
      </c>
      <c r="X205" s="33">
        <f t="shared" si="148"/>
        <v>0</v>
      </c>
      <c r="Y205" s="33">
        <f t="shared" si="148"/>
        <v>0</v>
      </c>
      <c r="Z205" s="33">
        <f t="shared" si="148"/>
        <v>0</v>
      </c>
      <c r="AA205" s="33">
        <f t="shared" si="148"/>
        <v>0</v>
      </c>
      <c r="AB205" s="33">
        <f t="shared" si="148"/>
        <v>0</v>
      </c>
      <c r="AC205" s="33">
        <f t="shared" si="148"/>
        <v>0</v>
      </c>
      <c r="AD205" s="33">
        <f t="shared" si="148"/>
        <v>0</v>
      </c>
      <c r="AE205" s="33">
        <f t="shared" si="148"/>
        <v>0</v>
      </c>
    </row>
    <row r="206" spans="1:31">
      <c r="B206" s="37" t="str">
        <f>IF(ISBLANK('Środki trwałe'!B576),"",'Środki trwałe'!B576)</f>
        <v/>
      </c>
      <c r="C206" s="33" t="str">
        <f>IF(ISBLANK('Środki trwałe'!D576),"",'Środki trwałe'!D576)</f>
        <v/>
      </c>
      <c r="D206" s="245" t="str">
        <f>IF(ISBLANK('Środki trwałe'!E576),"",'Środki trwałe'!E576)</f>
        <v/>
      </c>
      <c r="E206" s="73">
        <f>IF(AND('Środki trwałe'!F576="tak",'Środki trwałe'!G576="nie"),'Środki trwałe'!H576,0)</f>
        <v>0</v>
      </c>
      <c r="F206" s="94">
        <f t="shared" si="147"/>
        <v>0</v>
      </c>
      <c r="G206" s="33">
        <f>IF(AND('Środki trwałe'!F1765="tak",'Środki trwałe'!G1765="tak"),'Środki trwałe'!I1765,0)</f>
        <v>0</v>
      </c>
      <c r="H206" s="313"/>
      <c r="I206" s="52"/>
      <c r="J206" s="484" t="str">
        <f>IF(ISBLANK('Środki trwałe'!C576),"",'Środki trwałe'!C576)</f>
        <v/>
      </c>
      <c r="K206" s="33">
        <f t="shared" si="148"/>
        <v>0</v>
      </c>
      <c r="L206" s="33">
        <f t="shared" si="148"/>
        <v>0</v>
      </c>
      <c r="M206" s="33">
        <f t="shared" si="148"/>
        <v>0</v>
      </c>
      <c r="N206" s="33">
        <f t="shared" si="148"/>
        <v>0</v>
      </c>
      <c r="O206" s="33">
        <f t="shared" si="148"/>
        <v>0</v>
      </c>
      <c r="P206" s="33">
        <f t="shared" si="148"/>
        <v>0</v>
      </c>
      <c r="Q206" s="33">
        <f t="shared" si="148"/>
        <v>0</v>
      </c>
      <c r="R206" s="33">
        <f t="shared" si="148"/>
        <v>0</v>
      </c>
      <c r="S206" s="33">
        <f t="shared" si="148"/>
        <v>0</v>
      </c>
      <c r="T206" s="33">
        <f t="shared" si="148"/>
        <v>0</v>
      </c>
      <c r="U206" s="33">
        <f t="shared" si="148"/>
        <v>0</v>
      </c>
      <c r="V206" s="33">
        <f t="shared" si="148"/>
        <v>0</v>
      </c>
      <c r="W206" s="33">
        <f t="shared" si="148"/>
        <v>0</v>
      </c>
      <c r="X206" s="33">
        <f t="shared" si="148"/>
        <v>0</v>
      </c>
      <c r="Y206" s="33">
        <f t="shared" si="148"/>
        <v>0</v>
      </c>
      <c r="Z206" s="33">
        <f t="shared" si="148"/>
        <v>0</v>
      </c>
      <c r="AA206" s="33">
        <f t="shared" si="148"/>
        <v>0</v>
      </c>
      <c r="AB206" s="33">
        <f t="shared" si="148"/>
        <v>0</v>
      </c>
      <c r="AC206" s="33">
        <f t="shared" si="148"/>
        <v>0</v>
      </c>
      <c r="AD206" s="33">
        <f t="shared" si="148"/>
        <v>0</v>
      </c>
      <c r="AE206" s="33">
        <f t="shared" si="148"/>
        <v>0</v>
      </c>
    </row>
    <row r="207" spans="1:31">
      <c r="B207" s="37" t="str">
        <f>IF(ISBLANK('Środki trwałe'!B577),"",'Środki trwałe'!B577)</f>
        <v/>
      </c>
      <c r="C207" s="33" t="str">
        <f>IF(ISBLANK('Środki trwałe'!D577),"",'Środki trwałe'!D577)</f>
        <v/>
      </c>
      <c r="D207" s="245" t="str">
        <f>IF(ISBLANK('Środki trwałe'!E577),"",'Środki trwałe'!E577)</f>
        <v/>
      </c>
      <c r="E207" s="73">
        <f>IF(AND('Środki trwałe'!F577="tak",'Środki trwałe'!G577="nie"),'Środki trwałe'!H577,0)</f>
        <v>0</v>
      </c>
      <c r="F207" s="94">
        <f t="shared" si="147"/>
        <v>0</v>
      </c>
      <c r="G207" s="33">
        <f>IF(AND('Środki trwałe'!F1766="tak",'Środki trwałe'!G1766="tak"),'Środki trwałe'!I1766,0)</f>
        <v>0</v>
      </c>
      <c r="H207" s="313"/>
      <c r="I207" s="52"/>
      <c r="J207" s="484" t="str">
        <f>IF(ISBLANK('Środki trwałe'!C577),"",'Środki trwałe'!C577)</f>
        <v/>
      </c>
      <c r="K207" s="33">
        <f t="shared" si="148"/>
        <v>0</v>
      </c>
      <c r="L207" s="33">
        <f t="shared" si="148"/>
        <v>0</v>
      </c>
      <c r="M207" s="33">
        <f t="shared" si="148"/>
        <v>0</v>
      </c>
      <c r="N207" s="33">
        <f t="shared" si="148"/>
        <v>0</v>
      </c>
      <c r="O207" s="33">
        <f t="shared" si="148"/>
        <v>0</v>
      </c>
      <c r="P207" s="33">
        <f t="shared" si="148"/>
        <v>0</v>
      </c>
      <c r="Q207" s="33">
        <f t="shared" si="148"/>
        <v>0</v>
      </c>
      <c r="R207" s="33">
        <f t="shared" si="148"/>
        <v>0</v>
      </c>
      <c r="S207" s="33">
        <f t="shared" si="148"/>
        <v>0</v>
      </c>
      <c r="T207" s="33">
        <f t="shared" si="148"/>
        <v>0</v>
      </c>
      <c r="U207" s="33">
        <f t="shared" si="148"/>
        <v>0</v>
      </c>
      <c r="V207" s="33">
        <f t="shared" si="148"/>
        <v>0</v>
      </c>
      <c r="W207" s="33">
        <f t="shared" si="148"/>
        <v>0</v>
      </c>
      <c r="X207" s="33">
        <f t="shared" si="148"/>
        <v>0</v>
      </c>
      <c r="Y207" s="33">
        <f t="shared" si="148"/>
        <v>0</v>
      </c>
      <c r="Z207" s="33">
        <f t="shared" si="148"/>
        <v>0</v>
      </c>
      <c r="AA207" s="33">
        <f t="shared" si="148"/>
        <v>0</v>
      </c>
      <c r="AB207" s="33">
        <f t="shared" si="148"/>
        <v>0</v>
      </c>
      <c r="AC207" s="33">
        <f t="shared" si="148"/>
        <v>0</v>
      </c>
      <c r="AD207" s="33">
        <f t="shared" si="148"/>
        <v>0</v>
      </c>
      <c r="AE207" s="33">
        <f t="shared" si="148"/>
        <v>0</v>
      </c>
    </row>
    <row r="208" spans="1:31">
      <c r="B208" s="37" t="str">
        <f>IF(ISBLANK('Środki trwałe'!B578),"",'Środki trwałe'!B578)</f>
        <v/>
      </c>
      <c r="C208" s="33" t="str">
        <f>IF(ISBLANK('Środki trwałe'!D578),"",'Środki trwałe'!D578)</f>
        <v/>
      </c>
      <c r="D208" s="245" t="str">
        <f>IF(ISBLANK('Środki trwałe'!E578),"",'Środki trwałe'!E578)</f>
        <v/>
      </c>
      <c r="E208" s="73">
        <f>IF(AND('Środki trwałe'!F578="tak",'Środki trwałe'!G578="nie"),'Środki trwałe'!H578,0)</f>
        <v>0</v>
      </c>
      <c r="F208" s="94">
        <f t="shared" si="147"/>
        <v>0</v>
      </c>
      <c r="G208" s="33">
        <f>IF(AND('Środki trwałe'!F1767="tak",'Środki trwałe'!G1767="tak"),'Środki trwałe'!I1767,0)</f>
        <v>0</v>
      </c>
      <c r="H208" s="313"/>
      <c r="I208" s="52"/>
      <c r="J208" s="484" t="str">
        <f>IF(ISBLANK('Środki trwałe'!C578),"",'Środki trwałe'!C578)</f>
        <v/>
      </c>
      <c r="K208" s="33">
        <f t="shared" si="148"/>
        <v>0</v>
      </c>
      <c r="L208" s="33">
        <f t="shared" si="148"/>
        <v>0</v>
      </c>
      <c r="M208" s="33">
        <f t="shared" si="148"/>
        <v>0</v>
      </c>
      <c r="N208" s="33">
        <f t="shared" si="148"/>
        <v>0</v>
      </c>
      <c r="O208" s="33">
        <f t="shared" si="148"/>
        <v>0</v>
      </c>
      <c r="P208" s="33">
        <f t="shared" si="148"/>
        <v>0</v>
      </c>
      <c r="Q208" s="33">
        <f t="shared" si="148"/>
        <v>0</v>
      </c>
      <c r="R208" s="33">
        <f t="shared" si="148"/>
        <v>0</v>
      </c>
      <c r="S208" s="33">
        <f t="shared" si="148"/>
        <v>0</v>
      </c>
      <c r="T208" s="33">
        <f t="shared" si="148"/>
        <v>0</v>
      </c>
      <c r="U208" s="33">
        <f t="shared" si="148"/>
        <v>0</v>
      </c>
      <c r="V208" s="33">
        <f t="shared" si="148"/>
        <v>0</v>
      </c>
      <c r="W208" s="33">
        <f t="shared" si="148"/>
        <v>0</v>
      </c>
      <c r="X208" s="33">
        <f t="shared" si="148"/>
        <v>0</v>
      </c>
      <c r="Y208" s="33">
        <f t="shared" si="148"/>
        <v>0</v>
      </c>
      <c r="Z208" s="33">
        <f t="shared" si="148"/>
        <v>0</v>
      </c>
      <c r="AA208" s="33">
        <f t="shared" si="148"/>
        <v>0</v>
      </c>
      <c r="AB208" s="33">
        <f t="shared" si="148"/>
        <v>0</v>
      </c>
      <c r="AC208" s="33">
        <f t="shared" si="148"/>
        <v>0</v>
      </c>
      <c r="AD208" s="33">
        <f t="shared" si="148"/>
        <v>0</v>
      </c>
      <c r="AE208" s="33">
        <f t="shared" si="148"/>
        <v>0</v>
      </c>
    </row>
    <row r="209" spans="1:31">
      <c r="B209" s="37" t="str">
        <f>IF(ISBLANK('Środki trwałe'!B579),"",'Środki trwałe'!B579)</f>
        <v/>
      </c>
      <c r="C209" s="33" t="str">
        <f>IF(ISBLANK('Środki trwałe'!D579),"",'Środki trwałe'!D579)</f>
        <v/>
      </c>
      <c r="D209" s="245" t="str">
        <f>IF(ISBLANK('Środki trwałe'!E579),"",'Środki trwałe'!E579)</f>
        <v/>
      </c>
      <c r="E209" s="73">
        <f>IF(AND('Środki trwałe'!F579="tak",'Środki trwałe'!G579="nie"),'Środki trwałe'!H579,0)</f>
        <v>0</v>
      </c>
      <c r="F209" s="94">
        <f t="shared" si="147"/>
        <v>0</v>
      </c>
      <c r="G209" s="33">
        <f>IF(AND('Środki trwałe'!F1768="tak",'Środki trwałe'!G1768="tak"),'Środki trwałe'!I1768,0)</f>
        <v>0</v>
      </c>
      <c r="H209" s="313"/>
      <c r="I209" s="52"/>
      <c r="J209" s="484" t="str">
        <f>IF(ISBLANK('Środki trwałe'!C579),"",'Środki trwałe'!C579)</f>
        <v/>
      </c>
      <c r="K209" s="33">
        <f t="shared" si="148"/>
        <v>0</v>
      </c>
      <c r="L209" s="33">
        <f t="shared" si="148"/>
        <v>0</v>
      </c>
      <c r="M209" s="33">
        <f t="shared" si="148"/>
        <v>0</v>
      </c>
      <c r="N209" s="33">
        <f t="shared" si="148"/>
        <v>0</v>
      </c>
      <c r="O209" s="33">
        <f t="shared" si="148"/>
        <v>0</v>
      </c>
      <c r="P209" s="33">
        <f t="shared" si="148"/>
        <v>0</v>
      </c>
      <c r="Q209" s="33">
        <f t="shared" si="148"/>
        <v>0</v>
      </c>
      <c r="R209" s="33">
        <f t="shared" si="148"/>
        <v>0</v>
      </c>
      <c r="S209" s="33">
        <f t="shared" si="148"/>
        <v>0</v>
      </c>
      <c r="T209" s="33">
        <f t="shared" si="148"/>
        <v>0</v>
      </c>
      <c r="U209" s="33">
        <f t="shared" si="148"/>
        <v>0</v>
      </c>
      <c r="V209" s="33">
        <f t="shared" si="148"/>
        <v>0</v>
      </c>
      <c r="W209" s="33">
        <f t="shared" si="148"/>
        <v>0</v>
      </c>
      <c r="X209" s="33">
        <f t="shared" si="148"/>
        <v>0</v>
      </c>
      <c r="Y209" s="33">
        <f t="shared" si="148"/>
        <v>0</v>
      </c>
      <c r="Z209" s="33">
        <f t="shared" si="148"/>
        <v>0</v>
      </c>
      <c r="AA209" s="33">
        <f t="shared" si="148"/>
        <v>0</v>
      </c>
      <c r="AB209" s="33">
        <f t="shared" si="148"/>
        <v>0</v>
      </c>
      <c r="AC209" s="33">
        <f t="shared" si="148"/>
        <v>0</v>
      </c>
      <c r="AD209" s="33">
        <f t="shared" si="148"/>
        <v>0</v>
      </c>
      <c r="AE209" s="33">
        <f t="shared" si="148"/>
        <v>0</v>
      </c>
    </row>
    <row r="210" spans="1:31">
      <c r="B210" s="37" t="str">
        <f>IF(ISBLANK('Środki trwałe'!B580),"",'Środki trwałe'!B580)</f>
        <v/>
      </c>
      <c r="C210" s="33" t="str">
        <f>IF(ISBLANK('Środki trwałe'!D580),"",'Środki trwałe'!D580)</f>
        <v/>
      </c>
      <c r="D210" s="245" t="str">
        <f>IF(ISBLANK('Środki trwałe'!E580),"",'Środki trwałe'!E580)</f>
        <v/>
      </c>
      <c r="E210" s="73">
        <f>IF(AND('Środki trwałe'!F580="tak",'Środki trwałe'!G580="nie"),'Środki trwałe'!H580,0)</f>
        <v>0</v>
      </c>
      <c r="F210" s="94">
        <f t="shared" si="147"/>
        <v>0</v>
      </c>
      <c r="G210" s="33">
        <f>IF(AND('Środki trwałe'!F1769="tak",'Środki trwałe'!G1769="tak"),'Środki trwałe'!I1769,0)</f>
        <v>0</v>
      </c>
      <c r="H210" s="313"/>
      <c r="I210" s="52"/>
      <c r="J210" s="484" t="str">
        <f>IF(ISBLANK('Środki trwałe'!C580),"",'Środki trwałe'!C580)</f>
        <v/>
      </c>
      <c r="K210" s="33">
        <f t="shared" si="148"/>
        <v>0</v>
      </c>
      <c r="L210" s="33">
        <f t="shared" si="148"/>
        <v>0</v>
      </c>
      <c r="M210" s="33">
        <f t="shared" si="148"/>
        <v>0</v>
      </c>
      <c r="N210" s="33">
        <f t="shared" si="148"/>
        <v>0</v>
      </c>
      <c r="O210" s="33">
        <f t="shared" si="148"/>
        <v>0</v>
      </c>
      <c r="P210" s="33">
        <f t="shared" si="148"/>
        <v>0</v>
      </c>
      <c r="Q210" s="33">
        <f t="shared" si="148"/>
        <v>0</v>
      </c>
      <c r="R210" s="33">
        <f t="shared" si="148"/>
        <v>0</v>
      </c>
      <c r="S210" s="33">
        <f t="shared" si="148"/>
        <v>0</v>
      </c>
      <c r="T210" s="33">
        <f t="shared" si="148"/>
        <v>0</v>
      </c>
      <c r="U210" s="33">
        <f t="shared" si="148"/>
        <v>0</v>
      </c>
      <c r="V210" s="33">
        <f t="shared" si="148"/>
        <v>0</v>
      </c>
      <c r="W210" s="33">
        <f t="shared" si="148"/>
        <v>0</v>
      </c>
      <c r="X210" s="33">
        <f t="shared" si="148"/>
        <v>0</v>
      </c>
      <c r="Y210" s="33">
        <f t="shared" si="148"/>
        <v>0</v>
      </c>
      <c r="Z210" s="33">
        <f t="shared" si="148"/>
        <v>0</v>
      </c>
      <c r="AA210" s="33">
        <f t="shared" si="148"/>
        <v>0</v>
      </c>
      <c r="AB210" s="33">
        <f t="shared" si="148"/>
        <v>0</v>
      </c>
      <c r="AC210" s="33">
        <f t="shared" si="148"/>
        <v>0</v>
      </c>
      <c r="AD210" s="33">
        <f t="shared" si="148"/>
        <v>0</v>
      </c>
      <c r="AE210" s="33">
        <f t="shared" si="148"/>
        <v>0</v>
      </c>
    </row>
    <row r="211" spans="1:31">
      <c r="B211" s="37" t="str">
        <f>IF(ISBLANK('Środki trwałe'!B581),"",'Środki trwałe'!B581)</f>
        <v/>
      </c>
      <c r="C211" s="33" t="str">
        <f>IF(ISBLANK('Środki trwałe'!D581),"",'Środki trwałe'!D581)</f>
        <v/>
      </c>
      <c r="D211" s="245" t="str">
        <f>IF(ISBLANK('Środki trwałe'!E581),"",'Środki trwałe'!E581)</f>
        <v/>
      </c>
      <c r="E211" s="73">
        <f>IF(AND('Środki trwałe'!F581="tak",'Środki trwałe'!G581="nie"),'Środki trwałe'!H581,0)</f>
        <v>0</v>
      </c>
      <c r="F211" s="94">
        <f t="shared" si="147"/>
        <v>0</v>
      </c>
      <c r="G211" s="33">
        <f ca="1">IF(AND('Środki trwałe'!F1770="tak",'Środki trwałe'!G1770="tak"),'Środki trwałe'!I1770,0)</f>
        <v>0</v>
      </c>
      <c r="H211" s="313"/>
      <c r="I211" s="52"/>
      <c r="J211" s="484" t="str">
        <f>IF(ISBLANK('Środki trwałe'!C581),"",'Środki trwałe'!C581)</f>
        <v/>
      </c>
      <c r="K211" s="33">
        <f t="shared" si="148"/>
        <v>0</v>
      </c>
      <c r="L211" s="33">
        <f t="shared" si="148"/>
        <v>0</v>
      </c>
      <c r="M211" s="33">
        <f t="shared" si="148"/>
        <v>0</v>
      </c>
      <c r="N211" s="33">
        <f t="shared" si="148"/>
        <v>0</v>
      </c>
      <c r="O211" s="33">
        <f t="shared" si="148"/>
        <v>0</v>
      </c>
      <c r="P211" s="33">
        <f t="shared" si="148"/>
        <v>0</v>
      </c>
      <c r="Q211" s="33">
        <f t="shared" si="148"/>
        <v>0</v>
      </c>
      <c r="R211" s="33">
        <f t="shared" si="148"/>
        <v>0</v>
      </c>
      <c r="S211" s="33">
        <f t="shared" si="148"/>
        <v>0</v>
      </c>
      <c r="T211" s="33">
        <f t="shared" si="148"/>
        <v>0</v>
      </c>
      <c r="U211" s="33">
        <f t="shared" si="148"/>
        <v>0</v>
      </c>
      <c r="V211" s="33">
        <f t="shared" si="148"/>
        <v>0</v>
      </c>
      <c r="W211" s="33">
        <f t="shared" si="148"/>
        <v>0</v>
      </c>
      <c r="X211" s="33">
        <f t="shared" si="148"/>
        <v>0</v>
      </c>
      <c r="Y211" s="33">
        <f t="shared" si="148"/>
        <v>0</v>
      </c>
      <c r="Z211" s="33">
        <f t="shared" si="148"/>
        <v>0</v>
      </c>
      <c r="AA211" s="33">
        <f t="shared" si="148"/>
        <v>0</v>
      </c>
      <c r="AB211" s="33">
        <f t="shared" si="148"/>
        <v>0</v>
      </c>
      <c r="AC211" s="33">
        <f t="shared" si="148"/>
        <v>0</v>
      </c>
      <c r="AD211" s="33">
        <f t="shared" si="148"/>
        <v>0</v>
      </c>
      <c r="AE211" s="33">
        <f t="shared" si="148"/>
        <v>0</v>
      </c>
    </row>
    <row r="212" spans="1:31">
      <c r="B212" s="37" t="str">
        <f>IF(ISBLANK('Środki trwałe'!B582),"",'Środki trwałe'!B582)</f>
        <v/>
      </c>
      <c r="C212" s="33" t="str">
        <f>IF(ISBLANK('Środki trwałe'!D582),"",'Środki trwałe'!D582)</f>
        <v/>
      </c>
      <c r="D212" s="245" t="str">
        <f>IF(ISBLANK('Środki trwałe'!E582),"",'Środki trwałe'!E582)</f>
        <v/>
      </c>
      <c r="E212" s="73">
        <f>IF(AND('Środki trwałe'!F582="tak",'Środki trwałe'!G582="nie"),'Środki trwałe'!H582,0)</f>
        <v>0</v>
      </c>
      <c r="F212" s="94">
        <f t="shared" si="147"/>
        <v>0</v>
      </c>
      <c r="G212" s="33">
        <f ca="1">IF(AND('Środki trwałe'!F1771="tak",'Środki trwałe'!G1771="tak"),'Środki trwałe'!I1771,0)</f>
        <v>0</v>
      </c>
      <c r="H212" s="313"/>
      <c r="I212" s="52"/>
      <c r="J212" s="484" t="str">
        <f>IF(ISBLANK('Środki trwałe'!C582),"",'Środki trwałe'!C582)</f>
        <v/>
      </c>
      <c r="K212" s="33">
        <f t="shared" si="148"/>
        <v>0</v>
      </c>
      <c r="L212" s="33">
        <f t="shared" si="148"/>
        <v>0</v>
      </c>
      <c r="M212" s="33">
        <f t="shared" si="148"/>
        <v>0</v>
      </c>
      <c r="N212" s="33">
        <f t="shared" si="148"/>
        <v>0</v>
      </c>
      <c r="O212" s="33">
        <f t="shared" si="148"/>
        <v>0</v>
      </c>
      <c r="P212" s="33">
        <f t="shared" si="148"/>
        <v>0</v>
      </c>
      <c r="Q212" s="33">
        <f t="shared" si="148"/>
        <v>0</v>
      </c>
      <c r="R212" s="33">
        <f t="shared" si="148"/>
        <v>0</v>
      </c>
      <c r="S212" s="33">
        <f t="shared" si="148"/>
        <v>0</v>
      </c>
      <c r="T212" s="33">
        <f t="shared" si="148"/>
        <v>0</v>
      </c>
      <c r="U212" s="33">
        <f t="shared" si="148"/>
        <v>0</v>
      </c>
      <c r="V212" s="33">
        <f t="shared" si="148"/>
        <v>0</v>
      </c>
      <c r="W212" s="33">
        <f t="shared" si="148"/>
        <v>0</v>
      </c>
      <c r="X212" s="33">
        <f t="shared" si="148"/>
        <v>0</v>
      </c>
      <c r="Y212" s="33">
        <f t="shared" si="148"/>
        <v>0</v>
      </c>
      <c r="Z212" s="33">
        <f t="shared" si="148"/>
        <v>0</v>
      </c>
      <c r="AA212" s="33">
        <f t="shared" si="148"/>
        <v>0</v>
      </c>
      <c r="AB212" s="33">
        <f t="shared" si="148"/>
        <v>0</v>
      </c>
      <c r="AC212" s="33">
        <f t="shared" si="148"/>
        <v>0</v>
      </c>
      <c r="AD212" s="33">
        <f t="shared" si="148"/>
        <v>0</v>
      </c>
      <c r="AE212" s="33">
        <f t="shared" si="148"/>
        <v>0</v>
      </c>
    </row>
    <row r="213" spans="1:31">
      <c r="B213" s="37" t="str">
        <f>IF(ISBLANK('Środki trwałe'!B583),"",'Środki trwałe'!B583)</f>
        <v/>
      </c>
      <c r="C213" s="33" t="str">
        <f>IF(ISBLANK('Środki trwałe'!D583),"",'Środki trwałe'!D583)</f>
        <v/>
      </c>
      <c r="D213" s="245" t="str">
        <f>IF(ISBLANK('Środki trwałe'!E583),"",'Środki trwałe'!E583)</f>
        <v/>
      </c>
      <c r="E213" s="198">
        <f>IF(AND('Środki trwałe'!F583="tak",'Środki trwałe'!G583="nie"),'Środki trwałe'!H583,0)</f>
        <v>0</v>
      </c>
      <c r="F213" s="94">
        <f t="shared" si="147"/>
        <v>0</v>
      </c>
      <c r="G213" s="33">
        <f>IF(AND('Środki trwałe'!F1772="tak",'Środki trwałe'!G1772="tak"),'Środki trwałe'!I1772,0)</f>
        <v>0</v>
      </c>
      <c r="H213" s="313"/>
      <c r="I213" s="52"/>
      <c r="J213" s="484" t="str">
        <f>IF(ISBLANK('Środki trwałe'!C583),"",'Środki trwałe'!C583)</f>
        <v/>
      </c>
      <c r="K213" s="33">
        <f t="shared" si="148"/>
        <v>0</v>
      </c>
      <c r="L213" s="33">
        <f t="shared" si="148"/>
        <v>0</v>
      </c>
      <c r="M213" s="33">
        <f t="shared" si="148"/>
        <v>0</v>
      </c>
      <c r="N213" s="33">
        <f t="shared" si="148"/>
        <v>0</v>
      </c>
      <c r="O213" s="33">
        <f t="shared" si="148"/>
        <v>0</v>
      </c>
      <c r="P213" s="33">
        <f t="shared" si="148"/>
        <v>0</v>
      </c>
      <c r="Q213" s="33">
        <f t="shared" si="148"/>
        <v>0</v>
      </c>
      <c r="R213" s="33">
        <f t="shared" si="148"/>
        <v>0</v>
      </c>
      <c r="S213" s="33">
        <f t="shared" si="148"/>
        <v>0</v>
      </c>
      <c r="T213" s="33">
        <f t="shared" si="148"/>
        <v>0</v>
      </c>
      <c r="U213" s="33">
        <f t="shared" si="148"/>
        <v>0</v>
      </c>
      <c r="V213" s="33">
        <f t="shared" si="148"/>
        <v>0</v>
      </c>
      <c r="W213" s="33">
        <f t="shared" si="148"/>
        <v>0</v>
      </c>
      <c r="X213" s="33">
        <f t="shared" si="148"/>
        <v>0</v>
      </c>
      <c r="Y213" s="33">
        <f t="shared" si="148"/>
        <v>0</v>
      </c>
      <c r="Z213" s="33">
        <f t="shared" si="148"/>
        <v>0</v>
      </c>
      <c r="AA213" s="33">
        <f t="shared" si="148"/>
        <v>0</v>
      </c>
      <c r="AB213" s="33">
        <f t="shared" si="148"/>
        <v>0</v>
      </c>
      <c r="AC213" s="33">
        <f t="shared" si="148"/>
        <v>0</v>
      </c>
      <c r="AD213" s="33">
        <f t="shared" si="148"/>
        <v>0</v>
      </c>
      <c r="AE213" s="33">
        <f t="shared" si="148"/>
        <v>0</v>
      </c>
    </row>
    <row r="214" spans="1:31">
      <c r="B214" s="98" t="s">
        <v>316</v>
      </c>
      <c r="C214" s="97">
        <f>SUM(C204:C213)</f>
        <v>0</v>
      </c>
      <c r="D214" s="199"/>
      <c r="E214" s="96"/>
      <c r="F214" s="97">
        <f>SUM(F204:F213)</f>
        <v>0</v>
      </c>
      <c r="G214" s="97">
        <f ca="1">SUM(G204:G213)</f>
        <v>0</v>
      </c>
      <c r="H214" s="318"/>
      <c r="I214" s="96"/>
      <c r="J214" s="485"/>
      <c r="K214" s="97">
        <f t="shared" ref="K214:W214" si="149">ROUND(SUM(K204:K213),0)</f>
        <v>0</v>
      </c>
      <c r="L214" s="97">
        <f t="shared" si="149"/>
        <v>0</v>
      </c>
      <c r="M214" s="97">
        <f t="shared" si="149"/>
        <v>0</v>
      </c>
      <c r="N214" s="97">
        <f t="shared" si="149"/>
        <v>0</v>
      </c>
      <c r="O214" s="97">
        <f t="shared" si="149"/>
        <v>0</v>
      </c>
      <c r="P214" s="97">
        <f t="shared" si="149"/>
        <v>0</v>
      </c>
      <c r="Q214" s="97">
        <f t="shared" si="149"/>
        <v>0</v>
      </c>
      <c r="R214" s="97">
        <f t="shared" si="149"/>
        <v>0</v>
      </c>
      <c r="S214" s="97">
        <f t="shared" si="149"/>
        <v>0</v>
      </c>
      <c r="T214" s="97">
        <f t="shared" si="149"/>
        <v>0</v>
      </c>
      <c r="U214" s="97">
        <f t="shared" si="149"/>
        <v>0</v>
      </c>
      <c r="V214" s="97">
        <f t="shared" si="149"/>
        <v>0</v>
      </c>
      <c r="W214" s="97">
        <f t="shared" si="149"/>
        <v>0</v>
      </c>
      <c r="X214" s="97">
        <f>ROUND(SUM(X204:X213),0)</f>
        <v>0</v>
      </c>
      <c r="Y214" s="97">
        <f t="shared" ref="Y214:AA214" si="150">ROUND(SUM(Y204:Y213),0)</f>
        <v>0</v>
      </c>
      <c r="Z214" s="97">
        <f t="shared" si="150"/>
        <v>0</v>
      </c>
      <c r="AA214" s="97">
        <f t="shared" si="150"/>
        <v>0</v>
      </c>
      <c r="AB214" s="97">
        <f t="shared" ref="AB214:AE214" si="151">ROUND(SUM(AB204:AB213),0)</f>
        <v>0</v>
      </c>
      <c r="AC214" s="97">
        <f t="shared" si="151"/>
        <v>0</v>
      </c>
      <c r="AD214" s="97">
        <f t="shared" si="151"/>
        <v>0</v>
      </c>
      <c r="AE214" s="97">
        <f t="shared" si="151"/>
        <v>0</v>
      </c>
    </row>
    <row r="215" spans="1:31">
      <c r="B215" s="103" t="s">
        <v>426</v>
      </c>
      <c r="C215" s="101"/>
      <c r="D215" s="101"/>
      <c r="E215" s="101"/>
      <c r="F215" s="101"/>
      <c r="G215" s="101"/>
      <c r="H215" s="314"/>
      <c r="I215" s="101"/>
      <c r="J215" s="486"/>
      <c r="K215" s="102">
        <f t="shared" ref="K215:W215" ca="1" si="152">ROUND(K1112+K1119+K1126+K1133+K1175+K1140+K1147+K1154+K1161+K1168,0)</f>
        <v>0</v>
      </c>
      <c r="L215" s="102">
        <f t="shared" ca="1" si="152"/>
        <v>0</v>
      </c>
      <c r="M215" s="102">
        <f t="shared" ca="1" si="152"/>
        <v>0</v>
      </c>
      <c r="N215" s="102">
        <f t="shared" ca="1" si="152"/>
        <v>0</v>
      </c>
      <c r="O215" s="102">
        <f t="shared" ca="1" si="152"/>
        <v>0</v>
      </c>
      <c r="P215" s="102">
        <f t="shared" ca="1" si="152"/>
        <v>0</v>
      </c>
      <c r="Q215" s="102">
        <f t="shared" ca="1" si="152"/>
        <v>0</v>
      </c>
      <c r="R215" s="102">
        <f t="shared" ca="1" si="152"/>
        <v>0</v>
      </c>
      <c r="S215" s="102">
        <f t="shared" ca="1" si="152"/>
        <v>0</v>
      </c>
      <c r="T215" s="102">
        <f t="shared" ca="1" si="152"/>
        <v>0</v>
      </c>
      <c r="U215" s="102">
        <f t="shared" ca="1" si="152"/>
        <v>0</v>
      </c>
      <c r="V215" s="102">
        <f t="shared" ca="1" si="152"/>
        <v>0</v>
      </c>
      <c r="W215" s="102">
        <f t="shared" ca="1" si="152"/>
        <v>0</v>
      </c>
      <c r="X215" s="102">
        <f ca="1">ROUND(X1112+X1119+X1126+X1133+X1175+X1140+X1147+X1154+X1161+X1168,0)</f>
        <v>0</v>
      </c>
      <c r="Y215" s="102">
        <f t="shared" ref="Y215:AA215" ca="1" si="153">ROUND(Y1112+Y1119+Y1126+Y1133+Y1175+Y1140+Y1147+Y1154+Y1161+Y1168,0)</f>
        <v>0</v>
      </c>
      <c r="Z215" s="102">
        <f t="shared" ca="1" si="153"/>
        <v>0</v>
      </c>
      <c r="AA215" s="102">
        <f t="shared" ca="1" si="153"/>
        <v>0</v>
      </c>
      <c r="AB215" s="102">
        <f t="shared" ref="AB215:AE215" ca="1" si="154">ROUND(AB1112+AB1119+AB1126+AB1133+AB1175+AB1140+AB1147+AB1154+AB1161+AB1168,0)</f>
        <v>0</v>
      </c>
      <c r="AC215" s="102">
        <f t="shared" ca="1" si="154"/>
        <v>0</v>
      </c>
      <c r="AD215" s="102">
        <f t="shared" ca="1" si="154"/>
        <v>0</v>
      </c>
      <c r="AE215" s="102">
        <f t="shared" ca="1" si="154"/>
        <v>0</v>
      </c>
    </row>
    <row r="216" spans="1:31">
      <c r="B216" s="37" t="s">
        <v>427</v>
      </c>
      <c r="C216" s="52"/>
      <c r="D216" s="52"/>
      <c r="E216" s="52"/>
      <c r="F216" s="52"/>
      <c r="G216" s="52"/>
      <c r="H216" s="313"/>
      <c r="I216" s="52"/>
      <c r="J216" s="487"/>
      <c r="K216" s="33">
        <f t="shared" ref="K216:W216" ca="1" si="155">ROUND(K1113+K1120+K1127+K1134+K1176+K1141+K1148+K1155+K1162+K1169,0)</f>
        <v>0</v>
      </c>
      <c r="L216" s="33">
        <f t="shared" ca="1" si="155"/>
        <v>0</v>
      </c>
      <c r="M216" s="33">
        <f t="shared" ca="1" si="155"/>
        <v>0</v>
      </c>
      <c r="N216" s="33">
        <f t="shared" ca="1" si="155"/>
        <v>0</v>
      </c>
      <c r="O216" s="33">
        <f t="shared" ca="1" si="155"/>
        <v>0</v>
      </c>
      <c r="P216" s="33">
        <f t="shared" ca="1" si="155"/>
        <v>0</v>
      </c>
      <c r="Q216" s="33">
        <f t="shared" ca="1" si="155"/>
        <v>0</v>
      </c>
      <c r="R216" s="33">
        <f t="shared" ca="1" si="155"/>
        <v>0</v>
      </c>
      <c r="S216" s="33">
        <f t="shared" ca="1" si="155"/>
        <v>0</v>
      </c>
      <c r="T216" s="33">
        <f t="shared" ca="1" si="155"/>
        <v>0</v>
      </c>
      <c r="U216" s="33">
        <f t="shared" ca="1" si="155"/>
        <v>0</v>
      </c>
      <c r="V216" s="33">
        <f t="shared" ca="1" si="155"/>
        <v>0</v>
      </c>
      <c r="W216" s="33">
        <f t="shared" ca="1" si="155"/>
        <v>0</v>
      </c>
      <c r="X216" s="33">
        <f ca="1">ROUND(X1113+X1120+X1127+X1134+X1176+X1141+X1148+X1155+X1162+X1169,0)</f>
        <v>0</v>
      </c>
      <c r="Y216" s="33">
        <f t="shared" ref="Y216:AA216" ca="1" si="156">ROUND(Y1113+Y1120+Y1127+Y1134+Y1176+Y1141+Y1148+Y1155+Y1162+Y1169,0)</f>
        <v>0</v>
      </c>
      <c r="Z216" s="33">
        <f t="shared" ca="1" si="156"/>
        <v>0</v>
      </c>
      <c r="AA216" s="33">
        <f t="shared" ca="1" si="156"/>
        <v>0</v>
      </c>
      <c r="AB216" s="33">
        <f t="shared" ref="AB216:AE216" ca="1" si="157">ROUND(AB1113+AB1120+AB1127+AB1134+AB1176+AB1141+AB1148+AB1155+AB1162+AB1169,0)</f>
        <v>0</v>
      </c>
      <c r="AC216" s="33">
        <f t="shared" ca="1" si="157"/>
        <v>0</v>
      </c>
      <c r="AD216" s="33">
        <f t="shared" ca="1" si="157"/>
        <v>0</v>
      </c>
      <c r="AE216" s="33">
        <f t="shared" ca="1" si="157"/>
        <v>0</v>
      </c>
    </row>
    <row r="217" spans="1:31">
      <c r="B217" s="105" t="s">
        <v>428</v>
      </c>
      <c r="C217" s="105"/>
      <c r="D217" s="105"/>
      <c r="E217" s="105"/>
      <c r="F217" s="105"/>
      <c r="G217" s="105"/>
      <c r="H217" s="322"/>
      <c r="I217" s="105"/>
      <c r="J217" s="488"/>
      <c r="K217" s="106">
        <f>'Środki trwałe'!K612</f>
        <v>0</v>
      </c>
      <c r="L217" s="106">
        <f>'Środki trwałe'!L612</f>
        <v>0</v>
      </c>
      <c r="M217" s="106">
        <f>'Środki trwałe'!M612</f>
        <v>0</v>
      </c>
      <c r="N217" s="106">
        <f>'Środki trwałe'!N612</f>
        <v>0</v>
      </c>
      <c r="O217" s="106">
        <f>'Środki trwałe'!O612</f>
        <v>0</v>
      </c>
      <c r="P217" s="106">
        <f>'Środki trwałe'!P612</f>
        <v>0</v>
      </c>
      <c r="Q217" s="106">
        <f>'Środki trwałe'!Q612</f>
        <v>0</v>
      </c>
      <c r="R217" s="106">
        <f>'Środki trwałe'!R612</f>
        <v>0</v>
      </c>
      <c r="S217" s="106">
        <f>'Środki trwałe'!S612</f>
        <v>0</v>
      </c>
      <c r="T217" s="106">
        <f>'Środki trwałe'!T612</f>
        <v>0</v>
      </c>
      <c r="U217" s="106">
        <f>'Środki trwałe'!U612</f>
        <v>0</v>
      </c>
      <c r="V217" s="106">
        <f>'Środki trwałe'!V612</f>
        <v>0</v>
      </c>
      <c r="W217" s="106">
        <f>'Środki trwałe'!W612</f>
        <v>0</v>
      </c>
      <c r="X217" s="106">
        <f>'Środki trwałe'!X612</f>
        <v>0</v>
      </c>
      <c r="Y217" s="106">
        <f>'Środki trwałe'!Y612</f>
        <v>0</v>
      </c>
      <c r="Z217" s="106">
        <f>'Środki trwałe'!Z612</f>
        <v>0</v>
      </c>
      <c r="AA217" s="106">
        <f>'Środki trwałe'!AA612</f>
        <v>0</v>
      </c>
      <c r="AB217" s="106">
        <f>'Środki trwałe'!AB612</f>
        <v>0</v>
      </c>
      <c r="AC217" s="106">
        <f>'Środki trwałe'!AC612</f>
        <v>0</v>
      </c>
      <c r="AD217" s="106">
        <f>'Środki trwałe'!AD612</f>
        <v>0</v>
      </c>
      <c r="AE217" s="106">
        <f>'Środki trwałe'!AE612</f>
        <v>0</v>
      </c>
    </row>
    <row r="218" spans="1:31">
      <c r="B218" s="200" t="s">
        <v>429</v>
      </c>
      <c r="C218" s="52"/>
      <c r="D218" s="52"/>
      <c r="E218" s="52"/>
      <c r="F218" s="52"/>
      <c r="G218" s="52"/>
      <c r="H218" s="313"/>
      <c r="I218" s="52"/>
      <c r="J218" s="487"/>
      <c r="K218" s="86">
        <f t="shared" ref="K218:W218" ca="1" si="158">ROUND(K1114+K1121+K1128+K1135+K1177+K1142+K1149+K1156+K1163+K1170,0)</f>
        <v>0</v>
      </c>
      <c r="L218" s="86">
        <f t="shared" ca="1" si="158"/>
        <v>0</v>
      </c>
      <c r="M218" s="86">
        <f t="shared" ca="1" si="158"/>
        <v>0</v>
      </c>
      <c r="N218" s="86">
        <f t="shared" ca="1" si="158"/>
        <v>0</v>
      </c>
      <c r="O218" s="86">
        <f t="shared" ca="1" si="158"/>
        <v>0</v>
      </c>
      <c r="P218" s="86">
        <f t="shared" ca="1" si="158"/>
        <v>0</v>
      </c>
      <c r="Q218" s="86">
        <f t="shared" ca="1" si="158"/>
        <v>0</v>
      </c>
      <c r="R218" s="86">
        <f t="shared" ca="1" si="158"/>
        <v>0</v>
      </c>
      <c r="S218" s="86">
        <f t="shared" ca="1" si="158"/>
        <v>0</v>
      </c>
      <c r="T218" s="86">
        <f t="shared" ca="1" si="158"/>
        <v>0</v>
      </c>
      <c r="U218" s="86">
        <f t="shared" ca="1" si="158"/>
        <v>0</v>
      </c>
      <c r="V218" s="86">
        <f t="shared" ca="1" si="158"/>
        <v>0</v>
      </c>
      <c r="W218" s="86">
        <f t="shared" ca="1" si="158"/>
        <v>0</v>
      </c>
      <c r="X218" s="86">
        <f ca="1">ROUND(X1114+X1121+X1128+X1135+X1177+X1142+X1149+X1156+X1163+X1170,0)</f>
        <v>0</v>
      </c>
      <c r="Y218" s="86">
        <f t="shared" ref="Y218:AA218" ca="1" si="159">ROUND(Y1114+Y1121+Y1128+Y1135+Y1177+Y1142+Y1149+Y1156+Y1163+Y1170,0)</f>
        <v>0</v>
      </c>
      <c r="Z218" s="86">
        <f t="shared" ca="1" si="159"/>
        <v>0</v>
      </c>
      <c r="AA218" s="86">
        <f t="shared" ca="1" si="159"/>
        <v>0</v>
      </c>
      <c r="AB218" s="86">
        <f t="shared" ref="AB218:AE218" ca="1" si="160">ROUND(AB1114+AB1121+AB1128+AB1135+AB1177+AB1142+AB1149+AB1156+AB1163+AB1170,0)</f>
        <v>0</v>
      </c>
      <c r="AC218" s="86">
        <f t="shared" ca="1" si="160"/>
        <v>0</v>
      </c>
      <c r="AD218" s="86">
        <f t="shared" ca="1" si="160"/>
        <v>0</v>
      </c>
      <c r="AE218" s="86">
        <f t="shared" ca="1" si="160"/>
        <v>0</v>
      </c>
    </row>
    <row r="219" spans="1:31">
      <c r="J219" s="490"/>
    </row>
    <row r="220" spans="1:31" customFormat="1">
      <c r="A220" s="1"/>
      <c r="J220" s="471"/>
    </row>
    <row r="221" spans="1:31" ht="24">
      <c r="B221" s="227" t="s">
        <v>374</v>
      </c>
      <c r="C221" s="228" t="s">
        <v>387</v>
      </c>
      <c r="D221" s="229" t="s">
        <v>397</v>
      </c>
      <c r="E221" s="229" t="s">
        <v>389</v>
      </c>
      <c r="F221" s="229" t="s">
        <v>390</v>
      </c>
      <c r="G221" s="229" t="s">
        <v>425</v>
      </c>
      <c r="H221" s="310"/>
      <c r="I221" s="230"/>
      <c r="J221" s="489"/>
      <c r="K221" s="231" t="str">
        <f t="shared" ref="K221:AE221" si="161">LataProjekcji</f>
        <v>Uzupełnij dane</v>
      </c>
      <c r="L221" s="231" t="str">
        <f t="shared" si="161"/>
        <v/>
      </c>
      <c r="M221" s="231" t="str">
        <f t="shared" si="161"/>
        <v/>
      </c>
      <c r="N221" s="231" t="str">
        <f t="shared" si="161"/>
        <v/>
      </c>
      <c r="O221" s="231" t="str">
        <f t="shared" si="161"/>
        <v/>
      </c>
      <c r="P221" s="231" t="str">
        <f t="shared" si="161"/>
        <v/>
      </c>
      <c r="Q221" s="231" t="str">
        <f t="shared" si="161"/>
        <v/>
      </c>
      <c r="R221" s="231" t="str">
        <f t="shared" si="161"/>
        <v/>
      </c>
      <c r="S221" s="231" t="str">
        <f t="shared" si="161"/>
        <v/>
      </c>
      <c r="T221" s="231" t="str">
        <f t="shared" si="161"/>
        <v/>
      </c>
      <c r="U221" s="231" t="str">
        <f t="shared" si="161"/>
        <v/>
      </c>
      <c r="V221" s="231" t="str">
        <f t="shared" si="161"/>
        <v/>
      </c>
      <c r="W221" s="231" t="str">
        <f t="shared" si="161"/>
        <v/>
      </c>
      <c r="X221" s="231" t="str">
        <f t="shared" si="161"/>
        <v/>
      </c>
      <c r="Y221" s="231" t="str">
        <f t="shared" si="161"/>
        <v/>
      </c>
      <c r="Z221" s="231" t="str">
        <f t="shared" si="161"/>
        <v/>
      </c>
      <c r="AA221" s="231" t="str">
        <f t="shared" si="161"/>
        <v/>
      </c>
      <c r="AB221" s="231" t="str">
        <f t="shared" si="161"/>
        <v/>
      </c>
      <c r="AC221" s="231" t="str">
        <f t="shared" si="161"/>
        <v/>
      </c>
      <c r="AD221" s="231" t="str">
        <f t="shared" si="161"/>
        <v/>
      </c>
      <c r="AE221" s="231" t="str">
        <f t="shared" si="161"/>
        <v/>
      </c>
    </row>
    <row r="222" spans="1:31">
      <c r="B222" s="103" t="str">
        <f>IF(ISBLANK('Środki trwałe'!B616),"",'Środki trwałe'!B616)</f>
        <v/>
      </c>
      <c r="C222" s="102" t="str">
        <f>IF(ISBLANK('Środki trwałe'!D616),"",'Środki trwałe'!D616)</f>
        <v/>
      </c>
      <c r="D222" s="245" t="str">
        <f>IF(ISBLANK('Środki trwałe'!E616),"",'Środki trwałe'!E616)</f>
        <v/>
      </c>
      <c r="E222" s="197">
        <f>IF(AND('Środki trwałe'!F616="tak",'Środki trwałe'!G616="nie"),'Środki trwałe'!H616,0)</f>
        <v>0</v>
      </c>
      <c r="F222" s="94">
        <f t="shared" ref="F222:F231" si="162">IFERROR(IF(E222=0,0,ROUND(E222*C222,0)),0)</f>
        <v>0</v>
      </c>
      <c r="G222" s="102">
        <f>IF(AND('Środki trwałe'!F616="tak",'Środki trwałe'!G616="tak"),'Środki trwałe'!I616,0)</f>
        <v>0</v>
      </c>
      <c r="H222" s="314"/>
      <c r="I222" s="101"/>
      <c r="J222" s="491" t="str">
        <f>IF(ISBLANK('Środki trwałe'!C616),"",'Środki trwałe'!C616)</f>
        <v/>
      </c>
      <c r="K222" s="102">
        <f t="shared" ref="K222:AE231" si="163">IFERROR(ROUND(IF(AND(YEAR($D222)=LataProjekcji,$F222&gt;0),$F222,0),0),0)</f>
        <v>0</v>
      </c>
      <c r="L222" s="102">
        <f t="shared" si="163"/>
        <v>0</v>
      </c>
      <c r="M222" s="102">
        <f t="shared" si="163"/>
        <v>0</v>
      </c>
      <c r="N222" s="102">
        <f t="shared" si="163"/>
        <v>0</v>
      </c>
      <c r="O222" s="102">
        <f t="shared" si="163"/>
        <v>0</v>
      </c>
      <c r="P222" s="102">
        <f t="shared" si="163"/>
        <v>0</v>
      </c>
      <c r="Q222" s="102">
        <f t="shared" si="163"/>
        <v>0</v>
      </c>
      <c r="R222" s="102">
        <f t="shared" si="163"/>
        <v>0</v>
      </c>
      <c r="S222" s="102">
        <f t="shared" si="163"/>
        <v>0</v>
      </c>
      <c r="T222" s="102">
        <f t="shared" si="163"/>
        <v>0</v>
      </c>
      <c r="U222" s="102">
        <f t="shared" si="163"/>
        <v>0</v>
      </c>
      <c r="V222" s="102">
        <f t="shared" si="163"/>
        <v>0</v>
      </c>
      <c r="W222" s="102">
        <f t="shared" si="163"/>
        <v>0</v>
      </c>
      <c r="X222" s="102">
        <f t="shared" si="163"/>
        <v>0</v>
      </c>
      <c r="Y222" s="102">
        <f t="shared" si="163"/>
        <v>0</v>
      </c>
      <c r="Z222" s="102">
        <f t="shared" si="163"/>
        <v>0</v>
      </c>
      <c r="AA222" s="102">
        <f t="shared" si="163"/>
        <v>0</v>
      </c>
      <c r="AB222" s="102">
        <f t="shared" si="163"/>
        <v>0</v>
      </c>
      <c r="AC222" s="102">
        <f t="shared" si="163"/>
        <v>0</v>
      </c>
      <c r="AD222" s="102">
        <f t="shared" si="163"/>
        <v>0</v>
      </c>
      <c r="AE222" s="102">
        <f t="shared" si="163"/>
        <v>0</v>
      </c>
    </row>
    <row r="223" spans="1:31">
      <c r="B223" s="37" t="str">
        <f>IF(ISBLANK('Środki trwałe'!B617),"",'Środki trwałe'!B617)</f>
        <v/>
      </c>
      <c r="C223" s="33" t="str">
        <f>IF(ISBLANK('Środki trwałe'!D617),"",'Środki trwałe'!D617)</f>
        <v/>
      </c>
      <c r="D223" s="245" t="str">
        <f>IF(ISBLANK('Środki trwałe'!E617),"",'Środki trwałe'!E617)</f>
        <v/>
      </c>
      <c r="E223" s="73">
        <f>IF(AND('Środki trwałe'!F617="tak",'Środki trwałe'!G617="nie"),'Środki trwałe'!H617,0)</f>
        <v>0</v>
      </c>
      <c r="F223" s="94">
        <f t="shared" si="162"/>
        <v>0</v>
      </c>
      <c r="G223" s="33">
        <f>IF(AND('Środki trwałe'!F617="tak",'Środki trwałe'!G617="tak"),'Środki trwałe'!I617,0)</f>
        <v>0</v>
      </c>
      <c r="H223" s="313"/>
      <c r="I223" s="52"/>
      <c r="J223" s="484" t="str">
        <f>IF(ISBLANK('Środki trwałe'!C617),"",'Środki trwałe'!C617)</f>
        <v/>
      </c>
      <c r="K223" s="33">
        <f t="shared" si="163"/>
        <v>0</v>
      </c>
      <c r="L223" s="33">
        <f t="shared" si="163"/>
        <v>0</v>
      </c>
      <c r="M223" s="33">
        <f t="shared" si="163"/>
        <v>0</v>
      </c>
      <c r="N223" s="33">
        <f t="shared" si="163"/>
        <v>0</v>
      </c>
      <c r="O223" s="33">
        <f t="shared" si="163"/>
        <v>0</v>
      </c>
      <c r="P223" s="33">
        <f t="shared" si="163"/>
        <v>0</v>
      </c>
      <c r="Q223" s="33">
        <f t="shared" si="163"/>
        <v>0</v>
      </c>
      <c r="R223" s="33">
        <f t="shared" si="163"/>
        <v>0</v>
      </c>
      <c r="S223" s="33">
        <f t="shared" si="163"/>
        <v>0</v>
      </c>
      <c r="T223" s="33">
        <f t="shared" si="163"/>
        <v>0</v>
      </c>
      <c r="U223" s="33">
        <f t="shared" si="163"/>
        <v>0</v>
      </c>
      <c r="V223" s="33">
        <f t="shared" si="163"/>
        <v>0</v>
      </c>
      <c r="W223" s="33">
        <f t="shared" si="163"/>
        <v>0</v>
      </c>
      <c r="X223" s="33">
        <f t="shared" si="163"/>
        <v>0</v>
      </c>
      <c r="Y223" s="33">
        <f t="shared" si="163"/>
        <v>0</v>
      </c>
      <c r="Z223" s="33">
        <f t="shared" si="163"/>
        <v>0</v>
      </c>
      <c r="AA223" s="33">
        <f t="shared" si="163"/>
        <v>0</v>
      </c>
      <c r="AB223" s="33">
        <f t="shared" si="163"/>
        <v>0</v>
      </c>
      <c r="AC223" s="33">
        <f t="shared" si="163"/>
        <v>0</v>
      </c>
      <c r="AD223" s="33">
        <f t="shared" si="163"/>
        <v>0</v>
      </c>
      <c r="AE223" s="33">
        <f t="shared" si="163"/>
        <v>0</v>
      </c>
    </row>
    <row r="224" spans="1:31">
      <c r="B224" s="37" t="str">
        <f>IF(ISBLANK('Środki trwałe'!B618),"",'Środki trwałe'!B618)</f>
        <v/>
      </c>
      <c r="C224" s="33" t="str">
        <f>IF(ISBLANK('Środki trwałe'!D618),"",'Środki trwałe'!D618)</f>
        <v/>
      </c>
      <c r="D224" s="245" t="str">
        <f>IF(ISBLANK('Środki trwałe'!E618),"",'Środki trwałe'!E618)</f>
        <v/>
      </c>
      <c r="E224" s="73">
        <f>IF(AND('Środki trwałe'!F618="tak",'Środki trwałe'!G618="nie"),'Środki trwałe'!H618,0)</f>
        <v>0</v>
      </c>
      <c r="F224" s="94">
        <f t="shared" si="162"/>
        <v>0</v>
      </c>
      <c r="G224" s="33">
        <f>IF(AND('Środki trwałe'!F618="tak",'Środki trwałe'!G618="tak"),'Środki trwałe'!I618,0)</f>
        <v>0</v>
      </c>
      <c r="H224" s="313"/>
      <c r="I224" s="52"/>
      <c r="J224" s="484" t="str">
        <f>IF(ISBLANK('Środki trwałe'!C618),"",'Środki trwałe'!C618)</f>
        <v/>
      </c>
      <c r="K224" s="33">
        <f t="shared" si="163"/>
        <v>0</v>
      </c>
      <c r="L224" s="33">
        <f t="shared" si="163"/>
        <v>0</v>
      </c>
      <c r="M224" s="33">
        <f t="shared" si="163"/>
        <v>0</v>
      </c>
      <c r="N224" s="33">
        <f t="shared" si="163"/>
        <v>0</v>
      </c>
      <c r="O224" s="33">
        <f t="shared" si="163"/>
        <v>0</v>
      </c>
      <c r="P224" s="33">
        <f t="shared" si="163"/>
        <v>0</v>
      </c>
      <c r="Q224" s="33">
        <f t="shared" si="163"/>
        <v>0</v>
      </c>
      <c r="R224" s="33">
        <f t="shared" si="163"/>
        <v>0</v>
      </c>
      <c r="S224" s="33">
        <f t="shared" si="163"/>
        <v>0</v>
      </c>
      <c r="T224" s="33">
        <f t="shared" si="163"/>
        <v>0</v>
      </c>
      <c r="U224" s="33">
        <f t="shared" si="163"/>
        <v>0</v>
      </c>
      <c r="V224" s="33">
        <f t="shared" si="163"/>
        <v>0</v>
      </c>
      <c r="W224" s="33">
        <f t="shared" si="163"/>
        <v>0</v>
      </c>
      <c r="X224" s="33">
        <f t="shared" si="163"/>
        <v>0</v>
      </c>
      <c r="Y224" s="33">
        <f t="shared" si="163"/>
        <v>0</v>
      </c>
      <c r="Z224" s="33">
        <f t="shared" si="163"/>
        <v>0</v>
      </c>
      <c r="AA224" s="33">
        <f t="shared" si="163"/>
        <v>0</v>
      </c>
      <c r="AB224" s="33">
        <f t="shared" si="163"/>
        <v>0</v>
      </c>
      <c r="AC224" s="33">
        <f t="shared" si="163"/>
        <v>0</v>
      </c>
      <c r="AD224" s="33">
        <f t="shared" si="163"/>
        <v>0</v>
      </c>
      <c r="AE224" s="33">
        <f t="shared" si="163"/>
        <v>0</v>
      </c>
    </row>
    <row r="225" spans="2:31">
      <c r="B225" s="37" t="str">
        <f>IF(ISBLANK('Środki trwałe'!B619),"",'Środki trwałe'!B619)</f>
        <v/>
      </c>
      <c r="C225" s="33" t="str">
        <f>IF(ISBLANK('Środki trwałe'!D619),"",'Środki trwałe'!D619)</f>
        <v/>
      </c>
      <c r="D225" s="245" t="str">
        <f>IF(ISBLANK('Środki trwałe'!E619),"",'Środki trwałe'!E619)</f>
        <v/>
      </c>
      <c r="E225" s="73">
        <f>IF(AND('Środki trwałe'!F619="tak",'Środki trwałe'!G619="nie"),'Środki trwałe'!H619,0)</f>
        <v>0</v>
      </c>
      <c r="F225" s="94">
        <f t="shared" si="162"/>
        <v>0</v>
      </c>
      <c r="G225" s="33">
        <f>IF(AND('Środki trwałe'!F619="tak",'Środki trwałe'!G619="tak"),'Środki trwałe'!I619,0)</f>
        <v>0</v>
      </c>
      <c r="H225" s="313"/>
      <c r="I225" s="52"/>
      <c r="J225" s="484" t="str">
        <f>IF(ISBLANK('Środki trwałe'!C619),"",'Środki trwałe'!C619)</f>
        <v/>
      </c>
      <c r="K225" s="33">
        <f t="shared" si="163"/>
        <v>0</v>
      </c>
      <c r="L225" s="33">
        <f t="shared" si="163"/>
        <v>0</v>
      </c>
      <c r="M225" s="33">
        <f t="shared" si="163"/>
        <v>0</v>
      </c>
      <c r="N225" s="33">
        <f t="shared" si="163"/>
        <v>0</v>
      </c>
      <c r="O225" s="33">
        <f t="shared" si="163"/>
        <v>0</v>
      </c>
      <c r="P225" s="33">
        <f t="shared" si="163"/>
        <v>0</v>
      </c>
      <c r="Q225" s="33">
        <f t="shared" si="163"/>
        <v>0</v>
      </c>
      <c r="R225" s="33">
        <f t="shared" si="163"/>
        <v>0</v>
      </c>
      <c r="S225" s="33">
        <f t="shared" si="163"/>
        <v>0</v>
      </c>
      <c r="T225" s="33">
        <f t="shared" si="163"/>
        <v>0</v>
      </c>
      <c r="U225" s="33">
        <f t="shared" si="163"/>
        <v>0</v>
      </c>
      <c r="V225" s="33">
        <f t="shared" si="163"/>
        <v>0</v>
      </c>
      <c r="W225" s="33">
        <f t="shared" si="163"/>
        <v>0</v>
      </c>
      <c r="X225" s="33">
        <f t="shared" si="163"/>
        <v>0</v>
      </c>
      <c r="Y225" s="33">
        <f t="shared" si="163"/>
        <v>0</v>
      </c>
      <c r="Z225" s="33">
        <f t="shared" si="163"/>
        <v>0</v>
      </c>
      <c r="AA225" s="33">
        <f t="shared" si="163"/>
        <v>0</v>
      </c>
      <c r="AB225" s="33">
        <f t="shared" si="163"/>
        <v>0</v>
      </c>
      <c r="AC225" s="33">
        <f t="shared" si="163"/>
        <v>0</v>
      </c>
      <c r="AD225" s="33">
        <f t="shared" si="163"/>
        <v>0</v>
      </c>
      <c r="AE225" s="33">
        <f t="shared" si="163"/>
        <v>0</v>
      </c>
    </row>
    <row r="226" spans="2:31">
      <c r="B226" s="37" t="str">
        <f>IF(ISBLANK('Środki trwałe'!B620),"",'Środki trwałe'!B620)</f>
        <v/>
      </c>
      <c r="C226" s="33" t="str">
        <f>IF(ISBLANK('Środki trwałe'!D620),"",'Środki trwałe'!D620)</f>
        <v/>
      </c>
      <c r="D226" s="245" t="str">
        <f>IF(ISBLANK('Środki trwałe'!E620),"",'Środki trwałe'!E620)</f>
        <v/>
      </c>
      <c r="E226" s="73">
        <f>IF(AND('Środki trwałe'!F620="tak",'Środki trwałe'!G620="nie"),'Środki trwałe'!H620,0)</f>
        <v>0</v>
      </c>
      <c r="F226" s="94">
        <f t="shared" si="162"/>
        <v>0</v>
      </c>
      <c r="G226" s="33">
        <f>IF(AND('Środki trwałe'!F620="tak",'Środki trwałe'!G620="tak"),'Środki trwałe'!I620,0)</f>
        <v>0</v>
      </c>
      <c r="H226" s="313"/>
      <c r="I226" s="52"/>
      <c r="J226" s="484" t="str">
        <f>IF(ISBLANK('Środki trwałe'!C620),"",'Środki trwałe'!C620)</f>
        <v/>
      </c>
      <c r="K226" s="33">
        <f t="shared" si="163"/>
        <v>0</v>
      </c>
      <c r="L226" s="33">
        <f t="shared" si="163"/>
        <v>0</v>
      </c>
      <c r="M226" s="33">
        <f t="shared" si="163"/>
        <v>0</v>
      </c>
      <c r="N226" s="33">
        <f t="shared" si="163"/>
        <v>0</v>
      </c>
      <c r="O226" s="33">
        <f t="shared" si="163"/>
        <v>0</v>
      </c>
      <c r="P226" s="33">
        <f t="shared" si="163"/>
        <v>0</v>
      </c>
      <c r="Q226" s="33">
        <f t="shared" si="163"/>
        <v>0</v>
      </c>
      <c r="R226" s="33">
        <f t="shared" si="163"/>
        <v>0</v>
      </c>
      <c r="S226" s="33">
        <f t="shared" si="163"/>
        <v>0</v>
      </c>
      <c r="T226" s="33">
        <f t="shared" si="163"/>
        <v>0</v>
      </c>
      <c r="U226" s="33">
        <f t="shared" si="163"/>
        <v>0</v>
      </c>
      <c r="V226" s="33">
        <f t="shared" si="163"/>
        <v>0</v>
      </c>
      <c r="W226" s="33">
        <f t="shared" si="163"/>
        <v>0</v>
      </c>
      <c r="X226" s="33">
        <f t="shared" si="163"/>
        <v>0</v>
      </c>
      <c r="Y226" s="33">
        <f t="shared" si="163"/>
        <v>0</v>
      </c>
      <c r="Z226" s="33">
        <f t="shared" si="163"/>
        <v>0</v>
      </c>
      <c r="AA226" s="33">
        <f t="shared" si="163"/>
        <v>0</v>
      </c>
      <c r="AB226" s="33">
        <f t="shared" si="163"/>
        <v>0</v>
      </c>
      <c r="AC226" s="33">
        <f t="shared" si="163"/>
        <v>0</v>
      </c>
      <c r="AD226" s="33">
        <f t="shared" si="163"/>
        <v>0</v>
      </c>
      <c r="AE226" s="33">
        <f t="shared" si="163"/>
        <v>0</v>
      </c>
    </row>
    <row r="227" spans="2:31">
      <c r="B227" s="37" t="str">
        <f>IF(ISBLANK('Środki trwałe'!B621),"",'Środki trwałe'!B621)</f>
        <v/>
      </c>
      <c r="C227" s="33" t="str">
        <f>IF(ISBLANK('Środki trwałe'!D621),"",'Środki trwałe'!D621)</f>
        <v/>
      </c>
      <c r="D227" s="245" t="str">
        <f>IF(ISBLANK('Środki trwałe'!E621),"",'Środki trwałe'!E621)</f>
        <v/>
      </c>
      <c r="E227" s="73">
        <f>IF(AND('Środki trwałe'!F621="tak",'Środki trwałe'!G621="nie"),'Środki trwałe'!H621,0)</f>
        <v>0</v>
      </c>
      <c r="F227" s="94">
        <f t="shared" si="162"/>
        <v>0</v>
      </c>
      <c r="G227" s="33">
        <f>IF(AND('Środki trwałe'!F621="tak",'Środki trwałe'!G621="tak"),'Środki trwałe'!I621,0)</f>
        <v>0</v>
      </c>
      <c r="H227" s="313"/>
      <c r="I227" s="52"/>
      <c r="J227" s="484" t="str">
        <f>IF(ISBLANK('Środki trwałe'!C621),"",'Środki trwałe'!C621)</f>
        <v/>
      </c>
      <c r="K227" s="33">
        <f t="shared" si="163"/>
        <v>0</v>
      </c>
      <c r="L227" s="33">
        <f t="shared" si="163"/>
        <v>0</v>
      </c>
      <c r="M227" s="33">
        <f t="shared" si="163"/>
        <v>0</v>
      </c>
      <c r="N227" s="33">
        <f t="shared" si="163"/>
        <v>0</v>
      </c>
      <c r="O227" s="33">
        <f t="shared" si="163"/>
        <v>0</v>
      </c>
      <c r="P227" s="33">
        <f t="shared" si="163"/>
        <v>0</v>
      </c>
      <c r="Q227" s="33">
        <f t="shared" si="163"/>
        <v>0</v>
      </c>
      <c r="R227" s="33">
        <f t="shared" si="163"/>
        <v>0</v>
      </c>
      <c r="S227" s="33">
        <f t="shared" si="163"/>
        <v>0</v>
      </c>
      <c r="T227" s="33">
        <f t="shared" si="163"/>
        <v>0</v>
      </c>
      <c r="U227" s="33">
        <f t="shared" si="163"/>
        <v>0</v>
      </c>
      <c r="V227" s="33">
        <f t="shared" si="163"/>
        <v>0</v>
      </c>
      <c r="W227" s="33">
        <f t="shared" si="163"/>
        <v>0</v>
      </c>
      <c r="X227" s="33">
        <f t="shared" si="163"/>
        <v>0</v>
      </c>
      <c r="Y227" s="33">
        <f t="shared" si="163"/>
        <v>0</v>
      </c>
      <c r="Z227" s="33">
        <f t="shared" si="163"/>
        <v>0</v>
      </c>
      <c r="AA227" s="33">
        <f t="shared" si="163"/>
        <v>0</v>
      </c>
      <c r="AB227" s="33">
        <f t="shared" si="163"/>
        <v>0</v>
      </c>
      <c r="AC227" s="33">
        <f t="shared" si="163"/>
        <v>0</v>
      </c>
      <c r="AD227" s="33">
        <f t="shared" si="163"/>
        <v>0</v>
      </c>
      <c r="AE227" s="33">
        <f t="shared" si="163"/>
        <v>0</v>
      </c>
    </row>
    <row r="228" spans="2:31">
      <c r="B228" s="37" t="str">
        <f>IF(ISBLANK('Środki trwałe'!B622),"",'Środki trwałe'!B622)</f>
        <v/>
      </c>
      <c r="C228" s="33" t="str">
        <f>IF(ISBLANK('Środki trwałe'!D622),"",'Środki trwałe'!D622)</f>
        <v/>
      </c>
      <c r="D228" s="245" t="str">
        <f>IF(ISBLANK('Środki trwałe'!E622),"",'Środki trwałe'!E622)</f>
        <v/>
      </c>
      <c r="E228" s="73">
        <f>IF(AND('Środki trwałe'!F622="tak",'Środki trwałe'!G622="nie"),'Środki trwałe'!H622,0)</f>
        <v>0</v>
      </c>
      <c r="F228" s="94">
        <f t="shared" si="162"/>
        <v>0</v>
      </c>
      <c r="G228" s="33">
        <f>IF(AND('Środki trwałe'!F622="tak",'Środki trwałe'!G622="tak"),'Środki trwałe'!I622,0)</f>
        <v>0</v>
      </c>
      <c r="H228" s="313"/>
      <c r="I228" s="52"/>
      <c r="J228" s="484" t="str">
        <f>IF(ISBLANK('Środki trwałe'!C622),"",'Środki trwałe'!C622)</f>
        <v/>
      </c>
      <c r="K228" s="33">
        <f t="shared" si="163"/>
        <v>0</v>
      </c>
      <c r="L228" s="33">
        <f t="shared" si="163"/>
        <v>0</v>
      </c>
      <c r="M228" s="33">
        <f t="shared" si="163"/>
        <v>0</v>
      </c>
      <c r="N228" s="33">
        <f t="shared" si="163"/>
        <v>0</v>
      </c>
      <c r="O228" s="33">
        <f t="shared" si="163"/>
        <v>0</v>
      </c>
      <c r="P228" s="33">
        <f t="shared" si="163"/>
        <v>0</v>
      </c>
      <c r="Q228" s="33">
        <f t="shared" si="163"/>
        <v>0</v>
      </c>
      <c r="R228" s="33">
        <f t="shared" si="163"/>
        <v>0</v>
      </c>
      <c r="S228" s="33">
        <f t="shared" si="163"/>
        <v>0</v>
      </c>
      <c r="T228" s="33">
        <f t="shared" si="163"/>
        <v>0</v>
      </c>
      <c r="U228" s="33">
        <f t="shared" si="163"/>
        <v>0</v>
      </c>
      <c r="V228" s="33">
        <f t="shared" si="163"/>
        <v>0</v>
      </c>
      <c r="W228" s="33">
        <f t="shared" si="163"/>
        <v>0</v>
      </c>
      <c r="X228" s="33">
        <f t="shared" si="163"/>
        <v>0</v>
      </c>
      <c r="Y228" s="33">
        <f t="shared" si="163"/>
        <v>0</v>
      </c>
      <c r="Z228" s="33">
        <f t="shared" si="163"/>
        <v>0</v>
      </c>
      <c r="AA228" s="33">
        <f t="shared" si="163"/>
        <v>0</v>
      </c>
      <c r="AB228" s="33">
        <f t="shared" si="163"/>
        <v>0</v>
      </c>
      <c r="AC228" s="33">
        <f t="shared" si="163"/>
        <v>0</v>
      </c>
      <c r="AD228" s="33">
        <f t="shared" si="163"/>
        <v>0</v>
      </c>
      <c r="AE228" s="33">
        <f t="shared" si="163"/>
        <v>0</v>
      </c>
    </row>
    <row r="229" spans="2:31">
      <c r="B229" s="37" t="str">
        <f>IF(ISBLANK('Środki trwałe'!B623),"",'Środki trwałe'!B623)</f>
        <v/>
      </c>
      <c r="C229" s="33" t="str">
        <f>IF(ISBLANK('Środki trwałe'!D623),"",'Środki trwałe'!D623)</f>
        <v/>
      </c>
      <c r="D229" s="245" t="str">
        <f>IF(ISBLANK('Środki trwałe'!E623),"",'Środki trwałe'!E623)</f>
        <v/>
      </c>
      <c r="E229" s="73">
        <f>IF(AND('Środki trwałe'!F623="tak",'Środki trwałe'!G623="nie"),'Środki trwałe'!H623,0)</f>
        <v>0</v>
      </c>
      <c r="F229" s="94">
        <f t="shared" si="162"/>
        <v>0</v>
      </c>
      <c r="G229" s="33">
        <f>IF(AND('Środki trwałe'!F623="tak",'Środki trwałe'!G623="tak"),'Środki trwałe'!I623,0)</f>
        <v>0</v>
      </c>
      <c r="H229" s="313"/>
      <c r="I229" s="52"/>
      <c r="J229" s="484" t="str">
        <f>IF(ISBLANK('Środki trwałe'!C623),"",'Środki trwałe'!C623)</f>
        <v/>
      </c>
      <c r="K229" s="33">
        <f t="shared" si="163"/>
        <v>0</v>
      </c>
      <c r="L229" s="33">
        <f t="shared" si="163"/>
        <v>0</v>
      </c>
      <c r="M229" s="33">
        <f t="shared" si="163"/>
        <v>0</v>
      </c>
      <c r="N229" s="33">
        <f t="shared" si="163"/>
        <v>0</v>
      </c>
      <c r="O229" s="33">
        <f t="shared" si="163"/>
        <v>0</v>
      </c>
      <c r="P229" s="33">
        <f t="shared" si="163"/>
        <v>0</v>
      </c>
      <c r="Q229" s="33">
        <f t="shared" si="163"/>
        <v>0</v>
      </c>
      <c r="R229" s="33">
        <f t="shared" si="163"/>
        <v>0</v>
      </c>
      <c r="S229" s="33">
        <f t="shared" si="163"/>
        <v>0</v>
      </c>
      <c r="T229" s="33">
        <f t="shared" si="163"/>
        <v>0</v>
      </c>
      <c r="U229" s="33">
        <f t="shared" si="163"/>
        <v>0</v>
      </c>
      <c r="V229" s="33">
        <f t="shared" si="163"/>
        <v>0</v>
      </c>
      <c r="W229" s="33">
        <f t="shared" si="163"/>
        <v>0</v>
      </c>
      <c r="X229" s="33">
        <f t="shared" si="163"/>
        <v>0</v>
      </c>
      <c r="Y229" s="33">
        <f t="shared" si="163"/>
        <v>0</v>
      </c>
      <c r="Z229" s="33">
        <f t="shared" si="163"/>
        <v>0</v>
      </c>
      <c r="AA229" s="33">
        <f t="shared" si="163"/>
        <v>0</v>
      </c>
      <c r="AB229" s="33">
        <f t="shared" si="163"/>
        <v>0</v>
      </c>
      <c r="AC229" s="33">
        <f t="shared" si="163"/>
        <v>0</v>
      </c>
      <c r="AD229" s="33">
        <f t="shared" si="163"/>
        <v>0</v>
      </c>
      <c r="AE229" s="33">
        <f t="shared" si="163"/>
        <v>0</v>
      </c>
    </row>
    <row r="230" spans="2:31">
      <c r="B230" s="37" t="str">
        <f>IF(ISBLANK('Środki trwałe'!B624),"",'Środki trwałe'!B624)</f>
        <v/>
      </c>
      <c r="C230" s="33" t="str">
        <f>IF(ISBLANK('Środki trwałe'!D624),"",'Środki trwałe'!D624)</f>
        <v/>
      </c>
      <c r="D230" s="245" t="str">
        <f>IF(ISBLANK('Środki trwałe'!E624),"",'Środki trwałe'!E624)</f>
        <v/>
      </c>
      <c r="E230" s="73">
        <f>IF(AND('Środki trwałe'!F624="tak",'Środki trwałe'!G624="nie"),'Środki trwałe'!H624,0)</f>
        <v>0</v>
      </c>
      <c r="F230" s="94">
        <f t="shared" si="162"/>
        <v>0</v>
      </c>
      <c r="G230" s="33">
        <f>IF(AND('Środki trwałe'!F624="tak",'Środki trwałe'!G624="tak"),'Środki trwałe'!I624,0)</f>
        <v>0</v>
      </c>
      <c r="H230" s="313"/>
      <c r="I230" s="52"/>
      <c r="J230" s="484" t="str">
        <f>IF(ISBLANK('Środki trwałe'!C624),"",'Środki trwałe'!C624)</f>
        <v/>
      </c>
      <c r="K230" s="33">
        <f t="shared" si="163"/>
        <v>0</v>
      </c>
      <c r="L230" s="33">
        <f t="shared" si="163"/>
        <v>0</v>
      </c>
      <c r="M230" s="33">
        <f t="shared" si="163"/>
        <v>0</v>
      </c>
      <c r="N230" s="33">
        <f t="shared" si="163"/>
        <v>0</v>
      </c>
      <c r="O230" s="33">
        <f t="shared" si="163"/>
        <v>0</v>
      </c>
      <c r="P230" s="33">
        <f t="shared" si="163"/>
        <v>0</v>
      </c>
      <c r="Q230" s="33">
        <f t="shared" si="163"/>
        <v>0</v>
      </c>
      <c r="R230" s="33">
        <f t="shared" si="163"/>
        <v>0</v>
      </c>
      <c r="S230" s="33">
        <f t="shared" si="163"/>
        <v>0</v>
      </c>
      <c r="T230" s="33">
        <f t="shared" si="163"/>
        <v>0</v>
      </c>
      <c r="U230" s="33">
        <f t="shared" si="163"/>
        <v>0</v>
      </c>
      <c r="V230" s="33">
        <f t="shared" si="163"/>
        <v>0</v>
      </c>
      <c r="W230" s="33">
        <f t="shared" si="163"/>
        <v>0</v>
      </c>
      <c r="X230" s="33">
        <f t="shared" si="163"/>
        <v>0</v>
      </c>
      <c r="Y230" s="33">
        <f t="shared" si="163"/>
        <v>0</v>
      </c>
      <c r="Z230" s="33">
        <f t="shared" si="163"/>
        <v>0</v>
      </c>
      <c r="AA230" s="33">
        <f t="shared" si="163"/>
        <v>0</v>
      </c>
      <c r="AB230" s="33">
        <f t="shared" si="163"/>
        <v>0</v>
      </c>
      <c r="AC230" s="33">
        <f t="shared" si="163"/>
        <v>0</v>
      </c>
      <c r="AD230" s="33">
        <f t="shared" si="163"/>
        <v>0</v>
      </c>
      <c r="AE230" s="33">
        <f t="shared" si="163"/>
        <v>0</v>
      </c>
    </row>
    <row r="231" spans="2:31">
      <c r="B231" s="37" t="str">
        <f>IF(ISBLANK('Środki trwałe'!B625),"",'Środki trwałe'!B625)</f>
        <v/>
      </c>
      <c r="C231" s="33" t="str">
        <f>IF(ISBLANK('Środki trwałe'!D625),"",'Środki trwałe'!D625)</f>
        <v/>
      </c>
      <c r="D231" s="245" t="str">
        <f>IF(ISBLANK('Środki trwałe'!E625),"",'Środki trwałe'!E625)</f>
        <v/>
      </c>
      <c r="E231" s="198">
        <f>IF(AND('Środki trwałe'!F625="tak",'Środki trwałe'!G625="nie"),'Środki trwałe'!H625,0)</f>
        <v>0</v>
      </c>
      <c r="F231" s="94">
        <f t="shared" si="162"/>
        <v>0</v>
      </c>
      <c r="G231" s="33">
        <f>IF(AND('Środki trwałe'!F625="tak",'Środki trwałe'!G625="tak"),'Środki trwałe'!I625,0)</f>
        <v>0</v>
      </c>
      <c r="H231" s="313"/>
      <c r="I231" s="52"/>
      <c r="J231" s="484" t="str">
        <f>IF(ISBLANK('Środki trwałe'!C625),"",'Środki trwałe'!C625)</f>
        <v/>
      </c>
      <c r="K231" s="33">
        <f t="shared" si="163"/>
        <v>0</v>
      </c>
      <c r="L231" s="33">
        <f t="shared" si="163"/>
        <v>0</v>
      </c>
      <c r="M231" s="33">
        <f t="shared" si="163"/>
        <v>0</v>
      </c>
      <c r="N231" s="33">
        <f t="shared" si="163"/>
        <v>0</v>
      </c>
      <c r="O231" s="33">
        <f t="shared" si="163"/>
        <v>0</v>
      </c>
      <c r="P231" s="33">
        <f t="shared" si="163"/>
        <v>0</v>
      </c>
      <c r="Q231" s="33">
        <f t="shared" si="163"/>
        <v>0</v>
      </c>
      <c r="R231" s="33">
        <f t="shared" si="163"/>
        <v>0</v>
      </c>
      <c r="S231" s="33">
        <f t="shared" si="163"/>
        <v>0</v>
      </c>
      <c r="T231" s="33">
        <f t="shared" si="163"/>
        <v>0</v>
      </c>
      <c r="U231" s="33">
        <f t="shared" si="163"/>
        <v>0</v>
      </c>
      <c r="V231" s="33">
        <f t="shared" si="163"/>
        <v>0</v>
      </c>
      <c r="W231" s="33">
        <f t="shared" si="163"/>
        <v>0</v>
      </c>
      <c r="X231" s="33">
        <f t="shared" si="163"/>
        <v>0</v>
      </c>
      <c r="Y231" s="33">
        <f t="shared" si="163"/>
        <v>0</v>
      </c>
      <c r="Z231" s="33">
        <f t="shared" si="163"/>
        <v>0</v>
      </c>
      <c r="AA231" s="33">
        <f t="shared" si="163"/>
        <v>0</v>
      </c>
      <c r="AB231" s="33">
        <f t="shared" si="163"/>
        <v>0</v>
      </c>
      <c r="AC231" s="33">
        <f t="shared" si="163"/>
        <v>0</v>
      </c>
      <c r="AD231" s="33">
        <f t="shared" si="163"/>
        <v>0</v>
      </c>
      <c r="AE231" s="33">
        <f t="shared" si="163"/>
        <v>0</v>
      </c>
    </row>
    <row r="232" spans="2:31">
      <c r="B232" s="98" t="s">
        <v>316</v>
      </c>
      <c r="C232" s="97">
        <f>SUM(C222:C231)</f>
        <v>0</v>
      </c>
      <c r="D232" s="199"/>
      <c r="E232" s="96"/>
      <c r="F232" s="97">
        <f>SUM(F222:F231)</f>
        <v>0</v>
      </c>
      <c r="G232" s="97">
        <f>SUM(G222:G231)</f>
        <v>0</v>
      </c>
      <c r="H232" s="318"/>
      <c r="I232" s="96"/>
      <c r="J232" s="485"/>
      <c r="K232" s="97">
        <f t="shared" ref="K232:W232" si="164">ROUND(SUM(K222:K231),0)</f>
        <v>0</v>
      </c>
      <c r="L232" s="97">
        <f t="shared" si="164"/>
        <v>0</v>
      </c>
      <c r="M232" s="97">
        <f t="shared" si="164"/>
        <v>0</v>
      </c>
      <c r="N232" s="97">
        <f t="shared" si="164"/>
        <v>0</v>
      </c>
      <c r="O232" s="97">
        <f t="shared" si="164"/>
        <v>0</v>
      </c>
      <c r="P232" s="97">
        <f t="shared" si="164"/>
        <v>0</v>
      </c>
      <c r="Q232" s="97">
        <f t="shared" si="164"/>
        <v>0</v>
      </c>
      <c r="R232" s="97">
        <f t="shared" si="164"/>
        <v>0</v>
      </c>
      <c r="S232" s="97">
        <f t="shared" si="164"/>
        <v>0</v>
      </c>
      <c r="T232" s="97">
        <f t="shared" si="164"/>
        <v>0</v>
      </c>
      <c r="U232" s="97">
        <f t="shared" si="164"/>
        <v>0</v>
      </c>
      <c r="V232" s="97">
        <f t="shared" si="164"/>
        <v>0</v>
      </c>
      <c r="W232" s="97">
        <f t="shared" si="164"/>
        <v>0</v>
      </c>
      <c r="X232" s="97">
        <f>ROUND(SUM(X222:X231),0)</f>
        <v>0</v>
      </c>
      <c r="Y232" s="97">
        <f t="shared" ref="Y232:AA232" si="165">ROUND(SUM(Y222:Y231),0)</f>
        <v>0</v>
      </c>
      <c r="Z232" s="97">
        <f t="shared" si="165"/>
        <v>0</v>
      </c>
      <c r="AA232" s="97">
        <f t="shared" si="165"/>
        <v>0</v>
      </c>
      <c r="AB232" s="97">
        <f t="shared" ref="AB232:AE232" si="166">ROUND(SUM(AB222:AB231),0)</f>
        <v>0</v>
      </c>
      <c r="AC232" s="97">
        <f t="shared" si="166"/>
        <v>0</v>
      </c>
      <c r="AD232" s="97">
        <f t="shared" si="166"/>
        <v>0</v>
      </c>
      <c r="AE232" s="97">
        <f t="shared" si="166"/>
        <v>0</v>
      </c>
    </row>
    <row r="233" spans="2:31">
      <c r="B233" s="103" t="s">
        <v>426</v>
      </c>
      <c r="C233" s="101"/>
      <c r="D233" s="101"/>
      <c r="E233" s="101"/>
      <c r="F233" s="101"/>
      <c r="G233" s="101"/>
      <c r="H233" s="314"/>
      <c r="I233" s="101"/>
      <c r="J233" s="486"/>
      <c r="K233" s="102">
        <f t="shared" ref="K233:W233" ca="1" si="167">ROUND(K1185+K1192+K1199+K1206+K1248+K1213+K1220+K1227+K1234+K1241,0)</f>
        <v>0</v>
      </c>
      <c r="L233" s="102">
        <f t="shared" ca="1" si="167"/>
        <v>0</v>
      </c>
      <c r="M233" s="102">
        <f t="shared" ca="1" si="167"/>
        <v>0</v>
      </c>
      <c r="N233" s="102">
        <f t="shared" ca="1" si="167"/>
        <v>0</v>
      </c>
      <c r="O233" s="102">
        <f t="shared" ca="1" si="167"/>
        <v>0</v>
      </c>
      <c r="P233" s="102">
        <f t="shared" ca="1" si="167"/>
        <v>0</v>
      </c>
      <c r="Q233" s="102">
        <f t="shared" ca="1" si="167"/>
        <v>0</v>
      </c>
      <c r="R233" s="102">
        <f t="shared" ca="1" si="167"/>
        <v>0</v>
      </c>
      <c r="S233" s="102">
        <f t="shared" ca="1" si="167"/>
        <v>0</v>
      </c>
      <c r="T233" s="102">
        <f t="shared" ca="1" si="167"/>
        <v>0</v>
      </c>
      <c r="U233" s="102">
        <f t="shared" ca="1" si="167"/>
        <v>0</v>
      </c>
      <c r="V233" s="102">
        <f t="shared" ca="1" si="167"/>
        <v>0</v>
      </c>
      <c r="W233" s="102">
        <f t="shared" ca="1" si="167"/>
        <v>0</v>
      </c>
      <c r="X233" s="102">
        <f ca="1">ROUND(X1185+X1192+X1199+X1206+X1248+X1213+X1220+X1227+X1234+X1241,0)</f>
        <v>0</v>
      </c>
      <c r="Y233" s="102">
        <f t="shared" ref="Y233:AA233" ca="1" si="168">ROUND(Y1185+Y1192+Y1199+Y1206+Y1248+Y1213+Y1220+Y1227+Y1234+Y1241,0)</f>
        <v>0</v>
      </c>
      <c r="Z233" s="102">
        <f t="shared" ca="1" si="168"/>
        <v>0</v>
      </c>
      <c r="AA233" s="102">
        <f t="shared" ca="1" si="168"/>
        <v>0</v>
      </c>
      <c r="AB233" s="102">
        <f t="shared" ref="AB233:AE233" ca="1" si="169">ROUND(AB1185+AB1192+AB1199+AB1206+AB1248+AB1213+AB1220+AB1227+AB1234+AB1241,0)</f>
        <v>0</v>
      </c>
      <c r="AC233" s="102">
        <f t="shared" ca="1" si="169"/>
        <v>0</v>
      </c>
      <c r="AD233" s="102">
        <f t="shared" ca="1" si="169"/>
        <v>0</v>
      </c>
      <c r="AE233" s="102">
        <f t="shared" ca="1" si="169"/>
        <v>0</v>
      </c>
    </row>
    <row r="234" spans="2:31">
      <c r="B234" s="37" t="s">
        <v>427</v>
      </c>
      <c r="C234" s="52"/>
      <c r="D234" s="52"/>
      <c r="E234" s="52"/>
      <c r="F234" s="52"/>
      <c r="G234" s="52"/>
      <c r="H234" s="313"/>
      <c r="I234" s="52"/>
      <c r="J234" s="487"/>
      <c r="K234" s="33">
        <f t="shared" ref="K234:W234" ca="1" si="170">ROUND(K1186+K1193+K1200+K1207+K1249+K1214+K1221+K1228+K1235+K1242,0)</f>
        <v>0</v>
      </c>
      <c r="L234" s="33">
        <f t="shared" ca="1" si="170"/>
        <v>0</v>
      </c>
      <c r="M234" s="33">
        <f t="shared" ca="1" si="170"/>
        <v>0</v>
      </c>
      <c r="N234" s="33">
        <f t="shared" ca="1" si="170"/>
        <v>0</v>
      </c>
      <c r="O234" s="33">
        <f t="shared" ca="1" si="170"/>
        <v>0</v>
      </c>
      <c r="P234" s="33">
        <f t="shared" ca="1" si="170"/>
        <v>0</v>
      </c>
      <c r="Q234" s="33">
        <f t="shared" ca="1" si="170"/>
        <v>0</v>
      </c>
      <c r="R234" s="33">
        <f t="shared" ca="1" si="170"/>
        <v>0</v>
      </c>
      <c r="S234" s="33">
        <f t="shared" ca="1" si="170"/>
        <v>0</v>
      </c>
      <c r="T234" s="33">
        <f t="shared" ca="1" si="170"/>
        <v>0</v>
      </c>
      <c r="U234" s="33">
        <f t="shared" ca="1" si="170"/>
        <v>0</v>
      </c>
      <c r="V234" s="33">
        <f t="shared" ca="1" si="170"/>
        <v>0</v>
      </c>
      <c r="W234" s="33">
        <f t="shared" ca="1" si="170"/>
        <v>0</v>
      </c>
      <c r="X234" s="33">
        <f ca="1">ROUND(X1186+X1193+X1200+X1207+X1249+X1214+X1221+X1228+X1235+X1242,0)</f>
        <v>0</v>
      </c>
      <c r="Y234" s="33">
        <f t="shared" ref="Y234:AA234" ca="1" si="171">ROUND(Y1186+Y1193+Y1200+Y1207+Y1249+Y1214+Y1221+Y1228+Y1235+Y1242,0)</f>
        <v>0</v>
      </c>
      <c r="Z234" s="33">
        <f t="shared" ca="1" si="171"/>
        <v>0</v>
      </c>
      <c r="AA234" s="33">
        <f t="shared" ca="1" si="171"/>
        <v>0</v>
      </c>
      <c r="AB234" s="33">
        <f t="shared" ref="AB234:AE234" ca="1" si="172">ROUND(AB1186+AB1193+AB1200+AB1207+AB1249+AB1214+AB1221+AB1228+AB1235+AB1242,0)</f>
        <v>0</v>
      </c>
      <c r="AC234" s="33">
        <f t="shared" ca="1" si="172"/>
        <v>0</v>
      </c>
      <c r="AD234" s="33">
        <f t="shared" ca="1" si="172"/>
        <v>0</v>
      </c>
      <c r="AE234" s="33">
        <f t="shared" ca="1" si="172"/>
        <v>0</v>
      </c>
    </row>
    <row r="235" spans="2:31">
      <c r="B235" s="105" t="s">
        <v>428</v>
      </c>
      <c r="C235" s="105"/>
      <c r="D235" s="105"/>
      <c r="E235" s="105"/>
      <c r="F235" s="105"/>
      <c r="G235" s="105"/>
      <c r="H235" s="322"/>
      <c r="I235" s="105"/>
      <c r="J235" s="488"/>
      <c r="K235" s="106">
        <f>'Środki trwałe'!K654</f>
        <v>0</v>
      </c>
      <c r="L235" s="106">
        <f ca="1">'Środki trwałe'!L654</f>
        <v>0</v>
      </c>
      <c r="M235" s="106">
        <f ca="1">'Środki trwałe'!M654</f>
        <v>0</v>
      </c>
      <c r="N235" s="106">
        <f ca="1">'Środki trwałe'!N654</f>
        <v>0</v>
      </c>
      <c r="O235" s="106">
        <f ca="1">'Środki trwałe'!O654</f>
        <v>0</v>
      </c>
      <c r="P235" s="106">
        <f ca="1">'Środki trwałe'!P654</f>
        <v>0</v>
      </c>
      <c r="Q235" s="106">
        <f>'Środki trwałe'!Q654</f>
        <v>0</v>
      </c>
      <c r="R235" s="106">
        <f>'Środki trwałe'!R654</f>
        <v>0</v>
      </c>
      <c r="S235" s="106">
        <f>'Środki trwałe'!S654</f>
        <v>0</v>
      </c>
      <c r="T235" s="106">
        <f>'Środki trwałe'!T654</f>
        <v>0</v>
      </c>
      <c r="U235" s="106">
        <f>'Środki trwałe'!U654</f>
        <v>0</v>
      </c>
      <c r="V235" s="106">
        <f>'Środki trwałe'!V654</f>
        <v>0</v>
      </c>
      <c r="W235" s="106">
        <f>'Środki trwałe'!W654</f>
        <v>0</v>
      </c>
      <c r="X235" s="106">
        <f>'Środki trwałe'!X654</f>
        <v>0</v>
      </c>
      <c r="Y235" s="106">
        <f>'Środki trwałe'!Y654</f>
        <v>0</v>
      </c>
      <c r="Z235" s="106">
        <f>'Środki trwałe'!Z654</f>
        <v>0</v>
      </c>
      <c r="AA235" s="106">
        <f>'Środki trwałe'!AA654</f>
        <v>0</v>
      </c>
      <c r="AB235" s="106">
        <f>'Środki trwałe'!AB654</f>
        <v>0</v>
      </c>
      <c r="AC235" s="106">
        <f>'Środki trwałe'!AC654</f>
        <v>0</v>
      </c>
      <c r="AD235" s="106">
        <f>'Środki trwałe'!AD654</f>
        <v>0</v>
      </c>
      <c r="AE235" s="106">
        <f>'Środki trwałe'!AE654</f>
        <v>0</v>
      </c>
    </row>
    <row r="236" spans="2:31">
      <c r="B236" s="200" t="s">
        <v>429</v>
      </c>
      <c r="C236" s="52"/>
      <c r="D236" s="52"/>
      <c r="E236" s="52"/>
      <c r="F236" s="52"/>
      <c r="G236" s="52"/>
      <c r="H236" s="313"/>
      <c r="I236" s="52"/>
      <c r="J236" s="487"/>
      <c r="K236" s="86">
        <f t="shared" ref="K236:X236" ca="1" si="173">ROUND(K1187+K1194+K1201+K1208+K1250+K1215+K1222+K1229+K1236+K1243,0)</f>
        <v>0</v>
      </c>
      <c r="L236" s="86">
        <f t="shared" ca="1" si="173"/>
        <v>0</v>
      </c>
      <c r="M236" s="86">
        <f t="shared" ca="1" si="173"/>
        <v>0</v>
      </c>
      <c r="N236" s="86">
        <f t="shared" ca="1" si="173"/>
        <v>0</v>
      </c>
      <c r="O236" s="86">
        <f t="shared" ca="1" si="173"/>
        <v>0</v>
      </c>
      <c r="P236" s="86">
        <f t="shared" ca="1" si="173"/>
        <v>0</v>
      </c>
      <c r="Q236" s="86">
        <f t="shared" ca="1" si="173"/>
        <v>0</v>
      </c>
      <c r="R236" s="86">
        <f t="shared" ca="1" si="173"/>
        <v>0</v>
      </c>
      <c r="S236" s="86">
        <f t="shared" ca="1" si="173"/>
        <v>0</v>
      </c>
      <c r="T236" s="86">
        <f t="shared" ca="1" si="173"/>
        <v>0</v>
      </c>
      <c r="U236" s="86">
        <f t="shared" ca="1" si="173"/>
        <v>0</v>
      </c>
      <c r="V236" s="86">
        <f t="shared" ca="1" si="173"/>
        <v>0</v>
      </c>
      <c r="W236" s="86">
        <f t="shared" ca="1" si="173"/>
        <v>0</v>
      </c>
      <c r="X236" s="86">
        <f t="shared" ca="1" si="173"/>
        <v>0</v>
      </c>
      <c r="Y236" s="86">
        <f t="shared" ref="Y236:AA236" ca="1" si="174">ROUND(Y1187+Y1194+Y1201+Y1208+Y1250+Y1215+Y1222+Y1229+Y1236+Y1243,0)</f>
        <v>0</v>
      </c>
      <c r="Z236" s="86">
        <f t="shared" ca="1" si="174"/>
        <v>0</v>
      </c>
      <c r="AA236" s="86">
        <f t="shared" ca="1" si="174"/>
        <v>0</v>
      </c>
      <c r="AB236" s="86">
        <f t="shared" ref="AB236:AE236" ca="1" si="175">ROUND(AB1187+AB1194+AB1201+AB1208+AB1250+AB1215+AB1222+AB1229+AB1236+AB1243,0)</f>
        <v>0</v>
      </c>
      <c r="AC236" s="86">
        <f t="shared" ca="1" si="175"/>
        <v>0</v>
      </c>
      <c r="AD236" s="86">
        <f t="shared" ca="1" si="175"/>
        <v>0</v>
      </c>
      <c r="AE236" s="86">
        <f t="shared" ca="1" si="175"/>
        <v>0</v>
      </c>
    </row>
    <row r="237" spans="2:31">
      <c r="J237" s="490"/>
      <c r="M237" s="5"/>
      <c r="N237" s="5"/>
    </row>
    <row r="238" spans="2:31">
      <c r="H238" s="1"/>
      <c r="J238" s="490"/>
    </row>
    <row r="239" spans="2:31" ht="24">
      <c r="B239" s="227" t="s">
        <v>652</v>
      </c>
      <c r="C239" s="228" t="s">
        <v>658</v>
      </c>
      <c r="D239" s="333"/>
      <c r="E239" s="334"/>
      <c r="F239" s="229"/>
      <c r="G239" s="229" t="s">
        <v>425</v>
      </c>
      <c r="H239" s="334"/>
      <c r="I239" s="334"/>
      <c r="J239" s="489"/>
      <c r="K239" s="231" t="str">
        <f t="shared" ref="K239:AE239" si="176">LataProjekcji</f>
        <v>Uzupełnij dane</v>
      </c>
      <c r="L239" s="231" t="str">
        <f t="shared" si="176"/>
        <v/>
      </c>
      <c r="M239" s="231" t="str">
        <f t="shared" si="176"/>
        <v/>
      </c>
      <c r="N239" s="231" t="str">
        <f t="shared" si="176"/>
        <v/>
      </c>
      <c r="O239" s="231" t="str">
        <f t="shared" si="176"/>
        <v/>
      </c>
      <c r="P239" s="231" t="str">
        <f t="shared" si="176"/>
        <v/>
      </c>
      <c r="Q239" s="231" t="str">
        <f t="shared" si="176"/>
        <v/>
      </c>
      <c r="R239" s="231" t="str">
        <f t="shared" si="176"/>
        <v/>
      </c>
      <c r="S239" s="231" t="str">
        <f t="shared" si="176"/>
        <v/>
      </c>
      <c r="T239" s="231" t="str">
        <f t="shared" si="176"/>
        <v/>
      </c>
      <c r="U239" s="231" t="str">
        <f t="shared" si="176"/>
        <v/>
      </c>
      <c r="V239" s="231" t="str">
        <f t="shared" si="176"/>
        <v/>
      </c>
      <c r="W239" s="231" t="str">
        <f t="shared" si="176"/>
        <v/>
      </c>
      <c r="X239" s="231" t="str">
        <f t="shared" si="176"/>
        <v/>
      </c>
      <c r="Y239" s="231" t="str">
        <f t="shared" si="176"/>
        <v/>
      </c>
      <c r="Z239" s="231" t="str">
        <f t="shared" si="176"/>
        <v/>
      </c>
      <c r="AA239" s="231" t="str">
        <f t="shared" si="176"/>
        <v/>
      </c>
      <c r="AB239" s="231" t="str">
        <f t="shared" si="176"/>
        <v/>
      </c>
      <c r="AC239" s="231" t="str">
        <f t="shared" si="176"/>
        <v/>
      </c>
      <c r="AD239" s="231" t="str">
        <f t="shared" si="176"/>
        <v/>
      </c>
      <c r="AE239" s="231" t="str">
        <f t="shared" si="176"/>
        <v/>
      </c>
    </row>
    <row r="240" spans="2:31">
      <c r="B240" s="103" t="str">
        <f>IF(ISBLANK('Środki trwałe'!B658),"",'Środki trwałe'!B658)</f>
        <v/>
      </c>
      <c r="C240" s="102">
        <f>IF(ISBLANK('Środki trwałe'!E658),"",'Środki trwałe'!E658)</f>
        <v>0</v>
      </c>
      <c r="D240" s="335"/>
      <c r="E240" s="335"/>
      <c r="F240" s="339"/>
      <c r="G240" s="102">
        <f>IF(ISBLANK('Środki trwałe'!I658),"",'Środki trwałe'!I658)</f>
        <v>0</v>
      </c>
      <c r="H240" s="336"/>
      <c r="I240" s="337"/>
      <c r="J240" s="510" t="str">
        <f>IF(ISBLANK('Środki trwałe'!C658),"",'Środki trwałe'!C658)</f>
        <v/>
      </c>
      <c r="K240" s="340">
        <f>'Środki trwałe'!K744</f>
        <v>0</v>
      </c>
      <c r="L240" s="340">
        <f>'Środki trwałe'!L744</f>
        <v>0</v>
      </c>
      <c r="M240" s="340">
        <f>'Środki trwałe'!M744</f>
        <v>0</v>
      </c>
      <c r="N240" s="340">
        <f>'Środki trwałe'!N744</f>
        <v>0</v>
      </c>
      <c r="O240" s="340">
        <f>'Środki trwałe'!O744</f>
        <v>0</v>
      </c>
      <c r="P240" s="340">
        <f>'Środki trwałe'!P744</f>
        <v>0</v>
      </c>
      <c r="Q240" s="340">
        <f>'Środki trwałe'!Q744</f>
        <v>0</v>
      </c>
      <c r="R240" s="340">
        <f>'Środki trwałe'!R744</f>
        <v>0</v>
      </c>
      <c r="S240" s="340">
        <f>'Środki trwałe'!S744</f>
        <v>0</v>
      </c>
      <c r="T240" s="340">
        <f>'Środki trwałe'!T744</f>
        <v>0</v>
      </c>
      <c r="U240" s="340">
        <f>'Środki trwałe'!U744</f>
        <v>0</v>
      </c>
      <c r="V240" s="340">
        <f>'Środki trwałe'!V744</f>
        <v>0</v>
      </c>
      <c r="W240" s="340">
        <f>'Środki trwałe'!W744</f>
        <v>0</v>
      </c>
      <c r="X240" s="340">
        <f>'Środki trwałe'!X744</f>
        <v>0</v>
      </c>
      <c r="Y240" s="340">
        <f>'Środki trwałe'!Y744</f>
        <v>0</v>
      </c>
      <c r="Z240" s="340">
        <f>'Środki trwałe'!Z744</f>
        <v>0</v>
      </c>
      <c r="AA240" s="340">
        <f>'Środki trwałe'!AA744</f>
        <v>0</v>
      </c>
      <c r="AB240" s="340">
        <f>'Środki trwałe'!AB744</f>
        <v>0</v>
      </c>
      <c r="AC240" s="340">
        <f>'Środki trwałe'!AC744</f>
        <v>0</v>
      </c>
      <c r="AD240" s="340">
        <f>'Środki trwałe'!AD744</f>
        <v>0</v>
      </c>
      <c r="AE240" s="340">
        <f>'Środki trwałe'!AE744</f>
        <v>0</v>
      </c>
    </row>
    <row r="241" spans="2:31">
      <c r="B241" s="37" t="str">
        <f>IF(ISBLANK('Środki trwałe'!B659),"",'Środki trwałe'!B659)</f>
        <v/>
      </c>
      <c r="C241" s="33">
        <f>IF(ISBLANK('Środki trwałe'!E659),"",'Środki trwałe'!E659)</f>
        <v>0</v>
      </c>
      <c r="D241" s="335"/>
      <c r="E241" s="335"/>
      <c r="F241" s="339"/>
      <c r="G241" s="33">
        <f>IF(ISBLANK('Środki trwałe'!I659),"",'Środki trwałe'!I659)</f>
        <v>0</v>
      </c>
      <c r="H241" s="338"/>
      <c r="I241" s="335"/>
      <c r="J241" s="511" t="str">
        <f>IF(ISBLANK('Środki trwałe'!C659),"",'Środki trwałe'!C659)</f>
        <v/>
      </c>
      <c r="K241" s="340">
        <f>'Środki trwałe'!K745</f>
        <v>0</v>
      </c>
      <c r="L241" s="340">
        <f>'Środki trwałe'!L745</f>
        <v>0</v>
      </c>
      <c r="M241" s="340">
        <f>'Środki trwałe'!M745</f>
        <v>0</v>
      </c>
      <c r="N241" s="340">
        <f>'Środki trwałe'!N745</f>
        <v>0</v>
      </c>
      <c r="O241" s="340">
        <f>'Środki trwałe'!O745</f>
        <v>0</v>
      </c>
      <c r="P241" s="340">
        <f>'Środki trwałe'!P745</f>
        <v>0</v>
      </c>
      <c r="Q241" s="340">
        <f>'Środki trwałe'!Q745</f>
        <v>0</v>
      </c>
      <c r="R241" s="340">
        <f>'Środki trwałe'!R745</f>
        <v>0</v>
      </c>
      <c r="S241" s="340">
        <f>'Środki trwałe'!S745</f>
        <v>0</v>
      </c>
      <c r="T241" s="340">
        <f>'Środki trwałe'!T745</f>
        <v>0</v>
      </c>
      <c r="U241" s="340">
        <f>'Środki trwałe'!U745</f>
        <v>0</v>
      </c>
      <c r="V241" s="340">
        <f>'Środki trwałe'!V745</f>
        <v>0</v>
      </c>
      <c r="W241" s="340">
        <f>'Środki trwałe'!W745</f>
        <v>0</v>
      </c>
      <c r="X241" s="340">
        <f>'Środki trwałe'!X745</f>
        <v>0</v>
      </c>
      <c r="Y241" s="340">
        <f>'Środki trwałe'!Y745</f>
        <v>0</v>
      </c>
      <c r="Z241" s="340">
        <f>'Środki trwałe'!Z745</f>
        <v>0</v>
      </c>
      <c r="AA241" s="340">
        <f>'Środki trwałe'!AA745</f>
        <v>0</v>
      </c>
      <c r="AB241" s="340">
        <f>'Środki trwałe'!AB745</f>
        <v>0</v>
      </c>
      <c r="AC241" s="340">
        <f>'Środki trwałe'!AC745</f>
        <v>0</v>
      </c>
      <c r="AD241" s="340">
        <f>'Środki trwałe'!AD745</f>
        <v>0</v>
      </c>
      <c r="AE241" s="340">
        <f>'Środki trwałe'!AE745</f>
        <v>0</v>
      </c>
    </row>
    <row r="242" spans="2:31">
      <c r="B242" s="37" t="str">
        <f>IF(ISBLANK('Środki trwałe'!B660),"",'Środki trwałe'!B660)</f>
        <v/>
      </c>
      <c r="C242" s="33">
        <f>IF(ISBLANK('Środki trwałe'!E660),"",'Środki trwałe'!E660)</f>
        <v>0</v>
      </c>
      <c r="D242" s="335"/>
      <c r="E242" s="335"/>
      <c r="F242" s="339"/>
      <c r="G242" s="33">
        <f>IF(ISBLANK('Środki trwałe'!I660),"",'Środki trwałe'!I660)</f>
        <v>0</v>
      </c>
      <c r="H242" s="338"/>
      <c r="I242" s="335"/>
      <c r="J242" s="511" t="str">
        <f>IF(ISBLANK('Środki trwałe'!C660),"",'Środki trwałe'!C660)</f>
        <v/>
      </c>
      <c r="K242" s="340">
        <f>'Środki trwałe'!K746</f>
        <v>0</v>
      </c>
      <c r="L242" s="340">
        <f>'Środki trwałe'!L746</f>
        <v>0</v>
      </c>
      <c r="M242" s="340">
        <f>'Środki trwałe'!M746</f>
        <v>0</v>
      </c>
      <c r="N242" s="340">
        <f>'Środki trwałe'!N746</f>
        <v>0</v>
      </c>
      <c r="O242" s="340">
        <f>'Środki trwałe'!O746</f>
        <v>0</v>
      </c>
      <c r="P242" s="340">
        <f>'Środki trwałe'!P746</f>
        <v>0</v>
      </c>
      <c r="Q242" s="340">
        <f>'Środki trwałe'!Q746</f>
        <v>0</v>
      </c>
      <c r="R242" s="340">
        <f>'Środki trwałe'!R746</f>
        <v>0</v>
      </c>
      <c r="S242" s="340">
        <f>'Środki trwałe'!S746</f>
        <v>0</v>
      </c>
      <c r="T242" s="340">
        <f>'Środki trwałe'!T746</f>
        <v>0</v>
      </c>
      <c r="U242" s="340">
        <f>'Środki trwałe'!U746</f>
        <v>0</v>
      </c>
      <c r="V242" s="340">
        <f>'Środki trwałe'!V746</f>
        <v>0</v>
      </c>
      <c r="W242" s="340">
        <f>'Środki trwałe'!W746</f>
        <v>0</v>
      </c>
      <c r="X242" s="340">
        <f>'Środki trwałe'!X746</f>
        <v>0</v>
      </c>
      <c r="Y242" s="340">
        <f>'Środki trwałe'!Y746</f>
        <v>0</v>
      </c>
      <c r="Z242" s="340">
        <f>'Środki trwałe'!Z746</f>
        <v>0</v>
      </c>
      <c r="AA242" s="340">
        <f>'Środki trwałe'!AA746</f>
        <v>0</v>
      </c>
      <c r="AB242" s="340">
        <f>'Środki trwałe'!AB746</f>
        <v>0</v>
      </c>
      <c r="AC242" s="340">
        <f>'Środki trwałe'!AC746</f>
        <v>0</v>
      </c>
      <c r="AD242" s="340">
        <f>'Środki trwałe'!AD746</f>
        <v>0</v>
      </c>
      <c r="AE242" s="340">
        <f>'Środki trwałe'!AE746</f>
        <v>0</v>
      </c>
    </row>
    <row r="243" spans="2:31">
      <c r="B243" s="37" t="str">
        <f>IF(ISBLANK('Środki trwałe'!B661),"",'Środki trwałe'!B661)</f>
        <v/>
      </c>
      <c r="C243" s="33">
        <f>IF(ISBLANK('Środki trwałe'!E661),"",'Środki trwałe'!E661)</f>
        <v>0</v>
      </c>
      <c r="D243" s="335"/>
      <c r="E243" s="335"/>
      <c r="F243" s="339"/>
      <c r="G243" s="33">
        <f>IF(ISBLANK('Środki trwałe'!I661),"",'Środki trwałe'!I661)</f>
        <v>0</v>
      </c>
      <c r="H243" s="338"/>
      <c r="I243" s="335"/>
      <c r="J243" s="511" t="str">
        <f>IF(ISBLANK('Środki trwałe'!C661),"",'Środki trwałe'!C661)</f>
        <v/>
      </c>
      <c r="K243" s="340">
        <f>'Środki trwałe'!K747</f>
        <v>0</v>
      </c>
      <c r="L243" s="340">
        <f>'Środki trwałe'!L747</f>
        <v>0</v>
      </c>
      <c r="M243" s="340">
        <f>'Środki trwałe'!M747</f>
        <v>0</v>
      </c>
      <c r="N243" s="340">
        <f>'Środki trwałe'!N747</f>
        <v>0</v>
      </c>
      <c r="O243" s="340">
        <f>'Środki trwałe'!O747</f>
        <v>0</v>
      </c>
      <c r="P243" s="340">
        <f>'Środki trwałe'!P747</f>
        <v>0</v>
      </c>
      <c r="Q243" s="340">
        <f>'Środki trwałe'!Q747</f>
        <v>0</v>
      </c>
      <c r="R243" s="340">
        <f>'Środki trwałe'!R747</f>
        <v>0</v>
      </c>
      <c r="S243" s="340">
        <f>'Środki trwałe'!S747</f>
        <v>0</v>
      </c>
      <c r="T243" s="340">
        <f>'Środki trwałe'!T747</f>
        <v>0</v>
      </c>
      <c r="U243" s="340">
        <f>'Środki trwałe'!U747</f>
        <v>0</v>
      </c>
      <c r="V243" s="340">
        <f>'Środki trwałe'!V747</f>
        <v>0</v>
      </c>
      <c r="W243" s="340">
        <f>'Środki trwałe'!W747</f>
        <v>0</v>
      </c>
      <c r="X243" s="340">
        <f>'Środki trwałe'!X747</f>
        <v>0</v>
      </c>
      <c r="Y243" s="340">
        <f>'Środki trwałe'!Y747</f>
        <v>0</v>
      </c>
      <c r="Z243" s="340">
        <f>'Środki trwałe'!Z747</f>
        <v>0</v>
      </c>
      <c r="AA243" s="340">
        <f>'Środki trwałe'!AA747</f>
        <v>0</v>
      </c>
      <c r="AB243" s="340">
        <f>'Środki trwałe'!AB747</f>
        <v>0</v>
      </c>
      <c r="AC243" s="340">
        <f>'Środki trwałe'!AC747</f>
        <v>0</v>
      </c>
      <c r="AD243" s="340">
        <f>'Środki trwałe'!AD747</f>
        <v>0</v>
      </c>
      <c r="AE243" s="340">
        <f>'Środki trwałe'!AE747</f>
        <v>0</v>
      </c>
    </row>
    <row r="244" spans="2:31">
      <c r="B244" s="37" t="str">
        <f>IF(ISBLANK('Środki trwałe'!B662),"",'Środki trwałe'!B662)</f>
        <v/>
      </c>
      <c r="C244" s="33">
        <f>IF(ISBLANK('Środki trwałe'!E662),"",'Środki trwałe'!E662)</f>
        <v>0</v>
      </c>
      <c r="D244" s="335"/>
      <c r="E244" s="335"/>
      <c r="F244" s="339"/>
      <c r="G244" s="33">
        <f>IF(ISBLANK('Środki trwałe'!I662),"",'Środki trwałe'!I662)</f>
        <v>0</v>
      </c>
      <c r="H244" s="338"/>
      <c r="I244" s="335"/>
      <c r="J244" s="511" t="str">
        <f>IF(ISBLANK('Środki trwałe'!C662),"",'Środki trwałe'!C662)</f>
        <v/>
      </c>
      <c r="K244" s="340">
        <f>'Środki trwałe'!K748</f>
        <v>0</v>
      </c>
      <c r="L244" s="340">
        <f>'Środki trwałe'!L748</f>
        <v>0</v>
      </c>
      <c r="M244" s="340">
        <f>'Środki trwałe'!M748</f>
        <v>0</v>
      </c>
      <c r="N244" s="340">
        <f>'Środki trwałe'!N748</f>
        <v>0</v>
      </c>
      <c r="O244" s="340">
        <f>'Środki trwałe'!O748</f>
        <v>0</v>
      </c>
      <c r="P244" s="340">
        <f>'Środki trwałe'!P748</f>
        <v>0</v>
      </c>
      <c r="Q244" s="340">
        <f>'Środki trwałe'!Q748</f>
        <v>0</v>
      </c>
      <c r="R244" s="340">
        <f>'Środki trwałe'!R748</f>
        <v>0</v>
      </c>
      <c r="S244" s="340">
        <f>'Środki trwałe'!S748</f>
        <v>0</v>
      </c>
      <c r="T244" s="340">
        <f>'Środki trwałe'!T748</f>
        <v>0</v>
      </c>
      <c r="U244" s="340">
        <f>'Środki trwałe'!U748</f>
        <v>0</v>
      </c>
      <c r="V244" s="340">
        <f>'Środki trwałe'!V748</f>
        <v>0</v>
      </c>
      <c r="W244" s="340">
        <f>'Środki trwałe'!W748</f>
        <v>0</v>
      </c>
      <c r="X244" s="340">
        <f>'Środki trwałe'!X748</f>
        <v>0</v>
      </c>
      <c r="Y244" s="340">
        <f>'Środki trwałe'!Y748</f>
        <v>0</v>
      </c>
      <c r="Z244" s="340">
        <f>'Środki trwałe'!Z748</f>
        <v>0</v>
      </c>
      <c r="AA244" s="340">
        <f>'Środki trwałe'!AA748</f>
        <v>0</v>
      </c>
      <c r="AB244" s="340">
        <f>'Środki trwałe'!AB748</f>
        <v>0</v>
      </c>
      <c r="AC244" s="340">
        <f>'Środki trwałe'!AC748</f>
        <v>0</v>
      </c>
      <c r="AD244" s="340">
        <f>'Środki trwałe'!AD748</f>
        <v>0</v>
      </c>
      <c r="AE244" s="340">
        <f>'Środki trwałe'!AE748</f>
        <v>0</v>
      </c>
    </row>
    <row r="245" spans="2:31">
      <c r="B245" s="37" t="str">
        <f>IF(ISBLANK('Środki trwałe'!B663),"",'Środki trwałe'!B663)</f>
        <v/>
      </c>
      <c r="C245" s="33">
        <f>IF(ISBLANK('Środki trwałe'!E663),"",'Środki trwałe'!E663)</f>
        <v>0</v>
      </c>
      <c r="D245" s="335"/>
      <c r="E245" s="335"/>
      <c r="F245" s="339"/>
      <c r="G245" s="33">
        <f>IF(ISBLANK('Środki trwałe'!I663),"",'Środki trwałe'!I663)</f>
        <v>0</v>
      </c>
      <c r="H245" s="338"/>
      <c r="I245" s="335"/>
      <c r="J245" s="511" t="str">
        <f>IF(ISBLANK('Środki trwałe'!C663),"",'Środki trwałe'!C663)</f>
        <v/>
      </c>
      <c r="K245" s="340">
        <f>'Środki trwałe'!K749</f>
        <v>0</v>
      </c>
      <c r="L245" s="340">
        <f>'Środki trwałe'!L749</f>
        <v>0</v>
      </c>
      <c r="M245" s="340">
        <f>'Środki trwałe'!M749</f>
        <v>0</v>
      </c>
      <c r="N245" s="340">
        <f>'Środki trwałe'!N749</f>
        <v>0</v>
      </c>
      <c r="O245" s="340">
        <f>'Środki trwałe'!O749</f>
        <v>0</v>
      </c>
      <c r="P245" s="340">
        <f>'Środki trwałe'!P749</f>
        <v>0</v>
      </c>
      <c r="Q245" s="340">
        <f>'Środki trwałe'!Q749</f>
        <v>0</v>
      </c>
      <c r="R245" s="340">
        <f>'Środki trwałe'!R749</f>
        <v>0</v>
      </c>
      <c r="S245" s="340">
        <f>'Środki trwałe'!S749</f>
        <v>0</v>
      </c>
      <c r="T245" s="340">
        <f>'Środki trwałe'!T749</f>
        <v>0</v>
      </c>
      <c r="U245" s="340">
        <f>'Środki trwałe'!U749</f>
        <v>0</v>
      </c>
      <c r="V245" s="340">
        <f>'Środki trwałe'!V749</f>
        <v>0</v>
      </c>
      <c r="W245" s="340">
        <f>'Środki trwałe'!W749</f>
        <v>0</v>
      </c>
      <c r="X245" s="340">
        <f>'Środki trwałe'!X749</f>
        <v>0</v>
      </c>
      <c r="Y245" s="340">
        <f>'Środki trwałe'!Y749</f>
        <v>0</v>
      </c>
      <c r="Z245" s="340">
        <f>'Środki trwałe'!Z749</f>
        <v>0</v>
      </c>
      <c r="AA245" s="340">
        <f>'Środki trwałe'!AA749</f>
        <v>0</v>
      </c>
      <c r="AB245" s="340">
        <f>'Środki trwałe'!AB749</f>
        <v>0</v>
      </c>
      <c r="AC245" s="340">
        <f>'Środki trwałe'!AC749</f>
        <v>0</v>
      </c>
      <c r="AD245" s="340">
        <f>'Środki trwałe'!AD749</f>
        <v>0</v>
      </c>
      <c r="AE245" s="340">
        <f>'Środki trwałe'!AE749</f>
        <v>0</v>
      </c>
    </row>
    <row r="246" spans="2:31">
      <c r="B246" s="37" t="str">
        <f>IF(ISBLANK('Środki trwałe'!B664),"",'Środki trwałe'!B664)</f>
        <v/>
      </c>
      <c r="C246" s="33">
        <f>IF(ISBLANK('Środki trwałe'!E664),"",'Środki trwałe'!E664)</f>
        <v>0</v>
      </c>
      <c r="D246" s="335"/>
      <c r="E246" s="335"/>
      <c r="F246" s="339"/>
      <c r="G246" s="33">
        <f>IF(ISBLANK('Środki trwałe'!I664),"",'Środki trwałe'!I664)</f>
        <v>0</v>
      </c>
      <c r="H246" s="338"/>
      <c r="I246" s="335"/>
      <c r="J246" s="511" t="str">
        <f>IF(ISBLANK('Środki trwałe'!C664),"",'Środki trwałe'!C664)</f>
        <v/>
      </c>
      <c r="K246" s="340">
        <f>'Środki trwałe'!K750</f>
        <v>0</v>
      </c>
      <c r="L246" s="340">
        <f>'Środki trwałe'!L750</f>
        <v>0</v>
      </c>
      <c r="M246" s="340">
        <f>'Środki trwałe'!M750</f>
        <v>0</v>
      </c>
      <c r="N246" s="340">
        <f>'Środki trwałe'!N750</f>
        <v>0</v>
      </c>
      <c r="O246" s="340">
        <f>'Środki trwałe'!O750</f>
        <v>0</v>
      </c>
      <c r="P246" s="340">
        <f>'Środki trwałe'!P750</f>
        <v>0</v>
      </c>
      <c r="Q246" s="340">
        <f>'Środki trwałe'!Q750</f>
        <v>0</v>
      </c>
      <c r="R246" s="340">
        <f>'Środki trwałe'!R750</f>
        <v>0</v>
      </c>
      <c r="S246" s="340">
        <f>'Środki trwałe'!S750</f>
        <v>0</v>
      </c>
      <c r="T246" s="340">
        <f>'Środki trwałe'!T750</f>
        <v>0</v>
      </c>
      <c r="U246" s="340">
        <f>'Środki trwałe'!U750</f>
        <v>0</v>
      </c>
      <c r="V246" s="340">
        <f>'Środki trwałe'!V750</f>
        <v>0</v>
      </c>
      <c r="W246" s="340">
        <f>'Środki trwałe'!W750</f>
        <v>0</v>
      </c>
      <c r="X246" s="340">
        <f>'Środki trwałe'!X750</f>
        <v>0</v>
      </c>
      <c r="Y246" s="340">
        <f>'Środki trwałe'!Y750</f>
        <v>0</v>
      </c>
      <c r="Z246" s="340">
        <f>'Środki trwałe'!Z750</f>
        <v>0</v>
      </c>
      <c r="AA246" s="340">
        <f>'Środki trwałe'!AA750</f>
        <v>0</v>
      </c>
      <c r="AB246" s="340">
        <f>'Środki trwałe'!AB750</f>
        <v>0</v>
      </c>
      <c r="AC246" s="340">
        <f>'Środki trwałe'!AC750</f>
        <v>0</v>
      </c>
      <c r="AD246" s="340">
        <f>'Środki trwałe'!AD750</f>
        <v>0</v>
      </c>
      <c r="AE246" s="340">
        <f>'Środki trwałe'!AE750</f>
        <v>0</v>
      </c>
    </row>
    <row r="247" spans="2:31">
      <c r="B247" s="37" t="str">
        <f>IF(ISBLANK('Środki trwałe'!B665),"",'Środki trwałe'!B665)</f>
        <v/>
      </c>
      <c r="C247" s="33">
        <f>IF(ISBLANK('Środki trwałe'!E665),"",'Środki trwałe'!E665)</f>
        <v>0</v>
      </c>
      <c r="D247" s="335"/>
      <c r="E247" s="335"/>
      <c r="F247" s="339"/>
      <c r="G247" s="33">
        <f>IF(ISBLANK('Środki trwałe'!I665),"",'Środki trwałe'!I665)</f>
        <v>0</v>
      </c>
      <c r="H247" s="338"/>
      <c r="I247" s="335"/>
      <c r="J247" s="511" t="str">
        <f>IF(ISBLANK('Środki trwałe'!C665),"",'Środki trwałe'!C665)</f>
        <v/>
      </c>
      <c r="K247" s="340">
        <f>'Środki trwałe'!K751</f>
        <v>0</v>
      </c>
      <c r="L247" s="340">
        <f>'Środki trwałe'!L751</f>
        <v>0</v>
      </c>
      <c r="M247" s="340">
        <f>'Środki trwałe'!M751</f>
        <v>0</v>
      </c>
      <c r="N247" s="340">
        <f>'Środki trwałe'!N751</f>
        <v>0</v>
      </c>
      <c r="O247" s="340">
        <f>'Środki trwałe'!O751</f>
        <v>0</v>
      </c>
      <c r="P247" s="340">
        <f>'Środki trwałe'!P751</f>
        <v>0</v>
      </c>
      <c r="Q247" s="340">
        <f>'Środki trwałe'!Q751</f>
        <v>0</v>
      </c>
      <c r="R247" s="340">
        <f>'Środki trwałe'!R751</f>
        <v>0</v>
      </c>
      <c r="S247" s="340">
        <f>'Środki trwałe'!S751</f>
        <v>0</v>
      </c>
      <c r="T247" s="340">
        <f>'Środki trwałe'!T751</f>
        <v>0</v>
      </c>
      <c r="U247" s="340">
        <f>'Środki trwałe'!U751</f>
        <v>0</v>
      </c>
      <c r="V247" s="340">
        <f>'Środki trwałe'!V751</f>
        <v>0</v>
      </c>
      <c r="W247" s="340">
        <f>'Środki trwałe'!W751</f>
        <v>0</v>
      </c>
      <c r="X247" s="340">
        <f>'Środki trwałe'!X751</f>
        <v>0</v>
      </c>
      <c r="Y247" s="340">
        <f>'Środki trwałe'!Y751</f>
        <v>0</v>
      </c>
      <c r="Z247" s="340">
        <f>'Środki trwałe'!Z751</f>
        <v>0</v>
      </c>
      <c r="AA247" s="340">
        <f>'Środki trwałe'!AA751</f>
        <v>0</v>
      </c>
      <c r="AB247" s="340">
        <f>'Środki trwałe'!AB751</f>
        <v>0</v>
      </c>
      <c r="AC247" s="340">
        <f>'Środki trwałe'!AC751</f>
        <v>0</v>
      </c>
      <c r="AD247" s="340">
        <f>'Środki trwałe'!AD751</f>
        <v>0</v>
      </c>
      <c r="AE247" s="340">
        <f>'Środki trwałe'!AE751</f>
        <v>0</v>
      </c>
    </row>
    <row r="248" spans="2:31">
      <c r="B248" s="37" t="str">
        <f>IF(ISBLANK('Środki trwałe'!B666),"",'Środki trwałe'!B666)</f>
        <v/>
      </c>
      <c r="C248" s="33">
        <f>IF(ISBLANK('Środki trwałe'!E666),"",'Środki trwałe'!E666)</f>
        <v>0</v>
      </c>
      <c r="D248" s="335"/>
      <c r="E248" s="335"/>
      <c r="F248" s="339"/>
      <c r="G248" s="33">
        <f>IF(ISBLANK('Środki trwałe'!I666),"",'Środki trwałe'!I666)</f>
        <v>0</v>
      </c>
      <c r="H248" s="338"/>
      <c r="I248" s="335"/>
      <c r="J248" s="511" t="str">
        <f>IF(ISBLANK('Środki trwałe'!C666),"",'Środki trwałe'!C666)</f>
        <v/>
      </c>
      <c r="K248" s="340">
        <f>'Środki trwałe'!K752</f>
        <v>0</v>
      </c>
      <c r="L248" s="340">
        <f>'Środki trwałe'!L752</f>
        <v>0</v>
      </c>
      <c r="M248" s="340">
        <f>'Środki trwałe'!M752</f>
        <v>0</v>
      </c>
      <c r="N248" s="340">
        <f>'Środki trwałe'!N752</f>
        <v>0</v>
      </c>
      <c r="O248" s="340">
        <f>'Środki trwałe'!O752</f>
        <v>0</v>
      </c>
      <c r="P248" s="340">
        <f>'Środki trwałe'!P752</f>
        <v>0</v>
      </c>
      <c r="Q248" s="340">
        <f>'Środki trwałe'!Q752</f>
        <v>0</v>
      </c>
      <c r="R248" s="340">
        <f>'Środki trwałe'!R752</f>
        <v>0</v>
      </c>
      <c r="S248" s="340">
        <f>'Środki trwałe'!S752</f>
        <v>0</v>
      </c>
      <c r="T248" s="340">
        <f>'Środki trwałe'!T752</f>
        <v>0</v>
      </c>
      <c r="U248" s="340">
        <f>'Środki trwałe'!U752</f>
        <v>0</v>
      </c>
      <c r="V248" s="340">
        <f>'Środki trwałe'!V752</f>
        <v>0</v>
      </c>
      <c r="W248" s="340">
        <f>'Środki trwałe'!W752</f>
        <v>0</v>
      </c>
      <c r="X248" s="340">
        <f>'Środki trwałe'!X752</f>
        <v>0</v>
      </c>
      <c r="Y248" s="340">
        <f>'Środki trwałe'!Y752</f>
        <v>0</v>
      </c>
      <c r="Z248" s="340">
        <f>'Środki trwałe'!Z752</f>
        <v>0</v>
      </c>
      <c r="AA248" s="340">
        <f>'Środki trwałe'!AA752</f>
        <v>0</v>
      </c>
      <c r="AB248" s="340">
        <f>'Środki trwałe'!AB752</f>
        <v>0</v>
      </c>
      <c r="AC248" s="340">
        <f>'Środki trwałe'!AC752</f>
        <v>0</v>
      </c>
      <c r="AD248" s="340">
        <f>'Środki trwałe'!AD752</f>
        <v>0</v>
      </c>
      <c r="AE248" s="340">
        <f>'Środki trwałe'!AE752</f>
        <v>0</v>
      </c>
    </row>
    <row r="249" spans="2:31">
      <c r="B249" s="37" t="str">
        <f>IF(ISBLANK('Środki trwałe'!B667),"",'Środki trwałe'!B667)</f>
        <v/>
      </c>
      <c r="C249" s="33">
        <f>IF(ISBLANK('Środki trwałe'!E667),"",'Środki trwałe'!E667)</f>
        <v>0</v>
      </c>
      <c r="D249" s="335"/>
      <c r="E249" s="335"/>
      <c r="F249" s="339"/>
      <c r="G249" s="33">
        <f>IF(ISBLANK('Środki trwałe'!I667),"",'Środki trwałe'!I667)</f>
        <v>0</v>
      </c>
      <c r="H249" s="338"/>
      <c r="I249" s="335"/>
      <c r="J249" s="511" t="str">
        <f>IF(ISBLANK('Środki trwałe'!C667),"",'Środki trwałe'!C667)</f>
        <v/>
      </c>
      <c r="K249" s="340">
        <f>'Środki trwałe'!K753</f>
        <v>0</v>
      </c>
      <c r="L249" s="340">
        <f>'Środki trwałe'!L753</f>
        <v>0</v>
      </c>
      <c r="M249" s="340">
        <f>'Środki trwałe'!M753</f>
        <v>0</v>
      </c>
      <c r="N249" s="340">
        <f>'Środki trwałe'!N753</f>
        <v>0</v>
      </c>
      <c r="O249" s="340">
        <f>'Środki trwałe'!O753</f>
        <v>0</v>
      </c>
      <c r="P249" s="340">
        <f>'Środki trwałe'!P753</f>
        <v>0</v>
      </c>
      <c r="Q249" s="340">
        <f>'Środki trwałe'!Q753</f>
        <v>0</v>
      </c>
      <c r="R249" s="340">
        <f>'Środki trwałe'!R753</f>
        <v>0</v>
      </c>
      <c r="S249" s="340">
        <f>'Środki trwałe'!S753</f>
        <v>0</v>
      </c>
      <c r="T249" s="340">
        <f>'Środki trwałe'!T753</f>
        <v>0</v>
      </c>
      <c r="U249" s="340">
        <f>'Środki trwałe'!U753</f>
        <v>0</v>
      </c>
      <c r="V249" s="340">
        <f>'Środki trwałe'!V753</f>
        <v>0</v>
      </c>
      <c r="W249" s="340">
        <f>'Środki trwałe'!W753</f>
        <v>0</v>
      </c>
      <c r="X249" s="340">
        <f>'Środki trwałe'!X753</f>
        <v>0</v>
      </c>
      <c r="Y249" s="340">
        <f>'Środki trwałe'!Y753</f>
        <v>0</v>
      </c>
      <c r="Z249" s="340">
        <f>'Środki trwałe'!Z753</f>
        <v>0</v>
      </c>
      <c r="AA249" s="340">
        <f>'Środki trwałe'!AA753</f>
        <v>0</v>
      </c>
      <c r="AB249" s="340">
        <f>'Środki trwałe'!AB753</f>
        <v>0</v>
      </c>
      <c r="AC249" s="340">
        <f>'Środki trwałe'!AC753</f>
        <v>0</v>
      </c>
      <c r="AD249" s="340">
        <f>'Środki trwałe'!AD753</f>
        <v>0</v>
      </c>
      <c r="AE249" s="340">
        <f>'Środki trwałe'!AE753</f>
        <v>0</v>
      </c>
    </row>
    <row r="250" spans="2:31">
      <c r="B250" s="37" t="str">
        <f>IF(ISBLANK('Środki trwałe'!B668),"",'Środki trwałe'!B668)</f>
        <v/>
      </c>
      <c r="C250" s="33">
        <f>IF(ISBLANK('Środki trwałe'!E668),"",'Środki trwałe'!E668)</f>
        <v>0</v>
      </c>
      <c r="D250" s="335"/>
      <c r="E250" s="335"/>
      <c r="F250" s="339"/>
      <c r="G250" s="33">
        <f>IF(ISBLANK('Środki trwałe'!I668),"",'Środki trwałe'!I668)</f>
        <v>0</v>
      </c>
      <c r="H250" s="338"/>
      <c r="I250" s="335"/>
      <c r="J250" s="511" t="str">
        <f>IF(ISBLANK('Środki trwałe'!C668),"",'Środki trwałe'!C668)</f>
        <v/>
      </c>
      <c r="K250" s="340">
        <f>'Środki trwałe'!K754</f>
        <v>0</v>
      </c>
      <c r="L250" s="340">
        <f>'Środki trwałe'!L754</f>
        <v>0</v>
      </c>
      <c r="M250" s="340">
        <f>'Środki trwałe'!M754</f>
        <v>0</v>
      </c>
      <c r="N250" s="340">
        <f>'Środki trwałe'!N754</f>
        <v>0</v>
      </c>
      <c r="O250" s="340">
        <f>'Środki trwałe'!O754</f>
        <v>0</v>
      </c>
      <c r="P250" s="340">
        <f>'Środki trwałe'!P754</f>
        <v>0</v>
      </c>
      <c r="Q250" s="340">
        <f>'Środki trwałe'!Q754</f>
        <v>0</v>
      </c>
      <c r="R250" s="340">
        <f>'Środki trwałe'!R754</f>
        <v>0</v>
      </c>
      <c r="S250" s="340">
        <f>'Środki trwałe'!S754</f>
        <v>0</v>
      </c>
      <c r="T250" s="340">
        <f>'Środki trwałe'!T754</f>
        <v>0</v>
      </c>
      <c r="U250" s="340">
        <f>'Środki trwałe'!U754</f>
        <v>0</v>
      </c>
      <c r="V250" s="340">
        <f>'Środki trwałe'!V754</f>
        <v>0</v>
      </c>
      <c r="W250" s="340">
        <f>'Środki trwałe'!W754</f>
        <v>0</v>
      </c>
      <c r="X250" s="340">
        <f>'Środki trwałe'!X754</f>
        <v>0</v>
      </c>
      <c r="Y250" s="340">
        <f>'Środki trwałe'!Y754</f>
        <v>0</v>
      </c>
      <c r="Z250" s="340">
        <f>'Środki trwałe'!Z754</f>
        <v>0</v>
      </c>
      <c r="AA250" s="340">
        <f>'Środki trwałe'!AA754</f>
        <v>0</v>
      </c>
      <c r="AB250" s="340">
        <f>'Środki trwałe'!AB754</f>
        <v>0</v>
      </c>
      <c r="AC250" s="340">
        <f>'Środki trwałe'!AC754</f>
        <v>0</v>
      </c>
      <c r="AD250" s="340">
        <f>'Środki trwałe'!AD754</f>
        <v>0</v>
      </c>
      <c r="AE250" s="340">
        <f>'Środki trwałe'!AE754</f>
        <v>0</v>
      </c>
    </row>
    <row r="251" spans="2:31">
      <c r="B251" s="37" t="str">
        <f>IF(ISBLANK('Środki trwałe'!B669),"",'Środki trwałe'!B669)</f>
        <v/>
      </c>
      <c r="C251" s="33">
        <f>IF(ISBLANK('Środki trwałe'!E669),"",'Środki trwałe'!E669)</f>
        <v>0</v>
      </c>
      <c r="D251" s="335"/>
      <c r="E251" s="335"/>
      <c r="F251" s="339"/>
      <c r="G251" s="33">
        <f>IF(ISBLANK('Środki trwałe'!I669),"",'Środki trwałe'!I669)</f>
        <v>0</v>
      </c>
      <c r="H251" s="338"/>
      <c r="I251" s="335"/>
      <c r="J251" s="511" t="str">
        <f>IF(ISBLANK('Środki trwałe'!C669),"",'Środki trwałe'!C669)</f>
        <v/>
      </c>
      <c r="K251" s="340">
        <f>'Środki trwałe'!K755</f>
        <v>0</v>
      </c>
      <c r="L251" s="340">
        <f>'Środki trwałe'!L755</f>
        <v>0</v>
      </c>
      <c r="M251" s="340">
        <f>'Środki trwałe'!M755</f>
        <v>0</v>
      </c>
      <c r="N251" s="340">
        <f>'Środki trwałe'!N755</f>
        <v>0</v>
      </c>
      <c r="O251" s="340">
        <f>'Środki trwałe'!O755</f>
        <v>0</v>
      </c>
      <c r="P251" s="340">
        <f>'Środki trwałe'!P755</f>
        <v>0</v>
      </c>
      <c r="Q251" s="340">
        <f>'Środki trwałe'!Q755</f>
        <v>0</v>
      </c>
      <c r="R251" s="340">
        <f>'Środki trwałe'!R755</f>
        <v>0</v>
      </c>
      <c r="S251" s="340">
        <f>'Środki trwałe'!S755</f>
        <v>0</v>
      </c>
      <c r="T251" s="340">
        <f>'Środki trwałe'!T755</f>
        <v>0</v>
      </c>
      <c r="U251" s="340">
        <f>'Środki trwałe'!U755</f>
        <v>0</v>
      </c>
      <c r="V251" s="340">
        <f>'Środki trwałe'!V755</f>
        <v>0</v>
      </c>
      <c r="W251" s="340">
        <f>'Środki trwałe'!W755</f>
        <v>0</v>
      </c>
      <c r="X251" s="340">
        <f>'Środki trwałe'!X755</f>
        <v>0</v>
      </c>
      <c r="Y251" s="340">
        <f>'Środki trwałe'!Y755</f>
        <v>0</v>
      </c>
      <c r="Z251" s="340">
        <f>'Środki trwałe'!Z755</f>
        <v>0</v>
      </c>
      <c r="AA251" s="340">
        <f>'Środki trwałe'!AA755</f>
        <v>0</v>
      </c>
      <c r="AB251" s="340">
        <f>'Środki trwałe'!AB755</f>
        <v>0</v>
      </c>
      <c r="AC251" s="340">
        <f>'Środki trwałe'!AC755</f>
        <v>0</v>
      </c>
      <c r="AD251" s="340">
        <f>'Środki trwałe'!AD755</f>
        <v>0</v>
      </c>
      <c r="AE251" s="340">
        <f>'Środki trwałe'!AE755</f>
        <v>0</v>
      </c>
    </row>
    <row r="252" spans="2:31">
      <c r="B252" s="37" t="str">
        <f>IF(ISBLANK('Środki trwałe'!B670),"",'Środki trwałe'!B670)</f>
        <v/>
      </c>
      <c r="C252" s="33">
        <f>IF(ISBLANK('Środki trwałe'!E670),"",'Środki trwałe'!E670)</f>
        <v>0</v>
      </c>
      <c r="D252" s="335"/>
      <c r="E252" s="335"/>
      <c r="F252" s="339"/>
      <c r="G252" s="33">
        <f>IF(ISBLANK('Środki trwałe'!I670),"",'Środki trwałe'!I670)</f>
        <v>0</v>
      </c>
      <c r="H252" s="338"/>
      <c r="I252" s="335"/>
      <c r="J252" s="511" t="str">
        <f>IF(ISBLANK('Środki trwałe'!C670),"",'Środki trwałe'!C670)</f>
        <v/>
      </c>
      <c r="K252" s="340">
        <f>'Środki trwałe'!K756</f>
        <v>0</v>
      </c>
      <c r="L252" s="340">
        <f>'Środki trwałe'!L756</f>
        <v>0</v>
      </c>
      <c r="M252" s="340">
        <f>'Środki trwałe'!M756</f>
        <v>0</v>
      </c>
      <c r="N252" s="340">
        <f>'Środki trwałe'!N756</f>
        <v>0</v>
      </c>
      <c r="O252" s="340">
        <f>'Środki trwałe'!O756</f>
        <v>0</v>
      </c>
      <c r="P252" s="340">
        <f>'Środki trwałe'!P756</f>
        <v>0</v>
      </c>
      <c r="Q252" s="340">
        <f>'Środki trwałe'!Q756</f>
        <v>0</v>
      </c>
      <c r="R252" s="340">
        <f>'Środki trwałe'!R756</f>
        <v>0</v>
      </c>
      <c r="S252" s="340">
        <f>'Środki trwałe'!S756</f>
        <v>0</v>
      </c>
      <c r="T252" s="340">
        <f>'Środki trwałe'!T756</f>
        <v>0</v>
      </c>
      <c r="U252" s="340">
        <f>'Środki trwałe'!U756</f>
        <v>0</v>
      </c>
      <c r="V252" s="340">
        <f>'Środki trwałe'!V756</f>
        <v>0</v>
      </c>
      <c r="W252" s="340">
        <f>'Środki trwałe'!W756</f>
        <v>0</v>
      </c>
      <c r="X252" s="340">
        <f>'Środki trwałe'!X756</f>
        <v>0</v>
      </c>
      <c r="Y252" s="340">
        <f>'Środki trwałe'!Y756</f>
        <v>0</v>
      </c>
      <c r="Z252" s="340">
        <f>'Środki trwałe'!Z756</f>
        <v>0</v>
      </c>
      <c r="AA252" s="340">
        <f>'Środki trwałe'!AA756</f>
        <v>0</v>
      </c>
      <c r="AB252" s="340">
        <f>'Środki trwałe'!AB756</f>
        <v>0</v>
      </c>
      <c r="AC252" s="340">
        <f>'Środki trwałe'!AC756</f>
        <v>0</v>
      </c>
      <c r="AD252" s="340">
        <f>'Środki trwałe'!AD756</f>
        <v>0</v>
      </c>
      <c r="AE252" s="340">
        <f>'Środki trwałe'!AE756</f>
        <v>0</v>
      </c>
    </row>
    <row r="253" spans="2:31">
      <c r="B253" s="37" t="str">
        <f>IF(ISBLANK('Środki trwałe'!B671),"",'Środki trwałe'!B671)</f>
        <v/>
      </c>
      <c r="C253" s="33">
        <f>IF(ISBLANK('Środki trwałe'!E671),"",'Środki trwałe'!E671)</f>
        <v>0</v>
      </c>
      <c r="D253" s="335"/>
      <c r="E253" s="335"/>
      <c r="F253" s="339"/>
      <c r="G253" s="33">
        <f>IF(ISBLANK('Środki trwałe'!I671),"",'Środki trwałe'!I671)</f>
        <v>0</v>
      </c>
      <c r="H253" s="338"/>
      <c r="I253" s="335"/>
      <c r="J253" s="511" t="str">
        <f>IF(ISBLANK('Środki trwałe'!C671),"",'Środki trwałe'!C671)</f>
        <v/>
      </c>
      <c r="K253" s="340">
        <f>'Środki trwałe'!K757</f>
        <v>0</v>
      </c>
      <c r="L253" s="340">
        <f>'Środki trwałe'!L757</f>
        <v>0</v>
      </c>
      <c r="M253" s="340">
        <f>'Środki trwałe'!M757</f>
        <v>0</v>
      </c>
      <c r="N253" s="340">
        <f>'Środki trwałe'!N757</f>
        <v>0</v>
      </c>
      <c r="O253" s="340">
        <f>'Środki trwałe'!O757</f>
        <v>0</v>
      </c>
      <c r="P253" s="340">
        <f>'Środki trwałe'!P757</f>
        <v>0</v>
      </c>
      <c r="Q253" s="340">
        <f>'Środki trwałe'!Q757</f>
        <v>0</v>
      </c>
      <c r="R253" s="340">
        <f>'Środki trwałe'!R757</f>
        <v>0</v>
      </c>
      <c r="S253" s="340">
        <f>'Środki trwałe'!S757</f>
        <v>0</v>
      </c>
      <c r="T253" s="340">
        <f>'Środki trwałe'!T757</f>
        <v>0</v>
      </c>
      <c r="U253" s="340">
        <f>'Środki trwałe'!U757</f>
        <v>0</v>
      </c>
      <c r="V253" s="340">
        <f>'Środki trwałe'!V757</f>
        <v>0</v>
      </c>
      <c r="W253" s="340">
        <f>'Środki trwałe'!W757</f>
        <v>0</v>
      </c>
      <c r="X253" s="340">
        <f>'Środki trwałe'!X757</f>
        <v>0</v>
      </c>
      <c r="Y253" s="340">
        <f>'Środki trwałe'!Y757</f>
        <v>0</v>
      </c>
      <c r="Z253" s="340">
        <f>'Środki trwałe'!Z757</f>
        <v>0</v>
      </c>
      <c r="AA253" s="340">
        <f>'Środki trwałe'!AA757</f>
        <v>0</v>
      </c>
      <c r="AB253" s="340">
        <f>'Środki trwałe'!AB757</f>
        <v>0</v>
      </c>
      <c r="AC253" s="340">
        <f>'Środki trwałe'!AC757</f>
        <v>0</v>
      </c>
      <c r="AD253" s="340">
        <f>'Środki trwałe'!AD757</f>
        <v>0</v>
      </c>
      <c r="AE253" s="340">
        <f>'Środki trwałe'!AE757</f>
        <v>0</v>
      </c>
    </row>
    <row r="254" spans="2:31">
      <c r="B254" s="37" t="str">
        <f>IF(ISBLANK('Środki trwałe'!B672),"",'Środki trwałe'!B672)</f>
        <v/>
      </c>
      <c r="C254" s="33">
        <f>IF(ISBLANK('Środki trwałe'!E672),"",'Środki trwałe'!E672)</f>
        <v>0</v>
      </c>
      <c r="D254" s="335"/>
      <c r="E254" s="335"/>
      <c r="F254" s="339"/>
      <c r="G254" s="33">
        <f>IF(ISBLANK('Środki trwałe'!I672),"",'Środki trwałe'!I672)</f>
        <v>0</v>
      </c>
      <c r="H254" s="338"/>
      <c r="I254" s="335"/>
      <c r="J254" s="511" t="str">
        <f>IF(ISBLANK('Środki trwałe'!C672),"",'Środki trwałe'!C672)</f>
        <v/>
      </c>
      <c r="K254" s="340">
        <f>'Środki trwałe'!K758</f>
        <v>0</v>
      </c>
      <c r="L254" s="340">
        <f>'Środki trwałe'!L758</f>
        <v>0</v>
      </c>
      <c r="M254" s="340">
        <f>'Środki trwałe'!M758</f>
        <v>0</v>
      </c>
      <c r="N254" s="340">
        <f>'Środki trwałe'!N758</f>
        <v>0</v>
      </c>
      <c r="O254" s="340">
        <f>'Środki trwałe'!O758</f>
        <v>0</v>
      </c>
      <c r="P254" s="340">
        <f>'Środki trwałe'!P758</f>
        <v>0</v>
      </c>
      <c r="Q254" s="340">
        <f>'Środki trwałe'!Q758</f>
        <v>0</v>
      </c>
      <c r="R254" s="340">
        <f>'Środki trwałe'!R758</f>
        <v>0</v>
      </c>
      <c r="S254" s="340">
        <f>'Środki trwałe'!S758</f>
        <v>0</v>
      </c>
      <c r="T254" s="340">
        <f>'Środki trwałe'!T758</f>
        <v>0</v>
      </c>
      <c r="U254" s="340">
        <f>'Środki trwałe'!U758</f>
        <v>0</v>
      </c>
      <c r="V254" s="340">
        <f>'Środki trwałe'!V758</f>
        <v>0</v>
      </c>
      <c r="W254" s="340">
        <f>'Środki trwałe'!W758</f>
        <v>0</v>
      </c>
      <c r="X254" s="340">
        <f>'Środki trwałe'!X758</f>
        <v>0</v>
      </c>
      <c r="Y254" s="340">
        <f>'Środki trwałe'!Y758</f>
        <v>0</v>
      </c>
      <c r="Z254" s="340">
        <f>'Środki trwałe'!Z758</f>
        <v>0</v>
      </c>
      <c r="AA254" s="340">
        <f>'Środki trwałe'!AA758</f>
        <v>0</v>
      </c>
      <c r="AB254" s="340">
        <f>'Środki trwałe'!AB758</f>
        <v>0</v>
      </c>
      <c r="AC254" s="340">
        <f>'Środki trwałe'!AC758</f>
        <v>0</v>
      </c>
      <c r="AD254" s="340">
        <f>'Środki trwałe'!AD758</f>
        <v>0</v>
      </c>
      <c r="AE254" s="340">
        <f>'Środki trwałe'!AE758</f>
        <v>0</v>
      </c>
    </row>
    <row r="255" spans="2:31">
      <c r="B255" s="37" t="str">
        <f>IF(ISBLANK('Środki trwałe'!B673),"",'Środki trwałe'!B673)</f>
        <v/>
      </c>
      <c r="C255" s="33">
        <f>IF(ISBLANK('Środki trwałe'!E673),"",'Środki trwałe'!E673)</f>
        <v>0</v>
      </c>
      <c r="D255" s="335"/>
      <c r="E255" s="335"/>
      <c r="F255" s="339"/>
      <c r="G255" s="33">
        <f>IF(ISBLANK('Środki trwałe'!I673),"",'Środki trwałe'!I673)</f>
        <v>0</v>
      </c>
      <c r="H255" s="338"/>
      <c r="I255" s="335"/>
      <c r="J255" s="511" t="str">
        <f>IF(ISBLANK('Środki trwałe'!C673),"",'Środki trwałe'!C673)</f>
        <v/>
      </c>
      <c r="K255" s="340">
        <f>'Środki trwałe'!K759</f>
        <v>0</v>
      </c>
      <c r="L255" s="340">
        <f>'Środki trwałe'!L759</f>
        <v>0</v>
      </c>
      <c r="M255" s="340">
        <f>'Środki trwałe'!M759</f>
        <v>0</v>
      </c>
      <c r="N255" s="340">
        <f>'Środki trwałe'!N759</f>
        <v>0</v>
      </c>
      <c r="O255" s="340">
        <f>'Środki trwałe'!O759</f>
        <v>0</v>
      </c>
      <c r="P255" s="340">
        <f>'Środki trwałe'!P759</f>
        <v>0</v>
      </c>
      <c r="Q255" s="340">
        <f>'Środki trwałe'!Q759</f>
        <v>0</v>
      </c>
      <c r="R255" s="340">
        <f>'Środki trwałe'!R759</f>
        <v>0</v>
      </c>
      <c r="S255" s="340">
        <f>'Środki trwałe'!S759</f>
        <v>0</v>
      </c>
      <c r="T255" s="340">
        <f>'Środki trwałe'!T759</f>
        <v>0</v>
      </c>
      <c r="U255" s="340">
        <f>'Środki trwałe'!U759</f>
        <v>0</v>
      </c>
      <c r="V255" s="340">
        <f>'Środki trwałe'!V759</f>
        <v>0</v>
      </c>
      <c r="W255" s="340">
        <f>'Środki trwałe'!W759</f>
        <v>0</v>
      </c>
      <c r="X255" s="340">
        <f>'Środki trwałe'!X759</f>
        <v>0</v>
      </c>
      <c r="Y255" s="340">
        <f>'Środki trwałe'!Y759</f>
        <v>0</v>
      </c>
      <c r="Z255" s="340">
        <f>'Środki trwałe'!Z759</f>
        <v>0</v>
      </c>
      <c r="AA255" s="340">
        <f>'Środki trwałe'!AA759</f>
        <v>0</v>
      </c>
      <c r="AB255" s="340">
        <f>'Środki trwałe'!AB759</f>
        <v>0</v>
      </c>
      <c r="AC255" s="340">
        <f>'Środki trwałe'!AC759</f>
        <v>0</v>
      </c>
      <c r="AD255" s="340">
        <f>'Środki trwałe'!AD759</f>
        <v>0</v>
      </c>
      <c r="AE255" s="340">
        <f>'Środki trwałe'!AE759</f>
        <v>0</v>
      </c>
    </row>
    <row r="256" spans="2:31">
      <c r="B256" s="37" t="str">
        <f>IF(ISBLANK('Środki trwałe'!B674),"",'Środki trwałe'!B674)</f>
        <v/>
      </c>
      <c r="C256" s="33">
        <f>IF(ISBLANK('Środki trwałe'!E674),"",'Środki trwałe'!E674)</f>
        <v>0</v>
      </c>
      <c r="D256" s="335"/>
      <c r="E256" s="335"/>
      <c r="F256" s="339"/>
      <c r="G256" s="33">
        <f>IF(ISBLANK('Środki trwałe'!I674),"",'Środki trwałe'!I674)</f>
        <v>0</v>
      </c>
      <c r="H256" s="338"/>
      <c r="I256" s="335"/>
      <c r="J256" s="511" t="str">
        <f>IF(ISBLANK('Środki trwałe'!C674),"",'Środki trwałe'!C674)</f>
        <v/>
      </c>
      <c r="K256" s="340">
        <f>'Środki trwałe'!K760</f>
        <v>0</v>
      </c>
      <c r="L256" s="340">
        <f>'Środki trwałe'!L760</f>
        <v>0</v>
      </c>
      <c r="M256" s="340">
        <f>'Środki trwałe'!M760</f>
        <v>0</v>
      </c>
      <c r="N256" s="340">
        <f>'Środki trwałe'!N760</f>
        <v>0</v>
      </c>
      <c r="O256" s="340">
        <f>'Środki trwałe'!O760</f>
        <v>0</v>
      </c>
      <c r="P256" s="340">
        <f>'Środki trwałe'!P760</f>
        <v>0</v>
      </c>
      <c r="Q256" s="340">
        <f>'Środki trwałe'!Q760</f>
        <v>0</v>
      </c>
      <c r="R256" s="340">
        <f>'Środki trwałe'!R760</f>
        <v>0</v>
      </c>
      <c r="S256" s="340">
        <f>'Środki trwałe'!S760</f>
        <v>0</v>
      </c>
      <c r="T256" s="340">
        <f>'Środki trwałe'!T760</f>
        <v>0</v>
      </c>
      <c r="U256" s="340">
        <f>'Środki trwałe'!U760</f>
        <v>0</v>
      </c>
      <c r="V256" s="340">
        <f>'Środki trwałe'!V760</f>
        <v>0</v>
      </c>
      <c r="W256" s="340">
        <f>'Środki trwałe'!W760</f>
        <v>0</v>
      </c>
      <c r="X256" s="340">
        <f>'Środki trwałe'!X760</f>
        <v>0</v>
      </c>
      <c r="Y256" s="340">
        <f>'Środki trwałe'!Y760</f>
        <v>0</v>
      </c>
      <c r="Z256" s="340">
        <f>'Środki trwałe'!Z760</f>
        <v>0</v>
      </c>
      <c r="AA256" s="340">
        <f>'Środki trwałe'!AA760</f>
        <v>0</v>
      </c>
      <c r="AB256" s="340">
        <f>'Środki trwałe'!AB760</f>
        <v>0</v>
      </c>
      <c r="AC256" s="340">
        <f>'Środki trwałe'!AC760</f>
        <v>0</v>
      </c>
      <c r="AD256" s="340">
        <f>'Środki trwałe'!AD760</f>
        <v>0</v>
      </c>
      <c r="AE256" s="340">
        <f>'Środki trwałe'!AE760</f>
        <v>0</v>
      </c>
    </row>
    <row r="257" spans="2:31">
      <c r="B257" s="37" t="str">
        <f>IF(ISBLANK('Środki trwałe'!B675),"",'Środki trwałe'!B675)</f>
        <v/>
      </c>
      <c r="C257" s="33">
        <f>IF(ISBLANK('Środki trwałe'!E675),"",'Środki trwałe'!E675)</f>
        <v>0</v>
      </c>
      <c r="D257" s="335"/>
      <c r="E257" s="335"/>
      <c r="F257" s="339"/>
      <c r="G257" s="33">
        <f>IF(ISBLANK('Środki trwałe'!I675),"",'Środki trwałe'!I675)</f>
        <v>0</v>
      </c>
      <c r="H257" s="338"/>
      <c r="I257" s="335"/>
      <c r="J257" s="511" t="str">
        <f>IF(ISBLANK('Środki trwałe'!C675),"",'Środki trwałe'!C675)</f>
        <v/>
      </c>
      <c r="K257" s="340">
        <f>'Środki trwałe'!K761</f>
        <v>0</v>
      </c>
      <c r="L257" s="340">
        <f>'Środki trwałe'!L761</f>
        <v>0</v>
      </c>
      <c r="M257" s="340">
        <f>'Środki trwałe'!M761</f>
        <v>0</v>
      </c>
      <c r="N257" s="340">
        <f>'Środki trwałe'!N761</f>
        <v>0</v>
      </c>
      <c r="O257" s="340">
        <f>'Środki trwałe'!O761</f>
        <v>0</v>
      </c>
      <c r="P257" s="340">
        <f>'Środki trwałe'!P761</f>
        <v>0</v>
      </c>
      <c r="Q257" s="340">
        <f>'Środki trwałe'!Q761</f>
        <v>0</v>
      </c>
      <c r="R257" s="340">
        <f>'Środki trwałe'!R761</f>
        <v>0</v>
      </c>
      <c r="S257" s="340">
        <f>'Środki trwałe'!S761</f>
        <v>0</v>
      </c>
      <c r="T257" s="340">
        <f>'Środki trwałe'!T761</f>
        <v>0</v>
      </c>
      <c r="U257" s="340">
        <f>'Środki trwałe'!U761</f>
        <v>0</v>
      </c>
      <c r="V257" s="340">
        <f>'Środki trwałe'!V761</f>
        <v>0</v>
      </c>
      <c r="W257" s="340">
        <f>'Środki trwałe'!W761</f>
        <v>0</v>
      </c>
      <c r="X257" s="340">
        <f>'Środki trwałe'!X761</f>
        <v>0</v>
      </c>
      <c r="Y257" s="340">
        <f>'Środki trwałe'!Y761</f>
        <v>0</v>
      </c>
      <c r="Z257" s="340">
        <f>'Środki trwałe'!Z761</f>
        <v>0</v>
      </c>
      <c r="AA257" s="340">
        <f>'Środki trwałe'!AA761</f>
        <v>0</v>
      </c>
      <c r="AB257" s="340">
        <f>'Środki trwałe'!AB761</f>
        <v>0</v>
      </c>
      <c r="AC257" s="340">
        <f>'Środki trwałe'!AC761</f>
        <v>0</v>
      </c>
      <c r="AD257" s="340">
        <f>'Środki trwałe'!AD761</f>
        <v>0</v>
      </c>
      <c r="AE257" s="340">
        <f>'Środki trwałe'!AE761</f>
        <v>0</v>
      </c>
    </row>
    <row r="258" spans="2:31">
      <c r="B258" s="37" t="str">
        <f>IF(ISBLANK('Środki trwałe'!B676),"",'Środki trwałe'!B676)</f>
        <v/>
      </c>
      <c r="C258" s="33">
        <f>IF(ISBLANK('Środki trwałe'!E676),"",'Środki trwałe'!E676)</f>
        <v>0</v>
      </c>
      <c r="D258" s="335"/>
      <c r="E258" s="335"/>
      <c r="F258" s="339"/>
      <c r="G258" s="33">
        <f>IF(ISBLANK('Środki trwałe'!I676),"",'Środki trwałe'!I676)</f>
        <v>0</v>
      </c>
      <c r="H258" s="338"/>
      <c r="I258" s="335"/>
      <c r="J258" s="511" t="str">
        <f>IF(ISBLANK('Środki trwałe'!C676),"",'Środki trwałe'!C676)</f>
        <v/>
      </c>
      <c r="K258" s="340">
        <f>'Środki trwałe'!K762</f>
        <v>0</v>
      </c>
      <c r="L258" s="340">
        <f>'Środki trwałe'!L762</f>
        <v>0</v>
      </c>
      <c r="M258" s="340">
        <f>'Środki trwałe'!M762</f>
        <v>0</v>
      </c>
      <c r="N258" s="340">
        <f>'Środki trwałe'!N762</f>
        <v>0</v>
      </c>
      <c r="O258" s="340">
        <f>'Środki trwałe'!O762</f>
        <v>0</v>
      </c>
      <c r="P258" s="340">
        <f>'Środki trwałe'!P762</f>
        <v>0</v>
      </c>
      <c r="Q258" s="340">
        <f>'Środki trwałe'!Q762</f>
        <v>0</v>
      </c>
      <c r="R258" s="340">
        <f>'Środki trwałe'!R762</f>
        <v>0</v>
      </c>
      <c r="S258" s="340">
        <f>'Środki trwałe'!S762</f>
        <v>0</v>
      </c>
      <c r="T258" s="340">
        <f>'Środki trwałe'!T762</f>
        <v>0</v>
      </c>
      <c r="U258" s="340">
        <f>'Środki trwałe'!U762</f>
        <v>0</v>
      </c>
      <c r="V258" s="340">
        <f>'Środki trwałe'!V762</f>
        <v>0</v>
      </c>
      <c r="W258" s="340">
        <f>'Środki trwałe'!W762</f>
        <v>0</v>
      </c>
      <c r="X258" s="340">
        <f>'Środki trwałe'!X762</f>
        <v>0</v>
      </c>
      <c r="Y258" s="340">
        <f>'Środki trwałe'!Y762</f>
        <v>0</v>
      </c>
      <c r="Z258" s="340">
        <f>'Środki trwałe'!Z762</f>
        <v>0</v>
      </c>
      <c r="AA258" s="340">
        <f>'Środki trwałe'!AA762</f>
        <v>0</v>
      </c>
      <c r="AB258" s="340">
        <f>'Środki trwałe'!AB762</f>
        <v>0</v>
      </c>
      <c r="AC258" s="340">
        <f>'Środki trwałe'!AC762</f>
        <v>0</v>
      </c>
      <c r="AD258" s="340">
        <f>'Środki trwałe'!AD762</f>
        <v>0</v>
      </c>
      <c r="AE258" s="340">
        <f>'Środki trwałe'!AE762</f>
        <v>0</v>
      </c>
    </row>
    <row r="259" spans="2:31">
      <c r="B259" s="37" t="str">
        <f>IF(ISBLANK('Środki trwałe'!B677),"",'Środki trwałe'!B677)</f>
        <v/>
      </c>
      <c r="C259" s="33">
        <f>IF(ISBLANK('Środki trwałe'!E677),"",'Środki trwałe'!E677)</f>
        <v>0</v>
      </c>
      <c r="D259" s="335"/>
      <c r="E259" s="335"/>
      <c r="F259" s="339"/>
      <c r="G259" s="33">
        <f>IF(ISBLANK('Środki trwałe'!I677),"",'Środki trwałe'!I677)</f>
        <v>0</v>
      </c>
      <c r="H259" s="338"/>
      <c r="I259" s="335"/>
      <c r="J259" s="511" t="str">
        <f>IF(ISBLANK('Środki trwałe'!C677),"",'Środki trwałe'!C677)</f>
        <v/>
      </c>
      <c r="K259" s="340">
        <f>'Środki trwałe'!K763</f>
        <v>0</v>
      </c>
      <c r="L259" s="340">
        <f>'Środki trwałe'!L763</f>
        <v>0</v>
      </c>
      <c r="M259" s="340">
        <f>'Środki trwałe'!M763</f>
        <v>0</v>
      </c>
      <c r="N259" s="340">
        <f>'Środki trwałe'!N763</f>
        <v>0</v>
      </c>
      <c r="O259" s="340">
        <f>'Środki trwałe'!O763</f>
        <v>0</v>
      </c>
      <c r="P259" s="340">
        <f>'Środki trwałe'!P763</f>
        <v>0</v>
      </c>
      <c r="Q259" s="340">
        <f>'Środki trwałe'!Q763</f>
        <v>0</v>
      </c>
      <c r="R259" s="340">
        <f>'Środki trwałe'!R763</f>
        <v>0</v>
      </c>
      <c r="S259" s="340">
        <f>'Środki trwałe'!S763</f>
        <v>0</v>
      </c>
      <c r="T259" s="340">
        <f>'Środki trwałe'!T763</f>
        <v>0</v>
      </c>
      <c r="U259" s="340">
        <f>'Środki trwałe'!U763</f>
        <v>0</v>
      </c>
      <c r="V259" s="340">
        <f>'Środki trwałe'!V763</f>
        <v>0</v>
      </c>
      <c r="W259" s="340">
        <f>'Środki trwałe'!W763</f>
        <v>0</v>
      </c>
      <c r="X259" s="340">
        <f>'Środki trwałe'!X763</f>
        <v>0</v>
      </c>
      <c r="Y259" s="340">
        <f>'Środki trwałe'!Y763</f>
        <v>0</v>
      </c>
      <c r="Z259" s="340">
        <f>'Środki trwałe'!Z763</f>
        <v>0</v>
      </c>
      <c r="AA259" s="340">
        <f>'Środki trwałe'!AA763</f>
        <v>0</v>
      </c>
      <c r="AB259" s="340">
        <f>'Środki trwałe'!AB763</f>
        <v>0</v>
      </c>
      <c r="AC259" s="340">
        <f>'Środki trwałe'!AC763</f>
        <v>0</v>
      </c>
      <c r="AD259" s="340">
        <f>'Środki trwałe'!AD763</f>
        <v>0</v>
      </c>
      <c r="AE259" s="340">
        <f>'Środki trwałe'!AE763</f>
        <v>0</v>
      </c>
    </row>
    <row r="260" spans="2:31">
      <c r="B260" s="37" t="str">
        <f>IF(ISBLANK('Środki trwałe'!B678),"",'Środki trwałe'!B678)</f>
        <v/>
      </c>
      <c r="C260" s="33">
        <f>IF(ISBLANK('Środki trwałe'!E678),"",'Środki trwałe'!E678)</f>
        <v>0</v>
      </c>
      <c r="D260" s="335"/>
      <c r="E260" s="335"/>
      <c r="F260" s="339"/>
      <c r="G260" s="33">
        <f>IF(ISBLANK('Środki trwałe'!I678),"",'Środki trwałe'!I678)</f>
        <v>0</v>
      </c>
      <c r="H260" s="338"/>
      <c r="I260" s="335"/>
      <c r="J260" s="511" t="str">
        <f>IF(ISBLANK('Środki trwałe'!C678),"",'Środki trwałe'!C678)</f>
        <v/>
      </c>
      <c r="K260" s="340">
        <f>'Środki trwałe'!K764</f>
        <v>0</v>
      </c>
      <c r="L260" s="340">
        <f>'Środki trwałe'!L764</f>
        <v>0</v>
      </c>
      <c r="M260" s="340">
        <f>'Środki trwałe'!M764</f>
        <v>0</v>
      </c>
      <c r="N260" s="340">
        <f>'Środki trwałe'!N764</f>
        <v>0</v>
      </c>
      <c r="O260" s="340">
        <f>'Środki trwałe'!O764</f>
        <v>0</v>
      </c>
      <c r="P260" s="340">
        <f>'Środki trwałe'!P764</f>
        <v>0</v>
      </c>
      <c r="Q260" s="340">
        <f>'Środki trwałe'!Q764</f>
        <v>0</v>
      </c>
      <c r="R260" s="340">
        <f>'Środki trwałe'!R764</f>
        <v>0</v>
      </c>
      <c r="S260" s="340">
        <f>'Środki trwałe'!S764</f>
        <v>0</v>
      </c>
      <c r="T260" s="340">
        <f>'Środki trwałe'!T764</f>
        <v>0</v>
      </c>
      <c r="U260" s="340">
        <f>'Środki trwałe'!U764</f>
        <v>0</v>
      </c>
      <c r="V260" s="340">
        <f>'Środki trwałe'!V764</f>
        <v>0</v>
      </c>
      <c r="W260" s="340">
        <f>'Środki trwałe'!W764</f>
        <v>0</v>
      </c>
      <c r="X260" s="340">
        <f>'Środki trwałe'!X764</f>
        <v>0</v>
      </c>
      <c r="Y260" s="340">
        <f>'Środki trwałe'!Y764</f>
        <v>0</v>
      </c>
      <c r="Z260" s="340">
        <f>'Środki trwałe'!Z764</f>
        <v>0</v>
      </c>
      <c r="AA260" s="340">
        <f>'Środki trwałe'!AA764</f>
        <v>0</v>
      </c>
      <c r="AB260" s="340">
        <f>'Środki trwałe'!AB764</f>
        <v>0</v>
      </c>
      <c r="AC260" s="340">
        <f>'Środki trwałe'!AC764</f>
        <v>0</v>
      </c>
      <c r="AD260" s="340">
        <f>'Środki trwałe'!AD764</f>
        <v>0</v>
      </c>
      <c r="AE260" s="340">
        <f>'Środki trwałe'!AE764</f>
        <v>0</v>
      </c>
    </row>
    <row r="261" spans="2:31">
      <c r="B261" s="37" t="str">
        <f>IF(ISBLANK('Środki trwałe'!B679),"",'Środki trwałe'!B679)</f>
        <v/>
      </c>
      <c r="C261" s="33">
        <f>IF(ISBLANK('Środki trwałe'!E679),"",'Środki trwałe'!E679)</f>
        <v>0</v>
      </c>
      <c r="D261" s="335"/>
      <c r="E261" s="335"/>
      <c r="F261" s="339"/>
      <c r="G261" s="33">
        <f>IF(ISBLANK('Środki trwałe'!I679),"",'Środki trwałe'!I679)</f>
        <v>0</v>
      </c>
      <c r="H261" s="338"/>
      <c r="I261" s="335"/>
      <c r="J261" s="511" t="str">
        <f>IF(ISBLANK('Środki trwałe'!C679),"",'Środki trwałe'!C679)</f>
        <v/>
      </c>
      <c r="K261" s="340">
        <f>'Środki trwałe'!K765</f>
        <v>0</v>
      </c>
      <c r="L261" s="340">
        <f>'Środki trwałe'!L765</f>
        <v>0</v>
      </c>
      <c r="M261" s="340">
        <f>'Środki trwałe'!M765</f>
        <v>0</v>
      </c>
      <c r="N261" s="340">
        <f>'Środki trwałe'!N765</f>
        <v>0</v>
      </c>
      <c r="O261" s="340">
        <f>'Środki trwałe'!O765</f>
        <v>0</v>
      </c>
      <c r="P261" s="340">
        <f>'Środki trwałe'!P765</f>
        <v>0</v>
      </c>
      <c r="Q261" s="340">
        <f>'Środki trwałe'!Q765</f>
        <v>0</v>
      </c>
      <c r="R261" s="340">
        <f>'Środki trwałe'!R765</f>
        <v>0</v>
      </c>
      <c r="S261" s="340">
        <f>'Środki trwałe'!S765</f>
        <v>0</v>
      </c>
      <c r="T261" s="340">
        <f>'Środki trwałe'!T765</f>
        <v>0</v>
      </c>
      <c r="U261" s="340">
        <f>'Środki trwałe'!U765</f>
        <v>0</v>
      </c>
      <c r="V261" s="340">
        <f>'Środki trwałe'!V765</f>
        <v>0</v>
      </c>
      <c r="W261" s="340">
        <f>'Środki trwałe'!W765</f>
        <v>0</v>
      </c>
      <c r="X261" s="340">
        <f>'Środki trwałe'!X765</f>
        <v>0</v>
      </c>
      <c r="Y261" s="340">
        <f>'Środki trwałe'!Y765</f>
        <v>0</v>
      </c>
      <c r="Z261" s="340">
        <f>'Środki trwałe'!Z765</f>
        <v>0</v>
      </c>
      <c r="AA261" s="340">
        <f>'Środki trwałe'!AA765</f>
        <v>0</v>
      </c>
      <c r="AB261" s="340">
        <f>'Środki trwałe'!AB765</f>
        <v>0</v>
      </c>
      <c r="AC261" s="340">
        <f>'Środki trwałe'!AC765</f>
        <v>0</v>
      </c>
      <c r="AD261" s="340">
        <f>'Środki trwałe'!AD765</f>
        <v>0</v>
      </c>
      <c r="AE261" s="340">
        <f>'Środki trwałe'!AE765</f>
        <v>0</v>
      </c>
    </row>
    <row r="262" spans="2:31">
      <c r="B262" s="37" t="str">
        <f>IF(ISBLANK('Środki trwałe'!B680),"",'Środki trwałe'!B680)</f>
        <v/>
      </c>
      <c r="C262" s="33">
        <f>IF(ISBLANK('Środki trwałe'!E680),"",'Środki trwałe'!E680)</f>
        <v>0</v>
      </c>
      <c r="D262" s="335"/>
      <c r="E262" s="335"/>
      <c r="F262" s="339"/>
      <c r="G262" s="33">
        <f>IF(ISBLANK('Środki trwałe'!I680),"",'Środki trwałe'!I680)</f>
        <v>0</v>
      </c>
      <c r="H262" s="338"/>
      <c r="I262" s="335"/>
      <c r="J262" s="511" t="str">
        <f>IF(ISBLANK('Środki trwałe'!C680),"",'Środki trwałe'!C680)</f>
        <v/>
      </c>
      <c r="K262" s="340">
        <f>'Środki trwałe'!K766</f>
        <v>0</v>
      </c>
      <c r="L262" s="340">
        <f>'Środki trwałe'!L766</f>
        <v>0</v>
      </c>
      <c r="M262" s="340">
        <f>'Środki trwałe'!M766</f>
        <v>0</v>
      </c>
      <c r="N262" s="340">
        <f>'Środki trwałe'!N766</f>
        <v>0</v>
      </c>
      <c r="O262" s="340">
        <f>'Środki trwałe'!O766</f>
        <v>0</v>
      </c>
      <c r="P262" s="340">
        <f>'Środki trwałe'!P766</f>
        <v>0</v>
      </c>
      <c r="Q262" s="340">
        <f>'Środki trwałe'!Q766</f>
        <v>0</v>
      </c>
      <c r="R262" s="340">
        <f>'Środki trwałe'!R766</f>
        <v>0</v>
      </c>
      <c r="S262" s="340">
        <f>'Środki trwałe'!S766</f>
        <v>0</v>
      </c>
      <c r="T262" s="340">
        <f>'Środki trwałe'!T766</f>
        <v>0</v>
      </c>
      <c r="U262" s="340">
        <f>'Środki trwałe'!U766</f>
        <v>0</v>
      </c>
      <c r="V262" s="340">
        <f>'Środki trwałe'!V766</f>
        <v>0</v>
      </c>
      <c r="W262" s="340">
        <f>'Środki trwałe'!W766</f>
        <v>0</v>
      </c>
      <c r="X262" s="340">
        <f>'Środki trwałe'!X766</f>
        <v>0</v>
      </c>
      <c r="Y262" s="340">
        <f>'Środki trwałe'!Y766</f>
        <v>0</v>
      </c>
      <c r="Z262" s="340">
        <f>'Środki trwałe'!Z766</f>
        <v>0</v>
      </c>
      <c r="AA262" s="340">
        <f>'Środki trwałe'!AA766</f>
        <v>0</v>
      </c>
      <c r="AB262" s="340">
        <f>'Środki trwałe'!AB766</f>
        <v>0</v>
      </c>
      <c r="AC262" s="340">
        <f>'Środki trwałe'!AC766</f>
        <v>0</v>
      </c>
      <c r="AD262" s="340">
        <f>'Środki trwałe'!AD766</f>
        <v>0</v>
      </c>
      <c r="AE262" s="340">
        <f>'Środki trwałe'!AE766</f>
        <v>0</v>
      </c>
    </row>
    <row r="263" spans="2:31">
      <c r="B263" s="37" t="str">
        <f>IF(ISBLANK('Środki trwałe'!B681),"",'Środki trwałe'!B681)</f>
        <v/>
      </c>
      <c r="C263" s="33">
        <f>IF(ISBLANK('Środki trwałe'!E681),"",'Środki trwałe'!E681)</f>
        <v>0</v>
      </c>
      <c r="D263" s="335"/>
      <c r="E263" s="335"/>
      <c r="F263" s="339"/>
      <c r="G263" s="33">
        <f>IF(ISBLANK('Środki trwałe'!I681),"",'Środki trwałe'!I681)</f>
        <v>0</v>
      </c>
      <c r="H263" s="338"/>
      <c r="I263" s="335"/>
      <c r="J263" s="511" t="str">
        <f>IF(ISBLANK('Środki trwałe'!C681),"",'Środki trwałe'!C681)</f>
        <v/>
      </c>
      <c r="K263" s="340">
        <f>'Środki trwałe'!K767</f>
        <v>0</v>
      </c>
      <c r="L263" s="340">
        <f>'Środki trwałe'!L767</f>
        <v>0</v>
      </c>
      <c r="M263" s="340">
        <f>'Środki trwałe'!M767</f>
        <v>0</v>
      </c>
      <c r="N263" s="340">
        <f>'Środki trwałe'!N767</f>
        <v>0</v>
      </c>
      <c r="O263" s="340">
        <f>'Środki trwałe'!O767</f>
        <v>0</v>
      </c>
      <c r="P263" s="340">
        <f>'Środki trwałe'!P767</f>
        <v>0</v>
      </c>
      <c r="Q263" s="340">
        <f>'Środki trwałe'!Q767</f>
        <v>0</v>
      </c>
      <c r="R263" s="340">
        <f>'Środki trwałe'!R767</f>
        <v>0</v>
      </c>
      <c r="S263" s="340">
        <f>'Środki trwałe'!S767</f>
        <v>0</v>
      </c>
      <c r="T263" s="340">
        <f>'Środki trwałe'!T767</f>
        <v>0</v>
      </c>
      <c r="U263" s="340">
        <f>'Środki trwałe'!U767</f>
        <v>0</v>
      </c>
      <c r="V263" s="340">
        <f>'Środki trwałe'!V767</f>
        <v>0</v>
      </c>
      <c r="W263" s="340">
        <f>'Środki trwałe'!W767</f>
        <v>0</v>
      </c>
      <c r="X263" s="340">
        <f>'Środki trwałe'!X767</f>
        <v>0</v>
      </c>
      <c r="Y263" s="340">
        <f>'Środki trwałe'!Y767</f>
        <v>0</v>
      </c>
      <c r="Z263" s="340">
        <f>'Środki trwałe'!Z767</f>
        <v>0</v>
      </c>
      <c r="AA263" s="340">
        <f>'Środki trwałe'!AA767</f>
        <v>0</v>
      </c>
      <c r="AB263" s="340">
        <f>'Środki trwałe'!AB767</f>
        <v>0</v>
      </c>
      <c r="AC263" s="340">
        <f>'Środki trwałe'!AC767</f>
        <v>0</v>
      </c>
      <c r="AD263" s="340">
        <f>'Środki trwałe'!AD767</f>
        <v>0</v>
      </c>
      <c r="AE263" s="340">
        <f>'Środki trwałe'!AE767</f>
        <v>0</v>
      </c>
    </row>
    <row r="264" spans="2:31">
      <c r="B264" s="37" t="str">
        <f>IF(ISBLANK('Środki trwałe'!B682),"",'Środki trwałe'!B682)</f>
        <v/>
      </c>
      <c r="C264" s="33">
        <f>IF(ISBLANK('Środki trwałe'!E682),"",'Środki trwałe'!E682)</f>
        <v>0</v>
      </c>
      <c r="D264" s="335"/>
      <c r="E264" s="335"/>
      <c r="F264" s="339"/>
      <c r="G264" s="33">
        <f>IF(ISBLANK('Środki trwałe'!I682),"",'Środki trwałe'!I682)</f>
        <v>0</v>
      </c>
      <c r="H264" s="338"/>
      <c r="I264" s="335"/>
      <c r="J264" s="511" t="str">
        <f>IF(ISBLANK('Środki trwałe'!C682),"",'Środki trwałe'!C682)</f>
        <v/>
      </c>
      <c r="K264" s="340">
        <f>'Środki trwałe'!K768</f>
        <v>0</v>
      </c>
      <c r="L264" s="340">
        <f>'Środki trwałe'!L768</f>
        <v>0</v>
      </c>
      <c r="M264" s="340">
        <f>'Środki trwałe'!M768</f>
        <v>0</v>
      </c>
      <c r="N264" s="340">
        <f>'Środki trwałe'!N768</f>
        <v>0</v>
      </c>
      <c r="O264" s="340">
        <f>'Środki trwałe'!O768</f>
        <v>0</v>
      </c>
      <c r="P264" s="340">
        <f>'Środki trwałe'!P768</f>
        <v>0</v>
      </c>
      <c r="Q264" s="340">
        <f>'Środki trwałe'!Q768</f>
        <v>0</v>
      </c>
      <c r="R264" s="340">
        <f>'Środki trwałe'!R768</f>
        <v>0</v>
      </c>
      <c r="S264" s="340">
        <f>'Środki trwałe'!S768</f>
        <v>0</v>
      </c>
      <c r="T264" s="340">
        <f>'Środki trwałe'!T768</f>
        <v>0</v>
      </c>
      <c r="U264" s="340">
        <f>'Środki trwałe'!U768</f>
        <v>0</v>
      </c>
      <c r="V264" s="340">
        <f>'Środki trwałe'!V768</f>
        <v>0</v>
      </c>
      <c r="W264" s="340">
        <f>'Środki trwałe'!W768</f>
        <v>0</v>
      </c>
      <c r="X264" s="340">
        <f>'Środki trwałe'!X768</f>
        <v>0</v>
      </c>
      <c r="Y264" s="340">
        <f>'Środki trwałe'!Y768</f>
        <v>0</v>
      </c>
      <c r="Z264" s="340">
        <f>'Środki trwałe'!Z768</f>
        <v>0</v>
      </c>
      <c r="AA264" s="340">
        <f>'Środki trwałe'!AA768</f>
        <v>0</v>
      </c>
      <c r="AB264" s="340">
        <f>'Środki trwałe'!AB768</f>
        <v>0</v>
      </c>
      <c r="AC264" s="340">
        <f>'Środki trwałe'!AC768</f>
        <v>0</v>
      </c>
      <c r="AD264" s="340">
        <f>'Środki trwałe'!AD768</f>
        <v>0</v>
      </c>
      <c r="AE264" s="340">
        <f>'Środki trwałe'!AE768</f>
        <v>0</v>
      </c>
    </row>
    <row r="265" spans="2:31">
      <c r="B265" s="37" t="str">
        <f>IF(ISBLANK('Środki trwałe'!B683),"",'Środki trwałe'!B683)</f>
        <v/>
      </c>
      <c r="C265" s="33">
        <f>IF(ISBLANK('Środki trwałe'!E683),"",'Środki trwałe'!E683)</f>
        <v>0</v>
      </c>
      <c r="D265" s="335"/>
      <c r="E265" s="335"/>
      <c r="F265" s="339"/>
      <c r="G265" s="33">
        <f>IF(ISBLANK('Środki trwałe'!I683),"",'Środki trwałe'!I683)</f>
        <v>0</v>
      </c>
      <c r="H265" s="338"/>
      <c r="I265" s="335"/>
      <c r="J265" s="511" t="str">
        <f>IF(ISBLANK('Środki trwałe'!C683),"",'Środki trwałe'!C683)</f>
        <v/>
      </c>
      <c r="K265" s="340">
        <f>'Środki trwałe'!K769</f>
        <v>0</v>
      </c>
      <c r="L265" s="340">
        <f>'Środki trwałe'!L769</f>
        <v>0</v>
      </c>
      <c r="M265" s="340">
        <f>'Środki trwałe'!M769</f>
        <v>0</v>
      </c>
      <c r="N265" s="340">
        <f>'Środki trwałe'!N769</f>
        <v>0</v>
      </c>
      <c r="O265" s="340">
        <f>'Środki trwałe'!O769</f>
        <v>0</v>
      </c>
      <c r="P265" s="340">
        <f>'Środki trwałe'!P769</f>
        <v>0</v>
      </c>
      <c r="Q265" s="340">
        <f>'Środki trwałe'!Q769</f>
        <v>0</v>
      </c>
      <c r="R265" s="340">
        <f>'Środki trwałe'!R769</f>
        <v>0</v>
      </c>
      <c r="S265" s="340">
        <f>'Środki trwałe'!S769</f>
        <v>0</v>
      </c>
      <c r="T265" s="340">
        <f>'Środki trwałe'!T769</f>
        <v>0</v>
      </c>
      <c r="U265" s="340">
        <f>'Środki trwałe'!U769</f>
        <v>0</v>
      </c>
      <c r="V265" s="340">
        <f>'Środki trwałe'!V769</f>
        <v>0</v>
      </c>
      <c r="W265" s="340">
        <f>'Środki trwałe'!W769</f>
        <v>0</v>
      </c>
      <c r="X265" s="340">
        <f>'Środki trwałe'!X769</f>
        <v>0</v>
      </c>
      <c r="Y265" s="340">
        <f>'Środki trwałe'!Y769</f>
        <v>0</v>
      </c>
      <c r="Z265" s="340">
        <f>'Środki trwałe'!Z769</f>
        <v>0</v>
      </c>
      <c r="AA265" s="340">
        <f>'Środki trwałe'!AA769</f>
        <v>0</v>
      </c>
      <c r="AB265" s="340">
        <f>'Środki trwałe'!AB769</f>
        <v>0</v>
      </c>
      <c r="AC265" s="340">
        <f>'Środki trwałe'!AC769</f>
        <v>0</v>
      </c>
      <c r="AD265" s="340">
        <f>'Środki trwałe'!AD769</f>
        <v>0</v>
      </c>
      <c r="AE265" s="340">
        <f>'Środki trwałe'!AE769</f>
        <v>0</v>
      </c>
    </row>
    <row r="266" spans="2:31">
      <c r="B266" s="37" t="str">
        <f>IF(ISBLANK('Środki trwałe'!B684),"",'Środki trwałe'!B684)</f>
        <v/>
      </c>
      <c r="C266" s="33">
        <f>IF(ISBLANK('Środki trwałe'!E684),"",'Środki trwałe'!E684)</f>
        <v>0</v>
      </c>
      <c r="D266" s="335"/>
      <c r="E266" s="335"/>
      <c r="F266" s="339"/>
      <c r="G266" s="33">
        <f>IF(ISBLANK('Środki trwałe'!I684),"",'Środki trwałe'!I684)</f>
        <v>0</v>
      </c>
      <c r="H266" s="338"/>
      <c r="I266" s="335"/>
      <c r="J266" s="511" t="str">
        <f>IF(ISBLANK('Środki trwałe'!C684),"",'Środki trwałe'!C684)</f>
        <v/>
      </c>
      <c r="K266" s="340">
        <f>'Środki trwałe'!K770</f>
        <v>0</v>
      </c>
      <c r="L266" s="340">
        <f>'Środki trwałe'!L770</f>
        <v>0</v>
      </c>
      <c r="M266" s="340">
        <f>'Środki trwałe'!M770</f>
        <v>0</v>
      </c>
      <c r="N266" s="340">
        <f>'Środki trwałe'!N770</f>
        <v>0</v>
      </c>
      <c r="O266" s="340">
        <f>'Środki trwałe'!O770</f>
        <v>0</v>
      </c>
      <c r="P266" s="340">
        <f>'Środki trwałe'!P770</f>
        <v>0</v>
      </c>
      <c r="Q266" s="340">
        <f>'Środki trwałe'!Q770</f>
        <v>0</v>
      </c>
      <c r="R266" s="340">
        <f>'Środki trwałe'!R770</f>
        <v>0</v>
      </c>
      <c r="S266" s="340">
        <f>'Środki trwałe'!S770</f>
        <v>0</v>
      </c>
      <c r="T266" s="340">
        <f>'Środki trwałe'!T770</f>
        <v>0</v>
      </c>
      <c r="U266" s="340">
        <f>'Środki trwałe'!U770</f>
        <v>0</v>
      </c>
      <c r="V266" s="340">
        <f>'Środki trwałe'!V770</f>
        <v>0</v>
      </c>
      <c r="W266" s="340">
        <f>'Środki trwałe'!W770</f>
        <v>0</v>
      </c>
      <c r="X266" s="340">
        <f>'Środki trwałe'!X770</f>
        <v>0</v>
      </c>
      <c r="Y266" s="340">
        <f>'Środki trwałe'!Y770</f>
        <v>0</v>
      </c>
      <c r="Z266" s="340">
        <f>'Środki trwałe'!Z770</f>
        <v>0</v>
      </c>
      <c r="AA266" s="340">
        <f>'Środki trwałe'!AA770</f>
        <v>0</v>
      </c>
      <c r="AB266" s="340">
        <f>'Środki trwałe'!AB770</f>
        <v>0</v>
      </c>
      <c r="AC266" s="340">
        <f>'Środki trwałe'!AC770</f>
        <v>0</v>
      </c>
      <c r="AD266" s="340">
        <f>'Środki trwałe'!AD770</f>
        <v>0</v>
      </c>
      <c r="AE266" s="340">
        <f>'Środki trwałe'!AE770</f>
        <v>0</v>
      </c>
    </row>
    <row r="267" spans="2:31">
      <c r="B267" s="37" t="str">
        <f>IF(ISBLANK('Środki trwałe'!B685),"",'Środki trwałe'!B685)</f>
        <v/>
      </c>
      <c r="C267" s="33">
        <f>IF(ISBLANK('Środki trwałe'!E685),"",'Środki trwałe'!E685)</f>
        <v>0</v>
      </c>
      <c r="D267" s="335"/>
      <c r="E267" s="335"/>
      <c r="F267" s="339"/>
      <c r="G267" s="33">
        <f>IF(ISBLANK('Środki trwałe'!I685),"",'Środki trwałe'!I685)</f>
        <v>0</v>
      </c>
      <c r="H267" s="338"/>
      <c r="I267" s="335"/>
      <c r="J267" s="511" t="str">
        <f>IF(ISBLANK('Środki trwałe'!C685),"",'Środki trwałe'!C685)</f>
        <v/>
      </c>
      <c r="K267" s="340">
        <f>'Środki trwałe'!K771</f>
        <v>0</v>
      </c>
      <c r="L267" s="340">
        <f>'Środki trwałe'!L771</f>
        <v>0</v>
      </c>
      <c r="M267" s="340">
        <f>'Środki trwałe'!M771</f>
        <v>0</v>
      </c>
      <c r="N267" s="340">
        <f>'Środki trwałe'!N771</f>
        <v>0</v>
      </c>
      <c r="O267" s="340">
        <f>'Środki trwałe'!O771</f>
        <v>0</v>
      </c>
      <c r="P267" s="340">
        <f>'Środki trwałe'!P771</f>
        <v>0</v>
      </c>
      <c r="Q267" s="340">
        <f>'Środki trwałe'!Q771</f>
        <v>0</v>
      </c>
      <c r="R267" s="340">
        <f>'Środki trwałe'!R771</f>
        <v>0</v>
      </c>
      <c r="S267" s="340">
        <f>'Środki trwałe'!S771</f>
        <v>0</v>
      </c>
      <c r="T267" s="340">
        <f>'Środki trwałe'!T771</f>
        <v>0</v>
      </c>
      <c r="U267" s="340">
        <f>'Środki trwałe'!U771</f>
        <v>0</v>
      </c>
      <c r="V267" s="340">
        <f>'Środki trwałe'!V771</f>
        <v>0</v>
      </c>
      <c r="W267" s="340">
        <f>'Środki trwałe'!W771</f>
        <v>0</v>
      </c>
      <c r="X267" s="340">
        <f>'Środki trwałe'!X771</f>
        <v>0</v>
      </c>
      <c r="Y267" s="340">
        <f>'Środki trwałe'!Y771</f>
        <v>0</v>
      </c>
      <c r="Z267" s="340">
        <f>'Środki trwałe'!Z771</f>
        <v>0</v>
      </c>
      <c r="AA267" s="340">
        <f>'Środki trwałe'!AA771</f>
        <v>0</v>
      </c>
      <c r="AB267" s="340">
        <f>'Środki trwałe'!AB771</f>
        <v>0</v>
      </c>
      <c r="AC267" s="340">
        <f>'Środki trwałe'!AC771</f>
        <v>0</v>
      </c>
      <c r="AD267" s="340">
        <f>'Środki trwałe'!AD771</f>
        <v>0</v>
      </c>
      <c r="AE267" s="340">
        <f>'Środki trwałe'!AE771</f>
        <v>0</v>
      </c>
    </row>
    <row r="268" spans="2:31">
      <c r="B268" s="37" t="str">
        <f>IF(ISBLANK('Środki trwałe'!B686),"",'Środki trwałe'!B686)</f>
        <v/>
      </c>
      <c r="C268" s="33">
        <f>IF(ISBLANK('Środki trwałe'!E686),"",'Środki trwałe'!E686)</f>
        <v>0</v>
      </c>
      <c r="D268" s="335"/>
      <c r="E268" s="335"/>
      <c r="F268" s="339"/>
      <c r="G268" s="33">
        <f>IF(ISBLANK('Środki trwałe'!I686),"",'Środki trwałe'!I686)</f>
        <v>0</v>
      </c>
      <c r="H268" s="338"/>
      <c r="I268" s="335"/>
      <c r="J268" s="511" t="str">
        <f>IF(ISBLANK('Środki trwałe'!C686),"",'Środki trwałe'!C686)</f>
        <v/>
      </c>
      <c r="K268" s="340">
        <f>'Środki trwałe'!K772</f>
        <v>0</v>
      </c>
      <c r="L268" s="340">
        <f>'Środki trwałe'!L772</f>
        <v>0</v>
      </c>
      <c r="M268" s="340">
        <f>'Środki trwałe'!M772</f>
        <v>0</v>
      </c>
      <c r="N268" s="340">
        <f>'Środki trwałe'!N772</f>
        <v>0</v>
      </c>
      <c r="O268" s="340">
        <f>'Środki trwałe'!O772</f>
        <v>0</v>
      </c>
      <c r="P268" s="340">
        <f>'Środki trwałe'!P772</f>
        <v>0</v>
      </c>
      <c r="Q268" s="340">
        <f>'Środki trwałe'!Q772</f>
        <v>0</v>
      </c>
      <c r="R268" s="340">
        <f>'Środki trwałe'!R772</f>
        <v>0</v>
      </c>
      <c r="S268" s="340">
        <f>'Środki trwałe'!S772</f>
        <v>0</v>
      </c>
      <c r="T268" s="340">
        <f>'Środki trwałe'!T772</f>
        <v>0</v>
      </c>
      <c r="U268" s="340">
        <f>'Środki trwałe'!U772</f>
        <v>0</v>
      </c>
      <c r="V268" s="340">
        <f>'Środki trwałe'!V772</f>
        <v>0</v>
      </c>
      <c r="W268" s="340">
        <f>'Środki trwałe'!W772</f>
        <v>0</v>
      </c>
      <c r="X268" s="340">
        <f>'Środki trwałe'!X772</f>
        <v>0</v>
      </c>
      <c r="Y268" s="340">
        <f>'Środki trwałe'!Y772</f>
        <v>0</v>
      </c>
      <c r="Z268" s="340">
        <f>'Środki trwałe'!Z772</f>
        <v>0</v>
      </c>
      <c r="AA268" s="340">
        <f>'Środki trwałe'!AA772</f>
        <v>0</v>
      </c>
      <c r="AB268" s="340">
        <f>'Środki trwałe'!AB772</f>
        <v>0</v>
      </c>
      <c r="AC268" s="340">
        <f>'Środki trwałe'!AC772</f>
        <v>0</v>
      </c>
      <c r="AD268" s="340">
        <f>'Środki trwałe'!AD772</f>
        <v>0</v>
      </c>
      <c r="AE268" s="340">
        <f>'Środki trwałe'!AE772</f>
        <v>0</v>
      </c>
    </row>
    <row r="269" spans="2:31">
      <c r="B269" s="37" t="str">
        <f>IF(ISBLANK('Środki trwałe'!B687),"",'Środki trwałe'!B687)</f>
        <v/>
      </c>
      <c r="C269" s="33">
        <f>IF(ISBLANK('Środki trwałe'!E687),"",'Środki trwałe'!E687)</f>
        <v>0</v>
      </c>
      <c r="D269" s="335"/>
      <c r="E269" s="335"/>
      <c r="F269" s="339"/>
      <c r="G269" s="33">
        <f>IF(ISBLANK('Środki trwałe'!I687),"",'Środki trwałe'!I687)</f>
        <v>0</v>
      </c>
      <c r="H269" s="338"/>
      <c r="I269" s="335"/>
      <c r="J269" s="511" t="str">
        <f>IF(ISBLANK('Środki trwałe'!C687),"",'Środki trwałe'!C687)</f>
        <v/>
      </c>
      <c r="K269" s="340">
        <f>'Środki trwałe'!K773</f>
        <v>0</v>
      </c>
      <c r="L269" s="340">
        <f>'Środki trwałe'!L773</f>
        <v>0</v>
      </c>
      <c r="M269" s="340">
        <f>'Środki trwałe'!M773</f>
        <v>0</v>
      </c>
      <c r="N269" s="340">
        <f>'Środki trwałe'!N773</f>
        <v>0</v>
      </c>
      <c r="O269" s="340">
        <f>'Środki trwałe'!O773</f>
        <v>0</v>
      </c>
      <c r="P269" s="340">
        <f>'Środki trwałe'!P773</f>
        <v>0</v>
      </c>
      <c r="Q269" s="340">
        <f>'Środki trwałe'!Q773</f>
        <v>0</v>
      </c>
      <c r="R269" s="340">
        <f>'Środki trwałe'!R773</f>
        <v>0</v>
      </c>
      <c r="S269" s="340">
        <f>'Środki trwałe'!S773</f>
        <v>0</v>
      </c>
      <c r="T269" s="340">
        <f>'Środki trwałe'!T773</f>
        <v>0</v>
      </c>
      <c r="U269" s="340">
        <f>'Środki trwałe'!U773</f>
        <v>0</v>
      </c>
      <c r="V269" s="340">
        <f>'Środki trwałe'!V773</f>
        <v>0</v>
      </c>
      <c r="W269" s="340">
        <f>'Środki trwałe'!W773</f>
        <v>0</v>
      </c>
      <c r="X269" s="340">
        <f>'Środki trwałe'!X773</f>
        <v>0</v>
      </c>
      <c r="Y269" s="340">
        <f>'Środki trwałe'!Y773</f>
        <v>0</v>
      </c>
      <c r="Z269" s="340">
        <f>'Środki trwałe'!Z773</f>
        <v>0</v>
      </c>
      <c r="AA269" s="340">
        <f>'Środki trwałe'!AA773</f>
        <v>0</v>
      </c>
      <c r="AB269" s="340">
        <f>'Środki trwałe'!AB773</f>
        <v>0</v>
      </c>
      <c r="AC269" s="340">
        <f>'Środki trwałe'!AC773</f>
        <v>0</v>
      </c>
      <c r="AD269" s="340">
        <f>'Środki trwałe'!AD773</f>
        <v>0</v>
      </c>
      <c r="AE269" s="340">
        <f>'Środki trwałe'!AE773</f>
        <v>0</v>
      </c>
    </row>
    <row r="270" spans="2:31">
      <c r="B270" s="37" t="str">
        <f>IF(ISBLANK('Środki trwałe'!B688),"",'Środki trwałe'!B688)</f>
        <v/>
      </c>
      <c r="C270" s="33">
        <f>IF(ISBLANK('Środki trwałe'!E688),"",'Środki trwałe'!E688)</f>
        <v>0</v>
      </c>
      <c r="D270" s="335"/>
      <c r="E270" s="335"/>
      <c r="F270" s="339"/>
      <c r="G270" s="33">
        <f>IF(ISBLANK('Środki trwałe'!I688),"",'Środki trwałe'!I688)</f>
        <v>0</v>
      </c>
      <c r="H270" s="338"/>
      <c r="I270" s="335"/>
      <c r="J270" s="511" t="str">
        <f>IF(ISBLANK('Środki trwałe'!C688),"",'Środki trwałe'!C688)</f>
        <v/>
      </c>
      <c r="K270" s="340">
        <f>'Środki trwałe'!K774</f>
        <v>0</v>
      </c>
      <c r="L270" s="340">
        <f>'Środki trwałe'!L774</f>
        <v>0</v>
      </c>
      <c r="M270" s="340">
        <f>'Środki trwałe'!M774</f>
        <v>0</v>
      </c>
      <c r="N270" s="340">
        <f>'Środki trwałe'!N774</f>
        <v>0</v>
      </c>
      <c r="O270" s="340">
        <f>'Środki trwałe'!O774</f>
        <v>0</v>
      </c>
      <c r="P270" s="340">
        <f>'Środki trwałe'!P774</f>
        <v>0</v>
      </c>
      <c r="Q270" s="340">
        <f>'Środki trwałe'!Q774</f>
        <v>0</v>
      </c>
      <c r="R270" s="340">
        <f>'Środki trwałe'!R774</f>
        <v>0</v>
      </c>
      <c r="S270" s="340">
        <f>'Środki trwałe'!S774</f>
        <v>0</v>
      </c>
      <c r="T270" s="340">
        <f>'Środki trwałe'!T774</f>
        <v>0</v>
      </c>
      <c r="U270" s="340">
        <f>'Środki trwałe'!U774</f>
        <v>0</v>
      </c>
      <c r="V270" s="340">
        <f>'Środki trwałe'!V774</f>
        <v>0</v>
      </c>
      <c r="W270" s="340">
        <f>'Środki trwałe'!W774</f>
        <v>0</v>
      </c>
      <c r="X270" s="340">
        <f>'Środki trwałe'!X774</f>
        <v>0</v>
      </c>
      <c r="Y270" s="340">
        <f>'Środki trwałe'!Y774</f>
        <v>0</v>
      </c>
      <c r="Z270" s="340">
        <f>'Środki trwałe'!Z774</f>
        <v>0</v>
      </c>
      <c r="AA270" s="340">
        <f>'Środki trwałe'!AA774</f>
        <v>0</v>
      </c>
      <c r="AB270" s="340">
        <f>'Środki trwałe'!AB774</f>
        <v>0</v>
      </c>
      <c r="AC270" s="340">
        <f>'Środki trwałe'!AC774</f>
        <v>0</v>
      </c>
      <c r="AD270" s="340">
        <f>'Środki trwałe'!AD774</f>
        <v>0</v>
      </c>
      <c r="AE270" s="340">
        <f>'Środki trwałe'!AE774</f>
        <v>0</v>
      </c>
    </row>
    <row r="271" spans="2:31">
      <c r="B271" s="37" t="str">
        <f>IF(ISBLANK('Środki trwałe'!B689),"",'Środki trwałe'!B689)</f>
        <v/>
      </c>
      <c r="C271" s="33">
        <f>IF(ISBLANK('Środki trwałe'!E689),"",'Środki trwałe'!E689)</f>
        <v>0</v>
      </c>
      <c r="D271" s="335"/>
      <c r="E271" s="335"/>
      <c r="F271" s="339"/>
      <c r="G271" s="33">
        <f>IF(ISBLANK('Środki trwałe'!I689),"",'Środki trwałe'!I689)</f>
        <v>0</v>
      </c>
      <c r="H271" s="338"/>
      <c r="I271" s="335"/>
      <c r="J271" s="511" t="str">
        <f>IF(ISBLANK('Środki trwałe'!C689),"",'Środki trwałe'!C689)</f>
        <v/>
      </c>
      <c r="K271" s="340">
        <f>'Środki trwałe'!K775</f>
        <v>0</v>
      </c>
      <c r="L271" s="340">
        <f>'Środki trwałe'!L775</f>
        <v>0</v>
      </c>
      <c r="M271" s="340">
        <f>'Środki trwałe'!M775</f>
        <v>0</v>
      </c>
      <c r="N271" s="340">
        <f>'Środki trwałe'!N775</f>
        <v>0</v>
      </c>
      <c r="O271" s="340">
        <f>'Środki trwałe'!O775</f>
        <v>0</v>
      </c>
      <c r="P271" s="340">
        <f>'Środki trwałe'!P775</f>
        <v>0</v>
      </c>
      <c r="Q271" s="340">
        <f>'Środki trwałe'!Q775</f>
        <v>0</v>
      </c>
      <c r="R271" s="340">
        <f>'Środki trwałe'!R775</f>
        <v>0</v>
      </c>
      <c r="S271" s="340">
        <f>'Środki trwałe'!S775</f>
        <v>0</v>
      </c>
      <c r="T271" s="340">
        <f>'Środki trwałe'!T775</f>
        <v>0</v>
      </c>
      <c r="U271" s="340">
        <f>'Środki trwałe'!U775</f>
        <v>0</v>
      </c>
      <c r="V271" s="340">
        <f>'Środki trwałe'!V775</f>
        <v>0</v>
      </c>
      <c r="W271" s="340">
        <f>'Środki trwałe'!W775</f>
        <v>0</v>
      </c>
      <c r="X271" s="340">
        <f>'Środki trwałe'!X775</f>
        <v>0</v>
      </c>
      <c r="Y271" s="340">
        <f>'Środki trwałe'!Y775</f>
        <v>0</v>
      </c>
      <c r="Z271" s="340">
        <f>'Środki trwałe'!Z775</f>
        <v>0</v>
      </c>
      <c r="AA271" s="340">
        <f>'Środki trwałe'!AA775</f>
        <v>0</v>
      </c>
      <c r="AB271" s="340">
        <f>'Środki trwałe'!AB775</f>
        <v>0</v>
      </c>
      <c r="AC271" s="340">
        <f>'Środki trwałe'!AC775</f>
        <v>0</v>
      </c>
      <c r="AD271" s="340">
        <f>'Środki trwałe'!AD775</f>
        <v>0</v>
      </c>
      <c r="AE271" s="340">
        <f>'Środki trwałe'!AE775</f>
        <v>0</v>
      </c>
    </row>
    <row r="272" spans="2:31">
      <c r="B272" s="37" t="str">
        <f>IF(ISBLANK('Środki trwałe'!B690),"",'Środki trwałe'!B690)</f>
        <v/>
      </c>
      <c r="C272" s="33">
        <f>IF(ISBLANK('Środki trwałe'!E690),"",'Środki trwałe'!E690)</f>
        <v>0</v>
      </c>
      <c r="D272" s="335"/>
      <c r="E272" s="335"/>
      <c r="F272" s="339"/>
      <c r="G272" s="33">
        <f>IF(ISBLANK('Środki trwałe'!I690),"",'Środki trwałe'!I690)</f>
        <v>0</v>
      </c>
      <c r="H272" s="338"/>
      <c r="I272" s="335"/>
      <c r="J272" s="511" t="str">
        <f>IF(ISBLANK('Środki trwałe'!C690),"",'Środki trwałe'!C690)</f>
        <v/>
      </c>
      <c r="K272" s="340">
        <f>'Środki trwałe'!K776</f>
        <v>0</v>
      </c>
      <c r="L272" s="340">
        <f>'Środki trwałe'!L776</f>
        <v>0</v>
      </c>
      <c r="M272" s="340">
        <f>'Środki trwałe'!M776</f>
        <v>0</v>
      </c>
      <c r="N272" s="340">
        <f>'Środki trwałe'!N776</f>
        <v>0</v>
      </c>
      <c r="O272" s="340">
        <f>'Środki trwałe'!O776</f>
        <v>0</v>
      </c>
      <c r="P272" s="340">
        <f>'Środki trwałe'!P776</f>
        <v>0</v>
      </c>
      <c r="Q272" s="340">
        <f>'Środki trwałe'!Q776</f>
        <v>0</v>
      </c>
      <c r="R272" s="340">
        <f>'Środki trwałe'!R776</f>
        <v>0</v>
      </c>
      <c r="S272" s="340">
        <f>'Środki trwałe'!S776</f>
        <v>0</v>
      </c>
      <c r="T272" s="340">
        <f>'Środki trwałe'!T776</f>
        <v>0</v>
      </c>
      <c r="U272" s="340">
        <f>'Środki trwałe'!U776</f>
        <v>0</v>
      </c>
      <c r="V272" s="340">
        <f>'Środki trwałe'!V776</f>
        <v>0</v>
      </c>
      <c r="W272" s="340">
        <f>'Środki trwałe'!W776</f>
        <v>0</v>
      </c>
      <c r="X272" s="340">
        <f>'Środki trwałe'!X776</f>
        <v>0</v>
      </c>
      <c r="Y272" s="340">
        <f>'Środki trwałe'!Y776</f>
        <v>0</v>
      </c>
      <c r="Z272" s="340">
        <f>'Środki trwałe'!Z776</f>
        <v>0</v>
      </c>
      <c r="AA272" s="340">
        <f>'Środki trwałe'!AA776</f>
        <v>0</v>
      </c>
      <c r="AB272" s="340">
        <f>'Środki trwałe'!AB776</f>
        <v>0</v>
      </c>
      <c r="AC272" s="340">
        <f>'Środki trwałe'!AC776</f>
        <v>0</v>
      </c>
      <c r="AD272" s="340">
        <f>'Środki trwałe'!AD776</f>
        <v>0</v>
      </c>
      <c r="AE272" s="340">
        <f>'Środki trwałe'!AE776</f>
        <v>0</v>
      </c>
    </row>
    <row r="273" spans="2:31">
      <c r="B273" s="37" t="str">
        <f>IF(ISBLANK('Środki trwałe'!B691),"",'Środki trwałe'!B691)</f>
        <v/>
      </c>
      <c r="C273" s="33">
        <f>IF(ISBLANK('Środki trwałe'!E691),"",'Środki trwałe'!E691)</f>
        <v>0</v>
      </c>
      <c r="D273" s="335"/>
      <c r="E273" s="335"/>
      <c r="F273" s="339"/>
      <c r="G273" s="33">
        <f>IF(ISBLANK('Środki trwałe'!I691),"",'Środki trwałe'!I691)</f>
        <v>0</v>
      </c>
      <c r="H273" s="338"/>
      <c r="I273" s="335"/>
      <c r="J273" s="511" t="str">
        <f>IF(ISBLANK('Środki trwałe'!C691),"",'Środki trwałe'!C691)</f>
        <v/>
      </c>
      <c r="K273" s="340">
        <f>'Środki trwałe'!K777</f>
        <v>0</v>
      </c>
      <c r="L273" s="340">
        <f>'Środki trwałe'!L777</f>
        <v>0</v>
      </c>
      <c r="M273" s="340">
        <f>'Środki trwałe'!M777</f>
        <v>0</v>
      </c>
      <c r="N273" s="340">
        <f>'Środki trwałe'!N777</f>
        <v>0</v>
      </c>
      <c r="O273" s="340">
        <f>'Środki trwałe'!O777</f>
        <v>0</v>
      </c>
      <c r="P273" s="340">
        <f>'Środki trwałe'!P777</f>
        <v>0</v>
      </c>
      <c r="Q273" s="340">
        <f>'Środki trwałe'!Q777</f>
        <v>0</v>
      </c>
      <c r="R273" s="340">
        <f>'Środki trwałe'!R777</f>
        <v>0</v>
      </c>
      <c r="S273" s="340">
        <f>'Środki trwałe'!S777</f>
        <v>0</v>
      </c>
      <c r="T273" s="340">
        <f>'Środki trwałe'!T777</f>
        <v>0</v>
      </c>
      <c r="U273" s="340">
        <f>'Środki trwałe'!U777</f>
        <v>0</v>
      </c>
      <c r="V273" s="340">
        <f>'Środki trwałe'!V777</f>
        <v>0</v>
      </c>
      <c r="W273" s="340">
        <f>'Środki trwałe'!W777</f>
        <v>0</v>
      </c>
      <c r="X273" s="340">
        <f>'Środki trwałe'!X777</f>
        <v>0</v>
      </c>
      <c r="Y273" s="340">
        <f>'Środki trwałe'!Y777</f>
        <v>0</v>
      </c>
      <c r="Z273" s="340">
        <f>'Środki trwałe'!Z777</f>
        <v>0</v>
      </c>
      <c r="AA273" s="340">
        <f>'Środki trwałe'!AA777</f>
        <v>0</v>
      </c>
      <c r="AB273" s="340">
        <f>'Środki trwałe'!AB777</f>
        <v>0</v>
      </c>
      <c r="AC273" s="340">
        <f>'Środki trwałe'!AC777</f>
        <v>0</v>
      </c>
      <c r="AD273" s="340">
        <f>'Środki trwałe'!AD777</f>
        <v>0</v>
      </c>
      <c r="AE273" s="340">
        <f>'Środki trwałe'!AE777</f>
        <v>0</v>
      </c>
    </row>
    <row r="274" spans="2:31">
      <c r="B274" s="37" t="str">
        <f>IF(ISBLANK('Środki trwałe'!B692),"",'Środki trwałe'!B692)</f>
        <v/>
      </c>
      <c r="C274" s="33">
        <f>IF(ISBLANK('Środki trwałe'!E692),"",'Środki trwałe'!E692)</f>
        <v>0</v>
      </c>
      <c r="D274" s="335"/>
      <c r="E274" s="335"/>
      <c r="F274" s="339"/>
      <c r="G274" s="33">
        <f>IF(ISBLANK('Środki trwałe'!I692),"",'Środki trwałe'!I692)</f>
        <v>0</v>
      </c>
      <c r="H274" s="338"/>
      <c r="I274" s="335"/>
      <c r="J274" s="511" t="str">
        <f>IF(ISBLANK('Środki trwałe'!C692),"",'Środki trwałe'!C692)</f>
        <v/>
      </c>
      <c r="K274" s="340">
        <f>'Środki trwałe'!K778</f>
        <v>0</v>
      </c>
      <c r="L274" s="340">
        <f>'Środki trwałe'!L778</f>
        <v>0</v>
      </c>
      <c r="M274" s="340">
        <f>'Środki trwałe'!M778</f>
        <v>0</v>
      </c>
      <c r="N274" s="340">
        <f>'Środki trwałe'!N778</f>
        <v>0</v>
      </c>
      <c r="O274" s="340">
        <f>'Środki trwałe'!O778</f>
        <v>0</v>
      </c>
      <c r="P274" s="340">
        <f>'Środki trwałe'!P778</f>
        <v>0</v>
      </c>
      <c r="Q274" s="340">
        <f>'Środki trwałe'!Q778</f>
        <v>0</v>
      </c>
      <c r="R274" s="340">
        <f>'Środki trwałe'!R778</f>
        <v>0</v>
      </c>
      <c r="S274" s="340">
        <f>'Środki trwałe'!S778</f>
        <v>0</v>
      </c>
      <c r="T274" s="340">
        <f>'Środki trwałe'!T778</f>
        <v>0</v>
      </c>
      <c r="U274" s="340">
        <f>'Środki trwałe'!U778</f>
        <v>0</v>
      </c>
      <c r="V274" s="340">
        <f>'Środki trwałe'!V778</f>
        <v>0</v>
      </c>
      <c r="W274" s="340">
        <f>'Środki trwałe'!W778</f>
        <v>0</v>
      </c>
      <c r="X274" s="340">
        <f>'Środki trwałe'!X778</f>
        <v>0</v>
      </c>
      <c r="Y274" s="340">
        <f>'Środki trwałe'!Y778</f>
        <v>0</v>
      </c>
      <c r="Z274" s="340">
        <f>'Środki trwałe'!Z778</f>
        <v>0</v>
      </c>
      <c r="AA274" s="340">
        <f>'Środki trwałe'!AA778</f>
        <v>0</v>
      </c>
      <c r="AB274" s="340">
        <f>'Środki trwałe'!AB778</f>
        <v>0</v>
      </c>
      <c r="AC274" s="340">
        <f>'Środki trwałe'!AC778</f>
        <v>0</v>
      </c>
      <c r="AD274" s="340">
        <f>'Środki trwałe'!AD778</f>
        <v>0</v>
      </c>
      <c r="AE274" s="340">
        <f>'Środki trwałe'!AE778</f>
        <v>0</v>
      </c>
    </row>
    <row r="275" spans="2:31">
      <c r="B275" s="37" t="str">
        <f>IF(ISBLANK('Środki trwałe'!B693),"",'Środki trwałe'!B693)</f>
        <v/>
      </c>
      <c r="C275" s="33">
        <f>IF(ISBLANK('Środki trwałe'!E693),"",'Środki trwałe'!E693)</f>
        <v>0</v>
      </c>
      <c r="D275" s="335"/>
      <c r="E275" s="335"/>
      <c r="F275" s="339"/>
      <c r="G275" s="33">
        <f>IF(ISBLANK('Środki trwałe'!I693),"",'Środki trwałe'!I693)</f>
        <v>0</v>
      </c>
      <c r="H275" s="338"/>
      <c r="I275" s="335"/>
      <c r="J275" s="511" t="str">
        <f>IF(ISBLANK('Środki trwałe'!C693),"",'Środki trwałe'!C693)</f>
        <v/>
      </c>
      <c r="K275" s="340">
        <f>'Środki trwałe'!K779</f>
        <v>0</v>
      </c>
      <c r="L275" s="340">
        <f>'Środki trwałe'!L779</f>
        <v>0</v>
      </c>
      <c r="M275" s="340">
        <f>'Środki trwałe'!M779</f>
        <v>0</v>
      </c>
      <c r="N275" s="340">
        <f>'Środki trwałe'!N779</f>
        <v>0</v>
      </c>
      <c r="O275" s="340">
        <f>'Środki trwałe'!O779</f>
        <v>0</v>
      </c>
      <c r="P275" s="340">
        <f>'Środki trwałe'!P779</f>
        <v>0</v>
      </c>
      <c r="Q275" s="340">
        <f>'Środki trwałe'!Q779</f>
        <v>0</v>
      </c>
      <c r="R275" s="340">
        <f>'Środki trwałe'!R779</f>
        <v>0</v>
      </c>
      <c r="S275" s="340">
        <f>'Środki trwałe'!S779</f>
        <v>0</v>
      </c>
      <c r="T275" s="340">
        <f>'Środki trwałe'!T779</f>
        <v>0</v>
      </c>
      <c r="U275" s="340">
        <f>'Środki trwałe'!U779</f>
        <v>0</v>
      </c>
      <c r="V275" s="340">
        <f>'Środki trwałe'!V779</f>
        <v>0</v>
      </c>
      <c r="W275" s="340">
        <f>'Środki trwałe'!W779</f>
        <v>0</v>
      </c>
      <c r="X275" s="340">
        <f>'Środki trwałe'!X779</f>
        <v>0</v>
      </c>
      <c r="Y275" s="340">
        <f>'Środki trwałe'!Y779</f>
        <v>0</v>
      </c>
      <c r="Z275" s="340">
        <f>'Środki trwałe'!Z779</f>
        <v>0</v>
      </c>
      <c r="AA275" s="340">
        <f>'Środki trwałe'!AA779</f>
        <v>0</v>
      </c>
      <c r="AB275" s="340">
        <f>'Środki trwałe'!AB779</f>
        <v>0</v>
      </c>
      <c r="AC275" s="340">
        <f>'Środki trwałe'!AC779</f>
        <v>0</v>
      </c>
      <c r="AD275" s="340">
        <f>'Środki trwałe'!AD779</f>
        <v>0</v>
      </c>
      <c r="AE275" s="340">
        <f>'Środki trwałe'!AE779</f>
        <v>0</v>
      </c>
    </row>
    <row r="276" spans="2:31">
      <c r="B276" s="37" t="str">
        <f>IF(ISBLANK('Środki trwałe'!B694),"",'Środki trwałe'!B694)</f>
        <v/>
      </c>
      <c r="C276" s="33">
        <f>IF(ISBLANK('Środki trwałe'!E694),"",'Środki trwałe'!E694)</f>
        <v>0</v>
      </c>
      <c r="D276" s="335"/>
      <c r="E276" s="335"/>
      <c r="F276" s="339"/>
      <c r="G276" s="33">
        <f>IF(ISBLANK('Środki trwałe'!I694),"",'Środki trwałe'!I694)</f>
        <v>0</v>
      </c>
      <c r="H276" s="338"/>
      <c r="I276" s="335"/>
      <c r="J276" s="511" t="str">
        <f>IF(ISBLANK('Środki trwałe'!C694),"",'Środki trwałe'!C694)</f>
        <v/>
      </c>
      <c r="K276" s="340">
        <f>'Środki trwałe'!K780</f>
        <v>0</v>
      </c>
      <c r="L276" s="340">
        <f>'Środki trwałe'!L780</f>
        <v>0</v>
      </c>
      <c r="M276" s="340">
        <f>'Środki trwałe'!M780</f>
        <v>0</v>
      </c>
      <c r="N276" s="340">
        <f>'Środki trwałe'!N780</f>
        <v>0</v>
      </c>
      <c r="O276" s="340">
        <f>'Środki trwałe'!O780</f>
        <v>0</v>
      </c>
      <c r="P276" s="340">
        <f>'Środki trwałe'!P780</f>
        <v>0</v>
      </c>
      <c r="Q276" s="340">
        <f>'Środki trwałe'!Q780</f>
        <v>0</v>
      </c>
      <c r="R276" s="340">
        <f>'Środki trwałe'!R780</f>
        <v>0</v>
      </c>
      <c r="S276" s="340">
        <f>'Środki trwałe'!S780</f>
        <v>0</v>
      </c>
      <c r="T276" s="340">
        <f>'Środki trwałe'!T780</f>
        <v>0</v>
      </c>
      <c r="U276" s="340">
        <f>'Środki trwałe'!U780</f>
        <v>0</v>
      </c>
      <c r="V276" s="340">
        <f>'Środki trwałe'!V780</f>
        <v>0</v>
      </c>
      <c r="W276" s="340">
        <f>'Środki trwałe'!W780</f>
        <v>0</v>
      </c>
      <c r="X276" s="340">
        <f>'Środki trwałe'!X780</f>
        <v>0</v>
      </c>
      <c r="Y276" s="340">
        <f>'Środki trwałe'!Y780</f>
        <v>0</v>
      </c>
      <c r="Z276" s="340">
        <f>'Środki trwałe'!Z780</f>
        <v>0</v>
      </c>
      <c r="AA276" s="340">
        <f>'Środki trwałe'!AA780</f>
        <v>0</v>
      </c>
      <c r="AB276" s="340">
        <f>'Środki trwałe'!AB780</f>
        <v>0</v>
      </c>
      <c r="AC276" s="340">
        <f>'Środki trwałe'!AC780</f>
        <v>0</v>
      </c>
      <c r="AD276" s="340">
        <f>'Środki trwałe'!AD780</f>
        <v>0</v>
      </c>
      <c r="AE276" s="340">
        <f>'Środki trwałe'!AE780</f>
        <v>0</v>
      </c>
    </row>
    <row r="277" spans="2:31">
      <c r="B277" s="37" t="str">
        <f>IF(ISBLANK('Środki trwałe'!B695),"",'Środki trwałe'!B695)</f>
        <v/>
      </c>
      <c r="C277" s="33">
        <f>IF(ISBLANK('Środki trwałe'!E695),"",'Środki trwałe'!E695)</f>
        <v>0</v>
      </c>
      <c r="D277" s="335"/>
      <c r="E277" s="335"/>
      <c r="F277" s="339"/>
      <c r="G277" s="33">
        <f>IF(ISBLANK('Środki trwałe'!I695),"",'Środki trwałe'!I695)</f>
        <v>0</v>
      </c>
      <c r="H277" s="338"/>
      <c r="I277" s="335"/>
      <c r="J277" s="511" t="str">
        <f>IF(ISBLANK('Środki trwałe'!C695),"",'Środki trwałe'!C695)</f>
        <v/>
      </c>
      <c r="K277" s="340">
        <f>'Środki trwałe'!K781</f>
        <v>0</v>
      </c>
      <c r="L277" s="340">
        <f>'Środki trwałe'!L781</f>
        <v>0</v>
      </c>
      <c r="M277" s="340">
        <f>'Środki trwałe'!M781</f>
        <v>0</v>
      </c>
      <c r="N277" s="340">
        <f>'Środki trwałe'!N781</f>
        <v>0</v>
      </c>
      <c r="O277" s="340">
        <f>'Środki trwałe'!O781</f>
        <v>0</v>
      </c>
      <c r="P277" s="340">
        <f>'Środki trwałe'!P781</f>
        <v>0</v>
      </c>
      <c r="Q277" s="340">
        <f>'Środki trwałe'!Q781</f>
        <v>0</v>
      </c>
      <c r="R277" s="340">
        <f>'Środki trwałe'!R781</f>
        <v>0</v>
      </c>
      <c r="S277" s="340">
        <f>'Środki trwałe'!S781</f>
        <v>0</v>
      </c>
      <c r="T277" s="340">
        <f>'Środki trwałe'!T781</f>
        <v>0</v>
      </c>
      <c r="U277" s="340">
        <f>'Środki trwałe'!U781</f>
        <v>0</v>
      </c>
      <c r="V277" s="340">
        <f>'Środki trwałe'!V781</f>
        <v>0</v>
      </c>
      <c r="W277" s="340">
        <f>'Środki trwałe'!W781</f>
        <v>0</v>
      </c>
      <c r="X277" s="340">
        <f>'Środki trwałe'!X781</f>
        <v>0</v>
      </c>
      <c r="Y277" s="340">
        <f>'Środki trwałe'!Y781</f>
        <v>0</v>
      </c>
      <c r="Z277" s="340">
        <f>'Środki trwałe'!Z781</f>
        <v>0</v>
      </c>
      <c r="AA277" s="340">
        <f>'Środki trwałe'!AA781</f>
        <v>0</v>
      </c>
      <c r="AB277" s="340">
        <f>'Środki trwałe'!AB781</f>
        <v>0</v>
      </c>
      <c r="AC277" s="340">
        <f>'Środki trwałe'!AC781</f>
        <v>0</v>
      </c>
      <c r="AD277" s="340">
        <f>'Środki trwałe'!AD781</f>
        <v>0</v>
      </c>
      <c r="AE277" s="340">
        <f>'Środki trwałe'!AE781</f>
        <v>0</v>
      </c>
    </row>
    <row r="278" spans="2:31">
      <c r="B278" s="37" t="str">
        <f>IF(ISBLANK('Środki trwałe'!B696),"",'Środki trwałe'!B696)</f>
        <v/>
      </c>
      <c r="C278" s="33">
        <f>IF(ISBLANK('Środki trwałe'!E696),"",'Środki trwałe'!E696)</f>
        <v>0</v>
      </c>
      <c r="D278" s="335"/>
      <c r="E278" s="335"/>
      <c r="F278" s="339"/>
      <c r="G278" s="33">
        <f>IF(ISBLANK('Środki trwałe'!I696),"",'Środki trwałe'!I696)</f>
        <v>0</v>
      </c>
      <c r="H278" s="338"/>
      <c r="I278" s="335"/>
      <c r="J278" s="511" t="str">
        <f>IF(ISBLANK('Środki trwałe'!C696),"",'Środki trwałe'!C696)</f>
        <v/>
      </c>
      <c r="K278" s="340">
        <f>'Środki trwałe'!K782</f>
        <v>0</v>
      </c>
      <c r="L278" s="340">
        <f>'Środki trwałe'!L782</f>
        <v>0</v>
      </c>
      <c r="M278" s="340">
        <f>'Środki trwałe'!M782</f>
        <v>0</v>
      </c>
      <c r="N278" s="340">
        <f>'Środki trwałe'!N782</f>
        <v>0</v>
      </c>
      <c r="O278" s="340">
        <f>'Środki trwałe'!O782</f>
        <v>0</v>
      </c>
      <c r="P278" s="340">
        <f>'Środki trwałe'!P782</f>
        <v>0</v>
      </c>
      <c r="Q278" s="340">
        <f>'Środki trwałe'!Q782</f>
        <v>0</v>
      </c>
      <c r="R278" s="340">
        <f>'Środki trwałe'!R782</f>
        <v>0</v>
      </c>
      <c r="S278" s="340">
        <f>'Środki trwałe'!S782</f>
        <v>0</v>
      </c>
      <c r="T278" s="340">
        <f>'Środki trwałe'!T782</f>
        <v>0</v>
      </c>
      <c r="U278" s="340">
        <f>'Środki trwałe'!U782</f>
        <v>0</v>
      </c>
      <c r="V278" s="340">
        <f>'Środki trwałe'!V782</f>
        <v>0</v>
      </c>
      <c r="W278" s="340">
        <f>'Środki trwałe'!W782</f>
        <v>0</v>
      </c>
      <c r="X278" s="340">
        <f>'Środki trwałe'!X782</f>
        <v>0</v>
      </c>
      <c r="Y278" s="340">
        <f>'Środki trwałe'!Y782</f>
        <v>0</v>
      </c>
      <c r="Z278" s="340">
        <f>'Środki trwałe'!Z782</f>
        <v>0</v>
      </c>
      <c r="AA278" s="340">
        <f>'Środki trwałe'!AA782</f>
        <v>0</v>
      </c>
      <c r="AB278" s="340">
        <f>'Środki trwałe'!AB782</f>
        <v>0</v>
      </c>
      <c r="AC278" s="340">
        <f>'Środki trwałe'!AC782</f>
        <v>0</v>
      </c>
      <c r="AD278" s="340">
        <f>'Środki trwałe'!AD782</f>
        <v>0</v>
      </c>
      <c r="AE278" s="340">
        <f>'Środki trwałe'!AE782</f>
        <v>0</v>
      </c>
    </row>
    <row r="279" spans="2:31">
      <c r="B279" s="37" t="str">
        <f>IF(ISBLANK('Środki trwałe'!B697),"",'Środki trwałe'!B697)</f>
        <v/>
      </c>
      <c r="C279" s="33">
        <f>IF(ISBLANK('Środki trwałe'!E697),"",'Środki trwałe'!E697)</f>
        <v>0</v>
      </c>
      <c r="D279" s="335"/>
      <c r="E279" s="335"/>
      <c r="F279" s="339"/>
      <c r="G279" s="33">
        <f>IF(ISBLANK('Środki trwałe'!I697),"",'Środki trwałe'!I697)</f>
        <v>0</v>
      </c>
      <c r="H279" s="338"/>
      <c r="I279" s="335"/>
      <c r="J279" s="511" t="str">
        <f>IF(ISBLANK('Środki trwałe'!C697),"",'Środki trwałe'!C697)</f>
        <v/>
      </c>
      <c r="K279" s="340">
        <f>'Środki trwałe'!K783</f>
        <v>0</v>
      </c>
      <c r="L279" s="340">
        <f>'Środki trwałe'!L783</f>
        <v>0</v>
      </c>
      <c r="M279" s="340">
        <f>'Środki trwałe'!M783</f>
        <v>0</v>
      </c>
      <c r="N279" s="340">
        <f>'Środki trwałe'!N783</f>
        <v>0</v>
      </c>
      <c r="O279" s="340">
        <f>'Środki trwałe'!O783</f>
        <v>0</v>
      </c>
      <c r="P279" s="340">
        <f>'Środki trwałe'!P783</f>
        <v>0</v>
      </c>
      <c r="Q279" s="340">
        <f>'Środki trwałe'!Q783</f>
        <v>0</v>
      </c>
      <c r="R279" s="340">
        <f>'Środki trwałe'!R783</f>
        <v>0</v>
      </c>
      <c r="S279" s="340">
        <f>'Środki trwałe'!S783</f>
        <v>0</v>
      </c>
      <c r="T279" s="340">
        <f>'Środki trwałe'!T783</f>
        <v>0</v>
      </c>
      <c r="U279" s="340">
        <f>'Środki trwałe'!U783</f>
        <v>0</v>
      </c>
      <c r="V279" s="340">
        <f>'Środki trwałe'!V783</f>
        <v>0</v>
      </c>
      <c r="W279" s="340">
        <f>'Środki trwałe'!W783</f>
        <v>0</v>
      </c>
      <c r="X279" s="340">
        <f>'Środki trwałe'!X783</f>
        <v>0</v>
      </c>
      <c r="Y279" s="340">
        <f>'Środki trwałe'!Y783</f>
        <v>0</v>
      </c>
      <c r="Z279" s="340">
        <f>'Środki trwałe'!Z783</f>
        <v>0</v>
      </c>
      <c r="AA279" s="340">
        <f>'Środki trwałe'!AA783</f>
        <v>0</v>
      </c>
      <c r="AB279" s="340">
        <f>'Środki trwałe'!AB783</f>
        <v>0</v>
      </c>
      <c r="AC279" s="340">
        <f>'Środki trwałe'!AC783</f>
        <v>0</v>
      </c>
      <c r="AD279" s="340">
        <f>'Środki trwałe'!AD783</f>
        <v>0</v>
      </c>
      <c r="AE279" s="340">
        <f>'Środki trwałe'!AE783</f>
        <v>0</v>
      </c>
    </row>
    <row r="280" spans="2:31">
      <c r="B280" s="388" t="s">
        <v>656</v>
      </c>
      <c r="C280" s="388"/>
      <c r="D280" s="389"/>
      <c r="E280" s="389"/>
      <c r="F280" s="390"/>
      <c r="G280" s="389">
        <f>SUM(G240:G279)</f>
        <v>0</v>
      </c>
      <c r="H280" s="390"/>
      <c r="I280" s="389"/>
      <c r="J280" s="390"/>
      <c r="K280" s="389">
        <f>ROUND(SUM(K240:K279),0)</f>
        <v>0</v>
      </c>
      <c r="L280" s="389">
        <f t="shared" ref="L280:W280" si="177">ROUND(SUM(L240:L279),0)</f>
        <v>0</v>
      </c>
      <c r="M280" s="389">
        <f t="shared" si="177"/>
        <v>0</v>
      </c>
      <c r="N280" s="389">
        <f t="shared" si="177"/>
        <v>0</v>
      </c>
      <c r="O280" s="389">
        <f t="shared" si="177"/>
        <v>0</v>
      </c>
      <c r="P280" s="389">
        <f t="shared" si="177"/>
        <v>0</v>
      </c>
      <c r="Q280" s="389">
        <f t="shared" si="177"/>
        <v>0</v>
      </c>
      <c r="R280" s="389">
        <f t="shared" si="177"/>
        <v>0</v>
      </c>
      <c r="S280" s="389">
        <f t="shared" si="177"/>
        <v>0</v>
      </c>
      <c r="T280" s="389">
        <f t="shared" si="177"/>
        <v>0</v>
      </c>
      <c r="U280" s="389">
        <f t="shared" si="177"/>
        <v>0</v>
      </c>
      <c r="V280" s="389">
        <f t="shared" si="177"/>
        <v>0</v>
      </c>
      <c r="W280" s="389">
        <f t="shared" si="177"/>
        <v>0</v>
      </c>
      <c r="X280" s="389">
        <f>ROUND(SUM(X240:X279),0)</f>
        <v>0</v>
      </c>
      <c r="Y280" s="389">
        <f t="shared" ref="Y280:AA280" si="178">ROUND(SUM(Y240:Y279),0)</f>
        <v>0</v>
      </c>
      <c r="Z280" s="389">
        <f t="shared" si="178"/>
        <v>0</v>
      </c>
      <c r="AA280" s="389">
        <f t="shared" si="178"/>
        <v>0</v>
      </c>
      <c r="AB280" s="389">
        <f t="shared" ref="AB280:AE280" si="179">ROUND(SUM(AB240:AB279),0)</f>
        <v>0</v>
      </c>
      <c r="AC280" s="389">
        <f t="shared" si="179"/>
        <v>0</v>
      </c>
      <c r="AD280" s="389">
        <f t="shared" si="179"/>
        <v>0</v>
      </c>
      <c r="AE280" s="389">
        <f t="shared" si="179"/>
        <v>0</v>
      </c>
    </row>
    <row r="281" spans="2:31">
      <c r="H281" s="1"/>
    </row>
    <row r="282" spans="2:31">
      <c r="H282" s="1"/>
    </row>
    <row r="283" spans="2:31" ht="24">
      <c r="B283" s="227" t="s">
        <v>900</v>
      </c>
      <c r="C283" s="228" t="s">
        <v>387</v>
      </c>
      <c r="D283" s="229" t="s">
        <v>394</v>
      </c>
      <c r="E283" s="229" t="s">
        <v>867</v>
      </c>
      <c r="F283" s="229" t="s">
        <v>390</v>
      </c>
      <c r="G283" s="229"/>
      <c r="H283" s="310"/>
      <c r="I283" s="230"/>
      <c r="J283" s="489"/>
      <c r="K283" s="231" t="str">
        <f t="shared" ref="K283:AE283" si="180">LataProjekcji</f>
        <v>Uzupełnij dane</v>
      </c>
      <c r="L283" s="231" t="str">
        <f t="shared" si="180"/>
        <v/>
      </c>
      <c r="M283" s="231" t="str">
        <f t="shared" si="180"/>
        <v/>
      </c>
      <c r="N283" s="231" t="str">
        <f t="shared" si="180"/>
        <v/>
      </c>
      <c r="O283" s="231" t="str">
        <f t="shared" si="180"/>
        <v/>
      </c>
      <c r="P283" s="231" t="str">
        <f t="shared" si="180"/>
        <v/>
      </c>
      <c r="Q283" s="231" t="str">
        <f t="shared" si="180"/>
        <v/>
      </c>
      <c r="R283" s="231" t="str">
        <f t="shared" si="180"/>
        <v/>
      </c>
      <c r="S283" s="231" t="str">
        <f t="shared" si="180"/>
        <v/>
      </c>
      <c r="T283" s="231" t="str">
        <f t="shared" si="180"/>
        <v/>
      </c>
      <c r="U283" s="231" t="str">
        <f t="shared" si="180"/>
        <v/>
      </c>
      <c r="V283" s="231" t="str">
        <f t="shared" si="180"/>
        <v/>
      </c>
      <c r="W283" s="231" t="str">
        <f t="shared" si="180"/>
        <v/>
      </c>
      <c r="X283" s="231" t="str">
        <f t="shared" si="180"/>
        <v/>
      </c>
      <c r="Y283" s="231" t="str">
        <f t="shared" si="180"/>
        <v/>
      </c>
      <c r="Z283" s="231" t="str">
        <f t="shared" si="180"/>
        <v/>
      </c>
      <c r="AA283" s="231" t="str">
        <f t="shared" si="180"/>
        <v/>
      </c>
      <c r="AB283" s="231" t="str">
        <f t="shared" si="180"/>
        <v/>
      </c>
      <c r="AC283" s="231" t="str">
        <f t="shared" si="180"/>
        <v/>
      </c>
      <c r="AD283" s="231" t="str">
        <f t="shared" si="180"/>
        <v/>
      </c>
      <c r="AE283" s="231" t="str">
        <f t="shared" si="180"/>
        <v/>
      </c>
    </row>
    <row r="284" spans="2:31">
      <c r="B284" s="103" t="str">
        <f>IF(ISBLANK('Środki trwałe'!B787),"",'Środki trwałe'!B787)</f>
        <v/>
      </c>
      <c r="C284" s="102" t="str">
        <f>IF(ISBLANK('Środki trwałe'!C787),"",'Środki trwałe'!C787)</f>
        <v/>
      </c>
      <c r="D284" s="10" t="str">
        <f>IF(ISBLANK('Środki trwałe'!D787),"",'Środki trwałe'!D787)</f>
        <v/>
      </c>
      <c r="E284" s="690" t="str">
        <f>IF(ISBLANK('Środki trwałe'!E787),"",'Środki trwałe'!E787)</f>
        <v/>
      </c>
      <c r="F284" s="102">
        <f>IF(ISBLANK('Środki trwałe'!I787),"",'Środki trwałe'!I787)</f>
        <v>0</v>
      </c>
      <c r="G284" s="102">
        <f>IF(AND('Środki trwałe'!F678="tak",'Środki trwałe'!G678="tak"),'Środki trwałe'!I678,0)</f>
        <v>0</v>
      </c>
      <c r="H284" s="314"/>
      <c r="I284" s="101"/>
      <c r="J284" s="491" t="str">
        <f>IF(ISBLANK('Środki trwałe'!C678),"",'Środki trwałe'!C678)</f>
        <v/>
      </c>
      <c r="K284" s="102">
        <f>ROUND('Środki trwałe'!K810,0)</f>
        <v>0</v>
      </c>
      <c r="L284" s="102">
        <f>ROUND('Środki trwałe'!L810,0)</f>
        <v>0</v>
      </c>
      <c r="M284" s="102">
        <f>ROUND('Środki trwałe'!M810,0)</f>
        <v>0</v>
      </c>
      <c r="N284" s="102">
        <f>ROUND('Środki trwałe'!N810,0)</f>
        <v>0</v>
      </c>
      <c r="O284" s="102">
        <f>ROUND('Środki trwałe'!O810,0)</f>
        <v>0</v>
      </c>
      <c r="P284" s="102">
        <f>ROUND('Środki trwałe'!P810,0)</f>
        <v>0</v>
      </c>
      <c r="Q284" s="102">
        <f>ROUND('Środki trwałe'!Q810,0)</f>
        <v>0</v>
      </c>
      <c r="R284" s="102">
        <f>ROUND('Środki trwałe'!R810,0)</f>
        <v>0</v>
      </c>
      <c r="S284" s="102">
        <f>ROUND('Środki trwałe'!S810,0)</f>
        <v>0</v>
      </c>
      <c r="T284" s="102">
        <f>ROUND('Środki trwałe'!T810,0)</f>
        <v>0</v>
      </c>
      <c r="U284" s="102">
        <f>ROUND('Środki trwałe'!U810,0)</f>
        <v>0</v>
      </c>
      <c r="V284" s="102">
        <f>ROUND('Środki trwałe'!V810,0)</f>
        <v>0</v>
      </c>
      <c r="W284" s="102">
        <f>ROUND('Środki trwałe'!W810,0)</f>
        <v>0</v>
      </c>
      <c r="X284" s="102">
        <f>ROUND('Środki trwałe'!X810,0)</f>
        <v>0</v>
      </c>
      <c r="Y284" s="102">
        <f>ROUND('Środki trwałe'!Y810,0)</f>
        <v>0</v>
      </c>
      <c r="Z284" s="102">
        <f>ROUND('Środki trwałe'!Z810,0)</f>
        <v>0</v>
      </c>
      <c r="AA284" s="102">
        <f>ROUND('Środki trwałe'!AA810,0)</f>
        <v>0</v>
      </c>
      <c r="AB284" s="102">
        <f>ROUND('Środki trwałe'!AB810,0)</f>
        <v>0</v>
      </c>
      <c r="AC284" s="102">
        <f>ROUND('Środki trwałe'!AC810,0)</f>
        <v>0</v>
      </c>
      <c r="AD284" s="102">
        <f>ROUND('Środki trwałe'!AD810,0)</f>
        <v>0</v>
      </c>
      <c r="AE284" s="102">
        <f>ROUND('Środki trwałe'!AE810,0)</f>
        <v>0</v>
      </c>
    </row>
    <row r="285" spans="2:31">
      <c r="B285" s="93" t="str">
        <f>IF(ISBLANK('Środki trwałe'!B788),"",'Środki trwałe'!B788)</f>
        <v/>
      </c>
      <c r="C285" s="94" t="str">
        <f>IF(ISBLANK('Środki trwałe'!C788),"",'Środki trwałe'!C788)</f>
        <v/>
      </c>
      <c r="D285" s="10" t="str">
        <f>IF(ISBLANK('Środki trwałe'!D788),"",'Środki trwałe'!D788)</f>
        <v/>
      </c>
      <c r="E285" s="245" t="str">
        <f>IF(ISBLANK('Środki trwałe'!E788),"",'Środki trwałe'!E788)</f>
        <v/>
      </c>
      <c r="F285" s="94">
        <f>IF(ISBLANK('Środki trwałe'!I788),"",'Środki trwałe'!I788)</f>
        <v>0</v>
      </c>
      <c r="G285" s="94"/>
      <c r="H285" s="311"/>
      <c r="I285" s="19"/>
      <c r="J285" s="689"/>
      <c r="K285" s="94">
        <f>ROUND('Środki trwałe'!K811,0)</f>
        <v>0</v>
      </c>
      <c r="L285" s="94">
        <f>ROUND('Środki trwałe'!L811,0)</f>
        <v>0</v>
      </c>
      <c r="M285" s="94">
        <f>ROUND('Środki trwałe'!M811,0)</f>
        <v>0</v>
      </c>
      <c r="N285" s="94">
        <f>ROUND('Środki trwałe'!N811,0)</f>
        <v>0</v>
      </c>
      <c r="O285" s="94">
        <f>ROUND('Środki trwałe'!O811,0)</f>
        <v>0</v>
      </c>
      <c r="P285" s="94">
        <f>ROUND('Środki trwałe'!P811,0)</f>
        <v>0</v>
      </c>
      <c r="Q285" s="94">
        <f>ROUND('Środki trwałe'!Q811,0)</f>
        <v>0</v>
      </c>
      <c r="R285" s="94">
        <f>ROUND('Środki trwałe'!R811,0)</f>
        <v>0</v>
      </c>
      <c r="S285" s="94">
        <f>ROUND('Środki trwałe'!S811,0)</f>
        <v>0</v>
      </c>
      <c r="T285" s="94">
        <f>ROUND('Środki trwałe'!T811,0)</f>
        <v>0</v>
      </c>
      <c r="U285" s="94">
        <f>ROUND('Środki trwałe'!U811,0)</f>
        <v>0</v>
      </c>
      <c r="V285" s="94">
        <f>ROUND('Środki trwałe'!V811,0)</f>
        <v>0</v>
      </c>
      <c r="W285" s="94">
        <f>ROUND('Środki trwałe'!W811,0)</f>
        <v>0</v>
      </c>
      <c r="X285" s="94">
        <f>ROUND('Środki trwałe'!X811,0)</f>
        <v>0</v>
      </c>
      <c r="Y285" s="94">
        <f>ROUND('Środki trwałe'!Y811,0)</f>
        <v>0</v>
      </c>
      <c r="Z285" s="94">
        <f>ROUND('Środki trwałe'!Z811,0)</f>
        <v>0</v>
      </c>
      <c r="AA285" s="94">
        <f>ROUND('Środki trwałe'!AA811,0)</f>
        <v>0</v>
      </c>
      <c r="AB285" s="94">
        <f>ROUND('Środki trwałe'!AB811,0)</f>
        <v>0</v>
      </c>
      <c r="AC285" s="94">
        <f>ROUND('Środki trwałe'!AC811,0)</f>
        <v>0</v>
      </c>
      <c r="AD285" s="94">
        <f>ROUND('Środki trwałe'!AD811,0)</f>
        <v>0</v>
      </c>
      <c r="AE285" s="94">
        <f>ROUND('Środki trwałe'!AE811,0)</f>
        <v>0</v>
      </c>
    </row>
    <row r="286" spans="2:31">
      <c r="B286" s="93" t="str">
        <f>IF(ISBLANK('Środki trwałe'!B789),"",'Środki trwałe'!B789)</f>
        <v/>
      </c>
      <c r="C286" s="94" t="str">
        <f>IF(ISBLANK('Środki trwałe'!C789),"",'Środki trwałe'!C789)</f>
        <v/>
      </c>
      <c r="D286" s="10" t="str">
        <f>IF(ISBLANK('Środki trwałe'!D789),"",'Środki trwałe'!D789)</f>
        <v/>
      </c>
      <c r="E286" s="245" t="str">
        <f>IF(ISBLANK('Środki trwałe'!E789),"",'Środki trwałe'!E789)</f>
        <v/>
      </c>
      <c r="F286" s="94">
        <f>IF(ISBLANK('Środki trwałe'!I789),"",'Środki trwałe'!I789)</f>
        <v>0</v>
      </c>
      <c r="G286" s="94"/>
      <c r="H286" s="311"/>
      <c r="I286" s="19"/>
      <c r="J286" s="689"/>
      <c r="K286" s="94">
        <f>ROUND('Środki trwałe'!K812,0)</f>
        <v>0</v>
      </c>
      <c r="L286" s="94">
        <f>ROUND('Środki trwałe'!L812,0)</f>
        <v>0</v>
      </c>
      <c r="M286" s="94">
        <f>ROUND('Środki trwałe'!M812,0)</f>
        <v>0</v>
      </c>
      <c r="N286" s="94">
        <f>ROUND('Środki trwałe'!N812,0)</f>
        <v>0</v>
      </c>
      <c r="O286" s="94">
        <f>ROUND('Środki trwałe'!O812,0)</f>
        <v>0</v>
      </c>
      <c r="P286" s="94">
        <f>ROUND('Środki trwałe'!P812,0)</f>
        <v>0</v>
      </c>
      <c r="Q286" s="94">
        <f>ROUND('Środki trwałe'!Q812,0)</f>
        <v>0</v>
      </c>
      <c r="R286" s="94">
        <f>ROUND('Środki trwałe'!R812,0)</f>
        <v>0</v>
      </c>
      <c r="S286" s="94">
        <f>ROUND('Środki trwałe'!S812,0)</f>
        <v>0</v>
      </c>
      <c r="T286" s="94">
        <f>ROUND('Środki trwałe'!T812,0)</f>
        <v>0</v>
      </c>
      <c r="U286" s="94">
        <f>ROUND('Środki trwałe'!U812,0)</f>
        <v>0</v>
      </c>
      <c r="V286" s="94">
        <f>ROUND('Środki trwałe'!V812,0)</f>
        <v>0</v>
      </c>
      <c r="W286" s="94">
        <f>ROUND('Środki trwałe'!W812,0)</f>
        <v>0</v>
      </c>
      <c r="X286" s="94">
        <f>ROUND('Środki trwałe'!X812,0)</f>
        <v>0</v>
      </c>
      <c r="Y286" s="94">
        <f>ROUND('Środki trwałe'!Y812,0)</f>
        <v>0</v>
      </c>
      <c r="Z286" s="94">
        <f>ROUND('Środki trwałe'!Z812,0)</f>
        <v>0</v>
      </c>
      <c r="AA286" s="94">
        <f>ROUND('Środki trwałe'!AA812,0)</f>
        <v>0</v>
      </c>
      <c r="AB286" s="94">
        <f>ROUND('Środki trwałe'!AB812,0)</f>
        <v>0</v>
      </c>
      <c r="AC286" s="94">
        <f>ROUND('Środki trwałe'!AC812,0)</f>
        <v>0</v>
      </c>
      <c r="AD286" s="94">
        <f>ROUND('Środki trwałe'!AD812,0)</f>
        <v>0</v>
      </c>
      <c r="AE286" s="94">
        <f>ROUND('Środki trwałe'!AE812,0)</f>
        <v>0</v>
      </c>
    </row>
    <row r="287" spans="2:31">
      <c r="B287" s="93" t="str">
        <f>IF(ISBLANK('Środki trwałe'!B790),"",'Środki trwałe'!B790)</f>
        <v/>
      </c>
      <c r="C287" s="94" t="str">
        <f>IF(ISBLANK('Środki trwałe'!C790),"",'Środki trwałe'!C790)</f>
        <v/>
      </c>
      <c r="D287" s="10" t="str">
        <f>IF(ISBLANK('Środki trwałe'!D790),"",'Środki trwałe'!D790)</f>
        <v/>
      </c>
      <c r="E287" s="245" t="str">
        <f>IF(ISBLANK('Środki trwałe'!E790),"",'Środki trwałe'!E790)</f>
        <v/>
      </c>
      <c r="F287" s="94">
        <f>IF(ISBLANK('Środki trwałe'!I790),"",'Środki trwałe'!I790)</f>
        <v>0</v>
      </c>
      <c r="G287" s="94"/>
      <c r="H287" s="311"/>
      <c r="I287" s="19"/>
      <c r="J287" s="689"/>
      <c r="K287" s="94">
        <f>ROUND('Środki trwałe'!K813,0)</f>
        <v>0</v>
      </c>
      <c r="L287" s="94">
        <f>ROUND('Środki trwałe'!L813,0)</f>
        <v>0</v>
      </c>
      <c r="M287" s="94">
        <f>ROUND('Środki trwałe'!M813,0)</f>
        <v>0</v>
      </c>
      <c r="N287" s="94">
        <f>ROUND('Środki trwałe'!N813,0)</f>
        <v>0</v>
      </c>
      <c r="O287" s="94">
        <f>ROUND('Środki trwałe'!O813,0)</f>
        <v>0</v>
      </c>
      <c r="P287" s="94">
        <f>ROUND('Środki trwałe'!P813,0)</f>
        <v>0</v>
      </c>
      <c r="Q287" s="94">
        <f>ROUND('Środki trwałe'!Q813,0)</f>
        <v>0</v>
      </c>
      <c r="R287" s="94">
        <f>ROUND('Środki trwałe'!R813,0)</f>
        <v>0</v>
      </c>
      <c r="S287" s="94">
        <f>ROUND('Środki trwałe'!S813,0)</f>
        <v>0</v>
      </c>
      <c r="T287" s="94">
        <f>ROUND('Środki trwałe'!T813,0)</f>
        <v>0</v>
      </c>
      <c r="U287" s="94">
        <f>ROUND('Środki trwałe'!U813,0)</f>
        <v>0</v>
      </c>
      <c r="V287" s="94">
        <f>ROUND('Środki trwałe'!V813,0)</f>
        <v>0</v>
      </c>
      <c r="W287" s="94">
        <f>ROUND('Środki trwałe'!W813,0)</f>
        <v>0</v>
      </c>
      <c r="X287" s="94">
        <f>ROUND('Środki trwałe'!X813,0)</f>
        <v>0</v>
      </c>
      <c r="Y287" s="94">
        <f>ROUND('Środki trwałe'!Y813,0)</f>
        <v>0</v>
      </c>
      <c r="Z287" s="94">
        <f>ROUND('Środki trwałe'!Z813,0)</f>
        <v>0</v>
      </c>
      <c r="AA287" s="94">
        <f>ROUND('Środki trwałe'!AA813,0)</f>
        <v>0</v>
      </c>
      <c r="AB287" s="94">
        <f>ROUND('Środki trwałe'!AB813,0)</f>
        <v>0</v>
      </c>
      <c r="AC287" s="94">
        <f>ROUND('Środki trwałe'!AC813,0)</f>
        <v>0</v>
      </c>
      <c r="AD287" s="94">
        <f>ROUND('Środki trwałe'!AD813,0)</f>
        <v>0</v>
      </c>
      <c r="AE287" s="94">
        <f>ROUND('Środki trwałe'!AE813,0)</f>
        <v>0</v>
      </c>
    </row>
    <row r="288" spans="2:31">
      <c r="B288" s="93" t="str">
        <f>IF(ISBLANK('Środki trwałe'!B791),"",'Środki trwałe'!B791)</f>
        <v/>
      </c>
      <c r="C288" s="94" t="str">
        <f>IF(ISBLANK('Środki trwałe'!C791),"",'Środki trwałe'!C791)</f>
        <v/>
      </c>
      <c r="D288" s="10" t="str">
        <f>IF(ISBLANK('Środki trwałe'!D791),"",'Środki trwałe'!D791)</f>
        <v/>
      </c>
      <c r="E288" s="245" t="str">
        <f>IF(ISBLANK('Środki trwałe'!E791),"",'Środki trwałe'!E791)</f>
        <v/>
      </c>
      <c r="F288" s="94">
        <f>IF(ISBLANK('Środki trwałe'!I791),"",'Środki trwałe'!I791)</f>
        <v>0</v>
      </c>
      <c r="G288" s="94"/>
      <c r="H288" s="311"/>
      <c r="I288" s="19"/>
      <c r="J288" s="689"/>
      <c r="K288" s="94">
        <f>ROUND('Środki trwałe'!K814,0)</f>
        <v>0</v>
      </c>
      <c r="L288" s="94">
        <f>ROUND('Środki trwałe'!L814,0)</f>
        <v>0</v>
      </c>
      <c r="M288" s="94">
        <f>ROUND('Środki trwałe'!M814,0)</f>
        <v>0</v>
      </c>
      <c r="N288" s="94">
        <f>ROUND('Środki trwałe'!N814,0)</f>
        <v>0</v>
      </c>
      <c r="O288" s="94">
        <f>ROUND('Środki trwałe'!O814,0)</f>
        <v>0</v>
      </c>
      <c r="P288" s="94">
        <f>ROUND('Środki trwałe'!P814,0)</f>
        <v>0</v>
      </c>
      <c r="Q288" s="94">
        <f>ROUND('Środki trwałe'!Q814,0)</f>
        <v>0</v>
      </c>
      <c r="R288" s="94">
        <f>ROUND('Środki trwałe'!R814,0)</f>
        <v>0</v>
      </c>
      <c r="S288" s="94">
        <f>ROUND('Środki trwałe'!S814,0)</f>
        <v>0</v>
      </c>
      <c r="T288" s="94">
        <f>ROUND('Środki trwałe'!T814,0)</f>
        <v>0</v>
      </c>
      <c r="U288" s="94">
        <f>ROUND('Środki trwałe'!U814,0)</f>
        <v>0</v>
      </c>
      <c r="V288" s="94">
        <f>ROUND('Środki trwałe'!V814,0)</f>
        <v>0</v>
      </c>
      <c r="W288" s="94">
        <f>ROUND('Środki trwałe'!W814,0)</f>
        <v>0</v>
      </c>
      <c r="X288" s="94">
        <f>ROUND('Środki trwałe'!X814,0)</f>
        <v>0</v>
      </c>
      <c r="Y288" s="94">
        <f>ROUND('Środki trwałe'!Y814,0)</f>
        <v>0</v>
      </c>
      <c r="Z288" s="94">
        <f>ROUND('Środki trwałe'!Z814,0)</f>
        <v>0</v>
      </c>
      <c r="AA288" s="94">
        <f>ROUND('Środki trwałe'!AA814,0)</f>
        <v>0</v>
      </c>
      <c r="AB288" s="94">
        <f>ROUND('Środki trwałe'!AB814,0)</f>
        <v>0</v>
      </c>
      <c r="AC288" s="94">
        <f>ROUND('Środki trwałe'!AC814,0)</f>
        <v>0</v>
      </c>
      <c r="AD288" s="94">
        <f>ROUND('Środki trwałe'!AD814,0)</f>
        <v>0</v>
      </c>
      <c r="AE288" s="94">
        <f>ROUND('Środki trwałe'!AE814,0)</f>
        <v>0</v>
      </c>
    </row>
    <row r="289" spans="2:31">
      <c r="B289" s="93" t="str">
        <f>IF(ISBLANK('Środki trwałe'!B792),"",'Środki trwałe'!B792)</f>
        <v/>
      </c>
      <c r="C289" s="94" t="str">
        <f>IF(ISBLANK('Środki trwałe'!C792),"",'Środki trwałe'!C792)</f>
        <v/>
      </c>
      <c r="D289" s="10" t="str">
        <f>IF(ISBLANK('Środki trwałe'!D792),"",'Środki trwałe'!D792)</f>
        <v/>
      </c>
      <c r="E289" s="245" t="str">
        <f>IF(ISBLANK('Środki trwałe'!E792),"",'Środki trwałe'!E792)</f>
        <v/>
      </c>
      <c r="F289" s="94">
        <f>IF(ISBLANK('Środki trwałe'!I792),"",'Środki trwałe'!I792)</f>
        <v>0</v>
      </c>
      <c r="G289" s="94"/>
      <c r="H289" s="311"/>
      <c r="I289" s="19"/>
      <c r="J289" s="689"/>
      <c r="K289" s="94">
        <f>ROUND('Środki trwałe'!K815,0)</f>
        <v>0</v>
      </c>
      <c r="L289" s="94">
        <f>ROUND('Środki trwałe'!L815,0)</f>
        <v>0</v>
      </c>
      <c r="M289" s="94">
        <f>ROUND('Środki trwałe'!M815,0)</f>
        <v>0</v>
      </c>
      <c r="N289" s="94">
        <f>ROUND('Środki trwałe'!N815,0)</f>
        <v>0</v>
      </c>
      <c r="O289" s="94">
        <f>ROUND('Środki trwałe'!O815,0)</f>
        <v>0</v>
      </c>
      <c r="P289" s="94">
        <f>ROUND('Środki trwałe'!P815,0)</f>
        <v>0</v>
      </c>
      <c r="Q289" s="94">
        <f>ROUND('Środki trwałe'!Q815,0)</f>
        <v>0</v>
      </c>
      <c r="R289" s="94">
        <f>ROUND('Środki trwałe'!R815,0)</f>
        <v>0</v>
      </c>
      <c r="S289" s="94">
        <f>ROUND('Środki trwałe'!S815,0)</f>
        <v>0</v>
      </c>
      <c r="T289" s="94">
        <f>ROUND('Środki trwałe'!T815,0)</f>
        <v>0</v>
      </c>
      <c r="U289" s="94">
        <f>ROUND('Środki trwałe'!U815,0)</f>
        <v>0</v>
      </c>
      <c r="V289" s="94">
        <f>ROUND('Środki trwałe'!V815,0)</f>
        <v>0</v>
      </c>
      <c r="W289" s="94">
        <f>ROUND('Środki trwałe'!W815,0)</f>
        <v>0</v>
      </c>
      <c r="X289" s="94">
        <f>ROUND('Środki trwałe'!X815,0)</f>
        <v>0</v>
      </c>
      <c r="Y289" s="94">
        <f>ROUND('Środki trwałe'!Y815,0)</f>
        <v>0</v>
      </c>
      <c r="Z289" s="94">
        <f>ROUND('Środki trwałe'!Z815,0)</f>
        <v>0</v>
      </c>
      <c r="AA289" s="94">
        <f>ROUND('Środki trwałe'!AA815,0)</f>
        <v>0</v>
      </c>
      <c r="AB289" s="94">
        <f>ROUND('Środki trwałe'!AB815,0)</f>
        <v>0</v>
      </c>
      <c r="AC289" s="94">
        <f>ROUND('Środki trwałe'!AC815,0)</f>
        <v>0</v>
      </c>
      <c r="AD289" s="94">
        <f>ROUND('Środki trwałe'!AD815,0)</f>
        <v>0</v>
      </c>
      <c r="AE289" s="94">
        <f>ROUND('Środki trwałe'!AE815,0)</f>
        <v>0</v>
      </c>
    </row>
    <row r="290" spans="2:31">
      <c r="B290" s="93" t="str">
        <f>IF(ISBLANK('Środki trwałe'!B793),"",'Środki trwałe'!B793)</f>
        <v/>
      </c>
      <c r="C290" s="94" t="str">
        <f>IF(ISBLANK('Środki trwałe'!C793),"",'Środki trwałe'!C793)</f>
        <v/>
      </c>
      <c r="D290" s="10" t="str">
        <f>IF(ISBLANK('Środki trwałe'!D793),"",'Środki trwałe'!D793)</f>
        <v/>
      </c>
      <c r="E290" s="245" t="str">
        <f>IF(ISBLANK('Środki trwałe'!E793),"",'Środki trwałe'!E793)</f>
        <v/>
      </c>
      <c r="F290" s="94">
        <f>IF(ISBLANK('Środki trwałe'!I793),"",'Środki trwałe'!I793)</f>
        <v>0</v>
      </c>
      <c r="G290" s="94"/>
      <c r="H290" s="311"/>
      <c r="I290" s="19"/>
      <c r="J290" s="689"/>
      <c r="K290" s="94">
        <f>ROUND('Środki trwałe'!K816,0)</f>
        <v>0</v>
      </c>
      <c r="L290" s="94">
        <f>ROUND('Środki trwałe'!L816,0)</f>
        <v>0</v>
      </c>
      <c r="M290" s="94">
        <f>ROUND('Środki trwałe'!M816,0)</f>
        <v>0</v>
      </c>
      <c r="N290" s="94">
        <f>ROUND('Środki trwałe'!N816,0)</f>
        <v>0</v>
      </c>
      <c r="O290" s="94">
        <f>ROUND('Środki trwałe'!O816,0)</f>
        <v>0</v>
      </c>
      <c r="P290" s="94">
        <f>ROUND('Środki trwałe'!P816,0)</f>
        <v>0</v>
      </c>
      <c r="Q290" s="94">
        <f>ROUND('Środki trwałe'!Q816,0)</f>
        <v>0</v>
      </c>
      <c r="R290" s="94">
        <f>ROUND('Środki trwałe'!R816,0)</f>
        <v>0</v>
      </c>
      <c r="S290" s="94">
        <f>ROUND('Środki trwałe'!S816,0)</f>
        <v>0</v>
      </c>
      <c r="T290" s="94">
        <f>ROUND('Środki trwałe'!T816,0)</f>
        <v>0</v>
      </c>
      <c r="U290" s="94">
        <f>ROUND('Środki trwałe'!U816,0)</f>
        <v>0</v>
      </c>
      <c r="V290" s="94">
        <f>ROUND('Środki trwałe'!V816,0)</f>
        <v>0</v>
      </c>
      <c r="W290" s="94">
        <f>ROUND('Środki trwałe'!W816,0)</f>
        <v>0</v>
      </c>
      <c r="X290" s="94">
        <f>ROUND('Środki trwałe'!X816,0)</f>
        <v>0</v>
      </c>
      <c r="Y290" s="94">
        <f>ROUND('Środki trwałe'!Y816,0)</f>
        <v>0</v>
      </c>
      <c r="Z290" s="94">
        <f>ROUND('Środki trwałe'!Z816,0)</f>
        <v>0</v>
      </c>
      <c r="AA290" s="94">
        <f>ROUND('Środki trwałe'!AA816,0)</f>
        <v>0</v>
      </c>
      <c r="AB290" s="94">
        <f>ROUND('Środki trwałe'!AB816,0)</f>
        <v>0</v>
      </c>
      <c r="AC290" s="94">
        <f>ROUND('Środki trwałe'!AC816,0)</f>
        <v>0</v>
      </c>
      <c r="AD290" s="94">
        <f>ROUND('Środki trwałe'!AD816,0)</f>
        <v>0</v>
      </c>
      <c r="AE290" s="94">
        <f>ROUND('Środki trwałe'!AE816,0)</f>
        <v>0</v>
      </c>
    </row>
    <row r="291" spans="2:31">
      <c r="B291" s="93" t="str">
        <f>IF(ISBLANK('Środki trwałe'!B794),"",'Środki trwałe'!B794)</f>
        <v/>
      </c>
      <c r="C291" s="94" t="str">
        <f>IF(ISBLANK('Środki trwałe'!C794),"",'Środki trwałe'!C794)</f>
        <v/>
      </c>
      <c r="D291" s="10" t="str">
        <f>IF(ISBLANK('Środki trwałe'!D794),"",'Środki trwałe'!D794)</f>
        <v/>
      </c>
      <c r="E291" s="245" t="str">
        <f>IF(ISBLANK('Środki trwałe'!E794),"",'Środki trwałe'!E794)</f>
        <v/>
      </c>
      <c r="F291" s="94">
        <f>IF(ISBLANK('Środki trwałe'!I794),"",'Środki trwałe'!I794)</f>
        <v>0</v>
      </c>
      <c r="G291" s="94"/>
      <c r="H291" s="311"/>
      <c r="I291" s="19"/>
      <c r="J291" s="689"/>
      <c r="K291" s="94">
        <f>ROUND('Środki trwałe'!K817,0)</f>
        <v>0</v>
      </c>
      <c r="L291" s="94">
        <f>ROUND('Środki trwałe'!L817,0)</f>
        <v>0</v>
      </c>
      <c r="M291" s="94">
        <f>ROUND('Środki trwałe'!M817,0)</f>
        <v>0</v>
      </c>
      <c r="N291" s="94">
        <f>ROUND('Środki trwałe'!N817,0)</f>
        <v>0</v>
      </c>
      <c r="O291" s="94">
        <f>ROUND('Środki trwałe'!O817,0)</f>
        <v>0</v>
      </c>
      <c r="P291" s="94">
        <f>ROUND('Środki trwałe'!P817,0)</f>
        <v>0</v>
      </c>
      <c r="Q291" s="94">
        <f>ROUND('Środki trwałe'!Q817,0)</f>
        <v>0</v>
      </c>
      <c r="R291" s="94">
        <f>ROUND('Środki trwałe'!R817,0)</f>
        <v>0</v>
      </c>
      <c r="S291" s="94">
        <f>ROUND('Środki trwałe'!S817,0)</f>
        <v>0</v>
      </c>
      <c r="T291" s="94">
        <f>ROUND('Środki trwałe'!T817,0)</f>
        <v>0</v>
      </c>
      <c r="U291" s="94">
        <f>ROUND('Środki trwałe'!U817,0)</f>
        <v>0</v>
      </c>
      <c r="V291" s="94">
        <f>ROUND('Środki trwałe'!V817,0)</f>
        <v>0</v>
      </c>
      <c r="W291" s="94">
        <f>ROUND('Środki trwałe'!W817,0)</f>
        <v>0</v>
      </c>
      <c r="X291" s="94">
        <f>ROUND('Środki trwałe'!X817,0)</f>
        <v>0</v>
      </c>
      <c r="Y291" s="94">
        <f>ROUND('Środki trwałe'!Y817,0)</f>
        <v>0</v>
      </c>
      <c r="Z291" s="94">
        <f>ROUND('Środki trwałe'!Z817,0)</f>
        <v>0</v>
      </c>
      <c r="AA291" s="94">
        <f>ROUND('Środki trwałe'!AA817,0)</f>
        <v>0</v>
      </c>
      <c r="AB291" s="94">
        <f>ROUND('Środki trwałe'!AB817,0)</f>
        <v>0</v>
      </c>
      <c r="AC291" s="94">
        <f>ROUND('Środki trwałe'!AC817,0)</f>
        <v>0</v>
      </c>
      <c r="AD291" s="94">
        <f>ROUND('Środki trwałe'!AD817,0)</f>
        <v>0</v>
      </c>
      <c r="AE291" s="94">
        <f>ROUND('Środki trwałe'!AE817,0)</f>
        <v>0</v>
      </c>
    </row>
    <row r="292" spans="2:31">
      <c r="B292" s="93" t="str">
        <f>IF(ISBLANK('Środki trwałe'!B795),"",'Środki trwałe'!B795)</f>
        <v/>
      </c>
      <c r="C292" s="94" t="str">
        <f>IF(ISBLANK('Środki trwałe'!C795),"",'Środki trwałe'!C795)</f>
        <v/>
      </c>
      <c r="D292" s="10" t="str">
        <f>IF(ISBLANK('Środki trwałe'!D795),"",'Środki trwałe'!D795)</f>
        <v/>
      </c>
      <c r="E292" s="245" t="str">
        <f>IF(ISBLANK('Środki trwałe'!E795),"",'Środki trwałe'!E795)</f>
        <v/>
      </c>
      <c r="F292" s="94">
        <f>IF(ISBLANK('Środki trwałe'!I795),"",'Środki trwałe'!I795)</f>
        <v>0</v>
      </c>
      <c r="G292" s="94"/>
      <c r="H292" s="311"/>
      <c r="I292" s="19"/>
      <c r="J292" s="689"/>
      <c r="K292" s="94">
        <f>ROUND('Środki trwałe'!K818,0)</f>
        <v>0</v>
      </c>
      <c r="L292" s="94">
        <f>ROUND('Środki trwałe'!L818,0)</f>
        <v>0</v>
      </c>
      <c r="M292" s="94">
        <f>ROUND('Środki trwałe'!M818,0)</f>
        <v>0</v>
      </c>
      <c r="N292" s="94">
        <f>ROUND('Środki trwałe'!N818,0)</f>
        <v>0</v>
      </c>
      <c r="O292" s="94">
        <f>ROUND('Środki trwałe'!O818,0)</f>
        <v>0</v>
      </c>
      <c r="P292" s="94">
        <f>ROUND('Środki trwałe'!P818,0)</f>
        <v>0</v>
      </c>
      <c r="Q292" s="94">
        <f>ROUND('Środki trwałe'!Q818,0)</f>
        <v>0</v>
      </c>
      <c r="R292" s="94">
        <f>ROUND('Środki trwałe'!R818,0)</f>
        <v>0</v>
      </c>
      <c r="S292" s="94">
        <f>ROUND('Środki trwałe'!S818,0)</f>
        <v>0</v>
      </c>
      <c r="T292" s="94">
        <f>ROUND('Środki trwałe'!T818,0)</f>
        <v>0</v>
      </c>
      <c r="U292" s="94">
        <f>ROUND('Środki trwałe'!U818,0)</f>
        <v>0</v>
      </c>
      <c r="V292" s="94">
        <f>ROUND('Środki trwałe'!V818,0)</f>
        <v>0</v>
      </c>
      <c r="W292" s="94">
        <f>ROUND('Środki trwałe'!W818,0)</f>
        <v>0</v>
      </c>
      <c r="X292" s="94">
        <f>ROUND('Środki trwałe'!X818,0)</f>
        <v>0</v>
      </c>
      <c r="Y292" s="94">
        <f>ROUND('Środki trwałe'!Y818,0)</f>
        <v>0</v>
      </c>
      <c r="Z292" s="94">
        <f>ROUND('Środki trwałe'!Z818,0)</f>
        <v>0</v>
      </c>
      <c r="AA292" s="94">
        <f>ROUND('Środki trwałe'!AA818,0)</f>
        <v>0</v>
      </c>
      <c r="AB292" s="94">
        <f>ROUND('Środki trwałe'!AB818,0)</f>
        <v>0</v>
      </c>
      <c r="AC292" s="94">
        <f>ROUND('Środki trwałe'!AC818,0)</f>
        <v>0</v>
      </c>
      <c r="AD292" s="94">
        <f>ROUND('Środki trwałe'!AD818,0)</f>
        <v>0</v>
      </c>
      <c r="AE292" s="94">
        <f>ROUND('Środki trwałe'!AE818,0)</f>
        <v>0</v>
      </c>
    </row>
    <row r="293" spans="2:31">
      <c r="B293" s="93" t="str">
        <f>IF(ISBLANK('Środki trwałe'!B796),"",'Środki trwałe'!B796)</f>
        <v/>
      </c>
      <c r="C293" s="94" t="str">
        <f>IF(ISBLANK('Środki trwałe'!C796),"",'Środki trwałe'!C796)</f>
        <v/>
      </c>
      <c r="D293" s="10" t="str">
        <f>IF(ISBLANK('Środki trwałe'!D796),"",'Środki trwałe'!D796)</f>
        <v/>
      </c>
      <c r="E293" s="245" t="str">
        <f>IF(ISBLANK('Środki trwałe'!E796),"",'Środki trwałe'!E796)</f>
        <v/>
      </c>
      <c r="F293" s="94">
        <f>IF(ISBLANK('Środki trwałe'!I796),"",'Środki trwałe'!I796)</f>
        <v>0</v>
      </c>
      <c r="G293" s="94"/>
      <c r="H293" s="311"/>
      <c r="I293" s="19"/>
      <c r="J293" s="689"/>
      <c r="K293" s="94">
        <f>ROUND('Środki trwałe'!K819,0)</f>
        <v>0</v>
      </c>
      <c r="L293" s="94">
        <f>ROUND('Środki trwałe'!L819,0)</f>
        <v>0</v>
      </c>
      <c r="M293" s="94">
        <f>ROUND('Środki trwałe'!M819,0)</f>
        <v>0</v>
      </c>
      <c r="N293" s="94">
        <f>ROUND('Środki trwałe'!N819,0)</f>
        <v>0</v>
      </c>
      <c r="O293" s="94">
        <f>ROUND('Środki trwałe'!O819,0)</f>
        <v>0</v>
      </c>
      <c r="P293" s="94">
        <f>ROUND('Środki trwałe'!P819,0)</f>
        <v>0</v>
      </c>
      <c r="Q293" s="94">
        <f>ROUND('Środki trwałe'!Q819,0)</f>
        <v>0</v>
      </c>
      <c r="R293" s="94">
        <f>ROUND('Środki trwałe'!R819,0)</f>
        <v>0</v>
      </c>
      <c r="S293" s="94">
        <f>ROUND('Środki trwałe'!S819,0)</f>
        <v>0</v>
      </c>
      <c r="T293" s="94">
        <f>ROUND('Środki trwałe'!T819,0)</f>
        <v>0</v>
      </c>
      <c r="U293" s="94">
        <f>ROUND('Środki trwałe'!U819,0)</f>
        <v>0</v>
      </c>
      <c r="V293" s="94">
        <f>ROUND('Środki trwałe'!V819,0)</f>
        <v>0</v>
      </c>
      <c r="W293" s="94">
        <f>ROUND('Środki trwałe'!W819,0)</f>
        <v>0</v>
      </c>
      <c r="X293" s="94">
        <f>ROUND('Środki trwałe'!X819,0)</f>
        <v>0</v>
      </c>
      <c r="Y293" s="94">
        <f>ROUND('Środki trwałe'!Y819,0)</f>
        <v>0</v>
      </c>
      <c r="Z293" s="94">
        <f>ROUND('Środki trwałe'!Z819,0)</f>
        <v>0</v>
      </c>
      <c r="AA293" s="94">
        <f>ROUND('Środki trwałe'!AA819,0)</f>
        <v>0</v>
      </c>
      <c r="AB293" s="94">
        <f>ROUND('Środki trwałe'!AB819,0)</f>
        <v>0</v>
      </c>
      <c r="AC293" s="94">
        <f>ROUND('Środki trwałe'!AC819,0)</f>
        <v>0</v>
      </c>
      <c r="AD293" s="94">
        <f>ROUND('Środki trwałe'!AD819,0)</f>
        <v>0</v>
      </c>
      <c r="AE293" s="94">
        <f>ROUND('Środki trwałe'!AE819,0)</f>
        <v>0</v>
      </c>
    </row>
    <row r="294" spans="2:31">
      <c r="B294" s="93" t="str">
        <f>IF(ISBLANK('Środki trwałe'!B797),"",'Środki trwałe'!B797)</f>
        <v/>
      </c>
      <c r="C294" s="94" t="str">
        <f>IF(ISBLANK('Środki trwałe'!C797),"",'Środki trwałe'!C797)</f>
        <v/>
      </c>
      <c r="D294" s="10" t="str">
        <f>IF(ISBLANK('Środki trwałe'!D797),"",'Środki trwałe'!D797)</f>
        <v/>
      </c>
      <c r="E294" s="245" t="str">
        <f>IF(ISBLANK('Środki trwałe'!E797),"",'Środki trwałe'!E797)</f>
        <v/>
      </c>
      <c r="F294" s="94">
        <f>IF(ISBLANK('Środki trwałe'!I797),"",'Środki trwałe'!I797)</f>
        <v>0</v>
      </c>
      <c r="G294" s="94"/>
      <c r="H294" s="311"/>
      <c r="I294" s="19"/>
      <c r="J294" s="689"/>
      <c r="K294" s="94">
        <f>ROUND('Środki trwałe'!K820,0)</f>
        <v>0</v>
      </c>
      <c r="L294" s="94">
        <f>ROUND('Środki trwałe'!L820,0)</f>
        <v>0</v>
      </c>
      <c r="M294" s="94">
        <f>ROUND('Środki trwałe'!M820,0)</f>
        <v>0</v>
      </c>
      <c r="N294" s="94">
        <f>ROUND('Środki trwałe'!N820,0)</f>
        <v>0</v>
      </c>
      <c r="O294" s="94">
        <f>ROUND('Środki trwałe'!O820,0)</f>
        <v>0</v>
      </c>
      <c r="P294" s="94">
        <f>ROUND('Środki trwałe'!P820,0)</f>
        <v>0</v>
      </c>
      <c r="Q294" s="94">
        <f>ROUND('Środki trwałe'!Q820,0)</f>
        <v>0</v>
      </c>
      <c r="R294" s="94">
        <f>ROUND('Środki trwałe'!R820,0)</f>
        <v>0</v>
      </c>
      <c r="S294" s="94">
        <f>ROUND('Środki trwałe'!S820,0)</f>
        <v>0</v>
      </c>
      <c r="T294" s="94">
        <f>ROUND('Środki trwałe'!T820,0)</f>
        <v>0</v>
      </c>
      <c r="U294" s="94">
        <f>ROUND('Środki trwałe'!U820,0)</f>
        <v>0</v>
      </c>
      <c r="V294" s="94">
        <f>ROUND('Środki trwałe'!V820,0)</f>
        <v>0</v>
      </c>
      <c r="W294" s="94">
        <f>ROUND('Środki trwałe'!W820,0)</f>
        <v>0</v>
      </c>
      <c r="X294" s="94">
        <f>ROUND('Środki trwałe'!X820,0)</f>
        <v>0</v>
      </c>
      <c r="Y294" s="94">
        <f>ROUND('Środki trwałe'!Y820,0)</f>
        <v>0</v>
      </c>
      <c r="Z294" s="94">
        <f>ROUND('Środki trwałe'!Z820,0)</f>
        <v>0</v>
      </c>
      <c r="AA294" s="94">
        <f>ROUND('Środki trwałe'!AA820,0)</f>
        <v>0</v>
      </c>
      <c r="AB294" s="94">
        <f>ROUND('Środki trwałe'!AB820,0)</f>
        <v>0</v>
      </c>
      <c r="AC294" s="94">
        <f>ROUND('Środki trwałe'!AC820,0)</f>
        <v>0</v>
      </c>
      <c r="AD294" s="94">
        <f>ROUND('Środki trwałe'!AD820,0)</f>
        <v>0</v>
      </c>
      <c r="AE294" s="94">
        <f>ROUND('Środki trwałe'!AE820,0)</f>
        <v>0</v>
      </c>
    </row>
    <row r="295" spans="2:31">
      <c r="B295" s="37" t="str">
        <f>IF(ISBLANK('Środki trwałe'!B798),"",'Środki trwałe'!B798)</f>
        <v/>
      </c>
      <c r="C295" s="33" t="str">
        <f>IF(ISBLANK('Środki trwałe'!C798),"",'Środki trwałe'!C798)</f>
        <v/>
      </c>
      <c r="D295" s="10" t="str">
        <f>IF(ISBLANK('Środki trwałe'!D798),"",'Środki trwałe'!D798)</f>
        <v/>
      </c>
      <c r="E295" s="245" t="str">
        <f>IF(ISBLANK('Środki trwałe'!E798),"",'Środki trwałe'!E798)</f>
        <v/>
      </c>
      <c r="F295" s="94">
        <f>IF(ISBLANK('Środki trwałe'!I798),"",'Środki trwałe'!I798)</f>
        <v>0</v>
      </c>
      <c r="G295" s="33">
        <f>IF(AND('Środki trwałe'!F679="tak",'Środki trwałe'!G679="tak"),'Środki trwałe'!I679,0)</f>
        <v>0</v>
      </c>
      <c r="H295" s="313"/>
      <c r="I295" s="52"/>
      <c r="J295" s="484" t="str">
        <f>IF(ISBLANK('Środki trwałe'!C679),"",'Środki trwałe'!C679)</f>
        <v/>
      </c>
      <c r="K295" s="33">
        <f>ROUND('Środki trwałe'!K821,0)</f>
        <v>0</v>
      </c>
      <c r="L295" s="33">
        <f>ROUND('Środki trwałe'!L821,0)</f>
        <v>0</v>
      </c>
      <c r="M295" s="33">
        <f>ROUND('Środki trwałe'!M821,0)</f>
        <v>0</v>
      </c>
      <c r="N295" s="33">
        <f>ROUND('Środki trwałe'!N821,0)</f>
        <v>0</v>
      </c>
      <c r="O295" s="33">
        <f>ROUND('Środki trwałe'!O821,0)</f>
        <v>0</v>
      </c>
      <c r="P295" s="33">
        <f>ROUND('Środki trwałe'!P821,0)</f>
        <v>0</v>
      </c>
      <c r="Q295" s="33">
        <f>ROUND('Środki trwałe'!Q821,0)</f>
        <v>0</v>
      </c>
      <c r="R295" s="33">
        <f>ROUND('Środki trwałe'!R821,0)</f>
        <v>0</v>
      </c>
      <c r="S295" s="33">
        <f>ROUND('Środki trwałe'!S821,0)</f>
        <v>0</v>
      </c>
      <c r="T295" s="33">
        <f>ROUND('Środki trwałe'!T821,0)</f>
        <v>0</v>
      </c>
      <c r="U295" s="33">
        <f>ROUND('Środki trwałe'!U821,0)</f>
        <v>0</v>
      </c>
      <c r="V295" s="33">
        <f>ROUND('Środki trwałe'!V821,0)</f>
        <v>0</v>
      </c>
      <c r="W295" s="33">
        <f>ROUND('Środki trwałe'!W821,0)</f>
        <v>0</v>
      </c>
      <c r="X295" s="33">
        <f>ROUND('Środki trwałe'!X821,0)</f>
        <v>0</v>
      </c>
      <c r="Y295" s="33">
        <f>ROUND('Środki trwałe'!Y821,0)</f>
        <v>0</v>
      </c>
      <c r="Z295" s="33">
        <f>ROUND('Środki trwałe'!Z821,0)</f>
        <v>0</v>
      </c>
      <c r="AA295" s="33">
        <f>ROUND('Środki trwałe'!AA821,0)</f>
        <v>0</v>
      </c>
      <c r="AB295" s="33">
        <f>ROUND('Środki trwałe'!AB821,0)</f>
        <v>0</v>
      </c>
      <c r="AC295" s="33">
        <f>ROUND('Środki trwałe'!AC821,0)</f>
        <v>0</v>
      </c>
      <c r="AD295" s="33">
        <f>ROUND('Środki trwałe'!AD821,0)</f>
        <v>0</v>
      </c>
      <c r="AE295" s="33">
        <f>ROUND('Środki trwałe'!AE821,0)</f>
        <v>0</v>
      </c>
    </row>
    <row r="296" spans="2:31">
      <c r="B296" s="37" t="str">
        <f>IF(ISBLANK('Środki trwałe'!B799),"",'Środki trwałe'!B799)</f>
        <v/>
      </c>
      <c r="C296" s="33" t="str">
        <f>IF(ISBLANK('Środki trwałe'!C799),"",'Środki trwałe'!C799)</f>
        <v/>
      </c>
      <c r="D296" s="10" t="str">
        <f>IF(ISBLANK('Środki trwałe'!D799),"",'Środki trwałe'!D799)</f>
        <v/>
      </c>
      <c r="E296" s="245" t="str">
        <f>IF(ISBLANK('Środki trwałe'!E799),"",'Środki trwałe'!E799)</f>
        <v/>
      </c>
      <c r="F296" s="94">
        <f>IF(ISBLANK('Środki trwałe'!I799),"",'Środki trwałe'!I799)</f>
        <v>0</v>
      </c>
      <c r="G296" s="33">
        <f>IF(AND('Środki trwałe'!F680="tak",'Środki trwałe'!G680="tak"),'Środki trwałe'!I680,0)</f>
        <v>0</v>
      </c>
      <c r="H296" s="313"/>
      <c r="I296" s="52"/>
      <c r="J296" s="484" t="str">
        <f>IF(ISBLANK('Środki trwałe'!C680),"",'Środki trwałe'!C680)</f>
        <v/>
      </c>
      <c r="K296" s="33">
        <f>ROUND('Środki trwałe'!K822,0)</f>
        <v>0</v>
      </c>
      <c r="L296" s="33">
        <f>ROUND('Środki trwałe'!L822,0)</f>
        <v>0</v>
      </c>
      <c r="M296" s="33">
        <f>ROUND('Środki trwałe'!M822,0)</f>
        <v>0</v>
      </c>
      <c r="N296" s="33">
        <f>ROUND('Środki trwałe'!N822,0)</f>
        <v>0</v>
      </c>
      <c r="O296" s="33">
        <f>ROUND('Środki trwałe'!O822,0)</f>
        <v>0</v>
      </c>
      <c r="P296" s="33">
        <f>ROUND('Środki trwałe'!P822,0)</f>
        <v>0</v>
      </c>
      <c r="Q296" s="33">
        <f>ROUND('Środki trwałe'!Q822,0)</f>
        <v>0</v>
      </c>
      <c r="R296" s="33">
        <f>ROUND('Środki trwałe'!R822,0)</f>
        <v>0</v>
      </c>
      <c r="S296" s="33">
        <f>ROUND('Środki trwałe'!S822,0)</f>
        <v>0</v>
      </c>
      <c r="T296" s="33">
        <f>ROUND('Środki trwałe'!T822,0)</f>
        <v>0</v>
      </c>
      <c r="U296" s="33">
        <f>ROUND('Środki trwałe'!U822,0)</f>
        <v>0</v>
      </c>
      <c r="V296" s="33">
        <f>ROUND('Środki trwałe'!V822,0)</f>
        <v>0</v>
      </c>
      <c r="W296" s="33">
        <f>ROUND('Środki trwałe'!W822,0)</f>
        <v>0</v>
      </c>
      <c r="X296" s="33">
        <f>ROUND('Środki trwałe'!X822,0)</f>
        <v>0</v>
      </c>
      <c r="Y296" s="33">
        <f>ROUND('Środki trwałe'!Y822,0)</f>
        <v>0</v>
      </c>
      <c r="Z296" s="33">
        <f>ROUND('Środki trwałe'!Z822,0)</f>
        <v>0</v>
      </c>
      <c r="AA296" s="33">
        <f>ROUND('Środki trwałe'!AA822,0)</f>
        <v>0</v>
      </c>
      <c r="AB296" s="33">
        <f>ROUND('Środki trwałe'!AB822,0)</f>
        <v>0</v>
      </c>
      <c r="AC296" s="33">
        <f>ROUND('Środki trwałe'!AC822,0)</f>
        <v>0</v>
      </c>
      <c r="AD296" s="33">
        <f>ROUND('Środki trwałe'!AD822,0)</f>
        <v>0</v>
      </c>
      <c r="AE296" s="33">
        <f>ROUND('Środki trwałe'!AE822,0)</f>
        <v>0</v>
      </c>
    </row>
    <row r="297" spans="2:31">
      <c r="B297" s="37" t="str">
        <f>IF(ISBLANK('Środki trwałe'!B800),"",'Środki trwałe'!B800)</f>
        <v/>
      </c>
      <c r="C297" s="33" t="str">
        <f>IF(ISBLANK('Środki trwałe'!C800),"",'Środki trwałe'!C800)</f>
        <v/>
      </c>
      <c r="D297" s="10" t="str">
        <f>IF(ISBLANK('Środki trwałe'!D800),"",'Środki trwałe'!D800)</f>
        <v/>
      </c>
      <c r="E297" s="245" t="str">
        <f>IF(ISBLANK('Środki trwałe'!E800),"",'Środki trwałe'!E800)</f>
        <v/>
      </c>
      <c r="F297" s="94">
        <f>IF(ISBLANK('Środki trwałe'!I800),"",'Środki trwałe'!I800)</f>
        <v>0</v>
      </c>
      <c r="G297" s="33">
        <f>IF(AND('Środki trwałe'!F681="tak",'Środki trwałe'!G681="tak"),'Środki trwałe'!I681,0)</f>
        <v>0</v>
      </c>
      <c r="H297" s="313"/>
      <c r="I297" s="52"/>
      <c r="J297" s="484" t="str">
        <f>IF(ISBLANK('Środki trwałe'!C681),"",'Środki trwałe'!C681)</f>
        <v/>
      </c>
      <c r="K297" s="33">
        <f>ROUND('Środki trwałe'!K823,0)</f>
        <v>0</v>
      </c>
      <c r="L297" s="33">
        <f>ROUND('Środki trwałe'!L823,0)</f>
        <v>0</v>
      </c>
      <c r="M297" s="33">
        <f>ROUND('Środki trwałe'!M823,0)</f>
        <v>0</v>
      </c>
      <c r="N297" s="33">
        <f>ROUND('Środki trwałe'!N823,0)</f>
        <v>0</v>
      </c>
      <c r="O297" s="33">
        <f>ROUND('Środki trwałe'!O823,0)</f>
        <v>0</v>
      </c>
      <c r="P297" s="33">
        <f>ROUND('Środki trwałe'!P823,0)</f>
        <v>0</v>
      </c>
      <c r="Q297" s="33">
        <f>ROUND('Środki trwałe'!Q823,0)</f>
        <v>0</v>
      </c>
      <c r="R297" s="33">
        <f>ROUND('Środki trwałe'!R823,0)</f>
        <v>0</v>
      </c>
      <c r="S297" s="33">
        <f>ROUND('Środki trwałe'!S823,0)</f>
        <v>0</v>
      </c>
      <c r="T297" s="33">
        <f>ROUND('Środki trwałe'!T823,0)</f>
        <v>0</v>
      </c>
      <c r="U297" s="33">
        <f>ROUND('Środki trwałe'!U823,0)</f>
        <v>0</v>
      </c>
      <c r="V297" s="33">
        <f>ROUND('Środki trwałe'!V823,0)</f>
        <v>0</v>
      </c>
      <c r="W297" s="33">
        <f>ROUND('Środki trwałe'!W823,0)</f>
        <v>0</v>
      </c>
      <c r="X297" s="33">
        <f>ROUND('Środki trwałe'!X823,0)</f>
        <v>0</v>
      </c>
      <c r="Y297" s="33">
        <f>ROUND('Środki trwałe'!Y823,0)</f>
        <v>0</v>
      </c>
      <c r="Z297" s="33">
        <f>ROUND('Środki trwałe'!Z823,0)</f>
        <v>0</v>
      </c>
      <c r="AA297" s="33">
        <f>ROUND('Środki trwałe'!AA823,0)</f>
        <v>0</v>
      </c>
      <c r="AB297" s="33">
        <f>ROUND('Środki trwałe'!AB823,0)</f>
        <v>0</v>
      </c>
      <c r="AC297" s="33">
        <f>ROUND('Środki trwałe'!AC823,0)</f>
        <v>0</v>
      </c>
      <c r="AD297" s="33">
        <f>ROUND('Środki trwałe'!AD823,0)</f>
        <v>0</v>
      </c>
      <c r="AE297" s="33">
        <f>ROUND('Środki trwałe'!AE823,0)</f>
        <v>0</v>
      </c>
    </row>
    <row r="298" spans="2:31">
      <c r="B298" s="37" t="str">
        <f>IF(ISBLANK('Środki trwałe'!B801),"",'Środki trwałe'!B801)</f>
        <v/>
      </c>
      <c r="C298" s="33" t="str">
        <f>IF(ISBLANK('Środki trwałe'!C801),"",'Środki trwałe'!C801)</f>
        <v/>
      </c>
      <c r="D298" s="10" t="str">
        <f>IF(ISBLANK('Środki trwałe'!D801),"",'Środki trwałe'!D801)</f>
        <v/>
      </c>
      <c r="E298" s="245" t="str">
        <f>IF(ISBLANK('Środki trwałe'!E801),"",'Środki trwałe'!E801)</f>
        <v/>
      </c>
      <c r="F298" s="94">
        <f>IF(ISBLANK('Środki trwałe'!I801),"",'Środki trwałe'!I801)</f>
        <v>0</v>
      </c>
      <c r="G298" s="33">
        <f>IF(AND('Środki trwałe'!F682="tak",'Środki trwałe'!G682="tak"),'Środki trwałe'!I682,0)</f>
        <v>0</v>
      </c>
      <c r="H298" s="313"/>
      <c r="I298" s="52"/>
      <c r="J298" s="484" t="str">
        <f>IF(ISBLANK('Środki trwałe'!C682),"",'Środki trwałe'!C682)</f>
        <v/>
      </c>
      <c r="K298" s="33">
        <f>ROUND('Środki trwałe'!K824,0)</f>
        <v>0</v>
      </c>
      <c r="L298" s="33">
        <f>ROUND('Środki trwałe'!L824,0)</f>
        <v>0</v>
      </c>
      <c r="M298" s="33">
        <f>ROUND('Środki trwałe'!M824,0)</f>
        <v>0</v>
      </c>
      <c r="N298" s="33">
        <f>ROUND('Środki trwałe'!N824,0)</f>
        <v>0</v>
      </c>
      <c r="O298" s="33">
        <f>ROUND('Środki trwałe'!O824,0)</f>
        <v>0</v>
      </c>
      <c r="P298" s="33">
        <f>ROUND('Środki trwałe'!P824,0)</f>
        <v>0</v>
      </c>
      <c r="Q298" s="33">
        <f>ROUND('Środki trwałe'!Q824,0)</f>
        <v>0</v>
      </c>
      <c r="R298" s="33">
        <f>ROUND('Środki trwałe'!R824,0)</f>
        <v>0</v>
      </c>
      <c r="S298" s="33">
        <f>ROUND('Środki trwałe'!S824,0)</f>
        <v>0</v>
      </c>
      <c r="T298" s="33">
        <f>ROUND('Środki trwałe'!T824,0)</f>
        <v>0</v>
      </c>
      <c r="U298" s="33">
        <f>ROUND('Środki trwałe'!U824,0)</f>
        <v>0</v>
      </c>
      <c r="V298" s="33">
        <f>ROUND('Środki trwałe'!V824,0)</f>
        <v>0</v>
      </c>
      <c r="W298" s="33">
        <f>ROUND('Środki trwałe'!W824,0)</f>
        <v>0</v>
      </c>
      <c r="X298" s="33">
        <f>ROUND('Środki trwałe'!X824,0)</f>
        <v>0</v>
      </c>
      <c r="Y298" s="33">
        <f>ROUND('Środki trwałe'!Y824,0)</f>
        <v>0</v>
      </c>
      <c r="Z298" s="33">
        <f>ROUND('Środki trwałe'!Z824,0)</f>
        <v>0</v>
      </c>
      <c r="AA298" s="33">
        <f>ROUND('Środki trwałe'!AA824,0)</f>
        <v>0</v>
      </c>
      <c r="AB298" s="33">
        <f>ROUND('Środki trwałe'!AB824,0)</f>
        <v>0</v>
      </c>
      <c r="AC298" s="33">
        <f>ROUND('Środki trwałe'!AC824,0)</f>
        <v>0</v>
      </c>
      <c r="AD298" s="33">
        <f>ROUND('Środki trwałe'!AD824,0)</f>
        <v>0</v>
      </c>
      <c r="AE298" s="33">
        <f>ROUND('Środki trwałe'!AE824,0)</f>
        <v>0</v>
      </c>
    </row>
    <row r="299" spans="2:31">
      <c r="B299" s="37" t="str">
        <f>IF(ISBLANK('Środki trwałe'!B802),"",'Środki trwałe'!B802)</f>
        <v/>
      </c>
      <c r="C299" s="33" t="str">
        <f>IF(ISBLANK('Środki trwałe'!C802),"",'Środki trwałe'!C802)</f>
        <v/>
      </c>
      <c r="D299" s="10" t="str">
        <f>IF(ISBLANK('Środki trwałe'!D802),"",'Środki trwałe'!D802)</f>
        <v/>
      </c>
      <c r="E299" s="245" t="str">
        <f>IF(ISBLANK('Środki trwałe'!E802),"",'Środki trwałe'!E802)</f>
        <v/>
      </c>
      <c r="F299" s="94">
        <f>IF(ISBLANK('Środki trwałe'!I802),"",'Środki trwałe'!I802)</f>
        <v>0</v>
      </c>
      <c r="G299" s="33">
        <f>IF(AND('Środki trwałe'!F683="tak",'Środki trwałe'!G683="tak"),'Środki trwałe'!I683,0)</f>
        <v>0</v>
      </c>
      <c r="H299" s="313"/>
      <c r="I299" s="52"/>
      <c r="J299" s="484" t="str">
        <f>IF(ISBLANK('Środki trwałe'!C683),"",'Środki trwałe'!C683)</f>
        <v/>
      </c>
      <c r="K299" s="33">
        <f>ROUND('Środki trwałe'!K825,0)</f>
        <v>0</v>
      </c>
      <c r="L299" s="33">
        <f>ROUND('Środki trwałe'!L825,0)</f>
        <v>0</v>
      </c>
      <c r="M299" s="33">
        <f>ROUND('Środki trwałe'!M825,0)</f>
        <v>0</v>
      </c>
      <c r="N299" s="33">
        <f>ROUND('Środki trwałe'!N825,0)</f>
        <v>0</v>
      </c>
      <c r="O299" s="33">
        <f>ROUND('Środki trwałe'!O825,0)</f>
        <v>0</v>
      </c>
      <c r="P299" s="33">
        <f>ROUND('Środki trwałe'!P825,0)</f>
        <v>0</v>
      </c>
      <c r="Q299" s="33">
        <f>ROUND('Środki trwałe'!Q825,0)</f>
        <v>0</v>
      </c>
      <c r="R299" s="33">
        <f>ROUND('Środki trwałe'!R825,0)</f>
        <v>0</v>
      </c>
      <c r="S299" s="33">
        <f>ROUND('Środki trwałe'!S825,0)</f>
        <v>0</v>
      </c>
      <c r="T299" s="33">
        <f>ROUND('Środki trwałe'!T825,0)</f>
        <v>0</v>
      </c>
      <c r="U299" s="33">
        <f>ROUND('Środki trwałe'!U825,0)</f>
        <v>0</v>
      </c>
      <c r="V299" s="33">
        <f>ROUND('Środki trwałe'!V825,0)</f>
        <v>0</v>
      </c>
      <c r="W299" s="33">
        <f>ROUND('Środki trwałe'!W825,0)</f>
        <v>0</v>
      </c>
      <c r="X299" s="33">
        <f>ROUND('Środki trwałe'!X825,0)</f>
        <v>0</v>
      </c>
      <c r="Y299" s="33">
        <f>ROUND('Środki trwałe'!Y825,0)</f>
        <v>0</v>
      </c>
      <c r="Z299" s="33">
        <f>ROUND('Środki trwałe'!Z825,0)</f>
        <v>0</v>
      </c>
      <c r="AA299" s="33">
        <f>ROUND('Środki trwałe'!AA825,0)</f>
        <v>0</v>
      </c>
      <c r="AB299" s="33">
        <f>ROUND('Środki trwałe'!AB825,0)</f>
        <v>0</v>
      </c>
      <c r="AC299" s="33">
        <f>ROUND('Środki trwałe'!AC825,0)</f>
        <v>0</v>
      </c>
      <c r="AD299" s="33">
        <f>ROUND('Środki trwałe'!AD825,0)</f>
        <v>0</v>
      </c>
      <c r="AE299" s="33">
        <f>ROUND('Środki trwałe'!AE825,0)</f>
        <v>0</v>
      </c>
    </row>
    <row r="300" spans="2:31">
      <c r="B300" s="37" t="str">
        <f>IF(ISBLANK('Środki trwałe'!B803),"",'Środki trwałe'!B803)</f>
        <v/>
      </c>
      <c r="C300" s="33" t="str">
        <f>IF(ISBLANK('Środki trwałe'!C803),"",'Środki trwałe'!C803)</f>
        <v/>
      </c>
      <c r="D300" s="10" t="str">
        <f>IF(ISBLANK('Środki trwałe'!D803),"",'Środki trwałe'!D803)</f>
        <v/>
      </c>
      <c r="E300" s="245" t="str">
        <f>IF(ISBLANK('Środki trwałe'!E803),"",'Środki trwałe'!E803)</f>
        <v/>
      </c>
      <c r="F300" s="94">
        <f>IF(ISBLANK('Środki trwałe'!I803),"",'Środki trwałe'!I803)</f>
        <v>0</v>
      </c>
      <c r="G300" s="33">
        <f>IF(AND('Środki trwałe'!F684="tak",'Środki trwałe'!G684="tak"),'Środki trwałe'!I684,0)</f>
        <v>0</v>
      </c>
      <c r="H300" s="313"/>
      <c r="I300" s="52"/>
      <c r="J300" s="484" t="str">
        <f>IF(ISBLANK('Środki trwałe'!C684),"",'Środki trwałe'!C684)</f>
        <v/>
      </c>
      <c r="K300" s="33">
        <f>ROUND('Środki trwałe'!K826,0)</f>
        <v>0</v>
      </c>
      <c r="L300" s="33">
        <f>ROUND('Środki trwałe'!L826,0)</f>
        <v>0</v>
      </c>
      <c r="M300" s="33">
        <f>ROUND('Środki trwałe'!M826,0)</f>
        <v>0</v>
      </c>
      <c r="N300" s="33">
        <f>ROUND('Środki trwałe'!N826,0)</f>
        <v>0</v>
      </c>
      <c r="O300" s="33">
        <f>ROUND('Środki trwałe'!O826,0)</f>
        <v>0</v>
      </c>
      <c r="P300" s="33">
        <f>ROUND('Środki trwałe'!P826,0)</f>
        <v>0</v>
      </c>
      <c r="Q300" s="33">
        <f>ROUND('Środki trwałe'!Q826,0)</f>
        <v>0</v>
      </c>
      <c r="R300" s="33">
        <f>ROUND('Środki trwałe'!R826,0)</f>
        <v>0</v>
      </c>
      <c r="S300" s="33">
        <f>ROUND('Środki trwałe'!S826,0)</f>
        <v>0</v>
      </c>
      <c r="T300" s="33">
        <f>ROUND('Środki trwałe'!T826,0)</f>
        <v>0</v>
      </c>
      <c r="U300" s="33">
        <f>ROUND('Środki trwałe'!U826,0)</f>
        <v>0</v>
      </c>
      <c r="V300" s="33">
        <f>ROUND('Środki trwałe'!V826,0)</f>
        <v>0</v>
      </c>
      <c r="W300" s="33">
        <f>ROUND('Środki trwałe'!W826,0)</f>
        <v>0</v>
      </c>
      <c r="X300" s="33">
        <f>ROUND('Środki trwałe'!X826,0)</f>
        <v>0</v>
      </c>
      <c r="Y300" s="33">
        <f>ROUND('Środki trwałe'!Y826,0)</f>
        <v>0</v>
      </c>
      <c r="Z300" s="33">
        <f>ROUND('Środki trwałe'!Z826,0)</f>
        <v>0</v>
      </c>
      <c r="AA300" s="33">
        <f>ROUND('Środki trwałe'!AA826,0)</f>
        <v>0</v>
      </c>
      <c r="AB300" s="33">
        <f>ROUND('Środki trwałe'!AB826,0)</f>
        <v>0</v>
      </c>
      <c r="AC300" s="33">
        <f>ROUND('Środki trwałe'!AC826,0)</f>
        <v>0</v>
      </c>
      <c r="AD300" s="33">
        <f>ROUND('Środki trwałe'!AD826,0)</f>
        <v>0</v>
      </c>
      <c r="AE300" s="33">
        <f>ROUND('Środki trwałe'!AE826,0)</f>
        <v>0</v>
      </c>
    </row>
    <row r="301" spans="2:31">
      <c r="B301" s="37" t="str">
        <f>IF(ISBLANK('Środki trwałe'!B804),"",'Środki trwałe'!B804)</f>
        <v/>
      </c>
      <c r="C301" s="33" t="str">
        <f>IF(ISBLANK('Środki trwałe'!C804),"",'Środki trwałe'!C804)</f>
        <v/>
      </c>
      <c r="D301" s="10" t="str">
        <f>IF(ISBLANK('Środki trwałe'!D804),"",'Środki trwałe'!D804)</f>
        <v/>
      </c>
      <c r="E301" s="245" t="str">
        <f>IF(ISBLANK('Środki trwałe'!E804),"",'Środki trwałe'!E804)</f>
        <v/>
      </c>
      <c r="F301" s="94">
        <f>IF(ISBLANK('Środki trwałe'!I804),"",'Środki trwałe'!I804)</f>
        <v>0</v>
      </c>
      <c r="G301" s="33">
        <f>IF(AND('Środki trwałe'!F685="tak",'Środki trwałe'!G685="tak"),'Środki trwałe'!I685,0)</f>
        <v>0</v>
      </c>
      <c r="H301" s="313"/>
      <c r="I301" s="52"/>
      <c r="J301" s="484" t="str">
        <f>IF(ISBLANK('Środki trwałe'!C685),"",'Środki trwałe'!C685)</f>
        <v/>
      </c>
      <c r="K301" s="33">
        <f>ROUND('Środki trwałe'!K827,0)</f>
        <v>0</v>
      </c>
      <c r="L301" s="33">
        <f>ROUND('Środki trwałe'!L827,0)</f>
        <v>0</v>
      </c>
      <c r="M301" s="33">
        <f>ROUND('Środki trwałe'!M827,0)</f>
        <v>0</v>
      </c>
      <c r="N301" s="33">
        <f>ROUND('Środki trwałe'!N827,0)</f>
        <v>0</v>
      </c>
      <c r="O301" s="33">
        <f>ROUND('Środki trwałe'!O827,0)</f>
        <v>0</v>
      </c>
      <c r="P301" s="33">
        <f>ROUND('Środki trwałe'!P827,0)</f>
        <v>0</v>
      </c>
      <c r="Q301" s="33">
        <f>ROUND('Środki trwałe'!Q827,0)</f>
        <v>0</v>
      </c>
      <c r="R301" s="33">
        <f>ROUND('Środki trwałe'!R827,0)</f>
        <v>0</v>
      </c>
      <c r="S301" s="33">
        <f>ROUND('Środki trwałe'!S827,0)</f>
        <v>0</v>
      </c>
      <c r="T301" s="33">
        <f>ROUND('Środki trwałe'!T827,0)</f>
        <v>0</v>
      </c>
      <c r="U301" s="33">
        <f>ROUND('Środki trwałe'!U827,0)</f>
        <v>0</v>
      </c>
      <c r="V301" s="33">
        <f>ROUND('Środki trwałe'!V827,0)</f>
        <v>0</v>
      </c>
      <c r="W301" s="33">
        <f>ROUND('Środki trwałe'!W827,0)</f>
        <v>0</v>
      </c>
      <c r="X301" s="33">
        <f>ROUND('Środki trwałe'!X827,0)</f>
        <v>0</v>
      </c>
      <c r="Y301" s="33">
        <f>ROUND('Środki trwałe'!Y827,0)</f>
        <v>0</v>
      </c>
      <c r="Z301" s="33">
        <f>ROUND('Środki trwałe'!Z827,0)</f>
        <v>0</v>
      </c>
      <c r="AA301" s="33">
        <f>ROUND('Środki trwałe'!AA827,0)</f>
        <v>0</v>
      </c>
      <c r="AB301" s="33">
        <f>ROUND('Środki trwałe'!AB827,0)</f>
        <v>0</v>
      </c>
      <c r="AC301" s="33">
        <f>ROUND('Środki trwałe'!AC827,0)</f>
        <v>0</v>
      </c>
      <c r="AD301" s="33">
        <f>ROUND('Środki trwałe'!AD827,0)</f>
        <v>0</v>
      </c>
      <c r="AE301" s="33">
        <f>ROUND('Środki trwałe'!AE827,0)</f>
        <v>0</v>
      </c>
    </row>
    <row r="302" spans="2:31">
      <c r="B302" s="37" t="str">
        <f>IF(ISBLANK('Środki trwałe'!B805),"",'Środki trwałe'!B805)</f>
        <v/>
      </c>
      <c r="C302" s="33" t="str">
        <f>IF(ISBLANK('Środki trwałe'!C805),"",'Środki trwałe'!C805)</f>
        <v/>
      </c>
      <c r="D302" s="10" t="str">
        <f>IF(ISBLANK('Środki trwałe'!D805),"",'Środki trwałe'!D805)</f>
        <v/>
      </c>
      <c r="E302" s="245" t="str">
        <f>IF(ISBLANK('Środki trwałe'!E805),"",'Środki trwałe'!E805)</f>
        <v/>
      </c>
      <c r="F302" s="94">
        <f>IF(ISBLANK('Środki trwałe'!I805),"",'Środki trwałe'!I805)</f>
        <v>0</v>
      </c>
      <c r="G302" s="33">
        <f>IF(AND('Środki trwałe'!F686="tak",'Środki trwałe'!G686="tak"),'Środki trwałe'!I686,0)</f>
        <v>0</v>
      </c>
      <c r="H302" s="313"/>
      <c r="I302" s="52"/>
      <c r="J302" s="484" t="str">
        <f>IF(ISBLANK('Środki trwałe'!C686),"",'Środki trwałe'!C686)</f>
        <v/>
      </c>
      <c r="K302" s="33">
        <f>ROUND('Środki trwałe'!K828,0)</f>
        <v>0</v>
      </c>
      <c r="L302" s="33">
        <f>ROUND('Środki trwałe'!L828,0)</f>
        <v>0</v>
      </c>
      <c r="M302" s="33">
        <f>ROUND('Środki trwałe'!M828,0)</f>
        <v>0</v>
      </c>
      <c r="N302" s="33">
        <f>ROUND('Środki trwałe'!N828,0)</f>
        <v>0</v>
      </c>
      <c r="O302" s="33">
        <f>ROUND('Środki trwałe'!O828,0)</f>
        <v>0</v>
      </c>
      <c r="P302" s="33">
        <f>ROUND('Środki trwałe'!P828,0)</f>
        <v>0</v>
      </c>
      <c r="Q302" s="33">
        <f>ROUND('Środki trwałe'!Q828,0)</f>
        <v>0</v>
      </c>
      <c r="R302" s="33">
        <f>ROUND('Środki trwałe'!R828,0)</f>
        <v>0</v>
      </c>
      <c r="S302" s="33">
        <f>ROUND('Środki trwałe'!S828,0)</f>
        <v>0</v>
      </c>
      <c r="T302" s="33">
        <f>ROUND('Środki trwałe'!T828,0)</f>
        <v>0</v>
      </c>
      <c r="U302" s="33">
        <f>ROUND('Środki trwałe'!U828,0)</f>
        <v>0</v>
      </c>
      <c r="V302" s="33">
        <f>ROUND('Środki trwałe'!V828,0)</f>
        <v>0</v>
      </c>
      <c r="W302" s="33">
        <f>ROUND('Środki trwałe'!W828,0)</f>
        <v>0</v>
      </c>
      <c r="X302" s="33">
        <f>ROUND('Środki trwałe'!X828,0)</f>
        <v>0</v>
      </c>
      <c r="Y302" s="33">
        <f>ROUND('Środki trwałe'!Y828,0)</f>
        <v>0</v>
      </c>
      <c r="Z302" s="33">
        <f>ROUND('Środki trwałe'!Z828,0)</f>
        <v>0</v>
      </c>
      <c r="AA302" s="33">
        <f>ROUND('Środki trwałe'!AA828,0)</f>
        <v>0</v>
      </c>
      <c r="AB302" s="33">
        <f>ROUND('Środki trwałe'!AB828,0)</f>
        <v>0</v>
      </c>
      <c r="AC302" s="33">
        <f>ROUND('Środki trwałe'!AC828,0)</f>
        <v>0</v>
      </c>
      <c r="AD302" s="33">
        <f>ROUND('Środki trwałe'!AD828,0)</f>
        <v>0</v>
      </c>
      <c r="AE302" s="33">
        <f>ROUND('Środki trwałe'!AE828,0)</f>
        <v>0</v>
      </c>
    </row>
    <row r="303" spans="2:31">
      <c r="B303" s="37" t="str">
        <f>IF(ISBLANK('Środki trwałe'!B806),"",'Środki trwałe'!B806)</f>
        <v/>
      </c>
      <c r="C303" s="33" t="str">
        <f>IF(ISBLANK('Środki trwałe'!C806),"",'Środki trwałe'!C806)</f>
        <v/>
      </c>
      <c r="D303" s="10" t="str">
        <f>IF(ISBLANK('Środki trwałe'!D806),"",'Środki trwałe'!D806)</f>
        <v/>
      </c>
      <c r="E303" s="245" t="str">
        <f>IF(ISBLANK('Środki trwałe'!E806),"",'Środki trwałe'!E806)</f>
        <v/>
      </c>
      <c r="F303" s="94">
        <f>IF(ISBLANK('Środki trwałe'!I806),"",'Środki trwałe'!I806)</f>
        <v>0</v>
      </c>
      <c r="G303" s="33">
        <f>IF(AND('Środki trwałe'!F687="tak",'Środki trwałe'!G687="tak"),'Środki trwałe'!I687,0)</f>
        <v>0</v>
      </c>
      <c r="H303" s="313"/>
      <c r="I303" s="52"/>
      <c r="J303" s="484" t="str">
        <f>IF(ISBLANK('Środki trwałe'!C687),"",'Środki trwałe'!C687)</f>
        <v/>
      </c>
      <c r="K303" s="33">
        <f>ROUND('Środki trwałe'!K829,0)</f>
        <v>0</v>
      </c>
      <c r="L303" s="33">
        <f>ROUND('Środki trwałe'!L829,0)</f>
        <v>0</v>
      </c>
      <c r="M303" s="33">
        <f>ROUND('Środki trwałe'!M829,0)</f>
        <v>0</v>
      </c>
      <c r="N303" s="33">
        <f>ROUND('Środki trwałe'!N829,0)</f>
        <v>0</v>
      </c>
      <c r="O303" s="33">
        <f>ROUND('Środki trwałe'!O829,0)</f>
        <v>0</v>
      </c>
      <c r="P303" s="33">
        <f>ROUND('Środki trwałe'!P829,0)</f>
        <v>0</v>
      </c>
      <c r="Q303" s="33">
        <f>ROUND('Środki trwałe'!Q829,0)</f>
        <v>0</v>
      </c>
      <c r="R303" s="33">
        <f>ROUND('Środki trwałe'!R829,0)</f>
        <v>0</v>
      </c>
      <c r="S303" s="33">
        <f>ROUND('Środki trwałe'!S829,0)</f>
        <v>0</v>
      </c>
      <c r="T303" s="33">
        <f>ROUND('Środki trwałe'!T829,0)</f>
        <v>0</v>
      </c>
      <c r="U303" s="33">
        <f>ROUND('Środki trwałe'!U829,0)</f>
        <v>0</v>
      </c>
      <c r="V303" s="33">
        <f>ROUND('Środki trwałe'!V829,0)</f>
        <v>0</v>
      </c>
      <c r="W303" s="33">
        <f>ROUND('Środki trwałe'!W829,0)</f>
        <v>0</v>
      </c>
      <c r="X303" s="33">
        <f>ROUND('Środki trwałe'!X829,0)</f>
        <v>0</v>
      </c>
      <c r="Y303" s="33">
        <f>ROUND('Środki trwałe'!Y829,0)</f>
        <v>0</v>
      </c>
      <c r="Z303" s="33">
        <f>ROUND('Środki trwałe'!Z829,0)</f>
        <v>0</v>
      </c>
      <c r="AA303" s="33">
        <f>ROUND('Środki trwałe'!AA829,0)</f>
        <v>0</v>
      </c>
      <c r="AB303" s="33">
        <f>ROUND('Środki trwałe'!AB829,0)</f>
        <v>0</v>
      </c>
      <c r="AC303" s="33">
        <f>ROUND('Środki trwałe'!AC829,0)</f>
        <v>0</v>
      </c>
      <c r="AD303" s="33">
        <f>ROUND('Środki trwałe'!AD829,0)</f>
        <v>0</v>
      </c>
      <c r="AE303" s="33">
        <f>ROUND('Środki trwałe'!AE829,0)</f>
        <v>0</v>
      </c>
    </row>
    <row r="304" spans="2:31">
      <c r="B304" s="98" t="s">
        <v>316</v>
      </c>
      <c r="C304" s="97">
        <f>SUM(C284:C303)</f>
        <v>0</v>
      </c>
      <c r="D304" s="199"/>
      <c r="E304" s="96"/>
      <c r="F304" s="97">
        <f>SUM(F284:F303)</f>
        <v>0</v>
      </c>
      <c r="G304" s="97"/>
      <c r="H304" s="318"/>
      <c r="I304" s="96"/>
      <c r="J304" s="485"/>
      <c r="K304" s="97">
        <f t="shared" ref="K304:W304" si="181">ROUND(SUM(K284:K303),0)</f>
        <v>0</v>
      </c>
      <c r="L304" s="97">
        <f t="shared" si="181"/>
        <v>0</v>
      </c>
      <c r="M304" s="97">
        <f t="shared" si="181"/>
        <v>0</v>
      </c>
      <c r="N304" s="97">
        <f t="shared" si="181"/>
        <v>0</v>
      </c>
      <c r="O304" s="97">
        <f t="shared" si="181"/>
        <v>0</v>
      </c>
      <c r="P304" s="97">
        <f t="shared" si="181"/>
        <v>0</v>
      </c>
      <c r="Q304" s="97">
        <f t="shared" si="181"/>
        <v>0</v>
      </c>
      <c r="R304" s="97">
        <f t="shared" si="181"/>
        <v>0</v>
      </c>
      <c r="S304" s="97">
        <f t="shared" si="181"/>
        <v>0</v>
      </c>
      <c r="T304" s="97">
        <f t="shared" si="181"/>
        <v>0</v>
      </c>
      <c r="U304" s="97">
        <f t="shared" si="181"/>
        <v>0</v>
      </c>
      <c r="V304" s="97">
        <f t="shared" si="181"/>
        <v>0</v>
      </c>
      <c r="W304" s="97">
        <f t="shared" si="181"/>
        <v>0</v>
      </c>
      <c r="X304" s="97">
        <f>ROUND(SUM(X284:X303),0)</f>
        <v>0</v>
      </c>
      <c r="Y304" s="97">
        <f t="shared" ref="Y304:AE304" si="182">ROUND(SUM(Y284:Y303),0)</f>
        <v>0</v>
      </c>
      <c r="Z304" s="97">
        <f t="shared" si="182"/>
        <v>0</v>
      </c>
      <c r="AA304" s="97">
        <f t="shared" si="182"/>
        <v>0</v>
      </c>
      <c r="AB304" s="97">
        <f t="shared" si="182"/>
        <v>0</v>
      </c>
      <c r="AC304" s="97">
        <f t="shared" si="182"/>
        <v>0</v>
      </c>
      <c r="AD304" s="97">
        <f t="shared" si="182"/>
        <v>0</v>
      </c>
      <c r="AE304" s="97">
        <f t="shared" si="182"/>
        <v>0</v>
      </c>
    </row>
    <row r="305" spans="2:31">
      <c r="B305" s="103" t="s">
        <v>426</v>
      </c>
      <c r="C305" s="101"/>
      <c r="D305" s="101"/>
      <c r="E305" s="101"/>
      <c r="F305" s="101"/>
      <c r="G305" s="101"/>
      <c r="H305" s="314"/>
      <c r="I305" s="101"/>
      <c r="J305" s="486"/>
      <c r="K305" s="102">
        <f>0</f>
        <v>0</v>
      </c>
      <c r="L305" s="102">
        <f>0</f>
        <v>0</v>
      </c>
      <c r="M305" s="102">
        <f>0</f>
        <v>0</v>
      </c>
      <c r="N305" s="102">
        <f>0</f>
        <v>0</v>
      </c>
      <c r="O305" s="102">
        <f>0</f>
        <v>0</v>
      </c>
      <c r="P305" s="102">
        <f>0</f>
        <v>0</v>
      </c>
      <c r="Q305" s="102">
        <f>0</f>
        <v>0</v>
      </c>
      <c r="R305" s="102">
        <f>0</f>
        <v>0</v>
      </c>
      <c r="S305" s="102">
        <f>0</f>
        <v>0</v>
      </c>
      <c r="T305" s="102">
        <f>0</f>
        <v>0</v>
      </c>
      <c r="U305" s="102">
        <f>0</f>
        <v>0</v>
      </c>
      <c r="V305" s="102">
        <f>0</f>
        <v>0</v>
      </c>
      <c r="W305" s="102">
        <f>0</f>
        <v>0</v>
      </c>
      <c r="X305" s="102">
        <f>0</f>
        <v>0</v>
      </c>
      <c r="Y305" s="102">
        <f>0</f>
        <v>0</v>
      </c>
      <c r="Z305" s="102">
        <f>0</f>
        <v>0</v>
      </c>
      <c r="AA305" s="102">
        <f>0</f>
        <v>0</v>
      </c>
      <c r="AB305" s="102">
        <f>0</f>
        <v>0</v>
      </c>
      <c r="AC305" s="102">
        <f>0</f>
        <v>0</v>
      </c>
      <c r="AD305" s="102">
        <f>0</f>
        <v>0</v>
      </c>
      <c r="AE305" s="102">
        <f>0</f>
        <v>0</v>
      </c>
    </row>
    <row r="306" spans="2:31">
      <c r="B306" s="37" t="s">
        <v>427</v>
      </c>
      <c r="C306" s="52"/>
      <c r="D306" s="52"/>
      <c r="E306" s="52"/>
      <c r="F306" s="52"/>
      <c r="G306" s="52"/>
      <c r="H306" s="313"/>
      <c r="I306" s="52"/>
      <c r="J306" s="487"/>
      <c r="K306" s="33">
        <f>ROUND(K305,0)</f>
        <v>0</v>
      </c>
      <c r="L306" s="33">
        <f>ROUND(K306+L305,0)</f>
        <v>0</v>
      </c>
      <c r="M306" s="33">
        <f t="shared" ref="M306:AE306" si="183">ROUND(L306+M305,0)</f>
        <v>0</v>
      </c>
      <c r="N306" s="33">
        <f t="shared" si="183"/>
        <v>0</v>
      </c>
      <c r="O306" s="33">
        <f t="shared" si="183"/>
        <v>0</v>
      </c>
      <c r="P306" s="33">
        <f t="shared" si="183"/>
        <v>0</v>
      </c>
      <c r="Q306" s="33">
        <f t="shared" si="183"/>
        <v>0</v>
      </c>
      <c r="R306" s="33">
        <f t="shared" si="183"/>
        <v>0</v>
      </c>
      <c r="S306" s="33">
        <f t="shared" si="183"/>
        <v>0</v>
      </c>
      <c r="T306" s="33">
        <f t="shared" si="183"/>
        <v>0</v>
      </c>
      <c r="U306" s="33">
        <f t="shared" si="183"/>
        <v>0</v>
      </c>
      <c r="V306" s="33">
        <f t="shared" si="183"/>
        <v>0</v>
      </c>
      <c r="W306" s="33">
        <f t="shared" si="183"/>
        <v>0</v>
      </c>
      <c r="X306" s="33">
        <f t="shared" si="183"/>
        <v>0</v>
      </c>
      <c r="Y306" s="33">
        <f t="shared" si="183"/>
        <v>0</v>
      </c>
      <c r="Z306" s="33">
        <f t="shared" si="183"/>
        <v>0</v>
      </c>
      <c r="AA306" s="33">
        <f t="shared" si="183"/>
        <v>0</v>
      </c>
      <c r="AB306" s="33">
        <f t="shared" si="183"/>
        <v>0</v>
      </c>
      <c r="AC306" s="33">
        <f t="shared" si="183"/>
        <v>0</v>
      </c>
      <c r="AD306" s="33">
        <f t="shared" si="183"/>
        <v>0</v>
      </c>
      <c r="AE306" s="33">
        <f t="shared" si="183"/>
        <v>0</v>
      </c>
    </row>
    <row r="307" spans="2:31">
      <c r="B307" s="105" t="s">
        <v>428</v>
      </c>
      <c r="C307" s="105"/>
      <c r="D307" s="105"/>
      <c r="E307" s="105"/>
      <c r="F307" s="105"/>
      <c r="G307" s="105"/>
      <c r="H307" s="322"/>
      <c r="I307" s="105"/>
      <c r="J307" s="488"/>
      <c r="K307" s="106">
        <f>ROUND(K304,0)</f>
        <v>0</v>
      </c>
      <c r="L307" s="106">
        <f t="shared" ref="L307:AE307" si="184">ROUND(L304,0)</f>
        <v>0</v>
      </c>
      <c r="M307" s="106">
        <f t="shared" si="184"/>
        <v>0</v>
      </c>
      <c r="N307" s="106">
        <f t="shared" si="184"/>
        <v>0</v>
      </c>
      <c r="O307" s="106">
        <f t="shared" si="184"/>
        <v>0</v>
      </c>
      <c r="P307" s="106">
        <f t="shared" si="184"/>
        <v>0</v>
      </c>
      <c r="Q307" s="106">
        <f t="shared" si="184"/>
        <v>0</v>
      </c>
      <c r="R307" s="106">
        <f t="shared" si="184"/>
        <v>0</v>
      </c>
      <c r="S307" s="106">
        <f t="shared" si="184"/>
        <v>0</v>
      </c>
      <c r="T307" s="106">
        <f t="shared" si="184"/>
        <v>0</v>
      </c>
      <c r="U307" s="106">
        <f t="shared" si="184"/>
        <v>0</v>
      </c>
      <c r="V307" s="106">
        <f t="shared" si="184"/>
        <v>0</v>
      </c>
      <c r="W307" s="106">
        <f t="shared" si="184"/>
        <v>0</v>
      </c>
      <c r="X307" s="106">
        <f t="shared" si="184"/>
        <v>0</v>
      </c>
      <c r="Y307" s="106">
        <f t="shared" si="184"/>
        <v>0</v>
      </c>
      <c r="Z307" s="106">
        <f t="shared" si="184"/>
        <v>0</v>
      </c>
      <c r="AA307" s="106">
        <f t="shared" si="184"/>
        <v>0</v>
      </c>
      <c r="AB307" s="106">
        <f t="shared" si="184"/>
        <v>0</v>
      </c>
      <c r="AC307" s="106">
        <f t="shared" si="184"/>
        <v>0</v>
      </c>
      <c r="AD307" s="106">
        <f t="shared" si="184"/>
        <v>0</v>
      </c>
      <c r="AE307" s="106">
        <f t="shared" si="184"/>
        <v>0</v>
      </c>
    </row>
    <row r="308" spans="2:31">
      <c r="B308" s="200" t="s">
        <v>429</v>
      </c>
      <c r="C308" s="52"/>
      <c r="D308" s="52"/>
      <c r="E308" s="52"/>
      <c r="F308" s="52"/>
      <c r="G308" s="52"/>
      <c r="H308" s="313"/>
      <c r="I308" s="52"/>
      <c r="J308" s="487"/>
      <c r="K308" s="86">
        <f>ROUND('Środki trwałe'!K3494,0)</f>
        <v>0</v>
      </c>
      <c r="L308" s="86">
        <f>ROUND('Środki trwałe'!L3494,0)</f>
        <v>0</v>
      </c>
      <c r="M308" s="86">
        <f>ROUND('Środki trwałe'!M3494,0)</f>
        <v>0</v>
      </c>
      <c r="N308" s="86">
        <f>ROUND('Środki trwałe'!N3494,0)</f>
        <v>0</v>
      </c>
      <c r="O308" s="86">
        <f>ROUND('Środki trwałe'!O3494,0)</f>
        <v>0</v>
      </c>
      <c r="P308" s="86">
        <f>ROUND('Środki trwałe'!P3494,0)</f>
        <v>0</v>
      </c>
      <c r="Q308" s="86">
        <f>ROUND('Środki trwałe'!Q3494,0)</f>
        <v>0</v>
      </c>
      <c r="R308" s="86">
        <f>ROUND('Środki trwałe'!R3494,0)</f>
        <v>0</v>
      </c>
      <c r="S308" s="86">
        <f>ROUND('Środki trwałe'!S3494,0)</f>
        <v>0</v>
      </c>
      <c r="T308" s="86">
        <f>ROUND('Środki trwałe'!T3494,0)</f>
        <v>0</v>
      </c>
      <c r="U308" s="86">
        <f>ROUND('Środki trwałe'!U3494,0)</f>
        <v>0</v>
      </c>
      <c r="V308" s="86">
        <f>ROUND('Środki trwałe'!V3494,0)</f>
        <v>0</v>
      </c>
      <c r="W308" s="86">
        <f>ROUND('Środki trwałe'!W3494,0)</f>
        <v>0</v>
      </c>
      <c r="X308" s="86">
        <f>ROUND('Środki trwałe'!X3494,0)</f>
        <v>0</v>
      </c>
      <c r="Y308" s="86">
        <f>ROUND('Środki trwałe'!Y3494,0)</f>
        <v>0</v>
      </c>
      <c r="Z308" s="86">
        <f>ROUND('Środki trwałe'!Z3494,0)</f>
        <v>0</v>
      </c>
      <c r="AA308" s="86">
        <f>ROUND('Środki trwałe'!AA3494,0)</f>
        <v>0</v>
      </c>
      <c r="AB308" s="86">
        <f>ROUND('Środki trwałe'!AB3494,0)</f>
        <v>0</v>
      </c>
      <c r="AC308" s="86">
        <f>ROUND('Środki trwałe'!AC3494,0)</f>
        <v>0</v>
      </c>
      <c r="AD308" s="86">
        <f>ROUND('Środki trwałe'!AD3494,0)</f>
        <v>0</v>
      </c>
      <c r="AE308" s="86">
        <f>ROUND('Środki trwałe'!AE3494,0)</f>
        <v>0</v>
      </c>
    </row>
    <row r="309" spans="2:31">
      <c r="H309" s="1"/>
    </row>
    <row r="310" spans="2:31"/>
    <row r="311" spans="2:31">
      <c r="B311" s="52" t="s">
        <v>431</v>
      </c>
      <c r="C311" s="52"/>
      <c r="D311" s="52"/>
      <c r="E311" s="52"/>
      <c r="F311" s="52"/>
      <c r="G311" s="52"/>
      <c r="H311" s="313"/>
      <c r="I311" s="52"/>
      <c r="J311" s="52"/>
      <c r="K311" s="33">
        <f t="shared" ref="K311:AE311" si="185">IF(AND(LataProjekcji&gt;=Poczatek,LataProjekcji&lt;=Koniec),ROUND(K233+K215+K197+K144+K121+K108+K85+K305,0),0)</f>
        <v>0</v>
      </c>
      <c r="L311" s="33">
        <f t="shared" ca="1" si="185"/>
        <v>0</v>
      </c>
      <c r="M311" s="33">
        <f t="shared" ca="1" si="185"/>
        <v>0</v>
      </c>
      <c r="N311" s="33">
        <f t="shared" ca="1" si="185"/>
        <v>0</v>
      </c>
      <c r="O311" s="33">
        <f t="shared" ca="1" si="185"/>
        <v>0</v>
      </c>
      <c r="P311" s="33">
        <f t="shared" ca="1" si="185"/>
        <v>0</v>
      </c>
      <c r="Q311" s="33">
        <f t="shared" ca="1" si="185"/>
        <v>0</v>
      </c>
      <c r="R311" s="33">
        <f t="shared" ca="1" si="185"/>
        <v>0</v>
      </c>
      <c r="S311" s="33">
        <f t="shared" ca="1" si="185"/>
        <v>0</v>
      </c>
      <c r="T311" s="33">
        <f t="shared" ca="1" si="185"/>
        <v>0</v>
      </c>
      <c r="U311" s="33">
        <f t="shared" ca="1" si="185"/>
        <v>0</v>
      </c>
      <c r="V311" s="33">
        <f t="shared" ca="1" si="185"/>
        <v>0</v>
      </c>
      <c r="W311" s="33">
        <f t="shared" ca="1" si="185"/>
        <v>0</v>
      </c>
      <c r="X311" s="33">
        <f t="shared" ca="1" si="185"/>
        <v>0</v>
      </c>
      <c r="Y311" s="33">
        <f t="shared" ca="1" si="185"/>
        <v>0</v>
      </c>
      <c r="Z311" s="33">
        <f t="shared" ca="1" si="185"/>
        <v>0</v>
      </c>
      <c r="AA311" s="33">
        <f t="shared" ca="1" si="185"/>
        <v>0</v>
      </c>
      <c r="AB311" s="33">
        <f t="shared" ca="1" si="185"/>
        <v>0</v>
      </c>
      <c r="AC311" s="33">
        <f t="shared" ca="1" si="185"/>
        <v>0</v>
      </c>
      <c r="AD311" s="33">
        <f t="shared" ca="1" si="185"/>
        <v>0</v>
      </c>
      <c r="AE311" s="33">
        <f t="shared" ca="1" si="185"/>
        <v>0</v>
      </c>
    </row>
    <row r="312" spans="2:31">
      <c r="B312" s="52" t="s">
        <v>765</v>
      </c>
      <c r="C312" s="52"/>
      <c r="D312" s="52"/>
      <c r="E312" s="52"/>
      <c r="F312" s="52"/>
      <c r="G312" s="52"/>
      <c r="H312" s="52"/>
      <c r="I312" s="52"/>
      <c r="J312" s="52"/>
      <c r="K312" s="33">
        <f>IF(AND(LataProjekcji&gt;=Poczatek,LataProjekcji&lt;=Koniec),ROUND('Koszty operacyjne'!K1657+Finansowanie!K172,0),0)</f>
        <v>0</v>
      </c>
      <c r="L312" s="33">
        <f>IF(AND(LataProjekcji&gt;=Poczatek,LataProjekcji&lt;=Koniec),ROUND('Koszty operacyjne'!L1657+Finansowanie!L172,0),0)</f>
        <v>0</v>
      </c>
      <c r="M312" s="33">
        <f>IF(AND(LataProjekcji&gt;=Poczatek,LataProjekcji&lt;=Koniec),ROUND('Koszty operacyjne'!M1657+Finansowanie!M172,0),0)</f>
        <v>0</v>
      </c>
      <c r="N312" s="33">
        <f>IF(AND(LataProjekcji&gt;=Poczatek,LataProjekcji&lt;=Koniec),ROUND('Koszty operacyjne'!N1657+Finansowanie!N172,0),0)</f>
        <v>0</v>
      </c>
      <c r="O312" s="33">
        <f>IF(AND(LataProjekcji&gt;=Poczatek,LataProjekcji&lt;=Koniec),ROUND('Koszty operacyjne'!O1657+Finansowanie!O172,0),0)</f>
        <v>0</v>
      </c>
      <c r="P312" s="33">
        <f>IF(AND(LataProjekcji&gt;=Poczatek,LataProjekcji&lt;=Koniec),ROUND('Koszty operacyjne'!P1657+Finansowanie!P172,0),0)</f>
        <v>0</v>
      </c>
      <c r="Q312" s="33">
        <f>IF(AND(LataProjekcji&gt;=Poczatek,LataProjekcji&lt;=Koniec),ROUND('Koszty operacyjne'!Q1657+Finansowanie!Q172,0),0)</f>
        <v>0</v>
      </c>
      <c r="R312" s="33">
        <f>IF(AND(LataProjekcji&gt;=Poczatek,LataProjekcji&lt;=Koniec),ROUND('Koszty operacyjne'!R1657+Finansowanie!R172,0),0)</f>
        <v>0</v>
      </c>
      <c r="S312" s="33">
        <f>IF(AND(LataProjekcji&gt;=Poczatek,LataProjekcji&lt;=Koniec),ROUND('Koszty operacyjne'!S1657+Finansowanie!S172,0),0)</f>
        <v>0</v>
      </c>
      <c r="T312" s="33">
        <f>IF(AND(LataProjekcji&gt;=Poczatek,LataProjekcji&lt;=Koniec),ROUND('Koszty operacyjne'!T1657+Finansowanie!T172,0),0)</f>
        <v>0</v>
      </c>
      <c r="U312" s="33">
        <f>IF(AND(LataProjekcji&gt;=Poczatek,LataProjekcji&lt;=Koniec),ROUND('Koszty operacyjne'!U1657+Finansowanie!U172,0),0)</f>
        <v>0</v>
      </c>
      <c r="V312" s="33">
        <f>IF(AND(LataProjekcji&gt;=Poczatek,LataProjekcji&lt;=Koniec),ROUND('Koszty operacyjne'!V1657+Finansowanie!V172,0),0)</f>
        <v>0</v>
      </c>
      <c r="W312" s="33">
        <f>IF(AND(LataProjekcji&gt;=Poczatek,LataProjekcji&lt;=Koniec),ROUND('Koszty operacyjne'!W1657+Finansowanie!W172,0),0)</f>
        <v>0</v>
      </c>
      <c r="X312" s="33">
        <f>IF(AND(LataProjekcji&gt;=Poczatek,LataProjekcji&lt;=Koniec),ROUND('Koszty operacyjne'!X1657+Finansowanie!X172,0),0)</f>
        <v>0</v>
      </c>
      <c r="Y312" s="33">
        <f>IF(AND(LataProjekcji&gt;=Poczatek,LataProjekcji&lt;=Koniec),ROUND('Koszty operacyjne'!Y1657+Finansowanie!Y172,0),0)</f>
        <v>0</v>
      </c>
      <c r="Z312" s="33">
        <f>IF(AND(LataProjekcji&gt;=Poczatek,LataProjekcji&lt;=Koniec),ROUND('Koszty operacyjne'!Z1657+Finansowanie!Z172,0),0)</f>
        <v>0</v>
      </c>
      <c r="AA312" s="33">
        <f>IF(AND(LataProjekcji&gt;=Poczatek,LataProjekcji&lt;=Koniec),ROUND('Koszty operacyjne'!AA1657+Finansowanie!AA172,0),0)</f>
        <v>0</v>
      </c>
      <c r="AB312" s="33">
        <f>IF(AND(LataProjekcji&gt;=Poczatek,LataProjekcji&lt;=Koniec),ROUND('Koszty operacyjne'!AB1657+Finansowanie!AB172,0),0)</f>
        <v>0</v>
      </c>
      <c r="AC312" s="33">
        <f>IF(AND(LataProjekcji&gt;=Poczatek,LataProjekcji&lt;=Koniec),ROUND('Koszty operacyjne'!AC1657+Finansowanie!AC172,0),0)</f>
        <v>0</v>
      </c>
      <c r="AD312" s="33">
        <f>IF(AND(LataProjekcji&gt;=Poczatek,LataProjekcji&lt;=Koniec),ROUND('Koszty operacyjne'!AD1657+Finansowanie!AD172,0),0)</f>
        <v>0</v>
      </c>
      <c r="AE312" s="33">
        <f>IF(AND(LataProjekcji&gt;=Poczatek,LataProjekcji&lt;=Koniec),ROUND('Koszty operacyjne'!AE1657+Finansowanie!AE172,0),0)</f>
        <v>0</v>
      </c>
    </row>
    <row r="313" spans="2:31">
      <c r="B313" s="89" t="s">
        <v>432</v>
      </c>
      <c r="C313" s="89"/>
      <c r="D313" s="89"/>
      <c r="E313" s="89"/>
      <c r="F313" s="89"/>
      <c r="G313" s="89"/>
      <c r="H313" s="312"/>
      <c r="I313" s="89"/>
      <c r="J313" s="89"/>
      <c r="K313" s="90">
        <f t="shared" ref="K313:AE313" si="186">IF(AND(LataProjekcji&gt;=Poczatek,LataProjekcji&lt;=Koniec),(K235+K217+K199+K146+K123+K110+K87+K280+K307),0)</f>
        <v>0</v>
      </c>
      <c r="L313" s="90">
        <f t="shared" ca="1" si="186"/>
        <v>0</v>
      </c>
      <c r="M313" s="90">
        <f t="shared" ca="1" si="186"/>
        <v>0</v>
      </c>
      <c r="N313" s="90">
        <f t="shared" ca="1" si="186"/>
        <v>0</v>
      </c>
      <c r="O313" s="90">
        <f t="shared" ca="1" si="186"/>
        <v>0</v>
      </c>
      <c r="P313" s="90">
        <f t="shared" ca="1" si="186"/>
        <v>0</v>
      </c>
      <c r="Q313" s="90">
        <f t="shared" si="186"/>
        <v>0</v>
      </c>
      <c r="R313" s="90">
        <f t="shared" si="186"/>
        <v>0</v>
      </c>
      <c r="S313" s="90">
        <f t="shared" si="186"/>
        <v>0</v>
      </c>
      <c r="T313" s="90">
        <f t="shared" si="186"/>
        <v>0</v>
      </c>
      <c r="U313" s="90">
        <f t="shared" si="186"/>
        <v>0</v>
      </c>
      <c r="V313" s="90">
        <f t="shared" si="186"/>
        <v>0</v>
      </c>
      <c r="W313" s="90">
        <f t="shared" si="186"/>
        <v>0</v>
      </c>
      <c r="X313" s="90">
        <f t="shared" si="186"/>
        <v>0</v>
      </c>
      <c r="Y313" s="90">
        <f t="shared" si="186"/>
        <v>0</v>
      </c>
      <c r="Z313" s="90">
        <f t="shared" si="186"/>
        <v>0</v>
      </c>
      <c r="AA313" s="90">
        <f t="shared" si="186"/>
        <v>0</v>
      </c>
      <c r="AB313" s="90">
        <f t="shared" si="186"/>
        <v>0</v>
      </c>
      <c r="AC313" s="90">
        <f t="shared" si="186"/>
        <v>0</v>
      </c>
      <c r="AD313" s="90">
        <f t="shared" si="186"/>
        <v>0</v>
      </c>
      <c r="AE313" s="90">
        <f t="shared" si="186"/>
        <v>0</v>
      </c>
    </row>
    <row r="314" spans="2:31">
      <c r="B314" s="98" t="s">
        <v>433</v>
      </c>
      <c r="C314" s="96"/>
      <c r="D314" s="96"/>
      <c r="E314" s="96"/>
      <c r="F314" s="96"/>
      <c r="G314" s="96"/>
      <c r="H314" s="318"/>
      <c r="I314" s="96"/>
      <c r="J314" s="96"/>
      <c r="K314" s="97">
        <f t="shared" ref="K314:W314" si="187">IF(AND(LataProjekcji&gt;=Poczatek,LataProjekcji&lt;=Koniec),SUM(K311:K313),0)</f>
        <v>0</v>
      </c>
      <c r="L314" s="97">
        <f t="shared" ca="1" si="187"/>
        <v>0</v>
      </c>
      <c r="M314" s="97">
        <f t="shared" ca="1" si="187"/>
        <v>0</v>
      </c>
      <c r="N314" s="97">
        <f t="shared" ca="1" si="187"/>
        <v>0</v>
      </c>
      <c r="O314" s="97">
        <f t="shared" ca="1" si="187"/>
        <v>0</v>
      </c>
      <c r="P314" s="97">
        <f t="shared" ca="1" si="187"/>
        <v>0</v>
      </c>
      <c r="Q314" s="97">
        <f t="shared" ca="1" si="187"/>
        <v>0</v>
      </c>
      <c r="R314" s="97">
        <f t="shared" ca="1" si="187"/>
        <v>0</v>
      </c>
      <c r="S314" s="97">
        <f t="shared" ca="1" si="187"/>
        <v>0</v>
      </c>
      <c r="T314" s="97">
        <f t="shared" ca="1" si="187"/>
        <v>0</v>
      </c>
      <c r="U314" s="97">
        <f t="shared" ca="1" si="187"/>
        <v>0</v>
      </c>
      <c r="V314" s="97">
        <f t="shared" ca="1" si="187"/>
        <v>0</v>
      </c>
      <c r="W314" s="97">
        <f t="shared" ca="1" si="187"/>
        <v>0</v>
      </c>
      <c r="X314" s="97">
        <f t="shared" ref="X314:AA314" ca="1" si="188">IF(AND(LataProjekcji&gt;=Poczatek,LataProjekcji&lt;=Koniec),SUM(X311:X313),0)</f>
        <v>0</v>
      </c>
      <c r="Y314" s="97">
        <f t="shared" ca="1" si="188"/>
        <v>0</v>
      </c>
      <c r="Z314" s="97">
        <f t="shared" ca="1" si="188"/>
        <v>0</v>
      </c>
      <c r="AA314" s="97">
        <f t="shared" ca="1" si="188"/>
        <v>0</v>
      </c>
      <c r="AB314" s="97">
        <f t="shared" ref="AB314:AE314" ca="1" si="189">IF(AND(LataProjekcji&gt;=Poczatek,LataProjekcji&lt;=Koniec),SUM(AB311:AB313),0)</f>
        <v>0</v>
      </c>
      <c r="AC314" s="97">
        <f t="shared" ca="1" si="189"/>
        <v>0</v>
      </c>
      <c r="AD314" s="97">
        <f t="shared" ca="1" si="189"/>
        <v>0</v>
      </c>
      <c r="AE314" s="97">
        <f t="shared" ca="1" si="189"/>
        <v>0</v>
      </c>
    </row>
    <row r="315" spans="2:31"/>
    <row r="316" spans="2:31"/>
    <row r="317" spans="2:31">
      <c r="B317" s="52" t="s">
        <v>434</v>
      </c>
      <c r="C317" s="52"/>
      <c r="D317" s="52"/>
      <c r="E317" s="52"/>
      <c r="F317" s="52"/>
      <c r="G317" s="52"/>
      <c r="H317" s="313"/>
      <c r="I317" s="52"/>
      <c r="J317" s="52"/>
      <c r="K317" s="33">
        <f t="shared" ref="K317:AE317" ca="1" si="190">ROUND(K236+K218+K200+K147+K124+K111+K88+K308,0)</f>
        <v>0</v>
      </c>
      <c r="L317" s="33">
        <f t="shared" ca="1" si="190"/>
        <v>0</v>
      </c>
      <c r="M317" s="33">
        <f t="shared" ca="1" si="190"/>
        <v>0</v>
      </c>
      <c r="N317" s="33">
        <f t="shared" ca="1" si="190"/>
        <v>0</v>
      </c>
      <c r="O317" s="33">
        <f t="shared" ca="1" si="190"/>
        <v>0</v>
      </c>
      <c r="P317" s="33">
        <f t="shared" ca="1" si="190"/>
        <v>0</v>
      </c>
      <c r="Q317" s="33">
        <f t="shared" ca="1" si="190"/>
        <v>0</v>
      </c>
      <c r="R317" s="33">
        <f t="shared" ca="1" si="190"/>
        <v>0</v>
      </c>
      <c r="S317" s="33">
        <f t="shared" ca="1" si="190"/>
        <v>0</v>
      </c>
      <c r="T317" s="33">
        <f t="shared" ca="1" si="190"/>
        <v>0</v>
      </c>
      <c r="U317" s="33">
        <f t="shared" ca="1" si="190"/>
        <v>0</v>
      </c>
      <c r="V317" s="33">
        <f t="shared" ca="1" si="190"/>
        <v>0</v>
      </c>
      <c r="W317" s="33">
        <f t="shared" ca="1" si="190"/>
        <v>0</v>
      </c>
      <c r="X317" s="33">
        <f t="shared" ca="1" si="190"/>
        <v>0</v>
      </c>
      <c r="Y317" s="33">
        <f t="shared" ca="1" si="190"/>
        <v>0</v>
      </c>
      <c r="Z317" s="33">
        <f t="shared" ca="1" si="190"/>
        <v>0</v>
      </c>
      <c r="AA317" s="33">
        <f t="shared" ca="1" si="190"/>
        <v>0</v>
      </c>
      <c r="AB317" s="33">
        <f t="shared" ca="1" si="190"/>
        <v>0</v>
      </c>
      <c r="AC317" s="33">
        <f t="shared" ca="1" si="190"/>
        <v>0</v>
      </c>
      <c r="AD317" s="33">
        <f t="shared" ca="1" si="190"/>
        <v>0</v>
      </c>
      <c r="AE317" s="33">
        <f t="shared" ca="1" si="190"/>
        <v>0</v>
      </c>
    </row>
    <row r="318" spans="2:31">
      <c r="B318" s="52" t="s">
        <v>435</v>
      </c>
      <c r="C318" s="52"/>
      <c r="D318" s="52"/>
      <c r="E318" s="52"/>
      <c r="F318" s="52"/>
      <c r="G318" s="52"/>
      <c r="H318" s="313"/>
      <c r="I318" s="52"/>
      <c r="J318" s="52"/>
      <c r="K318" s="33">
        <f>ROUND(IF(LataProjekcji&lt;Koniec_Projekt,'Środki trwałe'!K2139,0),0)</f>
        <v>0</v>
      </c>
      <c r="L318" s="33">
        <f>ROUND(IF(LataProjekcji&lt;Koniec_Projekt,'Środki trwałe'!L2139,0),0)</f>
        <v>0</v>
      </c>
      <c r="M318" s="33">
        <f>ROUND(IF(LataProjekcji&lt;Koniec_Projekt,'Środki trwałe'!M2139,0),0)</f>
        <v>0</v>
      </c>
      <c r="N318" s="33">
        <f>ROUND(IF(LataProjekcji&lt;Koniec_Projekt,'Środki trwałe'!N2139,0),0)</f>
        <v>0</v>
      </c>
      <c r="O318" s="33">
        <f>ROUND(IF(LataProjekcji&lt;Koniec_Projekt,'Środki trwałe'!O2139,0),0)</f>
        <v>0</v>
      </c>
      <c r="P318" s="33">
        <f>ROUND(IF(LataProjekcji&lt;Koniec_Projekt,'Środki trwałe'!P2139,0),0)</f>
        <v>0</v>
      </c>
      <c r="Q318" s="33">
        <f>ROUND(IF(LataProjekcji&lt;Koniec_Projekt,'Środki trwałe'!Q2139,0),0)</f>
        <v>0</v>
      </c>
      <c r="R318" s="33">
        <f>ROUND(IF(LataProjekcji&lt;Koniec_Projekt,'Środki trwałe'!R2139,0),0)</f>
        <v>0</v>
      </c>
      <c r="S318" s="33">
        <f>ROUND(IF(LataProjekcji&lt;Koniec_Projekt,'Środki trwałe'!S2139,0),0)</f>
        <v>0</v>
      </c>
      <c r="T318" s="33">
        <f>ROUND(IF(LataProjekcji&lt;Koniec_Projekt,'Środki trwałe'!T2139,0),0)</f>
        <v>0</v>
      </c>
      <c r="U318" s="33">
        <f>ROUND(IF(LataProjekcji&lt;Koniec_Projekt,'Środki trwałe'!U2139,0),0)</f>
        <v>0</v>
      </c>
      <c r="V318" s="33">
        <f>ROUND(IF(LataProjekcji&lt;Koniec_Projekt,'Środki trwałe'!V2139,0),0)</f>
        <v>0</v>
      </c>
      <c r="W318" s="33">
        <f>ROUND(IF(LataProjekcji&lt;Koniec_Projekt,'Środki trwałe'!W2139,0),0)</f>
        <v>0</v>
      </c>
      <c r="X318" s="33">
        <f>ROUND(IF(LataProjekcji&lt;Koniec_Projekt,'Środki trwałe'!X2139,0),0)</f>
        <v>0</v>
      </c>
      <c r="Y318" s="33">
        <f>ROUND(IF(LataProjekcji&lt;Koniec_Projekt,'Środki trwałe'!Y2139,0),0)</f>
        <v>0</v>
      </c>
      <c r="Z318" s="33">
        <f>ROUND(IF(LataProjekcji&lt;Koniec_Projekt,'Środki trwałe'!Z2139,0),0)</f>
        <v>0</v>
      </c>
      <c r="AA318" s="33">
        <f>ROUND(IF(LataProjekcji&lt;Koniec_Projekt,'Środki trwałe'!AA2139,0),0)</f>
        <v>0</v>
      </c>
      <c r="AB318" s="33">
        <f>ROUND(IF(LataProjekcji&lt;Koniec_Projekt,'Środki trwałe'!AB2139,0),0)</f>
        <v>0</v>
      </c>
      <c r="AC318" s="33">
        <f>ROUND(IF(LataProjekcji&lt;Koniec_Projekt,'Środki trwałe'!AC2139,0),0)</f>
        <v>0</v>
      </c>
      <c r="AD318" s="33">
        <f>ROUND(IF(LataProjekcji&lt;Koniec_Projekt,'Środki trwałe'!AD2139,0),0)</f>
        <v>0</v>
      </c>
      <c r="AE318" s="33">
        <f>ROUND(IF(LataProjekcji&lt;Koniec_Projekt,'Środki trwałe'!AE2139,0),0)</f>
        <v>0</v>
      </c>
    </row>
    <row r="319" spans="2:31">
      <c r="B319" s="89" t="s">
        <v>436</v>
      </c>
      <c r="C319" s="89"/>
      <c r="D319" s="89"/>
      <c r="E319" s="89"/>
      <c r="F319" s="89"/>
      <c r="G319" s="89"/>
      <c r="H319" s="312"/>
      <c r="I319" s="89"/>
      <c r="J319" s="89"/>
      <c r="K319" s="90">
        <f>ROUND(IF(LataProjekcji&lt;Koniec_PR,'Koszty operacyjne'!K1418,0),0)</f>
        <v>0</v>
      </c>
      <c r="L319" s="90">
        <f>ROUND(IF(LataProjekcji&lt;Koniec_PR,'Koszty operacyjne'!L1418,0),0)</f>
        <v>0</v>
      </c>
      <c r="M319" s="90">
        <f>ROUND(IF(LataProjekcji&lt;Koniec_PR,'Koszty operacyjne'!M1418,0),0)</f>
        <v>0</v>
      </c>
      <c r="N319" s="90">
        <f>ROUND(IF(LataProjekcji&lt;Koniec_PR,'Koszty operacyjne'!N1418,0),0)</f>
        <v>0</v>
      </c>
      <c r="O319" s="90">
        <f>ROUND(IF(LataProjekcji&lt;Koniec_PR,'Koszty operacyjne'!O1418,0),0)</f>
        <v>0</v>
      </c>
      <c r="P319" s="90">
        <f>ROUND(IF(LataProjekcji&lt;Koniec_PR,'Koszty operacyjne'!P1418,0),0)</f>
        <v>0</v>
      </c>
      <c r="Q319" s="90">
        <f>ROUND(IF(LataProjekcji&lt;Koniec_PR,'Koszty operacyjne'!Q1418,0),0)</f>
        <v>0</v>
      </c>
      <c r="R319" s="90">
        <f>ROUND(IF(LataProjekcji&lt;Koniec_PR,'Koszty operacyjne'!R1418,0),0)</f>
        <v>0</v>
      </c>
      <c r="S319" s="90">
        <f>ROUND(IF(LataProjekcji&lt;Koniec_PR,'Koszty operacyjne'!S1418,0),0)</f>
        <v>0</v>
      </c>
      <c r="T319" s="90">
        <f>ROUND(IF(LataProjekcji&lt;Koniec_PR,'Koszty operacyjne'!T1418,0),0)</f>
        <v>0</v>
      </c>
      <c r="U319" s="90">
        <f>ROUND(IF(LataProjekcji&lt;Koniec_PR,'Koszty operacyjne'!U1418,0),0)</f>
        <v>0</v>
      </c>
      <c r="V319" s="90">
        <f>ROUND(IF(LataProjekcji&lt;Koniec_PR,'Koszty operacyjne'!V1418,0),0)</f>
        <v>0</v>
      </c>
      <c r="W319" s="90">
        <f>ROUND(IF(LataProjekcji&lt;Koniec_PR,'Koszty operacyjne'!W1418,0),0)</f>
        <v>0</v>
      </c>
      <c r="X319" s="90">
        <f>ROUND(IF(LataProjekcji&lt;Koniec_PR,'Koszty operacyjne'!X1418,0),0)</f>
        <v>0</v>
      </c>
      <c r="Y319" s="90">
        <f>ROUND(IF(LataProjekcji&lt;Koniec_PR,'Koszty operacyjne'!Y1418,0),0)</f>
        <v>0</v>
      </c>
      <c r="Z319" s="90">
        <f>ROUND(IF(LataProjekcji&lt;Koniec_PR,'Koszty operacyjne'!Z1418,0),0)</f>
        <v>0</v>
      </c>
      <c r="AA319" s="90">
        <f>ROUND(IF(LataProjekcji&lt;Koniec_PR,'Koszty operacyjne'!AA1418,0),0)</f>
        <v>0</v>
      </c>
      <c r="AB319" s="90">
        <f>ROUND(IF(LataProjekcji&lt;Koniec_PR,'Koszty operacyjne'!AB1418,0),0)</f>
        <v>0</v>
      </c>
      <c r="AC319" s="90">
        <f>ROUND(IF(LataProjekcji&lt;Koniec_PR,'Koszty operacyjne'!AC1418,0),0)</f>
        <v>0</v>
      </c>
      <c r="AD319" s="90">
        <f>ROUND(IF(LataProjekcji&lt;Koniec_PR,'Koszty operacyjne'!AD1418,0),0)</f>
        <v>0</v>
      </c>
      <c r="AE319" s="90">
        <f>ROUND(IF(LataProjekcji&lt;Koniec_PR,'Koszty operacyjne'!AE1418,0),0)</f>
        <v>0</v>
      </c>
    </row>
    <row r="320" spans="2:31">
      <c r="B320" s="98" t="s">
        <v>437</v>
      </c>
      <c r="C320" s="96"/>
      <c r="D320" s="96"/>
      <c r="E320" s="96"/>
      <c r="F320" s="96"/>
      <c r="G320" s="96"/>
      <c r="H320" s="318"/>
      <c r="I320" s="96"/>
      <c r="J320" s="96"/>
      <c r="K320" s="97">
        <f t="shared" ref="K320:W320" si="191">IF(LataProjekcji&lt;=Koniec,ROUND(SUM(K317:K319),0),0)</f>
        <v>0</v>
      </c>
      <c r="L320" s="97">
        <f t="shared" ca="1" si="191"/>
        <v>0</v>
      </c>
      <c r="M320" s="97">
        <f t="shared" ca="1" si="191"/>
        <v>0</v>
      </c>
      <c r="N320" s="97">
        <f t="shared" ca="1" si="191"/>
        <v>0</v>
      </c>
      <c r="O320" s="97">
        <f t="shared" ca="1" si="191"/>
        <v>0</v>
      </c>
      <c r="P320" s="97">
        <f t="shared" ca="1" si="191"/>
        <v>0</v>
      </c>
      <c r="Q320" s="97">
        <f t="shared" ca="1" si="191"/>
        <v>0</v>
      </c>
      <c r="R320" s="97">
        <f t="shared" ca="1" si="191"/>
        <v>0</v>
      </c>
      <c r="S320" s="97">
        <f t="shared" ca="1" si="191"/>
        <v>0</v>
      </c>
      <c r="T320" s="97">
        <f t="shared" ca="1" si="191"/>
        <v>0</v>
      </c>
      <c r="U320" s="97">
        <f t="shared" ca="1" si="191"/>
        <v>0</v>
      </c>
      <c r="V320" s="97">
        <f t="shared" ca="1" si="191"/>
        <v>0</v>
      </c>
      <c r="W320" s="97">
        <f t="shared" ca="1" si="191"/>
        <v>0</v>
      </c>
      <c r="X320" s="97">
        <f t="shared" ref="X320:AA320" ca="1" si="192">IF(LataProjekcji&lt;=Koniec,ROUND(SUM(X317:X319),0),0)</f>
        <v>0</v>
      </c>
      <c r="Y320" s="97">
        <f t="shared" ca="1" si="192"/>
        <v>0</v>
      </c>
      <c r="Z320" s="97">
        <f t="shared" ca="1" si="192"/>
        <v>0</v>
      </c>
      <c r="AA320" s="97">
        <f t="shared" ca="1" si="192"/>
        <v>0</v>
      </c>
      <c r="AB320" s="97">
        <f t="shared" ref="AB320:AE320" ca="1" si="193">IF(LataProjekcji&lt;=Koniec,ROUND(SUM(AB317:AB319),0),0)</f>
        <v>0</v>
      </c>
      <c r="AC320" s="97">
        <f t="shared" ca="1" si="193"/>
        <v>0</v>
      </c>
      <c r="AD320" s="97">
        <f t="shared" ca="1" si="193"/>
        <v>0</v>
      </c>
      <c r="AE320" s="97">
        <f t="shared" ca="1" si="193"/>
        <v>0</v>
      </c>
    </row>
    <row r="321" spans="2:37"/>
    <row r="322" spans="2:37" ht="14.5">
      <c r="B322" s="11"/>
    </row>
    <row r="323" spans="2:37" ht="14.5">
      <c r="B323" s="621" t="s">
        <v>39</v>
      </c>
      <c r="C323" s="622"/>
      <c r="D323" s="622"/>
      <c r="E323" s="622"/>
      <c r="F323" s="622"/>
      <c r="G323" s="622"/>
      <c r="H323" s="622"/>
      <c r="I323" s="622"/>
      <c r="J323" s="622"/>
      <c r="K323" s="622"/>
      <c r="L323" s="622"/>
      <c r="M323" s="622"/>
      <c r="N323" s="622"/>
      <c r="O323" s="622"/>
      <c r="P323" s="622"/>
      <c r="Q323" s="622"/>
      <c r="R323" s="622"/>
      <c r="S323" s="622"/>
      <c r="T323" s="622"/>
      <c r="U323" s="622"/>
      <c r="V323" s="622"/>
      <c r="W323" s="622"/>
      <c r="X323" s="622"/>
      <c r="Y323" s="622"/>
      <c r="Z323" s="622"/>
      <c r="AA323" s="622"/>
      <c r="AB323" s="622"/>
      <c r="AC323" s="622"/>
      <c r="AD323" s="622"/>
      <c r="AE323" s="622"/>
      <c r="AF323"/>
      <c r="AG323"/>
      <c r="AH323"/>
      <c r="AI323"/>
      <c r="AJ323"/>
      <c r="AK323"/>
    </row>
    <row r="324" spans="2:37" ht="4" customHeight="1">
      <c r="H324" s="1"/>
      <c r="AF324"/>
      <c r="AG324"/>
      <c r="AH324"/>
      <c r="AI324"/>
      <c r="AJ324"/>
      <c r="AK324"/>
    </row>
    <row r="325" spans="2:37" ht="15" customHeight="1">
      <c r="B325" s="616" t="str">
        <f>IF(Okres_Prognozy&gt;10,"Uwaga! Okres prognozy przekracza 10 lat. Należy uzasadnić przyjęty okres prognozy","")</f>
        <v/>
      </c>
      <c r="H325" s="1"/>
      <c r="AF325"/>
      <c r="AG325"/>
      <c r="AH325"/>
      <c r="AI325"/>
      <c r="AJ325"/>
      <c r="AK325"/>
    </row>
    <row r="326" spans="2:37" ht="4" customHeight="1">
      <c r="H326" s="1"/>
      <c r="AF326"/>
      <c r="AG326"/>
      <c r="AH326"/>
      <c r="AI326"/>
      <c r="AJ326"/>
      <c r="AK326"/>
    </row>
    <row r="327" spans="2:37" ht="409.5" customHeight="1">
      <c r="B327" s="709"/>
      <c r="C327" s="709"/>
      <c r="D327" s="709"/>
      <c r="E327" s="709"/>
      <c r="F327" s="709"/>
      <c r="G327" s="709"/>
      <c r="H327" s="709"/>
      <c r="I327" s="709"/>
      <c r="J327" s="709"/>
      <c r="K327" s="709"/>
      <c r="L327" s="709"/>
      <c r="M327" s="709"/>
      <c r="N327" s="709"/>
      <c r="O327" s="709"/>
      <c r="P327" s="709"/>
      <c r="Q327" s="709"/>
      <c r="R327" s="709"/>
      <c r="S327" s="709"/>
      <c r="T327" s="709"/>
      <c r="U327" s="709"/>
      <c r="V327" s="709"/>
      <c r="W327" s="709"/>
      <c r="X327" s="709"/>
      <c r="Y327" s="709"/>
      <c r="Z327" s="709"/>
      <c r="AA327" s="709"/>
      <c r="AB327" s="709"/>
      <c r="AC327" s="709"/>
      <c r="AD327" s="709"/>
      <c r="AE327" s="709"/>
      <c r="AF327"/>
      <c r="AG327"/>
      <c r="AH327"/>
      <c r="AI327"/>
      <c r="AJ327"/>
      <c r="AK327"/>
    </row>
    <row r="328" spans="2:37" ht="409.5" customHeight="1">
      <c r="B328" s="710"/>
      <c r="C328" s="710"/>
      <c r="D328" s="710"/>
      <c r="E328" s="710"/>
      <c r="F328" s="710"/>
      <c r="G328" s="710"/>
      <c r="H328" s="710"/>
      <c r="I328" s="710"/>
      <c r="J328" s="710"/>
      <c r="K328" s="710"/>
      <c r="L328" s="710"/>
      <c r="M328" s="710"/>
      <c r="N328" s="710"/>
      <c r="O328" s="710"/>
      <c r="P328" s="710"/>
      <c r="Q328" s="710"/>
      <c r="R328" s="710"/>
      <c r="S328" s="710"/>
      <c r="T328" s="710"/>
      <c r="U328" s="710"/>
      <c r="V328" s="710"/>
      <c r="W328" s="710"/>
      <c r="X328" s="710"/>
      <c r="Y328" s="710"/>
      <c r="Z328" s="710"/>
      <c r="AA328" s="710"/>
      <c r="AB328" s="710"/>
      <c r="AC328" s="710"/>
      <c r="AD328" s="710"/>
      <c r="AE328" s="710"/>
      <c r="AF328"/>
      <c r="AG328"/>
      <c r="AH328"/>
      <c r="AI328"/>
      <c r="AJ328"/>
      <c r="AK328"/>
    </row>
    <row r="329" spans="2:37"/>
    <row r="378" spans="1:31" ht="12.5" hidden="1" thickBot="1"/>
    <row r="379" spans="1:31" ht="12.5" hidden="1" thickBot="1">
      <c r="A379" s="258"/>
      <c r="B379" s="20" t="s">
        <v>430</v>
      </c>
      <c r="C379" s="249">
        <v>0</v>
      </c>
      <c r="D379" s="21"/>
      <c r="E379" s="452">
        <v>0</v>
      </c>
      <c r="F379" s="21"/>
      <c r="G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</row>
    <row r="380" spans="1:31" hidden="1">
      <c r="A380" s="258"/>
      <c r="B380" s="21" t="s">
        <v>394</v>
      </c>
      <c r="C380" s="164">
        <f ca="1">IFERROR(YEAR(OFFSET($D$62,C379,0)),0)</f>
        <v>0</v>
      </c>
      <c r="D380" s="164">
        <f ca="1">IFERROR(MONTH(OFFSET($D$62,C379,0)),0)</f>
        <v>0</v>
      </c>
      <c r="E380" s="522">
        <f ca="1">IleMiesiecyDoKoncaRokuRozliczenieDotacji</f>
        <v>0</v>
      </c>
      <c r="F380" s="21"/>
      <c r="G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</row>
    <row r="381" spans="1:31" hidden="1">
      <c r="A381" s="258"/>
      <c r="B381" s="21" t="s">
        <v>387</v>
      </c>
      <c r="C381" s="244">
        <f>IF(F62&lt;0,0,F62)</f>
        <v>0</v>
      </c>
      <c r="D381" s="22">
        <f ca="1">OFFSET($C$62,C379,0)</f>
        <v>0</v>
      </c>
      <c r="E381" s="22">
        <f>IF($C62&gt;10,ROUND(($C382/12)*$E380,0),$C381)</f>
        <v>0</v>
      </c>
      <c r="F381" s="21"/>
      <c r="G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</row>
    <row r="382" spans="1:31" hidden="1">
      <c r="A382" s="258"/>
      <c r="B382" s="21" t="s">
        <v>395</v>
      </c>
      <c r="C382" s="656">
        <f ca="1">IF(ISBLANK(OFFSET($D$62,C379,0)),0,IF(OFFSET($C$62,C379,0)&gt;10,ROUND(C381*D382,0),IF(C381&lt;0,0,C381)))</f>
        <v>0</v>
      </c>
      <c r="D382" s="654">
        <f ca="1">'Środki trwałe'!C1177</f>
        <v>0</v>
      </c>
      <c r="E382" s="21"/>
      <c r="F382" s="21"/>
      <c r="G382" s="21"/>
      <c r="I382" s="21"/>
      <c r="J382" s="21"/>
      <c r="K382" s="75">
        <f ca="1">IFERROR(ROUND(IF(($C380+1)=K$59,$C382,0),0),0)</f>
        <v>0</v>
      </c>
      <c r="L382" s="247">
        <f ca="1">ROUND(IF(OR(AND($C380=LataProjekcji,$E380&gt;0),AND($C380=LataProjekcji,$E380=0,$D381&lt;=10)),$E381,IF($C380&lt;LataProjekcji,IF((SUM($K382:K382)+$C382)&lt;$C381,$C382,$C381-SUM($K382:K382)),0)),0)</f>
        <v>0</v>
      </c>
      <c r="M382" s="247">
        <f ca="1">ROUND(IF(OR(AND($C380=LataProjekcji,$E380&gt;0),AND($C380=LataProjekcji,$E380=0,$D381&lt;=10)),$E381,IF($C380&lt;LataProjekcji,IF((SUM($K382:L382)+$C382)&lt;$C381,$C382,$C381-SUM($K382:L382)),0)),0)</f>
        <v>0</v>
      </c>
      <c r="N382" s="247">
        <f ca="1">ROUND(IF(OR(AND($C380=LataProjekcji,$E380&gt;0),AND($C380=LataProjekcji,$E380=0,$D381&lt;=10)),$E381,IF($C380&lt;LataProjekcji,IF((SUM($K382:M382)+$C382)&lt;$C381,$C382,$C381-SUM($K382:M382)),0)),0)</f>
        <v>0</v>
      </c>
      <c r="O382" s="247">
        <f ca="1">ROUND(IF(OR(AND($C380=LataProjekcji,$E380&gt;0),AND($C380=LataProjekcji,$E380=0,$D381&lt;=10)),$E381,IF($C380&lt;LataProjekcji,IF((SUM($K382:N382)+$C382)&lt;$C381,$C382,$C381-SUM($K382:N382)),0)),0)</f>
        <v>0</v>
      </c>
      <c r="P382" s="247">
        <f ca="1">ROUND(IF(OR(AND($C380=LataProjekcji,$E380&gt;0),AND($C380=LataProjekcji,$E380=0,$D381&lt;=10)),$E381,IF($C380&lt;LataProjekcji,IF((SUM($K382:O382)+$C382)&lt;$C381,$C382,$C381-SUM($K382:O382)),0)),0)</f>
        <v>0</v>
      </c>
      <c r="Q382" s="247">
        <f ca="1">ROUND(IF(OR(AND($C380=LataProjekcji,$E380&gt;0),AND($C380=LataProjekcji,$E380=0,$D381&lt;=10)),$E381,IF($C380&lt;LataProjekcji,IF((SUM($K382:P382)+$C382)&lt;$C381,$C382,$C381-SUM($K382:P382)),0)),0)</f>
        <v>0</v>
      </c>
      <c r="R382" s="247">
        <f ca="1">ROUND(IF(OR(AND($C380=LataProjekcji,$E380&gt;0),AND($C380=LataProjekcji,$E380=0,$D381&lt;=10)),$E381,IF($C380&lt;LataProjekcji,IF((SUM($K382:Q382)+$C382)&lt;$C381,$C382,$C381-SUM($K382:Q382)),0)),0)</f>
        <v>0</v>
      </c>
      <c r="S382" s="247">
        <f ca="1">ROUND(IF(OR(AND($C380=LataProjekcji,$E380&gt;0),AND($C380=LataProjekcji,$E380=0,$D381&lt;=10)),$E381,IF($C380&lt;LataProjekcji,IF((SUM($K382:R382)+$C382)&lt;$C381,$C382,$C381-SUM($K382:R382)),0)),0)</f>
        <v>0</v>
      </c>
      <c r="T382" s="247">
        <f ca="1">ROUND(IF(OR(AND($C380=LataProjekcji,$E380&gt;0),AND($C380=LataProjekcji,$E380=0,$D381&lt;=10)),$E381,IF($C380&lt;LataProjekcji,IF((SUM($K382:S382)+$C382)&lt;$C381,$C382,$C381-SUM($K382:S382)),0)),0)</f>
        <v>0</v>
      </c>
      <c r="U382" s="247">
        <f ca="1">ROUND(IF(OR(AND($C380=LataProjekcji,$E380&gt;0),AND($C380=LataProjekcji,$E380=0,$D381&lt;=10)),$E381,IF($C380&lt;LataProjekcji,IF((SUM($K382:T382)+$C382)&lt;$C381,$C382,$C381-SUM($K382:T382)),0)),0)</f>
        <v>0</v>
      </c>
      <c r="V382" s="247">
        <f ca="1">ROUND(IF(OR(AND($C380=LataProjekcji,$E380&gt;0),AND($C380=LataProjekcji,$E380=0,$D381&lt;=10)),$E381,IF($C380&lt;LataProjekcji,IF((SUM($K382:U382)+$C382)&lt;$C381,$C382,$C381-SUM($K382:U382)),0)),0)</f>
        <v>0</v>
      </c>
      <c r="W382" s="247">
        <f ca="1">ROUND(IF(OR(AND($C380=LataProjekcji,$E380&gt;0),AND($C380=LataProjekcji,$E380=0,$D381&lt;=10)),$E381,IF($C380&lt;LataProjekcji,IF((SUM($K382:V382)+$C382)&lt;$C381,$C382,$C381-SUM($K382:V382)),0)),0)</f>
        <v>0</v>
      </c>
      <c r="X382" s="247">
        <f ca="1">ROUND(IF(OR(AND($C380=LataProjekcji,$E380&gt;0),AND($C380=LataProjekcji,$E380=0,$D381&lt;=10)),$E381,IF($C380&lt;LataProjekcji,IF((SUM($K382:W382)+$C382)&lt;$C381,$C382,$C381-SUM($K382:W382)),0)),0)</f>
        <v>0</v>
      </c>
      <c r="Y382" s="247">
        <f ca="1">ROUND(IF(OR(AND($C380=LataProjekcji,$E380&gt;0),AND($C380=LataProjekcji,$E380=0,$D381&lt;=10)),$E381,IF($C380&lt;LataProjekcji,IF((SUM($K382:X382)+$C382)&lt;$C381,$C382,$C381-SUM($K382:X382)),0)),0)</f>
        <v>0</v>
      </c>
      <c r="Z382" s="247">
        <f ca="1">ROUND(IF(OR(AND($C380=LataProjekcji,$E380&gt;0),AND($C380=LataProjekcji,$E380=0,$D381&lt;=10)),$E381,IF($C380&lt;LataProjekcji,IF((SUM($K382:Y382)+$C382)&lt;$C381,$C382,$C381-SUM($K382:Y382)),0)),0)</f>
        <v>0</v>
      </c>
      <c r="AA382" s="247">
        <f ca="1">ROUND(IF(OR(AND($C380=LataProjekcji,$E380&gt;0),AND($C380=LataProjekcji,$E380=0,$D381&lt;=10)),$E381,IF($C380&lt;LataProjekcji,IF((SUM($K382:Z382)+$C382)&lt;$C381,$C382,$C381-SUM($K382:Z382)),0)),0)</f>
        <v>0</v>
      </c>
      <c r="AB382" s="247">
        <f ca="1">ROUND(IF(OR(AND($C380=LataProjekcji,$E380&gt;0),AND($C380=LataProjekcji,$E380=0,$D381&lt;=10)),$E381,IF($C380&lt;LataProjekcji,IF((SUM($K382:AA382)+$C382)&lt;$C381,$C382,$C381-SUM($K382:AA382)),0)),0)</f>
        <v>0</v>
      </c>
      <c r="AC382" s="247">
        <f ca="1">ROUND(IF(OR(AND($C380=LataProjekcji,$E380&gt;0),AND($C380=LataProjekcji,$E380=0,$D381&lt;=10)),$E381,IF($C380&lt;LataProjekcji,IF((SUM($K382:AB382)+$C382)&lt;$C381,$C382,$C381-SUM($K382:AB382)),0)),0)</f>
        <v>0</v>
      </c>
      <c r="AD382" s="247">
        <f ca="1">ROUND(IF(OR(AND($C380=LataProjekcji,$E380&gt;0),AND($C380=LataProjekcji,$E380=0,$D381&lt;=10)),$E381,IF($C380&lt;LataProjekcji,IF((SUM($K382:AC382)+$C382)&lt;$C381,$C382,$C381-SUM($K382:AC382)),0)),0)</f>
        <v>0</v>
      </c>
      <c r="AE382" s="247">
        <f ca="1">ROUND(IF(OR(AND($C380=LataProjekcji,$E380&gt;0),AND($C380=LataProjekcji,$E380=0,$D381&lt;=10)),$E381,IF($C380&lt;LataProjekcji,IF((SUM($K382:AD382)+$C382)&lt;$C381,$C382,$C381-SUM($K382:AD382)),0)),0)</f>
        <v>0</v>
      </c>
    </row>
    <row r="383" spans="1:31" hidden="1">
      <c r="A383" s="258"/>
      <c r="B383" s="21" t="s">
        <v>396</v>
      </c>
      <c r="C383" s="22"/>
      <c r="D383" s="21"/>
      <c r="E383" s="21"/>
      <c r="F383" s="21"/>
      <c r="G383" s="21"/>
      <c r="I383" s="21"/>
      <c r="J383" s="21"/>
      <c r="K383" s="22">
        <f ca="1">ROUND(K382,0)</f>
        <v>0</v>
      </c>
      <c r="L383" s="22">
        <f ca="1">ROUND(K383+L382,0)</f>
        <v>0</v>
      </c>
      <c r="M383" s="22">
        <f t="shared" ref="M383:W383" ca="1" si="194">ROUND(L383+M382,0)</f>
        <v>0</v>
      </c>
      <c r="N383" s="22">
        <f t="shared" ca="1" si="194"/>
        <v>0</v>
      </c>
      <c r="O383" s="22">
        <f t="shared" ca="1" si="194"/>
        <v>0</v>
      </c>
      <c r="P383" s="22">
        <f t="shared" ca="1" si="194"/>
        <v>0</v>
      </c>
      <c r="Q383" s="22">
        <f t="shared" ca="1" si="194"/>
        <v>0</v>
      </c>
      <c r="R383" s="22">
        <f t="shared" ca="1" si="194"/>
        <v>0</v>
      </c>
      <c r="S383" s="22">
        <f t="shared" ca="1" si="194"/>
        <v>0</v>
      </c>
      <c r="T383" s="22">
        <f t="shared" ca="1" si="194"/>
        <v>0</v>
      </c>
      <c r="U383" s="22">
        <f t="shared" ca="1" si="194"/>
        <v>0</v>
      </c>
      <c r="V383" s="22">
        <f t="shared" ca="1" si="194"/>
        <v>0</v>
      </c>
      <c r="W383" s="22">
        <f t="shared" ca="1" si="194"/>
        <v>0</v>
      </c>
      <c r="X383" s="22">
        <f ca="1">ROUND(W383+X382,0)</f>
        <v>0</v>
      </c>
      <c r="Y383" s="22">
        <f t="shared" ref="Y383:AA383" ca="1" si="195">ROUND(X383+Y382,0)</f>
        <v>0</v>
      </c>
      <c r="Z383" s="22">
        <f t="shared" ca="1" si="195"/>
        <v>0</v>
      </c>
      <c r="AA383" s="22">
        <f t="shared" ca="1" si="195"/>
        <v>0</v>
      </c>
      <c r="AB383" s="22">
        <f t="shared" ref="AB383" ca="1" si="196">ROUND(AA383+AB382,0)</f>
        <v>0</v>
      </c>
      <c r="AC383" s="22">
        <f t="shared" ref="AC383" ca="1" si="197">ROUND(AB383+AC382,0)</f>
        <v>0</v>
      </c>
      <c r="AD383" s="22">
        <f t="shared" ref="AD383" ca="1" si="198">ROUND(AC383+AD382,0)</f>
        <v>0</v>
      </c>
      <c r="AE383" s="22">
        <f t="shared" ref="AE383" ca="1" si="199">ROUND(AD383+AE382,0)</f>
        <v>0</v>
      </c>
    </row>
    <row r="384" spans="1:31" hidden="1">
      <c r="A384" s="258"/>
      <c r="B384" s="21" t="s">
        <v>387</v>
      </c>
      <c r="C384" s="22"/>
      <c r="D384" s="21"/>
      <c r="E384" s="21"/>
      <c r="F384" s="21"/>
      <c r="G384" s="21"/>
      <c r="I384" s="21"/>
      <c r="J384" s="21"/>
      <c r="K384" s="76">
        <f ca="1">IF($C380=LataProjekcji,ROUND($C381-K383,0),ROUND(IF(K382=0,0,$C381-K383),0))</f>
        <v>0</v>
      </c>
      <c r="L384" s="76">
        <f t="shared" ref="L384:W384" ca="1" si="200">IF($C380=LataProjekcji,ROUND($C381-L383,0),ROUND(IF(L382=0,0,$C381-L383),0))</f>
        <v>0</v>
      </c>
      <c r="M384" s="76">
        <f t="shared" ca="1" si="200"/>
        <v>0</v>
      </c>
      <c r="N384" s="76">
        <f t="shared" ca="1" si="200"/>
        <v>0</v>
      </c>
      <c r="O384" s="76">
        <f t="shared" ca="1" si="200"/>
        <v>0</v>
      </c>
      <c r="P384" s="76">
        <f t="shared" ca="1" si="200"/>
        <v>0</v>
      </c>
      <c r="Q384" s="76">
        <f t="shared" ca="1" si="200"/>
        <v>0</v>
      </c>
      <c r="R384" s="76">
        <f t="shared" ca="1" si="200"/>
        <v>0</v>
      </c>
      <c r="S384" s="76">
        <f t="shared" ca="1" si="200"/>
        <v>0</v>
      </c>
      <c r="T384" s="76">
        <f t="shared" ca="1" si="200"/>
        <v>0</v>
      </c>
      <c r="U384" s="76">
        <f t="shared" ca="1" si="200"/>
        <v>0</v>
      </c>
      <c r="V384" s="76">
        <f t="shared" ca="1" si="200"/>
        <v>0</v>
      </c>
      <c r="W384" s="76">
        <f t="shared" ca="1" si="200"/>
        <v>0</v>
      </c>
      <c r="X384" s="76">
        <f t="shared" ref="X384:AA384" ca="1" si="201">IF($C380=LataProjekcji,ROUND($C381-X383,0),ROUND(IF(X382=0,0,$C381-X383),0))</f>
        <v>0</v>
      </c>
      <c r="Y384" s="76">
        <f t="shared" ca="1" si="201"/>
        <v>0</v>
      </c>
      <c r="Z384" s="76">
        <f t="shared" ca="1" si="201"/>
        <v>0</v>
      </c>
      <c r="AA384" s="76">
        <f t="shared" ca="1" si="201"/>
        <v>0</v>
      </c>
      <c r="AB384" s="76">
        <f t="shared" ref="AB384:AE384" ca="1" si="202">IF($C380=LataProjekcji,ROUND($C381-AB383,0),ROUND(IF(AB382=0,0,$C381-AB383),0))</f>
        <v>0</v>
      </c>
      <c r="AC384" s="76">
        <f t="shared" ca="1" si="202"/>
        <v>0</v>
      </c>
      <c r="AD384" s="76">
        <f t="shared" ca="1" si="202"/>
        <v>0</v>
      </c>
      <c r="AE384" s="76">
        <f t="shared" ca="1" si="202"/>
        <v>0</v>
      </c>
    </row>
    <row r="385" spans="1:31" hidden="1">
      <c r="A385" s="258"/>
      <c r="B385" s="21"/>
      <c r="C385" s="22"/>
      <c r="D385" s="21"/>
      <c r="E385" s="21"/>
      <c r="F385" s="21"/>
      <c r="G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</row>
    <row r="386" spans="1:31" hidden="1">
      <c r="A386" s="258"/>
      <c r="B386" s="20" t="s">
        <v>430</v>
      </c>
      <c r="C386" s="21">
        <f>C379+1</f>
        <v>1</v>
      </c>
      <c r="D386" s="21"/>
      <c r="E386" s="453">
        <f>E379+1</f>
        <v>1</v>
      </c>
      <c r="F386" s="21"/>
      <c r="G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</row>
    <row r="387" spans="1:31" hidden="1">
      <c r="A387" s="258"/>
      <c r="B387" s="21" t="s">
        <v>394</v>
      </c>
      <c r="C387" s="164">
        <f ca="1">IFERROR(YEAR(OFFSET($D$62,C386,0)),0)</f>
        <v>0</v>
      </c>
      <c r="D387" s="164">
        <f ca="1">IFERROR(MONTH(OFFSET($D$62,C386,0)),0)</f>
        <v>0</v>
      </c>
      <c r="E387" s="522">
        <f ca="1">IleMiesiecyDoKoncaRokuRozliczenieDotacji</f>
        <v>0</v>
      </c>
      <c r="F387" s="21"/>
      <c r="G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</row>
    <row r="388" spans="1:31" hidden="1">
      <c r="A388" s="258"/>
      <c r="B388" s="21" t="s">
        <v>387</v>
      </c>
      <c r="C388" s="22">
        <f ca="1">F63</f>
        <v>0</v>
      </c>
      <c r="D388" s="22">
        <f ca="1">OFFSET($C$62,C386,0)</f>
        <v>0</v>
      </c>
      <c r="E388" s="22">
        <f ca="1">IF($C63&gt;10,ROUND(($C389/12)*$E387,0),$C388)</f>
        <v>0</v>
      </c>
      <c r="F388" s="21"/>
      <c r="G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</row>
    <row r="389" spans="1:31" hidden="1">
      <c r="A389" s="258"/>
      <c r="B389" s="21" t="s">
        <v>395</v>
      </c>
      <c r="C389" s="656">
        <f ca="1">IF(ISBLANK(OFFSET($D$62,C386,0)),0,IF(OFFSET($C$62,C386,0)&gt;10,ROUND(C388*D389,0),IF(C388&lt;0,0,C388)))</f>
        <v>0</v>
      </c>
      <c r="D389" s="654">
        <f ca="1">'Środki trwałe'!C1184</f>
        <v>0</v>
      </c>
      <c r="E389" s="21"/>
      <c r="F389" s="21"/>
      <c r="G389" s="21"/>
      <c r="I389" s="21"/>
      <c r="J389" s="21"/>
      <c r="K389" s="75">
        <f ca="1">IFERROR(ROUND(IF(($C387+1)=K$59,$C389,0),0),0)</f>
        <v>0</v>
      </c>
      <c r="L389" s="247">
        <f ca="1">ROUND(IF(OR(AND($C387=LataProjekcji,$E387&gt;0),AND($C387=LataProjekcji,$E387=0,$D388&lt;=10)),$E388,IF($C387&lt;LataProjekcji,IF((SUM($K389:K389)+$C389)&lt;$C388,$C389,$C388-SUM($K389:K389)),0)),0)</f>
        <v>0</v>
      </c>
      <c r="M389" s="247">
        <f ca="1">ROUND(IF(OR(AND($C387=LataProjekcji,$E387&gt;0),AND($C387=LataProjekcji,$E387=0,$D388&lt;=10)),$E388,IF($C387&lt;LataProjekcji,IF((SUM($K389:L389)+$C389)&lt;$C388,$C389,$C388-SUM($K389:L389)),0)),0)</f>
        <v>0</v>
      </c>
      <c r="N389" s="247">
        <f ca="1">ROUND(IF(OR(AND($C387=LataProjekcji,$E387&gt;0),AND($C387=LataProjekcji,$E387=0,$D388&lt;=10)),$E388,IF($C387&lt;LataProjekcji,IF((SUM($K389:M389)+$C389)&lt;$C388,$C389,$C388-SUM($K389:M389)),0)),0)</f>
        <v>0</v>
      </c>
      <c r="O389" s="247">
        <f ca="1">ROUND(IF(OR(AND($C387=LataProjekcji,$E387&gt;0),AND($C387=LataProjekcji,$E387=0,$D388&lt;=10)),$E388,IF($C387&lt;LataProjekcji,IF((SUM($K389:N389)+$C389)&lt;$C388,$C389,$C388-SUM($K389:N389)),0)),0)</f>
        <v>0</v>
      </c>
      <c r="P389" s="247">
        <f ca="1">ROUND(IF(OR(AND($C387=LataProjekcji,$E387&gt;0),AND($C387=LataProjekcji,$E387=0,$D388&lt;=10)),$E388,IF($C387&lt;LataProjekcji,IF((SUM($K389:O389)+$C389)&lt;$C388,$C389,$C388-SUM($K389:O389)),0)),0)</f>
        <v>0</v>
      </c>
      <c r="Q389" s="247">
        <f ca="1">ROUND(IF(OR(AND($C387=LataProjekcji,$E387&gt;0),AND($C387=LataProjekcji,$E387=0,$D388&lt;=10)),$E388,IF($C387&lt;LataProjekcji,IF((SUM($K389:P389)+$C389)&lt;$C388,$C389,$C388-SUM($K389:P389)),0)),0)</f>
        <v>0</v>
      </c>
      <c r="R389" s="247">
        <f ca="1">ROUND(IF(OR(AND($C387=LataProjekcji,$E387&gt;0),AND($C387=LataProjekcji,$E387=0,$D388&lt;=10)),$E388,IF($C387&lt;LataProjekcji,IF((SUM($K389:Q389)+$C389)&lt;$C388,$C389,$C388-SUM($K389:Q389)),0)),0)</f>
        <v>0</v>
      </c>
      <c r="S389" s="247">
        <f ca="1">ROUND(IF(OR(AND($C387=LataProjekcji,$E387&gt;0),AND($C387=LataProjekcji,$E387=0,$D388&lt;=10)),$E388,IF($C387&lt;LataProjekcji,IF((SUM($K389:R389)+$C389)&lt;$C388,$C389,$C388-SUM($K389:R389)),0)),0)</f>
        <v>0</v>
      </c>
      <c r="T389" s="247">
        <f ca="1">ROUND(IF(OR(AND($C387=LataProjekcji,$E387&gt;0),AND($C387=LataProjekcji,$E387=0,$D388&lt;=10)),$E388,IF($C387&lt;LataProjekcji,IF((SUM($K389:S389)+$C389)&lt;$C388,$C389,$C388-SUM($K389:S389)),0)),0)</f>
        <v>0</v>
      </c>
      <c r="U389" s="247">
        <f ca="1">ROUND(IF(OR(AND($C387=LataProjekcji,$E387&gt;0),AND($C387=LataProjekcji,$E387=0,$D388&lt;=10)),$E388,IF($C387&lt;LataProjekcji,IF((SUM($K389:T389)+$C389)&lt;$C388,$C389,$C388-SUM($K389:T389)),0)),0)</f>
        <v>0</v>
      </c>
      <c r="V389" s="247">
        <f ca="1">ROUND(IF(OR(AND($C387=LataProjekcji,$E387&gt;0),AND($C387=LataProjekcji,$E387=0,$D388&lt;=10)),$E388,IF($C387&lt;LataProjekcji,IF((SUM($K389:U389)+$C389)&lt;$C388,$C389,$C388-SUM($K389:U389)),0)),0)</f>
        <v>0</v>
      </c>
      <c r="W389" s="247">
        <f ca="1">ROUND(IF(OR(AND($C387=LataProjekcji,$E387&gt;0),AND($C387=LataProjekcji,$E387=0,$D388&lt;=10)),$E388,IF($C387&lt;LataProjekcji,IF((SUM($K389:V389)+$C389)&lt;$C388,$C389,$C388-SUM($K389:V389)),0)),0)</f>
        <v>0</v>
      </c>
      <c r="X389" s="247">
        <f ca="1">ROUND(IF(OR(AND($C387=LataProjekcji,$E387&gt;0),AND($C387=LataProjekcji,$E387=0,$D388&lt;=10)),$E388,IF($C387&lt;LataProjekcji,IF((SUM($K389:W389)+$C389)&lt;$C388,$C389,$C388-SUM($K389:W389)),0)),0)</f>
        <v>0</v>
      </c>
      <c r="Y389" s="247">
        <f ca="1">ROUND(IF(OR(AND($C387=LataProjekcji,$E387&gt;0),AND($C387=LataProjekcji,$E387=0,$D388&lt;=10)),$E388,IF($C387&lt;LataProjekcji,IF((SUM($K389:X389)+$C389)&lt;$C388,$C389,$C388-SUM($K389:X389)),0)),0)</f>
        <v>0</v>
      </c>
      <c r="Z389" s="247">
        <f ca="1">ROUND(IF(OR(AND($C387=LataProjekcji,$E387&gt;0),AND($C387=LataProjekcji,$E387=0,$D388&lt;=10)),$E388,IF($C387&lt;LataProjekcji,IF((SUM($K389:Y389)+$C389)&lt;$C388,$C389,$C388-SUM($K389:Y389)),0)),0)</f>
        <v>0</v>
      </c>
      <c r="AA389" s="247">
        <f ca="1">ROUND(IF(OR(AND($C387=LataProjekcji,$E387&gt;0),AND($C387=LataProjekcji,$E387=0,$D388&lt;=10)),$E388,IF($C387&lt;LataProjekcji,IF((SUM($K389:Z389)+$C389)&lt;$C388,$C389,$C388-SUM($K389:Z389)),0)),0)</f>
        <v>0</v>
      </c>
      <c r="AB389" s="247">
        <f ca="1">ROUND(IF(OR(AND($C387=LataProjekcji,$E387&gt;0),AND($C387=LataProjekcji,$E387=0,$D388&lt;=10)),$E388,IF($C387&lt;LataProjekcji,IF((SUM($K389:AA389)+$C389)&lt;$C388,$C389,$C388-SUM($K389:AA389)),0)),0)</f>
        <v>0</v>
      </c>
      <c r="AC389" s="247">
        <f ca="1">ROUND(IF(OR(AND($C387=LataProjekcji,$E387&gt;0),AND($C387=LataProjekcji,$E387=0,$D388&lt;=10)),$E388,IF($C387&lt;LataProjekcji,IF((SUM($K389:AB389)+$C389)&lt;$C388,$C389,$C388-SUM($K389:AB389)),0)),0)</f>
        <v>0</v>
      </c>
      <c r="AD389" s="247">
        <f ca="1">ROUND(IF(OR(AND($C387=LataProjekcji,$E387&gt;0),AND($C387=LataProjekcji,$E387=0,$D388&lt;=10)),$E388,IF($C387&lt;LataProjekcji,IF((SUM($K389:AC389)+$C389)&lt;$C388,$C389,$C388-SUM($K389:AC389)),0)),0)</f>
        <v>0</v>
      </c>
      <c r="AE389" s="247">
        <f ca="1">ROUND(IF(OR(AND($C387=LataProjekcji,$E387&gt;0),AND($C387=LataProjekcji,$E387=0,$D388&lt;=10)),$E388,IF($C387&lt;LataProjekcji,IF((SUM($K389:AD389)+$C389)&lt;$C388,$C389,$C388-SUM($K389:AD389)),0)),0)</f>
        <v>0</v>
      </c>
    </row>
    <row r="390" spans="1:31" hidden="1">
      <c r="A390" s="258"/>
      <c r="B390" s="21" t="s">
        <v>396</v>
      </c>
      <c r="C390" s="22"/>
      <c r="D390" s="21"/>
      <c r="E390" s="21"/>
      <c r="F390" s="21"/>
      <c r="G390" s="21"/>
      <c r="I390" s="21"/>
      <c r="J390" s="21"/>
      <c r="K390" s="22">
        <f ca="1">ROUND(K389,0)</f>
        <v>0</v>
      </c>
      <c r="L390" s="22">
        <f t="shared" ref="L390:W390" ca="1" si="203">ROUND(K390+L389,0)</f>
        <v>0</v>
      </c>
      <c r="M390" s="22">
        <f t="shared" ca="1" si="203"/>
        <v>0</v>
      </c>
      <c r="N390" s="22">
        <f t="shared" ca="1" si="203"/>
        <v>0</v>
      </c>
      <c r="O390" s="22">
        <f t="shared" ca="1" si="203"/>
        <v>0</v>
      </c>
      <c r="P390" s="22">
        <f t="shared" ca="1" si="203"/>
        <v>0</v>
      </c>
      <c r="Q390" s="22">
        <f t="shared" ca="1" si="203"/>
        <v>0</v>
      </c>
      <c r="R390" s="22">
        <f t="shared" ca="1" si="203"/>
        <v>0</v>
      </c>
      <c r="S390" s="22">
        <f t="shared" ca="1" si="203"/>
        <v>0</v>
      </c>
      <c r="T390" s="22">
        <f t="shared" ca="1" si="203"/>
        <v>0</v>
      </c>
      <c r="U390" s="22">
        <f t="shared" ca="1" si="203"/>
        <v>0</v>
      </c>
      <c r="V390" s="22">
        <f t="shared" ca="1" si="203"/>
        <v>0</v>
      </c>
      <c r="W390" s="22">
        <f t="shared" ca="1" si="203"/>
        <v>0</v>
      </c>
      <c r="X390" s="22">
        <f ca="1">ROUND(W390+X389,0)</f>
        <v>0</v>
      </c>
      <c r="Y390" s="22">
        <f t="shared" ref="Y390:AA390" ca="1" si="204">ROUND(X390+Y389,0)</f>
        <v>0</v>
      </c>
      <c r="Z390" s="22">
        <f t="shared" ca="1" si="204"/>
        <v>0</v>
      </c>
      <c r="AA390" s="22">
        <f t="shared" ca="1" si="204"/>
        <v>0</v>
      </c>
      <c r="AB390" s="22">
        <f t="shared" ref="AB390" ca="1" si="205">ROUND(AA390+AB389,0)</f>
        <v>0</v>
      </c>
      <c r="AC390" s="22">
        <f t="shared" ref="AC390" ca="1" si="206">ROUND(AB390+AC389,0)</f>
        <v>0</v>
      </c>
      <c r="AD390" s="22">
        <f t="shared" ref="AD390" ca="1" si="207">ROUND(AC390+AD389,0)</f>
        <v>0</v>
      </c>
      <c r="AE390" s="22">
        <f t="shared" ref="AE390" ca="1" si="208">ROUND(AD390+AE389,0)</f>
        <v>0</v>
      </c>
    </row>
    <row r="391" spans="1:31" hidden="1">
      <c r="A391" s="258"/>
      <c r="B391" s="21" t="s">
        <v>387</v>
      </c>
      <c r="C391" s="22"/>
      <c r="D391" s="21"/>
      <c r="E391" s="21"/>
      <c r="F391" s="21"/>
      <c r="G391" s="21"/>
      <c r="I391" s="21"/>
      <c r="J391" s="21"/>
      <c r="K391" s="76">
        <f t="shared" ref="K391:W391" ca="1" si="209">IF($C387=LataProjekcji,ROUND($C388-K390,0),ROUND(IF(K389=0,0,$C388-K390),0))</f>
        <v>0</v>
      </c>
      <c r="L391" s="76">
        <f t="shared" ca="1" si="209"/>
        <v>0</v>
      </c>
      <c r="M391" s="76">
        <f t="shared" ca="1" si="209"/>
        <v>0</v>
      </c>
      <c r="N391" s="76">
        <f t="shared" ca="1" si="209"/>
        <v>0</v>
      </c>
      <c r="O391" s="76">
        <f t="shared" ca="1" si="209"/>
        <v>0</v>
      </c>
      <c r="P391" s="76">
        <f t="shared" ca="1" si="209"/>
        <v>0</v>
      </c>
      <c r="Q391" s="76">
        <f t="shared" ca="1" si="209"/>
        <v>0</v>
      </c>
      <c r="R391" s="76">
        <f t="shared" ca="1" si="209"/>
        <v>0</v>
      </c>
      <c r="S391" s="76">
        <f t="shared" ca="1" si="209"/>
        <v>0</v>
      </c>
      <c r="T391" s="76">
        <f t="shared" ca="1" si="209"/>
        <v>0</v>
      </c>
      <c r="U391" s="76">
        <f t="shared" ca="1" si="209"/>
        <v>0</v>
      </c>
      <c r="V391" s="76">
        <f t="shared" ca="1" si="209"/>
        <v>0</v>
      </c>
      <c r="W391" s="76">
        <f t="shared" ca="1" si="209"/>
        <v>0</v>
      </c>
      <c r="X391" s="76">
        <f t="shared" ref="X391:AA391" ca="1" si="210">IF($C387=LataProjekcji,ROUND($C388-X390,0),ROUND(IF(X389=0,0,$C388-X390),0))</f>
        <v>0</v>
      </c>
      <c r="Y391" s="76">
        <f t="shared" ca="1" si="210"/>
        <v>0</v>
      </c>
      <c r="Z391" s="76">
        <f t="shared" ca="1" si="210"/>
        <v>0</v>
      </c>
      <c r="AA391" s="76">
        <f t="shared" ca="1" si="210"/>
        <v>0</v>
      </c>
      <c r="AB391" s="76">
        <f t="shared" ref="AB391:AE391" ca="1" si="211">IF($C387=LataProjekcji,ROUND($C388-AB390,0),ROUND(IF(AB389=0,0,$C388-AB390),0))</f>
        <v>0</v>
      </c>
      <c r="AC391" s="76">
        <f t="shared" ca="1" si="211"/>
        <v>0</v>
      </c>
      <c r="AD391" s="76">
        <f t="shared" ca="1" si="211"/>
        <v>0</v>
      </c>
      <c r="AE391" s="76">
        <f t="shared" ca="1" si="211"/>
        <v>0</v>
      </c>
    </row>
    <row r="392" spans="1:31" hidden="1">
      <c r="A392" s="258"/>
      <c r="B392" s="20"/>
      <c r="C392" s="21"/>
      <c r="D392" s="21"/>
      <c r="E392" s="21"/>
      <c r="F392" s="21"/>
      <c r="G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</row>
    <row r="393" spans="1:31" hidden="1">
      <c r="A393" s="258"/>
      <c r="B393" s="20" t="s">
        <v>430</v>
      </c>
      <c r="C393" s="21">
        <f>C386+1</f>
        <v>2</v>
      </c>
      <c r="D393" s="21" t="str">
        <f ca="1">OFFSET($B$62,C393,0)</f>
        <v/>
      </c>
      <c r="E393" s="453">
        <f>E386+1</f>
        <v>2</v>
      </c>
      <c r="F393" s="21"/>
      <c r="G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</row>
    <row r="394" spans="1:31" hidden="1">
      <c r="A394" s="258"/>
      <c r="B394" s="21" t="s">
        <v>394</v>
      </c>
      <c r="C394" s="164">
        <f ca="1">IFERROR(YEAR(OFFSET($D$62,C393,0)),0)</f>
        <v>0</v>
      </c>
      <c r="D394" s="164">
        <f ca="1">IFERROR(MONTH(OFFSET($D$62,C393,0)),0)</f>
        <v>0</v>
      </c>
      <c r="E394" s="522">
        <f ca="1">IleMiesiecyDoKoncaRokuRozliczenieDotacji</f>
        <v>0</v>
      </c>
      <c r="F394" s="21"/>
      <c r="G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</row>
    <row r="395" spans="1:31" hidden="1">
      <c r="A395" s="258"/>
      <c r="B395" s="21" t="s">
        <v>387</v>
      </c>
      <c r="C395" s="22">
        <f ca="1">OFFSET($F$62,C393,0)</f>
        <v>0</v>
      </c>
      <c r="D395" s="22" t="str">
        <f ca="1">OFFSET($C$62,C393,0)</f>
        <v/>
      </c>
      <c r="E395" s="22">
        <f ca="1">IF(D395&gt;10,ROUND(($C396/12)*$E394,0),$C395)</f>
        <v>0</v>
      </c>
      <c r="F395" s="21"/>
      <c r="G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</row>
    <row r="396" spans="1:31" hidden="1">
      <c r="A396" s="258"/>
      <c r="B396" s="21" t="s">
        <v>395</v>
      </c>
      <c r="C396" s="656">
        <f ca="1">IF(ISBLANK(OFFSET($D$62,C393,0)),0,IF(OFFSET($C$62,C393,0)&gt;10,ROUND(C395*D396,0),IF(C395&lt;0,0,C395)))</f>
        <v>0</v>
      </c>
      <c r="D396" s="654">
        <f ca="1">'Środki trwałe'!C1191</f>
        <v>0</v>
      </c>
      <c r="E396" s="21"/>
      <c r="F396" s="21"/>
      <c r="G396" s="21"/>
      <c r="I396" s="21"/>
      <c r="J396" s="21"/>
      <c r="K396" s="75">
        <f ca="1">IFERROR(ROUND(IF(($C394+1)=K$59,$C396,0),0),0)</f>
        <v>0</v>
      </c>
      <c r="L396" s="247">
        <f ca="1">ROUND(IF(OR(AND($C394=LataProjekcji,$E394&gt;0),AND($C394=LataProjekcji,$E394=0,$D395&lt;=10)),$E395,IF($C394&lt;LataProjekcji,IF((SUM($K396:K396)+$C396)&lt;$C395,$C396,$C395-SUM($K396:K396)),0)),0)</f>
        <v>0</v>
      </c>
      <c r="M396" s="247">
        <f ca="1">ROUND(IF(OR(AND($C394=LataProjekcji,$E394&gt;0),AND($C394=LataProjekcji,$E394=0,$D395&lt;=10)),$E395,IF($C394&lt;LataProjekcji,IF((SUM($K396:L396)+$C396)&lt;$C395,$C396,$C395-SUM($K396:L396)),0)),0)</f>
        <v>0</v>
      </c>
      <c r="N396" s="247">
        <f ca="1">ROUND(IF(OR(AND($C394=LataProjekcji,$E394&gt;0),AND($C394=LataProjekcji,$E394=0,$D395&lt;=10)),$E395,IF($C394&lt;LataProjekcji,IF((SUM($K396:M396)+$C396)&lt;$C395,$C396,$C395-SUM($K396:M396)),0)),0)</f>
        <v>0</v>
      </c>
      <c r="O396" s="247">
        <f ca="1">ROUND(IF(OR(AND($C394=LataProjekcji,$E394&gt;0),AND($C394=LataProjekcji,$E394=0,$D395&lt;=10)),$E395,IF($C394&lt;LataProjekcji,IF((SUM($K396:N396)+$C396)&lt;$C395,$C396,$C395-SUM($K396:N396)),0)),0)</f>
        <v>0</v>
      </c>
      <c r="P396" s="247">
        <f ca="1">ROUND(IF(OR(AND($C394=LataProjekcji,$E394&gt;0),AND($C394=LataProjekcji,$E394=0,$D395&lt;=10)),$E395,IF($C394&lt;LataProjekcji,IF((SUM($K396:O396)+$C396)&lt;$C395,$C396,$C395-SUM($K396:O396)),0)),0)</f>
        <v>0</v>
      </c>
      <c r="Q396" s="247">
        <f ca="1">ROUND(IF(OR(AND($C394=LataProjekcji,$E394&gt;0),AND($C394=LataProjekcji,$E394=0,$D395&lt;=10)),$E395,IF($C394&lt;LataProjekcji,IF((SUM($K396:P396)+$C396)&lt;$C395,$C396,$C395-SUM($K396:P396)),0)),0)</f>
        <v>0</v>
      </c>
      <c r="R396" s="247">
        <f ca="1">ROUND(IF(OR(AND($C394=LataProjekcji,$E394&gt;0),AND($C394=LataProjekcji,$E394=0,$D395&lt;=10)),$E395,IF($C394&lt;LataProjekcji,IF((SUM($K396:Q396)+$C396)&lt;$C395,$C396,$C395-SUM($K396:Q396)),0)),0)</f>
        <v>0</v>
      </c>
      <c r="S396" s="247">
        <f ca="1">ROUND(IF(OR(AND($C394=LataProjekcji,$E394&gt;0),AND($C394=LataProjekcji,$E394=0,$D395&lt;=10)),$E395,IF($C394&lt;LataProjekcji,IF((SUM($K396:R396)+$C396)&lt;$C395,$C396,$C395-SUM($K396:R396)),0)),0)</f>
        <v>0</v>
      </c>
      <c r="T396" s="247">
        <f ca="1">ROUND(IF(OR(AND($C394=LataProjekcji,$E394&gt;0),AND($C394=LataProjekcji,$E394=0,$D395&lt;=10)),$E395,IF($C394&lt;LataProjekcji,IF((SUM($K396:S396)+$C396)&lt;$C395,$C396,$C395-SUM($K396:S396)),0)),0)</f>
        <v>0</v>
      </c>
      <c r="U396" s="247">
        <f ca="1">ROUND(IF(OR(AND($C394=LataProjekcji,$E394&gt;0),AND($C394=LataProjekcji,$E394=0,$D395&lt;=10)),$E395,IF($C394&lt;LataProjekcji,IF((SUM($K396:T396)+$C396)&lt;$C395,$C396,$C395-SUM($K396:T396)),0)),0)</f>
        <v>0</v>
      </c>
      <c r="V396" s="247">
        <f ca="1">ROUND(IF(OR(AND($C394=LataProjekcji,$E394&gt;0),AND($C394=LataProjekcji,$E394=0,$D395&lt;=10)),$E395,IF($C394&lt;LataProjekcji,IF((SUM($K396:U396)+$C396)&lt;$C395,$C396,$C395-SUM($K396:U396)),0)),0)</f>
        <v>0</v>
      </c>
      <c r="W396" s="247">
        <f ca="1">ROUND(IF(OR(AND($C394=LataProjekcji,$E394&gt;0),AND($C394=LataProjekcji,$E394=0,$D395&lt;=10)),$E395,IF($C394&lt;LataProjekcji,IF((SUM($K396:V396)+$C396)&lt;$C395,$C396,$C395-SUM($K396:V396)),0)),0)</f>
        <v>0</v>
      </c>
      <c r="X396" s="247">
        <f ca="1">ROUND(IF(OR(AND($C394=LataProjekcji,$E394&gt;0),AND($C394=LataProjekcji,$E394=0,$D395&lt;=10)),$E395,IF($C394&lt;LataProjekcji,IF((SUM($K396:W396)+$C396)&lt;$C395,$C396,$C395-SUM($K396:W396)),0)),0)</f>
        <v>0</v>
      </c>
      <c r="Y396" s="247">
        <f ca="1">ROUND(IF(OR(AND($C394=LataProjekcji,$E394&gt;0),AND($C394=LataProjekcji,$E394=0,$D395&lt;=10)),$E395,IF($C394&lt;LataProjekcji,IF((SUM($K396:X396)+$C396)&lt;$C395,$C396,$C395-SUM($K396:X396)),0)),0)</f>
        <v>0</v>
      </c>
      <c r="Z396" s="247">
        <f ca="1">ROUND(IF(OR(AND($C394=LataProjekcji,$E394&gt;0),AND($C394=LataProjekcji,$E394=0,$D395&lt;=10)),$E395,IF($C394&lt;LataProjekcji,IF((SUM($K396:Y396)+$C396)&lt;$C395,$C396,$C395-SUM($K396:Y396)),0)),0)</f>
        <v>0</v>
      </c>
      <c r="AA396" s="247">
        <f ca="1">ROUND(IF(OR(AND($C394=LataProjekcji,$E394&gt;0),AND($C394=LataProjekcji,$E394=0,$D395&lt;=10)),$E395,IF($C394&lt;LataProjekcji,IF((SUM($K396:Z396)+$C396)&lt;$C395,$C396,$C395-SUM($K396:Z396)),0)),0)</f>
        <v>0</v>
      </c>
      <c r="AB396" s="247">
        <f ca="1">ROUND(IF(OR(AND($C394=LataProjekcji,$E394&gt;0),AND($C394=LataProjekcji,$E394=0,$D395&lt;=10)),$E395,IF($C394&lt;LataProjekcji,IF((SUM($K396:AA396)+$C396)&lt;$C395,$C396,$C395-SUM($K396:AA396)),0)),0)</f>
        <v>0</v>
      </c>
      <c r="AC396" s="247">
        <f ca="1">ROUND(IF(OR(AND($C394=LataProjekcji,$E394&gt;0),AND($C394=LataProjekcji,$E394=0,$D395&lt;=10)),$E395,IF($C394&lt;LataProjekcji,IF((SUM($K396:AB396)+$C396)&lt;$C395,$C396,$C395-SUM($K396:AB396)),0)),0)</f>
        <v>0</v>
      </c>
      <c r="AD396" s="247">
        <f ca="1">ROUND(IF(OR(AND($C394=LataProjekcji,$E394&gt;0),AND($C394=LataProjekcji,$E394=0,$D395&lt;=10)),$E395,IF($C394&lt;LataProjekcji,IF((SUM($K396:AC396)+$C396)&lt;$C395,$C396,$C395-SUM($K396:AC396)),0)),0)</f>
        <v>0</v>
      </c>
      <c r="AE396" s="247">
        <f ca="1">ROUND(IF(OR(AND($C394=LataProjekcji,$E394&gt;0),AND($C394=LataProjekcji,$E394=0,$D395&lt;=10)),$E395,IF($C394&lt;LataProjekcji,IF((SUM($K396:AD396)+$C396)&lt;$C395,$C396,$C395-SUM($K396:AD396)),0)),0)</f>
        <v>0</v>
      </c>
    </row>
    <row r="397" spans="1:31" hidden="1">
      <c r="A397" s="258"/>
      <c r="B397" s="21" t="s">
        <v>396</v>
      </c>
      <c r="C397" s="22"/>
      <c r="D397" s="21"/>
      <c r="E397" s="21"/>
      <c r="F397" s="21"/>
      <c r="G397" s="21"/>
      <c r="I397" s="21"/>
      <c r="J397" s="21"/>
      <c r="K397" s="22">
        <f ca="1">ROUND(K396,0)</f>
        <v>0</v>
      </c>
      <c r="L397" s="22">
        <f t="shared" ref="L397:W397" ca="1" si="212">ROUND(K397+L396,0)</f>
        <v>0</v>
      </c>
      <c r="M397" s="22">
        <f t="shared" ca="1" si="212"/>
        <v>0</v>
      </c>
      <c r="N397" s="22">
        <f t="shared" ca="1" si="212"/>
        <v>0</v>
      </c>
      <c r="O397" s="22">
        <f t="shared" ca="1" si="212"/>
        <v>0</v>
      </c>
      <c r="P397" s="22">
        <f t="shared" ca="1" si="212"/>
        <v>0</v>
      </c>
      <c r="Q397" s="22">
        <f t="shared" ca="1" si="212"/>
        <v>0</v>
      </c>
      <c r="R397" s="22">
        <f t="shared" ca="1" si="212"/>
        <v>0</v>
      </c>
      <c r="S397" s="22">
        <f t="shared" ca="1" si="212"/>
        <v>0</v>
      </c>
      <c r="T397" s="22">
        <f t="shared" ca="1" si="212"/>
        <v>0</v>
      </c>
      <c r="U397" s="22">
        <f t="shared" ca="1" si="212"/>
        <v>0</v>
      </c>
      <c r="V397" s="22">
        <f t="shared" ca="1" si="212"/>
        <v>0</v>
      </c>
      <c r="W397" s="22">
        <f t="shared" ca="1" si="212"/>
        <v>0</v>
      </c>
      <c r="X397" s="22">
        <f ca="1">ROUND(W397+X396,0)</f>
        <v>0</v>
      </c>
      <c r="Y397" s="22">
        <f t="shared" ref="Y397:AA397" ca="1" si="213">ROUND(X397+Y396,0)</f>
        <v>0</v>
      </c>
      <c r="Z397" s="22">
        <f t="shared" ca="1" si="213"/>
        <v>0</v>
      </c>
      <c r="AA397" s="22">
        <f t="shared" ca="1" si="213"/>
        <v>0</v>
      </c>
      <c r="AB397" s="22">
        <f t="shared" ref="AB397" ca="1" si="214">ROUND(AA397+AB396,0)</f>
        <v>0</v>
      </c>
      <c r="AC397" s="22">
        <f t="shared" ref="AC397" ca="1" si="215">ROUND(AB397+AC396,0)</f>
        <v>0</v>
      </c>
      <c r="AD397" s="22">
        <f t="shared" ref="AD397" ca="1" si="216">ROUND(AC397+AD396,0)</f>
        <v>0</v>
      </c>
      <c r="AE397" s="22">
        <f t="shared" ref="AE397" ca="1" si="217">ROUND(AD397+AE396,0)</f>
        <v>0</v>
      </c>
    </row>
    <row r="398" spans="1:31" hidden="1">
      <c r="A398" s="258"/>
      <c r="B398" s="21" t="s">
        <v>387</v>
      </c>
      <c r="C398" s="22"/>
      <c r="D398" s="21"/>
      <c r="E398" s="21"/>
      <c r="F398" s="21"/>
      <c r="G398" s="21"/>
      <c r="I398" s="21"/>
      <c r="J398" s="21"/>
      <c r="K398" s="76">
        <f t="shared" ref="K398:W398" ca="1" si="218">IF($C394=LataProjekcji,ROUND($C395-K397,0),ROUND(IF(K396=0,0,$C395-K397),0))</f>
        <v>0</v>
      </c>
      <c r="L398" s="76">
        <f t="shared" ca="1" si="218"/>
        <v>0</v>
      </c>
      <c r="M398" s="76">
        <f t="shared" ca="1" si="218"/>
        <v>0</v>
      </c>
      <c r="N398" s="76">
        <f t="shared" ca="1" si="218"/>
        <v>0</v>
      </c>
      <c r="O398" s="76">
        <f t="shared" ca="1" si="218"/>
        <v>0</v>
      </c>
      <c r="P398" s="76">
        <f t="shared" ca="1" si="218"/>
        <v>0</v>
      </c>
      <c r="Q398" s="76">
        <f t="shared" ca="1" si="218"/>
        <v>0</v>
      </c>
      <c r="R398" s="76">
        <f t="shared" ca="1" si="218"/>
        <v>0</v>
      </c>
      <c r="S398" s="76">
        <f t="shared" ca="1" si="218"/>
        <v>0</v>
      </c>
      <c r="T398" s="76">
        <f t="shared" ca="1" si="218"/>
        <v>0</v>
      </c>
      <c r="U398" s="76">
        <f t="shared" ca="1" si="218"/>
        <v>0</v>
      </c>
      <c r="V398" s="76">
        <f t="shared" ca="1" si="218"/>
        <v>0</v>
      </c>
      <c r="W398" s="76">
        <f t="shared" ca="1" si="218"/>
        <v>0</v>
      </c>
      <c r="X398" s="76">
        <f t="shared" ref="X398:AA398" ca="1" si="219">IF($C394=LataProjekcji,ROUND($C395-X397,0),ROUND(IF(X396=0,0,$C395-X397),0))</f>
        <v>0</v>
      </c>
      <c r="Y398" s="76">
        <f t="shared" ca="1" si="219"/>
        <v>0</v>
      </c>
      <c r="Z398" s="76">
        <f t="shared" ca="1" si="219"/>
        <v>0</v>
      </c>
      <c r="AA398" s="76">
        <f t="shared" ca="1" si="219"/>
        <v>0</v>
      </c>
      <c r="AB398" s="76">
        <f t="shared" ref="AB398:AE398" ca="1" si="220">IF($C394=LataProjekcji,ROUND($C395-AB397,0),ROUND(IF(AB396=0,0,$C395-AB397),0))</f>
        <v>0</v>
      </c>
      <c r="AC398" s="76">
        <f t="shared" ca="1" si="220"/>
        <v>0</v>
      </c>
      <c r="AD398" s="76">
        <f t="shared" ca="1" si="220"/>
        <v>0</v>
      </c>
      <c r="AE398" s="76">
        <f t="shared" ca="1" si="220"/>
        <v>0</v>
      </c>
    </row>
    <row r="399" spans="1:31" hidden="1">
      <c r="A399" s="258"/>
      <c r="B399" s="21"/>
      <c r="C399" s="22"/>
      <c r="D399" s="21"/>
      <c r="E399" s="21"/>
      <c r="F399" s="21"/>
      <c r="G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</row>
    <row r="400" spans="1:31" hidden="1">
      <c r="A400" s="258"/>
      <c r="B400" s="20" t="s">
        <v>430</v>
      </c>
      <c r="C400" s="21">
        <f>C393+1</f>
        <v>3</v>
      </c>
      <c r="D400" s="21" t="str">
        <f ca="1">OFFSET($B$62,C400,0)</f>
        <v/>
      </c>
      <c r="E400" s="453">
        <f>E393+1</f>
        <v>3</v>
      </c>
      <c r="F400" s="21"/>
      <c r="G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</row>
    <row r="401" spans="1:31" hidden="1">
      <c r="A401" s="258"/>
      <c r="B401" s="21" t="s">
        <v>394</v>
      </c>
      <c r="C401" s="164">
        <f ca="1">IFERROR(YEAR(OFFSET($D$62,C400,0)),0)</f>
        <v>0</v>
      </c>
      <c r="D401" s="164">
        <f ca="1">IFERROR(MONTH(OFFSET($D$62,C400,0)),0)</f>
        <v>0</v>
      </c>
      <c r="E401" s="522">
        <f ca="1">IleMiesiecyDoKoncaRokuRozliczenieDotacji</f>
        <v>0</v>
      </c>
      <c r="F401" s="21"/>
      <c r="G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</row>
    <row r="402" spans="1:31" hidden="1">
      <c r="A402" s="258"/>
      <c r="B402" s="21" t="s">
        <v>387</v>
      </c>
      <c r="C402" s="22">
        <f ca="1">OFFSET($F$62,C400,0)</f>
        <v>0</v>
      </c>
      <c r="D402" s="22" t="str">
        <f ca="1">OFFSET($C$62,C400,0)</f>
        <v/>
      </c>
      <c r="E402" s="22">
        <f ca="1">IF(D402&gt;10,ROUND(($C403/12)*$E401,0),$C402)</f>
        <v>0</v>
      </c>
      <c r="F402" s="21"/>
      <c r="G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</row>
    <row r="403" spans="1:31" hidden="1">
      <c r="A403" s="258"/>
      <c r="B403" s="21" t="s">
        <v>395</v>
      </c>
      <c r="C403" s="656">
        <f ca="1">IF(ISBLANK(OFFSET($D$62,C400,0)),0,IF(OFFSET($C$62,C400,0)&gt;10,ROUND(C402*D403,0),IF(C402&lt;0,0,C402)))</f>
        <v>0</v>
      </c>
      <c r="D403" s="654">
        <f ca="1">'Środki trwałe'!C1198</f>
        <v>0</v>
      </c>
      <c r="E403" s="21"/>
      <c r="F403" s="21"/>
      <c r="G403" s="21"/>
      <c r="I403" s="21"/>
      <c r="J403" s="21"/>
      <c r="K403" s="75">
        <f ca="1">IFERROR(ROUND(IF(($C401+1)=K$59,$C403,0),0),0)</f>
        <v>0</v>
      </c>
      <c r="L403" s="247">
        <f ca="1">ROUND(IF(OR(AND($C401=LataProjekcji,$E401&gt;0),AND($C401=LataProjekcji,$E401=0,$D402&lt;=10)),$E402,IF($C401&lt;LataProjekcji,IF((SUM($K403:K403)+$C403)&lt;$C402,$C403,$C402-SUM($K403:K403)),0)),0)</f>
        <v>0</v>
      </c>
      <c r="M403" s="247">
        <f ca="1">ROUND(IF(OR(AND($C401=LataProjekcji,$E401&gt;0),AND($C401=LataProjekcji,$E401=0,$D402&lt;=10)),$E402,IF($C401&lt;LataProjekcji,IF((SUM($K403:L403)+$C403)&lt;$C402,$C403,$C402-SUM($K403:L403)),0)),0)</f>
        <v>0</v>
      </c>
      <c r="N403" s="247">
        <f ca="1">ROUND(IF(OR(AND($C401=LataProjekcji,$E401&gt;0),AND($C401=LataProjekcji,$E401=0,$D402&lt;=10)),$E402,IF($C401&lt;LataProjekcji,IF((SUM($K403:M403)+$C403)&lt;$C402,$C403,$C402-SUM($K403:M403)),0)),0)</f>
        <v>0</v>
      </c>
      <c r="O403" s="247">
        <f ca="1">ROUND(IF(OR(AND($C401=LataProjekcji,$E401&gt;0),AND($C401=LataProjekcji,$E401=0,$D402&lt;=10)),$E402,IF($C401&lt;LataProjekcji,IF((SUM($K403:N403)+$C403)&lt;$C402,$C403,$C402-SUM($K403:N403)),0)),0)</f>
        <v>0</v>
      </c>
      <c r="P403" s="247">
        <f ca="1">ROUND(IF(OR(AND($C401=LataProjekcji,$E401&gt;0),AND($C401=LataProjekcji,$E401=0,$D402&lt;=10)),$E402,IF($C401&lt;LataProjekcji,IF((SUM($K403:O403)+$C403)&lt;$C402,$C403,$C402-SUM($K403:O403)),0)),0)</f>
        <v>0</v>
      </c>
      <c r="Q403" s="247">
        <f ca="1">ROUND(IF(OR(AND($C401=LataProjekcji,$E401&gt;0),AND($C401=LataProjekcji,$E401=0,$D402&lt;=10)),$E402,IF($C401&lt;LataProjekcji,IF((SUM($K403:P403)+$C403)&lt;$C402,$C403,$C402-SUM($K403:P403)),0)),0)</f>
        <v>0</v>
      </c>
      <c r="R403" s="247">
        <f ca="1">ROUND(IF(OR(AND($C401=LataProjekcji,$E401&gt;0),AND($C401=LataProjekcji,$E401=0,$D402&lt;=10)),$E402,IF($C401&lt;LataProjekcji,IF((SUM($K403:Q403)+$C403)&lt;$C402,$C403,$C402-SUM($K403:Q403)),0)),0)</f>
        <v>0</v>
      </c>
      <c r="S403" s="247">
        <f ca="1">ROUND(IF(OR(AND($C401=LataProjekcji,$E401&gt;0),AND($C401=LataProjekcji,$E401=0,$D402&lt;=10)),$E402,IF($C401&lt;LataProjekcji,IF((SUM($K403:R403)+$C403)&lt;$C402,$C403,$C402-SUM($K403:R403)),0)),0)</f>
        <v>0</v>
      </c>
      <c r="T403" s="247">
        <f ca="1">ROUND(IF(OR(AND($C401=LataProjekcji,$E401&gt;0),AND($C401=LataProjekcji,$E401=0,$D402&lt;=10)),$E402,IF($C401&lt;LataProjekcji,IF((SUM($K403:S403)+$C403)&lt;$C402,$C403,$C402-SUM($K403:S403)),0)),0)</f>
        <v>0</v>
      </c>
      <c r="U403" s="247">
        <f ca="1">ROUND(IF(OR(AND($C401=LataProjekcji,$E401&gt;0),AND($C401=LataProjekcji,$E401=0,$D402&lt;=10)),$E402,IF($C401&lt;LataProjekcji,IF((SUM($K403:T403)+$C403)&lt;$C402,$C403,$C402-SUM($K403:T403)),0)),0)</f>
        <v>0</v>
      </c>
      <c r="V403" s="247">
        <f ca="1">ROUND(IF(OR(AND($C401=LataProjekcji,$E401&gt;0),AND($C401=LataProjekcji,$E401=0,$D402&lt;=10)),$E402,IF($C401&lt;LataProjekcji,IF((SUM($K403:U403)+$C403)&lt;$C402,$C403,$C402-SUM($K403:U403)),0)),0)</f>
        <v>0</v>
      </c>
      <c r="W403" s="247">
        <f ca="1">ROUND(IF(OR(AND($C401=LataProjekcji,$E401&gt;0),AND($C401=LataProjekcji,$E401=0,$D402&lt;=10)),$E402,IF($C401&lt;LataProjekcji,IF((SUM($K403:V403)+$C403)&lt;$C402,$C403,$C402-SUM($K403:V403)),0)),0)</f>
        <v>0</v>
      </c>
      <c r="X403" s="247">
        <f ca="1">ROUND(IF(OR(AND($C401=LataProjekcji,$E401&gt;0),AND($C401=LataProjekcji,$E401=0,$D402&lt;=10)),$E402,IF($C401&lt;LataProjekcji,IF((SUM($K403:W403)+$C403)&lt;$C402,$C403,$C402-SUM($K403:W403)),0)),0)</f>
        <v>0</v>
      </c>
      <c r="Y403" s="247">
        <f ca="1">ROUND(IF(OR(AND($C401=LataProjekcji,$E401&gt;0),AND($C401=LataProjekcji,$E401=0,$D402&lt;=10)),$E402,IF($C401&lt;LataProjekcji,IF((SUM($K403:X403)+$C403)&lt;$C402,$C403,$C402-SUM($K403:X403)),0)),0)</f>
        <v>0</v>
      </c>
      <c r="Z403" s="247">
        <f ca="1">ROUND(IF(OR(AND($C401=LataProjekcji,$E401&gt;0),AND($C401=LataProjekcji,$E401=0,$D402&lt;=10)),$E402,IF($C401&lt;LataProjekcji,IF((SUM($K403:Y403)+$C403)&lt;$C402,$C403,$C402-SUM($K403:Y403)),0)),0)</f>
        <v>0</v>
      </c>
      <c r="AA403" s="247">
        <f ca="1">ROUND(IF(OR(AND($C401=LataProjekcji,$E401&gt;0),AND($C401=LataProjekcji,$E401=0,$D402&lt;=10)),$E402,IF($C401&lt;LataProjekcji,IF((SUM($K403:Z403)+$C403)&lt;$C402,$C403,$C402-SUM($K403:Z403)),0)),0)</f>
        <v>0</v>
      </c>
      <c r="AB403" s="247">
        <f ca="1">ROUND(IF(OR(AND($C401=LataProjekcji,$E401&gt;0),AND($C401=LataProjekcji,$E401=0,$D402&lt;=10)),$E402,IF($C401&lt;LataProjekcji,IF((SUM($K403:AA403)+$C403)&lt;$C402,$C403,$C402-SUM($K403:AA403)),0)),0)</f>
        <v>0</v>
      </c>
      <c r="AC403" s="247">
        <f ca="1">ROUND(IF(OR(AND($C401=LataProjekcji,$E401&gt;0),AND($C401=LataProjekcji,$E401=0,$D402&lt;=10)),$E402,IF($C401&lt;LataProjekcji,IF((SUM($K403:AB403)+$C403)&lt;$C402,$C403,$C402-SUM($K403:AB403)),0)),0)</f>
        <v>0</v>
      </c>
      <c r="AD403" s="247">
        <f ca="1">ROUND(IF(OR(AND($C401=LataProjekcji,$E401&gt;0),AND($C401=LataProjekcji,$E401=0,$D402&lt;=10)),$E402,IF($C401&lt;LataProjekcji,IF((SUM($K403:AC403)+$C403)&lt;$C402,$C403,$C402-SUM($K403:AC403)),0)),0)</f>
        <v>0</v>
      </c>
      <c r="AE403" s="247">
        <f ca="1">ROUND(IF(OR(AND($C401=LataProjekcji,$E401&gt;0),AND($C401=LataProjekcji,$E401=0,$D402&lt;=10)),$E402,IF($C401&lt;LataProjekcji,IF((SUM($K403:AD403)+$C403)&lt;$C402,$C403,$C402-SUM($K403:AD403)),0)),0)</f>
        <v>0</v>
      </c>
    </row>
    <row r="404" spans="1:31" hidden="1">
      <c r="A404" s="258"/>
      <c r="B404" s="21" t="s">
        <v>396</v>
      </c>
      <c r="C404" s="22"/>
      <c r="D404" s="21"/>
      <c r="E404" s="21"/>
      <c r="F404" s="21"/>
      <c r="G404" s="21"/>
      <c r="I404" s="21"/>
      <c r="J404" s="21"/>
      <c r="K404" s="22">
        <f ca="1">ROUND(K403,0)</f>
        <v>0</v>
      </c>
      <c r="L404" s="22">
        <f t="shared" ref="L404:W404" ca="1" si="221">ROUND(K404+L403,0)</f>
        <v>0</v>
      </c>
      <c r="M404" s="22">
        <f t="shared" ca="1" si="221"/>
        <v>0</v>
      </c>
      <c r="N404" s="22">
        <f t="shared" ca="1" si="221"/>
        <v>0</v>
      </c>
      <c r="O404" s="22">
        <f t="shared" ca="1" si="221"/>
        <v>0</v>
      </c>
      <c r="P404" s="22">
        <f t="shared" ca="1" si="221"/>
        <v>0</v>
      </c>
      <c r="Q404" s="22">
        <f t="shared" ca="1" si="221"/>
        <v>0</v>
      </c>
      <c r="R404" s="22">
        <f t="shared" ca="1" si="221"/>
        <v>0</v>
      </c>
      <c r="S404" s="22">
        <f t="shared" ca="1" si="221"/>
        <v>0</v>
      </c>
      <c r="T404" s="22">
        <f t="shared" ca="1" si="221"/>
        <v>0</v>
      </c>
      <c r="U404" s="22">
        <f t="shared" ca="1" si="221"/>
        <v>0</v>
      </c>
      <c r="V404" s="22">
        <f t="shared" ca="1" si="221"/>
        <v>0</v>
      </c>
      <c r="W404" s="22">
        <f t="shared" ca="1" si="221"/>
        <v>0</v>
      </c>
      <c r="X404" s="22">
        <f ca="1">ROUND(W404+X403,0)</f>
        <v>0</v>
      </c>
      <c r="Y404" s="22">
        <f t="shared" ref="Y404:AA404" ca="1" si="222">ROUND(X404+Y403,0)</f>
        <v>0</v>
      </c>
      <c r="Z404" s="22">
        <f t="shared" ca="1" si="222"/>
        <v>0</v>
      </c>
      <c r="AA404" s="22">
        <f t="shared" ca="1" si="222"/>
        <v>0</v>
      </c>
      <c r="AB404" s="22">
        <f t="shared" ref="AB404" ca="1" si="223">ROUND(AA404+AB403,0)</f>
        <v>0</v>
      </c>
      <c r="AC404" s="22">
        <f t="shared" ref="AC404" ca="1" si="224">ROUND(AB404+AC403,0)</f>
        <v>0</v>
      </c>
      <c r="AD404" s="22">
        <f t="shared" ref="AD404" ca="1" si="225">ROUND(AC404+AD403,0)</f>
        <v>0</v>
      </c>
      <c r="AE404" s="22">
        <f t="shared" ref="AE404" ca="1" si="226">ROUND(AD404+AE403,0)</f>
        <v>0</v>
      </c>
    </row>
    <row r="405" spans="1:31" hidden="1">
      <c r="A405" s="258"/>
      <c r="B405" s="21" t="s">
        <v>387</v>
      </c>
      <c r="C405" s="22"/>
      <c r="D405" s="21"/>
      <c r="E405" s="21"/>
      <c r="F405" s="21"/>
      <c r="G405" s="21"/>
      <c r="I405" s="21"/>
      <c r="J405" s="21"/>
      <c r="K405" s="76">
        <f t="shared" ref="K405:W405" ca="1" si="227">IF($C401=LataProjekcji,ROUND($C402-K404,0),ROUND(IF(K403=0,0,$C402-K404),0))</f>
        <v>0</v>
      </c>
      <c r="L405" s="76">
        <f t="shared" ca="1" si="227"/>
        <v>0</v>
      </c>
      <c r="M405" s="76">
        <f t="shared" ca="1" si="227"/>
        <v>0</v>
      </c>
      <c r="N405" s="76">
        <f t="shared" ca="1" si="227"/>
        <v>0</v>
      </c>
      <c r="O405" s="76">
        <f t="shared" ca="1" si="227"/>
        <v>0</v>
      </c>
      <c r="P405" s="76">
        <f t="shared" ca="1" si="227"/>
        <v>0</v>
      </c>
      <c r="Q405" s="76">
        <f t="shared" ca="1" si="227"/>
        <v>0</v>
      </c>
      <c r="R405" s="76">
        <f t="shared" ca="1" si="227"/>
        <v>0</v>
      </c>
      <c r="S405" s="76">
        <f t="shared" ca="1" si="227"/>
        <v>0</v>
      </c>
      <c r="T405" s="76">
        <f t="shared" ca="1" si="227"/>
        <v>0</v>
      </c>
      <c r="U405" s="76">
        <f t="shared" ca="1" si="227"/>
        <v>0</v>
      </c>
      <c r="V405" s="76">
        <f t="shared" ca="1" si="227"/>
        <v>0</v>
      </c>
      <c r="W405" s="76">
        <f t="shared" ca="1" si="227"/>
        <v>0</v>
      </c>
      <c r="X405" s="76">
        <f t="shared" ref="X405:AA405" ca="1" si="228">IF($C401=LataProjekcji,ROUND($C402-X404,0),ROUND(IF(X403=0,0,$C402-X404),0))</f>
        <v>0</v>
      </c>
      <c r="Y405" s="76">
        <f t="shared" ca="1" si="228"/>
        <v>0</v>
      </c>
      <c r="Z405" s="76">
        <f t="shared" ca="1" si="228"/>
        <v>0</v>
      </c>
      <c r="AA405" s="76">
        <f t="shared" ca="1" si="228"/>
        <v>0</v>
      </c>
      <c r="AB405" s="76">
        <f t="shared" ref="AB405:AE405" ca="1" si="229">IF($C401=LataProjekcji,ROUND($C402-AB404,0),ROUND(IF(AB403=0,0,$C402-AB404),0))</f>
        <v>0</v>
      </c>
      <c r="AC405" s="76">
        <f t="shared" ca="1" si="229"/>
        <v>0</v>
      </c>
      <c r="AD405" s="76">
        <f t="shared" ca="1" si="229"/>
        <v>0</v>
      </c>
      <c r="AE405" s="76">
        <f t="shared" ca="1" si="229"/>
        <v>0</v>
      </c>
    </row>
    <row r="406" spans="1:31" hidden="1">
      <c r="A406" s="258"/>
      <c r="B406" s="21"/>
      <c r="C406" s="22"/>
      <c r="D406" s="21"/>
      <c r="E406" s="21"/>
      <c r="F406" s="21"/>
      <c r="G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</row>
    <row r="407" spans="1:31" hidden="1">
      <c r="A407" s="258"/>
      <c r="B407" s="20" t="s">
        <v>430</v>
      </c>
      <c r="C407" s="21">
        <f>C400+1</f>
        <v>4</v>
      </c>
      <c r="D407" s="21" t="str">
        <f ca="1">OFFSET($B$62,C407,0)</f>
        <v/>
      </c>
      <c r="E407" s="453">
        <f>E400+1</f>
        <v>4</v>
      </c>
      <c r="F407" s="21"/>
      <c r="G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</row>
    <row r="408" spans="1:31" hidden="1">
      <c r="A408" s="258"/>
      <c r="B408" s="21" t="s">
        <v>394</v>
      </c>
      <c r="C408" s="164">
        <f ca="1">IFERROR(YEAR(OFFSET($D$62,C407,0)),0)</f>
        <v>0</v>
      </c>
      <c r="D408" s="164">
        <f ca="1">IFERROR(MONTH(OFFSET($D$62,C407,0)),0)</f>
        <v>0</v>
      </c>
      <c r="E408" s="522">
        <f ca="1">IleMiesiecyDoKoncaRokuRozliczenieDotacji</f>
        <v>0</v>
      </c>
      <c r="F408" s="21"/>
      <c r="G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</row>
    <row r="409" spans="1:31" hidden="1">
      <c r="A409" s="258"/>
      <c r="B409" s="21" t="s">
        <v>387</v>
      </c>
      <c r="C409" s="22">
        <f ca="1">OFFSET($F$62,C407,0)</f>
        <v>0</v>
      </c>
      <c r="D409" s="22" t="str">
        <f ca="1">OFFSET($C$62,C407,0)</f>
        <v/>
      </c>
      <c r="E409" s="22">
        <f ca="1">IF(D409&gt;10,ROUND(($C410/12)*$E408,0),$C409)</f>
        <v>0</v>
      </c>
      <c r="F409" s="21"/>
      <c r="G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</row>
    <row r="410" spans="1:31" hidden="1">
      <c r="A410" s="258"/>
      <c r="B410" s="21" t="s">
        <v>395</v>
      </c>
      <c r="C410" s="656">
        <f ca="1">IF(ISBLANK(OFFSET($D$62,C407,0)),0,IF(OFFSET($C$62,C407,0)&gt;10,ROUND(C409*D410,0),IF(C409&lt;0,0,C409)))</f>
        <v>0</v>
      </c>
      <c r="D410" s="654">
        <f ca="1">'Środki trwałe'!C1205</f>
        <v>0</v>
      </c>
      <c r="E410" s="21"/>
      <c r="F410" s="21"/>
      <c r="G410" s="21"/>
      <c r="I410" s="21"/>
      <c r="J410" s="21"/>
      <c r="K410" s="75">
        <f ca="1">IFERROR(ROUND(IF(($C408+1)=K$59,$C410,0),0),0)</f>
        <v>0</v>
      </c>
      <c r="L410" s="247">
        <f ca="1">ROUND(IF(OR(AND($C408=LataProjekcji,$E408&gt;0),AND($C408=LataProjekcji,$E408=0,$D409&lt;=10)),$E409,IF($C408&lt;LataProjekcji,IF((SUM($K410:K410)+$C410)&lt;$C409,$C410,$C409-SUM($K410:K410)),0)),0)</f>
        <v>0</v>
      </c>
      <c r="M410" s="247">
        <f ca="1">ROUND(IF(OR(AND($C408=LataProjekcji,$E408&gt;0),AND($C408=LataProjekcji,$E408=0,$D409&lt;=10)),$E409,IF($C408&lt;LataProjekcji,IF((SUM($K410:L410)+$C410)&lt;$C409,$C410,$C409-SUM($K410:L410)),0)),0)</f>
        <v>0</v>
      </c>
      <c r="N410" s="247">
        <f ca="1">ROUND(IF(OR(AND($C408=LataProjekcji,$E408&gt;0),AND($C408=LataProjekcji,$E408=0,$D409&lt;=10)),$E409,IF($C408&lt;LataProjekcji,IF((SUM($K410:M410)+$C410)&lt;$C409,$C410,$C409-SUM($K410:M410)),0)),0)</f>
        <v>0</v>
      </c>
      <c r="O410" s="247">
        <f ca="1">ROUND(IF(OR(AND($C408=LataProjekcji,$E408&gt;0),AND($C408=LataProjekcji,$E408=0,$D409&lt;=10)),$E409,IF($C408&lt;LataProjekcji,IF((SUM($K410:N410)+$C410)&lt;$C409,$C410,$C409-SUM($K410:N410)),0)),0)</f>
        <v>0</v>
      </c>
      <c r="P410" s="247">
        <f ca="1">ROUND(IF(OR(AND($C408=LataProjekcji,$E408&gt;0),AND($C408=LataProjekcji,$E408=0,$D409&lt;=10)),$E409,IF($C408&lt;LataProjekcji,IF((SUM($K410:O410)+$C410)&lt;$C409,$C410,$C409-SUM($K410:O410)),0)),0)</f>
        <v>0</v>
      </c>
      <c r="Q410" s="247">
        <f ca="1">ROUND(IF(OR(AND($C408=LataProjekcji,$E408&gt;0),AND($C408=LataProjekcji,$E408=0,$D409&lt;=10)),$E409,IF($C408&lt;LataProjekcji,IF((SUM($K410:P410)+$C410)&lt;$C409,$C410,$C409-SUM($K410:P410)),0)),0)</f>
        <v>0</v>
      </c>
      <c r="R410" s="247">
        <f ca="1">ROUND(IF(OR(AND($C408=LataProjekcji,$E408&gt;0),AND($C408=LataProjekcji,$E408=0,$D409&lt;=10)),$E409,IF($C408&lt;LataProjekcji,IF((SUM($K410:Q410)+$C410)&lt;$C409,$C410,$C409-SUM($K410:Q410)),0)),0)</f>
        <v>0</v>
      </c>
      <c r="S410" s="247">
        <f ca="1">ROUND(IF(OR(AND($C408=LataProjekcji,$E408&gt;0),AND($C408=LataProjekcji,$E408=0,$D409&lt;=10)),$E409,IF($C408&lt;LataProjekcji,IF((SUM($K410:R410)+$C410)&lt;$C409,$C410,$C409-SUM($K410:R410)),0)),0)</f>
        <v>0</v>
      </c>
      <c r="T410" s="247">
        <f ca="1">ROUND(IF(OR(AND($C408=LataProjekcji,$E408&gt;0),AND($C408=LataProjekcji,$E408=0,$D409&lt;=10)),$E409,IF($C408&lt;LataProjekcji,IF((SUM($K410:S410)+$C410)&lt;$C409,$C410,$C409-SUM($K410:S410)),0)),0)</f>
        <v>0</v>
      </c>
      <c r="U410" s="247">
        <f ca="1">ROUND(IF(OR(AND($C408=LataProjekcji,$E408&gt;0),AND($C408=LataProjekcji,$E408=0,$D409&lt;=10)),$E409,IF($C408&lt;LataProjekcji,IF((SUM($K410:T410)+$C410)&lt;$C409,$C410,$C409-SUM($K410:T410)),0)),0)</f>
        <v>0</v>
      </c>
      <c r="V410" s="247">
        <f ca="1">ROUND(IF(OR(AND($C408=LataProjekcji,$E408&gt;0),AND($C408=LataProjekcji,$E408=0,$D409&lt;=10)),$E409,IF($C408&lt;LataProjekcji,IF((SUM($K410:U410)+$C410)&lt;$C409,$C410,$C409-SUM($K410:U410)),0)),0)</f>
        <v>0</v>
      </c>
      <c r="W410" s="247">
        <f ca="1">ROUND(IF(OR(AND($C408=LataProjekcji,$E408&gt;0),AND($C408=LataProjekcji,$E408=0,$D409&lt;=10)),$E409,IF($C408&lt;LataProjekcji,IF((SUM($K410:V410)+$C410)&lt;$C409,$C410,$C409-SUM($K410:V410)),0)),0)</f>
        <v>0</v>
      </c>
      <c r="X410" s="247">
        <f ca="1">ROUND(IF(OR(AND($C408=LataProjekcji,$E408&gt;0),AND($C408=LataProjekcji,$E408=0,$D409&lt;=10)),$E409,IF($C408&lt;LataProjekcji,IF((SUM($K410:W410)+$C410)&lt;$C409,$C410,$C409-SUM($K410:W410)),0)),0)</f>
        <v>0</v>
      </c>
      <c r="Y410" s="247">
        <f ca="1">ROUND(IF(OR(AND($C408=LataProjekcji,$E408&gt;0),AND($C408=LataProjekcji,$E408=0,$D409&lt;=10)),$E409,IF($C408&lt;LataProjekcji,IF((SUM($K410:X410)+$C410)&lt;$C409,$C410,$C409-SUM($K410:X410)),0)),0)</f>
        <v>0</v>
      </c>
      <c r="Z410" s="247">
        <f ca="1">ROUND(IF(OR(AND($C408=LataProjekcji,$E408&gt;0),AND($C408=LataProjekcji,$E408=0,$D409&lt;=10)),$E409,IF($C408&lt;LataProjekcji,IF((SUM($K410:Y410)+$C410)&lt;$C409,$C410,$C409-SUM($K410:Y410)),0)),0)</f>
        <v>0</v>
      </c>
      <c r="AA410" s="247">
        <f ca="1">ROUND(IF(OR(AND($C408=LataProjekcji,$E408&gt;0),AND($C408=LataProjekcji,$E408=0,$D409&lt;=10)),$E409,IF($C408&lt;LataProjekcji,IF((SUM($K410:Z410)+$C410)&lt;$C409,$C410,$C409-SUM($K410:Z410)),0)),0)</f>
        <v>0</v>
      </c>
      <c r="AB410" s="247">
        <f ca="1">ROUND(IF(OR(AND($C408=LataProjekcji,$E408&gt;0),AND($C408=LataProjekcji,$E408=0,$D409&lt;=10)),$E409,IF($C408&lt;LataProjekcji,IF((SUM($K410:AA410)+$C410)&lt;$C409,$C410,$C409-SUM($K410:AA410)),0)),0)</f>
        <v>0</v>
      </c>
      <c r="AC410" s="247">
        <f ca="1">ROUND(IF(OR(AND($C408=LataProjekcji,$E408&gt;0),AND($C408=LataProjekcji,$E408=0,$D409&lt;=10)),$E409,IF($C408&lt;LataProjekcji,IF((SUM($K410:AB410)+$C410)&lt;$C409,$C410,$C409-SUM($K410:AB410)),0)),0)</f>
        <v>0</v>
      </c>
      <c r="AD410" s="247">
        <f ca="1">ROUND(IF(OR(AND($C408=LataProjekcji,$E408&gt;0),AND($C408=LataProjekcji,$E408=0,$D409&lt;=10)),$E409,IF($C408&lt;LataProjekcji,IF((SUM($K410:AC410)+$C410)&lt;$C409,$C410,$C409-SUM($K410:AC410)),0)),0)</f>
        <v>0</v>
      </c>
      <c r="AE410" s="247">
        <f ca="1">ROUND(IF(OR(AND($C408=LataProjekcji,$E408&gt;0),AND($C408=LataProjekcji,$E408=0,$D409&lt;=10)),$E409,IF($C408&lt;LataProjekcji,IF((SUM($K410:AD410)+$C410)&lt;$C409,$C410,$C409-SUM($K410:AD410)),0)),0)</f>
        <v>0</v>
      </c>
    </row>
    <row r="411" spans="1:31" hidden="1">
      <c r="A411" s="258"/>
      <c r="B411" s="21" t="s">
        <v>396</v>
      </c>
      <c r="C411" s="22"/>
      <c r="D411" s="21"/>
      <c r="E411" s="21"/>
      <c r="F411" s="21"/>
      <c r="G411" s="21"/>
      <c r="I411" s="21"/>
      <c r="J411" s="21"/>
      <c r="K411" s="22">
        <f ca="1">ROUND(K410,0)</f>
        <v>0</v>
      </c>
      <c r="L411" s="22">
        <f t="shared" ref="L411:X411" ca="1" si="230">ROUND(K411+L410,0)</f>
        <v>0</v>
      </c>
      <c r="M411" s="22">
        <f t="shared" ca="1" si="230"/>
        <v>0</v>
      </c>
      <c r="N411" s="22">
        <f t="shared" ca="1" si="230"/>
        <v>0</v>
      </c>
      <c r="O411" s="22">
        <f t="shared" ca="1" si="230"/>
        <v>0</v>
      </c>
      <c r="P411" s="22">
        <f t="shared" ca="1" si="230"/>
        <v>0</v>
      </c>
      <c r="Q411" s="22">
        <f t="shared" ca="1" si="230"/>
        <v>0</v>
      </c>
      <c r="R411" s="22">
        <f t="shared" ca="1" si="230"/>
        <v>0</v>
      </c>
      <c r="S411" s="22">
        <f t="shared" ca="1" si="230"/>
        <v>0</v>
      </c>
      <c r="T411" s="22">
        <f t="shared" ca="1" si="230"/>
        <v>0</v>
      </c>
      <c r="U411" s="22">
        <f t="shared" ca="1" si="230"/>
        <v>0</v>
      </c>
      <c r="V411" s="22">
        <f t="shared" ca="1" si="230"/>
        <v>0</v>
      </c>
      <c r="W411" s="22">
        <f t="shared" ca="1" si="230"/>
        <v>0</v>
      </c>
      <c r="X411" s="22">
        <f t="shared" ca="1" si="230"/>
        <v>0</v>
      </c>
      <c r="Y411" s="22">
        <f t="shared" ref="Y411" ca="1" si="231">ROUND(X411+Y410,0)</f>
        <v>0</v>
      </c>
      <c r="Z411" s="22">
        <f t="shared" ref="Z411" ca="1" si="232">ROUND(Y411+Z410,0)</f>
        <v>0</v>
      </c>
      <c r="AA411" s="22">
        <f t="shared" ref="AA411" ca="1" si="233">ROUND(Z411+AA410,0)</f>
        <v>0</v>
      </c>
      <c r="AB411" s="22">
        <f t="shared" ref="AB411" ca="1" si="234">ROUND(AA411+AB410,0)</f>
        <v>0</v>
      </c>
      <c r="AC411" s="22">
        <f t="shared" ref="AC411" ca="1" si="235">ROUND(AB411+AC410,0)</f>
        <v>0</v>
      </c>
      <c r="AD411" s="22">
        <f t="shared" ref="AD411" ca="1" si="236">ROUND(AC411+AD410,0)</f>
        <v>0</v>
      </c>
      <c r="AE411" s="22">
        <f t="shared" ref="AE411" ca="1" si="237">ROUND(AD411+AE410,0)</f>
        <v>0</v>
      </c>
    </row>
    <row r="412" spans="1:31" hidden="1">
      <c r="A412" s="258"/>
      <c r="B412" s="21" t="s">
        <v>387</v>
      </c>
      <c r="C412" s="22"/>
      <c r="D412" s="21"/>
      <c r="E412" s="21"/>
      <c r="F412" s="21"/>
      <c r="G412" s="21"/>
      <c r="I412" s="21"/>
      <c r="J412" s="21"/>
      <c r="K412" s="76">
        <f t="shared" ref="K412:W412" ca="1" si="238">IF($C408=LataProjekcji,ROUND($C409-K411,0),ROUND(IF(K410=0,0,$C409-K411),0))</f>
        <v>0</v>
      </c>
      <c r="L412" s="76">
        <f t="shared" ca="1" si="238"/>
        <v>0</v>
      </c>
      <c r="M412" s="76">
        <f t="shared" ca="1" si="238"/>
        <v>0</v>
      </c>
      <c r="N412" s="76">
        <f t="shared" ca="1" si="238"/>
        <v>0</v>
      </c>
      <c r="O412" s="76">
        <f t="shared" ca="1" si="238"/>
        <v>0</v>
      </c>
      <c r="P412" s="76">
        <f t="shared" ca="1" si="238"/>
        <v>0</v>
      </c>
      <c r="Q412" s="76">
        <f t="shared" ca="1" si="238"/>
        <v>0</v>
      </c>
      <c r="R412" s="76">
        <f t="shared" ca="1" si="238"/>
        <v>0</v>
      </c>
      <c r="S412" s="76">
        <f t="shared" ca="1" si="238"/>
        <v>0</v>
      </c>
      <c r="T412" s="76">
        <f t="shared" ca="1" si="238"/>
        <v>0</v>
      </c>
      <c r="U412" s="76">
        <f t="shared" ca="1" si="238"/>
        <v>0</v>
      </c>
      <c r="V412" s="76">
        <f t="shared" ca="1" si="238"/>
        <v>0</v>
      </c>
      <c r="W412" s="76">
        <f t="shared" ca="1" si="238"/>
        <v>0</v>
      </c>
      <c r="X412" s="76">
        <f t="shared" ref="X412:AA412" ca="1" si="239">IF($C408=LataProjekcji,ROUND($C409-X411,0),ROUND(IF(X410=0,0,$C409-X411),0))</f>
        <v>0</v>
      </c>
      <c r="Y412" s="76">
        <f t="shared" ca="1" si="239"/>
        <v>0</v>
      </c>
      <c r="Z412" s="76">
        <f t="shared" ca="1" si="239"/>
        <v>0</v>
      </c>
      <c r="AA412" s="76">
        <f t="shared" ca="1" si="239"/>
        <v>0</v>
      </c>
      <c r="AB412" s="76">
        <f t="shared" ref="AB412:AE412" ca="1" si="240">IF($C408=LataProjekcji,ROUND($C409-AB411,0),ROUND(IF(AB410=0,0,$C409-AB411),0))</f>
        <v>0</v>
      </c>
      <c r="AC412" s="76">
        <f t="shared" ca="1" si="240"/>
        <v>0</v>
      </c>
      <c r="AD412" s="76">
        <f t="shared" ca="1" si="240"/>
        <v>0</v>
      </c>
      <c r="AE412" s="76">
        <f t="shared" ca="1" si="240"/>
        <v>0</v>
      </c>
    </row>
    <row r="413" spans="1:31" hidden="1">
      <c r="A413" s="258"/>
      <c r="B413" s="20"/>
      <c r="C413" s="21"/>
      <c r="D413" s="21"/>
      <c r="E413" s="21"/>
      <c r="F413" s="21"/>
      <c r="G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</row>
    <row r="414" spans="1:31" hidden="1">
      <c r="A414" s="258"/>
      <c r="B414" s="20" t="s">
        <v>430</v>
      </c>
      <c r="C414" s="21">
        <f>C407+1</f>
        <v>5</v>
      </c>
      <c r="D414" s="21" t="str">
        <f ca="1">OFFSET($B$62,C414,0)</f>
        <v/>
      </c>
      <c r="E414" s="453">
        <f>E407+1</f>
        <v>5</v>
      </c>
      <c r="F414" s="21"/>
      <c r="G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</row>
    <row r="415" spans="1:31" hidden="1">
      <c r="A415" s="258"/>
      <c r="B415" s="21" t="s">
        <v>394</v>
      </c>
      <c r="C415" s="164">
        <f ca="1">IFERROR(YEAR(OFFSET($D$62,C414,0)),0)</f>
        <v>0</v>
      </c>
      <c r="D415" s="164">
        <f ca="1">IFERROR(MONTH(OFFSET($D$62,C414,0)),0)</f>
        <v>0</v>
      </c>
      <c r="E415" s="522">
        <f ca="1">IleMiesiecyDoKoncaRokuRozliczenieDotacji</f>
        <v>0</v>
      </c>
      <c r="F415" s="21"/>
      <c r="G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</row>
    <row r="416" spans="1:31" hidden="1">
      <c r="A416" s="258"/>
      <c r="B416" s="21" t="s">
        <v>387</v>
      </c>
      <c r="C416" s="22">
        <f ca="1">OFFSET($F$62,C414,0)</f>
        <v>0</v>
      </c>
      <c r="D416" s="22" t="str">
        <f ca="1">OFFSET($C$62,C414,0)</f>
        <v/>
      </c>
      <c r="E416" s="22">
        <f ca="1">IF(D416&gt;10,ROUND(($C417/12)*$E415,0),$C416)</f>
        <v>0</v>
      </c>
      <c r="F416" s="21"/>
      <c r="G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</row>
    <row r="417" spans="1:31" hidden="1">
      <c r="A417" s="258"/>
      <c r="B417" s="21" t="s">
        <v>395</v>
      </c>
      <c r="C417" s="656">
        <f ca="1">IF(ISBLANK(OFFSET($D$62,C414,0)),0,IF(OFFSET($C$62,C414,0)&gt;10,ROUND(C416*D417,0),IF(C416&lt;0,0,C416)))</f>
        <v>0</v>
      </c>
      <c r="D417" s="654">
        <f ca="1">'Środki trwałe'!C1212</f>
        <v>0</v>
      </c>
      <c r="E417" s="21"/>
      <c r="F417" s="21"/>
      <c r="G417" s="21"/>
      <c r="I417" s="21"/>
      <c r="J417" s="21"/>
      <c r="K417" s="75">
        <f ca="1">IFERROR(ROUND(IF(($C415+1)=K$59,$C417,0),0),0)</f>
        <v>0</v>
      </c>
      <c r="L417" s="247">
        <f ca="1">ROUND(IF(OR(AND($C415=LataProjekcji,$E415&gt;0),AND($C415=LataProjekcji,$E415=0,$D416&lt;=10)),$E416,IF($C415&lt;LataProjekcji,IF((SUM($K417:K417)+$C417)&lt;$C416,$C417,$C416-SUM($K417:K417)),0)),0)</f>
        <v>0</v>
      </c>
      <c r="M417" s="247">
        <f ca="1">ROUND(IF(OR(AND($C415=LataProjekcji,$E415&gt;0),AND($C415=LataProjekcji,$E415=0,$D416&lt;=10)),$E416,IF($C415&lt;LataProjekcji,IF((SUM($K417:L417)+$C417)&lt;$C416,$C417,$C416-SUM($K417:L417)),0)),0)</f>
        <v>0</v>
      </c>
      <c r="N417" s="247">
        <f ca="1">ROUND(IF(OR(AND($C415=LataProjekcji,$E415&gt;0),AND($C415=LataProjekcji,$E415=0,$D416&lt;=10)),$E416,IF($C415&lt;LataProjekcji,IF((SUM($K417:M417)+$C417)&lt;$C416,$C417,$C416-SUM($K417:M417)),0)),0)</f>
        <v>0</v>
      </c>
      <c r="O417" s="247">
        <f ca="1">ROUND(IF(OR(AND($C415=LataProjekcji,$E415&gt;0),AND($C415=LataProjekcji,$E415=0,$D416&lt;=10)),$E416,IF($C415&lt;LataProjekcji,IF((SUM($K417:N417)+$C417)&lt;$C416,$C417,$C416-SUM($K417:N417)),0)),0)</f>
        <v>0</v>
      </c>
      <c r="P417" s="247">
        <f ca="1">ROUND(IF(OR(AND($C415=LataProjekcji,$E415&gt;0),AND($C415=LataProjekcji,$E415=0,$D416&lt;=10)),$E416,IF($C415&lt;LataProjekcji,IF((SUM($K417:O417)+$C417)&lt;$C416,$C417,$C416-SUM($K417:O417)),0)),0)</f>
        <v>0</v>
      </c>
      <c r="Q417" s="247">
        <f ca="1">ROUND(IF(OR(AND($C415=LataProjekcji,$E415&gt;0),AND($C415=LataProjekcji,$E415=0,$D416&lt;=10)),$E416,IF($C415&lt;LataProjekcji,IF((SUM($K417:P417)+$C417)&lt;$C416,$C417,$C416-SUM($K417:P417)),0)),0)</f>
        <v>0</v>
      </c>
      <c r="R417" s="247">
        <f ca="1">ROUND(IF(OR(AND($C415=LataProjekcji,$E415&gt;0),AND($C415=LataProjekcji,$E415=0,$D416&lt;=10)),$E416,IF($C415&lt;LataProjekcji,IF((SUM($K417:Q417)+$C417)&lt;$C416,$C417,$C416-SUM($K417:Q417)),0)),0)</f>
        <v>0</v>
      </c>
      <c r="S417" s="247">
        <f ca="1">ROUND(IF(OR(AND($C415=LataProjekcji,$E415&gt;0),AND($C415=LataProjekcji,$E415=0,$D416&lt;=10)),$E416,IF($C415&lt;LataProjekcji,IF((SUM($K417:R417)+$C417)&lt;$C416,$C417,$C416-SUM($K417:R417)),0)),0)</f>
        <v>0</v>
      </c>
      <c r="T417" s="247">
        <f ca="1">ROUND(IF(OR(AND($C415=LataProjekcji,$E415&gt;0),AND($C415=LataProjekcji,$E415=0,$D416&lt;=10)),$E416,IF($C415&lt;LataProjekcji,IF((SUM($K417:S417)+$C417)&lt;$C416,$C417,$C416-SUM($K417:S417)),0)),0)</f>
        <v>0</v>
      </c>
      <c r="U417" s="247">
        <f ca="1">ROUND(IF(OR(AND($C415=LataProjekcji,$E415&gt;0),AND($C415=LataProjekcji,$E415=0,$D416&lt;=10)),$E416,IF($C415&lt;LataProjekcji,IF((SUM($K417:T417)+$C417)&lt;$C416,$C417,$C416-SUM($K417:T417)),0)),0)</f>
        <v>0</v>
      </c>
      <c r="V417" s="247">
        <f ca="1">ROUND(IF(OR(AND($C415=LataProjekcji,$E415&gt;0),AND($C415=LataProjekcji,$E415=0,$D416&lt;=10)),$E416,IF($C415&lt;LataProjekcji,IF((SUM($K417:U417)+$C417)&lt;$C416,$C417,$C416-SUM($K417:U417)),0)),0)</f>
        <v>0</v>
      </c>
      <c r="W417" s="247">
        <f ca="1">ROUND(IF(OR(AND($C415=LataProjekcji,$E415&gt;0),AND($C415=LataProjekcji,$E415=0,$D416&lt;=10)),$E416,IF($C415&lt;LataProjekcji,IF((SUM($K417:V417)+$C417)&lt;$C416,$C417,$C416-SUM($K417:V417)),0)),0)</f>
        <v>0</v>
      </c>
      <c r="X417" s="247">
        <f ca="1">ROUND(IF(OR(AND($C415=LataProjekcji,$E415&gt;0),AND($C415=LataProjekcji,$E415=0,$D416&lt;=10)),$E416,IF($C415&lt;LataProjekcji,IF((SUM($K417:W417)+$C417)&lt;$C416,$C417,$C416-SUM($K417:W417)),0)),0)</f>
        <v>0</v>
      </c>
      <c r="Y417" s="247">
        <f ca="1">ROUND(IF(OR(AND($C415=LataProjekcji,$E415&gt;0),AND($C415=LataProjekcji,$E415=0,$D416&lt;=10)),$E416,IF($C415&lt;LataProjekcji,IF((SUM($K417:X417)+$C417)&lt;$C416,$C417,$C416-SUM($K417:X417)),0)),0)</f>
        <v>0</v>
      </c>
      <c r="Z417" s="247">
        <f ca="1">ROUND(IF(OR(AND($C415=LataProjekcji,$E415&gt;0),AND($C415=LataProjekcji,$E415=0,$D416&lt;=10)),$E416,IF($C415&lt;LataProjekcji,IF((SUM($K417:Y417)+$C417)&lt;$C416,$C417,$C416-SUM($K417:Y417)),0)),0)</f>
        <v>0</v>
      </c>
      <c r="AA417" s="247">
        <f ca="1">ROUND(IF(OR(AND($C415=LataProjekcji,$E415&gt;0),AND($C415=LataProjekcji,$E415=0,$D416&lt;=10)),$E416,IF($C415&lt;LataProjekcji,IF((SUM($K417:Z417)+$C417)&lt;$C416,$C417,$C416-SUM($K417:Z417)),0)),0)</f>
        <v>0</v>
      </c>
      <c r="AB417" s="247">
        <f ca="1">ROUND(IF(OR(AND($C415=LataProjekcji,$E415&gt;0),AND($C415=LataProjekcji,$E415=0,$D416&lt;=10)),$E416,IF($C415&lt;LataProjekcji,IF((SUM($K417:AA417)+$C417)&lt;$C416,$C417,$C416-SUM($K417:AA417)),0)),0)</f>
        <v>0</v>
      </c>
      <c r="AC417" s="247">
        <f ca="1">ROUND(IF(OR(AND($C415=LataProjekcji,$E415&gt;0),AND($C415=LataProjekcji,$E415=0,$D416&lt;=10)),$E416,IF($C415&lt;LataProjekcji,IF((SUM($K417:AB417)+$C417)&lt;$C416,$C417,$C416-SUM($K417:AB417)),0)),0)</f>
        <v>0</v>
      </c>
      <c r="AD417" s="247">
        <f ca="1">ROUND(IF(OR(AND($C415=LataProjekcji,$E415&gt;0),AND($C415=LataProjekcji,$E415=0,$D416&lt;=10)),$E416,IF($C415&lt;LataProjekcji,IF((SUM($K417:AC417)+$C417)&lt;$C416,$C417,$C416-SUM($K417:AC417)),0)),0)</f>
        <v>0</v>
      </c>
      <c r="AE417" s="247">
        <f ca="1">ROUND(IF(OR(AND($C415=LataProjekcji,$E415&gt;0),AND($C415=LataProjekcji,$E415=0,$D416&lt;=10)),$E416,IF($C415&lt;LataProjekcji,IF((SUM($K417:AD417)+$C417)&lt;$C416,$C417,$C416-SUM($K417:AD417)),0)),0)</f>
        <v>0</v>
      </c>
    </row>
    <row r="418" spans="1:31" hidden="1">
      <c r="A418" s="258"/>
      <c r="B418" s="21" t="s">
        <v>396</v>
      </c>
      <c r="C418" s="22"/>
      <c r="D418" s="21"/>
      <c r="E418" s="21"/>
      <c r="F418" s="21"/>
      <c r="G418" s="21"/>
      <c r="I418" s="21"/>
      <c r="J418" s="21"/>
      <c r="K418" s="22">
        <f ca="1">ROUND(K417,0)</f>
        <v>0</v>
      </c>
      <c r="L418" s="22">
        <f t="shared" ref="L418:X418" ca="1" si="241">ROUND(K418+L417,0)</f>
        <v>0</v>
      </c>
      <c r="M418" s="22">
        <f t="shared" ca="1" si="241"/>
        <v>0</v>
      </c>
      <c r="N418" s="22">
        <f t="shared" ca="1" si="241"/>
        <v>0</v>
      </c>
      <c r="O418" s="22">
        <f t="shared" ca="1" si="241"/>
        <v>0</v>
      </c>
      <c r="P418" s="22">
        <f t="shared" ca="1" si="241"/>
        <v>0</v>
      </c>
      <c r="Q418" s="22">
        <f t="shared" ca="1" si="241"/>
        <v>0</v>
      </c>
      <c r="R418" s="22">
        <f t="shared" ca="1" si="241"/>
        <v>0</v>
      </c>
      <c r="S418" s="22">
        <f t="shared" ca="1" si="241"/>
        <v>0</v>
      </c>
      <c r="T418" s="22">
        <f t="shared" ca="1" si="241"/>
        <v>0</v>
      </c>
      <c r="U418" s="22">
        <f t="shared" ca="1" si="241"/>
        <v>0</v>
      </c>
      <c r="V418" s="22">
        <f t="shared" ca="1" si="241"/>
        <v>0</v>
      </c>
      <c r="W418" s="22">
        <f t="shared" ca="1" si="241"/>
        <v>0</v>
      </c>
      <c r="X418" s="22">
        <f t="shared" ca="1" si="241"/>
        <v>0</v>
      </c>
      <c r="Y418" s="22">
        <f t="shared" ref="Y418" ca="1" si="242">ROUND(X418+Y417,0)</f>
        <v>0</v>
      </c>
      <c r="Z418" s="22">
        <f t="shared" ref="Z418" ca="1" si="243">ROUND(Y418+Z417,0)</f>
        <v>0</v>
      </c>
      <c r="AA418" s="22">
        <f t="shared" ref="AA418" ca="1" si="244">ROUND(Z418+AA417,0)</f>
        <v>0</v>
      </c>
      <c r="AB418" s="22">
        <f t="shared" ref="AB418" ca="1" si="245">ROUND(AA418+AB417,0)</f>
        <v>0</v>
      </c>
      <c r="AC418" s="22">
        <f t="shared" ref="AC418" ca="1" si="246">ROUND(AB418+AC417,0)</f>
        <v>0</v>
      </c>
      <c r="AD418" s="22">
        <f t="shared" ref="AD418" ca="1" si="247">ROUND(AC418+AD417,0)</f>
        <v>0</v>
      </c>
      <c r="AE418" s="22">
        <f t="shared" ref="AE418" ca="1" si="248">ROUND(AD418+AE417,0)</f>
        <v>0</v>
      </c>
    </row>
    <row r="419" spans="1:31" hidden="1">
      <c r="A419" s="258"/>
      <c r="B419" s="21" t="s">
        <v>387</v>
      </c>
      <c r="C419" s="22"/>
      <c r="D419" s="21"/>
      <c r="E419" s="21"/>
      <c r="F419" s="21"/>
      <c r="G419" s="21"/>
      <c r="I419" s="21"/>
      <c r="J419" s="21"/>
      <c r="K419" s="76">
        <f t="shared" ref="K419:W419" ca="1" si="249">IF($C415=LataProjekcji,ROUND($C416-K418,0),ROUND(IF(K417=0,0,$C416-K418),0))</f>
        <v>0</v>
      </c>
      <c r="L419" s="76">
        <f t="shared" ca="1" si="249"/>
        <v>0</v>
      </c>
      <c r="M419" s="76">
        <f t="shared" ca="1" si="249"/>
        <v>0</v>
      </c>
      <c r="N419" s="76">
        <f t="shared" ca="1" si="249"/>
        <v>0</v>
      </c>
      <c r="O419" s="76">
        <f t="shared" ca="1" si="249"/>
        <v>0</v>
      </c>
      <c r="P419" s="76">
        <f t="shared" ca="1" si="249"/>
        <v>0</v>
      </c>
      <c r="Q419" s="76">
        <f t="shared" ca="1" si="249"/>
        <v>0</v>
      </c>
      <c r="R419" s="76">
        <f t="shared" ca="1" si="249"/>
        <v>0</v>
      </c>
      <c r="S419" s="76">
        <f t="shared" ca="1" si="249"/>
        <v>0</v>
      </c>
      <c r="T419" s="76">
        <f t="shared" ca="1" si="249"/>
        <v>0</v>
      </c>
      <c r="U419" s="76">
        <f t="shared" ca="1" si="249"/>
        <v>0</v>
      </c>
      <c r="V419" s="76">
        <f t="shared" ca="1" si="249"/>
        <v>0</v>
      </c>
      <c r="W419" s="76">
        <f t="shared" ca="1" si="249"/>
        <v>0</v>
      </c>
      <c r="X419" s="76">
        <f t="shared" ref="X419:AA419" ca="1" si="250">IF($C415=LataProjekcji,ROUND($C416-X418,0),ROUND(IF(X417=0,0,$C416-X418),0))</f>
        <v>0</v>
      </c>
      <c r="Y419" s="76">
        <f t="shared" ca="1" si="250"/>
        <v>0</v>
      </c>
      <c r="Z419" s="76">
        <f t="shared" ca="1" si="250"/>
        <v>0</v>
      </c>
      <c r="AA419" s="76">
        <f t="shared" ca="1" si="250"/>
        <v>0</v>
      </c>
      <c r="AB419" s="76">
        <f t="shared" ref="AB419:AE419" ca="1" si="251">IF($C415=LataProjekcji,ROUND($C416-AB418,0),ROUND(IF(AB417=0,0,$C416-AB418),0))</f>
        <v>0</v>
      </c>
      <c r="AC419" s="76">
        <f t="shared" ca="1" si="251"/>
        <v>0</v>
      </c>
      <c r="AD419" s="76">
        <f t="shared" ca="1" si="251"/>
        <v>0</v>
      </c>
      <c r="AE419" s="76">
        <f t="shared" ca="1" si="251"/>
        <v>0</v>
      </c>
    </row>
    <row r="420" spans="1:31" hidden="1">
      <c r="A420" s="258"/>
      <c r="B420" s="21"/>
      <c r="C420" s="22"/>
      <c r="D420" s="21"/>
      <c r="E420" s="21"/>
      <c r="F420" s="21"/>
      <c r="G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</row>
    <row r="421" spans="1:31" hidden="1">
      <c r="A421" s="258"/>
      <c r="B421" s="20" t="s">
        <v>430</v>
      </c>
      <c r="C421" s="21">
        <f>C414+1</f>
        <v>6</v>
      </c>
      <c r="D421" s="21" t="str">
        <f ca="1">OFFSET($B$62,C421,0)</f>
        <v/>
      </c>
      <c r="E421" s="453">
        <f>E414+1</f>
        <v>6</v>
      </c>
      <c r="F421" s="21"/>
      <c r="G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</row>
    <row r="422" spans="1:31" hidden="1">
      <c r="A422" s="258"/>
      <c r="B422" s="21" t="s">
        <v>394</v>
      </c>
      <c r="C422" s="164">
        <f ca="1">IFERROR(YEAR(OFFSET($D$62,C421,0)),0)</f>
        <v>0</v>
      </c>
      <c r="D422" s="164">
        <f ca="1">IFERROR(MONTH(OFFSET($D$62,C421,0)),0)</f>
        <v>0</v>
      </c>
      <c r="E422" s="522">
        <f ca="1">IleMiesiecyDoKoncaRokuRozliczenieDotacji</f>
        <v>0</v>
      </c>
      <c r="F422" s="21"/>
      <c r="G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</row>
    <row r="423" spans="1:31" hidden="1">
      <c r="A423" s="258"/>
      <c r="B423" s="21" t="s">
        <v>387</v>
      </c>
      <c r="C423" s="22">
        <f ca="1">OFFSET($F$62,C421,0)</f>
        <v>0</v>
      </c>
      <c r="D423" s="22" t="str">
        <f ca="1">OFFSET($C$62,C421,0)</f>
        <v/>
      </c>
      <c r="E423" s="22">
        <f ca="1">IF(D423&gt;10,ROUND(($C424/12)*$E422,0),$C423)</f>
        <v>0</v>
      </c>
      <c r="F423" s="21"/>
      <c r="G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</row>
    <row r="424" spans="1:31" hidden="1">
      <c r="A424" s="258"/>
      <c r="B424" s="21" t="s">
        <v>395</v>
      </c>
      <c r="C424" s="656">
        <f ca="1">IF(ISBLANK(OFFSET($D$62,C421,0)),0,IF(OFFSET($C$62,C421,0)&gt;10,ROUND(C423*D424,0),IF(C423&lt;0,0,C423)))</f>
        <v>0</v>
      </c>
      <c r="D424" s="654">
        <f ca="1">'Środki trwałe'!C1219</f>
        <v>0</v>
      </c>
      <c r="E424" s="21"/>
      <c r="F424" s="21"/>
      <c r="G424" s="21"/>
      <c r="I424" s="21"/>
      <c r="J424" s="21"/>
      <c r="K424" s="75">
        <f ca="1">IFERROR(ROUND(IF(($C422+1)=K$59,$C424,0),0),0)</f>
        <v>0</v>
      </c>
      <c r="L424" s="247">
        <f ca="1">ROUND(IF(OR(AND($C422=LataProjekcji,$E422&gt;0),AND($C422=LataProjekcji,$E422=0,$D423&lt;=10)),$E423,IF($C422&lt;LataProjekcji,IF((SUM($K424:K424)+$C424)&lt;$C423,$C424,$C423-SUM($K424:K424)),0)),0)</f>
        <v>0</v>
      </c>
      <c r="M424" s="247">
        <f ca="1">ROUND(IF(OR(AND($C422=LataProjekcji,$E422&gt;0),AND($C422=LataProjekcji,$E422=0,$D423&lt;=10)),$E423,IF($C422&lt;LataProjekcji,IF((SUM($K424:L424)+$C424)&lt;$C423,$C424,$C423-SUM($K424:L424)),0)),0)</f>
        <v>0</v>
      </c>
      <c r="N424" s="247">
        <f ca="1">ROUND(IF(OR(AND($C422=LataProjekcji,$E422&gt;0),AND($C422=LataProjekcji,$E422=0,$D423&lt;=10)),$E423,IF($C422&lt;LataProjekcji,IF((SUM($K424:M424)+$C424)&lt;$C423,$C424,$C423-SUM($K424:M424)),0)),0)</f>
        <v>0</v>
      </c>
      <c r="O424" s="247">
        <f ca="1">ROUND(IF(OR(AND($C422=LataProjekcji,$E422&gt;0),AND($C422=LataProjekcji,$E422=0,$D423&lt;=10)),$E423,IF($C422&lt;LataProjekcji,IF((SUM($K424:N424)+$C424)&lt;$C423,$C424,$C423-SUM($K424:N424)),0)),0)</f>
        <v>0</v>
      </c>
      <c r="P424" s="247">
        <f ca="1">ROUND(IF(OR(AND($C422=LataProjekcji,$E422&gt;0),AND($C422=LataProjekcji,$E422=0,$D423&lt;=10)),$E423,IF($C422&lt;LataProjekcji,IF((SUM($K424:O424)+$C424)&lt;$C423,$C424,$C423-SUM($K424:O424)),0)),0)</f>
        <v>0</v>
      </c>
      <c r="Q424" s="247">
        <f ca="1">ROUND(IF(OR(AND($C422=LataProjekcji,$E422&gt;0),AND($C422=LataProjekcji,$E422=0,$D423&lt;=10)),$E423,IF($C422&lt;LataProjekcji,IF((SUM($K424:P424)+$C424)&lt;$C423,$C424,$C423-SUM($K424:P424)),0)),0)</f>
        <v>0</v>
      </c>
      <c r="R424" s="247">
        <f ca="1">ROUND(IF(OR(AND($C422=LataProjekcji,$E422&gt;0),AND($C422=LataProjekcji,$E422=0,$D423&lt;=10)),$E423,IF($C422&lt;LataProjekcji,IF((SUM($K424:Q424)+$C424)&lt;$C423,$C424,$C423-SUM($K424:Q424)),0)),0)</f>
        <v>0</v>
      </c>
      <c r="S424" s="247">
        <f ca="1">ROUND(IF(OR(AND($C422=LataProjekcji,$E422&gt;0),AND($C422=LataProjekcji,$E422=0,$D423&lt;=10)),$E423,IF($C422&lt;LataProjekcji,IF((SUM($K424:R424)+$C424)&lt;$C423,$C424,$C423-SUM($K424:R424)),0)),0)</f>
        <v>0</v>
      </c>
      <c r="T424" s="247">
        <f ca="1">ROUND(IF(OR(AND($C422=LataProjekcji,$E422&gt;0),AND($C422=LataProjekcji,$E422=0,$D423&lt;=10)),$E423,IF($C422&lt;LataProjekcji,IF((SUM($K424:S424)+$C424)&lt;$C423,$C424,$C423-SUM($K424:S424)),0)),0)</f>
        <v>0</v>
      </c>
      <c r="U424" s="247">
        <f ca="1">ROUND(IF(OR(AND($C422=LataProjekcji,$E422&gt;0),AND($C422=LataProjekcji,$E422=0,$D423&lt;=10)),$E423,IF($C422&lt;LataProjekcji,IF((SUM($K424:T424)+$C424)&lt;$C423,$C424,$C423-SUM($K424:T424)),0)),0)</f>
        <v>0</v>
      </c>
      <c r="V424" s="247">
        <f ca="1">ROUND(IF(OR(AND($C422=LataProjekcji,$E422&gt;0),AND($C422=LataProjekcji,$E422=0,$D423&lt;=10)),$E423,IF($C422&lt;LataProjekcji,IF((SUM($K424:U424)+$C424)&lt;$C423,$C424,$C423-SUM($K424:U424)),0)),0)</f>
        <v>0</v>
      </c>
      <c r="W424" s="247">
        <f ca="1">ROUND(IF(OR(AND($C422=LataProjekcji,$E422&gt;0),AND($C422=LataProjekcji,$E422=0,$D423&lt;=10)),$E423,IF($C422&lt;LataProjekcji,IF((SUM($K424:V424)+$C424)&lt;$C423,$C424,$C423-SUM($K424:V424)),0)),0)</f>
        <v>0</v>
      </c>
      <c r="X424" s="247">
        <f ca="1">ROUND(IF(OR(AND($C422=LataProjekcji,$E422&gt;0),AND($C422=LataProjekcji,$E422=0,$D423&lt;=10)),$E423,IF($C422&lt;LataProjekcji,IF((SUM($K424:W424)+$C424)&lt;$C423,$C424,$C423-SUM($K424:W424)),0)),0)</f>
        <v>0</v>
      </c>
      <c r="Y424" s="247">
        <f ca="1">ROUND(IF(OR(AND($C422=LataProjekcji,$E422&gt;0),AND($C422=LataProjekcji,$E422=0,$D423&lt;=10)),$E423,IF($C422&lt;LataProjekcji,IF((SUM($K424:X424)+$C424)&lt;$C423,$C424,$C423-SUM($K424:X424)),0)),0)</f>
        <v>0</v>
      </c>
      <c r="Z424" s="247">
        <f ca="1">ROUND(IF(OR(AND($C422=LataProjekcji,$E422&gt;0),AND($C422=LataProjekcji,$E422=0,$D423&lt;=10)),$E423,IF($C422&lt;LataProjekcji,IF((SUM($K424:Y424)+$C424)&lt;$C423,$C424,$C423-SUM($K424:Y424)),0)),0)</f>
        <v>0</v>
      </c>
      <c r="AA424" s="247">
        <f ca="1">ROUND(IF(OR(AND($C422=LataProjekcji,$E422&gt;0),AND($C422=LataProjekcji,$E422=0,$D423&lt;=10)),$E423,IF($C422&lt;LataProjekcji,IF((SUM($K424:Z424)+$C424)&lt;$C423,$C424,$C423-SUM($K424:Z424)),0)),0)</f>
        <v>0</v>
      </c>
      <c r="AB424" s="247">
        <f ca="1">ROUND(IF(OR(AND($C422=LataProjekcji,$E422&gt;0),AND($C422=LataProjekcji,$E422=0,$D423&lt;=10)),$E423,IF($C422&lt;LataProjekcji,IF((SUM($K424:AA424)+$C424)&lt;$C423,$C424,$C423-SUM($K424:AA424)),0)),0)</f>
        <v>0</v>
      </c>
      <c r="AC424" s="247">
        <f ca="1">ROUND(IF(OR(AND($C422=LataProjekcji,$E422&gt;0),AND($C422=LataProjekcji,$E422=0,$D423&lt;=10)),$E423,IF($C422&lt;LataProjekcji,IF((SUM($K424:AB424)+$C424)&lt;$C423,$C424,$C423-SUM($K424:AB424)),0)),0)</f>
        <v>0</v>
      </c>
      <c r="AD424" s="247">
        <f ca="1">ROUND(IF(OR(AND($C422=LataProjekcji,$E422&gt;0),AND($C422=LataProjekcji,$E422=0,$D423&lt;=10)),$E423,IF($C422&lt;LataProjekcji,IF((SUM($K424:AC424)+$C424)&lt;$C423,$C424,$C423-SUM($K424:AC424)),0)),0)</f>
        <v>0</v>
      </c>
      <c r="AE424" s="247">
        <f ca="1">ROUND(IF(OR(AND($C422=LataProjekcji,$E422&gt;0),AND($C422=LataProjekcji,$E422=0,$D423&lt;=10)),$E423,IF($C422&lt;LataProjekcji,IF((SUM($K424:AD424)+$C424)&lt;$C423,$C424,$C423-SUM($K424:AD424)),0)),0)</f>
        <v>0</v>
      </c>
    </row>
    <row r="425" spans="1:31" hidden="1">
      <c r="A425" s="258"/>
      <c r="B425" s="21" t="s">
        <v>396</v>
      </c>
      <c r="C425" s="22"/>
      <c r="D425" s="21"/>
      <c r="E425" s="21"/>
      <c r="F425" s="21"/>
      <c r="G425" s="21"/>
      <c r="I425" s="21"/>
      <c r="J425" s="21"/>
      <c r="K425" s="22">
        <f ca="1">ROUND(K424,0)</f>
        <v>0</v>
      </c>
      <c r="L425" s="22">
        <f t="shared" ref="L425:X425" ca="1" si="252">ROUND(K425+L424,0)</f>
        <v>0</v>
      </c>
      <c r="M425" s="22">
        <f t="shared" ca="1" si="252"/>
        <v>0</v>
      </c>
      <c r="N425" s="22">
        <f t="shared" ca="1" si="252"/>
        <v>0</v>
      </c>
      <c r="O425" s="22">
        <f t="shared" ca="1" si="252"/>
        <v>0</v>
      </c>
      <c r="P425" s="22">
        <f t="shared" ca="1" si="252"/>
        <v>0</v>
      </c>
      <c r="Q425" s="22">
        <f t="shared" ca="1" si="252"/>
        <v>0</v>
      </c>
      <c r="R425" s="22">
        <f t="shared" ca="1" si="252"/>
        <v>0</v>
      </c>
      <c r="S425" s="22">
        <f t="shared" ca="1" si="252"/>
        <v>0</v>
      </c>
      <c r="T425" s="22">
        <f t="shared" ca="1" si="252"/>
        <v>0</v>
      </c>
      <c r="U425" s="22">
        <f t="shared" ca="1" si="252"/>
        <v>0</v>
      </c>
      <c r="V425" s="22">
        <f t="shared" ca="1" si="252"/>
        <v>0</v>
      </c>
      <c r="W425" s="22">
        <f t="shared" ca="1" si="252"/>
        <v>0</v>
      </c>
      <c r="X425" s="22">
        <f t="shared" ca="1" si="252"/>
        <v>0</v>
      </c>
      <c r="Y425" s="22">
        <f t="shared" ref="Y425" ca="1" si="253">ROUND(X425+Y424,0)</f>
        <v>0</v>
      </c>
      <c r="Z425" s="22">
        <f t="shared" ref="Z425" ca="1" si="254">ROUND(Y425+Z424,0)</f>
        <v>0</v>
      </c>
      <c r="AA425" s="22">
        <f t="shared" ref="AA425" ca="1" si="255">ROUND(Z425+AA424,0)</f>
        <v>0</v>
      </c>
      <c r="AB425" s="22">
        <f t="shared" ref="AB425" ca="1" si="256">ROUND(AA425+AB424,0)</f>
        <v>0</v>
      </c>
      <c r="AC425" s="22">
        <f t="shared" ref="AC425" ca="1" si="257">ROUND(AB425+AC424,0)</f>
        <v>0</v>
      </c>
      <c r="AD425" s="22">
        <f t="shared" ref="AD425" ca="1" si="258">ROUND(AC425+AD424,0)</f>
        <v>0</v>
      </c>
      <c r="AE425" s="22">
        <f t="shared" ref="AE425" ca="1" si="259">ROUND(AD425+AE424,0)</f>
        <v>0</v>
      </c>
    </row>
    <row r="426" spans="1:31" hidden="1">
      <c r="A426" s="258"/>
      <c r="B426" s="21" t="s">
        <v>387</v>
      </c>
      <c r="C426" s="22"/>
      <c r="D426" s="21"/>
      <c r="E426" s="21"/>
      <c r="F426" s="21"/>
      <c r="G426" s="21"/>
      <c r="I426" s="21"/>
      <c r="J426" s="21"/>
      <c r="K426" s="76">
        <f t="shared" ref="K426:W426" ca="1" si="260">IF($C422=LataProjekcji,ROUND($C423-K425,0),ROUND(IF(K424=0,0,$C423-K425),0))</f>
        <v>0</v>
      </c>
      <c r="L426" s="76">
        <f t="shared" ca="1" si="260"/>
        <v>0</v>
      </c>
      <c r="M426" s="76">
        <f t="shared" ca="1" si="260"/>
        <v>0</v>
      </c>
      <c r="N426" s="76">
        <f t="shared" ca="1" si="260"/>
        <v>0</v>
      </c>
      <c r="O426" s="76">
        <f t="shared" ca="1" si="260"/>
        <v>0</v>
      </c>
      <c r="P426" s="76">
        <f t="shared" ca="1" si="260"/>
        <v>0</v>
      </c>
      <c r="Q426" s="76">
        <f t="shared" ca="1" si="260"/>
        <v>0</v>
      </c>
      <c r="R426" s="76">
        <f t="shared" ca="1" si="260"/>
        <v>0</v>
      </c>
      <c r="S426" s="76">
        <f t="shared" ca="1" si="260"/>
        <v>0</v>
      </c>
      <c r="T426" s="76">
        <f t="shared" ca="1" si="260"/>
        <v>0</v>
      </c>
      <c r="U426" s="76">
        <f t="shared" ca="1" si="260"/>
        <v>0</v>
      </c>
      <c r="V426" s="76">
        <f t="shared" ca="1" si="260"/>
        <v>0</v>
      </c>
      <c r="W426" s="76">
        <f t="shared" ca="1" si="260"/>
        <v>0</v>
      </c>
      <c r="X426" s="76">
        <f t="shared" ref="X426:AA426" ca="1" si="261">IF($C422=LataProjekcji,ROUND($C423-X425,0),ROUND(IF(X424=0,0,$C423-X425),0))</f>
        <v>0</v>
      </c>
      <c r="Y426" s="76">
        <f t="shared" ca="1" si="261"/>
        <v>0</v>
      </c>
      <c r="Z426" s="76">
        <f t="shared" ca="1" si="261"/>
        <v>0</v>
      </c>
      <c r="AA426" s="76">
        <f t="shared" ca="1" si="261"/>
        <v>0</v>
      </c>
      <c r="AB426" s="76">
        <f t="shared" ref="AB426:AE426" ca="1" si="262">IF($C422=LataProjekcji,ROUND($C423-AB425,0),ROUND(IF(AB424=0,0,$C423-AB425),0))</f>
        <v>0</v>
      </c>
      <c r="AC426" s="76">
        <f t="shared" ca="1" si="262"/>
        <v>0</v>
      </c>
      <c r="AD426" s="76">
        <f t="shared" ca="1" si="262"/>
        <v>0</v>
      </c>
      <c r="AE426" s="76">
        <f t="shared" ca="1" si="262"/>
        <v>0</v>
      </c>
    </row>
    <row r="427" spans="1:31" hidden="1">
      <c r="A427" s="258"/>
      <c r="B427" s="21"/>
      <c r="C427" s="22"/>
      <c r="D427" s="21"/>
      <c r="E427" s="21"/>
      <c r="F427" s="21"/>
      <c r="G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</row>
    <row r="428" spans="1:31" hidden="1">
      <c r="A428" s="258"/>
      <c r="B428" s="20" t="s">
        <v>430</v>
      </c>
      <c r="C428" s="21">
        <f>C421+1</f>
        <v>7</v>
      </c>
      <c r="D428" s="21" t="str">
        <f ca="1">OFFSET($B$62,C428,0)</f>
        <v/>
      </c>
      <c r="E428" s="453">
        <f>E421+1</f>
        <v>7</v>
      </c>
      <c r="F428" s="21"/>
      <c r="G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</row>
    <row r="429" spans="1:31" hidden="1">
      <c r="A429" s="258"/>
      <c r="B429" s="21" t="s">
        <v>394</v>
      </c>
      <c r="C429" s="164">
        <f ca="1">IFERROR(YEAR(OFFSET($D$62,C428,0)),0)</f>
        <v>0</v>
      </c>
      <c r="D429" s="164">
        <f ca="1">IFERROR(MONTH(OFFSET($D$62,C428,0)),0)</f>
        <v>0</v>
      </c>
      <c r="E429" s="522">
        <f ca="1">IleMiesiecyDoKoncaRokuRozliczenieDotacji</f>
        <v>0</v>
      </c>
      <c r="F429" s="21"/>
      <c r="G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</row>
    <row r="430" spans="1:31" hidden="1">
      <c r="A430" s="258"/>
      <c r="B430" s="21" t="s">
        <v>387</v>
      </c>
      <c r="C430" s="22">
        <f ca="1">OFFSET($F$62,C428,0)</f>
        <v>0</v>
      </c>
      <c r="D430" s="22" t="str">
        <f ca="1">OFFSET($C$62,C428,0)</f>
        <v/>
      </c>
      <c r="E430" s="22">
        <f ca="1">IF(D430&gt;10,ROUND(($C431/12)*$E429,0),$C430)</f>
        <v>0</v>
      </c>
      <c r="F430" s="21"/>
      <c r="G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</row>
    <row r="431" spans="1:31" hidden="1">
      <c r="A431" s="258"/>
      <c r="B431" s="21" t="s">
        <v>395</v>
      </c>
      <c r="C431" s="656">
        <f ca="1">IF(ISBLANK(OFFSET($D$62,C428,0)),0,IF(OFFSET($C$62,C428,0)&gt;10,ROUND(C430*D431,0),IF(C430&lt;0,0,C430)))</f>
        <v>0</v>
      </c>
      <c r="D431" s="654">
        <f ca="1">'Środki trwałe'!C1226</f>
        <v>0</v>
      </c>
      <c r="E431" s="21"/>
      <c r="F431" s="21"/>
      <c r="G431" s="21"/>
      <c r="I431" s="21"/>
      <c r="J431" s="21"/>
      <c r="K431" s="75">
        <f ca="1">IFERROR(ROUND(IF(($C429+1)=K$59,$C431,0),0),0)</f>
        <v>0</v>
      </c>
      <c r="L431" s="247">
        <f ca="1">ROUND(IF(OR(AND($C429=LataProjekcji,$E429&gt;0),AND($C429=LataProjekcji,$E429=0,$D430&lt;=10)),$E430,IF($C429&lt;LataProjekcji,IF((SUM($K431:K431)+$C431)&lt;$C430,$C431,$C430-SUM($K431:K431)),0)),0)</f>
        <v>0</v>
      </c>
      <c r="M431" s="247">
        <f ca="1">ROUND(IF(OR(AND($C429=LataProjekcji,$E429&gt;0),AND($C429=LataProjekcji,$E429=0,$D430&lt;=10)),$E430,IF($C429&lt;LataProjekcji,IF((SUM($K431:L431)+$C431)&lt;$C430,$C431,$C430-SUM($K431:L431)),0)),0)</f>
        <v>0</v>
      </c>
      <c r="N431" s="247">
        <f ca="1">ROUND(IF(OR(AND($C429=LataProjekcji,$E429&gt;0),AND($C429=LataProjekcji,$E429=0,$D430&lt;=10)),$E430,IF($C429&lt;LataProjekcji,IF((SUM($K431:M431)+$C431)&lt;$C430,$C431,$C430-SUM($K431:M431)),0)),0)</f>
        <v>0</v>
      </c>
      <c r="O431" s="247">
        <f ca="1">ROUND(IF(OR(AND($C429=LataProjekcji,$E429&gt;0),AND($C429=LataProjekcji,$E429=0,$D430&lt;=10)),$E430,IF($C429&lt;LataProjekcji,IF((SUM($K431:N431)+$C431)&lt;$C430,$C431,$C430-SUM($K431:N431)),0)),0)</f>
        <v>0</v>
      </c>
      <c r="P431" s="247">
        <f ca="1">ROUND(IF(OR(AND($C429=LataProjekcji,$E429&gt;0),AND($C429=LataProjekcji,$E429=0,$D430&lt;=10)),$E430,IF($C429&lt;LataProjekcji,IF((SUM($K431:O431)+$C431)&lt;$C430,$C431,$C430-SUM($K431:O431)),0)),0)</f>
        <v>0</v>
      </c>
      <c r="Q431" s="247">
        <f ca="1">ROUND(IF(OR(AND($C429=LataProjekcji,$E429&gt;0),AND($C429=LataProjekcji,$E429=0,$D430&lt;=10)),$E430,IF($C429&lt;LataProjekcji,IF((SUM($K431:P431)+$C431)&lt;$C430,$C431,$C430-SUM($K431:P431)),0)),0)</f>
        <v>0</v>
      </c>
      <c r="R431" s="247">
        <f ca="1">ROUND(IF(OR(AND($C429=LataProjekcji,$E429&gt;0),AND($C429=LataProjekcji,$E429=0,$D430&lt;=10)),$E430,IF($C429&lt;LataProjekcji,IF((SUM($K431:Q431)+$C431)&lt;$C430,$C431,$C430-SUM($K431:Q431)),0)),0)</f>
        <v>0</v>
      </c>
      <c r="S431" s="247">
        <f ca="1">ROUND(IF(OR(AND($C429=LataProjekcji,$E429&gt;0),AND($C429=LataProjekcji,$E429=0,$D430&lt;=10)),$E430,IF($C429&lt;LataProjekcji,IF((SUM($K431:R431)+$C431)&lt;$C430,$C431,$C430-SUM($K431:R431)),0)),0)</f>
        <v>0</v>
      </c>
      <c r="T431" s="247">
        <f ca="1">ROUND(IF(OR(AND($C429=LataProjekcji,$E429&gt;0),AND($C429=LataProjekcji,$E429=0,$D430&lt;=10)),$E430,IF($C429&lt;LataProjekcji,IF((SUM($K431:S431)+$C431)&lt;$C430,$C431,$C430-SUM($K431:S431)),0)),0)</f>
        <v>0</v>
      </c>
      <c r="U431" s="247">
        <f ca="1">ROUND(IF(OR(AND($C429=LataProjekcji,$E429&gt;0),AND($C429=LataProjekcji,$E429=0,$D430&lt;=10)),$E430,IF($C429&lt;LataProjekcji,IF((SUM($K431:T431)+$C431)&lt;$C430,$C431,$C430-SUM($K431:T431)),0)),0)</f>
        <v>0</v>
      </c>
      <c r="V431" s="247">
        <f ca="1">ROUND(IF(OR(AND($C429=LataProjekcji,$E429&gt;0),AND($C429=LataProjekcji,$E429=0,$D430&lt;=10)),$E430,IF($C429&lt;LataProjekcji,IF((SUM($K431:U431)+$C431)&lt;$C430,$C431,$C430-SUM($K431:U431)),0)),0)</f>
        <v>0</v>
      </c>
      <c r="W431" s="247">
        <f ca="1">ROUND(IF(OR(AND($C429=LataProjekcji,$E429&gt;0),AND($C429=LataProjekcji,$E429=0,$D430&lt;=10)),$E430,IF($C429&lt;LataProjekcji,IF((SUM($K431:V431)+$C431)&lt;$C430,$C431,$C430-SUM($K431:V431)),0)),0)</f>
        <v>0</v>
      </c>
      <c r="X431" s="247">
        <f ca="1">ROUND(IF(OR(AND($C429=LataProjekcji,$E429&gt;0),AND($C429=LataProjekcji,$E429=0,$D430&lt;=10)),$E430,IF($C429&lt;LataProjekcji,IF((SUM($K431:W431)+$C431)&lt;$C430,$C431,$C430-SUM($K431:W431)),0)),0)</f>
        <v>0</v>
      </c>
      <c r="Y431" s="247">
        <f ca="1">ROUND(IF(OR(AND($C429=LataProjekcji,$E429&gt;0),AND($C429=LataProjekcji,$E429=0,$D430&lt;=10)),$E430,IF($C429&lt;LataProjekcji,IF((SUM($K431:X431)+$C431)&lt;$C430,$C431,$C430-SUM($K431:X431)),0)),0)</f>
        <v>0</v>
      </c>
      <c r="Z431" s="247">
        <f ca="1">ROUND(IF(OR(AND($C429=LataProjekcji,$E429&gt;0),AND($C429=LataProjekcji,$E429=0,$D430&lt;=10)),$E430,IF($C429&lt;LataProjekcji,IF((SUM($K431:Y431)+$C431)&lt;$C430,$C431,$C430-SUM($K431:Y431)),0)),0)</f>
        <v>0</v>
      </c>
      <c r="AA431" s="247">
        <f ca="1">ROUND(IF(OR(AND($C429=LataProjekcji,$E429&gt;0),AND($C429=LataProjekcji,$E429=0,$D430&lt;=10)),$E430,IF($C429&lt;LataProjekcji,IF((SUM($K431:Z431)+$C431)&lt;$C430,$C431,$C430-SUM($K431:Z431)),0)),0)</f>
        <v>0</v>
      </c>
      <c r="AB431" s="247">
        <f ca="1">ROUND(IF(OR(AND($C429=LataProjekcji,$E429&gt;0),AND($C429=LataProjekcji,$E429=0,$D430&lt;=10)),$E430,IF($C429&lt;LataProjekcji,IF((SUM($K431:AA431)+$C431)&lt;$C430,$C431,$C430-SUM($K431:AA431)),0)),0)</f>
        <v>0</v>
      </c>
      <c r="AC431" s="247">
        <f ca="1">ROUND(IF(OR(AND($C429=LataProjekcji,$E429&gt;0),AND($C429=LataProjekcji,$E429=0,$D430&lt;=10)),$E430,IF($C429&lt;LataProjekcji,IF((SUM($K431:AB431)+$C431)&lt;$C430,$C431,$C430-SUM($K431:AB431)),0)),0)</f>
        <v>0</v>
      </c>
      <c r="AD431" s="247">
        <f ca="1">ROUND(IF(OR(AND($C429=LataProjekcji,$E429&gt;0),AND($C429=LataProjekcji,$E429=0,$D430&lt;=10)),$E430,IF($C429&lt;LataProjekcji,IF((SUM($K431:AC431)+$C431)&lt;$C430,$C431,$C430-SUM($K431:AC431)),0)),0)</f>
        <v>0</v>
      </c>
      <c r="AE431" s="247">
        <f ca="1">ROUND(IF(OR(AND($C429=LataProjekcji,$E429&gt;0),AND($C429=LataProjekcji,$E429=0,$D430&lt;=10)),$E430,IF($C429&lt;LataProjekcji,IF((SUM($K431:AD431)+$C431)&lt;$C430,$C431,$C430-SUM($K431:AD431)),0)),0)</f>
        <v>0</v>
      </c>
    </row>
    <row r="432" spans="1:31" hidden="1">
      <c r="A432" s="258"/>
      <c r="B432" s="21" t="s">
        <v>396</v>
      </c>
      <c r="C432" s="22"/>
      <c r="D432" s="21"/>
      <c r="E432" s="21"/>
      <c r="F432" s="21"/>
      <c r="G432" s="21"/>
      <c r="I432" s="21"/>
      <c r="J432" s="21"/>
      <c r="K432" s="22">
        <f ca="1">ROUND(K431,0)</f>
        <v>0</v>
      </c>
      <c r="L432" s="22">
        <f t="shared" ref="L432:X432" ca="1" si="263">ROUND(K432+L431,0)</f>
        <v>0</v>
      </c>
      <c r="M432" s="22">
        <f t="shared" ca="1" si="263"/>
        <v>0</v>
      </c>
      <c r="N432" s="22">
        <f t="shared" ca="1" si="263"/>
        <v>0</v>
      </c>
      <c r="O432" s="22">
        <f t="shared" ca="1" si="263"/>
        <v>0</v>
      </c>
      <c r="P432" s="22">
        <f t="shared" ca="1" si="263"/>
        <v>0</v>
      </c>
      <c r="Q432" s="22">
        <f t="shared" ca="1" si="263"/>
        <v>0</v>
      </c>
      <c r="R432" s="22">
        <f t="shared" ca="1" si="263"/>
        <v>0</v>
      </c>
      <c r="S432" s="22">
        <f t="shared" ca="1" si="263"/>
        <v>0</v>
      </c>
      <c r="T432" s="22">
        <f t="shared" ca="1" si="263"/>
        <v>0</v>
      </c>
      <c r="U432" s="22">
        <f t="shared" ca="1" si="263"/>
        <v>0</v>
      </c>
      <c r="V432" s="22">
        <f t="shared" ca="1" si="263"/>
        <v>0</v>
      </c>
      <c r="W432" s="22">
        <f t="shared" ca="1" si="263"/>
        <v>0</v>
      </c>
      <c r="X432" s="22">
        <f t="shared" ca="1" si="263"/>
        <v>0</v>
      </c>
      <c r="Y432" s="22">
        <f t="shared" ref="Y432" ca="1" si="264">ROUND(X432+Y431,0)</f>
        <v>0</v>
      </c>
      <c r="Z432" s="22">
        <f t="shared" ref="Z432" ca="1" si="265">ROUND(Y432+Z431,0)</f>
        <v>0</v>
      </c>
      <c r="AA432" s="22">
        <f t="shared" ref="AA432" ca="1" si="266">ROUND(Z432+AA431,0)</f>
        <v>0</v>
      </c>
      <c r="AB432" s="22">
        <f t="shared" ref="AB432" ca="1" si="267">ROUND(AA432+AB431,0)</f>
        <v>0</v>
      </c>
      <c r="AC432" s="22">
        <f t="shared" ref="AC432" ca="1" si="268">ROUND(AB432+AC431,0)</f>
        <v>0</v>
      </c>
      <c r="AD432" s="22">
        <f t="shared" ref="AD432" ca="1" si="269">ROUND(AC432+AD431,0)</f>
        <v>0</v>
      </c>
      <c r="AE432" s="22">
        <f t="shared" ref="AE432" ca="1" si="270">ROUND(AD432+AE431,0)</f>
        <v>0</v>
      </c>
    </row>
    <row r="433" spans="1:31" hidden="1">
      <c r="A433" s="258"/>
      <c r="B433" s="21" t="s">
        <v>387</v>
      </c>
      <c r="C433" s="22"/>
      <c r="D433" s="21"/>
      <c r="E433" s="21"/>
      <c r="F433" s="21"/>
      <c r="G433" s="21"/>
      <c r="I433" s="21"/>
      <c r="J433" s="21"/>
      <c r="K433" s="76">
        <f t="shared" ref="K433:W433" ca="1" si="271">IF($C429=LataProjekcji,ROUND($C430-K432,0),ROUND(IF(K431=0,0,$C430-K432),0))</f>
        <v>0</v>
      </c>
      <c r="L433" s="76">
        <f t="shared" ca="1" si="271"/>
        <v>0</v>
      </c>
      <c r="M433" s="76">
        <f t="shared" ca="1" si="271"/>
        <v>0</v>
      </c>
      <c r="N433" s="76">
        <f t="shared" ca="1" si="271"/>
        <v>0</v>
      </c>
      <c r="O433" s="76">
        <f t="shared" ca="1" si="271"/>
        <v>0</v>
      </c>
      <c r="P433" s="76">
        <f t="shared" ca="1" si="271"/>
        <v>0</v>
      </c>
      <c r="Q433" s="76">
        <f t="shared" ca="1" si="271"/>
        <v>0</v>
      </c>
      <c r="R433" s="76">
        <f t="shared" ca="1" si="271"/>
        <v>0</v>
      </c>
      <c r="S433" s="76">
        <f t="shared" ca="1" si="271"/>
        <v>0</v>
      </c>
      <c r="T433" s="76">
        <f t="shared" ca="1" si="271"/>
        <v>0</v>
      </c>
      <c r="U433" s="76">
        <f t="shared" ca="1" si="271"/>
        <v>0</v>
      </c>
      <c r="V433" s="76">
        <f t="shared" ca="1" si="271"/>
        <v>0</v>
      </c>
      <c r="W433" s="76">
        <f t="shared" ca="1" si="271"/>
        <v>0</v>
      </c>
      <c r="X433" s="76">
        <f t="shared" ref="X433:AA433" ca="1" si="272">IF($C429=LataProjekcji,ROUND($C430-X432,0),ROUND(IF(X431=0,0,$C430-X432),0))</f>
        <v>0</v>
      </c>
      <c r="Y433" s="76">
        <f t="shared" ca="1" si="272"/>
        <v>0</v>
      </c>
      <c r="Z433" s="76">
        <f t="shared" ca="1" si="272"/>
        <v>0</v>
      </c>
      <c r="AA433" s="76">
        <f t="shared" ca="1" si="272"/>
        <v>0</v>
      </c>
      <c r="AB433" s="76">
        <f t="shared" ref="AB433:AE433" ca="1" si="273">IF($C429=LataProjekcji,ROUND($C430-AB432,0),ROUND(IF(AB431=0,0,$C430-AB432),0))</f>
        <v>0</v>
      </c>
      <c r="AC433" s="76">
        <f t="shared" ca="1" si="273"/>
        <v>0</v>
      </c>
      <c r="AD433" s="76">
        <f t="shared" ca="1" si="273"/>
        <v>0</v>
      </c>
      <c r="AE433" s="76">
        <f t="shared" ca="1" si="273"/>
        <v>0</v>
      </c>
    </row>
    <row r="434" spans="1:31" hidden="1">
      <c r="A434" s="258"/>
      <c r="B434" s="20"/>
      <c r="C434" s="21"/>
      <c r="D434" s="21"/>
      <c r="E434" s="21"/>
      <c r="F434" s="21"/>
      <c r="G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</row>
    <row r="435" spans="1:31" hidden="1">
      <c r="A435" s="258"/>
      <c r="B435" s="20" t="s">
        <v>430</v>
      </c>
      <c r="C435" s="21">
        <f>C428+1</f>
        <v>8</v>
      </c>
      <c r="D435" s="21" t="str">
        <f ca="1">OFFSET($B$62,C435,0)</f>
        <v/>
      </c>
      <c r="E435" s="453">
        <f>E428+1</f>
        <v>8</v>
      </c>
      <c r="F435" s="21"/>
      <c r="G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</row>
    <row r="436" spans="1:31" hidden="1">
      <c r="A436" s="258"/>
      <c r="B436" s="21" t="s">
        <v>394</v>
      </c>
      <c r="C436" s="164">
        <f ca="1">IFERROR(YEAR(OFFSET($D$62,C435,0)),0)</f>
        <v>0</v>
      </c>
      <c r="D436" s="164">
        <f ca="1">IFERROR(MONTH(OFFSET($D$62,C435,0)),0)</f>
        <v>0</v>
      </c>
      <c r="E436" s="522">
        <f ca="1">IleMiesiecyDoKoncaRokuRozliczenieDotacji</f>
        <v>0</v>
      </c>
      <c r="F436" s="21"/>
      <c r="G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</row>
    <row r="437" spans="1:31" hidden="1">
      <c r="A437" s="258"/>
      <c r="B437" s="21" t="s">
        <v>387</v>
      </c>
      <c r="C437" s="22">
        <f ca="1">OFFSET($F$62,C435,0)</f>
        <v>0</v>
      </c>
      <c r="D437" s="22" t="str">
        <f ca="1">OFFSET($C$62,C435,0)</f>
        <v/>
      </c>
      <c r="E437" s="22">
        <f ca="1">IF(D437&gt;10,ROUND(($C438/12)*$E436,0),$C437)</f>
        <v>0</v>
      </c>
      <c r="F437" s="21"/>
      <c r="G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</row>
    <row r="438" spans="1:31" hidden="1">
      <c r="A438" s="258"/>
      <c r="B438" s="21" t="s">
        <v>395</v>
      </c>
      <c r="C438" s="656">
        <f ca="1">IF(ISBLANK(OFFSET($D$62,C435,0)),0,IF(OFFSET($C$62,C435,0)&gt;10,ROUND(C437*D438,0),IF(C437&lt;0,0,C437)))</f>
        <v>0</v>
      </c>
      <c r="D438" s="654">
        <f ca="1">'Środki trwałe'!C1233</f>
        <v>0</v>
      </c>
      <c r="E438" s="21"/>
      <c r="F438" s="21"/>
      <c r="G438" s="21"/>
      <c r="I438" s="21"/>
      <c r="J438" s="21"/>
      <c r="K438" s="75">
        <f ca="1">IFERROR(ROUND(IF(($C436+1)=K$59,$C438,0),0),0)</f>
        <v>0</v>
      </c>
      <c r="L438" s="247">
        <f ca="1">ROUND(IF(OR(AND($C436=LataProjekcji,$E436&gt;0),AND($C436=LataProjekcji,$E436=0,$D437&lt;=10)),$E437,IF($C436&lt;LataProjekcji,IF((SUM($K438:K438)+$C438)&lt;$C437,$C438,$C437-SUM($K438:K438)),0)),0)</f>
        <v>0</v>
      </c>
      <c r="M438" s="247">
        <f ca="1">ROUND(IF(OR(AND($C436=LataProjekcji,$E436&gt;0),AND($C436=LataProjekcji,$E436=0,$D437&lt;=10)),$E437,IF($C436&lt;LataProjekcji,IF((SUM($K438:L438)+$C438)&lt;$C437,$C438,$C437-SUM($K438:L438)),0)),0)</f>
        <v>0</v>
      </c>
      <c r="N438" s="247">
        <f ca="1">ROUND(IF(OR(AND($C436=LataProjekcji,$E436&gt;0),AND($C436=LataProjekcji,$E436=0,$D437&lt;=10)),$E437,IF($C436&lt;LataProjekcji,IF((SUM($K438:M438)+$C438)&lt;$C437,$C438,$C437-SUM($K438:M438)),0)),0)</f>
        <v>0</v>
      </c>
      <c r="O438" s="247">
        <f ca="1">ROUND(IF(OR(AND($C436=LataProjekcji,$E436&gt;0),AND($C436=LataProjekcji,$E436=0,$D437&lt;=10)),$E437,IF($C436&lt;LataProjekcji,IF((SUM($K438:N438)+$C438)&lt;$C437,$C438,$C437-SUM($K438:N438)),0)),0)</f>
        <v>0</v>
      </c>
      <c r="P438" s="247">
        <f ca="1">ROUND(IF(OR(AND($C436=LataProjekcji,$E436&gt;0),AND($C436=LataProjekcji,$E436=0,$D437&lt;=10)),$E437,IF($C436&lt;LataProjekcji,IF((SUM($K438:O438)+$C438)&lt;$C437,$C438,$C437-SUM($K438:O438)),0)),0)</f>
        <v>0</v>
      </c>
      <c r="Q438" s="247">
        <f ca="1">ROUND(IF(OR(AND($C436=LataProjekcji,$E436&gt;0),AND($C436=LataProjekcji,$E436=0,$D437&lt;=10)),$E437,IF($C436&lt;LataProjekcji,IF((SUM($K438:P438)+$C438)&lt;$C437,$C438,$C437-SUM($K438:P438)),0)),0)</f>
        <v>0</v>
      </c>
      <c r="R438" s="247">
        <f ca="1">ROUND(IF(OR(AND($C436=LataProjekcji,$E436&gt;0),AND($C436=LataProjekcji,$E436=0,$D437&lt;=10)),$E437,IF($C436&lt;LataProjekcji,IF((SUM($K438:Q438)+$C438)&lt;$C437,$C438,$C437-SUM($K438:Q438)),0)),0)</f>
        <v>0</v>
      </c>
      <c r="S438" s="247">
        <f ca="1">ROUND(IF(OR(AND($C436=LataProjekcji,$E436&gt;0),AND($C436=LataProjekcji,$E436=0,$D437&lt;=10)),$E437,IF($C436&lt;LataProjekcji,IF((SUM($K438:R438)+$C438)&lt;$C437,$C438,$C437-SUM($K438:R438)),0)),0)</f>
        <v>0</v>
      </c>
      <c r="T438" s="247">
        <f ca="1">ROUND(IF(OR(AND($C436=LataProjekcji,$E436&gt;0),AND($C436=LataProjekcji,$E436=0,$D437&lt;=10)),$E437,IF($C436&lt;LataProjekcji,IF((SUM($K438:S438)+$C438)&lt;$C437,$C438,$C437-SUM($K438:S438)),0)),0)</f>
        <v>0</v>
      </c>
      <c r="U438" s="247">
        <f ca="1">ROUND(IF(OR(AND($C436=LataProjekcji,$E436&gt;0),AND($C436=LataProjekcji,$E436=0,$D437&lt;=10)),$E437,IF($C436&lt;LataProjekcji,IF((SUM($K438:T438)+$C438)&lt;$C437,$C438,$C437-SUM($K438:T438)),0)),0)</f>
        <v>0</v>
      </c>
      <c r="V438" s="247">
        <f ca="1">ROUND(IF(OR(AND($C436=LataProjekcji,$E436&gt;0),AND($C436=LataProjekcji,$E436=0,$D437&lt;=10)),$E437,IF($C436&lt;LataProjekcji,IF((SUM($K438:U438)+$C438)&lt;$C437,$C438,$C437-SUM($K438:U438)),0)),0)</f>
        <v>0</v>
      </c>
      <c r="W438" s="247">
        <f ca="1">ROUND(IF(OR(AND($C436=LataProjekcji,$E436&gt;0),AND($C436=LataProjekcji,$E436=0,$D437&lt;=10)),$E437,IF($C436&lt;LataProjekcji,IF((SUM($K438:V438)+$C438)&lt;$C437,$C438,$C437-SUM($K438:V438)),0)),0)</f>
        <v>0</v>
      </c>
      <c r="X438" s="247">
        <f ca="1">ROUND(IF(OR(AND($C436=LataProjekcji,$E436&gt;0),AND($C436=LataProjekcji,$E436=0,$D437&lt;=10)),$E437,IF($C436&lt;LataProjekcji,IF((SUM($K438:W438)+$C438)&lt;$C437,$C438,$C437-SUM($K438:W438)),0)),0)</f>
        <v>0</v>
      </c>
      <c r="Y438" s="247">
        <f ca="1">ROUND(IF(OR(AND($C436=LataProjekcji,$E436&gt;0),AND($C436=LataProjekcji,$E436=0,$D437&lt;=10)),$E437,IF($C436&lt;LataProjekcji,IF((SUM($K438:X438)+$C438)&lt;$C437,$C438,$C437-SUM($K438:X438)),0)),0)</f>
        <v>0</v>
      </c>
      <c r="Z438" s="247">
        <f ca="1">ROUND(IF(OR(AND($C436=LataProjekcji,$E436&gt;0),AND($C436=LataProjekcji,$E436=0,$D437&lt;=10)),$E437,IF($C436&lt;LataProjekcji,IF((SUM($K438:Y438)+$C438)&lt;$C437,$C438,$C437-SUM($K438:Y438)),0)),0)</f>
        <v>0</v>
      </c>
      <c r="AA438" s="247">
        <f ca="1">ROUND(IF(OR(AND($C436=LataProjekcji,$E436&gt;0),AND($C436=LataProjekcji,$E436=0,$D437&lt;=10)),$E437,IF($C436&lt;LataProjekcji,IF((SUM($K438:Z438)+$C438)&lt;$C437,$C438,$C437-SUM($K438:Z438)),0)),0)</f>
        <v>0</v>
      </c>
      <c r="AB438" s="247">
        <f ca="1">ROUND(IF(OR(AND($C436=LataProjekcji,$E436&gt;0),AND($C436=LataProjekcji,$E436=0,$D437&lt;=10)),$E437,IF($C436&lt;LataProjekcji,IF((SUM($K438:AA438)+$C438)&lt;$C437,$C438,$C437-SUM($K438:AA438)),0)),0)</f>
        <v>0</v>
      </c>
      <c r="AC438" s="247">
        <f ca="1">ROUND(IF(OR(AND($C436=LataProjekcji,$E436&gt;0),AND($C436=LataProjekcji,$E436=0,$D437&lt;=10)),$E437,IF($C436&lt;LataProjekcji,IF((SUM($K438:AB438)+$C438)&lt;$C437,$C438,$C437-SUM($K438:AB438)),0)),0)</f>
        <v>0</v>
      </c>
      <c r="AD438" s="247">
        <f ca="1">ROUND(IF(OR(AND($C436=LataProjekcji,$E436&gt;0),AND($C436=LataProjekcji,$E436=0,$D437&lt;=10)),$E437,IF($C436&lt;LataProjekcji,IF((SUM($K438:AC438)+$C438)&lt;$C437,$C438,$C437-SUM($K438:AC438)),0)),0)</f>
        <v>0</v>
      </c>
      <c r="AE438" s="247">
        <f ca="1">ROUND(IF(OR(AND($C436=LataProjekcji,$E436&gt;0),AND($C436=LataProjekcji,$E436=0,$D437&lt;=10)),$E437,IF($C436&lt;LataProjekcji,IF((SUM($K438:AD438)+$C438)&lt;$C437,$C438,$C437-SUM($K438:AD438)),0)),0)</f>
        <v>0</v>
      </c>
    </row>
    <row r="439" spans="1:31" hidden="1">
      <c r="A439" s="258"/>
      <c r="B439" s="21" t="s">
        <v>396</v>
      </c>
      <c r="C439" s="22"/>
      <c r="D439" s="21"/>
      <c r="E439" s="21"/>
      <c r="F439" s="21"/>
      <c r="G439" s="21"/>
      <c r="I439" s="21"/>
      <c r="J439" s="21"/>
      <c r="K439" s="22">
        <f ca="1">ROUND(K438,0)</f>
        <v>0</v>
      </c>
      <c r="L439" s="22">
        <f t="shared" ref="L439:X439" ca="1" si="274">ROUND(K439+L438,0)</f>
        <v>0</v>
      </c>
      <c r="M439" s="22">
        <f t="shared" ca="1" si="274"/>
        <v>0</v>
      </c>
      <c r="N439" s="22">
        <f t="shared" ca="1" si="274"/>
        <v>0</v>
      </c>
      <c r="O439" s="22">
        <f t="shared" ca="1" si="274"/>
        <v>0</v>
      </c>
      <c r="P439" s="22">
        <f t="shared" ca="1" si="274"/>
        <v>0</v>
      </c>
      <c r="Q439" s="22">
        <f t="shared" ca="1" si="274"/>
        <v>0</v>
      </c>
      <c r="R439" s="22">
        <f t="shared" ca="1" si="274"/>
        <v>0</v>
      </c>
      <c r="S439" s="22">
        <f t="shared" ca="1" si="274"/>
        <v>0</v>
      </c>
      <c r="T439" s="22">
        <f t="shared" ca="1" si="274"/>
        <v>0</v>
      </c>
      <c r="U439" s="22">
        <f t="shared" ca="1" si="274"/>
        <v>0</v>
      </c>
      <c r="V439" s="22">
        <f t="shared" ca="1" si="274"/>
        <v>0</v>
      </c>
      <c r="W439" s="22">
        <f t="shared" ca="1" si="274"/>
        <v>0</v>
      </c>
      <c r="X439" s="22">
        <f t="shared" ca="1" si="274"/>
        <v>0</v>
      </c>
      <c r="Y439" s="22">
        <f t="shared" ref="Y439" ca="1" si="275">ROUND(X439+Y438,0)</f>
        <v>0</v>
      </c>
      <c r="Z439" s="22">
        <f t="shared" ref="Z439" ca="1" si="276">ROUND(Y439+Z438,0)</f>
        <v>0</v>
      </c>
      <c r="AA439" s="22">
        <f t="shared" ref="AA439" ca="1" si="277">ROUND(Z439+AA438,0)</f>
        <v>0</v>
      </c>
      <c r="AB439" s="22">
        <f t="shared" ref="AB439" ca="1" si="278">ROUND(AA439+AB438,0)</f>
        <v>0</v>
      </c>
      <c r="AC439" s="22">
        <f t="shared" ref="AC439" ca="1" si="279">ROUND(AB439+AC438,0)</f>
        <v>0</v>
      </c>
      <c r="AD439" s="22">
        <f t="shared" ref="AD439" ca="1" si="280">ROUND(AC439+AD438,0)</f>
        <v>0</v>
      </c>
      <c r="AE439" s="22">
        <f t="shared" ref="AE439" ca="1" si="281">ROUND(AD439+AE438,0)</f>
        <v>0</v>
      </c>
    </row>
    <row r="440" spans="1:31" hidden="1">
      <c r="A440" s="258"/>
      <c r="B440" s="21" t="s">
        <v>387</v>
      </c>
      <c r="C440" s="22"/>
      <c r="D440" s="21"/>
      <c r="E440" s="21"/>
      <c r="F440" s="21"/>
      <c r="G440" s="21"/>
      <c r="I440" s="21"/>
      <c r="J440" s="21"/>
      <c r="K440" s="76">
        <f t="shared" ref="K440:W440" ca="1" si="282">IF($C436=LataProjekcji,ROUND($C437-K439,0),ROUND(IF(K438=0,0,$C437-K439),0))</f>
        <v>0</v>
      </c>
      <c r="L440" s="76">
        <f t="shared" ca="1" si="282"/>
        <v>0</v>
      </c>
      <c r="M440" s="76">
        <f t="shared" ca="1" si="282"/>
        <v>0</v>
      </c>
      <c r="N440" s="76">
        <f t="shared" ca="1" si="282"/>
        <v>0</v>
      </c>
      <c r="O440" s="76">
        <f t="shared" ca="1" si="282"/>
        <v>0</v>
      </c>
      <c r="P440" s="76">
        <f t="shared" ca="1" si="282"/>
        <v>0</v>
      </c>
      <c r="Q440" s="76">
        <f t="shared" ca="1" si="282"/>
        <v>0</v>
      </c>
      <c r="R440" s="76">
        <f t="shared" ca="1" si="282"/>
        <v>0</v>
      </c>
      <c r="S440" s="76">
        <f t="shared" ca="1" si="282"/>
        <v>0</v>
      </c>
      <c r="T440" s="76">
        <f t="shared" ca="1" si="282"/>
        <v>0</v>
      </c>
      <c r="U440" s="76">
        <f t="shared" ca="1" si="282"/>
        <v>0</v>
      </c>
      <c r="V440" s="76">
        <f t="shared" ca="1" si="282"/>
        <v>0</v>
      </c>
      <c r="W440" s="76">
        <f t="shared" ca="1" si="282"/>
        <v>0</v>
      </c>
      <c r="X440" s="76">
        <f t="shared" ref="X440:AA440" ca="1" si="283">IF($C436=LataProjekcji,ROUND($C437-X439,0),ROUND(IF(X438=0,0,$C437-X439),0))</f>
        <v>0</v>
      </c>
      <c r="Y440" s="76">
        <f t="shared" ca="1" si="283"/>
        <v>0</v>
      </c>
      <c r="Z440" s="76">
        <f t="shared" ca="1" si="283"/>
        <v>0</v>
      </c>
      <c r="AA440" s="76">
        <f t="shared" ca="1" si="283"/>
        <v>0</v>
      </c>
      <c r="AB440" s="76">
        <f t="shared" ref="AB440:AE440" ca="1" si="284">IF($C436=LataProjekcji,ROUND($C437-AB439,0),ROUND(IF(AB438=0,0,$C437-AB439),0))</f>
        <v>0</v>
      </c>
      <c r="AC440" s="76">
        <f t="shared" ca="1" si="284"/>
        <v>0</v>
      </c>
      <c r="AD440" s="76">
        <f t="shared" ca="1" si="284"/>
        <v>0</v>
      </c>
      <c r="AE440" s="76">
        <f t="shared" ca="1" si="284"/>
        <v>0</v>
      </c>
    </row>
    <row r="441" spans="1:31" hidden="1">
      <c r="A441" s="258"/>
      <c r="B441" s="21"/>
      <c r="C441" s="22"/>
      <c r="D441" s="21"/>
      <c r="E441" s="21"/>
      <c r="F441" s="21"/>
      <c r="G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</row>
    <row r="442" spans="1:31" hidden="1">
      <c r="A442" s="258"/>
      <c r="B442" s="20" t="s">
        <v>430</v>
      </c>
      <c r="C442" s="21">
        <f>C435+1</f>
        <v>9</v>
      </c>
      <c r="D442" s="21" t="str">
        <f ca="1">OFFSET($B$62,C442,0)</f>
        <v/>
      </c>
      <c r="E442" s="453">
        <f>E435+1</f>
        <v>9</v>
      </c>
      <c r="F442" s="21"/>
      <c r="G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</row>
    <row r="443" spans="1:31" hidden="1">
      <c r="A443" s="258"/>
      <c r="B443" s="21" t="s">
        <v>394</v>
      </c>
      <c r="C443" s="164">
        <f ca="1">IFERROR(YEAR(OFFSET($D$62,C442,0)),0)</f>
        <v>0</v>
      </c>
      <c r="D443" s="164">
        <f ca="1">IFERROR(MONTH(OFFSET($D$62,C442,0)),0)</f>
        <v>0</v>
      </c>
      <c r="E443" s="522">
        <f ca="1">IleMiesiecyDoKoncaRokuRozliczenieDotacji</f>
        <v>0</v>
      </c>
      <c r="F443" s="21"/>
      <c r="G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</row>
    <row r="444" spans="1:31" hidden="1">
      <c r="A444" s="258"/>
      <c r="B444" s="21" t="s">
        <v>387</v>
      </c>
      <c r="C444" s="22">
        <f ca="1">OFFSET($F$62,C442,0)</f>
        <v>0</v>
      </c>
      <c r="D444" s="22" t="str">
        <f ca="1">OFFSET($C$62,C442,0)</f>
        <v/>
      </c>
      <c r="E444" s="22">
        <f ca="1">IF(D444&gt;10,ROUND(($C445/12)*$E443,0),$C444)</f>
        <v>0</v>
      </c>
      <c r="F444" s="21"/>
      <c r="G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</row>
    <row r="445" spans="1:31" hidden="1">
      <c r="A445" s="258"/>
      <c r="B445" s="21" t="s">
        <v>395</v>
      </c>
      <c r="C445" s="656">
        <f ca="1">IF(ISBLANK(OFFSET($D$62,C442,0)),0,IF(OFFSET($C$62,C442,0)&gt;10,ROUND(C444*D445,0),IF(C444&lt;0,0,C444)))</f>
        <v>0</v>
      </c>
      <c r="D445" s="654">
        <f ca="1">'Środki trwałe'!C1240</f>
        <v>0</v>
      </c>
      <c r="E445" s="21"/>
      <c r="F445" s="21"/>
      <c r="G445" s="21"/>
      <c r="I445" s="21"/>
      <c r="J445" s="21"/>
      <c r="K445" s="75">
        <f ca="1">IFERROR(ROUND(IF(($C443+1)=K$59,$C445,0),0),0)</f>
        <v>0</v>
      </c>
      <c r="L445" s="247">
        <f ca="1">ROUND(IF(OR(AND($C443=LataProjekcji,$E443&gt;0),AND($C443=LataProjekcji,$E443=0,$D444&lt;=10)),$E444,IF($C443&lt;LataProjekcji,IF((SUM($K445:K445)+$C445)&lt;$C444,$C445,$C444-SUM($K445:K445)),0)),0)</f>
        <v>0</v>
      </c>
      <c r="M445" s="247">
        <f ca="1">ROUND(IF(OR(AND($C443=LataProjekcji,$E443&gt;0),AND($C443=LataProjekcji,$E443=0,$D444&lt;=10)),$E444,IF($C443&lt;LataProjekcji,IF((SUM($K445:L445)+$C445)&lt;$C444,$C445,$C444-SUM($K445:L445)),0)),0)</f>
        <v>0</v>
      </c>
      <c r="N445" s="247">
        <f ca="1">ROUND(IF(OR(AND($C443=LataProjekcji,$E443&gt;0),AND($C443=LataProjekcji,$E443=0,$D444&lt;=10)),$E444,IF($C443&lt;LataProjekcji,IF((SUM($K445:M445)+$C445)&lt;$C444,$C445,$C444-SUM($K445:M445)),0)),0)</f>
        <v>0</v>
      </c>
      <c r="O445" s="247">
        <f ca="1">ROUND(IF(OR(AND($C443=LataProjekcji,$E443&gt;0),AND($C443=LataProjekcji,$E443=0,$D444&lt;=10)),$E444,IF($C443&lt;LataProjekcji,IF((SUM($K445:N445)+$C445)&lt;$C444,$C445,$C444-SUM($K445:N445)),0)),0)</f>
        <v>0</v>
      </c>
      <c r="P445" s="247">
        <f ca="1">ROUND(IF(OR(AND($C443=LataProjekcji,$E443&gt;0),AND($C443=LataProjekcji,$E443=0,$D444&lt;=10)),$E444,IF($C443&lt;LataProjekcji,IF((SUM($K445:O445)+$C445)&lt;$C444,$C445,$C444-SUM($K445:O445)),0)),0)</f>
        <v>0</v>
      </c>
      <c r="Q445" s="247">
        <f ca="1">ROUND(IF(OR(AND($C443=LataProjekcji,$E443&gt;0),AND($C443=LataProjekcji,$E443=0,$D444&lt;=10)),$E444,IF($C443&lt;LataProjekcji,IF((SUM($K445:P445)+$C445)&lt;$C444,$C445,$C444-SUM($K445:P445)),0)),0)</f>
        <v>0</v>
      </c>
      <c r="R445" s="247">
        <f ca="1">ROUND(IF(OR(AND($C443=LataProjekcji,$E443&gt;0),AND($C443=LataProjekcji,$E443=0,$D444&lt;=10)),$E444,IF($C443&lt;LataProjekcji,IF((SUM($K445:Q445)+$C445)&lt;$C444,$C445,$C444-SUM($K445:Q445)),0)),0)</f>
        <v>0</v>
      </c>
      <c r="S445" s="247">
        <f ca="1">ROUND(IF(OR(AND($C443=LataProjekcji,$E443&gt;0),AND($C443=LataProjekcji,$E443=0,$D444&lt;=10)),$E444,IF($C443&lt;LataProjekcji,IF((SUM($K445:R445)+$C445)&lt;$C444,$C445,$C444-SUM($K445:R445)),0)),0)</f>
        <v>0</v>
      </c>
      <c r="T445" s="247">
        <f ca="1">ROUND(IF(OR(AND($C443=LataProjekcji,$E443&gt;0),AND($C443=LataProjekcji,$E443=0,$D444&lt;=10)),$E444,IF($C443&lt;LataProjekcji,IF((SUM($K445:S445)+$C445)&lt;$C444,$C445,$C444-SUM($K445:S445)),0)),0)</f>
        <v>0</v>
      </c>
      <c r="U445" s="247">
        <f ca="1">ROUND(IF(OR(AND($C443=LataProjekcji,$E443&gt;0),AND($C443=LataProjekcji,$E443=0,$D444&lt;=10)),$E444,IF($C443&lt;LataProjekcji,IF((SUM($K445:T445)+$C445)&lt;$C444,$C445,$C444-SUM($K445:T445)),0)),0)</f>
        <v>0</v>
      </c>
      <c r="V445" s="247">
        <f ca="1">ROUND(IF(OR(AND($C443=LataProjekcji,$E443&gt;0),AND($C443=LataProjekcji,$E443=0,$D444&lt;=10)),$E444,IF($C443&lt;LataProjekcji,IF((SUM($K445:U445)+$C445)&lt;$C444,$C445,$C444-SUM($K445:U445)),0)),0)</f>
        <v>0</v>
      </c>
      <c r="W445" s="247">
        <f ca="1">ROUND(IF(OR(AND($C443=LataProjekcji,$E443&gt;0),AND($C443=LataProjekcji,$E443=0,$D444&lt;=10)),$E444,IF($C443&lt;LataProjekcji,IF((SUM($K445:V445)+$C445)&lt;$C444,$C445,$C444-SUM($K445:V445)),0)),0)</f>
        <v>0</v>
      </c>
      <c r="X445" s="247">
        <f ca="1">ROUND(IF(OR(AND($C443=LataProjekcji,$E443&gt;0),AND($C443=LataProjekcji,$E443=0,$D444&lt;=10)),$E444,IF($C443&lt;LataProjekcji,IF((SUM($K445:W445)+$C445)&lt;$C444,$C445,$C444-SUM($K445:W445)),0)),0)</f>
        <v>0</v>
      </c>
      <c r="Y445" s="247">
        <f ca="1">ROUND(IF(OR(AND($C443=LataProjekcji,$E443&gt;0),AND($C443=LataProjekcji,$E443=0,$D444&lt;=10)),$E444,IF($C443&lt;LataProjekcji,IF((SUM($K445:X445)+$C445)&lt;$C444,$C445,$C444-SUM($K445:X445)),0)),0)</f>
        <v>0</v>
      </c>
      <c r="Z445" s="247">
        <f ca="1">ROUND(IF(OR(AND($C443=LataProjekcji,$E443&gt;0),AND($C443=LataProjekcji,$E443=0,$D444&lt;=10)),$E444,IF($C443&lt;LataProjekcji,IF((SUM($K445:Y445)+$C445)&lt;$C444,$C445,$C444-SUM($K445:Y445)),0)),0)</f>
        <v>0</v>
      </c>
      <c r="AA445" s="247">
        <f ca="1">ROUND(IF(OR(AND($C443=LataProjekcji,$E443&gt;0),AND($C443=LataProjekcji,$E443=0,$D444&lt;=10)),$E444,IF($C443&lt;LataProjekcji,IF((SUM($K445:Z445)+$C445)&lt;$C444,$C445,$C444-SUM($K445:Z445)),0)),0)</f>
        <v>0</v>
      </c>
      <c r="AB445" s="247">
        <f ca="1">ROUND(IF(OR(AND($C443=LataProjekcji,$E443&gt;0),AND($C443=LataProjekcji,$E443=0,$D444&lt;=10)),$E444,IF($C443&lt;LataProjekcji,IF((SUM($K445:AA445)+$C445)&lt;$C444,$C445,$C444-SUM($K445:AA445)),0)),0)</f>
        <v>0</v>
      </c>
      <c r="AC445" s="247">
        <f ca="1">ROUND(IF(OR(AND($C443=LataProjekcji,$E443&gt;0),AND($C443=LataProjekcji,$E443=0,$D444&lt;=10)),$E444,IF($C443&lt;LataProjekcji,IF((SUM($K445:AB445)+$C445)&lt;$C444,$C445,$C444-SUM($K445:AB445)),0)),0)</f>
        <v>0</v>
      </c>
      <c r="AD445" s="247">
        <f ca="1">ROUND(IF(OR(AND($C443=LataProjekcji,$E443&gt;0),AND($C443=LataProjekcji,$E443=0,$D444&lt;=10)),$E444,IF($C443&lt;LataProjekcji,IF((SUM($K445:AC445)+$C445)&lt;$C444,$C445,$C444-SUM($K445:AC445)),0)),0)</f>
        <v>0</v>
      </c>
      <c r="AE445" s="247">
        <f ca="1">ROUND(IF(OR(AND($C443=LataProjekcji,$E443&gt;0),AND($C443=LataProjekcji,$E443=0,$D444&lt;=10)),$E444,IF($C443&lt;LataProjekcji,IF((SUM($K445:AD445)+$C445)&lt;$C444,$C445,$C444-SUM($K445:AD445)),0)),0)</f>
        <v>0</v>
      </c>
    </row>
    <row r="446" spans="1:31" hidden="1">
      <c r="A446" s="258"/>
      <c r="B446" s="21" t="s">
        <v>396</v>
      </c>
      <c r="C446" s="22"/>
      <c r="D446" s="21"/>
      <c r="E446" s="21"/>
      <c r="F446" s="21"/>
      <c r="G446" s="21"/>
      <c r="I446" s="21"/>
      <c r="J446" s="21"/>
      <c r="K446" s="22">
        <f ca="1">ROUND(K445,0)</f>
        <v>0</v>
      </c>
      <c r="L446" s="22">
        <f t="shared" ref="L446:X446" ca="1" si="285">ROUND(K446+L445,0)</f>
        <v>0</v>
      </c>
      <c r="M446" s="22">
        <f t="shared" ca="1" si="285"/>
        <v>0</v>
      </c>
      <c r="N446" s="22">
        <f t="shared" ca="1" si="285"/>
        <v>0</v>
      </c>
      <c r="O446" s="22">
        <f t="shared" ca="1" si="285"/>
        <v>0</v>
      </c>
      <c r="P446" s="22">
        <f t="shared" ca="1" si="285"/>
        <v>0</v>
      </c>
      <c r="Q446" s="22">
        <f t="shared" ca="1" si="285"/>
        <v>0</v>
      </c>
      <c r="R446" s="22">
        <f t="shared" ca="1" si="285"/>
        <v>0</v>
      </c>
      <c r="S446" s="22">
        <f t="shared" ca="1" si="285"/>
        <v>0</v>
      </c>
      <c r="T446" s="22">
        <f t="shared" ca="1" si="285"/>
        <v>0</v>
      </c>
      <c r="U446" s="22">
        <f t="shared" ca="1" si="285"/>
        <v>0</v>
      </c>
      <c r="V446" s="22">
        <f t="shared" ca="1" si="285"/>
        <v>0</v>
      </c>
      <c r="W446" s="22">
        <f t="shared" ca="1" si="285"/>
        <v>0</v>
      </c>
      <c r="X446" s="22">
        <f t="shared" ca="1" si="285"/>
        <v>0</v>
      </c>
      <c r="Y446" s="22">
        <f t="shared" ref="Y446" ca="1" si="286">ROUND(X446+Y445,0)</f>
        <v>0</v>
      </c>
      <c r="Z446" s="22">
        <f t="shared" ref="Z446" ca="1" si="287">ROUND(Y446+Z445,0)</f>
        <v>0</v>
      </c>
      <c r="AA446" s="22">
        <f t="shared" ref="AA446" ca="1" si="288">ROUND(Z446+AA445,0)</f>
        <v>0</v>
      </c>
      <c r="AB446" s="22">
        <f t="shared" ref="AB446" ca="1" si="289">ROUND(AA446+AB445,0)</f>
        <v>0</v>
      </c>
      <c r="AC446" s="22">
        <f t="shared" ref="AC446" ca="1" si="290">ROUND(AB446+AC445,0)</f>
        <v>0</v>
      </c>
      <c r="AD446" s="22">
        <f t="shared" ref="AD446" ca="1" si="291">ROUND(AC446+AD445,0)</f>
        <v>0</v>
      </c>
      <c r="AE446" s="22">
        <f t="shared" ref="AE446" ca="1" si="292">ROUND(AD446+AE445,0)</f>
        <v>0</v>
      </c>
    </row>
    <row r="447" spans="1:31" hidden="1">
      <c r="A447" s="258"/>
      <c r="B447" s="21" t="s">
        <v>387</v>
      </c>
      <c r="C447" s="22"/>
      <c r="D447" s="21"/>
      <c r="E447" s="21"/>
      <c r="F447" s="21"/>
      <c r="G447" s="21"/>
      <c r="I447" s="21"/>
      <c r="J447" s="21"/>
      <c r="K447" s="76">
        <f t="shared" ref="K447:W447" ca="1" si="293">IF($C443=LataProjekcji,ROUND($C444-K446,0),ROUND(IF(K445=0,0,$C444-K446),0))</f>
        <v>0</v>
      </c>
      <c r="L447" s="76">
        <f t="shared" ca="1" si="293"/>
        <v>0</v>
      </c>
      <c r="M447" s="76">
        <f t="shared" ca="1" si="293"/>
        <v>0</v>
      </c>
      <c r="N447" s="76">
        <f t="shared" ca="1" si="293"/>
        <v>0</v>
      </c>
      <c r="O447" s="76">
        <f t="shared" ca="1" si="293"/>
        <v>0</v>
      </c>
      <c r="P447" s="76">
        <f t="shared" ca="1" si="293"/>
        <v>0</v>
      </c>
      <c r="Q447" s="76">
        <f t="shared" ca="1" si="293"/>
        <v>0</v>
      </c>
      <c r="R447" s="76">
        <f t="shared" ca="1" si="293"/>
        <v>0</v>
      </c>
      <c r="S447" s="76">
        <f t="shared" ca="1" si="293"/>
        <v>0</v>
      </c>
      <c r="T447" s="76">
        <f t="shared" ca="1" si="293"/>
        <v>0</v>
      </c>
      <c r="U447" s="76">
        <f t="shared" ca="1" si="293"/>
        <v>0</v>
      </c>
      <c r="V447" s="76">
        <f t="shared" ca="1" si="293"/>
        <v>0</v>
      </c>
      <c r="W447" s="76">
        <f t="shared" ca="1" si="293"/>
        <v>0</v>
      </c>
      <c r="X447" s="76">
        <f t="shared" ref="X447:AA447" ca="1" si="294">IF($C443=LataProjekcji,ROUND($C444-X446,0),ROUND(IF(X445=0,0,$C444-X446),0))</f>
        <v>0</v>
      </c>
      <c r="Y447" s="76">
        <f t="shared" ca="1" si="294"/>
        <v>0</v>
      </c>
      <c r="Z447" s="76">
        <f t="shared" ca="1" si="294"/>
        <v>0</v>
      </c>
      <c r="AA447" s="76">
        <f t="shared" ca="1" si="294"/>
        <v>0</v>
      </c>
      <c r="AB447" s="76">
        <f t="shared" ref="AB447:AE447" ca="1" si="295">IF($C443=LataProjekcji,ROUND($C444-AB446,0),ROUND(IF(AB445=0,0,$C444-AB446),0))</f>
        <v>0</v>
      </c>
      <c r="AC447" s="76">
        <f t="shared" ca="1" si="295"/>
        <v>0</v>
      </c>
      <c r="AD447" s="76">
        <f t="shared" ca="1" si="295"/>
        <v>0</v>
      </c>
      <c r="AE447" s="76">
        <f t="shared" ca="1" si="295"/>
        <v>0</v>
      </c>
    </row>
    <row r="448" spans="1:31" hidden="1">
      <c r="A448" s="258"/>
      <c r="B448" s="21"/>
      <c r="C448" s="22"/>
      <c r="D448" s="21"/>
      <c r="E448" s="21"/>
      <c r="F448" s="21"/>
      <c r="G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</row>
    <row r="449" spans="1:31" hidden="1">
      <c r="A449" s="258"/>
      <c r="B449" s="20" t="s">
        <v>430</v>
      </c>
      <c r="C449" s="21">
        <f>C442+1</f>
        <v>10</v>
      </c>
      <c r="D449" s="21" t="str">
        <f ca="1">OFFSET($B$62,C449,0)</f>
        <v/>
      </c>
      <c r="E449" s="453">
        <f>E442+1</f>
        <v>10</v>
      </c>
      <c r="F449" s="21"/>
      <c r="G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</row>
    <row r="450" spans="1:31" hidden="1">
      <c r="A450" s="258"/>
      <c r="B450" s="21" t="s">
        <v>394</v>
      </c>
      <c r="C450" s="164">
        <f ca="1">IFERROR(YEAR(OFFSET($D$62,C449,0)),0)</f>
        <v>0</v>
      </c>
      <c r="D450" s="164">
        <f ca="1">IFERROR(MONTH(OFFSET($D$62,C449,0)),0)</f>
        <v>0</v>
      </c>
      <c r="E450" s="522">
        <f ca="1">IleMiesiecyDoKoncaRokuRozliczenieDotacji</f>
        <v>0</v>
      </c>
      <c r="F450" s="21"/>
      <c r="G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</row>
    <row r="451" spans="1:31" hidden="1">
      <c r="A451" s="258"/>
      <c r="B451" s="21" t="s">
        <v>387</v>
      </c>
      <c r="C451" s="22">
        <f ca="1">OFFSET($F$62,C449,0)</f>
        <v>0</v>
      </c>
      <c r="D451" s="22" t="str">
        <f ca="1">OFFSET($C$62,C449,0)</f>
        <v/>
      </c>
      <c r="E451" s="22">
        <f ca="1">IF(D451&gt;10,ROUND(($C452/12)*$E450,0),$C451)</f>
        <v>0</v>
      </c>
      <c r="F451" s="21"/>
      <c r="G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</row>
    <row r="452" spans="1:31" hidden="1">
      <c r="A452" s="258"/>
      <c r="B452" s="21" t="s">
        <v>395</v>
      </c>
      <c r="C452" s="656">
        <f ca="1">IF(ISBLANK(OFFSET($D$62,C449,0)),0,IF(OFFSET($C$62,C449,0)&gt;10,ROUND(C451*D452,0),IF(C451&lt;0,0,C451)))</f>
        <v>0</v>
      </c>
      <c r="D452" s="654">
        <f ca="1">'Środki trwałe'!C1247</f>
        <v>0</v>
      </c>
      <c r="E452" s="21"/>
      <c r="F452" s="21"/>
      <c r="G452" s="21"/>
      <c r="I452" s="21"/>
      <c r="J452" s="21"/>
      <c r="K452" s="75">
        <f ca="1">IFERROR(ROUND(IF(($C450+1)=K$59,$C452,0),0),0)</f>
        <v>0</v>
      </c>
      <c r="L452" s="247">
        <f ca="1">ROUND(IF(OR(AND($C450=LataProjekcji,$E450&gt;0),AND($C450=LataProjekcji,$E450=0,$D451&lt;=10)),$E451,IF($C450&lt;LataProjekcji,IF((SUM($K452:K452)+$C452)&lt;$C451,$C452,$C451-SUM($K452:K452)),0)),0)</f>
        <v>0</v>
      </c>
      <c r="M452" s="247">
        <f ca="1">ROUND(IF(OR(AND($C450=LataProjekcji,$E450&gt;0),AND($C450=LataProjekcji,$E450=0,$D451&lt;=10)),$E451,IF($C450&lt;LataProjekcji,IF((SUM($K452:L452)+$C452)&lt;$C451,$C452,$C451-SUM($K452:L452)),0)),0)</f>
        <v>0</v>
      </c>
      <c r="N452" s="247">
        <f ca="1">ROUND(IF(OR(AND($C450=LataProjekcji,$E450&gt;0),AND($C450=LataProjekcji,$E450=0,$D451&lt;=10)),$E451,IF($C450&lt;LataProjekcji,IF((SUM($K452:M452)+$C452)&lt;$C451,$C452,$C451-SUM($K452:M452)),0)),0)</f>
        <v>0</v>
      </c>
      <c r="O452" s="247">
        <f ca="1">ROUND(IF(OR(AND($C450=LataProjekcji,$E450&gt;0),AND($C450=LataProjekcji,$E450=0,$D451&lt;=10)),$E451,IF($C450&lt;LataProjekcji,IF((SUM($K452:N452)+$C452)&lt;$C451,$C452,$C451-SUM($K452:N452)),0)),0)</f>
        <v>0</v>
      </c>
      <c r="P452" s="247">
        <f ca="1">ROUND(IF(OR(AND($C450=LataProjekcji,$E450&gt;0),AND($C450=LataProjekcji,$E450=0,$D451&lt;=10)),$E451,IF($C450&lt;LataProjekcji,IF((SUM($K452:O452)+$C452)&lt;$C451,$C452,$C451-SUM($K452:O452)),0)),0)</f>
        <v>0</v>
      </c>
      <c r="Q452" s="247">
        <f ca="1">ROUND(IF(OR(AND($C450=LataProjekcji,$E450&gt;0),AND($C450=LataProjekcji,$E450=0,$D451&lt;=10)),$E451,IF($C450&lt;LataProjekcji,IF((SUM($K452:P452)+$C452)&lt;$C451,$C452,$C451-SUM($K452:P452)),0)),0)</f>
        <v>0</v>
      </c>
      <c r="R452" s="247">
        <f ca="1">ROUND(IF(OR(AND($C450=LataProjekcji,$E450&gt;0),AND($C450=LataProjekcji,$E450=0,$D451&lt;=10)),$E451,IF($C450&lt;LataProjekcji,IF((SUM($K452:Q452)+$C452)&lt;$C451,$C452,$C451-SUM($K452:Q452)),0)),0)</f>
        <v>0</v>
      </c>
      <c r="S452" s="247">
        <f ca="1">ROUND(IF(OR(AND($C450=LataProjekcji,$E450&gt;0),AND($C450=LataProjekcji,$E450=0,$D451&lt;=10)),$E451,IF($C450&lt;LataProjekcji,IF((SUM($K452:R452)+$C452)&lt;$C451,$C452,$C451-SUM($K452:R452)),0)),0)</f>
        <v>0</v>
      </c>
      <c r="T452" s="247">
        <f ca="1">ROUND(IF(OR(AND($C450=LataProjekcji,$E450&gt;0),AND($C450=LataProjekcji,$E450=0,$D451&lt;=10)),$E451,IF($C450&lt;LataProjekcji,IF((SUM($K452:S452)+$C452)&lt;$C451,$C452,$C451-SUM($K452:S452)),0)),0)</f>
        <v>0</v>
      </c>
      <c r="U452" s="247">
        <f ca="1">ROUND(IF(OR(AND($C450=LataProjekcji,$E450&gt;0),AND($C450=LataProjekcji,$E450=0,$D451&lt;=10)),$E451,IF($C450&lt;LataProjekcji,IF((SUM($K452:T452)+$C452)&lt;$C451,$C452,$C451-SUM($K452:T452)),0)),0)</f>
        <v>0</v>
      </c>
      <c r="V452" s="247">
        <f ca="1">ROUND(IF(OR(AND($C450=LataProjekcji,$E450&gt;0),AND($C450=LataProjekcji,$E450=0,$D451&lt;=10)),$E451,IF($C450&lt;LataProjekcji,IF((SUM($K452:U452)+$C452)&lt;$C451,$C452,$C451-SUM($K452:U452)),0)),0)</f>
        <v>0</v>
      </c>
      <c r="W452" s="247">
        <f ca="1">ROUND(IF(OR(AND($C450=LataProjekcji,$E450&gt;0),AND($C450=LataProjekcji,$E450=0,$D451&lt;=10)),$E451,IF($C450&lt;LataProjekcji,IF((SUM($K452:V452)+$C452)&lt;$C451,$C452,$C451-SUM($K452:V452)),0)),0)</f>
        <v>0</v>
      </c>
      <c r="X452" s="247">
        <f ca="1">ROUND(IF(OR(AND($C450=LataProjekcji,$E450&gt;0),AND($C450=LataProjekcji,$E450=0,$D451&lt;=10)),$E451,IF($C450&lt;LataProjekcji,IF((SUM($K452:W452)+$C452)&lt;$C451,$C452,$C451-SUM($K452:W452)),0)),0)</f>
        <v>0</v>
      </c>
      <c r="Y452" s="247">
        <f ca="1">ROUND(IF(OR(AND($C450=LataProjekcji,$E450&gt;0),AND($C450=LataProjekcji,$E450=0,$D451&lt;=10)),$E451,IF($C450&lt;LataProjekcji,IF((SUM($K452:X452)+$C452)&lt;$C451,$C452,$C451-SUM($K452:X452)),0)),0)</f>
        <v>0</v>
      </c>
      <c r="Z452" s="247">
        <f ca="1">ROUND(IF(OR(AND($C450=LataProjekcji,$E450&gt;0),AND($C450=LataProjekcji,$E450=0,$D451&lt;=10)),$E451,IF($C450&lt;LataProjekcji,IF((SUM($K452:Y452)+$C452)&lt;$C451,$C452,$C451-SUM($K452:Y452)),0)),0)</f>
        <v>0</v>
      </c>
      <c r="AA452" s="247">
        <f ca="1">ROUND(IF(OR(AND($C450=LataProjekcji,$E450&gt;0),AND($C450=LataProjekcji,$E450=0,$D451&lt;=10)),$E451,IF($C450&lt;LataProjekcji,IF((SUM($K452:Z452)+$C452)&lt;$C451,$C452,$C451-SUM($K452:Z452)),0)),0)</f>
        <v>0</v>
      </c>
      <c r="AB452" s="247">
        <f ca="1">ROUND(IF(OR(AND($C450=LataProjekcji,$E450&gt;0),AND($C450=LataProjekcji,$E450=0,$D451&lt;=10)),$E451,IF($C450&lt;LataProjekcji,IF((SUM($K452:AA452)+$C452)&lt;$C451,$C452,$C451-SUM($K452:AA452)),0)),0)</f>
        <v>0</v>
      </c>
      <c r="AC452" s="247">
        <f ca="1">ROUND(IF(OR(AND($C450=LataProjekcji,$E450&gt;0),AND($C450=LataProjekcji,$E450=0,$D451&lt;=10)),$E451,IF($C450&lt;LataProjekcji,IF((SUM($K452:AB452)+$C452)&lt;$C451,$C452,$C451-SUM($K452:AB452)),0)),0)</f>
        <v>0</v>
      </c>
      <c r="AD452" s="247">
        <f ca="1">ROUND(IF(OR(AND($C450=LataProjekcji,$E450&gt;0),AND($C450=LataProjekcji,$E450=0,$D451&lt;=10)),$E451,IF($C450&lt;LataProjekcji,IF((SUM($K452:AC452)+$C452)&lt;$C451,$C452,$C451-SUM($K452:AC452)),0)),0)</f>
        <v>0</v>
      </c>
      <c r="AE452" s="247">
        <f ca="1">ROUND(IF(OR(AND($C450=LataProjekcji,$E450&gt;0),AND($C450=LataProjekcji,$E450=0,$D451&lt;=10)),$E451,IF($C450&lt;LataProjekcji,IF((SUM($K452:AD452)+$C452)&lt;$C451,$C452,$C451-SUM($K452:AD452)),0)),0)</f>
        <v>0</v>
      </c>
    </row>
    <row r="453" spans="1:31" hidden="1">
      <c r="A453" s="258"/>
      <c r="B453" s="21" t="s">
        <v>396</v>
      </c>
      <c r="C453" s="22"/>
      <c r="D453" s="21"/>
      <c r="E453" s="21"/>
      <c r="F453" s="21"/>
      <c r="G453" s="21"/>
      <c r="I453" s="21"/>
      <c r="J453" s="21"/>
      <c r="K453" s="22">
        <f ca="1">ROUND(K452,0)</f>
        <v>0</v>
      </c>
      <c r="L453" s="22">
        <f t="shared" ref="L453:X453" ca="1" si="296">ROUND(K453+L452,0)</f>
        <v>0</v>
      </c>
      <c r="M453" s="22">
        <f t="shared" ca="1" si="296"/>
        <v>0</v>
      </c>
      <c r="N453" s="22">
        <f t="shared" ca="1" si="296"/>
        <v>0</v>
      </c>
      <c r="O453" s="22">
        <f t="shared" ca="1" si="296"/>
        <v>0</v>
      </c>
      <c r="P453" s="22">
        <f t="shared" ca="1" si="296"/>
        <v>0</v>
      </c>
      <c r="Q453" s="22">
        <f t="shared" ca="1" si="296"/>
        <v>0</v>
      </c>
      <c r="R453" s="22">
        <f t="shared" ca="1" si="296"/>
        <v>0</v>
      </c>
      <c r="S453" s="22">
        <f t="shared" ca="1" si="296"/>
        <v>0</v>
      </c>
      <c r="T453" s="22">
        <f t="shared" ca="1" si="296"/>
        <v>0</v>
      </c>
      <c r="U453" s="22">
        <f t="shared" ca="1" si="296"/>
        <v>0</v>
      </c>
      <c r="V453" s="22">
        <f t="shared" ca="1" si="296"/>
        <v>0</v>
      </c>
      <c r="W453" s="22">
        <f t="shared" ca="1" si="296"/>
        <v>0</v>
      </c>
      <c r="X453" s="22">
        <f t="shared" ca="1" si="296"/>
        <v>0</v>
      </c>
      <c r="Y453" s="22">
        <f t="shared" ref="Y453" ca="1" si="297">ROUND(X453+Y452,0)</f>
        <v>0</v>
      </c>
      <c r="Z453" s="22">
        <f t="shared" ref="Z453" ca="1" si="298">ROUND(Y453+Z452,0)</f>
        <v>0</v>
      </c>
      <c r="AA453" s="22">
        <f t="shared" ref="AA453" ca="1" si="299">ROUND(Z453+AA452,0)</f>
        <v>0</v>
      </c>
      <c r="AB453" s="22">
        <f t="shared" ref="AB453" ca="1" si="300">ROUND(AA453+AB452,0)</f>
        <v>0</v>
      </c>
      <c r="AC453" s="22">
        <f t="shared" ref="AC453" ca="1" si="301">ROUND(AB453+AC452,0)</f>
        <v>0</v>
      </c>
      <c r="AD453" s="22">
        <f t="shared" ref="AD453" ca="1" si="302">ROUND(AC453+AD452,0)</f>
        <v>0</v>
      </c>
      <c r="AE453" s="22">
        <f t="shared" ref="AE453" ca="1" si="303">ROUND(AD453+AE452,0)</f>
        <v>0</v>
      </c>
    </row>
    <row r="454" spans="1:31" hidden="1">
      <c r="A454" s="258"/>
      <c r="B454" s="21" t="s">
        <v>387</v>
      </c>
      <c r="C454" s="22"/>
      <c r="D454" s="21"/>
      <c r="E454" s="21"/>
      <c r="F454" s="21"/>
      <c r="G454" s="21"/>
      <c r="I454" s="21"/>
      <c r="J454" s="21"/>
      <c r="K454" s="76">
        <f t="shared" ref="K454:W454" ca="1" si="304">IF($C450=LataProjekcji,ROUND($C451-K453,0),ROUND(IF(K452=0,0,$C451-K453),0))</f>
        <v>0</v>
      </c>
      <c r="L454" s="76">
        <f t="shared" ca="1" si="304"/>
        <v>0</v>
      </c>
      <c r="M454" s="76">
        <f t="shared" ca="1" si="304"/>
        <v>0</v>
      </c>
      <c r="N454" s="76">
        <f t="shared" ca="1" si="304"/>
        <v>0</v>
      </c>
      <c r="O454" s="76">
        <f t="shared" ca="1" si="304"/>
        <v>0</v>
      </c>
      <c r="P454" s="76">
        <f t="shared" ca="1" si="304"/>
        <v>0</v>
      </c>
      <c r="Q454" s="76">
        <f t="shared" ca="1" si="304"/>
        <v>0</v>
      </c>
      <c r="R454" s="76">
        <f t="shared" ca="1" si="304"/>
        <v>0</v>
      </c>
      <c r="S454" s="76">
        <f t="shared" ca="1" si="304"/>
        <v>0</v>
      </c>
      <c r="T454" s="76">
        <f t="shared" ca="1" si="304"/>
        <v>0</v>
      </c>
      <c r="U454" s="76">
        <f t="shared" ca="1" si="304"/>
        <v>0</v>
      </c>
      <c r="V454" s="76">
        <f t="shared" ca="1" si="304"/>
        <v>0</v>
      </c>
      <c r="W454" s="76">
        <f t="shared" ca="1" si="304"/>
        <v>0</v>
      </c>
      <c r="X454" s="76">
        <f t="shared" ref="X454:AA454" ca="1" si="305">IF($C450=LataProjekcji,ROUND($C451-X453,0),ROUND(IF(X452=0,0,$C451-X453),0))</f>
        <v>0</v>
      </c>
      <c r="Y454" s="76">
        <f t="shared" ca="1" si="305"/>
        <v>0</v>
      </c>
      <c r="Z454" s="76">
        <f t="shared" ca="1" si="305"/>
        <v>0</v>
      </c>
      <c r="AA454" s="76">
        <f t="shared" ca="1" si="305"/>
        <v>0</v>
      </c>
      <c r="AB454" s="76">
        <f t="shared" ref="AB454:AE454" ca="1" si="306">IF($C450=LataProjekcji,ROUND($C451-AB453,0),ROUND(IF(AB452=0,0,$C451-AB453),0))</f>
        <v>0</v>
      </c>
      <c r="AC454" s="76">
        <f t="shared" ca="1" si="306"/>
        <v>0</v>
      </c>
      <c r="AD454" s="76">
        <f t="shared" ca="1" si="306"/>
        <v>0</v>
      </c>
      <c r="AE454" s="76">
        <f t="shared" ca="1" si="306"/>
        <v>0</v>
      </c>
    </row>
    <row r="455" spans="1:31" hidden="1">
      <c r="A455" s="258"/>
      <c r="B455" s="20"/>
      <c r="C455" s="21"/>
      <c r="D455" s="21"/>
      <c r="E455" s="21"/>
      <c r="F455" s="21"/>
      <c r="G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</row>
    <row r="456" spans="1:31" hidden="1">
      <c r="A456" s="258"/>
      <c r="B456" s="20" t="s">
        <v>430</v>
      </c>
      <c r="C456" s="21">
        <f>C449+1</f>
        <v>11</v>
      </c>
      <c r="D456" s="21" t="str">
        <f ca="1">OFFSET($B$62,C456,0)</f>
        <v/>
      </c>
      <c r="E456" s="453">
        <f>E449+1</f>
        <v>11</v>
      </c>
      <c r="F456" s="21"/>
      <c r="G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</row>
    <row r="457" spans="1:31" hidden="1">
      <c r="A457" s="258"/>
      <c r="B457" s="21" t="s">
        <v>394</v>
      </c>
      <c r="C457" s="164">
        <f ca="1">IFERROR(YEAR(OFFSET($D$62,C456,0)),0)</f>
        <v>0</v>
      </c>
      <c r="D457" s="164">
        <f ca="1">IFERROR(MONTH(OFFSET($D$62,C456,0)),0)</f>
        <v>0</v>
      </c>
      <c r="E457" s="522">
        <f ca="1">IleMiesiecyDoKoncaRokuRozliczenieDotacji</f>
        <v>0</v>
      </c>
      <c r="F457" s="21"/>
      <c r="G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</row>
    <row r="458" spans="1:31" hidden="1">
      <c r="A458" s="258"/>
      <c r="B458" s="21" t="s">
        <v>387</v>
      </c>
      <c r="C458" s="22">
        <f ca="1">OFFSET($F$62,C456,0)</f>
        <v>0</v>
      </c>
      <c r="D458" s="22" t="str">
        <f ca="1">OFFSET($C$62,C456,0)</f>
        <v/>
      </c>
      <c r="E458" s="22">
        <f ca="1">IF(D458&gt;10,ROUND(($C459/12)*$E457,0),$C458)</f>
        <v>0</v>
      </c>
      <c r="F458" s="21"/>
      <c r="G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</row>
    <row r="459" spans="1:31" hidden="1">
      <c r="A459" s="258"/>
      <c r="B459" s="21" t="s">
        <v>395</v>
      </c>
      <c r="C459" s="656">
        <f ca="1">IF(ISBLANK(OFFSET($D$62,C456,0)),0,IF(OFFSET($C$62,C456,0)&gt;10,ROUND(C458*D459,0),IF(C458&lt;0,0,C458)))</f>
        <v>0</v>
      </c>
      <c r="D459" s="654">
        <f ca="1">'Środki trwałe'!C1254</f>
        <v>0</v>
      </c>
      <c r="E459" s="21"/>
      <c r="F459" s="21"/>
      <c r="G459" s="21"/>
      <c r="I459" s="21"/>
      <c r="J459" s="21"/>
      <c r="K459" s="75">
        <f ca="1">IFERROR(ROUND(IF(($C457+1)=K$59,$C459,0),0),0)</f>
        <v>0</v>
      </c>
      <c r="L459" s="247">
        <f ca="1">ROUND(IF(OR(AND($C457=LataProjekcji,$E457&gt;0),AND($C457=LataProjekcji,$E457=0,$D458&lt;=10)),$E458,IF($C457&lt;LataProjekcji,IF((SUM($K459:K459)+$C459)&lt;$C458,$C459,$C458-SUM($K459:K459)),0)),0)</f>
        <v>0</v>
      </c>
      <c r="M459" s="247">
        <f ca="1">ROUND(IF(OR(AND($C457=LataProjekcji,$E457&gt;0),AND($C457=LataProjekcji,$E457=0,$D458&lt;=10)),$E458,IF($C457&lt;LataProjekcji,IF((SUM($K459:L459)+$C459)&lt;$C458,$C459,$C458-SUM($K459:L459)),0)),0)</f>
        <v>0</v>
      </c>
      <c r="N459" s="247">
        <f ca="1">ROUND(IF(OR(AND($C457=LataProjekcji,$E457&gt;0),AND($C457=LataProjekcji,$E457=0,$D458&lt;=10)),$E458,IF($C457&lt;LataProjekcji,IF((SUM($K459:M459)+$C459)&lt;$C458,$C459,$C458-SUM($K459:M459)),0)),0)</f>
        <v>0</v>
      </c>
      <c r="O459" s="247">
        <f ca="1">ROUND(IF(OR(AND($C457=LataProjekcji,$E457&gt;0),AND($C457=LataProjekcji,$E457=0,$D458&lt;=10)),$E458,IF($C457&lt;LataProjekcji,IF((SUM($K459:N459)+$C459)&lt;$C458,$C459,$C458-SUM($K459:N459)),0)),0)</f>
        <v>0</v>
      </c>
      <c r="P459" s="247">
        <f ca="1">ROUND(IF(OR(AND($C457=LataProjekcji,$E457&gt;0),AND($C457=LataProjekcji,$E457=0,$D458&lt;=10)),$E458,IF($C457&lt;LataProjekcji,IF((SUM($K459:O459)+$C459)&lt;$C458,$C459,$C458-SUM($K459:O459)),0)),0)</f>
        <v>0</v>
      </c>
      <c r="Q459" s="247">
        <f ca="1">ROUND(IF(OR(AND($C457=LataProjekcji,$E457&gt;0),AND($C457=LataProjekcji,$E457=0,$D458&lt;=10)),$E458,IF($C457&lt;LataProjekcji,IF((SUM($K459:P459)+$C459)&lt;$C458,$C459,$C458-SUM($K459:P459)),0)),0)</f>
        <v>0</v>
      </c>
      <c r="R459" s="247">
        <f ca="1">ROUND(IF(OR(AND($C457=LataProjekcji,$E457&gt;0),AND($C457=LataProjekcji,$E457=0,$D458&lt;=10)),$E458,IF($C457&lt;LataProjekcji,IF((SUM($K459:Q459)+$C459)&lt;$C458,$C459,$C458-SUM($K459:Q459)),0)),0)</f>
        <v>0</v>
      </c>
      <c r="S459" s="247">
        <f ca="1">ROUND(IF(OR(AND($C457=LataProjekcji,$E457&gt;0),AND($C457=LataProjekcji,$E457=0,$D458&lt;=10)),$E458,IF($C457&lt;LataProjekcji,IF((SUM($K459:R459)+$C459)&lt;$C458,$C459,$C458-SUM($K459:R459)),0)),0)</f>
        <v>0</v>
      </c>
      <c r="T459" s="247">
        <f ca="1">ROUND(IF(OR(AND($C457=LataProjekcji,$E457&gt;0),AND($C457=LataProjekcji,$E457=0,$D458&lt;=10)),$E458,IF($C457&lt;LataProjekcji,IF((SUM($K459:S459)+$C459)&lt;$C458,$C459,$C458-SUM($K459:S459)),0)),0)</f>
        <v>0</v>
      </c>
      <c r="U459" s="247">
        <f ca="1">ROUND(IF(OR(AND($C457=LataProjekcji,$E457&gt;0),AND($C457=LataProjekcji,$E457=0,$D458&lt;=10)),$E458,IF($C457&lt;LataProjekcji,IF((SUM($K459:T459)+$C459)&lt;$C458,$C459,$C458-SUM($K459:T459)),0)),0)</f>
        <v>0</v>
      </c>
      <c r="V459" s="247">
        <f ca="1">ROUND(IF(OR(AND($C457=LataProjekcji,$E457&gt;0),AND($C457=LataProjekcji,$E457=0,$D458&lt;=10)),$E458,IF($C457&lt;LataProjekcji,IF((SUM($K459:U459)+$C459)&lt;$C458,$C459,$C458-SUM($K459:U459)),0)),0)</f>
        <v>0</v>
      </c>
      <c r="W459" s="247">
        <f ca="1">ROUND(IF(OR(AND($C457=LataProjekcji,$E457&gt;0),AND($C457=LataProjekcji,$E457=0,$D458&lt;=10)),$E458,IF($C457&lt;LataProjekcji,IF((SUM($K459:V459)+$C459)&lt;$C458,$C459,$C458-SUM($K459:V459)),0)),0)</f>
        <v>0</v>
      </c>
      <c r="X459" s="247">
        <f ca="1">ROUND(IF(OR(AND($C457=LataProjekcji,$E457&gt;0),AND($C457=LataProjekcji,$E457=0,$D458&lt;=10)),$E458,IF($C457&lt;LataProjekcji,IF((SUM($K459:W459)+$C459)&lt;$C458,$C459,$C458-SUM($K459:W459)),0)),0)</f>
        <v>0</v>
      </c>
      <c r="Y459" s="247">
        <f ca="1">ROUND(IF(OR(AND($C457=LataProjekcji,$E457&gt;0),AND($C457=LataProjekcji,$E457=0,$D458&lt;=10)),$E458,IF($C457&lt;LataProjekcji,IF((SUM($K459:X459)+$C459)&lt;$C458,$C459,$C458-SUM($K459:X459)),0)),0)</f>
        <v>0</v>
      </c>
      <c r="Z459" s="247">
        <f ca="1">ROUND(IF(OR(AND($C457=LataProjekcji,$E457&gt;0),AND($C457=LataProjekcji,$E457=0,$D458&lt;=10)),$E458,IF($C457&lt;LataProjekcji,IF((SUM($K459:Y459)+$C459)&lt;$C458,$C459,$C458-SUM($K459:Y459)),0)),0)</f>
        <v>0</v>
      </c>
      <c r="AA459" s="247">
        <f ca="1">ROUND(IF(OR(AND($C457=LataProjekcji,$E457&gt;0),AND($C457=LataProjekcji,$E457=0,$D458&lt;=10)),$E458,IF($C457&lt;LataProjekcji,IF((SUM($K459:Z459)+$C459)&lt;$C458,$C459,$C458-SUM($K459:Z459)),0)),0)</f>
        <v>0</v>
      </c>
      <c r="AB459" s="247">
        <f ca="1">ROUND(IF(OR(AND($C457=LataProjekcji,$E457&gt;0),AND($C457=LataProjekcji,$E457=0,$D458&lt;=10)),$E458,IF($C457&lt;LataProjekcji,IF((SUM($K459:AA459)+$C459)&lt;$C458,$C459,$C458-SUM($K459:AA459)),0)),0)</f>
        <v>0</v>
      </c>
      <c r="AC459" s="247">
        <f ca="1">ROUND(IF(OR(AND($C457=LataProjekcji,$E457&gt;0),AND($C457=LataProjekcji,$E457=0,$D458&lt;=10)),$E458,IF($C457&lt;LataProjekcji,IF((SUM($K459:AB459)+$C459)&lt;$C458,$C459,$C458-SUM($K459:AB459)),0)),0)</f>
        <v>0</v>
      </c>
      <c r="AD459" s="247">
        <f ca="1">ROUND(IF(OR(AND($C457=LataProjekcji,$E457&gt;0),AND($C457=LataProjekcji,$E457=0,$D458&lt;=10)),$E458,IF($C457&lt;LataProjekcji,IF((SUM($K459:AC459)+$C459)&lt;$C458,$C459,$C458-SUM($K459:AC459)),0)),0)</f>
        <v>0</v>
      </c>
      <c r="AE459" s="247">
        <f ca="1">ROUND(IF(OR(AND($C457=LataProjekcji,$E457&gt;0),AND($C457=LataProjekcji,$E457=0,$D458&lt;=10)),$E458,IF($C457&lt;LataProjekcji,IF((SUM($K459:AD459)+$C459)&lt;$C458,$C459,$C458-SUM($K459:AD459)),0)),0)</f>
        <v>0</v>
      </c>
    </row>
    <row r="460" spans="1:31" hidden="1">
      <c r="A460" s="258"/>
      <c r="B460" s="21" t="s">
        <v>396</v>
      </c>
      <c r="C460" s="22"/>
      <c r="D460" s="21"/>
      <c r="E460" s="21"/>
      <c r="F460" s="21"/>
      <c r="G460" s="21"/>
      <c r="I460" s="21"/>
      <c r="J460" s="21"/>
      <c r="K460" s="22">
        <f ca="1">ROUND(K459,0)</f>
        <v>0</v>
      </c>
      <c r="L460" s="22">
        <f t="shared" ref="L460:X460" ca="1" si="307">ROUND(K460+L459,0)</f>
        <v>0</v>
      </c>
      <c r="M460" s="22">
        <f t="shared" ca="1" si="307"/>
        <v>0</v>
      </c>
      <c r="N460" s="22">
        <f t="shared" ca="1" si="307"/>
        <v>0</v>
      </c>
      <c r="O460" s="22">
        <f t="shared" ca="1" si="307"/>
        <v>0</v>
      </c>
      <c r="P460" s="22">
        <f t="shared" ca="1" si="307"/>
        <v>0</v>
      </c>
      <c r="Q460" s="22">
        <f t="shared" ca="1" si="307"/>
        <v>0</v>
      </c>
      <c r="R460" s="22">
        <f t="shared" ca="1" si="307"/>
        <v>0</v>
      </c>
      <c r="S460" s="22">
        <f t="shared" ca="1" si="307"/>
        <v>0</v>
      </c>
      <c r="T460" s="22">
        <f t="shared" ca="1" si="307"/>
        <v>0</v>
      </c>
      <c r="U460" s="22">
        <f t="shared" ca="1" si="307"/>
        <v>0</v>
      </c>
      <c r="V460" s="22">
        <f t="shared" ca="1" si="307"/>
        <v>0</v>
      </c>
      <c r="W460" s="22">
        <f t="shared" ca="1" si="307"/>
        <v>0</v>
      </c>
      <c r="X460" s="22">
        <f t="shared" ca="1" si="307"/>
        <v>0</v>
      </c>
      <c r="Y460" s="22">
        <f t="shared" ref="Y460" ca="1" si="308">ROUND(X460+Y459,0)</f>
        <v>0</v>
      </c>
      <c r="Z460" s="22">
        <f t="shared" ref="Z460" ca="1" si="309">ROUND(Y460+Z459,0)</f>
        <v>0</v>
      </c>
      <c r="AA460" s="22">
        <f t="shared" ref="AA460" ca="1" si="310">ROUND(Z460+AA459,0)</f>
        <v>0</v>
      </c>
      <c r="AB460" s="22">
        <f t="shared" ref="AB460" ca="1" si="311">ROUND(AA460+AB459,0)</f>
        <v>0</v>
      </c>
      <c r="AC460" s="22">
        <f t="shared" ref="AC460" ca="1" si="312">ROUND(AB460+AC459,0)</f>
        <v>0</v>
      </c>
      <c r="AD460" s="22">
        <f t="shared" ref="AD460" ca="1" si="313">ROUND(AC460+AD459,0)</f>
        <v>0</v>
      </c>
      <c r="AE460" s="22">
        <f t="shared" ref="AE460" ca="1" si="314">ROUND(AD460+AE459,0)</f>
        <v>0</v>
      </c>
    </row>
    <row r="461" spans="1:31" hidden="1">
      <c r="A461" s="258"/>
      <c r="B461" s="21" t="s">
        <v>387</v>
      </c>
      <c r="C461" s="22"/>
      <c r="D461" s="21"/>
      <c r="E461" s="21"/>
      <c r="F461" s="21"/>
      <c r="G461" s="21"/>
      <c r="I461" s="21"/>
      <c r="J461" s="21"/>
      <c r="K461" s="76">
        <f t="shared" ref="K461:W461" ca="1" si="315">IF($C457=LataProjekcji,ROUND($C458-K460,0),ROUND(IF(K459=0,0,$C458-K460),0))</f>
        <v>0</v>
      </c>
      <c r="L461" s="76">
        <f t="shared" ca="1" si="315"/>
        <v>0</v>
      </c>
      <c r="M461" s="76">
        <f t="shared" ca="1" si="315"/>
        <v>0</v>
      </c>
      <c r="N461" s="76">
        <f t="shared" ca="1" si="315"/>
        <v>0</v>
      </c>
      <c r="O461" s="76">
        <f t="shared" ca="1" si="315"/>
        <v>0</v>
      </c>
      <c r="P461" s="76">
        <f t="shared" ca="1" si="315"/>
        <v>0</v>
      </c>
      <c r="Q461" s="76">
        <f t="shared" ca="1" si="315"/>
        <v>0</v>
      </c>
      <c r="R461" s="76">
        <f t="shared" ca="1" si="315"/>
        <v>0</v>
      </c>
      <c r="S461" s="76">
        <f t="shared" ca="1" si="315"/>
        <v>0</v>
      </c>
      <c r="T461" s="76">
        <f t="shared" ca="1" si="315"/>
        <v>0</v>
      </c>
      <c r="U461" s="76">
        <f t="shared" ca="1" si="315"/>
        <v>0</v>
      </c>
      <c r="V461" s="76">
        <f t="shared" ca="1" si="315"/>
        <v>0</v>
      </c>
      <c r="W461" s="76">
        <f t="shared" ca="1" si="315"/>
        <v>0</v>
      </c>
      <c r="X461" s="76">
        <f t="shared" ref="X461:AA461" ca="1" si="316">IF($C457=LataProjekcji,ROUND($C458-X460,0),ROUND(IF(X459=0,0,$C458-X460),0))</f>
        <v>0</v>
      </c>
      <c r="Y461" s="76">
        <f t="shared" ca="1" si="316"/>
        <v>0</v>
      </c>
      <c r="Z461" s="76">
        <f t="shared" ca="1" si="316"/>
        <v>0</v>
      </c>
      <c r="AA461" s="76">
        <f t="shared" ca="1" si="316"/>
        <v>0</v>
      </c>
      <c r="AB461" s="76">
        <f t="shared" ref="AB461:AE461" ca="1" si="317">IF($C457=LataProjekcji,ROUND($C458-AB460,0),ROUND(IF(AB459=0,0,$C458-AB460),0))</f>
        <v>0</v>
      </c>
      <c r="AC461" s="76">
        <f t="shared" ca="1" si="317"/>
        <v>0</v>
      </c>
      <c r="AD461" s="76">
        <f t="shared" ca="1" si="317"/>
        <v>0</v>
      </c>
      <c r="AE461" s="76">
        <f t="shared" ca="1" si="317"/>
        <v>0</v>
      </c>
    </row>
    <row r="462" spans="1:31" hidden="1">
      <c r="A462" s="258"/>
      <c r="B462" s="21"/>
      <c r="C462" s="22"/>
      <c r="D462" s="21"/>
      <c r="E462" s="21"/>
      <c r="F462" s="21"/>
      <c r="G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</row>
    <row r="463" spans="1:31" hidden="1">
      <c r="A463" s="258"/>
      <c r="B463" s="20" t="s">
        <v>430</v>
      </c>
      <c r="C463" s="21">
        <f>C456+1</f>
        <v>12</v>
      </c>
      <c r="D463" s="21" t="str">
        <f ca="1">OFFSET($B$62,C463,0)</f>
        <v/>
      </c>
      <c r="E463" s="453">
        <f>E456+1</f>
        <v>12</v>
      </c>
      <c r="F463" s="21"/>
      <c r="G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</row>
    <row r="464" spans="1:31" hidden="1">
      <c r="A464" s="258"/>
      <c r="B464" s="21" t="s">
        <v>394</v>
      </c>
      <c r="C464" s="164">
        <f ca="1">IFERROR(YEAR(OFFSET($D$62,C463,0)),0)</f>
        <v>0</v>
      </c>
      <c r="D464" s="164">
        <f ca="1">IFERROR(MONTH(OFFSET($D$62,C463,0)),0)</f>
        <v>0</v>
      </c>
      <c r="E464" s="522">
        <f ca="1">IleMiesiecyDoKoncaRokuRozliczenieDotacji</f>
        <v>0</v>
      </c>
      <c r="F464" s="21"/>
      <c r="G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</row>
    <row r="465" spans="1:31" hidden="1">
      <c r="A465" s="258"/>
      <c r="B465" s="21" t="s">
        <v>387</v>
      </c>
      <c r="C465" s="22">
        <f ca="1">OFFSET($F$62,C463,0)</f>
        <v>0</v>
      </c>
      <c r="D465" s="22" t="str">
        <f ca="1">OFFSET($C$62,C463,0)</f>
        <v/>
      </c>
      <c r="E465" s="22">
        <f ca="1">IF(D465&gt;10,ROUND(($C466/12)*$E464,0),$C465)</f>
        <v>0</v>
      </c>
      <c r="F465" s="21"/>
      <c r="G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</row>
    <row r="466" spans="1:31" hidden="1">
      <c r="A466" s="258"/>
      <c r="B466" s="21" t="s">
        <v>395</v>
      </c>
      <c r="C466" s="656">
        <f ca="1">IF(ISBLANK(OFFSET($D$62,C463,0)),0,IF(OFFSET($C$62,C463,0)&gt;10,ROUND(C465*D466,0),IF(C465&lt;0,0,C465)))</f>
        <v>0</v>
      </c>
      <c r="D466" s="654">
        <f ca="1">'Środki trwałe'!C1261</f>
        <v>0</v>
      </c>
      <c r="E466" s="21"/>
      <c r="F466" s="21"/>
      <c r="G466" s="21"/>
      <c r="I466" s="21"/>
      <c r="J466" s="21"/>
      <c r="K466" s="75">
        <f ca="1">IFERROR(ROUND(IF(($C464+1)=K$59,$C466,0),0),0)</f>
        <v>0</v>
      </c>
      <c r="L466" s="247">
        <f ca="1">ROUND(IF(OR(AND($C464=LataProjekcji,$E464&gt;0),AND($C464=LataProjekcji,$E464=0,$D465&lt;=10)),$E465,IF($C464&lt;LataProjekcji,IF((SUM($K466:K466)+$C466)&lt;$C465,$C466,$C465-SUM($K466:K466)),0)),0)</f>
        <v>0</v>
      </c>
      <c r="M466" s="247">
        <f ca="1">ROUND(IF(OR(AND($C464=LataProjekcji,$E464&gt;0),AND($C464=LataProjekcji,$E464=0,$D465&lt;=10)),$E465,IF($C464&lt;LataProjekcji,IF((SUM($K466:L466)+$C466)&lt;$C465,$C466,$C465-SUM($K466:L466)),0)),0)</f>
        <v>0</v>
      </c>
      <c r="N466" s="247">
        <f ca="1">ROUND(IF(OR(AND($C464=LataProjekcji,$E464&gt;0),AND($C464=LataProjekcji,$E464=0,$D465&lt;=10)),$E465,IF($C464&lt;LataProjekcji,IF((SUM($K466:M466)+$C466)&lt;$C465,$C466,$C465-SUM($K466:M466)),0)),0)</f>
        <v>0</v>
      </c>
      <c r="O466" s="247">
        <f ca="1">ROUND(IF(OR(AND($C464=LataProjekcji,$E464&gt;0),AND($C464=LataProjekcji,$E464=0,$D465&lt;=10)),$E465,IF($C464&lt;LataProjekcji,IF((SUM($K466:N466)+$C466)&lt;$C465,$C466,$C465-SUM($K466:N466)),0)),0)</f>
        <v>0</v>
      </c>
      <c r="P466" s="247">
        <f ca="1">ROUND(IF(OR(AND($C464=LataProjekcji,$E464&gt;0),AND($C464=LataProjekcji,$E464=0,$D465&lt;=10)),$E465,IF($C464&lt;LataProjekcji,IF((SUM($K466:O466)+$C466)&lt;$C465,$C466,$C465-SUM($K466:O466)),0)),0)</f>
        <v>0</v>
      </c>
      <c r="Q466" s="247">
        <f ca="1">ROUND(IF(OR(AND($C464=LataProjekcji,$E464&gt;0),AND($C464=LataProjekcji,$E464=0,$D465&lt;=10)),$E465,IF($C464&lt;LataProjekcji,IF((SUM($K466:P466)+$C466)&lt;$C465,$C466,$C465-SUM($K466:P466)),0)),0)</f>
        <v>0</v>
      </c>
      <c r="R466" s="247">
        <f ca="1">ROUND(IF(OR(AND($C464=LataProjekcji,$E464&gt;0),AND($C464=LataProjekcji,$E464=0,$D465&lt;=10)),$E465,IF($C464&lt;LataProjekcji,IF((SUM($K466:Q466)+$C466)&lt;$C465,$C466,$C465-SUM($K466:Q466)),0)),0)</f>
        <v>0</v>
      </c>
      <c r="S466" s="247">
        <f ca="1">ROUND(IF(OR(AND($C464=LataProjekcji,$E464&gt;0),AND($C464=LataProjekcji,$E464=0,$D465&lt;=10)),$E465,IF($C464&lt;LataProjekcji,IF((SUM($K466:R466)+$C466)&lt;$C465,$C466,$C465-SUM($K466:R466)),0)),0)</f>
        <v>0</v>
      </c>
      <c r="T466" s="247">
        <f ca="1">ROUND(IF(OR(AND($C464=LataProjekcji,$E464&gt;0),AND($C464=LataProjekcji,$E464=0,$D465&lt;=10)),$E465,IF($C464&lt;LataProjekcji,IF((SUM($K466:S466)+$C466)&lt;$C465,$C466,$C465-SUM($K466:S466)),0)),0)</f>
        <v>0</v>
      </c>
      <c r="U466" s="247">
        <f ca="1">ROUND(IF(OR(AND($C464=LataProjekcji,$E464&gt;0),AND($C464=LataProjekcji,$E464=0,$D465&lt;=10)),$E465,IF($C464&lt;LataProjekcji,IF((SUM($K466:T466)+$C466)&lt;$C465,$C466,$C465-SUM($K466:T466)),0)),0)</f>
        <v>0</v>
      </c>
      <c r="V466" s="247">
        <f ca="1">ROUND(IF(OR(AND($C464=LataProjekcji,$E464&gt;0),AND($C464=LataProjekcji,$E464=0,$D465&lt;=10)),$E465,IF($C464&lt;LataProjekcji,IF((SUM($K466:U466)+$C466)&lt;$C465,$C466,$C465-SUM($K466:U466)),0)),0)</f>
        <v>0</v>
      </c>
      <c r="W466" s="247">
        <f ca="1">ROUND(IF(OR(AND($C464=LataProjekcji,$E464&gt;0),AND($C464=LataProjekcji,$E464=0,$D465&lt;=10)),$E465,IF($C464&lt;LataProjekcji,IF((SUM($K466:V466)+$C466)&lt;$C465,$C466,$C465-SUM($K466:V466)),0)),0)</f>
        <v>0</v>
      </c>
      <c r="X466" s="247">
        <f ca="1">ROUND(IF(OR(AND($C464=LataProjekcji,$E464&gt;0),AND($C464=LataProjekcji,$E464=0,$D465&lt;=10)),$E465,IF($C464&lt;LataProjekcji,IF((SUM($K466:W466)+$C466)&lt;$C465,$C466,$C465-SUM($K466:W466)),0)),0)</f>
        <v>0</v>
      </c>
      <c r="Y466" s="247">
        <f ca="1">ROUND(IF(OR(AND($C464=LataProjekcji,$E464&gt;0),AND($C464=LataProjekcji,$E464=0,$D465&lt;=10)),$E465,IF($C464&lt;LataProjekcji,IF((SUM($K466:X466)+$C466)&lt;$C465,$C466,$C465-SUM($K466:X466)),0)),0)</f>
        <v>0</v>
      </c>
      <c r="Z466" s="247">
        <f ca="1">ROUND(IF(OR(AND($C464=LataProjekcji,$E464&gt;0),AND($C464=LataProjekcji,$E464=0,$D465&lt;=10)),$E465,IF($C464&lt;LataProjekcji,IF((SUM($K466:Y466)+$C466)&lt;$C465,$C466,$C465-SUM($K466:Y466)),0)),0)</f>
        <v>0</v>
      </c>
      <c r="AA466" s="247">
        <f ca="1">ROUND(IF(OR(AND($C464=LataProjekcji,$E464&gt;0),AND($C464=LataProjekcji,$E464=0,$D465&lt;=10)),$E465,IF($C464&lt;LataProjekcji,IF((SUM($K466:Z466)+$C466)&lt;$C465,$C466,$C465-SUM($K466:Z466)),0)),0)</f>
        <v>0</v>
      </c>
      <c r="AB466" s="247">
        <f ca="1">ROUND(IF(OR(AND($C464=LataProjekcji,$E464&gt;0),AND($C464=LataProjekcji,$E464=0,$D465&lt;=10)),$E465,IF($C464&lt;LataProjekcji,IF((SUM($K466:AA466)+$C466)&lt;$C465,$C466,$C465-SUM($K466:AA466)),0)),0)</f>
        <v>0</v>
      </c>
      <c r="AC466" s="247">
        <f ca="1">ROUND(IF(OR(AND($C464=LataProjekcji,$E464&gt;0),AND($C464=LataProjekcji,$E464=0,$D465&lt;=10)),$E465,IF($C464&lt;LataProjekcji,IF((SUM($K466:AB466)+$C466)&lt;$C465,$C466,$C465-SUM($K466:AB466)),0)),0)</f>
        <v>0</v>
      </c>
      <c r="AD466" s="247">
        <f ca="1">ROUND(IF(OR(AND($C464=LataProjekcji,$E464&gt;0),AND($C464=LataProjekcji,$E464=0,$D465&lt;=10)),$E465,IF($C464&lt;LataProjekcji,IF((SUM($K466:AC466)+$C466)&lt;$C465,$C466,$C465-SUM($K466:AC466)),0)),0)</f>
        <v>0</v>
      </c>
      <c r="AE466" s="247">
        <f ca="1">ROUND(IF(OR(AND($C464=LataProjekcji,$E464&gt;0),AND($C464=LataProjekcji,$E464=0,$D465&lt;=10)),$E465,IF($C464&lt;LataProjekcji,IF((SUM($K466:AD466)+$C466)&lt;$C465,$C466,$C465-SUM($K466:AD466)),0)),0)</f>
        <v>0</v>
      </c>
    </row>
    <row r="467" spans="1:31" hidden="1">
      <c r="A467" s="258"/>
      <c r="B467" s="21" t="s">
        <v>396</v>
      </c>
      <c r="C467" s="22"/>
      <c r="D467" s="21"/>
      <c r="E467" s="21"/>
      <c r="F467" s="21"/>
      <c r="G467" s="21"/>
      <c r="I467" s="21"/>
      <c r="J467" s="21"/>
      <c r="K467" s="22">
        <f ca="1">ROUND(K466,0)</f>
        <v>0</v>
      </c>
      <c r="L467" s="22">
        <f t="shared" ref="L467:X467" ca="1" si="318">ROUND(K467+L466,0)</f>
        <v>0</v>
      </c>
      <c r="M467" s="22">
        <f t="shared" ca="1" si="318"/>
        <v>0</v>
      </c>
      <c r="N467" s="22">
        <f t="shared" ca="1" si="318"/>
        <v>0</v>
      </c>
      <c r="O467" s="22">
        <f t="shared" ca="1" si="318"/>
        <v>0</v>
      </c>
      <c r="P467" s="22">
        <f t="shared" ca="1" si="318"/>
        <v>0</v>
      </c>
      <c r="Q467" s="22">
        <f t="shared" ca="1" si="318"/>
        <v>0</v>
      </c>
      <c r="R467" s="22">
        <f t="shared" ca="1" si="318"/>
        <v>0</v>
      </c>
      <c r="S467" s="22">
        <f t="shared" ca="1" si="318"/>
        <v>0</v>
      </c>
      <c r="T467" s="22">
        <f t="shared" ca="1" si="318"/>
        <v>0</v>
      </c>
      <c r="U467" s="22">
        <f t="shared" ca="1" si="318"/>
        <v>0</v>
      </c>
      <c r="V467" s="22">
        <f t="shared" ca="1" si="318"/>
        <v>0</v>
      </c>
      <c r="W467" s="22">
        <f t="shared" ca="1" si="318"/>
        <v>0</v>
      </c>
      <c r="X467" s="22">
        <f t="shared" ca="1" si="318"/>
        <v>0</v>
      </c>
      <c r="Y467" s="22">
        <f t="shared" ref="Y467" ca="1" si="319">ROUND(X467+Y466,0)</f>
        <v>0</v>
      </c>
      <c r="Z467" s="22">
        <f t="shared" ref="Z467" ca="1" si="320">ROUND(Y467+Z466,0)</f>
        <v>0</v>
      </c>
      <c r="AA467" s="22">
        <f t="shared" ref="AA467" ca="1" si="321">ROUND(Z467+AA466,0)</f>
        <v>0</v>
      </c>
      <c r="AB467" s="22">
        <f t="shared" ref="AB467" ca="1" si="322">ROUND(AA467+AB466,0)</f>
        <v>0</v>
      </c>
      <c r="AC467" s="22">
        <f t="shared" ref="AC467" ca="1" si="323">ROUND(AB467+AC466,0)</f>
        <v>0</v>
      </c>
      <c r="AD467" s="22">
        <f t="shared" ref="AD467" ca="1" si="324">ROUND(AC467+AD466,0)</f>
        <v>0</v>
      </c>
      <c r="AE467" s="22">
        <f t="shared" ref="AE467" ca="1" si="325">ROUND(AD467+AE466,0)</f>
        <v>0</v>
      </c>
    </row>
    <row r="468" spans="1:31" hidden="1">
      <c r="A468" s="258"/>
      <c r="B468" s="21" t="s">
        <v>387</v>
      </c>
      <c r="C468" s="22"/>
      <c r="D468" s="21"/>
      <c r="E468" s="21"/>
      <c r="F468" s="21"/>
      <c r="G468" s="21"/>
      <c r="I468" s="21"/>
      <c r="J468" s="21"/>
      <c r="K468" s="76">
        <f t="shared" ref="K468:W468" ca="1" si="326">IF($C464=LataProjekcji,ROUND($C465-K467,0),ROUND(IF(K466=0,0,$C465-K467),0))</f>
        <v>0</v>
      </c>
      <c r="L468" s="76">
        <f t="shared" ca="1" si="326"/>
        <v>0</v>
      </c>
      <c r="M468" s="76">
        <f t="shared" ca="1" si="326"/>
        <v>0</v>
      </c>
      <c r="N468" s="76">
        <f t="shared" ca="1" si="326"/>
        <v>0</v>
      </c>
      <c r="O468" s="76">
        <f t="shared" ca="1" si="326"/>
        <v>0</v>
      </c>
      <c r="P468" s="76">
        <f t="shared" ca="1" si="326"/>
        <v>0</v>
      </c>
      <c r="Q468" s="76">
        <f t="shared" ca="1" si="326"/>
        <v>0</v>
      </c>
      <c r="R468" s="76">
        <f t="shared" ca="1" si="326"/>
        <v>0</v>
      </c>
      <c r="S468" s="76">
        <f t="shared" ca="1" si="326"/>
        <v>0</v>
      </c>
      <c r="T468" s="76">
        <f t="shared" ca="1" si="326"/>
        <v>0</v>
      </c>
      <c r="U468" s="76">
        <f t="shared" ca="1" si="326"/>
        <v>0</v>
      </c>
      <c r="V468" s="76">
        <f t="shared" ca="1" si="326"/>
        <v>0</v>
      </c>
      <c r="W468" s="76">
        <f t="shared" ca="1" si="326"/>
        <v>0</v>
      </c>
      <c r="X468" s="76">
        <f t="shared" ref="X468:AA468" ca="1" si="327">IF($C464=LataProjekcji,ROUND($C465-X467,0),ROUND(IF(X466=0,0,$C465-X467),0))</f>
        <v>0</v>
      </c>
      <c r="Y468" s="76">
        <f t="shared" ca="1" si="327"/>
        <v>0</v>
      </c>
      <c r="Z468" s="76">
        <f t="shared" ca="1" si="327"/>
        <v>0</v>
      </c>
      <c r="AA468" s="76">
        <f t="shared" ca="1" si="327"/>
        <v>0</v>
      </c>
      <c r="AB468" s="76">
        <f t="shared" ref="AB468:AE468" ca="1" si="328">IF($C464=LataProjekcji,ROUND($C465-AB467,0),ROUND(IF(AB466=0,0,$C465-AB467),0))</f>
        <v>0</v>
      </c>
      <c r="AC468" s="76">
        <f t="shared" ca="1" si="328"/>
        <v>0</v>
      </c>
      <c r="AD468" s="76">
        <f t="shared" ca="1" si="328"/>
        <v>0</v>
      </c>
      <c r="AE468" s="76">
        <f t="shared" ca="1" si="328"/>
        <v>0</v>
      </c>
    </row>
    <row r="469" spans="1:31" hidden="1">
      <c r="A469" s="258"/>
      <c r="B469" s="21"/>
      <c r="C469" s="22"/>
      <c r="D469" s="21"/>
      <c r="E469" s="21"/>
      <c r="F469" s="21"/>
      <c r="G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</row>
    <row r="470" spans="1:31" hidden="1">
      <c r="A470" s="258"/>
      <c r="B470" s="20" t="s">
        <v>430</v>
      </c>
      <c r="C470" s="21">
        <f>C463+1</f>
        <v>13</v>
      </c>
      <c r="D470" s="21" t="str">
        <f ca="1">OFFSET($B$62,C470,0)</f>
        <v/>
      </c>
      <c r="E470" s="453">
        <f>E463+1</f>
        <v>13</v>
      </c>
      <c r="F470" s="21"/>
      <c r="G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</row>
    <row r="471" spans="1:31" hidden="1">
      <c r="A471" s="258"/>
      <c r="B471" s="21" t="s">
        <v>394</v>
      </c>
      <c r="C471" s="164">
        <f ca="1">IFERROR(YEAR(OFFSET($D$62,C470,0)),0)</f>
        <v>0</v>
      </c>
      <c r="D471" s="164">
        <f ca="1">IFERROR(MONTH(OFFSET($D$62,C470,0)),0)</f>
        <v>0</v>
      </c>
      <c r="E471" s="522">
        <f ca="1">IleMiesiecyDoKoncaRokuRozliczenieDotacji</f>
        <v>0</v>
      </c>
      <c r="F471" s="21"/>
      <c r="G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</row>
    <row r="472" spans="1:31" hidden="1">
      <c r="A472" s="258"/>
      <c r="B472" s="21" t="s">
        <v>387</v>
      </c>
      <c r="C472" s="22">
        <f ca="1">OFFSET($F$62,C470,0)</f>
        <v>0</v>
      </c>
      <c r="D472" s="22" t="str">
        <f ca="1">OFFSET($C$62,C470,0)</f>
        <v/>
      </c>
      <c r="E472" s="22">
        <f ca="1">IF(D472&gt;10,ROUND(($C473/12)*$E471,0),$C472)</f>
        <v>0</v>
      </c>
      <c r="F472" s="21"/>
      <c r="G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</row>
    <row r="473" spans="1:31" hidden="1">
      <c r="A473" s="258"/>
      <c r="B473" s="21" t="s">
        <v>395</v>
      </c>
      <c r="C473" s="656">
        <f ca="1">IF(ISBLANK(OFFSET($D$62,C470,0)),0,IF(OFFSET($C$62,C470,0)&gt;10,ROUND(C472*D473,0),IF(C472&lt;0,0,C472)))</f>
        <v>0</v>
      </c>
      <c r="D473" s="654">
        <f ca="1">'Środki trwałe'!C1268</f>
        <v>0</v>
      </c>
      <c r="E473" s="21"/>
      <c r="F473" s="21"/>
      <c r="G473" s="21"/>
      <c r="I473" s="21"/>
      <c r="J473" s="21"/>
      <c r="K473" s="75">
        <f ca="1">IFERROR(ROUND(IF(($C471+1)=K$59,$C473,0),0),0)</f>
        <v>0</v>
      </c>
      <c r="L473" s="247">
        <f ca="1">ROUND(IF(OR(AND($C471=LataProjekcji,$E471&gt;0),AND($C471=LataProjekcji,$E471=0,$D472&lt;=10)),$E472,IF($C471&lt;LataProjekcji,IF((SUM($K473:K473)+$C473)&lt;$C472,$C473,$C472-SUM($K473:K473)),0)),0)</f>
        <v>0</v>
      </c>
      <c r="M473" s="247">
        <f ca="1">ROUND(IF(OR(AND($C471=LataProjekcji,$E471&gt;0),AND($C471=LataProjekcji,$E471=0,$D472&lt;=10)),$E472,IF($C471&lt;LataProjekcji,IF((SUM($K473:L473)+$C473)&lt;$C472,$C473,$C472-SUM($K473:L473)),0)),0)</f>
        <v>0</v>
      </c>
      <c r="N473" s="247">
        <f ca="1">ROUND(IF(OR(AND($C471=LataProjekcji,$E471&gt;0),AND($C471=LataProjekcji,$E471=0,$D472&lt;=10)),$E472,IF($C471&lt;LataProjekcji,IF((SUM($K473:M473)+$C473)&lt;$C472,$C473,$C472-SUM($K473:M473)),0)),0)</f>
        <v>0</v>
      </c>
      <c r="O473" s="247">
        <f ca="1">ROUND(IF(OR(AND($C471=LataProjekcji,$E471&gt;0),AND($C471=LataProjekcji,$E471=0,$D472&lt;=10)),$E472,IF($C471&lt;LataProjekcji,IF((SUM($K473:N473)+$C473)&lt;$C472,$C473,$C472-SUM($K473:N473)),0)),0)</f>
        <v>0</v>
      </c>
      <c r="P473" s="247">
        <f ca="1">ROUND(IF(OR(AND($C471=LataProjekcji,$E471&gt;0),AND($C471=LataProjekcji,$E471=0,$D472&lt;=10)),$E472,IF($C471&lt;LataProjekcji,IF((SUM($K473:O473)+$C473)&lt;$C472,$C473,$C472-SUM($K473:O473)),0)),0)</f>
        <v>0</v>
      </c>
      <c r="Q473" s="247">
        <f ca="1">ROUND(IF(OR(AND($C471=LataProjekcji,$E471&gt;0),AND($C471=LataProjekcji,$E471=0,$D472&lt;=10)),$E472,IF($C471&lt;LataProjekcji,IF((SUM($K473:P473)+$C473)&lt;$C472,$C473,$C472-SUM($K473:P473)),0)),0)</f>
        <v>0</v>
      </c>
      <c r="R473" s="247">
        <f ca="1">ROUND(IF(OR(AND($C471=LataProjekcji,$E471&gt;0),AND($C471=LataProjekcji,$E471=0,$D472&lt;=10)),$E472,IF($C471&lt;LataProjekcji,IF((SUM($K473:Q473)+$C473)&lt;$C472,$C473,$C472-SUM($K473:Q473)),0)),0)</f>
        <v>0</v>
      </c>
      <c r="S473" s="247">
        <f ca="1">ROUND(IF(OR(AND($C471=LataProjekcji,$E471&gt;0),AND($C471=LataProjekcji,$E471=0,$D472&lt;=10)),$E472,IF($C471&lt;LataProjekcji,IF((SUM($K473:R473)+$C473)&lt;$C472,$C473,$C472-SUM($K473:R473)),0)),0)</f>
        <v>0</v>
      </c>
      <c r="T473" s="247">
        <f ca="1">ROUND(IF(OR(AND($C471=LataProjekcji,$E471&gt;0),AND($C471=LataProjekcji,$E471=0,$D472&lt;=10)),$E472,IF($C471&lt;LataProjekcji,IF((SUM($K473:S473)+$C473)&lt;$C472,$C473,$C472-SUM($K473:S473)),0)),0)</f>
        <v>0</v>
      </c>
      <c r="U473" s="247">
        <f ca="1">ROUND(IF(OR(AND($C471=LataProjekcji,$E471&gt;0),AND($C471=LataProjekcji,$E471=0,$D472&lt;=10)),$E472,IF($C471&lt;LataProjekcji,IF((SUM($K473:T473)+$C473)&lt;$C472,$C473,$C472-SUM($K473:T473)),0)),0)</f>
        <v>0</v>
      </c>
      <c r="V473" s="247">
        <f ca="1">ROUND(IF(OR(AND($C471=LataProjekcji,$E471&gt;0),AND($C471=LataProjekcji,$E471=0,$D472&lt;=10)),$E472,IF($C471&lt;LataProjekcji,IF((SUM($K473:U473)+$C473)&lt;$C472,$C473,$C472-SUM($K473:U473)),0)),0)</f>
        <v>0</v>
      </c>
      <c r="W473" s="247">
        <f ca="1">ROUND(IF(OR(AND($C471=LataProjekcji,$E471&gt;0),AND($C471=LataProjekcji,$E471=0,$D472&lt;=10)),$E472,IF($C471&lt;LataProjekcji,IF((SUM($K473:V473)+$C473)&lt;$C472,$C473,$C472-SUM($K473:V473)),0)),0)</f>
        <v>0</v>
      </c>
      <c r="X473" s="247">
        <f ca="1">ROUND(IF(OR(AND($C471=LataProjekcji,$E471&gt;0),AND($C471=LataProjekcji,$E471=0,$D472&lt;=10)),$E472,IF($C471&lt;LataProjekcji,IF((SUM($K473:W473)+$C473)&lt;$C472,$C473,$C472-SUM($K473:W473)),0)),0)</f>
        <v>0</v>
      </c>
      <c r="Y473" s="247">
        <f ca="1">ROUND(IF(OR(AND($C471=LataProjekcji,$E471&gt;0),AND($C471=LataProjekcji,$E471=0,$D472&lt;=10)),$E472,IF($C471&lt;LataProjekcji,IF((SUM($K473:X473)+$C473)&lt;$C472,$C473,$C472-SUM($K473:X473)),0)),0)</f>
        <v>0</v>
      </c>
      <c r="Z473" s="247">
        <f ca="1">ROUND(IF(OR(AND($C471=LataProjekcji,$E471&gt;0),AND($C471=LataProjekcji,$E471=0,$D472&lt;=10)),$E472,IF($C471&lt;LataProjekcji,IF((SUM($K473:Y473)+$C473)&lt;$C472,$C473,$C472-SUM($K473:Y473)),0)),0)</f>
        <v>0</v>
      </c>
      <c r="AA473" s="247">
        <f ca="1">ROUND(IF(OR(AND($C471=LataProjekcji,$E471&gt;0),AND($C471=LataProjekcji,$E471=0,$D472&lt;=10)),$E472,IF($C471&lt;LataProjekcji,IF((SUM($K473:Z473)+$C473)&lt;$C472,$C473,$C472-SUM($K473:Z473)),0)),0)</f>
        <v>0</v>
      </c>
      <c r="AB473" s="247">
        <f ca="1">ROUND(IF(OR(AND($C471=LataProjekcji,$E471&gt;0),AND($C471=LataProjekcji,$E471=0,$D472&lt;=10)),$E472,IF($C471&lt;LataProjekcji,IF((SUM($K473:AA473)+$C473)&lt;$C472,$C473,$C472-SUM($K473:AA473)),0)),0)</f>
        <v>0</v>
      </c>
      <c r="AC473" s="247">
        <f ca="1">ROUND(IF(OR(AND($C471=LataProjekcji,$E471&gt;0),AND($C471=LataProjekcji,$E471=0,$D472&lt;=10)),$E472,IF($C471&lt;LataProjekcji,IF((SUM($K473:AB473)+$C473)&lt;$C472,$C473,$C472-SUM($K473:AB473)),0)),0)</f>
        <v>0</v>
      </c>
      <c r="AD473" s="247">
        <f ca="1">ROUND(IF(OR(AND($C471=LataProjekcji,$E471&gt;0),AND($C471=LataProjekcji,$E471=0,$D472&lt;=10)),$E472,IF($C471&lt;LataProjekcji,IF((SUM($K473:AC473)+$C473)&lt;$C472,$C473,$C472-SUM($K473:AC473)),0)),0)</f>
        <v>0</v>
      </c>
      <c r="AE473" s="247">
        <f ca="1">ROUND(IF(OR(AND($C471=LataProjekcji,$E471&gt;0),AND($C471=LataProjekcji,$E471=0,$D472&lt;=10)),$E472,IF($C471&lt;LataProjekcji,IF((SUM($K473:AD473)+$C473)&lt;$C472,$C473,$C472-SUM($K473:AD473)),0)),0)</f>
        <v>0</v>
      </c>
    </row>
    <row r="474" spans="1:31" hidden="1">
      <c r="A474" s="258"/>
      <c r="B474" s="21" t="s">
        <v>396</v>
      </c>
      <c r="C474" s="22"/>
      <c r="D474" s="21"/>
      <c r="E474" s="21"/>
      <c r="F474" s="21"/>
      <c r="G474" s="21"/>
      <c r="I474" s="21"/>
      <c r="J474" s="21"/>
      <c r="K474" s="22">
        <f ca="1">ROUND(K473,0)</f>
        <v>0</v>
      </c>
      <c r="L474" s="22">
        <f t="shared" ref="L474:X474" ca="1" si="329">ROUND(K474+L473,0)</f>
        <v>0</v>
      </c>
      <c r="M474" s="22">
        <f t="shared" ca="1" si="329"/>
        <v>0</v>
      </c>
      <c r="N474" s="22">
        <f t="shared" ca="1" si="329"/>
        <v>0</v>
      </c>
      <c r="O474" s="22">
        <f t="shared" ca="1" si="329"/>
        <v>0</v>
      </c>
      <c r="P474" s="22">
        <f t="shared" ca="1" si="329"/>
        <v>0</v>
      </c>
      <c r="Q474" s="22">
        <f t="shared" ca="1" si="329"/>
        <v>0</v>
      </c>
      <c r="R474" s="22">
        <f t="shared" ca="1" si="329"/>
        <v>0</v>
      </c>
      <c r="S474" s="22">
        <f t="shared" ca="1" si="329"/>
        <v>0</v>
      </c>
      <c r="T474" s="22">
        <f t="shared" ca="1" si="329"/>
        <v>0</v>
      </c>
      <c r="U474" s="22">
        <f t="shared" ca="1" si="329"/>
        <v>0</v>
      </c>
      <c r="V474" s="22">
        <f t="shared" ca="1" si="329"/>
        <v>0</v>
      </c>
      <c r="W474" s="22">
        <f t="shared" ca="1" si="329"/>
        <v>0</v>
      </c>
      <c r="X474" s="22">
        <f t="shared" ca="1" si="329"/>
        <v>0</v>
      </c>
      <c r="Y474" s="22">
        <f t="shared" ref="Y474" ca="1" si="330">ROUND(X474+Y473,0)</f>
        <v>0</v>
      </c>
      <c r="Z474" s="22">
        <f t="shared" ref="Z474" ca="1" si="331">ROUND(Y474+Z473,0)</f>
        <v>0</v>
      </c>
      <c r="AA474" s="22">
        <f t="shared" ref="AA474" ca="1" si="332">ROUND(Z474+AA473,0)</f>
        <v>0</v>
      </c>
      <c r="AB474" s="22">
        <f t="shared" ref="AB474" ca="1" si="333">ROUND(AA474+AB473,0)</f>
        <v>0</v>
      </c>
      <c r="AC474" s="22">
        <f t="shared" ref="AC474" ca="1" si="334">ROUND(AB474+AC473,0)</f>
        <v>0</v>
      </c>
      <c r="AD474" s="22">
        <f t="shared" ref="AD474" ca="1" si="335">ROUND(AC474+AD473,0)</f>
        <v>0</v>
      </c>
      <c r="AE474" s="22">
        <f t="shared" ref="AE474" ca="1" si="336">ROUND(AD474+AE473,0)</f>
        <v>0</v>
      </c>
    </row>
    <row r="475" spans="1:31" hidden="1">
      <c r="A475" s="258"/>
      <c r="B475" s="21" t="s">
        <v>387</v>
      </c>
      <c r="C475" s="22"/>
      <c r="D475" s="21"/>
      <c r="E475" s="21"/>
      <c r="F475" s="21"/>
      <c r="G475" s="21"/>
      <c r="I475" s="21"/>
      <c r="J475" s="21"/>
      <c r="K475" s="76">
        <f t="shared" ref="K475:W475" ca="1" si="337">IF($C471=LataProjekcji,ROUND($C472-K474,0),ROUND(IF(K473=0,0,$C472-K474),0))</f>
        <v>0</v>
      </c>
      <c r="L475" s="76">
        <f t="shared" ca="1" si="337"/>
        <v>0</v>
      </c>
      <c r="M475" s="76">
        <f t="shared" ca="1" si="337"/>
        <v>0</v>
      </c>
      <c r="N475" s="76">
        <f t="shared" ca="1" si="337"/>
        <v>0</v>
      </c>
      <c r="O475" s="76">
        <f t="shared" ca="1" si="337"/>
        <v>0</v>
      </c>
      <c r="P475" s="76">
        <f t="shared" ca="1" si="337"/>
        <v>0</v>
      </c>
      <c r="Q475" s="76">
        <f t="shared" ca="1" si="337"/>
        <v>0</v>
      </c>
      <c r="R475" s="76">
        <f t="shared" ca="1" si="337"/>
        <v>0</v>
      </c>
      <c r="S475" s="76">
        <f t="shared" ca="1" si="337"/>
        <v>0</v>
      </c>
      <c r="T475" s="76">
        <f t="shared" ca="1" si="337"/>
        <v>0</v>
      </c>
      <c r="U475" s="76">
        <f t="shared" ca="1" si="337"/>
        <v>0</v>
      </c>
      <c r="V475" s="76">
        <f t="shared" ca="1" si="337"/>
        <v>0</v>
      </c>
      <c r="W475" s="76">
        <f t="shared" ca="1" si="337"/>
        <v>0</v>
      </c>
      <c r="X475" s="76">
        <f t="shared" ref="X475:AA475" ca="1" si="338">IF($C471=LataProjekcji,ROUND($C472-X474,0),ROUND(IF(X473=0,0,$C472-X474),0))</f>
        <v>0</v>
      </c>
      <c r="Y475" s="76">
        <f t="shared" ca="1" si="338"/>
        <v>0</v>
      </c>
      <c r="Z475" s="76">
        <f t="shared" ca="1" si="338"/>
        <v>0</v>
      </c>
      <c r="AA475" s="76">
        <f t="shared" ca="1" si="338"/>
        <v>0</v>
      </c>
      <c r="AB475" s="76">
        <f t="shared" ref="AB475:AE475" ca="1" si="339">IF($C471=LataProjekcji,ROUND($C472-AB474,0),ROUND(IF(AB473=0,0,$C472-AB474),0))</f>
        <v>0</v>
      </c>
      <c r="AC475" s="76">
        <f t="shared" ca="1" si="339"/>
        <v>0</v>
      </c>
      <c r="AD475" s="76">
        <f t="shared" ca="1" si="339"/>
        <v>0</v>
      </c>
      <c r="AE475" s="76">
        <f t="shared" ca="1" si="339"/>
        <v>0</v>
      </c>
    </row>
    <row r="476" spans="1:31" hidden="1">
      <c r="A476" s="258"/>
      <c r="B476" s="20"/>
      <c r="C476" s="21"/>
      <c r="D476" s="21"/>
      <c r="E476" s="21"/>
      <c r="F476" s="21"/>
      <c r="G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</row>
    <row r="477" spans="1:31" hidden="1">
      <c r="A477" s="258"/>
      <c r="B477" s="20" t="s">
        <v>430</v>
      </c>
      <c r="C477" s="21">
        <f>C470+1</f>
        <v>14</v>
      </c>
      <c r="D477" s="21" t="str">
        <f ca="1">OFFSET($B$62,C477,0)</f>
        <v/>
      </c>
      <c r="E477" s="453">
        <f>E470+1</f>
        <v>14</v>
      </c>
      <c r="F477" s="21"/>
      <c r="G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</row>
    <row r="478" spans="1:31" hidden="1">
      <c r="A478" s="258"/>
      <c r="B478" s="21" t="s">
        <v>394</v>
      </c>
      <c r="C478" s="164">
        <f ca="1">IFERROR(YEAR(OFFSET($D$62,C477,0)),0)</f>
        <v>0</v>
      </c>
      <c r="D478" s="164">
        <f ca="1">IFERROR(MONTH(OFFSET($D$62,C477,0)),0)</f>
        <v>0</v>
      </c>
      <c r="E478" s="522">
        <f ca="1">IleMiesiecyDoKoncaRokuRozliczenieDotacji</f>
        <v>0</v>
      </c>
      <c r="F478" s="21"/>
      <c r="G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</row>
    <row r="479" spans="1:31" hidden="1">
      <c r="A479" s="258"/>
      <c r="B479" s="21" t="s">
        <v>387</v>
      </c>
      <c r="C479" s="22">
        <f ca="1">OFFSET($F$62,C477,0)</f>
        <v>0</v>
      </c>
      <c r="D479" s="22" t="str">
        <f ca="1">OFFSET($C$62,C477,0)</f>
        <v/>
      </c>
      <c r="E479" s="22">
        <f ca="1">IF(D479&gt;10,ROUND(($C480/12)*$E478,0),$C479)</f>
        <v>0</v>
      </c>
      <c r="F479" s="21"/>
      <c r="G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</row>
    <row r="480" spans="1:31" hidden="1">
      <c r="A480" s="258"/>
      <c r="B480" s="21" t="s">
        <v>395</v>
      </c>
      <c r="C480" s="656">
        <f ca="1">IF(ISBLANK(OFFSET($D$62,C477,0)),0,IF(OFFSET($C$62,C477,0)&gt;10,ROUND(C479*D480,0),IF(C479&lt;0,0,C479)))</f>
        <v>0</v>
      </c>
      <c r="D480" s="654">
        <f ca="1">'Środki trwałe'!C1275</f>
        <v>0</v>
      </c>
      <c r="E480" s="21"/>
      <c r="F480" s="21"/>
      <c r="G480" s="21"/>
      <c r="I480" s="21"/>
      <c r="J480" s="21"/>
      <c r="K480" s="75">
        <f ca="1">IFERROR(ROUND(IF(($C478+1)=K$59,$C480,0),0),0)</f>
        <v>0</v>
      </c>
      <c r="L480" s="247">
        <f ca="1">ROUND(IF(OR(AND($C478=LataProjekcji,$E478&gt;0),AND($C478=LataProjekcji,$E478=0,$D479&lt;=10)),$E479,IF($C478&lt;LataProjekcji,IF((SUM($K480:K480)+$C480)&lt;$C479,$C480,$C479-SUM($K480:K480)),0)),0)</f>
        <v>0</v>
      </c>
      <c r="M480" s="247">
        <f ca="1">ROUND(IF(OR(AND($C478=LataProjekcji,$E478&gt;0),AND($C478=LataProjekcji,$E478=0,$D479&lt;=10)),$E479,IF($C478&lt;LataProjekcji,IF((SUM($K480:L480)+$C480)&lt;$C479,$C480,$C479-SUM($K480:L480)),0)),0)</f>
        <v>0</v>
      </c>
      <c r="N480" s="247">
        <f ca="1">ROUND(IF(OR(AND($C478=LataProjekcji,$E478&gt;0),AND($C478=LataProjekcji,$E478=0,$D479&lt;=10)),$E479,IF($C478&lt;LataProjekcji,IF((SUM($K480:M480)+$C480)&lt;$C479,$C480,$C479-SUM($K480:M480)),0)),0)</f>
        <v>0</v>
      </c>
      <c r="O480" s="247">
        <f ca="1">ROUND(IF(OR(AND($C478=LataProjekcji,$E478&gt;0),AND($C478=LataProjekcji,$E478=0,$D479&lt;=10)),$E479,IF($C478&lt;LataProjekcji,IF((SUM($K480:N480)+$C480)&lt;$C479,$C480,$C479-SUM($K480:N480)),0)),0)</f>
        <v>0</v>
      </c>
      <c r="P480" s="247">
        <f ca="1">ROUND(IF(OR(AND($C478=LataProjekcji,$E478&gt;0),AND($C478=LataProjekcji,$E478=0,$D479&lt;=10)),$E479,IF($C478&lt;LataProjekcji,IF((SUM($K480:O480)+$C480)&lt;$C479,$C480,$C479-SUM($K480:O480)),0)),0)</f>
        <v>0</v>
      </c>
      <c r="Q480" s="247">
        <f ca="1">ROUND(IF(OR(AND($C478=LataProjekcji,$E478&gt;0),AND($C478=LataProjekcji,$E478=0,$D479&lt;=10)),$E479,IF($C478&lt;LataProjekcji,IF((SUM($K480:P480)+$C480)&lt;$C479,$C480,$C479-SUM($K480:P480)),0)),0)</f>
        <v>0</v>
      </c>
      <c r="R480" s="247">
        <f ca="1">ROUND(IF(OR(AND($C478=LataProjekcji,$E478&gt;0),AND($C478=LataProjekcji,$E478=0,$D479&lt;=10)),$E479,IF($C478&lt;LataProjekcji,IF((SUM($K480:Q480)+$C480)&lt;$C479,$C480,$C479-SUM($K480:Q480)),0)),0)</f>
        <v>0</v>
      </c>
      <c r="S480" s="247">
        <f ca="1">ROUND(IF(OR(AND($C478=LataProjekcji,$E478&gt;0),AND($C478=LataProjekcji,$E478=0,$D479&lt;=10)),$E479,IF($C478&lt;LataProjekcji,IF((SUM($K480:R480)+$C480)&lt;$C479,$C480,$C479-SUM($K480:R480)),0)),0)</f>
        <v>0</v>
      </c>
      <c r="T480" s="247">
        <f ca="1">ROUND(IF(OR(AND($C478=LataProjekcji,$E478&gt;0),AND($C478=LataProjekcji,$E478=0,$D479&lt;=10)),$E479,IF($C478&lt;LataProjekcji,IF((SUM($K480:S480)+$C480)&lt;$C479,$C480,$C479-SUM($K480:S480)),0)),0)</f>
        <v>0</v>
      </c>
      <c r="U480" s="247">
        <f ca="1">ROUND(IF(OR(AND($C478=LataProjekcji,$E478&gt;0),AND($C478=LataProjekcji,$E478=0,$D479&lt;=10)),$E479,IF($C478&lt;LataProjekcji,IF((SUM($K480:T480)+$C480)&lt;$C479,$C480,$C479-SUM($K480:T480)),0)),0)</f>
        <v>0</v>
      </c>
      <c r="V480" s="247">
        <f ca="1">ROUND(IF(OR(AND($C478=LataProjekcji,$E478&gt;0),AND($C478=LataProjekcji,$E478=0,$D479&lt;=10)),$E479,IF($C478&lt;LataProjekcji,IF((SUM($K480:U480)+$C480)&lt;$C479,$C480,$C479-SUM($K480:U480)),0)),0)</f>
        <v>0</v>
      </c>
      <c r="W480" s="247">
        <f ca="1">ROUND(IF(OR(AND($C478=LataProjekcji,$E478&gt;0),AND($C478=LataProjekcji,$E478=0,$D479&lt;=10)),$E479,IF($C478&lt;LataProjekcji,IF((SUM($K480:V480)+$C480)&lt;$C479,$C480,$C479-SUM($K480:V480)),0)),0)</f>
        <v>0</v>
      </c>
      <c r="X480" s="247">
        <f ca="1">ROUND(IF(OR(AND($C478=LataProjekcji,$E478&gt;0),AND($C478=LataProjekcji,$E478=0,$D479&lt;=10)),$E479,IF($C478&lt;LataProjekcji,IF((SUM($K480:W480)+$C480)&lt;$C479,$C480,$C479-SUM($K480:W480)),0)),0)</f>
        <v>0</v>
      </c>
      <c r="Y480" s="247">
        <f ca="1">ROUND(IF(OR(AND($C478=LataProjekcji,$E478&gt;0),AND($C478=LataProjekcji,$E478=0,$D479&lt;=10)),$E479,IF($C478&lt;LataProjekcji,IF((SUM($K480:X480)+$C480)&lt;$C479,$C480,$C479-SUM($K480:X480)),0)),0)</f>
        <v>0</v>
      </c>
      <c r="Z480" s="247">
        <f ca="1">ROUND(IF(OR(AND($C478=LataProjekcji,$E478&gt;0),AND($C478=LataProjekcji,$E478=0,$D479&lt;=10)),$E479,IF($C478&lt;LataProjekcji,IF((SUM($K480:Y480)+$C480)&lt;$C479,$C480,$C479-SUM($K480:Y480)),0)),0)</f>
        <v>0</v>
      </c>
      <c r="AA480" s="247">
        <f ca="1">ROUND(IF(OR(AND($C478=LataProjekcji,$E478&gt;0),AND($C478=LataProjekcji,$E478=0,$D479&lt;=10)),$E479,IF($C478&lt;LataProjekcji,IF((SUM($K480:Z480)+$C480)&lt;$C479,$C480,$C479-SUM($K480:Z480)),0)),0)</f>
        <v>0</v>
      </c>
      <c r="AB480" s="247">
        <f ca="1">ROUND(IF(OR(AND($C478=LataProjekcji,$E478&gt;0),AND($C478=LataProjekcji,$E478=0,$D479&lt;=10)),$E479,IF($C478&lt;LataProjekcji,IF((SUM($K480:AA480)+$C480)&lt;$C479,$C480,$C479-SUM($K480:AA480)),0)),0)</f>
        <v>0</v>
      </c>
      <c r="AC480" s="247">
        <f ca="1">ROUND(IF(OR(AND($C478=LataProjekcji,$E478&gt;0),AND($C478=LataProjekcji,$E478=0,$D479&lt;=10)),$E479,IF($C478&lt;LataProjekcji,IF((SUM($K480:AB480)+$C480)&lt;$C479,$C480,$C479-SUM($K480:AB480)),0)),0)</f>
        <v>0</v>
      </c>
      <c r="AD480" s="247">
        <f ca="1">ROUND(IF(OR(AND($C478=LataProjekcji,$E478&gt;0),AND($C478=LataProjekcji,$E478=0,$D479&lt;=10)),$E479,IF($C478&lt;LataProjekcji,IF((SUM($K480:AC480)+$C480)&lt;$C479,$C480,$C479-SUM($K480:AC480)),0)),0)</f>
        <v>0</v>
      </c>
      <c r="AE480" s="247">
        <f ca="1">ROUND(IF(OR(AND($C478=LataProjekcji,$E478&gt;0),AND($C478=LataProjekcji,$E478=0,$D479&lt;=10)),$E479,IF($C478&lt;LataProjekcji,IF((SUM($K480:AD480)+$C480)&lt;$C479,$C480,$C479-SUM($K480:AD480)),0)),0)</f>
        <v>0</v>
      </c>
    </row>
    <row r="481" spans="1:31" hidden="1">
      <c r="A481" s="258"/>
      <c r="B481" s="21" t="s">
        <v>396</v>
      </c>
      <c r="C481" s="22"/>
      <c r="D481" s="21"/>
      <c r="E481" s="21"/>
      <c r="F481" s="21"/>
      <c r="G481" s="21"/>
      <c r="I481" s="21"/>
      <c r="J481" s="21"/>
      <c r="K481" s="22">
        <f ca="1">ROUND(K480,0)</f>
        <v>0</v>
      </c>
      <c r="L481" s="22">
        <f t="shared" ref="L481:X481" ca="1" si="340">ROUND(K481+L480,0)</f>
        <v>0</v>
      </c>
      <c r="M481" s="22">
        <f t="shared" ca="1" si="340"/>
        <v>0</v>
      </c>
      <c r="N481" s="22">
        <f t="shared" ca="1" si="340"/>
        <v>0</v>
      </c>
      <c r="O481" s="22">
        <f t="shared" ca="1" si="340"/>
        <v>0</v>
      </c>
      <c r="P481" s="22">
        <f t="shared" ca="1" si="340"/>
        <v>0</v>
      </c>
      <c r="Q481" s="22">
        <f t="shared" ca="1" si="340"/>
        <v>0</v>
      </c>
      <c r="R481" s="22">
        <f t="shared" ca="1" si="340"/>
        <v>0</v>
      </c>
      <c r="S481" s="22">
        <f t="shared" ca="1" si="340"/>
        <v>0</v>
      </c>
      <c r="T481" s="22">
        <f t="shared" ca="1" si="340"/>
        <v>0</v>
      </c>
      <c r="U481" s="22">
        <f t="shared" ca="1" si="340"/>
        <v>0</v>
      </c>
      <c r="V481" s="22">
        <f t="shared" ca="1" si="340"/>
        <v>0</v>
      </c>
      <c r="W481" s="22">
        <f t="shared" ca="1" si="340"/>
        <v>0</v>
      </c>
      <c r="X481" s="22">
        <f t="shared" ca="1" si="340"/>
        <v>0</v>
      </c>
      <c r="Y481" s="22">
        <f t="shared" ref="Y481" ca="1" si="341">ROUND(X481+Y480,0)</f>
        <v>0</v>
      </c>
      <c r="Z481" s="22">
        <f t="shared" ref="Z481" ca="1" si="342">ROUND(Y481+Z480,0)</f>
        <v>0</v>
      </c>
      <c r="AA481" s="22">
        <f t="shared" ref="AA481" ca="1" si="343">ROUND(Z481+AA480,0)</f>
        <v>0</v>
      </c>
      <c r="AB481" s="22">
        <f t="shared" ref="AB481" ca="1" si="344">ROUND(AA481+AB480,0)</f>
        <v>0</v>
      </c>
      <c r="AC481" s="22">
        <f t="shared" ref="AC481" ca="1" si="345">ROUND(AB481+AC480,0)</f>
        <v>0</v>
      </c>
      <c r="AD481" s="22">
        <f t="shared" ref="AD481" ca="1" si="346">ROUND(AC481+AD480,0)</f>
        <v>0</v>
      </c>
      <c r="AE481" s="22">
        <f t="shared" ref="AE481" ca="1" si="347">ROUND(AD481+AE480,0)</f>
        <v>0</v>
      </c>
    </row>
    <row r="482" spans="1:31" hidden="1">
      <c r="A482" s="258"/>
      <c r="B482" s="21" t="s">
        <v>387</v>
      </c>
      <c r="C482" s="22"/>
      <c r="D482" s="21"/>
      <c r="E482" s="21"/>
      <c r="F482" s="21"/>
      <c r="G482" s="21"/>
      <c r="I482" s="21"/>
      <c r="J482" s="21"/>
      <c r="K482" s="76">
        <f t="shared" ref="K482:W482" ca="1" si="348">IF($C478=LataProjekcji,ROUND($C479-K481,0),ROUND(IF(K480=0,0,$C479-K481),0))</f>
        <v>0</v>
      </c>
      <c r="L482" s="76">
        <f t="shared" ca="1" si="348"/>
        <v>0</v>
      </c>
      <c r="M482" s="76">
        <f t="shared" ca="1" si="348"/>
        <v>0</v>
      </c>
      <c r="N482" s="76">
        <f t="shared" ca="1" si="348"/>
        <v>0</v>
      </c>
      <c r="O482" s="76">
        <f t="shared" ca="1" si="348"/>
        <v>0</v>
      </c>
      <c r="P482" s="76">
        <f t="shared" ca="1" si="348"/>
        <v>0</v>
      </c>
      <c r="Q482" s="76">
        <f t="shared" ca="1" si="348"/>
        <v>0</v>
      </c>
      <c r="R482" s="76">
        <f t="shared" ca="1" si="348"/>
        <v>0</v>
      </c>
      <c r="S482" s="76">
        <f t="shared" ca="1" si="348"/>
        <v>0</v>
      </c>
      <c r="T482" s="76">
        <f t="shared" ca="1" si="348"/>
        <v>0</v>
      </c>
      <c r="U482" s="76">
        <f t="shared" ca="1" si="348"/>
        <v>0</v>
      </c>
      <c r="V482" s="76">
        <f t="shared" ca="1" si="348"/>
        <v>0</v>
      </c>
      <c r="W482" s="76">
        <f t="shared" ca="1" si="348"/>
        <v>0</v>
      </c>
      <c r="X482" s="76">
        <f t="shared" ref="X482:AA482" ca="1" si="349">IF($C478=LataProjekcji,ROUND($C479-X481,0),ROUND(IF(X480=0,0,$C479-X481),0))</f>
        <v>0</v>
      </c>
      <c r="Y482" s="76">
        <f t="shared" ca="1" si="349"/>
        <v>0</v>
      </c>
      <c r="Z482" s="76">
        <f t="shared" ca="1" si="349"/>
        <v>0</v>
      </c>
      <c r="AA482" s="76">
        <f t="shared" ca="1" si="349"/>
        <v>0</v>
      </c>
      <c r="AB482" s="76">
        <f t="shared" ref="AB482:AE482" ca="1" si="350">IF($C478=LataProjekcji,ROUND($C479-AB481,0),ROUND(IF(AB480=0,0,$C479-AB481),0))</f>
        <v>0</v>
      </c>
      <c r="AC482" s="76">
        <f t="shared" ca="1" si="350"/>
        <v>0</v>
      </c>
      <c r="AD482" s="76">
        <f t="shared" ca="1" si="350"/>
        <v>0</v>
      </c>
      <c r="AE482" s="76">
        <f t="shared" ca="1" si="350"/>
        <v>0</v>
      </c>
    </row>
    <row r="483" spans="1:31" hidden="1">
      <c r="A483" s="258"/>
      <c r="B483" s="21"/>
      <c r="C483" s="22"/>
      <c r="D483" s="21"/>
      <c r="E483" s="21"/>
      <c r="F483" s="21"/>
      <c r="G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</row>
    <row r="484" spans="1:31" hidden="1">
      <c r="A484" s="258"/>
      <c r="B484" s="20" t="s">
        <v>430</v>
      </c>
      <c r="C484" s="21">
        <f>C477+1</f>
        <v>15</v>
      </c>
      <c r="D484" s="21" t="str">
        <f ca="1">OFFSET($B$62,C484,0)</f>
        <v/>
      </c>
      <c r="E484" s="453">
        <f>E477+1</f>
        <v>15</v>
      </c>
      <c r="F484" s="21"/>
      <c r="G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</row>
    <row r="485" spans="1:31" hidden="1">
      <c r="A485" s="258"/>
      <c r="B485" s="21" t="s">
        <v>394</v>
      </c>
      <c r="C485" s="164">
        <f ca="1">IFERROR(YEAR(OFFSET($D$62,C484,0)),0)</f>
        <v>0</v>
      </c>
      <c r="D485" s="164">
        <f ca="1">IFERROR(MONTH(OFFSET($D$62,C484,0)),0)</f>
        <v>0</v>
      </c>
      <c r="E485" s="522">
        <f ca="1">IleMiesiecyDoKoncaRokuRozliczenieDotacji</f>
        <v>0</v>
      </c>
      <c r="F485" s="21"/>
      <c r="G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</row>
    <row r="486" spans="1:31" hidden="1">
      <c r="A486" s="258"/>
      <c r="B486" s="21" t="s">
        <v>387</v>
      </c>
      <c r="C486" s="22">
        <f ca="1">OFFSET($F$62,C484,0)</f>
        <v>0</v>
      </c>
      <c r="D486" s="22" t="str">
        <f ca="1">OFFSET($C$62,C484,0)</f>
        <v/>
      </c>
      <c r="E486" s="22">
        <f ca="1">IF(D486&gt;10,ROUND(($C487/12)*$E485,0),$C486)</f>
        <v>0</v>
      </c>
      <c r="F486" s="21"/>
      <c r="G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</row>
    <row r="487" spans="1:31" hidden="1">
      <c r="A487" s="258"/>
      <c r="B487" s="21" t="s">
        <v>395</v>
      </c>
      <c r="C487" s="656">
        <f ca="1">IF(ISBLANK(OFFSET($D$62,C484,0)),0,IF(OFFSET($C$62,C484,0)&gt;10,ROUND(C486*D487,0),IF(C486&lt;0,0,C486)))</f>
        <v>0</v>
      </c>
      <c r="D487" s="654">
        <f ca="1">'Środki trwałe'!C1282</f>
        <v>0</v>
      </c>
      <c r="E487" s="21"/>
      <c r="F487" s="21"/>
      <c r="G487" s="21"/>
      <c r="I487" s="21"/>
      <c r="J487" s="21"/>
      <c r="K487" s="75">
        <f ca="1">IFERROR(ROUND(IF(($C485+1)=K$59,$C487,0),0),0)</f>
        <v>0</v>
      </c>
      <c r="L487" s="247">
        <f ca="1">ROUND(IF(OR(AND($C485=LataProjekcji,$E485&gt;0),AND($C485=LataProjekcji,$E485=0,$D486&lt;=10)),$E486,IF($C485&lt;LataProjekcji,IF((SUM($K487:K487)+$C487)&lt;$C486,$C487,$C486-SUM($K487:K487)),0)),0)</f>
        <v>0</v>
      </c>
      <c r="M487" s="247">
        <f ca="1">ROUND(IF(OR(AND($C485=LataProjekcji,$E485&gt;0),AND($C485=LataProjekcji,$E485=0,$D486&lt;=10)),$E486,IF($C485&lt;LataProjekcji,IF((SUM($K487:L487)+$C487)&lt;$C486,$C487,$C486-SUM($K487:L487)),0)),0)</f>
        <v>0</v>
      </c>
      <c r="N487" s="247">
        <f ca="1">ROUND(IF(OR(AND($C485=LataProjekcji,$E485&gt;0),AND($C485=LataProjekcji,$E485=0,$D486&lt;=10)),$E486,IF($C485&lt;LataProjekcji,IF((SUM($K487:M487)+$C487)&lt;$C486,$C487,$C486-SUM($K487:M487)),0)),0)</f>
        <v>0</v>
      </c>
      <c r="O487" s="247">
        <f ca="1">ROUND(IF(OR(AND($C485=LataProjekcji,$E485&gt;0),AND($C485=LataProjekcji,$E485=0,$D486&lt;=10)),$E486,IF($C485&lt;LataProjekcji,IF((SUM($K487:N487)+$C487)&lt;$C486,$C487,$C486-SUM($K487:N487)),0)),0)</f>
        <v>0</v>
      </c>
      <c r="P487" s="247">
        <f ca="1">ROUND(IF(OR(AND($C485=LataProjekcji,$E485&gt;0),AND($C485=LataProjekcji,$E485=0,$D486&lt;=10)),$E486,IF($C485&lt;LataProjekcji,IF((SUM($K487:O487)+$C487)&lt;$C486,$C487,$C486-SUM($K487:O487)),0)),0)</f>
        <v>0</v>
      </c>
      <c r="Q487" s="247">
        <f ca="1">ROUND(IF(OR(AND($C485=LataProjekcji,$E485&gt;0),AND($C485=LataProjekcji,$E485=0,$D486&lt;=10)),$E486,IF($C485&lt;LataProjekcji,IF((SUM($K487:P487)+$C487)&lt;$C486,$C487,$C486-SUM($K487:P487)),0)),0)</f>
        <v>0</v>
      </c>
      <c r="R487" s="247">
        <f ca="1">ROUND(IF(OR(AND($C485=LataProjekcji,$E485&gt;0),AND($C485=LataProjekcji,$E485=0,$D486&lt;=10)),$E486,IF($C485&lt;LataProjekcji,IF((SUM($K487:Q487)+$C487)&lt;$C486,$C487,$C486-SUM($K487:Q487)),0)),0)</f>
        <v>0</v>
      </c>
      <c r="S487" s="247">
        <f ca="1">ROUND(IF(OR(AND($C485=LataProjekcji,$E485&gt;0),AND($C485=LataProjekcji,$E485=0,$D486&lt;=10)),$E486,IF($C485&lt;LataProjekcji,IF((SUM($K487:R487)+$C487)&lt;$C486,$C487,$C486-SUM($K487:R487)),0)),0)</f>
        <v>0</v>
      </c>
      <c r="T487" s="247">
        <f ca="1">ROUND(IF(OR(AND($C485=LataProjekcji,$E485&gt;0),AND($C485=LataProjekcji,$E485=0,$D486&lt;=10)),$E486,IF($C485&lt;LataProjekcji,IF((SUM($K487:S487)+$C487)&lt;$C486,$C487,$C486-SUM($K487:S487)),0)),0)</f>
        <v>0</v>
      </c>
      <c r="U487" s="247">
        <f ca="1">ROUND(IF(OR(AND($C485=LataProjekcji,$E485&gt;0),AND($C485=LataProjekcji,$E485=0,$D486&lt;=10)),$E486,IF($C485&lt;LataProjekcji,IF((SUM($K487:T487)+$C487)&lt;$C486,$C487,$C486-SUM($K487:T487)),0)),0)</f>
        <v>0</v>
      </c>
      <c r="V487" s="247">
        <f ca="1">ROUND(IF(OR(AND($C485=LataProjekcji,$E485&gt;0),AND($C485=LataProjekcji,$E485=0,$D486&lt;=10)),$E486,IF($C485&lt;LataProjekcji,IF((SUM($K487:U487)+$C487)&lt;$C486,$C487,$C486-SUM($K487:U487)),0)),0)</f>
        <v>0</v>
      </c>
      <c r="W487" s="247">
        <f ca="1">ROUND(IF(OR(AND($C485=LataProjekcji,$E485&gt;0),AND($C485=LataProjekcji,$E485=0,$D486&lt;=10)),$E486,IF($C485&lt;LataProjekcji,IF((SUM($K487:V487)+$C487)&lt;$C486,$C487,$C486-SUM($K487:V487)),0)),0)</f>
        <v>0</v>
      </c>
      <c r="X487" s="247">
        <f ca="1">ROUND(IF(OR(AND($C485=LataProjekcji,$E485&gt;0),AND($C485=LataProjekcji,$E485=0,$D486&lt;=10)),$E486,IF($C485&lt;LataProjekcji,IF((SUM($K487:W487)+$C487)&lt;$C486,$C487,$C486-SUM($K487:W487)),0)),0)</f>
        <v>0</v>
      </c>
      <c r="Y487" s="247">
        <f ca="1">ROUND(IF(OR(AND($C485=LataProjekcji,$E485&gt;0),AND($C485=LataProjekcji,$E485=0,$D486&lt;=10)),$E486,IF($C485&lt;LataProjekcji,IF((SUM($K487:X487)+$C487)&lt;$C486,$C487,$C486-SUM($K487:X487)),0)),0)</f>
        <v>0</v>
      </c>
      <c r="Z487" s="247">
        <f ca="1">ROUND(IF(OR(AND($C485=LataProjekcji,$E485&gt;0),AND($C485=LataProjekcji,$E485=0,$D486&lt;=10)),$E486,IF($C485&lt;LataProjekcji,IF((SUM($K487:Y487)+$C487)&lt;$C486,$C487,$C486-SUM($K487:Y487)),0)),0)</f>
        <v>0</v>
      </c>
      <c r="AA487" s="247">
        <f ca="1">ROUND(IF(OR(AND($C485=LataProjekcji,$E485&gt;0),AND($C485=LataProjekcji,$E485=0,$D486&lt;=10)),$E486,IF($C485&lt;LataProjekcji,IF((SUM($K487:Z487)+$C487)&lt;$C486,$C487,$C486-SUM($K487:Z487)),0)),0)</f>
        <v>0</v>
      </c>
      <c r="AB487" s="247">
        <f ca="1">ROUND(IF(OR(AND($C485=LataProjekcji,$E485&gt;0),AND($C485=LataProjekcji,$E485=0,$D486&lt;=10)),$E486,IF($C485&lt;LataProjekcji,IF((SUM($K487:AA487)+$C487)&lt;$C486,$C487,$C486-SUM($K487:AA487)),0)),0)</f>
        <v>0</v>
      </c>
      <c r="AC487" s="247">
        <f ca="1">ROUND(IF(OR(AND($C485=LataProjekcji,$E485&gt;0),AND($C485=LataProjekcji,$E485=0,$D486&lt;=10)),$E486,IF($C485&lt;LataProjekcji,IF((SUM($K487:AB487)+$C487)&lt;$C486,$C487,$C486-SUM($K487:AB487)),0)),0)</f>
        <v>0</v>
      </c>
      <c r="AD487" s="247">
        <f ca="1">ROUND(IF(OR(AND($C485=LataProjekcji,$E485&gt;0),AND($C485=LataProjekcji,$E485=0,$D486&lt;=10)),$E486,IF($C485&lt;LataProjekcji,IF((SUM($K487:AC487)+$C487)&lt;$C486,$C487,$C486-SUM($K487:AC487)),0)),0)</f>
        <v>0</v>
      </c>
      <c r="AE487" s="247">
        <f ca="1">ROUND(IF(OR(AND($C485=LataProjekcji,$E485&gt;0),AND($C485=LataProjekcji,$E485=0,$D486&lt;=10)),$E486,IF($C485&lt;LataProjekcji,IF((SUM($K487:AD487)+$C487)&lt;$C486,$C487,$C486-SUM($K487:AD487)),0)),0)</f>
        <v>0</v>
      </c>
    </row>
    <row r="488" spans="1:31" hidden="1">
      <c r="A488" s="258"/>
      <c r="B488" s="21" t="s">
        <v>396</v>
      </c>
      <c r="C488" s="22"/>
      <c r="D488" s="21"/>
      <c r="E488" s="21"/>
      <c r="F488" s="21"/>
      <c r="G488" s="21"/>
      <c r="I488" s="21"/>
      <c r="J488" s="21"/>
      <c r="K488" s="22">
        <f ca="1">ROUND(K487,0)</f>
        <v>0</v>
      </c>
      <c r="L488" s="22">
        <f t="shared" ref="L488:X488" ca="1" si="351">ROUND(K488+L487,0)</f>
        <v>0</v>
      </c>
      <c r="M488" s="22">
        <f t="shared" ca="1" si="351"/>
        <v>0</v>
      </c>
      <c r="N488" s="22">
        <f t="shared" ca="1" si="351"/>
        <v>0</v>
      </c>
      <c r="O488" s="22">
        <f t="shared" ca="1" si="351"/>
        <v>0</v>
      </c>
      <c r="P488" s="22">
        <f t="shared" ca="1" si="351"/>
        <v>0</v>
      </c>
      <c r="Q488" s="22">
        <f t="shared" ca="1" si="351"/>
        <v>0</v>
      </c>
      <c r="R488" s="22">
        <f t="shared" ca="1" si="351"/>
        <v>0</v>
      </c>
      <c r="S488" s="22">
        <f t="shared" ca="1" si="351"/>
        <v>0</v>
      </c>
      <c r="T488" s="22">
        <f t="shared" ca="1" si="351"/>
        <v>0</v>
      </c>
      <c r="U488" s="22">
        <f t="shared" ca="1" si="351"/>
        <v>0</v>
      </c>
      <c r="V488" s="22">
        <f t="shared" ca="1" si="351"/>
        <v>0</v>
      </c>
      <c r="W488" s="22">
        <f t="shared" ca="1" si="351"/>
        <v>0</v>
      </c>
      <c r="X488" s="22">
        <f t="shared" ca="1" si="351"/>
        <v>0</v>
      </c>
      <c r="Y488" s="22">
        <f t="shared" ref="Y488" ca="1" si="352">ROUND(X488+Y487,0)</f>
        <v>0</v>
      </c>
      <c r="Z488" s="22">
        <f t="shared" ref="Z488" ca="1" si="353">ROUND(Y488+Z487,0)</f>
        <v>0</v>
      </c>
      <c r="AA488" s="22">
        <f t="shared" ref="AA488" ca="1" si="354">ROUND(Z488+AA487,0)</f>
        <v>0</v>
      </c>
      <c r="AB488" s="22">
        <f t="shared" ref="AB488" ca="1" si="355">ROUND(AA488+AB487,0)</f>
        <v>0</v>
      </c>
      <c r="AC488" s="22">
        <f t="shared" ref="AC488" ca="1" si="356">ROUND(AB488+AC487,0)</f>
        <v>0</v>
      </c>
      <c r="AD488" s="22">
        <f t="shared" ref="AD488" ca="1" si="357">ROUND(AC488+AD487,0)</f>
        <v>0</v>
      </c>
      <c r="AE488" s="22">
        <f t="shared" ref="AE488" ca="1" si="358">ROUND(AD488+AE487,0)</f>
        <v>0</v>
      </c>
    </row>
    <row r="489" spans="1:31" hidden="1">
      <c r="A489" s="258"/>
      <c r="B489" s="21" t="s">
        <v>387</v>
      </c>
      <c r="C489" s="22"/>
      <c r="D489" s="21"/>
      <c r="E489" s="21"/>
      <c r="F489" s="21"/>
      <c r="G489" s="21"/>
      <c r="I489" s="21"/>
      <c r="J489" s="21"/>
      <c r="K489" s="76">
        <f t="shared" ref="K489:W489" ca="1" si="359">IF($C485=LataProjekcji,ROUND($C486-K488,0),ROUND(IF(K487=0,0,$C486-K488),0))</f>
        <v>0</v>
      </c>
      <c r="L489" s="76">
        <f t="shared" ca="1" si="359"/>
        <v>0</v>
      </c>
      <c r="M489" s="76">
        <f t="shared" ca="1" si="359"/>
        <v>0</v>
      </c>
      <c r="N489" s="76">
        <f t="shared" ca="1" si="359"/>
        <v>0</v>
      </c>
      <c r="O489" s="76">
        <f t="shared" ca="1" si="359"/>
        <v>0</v>
      </c>
      <c r="P489" s="76">
        <f t="shared" ca="1" si="359"/>
        <v>0</v>
      </c>
      <c r="Q489" s="76">
        <f t="shared" ca="1" si="359"/>
        <v>0</v>
      </c>
      <c r="R489" s="76">
        <f t="shared" ca="1" si="359"/>
        <v>0</v>
      </c>
      <c r="S489" s="76">
        <f t="shared" ca="1" si="359"/>
        <v>0</v>
      </c>
      <c r="T489" s="76">
        <f t="shared" ca="1" si="359"/>
        <v>0</v>
      </c>
      <c r="U489" s="76">
        <f t="shared" ca="1" si="359"/>
        <v>0</v>
      </c>
      <c r="V489" s="76">
        <f t="shared" ca="1" si="359"/>
        <v>0</v>
      </c>
      <c r="W489" s="76">
        <f t="shared" ca="1" si="359"/>
        <v>0</v>
      </c>
      <c r="X489" s="76">
        <f t="shared" ref="X489:AA489" ca="1" si="360">IF($C485=LataProjekcji,ROUND($C486-X488,0),ROUND(IF(X487=0,0,$C486-X488),0))</f>
        <v>0</v>
      </c>
      <c r="Y489" s="76">
        <f t="shared" ca="1" si="360"/>
        <v>0</v>
      </c>
      <c r="Z489" s="76">
        <f t="shared" ca="1" si="360"/>
        <v>0</v>
      </c>
      <c r="AA489" s="76">
        <f t="shared" ca="1" si="360"/>
        <v>0</v>
      </c>
      <c r="AB489" s="76">
        <f t="shared" ref="AB489:AE489" ca="1" si="361">IF($C485=LataProjekcji,ROUND($C486-AB488,0),ROUND(IF(AB487=0,0,$C486-AB488),0))</f>
        <v>0</v>
      </c>
      <c r="AC489" s="76">
        <f t="shared" ca="1" si="361"/>
        <v>0</v>
      </c>
      <c r="AD489" s="76">
        <f t="shared" ca="1" si="361"/>
        <v>0</v>
      </c>
      <c r="AE489" s="76">
        <f t="shared" ca="1" si="361"/>
        <v>0</v>
      </c>
    </row>
    <row r="490" spans="1:31" hidden="1">
      <c r="A490" s="258"/>
      <c r="B490" s="21"/>
      <c r="C490" s="22"/>
      <c r="D490" s="21"/>
      <c r="E490" s="21"/>
      <c r="F490" s="21"/>
      <c r="G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</row>
    <row r="491" spans="1:31" hidden="1">
      <c r="A491" s="258"/>
      <c r="B491" s="20" t="s">
        <v>430</v>
      </c>
      <c r="C491" s="21">
        <f>C484+1</f>
        <v>16</v>
      </c>
      <c r="D491" s="21" t="str">
        <f ca="1">OFFSET($B$62,C491,0)</f>
        <v/>
      </c>
      <c r="E491" s="453">
        <f>E484+1</f>
        <v>16</v>
      </c>
      <c r="F491" s="21"/>
      <c r="G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</row>
    <row r="492" spans="1:31" hidden="1">
      <c r="A492" s="258"/>
      <c r="B492" s="21" t="s">
        <v>394</v>
      </c>
      <c r="C492" s="164">
        <f ca="1">IFERROR(YEAR(OFFSET($D$62,C491,0)),0)</f>
        <v>0</v>
      </c>
      <c r="D492" s="164">
        <f ca="1">IFERROR(MONTH(OFFSET($D$62,C491,0)),0)</f>
        <v>0</v>
      </c>
      <c r="E492" s="522">
        <f ca="1">IleMiesiecyDoKoncaRokuRozliczenieDotacji</f>
        <v>0</v>
      </c>
      <c r="F492" s="21"/>
      <c r="G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</row>
    <row r="493" spans="1:31" hidden="1">
      <c r="A493" s="258"/>
      <c r="B493" s="21" t="s">
        <v>387</v>
      </c>
      <c r="C493" s="22">
        <f ca="1">OFFSET($F$62,C491,0)</f>
        <v>0</v>
      </c>
      <c r="D493" s="22" t="str">
        <f ca="1">OFFSET($C$62,C491,0)</f>
        <v/>
      </c>
      <c r="E493" s="22">
        <f ca="1">IF(D493&gt;10,ROUND(($C494/12)*$E492,0),$C493)</f>
        <v>0</v>
      </c>
      <c r="F493" s="21"/>
      <c r="G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</row>
    <row r="494" spans="1:31" hidden="1">
      <c r="A494" s="258"/>
      <c r="B494" s="21" t="s">
        <v>395</v>
      </c>
      <c r="C494" s="656">
        <f ca="1">IF(ISBLANK(OFFSET($D$62,C491,0)),0,IF(OFFSET($C$62,C491,0)&gt;10,ROUND(C493*D494,0),IF(C493&lt;0,0,C493)))</f>
        <v>0</v>
      </c>
      <c r="D494" s="654">
        <f ca="1">'Środki trwałe'!C1289</f>
        <v>0</v>
      </c>
      <c r="E494" s="21"/>
      <c r="F494" s="21"/>
      <c r="G494" s="21"/>
      <c r="I494" s="21"/>
      <c r="J494" s="21"/>
      <c r="K494" s="75">
        <f ca="1">IFERROR(ROUND(IF(($C492+1)=K$59,$C494,0),0),0)</f>
        <v>0</v>
      </c>
      <c r="L494" s="247">
        <f ca="1">ROUND(IF(OR(AND($C492=LataProjekcji,$E492&gt;0),AND($C492=LataProjekcji,$E492=0,$D493&lt;=10)),$E493,IF($C492&lt;LataProjekcji,IF((SUM($K494:K494)+$C494)&lt;$C493,$C494,$C493-SUM($K494:K494)),0)),0)</f>
        <v>0</v>
      </c>
      <c r="M494" s="247">
        <f ca="1">ROUND(IF(OR(AND($C492=LataProjekcji,$E492&gt;0),AND($C492=LataProjekcji,$E492=0,$D493&lt;=10)),$E493,IF($C492&lt;LataProjekcji,IF((SUM($K494:L494)+$C494)&lt;$C493,$C494,$C493-SUM($K494:L494)),0)),0)</f>
        <v>0</v>
      </c>
      <c r="N494" s="247">
        <f ca="1">ROUND(IF(OR(AND($C492=LataProjekcji,$E492&gt;0),AND($C492=LataProjekcji,$E492=0,$D493&lt;=10)),$E493,IF($C492&lt;LataProjekcji,IF((SUM($K494:M494)+$C494)&lt;$C493,$C494,$C493-SUM($K494:M494)),0)),0)</f>
        <v>0</v>
      </c>
      <c r="O494" s="247">
        <f ca="1">ROUND(IF(OR(AND($C492=LataProjekcji,$E492&gt;0),AND($C492=LataProjekcji,$E492=0,$D493&lt;=10)),$E493,IF($C492&lt;LataProjekcji,IF((SUM($K494:N494)+$C494)&lt;$C493,$C494,$C493-SUM($K494:N494)),0)),0)</f>
        <v>0</v>
      </c>
      <c r="P494" s="247">
        <f ca="1">ROUND(IF(OR(AND($C492=LataProjekcji,$E492&gt;0),AND($C492=LataProjekcji,$E492=0,$D493&lt;=10)),$E493,IF($C492&lt;LataProjekcji,IF((SUM($K494:O494)+$C494)&lt;$C493,$C494,$C493-SUM($K494:O494)),0)),0)</f>
        <v>0</v>
      </c>
      <c r="Q494" s="247">
        <f ca="1">ROUND(IF(OR(AND($C492=LataProjekcji,$E492&gt;0),AND($C492=LataProjekcji,$E492=0,$D493&lt;=10)),$E493,IF($C492&lt;LataProjekcji,IF((SUM($K494:P494)+$C494)&lt;$C493,$C494,$C493-SUM($K494:P494)),0)),0)</f>
        <v>0</v>
      </c>
      <c r="R494" s="247">
        <f ca="1">ROUND(IF(OR(AND($C492=LataProjekcji,$E492&gt;0),AND($C492=LataProjekcji,$E492=0,$D493&lt;=10)),$E493,IF($C492&lt;LataProjekcji,IF((SUM($K494:Q494)+$C494)&lt;$C493,$C494,$C493-SUM($K494:Q494)),0)),0)</f>
        <v>0</v>
      </c>
      <c r="S494" s="247">
        <f ca="1">ROUND(IF(OR(AND($C492=LataProjekcji,$E492&gt;0),AND($C492=LataProjekcji,$E492=0,$D493&lt;=10)),$E493,IF($C492&lt;LataProjekcji,IF((SUM($K494:R494)+$C494)&lt;$C493,$C494,$C493-SUM($K494:R494)),0)),0)</f>
        <v>0</v>
      </c>
      <c r="T494" s="247">
        <f ca="1">ROUND(IF(OR(AND($C492=LataProjekcji,$E492&gt;0),AND($C492=LataProjekcji,$E492=0,$D493&lt;=10)),$E493,IF($C492&lt;LataProjekcji,IF((SUM($K494:S494)+$C494)&lt;$C493,$C494,$C493-SUM($K494:S494)),0)),0)</f>
        <v>0</v>
      </c>
      <c r="U494" s="247">
        <f ca="1">ROUND(IF(OR(AND($C492=LataProjekcji,$E492&gt;0),AND($C492=LataProjekcji,$E492=0,$D493&lt;=10)),$E493,IF($C492&lt;LataProjekcji,IF((SUM($K494:T494)+$C494)&lt;$C493,$C494,$C493-SUM($K494:T494)),0)),0)</f>
        <v>0</v>
      </c>
      <c r="V494" s="247">
        <f ca="1">ROUND(IF(OR(AND($C492=LataProjekcji,$E492&gt;0),AND($C492=LataProjekcji,$E492=0,$D493&lt;=10)),$E493,IF($C492&lt;LataProjekcji,IF((SUM($K494:U494)+$C494)&lt;$C493,$C494,$C493-SUM($K494:U494)),0)),0)</f>
        <v>0</v>
      </c>
      <c r="W494" s="247">
        <f ca="1">ROUND(IF(OR(AND($C492=LataProjekcji,$E492&gt;0),AND($C492=LataProjekcji,$E492=0,$D493&lt;=10)),$E493,IF($C492&lt;LataProjekcji,IF((SUM($K494:V494)+$C494)&lt;$C493,$C494,$C493-SUM($K494:V494)),0)),0)</f>
        <v>0</v>
      </c>
      <c r="X494" s="247">
        <f ca="1">ROUND(IF(OR(AND($C492=LataProjekcji,$E492&gt;0),AND($C492=LataProjekcji,$E492=0,$D493&lt;=10)),$E493,IF($C492&lt;LataProjekcji,IF((SUM($K494:W494)+$C494)&lt;$C493,$C494,$C493-SUM($K494:W494)),0)),0)</f>
        <v>0</v>
      </c>
      <c r="Y494" s="247">
        <f ca="1">ROUND(IF(OR(AND($C492=LataProjekcji,$E492&gt;0),AND($C492=LataProjekcji,$E492=0,$D493&lt;=10)),$E493,IF($C492&lt;LataProjekcji,IF((SUM($K494:X494)+$C494)&lt;$C493,$C494,$C493-SUM($K494:X494)),0)),0)</f>
        <v>0</v>
      </c>
      <c r="Z494" s="247">
        <f ca="1">ROUND(IF(OR(AND($C492=LataProjekcji,$E492&gt;0),AND($C492=LataProjekcji,$E492=0,$D493&lt;=10)),$E493,IF($C492&lt;LataProjekcji,IF((SUM($K494:Y494)+$C494)&lt;$C493,$C494,$C493-SUM($K494:Y494)),0)),0)</f>
        <v>0</v>
      </c>
      <c r="AA494" s="247">
        <f ca="1">ROUND(IF(OR(AND($C492=LataProjekcji,$E492&gt;0),AND($C492=LataProjekcji,$E492=0,$D493&lt;=10)),$E493,IF($C492&lt;LataProjekcji,IF((SUM($K494:Z494)+$C494)&lt;$C493,$C494,$C493-SUM($K494:Z494)),0)),0)</f>
        <v>0</v>
      </c>
      <c r="AB494" s="247">
        <f ca="1">ROUND(IF(OR(AND($C492=LataProjekcji,$E492&gt;0),AND($C492=LataProjekcji,$E492=0,$D493&lt;=10)),$E493,IF($C492&lt;LataProjekcji,IF((SUM($K494:AA494)+$C494)&lt;$C493,$C494,$C493-SUM($K494:AA494)),0)),0)</f>
        <v>0</v>
      </c>
      <c r="AC494" s="247">
        <f ca="1">ROUND(IF(OR(AND($C492=LataProjekcji,$E492&gt;0),AND($C492=LataProjekcji,$E492=0,$D493&lt;=10)),$E493,IF($C492&lt;LataProjekcji,IF((SUM($K494:AB494)+$C494)&lt;$C493,$C494,$C493-SUM($K494:AB494)),0)),0)</f>
        <v>0</v>
      </c>
      <c r="AD494" s="247">
        <f ca="1">ROUND(IF(OR(AND($C492=LataProjekcji,$E492&gt;0),AND($C492=LataProjekcji,$E492=0,$D493&lt;=10)),$E493,IF($C492&lt;LataProjekcji,IF((SUM($K494:AC494)+$C494)&lt;$C493,$C494,$C493-SUM($K494:AC494)),0)),0)</f>
        <v>0</v>
      </c>
      <c r="AE494" s="247">
        <f ca="1">ROUND(IF(OR(AND($C492=LataProjekcji,$E492&gt;0),AND($C492=LataProjekcji,$E492=0,$D493&lt;=10)),$E493,IF($C492&lt;LataProjekcji,IF((SUM($K494:AD494)+$C494)&lt;$C493,$C494,$C493-SUM($K494:AD494)),0)),0)</f>
        <v>0</v>
      </c>
    </row>
    <row r="495" spans="1:31" hidden="1">
      <c r="A495" s="258"/>
      <c r="B495" s="21" t="s">
        <v>396</v>
      </c>
      <c r="C495" s="22"/>
      <c r="D495" s="21"/>
      <c r="E495" s="21"/>
      <c r="F495" s="21"/>
      <c r="G495" s="21"/>
      <c r="I495" s="21"/>
      <c r="J495" s="21"/>
      <c r="K495" s="22">
        <f ca="1">ROUND(K494,0)</f>
        <v>0</v>
      </c>
      <c r="L495" s="22">
        <f t="shared" ref="L495:X495" ca="1" si="362">ROUND(K495+L494,0)</f>
        <v>0</v>
      </c>
      <c r="M495" s="22">
        <f t="shared" ca="1" si="362"/>
        <v>0</v>
      </c>
      <c r="N495" s="22">
        <f t="shared" ca="1" si="362"/>
        <v>0</v>
      </c>
      <c r="O495" s="22">
        <f t="shared" ca="1" si="362"/>
        <v>0</v>
      </c>
      <c r="P495" s="22">
        <f t="shared" ca="1" si="362"/>
        <v>0</v>
      </c>
      <c r="Q495" s="22">
        <f t="shared" ca="1" si="362"/>
        <v>0</v>
      </c>
      <c r="R495" s="22">
        <f t="shared" ca="1" si="362"/>
        <v>0</v>
      </c>
      <c r="S495" s="22">
        <f t="shared" ca="1" si="362"/>
        <v>0</v>
      </c>
      <c r="T495" s="22">
        <f t="shared" ca="1" si="362"/>
        <v>0</v>
      </c>
      <c r="U495" s="22">
        <f t="shared" ca="1" si="362"/>
        <v>0</v>
      </c>
      <c r="V495" s="22">
        <f t="shared" ca="1" si="362"/>
        <v>0</v>
      </c>
      <c r="W495" s="22">
        <f t="shared" ca="1" si="362"/>
        <v>0</v>
      </c>
      <c r="X495" s="22">
        <f t="shared" ca="1" si="362"/>
        <v>0</v>
      </c>
      <c r="Y495" s="22">
        <f t="shared" ref="Y495" ca="1" si="363">ROUND(X495+Y494,0)</f>
        <v>0</v>
      </c>
      <c r="Z495" s="22">
        <f t="shared" ref="Z495" ca="1" si="364">ROUND(Y495+Z494,0)</f>
        <v>0</v>
      </c>
      <c r="AA495" s="22">
        <f t="shared" ref="AA495" ca="1" si="365">ROUND(Z495+AA494,0)</f>
        <v>0</v>
      </c>
      <c r="AB495" s="22">
        <f t="shared" ref="AB495" ca="1" si="366">ROUND(AA495+AB494,0)</f>
        <v>0</v>
      </c>
      <c r="AC495" s="22">
        <f t="shared" ref="AC495" ca="1" si="367">ROUND(AB495+AC494,0)</f>
        <v>0</v>
      </c>
      <c r="AD495" s="22">
        <f t="shared" ref="AD495" ca="1" si="368">ROUND(AC495+AD494,0)</f>
        <v>0</v>
      </c>
      <c r="AE495" s="22">
        <f t="shared" ref="AE495" ca="1" si="369">ROUND(AD495+AE494,0)</f>
        <v>0</v>
      </c>
    </row>
    <row r="496" spans="1:31" hidden="1">
      <c r="A496" s="258"/>
      <c r="B496" s="21" t="s">
        <v>387</v>
      </c>
      <c r="C496" s="22"/>
      <c r="D496" s="21"/>
      <c r="E496" s="21"/>
      <c r="F496" s="21"/>
      <c r="G496" s="21"/>
      <c r="I496" s="21"/>
      <c r="J496" s="21"/>
      <c r="K496" s="76">
        <f t="shared" ref="K496:W496" ca="1" si="370">IF($C492=LataProjekcji,ROUND($C493-K495,0),ROUND(IF(K494=0,0,$C493-K495),0))</f>
        <v>0</v>
      </c>
      <c r="L496" s="76">
        <f t="shared" ca="1" si="370"/>
        <v>0</v>
      </c>
      <c r="M496" s="76">
        <f t="shared" ca="1" si="370"/>
        <v>0</v>
      </c>
      <c r="N496" s="76">
        <f t="shared" ca="1" si="370"/>
        <v>0</v>
      </c>
      <c r="O496" s="76">
        <f t="shared" ca="1" si="370"/>
        <v>0</v>
      </c>
      <c r="P496" s="76">
        <f t="shared" ca="1" si="370"/>
        <v>0</v>
      </c>
      <c r="Q496" s="76">
        <f t="shared" ca="1" si="370"/>
        <v>0</v>
      </c>
      <c r="R496" s="76">
        <f t="shared" ca="1" si="370"/>
        <v>0</v>
      </c>
      <c r="S496" s="76">
        <f t="shared" ca="1" si="370"/>
        <v>0</v>
      </c>
      <c r="T496" s="76">
        <f t="shared" ca="1" si="370"/>
        <v>0</v>
      </c>
      <c r="U496" s="76">
        <f t="shared" ca="1" si="370"/>
        <v>0</v>
      </c>
      <c r="V496" s="76">
        <f t="shared" ca="1" si="370"/>
        <v>0</v>
      </c>
      <c r="W496" s="76">
        <f t="shared" ca="1" si="370"/>
        <v>0</v>
      </c>
      <c r="X496" s="76">
        <f t="shared" ref="X496:AA496" ca="1" si="371">IF($C492=LataProjekcji,ROUND($C493-X495,0),ROUND(IF(X494=0,0,$C493-X495),0))</f>
        <v>0</v>
      </c>
      <c r="Y496" s="76">
        <f t="shared" ca="1" si="371"/>
        <v>0</v>
      </c>
      <c r="Z496" s="76">
        <f t="shared" ca="1" si="371"/>
        <v>0</v>
      </c>
      <c r="AA496" s="76">
        <f t="shared" ca="1" si="371"/>
        <v>0</v>
      </c>
      <c r="AB496" s="76">
        <f t="shared" ref="AB496:AE496" ca="1" si="372">IF($C492=LataProjekcji,ROUND($C493-AB495,0),ROUND(IF(AB494=0,0,$C493-AB495),0))</f>
        <v>0</v>
      </c>
      <c r="AC496" s="76">
        <f t="shared" ca="1" si="372"/>
        <v>0</v>
      </c>
      <c r="AD496" s="76">
        <f t="shared" ca="1" si="372"/>
        <v>0</v>
      </c>
      <c r="AE496" s="76">
        <f t="shared" ca="1" si="372"/>
        <v>0</v>
      </c>
    </row>
    <row r="497" spans="1:31" hidden="1">
      <c r="A497" s="258"/>
      <c r="B497" s="20"/>
      <c r="C497" s="21"/>
      <c r="D497" s="21"/>
      <c r="E497" s="21"/>
      <c r="F497" s="21"/>
      <c r="G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</row>
    <row r="498" spans="1:31" hidden="1">
      <c r="A498" s="258"/>
      <c r="B498" s="20" t="s">
        <v>430</v>
      </c>
      <c r="C498" s="21">
        <f>C491+1</f>
        <v>17</v>
      </c>
      <c r="D498" s="21" t="str">
        <f ca="1">OFFSET($B$62,C498,0)</f>
        <v/>
      </c>
      <c r="E498" s="453">
        <f>E491+1</f>
        <v>17</v>
      </c>
      <c r="F498" s="21"/>
      <c r="G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</row>
    <row r="499" spans="1:31" hidden="1">
      <c r="A499" s="258"/>
      <c r="B499" s="21" t="s">
        <v>394</v>
      </c>
      <c r="C499" s="164">
        <f ca="1">IFERROR(YEAR(OFFSET($D$62,C498,0)),0)</f>
        <v>0</v>
      </c>
      <c r="D499" s="164">
        <f ca="1">IFERROR(MONTH(OFFSET($D$62,C498,0)),0)</f>
        <v>0</v>
      </c>
      <c r="E499" s="522">
        <f ca="1">IleMiesiecyDoKoncaRokuRozliczenieDotacji</f>
        <v>0</v>
      </c>
      <c r="F499" s="21"/>
      <c r="G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</row>
    <row r="500" spans="1:31" hidden="1">
      <c r="A500" s="258"/>
      <c r="B500" s="21" t="s">
        <v>387</v>
      </c>
      <c r="C500" s="22">
        <f ca="1">OFFSET($F$62,C498,0)</f>
        <v>0</v>
      </c>
      <c r="D500" s="22" t="str">
        <f ca="1">OFFSET($C$62,C498,0)</f>
        <v/>
      </c>
      <c r="E500" s="22">
        <f ca="1">IF(D500&gt;10,ROUND(($C501/12)*$E499,0),$C500)</f>
        <v>0</v>
      </c>
      <c r="F500" s="21"/>
      <c r="G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</row>
    <row r="501" spans="1:31" hidden="1">
      <c r="A501" s="258"/>
      <c r="B501" s="21" t="s">
        <v>395</v>
      </c>
      <c r="C501" s="656">
        <f ca="1">IF(ISBLANK(OFFSET($D$62,C498,0)),0,IF(OFFSET($C$62,C498,0)&gt;10,ROUND(C500*D501,0),IF(C500&lt;0,0,C500)))</f>
        <v>0</v>
      </c>
      <c r="D501" s="654">
        <f ca="1">'Środki trwałe'!C1296</f>
        <v>0</v>
      </c>
      <c r="E501" s="21"/>
      <c r="F501" s="21"/>
      <c r="G501" s="21"/>
      <c r="I501" s="21"/>
      <c r="J501" s="21"/>
      <c r="K501" s="75">
        <f ca="1">IFERROR(ROUND(IF(($C499+1)=K$59,$C501,0),0),0)</f>
        <v>0</v>
      </c>
      <c r="L501" s="247">
        <f ca="1">ROUND(IF(OR(AND($C499=LataProjekcji,$E499&gt;0),AND($C499=LataProjekcji,$E499=0,$D500&lt;=10)),$E500,IF($C499&lt;LataProjekcji,IF((SUM($K501:K501)+$C501)&lt;$C500,$C501,$C500-SUM($K501:K501)),0)),0)</f>
        <v>0</v>
      </c>
      <c r="M501" s="247">
        <f ca="1">ROUND(IF(OR(AND($C499=LataProjekcji,$E499&gt;0),AND($C499=LataProjekcji,$E499=0,$D500&lt;=10)),$E500,IF($C499&lt;LataProjekcji,IF((SUM($K501:L501)+$C501)&lt;$C500,$C501,$C500-SUM($K501:L501)),0)),0)</f>
        <v>0</v>
      </c>
      <c r="N501" s="247">
        <f ca="1">ROUND(IF(OR(AND($C499=LataProjekcji,$E499&gt;0),AND($C499=LataProjekcji,$E499=0,$D500&lt;=10)),$E500,IF($C499&lt;LataProjekcji,IF((SUM($K501:M501)+$C501)&lt;$C500,$C501,$C500-SUM($K501:M501)),0)),0)</f>
        <v>0</v>
      </c>
      <c r="O501" s="247">
        <f ca="1">ROUND(IF(OR(AND($C499=LataProjekcji,$E499&gt;0),AND($C499=LataProjekcji,$E499=0,$D500&lt;=10)),$E500,IF($C499&lt;LataProjekcji,IF((SUM($K501:N501)+$C501)&lt;$C500,$C501,$C500-SUM($K501:N501)),0)),0)</f>
        <v>0</v>
      </c>
      <c r="P501" s="247">
        <f ca="1">ROUND(IF(OR(AND($C499=LataProjekcji,$E499&gt;0),AND($C499=LataProjekcji,$E499=0,$D500&lt;=10)),$E500,IF($C499&lt;LataProjekcji,IF((SUM($K501:O501)+$C501)&lt;$C500,$C501,$C500-SUM($K501:O501)),0)),0)</f>
        <v>0</v>
      </c>
      <c r="Q501" s="247">
        <f ca="1">ROUND(IF(OR(AND($C499=LataProjekcji,$E499&gt;0),AND($C499=LataProjekcji,$E499=0,$D500&lt;=10)),$E500,IF($C499&lt;LataProjekcji,IF((SUM($K501:P501)+$C501)&lt;$C500,$C501,$C500-SUM($K501:P501)),0)),0)</f>
        <v>0</v>
      </c>
      <c r="R501" s="247">
        <f ca="1">ROUND(IF(OR(AND($C499=LataProjekcji,$E499&gt;0),AND($C499=LataProjekcji,$E499=0,$D500&lt;=10)),$E500,IF($C499&lt;LataProjekcji,IF((SUM($K501:Q501)+$C501)&lt;$C500,$C501,$C500-SUM($K501:Q501)),0)),0)</f>
        <v>0</v>
      </c>
      <c r="S501" s="247">
        <f ca="1">ROUND(IF(OR(AND($C499=LataProjekcji,$E499&gt;0),AND($C499=LataProjekcji,$E499=0,$D500&lt;=10)),$E500,IF($C499&lt;LataProjekcji,IF((SUM($K501:R501)+$C501)&lt;$C500,$C501,$C500-SUM($K501:R501)),0)),0)</f>
        <v>0</v>
      </c>
      <c r="T501" s="247">
        <f ca="1">ROUND(IF(OR(AND($C499=LataProjekcji,$E499&gt;0),AND($C499=LataProjekcji,$E499=0,$D500&lt;=10)),$E500,IF($C499&lt;LataProjekcji,IF((SUM($K501:S501)+$C501)&lt;$C500,$C501,$C500-SUM($K501:S501)),0)),0)</f>
        <v>0</v>
      </c>
      <c r="U501" s="247">
        <f ca="1">ROUND(IF(OR(AND($C499=LataProjekcji,$E499&gt;0),AND($C499=LataProjekcji,$E499=0,$D500&lt;=10)),$E500,IF($C499&lt;LataProjekcji,IF((SUM($K501:T501)+$C501)&lt;$C500,$C501,$C500-SUM($K501:T501)),0)),0)</f>
        <v>0</v>
      </c>
      <c r="V501" s="247">
        <f ca="1">ROUND(IF(OR(AND($C499=LataProjekcji,$E499&gt;0),AND($C499=LataProjekcji,$E499=0,$D500&lt;=10)),$E500,IF($C499&lt;LataProjekcji,IF((SUM($K501:U501)+$C501)&lt;$C500,$C501,$C500-SUM($K501:U501)),0)),0)</f>
        <v>0</v>
      </c>
      <c r="W501" s="247">
        <f ca="1">ROUND(IF(OR(AND($C499=LataProjekcji,$E499&gt;0),AND($C499=LataProjekcji,$E499=0,$D500&lt;=10)),$E500,IF($C499&lt;LataProjekcji,IF((SUM($K501:V501)+$C501)&lt;$C500,$C501,$C500-SUM($K501:V501)),0)),0)</f>
        <v>0</v>
      </c>
      <c r="X501" s="247">
        <f ca="1">ROUND(IF(OR(AND($C499=LataProjekcji,$E499&gt;0),AND($C499=LataProjekcji,$E499=0,$D500&lt;=10)),$E500,IF($C499&lt;LataProjekcji,IF((SUM($K501:W501)+$C501)&lt;$C500,$C501,$C500-SUM($K501:W501)),0)),0)</f>
        <v>0</v>
      </c>
      <c r="Y501" s="247">
        <f ca="1">ROUND(IF(OR(AND($C499=LataProjekcji,$E499&gt;0),AND($C499=LataProjekcji,$E499=0,$D500&lt;=10)),$E500,IF($C499&lt;LataProjekcji,IF((SUM($K501:X501)+$C501)&lt;$C500,$C501,$C500-SUM($K501:X501)),0)),0)</f>
        <v>0</v>
      </c>
      <c r="Z501" s="247">
        <f ca="1">ROUND(IF(OR(AND($C499=LataProjekcji,$E499&gt;0),AND($C499=LataProjekcji,$E499=0,$D500&lt;=10)),$E500,IF($C499&lt;LataProjekcji,IF((SUM($K501:Y501)+$C501)&lt;$C500,$C501,$C500-SUM($K501:Y501)),0)),0)</f>
        <v>0</v>
      </c>
      <c r="AA501" s="247">
        <f ca="1">ROUND(IF(OR(AND($C499=LataProjekcji,$E499&gt;0),AND($C499=LataProjekcji,$E499=0,$D500&lt;=10)),$E500,IF($C499&lt;LataProjekcji,IF((SUM($K501:Z501)+$C501)&lt;$C500,$C501,$C500-SUM($K501:Z501)),0)),0)</f>
        <v>0</v>
      </c>
      <c r="AB501" s="247">
        <f ca="1">ROUND(IF(OR(AND($C499=LataProjekcji,$E499&gt;0),AND($C499=LataProjekcji,$E499=0,$D500&lt;=10)),$E500,IF($C499&lt;LataProjekcji,IF((SUM($K501:AA501)+$C501)&lt;$C500,$C501,$C500-SUM($K501:AA501)),0)),0)</f>
        <v>0</v>
      </c>
      <c r="AC501" s="247">
        <f ca="1">ROUND(IF(OR(AND($C499=LataProjekcji,$E499&gt;0),AND($C499=LataProjekcji,$E499=0,$D500&lt;=10)),$E500,IF($C499&lt;LataProjekcji,IF((SUM($K501:AB501)+$C501)&lt;$C500,$C501,$C500-SUM($K501:AB501)),0)),0)</f>
        <v>0</v>
      </c>
      <c r="AD501" s="247">
        <f ca="1">ROUND(IF(OR(AND($C499=LataProjekcji,$E499&gt;0),AND($C499=LataProjekcji,$E499=0,$D500&lt;=10)),$E500,IF($C499&lt;LataProjekcji,IF((SUM($K501:AC501)+$C501)&lt;$C500,$C501,$C500-SUM($K501:AC501)),0)),0)</f>
        <v>0</v>
      </c>
      <c r="AE501" s="247">
        <f ca="1">ROUND(IF(OR(AND($C499=LataProjekcji,$E499&gt;0),AND($C499=LataProjekcji,$E499=0,$D500&lt;=10)),$E500,IF($C499&lt;LataProjekcji,IF((SUM($K501:AD501)+$C501)&lt;$C500,$C501,$C500-SUM($K501:AD501)),0)),0)</f>
        <v>0</v>
      </c>
    </row>
    <row r="502" spans="1:31" hidden="1">
      <c r="A502" s="258"/>
      <c r="B502" s="21" t="s">
        <v>396</v>
      </c>
      <c r="C502" s="22"/>
      <c r="D502" s="21"/>
      <c r="E502" s="21"/>
      <c r="F502" s="21"/>
      <c r="G502" s="21"/>
      <c r="I502" s="21"/>
      <c r="J502" s="21"/>
      <c r="K502" s="22">
        <f ca="1">ROUND(K501,0)</f>
        <v>0</v>
      </c>
      <c r="L502" s="22">
        <f t="shared" ref="L502:X502" ca="1" si="373">ROUND(K502+L501,0)</f>
        <v>0</v>
      </c>
      <c r="M502" s="22">
        <f t="shared" ca="1" si="373"/>
        <v>0</v>
      </c>
      <c r="N502" s="22">
        <f t="shared" ca="1" si="373"/>
        <v>0</v>
      </c>
      <c r="O502" s="22">
        <f t="shared" ca="1" si="373"/>
        <v>0</v>
      </c>
      <c r="P502" s="22">
        <f t="shared" ca="1" si="373"/>
        <v>0</v>
      </c>
      <c r="Q502" s="22">
        <f t="shared" ca="1" si="373"/>
        <v>0</v>
      </c>
      <c r="R502" s="22">
        <f t="shared" ca="1" si="373"/>
        <v>0</v>
      </c>
      <c r="S502" s="22">
        <f t="shared" ca="1" si="373"/>
        <v>0</v>
      </c>
      <c r="T502" s="22">
        <f t="shared" ca="1" si="373"/>
        <v>0</v>
      </c>
      <c r="U502" s="22">
        <f t="shared" ca="1" si="373"/>
        <v>0</v>
      </c>
      <c r="V502" s="22">
        <f t="shared" ca="1" si="373"/>
        <v>0</v>
      </c>
      <c r="W502" s="22">
        <f t="shared" ca="1" si="373"/>
        <v>0</v>
      </c>
      <c r="X502" s="22">
        <f t="shared" ca="1" si="373"/>
        <v>0</v>
      </c>
      <c r="Y502" s="22">
        <f t="shared" ref="Y502" ca="1" si="374">ROUND(X502+Y501,0)</f>
        <v>0</v>
      </c>
      <c r="Z502" s="22">
        <f t="shared" ref="Z502" ca="1" si="375">ROUND(Y502+Z501,0)</f>
        <v>0</v>
      </c>
      <c r="AA502" s="22">
        <f t="shared" ref="AA502" ca="1" si="376">ROUND(Z502+AA501,0)</f>
        <v>0</v>
      </c>
      <c r="AB502" s="22">
        <f t="shared" ref="AB502" ca="1" si="377">ROUND(AA502+AB501,0)</f>
        <v>0</v>
      </c>
      <c r="AC502" s="22">
        <f t="shared" ref="AC502" ca="1" si="378">ROUND(AB502+AC501,0)</f>
        <v>0</v>
      </c>
      <c r="AD502" s="22">
        <f t="shared" ref="AD502" ca="1" si="379">ROUND(AC502+AD501,0)</f>
        <v>0</v>
      </c>
      <c r="AE502" s="22">
        <f t="shared" ref="AE502" ca="1" si="380">ROUND(AD502+AE501,0)</f>
        <v>0</v>
      </c>
    </row>
    <row r="503" spans="1:31" hidden="1">
      <c r="A503" s="258"/>
      <c r="B503" s="21" t="s">
        <v>387</v>
      </c>
      <c r="C503" s="22"/>
      <c r="D503" s="21"/>
      <c r="E503" s="21"/>
      <c r="F503" s="21"/>
      <c r="G503" s="21"/>
      <c r="I503" s="21"/>
      <c r="J503" s="21"/>
      <c r="K503" s="76">
        <f t="shared" ref="K503:W503" ca="1" si="381">IF($C499=LataProjekcji,ROUND($C500-K502,0),ROUND(IF(K501=0,0,$C500-K502),0))</f>
        <v>0</v>
      </c>
      <c r="L503" s="76">
        <f t="shared" ca="1" si="381"/>
        <v>0</v>
      </c>
      <c r="M503" s="76">
        <f t="shared" ca="1" si="381"/>
        <v>0</v>
      </c>
      <c r="N503" s="76">
        <f t="shared" ca="1" si="381"/>
        <v>0</v>
      </c>
      <c r="O503" s="76">
        <f t="shared" ca="1" si="381"/>
        <v>0</v>
      </c>
      <c r="P503" s="76">
        <f t="shared" ca="1" si="381"/>
        <v>0</v>
      </c>
      <c r="Q503" s="76">
        <f t="shared" ca="1" si="381"/>
        <v>0</v>
      </c>
      <c r="R503" s="76">
        <f t="shared" ca="1" si="381"/>
        <v>0</v>
      </c>
      <c r="S503" s="76">
        <f t="shared" ca="1" si="381"/>
        <v>0</v>
      </c>
      <c r="T503" s="76">
        <f t="shared" ca="1" si="381"/>
        <v>0</v>
      </c>
      <c r="U503" s="76">
        <f t="shared" ca="1" si="381"/>
        <v>0</v>
      </c>
      <c r="V503" s="76">
        <f t="shared" ca="1" si="381"/>
        <v>0</v>
      </c>
      <c r="W503" s="76">
        <f t="shared" ca="1" si="381"/>
        <v>0</v>
      </c>
      <c r="X503" s="76">
        <f t="shared" ref="X503:AA503" ca="1" si="382">IF($C499=LataProjekcji,ROUND($C500-X502,0),ROUND(IF(X501=0,0,$C500-X502),0))</f>
        <v>0</v>
      </c>
      <c r="Y503" s="76">
        <f t="shared" ca="1" si="382"/>
        <v>0</v>
      </c>
      <c r="Z503" s="76">
        <f t="shared" ca="1" si="382"/>
        <v>0</v>
      </c>
      <c r="AA503" s="76">
        <f t="shared" ca="1" si="382"/>
        <v>0</v>
      </c>
      <c r="AB503" s="76">
        <f t="shared" ref="AB503:AE503" ca="1" si="383">IF($C499=LataProjekcji,ROUND($C500-AB502,0),ROUND(IF(AB501=0,0,$C500-AB502),0))</f>
        <v>0</v>
      </c>
      <c r="AC503" s="76">
        <f t="shared" ca="1" si="383"/>
        <v>0</v>
      </c>
      <c r="AD503" s="76">
        <f t="shared" ca="1" si="383"/>
        <v>0</v>
      </c>
      <c r="AE503" s="76">
        <f t="shared" ca="1" si="383"/>
        <v>0</v>
      </c>
    </row>
    <row r="504" spans="1:31" hidden="1">
      <c r="A504" s="258"/>
      <c r="B504" s="21"/>
      <c r="C504" s="22"/>
      <c r="D504" s="21"/>
      <c r="E504" s="21"/>
      <c r="F504" s="21"/>
      <c r="G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</row>
    <row r="505" spans="1:31" hidden="1">
      <c r="A505" s="258"/>
      <c r="B505" s="20" t="s">
        <v>430</v>
      </c>
      <c r="C505" s="21">
        <f>C498+1</f>
        <v>18</v>
      </c>
      <c r="D505" s="21" t="str">
        <f ca="1">OFFSET($B$62,C505,0)</f>
        <v/>
      </c>
      <c r="E505" s="453">
        <f>E498+1</f>
        <v>18</v>
      </c>
      <c r="F505" s="21"/>
      <c r="G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</row>
    <row r="506" spans="1:31" hidden="1">
      <c r="A506" s="258"/>
      <c r="B506" s="21" t="s">
        <v>394</v>
      </c>
      <c r="C506" s="164">
        <f ca="1">IFERROR(YEAR(OFFSET($D$62,C505,0)),0)</f>
        <v>0</v>
      </c>
      <c r="D506" s="164">
        <f ca="1">IFERROR(MONTH(OFFSET($D$62,C505,0)),0)</f>
        <v>0</v>
      </c>
      <c r="E506" s="522">
        <f ca="1">IleMiesiecyDoKoncaRokuRozliczenieDotacji</f>
        <v>0</v>
      </c>
      <c r="F506" s="21"/>
      <c r="G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</row>
    <row r="507" spans="1:31" hidden="1">
      <c r="A507" s="258"/>
      <c r="B507" s="21" t="s">
        <v>387</v>
      </c>
      <c r="C507" s="22">
        <f ca="1">OFFSET($F$62,C505,0)</f>
        <v>0</v>
      </c>
      <c r="D507" s="22" t="str">
        <f ca="1">OFFSET($C$62,C505,0)</f>
        <v/>
      </c>
      <c r="E507" s="22">
        <f ca="1">IF(D507&gt;10,ROUND(($C508/12)*$E506,0),$C507)</f>
        <v>0</v>
      </c>
      <c r="F507" s="21"/>
      <c r="G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</row>
    <row r="508" spans="1:31" hidden="1">
      <c r="A508" s="258"/>
      <c r="B508" s="21" t="s">
        <v>395</v>
      </c>
      <c r="C508" s="656">
        <f ca="1">IF(ISBLANK(OFFSET($D$62,C505,0)),0,IF(OFFSET($C$62,C505,0)&gt;10,ROUND(C507*D508,0),IF(C507&lt;0,0,C507)))</f>
        <v>0</v>
      </c>
      <c r="D508" s="654">
        <f ca="1">'Środki trwałe'!C1303</f>
        <v>0</v>
      </c>
      <c r="E508" s="21"/>
      <c r="F508" s="21"/>
      <c r="G508" s="21"/>
      <c r="I508" s="21"/>
      <c r="J508" s="21"/>
      <c r="K508" s="75">
        <f ca="1">IFERROR(ROUND(IF(($C506+1)=K$59,$C508,0),0),0)</f>
        <v>0</v>
      </c>
      <c r="L508" s="247">
        <f ca="1">ROUND(IF(OR(AND($C506=LataProjekcji,$E506&gt;0),AND($C506=LataProjekcji,$E506=0,$D507&lt;=10)),$E507,IF($C506&lt;LataProjekcji,IF((SUM($K508:K508)+$C508)&lt;$C507,$C508,$C507-SUM($K508:K508)),0)),0)</f>
        <v>0</v>
      </c>
      <c r="M508" s="247">
        <f ca="1">ROUND(IF(OR(AND($C506=LataProjekcji,$E506&gt;0),AND($C506=LataProjekcji,$E506=0,$D507&lt;=10)),$E507,IF($C506&lt;LataProjekcji,IF((SUM($K508:L508)+$C508)&lt;$C507,$C508,$C507-SUM($K508:L508)),0)),0)</f>
        <v>0</v>
      </c>
      <c r="N508" s="247">
        <f ca="1">ROUND(IF(OR(AND($C506=LataProjekcji,$E506&gt;0),AND($C506=LataProjekcji,$E506=0,$D507&lt;=10)),$E507,IF($C506&lt;LataProjekcji,IF((SUM($K508:M508)+$C508)&lt;$C507,$C508,$C507-SUM($K508:M508)),0)),0)</f>
        <v>0</v>
      </c>
      <c r="O508" s="247">
        <f ca="1">ROUND(IF(OR(AND($C506=LataProjekcji,$E506&gt;0),AND($C506=LataProjekcji,$E506=0,$D507&lt;=10)),$E507,IF($C506&lt;LataProjekcji,IF((SUM($K508:N508)+$C508)&lt;$C507,$C508,$C507-SUM($K508:N508)),0)),0)</f>
        <v>0</v>
      </c>
      <c r="P508" s="247">
        <f ca="1">ROUND(IF(OR(AND($C506=LataProjekcji,$E506&gt;0),AND($C506=LataProjekcji,$E506=0,$D507&lt;=10)),$E507,IF($C506&lt;LataProjekcji,IF((SUM($K508:O508)+$C508)&lt;$C507,$C508,$C507-SUM($K508:O508)),0)),0)</f>
        <v>0</v>
      </c>
      <c r="Q508" s="247">
        <f ca="1">ROUND(IF(OR(AND($C506=LataProjekcji,$E506&gt;0),AND($C506=LataProjekcji,$E506=0,$D507&lt;=10)),$E507,IF($C506&lt;LataProjekcji,IF((SUM($K508:P508)+$C508)&lt;$C507,$C508,$C507-SUM($K508:P508)),0)),0)</f>
        <v>0</v>
      </c>
      <c r="R508" s="247">
        <f ca="1">ROUND(IF(OR(AND($C506=LataProjekcji,$E506&gt;0),AND($C506=LataProjekcji,$E506=0,$D507&lt;=10)),$E507,IF($C506&lt;LataProjekcji,IF((SUM($K508:Q508)+$C508)&lt;$C507,$C508,$C507-SUM($K508:Q508)),0)),0)</f>
        <v>0</v>
      </c>
      <c r="S508" s="247">
        <f ca="1">ROUND(IF(OR(AND($C506=LataProjekcji,$E506&gt;0),AND($C506=LataProjekcji,$E506=0,$D507&lt;=10)),$E507,IF($C506&lt;LataProjekcji,IF((SUM($K508:R508)+$C508)&lt;$C507,$C508,$C507-SUM($K508:R508)),0)),0)</f>
        <v>0</v>
      </c>
      <c r="T508" s="247">
        <f ca="1">ROUND(IF(OR(AND($C506=LataProjekcji,$E506&gt;0),AND($C506=LataProjekcji,$E506=0,$D507&lt;=10)),$E507,IF($C506&lt;LataProjekcji,IF((SUM($K508:S508)+$C508)&lt;$C507,$C508,$C507-SUM($K508:S508)),0)),0)</f>
        <v>0</v>
      </c>
      <c r="U508" s="247">
        <f ca="1">ROUND(IF(OR(AND($C506=LataProjekcji,$E506&gt;0),AND($C506=LataProjekcji,$E506=0,$D507&lt;=10)),$E507,IF($C506&lt;LataProjekcji,IF((SUM($K508:T508)+$C508)&lt;$C507,$C508,$C507-SUM($K508:T508)),0)),0)</f>
        <v>0</v>
      </c>
      <c r="V508" s="247">
        <f ca="1">ROUND(IF(OR(AND($C506=LataProjekcji,$E506&gt;0),AND($C506=LataProjekcji,$E506=0,$D507&lt;=10)),$E507,IF($C506&lt;LataProjekcji,IF((SUM($K508:U508)+$C508)&lt;$C507,$C508,$C507-SUM($K508:U508)),0)),0)</f>
        <v>0</v>
      </c>
      <c r="W508" s="247">
        <f ca="1">ROUND(IF(OR(AND($C506=LataProjekcji,$E506&gt;0),AND($C506=LataProjekcji,$E506=0,$D507&lt;=10)),$E507,IF($C506&lt;LataProjekcji,IF((SUM($K508:V508)+$C508)&lt;$C507,$C508,$C507-SUM($K508:V508)),0)),0)</f>
        <v>0</v>
      </c>
      <c r="X508" s="247">
        <f ca="1">ROUND(IF(OR(AND($C506=LataProjekcji,$E506&gt;0),AND($C506=LataProjekcji,$E506=0,$D507&lt;=10)),$E507,IF($C506&lt;LataProjekcji,IF((SUM($K508:W508)+$C508)&lt;$C507,$C508,$C507-SUM($K508:W508)),0)),0)</f>
        <v>0</v>
      </c>
      <c r="Y508" s="247">
        <f ca="1">ROUND(IF(OR(AND($C506=LataProjekcji,$E506&gt;0),AND($C506=LataProjekcji,$E506=0,$D507&lt;=10)),$E507,IF($C506&lt;LataProjekcji,IF((SUM($K508:X508)+$C508)&lt;$C507,$C508,$C507-SUM($K508:X508)),0)),0)</f>
        <v>0</v>
      </c>
      <c r="Z508" s="247">
        <f ca="1">ROUND(IF(OR(AND($C506=LataProjekcji,$E506&gt;0),AND($C506=LataProjekcji,$E506=0,$D507&lt;=10)),$E507,IF($C506&lt;LataProjekcji,IF((SUM($K508:Y508)+$C508)&lt;$C507,$C508,$C507-SUM($K508:Y508)),0)),0)</f>
        <v>0</v>
      </c>
      <c r="AA508" s="247">
        <f ca="1">ROUND(IF(OR(AND($C506=LataProjekcji,$E506&gt;0),AND($C506=LataProjekcji,$E506=0,$D507&lt;=10)),$E507,IF($C506&lt;LataProjekcji,IF((SUM($K508:Z508)+$C508)&lt;$C507,$C508,$C507-SUM($K508:Z508)),0)),0)</f>
        <v>0</v>
      </c>
      <c r="AB508" s="247">
        <f ca="1">ROUND(IF(OR(AND($C506=LataProjekcji,$E506&gt;0),AND($C506=LataProjekcji,$E506=0,$D507&lt;=10)),$E507,IF($C506&lt;LataProjekcji,IF((SUM($K508:AA508)+$C508)&lt;$C507,$C508,$C507-SUM($K508:AA508)),0)),0)</f>
        <v>0</v>
      </c>
      <c r="AC508" s="247">
        <f ca="1">ROUND(IF(OR(AND($C506=LataProjekcji,$E506&gt;0),AND($C506=LataProjekcji,$E506=0,$D507&lt;=10)),$E507,IF($C506&lt;LataProjekcji,IF((SUM($K508:AB508)+$C508)&lt;$C507,$C508,$C507-SUM($K508:AB508)),0)),0)</f>
        <v>0</v>
      </c>
      <c r="AD508" s="247">
        <f ca="1">ROUND(IF(OR(AND($C506=LataProjekcji,$E506&gt;0),AND($C506=LataProjekcji,$E506=0,$D507&lt;=10)),$E507,IF($C506&lt;LataProjekcji,IF((SUM($K508:AC508)+$C508)&lt;$C507,$C508,$C507-SUM($K508:AC508)),0)),0)</f>
        <v>0</v>
      </c>
      <c r="AE508" s="247">
        <f ca="1">ROUND(IF(OR(AND($C506=LataProjekcji,$E506&gt;0),AND($C506=LataProjekcji,$E506=0,$D507&lt;=10)),$E507,IF($C506&lt;LataProjekcji,IF((SUM($K508:AD508)+$C508)&lt;$C507,$C508,$C507-SUM($K508:AD508)),0)),0)</f>
        <v>0</v>
      </c>
    </row>
    <row r="509" spans="1:31" hidden="1">
      <c r="A509" s="258"/>
      <c r="B509" s="21" t="s">
        <v>396</v>
      </c>
      <c r="C509" s="22"/>
      <c r="D509" s="21"/>
      <c r="E509" s="21"/>
      <c r="F509" s="21"/>
      <c r="G509" s="21"/>
      <c r="I509" s="21"/>
      <c r="J509" s="21"/>
      <c r="K509" s="22">
        <f ca="1">ROUND(K508,0)</f>
        <v>0</v>
      </c>
      <c r="L509" s="22">
        <f t="shared" ref="L509:X509" ca="1" si="384">ROUND(K509+L508,0)</f>
        <v>0</v>
      </c>
      <c r="M509" s="22">
        <f t="shared" ca="1" si="384"/>
        <v>0</v>
      </c>
      <c r="N509" s="22">
        <f t="shared" ca="1" si="384"/>
        <v>0</v>
      </c>
      <c r="O509" s="22">
        <f t="shared" ca="1" si="384"/>
        <v>0</v>
      </c>
      <c r="P509" s="22">
        <f t="shared" ca="1" si="384"/>
        <v>0</v>
      </c>
      <c r="Q509" s="22">
        <f t="shared" ca="1" si="384"/>
        <v>0</v>
      </c>
      <c r="R509" s="22">
        <f t="shared" ca="1" si="384"/>
        <v>0</v>
      </c>
      <c r="S509" s="22">
        <f t="shared" ca="1" si="384"/>
        <v>0</v>
      </c>
      <c r="T509" s="22">
        <f t="shared" ca="1" si="384"/>
        <v>0</v>
      </c>
      <c r="U509" s="22">
        <f t="shared" ca="1" si="384"/>
        <v>0</v>
      </c>
      <c r="V509" s="22">
        <f t="shared" ca="1" si="384"/>
        <v>0</v>
      </c>
      <c r="W509" s="22">
        <f t="shared" ca="1" si="384"/>
        <v>0</v>
      </c>
      <c r="X509" s="22">
        <f t="shared" ca="1" si="384"/>
        <v>0</v>
      </c>
      <c r="Y509" s="22">
        <f t="shared" ref="Y509" ca="1" si="385">ROUND(X509+Y508,0)</f>
        <v>0</v>
      </c>
      <c r="Z509" s="22">
        <f t="shared" ref="Z509" ca="1" si="386">ROUND(Y509+Z508,0)</f>
        <v>0</v>
      </c>
      <c r="AA509" s="22">
        <f t="shared" ref="AA509" ca="1" si="387">ROUND(Z509+AA508,0)</f>
        <v>0</v>
      </c>
      <c r="AB509" s="22">
        <f t="shared" ref="AB509" ca="1" si="388">ROUND(AA509+AB508,0)</f>
        <v>0</v>
      </c>
      <c r="AC509" s="22">
        <f t="shared" ref="AC509" ca="1" si="389">ROUND(AB509+AC508,0)</f>
        <v>0</v>
      </c>
      <c r="AD509" s="22">
        <f t="shared" ref="AD509" ca="1" si="390">ROUND(AC509+AD508,0)</f>
        <v>0</v>
      </c>
      <c r="AE509" s="22">
        <f t="shared" ref="AE509" ca="1" si="391">ROUND(AD509+AE508,0)</f>
        <v>0</v>
      </c>
    </row>
    <row r="510" spans="1:31" hidden="1">
      <c r="A510" s="258"/>
      <c r="B510" s="21" t="s">
        <v>387</v>
      </c>
      <c r="C510" s="22"/>
      <c r="D510" s="21"/>
      <c r="E510" s="21"/>
      <c r="F510" s="21"/>
      <c r="G510" s="21"/>
      <c r="I510" s="21"/>
      <c r="J510" s="21"/>
      <c r="K510" s="76">
        <f t="shared" ref="K510:W510" ca="1" si="392">IF($C506=LataProjekcji,ROUND($C507-K509,0),ROUND(IF(K508=0,0,$C507-K509),0))</f>
        <v>0</v>
      </c>
      <c r="L510" s="76">
        <f t="shared" ca="1" si="392"/>
        <v>0</v>
      </c>
      <c r="M510" s="76">
        <f t="shared" ca="1" si="392"/>
        <v>0</v>
      </c>
      <c r="N510" s="76">
        <f t="shared" ca="1" si="392"/>
        <v>0</v>
      </c>
      <c r="O510" s="76">
        <f t="shared" ca="1" si="392"/>
        <v>0</v>
      </c>
      <c r="P510" s="76">
        <f t="shared" ca="1" si="392"/>
        <v>0</v>
      </c>
      <c r="Q510" s="76">
        <f t="shared" ca="1" si="392"/>
        <v>0</v>
      </c>
      <c r="R510" s="76">
        <f t="shared" ca="1" si="392"/>
        <v>0</v>
      </c>
      <c r="S510" s="76">
        <f t="shared" ca="1" si="392"/>
        <v>0</v>
      </c>
      <c r="T510" s="76">
        <f t="shared" ca="1" si="392"/>
        <v>0</v>
      </c>
      <c r="U510" s="76">
        <f t="shared" ca="1" si="392"/>
        <v>0</v>
      </c>
      <c r="V510" s="76">
        <f t="shared" ca="1" si="392"/>
        <v>0</v>
      </c>
      <c r="W510" s="76">
        <f t="shared" ca="1" si="392"/>
        <v>0</v>
      </c>
      <c r="X510" s="76">
        <f t="shared" ref="X510:AA510" ca="1" si="393">IF($C506=LataProjekcji,ROUND($C507-X509,0),ROUND(IF(X508=0,0,$C507-X509),0))</f>
        <v>0</v>
      </c>
      <c r="Y510" s="76">
        <f t="shared" ca="1" si="393"/>
        <v>0</v>
      </c>
      <c r="Z510" s="76">
        <f t="shared" ca="1" si="393"/>
        <v>0</v>
      </c>
      <c r="AA510" s="76">
        <f t="shared" ca="1" si="393"/>
        <v>0</v>
      </c>
      <c r="AB510" s="76">
        <f t="shared" ref="AB510:AE510" ca="1" si="394">IF($C506=LataProjekcji,ROUND($C507-AB509,0),ROUND(IF(AB508=0,0,$C507-AB509),0))</f>
        <v>0</v>
      </c>
      <c r="AC510" s="76">
        <f t="shared" ca="1" si="394"/>
        <v>0</v>
      </c>
      <c r="AD510" s="76">
        <f t="shared" ca="1" si="394"/>
        <v>0</v>
      </c>
      <c r="AE510" s="76">
        <f t="shared" ca="1" si="394"/>
        <v>0</v>
      </c>
    </row>
    <row r="511" spans="1:31" hidden="1">
      <c r="A511" s="258"/>
      <c r="B511" s="21"/>
      <c r="C511" s="22"/>
      <c r="D511" s="21"/>
      <c r="E511" s="21"/>
      <c r="F511" s="21"/>
      <c r="G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</row>
    <row r="512" spans="1:31" hidden="1">
      <c r="A512" s="258"/>
      <c r="B512" s="20" t="s">
        <v>430</v>
      </c>
      <c r="C512" s="21">
        <f>C505+1</f>
        <v>19</v>
      </c>
      <c r="D512" s="21" t="str">
        <f ca="1">OFFSET($B$62,C512,0)</f>
        <v/>
      </c>
      <c r="E512" s="453">
        <f>E505+1</f>
        <v>19</v>
      </c>
      <c r="F512" s="21"/>
      <c r="G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</row>
    <row r="513" spans="1:31" hidden="1">
      <c r="A513" s="258"/>
      <c r="B513" s="21" t="s">
        <v>394</v>
      </c>
      <c r="C513" s="164">
        <f ca="1">IFERROR(YEAR(OFFSET($D$62,C512,0)),0)</f>
        <v>0</v>
      </c>
      <c r="D513" s="164">
        <f ca="1">IFERROR(MONTH(OFFSET($D$62,C512,0)),0)</f>
        <v>0</v>
      </c>
      <c r="E513" s="522">
        <f ca="1">IleMiesiecyDoKoncaRokuRozliczenieDotacji</f>
        <v>0</v>
      </c>
      <c r="F513" s="21"/>
      <c r="G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</row>
    <row r="514" spans="1:31" hidden="1">
      <c r="A514" s="258"/>
      <c r="B514" s="21" t="s">
        <v>387</v>
      </c>
      <c r="C514" s="22">
        <f ca="1">OFFSET($F$62,C512,0)</f>
        <v>0</v>
      </c>
      <c r="D514" s="22" t="str">
        <f ca="1">OFFSET($C$62,C512,0)</f>
        <v/>
      </c>
      <c r="E514" s="22">
        <f ca="1">IF(D514&gt;10,ROUND(($C515/12)*$E513,0),$C514)</f>
        <v>0</v>
      </c>
      <c r="F514" s="21"/>
      <c r="G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</row>
    <row r="515" spans="1:31" hidden="1">
      <c r="A515" s="258"/>
      <c r="B515" s="21" t="s">
        <v>395</v>
      </c>
      <c r="C515" s="656">
        <f ca="1">IF(ISBLANK(OFFSET($D$62,C512,0)),0,IF(OFFSET($C$62,C512,0)&gt;10,ROUND(C514*D515,0),IF(C514&lt;0,0,C514)))</f>
        <v>0</v>
      </c>
      <c r="D515" s="654">
        <f ca="1">'Środki trwałe'!C1310</f>
        <v>0</v>
      </c>
      <c r="E515" s="21"/>
      <c r="F515" s="21"/>
      <c r="G515" s="21"/>
      <c r="I515" s="21"/>
      <c r="J515" s="21"/>
      <c r="K515" s="75">
        <f ca="1">IFERROR(ROUND(IF(($C513+1)=K$59,$C515,0),0),0)</f>
        <v>0</v>
      </c>
      <c r="L515" s="247">
        <f ca="1">ROUND(IF(OR(AND($C513=LataProjekcji,$E513&gt;0),AND($C513=LataProjekcji,$E513=0,$D514&lt;=10)),$E514,IF($C513&lt;LataProjekcji,IF((SUM($K515:K515)+$C515)&lt;$C514,$C515,$C514-SUM($K515:K515)),0)),0)</f>
        <v>0</v>
      </c>
      <c r="M515" s="247">
        <f ca="1">ROUND(IF(OR(AND($C513=LataProjekcji,$E513&gt;0),AND($C513=LataProjekcji,$E513=0,$D514&lt;=10)),$E514,IF($C513&lt;LataProjekcji,IF((SUM($K515:L515)+$C515)&lt;$C514,$C515,$C514-SUM($K515:L515)),0)),0)</f>
        <v>0</v>
      </c>
      <c r="N515" s="247">
        <f ca="1">ROUND(IF(OR(AND($C513=LataProjekcji,$E513&gt;0),AND($C513=LataProjekcji,$E513=0,$D514&lt;=10)),$E514,IF($C513&lt;LataProjekcji,IF((SUM($K515:M515)+$C515)&lt;$C514,$C515,$C514-SUM($K515:M515)),0)),0)</f>
        <v>0</v>
      </c>
      <c r="O515" s="247">
        <f ca="1">ROUND(IF(OR(AND($C513=LataProjekcji,$E513&gt;0),AND($C513=LataProjekcji,$E513=0,$D514&lt;=10)),$E514,IF($C513&lt;LataProjekcji,IF((SUM($K515:N515)+$C515)&lt;$C514,$C515,$C514-SUM($K515:N515)),0)),0)</f>
        <v>0</v>
      </c>
      <c r="P515" s="247">
        <f ca="1">ROUND(IF(OR(AND($C513=LataProjekcji,$E513&gt;0),AND($C513=LataProjekcji,$E513=0,$D514&lt;=10)),$E514,IF($C513&lt;LataProjekcji,IF((SUM($K515:O515)+$C515)&lt;$C514,$C515,$C514-SUM($K515:O515)),0)),0)</f>
        <v>0</v>
      </c>
      <c r="Q515" s="247">
        <f ca="1">ROUND(IF(OR(AND($C513=LataProjekcji,$E513&gt;0),AND($C513=LataProjekcji,$E513=0,$D514&lt;=10)),$E514,IF($C513&lt;LataProjekcji,IF((SUM($K515:P515)+$C515)&lt;$C514,$C515,$C514-SUM($K515:P515)),0)),0)</f>
        <v>0</v>
      </c>
      <c r="R515" s="247">
        <f ca="1">ROUND(IF(OR(AND($C513=LataProjekcji,$E513&gt;0),AND($C513=LataProjekcji,$E513=0,$D514&lt;=10)),$E514,IF($C513&lt;LataProjekcji,IF((SUM($K515:Q515)+$C515)&lt;$C514,$C515,$C514-SUM($K515:Q515)),0)),0)</f>
        <v>0</v>
      </c>
      <c r="S515" s="247">
        <f ca="1">ROUND(IF(OR(AND($C513=LataProjekcji,$E513&gt;0),AND($C513=LataProjekcji,$E513=0,$D514&lt;=10)),$E514,IF($C513&lt;LataProjekcji,IF((SUM($K515:R515)+$C515)&lt;$C514,$C515,$C514-SUM($K515:R515)),0)),0)</f>
        <v>0</v>
      </c>
      <c r="T515" s="247">
        <f ca="1">ROUND(IF(OR(AND($C513=LataProjekcji,$E513&gt;0),AND($C513=LataProjekcji,$E513=0,$D514&lt;=10)),$E514,IF($C513&lt;LataProjekcji,IF((SUM($K515:S515)+$C515)&lt;$C514,$C515,$C514-SUM($K515:S515)),0)),0)</f>
        <v>0</v>
      </c>
      <c r="U515" s="247">
        <f ca="1">ROUND(IF(OR(AND($C513=LataProjekcji,$E513&gt;0),AND($C513=LataProjekcji,$E513=0,$D514&lt;=10)),$E514,IF($C513&lt;LataProjekcji,IF((SUM($K515:T515)+$C515)&lt;$C514,$C515,$C514-SUM($K515:T515)),0)),0)</f>
        <v>0</v>
      </c>
      <c r="V515" s="247">
        <f ca="1">ROUND(IF(OR(AND($C513=LataProjekcji,$E513&gt;0),AND($C513=LataProjekcji,$E513=0,$D514&lt;=10)),$E514,IF($C513&lt;LataProjekcji,IF((SUM($K515:U515)+$C515)&lt;$C514,$C515,$C514-SUM($K515:U515)),0)),0)</f>
        <v>0</v>
      </c>
      <c r="W515" s="247">
        <f ca="1">ROUND(IF(OR(AND($C513=LataProjekcji,$E513&gt;0),AND($C513=LataProjekcji,$E513=0,$D514&lt;=10)),$E514,IF($C513&lt;LataProjekcji,IF((SUM($K515:V515)+$C515)&lt;$C514,$C515,$C514-SUM($K515:V515)),0)),0)</f>
        <v>0</v>
      </c>
      <c r="X515" s="247">
        <f ca="1">ROUND(IF(OR(AND($C513=LataProjekcji,$E513&gt;0),AND($C513=LataProjekcji,$E513=0,$D514&lt;=10)),$E514,IF($C513&lt;LataProjekcji,IF((SUM($K515:W515)+$C515)&lt;$C514,$C515,$C514-SUM($K515:W515)),0)),0)</f>
        <v>0</v>
      </c>
      <c r="Y515" s="247">
        <f ca="1">ROUND(IF(OR(AND($C513=LataProjekcji,$E513&gt;0),AND($C513=LataProjekcji,$E513=0,$D514&lt;=10)),$E514,IF($C513&lt;LataProjekcji,IF((SUM($K515:X515)+$C515)&lt;$C514,$C515,$C514-SUM($K515:X515)),0)),0)</f>
        <v>0</v>
      </c>
      <c r="Z515" s="247">
        <f ca="1">ROUND(IF(OR(AND($C513=LataProjekcji,$E513&gt;0),AND($C513=LataProjekcji,$E513=0,$D514&lt;=10)),$E514,IF($C513&lt;LataProjekcji,IF((SUM($K515:Y515)+$C515)&lt;$C514,$C515,$C514-SUM($K515:Y515)),0)),0)</f>
        <v>0</v>
      </c>
      <c r="AA515" s="247">
        <f ca="1">ROUND(IF(OR(AND($C513=LataProjekcji,$E513&gt;0),AND($C513=LataProjekcji,$E513=0,$D514&lt;=10)),$E514,IF($C513&lt;LataProjekcji,IF((SUM($K515:Z515)+$C515)&lt;$C514,$C515,$C514-SUM($K515:Z515)),0)),0)</f>
        <v>0</v>
      </c>
      <c r="AB515" s="247">
        <f ca="1">ROUND(IF(OR(AND($C513=LataProjekcji,$E513&gt;0),AND($C513=LataProjekcji,$E513=0,$D514&lt;=10)),$E514,IF($C513&lt;LataProjekcji,IF((SUM($K515:AA515)+$C515)&lt;$C514,$C515,$C514-SUM($K515:AA515)),0)),0)</f>
        <v>0</v>
      </c>
      <c r="AC515" s="247">
        <f ca="1">ROUND(IF(OR(AND($C513=LataProjekcji,$E513&gt;0),AND($C513=LataProjekcji,$E513=0,$D514&lt;=10)),$E514,IF($C513&lt;LataProjekcji,IF((SUM($K515:AB515)+$C515)&lt;$C514,$C515,$C514-SUM($K515:AB515)),0)),0)</f>
        <v>0</v>
      </c>
      <c r="AD515" s="247">
        <f ca="1">ROUND(IF(OR(AND($C513=LataProjekcji,$E513&gt;0),AND($C513=LataProjekcji,$E513=0,$D514&lt;=10)),$E514,IF($C513&lt;LataProjekcji,IF((SUM($K515:AC515)+$C515)&lt;$C514,$C515,$C514-SUM($K515:AC515)),0)),0)</f>
        <v>0</v>
      </c>
      <c r="AE515" s="247">
        <f ca="1">ROUND(IF(OR(AND($C513=LataProjekcji,$E513&gt;0),AND($C513=LataProjekcji,$E513=0,$D514&lt;=10)),$E514,IF($C513&lt;LataProjekcji,IF((SUM($K515:AD515)+$C515)&lt;$C514,$C515,$C514-SUM($K515:AD515)),0)),0)</f>
        <v>0</v>
      </c>
    </row>
    <row r="516" spans="1:31" hidden="1">
      <c r="A516" s="258"/>
      <c r="B516" s="21" t="s">
        <v>396</v>
      </c>
      <c r="C516" s="22"/>
      <c r="D516" s="21"/>
      <c r="E516" s="21"/>
      <c r="F516" s="21"/>
      <c r="G516" s="21"/>
      <c r="I516" s="21"/>
      <c r="J516" s="21"/>
      <c r="K516" s="22">
        <f ca="1">ROUND(K515,0)</f>
        <v>0</v>
      </c>
      <c r="L516" s="22">
        <f t="shared" ref="L516:X516" ca="1" si="395">ROUND(K516+L515,0)</f>
        <v>0</v>
      </c>
      <c r="M516" s="22">
        <f t="shared" ca="1" si="395"/>
        <v>0</v>
      </c>
      <c r="N516" s="22">
        <f t="shared" ca="1" si="395"/>
        <v>0</v>
      </c>
      <c r="O516" s="22">
        <f t="shared" ca="1" si="395"/>
        <v>0</v>
      </c>
      <c r="P516" s="22">
        <f t="shared" ca="1" si="395"/>
        <v>0</v>
      </c>
      <c r="Q516" s="22">
        <f t="shared" ca="1" si="395"/>
        <v>0</v>
      </c>
      <c r="R516" s="22">
        <f t="shared" ca="1" si="395"/>
        <v>0</v>
      </c>
      <c r="S516" s="22">
        <f t="shared" ca="1" si="395"/>
        <v>0</v>
      </c>
      <c r="T516" s="22">
        <f t="shared" ca="1" si="395"/>
        <v>0</v>
      </c>
      <c r="U516" s="22">
        <f t="shared" ca="1" si="395"/>
        <v>0</v>
      </c>
      <c r="V516" s="22">
        <f t="shared" ca="1" si="395"/>
        <v>0</v>
      </c>
      <c r="W516" s="22">
        <f t="shared" ca="1" si="395"/>
        <v>0</v>
      </c>
      <c r="X516" s="22">
        <f t="shared" ca="1" si="395"/>
        <v>0</v>
      </c>
      <c r="Y516" s="22">
        <f t="shared" ref="Y516" ca="1" si="396">ROUND(X516+Y515,0)</f>
        <v>0</v>
      </c>
      <c r="Z516" s="22">
        <f t="shared" ref="Z516" ca="1" si="397">ROUND(Y516+Z515,0)</f>
        <v>0</v>
      </c>
      <c r="AA516" s="22">
        <f t="shared" ref="AA516" ca="1" si="398">ROUND(Z516+AA515,0)</f>
        <v>0</v>
      </c>
      <c r="AB516" s="22">
        <f t="shared" ref="AB516" ca="1" si="399">ROUND(AA516+AB515,0)</f>
        <v>0</v>
      </c>
      <c r="AC516" s="22">
        <f t="shared" ref="AC516" ca="1" si="400">ROUND(AB516+AC515,0)</f>
        <v>0</v>
      </c>
      <c r="AD516" s="22">
        <f t="shared" ref="AD516" ca="1" si="401">ROUND(AC516+AD515,0)</f>
        <v>0</v>
      </c>
      <c r="AE516" s="22">
        <f t="shared" ref="AE516" ca="1" si="402">ROUND(AD516+AE515,0)</f>
        <v>0</v>
      </c>
    </row>
    <row r="517" spans="1:31" hidden="1">
      <c r="A517" s="258"/>
      <c r="B517" s="21" t="s">
        <v>387</v>
      </c>
      <c r="C517" s="22"/>
      <c r="D517" s="21"/>
      <c r="E517" s="21"/>
      <c r="F517" s="21"/>
      <c r="G517" s="21"/>
      <c r="I517" s="21"/>
      <c r="J517" s="21"/>
      <c r="K517" s="76">
        <f t="shared" ref="K517:W517" ca="1" si="403">IF($C513=LataProjekcji,ROUND($C514-K516,0),ROUND(IF(K515=0,0,$C514-K516),0))</f>
        <v>0</v>
      </c>
      <c r="L517" s="76">
        <f t="shared" ca="1" si="403"/>
        <v>0</v>
      </c>
      <c r="M517" s="76">
        <f t="shared" ca="1" si="403"/>
        <v>0</v>
      </c>
      <c r="N517" s="76">
        <f t="shared" ca="1" si="403"/>
        <v>0</v>
      </c>
      <c r="O517" s="76">
        <f t="shared" ca="1" si="403"/>
        <v>0</v>
      </c>
      <c r="P517" s="76">
        <f t="shared" ca="1" si="403"/>
        <v>0</v>
      </c>
      <c r="Q517" s="76">
        <f t="shared" ca="1" si="403"/>
        <v>0</v>
      </c>
      <c r="R517" s="76">
        <f t="shared" ca="1" si="403"/>
        <v>0</v>
      </c>
      <c r="S517" s="76">
        <f t="shared" ca="1" si="403"/>
        <v>0</v>
      </c>
      <c r="T517" s="76">
        <f t="shared" ca="1" si="403"/>
        <v>0</v>
      </c>
      <c r="U517" s="76">
        <f t="shared" ca="1" si="403"/>
        <v>0</v>
      </c>
      <c r="V517" s="76">
        <f t="shared" ca="1" si="403"/>
        <v>0</v>
      </c>
      <c r="W517" s="76">
        <f t="shared" ca="1" si="403"/>
        <v>0</v>
      </c>
      <c r="X517" s="76">
        <f t="shared" ref="X517:AA517" ca="1" si="404">IF($C513=LataProjekcji,ROUND($C514-X516,0),ROUND(IF(X515=0,0,$C514-X516),0))</f>
        <v>0</v>
      </c>
      <c r="Y517" s="76">
        <f t="shared" ca="1" si="404"/>
        <v>0</v>
      </c>
      <c r="Z517" s="76">
        <f t="shared" ca="1" si="404"/>
        <v>0</v>
      </c>
      <c r="AA517" s="76">
        <f t="shared" ca="1" si="404"/>
        <v>0</v>
      </c>
      <c r="AB517" s="76">
        <f t="shared" ref="AB517:AE517" ca="1" si="405">IF($C513=LataProjekcji,ROUND($C514-AB516,0),ROUND(IF(AB515=0,0,$C514-AB516),0))</f>
        <v>0</v>
      </c>
      <c r="AC517" s="76">
        <f t="shared" ca="1" si="405"/>
        <v>0</v>
      </c>
      <c r="AD517" s="76">
        <f t="shared" ca="1" si="405"/>
        <v>0</v>
      </c>
      <c r="AE517" s="76">
        <f t="shared" ca="1" si="405"/>
        <v>0</v>
      </c>
    </row>
    <row r="518" spans="1:31" hidden="1">
      <c r="A518" s="258"/>
      <c r="B518" s="20"/>
      <c r="C518" s="21"/>
      <c r="D518" s="21"/>
      <c r="E518" s="21"/>
      <c r="F518" s="21"/>
      <c r="G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</row>
    <row r="519" spans="1:31" hidden="1">
      <c r="A519" s="258"/>
      <c r="B519" s="20" t="s">
        <v>430</v>
      </c>
      <c r="C519" s="21">
        <f>C512+1</f>
        <v>20</v>
      </c>
      <c r="D519" s="21" t="str">
        <f ca="1">OFFSET($B$62,C519,0)</f>
        <v/>
      </c>
      <c r="E519" s="453">
        <f>E512+1</f>
        <v>20</v>
      </c>
      <c r="F519" s="21"/>
      <c r="G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</row>
    <row r="520" spans="1:31" hidden="1">
      <c r="A520" s="258"/>
      <c r="B520" s="21" t="s">
        <v>394</v>
      </c>
      <c r="C520" s="164">
        <f ca="1">IFERROR(YEAR(OFFSET($D$62,C519,0)),0)</f>
        <v>0</v>
      </c>
      <c r="D520" s="164">
        <f ca="1">IFERROR(MONTH(OFFSET($D$62,C519,0)),0)</f>
        <v>0</v>
      </c>
      <c r="E520" s="522">
        <f ca="1">IleMiesiecyDoKoncaRokuRozliczenieDotacji</f>
        <v>0</v>
      </c>
      <c r="F520" s="21"/>
      <c r="G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</row>
    <row r="521" spans="1:31" hidden="1">
      <c r="A521" s="258"/>
      <c r="B521" s="21" t="s">
        <v>387</v>
      </c>
      <c r="C521" s="22">
        <f ca="1">OFFSET($F$62,C519,0)</f>
        <v>0</v>
      </c>
      <c r="D521" s="22" t="str">
        <f ca="1">OFFSET($C$62,C519,0)</f>
        <v/>
      </c>
      <c r="E521" s="22">
        <f ca="1">IF(D521&gt;10,ROUND(($C522/12)*$E520,0),$C521)</f>
        <v>0</v>
      </c>
      <c r="F521" s="21"/>
      <c r="G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</row>
    <row r="522" spans="1:31" hidden="1">
      <c r="A522" s="258"/>
      <c r="B522" s="21" t="s">
        <v>395</v>
      </c>
      <c r="C522" s="656">
        <f ca="1">IF(ISBLANK(OFFSET($D$62,C519,0)),0,IF(OFFSET($C$62,C519,0)&gt;10,ROUND(C521*D522,0),IF(C521&lt;0,0,C521)))</f>
        <v>0</v>
      </c>
      <c r="D522" s="654">
        <f ca="1">'Środki trwałe'!C1317</f>
        <v>0</v>
      </c>
      <c r="E522" s="21"/>
      <c r="F522" s="21"/>
      <c r="G522" s="21"/>
      <c r="I522" s="21"/>
      <c r="J522" s="21"/>
      <c r="K522" s="75">
        <f ca="1">IFERROR(ROUND(IF(($C520+1)=K$59,$C522,0),0),0)</f>
        <v>0</v>
      </c>
      <c r="L522" s="247">
        <f ca="1">ROUND(IF(OR(AND($C520=LataProjekcji,$E520&gt;0),AND($C520=LataProjekcji,$E520=0,$D521&lt;=10)),$E521,IF($C520&lt;LataProjekcji,IF((SUM($K522:K522)+$C522)&lt;$C521,$C522,$C521-SUM($K522:K522)),0)),0)</f>
        <v>0</v>
      </c>
      <c r="M522" s="247">
        <f ca="1">ROUND(IF(OR(AND($C520=LataProjekcji,$E520&gt;0),AND($C520=LataProjekcji,$E520=0,$D521&lt;=10)),$E521,IF($C520&lt;LataProjekcji,IF((SUM($K522:L522)+$C522)&lt;$C521,$C522,$C521-SUM($K522:L522)),0)),0)</f>
        <v>0</v>
      </c>
      <c r="N522" s="247">
        <f ca="1">ROUND(IF(OR(AND($C520=LataProjekcji,$E520&gt;0),AND($C520=LataProjekcji,$E520=0,$D521&lt;=10)),$E521,IF($C520&lt;LataProjekcji,IF((SUM($K522:M522)+$C522)&lt;$C521,$C522,$C521-SUM($K522:M522)),0)),0)</f>
        <v>0</v>
      </c>
      <c r="O522" s="247">
        <f ca="1">ROUND(IF(OR(AND($C520=LataProjekcji,$E520&gt;0),AND($C520=LataProjekcji,$E520=0,$D521&lt;=10)),$E521,IF($C520&lt;LataProjekcji,IF((SUM($K522:N522)+$C522)&lt;$C521,$C522,$C521-SUM($K522:N522)),0)),0)</f>
        <v>0</v>
      </c>
      <c r="P522" s="247">
        <f ca="1">ROUND(IF(OR(AND($C520=LataProjekcji,$E520&gt;0),AND($C520=LataProjekcji,$E520=0,$D521&lt;=10)),$E521,IF($C520&lt;LataProjekcji,IF((SUM($K522:O522)+$C522)&lt;$C521,$C522,$C521-SUM($K522:O522)),0)),0)</f>
        <v>0</v>
      </c>
      <c r="Q522" s="247">
        <f ca="1">ROUND(IF(OR(AND($C520=LataProjekcji,$E520&gt;0),AND($C520=LataProjekcji,$E520=0,$D521&lt;=10)),$E521,IF($C520&lt;LataProjekcji,IF((SUM($K522:P522)+$C522)&lt;$C521,$C522,$C521-SUM($K522:P522)),0)),0)</f>
        <v>0</v>
      </c>
      <c r="R522" s="247">
        <f ca="1">ROUND(IF(OR(AND($C520=LataProjekcji,$E520&gt;0),AND($C520=LataProjekcji,$E520=0,$D521&lt;=10)),$E521,IF($C520&lt;LataProjekcji,IF((SUM($K522:Q522)+$C522)&lt;$C521,$C522,$C521-SUM($K522:Q522)),0)),0)</f>
        <v>0</v>
      </c>
      <c r="S522" s="247">
        <f ca="1">ROUND(IF(OR(AND($C520=LataProjekcji,$E520&gt;0),AND($C520=LataProjekcji,$E520=0,$D521&lt;=10)),$E521,IF($C520&lt;LataProjekcji,IF((SUM($K522:R522)+$C522)&lt;$C521,$C522,$C521-SUM($K522:R522)),0)),0)</f>
        <v>0</v>
      </c>
      <c r="T522" s="247">
        <f ca="1">ROUND(IF(OR(AND($C520=LataProjekcji,$E520&gt;0),AND($C520=LataProjekcji,$E520=0,$D521&lt;=10)),$E521,IF($C520&lt;LataProjekcji,IF((SUM($K522:S522)+$C522)&lt;$C521,$C522,$C521-SUM($K522:S522)),0)),0)</f>
        <v>0</v>
      </c>
      <c r="U522" s="247">
        <f ca="1">ROUND(IF(OR(AND($C520=LataProjekcji,$E520&gt;0),AND($C520=LataProjekcji,$E520=0,$D521&lt;=10)),$E521,IF($C520&lt;LataProjekcji,IF((SUM($K522:T522)+$C522)&lt;$C521,$C522,$C521-SUM($K522:T522)),0)),0)</f>
        <v>0</v>
      </c>
      <c r="V522" s="247">
        <f ca="1">ROUND(IF(OR(AND($C520=LataProjekcji,$E520&gt;0),AND($C520=LataProjekcji,$E520=0,$D521&lt;=10)),$E521,IF($C520&lt;LataProjekcji,IF((SUM($K522:U522)+$C522)&lt;$C521,$C522,$C521-SUM($K522:U522)),0)),0)</f>
        <v>0</v>
      </c>
      <c r="W522" s="247">
        <f ca="1">ROUND(IF(OR(AND($C520=LataProjekcji,$E520&gt;0),AND($C520=LataProjekcji,$E520=0,$D521&lt;=10)),$E521,IF($C520&lt;LataProjekcji,IF((SUM($K522:V522)+$C522)&lt;$C521,$C522,$C521-SUM($K522:V522)),0)),0)</f>
        <v>0</v>
      </c>
      <c r="X522" s="247">
        <f ca="1">ROUND(IF(OR(AND($C520=LataProjekcji,$E520&gt;0),AND($C520=LataProjekcji,$E520=0,$D521&lt;=10)),$E521,IF($C520&lt;LataProjekcji,IF((SUM($K522:W522)+$C522)&lt;$C521,$C522,$C521-SUM($K522:W522)),0)),0)</f>
        <v>0</v>
      </c>
      <c r="Y522" s="247">
        <f ca="1">ROUND(IF(OR(AND($C520=LataProjekcji,$E520&gt;0),AND($C520=LataProjekcji,$E520=0,$D521&lt;=10)),$E521,IF($C520&lt;LataProjekcji,IF((SUM($K522:X522)+$C522)&lt;$C521,$C522,$C521-SUM($K522:X522)),0)),0)</f>
        <v>0</v>
      </c>
      <c r="Z522" s="247">
        <f ca="1">ROUND(IF(OR(AND($C520=LataProjekcji,$E520&gt;0),AND($C520=LataProjekcji,$E520=0,$D521&lt;=10)),$E521,IF($C520&lt;LataProjekcji,IF((SUM($K522:Y522)+$C522)&lt;$C521,$C522,$C521-SUM($K522:Y522)),0)),0)</f>
        <v>0</v>
      </c>
      <c r="AA522" s="247">
        <f ca="1">ROUND(IF(OR(AND($C520=LataProjekcji,$E520&gt;0),AND($C520=LataProjekcji,$E520=0,$D521&lt;=10)),$E521,IF($C520&lt;LataProjekcji,IF((SUM($K522:Z522)+$C522)&lt;$C521,$C522,$C521-SUM($K522:Z522)),0)),0)</f>
        <v>0</v>
      </c>
      <c r="AB522" s="247">
        <f ca="1">ROUND(IF(OR(AND($C520=LataProjekcji,$E520&gt;0),AND($C520=LataProjekcji,$E520=0,$D521&lt;=10)),$E521,IF($C520&lt;LataProjekcji,IF((SUM($K522:AA522)+$C522)&lt;$C521,$C522,$C521-SUM($K522:AA522)),0)),0)</f>
        <v>0</v>
      </c>
      <c r="AC522" s="247">
        <f ca="1">ROUND(IF(OR(AND($C520=LataProjekcji,$E520&gt;0),AND($C520=LataProjekcji,$E520=0,$D521&lt;=10)),$E521,IF($C520&lt;LataProjekcji,IF((SUM($K522:AB522)+$C522)&lt;$C521,$C522,$C521-SUM($K522:AB522)),0)),0)</f>
        <v>0</v>
      </c>
      <c r="AD522" s="247">
        <f ca="1">ROUND(IF(OR(AND($C520=LataProjekcji,$E520&gt;0),AND($C520=LataProjekcji,$E520=0,$D521&lt;=10)),$E521,IF($C520&lt;LataProjekcji,IF((SUM($K522:AC522)+$C522)&lt;$C521,$C522,$C521-SUM($K522:AC522)),0)),0)</f>
        <v>0</v>
      </c>
      <c r="AE522" s="247">
        <f ca="1">ROUND(IF(OR(AND($C520=LataProjekcji,$E520&gt;0),AND($C520=LataProjekcji,$E520=0,$D521&lt;=10)),$E521,IF($C520&lt;LataProjekcji,IF((SUM($K522:AD522)+$C522)&lt;$C521,$C522,$C521-SUM($K522:AD522)),0)),0)</f>
        <v>0</v>
      </c>
    </row>
    <row r="523" spans="1:31" hidden="1">
      <c r="A523" s="258"/>
      <c r="B523" s="21" t="s">
        <v>396</v>
      </c>
      <c r="C523" s="22"/>
      <c r="D523" s="21"/>
      <c r="E523" s="21"/>
      <c r="F523" s="21"/>
      <c r="G523" s="21"/>
      <c r="I523" s="21"/>
      <c r="J523" s="21"/>
      <c r="K523" s="22">
        <f ca="1">ROUND(K522,0)</f>
        <v>0</v>
      </c>
      <c r="L523" s="22">
        <f t="shared" ref="L523:X523" ca="1" si="406">ROUND(K523+L522,0)</f>
        <v>0</v>
      </c>
      <c r="M523" s="22">
        <f t="shared" ca="1" si="406"/>
        <v>0</v>
      </c>
      <c r="N523" s="22">
        <f t="shared" ca="1" si="406"/>
        <v>0</v>
      </c>
      <c r="O523" s="22">
        <f t="shared" ca="1" si="406"/>
        <v>0</v>
      </c>
      <c r="P523" s="22">
        <f t="shared" ca="1" si="406"/>
        <v>0</v>
      </c>
      <c r="Q523" s="22">
        <f t="shared" ca="1" si="406"/>
        <v>0</v>
      </c>
      <c r="R523" s="22">
        <f t="shared" ca="1" si="406"/>
        <v>0</v>
      </c>
      <c r="S523" s="22">
        <f t="shared" ca="1" si="406"/>
        <v>0</v>
      </c>
      <c r="T523" s="22">
        <f t="shared" ca="1" si="406"/>
        <v>0</v>
      </c>
      <c r="U523" s="22">
        <f t="shared" ca="1" si="406"/>
        <v>0</v>
      </c>
      <c r="V523" s="22">
        <f t="shared" ca="1" si="406"/>
        <v>0</v>
      </c>
      <c r="W523" s="22">
        <f t="shared" ca="1" si="406"/>
        <v>0</v>
      </c>
      <c r="X523" s="22">
        <f t="shared" ca="1" si="406"/>
        <v>0</v>
      </c>
      <c r="Y523" s="22">
        <f t="shared" ref="Y523" ca="1" si="407">ROUND(X523+Y522,0)</f>
        <v>0</v>
      </c>
      <c r="Z523" s="22">
        <f t="shared" ref="Z523" ca="1" si="408">ROUND(Y523+Z522,0)</f>
        <v>0</v>
      </c>
      <c r="AA523" s="22">
        <f t="shared" ref="AA523" ca="1" si="409">ROUND(Z523+AA522,0)</f>
        <v>0</v>
      </c>
      <c r="AB523" s="22">
        <f t="shared" ref="AB523" ca="1" si="410">ROUND(AA523+AB522,0)</f>
        <v>0</v>
      </c>
      <c r="AC523" s="22">
        <f t="shared" ref="AC523" ca="1" si="411">ROUND(AB523+AC522,0)</f>
        <v>0</v>
      </c>
      <c r="AD523" s="22">
        <f t="shared" ref="AD523" ca="1" si="412">ROUND(AC523+AD522,0)</f>
        <v>0</v>
      </c>
      <c r="AE523" s="22">
        <f t="shared" ref="AE523" ca="1" si="413">ROUND(AD523+AE522,0)</f>
        <v>0</v>
      </c>
    </row>
    <row r="524" spans="1:31" hidden="1">
      <c r="A524" s="258"/>
      <c r="B524" s="21" t="s">
        <v>387</v>
      </c>
      <c r="C524" s="22"/>
      <c r="D524" s="21"/>
      <c r="E524" s="21"/>
      <c r="F524" s="21"/>
      <c r="G524" s="21"/>
      <c r="I524" s="21"/>
      <c r="J524" s="21"/>
      <c r="K524" s="76">
        <f t="shared" ref="K524:W524" ca="1" si="414">IF($C520=LataProjekcji,ROUND($C521-K523,0),ROUND(IF(K522=0,0,$C521-K523),0))</f>
        <v>0</v>
      </c>
      <c r="L524" s="76">
        <f t="shared" ca="1" si="414"/>
        <v>0</v>
      </c>
      <c r="M524" s="76">
        <f t="shared" ca="1" si="414"/>
        <v>0</v>
      </c>
      <c r="N524" s="76">
        <f t="shared" ca="1" si="414"/>
        <v>0</v>
      </c>
      <c r="O524" s="76">
        <f t="shared" ca="1" si="414"/>
        <v>0</v>
      </c>
      <c r="P524" s="76">
        <f t="shared" ca="1" si="414"/>
        <v>0</v>
      </c>
      <c r="Q524" s="76">
        <f t="shared" ca="1" si="414"/>
        <v>0</v>
      </c>
      <c r="R524" s="76">
        <f t="shared" ca="1" si="414"/>
        <v>0</v>
      </c>
      <c r="S524" s="76">
        <f t="shared" ca="1" si="414"/>
        <v>0</v>
      </c>
      <c r="T524" s="76">
        <f t="shared" ca="1" si="414"/>
        <v>0</v>
      </c>
      <c r="U524" s="76">
        <f t="shared" ca="1" si="414"/>
        <v>0</v>
      </c>
      <c r="V524" s="76">
        <f t="shared" ca="1" si="414"/>
        <v>0</v>
      </c>
      <c r="W524" s="76">
        <f t="shared" ca="1" si="414"/>
        <v>0</v>
      </c>
      <c r="X524" s="76">
        <f t="shared" ref="X524:AA524" ca="1" si="415">IF($C520=LataProjekcji,ROUND($C521-X523,0),ROUND(IF(X522=0,0,$C521-X523),0))</f>
        <v>0</v>
      </c>
      <c r="Y524" s="76">
        <f t="shared" ca="1" si="415"/>
        <v>0</v>
      </c>
      <c r="Z524" s="76">
        <f t="shared" ca="1" si="415"/>
        <v>0</v>
      </c>
      <c r="AA524" s="76">
        <f t="shared" ca="1" si="415"/>
        <v>0</v>
      </c>
      <c r="AB524" s="76">
        <f t="shared" ref="AB524:AE524" ca="1" si="416">IF($C520=LataProjekcji,ROUND($C521-AB523,0),ROUND(IF(AB522=0,0,$C521-AB523),0))</f>
        <v>0</v>
      </c>
      <c r="AC524" s="76">
        <f t="shared" ca="1" si="416"/>
        <v>0</v>
      </c>
      <c r="AD524" s="76">
        <f t="shared" ca="1" si="416"/>
        <v>0</v>
      </c>
      <c r="AE524" s="76">
        <f t="shared" ca="1" si="416"/>
        <v>0</v>
      </c>
    </row>
    <row r="525" spans="1:31" hidden="1">
      <c r="A525" s="258"/>
      <c r="B525" s="21"/>
      <c r="C525" s="22"/>
      <c r="D525" s="21"/>
      <c r="E525" s="21"/>
      <c r="F525" s="21"/>
      <c r="G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</row>
    <row r="526" spans="1:31" hidden="1">
      <c r="A526" s="258"/>
      <c r="B526" s="20" t="s">
        <v>430</v>
      </c>
      <c r="C526" s="21">
        <v>21</v>
      </c>
      <c r="D526" s="21" t="str">
        <f ca="1">OFFSET($B$62,C526,0)</f>
        <v/>
      </c>
      <c r="E526" s="453">
        <f>E519+1</f>
        <v>21</v>
      </c>
      <c r="F526" s="21"/>
      <c r="G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</row>
    <row r="527" spans="1:31" hidden="1">
      <c r="A527" s="258"/>
      <c r="B527" s="21" t="s">
        <v>394</v>
      </c>
      <c r="C527" s="164">
        <f ca="1">IFERROR(YEAR(OFFSET($D$62,C526,0)),0)</f>
        <v>0</v>
      </c>
      <c r="D527" s="164">
        <f ca="1">IFERROR(MONTH(OFFSET($D$62,C526,0)),0)</f>
        <v>0</v>
      </c>
      <c r="E527" s="522">
        <f ca="1">IleMiesiecyDoKoncaRokuRozliczenieDotacji</f>
        <v>0</v>
      </c>
      <c r="F527" s="21"/>
      <c r="G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</row>
    <row r="528" spans="1:31" hidden="1">
      <c r="A528" s="258"/>
      <c r="B528" s="21" t="s">
        <v>387</v>
      </c>
      <c r="C528" s="22">
        <f ca="1">OFFSET($F$62,C526,0)</f>
        <v>0</v>
      </c>
      <c r="D528" s="22" t="str">
        <f ca="1">OFFSET($C$62,C526,0)</f>
        <v/>
      </c>
      <c r="E528" s="22">
        <f ca="1">IF(D528&gt;10,ROUND(($C529/12)*$E527,0),$C528)</f>
        <v>0</v>
      </c>
      <c r="F528" s="21"/>
      <c r="G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</row>
    <row r="529" spans="1:31" hidden="1">
      <c r="A529" s="258"/>
      <c r="B529" s="21" t="s">
        <v>395</v>
      </c>
      <c r="C529" s="656">
        <f ca="1">IF(ISBLANK(OFFSET($D$62,C526,0)),0,IF(OFFSET($C$62,C526,0)&gt;10,ROUND(C528*D529,0),IF(C528&lt;0,0,C528)))</f>
        <v>0</v>
      </c>
      <c r="D529" s="654">
        <f ca="1">'Środki trwałe'!C1324</f>
        <v>0</v>
      </c>
      <c r="E529" s="21"/>
      <c r="F529" s="21"/>
      <c r="G529" s="21"/>
      <c r="I529" s="21"/>
      <c r="J529" s="21"/>
      <c r="K529" s="75">
        <f ca="1">IFERROR(ROUND(IF(($C527+1)=K$59,$C529,0),0),0)</f>
        <v>0</v>
      </c>
      <c r="L529" s="247">
        <f ca="1">ROUND(IF(OR(AND($C527=LataProjekcji,$E527&gt;0),AND($C527=LataProjekcji,$E527=0,$D528&lt;=10)),$E528,IF($C527&lt;LataProjekcji,IF((SUM($K529:K529)+$C529)&lt;$C528,$C529,$C528-SUM($K529:K529)),0)),0)</f>
        <v>0</v>
      </c>
      <c r="M529" s="247">
        <f ca="1">ROUND(IF(OR(AND($C527=LataProjekcji,$E527&gt;0),AND($C527=LataProjekcji,$E527=0,$D528&lt;=10)),$E528,IF($C527&lt;LataProjekcji,IF((SUM($K529:L529)+$C529)&lt;$C528,$C529,$C528-SUM($K529:L529)),0)),0)</f>
        <v>0</v>
      </c>
      <c r="N529" s="247">
        <f ca="1">ROUND(IF(OR(AND($C527=LataProjekcji,$E527&gt;0),AND($C527=LataProjekcji,$E527=0,$D528&lt;=10)),$E528,IF($C527&lt;LataProjekcji,IF((SUM($K529:M529)+$C529)&lt;$C528,$C529,$C528-SUM($K529:M529)),0)),0)</f>
        <v>0</v>
      </c>
      <c r="O529" s="247">
        <f ca="1">ROUND(IF(OR(AND($C527=LataProjekcji,$E527&gt;0),AND($C527=LataProjekcji,$E527=0,$D528&lt;=10)),$E528,IF($C527&lt;LataProjekcji,IF((SUM($K529:N529)+$C529)&lt;$C528,$C529,$C528-SUM($K529:N529)),0)),0)</f>
        <v>0</v>
      </c>
      <c r="P529" s="247">
        <f ca="1">ROUND(IF(OR(AND($C527=LataProjekcji,$E527&gt;0),AND($C527=LataProjekcji,$E527=0,$D528&lt;=10)),$E528,IF($C527&lt;LataProjekcji,IF((SUM($K529:O529)+$C529)&lt;$C528,$C529,$C528-SUM($K529:O529)),0)),0)</f>
        <v>0</v>
      </c>
      <c r="Q529" s="247">
        <f ca="1">ROUND(IF(OR(AND($C527=LataProjekcji,$E527&gt;0),AND($C527=LataProjekcji,$E527=0,$D528&lt;=10)),$E528,IF($C527&lt;LataProjekcji,IF((SUM($K529:P529)+$C529)&lt;$C528,$C529,$C528-SUM($K529:P529)),0)),0)</f>
        <v>0</v>
      </c>
      <c r="R529" s="247">
        <f ca="1">ROUND(IF(OR(AND($C527=LataProjekcji,$E527&gt;0),AND($C527=LataProjekcji,$E527=0,$D528&lt;=10)),$E528,IF($C527&lt;LataProjekcji,IF((SUM($K529:Q529)+$C529)&lt;$C528,$C529,$C528-SUM($K529:Q529)),0)),0)</f>
        <v>0</v>
      </c>
      <c r="S529" s="247">
        <f ca="1">ROUND(IF(OR(AND($C527=LataProjekcji,$E527&gt;0),AND($C527=LataProjekcji,$E527=0,$D528&lt;=10)),$E528,IF($C527&lt;LataProjekcji,IF((SUM($K529:R529)+$C529)&lt;$C528,$C529,$C528-SUM($K529:R529)),0)),0)</f>
        <v>0</v>
      </c>
      <c r="T529" s="247">
        <f ca="1">ROUND(IF(OR(AND($C527=LataProjekcji,$E527&gt;0),AND($C527=LataProjekcji,$E527=0,$D528&lt;=10)),$E528,IF($C527&lt;LataProjekcji,IF((SUM($K529:S529)+$C529)&lt;$C528,$C529,$C528-SUM($K529:S529)),0)),0)</f>
        <v>0</v>
      </c>
      <c r="U529" s="247">
        <f ca="1">ROUND(IF(OR(AND($C527=LataProjekcji,$E527&gt;0),AND($C527=LataProjekcji,$E527=0,$D528&lt;=10)),$E528,IF($C527&lt;LataProjekcji,IF((SUM($K529:T529)+$C529)&lt;$C528,$C529,$C528-SUM($K529:T529)),0)),0)</f>
        <v>0</v>
      </c>
      <c r="V529" s="247">
        <f ca="1">ROUND(IF(OR(AND($C527=LataProjekcji,$E527&gt;0),AND($C527=LataProjekcji,$E527=0,$D528&lt;=10)),$E528,IF($C527&lt;LataProjekcji,IF((SUM($K529:U529)+$C529)&lt;$C528,$C529,$C528-SUM($K529:U529)),0)),0)</f>
        <v>0</v>
      </c>
      <c r="W529" s="247">
        <f ca="1">ROUND(IF(OR(AND($C527=LataProjekcji,$E527&gt;0),AND($C527=LataProjekcji,$E527=0,$D528&lt;=10)),$E528,IF($C527&lt;LataProjekcji,IF((SUM($K529:V529)+$C529)&lt;$C528,$C529,$C528-SUM($K529:V529)),0)),0)</f>
        <v>0</v>
      </c>
      <c r="X529" s="247">
        <f ca="1">ROUND(IF(OR(AND($C527=LataProjekcji,$E527&gt;0),AND($C527=LataProjekcji,$E527=0,$D528&lt;=10)),$E528,IF($C527&lt;LataProjekcji,IF((SUM($K529:W529)+$C529)&lt;$C528,$C529,$C528-SUM($K529:W529)),0)),0)</f>
        <v>0</v>
      </c>
      <c r="Y529" s="247">
        <f ca="1">ROUND(IF(OR(AND($C527=LataProjekcji,$E527&gt;0),AND($C527=LataProjekcji,$E527=0,$D528&lt;=10)),$E528,IF($C527&lt;LataProjekcji,IF((SUM($K529:X529)+$C529)&lt;$C528,$C529,$C528-SUM($K529:X529)),0)),0)</f>
        <v>0</v>
      </c>
      <c r="Z529" s="247">
        <f ca="1">ROUND(IF(OR(AND($C527=LataProjekcji,$E527&gt;0),AND($C527=LataProjekcji,$E527=0,$D528&lt;=10)),$E528,IF($C527&lt;LataProjekcji,IF((SUM($K529:Y529)+$C529)&lt;$C528,$C529,$C528-SUM($K529:Y529)),0)),0)</f>
        <v>0</v>
      </c>
      <c r="AA529" s="247">
        <f ca="1">ROUND(IF(OR(AND($C527=LataProjekcji,$E527&gt;0),AND($C527=LataProjekcji,$E527=0,$D528&lt;=10)),$E528,IF($C527&lt;LataProjekcji,IF((SUM($K529:Z529)+$C529)&lt;$C528,$C529,$C528-SUM($K529:Z529)),0)),0)</f>
        <v>0</v>
      </c>
      <c r="AB529" s="247">
        <f ca="1">ROUND(IF(OR(AND($C527=LataProjekcji,$E527&gt;0),AND($C527=LataProjekcji,$E527=0,$D528&lt;=10)),$E528,IF($C527&lt;LataProjekcji,IF((SUM($K529:AA529)+$C529)&lt;$C528,$C529,$C528-SUM($K529:AA529)),0)),0)</f>
        <v>0</v>
      </c>
      <c r="AC529" s="247">
        <f ca="1">ROUND(IF(OR(AND($C527=LataProjekcji,$E527&gt;0),AND($C527=LataProjekcji,$E527=0,$D528&lt;=10)),$E528,IF($C527&lt;LataProjekcji,IF((SUM($K529:AB529)+$C529)&lt;$C528,$C529,$C528-SUM($K529:AB529)),0)),0)</f>
        <v>0</v>
      </c>
      <c r="AD529" s="247">
        <f ca="1">ROUND(IF(OR(AND($C527=LataProjekcji,$E527&gt;0),AND($C527=LataProjekcji,$E527=0,$D528&lt;=10)),$E528,IF($C527&lt;LataProjekcji,IF((SUM($K529:AC529)+$C529)&lt;$C528,$C529,$C528-SUM($K529:AC529)),0)),0)</f>
        <v>0</v>
      </c>
      <c r="AE529" s="247">
        <f ca="1">ROUND(IF(OR(AND($C527=LataProjekcji,$E527&gt;0),AND($C527=LataProjekcji,$E527=0,$D528&lt;=10)),$E528,IF($C527&lt;LataProjekcji,IF((SUM($K529:AD529)+$C529)&lt;$C528,$C529,$C528-SUM($K529:AD529)),0)),0)</f>
        <v>0</v>
      </c>
    </row>
    <row r="530" spans="1:31" hidden="1">
      <c r="A530" s="258"/>
      <c r="B530" s="21" t="s">
        <v>396</v>
      </c>
      <c r="C530" s="22"/>
      <c r="D530" s="21"/>
      <c r="E530" s="21"/>
      <c r="F530" s="21"/>
      <c r="G530" s="21"/>
      <c r="I530" s="21"/>
      <c r="J530" s="21"/>
      <c r="K530" s="22">
        <f ca="1">ROUND(K529,0)</f>
        <v>0</v>
      </c>
      <c r="L530" s="22">
        <f t="shared" ref="L530:W530" ca="1" si="417">ROUND(K530+L529,0)</f>
        <v>0</v>
      </c>
      <c r="M530" s="22">
        <f t="shared" ca="1" si="417"/>
        <v>0</v>
      </c>
      <c r="N530" s="22">
        <f t="shared" ca="1" si="417"/>
        <v>0</v>
      </c>
      <c r="O530" s="22">
        <f t="shared" ca="1" si="417"/>
        <v>0</v>
      </c>
      <c r="P530" s="22">
        <f t="shared" ca="1" si="417"/>
        <v>0</v>
      </c>
      <c r="Q530" s="22">
        <f t="shared" ca="1" si="417"/>
        <v>0</v>
      </c>
      <c r="R530" s="22">
        <f t="shared" ca="1" si="417"/>
        <v>0</v>
      </c>
      <c r="S530" s="22">
        <f t="shared" ca="1" si="417"/>
        <v>0</v>
      </c>
      <c r="T530" s="22">
        <f t="shared" ca="1" si="417"/>
        <v>0</v>
      </c>
      <c r="U530" s="22">
        <f t="shared" ca="1" si="417"/>
        <v>0</v>
      </c>
      <c r="V530" s="22">
        <f t="shared" ca="1" si="417"/>
        <v>0</v>
      </c>
      <c r="W530" s="22">
        <f t="shared" ca="1" si="417"/>
        <v>0</v>
      </c>
      <c r="X530" s="22">
        <f ca="1">ROUND(W530+X529,0)</f>
        <v>0</v>
      </c>
      <c r="Y530" s="22">
        <f t="shared" ref="Y530:AA530" ca="1" si="418">ROUND(X530+Y529,0)</f>
        <v>0</v>
      </c>
      <c r="Z530" s="22">
        <f t="shared" ca="1" si="418"/>
        <v>0</v>
      </c>
      <c r="AA530" s="22">
        <f t="shared" ca="1" si="418"/>
        <v>0</v>
      </c>
      <c r="AB530" s="22">
        <f t="shared" ref="AB530" ca="1" si="419">ROUND(AA530+AB529,0)</f>
        <v>0</v>
      </c>
      <c r="AC530" s="22">
        <f t="shared" ref="AC530" ca="1" si="420">ROUND(AB530+AC529,0)</f>
        <v>0</v>
      </c>
      <c r="AD530" s="22">
        <f t="shared" ref="AD530" ca="1" si="421">ROUND(AC530+AD529,0)</f>
        <v>0</v>
      </c>
      <c r="AE530" s="22">
        <f t="shared" ref="AE530" ca="1" si="422">ROUND(AD530+AE529,0)</f>
        <v>0</v>
      </c>
    </row>
    <row r="531" spans="1:31" hidden="1">
      <c r="A531" s="258"/>
      <c r="B531" s="21" t="s">
        <v>387</v>
      </c>
      <c r="C531" s="22"/>
      <c r="D531" s="21"/>
      <c r="E531" s="21"/>
      <c r="F531" s="21"/>
      <c r="G531" s="21"/>
      <c r="I531" s="21"/>
      <c r="J531" s="21"/>
      <c r="K531" s="76">
        <f t="shared" ref="K531:W531" ca="1" si="423">IF($C527=LataProjekcji,ROUND($C528-K530,0),ROUND(IF(K529=0,0,$C528-K530),0))</f>
        <v>0</v>
      </c>
      <c r="L531" s="76">
        <f t="shared" ca="1" si="423"/>
        <v>0</v>
      </c>
      <c r="M531" s="76">
        <f t="shared" ca="1" si="423"/>
        <v>0</v>
      </c>
      <c r="N531" s="76">
        <f t="shared" ca="1" si="423"/>
        <v>0</v>
      </c>
      <c r="O531" s="76">
        <f t="shared" ca="1" si="423"/>
        <v>0</v>
      </c>
      <c r="P531" s="76">
        <f t="shared" ca="1" si="423"/>
        <v>0</v>
      </c>
      <c r="Q531" s="76">
        <f t="shared" ca="1" si="423"/>
        <v>0</v>
      </c>
      <c r="R531" s="76">
        <f t="shared" ca="1" si="423"/>
        <v>0</v>
      </c>
      <c r="S531" s="76">
        <f t="shared" ca="1" si="423"/>
        <v>0</v>
      </c>
      <c r="T531" s="76">
        <f t="shared" ca="1" si="423"/>
        <v>0</v>
      </c>
      <c r="U531" s="76">
        <f t="shared" ca="1" si="423"/>
        <v>0</v>
      </c>
      <c r="V531" s="76">
        <f t="shared" ca="1" si="423"/>
        <v>0</v>
      </c>
      <c r="W531" s="76">
        <f t="shared" ca="1" si="423"/>
        <v>0</v>
      </c>
      <c r="X531" s="76">
        <f t="shared" ref="X531:AA531" ca="1" si="424">IF($C527=LataProjekcji,ROUND($C528-X530,0),ROUND(IF(X529=0,0,$C528-X530),0))</f>
        <v>0</v>
      </c>
      <c r="Y531" s="76">
        <f t="shared" ca="1" si="424"/>
        <v>0</v>
      </c>
      <c r="Z531" s="76">
        <f t="shared" ca="1" si="424"/>
        <v>0</v>
      </c>
      <c r="AA531" s="76">
        <f t="shared" ca="1" si="424"/>
        <v>0</v>
      </c>
      <c r="AB531" s="76">
        <f t="shared" ref="AB531:AE531" ca="1" si="425">IF($C527=LataProjekcji,ROUND($C528-AB530,0),ROUND(IF(AB529=0,0,$C528-AB530),0))</f>
        <v>0</v>
      </c>
      <c r="AC531" s="76">
        <f t="shared" ca="1" si="425"/>
        <v>0</v>
      </c>
      <c r="AD531" s="76">
        <f t="shared" ca="1" si="425"/>
        <v>0</v>
      </c>
      <c r="AE531" s="76">
        <f t="shared" ca="1" si="425"/>
        <v>0</v>
      </c>
    </row>
    <row r="535" spans="1:31" ht="12.5" hidden="1" thickBot="1"/>
    <row r="536" spans="1:31" ht="12.5" hidden="1" thickBot="1">
      <c r="A536" s="258"/>
      <c r="B536" s="20" t="s">
        <v>369</v>
      </c>
      <c r="C536" s="249">
        <v>30</v>
      </c>
      <c r="D536" s="452">
        <v>74</v>
      </c>
      <c r="E536" s="21" t="s">
        <v>391</v>
      </c>
      <c r="F536" s="48"/>
      <c r="G536" s="50" t="s">
        <v>392</v>
      </c>
      <c r="H536" s="319"/>
      <c r="I536" s="21" t="s">
        <v>393</v>
      </c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</row>
    <row r="537" spans="1:31" hidden="1">
      <c r="A537" s="258"/>
      <c r="B537" s="21" t="s">
        <v>394</v>
      </c>
      <c r="C537" s="164">
        <f ca="1">IFERROR(YEAR(OFFSET($D$62,C536,0)),0)</f>
        <v>0</v>
      </c>
      <c r="D537" s="164">
        <f ca="1">IFERROR(MONTH(OFFSET($D$62,C536,0)),0)</f>
        <v>0</v>
      </c>
      <c r="E537" s="522">
        <f ca="1">IleMiesiecyDoKoncaRokuRozliczenieDotacji</f>
        <v>0</v>
      </c>
      <c r="F537" s="49"/>
      <c r="G537" s="51">
        <f>C107-F537</f>
        <v>0</v>
      </c>
      <c r="H537" s="320"/>
      <c r="I537" s="22">
        <f>C107-F537-G537</f>
        <v>0</v>
      </c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</row>
    <row r="538" spans="1:31" hidden="1">
      <c r="A538" s="258"/>
      <c r="B538" s="21" t="s">
        <v>387</v>
      </c>
      <c r="C538" s="244">
        <f ca="1">IF(OFFSET($F$62,C536,0)&lt;0,0,OFFSET($F$62,C536,0))</f>
        <v>0</v>
      </c>
      <c r="D538" s="22" t="str">
        <f ca="1">OFFSET($C$62,C536,0)</f>
        <v/>
      </c>
      <c r="E538" s="22">
        <f ca="1">IF(D538&gt;10,ROUND(($C539/12)*$E537,0),$C538)</f>
        <v>0</v>
      </c>
      <c r="F538" s="21" t="s">
        <v>402</v>
      </c>
      <c r="G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</row>
    <row r="539" spans="1:31" hidden="1">
      <c r="A539" s="258"/>
      <c r="B539" s="21" t="s">
        <v>395</v>
      </c>
      <c r="C539" s="656">
        <f ca="1">IF(ISBLANK(OFFSET($D$62,C536,0)),0,IF(OFFSET($C$62,C536,0)&gt;10,ROUND(C538*D539,0),IF(C538&lt;0,0,C538)))</f>
        <v>0</v>
      </c>
      <c r="D539" s="654">
        <f ca="1">'Środki trwałe'!C1337</f>
        <v>0</v>
      </c>
      <c r="E539" s="21"/>
      <c r="F539" s="21"/>
      <c r="G539" s="21"/>
      <c r="I539" s="21"/>
      <c r="J539" s="21"/>
      <c r="K539" s="74">
        <f ca="1">ROUND(IF($C537=LataProjekcji,$E538,IF($C537=LataProjekcji,$C539,0)),0)</f>
        <v>0</v>
      </c>
      <c r="L539" s="247">
        <f ca="1">ROUND(IF(OR(AND($C537=LataProjekcji,$E537&gt;0),AND($C537=LataProjekcji,$E537=0,$D538&lt;=10)),$E538,IF($C537&lt;LataProjekcji,IF((SUM($K539:K539)+$C539)&lt;$C538,$C539,$C538-SUM($K539:K539)),0)),0)</f>
        <v>0</v>
      </c>
      <c r="M539" s="247">
        <f ca="1">ROUND(IF(OR(AND($C537=LataProjekcji,$E537&gt;0),AND($C537=LataProjekcji,$E537=0,$D538&lt;=10)),$E538,IF($C537&lt;LataProjekcji,IF((SUM($K539:L539)+$C539)&lt;$C538,$C539,$C538-SUM($K539:L539)),0)),0)</f>
        <v>0</v>
      </c>
      <c r="N539" s="247">
        <f ca="1">ROUND(IF(OR(AND($C537=LataProjekcji,$E537&gt;0),AND($C537=LataProjekcji,$E537=0,$D538&lt;=10)),$E538,IF($C537&lt;LataProjekcji,IF((SUM($K539:M539)+$C539)&lt;$C538,$C539,$C538-SUM($K539:M539)),0)),0)</f>
        <v>0</v>
      </c>
      <c r="O539" s="247">
        <f ca="1">ROUND(IF(OR(AND($C537=LataProjekcji,$E537&gt;0),AND($C537=LataProjekcji,$E537=0,$D538&lt;=10)),$E538,IF($C537&lt;LataProjekcji,IF((SUM($K539:N539)+$C539)&lt;$C538,$C539,$C538-SUM($K539:N539)),0)),0)</f>
        <v>0</v>
      </c>
      <c r="P539" s="247">
        <f ca="1">ROUND(IF(OR(AND($C537=LataProjekcji,$E537&gt;0),AND($C537=LataProjekcji,$E537=0,$D538&lt;=10)),$E538,IF($C537&lt;LataProjekcji,IF((SUM($K539:O539)+$C539)&lt;$C538,$C539,$C538-SUM($K539:O539)),0)),0)</f>
        <v>0</v>
      </c>
      <c r="Q539" s="247">
        <f ca="1">ROUND(IF(OR(AND($C537=LataProjekcji,$E537&gt;0),AND($C537=LataProjekcji,$E537=0,$D538&lt;=10)),$E538,IF($C537&lt;LataProjekcji,IF((SUM($K539:P539)+$C539)&lt;$C538,$C539,$C538-SUM($K539:P539)),0)),0)</f>
        <v>0</v>
      </c>
      <c r="R539" s="247">
        <f ca="1">ROUND(IF(OR(AND($C537=LataProjekcji,$E537&gt;0),AND($C537=LataProjekcji,$E537=0,$D538&lt;=10)),$E538,IF($C537&lt;LataProjekcji,IF((SUM($K539:Q539)+$C539)&lt;$C538,$C539,$C538-SUM($K539:Q539)),0)),0)</f>
        <v>0</v>
      </c>
      <c r="S539" s="247">
        <f ca="1">ROUND(IF(OR(AND($C537=LataProjekcji,$E537&gt;0),AND($C537=LataProjekcji,$E537=0,$D538&lt;=10)),$E538,IF($C537&lt;LataProjekcji,IF((SUM($K539:R539)+$C539)&lt;$C538,$C539,$C538-SUM($K539:R539)),0)),0)</f>
        <v>0</v>
      </c>
      <c r="T539" s="247">
        <f ca="1">ROUND(IF(OR(AND($C537=LataProjekcji,$E537&gt;0),AND($C537=LataProjekcji,$E537=0,$D538&lt;=10)),$E538,IF($C537&lt;LataProjekcji,IF((SUM($K539:S539)+$C539)&lt;$C538,$C539,$C538-SUM($K539:S539)),0)),0)</f>
        <v>0</v>
      </c>
      <c r="U539" s="247">
        <f ca="1">ROUND(IF(OR(AND($C537=LataProjekcji,$E537&gt;0),AND($C537=LataProjekcji,$E537=0,$D538&lt;=10)),$E538,IF($C537&lt;LataProjekcji,IF((SUM($K539:T539)+$C539)&lt;$C538,$C539,$C538-SUM($K539:T539)),0)),0)</f>
        <v>0</v>
      </c>
      <c r="V539" s="247">
        <f ca="1">ROUND(IF(OR(AND($C537=LataProjekcji,$E537&gt;0),AND($C537=LataProjekcji,$E537=0,$D538&lt;=10)),$E538,IF($C537&lt;LataProjekcji,IF((SUM($K539:U539)+$C539)&lt;$C538,$C539,$C538-SUM($K539:U539)),0)),0)</f>
        <v>0</v>
      </c>
      <c r="W539" s="247">
        <f ca="1">ROUND(IF(OR(AND($C537=LataProjekcji,$E537&gt;0),AND($C537=LataProjekcji,$E537=0,$D538&lt;=10)),$E538,IF($C537&lt;LataProjekcji,IF((SUM($K539:V539)+$C539)&lt;$C538,$C539,$C538-SUM($K539:V539)),0)),0)</f>
        <v>0</v>
      </c>
      <c r="X539" s="247">
        <f ca="1">ROUND(IF(OR(AND($C537=LataProjekcji,$E537&gt;0),AND($C537=LataProjekcji,$E537=0,$D538&lt;=10)),$E538,IF($C537&lt;LataProjekcji,IF((SUM($K539:W539)+$C539)&lt;$C538,$C539,$C538-SUM($K539:W539)),0)),0)</f>
        <v>0</v>
      </c>
      <c r="Y539" s="247">
        <f ca="1">ROUND(IF(OR(AND($C537=LataProjekcji,$E537&gt;0),AND($C537=LataProjekcji,$E537=0,$D538&lt;=10)),$E538,IF($C537&lt;LataProjekcji,IF((SUM($K539:X539)+$C539)&lt;$C538,$C539,$C538-SUM($K539:X539)),0)),0)</f>
        <v>0</v>
      </c>
      <c r="Z539" s="247">
        <f ca="1">ROUND(IF(OR(AND($C537=LataProjekcji,$E537&gt;0),AND($C537=LataProjekcji,$E537=0,$D538&lt;=10)),$E538,IF($C537&lt;LataProjekcji,IF((SUM($K539:Y539)+$C539)&lt;$C538,$C539,$C538-SUM($K539:Y539)),0)),0)</f>
        <v>0</v>
      </c>
      <c r="AA539" s="247">
        <f ca="1">ROUND(IF(OR(AND($C537=LataProjekcji,$E537&gt;0),AND($C537=LataProjekcji,$E537=0,$D538&lt;=10)),$E538,IF($C537&lt;LataProjekcji,IF((SUM($K539:Z539)+$C539)&lt;$C538,$C539,$C538-SUM($K539:Z539)),0)),0)</f>
        <v>0</v>
      </c>
      <c r="AB539" s="247">
        <f ca="1">ROUND(IF(OR(AND($C537=LataProjekcji,$E537&gt;0),AND($C537=LataProjekcji,$E537=0,$D538&lt;=10)),$E538,IF($C537&lt;LataProjekcji,IF((SUM($K539:AA539)+$C539)&lt;$C538,$C539,$C538-SUM($K539:AA539)),0)),0)</f>
        <v>0</v>
      </c>
      <c r="AC539" s="247">
        <f ca="1">ROUND(IF(OR(AND($C537=LataProjekcji,$E537&gt;0),AND($C537=LataProjekcji,$E537=0,$D538&lt;=10)),$E538,IF($C537&lt;LataProjekcji,IF((SUM($K539:AB539)+$C539)&lt;$C538,$C539,$C538-SUM($K539:AB539)),0)),0)</f>
        <v>0</v>
      </c>
      <c r="AD539" s="247">
        <f ca="1">ROUND(IF(OR(AND($C537=LataProjekcji,$E537&gt;0),AND($C537=LataProjekcji,$E537=0,$D538&lt;=10)),$E538,IF($C537&lt;LataProjekcji,IF((SUM($K539:AC539)+$C539)&lt;$C538,$C539,$C538-SUM($K539:AC539)),0)),0)</f>
        <v>0</v>
      </c>
      <c r="AE539" s="247">
        <f ca="1">ROUND(IF(OR(AND($C537=LataProjekcji,$E537&gt;0),AND($C537=LataProjekcji,$E537=0,$D538&lt;=10)),$E538,IF($C537&lt;LataProjekcji,IF((SUM($K539:AD539)+$C539)&lt;$C538,$C539,$C538-SUM($K539:AD539)),0)),0)</f>
        <v>0</v>
      </c>
    </row>
    <row r="540" spans="1:31" hidden="1">
      <c r="A540" s="258"/>
      <c r="B540" s="21" t="s">
        <v>396</v>
      </c>
      <c r="C540" s="22"/>
      <c r="D540" s="21"/>
      <c r="E540" s="21"/>
      <c r="F540" s="21"/>
      <c r="G540" s="21"/>
      <c r="I540" s="21"/>
      <c r="J540" s="21"/>
      <c r="K540" s="22">
        <f ca="1">ROUND(K539,0)</f>
        <v>0</v>
      </c>
      <c r="L540" s="22">
        <f t="shared" ref="L540:W540" ca="1" si="426">ROUND(K540+L539,0)</f>
        <v>0</v>
      </c>
      <c r="M540" s="22">
        <f t="shared" ca="1" si="426"/>
        <v>0</v>
      </c>
      <c r="N540" s="22">
        <f t="shared" ca="1" si="426"/>
        <v>0</v>
      </c>
      <c r="O540" s="22">
        <f t="shared" ca="1" si="426"/>
        <v>0</v>
      </c>
      <c r="P540" s="22">
        <f t="shared" ca="1" si="426"/>
        <v>0</v>
      </c>
      <c r="Q540" s="22">
        <f t="shared" ca="1" si="426"/>
        <v>0</v>
      </c>
      <c r="R540" s="22">
        <f t="shared" ca="1" si="426"/>
        <v>0</v>
      </c>
      <c r="S540" s="22">
        <f t="shared" ca="1" si="426"/>
        <v>0</v>
      </c>
      <c r="T540" s="22">
        <f t="shared" ca="1" si="426"/>
        <v>0</v>
      </c>
      <c r="U540" s="22">
        <f t="shared" ca="1" si="426"/>
        <v>0</v>
      </c>
      <c r="V540" s="22">
        <f t="shared" ca="1" si="426"/>
        <v>0</v>
      </c>
      <c r="W540" s="22">
        <f t="shared" ca="1" si="426"/>
        <v>0</v>
      </c>
      <c r="X540" s="22">
        <f ca="1">ROUND(W540+X539,0)</f>
        <v>0</v>
      </c>
      <c r="Y540" s="22">
        <f t="shared" ref="Y540:AA540" ca="1" si="427">ROUND(X540+Y539,0)</f>
        <v>0</v>
      </c>
      <c r="Z540" s="22">
        <f t="shared" ca="1" si="427"/>
        <v>0</v>
      </c>
      <c r="AA540" s="22">
        <f t="shared" ca="1" si="427"/>
        <v>0</v>
      </c>
      <c r="AB540" s="22">
        <f t="shared" ref="AB540" ca="1" si="428">ROUND(AA540+AB539,0)</f>
        <v>0</v>
      </c>
      <c r="AC540" s="22">
        <f t="shared" ref="AC540" ca="1" si="429">ROUND(AB540+AC539,0)</f>
        <v>0</v>
      </c>
      <c r="AD540" s="22">
        <f t="shared" ref="AD540" ca="1" si="430">ROUND(AC540+AD539,0)</f>
        <v>0</v>
      </c>
      <c r="AE540" s="22">
        <f t="shared" ref="AE540" ca="1" si="431">ROUND(AD540+AE539,0)</f>
        <v>0</v>
      </c>
    </row>
    <row r="541" spans="1:31" hidden="1">
      <c r="A541" s="258"/>
      <c r="B541" s="21" t="s">
        <v>387</v>
      </c>
      <c r="C541" s="22"/>
      <c r="D541" s="21"/>
      <c r="E541" s="21"/>
      <c r="F541" s="21"/>
      <c r="G541" s="21"/>
      <c r="I541" s="21"/>
      <c r="J541" s="21"/>
      <c r="K541" s="76">
        <f t="shared" ref="K541:W541" ca="1" si="432">IF($C537=LataProjekcji,ROUND($C538-K540,0),ROUND(IF(K539=0,0,$C538-K540),0))</f>
        <v>0</v>
      </c>
      <c r="L541" s="76">
        <f t="shared" ca="1" si="432"/>
        <v>0</v>
      </c>
      <c r="M541" s="76">
        <f t="shared" ca="1" si="432"/>
        <v>0</v>
      </c>
      <c r="N541" s="76">
        <f t="shared" ca="1" si="432"/>
        <v>0</v>
      </c>
      <c r="O541" s="76">
        <f t="shared" ca="1" si="432"/>
        <v>0</v>
      </c>
      <c r="P541" s="76">
        <f t="shared" ca="1" si="432"/>
        <v>0</v>
      </c>
      <c r="Q541" s="76">
        <f t="shared" ca="1" si="432"/>
        <v>0</v>
      </c>
      <c r="R541" s="76">
        <f t="shared" ca="1" si="432"/>
        <v>0</v>
      </c>
      <c r="S541" s="76">
        <f t="shared" ca="1" si="432"/>
        <v>0</v>
      </c>
      <c r="T541" s="76">
        <f t="shared" ca="1" si="432"/>
        <v>0</v>
      </c>
      <c r="U541" s="76">
        <f t="shared" ca="1" si="432"/>
        <v>0</v>
      </c>
      <c r="V541" s="76">
        <f t="shared" ca="1" si="432"/>
        <v>0</v>
      </c>
      <c r="W541" s="76">
        <f t="shared" ca="1" si="432"/>
        <v>0</v>
      </c>
      <c r="X541" s="76">
        <f t="shared" ref="X541:AA541" ca="1" si="433">IF($C537=LataProjekcji,ROUND($C538-X540,0),ROUND(IF(X539=0,0,$C538-X540),0))</f>
        <v>0</v>
      </c>
      <c r="Y541" s="76">
        <f t="shared" ca="1" si="433"/>
        <v>0</v>
      </c>
      <c r="Z541" s="76">
        <f t="shared" ca="1" si="433"/>
        <v>0</v>
      </c>
      <c r="AA541" s="76">
        <f t="shared" ca="1" si="433"/>
        <v>0</v>
      </c>
      <c r="AB541" s="76">
        <f t="shared" ref="AB541:AE541" ca="1" si="434">IF($C537=LataProjekcji,ROUND($C538-AB540,0),ROUND(IF(AB539=0,0,$C538-AB540),0))</f>
        <v>0</v>
      </c>
      <c r="AC541" s="76">
        <f t="shared" ca="1" si="434"/>
        <v>0</v>
      </c>
      <c r="AD541" s="76">
        <f t="shared" ca="1" si="434"/>
        <v>0</v>
      </c>
      <c r="AE541" s="76">
        <f t="shared" ca="1" si="434"/>
        <v>0</v>
      </c>
    </row>
    <row r="542" spans="1:31" hidden="1">
      <c r="A542" s="258"/>
      <c r="B542" s="21"/>
      <c r="C542" s="22"/>
      <c r="D542" s="21"/>
      <c r="E542" s="21"/>
      <c r="F542" s="21"/>
      <c r="G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</row>
    <row r="543" spans="1:31" hidden="1">
      <c r="A543" s="258"/>
      <c r="B543" s="20" t="s">
        <v>369</v>
      </c>
      <c r="C543" s="21">
        <f>C536+1</f>
        <v>31</v>
      </c>
      <c r="D543" s="453">
        <f>D536+1</f>
        <v>75</v>
      </c>
      <c r="E543" s="21"/>
      <c r="F543" s="21"/>
      <c r="G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</row>
    <row r="544" spans="1:31" hidden="1">
      <c r="A544" s="258"/>
      <c r="B544" s="21" t="s">
        <v>394</v>
      </c>
      <c r="C544" s="164">
        <f ca="1">IFERROR(YEAR(OFFSET($D$62,C543,0)),0)</f>
        <v>0</v>
      </c>
      <c r="D544" s="164">
        <f ca="1">IFERROR(MONTH(OFFSET($D$62,C543,0)),0)</f>
        <v>0</v>
      </c>
      <c r="E544" s="522">
        <f ca="1">IleMiesiecyDoKoncaRokuRozliczenieDotacji</f>
        <v>0</v>
      </c>
      <c r="F544" s="21"/>
      <c r="G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</row>
    <row r="545" spans="1:31" hidden="1">
      <c r="A545" s="258"/>
      <c r="B545" s="21" t="s">
        <v>387</v>
      </c>
      <c r="C545" s="244">
        <f ca="1">IF(OFFSET($F$62,C543,0)&lt;0,0,OFFSET($F$62,C543,0))</f>
        <v>0</v>
      </c>
      <c r="D545" s="22" t="str">
        <f ca="1">OFFSET($C$62,C543,0)</f>
        <v/>
      </c>
      <c r="E545" s="22">
        <f ca="1">IF(D545&gt;10,ROUND(($C546/12)*$E544,0),$C545)</f>
        <v>0</v>
      </c>
      <c r="F545" s="21"/>
      <c r="G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</row>
    <row r="546" spans="1:31" hidden="1">
      <c r="A546" s="258"/>
      <c r="B546" s="21" t="s">
        <v>395</v>
      </c>
      <c r="C546" s="656">
        <f ca="1">IF(ISBLANK(OFFSET($D$62,C543,0)),0,IF(OFFSET($C$62,C543,0)&gt;10,ROUND(C545*D546,0),IF(C545&lt;0,0,C545)))</f>
        <v>0</v>
      </c>
      <c r="D546" s="654">
        <f ca="1">'Środki trwałe'!C1344</f>
        <v>0</v>
      </c>
      <c r="E546" s="21"/>
      <c r="F546" s="21"/>
      <c r="G546" s="21"/>
      <c r="I546" s="21"/>
      <c r="J546" s="21"/>
      <c r="K546" s="74">
        <f ca="1">ROUND(IF($C544=LataProjekcji,$E545,IF($C544=LataProjekcji,$C546,0)),0)</f>
        <v>0</v>
      </c>
      <c r="L546" s="247">
        <f ca="1">ROUND(IF(OR(AND($C544=LataProjekcji,$E544&gt;0),AND($C544=LataProjekcji,$E544=0,$D545&lt;=10)),$E545,IF($C544&lt;LataProjekcji,IF((SUM($K546:K546)+$C546)&lt;$C545,$C546,$C545-SUM($K546:K546)),0)),0)</f>
        <v>0</v>
      </c>
      <c r="M546" s="247">
        <f ca="1">ROUND(IF(OR(AND($C544=LataProjekcji,$E544&gt;0),AND($C544=LataProjekcji,$E544=0,$D545&lt;=10)),$E545,IF($C544&lt;LataProjekcji,IF((SUM($K546:L546)+$C546)&lt;$C545,$C546,$C545-SUM($K546:L546)),0)),0)</f>
        <v>0</v>
      </c>
      <c r="N546" s="247">
        <f ca="1">ROUND(IF(OR(AND($C544=LataProjekcji,$E544&gt;0),AND($C544=LataProjekcji,$E544=0,$D545&lt;=10)),$E545,IF($C544&lt;LataProjekcji,IF((SUM($K546:M546)+$C546)&lt;$C545,$C546,$C545-SUM($K546:M546)),0)),0)</f>
        <v>0</v>
      </c>
      <c r="O546" s="247">
        <f ca="1">ROUND(IF(OR(AND($C544=LataProjekcji,$E544&gt;0),AND($C544=LataProjekcji,$E544=0,$D545&lt;=10)),$E545,IF($C544&lt;LataProjekcji,IF((SUM($K546:N546)+$C546)&lt;$C545,$C546,$C545-SUM($K546:N546)),0)),0)</f>
        <v>0</v>
      </c>
      <c r="P546" s="247">
        <f ca="1">ROUND(IF(OR(AND($C544=LataProjekcji,$E544&gt;0),AND($C544=LataProjekcji,$E544=0,$D545&lt;=10)),$E545,IF($C544&lt;LataProjekcji,IF((SUM($K546:O546)+$C546)&lt;$C545,$C546,$C545-SUM($K546:O546)),0)),0)</f>
        <v>0</v>
      </c>
      <c r="Q546" s="247">
        <f ca="1">ROUND(IF(OR(AND($C544=LataProjekcji,$E544&gt;0),AND($C544=LataProjekcji,$E544=0,$D545&lt;=10)),$E545,IF($C544&lt;LataProjekcji,IF((SUM($K546:P546)+$C546)&lt;$C545,$C546,$C545-SUM($K546:P546)),0)),0)</f>
        <v>0</v>
      </c>
      <c r="R546" s="247">
        <f ca="1">ROUND(IF(OR(AND($C544=LataProjekcji,$E544&gt;0),AND($C544=LataProjekcji,$E544=0,$D545&lt;=10)),$E545,IF($C544&lt;LataProjekcji,IF((SUM($K546:Q546)+$C546)&lt;$C545,$C546,$C545-SUM($K546:Q546)),0)),0)</f>
        <v>0</v>
      </c>
      <c r="S546" s="247">
        <f ca="1">ROUND(IF(OR(AND($C544=LataProjekcji,$E544&gt;0),AND($C544=LataProjekcji,$E544=0,$D545&lt;=10)),$E545,IF($C544&lt;LataProjekcji,IF((SUM($K546:R546)+$C546)&lt;$C545,$C546,$C545-SUM($K546:R546)),0)),0)</f>
        <v>0</v>
      </c>
      <c r="T546" s="247">
        <f ca="1">ROUND(IF(OR(AND($C544=LataProjekcji,$E544&gt;0),AND($C544=LataProjekcji,$E544=0,$D545&lt;=10)),$E545,IF($C544&lt;LataProjekcji,IF((SUM($K546:S546)+$C546)&lt;$C545,$C546,$C545-SUM($K546:S546)),0)),0)</f>
        <v>0</v>
      </c>
      <c r="U546" s="247">
        <f ca="1">ROUND(IF(OR(AND($C544=LataProjekcji,$E544&gt;0),AND($C544=LataProjekcji,$E544=0,$D545&lt;=10)),$E545,IF($C544&lt;LataProjekcji,IF((SUM($K546:T546)+$C546)&lt;$C545,$C546,$C545-SUM($K546:T546)),0)),0)</f>
        <v>0</v>
      </c>
      <c r="V546" s="247">
        <f ca="1">ROUND(IF(OR(AND($C544=LataProjekcji,$E544&gt;0),AND($C544=LataProjekcji,$E544=0,$D545&lt;=10)),$E545,IF($C544&lt;LataProjekcji,IF((SUM($K546:U546)+$C546)&lt;$C545,$C546,$C545-SUM($K546:U546)),0)),0)</f>
        <v>0</v>
      </c>
      <c r="W546" s="247">
        <f ca="1">ROUND(IF(OR(AND($C544=LataProjekcji,$E544&gt;0),AND($C544=LataProjekcji,$E544=0,$D545&lt;=10)),$E545,IF($C544&lt;LataProjekcji,IF((SUM($K546:V546)+$C546)&lt;$C545,$C546,$C545-SUM($K546:V546)),0)),0)</f>
        <v>0</v>
      </c>
      <c r="X546" s="247">
        <f ca="1">ROUND(IF(OR(AND($C544=LataProjekcji,$E544&gt;0),AND($C544=LataProjekcji,$E544=0,$D545&lt;=10)),$E545,IF($C544&lt;LataProjekcji,IF((SUM($K546:W546)+$C546)&lt;$C545,$C546,$C545-SUM($K546:W546)),0)),0)</f>
        <v>0</v>
      </c>
      <c r="Y546" s="247">
        <f ca="1">ROUND(IF(OR(AND($C544=LataProjekcji,$E544&gt;0),AND($C544=LataProjekcji,$E544=0,$D545&lt;=10)),$E545,IF($C544&lt;LataProjekcji,IF((SUM($K546:X546)+$C546)&lt;$C545,$C546,$C545-SUM($K546:X546)),0)),0)</f>
        <v>0</v>
      </c>
      <c r="Z546" s="247">
        <f ca="1">ROUND(IF(OR(AND($C544=LataProjekcji,$E544&gt;0),AND($C544=LataProjekcji,$E544=0,$D545&lt;=10)),$E545,IF($C544&lt;LataProjekcji,IF((SUM($K546:Y546)+$C546)&lt;$C545,$C546,$C545-SUM($K546:Y546)),0)),0)</f>
        <v>0</v>
      </c>
      <c r="AA546" s="247">
        <f ca="1">ROUND(IF(OR(AND($C544=LataProjekcji,$E544&gt;0),AND($C544=LataProjekcji,$E544=0,$D545&lt;=10)),$E545,IF($C544&lt;LataProjekcji,IF((SUM($K546:Z546)+$C546)&lt;$C545,$C546,$C545-SUM($K546:Z546)),0)),0)</f>
        <v>0</v>
      </c>
      <c r="AB546" s="247">
        <f ca="1">ROUND(IF(OR(AND($C544=LataProjekcji,$E544&gt;0),AND($C544=LataProjekcji,$E544=0,$D545&lt;=10)),$E545,IF($C544&lt;LataProjekcji,IF((SUM($K546:AA546)+$C546)&lt;$C545,$C546,$C545-SUM($K546:AA546)),0)),0)</f>
        <v>0</v>
      </c>
      <c r="AC546" s="247">
        <f ca="1">ROUND(IF(OR(AND($C544=LataProjekcji,$E544&gt;0),AND($C544=LataProjekcji,$E544=0,$D545&lt;=10)),$E545,IF($C544&lt;LataProjekcji,IF((SUM($K546:AB546)+$C546)&lt;$C545,$C546,$C545-SUM($K546:AB546)),0)),0)</f>
        <v>0</v>
      </c>
      <c r="AD546" s="247">
        <f ca="1">ROUND(IF(OR(AND($C544=LataProjekcji,$E544&gt;0),AND($C544=LataProjekcji,$E544=0,$D545&lt;=10)),$E545,IF($C544&lt;LataProjekcji,IF((SUM($K546:AC546)+$C546)&lt;$C545,$C546,$C545-SUM($K546:AC546)),0)),0)</f>
        <v>0</v>
      </c>
      <c r="AE546" s="247">
        <f ca="1">ROUND(IF(OR(AND($C544=LataProjekcji,$E544&gt;0),AND($C544=LataProjekcji,$E544=0,$D545&lt;=10)),$E545,IF($C544&lt;LataProjekcji,IF((SUM($K546:AD546)+$C546)&lt;$C545,$C546,$C545-SUM($K546:AD546)),0)),0)</f>
        <v>0</v>
      </c>
    </row>
    <row r="547" spans="1:31" hidden="1">
      <c r="A547" s="258"/>
      <c r="B547" s="21" t="s">
        <v>396</v>
      </c>
      <c r="C547" s="22"/>
      <c r="D547" s="21"/>
      <c r="E547" s="21"/>
      <c r="F547" s="21"/>
      <c r="G547" s="21"/>
      <c r="I547" s="21"/>
      <c r="J547" s="21"/>
      <c r="K547" s="22">
        <f ca="1">ROUND(K546,0)</f>
        <v>0</v>
      </c>
      <c r="L547" s="22">
        <f t="shared" ref="L547:W547" ca="1" si="435">ROUND(K547+L546,0)</f>
        <v>0</v>
      </c>
      <c r="M547" s="22">
        <f t="shared" ca="1" si="435"/>
        <v>0</v>
      </c>
      <c r="N547" s="22">
        <f t="shared" ca="1" si="435"/>
        <v>0</v>
      </c>
      <c r="O547" s="22">
        <f t="shared" ca="1" si="435"/>
        <v>0</v>
      </c>
      <c r="P547" s="22">
        <f t="shared" ca="1" si="435"/>
        <v>0</v>
      </c>
      <c r="Q547" s="22">
        <f t="shared" ca="1" si="435"/>
        <v>0</v>
      </c>
      <c r="R547" s="22">
        <f t="shared" ca="1" si="435"/>
        <v>0</v>
      </c>
      <c r="S547" s="22">
        <f t="shared" ca="1" si="435"/>
        <v>0</v>
      </c>
      <c r="T547" s="22">
        <f t="shared" ca="1" si="435"/>
        <v>0</v>
      </c>
      <c r="U547" s="22">
        <f t="shared" ca="1" si="435"/>
        <v>0</v>
      </c>
      <c r="V547" s="22">
        <f t="shared" ca="1" si="435"/>
        <v>0</v>
      </c>
      <c r="W547" s="22">
        <f t="shared" ca="1" si="435"/>
        <v>0</v>
      </c>
      <c r="X547" s="22">
        <f ca="1">ROUND(W547+X546,0)</f>
        <v>0</v>
      </c>
      <c r="Y547" s="22">
        <f t="shared" ref="Y547:AA547" ca="1" si="436">ROUND(X547+Y546,0)</f>
        <v>0</v>
      </c>
      <c r="Z547" s="22">
        <f t="shared" ca="1" si="436"/>
        <v>0</v>
      </c>
      <c r="AA547" s="22">
        <f t="shared" ca="1" si="436"/>
        <v>0</v>
      </c>
      <c r="AB547" s="22">
        <f t="shared" ref="AB547" ca="1" si="437">ROUND(AA547+AB546,0)</f>
        <v>0</v>
      </c>
      <c r="AC547" s="22">
        <f t="shared" ref="AC547" ca="1" si="438">ROUND(AB547+AC546,0)</f>
        <v>0</v>
      </c>
      <c r="AD547" s="22">
        <f t="shared" ref="AD547" ca="1" si="439">ROUND(AC547+AD546,0)</f>
        <v>0</v>
      </c>
      <c r="AE547" s="22">
        <f t="shared" ref="AE547" ca="1" si="440">ROUND(AD547+AE546,0)</f>
        <v>0</v>
      </c>
    </row>
    <row r="548" spans="1:31" hidden="1">
      <c r="A548" s="258"/>
      <c r="B548" s="21" t="s">
        <v>387</v>
      </c>
      <c r="C548" s="22"/>
      <c r="D548" s="21"/>
      <c r="E548" s="21"/>
      <c r="F548" s="21"/>
      <c r="G548" s="21"/>
      <c r="I548" s="21"/>
      <c r="J548" s="21"/>
      <c r="K548" s="76">
        <f t="shared" ref="K548:W548" ca="1" si="441">IF($C544=LataProjekcji,ROUND($C545-K547,0),ROUND(IF(K546=0,0,$C545-K547),0))</f>
        <v>0</v>
      </c>
      <c r="L548" s="76">
        <f t="shared" ca="1" si="441"/>
        <v>0</v>
      </c>
      <c r="M548" s="76">
        <f t="shared" ca="1" si="441"/>
        <v>0</v>
      </c>
      <c r="N548" s="76">
        <f t="shared" ca="1" si="441"/>
        <v>0</v>
      </c>
      <c r="O548" s="76">
        <f t="shared" ca="1" si="441"/>
        <v>0</v>
      </c>
      <c r="P548" s="76">
        <f t="shared" ca="1" si="441"/>
        <v>0</v>
      </c>
      <c r="Q548" s="76">
        <f t="shared" ca="1" si="441"/>
        <v>0</v>
      </c>
      <c r="R548" s="76">
        <f t="shared" ca="1" si="441"/>
        <v>0</v>
      </c>
      <c r="S548" s="76">
        <f t="shared" ca="1" si="441"/>
        <v>0</v>
      </c>
      <c r="T548" s="76">
        <f t="shared" ca="1" si="441"/>
        <v>0</v>
      </c>
      <c r="U548" s="76">
        <f t="shared" ca="1" si="441"/>
        <v>0</v>
      </c>
      <c r="V548" s="76">
        <f t="shared" ca="1" si="441"/>
        <v>0</v>
      </c>
      <c r="W548" s="76">
        <f t="shared" ca="1" si="441"/>
        <v>0</v>
      </c>
      <c r="X548" s="76">
        <f t="shared" ref="X548:AA548" ca="1" si="442">IF($C544=LataProjekcji,ROUND($C545-X547,0),ROUND(IF(X546=0,0,$C545-X547),0))</f>
        <v>0</v>
      </c>
      <c r="Y548" s="76">
        <f t="shared" ca="1" si="442"/>
        <v>0</v>
      </c>
      <c r="Z548" s="76">
        <f t="shared" ca="1" si="442"/>
        <v>0</v>
      </c>
      <c r="AA548" s="76">
        <f t="shared" ca="1" si="442"/>
        <v>0</v>
      </c>
      <c r="AB548" s="76">
        <f t="shared" ref="AB548:AE548" ca="1" si="443">IF($C544=LataProjekcji,ROUND($C545-AB547,0),ROUND(IF(AB546=0,0,$C545-AB547),0))</f>
        <v>0</v>
      </c>
      <c r="AC548" s="76">
        <f t="shared" ca="1" si="443"/>
        <v>0</v>
      </c>
      <c r="AD548" s="76">
        <f t="shared" ca="1" si="443"/>
        <v>0</v>
      </c>
      <c r="AE548" s="76">
        <f t="shared" ca="1" si="443"/>
        <v>0</v>
      </c>
    </row>
    <row r="549" spans="1:31" hidden="1">
      <c r="A549" s="258"/>
      <c r="B549" s="20"/>
      <c r="C549" s="21"/>
      <c r="D549" s="21"/>
      <c r="E549" s="21"/>
      <c r="F549" s="21"/>
      <c r="G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</row>
    <row r="550" spans="1:31" hidden="1">
      <c r="A550" s="258"/>
      <c r="B550" s="20" t="s">
        <v>369</v>
      </c>
      <c r="C550" s="21">
        <f>C543+1</f>
        <v>32</v>
      </c>
      <c r="D550" s="453">
        <f>D543+1</f>
        <v>76</v>
      </c>
      <c r="E550" s="21"/>
      <c r="F550" s="21"/>
      <c r="G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</row>
    <row r="551" spans="1:31" hidden="1">
      <c r="A551" s="258"/>
      <c r="B551" s="21" t="s">
        <v>394</v>
      </c>
      <c r="C551" s="164">
        <f ca="1">IFERROR(YEAR(OFFSET($D$62,C550,0)),0)</f>
        <v>0</v>
      </c>
      <c r="D551" s="164">
        <f ca="1">IFERROR(MONTH(OFFSET($D$62,C550,0)),0)</f>
        <v>0</v>
      </c>
      <c r="E551" s="522">
        <f ca="1">IleMiesiecyDoKoncaRokuRozliczenieDotacji</f>
        <v>0</v>
      </c>
      <c r="F551" s="21"/>
      <c r="G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</row>
    <row r="552" spans="1:31" hidden="1">
      <c r="A552" s="258"/>
      <c r="B552" s="21" t="s">
        <v>387</v>
      </c>
      <c r="C552" s="244">
        <f ca="1">IF(OFFSET($F$62,C550,0)&lt;0,0,OFFSET($F$62,C550,0))</f>
        <v>0</v>
      </c>
      <c r="D552" s="22" t="str">
        <f ca="1">OFFSET($C$62,C550,0)</f>
        <v/>
      </c>
      <c r="E552" s="22">
        <f ca="1">IF(D552&gt;10,ROUND(($C553/12)*$E551,0),$C552)</f>
        <v>0</v>
      </c>
      <c r="F552" s="21"/>
      <c r="G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</row>
    <row r="553" spans="1:31" hidden="1">
      <c r="A553" s="258"/>
      <c r="B553" s="21" t="s">
        <v>395</v>
      </c>
      <c r="C553" s="656">
        <f ca="1">IF(ISBLANK(OFFSET($D$62,C550,0)),0,IF(OFFSET($C$62,C550,0)&gt;10,ROUND(C552*D553,0),IF(C552&lt;0,0,C552)))</f>
        <v>0</v>
      </c>
      <c r="D553" s="654">
        <f ca="1">'Środki trwałe'!C1351</f>
        <v>0</v>
      </c>
      <c r="E553" s="21"/>
      <c r="F553" s="21"/>
      <c r="G553" s="21"/>
      <c r="I553" s="21"/>
      <c r="J553" s="21"/>
      <c r="K553" s="74">
        <f ca="1">ROUND(IF($C551=LataProjekcji,$E552,IF($C551=LataProjekcji,$C553,0)),0)</f>
        <v>0</v>
      </c>
      <c r="L553" s="247">
        <f ca="1">ROUND(IF(OR(AND($C551=LataProjekcji,$E551&gt;0),AND($C551=LataProjekcji,$E551=0,$D552&lt;=10)),$E552,IF($C551&lt;LataProjekcji,IF((SUM($K553:K553)+$C553)&lt;$C552,$C553,$C552-SUM($K553:K553)),0)),0)</f>
        <v>0</v>
      </c>
      <c r="M553" s="247">
        <f ca="1">ROUND(IF(OR(AND($C551=LataProjekcji,$E551&gt;0),AND($C551=LataProjekcji,$E551=0,$D552&lt;=10)),$E552,IF($C551&lt;LataProjekcji,IF((SUM($K553:L553)+$C553)&lt;$C552,$C553,$C552-SUM($K553:L553)),0)),0)</f>
        <v>0</v>
      </c>
      <c r="N553" s="247">
        <f ca="1">ROUND(IF(OR(AND($C551=LataProjekcji,$E551&gt;0),AND($C551=LataProjekcji,$E551=0,$D552&lt;=10)),$E552,IF($C551&lt;LataProjekcji,IF((SUM($K553:M553)+$C553)&lt;$C552,$C553,$C552-SUM($K553:M553)),0)),0)</f>
        <v>0</v>
      </c>
      <c r="O553" s="247">
        <f ca="1">ROUND(IF(OR(AND($C551=LataProjekcji,$E551&gt;0),AND($C551=LataProjekcji,$E551=0,$D552&lt;=10)),$E552,IF($C551&lt;LataProjekcji,IF((SUM($K553:N553)+$C553)&lt;$C552,$C553,$C552-SUM($K553:N553)),0)),0)</f>
        <v>0</v>
      </c>
      <c r="P553" s="247">
        <f ca="1">ROUND(IF(OR(AND($C551=LataProjekcji,$E551&gt;0),AND($C551=LataProjekcji,$E551=0,$D552&lt;=10)),$E552,IF($C551&lt;LataProjekcji,IF((SUM($K553:O553)+$C553)&lt;$C552,$C553,$C552-SUM($K553:O553)),0)),0)</f>
        <v>0</v>
      </c>
      <c r="Q553" s="247">
        <f ca="1">ROUND(IF(OR(AND($C551=LataProjekcji,$E551&gt;0),AND($C551=LataProjekcji,$E551=0,$D552&lt;=10)),$E552,IF($C551&lt;LataProjekcji,IF((SUM($K553:P553)+$C553)&lt;$C552,$C553,$C552-SUM($K553:P553)),0)),0)</f>
        <v>0</v>
      </c>
      <c r="R553" s="247">
        <f ca="1">ROUND(IF(OR(AND($C551=LataProjekcji,$E551&gt;0),AND($C551=LataProjekcji,$E551=0,$D552&lt;=10)),$E552,IF($C551&lt;LataProjekcji,IF((SUM($K553:Q553)+$C553)&lt;$C552,$C553,$C552-SUM($K553:Q553)),0)),0)</f>
        <v>0</v>
      </c>
      <c r="S553" s="247">
        <f ca="1">ROUND(IF(OR(AND($C551=LataProjekcji,$E551&gt;0),AND($C551=LataProjekcji,$E551=0,$D552&lt;=10)),$E552,IF($C551&lt;LataProjekcji,IF((SUM($K553:R553)+$C553)&lt;$C552,$C553,$C552-SUM($K553:R553)),0)),0)</f>
        <v>0</v>
      </c>
      <c r="T553" s="247">
        <f ca="1">ROUND(IF(OR(AND($C551=LataProjekcji,$E551&gt;0),AND($C551=LataProjekcji,$E551=0,$D552&lt;=10)),$E552,IF($C551&lt;LataProjekcji,IF((SUM($K553:S553)+$C553)&lt;$C552,$C553,$C552-SUM($K553:S553)),0)),0)</f>
        <v>0</v>
      </c>
      <c r="U553" s="247">
        <f ca="1">ROUND(IF(OR(AND($C551=LataProjekcji,$E551&gt;0),AND($C551=LataProjekcji,$E551=0,$D552&lt;=10)),$E552,IF($C551&lt;LataProjekcji,IF((SUM($K553:T553)+$C553)&lt;$C552,$C553,$C552-SUM($K553:T553)),0)),0)</f>
        <v>0</v>
      </c>
      <c r="V553" s="247">
        <f ca="1">ROUND(IF(OR(AND($C551=LataProjekcji,$E551&gt;0),AND($C551=LataProjekcji,$E551=0,$D552&lt;=10)),$E552,IF($C551&lt;LataProjekcji,IF((SUM($K553:U553)+$C553)&lt;$C552,$C553,$C552-SUM($K553:U553)),0)),0)</f>
        <v>0</v>
      </c>
      <c r="W553" s="247">
        <f ca="1">ROUND(IF(OR(AND($C551=LataProjekcji,$E551&gt;0),AND($C551=LataProjekcji,$E551=0,$D552&lt;=10)),$E552,IF($C551&lt;LataProjekcji,IF((SUM($K553:V553)+$C553)&lt;$C552,$C553,$C552-SUM($K553:V553)),0)),0)</f>
        <v>0</v>
      </c>
      <c r="X553" s="247">
        <f ca="1">ROUND(IF(OR(AND($C551=LataProjekcji,$E551&gt;0),AND($C551=LataProjekcji,$E551=0,$D552&lt;=10)),$E552,IF($C551&lt;LataProjekcji,IF((SUM($K553:W553)+$C553)&lt;$C552,$C553,$C552-SUM($K553:W553)),0)),0)</f>
        <v>0</v>
      </c>
      <c r="Y553" s="247">
        <f ca="1">ROUND(IF(OR(AND($C551=LataProjekcji,$E551&gt;0),AND($C551=LataProjekcji,$E551=0,$D552&lt;=10)),$E552,IF($C551&lt;LataProjekcji,IF((SUM($K553:X553)+$C553)&lt;$C552,$C553,$C552-SUM($K553:X553)),0)),0)</f>
        <v>0</v>
      </c>
      <c r="Z553" s="247">
        <f ca="1">ROUND(IF(OR(AND($C551=LataProjekcji,$E551&gt;0),AND($C551=LataProjekcji,$E551=0,$D552&lt;=10)),$E552,IF($C551&lt;LataProjekcji,IF((SUM($K553:Y553)+$C553)&lt;$C552,$C553,$C552-SUM($K553:Y553)),0)),0)</f>
        <v>0</v>
      </c>
      <c r="AA553" s="247">
        <f ca="1">ROUND(IF(OR(AND($C551=LataProjekcji,$E551&gt;0),AND($C551=LataProjekcji,$E551=0,$D552&lt;=10)),$E552,IF($C551&lt;LataProjekcji,IF((SUM($K553:Z553)+$C553)&lt;$C552,$C553,$C552-SUM($K553:Z553)),0)),0)</f>
        <v>0</v>
      </c>
      <c r="AB553" s="247">
        <f ca="1">ROUND(IF(OR(AND($C551=LataProjekcji,$E551&gt;0),AND($C551=LataProjekcji,$E551=0,$D552&lt;=10)),$E552,IF($C551&lt;LataProjekcji,IF((SUM($K553:AA553)+$C553)&lt;$C552,$C553,$C552-SUM($K553:AA553)),0)),0)</f>
        <v>0</v>
      </c>
      <c r="AC553" s="247">
        <f ca="1">ROUND(IF(OR(AND($C551=LataProjekcji,$E551&gt;0),AND($C551=LataProjekcji,$E551=0,$D552&lt;=10)),$E552,IF($C551&lt;LataProjekcji,IF((SUM($K553:AB553)+$C553)&lt;$C552,$C553,$C552-SUM($K553:AB553)),0)),0)</f>
        <v>0</v>
      </c>
      <c r="AD553" s="247">
        <f ca="1">ROUND(IF(OR(AND($C551=LataProjekcji,$E551&gt;0),AND($C551=LataProjekcji,$E551=0,$D552&lt;=10)),$E552,IF($C551&lt;LataProjekcji,IF((SUM($K553:AC553)+$C553)&lt;$C552,$C553,$C552-SUM($K553:AC553)),0)),0)</f>
        <v>0</v>
      </c>
      <c r="AE553" s="247">
        <f ca="1">ROUND(IF(OR(AND($C551=LataProjekcji,$E551&gt;0),AND($C551=LataProjekcji,$E551=0,$D552&lt;=10)),$E552,IF($C551&lt;LataProjekcji,IF((SUM($K553:AD553)+$C553)&lt;$C552,$C553,$C552-SUM($K553:AD553)),0)),0)</f>
        <v>0</v>
      </c>
    </row>
    <row r="554" spans="1:31" hidden="1">
      <c r="A554" s="258"/>
      <c r="B554" s="21" t="s">
        <v>396</v>
      </c>
      <c r="C554" s="22"/>
      <c r="D554" s="21"/>
      <c r="E554" s="21"/>
      <c r="F554" s="21"/>
      <c r="G554" s="21"/>
      <c r="I554" s="21"/>
      <c r="J554" s="21"/>
      <c r="K554" s="22">
        <f ca="1">ROUND(K553,0)</f>
        <v>0</v>
      </c>
      <c r="L554" s="22">
        <f t="shared" ref="L554:W554" ca="1" si="444">ROUND(K554+L553,0)</f>
        <v>0</v>
      </c>
      <c r="M554" s="22">
        <f t="shared" ca="1" si="444"/>
        <v>0</v>
      </c>
      <c r="N554" s="22">
        <f t="shared" ca="1" si="444"/>
        <v>0</v>
      </c>
      <c r="O554" s="22">
        <f t="shared" ca="1" si="444"/>
        <v>0</v>
      </c>
      <c r="P554" s="22">
        <f t="shared" ca="1" si="444"/>
        <v>0</v>
      </c>
      <c r="Q554" s="22">
        <f t="shared" ca="1" si="444"/>
        <v>0</v>
      </c>
      <c r="R554" s="22">
        <f t="shared" ca="1" si="444"/>
        <v>0</v>
      </c>
      <c r="S554" s="22">
        <f t="shared" ca="1" si="444"/>
        <v>0</v>
      </c>
      <c r="T554" s="22">
        <f t="shared" ca="1" si="444"/>
        <v>0</v>
      </c>
      <c r="U554" s="22">
        <f t="shared" ca="1" si="444"/>
        <v>0</v>
      </c>
      <c r="V554" s="22">
        <f t="shared" ca="1" si="444"/>
        <v>0</v>
      </c>
      <c r="W554" s="22">
        <f t="shared" ca="1" si="444"/>
        <v>0</v>
      </c>
      <c r="X554" s="22">
        <f ca="1">ROUND(W554+X553,0)</f>
        <v>0</v>
      </c>
      <c r="Y554" s="22">
        <f t="shared" ref="Y554:AA554" ca="1" si="445">ROUND(X554+Y553,0)</f>
        <v>0</v>
      </c>
      <c r="Z554" s="22">
        <f t="shared" ca="1" si="445"/>
        <v>0</v>
      </c>
      <c r="AA554" s="22">
        <f t="shared" ca="1" si="445"/>
        <v>0</v>
      </c>
      <c r="AB554" s="22">
        <f t="shared" ref="AB554" ca="1" si="446">ROUND(AA554+AB553,0)</f>
        <v>0</v>
      </c>
      <c r="AC554" s="22">
        <f t="shared" ref="AC554" ca="1" si="447">ROUND(AB554+AC553,0)</f>
        <v>0</v>
      </c>
      <c r="AD554" s="22">
        <f t="shared" ref="AD554" ca="1" si="448">ROUND(AC554+AD553,0)</f>
        <v>0</v>
      </c>
      <c r="AE554" s="22">
        <f t="shared" ref="AE554" ca="1" si="449">ROUND(AD554+AE553,0)</f>
        <v>0</v>
      </c>
    </row>
    <row r="555" spans="1:31" hidden="1">
      <c r="A555" s="258"/>
      <c r="B555" s="21" t="s">
        <v>387</v>
      </c>
      <c r="C555" s="22"/>
      <c r="D555" s="21"/>
      <c r="E555" s="21"/>
      <c r="F555" s="21"/>
      <c r="G555" s="21"/>
      <c r="I555" s="21"/>
      <c r="J555" s="21"/>
      <c r="K555" s="76">
        <f t="shared" ref="K555:W555" ca="1" si="450">IF($C551=LataProjekcji,ROUND($C552-K554,0),ROUND(IF(K553=0,0,$C552-K554),0))</f>
        <v>0</v>
      </c>
      <c r="L555" s="76">
        <f t="shared" ca="1" si="450"/>
        <v>0</v>
      </c>
      <c r="M555" s="76">
        <f t="shared" ca="1" si="450"/>
        <v>0</v>
      </c>
      <c r="N555" s="76">
        <f t="shared" ca="1" si="450"/>
        <v>0</v>
      </c>
      <c r="O555" s="76">
        <f t="shared" ca="1" si="450"/>
        <v>0</v>
      </c>
      <c r="P555" s="76">
        <f t="shared" ca="1" si="450"/>
        <v>0</v>
      </c>
      <c r="Q555" s="76">
        <f t="shared" ca="1" si="450"/>
        <v>0</v>
      </c>
      <c r="R555" s="76">
        <f t="shared" ca="1" si="450"/>
        <v>0</v>
      </c>
      <c r="S555" s="76">
        <f t="shared" ca="1" si="450"/>
        <v>0</v>
      </c>
      <c r="T555" s="76">
        <f t="shared" ca="1" si="450"/>
        <v>0</v>
      </c>
      <c r="U555" s="76">
        <f t="shared" ca="1" si="450"/>
        <v>0</v>
      </c>
      <c r="V555" s="76">
        <f t="shared" ca="1" si="450"/>
        <v>0</v>
      </c>
      <c r="W555" s="76">
        <f t="shared" ca="1" si="450"/>
        <v>0</v>
      </c>
      <c r="X555" s="76">
        <f t="shared" ref="X555:AA555" ca="1" si="451">IF($C551=LataProjekcji,ROUND($C552-X554,0),ROUND(IF(X553=0,0,$C552-X554),0))</f>
        <v>0</v>
      </c>
      <c r="Y555" s="76">
        <f t="shared" ca="1" si="451"/>
        <v>0</v>
      </c>
      <c r="Z555" s="76">
        <f t="shared" ca="1" si="451"/>
        <v>0</v>
      </c>
      <c r="AA555" s="76">
        <f t="shared" ca="1" si="451"/>
        <v>0</v>
      </c>
      <c r="AB555" s="76">
        <f t="shared" ref="AB555:AE555" ca="1" si="452">IF($C551=LataProjekcji,ROUND($C552-AB554,0),ROUND(IF(AB553=0,0,$C552-AB554),0))</f>
        <v>0</v>
      </c>
      <c r="AC555" s="76">
        <f t="shared" ca="1" si="452"/>
        <v>0</v>
      </c>
      <c r="AD555" s="76">
        <f t="shared" ca="1" si="452"/>
        <v>0</v>
      </c>
      <c r="AE555" s="76">
        <f t="shared" ca="1" si="452"/>
        <v>0</v>
      </c>
    </row>
    <row r="556" spans="1:31" hidden="1">
      <c r="A556" s="258"/>
      <c r="B556" s="21"/>
      <c r="C556" s="22"/>
      <c r="D556" s="21"/>
      <c r="E556" s="21"/>
      <c r="F556" s="21"/>
      <c r="G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</row>
    <row r="557" spans="1:31" hidden="1">
      <c r="A557" s="258"/>
      <c r="B557" s="20" t="s">
        <v>369</v>
      </c>
      <c r="C557" s="21">
        <f>C550+1</f>
        <v>33</v>
      </c>
      <c r="D557" s="453">
        <f>D550+1</f>
        <v>77</v>
      </c>
      <c r="E557" s="21"/>
      <c r="F557" s="21"/>
      <c r="G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</row>
    <row r="558" spans="1:31" hidden="1">
      <c r="A558" s="258"/>
      <c r="B558" s="21" t="s">
        <v>394</v>
      </c>
      <c r="C558" s="164">
        <f ca="1">IFERROR(YEAR(OFFSET($D$62,C557,0)),0)</f>
        <v>0</v>
      </c>
      <c r="D558" s="164">
        <f ca="1">IFERROR(MONTH(OFFSET($D$62,C557,0)),0)</f>
        <v>0</v>
      </c>
      <c r="E558" s="522">
        <f ca="1">IleMiesiecyDoKoncaRokuRozliczenieDotacji</f>
        <v>0</v>
      </c>
      <c r="F558" s="21"/>
      <c r="G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</row>
    <row r="559" spans="1:31" hidden="1">
      <c r="A559" s="258"/>
      <c r="B559" s="21" t="s">
        <v>387</v>
      </c>
      <c r="C559" s="244">
        <f ca="1">IF(OFFSET($F$62,C557,0)&lt;0,0,OFFSET($F$62,C557,0))</f>
        <v>0</v>
      </c>
      <c r="D559" s="22" t="str">
        <f ca="1">OFFSET($C$62,C557,0)</f>
        <v/>
      </c>
      <c r="E559" s="22">
        <f ca="1">IF(D559&gt;10,ROUND(($C560/12)*$E558,0),$C559)</f>
        <v>0</v>
      </c>
      <c r="F559" s="21"/>
      <c r="G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</row>
    <row r="560" spans="1:31" hidden="1">
      <c r="A560" s="258"/>
      <c r="B560" s="21" t="s">
        <v>395</v>
      </c>
      <c r="C560" s="656">
        <f ca="1">IF(ISBLANK(OFFSET($D$62,C557,0)),0,IF(OFFSET($C$62,C557,0)&gt;10,ROUND(C559*D560,0),IF(C559&lt;0,0,C559)))</f>
        <v>0</v>
      </c>
      <c r="D560" s="654">
        <f ca="1">'Środki trwałe'!C1358</f>
        <v>0</v>
      </c>
      <c r="E560" s="21"/>
      <c r="F560" s="21"/>
      <c r="G560" s="21"/>
      <c r="I560" s="21"/>
      <c r="J560" s="21"/>
      <c r="K560" s="74">
        <f ca="1">ROUND(IF($C558=LataProjekcji,$E559,IF($C558=LataProjekcji,$C560,0)),0)</f>
        <v>0</v>
      </c>
      <c r="L560" s="247">
        <f ca="1">ROUND(IF(OR(AND($C558=LataProjekcji,$E558&gt;0),AND($C558=LataProjekcji,$E558=0,$D559&lt;=10)),$E559,IF($C558&lt;LataProjekcji,IF((SUM($K560:K560)+$C560)&lt;$C559,$C560,$C559-SUM($K560:K560)),0)),0)</f>
        <v>0</v>
      </c>
      <c r="M560" s="247">
        <f ca="1">ROUND(IF(OR(AND($C558=LataProjekcji,$E558&gt;0),AND($C558=LataProjekcji,$E558=0,$D559&lt;=10)),$E559,IF($C558&lt;LataProjekcji,IF((SUM($K560:L560)+$C560)&lt;$C559,$C560,$C559-SUM($K560:L560)),0)),0)</f>
        <v>0</v>
      </c>
      <c r="N560" s="247">
        <f ca="1">ROUND(IF(OR(AND($C558=LataProjekcji,$E558&gt;0),AND($C558=LataProjekcji,$E558=0,$D559&lt;=10)),$E559,IF($C558&lt;LataProjekcji,IF((SUM($K560:M560)+$C560)&lt;$C559,$C560,$C559-SUM($K560:M560)),0)),0)</f>
        <v>0</v>
      </c>
      <c r="O560" s="247">
        <f ca="1">ROUND(IF(OR(AND($C558=LataProjekcji,$E558&gt;0),AND($C558=LataProjekcji,$E558=0,$D559&lt;=10)),$E559,IF($C558&lt;LataProjekcji,IF((SUM($K560:N560)+$C560)&lt;$C559,$C560,$C559-SUM($K560:N560)),0)),0)</f>
        <v>0</v>
      </c>
      <c r="P560" s="247">
        <f ca="1">ROUND(IF(OR(AND($C558=LataProjekcji,$E558&gt;0),AND($C558=LataProjekcji,$E558=0,$D559&lt;=10)),$E559,IF($C558&lt;LataProjekcji,IF((SUM($K560:O560)+$C560)&lt;$C559,$C560,$C559-SUM($K560:O560)),0)),0)</f>
        <v>0</v>
      </c>
      <c r="Q560" s="247">
        <f ca="1">ROUND(IF(OR(AND($C558=LataProjekcji,$E558&gt;0),AND($C558=LataProjekcji,$E558=0,$D559&lt;=10)),$E559,IF($C558&lt;LataProjekcji,IF((SUM($K560:P560)+$C560)&lt;$C559,$C560,$C559-SUM($K560:P560)),0)),0)</f>
        <v>0</v>
      </c>
      <c r="R560" s="247">
        <f ca="1">ROUND(IF(OR(AND($C558=LataProjekcji,$E558&gt;0),AND($C558=LataProjekcji,$E558=0,$D559&lt;=10)),$E559,IF($C558&lt;LataProjekcji,IF((SUM($K560:Q560)+$C560)&lt;$C559,$C560,$C559-SUM($K560:Q560)),0)),0)</f>
        <v>0</v>
      </c>
      <c r="S560" s="247">
        <f ca="1">ROUND(IF(OR(AND($C558=LataProjekcji,$E558&gt;0),AND($C558=LataProjekcji,$E558=0,$D559&lt;=10)),$E559,IF($C558&lt;LataProjekcji,IF((SUM($K560:R560)+$C560)&lt;$C559,$C560,$C559-SUM($K560:R560)),0)),0)</f>
        <v>0</v>
      </c>
      <c r="T560" s="247">
        <f ca="1">ROUND(IF(OR(AND($C558=LataProjekcji,$E558&gt;0),AND($C558=LataProjekcji,$E558=0,$D559&lt;=10)),$E559,IF($C558&lt;LataProjekcji,IF((SUM($K560:S560)+$C560)&lt;$C559,$C560,$C559-SUM($K560:S560)),0)),0)</f>
        <v>0</v>
      </c>
      <c r="U560" s="247">
        <f ca="1">ROUND(IF(OR(AND($C558=LataProjekcji,$E558&gt;0),AND($C558=LataProjekcji,$E558=0,$D559&lt;=10)),$E559,IF($C558&lt;LataProjekcji,IF((SUM($K560:T560)+$C560)&lt;$C559,$C560,$C559-SUM($K560:T560)),0)),0)</f>
        <v>0</v>
      </c>
      <c r="V560" s="247">
        <f ca="1">ROUND(IF(OR(AND($C558=LataProjekcji,$E558&gt;0),AND($C558=LataProjekcji,$E558=0,$D559&lt;=10)),$E559,IF($C558&lt;LataProjekcji,IF((SUM($K560:U560)+$C560)&lt;$C559,$C560,$C559-SUM($K560:U560)),0)),0)</f>
        <v>0</v>
      </c>
      <c r="W560" s="247">
        <f ca="1">ROUND(IF(OR(AND($C558=LataProjekcji,$E558&gt;0),AND($C558=LataProjekcji,$E558=0,$D559&lt;=10)),$E559,IF($C558&lt;LataProjekcji,IF((SUM($K560:V560)+$C560)&lt;$C559,$C560,$C559-SUM($K560:V560)),0)),0)</f>
        <v>0</v>
      </c>
      <c r="X560" s="247">
        <f ca="1">ROUND(IF(OR(AND($C558=LataProjekcji,$E558&gt;0),AND($C558=LataProjekcji,$E558=0,$D559&lt;=10)),$E559,IF($C558&lt;LataProjekcji,IF((SUM($K560:W560)+$C560)&lt;$C559,$C560,$C559-SUM($K560:W560)),0)),0)</f>
        <v>0</v>
      </c>
      <c r="Y560" s="247">
        <f ca="1">ROUND(IF(OR(AND($C558=LataProjekcji,$E558&gt;0),AND($C558=LataProjekcji,$E558=0,$D559&lt;=10)),$E559,IF($C558&lt;LataProjekcji,IF((SUM($K560:X560)+$C560)&lt;$C559,$C560,$C559-SUM($K560:X560)),0)),0)</f>
        <v>0</v>
      </c>
      <c r="Z560" s="247">
        <f ca="1">ROUND(IF(OR(AND($C558=LataProjekcji,$E558&gt;0),AND($C558=LataProjekcji,$E558=0,$D559&lt;=10)),$E559,IF($C558&lt;LataProjekcji,IF((SUM($K560:Y560)+$C560)&lt;$C559,$C560,$C559-SUM($K560:Y560)),0)),0)</f>
        <v>0</v>
      </c>
      <c r="AA560" s="247">
        <f ca="1">ROUND(IF(OR(AND($C558=LataProjekcji,$E558&gt;0),AND($C558=LataProjekcji,$E558=0,$D559&lt;=10)),$E559,IF($C558&lt;LataProjekcji,IF((SUM($K560:Z560)+$C560)&lt;$C559,$C560,$C559-SUM($K560:Z560)),0)),0)</f>
        <v>0</v>
      </c>
      <c r="AB560" s="247">
        <f ca="1">ROUND(IF(OR(AND($C558=LataProjekcji,$E558&gt;0),AND($C558=LataProjekcji,$E558=0,$D559&lt;=10)),$E559,IF($C558&lt;LataProjekcji,IF((SUM($K560:AA560)+$C560)&lt;$C559,$C560,$C559-SUM($K560:AA560)),0)),0)</f>
        <v>0</v>
      </c>
      <c r="AC560" s="247">
        <f ca="1">ROUND(IF(OR(AND($C558=LataProjekcji,$E558&gt;0),AND($C558=LataProjekcji,$E558=0,$D559&lt;=10)),$E559,IF($C558&lt;LataProjekcji,IF((SUM($K560:AB560)+$C560)&lt;$C559,$C560,$C559-SUM($K560:AB560)),0)),0)</f>
        <v>0</v>
      </c>
      <c r="AD560" s="247">
        <f ca="1">ROUND(IF(OR(AND($C558=LataProjekcji,$E558&gt;0),AND($C558=LataProjekcji,$E558=0,$D559&lt;=10)),$E559,IF($C558&lt;LataProjekcji,IF((SUM($K560:AC560)+$C560)&lt;$C559,$C560,$C559-SUM($K560:AC560)),0)),0)</f>
        <v>0</v>
      </c>
      <c r="AE560" s="247">
        <f ca="1">ROUND(IF(OR(AND($C558=LataProjekcji,$E558&gt;0),AND($C558=LataProjekcji,$E558=0,$D559&lt;=10)),$E559,IF($C558&lt;LataProjekcji,IF((SUM($K560:AD560)+$C560)&lt;$C559,$C560,$C559-SUM($K560:AD560)),0)),0)</f>
        <v>0</v>
      </c>
    </row>
    <row r="561" spans="1:31" hidden="1">
      <c r="A561" s="258"/>
      <c r="B561" s="21" t="s">
        <v>396</v>
      </c>
      <c r="C561" s="22"/>
      <c r="D561" s="21"/>
      <c r="E561" s="21"/>
      <c r="F561" s="21"/>
      <c r="G561" s="21"/>
      <c r="I561" s="21"/>
      <c r="J561" s="21"/>
      <c r="K561" s="22">
        <f ca="1">ROUND(K560,0)</f>
        <v>0</v>
      </c>
      <c r="L561" s="22">
        <f t="shared" ref="L561:W561" ca="1" si="453">ROUND(K561+L560,0)</f>
        <v>0</v>
      </c>
      <c r="M561" s="22">
        <f t="shared" ca="1" si="453"/>
        <v>0</v>
      </c>
      <c r="N561" s="22">
        <f t="shared" ca="1" si="453"/>
        <v>0</v>
      </c>
      <c r="O561" s="22">
        <f t="shared" ca="1" si="453"/>
        <v>0</v>
      </c>
      <c r="P561" s="22">
        <f t="shared" ca="1" si="453"/>
        <v>0</v>
      </c>
      <c r="Q561" s="22">
        <f t="shared" ca="1" si="453"/>
        <v>0</v>
      </c>
      <c r="R561" s="22">
        <f t="shared" ca="1" si="453"/>
        <v>0</v>
      </c>
      <c r="S561" s="22">
        <f t="shared" ca="1" si="453"/>
        <v>0</v>
      </c>
      <c r="T561" s="22">
        <f t="shared" ca="1" si="453"/>
        <v>0</v>
      </c>
      <c r="U561" s="22">
        <f t="shared" ca="1" si="453"/>
        <v>0</v>
      </c>
      <c r="V561" s="22">
        <f t="shared" ca="1" si="453"/>
        <v>0</v>
      </c>
      <c r="W561" s="22">
        <f t="shared" ca="1" si="453"/>
        <v>0</v>
      </c>
      <c r="X561" s="22">
        <f ca="1">ROUND(W561+X560,0)</f>
        <v>0</v>
      </c>
      <c r="Y561" s="22">
        <f t="shared" ref="Y561:AA561" ca="1" si="454">ROUND(X561+Y560,0)</f>
        <v>0</v>
      </c>
      <c r="Z561" s="22">
        <f t="shared" ca="1" si="454"/>
        <v>0</v>
      </c>
      <c r="AA561" s="22">
        <f t="shared" ca="1" si="454"/>
        <v>0</v>
      </c>
      <c r="AB561" s="22">
        <f t="shared" ref="AB561" ca="1" si="455">ROUND(AA561+AB560,0)</f>
        <v>0</v>
      </c>
      <c r="AC561" s="22">
        <f t="shared" ref="AC561" ca="1" si="456">ROUND(AB561+AC560,0)</f>
        <v>0</v>
      </c>
      <c r="AD561" s="22">
        <f t="shared" ref="AD561" ca="1" si="457">ROUND(AC561+AD560,0)</f>
        <v>0</v>
      </c>
      <c r="AE561" s="22">
        <f t="shared" ref="AE561" ca="1" si="458">ROUND(AD561+AE560,0)</f>
        <v>0</v>
      </c>
    </row>
    <row r="562" spans="1:31" hidden="1">
      <c r="A562" s="258"/>
      <c r="B562" s="21" t="s">
        <v>387</v>
      </c>
      <c r="C562" s="22"/>
      <c r="D562" s="21"/>
      <c r="E562" s="21"/>
      <c r="F562" s="21"/>
      <c r="G562" s="21"/>
      <c r="I562" s="21"/>
      <c r="J562" s="21"/>
      <c r="K562" s="76">
        <f t="shared" ref="K562:W562" ca="1" si="459">IF($C558=LataProjekcji,ROUND($C559-K561,0),ROUND(IF(K560=0,0,$C559-K561),0))</f>
        <v>0</v>
      </c>
      <c r="L562" s="76">
        <f t="shared" ca="1" si="459"/>
        <v>0</v>
      </c>
      <c r="M562" s="76">
        <f t="shared" ca="1" si="459"/>
        <v>0</v>
      </c>
      <c r="N562" s="76">
        <f t="shared" ca="1" si="459"/>
        <v>0</v>
      </c>
      <c r="O562" s="76">
        <f t="shared" ca="1" si="459"/>
        <v>0</v>
      </c>
      <c r="P562" s="76">
        <f t="shared" ca="1" si="459"/>
        <v>0</v>
      </c>
      <c r="Q562" s="76">
        <f t="shared" ca="1" si="459"/>
        <v>0</v>
      </c>
      <c r="R562" s="76">
        <f t="shared" ca="1" si="459"/>
        <v>0</v>
      </c>
      <c r="S562" s="76">
        <f t="shared" ca="1" si="459"/>
        <v>0</v>
      </c>
      <c r="T562" s="76">
        <f t="shared" ca="1" si="459"/>
        <v>0</v>
      </c>
      <c r="U562" s="76">
        <f t="shared" ca="1" si="459"/>
        <v>0</v>
      </c>
      <c r="V562" s="76">
        <f t="shared" ca="1" si="459"/>
        <v>0</v>
      </c>
      <c r="W562" s="76">
        <f t="shared" ca="1" si="459"/>
        <v>0</v>
      </c>
      <c r="X562" s="76">
        <f t="shared" ref="X562:AA562" ca="1" si="460">IF($C558=LataProjekcji,ROUND($C559-X561,0),ROUND(IF(X560=0,0,$C559-X561),0))</f>
        <v>0</v>
      </c>
      <c r="Y562" s="76">
        <f t="shared" ca="1" si="460"/>
        <v>0</v>
      </c>
      <c r="Z562" s="76">
        <f t="shared" ca="1" si="460"/>
        <v>0</v>
      </c>
      <c r="AA562" s="76">
        <f t="shared" ca="1" si="460"/>
        <v>0</v>
      </c>
      <c r="AB562" s="76">
        <f t="shared" ref="AB562:AE562" ca="1" si="461">IF($C558=LataProjekcji,ROUND($C559-AB561,0),ROUND(IF(AB560=0,0,$C559-AB561),0))</f>
        <v>0</v>
      </c>
      <c r="AC562" s="76">
        <f t="shared" ca="1" si="461"/>
        <v>0</v>
      </c>
      <c r="AD562" s="76">
        <f t="shared" ca="1" si="461"/>
        <v>0</v>
      </c>
      <c r="AE562" s="76">
        <f t="shared" ca="1" si="461"/>
        <v>0</v>
      </c>
    </row>
    <row r="563" spans="1:31" hidden="1">
      <c r="A563" s="258"/>
      <c r="B563" s="21"/>
      <c r="C563" s="22"/>
      <c r="D563" s="21"/>
      <c r="E563" s="21"/>
      <c r="F563" s="21"/>
      <c r="G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</row>
    <row r="564" spans="1:31" hidden="1">
      <c r="A564" s="258"/>
      <c r="B564" s="20" t="s">
        <v>369</v>
      </c>
      <c r="C564" s="21">
        <f>C557+1</f>
        <v>34</v>
      </c>
      <c r="D564" s="453">
        <f>D557+1</f>
        <v>78</v>
      </c>
      <c r="E564" s="21"/>
      <c r="F564" s="21"/>
      <c r="G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</row>
    <row r="565" spans="1:31" hidden="1">
      <c r="A565" s="258"/>
      <c r="B565" s="21" t="s">
        <v>394</v>
      </c>
      <c r="C565" s="164">
        <f ca="1">IFERROR(YEAR(OFFSET($D$62,C564,0)),0)</f>
        <v>0</v>
      </c>
      <c r="D565" s="164">
        <f ca="1">IFERROR(MONTH(OFFSET($D$62,C564,0)),0)</f>
        <v>0</v>
      </c>
      <c r="E565" s="522">
        <f ca="1">IleMiesiecyDoKoncaRokuRozliczenieDotacji</f>
        <v>0</v>
      </c>
      <c r="F565" s="21"/>
      <c r="G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</row>
    <row r="566" spans="1:31" hidden="1">
      <c r="A566" s="258"/>
      <c r="B566" s="21" t="s">
        <v>387</v>
      </c>
      <c r="C566" s="244">
        <f ca="1">IF(OFFSET($F$62,C564,0)&lt;0,0,OFFSET($F$62,C564,0))</f>
        <v>0</v>
      </c>
      <c r="D566" s="22" t="str">
        <f ca="1">OFFSET($C$62,C564,0)</f>
        <v/>
      </c>
      <c r="E566" s="22">
        <f ca="1">IF(D566&gt;10,ROUND(($C567/12)*$E565,0),$C566)</f>
        <v>0</v>
      </c>
      <c r="F566" s="21"/>
      <c r="G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</row>
    <row r="567" spans="1:31" hidden="1">
      <c r="A567" s="258"/>
      <c r="B567" s="21" t="s">
        <v>395</v>
      </c>
      <c r="C567" s="656">
        <f ca="1">IF(ISBLANK(OFFSET($D$62,C564,0)),0,IF(OFFSET($C$62,C564,0)&gt;10,ROUND(C566*D567,0),IF(C566&lt;0,0,C566)))</f>
        <v>0</v>
      </c>
      <c r="D567" s="654">
        <f ca="1">'Środki trwałe'!C1365</f>
        <v>0</v>
      </c>
      <c r="E567" s="21"/>
      <c r="F567" s="21"/>
      <c r="G567" s="21"/>
      <c r="I567" s="21"/>
      <c r="J567" s="21"/>
      <c r="K567" s="74">
        <f ca="1">ROUND(IF($C565=LataProjekcji,$E566,IF($C565=LataProjekcji,$C567,0)),0)</f>
        <v>0</v>
      </c>
      <c r="L567" s="247">
        <f ca="1">ROUND(IF(OR(AND($C565=LataProjekcji,$E565&gt;0),AND($C565=LataProjekcji,$E565=0,$D566&lt;=10)),$E566,IF($C565&lt;LataProjekcji,IF((SUM($K567:K567)+$C567)&lt;$C566,$C567,$C566-SUM($K567:K567)),0)),0)</f>
        <v>0</v>
      </c>
      <c r="M567" s="247">
        <f ca="1">ROUND(IF(OR(AND($C565=LataProjekcji,$E565&gt;0),AND($C565=LataProjekcji,$E565=0,$D566&lt;=10)),$E566,IF($C565&lt;LataProjekcji,IF((SUM($K567:L567)+$C567)&lt;$C566,$C567,$C566-SUM($K567:L567)),0)),0)</f>
        <v>0</v>
      </c>
      <c r="N567" s="247">
        <f ca="1">ROUND(IF(OR(AND($C565=LataProjekcji,$E565&gt;0),AND($C565=LataProjekcji,$E565=0,$D566&lt;=10)),$E566,IF($C565&lt;LataProjekcji,IF((SUM($K567:M567)+$C567)&lt;$C566,$C567,$C566-SUM($K567:M567)),0)),0)</f>
        <v>0</v>
      </c>
      <c r="O567" s="247">
        <f ca="1">ROUND(IF(OR(AND($C565=LataProjekcji,$E565&gt;0),AND($C565=LataProjekcji,$E565=0,$D566&lt;=10)),$E566,IF($C565&lt;LataProjekcji,IF((SUM($K567:N567)+$C567)&lt;$C566,$C567,$C566-SUM($K567:N567)),0)),0)</f>
        <v>0</v>
      </c>
      <c r="P567" s="247">
        <f ca="1">ROUND(IF(OR(AND($C565=LataProjekcji,$E565&gt;0),AND($C565=LataProjekcji,$E565=0,$D566&lt;=10)),$E566,IF($C565&lt;LataProjekcji,IF((SUM($K567:O567)+$C567)&lt;$C566,$C567,$C566-SUM($K567:O567)),0)),0)</f>
        <v>0</v>
      </c>
      <c r="Q567" s="247">
        <f ca="1">ROUND(IF(OR(AND($C565=LataProjekcji,$E565&gt;0),AND($C565=LataProjekcji,$E565=0,$D566&lt;=10)),$E566,IF($C565&lt;LataProjekcji,IF((SUM($K567:P567)+$C567)&lt;$C566,$C567,$C566-SUM($K567:P567)),0)),0)</f>
        <v>0</v>
      </c>
      <c r="R567" s="247">
        <f ca="1">ROUND(IF(OR(AND($C565=LataProjekcji,$E565&gt;0),AND($C565=LataProjekcji,$E565=0,$D566&lt;=10)),$E566,IF($C565&lt;LataProjekcji,IF((SUM($K567:Q567)+$C567)&lt;$C566,$C567,$C566-SUM($K567:Q567)),0)),0)</f>
        <v>0</v>
      </c>
      <c r="S567" s="247">
        <f ca="1">ROUND(IF(OR(AND($C565=LataProjekcji,$E565&gt;0),AND($C565=LataProjekcji,$E565=0,$D566&lt;=10)),$E566,IF($C565&lt;LataProjekcji,IF((SUM($K567:R567)+$C567)&lt;$C566,$C567,$C566-SUM($K567:R567)),0)),0)</f>
        <v>0</v>
      </c>
      <c r="T567" s="247">
        <f ca="1">ROUND(IF(OR(AND($C565=LataProjekcji,$E565&gt;0),AND($C565=LataProjekcji,$E565=0,$D566&lt;=10)),$E566,IF($C565&lt;LataProjekcji,IF((SUM($K567:S567)+$C567)&lt;$C566,$C567,$C566-SUM($K567:S567)),0)),0)</f>
        <v>0</v>
      </c>
      <c r="U567" s="247">
        <f ca="1">ROUND(IF(OR(AND($C565=LataProjekcji,$E565&gt;0),AND($C565=LataProjekcji,$E565=0,$D566&lt;=10)),$E566,IF($C565&lt;LataProjekcji,IF((SUM($K567:T567)+$C567)&lt;$C566,$C567,$C566-SUM($K567:T567)),0)),0)</f>
        <v>0</v>
      </c>
      <c r="V567" s="247">
        <f ca="1">ROUND(IF(OR(AND($C565=LataProjekcji,$E565&gt;0),AND($C565=LataProjekcji,$E565=0,$D566&lt;=10)),$E566,IF($C565&lt;LataProjekcji,IF((SUM($K567:U567)+$C567)&lt;$C566,$C567,$C566-SUM($K567:U567)),0)),0)</f>
        <v>0</v>
      </c>
      <c r="W567" s="247">
        <f ca="1">ROUND(IF(OR(AND($C565=LataProjekcji,$E565&gt;0),AND($C565=LataProjekcji,$E565=0,$D566&lt;=10)),$E566,IF($C565&lt;LataProjekcji,IF((SUM($K567:V567)+$C567)&lt;$C566,$C567,$C566-SUM($K567:V567)),0)),0)</f>
        <v>0</v>
      </c>
      <c r="X567" s="247">
        <f ca="1">ROUND(IF(OR(AND($C565=LataProjekcji,$E565&gt;0),AND($C565=LataProjekcji,$E565=0,$D566&lt;=10)),$E566,IF($C565&lt;LataProjekcji,IF((SUM($K567:W567)+$C567)&lt;$C566,$C567,$C566-SUM($K567:W567)),0)),0)</f>
        <v>0</v>
      </c>
      <c r="Y567" s="247">
        <f ca="1">ROUND(IF(OR(AND($C565=LataProjekcji,$E565&gt;0),AND($C565=LataProjekcji,$E565=0,$D566&lt;=10)),$E566,IF($C565&lt;LataProjekcji,IF((SUM($K567:X567)+$C567)&lt;$C566,$C567,$C566-SUM($K567:X567)),0)),0)</f>
        <v>0</v>
      </c>
      <c r="Z567" s="247">
        <f ca="1">ROUND(IF(OR(AND($C565=LataProjekcji,$E565&gt;0),AND($C565=LataProjekcji,$E565=0,$D566&lt;=10)),$E566,IF($C565&lt;LataProjekcji,IF((SUM($K567:Y567)+$C567)&lt;$C566,$C567,$C566-SUM($K567:Y567)),0)),0)</f>
        <v>0</v>
      </c>
      <c r="AA567" s="247">
        <f ca="1">ROUND(IF(OR(AND($C565=LataProjekcji,$E565&gt;0),AND($C565=LataProjekcji,$E565=0,$D566&lt;=10)),$E566,IF($C565&lt;LataProjekcji,IF((SUM($K567:Z567)+$C567)&lt;$C566,$C567,$C566-SUM($K567:Z567)),0)),0)</f>
        <v>0</v>
      </c>
      <c r="AB567" s="247">
        <f ca="1">ROUND(IF(OR(AND($C565=LataProjekcji,$E565&gt;0),AND($C565=LataProjekcji,$E565=0,$D566&lt;=10)),$E566,IF($C565&lt;LataProjekcji,IF((SUM($K567:AA567)+$C567)&lt;$C566,$C567,$C566-SUM($K567:AA567)),0)),0)</f>
        <v>0</v>
      </c>
      <c r="AC567" s="247">
        <f ca="1">ROUND(IF(OR(AND($C565=LataProjekcji,$E565&gt;0),AND($C565=LataProjekcji,$E565=0,$D566&lt;=10)),$E566,IF($C565&lt;LataProjekcji,IF((SUM($K567:AB567)+$C567)&lt;$C566,$C567,$C566-SUM($K567:AB567)),0)),0)</f>
        <v>0</v>
      </c>
      <c r="AD567" s="247">
        <f ca="1">ROUND(IF(OR(AND($C565=LataProjekcji,$E565&gt;0),AND($C565=LataProjekcji,$E565=0,$D566&lt;=10)),$E566,IF($C565&lt;LataProjekcji,IF((SUM($K567:AC567)+$C567)&lt;$C566,$C567,$C566-SUM($K567:AC567)),0)),0)</f>
        <v>0</v>
      </c>
      <c r="AE567" s="247">
        <f ca="1">ROUND(IF(OR(AND($C565=LataProjekcji,$E565&gt;0),AND($C565=LataProjekcji,$E565=0,$D566&lt;=10)),$E566,IF($C565&lt;LataProjekcji,IF((SUM($K567:AD567)+$C567)&lt;$C566,$C567,$C566-SUM($K567:AD567)),0)),0)</f>
        <v>0</v>
      </c>
    </row>
    <row r="568" spans="1:31" hidden="1">
      <c r="A568" s="258"/>
      <c r="B568" s="21" t="s">
        <v>396</v>
      </c>
      <c r="C568" s="22"/>
      <c r="D568" s="21"/>
      <c r="E568" s="21"/>
      <c r="F568" s="21"/>
      <c r="G568" s="21"/>
      <c r="I568" s="21"/>
      <c r="J568" s="21"/>
      <c r="K568" s="22">
        <f ca="1">ROUND(K567,0)</f>
        <v>0</v>
      </c>
      <c r="L568" s="22">
        <f t="shared" ref="L568:W568" ca="1" si="462">ROUND(K568+L567,0)</f>
        <v>0</v>
      </c>
      <c r="M568" s="22">
        <f t="shared" ca="1" si="462"/>
        <v>0</v>
      </c>
      <c r="N568" s="22">
        <f t="shared" ca="1" si="462"/>
        <v>0</v>
      </c>
      <c r="O568" s="22">
        <f t="shared" ca="1" si="462"/>
        <v>0</v>
      </c>
      <c r="P568" s="22">
        <f t="shared" ca="1" si="462"/>
        <v>0</v>
      </c>
      <c r="Q568" s="22">
        <f t="shared" ca="1" si="462"/>
        <v>0</v>
      </c>
      <c r="R568" s="22">
        <f t="shared" ca="1" si="462"/>
        <v>0</v>
      </c>
      <c r="S568" s="22">
        <f t="shared" ca="1" si="462"/>
        <v>0</v>
      </c>
      <c r="T568" s="22">
        <f t="shared" ca="1" si="462"/>
        <v>0</v>
      </c>
      <c r="U568" s="22">
        <f t="shared" ca="1" si="462"/>
        <v>0</v>
      </c>
      <c r="V568" s="22">
        <f t="shared" ca="1" si="462"/>
        <v>0</v>
      </c>
      <c r="W568" s="22">
        <f t="shared" ca="1" si="462"/>
        <v>0</v>
      </c>
      <c r="X568" s="22">
        <f ca="1">ROUND(W568+X567,0)</f>
        <v>0</v>
      </c>
      <c r="Y568" s="22">
        <f t="shared" ref="Y568:AA568" ca="1" si="463">ROUND(X568+Y567,0)</f>
        <v>0</v>
      </c>
      <c r="Z568" s="22">
        <f t="shared" ca="1" si="463"/>
        <v>0</v>
      </c>
      <c r="AA568" s="22">
        <f t="shared" ca="1" si="463"/>
        <v>0</v>
      </c>
      <c r="AB568" s="22">
        <f t="shared" ref="AB568" ca="1" si="464">ROUND(AA568+AB567,0)</f>
        <v>0</v>
      </c>
      <c r="AC568" s="22">
        <f t="shared" ref="AC568" ca="1" si="465">ROUND(AB568+AC567,0)</f>
        <v>0</v>
      </c>
      <c r="AD568" s="22">
        <f t="shared" ref="AD568" ca="1" si="466">ROUND(AC568+AD567,0)</f>
        <v>0</v>
      </c>
      <c r="AE568" s="22">
        <f t="shared" ref="AE568" ca="1" si="467">ROUND(AD568+AE567,0)</f>
        <v>0</v>
      </c>
    </row>
    <row r="569" spans="1:31" hidden="1">
      <c r="A569" s="258"/>
      <c r="B569" s="21" t="s">
        <v>387</v>
      </c>
      <c r="C569" s="22"/>
      <c r="D569" s="21"/>
      <c r="E569" s="21"/>
      <c r="F569" s="21"/>
      <c r="G569" s="21"/>
      <c r="I569" s="21"/>
      <c r="J569" s="21"/>
      <c r="K569" s="76">
        <f t="shared" ref="K569:W569" ca="1" si="468">IF($C565=LataProjekcji,ROUND($C566-K568,0),ROUND(IF(K567=0,0,$C566-K568),0))</f>
        <v>0</v>
      </c>
      <c r="L569" s="76">
        <f t="shared" ca="1" si="468"/>
        <v>0</v>
      </c>
      <c r="M569" s="76">
        <f t="shared" ca="1" si="468"/>
        <v>0</v>
      </c>
      <c r="N569" s="76">
        <f t="shared" ca="1" si="468"/>
        <v>0</v>
      </c>
      <c r="O569" s="76">
        <f t="shared" ca="1" si="468"/>
        <v>0</v>
      </c>
      <c r="P569" s="76">
        <f t="shared" ca="1" si="468"/>
        <v>0</v>
      </c>
      <c r="Q569" s="76">
        <f t="shared" ca="1" si="468"/>
        <v>0</v>
      </c>
      <c r="R569" s="76">
        <f t="shared" ca="1" si="468"/>
        <v>0</v>
      </c>
      <c r="S569" s="76">
        <f t="shared" ca="1" si="468"/>
        <v>0</v>
      </c>
      <c r="T569" s="76">
        <f t="shared" ca="1" si="468"/>
        <v>0</v>
      </c>
      <c r="U569" s="76">
        <f t="shared" ca="1" si="468"/>
        <v>0</v>
      </c>
      <c r="V569" s="76">
        <f t="shared" ca="1" si="468"/>
        <v>0</v>
      </c>
      <c r="W569" s="76">
        <f t="shared" ca="1" si="468"/>
        <v>0</v>
      </c>
      <c r="X569" s="76">
        <f t="shared" ref="X569:AA569" ca="1" si="469">IF($C565=LataProjekcji,ROUND($C566-X568,0),ROUND(IF(X567=0,0,$C566-X568),0))</f>
        <v>0</v>
      </c>
      <c r="Y569" s="76">
        <f t="shared" ca="1" si="469"/>
        <v>0</v>
      </c>
      <c r="Z569" s="76">
        <f t="shared" ca="1" si="469"/>
        <v>0</v>
      </c>
      <c r="AA569" s="76">
        <f t="shared" ca="1" si="469"/>
        <v>0</v>
      </c>
      <c r="AB569" s="76">
        <f t="shared" ref="AB569:AE569" ca="1" si="470">IF($C565=LataProjekcji,ROUND($C566-AB568,0),ROUND(IF(AB567=0,0,$C566-AB568),0))</f>
        <v>0</v>
      </c>
      <c r="AC569" s="76">
        <f t="shared" ca="1" si="470"/>
        <v>0</v>
      </c>
      <c r="AD569" s="76">
        <f t="shared" ca="1" si="470"/>
        <v>0</v>
      </c>
      <c r="AE569" s="76">
        <f t="shared" ca="1" si="470"/>
        <v>0</v>
      </c>
    </row>
    <row r="570" spans="1:31" hidden="1">
      <c r="A570" s="258"/>
      <c r="B570" s="20"/>
      <c r="C570" s="21"/>
      <c r="D570" s="21"/>
      <c r="E570" s="21"/>
      <c r="F570" s="21"/>
      <c r="G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</row>
    <row r="571" spans="1:31" hidden="1">
      <c r="A571" s="258"/>
      <c r="B571" s="20" t="s">
        <v>369</v>
      </c>
      <c r="C571" s="21">
        <f>C564+1</f>
        <v>35</v>
      </c>
      <c r="D571" s="453">
        <f>D564+1</f>
        <v>79</v>
      </c>
      <c r="E571" s="21"/>
      <c r="F571" s="21"/>
      <c r="G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</row>
    <row r="572" spans="1:31" hidden="1">
      <c r="A572" s="258"/>
      <c r="B572" s="21" t="s">
        <v>394</v>
      </c>
      <c r="C572" s="164">
        <f ca="1">IFERROR(YEAR(OFFSET($D$62,C571,0)),0)</f>
        <v>0</v>
      </c>
      <c r="D572" s="164">
        <f ca="1">IFERROR(MONTH(OFFSET($D$62,C571,0)),0)</f>
        <v>0</v>
      </c>
      <c r="E572" s="522">
        <f ca="1">IleMiesiecyDoKoncaRokuRozliczenieDotacji</f>
        <v>0</v>
      </c>
      <c r="F572" s="21"/>
      <c r="G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</row>
    <row r="573" spans="1:31" hidden="1">
      <c r="A573" s="258"/>
      <c r="B573" s="21" t="s">
        <v>387</v>
      </c>
      <c r="C573" s="244">
        <f ca="1">IF(OFFSET($F$62,C571,0)&lt;0,0,OFFSET($F$62,C571,0))</f>
        <v>0</v>
      </c>
      <c r="D573" s="22" t="str">
        <f ca="1">OFFSET($C$62,C571,0)</f>
        <v/>
      </c>
      <c r="E573" s="22">
        <f ca="1">IF(D573&gt;10,ROUND(($C574/12)*$E572,0),$C573)</f>
        <v>0</v>
      </c>
      <c r="F573" s="21"/>
      <c r="G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</row>
    <row r="574" spans="1:31" hidden="1">
      <c r="A574" s="258"/>
      <c r="B574" s="21" t="s">
        <v>395</v>
      </c>
      <c r="C574" s="656">
        <f ca="1">IF(ISBLANK(OFFSET($D$62,C571,0)),0,IF(OFFSET($C$62,C571,0)&gt;10,ROUND(C573*am_wnip,0),IF(C573&lt;0,0,C573)))</f>
        <v>0</v>
      </c>
      <c r="D574" s="654">
        <f ca="1">'Środki trwałe'!C1372</f>
        <v>0</v>
      </c>
      <c r="E574" s="21"/>
      <c r="F574" s="21"/>
      <c r="G574" s="21"/>
      <c r="I574" s="21"/>
      <c r="J574" s="21"/>
      <c r="K574" s="74">
        <f ca="1">ROUND(IF($C572=LataProjekcji,$E573,IF($C572=LataProjekcji,$C574,0)),0)</f>
        <v>0</v>
      </c>
      <c r="L574" s="247">
        <f ca="1">ROUND(IF(OR(AND($C572=LataProjekcji,$E572&gt;0),AND($C572=LataProjekcji,$E572=0,$D573&lt;=10)),$E573,IF($C572&lt;LataProjekcji,IF((SUM($K574:K574)+$C574)&lt;$C573,$C574,$C573-SUM($K574:K574)),0)),0)</f>
        <v>0</v>
      </c>
      <c r="M574" s="247">
        <f ca="1">ROUND(IF(OR(AND($C572=LataProjekcji,$E572&gt;0),AND($C572=LataProjekcji,$E572=0,$D573&lt;=10)),$E573,IF($C572&lt;LataProjekcji,IF((SUM($K574:L574)+$C574)&lt;$C573,$C574,$C573-SUM($K574:L574)),0)),0)</f>
        <v>0</v>
      </c>
      <c r="N574" s="247">
        <f ca="1">ROUND(IF(OR(AND($C572=LataProjekcji,$E572&gt;0),AND($C572=LataProjekcji,$E572=0,$D573&lt;=10)),$E573,IF($C572&lt;LataProjekcji,IF((SUM($K574:M574)+$C574)&lt;$C573,$C574,$C573-SUM($K574:M574)),0)),0)</f>
        <v>0</v>
      </c>
      <c r="O574" s="247">
        <f ca="1">ROUND(IF(OR(AND($C572=LataProjekcji,$E572&gt;0),AND($C572=LataProjekcji,$E572=0,$D573&lt;=10)),$E573,IF($C572&lt;LataProjekcji,IF((SUM($K574:N574)+$C574)&lt;$C573,$C574,$C573-SUM($K574:N574)),0)),0)</f>
        <v>0</v>
      </c>
      <c r="P574" s="247">
        <f ca="1">ROUND(IF(OR(AND($C572=LataProjekcji,$E572&gt;0),AND($C572=LataProjekcji,$E572=0,$D573&lt;=10)),$E573,IF($C572&lt;LataProjekcji,IF((SUM($K574:O574)+$C574)&lt;$C573,$C574,$C573-SUM($K574:O574)),0)),0)</f>
        <v>0</v>
      </c>
      <c r="Q574" s="247">
        <f ca="1">ROUND(IF(OR(AND($C572=LataProjekcji,$E572&gt;0),AND($C572=LataProjekcji,$E572=0,$D573&lt;=10)),$E573,IF($C572&lt;LataProjekcji,IF((SUM($K574:P574)+$C574)&lt;$C573,$C574,$C573-SUM($K574:P574)),0)),0)</f>
        <v>0</v>
      </c>
      <c r="R574" s="247">
        <f ca="1">ROUND(IF(OR(AND($C572=LataProjekcji,$E572&gt;0),AND($C572=LataProjekcji,$E572=0,$D573&lt;=10)),$E573,IF($C572&lt;LataProjekcji,IF((SUM($K574:Q574)+$C574)&lt;$C573,$C574,$C573-SUM($K574:Q574)),0)),0)</f>
        <v>0</v>
      </c>
      <c r="S574" s="247">
        <f ca="1">ROUND(IF(OR(AND($C572=LataProjekcji,$E572&gt;0),AND($C572=LataProjekcji,$E572=0,$D573&lt;=10)),$E573,IF($C572&lt;LataProjekcji,IF((SUM($K574:R574)+$C574)&lt;$C573,$C574,$C573-SUM($K574:R574)),0)),0)</f>
        <v>0</v>
      </c>
      <c r="T574" s="247">
        <f ca="1">ROUND(IF(OR(AND($C572=LataProjekcji,$E572&gt;0),AND($C572=LataProjekcji,$E572=0,$D573&lt;=10)),$E573,IF($C572&lt;LataProjekcji,IF((SUM($K574:S574)+$C574)&lt;$C573,$C574,$C573-SUM($K574:S574)),0)),0)</f>
        <v>0</v>
      </c>
      <c r="U574" s="247">
        <f ca="1">ROUND(IF(OR(AND($C572=LataProjekcji,$E572&gt;0),AND($C572=LataProjekcji,$E572=0,$D573&lt;=10)),$E573,IF($C572&lt;LataProjekcji,IF((SUM($K574:T574)+$C574)&lt;$C573,$C574,$C573-SUM($K574:T574)),0)),0)</f>
        <v>0</v>
      </c>
      <c r="V574" s="247">
        <f ca="1">ROUND(IF(OR(AND($C572=LataProjekcji,$E572&gt;0),AND($C572=LataProjekcji,$E572=0,$D573&lt;=10)),$E573,IF($C572&lt;LataProjekcji,IF((SUM($K574:U574)+$C574)&lt;$C573,$C574,$C573-SUM($K574:U574)),0)),0)</f>
        <v>0</v>
      </c>
      <c r="W574" s="247">
        <f ca="1">ROUND(IF(OR(AND($C572=LataProjekcji,$E572&gt;0),AND($C572=LataProjekcji,$E572=0,$D573&lt;=10)),$E573,IF($C572&lt;LataProjekcji,IF((SUM($K574:V574)+$C574)&lt;$C573,$C574,$C573-SUM($K574:V574)),0)),0)</f>
        <v>0</v>
      </c>
      <c r="X574" s="247">
        <f ca="1">ROUND(IF(OR(AND($C572=LataProjekcji,$E572&gt;0),AND($C572=LataProjekcji,$E572=0,$D573&lt;=10)),$E573,IF($C572&lt;LataProjekcji,IF((SUM($K574:W574)+$C574)&lt;$C573,$C574,$C573-SUM($K574:W574)),0)),0)</f>
        <v>0</v>
      </c>
      <c r="Y574" s="247">
        <f ca="1">ROUND(IF(OR(AND($C572=LataProjekcji,$E572&gt;0),AND($C572=LataProjekcji,$E572=0,$D573&lt;=10)),$E573,IF($C572&lt;LataProjekcji,IF((SUM($K574:X574)+$C574)&lt;$C573,$C574,$C573-SUM($K574:X574)),0)),0)</f>
        <v>0</v>
      </c>
      <c r="Z574" s="247">
        <f ca="1">ROUND(IF(OR(AND($C572=LataProjekcji,$E572&gt;0),AND($C572=LataProjekcji,$E572=0,$D573&lt;=10)),$E573,IF($C572&lt;LataProjekcji,IF((SUM($K574:Y574)+$C574)&lt;$C573,$C574,$C573-SUM($K574:Y574)),0)),0)</f>
        <v>0</v>
      </c>
      <c r="AA574" s="247">
        <f ca="1">ROUND(IF(OR(AND($C572=LataProjekcji,$E572&gt;0),AND($C572=LataProjekcji,$E572=0,$D573&lt;=10)),$E573,IF($C572&lt;LataProjekcji,IF((SUM($K574:Z574)+$C574)&lt;$C573,$C574,$C573-SUM($K574:Z574)),0)),0)</f>
        <v>0</v>
      </c>
      <c r="AB574" s="247">
        <f ca="1">ROUND(IF(OR(AND($C572=LataProjekcji,$E572&gt;0),AND($C572=LataProjekcji,$E572=0,$D573&lt;=10)),$E573,IF($C572&lt;LataProjekcji,IF((SUM($K574:AA574)+$C574)&lt;$C573,$C574,$C573-SUM($K574:AA574)),0)),0)</f>
        <v>0</v>
      </c>
      <c r="AC574" s="247">
        <f ca="1">ROUND(IF(OR(AND($C572=LataProjekcji,$E572&gt;0),AND($C572=LataProjekcji,$E572=0,$D573&lt;=10)),$E573,IF($C572&lt;LataProjekcji,IF((SUM($K574:AB574)+$C574)&lt;$C573,$C574,$C573-SUM($K574:AB574)),0)),0)</f>
        <v>0</v>
      </c>
      <c r="AD574" s="247">
        <f ca="1">ROUND(IF(OR(AND($C572=LataProjekcji,$E572&gt;0),AND($C572=LataProjekcji,$E572=0,$D573&lt;=10)),$E573,IF($C572&lt;LataProjekcji,IF((SUM($K574:AC574)+$C574)&lt;$C573,$C574,$C573-SUM($K574:AC574)),0)),0)</f>
        <v>0</v>
      </c>
      <c r="AE574" s="247">
        <f ca="1">ROUND(IF(OR(AND($C572=LataProjekcji,$E572&gt;0),AND($C572=LataProjekcji,$E572=0,$D573&lt;=10)),$E573,IF($C572&lt;LataProjekcji,IF((SUM($K574:AD574)+$C574)&lt;$C573,$C574,$C573-SUM($K574:AD574)),0)),0)</f>
        <v>0</v>
      </c>
    </row>
    <row r="575" spans="1:31" hidden="1">
      <c r="A575" s="258"/>
      <c r="B575" s="21" t="s">
        <v>396</v>
      </c>
      <c r="C575" s="22"/>
      <c r="D575" s="21"/>
      <c r="E575" s="21"/>
      <c r="F575" s="21"/>
      <c r="G575" s="21"/>
      <c r="I575" s="21"/>
      <c r="J575" s="21"/>
      <c r="K575" s="22">
        <f ca="1">ROUND(K574,0)</f>
        <v>0</v>
      </c>
      <c r="L575" s="22">
        <f t="shared" ref="L575:W575" ca="1" si="471">ROUND(K575+L574,0)</f>
        <v>0</v>
      </c>
      <c r="M575" s="22">
        <f t="shared" ca="1" si="471"/>
        <v>0</v>
      </c>
      <c r="N575" s="22">
        <f t="shared" ca="1" si="471"/>
        <v>0</v>
      </c>
      <c r="O575" s="22">
        <f t="shared" ca="1" si="471"/>
        <v>0</v>
      </c>
      <c r="P575" s="22">
        <f t="shared" ca="1" si="471"/>
        <v>0</v>
      </c>
      <c r="Q575" s="22">
        <f t="shared" ca="1" si="471"/>
        <v>0</v>
      </c>
      <c r="R575" s="22">
        <f t="shared" ca="1" si="471"/>
        <v>0</v>
      </c>
      <c r="S575" s="22">
        <f t="shared" ca="1" si="471"/>
        <v>0</v>
      </c>
      <c r="T575" s="22">
        <f t="shared" ca="1" si="471"/>
        <v>0</v>
      </c>
      <c r="U575" s="22">
        <f t="shared" ca="1" si="471"/>
        <v>0</v>
      </c>
      <c r="V575" s="22">
        <f t="shared" ca="1" si="471"/>
        <v>0</v>
      </c>
      <c r="W575" s="22">
        <f t="shared" ca="1" si="471"/>
        <v>0</v>
      </c>
      <c r="X575" s="22">
        <f ca="1">ROUND(W575+X574,0)</f>
        <v>0</v>
      </c>
      <c r="Y575" s="22">
        <f t="shared" ref="Y575:AA575" ca="1" si="472">ROUND(X575+Y574,0)</f>
        <v>0</v>
      </c>
      <c r="Z575" s="22">
        <f t="shared" ca="1" si="472"/>
        <v>0</v>
      </c>
      <c r="AA575" s="22">
        <f t="shared" ca="1" si="472"/>
        <v>0</v>
      </c>
      <c r="AB575" s="22">
        <f t="shared" ref="AB575" ca="1" si="473">ROUND(AA575+AB574,0)</f>
        <v>0</v>
      </c>
      <c r="AC575" s="22">
        <f t="shared" ref="AC575" ca="1" si="474">ROUND(AB575+AC574,0)</f>
        <v>0</v>
      </c>
      <c r="AD575" s="22">
        <f t="shared" ref="AD575" ca="1" si="475">ROUND(AC575+AD574,0)</f>
        <v>0</v>
      </c>
      <c r="AE575" s="22">
        <f t="shared" ref="AE575" ca="1" si="476">ROUND(AD575+AE574,0)</f>
        <v>0</v>
      </c>
    </row>
    <row r="576" spans="1:31" hidden="1">
      <c r="A576" s="258"/>
      <c r="B576" s="21" t="s">
        <v>387</v>
      </c>
      <c r="C576" s="22"/>
      <c r="D576" s="21"/>
      <c r="E576" s="21"/>
      <c r="F576" s="21"/>
      <c r="G576" s="21"/>
      <c r="I576" s="21"/>
      <c r="J576" s="21"/>
      <c r="K576" s="76">
        <f t="shared" ref="K576:W576" ca="1" si="477">IF($C572=LataProjekcji,ROUND($C573-K575,0),ROUND(IF(K574=0,0,$C573-K575),0))</f>
        <v>0</v>
      </c>
      <c r="L576" s="76">
        <f t="shared" ca="1" si="477"/>
        <v>0</v>
      </c>
      <c r="M576" s="76">
        <f t="shared" ca="1" si="477"/>
        <v>0</v>
      </c>
      <c r="N576" s="76">
        <f t="shared" ca="1" si="477"/>
        <v>0</v>
      </c>
      <c r="O576" s="76">
        <f t="shared" ca="1" si="477"/>
        <v>0</v>
      </c>
      <c r="P576" s="76">
        <f t="shared" ca="1" si="477"/>
        <v>0</v>
      </c>
      <c r="Q576" s="76">
        <f t="shared" ca="1" si="477"/>
        <v>0</v>
      </c>
      <c r="R576" s="76">
        <f t="shared" ca="1" si="477"/>
        <v>0</v>
      </c>
      <c r="S576" s="76">
        <f t="shared" ca="1" si="477"/>
        <v>0</v>
      </c>
      <c r="T576" s="76">
        <f t="shared" ca="1" si="477"/>
        <v>0</v>
      </c>
      <c r="U576" s="76">
        <f t="shared" ca="1" si="477"/>
        <v>0</v>
      </c>
      <c r="V576" s="76">
        <f t="shared" ca="1" si="477"/>
        <v>0</v>
      </c>
      <c r="W576" s="76">
        <f t="shared" ca="1" si="477"/>
        <v>0</v>
      </c>
      <c r="X576" s="76">
        <f t="shared" ref="X576:AA576" ca="1" si="478">IF($C572=LataProjekcji,ROUND($C573-X575,0),ROUND(IF(X574=0,0,$C573-X575),0))</f>
        <v>0</v>
      </c>
      <c r="Y576" s="76">
        <f t="shared" ca="1" si="478"/>
        <v>0</v>
      </c>
      <c r="Z576" s="76">
        <f t="shared" ca="1" si="478"/>
        <v>0</v>
      </c>
      <c r="AA576" s="76">
        <f t="shared" ca="1" si="478"/>
        <v>0</v>
      </c>
      <c r="AB576" s="76">
        <f t="shared" ref="AB576:AE576" ca="1" si="479">IF($C572=LataProjekcji,ROUND($C573-AB575,0),ROUND(IF(AB574=0,0,$C573-AB575),0))</f>
        <v>0</v>
      </c>
      <c r="AC576" s="76">
        <f t="shared" ca="1" si="479"/>
        <v>0</v>
      </c>
      <c r="AD576" s="76">
        <f t="shared" ca="1" si="479"/>
        <v>0</v>
      </c>
      <c r="AE576" s="76">
        <f t="shared" ca="1" si="479"/>
        <v>0</v>
      </c>
    </row>
    <row r="577" spans="1:31" hidden="1">
      <c r="A577" s="258"/>
      <c r="B577" s="21"/>
      <c r="C577" s="22"/>
      <c r="D577" s="21"/>
      <c r="E577" s="21"/>
      <c r="F577" s="21"/>
      <c r="G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</row>
    <row r="578" spans="1:31" hidden="1">
      <c r="A578" s="258"/>
      <c r="B578" s="20" t="s">
        <v>369</v>
      </c>
      <c r="C578" s="21">
        <f>C571+1</f>
        <v>36</v>
      </c>
      <c r="D578" s="453">
        <f>D571+1</f>
        <v>80</v>
      </c>
      <c r="E578" s="21"/>
      <c r="F578" s="21"/>
      <c r="G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</row>
    <row r="579" spans="1:31" hidden="1">
      <c r="A579" s="258"/>
      <c r="B579" s="21" t="s">
        <v>394</v>
      </c>
      <c r="C579" s="164">
        <f ca="1">IFERROR(YEAR(OFFSET($D$62,C578,0)),0)</f>
        <v>0</v>
      </c>
      <c r="D579" s="164">
        <f ca="1">IFERROR(MONTH(OFFSET($D$62,C578,0)),0)</f>
        <v>0</v>
      </c>
      <c r="E579" s="522">
        <f ca="1">IleMiesiecyDoKoncaRokuRozliczenieDotacji</f>
        <v>0</v>
      </c>
      <c r="F579" s="21"/>
      <c r="G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</row>
    <row r="580" spans="1:31" hidden="1">
      <c r="A580" s="258"/>
      <c r="B580" s="21" t="s">
        <v>387</v>
      </c>
      <c r="C580" s="244">
        <f ca="1">IF(OFFSET($F$62,C578,0)&lt;0,0,OFFSET($F$62,C578,0))</f>
        <v>0</v>
      </c>
      <c r="D580" s="22" t="str">
        <f ca="1">OFFSET($C$62,C578,0)</f>
        <v/>
      </c>
      <c r="E580" s="22">
        <f ca="1">IF(D580&gt;10,ROUND(($C581/12)*$E579,0),$C580)</f>
        <v>0</v>
      </c>
      <c r="F580" s="21"/>
      <c r="G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</row>
    <row r="581" spans="1:31" hidden="1">
      <c r="A581" s="258"/>
      <c r="B581" s="21" t="s">
        <v>395</v>
      </c>
      <c r="C581" s="656">
        <f ca="1">IF(ISBLANK(OFFSET($D$62,C578,0)),0,IF(OFFSET($C$62,C578,0)&gt;10,ROUND(C580*D581,0),IF(C580&lt;0,0,C580)))</f>
        <v>0</v>
      </c>
      <c r="D581" s="654">
        <f ca="1">'Środki trwałe'!C1379</f>
        <v>0</v>
      </c>
      <c r="E581" s="21"/>
      <c r="F581" s="21"/>
      <c r="G581" s="21"/>
      <c r="I581" s="21"/>
      <c r="J581" s="21"/>
      <c r="K581" s="74">
        <f ca="1">ROUND(IF($C579=LataProjekcji,$E580,IF($C579=LataProjekcji,$C581,0)),0)</f>
        <v>0</v>
      </c>
      <c r="L581" s="247">
        <f ca="1">ROUND(IF(OR(AND($C579=LataProjekcji,$E579&gt;0),AND($C579=LataProjekcji,$E579=0,$D580&lt;=10)),$E580,IF($C579&lt;LataProjekcji,IF((SUM($K581:K581)+$C581)&lt;$C580,$C581,$C580-SUM($K581:K581)),0)),0)</f>
        <v>0</v>
      </c>
      <c r="M581" s="247">
        <f ca="1">ROUND(IF(OR(AND($C579=LataProjekcji,$E579&gt;0),AND($C579=LataProjekcji,$E579=0,$D580&lt;=10)),$E580,IF($C579&lt;LataProjekcji,IF((SUM($K581:L581)+$C581)&lt;$C580,$C581,$C580-SUM($K581:L581)),0)),0)</f>
        <v>0</v>
      </c>
      <c r="N581" s="247">
        <f ca="1">ROUND(IF(OR(AND($C579=LataProjekcji,$E579&gt;0),AND($C579=LataProjekcji,$E579=0,$D580&lt;=10)),$E580,IF($C579&lt;LataProjekcji,IF((SUM($K581:M581)+$C581)&lt;$C580,$C581,$C580-SUM($K581:M581)),0)),0)</f>
        <v>0</v>
      </c>
      <c r="O581" s="247">
        <f ca="1">ROUND(IF(OR(AND($C579=LataProjekcji,$E579&gt;0),AND($C579=LataProjekcji,$E579=0,$D580&lt;=10)),$E580,IF($C579&lt;LataProjekcji,IF((SUM($K581:N581)+$C581)&lt;$C580,$C581,$C580-SUM($K581:N581)),0)),0)</f>
        <v>0</v>
      </c>
      <c r="P581" s="247">
        <f ca="1">ROUND(IF(OR(AND($C579=LataProjekcji,$E579&gt;0),AND($C579=LataProjekcji,$E579=0,$D580&lt;=10)),$E580,IF($C579&lt;LataProjekcji,IF((SUM($K581:O581)+$C581)&lt;$C580,$C581,$C580-SUM($K581:O581)),0)),0)</f>
        <v>0</v>
      </c>
      <c r="Q581" s="247">
        <f ca="1">ROUND(IF(OR(AND($C579=LataProjekcji,$E579&gt;0),AND($C579=LataProjekcji,$E579=0,$D580&lt;=10)),$E580,IF($C579&lt;LataProjekcji,IF((SUM($K581:P581)+$C581)&lt;$C580,$C581,$C580-SUM($K581:P581)),0)),0)</f>
        <v>0</v>
      </c>
      <c r="R581" s="247">
        <f ca="1">ROUND(IF(OR(AND($C579=LataProjekcji,$E579&gt;0),AND($C579=LataProjekcji,$E579=0,$D580&lt;=10)),$E580,IF($C579&lt;LataProjekcji,IF((SUM($K581:Q581)+$C581)&lt;$C580,$C581,$C580-SUM($K581:Q581)),0)),0)</f>
        <v>0</v>
      </c>
      <c r="S581" s="247">
        <f ca="1">ROUND(IF(OR(AND($C579=LataProjekcji,$E579&gt;0),AND($C579=LataProjekcji,$E579=0,$D580&lt;=10)),$E580,IF($C579&lt;LataProjekcji,IF((SUM($K581:R581)+$C581)&lt;$C580,$C581,$C580-SUM($K581:R581)),0)),0)</f>
        <v>0</v>
      </c>
      <c r="T581" s="247">
        <f ca="1">ROUND(IF(OR(AND($C579=LataProjekcji,$E579&gt;0),AND($C579=LataProjekcji,$E579=0,$D580&lt;=10)),$E580,IF($C579&lt;LataProjekcji,IF((SUM($K581:S581)+$C581)&lt;$C580,$C581,$C580-SUM($K581:S581)),0)),0)</f>
        <v>0</v>
      </c>
      <c r="U581" s="247">
        <f ca="1">ROUND(IF(OR(AND($C579=LataProjekcji,$E579&gt;0),AND($C579=LataProjekcji,$E579=0,$D580&lt;=10)),$E580,IF($C579&lt;LataProjekcji,IF((SUM($K581:T581)+$C581)&lt;$C580,$C581,$C580-SUM($K581:T581)),0)),0)</f>
        <v>0</v>
      </c>
      <c r="V581" s="247">
        <f ca="1">ROUND(IF(OR(AND($C579=LataProjekcji,$E579&gt;0),AND($C579=LataProjekcji,$E579=0,$D580&lt;=10)),$E580,IF($C579&lt;LataProjekcji,IF((SUM($K581:U581)+$C581)&lt;$C580,$C581,$C580-SUM($K581:U581)),0)),0)</f>
        <v>0</v>
      </c>
      <c r="W581" s="247">
        <f ca="1">ROUND(IF(OR(AND($C579=LataProjekcji,$E579&gt;0),AND($C579=LataProjekcji,$E579=0,$D580&lt;=10)),$E580,IF($C579&lt;LataProjekcji,IF((SUM($K581:V581)+$C581)&lt;$C580,$C581,$C580-SUM($K581:V581)),0)),0)</f>
        <v>0</v>
      </c>
      <c r="X581" s="247">
        <f ca="1">ROUND(IF(OR(AND($C579=LataProjekcji,$E579&gt;0),AND($C579=LataProjekcji,$E579=0,$D580&lt;=10)),$E580,IF($C579&lt;LataProjekcji,IF((SUM($K581:W581)+$C581)&lt;$C580,$C581,$C580-SUM($K581:W581)),0)),0)</f>
        <v>0</v>
      </c>
      <c r="Y581" s="247">
        <f ca="1">ROUND(IF(OR(AND($C579=LataProjekcji,$E579&gt;0),AND($C579=LataProjekcji,$E579=0,$D580&lt;=10)),$E580,IF($C579&lt;LataProjekcji,IF((SUM($K581:X581)+$C581)&lt;$C580,$C581,$C580-SUM($K581:X581)),0)),0)</f>
        <v>0</v>
      </c>
      <c r="Z581" s="247">
        <f ca="1">ROUND(IF(OR(AND($C579=LataProjekcji,$E579&gt;0),AND($C579=LataProjekcji,$E579=0,$D580&lt;=10)),$E580,IF($C579&lt;LataProjekcji,IF((SUM($K581:Y581)+$C581)&lt;$C580,$C581,$C580-SUM($K581:Y581)),0)),0)</f>
        <v>0</v>
      </c>
      <c r="AA581" s="247">
        <f ca="1">ROUND(IF(OR(AND($C579=LataProjekcji,$E579&gt;0),AND($C579=LataProjekcji,$E579=0,$D580&lt;=10)),$E580,IF($C579&lt;LataProjekcji,IF((SUM($K581:Z581)+$C581)&lt;$C580,$C581,$C580-SUM($K581:Z581)),0)),0)</f>
        <v>0</v>
      </c>
      <c r="AB581" s="247">
        <f ca="1">ROUND(IF(OR(AND($C579=LataProjekcji,$E579&gt;0),AND($C579=LataProjekcji,$E579=0,$D580&lt;=10)),$E580,IF($C579&lt;LataProjekcji,IF((SUM($K581:AA581)+$C581)&lt;$C580,$C581,$C580-SUM($K581:AA581)),0)),0)</f>
        <v>0</v>
      </c>
      <c r="AC581" s="247">
        <f ca="1">ROUND(IF(OR(AND($C579=LataProjekcji,$E579&gt;0),AND($C579=LataProjekcji,$E579=0,$D580&lt;=10)),$E580,IF($C579&lt;LataProjekcji,IF((SUM($K581:AB581)+$C581)&lt;$C580,$C581,$C580-SUM($K581:AB581)),0)),0)</f>
        <v>0</v>
      </c>
      <c r="AD581" s="247">
        <f ca="1">ROUND(IF(OR(AND($C579=LataProjekcji,$E579&gt;0),AND($C579=LataProjekcji,$E579=0,$D580&lt;=10)),$E580,IF($C579&lt;LataProjekcji,IF((SUM($K581:AC581)+$C581)&lt;$C580,$C581,$C580-SUM($K581:AC581)),0)),0)</f>
        <v>0</v>
      </c>
      <c r="AE581" s="247">
        <f ca="1">ROUND(IF(OR(AND($C579=LataProjekcji,$E579&gt;0),AND($C579=LataProjekcji,$E579=0,$D580&lt;=10)),$E580,IF($C579&lt;LataProjekcji,IF((SUM($K581:AD581)+$C581)&lt;$C580,$C581,$C580-SUM($K581:AD581)),0)),0)</f>
        <v>0</v>
      </c>
    </row>
    <row r="582" spans="1:31" hidden="1">
      <c r="A582" s="258"/>
      <c r="B582" s="21" t="s">
        <v>396</v>
      </c>
      <c r="C582" s="22"/>
      <c r="D582" s="21"/>
      <c r="E582" s="21"/>
      <c r="F582" s="21"/>
      <c r="G582" s="21"/>
      <c r="I582" s="21"/>
      <c r="J582" s="21"/>
      <c r="K582" s="22">
        <f ca="1">ROUND(K581,0)</f>
        <v>0</v>
      </c>
      <c r="L582" s="22">
        <f t="shared" ref="L582:W582" ca="1" si="480">ROUND(K582+L581,0)</f>
        <v>0</v>
      </c>
      <c r="M582" s="22">
        <f t="shared" ca="1" si="480"/>
        <v>0</v>
      </c>
      <c r="N582" s="22">
        <f t="shared" ca="1" si="480"/>
        <v>0</v>
      </c>
      <c r="O582" s="22">
        <f t="shared" ca="1" si="480"/>
        <v>0</v>
      </c>
      <c r="P582" s="22">
        <f t="shared" ca="1" si="480"/>
        <v>0</v>
      </c>
      <c r="Q582" s="22">
        <f t="shared" ca="1" si="480"/>
        <v>0</v>
      </c>
      <c r="R582" s="22">
        <f t="shared" ca="1" si="480"/>
        <v>0</v>
      </c>
      <c r="S582" s="22">
        <f t="shared" ca="1" si="480"/>
        <v>0</v>
      </c>
      <c r="T582" s="22">
        <f t="shared" ca="1" si="480"/>
        <v>0</v>
      </c>
      <c r="U582" s="22">
        <f t="shared" ca="1" si="480"/>
        <v>0</v>
      </c>
      <c r="V582" s="22">
        <f t="shared" ca="1" si="480"/>
        <v>0</v>
      </c>
      <c r="W582" s="22">
        <f t="shared" ca="1" si="480"/>
        <v>0</v>
      </c>
      <c r="X582" s="22">
        <f ca="1">ROUND(W582+X581,0)</f>
        <v>0</v>
      </c>
      <c r="Y582" s="22">
        <f t="shared" ref="Y582:AA582" ca="1" si="481">ROUND(X582+Y581,0)</f>
        <v>0</v>
      </c>
      <c r="Z582" s="22">
        <f t="shared" ca="1" si="481"/>
        <v>0</v>
      </c>
      <c r="AA582" s="22">
        <f t="shared" ca="1" si="481"/>
        <v>0</v>
      </c>
      <c r="AB582" s="22">
        <f t="shared" ref="AB582" ca="1" si="482">ROUND(AA582+AB581,0)</f>
        <v>0</v>
      </c>
      <c r="AC582" s="22">
        <f t="shared" ref="AC582" ca="1" si="483">ROUND(AB582+AC581,0)</f>
        <v>0</v>
      </c>
      <c r="AD582" s="22">
        <f t="shared" ref="AD582" ca="1" si="484">ROUND(AC582+AD581,0)</f>
        <v>0</v>
      </c>
      <c r="AE582" s="22">
        <f t="shared" ref="AE582" ca="1" si="485">ROUND(AD582+AE581,0)</f>
        <v>0</v>
      </c>
    </row>
    <row r="583" spans="1:31" hidden="1">
      <c r="A583" s="258"/>
      <c r="B583" s="21" t="s">
        <v>387</v>
      </c>
      <c r="C583" s="22"/>
      <c r="D583" s="21"/>
      <c r="E583" s="21"/>
      <c r="F583" s="21"/>
      <c r="G583" s="21"/>
      <c r="I583" s="21"/>
      <c r="J583" s="21"/>
      <c r="K583" s="76">
        <f t="shared" ref="K583:W583" ca="1" si="486">IF($C579=LataProjekcji,ROUND($C580-K582,0),ROUND(IF(K581=0,0,$C580-K582),0))</f>
        <v>0</v>
      </c>
      <c r="L583" s="76">
        <f t="shared" ca="1" si="486"/>
        <v>0</v>
      </c>
      <c r="M583" s="76">
        <f t="shared" ca="1" si="486"/>
        <v>0</v>
      </c>
      <c r="N583" s="76">
        <f t="shared" ca="1" si="486"/>
        <v>0</v>
      </c>
      <c r="O583" s="76">
        <f t="shared" ca="1" si="486"/>
        <v>0</v>
      </c>
      <c r="P583" s="76">
        <f t="shared" ca="1" si="486"/>
        <v>0</v>
      </c>
      <c r="Q583" s="76">
        <f t="shared" ca="1" si="486"/>
        <v>0</v>
      </c>
      <c r="R583" s="76">
        <f t="shared" ca="1" si="486"/>
        <v>0</v>
      </c>
      <c r="S583" s="76">
        <f t="shared" ca="1" si="486"/>
        <v>0</v>
      </c>
      <c r="T583" s="76">
        <f t="shared" ca="1" si="486"/>
        <v>0</v>
      </c>
      <c r="U583" s="76">
        <f t="shared" ca="1" si="486"/>
        <v>0</v>
      </c>
      <c r="V583" s="76">
        <f t="shared" ca="1" si="486"/>
        <v>0</v>
      </c>
      <c r="W583" s="76">
        <f t="shared" ca="1" si="486"/>
        <v>0</v>
      </c>
      <c r="X583" s="76">
        <f t="shared" ref="X583:AA583" ca="1" si="487">IF($C579=LataProjekcji,ROUND($C580-X582,0),ROUND(IF(X581=0,0,$C580-X582),0))</f>
        <v>0</v>
      </c>
      <c r="Y583" s="76">
        <f t="shared" ca="1" si="487"/>
        <v>0</v>
      </c>
      <c r="Z583" s="76">
        <f t="shared" ca="1" si="487"/>
        <v>0</v>
      </c>
      <c r="AA583" s="76">
        <f t="shared" ca="1" si="487"/>
        <v>0</v>
      </c>
      <c r="AB583" s="76">
        <f t="shared" ref="AB583:AE583" ca="1" si="488">IF($C579=LataProjekcji,ROUND($C580-AB582,0),ROUND(IF(AB581=0,0,$C580-AB582),0))</f>
        <v>0</v>
      </c>
      <c r="AC583" s="76">
        <f t="shared" ca="1" si="488"/>
        <v>0</v>
      </c>
      <c r="AD583" s="76">
        <f t="shared" ca="1" si="488"/>
        <v>0</v>
      </c>
      <c r="AE583" s="76">
        <f t="shared" ca="1" si="488"/>
        <v>0</v>
      </c>
    </row>
    <row r="584" spans="1:31" hidden="1">
      <c r="A584" s="258"/>
      <c r="B584" s="21"/>
      <c r="C584" s="22"/>
      <c r="D584" s="21"/>
      <c r="E584" s="21"/>
      <c r="F584" s="21"/>
      <c r="G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</row>
    <row r="585" spans="1:31" hidden="1">
      <c r="A585" s="258"/>
      <c r="B585" s="20" t="s">
        <v>369</v>
      </c>
      <c r="C585" s="21">
        <f>C578+1</f>
        <v>37</v>
      </c>
      <c r="D585" s="453">
        <f>D578+1</f>
        <v>81</v>
      </c>
      <c r="E585" s="21"/>
      <c r="F585" s="21"/>
      <c r="G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</row>
    <row r="586" spans="1:31" hidden="1">
      <c r="A586" s="258"/>
      <c r="B586" s="21" t="s">
        <v>394</v>
      </c>
      <c r="C586" s="164">
        <f ca="1">IFERROR(YEAR(OFFSET($D$62,C585,0)),0)</f>
        <v>0</v>
      </c>
      <c r="D586" s="164">
        <f ca="1">IFERROR(MONTH(OFFSET($D$62,C585,0)),0)</f>
        <v>0</v>
      </c>
      <c r="E586" s="522">
        <f ca="1">IleMiesiecyDoKoncaRokuRozliczenieDotacji</f>
        <v>0</v>
      </c>
      <c r="F586" s="21"/>
      <c r="G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</row>
    <row r="587" spans="1:31" hidden="1">
      <c r="A587" s="258"/>
      <c r="B587" s="21" t="s">
        <v>387</v>
      </c>
      <c r="C587" s="244">
        <f ca="1">IF(OFFSET($F$62,C585,0)&lt;0,0,OFFSET($F$62,C585,0))</f>
        <v>0</v>
      </c>
      <c r="D587" s="22" t="str">
        <f ca="1">OFFSET($C$62,C585,0)</f>
        <v/>
      </c>
      <c r="E587" s="22">
        <f ca="1">IF(D587&gt;10,ROUND(($C588/12)*$E586,0),$C587)</f>
        <v>0</v>
      </c>
      <c r="F587" s="21"/>
      <c r="G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</row>
    <row r="588" spans="1:31" hidden="1">
      <c r="A588" s="258"/>
      <c r="B588" s="21" t="s">
        <v>395</v>
      </c>
      <c r="C588" s="656">
        <f ca="1">IF(ISBLANK(OFFSET($D$62,C585,0)),0,IF(OFFSET($C$62,C585,0)&gt;10,ROUND(C587*D588,0),IF(C587&lt;0,0,C587)))</f>
        <v>0</v>
      </c>
      <c r="D588" s="654">
        <f ca="1">'Środki trwałe'!C1386</f>
        <v>0</v>
      </c>
      <c r="E588" s="21"/>
      <c r="F588" s="21"/>
      <c r="G588" s="21"/>
      <c r="I588" s="21"/>
      <c r="J588" s="21"/>
      <c r="K588" s="74">
        <f ca="1">ROUND(IF($C586=LataProjekcji,$E587,IF($C586=LataProjekcji,$C588,0)),0)</f>
        <v>0</v>
      </c>
      <c r="L588" s="247">
        <f ca="1">ROUND(IF(OR(AND($C586=LataProjekcji,$E586&gt;0),AND($C586=LataProjekcji,$E586=0,$D587&lt;=10)),$E587,IF($C586&lt;LataProjekcji,IF((SUM($K588:K588)+$C588)&lt;$C587,$C588,$C587-SUM($K588:K588)),0)),0)</f>
        <v>0</v>
      </c>
      <c r="M588" s="247">
        <f ca="1">ROUND(IF(OR(AND($C586=LataProjekcji,$E586&gt;0),AND($C586=LataProjekcji,$E586=0,$D587&lt;=10)),$E587,IF($C586&lt;LataProjekcji,IF((SUM($K588:L588)+$C588)&lt;$C587,$C588,$C587-SUM($K588:L588)),0)),0)</f>
        <v>0</v>
      </c>
      <c r="N588" s="247">
        <f ca="1">ROUND(IF(OR(AND($C586=LataProjekcji,$E586&gt;0),AND($C586=LataProjekcji,$E586=0,$D587&lt;=10)),$E587,IF($C586&lt;LataProjekcji,IF((SUM($K588:M588)+$C588)&lt;$C587,$C588,$C587-SUM($K588:M588)),0)),0)</f>
        <v>0</v>
      </c>
      <c r="O588" s="247">
        <f ca="1">ROUND(IF(OR(AND($C586=LataProjekcji,$E586&gt;0),AND($C586=LataProjekcji,$E586=0,$D587&lt;=10)),$E587,IF($C586&lt;LataProjekcji,IF((SUM($K588:N588)+$C588)&lt;$C587,$C588,$C587-SUM($K588:N588)),0)),0)</f>
        <v>0</v>
      </c>
      <c r="P588" s="247">
        <f ca="1">ROUND(IF(OR(AND($C586=LataProjekcji,$E586&gt;0),AND($C586=LataProjekcji,$E586=0,$D587&lt;=10)),$E587,IF($C586&lt;LataProjekcji,IF((SUM($K588:O588)+$C588)&lt;$C587,$C588,$C587-SUM($K588:O588)),0)),0)</f>
        <v>0</v>
      </c>
      <c r="Q588" s="247">
        <f ca="1">ROUND(IF(OR(AND($C586=LataProjekcji,$E586&gt;0),AND($C586=LataProjekcji,$E586=0,$D587&lt;=10)),$E587,IF($C586&lt;LataProjekcji,IF((SUM($K588:P588)+$C588)&lt;$C587,$C588,$C587-SUM($K588:P588)),0)),0)</f>
        <v>0</v>
      </c>
      <c r="R588" s="247">
        <f ca="1">ROUND(IF(OR(AND($C586=LataProjekcji,$E586&gt;0),AND($C586=LataProjekcji,$E586=0,$D587&lt;=10)),$E587,IF($C586&lt;LataProjekcji,IF((SUM($K588:Q588)+$C588)&lt;$C587,$C588,$C587-SUM($K588:Q588)),0)),0)</f>
        <v>0</v>
      </c>
      <c r="S588" s="247">
        <f ca="1">ROUND(IF(OR(AND($C586=LataProjekcji,$E586&gt;0),AND($C586=LataProjekcji,$E586=0,$D587&lt;=10)),$E587,IF($C586&lt;LataProjekcji,IF((SUM($K588:R588)+$C588)&lt;$C587,$C588,$C587-SUM($K588:R588)),0)),0)</f>
        <v>0</v>
      </c>
      <c r="T588" s="247">
        <f ca="1">ROUND(IF(OR(AND($C586=LataProjekcji,$E586&gt;0),AND($C586=LataProjekcji,$E586=0,$D587&lt;=10)),$E587,IF($C586&lt;LataProjekcji,IF((SUM($K588:S588)+$C588)&lt;$C587,$C588,$C587-SUM($K588:S588)),0)),0)</f>
        <v>0</v>
      </c>
      <c r="U588" s="247">
        <f ca="1">ROUND(IF(OR(AND($C586=LataProjekcji,$E586&gt;0),AND($C586=LataProjekcji,$E586=0,$D587&lt;=10)),$E587,IF($C586&lt;LataProjekcji,IF((SUM($K588:T588)+$C588)&lt;$C587,$C588,$C587-SUM($K588:T588)),0)),0)</f>
        <v>0</v>
      </c>
      <c r="V588" s="247">
        <f ca="1">ROUND(IF(OR(AND($C586=LataProjekcji,$E586&gt;0),AND($C586=LataProjekcji,$E586=0,$D587&lt;=10)),$E587,IF($C586&lt;LataProjekcji,IF((SUM($K588:U588)+$C588)&lt;$C587,$C588,$C587-SUM($K588:U588)),0)),0)</f>
        <v>0</v>
      </c>
      <c r="W588" s="247">
        <f ca="1">ROUND(IF(OR(AND($C586=LataProjekcji,$E586&gt;0),AND($C586=LataProjekcji,$E586=0,$D587&lt;=10)),$E587,IF($C586&lt;LataProjekcji,IF((SUM($K588:V588)+$C588)&lt;$C587,$C588,$C587-SUM($K588:V588)),0)),0)</f>
        <v>0</v>
      </c>
      <c r="X588" s="247">
        <f ca="1">ROUND(IF(OR(AND($C586=LataProjekcji,$E586&gt;0),AND($C586=LataProjekcji,$E586=0,$D587&lt;=10)),$E587,IF($C586&lt;LataProjekcji,IF((SUM($K588:W588)+$C588)&lt;$C587,$C588,$C587-SUM($K588:W588)),0)),0)</f>
        <v>0</v>
      </c>
      <c r="Y588" s="247">
        <f ca="1">ROUND(IF(OR(AND($C586=LataProjekcji,$E586&gt;0),AND($C586=LataProjekcji,$E586=0,$D587&lt;=10)),$E587,IF($C586&lt;LataProjekcji,IF((SUM($K588:X588)+$C588)&lt;$C587,$C588,$C587-SUM($K588:X588)),0)),0)</f>
        <v>0</v>
      </c>
      <c r="Z588" s="247">
        <f ca="1">ROUND(IF(OR(AND($C586=LataProjekcji,$E586&gt;0),AND($C586=LataProjekcji,$E586=0,$D587&lt;=10)),$E587,IF($C586&lt;LataProjekcji,IF((SUM($K588:Y588)+$C588)&lt;$C587,$C588,$C587-SUM($K588:Y588)),0)),0)</f>
        <v>0</v>
      </c>
      <c r="AA588" s="247">
        <f ca="1">ROUND(IF(OR(AND($C586=LataProjekcji,$E586&gt;0),AND($C586=LataProjekcji,$E586=0,$D587&lt;=10)),$E587,IF($C586&lt;LataProjekcji,IF((SUM($K588:Z588)+$C588)&lt;$C587,$C588,$C587-SUM($K588:Z588)),0)),0)</f>
        <v>0</v>
      </c>
      <c r="AB588" s="247">
        <f ca="1">ROUND(IF(OR(AND($C586=LataProjekcji,$E586&gt;0),AND($C586=LataProjekcji,$E586=0,$D587&lt;=10)),$E587,IF($C586&lt;LataProjekcji,IF((SUM($K588:AA588)+$C588)&lt;$C587,$C588,$C587-SUM($K588:AA588)),0)),0)</f>
        <v>0</v>
      </c>
      <c r="AC588" s="247">
        <f ca="1">ROUND(IF(OR(AND($C586=LataProjekcji,$E586&gt;0),AND($C586=LataProjekcji,$E586=0,$D587&lt;=10)),$E587,IF($C586&lt;LataProjekcji,IF((SUM($K588:AB588)+$C588)&lt;$C587,$C588,$C587-SUM($K588:AB588)),0)),0)</f>
        <v>0</v>
      </c>
      <c r="AD588" s="247">
        <f ca="1">ROUND(IF(OR(AND($C586=LataProjekcji,$E586&gt;0),AND($C586=LataProjekcji,$E586=0,$D587&lt;=10)),$E587,IF($C586&lt;LataProjekcji,IF((SUM($K588:AC588)+$C588)&lt;$C587,$C588,$C587-SUM($K588:AC588)),0)),0)</f>
        <v>0</v>
      </c>
      <c r="AE588" s="247">
        <f ca="1">ROUND(IF(OR(AND($C586=LataProjekcji,$E586&gt;0),AND($C586=LataProjekcji,$E586=0,$D587&lt;=10)),$E587,IF($C586&lt;LataProjekcji,IF((SUM($K588:AD588)+$C588)&lt;$C587,$C588,$C587-SUM($K588:AD588)),0)),0)</f>
        <v>0</v>
      </c>
    </row>
    <row r="589" spans="1:31" hidden="1">
      <c r="A589" s="258"/>
      <c r="B589" s="21" t="s">
        <v>396</v>
      </c>
      <c r="C589" s="22"/>
      <c r="D589" s="21"/>
      <c r="E589" s="21"/>
      <c r="F589" s="21"/>
      <c r="G589" s="21"/>
      <c r="I589" s="21"/>
      <c r="J589" s="21"/>
      <c r="K589" s="22">
        <f ca="1">ROUND(K588,0)</f>
        <v>0</v>
      </c>
      <c r="L589" s="22">
        <f t="shared" ref="L589:W589" ca="1" si="489">ROUND(K589+L588,0)</f>
        <v>0</v>
      </c>
      <c r="M589" s="22">
        <f t="shared" ca="1" si="489"/>
        <v>0</v>
      </c>
      <c r="N589" s="22">
        <f t="shared" ca="1" si="489"/>
        <v>0</v>
      </c>
      <c r="O589" s="22">
        <f t="shared" ca="1" si="489"/>
        <v>0</v>
      </c>
      <c r="P589" s="22">
        <f t="shared" ca="1" si="489"/>
        <v>0</v>
      </c>
      <c r="Q589" s="22">
        <f t="shared" ca="1" si="489"/>
        <v>0</v>
      </c>
      <c r="R589" s="22">
        <f t="shared" ca="1" si="489"/>
        <v>0</v>
      </c>
      <c r="S589" s="22">
        <f t="shared" ca="1" si="489"/>
        <v>0</v>
      </c>
      <c r="T589" s="22">
        <f t="shared" ca="1" si="489"/>
        <v>0</v>
      </c>
      <c r="U589" s="22">
        <f t="shared" ca="1" si="489"/>
        <v>0</v>
      </c>
      <c r="V589" s="22">
        <f t="shared" ca="1" si="489"/>
        <v>0</v>
      </c>
      <c r="W589" s="22">
        <f t="shared" ca="1" si="489"/>
        <v>0</v>
      </c>
      <c r="X589" s="22">
        <f ca="1">ROUND(W589+X588,0)</f>
        <v>0</v>
      </c>
      <c r="Y589" s="22">
        <f t="shared" ref="Y589:AA589" ca="1" si="490">ROUND(X589+Y588,0)</f>
        <v>0</v>
      </c>
      <c r="Z589" s="22">
        <f t="shared" ca="1" si="490"/>
        <v>0</v>
      </c>
      <c r="AA589" s="22">
        <f t="shared" ca="1" si="490"/>
        <v>0</v>
      </c>
      <c r="AB589" s="22">
        <f t="shared" ref="AB589" ca="1" si="491">ROUND(AA589+AB588,0)</f>
        <v>0</v>
      </c>
      <c r="AC589" s="22">
        <f t="shared" ref="AC589" ca="1" si="492">ROUND(AB589+AC588,0)</f>
        <v>0</v>
      </c>
      <c r="AD589" s="22">
        <f t="shared" ref="AD589" ca="1" si="493">ROUND(AC589+AD588,0)</f>
        <v>0</v>
      </c>
      <c r="AE589" s="22">
        <f t="shared" ref="AE589" ca="1" si="494">ROUND(AD589+AE588,0)</f>
        <v>0</v>
      </c>
    </row>
    <row r="590" spans="1:31" hidden="1">
      <c r="A590" s="258"/>
      <c r="B590" s="21" t="s">
        <v>387</v>
      </c>
      <c r="C590" s="22"/>
      <c r="D590" s="21"/>
      <c r="E590" s="21"/>
      <c r="F590" s="21"/>
      <c r="G590" s="21"/>
      <c r="I590" s="21"/>
      <c r="J590" s="21"/>
      <c r="K590" s="76">
        <f t="shared" ref="K590:W590" ca="1" si="495">IF($C586=LataProjekcji,ROUND($C587-K589,0),ROUND(IF(K588=0,0,$C587-K589),0))</f>
        <v>0</v>
      </c>
      <c r="L590" s="76">
        <f t="shared" ca="1" si="495"/>
        <v>0</v>
      </c>
      <c r="M590" s="76">
        <f t="shared" ca="1" si="495"/>
        <v>0</v>
      </c>
      <c r="N590" s="76">
        <f t="shared" ca="1" si="495"/>
        <v>0</v>
      </c>
      <c r="O590" s="76">
        <f t="shared" ca="1" si="495"/>
        <v>0</v>
      </c>
      <c r="P590" s="76">
        <f t="shared" ca="1" si="495"/>
        <v>0</v>
      </c>
      <c r="Q590" s="76">
        <f t="shared" ca="1" si="495"/>
        <v>0</v>
      </c>
      <c r="R590" s="76">
        <f t="shared" ca="1" si="495"/>
        <v>0</v>
      </c>
      <c r="S590" s="76">
        <f t="shared" ca="1" si="495"/>
        <v>0</v>
      </c>
      <c r="T590" s="76">
        <f t="shared" ca="1" si="495"/>
        <v>0</v>
      </c>
      <c r="U590" s="76">
        <f t="shared" ca="1" si="495"/>
        <v>0</v>
      </c>
      <c r="V590" s="76">
        <f t="shared" ca="1" si="495"/>
        <v>0</v>
      </c>
      <c r="W590" s="76">
        <f t="shared" ca="1" si="495"/>
        <v>0</v>
      </c>
      <c r="X590" s="76">
        <f t="shared" ref="X590:AA590" ca="1" si="496">IF($C586=LataProjekcji,ROUND($C587-X589,0),ROUND(IF(X588=0,0,$C587-X589),0))</f>
        <v>0</v>
      </c>
      <c r="Y590" s="76">
        <f t="shared" ca="1" si="496"/>
        <v>0</v>
      </c>
      <c r="Z590" s="76">
        <f t="shared" ca="1" si="496"/>
        <v>0</v>
      </c>
      <c r="AA590" s="76">
        <f t="shared" ca="1" si="496"/>
        <v>0</v>
      </c>
      <c r="AB590" s="76">
        <f t="shared" ref="AB590:AE590" ca="1" si="497">IF($C586=LataProjekcji,ROUND($C587-AB589,0),ROUND(IF(AB588=0,0,$C587-AB589),0))</f>
        <v>0</v>
      </c>
      <c r="AC590" s="76">
        <f t="shared" ca="1" si="497"/>
        <v>0</v>
      </c>
      <c r="AD590" s="76">
        <f t="shared" ca="1" si="497"/>
        <v>0</v>
      </c>
      <c r="AE590" s="76">
        <f t="shared" ca="1" si="497"/>
        <v>0</v>
      </c>
    </row>
    <row r="591" spans="1:31" hidden="1">
      <c r="A591" s="258"/>
      <c r="B591" s="20"/>
      <c r="C591" s="21"/>
      <c r="D591" s="21"/>
      <c r="E591" s="21"/>
      <c r="F591" s="21"/>
      <c r="G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</row>
    <row r="592" spans="1:31" hidden="1">
      <c r="A592" s="258"/>
      <c r="B592" s="20" t="s">
        <v>369</v>
      </c>
      <c r="C592" s="21">
        <f>C585+1</f>
        <v>38</v>
      </c>
      <c r="D592" s="453">
        <f>D585+1</f>
        <v>82</v>
      </c>
      <c r="E592" s="21"/>
      <c r="F592" s="21"/>
      <c r="G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</row>
    <row r="593" spans="1:31" hidden="1">
      <c r="A593" s="258"/>
      <c r="B593" s="21" t="s">
        <v>394</v>
      </c>
      <c r="C593" s="164">
        <f ca="1">IFERROR(YEAR(OFFSET($D$62,C592,0)),0)</f>
        <v>0</v>
      </c>
      <c r="D593" s="164">
        <f ca="1">IFERROR(MONTH(OFFSET($D$62,C592,0)),0)</f>
        <v>0</v>
      </c>
      <c r="E593" s="522">
        <f ca="1">IleMiesiecyDoKoncaRokuRozliczenieDotacji</f>
        <v>0</v>
      </c>
      <c r="F593" s="21"/>
      <c r="G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</row>
    <row r="594" spans="1:31" hidden="1">
      <c r="A594" s="258"/>
      <c r="B594" s="21" t="s">
        <v>387</v>
      </c>
      <c r="C594" s="244">
        <f ca="1">IF(OFFSET($F$62,C592,0)&lt;0,0,OFFSET($F$62,C592,0))</f>
        <v>0</v>
      </c>
      <c r="D594" s="22" t="str">
        <f ca="1">OFFSET($C$62,C592,0)</f>
        <v/>
      </c>
      <c r="E594" s="22">
        <f ca="1">IF(D594&gt;10,ROUND(($C595/12)*$E593,0),$C594)</f>
        <v>0</v>
      </c>
      <c r="F594" s="21"/>
      <c r="G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</row>
    <row r="595" spans="1:31" hidden="1">
      <c r="A595" s="258"/>
      <c r="B595" s="21" t="s">
        <v>395</v>
      </c>
      <c r="C595" s="656">
        <f ca="1">IF(ISBLANK(OFFSET($D$62,C592,0)),0,IF(OFFSET($C$62,C592,0)&gt;10,ROUND(C594*D595,0),IF(C594&lt;0,0,C594)))</f>
        <v>0</v>
      </c>
      <c r="D595" s="654">
        <f ca="1">'Środki trwałe'!C1393</f>
        <v>0</v>
      </c>
      <c r="E595" s="21"/>
      <c r="F595" s="21"/>
      <c r="G595" s="21"/>
      <c r="I595" s="21"/>
      <c r="J595" s="21"/>
      <c r="K595" s="74">
        <f ca="1">ROUND(IF($C593=LataProjekcji,$E594,IF($C593=LataProjekcji,$C595,0)),0)</f>
        <v>0</v>
      </c>
      <c r="L595" s="247">
        <f ca="1">ROUND(IF(OR(AND($C593=LataProjekcji,$E593&gt;0),AND($C593=LataProjekcji,$E593=0,$D594&lt;=10)),$E594,IF($C593&lt;LataProjekcji,IF((SUM($K595:K595)+$C595)&lt;$C594,$C595,$C594-SUM($K595:K595)),0)),0)</f>
        <v>0</v>
      </c>
      <c r="M595" s="247">
        <f ca="1">ROUND(IF(OR(AND($C593=LataProjekcji,$E593&gt;0),AND($C593=LataProjekcji,$E593=0,$D594&lt;=10)),$E594,IF($C593&lt;LataProjekcji,IF((SUM($K595:L595)+$C595)&lt;$C594,$C595,$C594-SUM($K595:L595)),0)),0)</f>
        <v>0</v>
      </c>
      <c r="N595" s="247">
        <f ca="1">ROUND(IF(OR(AND($C593=LataProjekcji,$E593&gt;0),AND($C593=LataProjekcji,$E593=0,$D594&lt;=10)),$E594,IF($C593&lt;LataProjekcji,IF((SUM($K595:M595)+$C595)&lt;$C594,$C595,$C594-SUM($K595:M595)),0)),0)</f>
        <v>0</v>
      </c>
      <c r="O595" s="247">
        <f ca="1">ROUND(IF(OR(AND($C593=LataProjekcji,$E593&gt;0),AND($C593=LataProjekcji,$E593=0,$D594&lt;=10)),$E594,IF($C593&lt;LataProjekcji,IF((SUM($K595:N595)+$C595)&lt;$C594,$C595,$C594-SUM($K595:N595)),0)),0)</f>
        <v>0</v>
      </c>
      <c r="P595" s="247">
        <f ca="1">ROUND(IF(OR(AND($C593=LataProjekcji,$E593&gt;0),AND($C593=LataProjekcji,$E593=0,$D594&lt;=10)),$E594,IF($C593&lt;LataProjekcji,IF((SUM($K595:O595)+$C595)&lt;$C594,$C595,$C594-SUM($K595:O595)),0)),0)</f>
        <v>0</v>
      </c>
      <c r="Q595" s="247">
        <f ca="1">ROUND(IF(OR(AND($C593=LataProjekcji,$E593&gt;0),AND($C593=LataProjekcji,$E593=0,$D594&lt;=10)),$E594,IF($C593&lt;LataProjekcji,IF((SUM($K595:P595)+$C595)&lt;$C594,$C595,$C594-SUM($K595:P595)),0)),0)</f>
        <v>0</v>
      </c>
      <c r="R595" s="247">
        <f ca="1">ROUND(IF(OR(AND($C593=LataProjekcji,$E593&gt;0),AND($C593=LataProjekcji,$E593=0,$D594&lt;=10)),$E594,IF($C593&lt;LataProjekcji,IF((SUM($K595:Q595)+$C595)&lt;$C594,$C595,$C594-SUM($K595:Q595)),0)),0)</f>
        <v>0</v>
      </c>
      <c r="S595" s="247">
        <f ca="1">ROUND(IF(OR(AND($C593=LataProjekcji,$E593&gt;0),AND($C593=LataProjekcji,$E593=0,$D594&lt;=10)),$E594,IF($C593&lt;LataProjekcji,IF((SUM($K595:R595)+$C595)&lt;$C594,$C595,$C594-SUM($K595:R595)),0)),0)</f>
        <v>0</v>
      </c>
      <c r="T595" s="247">
        <f ca="1">ROUND(IF(OR(AND($C593=LataProjekcji,$E593&gt;0),AND($C593=LataProjekcji,$E593=0,$D594&lt;=10)),$E594,IF($C593&lt;LataProjekcji,IF((SUM($K595:S595)+$C595)&lt;$C594,$C595,$C594-SUM($K595:S595)),0)),0)</f>
        <v>0</v>
      </c>
      <c r="U595" s="247">
        <f ca="1">ROUND(IF(OR(AND($C593=LataProjekcji,$E593&gt;0),AND($C593=LataProjekcji,$E593=0,$D594&lt;=10)),$E594,IF($C593&lt;LataProjekcji,IF((SUM($K595:T595)+$C595)&lt;$C594,$C595,$C594-SUM($K595:T595)),0)),0)</f>
        <v>0</v>
      </c>
      <c r="V595" s="247">
        <f ca="1">ROUND(IF(OR(AND($C593=LataProjekcji,$E593&gt;0),AND($C593=LataProjekcji,$E593=0,$D594&lt;=10)),$E594,IF($C593&lt;LataProjekcji,IF((SUM($K595:U595)+$C595)&lt;$C594,$C595,$C594-SUM($K595:U595)),0)),0)</f>
        <v>0</v>
      </c>
      <c r="W595" s="247">
        <f ca="1">ROUND(IF(OR(AND($C593=LataProjekcji,$E593&gt;0),AND($C593=LataProjekcji,$E593=0,$D594&lt;=10)),$E594,IF($C593&lt;LataProjekcji,IF((SUM($K595:V595)+$C595)&lt;$C594,$C595,$C594-SUM($K595:V595)),0)),0)</f>
        <v>0</v>
      </c>
      <c r="X595" s="247">
        <f ca="1">ROUND(IF(OR(AND($C593=LataProjekcji,$E593&gt;0),AND($C593=LataProjekcji,$E593=0,$D594&lt;=10)),$E594,IF($C593&lt;LataProjekcji,IF((SUM($K595:W595)+$C595)&lt;$C594,$C595,$C594-SUM($K595:W595)),0)),0)</f>
        <v>0</v>
      </c>
      <c r="Y595" s="247">
        <f ca="1">ROUND(IF(OR(AND($C593=LataProjekcji,$E593&gt;0),AND($C593=LataProjekcji,$E593=0,$D594&lt;=10)),$E594,IF($C593&lt;LataProjekcji,IF((SUM($K595:X595)+$C595)&lt;$C594,$C595,$C594-SUM($K595:X595)),0)),0)</f>
        <v>0</v>
      </c>
      <c r="Z595" s="247">
        <f ca="1">ROUND(IF(OR(AND($C593=LataProjekcji,$E593&gt;0),AND($C593=LataProjekcji,$E593=0,$D594&lt;=10)),$E594,IF($C593&lt;LataProjekcji,IF((SUM($K595:Y595)+$C595)&lt;$C594,$C595,$C594-SUM($K595:Y595)),0)),0)</f>
        <v>0</v>
      </c>
      <c r="AA595" s="247">
        <f ca="1">ROUND(IF(OR(AND($C593=LataProjekcji,$E593&gt;0),AND($C593=LataProjekcji,$E593=0,$D594&lt;=10)),$E594,IF($C593&lt;LataProjekcji,IF((SUM($K595:Z595)+$C595)&lt;$C594,$C595,$C594-SUM($K595:Z595)),0)),0)</f>
        <v>0</v>
      </c>
      <c r="AB595" s="247">
        <f ca="1">ROUND(IF(OR(AND($C593=LataProjekcji,$E593&gt;0),AND($C593=LataProjekcji,$E593=0,$D594&lt;=10)),$E594,IF($C593&lt;LataProjekcji,IF((SUM($K595:AA595)+$C595)&lt;$C594,$C595,$C594-SUM($K595:AA595)),0)),0)</f>
        <v>0</v>
      </c>
      <c r="AC595" s="247">
        <f ca="1">ROUND(IF(OR(AND($C593=LataProjekcji,$E593&gt;0),AND($C593=LataProjekcji,$E593=0,$D594&lt;=10)),$E594,IF($C593&lt;LataProjekcji,IF((SUM($K595:AB595)+$C595)&lt;$C594,$C595,$C594-SUM($K595:AB595)),0)),0)</f>
        <v>0</v>
      </c>
      <c r="AD595" s="247">
        <f ca="1">ROUND(IF(OR(AND($C593=LataProjekcji,$E593&gt;0),AND($C593=LataProjekcji,$E593=0,$D594&lt;=10)),$E594,IF($C593&lt;LataProjekcji,IF((SUM($K595:AC595)+$C595)&lt;$C594,$C595,$C594-SUM($K595:AC595)),0)),0)</f>
        <v>0</v>
      </c>
      <c r="AE595" s="247">
        <f ca="1">ROUND(IF(OR(AND($C593=LataProjekcji,$E593&gt;0),AND($C593=LataProjekcji,$E593=0,$D594&lt;=10)),$E594,IF($C593&lt;LataProjekcji,IF((SUM($K595:AD595)+$C595)&lt;$C594,$C595,$C594-SUM($K595:AD595)),0)),0)</f>
        <v>0</v>
      </c>
    </row>
    <row r="596" spans="1:31" hidden="1">
      <c r="A596" s="258"/>
      <c r="B596" s="21" t="s">
        <v>396</v>
      </c>
      <c r="C596" s="22"/>
      <c r="D596" s="21"/>
      <c r="E596" s="21"/>
      <c r="F596" s="21"/>
      <c r="G596" s="21"/>
      <c r="I596" s="21"/>
      <c r="J596" s="21"/>
      <c r="K596" s="22">
        <f ca="1">ROUND(K595,0)</f>
        <v>0</v>
      </c>
      <c r="L596" s="22">
        <f t="shared" ref="L596:W596" ca="1" si="498">ROUND(K596+L595,0)</f>
        <v>0</v>
      </c>
      <c r="M596" s="22">
        <f t="shared" ca="1" si="498"/>
        <v>0</v>
      </c>
      <c r="N596" s="22">
        <f t="shared" ca="1" si="498"/>
        <v>0</v>
      </c>
      <c r="O596" s="22">
        <f t="shared" ca="1" si="498"/>
        <v>0</v>
      </c>
      <c r="P596" s="22">
        <f t="shared" ca="1" si="498"/>
        <v>0</v>
      </c>
      <c r="Q596" s="22">
        <f t="shared" ca="1" si="498"/>
        <v>0</v>
      </c>
      <c r="R596" s="22">
        <f t="shared" ca="1" si="498"/>
        <v>0</v>
      </c>
      <c r="S596" s="22">
        <f t="shared" ca="1" si="498"/>
        <v>0</v>
      </c>
      <c r="T596" s="22">
        <f t="shared" ca="1" si="498"/>
        <v>0</v>
      </c>
      <c r="U596" s="22">
        <f t="shared" ca="1" si="498"/>
        <v>0</v>
      </c>
      <c r="V596" s="22">
        <f t="shared" ca="1" si="498"/>
        <v>0</v>
      </c>
      <c r="W596" s="22">
        <f t="shared" ca="1" si="498"/>
        <v>0</v>
      </c>
      <c r="X596" s="22">
        <f ca="1">ROUND(W596+X595,0)</f>
        <v>0</v>
      </c>
      <c r="Y596" s="22">
        <f t="shared" ref="Y596:AA596" ca="1" si="499">ROUND(X596+Y595,0)</f>
        <v>0</v>
      </c>
      <c r="Z596" s="22">
        <f t="shared" ca="1" si="499"/>
        <v>0</v>
      </c>
      <c r="AA596" s="22">
        <f t="shared" ca="1" si="499"/>
        <v>0</v>
      </c>
      <c r="AB596" s="22">
        <f t="shared" ref="AB596" ca="1" si="500">ROUND(AA596+AB595,0)</f>
        <v>0</v>
      </c>
      <c r="AC596" s="22">
        <f t="shared" ref="AC596" ca="1" si="501">ROUND(AB596+AC595,0)</f>
        <v>0</v>
      </c>
      <c r="AD596" s="22">
        <f t="shared" ref="AD596" ca="1" si="502">ROUND(AC596+AD595,0)</f>
        <v>0</v>
      </c>
      <c r="AE596" s="22">
        <f t="shared" ref="AE596" ca="1" si="503">ROUND(AD596+AE595,0)</f>
        <v>0</v>
      </c>
    </row>
    <row r="597" spans="1:31" hidden="1">
      <c r="A597" s="258"/>
      <c r="B597" s="21" t="s">
        <v>387</v>
      </c>
      <c r="C597" s="22"/>
      <c r="D597" s="21"/>
      <c r="E597" s="21"/>
      <c r="F597" s="21"/>
      <c r="G597" s="21"/>
      <c r="I597" s="21"/>
      <c r="J597" s="21"/>
      <c r="K597" s="76">
        <f t="shared" ref="K597:W597" ca="1" si="504">IF($C593=LataProjekcji,ROUND($C594-K596,0),ROUND(IF(K595=0,0,$C594-K596),0))</f>
        <v>0</v>
      </c>
      <c r="L597" s="76">
        <f t="shared" ca="1" si="504"/>
        <v>0</v>
      </c>
      <c r="M597" s="76">
        <f t="shared" ca="1" si="504"/>
        <v>0</v>
      </c>
      <c r="N597" s="76">
        <f t="shared" ca="1" si="504"/>
        <v>0</v>
      </c>
      <c r="O597" s="76">
        <f t="shared" ca="1" si="504"/>
        <v>0</v>
      </c>
      <c r="P597" s="76">
        <f t="shared" ca="1" si="504"/>
        <v>0</v>
      </c>
      <c r="Q597" s="76">
        <f t="shared" ca="1" si="504"/>
        <v>0</v>
      </c>
      <c r="R597" s="76">
        <f t="shared" ca="1" si="504"/>
        <v>0</v>
      </c>
      <c r="S597" s="76">
        <f t="shared" ca="1" si="504"/>
        <v>0</v>
      </c>
      <c r="T597" s="76">
        <f t="shared" ca="1" si="504"/>
        <v>0</v>
      </c>
      <c r="U597" s="76">
        <f t="shared" ca="1" si="504"/>
        <v>0</v>
      </c>
      <c r="V597" s="76">
        <f t="shared" ca="1" si="504"/>
        <v>0</v>
      </c>
      <c r="W597" s="76">
        <f t="shared" ca="1" si="504"/>
        <v>0</v>
      </c>
      <c r="X597" s="76">
        <f t="shared" ref="X597:AA597" ca="1" si="505">IF($C593=LataProjekcji,ROUND($C594-X596,0),ROUND(IF(X595=0,0,$C594-X596),0))</f>
        <v>0</v>
      </c>
      <c r="Y597" s="76">
        <f t="shared" ca="1" si="505"/>
        <v>0</v>
      </c>
      <c r="Z597" s="76">
        <f t="shared" ca="1" si="505"/>
        <v>0</v>
      </c>
      <c r="AA597" s="76">
        <f t="shared" ca="1" si="505"/>
        <v>0</v>
      </c>
      <c r="AB597" s="76">
        <f t="shared" ref="AB597:AE597" ca="1" si="506">IF($C593=LataProjekcji,ROUND($C594-AB596,0),ROUND(IF(AB595=0,0,$C594-AB596),0))</f>
        <v>0</v>
      </c>
      <c r="AC597" s="76">
        <f t="shared" ca="1" si="506"/>
        <v>0</v>
      </c>
      <c r="AD597" s="76">
        <f t="shared" ca="1" si="506"/>
        <v>0</v>
      </c>
      <c r="AE597" s="76">
        <f t="shared" ca="1" si="506"/>
        <v>0</v>
      </c>
    </row>
    <row r="598" spans="1:31" hidden="1">
      <c r="A598" s="258"/>
      <c r="B598" s="21"/>
      <c r="C598" s="22"/>
      <c r="D598" s="21"/>
      <c r="E598" s="21"/>
      <c r="F598" s="21"/>
      <c r="G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</row>
    <row r="599" spans="1:31" hidden="1">
      <c r="A599" s="258"/>
      <c r="B599" s="20" t="s">
        <v>369</v>
      </c>
      <c r="C599" s="21">
        <f>C592+1</f>
        <v>39</v>
      </c>
      <c r="D599" s="453">
        <f>D592+1</f>
        <v>83</v>
      </c>
      <c r="E599" s="21"/>
      <c r="F599" s="21"/>
      <c r="G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</row>
    <row r="600" spans="1:31" hidden="1">
      <c r="A600" s="258"/>
      <c r="B600" s="21" t="s">
        <v>394</v>
      </c>
      <c r="C600" s="164">
        <f ca="1">IFERROR(YEAR(OFFSET($D$62,C599,0)),0)</f>
        <v>0</v>
      </c>
      <c r="D600" s="164">
        <f ca="1">IFERROR(MONTH(OFFSET($D$62,C599,0)),0)</f>
        <v>0</v>
      </c>
      <c r="E600" s="522">
        <f ca="1">IleMiesiecyDoKoncaRokuRozliczenieDotacji</f>
        <v>0</v>
      </c>
      <c r="F600" s="21"/>
      <c r="G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</row>
    <row r="601" spans="1:31" hidden="1">
      <c r="A601" s="258"/>
      <c r="B601" s="21" t="s">
        <v>387</v>
      </c>
      <c r="C601" s="244">
        <f ca="1">IF(OFFSET($F$62,C599,0)&lt;0,0,OFFSET($F$62,C599,0))</f>
        <v>0</v>
      </c>
      <c r="D601" s="22" t="str">
        <f ca="1">OFFSET($C$62,C599,0)</f>
        <v/>
      </c>
      <c r="E601" s="22">
        <f ca="1">IF(D601&gt;10,ROUND(($C602/12)*$E600,0),$C601)</f>
        <v>0</v>
      </c>
      <c r="F601" s="21"/>
      <c r="G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</row>
    <row r="602" spans="1:31" hidden="1">
      <c r="A602" s="258"/>
      <c r="B602" s="21" t="s">
        <v>395</v>
      </c>
      <c r="C602" s="656">
        <f ca="1">IF(ISBLANK(OFFSET($D$62,C599,0)),0,IF(OFFSET($C$62,C599,0)&gt;10,ROUND(C601*D602,0),IF(C601&lt;0,0,C601)))</f>
        <v>0</v>
      </c>
      <c r="D602" s="654">
        <f ca="1">'Środki trwałe'!C1400</f>
        <v>0</v>
      </c>
      <c r="E602" s="21"/>
      <c r="F602" s="21"/>
      <c r="G602" s="21"/>
      <c r="I602" s="21"/>
      <c r="J602" s="21"/>
      <c r="K602" s="74">
        <f ca="1">ROUND(IF($C600=LataProjekcji,$E601,IF($C600=LataProjekcji,$C602,0)),0)</f>
        <v>0</v>
      </c>
      <c r="L602" s="247">
        <f ca="1">ROUND(IF(OR(AND($C600=LataProjekcji,$E600&gt;0),AND($C600=LataProjekcji,$E600=0,$D601&lt;=10)),$E601,IF($C600&lt;LataProjekcji,IF((SUM($K602:K602)+$C602)&lt;$C601,$C602,$C601-SUM($K602:K602)),0)),0)</f>
        <v>0</v>
      </c>
      <c r="M602" s="247">
        <f ca="1">ROUND(IF(OR(AND($C600=LataProjekcji,$E600&gt;0),AND($C600=LataProjekcji,$E600=0,$D601&lt;=10)),$E601,IF($C600&lt;LataProjekcji,IF((SUM($K602:L602)+$C602)&lt;$C601,$C602,$C601-SUM($K602:L602)),0)),0)</f>
        <v>0</v>
      </c>
      <c r="N602" s="247">
        <f ca="1">ROUND(IF(OR(AND($C600=LataProjekcji,$E600&gt;0),AND($C600=LataProjekcji,$E600=0,$D601&lt;=10)),$E601,IF($C600&lt;LataProjekcji,IF((SUM($K602:M602)+$C602)&lt;$C601,$C602,$C601-SUM($K602:M602)),0)),0)</f>
        <v>0</v>
      </c>
      <c r="O602" s="247">
        <f ca="1">ROUND(IF(OR(AND($C600=LataProjekcji,$E600&gt;0),AND($C600=LataProjekcji,$E600=0,$D601&lt;=10)),$E601,IF($C600&lt;LataProjekcji,IF((SUM($K602:N602)+$C602)&lt;$C601,$C602,$C601-SUM($K602:N602)),0)),0)</f>
        <v>0</v>
      </c>
      <c r="P602" s="247">
        <f ca="1">ROUND(IF(OR(AND($C600=LataProjekcji,$E600&gt;0),AND($C600=LataProjekcji,$E600=0,$D601&lt;=10)),$E601,IF($C600&lt;LataProjekcji,IF((SUM($K602:O602)+$C602)&lt;$C601,$C602,$C601-SUM($K602:O602)),0)),0)</f>
        <v>0</v>
      </c>
      <c r="Q602" s="247">
        <f ca="1">ROUND(IF(OR(AND($C600=LataProjekcji,$E600&gt;0),AND($C600=LataProjekcji,$E600=0,$D601&lt;=10)),$E601,IF($C600&lt;LataProjekcji,IF((SUM($K602:P602)+$C602)&lt;$C601,$C602,$C601-SUM($K602:P602)),0)),0)</f>
        <v>0</v>
      </c>
      <c r="R602" s="247">
        <f ca="1">ROUND(IF(OR(AND($C600=LataProjekcji,$E600&gt;0),AND($C600=LataProjekcji,$E600=0,$D601&lt;=10)),$E601,IF($C600&lt;LataProjekcji,IF((SUM($K602:Q602)+$C602)&lt;$C601,$C602,$C601-SUM($K602:Q602)),0)),0)</f>
        <v>0</v>
      </c>
      <c r="S602" s="247">
        <f ca="1">ROUND(IF(OR(AND($C600=LataProjekcji,$E600&gt;0),AND($C600=LataProjekcji,$E600=0,$D601&lt;=10)),$E601,IF($C600&lt;LataProjekcji,IF((SUM($K602:R602)+$C602)&lt;$C601,$C602,$C601-SUM($K602:R602)),0)),0)</f>
        <v>0</v>
      </c>
      <c r="T602" s="247">
        <f ca="1">ROUND(IF(OR(AND($C600=LataProjekcji,$E600&gt;0),AND($C600=LataProjekcji,$E600=0,$D601&lt;=10)),$E601,IF($C600&lt;LataProjekcji,IF((SUM($K602:S602)+$C602)&lt;$C601,$C602,$C601-SUM($K602:S602)),0)),0)</f>
        <v>0</v>
      </c>
      <c r="U602" s="247">
        <f ca="1">ROUND(IF(OR(AND($C600=LataProjekcji,$E600&gt;0),AND($C600=LataProjekcji,$E600=0,$D601&lt;=10)),$E601,IF($C600&lt;LataProjekcji,IF((SUM($K602:T602)+$C602)&lt;$C601,$C602,$C601-SUM($K602:T602)),0)),0)</f>
        <v>0</v>
      </c>
      <c r="V602" s="247">
        <f ca="1">ROUND(IF(OR(AND($C600=LataProjekcji,$E600&gt;0),AND($C600=LataProjekcji,$E600=0,$D601&lt;=10)),$E601,IF($C600&lt;LataProjekcji,IF((SUM($K602:U602)+$C602)&lt;$C601,$C602,$C601-SUM($K602:U602)),0)),0)</f>
        <v>0</v>
      </c>
      <c r="W602" s="247">
        <f ca="1">ROUND(IF(OR(AND($C600=LataProjekcji,$E600&gt;0),AND($C600=LataProjekcji,$E600=0,$D601&lt;=10)),$E601,IF($C600&lt;LataProjekcji,IF((SUM($K602:V602)+$C602)&lt;$C601,$C602,$C601-SUM($K602:V602)),0)),0)</f>
        <v>0</v>
      </c>
      <c r="X602" s="247">
        <f ca="1">ROUND(IF(OR(AND($C600=LataProjekcji,$E600&gt;0),AND($C600=LataProjekcji,$E600=0,$D601&lt;=10)),$E601,IF($C600&lt;LataProjekcji,IF((SUM($K602:W602)+$C602)&lt;$C601,$C602,$C601-SUM($K602:W602)),0)),0)</f>
        <v>0</v>
      </c>
      <c r="Y602" s="247">
        <f ca="1">ROUND(IF(OR(AND($C600=LataProjekcji,$E600&gt;0),AND($C600=LataProjekcji,$E600=0,$D601&lt;=10)),$E601,IF($C600&lt;LataProjekcji,IF((SUM($K602:X602)+$C602)&lt;$C601,$C602,$C601-SUM($K602:X602)),0)),0)</f>
        <v>0</v>
      </c>
      <c r="Z602" s="247">
        <f ca="1">ROUND(IF(OR(AND($C600=LataProjekcji,$E600&gt;0),AND($C600=LataProjekcji,$E600=0,$D601&lt;=10)),$E601,IF($C600&lt;LataProjekcji,IF((SUM($K602:Y602)+$C602)&lt;$C601,$C602,$C601-SUM($K602:Y602)),0)),0)</f>
        <v>0</v>
      </c>
      <c r="AA602" s="247">
        <f ca="1">ROUND(IF(OR(AND($C600=LataProjekcji,$E600&gt;0),AND($C600=LataProjekcji,$E600=0,$D601&lt;=10)),$E601,IF($C600&lt;LataProjekcji,IF((SUM($K602:Z602)+$C602)&lt;$C601,$C602,$C601-SUM($K602:Z602)),0)),0)</f>
        <v>0</v>
      </c>
      <c r="AB602" s="247">
        <f ca="1">ROUND(IF(OR(AND($C600=LataProjekcji,$E600&gt;0),AND($C600=LataProjekcji,$E600=0,$D601&lt;=10)),$E601,IF($C600&lt;LataProjekcji,IF((SUM($K602:AA602)+$C602)&lt;$C601,$C602,$C601-SUM($K602:AA602)),0)),0)</f>
        <v>0</v>
      </c>
      <c r="AC602" s="247">
        <f ca="1">ROUND(IF(OR(AND($C600=LataProjekcji,$E600&gt;0),AND($C600=LataProjekcji,$E600=0,$D601&lt;=10)),$E601,IF($C600&lt;LataProjekcji,IF((SUM($K602:AB602)+$C602)&lt;$C601,$C602,$C601-SUM($K602:AB602)),0)),0)</f>
        <v>0</v>
      </c>
      <c r="AD602" s="247">
        <f ca="1">ROUND(IF(OR(AND($C600=LataProjekcji,$E600&gt;0),AND($C600=LataProjekcji,$E600=0,$D601&lt;=10)),$E601,IF($C600&lt;LataProjekcji,IF((SUM($K602:AC602)+$C602)&lt;$C601,$C602,$C601-SUM($K602:AC602)),0)),0)</f>
        <v>0</v>
      </c>
      <c r="AE602" s="247">
        <f ca="1">ROUND(IF(OR(AND($C600=LataProjekcji,$E600&gt;0),AND($C600=LataProjekcji,$E600=0,$D601&lt;=10)),$E601,IF($C600&lt;LataProjekcji,IF((SUM($K602:AD602)+$C602)&lt;$C601,$C602,$C601-SUM($K602:AD602)),0)),0)</f>
        <v>0</v>
      </c>
    </row>
    <row r="603" spans="1:31" hidden="1">
      <c r="A603" s="258"/>
      <c r="B603" s="21" t="s">
        <v>396</v>
      </c>
      <c r="C603" s="22"/>
      <c r="D603" s="21"/>
      <c r="E603" s="21"/>
      <c r="F603" s="21"/>
      <c r="G603" s="21"/>
      <c r="I603" s="21"/>
      <c r="J603" s="21"/>
      <c r="K603" s="22">
        <f ca="1">ROUND(K602,0)</f>
        <v>0</v>
      </c>
      <c r="L603" s="22">
        <f t="shared" ref="L603:W603" ca="1" si="507">ROUND(K603+L602,0)</f>
        <v>0</v>
      </c>
      <c r="M603" s="22">
        <f t="shared" ca="1" si="507"/>
        <v>0</v>
      </c>
      <c r="N603" s="22">
        <f t="shared" ca="1" si="507"/>
        <v>0</v>
      </c>
      <c r="O603" s="22">
        <f t="shared" ca="1" si="507"/>
        <v>0</v>
      </c>
      <c r="P603" s="22">
        <f t="shared" ca="1" si="507"/>
        <v>0</v>
      </c>
      <c r="Q603" s="22">
        <f t="shared" ca="1" si="507"/>
        <v>0</v>
      </c>
      <c r="R603" s="22">
        <f t="shared" ca="1" si="507"/>
        <v>0</v>
      </c>
      <c r="S603" s="22">
        <f t="shared" ca="1" si="507"/>
        <v>0</v>
      </c>
      <c r="T603" s="22">
        <f t="shared" ca="1" si="507"/>
        <v>0</v>
      </c>
      <c r="U603" s="22">
        <f t="shared" ca="1" si="507"/>
        <v>0</v>
      </c>
      <c r="V603" s="22">
        <f t="shared" ca="1" si="507"/>
        <v>0</v>
      </c>
      <c r="W603" s="22">
        <f t="shared" ca="1" si="507"/>
        <v>0</v>
      </c>
      <c r="X603" s="22">
        <f ca="1">ROUND(W603+X602,0)</f>
        <v>0</v>
      </c>
      <c r="Y603" s="22">
        <f t="shared" ref="Y603:AA603" ca="1" si="508">ROUND(X603+Y602,0)</f>
        <v>0</v>
      </c>
      <c r="Z603" s="22">
        <f t="shared" ca="1" si="508"/>
        <v>0</v>
      </c>
      <c r="AA603" s="22">
        <f t="shared" ca="1" si="508"/>
        <v>0</v>
      </c>
      <c r="AB603" s="22">
        <f t="shared" ref="AB603" ca="1" si="509">ROUND(AA603+AB602,0)</f>
        <v>0</v>
      </c>
      <c r="AC603" s="22">
        <f t="shared" ref="AC603" ca="1" si="510">ROUND(AB603+AC602,0)</f>
        <v>0</v>
      </c>
      <c r="AD603" s="22">
        <f t="shared" ref="AD603" ca="1" si="511">ROUND(AC603+AD602,0)</f>
        <v>0</v>
      </c>
      <c r="AE603" s="22">
        <f t="shared" ref="AE603" ca="1" si="512">ROUND(AD603+AE602,0)</f>
        <v>0</v>
      </c>
    </row>
    <row r="604" spans="1:31" hidden="1">
      <c r="A604" s="258"/>
      <c r="B604" s="21" t="s">
        <v>387</v>
      </c>
      <c r="C604" s="22"/>
      <c r="D604" s="21"/>
      <c r="E604" s="21"/>
      <c r="F604" s="21"/>
      <c r="G604" s="21"/>
      <c r="I604" s="21"/>
      <c r="J604" s="21"/>
      <c r="K604" s="76">
        <f t="shared" ref="K604:W604" ca="1" si="513">IF($C600=LataProjekcji,ROUND($C601-K603,0),ROUND(IF(K602=0,0,$C601-K603),0))</f>
        <v>0</v>
      </c>
      <c r="L604" s="76">
        <f t="shared" ca="1" si="513"/>
        <v>0</v>
      </c>
      <c r="M604" s="76">
        <f t="shared" ca="1" si="513"/>
        <v>0</v>
      </c>
      <c r="N604" s="76">
        <f t="shared" ca="1" si="513"/>
        <v>0</v>
      </c>
      <c r="O604" s="76">
        <f t="shared" ca="1" si="513"/>
        <v>0</v>
      </c>
      <c r="P604" s="76">
        <f t="shared" ca="1" si="513"/>
        <v>0</v>
      </c>
      <c r="Q604" s="76">
        <f t="shared" ca="1" si="513"/>
        <v>0</v>
      </c>
      <c r="R604" s="76">
        <f t="shared" ca="1" si="513"/>
        <v>0</v>
      </c>
      <c r="S604" s="76">
        <f t="shared" ca="1" si="513"/>
        <v>0</v>
      </c>
      <c r="T604" s="76">
        <f t="shared" ca="1" si="513"/>
        <v>0</v>
      </c>
      <c r="U604" s="76">
        <f t="shared" ca="1" si="513"/>
        <v>0</v>
      </c>
      <c r="V604" s="76">
        <f t="shared" ca="1" si="513"/>
        <v>0</v>
      </c>
      <c r="W604" s="76">
        <f t="shared" ca="1" si="513"/>
        <v>0</v>
      </c>
      <c r="X604" s="76">
        <f t="shared" ref="X604:AA604" ca="1" si="514">IF($C600=LataProjekcji,ROUND($C601-X603,0),ROUND(IF(X602=0,0,$C601-X603),0))</f>
        <v>0</v>
      </c>
      <c r="Y604" s="76">
        <f t="shared" ca="1" si="514"/>
        <v>0</v>
      </c>
      <c r="Z604" s="76">
        <f t="shared" ca="1" si="514"/>
        <v>0</v>
      </c>
      <c r="AA604" s="76">
        <f t="shared" ca="1" si="514"/>
        <v>0</v>
      </c>
      <c r="AB604" s="76">
        <f t="shared" ref="AB604:AE604" ca="1" si="515">IF($C600=LataProjekcji,ROUND($C601-AB603,0),ROUND(IF(AB602=0,0,$C601-AB603),0))</f>
        <v>0</v>
      </c>
      <c r="AC604" s="76">
        <f t="shared" ca="1" si="515"/>
        <v>0</v>
      </c>
      <c r="AD604" s="76">
        <f t="shared" ca="1" si="515"/>
        <v>0</v>
      </c>
      <c r="AE604" s="76">
        <f t="shared" ca="1" si="515"/>
        <v>0</v>
      </c>
    </row>
    <row r="605" spans="1:31" hidden="1">
      <c r="A605" s="258"/>
      <c r="B605" s="21"/>
      <c r="C605" s="22"/>
      <c r="D605" s="21"/>
      <c r="E605" s="21"/>
      <c r="F605" s="21"/>
      <c r="G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</row>
    <row r="606" spans="1:31" hidden="1">
      <c r="A606" s="258"/>
      <c r="B606" s="20" t="s">
        <v>369</v>
      </c>
      <c r="C606" s="21">
        <f>C599+1</f>
        <v>40</v>
      </c>
      <c r="D606" s="453">
        <f>D599+1</f>
        <v>84</v>
      </c>
      <c r="E606" s="21"/>
      <c r="F606" s="21"/>
      <c r="G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</row>
    <row r="607" spans="1:31" hidden="1">
      <c r="A607" s="258"/>
      <c r="B607" s="21" t="s">
        <v>394</v>
      </c>
      <c r="C607" s="164">
        <f ca="1">IFERROR(YEAR(OFFSET($D$62,C606,0)),0)</f>
        <v>0</v>
      </c>
      <c r="D607" s="164">
        <f ca="1">IFERROR(MONTH(OFFSET($D$62,C606,0)),0)</f>
        <v>0</v>
      </c>
      <c r="E607" s="522">
        <f ca="1">IleMiesiecyDoKoncaRokuRozliczenieDotacji</f>
        <v>0</v>
      </c>
      <c r="F607" s="21"/>
      <c r="G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</row>
    <row r="608" spans="1:31" hidden="1">
      <c r="A608" s="258"/>
      <c r="B608" s="21" t="s">
        <v>387</v>
      </c>
      <c r="C608" s="244">
        <f ca="1">IF(OFFSET($F$62,C606,0)&lt;0,0,OFFSET($F$62,C606,0))</f>
        <v>0</v>
      </c>
      <c r="D608" s="22" t="str">
        <f ca="1">OFFSET($C$62,C606,0)</f>
        <v/>
      </c>
      <c r="E608" s="22">
        <f ca="1">IF(D608&gt;10,ROUND(($C609/12)*$E607,0),$C608)</f>
        <v>0</v>
      </c>
      <c r="F608" s="21"/>
      <c r="G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</row>
    <row r="609" spans="1:31" hidden="1">
      <c r="A609" s="258"/>
      <c r="B609" s="21" t="s">
        <v>395</v>
      </c>
      <c r="C609" s="656">
        <f ca="1">IF(ISBLANK(OFFSET($D$62,C606,0)),0,IF(OFFSET($C$62,C606,0)&gt;10,ROUND(C608*D609,0),IF(C608&lt;0,0,C608)))</f>
        <v>0</v>
      </c>
      <c r="D609" s="654">
        <f ca="1">'Środki trwałe'!C1407</f>
        <v>0</v>
      </c>
      <c r="E609" s="21"/>
      <c r="F609" s="21"/>
      <c r="G609" s="21"/>
      <c r="I609" s="21"/>
      <c r="J609" s="21"/>
      <c r="K609" s="74">
        <f ca="1">ROUND(IF($C607=LataProjekcji,$E608,IF($C607=LataProjekcji,$C609,0)),0)</f>
        <v>0</v>
      </c>
      <c r="L609" s="247">
        <f ca="1">ROUND(IF(OR(AND($C607=LataProjekcji,$E607&gt;0),AND($C607=LataProjekcji,$E607=0,$D608&lt;=10)),$E608,IF($C607&lt;LataProjekcji,IF((SUM($K609:K609)+$C609)&lt;$C608,$C609,$C608-SUM($K609:K609)),0)),0)</f>
        <v>0</v>
      </c>
      <c r="M609" s="247">
        <f ca="1">ROUND(IF(OR(AND($C607=LataProjekcji,$E607&gt;0),AND($C607=LataProjekcji,$E607=0,$D608&lt;=10)),$E608,IF($C607&lt;LataProjekcji,IF((SUM($K609:L609)+$C609)&lt;$C608,$C609,$C608-SUM($K609:L609)),0)),0)</f>
        <v>0</v>
      </c>
      <c r="N609" s="247">
        <f ca="1">ROUND(IF(OR(AND($C607=LataProjekcji,$E607&gt;0),AND($C607=LataProjekcji,$E607=0,$D608&lt;=10)),$E608,IF($C607&lt;LataProjekcji,IF((SUM($K609:M609)+$C609)&lt;$C608,$C609,$C608-SUM($K609:M609)),0)),0)</f>
        <v>0</v>
      </c>
      <c r="O609" s="247">
        <f ca="1">ROUND(IF(OR(AND($C607=LataProjekcji,$E607&gt;0),AND($C607=LataProjekcji,$E607=0,$D608&lt;=10)),$E608,IF($C607&lt;LataProjekcji,IF((SUM($K609:N609)+$C609)&lt;$C608,$C609,$C608-SUM($K609:N609)),0)),0)</f>
        <v>0</v>
      </c>
      <c r="P609" s="247">
        <f ca="1">ROUND(IF(OR(AND($C607=LataProjekcji,$E607&gt;0),AND($C607=LataProjekcji,$E607=0,$D608&lt;=10)),$E608,IF($C607&lt;LataProjekcji,IF((SUM($K609:O609)+$C609)&lt;$C608,$C609,$C608-SUM($K609:O609)),0)),0)</f>
        <v>0</v>
      </c>
      <c r="Q609" s="247">
        <f ca="1">ROUND(IF(OR(AND($C607=LataProjekcji,$E607&gt;0),AND($C607=LataProjekcji,$E607=0,$D608&lt;=10)),$E608,IF($C607&lt;LataProjekcji,IF((SUM($K609:P609)+$C609)&lt;$C608,$C609,$C608-SUM($K609:P609)),0)),0)</f>
        <v>0</v>
      </c>
      <c r="R609" s="247">
        <f ca="1">ROUND(IF(OR(AND($C607=LataProjekcji,$E607&gt;0),AND($C607=LataProjekcji,$E607=0,$D608&lt;=10)),$E608,IF($C607&lt;LataProjekcji,IF((SUM($K609:Q609)+$C609)&lt;$C608,$C609,$C608-SUM($K609:Q609)),0)),0)</f>
        <v>0</v>
      </c>
      <c r="S609" s="247">
        <f ca="1">ROUND(IF(OR(AND($C607=LataProjekcji,$E607&gt;0),AND($C607=LataProjekcji,$E607=0,$D608&lt;=10)),$E608,IF($C607&lt;LataProjekcji,IF((SUM($K609:R609)+$C609)&lt;$C608,$C609,$C608-SUM($K609:R609)),0)),0)</f>
        <v>0</v>
      </c>
      <c r="T609" s="247">
        <f ca="1">ROUND(IF(OR(AND($C607=LataProjekcji,$E607&gt;0),AND($C607=LataProjekcji,$E607=0,$D608&lt;=10)),$E608,IF($C607&lt;LataProjekcji,IF((SUM($K609:S609)+$C609)&lt;$C608,$C609,$C608-SUM($K609:S609)),0)),0)</f>
        <v>0</v>
      </c>
      <c r="U609" s="247">
        <f ca="1">ROUND(IF(OR(AND($C607=LataProjekcji,$E607&gt;0),AND($C607=LataProjekcji,$E607=0,$D608&lt;=10)),$E608,IF($C607&lt;LataProjekcji,IF((SUM($K609:T609)+$C609)&lt;$C608,$C609,$C608-SUM($K609:T609)),0)),0)</f>
        <v>0</v>
      </c>
      <c r="V609" s="247">
        <f ca="1">ROUND(IF(OR(AND($C607=LataProjekcji,$E607&gt;0),AND($C607=LataProjekcji,$E607=0,$D608&lt;=10)),$E608,IF($C607&lt;LataProjekcji,IF((SUM($K609:U609)+$C609)&lt;$C608,$C609,$C608-SUM($K609:U609)),0)),0)</f>
        <v>0</v>
      </c>
      <c r="W609" s="247">
        <f ca="1">ROUND(IF(OR(AND($C607=LataProjekcji,$E607&gt;0),AND($C607=LataProjekcji,$E607=0,$D608&lt;=10)),$E608,IF($C607&lt;LataProjekcji,IF((SUM($K609:V609)+$C609)&lt;$C608,$C609,$C608-SUM($K609:V609)),0)),0)</f>
        <v>0</v>
      </c>
      <c r="X609" s="247">
        <f ca="1">ROUND(IF(OR(AND($C607=LataProjekcji,$E607&gt;0),AND($C607=LataProjekcji,$E607=0,$D608&lt;=10)),$E608,IF($C607&lt;LataProjekcji,IF((SUM($K609:W609)+$C609)&lt;$C608,$C609,$C608-SUM($K609:W609)),0)),0)</f>
        <v>0</v>
      </c>
      <c r="Y609" s="247">
        <f ca="1">ROUND(IF(OR(AND($C607=LataProjekcji,$E607&gt;0),AND($C607=LataProjekcji,$E607=0,$D608&lt;=10)),$E608,IF($C607&lt;LataProjekcji,IF((SUM($K609:X609)+$C609)&lt;$C608,$C609,$C608-SUM($K609:X609)),0)),0)</f>
        <v>0</v>
      </c>
      <c r="Z609" s="247">
        <f ca="1">ROUND(IF(OR(AND($C607=LataProjekcji,$E607&gt;0),AND($C607=LataProjekcji,$E607=0,$D608&lt;=10)),$E608,IF($C607&lt;LataProjekcji,IF((SUM($K609:Y609)+$C609)&lt;$C608,$C609,$C608-SUM($K609:Y609)),0)),0)</f>
        <v>0</v>
      </c>
      <c r="AA609" s="247">
        <f ca="1">ROUND(IF(OR(AND($C607=LataProjekcji,$E607&gt;0),AND($C607=LataProjekcji,$E607=0,$D608&lt;=10)),$E608,IF($C607&lt;LataProjekcji,IF((SUM($K609:Z609)+$C609)&lt;$C608,$C609,$C608-SUM($K609:Z609)),0)),0)</f>
        <v>0</v>
      </c>
      <c r="AB609" s="247">
        <f ca="1">ROUND(IF(OR(AND($C607=LataProjekcji,$E607&gt;0),AND($C607=LataProjekcji,$E607=0,$D608&lt;=10)),$E608,IF($C607&lt;LataProjekcji,IF((SUM($K609:AA609)+$C609)&lt;$C608,$C609,$C608-SUM($K609:AA609)),0)),0)</f>
        <v>0</v>
      </c>
      <c r="AC609" s="247">
        <f ca="1">ROUND(IF(OR(AND($C607=LataProjekcji,$E607&gt;0),AND($C607=LataProjekcji,$E607=0,$D608&lt;=10)),$E608,IF($C607&lt;LataProjekcji,IF((SUM($K609:AB609)+$C609)&lt;$C608,$C609,$C608-SUM($K609:AB609)),0)),0)</f>
        <v>0</v>
      </c>
      <c r="AD609" s="247">
        <f ca="1">ROUND(IF(OR(AND($C607=LataProjekcji,$E607&gt;0),AND($C607=LataProjekcji,$E607=0,$D608&lt;=10)),$E608,IF($C607&lt;LataProjekcji,IF((SUM($K609:AC609)+$C609)&lt;$C608,$C609,$C608-SUM($K609:AC609)),0)),0)</f>
        <v>0</v>
      </c>
      <c r="AE609" s="247">
        <f ca="1">ROUND(IF(OR(AND($C607=LataProjekcji,$E607&gt;0),AND($C607=LataProjekcji,$E607=0,$D608&lt;=10)),$E608,IF($C607&lt;LataProjekcji,IF((SUM($K609:AD609)+$C609)&lt;$C608,$C609,$C608-SUM($K609:AD609)),0)),0)</f>
        <v>0</v>
      </c>
    </row>
    <row r="610" spans="1:31" hidden="1">
      <c r="A610" s="258"/>
      <c r="B610" s="21" t="s">
        <v>396</v>
      </c>
      <c r="C610" s="22"/>
      <c r="D610" s="21"/>
      <c r="E610" s="21"/>
      <c r="F610" s="21"/>
      <c r="G610" s="21"/>
      <c r="I610" s="21"/>
      <c r="J610" s="21"/>
      <c r="K610" s="22">
        <f ca="1">ROUND(K609,0)</f>
        <v>0</v>
      </c>
      <c r="L610" s="22">
        <f t="shared" ref="L610:W610" ca="1" si="516">ROUND(K610+L609,0)</f>
        <v>0</v>
      </c>
      <c r="M610" s="22">
        <f t="shared" ca="1" si="516"/>
        <v>0</v>
      </c>
      <c r="N610" s="22">
        <f t="shared" ca="1" si="516"/>
        <v>0</v>
      </c>
      <c r="O610" s="22">
        <f t="shared" ca="1" si="516"/>
        <v>0</v>
      </c>
      <c r="P610" s="22">
        <f t="shared" ca="1" si="516"/>
        <v>0</v>
      </c>
      <c r="Q610" s="22">
        <f t="shared" ca="1" si="516"/>
        <v>0</v>
      </c>
      <c r="R610" s="22">
        <f t="shared" ca="1" si="516"/>
        <v>0</v>
      </c>
      <c r="S610" s="22">
        <f t="shared" ca="1" si="516"/>
        <v>0</v>
      </c>
      <c r="T610" s="22">
        <f t="shared" ca="1" si="516"/>
        <v>0</v>
      </c>
      <c r="U610" s="22">
        <f t="shared" ca="1" si="516"/>
        <v>0</v>
      </c>
      <c r="V610" s="22">
        <f t="shared" ca="1" si="516"/>
        <v>0</v>
      </c>
      <c r="W610" s="22">
        <f t="shared" ca="1" si="516"/>
        <v>0</v>
      </c>
      <c r="X610" s="22">
        <f ca="1">ROUND(W610+X609,0)</f>
        <v>0</v>
      </c>
      <c r="Y610" s="22">
        <f t="shared" ref="Y610:AA610" ca="1" si="517">ROUND(X610+Y609,0)</f>
        <v>0</v>
      </c>
      <c r="Z610" s="22">
        <f t="shared" ca="1" si="517"/>
        <v>0</v>
      </c>
      <c r="AA610" s="22">
        <f t="shared" ca="1" si="517"/>
        <v>0</v>
      </c>
      <c r="AB610" s="22">
        <f t="shared" ref="AB610" ca="1" si="518">ROUND(AA610+AB609,0)</f>
        <v>0</v>
      </c>
      <c r="AC610" s="22">
        <f t="shared" ref="AC610" ca="1" si="519">ROUND(AB610+AC609,0)</f>
        <v>0</v>
      </c>
      <c r="AD610" s="22">
        <f t="shared" ref="AD610" ca="1" si="520">ROUND(AC610+AD609,0)</f>
        <v>0</v>
      </c>
      <c r="AE610" s="22">
        <f t="shared" ref="AE610" ca="1" si="521">ROUND(AD610+AE609,0)</f>
        <v>0</v>
      </c>
    </row>
    <row r="611" spans="1:31" hidden="1">
      <c r="A611" s="258"/>
      <c r="B611" s="21" t="s">
        <v>387</v>
      </c>
      <c r="C611" s="22"/>
      <c r="D611" s="21"/>
      <c r="E611" s="21"/>
      <c r="F611" s="21"/>
      <c r="G611" s="21"/>
      <c r="I611" s="21"/>
      <c r="J611" s="21"/>
      <c r="K611" s="76">
        <f t="shared" ref="K611:W611" ca="1" si="522">IF($C607=LataProjekcji,ROUND($C608-K610,0),ROUND(IF(K609=0,0,$C608-K610),0))</f>
        <v>0</v>
      </c>
      <c r="L611" s="76">
        <f t="shared" ca="1" si="522"/>
        <v>0</v>
      </c>
      <c r="M611" s="76">
        <f t="shared" ca="1" si="522"/>
        <v>0</v>
      </c>
      <c r="N611" s="76">
        <f t="shared" ca="1" si="522"/>
        <v>0</v>
      </c>
      <c r="O611" s="76">
        <f t="shared" ca="1" si="522"/>
        <v>0</v>
      </c>
      <c r="P611" s="76">
        <f t="shared" ca="1" si="522"/>
        <v>0</v>
      </c>
      <c r="Q611" s="76">
        <f t="shared" ca="1" si="522"/>
        <v>0</v>
      </c>
      <c r="R611" s="76">
        <f t="shared" ca="1" si="522"/>
        <v>0</v>
      </c>
      <c r="S611" s="76">
        <f t="shared" ca="1" si="522"/>
        <v>0</v>
      </c>
      <c r="T611" s="76">
        <f t="shared" ca="1" si="522"/>
        <v>0</v>
      </c>
      <c r="U611" s="76">
        <f t="shared" ca="1" si="522"/>
        <v>0</v>
      </c>
      <c r="V611" s="76">
        <f t="shared" ca="1" si="522"/>
        <v>0</v>
      </c>
      <c r="W611" s="76">
        <f t="shared" ca="1" si="522"/>
        <v>0</v>
      </c>
      <c r="X611" s="76">
        <f t="shared" ref="X611:AA611" ca="1" si="523">IF($C607=LataProjekcji,ROUND($C608-X610,0),ROUND(IF(X609=0,0,$C608-X610),0))</f>
        <v>0</v>
      </c>
      <c r="Y611" s="76">
        <f t="shared" ca="1" si="523"/>
        <v>0</v>
      </c>
      <c r="Z611" s="76">
        <f t="shared" ca="1" si="523"/>
        <v>0</v>
      </c>
      <c r="AA611" s="76">
        <f t="shared" ca="1" si="523"/>
        <v>0</v>
      </c>
      <c r="AB611" s="76">
        <f t="shared" ref="AB611:AE611" ca="1" si="524">IF($C607=LataProjekcji,ROUND($C608-AB610,0),ROUND(IF(AB609=0,0,$C608-AB610),0))</f>
        <v>0</v>
      </c>
      <c r="AC611" s="76">
        <f t="shared" ca="1" si="524"/>
        <v>0</v>
      </c>
      <c r="AD611" s="76">
        <f t="shared" ca="1" si="524"/>
        <v>0</v>
      </c>
      <c r="AE611" s="76">
        <f t="shared" ca="1" si="524"/>
        <v>0</v>
      </c>
    </row>
    <row r="612" spans="1:31" hidden="1">
      <c r="A612" s="258"/>
      <c r="B612" s="21"/>
      <c r="C612" s="22"/>
      <c r="D612" s="21"/>
      <c r="E612" s="21"/>
      <c r="F612" s="21"/>
      <c r="G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</row>
    <row r="613" spans="1:31" hidden="1">
      <c r="A613" s="258"/>
      <c r="B613" s="20" t="s">
        <v>369</v>
      </c>
      <c r="C613" s="21">
        <f>C606+1</f>
        <v>41</v>
      </c>
      <c r="D613" s="453">
        <f>D606+1</f>
        <v>85</v>
      </c>
      <c r="E613" s="21"/>
      <c r="F613" s="21"/>
      <c r="G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</row>
    <row r="614" spans="1:31" hidden="1">
      <c r="A614" s="258"/>
      <c r="B614" s="21" t="s">
        <v>394</v>
      </c>
      <c r="C614" s="164">
        <f ca="1">IFERROR(YEAR(OFFSET($D$62,C613,0)),0)</f>
        <v>0</v>
      </c>
      <c r="D614" s="164">
        <f ca="1">IFERROR(MONTH(OFFSET($D$62,C613,0)),0)</f>
        <v>0</v>
      </c>
      <c r="E614" s="522">
        <f ca="1">IleMiesiecyDoKoncaRokuRozliczenieDotacji</f>
        <v>0</v>
      </c>
      <c r="F614" s="21"/>
      <c r="G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</row>
    <row r="615" spans="1:31" hidden="1">
      <c r="A615" s="258"/>
      <c r="B615" s="21" t="s">
        <v>387</v>
      </c>
      <c r="C615" s="244">
        <f ca="1">IF(OFFSET($F$62,C613,0)&lt;0,0,OFFSET($F$62,C613,0))</f>
        <v>0</v>
      </c>
      <c r="D615" s="22" t="str">
        <f ca="1">OFFSET($C$62,C613,0)</f>
        <v/>
      </c>
      <c r="E615" s="22">
        <f ca="1">IF(D615&gt;10,ROUND(($C616/12)*$E614,0),$C615)</f>
        <v>0</v>
      </c>
      <c r="F615" s="21"/>
      <c r="G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</row>
    <row r="616" spans="1:31" hidden="1">
      <c r="A616" s="258"/>
      <c r="B616" s="21" t="s">
        <v>395</v>
      </c>
      <c r="C616" s="656">
        <f ca="1">IF(ISBLANK(OFFSET($D$62,C613,0)),0,IF(OFFSET($C$62,C613,0)&gt;10,ROUND(C615*D616,0),IF(C615&lt;0,0,C615)))</f>
        <v>0</v>
      </c>
      <c r="D616" s="654">
        <f ca="1">'Środki trwałe'!C1414</f>
        <v>0</v>
      </c>
      <c r="E616" s="21"/>
      <c r="F616" s="21"/>
      <c r="G616" s="21"/>
      <c r="I616" s="21"/>
      <c r="J616" s="21"/>
      <c r="K616" s="74">
        <f ca="1">ROUND(IF($C614=LataProjekcji,$E615,IF($C614=LataProjekcji,$C616,0)),0)</f>
        <v>0</v>
      </c>
      <c r="L616" s="247">
        <f ca="1">ROUND(IF(OR(AND($C614=LataProjekcji,$E614&gt;0),AND($C614=LataProjekcji,$E614=0,$D615&lt;=10)),$E615,IF($C614&lt;LataProjekcji,IF((SUM($K616:K616)+$C616)&lt;$C615,$C616,$C615-SUM($K616:K616)),0)),0)</f>
        <v>0</v>
      </c>
      <c r="M616" s="247">
        <f ca="1">ROUND(IF(OR(AND($C614=LataProjekcji,$E614&gt;0),AND($C614=LataProjekcji,$E614=0,$D615&lt;=10)),$E615,IF($C614&lt;LataProjekcji,IF((SUM($K616:L616)+$C616)&lt;$C615,$C616,$C615-SUM($K616:L616)),0)),0)</f>
        <v>0</v>
      </c>
      <c r="N616" s="247">
        <f ca="1">ROUND(IF(OR(AND($C614=LataProjekcji,$E614&gt;0),AND($C614=LataProjekcji,$E614=0,$D615&lt;=10)),$E615,IF($C614&lt;LataProjekcji,IF((SUM($K616:M616)+$C616)&lt;$C615,$C616,$C615-SUM($K616:M616)),0)),0)</f>
        <v>0</v>
      </c>
      <c r="O616" s="247">
        <f ca="1">ROUND(IF(OR(AND($C614=LataProjekcji,$E614&gt;0),AND($C614=LataProjekcji,$E614=0,$D615&lt;=10)),$E615,IF($C614&lt;LataProjekcji,IF((SUM($K616:N616)+$C616)&lt;$C615,$C616,$C615-SUM($K616:N616)),0)),0)</f>
        <v>0</v>
      </c>
      <c r="P616" s="247">
        <f ca="1">ROUND(IF(OR(AND($C614=LataProjekcji,$E614&gt;0),AND($C614=LataProjekcji,$E614=0,$D615&lt;=10)),$E615,IF($C614&lt;LataProjekcji,IF((SUM($K616:O616)+$C616)&lt;$C615,$C616,$C615-SUM($K616:O616)),0)),0)</f>
        <v>0</v>
      </c>
      <c r="Q616" s="247">
        <f ca="1">ROUND(IF(OR(AND($C614=LataProjekcji,$E614&gt;0),AND($C614=LataProjekcji,$E614=0,$D615&lt;=10)),$E615,IF($C614&lt;LataProjekcji,IF((SUM($K616:P616)+$C616)&lt;$C615,$C616,$C615-SUM($K616:P616)),0)),0)</f>
        <v>0</v>
      </c>
      <c r="R616" s="247">
        <f ca="1">ROUND(IF(OR(AND($C614=LataProjekcji,$E614&gt;0),AND($C614=LataProjekcji,$E614=0,$D615&lt;=10)),$E615,IF($C614&lt;LataProjekcji,IF((SUM($K616:Q616)+$C616)&lt;$C615,$C616,$C615-SUM($K616:Q616)),0)),0)</f>
        <v>0</v>
      </c>
      <c r="S616" s="247">
        <f ca="1">ROUND(IF(OR(AND($C614=LataProjekcji,$E614&gt;0),AND($C614=LataProjekcji,$E614=0,$D615&lt;=10)),$E615,IF($C614&lt;LataProjekcji,IF((SUM($K616:R616)+$C616)&lt;$C615,$C616,$C615-SUM($K616:R616)),0)),0)</f>
        <v>0</v>
      </c>
      <c r="T616" s="247">
        <f ca="1">ROUND(IF(OR(AND($C614=LataProjekcji,$E614&gt;0),AND($C614=LataProjekcji,$E614=0,$D615&lt;=10)),$E615,IF($C614&lt;LataProjekcji,IF((SUM($K616:S616)+$C616)&lt;$C615,$C616,$C615-SUM($K616:S616)),0)),0)</f>
        <v>0</v>
      </c>
      <c r="U616" s="247">
        <f ca="1">ROUND(IF(OR(AND($C614=LataProjekcji,$E614&gt;0),AND($C614=LataProjekcji,$E614=0,$D615&lt;=10)),$E615,IF($C614&lt;LataProjekcji,IF((SUM($K616:T616)+$C616)&lt;$C615,$C616,$C615-SUM($K616:T616)),0)),0)</f>
        <v>0</v>
      </c>
      <c r="V616" s="247">
        <f ca="1">ROUND(IF(OR(AND($C614=LataProjekcji,$E614&gt;0),AND($C614=LataProjekcji,$E614=0,$D615&lt;=10)),$E615,IF($C614&lt;LataProjekcji,IF((SUM($K616:U616)+$C616)&lt;$C615,$C616,$C615-SUM($K616:U616)),0)),0)</f>
        <v>0</v>
      </c>
      <c r="W616" s="247">
        <f ca="1">ROUND(IF(OR(AND($C614=LataProjekcji,$E614&gt;0),AND($C614=LataProjekcji,$E614=0,$D615&lt;=10)),$E615,IF($C614&lt;LataProjekcji,IF((SUM($K616:V616)+$C616)&lt;$C615,$C616,$C615-SUM($K616:V616)),0)),0)</f>
        <v>0</v>
      </c>
      <c r="X616" s="247">
        <f ca="1">ROUND(IF(OR(AND($C614=LataProjekcji,$E614&gt;0),AND($C614=LataProjekcji,$E614=0,$D615&lt;=10)),$E615,IF($C614&lt;LataProjekcji,IF((SUM($K616:W616)+$C616)&lt;$C615,$C616,$C615-SUM($K616:W616)),0)),0)</f>
        <v>0</v>
      </c>
      <c r="Y616" s="247">
        <f ca="1">ROUND(IF(OR(AND($C614=LataProjekcji,$E614&gt;0),AND($C614=LataProjekcji,$E614=0,$D615&lt;=10)),$E615,IF($C614&lt;LataProjekcji,IF((SUM($K616:X616)+$C616)&lt;$C615,$C616,$C615-SUM($K616:X616)),0)),0)</f>
        <v>0</v>
      </c>
      <c r="Z616" s="247">
        <f ca="1">ROUND(IF(OR(AND($C614=LataProjekcji,$E614&gt;0),AND($C614=LataProjekcji,$E614=0,$D615&lt;=10)),$E615,IF($C614&lt;LataProjekcji,IF((SUM($K616:Y616)+$C616)&lt;$C615,$C616,$C615-SUM($K616:Y616)),0)),0)</f>
        <v>0</v>
      </c>
      <c r="AA616" s="247">
        <f ca="1">ROUND(IF(OR(AND($C614=LataProjekcji,$E614&gt;0),AND($C614=LataProjekcji,$E614=0,$D615&lt;=10)),$E615,IF($C614&lt;LataProjekcji,IF((SUM($K616:Z616)+$C616)&lt;$C615,$C616,$C615-SUM($K616:Z616)),0)),0)</f>
        <v>0</v>
      </c>
      <c r="AB616" s="247">
        <f ca="1">ROUND(IF(OR(AND($C614=LataProjekcji,$E614&gt;0),AND($C614=LataProjekcji,$E614=0,$D615&lt;=10)),$E615,IF($C614&lt;LataProjekcji,IF((SUM($K616:AA616)+$C616)&lt;$C615,$C616,$C615-SUM($K616:AA616)),0)),0)</f>
        <v>0</v>
      </c>
      <c r="AC616" s="247">
        <f ca="1">ROUND(IF(OR(AND($C614=LataProjekcji,$E614&gt;0),AND($C614=LataProjekcji,$E614=0,$D615&lt;=10)),$E615,IF($C614&lt;LataProjekcji,IF((SUM($K616:AB616)+$C616)&lt;$C615,$C616,$C615-SUM($K616:AB616)),0)),0)</f>
        <v>0</v>
      </c>
      <c r="AD616" s="247">
        <f ca="1">ROUND(IF(OR(AND($C614=LataProjekcji,$E614&gt;0),AND($C614=LataProjekcji,$E614=0,$D615&lt;=10)),$E615,IF($C614&lt;LataProjekcji,IF((SUM($K616:AC616)+$C616)&lt;$C615,$C616,$C615-SUM($K616:AC616)),0)),0)</f>
        <v>0</v>
      </c>
      <c r="AE616" s="247">
        <f ca="1">ROUND(IF(OR(AND($C614=LataProjekcji,$E614&gt;0),AND($C614=LataProjekcji,$E614=0,$D615&lt;=10)),$E615,IF($C614&lt;LataProjekcji,IF((SUM($K616:AD616)+$C616)&lt;$C615,$C616,$C615-SUM($K616:AD616)),0)),0)</f>
        <v>0</v>
      </c>
    </row>
    <row r="617" spans="1:31" hidden="1">
      <c r="A617" s="258"/>
      <c r="B617" s="21" t="s">
        <v>396</v>
      </c>
      <c r="C617" s="22"/>
      <c r="D617" s="21"/>
      <c r="E617" s="21"/>
      <c r="F617" s="21"/>
      <c r="G617" s="21"/>
      <c r="I617" s="21"/>
      <c r="J617" s="21"/>
      <c r="K617" s="22">
        <f ca="1">ROUND(K616,0)</f>
        <v>0</v>
      </c>
      <c r="L617" s="22">
        <f t="shared" ref="L617:W617" ca="1" si="525">ROUND(K617+L616,0)</f>
        <v>0</v>
      </c>
      <c r="M617" s="22">
        <f t="shared" ca="1" si="525"/>
        <v>0</v>
      </c>
      <c r="N617" s="22">
        <f t="shared" ca="1" si="525"/>
        <v>0</v>
      </c>
      <c r="O617" s="22">
        <f t="shared" ca="1" si="525"/>
        <v>0</v>
      </c>
      <c r="P617" s="22">
        <f t="shared" ca="1" si="525"/>
        <v>0</v>
      </c>
      <c r="Q617" s="22">
        <f t="shared" ca="1" si="525"/>
        <v>0</v>
      </c>
      <c r="R617" s="22">
        <f t="shared" ca="1" si="525"/>
        <v>0</v>
      </c>
      <c r="S617" s="22">
        <f t="shared" ca="1" si="525"/>
        <v>0</v>
      </c>
      <c r="T617" s="22">
        <f t="shared" ca="1" si="525"/>
        <v>0</v>
      </c>
      <c r="U617" s="22">
        <f t="shared" ca="1" si="525"/>
        <v>0</v>
      </c>
      <c r="V617" s="22">
        <f t="shared" ca="1" si="525"/>
        <v>0</v>
      </c>
      <c r="W617" s="22">
        <f t="shared" ca="1" si="525"/>
        <v>0</v>
      </c>
      <c r="X617" s="22">
        <f ca="1">ROUND(W617+X616,0)</f>
        <v>0</v>
      </c>
      <c r="Y617" s="22">
        <f t="shared" ref="Y617:AA617" ca="1" si="526">ROUND(X617+Y616,0)</f>
        <v>0</v>
      </c>
      <c r="Z617" s="22">
        <f t="shared" ca="1" si="526"/>
        <v>0</v>
      </c>
      <c r="AA617" s="22">
        <f t="shared" ca="1" si="526"/>
        <v>0</v>
      </c>
      <c r="AB617" s="22">
        <f t="shared" ref="AB617" ca="1" si="527">ROUND(AA617+AB616,0)</f>
        <v>0</v>
      </c>
      <c r="AC617" s="22">
        <f t="shared" ref="AC617" ca="1" si="528">ROUND(AB617+AC616,0)</f>
        <v>0</v>
      </c>
      <c r="AD617" s="22">
        <f t="shared" ref="AD617" ca="1" si="529">ROUND(AC617+AD616,0)</f>
        <v>0</v>
      </c>
      <c r="AE617" s="22">
        <f t="shared" ref="AE617" ca="1" si="530">ROUND(AD617+AE616,0)</f>
        <v>0</v>
      </c>
    </row>
    <row r="618" spans="1:31" hidden="1">
      <c r="A618" s="258"/>
      <c r="B618" s="21" t="s">
        <v>387</v>
      </c>
      <c r="C618" s="22"/>
      <c r="D618" s="21"/>
      <c r="E618" s="21"/>
      <c r="F618" s="21"/>
      <c r="G618" s="21"/>
      <c r="I618" s="21"/>
      <c r="J618" s="21"/>
      <c r="K618" s="76">
        <f t="shared" ref="K618:W618" ca="1" si="531">IF($C614=LataProjekcji,ROUND($C615-K617,0),ROUND(IF(K616=0,0,$C615-K617),0))</f>
        <v>0</v>
      </c>
      <c r="L618" s="76">
        <f t="shared" ca="1" si="531"/>
        <v>0</v>
      </c>
      <c r="M618" s="76">
        <f t="shared" ca="1" si="531"/>
        <v>0</v>
      </c>
      <c r="N618" s="76">
        <f t="shared" ca="1" si="531"/>
        <v>0</v>
      </c>
      <c r="O618" s="76">
        <f t="shared" ca="1" si="531"/>
        <v>0</v>
      </c>
      <c r="P618" s="76">
        <f t="shared" ca="1" si="531"/>
        <v>0</v>
      </c>
      <c r="Q618" s="76">
        <f t="shared" ca="1" si="531"/>
        <v>0</v>
      </c>
      <c r="R618" s="76">
        <f t="shared" ca="1" si="531"/>
        <v>0</v>
      </c>
      <c r="S618" s="76">
        <f t="shared" ca="1" si="531"/>
        <v>0</v>
      </c>
      <c r="T618" s="76">
        <f t="shared" ca="1" si="531"/>
        <v>0</v>
      </c>
      <c r="U618" s="76">
        <f t="shared" ca="1" si="531"/>
        <v>0</v>
      </c>
      <c r="V618" s="76">
        <f t="shared" ca="1" si="531"/>
        <v>0</v>
      </c>
      <c r="W618" s="76">
        <f t="shared" ca="1" si="531"/>
        <v>0</v>
      </c>
      <c r="X618" s="76">
        <f t="shared" ref="X618:AA618" ca="1" si="532">IF($C614=LataProjekcji,ROUND($C615-X617,0),ROUND(IF(X616=0,0,$C615-X617),0))</f>
        <v>0</v>
      </c>
      <c r="Y618" s="76">
        <f t="shared" ca="1" si="532"/>
        <v>0</v>
      </c>
      <c r="Z618" s="76">
        <f t="shared" ca="1" si="532"/>
        <v>0</v>
      </c>
      <c r="AA618" s="76">
        <f t="shared" ca="1" si="532"/>
        <v>0</v>
      </c>
      <c r="AB618" s="76">
        <f t="shared" ref="AB618:AE618" ca="1" si="533">IF($C614=LataProjekcji,ROUND($C615-AB617,0),ROUND(IF(AB616=0,0,$C615-AB617),0))</f>
        <v>0</v>
      </c>
      <c r="AC618" s="76">
        <f t="shared" ca="1" si="533"/>
        <v>0</v>
      </c>
      <c r="AD618" s="76">
        <f t="shared" ca="1" si="533"/>
        <v>0</v>
      </c>
      <c r="AE618" s="76">
        <f t="shared" ca="1" si="533"/>
        <v>0</v>
      </c>
    </row>
    <row r="619" spans="1:31" hidden="1">
      <c r="A619" s="258"/>
      <c r="B619" s="20"/>
      <c r="C619" s="21"/>
      <c r="D619" s="21"/>
      <c r="E619" s="21"/>
      <c r="F619" s="21"/>
      <c r="G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</row>
    <row r="620" spans="1:31" hidden="1">
      <c r="A620" s="258"/>
      <c r="B620" s="20" t="s">
        <v>369</v>
      </c>
      <c r="C620" s="21">
        <f>C613+1</f>
        <v>42</v>
      </c>
      <c r="D620" s="453">
        <f>D613+1</f>
        <v>86</v>
      </c>
      <c r="E620" s="21"/>
      <c r="F620" s="21"/>
      <c r="G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</row>
    <row r="621" spans="1:31" hidden="1">
      <c r="A621" s="258"/>
      <c r="B621" s="21" t="s">
        <v>394</v>
      </c>
      <c r="C621" s="164">
        <f ca="1">IFERROR(YEAR(OFFSET($D$62,C620,0)),0)</f>
        <v>0</v>
      </c>
      <c r="D621" s="164">
        <f ca="1">IFERROR(MONTH(OFFSET($D$62,C620,0)),0)</f>
        <v>0</v>
      </c>
      <c r="E621" s="522">
        <f ca="1">IleMiesiecyDoKoncaRokuRozliczenieDotacji</f>
        <v>0</v>
      </c>
      <c r="F621" s="21"/>
      <c r="G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</row>
    <row r="622" spans="1:31" hidden="1">
      <c r="A622" s="258"/>
      <c r="B622" s="21" t="s">
        <v>387</v>
      </c>
      <c r="C622" s="244">
        <f ca="1">IF(OFFSET($F$62,C620,0)&lt;0,0,OFFSET($F$62,C620,0))</f>
        <v>0</v>
      </c>
      <c r="D622" s="22" t="str">
        <f ca="1">OFFSET($C$62,C620,0)</f>
        <v/>
      </c>
      <c r="E622" s="22">
        <f ca="1">IF(D622&gt;10,ROUND(($C623/12)*$E621,0),$C622)</f>
        <v>0</v>
      </c>
      <c r="F622" s="21"/>
      <c r="G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</row>
    <row r="623" spans="1:31" hidden="1">
      <c r="A623" s="258"/>
      <c r="B623" s="21" t="s">
        <v>395</v>
      </c>
      <c r="C623" s="656">
        <f ca="1">IF(ISBLANK(OFFSET($D$62,C620,0)),0,IF(OFFSET($C$62,C620,0)&gt;10,ROUND(C622*D623,0),IF(C622&lt;0,0,C622)))</f>
        <v>0</v>
      </c>
      <c r="D623" s="654">
        <f ca="1">'Środki trwałe'!C1421</f>
        <v>0</v>
      </c>
      <c r="E623" s="21"/>
      <c r="F623" s="21"/>
      <c r="G623" s="21"/>
      <c r="I623" s="21"/>
      <c r="J623" s="21"/>
      <c r="K623" s="74">
        <f ca="1">ROUND(IF($C621=LataProjekcji,$E622,IF($C621=LataProjekcji,$C623,0)),0)</f>
        <v>0</v>
      </c>
      <c r="L623" s="247">
        <f ca="1">ROUND(IF(OR(AND($C621=LataProjekcji,$E621&gt;0),AND($C621=LataProjekcji,$E621=0,$D622&lt;=10)),$E622,IF($C621&lt;LataProjekcji,IF((SUM($K623:K623)+$C623)&lt;$C622,$C623,$C622-SUM($K623:K623)),0)),0)</f>
        <v>0</v>
      </c>
      <c r="M623" s="247">
        <f ca="1">ROUND(IF(OR(AND($C621=LataProjekcji,$E621&gt;0),AND($C621=LataProjekcji,$E621=0,$D622&lt;=10)),$E622,IF($C621&lt;LataProjekcji,IF((SUM($K623:L623)+$C623)&lt;$C622,$C623,$C622-SUM($K623:L623)),0)),0)</f>
        <v>0</v>
      </c>
      <c r="N623" s="247">
        <f ca="1">ROUND(IF(OR(AND($C621=LataProjekcji,$E621&gt;0),AND($C621=LataProjekcji,$E621=0,$D622&lt;=10)),$E622,IF($C621&lt;LataProjekcji,IF((SUM($K623:M623)+$C623)&lt;$C622,$C623,$C622-SUM($K623:M623)),0)),0)</f>
        <v>0</v>
      </c>
      <c r="O623" s="247">
        <f ca="1">ROUND(IF(OR(AND($C621=LataProjekcji,$E621&gt;0),AND($C621=LataProjekcji,$E621=0,$D622&lt;=10)),$E622,IF($C621&lt;LataProjekcji,IF((SUM($K623:N623)+$C623)&lt;$C622,$C623,$C622-SUM($K623:N623)),0)),0)</f>
        <v>0</v>
      </c>
      <c r="P623" s="247">
        <f ca="1">ROUND(IF(OR(AND($C621=LataProjekcji,$E621&gt;0),AND($C621=LataProjekcji,$E621=0,$D622&lt;=10)),$E622,IF($C621&lt;LataProjekcji,IF((SUM($K623:O623)+$C623)&lt;$C622,$C623,$C622-SUM($K623:O623)),0)),0)</f>
        <v>0</v>
      </c>
      <c r="Q623" s="247">
        <f ca="1">ROUND(IF(OR(AND($C621=LataProjekcji,$E621&gt;0),AND($C621=LataProjekcji,$E621=0,$D622&lt;=10)),$E622,IF($C621&lt;LataProjekcji,IF((SUM($K623:P623)+$C623)&lt;$C622,$C623,$C622-SUM($K623:P623)),0)),0)</f>
        <v>0</v>
      </c>
      <c r="R623" s="247">
        <f ca="1">ROUND(IF(OR(AND($C621=LataProjekcji,$E621&gt;0),AND($C621=LataProjekcji,$E621=0,$D622&lt;=10)),$E622,IF($C621&lt;LataProjekcji,IF((SUM($K623:Q623)+$C623)&lt;$C622,$C623,$C622-SUM($K623:Q623)),0)),0)</f>
        <v>0</v>
      </c>
      <c r="S623" s="247">
        <f ca="1">ROUND(IF(OR(AND($C621=LataProjekcji,$E621&gt;0),AND($C621=LataProjekcji,$E621=0,$D622&lt;=10)),$E622,IF($C621&lt;LataProjekcji,IF((SUM($K623:R623)+$C623)&lt;$C622,$C623,$C622-SUM($K623:R623)),0)),0)</f>
        <v>0</v>
      </c>
      <c r="T623" s="247">
        <f ca="1">ROUND(IF(OR(AND($C621=LataProjekcji,$E621&gt;0),AND($C621=LataProjekcji,$E621=0,$D622&lt;=10)),$E622,IF($C621&lt;LataProjekcji,IF((SUM($K623:S623)+$C623)&lt;$C622,$C623,$C622-SUM($K623:S623)),0)),0)</f>
        <v>0</v>
      </c>
      <c r="U623" s="247">
        <f ca="1">ROUND(IF(OR(AND($C621=LataProjekcji,$E621&gt;0),AND($C621=LataProjekcji,$E621=0,$D622&lt;=10)),$E622,IF($C621&lt;LataProjekcji,IF((SUM($K623:T623)+$C623)&lt;$C622,$C623,$C622-SUM($K623:T623)),0)),0)</f>
        <v>0</v>
      </c>
      <c r="V623" s="247">
        <f ca="1">ROUND(IF(OR(AND($C621=LataProjekcji,$E621&gt;0),AND($C621=LataProjekcji,$E621=0,$D622&lt;=10)),$E622,IF($C621&lt;LataProjekcji,IF((SUM($K623:U623)+$C623)&lt;$C622,$C623,$C622-SUM($K623:U623)),0)),0)</f>
        <v>0</v>
      </c>
      <c r="W623" s="247">
        <f ca="1">ROUND(IF(OR(AND($C621=LataProjekcji,$E621&gt;0),AND($C621=LataProjekcji,$E621=0,$D622&lt;=10)),$E622,IF($C621&lt;LataProjekcji,IF((SUM($K623:V623)+$C623)&lt;$C622,$C623,$C622-SUM($K623:V623)),0)),0)</f>
        <v>0</v>
      </c>
      <c r="X623" s="247">
        <f ca="1">ROUND(IF(OR(AND($C621=LataProjekcji,$E621&gt;0),AND($C621=LataProjekcji,$E621=0,$D622&lt;=10)),$E622,IF($C621&lt;LataProjekcji,IF((SUM($K623:W623)+$C623)&lt;$C622,$C623,$C622-SUM($K623:W623)),0)),0)</f>
        <v>0</v>
      </c>
      <c r="Y623" s="247">
        <f ca="1">ROUND(IF(OR(AND($C621=LataProjekcji,$E621&gt;0),AND($C621=LataProjekcji,$E621=0,$D622&lt;=10)),$E622,IF($C621&lt;LataProjekcji,IF((SUM($K623:X623)+$C623)&lt;$C622,$C623,$C622-SUM($K623:X623)),0)),0)</f>
        <v>0</v>
      </c>
      <c r="Z623" s="247">
        <f ca="1">ROUND(IF(OR(AND($C621=LataProjekcji,$E621&gt;0),AND($C621=LataProjekcji,$E621=0,$D622&lt;=10)),$E622,IF($C621&lt;LataProjekcji,IF((SUM($K623:Y623)+$C623)&lt;$C622,$C623,$C622-SUM($K623:Y623)),0)),0)</f>
        <v>0</v>
      </c>
      <c r="AA623" s="247">
        <f ca="1">ROUND(IF(OR(AND($C621=LataProjekcji,$E621&gt;0),AND($C621=LataProjekcji,$E621=0,$D622&lt;=10)),$E622,IF($C621&lt;LataProjekcji,IF((SUM($K623:Z623)+$C623)&lt;$C622,$C623,$C622-SUM($K623:Z623)),0)),0)</f>
        <v>0</v>
      </c>
      <c r="AB623" s="247">
        <f ca="1">ROUND(IF(OR(AND($C621=LataProjekcji,$E621&gt;0),AND($C621=LataProjekcji,$E621=0,$D622&lt;=10)),$E622,IF($C621&lt;LataProjekcji,IF((SUM($K623:AA623)+$C623)&lt;$C622,$C623,$C622-SUM($K623:AA623)),0)),0)</f>
        <v>0</v>
      </c>
      <c r="AC623" s="247">
        <f ca="1">ROUND(IF(OR(AND($C621=LataProjekcji,$E621&gt;0),AND($C621=LataProjekcji,$E621=0,$D622&lt;=10)),$E622,IF($C621&lt;LataProjekcji,IF((SUM($K623:AB623)+$C623)&lt;$C622,$C623,$C622-SUM($K623:AB623)),0)),0)</f>
        <v>0</v>
      </c>
      <c r="AD623" s="247">
        <f ca="1">ROUND(IF(OR(AND($C621=LataProjekcji,$E621&gt;0),AND($C621=LataProjekcji,$E621=0,$D622&lt;=10)),$E622,IF($C621&lt;LataProjekcji,IF((SUM($K623:AC623)+$C623)&lt;$C622,$C623,$C622-SUM($K623:AC623)),0)),0)</f>
        <v>0</v>
      </c>
      <c r="AE623" s="247">
        <f ca="1">ROUND(IF(OR(AND($C621=LataProjekcji,$E621&gt;0),AND($C621=LataProjekcji,$E621=0,$D622&lt;=10)),$E622,IF($C621&lt;LataProjekcji,IF((SUM($K623:AD623)+$C623)&lt;$C622,$C623,$C622-SUM($K623:AD623)),0)),0)</f>
        <v>0</v>
      </c>
    </row>
    <row r="624" spans="1:31" hidden="1">
      <c r="A624" s="258"/>
      <c r="B624" s="21" t="s">
        <v>396</v>
      </c>
      <c r="C624" s="22"/>
      <c r="D624" s="21"/>
      <c r="E624" s="21"/>
      <c r="F624" s="21"/>
      <c r="G624" s="21"/>
      <c r="I624" s="21"/>
      <c r="J624" s="21"/>
      <c r="K624" s="22">
        <f ca="1">ROUND(K623,0)</f>
        <v>0</v>
      </c>
      <c r="L624" s="22">
        <f t="shared" ref="L624:W624" ca="1" si="534">ROUND(K624+L623,0)</f>
        <v>0</v>
      </c>
      <c r="M624" s="22">
        <f t="shared" ca="1" si="534"/>
        <v>0</v>
      </c>
      <c r="N624" s="22">
        <f t="shared" ca="1" si="534"/>
        <v>0</v>
      </c>
      <c r="O624" s="22">
        <f t="shared" ca="1" si="534"/>
        <v>0</v>
      </c>
      <c r="P624" s="22">
        <f t="shared" ca="1" si="534"/>
        <v>0</v>
      </c>
      <c r="Q624" s="22">
        <f t="shared" ca="1" si="534"/>
        <v>0</v>
      </c>
      <c r="R624" s="22">
        <f t="shared" ca="1" si="534"/>
        <v>0</v>
      </c>
      <c r="S624" s="22">
        <f t="shared" ca="1" si="534"/>
        <v>0</v>
      </c>
      <c r="T624" s="22">
        <f t="shared" ca="1" si="534"/>
        <v>0</v>
      </c>
      <c r="U624" s="22">
        <f t="shared" ca="1" si="534"/>
        <v>0</v>
      </c>
      <c r="V624" s="22">
        <f t="shared" ca="1" si="534"/>
        <v>0</v>
      </c>
      <c r="W624" s="22">
        <f t="shared" ca="1" si="534"/>
        <v>0</v>
      </c>
      <c r="X624" s="22">
        <f ca="1">ROUND(W624+X623,0)</f>
        <v>0</v>
      </c>
      <c r="Y624" s="22">
        <f t="shared" ref="Y624:AA624" ca="1" si="535">ROUND(X624+Y623,0)</f>
        <v>0</v>
      </c>
      <c r="Z624" s="22">
        <f t="shared" ca="1" si="535"/>
        <v>0</v>
      </c>
      <c r="AA624" s="22">
        <f t="shared" ca="1" si="535"/>
        <v>0</v>
      </c>
      <c r="AB624" s="22">
        <f t="shared" ref="AB624" ca="1" si="536">ROUND(AA624+AB623,0)</f>
        <v>0</v>
      </c>
      <c r="AC624" s="22">
        <f t="shared" ref="AC624" ca="1" si="537">ROUND(AB624+AC623,0)</f>
        <v>0</v>
      </c>
      <c r="AD624" s="22">
        <f t="shared" ref="AD624" ca="1" si="538">ROUND(AC624+AD623,0)</f>
        <v>0</v>
      </c>
      <c r="AE624" s="22">
        <f t="shared" ref="AE624" ca="1" si="539">ROUND(AD624+AE623,0)</f>
        <v>0</v>
      </c>
    </row>
    <row r="625" spans="1:31" hidden="1">
      <c r="A625" s="258"/>
      <c r="B625" s="21" t="s">
        <v>387</v>
      </c>
      <c r="C625" s="22"/>
      <c r="D625" s="21"/>
      <c r="E625" s="21"/>
      <c r="F625" s="21"/>
      <c r="G625" s="21"/>
      <c r="I625" s="21"/>
      <c r="J625" s="21"/>
      <c r="K625" s="76">
        <f t="shared" ref="K625:W625" ca="1" si="540">IF($C621=LataProjekcji,ROUND($C622-K624,0),ROUND(IF(K623=0,0,$C622-K624),0))</f>
        <v>0</v>
      </c>
      <c r="L625" s="76">
        <f t="shared" ca="1" si="540"/>
        <v>0</v>
      </c>
      <c r="M625" s="76">
        <f t="shared" ca="1" si="540"/>
        <v>0</v>
      </c>
      <c r="N625" s="76">
        <f t="shared" ca="1" si="540"/>
        <v>0</v>
      </c>
      <c r="O625" s="76">
        <f t="shared" ca="1" si="540"/>
        <v>0</v>
      </c>
      <c r="P625" s="76">
        <f t="shared" ca="1" si="540"/>
        <v>0</v>
      </c>
      <c r="Q625" s="76">
        <f t="shared" ca="1" si="540"/>
        <v>0</v>
      </c>
      <c r="R625" s="76">
        <f t="shared" ca="1" si="540"/>
        <v>0</v>
      </c>
      <c r="S625" s="76">
        <f t="shared" ca="1" si="540"/>
        <v>0</v>
      </c>
      <c r="T625" s="76">
        <f t="shared" ca="1" si="540"/>
        <v>0</v>
      </c>
      <c r="U625" s="76">
        <f t="shared" ca="1" si="540"/>
        <v>0</v>
      </c>
      <c r="V625" s="76">
        <f t="shared" ca="1" si="540"/>
        <v>0</v>
      </c>
      <c r="W625" s="76">
        <f t="shared" ca="1" si="540"/>
        <v>0</v>
      </c>
      <c r="X625" s="76">
        <f t="shared" ref="X625:AA625" ca="1" si="541">IF($C621=LataProjekcji,ROUND($C622-X624,0),ROUND(IF(X623=0,0,$C622-X624),0))</f>
        <v>0</v>
      </c>
      <c r="Y625" s="76">
        <f t="shared" ca="1" si="541"/>
        <v>0</v>
      </c>
      <c r="Z625" s="76">
        <f t="shared" ca="1" si="541"/>
        <v>0</v>
      </c>
      <c r="AA625" s="76">
        <f t="shared" ca="1" si="541"/>
        <v>0</v>
      </c>
      <c r="AB625" s="76">
        <f t="shared" ref="AB625:AE625" ca="1" si="542">IF($C621=LataProjekcji,ROUND($C622-AB624,0),ROUND(IF(AB623=0,0,$C622-AB624),0))</f>
        <v>0</v>
      </c>
      <c r="AC625" s="76">
        <f t="shared" ca="1" si="542"/>
        <v>0</v>
      </c>
      <c r="AD625" s="76">
        <f t="shared" ca="1" si="542"/>
        <v>0</v>
      </c>
      <c r="AE625" s="76">
        <f t="shared" ca="1" si="542"/>
        <v>0</v>
      </c>
    </row>
    <row r="626" spans="1:31" hidden="1">
      <c r="A626" s="258"/>
      <c r="B626" s="21"/>
      <c r="C626" s="22"/>
      <c r="D626" s="21"/>
      <c r="E626" s="21"/>
      <c r="F626" s="21"/>
      <c r="G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</row>
    <row r="627" spans="1:31" hidden="1">
      <c r="A627" s="258"/>
      <c r="B627" s="20" t="s">
        <v>369</v>
      </c>
      <c r="C627" s="21">
        <f>C620+1</f>
        <v>43</v>
      </c>
      <c r="D627" s="453">
        <f>D620+1</f>
        <v>87</v>
      </c>
      <c r="E627" s="21"/>
      <c r="F627" s="21"/>
      <c r="G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</row>
    <row r="628" spans="1:31" hidden="1">
      <c r="A628" s="258"/>
      <c r="B628" s="21" t="s">
        <v>394</v>
      </c>
      <c r="C628" s="164">
        <f ca="1">IFERROR(YEAR(OFFSET($D$62,C627,0)),0)</f>
        <v>0</v>
      </c>
      <c r="D628" s="164">
        <f ca="1">IFERROR(MONTH(OFFSET($D$62,C627,0)),0)</f>
        <v>0</v>
      </c>
      <c r="E628" s="522">
        <f ca="1">IleMiesiecyDoKoncaRokuRozliczenieDotacji</f>
        <v>0</v>
      </c>
      <c r="F628" s="21"/>
      <c r="G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</row>
    <row r="629" spans="1:31" hidden="1">
      <c r="A629" s="258"/>
      <c r="B629" s="21" t="s">
        <v>387</v>
      </c>
      <c r="C629" s="244">
        <f ca="1">IF(OFFSET($F$62,C627,0)&lt;0,0,OFFSET($F$62,C627,0))</f>
        <v>0</v>
      </c>
      <c r="D629" s="22" t="str">
        <f ca="1">OFFSET($C$62,C627,0)</f>
        <v/>
      </c>
      <c r="E629" s="22">
        <f ca="1">IF(D629&gt;10,ROUND(($C630/12)*$E628,0),$C629)</f>
        <v>0</v>
      </c>
      <c r="F629" s="21"/>
      <c r="G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</row>
    <row r="630" spans="1:31" hidden="1">
      <c r="A630" s="258"/>
      <c r="B630" s="21" t="s">
        <v>395</v>
      </c>
      <c r="C630" s="656">
        <f ca="1">IF(ISBLANK(OFFSET($D$62,C627,0)),0,IF(OFFSET($C$62,C627,0)&gt;10,ROUND(C629*D630,0),IF(C629&lt;0,0,C629)))</f>
        <v>0</v>
      </c>
      <c r="D630" s="654">
        <f ca="1">'Środki trwałe'!C1428</f>
        <v>0</v>
      </c>
      <c r="E630" s="21"/>
      <c r="F630" s="21"/>
      <c r="G630" s="21"/>
      <c r="I630" s="21"/>
      <c r="J630" s="21"/>
      <c r="K630" s="74">
        <f ca="1">ROUND(IF($C628=LataProjekcji,$E629,IF($C628=LataProjekcji,$C630,0)),0)</f>
        <v>0</v>
      </c>
      <c r="L630" s="247">
        <f ca="1">ROUND(IF(OR(AND($C628=LataProjekcji,$E628&gt;0),AND($C628=LataProjekcji,$E628=0,$D629&lt;=10)),$E629,IF($C628&lt;LataProjekcji,IF((SUM($K630:K630)+$C630)&lt;$C629,$C630,$C629-SUM($K630:K630)),0)),0)</f>
        <v>0</v>
      </c>
      <c r="M630" s="247">
        <f ca="1">ROUND(IF(OR(AND($C628=LataProjekcji,$E628&gt;0),AND($C628=LataProjekcji,$E628=0,$D629&lt;=10)),$E629,IF($C628&lt;LataProjekcji,IF((SUM($K630:L630)+$C630)&lt;$C629,$C630,$C629-SUM($K630:L630)),0)),0)</f>
        <v>0</v>
      </c>
      <c r="N630" s="247">
        <f ca="1">ROUND(IF(OR(AND($C628=LataProjekcji,$E628&gt;0),AND($C628=LataProjekcji,$E628=0,$D629&lt;=10)),$E629,IF($C628&lt;LataProjekcji,IF((SUM($K630:M630)+$C630)&lt;$C629,$C630,$C629-SUM($K630:M630)),0)),0)</f>
        <v>0</v>
      </c>
      <c r="O630" s="247">
        <f ca="1">ROUND(IF(OR(AND($C628=LataProjekcji,$E628&gt;0),AND($C628=LataProjekcji,$E628=0,$D629&lt;=10)),$E629,IF($C628&lt;LataProjekcji,IF((SUM($K630:N630)+$C630)&lt;$C629,$C630,$C629-SUM($K630:N630)),0)),0)</f>
        <v>0</v>
      </c>
      <c r="P630" s="247">
        <f ca="1">ROUND(IF(OR(AND($C628=LataProjekcji,$E628&gt;0),AND($C628=LataProjekcji,$E628=0,$D629&lt;=10)),$E629,IF($C628&lt;LataProjekcji,IF((SUM($K630:O630)+$C630)&lt;$C629,$C630,$C629-SUM($K630:O630)),0)),0)</f>
        <v>0</v>
      </c>
      <c r="Q630" s="247">
        <f ca="1">ROUND(IF(OR(AND($C628=LataProjekcji,$E628&gt;0),AND($C628=LataProjekcji,$E628=0,$D629&lt;=10)),$E629,IF($C628&lt;LataProjekcji,IF((SUM($K630:P630)+$C630)&lt;$C629,$C630,$C629-SUM($K630:P630)),0)),0)</f>
        <v>0</v>
      </c>
      <c r="R630" s="247">
        <f ca="1">ROUND(IF(OR(AND($C628=LataProjekcji,$E628&gt;0),AND($C628=LataProjekcji,$E628=0,$D629&lt;=10)),$E629,IF($C628&lt;LataProjekcji,IF((SUM($K630:Q630)+$C630)&lt;$C629,$C630,$C629-SUM($K630:Q630)),0)),0)</f>
        <v>0</v>
      </c>
      <c r="S630" s="247">
        <f ca="1">ROUND(IF(OR(AND($C628=LataProjekcji,$E628&gt;0),AND($C628=LataProjekcji,$E628=0,$D629&lt;=10)),$E629,IF($C628&lt;LataProjekcji,IF((SUM($K630:R630)+$C630)&lt;$C629,$C630,$C629-SUM($K630:R630)),0)),0)</f>
        <v>0</v>
      </c>
      <c r="T630" s="247">
        <f ca="1">ROUND(IF(OR(AND($C628=LataProjekcji,$E628&gt;0),AND($C628=LataProjekcji,$E628=0,$D629&lt;=10)),$E629,IF($C628&lt;LataProjekcji,IF((SUM($K630:S630)+$C630)&lt;$C629,$C630,$C629-SUM($K630:S630)),0)),0)</f>
        <v>0</v>
      </c>
      <c r="U630" s="247">
        <f ca="1">ROUND(IF(OR(AND($C628=LataProjekcji,$E628&gt;0),AND($C628=LataProjekcji,$E628=0,$D629&lt;=10)),$E629,IF($C628&lt;LataProjekcji,IF((SUM($K630:T630)+$C630)&lt;$C629,$C630,$C629-SUM($K630:T630)),0)),0)</f>
        <v>0</v>
      </c>
      <c r="V630" s="247">
        <f ca="1">ROUND(IF(OR(AND($C628=LataProjekcji,$E628&gt;0),AND($C628=LataProjekcji,$E628=0,$D629&lt;=10)),$E629,IF($C628&lt;LataProjekcji,IF((SUM($K630:U630)+$C630)&lt;$C629,$C630,$C629-SUM($K630:U630)),0)),0)</f>
        <v>0</v>
      </c>
      <c r="W630" s="247">
        <f ca="1">ROUND(IF(OR(AND($C628=LataProjekcji,$E628&gt;0),AND($C628=LataProjekcji,$E628=0,$D629&lt;=10)),$E629,IF($C628&lt;LataProjekcji,IF((SUM($K630:V630)+$C630)&lt;$C629,$C630,$C629-SUM($K630:V630)),0)),0)</f>
        <v>0</v>
      </c>
      <c r="X630" s="247">
        <f ca="1">ROUND(IF(OR(AND($C628=LataProjekcji,$E628&gt;0),AND($C628=LataProjekcji,$E628=0,$D629&lt;=10)),$E629,IF($C628&lt;LataProjekcji,IF((SUM($K630:W630)+$C630)&lt;$C629,$C630,$C629-SUM($K630:W630)),0)),0)</f>
        <v>0</v>
      </c>
      <c r="Y630" s="247">
        <f ca="1">ROUND(IF(OR(AND($C628=LataProjekcji,$E628&gt;0),AND($C628=LataProjekcji,$E628=0,$D629&lt;=10)),$E629,IF($C628&lt;LataProjekcji,IF((SUM($K630:X630)+$C630)&lt;$C629,$C630,$C629-SUM($K630:X630)),0)),0)</f>
        <v>0</v>
      </c>
      <c r="Z630" s="247">
        <f ca="1">ROUND(IF(OR(AND($C628=LataProjekcji,$E628&gt;0),AND($C628=LataProjekcji,$E628=0,$D629&lt;=10)),$E629,IF($C628&lt;LataProjekcji,IF((SUM($K630:Y630)+$C630)&lt;$C629,$C630,$C629-SUM($K630:Y630)),0)),0)</f>
        <v>0</v>
      </c>
      <c r="AA630" s="247">
        <f ca="1">ROUND(IF(OR(AND($C628=LataProjekcji,$E628&gt;0),AND($C628=LataProjekcji,$E628=0,$D629&lt;=10)),$E629,IF($C628&lt;LataProjekcji,IF((SUM($K630:Z630)+$C630)&lt;$C629,$C630,$C629-SUM($K630:Z630)),0)),0)</f>
        <v>0</v>
      </c>
      <c r="AB630" s="247">
        <f ca="1">ROUND(IF(OR(AND($C628=LataProjekcji,$E628&gt;0),AND($C628=LataProjekcji,$E628=0,$D629&lt;=10)),$E629,IF($C628&lt;LataProjekcji,IF((SUM($K630:AA630)+$C630)&lt;$C629,$C630,$C629-SUM($K630:AA630)),0)),0)</f>
        <v>0</v>
      </c>
      <c r="AC630" s="247">
        <f ca="1">ROUND(IF(OR(AND($C628=LataProjekcji,$E628&gt;0),AND($C628=LataProjekcji,$E628=0,$D629&lt;=10)),$E629,IF($C628&lt;LataProjekcji,IF((SUM($K630:AB630)+$C630)&lt;$C629,$C630,$C629-SUM($K630:AB630)),0)),0)</f>
        <v>0</v>
      </c>
      <c r="AD630" s="247">
        <f ca="1">ROUND(IF(OR(AND($C628=LataProjekcji,$E628&gt;0),AND($C628=LataProjekcji,$E628=0,$D629&lt;=10)),$E629,IF($C628&lt;LataProjekcji,IF((SUM($K630:AC630)+$C630)&lt;$C629,$C630,$C629-SUM($K630:AC630)),0)),0)</f>
        <v>0</v>
      </c>
      <c r="AE630" s="247">
        <f ca="1">ROUND(IF(OR(AND($C628=LataProjekcji,$E628&gt;0),AND($C628=LataProjekcji,$E628=0,$D629&lt;=10)),$E629,IF($C628&lt;LataProjekcji,IF((SUM($K630:AD630)+$C630)&lt;$C629,$C630,$C629-SUM($K630:AD630)),0)),0)</f>
        <v>0</v>
      </c>
    </row>
    <row r="631" spans="1:31" hidden="1">
      <c r="A631" s="258"/>
      <c r="B631" s="21" t="s">
        <v>396</v>
      </c>
      <c r="C631" s="22"/>
      <c r="D631" s="21"/>
      <c r="E631" s="21"/>
      <c r="F631" s="21"/>
      <c r="G631" s="21"/>
      <c r="I631" s="21"/>
      <c r="J631" s="21"/>
      <c r="K631" s="22">
        <f ca="1">ROUND(K630,0)</f>
        <v>0</v>
      </c>
      <c r="L631" s="22">
        <f t="shared" ref="L631:W631" ca="1" si="543">ROUND(K631+L630,0)</f>
        <v>0</v>
      </c>
      <c r="M631" s="22">
        <f t="shared" ca="1" si="543"/>
        <v>0</v>
      </c>
      <c r="N631" s="22">
        <f t="shared" ca="1" si="543"/>
        <v>0</v>
      </c>
      <c r="O631" s="22">
        <f t="shared" ca="1" si="543"/>
        <v>0</v>
      </c>
      <c r="P631" s="22">
        <f t="shared" ca="1" si="543"/>
        <v>0</v>
      </c>
      <c r="Q631" s="22">
        <f t="shared" ca="1" si="543"/>
        <v>0</v>
      </c>
      <c r="R631" s="22">
        <f t="shared" ca="1" si="543"/>
        <v>0</v>
      </c>
      <c r="S631" s="22">
        <f t="shared" ca="1" si="543"/>
        <v>0</v>
      </c>
      <c r="T631" s="22">
        <f t="shared" ca="1" si="543"/>
        <v>0</v>
      </c>
      <c r="U631" s="22">
        <f t="shared" ca="1" si="543"/>
        <v>0</v>
      </c>
      <c r="V631" s="22">
        <f t="shared" ca="1" si="543"/>
        <v>0</v>
      </c>
      <c r="W631" s="22">
        <f t="shared" ca="1" si="543"/>
        <v>0</v>
      </c>
      <c r="X631" s="22">
        <f ca="1">ROUND(W631+X630,0)</f>
        <v>0</v>
      </c>
      <c r="Y631" s="22">
        <f t="shared" ref="Y631:AA631" ca="1" si="544">ROUND(X631+Y630,0)</f>
        <v>0</v>
      </c>
      <c r="Z631" s="22">
        <f t="shared" ca="1" si="544"/>
        <v>0</v>
      </c>
      <c r="AA631" s="22">
        <f t="shared" ca="1" si="544"/>
        <v>0</v>
      </c>
      <c r="AB631" s="22">
        <f t="shared" ref="AB631" ca="1" si="545">ROUND(AA631+AB630,0)</f>
        <v>0</v>
      </c>
      <c r="AC631" s="22">
        <f t="shared" ref="AC631" ca="1" si="546">ROUND(AB631+AC630,0)</f>
        <v>0</v>
      </c>
      <c r="AD631" s="22">
        <f t="shared" ref="AD631" ca="1" si="547">ROUND(AC631+AD630,0)</f>
        <v>0</v>
      </c>
      <c r="AE631" s="22">
        <f t="shared" ref="AE631" ca="1" si="548">ROUND(AD631+AE630,0)</f>
        <v>0</v>
      </c>
    </row>
    <row r="632" spans="1:31" hidden="1">
      <c r="A632" s="258"/>
      <c r="B632" s="21" t="s">
        <v>387</v>
      </c>
      <c r="C632" s="22"/>
      <c r="D632" s="21"/>
      <c r="E632" s="21"/>
      <c r="F632" s="21"/>
      <c r="G632" s="21"/>
      <c r="I632" s="21"/>
      <c r="J632" s="21"/>
      <c r="K632" s="76">
        <f t="shared" ref="K632:W632" ca="1" si="549">IF($C628=LataProjekcji,ROUND($C629-K631,0),ROUND(IF(K630=0,0,$C629-K631),0))</f>
        <v>0</v>
      </c>
      <c r="L632" s="76">
        <f t="shared" ca="1" si="549"/>
        <v>0</v>
      </c>
      <c r="M632" s="76">
        <f t="shared" ca="1" si="549"/>
        <v>0</v>
      </c>
      <c r="N632" s="76">
        <f t="shared" ca="1" si="549"/>
        <v>0</v>
      </c>
      <c r="O632" s="76">
        <f t="shared" ca="1" si="549"/>
        <v>0</v>
      </c>
      <c r="P632" s="76">
        <f t="shared" ca="1" si="549"/>
        <v>0</v>
      </c>
      <c r="Q632" s="76">
        <f t="shared" ca="1" si="549"/>
        <v>0</v>
      </c>
      <c r="R632" s="76">
        <f t="shared" ca="1" si="549"/>
        <v>0</v>
      </c>
      <c r="S632" s="76">
        <f t="shared" ca="1" si="549"/>
        <v>0</v>
      </c>
      <c r="T632" s="76">
        <f t="shared" ca="1" si="549"/>
        <v>0</v>
      </c>
      <c r="U632" s="76">
        <f t="shared" ca="1" si="549"/>
        <v>0</v>
      </c>
      <c r="V632" s="76">
        <f t="shared" ca="1" si="549"/>
        <v>0</v>
      </c>
      <c r="W632" s="76">
        <f t="shared" ca="1" si="549"/>
        <v>0</v>
      </c>
      <c r="X632" s="76">
        <f t="shared" ref="X632:AA632" ca="1" si="550">IF($C628=LataProjekcji,ROUND($C629-X631,0),ROUND(IF(X630=0,0,$C629-X631),0))</f>
        <v>0</v>
      </c>
      <c r="Y632" s="76">
        <f t="shared" ca="1" si="550"/>
        <v>0</v>
      </c>
      <c r="Z632" s="76">
        <f t="shared" ca="1" si="550"/>
        <v>0</v>
      </c>
      <c r="AA632" s="76">
        <f t="shared" ca="1" si="550"/>
        <v>0</v>
      </c>
      <c r="AB632" s="76">
        <f t="shared" ref="AB632:AE632" ca="1" si="551">IF($C628=LataProjekcji,ROUND($C629-AB631,0),ROUND(IF(AB630=0,0,$C629-AB631),0))</f>
        <v>0</v>
      </c>
      <c r="AC632" s="76">
        <f t="shared" ca="1" si="551"/>
        <v>0</v>
      </c>
      <c r="AD632" s="76">
        <f t="shared" ca="1" si="551"/>
        <v>0</v>
      </c>
      <c r="AE632" s="76">
        <f t="shared" ca="1" si="551"/>
        <v>0</v>
      </c>
    </row>
    <row r="633" spans="1:31" hidden="1">
      <c r="A633" s="258"/>
      <c r="B633" s="21"/>
      <c r="C633" s="21"/>
      <c r="D633" s="21"/>
      <c r="E633" s="21"/>
      <c r="F633" s="21"/>
      <c r="G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</row>
    <row r="634" spans="1:31" hidden="1">
      <c r="A634" s="258"/>
      <c r="B634" s="20" t="s">
        <v>369</v>
      </c>
      <c r="C634" s="21">
        <f>C627+1</f>
        <v>44</v>
      </c>
      <c r="D634" s="453">
        <f>D627+1</f>
        <v>88</v>
      </c>
      <c r="E634" s="21"/>
      <c r="F634" s="21"/>
      <c r="G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</row>
    <row r="635" spans="1:31" hidden="1">
      <c r="A635" s="258"/>
      <c r="B635" s="21" t="s">
        <v>394</v>
      </c>
      <c r="C635" s="164">
        <f ca="1">IFERROR(YEAR(OFFSET($D$62,C634,0)),0)</f>
        <v>0</v>
      </c>
      <c r="D635" s="164">
        <f ca="1">IFERROR(MONTH(OFFSET($D$62,C634,0)),0)</f>
        <v>0</v>
      </c>
      <c r="E635" s="522">
        <f ca="1">IleMiesiecyDoKoncaRokuRozliczenieDotacji</f>
        <v>0</v>
      </c>
      <c r="F635" s="21"/>
      <c r="G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</row>
    <row r="636" spans="1:31" hidden="1">
      <c r="A636" s="258"/>
      <c r="B636" s="21" t="s">
        <v>387</v>
      </c>
      <c r="C636" s="244">
        <f ca="1">IF(OFFSET($F$62,C634,0)&lt;0,0,OFFSET($F$62,C634,0))</f>
        <v>0</v>
      </c>
      <c r="D636" s="22" t="str">
        <f ca="1">OFFSET($C$62,C634,0)</f>
        <v/>
      </c>
      <c r="E636" s="22">
        <f ca="1">IF(D636&gt;10,ROUND(($C637/12)*$E635,0),$C636)</f>
        <v>0</v>
      </c>
      <c r="F636" s="21"/>
      <c r="G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</row>
    <row r="637" spans="1:31" hidden="1">
      <c r="A637" s="258"/>
      <c r="B637" s="21" t="s">
        <v>395</v>
      </c>
      <c r="C637" s="656">
        <f ca="1">IF(ISBLANK(OFFSET($D$62,C634,0)),0,IF(OFFSET($C$62,C634,0)&gt;10,ROUND(C636*D637,0),IF(C636&lt;0,0,C636)))</f>
        <v>0</v>
      </c>
      <c r="D637" s="654">
        <f ca="1">'Środki trwałe'!C1435</f>
        <v>0</v>
      </c>
      <c r="E637" s="21"/>
      <c r="F637" s="21"/>
      <c r="G637" s="21"/>
      <c r="I637" s="21"/>
      <c r="J637" s="21"/>
      <c r="K637" s="74">
        <f ca="1">ROUND(IF($C635=LataProjekcji,$E636,IF($C635=LataProjekcji,$C637,0)),0)</f>
        <v>0</v>
      </c>
      <c r="L637" s="247">
        <f ca="1">ROUND(IF(OR(AND($C635=LataProjekcji,$E635&gt;0),AND($C635=LataProjekcji,$E635=0,$D636&lt;=10)),$E636,IF($C635&lt;LataProjekcji,IF((SUM($K637:K637)+$C637)&lt;$C636,$C637,$C636-SUM($K637:K637)),0)),0)</f>
        <v>0</v>
      </c>
      <c r="M637" s="247">
        <f ca="1">ROUND(IF(OR(AND($C635=LataProjekcji,$E635&gt;0),AND($C635=LataProjekcji,$E635=0,$D636&lt;=10)),$E636,IF($C635&lt;LataProjekcji,IF((SUM($K637:L637)+$C637)&lt;$C636,$C637,$C636-SUM($K637:L637)),0)),0)</f>
        <v>0</v>
      </c>
      <c r="N637" s="247">
        <f ca="1">ROUND(IF(OR(AND($C635=LataProjekcji,$E635&gt;0),AND($C635=LataProjekcji,$E635=0,$D636&lt;=10)),$E636,IF($C635&lt;LataProjekcji,IF((SUM($K637:M637)+$C637)&lt;$C636,$C637,$C636-SUM($K637:M637)),0)),0)</f>
        <v>0</v>
      </c>
      <c r="O637" s="247">
        <f ca="1">ROUND(IF(OR(AND($C635=LataProjekcji,$E635&gt;0),AND($C635=LataProjekcji,$E635=0,$D636&lt;=10)),$E636,IF($C635&lt;LataProjekcji,IF((SUM($K637:N637)+$C637)&lt;$C636,$C637,$C636-SUM($K637:N637)),0)),0)</f>
        <v>0</v>
      </c>
      <c r="P637" s="247">
        <f ca="1">ROUND(IF(OR(AND($C635=LataProjekcji,$E635&gt;0),AND($C635=LataProjekcji,$E635=0,$D636&lt;=10)),$E636,IF($C635&lt;LataProjekcji,IF((SUM($K637:O637)+$C637)&lt;$C636,$C637,$C636-SUM($K637:O637)),0)),0)</f>
        <v>0</v>
      </c>
      <c r="Q637" s="247">
        <f ca="1">ROUND(IF(OR(AND($C635=LataProjekcji,$E635&gt;0),AND($C635=LataProjekcji,$E635=0,$D636&lt;=10)),$E636,IF($C635&lt;LataProjekcji,IF((SUM($K637:P637)+$C637)&lt;$C636,$C637,$C636-SUM($K637:P637)),0)),0)</f>
        <v>0</v>
      </c>
      <c r="R637" s="247">
        <f ca="1">ROUND(IF(OR(AND($C635=LataProjekcji,$E635&gt;0),AND($C635=LataProjekcji,$E635=0,$D636&lt;=10)),$E636,IF($C635&lt;LataProjekcji,IF((SUM($K637:Q637)+$C637)&lt;$C636,$C637,$C636-SUM($K637:Q637)),0)),0)</f>
        <v>0</v>
      </c>
      <c r="S637" s="247">
        <f ca="1">ROUND(IF(OR(AND($C635=LataProjekcji,$E635&gt;0),AND($C635=LataProjekcji,$E635=0,$D636&lt;=10)),$E636,IF($C635&lt;LataProjekcji,IF((SUM($K637:R637)+$C637)&lt;$C636,$C637,$C636-SUM($K637:R637)),0)),0)</f>
        <v>0</v>
      </c>
      <c r="T637" s="247">
        <f ca="1">ROUND(IF(OR(AND($C635=LataProjekcji,$E635&gt;0),AND($C635=LataProjekcji,$E635=0,$D636&lt;=10)),$E636,IF($C635&lt;LataProjekcji,IF((SUM($K637:S637)+$C637)&lt;$C636,$C637,$C636-SUM($K637:S637)),0)),0)</f>
        <v>0</v>
      </c>
      <c r="U637" s="247">
        <f ca="1">ROUND(IF(OR(AND($C635=LataProjekcji,$E635&gt;0),AND($C635=LataProjekcji,$E635=0,$D636&lt;=10)),$E636,IF($C635&lt;LataProjekcji,IF((SUM($K637:T637)+$C637)&lt;$C636,$C637,$C636-SUM($K637:T637)),0)),0)</f>
        <v>0</v>
      </c>
      <c r="V637" s="247">
        <f ca="1">ROUND(IF(OR(AND($C635=LataProjekcji,$E635&gt;0),AND($C635=LataProjekcji,$E635=0,$D636&lt;=10)),$E636,IF($C635&lt;LataProjekcji,IF((SUM($K637:U637)+$C637)&lt;$C636,$C637,$C636-SUM($K637:U637)),0)),0)</f>
        <v>0</v>
      </c>
      <c r="W637" s="247">
        <f ca="1">ROUND(IF(OR(AND($C635=LataProjekcji,$E635&gt;0),AND($C635=LataProjekcji,$E635=0,$D636&lt;=10)),$E636,IF($C635&lt;LataProjekcji,IF((SUM($K637:V637)+$C637)&lt;$C636,$C637,$C636-SUM($K637:V637)),0)),0)</f>
        <v>0</v>
      </c>
      <c r="X637" s="247">
        <f ca="1">ROUND(IF(OR(AND($C635=LataProjekcji,$E635&gt;0),AND($C635=LataProjekcji,$E635=0,$D636&lt;=10)),$E636,IF($C635&lt;LataProjekcji,IF((SUM($K637:W637)+$C637)&lt;$C636,$C637,$C636-SUM($K637:W637)),0)),0)</f>
        <v>0</v>
      </c>
      <c r="Y637" s="247">
        <f ca="1">ROUND(IF(OR(AND($C635=LataProjekcji,$E635&gt;0),AND($C635=LataProjekcji,$E635=0,$D636&lt;=10)),$E636,IF($C635&lt;LataProjekcji,IF((SUM($K637:X637)+$C637)&lt;$C636,$C637,$C636-SUM($K637:X637)),0)),0)</f>
        <v>0</v>
      </c>
      <c r="Z637" s="247">
        <f ca="1">ROUND(IF(OR(AND($C635=LataProjekcji,$E635&gt;0),AND($C635=LataProjekcji,$E635=0,$D636&lt;=10)),$E636,IF($C635&lt;LataProjekcji,IF((SUM($K637:Y637)+$C637)&lt;$C636,$C637,$C636-SUM($K637:Y637)),0)),0)</f>
        <v>0</v>
      </c>
      <c r="AA637" s="247">
        <f ca="1">ROUND(IF(OR(AND($C635=LataProjekcji,$E635&gt;0),AND($C635=LataProjekcji,$E635=0,$D636&lt;=10)),$E636,IF($C635&lt;LataProjekcji,IF((SUM($K637:Z637)+$C637)&lt;$C636,$C637,$C636-SUM($K637:Z637)),0)),0)</f>
        <v>0</v>
      </c>
      <c r="AB637" s="247">
        <f ca="1">ROUND(IF(OR(AND($C635=LataProjekcji,$E635&gt;0),AND($C635=LataProjekcji,$E635=0,$D636&lt;=10)),$E636,IF($C635&lt;LataProjekcji,IF((SUM($K637:AA637)+$C637)&lt;$C636,$C637,$C636-SUM($K637:AA637)),0)),0)</f>
        <v>0</v>
      </c>
      <c r="AC637" s="247">
        <f ca="1">ROUND(IF(OR(AND($C635=LataProjekcji,$E635&gt;0),AND($C635=LataProjekcji,$E635=0,$D636&lt;=10)),$E636,IF($C635&lt;LataProjekcji,IF((SUM($K637:AB637)+$C637)&lt;$C636,$C637,$C636-SUM($K637:AB637)),0)),0)</f>
        <v>0</v>
      </c>
      <c r="AD637" s="247">
        <f ca="1">ROUND(IF(OR(AND($C635=LataProjekcji,$E635&gt;0),AND($C635=LataProjekcji,$E635=0,$D636&lt;=10)),$E636,IF($C635&lt;LataProjekcji,IF((SUM($K637:AC637)+$C637)&lt;$C636,$C637,$C636-SUM($K637:AC637)),0)),0)</f>
        <v>0</v>
      </c>
      <c r="AE637" s="247">
        <f ca="1">ROUND(IF(OR(AND($C635=LataProjekcji,$E635&gt;0),AND($C635=LataProjekcji,$E635=0,$D636&lt;=10)),$E636,IF($C635&lt;LataProjekcji,IF((SUM($K637:AD637)+$C637)&lt;$C636,$C637,$C636-SUM($K637:AD637)),0)),0)</f>
        <v>0</v>
      </c>
    </row>
    <row r="638" spans="1:31" hidden="1">
      <c r="A638" s="258"/>
      <c r="B638" s="21" t="s">
        <v>396</v>
      </c>
      <c r="C638" s="22"/>
      <c r="D638" s="21"/>
      <c r="E638" s="21"/>
      <c r="F638" s="21"/>
      <c r="G638" s="21"/>
      <c r="I638" s="21"/>
      <c r="J638" s="21"/>
      <c r="K638" s="22">
        <f ca="1">ROUND(K637,0)</f>
        <v>0</v>
      </c>
      <c r="L638" s="22">
        <f t="shared" ref="L638:W638" ca="1" si="552">ROUND(K638+L637,0)</f>
        <v>0</v>
      </c>
      <c r="M638" s="22">
        <f t="shared" ca="1" si="552"/>
        <v>0</v>
      </c>
      <c r="N638" s="22">
        <f t="shared" ca="1" si="552"/>
        <v>0</v>
      </c>
      <c r="O638" s="22">
        <f t="shared" ca="1" si="552"/>
        <v>0</v>
      </c>
      <c r="P638" s="22">
        <f t="shared" ca="1" si="552"/>
        <v>0</v>
      </c>
      <c r="Q638" s="22">
        <f t="shared" ca="1" si="552"/>
        <v>0</v>
      </c>
      <c r="R638" s="22">
        <f t="shared" ca="1" si="552"/>
        <v>0</v>
      </c>
      <c r="S638" s="22">
        <f t="shared" ca="1" si="552"/>
        <v>0</v>
      </c>
      <c r="T638" s="22">
        <f t="shared" ca="1" si="552"/>
        <v>0</v>
      </c>
      <c r="U638" s="22">
        <f t="shared" ca="1" si="552"/>
        <v>0</v>
      </c>
      <c r="V638" s="22">
        <f t="shared" ca="1" si="552"/>
        <v>0</v>
      </c>
      <c r="W638" s="22">
        <f t="shared" ca="1" si="552"/>
        <v>0</v>
      </c>
      <c r="X638" s="22">
        <f ca="1">ROUND(W638+X637,0)</f>
        <v>0</v>
      </c>
      <c r="Y638" s="22">
        <f t="shared" ref="Y638:AA638" ca="1" si="553">ROUND(X638+Y637,0)</f>
        <v>0</v>
      </c>
      <c r="Z638" s="22">
        <f t="shared" ca="1" si="553"/>
        <v>0</v>
      </c>
      <c r="AA638" s="22">
        <f t="shared" ca="1" si="553"/>
        <v>0</v>
      </c>
      <c r="AB638" s="22">
        <f t="shared" ref="AB638" ca="1" si="554">ROUND(AA638+AB637,0)</f>
        <v>0</v>
      </c>
      <c r="AC638" s="22">
        <f t="shared" ref="AC638" ca="1" si="555">ROUND(AB638+AC637,0)</f>
        <v>0</v>
      </c>
      <c r="AD638" s="22">
        <f t="shared" ref="AD638" ca="1" si="556">ROUND(AC638+AD637,0)</f>
        <v>0</v>
      </c>
      <c r="AE638" s="22">
        <f t="shared" ref="AE638" ca="1" si="557">ROUND(AD638+AE637,0)</f>
        <v>0</v>
      </c>
    </row>
    <row r="639" spans="1:31" hidden="1">
      <c r="A639" s="258"/>
      <c r="B639" s="21" t="s">
        <v>387</v>
      </c>
      <c r="C639" s="22"/>
      <c r="D639" s="21"/>
      <c r="E639" s="21"/>
      <c r="F639" s="21"/>
      <c r="G639" s="21"/>
      <c r="I639" s="21"/>
      <c r="J639" s="21"/>
      <c r="K639" s="76">
        <f t="shared" ref="K639:W639" ca="1" si="558">IF($C635=LataProjekcji,ROUND($C636-K638,0),ROUND(IF(K637=0,0,$C636-K638),0))</f>
        <v>0</v>
      </c>
      <c r="L639" s="76">
        <f t="shared" ca="1" si="558"/>
        <v>0</v>
      </c>
      <c r="M639" s="76">
        <f t="shared" ca="1" si="558"/>
        <v>0</v>
      </c>
      <c r="N639" s="76">
        <f t="shared" ca="1" si="558"/>
        <v>0</v>
      </c>
      <c r="O639" s="76">
        <f t="shared" ca="1" si="558"/>
        <v>0</v>
      </c>
      <c r="P639" s="76">
        <f t="shared" ca="1" si="558"/>
        <v>0</v>
      </c>
      <c r="Q639" s="76">
        <f t="shared" ca="1" si="558"/>
        <v>0</v>
      </c>
      <c r="R639" s="76">
        <f t="shared" ca="1" si="558"/>
        <v>0</v>
      </c>
      <c r="S639" s="76">
        <f t="shared" ca="1" si="558"/>
        <v>0</v>
      </c>
      <c r="T639" s="76">
        <f t="shared" ca="1" si="558"/>
        <v>0</v>
      </c>
      <c r="U639" s="76">
        <f t="shared" ca="1" si="558"/>
        <v>0</v>
      </c>
      <c r="V639" s="76">
        <f t="shared" ca="1" si="558"/>
        <v>0</v>
      </c>
      <c r="W639" s="76">
        <f t="shared" ca="1" si="558"/>
        <v>0</v>
      </c>
      <c r="X639" s="76">
        <f t="shared" ref="X639:AA639" ca="1" si="559">IF($C635=LataProjekcji,ROUND($C636-X638,0),ROUND(IF(X637=0,0,$C636-X638),0))</f>
        <v>0</v>
      </c>
      <c r="Y639" s="76">
        <f t="shared" ca="1" si="559"/>
        <v>0</v>
      </c>
      <c r="Z639" s="76">
        <f t="shared" ca="1" si="559"/>
        <v>0</v>
      </c>
      <c r="AA639" s="76">
        <f t="shared" ca="1" si="559"/>
        <v>0</v>
      </c>
      <c r="AB639" s="76">
        <f t="shared" ref="AB639:AE639" ca="1" si="560">IF($C635=LataProjekcji,ROUND($C636-AB638,0),ROUND(IF(AB637=0,0,$C636-AB638),0))</f>
        <v>0</v>
      </c>
      <c r="AC639" s="76">
        <f t="shared" ca="1" si="560"/>
        <v>0</v>
      </c>
      <c r="AD639" s="76">
        <f t="shared" ca="1" si="560"/>
        <v>0</v>
      </c>
      <c r="AE639" s="76">
        <f t="shared" ca="1" si="560"/>
        <v>0</v>
      </c>
    </row>
    <row r="643" spans="1:31" ht="12.5" hidden="1" thickBot="1"/>
    <row r="644" spans="1:31" ht="12.5" hidden="1" thickBot="1">
      <c r="A644" s="258"/>
      <c r="B644" s="20" t="s">
        <v>370</v>
      </c>
      <c r="C644" s="249">
        <v>53</v>
      </c>
      <c r="D644" s="452">
        <v>131</v>
      </c>
      <c r="E644" s="21" t="s">
        <v>391</v>
      </c>
      <c r="F644" s="48"/>
      <c r="G644" s="50" t="s">
        <v>392</v>
      </c>
      <c r="H644" s="319"/>
      <c r="I644" s="21" t="s">
        <v>393</v>
      </c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</row>
    <row r="645" spans="1:31" ht="12.5" hidden="1" thickBot="1">
      <c r="A645" s="258"/>
      <c r="B645" s="21" t="s">
        <v>394</v>
      </c>
      <c r="C645" s="164">
        <f ca="1">IFERROR(YEAR(OFFSET($D$62,C644,0)),0)</f>
        <v>0</v>
      </c>
      <c r="D645" s="164">
        <f ca="1">IFERROR(MONTH(OFFSET($D$62,C644,0)),0)</f>
        <v>0</v>
      </c>
      <c r="E645" s="551">
        <f ca="1">IleMiesiecyDoKoncaRokuRozliczenieDotacji</f>
        <v>0</v>
      </c>
      <c r="F645" s="49"/>
      <c r="G645" s="51">
        <f>C120-F645</f>
        <v>0</v>
      </c>
      <c r="H645" s="320"/>
      <c r="I645" s="22">
        <f>C120-F645-G645</f>
        <v>0</v>
      </c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</row>
    <row r="646" spans="1:31" ht="12.5" hidden="1" thickBot="1">
      <c r="A646" s="258"/>
      <c r="B646" s="21" t="s">
        <v>387</v>
      </c>
      <c r="C646" s="244">
        <f ca="1">IF(OFFSET($F$62,C644,0)&lt;0,0,OFFSET($F$62,C644,0))</f>
        <v>0</v>
      </c>
      <c r="D646" s="22" t="str">
        <f ca="1">OFFSET($C$62,C644,0)</f>
        <v/>
      </c>
      <c r="E646" s="552">
        <f ca="1">IF(OR(D647=0,ISBLANK(D647)),$C646,IF(D646&gt;10,ROUND(($C647/12)*$E645,0),$C646))</f>
        <v>0</v>
      </c>
      <c r="F646" s="21" t="s">
        <v>402</v>
      </c>
      <c r="G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</row>
    <row r="647" spans="1:31" hidden="1">
      <c r="A647" s="258"/>
      <c r="B647" s="21" t="s">
        <v>395</v>
      </c>
      <c r="C647" s="656">
        <f ca="1">IF(ISBLANK(OFFSET($D$62,C644,0)),0,IF(OFFSET($C$62,C644,0)&gt;10,ROUND(C646*D647,0),IF(C646&lt;0,0,C646)))</f>
        <v>0</v>
      </c>
      <c r="D647" s="654">
        <f ca="1">'Środki trwałe'!C1448</f>
        <v>0</v>
      </c>
      <c r="E647" s="21"/>
      <c r="F647" s="21"/>
      <c r="G647" s="21"/>
      <c r="I647" s="21"/>
      <c r="J647" s="21"/>
      <c r="K647" s="74">
        <f ca="1">ROUND(IF($C645=LataProjekcji,$E646,IF($C645=LataProjekcji,$C647,0)),0)</f>
        <v>0</v>
      </c>
      <c r="L647" s="247">
        <f ca="1">ROUND(IF(OR(AND($C645=LataProjekcji,$E645&gt;0),AND($C645=LataProjekcji,$E645=0,$D646&lt;=10)),$E646,IF($C645&lt;LataProjekcji,IF((SUM($K647:K647)+$C647)&lt;$C646,$C647,$C646-SUM($K647:K647)),0)),0)</f>
        <v>0</v>
      </c>
      <c r="M647" s="247">
        <f ca="1">ROUND(IF(OR(AND($C645=LataProjekcji,$E645&gt;0),AND($C645=LataProjekcji,$E645=0,$D646&lt;=10)),$E646,IF($C645&lt;LataProjekcji,IF((SUM($K647:L647)+$C647)&lt;$C646,$C647,$C646-SUM($K647:L647)),0)),0)</f>
        <v>0</v>
      </c>
      <c r="N647" s="247">
        <f ca="1">ROUND(IF(OR(AND($C645=LataProjekcji,$E645&gt;0),AND($C645=LataProjekcji,$E645=0,$D646&lt;=10)),$E646,IF($C645&lt;LataProjekcji,IF((SUM($K647:M647)+$C647)&lt;$C646,$C647,$C646-SUM($K647:M647)),0)),0)</f>
        <v>0</v>
      </c>
      <c r="O647" s="247">
        <f ca="1">ROUND(IF(OR(AND($C645=LataProjekcji,$E645&gt;0),AND($C645=LataProjekcji,$E645=0,$D646&lt;=10)),$E646,IF($C645&lt;LataProjekcji,IF((SUM($K647:N647)+$C647)&lt;$C646,$C647,$C646-SUM($K647:N647)),0)),0)</f>
        <v>0</v>
      </c>
      <c r="P647" s="247">
        <f ca="1">ROUND(IF(OR(AND($C645=LataProjekcji,$E645&gt;0),AND($C645=LataProjekcji,$E645=0,$D646&lt;=10)),$E646,IF($C645&lt;LataProjekcji,IF((SUM($K647:O647)+$C647)&lt;$C646,$C647,$C646-SUM($K647:O647)),0)),0)</f>
        <v>0</v>
      </c>
      <c r="Q647" s="247">
        <f ca="1">ROUND(IF(OR(AND($C645=LataProjekcji,$E645&gt;0),AND($C645=LataProjekcji,$E645=0,$D646&lt;=10)),$E646,IF($C645&lt;LataProjekcji,IF((SUM($K647:P647)+$C647)&lt;$C646,$C647,$C646-SUM($K647:P647)),0)),0)</f>
        <v>0</v>
      </c>
      <c r="R647" s="247">
        <f ca="1">ROUND(IF(OR(AND($C645=LataProjekcji,$E645&gt;0),AND($C645=LataProjekcji,$E645=0,$D646&lt;=10)),$E646,IF($C645&lt;LataProjekcji,IF((SUM($K647:Q647)+$C647)&lt;$C646,$C647,$C646-SUM($K647:Q647)),0)),0)</f>
        <v>0</v>
      </c>
      <c r="S647" s="247">
        <f ca="1">ROUND(IF(OR(AND($C645=LataProjekcji,$E645&gt;0),AND($C645=LataProjekcji,$E645=0,$D646&lt;=10)),$E646,IF($C645&lt;LataProjekcji,IF((SUM($K647:R647)+$C647)&lt;$C646,$C647,$C646-SUM($K647:R647)),0)),0)</f>
        <v>0</v>
      </c>
      <c r="T647" s="247">
        <f ca="1">ROUND(IF(OR(AND($C645=LataProjekcji,$E645&gt;0),AND($C645=LataProjekcji,$E645=0,$D646&lt;=10)),$E646,IF($C645&lt;LataProjekcji,IF((SUM($K647:S647)+$C647)&lt;$C646,$C647,$C646-SUM($K647:S647)),0)),0)</f>
        <v>0</v>
      </c>
      <c r="U647" s="247">
        <f ca="1">ROUND(IF(OR(AND($C645=LataProjekcji,$E645&gt;0),AND($C645=LataProjekcji,$E645=0,$D646&lt;=10)),$E646,IF($C645&lt;LataProjekcji,IF((SUM($K647:T647)+$C647)&lt;$C646,$C647,$C646-SUM($K647:T647)),0)),0)</f>
        <v>0</v>
      </c>
      <c r="V647" s="247">
        <f ca="1">ROUND(IF(OR(AND($C645=LataProjekcji,$E645&gt;0),AND($C645=LataProjekcji,$E645=0,$D646&lt;=10)),$E646,IF($C645&lt;LataProjekcji,IF((SUM($K647:U647)+$C647)&lt;$C646,$C647,$C646-SUM($K647:U647)),0)),0)</f>
        <v>0</v>
      </c>
      <c r="W647" s="247">
        <f ca="1">ROUND(IF(OR(AND($C645=LataProjekcji,$E645&gt;0),AND($C645=LataProjekcji,$E645=0,$D646&lt;=10)),$E646,IF($C645&lt;LataProjekcji,IF((SUM($K647:V647)+$C647)&lt;$C646,$C647,$C646-SUM($K647:V647)),0)),0)</f>
        <v>0</v>
      </c>
      <c r="X647" s="247">
        <f ca="1">ROUND(IF(OR(AND($C645=LataProjekcji,$E645&gt;0),AND($C645=LataProjekcji,$E645=0,$D646&lt;=10)),$E646,IF($C645&lt;LataProjekcji,IF((SUM($K647:W647)+$C647)&lt;$C646,$C647,$C646-SUM($K647:W647)),0)),0)</f>
        <v>0</v>
      </c>
      <c r="Y647" s="247">
        <f ca="1">ROUND(IF(OR(AND($C645=LataProjekcji,$E645&gt;0),AND($C645=LataProjekcji,$E645=0,$D646&lt;=10)),$E646,IF($C645&lt;LataProjekcji,IF((SUM($K647:X647)+$C647)&lt;$C646,$C647,$C646-SUM($K647:X647)),0)),0)</f>
        <v>0</v>
      </c>
      <c r="Z647" s="247">
        <f ca="1">ROUND(IF(OR(AND($C645=LataProjekcji,$E645&gt;0),AND($C645=LataProjekcji,$E645=0,$D646&lt;=10)),$E646,IF($C645&lt;LataProjekcji,IF((SUM($K647:Y647)+$C647)&lt;$C646,$C647,$C646-SUM($K647:Y647)),0)),0)</f>
        <v>0</v>
      </c>
      <c r="AA647" s="247">
        <f ca="1">ROUND(IF(OR(AND($C645=LataProjekcji,$E645&gt;0),AND($C645=LataProjekcji,$E645=0,$D646&lt;=10)),$E646,IF($C645&lt;LataProjekcji,IF((SUM($K647:Z647)+$C647)&lt;$C646,$C647,$C646-SUM($K647:Z647)),0)),0)</f>
        <v>0</v>
      </c>
      <c r="AB647" s="247">
        <f ca="1">ROUND(IF(OR(AND($C645=LataProjekcji,$E645&gt;0),AND($C645=LataProjekcji,$E645=0,$D646&lt;=10)),$E646,IF($C645&lt;LataProjekcji,IF((SUM($K647:AA647)+$C647)&lt;$C646,$C647,$C646-SUM($K647:AA647)),0)),0)</f>
        <v>0</v>
      </c>
      <c r="AC647" s="247">
        <f ca="1">ROUND(IF(OR(AND($C645=LataProjekcji,$E645&gt;0),AND($C645=LataProjekcji,$E645=0,$D646&lt;=10)),$E646,IF($C645&lt;LataProjekcji,IF((SUM($K647:AB647)+$C647)&lt;$C646,$C647,$C646-SUM($K647:AB647)),0)),0)</f>
        <v>0</v>
      </c>
      <c r="AD647" s="247">
        <f ca="1">ROUND(IF(OR(AND($C645=LataProjekcji,$E645&gt;0),AND($C645=LataProjekcji,$E645=0,$D646&lt;=10)),$E646,IF($C645&lt;LataProjekcji,IF((SUM($K647:AC647)+$C647)&lt;$C646,$C647,$C646-SUM($K647:AC647)),0)),0)</f>
        <v>0</v>
      </c>
      <c r="AE647" s="247">
        <f ca="1">ROUND(IF(OR(AND($C645=LataProjekcji,$E645&gt;0),AND($C645=LataProjekcji,$E645=0,$D646&lt;=10)),$E646,IF($C645&lt;LataProjekcji,IF((SUM($K647:AD647)+$C647)&lt;$C646,$C647,$C646-SUM($K647:AD647)),0)),0)</f>
        <v>0</v>
      </c>
    </row>
    <row r="648" spans="1:31" hidden="1">
      <c r="A648" s="258"/>
      <c r="B648" s="21" t="s">
        <v>396</v>
      </c>
      <c r="C648" s="22"/>
      <c r="D648" s="21"/>
      <c r="E648" s="21"/>
      <c r="F648" s="21"/>
      <c r="G648" s="21"/>
      <c r="I648" s="21"/>
      <c r="J648" s="21"/>
      <c r="K648" s="22">
        <f ca="1">ROUND(K647,0)</f>
        <v>0</v>
      </c>
      <c r="L648" s="22">
        <f t="shared" ref="L648:W648" ca="1" si="561">ROUND(K648+L647,0)</f>
        <v>0</v>
      </c>
      <c r="M648" s="22">
        <f t="shared" ca="1" si="561"/>
        <v>0</v>
      </c>
      <c r="N648" s="22">
        <f t="shared" ca="1" si="561"/>
        <v>0</v>
      </c>
      <c r="O648" s="22">
        <f t="shared" ca="1" si="561"/>
        <v>0</v>
      </c>
      <c r="P648" s="22">
        <f t="shared" ca="1" si="561"/>
        <v>0</v>
      </c>
      <c r="Q648" s="22">
        <f t="shared" ca="1" si="561"/>
        <v>0</v>
      </c>
      <c r="R648" s="22">
        <f t="shared" ca="1" si="561"/>
        <v>0</v>
      </c>
      <c r="S648" s="22">
        <f t="shared" ca="1" si="561"/>
        <v>0</v>
      </c>
      <c r="T648" s="22">
        <f t="shared" ca="1" si="561"/>
        <v>0</v>
      </c>
      <c r="U648" s="22">
        <f t="shared" ca="1" si="561"/>
        <v>0</v>
      </c>
      <c r="V648" s="22">
        <f t="shared" ca="1" si="561"/>
        <v>0</v>
      </c>
      <c r="W648" s="22">
        <f t="shared" ca="1" si="561"/>
        <v>0</v>
      </c>
      <c r="X648" s="22">
        <f ca="1">ROUND(W648+X647,0)</f>
        <v>0</v>
      </c>
      <c r="Y648" s="22">
        <f t="shared" ref="Y648:AA648" ca="1" si="562">ROUND(X648+Y647,0)</f>
        <v>0</v>
      </c>
      <c r="Z648" s="22">
        <f t="shared" ca="1" si="562"/>
        <v>0</v>
      </c>
      <c r="AA648" s="22">
        <f t="shared" ca="1" si="562"/>
        <v>0</v>
      </c>
      <c r="AB648" s="22">
        <f t="shared" ref="AB648" ca="1" si="563">ROUND(AA648+AB647,0)</f>
        <v>0</v>
      </c>
      <c r="AC648" s="22">
        <f t="shared" ref="AC648" ca="1" si="564">ROUND(AB648+AC647,0)</f>
        <v>0</v>
      </c>
      <c r="AD648" s="22">
        <f t="shared" ref="AD648" ca="1" si="565">ROUND(AC648+AD647,0)</f>
        <v>0</v>
      </c>
      <c r="AE648" s="22">
        <f t="shared" ref="AE648" ca="1" si="566">ROUND(AD648+AE647,0)</f>
        <v>0</v>
      </c>
    </row>
    <row r="649" spans="1:31" hidden="1">
      <c r="A649" s="258"/>
      <c r="B649" s="21" t="s">
        <v>387</v>
      </c>
      <c r="C649" s="22"/>
      <c r="D649" s="21"/>
      <c r="E649" s="21"/>
      <c r="F649" s="21"/>
      <c r="G649" s="21"/>
      <c r="I649" s="21"/>
      <c r="J649" s="21"/>
      <c r="K649" s="76">
        <f t="shared" ref="K649:W649" ca="1" si="567">IF($C645=LataProjekcji,ROUND($C646-K648,0),ROUND(IF(K647=0,0,$C646-K648),0))</f>
        <v>0</v>
      </c>
      <c r="L649" s="76">
        <f t="shared" ca="1" si="567"/>
        <v>0</v>
      </c>
      <c r="M649" s="76">
        <f t="shared" ca="1" si="567"/>
        <v>0</v>
      </c>
      <c r="N649" s="76">
        <f t="shared" ca="1" si="567"/>
        <v>0</v>
      </c>
      <c r="O649" s="76">
        <f t="shared" ca="1" si="567"/>
        <v>0</v>
      </c>
      <c r="P649" s="76">
        <f t="shared" ca="1" si="567"/>
        <v>0</v>
      </c>
      <c r="Q649" s="76">
        <f t="shared" ca="1" si="567"/>
        <v>0</v>
      </c>
      <c r="R649" s="76">
        <f t="shared" ca="1" si="567"/>
        <v>0</v>
      </c>
      <c r="S649" s="76">
        <f t="shared" ca="1" si="567"/>
        <v>0</v>
      </c>
      <c r="T649" s="76">
        <f t="shared" ca="1" si="567"/>
        <v>0</v>
      </c>
      <c r="U649" s="76">
        <f t="shared" ca="1" si="567"/>
        <v>0</v>
      </c>
      <c r="V649" s="76">
        <f t="shared" ca="1" si="567"/>
        <v>0</v>
      </c>
      <c r="W649" s="76">
        <f t="shared" ca="1" si="567"/>
        <v>0</v>
      </c>
      <c r="X649" s="76">
        <f t="shared" ref="X649:AA649" ca="1" si="568">IF($C645=LataProjekcji,ROUND($C646-X648,0),ROUND(IF(X647=0,0,$C646-X648),0))</f>
        <v>0</v>
      </c>
      <c r="Y649" s="76">
        <f t="shared" ca="1" si="568"/>
        <v>0</v>
      </c>
      <c r="Z649" s="76">
        <f t="shared" ca="1" si="568"/>
        <v>0</v>
      </c>
      <c r="AA649" s="76">
        <f t="shared" ca="1" si="568"/>
        <v>0</v>
      </c>
      <c r="AB649" s="76">
        <f t="shared" ref="AB649:AE649" ca="1" si="569">IF($C645=LataProjekcji,ROUND($C646-AB648,0),ROUND(IF(AB647=0,0,$C646-AB648),0))</f>
        <v>0</v>
      </c>
      <c r="AC649" s="76">
        <f t="shared" ca="1" si="569"/>
        <v>0</v>
      </c>
      <c r="AD649" s="76">
        <f t="shared" ca="1" si="569"/>
        <v>0</v>
      </c>
      <c r="AE649" s="76">
        <f t="shared" ca="1" si="569"/>
        <v>0</v>
      </c>
    </row>
    <row r="650" spans="1:31" hidden="1">
      <c r="A650" s="258"/>
      <c r="B650" s="21"/>
      <c r="C650" s="22"/>
      <c r="D650" s="21"/>
      <c r="E650" s="21"/>
      <c r="F650" s="21"/>
      <c r="G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</row>
    <row r="651" spans="1:31" hidden="1">
      <c r="A651" s="258"/>
      <c r="B651" s="20" t="s">
        <v>370</v>
      </c>
      <c r="C651" s="21">
        <f>C644+1</f>
        <v>54</v>
      </c>
      <c r="D651" s="453">
        <f>D644+1</f>
        <v>132</v>
      </c>
      <c r="E651" s="21"/>
      <c r="F651" s="21"/>
      <c r="G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</row>
    <row r="652" spans="1:31" ht="12.5" hidden="1" thickBot="1">
      <c r="A652" s="258"/>
      <c r="B652" s="21" t="s">
        <v>394</v>
      </c>
      <c r="C652" s="164">
        <f ca="1">IFERROR(YEAR(OFFSET($D$62,C651,0)),0)</f>
        <v>0</v>
      </c>
      <c r="D652" s="164">
        <f ca="1">IFERROR(MONTH(OFFSET($D$62,C651,0)),0)</f>
        <v>0</v>
      </c>
      <c r="E652" s="522">
        <f ca="1">IleMiesiecyDoKoncaRokuRozliczenieDotacji</f>
        <v>0</v>
      </c>
      <c r="F652" s="21"/>
      <c r="G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</row>
    <row r="653" spans="1:31" ht="12.5" hidden="1" thickBot="1">
      <c r="A653" s="258"/>
      <c r="B653" s="21" t="s">
        <v>387</v>
      </c>
      <c r="C653" s="244">
        <f ca="1">IF(OFFSET($F$62,C651,0)&lt;0,0,OFFSET($F$62,C651,0))</f>
        <v>0</v>
      </c>
      <c r="D653" s="22" t="str">
        <f ca="1">OFFSET($C$62,C651,0)</f>
        <v/>
      </c>
      <c r="E653" s="552">
        <f ca="1">IF(OR(D654=0,ISBLANK(D654)),$C653,IF(D653&gt;10,ROUND(($C654/12)*$E652,0),$C653))</f>
        <v>0</v>
      </c>
      <c r="F653" s="21"/>
      <c r="G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</row>
    <row r="654" spans="1:31" hidden="1">
      <c r="A654" s="258"/>
      <c r="B654" s="21" t="s">
        <v>395</v>
      </c>
      <c r="C654" s="656">
        <f ca="1">IF(ISBLANK(OFFSET($D$62,C651,0)),0,IF(OFFSET($C$62,C651,0)&gt;10,ROUND(C653*D654,0),IF(C653&lt;0,0,C653)))</f>
        <v>0</v>
      </c>
      <c r="D654" s="654">
        <f ca="1">'Środki trwałe'!C1455</f>
        <v>0</v>
      </c>
      <c r="E654" s="21"/>
      <c r="F654" s="21"/>
      <c r="G654" s="21"/>
      <c r="I654" s="21"/>
      <c r="J654" s="21"/>
      <c r="K654" s="74">
        <f ca="1">ROUND(IF($C652=LataProjekcji,$E653,IF($C652=LataProjekcji,$C654,0)),0)</f>
        <v>0</v>
      </c>
      <c r="L654" s="247">
        <f ca="1">ROUND(IF(OR(AND($C652=LataProjekcji,$E652&gt;0),AND($C652=LataProjekcji,$E652=0,$D653&lt;=10)),$E653,IF($C652&lt;LataProjekcji,IF((SUM($K654:K654)+$C654)&lt;$C653,$C654,$C653-SUM($K654:K654)),0)),0)</f>
        <v>0</v>
      </c>
      <c r="M654" s="247">
        <f ca="1">ROUND(IF(OR(AND($C652=LataProjekcji,$E652&gt;0),AND($C652=LataProjekcji,$E652=0,$D653&lt;=10)),$E653,IF($C652&lt;LataProjekcji,IF((SUM($K654:L654)+$C654)&lt;$C653,$C654,$C653-SUM($K654:L654)),0)),0)</f>
        <v>0</v>
      </c>
      <c r="N654" s="247">
        <f ca="1">ROUND(IF(OR(AND($C652=LataProjekcji,$E652&gt;0),AND($C652=LataProjekcji,$E652=0,$D653&lt;=10)),$E653,IF($C652&lt;LataProjekcji,IF((SUM($K654:M654)+$C654)&lt;$C653,$C654,$C653-SUM($K654:M654)),0)),0)</f>
        <v>0</v>
      </c>
      <c r="O654" s="247">
        <f ca="1">ROUND(IF(OR(AND($C652=LataProjekcji,$E652&gt;0),AND($C652=LataProjekcji,$E652=0,$D653&lt;=10)),$E653,IF($C652&lt;LataProjekcji,IF((SUM($K654:N654)+$C654)&lt;$C653,$C654,$C653-SUM($K654:N654)),0)),0)</f>
        <v>0</v>
      </c>
      <c r="P654" s="247">
        <f ca="1">ROUND(IF(OR(AND($C652=LataProjekcji,$E652&gt;0),AND($C652=LataProjekcji,$E652=0,$D653&lt;=10)),$E653,IF($C652&lt;LataProjekcji,IF((SUM($K654:O654)+$C654)&lt;$C653,$C654,$C653-SUM($K654:O654)),0)),0)</f>
        <v>0</v>
      </c>
      <c r="Q654" s="247">
        <f ca="1">ROUND(IF(OR(AND($C652=LataProjekcji,$E652&gt;0),AND($C652=LataProjekcji,$E652=0,$D653&lt;=10)),$E653,IF($C652&lt;LataProjekcji,IF((SUM($K654:P654)+$C654)&lt;$C653,$C654,$C653-SUM($K654:P654)),0)),0)</f>
        <v>0</v>
      </c>
      <c r="R654" s="247">
        <f ca="1">ROUND(IF(OR(AND($C652=LataProjekcji,$E652&gt;0),AND($C652=LataProjekcji,$E652=0,$D653&lt;=10)),$E653,IF($C652&lt;LataProjekcji,IF((SUM($K654:Q654)+$C654)&lt;$C653,$C654,$C653-SUM($K654:Q654)),0)),0)</f>
        <v>0</v>
      </c>
      <c r="S654" s="247">
        <f ca="1">ROUND(IF(OR(AND($C652=LataProjekcji,$E652&gt;0),AND($C652=LataProjekcji,$E652=0,$D653&lt;=10)),$E653,IF($C652&lt;LataProjekcji,IF((SUM($K654:R654)+$C654)&lt;$C653,$C654,$C653-SUM($K654:R654)),0)),0)</f>
        <v>0</v>
      </c>
      <c r="T654" s="247">
        <f ca="1">ROUND(IF(OR(AND($C652=LataProjekcji,$E652&gt;0),AND($C652=LataProjekcji,$E652=0,$D653&lt;=10)),$E653,IF($C652&lt;LataProjekcji,IF((SUM($K654:S654)+$C654)&lt;$C653,$C654,$C653-SUM($K654:S654)),0)),0)</f>
        <v>0</v>
      </c>
      <c r="U654" s="247">
        <f ca="1">ROUND(IF(OR(AND($C652=LataProjekcji,$E652&gt;0),AND($C652=LataProjekcji,$E652=0,$D653&lt;=10)),$E653,IF($C652&lt;LataProjekcji,IF((SUM($K654:T654)+$C654)&lt;$C653,$C654,$C653-SUM($K654:T654)),0)),0)</f>
        <v>0</v>
      </c>
      <c r="V654" s="247">
        <f ca="1">ROUND(IF(OR(AND($C652=LataProjekcji,$E652&gt;0),AND($C652=LataProjekcji,$E652=0,$D653&lt;=10)),$E653,IF($C652&lt;LataProjekcji,IF((SUM($K654:U654)+$C654)&lt;$C653,$C654,$C653-SUM($K654:U654)),0)),0)</f>
        <v>0</v>
      </c>
      <c r="W654" s="247">
        <f ca="1">ROUND(IF(OR(AND($C652=LataProjekcji,$E652&gt;0),AND($C652=LataProjekcji,$E652=0,$D653&lt;=10)),$E653,IF($C652&lt;LataProjekcji,IF((SUM($K654:V654)+$C654)&lt;$C653,$C654,$C653-SUM($K654:V654)),0)),0)</f>
        <v>0</v>
      </c>
      <c r="X654" s="247">
        <f ca="1">ROUND(IF(OR(AND($C652=LataProjekcji,$E652&gt;0),AND($C652=LataProjekcji,$E652=0,$D653&lt;=10)),$E653,IF($C652&lt;LataProjekcji,IF((SUM($K654:W654)+$C654)&lt;$C653,$C654,$C653-SUM($K654:W654)),0)),0)</f>
        <v>0</v>
      </c>
      <c r="Y654" s="247">
        <f ca="1">ROUND(IF(OR(AND($C652=LataProjekcji,$E652&gt;0),AND($C652=LataProjekcji,$E652=0,$D653&lt;=10)),$E653,IF($C652&lt;LataProjekcji,IF((SUM($K654:X654)+$C654)&lt;$C653,$C654,$C653-SUM($K654:X654)),0)),0)</f>
        <v>0</v>
      </c>
      <c r="Z654" s="247">
        <f ca="1">ROUND(IF(OR(AND($C652=LataProjekcji,$E652&gt;0),AND($C652=LataProjekcji,$E652=0,$D653&lt;=10)),$E653,IF($C652&lt;LataProjekcji,IF((SUM($K654:Y654)+$C654)&lt;$C653,$C654,$C653-SUM($K654:Y654)),0)),0)</f>
        <v>0</v>
      </c>
      <c r="AA654" s="247">
        <f ca="1">ROUND(IF(OR(AND($C652=LataProjekcji,$E652&gt;0),AND($C652=LataProjekcji,$E652=0,$D653&lt;=10)),$E653,IF($C652&lt;LataProjekcji,IF((SUM($K654:Z654)+$C654)&lt;$C653,$C654,$C653-SUM($K654:Z654)),0)),0)</f>
        <v>0</v>
      </c>
      <c r="AB654" s="247">
        <f ca="1">ROUND(IF(OR(AND($C652=LataProjekcji,$E652&gt;0),AND($C652=LataProjekcji,$E652=0,$D653&lt;=10)),$E653,IF($C652&lt;LataProjekcji,IF((SUM($K654:AA654)+$C654)&lt;$C653,$C654,$C653-SUM($K654:AA654)),0)),0)</f>
        <v>0</v>
      </c>
      <c r="AC654" s="247">
        <f ca="1">ROUND(IF(OR(AND($C652=LataProjekcji,$E652&gt;0),AND($C652=LataProjekcji,$E652=0,$D653&lt;=10)),$E653,IF($C652&lt;LataProjekcji,IF((SUM($K654:AB654)+$C654)&lt;$C653,$C654,$C653-SUM($K654:AB654)),0)),0)</f>
        <v>0</v>
      </c>
      <c r="AD654" s="247">
        <f ca="1">ROUND(IF(OR(AND($C652=LataProjekcji,$E652&gt;0),AND($C652=LataProjekcji,$E652=0,$D653&lt;=10)),$E653,IF($C652&lt;LataProjekcji,IF((SUM($K654:AC654)+$C654)&lt;$C653,$C654,$C653-SUM($K654:AC654)),0)),0)</f>
        <v>0</v>
      </c>
      <c r="AE654" s="247">
        <f ca="1">ROUND(IF(OR(AND($C652=LataProjekcji,$E652&gt;0),AND($C652=LataProjekcji,$E652=0,$D653&lt;=10)),$E653,IF($C652&lt;LataProjekcji,IF((SUM($K654:AD654)+$C654)&lt;$C653,$C654,$C653-SUM($K654:AD654)),0)),0)</f>
        <v>0</v>
      </c>
    </row>
    <row r="655" spans="1:31" hidden="1">
      <c r="A655" s="258"/>
      <c r="B655" s="21" t="s">
        <v>396</v>
      </c>
      <c r="C655" s="22"/>
      <c r="D655" s="21"/>
      <c r="E655" s="21"/>
      <c r="F655" s="21"/>
      <c r="G655" s="21"/>
      <c r="I655" s="21"/>
      <c r="J655" s="21"/>
      <c r="K655" s="22">
        <f ca="1">ROUND(K654,0)</f>
        <v>0</v>
      </c>
      <c r="L655" s="22">
        <f t="shared" ref="L655:W655" ca="1" si="570">ROUND(K655+L654,0)</f>
        <v>0</v>
      </c>
      <c r="M655" s="22">
        <f t="shared" ca="1" si="570"/>
        <v>0</v>
      </c>
      <c r="N655" s="22">
        <f t="shared" ca="1" si="570"/>
        <v>0</v>
      </c>
      <c r="O655" s="22">
        <f t="shared" ca="1" si="570"/>
        <v>0</v>
      </c>
      <c r="P655" s="22">
        <f t="shared" ca="1" si="570"/>
        <v>0</v>
      </c>
      <c r="Q655" s="22">
        <f t="shared" ca="1" si="570"/>
        <v>0</v>
      </c>
      <c r="R655" s="22">
        <f t="shared" ca="1" si="570"/>
        <v>0</v>
      </c>
      <c r="S655" s="22">
        <f t="shared" ca="1" si="570"/>
        <v>0</v>
      </c>
      <c r="T655" s="22">
        <f t="shared" ca="1" si="570"/>
        <v>0</v>
      </c>
      <c r="U655" s="22">
        <f t="shared" ca="1" si="570"/>
        <v>0</v>
      </c>
      <c r="V655" s="22">
        <f t="shared" ca="1" si="570"/>
        <v>0</v>
      </c>
      <c r="W655" s="22">
        <f t="shared" ca="1" si="570"/>
        <v>0</v>
      </c>
      <c r="X655" s="22">
        <f ca="1">ROUND(W655+X654,0)</f>
        <v>0</v>
      </c>
      <c r="Y655" s="22">
        <f t="shared" ref="Y655:AA655" ca="1" si="571">ROUND(X655+Y654,0)</f>
        <v>0</v>
      </c>
      <c r="Z655" s="22">
        <f t="shared" ca="1" si="571"/>
        <v>0</v>
      </c>
      <c r="AA655" s="22">
        <f t="shared" ca="1" si="571"/>
        <v>0</v>
      </c>
      <c r="AB655" s="22">
        <f t="shared" ref="AB655" ca="1" si="572">ROUND(AA655+AB654,0)</f>
        <v>0</v>
      </c>
      <c r="AC655" s="22">
        <f t="shared" ref="AC655" ca="1" si="573">ROUND(AB655+AC654,0)</f>
        <v>0</v>
      </c>
      <c r="AD655" s="22">
        <f t="shared" ref="AD655" ca="1" si="574">ROUND(AC655+AD654,0)</f>
        <v>0</v>
      </c>
      <c r="AE655" s="22">
        <f t="shared" ref="AE655" ca="1" si="575">ROUND(AD655+AE654,0)</f>
        <v>0</v>
      </c>
    </row>
    <row r="656" spans="1:31" hidden="1">
      <c r="A656" s="258"/>
      <c r="B656" s="21" t="s">
        <v>387</v>
      </c>
      <c r="C656" s="22"/>
      <c r="D656" s="21"/>
      <c r="E656" s="21"/>
      <c r="F656" s="21"/>
      <c r="G656" s="21"/>
      <c r="I656" s="21"/>
      <c r="J656" s="21"/>
      <c r="K656" s="76">
        <f t="shared" ref="K656:W656" ca="1" si="576">IF($C652=LataProjekcji,ROUND($C653-K655,0),ROUND(IF(K654=0,0,$C653-K655),0))</f>
        <v>0</v>
      </c>
      <c r="L656" s="76">
        <f t="shared" ca="1" si="576"/>
        <v>0</v>
      </c>
      <c r="M656" s="76">
        <f t="shared" ca="1" si="576"/>
        <v>0</v>
      </c>
      <c r="N656" s="76">
        <f t="shared" ca="1" si="576"/>
        <v>0</v>
      </c>
      <c r="O656" s="76">
        <f t="shared" ca="1" si="576"/>
        <v>0</v>
      </c>
      <c r="P656" s="76">
        <f t="shared" ca="1" si="576"/>
        <v>0</v>
      </c>
      <c r="Q656" s="76">
        <f t="shared" ca="1" si="576"/>
        <v>0</v>
      </c>
      <c r="R656" s="76">
        <f t="shared" ca="1" si="576"/>
        <v>0</v>
      </c>
      <c r="S656" s="76">
        <f t="shared" ca="1" si="576"/>
        <v>0</v>
      </c>
      <c r="T656" s="76">
        <f t="shared" ca="1" si="576"/>
        <v>0</v>
      </c>
      <c r="U656" s="76">
        <f t="shared" ca="1" si="576"/>
        <v>0</v>
      </c>
      <c r="V656" s="76">
        <f t="shared" ca="1" si="576"/>
        <v>0</v>
      </c>
      <c r="W656" s="76">
        <f t="shared" ca="1" si="576"/>
        <v>0</v>
      </c>
      <c r="X656" s="76">
        <f t="shared" ref="X656:AA656" ca="1" si="577">IF($C652=LataProjekcji,ROUND($C653-X655,0),ROUND(IF(X654=0,0,$C653-X655),0))</f>
        <v>0</v>
      </c>
      <c r="Y656" s="76">
        <f t="shared" ca="1" si="577"/>
        <v>0</v>
      </c>
      <c r="Z656" s="76">
        <f t="shared" ca="1" si="577"/>
        <v>0</v>
      </c>
      <c r="AA656" s="76">
        <f t="shared" ca="1" si="577"/>
        <v>0</v>
      </c>
      <c r="AB656" s="76">
        <f t="shared" ref="AB656:AE656" ca="1" si="578">IF($C652=LataProjekcji,ROUND($C653-AB655,0),ROUND(IF(AB654=0,0,$C653-AB655),0))</f>
        <v>0</v>
      </c>
      <c r="AC656" s="76">
        <f t="shared" ca="1" si="578"/>
        <v>0</v>
      </c>
      <c r="AD656" s="76">
        <f t="shared" ca="1" si="578"/>
        <v>0</v>
      </c>
      <c r="AE656" s="76">
        <f t="shared" ca="1" si="578"/>
        <v>0</v>
      </c>
    </row>
    <row r="657" spans="1:31" hidden="1">
      <c r="A657" s="258"/>
      <c r="B657" s="20"/>
      <c r="C657" s="21"/>
      <c r="D657" s="21"/>
      <c r="E657" s="21"/>
      <c r="F657" s="21"/>
      <c r="G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</row>
    <row r="658" spans="1:31" hidden="1">
      <c r="A658" s="258"/>
      <c r="B658" s="20" t="s">
        <v>370</v>
      </c>
      <c r="C658" s="21">
        <f>C651+1</f>
        <v>55</v>
      </c>
      <c r="D658" s="453">
        <f>D651+1</f>
        <v>133</v>
      </c>
      <c r="E658" s="21"/>
      <c r="F658" s="21"/>
      <c r="G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</row>
    <row r="659" spans="1:31" ht="12.5" hidden="1" thickBot="1">
      <c r="A659" s="258"/>
      <c r="B659" s="21" t="s">
        <v>394</v>
      </c>
      <c r="C659" s="164">
        <f ca="1">IFERROR(YEAR(OFFSET($D$62,C658,0)),0)</f>
        <v>0</v>
      </c>
      <c r="D659" s="164">
        <f ca="1">IFERROR(MONTH(OFFSET($D$62,C658,0)),0)</f>
        <v>0</v>
      </c>
      <c r="E659" s="522">
        <f ca="1">IleMiesiecyDoKoncaRokuRozliczenieDotacji</f>
        <v>0</v>
      </c>
      <c r="F659" s="21"/>
      <c r="G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</row>
    <row r="660" spans="1:31" ht="12.5" hidden="1" thickBot="1">
      <c r="A660" s="258"/>
      <c r="B660" s="21" t="s">
        <v>387</v>
      </c>
      <c r="C660" s="244">
        <f ca="1">IF(OFFSET($F$62,C658,0)&lt;0,0,OFFSET($F$62,C658,0))</f>
        <v>0</v>
      </c>
      <c r="D660" s="22" t="str">
        <f ca="1">OFFSET($C$62,C658,0)</f>
        <v/>
      </c>
      <c r="E660" s="552">
        <f ca="1">IF(OR(D661=0,ISBLANK(D661)),$C660,IF(D660&gt;10,ROUND(($C661/12)*$E659,0),$C660))</f>
        <v>0</v>
      </c>
      <c r="F660" s="21"/>
      <c r="G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</row>
    <row r="661" spans="1:31" hidden="1">
      <c r="A661" s="258"/>
      <c r="B661" s="21" t="s">
        <v>395</v>
      </c>
      <c r="C661" s="656">
        <f ca="1">IF(ISBLANK(OFFSET($D$62,C658,0)),0,IF(OFFSET($C$62,C658,0)&gt;10,ROUND(C660*D661,0),IF(C660&lt;0,0,C660)))</f>
        <v>0</v>
      </c>
      <c r="D661" s="654">
        <f ca="1">'Środki trwałe'!C1462</f>
        <v>0</v>
      </c>
      <c r="E661" s="21"/>
      <c r="F661" s="21"/>
      <c r="G661" s="21"/>
      <c r="I661" s="21"/>
      <c r="J661" s="21"/>
      <c r="K661" s="74">
        <f ca="1">ROUND(IF($C659=LataProjekcji,$E660,IF($C659=LataProjekcji,$C661,0)),0)</f>
        <v>0</v>
      </c>
      <c r="L661" s="247">
        <f ca="1">ROUND(IF(OR(AND($C659=LataProjekcji,$E659&gt;0),AND($C659=LataProjekcji,$E659=0,$D660&lt;=10)),$E660,IF($C659&lt;LataProjekcji,IF((SUM($K661:K661)+$C661)&lt;$C660,$C661,$C660-SUM($K661:K661)),0)),0)</f>
        <v>0</v>
      </c>
      <c r="M661" s="247">
        <f ca="1">ROUND(IF(OR(AND($C659=LataProjekcji,$E659&gt;0),AND($C659=LataProjekcji,$E659=0,$D660&lt;=10)),$E660,IF($C659&lt;LataProjekcji,IF((SUM($K661:L661)+$C661)&lt;$C660,$C661,$C660-SUM($K661:L661)),0)),0)</f>
        <v>0</v>
      </c>
      <c r="N661" s="247">
        <f ca="1">ROUND(IF(OR(AND($C659=LataProjekcji,$E659&gt;0),AND($C659=LataProjekcji,$E659=0,$D660&lt;=10)),$E660,IF($C659&lt;LataProjekcji,IF((SUM($K661:M661)+$C661)&lt;$C660,$C661,$C660-SUM($K661:M661)),0)),0)</f>
        <v>0</v>
      </c>
      <c r="O661" s="247">
        <f ca="1">ROUND(IF(OR(AND($C659=LataProjekcji,$E659&gt;0),AND($C659=LataProjekcji,$E659=0,$D660&lt;=10)),$E660,IF($C659&lt;LataProjekcji,IF((SUM($K661:N661)+$C661)&lt;$C660,$C661,$C660-SUM($K661:N661)),0)),0)</f>
        <v>0</v>
      </c>
      <c r="P661" s="247">
        <f ca="1">ROUND(IF(OR(AND($C659=LataProjekcji,$E659&gt;0),AND($C659=LataProjekcji,$E659=0,$D660&lt;=10)),$E660,IF($C659&lt;LataProjekcji,IF((SUM($K661:O661)+$C661)&lt;$C660,$C661,$C660-SUM($K661:O661)),0)),0)</f>
        <v>0</v>
      </c>
      <c r="Q661" s="247">
        <f ca="1">ROUND(IF(OR(AND($C659=LataProjekcji,$E659&gt;0),AND($C659=LataProjekcji,$E659=0,$D660&lt;=10)),$E660,IF($C659&lt;LataProjekcji,IF((SUM($K661:P661)+$C661)&lt;$C660,$C661,$C660-SUM($K661:P661)),0)),0)</f>
        <v>0</v>
      </c>
      <c r="R661" s="247">
        <f ca="1">ROUND(IF(OR(AND($C659=LataProjekcji,$E659&gt;0),AND($C659=LataProjekcji,$E659=0,$D660&lt;=10)),$E660,IF($C659&lt;LataProjekcji,IF((SUM($K661:Q661)+$C661)&lt;$C660,$C661,$C660-SUM($K661:Q661)),0)),0)</f>
        <v>0</v>
      </c>
      <c r="S661" s="247">
        <f ca="1">ROUND(IF(OR(AND($C659=LataProjekcji,$E659&gt;0),AND($C659=LataProjekcji,$E659=0,$D660&lt;=10)),$E660,IF($C659&lt;LataProjekcji,IF((SUM($K661:R661)+$C661)&lt;$C660,$C661,$C660-SUM($K661:R661)),0)),0)</f>
        <v>0</v>
      </c>
      <c r="T661" s="247">
        <f ca="1">ROUND(IF(OR(AND($C659=LataProjekcji,$E659&gt;0),AND($C659=LataProjekcji,$E659=0,$D660&lt;=10)),$E660,IF($C659&lt;LataProjekcji,IF((SUM($K661:S661)+$C661)&lt;$C660,$C661,$C660-SUM($K661:S661)),0)),0)</f>
        <v>0</v>
      </c>
      <c r="U661" s="247">
        <f ca="1">ROUND(IF(OR(AND($C659=LataProjekcji,$E659&gt;0),AND($C659=LataProjekcji,$E659=0,$D660&lt;=10)),$E660,IF($C659&lt;LataProjekcji,IF((SUM($K661:T661)+$C661)&lt;$C660,$C661,$C660-SUM($K661:T661)),0)),0)</f>
        <v>0</v>
      </c>
      <c r="V661" s="247">
        <f ca="1">ROUND(IF(OR(AND($C659=LataProjekcji,$E659&gt;0),AND($C659=LataProjekcji,$E659=0,$D660&lt;=10)),$E660,IF($C659&lt;LataProjekcji,IF((SUM($K661:U661)+$C661)&lt;$C660,$C661,$C660-SUM($K661:U661)),0)),0)</f>
        <v>0</v>
      </c>
      <c r="W661" s="247">
        <f ca="1">ROUND(IF(OR(AND($C659=LataProjekcji,$E659&gt;0),AND($C659=LataProjekcji,$E659=0,$D660&lt;=10)),$E660,IF($C659&lt;LataProjekcji,IF((SUM($K661:V661)+$C661)&lt;$C660,$C661,$C660-SUM($K661:V661)),0)),0)</f>
        <v>0</v>
      </c>
      <c r="X661" s="247">
        <f ca="1">ROUND(IF(OR(AND($C659=LataProjekcji,$E659&gt;0),AND($C659=LataProjekcji,$E659=0,$D660&lt;=10)),$E660,IF($C659&lt;LataProjekcji,IF((SUM($K661:W661)+$C661)&lt;$C660,$C661,$C660-SUM($K661:W661)),0)),0)</f>
        <v>0</v>
      </c>
      <c r="Y661" s="247">
        <f ca="1">ROUND(IF(OR(AND($C659=LataProjekcji,$E659&gt;0),AND($C659=LataProjekcji,$E659=0,$D660&lt;=10)),$E660,IF($C659&lt;LataProjekcji,IF((SUM($K661:X661)+$C661)&lt;$C660,$C661,$C660-SUM($K661:X661)),0)),0)</f>
        <v>0</v>
      </c>
      <c r="Z661" s="247">
        <f ca="1">ROUND(IF(OR(AND($C659=LataProjekcji,$E659&gt;0),AND($C659=LataProjekcji,$E659=0,$D660&lt;=10)),$E660,IF($C659&lt;LataProjekcji,IF((SUM($K661:Y661)+$C661)&lt;$C660,$C661,$C660-SUM($K661:Y661)),0)),0)</f>
        <v>0</v>
      </c>
      <c r="AA661" s="247">
        <f ca="1">ROUND(IF(OR(AND($C659=LataProjekcji,$E659&gt;0),AND($C659=LataProjekcji,$E659=0,$D660&lt;=10)),$E660,IF($C659&lt;LataProjekcji,IF((SUM($K661:Z661)+$C661)&lt;$C660,$C661,$C660-SUM($K661:Z661)),0)),0)</f>
        <v>0</v>
      </c>
      <c r="AB661" s="247">
        <f ca="1">ROUND(IF(OR(AND($C659=LataProjekcji,$E659&gt;0),AND($C659=LataProjekcji,$E659=0,$D660&lt;=10)),$E660,IF($C659&lt;LataProjekcji,IF((SUM($K661:AA661)+$C661)&lt;$C660,$C661,$C660-SUM($K661:AA661)),0)),0)</f>
        <v>0</v>
      </c>
      <c r="AC661" s="247">
        <f ca="1">ROUND(IF(OR(AND($C659=LataProjekcji,$E659&gt;0),AND($C659=LataProjekcji,$E659=0,$D660&lt;=10)),$E660,IF($C659&lt;LataProjekcji,IF((SUM($K661:AB661)+$C661)&lt;$C660,$C661,$C660-SUM($K661:AB661)),0)),0)</f>
        <v>0</v>
      </c>
      <c r="AD661" s="247">
        <f ca="1">ROUND(IF(OR(AND($C659=LataProjekcji,$E659&gt;0),AND($C659=LataProjekcji,$E659=0,$D660&lt;=10)),$E660,IF($C659&lt;LataProjekcji,IF((SUM($K661:AC661)+$C661)&lt;$C660,$C661,$C660-SUM($K661:AC661)),0)),0)</f>
        <v>0</v>
      </c>
      <c r="AE661" s="247">
        <f ca="1">ROUND(IF(OR(AND($C659=LataProjekcji,$E659&gt;0),AND($C659=LataProjekcji,$E659=0,$D660&lt;=10)),$E660,IF($C659&lt;LataProjekcji,IF((SUM($K661:AD661)+$C661)&lt;$C660,$C661,$C660-SUM($K661:AD661)),0)),0)</f>
        <v>0</v>
      </c>
    </row>
    <row r="662" spans="1:31" hidden="1">
      <c r="A662" s="258"/>
      <c r="B662" s="21" t="s">
        <v>396</v>
      </c>
      <c r="C662" s="22"/>
      <c r="D662" s="21"/>
      <c r="E662" s="21"/>
      <c r="F662" s="21"/>
      <c r="G662" s="21"/>
      <c r="I662" s="21"/>
      <c r="J662" s="21"/>
      <c r="K662" s="22">
        <f ca="1">ROUND(K661,0)</f>
        <v>0</v>
      </c>
      <c r="L662" s="22">
        <f t="shared" ref="L662:W662" ca="1" si="579">ROUND(K662+L661,0)</f>
        <v>0</v>
      </c>
      <c r="M662" s="22">
        <f t="shared" ca="1" si="579"/>
        <v>0</v>
      </c>
      <c r="N662" s="22">
        <f t="shared" ca="1" si="579"/>
        <v>0</v>
      </c>
      <c r="O662" s="22">
        <f t="shared" ca="1" si="579"/>
        <v>0</v>
      </c>
      <c r="P662" s="22">
        <f t="shared" ca="1" si="579"/>
        <v>0</v>
      </c>
      <c r="Q662" s="22">
        <f t="shared" ca="1" si="579"/>
        <v>0</v>
      </c>
      <c r="R662" s="22">
        <f t="shared" ca="1" si="579"/>
        <v>0</v>
      </c>
      <c r="S662" s="22">
        <f t="shared" ca="1" si="579"/>
        <v>0</v>
      </c>
      <c r="T662" s="22">
        <f t="shared" ca="1" si="579"/>
        <v>0</v>
      </c>
      <c r="U662" s="22">
        <f t="shared" ca="1" si="579"/>
        <v>0</v>
      </c>
      <c r="V662" s="22">
        <f t="shared" ca="1" si="579"/>
        <v>0</v>
      </c>
      <c r="W662" s="22">
        <f t="shared" ca="1" si="579"/>
        <v>0</v>
      </c>
      <c r="X662" s="22">
        <f ca="1">ROUND(W662+X661,0)</f>
        <v>0</v>
      </c>
      <c r="Y662" s="22">
        <f t="shared" ref="Y662:AA662" ca="1" si="580">ROUND(X662+Y661,0)</f>
        <v>0</v>
      </c>
      <c r="Z662" s="22">
        <f t="shared" ca="1" si="580"/>
        <v>0</v>
      </c>
      <c r="AA662" s="22">
        <f t="shared" ca="1" si="580"/>
        <v>0</v>
      </c>
      <c r="AB662" s="22">
        <f t="shared" ref="AB662" ca="1" si="581">ROUND(AA662+AB661,0)</f>
        <v>0</v>
      </c>
      <c r="AC662" s="22">
        <f t="shared" ref="AC662" ca="1" si="582">ROUND(AB662+AC661,0)</f>
        <v>0</v>
      </c>
      <c r="AD662" s="22">
        <f t="shared" ref="AD662" ca="1" si="583">ROUND(AC662+AD661,0)</f>
        <v>0</v>
      </c>
      <c r="AE662" s="22">
        <f t="shared" ref="AE662" ca="1" si="584">ROUND(AD662+AE661,0)</f>
        <v>0</v>
      </c>
    </row>
    <row r="663" spans="1:31" hidden="1">
      <c r="A663" s="258"/>
      <c r="B663" s="21" t="s">
        <v>387</v>
      </c>
      <c r="C663" s="22"/>
      <c r="D663" s="21"/>
      <c r="E663" s="21"/>
      <c r="F663" s="21"/>
      <c r="G663" s="21"/>
      <c r="I663" s="21"/>
      <c r="J663" s="21"/>
      <c r="K663" s="76">
        <f t="shared" ref="K663:W663" ca="1" si="585">IF($C659=LataProjekcji,ROUND($C660-K662,0),ROUND(IF(K661=0,0,$C660-K662),0))</f>
        <v>0</v>
      </c>
      <c r="L663" s="76">
        <f t="shared" ca="1" si="585"/>
        <v>0</v>
      </c>
      <c r="M663" s="76">
        <f t="shared" ca="1" si="585"/>
        <v>0</v>
      </c>
      <c r="N663" s="76">
        <f t="shared" ca="1" si="585"/>
        <v>0</v>
      </c>
      <c r="O663" s="76">
        <f t="shared" ca="1" si="585"/>
        <v>0</v>
      </c>
      <c r="P663" s="76">
        <f t="shared" ca="1" si="585"/>
        <v>0</v>
      </c>
      <c r="Q663" s="76">
        <f t="shared" ca="1" si="585"/>
        <v>0</v>
      </c>
      <c r="R663" s="76">
        <f t="shared" ca="1" si="585"/>
        <v>0</v>
      </c>
      <c r="S663" s="76">
        <f t="shared" ca="1" si="585"/>
        <v>0</v>
      </c>
      <c r="T663" s="76">
        <f t="shared" ca="1" si="585"/>
        <v>0</v>
      </c>
      <c r="U663" s="76">
        <f t="shared" ca="1" si="585"/>
        <v>0</v>
      </c>
      <c r="V663" s="76">
        <f t="shared" ca="1" si="585"/>
        <v>0</v>
      </c>
      <c r="W663" s="76">
        <f t="shared" ca="1" si="585"/>
        <v>0</v>
      </c>
      <c r="X663" s="76">
        <f t="shared" ref="X663:AA663" ca="1" si="586">IF($C659=LataProjekcji,ROUND($C660-X662,0),ROUND(IF(X661=0,0,$C660-X662),0))</f>
        <v>0</v>
      </c>
      <c r="Y663" s="76">
        <f t="shared" ca="1" si="586"/>
        <v>0</v>
      </c>
      <c r="Z663" s="76">
        <f t="shared" ca="1" si="586"/>
        <v>0</v>
      </c>
      <c r="AA663" s="76">
        <f t="shared" ca="1" si="586"/>
        <v>0</v>
      </c>
      <c r="AB663" s="76">
        <f t="shared" ref="AB663:AE663" ca="1" si="587">IF($C659=LataProjekcji,ROUND($C660-AB662,0),ROUND(IF(AB661=0,0,$C660-AB662),0))</f>
        <v>0</v>
      </c>
      <c r="AC663" s="76">
        <f t="shared" ca="1" si="587"/>
        <v>0</v>
      </c>
      <c r="AD663" s="76">
        <f t="shared" ca="1" si="587"/>
        <v>0</v>
      </c>
      <c r="AE663" s="76">
        <f t="shared" ca="1" si="587"/>
        <v>0</v>
      </c>
    </row>
    <row r="664" spans="1:31" hidden="1">
      <c r="A664" s="258"/>
      <c r="B664" s="21"/>
      <c r="C664" s="22"/>
      <c r="D664" s="21"/>
      <c r="E664" s="21"/>
      <c r="F664" s="21"/>
      <c r="G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</row>
    <row r="665" spans="1:31" hidden="1">
      <c r="A665" s="258"/>
      <c r="B665" s="20" t="s">
        <v>370</v>
      </c>
      <c r="C665" s="21">
        <f>C658+1</f>
        <v>56</v>
      </c>
      <c r="D665" s="453">
        <f>D658+1</f>
        <v>134</v>
      </c>
      <c r="E665" s="21"/>
      <c r="F665" s="21"/>
      <c r="G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</row>
    <row r="666" spans="1:31" ht="12.5" hidden="1" thickBot="1">
      <c r="A666" s="258"/>
      <c r="B666" s="21" t="s">
        <v>394</v>
      </c>
      <c r="C666" s="164">
        <f ca="1">IFERROR(YEAR(OFFSET($D$62,C665,0)),0)</f>
        <v>0</v>
      </c>
      <c r="D666" s="164">
        <f ca="1">IFERROR(MONTH(OFFSET($D$62,C665,0)),0)</f>
        <v>0</v>
      </c>
      <c r="E666" s="522">
        <f ca="1">IleMiesiecyDoKoncaRokuRozliczenieDotacji</f>
        <v>0</v>
      </c>
      <c r="F666" s="21"/>
      <c r="G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</row>
    <row r="667" spans="1:31" ht="12.5" hidden="1" thickBot="1">
      <c r="A667" s="258"/>
      <c r="B667" s="21" t="s">
        <v>387</v>
      </c>
      <c r="C667" s="244">
        <f ca="1">IF(OFFSET($F$62,C665,0)&lt;0,0,OFFSET($F$62,C665,0))</f>
        <v>0</v>
      </c>
      <c r="D667" s="22" t="str">
        <f ca="1">OFFSET($C$62,C665,0)</f>
        <v/>
      </c>
      <c r="E667" s="552">
        <f ca="1">IF(OR(D668=0,ISBLANK(D668)),$C667,IF(D667&gt;10,ROUND(($C668/12)*$E666,0),$C667))</f>
        <v>0</v>
      </c>
      <c r="F667" s="21"/>
      <c r="G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</row>
    <row r="668" spans="1:31" hidden="1">
      <c r="A668" s="258"/>
      <c r="B668" s="21" t="s">
        <v>395</v>
      </c>
      <c r="C668" s="656">
        <f ca="1">IF(ISBLANK(OFFSET($D$62,C665,0)),0,IF(OFFSET($C$62,C665,0)&gt;10,ROUND(C667*D668,0),IF(C667&lt;0,0,C667)))</f>
        <v>0</v>
      </c>
      <c r="D668" s="654">
        <f ca="1">'Środki trwałe'!C1469</f>
        <v>0</v>
      </c>
      <c r="E668" s="21"/>
      <c r="F668" s="21"/>
      <c r="G668" s="21"/>
      <c r="I668" s="21"/>
      <c r="J668" s="21"/>
      <c r="K668" s="74">
        <f ca="1">ROUND(IF($C666=LataProjekcji,$E667,IF($C666=LataProjekcji,$C668,0)),0)</f>
        <v>0</v>
      </c>
      <c r="L668" s="247">
        <f ca="1">ROUND(IF(OR(AND($C666=LataProjekcji,$E666&gt;0),AND($C666=LataProjekcji,$E666=0,$D667&lt;=10)),$E667,IF($C666&lt;LataProjekcji,IF((SUM($K668:K668)+$C668)&lt;$C667,$C668,$C667-SUM($K668:K668)),0)),0)</f>
        <v>0</v>
      </c>
      <c r="M668" s="247">
        <f ca="1">ROUND(IF(OR(AND($C666=LataProjekcji,$E666&gt;0),AND($C666=LataProjekcji,$E666=0,$D667&lt;=10)),$E667,IF($C666&lt;LataProjekcji,IF((SUM($K668:L668)+$C668)&lt;$C667,$C668,$C667-SUM($K668:L668)),0)),0)</f>
        <v>0</v>
      </c>
      <c r="N668" s="247">
        <f ca="1">ROUND(IF(OR(AND($C666=LataProjekcji,$E666&gt;0),AND($C666=LataProjekcji,$E666=0,$D667&lt;=10)),$E667,IF($C666&lt;LataProjekcji,IF((SUM($K668:M668)+$C668)&lt;$C667,$C668,$C667-SUM($K668:M668)),0)),0)</f>
        <v>0</v>
      </c>
      <c r="O668" s="247">
        <f ca="1">ROUND(IF(OR(AND($C666=LataProjekcji,$E666&gt;0),AND($C666=LataProjekcji,$E666=0,$D667&lt;=10)),$E667,IF($C666&lt;LataProjekcji,IF((SUM($K668:N668)+$C668)&lt;$C667,$C668,$C667-SUM($K668:N668)),0)),0)</f>
        <v>0</v>
      </c>
      <c r="P668" s="247">
        <f ca="1">ROUND(IF(OR(AND($C666=LataProjekcji,$E666&gt;0),AND($C666=LataProjekcji,$E666=0,$D667&lt;=10)),$E667,IF($C666&lt;LataProjekcji,IF((SUM($K668:O668)+$C668)&lt;$C667,$C668,$C667-SUM($K668:O668)),0)),0)</f>
        <v>0</v>
      </c>
      <c r="Q668" s="247">
        <f ca="1">ROUND(IF(OR(AND($C666=LataProjekcji,$E666&gt;0),AND($C666=LataProjekcji,$E666=0,$D667&lt;=10)),$E667,IF($C666&lt;LataProjekcji,IF((SUM($K668:P668)+$C668)&lt;$C667,$C668,$C667-SUM($K668:P668)),0)),0)</f>
        <v>0</v>
      </c>
      <c r="R668" s="247">
        <f ca="1">ROUND(IF(OR(AND($C666=LataProjekcji,$E666&gt;0),AND($C666=LataProjekcji,$E666=0,$D667&lt;=10)),$E667,IF($C666&lt;LataProjekcji,IF((SUM($K668:Q668)+$C668)&lt;$C667,$C668,$C667-SUM($K668:Q668)),0)),0)</f>
        <v>0</v>
      </c>
      <c r="S668" s="247">
        <f ca="1">ROUND(IF(OR(AND($C666=LataProjekcji,$E666&gt;0),AND($C666=LataProjekcji,$E666=0,$D667&lt;=10)),$E667,IF($C666&lt;LataProjekcji,IF((SUM($K668:R668)+$C668)&lt;$C667,$C668,$C667-SUM($K668:R668)),0)),0)</f>
        <v>0</v>
      </c>
      <c r="T668" s="247">
        <f ca="1">ROUND(IF(OR(AND($C666=LataProjekcji,$E666&gt;0),AND($C666=LataProjekcji,$E666=0,$D667&lt;=10)),$E667,IF($C666&lt;LataProjekcji,IF((SUM($K668:S668)+$C668)&lt;$C667,$C668,$C667-SUM($K668:S668)),0)),0)</f>
        <v>0</v>
      </c>
      <c r="U668" s="247">
        <f ca="1">ROUND(IF(OR(AND($C666=LataProjekcji,$E666&gt;0),AND($C666=LataProjekcji,$E666=0,$D667&lt;=10)),$E667,IF($C666&lt;LataProjekcji,IF((SUM($K668:T668)+$C668)&lt;$C667,$C668,$C667-SUM($K668:T668)),0)),0)</f>
        <v>0</v>
      </c>
      <c r="V668" s="247">
        <f ca="1">ROUND(IF(OR(AND($C666=LataProjekcji,$E666&gt;0),AND($C666=LataProjekcji,$E666=0,$D667&lt;=10)),$E667,IF($C666&lt;LataProjekcji,IF((SUM($K668:U668)+$C668)&lt;$C667,$C668,$C667-SUM($K668:U668)),0)),0)</f>
        <v>0</v>
      </c>
      <c r="W668" s="247">
        <f ca="1">ROUND(IF(OR(AND($C666=LataProjekcji,$E666&gt;0),AND($C666=LataProjekcji,$E666=0,$D667&lt;=10)),$E667,IF($C666&lt;LataProjekcji,IF((SUM($K668:V668)+$C668)&lt;$C667,$C668,$C667-SUM($K668:V668)),0)),0)</f>
        <v>0</v>
      </c>
      <c r="X668" s="247">
        <f ca="1">ROUND(IF(OR(AND($C666=LataProjekcji,$E666&gt;0),AND($C666=LataProjekcji,$E666=0,$D667&lt;=10)),$E667,IF($C666&lt;LataProjekcji,IF((SUM($K668:W668)+$C668)&lt;$C667,$C668,$C667-SUM($K668:W668)),0)),0)</f>
        <v>0</v>
      </c>
      <c r="Y668" s="247">
        <f ca="1">ROUND(IF(OR(AND($C666=LataProjekcji,$E666&gt;0),AND($C666=LataProjekcji,$E666=0,$D667&lt;=10)),$E667,IF($C666&lt;LataProjekcji,IF((SUM($K668:X668)+$C668)&lt;$C667,$C668,$C667-SUM($K668:X668)),0)),0)</f>
        <v>0</v>
      </c>
      <c r="Z668" s="247">
        <f ca="1">ROUND(IF(OR(AND($C666=LataProjekcji,$E666&gt;0),AND($C666=LataProjekcji,$E666=0,$D667&lt;=10)),$E667,IF($C666&lt;LataProjekcji,IF((SUM($K668:Y668)+$C668)&lt;$C667,$C668,$C667-SUM($K668:Y668)),0)),0)</f>
        <v>0</v>
      </c>
      <c r="AA668" s="247">
        <f ca="1">ROUND(IF(OR(AND($C666=LataProjekcji,$E666&gt;0),AND($C666=LataProjekcji,$E666=0,$D667&lt;=10)),$E667,IF($C666&lt;LataProjekcji,IF((SUM($K668:Z668)+$C668)&lt;$C667,$C668,$C667-SUM($K668:Z668)),0)),0)</f>
        <v>0</v>
      </c>
      <c r="AB668" s="247">
        <f ca="1">ROUND(IF(OR(AND($C666=LataProjekcji,$E666&gt;0),AND($C666=LataProjekcji,$E666=0,$D667&lt;=10)),$E667,IF($C666&lt;LataProjekcji,IF((SUM($K668:AA668)+$C668)&lt;$C667,$C668,$C667-SUM($K668:AA668)),0)),0)</f>
        <v>0</v>
      </c>
      <c r="AC668" s="247">
        <f ca="1">ROUND(IF(OR(AND($C666=LataProjekcji,$E666&gt;0),AND($C666=LataProjekcji,$E666=0,$D667&lt;=10)),$E667,IF($C666&lt;LataProjekcji,IF((SUM($K668:AB668)+$C668)&lt;$C667,$C668,$C667-SUM($K668:AB668)),0)),0)</f>
        <v>0</v>
      </c>
      <c r="AD668" s="247">
        <f ca="1">ROUND(IF(OR(AND($C666=LataProjekcji,$E666&gt;0),AND($C666=LataProjekcji,$E666=0,$D667&lt;=10)),$E667,IF($C666&lt;LataProjekcji,IF((SUM($K668:AC668)+$C668)&lt;$C667,$C668,$C667-SUM($K668:AC668)),0)),0)</f>
        <v>0</v>
      </c>
      <c r="AE668" s="247">
        <f ca="1">ROUND(IF(OR(AND($C666=LataProjekcji,$E666&gt;0),AND($C666=LataProjekcji,$E666=0,$D667&lt;=10)),$E667,IF($C666&lt;LataProjekcji,IF((SUM($K668:AD668)+$C668)&lt;$C667,$C668,$C667-SUM($K668:AD668)),0)),0)</f>
        <v>0</v>
      </c>
    </row>
    <row r="669" spans="1:31" hidden="1">
      <c r="A669" s="258"/>
      <c r="B669" s="21" t="s">
        <v>396</v>
      </c>
      <c r="C669" s="22"/>
      <c r="D669" s="21"/>
      <c r="E669" s="21"/>
      <c r="F669" s="21"/>
      <c r="G669" s="21"/>
      <c r="I669" s="21"/>
      <c r="J669" s="21"/>
      <c r="K669" s="22">
        <f ca="1">ROUND(K668,0)</f>
        <v>0</v>
      </c>
      <c r="L669" s="22">
        <f t="shared" ref="L669:W669" ca="1" si="588">ROUND(K669+L668,0)</f>
        <v>0</v>
      </c>
      <c r="M669" s="22">
        <f t="shared" ca="1" si="588"/>
        <v>0</v>
      </c>
      <c r="N669" s="22">
        <f t="shared" ca="1" si="588"/>
        <v>0</v>
      </c>
      <c r="O669" s="22">
        <f t="shared" ca="1" si="588"/>
        <v>0</v>
      </c>
      <c r="P669" s="22">
        <f t="shared" ca="1" si="588"/>
        <v>0</v>
      </c>
      <c r="Q669" s="22">
        <f t="shared" ca="1" si="588"/>
        <v>0</v>
      </c>
      <c r="R669" s="22">
        <f t="shared" ca="1" si="588"/>
        <v>0</v>
      </c>
      <c r="S669" s="22">
        <f t="shared" ca="1" si="588"/>
        <v>0</v>
      </c>
      <c r="T669" s="22">
        <f t="shared" ca="1" si="588"/>
        <v>0</v>
      </c>
      <c r="U669" s="22">
        <f t="shared" ca="1" si="588"/>
        <v>0</v>
      </c>
      <c r="V669" s="22">
        <f t="shared" ca="1" si="588"/>
        <v>0</v>
      </c>
      <c r="W669" s="22">
        <f t="shared" ca="1" si="588"/>
        <v>0</v>
      </c>
      <c r="X669" s="22">
        <f ca="1">ROUND(W669+X668,0)</f>
        <v>0</v>
      </c>
      <c r="Y669" s="22">
        <f t="shared" ref="Y669:AA669" ca="1" si="589">ROUND(X669+Y668,0)</f>
        <v>0</v>
      </c>
      <c r="Z669" s="22">
        <f t="shared" ca="1" si="589"/>
        <v>0</v>
      </c>
      <c r="AA669" s="22">
        <f t="shared" ca="1" si="589"/>
        <v>0</v>
      </c>
      <c r="AB669" s="22">
        <f t="shared" ref="AB669" ca="1" si="590">ROUND(AA669+AB668,0)</f>
        <v>0</v>
      </c>
      <c r="AC669" s="22">
        <f t="shared" ref="AC669" ca="1" si="591">ROUND(AB669+AC668,0)</f>
        <v>0</v>
      </c>
      <c r="AD669" s="22">
        <f t="shared" ref="AD669" ca="1" si="592">ROUND(AC669+AD668,0)</f>
        <v>0</v>
      </c>
      <c r="AE669" s="22">
        <f t="shared" ref="AE669" ca="1" si="593">ROUND(AD669+AE668,0)</f>
        <v>0</v>
      </c>
    </row>
    <row r="670" spans="1:31" hidden="1">
      <c r="A670" s="258"/>
      <c r="B670" s="21" t="s">
        <v>387</v>
      </c>
      <c r="C670" s="22"/>
      <c r="D670" s="21"/>
      <c r="E670" s="21"/>
      <c r="F670" s="21"/>
      <c r="G670" s="21"/>
      <c r="I670" s="21"/>
      <c r="J670" s="21"/>
      <c r="K670" s="76">
        <f t="shared" ref="K670:W670" ca="1" si="594">IF($C666=LataProjekcji,ROUND($C667-K669,0),ROUND(IF(K668=0,0,$C667-K669),0))</f>
        <v>0</v>
      </c>
      <c r="L670" s="76">
        <f t="shared" ca="1" si="594"/>
        <v>0</v>
      </c>
      <c r="M670" s="76">
        <f t="shared" ca="1" si="594"/>
        <v>0</v>
      </c>
      <c r="N670" s="76">
        <f t="shared" ca="1" si="594"/>
        <v>0</v>
      </c>
      <c r="O670" s="76">
        <f t="shared" ca="1" si="594"/>
        <v>0</v>
      </c>
      <c r="P670" s="76">
        <f t="shared" ca="1" si="594"/>
        <v>0</v>
      </c>
      <c r="Q670" s="76">
        <f t="shared" ca="1" si="594"/>
        <v>0</v>
      </c>
      <c r="R670" s="76">
        <f t="shared" ca="1" si="594"/>
        <v>0</v>
      </c>
      <c r="S670" s="76">
        <f t="shared" ca="1" si="594"/>
        <v>0</v>
      </c>
      <c r="T670" s="76">
        <f t="shared" ca="1" si="594"/>
        <v>0</v>
      </c>
      <c r="U670" s="76">
        <f t="shared" ca="1" si="594"/>
        <v>0</v>
      </c>
      <c r="V670" s="76">
        <f t="shared" ca="1" si="594"/>
        <v>0</v>
      </c>
      <c r="W670" s="76">
        <f t="shared" ca="1" si="594"/>
        <v>0</v>
      </c>
      <c r="X670" s="76">
        <f t="shared" ref="X670:AA670" ca="1" si="595">IF($C666=LataProjekcji,ROUND($C667-X669,0),ROUND(IF(X668=0,0,$C667-X669),0))</f>
        <v>0</v>
      </c>
      <c r="Y670" s="76">
        <f t="shared" ca="1" si="595"/>
        <v>0</v>
      </c>
      <c r="Z670" s="76">
        <f t="shared" ca="1" si="595"/>
        <v>0</v>
      </c>
      <c r="AA670" s="76">
        <f t="shared" ca="1" si="595"/>
        <v>0</v>
      </c>
      <c r="AB670" s="76">
        <f t="shared" ref="AB670:AE670" ca="1" si="596">IF($C666=LataProjekcji,ROUND($C667-AB669,0),ROUND(IF(AB668=0,0,$C667-AB669),0))</f>
        <v>0</v>
      </c>
      <c r="AC670" s="76">
        <f t="shared" ca="1" si="596"/>
        <v>0</v>
      </c>
      <c r="AD670" s="76">
        <f t="shared" ca="1" si="596"/>
        <v>0</v>
      </c>
      <c r="AE670" s="76">
        <f t="shared" ca="1" si="596"/>
        <v>0</v>
      </c>
    </row>
    <row r="671" spans="1:31" hidden="1">
      <c r="A671" s="258"/>
      <c r="B671" s="21"/>
      <c r="C671" s="21"/>
      <c r="D671" s="21"/>
      <c r="E671" s="21"/>
      <c r="F671" s="21"/>
      <c r="G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</row>
    <row r="672" spans="1:31" hidden="1">
      <c r="A672" s="258"/>
      <c r="B672" s="20" t="s">
        <v>370</v>
      </c>
      <c r="C672" s="21">
        <f>C665+1</f>
        <v>57</v>
      </c>
      <c r="D672" s="453">
        <f>D665+1</f>
        <v>135</v>
      </c>
      <c r="E672" s="21"/>
      <c r="F672" s="21"/>
      <c r="G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</row>
    <row r="673" spans="1:31" ht="12.5" hidden="1" thickBot="1">
      <c r="A673" s="258"/>
      <c r="B673" s="21" t="s">
        <v>394</v>
      </c>
      <c r="C673" s="164">
        <f ca="1">IFERROR(YEAR(OFFSET($D$62,C672,0)),0)</f>
        <v>0</v>
      </c>
      <c r="D673" s="164">
        <f ca="1">IFERROR(MONTH(OFFSET($D$62,C672,0)),0)</f>
        <v>0</v>
      </c>
      <c r="E673" s="522">
        <f ca="1">IleMiesiecyDoKoncaRokuRozliczenieDotacji</f>
        <v>0</v>
      </c>
      <c r="F673" s="21"/>
      <c r="G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</row>
    <row r="674" spans="1:31" ht="12.5" hidden="1" thickBot="1">
      <c r="A674" s="258"/>
      <c r="B674" s="21" t="s">
        <v>387</v>
      </c>
      <c r="C674" s="244">
        <f ca="1">IF(OFFSET($F$62,C672,0)&lt;0,0,OFFSET($F$62,C672,0))</f>
        <v>0</v>
      </c>
      <c r="D674" s="22" t="str">
        <f ca="1">OFFSET($C$62,C672,0)</f>
        <v/>
      </c>
      <c r="E674" s="552">
        <f ca="1">IF(OR(D675=0,ISBLANK(D675)),$C674,IF(D674&gt;10,ROUND(($C675/12)*$E673,0),$C674))</f>
        <v>0</v>
      </c>
      <c r="F674" s="21"/>
      <c r="G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</row>
    <row r="675" spans="1:31" hidden="1">
      <c r="A675" s="258"/>
      <c r="B675" s="21" t="s">
        <v>395</v>
      </c>
      <c r="C675" s="656">
        <f ca="1">IF(ISBLANK(OFFSET($D$62,C672,0)),0,IF(OFFSET($C$62,C672,0)&gt;10,ROUND(C674*D675,0),IF(C674&lt;0,0,C674)))</f>
        <v>0</v>
      </c>
      <c r="D675" s="654">
        <f ca="1">'Środki trwałe'!C1476</f>
        <v>0</v>
      </c>
      <c r="E675" s="21"/>
      <c r="F675" s="21"/>
      <c r="G675" s="21"/>
      <c r="I675" s="21"/>
      <c r="J675" s="21"/>
      <c r="K675" s="74">
        <f ca="1">ROUND(IF($C673=LataProjekcji,$E674,IF($C673=LataProjekcji,$C675,0)),0)</f>
        <v>0</v>
      </c>
      <c r="L675" s="247">
        <f ca="1">ROUND(IF(OR(AND($C673=LataProjekcji,$E673&gt;0),AND($C673=LataProjekcji,$E673=0,$D674&lt;=10)),$E674,IF($C673&lt;LataProjekcji,IF((SUM($K675:K675)+$C675)&lt;$C674,$C675,$C674-SUM($K675:K675)),0)),0)</f>
        <v>0</v>
      </c>
      <c r="M675" s="247">
        <f ca="1">ROUND(IF(OR(AND($C673=LataProjekcji,$E673&gt;0),AND($C673=LataProjekcji,$E673=0,$D674&lt;=10)),$E674,IF($C673&lt;LataProjekcji,IF((SUM($K675:L675)+$C675)&lt;$C674,$C675,$C674-SUM($K675:L675)),0)),0)</f>
        <v>0</v>
      </c>
      <c r="N675" s="247">
        <f ca="1">ROUND(IF(OR(AND($C673=LataProjekcji,$E673&gt;0),AND($C673=LataProjekcji,$E673=0,$D674&lt;=10)),$E674,IF($C673&lt;LataProjekcji,IF((SUM($K675:M675)+$C675)&lt;$C674,$C675,$C674-SUM($K675:M675)),0)),0)</f>
        <v>0</v>
      </c>
      <c r="O675" s="247">
        <f ca="1">ROUND(IF(OR(AND($C673=LataProjekcji,$E673&gt;0),AND($C673=LataProjekcji,$E673=0,$D674&lt;=10)),$E674,IF($C673&lt;LataProjekcji,IF((SUM($K675:N675)+$C675)&lt;$C674,$C675,$C674-SUM($K675:N675)),0)),0)</f>
        <v>0</v>
      </c>
      <c r="P675" s="247">
        <f ca="1">ROUND(IF(OR(AND($C673=LataProjekcji,$E673&gt;0),AND($C673=LataProjekcji,$E673=0,$D674&lt;=10)),$E674,IF($C673&lt;LataProjekcji,IF((SUM($K675:O675)+$C675)&lt;$C674,$C675,$C674-SUM($K675:O675)),0)),0)</f>
        <v>0</v>
      </c>
      <c r="Q675" s="247">
        <f ca="1">ROUND(IF(OR(AND($C673=LataProjekcji,$E673&gt;0),AND($C673=LataProjekcji,$E673=0,$D674&lt;=10)),$E674,IF($C673&lt;LataProjekcji,IF((SUM($K675:P675)+$C675)&lt;$C674,$C675,$C674-SUM($K675:P675)),0)),0)</f>
        <v>0</v>
      </c>
      <c r="R675" s="247">
        <f ca="1">ROUND(IF(OR(AND($C673=LataProjekcji,$E673&gt;0),AND($C673=LataProjekcji,$E673=0,$D674&lt;=10)),$E674,IF($C673&lt;LataProjekcji,IF((SUM($K675:Q675)+$C675)&lt;$C674,$C675,$C674-SUM($K675:Q675)),0)),0)</f>
        <v>0</v>
      </c>
      <c r="S675" s="247">
        <f ca="1">ROUND(IF(OR(AND($C673=LataProjekcji,$E673&gt;0),AND($C673=LataProjekcji,$E673=0,$D674&lt;=10)),$E674,IF($C673&lt;LataProjekcji,IF((SUM($K675:R675)+$C675)&lt;$C674,$C675,$C674-SUM($K675:R675)),0)),0)</f>
        <v>0</v>
      </c>
      <c r="T675" s="247">
        <f ca="1">ROUND(IF(OR(AND($C673=LataProjekcji,$E673&gt;0),AND($C673=LataProjekcji,$E673=0,$D674&lt;=10)),$E674,IF($C673&lt;LataProjekcji,IF((SUM($K675:S675)+$C675)&lt;$C674,$C675,$C674-SUM($K675:S675)),0)),0)</f>
        <v>0</v>
      </c>
      <c r="U675" s="247">
        <f ca="1">ROUND(IF(OR(AND($C673=LataProjekcji,$E673&gt;0),AND($C673=LataProjekcji,$E673=0,$D674&lt;=10)),$E674,IF($C673&lt;LataProjekcji,IF((SUM($K675:T675)+$C675)&lt;$C674,$C675,$C674-SUM($K675:T675)),0)),0)</f>
        <v>0</v>
      </c>
      <c r="V675" s="247">
        <f ca="1">ROUND(IF(OR(AND($C673=LataProjekcji,$E673&gt;0),AND($C673=LataProjekcji,$E673=0,$D674&lt;=10)),$E674,IF($C673&lt;LataProjekcji,IF((SUM($K675:U675)+$C675)&lt;$C674,$C675,$C674-SUM($K675:U675)),0)),0)</f>
        <v>0</v>
      </c>
      <c r="W675" s="247">
        <f ca="1">ROUND(IF(OR(AND($C673=LataProjekcji,$E673&gt;0),AND($C673=LataProjekcji,$E673=0,$D674&lt;=10)),$E674,IF($C673&lt;LataProjekcji,IF((SUM($K675:V675)+$C675)&lt;$C674,$C675,$C674-SUM($K675:V675)),0)),0)</f>
        <v>0</v>
      </c>
      <c r="X675" s="247">
        <f ca="1">ROUND(IF(OR(AND($C673=LataProjekcji,$E673&gt;0),AND($C673=LataProjekcji,$E673=0,$D674&lt;=10)),$E674,IF($C673&lt;LataProjekcji,IF((SUM($K675:W675)+$C675)&lt;$C674,$C675,$C674-SUM($K675:W675)),0)),0)</f>
        <v>0</v>
      </c>
      <c r="Y675" s="247">
        <f ca="1">ROUND(IF(OR(AND($C673=LataProjekcji,$E673&gt;0),AND($C673=LataProjekcji,$E673=0,$D674&lt;=10)),$E674,IF($C673&lt;LataProjekcji,IF((SUM($K675:X675)+$C675)&lt;$C674,$C675,$C674-SUM($K675:X675)),0)),0)</f>
        <v>0</v>
      </c>
      <c r="Z675" s="247">
        <f ca="1">ROUND(IF(OR(AND($C673=LataProjekcji,$E673&gt;0),AND($C673=LataProjekcji,$E673=0,$D674&lt;=10)),$E674,IF($C673&lt;LataProjekcji,IF((SUM($K675:Y675)+$C675)&lt;$C674,$C675,$C674-SUM($K675:Y675)),0)),0)</f>
        <v>0</v>
      </c>
      <c r="AA675" s="247">
        <f ca="1">ROUND(IF(OR(AND($C673=LataProjekcji,$E673&gt;0),AND($C673=LataProjekcji,$E673=0,$D674&lt;=10)),$E674,IF($C673&lt;LataProjekcji,IF((SUM($K675:Z675)+$C675)&lt;$C674,$C675,$C674-SUM($K675:Z675)),0)),0)</f>
        <v>0</v>
      </c>
      <c r="AB675" s="247">
        <f ca="1">ROUND(IF(OR(AND($C673=LataProjekcji,$E673&gt;0),AND($C673=LataProjekcji,$E673=0,$D674&lt;=10)),$E674,IF($C673&lt;LataProjekcji,IF((SUM($K675:AA675)+$C675)&lt;$C674,$C675,$C674-SUM($K675:AA675)),0)),0)</f>
        <v>0</v>
      </c>
      <c r="AC675" s="247">
        <f ca="1">ROUND(IF(OR(AND($C673=LataProjekcji,$E673&gt;0),AND($C673=LataProjekcji,$E673=0,$D674&lt;=10)),$E674,IF($C673&lt;LataProjekcji,IF((SUM($K675:AB675)+$C675)&lt;$C674,$C675,$C674-SUM($K675:AB675)),0)),0)</f>
        <v>0</v>
      </c>
      <c r="AD675" s="247">
        <f ca="1">ROUND(IF(OR(AND($C673=LataProjekcji,$E673&gt;0),AND($C673=LataProjekcji,$E673=0,$D674&lt;=10)),$E674,IF($C673&lt;LataProjekcji,IF((SUM($K675:AC675)+$C675)&lt;$C674,$C675,$C674-SUM($K675:AC675)),0)),0)</f>
        <v>0</v>
      </c>
      <c r="AE675" s="247">
        <f ca="1">ROUND(IF(OR(AND($C673=LataProjekcji,$E673&gt;0),AND($C673=LataProjekcji,$E673=0,$D674&lt;=10)),$E674,IF($C673&lt;LataProjekcji,IF((SUM($K675:AD675)+$C675)&lt;$C674,$C675,$C674-SUM($K675:AD675)),0)),0)</f>
        <v>0</v>
      </c>
    </row>
    <row r="676" spans="1:31" hidden="1">
      <c r="A676" s="258"/>
      <c r="B676" s="21" t="s">
        <v>396</v>
      </c>
      <c r="C676" s="22"/>
      <c r="D676" s="21"/>
      <c r="E676" s="21"/>
      <c r="F676" s="21"/>
      <c r="G676" s="21"/>
      <c r="I676" s="21"/>
      <c r="J676" s="21"/>
      <c r="K676" s="22">
        <f ca="1">ROUND(K675,0)</f>
        <v>0</v>
      </c>
      <c r="L676" s="22">
        <f t="shared" ref="L676:W676" ca="1" si="597">ROUND(K676+L675,0)</f>
        <v>0</v>
      </c>
      <c r="M676" s="22">
        <f t="shared" ca="1" si="597"/>
        <v>0</v>
      </c>
      <c r="N676" s="22">
        <f t="shared" ca="1" si="597"/>
        <v>0</v>
      </c>
      <c r="O676" s="22">
        <f t="shared" ca="1" si="597"/>
        <v>0</v>
      </c>
      <c r="P676" s="22">
        <f t="shared" ca="1" si="597"/>
        <v>0</v>
      </c>
      <c r="Q676" s="22">
        <f t="shared" ca="1" si="597"/>
        <v>0</v>
      </c>
      <c r="R676" s="22">
        <f t="shared" ca="1" si="597"/>
        <v>0</v>
      </c>
      <c r="S676" s="22">
        <f t="shared" ca="1" si="597"/>
        <v>0</v>
      </c>
      <c r="T676" s="22">
        <f t="shared" ca="1" si="597"/>
        <v>0</v>
      </c>
      <c r="U676" s="22">
        <f t="shared" ca="1" si="597"/>
        <v>0</v>
      </c>
      <c r="V676" s="22">
        <f t="shared" ca="1" si="597"/>
        <v>0</v>
      </c>
      <c r="W676" s="22">
        <f t="shared" ca="1" si="597"/>
        <v>0</v>
      </c>
      <c r="X676" s="22">
        <f ca="1">ROUND(W676+X675,0)</f>
        <v>0</v>
      </c>
      <c r="Y676" s="22">
        <f t="shared" ref="Y676:AA676" ca="1" si="598">ROUND(X676+Y675,0)</f>
        <v>0</v>
      </c>
      <c r="Z676" s="22">
        <f t="shared" ca="1" si="598"/>
        <v>0</v>
      </c>
      <c r="AA676" s="22">
        <f t="shared" ca="1" si="598"/>
        <v>0</v>
      </c>
      <c r="AB676" s="22">
        <f t="shared" ref="AB676" ca="1" si="599">ROUND(AA676+AB675,0)</f>
        <v>0</v>
      </c>
      <c r="AC676" s="22">
        <f t="shared" ref="AC676" ca="1" si="600">ROUND(AB676+AC675,0)</f>
        <v>0</v>
      </c>
      <c r="AD676" s="22">
        <f t="shared" ref="AD676" ca="1" si="601">ROUND(AC676+AD675,0)</f>
        <v>0</v>
      </c>
      <c r="AE676" s="22">
        <f t="shared" ref="AE676" ca="1" si="602">ROUND(AD676+AE675,0)</f>
        <v>0</v>
      </c>
    </row>
    <row r="677" spans="1:31" hidden="1">
      <c r="A677" s="258"/>
      <c r="B677" s="21" t="s">
        <v>387</v>
      </c>
      <c r="C677" s="22"/>
      <c r="D677" s="21"/>
      <c r="E677" s="21"/>
      <c r="F677" s="21"/>
      <c r="G677" s="21"/>
      <c r="I677" s="21"/>
      <c r="J677" s="21"/>
      <c r="K677" s="76">
        <f t="shared" ref="K677:W677" ca="1" si="603">IF($C673=LataProjekcji,ROUND($C674-K676,0),ROUND(IF(K675=0,0,$C674-K676),0))</f>
        <v>0</v>
      </c>
      <c r="L677" s="76">
        <f t="shared" ca="1" si="603"/>
        <v>0</v>
      </c>
      <c r="M677" s="76">
        <f t="shared" ca="1" si="603"/>
        <v>0</v>
      </c>
      <c r="N677" s="76">
        <f t="shared" ca="1" si="603"/>
        <v>0</v>
      </c>
      <c r="O677" s="76">
        <f t="shared" ca="1" si="603"/>
        <v>0</v>
      </c>
      <c r="P677" s="76">
        <f t="shared" ca="1" si="603"/>
        <v>0</v>
      </c>
      <c r="Q677" s="76">
        <f t="shared" ca="1" si="603"/>
        <v>0</v>
      </c>
      <c r="R677" s="76">
        <f t="shared" ca="1" si="603"/>
        <v>0</v>
      </c>
      <c r="S677" s="76">
        <f t="shared" ca="1" si="603"/>
        <v>0</v>
      </c>
      <c r="T677" s="76">
        <f t="shared" ca="1" si="603"/>
        <v>0</v>
      </c>
      <c r="U677" s="76">
        <f t="shared" ca="1" si="603"/>
        <v>0</v>
      </c>
      <c r="V677" s="76">
        <f t="shared" ca="1" si="603"/>
        <v>0</v>
      </c>
      <c r="W677" s="76">
        <f t="shared" ca="1" si="603"/>
        <v>0</v>
      </c>
      <c r="X677" s="76">
        <f t="shared" ref="X677:AA677" ca="1" si="604">IF($C673=LataProjekcji,ROUND($C674-X676,0),ROUND(IF(X675=0,0,$C674-X676),0))</f>
        <v>0</v>
      </c>
      <c r="Y677" s="76">
        <f t="shared" ca="1" si="604"/>
        <v>0</v>
      </c>
      <c r="Z677" s="76">
        <f t="shared" ca="1" si="604"/>
        <v>0</v>
      </c>
      <c r="AA677" s="76">
        <f t="shared" ca="1" si="604"/>
        <v>0</v>
      </c>
      <c r="AB677" s="76">
        <f t="shared" ref="AB677:AE677" ca="1" si="605">IF($C673=LataProjekcji,ROUND($C674-AB676,0),ROUND(IF(AB675=0,0,$C674-AB676),0))</f>
        <v>0</v>
      </c>
      <c r="AC677" s="76">
        <f t="shared" ca="1" si="605"/>
        <v>0</v>
      </c>
      <c r="AD677" s="76">
        <f t="shared" ca="1" si="605"/>
        <v>0</v>
      </c>
      <c r="AE677" s="76">
        <f t="shared" ca="1" si="605"/>
        <v>0</v>
      </c>
    </row>
    <row r="681" spans="1:31" ht="12.5" hidden="1" thickBot="1"/>
    <row r="682" spans="1:31" ht="12.5" hidden="1" thickBot="1">
      <c r="A682" s="258"/>
      <c r="B682" s="20" t="s">
        <v>371</v>
      </c>
      <c r="C682" s="249">
        <v>66</v>
      </c>
      <c r="D682" s="452">
        <v>158</v>
      </c>
      <c r="E682" s="21" t="s">
        <v>391</v>
      </c>
      <c r="F682" s="48"/>
      <c r="G682" s="50" t="s">
        <v>392</v>
      </c>
      <c r="H682" s="319"/>
      <c r="I682" s="21" t="s">
        <v>393</v>
      </c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</row>
    <row r="683" spans="1:31" hidden="1">
      <c r="A683" s="258"/>
      <c r="B683" s="21" t="s">
        <v>394</v>
      </c>
      <c r="C683" s="164">
        <f ca="1">IFERROR(YEAR(OFFSET($D$62,C682,0)),0)</f>
        <v>0</v>
      </c>
      <c r="D683" s="164">
        <f ca="1">IFERROR(MONTH(OFFSET($D$62,C682,0)),0)</f>
        <v>0</v>
      </c>
      <c r="E683" s="522">
        <f ca="1">IleMiesiecyDoKoncaRokuRozliczenieDotacji</f>
        <v>0</v>
      </c>
      <c r="F683" s="49"/>
      <c r="G683" s="51">
        <f ca="1">C143-F683</f>
        <v>0</v>
      </c>
      <c r="H683" s="320"/>
      <c r="I683" s="22">
        <f ca="1">C143-F683-G683</f>
        <v>0</v>
      </c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</row>
    <row r="684" spans="1:31" hidden="1">
      <c r="A684" s="258"/>
      <c r="B684" s="21" t="s">
        <v>387</v>
      </c>
      <c r="C684" s="244">
        <f ca="1">IF(OFFSET($F$62,C682,0)&lt;0,0,OFFSET($F$62,C682,0))</f>
        <v>0</v>
      </c>
      <c r="D684" s="22" t="str">
        <f ca="1">OFFSET($C$62,C682,0)</f>
        <v/>
      </c>
      <c r="E684" s="22">
        <f ca="1">IF(D684&gt;10,ROUND(($C685/12)*$E683,0),$C684)</f>
        <v>0</v>
      </c>
      <c r="F684" s="21" t="s">
        <v>402</v>
      </c>
      <c r="G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</row>
    <row r="685" spans="1:31" hidden="1">
      <c r="A685" s="258"/>
      <c r="B685" s="21" t="s">
        <v>395</v>
      </c>
      <c r="C685" s="656">
        <f ca="1">IF(ISBLANK(OFFSET($D$62,C682,0)),0,IF(OFFSET($C$62,C682,0)&gt;10,ROUND(C684*D685,0),IF(C684&lt;0,0,C684)))</f>
        <v>0</v>
      </c>
      <c r="D685" s="654">
        <f ca="1">'Środki trwałe'!C1488</f>
        <v>0</v>
      </c>
      <c r="E685" s="21"/>
      <c r="F685" s="21"/>
      <c r="G685" s="21"/>
      <c r="I685" s="21"/>
      <c r="J685" s="21"/>
      <c r="K685" s="74">
        <f ca="1">ROUND(IF($C683=LataProjekcji,$E684,IF($C683=LataProjekcji,$C685,0)),0)</f>
        <v>0</v>
      </c>
      <c r="L685" s="247">
        <f ca="1">ROUND(IF(OR(AND($C683=LataProjekcji,$E683&gt;0),AND($C683=LataProjekcji,$E683=0,$D684&lt;=10)),$E684,IF($C683&lt;LataProjekcji,IF((SUM($K685:K685)+$C685)&lt;$C684,$C685,$C684-SUM($K685:K685)),0)),0)</f>
        <v>0</v>
      </c>
      <c r="M685" s="247">
        <f ca="1">ROUND(IF(OR(AND($C683=LataProjekcji,$E683&gt;0),AND($C683=LataProjekcji,$E683=0,$D684&lt;=10)),$E684,IF($C683&lt;LataProjekcji,IF((SUM($K685:L685)+$C685)&lt;$C684,$C685,$C684-SUM($K685:L685)),0)),0)</f>
        <v>0</v>
      </c>
      <c r="N685" s="247">
        <f ca="1">ROUND(IF(OR(AND($C683=LataProjekcji,$E683&gt;0),AND($C683=LataProjekcji,$E683=0,$D684&lt;=10)),$E684,IF($C683&lt;LataProjekcji,IF((SUM($K685:M685)+$C685)&lt;$C684,$C685,$C684-SUM($K685:M685)),0)),0)</f>
        <v>0</v>
      </c>
      <c r="O685" s="247">
        <f ca="1">ROUND(IF(OR(AND($C683=LataProjekcji,$E683&gt;0),AND($C683=LataProjekcji,$E683=0,$D684&lt;=10)),$E684,IF($C683&lt;LataProjekcji,IF((SUM($K685:N685)+$C685)&lt;$C684,$C685,$C684-SUM($K685:N685)),0)),0)</f>
        <v>0</v>
      </c>
      <c r="P685" s="247">
        <f ca="1">ROUND(IF(OR(AND($C683=LataProjekcji,$E683&gt;0),AND($C683=LataProjekcji,$E683=0,$D684&lt;=10)),$E684,IF($C683&lt;LataProjekcji,IF((SUM($K685:O685)+$C685)&lt;$C684,$C685,$C684-SUM($K685:O685)),0)),0)</f>
        <v>0</v>
      </c>
      <c r="Q685" s="247">
        <f ca="1">ROUND(IF(OR(AND($C683=LataProjekcji,$E683&gt;0),AND($C683=LataProjekcji,$E683=0,$D684&lt;=10)),$E684,IF($C683&lt;LataProjekcji,IF((SUM($K685:P685)+$C685)&lt;$C684,$C685,$C684-SUM($K685:P685)),0)),0)</f>
        <v>0</v>
      </c>
      <c r="R685" s="247">
        <f ca="1">ROUND(IF(OR(AND($C683=LataProjekcji,$E683&gt;0),AND($C683=LataProjekcji,$E683=0,$D684&lt;=10)),$E684,IF($C683&lt;LataProjekcji,IF((SUM($K685:Q685)+$C685)&lt;$C684,$C685,$C684-SUM($K685:Q685)),0)),0)</f>
        <v>0</v>
      </c>
      <c r="S685" s="247">
        <f ca="1">ROUND(IF(OR(AND($C683=LataProjekcji,$E683&gt;0),AND($C683=LataProjekcji,$E683=0,$D684&lt;=10)),$E684,IF($C683&lt;LataProjekcji,IF((SUM($K685:R685)+$C685)&lt;$C684,$C685,$C684-SUM($K685:R685)),0)),0)</f>
        <v>0</v>
      </c>
      <c r="T685" s="247">
        <f ca="1">ROUND(IF(OR(AND($C683=LataProjekcji,$E683&gt;0),AND($C683=LataProjekcji,$E683=0,$D684&lt;=10)),$E684,IF($C683&lt;LataProjekcji,IF((SUM($K685:S685)+$C685)&lt;$C684,$C685,$C684-SUM($K685:S685)),0)),0)</f>
        <v>0</v>
      </c>
      <c r="U685" s="247">
        <f ca="1">ROUND(IF(OR(AND($C683=LataProjekcji,$E683&gt;0),AND($C683=LataProjekcji,$E683=0,$D684&lt;=10)),$E684,IF($C683&lt;LataProjekcji,IF((SUM($K685:T685)+$C685)&lt;$C684,$C685,$C684-SUM($K685:T685)),0)),0)</f>
        <v>0</v>
      </c>
      <c r="V685" s="247">
        <f ca="1">ROUND(IF(OR(AND($C683=LataProjekcji,$E683&gt;0),AND($C683=LataProjekcji,$E683=0,$D684&lt;=10)),$E684,IF($C683&lt;LataProjekcji,IF((SUM($K685:U685)+$C685)&lt;$C684,$C685,$C684-SUM($K685:U685)),0)),0)</f>
        <v>0</v>
      </c>
      <c r="W685" s="247">
        <f ca="1">ROUND(IF(OR(AND($C683=LataProjekcji,$E683&gt;0),AND($C683=LataProjekcji,$E683=0,$D684&lt;=10)),$E684,IF($C683&lt;LataProjekcji,IF((SUM($K685:V685)+$C685)&lt;$C684,$C685,$C684-SUM($K685:V685)),0)),0)</f>
        <v>0</v>
      </c>
      <c r="X685" s="247">
        <f ca="1">ROUND(IF(OR(AND($C683=LataProjekcji,$E683&gt;0),AND($C683=LataProjekcji,$E683=0,$D684&lt;=10)),$E684,IF($C683&lt;LataProjekcji,IF((SUM($K685:W685)+$C685)&lt;$C684,$C685,$C684-SUM($K685:W685)),0)),0)</f>
        <v>0</v>
      </c>
      <c r="Y685" s="247">
        <f ca="1">ROUND(IF(OR(AND($C683=LataProjekcji,$E683&gt;0),AND($C683=LataProjekcji,$E683=0,$D684&lt;=10)),$E684,IF($C683&lt;LataProjekcji,IF((SUM($K685:X685)+$C685)&lt;$C684,$C685,$C684-SUM($K685:X685)),0)),0)</f>
        <v>0</v>
      </c>
      <c r="Z685" s="247">
        <f ca="1">ROUND(IF(OR(AND($C683=LataProjekcji,$E683&gt;0),AND($C683=LataProjekcji,$E683=0,$D684&lt;=10)),$E684,IF($C683&lt;LataProjekcji,IF((SUM($K685:Y685)+$C685)&lt;$C684,$C685,$C684-SUM($K685:Y685)),0)),0)</f>
        <v>0</v>
      </c>
      <c r="AA685" s="247">
        <f ca="1">ROUND(IF(OR(AND($C683=LataProjekcji,$E683&gt;0),AND($C683=LataProjekcji,$E683=0,$D684&lt;=10)),$E684,IF($C683&lt;LataProjekcji,IF((SUM($K685:Z685)+$C685)&lt;$C684,$C685,$C684-SUM($K685:Z685)),0)),0)</f>
        <v>0</v>
      </c>
      <c r="AB685" s="247">
        <f ca="1">ROUND(IF(OR(AND($C683=LataProjekcji,$E683&gt;0),AND($C683=LataProjekcji,$E683=0,$D684&lt;=10)),$E684,IF($C683&lt;LataProjekcji,IF((SUM($K685:AA685)+$C685)&lt;$C684,$C685,$C684-SUM($K685:AA685)),0)),0)</f>
        <v>0</v>
      </c>
      <c r="AC685" s="247">
        <f ca="1">ROUND(IF(OR(AND($C683=LataProjekcji,$E683&gt;0),AND($C683=LataProjekcji,$E683=0,$D684&lt;=10)),$E684,IF($C683&lt;LataProjekcji,IF((SUM($K685:AB685)+$C685)&lt;$C684,$C685,$C684-SUM($K685:AB685)),0)),0)</f>
        <v>0</v>
      </c>
      <c r="AD685" s="247">
        <f ca="1">ROUND(IF(OR(AND($C683=LataProjekcji,$E683&gt;0),AND($C683=LataProjekcji,$E683=0,$D684&lt;=10)),$E684,IF($C683&lt;LataProjekcji,IF((SUM($K685:AC685)+$C685)&lt;$C684,$C685,$C684-SUM($K685:AC685)),0)),0)</f>
        <v>0</v>
      </c>
      <c r="AE685" s="247">
        <f ca="1">ROUND(IF(OR(AND($C683=LataProjekcji,$E683&gt;0),AND($C683=LataProjekcji,$E683=0,$D684&lt;=10)),$E684,IF($C683&lt;LataProjekcji,IF((SUM($K685:AD685)+$C685)&lt;$C684,$C685,$C684-SUM($K685:AD685)),0)),0)</f>
        <v>0</v>
      </c>
    </row>
    <row r="686" spans="1:31" hidden="1">
      <c r="A686" s="258"/>
      <c r="B686" s="21" t="s">
        <v>396</v>
      </c>
      <c r="C686" s="22"/>
      <c r="D686" s="21"/>
      <c r="E686" s="21"/>
      <c r="F686" s="21"/>
      <c r="G686" s="21"/>
      <c r="I686" s="21"/>
      <c r="J686" s="21"/>
      <c r="K686" s="22">
        <f ca="1">ROUND(K685,0)</f>
        <v>0</v>
      </c>
      <c r="L686" s="22">
        <f t="shared" ref="L686:W686" ca="1" si="606">ROUND(K686+L685,0)</f>
        <v>0</v>
      </c>
      <c r="M686" s="22">
        <f t="shared" ca="1" si="606"/>
        <v>0</v>
      </c>
      <c r="N686" s="22">
        <f t="shared" ca="1" si="606"/>
        <v>0</v>
      </c>
      <c r="O686" s="22">
        <f t="shared" ca="1" si="606"/>
        <v>0</v>
      </c>
      <c r="P686" s="22">
        <f t="shared" ca="1" si="606"/>
        <v>0</v>
      </c>
      <c r="Q686" s="22">
        <f t="shared" ca="1" si="606"/>
        <v>0</v>
      </c>
      <c r="R686" s="22">
        <f t="shared" ca="1" si="606"/>
        <v>0</v>
      </c>
      <c r="S686" s="22">
        <f t="shared" ca="1" si="606"/>
        <v>0</v>
      </c>
      <c r="T686" s="22">
        <f t="shared" ca="1" si="606"/>
        <v>0</v>
      </c>
      <c r="U686" s="22">
        <f t="shared" ca="1" si="606"/>
        <v>0</v>
      </c>
      <c r="V686" s="22">
        <f t="shared" ca="1" si="606"/>
        <v>0</v>
      </c>
      <c r="W686" s="22">
        <f t="shared" ca="1" si="606"/>
        <v>0</v>
      </c>
      <c r="X686" s="22">
        <f ca="1">ROUND(W686+X685,0)</f>
        <v>0</v>
      </c>
      <c r="Y686" s="22">
        <f t="shared" ref="Y686:AA686" ca="1" si="607">ROUND(X686+Y685,0)</f>
        <v>0</v>
      </c>
      <c r="Z686" s="22">
        <f t="shared" ca="1" si="607"/>
        <v>0</v>
      </c>
      <c r="AA686" s="22">
        <f t="shared" ca="1" si="607"/>
        <v>0</v>
      </c>
      <c r="AB686" s="22">
        <f t="shared" ref="AB686" ca="1" si="608">ROUND(AA686+AB685,0)</f>
        <v>0</v>
      </c>
      <c r="AC686" s="22">
        <f t="shared" ref="AC686" ca="1" si="609">ROUND(AB686+AC685,0)</f>
        <v>0</v>
      </c>
      <c r="AD686" s="22">
        <f t="shared" ref="AD686" ca="1" si="610">ROUND(AC686+AD685,0)</f>
        <v>0</v>
      </c>
      <c r="AE686" s="22">
        <f t="shared" ref="AE686" ca="1" si="611">ROUND(AD686+AE685,0)</f>
        <v>0</v>
      </c>
    </row>
    <row r="687" spans="1:31" hidden="1">
      <c r="A687" s="258"/>
      <c r="B687" s="21" t="s">
        <v>387</v>
      </c>
      <c r="C687" s="22"/>
      <c r="D687" s="21"/>
      <c r="E687" s="21"/>
      <c r="F687" s="21"/>
      <c r="G687" s="21"/>
      <c r="I687" s="21"/>
      <c r="J687" s="21"/>
      <c r="K687" s="76">
        <f t="shared" ref="K687:W687" ca="1" si="612">IF($C683=LataProjekcji,ROUND($C684-K686,0),ROUND(IF(K685=0,0,$C684-K686),0))</f>
        <v>0</v>
      </c>
      <c r="L687" s="76">
        <f t="shared" ca="1" si="612"/>
        <v>0</v>
      </c>
      <c r="M687" s="76">
        <f t="shared" ca="1" si="612"/>
        <v>0</v>
      </c>
      <c r="N687" s="76">
        <f t="shared" ca="1" si="612"/>
        <v>0</v>
      </c>
      <c r="O687" s="76">
        <f t="shared" ca="1" si="612"/>
        <v>0</v>
      </c>
      <c r="P687" s="76">
        <f t="shared" ca="1" si="612"/>
        <v>0</v>
      </c>
      <c r="Q687" s="76">
        <f t="shared" ca="1" si="612"/>
        <v>0</v>
      </c>
      <c r="R687" s="76">
        <f t="shared" ca="1" si="612"/>
        <v>0</v>
      </c>
      <c r="S687" s="76">
        <f t="shared" ca="1" si="612"/>
        <v>0</v>
      </c>
      <c r="T687" s="76">
        <f t="shared" ca="1" si="612"/>
        <v>0</v>
      </c>
      <c r="U687" s="76">
        <f t="shared" ca="1" si="612"/>
        <v>0</v>
      </c>
      <c r="V687" s="76">
        <f t="shared" ca="1" si="612"/>
        <v>0</v>
      </c>
      <c r="W687" s="76">
        <f t="shared" ca="1" si="612"/>
        <v>0</v>
      </c>
      <c r="X687" s="76">
        <f t="shared" ref="X687:AA687" ca="1" si="613">IF($C683=LataProjekcji,ROUND($C684-X686,0),ROUND(IF(X685=0,0,$C684-X686),0))</f>
        <v>0</v>
      </c>
      <c r="Y687" s="76">
        <f t="shared" ca="1" si="613"/>
        <v>0</v>
      </c>
      <c r="Z687" s="76">
        <f t="shared" ca="1" si="613"/>
        <v>0</v>
      </c>
      <c r="AA687" s="76">
        <f t="shared" ca="1" si="613"/>
        <v>0</v>
      </c>
      <c r="AB687" s="76">
        <f t="shared" ref="AB687:AE687" ca="1" si="614">IF($C683=LataProjekcji,ROUND($C684-AB686,0),ROUND(IF(AB685=0,0,$C684-AB686),0))</f>
        <v>0</v>
      </c>
      <c r="AC687" s="76">
        <f t="shared" ca="1" si="614"/>
        <v>0</v>
      </c>
      <c r="AD687" s="76">
        <f t="shared" ca="1" si="614"/>
        <v>0</v>
      </c>
      <c r="AE687" s="76">
        <f t="shared" ca="1" si="614"/>
        <v>0</v>
      </c>
    </row>
    <row r="688" spans="1:31" hidden="1">
      <c r="A688" s="258"/>
      <c r="B688" s="21"/>
      <c r="C688" s="22"/>
      <c r="D688" s="21"/>
      <c r="E688" s="21"/>
      <c r="F688" s="21"/>
      <c r="G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</row>
    <row r="689" spans="1:31" hidden="1">
      <c r="A689" s="258"/>
      <c r="B689" s="20" t="s">
        <v>371</v>
      </c>
      <c r="C689" s="21">
        <f>C682+1</f>
        <v>67</v>
      </c>
      <c r="D689" s="453">
        <f>D682+1</f>
        <v>159</v>
      </c>
      <c r="E689" s="21"/>
      <c r="F689" s="21"/>
      <c r="G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</row>
    <row r="690" spans="1:31" hidden="1">
      <c r="A690" s="258"/>
      <c r="B690" s="21" t="s">
        <v>394</v>
      </c>
      <c r="C690" s="164">
        <f ca="1">IFERROR(YEAR(OFFSET($D$62,C689,0)),0)</f>
        <v>0</v>
      </c>
      <c r="D690" s="164">
        <f ca="1">IFERROR(MONTH(OFFSET($D$62,C689,0)),0)</f>
        <v>0</v>
      </c>
      <c r="E690" s="522">
        <f ca="1">IleMiesiecyDoKoncaRokuRozliczenieDotacji</f>
        <v>0</v>
      </c>
      <c r="F690" s="21"/>
      <c r="G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</row>
    <row r="691" spans="1:31" hidden="1">
      <c r="A691" s="258"/>
      <c r="B691" s="21" t="s">
        <v>387</v>
      </c>
      <c r="C691" s="244">
        <f ca="1">IF(OFFSET($F$62,C689,0)&lt;0,0,OFFSET($F$62,C689,0))</f>
        <v>0</v>
      </c>
      <c r="D691" s="22" t="str">
        <f ca="1">OFFSET($C$62,C689,0)</f>
        <v/>
      </c>
      <c r="E691" s="22">
        <f ca="1">IF(D691&gt;10,ROUND(($C692/12)*$E690,0),$C691)</f>
        <v>0</v>
      </c>
      <c r="F691" s="21"/>
      <c r="G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</row>
    <row r="692" spans="1:31" hidden="1">
      <c r="A692" s="258"/>
      <c r="B692" s="21" t="s">
        <v>395</v>
      </c>
      <c r="C692" s="656">
        <f ca="1">IF(ISBLANK(OFFSET($D$62,C689,0)),0,IF(OFFSET($C$62,C689,0)&gt;10,ROUND(C691*D692,0),IF(C691&lt;0,0,C691)))</f>
        <v>0</v>
      </c>
      <c r="D692" s="654">
        <f ca="1">'Środki trwałe'!C1495</f>
        <v>0</v>
      </c>
      <c r="E692" s="21"/>
      <c r="F692" s="21"/>
      <c r="G692" s="21"/>
      <c r="I692" s="21"/>
      <c r="J692" s="21"/>
      <c r="K692" s="74">
        <f ca="1">ROUND(IF($C690=LataProjekcji,$E691,IF($C690=LataProjekcji,$C692,0)),0)</f>
        <v>0</v>
      </c>
      <c r="L692" s="247">
        <f ca="1">ROUND(IF(OR(AND($C690=LataProjekcji,$E690&gt;0),AND($C690=LataProjekcji,$E690=0,$D691&lt;=10)),$E691,IF($C690&lt;LataProjekcji,IF((SUM($K692:K692)+$C692)&lt;$C691,$C692,$C691-SUM($K692:K692)),0)),0)</f>
        <v>0</v>
      </c>
      <c r="M692" s="247">
        <f ca="1">ROUND(IF(OR(AND($C690=LataProjekcji,$E690&gt;0),AND($C690=LataProjekcji,$E690=0,$D691&lt;=10)),$E691,IF($C690&lt;LataProjekcji,IF((SUM($K692:L692)+$C692)&lt;$C691,$C692,$C691-SUM($K692:L692)),0)),0)</f>
        <v>0</v>
      </c>
      <c r="N692" s="247">
        <f ca="1">ROUND(IF(OR(AND($C690=LataProjekcji,$E690&gt;0),AND($C690=LataProjekcji,$E690=0,$D691&lt;=10)),$E691,IF($C690&lt;LataProjekcji,IF((SUM($K692:M692)+$C692)&lt;$C691,$C692,$C691-SUM($K692:M692)),0)),0)</f>
        <v>0</v>
      </c>
      <c r="O692" s="247">
        <f ca="1">ROUND(IF(OR(AND($C690=LataProjekcji,$E690&gt;0),AND($C690=LataProjekcji,$E690=0,$D691&lt;=10)),$E691,IF($C690&lt;LataProjekcji,IF((SUM($K692:N692)+$C692)&lt;$C691,$C692,$C691-SUM($K692:N692)),0)),0)</f>
        <v>0</v>
      </c>
      <c r="P692" s="247">
        <f ca="1">ROUND(IF(OR(AND($C690=LataProjekcji,$E690&gt;0),AND($C690=LataProjekcji,$E690=0,$D691&lt;=10)),$E691,IF($C690&lt;LataProjekcji,IF((SUM($K692:O692)+$C692)&lt;$C691,$C692,$C691-SUM($K692:O692)),0)),0)</f>
        <v>0</v>
      </c>
      <c r="Q692" s="247">
        <f ca="1">ROUND(IF(OR(AND($C690=LataProjekcji,$E690&gt;0),AND($C690=LataProjekcji,$E690=0,$D691&lt;=10)),$E691,IF($C690&lt;LataProjekcji,IF((SUM($K692:P692)+$C692)&lt;$C691,$C692,$C691-SUM($K692:P692)),0)),0)</f>
        <v>0</v>
      </c>
      <c r="R692" s="247">
        <f ca="1">ROUND(IF(OR(AND($C690=LataProjekcji,$E690&gt;0),AND($C690=LataProjekcji,$E690=0,$D691&lt;=10)),$E691,IF($C690&lt;LataProjekcji,IF((SUM($K692:Q692)+$C692)&lt;$C691,$C692,$C691-SUM($K692:Q692)),0)),0)</f>
        <v>0</v>
      </c>
      <c r="S692" s="247">
        <f ca="1">ROUND(IF(OR(AND($C690=LataProjekcji,$E690&gt;0),AND($C690=LataProjekcji,$E690=0,$D691&lt;=10)),$E691,IF($C690&lt;LataProjekcji,IF((SUM($K692:R692)+$C692)&lt;$C691,$C692,$C691-SUM($K692:R692)),0)),0)</f>
        <v>0</v>
      </c>
      <c r="T692" s="247">
        <f ca="1">ROUND(IF(OR(AND($C690=LataProjekcji,$E690&gt;0),AND($C690=LataProjekcji,$E690=0,$D691&lt;=10)),$E691,IF($C690&lt;LataProjekcji,IF((SUM($K692:S692)+$C692)&lt;$C691,$C692,$C691-SUM($K692:S692)),0)),0)</f>
        <v>0</v>
      </c>
      <c r="U692" s="247">
        <f ca="1">ROUND(IF(OR(AND($C690=LataProjekcji,$E690&gt;0),AND($C690=LataProjekcji,$E690=0,$D691&lt;=10)),$E691,IF($C690&lt;LataProjekcji,IF((SUM($K692:T692)+$C692)&lt;$C691,$C692,$C691-SUM($K692:T692)),0)),0)</f>
        <v>0</v>
      </c>
      <c r="V692" s="247">
        <f ca="1">ROUND(IF(OR(AND($C690=LataProjekcji,$E690&gt;0),AND($C690=LataProjekcji,$E690=0,$D691&lt;=10)),$E691,IF($C690&lt;LataProjekcji,IF((SUM($K692:U692)+$C692)&lt;$C691,$C692,$C691-SUM($K692:U692)),0)),0)</f>
        <v>0</v>
      </c>
      <c r="W692" s="247">
        <f ca="1">ROUND(IF(OR(AND($C690=LataProjekcji,$E690&gt;0),AND($C690=LataProjekcji,$E690=0,$D691&lt;=10)),$E691,IF($C690&lt;LataProjekcji,IF((SUM($K692:V692)+$C692)&lt;$C691,$C692,$C691-SUM($K692:V692)),0)),0)</f>
        <v>0</v>
      </c>
      <c r="X692" s="247">
        <f ca="1">ROUND(IF(OR(AND($C690=LataProjekcji,$E690&gt;0),AND($C690=LataProjekcji,$E690=0,$D691&lt;=10)),$E691,IF($C690&lt;LataProjekcji,IF((SUM($K692:W692)+$C692)&lt;$C691,$C692,$C691-SUM($K692:W692)),0)),0)</f>
        <v>0</v>
      </c>
      <c r="Y692" s="247">
        <f ca="1">ROUND(IF(OR(AND($C690=LataProjekcji,$E690&gt;0),AND($C690=LataProjekcji,$E690=0,$D691&lt;=10)),$E691,IF($C690&lt;LataProjekcji,IF((SUM($K692:X692)+$C692)&lt;$C691,$C692,$C691-SUM($K692:X692)),0)),0)</f>
        <v>0</v>
      </c>
      <c r="Z692" s="247">
        <f ca="1">ROUND(IF(OR(AND($C690=LataProjekcji,$E690&gt;0),AND($C690=LataProjekcji,$E690=0,$D691&lt;=10)),$E691,IF($C690&lt;LataProjekcji,IF((SUM($K692:Y692)+$C692)&lt;$C691,$C692,$C691-SUM($K692:Y692)),0)),0)</f>
        <v>0</v>
      </c>
      <c r="AA692" s="247">
        <f ca="1">ROUND(IF(OR(AND($C690=LataProjekcji,$E690&gt;0),AND($C690=LataProjekcji,$E690=0,$D691&lt;=10)),$E691,IF($C690&lt;LataProjekcji,IF((SUM($K692:Z692)+$C692)&lt;$C691,$C692,$C691-SUM($K692:Z692)),0)),0)</f>
        <v>0</v>
      </c>
      <c r="AB692" s="247">
        <f ca="1">ROUND(IF(OR(AND($C690=LataProjekcji,$E690&gt;0),AND($C690=LataProjekcji,$E690=0,$D691&lt;=10)),$E691,IF($C690&lt;LataProjekcji,IF((SUM($K692:AA692)+$C692)&lt;$C691,$C692,$C691-SUM($K692:AA692)),0)),0)</f>
        <v>0</v>
      </c>
      <c r="AC692" s="247">
        <f ca="1">ROUND(IF(OR(AND($C690=LataProjekcji,$E690&gt;0),AND($C690=LataProjekcji,$E690=0,$D691&lt;=10)),$E691,IF($C690&lt;LataProjekcji,IF((SUM($K692:AB692)+$C692)&lt;$C691,$C692,$C691-SUM($K692:AB692)),0)),0)</f>
        <v>0</v>
      </c>
      <c r="AD692" s="247">
        <f ca="1">ROUND(IF(OR(AND($C690=LataProjekcji,$E690&gt;0),AND($C690=LataProjekcji,$E690=0,$D691&lt;=10)),$E691,IF($C690&lt;LataProjekcji,IF((SUM($K692:AC692)+$C692)&lt;$C691,$C692,$C691-SUM($K692:AC692)),0)),0)</f>
        <v>0</v>
      </c>
      <c r="AE692" s="247">
        <f ca="1">ROUND(IF(OR(AND($C690=LataProjekcji,$E690&gt;0),AND($C690=LataProjekcji,$E690=0,$D691&lt;=10)),$E691,IF($C690&lt;LataProjekcji,IF((SUM($K692:AD692)+$C692)&lt;$C691,$C692,$C691-SUM($K692:AD692)),0)),0)</f>
        <v>0</v>
      </c>
    </row>
    <row r="693" spans="1:31" hidden="1">
      <c r="A693" s="258"/>
      <c r="B693" s="21" t="s">
        <v>396</v>
      </c>
      <c r="C693" s="22"/>
      <c r="D693" s="21"/>
      <c r="E693" s="21"/>
      <c r="F693" s="21"/>
      <c r="G693" s="21"/>
      <c r="I693" s="21"/>
      <c r="J693" s="21"/>
      <c r="K693" s="22">
        <f ca="1">ROUND(K692,0)</f>
        <v>0</v>
      </c>
      <c r="L693" s="22">
        <f t="shared" ref="L693:W693" ca="1" si="615">ROUND(K693+L692,0)</f>
        <v>0</v>
      </c>
      <c r="M693" s="22">
        <f t="shared" ca="1" si="615"/>
        <v>0</v>
      </c>
      <c r="N693" s="22">
        <f t="shared" ca="1" si="615"/>
        <v>0</v>
      </c>
      <c r="O693" s="22">
        <f t="shared" ca="1" si="615"/>
        <v>0</v>
      </c>
      <c r="P693" s="22">
        <f t="shared" ca="1" si="615"/>
        <v>0</v>
      </c>
      <c r="Q693" s="22">
        <f t="shared" ca="1" si="615"/>
        <v>0</v>
      </c>
      <c r="R693" s="22">
        <f t="shared" ca="1" si="615"/>
        <v>0</v>
      </c>
      <c r="S693" s="22">
        <f t="shared" ca="1" si="615"/>
        <v>0</v>
      </c>
      <c r="T693" s="22">
        <f t="shared" ca="1" si="615"/>
        <v>0</v>
      </c>
      <c r="U693" s="22">
        <f t="shared" ca="1" si="615"/>
        <v>0</v>
      </c>
      <c r="V693" s="22">
        <f t="shared" ca="1" si="615"/>
        <v>0</v>
      </c>
      <c r="W693" s="22">
        <f t="shared" ca="1" si="615"/>
        <v>0</v>
      </c>
      <c r="X693" s="22">
        <f ca="1">ROUND(W693+X692,0)</f>
        <v>0</v>
      </c>
      <c r="Y693" s="22">
        <f t="shared" ref="Y693:AA693" ca="1" si="616">ROUND(X693+Y692,0)</f>
        <v>0</v>
      </c>
      <c r="Z693" s="22">
        <f t="shared" ca="1" si="616"/>
        <v>0</v>
      </c>
      <c r="AA693" s="22">
        <f t="shared" ca="1" si="616"/>
        <v>0</v>
      </c>
      <c r="AB693" s="22">
        <f t="shared" ref="AB693" ca="1" si="617">ROUND(AA693+AB692,0)</f>
        <v>0</v>
      </c>
      <c r="AC693" s="22">
        <f t="shared" ref="AC693" ca="1" si="618">ROUND(AB693+AC692,0)</f>
        <v>0</v>
      </c>
      <c r="AD693" s="22">
        <f t="shared" ref="AD693" ca="1" si="619">ROUND(AC693+AD692,0)</f>
        <v>0</v>
      </c>
      <c r="AE693" s="22">
        <f t="shared" ref="AE693" ca="1" si="620">ROUND(AD693+AE692,0)</f>
        <v>0</v>
      </c>
    </row>
    <row r="694" spans="1:31" hidden="1">
      <c r="A694" s="258"/>
      <c r="B694" s="21" t="s">
        <v>387</v>
      </c>
      <c r="C694" s="22"/>
      <c r="D694" s="21"/>
      <c r="E694" s="21"/>
      <c r="F694" s="21"/>
      <c r="G694" s="21"/>
      <c r="I694" s="21"/>
      <c r="J694" s="21"/>
      <c r="K694" s="76">
        <f t="shared" ref="K694:W694" ca="1" si="621">IF($C690=LataProjekcji,ROUND($C691-K693,0),ROUND(IF(K692=0,0,$C691-K693),0))</f>
        <v>0</v>
      </c>
      <c r="L694" s="76">
        <f t="shared" ca="1" si="621"/>
        <v>0</v>
      </c>
      <c r="M694" s="76">
        <f t="shared" ca="1" si="621"/>
        <v>0</v>
      </c>
      <c r="N694" s="76">
        <f t="shared" ca="1" si="621"/>
        <v>0</v>
      </c>
      <c r="O694" s="76">
        <f t="shared" ca="1" si="621"/>
        <v>0</v>
      </c>
      <c r="P694" s="76">
        <f t="shared" ca="1" si="621"/>
        <v>0</v>
      </c>
      <c r="Q694" s="76">
        <f t="shared" ca="1" si="621"/>
        <v>0</v>
      </c>
      <c r="R694" s="76">
        <f t="shared" ca="1" si="621"/>
        <v>0</v>
      </c>
      <c r="S694" s="76">
        <f t="shared" ca="1" si="621"/>
        <v>0</v>
      </c>
      <c r="T694" s="76">
        <f t="shared" ca="1" si="621"/>
        <v>0</v>
      </c>
      <c r="U694" s="76">
        <f t="shared" ca="1" si="621"/>
        <v>0</v>
      </c>
      <c r="V694" s="76">
        <f t="shared" ca="1" si="621"/>
        <v>0</v>
      </c>
      <c r="W694" s="76">
        <f t="shared" ca="1" si="621"/>
        <v>0</v>
      </c>
      <c r="X694" s="76">
        <f t="shared" ref="X694:AA694" ca="1" si="622">IF($C690=LataProjekcji,ROUND($C691-X693,0),ROUND(IF(X692=0,0,$C691-X693),0))</f>
        <v>0</v>
      </c>
      <c r="Y694" s="76">
        <f t="shared" ca="1" si="622"/>
        <v>0</v>
      </c>
      <c r="Z694" s="76">
        <f t="shared" ca="1" si="622"/>
        <v>0</v>
      </c>
      <c r="AA694" s="76">
        <f t="shared" ca="1" si="622"/>
        <v>0</v>
      </c>
      <c r="AB694" s="76">
        <f t="shared" ref="AB694:AE694" ca="1" si="623">IF($C690=LataProjekcji,ROUND($C691-AB693,0),ROUND(IF(AB692=0,0,$C691-AB693),0))</f>
        <v>0</v>
      </c>
      <c r="AC694" s="76">
        <f t="shared" ca="1" si="623"/>
        <v>0</v>
      </c>
      <c r="AD694" s="76">
        <f t="shared" ca="1" si="623"/>
        <v>0</v>
      </c>
      <c r="AE694" s="76">
        <f t="shared" ca="1" si="623"/>
        <v>0</v>
      </c>
    </row>
    <row r="695" spans="1:31" hidden="1">
      <c r="A695" s="258"/>
      <c r="B695" s="20"/>
      <c r="C695" s="21"/>
      <c r="D695" s="21"/>
      <c r="E695" s="21"/>
      <c r="F695" s="21"/>
      <c r="G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</row>
    <row r="696" spans="1:31" hidden="1">
      <c r="A696" s="258"/>
      <c r="B696" s="20" t="s">
        <v>371</v>
      </c>
      <c r="C696" s="21">
        <f>C689+1</f>
        <v>68</v>
      </c>
      <c r="D696" s="453">
        <f>D689+1</f>
        <v>160</v>
      </c>
      <c r="E696" s="21"/>
      <c r="F696" s="21"/>
      <c r="G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</row>
    <row r="697" spans="1:31" hidden="1">
      <c r="A697" s="258"/>
      <c r="B697" s="21" t="s">
        <v>394</v>
      </c>
      <c r="C697" s="164">
        <f ca="1">IFERROR(YEAR(OFFSET($D$62,C696,0)),0)</f>
        <v>0</v>
      </c>
      <c r="D697" s="164">
        <f ca="1">IFERROR(MONTH(OFFSET($D$62,C696,0)),0)</f>
        <v>0</v>
      </c>
      <c r="E697" s="522">
        <f ca="1">IleMiesiecyDoKoncaRokuRozliczenieDotacji</f>
        <v>0</v>
      </c>
      <c r="F697" s="21"/>
      <c r="G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</row>
    <row r="698" spans="1:31" hidden="1">
      <c r="A698" s="258"/>
      <c r="B698" s="21" t="s">
        <v>387</v>
      </c>
      <c r="C698" s="244">
        <f ca="1">IF(OFFSET($F$62,C696,0)&lt;0,0,OFFSET($F$62,C696,0))</f>
        <v>0</v>
      </c>
      <c r="D698" s="22" t="str">
        <f ca="1">OFFSET($C$62,C696,0)</f>
        <v/>
      </c>
      <c r="E698" s="22">
        <f ca="1">IF(D698&gt;10,ROUND(($C699/12)*$E697,0),$C698)</f>
        <v>0</v>
      </c>
      <c r="F698" s="21"/>
      <c r="G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</row>
    <row r="699" spans="1:31" hidden="1">
      <c r="A699" s="258"/>
      <c r="B699" s="21" t="s">
        <v>395</v>
      </c>
      <c r="C699" s="656">
        <f ca="1">IF(ISBLANK(OFFSET($D$62,C696,0)),0,IF(OFFSET($C$62,C696,0)&gt;10,ROUND(C698*D699,0),IF(C698&lt;0,0,C698)))</f>
        <v>0</v>
      </c>
      <c r="D699" s="654">
        <f ca="1">'Środki trwałe'!C1502</f>
        <v>0</v>
      </c>
      <c r="E699" s="21"/>
      <c r="F699" s="21"/>
      <c r="G699" s="21"/>
      <c r="I699" s="21"/>
      <c r="J699" s="21"/>
      <c r="K699" s="74">
        <f ca="1">ROUND(IF($C697=LataProjekcji,$E698,IF($C697=LataProjekcji,$C699,0)),0)</f>
        <v>0</v>
      </c>
      <c r="L699" s="247">
        <f ca="1">ROUND(IF(OR(AND($C697=LataProjekcji,$E697&gt;0),AND($C697=LataProjekcji,$E697=0,$D698&lt;=10)),$E698,IF($C697&lt;LataProjekcji,IF((SUM($K699:K699)+$C699)&lt;$C698,$C699,$C698-SUM($K699:K699)),0)),0)</f>
        <v>0</v>
      </c>
      <c r="M699" s="247">
        <f ca="1">ROUND(IF(OR(AND($C697=LataProjekcji,$E697&gt;0),AND($C697=LataProjekcji,$E697=0,$D698&lt;=10)),$E698,IF($C697&lt;LataProjekcji,IF((SUM($K699:L699)+$C699)&lt;$C698,$C699,$C698-SUM($K699:L699)),0)),0)</f>
        <v>0</v>
      </c>
      <c r="N699" s="247">
        <f ca="1">ROUND(IF(OR(AND($C697=LataProjekcji,$E697&gt;0),AND($C697=LataProjekcji,$E697=0,$D698&lt;=10)),$E698,IF($C697&lt;LataProjekcji,IF((SUM($K699:M699)+$C699)&lt;$C698,$C699,$C698-SUM($K699:M699)),0)),0)</f>
        <v>0</v>
      </c>
      <c r="O699" s="247">
        <f ca="1">ROUND(IF(OR(AND($C697=LataProjekcji,$E697&gt;0),AND($C697=LataProjekcji,$E697=0,$D698&lt;=10)),$E698,IF($C697&lt;LataProjekcji,IF((SUM($K699:N699)+$C699)&lt;$C698,$C699,$C698-SUM($K699:N699)),0)),0)</f>
        <v>0</v>
      </c>
      <c r="P699" s="247">
        <f ca="1">ROUND(IF(OR(AND($C697=LataProjekcji,$E697&gt;0),AND($C697=LataProjekcji,$E697=0,$D698&lt;=10)),$E698,IF($C697&lt;LataProjekcji,IF((SUM($K699:O699)+$C699)&lt;$C698,$C699,$C698-SUM($K699:O699)),0)),0)</f>
        <v>0</v>
      </c>
      <c r="Q699" s="247">
        <f ca="1">ROUND(IF(OR(AND($C697=LataProjekcji,$E697&gt;0),AND($C697=LataProjekcji,$E697=0,$D698&lt;=10)),$E698,IF($C697&lt;LataProjekcji,IF((SUM($K699:P699)+$C699)&lt;$C698,$C699,$C698-SUM($K699:P699)),0)),0)</f>
        <v>0</v>
      </c>
      <c r="R699" s="247">
        <f ca="1">ROUND(IF(OR(AND($C697=LataProjekcji,$E697&gt;0),AND($C697=LataProjekcji,$E697=0,$D698&lt;=10)),$E698,IF($C697&lt;LataProjekcji,IF((SUM($K699:Q699)+$C699)&lt;$C698,$C699,$C698-SUM($K699:Q699)),0)),0)</f>
        <v>0</v>
      </c>
      <c r="S699" s="247">
        <f ca="1">ROUND(IF(OR(AND($C697=LataProjekcji,$E697&gt;0),AND($C697=LataProjekcji,$E697=0,$D698&lt;=10)),$E698,IF($C697&lt;LataProjekcji,IF((SUM($K699:R699)+$C699)&lt;$C698,$C699,$C698-SUM($K699:R699)),0)),0)</f>
        <v>0</v>
      </c>
      <c r="T699" s="247">
        <f ca="1">ROUND(IF(OR(AND($C697=LataProjekcji,$E697&gt;0),AND($C697=LataProjekcji,$E697=0,$D698&lt;=10)),$E698,IF($C697&lt;LataProjekcji,IF((SUM($K699:S699)+$C699)&lt;$C698,$C699,$C698-SUM($K699:S699)),0)),0)</f>
        <v>0</v>
      </c>
      <c r="U699" s="247">
        <f ca="1">ROUND(IF(OR(AND($C697=LataProjekcji,$E697&gt;0),AND($C697=LataProjekcji,$E697=0,$D698&lt;=10)),$E698,IF($C697&lt;LataProjekcji,IF((SUM($K699:T699)+$C699)&lt;$C698,$C699,$C698-SUM($K699:T699)),0)),0)</f>
        <v>0</v>
      </c>
      <c r="V699" s="247">
        <f ca="1">ROUND(IF(OR(AND($C697=LataProjekcji,$E697&gt;0),AND($C697=LataProjekcji,$E697=0,$D698&lt;=10)),$E698,IF($C697&lt;LataProjekcji,IF((SUM($K699:U699)+$C699)&lt;$C698,$C699,$C698-SUM($K699:U699)),0)),0)</f>
        <v>0</v>
      </c>
      <c r="W699" s="247">
        <f ca="1">ROUND(IF(OR(AND($C697=LataProjekcji,$E697&gt;0),AND($C697=LataProjekcji,$E697=0,$D698&lt;=10)),$E698,IF($C697&lt;LataProjekcji,IF((SUM($K699:V699)+$C699)&lt;$C698,$C699,$C698-SUM($K699:V699)),0)),0)</f>
        <v>0</v>
      </c>
      <c r="X699" s="247">
        <f ca="1">ROUND(IF(OR(AND($C697=LataProjekcji,$E697&gt;0),AND($C697=LataProjekcji,$E697=0,$D698&lt;=10)),$E698,IF($C697&lt;LataProjekcji,IF((SUM($K699:W699)+$C699)&lt;$C698,$C699,$C698-SUM($K699:W699)),0)),0)</f>
        <v>0</v>
      </c>
      <c r="Y699" s="247">
        <f ca="1">ROUND(IF(OR(AND($C697=LataProjekcji,$E697&gt;0),AND($C697=LataProjekcji,$E697=0,$D698&lt;=10)),$E698,IF($C697&lt;LataProjekcji,IF((SUM($K699:X699)+$C699)&lt;$C698,$C699,$C698-SUM($K699:X699)),0)),0)</f>
        <v>0</v>
      </c>
      <c r="Z699" s="247">
        <f ca="1">ROUND(IF(OR(AND($C697=LataProjekcji,$E697&gt;0),AND($C697=LataProjekcji,$E697=0,$D698&lt;=10)),$E698,IF($C697&lt;LataProjekcji,IF((SUM($K699:Y699)+$C699)&lt;$C698,$C699,$C698-SUM($K699:Y699)),0)),0)</f>
        <v>0</v>
      </c>
      <c r="AA699" s="247">
        <f ca="1">ROUND(IF(OR(AND($C697=LataProjekcji,$E697&gt;0),AND($C697=LataProjekcji,$E697=0,$D698&lt;=10)),$E698,IF($C697&lt;LataProjekcji,IF((SUM($K699:Z699)+$C699)&lt;$C698,$C699,$C698-SUM($K699:Z699)),0)),0)</f>
        <v>0</v>
      </c>
      <c r="AB699" s="247">
        <f ca="1">ROUND(IF(OR(AND($C697=LataProjekcji,$E697&gt;0),AND($C697=LataProjekcji,$E697=0,$D698&lt;=10)),$E698,IF($C697&lt;LataProjekcji,IF((SUM($K699:AA699)+$C699)&lt;$C698,$C699,$C698-SUM($K699:AA699)),0)),0)</f>
        <v>0</v>
      </c>
      <c r="AC699" s="247">
        <f ca="1">ROUND(IF(OR(AND($C697=LataProjekcji,$E697&gt;0),AND($C697=LataProjekcji,$E697=0,$D698&lt;=10)),$E698,IF($C697&lt;LataProjekcji,IF((SUM($K699:AB699)+$C699)&lt;$C698,$C699,$C698-SUM($K699:AB699)),0)),0)</f>
        <v>0</v>
      </c>
      <c r="AD699" s="247">
        <f ca="1">ROUND(IF(OR(AND($C697=LataProjekcji,$E697&gt;0),AND($C697=LataProjekcji,$E697=0,$D698&lt;=10)),$E698,IF($C697&lt;LataProjekcji,IF((SUM($K699:AC699)+$C699)&lt;$C698,$C699,$C698-SUM($K699:AC699)),0)),0)</f>
        <v>0</v>
      </c>
      <c r="AE699" s="247">
        <f ca="1">ROUND(IF(OR(AND($C697=LataProjekcji,$E697&gt;0),AND($C697=LataProjekcji,$E697=0,$D698&lt;=10)),$E698,IF($C697&lt;LataProjekcji,IF((SUM($K699:AD699)+$C699)&lt;$C698,$C699,$C698-SUM($K699:AD699)),0)),0)</f>
        <v>0</v>
      </c>
    </row>
    <row r="700" spans="1:31" hidden="1">
      <c r="A700" s="258"/>
      <c r="B700" s="21" t="s">
        <v>396</v>
      </c>
      <c r="C700" s="22"/>
      <c r="D700" s="21"/>
      <c r="E700" s="21"/>
      <c r="F700" s="21"/>
      <c r="G700" s="21"/>
      <c r="I700" s="21"/>
      <c r="J700" s="21"/>
      <c r="K700" s="22">
        <f ca="1">ROUND(K699,0)</f>
        <v>0</v>
      </c>
      <c r="L700" s="22">
        <f t="shared" ref="L700:W700" ca="1" si="624">ROUND(K700+L699,0)</f>
        <v>0</v>
      </c>
      <c r="M700" s="22">
        <f t="shared" ca="1" si="624"/>
        <v>0</v>
      </c>
      <c r="N700" s="22">
        <f t="shared" ca="1" si="624"/>
        <v>0</v>
      </c>
      <c r="O700" s="22">
        <f t="shared" ca="1" si="624"/>
        <v>0</v>
      </c>
      <c r="P700" s="22">
        <f t="shared" ca="1" si="624"/>
        <v>0</v>
      </c>
      <c r="Q700" s="22">
        <f t="shared" ca="1" si="624"/>
        <v>0</v>
      </c>
      <c r="R700" s="22">
        <f t="shared" ca="1" si="624"/>
        <v>0</v>
      </c>
      <c r="S700" s="22">
        <f t="shared" ca="1" si="624"/>
        <v>0</v>
      </c>
      <c r="T700" s="22">
        <f t="shared" ca="1" si="624"/>
        <v>0</v>
      </c>
      <c r="U700" s="22">
        <f t="shared" ca="1" si="624"/>
        <v>0</v>
      </c>
      <c r="V700" s="22">
        <f t="shared" ca="1" si="624"/>
        <v>0</v>
      </c>
      <c r="W700" s="22">
        <f t="shared" ca="1" si="624"/>
        <v>0</v>
      </c>
      <c r="X700" s="22">
        <f ca="1">ROUND(W700+X699,0)</f>
        <v>0</v>
      </c>
      <c r="Y700" s="22">
        <f t="shared" ref="Y700:AA700" ca="1" si="625">ROUND(X700+Y699,0)</f>
        <v>0</v>
      </c>
      <c r="Z700" s="22">
        <f t="shared" ca="1" si="625"/>
        <v>0</v>
      </c>
      <c r="AA700" s="22">
        <f t="shared" ca="1" si="625"/>
        <v>0</v>
      </c>
      <c r="AB700" s="22">
        <f t="shared" ref="AB700" ca="1" si="626">ROUND(AA700+AB699,0)</f>
        <v>0</v>
      </c>
      <c r="AC700" s="22">
        <f t="shared" ref="AC700" ca="1" si="627">ROUND(AB700+AC699,0)</f>
        <v>0</v>
      </c>
      <c r="AD700" s="22">
        <f t="shared" ref="AD700" ca="1" si="628">ROUND(AC700+AD699,0)</f>
        <v>0</v>
      </c>
      <c r="AE700" s="22">
        <f t="shared" ref="AE700" ca="1" si="629">ROUND(AD700+AE699,0)</f>
        <v>0</v>
      </c>
    </row>
    <row r="701" spans="1:31" hidden="1">
      <c r="A701" s="258"/>
      <c r="B701" s="21" t="s">
        <v>387</v>
      </c>
      <c r="C701" s="22"/>
      <c r="D701" s="21"/>
      <c r="E701" s="21"/>
      <c r="F701" s="21"/>
      <c r="G701" s="21"/>
      <c r="I701" s="21"/>
      <c r="J701" s="21"/>
      <c r="K701" s="76">
        <f t="shared" ref="K701:W701" ca="1" si="630">IF($C697=LataProjekcji,ROUND($C698-K700,0),ROUND(IF(K699=0,0,$C698-K700),0))</f>
        <v>0</v>
      </c>
      <c r="L701" s="76">
        <f t="shared" ca="1" si="630"/>
        <v>0</v>
      </c>
      <c r="M701" s="76">
        <f t="shared" ca="1" si="630"/>
        <v>0</v>
      </c>
      <c r="N701" s="76">
        <f t="shared" ca="1" si="630"/>
        <v>0</v>
      </c>
      <c r="O701" s="76">
        <f t="shared" ca="1" si="630"/>
        <v>0</v>
      </c>
      <c r="P701" s="76">
        <f t="shared" ca="1" si="630"/>
        <v>0</v>
      </c>
      <c r="Q701" s="76">
        <f t="shared" ca="1" si="630"/>
        <v>0</v>
      </c>
      <c r="R701" s="76">
        <f t="shared" ca="1" si="630"/>
        <v>0</v>
      </c>
      <c r="S701" s="76">
        <f t="shared" ca="1" si="630"/>
        <v>0</v>
      </c>
      <c r="T701" s="76">
        <f t="shared" ca="1" si="630"/>
        <v>0</v>
      </c>
      <c r="U701" s="76">
        <f t="shared" ca="1" si="630"/>
        <v>0</v>
      </c>
      <c r="V701" s="76">
        <f t="shared" ca="1" si="630"/>
        <v>0</v>
      </c>
      <c r="W701" s="76">
        <f t="shared" ca="1" si="630"/>
        <v>0</v>
      </c>
      <c r="X701" s="76">
        <f t="shared" ref="X701:AA701" ca="1" si="631">IF($C697=LataProjekcji,ROUND($C698-X700,0),ROUND(IF(X699=0,0,$C698-X700),0))</f>
        <v>0</v>
      </c>
      <c r="Y701" s="76">
        <f t="shared" ca="1" si="631"/>
        <v>0</v>
      </c>
      <c r="Z701" s="76">
        <f t="shared" ca="1" si="631"/>
        <v>0</v>
      </c>
      <c r="AA701" s="76">
        <f t="shared" ca="1" si="631"/>
        <v>0</v>
      </c>
      <c r="AB701" s="76">
        <f t="shared" ref="AB701:AE701" ca="1" si="632">IF($C697=LataProjekcji,ROUND($C698-AB700,0),ROUND(IF(AB699=0,0,$C698-AB700),0))</f>
        <v>0</v>
      </c>
      <c r="AC701" s="76">
        <f t="shared" ca="1" si="632"/>
        <v>0</v>
      </c>
      <c r="AD701" s="76">
        <f t="shared" ca="1" si="632"/>
        <v>0</v>
      </c>
      <c r="AE701" s="76">
        <f t="shared" ca="1" si="632"/>
        <v>0</v>
      </c>
    </row>
    <row r="702" spans="1:31" hidden="1">
      <c r="A702" s="258"/>
      <c r="B702" s="21"/>
      <c r="C702" s="22"/>
      <c r="D702" s="21"/>
      <c r="E702" s="21"/>
      <c r="F702" s="21"/>
      <c r="G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</row>
    <row r="703" spans="1:31" hidden="1">
      <c r="A703" s="258"/>
      <c r="B703" s="20" t="s">
        <v>371</v>
      </c>
      <c r="C703" s="21">
        <f>C696+1</f>
        <v>69</v>
      </c>
      <c r="D703" s="453">
        <f>D696+1</f>
        <v>161</v>
      </c>
      <c r="E703" s="21"/>
      <c r="F703" s="21"/>
      <c r="G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</row>
    <row r="704" spans="1:31" hidden="1">
      <c r="A704" s="258"/>
      <c r="B704" s="21" t="s">
        <v>394</v>
      </c>
      <c r="C704" s="164">
        <f ca="1">IFERROR(YEAR(OFFSET($D$62,C703,0)),0)</f>
        <v>0</v>
      </c>
      <c r="D704" s="164">
        <f ca="1">IFERROR(MONTH(OFFSET($D$62,C703,0)),0)</f>
        <v>0</v>
      </c>
      <c r="E704" s="522">
        <f ca="1">IleMiesiecyDoKoncaRokuRozliczenieDotacji</f>
        <v>0</v>
      </c>
      <c r="F704" s="21"/>
      <c r="G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</row>
    <row r="705" spans="1:31" hidden="1">
      <c r="A705" s="258"/>
      <c r="B705" s="21" t="s">
        <v>387</v>
      </c>
      <c r="C705" s="244">
        <f ca="1">IF(OFFSET($F$62,C703,0)&lt;0,0,OFFSET($F$62,C703,0))</f>
        <v>0</v>
      </c>
      <c r="D705" s="22" t="str">
        <f ca="1">OFFSET($C$62,C703,0)</f>
        <v/>
      </c>
      <c r="E705" s="22">
        <f ca="1">IF(D705&gt;10,ROUND(($C706/12)*$E704,0),$C705)</f>
        <v>0</v>
      </c>
      <c r="F705" s="21"/>
      <c r="G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</row>
    <row r="706" spans="1:31" hidden="1">
      <c r="A706" s="258"/>
      <c r="B706" s="21" t="s">
        <v>395</v>
      </c>
      <c r="C706" s="656">
        <f ca="1">IF(ISBLANK(OFFSET($D$62,C703,0)),0,IF(OFFSET($C$62,C703,0)&gt;10,ROUND(C705*D706,0),IF(C705&lt;0,0,C705)))</f>
        <v>0</v>
      </c>
      <c r="D706" s="654">
        <f ca="1">'Środki trwałe'!C1509</f>
        <v>0</v>
      </c>
      <c r="E706" s="21"/>
      <c r="F706" s="21"/>
      <c r="G706" s="21"/>
      <c r="I706" s="21"/>
      <c r="J706" s="21"/>
      <c r="K706" s="74">
        <f ca="1">ROUND(IF($C704=LataProjekcji,$E705,IF($C704=LataProjekcji,$C706,0)),0)</f>
        <v>0</v>
      </c>
      <c r="L706" s="247">
        <f ca="1">ROUND(IF(OR(AND($C704=LataProjekcji,$E704&gt;0),AND($C704=LataProjekcji,$E704=0,$D705&lt;=10)),$E705,IF($C704&lt;LataProjekcji,IF((SUM($K706:K706)+$C706)&lt;$C705,$C706,$C705-SUM($K706:K706)),0)),0)</f>
        <v>0</v>
      </c>
      <c r="M706" s="247">
        <f ca="1">ROUND(IF(OR(AND($C704=LataProjekcji,$E704&gt;0),AND($C704=LataProjekcji,$E704=0,$D705&lt;=10)),$E705,IF($C704&lt;LataProjekcji,IF((SUM($K706:L706)+$C706)&lt;$C705,$C706,$C705-SUM($K706:L706)),0)),0)</f>
        <v>0</v>
      </c>
      <c r="N706" s="247">
        <f ca="1">ROUND(IF(OR(AND($C704=LataProjekcji,$E704&gt;0),AND($C704=LataProjekcji,$E704=0,$D705&lt;=10)),$E705,IF($C704&lt;LataProjekcji,IF((SUM($K706:M706)+$C706)&lt;$C705,$C706,$C705-SUM($K706:M706)),0)),0)</f>
        <v>0</v>
      </c>
      <c r="O706" s="247">
        <f ca="1">ROUND(IF(OR(AND($C704=LataProjekcji,$E704&gt;0),AND($C704=LataProjekcji,$E704=0,$D705&lt;=10)),$E705,IF($C704&lt;LataProjekcji,IF((SUM($K706:N706)+$C706)&lt;$C705,$C706,$C705-SUM($K706:N706)),0)),0)</f>
        <v>0</v>
      </c>
      <c r="P706" s="247">
        <f ca="1">ROUND(IF(OR(AND($C704=LataProjekcji,$E704&gt;0),AND($C704=LataProjekcji,$E704=0,$D705&lt;=10)),$E705,IF($C704&lt;LataProjekcji,IF((SUM($K706:O706)+$C706)&lt;$C705,$C706,$C705-SUM($K706:O706)),0)),0)</f>
        <v>0</v>
      </c>
      <c r="Q706" s="247">
        <f ca="1">ROUND(IF(OR(AND($C704=LataProjekcji,$E704&gt;0),AND($C704=LataProjekcji,$E704=0,$D705&lt;=10)),$E705,IF($C704&lt;LataProjekcji,IF((SUM($K706:P706)+$C706)&lt;$C705,$C706,$C705-SUM($K706:P706)),0)),0)</f>
        <v>0</v>
      </c>
      <c r="R706" s="247">
        <f ca="1">ROUND(IF(OR(AND($C704=LataProjekcji,$E704&gt;0),AND($C704=LataProjekcji,$E704=0,$D705&lt;=10)),$E705,IF($C704&lt;LataProjekcji,IF((SUM($K706:Q706)+$C706)&lt;$C705,$C706,$C705-SUM($K706:Q706)),0)),0)</f>
        <v>0</v>
      </c>
      <c r="S706" s="247">
        <f ca="1">ROUND(IF(OR(AND($C704=LataProjekcji,$E704&gt;0),AND($C704=LataProjekcji,$E704=0,$D705&lt;=10)),$E705,IF($C704&lt;LataProjekcji,IF((SUM($K706:R706)+$C706)&lt;$C705,$C706,$C705-SUM($K706:R706)),0)),0)</f>
        <v>0</v>
      </c>
      <c r="T706" s="247">
        <f ca="1">ROUND(IF(OR(AND($C704=LataProjekcji,$E704&gt;0),AND($C704=LataProjekcji,$E704=0,$D705&lt;=10)),$E705,IF($C704&lt;LataProjekcji,IF((SUM($K706:S706)+$C706)&lt;$C705,$C706,$C705-SUM($K706:S706)),0)),0)</f>
        <v>0</v>
      </c>
      <c r="U706" s="247">
        <f ca="1">ROUND(IF(OR(AND($C704=LataProjekcji,$E704&gt;0),AND($C704=LataProjekcji,$E704=0,$D705&lt;=10)),$E705,IF($C704&lt;LataProjekcji,IF((SUM($K706:T706)+$C706)&lt;$C705,$C706,$C705-SUM($K706:T706)),0)),0)</f>
        <v>0</v>
      </c>
      <c r="V706" s="247">
        <f ca="1">ROUND(IF(OR(AND($C704=LataProjekcji,$E704&gt;0),AND($C704=LataProjekcji,$E704=0,$D705&lt;=10)),$E705,IF($C704&lt;LataProjekcji,IF((SUM($K706:U706)+$C706)&lt;$C705,$C706,$C705-SUM($K706:U706)),0)),0)</f>
        <v>0</v>
      </c>
      <c r="W706" s="247">
        <f ca="1">ROUND(IF(OR(AND($C704=LataProjekcji,$E704&gt;0),AND($C704=LataProjekcji,$E704=0,$D705&lt;=10)),$E705,IF($C704&lt;LataProjekcji,IF((SUM($K706:V706)+$C706)&lt;$C705,$C706,$C705-SUM($K706:V706)),0)),0)</f>
        <v>0</v>
      </c>
      <c r="X706" s="247">
        <f ca="1">ROUND(IF(OR(AND($C704=LataProjekcji,$E704&gt;0),AND($C704=LataProjekcji,$E704=0,$D705&lt;=10)),$E705,IF($C704&lt;LataProjekcji,IF((SUM($K706:W706)+$C706)&lt;$C705,$C706,$C705-SUM($K706:W706)),0)),0)</f>
        <v>0</v>
      </c>
      <c r="Y706" s="247">
        <f ca="1">ROUND(IF(OR(AND($C704=LataProjekcji,$E704&gt;0),AND($C704=LataProjekcji,$E704=0,$D705&lt;=10)),$E705,IF($C704&lt;LataProjekcji,IF((SUM($K706:X706)+$C706)&lt;$C705,$C706,$C705-SUM($K706:X706)),0)),0)</f>
        <v>0</v>
      </c>
      <c r="Z706" s="247">
        <f ca="1">ROUND(IF(OR(AND($C704=LataProjekcji,$E704&gt;0),AND($C704=LataProjekcji,$E704=0,$D705&lt;=10)),$E705,IF($C704&lt;LataProjekcji,IF((SUM($K706:Y706)+$C706)&lt;$C705,$C706,$C705-SUM($K706:Y706)),0)),0)</f>
        <v>0</v>
      </c>
      <c r="AA706" s="247">
        <f ca="1">ROUND(IF(OR(AND($C704=LataProjekcji,$E704&gt;0),AND($C704=LataProjekcji,$E704=0,$D705&lt;=10)),$E705,IF($C704&lt;LataProjekcji,IF((SUM($K706:Z706)+$C706)&lt;$C705,$C706,$C705-SUM($K706:Z706)),0)),0)</f>
        <v>0</v>
      </c>
      <c r="AB706" s="247">
        <f ca="1">ROUND(IF(OR(AND($C704=LataProjekcji,$E704&gt;0),AND($C704=LataProjekcji,$E704=0,$D705&lt;=10)),$E705,IF($C704&lt;LataProjekcji,IF((SUM($K706:AA706)+$C706)&lt;$C705,$C706,$C705-SUM($K706:AA706)),0)),0)</f>
        <v>0</v>
      </c>
      <c r="AC706" s="247">
        <f ca="1">ROUND(IF(OR(AND($C704=LataProjekcji,$E704&gt;0),AND($C704=LataProjekcji,$E704=0,$D705&lt;=10)),$E705,IF($C704&lt;LataProjekcji,IF((SUM($K706:AB706)+$C706)&lt;$C705,$C706,$C705-SUM($K706:AB706)),0)),0)</f>
        <v>0</v>
      </c>
      <c r="AD706" s="247">
        <f ca="1">ROUND(IF(OR(AND($C704=LataProjekcji,$E704&gt;0),AND($C704=LataProjekcji,$E704=0,$D705&lt;=10)),$E705,IF($C704&lt;LataProjekcji,IF((SUM($K706:AC706)+$C706)&lt;$C705,$C706,$C705-SUM($K706:AC706)),0)),0)</f>
        <v>0</v>
      </c>
      <c r="AE706" s="247">
        <f ca="1">ROUND(IF(OR(AND($C704=LataProjekcji,$E704&gt;0),AND($C704=LataProjekcji,$E704=0,$D705&lt;=10)),$E705,IF($C704&lt;LataProjekcji,IF((SUM($K706:AD706)+$C706)&lt;$C705,$C706,$C705-SUM($K706:AD706)),0)),0)</f>
        <v>0</v>
      </c>
    </row>
    <row r="707" spans="1:31" hidden="1">
      <c r="A707" s="258"/>
      <c r="B707" s="21" t="s">
        <v>396</v>
      </c>
      <c r="C707" s="22"/>
      <c r="D707" s="21"/>
      <c r="E707" s="21"/>
      <c r="F707" s="21"/>
      <c r="G707" s="21"/>
      <c r="I707" s="21"/>
      <c r="J707" s="21"/>
      <c r="K707" s="22">
        <f ca="1">ROUND(K706,0)</f>
        <v>0</v>
      </c>
      <c r="L707" s="22">
        <f t="shared" ref="L707:W707" ca="1" si="633">ROUND(K707+L706,0)</f>
        <v>0</v>
      </c>
      <c r="M707" s="22">
        <f t="shared" ca="1" si="633"/>
        <v>0</v>
      </c>
      <c r="N707" s="22">
        <f t="shared" ca="1" si="633"/>
        <v>0</v>
      </c>
      <c r="O707" s="22">
        <f t="shared" ca="1" si="633"/>
        <v>0</v>
      </c>
      <c r="P707" s="22">
        <f t="shared" ca="1" si="633"/>
        <v>0</v>
      </c>
      <c r="Q707" s="22">
        <f t="shared" ca="1" si="633"/>
        <v>0</v>
      </c>
      <c r="R707" s="22">
        <f t="shared" ca="1" si="633"/>
        <v>0</v>
      </c>
      <c r="S707" s="22">
        <f t="shared" ca="1" si="633"/>
        <v>0</v>
      </c>
      <c r="T707" s="22">
        <f t="shared" ca="1" si="633"/>
        <v>0</v>
      </c>
      <c r="U707" s="22">
        <f t="shared" ca="1" si="633"/>
        <v>0</v>
      </c>
      <c r="V707" s="22">
        <f t="shared" ca="1" si="633"/>
        <v>0</v>
      </c>
      <c r="W707" s="22">
        <f t="shared" ca="1" si="633"/>
        <v>0</v>
      </c>
      <c r="X707" s="22">
        <f ca="1">ROUND(W707+X706,0)</f>
        <v>0</v>
      </c>
      <c r="Y707" s="22">
        <f t="shared" ref="Y707:AA707" ca="1" si="634">ROUND(X707+Y706,0)</f>
        <v>0</v>
      </c>
      <c r="Z707" s="22">
        <f t="shared" ca="1" si="634"/>
        <v>0</v>
      </c>
      <c r="AA707" s="22">
        <f t="shared" ca="1" si="634"/>
        <v>0</v>
      </c>
      <c r="AB707" s="22">
        <f t="shared" ref="AB707" ca="1" si="635">ROUND(AA707+AB706,0)</f>
        <v>0</v>
      </c>
      <c r="AC707" s="22">
        <f t="shared" ref="AC707" ca="1" si="636">ROUND(AB707+AC706,0)</f>
        <v>0</v>
      </c>
      <c r="AD707" s="22">
        <f t="shared" ref="AD707" ca="1" si="637">ROUND(AC707+AD706,0)</f>
        <v>0</v>
      </c>
      <c r="AE707" s="22">
        <f t="shared" ref="AE707" ca="1" si="638">ROUND(AD707+AE706,0)</f>
        <v>0</v>
      </c>
    </row>
    <row r="708" spans="1:31" hidden="1">
      <c r="A708" s="258"/>
      <c r="B708" s="21" t="s">
        <v>387</v>
      </c>
      <c r="C708" s="22"/>
      <c r="D708" s="21"/>
      <c r="E708" s="21"/>
      <c r="F708" s="21"/>
      <c r="G708" s="21"/>
      <c r="I708" s="21"/>
      <c r="J708" s="21"/>
      <c r="K708" s="76">
        <f t="shared" ref="K708:W708" ca="1" si="639">IF($C704=LataProjekcji,ROUND($C705-K707,0),ROUND(IF(K706=0,0,$C705-K707),0))</f>
        <v>0</v>
      </c>
      <c r="L708" s="76">
        <f t="shared" ca="1" si="639"/>
        <v>0</v>
      </c>
      <c r="M708" s="76">
        <f t="shared" ca="1" si="639"/>
        <v>0</v>
      </c>
      <c r="N708" s="76">
        <f t="shared" ca="1" si="639"/>
        <v>0</v>
      </c>
      <c r="O708" s="76">
        <f t="shared" ca="1" si="639"/>
        <v>0</v>
      </c>
      <c r="P708" s="76">
        <f t="shared" ca="1" si="639"/>
        <v>0</v>
      </c>
      <c r="Q708" s="76">
        <f t="shared" ca="1" si="639"/>
        <v>0</v>
      </c>
      <c r="R708" s="76">
        <f t="shared" ca="1" si="639"/>
        <v>0</v>
      </c>
      <c r="S708" s="76">
        <f t="shared" ca="1" si="639"/>
        <v>0</v>
      </c>
      <c r="T708" s="76">
        <f t="shared" ca="1" si="639"/>
        <v>0</v>
      </c>
      <c r="U708" s="76">
        <f t="shared" ca="1" si="639"/>
        <v>0</v>
      </c>
      <c r="V708" s="76">
        <f t="shared" ca="1" si="639"/>
        <v>0</v>
      </c>
      <c r="W708" s="76">
        <f t="shared" ca="1" si="639"/>
        <v>0</v>
      </c>
      <c r="X708" s="76">
        <f t="shared" ref="X708:AA708" ca="1" si="640">IF($C704=LataProjekcji,ROUND($C705-X707,0),ROUND(IF(X706=0,0,$C705-X707),0))</f>
        <v>0</v>
      </c>
      <c r="Y708" s="76">
        <f t="shared" ca="1" si="640"/>
        <v>0</v>
      </c>
      <c r="Z708" s="76">
        <f t="shared" ca="1" si="640"/>
        <v>0</v>
      </c>
      <c r="AA708" s="76">
        <f t="shared" ca="1" si="640"/>
        <v>0</v>
      </c>
      <c r="AB708" s="76">
        <f t="shared" ref="AB708:AE708" ca="1" si="641">IF($C704=LataProjekcji,ROUND($C705-AB707,0),ROUND(IF(AB706=0,0,$C705-AB707),0))</f>
        <v>0</v>
      </c>
      <c r="AC708" s="76">
        <f t="shared" ca="1" si="641"/>
        <v>0</v>
      </c>
      <c r="AD708" s="76">
        <f t="shared" ca="1" si="641"/>
        <v>0</v>
      </c>
      <c r="AE708" s="76">
        <f t="shared" ca="1" si="641"/>
        <v>0</v>
      </c>
    </row>
    <row r="709" spans="1:31" hidden="1">
      <c r="A709" s="258"/>
      <c r="B709" s="21"/>
      <c r="C709" s="22"/>
      <c r="D709" s="21"/>
      <c r="E709" s="21"/>
      <c r="F709" s="21"/>
      <c r="G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</row>
    <row r="710" spans="1:31" hidden="1">
      <c r="A710" s="258"/>
      <c r="B710" s="20" t="s">
        <v>371</v>
      </c>
      <c r="C710" s="21">
        <f>C703+1</f>
        <v>70</v>
      </c>
      <c r="D710" s="453">
        <f>D703+1</f>
        <v>162</v>
      </c>
      <c r="E710" s="21"/>
      <c r="F710" s="21"/>
      <c r="G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</row>
    <row r="711" spans="1:31" hidden="1">
      <c r="A711" s="258"/>
      <c r="B711" s="21" t="s">
        <v>394</v>
      </c>
      <c r="C711" s="164">
        <f ca="1">IFERROR(YEAR(OFFSET($D$62,C710,0)),0)</f>
        <v>0</v>
      </c>
      <c r="D711" s="164">
        <f ca="1">IFERROR(MONTH(OFFSET($D$62,C710,0)),0)</f>
        <v>0</v>
      </c>
      <c r="E711" s="522">
        <f ca="1">IleMiesiecyDoKoncaRokuRozliczenieDotacji</f>
        <v>0</v>
      </c>
      <c r="F711" s="21"/>
      <c r="G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</row>
    <row r="712" spans="1:31" hidden="1">
      <c r="A712" s="258"/>
      <c r="B712" s="21" t="s">
        <v>387</v>
      </c>
      <c r="C712" s="244">
        <f ca="1">IF(OFFSET($F$62,C710,0)&lt;0,0,OFFSET($F$62,C710,0))</f>
        <v>0</v>
      </c>
      <c r="D712" s="22" t="str">
        <f ca="1">OFFSET($C$62,C710,0)</f>
        <v/>
      </c>
      <c r="E712" s="22">
        <f ca="1">IF(D712&gt;10,ROUND(($C713/12)*$E711,0),$C712)</f>
        <v>0</v>
      </c>
      <c r="F712" s="21"/>
      <c r="G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</row>
    <row r="713" spans="1:31" hidden="1">
      <c r="A713" s="258"/>
      <c r="B713" s="21" t="s">
        <v>395</v>
      </c>
      <c r="C713" s="656">
        <f ca="1">IF(ISBLANK(OFFSET($D$62,C710,0)),0,IF(OFFSET($C$62,C710,0)&gt;10,ROUND(C712*D713,0),IF(C712&lt;0,0,C712)))</f>
        <v>0</v>
      </c>
      <c r="D713" s="654">
        <f ca="1">'Środki trwałe'!C1516</f>
        <v>0</v>
      </c>
      <c r="E713" s="21"/>
      <c r="F713" s="21"/>
      <c r="G713" s="21"/>
      <c r="I713" s="21"/>
      <c r="J713" s="21"/>
      <c r="K713" s="74">
        <f ca="1">ROUND(IF($C711=LataProjekcji,$E712,IF($C711=LataProjekcji,$C713,0)),0)</f>
        <v>0</v>
      </c>
      <c r="L713" s="247">
        <f ca="1">ROUND(IF(OR(AND($C711=LataProjekcji,$E711&gt;0),AND($C711=LataProjekcji,$E711=0,$D712&lt;=10)),$E712,IF($C711&lt;LataProjekcji,IF((SUM($K713:K713)+$C713)&lt;$C712,$C713,$C712-SUM($K713:K713)),0)),0)</f>
        <v>0</v>
      </c>
      <c r="M713" s="247">
        <f ca="1">ROUND(IF(OR(AND($C711=LataProjekcji,$E711&gt;0),AND($C711=LataProjekcji,$E711=0,$D712&lt;=10)),$E712,IF($C711&lt;LataProjekcji,IF((SUM($K713:L713)+$C713)&lt;$C712,$C713,$C712-SUM($K713:L713)),0)),0)</f>
        <v>0</v>
      </c>
      <c r="N713" s="247">
        <f ca="1">ROUND(IF(OR(AND($C711=LataProjekcji,$E711&gt;0),AND($C711=LataProjekcji,$E711=0,$D712&lt;=10)),$E712,IF($C711&lt;LataProjekcji,IF((SUM($K713:M713)+$C713)&lt;$C712,$C713,$C712-SUM($K713:M713)),0)),0)</f>
        <v>0</v>
      </c>
      <c r="O713" s="247">
        <f ca="1">ROUND(IF(OR(AND($C711=LataProjekcji,$E711&gt;0),AND($C711=LataProjekcji,$E711=0,$D712&lt;=10)),$E712,IF($C711&lt;LataProjekcji,IF((SUM($K713:N713)+$C713)&lt;$C712,$C713,$C712-SUM($K713:N713)),0)),0)</f>
        <v>0</v>
      </c>
      <c r="P713" s="247">
        <f ca="1">ROUND(IF(OR(AND($C711=LataProjekcji,$E711&gt;0),AND($C711=LataProjekcji,$E711=0,$D712&lt;=10)),$E712,IF($C711&lt;LataProjekcji,IF((SUM($K713:O713)+$C713)&lt;$C712,$C713,$C712-SUM($K713:O713)),0)),0)</f>
        <v>0</v>
      </c>
      <c r="Q713" s="247">
        <f ca="1">ROUND(IF(OR(AND($C711=LataProjekcji,$E711&gt;0),AND($C711=LataProjekcji,$E711=0,$D712&lt;=10)),$E712,IF($C711&lt;LataProjekcji,IF((SUM($K713:P713)+$C713)&lt;$C712,$C713,$C712-SUM($K713:P713)),0)),0)</f>
        <v>0</v>
      </c>
      <c r="R713" s="247">
        <f ca="1">ROUND(IF(OR(AND($C711=LataProjekcji,$E711&gt;0),AND($C711=LataProjekcji,$E711=0,$D712&lt;=10)),$E712,IF($C711&lt;LataProjekcji,IF((SUM($K713:Q713)+$C713)&lt;$C712,$C713,$C712-SUM($K713:Q713)),0)),0)</f>
        <v>0</v>
      </c>
      <c r="S713" s="247">
        <f ca="1">ROUND(IF(OR(AND($C711=LataProjekcji,$E711&gt;0),AND($C711=LataProjekcji,$E711=0,$D712&lt;=10)),$E712,IF($C711&lt;LataProjekcji,IF((SUM($K713:R713)+$C713)&lt;$C712,$C713,$C712-SUM($K713:R713)),0)),0)</f>
        <v>0</v>
      </c>
      <c r="T713" s="247">
        <f ca="1">ROUND(IF(OR(AND($C711=LataProjekcji,$E711&gt;0),AND($C711=LataProjekcji,$E711=0,$D712&lt;=10)),$E712,IF($C711&lt;LataProjekcji,IF((SUM($K713:S713)+$C713)&lt;$C712,$C713,$C712-SUM($K713:S713)),0)),0)</f>
        <v>0</v>
      </c>
      <c r="U713" s="247">
        <f ca="1">ROUND(IF(OR(AND($C711=LataProjekcji,$E711&gt;0),AND($C711=LataProjekcji,$E711=0,$D712&lt;=10)),$E712,IF($C711&lt;LataProjekcji,IF((SUM($K713:T713)+$C713)&lt;$C712,$C713,$C712-SUM($K713:T713)),0)),0)</f>
        <v>0</v>
      </c>
      <c r="V713" s="247">
        <f ca="1">ROUND(IF(OR(AND($C711=LataProjekcji,$E711&gt;0),AND($C711=LataProjekcji,$E711=0,$D712&lt;=10)),$E712,IF($C711&lt;LataProjekcji,IF((SUM($K713:U713)+$C713)&lt;$C712,$C713,$C712-SUM($K713:U713)),0)),0)</f>
        <v>0</v>
      </c>
      <c r="W713" s="247">
        <f ca="1">ROUND(IF(OR(AND($C711=LataProjekcji,$E711&gt;0),AND($C711=LataProjekcji,$E711=0,$D712&lt;=10)),$E712,IF($C711&lt;LataProjekcji,IF((SUM($K713:V713)+$C713)&lt;$C712,$C713,$C712-SUM($K713:V713)),0)),0)</f>
        <v>0</v>
      </c>
      <c r="X713" s="247">
        <f ca="1">ROUND(IF(OR(AND($C711=LataProjekcji,$E711&gt;0),AND($C711=LataProjekcji,$E711=0,$D712&lt;=10)),$E712,IF($C711&lt;LataProjekcji,IF((SUM($K713:W713)+$C713)&lt;$C712,$C713,$C712-SUM($K713:W713)),0)),0)</f>
        <v>0</v>
      </c>
      <c r="Y713" s="247">
        <f ca="1">ROUND(IF(OR(AND($C711=LataProjekcji,$E711&gt;0),AND($C711=LataProjekcji,$E711=0,$D712&lt;=10)),$E712,IF($C711&lt;LataProjekcji,IF((SUM($K713:X713)+$C713)&lt;$C712,$C713,$C712-SUM($K713:X713)),0)),0)</f>
        <v>0</v>
      </c>
      <c r="Z713" s="247">
        <f ca="1">ROUND(IF(OR(AND($C711=LataProjekcji,$E711&gt;0),AND($C711=LataProjekcji,$E711=0,$D712&lt;=10)),$E712,IF($C711&lt;LataProjekcji,IF((SUM($K713:Y713)+$C713)&lt;$C712,$C713,$C712-SUM($K713:Y713)),0)),0)</f>
        <v>0</v>
      </c>
      <c r="AA713" s="247">
        <f ca="1">ROUND(IF(OR(AND($C711=LataProjekcji,$E711&gt;0),AND($C711=LataProjekcji,$E711=0,$D712&lt;=10)),$E712,IF($C711&lt;LataProjekcji,IF((SUM($K713:Z713)+$C713)&lt;$C712,$C713,$C712-SUM($K713:Z713)),0)),0)</f>
        <v>0</v>
      </c>
      <c r="AB713" s="247">
        <f ca="1">ROUND(IF(OR(AND($C711=LataProjekcji,$E711&gt;0),AND($C711=LataProjekcji,$E711=0,$D712&lt;=10)),$E712,IF($C711&lt;LataProjekcji,IF((SUM($K713:AA713)+$C713)&lt;$C712,$C713,$C712-SUM($K713:AA713)),0)),0)</f>
        <v>0</v>
      </c>
      <c r="AC713" s="247">
        <f ca="1">ROUND(IF(OR(AND($C711=LataProjekcji,$E711&gt;0),AND($C711=LataProjekcji,$E711=0,$D712&lt;=10)),$E712,IF($C711&lt;LataProjekcji,IF((SUM($K713:AB713)+$C713)&lt;$C712,$C713,$C712-SUM($K713:AB713)),0)),0)</f>
        <v>0</v>
      </c>
      <c r="AD713" s="247">
        <f ca="1">ROUND(IF(OR(AND($C711=LataProjekcji,$E711&gt;0),AND($C711=LataProjekcji,$E711=0,$D712&lt;=10)),$E712,IF($C711&lt;LataProjekcji,IF((SUM($K713:AC713)+$C713)&lt;$C712,$C713,$C712-SUM($K713:AC713)),0)),0)</f>
        <v>0</v>
      </c>
      <c r="AE713" s="247">
        <f ca="1">ROUND(IF(OR(AND($C711=LataProjekcji,$E711&gt;0),AND($C711=LataProjekcji,$E711=0,$D712&lt;=10)),$E712,IF($C711&lt;LataProjekcji,IF((SUM($K713:AD713)+$C713)&lt;$C712,$C713,$C712-SUM($K713:AD713)),0)),0)</f>
        <v>0</v>
      </c>
    </row>
    <row r="714" spans="1:31" hidden="1">
      <c r="A714" s="258"/>
      <c r="B714" s="21" t="s">
        <v>396</v>
      </c>
      <c r="C714" s="22"/>
      <c r="D714" s="21"/>
      <c r="E714" s="21"/>
      <c r="F714" s="21"/>
      <c r="G714" s="21"/>
      <c r="I714" s="21"/>
      <c r="J714" s="21"/>
      <c r="K714" s="22">
        <f ca="1">ROUND(K713,0)</f>
        <v>0</v>
      </c>
      <c r="L714" s="22">
        <f t="shared" ref="L714:W714" ca="1" si="642">ROUND(K714+L713,0)</f>
        <v>0</v>
      </c>
      <c r="M714" s="22">
        <f t="shared" ca="1" si="642"/>
        <v>0</v>
      </c>
      <c r="N714" s="22">
        <f t="shared" ca="1" si="642"/>
        <v>0</v>
      </c>
      <c r="O714" s="22">
        <f t="shared" ca="1" si="642"/>
        <v>0</v>
      </c>
      <c r="P714" s="22">
        <f t="shared" ca="1" si="642"/>
        <v>0</v>
      </c>
      <c r="Q714" s="22">
        <f t="shared" ca="1" si="642"/>
        <v>0</v>
      </c>
      <c r="R714" s="22">
        <f t="shared" ca="1" si="642"/>
        <v>0</v>
      </c>
      <c r="S714" s="22">
        <f t="shared" ca="1" si="642"/>
        <v>0</v>
      </c>
      <c r="T714" s="22">
        <f t="shared" ca="1" si="642"/>
        <v>0</v>
      </c>
      <c r="U714" s="22">
        <f t="shared" ca="1" si="642"/>
        <v>0</v>
      </c>
      <c r="V714" s="22">
        <f t="shared" ca="1" si="642"/>
        <v>0</v>
      </c>
      <c r="W714" s="22">
        <f t="shared" ca="1" si="642"/>
        <v>0</v>
      </c>
      <c r="X714" s="22">
        <f ca="1">ROUND(W714+X713,0)</f>
        <v>0</v>
      </c>
      <c r="Y714" s="22">
        <f t="shared" ref="Y714:AA714" ca="1" si="643">ROUND(X714+Y713,0)</f>
        <v>0</v>
      </c>
      <c r="Z714" s="22">
        <f t="shared" ca="1" si="643"/>
        <v>0</v>
      </c>
      <c r="AA714" s="22">
        <f t="shared" ca="1" si="643"/>
        <v>0</v>
      </c>
      <c r="AB714" s="22">
        <f t="shared" ref="AB714" ca="1" si="644">ROUND(AA714+AB713,0)</f>
        <v>0</v>
      </c>
      <c r="AC714" s="22">
        <f t="shared" ref="AC714" ca="1" si="645">ROUND(AB714+AC713,0)</f>
        <v>0</v>
      </c>
      <c r="AD714" s="22">
        <f t="shared" ref="AD714" ca="1" si="646">ROUND(AC714+AD713,0)</f>
        <v>0</v>
      </c>
      <c r="AE714" s="22">
        <f t="shared" ref="AE714" ca="1" si="647">ROUND(AD714+AE713,0)</f>
        <v>0</v>
      </c>
    </row>
    <row r="715" spans="1:31" hidden="1">
      <c r="A715" s="258"/>
      <c r="B715" s="21" t="s">
        <v>387</v>
      </c>
      <c r="C715" s="22"/>
      <c r="D715" s="21"/>
      <c r="E715" s="21"/>
      <c r="F715" s="21"/>
      <c r="G715" s="21"/>
      <c r="I715" s="21"/>
      <c r="J715" s="21"/>
      <c r="K715" s="76">
        <f t="shared" ref="K715:W715" ca="1" si="648">IF($C711=LataProjekcji,ROUND($C712-K714,0),ROUND(IF(K713=0,0,$C712-K714),0))</f>
        <v>0</v>
      </c>
      <c r="L715" s="76">
        <f t="shared" ca="1" si="648"/>
        <v>0</v>
      </c>
      <c r="M715" s="76">
        <f t="shared" ca="1" si="648"/>
        <v>0</v>
      </c>
      <c r="N715" s="76">
        <f t="shared" ca="1" si="648"/>
        <v>0</v>
      </c>
      <c r="O715" s="76">
        <f t="shared" ca="1" si="648"/>
        <v>0</v>
      </c>
      <c r="P715" s="76">
        <f t="shared" ca="1" si="648"/>
        <v>0</v>
      </c>
      <c r="Q715" s="76">
        <f t="shared" ca="1" si="648"/>
        <v>0</v>
      </c>
      <c r="R715" s="76">
        <f t="shared" ca="1" si="648"/>
        <v>0</v>
      </c>
      <c r="S715" s="76">
        <f t="shared" ca="1" si="648"/>
        <v>0</v>
      </c>
      <c r="T715" s="76">
        <f t="shared" ca="1" si="648"/>
        <v>0</v>
      </c>
      <c r="U715" s="76">
        <f t="shared" ca="1" si="648"/>
        <v>0</v>
      </c>
      <c r="V715" s="76">
        <f t="shared" ca="1" si="648"/>
        <v>0</v>
      </c>
      <c r="W715" s="76">
        <f t="shared" ca="1" si="648"/>
        <v>0</v>
      </c>
      <c r="X715" s="76">
        <f t="shared" ref="X715:AA715" ca="1" si="649">IF($C711=LataProjekcji,ROUND($C712-X714,0),ROUND(IF(X713=0,0,$C712-X714),0))</f>
        <v>0</v>
      </c>
      <c r="Y715" s="76">
        <f t="shared" ca="1" si="649"/>
        <v>0</v>
      </c>
      <c r="Z715" s="76">
        <f t="shared" ca="1" si="649"/>
        <v>0</v>
      </c>
      <c r="AA715" s="76">
        <f t="shared" ca="1" si="649"/>
        <v>0</v>
      </c>
      <c r="AB715" s="76">
        <f t="shared" ref="AB715:AE715" ca="1" si="650">IF($C711=LataProjekcji,ROUND($C712-AB714,0),ROUND(IF(AB713=0,0,$C712-AB714),0))</f>
        <v>0</v>
      </c>
      <c r="AC715" s="76">
        <f t="shared" ca="1" si="650"/>
        <v>0</v>
      </c>
      <c r="AD715" s="76">
        <f t="shared" ca="1" si="650"/>
        <v>0</v>
      </c>
      <c r="AE715" s="76">
        <f t="shared" ca="1" si="650"/>
        <v>0</v>
      </c>
    </row>
    <row r="716" spans="1:31" hidden="1">
      <c r="A716" s="258"/>
      <c r="B716" s="20"/>
      <c r="C716" s="21"/>
      <c r="D716" s="21"/>
      <c r="E716" s="21"/>
      <c r="F716" s="21"/>
      <c r="G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</row>
    <row r="717" spans="1:31" hidden="1">
      <c r="A717" s="258"/>
      <c r="B717" s="20" t="s">
        <v>371</v>
      </c>
      <c r="C717" s="21">
        <f>C710+1</f>
        <v>71</v>
      </c>
      <c r="D717" s="453">
        <f>D710+1</f>
        <v>163</v>
      </c>
      <c r="E717" s="21"/>
      <c r="F717" s="21"/>
      <c r="G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</row>
    <row r="718" spans="1:31" hidden="1">
      <c r="A718" s="258"/>
      <c r="B718" s="21" t="s">
        <v>394</v>
      </c>
      <c r="C718" s="164">
        <f ca="1">IFERROR(YEAR(OFFSET($D$62,C717,0)),0)</f>
        <v>0</v>
      </c>
      <c r="D718" s="164">
        <f ca="1">IFERROR(MONTH(OFFSET($D$62,C717,0)),0)</f>
        <v>0</v>
      </c>
      <c r="E718" s="522">
        <f ca="1">IleMiesiecyDoKoncaRokuRozliczenieDotacji</f>
        <v>0</v>
      </c>
      <c r="F718" s="21"/>
      <c r="G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</row>
    <row r="719" spans="1:31" hidden="1">
      <c r="A719" s="258"/>
      <c r="B719" s="21" t="s">
        <v>387</v>
      </c>
      <c r="C719" s="244">
        <f ca="1">IF(OFFSET($F$62,C717,0)&lt;0,0,OFFSET($F$62,C717,0))</f>
        <v>0</v>
      </c>
      <c r="D719" s="22" t="str">
        <f ca="1">OFFSET($C$62,C717,0)</f>
        <v/>
      </c>
      <c r="E719" s="22">
        <f ca="1">IF(D719&gt;10,ROUND(($C720/12)*$E718,0),$C719)</f>
        <v>0</v>
      </c>
      <c r="F719" s="21"/>
      <c r="G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</row>
    <row r="720" spans="1:31" hidden="1">
      <c r="A720" s="258"/>
      <c r="B720" s="21" t="s">
        <v>395</v>
      </c>
      <c r="C720" s="656">
        <f ca="1">IF(ISBLANK(OFFSET($D$62,C717,0)),0,IF(OFFSET($C$62,C717,0)&gt;10,ROUND(C719*D720,0),IF(C719&lt;0,0,C719)))</f>
        <v>0</v>
      </c>
      <c r="D720" s="654">
        <f ca="1">'Środki trwałe'!C1523</f>
        <v>0</v>
      </c>
      <c r="E720" s="21"/>
      <c r="F720" s="21"/>
      <c r="G720" s="21"/>
      <c r="I720" s="21"/>
      <c r="J720" s="21"/>
      <c r="K720" s="74">
        <f ca="1">ROUND(IF($C718=LataProjekcji,$E719,IF($C718=LataProjekcji,$C720,0)),0)</f>
        <v>0</v>
      </c>
      <c r="L720" s="247">
        <f ca="1">ROUND(IF(OR(AND($C718=LataProjekcji,$E718&gt;0),AND($C718=LataProjekcji,$E718=0,$D719&lt;=10)),$E719,IF($C718&lt;LataProjekcji,IF((SUM($K720:K720)+$C720)&lt;$C719,$C720,$C719-SUM($K720:K720)),0)),0)</f>
        <v>0</v>
      </c>
      <c r="M720" s="247">
        <f ca="1">ROUND(IF(OR(AND($C718=LataProjekcji,$E718&gt;0),AND($C718=LataProjekcji,$E718=0,$D719&lt;=10)),$E719,IF($C718&lt;LataProjekcji,IF((SUM($K720:L720)+$C720)&lt;$C719,$C720,$C719-SUM($K720:L720)),0)),0)</f>
        <v>0</v>
      </c>
      <c r="N720" s="247">
        <f ca="1">ROUND(IF(OR(AND($C718=LataProjekcji,$E718&gt;0),AND($C718=LataProjekcji,$E718=0,$D719&lt;=10)),$E719,IF($C718&lt;LataProjekcji,IF((SUM($K720:M720)+$C720)&lt;$C719,$C720,$C719-SUM($K720:M720)),0)),0)</f>
        <v>0</v>
      </c>
      <c r="O720" s="247">
        <f ca="1">ROUND(IF(OR(AND($C718=LataProjekcji,$E718&gt;0),AND($C718=LataProjekcji,$E718=0,$D719&lt;=10)),$E719,IF($C718&lt;LataProjekcji,IF((SUM($K720:N720)+$C720)&lt;$C719,$C720,$C719-SUM($K720:N720)),0)),0)</f>
        <v>0</v>
      </c>
      <c r="P720" s="247">
        <f ca="1">ROUND(IF(OR(AND($C718=LataProjekcji,$E718&gt;0),AND($C718=LataProjekcji,$E718=0,$D719&lt;=10)),$E719,IF($C718&lt;LataProjekcji,IF((SUM($K720:O720)+$C720)&lt;$C719,$C720,$C719-SUM($K720:O720)),0)),0)</f>
        <v>0</v>
      </c>
      <c r="Q720" s="247">
        <f ca="1">ROUND(IF(OR(AND($C718=LataProjekcji,$E718&gt;0),AND($C718=LataProjekcji,$E718=0,$D719&lt;=10)),$E719,IF($C718&lt;LataProjekcji,IF((SUM($K720:P720)+$C720)&lt;$C719,$C720,$C719-SUM($K720:P720)),0)),0)</f>
        <v>0</v>
      </c>
      <c r="R720" s="247">
        <f ca="1">ROUND(IF(OR(AND($C718=LataProjekcji,$E718&gt;0),AND($C718=LataProjekcji,$E718=0,$D719&lt;=10)),$E719,IF($C718&lt;LataProjekcji,IF((SUM($K720:Q720)+$C720)&lt;$C719,$C720,$C719-SUM($K720:Q720)),0)),0)</f>
        <v>0</v>
      </c>
      <c r="S720" s="247">
        <f ca="1">ROUND(IF(OR(AND($C718=LataProjekcji,$E718&gt;0),AND($C718=LataProjekcji,$E718=0,$D719&lt;=10)),$E719,IF($C718&lt;LataProjekcji,IF((SUM($K720:R720)+$C720)&lt;$C719,$C720,$C719-SUM($K720:R720)),0)),0)</f>
        <v>0</v>
      </c>
      <c r="T720" s="247">
        <f ca="1">ROUND(IF(OR(AND($C718=LataProjekcji,$E718&gt;0),AND($C718=LataProjekcji,$E718=0,$D719&lt;=10)),$E719,IF($C718&lt;LataProjekcji,IF((SUM($K720:S720)+$C720)&lt;$C719,$C720,$C719-SUM($K720:S720)),0)),0)</f>
        <v>0</v>
      </c>
      <c r="U720" s="247">
        <f ca="1">ROUND(IF(OR(AND($C718=LataProjekcji,$E718&gt;0),AND($C718=LataProjekcji,$E718=0,$D719&lt;=10)),$E719,IF($C718&lt;LataProjekcji,IF((SUM($K720:T720)+$C720)&lt;$C719,$C720,$C719-SUM($K720:T720)),0)),0)</f>
        <v>0</v>
      </c>
      <c r="V720" s="247">
        <f ca="1">ROUND(IF(OR(AND($C718=LataProjekcji,$E718&gt;0),AND($C718=LataProjekcji,$E718=0,$D719&lt;=10)),$E719,IF($C718&lt;LataProjekcji,IF((SUM($K720:U720)+$C720)&lt;$C719,$C720,$C719-SUM($K720:U720)),0)),0)</f>
        <v>0</v>
      </c>
      <c r="W720" s="247">
        <f ca="1">ROUND(IF(OR(AND($C718=LataProjekcji,$E718&gt;0),AND($C718=LataProjekcji,$E718=0,$D719&lt;=10)),$E719,IF($C718&lt;LataProjekcji,IF((SUM($K720:V720)+$C720)&lt;$C719,$C720,$C719-SUM($K720:V720)),0)),0)</f>
        <v>0</v>
      </c>
      <c r="X720" s="247">
        <f ca="1">ROUND(IF(OR(AND($C718=LataProjekcji,$E718&gt;0),AND($C718=LataProjekcji,$E718=0,$D719&lt;=10)),$E719,IF($C718&lt;LataProjekcji,IF((SUM($K720:W720)+$C720)&lt;$C719,$C720,$C719-SUM($K720:W720)),0)),0)</f>
        <v>0</v>
      </c>
      <c r="Y720" s="247">
        <f ca="1">ROUND(IF(OR(AND($C718=LataProjekcji,$E718&gt;0),AND($C718=LataProjekcji,$E718=0,$D719&lt;=10)),$E719,IF($C718&lt;LataProjekcji,IF((SUM($K720:X720)+$C720)&lt;$C719,$C720,$C719-SUM($K720:X720)),0)),0)</f>
        <v>0</v>
      </c>
      <c r="Z720" s="247">
        <f ca="1">ROUND(IF(OR(AND($C718=LataProjekcji,$E718&gt;0),AND($C718=LataProjekcji,$E718=0,$D719&lt;=10)),$E719,IF($C718&lt;LataProjekcji,IF((SUM($K720:Y720)+$C720)&lt;$C719,$C720,$C719-SUM($K720:Y720)),0)),0)</f>
        <v>0</v>
      </c>
      <c r="AA720" s="247">
        <f ca="1">ROUND(IF(OR(AND($C718=LataProjekcji,$E718&gt;0),AND($C718=LataProjekcji,$E718=0,$D719&lt;=10)),$E719,IF($C718&lt;LataProjekcji,IF((SUM($K720:Z720)+$C720)&lt;$C719,$C720,$C719-SUM($K720:Z720)),0)),0)</f>
        <v>0</v>
      </c>
      <c r="AB720" s="247">
        <f ca="1">ROUND(IF(OR(AND($C718=LataProjekcji,$E718&gt;0),AND($C718=LataProjekcji,$E718=0,$D719&lt;=10)),$E719,IF($C718&lt;LataProjekcji,IF((SUM($K720:AA720)+$C720)&lt;$C719,$C720,$C719-SUM($K720:AA720)),0)),0)</f>
        <v>0</v>
      </c>
      <c r="AC720" s="247">
        <f ca="1">ROUND(IF(OR(AND($C718=LataProjekcji,$E718&gt;0),AND($C718=LataProjekcji,$E718=0,$D719&lt;=10)),$E719,IF($C718&lt;LataProjekcji,IF((SUM($K720:AB720)+$C720)&lt;$C719,$C720,$C719-SUM($K720:AB720)),0)),0)</f>
        <v>0</v>
      </c>
      <c r="AD720" s="247">
        <f ca="1">ROUND(IF(OR(AND($C718=LataProjekcji,$E718&gt;0),AND($C718=LataProjekcji,$E718=0,$D719&lt;=10)),$E719,IF($C718&lt;LataProjekcji,IF((SUM($K720:AC720)+$C720)&lt;$C719,$C720,$C719-SUM($K720:AC720)),0)),0)</f>
        <v>0</v>
      </c>
      <c r="AE720" s="247">
        <f ca="1">ROUND(IF(OR(AND($C718=LataProjekcji,$E718&gt;0),AND($C718=LataProjekcji,$E718=0,$D719&lt;=10)),$E719,IF($C718&lt;LataProjekcji,IF((SUM($K720:AD720)+$C720)&lt;$C719,$C720,$C719-SUM($K720:AD720)),0)),0)</f>
        <v>0</v>
      </c>
    </row>
    <row r="721" spans="1:31" hidden="1">
      <c r="A721" s="258"/>
      <c r="B721" s="21" t="s">
        <v>396</v>
      </c>
      <c r="C721" s="22"/>
      <c r="D721" s="21"/>
      <c r="E721" s="21"/>
      <c r="F721" s="21"/>
      <c r="G721" s="21"/>
      <c r="I721" s="21"/>
      <c r="J721" s="21"/>
      <c r="K721" s="22">
        <f ca="1">ROUND(K720,0)</f>
        <v>0</v>
      </c>
      <c r="L721" s="22">
        <f t="shared" ref="L721:W721" ca="1" si="651">ROUND(K721+L720,0)</f>
        <v>0</v>
      </c>
      <c r="M721" s="22">
        <f t="shared" ca="1" si="651"/>
        <v>0</v>
      </c>
      <c r="N721" s="22">
        <f t="shared" ca="1" si="651"/>
        <v>0</v>
      </c>
      <c r="O721" s="22">
        <f t="shared" ca="1" si="651"/>
        <v>0</v>
      </c>
      <c r="P721" s="22">
        <f t="shared" ca="1" si="651"/>
        <v>0</v>
      </c>
      <c r="Q721" s="22">
        <f t="shared" ca="1" si="651"/>
        <v>0</v>
      </c>
      <c r="R721" s="22">
        <f t="shared" ca="1" si="651"/>
        <v>0</v>
      </c>
      <c r="S721" s="22">
        <f t="shared" ca="1" si="651"/>
        <v>0</v>
      </c>
      <c r="T721" s="22">
        <f t="shared" ca="1" si="651"/>
        <v>0</v>
      </c>
      <c r="U721" s="22">
        <f t="shared" ca="1" si="651"/>
        <v>0</v>
      </c>
      <c r="V721" s="22">
        <f t="shared" ca="1" si="651"/>
        <v>0</v>
      </c>
      <c r="W721" s="22">
        <f t="shared" ca="1" si="651"/>
        <v>0</v>
      </c>
      <c r="X721" s="22">
        <f ca="1">ROUND(W721+X720,0)</f>
        <v>0</v>
      </c>
      <c r="Y721" s="22">
        <f t="shared" ref="Y721:AA721" ca="1" si="652">ROUND(X721+Y720,0)</f>
        <v>0</v>
      </c>
      <c r="Z721" s="22">
        <f t="shared" ca="1" si="652"/>
        <v>0</v>
      </c>
      <c r="AA721" s="22">
        <f t="shared" ca="1" si="652"/>
        <v>0</v>
      </c>
      <c r="AB721" s="22">
        <f t="shared" ref="AB721" ca="1" si="653">ROUND(AA721+AB720,0)</f>
        <v>0</v>
      </c>
      <c r="AC721" s="22">
        <f t="shared" ref="AC721" ca="1" si="654">ROUND(AB721+AC720,0)</f>
        <v>0</v>
      </c>
      <c r="AD721" s="22">
        <f t="shared" ref="AD721" ca="1" si="655">ROUND(AC721+AD720,0)</f>
        <v>0</v>
      </c>
      <c r="AE721" s="22">
        <f t="shared" ref="AE721" ca="1" si="656">ROUND(AD721+AE720,0)</f>
        <v>0</v>
      </c>
    </row>
    <row r="722" spans="1:31" hidden="1">
      <c r="A722" s="258"/>
      <c r="B722" s="21" t="s">
        <v>387</v>
      </c>
      <c r="C722" s="22"/>
      <c r="D722" s="21"/>
      <c r="E722" s="21"/>
      <c r="F722" s="21"/>
      <c r="G722" s="21"/>
      <c r="I722" s="21"/>
      <c r="J722" s="21"/>
      <c r="K722" s="76">
        <f t="shared" ref="K722:W722" ca="1" si="657">IF($C718=LataProjekcji,ROUND($C719-K721,0),ROUND(IF(K720=0,0,$C719-K721),0))</f>
        <v>0</v>
      </c>
      <c r="L722" s="76">
        <f t="shared" ca="1" si="657"/>
        <v>0</v>
      </c>
      <c r="M722" s="76">
        <f t="shared" ca="1" si="657"/>
        <v>0</v>
      </c>
      <c r="N722" s="76">
        <f t="shared" ca="1" si="657"/>
        <v>0</v>
      </c>
      <c r="O722" s="76">
        <f t="shared" ca="1" si="657"/>
        <v>0</v>
      </c>
      <c r="P722" s="76">
        <f t="shared" ca="1" si="657"/>
        <v>0</v>
      </c>
      <c r="Q722" s="76">
        <f t="shared" ca="1" si="657"/>
        <v>0</v>
      </c>
      <c r="R722" s="76">
        <f t="shared" ca="1" si="657"/>
        <v>0</v>
      </c>
      <c r="S722" s="76">
        <f t="shared" ca="1" si="657"/>
        <v>0</v>
      </c>
      <c r="T722" s="76">
        <f t="shared" ca="1" si="657"/>
        <v>0</v>
      </c>
      <c r="U722" s="76">
        <f t="shared" ca="1" si="657"/>
        <v>0</v>
      </c>
      <c r="V722" s="76">
        <f t="shared" ca="1" si="657"/>
        <v>0</v>
      </c>
      <c r="W722" s="76">
        <f t="shared" ca="1" si="657"/>
        <v>0</v>
      </c>
      <c r="X722" s="76">
        <f t="shared" ref="X722:AA722" ca="1" si="658">IF($C718=LataProjekcji,ROUND($C719-X721,0),ROUND(IF(X720=0,0,$C719-X721),0))</f>
        <v>0</v>
      </c>
      <c r="Y722" s="76">
        <f t="shared" ca="1" si="658"/>
        <v>0</v>
      </c>
      <c r="Z722" s="76">
        <f t="shared" ca="1" si="658"/>
        <v>0</v>
      </c>
      <c r="AA722" s="76">
        <f t="shared" ca="1" si="658"/>
        <v>0</v>
      </c>
      <c r="AB722" s="76">
        <f t="shared" ref="AB722:AE722" ca="1" si="659">IF($C718=LataProjekcji,ROUND($C719-AB721,0),ROUND(IF(AB720=0,0,$C719-AB721),0))</f>
        <v>0</v>
      </c>
      <c r="AC722" s="76">
        <f t="shared" ca="1" si="659"/>
        <v>0</v>
      </c>
      <c r="AD722" s="76">
        <f t="shared" ca="1" si="659"/>
        <v>0</v>
      </c>
      <c r="AE722" s="76">
        <f t="shared" ca="1" si="659"/>
        <v>0</v>
      </c>
    </row>
    <row r="723" spans="1:31" hidden="1">
      <c r="A723" s="258"/>
      <c r="B723" s="21"/>
      <c r="C723" s="22"/>
      <c r="D723" s="21"/>
      <c r="E723" s="21"/>
      <c r="F723" s="21"/>
      <c r="G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</row>
    <row r="724" spans="1:31" hidden="1">
      <c r="A724" s="258"/>
      <c r="B724" s="20" t="s">
        <v>371</v>
      </c>
      <c r="C724" s="21">
        <f>C717+1</f>
        <v>72</v>
      </c>
      <c r="D724" s="453">
        <f>D717+1</f>
        <v>164</v>
      </c>
      <c r="E724" s="21"/>
      <c r="F724" s="21"/>
      <c r="G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</row>
    <row r="725" spans="1:31" hidden="1">
      <c r="A725" s="258"/>
      <c r="B725" s="21" t="s">
        <v>394</v>
      </c>
      <c r="C725" s="164">
        <f ca="1">IFERROR(YEAR(OFFSET($D$62,C724,0)),0)</f>
        <v>0</v>
      </c>
      <c r="D725" s="164">
        <f ca="1">IFERROR(MONTH(OFFSET($D$62,C724,0)),0)</f>
        <v>0</v>
      </c>
      <c r="E725" s="522">
        <f ca="1">IleMiesiecyDoKoncaRokuRozliczenieDotacji</f>
        <v>0</v>
      </c>
      <c r="F725" s="21"/>
      <c r="G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</row>
    <row r="726" spans="1:31" hidden="1">
      <c r="A726" s="258"/>
      <c r="B726" s="21" t="s">
        <v>387</v>
      </c>
      <c r="C726" s="244">
        <f ca="1">IF(OFFSET($F$62,C724,0)&lt;0,0,OFFSET($F$62,C724,0))</f>
        <v>0</v>
      </c>
      <c r="D726" s="22" t="str">
        <f ca="1">OFFSET($C$62,C724,0)</f>
        <v/>
      </c>
      <c r="E726" s="22">
        <f ca="1">IF(D726&gt;10,ROUND(($C727/12)*$E725,0),$C726)</f>
        <v>0</v>
      </c>
      <c r="F726" s="21"/>
      <c r="G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</row>
    <row r="727" spans="1:31" hidden="1">
      <c r="A727" s="258"/>
      <c r="B727" s="21" t="s">
        <v>395</v>
      </c>
      <c r="C727" s="656">
        <f ca="1">IF(ISBLANK(OFFSET($D$62,C724,0)),0,IF(OFFSET($C$62,C724,0)&gt;10,ROUND(C726*D727,0),IF(C726&lt;0,0,C726)))</f>
        <v>0</v>
      </c>
      <c r="D727" s="654">
        <f ca="1">'Środki trwałe'!C1530</f>
        <v>0</v>
      </c>
      <c r="E727" s="21"/>
      <c r="F727" s="21"/>
      <c r="G727" s="21"/>
      <c r="I727" s="21"/>
      <c r="J727" s="21"/>
      <c r="K727" s="74">
        <f ca="1">ROUND(IF($C725=LataProjekcji,$E726,IF($C725=LataProjekcji,$C727,0)),0)</f>
        <v>0</v>
      </c>
      <c r="L727" s="247">
        <f ca="1">ROUND(IF(OR(AND($C725=LataProjekcji,$E725&gt;0),AND($C725=LataProjekcji,$E725=0,$D726&lt;=10)),$E726,IF($C725&lt;LataProjekcji,IF((SUM($K727:K727)+$C727)&lt;$C726,$C727,$C726-SUM($K727:K727)),0)),0)</f>
        <v>0</v>
      </c>
      <c r="M727" s="247">
        <f ca="1">ROUND(IF(OR(AND($C725=LataProjekcji,$E725&gt;0),AND($C725=LataProjekcji,$E725=0,$D726&lt;=10)),$E726,IF($C725&lt;LataProjekcji,IF((SUM($K727:L727)+$C727)&lt;$C726,$C727,$C726-SUM($K727:L727)),0)),0)</f>
        <v>0</v>
      </c>
      <c r="N727" s="247">
        <f ca="1">ROUND(IF(OR(AND($C725=LataProjekcji,$E725&gt;0),AND($C725=LataProjekcji,$E725=0,$D726&lt;=10)),$E726,IF($C725&lt;LataProjekcji,IF((SUM($K727:M727)+$C727)&lt;$C726,$C727,$C726-SUM($K727:M727)),0)),0)</f>
        <v>0</v>
      </c>
      <c r="O727" s="247">
        <f ca="1">ROUND(IF(OR(AND($C725=LataProjekcji,$E725&gt;0),AND($C725=LataProjekcji,$E725=0,$D726&lt;=10)),$E726,IF($C725&lt;LataProjekcji,IF((SUM($K727:N727)+$C727)&lt;$C726,$C727,$C726-SUM($K727:N727)),0)),0)</f>
        <v>0</v>
      </c>
      <c r="P727" s="247">
        <f ca="1">ROUND(IF(OR(AND($C725=LataProjekcji,$E725&gt;0),AND($C725=LataProjekcji,$E725=0,$D726&lt;=10)),$E726,IF($C725&lt;LataProjekcji,IF((SUM($K727:O727)+$C727)&lt;$C726,$C727,$C726-SUM($K727:O727)),0)),0)</f>
        <v>0</v>
      </c>
      <c r="Q727" s="247">
        <f ca="1">ROUND(IF(OR(AND($C725=LataProjekcji,$E725&gt;0),AND($C725=LataProjekcji,$E725=0,$D726&lt;=10)),$E726,IF($C725&lt;LataProjekcji,IF((SUM($K727:P727)+$C727)&lt;$C726,$C727,$C726-SUM($K727:P727)),0)),0)</f>
        <v>0</v>
      </c>
      <c r="R727" s="247">
        <f ca="1">ROUND(IF(OR(AND($C725=LataProjekcji,$E725&gt;0),AND($C725=LataProjekcji,$E725=0,$D726&lt;=10)),$E726,IF($C725&lt;LataProjekcji,IF((SUM($K727:Q727)+$C727)&lt;$C726,$C727,$C726-SUM($K727:Q727)),0)),0)</f>
        <v>0</v>
      </c>
      <c r="S727" s="247">
        <f ca="1">ROUND(IF(OR(AND($C725=LataProjekcji,$E725&gt;0),AND($C725=LataProjekcji,$E725=0,$D726&lt;=10)),$E726,IF($C725&lt;LataProjekcji,IF((SUM($K727:R727)+$C727)&lt;$C726,$C727,$C726-SUM($K727:R727)),0)),0)</f>
        <v>0</v>
      </c>
      <c r="T727" s="247">
        <f ca="1">ROUND(IF(OR(AND($C725=LataProjekcji,$E725&gt;0),AND($C725=LataProjekcji,$E725=0,$D726&lt;=10)),$E726,IF($C725&lt;LataProjekcji,IF((SUM($K727:S727)+$C727)&lt;$C726,$C727,$C726-SUM($K727:S727)),0)),0)</f>
        <v>0</v>
      </c>
      <c r="U727" s="247">
        <f ca="1">ROUND(IF(OR(AND($C725=LataProjekcji,$E725&gt;0),AND($C725=LataProjekcji,$E725=0,$D726&lt;=10)),$E726,IF($C725&lt;LataProjekcji,IF((SUM($K727:T727)+$C727)&lt;$C726,$C727,$C726-SUM($K727:T727)),0)),0)</f>
        <v>0</v>
      </c>
      <c r="V727" s="247">
        <f ca="1">ROUND(IF(OR(AND($C725=LataProjekcji,$E725&gt;0),AND($C725=LataProjekcji,$E725=0,$D726&lt;=10)),$E726,IF($C725&lt;LataProjekcji,IF((SUM($K727:U727)+$C727)&lt;$C726,$C727,$C726-SUM($K727:U727)),0)),0)</f>
        <v>0</v>
      </c>
      <c r="W727" s="247">
        <f ca="1">ROUND(IF(OR(AND($C725=LataProjekcji,$E725&gt;0),AND($C725=LataProjekcji,$E725=0,$D726&lt;=10)),$E726,IF($C725&lt;LataProjekcji,IF((SUM($K727:V727)+$C727)&lt;$C726,$C727,$C726-SUM($K727:V727)),0)),0)</f>
        <v>0</v>
      </c>
      <c r="X727" s="247">
        <f ca="1">ROUND(IF(OR(AND($C725=LataProjekcji,$E725&gt;0),AND($C725=LataProjekcji,$E725=0,$D726&lt;=10)),$E726,IF($C725&lt;LataProjekcji,IF((SUM($K727:W727)+$C727)&lt;$C726,$C727,$C726-SUM($K727:W727)),0)),0)</f>
        <v>0</v>
      </c>
      <c r="Y727" s="247">
        <f ca="1">ROUND(IF(OR(AND($C725=LataProjekcji,$E725&gt;0),AND($C725=LataProjekcji,$E725=0,$D726&lt;=10)),$E726,IF($C725&lt;LataProjekcji,IF((SUM($K727:X727)+$C727)&lt;$C726,$C727,$C726-SUM($K727:X727)),0)),0)</f>
        <v>0</v>
      </c>
      <c r="Z727" s="247">
        <f ca="1">ROUND(IF(OR(AND($C725=LataProjekcji,$E725&gt;0),AND($C725=LataProjekcji,$E725=0,$D726&lt;=10)),$E726,IF($C725&lt;LataProjekcji,IF((SUM($K727:Y727)+$C727)&lt;$C726,$C727,$C726-SUM($K727:Y727)),0)),0)</f>
        <v>0</v>
      </c>
      <c r="AA727" s="247">
        <f ca="1">ROUND(IF(OR(AND($C725=LataProjekcji,$E725&gt;0),AND($C725=LataProjekcji,$E725=0,$D726&lt;=10)),$E726,IF($C725&lt;LataProjekcji,IF((SUM($K727:Z727)+$C727)&lt;$C726,$C727,$C726-SUM($K727:Z727)),0)),0)</f>
        <v>0</v>
      </c>
      <c r="AB727" s="247">
        <f ca="1">ROUND(IF(OR(AND($C725=LataProjekcji,$E725&gt;0),AND($C725=LataProjekcji,$E725=0,$D726&lt;=10)),$E726,IF($C725&lt;LataProjekcji,IF((SUM($K727:AA727)+$C727)&lt;$C726,$C727,$C726-SUM($K727:AA727)),0)),0)</f>
        <v>0</v>
      </c>
      <c r="AC727" s="247">
        <f ca="1">ROUND(IF(OR(AND($C725=LataProjekcji,$E725&gt;0),AND($C725=LataProjekcji,$E725=0,$D726&lt;=10)),$E726,IF($C725&lt;LataProjekcji,IF((SUM($K727:AB727)+$C727)&lt;$C726,$C727,$C726-SUM($K727:AB727)),0)),0)</f>
        <v>0</v>
      </c>
      <c r="AD727" s="247">
        <f ca="1">ROUND(IF(OR(AND($C725=LataProjekcji,$E725&gt;0),AND($C725=LataProjekcji,$E725=0,$D726&lt;=10)),$E726,IF($C725&lt;LataProjekcji,IF((SUM($K727:AC727)+$C727)&lt;$C726,$C727,$C726-SUM($K727:AC727)),0)),0)</f>
        <v>0</v>
      </c>
      <c r="AE727" s="247">
        <f ca="1">ROUND(IF(OR(AND($C725=LataProjekcji,$E725&gt;0),AND($C725=LataProjekcji,$E725=0,$D726&lt;=10)),$E726,IF($C725&lt;LataProjekcji,IF((SUM($K727:AD727)+$C727)&lt;$C726,$C727,$C726-SUM($K727:AD727)),0)),0)</f>
        <v>0</v>
      </c>
    </row>
    <row r="728" spans="1:31" hidden="1">
      <c r="A728" s="258"/>
      <c r="B728" s="21" t="s">
        <v>396</v>
      </c>
      <c r="C728" s="22"/>
      <c r="D728" s="21"/>
      <c r="E728" s="21"/>
      <c r="F728" s="21"/>
      <c r="G728" s="21"/>
      <c r="I728" s="21"/>
      <c r="J728" s="21"/>
      <c r="K728" s="22">
        <f ca="1">ROUND(K727,0)</f>
        <v>0</v>
      </c>
      <c r="L728" s="22">
        <f t="shared" ref="L728:W728" ca="1" si="660">ROUND(K728+L727,0)</f>
        <v>0</v>
      </c>
      <c r="M728" s="22">
        <f t="shared" ca="1" si="660"/>
        <v>0</v>
      </c>
      <c r="N728" s="22">
        <f t="shared" ca="1" si="660"/>
        <v>0</v>
      </c>
      <c r="O728" s="22">
        <f t="shared" ca="1" si="660"/>
        <v>0</v>
      </c>
      <c r="P728" s="22">
        <f t="shared" ca="1" si="660"/>
        <v>0</v>
      </c>
      <c r="Q728" s="22">
        <f t="shared" ca="1" si="660"/>
        <v>0</v>
      </c>
      <c r="R728" s="22">
        <f t="shared" ca="1" si="660"/>
        <v>0</v>
      </c>
      <c r="S728" s="22">
        <f t="shared" ca="1" si="660"/>
        <v>0</v>
      </c>
      <c r="T728" s="22">
        <f t="shared" ca="1" si="660"/>
        <v>0</v>
      </c>
      <c r="U728" s="22">
        <f t="shared" ca="1" si="660"/>
        <v>0</v>
      </c>
      <c r="V728" s="22">
        <f t="shared" ca="1" si="660"/>
        <v>0</v>
      </c>
      <c r="W728" s="22">
        <f t="shared" ca="1" si="660"/>
        <v>0</v>
      </c>
      <c r="X728" s="22">
        <f ca="1">ROUND(W728+X727,0)</f>
        <v>0</v>
      </c>
      <c r="Y728" s="22">
        <f t="shared" ref="Y728:AA728" ca="1" si="661">ROUND(X728+Y727,0)</f>
        <v>0</v>
      </c>
      <c r="Z728" s="22">
        <f t="shared" ca="1" si="661"/>
        <v>0</v>
      </c>
      <c r="AA728" s="22">
        <f t="shared" ca="1" si="661"/>
        <v>0</v>
      </c>
      <c r="AB728" s="22">
        <f t="shared" ref="AB728" ca="1" si="662">ROUND(AA728+AB727,0)</f>
        <v>0</v>
      </c>
      <c r="AC728" s="22">
        <f t="shared" ref="AC728" ca="1" si="663">ROUND(AB728+AC727,0)</f>
        <v>0</v>
      </c>
      <c r="AD728" s="22">
        <f t="shared" ref="AD728" ca="1" si="664">ROUND(AC728+AD727,0)</f>
        <v>0</v>
      </c>
      <c r="AE728" s="22">
        <f t="shared" ref="AE728" ca="1" si="665">ROUND(AD728+AE727,0)</f>
        <v>0</v>
      </c>
    </row>
    <row r="729" spans="1:31" hidden="1">
      <c r="A729" s="258"/>
      <c r="B729" s="21" t="s">
        <v>387</v>
      </c>
      <c r="C729" s="22"/>
      <c r="D729" s="21"/>
      <c r="E729" s="21"/>
      <c r="F729" s="21"/>
      <c r="G729" s="21"/>
      <c r="I729" s="21"/>
      <c r="J729" s="21"/>
      <c r="K729" s="76">
        <f t="shared" ref="K729:W729" ca="1" si="666">IF($C725=LataProjekcji,ROUND($C726-K728,0),ROUND(IF(K727=0,0,$C726-K728),0))</f>
        <v>0</v>
      </c>
      <c r="L729" s="76">
        <f t="shared" ca="1" si="666"/>
        <v>0</v>
      </c>
      <c r="M729" s="76">
        <f t="shared" ca="1" si="666"/>
        <v>0</v>
      </c>
      <c r="N729" s="76">
        <f t="shared" ca="1" si="666"/>
        <v>0</v>
      </c>
      <c r="O729" s="76">
        <f t="shared" ca="1" si="666"/>
        <v>0</v>
      </c>
      <c r="P729" s="76">
        <f t="shared" ca="1" si="666"/>
        <v>0</v>
      </c>
      <c r="Q729" s="76">
        <f t="shared" ca="1" si="666"/>
        <v>0</v>
      </c>
      <c r="R729" s="76">
        <f t="shared" ca="1" si="666"/>
        <v>0</v>
      </c>
      <c r="S729" s="76">
        <f t="shared" ca="1" si="666"/>
        <v>0</v>
      </c>
      <c r="T729" s="76">
        <f t="shared" ca="1" si="666"/>
        <v>0</v>
      </c>
      <c r="U729" s="76">
        <f t="shared" ca="1" si="666"/>
        <v>0</v>
      </c>
      <c r="V729" s="76">
        <f t="shared" ca="1" si="666"/>
        <v>0</v>
      </c>
      <c r="W729" s="76">
        <f t="shared" ca="1" si="666"/>
        <v>0</v>
      </c>
      <c r="X729" s="76">
        <f t="shared" ref="X729:AA729" ca="1" si="667">IF($C725=LataProjekcji,ROUND($C726-X728,0),ROUND(IF(X727=0,0,$C726-X728),0))</f>
        <v>0</v>
      </c>
      <c r="Y729" s="76">
        <f t="shared" ca="1" si="667"/>
        <v>0</v>
      </c>
      <c r="Z729" s="76">
        <f t="shared" ca="1" si="667"/>
        <v>0</v>
      </c>
      <c r="AA729" s="76">
        <f t="shared" ca="1" si="667"/>
        <v>0</v>
      </c>
      <c r="AB729" s="76">
        <f t="shared" ref="AB729:AE729" ca="1" si="668">IF($C725=LataProjekcji,ROUND($C726-AB728,0),ROUND(IF(AB727=0,0,$C726-AB728),0))</f>
        <v>0</v>
      </c>
      <c r="AC729" s="76">
        <f t="shared" ca="1" si="668"/>
        <v>0</v>
      </c>
      <c r="AD729" s="76">
        <f t="shared" ca="1" si="668"/>
        <v>0</v>
      </c>
      <c r="AE729" s="76">
        <f t="shared" ca="1" si="668"/>
        <v>0</v>
      </c>
    </row>
    <row r="730" spans="1:31" hidden="1">
      <c r="A730" s="258"/>
      <c r="B730" s="21"/>
      <c r="C730" s="22"/>
      <c r="D730" s="21"/>
      <c r="E730" s="21"/>
      <c r="F730" s="21"/>
      <c r="G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</row>
    <row r="731" spans="1:31" hidden="1">
      <c r="A731" s="258"/>
      <c r="B731" s="20" t="s">
        <v>371</v>
      </c>
      <c r="C731" s="21">
        <f>C724+1</f>
        <v>73</v>
      </c>
      <c r="D731" s="453">
        <f>D724+1</f>
        <v>165</v>
      </c>
      <c r="E731" s="21"/>
      <c r="F731" s="21"/>
      <c r="G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</row>
    <row r="732" spans="1:31" hidden="1">
      <c r="A732" s="258"/>
      <c r="B732" s="21" t="s">
        <v>394</v>
      </c>
      <c r="C732" s="164">
        <f ca="1">IFERROR(YEAR(OFFSET($D$62,C731,0)),0)</f>
        <v>0</v>
      </c>
      <c r="D732" s="164">
        <f ca="1">IFERROR(MONTH(OFFSET($D$62,C731,0)),0)</f>
        <v>0</v>
      </c>
      <c r="E732" s="522">
        <f ca="1">IleMiesiecyDoKoncaRokuRozliczenieDotacji</f>
        <v>0</v>
      </c>
      <c r="F732" s="21"/>
      <c r="G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</row>
    <row r="733" spans="1:31" hidden="1">
      <c r="A733" s="258"/>
      <c r="B733" s="21" t="s">
        <v>387</v>
      </c>
      <c r="C733" s="244">
        <f ca="1">IF(OFFSET($F$62,C731,0)&lt;0,0,OFFSET($F$62,C731,0))</f>
        <v>0</v>
      </c>
      <c r="D733" s="22" t="str">
        <f ca="1">OFFSET($C$62,C731,0)</f>
        <v/>
      </c>
      <c r="E733" s="22">
        <f ca="1">IF(D733&gt;10,ROUND(($C734/12)*$E732,0),$C733)</f>
        <v>0</v>
      </c>
      <c r="F733" s="21"/>
      <c r="G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</row>
    <row r="734" spans="1:31" hidden="1">
      <c r="A734" s="258"/>
      <c r="B734" s="21" t="s">
        <v>395</v>
      </c>
      <c r="C734" s="656">
        <f ca="1">IF(ISBLANK(OFFSET($D$62,C731,0)),0,IF(OFFSET($C$62,C731,0)&gt;10,ROUND(C733*D734,0),IF(C733&lt;0,0,C733)))</f>
        <v>0</v>
      </c>
      <c r="D734" s="654">
        <f ca="1">'Środki trwałe'!C1537</f>
        <v>0</v>
      </c>
      <c r="E734" s="21"/>
      <c r="F734" s="21"/>
      <c r="G734" s="21"/>
      <c r="I734" s="21"/>
      <c r="J734" s="21"/>
      <c r="K734" s="74">
        <f ca="1">ROUND(IF($C732=LataProjekcji,$E733,IF($C732=LataProjekcji,$C734,0)),0)</f>
        <v>0</v>
      </c>
      <c r="L734" s="247">
        <f ca="1">ROUND(IF(OR(AND($C732=LataProjekcji,$E732&gt;0),AND($C732=LataProjekcji,$E732=0,$D733&lt;=10)),$E733,IF($C732&lt;LataProjekcji,IF((SUM($K734:K734)+$C734)&lt;$C733,$C734,$C733-SUM($K734:K734)),0)),0)</f>
        <v>0</v>
      </c>
      <c r="M734" s="247">
        <f ca="1">ROUND(IF(OR(AND($C732=LataProjekcji,$E732&gt;0),AND($C732=LataProjekcji,$E732=0,$D733&lt;=10)),$E733,IF($C732&lt;LataProjekcji,IF((SUM($K734:L734)+$C734)&lt;$C733,$C734,$C733-SUM($K734:L734)),0)),0)</f>
        <v>0</v>
      </c>
      <c r="N734" s="247">
        <f ca="1">ROUND(IF(OR(AND($C732=LataProjekcji,$E732&gt;0),AND($C732=LataProjekcji,$E732=0,$D733&lt;=10)),$E733,IF($C732&lt;LataProjekcji,IF((SUM($K734:M734)+$C734)&lt;$C733,$C734,$C733-SUM($K734:M734)),0)),0)</f>
        <v>0</v>
      </c>
      <c r="O734" s="247">
        <f ca="1">ROUND(IF(OR(AND($C732=LataProjekcji,$E732&gt;0),AND($C732=LataProjekcji,$E732=0,$D733&lt;=10)),$E733,IF($C732&lt;LataProjekcji,IF((SUM($K734:N734)+$C734)&lt;$C733,$C734,$C733-SUM($K734:N734)),0)),0)</f>
        <v>0</v>
      </c>
      <c r="P734" s="247">
        <f ca="1">ROUND(IF(OR(AND($C732=LataProjekcji,$E732&gt;0),AND($C732=LataProjekcji,$E732=0,$D733&lt;=10)),$E733,IF($C732&lt;LataProjekcji,IF((SUM($K734:O734)+$C734)&lt;$C733,$C734,$C733-SUM($K734:O734)),0)),0)</f>
        <v>0</v>
      </c>
      <c r="Q734" s="247">
        <f ca="1">ROUND(IF(OR(AND($C732=LataProjekcji,$E732&gt;0),AND($C732=LataProjekcji,$E732=0,$D733&lt;=10)),$E733,IF($C732&lt;LataProjekcji,IF((SUM($K734:P734)+$C734)&lt;$C733,$C734,$C733-SUM($K734:P734)),0)),0)</f>
        <v>0</v>
      </c>
      <c r="R734" s="247">
        <f ca="1">ROUND(IF(OR(AND($C732=LataProjekcji,$E732&gt;0),AND($C732=LataProjekcji,$E732=0,$D733&lt;=10)),$E733,IF($C732&lt;LataProjekcji,IF((SUM($K734:Q734)+$C734)&lt;$C733,$C734,$C733-SUM($K734:Q734)),0)),0)</f>
        <v>0</v>
      </c>
      <c r="S734" s="247">
        <f ca="1">ROUND(IF(OR(AND($C732=LataProjekcji,$E732&gt;0),AND($C732=LataProjekcji,$E732=0,$D733&lt;=10)),$E733,IF($C732&lt;LataProjekcji,IF((SUM($K734:R734)+$C734)&lt;$C733,$C734,$C733-SUM($K734:R734)),0)),0)</f>
        <v>0</v>
      </c>
      <c r="T734" s="247">
        <f ca="1">ROUND(IF(OR(AND($C732=LataProjekcji,$E732&gt;0),AND($C732=LataProjekcji,$E732=0,$D733&lt;=10)),$E733,IF($C732&lt;LataProjekcji,IF((SUM($K734:S734)+$C734)&lt;$C733,$C734,$C733-SUM($K734:S734)),0)),0)</f>
        <v>0</v>
      </c>
      <c r="U734" s="247">
        <f ca="1">ROUND(IF(OR(AND($C732=LataProjekcji,$E732&gt;0),AND($C732=LataProjekcji,$E732=0,$D733&lt;=10)),$E733,IF($C732&lt;LataProjekcji,IF((SUM($K734:T734)+$C734)&lt;$C733,$C734,$C733-SUM($K734:T734)),0)),0)</f>
        <v>0</v>
      </c>
      <c r="V734" s="247">
        <f ca="1">ROUND(IF(OR(AND($C732=LataProjekcji,$E732&gt;0),AND($C732=LataProjekcji,$E732=0,$D733&lt;=10)),$E733,IF($C732&lt;LataProjekcji,IF((SUM($K734:U734)+$C734)&lt;$C733,$C734,$C733-SUM($K734:U734)),0)),0)</f>
        <v>0</v>
      </c>
      <c r="W734" s="247">
        <f ca="1">ROUND(IF(OR(AND($C732=LataProjekcji,$E732&gt;0),AND($C732=LataProjekcji,$E732=0,$D733&lt;=10)),$E733,IF($C732&lt;LataProjekcji,IF((SUM($K734:V734)+$C734)&lt;$C733,$C734,$C733-SUM($K734:V734)),0)),0)</f>
        <v>0</v>
      </c>
      <c r="X734" s="247">
        <f ca="1">ROUND(IF(OR(AND($C732=LataProjekcji,$E732&gt;0),AND($C732=LataProjekcji,$E732=0,$D733&lt;=10)),$E733,IF($C732&lt;LataProjekcji,IF((SUM($K734:W734)+$C734)&lt;$C733,$C734,$C733-SUM($K734:W734)),0)),0)</f>
        <v>0</v>
      </c>
      <c r="Y734" s="247">
        <f ca="1">ROUND(IF(OR(AND($C732=LataProjekcji,$E732&gt;0),AND($C732=LataProjekcji,$E732=0,$D733&lt;=10)),$E733,IF($C732&lt;LataProjekcji,IF((SUM($K734:X734)+$C734)&lt;$C733,$C734,$C733-SUM($K734:X734)),0)),0)</f>
        <v>0</v>
      </c>
      <c r="Z734" s="247">
        <f ca="1">ROUND(IF(OR(AND($C732=LataProjekcji,$E732&gt;0),AND($C732=LataProjekcji,$E732=0,$D733&lt;=10)),$E733,IF($C732&lt;LataProjekcji,IF((SUM($K734:Y734)+$C734)&lt;$C733,$C734,$C733-SUM($K734:Y734)),0)),0)</f>
        <v>0</v>
      </c>
      <c r="AA734" s="247">
        <f ca="1">ROUND(IF(OR(AND($C732=LataProjekcji,$E732&gt;0),AND($C732=LataProjekcji,$E732=0,$D733&lt;=10)),$E733,IF($C732&lt;LataProjekcji,IF((SUM($K734:Z734)+$C734)&lt;$C733,$C734,$C733-SUM($K734:Z734)),0)),0)</f>
        <v>0</v>
      </c>
      <c r="AB734" s="247">
        <f ca="1">ROUND(IF(OR(AND($C732=LataProjekcji,$E732&gt;0),AND($C732=LataProjekcji,$E732=0,$D733&lt;=10)),$E733,IF($C732&lt;LataProjekcji,IF((SUM($K734:AA734)+$C734)&lt;$C733,$C734,$C733-SUM($K734:AA734)),0)),0)</f>
        <v>0</v>
      </c>
      <c r="AC734" s="247">
        <f ca="1">ROUND(IF(OR(AND($C732=LataProjekcji,$E732&gt;0),AND($C732=LataProjekcji,$E732=0,$D733&lt;=10)),$E733,IF($C732&lt;LataProjekcji,IF((SUM($K734:AB734)+$C734)&lt;$C733,$C734,$C733-SUM($K734:AB734)),0)),0)</f>
        <v>0</v>
      </c>
      <c r="AD734" s="247">
        <f ca="1">ROUND(IF(OR(AND($C732=LataProjekcji,$E732&gt;0),AND($C732=LataProjekcji,$E732=0,$D733&lt;=10)),$E733,IF($C732&lt;LataProjekcji,IF((SUM($K734:AC734)+$C734)&lt;$C733,$C734,$C733-SUM($K734:AC734)),0)),0)</f>
        <v>0</v>
      </c>
      <c r="AE734" s="247">
        <f ca="1">ROUND(IF(OR(AND($C732=LataProjekcji,$E732&gt;0),AND($C732=LataProjekcji,$E732=0,$D733&lt;=10)),$E733,IF($C732&lt;LataProjekcji,IF((SUM($K734:AD734)+$C734)&lt;$C733,$C734,$C733-SUM($K734:AD734)),0)),0)</f>
        <v>0</v>
      </c>
    </row>
    <row r="735" spans="1:31" hidden="1">
      <c r="A735" s="258"/>
      <c r="B735" s="21" t="s">
        <v>396</v>
      </c>
      <c r="C735" s="22"/>
      <c r="D735" s="21"/>
      <c r="E735" s="21"/>
      <c r="F735" s="21"/>
      <c r="G735" s="21"/>
      <c r="I735" s="21"/>
      <c r="J735" s="21"/>
      <c r="K735" s="22">
        <f ca="1">ROUND(K734,0)</f>
        <v>0</v>
      </c>
      <c r="L735" s="22">
        <f t="shared" ref="L735:W735" ca="1" si="669">ROUND(K735+L734,0)</f>
        <v>0</v>
      </c>
      <c r="M735" s="22">
        <f t="shared" ca="1" si="669"/>
        <v>0</v>
      </c>
      <c r="N735" s="22">
        <f t="shared" ca="1" si="669"/>
        <v>0</v>
      </c>
      <c r="O735" s="22">
        <f t="shared" ca="1" si="669"/>
        <v>0</v>
      </c>
      <c r="P735" s="22">
        <f t="shared" ca="1" si="669"/>
        <v>0</v>
      </c>
      <c r="Q735" s="22">
        <f t="shared" ca="1" si="669"/>
        <v>0</v>
      </c>
      <c r="R735" s="22">
        <f t="shared" ca="1" si="669"/>
        <v>0</v>
      </c>
      <c r="S735" s="22">
        <f t="shared" ca="1" si="669"/>
        <v>0</v>
      </c>
      <c r="T735" s="22">
        <f t="shared" ca="1" si="669"/>
        <v>0</v>
      </c>
      <c r="U735" s="22">
        <f t="shared" ca="1" si="669"/>
        <v>0</v>
      </c>
      <c r="V735" s="22">
        <f t="shared" ca="1" si="669"/>
        <v>0</v>
      </c>
      <c r="W735" s="22">
        <f t="shared" ca="1" si="669"/>
        <v>0</v>
      </c>
      <c r="X735" s="22">
        <f ca="1">ROUND(W735+X734,0)</f>
        <v>0</v>
      </c>
      <c r="Y735" s="22">
        <f t="shared" ref="Y735:AA735" ca="1" si="670">ROUND(X735+Y734,0)</f>
        <v>0</v>
      </c>
      <c r="Z735" s="22">
        <f t="shared" ca="1" si="670"/>
        <v>0</v>
      </c>
      <c r="AA735" s="22">
        <f t="shared" ca="1" si="670"/>
        <v>0</v>
      </c>
      <c r="AB735" s="22">
        <f t="shared" ref="AB735" ca="1" si="671">ROUND(AA735+AB734,0)</f>
        <v>0</v>
      </c>
      <c r="AC735" s="22">
        <f t="shared" ref="AC735" ca="1" si="672">ROUND(AB735+AC734,0)</f>
        <v>0</v>
      </c>
      <c r="AD735" s="22">
        <f t="shared" ref="AD735" ca="1" si="673">ROUND(AC735+AD734,0)</f>
        <v>0</v>
      </c>
      <c r="AE735" s="22">
        <f t="shared" ref="AE735" ca="1" si="674">ROUND(AD735+AE734,0)</f>
        <v>0</v>
      </c>
    </row>
    <row r="736" spans="1:31" hidden="1">
      <c r="A736" s="258"/>
      <c r="B736" s="21" t="s">
        <v>387</v>
      </c>
      <c r="C736" s="22"/>
      <c r="D736" s="21"/>
      <c r="E736" s="21"/>
      <c r="F736" s="21"/>
      <c r="G736" s="21"/>
      <c r="I736" s="21"/>
      <c r="J736" s="21"/>
      <c r="K736" s="76">
        <f t="shared" ref="K736:W736" ca="1" si="675">IF($C732=LataProjekcji,ROUND($C733-K735,0),ROUND(IF(K734=0,0,$C733-K735),0))</f>
        <v>0</v>
      </c>
      <c r="L736" s="76">
        <f t="shared" ca="1" si="675"/>
        <v>0</v>
      </c>
      <c r="M736" s="76">
        <f t="shared" ca="1" si="675"/>
        <v>0</v>
      </c>
      <c r="N736" s="76">
        <f t="shared" ca="1" si="675"/>
        <v>0</v>
      </c>
      <c r="O736" s="76">
        <f t="shared" ca="1" si="675"/>
        <v>0</v>
      </c>
      <c r="P736" s="76">
        <f t="shared" ca="1" si="675"/>
        <v>0</v>
      </c>
      <c r="Q736" s="76">
        <f t="shared" ca="1" si="675"/>
        <v>0</v>
      </c>
      <c r="R736" s="76">
        <f t="shared" ca="1" si="675"/>
        <v>0</v>
      </c>
      <c r="S736" s="76">
        <f t="shared" ca="1" si="675"/>
        <v>0</v>
      </c>
      <c r="T736" s="76">
        <f t="shared" ca="1" si="675"/>
        <v>0</v>
      </c>
      <c r="U736" s="76">
        <f t="shared" ca="1" si="675"/>
        <v>0</v>
      </c>
      <c r="V736" s="76">
        <f t="shared" ca="1" si="675"/>
        <v>0</v>
      </c>
      <c r="W736" s="76">
        <f t="shared" ca="1" si="675"/>
        <v>0</v>
      </c>
      <c r="X736" s="76">
        <f t="shared" ref="X736:AA736" ca="1" si="676">IF($C732=LataProjekcji,ROUND($C733-X735,0),ROUND(IF(X734=0,0,$C733-X735),0))</f>
        <v>0</v>
      </c>
      <c r="Y736" s="76">
        <f t="shared" ca="1" si="676"/>
        <v>0</v>
      </c>
      <c r="Z736" s="76">
        <f t="shared" ca="1" si="676"/>
        <v>0</v>
      </c>
      <c r="AA736" s="76">
        <f t="shared" ca="1" si="676"/>
        <v>0</v>
      </c>
      <c r="AB736" s="76">
        <f t="shared" ref="AB736:AE736" ca="1" si="677">IF($C732=LataProjekcji,ROUND($C733-AB735,0),ROUND(IF(AB734=0,0,$C733-AB735),0))</f>
        <v>0</v>
      </c>
      <c r="AC736" s="76">
        <f t="shared" ca="1" si="677"/>
        <v>0</v>
      </c>
      <c r="AD736" s="76">
        <f t="shared" ca="1" si="677"/>
        <v>0</v>
      </c>
      <c r="AE736" s="76">
        <f t="shared" ca="1" si="677"/>
        <v>0</v>
      </c>
    </row>
    <row r="737" spans="1:31" hidden="1">
      <c r="A737" s="258"/>
      <c r="B737" s="20"/>
      <c r="C737" s="21"/>
      <c r="D737" s="21"/>
      <c r="E737" s="21"/>
      <c r="F737" s="21"/>
      <c r="G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</row>
    <row r="738" spans="1:31" hidden="1">
      <c r="A738" s="258"/>
      <c r="B738" s="20" t="s">
        <v>371</v>
      </c>
      <c r="C738" s="21">
        <f>C731+1</f>
        <v>74</v>
      </c>
      <c r="D738" s="453">
        <f>D731+1</f>
        <v>166</v>
      </c>
      <c r="E738" s="21"/>
      <c r="F738" s="21"/>
      <c r="G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</row>
    <row r="739" spans="1:31" hidden="1">
      <c r="A739" s="258"/>
      <c r="B739" s="21" t="s">
        <v>394</v>
      </c>
      <c r="C739" s="164">
        <f ca="1">IFERROR(YEAR(OFFSET($D$62,C738,0)),0)</f>
        <v>0</v>
      </c>
      <c r="D739" s="164">
        <f ca="1">IFERROR(MONTH(OFFSET($D$62,C738,0)),0)</f>
        <v>0</v>
      </c>
      <c r="E739" s="522">
        <f ca="1">IleMiesiecyDoKoncaRokuRozliczenieDotacji</f>
        <v>0</v>
      </c>
      <c r="F739" s="21"/>
      <c r="G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</row>
    <row r="740" spans="1:31" hidden="1">
      <c r="A740" s="258"/>
      <c r="B740" s="21" t="s">
        <v>387</v>
      </c>
      <c r="C740" s="244">
        <f ca="1">IF(OFFSET($F$62,C738,0)&lt;0,0,OFFSET($F$62,C738,0))</f>
        <v>0</v>
      </c>
      <c r="D740" s="22" t="str">
        <f ca="1">OFFSET($C$62,C738,0)</f>
        <v/>
      </c>
      <c r="E740" s="22">
        <f ca="1">IF(D740&gt;10,ROUND(($C741/12)*$E739,0),$C740)</f>
        <v>0</v>
      </c>
      <c r="F740" s="21"/>
      <c r="G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</row>
    <row r="741" spans="1:31" hidden="1">
      <c r="A741" s="258"/>
      <c r="B741" s="21" t="s">
        <v>395</v>
      </c>
      <c r="C741" s="656">
        <f ca="1">IF(ISBLANK(OFFSET($D$62,C738,0)),0,IF(OFFSET($C$62,C738,0)&gt;10,ROUND(C740*D741,0),IF(C740&lt;0,0,C740)))</f>
        <v>0</v>
      </c>
      <c r="D741" s="654">
        <f ca="1">'Środki trwałe'!C1544</f>
        <v>0</v>
      </c>
      <c r="E741" s="21"/>
      <c r="F741" s="21"/>
      <c r="G741" s="21"/>
      <c r="I741" s="21"/>
      <c r="J741" s="21"/>
      <c r="K741" s="74">
        <f ca="1">ROUND(IF($C739=LataProjekcji,$E740,IF($C739=LataProjekcji,$C741,0)),0)</f>
        <v>0</v>
      </c>
      <c r="L741" s="247">
        <f ca="1">ROUND(IF(OR(AND($C739=LataProjekcji,$E739&gt;0),AND($C739=LataProjekcji,$E739=0,$D740&lt;=10)),$E740,IF($C739&lt;LataProjekcji,IF((SUM($K741:K741)+$C741)&lt;$C740,$C741,$C740-SUM($K741:K741)),0)),0)</f>
        <v>0</v>
      </c>
      <c r="M741" s="247">
        <f ca="1">ROUND(IF(OR(AND($C739=LataProjekcji,$E739&gt;0),AND($C739=LataProjekcji,$E739=0,$D740&lt;=10)),$E740,IF($C739&lt;LataProjekcji,IF((SUM($K741:L741)+$C741)&lt;$C740,$C741,$C740-SUM($K741:L741)),0)),0)</f>
        <v>0</v>
      </c>
      <c r="N741" s="247">
        <f ca="1">ROUND(IF(OR(AND($C739=LataProjekcji,$E739&gt;0),AND($C739=LataProjekcji,$E739=0,$D740&lt;=10)),$E740,IF($C739&lt;LataProjekcji,IF((SUM($K741:M741)+$C741)&lt;$C740,$C741,$C740-SUM($K741:M741)),0)),0)</f>
        <v>0</v>
      </c>
      <c r="O741" s="247">
        <f ca="1">ROUND(IF(OR(AND($C739=LataProjekcji,$E739&gt;0),AND($C739=LataProjekcji,$E739=0,$D740&lt;=10)),$E740,IF($C739&lt;LataProjekcji,IF((SUM($K741:N741)+$C741)&lt;$C740,$C741,$C740-SUM($K741:N741)),0)),0)</f>
        <v>0</v>
      </c>
      <c r="P741" s="247">
        <f ca="1">ROUND(IF(OR(AND($C739=LataProjekcji,$E739&gt;0),AND($C739=LataProjekcji,$E739=0,$D740&lt;=10)),$E740,IF($C739&lt;LataProjekcji,IF((SUM($K741:O741)+$C741)&lt;$C740,$C741,$C740-SUM($K741:O741)),0)),0)</f>
        <v>0</v>
      </c>
      <c r="Q741" s="247">
        <f ca="1">ROUND(IF(OR(AND($C739=LataProjekcji,$E739&gt;0),AND($C739=LataProjekcji,$E739=0,$D740&lt;=10)),$E740,IF($C739&lt;LataProjekcji,IF((SUM($K741:P741)+$C741)&lt;$C740,$C741,$C740-SUM($K741:P741)),0)),0)</f>
        <v>0</v>
      </c>
      <c r="R741" s="247">
        <f ca="1">ROUND(IF(OR(AND($C739=LataProjekcji,$E739&gt;0),AND($C739=LataProjekcji,$E739=0,$D740&lt;=10)),$E740,IF($C739&lt;LataProjekcji,IF((SUM($K741:Q741)+$C741)&lt;$C740,$C741,$C740-SUM($K741:Q741)),0)),0)</f>
        <v>0</v>
      </c>
      <c r="S741" s="247">
        <f ca="1">ROUND(IF(OR(AND($C739=LataProjekcji,$E739&gt;0),AND($C739=LataProjekcji,$E739=0,$D740&lt;=10)),$E740,IF($C739&lt;LataProjekcji,IF((SUM($K741:R741)+$C741)&lt;$C740,$C741,$C740-SUM($K741:R741)),0)),0)</f>
        <v>0</v>
      </c>
      <c r="T741" s="247">
        <f ca="1">ROUND(IF(OR(AND($C739=LataProjekcji,$E739&gt;0),AND($C739=LataProjekcji,$E739=0,$D740&lt;=10)),$E740,IF($C739&lt;LataProjekcji,IF((SUM($K741:S741)+$C741)&lt;$C740,$C741,$C740-SUM($K741:S741)),0)),0)</f>
        <v>0</v>
      </c>
      <c r="U741" s="247">
        <f ca="1">ROUND(IF(OR(AND($C739=LataProjekcji,$E739&gt;0),AND($C739=LataProjekcji,$E739=0,$D740&lt;=10)),$E740,IF($C739&lt;LataProjekcji,IF((SUM($K741:T741)+$C741)&lt;$C740,$C741,$C740-SUM($K741:T741)),0)),0)</f>
        <v>0</v>
      </c>
      <c r="V741" s="247">
        <f ca="1">ROUND(IF(OR(AND($C739=LataProjekcji,$E739&gt;0),AND($C739=LataProjekcji,$E739=0,$D740&lt;=10)),$E740,IF($C739&lt;LataProjekcji,IF((SUM($K741:U741)+$C741)&lt;$C740,$C741,$C740-SUM($K741:U741)),0)),0)</f>
        <v>0</v>
      </c>
      <c r="W741" s="247">
        <f ca="1">ROUND(IF(OR(AND($C739=LataProjekcji,$E739&gt;0),AND($C739=LataProjekcji,$E739=0,$D740&lt;=10)),$E740,IF($C739&lt;LataProjekcji,IF((SUM($K741:V741)+$C741)&lt;$C740,$C741,$C740-SUM($K741:V741)),0)),0)</f>
        <v>0</v>
      </c>
      <c r="X741" s="247">
        <f ca="1">ROUND(IF(OR(AND($C739=LataProjekcji,$E739&gt;0),AND($C739=LataProjekcji,$E739=0,$D740&lt;=10)),$E740,IF($C739&lt;LataProjekcji,IF((SUM($K741:W741)+$C741)&lt;$C740,$C741,$C740-SUM($K741:W741)),0)),0)</f>
        <v>0</v>
      </c>
      <c r="Y741" s="247">
        <f ca="1">ROUND(IF(OR(AND($C739=LataProjekcji,$E739&gt;0),AND($C739=LataProjekcji,$E739=0,$D740&lt;=10)),$E740,IF($C739&lt;LataProjekcji,IF((SUM($K741:X741)+$C741)&lt;$C740,$C741,$C740-SUM($K741:X741)),0)),0)</f>
        <v>0</v>
      </c>
      <c r="Z741" s="247">
        <f ca="1">ROUND(IF(OR(AND($C739=LataProjekcji,$E739&gt;0),AND($C739=LataProjekcji,$E739=0,$D740&lt;=10)),$E740,IF($C739&lt;LataProjekcji,IF((SUM($K741:Y741)+$C741)&lt;$C740,$C741,$C740-SUM($K741:Y741)),0)),0)</f>
        <v>0</v>
      </c>
      <c r="AA741" s="247">
        <f ca="1">ROUND(IF(OR(AND($C739=LataProjekcji,$E739&gt;0),AND($C739=LataProjekcji,$E739=0,$D740&lt;=10)),$E740,IF($C739&lt;LataProjekcji,IF((SUM($K741:Z741)+$C741)&lt;$C740,$C741,$C740-SUM($K741:Z741)),0)),0)</f>
        <v>0</v>
      </c>
      <c r="AB741" s="247">
        <f ca="1">ROUND(IF(OR(AND($C739=LataProjekcji,$E739&gt;0),AND($C739=LataProjekcji,$E739=0,$D740&lt;=10)),$E740,IF($C739&lt;LataProjekcji,IF((SUM($K741:AA741)+$C741)&lt;$C740,$C741,$C740-SUM($K741:AA741)),0)),0)</f>
        <v>0</v>
      </c>
      <c r="AC741" s="247">
        <f ca="1">ROUND(IF(OR(AND($C739=LataProjekcji,$E739&gt;0),AND($C739=LataProjekcji,$E739=0,$D740&lt;=10)),$E740,IF($C739&lt;LataProjekcji,IF((SUM($K741:AB741)+$C741)&lt;$C740,$C741,$C740-SUM($K741:AB741)),0)),0)</f>
        <v>0</v>
      </c>
      <c r="AD741" s="247">
        <f ca="1">ROUND(IF(OR(AND($C739=LataProjekcji,$E739&gt;0),AND($C739=LataProjekcji,$E739=0,$D740&lt;=10)),$E740,IF($C739&lt;LataProjekcji,IF((SUM($K741:AC741)+$C741)&lt;$C740,$C741,$C740-SUM($K741:AC741)),0)),0)</f>
        <v>0</v>
      </c>
      <c r="AE741" s="247">
        <f ca="1">ROUND(IF(OR(AND($C739=LataProjekcji,$E739&gt;0),AND($C739=LataProjekcji,$E739=0,$D740&lt;=10)),$E740,IF($C739&lt;LataProjekcji,IF((SUM($K741:AD741)+$C741)&lt;$C740,$C741,$C740-SUM($K741:AD741)),0)),0)</f>
        <v>0</v>
      </c>
    </row>
    <row r="742" spans="1:31" hidden="1">
      <c r="A742" s="258"/>
      <c r="B742" s="21" t="s">
        <v>396</v>
      </c>
      <c r="C742" s="22"/>
      <c r="D742" s="21"/>
      <c r="E742" s="21"/>
      <c r="F742" s="21"/>
      <c r="G742" s="21"/>
      <c r="I742" s="21"/>
      <c r="J742" s="21"/>
      <c r="K742" s="22">
        <f ca="1">ROUND(K741,0)</f>
        <v>0</v>
      </c>
      <c r="L742" s="22">
        <f t="shared" ref="L742:W742" ca="1" si="678">ROUND(K742+L741,0)</f>
        <v>0</v>
      </c>
      <c r="M742" s="22">
        <f t="shared" ca="1" si="678"/>
        <v>0</v>
      </c>
      <c r="N742" s="22">
        <f t="shared" ca="1" si="678"/>
        <v>0</v>
      </c>
      <c r="O742" s="22">
        <f t="shared" ca="1" si="678"/>
        <v>0</v>
      </c>
      <c r="P742" s="22">
        <f t="shared" ca="1" si="678"/>
        <v>0</v>
      </c>
      <c r="Q742" s="22">
        <f t="shared" ca="1" si="678"/>
        <v>0</v>
      </c>
      <c r="R742" s="22">
        <f t="shared" ca="1" si="678"/>
        <v>0</v>
      </c>
      <c r="S742" s="22">
        <f t="shared" ca="1" si="678"/>
        <v>0</v>
      </c>
      <c r="T742" s="22">
        <f t="shared" ca="1" si="678"/>
        <v>0</v>
      </c>
      <c r="U742" s="22">
        <f t="shared" ca="1" si="678"/>
        <v>0</v>
      </c>
      <c r="V742" s="22">
        <f t="shared" ca="1" si="678"/>
        <v>0</v>
      </c>
      <c r="W742" s="22">
        <f t="shared" ca="1" si="678"/>
        <v>0</v>
      </c>
      <c r="X742" s="22">
        <f ca="1">ROUND(W742+X741,0)</f>
        <v>0</v>
      </c>
      <c r="Y742" s="22">
        <f t="shared" ref="Y742:AA742" ca="1" si="679">ROUND(X742+Y741,0)</f>
        <v>0</v>
      </c>
      <c r="Z742" s="22">
        <f t="shared" ca="1" si="679"/>
        <v>0</v>
      </c>
      <c r="AA742" s="22">
        <f t="shared" ca="1" si="679"/>
        <v>0</v>
      </c>
      <c r="AB742" s="22">
        <f t="shared" ref="AB742" ca="1" si="680">ROUND(AA742+AB741,0)</f>
        <v>0</v>
      </c>
      <c r="AC742" s="22">
        <f t="shared" ref="AC742" ca="1" si="681">ROUND(AB742+AC741,0)</f>
        <v>0</v>
      </c>
      <c r="AD742" s="22">
        <f t="shared" ref="AD742" ca="1" si="682">ROUND(AC742+AD741,0)</f>
        <v>0</v>
      </c>
      <c r="AE742" s="22">
        <f t="shared" ref="AE742" ca="1" si="683">ROUND(AD742+AE741,0)</f>
        <v>0</v>
      </c>
    </row>
    <row r="743" spans="1:31" hidden="1">
      <c r="A743" s="258"/>
      <c r="B743" s="21" t="s">
        <v>387</v>
      </c>
      <c r="C743" s="22"/>
      <c r="D743" s="21"/>
      <c r="E743" s="21"/>
      <c r="F743" s="21"/>
      <c r="G743" s="21"/>
      <c r="I743" s="21"/>
      <c r="J743" s="21"/>
      <c r="K743" s="76">
        <f t="shared" ref="K743:W743" ca="1" si="684">IF($C739=LataProjekcji,ROUND($C740-K742,0),ROUND(IF(K741=0,0,$C740-K742),0))</f>
        <v>0</v>
      </c>
      <c r="L743" s="76">
        <f t="shared" ca="1" si="684"/>
        <v>0</v>
      </c>
      <c r="M743" s="76">
        <f t="shared" ca="1" si="684"/>
        <v>0</v>
      </c>
      <c r="N743" s="76">
        <f t="shared" ca="1" si="684"/>
        <v>0</v>
      </c>
      <c r="O743" s="76">
        <f t="shared" ca="1" si="684"/>
        <v>0</v>
      </c>
      <c r="P743" s="76">
        <f t="shared" ca="1" si="684"/>
        <v>0</v>
      </c>
      <c r="Q743" s="76">
        <f t="shared" ca="1" si="684"/>
        <v>0</v>
      </c>
      <c r="R743" s="76">
        <f t="shared" ca="1" si="684"/>
        <v>0</v>
      </c>
      <c r="S743" s="76">
        <f t="shared" ca="1" si="684"/>
        <v>0</v>
      </c>
      <c r="T743" s="76">
        <f t="shared" ca="1" si="684"/>
        <v>0</v>
      </c>
      <c r="U743" s="76">
        <f t="shared" ca="1" si="684"/>
        <v>0</v>
      </c>
      <c r="V743" s="76">
        <f t="shared" ca="1" si="684"/>
        <v>0</v>
      </c>
      <c r="W743" s="76">
        <f t="shared" ca="1" si="684"/>
        <v>0</v>
      </c>
      <c r="X743" s="76">
        <f t="shared" ref="X743:AA743" ca="1" si="685">IF($C739=LataProjekcji,ROUND($C740-X742,0),ROUND(IF(X741=0,0,$C740-X742),0))</f>
        <v>0</v>
      </c>
      <c r="Y743" s="76">
        <f t="shared" ca="1" si="685"/>
        <v>0</v>
      </c>
      <c r="Z743" s="76">
        <f t="shared" ca="1" si="685"/>
        <v>0</v>
      </c>
      <c r="AA743" s="76">
        <f t="shared" ca="1" si="685"/>
        <v>0</v>
      </c>
      <c r="AB743" s="76">
        <f t="shared" ref="AB743:AE743" ca="1" si="686">IF($C739=LataProjekcji,ROUND($C740-AB742,0),ROUND(IF(AB741=0,0,$C740-AB742),0))</f>
        <v>0</v>
      </c>
      <c r="AC743" s="76">
        <f t="shared" ca="1" si="686"/>
        <v>0</v>
      </c>
      <c r="AD743" s="76">
        <f t="shared" ca="1" si="686"/>
        <v>0</v>
      </c>
      <c r="AE743" s="76">
        <f t="shared" ca="1" si="686"/>
        <v>0</v>
      </c>
    </row>
    <row r="744" spans="1:31" hidden="1">
      <c r="A744" s="258"/>
      <c r="B744" s="21"/>
      <c r="C744" s="21"/>
      <c r="D744" s="21"/>
      <c r="E744" s="21"/>
      <c r="F744" s="21"/>
      <c r="G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</row>
    <row r="745" spans="1:31" hidden="1">
      <c r="A745" s="258"/>
      <c r="B745" s="20" t="s">
        <v>371</v>
      </c>
      <c r="C745" s="21">
        <f>C738+1</f>
        <v>75</v>
      </c>
      <c r="D745" s="453">
        <f>D738+1</f>
        <v>167</v>
      </c>
      <c r="E745" s="21"/>
      <c r="F745" s="21"/>
      <c r="G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</row>
    <row r="746" spans="1:31" hidden="1">
      <c r="A746" s="258"/>
      <c r="B746" s="21" t="s">
        <v>394</v>
      </c>
      <c r="C746" s="164">
        <f ca="1">IFERROR(YEAR(OFFSET($D$62,C745,0)),0)</f>
        <v>0</v>
      </c>
      <c r="D746" s="164">
        <f ca="1">IFERROR(MONTH(OFFSET($D$62,C745,0)),0)</f>
        <v>0</v>
      </c>
      <c r="E746" s="522">
        <f ca="1">IleMiesiecyDoKoncaRokuRozliczenieDotacji</f>
        <v>0</v>
      </c>
      <c r="F746" s="21"/>
      <c r="G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</row>
    <row r="747" spans="1:31" hidden="1">
      <c r="A747" s="258"/>
      <c r="B747" s="21" t="s">
        <v>387</v>
      </c>
      <c r="C747" s="244">
        <f ca="1">IF(OFFSET($F$62,C745,0)&lt;0,0,OFFSET($F$62,C745,0))</f>
        <v>0</v>
      </c>
      <c r="D747" s="22" t="str">
        <f ca="1">OFFSET($C$62,C745,0)</f>
        <v/>
      </c>
      <c r="E747" s="22">
        <f ca="1">IF(D747&gt;10,ROUND(($C748/12)*$E746,0),$C747)</f>
        <v>0</v>
      </c>
      <c r="F747" s="21"/>
      <c r="G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</row>
    <row r="748" spans="1:31" hidden="1">
      <c r="A748" s="258"/>
      <c r="B748" s="21" t="s">
        <v>395</v>
      </c>
      <c r="C748" s="656">
        <f ca="1">IF(ISBLANK(OFFSET($D$62,C745,0)),0,IF(OFFSET($C$62,C745,0)&gt;10,ROUND(C747*D748,0),IF(C747&lt;0,0,C747)))</f>
        <v>0</v>
      </c>
      <c r="D748" s="654">
        <f ca="1">'Środki trwałe'!C1551</f>
        <v>0</v>
      </c>
      <c r="E748" s="21"/>
      <c r="F748" s="21"/>
      <c r="G748" s="21"/>
      <c r="I748" s="21"/>
      <c r="J748" s="21"/>
      <c r="K748" s="74">
        <f ca="1">ROUND(IF($C746=LataProjekcji,$E747,IF($C746=LataProjekcji,$C748,0)),0)</f>
        <v>0</v>
      </c>
      <c r="L748" s="247">
        <f ca="1">ROUND(IF(OR(AND($C746=LataProjekcji,$E746&gt;0),AND($C746=LataProjekcji,$E746=0,$D747&lt;=10)),$E747,IF($C746&lt;LataProjekcji,IF((SUM($K748:K748)+$C748)&lt;$C747,$C748,$C747-SUM($K748:K748)),0)),0)</f>
        <v>0</v>
      </c>
      <c r="M748" s="247">
        <f ca="1">ROUND(IF(OR(AND($C746=LataProjekcji,$E746&gt;0),AND($C746=LataProjekcji,$E746=0,$D747&lt;=10)),$E747,IF($C746&lt;LataProjekcji,IF((SUM($K748:L748)+$C748)&lt;$C747,$C748,$C747-SUM($K748:L748)),0)),0)</f>
        <v>0</v>
      </c>
      <c r="N748" s="247">
        <f ca="1">ROUND(IF(OR(AND($C746=LataProjekcji,$E746&gt;0),AND($C746=LataProjekcji,$E746=0,$D747&lt;=10)),$E747,IF($C746&lt;LataProjekcji,IF((SUM($K748:M748)+$C748)&lt;$C747,$C748,$C747-SUM($K748:M748)),0)),0)</f>
        <v>0</v>
      </c>
      <c r="O748" s="247">
        <f ca="1">ROUND(IF(OR(AND($C746=LataProjekcji,$E746&gt;0),AND($C746=LataProjekcji,$E746=0,$D747&lt;=10)),$E747,IF($C746&lt;LataProjekcji,IF((SUM($K748:N748)+$C748)&lt;$C747,$C748,$C747-SUM($K748:N748)),0)),0)</f>
        <v>0</v>
      </c>
      <c r="P748" s="247">
        <f ca="1">ROUND(IF(OR(AND($C746=LataProjekcji,$E746&gt;0),AND($C746=LataProjekcji,$E746=0,$D747&lt;=10)),$E747,IF($C746&lt;LataProjekcji,IF((SUM($K748:O748)+$C748)&lt;$C747,$C748,$C747-SUM($K748:O748)),0)),0)</f>
        <v>0</v>
      </c>
      <c r="Q748" s="247">
        <f ca="1">ROUND(IF(OR(AND($C746=LataProjekcji,$E746&gt;0),AND($C746=LataProjekcji,$E746=0,$D747&lt;=10)),$E747,IF($C746&lt;LataProjekcji,IF((SUM($K748:P748)+$C748)&lt;$C747,$C748,$C747-SUM($K748:P748)),0)),0)</f>
        <v>0</v>
      </c>
      <c r="R748" s="247">
        <f ca="1">ROUND(IF(OR(AND($C746=LataProjekcji,$E746&gt;0),AND($C746=LataProjekcji,$E746=0,$D747&lt;=10)),$E747,IF($C746&lt;LataProjekcji,IF((SUM($K748:Q748)+$C748)&lt;$C747,$C748,$C747-SUM($K748:Q748)),0)),0)</f>
        <v>0</v>
      </c>
      <c r="S748" s="247">
        <f ca="1">ROUND(IF(OR(AND($C746=LataProjekcji,$E746&gt;0),AND($C746=LataProjekcji,$E746=0,$D747&lt;=10)),$E747,IF($C746&lt;LataProjekcji,IF((SUM($K748:R748)+$C748)&lt;$C747,$C748,$C747-SUM($K748:R748)),0)),0)</f>
        <v>0</v>
      </c>
      <c r="T748" s="247">
        <f ca="1">ROUND(IF(OR(AND($C746=LataProjekcji,$E746&gt;0),AND($C746=LataProjekcji,$E746=0,$D747&lt;=10)),$E747,IF($C746&lt;LataProjekcji,IF((SUM($K748:S748)+$C748)&lt;$C747,$C748,$C747-SUM($K748:S748)),0)),0)</f>
        <v>0</v>
      </c>
      <c r="U748" s="247">
        <f ca="1">ROUND(IF(OR(AND($C746=LataProjekcji,$E746&gt;0),AND($C746=LataProjekcji,$E746=0,$D747&lt;=10)),$E747,IF($C746&lt;LataProjekcji,IF((SUM($K748:T748)+$C748)&lt;$C747,$C748,$C747-SUM($K748:T748)),0)),0)</f>
        <v>0</v>
      </c>
      <c r="V748" s="247">
        <f ca="1">ROUND(IF(OR(AND($C746=LataProjekcji,$E746&gt;0),AND($C746=LataProjekcji,$E746=0,$D747&lt;=10)),$E747,IF($C746&lt;LataProjekcji,IF((SUM($K748:U748)+$C748)&lt;$C747,$C748,$C747-SUM($K748:U748)),0)),0)</f>
        <v>0</v>
      </c>
      <c r="W748" s="247">
        <f ca="1">ROUND(IF(OR(AND($C746=LataProjekcji,$E746&gt;0),AND($C746=LataProjekcji,$E746=0,$D747&lt;=10)),$E747,IF($C746&lt;LataProjekcji,IF((SUM($K748:V748)+$C748)&lt;$C747,$C748,$C747-SUM($K748:V748)),0)),0)</f>
        <v>0</v>
      </c>
      <c r="X748" s="247">
        <f ca="1">ROUND(IF(OR(AND($C746=LataProjekcji,$E746&gt;0),AND($C746=LataProjekcji,$E746=0,$D747&lt;=10)),$E747,IF($C746&lt;LataProjekcji,IF((SUM($K748:W748)+$C748)&lt;$C747,$C748,$C747-SUM($K748:W748)),0)),0)</f>
        <v>0</v>
      </c>
      <c r="Y748" s="247">
        <f ca="1">ROUND(IF(OR(AND($C746=LataProjekcji,$E746&gt;0),AND($C746=LataProjekcji,$E746=0,$D747&lt;=10)),$E747,IF($C746&lt;LataProjekcji,IF((SUM($K748:X748)+$C748)&lt;$C747,$C748,$C747-SUM($K748:X748)),0)),0)</f>
        <v>0</v>
      </c>
      <c r="Z748" s="247">
        <f ca="1">ROUND(IF(OR(AND($C746=LataProjekcji,$E746&gt;0),AND($C746=LataProjekcji,$E746=0,$D747&lt;=10)),$E747,IF($C746&lt;LataProjekcji,IF((SUM($K748:Y748)+$C748)&lt;$C747,$C748,$C747-SUM($K748:Y748)),0)),0)</f>
        <v>0</v>
      </c>
      <c r="AA748" s="247">
        <f ca="1">ROUND(IF(OR(AND($C746=LataProjekcji,$E746&gt;0),AND($C746=LataProjekcji,$E746=0,$D747&lt;=10)),$E747,IF($C746&lt;LataProjekcji,IF((SUM($K748:Z748)+$C748)&lt;$C747,$C748,$C747-SUM($K748:Z748)),0)),0)</f>
        <v>0</v>
      </c>
      <c r="AB748" s="247">
        <f ca="1">ROUND(IF(OR(AND($C746=LataProjekcji,$E746&gt;0),AND($C746=LataProjekcji,$E746=0,$D747&lt;=10)),$E747,IF($C746&lt;LataProjekcji,IF((SUM($K748:AA748)+$C748)&lt;$C747,$C748,$C747-SUM($K748:AA748)),0)),0)</f>
        <v>0</v>
      </c>
      <c r="AC748" s="247">
        <f ca="1">ROUND(IF(OR(AND($C746=LataProjekcji,$E746&gt;0),AND($C746=LataProjekcji,$E746=0,$D747&lt;=10)),$E747,IF($C746&lt;LataProjekcji,IF((SUM($K748:AB748)+$C748)&lt;$C747,$C748,$C747-SUM($K748:AB748)),0)),0)</f>
        <v>0</v>
      </c>
      <c r="AD748" s="247">
        <f ca="1">ROUND(IF(OR(AND($C746=LataProjekcji,$E746&gt;0),AND($C746=LataProjekcji,$E746=0,$D747&lt;=10)),$E747,IF($C746&lt;LataProjekcji,IF((SUM($K748:AC748)+$C748)&lt;$C747,$C748,$C747-SUM($K748:AC748)),0)),0)</f>
        <v>0</v>
      </c>
      <c r="AE748" s="247">
        <f ca="1">ROUND(IF(OR(AND($C746=LataProjekcji,$E746&gt;0),AND($C746=LataProjekcji,$E746=0,$D747&lt;=10)),$E747,IF($C746&lt;LataProjekcji,IF((SUM($K748:AD748)+$C748)&lt;$C747,$C748,$C747-SUM($K748:AD748)),0)),0)</f>
        <v>0</v>
      </c>
    </row>
    <row r="749" spans="1:31" hidden="1">
      <c r="A749" s="258"/>
      <c r="B749" s="21" t="s">
        <v>396</v>
      </c>
      <c r="C749" s="22"/>
      <c r="D749" s="21"/>
      <c r="E749" s="21"/>
      <c r="F749" s="21"/>
      <c r="G749" s="21"/>
      <c r="I749" s="21"/>
      <c r="J749" s="21"/>
      <c r="K749" s="22">
        <f ca="1">ROUND(K748,0)</f>
        <v>0</v>
      </c>
      <c r="L749" s="22">
        <f t="shared" ref="L749:W749" ca="1" si="687">ROUND(K749+L748,0)</f>
        <v>0</v>
      </c>
      <c r="M749" s="22">
        <f t="shared" ca="1" si="687"/>
        <v>0</v>
      </c>
      <c r="N749" s="22">
        <f t="shared" ca="1" si="687"/>
        <v>0</v>
      </c>
      <c r="O749" s="22">
        <f t="shared" ca="1" si="687"/>
        <v>0</v>
      </c>
      <c r="P749" s="22">
        <f t="shared" ca="1" si="687"/>
        <v>0</v>
      </c>
      <c r="Q749" s="22">
        <f t="shared" ca="1" si="687"/>
        <v>0</v>
      </c>
      <c r="R749" s="22">
        <f t="shared" ca="1" si="687"/>
        <v>0</v>
      </c>
      <c r="S749" s="22">
        <f t="shared" ca="1" si="687"/>
        <v>0</v>
      </c>
      <c r="T749" s="22">
        <f t="shared" ca="1" si="687"/>
        <v>0</v>
      </c>
      <c r="U749" s="22">
        <f t="shared" ca="1" si="687"/>
        <v>0</v>
      </c>
      <c r="V749" s="22">
        <f t="shared" ca="1" si="687"/>
        <v>0</v>
      </c>
      <c r="W749" s="22">
        <f t="shared" ca="1" si="687"/>
        <v>0</v>
      </c>
      <c r="X749" s="22">
        <f ca="1">ROUND(W749+X748,0)</f>
        <v>0</v>
      </c>
      <c r="Y749" s="22">
        <f t="shared" ref="Y749:AA749" ca="1" si="688">ROUND(X749+Y748,0)</f>
        <v>0</v>
      </c>
      <c r="Z749" s="22">
        <f t="shared" ca="1" si="688"/>
        <v>0</v>
      </c>
      <c r="AA749" s="22">
        <f t="shared" ca="1" si="688"/>
        <v>0</v>
      </c>
      <c r="AB749" s="22">
        <f t="shared" ref="AB749" ca="1" si="689">ROUND(AA749+AB748,0)</f>
        <v>0</v>
      </c>
      <c r="AC749" s="22">
        <f t="shared" ref="AC749" ca="1" si="690">ROUND(AB749+AC748,0)</f>
        <v>0</v>
      </c>
      <c r="AD749" s="22">
        <f t="shared" ref="AD749" ca="1" si="691">ROUND(AC749+AD748,0)</f>
        <v>0</v>
      </c>
      <c r="AE749" s="22">
        <f t="shared" ref="AE749" ca="1" si="692">ROUND(AD749+AE748,0)</f>
        <v>0</v>
      </c>
    </row>
    <row r="750" spans="1:31" hidden="1">
      <c r="A750" s="258"/>
      <c r="B750" s="21" t="s">
        <v>387</v>
      </c>
      <c r="C750" s="22"/>
      <c r="D750" s="21"/>
      <c r="E750" s="21"/>
      <c r="F750" s="21"/>
      <c r="G750" s="21"/>
      <c r="I750" s="21"/>
      <c r="J750" s="21"/>
      <c r="K750" s="76">
        <f t="shared" ref="K750:W750" ca="1" si="693">IF($C746=LataProjekcji,ROUND($C747-K749,0),ROUND(IF(K748=0,0,$C747-K749),0))</f>
        <v>0</v>
      </c>
      <c r="L750" s="76">
        <f t="shared" ca="1" si="693"/>
        <v>0</v>
      </c>
      <c r="M750" s="76">
        <f t="shared" ca="1" si="693"/>
        <v>0</v>
      </c>
      <c r="N750" s="76">
        <f t="shared" ca="1" si="693"/>
        <v>0</v>
      </c>
      <c r="O750" s="76">
        <f t="shared" ca="1" si="693"/>
        <v>0</v>
      </c>
      <c r="P750" s="76">
        <f t="shared" ca="1" si="693"/>
        <v>0</v>
      </c>
      <c r="Q750" s="76">
        <f t="shared" ca="1" si="693"/>
        <v>0</v>
      </c>
      <c r="R750" s="76">
        <f t="shared" ca="1" si="693"/>
        <v>0</v>
      </c>
      <c r="S750" s="76">
        <f t="shared" ca="1" si="693"/>
        <v>0</v>
      </c>
      <c r="T750" s="76">
        <f t="shared" ca="1" si="693"/>
        <v>0</v>
      </c>
      <c r="U750" s="76">
        <f t="shared" ca="1" si="693"/>
        <v>0</v>
      </c>
      <c r="V750" s="76">
        <f t="shared" ca="1" si="693"/>
        <v>0</v>
      </c>
      <c r="W750" s="76">
        <f t="shared" ca="1" si="693"/>
        <v>0</v>
      </c>
      <c r="X750" s="76">
        <f t="shared" ref="X750:AA750" ca="1" si="694">IF($C746=LataProjekcji,ROUND($C747-X749,0),ROUND(IF(X748=0,0,$C747-X749),0))</f>
        <v>0</v>
      </c>
      <c r="Y750" s="76">
        <f t="shared" ca="1" si="694"/>
        <v>0</v>
      </c>
      <c r="Z750" s="76">
        <f t="shared" ca="1" si="694"/>
        <v>0</v>
      </c>
      <c r="AA750" s="76">
        <f t="shared" ca="1" si="694"/>
        <v>0</v>
      </c>
      <c r="AB750" s="76">
        <f t="shared" ref="AB750:AE750" ca="1" si="695">IF($C746=LataProjekcji,ROUND($C747-AB749,0),ROUND(IF(AB748=0,0,$C747-AB749),0))</f>
        <v>0</v>
      </c>
      <c r="AC750" s="76">
        <f t="shared" ca="1" si="695"/>
        <v>0</v>
      </c>
      <c r="AD750" s="76">
        <f t="shared" ca="1" si="695"/>
        <v>0</v>
      </c>
      <c r="AE750" s="76">
        <f t="shared" ca="1" si="695"/>
        <v>0</v>
      </c>
    </row>
    <row r="751" spans="1:31" hidden="1">
      <c r="A751" s="258"/>
      <c r="B751" s="21"/>
      <c r="C751" s="22"/>
      <c r="D751" s="21"/>
      <c r="E751" s="21"/>
      <c r="F751" s="21"/>
      <c r="G751" s="21"/>
      <c r="I751" s="21"/>
      <c r="J751" s="21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  <c r="AA751" s="77"/>
      <c r="AB751" s="77"/>
      <c r="AC751" s="77"/>
      <c r="AD751" s="77"/>
      <c r="AE751" s="77"/>
    </row>
    <row r="752" spans="1:31" hidden="1">
      <c r="A752" s="258"/>
      <c r="B752" s="20" t="str">
        <f>B138</f>
        <v/>
      </c>
      <c r="C752" s="21">
        <f>C745+1</f>
        <v>76</v>
      </c>
      <c r="D752" s="453">
        <f>D745+1</f>
        <v>168</v>
      </c>
      <c r="E752" s="21"/>
      <c r="F752" s="48"/>
      <c r="G752" s="50"/>
      <c r="H752" s="319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</row>
    <row r="753" spans="1:31" hidden="1">
      <c r="A753" s="258"/>
      <c r="B753" s="21" t="s">
        <v>394</v>
      </c>
      <c r="C753" s="164">
        <f ca="1">IFERROR(YEAR(OFFSET($D$62,C752,0)),0)</f>
        <v>0</v>
      </c>
      <c r="D753" s="164">
        <f ca="1">IFERROR(MONTH(OFFSET($D$62,C752,0)),0)</f>
        <v>0</v>
      </c>
      <c r="E753" s="522">
        <f ca="1">IleMiesiecyDoKoncaRokuRozliczenieDotacji</f>
        <v>0</v>
      </c>
      <c r="F753" s="49"/>
      <c r="G753" s="51"/>
      <c r="H753" s="320"/>
      <c r="I753" s="22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</row>
    <row r="754" spans="1:31" hidden="1">
      <c r="A754" s="258"/>
      <c r="B754" s="21" t="s">
        <v>387</v>
      </c>
      <c r="C754" s="244">
        <f ca="1">IF(OFFSET($F$62,C752,0)&lt;0,0,OFFSET($F$62,C752,0))</f>
        <v>0</v>
      </c>
      <c r="D754" s="22">
        <f ca="1">OFFSET($C$62,C752,0)</f>
        <v>0</v>
      </c>
      <c r="E754" s="22">
        <f ca="1">IF(D754&gt;10,ROUND(($C755/12)*$E753,0),$C754)</f>
        <v>0</v>
      </c>
      <c r="F754" s="21"/>
      <c r="G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</row>
    <row r="755" spans="1:31" hidden="1">
      <c r="A755" s="258"/>
      <c r="B755" s="21" t="s">
        <v>395</v>
      </c>
      <c r="C755" s="656">
        <f ca="1">IF(ISBLANK(OFFSET($D$62,C752,0)),0,IF(OFFSET($C$62,C752,0)&gt;10,ROUND(C754*D755,0),IF(C754&lt;0,0,C754)))</f>
        <v>0</v>
      </c>
      <c r="D755" s="655">
        <f ca="1">'Środki trwałe'!C1570</f>
        <v>0</v>
      </c>
      <c r="E755" s="21"/>
      <c r="F755" s="21"/>
      <c r="G755" s="21"/>
      <c r="I755" s="21"/>
      <c r="J755" s="21"/>
      <c r="K755" s="74">
        <f ca="1">ROUND(IF($C753=LataProjekcji,$E754,IF($C753=LataProjekcji,$C755,0)),0)</f>
        <v>0</v>
      </c>
      <c r="L755" s="247">
        <f ca="1">ROUND(IF(OR(AND($C753=LataProjekcji,$E753&gt;0),AND($C753=LataProjekcji,$E753=0,$D754&lt;=10)),$E754,IF($C753&lt;LataProjekcji,IF((SUM($K755:K755)+$C755)&lt;$C754,$C755,$C754-SUM($K755:K755)),0)),0)</f>
        <v>0</v>
      </c>
      <c r="M755" s="247">
        <f ca="1">ROUND(IF(OR(AND($C753=LataProjekcji,$E753&gt;0),AND($C753=LataProjekcji,$E753=0,$D754&lt;=10)),$E754,IF($C753&lt;LataProjekcji,IF((SUM($K755:L755)+$C755)&lt;$C754,$C755,$C754-SUM($K755:L755)),0)),0)</f>
        <v>0</v>
      </c>
      <c r="N755" s="247">
        <f ca="1">ROUND(IF(OR(AND($C753=LataProjekcji,$E753&gt;0),AND($C753=LataProjekcji,$E753=0,$D754&lt;=10)),$E754,IF($C753&lt;LataProjekcji,IF((SUM($K755:M755)+$C755)&lt;$C754,$C755,$C754-SUM($K755:M755)),0)),0)</f>
        <v>0</v>
      </c>
      <c r="O755" s="247">
        <f ca="1">ROUND(IF(OR(AND($C753=LataProjekcji,$E753&gt;0),AND($C753=LataProjekcji,$E753=0,$D754&lt;=10)),$E754,IF($C753&lt;LataProjekcji,IF((SUM($K755:N755)+$C755)&lt;$C754,$C755,$C754-SUM($K755:N755)),0)),0)</f>
        <v>0</v>
      </c>
      <c r="P755" s="247">
        <f ca="1">ROUND(IF(OR(AND($C753=LataProjekcji,$E753&gt;0),AND($C753=LataProjekcji,$E753=0,$D754&lt;=10)),$E754,IF($C753&lt;LataProjekcji,IF((SUM($K755:O755)+$C755)&lt;$C754,$C755,$C754-SUM($K755:O755)),0)),0)</f>
        <v>0</v>
      </c>
      <c r="Q755" s="247">
        <f ca="1">ROUND(IF(OR(AND($C753=LataProjekcji,$E753&gt;0),AND($C753=LataProjekcji,$E753=0,$D754&lt;=10)),$E754,IF($C753&lt;LataProjekcji,IF((SUM($K755:P755)+$C755)&lt;$C754,$C755,$C754-SUM($K755:P755)),0)),0)</f>
        <v>0</v>
      </c>
      <c r="R755" s="247">
        <f ca="1">ROUND(IF(OR(AND($C753=LataProjekcji,$E753&gt;0),AND($C753=LataProjekcji,$E753=0,$D754&lt;=10)),$E754,IF($C753&lt;LataProjekcji,IF((SUM($K755:Q755)+$C755)&lt;$C754,$C755,$C754-SUM($K755:Q755)),0)),0)</f>
        <v>0</v>
      </c>
      <c r="S755" s="247">
        <f ca="1">ROUND(IF(OR(AND($C753=LataProjekcji,$E753&gt;0),AND($C753=LataProjekcji,$E753=0,$D754&lt;=10)),$E754,IF($C753&lt;LataProjekcji,IF((SUM($K755:R755)+$C755)&lt;$C754,$C755,$C754-SUM($K755:R755)),0)),0)</f>
        <v>0</v>
      </c>
      <c r="T755" s="247">
        <f ca="1">ROUND(IF(OR(AND($C753=LataProjekcji,$E753&gt;0),AND($C753=LataProjekcji,$E753=0,$D754&lt;=10)),$E754,IF($C753&lt;LataProjekcji,IF((SUM($K755:S755)+$C755)&lt;$C754,$C755,$C754-SUM($K755:S755)),0)),0)</f>
        <v>0</v>
      </c>
      <c r="U755" s="247">
        <f ca="1">ROUND(IF(OR(AND($C753=LataProjekcji,$E753&gt;0),AND($C753=LataProjekcji,$E753=0,$D754&lt;=10)),$E754,IF($C753&lt;LataProjekcji,IF((SUM($K755:T755)+$C755)&lt;$C754,$C755,$C754-SUM($K755:T755)),0)),0)</f>
        <v>0</v>
      </c>
      <c r="V755" s="247">
        <f ca="1">ROUND(IF(OR(AND($C753=LataProjekcji,$E753&gt;0),AND($C753=LataProjekcji,$E753=0,$D754&lt;=10)),$E754,IF($C753&lt;LataProjekcji,IF((SUM($K755:U755)+$C755)&lt;$C754,$C755,$C754-SUM($K755:U755)),0)),0)</f>
        <v>0</v>
      </c>
      <c r="W755" s="247">
        <f ca="1">ROUND(IF(OR(AND($C753=LataProjekcji,$E753&gt;0),AND($C753=LataProjekcji,$E753=0,$D754&lt;=10)),$E754,IF($C753&lt;LataProjekcji,IF((SUM($K755:V755)+$C755)&lt;$C754,$C755,$C754-SUM($K755:V755)),0)),0)</f>
        <v>0</v>
      </c>
      <c r="X755" s="247">
        <f ca="1">ROUND(IF(OR(AND($C753=LataProjekcji,$E753&gt;0),AND($C753=LataProjekcji,$E753=0,$D754&lt;=10)),$E754,IF($C753&lt;LataProjekcji,IF((SUM($K755:W755)+$C755)&lt;$C754,$C755,$C754-SUM($K755:W755)),0)),0)</f>
        <v>0</v>
      </c>
      <c r="Y755" s="247">
        <f ca="1">ROUND(IF(OR(AND($C753=LataProjekcji,$E753&gt;0),AND($C753=LataProjekcji,$E753=0,$D754&lt;=10)),$E754,IF($C753&lt;LataProjekcji,IF((SUM($K755:X755)+$C755)&lt;$C754,$C755,$C754-SUM($K755:X755)),0)),0)</f>
        <v>0</v>
      </c>
      <c r="Z755" s="247">
        <f ca="1">ROUND(IF(OR(AND($C753=LataProjekcji,$E753&gt;0),AND($C753=LataProjekcji,$E753=0,$D754&lt;=10)),$E754,IF($C753&lt;LataProjekcji,IF((SUM($K755:Y755)+$C755)&lt;$C754,$C755,$C754-SUM($K755:Y755)),0)),0)</f>
        <v>0</v>
      </c>
      <c r="AA755" s="247">
        <f ca="1">ROUND(IF(OR(AND($C753=LataProjekcji,$E753&gt;0),AND($C753=LataProjekcji,$E753=0,$D754&lt;=10)),$E754,IF($C753&lt;LataProjekcji,IF((SUM($K755:Z755)+$C755)&lt;$C754,$C755,$C754-SUM($K755:Z755)),0)),0)</f>
        <v>0</v>
      </c>
      <c r="AB755" s="247">
        <f ca="1">ROUND(IF(OR(AND($C753=LataProjekcji,$E753&gt;0),AND($C753=LataProjekcji,$E753=0,$D754&lt;=10)),$E754,IF($C753&lt;LataProjekcji,IF((SUM($K755:AA755)+$C755)&lt;$C754,$C755,$C754-SUM($K755:AA755)),0)),0)</f>
        <v>0</v>
      </c>
      <c r="AC755" s="247">
        <f ca="1">ROUND(IF(OR(AND($C753=LataProjekcji,$E753&gt;0),AND($C753=LataProjekcji,$E753=0,$D754&lt;=10)),$E754,IF($C753&lt;LataProjekcji,IF((SUM($K755:AB755)+$C755)&lt;$C754,$C755,$C754-SUM($K755:AB755)),0)),0)</f>
        <v>0</v>
      </c>
      <c r="AD755" s="247">
        <f ca="1">ROUND(IF(OR(AND($C753=LataProjekcji,$E753&gt;0),AND($C753=LataProjekcji,$E753=0,$D754&lt;=10)),$E754,IF($C753&lt;LataProjekcji,IF((SUM($K755:AC755)+$C755)&lt;$C754,$C755,$C754-SUM($K755:AC755)),0)),0)</f>
        <v>0</v>
      </c>
      <c r="AE755" s="247">
        <f ca="1">ROUND(IF(OR(AND($C753=LataProjekcji,$E753&gt;0),AND($C753=LataProjekcji,$E753=0,$D754&lt;=10)),$E754,IF($C753&lt;LataProjekcji,IF((SUM($K755:AD755)+$C755)&lt;$C754,$C755,$C754-SUM($K755:AD755)),0)),0)</f>
        <v>0</v>
      </c>
    </row>
    <row r="756" spans="1:31" hidden="1">
      <c r="A756" s="258"/>
      <c r="B756" s="21" t="s">
        <v>396</v>
      </c>
      <c r="C756" s="22"/>
      <c r="D756" s="21"/>
      <c r="E756" s="21"/>
      <c r="F756" s="21"/>
      <c r="G756" s="21"/>
      <c r="I756" s="21"/>
      <c r="J756" s="21"/>
      <c r="K756" s="22">
        <f ca="1">ROUND(K755,0)</f>
        <v>0</v>
      </c>
      <c r="L756" s="22">
        <f t="shared" ref="L756:W756" ca="1" si="696">ROUND(K756+L755,0)</f>
        <v>0</v>
      </c>
      <c r="M756" s="22">
        <f t="shared" ca="1" si="696"/>
        <v>0</v>
      </c>
      <c r="N756" s="22">
        <f t="shared" ca="1" si="696"/>
        <v>0</v>
      </c>
      <c r="O756" s="22">
        <f t="shared" ca="1" si="696"/>
        <v>0</v>
      </c>
      <c r="P756" s="22">
        <f t="shared" ca="1" si="696"/>
        <v>0</v>
      </c>
      <c r="Q756" s="22">
        <f t="shared" ca="1" si="696"/>
        <v>0</v>
      </c>
      <c r="R756" s="22">
        <f t="shared" ca="1" si="696"/>
        <v>0</v>
      </c>
      <c r="S756" s="22">
        <f t="shared" ca="1" si="696"/>
        <v>0</v>
      </c>
      <c r="T756" s="22">
        <f t="shared" ca="1" si="696"/>
        <v>0</v>
      </c>
      <c r="U756" s="22">
        <f t="shared" ca="1" si="696"/>
        <v>0</v>
      </c>
      <c r="V756" s="22">
        <f t="shared" ca="1" si="696"/>
        <v>0</v>
      </c>
      <c r="W756" s="22">
        <f t="shared" ca="1" si="696"/>
        <v>0</v>
      </c>
      <c r="X756" s="22">
        <f ca="1">ROUND(W756+X755,0)</f>
        <v>0</v>
      </c>
      <c r="Y756" s="22">
        <f t="shared" ref="Y756:AA756" ca="1" si="697">ROUND(X756+Y755,0)</f>
        <v>0</v>
      </c>
      <c r="Z756" s="22">
        <f t="shared" ca="1" si="697"/>
        <v>0</v>
      </c>
      <c r="AA756" s="22">
        <f t="shared" ca="1" si="697"/>
        <v>0</v>
      </c>
      <c r="AB756" s="22">
        <f t="shared" ref="AB756" ca="1" si="698">ROUND(AA756+AB755,0)</f>
        <v>0</v>
      </c>
      <c r="AC756" s="22">
        <f t="shared" ref="AC756" ca="1" si="699">ROUND(AB756+AC755,0)</f>
        <v>0</v>
      </c>
      <c r="AD756" s="22">
        <f t="shared" ref="AD756" ca="1" si="700">ROUND(AC756+AD755,0)</f>
        <v>0</v>
      </c>
      <c r="AE756" s="22">
        <f t="shared" ref="AE756" ca="1" si="701">ROUND(AD756+AE755,0)</f>
        <v>0</v>
      </c>
    </row>
    <row r="757" spans="1:31" hidden="1">
      <c r="A757" s="258"/>
      <c r="B757" s="21" t="s">
        <v>387</v>
      </c>
      <c r="C757" s="22"/>
      <c r="D757" s="21"/>
      <c r="E757" s="21"/>
      <c r="F757" s="21"/>
      <c r="G757" s="21"/>
      <c r="I757" s="21"/>
      <c r="J757" s="21"/>
      <c r="K757" s="76">
        <f t="shared" ref="K757:W757" ca="1" si="702">IF($C753=LataProjekcji,ROUND($C754-K756,0),ROUND(IF(K755=0,0,$C754-K756),0))</f>
        <v>0</v>
      </c>
      <c r="L757" s="76">
        <f t="shared" ca="1" si="702"/>
        <v>0</v>
      </c>
      <c r="M757" s="76">
        <f t="shared" ca="1" si="702"/>
        <v>0</v>
      </c>
      <c r="N757" s="76">
        <f t="shared" ca="1" si="702"/>
        <v>0</v>
      </c>
      <c r="O757" s="76">
        <f t="shared" ca="1" si="702"/>
        <v>0</v>
      </c>
      <c r="P757" s="76">
        <f t="shared" ca="1" si="702"/>
        <v>0</v>
      </c>
      <c r="Q757" s="76">
        <f t="shared" ca="1" si="702"/>
        <v>0</v>
      </c>
      <c r="R757" s="76">
        <f t="shared" ca="1" si="702"/>
        <v>0</v>
      </c>
      <c r="S757" s="76">
        <f t="shared" ca="1" si="702"/>
        <v>0</v>
      </c>
      <c r="T757" s="76">
        <f t="shared" ca="1" si="702"/>
        <v>0</v>
      </c>
      <c r="U757" s="76">
        <f t="shared" ca="1" si="702"/>
        <v>0</v>
      </c>
      <c r="V757" s="76">
        <f t="shared" ca="1" si="702"/>
        <v>0</v>
      </c>
      <c r="W757" s="76">
        <f t="shared" ca="1" si="702"/>
        <v>0</v>
      </c>
      <c r="X757" s="76">
        <f t="shared" ref="X757:AA757" ca="1" si="703">IF($C753=LataProjekcji,ROUND($C754-X756,0),ROUND(IF(X755=0,0,$C754-X756),0))</f>
        <v>0</v>
      </c>
      <c r="Y757" s="76">
        <f t="shared" ca="1" si="703"/>
        <v>0</v>
      </c>
      <c r="Z757" s="76">
        <f t="shared" ca="1" si="703"/>
        <v>0</v>
      </c>
      <c r="AA757" s="76">
        <f t="shared" ca="1" si="703"/>
        <v>0</v>
      </c>
      <c r="AB757" s="76">
        <f t="shared" ref="AB757:AE757" ca="1" si="704">IF($C753=LataProjekcji,ROUND($C754-AB756,0),ROUND(IF(AB755=0,0,$C754-AB756),0))</f>
        <v>0</v>
      </c>
      <c r="AC757" s="76">
        <f t="shared" ca="1" si="704"/>
        <v>0</v>
      </c>
      <c r="AD757" s="76">
        <f t="shared" ca="1" si="704"/>
        <v>0</v>
      </c>
      <c r="AE757" s="76">
        <f t="shared" ca="1" si="704"/>
        <v>0</v>
      </c>
    </row>
    <row r="758" spans="1:31" hidden="1">
      <c r="A758" s="258"/>
      <c r="B758" s="21"/>
      <c r="C758" s="22"/>
      <c r="D758" s="21"/>
      <c r="E758" s="21"/>
      <c r="F758" s="21"/>
      <c r="G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</row>
    <row r="759" spans="1:31" hidden="1">
      <c r="A759" s="258"/>
      <c r="B759" s="20" t="str">
        <f>B139</f>
        <v/>
      </c>
      <c r="C759" s="21">
        <f>C752+1</f>
        <v>77</v>
      </c>
      <c r="D759" s="453">
        <f>D752+1</f>
        <v>169</v>
      </c>
      <c r="E759" s="21"/>
      <c r="F759" s="21"/>
      <c r="G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</row>
    <row r="760" spans="1:31" hidden="1">
      <c r="A760" s="258"/>
      <c r="B760" s="21" t="s">
        <v>394</v>
      </c>
      <c r="C760" s="164">
        <f ca="1">IFERROR(YEAR(OFFSET($D$62,C759,0)),0)</f>
        <v>0</v>
      </c>
      <c r="D760" s="164">
        <f ca="1">IFERROR(MONTH(OFFSET($D$62,C759,0)),0)</f>
        <v>0</v>
      </c>
      <c r="E760" s="522">
        <f ca="1">IleMiesiecyDoKoncaRokuRozliczenieDotacji</f>
        <v>0</v>
      </c>
      <c r="F760" s="21"/>
      <c r="G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</row>
    <row r="761" spans="1:31" hidden="1">
      <c r="A761" s="258"/>
      <c r="B761" s="21" t="s">
        <v>387</v>
      </c>
      <c r="C761" s="244">
        <f ca="1">IF(OFFSET($F$62,C759,0)&lt;0,0,OFFSET($F$62,C759,0))</f>
        <v>0</v>
      </c>
      <c r="D761" s="22">
        <f ca="1">OFFSET($C$62,C759,0)</f>
        <v>0</v>
      </c>
      <c r="E761" s="22">
        <f ca="1">IF(D761&gt;10,ROUND(($C762/12)*$E760,0),$C761)</f>
        <v>0</v>
      </c>
      <c r="F761" s="21"/>
      <c r="G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</row>
    <row r="762" spans="1:31" hidden="1">
      <c r="A762" s="258"/>
      <c r="B762" s="21" t="s">
        <v>395</v>
      </c>
      <c r="C762" s="656">
        <f ca="1">IF(ISBLANK(OFFSET($D$62,C759,0)),0,IF(OFFSET($C$62,C759,0)&gt;10,ROUND(C761*D762,0),IF(C761&lt;0,0,C761)))</f>
        <v>0</v>
      </c>
      <c r="D762" s="655">
        <f ca="1">'Środki trwałe'!C1577</f>
        <v>0</v>
      </c>
      <c r="E762" s="21"/>
      <c r="F762" s="21"/>
      <c r="G762" s="21"/>
      <c r="I762" s="21"/>
      <c r="J762" s="21"/>
      <c r="K762" s="74">
        <f ca="1">ROUND(IF($C760=LataProjekcji,$E761,IF($C760=LataProjekcji,$C762,0)),0)</f>
        <v>0</v>
      </c>
      <c r="L762" s="247">
        <f ca="1">ROUND(IF(OR(AND($C760=LataProjekcji,$E760&gt;0),AND($C760=LataProjekcji,$E760=0,$D761&lt;=10)),$E761,IF($C760&lt;LataProjekcji,IF((SUM($K762:K762)+$C762)&lt;$C761,$C762,$C761-SUM($K762:K762)),0)),0)</f>
        <v>0</v>
      </c>
      <c r="M762" s="247">
        <f ca="1">ROUND(IF(OR(AND($C760=LataProjekcji,$E760&gt;0),AND($C760=LataProjekcji,$E760=0,$D761&lt;=10)),$E761,IF($C760&lt;LataProjekcji,IF((SUM($K762:L762)+$C762)&lt;$C761,$C762,$C761-SUM($K762:L762)),0)),0)</f>
        <v>0</v>
      </c>
      <c r="N762" s="247">
        <f ca="1">ROUND(IF(OR(AND($C760=LataProjekcji,$E760&gt;0),AND($C760=LataProjekcji,$E760=0,$D761&lt;=10)),$E761,IF($C760&lt;LataProjekcji,IF((SUM($K762:M762)+$C762)&lt;$C761,$C762,$C761-SUM($K762:M762)),0)),0)</f>
        <v>0</v>
      </c>
      <c r="O762" s="247">
        <f ca="1">ROUND(IF(OR(AND($C760=LataProjekcji,$E760&gt;0),AND($C760=LataProjekcji,$E760=0,$D761&lt;=10)),$E761,IF($C760&lt;LataProjekcji,IF((SUM($K762:N762)+$C762)&lt;$C761,$C762,$C761-SUM($K762:N762)),0)),0)</f>
        <v>0</v>
      </c>
      <c r="P762" s="247">
        <f ca="1">ROUND(IF(OR(AND($C760=LataProjekcji,$E760&gt;0),AND($C760=LataProjekcji,$E760=0,$D761&lt;=10)),$E761,IF($C760&lt;LataProjekcji,IF((SUM($K762:O762)+$C762)&lt;$C761,$C762,$C761-SUM($K762:O762)),0)),0)</f>
        <v>0</v>
      </c>
      <c r="Q762" s="247">
        <f ca="1">ROUND(IF(OR(AND($C760=LataProjekcji,$E760&gt;0),AND($C760=LataProjekcji,$E760=0,$D761&lt;=10)),$E761,IF($C760&lt;LataProjekcji,IF((SUM($K762:P762)+$C762)&lt;$C761,$C762,$C761-SUM($K762:P762)),0)),0)</f>
        <v>0</v>
      </c>
      <c r="R762" s="247">
        <f ca="1">ROUND(IF(OR(AND($C760=LataProjekcji,$E760&gt;0),AND($C760=LataProjekcji,$E760=0,$D761&lt;=10)),$E761,IF($C760&lt;LataProjekcji,IF((SUM($K762:Q762)+$C762)&lt;$C761,$C762,$C761-SUM($K762:Q762)),0)),0)</f>
        <v>0</v>
      </c>
      <c r="S762" s="247">
        <f ca="1">ROUND(IF(OR(AND($C760=LataProjekcji,$E760&gt;0),AND($C760=LataProjekcji,$E760=0,$D761&lt;=10)),$E761,IF($C760&lt;LataProjekcji,IF((SUM($K762:R762)+$C762)&lt;$C761,$C762,$C761-SUM($K762:R762)),0)),0)</f>
        <v>0</v>
      </c>
      <c r="T762" s="247">
        <f ca="1">ROUND(IF(OR(AND($C760=LataProjekcji,$E760&gt;0),AND($C760=LataProjekcji,$E760=0,$D761&lt;=10)),$E761,IF($C760&lt;LataProjekcji,IF((SUM($K762:S762)+$C762)&lt;$C761,$C762,$C761-SUM($K762:S762)),0)),0)</f>
        <v>0</v>
      </c>
      <c r="U762" s="247">
        <f ca="1">ROUND(IF(OR(AND($C760=LataProjekcji,$E760&gt;0),AND($C760=LataProjekcji,$E760=0,$D761&lt;=10)),$E761,IF($C760&lt;LataProjekcji,IF((SUM($K762:T762)+$C762)&lt;$C761,$C762,$C761-SUM($K762:T762)),0)),0)</f>
        <v>0</v>
      </c>
      <c r="V762" s="247">
        <f ca="1">ROUND(IF(OR(AND($C760=LataProjekcji,$E760&gt;0),AND($C760=LataProjekcji,$E760=0,$D761&lt;=10)),$E761,IF($C760&lt;LataProjekcji,IF((SUM($K762:U762)+$C762)&lt;$C761,$C762,$C761-SUM($K762:U762)),0)),0)</f>
        <v>0</v>
      </c>
      <c r="W762" s="247">
        <f ca="1">ROUND(IF(OR(AND($C760=LataProjekcji,$E760&gt;0),AND($C760=LataProjekcji,$E760=0,$D761&lt;=10)),$E761,IF($C760&lt;LataProjekcji,IF((SUM($K762:V762)+$C762)&lt;$C761,$C762,$C761-SUM($K762:V762)),0)),0)</f>
        <v>0</v>
      </c>
      <c r="X762" s="247">
        <f ca="1">ROUND(IF(OR(AND($C760=LataProjekcji,$E760&gt;0),AND($C760=LataProjekcji,$E760=0,$D761&lt;=10)),$E761,IF($C760&lt;LataProjekcji,IF((SUM($K762:W762)+$C762)&lt;$C761,$C762,$C761-SUM($K762:W762)),0)),0)</f>
        <v>0</v>
      </c>
      <c r="Y762" s="247">
        <f ca="1">ROUND(IF(OR(AND($C760=LataProjekcji,$E760&gt;0),AND($C760=LataProjekcji,$E760=0,$D761&lt;=10)),$E761,IF($C760&lt;LataProjekcji,IF((SUM($K762:X762)+$C762)&lt;$C761,$C762,$C761-SUM($K762:X762)),0)),0)</f>
        <v>0</v>
      </c>
      <c r="Z762" s="247">
        <f ca="1">ROUND(IF(OR(AND($C760=LataProjekcji,$E760&gt;0),AND($C760=LataProjekcji,$E760=0,$D761&lt;=10)),$E761,IF($C760&lt;LataProjekcji,IF((SUM($K762:Y762)+$C762)&lt;$C761,$C762,$C761-SUM($K762:Y762)),0)),0)</f>
        <v>0</v>
      </c>
      <c r="AA762" s="247">
        <f ca="1">ROUND(IF(OR(AND($C760=LataProjekcji,$E760&gt;0),AND($C760=LataProjekcji,$E760=0,$D761&lt;=10)),$E761,IF($C760&lt;LataProjekcji,IF((SUM($K762:Z762)+$C762)&lt;$C761,$C762,$C761-SUM($K762:Z762)),0)),0)</f>
        <v>0</v>
      </c>
      <c r="AB762" s="247">
        <f ca="1">ROUND(IF(OR(AND($C760=LataProjekcji,$E760&gt;0),AND($C760=LataProjekcji,$E760=0,$D761&lt;=10)),$E761,IF($C760&lt;LataProjekcji,IF((SUM($K762:AA762)+$C762)&lt;$C761,$C762,$C761-SUM($K762:AA762)),0)),0)</f>
        <v>0</v>
      </c>
      <c r="AC762" s="247">
        <f ca="1">ROUND(IF(OR(AND($C760=LataProjekcji,$E760&gt;0),AND($C760=LataProjekcji,$E760=0,$D761&lt;=10)),$E761,IF($C760&lt;LataProjekcji,IF((SUM($K762:AB762)+$C762)&lt;$C761,$C762,$C761-SUM($K762:AB762)),0)),0)</f>
        <v>0</v>
      </c>
      <c r="AD762" s="247">
        <f ca="1">ROUND(IF(OR(AND($C760=LataProjekcji,$E760&gt;0),AND($C760=LataProjekcji,$E760=0,$D761&lt;=10)),$E761,IF($C760&lt;LataProjekcji,IF((SUM($K762:AC762)+$C762)&lt;$C761,$C762,$C761-SUM($K762:AC762)),0)),0)</f>
        <v>0</v>
      </c>
      <c r="AE762" s="247">
        <f ca="1">ROUND(IF(OR(AND($C760=LataProjekcji,$E760&gt;0),AND($C760=LataProjekcji,$E760=0,$D761&lt;=10)),$E761,IF($C760&lt;LataProjekcji,IF((SUM($K762:AD762)+$C762)&lt;$C761,$C762,$C761-SUM($K762:AD762)),0)),0)</f>
        <v>0</v>
      </c>
    </row>
    <row r="763" spans="1:31" hidden="1">
      <c r="A763" s="258"/>
      <c r="B763" s="21" t="s">
        <v>396</v>
      </c>
      <c r="C763" s="22"/>
      <c r="D763" s="21"/>
      <c r="E763" s="21"/>
      <c r="F763" s="21"/>
      <c r="G763" s="21"/>
      <c r="I763" s="21"/>
      <c r="J763" s="21"/>
      <c r="K763" s="22">
        <f ca="1">ROUND(K762,0)</f>
        <v>0</v>
      </c>
      <c r="L763" s="22">
        <f t="shared" ref="L763:W763" ca="1" si="705">ROUND(K763+L762,0)</f>
        <v>0</v>
      </c>
      <c r="M763" s="22">
        <f t="shared" ca="1" si="705"/>
        <v>0</v>
      </c>
      <c r="N763" s="22">
        <f t="shared" ca="1" si="705"/>
        <v>0</v>
      </c>
      <c r="O763" s="22">
        <f t="shared" ca="1" si="705"/>
        <v>0</v>
      </c>
      <c r="P763" s="22">
        <f t="shared" ca="1" si="705"/>
        <v>0</v>
      </c>
      <c r="Q763" s="22">
        <f t="shared" ca="1" si="705"/>
        <v>0</v>
      </c>
      <c r="R763" s="22">
        <f t="shared" ca="1" si="705"/>
        <v>0</v>
      </c>
      <c r="S763" s="22">
        <f t="shared" ca="1" si="705"/>
        <v>0</v>
      </c>
      <c r="T763" s="22">
        <f t="shared" ca="1" si="705"/>
        <v>0</v>
      </c>
      <c r="U763" s="22">
        <f t="shared" ca="1" si="705"/>
        <v>0</v>
      </c>
      <c r="V763" s="22">
        <f t="shared" ca="1" si="705"/>
        <v>0</v>
      </c>
      <c r="W763" s="22">
        <f t="shared" ca="1" si="705"/>
        <v>0</v>
      </c>
      <c r="X763" s="22">
        <f ca="1">ROUND(W763+X762,0)</f>
        <v>0</v>
      </c>
      <c r="Y763" s="22">
        <f t="shared" ref="Y763:AA763" ca="1" si="706">ROUND(X763+Y762,0)</f>
        <v>0</v>
      </c>
      <c r="Z763" s="22">
        <f t="shared" ca="1" si="706"/>
        <v>0</v>
      </c>
      <c r="AA763" s="22">
        <f t="shared" ca="1" si="706"/>
        <v>0</v>
      </c>
      <c r="AB763" s="22">
        <f t="shared" ref="AB763" ca="1" si="707">ROUND(AA763+AB762,0)</f>
        <v>0</v>
      </c>
      <c r="AC763" s="22">
        <f t="shared" ref="AC763" ca="1" si="708">ROUND(AB763+AC762,0)</f>
        <v>0</v>
      </c>
      <c r="AD763" s="22">
        <f t="shared" ref="AD763" ca="1" si="709">ROUND(AC763+AD762,0)</f>
        <v>0</v>
      </c>
      <c r="AE763" s="22">
        <f t="shared" ref="AE763" ca="1" si="710">ROUND(AD763+AE762,0)</f>
        <v>0</v>
      </c>
    </row>
    <row r="764" spans="1:31" hidden="1">
      <c r="A764" s="258"/>
      <c r="B764" s="21" t="s">
        <v>387</v>
      </c>
      <c r="C764" s="22"/>
      <c r="D764" s="21"/>
      <c r="E764" s="21"/>
      <c r="F764" s="21"/>
      <c r="G764" s="21"/>
      <c r="I764" s="21"/>
      <c r="J764" s="21"/>
      <c r="K764" s="76">
        <f t="shared" ref="K764:W764" ca="1" si="711">IF($C760=LataProjekcji,ROUND($C761-K763,0),ROUND(IF(K762=0,0,$C761-K763),0))</f>
        <v>0</v>
      </c>
      <c r="L764" s="76">
        <f t="shared" ca="1" si="711"/>
        <v>0</v>
      </c>
      <c r="M764" s="76">
        <f t="shared" ca="1" si="711"/>
        <v>0</v>
      </c>
      <c r="N764" s="76">
        <f t="shared" ca="1" si="711"/>
        <v>0</v>
      </c>
      <c r="O764" s="76">
        <f t="shared" ca="1" si="711"/>
        <v>0</v>
      </c>
      <c r="P764" s="76">
        <f t="shared" ca="1" si="711"/>
        <v>0</v>
      </c>
      <c r="Q764" s="76">
        <f t="shared" ca="1" si="711"/>
        <v>0</v>
      </c>
      <c r="R764" s="76">
        <f t="shared" ca="1" si="711"/>
        <v>0</v>
      </c>
      <c r="S764" s="76">
        <f t="shared" ca="1" si="711"/>
        <v>0</v>
      </c>
      <c r="T764" s="76">
        <f t="shared" ca="1" si="711"/>
        <v>0</v>
      </c>
      <c r="U764" s="76">
        <f t="shared" ca="1" si="711"/>
        <v>0</v>
      </c>
      <c r="V764" s="76">
        <f t="shared" ca="1" si="711"/>
        <v>0</v>
      </c>
      <c r="W764" s="76">
        <f t="shared" ca="1" si="711"/>
        <v>0</v>
      </c>
      <c r="X764" s="76">
        <f t="shared" ref="X764:AA764" ca="1" si="712">IF($C760=LataProjekcji,ROUND($C761-X763,0),ROUND(IF(X762=0,0,$C761-X763),0))</f>
        <v>0</v>
      </c>
      <c r="Y764" s="76">
        <f t="shared" ca="1" si="712"/>
        <v>0</v>
      </c>
      <c r="Z764" s="76">
        <f t="shared" ca="1" si="712"/>
        <v>0</v>
      </c>
      <c r="AA764" s="76">
        <f t="shared" ca="1" si="712"/>
        <v>0</v>
      </c>
      <c r="AB764" s="76">
        <f t="shared" ref="AB764:AE764" ca="1" si="713">IF($C760=LataProjekcji,ROUND($C761-AB763,0),ROUND(IF(AB762=0,0,$C761-AB763),0))</f>
        <v>0</v>
      </c>
      <c r="AC764" s="76">
        <f t="shared" ca="1" si="713"/>
        <v>0</v>
      </c>
      <c r="AD764" s="76">
        <f t="shared" ca="1" si="713"/>
        <v>0</v>
      </c>
      <c r="AE764" s="76">
        <f t="shared" ca="1" si="713"/>
        <v>0</v>
      </c>
    </row>
    <row r="765" spans="1:31" hidden="1">
      <c r="A765" s="258"/>
      <c r="B765" s="20"/>
      <c r="C765" s="21"/>
      <c r="D765" s="21"/>
      <c r="E765" s="21"/>
      <c r="F765" s="21"/>
      <c r="G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</row>
    <row r="766" spans="1:31" hidden="1">
      <c r="A766" s="258"/>
      <c r="B766" s="20" t="str">
        <f>B140</f>
        <v/>
      </c>
      <c r="C766" s="21">
        <f>C759+1</f>
        <v>78</v>
      </c>
      <c r="D766" s="453">
        <f>D759+1</f>
        <v>170</v>
      </c>
      <c r="E766" s="21"/>
      <c r="F766" s="21"/>
      <c r="G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</row>
    <row r="767" spans="1:31" hidden="1">
      <c r="A767" s="258"/>
      <c r="B767" s="21" t="s">
        <v>394</v>
      </c>
      <c r="C767" s="164">
        <f ca="1">IFERROR(YEAR(OFFSET($D$62,C766,0)),0)</f>
        <v>0</v>
      </c>
      <c r="D767" s="164">
        <f ca="1">IFERROR(MONTH(OFFSET($D$62,C766,0)),0)</f>
        <v>0</v>
      </c>
      <c r="E767" s="522">
        <f ca="1">IleMiesiecyDoKoncaRokuRozliczenieDotacji</f>
        <v>0</v>
      </c>
      <c r="F767" s="21"/>
      <c r="G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</row>
    <row r="768" spans="1:31" hidden="1">
      <c r="A768" s="258"/>
      <c r="B768" s="21" t="s">
        <v>387</v>
      </c>
      <c r="C768" s="244">
        <f ca="1">IF(OFFSET($F$62,C766,0)&lt;0,0,OFFSET($F$62,C766,0))</f>
        <v>0</v>
      </c>
      <c r="D768" s="22">
        <f ca="1">OFFSET($C$62,C766,0)</f>
        <v>0</v>
      </c>
      <c r="E768" s="22">
        <f ca="1">IF(D768&gt;10,ROUND(($C769/12)*$E767,0),$C768)</f>
        <v>0</v>
      </c>
      <c r="F768" s="21"/>
      <c r="G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</row>
    <row r="769" spans="1:31" hidden="1">
      <c r="A769" s="258"/>
      <c r="B769" s="21" t="s">
        <v>395</v>
      </c>
      <c r="C769" s="656">
        <f ca="1">IF(ISBLANK(OFFSET($D$62,C766,0)),0,IF(OFFSET($C$62,C766,0)&gt;10,ROUND(C768*D769,0),IF(C768&lt;0,0,C768)))</f>
        <v>0</v>
      </c>
      <c r="D769" s="655">
        <f ca="1">'Środki trwałe'!C1584</f>
        <v>0</v>
      </c>
      <c r="E769" s="21"/>
      <c r="F769" s="21"/>
      <c r="G769" s="21"/>
      <c r="I769" s="21"/>
      <c r="J769" s="21"/>
      <c r="K769" s="74">
        <f ca="1">ROUND(IF($C767=LataProjekcji,$E768,IF($C767=LataProjekcji,$C769,0)),0)</f>
        <v>0</v>
      </c>
      <c r="L769" s="247">
        <f ca="1">ROUND(IF(OR(AND($C767=LataProjekcji,$E767&gt;0),AND($C767=LataProjekcji,$E767=0,$D768&lt;=10)),$E768,IF($C767&lt;LataProjekcji,IF((SUM($K769:K769)+$C769)&lt;$C768,$C769,$C768-SUM($K769:K769)),0)),0)</f>
        <v>0</v>
      </c>
      <c r="M769" s="247">
        <f ca="1">ROUND(IF(OR(AND($C767=LataProjekcji,$E767&gt;0),AND($C767=LataProjekcji,$E767=0,$D768&lt;=10)),$E768,IF($C767&lt;LataProjekcji,IF((SUM($K769:L769)+$C769)&lt;$C768,$C769,$C768-SUM($K769:L769)),0)),0)</f>
        <v>0</v>
      </c>
      <c r="N769" s="247">
        <f ca="1">ROUND(IF(OR(AND($C767=LataProjekcji,$E767&gt;0),AND($C767=LataProjekcji,$E767=0,$D768&lt;=10)),$E768,IF($C767&lt;LataProjekcji,IF((SUM($K769:M769)+$C769)&lt;$C768,$C769,$C768-SUM($K769:M769)),0)),0)</f>
        <v>0</v>
      </c>
      <c r="O769" s="247">
        <f ca="1">ROUND(IF(OR(AND($C767=LataProjekcji,$E767&gt;0),AND($C767=LataProjekcji,$E767=0,$D768&lt;=10)),$E768,IF($C767&lt;LataProjekcji,IF((SUM($K769:N769)+$C769)&lt;$C768,$C769,$C768-SUM($K769:N769)),0)),0)</f>
        <v>0</v>
      </c>
      <c r="P769" s="247">
        <f ca="1">ROUND(IF(OR(AND($C767=LataProjekcji,$E767&gt;0),AND($C767=LataProjekcji,$E767=0,$D768&lt;=10)),$E768,IF($C767&lt;LataProjekcji,IF((SUM($K769:O769)+$C769)&lt;$C768,$C769,$C768-SUM($K769:O769)),0)),0)</f>
        <v>0</v>
      </c>
      <c r="Q769" s="247">
        <f ca="1">ROUND(IF(OR(AND($C767=LataProjekcji,$E767&gt;0),AND($C767=LataProjekcji,$E767=0,$D768&lt;=10)),$E768,IF($C767&lt;LataProjekcji,IF((SUM($K769:P769)+$C769)&lt;$C768,$C769,$C768-SUM($K769:P769)),0)),0)</f>
        <v>0</v>
      </c>
      <c r="R769" s="247">
        <f ca="1">ROUND(IF(OR(AND($C767=LataProjekcji,$E767&gt;0),AND($C767=LataProjekcji,$E767=0,$D768&lt;=10)),$E768,IF($C767&lt;LataProjekcji,IF((SUM($K769:Q769)+$C769)&lt;$C768,$C769,$C768-SUM($K769:Q769)),0)),0)</f>
        <v>0</v>
      </c>
      <c r="S769" s="247">
        <f ca="1">ROUND(IF(OR(AND($C767=LataProjekcji,$E767&gt;0),AND($C767=LataProjekcji,$E767=0,$D768&lt;=10)),$E768,IF($C767&lt;LataProjekcji,IF((SUM($K769:R769)+$C769)&lt;$C768,$C769,$C768-SUM($K769:R769)),0)),0)</f>
        <v>0</v>
      </c>
      <c r="T769" s="247">
        <f ca="1">ROUND(IF(OR(AND($C767=LataProjekcji,$E767&gt;0),AND($C767=LataProjekcji,$E767=0,$D768&lt;=10)),$E768,IF($C767&lt;LataProjekcji,IF((SUM($K769:S769)+$C769)&lt;$C768,$C769,$C768-SUM($K769:S769)),0)),0)</f>
        <v>0</v>
      </c>
      <c r="U769" s="247">
        <f ca="1">ROUND(IF(OR(AND($C767=LataProjekcji,$E767&gt;0),AND($C767=LataProjekcji,$E767=0,$D768&lt;=10)),$E768,IF($C767&lt;LataProjekcji,IF((SUM($K769:T769)+$C769)&lt;$C768,$C769,$C768-SUM($K769:T769)),0)),0)</f>
        <v>0</v>
      </c>
      <c r="V769" s="247">
        <f ca="1">ROUND(IF(OR(AND($C767=LataProjekcji,$E767&gt;0),AND($C767=LataProjekcji,$E767=0,$D768&lt;=10)),$E768,IF($C767&lt;LataProjekcji,IF((SUM($K769:U769)+$C769)&lt;$C768,$C769,$C768-SUM($K769:U769)),0)),0)</f>
        <v>0</v>
      </c>
      <c r="W769" s="247">
        <f ca="1">ROUND(IF(OR(AND($C767=LataProjekcji,$E767&gt;0),AND($C767=LataProjekcji,$E767=0,$D768&lt;=10)),$E768,IF($C767&lt;LataProjekcji,IF((SUM($K769:V769)+$C769)&lt;$C768,$C769,$C768-SUM($K769:V769)),0)),0)</f>
        <v>0</v>
      </c>
      <c r="X769" s="247">
        <f ca="1">ROUND(IF(OR(AND($C767=LataProjekcji,$E767&gt;0),AND($C767=LataProjekcji,$E767=0,$D768&lt;=10)),$E768,IF($C767&lt;LataProjekcji,IF((SUM($K769:W769)+$C769)&lt;$C768,$C769,$C768-SUM($K769:W769)),0)),0)</f>
        <v>0</v>
      </c>
      <c r="Y769" s="247">
        <f ca="1">ROUND(IF(OR(AND($C767=LataProjekcji,$E767&gt;0),AND($C767=LataProjekcji,$E767=0,$D768&lt;=10)),$E768,IF($C767&lt;LataProjekcji,IF((SUM($K769:X769)+$C769)&lt;$C768,$C769,$C768-SUM($K769:X769)),0)),0)</f>
        <v>0</v>
      </c>
      <c r="Z769" s="247">
        <f ca="1">ROUND(IF(OR(AND($C767=LataProjekcji,$E767&gt;0),AND($C767=LataProjekcji,$E767=0,$D768&lt;=10)),$E768,IF($C767&lt;LataProjekcji,IF((SUM($K769:Y769)+$C769)&lt;$C768,$C769,$C768-SUM($K769:Y769)),0)),0)</f>
        <v>0</v>
      </c>
      <c r="AA769" s="247">
        <f ca="1">ROUND(IF(OR(AND($C767=LataProjekcji,$E767&gt;0),AND($C767=LataProjekcji,$E767=0,$D768&lt;=10)),$E768,IF($C767&lt;LataProjekcji,IF((SUM($K769:Z769)+$C769)&lt;$C768,$C769,$C768-SUM($K769:Z769)),0)),0)</f>
        <v>0</v>
      </c>
      <c r="AB769" s="247">
        <f ca="1">ROUND(IF(OR(AND($C767=LataProjekcji,$E767&gt;0),AND($C767=LataProjekcji,$E767=0,$D768&lt;=10)),$E768,IF($C767&lt;LataProjekcji,IF((SUM($K769:AA769)+$C769)&lt;$C768,$C769,$C768-SUM($K769:AA769)),0)),0)</f>
        <v>0</v>
      </c>
      <c r="AC769" s="247">
        <f ca="1">ROUND(IF(OR(AND($C767=LataProjekcji,$E767&gt;0),AND($C767=LataProjekcji,$E767=0,$D768&lt;=10)),$E768,IF($C767&lt;LataProjekcji,IF((SUM($K769:AB769)+$C769)&lt;$C768,$C769,$C768-SUM($K769:AB769)),0)),0)</f>
        <v>0</v>
      </c>
      <c r="AD769" s="247">
        <f ca="1">ROUND(IF(OR(AND($C767=LataProjekcji,$E767&gt;0),AND($C767=LataProjekcji,$E767=0,$D768&lt;=10)),$E768,IF($C767&lt;LataProjekcji,IF((SUM($K769:AC769)+$C769)&lt;$C768,$C769,$C768-SUM($K769:AC769)),0)),0)</f>
        <v>0</v>
      </c>
      <c r="AE769" s="247">
        <f ca="1">ROUND(IF(OR(AND($C767=LataProjekcji,$E767&gt;0),AND($C767=LataProjekcji,$E767=0,$D768&lt;=10)),$E768,IF($C767&lt;LataProjekcji,IF((SUM($K769:AD769)+$C769)&lt;$C768,$C769,$C768-SUM($K769:AD769)),0)),0)</f>
        <v>0</v>
      </c>
    </row>
    <row r="770" spans="1:31" hidden="1">
      <c r="A770" s="258"/>
      <c r="B770" s="21" t="s">
        <v>396</v>
      </c>
      <c r="C770" s="22"/>
      <c r="D770" s="21"/>
      <c r="E770" s="21"/>
      <c r="F770" s="21"/>
      <c r="G770" s="21"/>
      <c r="I770" s="21"/>
      <c r="J770" s="21"/>
      <c r="K770" s="22">
        <f ca="1">ROUND(K769,0)</f>
        <v>0</v>
      </c>
      <c r="L770" s="22">
        <f t="shared" ref="L770:W770" ca="1" si="714">ROUND(K770+L769,0)</f>
        <v>0</v>
      </c>
      <c r="M770" s="22">
        <f t="shared" ca="1" si="714"/>
        <v>0</v>
      </c>
      <c r="N770" s="22">
        <f t="shared" ca="1" si="714"/>
        <v>0</v>
      </c>
      <c r="O770" s="22">
        <f t="shared" ca="1" si="714"/>
        <v>0</v>
      </c>
      <c r="P770" s="22">
        <f t="shared" ca="1" si="714"/>
        <v>0</v>
      </c>
      <c r="Q770" s="22">
        <f t="shared" ca="1" si="714"/>
        <v>0</v>
      </c>
      <c r="R770" s="22">
        <f t="shared" ca="1" si="714"/>
        <v>0</v>
      </c>
      <c r="S770" s="22">
        <f t="shared" ca="1" si="714"/>
        <v>0</v>
      </c>
      <c r="T770" s="22">
        <f t="shared" ca="1" si="714"/>
        <v>0</v>
      </c>
      <c r="U770" s="22">
        <f t="shared" ca="1" si="714"/>
        <v>0</v>
      </c>
      <c r="V770" s="22">
        <f t="shared" ca="1" si="714"/>
        <v>0</v>
      </c>
      <c r="W770" s="22">
        <f t="shared" ca="1" si="714"/>
        <v>0</v>
      </c>
      <c r="X770" s="22">
        <f ca="1">ROUND(W770+X769,0)</f>
        <v>0</v>
      </c>
      <c r="Y770" s="22">
        <f t="shared" ref="Y770:AA770" ca="1" si="715">ROUND(X770+Y769,0)</f>
        <v>0</v>
      </c>
      <c r="Z770" s="22">
        <f t="shared" ca="1" si="715"/>
        <v>0</v>
      </c>
      <c r="AA770" s="22">
        <f t="shared" ca="1" si="715"/>
        <v>0</v>
      </c>
      <c r="AB770" s="22">
        <f t="shared" ref="AB770" ca="1" si="716">ROUND(AA770+AB769,0)</f>
        <v>0</v>
      </c>
      <c r="AC770" s="22">
        <f t="shared" ref="AC770" ca="1" si="717">ROUND(AB770+AC769,0)</f>
        <v>0</v>
      </c>
      <c r="AD770" s="22">
        <f t="shared" ref="AD770" ca="1" si="718">ROUND(AC770+AD769,0)</f>
        <v>0</v>
      </c>
      <c r="AE770" s="22">
        <f t="shared" ref="AE770" ca="1" si="719">ROUND(AD770+AE769,0)</f>
        <v>0</v>
      </c>
    </row>
    <row r="771" spans="1:31" hidden="1">
      <c r="A771" s="258"/>
      <c r="B771" s="21" t="s">
        <v>387</v>
      </c>
      <c r="C771" s="22"/>
      <c r="D771" s="21"/>
      <c r="E771" s="21"/>
      <c r="F771" s="21"/>
      <c r="G771" s="21"/>
      <c r="I771" s="21"/>
      <c r="J771" s="21"/>
      <c r="K771" s="76">
        <f t="shared" ref="K771:W771" ca="1" si="720">IF($C767=LataProjekcji,ROUND($C768-K770,0),ROUND(IF(K769=0,0,$C768-K770),0))</f>
        <v>0</v>
      </c>
      <c r="L771" s="76">
        <f t="shared" ca="1" si="720"/>
        <v>0</v>
      </c>
      <c r="M771" s="76">
        <f t="shared" ca="1" si="720"/>
        <v>0</v>
      </c>
      <c r="N771" s="76">
        <f t="shared" ca="1" si="720"/>
        <v>0</v>
      </c>
      <c r="O771" s="76">
        <f t="shared" ca="1" si="720"/>
        <v>0</v>
      </c>
      <c r="P771" s="76">
        <f t="shared" ca="1" si="720"/>
        <v>0</v>
      </c>
      <c r="Q771" s="76">
        <f t="shared" ca="1" si="720"/>
        <v>0</v>
      </c>
      <c r="R771" s="76">
        <f t="shared" ca="1" si="720"/>
        <v>0</v>
      </c>
      <c r="S771" s="76">
        <f t="shared" ca="1" si="720"/>
        <v>0</v>
      </c>
      <c r="T771" s="76">
        <f t="shared" ca="1" si="720"/>
        <v>0</v>
      </c>
      <c r="U771" s="76">
        <f t="shared" ca="1" si="720"/>
        <v>0</v>
      </c>
      <c r="V771" s="76">
        <f t="shared" ca="1" si="720"/>
        <v>0</v>
      </c>
      <c r="W771" s="76">
        <f t="shared" ca="1" si="720"/>
        <v>0</v>
      </c>
      <c r="X771" s="76">
        <f t="shared" ref="X771:AA771" ca="1" si="721">IF($C767=LataProjekcji,ROUND($C768-X770,0),ROUND(IF(X769=0,0,$C768-X770),0))</f>
        <v>0</v>
      </c>
      <c r="Y771" s="76">
        <f t="shared" ca="1" si="721"/>
        <v>0</v>
      </c>
      <c r="Z771" s="76">
        <f t="shared" ca="1" si="721"/>
        <v>0</v>
      </c>
      <c r="AA771" s="76">
        <f t="shared" ca="1" si="721"/>
        <v>0</v>
      </c>
      <c r="AB771" s="76">
        <f t="shared" ref="AB771:AE771" ca="1" si="722">IF($C767=LataProjekcji,ROUND($C768-AB770,0),ROUND(IF(AB769=0,0,$C768-AB770),0))</f>
        <v>0</v>
      </c>
      <c r="AC771" s="76">
        <f t="shared" ca="1" si="722"/>
        <v>0</v>
      </c>
      <c r="AD771" s="76">
        <f t="shared" ca="1" si="722"/>
        <v>0</v>
      </c>
      <c r="AE771" s="76">
        <f t="shared" ca="1" si="722"/>
        <v>0</v>
      </c>
    </row>
    <row r="772" spans="1:31" hidden="1">
      <c r="A772" s="258"/>
      <c r="B772" s="21"/>
      <c r="C772" s="22"/>
      <c r="D772" s="21"/>
      <c r="E772" s="21"/>
      <c r="F772" s="21"/>
      <c r="G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</row>
    <row r="773" spans="1:31" hidden="1">
      <c r="A773" s="258"/>
      <c r="B773" s="20" t="str">
        <f>B141</f>
        <v/>
      </c>
      <c r="C773" s="21">
        <f>C766+1</f>
        <v>79</v>
      </c>
      <c r="D773" s="453">
        <f>D766+1</f>
        <v>171</v>
      </c>
      <c r="E773" s="21"/>
      <c r="F773" s="21"/>
      <c r="G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</row>
    <row r="774" spans="1:31" hidden="1">
      <c r="A774" s="258"/>
      <c r="B774" s="21" t="s">
        <v>394</v>
      </c>
      <c r="C774" s="164">
        <f ca="1">IFERROR(YEAR(OFFSET($D$62,C773,0)),0)</f>
        <v>0</v>
      </c>
      <c r="D774" s="164">
        <f ca="1">IFERROR(MONTH(OFFSET($D$62,C773,0)),0)</f>
        <v>0</v>
      </c>
      <c r="E774" s="522">
        <f ca="1">IleMiesiecyDoKoncaRokuRozliczenieDotacji</f>
        <v>0</v>
      </c>
      <c r="F774" s="21"/>
      <c r="G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</row>
    <row r="775" spans="1:31" hidden="1">
      <c r="A775" s="258"/>
      <c r="B775" s="21" t="s">
        <v>387</v>
      </c>
      <c r="C775" s="244">
        <f ca="1">IF(OFFSET($F$62,C773,0)&lt;0,0,OFFSET($F$62,C773,0))</f>
        <v>0</v>
      </c>
      <c r="D775" s="22">
        <f ca="1">OFFSET($C$62,C773,0)</f>
        <v>0</v>
      </c>
      <c r="E775" s="22">
        <f ca="1">IF(D775&gt;10,ROUND(($C776/12)*$E774,0),$C775)</f>
        <v>0</v>
      </c>
      <c r="F775" s="21"/>
      <c r="G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</row>
    <row r="776" spans="1:31" hidden="1">
      <c r="A776" s="258"/>
      <c r="B776" s="21" t="s">
        <v>395</v>
      </c>
      <c r="C776" s="656">
        <f ca="1">IF(ISBLANK(OFFSET($D$62,C773,0)),0,IF(OFFSET($C$62,C773,0)&gt;10,ROUND(C775*D776,0),IF(C775&lt;0,0,C775)))</f>
        <v>0</v>
      </c>
      <c r="D776" s="655">
        <f ca="1">'Środki trwałe'!C1591</f>
        <v>0</v>
      </c>
      <c r="E776" s="21"/>
      <c r="F776" s="21"/>
      <c r="G776" s="21"/>
      <c r="I776" s="21"/>
      <c r="J776" s="21"/>
      <c r="K776" s="74">
        <f ca="1">ROUND(IF($C774=LataProjekcji,$E775,IF($C774=LataProjekcji,$C776,0)),0)</f>
        <v>0</v>
      </c>
      <c r="L776" s="247">
        <f ca="1">ROUND(IF(OR(AND($C774=LataProjekcji,$E774&gt;0),AND($C774=LataProjekcji,$E774=0,$D775&lt;=10)),$E775,IF($C774&lt;LataProjekcji,IF((SUM($K776:K776)+$C776)&lt;$C775,$C776,$C775-SUM($K776:K776)),0)),0)</f>
        <v>0</v>
      </c>
      <c r="M776" s="247">
        <f ca="1">ROUND(IF(OR(AND($C774=LataProjekcji,$E774&gt;0),AND($C774=LataProjekcji,$E774=0,$D775&lt;=10)),$E775,IF($C774&lt;LataProjekcji,IF((SUM($K776:L776)+$C776)&lt;$C775,$C776,$C775-SUM($K776:L776)),0)),0)</f>
        <v>0</v>
      </c>
      <c r="N776" s="247">
        <f ca="1">ROUND(IF(OR(AND($C774=LataProjekcji,$E774&gt;0),AND($C774=LataProjekcji,$E774=0,$D775&lt;=10)),$E775,IF($C774&lt;LataProjekcji,IF((SUM($K776:M776)+$C776)&lt;$C775,$C776,$C775-SUM($K776:M776)),0)),0)</f>
        <v>0</v>
      </c>
      <c r="O776" s="247">
        <f ca="1">ROUND(IF(OR(AND($C774=LataProjekcji,$E774&gt;0),AND($C774=LataProjekcji,$E774=0,$D775&lt;=10)),$E775,IF($C774&lt;LataProjekcji,IF((SUM($K776:N776)+$C776)&lt;$C775,$C776,$C775-SUM($K776:N776)),0)),0)</f>
        <v>0</v>
      </c>
      <c r="P776" s="247">
        <f ca="1">ROUND(IF(OR(AND($C774=LataProjekcji,$E774&gt;0),AND($C774=LataProjekcji,$E774=0,$D775&lt;=10)),$E775,IF($C774&lt;LataProjekcji,IF((SUM($K776:O776)+$C776)&lt;$C775,$C776,$C775-SUM($K776:O776)),0)),0)</f>
        <v>0</v>
      </c>
      <c r="Q776" s="247">
        <f ca="1">ROUND(IF(OR(AND($C774=LataProjekcji,$E774&gt;0),AND($C774=LataProjekcji,$E774=0,$D775&lt;=10)),$E775,IF($C774&lt;LataProjekcji,IF((SUM($K776:P776)+$C776)&lt;$C775,$C776,$C775-SUM($K776:P776)),0)),0)</f>
        <v>0</v>
      </c>
      <c r="R776" s="247">
        <f ca="1">ROUND(IF(OR(AND($C774=LataProjekcji,$E774&gt;0),AND($C774=LataProjekcji,$E774=0,$D775&lt;=10)),$E775,IF($C774&lt;LataProjekcji,IF((SUM($K776:Q776)+$C776)&lt;$C775,$C776,$C775-SUM($K776:Q776)),0)),0)</f>
        <v>0</v>
      </c>
      <c r="S776" s="247">
        <f ca="1">ROUND(IF(OR(AND($C774=LataProjekcji,$E774&gt;0),AND($C774=LataProjekcji,$E774=0,$D775&lt;=10)),$E775,IF($C774&lt;LataProjekcji,IF((SUM($K776:R776)+$C776)&lt;$C775,$C776,$C775-SUM($K776:R776)),0)),0)</f>
        <v>0</v>
      </c>
      <c r="T776" s="247">
        <f ca="1">ROUND(IF(OR(AND($C774=LataProjekcji,$E774&gt;0),AND($C774=LataProjekcji,$E774=0,$D775&lt;=10)),$E775,IF($C774&lt;LataProjekcji,IF((SUM($K776:S776)+$C776)&lt;$C775,$C776,$C775-SUM($K776:S776)),0)),0)</f>
        <v>0</v>
      </c>
      <c r="U776" s="247">
        <f ca="1">ROUND(IF(OR(AND($C774=LataProjekcji,$E774&gt;0),AND($C774=LataProjekcji,$E774=0,$D775&lt;=10)),$E775,IF($C774&lt;LataProjekcji,IF((SUM($K776:T776)+$C776)&lt;$C775,$C776,$C775-SUM($K776:T776)),0)),0)</f>
        <v>0</v>
      </c>
      <c r="V776" s="247">
        <f ca="1">ROUND(IF(OR(AND($C774=LataProjekcji,$E774&gt;0),AND($C774=LataProjekcji,$E774=0,$D775&lt;=10)),$E775,IF($C774&lt;LataProjekcji,IF((SUM($K776:U776)+$C776)&lt;$C775,$C776,$C775-SUM($K776:U776)),0)),0)</f>
        <v>0</v>
      </c>
      <c r="W776" s="247">
        <f ca="1">ROUND(IF(OR(AND($C774=LataProjekcji,$E774&gt;0),AND($C774=LataProjekcji,$E774=0,$D775&lt;=10)),$E775,IF($C774&lt;LataProjekcji,IF((SUM($K776:V776)+$C776)&lt;$C775,$C776,$C775-SUM($K776:V776)),0)),0)</f>
        <v>0</v>
      </c>
      <c r="X776" s="247">
        <f ca="1">ROUND(IF(OR(AND($C774=LataProjekcji,$E774&gt;0),AND($C774=LataProjekcji,$E774=0,$D775&lt;=10)),$E775,IF($C774&lt;LataProjekcji,IF((SUM($K776:W776)+$C776)&lt;$C775,$C776,$C775-SUM($K776:W776)),0)),0)</f>
        <v>0</v>
      </c>
      <c r="Y776" s="247">
        <f ca="1">ROUND(IF(OR(AND($C774=LataProjekcji,$E774&gt;0),AND($C774=LataProjekcji,$E774=0,$D775&lt;=10)),$E775,IF($C774&lt;LataProjekcji,IF((SUM($K776:X776)+$C776)&lt;$C775,$C776,$C775-SUM($K776:X776)),0)),0)</f>
        <v>0</v>
      </c>
      <c r="Z776" s="247">
        <f ca="1">ROUND(IF(OR(AND($C774=LataProjekcji,$E774&gt;0),AND($C774=LataProjekcji,$E774=0,$D775&lt;=10)),$E775,IF($C774&lt;LataProjekcji,IF((SUM($K776:Y776)+$C776)&lt;$C775,$C776,$C775-SUM($K776:Y776)),0)),0)</f>
        <v>0</v>
      </c>
      <c r="AA776" s="247">
        <f ca="1">ROUND(IF(OR(AND($C774=LataProjekcji,$E774&gt;0),AND($C774=LataProjekcji,$E774=0,$D775&lt;=10)),$E775,IF($C774&lt;LataProjekcji,IF((SUM($K776:Z776)+$C776)&lt;$C775,$C776,$C775-SUM($K776:Z776)),0)),0)</f>
        <v>0</v>
      </c>
      <c r="AB776" s="247">
        <f ca="1">ROUND(IF(OR(AND($C774=LataProjekcji,$E774&gt;0),AND($C774=LataProjekcji,$E774=0,$D775&lt;=10)),$E775,IF($C774&lt;LataProjekcji,IF((SUM($K776:AA776)+$C776)&lt;$C775,$C776,$C775-SUM($K776:AA776)),0)),0)</f>
        <v>0</v>
      </c>
      <c r="AC776" s="247">
        <f ca="1">ROUND(IF(OR(AND($C774=LataProjekcji,$E774&gt;0),AND($C774=LataProjekcji,$E774=0,$D775&lt;=10)),$E775,IF($C774&lt;LataProjekcji,IF((SUM($K776:AB776)+$C776)&lt;$C775,$C776,$C775-SUM($K776:AB776)),0)),0)</f>
        <v>0</v>
      </c>
      <c r="AD776" s="247">
        <f ca="1">ROUND(IF(OR(AND($C774=LataProjekcji,$E774&gt;0),AND($C774=LataProjekcji,$E774=0,$D775&lt;=10)),$E775,IF($C774&lt;LataProjekcji,IF((SUM($K776:AC776)+$C776)&lt;$C775,$C776,$C775-SUM($K776:AC776)),0)),0)</f>
        <v>0</v>
      </c>
      <c r="AE776" s="247">
        <f ca="1">ROUND(IF(OR(AND($C774=LataProjekcji,$E774&gt;0),AND($C774=LataProjekcji,$E774=0,$D775&lt;=10)),$E775,IF($C774&lt;LataProjekcji,IF((SUM($K776:AD776)+$C776)&lt;$C775,$C776,$C775-SUM($K776:AD776)),0)),0)</f>
        <v>0</v>
      </c>
    </row>
    <row r="777" spans="1:31" hidden="1">
      <c r="A777" s="258"/>
      <c r="B777" s="21" t="s">
        <v>396</v>
      </c>
      <c r="C777" s="22"/>
      <c r="D777" s="21"/>
      <c r="E777" s="21"/>
      <c r="F777" s="21"/>
      <c r="G777" s="21"/>
      <c r="I777" s="21"/>
      <c r="J777" s="21"/>
      <c r="K777" s="22">
        <f ca="1">ROUND(K776,0)</f>
        <v>0</v>
      </c>
      <c r="L777" s="22">
        <f t="shared" ref="L777:W777" ca="1" si="723">ROUND(K777+L776,0)</f>
        <v>0</v>
      </c>
      <c r="M777" s="22">
        <f t="shared" ca="1" si="723"/>
        <v>0</v>
      </c>
      <c r="N777" s="22">
        <f t="shared" ca="1" si="723"/>
        <v>0</v>
      </c>
      <c r="O777" s="22">
        <f t="shared" ca="1" si="723"/>
        <v>0</v>
      </c>
      <c r="P777" s="22">
        <f t="shared" ca="1" si="723"/>
        <v>0</v>
      </c>
      <c r="Q777" s="22">
        <f t="shared" ca="1" si="723"/>
        <v>0</v>
      </c>
      <c r="R777" s="22">
        <f t="shared" ca="1" si="723"/>
        <v>0</v>
      </c>
      <c r="S777" s="22">
        <f t="shared" ca="1" si="723"/>
        <v>0</v>
      </c>
      <c r="T777" s="22">
        <f t="shared" ca="1" si="723"/>
        <v>0</v>
      </c>
      <c r="U777" s="22">
        <f t="shared" ca="1" si="723"/>
        <v>0</v>
      </c>
      <c r="V777" s="22">
        <f t="shared" ca="1" si="723"/>
        <v>0</v>
      </c>
      <c r="W777" s="22">
        <f t="shared" ca="1" si="723"/>
        <v>0</v>
      </c>
      <c r="X777" s="22">
        <f ca="1">ROUND(W777+X776,0)</f>
        <v>0</v>
      </c>
      <c r="Y777" s="22">
        <f t="shared" ref="Y777:AA777" ca="1" si="724">ROUND(X777+Y776,0)</f>
        <v>0</v>
      </c>
      <c r="Z777" s="22">
        <f t="shared" ca="1" si="724"/>
        <v>0</v>
      </c>
      <c r="AA777" s="22">
        <f t="shared" ca="1" si="724"/>
        <v>0</v>
      </c>
      <c r="AB777" s="22">
        <f t="shared" ref="AB777" ca="1" si="725">ROUND(AA777+AB776,0)</f>
        <v>0</v>
      </c>
      <c r="AC777" s="22">
        <f t="shared" ref="AC777" ca="1" si="726">ROUND(AB777+AC776,0)</f>
        <v>0</v>
      </c>
      <c r="AD777" s="22">
        <f t="shared" ref="AD777" ca="1" si="727">ROUND(AC777+AD776,0)</f>
        <v>0</v>
      </c>
      <c r="AE777" s="22">
        <f t="shared" ref="AE777" ca="1" si="728">ROUND(AD777+AE776,0)</f>
        <v>0</v>
      </c>
    </row>
    <row r="778" spans="1:31" hidden="1">
      <c r="A778" s="258"/>
      <c r="B778" s="21" t="s">
        <v>387</v>
      </c>
      <c r="C778" s="22"/>
      <c r="D778" s="21"/>
      <c r="E778" s="21"/>
      <c r="F778" s="21"/>
      <c r="G778" s="21"/>
      <c r="I778" s="21"/>
      <c r="J778" s="21"/>
      <c r="K778" s="76">
        <f t="shared" ref="K778:W778" ca="1" si="729">IF($C774=LataProjekcji,ROUND($C775-K777,0),ROUND(IF(K776=0,0,$C775-K777),0))</f>
        <v>0</v>
      </c>
      <c r="L778" s="76">
        <f t="shared" ca="1" si="729"/>
        <v>0</v>
      </c>
      <c r="M778" s="76">
        <f t="shared" ca="1" si="729"/>
        <v>0</v>
      </c>
      <c r="N778" s="76">
        <f t="shared" ca="1" si="729"/>
        <v>0</v>
      </c>
      <c r="O778" s="76">
        <f t="shared" ca="1" si="729"/>
        <v>0</v>
      </c>
      <c r="P778" s="76">
        <f t="shared" ca="1" si="729"/>
        <v>0</v>
      </c>
      <c r="Q778" s="76">
        <f t="shared" ca="1" si="729"/>
        <v>0</v>
      </c>
      <c r="R778" s="76">
        <f t="shared" ca="1" si="729"/>
        <v>0</v>
      </c>
      <c r="S778" s="76">
        <f t="shared" ca="1" si="729"/>
        <v>0</v>
      </c>
      <c r="T778" s="76">
        <f t="shared" ca="1" si="729"/>
        <v>0</v>
      </c>
      <c r="U778" s="76">
        <f t="shared" ca="1" si="729"/>
        <v>0</v>
      </c>
      <c r="V778" s="76">
        <f t="shared" ca="1" si="729"/>
        <v>0</v>
      </c>
      <c r="W778" s="76">
        <f t="shared" ca="1" si="729"/>
        <v>0</v>
      </c>
      <c r="X778" s="76">
        <f t="shared" ref="X778:AA778" ca="1" si="730">IF($C774=LataProjekcji,ROUND($C775-X777,0),ROUND(IF(X776=0,0,$C775-X777),0))</f>
        <v>0</v>
      </c>
      <c r="Y778" s="76">
        <f t="shared" ca="1" si="730"/>
        <v>0</v>
      </c>
      <c r="Z778" s="76">
        <f t="shared" ca="1" si="730"/>
        <v>0</v>
      </c>
      <c r="AA778" s="76">
        <f t="shared" ca="1" si="730"/>
        <v>0</v>
      </c>
      <c r="AB778" s="76">
        <f t="shared" ref="AB778:AE778" ca="1" si="731">IF($C774=LataProjekcji,ROUND($C775-AB777,0),ROUND(IF(AB776=0,0,$C775-AB777),0))</f>
        <v>0</v>
      </c>
      <c r="AC778" s="76">
        <f t="shared" ca="1" si="731"/>
        <v>0</v>
      </c>
      <c r="AD778" s="76">
        <f t="shared" ca="1" si="731"/>
        <v>0</v>
      </c>
      <c r="AE778" s="76">
        <f t="shared" ca="1" si="731"/>
        <v>0</v>
      </c>
    </row>
    <row r="779" spans="1:31" hidden="1">
      <c r="A779" s="258"/>
      <c r="B779" s="21"/>
      <c r="C779" s="21"/>
      <c r="D779" s="21"/>
      <c r="E779" s="21"/>
      <c r="F779" s="21"/>
      <c r="G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</row>
    <row r="780" spans="1:31" hidden="1">
      <c r="A780" s="258"/>
      <c r="B780" s="20" t="str">
        <f>B142</f>
        <v/>
      </c>
      <c r="C780" s="21">
        <f>C773+1</f>
        <v>80</v>
      </c>
      <c r="D780" s="453">
        <f>D773+1</f>
        <v>172</v>
      </c>
      <c r="E780" s="21"/>
      <c r="F780" s="21"/>
      <c r="G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</row>
    <row r="781" spans="1:31" hidden="1">
      <c r="A781" s="258"/>
      <c r="B781" s="21" t="s">
        <v>394</v>
      </c>
      <c r="C781" s="164">
        <f ca="1">IFERROR(YEAR(OFFSET($D$62,C780,0)),0)</f>
        <v>0</v>
      </c>
      <c r="D781" s="164">
        <f ca="1">IFERROR(MONTH(OFFSET($D$62,C780,0)),0)</f>
        <v>0</v>
      </c>
      <c r="E781" s="522">
        <f ca="1">IleMiesiecyDoKoncaRokuRozliczenieDotacji</f>
        <v>0</v>
      </c>
      <c r="F781" s="21"/>
      <c r="G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</row>
    <row r="782" spans="1:31" hidden="1">
      <c r="A782" s="258"/>
      <c r="B782" s="21" t="s">
        <v>387</v>
      </c>
      <c r="C782" s="244">
        <f ca="1">IF(OFFSET($F$62,C780,0)&lt;0,0,OFFSET($F$62,C780,0))</f>
        <v>0</v>
      </c>
      <c r="D782" s="22">
        <f ca="1">OFFSET($C$62,C780,0)</f>
        <v>0</v>
      </c>
      <c r="E782" s="22">
        <f ca="1">IF(D782&gt;10,ROUND(($C783/12)*$E781,0),$C782)</f>
        <v>0</v>
      </c>
      <c r="F782" s="21"/>
      <c r="G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</row>
    <row r="783" spans="1:31" hidden="1">
      <c r="A783" s="258"/>
      <c r="B783" s="21" t="s">
        <v>395</v>
      </c>
      <c r="C783" s="656">
        <f ca="1">IF(ISBLANK(OFFSET($D$62,C780,0)),0,IF(OFFSET($C$62,C780,0)&gt;10,ROUND(C782*D783,0),IF(C782&lt;0,0,C782)))</f>
        <v>0</v>
      </c>
      <c r="D783" s="655">
        <f ca="1">'Środki trwałe'!C1598</f>
        <v>0</v>
      </c>
      <c r="E783" s="21"/>
      <c r="F783" s="21"/>
      <c r="G783" s="21"/>
      <c r="I783" s="21"/>
      <c r="J783" s="21"/>
      <c r="K783" s="74">
        <f ca="1">ROUND(IF($C781=LataProjekcji,$E782,IF($C781=LataProjekcji,$C783,0)),0)</f>
        <v>0</v>
      </c>
      <c r="L783" s="247">
        <f ca="1">ROUND(IF(OR(AND($C781=LataProjekcji,$E781&gt;0),AND($C781=LataProjekcji,$E781=0,$D782&lt;=10)),$E782,IF($C781&lt;LataProjekcji,IF((SUM($K783:K783)+$C783)&lt;$C782,$C783,$C782-SUM($K783:K783)),0)),0)</f>
        <v>0</v>
      </c>
      <c r="M783" s="247">
        <f ca="1">ROUND(IF(OR(AND($C781=LataProjekcji,$E781&gt;0),AND($C781=LataProjekcji,$E781=0,$D782&lt;=10)),$E782,IF($C781&lt;LataProjekcji,IF((SUM($K783:L783)+$C783)&lt;$C782,$C783,$C782-SUM($K783:L783)),0)),0)</f>
        <v>0</v>
      </c>
      <c r="N783" s="247">
        <f ca="1">ROUND(IF(OR(AND($C781=LataProjekcji,$E781&gt;0),AND($C781=LataProjekcji,$E781=0,$D782&lt;=10)),$E782,IF($C781&lt;LataProjekcji,IF((SUM($K783:M783)+$C783)&lt;$C782,$C783,$C782-SUM($K783:M783)),0)),0)</f>
        <v>0</v>
      </c>
      <c r="O783" s="247">
        <f ca="1">ROUND(IF(OR(AND($C781=LataProjekcji,$E781&gt;0),AND($C781=LataProjekcji,$E781=0,$D782&lt;=10)),$E782,IF($C781&lt;LataProjekcji,IF((SUM($K783:N783)+$C783)&lt;$C782,$C783,$C782-SUM($K783:N783)),0)),0)</f>
        <v>0</v>
      </c>
      <c r="P783" s="247">
        <f ca="1">ROUND(IF(OR(AND($C781=LataProjekcji,$E781&gt;0),AND($C781=LataProjekcji,$E781=0,$D782&lt;=10)),$E782,IF($C781&lt;LataProjekcji,IF((SUM($K783:O783)+$C783)&lt;$C782,$C783,$C782-SUM($K783:O783)),0)),0)</f>
        <v>0</v>
      </c>
      <c r="Q783" s="247">
        <f ca="1">ROUND(IF(OR(AND($C781=LataProjekcji,$E781&gt;0),AND($C781=LataProjekcji,$E781=0,$D782&lt;=10)),$E782,IF($C781&lt;LataProjekcji,IF((SUM($K783:P783)+$C783)&lt;$C782,$C783,$C782-SUM($K783:P783)),0)),0)</f>
        <v>0</v>
      </c>
      <c r="R783" s="247">
        <f ca="1">ROUND(IF(OR(AND($C781=LataProjekcji,$E781&gt;0),AND($C781=LataProjekcji,$E781=0,$D782&lt;=10)),$E782,IF($C781&lt;LataProjekcji,IF((SUM($K783:Q783)+$C783)&lt;$C782,$C783,$C782-SUM($K783:Q783)),0)),0)</f>
        <v>0</v>
      </c>
      <c r="S783" s="247">
        <f ca="1">ROUND(IF(OR(AND($C781=LataProjekcji,$E781&gt;0),AND($C781=LataProjekcji,$E781=0,$D782&lt;=10)),$E782,IF($C781&lt;LataProjekcji,IF((SUM($K783:R783)+$C783)&lt;$C782,$C783,$C782-SUM($K783:R783)),0)),0)</f>
        <v>0</v>
      </c>
      <c r="T783" s="247">
        <f ca="1">ROUND(IF(OR(AND($C781=LataProjekcji,$E781&gt;0),AND($C781=LataProjekcji,$E781=0,$D782&lt;=10)),$E782,IF($C781&lt;LataProjekcji,IF((SUM($K783:S783)+$C783)&lt;$C782,$C783,$C782-SUM($K783:S783)),0)),0)</f>
        <v>0</v>
      </c>
      <c r="U783" s="247">
        <f ca="1">ROUND(IF(OR(AND($C781=LataProjekcji,$E781&gt;0),AND($C781=LataProjekcji,$E781=0,$D782&lt;=10)),$E782,IF($C781&lt;LataProjekcji,IF((SUM($K783:T783)+$C783)&lt;$C782,$C783,$C782-SUM($K783:T783)),0)),0)</f>
        <v>0</v>
      </c>
      <c r="V783" s="247">
        <f ca="1">ROUND(IF(OR(AND($C781=LataProjekcji,$E781&gt;0),AND($C781=LataProjekcji,$E781=0,$D782&lt;=10)),$E782,IF($C781&lt;LataProjekcji,IF((SUM($K783:U783)+$C783)&lt;$C782,$C783,$C782-SUM($K783:U783)),0)),0)</f>
        <v>0</v>
      </c>
      <c r="W783" s="247">
        <f ca="1">ROUND(IF(OR(AND($C781=LataProjekcji,$E781&gt;0),AND($C781=LataProjekcji,$E781=0,$D782&lt;=10)),$E782,IF($C781&lt;LataProjekcji,IF((SUM($K783:V783)+$C783)&lt;$C782,$C783,$C782-SUM($K783:V783)),0)),0)</f>
        <v>0</v>
      </c>
      <c r="X783" s="247">
        <f ca="1">ROUND(IF(OR(AND($C781=LataProjekcji,$E781&gt;0),AND($C781=LataProjekcji,$E781=0,$D782&lt;=10)),$E782,IF($C781&lt;LataProjekcji,IF((SUM($K783:W783)+$C783)&lt;$C782,$C783,$C782-SUM($K783:W783)),0)),0)</f>
        <v>0</v>
      </c>
      <c r="Y783" s="247">
        <f ca="1">ROUND(IF(OR(AND($C781=LataProjekcji,$E781&gt;0),AND($C781=LataProjekcji,$E781=0,$D782&lt;=10)),$E782,IF($C781&lt;LataProjekcji,IF((SUM($K783:X783)+$C783)&lt;$C782,$C783,$C782-SUM($K783:X783)),0)),0)</f>
        <v>0</v>
      </c>
      <c r="Z783" s="247">
        <f ca="1">ROUND(IF(OR(AND($C781=LataProjekcji,$E781&gt;0),AND($C781=LataProjekcji,$E781=0,$D782&lt;=10)),$E782,IF($C781&lt;LataProjekcji,IF((SUM($K783:Y783)+$C783)&lt;$C782,$C783,$C782-SUM($K783:Y783)),0)),0)</f>
        <v>0</v>
      </c>
      <c r="AA783" s="247">
        <f ca="1">ROUND(IF(OR(AND($C781=LataProjekcji,$E781&gt;0),AND($C781=LataProjekcji,$E781=0,$D782&lt;=10)),$E782,IF($C781&lt;LataProjekcji,IF((SUM($K783:Z783)+$C783)&lt;$C782,$C783,$C782-SUM($K783:Z783)),0)),0)</f>
        <v>0</v>
      </c>
      <c r="AB783" s="247">
        <f ca="1">ROUND(IF(OR(AND($C781=LataProjekcji,$E781&gt;0),AND($C781=LataProjekcji,$E781=0,$D782&lt;=10)),$E782,IF($C781&lt;LataProjekcji,IF((SUM($K783:AA783)+$C783)&lt;$C782,$C783,$C782-SUM($K783:AA783)),0)),0)</f>
        <v>0</v>
      </c>
      <c r="AC783" s="247">
        <f ca="1">ROUND(IF(OR(AND($C781=LataProjekcji,$E781&gt;0),AND($C781=LataProjekcji,$E781=0,$D782&lt;=10)),$E782,IF($C781&lt;LataProjekcji,IF((SUM($K783:AB783)+$C783)&lt;$C782,$C783,$C782-SUM($K783:AB783)),0)),0)</f>
        <v>0</v>
      </c>
      <c r="AD783" s="247">
        <f ca="1">ROUND(IF(OR(AND($C781=LataProjekcji,$E781&gt;0),AND($C781=LataProjekcji,$E781=0,$D782&lt;=10)),$E782,IF($C781&lt;LataProjekcji,IF((SUM($K783:AC783)+$C783)&lt;$C782,$C783,$C782-SUM($K783:AC783)),0)),0)</f>
        <v>0</v>
      </c>
      <c r="AE783" s="247">
        <f ca="1">ROUND(IF(OR(AND($C781=LataProjekcji,$E781&gt;0),AND($C781=LataProjekcji,$E781=0,$D782&lt;=10)),$E782,IF($C781&lt;LataProjekcji,IF((SUM($K783:AD783)+$C783)&lt;$C782,$C783,$C782-SUM($K783:AD783)),0)),0)</f>
        <v>0</v>
      </c>
    </row>
    <row r="784" spans="1:31" hidden="1">
      <c r="A784" s="258"/>
      <c r="B784" s="21" t="s">
        <v>396</v>
      </c>
      <c r="C784" s="22"/>
      <c r="D784" s="21"/>
      <c r="E784" s="21"/>
      <c r="F784" s="21"/>
      <c r="G784" s="21"/>
      <c r="I784" s="21"/>
      <c r="J784" s="21"/>
      <c r="K784" s="22">
        <f ca="1">ROUND(K783,0)</f>
        <v>0</v>
      </c>
      <c r="L784" s="22">
        <f t="shared" ref="L784:W784" ca="1" si="732">ROUND(K784+L783,0)</f>
        <v>0</v>
      </c>
      <c r="M784" s="22">
        <f t="shared" ca="1" si="732"/>
        <v>0</v>
      </c>
      <c r="N784" s="22">
        <f t="shared" ca="1" si="732"/>
        <v>0</v>
      </c>
      <c r="O784" s="22">
        <f t="shared" ca="1" si="732"/>
        <v>0</v>
      </c>
      <c r="P784" s="22">
        <f t="shared" ca="1" si="732"/>
        <v>0</v>
      </c>
      <c r="Q784" s="22">
        <f t="shared" ca="1" si="732"/>
        <v>0</v>
      </c>
      <c r="R784" s="22">
        <f t="shared" ca="1" si="732"/>
        <v>0</v>
      </c>
      <c r="S784" s="22">
        <f t="shared" ca="1" si="732"/>
        <v>0</v>
      </c>
      <c r="T784" s="22">
        <f t="shared" ca="1" si="732"/>
        <v>0</v>
      </c>
      <c r="U784" s="22">
        <f t="shared" ca="1" si="732"/>
        <v>0</v>
      </c>
      <c r="V784" s="22">
        <f t="shared" ca="1" si="732"/>
        <v>0</v>
      </c>
      <c r="W784" s="22">
        <f t="shared" ca="1" si="732"/>
        <v>0</v>
      </c>
      <c r="X784" s="22">
        <f ca="1">ROUND(W784+X783,0)</f>
        <v>0</v>
      </c>
      <c r="Y784" s="22">
        <f t="shared" ref="Y784:AA784" ca="1" si="733">ROUND(X784+Y783,0)</f>
        <v>0</v>
      </c>
      <c r="Z784" s="22">
        <f t="shared" ca="1" si="733"/>
        <v>0</v>
      </c>
      <c r="AA784" s="22">
        <f t="shared" ca="1" si="733"/>
        <v>0</v>
      </c>
      <c r="AB784" s="22">
        <f t="shared" ref="AB784" ca="1" si="734">ROUND(AA784+AB783,0)</f>
        <v>0</v>
      </c>
      <c r="AC784" s="22">
        <f t="shared" ref="AC784" ca="1" si="735">ROUND(AB784+AC783,0)</f>
        <v>0</v>
      </c>
      <c r="AD784" s="22">
        <f t="shared" ref="AD784" ca="1" si="736">ROUND(AC784+AD783,0)</f>
        <v>0</v>
      </c>
      <c r="AE784" s="22">
        <f t="shared" ref="AE784" ca="1" si="737">ROUND(AD784+AE783,0)</f>
        <v>0</v>
      </c>
    </row>
    <row r="785" spans="1:31" hidden="1">
      <c r="A785" s="258"/>
      <c r="B785" s="21" t="s">
        <v>387</v>
      </c>
      <c r="C785" s="22"/>
      <c r="D785" s="21"/>
      <c r="E785" s="21"/>
      <c r="F785" s="21"/>
      <c r="G785" s="21"/>
      <c r="I785" s="21"/>
      <c r="J785" s="21"/>
      <c r="K785" s="76">
        <f t="shared" ref="K785:W785" ca="1" si="738">IF($C781=LataProjekcji,ROUND($C782-K784,0),ROUND(IF(K783=0,0,$C782-K784),0))</f>
        <v>0</v>
      </c>
      <c r="L785" s="76">
        <f t="shared" ca="1" si="738"/>
        <v>0</v>
      </c>
      <c r="M785" s="76">
        <f t="shared" ca="1" si="738"/>
        <v>0</v>
      </c>
      <c r="N785" s="76">
        <f t="shared" ca="1" si="738"/>
        <v>0</v>
      </c>
      <c r="O785" s="76">
        <f t="shared" ca="1" si="738"/>
        <v>0</v>
      </c>
      <c r="P785" s="76">
        <f t="shared" ca="1" si="738"/>
        <v>0</v>
      </c>
      <c r="Q785" s="76">
        <f t="shared" ca="1" si="738"/>
        <v>0</v>
      </c>
      <c r="R785" s="76">
        <f t="shared" ca="1" si="738"/>
        <v>0</v>
      </c>
      <c r="S785" s="76">
        <f t="shared" ca="1" si="738"/>
        <v>0</v>
      </c>
      <c r="T785" s="76">
        <f t="shared" ca="1" si="738"/>
        <v>0</v>
      </c>
      <c r="U785" s="76">
        <f t="shared" ca="1" si="738"/>
        <v>0</v>
      </c>
      <c r="V785" s="76">
        <f t="shared" ca="1" si="738"/>
        <v>0</v>
      </c>
      <c r="W785" s="76">
        <f t="shared" ca="1" si="738"/>
        <v>0</v>
      </c>
      <c r="X785" s="76">
        <f t="shared" ref="X785:AA785" ca="1" si="739">IF($C781=LataProjekcji,ROUND($C782-X784,0),ROUND(IF(X783=0,0,$C782-X784),0))</f>
        <v>0</v>
      </c>
      <c r="Y785" s="76">
        <f t="shared" ca="1" si="739"/>
        <v>0</v>
      </c>
      <c r="Z785" s="76">
        <f t="shared" ca="1" si="739"/>
        <v>0</v>
      </c>
      <c r="AA785" s="76">
        <f t="shared" ca="1" si="739"/>
        <v>0</v>
      </c>
      <c r="AB785" s="76">
        <f t="shared" ref="AB785:AE785" ca="1" si="740">IF($C781=LataProjekcji,ROUND($C782-AB784,0),ROUND(IF(AB783=0,0,$C782-AB784),0))</f>
        <v>0</v>
      </c>
      <c r="AC785" s="76">
        <f t="shared" ca="1" si="740"/>
        <v>0</v>
      </c>
      <c r="AD785" s="76">
        <f t="shared" ca="1" si="740"/>
        <v>0</v>
      </c>
      <c r="AE785" s="76">
        <f t="shared" ca="1" si="740"/>
        <v>0</v>
      </c>
    </row>
    <row r="786" spans="1:31" hidden="1">
      <c r="A786" s="258"/>
      <c r="B786" s="21"/>
      <c r="C786" s="22"/>
      <c r="D786" s="21"/>
      <c r="E786" s="21"/>
      <c r="F786" s="21"/>
      <c r="G786" s="21"/>
      <c r="I786" s="21"/>
      <c r="J786" s="21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  <c r="AA786" s="77"/>
      <c r="AB786" s="77"/>
      <c r="AC786" s="77"/>
      <c r="AD786" s="77"/>
      <c r="AE786" s="77"/>
    </row>
    <row r="790" spans="1:31" ht="12.5" hidden="1" thickBot="1"/>
    <row r="791" spans="1:31" ht="12.5" hidden="1" thickBot="1">
      <c r="A791" s="258"/>
      <c r="B791" s="20" t="s">
        <v>372</v>
      </c>
      <c r="C791" s="249">
        <v>89</v>
      </c>
      <c r="D791" s="452">
        <v>223</v>
      </c>
      <c r="E791" s="21" t="s">
        <v>391</v>
      </c>
      <c r="F791" s="48"/>
      <c r="G791" s="50" t="s">
        <v>392</v>
      </c>
      <c r="H791" s="319"/>
      <c r="I791" s="21" t="s">
        <v>393</v>
      </c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</row>
    <row r="792" spans="1:31" hidden="1">
      <c r="A792" s="258"/>
      <c r="B792" s="21" t="s">
        <v>394</v>
      </c>
      <c r="C792" s="164">
        <f ca="1">IFERROR(YEAR(OFFSET($D$62,C791,0)),0)</f>
        <v>0</v>
      </c>
      <c r="D792" s="164">
        <f ca="1">IFERROR(MONTH(OFFSET($D$62,C791,0)),0)</f>
        <v>0</v>
      </c>
      <c r="E792" s="522">
        <f ca="1">IleMiesiecyDoKoncaRokuRozliczenieDotacji</f>
        <v>0</v>
      </c>
      <c r="F792" s="49"/>
      <c r="G792" s="51">
        <f>C196-F792</f>
        <v>0</v>
      </c>
      <c r="H792" s="320"/>
      <c r="I792" s="22">
        <f>C196-F792-G792</f>
        <v>0</v>
      </c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</row>
    <row r="793" spans="1:31" hidden="1">
      <c r="A793" s="258"/>
      <c r="B793" s="21" t="s">
        <v>387</v>
      </c>
      <c r="C793" s="244">
        <f ca="1">IF(OFFSET($F$62,C791,0)&lt;0,0,OFFSET($F$62,C791,0))</f>
        <v>0</v>
      </c>
      <c r="D793" s="22" t="str">
        <f ca="1">OFFSET($C$62,C791,0)</f>
        <v/>
      </c>
      <c r="E793" s="22">
        <f ca="1">IF(D793&gt;10,ROUND(($C794/12)*$E792,0),$C793)</f>
        <v>0</v>
      </c>
      <c r="F793" s="21" t="s">
        <v>402</v>
      </c>
      <c r="G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</row>
    <row r="794" spans="1:31" hidden="1">
      <c r="A794" s="258"/>
      <c r="B794" s="21" t="s">
        <v>395</v>
      </c>
      <c r="C794" s="656">
        <f ca="1">IF(ISBLANK(OFFSET($D$62,C791,0)),0,IF(OFFSET($C$62,C791,0)&gt;10,ROUND(C793*D794,0),IF(C793&lt;0,0,C793)))</f>
        <v>0</v>
      </c>
      <c r="D794" s="654">
        <f ca="1">'Środki trwałe'!C1611</f>
        <v>0</v>
      </c>
      <c r="E794" s="21"/>
      <c r="F794" s="21"/>
      <c r="G794" s="21"/>
      <c r="I794" s="21"/>
      <c r="J794" s="21"/>
      <c r="K794" s="74">
        <f ca="1">ROUND(IF($C792=LataProjekcji,$E793,IF($C792=LataProjekcji,$C794,0)),0)</f>
        <v>0</v>
      </c>
      <c r="L794" s="247">
        <f ca="1">ROUND(IF(OR(AND($C792=LataProjekcji,$E792&gt;0),AND($C792=LataProjekcji,$E792=0,$D793&lt;=10)),$E793,IF($C792&lt;LataProjekcji,IF((SUM($K794:K794)+$C794)&lt;$C793,$C794,$C793-SUM($K794:K794)),0)),0)</f>
        <v>0</v>
      </c>
      <c r="M794" s="247">
        <f ca="1">ROUND(IF(OR(AND($C792=LataProjekcji,$E792&gt;0),AND($C792=LataProjekcji,$E792=0,$D793&lt;=10)),$E793,IF($C792&lt;LataProjekcji,IF((SUM($K794:L794)+$C794)&lt;$C793,$C794,$C793-SUM($K794:L794)),0)),0)</f>
        <v>0</v>
      </c>
      <c r="N794" s="247">
        <f ca="1">ROUND(IF(OR(AND($C792=LataProjekcji,$E792&gt;0),AND($C792=LataProjekcji,$E792=0,$D793&lt;=10)),$E793,IF($C792&lt;LataProjekcji,IF((SUM($K794:M794)+$C794)&lt;$C793,$C794,$C793-SUM($K794:M794)),0)),0)</f>
        <v>0</v>
      </c>
      <c r="O794" s="247">
        <f ca="1">ROUND(IF(OR(AND($C792=LataProjekcji,$E792&gt;0),AND($C792=LataProjekcji,$E792=0,$D793&lt;=10)),$E793,IF($C792&lt;LataProjekcji,IF((SUM($K794:N794)+$C794)&lt;$C793,$C794,$C793-SUM($K794:N794)),0)),0)</f>
        <v>0</v>
      </c>
      <c r="P794" s="247">
        <f ca="1">ROUND(IF(OR(AND($C792=LataProjekcji,$E792&gt;0),AND($C792=LataProjekcji,$E792=0,$D793&lt;=10)),$E793,IF($C792&lt;LataProjekcji,IF((SUM($K794:O794)+$C794)&lt;$C793,$C794,$C793-SUM($K794:O794)),0)),0)</f>
        <v>0</v>
      </c>
      <c r="Q794" s="247">
        <f ca="1">ROUND(IF(OR(AND($C792=LataProjekcji,$E792&gt;0),AND($C792=LataProjekcji,$E792=0,$D793&lt;=10)),$E793,IF($C792&lt;LataProjekcji,IF((SUM($K794:P794)+$C794)&lt;$C793,$C794,$C793-SUM($K794:P794)),0)),0)</f>
        <v>0</v>
      </c>
      <c r="R794" s="247">
        <f ca="1">ROUND(IF(OR(AND($C792=LataProjekcji,$E792&gt;0),AND($C792=LataProjekcji,$E792=0,$D793&lt;=10)),$E793,IF($C792&lt;LataProjekcji,IF((SUM($K794:Q794)+$C794)&lt;$C793,$C794,$C793-SUM($K794:Q794)),0)),0)</f>
        <v>0</v>
      </c>
      <c r="S794" s="247">
        <f ca="1">ROUND(IF(OR(AND($C792=LataProjekcji,$E792&gt;0),AND($C792=LataProjekcji,$E792=0,$D793&lt;=10)),$E793,IF($C792&lt;LataProjekcji,IF((SUM($K794:R794)+$C794)&lt;$C793,$C794,$C793-SUM($K794:R794)),0)),0)</f>
        <v>0</v>
      </c>
      <c r="T794" s="247">
        <f ca="1">ROUND(IF(OR(AND($C792=LataProjekcji,$E792&gt;0),AND($C792=LataProjekcji,$E792=0,$D793&lt;=10)),$E793,IF($C792&lt;LataProjekcji,IF((SUM($K794:S794)+$C794)&lt;$C793,$C794,$C793-SUM($K794:S794)),0)),0)</f>
        <v>0</v>
      </c>
      <c r="U794" s="247">
        <f ca="1">ROUND(IF(OR(AND($C792=LataProjekcji,$E792&gt;0),AND($C792=LataProjekcji,$E792=0,$D793&lt;=10)),$E793,IF($C792&lt;LataProjekcji,IF((SUM($K794:T794)+$C794)&lt;$C793,$C794,$C793-SUM($K794:T794)),0)),0)</f>
        <v>0</v>
      </c>
      <c r="V794" s="247">
        <f ca="1">ROUND(IF(OR(AND($C792=LataProjekcji,$E792&gt;0),AND($C792=LataProjekcji,$E792=0,$D793&lt;=10)),$E793,IF($C792&lt;LataProjekcji,IF((SUM($K794:U794)+$C794)&lt;$C793,$C794,$C793-SUM($K794:U794)),0)),0)</f>
        <v>0</v>
      </c>
      <c r="W794" s="247">
        <f ca="1">ROUND(IF(OR(AND($C792=LataProjekcji,$E792&gt;0),AND($C792=LataProjekcji,$E792=0,$D793&lt;=10)),$E793,IF($C792&lt;LataProjekcji,IF((SUM($K794:V794)+$C794)&lt;$C793,$C794,$C793-SUM($K794:V794)),0)),0)</f>
        <v>0</v>
      </c>
      <c r="X794" s="247">
        <f ca="1">ROUND(IF(OR(AND($C792=LataProjekcji,$E792&gt;0),AND($C792=LataProjekcji,$E792=0,$D793&lt;=10)),$E793,IF($C792&lt;LataProjekcji,IF((SUM($K794:W794)+$C794)&lt;$C793,$C794,$C793-SUM($K794:W794)),0)),0)</f>
        <v>0</v>
      </c>
      <c r="Y794" s="247">
        <f ca="1">ROUND(IF(OR(AND($C792=LataProjekcji,$E792&gt;0),AND($C792=LataProjekcji,$E792=0,$D793&lt;=10)),$E793,IF($C792&lt;LataProjekcji,IF((SUM($K794:X794)+$C794)&lt;$C793,$C794,$C793-SUM($K794:X794)),0)),0)</f>
        <v>0</v>
      </c>
      <c r="Z794" s="247">
        <f ca="1">ROUND(IF(OR(AND($C792=LataProjekcji,$E792&gt;0),AND($C792=LataProjekcji,$E792=0,$D793&lt;=10)),$E793,IF($C792&lt;LataProjekcji,IF((SUM($K794:Y794)+$C794)&lt;$C793,$C794,$C793-SUM($K794:Y794)),0)),0)</f>
        <v>0</v>
      </c>
      <c r="AA794" s="247">
        <f ca="1">ROUND(IF(OR(AND($C792=LataProjekcji,$E792&gt;0),AND($C792=LataProjekcji,$E792=0,$D793&lt;=10)),$E793,IF($C792&lt;LataProjekcji,IF((SUM($K794:Z794)+$C794)&lt;$C793,$C794,$C793-SUM($K794:Z794)),0)),0)</f>
        <v>0</v>
      </c>
      <c r="AB794" s="247">
        <f ca="1">ROUND(IF(OR(AND($C792=LataProjekcji,$E792&gt;0),AND($C792=LataProjekcji,$E792=0,$D793&lt;=10)),$E793,IF($C792&lt;LataProjekcji,IF((SUM($K794:AA794)+$C794)&lt;$C793,$C794,$C793-SUM($K794:AA794)),0)),0)</f>
        <v>0</v>
      </c>
      <c r="AC794" s="247">
        <f ca="1">ROUND(IF(OR(AND($C792=LataProjekcji,$E792&gt;0),AND($C792=LataProjekcji,$E792=0,$D793&lt;=10)),$E793,IF($C792&lt;LataProjekcji,IF((SUM($K794:AB794)+$C794)&lt;$C793,$C794,$C793-SUM($K794:AB794)),0)),0)</f>
        <v>0</v>
      </c>
      <c r="AD794" s="247">
        <f ca="1">ROUND(IF(OR(AND($C792=LataProjekcji,$E792&gt;0),AND($C792=LataProjekcji,$E792=0,$D793&lt;=10)),$E793,IF($C792&lt;LataProjekcji,IF((SUM($K794:AC794)+$C794)&lt;$C793,$C794,$C793-SUM($K794:AC794)),0)),0)</f>
        <v>0</v>
      </c>
      <c r="AE794" s="247">
        <f ca="1">ROUND(IF(OR(AND($C792=LataProjekcji,$E792&gt;0),AND($C792=LataProjekcji,$E792=0,$D793&lt;=10)),$E793,IF($C792&lt;LataProjekcji,IF((SUM($K794:AD794)+$C794)&lt;$C793,$C794,$C793-SUM($K794:AD794)),0)),0)</f>
        <v>0</v>
      </c>
    </row>
    <row r="795" spans="1:31" hidden="1">
      <c r="A795" s="258"/>
      <c r="B795" s="21" t="s">
        <v>396</v>
      </c>
      <c r="C795" s="22"/>
      <c r="D795" s="21"/>
      <c r="E795" s="21"/>
      <c r="F795" s="21"/>
      <c r="G795" s="21"/>
      <c r="I795" s="21"/>
      <c r="J795" s="21"/>
      <c r="K795" s="22">
        <f ca="1">ROUND(K794,0)</f>
        <v>0</v>
      </c>
      <c r="L795" s="22">
        <f t="shared" ref="L795:W795" ca="1" si="741">ROUND(K795+L794,0)</f>
        <v>0</v>
      </c>
      <c r="M795" s="22">
        <f t="shared" ca="1" si="741"/>
        <v>0</v>
      </c>
      <c r="N795" s="22">
        <f t="shared" ca="1" si="741"/>
        <v>0</v>
      </c>
      <c r="O795" s="22">
        <f t="shared" ca="1" si="741"/>
        <v>0</v>
      </c>
      <c r="P795" s="22">
        <f t="shared" ca="1" si="741"/>
        <v>0</v>
      </c>
      <c r="Q795" s="22">
        <f t="shared" ca="1" si="741"/>
        <v>0</v>
      </c>
      <c r="R795" s="22">
        <f t="shared" ca="1" si="741"/>
        <v>0</v>
      </c>
      <c r="S795" s="22">
        <f t="shared" ca="1" si="741"/>
        <v>0</v>
      </c>
      <c r="T795" s="22">
        <f t="shared" ca="1" si="741"/>
        <v>0</v>
      </c>
      <c r="U795" s="22">
        <f t="shared" ca="1" si="741"/>
        <v>0</v>
      </c>
      <c r="V795" s="22">
        <f t="shared" ca="1" si="741"/>
        <v>0</v>
      </c>
      <c r="W795" s="22">
        <f t="shared" ca="1" si="741"/>
        <v>0</v>
      </c>
      <c r="X795" s="22">
        <f ca="1">ROUND(W795+X794,0)</f>
        <v>0</v>
      </c>
      <c r="Y795" s="22">
        <f t="shared" ref="Y795:AA795" ca="1" si="742">ROUND(X795+Y794,0)</f>
        <v>0</v>
      </c>
      <c r="Z795" s="22">
        <f t="shared" ca="1" si="742"/>
        <v>0</v>
      </c>
      <c r="AA795" s="22">
        <f t="shared" ca="1" si="742"/>
        <v>0</v>
      </c>
      <c r="AB795" s="22">
        <f t="shared" ref="AB795" ca="1" si="743">ROUND(AA795+AB794,0)</f>
        <v>0</v>
      </c>
      <c r="AC795" s="22">
        <f t="shared" ref="AC795" ca="1" si="744">ROUND(AB795+AC794,0)</f>
        <v>0</v>
      </c>
      <c r="AD795" s="22">
        <f t="shared" ref="AD795" ca="1" si="745">ROUND(AC795+AD794,0)</f>
        <v>0</v>
      </c>
      <c r="AE795" s="22">
        <f t="shared" ref="AE795" ca="1" si="746">ROUND(AD795+AE794,0)</f>
        <v>0</v>
      </c>
    </row>
    <row r="796" spans="1:31" hidden="1">
      <c r="A796" s="258"/>
      <c r="B796" s="21" t="s">
        <v>387</v>
      </c>
      <c r="C796" s="22"/>
      <c r="D796" s="21"/>
      <c r="E796" s="21"/>
      <c r="F796" s="21"/>
      <c r="G796" s="21"/>
      <c r="I796" s="21"/>
      <c r="J796" s="21"/>
      <c r="K796" s="76">
        <f t="shared" ref="K796:W796" ca="1" si="747">IF($C792=LataProjekcji,ROUND($C793-K795,0),ROUND(IF(K794=0,0,$C793-K795),0))</f>
        <v>0</v>
      </c>
      <c r="L796" s="76">
        <f t="shared" ca="1" si="747"/>
        <v>0</v>
      </c>
      <c r="M796" s="76">
        <f t="shared" ca="1" si="747"/>
        <v>0</v>
      </c>
      <c r="N796" s="76">
        <f t="shared" ca="1" si="747"/>
        <v>0</v>
      </c>
      <c r="O796" s="76">
        <f t="shared" ca="1" si="747"/>
        <v>0</v>
      </c>
      <c r="P796" s="76">
        <f t="shared" ca="1" si="747"/>
        <v>0</v>
      </c>
      <c r="Q796" s="76">
        <f t="shared" ca="1" si="747"/>
        <v>0</v>
      </c>
      <c r="R796" s="76">
        <f t="shared" ca="1" si="747"/>
        <v>0</v>
      </c>
      <c r="S796" s="76">
        <f t="shared" ca="1" si="747"/>
        <v>0</v>
      </c>
      <c r="T796" s="76">
        <f t="shared" ca="1" si="747"/>
        <v>0</v>
      </c>
      <c r="U796" s="76">
        <f t="shared" ca="1" si="747"/>
        <v>0</v>
      </c>
      <c r="V796" s="76">
        <f t="shared" ca="1" si="747"/>
        <v>0</v>
      </c>
      <c r="W796" s="76">
        <f t="shared" ca="1" si="747"/>
        <v>0</v>
      </c>
      <c r="X796" s="76">
        <f t="shared" ref="X796:AA796" ca="1" si="748">IF($C792=LataProjekcji,ROUND($C793-X795,0),ROUND(IF(X794=0,0,$C793-X795),0))</f>
        <v>0</v>
      </c>
      <c r="Y796" s="76">
        <f t="shared" ca="1" si="748"/>
        <v>0</v>
      </c>
      <c r="Z796" s="76">
        <f t="shared" ca="1" si="748"/>
        <v>0</v>
      </c>
      <c r="AA796" s="76">
        <f t="shared" ca="1" si="748"/>
        <v>0</v>
      </c>
      <c r="AB796" s="76">
        <f t="shared" ref="AB796:AE796" ca="1" si="749">IF($C792=LataProjekcji,ROUND($C793-AB795,0),ROUND(IF(AB794=0,0,$C793-AB795),0))</f>
        <v>0</v>
      </c>
      <c r="AC796" s="76">
        <f t="shared" ca="1" si="749"/>
        <v>0</v>
      </c>
      <c r="AD796" s="76">
        <f t="shared" ca="1" si="749"/>
        <v>0</v>
      </c>
      <c r="AE796" s="76">
        <f t="shared" ca="1" si="749"/>
        <v>0</v>
      </c>
    </row>
    <row r="797" spans="1:31" hidden="1">
      <c r="A797" s="258"/>
      <c r="B797" s="21"/>
      <c r="C797" s="22"/>
      <c r="D797" s="21"/>
      <c r="E797" s="21"/>
      <c r="F797" s="21"/>
      <c r="G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</row>
    <row r="798" spans="1:31" hidden="1">
      <c r="A798" s="258"/>
      <c r="B798" s="20" t="s">
        <v>372</v>
      </c>
      <c r="C798" s="21">
        <f>C791+1</f>
        <v>90</v>
      </c>
      <c r="D798" s="453">
        <f>D791+1</f>
        <v>224</v>
      </c>
      <c r="E798" s="21"/>
      <c r="F798" s="21"/>
      <c r="G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</row>
    <row r="799" spans="1:31" hidden="1">
      <c r="A799" s="258"/>
      <c r="B799" s="21" t="s">
        <v>394</v>
      </c>
      <c r="C799" s="164">
        <f ca="1">IFERROR(YEAR(OFFSET($D$62,C798,0)),0)</f>
        <v>0</v>
      </c>
      <c r="D799" s="164">
        <f ca="1">IFERROR(MONTH(OFFSET($D$62,C798,0)),0)</f>
        <v>0</v>
      </c>
      <c r="E799" s="522">
        <f ca="1">IleMiesiecyDoKoncaRokuRozliczenieDotacji</f>
        <v>0</v>
      </c>
      <c r="F799" s="21"/>
      <c r="G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</row>
    <row r="800" spans="1:31" hidden="1">
      <c r="A800" s="258"/>
      <c r="B800" s="21" t="s">
        <v>387</v>
      </c>
      <c r="C800" s="244">
        <f ca="1">IF(OFFSET($F$62,C798,0)&lt;0,0,OFFSET($F$62,C798,0))</f>
        <v>0</v>
      </c>
      <c r="D800" s="22" t="str">
        <f ca="1">OFFSET($C$62,C798,0)</f>
        <v/>
      </c>
      <c r="E800" s="22">
        <f ca="1">IF(D800&gt;10,ROUND(($C801/12)*$E799,0),$C800)</f>
        <v>0</v>
      </c>
      <c r="F800" s="21"/>
      <c r="G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</row>
    <row r="801" spans="1:31" hidden="1">
      <c r="A801" s="258"/>
      <c r="B801" s="21" t="s">
        <v>395</v>
      </c>
      <c r="C801" s="656">
        <f ca="1">IF(ISBLANK(OFFSET($D$62,C798,0)),0,IF(OFFSET($C$62,C798,0)&gt;10,ROUND(C800*D801,0),IF(C800&lt;0,0,C800)))</f>
        <v>0</v>
      </c>
      <c r="D801" s="654">
        <f ca="1">'Środki trwałe'!C1618</f>
        <v>0</v>
      </c>
      <c r="E801" s="21"/>
      <c r="F801" s="21"/>
      <c r="G801" s="21"/>
      <c r="I801" s="21"/>
      <c r="J801" s="21"/>
      <c r="K801" s="74">
        <f ca="1">ROUND(IF($C799=LataProjekcji,$E800,IF($C799=LataProjekcji,$C801,0)),0)</f>
        <v>0</v>
      </c>
      <c r="L801" s="247">
        <f ca="1">ROUND(IF(OR(AND($C799=LataProjekcji,$E799&gt;0),AND($C799=LataProjekcji,$E799=0,$D800&lt;=10)),$E800,IF($C799&lt;LataProjekcji,IF((SUM($K801:K801)+$C801)&lt;$C800,$C801,$C800-SUM($K801:K801)),0)),0)</f>
        <v>0</v>
      </c>
      <c r="M801" s="247">
        <f ca="1">ROUND(IF(OR(AND($C799=LataProjekcji,$E799&gt;0),AND($C799=LataProjekcji,$E799=0,$D800&lt;=10)),$E800,IF($C799&lt;LataProjekcji,IF((SUM($K801:L801)+$C801)&lt;$C800,$C801,$C800-SUM($K801:L801)),0)),0)</f>
        <v>0</v>
      </c>
      <c r="N801" s="247">
        <f ca="1">ROUND(IF(OR(AND($C799=LataProjekcji,$E799&gt;0),AND($C799=LataProjekcji,$E799=0,$D800&lt;=10)),$E800,IF($C799&lt;LataProjekcji,IF((SUM($K801:M801)+$C801)&lt;$C800,$C801,$C800-SUM($K801:M801)),0)),0)</f>
        <v>0</v>
      </c>
      <c r="O801" s="247">
        <f ca="1">ROUND(IF(OR(AND($C799=LataProjekcji,$E799&gt;0),AND($C799=LataProjekcji,$E799=0,$D800&lt;=10)),$E800,IF($C799&lt;LataProjekcji,IF((SUM($K801:N801)+$C801)&lt;$C800,$C801,$C800-SUM($K801:N801)),0)),0)</f>
        <v>0</v>
      </c>
      <c r="P801" s="247">
        <f ca="1">ROUND(IF(OR(AND($C799=LataProjekcji,$E799&gt;0),AND($C799=LataProjekcji,$E799=0,$D800&lt;=10)),$E800,IF($C799&lt;LataProjekcji,IF((SUM($K801:O801)+$C801)&lt;$C800,$C801,$C800-SUM($K801:O801)),0)),0)</f>
        <v>0</v>
      </c>
      <c r="Q801" s="247">
        <f ca="1">ROUND(IF(OR(AND($C799=LataProjekcji,$E799&gt;0),AND($C799=LataProjekcji,$E799=0,$D800&lt;=10)),$E800,IF($C799&lt;LataProjekcji,IF((SUM($K801:P801)+$C801)&lt;$C800,$C801,$C800-SUM($K801:P801)),0)),0)</f>
        <v>0</v>
      </c>
      <c r="R801" s="247">
        <f ca="1">ROUND(IF(OR(AND($C799=LataProjekcji,$E799&gt;0),AND($C799=LataProjekcji,$E799=0,$D800&lt;=10)),$E800,IF($C799&lt;LataProjekcji,IF((SUM($K801:Q801)+$C801)&lt;$C800,$C801,$C800-SUM($K801:Q801)),0)),0)</f>
        <v>0</v>
      </c>
      <c r="S801" s="247">
        <f ca="1">ROUND(IF(OR(AND($C799=LataProjekcji,$E799&gt;0),AND($C799=LataProjekcji,$E799=0,$D800&lt;=10)),$E800,IF($C799&lt;LataProjekcji,IF((SUM($K801:R801)+$C801)&lt;$C800,$C801,$C800-SUM($K801:R801)),0)),0)</f>
        <v>0</v>
      </c>
      <c r="T801" s="247">
        <f ca="1">ROUND(IF(OR(AND($C799=LataProjekcji,$E799&gt;0),AND($C799=LataProjekcji,$E799=0,$D800&lt;=10)),$E800,IF($C799&lt;LataProjekcji,IF((SUM($K801:S801)+$C801)&lt;$C800,$C801,$C800-SUM($K801:S801)),0)),0)</f>
        <v>0</v>
      </c>
      <c r="U801" s="247">
        <f ca="1">ROUND(IF(OR(AND($C799=LataProjekcji,$E799&gt;0),AND($C799=LataProjekcji,$E799=0,$D800&lt;=10)),$E800,IF($C799&lt;LataProjekcji,IF((SUM($K801:T801)+$C801)&lt;$C800,$C801,$C800-SUM($K801:T801)),0)),0)</f>
        <v>0</v>
      </c>
      <c r="V801" s="247">
        <f ca="1">ROUND(IF(OR(AND($C799=LataProjekcji,$E799&gt;0),AND($C799=LataProjekcji,$E799=0,$D800&lt;=10)),$E800,IF($C799&lt;LataProjekcji,IF((SUM($K801:U801)+$C801)&lt;$C800,$C801,$C800-SUM($K801:U801)),0)),0)</f>
        <v>0</v>
      </c>
      <c r="W801" s="247">
        <f ca="1">ROUND(IF(OR(AND($C799=LataProjekcji,$E799&gt;0),AND($C799=LataProjekcji,$E799=0,$D800&lt;=10)),$E800,IF($C799&lt;LataProjekcji,IF((SUM($K801:V801)+$C801)&lt;$C800,$C801,$C800-SUM($K801:V801)),0)),0)</f>
        <v>0</v>
      </c>
      <c r="X801" s="247">
        <f ca="1">ROUND(IF(OR(AND($C799=LataProjekcji,$E799&gt;0),AND($C799=LataProjekcji,$E799=0,$D800&lt;=10)),$E800,IF($C799&lt;LataProjekcji,IF((SUM($K801:W801)+$C801)&lt;$C800,$C801,$C800-SUM($K801:W801)),0)),0)</f>
        <v>0</v>
      </c>
      <c r="Y801" s="247">
        <f ca="1">ROUND(IF(OR(AND($C799=LataProjekcji,$E799&gt;0),AND($C799=LataProjekcji,$E799=0,$D800&lt;=10)),$E800,IF($C799&lt;LataProjekcji,IF((SUM($K801:X801)+$C801)&lt;$C800,$C801,$C800-SUM($K801:X801)),0)),0)</f>
        <v>0</v>
      </c>
      <c r="Z801" s="247">
        <f ca="1">ROUND(IF(OR(AND($C799=LataProjekcji,$E799&gt;0),AND($C799=LataProjekcji,$E799=0,$D800&lt;=10)),$E800,IF($C799&lt;LataProjekcji,IF((SUM($K801:Y801)+$C801)&lt;$C800,$C801,$C800-SUM($K801:Y801)),0)),0)</f>
        <v>0</v>
      </c>
      <c r="AA801" s="247">
        <f ca="1">ROUND(IF(OR(AND($C799=LataProjekcji,$E799&gt;0),AND($C799=LataProjekcji,$E799=0,$D800&lt;=10)),$E800,IF($C799&lt;LataProjekcji,IF((SUM($K801:Z801)+$C801)&lt;$C800,$C801,$C800-SUM($K801:Z801)),0)),0)</f>
        <v>0</v>
      </c>
      <c r="AB801" s="247">
        <f ca="1">ROUND(IF(OR(AND($C799=LataProjekcji,$E799&gt;0),AND($C799=LataProjekcji,$E799=0,$D800&lt;=10)),$E800,IF($C799&lt;LataProjekcji,IF((SUM($K801:AA801)+$C801)&lt;$C800,$C801,$C800-SUM($K801:AA801)),0)),0)</f>
        <v>0</v>
      </c>
      <c r="AC801" s="247">
        <f ca="1">ROUND(IF(OR(AND($C799=LataProjekcji,$E799&gt;0),AND($C799=LataProjekcji,$E799=0,$D800&lt;=10)),$E800,IF($C799&lt;LataProjekcji,IF((SUM($K801:AB801)+$C801)&lt;$C800,$C801,$C800-SUM($K801:AB801)),0)),0)</f>
        <v>0</v>
      </c>
      <c r="AD801" s="247">
        <f ca="1">ROUND(IF(OR(AND($C799=LataProjekcji,$E799&gt;0),AND($C799=LataProjekcji,$E799=0,$D800&lt;=10)),$E800,IF($C799&lt;LataProjekcji,IF((SUM($K801:AC801)+$C801)&lt;$C800,$C801,$C800-SUM($K801:AC801)),0)),0)</f>
        <v>0</v>
      </c>
      <c r="AE801" s="247">
        <f ca="1">ROUND(IF(OR(AND($C799=LataProjekcji,$E799&gt;0),AND($C799=LataProjekcji,$E799=0,$D800&lt;=10)),$E800,IF($C799&lt;LataProjekcji,IF((SUM($K801:AD801)+$C801)&lt;$C800,$C801,$C800-SUM($K801:AD801)),0)),0)</f>
        <v>0</v>
      </c>
    </row>
    <row r="802" spans="1:31" hidden="1">
      <c r="A802" s="258"/>
      <c r="B802" s="21" t="s">
        <v>396</v>
      </c>
      <c r="C802" s="22"/>
      <c r="D802" s="21"/>
      <c r="E802" s="21"/>
      <c r="F802" s="21"/>
      <c r="G802" s="21"/>
      <c r="I802" s="21"/>
      <c r="J802" s="21"/>
      <c r="K802" s="22">
        <f ca="1">ROUND(K801,0)</f>
        <v>0</v>
      </c>
      <c r="L802" s="22">
        <f t="shared" ref="L802:W802" ca="1" si="750">ROUND(K802+L801,0)</f>
        <v>0</v>
      </c>
      <c r="M802" s="22">
        <f t="shared" ca="1" si="750"/>
        <v>0</v>
      </c>
      <c r="N802" s="22">
        <f t="shared" ca="1" si="750"/>
        <v>0</v>
      </c>
      <c r="O802" s="22">
        <f t="shared" ca="1" si="750"/>
        <v>0</v>
      </c>
      <c r="P802" s="22">
        <f t="shared" ca="1" si="750"/>
        <v>0</v>
      </c>
      <c r="Q802" s="22">
        <f t="shared" ca="1" si="750"/>
        <v>0</v>
      </c>
      <c r="R802" s="22">
        <f t="shared" ca="1" si="750"/>
        <v>0</v>
      </c>
      <c r="S802" s="22">
        <f t="shared" ca="1" si="750"/>
        <v>0</v>
      </c>
      <c r="T802" s="22">
        <f t="shared" ca="1" si="750"/>
        <v>0</v>
      </c>
      <c r="U802" s="22">
        <f t="shared" ca="1" si="750"/>
        <v>0</v>
      </c>
      <c r="V802" s="22">
        <f t="shared" ca="1" si="750"/>
        <v>0</v>
      </c>
      <c r="W802" s="22">
        <f t="shared" ca="1" si="750"/>
        <v>0</v>
      </c>
      <c r="X802" s="22">
        <f ca="1">ROUND(W802+X801,0)</f>
        <v>0</v>
      </c>
      <c r="Y802" s="22">
        <f t="shared" ref="Y802:AA802" ca="1" si="751">ROUND(X802+Y801,0)</f>
        <v>0</v>
      </c>
      <c r="Z802" s="22">
        <f t="shared" ca="1" si="751"/>
        <v>0</v>
      </c>
      <c r="AA802" s="22">
        <f t="shared" ca="1" si="751"/>
        <v>0</v>
      </c>
      <c r="AB802" s="22">
        <f t="shared" ref="AB802" ca="1" si="752">ROUND(AA802+AB801,0)</f>
        <v>0</v>
      </c>
      <c r="AC802" s="22">
        <f t="shared" ref="AC802" ca="1" si="753">ROUND(AB802+AC801,0)</f>
        <v>0</v>
      </c>
      <c r="AD802" s="22">
        <f t="shared" ref="AD802" ca="1" si="754">ROUND(AC802+AD801,0)</f>
        <v>0</v>
      </c>
      <c r="AE802" s="22">
        <f t="shared" ref="AE802" ca="1" si="755">ROUND(AD802+AE801,0)</f>
        <v>0</v>
      </c>
    </row>
    <row r="803" spans="1:31" hidden="1">
      <c r="A803" s="258"/>
      <c r="B803" s="21" t="s">
        <v>387</v>
      </c>
      <c r="C803" s="22"/>
      <c r="D803" s="21"/>
      <c r="E803" s="21"/>
      <c r="F803" s="21"/>
      <c r="G803" s="21"/>
      <c r="I803" s="21"/>
      <c r="J803" s="21"/>
      <c r="K803" s="76">
        <f t="shared" ref="K803:W803" ca="1" si="756">IF($C799=LataProjekcji,ROUND($C800-K802,0),ROUND(IF(K801=0,0,$C800-K802),0))</f>
        <v>0</v>
      </c>
      <c r="L803" s="76">
        <f t="shared" ca="1" si="756"/>
        <v>0</v>
      </c>
      <c r="M803" s="76">
        <f t="shared" ca="1" si="756"/>
        <v>0</v>
      </c>
      <c r="N803" s="76">
        <f t="shared" ca="1" si="756"/>
        <v>0</v>
      </c>
      <c r="O803" s="76">
        <f t="shared" ca="1" si="756"/>
        <v>0</v>
      </c>
      <c r="P803" s="76">
        <f t="shared" ca="1" si="756"/>
        <v>0</v>
      </c>
      <c r="Q803" s="76">
        <f t="shared" ca="1" si="756"/>
        <v>0</v>
      </c>
      <c r="R803" s="76">
        <f t="shared" ca="1" si="756"/>
        <v>0</v>
      </c>
      <c r="S803" s="76">
        <f t="shared" ca="1" si="756"/>
        <v>0</v>
      </c>
      <c r="T803" s="76">
        <f t="shared" ca="1" si="756"/>
        <v>0</v>
      </c>
      <c r="U803" s="76">
        <f t="shared" ca="1" si="756"/>
        <v>0</v>
      </c>
      <c r="V803" s="76">
        <f t="shared" ca="1" si="756"/>
        <v>0</v>
      </c>
      <c r="W803" s="76">
        <f t="shared" ca="1" si="756"/>
        <v>0</v>
      </c>
      <c r="X803" s="76">
        <f t="shared" ref="X803:AA803" ca="1" si="757">IF($C799=LataProjekcji,ROUND($C800-X802,0),ROUND(IF(X801=0,0,$C800-X802),0))</f>
        <v>0</v>
      </c>
      <c r="Y803" s="76">
        <f t="shared" ca="1" si="757"/>
        <v>0</v>
      </c>
      <c r="Z803" s="76">
        <f t="shared" ca="1" si="757"/>
        <v>0</v>
      </c>
      <c r="AA803" s="76">
        <f t="shared" ca="1" si="757"/>
        <v>0</v>
      </c>
      <c r="AB803" s="76">
        <f t="shared" ref="AB803:AE803" ca="1" si="758">IF($C799=LataProjekcji,ROUND($C800-AB802,0),ROUND(IF(AB801=0,0,$C800-AB802),0))</f>
        <v>0</v>
      </c>
      <c r="AC803" s="76">
        <f t="shared" ca="1" si="758"/>
        <v>0</v>
      </c>
      <c r="AD803" s="76">
        <f t="shared" ca="1" si="758"/>
        <v>0</v>
      </c>
      <c r="AE803" s="76">
        <f t="shared" ca="1" si="758"/>
        <v>0</v>
      </c>
    </row>
    <row r="804" spans="1:31" hidden="1">
      <c r="A804" s="258"/>
      <c r="B804" s="20"/>
      <c r="C804" s="21"/>
      <c r="D804" s="21"/>
      <c r="E804" s="21"/>
      <c r="F804" s="21"/>
      <c r="G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</row>
    <row r="805" spans="1:31" hidden="1">
      <c r="A805" s="258"/>
      <c r="B805" s="20" t="s">
        <v>372</v>
      </c>
      <c r="C805" s="21">
        <f>C798+1</f>
        <v>91</v>
      </c>
      <c r="D805" s="453">
        <f>D798+1</f>
        <v>225</v>
      </c>
      <c r="E805" s="21"/>
      <c r="F805" s="21"/>
      <c r="G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</row>
    <row r="806" spans="1:31" hidden="1">
      <c r="A806" s="258"/>
      <c r="B806" s="21" t="s">
        <v>394</v>
      </c>
      <c r="C806" s="164">
        <f ca="1">IFERROR(YEAR(OFFSET($D$62,C805,0)),0)</f>
        <v>0</v>
      </c>
      <c r="D806" s="164">
        <f ca="1">IFERROR(MONTH(OFFSET($D$62,C805,0)),0)</f>
        <v>0</v>
      </c>
      <c r="E806" s="522">
        <f ca="1">IleMiesiecyDoKoncaRokuRozliczenieDotacji</f>
        <v>0</v>
      </c>
      <c r="F806" s="21"/>
      <c r="G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</row>
    <row r="807" spans="1:31" hidden="1">
      <c r="A807" s="258"/>
      <c r="B807" s="21" t="s">
        <v>387</v>
      </c>
      <c r="C807" s="244">
        <f ca="1">IF(OFFSET($F$62,C805,0)&lt;0,0,OFFSET($F$62,C805,0))</f>
        <v>0</v>
      </c>
      <c r="D807" s="22" t="str">
        <f ca="1">OFFSET($C$62,C805,0)</f>
        <v/>
      </c>
      <c r="E807" s="22">
        <f ca="1">IF(D807&gt;10,ROUND(($C808/12)*$E806,0),$C807)</f>
        <v>0</v>
      </c>
      <c r="F807" s="21"/>
      <c r="G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</row>
    <row r="808" spans="1:31" hidden="1">
      <c r="A808" s="258"/>
      <c r="B808" s="21" t="s">
        <v>395</v>
      </c>
      <c r="C808" s="656">
        <f ca="1">IF(ISBLANK(OFFSET($D$62,C805,0)),0,IF(OFFSET($C$62,C805,0)&gt;10,ROUND(C807*D808,0),IF(C807&lt;0,0,C807)))</f>
        <v>0</v>
      </c>
      <c r="D808" s="654">
        <f ca="1">'Środki trwałe'!C1625</f>
        <v>0</v>
      </c>
      <c r="E808" s="21"/>
      <c r="F808" s="21"/>
      <c r="G808" s="21"/>
      <c r="I808" s="21"/>
      <c r="J808" s="21"/>
      <c r="K808" s="74">
        <f ca="1">ROUND(IF($C806=LataProjekcji,$E807,IF($C806=LataProjekcji,$C808,0)),0)</f>
        <v>0</v>
      </c>
      <c r="L808" s="247">
        <f ca="1">ROUND(IF(OR(AND($C806=LataProjekcji,$E806&gt;0),AND($C806=LataProjekcji,$E806=0,$D807&lt;=10)),$E807,IF($C806&lt;LataProjekcji,IF((SUM($K808:K808)+$C808)&lt;$C807,$C808,$C807-SUM($K808:K808)),0)),0)</f>
        <v>0</v>
      </c>
      <c r="M808" s="247">
        <f ca="1">ROUND(IF(OR(AND($C806=LataProjekcji,$E806&gt;0),AND($C806=LataProjekcji,$E806=0,$D807&lt;=10)),$E807,IF($C806&lt;LataProjekcji,IF((SUM($K808:L808)+$C808)&lt;$C807,$C808,$C807-SUM($K808:L808)),0)),0)</f>
        <v>0</v>
      </c>
      <c r="N808" s="247">
        <f ca="1">ROUND(IF(OR(AND($C806=LataProjekcji,$E806&gt;0),AND($C806=LataProjekcji,$E806=0,$D807&lt;=10)),$E807,IF($C806&lt;LataProjekcji,IF((SUM($K808:M808)+$C808)&lt;$C807,$C808,$C807-SUM($K808:M808)),0)),0)</f>
        <v>0</v>
      </c>
      <c r="O808" s="247">
        <f ca="1">ROUND(IF(OR(AND($C806=LataProjekcji,$E806&gt;0),AND($C806=LataProjekcji,$E806=0,$D807&lt;=10)),$E807,IF($C806&lt;LataProjekcji,IF((SUM($K808:N808)+$C808)&lt;$C807,$C808,$C807-SUM($K808:N808)),0)),0)</f>
        <v>0</v>
      </c>
      <c r="P808" s="247">
        <f ca="1">ROUND(IF(OR(AND($C806=LataProjekcji,$E806&gt;0),AND($C806=LataProjekcji,$E806=0,$D807&lt;=10)),$E807,IF($C806&lt;LataProjekcji,IF((SUM($K808:O808)+$C808)&lt;$C807,$C808,$C807-SUM($K808:O808)),0)),0)</f>
        <v>0</v>
      </c>
      <c r="Q808" s="247">
        <f ca="1">ROUND(IF(OR(AND($C806=LataProjekcji,$E806&gt;0),AND($C806=LataProjekcji,$E806=0,$D807&lt;=10)),$E807,IF($C806&lt;LataProjekcji,IF((SUM($K808:P808)+$C808)&lt;$C807,$C808,$C807-SUM($K808:P808)),0)),0)</f>
        <v>0</v>
      </c>
      <c r="R808" s="247">
        <f ca="1">ROUND(IF(OR(AND($C806=LataProjekcji,$E806&gt;0),AND($C806=LataProjekcji,$E806=0,$D807&lt;=10)),$E807,IF($C806&lt;LataProjekcji,IF((SUM($K808:Q808)+$C808)&lt;$C807,$C808,$C807-SUM($K808:Q808)),0)),0)</f>
        <v>0</v>
      </c>
      <c r="S808" s="247">
        <f ca="1">ROUND(IF(OR(AND($C806=LataProjekcji,$E806&gt;0),AND($C806=LataProjekcji,$E806=0,$D807&lt;=10)),$E807,IF($C806&lt;LataProjekcji,IF((SUM($K808:R808)+$C808)&lt;$C807,$C808,$C807-SUM($K808:R808)),0)),0)</f>
        <v>0</v>
      </c>
      <c r="T808" s="247">
        <f ca="1">ROUND(IF(OR(AND($C806=LataProjekcji,$E806&gt;0),AND($C806=LataProjekcji,$E806=0,$D807&lt;=10)),$E807,IF($C806&lt;LataProjekcji,IF((SUM($K808:S808)+$C808)&lt;$C807,$C808,$C807-SUM($K808:S808)),0)),0)</f>
        <v>0</v>
      </c>
      <c r="U808" s="247">
        <f ca="1">ROUND(IF(OR(AND($C806=LataProjekcji,$E806&gt;0),AND($C806=LataProjekcji,$E806=0,$D807&lt;=10)),$E807,IF($C806&lt;LataProjekcji,IF((SUM($K808:T808)+$C808)&lt;$C807,$C808,$C807-SUM($K808:T808)),0)),0)</f>
        <v>0</v>
      </c>
      <c r="V808" s="247">
        <f ca="1">ROUND(IF(OR(AND($C806=LataProjekcji,$E806&gt;0),AND($C806=LataProjekcji,$E806=0,$D807&lt;=10)),$E807,IF($C806&lt;LataProjekcji,IF((SUM($K808:U808)+$C808)&lt;$C807,$C808,$C807-SUM($K808:U808)),0)),0)</f>
        <v>0</v>
      </c>
      <c r="W808" s="247">
        <f ca="1">ROUND(IF(OR(AND($C806=LataProjekcji,$E806&gt;0),AND($C806=LataProjekcji,$E806=0,$D807&lt;=10)),$E807,IF($C806&lt;LataProjekcji,IF((SUM($K808:V808)+$C808)&lt;$C807,$C808,$C807-SUM($K808:V808)),0)),0)</f>
        <v>0</v>
      </c>
      <c r="X808" s="247">
        <f ca="1">ROUND(IF(OR(AND($C806=LataProjekcji,$E806&gt;0),AND($C806=LataProjekcji,$E806=0,$D807&lt;=10)),$E807,IF($C806&lt;LataProjekcji,IF((SUM($K808:W808)+$C808)&lt;$C807,$C808,$C807-SUM($K808:W808)),0)),0)</f>
        <v>0</v>
      </c>
      <c r="Y808" s="247">
        <f ca="1">ROUND(IF(OR(AND($C806=LataProjekcji,$E806&gt;0),AND($C806=LataProjekcji,$E806=0,$D807&lt;=10)),$E807,IF($C806&lt;LataProjekcji,IF((SUM($K808:X808)+$C808)&lt;$C807,$C808,$C807-SUM($K808:X808)),0)),0)</f>
        <v>0</v>
      </c>
      <c r="Z808" s="247">
        <f ca="1">ROUND(IF(OR(AND($C806=LataProjekcji,$E806&gt;0),AND($C806=LataProjekcji,$E806=0,$D807&lt;=10)),$E807,IF($C806&lt;LataProjekcji,IF((SUM($K808:Y808)+$C808)&lt;$C807,$C808,$C807-SUM($K808:Y808)),0)),0)</f>
        <v>0</v>
      </c>
      <c r="AA808" s="247">
        <f ca="1">ROUND(IF(OR(AND($C806=LataProjekcji,$E806&gt;0),AND($C806=LataProjekcji,$E806=0,$D807&lt;=10)),$E807,IF($C806&lt;LataProjekcji,IF((SUM($K808:Z808)+$C808)&lt;$C807,$C808,$C807-SUM($K808:Z808)),0)),0)</f>
        <v>0</v>
      </c>
      <c r="AB808" s="247">
        <f ca="1">ROUND(IF(OR(AND($C806=LataProjekcji,$E806&gt;0),AND($C806=LataProjekcji,$E806=0,$D807&lt;=10)),$E807,IF($C806&lt;LataProjekcji,IF((SUM($K808:AA808)+$C808)&lt;$C807,$C808,$C807-SUM($K808:AA808)),0)),0)</f>
        <v>0</v>
      </c>
      <c r="AC808" s="247">
        <f ca="1">ROUND(IF(OR(AND($C806=LataProjekcji,$E806&gt;0),AND($C806=LataProjekcji,$E806=0,$D807&lt;=10)),$E807,IF($C806&lt;LataProjekcji,IF((SUM($K808:AB808)+$C808)&lt;$C807,$C808,$C807-SUM($K808:AB808)),0)),0)</f>
        <v>0</v>
      </c>
      <c r="AD808" s="247">
        <f ca="1">ROUND(IF(OR(AND($C806=LataProjekcji,$E806&gt;0),AND($C806=LataProjekcji,$E806=0,$D807&lt;=10)),$E807,IF($C806&lt;LataProjekcji,IF((SUM($K808:AC808)+$C808)&lt;$C807,$C808,$C807-SUM($K808:AC808)),0)),0)</f>
        <v>0</v>
      </c>
      <c r="AE808" s="247">
        <f ca="1">ROUND(IF(OR(AND($C806=LataProjekcji,$E806&gt;0),AND($C806=LataProjekcji,$E806=0,$D807&lt;=10)),$E807,IF($C806&lt;LataProjekcji,IF((SUM($K808:AD808)+$C808)&lt;$C807,$C808,$C807-SUM($K808:AD808)),0)),0)</f>
        <v>0</v>
      </c>
    </row>
    <row r="809" spans="1:31" hidden="1">
      <c r="A809" s="258"/>
      <c r="B809" s="21" t="s">
        <v>396</v>
      </c>
      <c r="C809" s="22"/>
      <c r="D809" s="21"/>
      <c r="E809" s="21"/>
      <c r="F809" s="21"/>
      <c r="G809" s="21"/>
      <c r="I809" s="21"/>
      <c r="J809" s="21"/>
      <c r="K809" s="22">
        <f ca="1">ROUND(K808,0)</f>
        <v>0</v>
      </c>
      <c r="L809" s="22">
        <f t="shared" ref="L809:W809" ca="1" si="759">ROUND(K809+L808,0)</f>
        <v>0</v>
      </c>
      <c r="M809" s="22">
        <f t="shared" ca="1" si="759"/>
        <v>0</v>
      </c>
      <c r="N809" s="22">
        <f t="shared" ca="1" si="759"/>
        <v>0</v>
      </c>
      <c r="O809" s="22">
        <f t="shared" ca="1" si="759"/>
        <v>0</v>
      </c>
      <c r="P809" s="22">
        <f t="shared" ca="1" si="759"/>
        <v>0</v>
      </c>
      <c r="Q809" s="22">
        <f t="shared" ca="1" si="759"/>
        <v>0</v>
      </c>
      <c r="R809" s="22">
        <f t="shared" ca="1" si="759"/>
        <v>0</v>
      </c>
      <c r="S809" s="22">
        <f t="shared" ca="1" si="759"/>
        <v>0</v>
      </c>
      <c r="T809" s="22">
        <f t="shared" ca="1" si="759"/>
        <v>0</v>
      </c>
      <c r="U809" s="22">
        <f t="shared" ca="1" si="759"/>
        <v>0</v>
      </c>
      <c r="V809" s="22">
        <f t="shared" ca="1" si="759"/>
        <v>0</v>
      </c>
      <c r="W809" s="22">
        <f t="shared" ca="1" si="759"/>
        <v>0</v>
      </c>
      <c r="X809" s="22">
        <f ca="1">ROUND(W809+X808,0)</f>
        <v>0</v>
      </c>
      <c r="Y809" s="22">
        <f t="shared" ref="Y809:AA809" ca="1" si="760">ROUND(X809+Y808,0)</f>
        <v>0</v>
      </c>
      <c r="Z809" s="22">
        <f t="shared" ca="1" si="760"/>
        <v>0</v>
      </c>
      <c r="AA809" s="22">
        <f t="shared" ca="1" si="760"/>
        <v>0</v>
      </c>
      <c r="AB809" s="22">
        <f t="shared" ref="AB809" ca="1" si="761">ROUND(AA809+AB808,0)</f>
        <v>0</v>
      </c>
      <c r="AC809" s="22">
        <f t="shared" ref="AC809" ca="1" si="762">ROUND(AB809+AC808,0)</f>
        <v>0</v>
      </c>
      <c r="AD809" s="22">
        <f t="shared" ref="AD809" ca="1" si="763">ROUND(AC809+AD808,0)</f>
        <v>0</v>
      </c>
      <c r="AE809" s="22">
        <f t="shared" ref="AE809" ca="1" si="764">ROUND(AD809+AE808,0)</f>
        <v>0</v>
      </c>
    </row>
    <row r="810" spans="1:31" hidden="1">
      <c r="A810" s="258"/>
      <c r="B810" s="21" t="s">
        <v>387</v>
      </c>
      <c r="C810" s="22"/>
      <c r="D810" s="21"/>
      <c r="E810" s="21"/>
      <c r="F810" s="21"/>
      <c r="G810" s="21"/>
      <c r="I810" s="21"/>
      <c r="J810" s="21"/>
      <c r="K810" s="76">
        <f t="shared" ref="K810:W810" ca="1" si="765">IF($C806=LataProjekcji,ROUND($C807-K809,0),ROUND(IF(K808=0,0,$C807-K809),0))</f>
        <v>0</v>
      </c>
      <c r="L810" s="76">
        <f t="shared" ca="1" si="765"/>
        <v>0</v>
      </c>
      <c r="M810" s="76">
        <f t="shared" ca="1" si="765"/>
        <v>0</v>
      </c>
      <c r="N810" s="76">
        <f t="shared" ca="1" si="765"/>
        <v>0</v>
      </c>
      <c r="O810" s="76">
        <f t="shared" ca="1" si="765"/>
        <v>0</v>
      </c>
      <c r="P810" s="76">
        <f t="shared" ca="1" si="765"/>
        <v>0</v>
      </c>
      <c r="Q810" s="76">
        <f t="shared" ca="1" si="765"/>
        <v>0</v>
      </c>
      <c r="R810" s="76">
        <f t="shared" ca="1" si="765"/>
        <v>0</v>
      </c>
      <c r="S810" s="76">
        <f t="shared" ca="1" si="765"/>
        <v>0</v>
      </c>
      <c r="T810" s="76">
        <f t="shared" ca="1" si="765"/>
        <v>0</v>
      </c>
      <c r="U810" s="76">
        <f t="shared" ca="1" si="765"/>
        <v>0</v>
      </c>
      <c r="V810" s="76">
        <f t="shared" ca="1" si="765"/>
        <v>0</v>
      </c>
      <c r="W810" s="76">
        <f t="shared" ca="1" si="765"/>
        <v>0</v>
      </c>
      <c r="X810" s="76">
        <f t="shared" ref="X810:AA810" ca="1" si="766">IF($C806=LataProjekcji,ROUND($C807-X809,0),ROUND(IF(X808=0,0,$C807-X809),0))</f>
        <v>0</v>
      </c>
      <c r="Y810" s="76">
        <f t="shared" ca="1" si="766"/>
        <v>0</v>
      </c>
      <c r="Z810" s="76">
        <f t="shared" ca="1" si="766"/>
        <v>0</v>
      </c>
      <c r="AA810" s="76">
        <f t="shared" ca="1" si="766"/>
        <v>0</v>
      </c>
      <c r="AB810" s="76">
        <f t="shared" ref="AB810:AE810" ca="1" si="767">IF($C806=LataProjekcji,ROUND($C807-AB809,0),ROUND(IF(AB808=0,0,$C807-AB809),0))</f>
        <v>0</v>
      </c>
      <c r="AC810" s="76">
        <f t="shared" ca="1" si="767"/>
        <v>0</v>
      </c>
      <c r="AD810" s="76">
        <f t="shared" ca="1" si="767"/>
        <v>0</v>
      </c>
      <c r="AE810" s="76">
        <f t="shared" ca="1" si="767"/>
        <v>0</v>
      </c>
    </row>
    <row r="811" spans="1:31" hidden="1">
      <c r="A811" s="258"/>
      <c r="B811" s="21"/>
      <c r="C811" s="22"/>
      <c r="D811" s="21"/>
      <c r="E811" s="21"/>
      <c r="F811" s="21"/>
      <c r="G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</row>
    <row r="812" spans="1:31" hidden="1">
      <c r="A812" s="258"/>
      <c r="B812" s="20" t="s">
        <v>372</v>
      </c>
      <c r="C812" s="21">
        <f>C805+1</f>
        <v>92</v>
      </c>
      <c r="D812" s="453">
        <f>D805+1</f>
        <v>226</v>
      </c>
      <c r="E812" s="21"/>
      <c r="F812" s="21"/>
      <c r="G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</row>
    <row r="813" spans="1:31" hidden="1">
      <c r="A813" s="258"/>
      <c r="B813" s="21" t="s">
        <v>394</v>
      </c>
      <c r="C813" s="164">
        <f ca="1">IFERROR(YEAR(OFFSET($D$62,C812,0)),0)</f>
        <v>0</v>
      </c>
      <c r="D813" s="164">
        <f ca="1">IFERROR(MONTH(OFFSET($D$62,C812,0)),0)</f>
        <v>0</v>
      </c>
      <c r="E813" s="522">
        <f ca="1">IleMiesiecyDoKoncaRokuRozliczenieDotacji</f>
        <v>0</v>
      </c>
      <c r="F813" s="21"/>
      <c r="G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</row>
    <row r="814" spans="1:31" hidden="1">
      <c r="A814" s="258"/>
      <c r="B814" s="21" t="s">
        <v>387</v>
      </c>
      <c r="C814" s="244">
        <f ca="1">IF(OFFSET($F$62,C812,0)&lt;0,0,OFFSET($F$62,C812,0))</f>
        <v>0</v>
      </c>
      <c r="D814" s="22" t="str">
        <f ca="1">OFFSET($C$62,C812,0)</f>
        <v/>
      </c>
      <c r="E814" s="22">
        <f ca="1">IF(D814&gt;10,ROUND(($C815/12)*$E813,0),$C814)</f>
        <v>0</v>
      </c>
      <c r="F814" s="21"/>
      <c r="G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</row>
    <row r="815" spans="1:31" hidden="1">
      <c r="A815" s="258"/>
      <c r="B815" s="21" t="s">
        <v>395</v>
      </c>
      <c r="C815" s="656">
        <f ca="1">IF(ISBLANK(OFFSET($D$62,C812,0)),0,IF(OFFSET($C$62,C812,0)&gt;10,ROUND(C814*D815,0),IF(C814&lt;0,0,C814)))</f>
        <v>0</v>
      </c>
      <c r="D815" s="654">
        <f ca="1">'Środki trwałe'!C1632</f>
        <v>0</v>
      </c>
      <c r="E815" s="21"/>
      <c r="F815" s="21"/>
      <c r="G815" s="21"/>
      <c r="I815" s="21"/>
      <c r="J815" s="21"/>
      <c r="K815" s="74">
        <f ca="1">ROUND(IF($C813=LataProjekcji,$E814,IF($C813=LataProjekcji,$C815,0)),0)</f>
        <v>0</v>
      </c>
      <c r="L815" s="247">
        <f ca="1">ROUND(IF(OR(AND($C813=LataProjekcji,$E813&gt;0),AND($C813=LataProjekcji,$E813=0,$D814&lt;=10)),$E814,IF($C813&lt;LataProjekcji,IF((SUM($K815:K815)+$C815)&lt;$C814,$C815,$C814-SUM($K815:K815)),0)),0)</f>
        <v>0</v>
      </c>
      <c r="M815" s="247">
        <f ca="1">ROUND(IF(OR(AND($C813=LataProjekcji,$E813&gt;0),AND($C813=LataProjekcji,$E813=0,$D814&lt;=10)),$E814,IF($C813&lt;LataProjekcji,IF((SUM($K815:L815)+$C815)&lt;$C814,$C815,$C814-SUM($K815:L815)),0)),0)</f>
        <v>0</v>
      </c>
      <c r="N815" s="247">
        <f ca="1">ROUND(IF(OR(AND($C813=LataProjekcji,$E813&gt;0),AND($C813=LataProjekcji,$E813=0,$D814&lt;=10)),$E814,IF($C813&lt;LataProjekcji,IF((SUM($K815:M815)+$C815)&lt;$C814,$C815,$C814-SUM($K815:M815)),0)),0)</f>
        <v>0</v>
      </c>
      <c r="O815" s="247">
        <f ca="1">ROUND(IF(OR(AND($C813=LataProjekcji,$E813&gt;0),AND($C813=LataProjekcji,$E813=0,$D814&lt;=10)),$E814,IF($C813&lt;LataProjekcji,IF((SUM($K815:N815)+$C815)&lt;$C814,$C815,$C814-SUM($K815:N815)),0)),0)</f>
        <v>0</v>
      </c>
      <c r="P815" s="247">
        <f ca="1">ROUND(IF(OR(AND($C813=LataProjekcji,$E813&gt;0),AND($C813=LataProjekcji,$E813=0,$D814&lt;=10)),$E814,IF($C813&lt;LataProjekcji,IF((SUM($K815:O815)+$C815)&lt;$C814,$C815,$C814-SUM($K815:O815)),0)),0)</f>
        <v>0</v>
      </c>
      <c r="Q815" s="247">
        <f ca="1">ROUND(IF(OR(AND($C813=LataProjekcji,$E813&gt;0),AND($C813=LataProjekcji,$E813=0,$D814&lt;=10)),$E814,IF($C813&lt;LataProjekcji,IF((SUM($K815:P815)+$C815)&lt;$C814,$C815,$C814-SUM($K815:P815)),0)),0)</f>
        <v>0</v>
      </c>
      <c r="R815" s="247">
        <f ca="1">ROUND(IF(OR(AND($C813=LataProjekcji,$E813&gt;0),AND($C813=LataProjekcji,$E813=0,$D814&lt;=10)),$E814,IF($C813&lt;LataProjekcji,IF((SUM($K815:Q815)+$C815)&lt;$C814,$C815,$C814-SUM($K815:Q815)),0)),0)</f>
        <v>0</v>
      </c>
      <c r="S815" s="247">
        <f ca="1">ROUND(IF(OR(AND($C813=LataProjekcji,$E813&gt;0),AND($C813=LataProjekcji,$E813=0,$D814&lt;=10)),$E814,IF($C813&lt;LataProjekcji,IF((SUM($K815:R815)+$C815)&lt;$C814,$C815,$C814-SUM($K815:R815)),0)),0)</f>
        <v>0</v>
      </c>
      <c r="T815" s="247">
        <f ca="1">ROUND(IF(OR(AND($C813=LataProjekcji,$E813&gt;0),AND($C813=LataProjekcji,$E813=0,$D814&lt;=10)),$E814,IF($C813&lt;LataProjekcji,IF((SUM($K815:S815)+$C815)&lt;$C814,$C815,$C814-SUM($K815:S815)),0)),0)</f>
        <v>0</v>
      </c>
      <c r="U815" s="247">
        <f ca="1">ROUND(IF(OR(AND($C813=LataProjekcji,$E813&gt;0),AND($C813=LataProjekcji,$E813=0,$D814&lt;=10)),$E814,IF($C813&lt;LataProjekcji,IF((SUM($K815:T815)+$C815)&lt;$C814,$C815,$C814-SUM($K815:T815)),0)),0)</f>
        <v>0</v>
      </c>
      <c r="V815" s="247">
        <f ca="1">ROUND(IF(OR(AND($C813=LataProjekcji,$E813&gt;0),AND($C813=LataProjekcji,$E813=0,$D814&lt;=10)),$E814,IF($C813&lt;LataProjekcji,IF((SUM($K815:U815)+$C815)&lt;$C814,$C815,$C814-SUM($K815:U815)),0)),0)</f>
        <v>0</v>
      </c>
      <c r="W815" s="247">
        <f ca="1">ROUND(IF(OR(AND($C813=LataProjekcji,$E813&gt;0),AND($C813=LataProjekcji,$E813=0,$D814&lt;=10)),$E814,IF($C813&lt;LataProjekcji,IF((SUM($K815:V815)+$C815)&lt;$C814,$C815,$C814-SUM($K815:V815)),0)),0)</f>
        <v>0</v>
      </c>
      <c r="X815" s="247">
        <f ca="1">ROUND(IF(OR(AND($C813=LataProjekcji,$E813&gt;0),AND($C813=LataProjekcji,$E813=0,$D814&lt;=10)),$E814,IF($C813&lt;LataProjekcji,IF((SUM($K815:W815)+$C815)&lt;$C814,$C815,$C814-SUM($K815:W815)),0)),0)</f>
        <v>0</v>
      </c>
      <c r="Y815" s="247">
        <f ca="1">ROUND(IF(OR(AND($C813=LataProjekcji,$E813&gt;0),AND($C813=LataProjekcji,$E813=0,$D814&lt;=10)),$E814,IF($C813&lt;LataProjekcji,IF((SUM($K815:X815)+$C815)&lt;$C814,$C815,$C814-SUM($K815:X815)),0)),0)</f>
        <v>0</v>
      </c>
      <c r="Z815" s="247">
        <f ca="1">ROUND(IF(OR(AND($C813=LataProjekcji,$E813&gt;0),AND($C813=LataProjekcji,$E813=0,$D814&lt;=10)),$E814,IF($C813&lt;LataProjekcji,IF((SUM($K815:Y815)+$C815)&lt;$C814,$C815,$C814-SUM($K815:Y815)),0)),0)</f>
        <v>0</v>
      </c>
      <c r="AA815" s="247">
        <f ca="1">ROUND(IF(OR(AND($C813=LataProjekcji,$E813&gt;0),AND($C813=LataProjekcji,$E813=0,$D814&lt;=10)),$E814,IF($C813&lt;LataProjekcji,IF((SUM($K815:Z815)+$C815)&lt;$C814,$C815,$C814-SUM($K815:Z815)),0)),0)</f>
        <v>0</v>
      </c>
      <c r="AB815" s="247">
        <f ca="1">ROUND(IF(OR(AND($C813=LataProjekcji,$E813&gt;0),AND($C813=LataProjekcji,$E813=0,$D814&lt;=10)),$E814,IF($C813&lt;LataProjekcji,IF((SUM($K815:AA815)+$C815)&lt;$C814,$C815,$C814-SUM($K815:AA815)),0)),0)</f>
        <v>0</v>
      </c>
      <c r="AC815" s="247">
        <f ca="1">ROUND(IF(OR(AND($C813=LataProjekcji,$E813&gt;0),AND($C813=LataProjekcji,$E813=0,$D814&lt;=10)),$E814,IF($C813&lt;LataProjekcji,IF((SUM($K815:AB815)+$C815)&lt;$C814,$C815,$C814-SUM($K815:AB815)),0)),0)</f>
        <v>0</v>
      </c>
      <c r="AD815" s="247">
        <f ca="1">ROUND(IF(OR(AND($C813=LataProjekcji,$E813&gt;0),AND($C813=LataProjekcji,$E813=0,$D814&lt;=10)),$E814,IF($C813&lt;LataProjekcji,IF((SUM($K815:AC815)+$C815)&lt;$C814,$C815,$C814-SUM($K815:AC815)),0)),0)</f>
        <v>0</v>
      </c>
      <c r="AE815" s="247">
        <f ca="1">ROUND(IF(OR(AND($C813=LataProjekcji,$E813&gt;0),AND($C813=LataProjekcji,$E813=0,$D814&lt;=10)),$E814,IF($C813&lt;LataProjekcji,IF((SUM($K815:AD815)+$C815)&lt;$C814,$C815,$C814-SUM($K815:AD815)),0)),0)</f>
        <v>0</v>
      </c>
    </row>
    <row r="816" spans="1:31" hidden="1">
      <c r="A816" s="258"/>
      <c r="B816" s="21" t="s">
        <v>396</v>
      </c>
      <c r="C816" s="22"/>
      <c r="D816" s="21"/>
      <c r="E816" s="21"/>
      <c r="F816" s="21"/>
      <c r="G816" s="21"/>
      <c r="I816" s="21"/>
      <c r="J816" s="21"/>
      <c r="K816" s="22">
        <f ca="1">ROUND(K815,0)</f>
        <v>0</v>
      </c>
      <c r="L816" s="22">
        <f t="shared" ref="L816:W816" ca="1" si="768">ROUND(K816+L815,0)</f>
        <v>0</v>
      </c>
      <c r="M816" s="22">
        <f t="shared" ca="1" si="768"/>
        <v>0</v>
      </c>
      <c r="N816" s="22">
        <f t="shared" ca="1" si="768"/>
        <v>0</v>
      </c>
      <c r="O816" s="22">
        <f t="shared" ca="1" si="768"/>
        <v>0</v>
      </c>
      <c r="P816" s="22">
        <f t="shared" ca="1" si="768"/>
        <v>0</v>
      </c>
      <c r="Q816" s="22">
        <f t="shared" ca="1" si="768"/>
        <v>0</v>
      </c>
      <c r="R816" s="22">
        <f t="shared" ca="1" si="768"/>
        <v>0</v>
      </c>
      <c r="S816" s="22">
        <f t="shared" ca="1" si="768"/>
        <v>0</v>
      </c>
      <c r="T816" s="22">
        <f t="shared" ca="1" si="768"/>
        <v>0</v>
      </c>
      <c r="U816" s="22">
        <f t="shared" ca="1" si="768"/>
        <v>0</v>
      </c>
      <c r="V816" s="22">
        <f t="shared" ca="1" si="768"/>
        <v>0</v>
      </c>
      <c r="W816" s="22">
        <f t="shared" ca="1" si="768"/>
        <v>0</v>
      </c>
      <c r="X816" s="22">
        <f ca="1">ROUND(W816+X815,0)</f>
        <v>0</v>
      </c>
      <c r="Y816" s="22">
        <f t="shared" ref="Y816:AA816" ca="1" si="769">ROUND(X816+Y815,0)</f>
        <v>0</v>
      </c>
      <c r="Z816" s="22">
        <f t="shared" ca="1" si="769"/>
        <v>0</v>
      </c>
      <c r="AA816" s="22">
        <f t="shared" ca="1" si="769"/>
        <v>0</v>
      </c>
      <c r="AB816" s="22">
        <f t="shared" ref="AB816" ca="1" si="770">ROUND(AA816+AB815,0)</f>
        <v>0</v>
      </c>
      <c r="AC816" s="22">
        <f t="shared" ref="AC816" ca="1" si="771">ROUND(AB816+AC815,0)</f>
        <v>0</v>
      </c>
      <c r="AD816" s="22">
        <f t="shared" ref="AD816" ca="1" si="772">ROUND(AC816+AD815,0)</f>
        <v>0</v>
      </c>
      <c r="AE816" s="22">
        <f t="shared" ref="AE816" ca="1" si="773">ROUND(AD816+AE815,0)</f>
        <v>0</v>
      </c>
    </row>
    <row r="817" spans="1:31" hidden="1">
      <c r="A817" s="258"/>
      <c r="B817" s="21" t="s">
        <v>387</v>
      </c>
      <c r="C817" s="22"/>
      <c r="D817" s="21"/>
      <c r="E817" s="21"/>
      <c r="F817" s="21"/>
      <c r="G817" s="21"/>
      <c r="I817" s="21"/>
      <c r="J817" s="21"/>
      <c r="K817" s="76">
        <f t="shared" ref="K817:W817" ca="1" si="774">IF($C813=LataProjekcji,ROUND($C814-K816,0),ROUND(IF(K815=0,0,$C814-K816),0))</f>
        <v>0</v>
      </c>
      <c r="L817" s="76">
        <f t="shared" ca="1" si="774"/>
        <v>0</v>
      </c>
      <c r="M817" s="76">
        <f t="shared" ca="1" si="774"/>
        <v>0</v>
      </c>
      <c r="N817" s="76">
        <f t="shared" ca="1" si="774"/>
        <v>0</v>
      </c>
      <c r="O817" s="76">
        <f t="shared" ca="1" si="774"/>
        <v>0</v>
      </c>
      <c r="P817" s="76">
        <f t="shared" ca="1" si="774"/>
        <v>0</v>
      </c>
      <c r="Q817" s="76">
        <f t="shared" ca="1" si="774"/>
        <v>0</v>
      </c>
      <c r="R817" s="76">
        <f t="shared" ca="1" si="774"/>
        <v>0</v>
      </c>
      <c r="S817" s="76">
        <f t="shared" ca="1" si="774"/>
        <v>0</v>
      </c>
      <c r="T817" s="76">
        <f t="shared" ca="1" si="774"/>
        <v>0</v>
      </c>
      <c r="U817" s="76">
        <f t="shared" ca="1" si="774"/>
        <v>0</v>
      </c>
      <c r="V817" s="76">
        <f t="shared" ca="1" si="774"/>
        <v>0</v>
      </c>
      <c r="W817" s="76">
        <f t="shared" ca="1" si="774"/>
        <v>0</v>
      </c>
      <c r="X817" s="76">
        <f t="shared" ref="X817:AA817" ca="1" si="775">IF($C813=LataProjekcji,ROUND($C814-X816,0),ROUND(IF(X815=0,0,$C814-X816),0))</f>
        <v>0</v>
      </c>
      <c r="Y817" s="76">
        <f t="shared" ca="1" si="775"/>
        <v>0</v>
      </c>
      <c r="Z817" s="76">
        <f t="shared" ca="1" si="775"/>
        <v>0</v>
      </c>
      <c r="AA817" s="76">
        <f t="shared" ca="1" si="775"/>
        <v>0</v>
      </c>
      <c r="AB817" s="76">
        <f t="shared" ref="AB817:AE817" ca="1" si="776">IF($C813=LataProjekcji,ROUND($C814-AB816,0),ROUND(IF(AB815=0,0,$C814-AB816),0))</f>
        <v>0</v>
      </c>
      <c r="AC817" s="76">
        <f t="shared" ca="1" si="776"/>
        <v>0</v>
      </c>
      <c r="AD817" s="76">
        <f t="shared" ca="1" si="776"/>
        <v>0</v>
      </c>
      <c r="AE817" s="76">
        <f t="shared" ca="1" si="776"/>
        <v>0</v>
      </c>
    </row>
    <row r="818" spans="1:31" hidden="1">
      <c r="A818" s="258"/>
      <c r="B818" s="21"/>
      <c r="C818" s="22"/>
      <c r="D818" s="21"/>
      <c r="E818" s="21"/>
      <c r="F818" s="21"/>
      <c r="G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</row>
    <row r="819" spans="1:31" hidden="1">
      <c r="A819" s="258"/>
      <c r="B819" s="20" t="s">
        <v>372</v>
      </c>
      <c r="C819" s="21">
        <f>C812+1</f>
        <v>93</v>
      </c>
      <c r="D819" s="453">
        <f>D812+1</f>
        <v>227</v>
      </c>
      <c r="E819" s="21"/>
      <c r="F819" s="21"/>
      <c r="G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</row>
    <row r="820" spans="1:31" hidden="1">
      <c r="A820" s="258"/>
      <c r="B820" s="21" t="s">
        <v>394</v>
      </c>
      <c r="C820" s="164">
        <f ca="1">IFERROR(YEAR(OFFSET($D$62,C819,0)),0)</f>
        <v>0</v>
      </c>
      <c r="D820" s="164">
        <f ca="1">IFERROR(MONTH(OFFSET($D$62,C819,0)),0)</f>
        <v>0</v>
      </c>
      <c r="E820" s="522">
        <f ca="1">IleMiesiecyDoKoncaRokuRozliczenieDotacji</f>
        <v>0</v>
      </c>
      <c r="F820" s="21"/>
      <c r="G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</row>
    <row r="821" spans="1:31" hidden="1">
      <c r="A821" s="258"/>
      <c r="B821" s="21" t="s">
        <v>387</v>
      </c>
      <c r="C821" s="244">
        <f ca="1">IF(OFFSET($F$62,C819,0)&lt;0,0,OFFSET($F$62,C819,0))</f>
        <v>0</v>
      </c>
      <c r="D821" s="22" t="str">
        <f ca="1">OFFSET($C$62,C819,0)</f>
        <v/>
      </c>
      <c r="E821" s="22">
        <f ca="1">IF(D821&gt;10,ROUND(($C822/12)*$E820,0),$C821)</f>
        <v>0</v>
      </c>
      <c r="F821" s="21"/>
      <c r="G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</row>
    <row r="822" spans="1:31" hidden="1">
      <c r="A822" s="258"/>
      <c r="B822" s="21" t="s">
        <v>395</v>
      </c>
      <c r="C822" s="656">
        <f ca="1">IF(ISBLANK(OFFSET($D$62,C819,0)),0,IF(OFFSET($C$62,C819,0)&gt;10,ROUND(C821*D822,0),IF(C821&lt;0,0,C821)))</f>
        <v>0</v>
      </c>
      <c r="D822" s="654">
        <f ca="1">'Środki trwałe'!C1639</f>
        <v>0</v>
      </c>
      <c r="E822" s="21"/>
      <c r="F822" s="21"/>
      <c r="G822" s="21"/>
      <c r="I822" s="21"/>
      <c r="J822" s="21"/>
      <c r="K822" s="74">
        <f ca="1">ROUND(IF($C820=LataProjekcji,$E821,IF($C820=LataProjekcji,$C822,0)),0)</f>
        <v>0</v>
      </c>
      <c r="L822" s="247">
        <f ca="1">ROUND(IF(OR(AND($C820=LataProjekcji,$E820&gt;0),AND($C820=LataProjekcji,$E820=0,$D821&lt;=10)),$E821,IF($C820&lt;LataProjekcji,IF((SUM($K822:K822)+$C822)&lt;$C821,$C822,$C821-SUM($K822:K822)),0)),0)</f>
        <v>0</v>
      </c>
      <c r="M822" s="247">
        <f ca="1">ROUND(IF(OR(AND($C820=LataProjekcji,$E820&gt;0),AND($C820=LataProjekcji,$E820=0,$D821&lt;=10)),$E821,IF($C820&lt;LataProjekcji,IF((SUM($K822:L822)+$C822)&lt;$C821,$C822,$C821-SUM($K822:L822)),0)),0)</f>
        <v>0</v>
      </c>
      <c r="N822" s="247">
        <f ca="1">ROUND(IF(OR(AND($C820=LataProjekcji,$E820&gt;0),AND($C820=LataProjekcji,$E820=0,$D821&lt;=10)),$E821,IF($C820&lt;LataProjekcji,IF((SUM($K822:M822)+$C822)&lt;$C821,$C822,$C821-SUM($K822:M822)),0)),0)</f>
        <v>0</v>
      </c>
      <c r="O822" s="247">
        <f ca="1">ROUND(IF(OR(AND($C820=LataProjekcji,$E820&gt;0),AND($C820=LataProjekcji,$E820=0,$D821&lt;=10)),$E821,IF($C820&lt;LataProjekcji,IF((SUM($K822:N822)+$C822)&lt;$C821,$C822,$C821-SUM($K822:N822)),0)),0)</f>
        <v>0</v>
      </c>
      <c r="P822" s="247">
        <f ca="1">ROUND(IF(OR(AND($C820=LataProjekcji,$E820&gt;0),AND($C820=LataProjekcji,$E820=0,$D821&lt;=10)),$E821,IF($C820&lt;LataProjekcji,IF((SUM($K822:O822)+$C822)&lt;$C821,$C822,$C821-SUM($K822:O822)),0)),0)</f>
        <v>0</v>
      </c>
      <c r="Q822" s="247">
        <f ca="1">ROUND(IF(OR(AND($C820=LataProjekcji,$E820&gt;0),AND($C820=LataProjekcji,$E820=0,$D821&lt;=10)),$E821,IF($C820&lt;LataProjekcji,IF((SUM($K822:P822)+$C822)&lt;$C821,$C822,$C821-SUM($K822:P822)),0)),0)</f>
        <v>0</v>
      </c>
      <c r="R822" s="247">
        <f ca="1">ROUND(IF(OR(AND($C820=LataProjekcji,$E820&gt;0),AND($C820=LataProjekcji,$E820=0,$D821&lt;=10)),$E821,IF($C820&lt;LataProjekcji,IF((SUM($K822:Q822)+$C822)&lt;$C821,$C822,$C821-SUM($K822:Q822)),0)),0)</f>
        <v>0</v>
      </c>
      <c r="S822" s="247">
        <f ca="1">ROUND(IF(OR(AND($C820=LataProjekcji,$E820&gt;0),AND($C820=LataProjekcji,$E820=0,$D821&lt;=10)),$E821,IF($C820&lt;LataProjekcji,IF((SUM($K822:R822)+$C822)&lt;$C821,$C822,$C821-SUM($K822:R822)),0)),0)</f>
        <v>0</v>
      </c>
      <c r="T822" s="247">
        <f ca="1">ROUND(IF(OR(AND($C820=LataProjekcji,$E820&gt;0),AND($C820=LataProjekcji,$E820=0,$D821&lt;=10)),$E821,IF($C820&lt;LataProjekcji,IF((SUM($K822:S822)+$C822)&lt;$C821,$C822,$C821-SUM($K822:S822)),0)),0)</f>
        <v>0</v>
      </c>
      <c r="U822" s="247">
        <f ca="1">ROUND(IF(OR(AND($C820=LataProjekcji,$E820&gt;0),AND($C820=LataProjekcji,$E820=0,$D821&lt;=10)),$E821,IF($C820&lt;LataProjekcji,IF((SUM($K822:T822)+$C822)&lt;$C821,$C822,$C821-SUM($K822:T822)),0)),0)</f>
        <v>0</v>
      </c>
      <c r="V822" s="247">
        <f ca="1">ROUND(IF(OR(AND($C820=LataProjekcji,$E820&gt;0),AND($C820=LataProjekcji,$E820=0,$D821&lt;=10)),$E821,IF($C820&lt;LataProjekcji,IF((SUM($K822:U822)+$C822)&lt;$C821,$C822,$C821-SUM($K822:U822)),0)),0)</f>
        <v>0</v>
      </c>
      <c r="W822" s="247">
        <f ca="1">ROUND(IF(OR(AND($C820=LataProjekcji,$E820&gt;0),AND($C820=LataProjekcji,$E820=0,$D821&lt;=10)),$E821,IF($C820&lt;LataProjekcji,IF((SUM($K822:V822)+$C822)&lt;$C821,$C822,$C821-SUM($K822:V822)),0)),0)</f>
        <v>0</v>
      </c>
      <c r="X822" s="247">
        <f ca="1">ROUND(IF(OR(AND($C820=LataProjekcji,$E820&gt;0),AND($C820=LataProjekcji,$E820=0,$D821&lt;=10)),$E821,IF($C820&lt;LataProjekcji,IF((SUM($K822:W822)+$C822)&lt;$C821,$C822,$C821-SUM($K822:W822)),0)),0)</f>
        <v>0</v>
      </c>
      <c r="Y822" s="247">
        <f ca="1">ROUND(IF(OR(AND($C820=LataProjekcji,$E820&gt;0),AND($C820=LataProjekcji,$E820=0,$D821&lt;=10)),$E821,IF($C820&lt;LataProjekcji,IF((SUM($K822:X822)+$C822)&lt;$C821,$C822,$C821-SUM($K822:X822)),0)),0)</f>
        <v>0</v>
      </c>
      <c r="Z822" s="247">
        <f ca="1">ROUND(IF(OR(AND($C820=LataProjekcji,$E820&gt;0),AND($C820=LataProjekcji,$E820=0,$D821&lt;=10)),$E821,IF($C820&lt;LataProjekcji,IF((SUM($K822:Y822)+$C822)&lt;$C821,$C822,$C821-SUM($K822:Y822)),0)),0)</f>
        <v>0</v>
      </c>
      <c r="AA822" s="247">
        <f ca="1">ROUND(IF(OR(AND($C820=LataProjekcji,$E820&gt;0),AND($C820=LataProjekcji,$E820=0,$D821&lt;=10)),$E821,IF($C820&lt;LataProjekcji,IF((SUM($K822:Z822)+$C822)&lt;$C821,$C822,$C821-SUM($K822:Z822)),0)),0)</f>
        <v>0</v>
      </c>
      <c r="AB822" s="247">
        <f ca="1">ROUND(IF(OR(AND($C820=LataProjekcji,$E820&gt;0),AND($C820=LataProjekcji,$E820=0,$D821&lt;=10)),$E821,IF($C820&lt;LataProjekcji,IF((SUM($K822:AA822)+$C822)&lt;$C821,$C822,$C821-SUM($K822:AA822)),0)),0)</f>
        <v>0</v>
      </c>
      <c r="AC822" s="247">
        <f ca="1">ROUND(IF(OR(AND($C820=LataProjekcji,$E820&gt;0),AND($C820=LataProjekcji,$E820=0,$D821&lt;=10)),$E821,IF($C820&lt;LataProjekcji,IF((SUM($K822:AB822)+$C822)&lt;$C821,$C822,$C821-SUM($K822:AB822)),0)),0)</f>
        <v>0</v>
      </c>
      <c r="AD822" s="247">
        <f ca="1">ROUND(IF(OR(AND($C820=LataProjekcji,$E820&gt;0),AND($C820=LataProjekcji,$E820=0,$D821&lt;=10)),$E821,IF($C820&lt;LataProjekcji,IF((SUM($K822:AC822)+$C822)&lt;$C821,$C822,$C821-SUM($K822:AC822)),0)),0)</f>
        <v>0</v>
      </c>
      <c r="AE822" s="247">
        <f ca="1">ROUND(IF(OR(AND($C820=LataProjekcji,$E820&gt;0),AND($C820=LataProjekcji,$E820=0,$D821&lt;=10)),$E821,IF($C820&lt;LataProjekcji,IF((SUM($K822:AD822)+$C822)&lt;$C821,$C822,$C821-SUM($K822:AD822)),0)),0)</f>
        <v>0</v>
      </c>
    </row>
    <row r="823" spans="1:31" hidden="1">
      <c r="A823" s="258"/>
      <c r="B823" s="21" t="s">
        <v>396</v>
      </c>
      <c r="C823" s="22"/>
      <c r="D823" s="21"/>
      <c r="E823" s="21"/>
      <c r="F823" s="21"/>
      <c r="G823" s="21"/>
      <c r="I823" s="21"/>
      <c r="J823" s="21"/>
      <c r="K823" s="22">
        <f ca="1">ROUND(K822,0)</f>
        <v>0</v>
      </c>
      <c r="L823" s="22">
        <f t="shared" ref="L823:W823" ca="1" si="777">ROUND(K823+L822,0)</f>
        <v>0</v>
      </c>
      <c r="M823" s="22">
        <f t="shared" ca="1" si="777"/>
        <v>0</v>
      </c>
      <c r="N823" s="22">
        <f t="shared" ca="1" si="777"/>
        <v>0</v>
      </c>
      <c r="O823" s="22">
        <f t="shared" ca="1" si="777"/>
        <v>0</v>
      </c>
      <c r="P823" s="22">
        <f t="shared" ca="1" si="777"/>
        <v>0</v>
      </c>
      <c r="Q823" s="22">
        <f t="shared" ca="1" si="777"/>
        <v>0</v>
      </c>
      <c r="R823" s="22">
        <f t="shared" ca="1" si="777"/>
        <v>0</v>
      </c>
      <c r="S823" s="22">
        <f t="shared" ca="1" si="777"/>
        <v>0</v>
      </c>
      <c r="T823" s="22">
        <f t="shared" ca="1" si="777"/>
        <v>0</v>
      </c>
      <c r="U823" s="22">
        <f t="shared" ca="1" si="777"/>
        <v>0</v>
      </c>
      <c r="V823" s="22">
        <f t="shared" ca="1" si="777"/>
        <v>0</v>
      </c>
      <c r="W823" s="22">
        <f t="shared" ca="1" si="777"/>
        <v>0</v>
      </c>
      <c r="X823" s="22">
        <f ca="1">ROUND(W823+X822,0)</f>
        <v>0</v>
      </c>
      <c r="Y823" s="22">
        <f t="shared" ref="Y823:AA823" ca="1" si="778">ROUND(X823+Y822,0)</f>
        <v>0</v>
      </c>
      <c r="Z823" s="22">
        <f t="shared" ca="1" si="778"/>
        <v>0</v>
      </c>
      <c r="AA823" s="22">
        <f t="shared" ca="1" si="778"/>
        <v>0</v>
      </c>
      <c r="AB823" s="22">
        <f t="shared" ref="AB823" ca="1" si="779">ROUND(AA823+AB822,0)</f>
        <v>0</v>
      </c>
      <c r="AC823" s="22">
        <f t="shared" ref="AC823" ca="1" si="780">ROUND(AB823+AC822,0)</f>
        <v>0</v>
      </c>
      <c r="AD823" s="22">
        <f t="shared" ref="AD823" ca="1" si="781">ROUND(AC823+AD822,0)</f>
        <v>0</v>
      </c>
      <c r="AE823" s="22">
        <f t="shared" ref="AE823" ca="1" si="782">ROUND(AD823+AE822,0)</f>
        <v>0</v>
      </c>
    </row>
    <row r="824" spans="1:31" hidden="1">
      <c r="A824" s="258"/>
      <c r="B824" s="21" t="s">
        <v>387</v>
      </c>
      <c r="C824" s="22"/>
      <c r="D824" s="21"/>
      <c r="E824" s="21"/>
      <c r="F824" s="21"/>
      <c r="G824" s="21"/>
      <c r="I824" s="21"/>
      <c r="J824" s="21"/>
      <c r="K824" s="76">
        <f t="shared" ref="K824:W824" ca="1" si="783">IF($C820=LataProjekcji,ROUND($C821-K823,0),ROUND(IF(K822=0,0,$C821-K823),0))</f>
        <v>0</v>
      </c>
      <c r="L824" s="76">
        <f t="shared" ca="1" si="783"/>
        <v>0</v>
      </c>
      <c r="M824" s="76">
        <f t="shared" ca="1" si="783"/>
        <v>0</v>
      </c>
      <c r="N824" s="76">
        <f t="shared" ca="1" si="783"/>
        <v>0</v>
      </c>
      <c r="O824" s="76">
        <f t="shared" ca="1" si="783"/>
        <v>0</v>
      </c>
      <c r="P824" s="76">
        <f t="shared" ca="1" si="783"/>
        <v>0</v>
      </c>
      <c r="Q824" s="76">
        <f t="shared" ca="1" si="783"/>
        <v>0</v>
      </c>
      <c r="R824" s="76">
        <f t="shared" ca="1" si="783"/>
        <v>0</v>
      </c>
      <c r="S824" s="76">
        <f t="shared" ca="1" si="783"/>
        <v>0</v>
      </c>
      <c r="T824" s="76">
        <f t="shared" ca="1" si="783"/>
        <v>0</v>
      </c>
      <c r="U824" s="76">
        <f t="shared" ca="1" si="783"/>
        <v>0</v>
      </c>
      <c r="V824" s="76">
        <f t="shared" ca="1" si="783"/>
        <v>0</v>
      </c>
      <c r="W824" s="76">
        <f t="shared" ca="1" si="783"/>
        <v>0</v>
      </c>
      <c r="X824" s="76">
        <f t="shared" ref="X824:AA824" ca="1" si="784">IF($C820=LataProjekcji,ROUND($C821-X823,0),ROUND(IF(X822=0,0,$C821-X823),0))</f>
        <v>0</v>
      </c>
      <c r="Y824" s="76">
        <f t="shared" ca="1" si="784"/>
        <v>0</v>
      </c>
      <c r="Z824" s="76">
        <f t="shared" ca="1" si="784"/>
        <v>0</v>
      </c>
      <c r="AA824" s="76">
        <f t="shared" ca="1" si="784"/>
        <v>0</v>
      </c>
      <c r="AB824" s="76">
        <f t="shared" ref="AB824:AE824" ca="1" si="785">IF($C820=LataProjekcji,ROUND($C821-AB823,0),ROUND(IF(AB822=0,0,$C821-AB823),0))</f>
        <v>0</v>
      </c>
      <c r="AC824" s="76">
        <f t="shared" ca="1" si="785"/>
        <v>0</v>
      </c>
      <c r="AD824" s="76">
        <f t="shared" ca="1" si="785"/>
        <v>0</v>
      </c>
      <c r="AE824" s="76">
        <f t="shared" ca="1" si="785"/>
        <v>0</v>
      </c>
    </row>
    <row r="825" spans="1:31" hidden="1">
      <c r="A825" s="258"/>
      <c r="B825" s="20"/>
      <c r="C825" s="21"/>
      <c r="D825" s="21"/>
      <c r="E825" s="21"/>
      <c r="F825" s="21"/>
      <c r="G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</row>
    <row r="826" spans="1:31" hidden="1">
      <c r="A826" s="258"/>
      <c r="B826" s="20" t="s">
        <v>372</v>
      </c>
      <c r="C826" s="21">
        <f>C819+1</f>
        <v>94</v>
      </c>
      <c r="D826" s="453">
        <f>D819+1</f>
        <v>228</v>
      </c>
      <c r="E826" s="21"/>
      <c r="F826" s="21"/>
      <c r="G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</row>
    <row r="827" spans="1:31" hidden="1">
      <c r="A827" s="258"/>
      <c r="B827" s="21" t="s">
        <v>394</v>
      </c>
      <c r="C827" s="164">
        <f ca="1">IFERROR(YEAR(OFFSET($D$62,C826,0)),0)</f>
        <v>0</v>
      </c>
      <c r="D827" s="164">
        <f ca="1">IFERROR(MONTH(OFFSET($D$62,C826,0)),0)</f>
        <v>0</v>
      </c>
      <c r="E827" s="522">
        <f ca="1">IleMiesiecyDoKoncaRokuRozliczenieDotacji</f>
        <v>0</v>
      </c>
      <c r="F827" s="21"/>
      <c r="G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</row>
    <row r="828" spans="1:31" hidden="1">
      <c r="A828" s="258"/>
      <c r="B828" s="21" t="s">
        <v>387</v>
      </c>
      <c r="C828" s="244">
        <f ca="1">IF(OFFSET($F$62,C826,0)&lt;0,0,OFFSET($F$62,C826,0))</f>
        <v>0</v>
      </c>
      <c r="D828" s="22" t="str">
        <f ca="1">OFFSET($C$62,C826,0)</f>
        <v/>
      </c>
      <c r="E828" s="22">
        <f ca="1">IF(D828&gt;10,ROUND(($C829/12)*$E827,0),$C828)</f>
        <v>0</v>
      </c>
      <c r="F828" s="21"/>
      <c r="G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</row>
    <row r="829" spans="1:31" hidden="1">
      <c r="A829" s="258"/>
      <c r="B829" s="21" t="s">
        <v>395</v>
      </c>
      <c r="C829" s="656">
        <f ca="1">IF(ISBLANK(OFFSET($D$62,C826,0)),0,IF(OFFSET($C$62,C826,0)&gt;10,ROUND(C828*D829,0),IF(C828&lt;0,0,C828)))</f>
        <v>0</v>
      </c>
      <c r="D829" s="654">
        <f ca="1">'Środki trwałe'!C1646</f>
        <v>0</v>
      </c>
      <c r="E829" s="21"/>
      <c r="F829" s="21"/>
      <c r="G829" s="21"/>
      <c r="I829" s="21"/>
      <c r="J829" s="21"/>
      <c r="K829" s="74">
        <f ca="1">ROUND(IF($C827=LataProjekcji,$E828,IF($C827=LataProjekcji,$C829,0)),0)</f>
        <v>0</v>
      </c>
      <c r="L829" s="247">
        <f ca="1">ROUND(IF(OR(AND($C827=LataProjekcji,$E827&gt;0),AND($C827=LataProjekcji,$E827=0,$D828&lt;=10)),$E828,IF($C827&lt;LataProjekcji,IF((SUM($K829:K829)+$C829)&lt;$C828,$C829,$C828-SUM($K829:K829)),0)),0)</f>
        <v>0</v>
      </c>
      <c r="M829" s="247">
        <f ca="1">ROUND(IF(OR(AND($C827=LataProjekcji,$E827&gt;0),AND($C827=LataProjekcji,$E827=0,$D828&lt;=10)),$E828,IF($C827&lt;LataProjekcji,IF((SUM($K829:L829)+$C829)&lt;$C828,$C829,$C828-SUM($K829:L829)),0)),0)</f>
        <v>0</v>
      </c>
      <c r="N829" s="247">
        <f ca="1">ROUND(IF(OR(AND($C827=LataProjekcji,$E827&gt;0),AND($C827=LataProjekcji,$E827=0,$D828&lt;=10)),$E828,IF($C827&lt;LataProjekcji,IF((SUM($K829:M829)+$C829)&lt;$C828,$C829,$C828-SUM($K829:M829)),0)),0)</f>
        <v>0</v>
      </c>
      <c r="O829" s="247">
        <f ca="1">ROUND(IF(OR(AND($C827=LataProjekcji,$E827&gt;0),AND($C827=LataProjekcji,$E827=0,$D828&lt;=10)),$E828,IF($C827&lt;LataProjekcji,IF((SUM($K829:N829)+$C829)&lt;$C828,$C829,$C828-SUM($K829:N829)),0)),0)</f>
        <v>0</v>
      </c>
      <c r="P829" s="247">
        <f ca="1">ROUND(IF(OR(AND($C827=LataProjekcji,$E827&gt;0),AND($C827=LataProjekcji,$E827=0,$D828&lt;=10)),$E828,IF($C827&lt;LataProjekcji,IF((SUM($K829:O829)+$C829)&lt;$C828,$C829,$C828-SUM($K829:O829)),0)),0)</f>
        <v>0</v>
      </c>
      <c r="Q829" s="247">
        <f ca="1">ROUND(IF(OR(AND($C827=LataProjekcji,$E827&gt;0),AND($C827=LataProjekcji,$E827=0,$D828&lt;=10)),$E828,IF($C827&lt;LataProjekcji,IF((SUM($K829:P829)+$C829)&lt;$C828,$C829,$C828-SUM($K829:P829)),0)),0)</f>
        <v>0</v>
      </c>
      <c r="R829" s="247">
        <f ca="1">ROUND(IF(OR(AND($C827=LataProjekcji,$E827&gt;0),AND($C827=LataProjekcji,$E827=0,$D828&lt;=10)),$E828,IF($C827&lt;LataProjekcji,IF((SUM($K829:Q829)+$C829)&lt;$C828,$C829,$C828-SUM($K829:Q829)),0)),0)</f>
        <v>0</v>
      </c>
      <c r="S829" s="247">
        <f ca="1">ROUND(IF(OR(AND($C827=LataProjekcji,$E827&gt;0),AND($C827=LataProjekcji,$E827=0,$D828&lt;=10)),$E828,IF($C827&lt;LataProjekcji,IF((SUM($K829:R829)+$C829)&lt;$C828,$C829,$C828-SUM($K829:R829)),0)),0)</f>
        <v>0</v>
      </c>
      <c r="T829" s="247">
        <f ca="1">ROUND(IF(OR(AND($C827=LataProjekcji,$E827&gt;0),AND($C827=LataProjekcji,$E827=0,$D828&lt;=10)),$E828,IF($C827&lt;LataProjekcji,IF((SUM($K829:S829)+$C829)&lt;$C828,$C829,$C828-SUM($K829:S829)),0)),0)</f>
        <v>0</v>
      </c>
      <c r="U829" s="247">
        <f ca="1">ROUND(IF(OR(AND($C827=LataProjekcji,$E827&gt;0),AND($C827=LataProjekcji,$E827=0,$D828&lt;=10)),$E828,IF($C827&lt;LataProjekcji,IF((SUM($K829:T829)+$C829)&lt;$C828,$C829,$C828-SUM($K829:T829)),0)),0)</f>
        <v>0</v>
      </c>
      <c r="V829" s="247">
        <f ca="1">ROUND(IF(OR(AND($C827=LataProjekcji,$E827&gt;0),AND($C827=LataProjekcji,$E827=0,$D828&lt;=10)),$E828,IF($C827&lt;LataProjekcji,IF((SUM($K829:U829)+$C829)&lt;$C828,$C829,$C828-SUM($K829:U829)),0)),0)</f>
        <v>0</v>
      </c>
      <c r="W829" s="247">
        <f ca="1">ROUND(IF(OR(AND($C827=LataProjekcji,$E827&gt;0),AND($C827=LataProjekcji,$E827=0,$D828&lt;=10)),$E828,IF($C827&lt;LataProjekcji,IF((SUM($K829:V829)+$C829)&lt;$C828,$C829,$C828-SUM($K829:V829)),0)),0)</f>
        <v>0</v>
      </c>
      <c r="X829" s="247">
        <f ca="1">ROUND(IF(OR(AND($C827=LataProjekcji,$E827&gt;0),AND($C827=LataProjekcji,$E827=0,$D828&lt;=10)),$E828,IF($C827&lt;LataProjekcji,IF((SUM($K829:W829)+$C829)&lt;$C828,$C829,$C828-SUM($K829:W829)),0)),0)</f>
        <v>0</v>
      </c>
      <c r="Y829" s="247">
        <f ca="1">ROUND(IF(OR(AND($C827=LataProjekcji,$E827&gt;0),AND($C827=LataProjekcji,$E827=0,$D828&lt;=10)),$E828,IF($C827&lt;LataProjekcji,IF((SUM($K829:X829)+$C829)&lt;$C828,$C829,$C828-SUM($K829:X829)),0)),0)</f>
        <v>0</v>
      </c>
      <c r="Z829" s="247">
        <f ca="1">ROUND(IF(OR(AND($C827=LataProjekcji,$E827&gt;0),AND($C827=LataProjekcji,$E827=0,$D828&lt;=10)),$E828,IF($C827&lt;LataProjekcji,IF((SUM($K829:Y829)+$C829)&lt;$C828,$C829,$C828-SUM($K829:Y829)),0)),0)</f>
        <v>0</v>
      </c>
      <c r="AA829" s="247">
        <f ca="1">ROUND(IF(OR(AND($C827=LataProjekcji,$E827&gt;0),AND($C827=LataProjekcji,$E827=0,$D828&lt;=10)),$E828,IF($C827&lt;LataProjekcji,IF((SUM($K829:Z829)+$C829)&lt;$C828,$C829,$C828-SUM($K829:Z829)),0)),0)</f>
        <v>0</v>
      </c>
      <c r="AB829" s="247">
        <f ca="1">ROUND(IF(OR(AND($C827=LataProjekcji,$E827&gt;0),AND($C827=LataProjekcji,$E827=0,$D828&lt;=10)),$E828,IF($C827&lt;LataProjekcji,IF((SUM($K829:AA829)+$C829)&lt;$C828,$C829,$C828-SUM($K829:AA829)),0)),0)</f>
        <v>0</v>
      </c>
      <c r="AC829" s="247">
        <f ca="1">ROUND(IF(OR(AND($C827=LataProjekcji,$E827&gt;0),AND($C827=LataProjekcji,$E827=0,$D828&lt;=10)),$E828,IF($C827&lt;LataProjekcji,IF((SUM($K829:AB829)+$C829)&lt;$C828,$C829,$C828-SUM($K829:AB829)),0)),0)</f>
        <v>0</v>
      </c>
      <c r="AD829" s="247">
        <f ca="1">ROUND(IF(OR(AND($C827=LataProjekcji,$E827&gt;0),AND($C827=LataProjekcji,$E827=0,$D828&lt;=10)),$E828,IF($C827&lt;LataProjekcji,IF((SUM($K829:AC829)+$C829)&lt;$C828,$C829,$C828-SUM($K829:AC829)),0)),0)</f>
        <v>0</v>
      </c>
      <c r="AE829" s="247">
        <f ca="1">ROUND(IF(OR(AND($C827=LataProjekcji,$E827&gt;0),AND($C827=LataProjekcji,$E827=0,$D828&lt;=10)),$E828,IF($C827&lt;LataProjekcji,IF((SUM($K829:AD829)+$C829)&lt;$C828,$C829,$C828-SUM($K829:AD829)),0)),0)</f>
        <v>0</v>
      </c>
    </row>
    <row r="830" spans="1:31" hidden="1">
      <c r="A830" s="258"/>
      <c r="B830" s="21" t="s">
        <v>396</v>
      </c>
      <c r="C830" s="22"/>
      <c r="D830" s="21"/>
      <c r="E830" s="21"/>
      <c r="F830" s="21"/>
      <c r="G830" s="21"/>
      <c r="I830" s="21"/>
      <c r="J830" s="21"/>
      <c r="K830" s="22">
        <f ca="1">ROUND(K829,0)</f>
        <v>0</v>
      </c>
      <c r="L830" s="22">
        <f t="shared" ref="L830:W830" ca="1" si="786">ROUND(K830+L829,0)</f>
        <v>0</v>
      </c>
      <c r="M830" s="22">
        <f t="shared" ca="1" si="786"/>
        <v>0</v>
      </c>
      <c r="N830" s="22">
        <f t="shared" ca="1" si="786"/>
        <v>0</v>
      </c>
      <c r="O830" s="22">
        <f t="shared" ca="1" si="786"/>
        <v>0</v>
      </c>
      <c r="P830" s="22">
        <f t="shared" ca="1" si="786"/>
        <v>0</v>
      </c>
      <c r="Q830" s="22">
        <f t="shared" ca="1" si="786"/>
        <v>0</v>
      </c>
      <c r="R830" s="22">
        <f t="shared" ca="1" si="786"/>
        <v>0</v>
      </c>
      <c r="S830" s="22">
        <f t="shared" ca="1" si="786"/>
        <v>0</v>
      </c>
      <c r="T830" s="22">
        <f t="shared" ca="1" si="786"/>
        <v>0</v>
      </c>
      <c r="U830" s="22">
        <f t="shared" ca="1" si="786"/>
        <v>0</v>
      </c>
      <c r="V830" s="22">
        <f t="shared" ca="1" si="786"/>
        <v>0</v>
      </c>
      <c r="W830" s="22">
        <f t="shared" ca="1" si="786"/>
        <v>0</v>
      </c>
      <c r="X830" s="22">
        <f ca="1">ROUND(W830+X829,0)</f>
        <v>0</v>
      </c>
      <c r="Y830" s="22">
        <f t="shared" ref="Y830:AA830" ca="1" si="787">ROUND(X830+Y829,0)</f>
        <v>0</v>
      </c>
      <c r="Z830" s="22">
        <f t="shared" ca="1" si="787"/>
        <v>0</v>
      </c>
      <c r="AA830" s="22">
        <f t="shared" ca="1" si="787"/>
        <v>0</v>
      </c>
      <c r="AB830" s="22">
        <f t="shared" ref="AB830" ca="1" si="788">ROUND(AA830+AB829,0)</f>
        <v>0</v>
      </c>
      <c r="AC830" s="22">
        <f t="shared" ref="AC830" ca="1" si="789">ROUND(AB830+AC829,0)</f>
        <v>0</v>
      </c>
      <c r="AD830" s="22">
        <f t="shared" ref="AD830" ca="1" si="790">ROUND(AC830+AD829,0)</f>
        <v>0</v>
      </c>
      <c r="AE830" s="22">
        <f t="shared" ref="AE830" ca="1" si="791">ROUND(AD830+AE829,0)</f>
        <v>0</v>
      </c>
    </row>
    <row r="831" spans="1:31" hidden="1">
      <c r="A831" s="258"/>
      <c r="B831" s="21" t="s">
        <v>387</v>
      </c>
      <c r="C831" s="22"/>
      <c r="D831" s="21"/>
      <c r="E831" s="21"/>
      <c r="F831" s="21"/>
      <c r="G831" s="21"/>
      <c r="I831" s="21"/>
      <c r="J831" s="21"/>
      <c r="K831" s="76">
        <f t="shared" ref="K831:W831" ca="1" si="792">IF($C827=LataProjekcji,ROUND($C828-K830,0),ROUND(IF(K829=0,0,$C828-K830),0))</f>
        <v>0</v>
      </c>
      <c r="L831" s="76">
        <f t="shared" ca="1" si="792"/>
        <v>0</v>
      </c>
      <c r="M831" s="76">
        <f t="shared" ca="1" si="792"/>
        <v>0</v>
      </c>
      <c r="N831" s="76">
        <f t="shared" ca="1" si="792"/>
        <v>0</v>
      </c>
      <c r="O831" s="76">
        <f t="shared" ca="1" si="792"/>
        <v>0</v>
      </c>
      <c r="P831" s="76">
        <f t="shared" ca="1" si="792"/>
        <v>0</v>
      </c>
      <c r="Q831" s="76">
        <f t="shared" ca="1" si="792"/>
        <v>0</v>
      </c>
      <c r="R831" s="76">
        <f t="shared" ca="1" si="792"/>
        <v>0</v>
      </c>
      <c r="S831" s="76">
        <f t="shared" ca="1" si="792"/>
        <v>0</v>
      </c>
      <c r="T831" s="76">
        <f t="shared" ca="1" si="792"/>
        <v>0</v>
      </c>
      <c r="U831" s="76">
        <f t="shared" ca="1" si="792"/>
        <v>0</v>
      </c>
      <c r="V831" s="76">
        <f t="shared" ca="1" si="792"/>
        <v>0</v>
      </c>
      <c r="W831" s="76">
        <f t="shared" ca="1" si="792"/>
        <v>0</v>
      </c>
      <c r="X831" s="76">
        <f t="shared" ref="X831:AA831" ca="1" si="793">IF($C827=LataProjekcji,ROUND($C828-X830,0),ROUND(IF(X829=0,0,$C828-X830),0))</f>
        <v>0</v>
      </c>
      <c r="Y831" s="76">
        <f t="shared" ca="1" si="793"/>
        <v>0</v>
      </c>
      <c r="Z831" s="76">
        <f t="shared" ca="1" si="793"/>
        <v>0</v>
      </c>
      <c r="AA831" s="76">
        <f t="shared" ca="1" si="793"/>
        <v>0</v>
      </c>
      <c r="AB831" s="76">
        <f t="shared" ref="AB831:AE831" ca="1" si="794">IF($C827=LataProjekcji,ROUND($C828-AB830,0),ROUND(IF(AB829=0,0,$C828-AB830),0))</f>
        <v>0</v>
      </c>
      <c r="AC831" s="76">
        <f t="shared" ca="1" si="794"/>
        <v>0</v>
      </c>
      <c r="AD831" s="76">
        <f t="shared" ca="1" si="794"/>
        <v>0</v>
      </c>
      <c r="AE831" s="76">
        <f t="shared" ca="1" si="794"/>
        <v>0</v>
      </c>
    </row>
    <row r="832" spans="1:31" hidden="1">
      <c r="A832" s="258"/>
      <c r="B832" s="21"/>
      <c r="C832" s="22"/>
      <c r="D832" s="21"/>
      <c r="E832" s="21"/>
      <c r="F832" s="21"/>
      <c r="G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</row>
    <row r="833" spans="1:31" hidden="1">
      <c r="A833" s="258"/>
      <c r="B833" s="20" t="s">
        <v>372</v>
      </c>
      <c r="C833" s="21">
        <f>C826+1</f>
        <v>95</v>
      </c>
      <c r="D833" s="453">
        <f>D826+1</f>
        <v>229</v>
      </c>
      <c r="E833" s="21"/>
      <c r="F833" s="21"/>
      <c r="G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</row>
    <row r="834" spans="1:31" hidden="1">
      <c r="A834" s="258"/>
      <c r="B834" s="21" t="s">
        <v>394</v>
      </c>
      <c r="C834" s="164">
        <f ca="1">IFERROR(YEAR(OFFSET($D$62,C833,0)),0)</f>
        <v>0</v>
      </c>
      <c r="D834" s="164">
        <f ca="1">IFERROR(MONTH(OFFSET($D$62,C833,0)),0)</f>
        <v>0</v>
      </c>
      <c r="E834" s="522">
        <f ca="1">IleMiesiecyDoKoncaRokuRozliczenieDotacji</f>
        <v>0</v>
      </c>
      <c r="F834" s="21"/>
      <c r="G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</row>
    <row r="835" spans="1:31" hidden="1">
      <c r="A835" s="258"/>
      <c r="B835" s="21" t="s">
        <v>387</v>
      </c>
      <c r="C835" s="244">
        <f ca="1">IF(OFFSET($F$62,C833,0)&lt;0,0,OFFSET($F$62,C833,0))</f>
        <v>0</v>
      </c>
      <c r="D835" s="22" t="str">
        <f ca="1">OFFSET($C$62,C833,0)</f>
        <v/>
      </c>
      <c r="E835" s="22">
        <f ca="1">IF(D835&gt;10,ROUND(($C836/12)*$E834,0),$C835)</f>
        <v>0</v>
      </c>
      <c r="F835" s="21"/>
      <c r="G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</row>
    <row r="836" spans="1:31" hidden="1">
      <c r="A836" s="258"/>
      <c r="B836" s="21" t="s">
        <v>395</v>
      </c>
      <c r="C836" s="656">
        <f ca="1">IF(ISBLANK(OFFSET($D$62,C833,0)),0,IF(OFFSET($C$62,C833,0)&gt;10,ROUND(C835*D836,0),IF(C835&lt;0,0,C835)))</f>
        <v>0</v>
      </c>
      <c r="D836" s="654">
        <f ca="1">'Środki trwałe'!C1653</f>
        <v>0</v>
      </c>
      <c r="E836" s="21"/>
      <c r="F836" s="21"/>
      <c r="G836" s="21"/>
      <c r="I836" s="21"/>
      <c r="J836" s="21"/>
      <c r="K836" s="74">
        <f ca="1">ROUND(IF($C834=LataProjekcji,$E835,IF($C834=LataProjekcji,$C836,0)),0)</f>
        <v>0</v>
      </c>
      <c r="L836" s="247">
        <f ca="1">ROUND(IF(OR(AND($C834=LataProjekcji,$E834&gt;0),AND($C834=LataProjekcji,$E834=0,$D835&lt;=10)),$E835,IF($C834&lt;LataProjekcji,IF((SUM($K836:K836)+$C836)&lt;$C835,$C836,$C835-SUM($K836:K836)),0)),0)</f>
        <v>0</v>
      </c>
      <c r="M836" s="247">
        <f ca="1">ROUND(IF(OR(AND($C834=LataProjekcji,$E834&gt;0),AND($C834=LataProjekcji,$E834=0,$D835&lt;=10)),$E835,IF($C834&lt;LataProjekcji,IF((SUM($K836:L836)+$C836)&lt;$C835,$C836,$C835-SUM($K836:L836)),0)),0)</f>
        <v>0</v>
      </c>
      <c r="N836" s="247">
        <f ca="1">ROUND(IF(OR(AND($C834=LataProjekcji,$E834&gt;0),AND($C834=LataProjekcji,$E834=0,$D835&lt;=10)),$E835,IF($C834&lt;LataProjekcji,IF((SUM($K836:M836)+$C836)&lt;$C835,$C836,$C835-SUM($K836:M836)),0)),0)</f>
        <v>0</v>
      </c>
      <c r="O836" s="247">
        <f ca="1">ROUND(IF(OR(AND($C834=LataProjekcji,$E834&gt;0),AND($C834=LataProjekcji,$E834=0,$D835&lt;=10)),$E835,IF($C834&lt;LataProjekcji,IF((SUM($K836:N836)+$C836)&lt;$C835,$C836,$C835-SUM($K836:N836)),0)),0)</f>
        <v>0</v>
      </c>
      <c r="P836" s="247">
        <f ca="1">ROUND(IF(OR(AND($C834=LataProjekcji,$E834&gt;0),AND($C834=LataProjekcji,$E834=0,$D835&lt;=10)),$E835,IF($C834&lt;LataProjekcji,IF((SUM($K836:O836)+$C836)&lt;$C835,$C836,$C835-SUM($K836:O836)),0)),0)</f>
        <v>0</v>
      </c>
      <c r="Q836" s="247">
        <f ca="1">ROUND(IF(OR(AND($C834=LataProjekcji,$E834&gt;0),AND($C834=LataProjekcji,$E834=0,$D835&lt;=10)),$E835,IF($C834&lt;LataProjekcji,IF((SUM($K836:P836)+$C836)&lt;$C835,$C836,$C835-SUM($K836:P836)),0)),0)</f>
        <v>0</v>
      </c>
      <c r="R836" s="247">
        <f ca="1">ROUND(IF(OR(AND($C834=LataProjekcji,$E834&gt;0),AND($C834=LataProjekcji,$E834=0,$D835&lt;=10)),$E835,IF($C834&lt;LataProjekcji,IF((SUM($K836:Q836)+$C836)&lt;$C835,$C836,$C835-SUM($K836:Q836)),0)),0)</f>
        <v>0</v>
      </c>
      <c r="S836" s="247">
        <f ca="1">ROUND(IF(OR(AND($C834=LataProjekcji,$E834&gt;0),AND($C834=LataProjekcji,$E834=0,$D835&lt;=10)),$E835,IF($C834&lt;LataProjekcji,IF((SUM($K836:R836)+$C836)&lt;$C835,$C836,$C835-SUM($K836:R836)),0)),0)</f>
        <v>0</v>
      </c>
      <c r="T836" s="247">
        <f ca="1">ROUND(IF(OR(AND($C834=LataProjekcji,$E834&gt;0),AND($C834=LataProjekcji,$E834=0,$D835&lt;=10)),$E835,IF($C834&lt;LataProjekcji,IF((SUM($K836:S836)+$C836)&lt;$C835,$C836,$C835-SUM($K836:S836)),0)),0)</f>
        <v>0</v>
      </c>
      <c r="U836" s="247">
        <f ca="1">ROUND(IF(OR(AND($C834=LataProjekcji,$E834&gt;0),AND($C834=LataProjekcji,$E834=0,$D835&lt;=10)),$E835,IF($C834&lt;LataProjekcji,IF((SUM($K836:T836)+$C836)&lt;$C835,$C836,$C835-SUM($K836:T836)),0)),0)</f>
        <v>0</v>
      </c>
      <c r="V836" s="247">
        <f ca="1">ROUND(IF(OR(AND($C834=LataProjekcji,$E834&gt;0),AND($C834=LataProjekcji,$E834=0,$D835&lt;=10)),$E835,IF($C834&lt;LataProjekcji,IF((SUM($K836:U836)+$C836)&lt;$C835,$C836,$C835-SUM($K836:U836)),0)),0)</f>
        <v>0</v>
      </c>
      <c r="W836" s="247">
        <f ca="1">ROUND(IF(OR(AND($C834=LataProjekcji,$E834&gt;0),AND($C834=LataProjekcji,$E834=0,$D835&lt;=10)),$E835,IF($C834&lt;LataProjekcji,IF((SUM($K836:V836)+$C836)&lt;$C835,$C836,$C835-SUM($K836:V836)),0)),0)</f>
        <v>0</v>
      </c>
      <c r="X836" s="247">
        <f ca="1">ROUND(IF(OR(AND($C834=LataProjekcji,$E834&gt;0),AND($C834=LataProjekcji,$E834=0,$D835&lt;=10)),$E835,IF($C834&lt;LataProjekcji,IF((SUM($K836:W836)+$C836)&lt;$C835,$C836,$C835-SUM($K836:W836)),0)),0)</f>
        <v>0</v>
      </c>
      <c r="Y836" s="247">
        <f ca="1">ROUND(IF(OR(AND($C834=LataProjekcji,$E834&gt;0),AND($C834=LataProjekcji,$E834=0,$D835&lt;=10)),$E835,IF($C834&lt;LataProjekcji,IF((SUM($K836:X836)+$C836)&lt;$C835,$C836,$C835-SUM($K836:X836)),0)),0)</f>
        <v>0</v>
      </c>
      <c r="Z836" s="247">
        <f ca="1">ROUND(IF(OR(AND($C834=LataProjekcji,$E834&gt;0),AND($C834=LataProjekcji,$E834=0,$D835&lt;=10)),$E835,IF($C834&lt;LataProjekcji,IF((SUM($K836:Y836)+$C836)&lt;$C835,$C836,$C835-SUM($K836:Y836)),0)),0)</f>
        <v>0</v>
      </c>
      <c r="AA836" s="247">
        <f ca="1">ROUND(IF(OR(AND($C834=LataProjekcji,$E834&gt;0),AND($C834=LataProjekcji,$E834=0,$D835&lt;=10)),$E835,IF($C834&lt;LataProjekcji,IF((SUM($K836:Z836)+$C836)&lt;$C835,$C836,$C835-SUM($K836:Z836)),0)),0)</f>
        <v>0</v>
      </c>
      <c r="AB836" s="247">
        <f ca="1">ROUND(IF(OR(AND($C834=LataProjekcji,$E834&gt;0),AND($C834=LataProjekcji,$E834=0,$D835&lt;=10)),$E835,IF($C834&lt;LataProjekcji,IF((SUM($K836:AA836)+$C836)&lt;$C835,$C836,$C835-SUM($K836:AA836)),0)),0)</f>
        <v>0</v>
      </c>
      <c r="AC836" s="247">
        <f ca="1">ROUND(IF(OR(AND($C834=LataProjekcji,$E834&gt;0),AND($C834=LataProjekcji,$E834=0,$D835&lt;=10)),$E835,IF($C834&lt;LataProjekcji,IF((SUM($K836:AB836)+$C836)&lt;$C835,$C836,$C835-SUM($K836:AB836)),0)),0)</f>
        <v>0</v>
      </c>
      <c r="AD836" s="247">
        <f ca="1">ROUND(IF(OR(AND($C834=LataProjekcji,$E834&gt;0),AND($C834=LataProjekcji,$E834=0,$D835&lt;=10)),$E835,IF($C834&lt;LataProjekcji,IF((SUM($K836:AC836)+$C836)&lt;$C835,$C836,$C835-SUM($K836:AC836)),0)),0)</f>
        <v>0</v>
      </c>
      <c r="AE836" s="247">
        <f ca="1">ROUND(IF(OR(AND($C834=LataProjekcji,$E834&gt;0),AND($C834=LataProjekcji,$E834=0,$D835&lt;=10)),$E835,IF($C834&lt;LataProjekcji,IF((SUM($K836:AD836)+$C836)&lt;$C835,$C836,$C835-SUM($K836:AD836)),0)),0)</f>
        <v>0</v>
      </c>
    </row>
    <row r="837" spans="1:31" hidden="1">
      <c r="A837" s="258"/>
      <c r="B837" s="21" t="s">
        <v>396</v>
      </c>
      <c r="C837" s="22"/>
      <c r="D837" s="21"/>
      <c r="E837" s="21"/>
      <c r="F837" s="21"/>
      <c r="G837" s="21"/>
      <c r="I837" s="21"/>
      <c r="J837" s="21"/>
      <c r="K837" s="22">
        <f ca="1">ROUND(K836,0)</f>
        <v>0</v>
      </c>
      <c r="L837" s="22">
        <f t="shared" ref="L837:W837" ca="1" si="795">ROUND(K837+L836,0)</f>
        <v>0</v>
      </c>
      <c r="M837" s="22">
        <f t="shared" ca="1" si="795"/>
        <v>0</v>
      </c>
      <c r="N837" s="22">
        <f t="shared" ca="1" si="795"/>
        <v>0</v>
      </c>
      <c r="O837" s="22">
        <f t="shared" ca="1" si="795"/>
        <v>0</v>
      </c>
      <c r="P837" s="22">
        <f t="shared" ca="1" si="795"/>
        <v>0</v>
      </c>
      <c r="Q837" s="22">
        <f t="shared" ca="1" si="795"/>
        <v>0</v>
      </c>
      <c r="R837" s="22">
        <f t="shared" ca="1" si="795"/>
        <v>0</v>
      </c>
      <c r="S837" s="22">
        <f t="shared" ca="1" si="795"/>
        <v>0</v>
      </c>
      <c r="T837" s="22">
        <f t="shared" ca="1" si="795"/>
        <v>0</v>
      </c>
      <c r="U837" s="22">
        <f t="shared" ca="1" si="795"/>
        <v>0</v>
      </c>
      <c r="V837" s="22">
        <f t="shared" ca="1" si="795"/>
        <v>0</v>
      </c>
      <c r="W837" s="22">
        <f t="shared" ca="1" si="795"/>
        <v>0</v>
      </c>
      <c r="X837" s="22">
        <f ca="1">ROUND(W837+X836,0)</f>
        <v>0</v>
      </c>
      <c r="Y837" s="22">
        <f t="shared" ref="Y837:AA837" ca="1" si="796">ROUND(X837+Y836,0)</f>
        <v>0</v>
      </c>
      <c r="Z837" s="22">
        <f t="shared" ca="1" si="796"/>
        <v>0</v>
      </c>
      <c r="AA837" s="22">
        <f t="shared" ca="1" si="796"/>
        <v>0</v>
      </c>
      <c r="AB837" s="22">
        <f t="shared" ref="AB837" ca="1" si="797">ROUND(AA837+AB836,0)</f>
        <v>0</v>
      </c>
      <c r="AC837" s="22">
        <f t="shared" ref="AC837" ca="1" si="798">ROUND(AB837+AC836,0)</f>
        <v>0</v>
      </c>
      <c r="AD837" s="22">
        <f t="shared" ref="AD837" ca="1" si="799">ROUND(AC837+AD836,0)</f>
        <v>0</v>
      </c>
      <c r="AE837" s="22">
        <f t="shared" ref="AE837" ca="1" si="800">ROUND(AD837+AE836,0)</f>
        <v>0</v>
      </c>
    </row>
    <row r="838" spans="1:31" hidden="1">
      <c r="A838" s="258"/>
      <c r="B838" s="21" t="s">
        <v>387</v>
      </c>
      <c r="C838" s="22"/>
      <c r="D838" s="21"/>
      <c r="E838" s="21"/>
      <c r="F838" s="21"/>
      <c r="G838" s="21"/>
      <c r="I838" s="21"/>
      <c r="J838" s="21"/>
      <c r="K838" s="76">
        <f t="shared" ref="K838:W838" ca="1" si="801">IF($C834=LataProjekcji,ROUND($C835-K837,0),ROUND(IF(K836=0,0,$C835-K837),0))</f>
        <v>0</v>
      </c>
      <c r="L838" s="76">
        <f t="shared" ca="1" si="801"/>
        <v>0</v>
      </c>
      <c r="M838" s="76">
        <f t="shared" ca="1" si="801"/>
        <v>0</v>
      </c>
      <c r="N838" s="76">
        <f t="shared" ca="1" si="801"/>
        <v>0</v>
      </c>
      <c r="O838" s="76">
        <f t="shared" ca="1" si="801"/>
        <v>0</v>
      </c>
      <c r="P838" s="76">
        <f t="shared" ca="1" si="801"/>
        <v>0</v>
      </c>
      <c r="Q838" s="76">
        <f t="shared" ca="1" si="801"/>
        <v>0</v>
      </c>
      <c r="R838" s="76">
        <f t="shared" ca="1" si="801"/>
        <v>0</v>
      </c>
      <c r="S838" s="76">
        <f t="shared" ca="1" si="801"/>
        <v>0</v>
      </c>
      <c r="T838" s="76">
        <f t="shared" ca="1" si="801"/>
        <v>0</v>
      </c>
      <c r="U838" s="76">
        <f t="shared" ca="1" si="801"/>
        <v>0</v>
      </c>
      <c r="V838" s="76">
        <f t="shared" ca="1" si="801"/>
        <v>0</v>
      </c>
      <c r="W838" s="76">
        <f t="shared" ca="1" si="801"/>
        <v>0</v>
      </c>
      <c r="X838" s="76">
        <f t="shared" ref="X838:AA838" ca="1" si="802">IF($C834=LataProjekcji,ROUND($C835-X837,0),ROUND(IF(X836=0,0,$C835-X837),0))</f>
        <v>0</v>
      </c>
      <c r="Y838" s="76">
        <f t="shared" ca="1" si="802"/>
        <v>0</v>
      </c>
      <c r="Z838" s="76">
        <f t="shared" ca="1" si="802"/>
        <v>0</v>
      </c>
      <c r="AA838" s="76">
        <f t="shared" ca="1" si="802"/>
        <v>0</v>
      </c>
      <c r="AB838" s="76">
        <f t="shared" ref="AB838:AE838" ca="1" si="803">IF($C834=LataProjekcji,ROUND($C835-AB837,0),ROUND(IF(AB836=0,0,$C835-AB837),0))</f>
        <v>0</v>
      </c>
      <c r="AC838" s="76">
        <f t="shared" ca="1" si="803"/>
        <v>0</v>
      </c>
      <c r="AD838" s="76">
        <f t="shared" ca="1" si="803"/>
        <v>0</v>
      </c>
      <c r="AE838" s="76">
        <f t="shared" ca="1" si="803"/>
        <v>0</v>
      </c>
    </row>
    <row r="839" spans="1:31" hidden="1">
      <c r="A839" s="258"/>
      <c r="B839" s="21"/>
      <c r="C839" s="22"/>
      <c r="D839" s="21"/>
      <c r="E839" s="21"/>
      <c r="F839" s="21"/>
      <c r="G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</row>
    <row r="840" spans="1:31" hidden="1">
      <c r="A840" s="258"/>
      <c r="B840" s="20" t="s">
        <v>372</v>
      </c>
      <c r="C840" s="21">
        <f>C833+1</f>
        <v>96</v>
      </c>
      <c r="D840" s="453">
        <f>D833+1</f>
        <v>230</v>
      </c>
      <c r="E840" s="21"/>
      <c r="F840" s="21"/>
      <c r="G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</row>
    <row r="841" spans="1:31" hidden="1">
      <c r="A841" s="258"/>
      <c r="B841" s="21" t="s">
        <v>394</v>
      </c>
      <c r="C841" s="164">
        <f ca="1">IFERROR(YEAR(OFFSET($D$62,C840,0)),0)</f>
        <v>0</v>
      </c>
      <c r="D841" s="164">
        <f ca="1">IFERROR(MONTH(OFFSET($D$62,C840,0)),0)</f>
        <v>0</v>
      </c>
      <c r="E841" s="522">
        <f ca="1">IleMiesiecyDoKoncaRokuRozliczenieDotacji</f>
        <v>0</v>
      </c>
      <c r="F841" s="21"/>
      <c r="G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</row>
    <row r="842" spans="1:31" hidden="1">
      <c r="A842" s="258"/>
      <c r="B842" s="21" t="s">
        <v>387</v>
      </c>
      <c r="C842" s="244">
        <f ca="1">IF(OFFSET($F$62,C840,0)&lt;0,0,OFFSET($F$62,C840,0))</f>
        <v>0</v>
      </c>
      <c r="D842" s="22" t="str">
        <f ca="1">OFFSET($C$62,C840,0)</f>
        <v/>
      </c>
      <c r="E842" s="22">
        <f ca="1">IF(D842&gt;10,ROUND(($C843/12)*$E841,0),$C842)</f>
        <v>0</v>
      </c>
      <c r="F842" s="21"/>
      <c r="G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</row>
    <row r="843" spans="1:31" hidden="1">
      <c r="A843" s="258"/>
      <c r="B843" s="21" t="s">
        <v>395</v>
      </c>
      <c r="C843" s="656">
        <f ca="1">IF(ISBLANK(OFFSET($D$62,C840,0)),0,IF(OFFSET($C$62,C840,0)&gt;10,ROUND(C842*D843,0),IF(C842&lt;0,0,C842)))</f>
        <v>0</v>
      </c>
      <c r="D843" s="654">
        <f ca="1">'Środki trwałe'!C1660</f>
        <v>0</v>
      </c>
      <c r="E843" s="21"/>
      <c r="F843" s="21"/>
      <c r="G843" s="21"/>
      <c r="I843" s="21"/>
      <c r="J843" s="21"/>
      <c r="K843" s="74">
        <f ca="1">ROUND(IF($C841=LataProjekcji,$E842,IF($C841=LataProjekcji,$C843,0)),0)</f>
        <v>0</v>
      </c>
      <c r="L843" s="247">
        <f ca="1">ROUND(IF(OR(AND($C841=LataProjekcji,$E841&gt;0),AND($C841=LataProjekcji,$E841=0,$D842&lt;=10)),$E842,IF($C841&lt;LataProjekcji,IF((SUM($K843:K843)+$C843)&lt;$C842,$C843,$C842-SUM($K843:K843)),0)),0)</f>
        <v>0</v>
      </c>
      <c r="M843" s="247">
        <f ca="1">ROUND(IF(OR(AND($C841=LataProjekcji,$E841&gt;0),AND($C841=LataProjekcji,$E841=0,$D842&lt;=10)),$E842,IF($C841&lt;LataProjekcji,IF((SUM($K843:L843)+$C843)&lt;$C842,$C843,$C842-SUM($K843:L843)),0)),0)</f>
        <v>0</v>
      </c>
      <c r="N843" s="247">
        <f ca="1">ROUND(IF(OR(AND($C841=LataProjekcji,$E841&gt;0),AND($C841=LataProjekcji,$E841=0,$D842&lt;=10)),$E842,IF($C841&lt;LataProjekcji,IF((SUM($K843:M843)+$C843)&lt;$C842,$C843,$C842-SUM($K843:M843)),0)),0)</f>
        <v>0</v>
      </c>
      <c r="O843" s="247">
        <f ca="1">ROUND(IF(OR(AND($C841=LataProjekcji,$E841&gt;0),AND($C841=LataProjekcji,$E841=0,$D842&lt;=10)),$E842,IF($C841&lt;LataProjekcji,IF((SUM($K843:N843)+$C843)&lt;$C842,$C843,$C842-SUM($K843:N843)),0)),0)</f>
        <v>0</v>
      </c>
      <c r="P843" s="247">
        <f ca="1">ROUND(IF(OR(AND($C841=LataProjekcji,$E841&gt;0),AND($C841=LataProjekcji,$E841=0,$D842&lt;=10)),$E842,IF($C841&lt;LataProjekcji,IF((SUM($K843:O843)+$C843)&lt;$C842,$C843,$C842-SUM($K843:O843)),0)),0)</f>
        <v>0</v>
      </c>
      <c r="Q843" s="247">
        <f ca="1">ROUND(IF(OR(AND($C841=LataProjekcji,$E841&gt;0),AND($C841=LataProjekcji,$E841=0,$D842&lt;=10)),$E842,IF($C841&lt;LataProjekcji,IF((SUM($K843:P843)+$C843)&lt;$C842,$C843,$C842-SUM($K843:P843)),0)),0)</f>
        <v>0</v>
      </c>
      <c r="R843" s="247">
        <f ca="1">ROUND(IF(OR(AND($C841=LataProjekcji,$E841&gt;0),AND($C841=LataProjekcji,$E841=0,$D842&lt;=10)),$E842,IF($C841&lt;LataProjekcji,IF((SUM($K843:Q843)+$C843)&lt;$C842,$C843,$C842-SUM($K843:Q843)),0)),0)</f>
        <v>0</v>
      </c>
      <c r="S843" s="247">
        <f ca="1">ROUND(IF(OR(AND($C841=LataProjekcji,$E841&gt;0),AND($C841=LataProjekcji,$E841=0,$D842&lt;=10)),$E842,IF($C841&lt;LataProjekcji,IF((SUM($K843:R843)+$C843)&lt;$C842,$C843,$C842-SUM($K843:R843)),0)),0)</f>
        <v>0</v>
      </c>
      <c r="T843" s="247">
        <f ca="1">ROUND(IF(OR(AND($C841=LataProjekcji,$E841&gt;0),AND($C841=LataProjekcji,$E841=0,$D842&lt;=10)),$E842,IF($C841&lt;LataProjekcji,IF((SUM($K843:S843)+$C843)&lt;$C842,$C843,$C842-SUM($K843:S843)),0)),0)</f>
        <v>0</v>
      </c>
      <c r="U843" s="247">
        <f ca="1">ROUND(IF(OR(AND($C841=LataProjekcji,$E841&gt;0),AND($C841=LataProjekcji,$E841=0,$D842&lt;=10)),$E842,IF($C841&lt;LataProjekcji,IF((SUM($K843:T843)+$C843)&lt;$C842,$C843,$C842-SUM($K843:T843)),0)),0)</f>
        <v>0</v>
      </c>
      <c r="V843" s="247">
        <f ca="1">ROUND(IF(OR(AND($C841=LataProjekcji,$E841&gt;0),AND($C841=LataProjekcji,$E841=0,$D842&lt;=10)),$E842,IF($C841&lt;LataProjekcji,IF((SUM($K843:U843)+$C843)&lt;$C842,$C843,$C842-SUM($K843:U843)),0)),0)</f>
        <v>0</v>
      </c>
      <c r="W843" s="247">
        <f ca="1">ROUND(IF(OR(AND($C841=LataProjekcji,$E841&gt;0),AND($C841=LataProjekcji,$E841=0,$D842&lt;=10)),$E842,IF($C841&lt;LataProjekcji,IF((SUM($K843:V843)+$C843)&lt;$C842,$C843,$C842-SUM($K843:V843)),0)),0)</f>
        <v>0</v>
      </c>
      <c r="X843" s="247">
        <f ca="1">ROUND(IF(OR(AND($C841=LataProjekcji,$E841&gt;0),AND($C841=LataProjekcji,$E841=0,$D842&lt;=10)),$E842,IF($C841&lt;LataProjekcji,IF((SUM($K843:W843)+$C843)&lt;$C842,$C843,$C842-SUM($K843:W843)),0)),0)</f>
        <v>0</v>
      </c>
      <c r="Y843" s="247">
        <f ca="1">ROUND(IF(OR(AND($C841=LataProjekcji,$E841&gt;0),AND($C841=LataProjekcji,$E841=0,$D842&lt;=10)),$E842,IF($C841&lt;LataProjekcji,IF((SUM($K843:X843)+$C843)&lt;$C842,$C843,$C842-SUM($K843:X843)),0)),0)</f>
        <v>0</v>
      </c>
      <c r="Z843" s="247">
        <f ca="1">ROUND(IF(OR(AND($C841=LataProjekcji,$E841&gt;0),AND($C841=LataProjekcji,$E841=0,$D842&lt;=10)),$E842,IF($C841&lt;LataProjekcji,IF((SUM($K843:Y843)+$C843)&lt;$C842,$C843,$C842-SUM($K843:Y843)),0)),0)</f>
        <v>0</v>
      </c>
      <c r="AA843" s="247">
        <f ca="1">ROUND(IF(OR(AND($C841=LataProjekcji,$E841&gt;0),AND($C841=LataProjekcji,$E841=0,$D842&lt;=10)),$E842,IF($C841&lt;LataProjekcji,IF((SUM($K843:Z843)+$C843)&lt;$C842,$C843,$C842-SUM($K843:Z843)),0)),0)</f>
        <v>0</v>
      </c>
      <c r="AB843" s="247">
        <f ca="1">ROUND(IF(OR(AND($C841=LataProjekcji,$E841&gt;0),AND($C841=LataProjekcji,$E841=0,$D842&lt;=10)),$E842,IF($C841&lt;LataProjekcji,IF((SUM($K843:AA843)+$C843)&lt;$C842,$C843,$C842-SUM($K843:AA843)),0)),0)</f>
        <v>0</v>
      </c>
      <c r="AC843" s="247">
        <f ca="1">ROUND(IF(OR(AND($C841=LataProjekcji,$E841&gt;0),AND($C841=LataProjekcji,$E841=0,$D842&lt;=10)),$E842,IF($C841&lt;LataProjekcji,IF((SUM($K843:AB843)+$C843)&lt;$C842,$C843,$C842-SUM($K843:AB843)),0)),0)</f>
        <v>0</v>
      </c>
      <c r="AD843" s="247">
        <f ca="1">ROUND(IF(OR(AND($C841=LataProjekcji,$E841&gt;0),AND($C841=LataProjekcji,$E841=0,$D842&lt;=10)),$E842,IF($C841&lt;LataProjekcji,IF((SUM($K843:AC843)+$C843)&lt;$C842,$C843,$C842-SUM($K843:AC843)),0)),0)</f>
        <v>0</v>
      </c>
      <c r="AE843" s="247">
        <f ca="1">ROUND(IF(OR(AND($C841=LataProjekcji,$E841&gt;0),AND($C841=LataProjekcji,$E841=0,$D842&lt;=10)),$E842,IF($C841&lt;LataProjekcji,IF((SUM($K843:AD843)+$C843)&lt;$C842,$C843,$C842-SUM($K843:AD843)),0)),0)</f>
        <v>0</v>
      </c>
    </row>
    <row r="844" spans="1:31" hidden="1">
      <c r="A844" s="258"/>
      <c r="B844" s="21" t="s">
        <v>396</v>
      </c>
      <c r="C844" s="22"/>
      <c r="D844" s="21"/>
      <c r="E844" s="21"/>
      <c r="F844" s="21"/>
      <c r="G844" s="21"/>
      <c r="I844" s="21"/>
      <c r="J844" s="21"/>
      <c r="K844" s="22">
        <f ca="1">ROUND(K843,0)</f>
        <v>0</v>
      </c>
      <c r="L844" s="22">
        <f t="shared" ref="L844:W844" ca="1" si="804">ROUND(K844+L843,0)</f>
        <v>0</v>
      </c>
      <c r="M844" s="22">
        <f t="shared" ca="1" si="804"/>
        <v>0</v>
      </c>
      <c r="N844" s="22">
        <f t="shared" ca="1" si="804"/>
        <v>0</v>
      </c>
      <c r="O844" s="22">
        <f t="shared" ca="1" si="804"/>
        <v>0</v>
      </c>
      <c r="P844" s="22">
        <f t="shared" ca="1" si="804"/>
        <v>0</v>
      </c>
      <c r="Q844" s="22">
        <f t="shared" ca="1" si="804"/>
        <v>0</v>
      </c>
      <c r="R844" s="22">
        <f t="shared" ca="1" si="804"/>
        <v>0</v>
      </c>
      <c r="S844" s="22">
        <f t="shared" ca="1" si="804"/>
        <v>0</v>
      </c>
      <c r="T844" s="22">
        <f t="shared" ca="1" si="804"/>
        <v>0</v>
      </c>
      <c r="U844" s="22">
        <f t="shared" ca="1" si="804"/>
        <v>0</v>
      </c>
      <c r="V844" s="22">
        <f t="shared" ca="1" si="804"/>
        <v>0</v>
      </c>
      <c r="W844" s="22">
        <f t="shared" ca="1" si="804"/>
        <v>0</v>
      </c>
      <c r="X844" s="22">
        <f ca="1">ROUND(W844+X843,0)</f>
        <v>0</v>
      </c>
      <c r="Y844" s="22">
        <f t="shared" ref="Y844:AA844" ca="1" si="805">ROUND(X844+Y843,0)</f>
        <v>0</v>
      </c>
      <c r="Z844" s="22">
        <f t="shared" ca="1" si="805"/>
        <v>0</v>
      </c>
      <c r="AA844" s="22">
        <f t="shared" ca="1" si="805"/>
        <v>0</v>
      </c>
      <c r="AB844" s="22">
        <f t="shared" ref="AB844" ca="1" si="806">ROUND(AA844+AB843,0)</f>
        <v>0</v>
      </c>
      <c r="AC844" s="22">
        <f t="shared" ref="AC844" ca="1" si="807">ROUND(AB844+AC843,0)</f>
        <v>0</v>
      </c>
      <c r="AD844" s="22">
        <f t="shared" ref="AD844" ca="1" si="808">ROUND(AC844+AD843,0)</f>
        <v>0</v>
      </c>
      <c r="AE844" s="22">
        <f t="shared" ref="AE844" ca="1" si="809">ROUND(AD844+AE843,0)</f>
        <v>0</v>
      </c>
    </row>
    <row r="845" spans="1:31" hidden="1">
      <c r="A845" s="258"/>
      <c r="B845" s="21" t="s">
        <v>387</v>
      </c>
      <c r="C845" s="22"/>
      <c r="D845" s="21"/>
      <c r="E845" s="21"/>
      <c r="F845" s="21"/>
      <c r="G845" s="21"/>
      <c r="I845" s="21"/>
      <c r="J845" s="21"/>
      <c r="K845" s="76">
        <f t="shared" ref="K845:W845" ca="1" si="810">IF($C841=LataProjekcji,ROUND($C842-K844,0),ROUND(IF(K843=0,0,$C842-K844),0))</f>
        <v>0</v>
      </c>
      <c r="L845" s="76">
        <f t="shared" ca="1" si="810"/>
        <v>0</v>
      </c>
      <c r="M845" s="76">
        <f t="shared" ca="1" si="810"/>
        <v>0</v>
      </c>
      <c r="N845" s="76">
        <f t="shared" ca="1" si="810"/>
        <v>0</v>
      </c>
      <c r="O845" s="76">
        <f t="shared" ca="1" si="810"/>
        <v>0</v>
      </c>
      <c r="P845" s="76">
        <f t="shared" ca="1" si="810"/>
        <v>0</v>
      </c>
      <c r="Q845" s="76">
        <f t="shared" ca="1" si="810"/>
        <v>0</v>
      </c>
      <c r="R845" s="76">
        <f t="shared" ca="1" si="810"/>
        <v>0</v>
      </c>
      <c r="S845" s="76">
        <f t="shared" ca="1" si="810"/>
        <v>0</v>
      </c>
      <c r="T845" s="76">
        <f t="shared" ca="1" si="810"/>
        <v>0</v>
      </c>
      <c r="U845" s="76">
        <f t="shared" ca="1" si="810"/>
        <v>0</v>
      </c>
      <c r="V845" s="76">
        <f t="shared" ca="1" si="810"/>
        <v>0</v>
      </c>
      <c r="W845" s="76">
        <f t="shared" ca="1" si="810"/>
        <v>0</v>
      </c>
      <c r="X845" s="76">
        <f t="shared" ref="X845:AA845" ca="1" si="811">IF($C841=LataProjekcji,ROUND($C842-X844,0),ROUND(IF(X843=0,0,$C842-X844),0))</f>
        <v>0</v>
      </c>
      <c r="Y845" s="76">
        <f t="shared" ca="1" si="811"/>
        <v>0</v>
      </c>
      <c r="Z845" s="76">
        <f t="shared" ca="1" si="811"/>
        <v>0</v>
      </c>
      <c r="AA845" s="76">
        <f t="shared" ca="1" si="811"/>
        <v>0</v>
      </c>
      <c r="AB845" s="76">
        <f t="shared" ref="AB845:AE845" ca="1" si="812">IF($C841=LataProjekcji,ROUND($C842-AB844,0),ROUND(IF(AB843=0,0,$C842-AB844),0))</f>
        <v>0</v>
      </c>
      <c r="AC845" s="76">
        <f t="shared" ca="1" si="812"/>
        <v>0</v>
      </c>
      <c r="AD845" s="76">
        <f t="shared" ca="1" si="812"/>
        <v>0</v>
      </c>
      <c r="AE845" s="76">
        <f t="shared" ca="1" si="812"/>
        <v>0</v>
      </c>
    </row>
    <row r="846" spans="1:31" hidden="1">
      <c r="A846" s="258"/>
      <c r="B846" s="20"/>
      <c r="C846" s="21"/>
      <c r="D846" s="21"/>
      <c r="E846" s="21"/>
      <c r="F846" s="21"/>
      <c r="G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</row>
    <row r="847" spans="1:31" hidden="1">
      <c r="A847" s="258"/>
      <c r="B847" s="20" t="s">
        <v>372</v>
      </c>
      <c r="C847" s="21">
        <f>C840+1</f>
        <v>97</v>
      </c>
      <c r="D847" s="453">
        <f>D840+1</f>
        <v>231</v>
      </c>
      <c r="E847" s="21"/>
      <c r="F847" s="21"/>
      <c r="G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</row>
    <row r="848" spans="1:31" hidden="1">
      <c r="A848" s="258"/>
      <c r="B848" s="21" t="s">
        <v>394</v>
      </c>
      <c r="C848" s="164">
        <f ca="1">IFERROR(YEAR(OFFSET($D$62,C847,0)),0)</f>
        <v>0</v>
      </c>
      <c r="D848" s="164">
        <f ca="1">IFERROR(MONTH(OFFSET($D$62,C847,0)),0)</f>
        <v>0</v>
      </c>
      <c r="E848" s="522">
        <f ca="1">IleMiesiecyDoKoncaRokuRozliczenieDotacji</f>
        <v>0</v>
      </c>
      <c r="F848" s="21"/>
      <c r="G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</row>
    <row r="849" spans="1:31" hidden="1">
      <c r="A849" s="258"/>
      <c r="B849" s="21" t="s">
        <v>387</v>
      </c>
      <c r="C849" s="244">
        <f ca="1">IF(OFFSET($F$62,C847,0)&lt;0,0,OFFSET($F$62,C847,0))</f>
        <v>0</v>
      </c>
      <c r="D849" s="22" t="str">
        <f ca="1">OFFSET($C$62,C847,0)</f>
        <v/>
      </c>
      <c r="E849" s="22">
        <f ca="1">IF(D849&gt;10,ROUND(($C850/12)*$E848,0),$C849)</f>
        <v>0</v>
      </c>
      <c r="F849" s="21"/>
      <c r="G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</row>
    <row r="850" spans="1:31" hidden="1">
      <c r="A850" s="258"/>
      <c r="B850" s="21" t="s">
        <v>395</v>
      </c>
      <c r="C850" s="656">
        <f ca="1">IF(ISBLANK(OFFSET($D$62,C847,0)),0,IF(OFFSET($C$62,C847,0)&gt;10,ROUND(C849*D850,0),IF(C849&lt;0,0,C849)))</f>
        <v>0</v>
      </c>
      <c r="D850" s="654">
        <f ca="1">'Środki trwałe'!C1667</f>
        <v>0</v>
      </c>
      <c r="E850" s="21"/>
      <c r="F850" s="21"/>
      <c r="G850" s="21"/>
      <c r="I850" s="21"/>
      <c r="J850" s="21"/>
      <c r="K850" s="74">
        <f ca="1">ROUND(IF($C848=LataProjekcji,$E849,IF($C848=LataProjekcji,$C850,0)),0)</f>
        <v>0</v>
      </c>
      <c r="L850" s="247">
        <f ca="1">ROUND(IF(OR(AND($C848=LataProjekcji,$E848&gt;0),AND($C848=LataProjekcji,$E848=0,$D849&lt;=10)),$E849,IF($C848&lt;LataProjekcji,IF((SUM($K850:K850)+$C850)&lt;$C849,$C850,$C849-SUM($K850:K850)),0)),0)</f>
        <v>0</v>
      </c>
      <c r="M850" s="247">
        <f ca="1">ROUND(IF(OR(AND($C848=LataProjekcji,$E848&gt;0),AND($C848=LataProjekcji,$E848=0,$D849&lt;=10)),$E849,IF($C848&lt;LataProjekcji,IF((SUM($K850:L850)+$C850)&lt;$C849,$C850,$C849-SUM($K850:L850)),0)),0)</f>
        <v>0</v>
      </c>
      <c r="N850" s="247">
        <f ca="1">ROUND(IF(OR(AND($C848=LataProjekcji,$E848&gt;0),AND($C848=LataProjekcji,$E848=0,$D849&lt;=10)),$E849,IF($C848&lt;LataProjekcji,IF((SUM($K850:M850)+$C850)&lt;$C849,$C850,$C849-SUM($K850:M850)),0)),0)</f>
        <v>0</v>
      </c>
      <c r="O850" s="247">
        <f ca="1">ROUND(IF(OR(AND($C848=LataProjekcji,$E848&gt;0),AND($C848=LataProjekcji,$E848=0,$D849&lt;=10)),$E849,IF($C848&lt;LataProjekcji,IF((SUM($K850:N850)+$C850)&lt;$C849,$C850,$C849-SUM($K850:N850)),0)),0)</f>
        <v>0</v>
      </c>
      <c r="P850" s="247">
        <f ca="1">ROUND(IF(OR(AND($C848=LataProjekcji,$E848&gt;0),AND($C848=LataProjekcji,$E848=0,$D849&lt;=10)),$E849,IF($C848&lt;LataProjekcji,IF((SUM($K850:O850)+$C850)&lt;$C849,$C850,$C849-SUM($K850:O850)),0)),0)</f>
        <v>0</v>
      </c>
      <c r="Q850" s="247">
        <f ca="1">ROUND(IF(OR(AND($C848=LataProjekcji,$E848&gt;0),AND($C848=LataProjekcji,$E848=0,$D849&lt;=10)),$E849,IF($C848&lt;LataProjekcji,IF((SUM($K850:P850)+$C850)&lt;$C849,$C850,$C849-SUM($K850:P850)),0)),0)</f>
        <v>0</v>
      </c>
      <c r="R850" s="247">
        <f ca="1">ROUND(IF(OR(AND($C848=LataProjekcji,$E848&gt;0),AND($C848=LataProjekcji,$E848=0,$D849&lt;=10)),$E849,IF($C848&lt;LataProjekcji,IF((SUM($K850:Q850)+$C850)&lt;$C849,$C850,$C849-SUM($K850:Q850)),0)),0)</f>
        <v>0</v>
      </c>
      <c r="S850" s="247">
        <f ca="1">ROUND(IF(OR(AND($C848=LataProjekcji,$E848&gt;0),AND($C848=LataProjekcji,$E848=0,$D849&lt;=10)),$E849,IF($C848&lt;LataProjekcji,IF((SUM($K850:R850)+$C850)&lt;$C849,$C850,$C849-SUM($K850:R850)),0)),0)</f>
        <v>0</v>
      </c>
      <c r="T850" s="247">
        <f ca="1">ROUND(IF(OR(AND($C848=LataProjekcji,$E848&gt;0),AND($C848=LataProjekcji,$E848=0,$D849&lt;=10)),$E849,IF($C848&lt;LataProjekcji,IF((SUM($K850:S850)+$C850)&lt;$C849,$C850,$C849-SUM($K850:S850)),0)),0)</f>
        <v>0</v>
      </c>
      <c r="U850" s="247">
        <f ca="1">ROUND(IF(OR(AND($C848=LataProjekcji,$E848&gt;0),AND($C848=LataProjekcji,$E848=0,$D849&lt;=10)),$E849,IF($C848&lt;LataProjekcji,IF((SUM($K850:T850)+$C850)&lt;$C849,$C850,$C849-SUM($K850:T850)),0)),0)</f>
        <v>0</v>
      </c>
      <c r="V850" s="247">
        <f ca="1">ROUND(IF(OR(AND($C848=LataProjekcji,$E848&gt;0),AND($C848=LataProjekcji,$E848=0,$D849&lt;=10)),$E849,IF($C848&lt;LataProjekcji,IF((SUM($K850:U850)+$C850)&lt;$C849,$C850,$C849-SUM($K850:U850)),0)),0)</f>
        <v>0</v>
      </c>
      <c r="W850" s="247">
        <f ca="1">ROUND(IF(OR(AND($C848=LataProjekcji,$E848&gt;0),AND($C848=LataProjekcji,$E848=0,$D849&lt;=10)),$E849,IF($C848&lt;LataProjekcji,IF((SUM($K850:V850)+$C850)&lt;$C849,$C850,$C849-SUM($K850:V850)),0)),0)</f>
        <v>0</v>
      </c>
      <c r="X850" s="247">
        <f ca="1">ROUND(IF(OR(AND($C848=LataProjekcji,$E848&gt;0),AND($C848=LataProjekcji,$E848=0,$D849&lt;=10)),$E849,IF($C848&lt;LataProjekcji,IF((SUM($K850:W850)+$C850)&lt;$C849,$C850,$C849-SUM($K850:W850)),0)),0)</f>
        <v>0</v>
      </c>
      <c r="Y850" s="247">
        <f ca="1">ROUND(IF(OR(AND($C848=LataProjekcji,$E848&gt;0),AND($C848=LataProjekcji,$E848=0,$D849&lt;=10)),$E849,IF($C848&lt;LataProjekcji,IF((SUM($K850:X850)+$C850)&lt;$C849,$C850,$C849-SUM($K850:X850)),0)),0)</f>
        <v>0</v>
      </c>
      <c r="Z850" s="247">
        <f ca="1">ROUND(IF(OR(AND($C848=LataProjekcji,$E848&gt;0),AND($C848=LataProjekcji,$E848=0,$D849&lt;=10)),$E849,IF($C848&lt;LataProjekcji,IF((SUM($K850:Y850)+$C850)&lt;$C849,$C850,$C849-SUM($K850:Y850)),0)),0)</f>
        <v>0</v>
      </c>
      <c r="AA850" s="247">
        <f ca="1">ROUND(IF(OR(AND($C848=LataProjekcji,$E848&gt;0),AND($C848=LataProjekcji,$E848=0,$D849&lt;=10)),$E849,IF($C848&lt;LataProjekcji,IF((SUM($K850:Z850)+$C850)&lt;$C849,$C850,$C849-SUM($K850:Z850)),0)),0)</f>
        <v>0</v>
      </c>
      <c r="AB850" s="247">
        <f ca="1">ROUND(IF(OR(AND($C848=LataProjekcji,$E848&gt;0),AND($C848=LataProjekcji,$E848=0,$D849&lt;=10)),$E849,IF($C848&lt;LataProjekcji,IF((SUM($K850:AA850)+$C850)&lt;$C849,$C850,$C849-SUM($K850:AA850)),0)),0)</f>
        <v>0</v>
      </c>
      <c r="AC850" s="247">
        <f ca="1">ROUND(IF(OR(AND($C848=LataProjekcji,$E848&gt;0),AND($C848=LataProjekcji,$E848=0,$D849&lt;=10)),$E849,IF($C848&lt;LataProjekcji,IF((SUM($K850:AB850)+$C850)&lt;$C849,$C850,$C849-SUM($K850:AB850)),0)),0)</f>
        <v>0</v>
      </c>
      <c r="AD850" s="247">
        <f ca="1">ROUND(IF(OR(AND($C848=LataProjekcji,$E848&gt;0),AND($C848=LataProjekcji,$E848=0,$D849&lt;=10)),$E849,IF($C848&lt;LataProjekcji,IF((SUM($K850:AC850)+$C850)&lt;$C849,$C850,$C849-SUM($K850:AC850)),0)),0)</f>
        <v>0</v>
      </c>
      <c r="AE850" s="247">
        <f ca="1">ROUND(IF(OR(AND($C848=LataProjekcji,$E848&gt;0),AND($C848=LataProjekcji,$E848=0,$D849&lt;=10)),$E849,IF($C848&lt;LataProjekcji,IF((SUM($K850:AD850)+$C850)&lt;$C849,$C850,$C849-SUM($K850:AD850)),0)),0)</f>
        <v>0</v>
      </c>
    </row>
    <row r="851" spans="1:31" hidden="1">
      <c r="A851" s="258"/>
      <c r="B851" s="21" t="s">
        <v>396</v>
      </c>
      <c r="C851" s="22"/>
      <c r="D851" s="21"/>
      <c r="E851" s="21"/>
      <c r="F851" s="21"/>
      <c r="G851" s="21"/>
      <c r="I851" s="21"/>
      <c r="J851" s="21"/>
      <c r="K851" s="22">
        <f ca="1">ROUND(K850,0)</f>
        <v>0</v>
      </c>
      <c r="L851" s="22">
        <f t="shared" ref="L851:W851" ca="1" si="813">ROUND(K851+L850,0)</f>
        <v>0</v>
      </c>
      <c r="M851" s="22">
        <f t="shared" ca="1" si="813"/>
        <v>0</v>
      </c>
      <c r="N851" s="22">
        <f t="shared" ca="1" si="813"/>
        <v>0</v>
      </c>
      <c r="O851" s="22">
        <f t="shared" ca="1" si="813"/>
        <v>0</v>
      </c>
      <c r="P851" s="22">
        <f t="shared" ca="1" si="813"/>
        <v>0</v>
      </c>
      <c r="Q851" s="22">
        <f t="shared" ca="1" si="813"/>
        <v>0</v>
      </c>
      <c r="R851" s="22">
        <f t="shared" ca="1" si="813"/>
        <v>0</v>
      </c>
      <c r="S851" s="22">
        <f t="shared" ca="1" si="813"/>
        <v>0</v>
      </c>
      <c r="T851" s="22">
        <f t="shared" ca="1" si="813"/>
        <v>0</v>
      </c>
      <c r="U851" s="22">
        <f t="shared" ca="1" si="813"/>
        <v>0</v>
      </c>
      <c r="V851" s="22">
        <f t="shared" ca="1" si="813"/>
        <v>0</v>
      </c>
      <c r="W851" s="22">
        <f t="shared" ca="1" si="813"/>
        <v>0</v>
      </c>
      <c r="X851" s="22">
        <f ca="1">ROUND(W851+X850,0)</f>
        <v>0</v>
      </c>
      <c r="Y851" s="22">
        <f t="shared" ref="Y851:AA851" ca="1" si="814">ROUND(X851+Y850,0)</f>
        <v>0</v>
      </c>
      <c r="Z851" s="22">
        <f t="shared" ca="1" si="814"/>
        <v>0</v>
      </c>
      <c r="AA851" s="22">
        <f t="shared" ca="1" si="814"/>
        <v>0</v>
      </c>
      <c r="AB851" s="22">
        <f t="shared" ref="AB851" ca="1" si="815">ROUND(AA851+AB850,0)</f>
        <v>0</v>
      </c>
      <c r="AC851" s="22">
        <f t="shared" ref="AC851" ca="1" si="816">ROUND(AB851+AC850,0)</f>
        <v>0</v>
      </c>
      <c r="AD851" s="22">
        <f t="shared" ref="AD851" ca="1" si="817">ROUND(AC851+AD850,0)</f>
        <v>0</v>
      </c>
      <c r="AE851" s="22">
        <f t="shared" ref="AE851" ca="1" si="818">ROUND(AD851+AE850,0)</f>
        <v>0</v>
      </c>
    </row>
    <row r="852" spans="1:31" hidden="1">
      <c r="A852" s="258"/>
      <c r="B852" s="21" t="s">
        <v>387</v>
      </c>
      <c r="C852" s="22"/>
      <c r="D852" s="21"/>
      <c r="E852" s="21"/>
      <c r="F852" s="21"/>
      <c r="G852" s="21"/>
      <c r="I852" s="21"/>
      <c r="J852" s="21"/>
      <c r="K852" s="76">
        <f t="shared" ref="K852:W852" ca="1" si="819">IF($C848=LataProjekcji,ROUND($C849-K851,0),ROUND(IF(K850=0,0,$C849-K851),0))</f>
        <v>0</v>
      </c>
      <c r="L852" s="76">
        <f t="shared" ca="1" si="819"/>
        <v>0</v>
      </c>
      <c r="M852" s="76">
        <f t="shared" ca="1" si="819"/>
        <v>0</v>
      </c>
      <c r="N852" s="76">
        <f t="shared" ca="1" si="819"/>
        <v>0</v>
      </c>
      <c r="O852" s="76">
        <f t="shared" ca="1" si="819"/>
        <v>0</v>
      </c>
      <c r="P852" s="76">
        <f t="shared" ca="1" si="819"/>
        <v>0</v>
      </c>
      <c r="Q852" s="76">
        <f t="shared" ca="1" si="819"/>
        <v>0</v>
      </c>
      <c r="R852" s="76">
        <f t="shared" ca="1" si="819"/>
        <v>0</v>
      </c>
      <c r="S852" s="76">
        <f t="shared" ca="1" si="819"/>
        <v>0</v>
      </c>
      <c r="T852" s="76">
        <f t="shared" ca="1" si="819"/>
        <v>0</v>
      </c>
      <c r="U852" s="76">
        <f t="shared" ca="1" si="819"/>
        <v>0</v>
      </c>
      <c r="V852" s="76">
        <f t="shared" ca="1" si="819"/>
        <v>0</v>
      </c>
      <c r="W852" s="76">
        <f t="shared" ca="1" si="819"/>
        <v>0</v>
      </c>
      <c r="X852" s="76">
        <f t="shared" ref="X852:AA852" ca="1" si="820">IF($C848=LataProjekcji,ROUND($C849-X851,0),ROUND(IF(X850=0,0,$C849-X851),0))</f>
        <v>0</v>
      </c>
      <c r="Y852" s="76">
        <f t="shared" ca="1" si="820"/>
        <v>0</v>
      </c>
      <c r="Z852" s="76">
        <f t="shared" ca="1" si="820"/>
        <v>0</v>
      </c>
      <c r="AA852" s="76">
        <f t="shared" ca="1" si="820"/>
        <v>0</v>
      </c>
      <c r="AB852" s="76">
        <f t="shared" ref="AB852:AE852" ca="1" si="821">IF($C848=LataProjekcji,ROUND($C849-AB851,0),ROUND(IF(AB850=0,0,$C849-AB851),0))</f>
        <v>0</v>
      </c>
      <c r="AC852" s="76">
        <f t="shared" ca="1" si="821"/>
        <v>0</v>
      </c>
      <c r="AD852" s="76">
        <f t="shared" ca="1" si="821"/>
        <v>0</v>
      </c>
      <c r="AE852" s="76">
        <f t="shared" ca="1" si="821"/>
        <v>0</v>
      </c>
    </row>
    <row r="853" spans="1:31" hidden="1">
      <c r="A853" s="258"/>
      <c r="B853" s="21"/>
      <c r="C853" s="22"/>
      <c r="D853" s="21"/>
      <c r="E853" s="21"/>
      <c r="F853" s="21"/>
      <c r="G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</row>
    <row r="854" spans="1:31" hidden="1">
      <c r="A854" s="258"/>
      <c r="B854" s="20" t="s">
        <v>372</v>
      </c>
      <c r="C854" s="21">
        <f>C847+1</f>
        <v>98</v>
      </c>
      <c r="D854" s="453">
        <f>D847+1</f>
        <v>232</v>
      </c>
      <c r="E854" s="21"/>
      <c r="F854" s="21"/>
      <c r="G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</row>
    <row r="855" spans="1:31" hidden="1">
      <c r="A855" s="258"/>
      <c r="B855" s="21" t="s">
        <v>394</v>
      </c>
      <c r="C855" s="164">
        <f ca="1">IFERROR(YEAR(OFFSET($D$62,C854,0)),0)</f>
        <v>0</v>
      </c>
      <c r="D855" s="164">
        <f ca="1">IFERROR(MONTH(OFFSET($D$62,C854,0)),0)</f>
        <v>0</v>
      </c>
      <c r="E855" s="522">
        <f ca="1">IleMiesiecyDoKoncaRokuRozliczenieDotacji</f>
        <v>0</v>
      </c>
      <c r="F855" s="21"/>
      <c r="G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</row>
    <row r="856" spans="1:31" hidden="1">
      <c r="A856" s="258"/>
      <c r="B856" s="21" t="s">
        <v>387</v>
      </c>
      <c r="C856" s="244">
        <f ca="1">IF(OFFSET($F$62,C854,0)&lt;0,0,OFFSET($F$62,C854,0))</f>
        <v>0</v>
      </c>
      <c r="D856" s="22" t="str">
        <f ca="1">OFFSET($C$62,C854,0)</f>
        <v/>
      </c>
      <c r="E856" s="22">
        <f ca="1">IF(D856&gt;10,ROUND(($C857/12)*$E855,0),$C856)</f>
        <v>0</v>
      </c>
      <c r="F856" s="21"/>
      <c r="G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</row>
    <row r="857" spans="1:31" hidden="1">
      <c r="A857" s="258"/>
      <c r="B857" s="21" t="s">
        <v>395</v>
      </c>
      <c r="C857" s="656">
        <f ca="1">IF(ISBLANK(OFFSET($D$62,C854,0)),0,IF(OFFSET($C$62,C854,0)&gt;10,ROUND(C856*D857,0),IF(C856&lt;0,0,C856)))</f>
        <v>0</v>
      </c>
      <c r="D857" s="654">
        <f ca="1">'Środki trwałe'!C1674</f>
        <v>0</v>
      </c>
      <c r="E857" s="21"/>
      <c r="F857" s="21"/>
      <c r="G857" s="21"/>
      <c r="I857" s="21"/>
      <c r="J857" s="21"/>
      <c r="K857" s="74">
        <f ca="1">ROUND(IF($C855=LataProjekcji,$E856,IF($C855=LataProjekcji,$C857,0)),0)</f>
        <v>0</v>
      </c>
      <c r="L857" s="247">
        <f ca="1">ROUND(IF(OR(AND($C855=LataProjekcji,$E855&gt;0),AND($C855=LataProjekcji,$E855=0,$D856&lt;=10)),$E856,IF($C855&lt;LataProjekcji,IF((SUM($K857:K857)+$C857)&lt;$C856,$C857,$C856-SUM($K857:K857)),0)),0)</f>
        <v>0</v>
      </c>
      <c r="M857" s="247">
        <f ca="1">ROUND(IF(OR(AND($C855=LataProjekcji,$E855&gt;0),AND($C855=LataProjekcji,$E855=0,$D856&lt;=10)),$E856,IF($C855&lt;LataProjekcji,IF((SUM($K857:L857)+$C857)&lt;$C856,$C857,$C856-SUM($K857:L857)),0)),0)</f>
        <v>0</v>
      </c>
      <c r="N857" s="247">
        <f ca="1">ROUND(IF(OR(AND($C855=LataProjekcji,$E855&gt;0),AND($C855=LataProjekcji,$E855=0,$D856&lt;=10)),$E856,IF($C855&lt;LataProjekcji,IF((SUM($K857:M857)+$C857)&lt;$C856,$C857,$C856-SUM($K857:M857)),0)),0)</f>
        <v>0</v>
      </c>
      <c r="O857" s="247">
        <f ca="1">ROUND(IF(OR(AND($C855=LataProjekcji,$E855&gt;0),AND($C855=LataProjekcji,$E855=0,$D856&lt;=10)),$E856,IF($C855&lt;LataProjekcji,IF((SUM($K857:N857)+$C857)&lt;$C856,$C857,$C856-SUM($K857:N857)),0)),0)</f>
        <v>0</v>
      </c>
      <c r="P857" s="247">
        <f ca="1">ROUND(IF(OR(AND($C855=LataProjekcji,$E855&gt;0),AND($C855=LataProjekcji,$E855=0,$D856&lt;=10)),$E856,IF($C855&lt;LataProjekcji,IF((SUM($K857:O857)+$C857)&lt;$C856,$C857,$C856-SUM($K857:O857)),0)),0)</f>
        <v>0</v>
      </c>
      <c r="Q857" s="247">
        <f ca="1">ROUND(IF(OR(AND($C855=LataProjekcji,$E855&gt;0),AND($C855=LataProjekcji,$E855=0,$D856&lt;=10)),$E856,IF($C855&lt;LataProjekcji,IF((SUM($K857:P857)+$C857)&lt;$C856,$C857,$C856-SUM($K857:P857)),0)),0)</f>
        <v>0</v>
      </c>
      <c r="R857" s="247">
        <f ca="1">ROUND(IF(OR(AND($C855=LataProjekcji,$E855&gt;0),AND($C855=LataProjekcji,$E855=0,$D856&lt;=10)),$E856,IF($C855&lt;LataProjekcji,IF((SUM($K857:Q857)+$C857)&lt;$C856,$C857,$C856-SUM($K857:Q857)),0)),0)</f>
        <v>0</v>
      </c>
      <c r="S857" s="247">
        <f ca="1">ROUND(IF(OR(AND($C855=LataProjekcji,$E855&gt;0),AND($C855=LataProjekcji,$E855=0,$D856&lt;=10)),$E856,IF($C855&lt;LataProjekcji,IF((SUM($K857:R857)+$C857)&lt;$C856,$C857,$C856-SUM($K857:R857)),0)),0)</f>
        <v>0</v>
      </c>
      <c r="T857" s="247">
        <f ca="1">ROUND(IF(OR(AND($C855=LataProjekcji,$E855&gt;0),AND($C855=LataProjekcji,$E855=0,$D856&lt;=10)),$E856,IF($C855&lt;LataProjekcji,IF((SUM($K857:S857)+$C857)&lt;$C856,$C857,$C856-SUM($K857:S857)),0)),0)</f>
        <v>0</v>
      </c>
      <c r="U857" s="247">
        <f ca="1">ROUND(IF(OR(AND($C855=LataProjekcji,$E855&gt;0),AND($C855=LataProjekcji,$E855=0,$D856&lt;=10)),$E856,IF($C855&lt;LataProjekcji,IF((SUM($K857:T857)+$C857)&lt;$C856,$C857,$C856-SUM($K857:T857)),0)),0)</f>
        <v>0</v>
      </c>
      <c r="V857" s="247">
        <f ca="1">ROUND(IF(OR(AND($C855=LataProjekcji,$E855&gt;0),AND($C855=LataProjekcji,$E855=0,$D856&lt;=10)),$E856,IF($C855&lt;LataProjekcji,IF((SUM($K857:U857)+$C857)&lt;$C856,$C857,$C856-SUM($K857:U857)),0)),0)</f>
        <v>0</v>
      </c>
      <c r="W857" s="247">
        <f ca="1">ROUND(IF(OR(AND($C855=LataProjekcji,$E855&gt;0),AND($C855=LataProjekcji,$E855=0,$D856&lt;=10)),$E856,IF($C855&lt;LataProjekcji,IF((SUM($K857:V857)+$C857)&lt;$C856,$C857,$C856-SUM($K857:V857)),0)),0)</f>
        <v>0</v>
      </c>
      <c r="X857" s="247">
        <f ca="1">ROUND(IF(OR(AND($C855=LataProjekcji,$E855&gt;0),AND($C855=LataProjekcji,$E855=0,$D856&lt;=10)),$E856,IF($C855&lt;LataProjekcji,IF((SUM($K857:W857)+$C857)&lt;$C856,$C857,$C856-SUM($K857:W857)),0)),0)</f>
        <v>0</v>
      </c>
      <c r="Y857" s="247">
        <f ca="1">ROUND(IF(OR(AND($C855=LataProjekcji,$E855&gt;0),AND($C855=LataProjekcji,$E855=0,$D856&lt;=10)),$E856,IF($C855&lt;LataProjekcji,IF((SUM($K857:X857)+$C857)&lt;$C856,$C857,$C856-SUM($K857:X857)),0)),0)</f>
        <v>0</v>
      </c>
      <c r="Z857" s="247">
        <f ca="1">ROUND(IF(OR(AND($C855=LataProjekcji,$E855&gt;0),AND($C855=LataProjekcji,$E855=0,$D856&lt;=10)),$E856,IF($C855&lt;LataProjekcji,IF((SUM($K857:Y857)+$C857)&lt;$C856,$C857,$C856-SUM($K857:Y857)),0)),0)</f>
        <v>0</v>
      </c>
      <c r="AA857" s="247">
        <f ca="1">ROUND(IF(OR(AND($C855=LataProjekcji,$E855&gt;0),AND($C855=LataProjekcji,$E855=0,$D856&lt;=10)),$E856,IF($C855&lt;LataProjekcji,IF((SUM($K857:Z857)+$C857)&lt;$C856,$C857,$C856-SUM($K857:Z857)),0)),0)</f>
        <v>0</v>
      </c>
      <c r="AB857" s="247">
        <f ca="1">ROUND(IF(OR(AND($C855=LataProjekcji,$E855&gt;0),AND($C855=LataProjekcji,$E855=0,$D856&lt;=10)),$E856,IF($C855&lt;LataProjekcji,IF((SUM($K857:AA857)+$C857)&lt;$C856,$C857,$C856-SUM($K857:AA857)),0)),0)</f>
        <v>0</v>
      </c>
      <c r="AC857" s="247">
        <f ca="1">ROUND(IF(OR(AND($C855=LataProjekcji,$E855&gt;0),AND($C855=LataProjekcji,$E855=0,$D856&lt;=10)),$E856,IF($C855&lt;LataProjekcji,IF((SUM($K857:AB857)+$C857)&lt;$C856,$C857,$C856-SUM($K857:AB857)),0)),0)</f>
        <v>0</v>
      </c>
      <c r="AD857" s="247">
        <f ca="1">ROUND(IF(OR(AND($C855=LataProjekcji,$E855&gt;0),AND($C855=LataProjekcji,$E855=0,$D856&lt;=10)),$E856,IF($C855&lt;LataProjekcji,IF((SUM($K857:AC857)+$C857)&lt;$C856,$C857,$C856-SUM($K857:AC857)),0)),0)</f>
        <v>0</v>
      </c>
      <c r="AE857" s="247">
        <f ca="1">ROUND(IF(OR(AND($C855=LataProjekcji,$E855&gt;0),AND($C855=LataProjekcji,$E855=0,$D856&lt;=10)),$E856,IF($C855&lt;LataProjekcji,IF((SUM($K857:AD857)+$C857)&lt;$C856,$C857,$C856-SUM($K857:AD857)),0)),0)</f>
        <v>0</v>
      </c>
    </row>
    <row r="858" spans="1:31" hidden="1">
      <c r="A858" s="258"/>
      <c r="B858" s="21" t="s">
        <v>396</v>
      </c>
      <c r="C858" s="22"/>
      <c r="D858" s="21"/>
      <c r="E858" s="21"/>
      <c r="F858" s="21"/>
      <c r="G858" s="21"/>
      <c r="I858" s="21"/>
      <c r="J858" s="21"/>
      <c r="K858" s="22">
        <f ca="1">ROUND(K857,0)</f>
        <v>0</v>
      </c>
      <c r="L858" s="22">
        <f t="shared" ref="L858:W858" ca="1" si="822">ROUND(K858+L857,0)</f>
        <v>0</v>
      </c>
      <c r="M858" s="22">
        <f t="shared" ca="1" si="822"/>
        <v>0</v>
      </c>
      <c r="N858" s="22">
        <f t="shared" ca="1" si="822"/>
        <v>0</v>
      </c>
      <c r="O858" s="22">
        <f t="shared" ca="1" si="822"/>
        <v>0</v>
      </c>
      <c r="P858" s="22">
        <f t="shared" ca="1" si="822"/>
        <v>0</v>
      </c>
      <c r="Q858" s="22">
        <f t="shared" ca="1" si="822"/>
        <v>0</v>
      </c>
      <c r="R858" s="22">
        <f t="shared" ca="1" si="822"/>
        <v>0</v>
      </c>
      <c r="S858" s="22">
        <f t="shared" ca="1" si="822"/>
        <v>0</v>
      </c>
      <c r="T858" s="22">
        <f t="shared" ca="1" si="822"/>
        <v>0</v>
      </c>
      <c r="U858" s="22">
        <f t="shared" ca="1" si="822"/>
        <v>0</v>
      </c>
      <c r="V858" s="22">
        <f t="shared" ca="1" si="822"/>
        <v>0</v>
      </c>
      <c r="W858" s="22">
        <f t="shared" ca="1" si="822"/>
        <v>0</v>
      </c>
      <c r="X858" s="22">
        <f ca="1">ROUND(W858+X857,0)</f>
        <v>0</v>
      </c>
      <c r="Y858" s="22">
        <f t="shared" ref="Y858:AA858" ca="1" si="823">ROUND(X858+Y857,0)</f>
        <v>0</v>
      </c>
      <c r="Z858" s="22">
        <f t="shared" ca="1" si="823"/>
        <v>0</v>
      </c>
      <c r="AA858" s="22">
        <f t="shared" ca="1" si="823"/>
        <v>0</v>
      </c>
      <c r="AB858" s="22">
        <f t="shared" ref="AB858" ca="1" si="824">ROUND(AA858+AB857,0)</f>
        <v>0</v>
      </c>
      <c r="AC858" s="22">
        <f t="shared" ref="AC858" ca="1" si="825">ROUND(AB858+AC857,0)</f>
        <v>0</v>
      </c>
      <c r="AD858" s="22">
        <f t="shared" ref="AD858" ca="1" si="826">ROUND(AC858+AD857,0)</f>
        <v>0</v>
      </c>
      <c r="AE858" s="22">
        <f t="shared" ref="AE858" ca="1" si="827">ROUND(AD858+AE857,0)</f>
        <v>0</v>
      </c>
    </row>
    <row r="859" spans="1:31" hidden="1">
      <c r="A859" s="258"/>
      <c r="B859" s="21" t="s">
        <v>387</v>
      </c>
      <c r="C859" s="22"/>
      <c r="D859" s="21"/>
      <c r="E859" s="21"/>
      <c r="F859" s="21"/>
      <c r="G859" s="21"/>
      <c r="I859" s="21"/>
      <c r="J859" s="21"/>
      <c r="K859" s="76">
        <f t="shared" ref="K859:W859" ca="1" si="828">IF($C855=LataProjekcji,ROUND($C856-K858,0),ROUND(IF(K857=0,0,$C856-K858),0))</f>
        <v>0</v>
      </c>
      <c r="L859" s="76">
        <f t="shared" ca="1" si="828"/>
        <v>0</v>
      </c>
      <c r="M859" s="76">
        <f t="shared" ca="1" si="828"/>
        <v>0</v>
      </c>
      <c r="N859" s="76">
        <f t="shared" ca="1" si="828"/>
        <v>0</v>
      </c>
      <c r="O859" s="76">
        <f t="shared" ca="1" si="828"/>
        <v>0</v>
      </c>
      <c r="P859" s="76">
        <f t="shared" ca="1" si="828"/>
        <v>0</v>
      </c>
      <c r="Q859" s="76">
        <f t="shared" ca="1" si="828"/>
        <v>0</v>
      </c>
      <c r="R859" s="76">
        <f t="shared" ca="1" si="828"/>
        <v>0</v>
      </c>
      <c r="S859" s="76">
        <f t="shared" ca="1" si="828"/>
        <v>0</v>
      </c>
      <c r="T859" s="76">
        <f t="shared" ca="1" si="828"/>
        <v>0</v>
      </c>
      <c r="U859" s="76">
        <f t="shared" ca="1" si="828"/>
        <v>0</v>
      </c>
      <c r="V859" s="76">
        <f t="shared" ca="1" si="828"/>
        <v>0</v>
      </c>
      <c r="W859" s="76">
        <f t="shared" ca="1" si="828"/>
        <v>0</v>
      </c>
      <c r="X859" s="76">
        <f t="shared" ref="X859:AA859" ca="1" si="829">IF($C855=LataProjekcji,ROUND($C856-X858,0),ROUND(IF(X857=0,0,$C856-X858),0))</f>
        <v>0</v>
      </c>
      <c r="Y859" s="76">
        <f t="shared" ca="1" si="829"/>
        <v>0</v>
      </c>
      <c r="Z859" s="76">
        <f t="shared" ca="1" si="829"/>
        <v>0</v>
      </c>
      <c r="AA859" s="76">
        <f t="shared" ca="1" si="829"/>
        <v>0</v>
      </c>
      <c r="AB859" s="76">
        <f t="shared" ref="AB859:AE859" ca="1" si="830">IF($C855=LataProjekcji,ROUND($C856-AB858,0),ROUND(IF(AB857=0,0,$C856-AB858),0))</f>
        <v>0</v>
      </c>
      <c r="AC859" s="76">
        <f t="shared" ca="1" si="830"/>
        <v>0</v>
      </c>
      <c r="AD859" s="76">
        <f t="shared" ca="1" si="830"/>
        <v>0</v>
      </c>
      <c r="AE859" s="76">
        <f t="shared" ca="1" si="830"/>
        <v>0</v>
      </c>
    </row>
    <row r="860" spans="1:31" hidden="1">
      <c r="A860" s="258"/>
      <c r="B860" s="21"/>
      <c r="C860" s="22"/>
      <c r="D860" s="21"/>
      <c r="E860" s="21"/>
      <c r="F860" s="21"/>
      <c r="G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</row>
    <row r="861" spans="1:31" hidden="1">
      <c r="A861" s="258"/>
      <c r="B861" s="20" t="s">
        <v>372</v>
      </c>
      <c r="C861" s="21">
        <f>C854+1</f>
        <v>99</v>
      </c>
      <c r="D861" s="453">
        <f>D854+1</f>
        <v>233</v>
      </c>
      <c r="E861" s="21"/>
      <c r="F861" s="21"/>
      <c r="G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</row>
    <row r="862" spans="1:31" hidden="1">
      <c r="A862" s="258"/>
      <c r="B862" s="21" t="s">
        <v>394</v>
      </c>
      <c r="C862" s="164">
        <f ca="1">IFERROR(YEAR(OFFSET($D$62,C861,0)),0)</f>
        <v>0</v>
      </c>
      <c r="D862" s="164">
        <f ca="1">IFERROR(MONTH(OFFSET($D$62,C861,0)),0)</f>
        <v>0</v>
      </c>
      <c r="E862" s="522">
        <f ca="1">IleMiesiecyDoKoncaRokuRozliczenieDotacji</f>
        <v>0</v>
      </c>
      <c r="F862" s="21"/>
      <c r="G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</row>
    <row r="863" spans="1:31" hidden="1">
      <c r="A863" s="258"/>
      <c r="B863" s="21" t="s">
        <v>387</v>
      </c>
      <c r="C863" s="244">
        <f ca="1">IF(OFFSET($F$62,C861,0)&lt;0,0,OFFSET($F$62,C861,0))</f>
        <v>0</v>
      </c>
      <c r="D863" s="22" t="str">
        <f ca="1">OFFSET($C$62,C861,0)</f>
        <v/>
      </c>
      <c r="E863" s="22">
        <f ca="1">IF(D863&gt;10,ROUND(($C864/12)*$E862,0),$C863)</f>
        <v>0</v>
      </c>
      <c r="F863" s="21"/>
      <c r="G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</row>
    <row r="864" spans="1:31" hidden="1">
      <c r="A864" s="258"/>
      <c r="B864" s="21" t="s">
        <v>395</v>
      </c>
      <c r="C864" s="656">
        <f ca="1">IF(ISBLANK(OFFSET($D$62,C861,0)),0,IF(OFFSET($C$62,C861,0)&gt;10,ROUND(C863*D864,0),IF(C863&lt;0,0,C863)))</f>
        <v>0</v>
      </c>
      <c r="D864" s="654">
        <f ca="1">'Środki trwałe'!C1681</f>
        <v>0</v>
      </c>
      <c r="E864" s="21"/>
      <c r="F864" s="21"/>
      <c r="G864" s="21"/>
      <c r="I864" s="21"/>
      <c r="J864" s="21"/>
      <c r="K864" s="74">
        <f ca="1">ROUND(IF($C862=LataProjekcji,$E863,IF($C862=LataProjekcji,$C864,0)),0)</f>
        <v>0</v>
      </c>
      <c r="L864" s="247">
        <f ca="1">ROUND(IF(OR(AND($C862=LataProjekcji,$E862&gt;0),AND($C862=LataProjekcji,$E862=0,$D863&lt;=10)),$E863,IF($C862&lt;LataProjekcji,IF((SUM($K864:K864)+$C864)&lt;$C863,$C864,$C863-SUM($K864:K864)),0)),0)</f>
        <v>0</v>
      </c>
      <c r="M864" s="247">
        <f ca="1">ROUND(IF(OR(AND($C862=LataProjekcji,$E862&gt;0),AND($C862=LataProjekcji,$E862=0,$D863&lt;=10)),$E863,IF($C862&lt;LataProjekcji,IF((SUM($K864:L864)+$C864)&lt;$C863,$C864,$C863-SUM($K864:L864)),0)),0)</f>
        <v>0</v>
      </c>
      <c r="N864" s="247">
        <f ca="1">ROUND(IF(OR(AND($C862=LataProjekcji,$E862&gt;0),AND($C862=LataProjekcji,$E862=0,$D863&lt;=10)),$E863,IF($C862&lt;LataProjekcji,IF((SUM($K864:M864)+$C864)&lt;$C863,$C864,$C863-SUM($K864:M864)),0)),0)</f>
        <v>0</v>
      </c>
      <c r="O864" s="247">
        <f ca="1">ROUND(IF(OR(AND($C862=LataProjekcji,$E862&gt;0),AND($C862=LataProjekcji,$E862=0,$D863&lt;=10)),$E863,IF($C862&lt;LataProjekcji,IF((SUM($K864:N864)+$C864)&lt;$C863,$C864,$C863-SUM($K864:N864)),0)),0)</f>
        <v>0</v>
      </c>
      <c r="P864" s="247">
        <f ca="1">ROUND(IF(OR(AND($C862=LataProjekcji,$E862&gt;0),AND($C862=LataProjekcji,$E862=0,$D863&lt;=10)),$E863,IF($C862&lt;LataProjekcji,IF((SUM($K864:O864)+$C864)&lt;$C863,$C864,$C863-SUM($K864:O864)),0)),0)</f>
        <v>0</v>
      </c>
      <c r="Q864" s="247">
        <f ca="1">ROUND(IF(OR(AND($C862=LataProjekcji,$E862&gt;0),AND($C862=LataProjekcji,$E862=0,$D863&lt;=10)),$E863,IF($C862&lt;LataProjekcji,IF((SUM($K864:P864)+$C864)&lt;$C863,$C864,$C863-SUM($K864:P864)),0)),0)</f>
        <v>0</v>
      </c>
      <c r="R864" s="247">
        <f ca="1">ROUND(IF(OR(AND($C862=LataProjekcji,$E862&gt;0),AND($C862=LataProjekcji,$E862=0,$D863&lt;=10)),$E863,IF($C862&lt;LataProjekcji,IF((SUM($K864:Q864)+$C864)&lt;$C863,$C864,$C863-SUM($K864:Q864)),0)),0)</f>
        <v>0</v>
      </c>
      <c r="S864" s="247">
        <f ca="1">ROUND(IF(OR(AND($C862=LataProjekcji,$E862&gt;0),AND($C862=LataProjekcji,$E862=0,$D863&lt;=10)),$E863,IF($C862&lt;LataProjekcji,IF((SUM($K864:R864)+$C864)&lt;$C863,$C864,$C863-SUM($K864:R864)),0)),0)</f>
        <v>0</v>
      </c>
      <c r="T864" s="247">
        <f ca="1">ROUND(IF(OR(AND($C862=LataProjekcji,$E862&gt;0),AND($C862=LataProjekcji,$E862=0,$D863&lt;=10)),$E863,IF($C862&lt;LataProjekcji,IF((SUM($K864:S864)+$C864)&lt;$C863,$C864,$C863-SUM($K864:S864)),0)),0)</f>
        <v>0</v>
      </c>
      <c r="U864" s="247">
        <f ca="1">ROUND(IF(OR(AND($C862=LataProjekcji,$E862&gt;0),AND($C862=LataProjekcji,$E862=0,$D863&lt;=10)),$E863,IF($C862&lt;LataProjekcji,IF((SUM($K864:T864)+$C864)&lt;$C863,$C864,$C863-SUM($K864:T864)),0)),0)</f>
        <v>0</v>
      </c>
      <c r="V864" s="247">
        <f ca="1">ROUND(IF(OR(AND($C862=LataProjekcji,$E862&gt;0),AND($C862=LataProjekcji,$E862=0,$D863&lt;=10)),$E863,IF($C862&lt;LataProjekcji,IF((SUM($K864:U864)+$C864)&lt;$C863,$C864,$C863-SUM($K864:U864)),0)),0)</f>
        <v>0</v>
      </c>
      <c r="W864" s="247">
        <f ca="1">ROUND(IF(OR(AND($C862=LataProjekcji,$E862&gt;0),AND($C862=LataProjekcji,$E862=0,$D863&lt;=10)),$E863,IF($C862&lt;LataProjekcji,IF((SUM($K864:V864)+$C864)&lt;$C863,$C864,$C863-SUM($K864:V864)),0)),0)</f>
        <v>0</v>
      </c>
      <c r="X864" s="247">
        <f ca="1">ROUND(IF(OR(AND($C862=LataProjekcji,$E862&gt;0),AND($C862=LataProjekcji,$E862=0,$D863&lt;=10)),$E863,IF($C862&lt;LataProjekcji,IF((SUM($K864:W864)+$C864)&lt;$C863,$C864,$C863-SUM($K864:W864)),0)),0)</f>
        <v>0</v>
      </c>
      <c r="Y864" s="247">
        <f ca="1">ROUND(IF(OR(AND($C862=LataProjekcji,$E862&gt;0),AND($C862=LataProjekcji,$E862=0,$D863&lt;=10)),$E863,IF($C862&lt;LataProjekcji,IF((SUM($K864:X864)+$C864)&lt;$C863,$C864,$C863-SUM($K864:X864)),0)),0)</f>
        <v>0</v>
      </c>
      <c r="Z864" s="247">
        <f ca="1">ROUND(IF(OR(AND($C862=LataProjekcji,$E862&gt;0),AND($C862=LataProjekcji,$E862=0,$D863&lt;=10)),$E863,IF($C862&lt;LataProjekcji,IF((SUM($K864:Y864)+$C864)&lt;$C863,$C864,$C863-SUM($K864:Y864)),0)),0)</f>
        <v>0</v>
      </c>
      <c r="AA864" s="247">
        <f ca="1">ROUND(IF(OR(AND($C862=LataProjekcji,$E862&gt;0),AND($C862=LataProjekcji,$E862=0,$D863&lt;=10)),$E863,IF($C862&lt;LataProjekcji,IF((SUM($K864:Z864)+$C864)&lt;$C863,$C864,$C863-SUM($K864:Z864)),0)),0)</f>
        <v>0</v>
      </c>
      <c r="AB864" s="247">
        <f ca="1">ROUND(IF(OR(AND($C862=LataProjekcji,$E862&gt;0),AND($C862=LataProjekcji,$E862=0,$D863&lt;=10)),$E863,IF($C862&lt;LataProjekcji,IF((SUM($K864:AA864)+$C864)&lt;$C863,$C864,$C863-SUM($K864:AA864)),0)),0)</f>
        <v>0</v>
      </c>
      <c r="AC864" s="247">
        <f ca="1">ROUND(IF(OR(AND($C862=LataProjekcji,$E862&gt;0),AND($C862=LataProjekcji,$E862=0,$D863&lt;=10)),$E863,IF($C862&lt;LataProjekcji,IF((SUM($K864:AB864)+$C864)&lt;$C863,$C864,$C863-SUM($K864:AB864)),0)),0)</f>
        <v>0</v>
      </c>
      <c r="AD864" s="247">
        <f ca="1">ROUND(IF(OR(AND($C862=LataProjekcji,$E862&gt;0),AND($C862=LataProjekcji,$E862=0,$D863&lt;=10)),$E863,IF($C862&lt;LataProjekcji,IF((SUM($K864:AC864)+$C864)&lt;$C863,$C864,$C863-SUM($K864:AC864)),0)),0)</f>
        <v>0</v>
      </c>
      <c r="AE864" s="247">
        <f ca="1">ROUND(IF(OR(AND($C862=LataProjekcji,$E862&gt;0),AND($C862=LataProjekcji,$E862=0,$D863&lt;=10)),$E863,IF($C862&lt;LataProjekcji,IF((SUM($K864:AD864)+$C864)&lt;$C863,$C864,$C863-SUM($K864:AD864)),0)),0)</f>
        <v>0</v>
      </c>
    </row>
    <row r="865" spans="1:31" hidden="1">
      <c r="A865" s="258"/>
      <c r="B865" s="21" t="s">
        <v>396</v>
      </c>
      <c r="C865" s="22"/>
      <c r="D865" s="21"/>
      <c r="E865" s="21"/>
      <c r="F865" s="21"/>
      <c r="G865" s="21"/>
      <c r="I865" s="21"/>
      <c r="J865" s="21"/>
      <c r="K865" s="22">
        <f ca="1">ROUND(K864,0)</f>
        <v>0</v>
      </c>
      <c r="L865" s="22">
        <f t="shared" ref="L865:W865" ca="1" si="831">ROUND(K865+L864,0)</f>
        <v>0</v>
      </c>
      <c r="M865" s="22">
        <f t="shared" ca="1" si="831"/>
        <v>0</v>
      </c>
      <c r="N865" s="22">
        <f t="shared" ca="1" si="831"/>
        <v>0</v>
      </c>
      <c r="O865" s="22">
        <f t="shared" ca="1" si="831"/>
        <v>0</v>
      </c>
      <c r="P865" s="22">
        <f t="shared" ca="1" si="831"/>
        <v>0</v>
      </c>
      <c r="Q865" s="22">
        <f t="shared" ca="1" si="831"/>
        <v>0</v>
      </c>
      <c r="R865" s="22">
        <f t="shared" ca="1" si="831"/>
        <v>0</v>
      </c>
      <c r="S865" s="22">
        <f t="shared" ca="1" si="831"/>
        <v>0</v>
      </c>
      <c r="T865" s="22">
        <f t="shared" ca="1" si="831"/>
        <v>0</v>
      </c>
      <c r="U865" s="22">
        <f t="shared" ca="1" si="831"/>
        <v>0</v>
      </c>
      <c r="V865" s="22">
        <f t="shared" ca="1" si="831"/>
        <v>0</v>
      </c>
      <c r="W865" s="22">
        <f t="shared" ca="1" si="831"/>
        <v>0</v>
      </c>
      <c r="X865" s="22">
        <f ca="1">ROUND(W865+X864,0)</f>
        <v>0</v>
      </c>
      <c r="Y865" s="22">
        <f t="shared" ref="Y865:AA865" ca="1" si="832">ROUND(X865+Y864,0)</f>
        <v>0</v>
      </c>
      <c r="Z865" s="22">
        <f t="shared" ca="1" si="832"/>
        <v>0</v>
      </c>
      <c r="AA865" s="22">
        <f t="shared" ca="1" si="832"/>
        <v>0</v>
      </c>
      <c r="AB865" s="22">
        <f t="shared" ref="AB865" ca="1" si="833">ROUND(AA865+AB864,0)</f>
        <v>0</v>
      </c>
      <c r="AC865" s="22">
        <f t="shared" ref="AC865" ca="1" si="834">ROUND(AB865+AC864,0)</f>
        <v>0</v>
      </c>
      <c r="AD865" s="22">
        <f t="shared" ref="AD865" ca="1" si="835">ROUND(AC865+AD864,0)</f>
        <v>0</v>
      </c>
      <c r="AE865" s="22">
        <f t="shared" ref="AE865" ca="1" si="836">ROUND(AD865+AE864,0)</f>
        <v>0</v>
      </c>
    </row>
    <row r="866" spans="1:31" hidden="1">
      <c r="A866" s="258"/>
      <c r="B866" s="21" t="s">
        <v>387</v>
      </c>
      <c r="C866" s="22"/>
      <c r="D866" s="21"/>
      <c r="E866" s="21"/>
      <c r="F866" s="21"/>
      <c r="G866" s="21"/>
      <c r="I866" s="21"/>
      <c r="J866" s="21"/>
      <c r="K866" s="76">
        <f t="shared" ref="K866:W866" ca="1" si="837">IF($C862=LataProjekcji,ROUND($C863-K865,0),ROUND(IF(K864=0,0,$C863-K865),0))</f>
        <v>0</v>
      </c>
      <c r="L866" s="76">
        <f t="shared" ca="1" si="837"/>
        <v>0</v>
      </c>
      <c r="M866" s="76">
        <f t="shared" ca="1" si="837"/>
        <v>0</v>
      </c>
      <c r="N866" s="76">
        <f t="shared" ca="1" si="837"/>
        <v>0</v>
      </c>
      <c r="O866" s="76">
        <f t="shared" ca="1" si="837"/>
        <v>0</v>
      </c>
      <c r="P866" s="76">
        <f t="shared" ca="1" si="837"/>
        <v>0</v>
      </c>
      <c r="Q866" s="76">
        <f t="shared" ca="1" si="837"/>
        <v>0</v>
      </c>
      <c r="R866" s="76">
        <f t="shared" ca="1" si="837"/>
        <v>0</v>
      </c>
      <c r="S866" s="76">
        <f t="shared" ca="1" si="837"/>
        <v>0</v>
      </c>
      <c r="T866" s="76">
        <f t="shared" ca="1" si="837"/>
        <v>0</v>
      </c>
      <c r="U866" s="76">
        <f t="shared" ca="1" si="837"/>
        <v>0</v>
      </c>
      <c r="V866" s="76">
        <f t="shared" ca="1" si="837"/>
        <v>0</v>
      </c>
      <c r="W866" s="76">
        <f t="shared" ca="1" si="837"/>
        <v>0</v>
      </c>
      <c r="X866" s="76">
        <f t="shared" ref="X866:AA866" ca="1" si="838">IF($C862=LataProjekcji,ROUND($C863-X865,0),ROUND(IF(X864=0,0,$C863-X865),0))</f>
        <v>0</v>
      </c>
      <c r="Y866" s="76">
        <f t="shared" ca="1" si="838"/>
        <v>0</v>
      </c>
      <c r="Z866" s="76">
        <f t="shared" ca="1" si="838"/>
        <v>0</v>
      </c>
      <c r="AA866" s="76">
        <f t="shared" ca="1" si="838"/>
        <v>0</v>
      </c>
      <c r="AB866" s="76">
        <f t="shared" ref="AB866:AE866" ca="1" si="839">IF($C862=LataProjekcji,ROUND($C863-AB865,0),ROUND(IF(AB864=0,0,$C863-AB865),0))</f>
        <v>0</v>
      </c>
      <c r="AC866" s="76">
        <f t="shared" ca="1" si="839"/>
        <v>0</v>
      </c>
      <c r="AD866" s="76">
        <f t="shared" ca="1" si="839"/>
        <v>0</v>
      </c>
      <c r="AE866" s="76">
        <f t="shared" ca="1" si="839"/>
        <v>0</v>
      </c>
    </row>
    <row r="867" spans="1:31" hidden="1">
      <c r="A867" s="258"/>
      <c r="B867" s="20"/>
      <c r="C867" s="21"/>
      <c r="D867" s="21"/>
      <c r="E867" s="21"/>
      <c r="F867" s="21"/>
      <c r="G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</row>
    <row r="868" spans="1:31" hidden="1">
      <c r="A868" s="258"/>
      <c r="B868" s="20" t="s">
        <v>372</v>
      </c>
      <c r="C868" s="21">
        <f>C861+1</f>
        <v>100</v>
      </c>
      <c r="D868" s="453">
        <f>D861+1</f>
        <v>234</v>
      </c>
      <c r="E868" s="21"/>
      <c r="F868" s="21"/>
      <c r="G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</row>
    <row r="869" spans="1:31" hidden="1">
      <c r="A869" s="258"/>
      <c r="B869" s="21" t="s">
        <v>394</v>
      </c>
      <c r="C869" s="164">
        <f ca="1">IFERROR(YEAR(OFFSET($D$62,C868,0)),0)</f>
        <v>0</v>
      </c>
      <c r="D869" s="164">
        <f ca="1">IFERROR(MONTH(OFFSET($D$62,C868,0)),0)</f>
        <v>0</v>
      </c>
      <c r="E869" s="522">
        <f ca="1">IleMiesiecyDoKoncaRokuRozliczenieDotacji</f>
        <v>0</v>
      </c>
      <c r="F869" s="21"/>
      <c r="G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</row>
    <row r="870" spans="1:31" hidden="1">
      <c r="A870" s="258"/>
      <c r="B870" s="21" t="s">
        <v>387</v>
      </c>
      <c r="C870" s="244">
        <f ca="1">IF(OFFSET($F$62,C868,0)&lt;0,0,OFFSET($F$62,C868,0))</f>
        <v>0</v>
      </c>
      <c r="D870" s="22" t="str">
        <f ca="1">OFFSET($C$62,C868,0)</f>
        <v/>
      </c>
      <c r="E870" s="22">
        <f ca="1">IF(D870&gt;10,ROUND(($C871/12)*$E869,0),$C870)</f>
        <v>0</v>
      </c>
      <c r="F870" s="21"/>
      <c r="G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</row>
    <row r="871" spans="1:31" hidden="1">
      <c r="A871" s="258"/>
      <c r="B871" s="21" t="s">
        <v>395</v>
      </c>
      <c r="C871" s="656">
        <f ca="1">IF(ISBLANK(OFFSET($D$62,C868,0)),0,IF(OFFSET($C$62,C868,0)&gt;10,ROUND(C870*D871,0),IF(C870&lt;0,0,C870)))</f>
        <v>0</v>
      </c>
      <c r="D871" s="654">
        <f ca="1">'Środki trwałe'!C1688</f>
        <v>0</v>
      </c>
      <c r="E871" s="21"/>
      <c r="F871" s="21"/>
      <c r="G871" s="21"/>
      <c r="I871" s="21"/>
      <c r="J871" s="21"/>
      <c r="K871" s="74">
        <f ca="1">ROUND(IF($C869=LataProjekcji,$E870,IF($C869=LataProjekcji,$C871,0)),0)</f>
        <v>0</v>
      </c>
      <c r="L871" s="247">
        <f ca="1">ROUND(IF(OR(AND($C869=LataProjekcji,$E869&gt;0),AND($C869=LataProjekcji,$E869=0,$D870&lt;=10)),$E870,IF($C869&lt;LataProjekcji,IF((SUM($K871:K871)+$C871)&lt;$C870,$C871,$C870-SUM($K871:K871)),0)),0)</f>
        <v>0</v>
      </c>
      <c r="M871" s="247">
        <f ca="1">ROUND(IF(OR(AND($C869=LataProjekcji,$E869&gt;0),AND($C869=LataProjekcji,$E869=0,$D870&lt;=10)),$E870,IF($C869&lt;LataProjekcji,IF((SUM($K871:L871)+$C871)&lt;$C870,$C871,$C870-SUM($K871:L871)),0)),0)</f>
        <v>0</v>
      </c>
      <c r="N871" s="247">
        <f ca="1">ROUND(IF(OR(AND($C869=LataProjekcji,$E869&gt;0),AND($C869=LataProjekcji,$E869=0,$D870&lt;=10)),$E870,IF($C869&lt;LataProjekcji,IF((SUM($K871:M871)+$C871)&lt;$C870,$C871,$C870-SUM($K871:M871)),0)),0)</f>
        <v>0</v>
      </c>
      <c r="O871" s="247">
        <f ca="1">ROUND(IF(OR(AND($C869=LataProjekcji,$E869&gt;0),AND($C869=LataProjekcji,$E869=0,$D870&lt;=10)),$E870,IF($C869&lt;LataProjekcji,IF((SUM($K871:N871)+$C871)&lt;$C870,$C871,$C870-SUM($K871:N871)),0)),0)</f>
        <v>0</v>
      </c>
      <c r="P871" s="247">
        <f ca="1">ROUND(IF(OR(AND($C869=LataProjekcji,$E869&gt;0),AND($C869=LataProjekcji,$E869=0,$D870&lt;=10)),$E870,IF($C869&lt;LataProjekcji,IF((SUM($K871:O871)+$C871)&lt;$C870,$C871,$C870-SUM($K871:O871)),0)),0)</f>
        <v>0</v>
      </c>
      <c r="Q871" s="247">
        <f ca="1">ROUND(IF(OR(AND($C869=LataProjekcji,$E869&gt;0),AND($C869=LataProjekcji,$E869=0,$D870&lt;=10)),$E870,IF($C869&lt;LataProjekcji,IF((SUM($K871:P871)+$C871)&lt;$C870,$C871,$C870-SUM($K871:P871)),0)),0)</f>
        <v>0</v>
      </c>
      <c r="R871" s="247">
        <f ca="1">ROUND(IF(OR(AND($C869=LataProjekcji,$E869&gt;0),AND($C869=LataProjekcji,$E869=0,$D870&lt;=10)),$E870,IF($C869&lt;LataProjekcji,IF((SUM($K871:Q871)+$C871)&lt;$C870,$C871,$C870-SUM($K871:Q871)),0)),0)</f>
        <v>0</v>
      </c>
      <c r="S871" s="247">
        <f ca="1">ROUND(IF(OR(AND($C869=LataProjekcji,$E869&gt;0),AND($C869=LataProjekcji,$E869=0,$D870&lt;=10)),$E870,IF($C869&lt;LataProjekcji,IF((SUM($K871:R871)+$C871)&lt;$C870,$C871,$C870-SUM($K871:R871)),0)),0)</f>
        <v>0</v>
      </c>
      <c r="T871" s="247">
        <f ca="1">ROUND(IF(OR(AND($C869=LataProjekcji,$E869&gt;0),AND($C869=LataProjekcji,$E869=0,$D870&lt;=10)),$E870,IF($C869&lt;LataProjekcji,IF((SUM($K871:S871)+$C871)&lt;$C870,$C871,$C870-SUM($K871:S871)),0)),0)</f>
        <v>0</v>
      </c>
      <c r="U871" s="247">
        <f ca="1">ROUND(IF(OR(AND($C869=LataProjekcji,$E869&gt;0),AND($C869=LataProjekcji,$E869=0,$D870&lt;=10)),$E870,IF($C869&lt;LataProjekcji,IF((SUM($K871:T871)+$C871)&lt;$C870,$C871,$C870-SUM($K871:T871)),0)),0)</f>
        <v>0</v>
      </c>
      <c r="V871" s="247">
        <f ca="1">ROUND(IF(OR(AND($C869=LataProjekcji,$E869&gt;0),AND($C869=LataProjekcji,$E869=0,$D870&lt;=10)),$E870,IF($C869&lt;LataProjekcji,IF((SUM($K871:U871)+$C871)&lt;$C870,$C871,$C870-SUM($K871:U871)),0)),0)</f>
        <v>0</v>
      </c>
      <c r="W871" s="247">
        <f ca="1">ROUND(IF(OR(AND($C869=LataProjekcji,$E869&gt;0),AND($C869=LataProjekcji,$E869=0,$D870&lt;=10)),$E870,IF($C869&lt;LataProjekcji,IF((SUM($K871:V871)+$C871)&lt;$C870,$C871,$C870-SUM($K871:V871)),0)),0)</f>
        <v>0</v>
      </c>
      <c r="X871" s="247">
        <f ca="1">ROUND(IF(OR(AND($C869=LataProjekcji,$E869&gt;0),AND($C869=LataProjekcji,$E869=0,$D870&lt;=10)),$E870,IF($C869&lt;LataProjekcji,IF((SUM($K871:W871)+$C871)&lt;$C870,$C871,$C870-SUM($K871:W871)),0)),0)</f>
        <v>0</v>
      </c>
      <c r="Y871" s="247">
        <f ca="1">ROUND(IF(OR(AND($C869=LataProjekcji,$E869&gt;0),AND($C869=LataProjekcji,$E869=0,$D870&lt;=10)),$E870,IF($C869&lt;LataProjekcji,IF((SUM($K871:X871)+$C871)&lt;$C870,$C871,$C870-SUM($K871:X871)),0)),0)</f>
        <v>0</v>
      </c>
      <c r="Z871" s="247">
        <f ca="1">ROUND(IF(OR(AND($C869=LataProjekcji,$E869&gt;0),AND($C869=LataProjekcji,$E869=0,$D870&lt;=10)),$E870,IF($C869&lt;LataProjekcji,IF((SUM($K871:Y871)+$C871)&lt;$C870,$C871,$C870-SUM($K871:Y871)),0)),0)</f>
        <v>0</v>
      </c>
      <c r="AA871" s="247">
        <f ca="1">ROUND(IF(OR(AND($C869=LataProjekcji,$E869&gt;0),AND($C869=LataProjekcji,$E869=0,$D870&lt;=10)),$E870,IF($C869&lt;LataProjekcji,IF((SUM($K871:Z871)+$C871)&lt;$C870,$C871,$C870-SUM($K871:Z871)),0)),0)</f>
        <v>0</v>
      </c>
      <c r="AB871" s="247">
        <f ca="1">ROUND(IF(OR(AND($C869=LataProjekcji,$E869&gt;0),AND($C869=LataProjekcji,$E869=0,$D870&lt;=10)),$E870,IF($C869&lt;LataProjekcji,IF((SUM($K871:AA871)+$C871)&lt;$C870,$C871,$C870-SUM($K871:AA871)),0)),0)</f>
        <v>0</v>
      </c>
      <c r="AC871" s="247">
        <f ca="1">ROUND(IF(OR(AND($C869=LataProjekcji,$E869&gt;0),AND($C869=LataProjekcji,$E869=0,$D870&lt;=10)),$E870,IF($C869&lt;LataProjekcji,IF((SUM($K871:AB871)+$C871)&lt;$C870,$C871,$C870-SUM($K871:AB871)),0)),0)</f>
        <v>0</v>
      </c>
      <c r="AD871" s="247">
        <f ca="1">ROUND(IF(OR(AND($C869=LataProjekcji,$E869&gt;0),AND($C869=LataProjekcji,$E869=0,$D870&lt;=10)),$E870,IF($C869&lt;LataProjekcji,IF((SUM($K871:AC871)+$C871)&lt;$C870,$C871,$C870-SUM($K871:AC871)),0)),0)</f>
        <v>0</v>
      </c>
      <c r="AE871" s="247">
        <f ca="1">ROUND(IF(OR(AND($C869=LataProjekcji,$E869&gt;0),AND($C869=LataProjekcji,$E869=0,$D870&lt;=10)),$E870,IF($C869&lt;LataProjekcji,IF((SUM($K871:AD871)+$C871)&lt;$C870,$C871,$C870-SUM($K871:AD871)),0)),0)</f>
        <v>0</v>
      </c>
    </row>
    <row r="872" spans="1:31" hidden="1">
      <c r="A872" s="258"/>
      <c r="B872" s="21" t="s">
        <v>396</v>
      </c>
      <c r="C872" s="22"/>
      <c r="D872" s="21"/>
      <c r="E872" s="21"/>
      <c r="F872" s="21"/>
      <c r="G872" s="21"/>
      <c r="I872" s="21"/>
      <c r="J872" s="21"/>
      <c r="K872" s="22">
        <f ca="1">ROUND(K871,0)</f>
        <v>0</v>
      </c>
      <c r="L872" s="22">
        <f t="shared" ref="L872:W872" ca="1" si="840">ROUND(K872+L871,0)</f>
        <v>0</v>
      </c>
      <c r="M872" s="22">
        <f t="shared" ca="1" si="840"/>
        <v>0</v>
      </c>
      <c r="N872" s="22">
        <f t="shared" ca="1" si="840"/>
        <v>0</v>
      </c>
      <c r="O872" s="22">
        <f t="shared" ca="1" si="840"/>
        <v>0</v>
      </c>
      <c r="P872" s="22">
        <f t="shared" ca="1" si="840"/>
        <v>0</v>
      </c>
      <c r="Q872" s="22">
        <f t="shared" ca="1" si="840"/>
        <v>0</v>
      </c>
      <c r="R872" s="22">
        <f t="shared" ca="1" si="840"/>
        <v>0</v>
      </c>
      <c r="S872" s="22">
        <f t="shared" ca="1" si="840"/>
        <v>0</v>
      </c>
      <c r="T872" s="22">
        <f t="shared" ca="1" si="840"/>
        <v>0</v>
      </c>
      <c r="U872" s="22">
        <f t="shared" ca="1" si="840"/>
        <v>0</v>
      </c>
      <c r="V872" s="22">
        <f t="shared" ca="1" si="840"/>
        <v>0</v>
      </c>
      <c r="W872" s="22">
        <f t="shared" ca="1" si="840"/>
        <v>0</v>
      </c>
      <c r="X872" s="22">
        <f ca="1">ROUND(W872+X871,0)</f>
        <v>0</v>
      </c>
      <c r="Y872" s="22">
        <f t="shared" ref="Y872:AA872" ca="1" si="841">ROUND(X872+Y871,0)</f>
        <v>0</v>
      </c>
      <c r="Z872" s="22">
        <f t="shared" ca="1" si="841"/>
        <v>0</v>
      </c>
      <c r="AA872" s="22">
        <f t="shared" ca="1" si="841"/>
        <v>0</v>
      </c>
      <c r="AB872" s="22">
        <f t="shared" ref="AB872" ca="1" si="842">ROUND(AA872+AB871,0)</f>
        <v>0</v>
      </c>
      <c r="AC872" s="22">
        <f t="shared" ref="AC872" ca="1" si="843">ROUND(AB872+AC871,0)</f>
        <v>0</v>
      </c>
      <c r="AD872" s="22">
        <f t="shared" ref="AD872" ca="1" si="844">ROUND(AC872+AD871,0)</f>
        <v>0</v>
      </c>
      <c r="AE872" s="22">
        <f t="shared" ref="AE872" ca="1" si="845">ROUND(AD872+AE871,0)</f>
        <v>0</v>
      </c>
    </row>
    <row r="873" spans="1:31" hidden="1">
      <c r="A873" s="258"/>
      <c r="B873" s="21" t="s">
        <v>387</v>
      </c>
      <c r="C873" s="22"/>
      <c r="D873" s="21"/>
      <c r="E873" s="21"/>
      <c r="F873" s="21"/>
      <c r="G873" s="21"/>
      <c r="I873" s="21"/>
      <c r="J873" s="21"/>
      <c r="K873" s="76">
        <f t="shared" ref="K873:W873" ca="1" si="846">IF($C869=LataProjekcji,ROUND($C870-K872,0),ROUND(IF(K871=0,0,$C870-K872),0))</f>
        <v>0</v>
      </c>
      <c r="L873" s="76">
        <f t="shared" ca="1" si="846"/>
        <v>0</v>
      </c>
      <c r="M873" s="76">
        <f t="shared" ca="1" si="846"/>
        <v>0</v>
      </c>
      <c r="N873" s="76">
        <f t="shared" ca="1" si="846"/>
        <v>0</v>
      </c>
      <c r="O873" s="76">
        <f t="shared" ca="1" si="846"/>
        <v>0</v>
      </c>
      <c r="P873" s="76">
        <f t="shared" ca="1" si="846"/>
        <v>0</v>
      </c>
      <c r="Q873" s="76">
        <f t="shared" ca="1" si="846"/>
        <v>0</v>
      </c>
      <c r="R873" s="76">
        <f t="shared" ca="1" si="846"/>
        <v>0</v>
      </c>
      <c r="S873" s="76">
        <f t="shared" ca="1" si="846"/>
        <v>0</v>
      </c>
      <c r="T873" s="76">
        <f t="shared" ca="1" si="846"/>
        <v>0</v>
      </c>
      <c r="U873" s="76">
        <f t="shared" ca="1" si="846"/>
        <v>0</v>
      </c>
      <c r="V873" s="76">
        <f t="shared" ca="1" si="846"/>
        <v>0</v>
      </c>
      <c r="W873" s="76">
        <f t="shared" ca="1" si="846"/>
        <v>0</v>
      </c>
      <c r="X873" s="76">
        <f t="shared" ref="X873:AA873" ca="1" si="847">IF($C869=LataProjekcji,ROUND($C870-X872,0),ROUND(IF(X871=0,0,$C870-X872),0))</f>
        <v>0</v>
      </c>
      <c r="Y873" s="76">
        <f t="shared" ca="1" si="847"/>
        <v>0</v>
      </c>
      <c r="Z873" s="76">
        <f t="shared" ca="1" si="847"/>
        <v>0</v>
      </c>
      <c r="AA873" s="76">
        <f t="shared" ca="1" si="847"/>
        <v>0</v>
      </c>
      <c r="AB873" s="76">
        <f t="shared" ref="AB873:AE873" ca="1" si="848">IF($C869=LataProjekcji,ROUND($C870-AB872,0),ROUND(IF(AB871=0,0,$C870-AB872),0))</f>
        <v>0</v>
      </c>
      <c r="AC873" s="76">
        <f t="shared" ca="1" si="848"/>
        <v>0</v>
      </c>
      <c r="AD873" s="76">
        <f t="shared" ca="1" si="848"/>
        <v>0</v>
      </c>
      <c r="AE873" s="76">
        <f t="shared" ca="1" si="848"/>
        <v>0</v>
      </c>
    </row>
    <row r="874" spans="1:31" hidden="1">
      <c r="A874" s="258"/>
      <c r="B874" s="21"/>
      <c r="C874" s="22"/>
      <c r="D874" s="21"/>
      <c r="E874" s="21"/>
      <c r="F874" s="21"/>
      <c r="G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</row>
    <row r="875" spans="1:31" hidden="1">
      <c r="A875" s="258"/>
      <c r="B875" s="20" t="s">
        <v>372</v>
      </c>
      <c r="C875" s="21">
        <f>C868+1</f>
        <v>101</v>
      </c>
      <c r="D875" s="453">
        <f>D868+1</f>
        <v>235</v>
      </c>
      <c r="E875" s="21"/>
      <c r="F875" s="21"/>
      <c r="G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</row>
    <row r="876" spans="1:31" hidden="1">
      <c r="A876" s="258"/>
      <c r="B876" s="21" t="s">
        <v>394</v>
      </c>
      <c r="C876" s="164">
        <f ca="1">IFERROR(YEAR(OFFSET($D$62,C875,0)),0)</f>
        <v>0</v>
      </c>
      <c r="D876" s="164">
        <f ca="1">IFERROR(MONTH(OFFSET($D$62,C875,0)),0)</f>
        <v>0</v>
      </c>
      <c r="E876" s="522">
        <f ca="1">IleMiesiecyDoKoncaRokuRozliczenieDotacji</f>
        <v>0</v>
      </c>
      <c r="F876" s="21"/>
      <c r="G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</row>
    <row r="877" spans="1:31" hidden="1">
      <c r="A877" s="258"/>
      <c r="B877" s="21" t="s">
        <v>387</v>
      </c>
      <c r="C877" s="244">
        <f ca="1">IF(OFFSET($F$62,C875,0)&lt;0,0,OFFSET($F$62,C875,0))</f>
        <v>0</v>
      </c>
      <c r="D877" s="22" t="str">
        <f ca="1">OFFSET($C$62,C875,0)</f>
        <v/>
      </c>
      <c r="E877" s="22">
        <f ca="1">IF(D877&gt;10,ROUND(($C878/12)*$E876,0),$C877)</f>
        <v>0</v>
      </c>
      <c r="F877" s="21"/>
      <c r="G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258"/>
      <c r="B878" s="21" t="s">
        <v>395</v>
      </c>
      <c r="C878" s="656">
        <f ca="1">IF(ISBLANK(OFFSET($D$62,C875,0)),0,IF(OFFSET($C$62,C875,0)&gt;10,ROUND(C877*D878,0),IF(C877&lt;0,0,C877)))</f>
        <v>0</v>
      </c>
      <c r="D878" s="654">
        <f ca="1">'Środki trwałe'!C1695</f>
        <v>0</v>
      </c>
      <c r="E878" s="21"/>
      <c r="F878" s="21"/>
      <c r="G878" s="21"/>
      <c r="I878" s="21"/>
      <c r="J878" s="21"/>
      <c r="K878" s="74">
        <f ca="1">ROUND(IF($C876=LataProjekcji,$E877,IF($C876=LataProjekcji,$C878,0)),0)</f>
        <v>0</v>
      </c>
      <c r="L878" s="247">
        <f ca="1">ROUND(IF(OR(AND($C876=LataProjekcji,$E876&gt;0),AND($C876=LataProjekcji,$E876=0,$D877&lt;=10)),$E877,IF($C876&lt;LataProjekcji,IF((SUM($K878:K878)+$C878)&lt;$C877,$C878,$C877-SUM($K878:K878)),0)),0)</f>
        <v>0</v>
      </c>
      <c r="M878" s="247">
        <f ca="1">ROUND(IF(OR(AND($C876=LataProjekcji,$E876&gt;0),AND($C876=LataProjekcji,$E876=0,$D877&lt;=10)),$E877,IF($C876&lt;LataProjekcji,IF((SUM($K878:L878)+$C878)&lt;$C877,$C878,$C877-SUM($K878:L878)),0)),0)</f>
        <v>0</v>
      </c>
      <c r="N878" s="247">
        <f ca="1">ROUND(IF(OR(AND($C876=LataProjekcji,$E876&gt;0),AND($C876=LataProjekcji,$E876=0,$D877&lt;=10)),$E877,IF($C876&lt;LataProjekcji,IF((SUM($K878:M878)+$C878)&lt;$C877,$C878,$C877-SUM($K878:M878)),0)),0)</f>
        <v>0</v>
      </c>
      <c r="O878" s="247">
        <f ca="1">ROUND(IF(OR(AND($C876=LataProjekcji,$E876&gt;0),AND($C876=LataProjekcji,$E876=0,$D877&lt;=10)),$E877,IF($C876&lt;LataProjekcji,IF((SUM($K878:N878)+$C878)&lt;$C877,$C878,$C877-SUM($K878:N878)),0)),0)</f>
        <v>0</v>
      </c>
      <c r="P878" s="247">
        <f ca="1">ROUND(IF(OR(AND($C876=LataProjekcji,$E876&gt;0),AND($C876=LataProjekcji,$E876=0,$D877&lt;=10)),$E877,IF($C876&lt;LataProjekcji,IF((SUM($K878:O878)+$C878)&lt;$C877,$C878,$C877-SUM($K878:O878)),0)),0)</f>
        <v>0</v>
      </c>
      <c r="Q878" s="247">
        <f ca="1">ROUND(IF(OR(AND($C876=LataProjekcji,$E876&gt;0),AND($C876=LataProjekcji,$E876=0,$D877&lt;=10)),$E877,IF($C876&lt;LataProjekcji,IF((SUM($K878:P878)+$C878)&lt;$C877,$C878,$C877-SUM($K878:P878)),0)),0)</f>
        <v>0</v>
      </c>
      <c r="R878" s="247">
        <f ca="1">ROUND(IF(OR(AND($C876=LataProjekcji,$E876&gt;0),AND($C876=LataProjekcji,$E876=0,$D877&lt;=10)),$E877,IF($C876&lt;LataProjekcji,IF((SUM($K878:Q878)+$C878)&lt;$C877,$C878,$C877-SUM($K878:Q878)),0)),0)</f>
        <v>0</v>
      </c>
      <c r="S878" s="247">
        <f ca="1">ROUND(IF(OR(AND($C876=LataProjekcji,$E876&gt;0),AND($C876=LataProjekcji,$E876=0,$D877&lt;=10)),$E877,IF($C876&lt;LataProjekcji,IF((SUM($K878:R878)+$C878)&lt;$C877,$C878,$C877-SUM($K878:R878)),0)),0)</f>
        <v>0</v>
      </c>
      <c r="T878" s="247">
        <f ca="1">ROUND(IF(OR(AND($C876=LataProjekcji,$E876&gt;0),AND($C876=LataProjekcji,$E876=0,$D877&lt;=10)),$E877,IF($C876&lt;LataProjekcji,IF((SUM($K878:S878)+$C878)&lt;$C877,$C878,$C877-SUM($K878:S878)),0)),0)</f>
        <v>0</v>
      </c>
      <c r="U878" s="247">
        <f ca="1">ROUND(IF(OR(AND($C876=LataProjekcji,$E876&gt;0),AND($C876=LataProjekcji,$E876=0,$D877&lt;=10)),$E877,IF($C876&lt;LataProjekcji,IF((SUM($K878:T878)+$C878)&lt;$C877,$C878,$C877-SUM($K878:T878)),0)),0)</f>
        <v>0</v>
      </c>
      <c r="V878" s="247">
        <f ca="1">ROUND(IF(OR(AND($C876=LataProjekcji,$E876&gt;0),AND($C876=LataProjekcji,$E876=0,$D877&lt;=10)),$E877,IF($C876&lt;LataProjekcji,IF((SUM($K878:U878)+$C878)&lt;$C877,$C878,$C877-SUM($K878:U878)),0)),0)</f>
        <v>0</v>
      </c>
      <c r="W878" s="247">
        <f ca="1">ROUND(IF(OR(AND($C876=LataProjekcji,$E876&gt;0),AND($C876=LataProjekcji,$E876=0,$D877&lt;=10)),$E877,IF($C876&lt;LataProjekcji,IF((SUM($K878:V878)+$C878)&lt;$C877,$C878,$C877-SUM($K878:V878)),0)),0)</f>
        <v>0</v>
      </c>
      <c r="X878" s="247">
        <f ca="1">ROUND(IF(OR(AND($C876=LataProjekcji,$E876&gt;0),AND($C876=LataProjekcji,$E876=0,$D877&lt;=10)),$E877,IF($C876&lt;LataProjekcji,IF((SUM($K878:W878)+$C878)&lt;$C877,$C878,$C877-SUM($K878:W878)),0)),0)</f>
        <v>0</v>
      </c>
      <c r="Y878" s="247">
        <f ca="1">ROUND(IF(OR(AND($C876=LataProjekcji,$E876&gt;0),AND($C876=LataProjekcji,$E876=0,$D877&lt;=10)),$E877,IF($C876&lt;LataProjekcji,IF((SUM($K878:X878)+$C878)&lt;$C877,$C878,$C877-SUM($K878:X878)),0)),0)</f>
        <v>0</v>
      </c>
      <c r="Z878" s="247">
        <f ca="1">ROUND(IF(OR(AND($C876=LataProjekcji,$E876&gt;0),AND($C876=LataProjekcji,$E876=0,$D877&lt;=10)),$E877,IF($C876&lt;LataProjekcji,IF((SUM($K878:Y878)+$C878)&lt;$C877,$C878,$C877-SUM($K878:Y878)),0)),0)</f>
        <v>0</v>
      </c>
      <c r="AA878" s="247">
        <f ca="1">ROUND(IF(OR(AND($C876=LataProjekcji,$E876&gt;0),AND($C876=LataProjekcji,$E876=0,$D877&lt;=10)),$E877,IF($C876&lt;LataProjekcji,IF((SUM($K878:Z878)+$C878)&lt;$C877,$C878,$C877-SUM($K878:Z878)),0)),0)</f>
        <v>0</v>
      </c>
      <c r="AB878" s="247">
        <f ca="1">ROUND(IF(OR(AND($C876=LataProjekcji,$E876&gt;0),AND($C876=LataProjekcji,$E876=0,$D877&lt;=10)),$E877,IF($C876&lt;LataProjekcji,IF((SUM($K878:AA878)+$C878)&lt;$C877,$C878,$C877-SUM($K878:AA878)),0)),0)</f>
        <v>0</v>
      </c>
      <c r="AC878" s="247">
        <f ca="1">ROUND(IF(OR(AND($C876=LataProjekcji,$E876&gt;0),AND($C876=LataProjekcji,$E876=0,$D877&lt;=10)),$E877,IF($C876&lt;LataProjekcji,IF((SUM($K878:AB878)+$C878)&lt;$C877,$C878,$C877-SUM($K878:AB878)),0)),0)</f>
        <v>0</v>
      </c>
      <c r="AD878" s="247">
        <f ca="1">ROUND(IF(OR(AND($C876=LataProjekcji,$E876&gt;0),AND($C876=LataProjekcji,$E876=0,$D877&lt;=10)),$E877,IF($C876&lt;LataProjekcji,IF((SUM($K878:AC878)+$C878)&lt;$C877,$C878,$C877-SUM($K878:AC878)),0)),0)</f>
        <v>0</v>
      </c>
      <c r="AE878" s="247">
        <f ca="1">ROUND(IF(OR(AND($C876=LataProjekcji,$E876&gt;0),AND($C876=LataProjekcji,$E876=0,$D877&lt;=10)),$E877,IF($C876&lt;LataProjekcji,IF((SUM($K878:AD878)+$C878)&lt;$C877,$C878,$C877-SUM($K878:AD878)),0)),0)</f>
        <v>0</v>
      </c>
    </row>
    <row r="879" spans="1:31" hidden="1">
      <c r="A879" s="258"/>
      <c r="B879" s="21" t="s">
        <v>396</v>
      </c>
      <c r="C879" s="22"/>
      <c r="D879" s="21"/>
      <c r="E879" s="21"/>
      <c r="F879" s="21"/>
      <c r="G879" s="21"/>
      <c r="I879" s="21"/>
      <c r="J879" s="21"/>
      <c r="K879" s="22">
        <f ca="1">ROUND(K878,0)</f>
        <v>0</v>
      </c>
      <c r="L879" s="22">
        <f t="shared" ref="L879:W879" ca="1" si="849">ROUND(K879+L878,0)</f>
        <v>0</v>
      </c>
      <c r="M879" s="22">
        <f t="shared" ca="1" si="849"/>
        <v>0</v>
      </c>
      <c r="N879" s="22">
        <f t="shared" ca="1" si="849"/>
        <v>0</v>
      </c>
      <c r="O879" s="22">
        <f t="shared" ca="1" si="849"/>
        <v>0</v>
      </c>
      <c r="P879" s="22">
        <f t="shared" ca="1" si="849"/>
        <v>0</v>
      </c>
      <c r="Q879" s="22">
        <f t="shared" ca="1" si="849"/>
        <v>0</v>
      </c>
      <c r="R879" s="22">
        <f t="shared" ca="1" si="849"/>
        <v>0</v>
      </c>
      <c r="S879" s="22">
        <f t="shared" ca="1" si="849"/>
        <v>0</v>
      </c>
      <c r="T879" s="22">
        <f t="shared" ca="1" si="849"/>
        <v>0</v>
      </c>
      <c r="U879" s="22">
        <f t="shared" ca="1" si="849"/>
        <v>0</v>
      </c>
      <c r="V879" s="22">
        <f t="shared" ca="1" si="849"/>
        <v>0</v>
      </c>
      <c r="W879" s="22">
        <f t="shared" ca="1" si="849"/>
        <v>0</v>
      </c>
      <c r="X879" s="22">
        <f ca="1">ROUND(W879+X878,0)</f>
        <v>0</v>
      </c>
      <c r="Y879" s="22">
        <f t="shared" ref="Y879:AA879" ca="1" si="850">ROUND(X879+Y878,0)</f>
        <v>0</v>
      </c>
      <c r="Z879" s="22">
        <f t="shared" ca="1" si="850"/>
        <v>0</v>
      </c>
      <c r="AA879" s="22">
        <f t="shared" ca="1" si="850"/>
        <v>0</v>
      </c>
      <c r="AB879" s="22">
        <f t="shared" ref="AB879" ca="1" si="851">ROUND(AA879+AB878,0)</f>
        <v>0</v>
      </c>
      <c r="AC879" s="22">
        <f t="shared" ref="AC879" ca="1" si="852">ROUND(AB879+AC878,0)</f>
        <v>0</v>
      </c>
      <c r="AD879" s="22">
        <f t="shared" ref="AD879" ca="1" si="853">ROUND(AC879+AD878,0)</f>
        <v>0</v>
      </c>
      <c r="AE879" s="22">
        <f t="shared" ref="AE879" ca="1" si="854">ROUND(AD879+AE878,0)</f>
        <v>0</v>
      </c>
    </row>
    <row r="880" spans="1:31" hidden="1">
      <c r="A880" s="258"/>
      <c r="B880" s="21" t="s">
        <v>387</v>
      </c>
      <c r="C880" s="22"/>
      <c r="D880" s="21"/>
      <c r="E880" s="21"/>
      <c r="F880" s="21"/>
      <c r="G880" s="21"/>
      <c r="I880" s="21"/>
      <c r="J880" s="21"/>
      <c r="K880" s="76">
        <f t="shared" ref="K880:W880" ca="1" si="855">IF($C876=LataProjekcji,ROUND($C877-K879,0),ROUND(IF(K878=0,0,$C877-K879),0))</f>
        <v>0</v>
      </c>
      <c r="L880" s="76">
        <f t="shared" ca="1" si="855"/>
        <v>0</v>
      </c>
      <c r="M880" s="76">
        <f t="shared" ca="1" si="855"/>
        <v>0</v>
      </c>
      <c r="N880" s="76">
        <f t="shared" ca="1" si="855"/>
        <v>0</v>
      </c>
      <c r="O880" s="76">
        <f t="shared" ca="1" si="855"/>
        <v>0</v>
      </c>
      <c r="P880" s="76">
        <f t="shared" ca="1" si="855"/>
        <v>0</v>
      </c>
      <c r="Q880" s="76">
        <f t="shared" ca="1" si="855"/>
        <v>0</v>
      </c>
      <c r="R880" s="76">
        <f t="shared" ca="1" si="855"/>
        <v>0</v>
      </c>
      <c r="S880" s="76">
        <f t="shared" ca="1" si="855"/>
        <v>0</v>
      </c>
      <c r="T880" s="76">
        <f t="shared" ca="1" si="855"/>
        <v>0</v>
      </c>
      <c r="U880" s="76">
        <f t="shared" ca="1" si="855"/>
        <v>0</v>
      </c>
      <c r="V880" s="76">
        <f t="shared" ca="1" si="855"/>
        <v>0</v>
      </c>
      <c r="W880" s="76">
        <f t="shared" ca="1" si="855"/>
        <v>0</v>
      </c>
      <c r="X880" s="76">
        <f t="shared" ref="X880:AA880" ca="1" si="856">IF($C876=LataProjekcji,ROUND($C877-X879,0),ROUND(IF(X878=0,0,$C877-X879),0))</f>
        <v>0</v>
      </c>
      <c r="Y880" s="76">
        <f t="shared" ca="1" si="856"/>
        <v>0</v>
      </c>
      <c r="Z880" s="76">
        <f t="shared" ca="1" si="856"/>
        <v>0</v>
      </c>
      <c r="AA880" s="76">
        <f t="shared" ca="1" si="856"/>
        <v>0</v>
      </c>
      <c r="AB880" s="76">
        <f t="shared" ref="AB880:AE880" ca="1" si="857">IF($C876=LataProjekcji,ROUND($C877-AB879,0),ROUND(IF(AB878=0,0,$C877-AB879),0))</f>
        <v>0</v>
      </c>
      <c r="AC880" s="76">
        <f t="shared" ca="1" si="857"/>
        <v>0</v>
      </c>
      <c r="AD880" s="76">
        <f t="shared" ca="1" si="857"/>
        <v>0</v>
      </c>
      <c r="AE880" s="76">
        <f t="shared" ca="1" si="857"/>
        <v>0</v>
      </c>
    </row>
    <row r="881" spans="1:31" hidden="1">
      <c r="A881" s="258"/>
      <c r="B881" s="21"/>
      <c r="C881" s="22"/>
      <c r="D881" s="21"/>
      <c r="E881" s="21"/>
      <c r="F881" s="21"/>
      <c r="G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</row>
    <row r="882" spans="1:31" hidden="1">
      <c r="A882" s="258"/>
      <c r="B882" s="20" t="s">
        <v>372</v>
      </c>
      <c r="C882" s="21">
        <f>C875+1</f>
        <v>102</v>
      </c>
      <c r="D882" s="453">
        <f>D875+1</f>
        <v>236</v>
      </c>
      <c r="E882" s="21"/>
      <c r="F882" s="21"/>
      <c r="G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</row>
    <row r="883" spans="1:31" hidden="1">
      <c r="A883" s="258"/>
      <c r="B883" s="21" t="s">
        <v>394</v>
      </c>
      <c r="C883" s="164">
        <f ca="1">IFERROR(YEAR(OFFSET($D$62,C882,0)),0)</f>
        <v>0</v>
      </c>
      <c r="D883" s="164">
        <f ca="1">IFERROR(MONTH(OFFSET($D$62,C882,0)),0)</f>
        <v>0</v>
      </c>
      <c r="E883" s="522">
        <f ca="1">IleMiesiecyDoKoncaRokuRozliczenieDotacji</f>
        <v>0</v>
      </c>
      <c r="F883" s="21"/>
      <c r="G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258"/>
      <c r="B884" s="21" t="s">
        <v>387</v>
      </c>
      <c r="C884" s="244">
        <f ca="1">IF(OFFSET($F$62,C882,0)&lt;0,0,OFFSET($F$62,C882,0))</f>
        <v>0</v>
      </c>
      <c r="D884" s="22" t="str">
        <f ca="1">OFFSET($C$62,C882,0)</f>
        <v/>
      </c>
      <c r="E884" s="22">
        <f ca="1">IF(D884&gt;10,ROUND(($C885/12)*$E883,0),$C884)</f>
        <v>0</v>
      </c>
      <c r="F884" s="21"/>
      <c r="G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258"/>
      <c r="B885" s="21" t="s">
        <v>395</v>
      </c>
      <c r="C885" s="656">
        <f ca="1">IF(ISBLANK(OFFSET($D$62,C882,0)),0,IF(OFFSET($C$62,C882,0)&gt;10,ROUND(C884*D885,0),IF(C884&lt;0,0,C884)))</f>
        <v>0</v>
      </c>
      <c r="D885" s="654">
        <f ca="1">'Środki trwałe'!C1702</f>
        <v>0</v>
      </c>
      <c r="E885" s="21"/>
      <c r="F885" s="21"/>
      <c r="G885" s="21"/>
      <c r="I885" s="21"/>
      <c r="J885" s="21"/>
      <c r="K885" s="74">
        <f ca="1">ROUND(IF($C883=LataProjekcji,$E884,IF($C883=LataProjekcji,$C885,0)),0)</f>
        <v>0</v>
      </c>
      <c r="L885" s="247">
        <f ca="1">ROUND(IF(OR(AND($C883=LataProjekcji,$E883&gt;0),AND($C883=LataProjekcji,$E883=0,$D884&lt;=10)),$E884,IF($C883&lt;LataProjekcji,IF((SUM($K885:K885)+$C885)&lt;$C884,$C885,$C884-SUM($K885:K885)),0)),0)</f>
        <v>0</v>
      </c>
      <c r="M885" s="247">
        <f ca="1">ROUND(IF(OR(AND($C883=LataProjekcji,$E883&gt;0),AND($C883=LataProjekcji,$E883=0,$D884&lt;=10)),$E884,IF($C883&lt;LataProjekcji,IF((SUM($K885:L885)+$C885)&lt;$C884,$C885,$C884-SUM($K885:L885)),0)),0)</f>
        <v>0</v>
      </c>
      <c r="N885" s="247">
        <f ca="1">ROUND(IF(OR(AND($C883=LataProjekcji,$E883&gt;0),AND($C883=LataProjekcji,$E883=0,$D884&lt;=10)),$E884,IF($C883&lt;LataProjekcji,IF((SUM($K885:M885)+$C885)&lt;$C884,$C885,$C884-SUM($K885:M885)),0)),0)</f>
        <v>0</v>
      </c>
      <c r="O885" s="247">
        <f ca="1">ROUND(IF(OR(AND($C883=LataProjekcji,$E883&gt;0),AND($C883=LataProjekcji,$E883=0,$D884&lt;=10)),$E884,IF($C883&lt;LataProjekcji,IF((SUM($K885:N885)+$C885)&lt;$C884,$C885,$C884-SUM($K885:N885)),0)),0)</f>
        <v>0</v>
      </c>
      <c r="P885" s="247">
        <f ca="1">ROUND(IF(OR(AND($C883=LataProjekcji,$E883&gt;0),AND($C883=LataProjekcji,$E883=0,$D884&lt;=10)),$E884,IF($C883&lt;LataProjekcji,IF((SUM($K885:O885)+$C885)&lt;$C884,$C885,$C884-SUM($K885:O885)),0)),0)</f>
        <v>0</v>
      </c>
      <c r="Q885" s="247">
        <f ca="1">ROUND(IF(OR(AND($C883=LataProjekcji,$E883&gt;0),AND($C883=LataProjekcji,$E883=0,$D884&lt;=10)),$E884,IF($C883&lt;LataProjekcji,IF((SUM($K885:P885)+$C885)&lt;$C884,$C885,$C884-SUM($K885:P885)),0)),0)</f>
        <v>0</v>
      </c>
      <c r="R885" s="247">
        <f ca="1">ROUND(IF(OR(AND($C883=LataProjekcji,$E883&gt;0),AND($C883=LataProjekcji,$E883=0,$D884&lt;=10)),$E884,IF($C883&lt;LataProjekcji,IF((SUM($K885:Q885)+$C885)&lt;$C884,$C885,$C884-SUM($K885:Q885)),0)),0)</f>
        <v>0</v>
      </c>
      <c r="S885" s="247">
        <f ca="1">ROUND(IF(OR(AND($C883=LataProjekcji,$E883&gt;0),AND($C883=LataProjekcji,$E883=0,$D884&lt;=10)),$E884,IF($C883&lt;LataProjekcji,IF((SUM($K885:R885)+$C885)&lt;$C884,$C885,$C884-SUM($K885:R885)),0)),0)</f>
        <v>0</v>
      </c>
      <c r="T885" s="247">
        <f ca="1">ROUND(IF(OR(AND($C883=LataProjekcji,$E883&gt;0),AND($C883=LataProjekcji,$E883=0,$D884&lt;=10)),$E884,IF($C883&lt;LataProjekcji,IF((SUM($K885:S885)+$C885)&lt;$C884,$C885,$C884-SUM($K885:S885)),0)),0)</f>
        <v>0</v>
      </c>
      <c r="U885" s="247">
        <f ca="1">ROUND(IF(OR(AND($C883=LataProjekcji,$E883&gt;0),AND($C883=LataProjekcji,$E883=0,$D884&lt;=10)),$E884,IF($C883&lt;LataProjekcji,IF((SUM($K885:T885)+$C885)&lt;$C884,$C885,$C884-SUM($K885:T885)),0)),0)</f>
        <v>0</v>
      </c>
      <c r="V885" s="247">
        <f ca="1">ROUND(IF(OR(AND($C883=LataProjekcji,$E883&gt;0),AND($C883=LataProjekcji,$E883=0,$D884&lt;=10)),$E884,IF($C883&lt;LataProjekcji,IF((SUM($K885:U885)+$C885)&lt;$C884,$C885,$C884-SUM($K885:U885)),0)),0)</f>
        <v>0</v>
      </c>
      <c r="W885" s="247">
        <f ca="1">ROUND(IF(OR(AND($C883=LataProjekcji,$E883&gt;0),AND($C883=LataProjekcji,$E883=0,$D884&lt;=10)),$E884,IF($C883&lt;LataProjekcji,IF((SUM($K885:V885)+$C885)&lt;$C884,$C885,$C884-SUM($K885:V885)),0)),0)</f>
        <v>0</v>
      </c>
      <c r="X885" s="247">
        <f ca="1">ROUND(IF(OR(AND($C883=LataProjekcji,$E883&gt;0),AND($C883=LataProjekcji,$E883=0,$D884&lt;=10)),$E884,IF($C883&lt;LataProjekcji,IF((SUM($K885:W885)+$C885)&lt;$C884,$C885,$C884-SUM($K885:W885)),0)),0)</f>
        <v>0</v>
      </c>
      <c r="Y885" s="247">
        <f ca="1">ROUND(IF(OR(AND($C883=LataProjekcji,$E883&gt;0),AND($C883=LataProjekcji,$E883=0,$D884&lt;=10)),$E884,IF($C883&lt;LataProjekcji,IF((SUM($K885:X885)+$C885)&lt;$C884,$C885,$C884-SUM($K885:X885)),0)),0)</f>
        <v>0</v>
      </c>
      <c r="Z885" s="247">
        <f ca="1">ROUND(IF(OR(AND($C883=LataProjekcji,$E883&gt;0),AND($C883=LataProjekcji,$E883=0,$D884&lt;=10)),$E884,IF($C883&lt;LataProjekcji,IF((SUM($K885:Y885)+$C885)&lt;$C884,$C885,$C884-SUM($K885:Y885)),0)),0)</f>
        <v>0</v>
      </c>
      <c r="AA885" s="247">
        <f ca="1">ROUND(IF(OR(AND($C883=LataProjekcji,$E883&gt;0),AND($C883=LataProjekcji,$E883=0,$D884&lt;=10)),$E884,IF($C883&lt;LataProjekcji,IF((SUM($K885:Z885)+$C885)&lt;$C884,$C885,$C884-SUM($K885:Z885)),0)),0)</f>
        <v>0</v>
      </c>
      <c r="AB885" s="247">
        <f ca="1">ROUND(IF(OR(AND($C883=LataProjekcji,$E883&gt;0),AND($C883=LataProjekcji,$E883=0,$D884&lt;=10)),$E884,IF($C883&lt;LataProjekcji,IF((SUM($K885:AA885)+$C885)&lt;$C884,$C885,$C884-SUM($K885:AA885)),0)),0)</f>
        <v>0</v>
      </c>
      <c r="AC885" s="247">
        <f ca="1">ROUND(IF(OR(AND($C883=LataProjekcji,$E883&gt;0),AND($C883=LataProjekcji,$E883=0,$D884&lt;=10)),$E884,IF($C883&lt;LataProjekcji,IF((SUM($K885:AB885)+$C885)&lt;$C884,$C885,$C884-SUM($K885:AB885)),0)),0)</f>
        <v>0</v>
      </c>
      <c r="AD885" s="247">
        <f ca="1">ROUND(IF(OR(AND($C883=LataProjekcji,$E883&gt;0),AND($C883=LataProjekcji,$E883=0,$D884&lt;=10)),$E884,IF($C883&lt;LataProjekcji,IF((SUM($K885:AC885)+$C885)&lt;$C884,$C885,$C884-SUM($K885:AC885)),0)),0)</f>
        <v>0</v>
      </c>
      <c r="AE885" s="247">
        <f ca="1">ROUND(IF(OR(AND($C883=LataProjekcji,$E883&gt;0),AND($C883=LataProjekcji,$E883=0,$D884&lt;=10)),$E884,IF($C883&lt;LataProjekcji,IF((SUM($K885:AD885)+$C885)&lt;$C884,$C885,$C884-SUM($K885:AD885)),0)),0)</f>
        <v>0</v>
      </c>
    </row>
    <row r="886" spans="1:31" hidden="1">
      <c r="A886" s="258"/>
      <c r="B886" s="21" t="s">
        <v>396</v>
      </c>
      <c r="C886" s="22"/>
      <c r="D886" s="21"/>
      <c r="E886" s="21"/>
      <c r="F886" s="21"/>
      <c r="G886" s="21"/>
      <c r="I886" s="21"/>
      <c r="J886" s="21"/>
      <c r="K886" s="22">
        <f ca="1">ROUND(K885,0)</f>
        <v>0</v>
      </c>
      <c r="L886" s="22">
        <f t="shared" ref="L886:W886" ca="1" si="858">ROUND(K886+L885,0)</f>
        <v>0</v>
      </c>
      <c r="M886" s="22">
        <f t="shared" ca="1" si="858"/>
        <v>0</v>
      </c>
      <c r="N886" s="22">
        <f t="shared" ca="1" si="858"/>
        <v>0</v>
      </c>
      <c r="O886" s="22">
        <f t="shared" ca="1" si="858"/>
        <v>0</v>
      </c>
      <c r="P886" s="22">
        <f t="shared" ca="1" si="858"/>
        <v>0</v>
      </c>
      <c r="Q886" s="22">
        <f t="shared" ca="1" si="858"/>
        <v>0</v>
      </c>
      <c r="R886" s="22">
        <f t="shared" ca="1" si="858"/>
        <v>0</v>
      </c>
      <c r="S886" s="22">
        <f t="shared" ca="1" si="858"/>
        <v>0</v>
      </c>
      <c r="T886" s="22">
        <f t="shared" ca="1" si="858"/>
        <v>0</v>
      </c>
      <c r="U886" s="22">
        <f t="shared" ca="1" si="858"/>
        <v>0</v>
      </c>
      <c r="V886" s="22">
        <f t="shared" ca="1" si="858"/>
        <v>0</v>
      </c>
      <c r="W886" s="22">
        <f t="shared" ca="1" si="858"/>
        <v>0</v>
      </c>
      <c r="X886" s="22">
        <f ca="1">ROUND(W886+X885,0)</f>
        <v>0</v>
      </c>
      <c r="Y886" s="22">
        <f t="shared" ref="Y886:AA886" ca="1" si="859">ROUND(X886+Y885,0)</f>
        <v>0</v>
      </c>
      <c r="Z886" s="22">
        <f t="shared" ca="1" si="859"/>
        <v>0</v>
      </c>
      <c r="AA886" s="22">
        <f t="shared" ca="1" si="859"/>
        <v>0</v>
      </c>
      <c r="AB886" s="22">
        <f t="shared" ref="AB886" ca="1" si="860">ROUND(AA886+AB885,0)</f>
        <v>0</v>
      </c>
      <c r="AC886" s="22">
        <f t="shared" ref="AC886" ca="1" si="861">ROUND(AB886+AC885,0)</f>
        <v>0</v>
      </c>
      <c r="AD886" s="22">
        <f t="shared" ref="AD886" ca="1" si="862">ROUND(AC886+AD885,0)</f>
        <v>0</v>
      </c>
      <c r="AE886" s="22">
        <f t="shared" ref="AE886" ca="1" si="863">ROUND(AD886+AE885,0)</f>
        <v>0</v>
      </c>
    </row>
    <row r="887" spans="1:31" hidden="1">
      <c r="A887" s="258"/>
      <c r="B887" s="21" t="s">
        <v>387</v>
      </c>
      <c r="C887" s="22"/>
      <c r="D887" s="21"/>
      <c r="E887" s="21"/>
      <c r="F887" s="21"/>
      <c r="G887" s="21"/>
      <c r="I887" s="21"/>
      <c r="J887" s="21"/>
      <c r="K887" s="76">
        <f t="shared" ref="K887:W887" ca="1" si="864">IF($C883=LataProjekcji,ROUND($C884-K886,0),ROUND(IF(K885=0,0,$C884-K886),0))</f>
        <v>0</v>
      </c>
      <c r="L887" s="76">
        <f t="shared" ca="1" si="864"/>
        <v>0</v>
      </c>
      <c r="M887" s="76">
        <f t="shared" ca="1" si="864"/>
        <v>0</v>
      </c>
      <c r="N887" s="76">
        <f t="shared" ca="1" si="864"/>
        <v>0</v>
      </c>
      <c r="O887" s="76">
        <f t="shared" ca="1" si="864"/>
        <v>0</v>
      </c>
      <c r="P887" s="76">
        <f t="shared" ca="1" si="864"/>
        <v>0</v>
      </c>
      <c r="Q887" s="76">
        <f t="shared" ca="1" si="864"/>
        <v>0</v>
      </c>
      <c r="R887" s="76">
        <f t="shared" ca="1" si="864"/>
        <v>0</v>
      </c>
      <c r="S887" s="76">
        <f t="shared" ca="1" si="864"/>
        <v>0</v>
      </c>
      <c r="T887" s="76">
        <f t="shared" ca="1" si="864"/>
        <v>0</v>
      </c>
      <c r="U887" s="76">
        <f t="shared" ca="1" si="864"/>
        <v>0</v>
      </c>
      <c r="V887" s="76">
        <f t="shared" ca="1" si="864"/>
        <v>0</v>
      </c>
      <c r="W887" s="76">
        <f t="shared" ca="1" si="864"/>
        <v>0</v>
      </c>
      <c r="X887" s="76">
        <f t="shared" ref="X887:AA887" ca="1" si="865">IF($C883=LataProjekcji,ROUND($C884-X886,0),ROUND(IF(X885=0,0,$C884-X886),0))</f>
        <v>0</v>
      </c>
      <c r="Y887" s="76">
        <f t="shared" ca="1" si="865"/>
        <v>0</v>
      </c>
      <c r="Z887" s="76">
        <f t="shared" ca="1" si="865"/>
        <v>0</v>
      </c>
      <c r="AA887" s="76">
        <f t="shared" ca="1" si="865"/>
        <v>0</v>
      </c>
      <c r="AB887" s="76">
        <f t="shared" ref="AB887:AE887" ca="1" si="866">IF($C883=LataProjekcji,ROUND($C884-AB886,0),ROUND(IF(AB885=0,0,$C884-AB886),0))</f>
        <v>0</v>
      </c>
      <c r="AC887" s="76">
        <f t="shared" ca="1" si="866"/>
        <v>0</v>
      </c>
      <c r="AD887" s="76">
        <f t="shared" ca="1" si="866"/>
        <v>0</v>
      </c>
      <c r="AE887" s="76">
        <f t="shared" ca="1" si="866"/>
        <v>0</v>
      </c>
    </row>
    <row r="888" spans="1:31" hidden="1">
      <c r="A888" s="258"/>
      <c r="B888" s="20"/>
      <c r="C888" s="21"/>
      <c r="D888" s="21"/>
      <c r="E888" s="21"/>
      <c r="F888" s="21"/>
      <c r="G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</row>
    <row r="889" spans="1:31" hidden="1">
      <c r="A889" s="258"/>
      <c r="B889" s="20" t="s">
        <v>372</v>
      </c>
      <c r="C889" s="21">
        <f>C882+1</f>
        <v>103</v>
      </c>
      <c r="D889" s="453">
        <f>D882+1</f>
        <v>237</v>
      </c>
      <c r="E889" s="21"/>
      <c r="F889" s="21"/>
      <c r="G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258"/>
      <c r="B890" s="21" t="s">
        <v>394</v>
      </c>
      <c r="C890" s="164">
        <f ca="1">IFERROR(YEAR(OFFSET($D$62,C889,0)),0)</f>
        <v>0</v>
      </c>
      <c r="D890" s="164">
        <f ca="1">IFERROR(MONTH(OFFSET($D$62,C889,0)),0)</f>
        <v>0</v>
      </c>
      <c r="E890" s="522">
        <f ca="1">IleMiesiecyDoKoncaRokuRozliczenieDotacji</f>
        <v>0</v>
      </c>
      <c r="F890" s="21"/>
      <c r="G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258"/>
      <c r="B891" s="21" t="s">
        <v>387</v>
      </c>
      <c r="C891" s="244">
        <f ca="1">IF(OFFSET($F$62,C889,0)&lt;0,0,OFFSET($F$62,C889,0))</f>
        <v>0</v>
      </c>
      <c r="D891" s="22" t="str">
        <f ca="1">OFFSET($C$62,C889,0)</f>
        <v/>
      </c>
      <c r="E891" s="22">
        <f ca="1">IF(D891&gt;10,ROUND(($C892/12)*$E890,0),$C891)</f>
        <v>0</v>
      </c>
      <c r="F891" s="21"/>
      <c r="G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258"/>
      <c r="B892" s="21" t="s">
        <v>395</v>
      </c>
      <c r="C892" s="656">
        <f ca="1">IF(ISBLANK(OFFSET($D$62,C889,0)),0,IF(OFFSET($C$62,C889,0)&gt;10,ROUND(C891*D892,0),IF(C891&lt;0,0,C891)))</f>
        <v>0</v>
      </c>
      <c r="D892" s="654">
        <f ca="1">'Środki trwałe'!C1709</f>
        <v>0</v>
      </c>
      <c r="E892" s="21"/>
      <c r="F892" s="21"/>
      <c r="G892" s="21"/>
      <c r="I892" s="21"/>
      <c r="J892" s="21"/>
      <c r="K892" s="74">
        <f ca="1">ROUND(IF($C890=LataProjekcji,$E891,IF($C890=LataProjekcji,$C892,0)),0)</f>
        <v>0</v>
      </c>
      <c r="L892" s="247">
        <f ca="1">ROUND(IF(OR(AND($C890=LataProjekcji,$E890&gt;0),AND($C890=LataProjekcji,$E890=0,$D891&lt;=10)),$E891,IF($C890&lt;LataProjekcji,IF((SUM($K892:K892)+$C892)&lt;$C891,$C892,$C891-SUM($K892:K892)),0)),0)</f>
        <v>0</v>
      </c>
      <c r="M892" s="247">
        <f ca="1">ROUND(IF(OR(AND($C890=LataProjekcji,$E890&gt;0),AND($C890=LataProjekcji,$E890=0,$D891&lt;=10)),$E891,IF($C890&lt;LataProjekcji,IF((SUM($K892:L892)+$C892)&lt;$C891,$C892,$C891-SUM($K892:L892)),0)),0)</f>
        <v>0</v>
      </c>
      <c r="N892" s="247">
        <f ca="1">ROUND(IF(OR(AND($C890=LataProjekcji,$E890&gt;0),AND($C890=LataProjekcji,$E890=0,$D891&lt;=10)),$E891,IF($C890&lt;LataProjekcji,IF((SUM($K892:M892)+$C892)&lt;$C891,$C892,$C891-SUM($K892:M892)),0)),0)</f>
        <v>0</v>
      </c>
      <c r="O892" s="247">
        <f ca="1">ROUND(IF(OR(AND($C890=LataProjekcji,$E890&gt;0),AND($C890=LataProjekcji,$E890=0,$D891&lt;=10)),$E891,IF($C890&lt;LataProjekcji,IF((SUM($K892:N892)+$C892)&lt;$C891,$C892,$C891-SUM($K892:N892)),0)),0)</f>
        <v>0</v>
      </c>
      <c r="P892" s="247">
        <f ca="1">ROUND(IF(OR(AND($C890=LataProjekcji,$E890&gt;0),AND($C890=LataProjekcji,$E890=0,$D891&lt;=10)),$E891,IF($C890&lt;LataProjekcji,IF((SUM($K892:O892)+$C892)&lt;$C891,$C892,$C891-SUM($K892:O892)),0)),0)</f>
        <v>0</v>
      </c>
      <c r="Q892" s="247">
        <f ca="1">ROUND(IF(OR(AND($C890=LataProjekcji,$E890&gt;0),AND($C890=LataProjekcji,$E890=0,$D891&lt;=10)),$E891,IF($C890&lt;LataProjekcji,IF((SUM($K892:P892)+$C892)&lt;$C891,$C892,$C891-SUM($K892:P892)),0)),0)</f>
        <v>0</v>
      </c>
      <c r="R892" s="247">
        <f ca="1">ROUND(IF(OR(AND($C890=LataProjekcji,$E890&gt;0),AND($C890=LataProjekcji,$E890=0,$D891&lt;=10)),$E891,IF($C890&lt;LataProjekcji,IF((SUM($K892:Q892)+$C892)&lt;$C891,$C892,$C891-SUM($K892:Q892)),0)),0)</f>
        <v>0</v>
      </c>
      <c r="S892" s="247">
        <f ca="1">ROUND(IF(OR(AND($C890=LataProjekcji,$E890&gt;0),AND($C890=LataProjekcji,$E890=0,$D891&lt;=10)),$E891,IF($C890&lt;LataProjekcji,IF((SUM($K892:R892)+$C892)&lt;$C891,$C892,$C891-SUM($K892:R892)),0)),0)</f>
        <v>0</v>
      </c>
      <c r="T892" s="247">
        <f ca="1">ROUND(IF(OR(AND($C890=LataProjekcji,$E890&gt;0),AND($C890=LataProjekcji,$E890=0,$D891&lt;=10)),$E891,IF($C890&lt;LataProjekcji,IF((SUM($K892:S892)+$C892)&lt;$C891,$C892,$C891-SUM($K892:S892)),0)),0)</f>
        <v>0</v>
      </c>
      <c r="U892" s="247">
        <f ca="1">ROUND(IF(OR(AND($C890=LataProjekcji,$E890&gt;0),AND($C890=LataProjekcji,$E890=0,$D891&lt;=10)),$E891,IF($C890&lt;LataProjekcji,IF((SUM($K892:T892)+$C892)&lt;$C891,$C892,$C891-SUM($K892:T892)),0)),0)</f>
        <v>0</v>
      </c>
      <c r="V892" s="247">
        <f ca="1">ROUND(IF(OR(AND($C890=LataProjekcji,$E890&gt;0),AND($C890=LataProjekcji,$E890=0,$D891&lt;=10)),$E891,IF($C890&lt;LataProjekcji,IF((SUM($K892:U892)+$C892)&lt;$C891,$C892,$C891-SUM($K892:U892)),0)),0)</f>
        <v>0</v>
      </c>
      <c r="W892" s="247">
        <f ca="1">ROUND(IF(OR(AND($C890=LataProjekcji,$E890&gt;0),AND($C890=LataProjekcji,$E890=0,$D891&lt;=10)),$E891,IF($C890&lt;LataProjekcji,IF((SUM($K892:V892)+$C892)&lt;$C891,$C892,$C891-SUM($K892:V892)),0)),0)</f>
        <v>0</v>
      </c>
      <c r="X892" s="247">
        <f ca="1">ROUND(IF(OR(AND($C890=LataProjekcji,$E890&gt;0),AND($C890=LataProjekcji,$E890=0,$D891&lt;=10)),$E891,IF($C890&lt;LataProjekcji,IF((SUM($K892:W892)+$C892)&lt;$C891,$C892,$C891-SUM($K892:W892)),0)),0)</f>
        <v>0</v>
      </c>
      <c r="Y892" s="247">
        <f ca="1">ROUND(IF(OR(AND($C890=LataProjekcji,$E890&gt;0),AND($C890=LataProjekcji,$E890=0,$D891&lt;=10)),$E891,IF($C890&lt;LataProjekcji,IF((SUM($K892:X892)+$C892)&lt;$C891,$C892,$C891-SUM($K892:X892)),0)),0)</f>
        <v>0</v>
      </c>
      <c r="Z892" s="247">
        <f ca="1">ROUND(IF(OR(AND($C890=LataProjekcji,$E890&gt;0),AND($C890=LataProjekcji,$E890=0,$D891&lt;=10)),$E891,IF($C890&lt;LataProjekcji,IF((SUM($K892:Y892)+$C892)&lt;$C891,$C892,$C891-SUM($K892:Y892)),0)),0)</f>
        <v>0</v>
      </c>
      <c r="AA892" s="247">
        <f ca="1">ROUND(IF(OR(AND($C890=LataProjekcji,$E890&gt;0),AND($C890=LataProjekcji,$E890=0,$D891&lt;=10)),$E891,IF($C890&lt;LataProjekcji,IF((SUM($K892:Z892)+$C892)&lt;$C891,$C892,$C891-SUM($K892:Z892)),0)),0)</f>
        <v>0</v>
      </c>
      <c r="AB892" s="247">
        <f ca="1">ROUND(IF(OR(AND($C890=LataProjekcji,$E890&gt;0),AND($C890=LataProjekcji,$E890=0,$D891&lt;=10)),$E891,IF($C890&lt;LataProjekcji,IF((SUM($K892:AA892)+$C892)&lt;$C891,$C892,$C891-SUM($K892:AA892)),0)),0)</f>
        <v>0</v>
      </c>
      <c r="AC892" s="247">
        <f ca="1">ROUND(IF(OR(AND($C890=LataProjekcji,$E890&gt;0),AND($C890=LataProjekcji,$E890=0,$D891&lt;=10)),$E891,IF($C890&lt;LataProjekcji,IF((SUM($K892:AB892)+$C892)&lt;$C891,$C892,$C891-SUM($K892:AB892)),0)),0)</f>
        <v>0</v>
      </c>
      <c r="AD892" s="247">
        <f ca="1">ROUND(IF(OR(AND($C890=LataProjekcji,$E890&gt;0),AND($C890=LataProjekcji,$E890=0,$D891&lt;=10)),$E891,IF($C890&lt;LataProjekcji,IF((SUM($K892:AC892)+$C892)&lt;$C891,$C892,$C891-SUM($K892:AC892)),0)),0)</f>
        <v>0</v>
      </c>
      <c r="AE892" s="247">
        <f ca="1">ROUND(IF(OR(AND($C890=LataProjekcji,$E890&gt;0),AND($C890=LataProjekcji,$E890=0,$D891&lt;=10)),$E891,IF($C890&lt;LataProjekcji,IF((SUM($K892:AD892)+$C892)&lt;$C891,$C892,$C891-SUM($K892:AD892)),0)),0)</f>
        <v>0</v>
      </c>
    </row>
    <row r="893" spans="1:31" hidden="1">
      <c r="A893" s="258"/>
      <c r="B893" s="21" t="s">
        <v>396</v>
      </c>
      <c r="C893" s="22"/>
      <c r="D893" s="21"/>
      <c r="E893" s="21"/>
      <c r="F893" s="21"/>
      <c r="G893" s="21"/>
      <c r="I893" s="21"/>
      <c r="J893" s="21"/>
      <c r="K893" s="22">
        <f ca="1">ROUND(K892,0)</f>
        <v>0</v>
      </c>
      <c r="L893" s="22">
        <f t="shared" ref="L893:W893" ca="1" si="867">ROUND(K893+L892,0)</f>
        <v>0</v>
      </c>
      <c r="M893" s="22">
        <f t="shared" ca="1" si="867"/>
        <v>0</v>
      </c>
      <c r="N893" s="22">
        <f t="shared" ca="1" si="867"/>
        <v>0</v>
      </c>
      <c r="O893" s="22">
        <f t="shared" ca="1" si="867"/>
        <v>0</v>
      </c>
      <c r="P893" s="22">
        <f t="shared" ca="1" si="867"/>
        <v>0</v>
      </c>
      <c r="Q893" s="22">
        <f t="shared" ca="1" si="867"/>
        <v>0</v>
      </c>
      <c r="R893" s="22">
        <f t="shared" ca="1" si="867"/>
        <v>0</v>
      </c>
      <c r="S893" s="22">
        <f t="shared" ca="1" si="867"/>
        <v>0</v>
      </c>
      <c r="T893" s="22">
        <f t="shared" ca="1" si="867"/>
        <v>0</v>
      </c>
      <c r="U893" s="22">
        <f t="shared" ca="1" si="867"/>
        <v>0</v>
      </c>
      <c r="V893" s="22">
        <f t="shared" ca="1" si="867"/>
        <v>0</v>
      </c>
      <c r="W893" s="22">
        <f t="shared" ca="1" si="867"/>
        <v>0</v>
      </c>
      <c r="X893" s="22">
        <f ca="1">ROUND(W893+X892,0)</f>
        <v>0</v>
      </c>
      <c r="Y893" s="22">
        <f t="shared" ref="Y893:AA893" ca="1" si="868">ROUND(X893+Y892,0)</f>
        <v>0</v>
      </c>
      <c r="Z893" s="22">
        <f t="shared" ca="1" si="868"/>
        <v>0</v>
      </c>
      <c r="AA893" s="22">
        <f t="shared" ca="1" si="868"/>
        <v>0</v>
      </c>
      <c r="AB893" s="22">
        <f t="shared" ref="AB893" ca="1" si="869">ROUND(AA893+AB892,0)</f>
        <v>0</v>
      </c>
      <c r="AC893" s="22">
        <f t="shared" ref="AC893" ca="1" si="870">ROUND(AB893+AC892,0)</f>
        <v>0</v>
      </c>
      <c r="AD893" s="22">
        <f t="shared" ref="AD893" ca="1" si="871">ROUND(AC893+AD892,0)</f>
        <v>0</v>
      </c>
      <c r="AE893" s="22">
        <f t="shared" ref="AE893" ca="1" si="872">ROUND(AD893+AE892,0)</f>
        <v>0</v>
      </c>
    </row>
    <row r="894" spans="1:31" hidden="1">
      <c r="A894" s="258"/>
      <c r="B894" s="21" t="s">
        <v>387</v>
      </c>
      <c r="C894" s="22"/>
      <c r="D894" s="21"/>
      <c r="E894" s="21"/>
      <c r="F894" s="21"/>
      <c r="G894" s="21"/>
      <c r="I894" s="21"/>
      <c r="J894" s="21"/>
      <c r="K894" s="76">
        <f t="shared" ref="K894:W894" ca="1" si="873">IF($C890=LataProjekcji,ROUND($C891-K893,0),ROUND(IF(K892=0,0,$C891-K893),0))</f>
        <v>0</v>
      </c>
      <c r="L894" s="76">
        <f t="shared" ca="1" si="873"/>
        <v>0</v>
      </c>
      <c r="M894" s="76">
        <f t="shared" ca="1" si="873"/>
        <v>0</v>
      </c>
      <c r="N894" s="76">
        <f t="shared" ca="1" si="873"/>
        <v>0</v>
      </c>
      <c r="O894" s="76">
        <f t="shared" ca="1" si="873"/>
        <v>0</v>
      </c>
      <c r="P894" s="76">
        <f t="shared" ca="1" si="873"/>
        <v>0</v>
      </c>
      <c r="Q894" s="76">
        <f t="shared" ca="1" si="873"/>
        <v>0</v>
      </c>
      <c r="R894" s="76">
        <f t="shared" ca="1" si="873"/>
        <v>0</v>
      </c>
      <c r="S894" s="76">
        <f t="shared" ca="1" si="873"/>
        <v>0</v>
      </c>
      <c r="T894" s="76">
        <f t="shared" ca="1" si="873"/>
        <v>0</v>
      </c>
      <c r="U894" s="76">
        <f t="shared" ca="1" si="873"/>
        <v>0</v>
      </c>
      <c r="V894" s="76">
        <f t="shared" ca="1" si="873"/>
        <v>0</v>
      </c>
      <c r="W894" s="76">
        <f t="shared" ca="1" si="873"/>
        <v>0</v>
      </c>
      <c r="X894" s="76">
        <f t="shared" ref="X894:AA894" ca="1" si="874">IF($C890=LataProjekcji,ROUND($C891-X893,0),ROUND(IF(X892=0,0,$C891-X893),0))</f>
        <v>0</v>
      </c>
      <c r="Y894" s="76">
        <f t="shared" ca="1" si="874"/>
        <v>0</v>
      </c>
      <c r="Z894" s="76">
        <f t="shared" ca="1" si="874"/>
        <v>0</v>
      </c>
      <c r="AA894" s="76">
        <f t="shared" ca="1" si="874"/>
        <v>0</v>
      </c>
      <c r="AB894" s="76">
        <f t="shared" ref="AB894:AE894" ca="1" si="875">IF($C890=LataProjekcji,ROUND($C891-AB893,0),ROUND(IF(AB892=0,0,$C891-AB893),0))</f>
        <v>0</v>
      </c>
      <c r="AC894" s="76">
        <f t="shared" ca="1" si="875"/>
        <v>0</v>
      </c>
      <c r="AD894" s="76">
        <f t="shared" ca="1" si="875"/>
        <v>0</v>
      </c>
      <c r="AE894" s="76">
        <f t="shared" ca="1" si="875"/>
        <v>0</v>
      </c>
    </row>
    <row r="895" spans="1:31" hidden="1">
      <c r="A895" s="258"/>
      <c r="B895" s="21"/>
      <c r="C895" s="22"/>
      <c r="D895" s="21"/>
      <c r="E895" s="21"/>
      <c r="F895" s="21"/>
      <c r="G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258"/>
      <c r="B896" s="20" t="s">
        <v>372</v>
      </c>
      <c r="C896" s="21">
        <f>C889+1</f>
        <v>104</v>
      </c>
      <c r="D896" s="453">
        <f>D889+1</f>
        <v>238</v>
      </c>
      <c r="E896" s="21"/>
      <c r="F896" s="21"/>
      <c r="G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258"/>
      <c r="B897" s="21" t="s">
        <v>394</v>
      </c>
      <c r="C897" s="164">
        <f ca="1">IFERROR(YEAR(OFFSET($D$62,C896,0)),0)</f>
        <v>0</v>
      </c>
      <c r="D897" s="164">
        <f ca="1">IFERROR(MONTH(OFFSET($D$62,C896,0)),0)</f>
        <v>0</v>
      </c>
      <c r="E897" s="522">
        <f ca="1">IleMiesiecyDoKoncaRokuRozliczenieDotacji</f>
        <v>0</v>
      </c>
      <c r="F897" s="21"/>
      <c r="G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258"/>
      <c r="B898" s="21" t="s">
        <v>387</v>
      </c>
      <c r="C898" s="244">
        <f ca="1">IF(OFFSET($F$62,C896,0)&lt;0,0,OFFSET($F$62,C896,0))</f>
        <v>0</v>
      </c>
      <c r="D898" s="22" t="str">
        <f ca="1">OFFSET($C$62,C896,0)</f>
        <v/>
      </c>
      <c r="E898" s="22">
        <f ca="1">IF(D898&gt;10,ROUND(($C899/12)*$E897,0),$C898)</f>
        <v>0</v>
      </c>
      <c r="F898" s="21"/>
      <c r="G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</row>
    <row r="899" spans="1:31" hidden="1">
      <c r="A899" s="258"/>
      <c r="B899" s="21" t="s">
        <v>395</v>
      </c>
      <c r="C899" s="656">
        <f ca="1">IF(ISBLANK(OFFSET($D$62,C896,0)),0,IF(OFFSET($C$62,C896,0)&gt;10,ROUND(C898*D899,0),IF(C898&lt;0,0,C898)))</f>
        <v>0</v>
      </c>
      <c r="D899" s="654">
        <f ca="1">'Środki trwałe'!C1716</f>
        <v>0</v>
      </c>
      <c r="E899" s="21"/>
      <c r="F899" s="21"/>
      <c r="G899" s="21"/>
      <c r="I899" s="21"/>
      <c r="J899" s="21"/>
      <c r="K899" s="74">
        <f ca="1">ROUND(IF($C897=LataProjekcji,$E898,IF($C897=LataProjekcji,$C899,0)),0)</f>
        <v>0</v>
      </c>
      <c r="L899" s="247">
        <f ca="1">ROUND(IF(OR(AND($C897=LataProjekcji,$E897&gt;0),AND($C897=LataProjekcji,$E897=0,$D898&lt;=10)),$E898,IF($C897&lt;LataProjekcji,IF((SUM($K899:K899)+$C899)&lt;$C898,$C899,$C898-SUM($K899:K899)),0)),0)</f>
        <v>0</v>
      </c>
      <c r="M899" s="247">
        <f ca="1">ROUND(IF(OR(AND($C897=LataProjekcji,$E897&gt;0),AND($C897=LataProjekcji,$E897=0,$D898&lt;=10)),$E898,IF($C897&lt;LataProjekcji,IF((SUM($K899:L899)+$C899)&lt;$C898,$C899,$C898-SUM($K899:L899)),0)),0)</f>
        <v>0</v>
      </c>
      <c r="N899" s="247">
        <f ca="1">ROUND(IF(OR(AND($C897=LataProjekcji,$E897&gt;0),AND($C897=LataProjekcji,$E897=0,$D898&lt;=10)),$E898,IF($C897&lt;LataProjekcji,IF((SUM($K899:M899)+$C899)&lt;$C898,$C899,$C898-SUM($K899:M899)),0)),0)</f>
        <v>0</v>
      </c>
      <c r="O899" s="247">
        <f ca="1">ROUND(IF(OR(AND($C897=LataProjekcji,$E897&gt;0),AND($C897=LataProjekcji,$E897=0,$D898&lt;=10)),$E898,IF($C897&lt;LataProjekcji,IF((SUM($K899:N899)+$C899)&lt;$C898,$C899,$C898-SUM($K899:N899)),0)),0)</f>
        <v>0</v>
      </c>
      <c r="P899" s="247">
        <f ca="1">ROUND(IF(OR(AND($C897=LataProjekcji,$E897&gt;0),AND($C897=LataProjekcji,$E897=0,$D898&lt;=10)),$E898,IF($C897&lt;LataProjekcji,IF((SUM($K899:O899)+$C899)&lt;$C898,$C899,$C898-SUM($K899:O899)),0)),0)</f>
        <v>0</v>
      </c>
      <c r="Q899" s="247">
        <f ca="1">ROUND(IF(OR(AND($C897=LataProjekcji,$E897&gt;0),AND($C897=LataProjekcji,$E897=0,$D898&lt;=10)),$E898,IF($C897&lt;LataProjekcji,IF((SUM($K899:P899)+$C899)&lt;$C898,$C899,$C898-SUM($K899:P899)),0)),0)</f>
        <v>0</v>
      </c>
      <c r="R899" s="247">
        <f ca="1">ROUND(IF(OR(AND($C897=LataProjekcji,$E897&gt;0),AND($C897=LataProjekcji,$E897=0,$D898&lt;=10)),$E898,IF($C897&lt;LataProjekcji,IF((SUM($K899:Q899)+$C899)&lt;$C898,$C899,$C898-SUM($K899:Q899)),0)),0)</f>
        <v>0</v>
      </c>
      <c r="S899" s="247">
        <f ca="1">ROUND(IF(OR(AND($C897=LataProjekcji,$E897&gt;0),AND($C897=LataProjekcji,$E897=0,$D898&lt;=10)),$E898,IF($C897&lt;LataProjekcji,IF((SUM($K899:R899)+$C899)&lt;$C898,$C899,$C898-SUM($K899:R899)),0)),0)</f>
        <v>0</v>
      </c>
      <c r="T899" s="247">
        <f ca="1">ROUND(IF(OR(AND($C897=LataProjekcji,$E897&gt;0),AND($C897=LataProjekcji,$E897=0,$D898&lt;=10)),$E898,IF($C897&lt;LataProjekcji,IF((SUM($K899:S899)+$C899)&lt;$C898,$C899,$C898-SUM($K899:S899)),0)),0)</f>
        <v>0</v>
      </c>
      <c r="U899" s="247">
        <f ca="1">ROUND(IF(OR(AND($C897=LataProjekcji,$E897&gt;0),AND($C897=LataProjekcji,$E897=0,$D898&lt;=10)),$E898,IF($C897&lt;LataProjekcji,IF((SUM($K899:T899)+$C899)&lt;$C898,$C899,$C898-SUM($K899:T899)),0)),0)</f>
        <v>0</v>
      </c>
      <c r="V899" s="247">
        <f ca="1">ROUND(IF(OR(AND($C897=LataProjekcji,$E897&gt;0),AND($C897=LataProjekcji,$E897=0,$D898&lt;=10)),$E898,IF($C897&lt;LataProjekcji,IF((SUM($K899:U899)+$C899)&lt;$C898,$C899,$C898-SUM($K899:U899)),0)),0)</f>
        <v>0</v>
      </c>
      <c r="W899" s="247">
        <f ca="1">ROUND(IF(OR(AND($C897=LataProjekcji,$E897&gt;0),AND($C897=LataProjekcji,$E897=0,$D898&lt;=10)),$E898,IF($C897&lt;LataProjekcji,IF((SUM($K899:V899)+$C899)&lt;$C898,$C899,$C898-SUM($K899:V899)),0)),0)</f>
        <v>0</v>
      </c>
      <c r="X899" s="247">
        <f ca="1">ROUND(IF(OR(AND($C897=LataProjekcji,$E897&gt;0),AND($C897=LataProjekcji,$E897=0,$D898&lt;=10)),$E898,IF($C897&lt;LataProjekcji,IF((SUM($K899:W899)+$C899)&lt;$C898,$C899,$C898-SUM($K899:W899)),0)),0)</f>
        <v>0</v>
      </c>
      <c r="Y899" s="247">
        <f ca="1">ROUND(IF(OR(AND($C897=LataProjekcji,$E897&gt;0),AND($C897=LataProjekcji,$E897=0,$D898&lt;=10)),$E898,IF($C897&lt;LataProjekcji,IF((SUM($K899:X899)+$C899)&lt;$C898,$C899,$C898-SUM($K899:X899)),0)),0)</f>
        <v>0</v>
      </c>
      <c r="Z899" s="247">
        <f ca="1">ROUND(IF(OR(AND($C897=LataProjekcji,$E897&gt;0),AND($C897=LataProjekcji,$E897=0,$D898&lt;=10)),$E898,IF($C897&lt;LataProjekcji,IF((SUM($K899:Y899)+$C899)&lt;$C898,$C899,$C898-SUM($K899:Y899)),0)),0)</f>
        <v>0</v>
      </c>
      <c r="AA899" s="247">
        <f ca="1">ROUND(IF(OR(AND($C897=LataProjekcji,$E897&gt;0),AND($C897=LataProjekcji,$E897=0,$D898&lt;=10)),$E898,IF($C897&lt;LataProjekcji,IF((SUM($K899:Z899)+$C899)&lt;$C898,$C899,$C898-SUM($K899:Z899)),0)),0)</f>
        <v>0</v>
      </c>
      <c r="AB899" s="247">
        <f ca="1">ROUND(IF(OR(AND($C897=LataProjekcji,$E897&gt;0),AND($C897=LataProjekcji,$E897=0,$D898&lt;=10)),$E898,IF($C897&lt;LataProjekcji,IF((SUM($K899:AA899)+$C899)&lt;$C898,$C899,$C898-SUM($K899:AA899)),0)),0)</f>
        <v>0</v>
      </c>
      <c r="AC899" s="247">
        <f ca="1">ROUND(IF(OR(AND($C897=LataProjekcji,$E897&gt;0),AND($C897=LataProjekcji,$E897=0,$D898&lt;=10)),$E898,IF($C897&lt;LataProjekcji,IF((SUM($K899:AB899)+$C899)&lt;$C898,$C899,$C898-SUM($K899:AB899)),0)),0)</f>
        <v>0</v>
      </c>
      <c r="AD899" s="247">
        <f ca="1">ROUND(IF(OR(AND($C897=LataProjekcji,$E897&gt;0),AND($C897=LataProjekcji,$E897=0,$D898&lt;=10)),$E898,IF($C897&lt;LataProjekcji,IF((SUM($K899:AC899)+$C899)&lt;$C898,$C899,$C898-SUM($K899:AC899)),0)),0)</f>
        <v>0</v>
      </c>
      <c r="AE899" s="247">
        <f ca="1">ROUND(IF(OR(AND($C897=LataProjekcji,$E897&gt;0),AND($C897=LataProjekcji,$E897=0,$D898&lt;=10)),$E898,IF($C897&lt;LataProjekcji,IF((SUM($K899:AD899)+$C899)&lt;$C898,$C899,$C898-SUM($K899:AD899)),0)),0)</f>
        <v>0</v>
      </c>
    </row>
    <row r="900" spans="1:31" hidden="1">
      <c r="A900" s="258"/>
      <c r="B900" s="21" t="s">
        <v>396</v>
      </c>
      <c r="C900" s="22"/>
      <c r="D900" s="21"/>
      <c r="E900" s="21"/>
      <c r="F900" s="21"/>
      <c r="G900" s="21"/>
      <c r="I900" s="21"/>
      <c r="J900" s="21"/>
      <c r="K900" s="22">
        <f ca="1">ROUND(K899,0)</f>
        <v>0</v>
      </c>
      <c r="L900" s="22">
        <f t="shared" ref="L900:W900" ca="1" si="876">ROUND(K900+L899,0)</f>
        <v>0</v>
      </c>
      <c r="M900" s="22">
        <f t="shared" ca="1" si="876"/>
        <v>0</v>
      </c>
      <c r="N900" s="22">
        <f t="shared" ca="1" si="876"/>
        <v>0</v>
      </c>
      <c r="O900" s="22">
        <f t="shared" ca="1" si="876"/>
        <v>0</v>
      </c>
      <c r="P900" s="22">
        <f t="shared" ca="1" si="876"/>
        <v>0</v>
      </c>
      <c r="Q900" s="22">
        <f t="shared" ca="1" si="876"/>
        <v>0</v>
      </c>
      <c r="R900" s="22">
        <f t="shared" ca="1" si="876"/>
        <v>0</v>
      </c>
      <c r="S900" s="22">
        <f t="shared" ca="1" si="876"/>
        <v>0</v>
      </c>
      <c r="T900" s="22">
        <f t="shared" ca="1" si="876"/>
        <v>0</v>
      </c>
      <c r="U900" s="22">
        <f t="shared" ca="1" si="876"/>
        <v>0</v>
      </c>
      <c r="V900" s="22">
        <f t="shared" ca="1" si="876"/>
        <v>0</v>
      </c>
      <c r="W900" s="22">
        <f t="shared" ca="1" si="876"/>
        <v>0</v>
      </c>
      <c r="X900" s="22">
        <f ca="1">ROUND(W900+X899,0)</f>
        <v>0</v>
      </c>
      <c r="Y900" s="22">
        <f t="shared" ref="Y900:AA900" ca="1" si="877">ROUND(X900+Y899,0)</f>
        <v>0</v>
      </c>
      <c r="Z900" s="22">
        <f t="shared" ca="1" si="877"/>
        <v>0</v>
      </c>
      <c r="AA900" s="22">
        <f t="shared" ca="1" si="877"/>
        <v>0</v>
      </c>
      <c r="AB900" s="22">
        <f t="shared" ref="AB900" ca="1" si="878">ROUND(AA900+AB899,0)</f>
        <v>0</v>
      </c>
      <c r="AC900" s="22">
        <f t="shared" ref="AC900" ca="1" si="879">ROUND(AB900+AC899,0)</f>
        <v>0</v>
      </c>
      <c r="AD900" s="22">
        <f t="shared" ref="AD900" ca="1" si="880">ROUND(AC900+AD899,0)</f>
        <v>0</v>
      </c>
      <c r="AE900" s="22">
        <f t="shared" ref="AE900" ca="1" si="881">ROUND(AD900+AE899,0)</f>
        <v>0</v>
      </c>
    </row>
    <row r="901" spans="1:31" hidden="1">
      <c r="A901" s="258"/>
      <c r="B901" s="21" t="s">
        <v>387</v>
      </c>
      <c r="C901" s="22"/>
      <c r="D901" s="21"/>
      <c r="E901" s="21"/>
      <c r="F901" s="21"/>
      <c r="G901" s="21"/>
      <c r="I901" s="21"/>
      <c r="J901" s="21"/>
      <c r="K901" s="76">
        <f t="shared" ref="K901:W901" ca="1" si="882">IF($C897=LataProjekcji,ROUND($C898-K900,0),ROUND(IF(K899=0,0,$C898-K900),0))</f>
        <v>0</v>
      </c>
      <c r="L901" s="76">
        <f t="shared" ca="1" si="882"/>
        <v>0</v>
      </c>
      <c r="M901" s="76">
        <f t="shared" ca="1" si="882"/>
        <v>0</v>
      </c>
      <c r="N901" s="76">
        <f t="shared" ca="1" si="882"/>
        <v>0</v>
      </c>
      <c r="O901" s="76">
        <f t="shared" ca="1" si="882"/>
        <v>0</v>
      </c>
      <c r="P901" s="76">
        <f t="shared" ca="1" si="882"/>
        <v>0</v>
      </c>
      <c r="Q901" s="76">
        <f t="shared" ca="1" si="882"/>
        <v>0</v>
      </c>
      <c r="R901" s="76">
        <f t="shared" ca="1" si="882"/>
        <v>0</v>
      </c>
      <c r="S901" s="76">
        <f t="shared" ca="1" si="882"/>
        <v>0</v>
      </c>
      <c r="T901" s="76">
        <f t="shared" ca="1" si="882"/>
        <v>0</v>
      </c>
      <c r="U901" s="76">
        <f t="shared" ca="1" si="882"/>
        <v>0</v>
      </c>
      <c r="V901" s="76">
        <f t="shared" ca="1" si="882"/>
        <v>0</v>
      </c>
      <c r="W901" s="76">
        <f t="shared" ca="1" si="882"/>
        <v>0</v>
      </c>
      <c r="X901" s="76">
        <f t="shared" ref="X901:AA901" ca="1" si="883">IF($C897=LataProjekcji,ROUND($C898-X900,0),ROUND(IF(X899=0,0,$C898-X900),0))</f>
        <v>0</v>
      </c>
      <c r="Y901" s="76">
        <f t="shared" ca="1" si="883"/>
        <v>0</v>
      </c>
      <c r="Z901" s="76">
        <f t="shared" ca="1" si="883"/>
        <v>0</v>
      </c>
      <c r="AA901" s="76">
        <f t="shared" ca="1" si="883"/>
        <v>0</v>
      </c>
      <c r="AB901" s="76">
        <f t="shared" ref="AB901:AE901" ca="1" si="884">IF($C897=LataProjekcji,ROUND($C898-AB900,0),ROUND(IF(AB899=0,0,$C898-AB900),0))</f>
        <v>0</v>
      </c>
      <c r="AC901" s="76">
        <f t="shared" ca="1" si="884"/>
        <v>0</v>
      </c>
      <c r="AD901" s="76">
        <f t="shared" ca="1" si="884"/>
        <v>0</v>
      </c>
      <c r="AE901" s="76">
        <f t="shared" ca="1" si="884"/>
        <v>0</v>
      </c>
    </row>
    <row r="902" spans="1:31" hidden="1">
      <c r="A902" s="258"/>
      <c r="B902" s="21"/>
      <c r="C902" s="22"/>
      <c r="D902" s="21"/>
      <c r="E902" s="21"/>
      <c r="F902" s="21"/>
      <c r="G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258"/>
      <c r="B903" s="20" t="s">
        <v>372</v>
      </c>
      <c r="C903" s="21">
        <f>C896+1</f>
        <v>105</v>
      </c>
      <c r="D903" s="453">
        <f>D896+1</f>
        <v>239</v>
      </c>
      <c r="E903" s="21"/>
      <c r="F903" s="21"/>
      <c r="G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258"/>
      <c r="B904" s="21" t="s">
        <v>394</v>
      </c>
      <c r="C904" s="164">
        <f ca="1">IFERROR(YEAR(OFFSET($D$62,C903,0)),0)</f>
        <v>0</v>
      </c>
      <c r="D904" s="164">
        <f ca="1">IFERROR(MONTH(OFFSET($D$62,C903,0)),0)</f>
        <v>0</v>
      </c>
      <c r="E904" s="522">
        <f ca="1">IleMiesiecyDoKoncaRokuRozliczenieDotacji</f>
        <v>0</v>
      </c>
      <c r="F904" s="21"/>
      <c r="G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</row>
    <row r="905" spans="1:31" hidden="1">
      <c r="A905" s="258"/>
      <c r="B905" s="21" t="s">
        <v>387</v>
      </c>
      <c r="C905" s="244">
        <f ca="1">IF(OFFSET($F$62,C903,0)&lt;0,0,OFFSET($F$62,C903,0))</f>
        <v>0</v>
      </c>
      <c r="D905" s="22" t="str">
        <f ca="1">OFFSET($C$62,C903,0)</f>
        <v/>
      </c>
      <c r="E905" s="22">
        <f ca="1">IF(D905&gt;10,ROUND(($C906/12)*$E904,0),$C905)</f>
        <v>0</v>
      </c>
      <c r="F905" s="21"/>
      <c r="G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</row>
    <row r="906" spans="1:31" hidden="1">
      <c r="A906" s="258"/>
      <c r="B906" s="21" t="s">
        <v>395</v>
      </c>
      <c r="C906" s="656">
        <f ca="1">IF(ISBLANK(OFFSET($D$62,C903,0)),0,IF(OFFSET($C$62,C903,0)&gt;10,ROUND(C905*D906,0),IF(C905&lt;0,0,C905)))</f>
        <v>0</v>
      </c>
      <c r="D906" s="654">
        <f ca="1">'Środki trwałe'!C1723</f>
        <v>0</v>
      </c>
      <c r="E906" s="21"/>
      <c r="F906" s="21"/>
      <c r="G906" s="21"/>
      <c r="I906" s="21"/>
      <c r="J906" s="21"/>
      <c r="K906" s="74">
        <f ca="1">ROUND(IF($C904=LataProjekcji,$E905,IF($C904=LataProjekcji,$C906,0)),0)</f>
        <v>0</v>
      </c>
      <c r="L906" s="247">
        <f ca="1">ROUND(IF(OR(AND($C904=LataProjekcji,$E904&gt;0),AND($C904=LataProjekcji,$E904=0,$D905&lt;=10)),$E905,IF($C904&lt;LataProjekcji,IF((SUM($K906:K906)+$C906)&lt;$C905,$C906,$C905-SUM($K906:K906)),0)),0)</f>
        <v>0</v>
      </c>
      <c r="M906" s="247">
        <f ca="1">ROUND(IF(OR(AND($C904=LataProjekcji,$E904&gt;0),AND($C904=LataProjekcji,$E904=0,$D905&lt;=10)),$E905,IF($C904&lt;LataProjekcji,IF((SUM($K906:L906)+$C906)&lt;$C905,$C906,$C905-SUM($K906:L906)),0)),0)</f>
        <v>0</v>
      </c>
      <c r="N906" s="247">
        <f ca="1">ROUND(IF(OR(AND($C904=LataProjekcji,$E904&gt;0),AND($C904=LataProjekcji,$E904=0,$D905&lt;=10)),$E905,IF($C904&lt;LataProjekcji,IF((SUM($K906:M906)+$C906)&lt;$C905,$C906,$C905-SUM($K906:M906)),0)),0)</f>
        <v>0</v>
      </c>
      <c r="O906" s="247">
        <f ca="1">ROUND(IF(OR(AND($C904=LataProjekcji,$E904&gt;0),AND($C904=LataProjekcji,$E904=0,$D905&lt;=10)),$E905,IF($C904&lt;LataProjekcji,IF((SUM($K906:N906)+$C906)&lt;$C905,$C906,$C905-SUM($K906:N906)),0)),0)</f>
        <v>0</v>
      </c>
      <c r="P906" s="247">
        <f ca="1">ROUND(IF(OR(AND($C904=LataProjekcji,$E904&gt;0),AND($C904=LataProjekcji,$E904=0,$D905&lt;=10)),$E905,IF($C904&lt;LataProjekcji,IF((SUM($K906:O906)+$C906)&lt;$C905,$C906,$C905-SUM($K906:O906)),0)),0)</f>
        <v>0</v>
      </c>
      <c r="Q906" s="247">
        <f ca="1">ROUND(IF(OR(AND($C904=LataProjekcji,$E904&gt;0),AND($C904=LataProjekcji,$E904=0,$D905&lt;=10)),$E905,IF($C904&lt;LataProjekcji,IF((SUM($K906:P906)+$C906)&lt;$C905,$C906,$C905-SUM($K906:P906)),0)),0)</f>
        <v>0</v>
      </c>
      <c r="R906" s="247">
        <f ca="1">ROUND(IF(OR(AND($C904=LataProjekcji,$E904&gt;0),AND($C904=LataProjekcji,$E904=0,$D905&lt;=10)),$E905,IF($C904&lt;LataProjekcji,IF((SUM($K906:Q906)+$C906)&lt;$C905,$C906,$C905-SUM($K906:Q906)),0)),0)</f>
        <v>0</v>
      </c>
      <c r="S906" s="247">
        <f ca="1">ROUND(IF(OR(AND($C904=LataProjekcji,$E904&gt;0),AND($C904=LataProjekcji,$E904=0,$D905&lt;=10)),$E905,IF($C904&lt;LataProjekcji,IF((SUM($K906:R906)+$C906)&lt;$C905,$C906,$C905-SUM($K906:R906)),0)),0)</f>
        <v>0</v>
      </c>
      <c r="T906" s="247">
        <f ca="1">ROUND(IF(OR(AND($C904=LataProjekcji,$E904&gt;0),AND($C904=LataProjekcji,$E904=0,$D905&lt;=10)),$E905,IF($C904&lt;LataProjekcji,IF((SUM($K906:S906)+$C906)&lt;$C905,$C906,$C905-SUM($K906:S906)),0)),0)</f>
        <v>0</v>
      </c>
      <c r="U906" s="247">
        <f ca="1">ROUND(IF(OR(AND($C904=LataProjekcji,$E904&gt;0),AND($C904=LataProjekcji,$E904=0,$D905&lt;=10)),$E905,IF($C904&lt;LataProjekcji,IF((SUM($K906:T906)+$C906)&lt;$C905,$C906,$C905-SUM($K906:T906)),0)),0)</f>
        <v>0</v>
      </c>
      <c r="V906" s="247">
        <f ca="1">ROUND(IF(OR(AND($C904=LataProjekcji,$E904&gt;0),AND($C904=LataProjekcji,$E904=0,$D905&lt;=10)),$E905,IF($C904&lt;LataProjekcji,IF((SUM($K906:U906)+$C906)&lt;$C905,$C906,$C905-SUM($K906:U906)),0)),0)</f>
        <v>0</v>
      </c>
      <c r="W906" s="247">
        <f ca="1">ROUND(IF(OR(AND($C904=LataProjekcji,$E904&gt;0),AND($C904=LataProjekcji,$E904=0,$D905&lt;=10)),$E905,IF($C904&lt;LataProjekcji,IF((SUM($K906:V906)+$C906)&lt;$C905,$C906,$C905-SUM($K906:V906)),0)),0)</f>
        <v>0</v>
      </c>
      <c r="X906" s="247">
        <f ca="1">ROUND(IF(OR(AND($C904=LataProjekcji,$E904&gt;0),AND($C904=LataProjekcji,$E904=0,$D905&lt;=10)),$E905,IF($C904&lt;LataProjekcji,IF((SUM($K906:W906)+$C906)&lt;$C905,$C906,$C905-SUM($K906:W906)),0)),0)</f>
        <v>0</v>
      </c>
      <c r="Y906" s="247">
        <f ca="1">ROUND(IF(OR(AND($C904=LataProjekcji,$E904&gt;0),AND($C904=LataProjekcji,$E904=0,$D905&lt;=10)),$E905,IF($C904&lt;LataProjekcji,IF((SUM($K906:X906)+$C906)&lt;$C905,$C906,$C905-SUM($K906:X906)),0)),0)</f>
        <v>0</v>
      </c>
      <c r="Z906" s="247">
        <f ca="1">ROUND(IF(OR(AND($C904=LataProjekcji,$E904&gt;0),AND($C904=LataProjekcji,$E904=0,$D905&lt;=10)),$E905,IF($C904&lt;LataProjekcji,IF((SUM($K906:Y906)+$C906)&lt;$C905,$C906,$C905-SUM($K906:Y906)),0)),0)</f>
        <v>0</v>
      </c>
      <c r="AA906" s="247">
        <f ca="1">ROUND(IF(OR(AND($C904=LataProjekcji,$E904&gt;0),AND($C904=LataProjekcji,$E904=0,$D905&lt;=10)),$E905,IF($C904&lt;LataProjekcji,IF((SUM($K906:Z906)+$C906)&lt;$C905,$C906,$C905-SUM($K906:Z906)),0)),0)</f>
        <v>0</v>
      </c>
      <c r="AB906" s="247">
        <f ca="1">ROUND(IF(OR(AND($C904=LataProjekcji,$E904&gt;0),AND($C904=LataProjekcji,$E904=0,$D905&lt;=10)),$E905,IF($C904&lt;LataProjekcji,IF((SUM($K906:AA906)+$C906)&lt;$C905,$C906,$C905-SUM($K906:AA906)),0)),0)</f>
        <v>0</v>
      </c>
      <c r="AC906" s="247">
        <f ca="1">ROUND(IF(OR(AND($C904=LataProjekcji,$E904&gt;0),AND($C904=LataProjekcji,$E904=0,$D905&lt;=10)),$E905,IF($C904&lt;LataProjekcji,IF((SUM($K906:AB906)+$C906)&lt;$C905,$C906,$C905-SUM($K906:AB906)),0)),0)</f>
        <v>0</v>
      </c>
      <c r="AD906" s="247">
        <f ca="1">ROUND(IF(OR(AND($C904=LataProjekcji,$E904&gt;0),AND($C904=LataProjekcji,$E904=0,$D905&lt;=10)),$E905,IF($C904&lt;LataProjekcji,IF((SUM($K906:AC906)+$C906)&lt;$C905,$C906,$C905-SUM($K906:AC906)),0)),0)</f>
        <v>0</v>
      </c>
      <c r="AE906" s="247">
        <f ca="1">ROUND(IF(OR(AND($C904=LataProjekcji,$E904&gt;0),AND($C904=LataProjekcji,$E904=0,$D905&lt;=10)),$E905,IF($C904&lt;LataProjekcji,IF((SUM($K906:AD906)+$C906)&lt;$C905,$C906,$C905-SUM($K906:AD906)),0)),0)</f>
        <v>0</v>
      </c>
    </row>
    <row r="907" spans="1:31" hidden="1">
      <c r="A907" s="258"/>
      <c r="B907" s="21" t="s">
        <v>396</v>
      </c>
      <c r="C907" s="22"/>
      <c r="D907" s="21"/>
      <c r="E907" s="21"/>
      <c r="F907" s="21"/>
      <c r="G907" s="21"/>
      <c r="I907" s="21"/>
      <c r="J907" s="21"/>
      <c r="K907" s="22">
        <f ca="1">ROUND(K906,0)</f>
        <v>0</v>
      </c>
      <c r="L907" s="22">
        <f t="shared" ref="L907:W907" ca="1" si="885">ROUND(K907+L906,0)</f>
        <v>0</v>
      </c>
      <c r="M907" s="22">
        <f t="shared" ca="1" si="885"/>
        <v>0</v>
      </c>
      <c r="N907" s="22">
        <f t="shared" ca="1" si="885"/>
        <v>0</v>
      </c>
      <c r="O907" s="22">
        <f t="shared" ca="1" si="885"/>
        <v>0</v>
      </c>
      <c r="P907" s="22">
        <f t="shared" ca="1" si="885"/>
        <v>0</v>
      </c>
      <c r="Q907" s="22">
        <f t="shared" ca="1" si="885"/>
        <v>0</v>
      </c>
      <c r="R907" s="22">
        <f t="shared" ca="1" si="885"/>
        <v>0</v>
      </c>
      <c r="S907" s="22">
        <f t="shared" ca="1" si="885"/>
        <v>0</v>
      </c>
      <c r="T907" s="22">
        <f t="shared" ca="1" si="885"/>
        <v>0</v>
      </c>
      <c r="U907" s="22">
        <f t="shared" ca="1" si="885"/>
        <v>0</v>
      </c>
      <c r="V907" s="22">
        <f t="shared" ca="1" si="885"/>
        <v>0</v>
      </c>
      <c r="W907" s="22">
        <f t="shared" ca="1" si="885"/>
        <v>0</v>
      </c>
      <c r="X907" s="22">
        <f ca="1">ROUND(W907+X906,0)</f>
        <v>0</v>
      </c>
      <c r="Y907" s="22">
        <f t="shared" ref="Y907:AA907" ca="1" si="886">ROUND(X907+Y906,0)</f>
        <v>0</v>
      </c>
      <c r="Z907" s="22">
        <f t="shared" ca="1" si="886"/>
        <v>0</v>
      </c>
      <c r="AA907" s="22">
        <f t="shared" ca="1" si="886"/>
        <v>0</v>
      </c>
      <c r="AB907" s="22">
        <f t="shared" ref="AB907" ca="1" si="887">ROUND(AA907+AB906,0)</f>
        <v>0</v>
      </c>
      <c r="AC907" s="22">
        <f t="shared" ref="AC907" ca="1" si="888">ROUND(AB907+AC906,0)</f>
        <v>0</v>
      </c>
      <c r="AD907" s="22">
        <f t="shared" ref="AD907" ca="1" si="889">ROUND(AC907+AD906,0)</f>
        <v>0</v>
      </c>
      <c r="AE907" s="22">
        <f t="shared" ref="AE907" ca="1" si="890">ROUND(AD907+AE906,0)</f>
        <v>0</v>
      </c>
    </row>
    <row r="908" spans="1:31" hidden="1">
      <c r="A908" s="258"/>
      <c r="B908" s="21" t="s">
        <v>387</v>
      </c>
      <c r="C908" s="22"/>
      <c r="D908" s="21"/>
      <c r="E908" s="21"/>
      <c r="F908" s="21"/>
      <c r="G908" s="21"/>
      <c r="I908" s="21"/>
      <c r="J908" s="21"/>
      <c r="K908" s="76">
        <f t="shared" ref="K908:W908" ca="1" si="891">IF($C904=LataProjekcji,ROUND($C905-K907,0),ROUND(IF(K906=0,0,$C905-K907),0))</f>
        <v>0</v>
      </c>
      <c r="L908" s="76">
        <f t="shared" ca="1" si="891"/>
        <v>0</v>
      </c>
      <c r="M908" s="76">
        <f t="shared" ca="1" si="891"/>
        <v>0</v>
      </c>
      <c r="N908" s="76">
        <f t="shared" ca="1" si="891"/>
        <v>0</v>
      </c>
      <c r="O908" s="76">
        <f t="shared" ca="1" si="891"/>
        <v>0</v>
      </c>
      <c r="P908" s="76">
        <f t="shared" ca="1" si="891"/>
        <v>0</v>
      </c>
      <c r="Q908" s="76">
        <f t="shared" ca="1" si="891"/>
        <v>0</v>
      </c>
      <c r="R908" s="76">
        <f t="shared" ca="1" si="891"/>
        <v>0</v>
      </c>
      <c r="S908" s="76">
        <f t="shared" ca="1" si="891"/>
        <v>0</v>
      </c>
      <c r="T908" s="76">
        <f t="shared" ca="1" si="891"/>
        <v>0</v>
      </c>
      <c r="U908" s="76">
        <f t="shared" ca="1" si="891"/>
        <v>0</v>
      </c>
      <c r="V908" s="76">
        <f t="shared" ca="1" si="891"/>
        <v>0</v>
      </c>
      <c r="W908" s="76">
        <f t="shared" ca="1" si="891"/>
        <v>0</v>
      </c>
      <c r="X908" s="76">
        <f t="shared" ref="X908:AA908" ca="1" si="892">IF($C904=LataProjekcji,ROUND($C905-X907,0),ROUND(IF(X906=0,0,$C905-X907),0))</f>
        <v>0</v>
      </c>
      <c r="Y908" s="76">
        <f t="shared" ca="1" si="892"/>
        <v>0</v>
      </c>
      <c r="Z908" s="76">
        <f t="shared" ca="1" si="892"/>
        <v>0</v>
      </c>
      <c r="AA908" s="76">
        <f t="shared" ca="1" si="892"/>
        <v>0</v>
      </c>
      <c r="AB908" s="76">
        <f t="shared" ref="AB908:AE908" ca="1" si="893">IF($C904=LataProjekcji,ROUND($C905-AB907,0),ROUND(IF(AB906=0,0,$C905-AB907),0))</f>
        <v>0</v>
      </c>
      <c r="AC908" s="76">
        <f t="shared" ca="1" si="893"/>
        <v>0</v>
      </c>
      <c r="AD908" s="76">
        <f t="shared" ca="1" si="893"/>
        <v>0</v>
      </c>
      <c r="AE908" s="76">
        <f t="shared" ca="1" si="893"/>
        <v>0</v>
      </c>
    </row>
    <row r="909" spans="1:31" hidden="1">
      <c r="A909" s="258"/>
      <c r="B909" s="20"/>
      <c r="C909" s="21"/>
      <c r="D909" s="21"/>
      <c r="E909" s="21"/>
      <c r="F909" s="21"/>
      <c r="G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258"/>
      <c r="B910" s="20" t="s">
        <v>372</v>
      </c>
      <c r="C910" s="21">
        <f>C903+1</f>
        <v>106</v>
      </c>
      <c r="D910" s="453">
        <f>D903+1</f>
        <v>240</v>
      </c>
      <c r="E910" s="21"/>
      <c r="F910" s="21"/>
      <c r="G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</row>
    <row r="911" spans="1:31" hidden="1">
      <c r="A911" s="258"/>
      <c r="B911" s="21" t="s">
        <v>394</v>
      </c>
      <c r="C911" s="164">
        <f ca="1">IFERROR(YEAR(OFFSET($D$62,C910,0)),0)</f>
        <v>0</v>
      </c>
      <c r="D911" s="164">
        <f ca="1">IFERROR(MONTH(OFFSET($D$62,C910,0)),0)</f>
        <v>0</v>
      </c>
      <c r="E911" s="522">
        <f ca="1">IleMiesiecyDoKoncaRokuRozliczenieDotacji</f>
        <v>0</v>
      </c>
      <c r="F911" s="21"/>
      <c r="G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</row>
    <row r="912" spans="1:31" hidden="1">
      <c r="A912" s="258"/>
      <c r="B912" s="21" t="s">
        <v>387</v>
      </c>
      <c r="C912" s="244">
        <f ca="1">IF(OFFSET($F$62,C910,0)&lt;0,0,OFFSET($F$62,C910,0))</f>
        <v>0</v>
      </c>
      <c r="D912" s="22" t="str">
        <f ca="1">OFFSET($C$62,C910,0)</f>
        <v/>
      </c>
      <c r="E912" s="22">
        <f ca="1">IF(D912&gt;10,ROUND(($C913/12)*$E911,0),$C912)</f>
        <v>0</v>
      </c>
      <c r="F912" s="21"/>
      <c r="G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</row>
    <row r="913" spans="1:31" hidden="1">
      <c r="A913" s="258"/>
      <c r="B913" s="21" t="s">
        <v>395</v>
      </c>
      <c r="C913" s="656">
        <f ca="1">IF(ISBLANK(OFFSET($D$62,C910,0)),0,IF(OFFSET($C$62,C910,0)&gt;10,ROUND(C912*D913,0),IF(C912&lt;0,0,C912)))</f>
        <v>0</v>
      </c>
      <c r="D913" s="654">
        <f ca="1">'Środki trwałe'!C1730</f>
        <v>0</v>
      </c>
      <c r="E913" s="21"/>
      <c r="F913" s="21"/>
      <c r="G913" s="21"/>
      <c r="I913" s="21"/>
      <c r="J913" s="21"/>
      <c r="K913" s="74">
        <f ca="1">ROUND(IF($C911=LataProjekcji,$E912,IF($C911=LataProjekcji,$C913,0)),0)</f>
        <v>0</v>
      </c>
      <c r="L913" s="247">
        <f ca="1">ROUND(IF(OR(AND($C911=LataProjekcji,$E911&gt;0),AND($C911=LataProjekcji,$E911=0,$D912&lt;=10)),$E912,IF($C911&lt;LataProjekcji,IF((SUM($K913:K913)+$C913)&lt;$C912,$C913,$C912-SUM($K913:K913)),0)),0)</f>
        <v>0</v>
      </c>
      <c r="M913" s="247">
        <f ca="1">ROUND(IF(OR(AND($C911=LataProjekcji,$E911&gt;0),AND($C911=LataProjekcji,$E911=0,$D912&lt;=10)),$E912,IF($C911&lt;LataProjekcji,IF((SUM($K913:L913)+$C913)&lt;$C912,$C913,$C912-SUM($K913:L913)),0)),0)</f>
        <v>0</v>
      </c>
      <c r="N913" s="247">
        <f ca="1">ROUND(IF(OR(AND($C911=LataProjekcji,$E911&gt;0),AND($C911=LataProjekcji,$E911=0,$D912&lt;=10)),$E912,IF($C911&lt;LataProjekcji,IF((SUM($K913:M913)+$C913)&lt;$C912,$C913,$C912-SUM($K913:M913)),0)),0)</f>
        <v>0</v>
      </c>
      <c r="O913" s="247">
        <f ca="1">ROUND(IF(OR(AND($C911=LataProjekcji,$E911&gt;0),AND($C911=LataProjekcji,$E911=0,$D912&lt;=10)),$E912,IF($C911&lt;LataProjekcji,IF((SUM($K913:N913)+$C913)&lt;$C912,$C913,$C912-SUM($K913:N913)),0)),0)</f>
        <v>0</v>
      </c>
      <c r="P913" s="247">
        <f ca="1">ROUND(IF(OR(AND($C911=LataProjekcji,$E911&gt;0),AND($C911=LataProjekcji,$E911=0,$D912&lt;=10)),$E912,IF($C911&lt;LataProjekcji,IF((SUM($K913:O913)+$C913)&lt;$C912,$C913,$C912-SUM($K913:O913)),0)),0)</f>
        <v>0</v>
      </c>
      <c r="Q913" s="247">
        <f ca="1">ROUND(IF(OR(AND($C911=LataProjekcji,$E911&gt;0),AND($C911=LataProjekcji,$E911=0,$D912&lt;=10)),$E912,IF($C911&lt;LataProjekcji,IF((SUM($K913:P913)+$C913)&lt;$C912,$C913,$C912-SUM($K913:P913)),0)),0)</f>
        <v>0</v>
      </c>
      <c r="R913" s="247">
        <f ca="1">ROUND(IF(OR(AND($C911=LataProjekcji,$E911&gt;0),AND($C911=LataProjekcji,$E911=0,$D912&lt;=10)),$E912,IF($C911&lt;LataProjekcji,IF((SUM($K913:Q913)+$C913)&lt;$C912,$C913,$C912-SUM($K913:Q913)),0)),0)</f>
        <v>0</v>
      </c>
      <c r="S913" s="247">
        <f ca="1">ROUND(IF(OR(AND($C911=LataProjekcji,$E911&gt;0),AND($C911=LataProjekcji,$E911=0,$D912&lt;=10)),$E912,IF($C911&lt;LataProjekcji,IF((SUM($K913:R913)+$C913)&lt;$C912,$C913,$C912-SUM($K913:R913)),0)),0)</f>
        <v>0</v>
      </c>
      <c r="T913" s="247">
        <f ca="1">ROUND(IF(OR(AND($C911=LataProjekcji,$E911&gt;0),AND($C911=LataProjekcji,$E911=0,$D912&lt;=10)),$E912,IF($C911&lt;LataProjekcji,IF((SUM($K913:S913)+$C913)&lt;$C912,$C913,$C912-SUM($K913:S913)),0)),0)</f>
        <v>0</v>
      </c>
      <c r="U913" s="247">
        <f ca="1">ROUND(IF(OR(AND($C911=LataProjekcji,$E911&gt;0),AND($C911=LataProjekcji,$E911=0,$D912&lt;=10)),$E912,IF($C911&lt;LataProjekcji,IF((SUM($K913:T913)+$C913)&lt;$C912,$C913,$C912-SUM($K913:T913)),0)),0)</f>
        <v>0</v>
      </c>
      <c r="V913" s="247">
        <f ca="1">ROUND(IF(OR(AND($C911=LataProjekcji,$E911&gt;0),AND($C911=LataProjekcji,$E911=0,$D912&lt;=10)),$E912,IF($C911&lt;LataProjekcji,IF((SUM($K913:U913)+$C913)&lt;$C912,$C913,$C912-SUM($K913:U913)),0)),0)</f>
        <v>0</v>
      </c>
      <c r="W913" s="247">
        <f ca="1">ROUND(IF(OR(AND($C911=LataProjekcji,$E911&gt;0),AND($C911=LataProjekcji,$E911=0,$D912&lt;=10)),$E912,IF($C911&lt;LataProjekcji,IF((SUM($K913:V913)+$C913)&lt;$C912,$C913,$C912-SUM($K913:V913)),0)),0)</f>
        <v>0</v>
      </c>
      <c r="X913" s="247">
        <f ca="1">ROUND(IF(OR(AND($C911=LataProjekcji,$E911&gt;0),AND($C911=LataProjekcji,$E911=0,$D912&lt;=10)),$E912,IF($C911&lt;LataProjekcji,IF((SUM($K913:W913)+$C913)&lt;$C912,$C913,$C912-SUM($K913:W913)),0)),0)</f>
        <v>0</v>
      </c>
      <c r="Y913" s="247">
        <f ca="1">ROUND(IF(OR(AND($C911=LataProjekcji,$E911&gt;0),AND($C911=LataProjekcji,$E911=0,$D912&lt;=10)),$E912,IF($C911&lt;LataProjekcji,IF((SUM($K913:X913)+$C913)&lt;$C912,$C913,$C912-SUM($K913:X913)),0)),0)</f>
        <v>0</v>
      </c>
      <c r="Z913" s="247">
        <f ca="1">ROUND(IF(OR(AND($C911=LataProjekcji,$E911&gt;0),AND($C911=LataProjekcji,$E911=0,$D912&lt;=10)),$E912,IF($C911&lt;LataProjekcji,IF((SUM($K913:Y913)+$C913)&lt;$C912,$C913,$C912-SUM($K913:Y913)),0)),0)</f>
        <v>0</v>
      </c>
      <c r="AA913" s="247">
        <f ca="1">ROUND(IF(OR(AND($C911=LataProjekcji,$E911&gt;0),AND($C911=LataProjekcji,$E911=0,$D912&lt;=10)),$E912,IF($C911&lt;LataProjekcji,IF((SUM($K913:Z913)+$C913)&lt;$C912,$C913,$C912-SUM($K913:Z913)),0)),0)</f>
        <v>0</v>
      </c>
      <c r="AB913" s="247">
        <f ca="1">ROUND(IF(OR(AND($C911=LataProjekcji,$E911&gt;0),AND($C911=LataProjekcji,$E911=0,$D912&lt;=10)),$E912,IF($C911&lt;LataProjekcji,IF((SUM($K913:AA913)+$C913)&lt;$C912,$C913,$C912-SUM($K913:AA913)),0)),0)</f>
        <v>0</v>
      </c>
      <c r="AC913" s="247">
        <f ca="1">ROUND(IF(OR(AND($C911=LataProjekcji,$E911&gt;0),AND($C911=LataProjekcji,$E911=0,$D912&lt;=10)),$E912,IF($C911&lt;LataProjekcji,IF((SUM($K913:AB913)+$C913)&lt;$C912,$C913,$C912-SUM($K913:AB913)),0)),0)</f>
        <v>0</v>
      </c>
      <c r="AD913" s="247">
        <f ca="1">ROUND(IF(OR(AND($C911=LataProjekcji,$E911&gt;0),AND($C911=LataProjekcji,$E911=0,$D912&lt;=10)),$E912,IF($C911&lt;LataProjekcji,IF((SUM($K913:AC913)+$C913)&lt;$C912,$C913,$C912-SUM($K913:AC913)),0)),0)</f>
        <v>0</v>
      </c>
      <c r="AE913" s="247">
        <f ca="1">ROUND(IF(OR(AND($C911=LataProjekcji,$E911&gt;0),AND($C911=LataProjekcji,$E911=0,$D912&lt;=10)),$E912,IF($C911&lt;LataProjekcji,IF((SUM($K913:AD913)+$C913)&lt;$C912,$C913,$C912-SUM($K913:AD913)),0)),0)</f>
        <v>0</v>
      </c>
    </row>
    <row r="914" spans="1:31" hidden="1">
      <c r="A914" s="258"/>
      <c r="B914" s="21" t="s">
        <v>396</v>
      </c>
      <c r="C914" s="22"/>
      <c r="D914" s="21"/>
      <c r="E914" s="21"/>
      <c r="F914" s="21"/>
      <c r="G914" s="21"/>
      <c r="I914" s="21"/>
      <c r="J914" s="21"/>
      <c r="K914" s="22">
        <f ca="1">ROUND(K913,0)</f>
        <v>0</v>
      </c>
      <c r="L914" s="22">
        <f t="shared" ref="L914:W914" ca="1" si="894">ROUND(K914+L913,0)</f>
        <v>0</v>
      </c>
      <c r="M914" s="22">
        <f t="shared" ca="1" si="894"/>
        <v>0</v>
      </c>
      <c r="N914" s="22">
        <f t="shared" ca="1" si="894"/>
        <v>0</v>
      </c>
      <c r="O914" s="22">
        <f t="shared" ca="1" si="894"/>
        <v>0</v>
      </c>
      <c r="P914" s="22">
        <f t="shared" ca="1" si="894"/>
        <v>0</v>
      </c>
      <c r="Q914" s="22">
        <f t="shared" ca="1" si="894"/>
        <v>0</v>
      </c>
      <c r="R914" s="22">
        <f t="shared" ca="1" si="894"/>
        <v>0</v>
      </c>
      <c r="S914" s="22">
        <f t="shared" ca="1" si="894"/>
        <v>0</v>
      </c>
      <c r="T914" s="22">
        <f t="shared" ca="1" si="894"/>
        <v>0</v>
      </c>
      <c r="U914" s="22">
        <f t="shared" ca="1" si="894"/>
        <v>0</v>
      </c>
      <c r="V914" s="22">
        <f t="shared" ca="1" si="894"/>
        <v>0</v>
      </c>
      <c r="W914" s="22">
        <f t="shared" ca="1" si="894"/>
        <v>0</v>
      </c>
      <c r="X914" s="22">
        <f ca="1">ROUND(W914+X913,0)</f>
        <v>0</v>
      </c>
      <c r="Y914" s="22">
        <f t="shared" ref="Y914:AA914" ca="1" si="895">ROUND(X914+Y913,0)</f>
        <v>0</v>
      </c>
      <c r="Z914" s="22">
        <f t="shared" ca="1" si="895"/>
        <v>0</v>
      </c>
      <c r="AA914" s="22">
        <f t="shared" ca="1" si="895"/>
        <v>0</v>
      </c>
      <c r="AB914" s="22">
        <f t="shared" ref="AB914" ca="1" si="896">ROUND(AA914+AB913,0)</f>
        <v>0</v>
      </c>
      <c r="AC914" s="22">
        <f t="shared" ref="AC914" ca="1" si="897">ROUND(AB914+AC913,0)</f>
        <v>0</v>
      </c>
      <c r="AD914" s="22">
        <f t="shared" ref="AD914" ca="1" si="898">ROUND(AC914+AD913,0)</f>
        <v>0</v>
      </c>
      <c r="AE914" s="22">
        <f t="shared" ref="AE914" ca="1" si="899">ROUND(AD914+AE913,0)</f>
        <v>0</v>
      </c>
    </row>
    <row r="915" spans="1:31" hidden="1">
      <c r="A915" s="258"/>
      <c r="B915" s="21" t="s">
        <v>387</v>
      </c>
      <c r="C915" s="22"/>
      <c r="D915" s="21"/>
      <c r="E915" s="21"/>
      <c r="F915" s="21"/>
      <c r="G915" s="21"/>
      <c r="I915" s="21"/>
      <c r="J915" s="21"/>
      <c r="K915" s="76">
        <f t="shared" ref="K915:W915" ca="1" si="900">IF($C911=LataProjekcji,ROUND($C912-K914,0),ROUND(IF(K913=0,0,$C912-K914),0))</f>
        <v>0</v>
      </c>
      <c r="L915" s="76">
        <f t="shared" ca="1" si="900"/>
        <v>0</v>
      </c>
      <c r="M915" s="76">
        <f t="shared" ca="1" si="900"/>
        <v>0</v>
      </c>
      <c r="N915" s="76">
        <f t="shared" ca="1" si="900"/>
        <v>0</v>
      </c>
      <c r="O915" s="76">
        <f t="shared" ca="1" si="900"/>
        <v>0</v>
      </c>
      <c r="P915" s="76">
        <f t="shared" ca="1" si="900"/>
        <v>0</v>
      </c>
      <c r="Q915" s="76">
        <f t="shared" ca="1" si="900"/>
        <v>0</v>
      </c>
      <c r="R915" s="76">
        <f t="shared" ca="1" si="900"/>
        <v>0</v>
      </c>
      <c r="S915" s="76">
        <f t="shared" ca="1" si="900"/>
        <v>0</v>
      </c>
      <c r="T915" s="76">
        <f t="shared" ca="1" si="900"/>
        <v>0</v>
      </c>
      <c r="U915" s="76">
        <f t="shared" ca="1" si="900"/>
        <v>0</v>
      </c>
      <c r="V915" s="76">
        <f t="shared" ca="1" si="900"/>
        <v>0</v>
      </c>
      <c r="W915" s="76">
        <f t="shared" ca="1" si="900"/>
        <v>0</v>
      </c>
      <c r="X915" s="76">
        <f t="shared" ref="X915:AA915" ca="1" si="901">IF($C911=LataProjekcji,ROUND($C912-X914,0),ROUND(IF(X913=0,0,$C912-X914),0))</f>
        <v>0</v>
      </c>
      <c r="Y915" s="76">
        <f t="shared" ca="1" si="901"/>
        <v>0</v>
      </c>
      <c r="Z915" s="76">
        <f t="shared" ca="1" si="901"/>
        <v>0</v>
      </c>
      <c r="AA915" s="76">
        <f t="shared" ca="1" si="901"/>
        <v>0</v>
      </c>
      <c r="AB915" s="76">
        <f t="shared" ref="AB915:AE915" ca="1" si="902">IF($C911=LataProjekcji,ROUND($C912-AB914,0),ROUND(IF(AB913=0,0,$C912-AB914),0))</f>
        <v>0</v>
      </c>
      <c r="AC915" s="76">
        <f t="shared" ca="1" si="902"/>
        <v>0</v>
      </c>
      <c r="AD915" s="76">
        <f t="shared" ca="1" si="902"/>
        <v>0</v>
      </c>
      <c r="AE915" s="76">
        <f t="shared" ca="1" si="902"/>
        <v>0</v>
      </c>
    </row>
    <row r="916" spans="1:31" hidden="1">
      <c r="A916" s="258"/>
      <c r="B916" s="21"/>
      <c r="C916" s="22"/>
      <c r="D916" s="21"/>
      <c r="E916" s="21"/>
      <c r="F916" s="21"/>
      <c r="G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</row>
    <row r="917" spans="1:31" hidden="1">
      <c r="A917" s="258"/>
      <c r="B917" s="20" t="s">
        <v>372</v>
      </c>
      <c r="C917" s="21">
        <f>C910+1</f>
        <v>107</v>
      </c>
      <c r="D917" s="453">
        <f>D910+1</f>
        <v>241</v>
      </c>
      <c r="E917" s="21"/>
      <c r="F917" s="21"/>
      <c r="G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</row>
    <row r="918" spans="1:31" hidden="1">
      <c r="A918" s="258"/>
      <c r="B918" s="21" t="s">
        <v>394</v>
      </c>
      <c r="C918" s="164">
        <f ca="1">IFERROR(YEAR(OFFSET($D$62,C917,0)),0)</f>
        <v>0</v>
      </c>
      <c r="D918" s="164">
        <f ca="1">IFERROR(MONTH(OFFSET($D$62,C917,0)),0)</f>
        <v>0</v>
      </c>
      <c r="E918" s="522">
        <f ca="1">IleMiesiecyDoKoncaRokuRozliczenieDotacji</f>
        <v>0</v>
      </c>
      <c r="F918" s="21"/>
      <c r="G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</row>
    <row r="919" spans="1:31" hidden="1">
      <c r="A919" s="258"/>
      <c r="B919" s="21" t="s">
        <v>387</v>
      </c>
      <c r="C919" s="244">
        <f ca="1">IF(OFFSET($F$62,C917,0)&lt;0,0,OFFSET($F$62,C917,0))</f>
        <v>0</v>
      </c>
      <c r="D919" s="22" t="str">
        <f ca="1">OFFSET($C$62,C917,0)</f>
        <v/>
      </c>
      <c r="E919" s="22">
        <f ca="1">IF(D919&gt;10,ROUND(($C920/12)*$E918,0),$C919)</f>
        <v>0</v>
      </c>
      <c r="F919" s="21"/>
      <c r="G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258"/>
      <c r="B920" s="21" t="s">
        <v>395</v>
      </c>
      <c r="C920" s="656">
        <f ca="1">IF(ISBLANK(OFFSET($D$62,C917,0)),0,IF(OFFSET($C$62,C917,0)&gt;10,ROUND(C919*D920,0),IF(C919&lt;0,0,C919)))</f>
        <v>0</v>
      </c>
      <c r="D920" s="654">
        <f ca="1">'Środki trwałe'!C1737</f>
        <v>0</v>
      </c>
      <c r="E920" s="21"/>
      <c r="F920" s="21"/>
      <c r="G920" s="21"/>
      <c r="I920" s="21"/>
      <c r="J920" s="21"/>
      <c r="K920" s="74">
        <f ca="1">ROUND(IF($C918=LataProjekcji,$E919,IF($C918=LataProjekcji,$C920,0)),0)</f>
        <v>0</v>
      </c>
      <c r="L920" s="247">
        <f ca="1">ROUND(IF(OR(AND($C918=LataProjekcji,$E918&gt;0),AND($C918=LataProjekcji,$E918=0,$D919&lt;=10)),$E919,IF($C918&lt;LataProjekcji,IF((SUM($K920:K920)+$C920)&lt;$C919,$C920,$C919-SUM($K920:K920)),0)),0)</f>
        <v>0</v>
      </c>
      <c r="M920" s="247">
        <f ca="1">ROUND(IF(OR(AND($C918=LataProjekcji,$E918&gt;0),AND($C918=LataProjekcji,$E918=0,$D919&lt;=10)),$E919,IF($C918&lt;LataProjekcji,IF((SUM($K920:L920)+$C920)&lt;$C919,$C920,$C919-SUM($K920:L920)),0)),0)</f>
        <v>0</v>
      </c>
      <c r="N920" s="247">
        <f ca="1">ROUND(IF(OR(AND($C918=LataProjekcji,$E918&gt;0),AND($C918=LataProjekcji,$E918=0,$D919&lt;=10)),$E919,IF($C918&lt;LataProjekcji,IF((SUM($K920:M920)+$C920)&lt;$C919,$C920,$C919-SUM($K920:M920)),0)),0)</f>
        <v>0</v>
      </c>
      <c r="O920" s="247">
        <f ca="1">ROUND(IF(OR(AND($C918=LataProjekcji,$E918&gt;0),AND($C918=LataProjekcji,$E918=0,$D919&lt;=10)),$E919,IF($C918&lt;LataProjekcji,IF((SUM($K920:N920)+$C920)&lt;$C919,$C920,$C919-SUM($K920:N920)),0)),0)</f>
        <v>0</v>
      </c>
      <c r="P920" s="247">
        <f ca="1">ROUND(IF(OR(AND($C918=LataProjekcji,$E918&gt;0),AND($C918=LataProjekcji,$E918=0,$D919&lt;=10)),$E919,IF($C918&lt;LataProjekcji,IF((SUM($K920:O920)+$C920)&lt;$C919,$C920,$C919-SUM($K920:O920)),0)),0)</f>
        <v>0</v>
      </c>
      <c r="Q920" s="247">
        <f ca="1">ROUND(IF(OR(AND($C918=LataProjekcji,$E918&gt;0),AND($C918=LataProjekcji,$E918=0,$D919&lt;=10)),$E919,IF($C918&lt;LataProjekcji,IF((SUM($K920:P920)+$C920)&lt;$C919,$C920,$C919-SUM($K920:P920)),0)),0)</f>
        <v>0</v>
      </c>
      <c r="R920" s="247">
        <f ca="1">ROUND(IF(OR(AND($C918=LataProjekcji,$E918&gt;0),AND($C918=LataProjekcji,$E918=0,$D919&lt;=10)),$E919,IF($C918&lt;LataProjekcji,IF((SUM($K920:Q920)+$C920)&lt;$C919,$C920,$C919-SUM($K920:Q920)),0)),0)</f>
        <v>0</v>
      </c>
      <c r="S920" s="247">
        <f ca="1">ROUND(IF(OR(AND($C918=LataProjekcji,$E918&gt;0),AND($C918=LataProjekcji,$E918=0,$D919&lt;=10)),$E919,IF($C918&lt;LataProjekcji,IF((SUM($K920:R920)+$C920)&lt;$C919,$C920,$C919-SUM($K920:R920)),0)),0)</f>
        <v>0</v>
      </c>
      <c r="T920" s="247">
        <f ca="1">ROUND(IF(OR(AND($C918=LataProjekcji,$E918&gt;0),AND($C918=LataProjekcji,$E918=0,$D919&lt;=10)),$E919,IF($C918&lt;LataProjekcji,IF((SUM($K920:S920)+$C920)&lt;$C919,$C920,$C919-SUM($K920:S920)),0)),0)</f>
        <v>0</v>
      </c>
      <c r="U920" s="247">
        <f ca="1">ROUND(IF(OR(AND($C918=LataProjekcji,$E918&gt;0),AND($C918=LataProjekcji,$E918=0,$D919&lt;=10)),$E919,IF($C918&lt;LataProjekcji,IF((SUM($K920:T920)+$C920)&lt;$C919,$C920,$C919-SUM($K920:T920)),0)),0)</f>
        <v>0</v>
      </c>
      <c r="V920" s="247">
        <f ca="1">ROUND(IF(OR(AND($C918=LataProjekcji,$E918&gt;0),AND($C918=LataProjekcji,$E918=0,$D919&lt;=10)),$E919,IF($C918&lt;LataProjekcji,IF((SUM($K920:U920)+$C920)&lt;$C919,$C920,$C919-SUM($K920:U920)),0)),0)</f>
        <v>0</v>
      </c>
      <c r="W920" s="247">
        <f ca="1">ROUND(IF(OR(AND($C918=LataProjekcji,$E918&gt;0),AND($C918=LataProjekcji,$E918=0,$D919&lt;=10)),$E919,IF($C918&lt;LataProjekcji,IF((SUM($K920:V920)+$C920)&lt;$C919,$C920,$C919-SUM($K920:V920)),0)),0)</f>
        <v>0</v>
      </c>
      <c r="X920" s="247">
        <f ca="1">ROUND(IF(OR(AND($C918=LataProjekcji,$E918&gt;0),AND($C918=LataProjekcji,$E918=0,$D919&lt;=10)),$E919,IF($C918&lt;LataProjekcji,IF((SUM($K920:W920)+$C920)&lt;$C919,$C920,$C919-SUM($K920:W920)),0)),0)</f>
        <v>0</v>
      </c>
      <c r="Y920" s="247">
        <f ca="1">ROUND(IF(OR(AND($C918=LataProjekcji,$E918&gt;0),AND($C918=LataProjekcji,$E918=0,$D919&lt;=10)),$E919,IF($C918&lt;LataProjekcji,IF((SUM($K920:X920)+$C920)&lt;$C919,$C920,$C919-SUM($K920:X920)),0)),0)</f>
        <v>0</v>
      </c>
      <c r="Z920" s="247">
        <f ca="1">ROUND(IF(OR(AND($C918=LataProjekcji,$E918&gt;0),AND($C918=LataProjekcji,$E918=0,$D919&lt;=10)),$E919,IF($C918&lt;LataProjekcji,IF((SUM($K920:Y920)+$C920)&lt;$C919,$C920,$C919-SUM($K920:Y920)),0)),0)</f>
        <v>0</v>
      </c>
      <c r="AA920" s="247">
        <f ca="1">ROUND(IF(OR(AND($C918=LataProjekcji,$E918&gt;0),AND($C918=LataProjekcji,$E918=0,$D919&lt;=10)),$E919,IF($C918&lt;LataProjekcji,IF((SUM($K920:Z920)+$C920)&lt;$C919,$C920,$C919-SUM($K920:Z920)),0)),0)</f>
        <v>0</v>
      </c>
      <c r="AB920" s="247">
        <f ca="1">ROUND(IF(OR(AND($C918=LataProjekcji,$E918&gt;0),AND($C918=LataProjekcji,$E918=0,$D919&lt;=10)),$E919,IF($C918&lt;LataProjekcji,IF((SUM($K920:AA920)+$C920)&lt;$C919,$C920,$C919-SUM($K920:AA920)),0)),0)</f>
        <v>0</v>
      </c>
      <c r="AC920" s="247">
        <f ca="1">ROUND(IF(OR(AND($C918=LataProjekcji,$E918&gt;0),AND($C918=LataProjekcji,$E918=0,$D919&lt;=10)),$E919,IF($C918&lt;LataProjekcji,IF((SUM($K920:AB920)+$C920)&lt;$C919,$C920,$C919-SUM($K920:AB920)),0)),0)</f>
        <v>0</v>
      </c>
      <c r="AD920" s="247">
        <f ca="1">ROUND(IF(OR(AND($C918=LataProjekcji,$E918&gt;0),AND($C918=LataProjekcji,$E918=0,$D919&lt;=10)),$E919,IF($C918&lt;LataProjekcji,IF((SUM($K920:AC920)+$C920)&lt;$C919,$C920,$C919-SUM($K920:AC920)),0)),0)</f>
        <v>0</v>
      </c>
      <c r="AE920" s="247">
        <f ca="1">ROUND(IF(OR(AND($C918=LataProjekcji,$E918&gt;0),AND($C918=LataProjekcji,$E918=0,$D919&lt;=10)),$E919,IF($C918&lt;LataProjekcji,IF((SUM($K920:AD920)+$C920)&lt;$C919,$C920,$C919-SUM($K920:AD920)),0)),0)</f>
        <v>0</v>
      </c>
    </row>
    <row r="921" spans="1:31" hidden="1">
      <c r="A921" s="258"/>
      <c r="B921" s="21" t="s">
        <v>396</v>
      </c>
      <c r="C921" s="22"/>
      <c r="D921" s="21"/>
      <c r="E921" s="21"/>
      <c r="F921" s="21"/>
      <c r="G921" s="21"/>
      <c r="I921" s="21"/>
      <c r="J921" s="21"/>
      <c r="K921" s="22">
        <f ca="1">ROUND(K920,0)</f>
        <v>0</v>
      </c>
      <c r="L921" s="22">
        <f t="shared" ref="L921:W921" ca="1" si="903">ROUND(K921+L920,0)</f>
        <v>0</v>
      </c>
      <c r="M921" s="22">
        <f t="shared" ca="1" si="903"/>
        <v>0</v>
      </c>
      <c r="N921" s="22">
        <f t="shared" ca="1" si="903"/>
        <v>0</v>
      </c>
      <c r="O921" s="22">
        <f t="shared" ca="1" si="903"/>
        <v>0</v>
      </c>
      <c r="P921" s="22">
        <f t="shared" ca="1" si="903"/>
        <v>0</v>
      </c>
      <c r="Q921" s="22">
        <f t="shared" ca="1" si="903"/>
        <v>0</v>
      </c>
      <c r="R921" s="22">
        <f t="shared" ca="1" si="903"/>
        <v>0</v>
      </c>
      <c r="S921" s="22">
        <f t="shared" ca="1" si="903"/>
        <v>0</v>
      </c>
      <c r="T921" s="22">
        <f t="shared" ca="1" si="903"/>
        <v>0</v>
      </c>
      <c r="U921" s="22">
        <f t="shared" ca="1" si="903"/>
        <v>0</v>
      </c>
      <c r="V921" s="22">
        <f t="shared" ca="1" si="903"/>
        <v>0</v>
      </c>
      <c r="W921" s="22">
        <f t="shared" ca="1" si="903"/>
        <v>0</v>
      </c>
      <c r="X921" s="22">
        <f ca="1">ROUND(W921+X920,0)</f>
        <v>0</v>
      </c>
      <c r="Y921" s="22">
        <f t="shared" ref="Y921:AA921" ca="1" si="904">ROUND(X921+Y920,0)</f>
        <v>0</v>
      </c>
      <c r="Z921" s="22">
        <f t="shared" ca="1" si="904"/>
        <v>0</v>
      </c>
      <c r="AA921" s="22">
        <f t="shared" ca="1" si="904"/>
        <v>0</v>
      </c>
      <c r="AB921" s="22">
        <f t="shared" ref="AB921" ca="1" si="905">ROUND(AA921+AB920,0)</f>
        <v>0</v>
      </c>
      <c r="AC921" s="22">
        <f t="shared" ref="AC921" ca="1" si="906">ROUND(AB921+AC920,0)</f>
        <v>0</v>
      </c>
      <c r="AD921" s="22">
        <f t="shared" ref="AD921" ca="1" si="907">ROUND(AC921+AD920,0)</f>
        <v>0</v>
      </c>
      <c r="AE921" s="22">
        <f t="shared" ref="AE921" ca="1" si="908">ROUND(AD921+AE920,0)</f>
        <v>0</v>
      </c>
    </row>
    <row r="922" spans="1:31" hidden="1">
      <c r="A922" s="258"/>
      <c r="B922" s="21" t="s">
        <v>387</v>
      </c>
      <c r="C922" s="22"/>
      <c r="D922" s="21"/>
      <c r="E922" s="21"/>
      <c r="F922" s="21"/>
      <c r="G922" s="21"/>
      <c r="I922" s="21"/>
      <c r="J922" s="21"/>
      <c r="K922" s="76">
        <f t="shared" ref="K922:W922" ca="1" si="909">IF($C918=LataProjekcji,ROUND($C919-K921,0),ROUND(IF(K920=0,0,$C919-K921),0))</f>
        <v>0</v>
      </c>
      <c r="L922" s="76">
        <f t="shared" ca="1" si="909"/>
        <v>0</v>
      </c>
      <c r="M922" s="76">
        <f t="shared" ca="1" si="909"/>
        <v>0</v>
      </c>
      <c r="N922" s="76">
        <f t="shared" ca="1" si="909"/>
        <v>0</v>
      </c>
      <c r="O922" s="76">
        <f t="shared" ca="1" si="909"/>
        <v>0</v>
      </c>
      <c r="P922" s="76">
        <f t="shared" ca="1" si="909"/>
        <v>0</v>
      </c>
      <c r="Q922" s="76">
        <f t="shared" ca="1" si="909"/>
        <v>0</v>
      </c>
      <c r="R922" s="76">
        <f t="shared" ca="1" si="909"/>
        <v>0</v>
      </c>
      <c r="S922" s="76">
        <f t="shared" ca="1" si="909"/>
        <v>0</v>
      </c>
      <c r="T922" s="76">
        <f t="shared" ca="1" si="909"/>
        <v>0</v>
      </c>
      <c r="U922" s="76">
        <f t="shared" ca="1" si="909"/>
        <v>0</v>
      </c>
      <c r="V922" s="76">
        <f t="shared" ca="1" si="909"/>
        <v>0</v>
      </c>
      <c r="W922" s="76">
        <f t="shared" ca="1" si="909"/>
        <v>0</v>
      </c>
      <c r="X922" s="76">
        <f t="shared" ref="X922:AA922" ca="1" si="910">IF($C918=LataProjekcji,ROUND($C919-X921,0),ROUND(IF(X920=0,0,$C919-X921),0))</f>
        <v>0</v>
      </c>
      <c r="Y922" s="76">
        <f t="shared" ca="1" si="910"/>
        <v>0</v>
      </c>
      <c r="Z922" s="76">
        <f t="shared" ca="1" si="910"/>
        <v>0</v>
      </c>
      <c r="AA922" s="76">
        <f t="shared" ca="1" si="910"/>
        <v>0</v>
      </c>
      <c r="AB922" s="76">
        <f t="shared" ref="AB922:AE922" ca="1" si="911">IF($C918=LataProjekcji,ROUND($C919-AB921,0),ROUND(IF(AB920=0,0,$C919-AB921),0))</f>
        <v>0</v>
      </c>
      <c r="AC922" s="76">
        <f t="shared" ca="1" si="911"/>
        <v>0</v>
      </c>
      <c r="AD922" s="76">
        <f t="shared" ca="1" si="911"/>
        <v>0</v>
      </c>
      <c r="AE922" s="76">
        <f t="shared" ca="1" si="911"/>
        <v>0</v>
      </c>
    </row>
    <row r="923" spans="1:31" hidden="1">
      <c r="A923" s="258"/>
      <c r="B923" s="21"/>
      <c r="C923" s="22"/>
      <c r="D923" s="21"/>
      <c r="E923" s="21"/>
      <c r="F923" s="21"/>
      <c r="G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</row>
    <row r="924" spans="1:31" hidden="1">
      <c r="A924" s="258"/>
      <c r="B924" s="20" t="s">
        <v>372</v>
      </c>
      <c r="C924" s="21">
        <f>C917+1</f>
        <v>108</v>
      </c>
      <c r="D924" s="453">
        <f>D917+1</f>
        <v>242</v>
      </c>
      <c r="E924" s="21"/>
      <c r="F924" s="21"/>
      <c r="G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</row>
    <row r="925" spans="1:31" hidden="1">
      <c r="A925" s="258"/>
      <c r="B925" s="21" t="s">
        <v>394</v>
      </c>
      <c r="C925" s="164">
        <f ca="1">IFERROR(YEAR(OFFSET($D$62,C924,0)),0)</f>
        <v>0</v>
      </c>
      <c r="D925" s="164">
        <f ca="1">IFERROR(MONTH(OFFSET($D$62,C924,0)),0)</f>
        <v>0</v>
      </c>
      <c r="E925" s="522">
        <f ca="1">IleMiesiecyDoKoncaRokuRozliczenieDotacji</f>
        <v>0</v>
      </c>
      <c r="F925" s="21"/>
      <c r="G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258"/>
      <c r="B926" s="21" t="s">
        <v>387</v>
      </c>
      <c r="C926" s="244">
        <f ca="1">IF(OFFSET($F$62,C924,0)&lt;0,0,OFFSET($F$62,C924,0))</f>
        <v>0</v>
      </c>
      <c r="D926" s="22" t="str">
        <f ca="1">OFFSET($C$62,C924,0)</f>
        <v/>
      </c>
      <c r="E926" s="22">
        <f ca="1">IF(D926&gt;10,ROUND(($C927/12)*$E925,0),$C926)</f>
        <v>0</v>
      </c>
      <c r="F926" s="21"/>
      <c r="G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258"/>
      <c r="B927" s="21" t="s">
        <v>395</v>
      </c>
      <c r="C927" s="656">
        <f ca="1">IF(ISBLANK(OFFSET($D$62,C924,0)),0,IF(OFFSET($C$62,C924,0)&gt;10,ROUND(C926*D927,0),IF(C926&lt;0,0,C926)))</f>
        <v>0</v>
      </c>
      <c r="D927" s="654">
        <f ca="1">'Środki trwałe'!C1744</f>
        <v>0</v>
      </c>
      <c r="E927" s="21"/>
      <c r="F927" s="21"/>
      <c r="G927" s="21"/>
      <c r="I927" s="21"/>
      <c r="J927" s="21"/>
      <c r="K927" s="74">
        <f ca="1">ROUND(IF($C925=LataProjekcji,$E926,IF($C925=LataProjekcji,$C927,0)),0)</f>
        <v>0</v>
      </c>
      <c r="L927" s="247">
        <f ca="1">ROUND(IF(OR(AND($C925=LataProjekcji,$E925&gt;0),AND($C925=LataProjekcji,$E925=0,$D926&lt;=10)),$E926,IF($C925&lt;LataProjekcji,IF((SUM($K927:K927)+$C927)&lt;$C926,$C927,$C926-SUM($K927:K927)),0)),0)</f>
        <v>0</v>
      </c>
      <c r="M927" s="247">
        <f ca="1">ROUND(IF(OR(AND($C925=LataProjekcji,$E925&gt;0),AND($C925=LataProjekcji,$E925=0,$D926&lt;=10)),$E926,IF($C925&lt;LataProjekcji,IF((SUM($K927:L927)+$C927)&lt;$C926,$C927,$C926-SUM($K927:L927)),0)),0)</f>
        <v>0</v>
      </c>
      <c r="N927" s="247">
        <f ca="1">ROUND(IF(OR(AND($C925=LataProjekcji,$E925&gt;0),AND($C925=LataProjekcji,$E925=0,$D926&lt;=10)),$E926,IF($C925&lt;LataProjekcji,IF((SUM($K927:M927)+$C927)&lt;$C926,$C927,$C926-SUM($K927:M927)),0)),0)</f>
        <v>0</v>
      </c>
      <c r="O927" s="247">
        <f ca="1">ROUND(IF(OR(AND($C925=LataProjekcji,$E925&gt;0),AND($C925=LataProjekcji,$E925=0,$D926&lt;=10)),$E926,IF($C925&lt;LataProjekcji,IF((SUM($K927:N927)+$C927)&lt;$C926,$C927,$C926-SUM($K927:N927)),0)),0)</f>
        <v>0</v>
      </c>
      <c r="P927" s="247">
        <f ca="1">ROUND(IF(OR(AND($C925=LataProjekcji,$E925&gt;0),AND($C925=LataProjekcji,$E925=0,$D926&lt;=10)),$E926,IF($C925&lt;LataProjekcji,IF((SUM($K927:O927)+$C927)&lt;$C926,$C927,$C926-SUM($K927:O927)),0)),0)</f>
        <v>0</v>
      </c>
      <c r="Q927" s="247">
        <f ca="1">ROUND(IF(OR(AND($C925=LataProjekcji,$E925&gt;0),AND($C925=LataProjekcji,$E925=0,$D926&lt;=10)),$E926,IF($C925&lt;LataProjekcji,IF((SUM($K927:P927)+$C927)&lt;$C926,$C927,$C926-SUM($K927:P927)),0)),0)</f>
        <v>0</v>
      </c>
      <c r="R927" s="247">
        <f ca="1">ROUND(IF(OR(AND($C925=LataProjekcji,$E925&gt;0),AND($C925=LataProjekcji,$E925=0,$D926&lt;=10)),$E926,IF($C925&lt;LataProjekcji,IF((SUM($K927:Q927)+$C927)&lt;$C926,$C927,$C926-SUM($K927:Q927)),0)),0)</f>
        <v>0</v>
      </c>
      <c r="S927" s="247">
        <f ca="1">ROUND(IF(OR(AND($C925=LataProjekcji,$E925&gt;0),AND($C925=LataProjekcji,$E925=0,$D926&lt;=10)),$E926,IF($C925&lt;LataProjekcji,IF((SUM($K927:R927)+$C927)&lt;$C926,$C927,$C926-SUM($K927:R927)),0)),0)</f>
        <v>0</v>
      </c>
      <c r="T927" s="247">
        <f ca="1">ROUND(IF(OR(AND($C925=LataProjekcji,$E925&gt;0),AND($C925=LataProjekcji,$E925=0,$D926&lt;=10)),$E926,IF($C925&lt;LataProjekcji,IF((SUM($K927:S927)+$C927)&lt;$C926,$C927,$C926-SUM($K927:S927)),0)),0)</f>
        <v>0</v>
      </c>
      <c r="U927" s="247">
        <f ca="1">ROUND(IF(OR(AND($C925=LataProjekcji,$E925&gt;0),AND($C925=LataProjekcji,$E925=0,$D926&lt;=10)),$E926,IF($C925&lt;LataProjekcji,IF((SUM($K927:T927)+$C927)&lt;$C926,$C927,$C926-SUM($K927:T927)),0)),0)</f>
        <v>0</v>
      </c>
      <c r="V927" s="247">
        <f ca="1">ROUND(IF(OR(AND($C925=LataProjekcji,$E925&gt;0),AND($C925=LataProjekcji,$E925=0,$D926&lt;=10)),$E926,IF($C925&lt;LataProjekcji,IF((SUM($K927:U927)+$C927)&lt;$C926,$C927,$C926-SUM($K927:U927)),0)),0)</f>
        <v>0</v>
      </c>
      <c r="W927" s="247">
        <f ca="1">ROUND(IF(OR(AND($C925=LataProjekcji,$E925&gt;0),AND($C925=LataProjekcji,$E925=0,$D926&lt;=10)),$E926,IF($C925&lt;LataProjekcji,IF((SUM($K927:V927)+$C927)&lt;$C926,$C927,$C926-SUM($K927:V927)),0)),0)</f>
        <v>0</v>
      </c>
      <c r="X927" s="247">
        <f ca="1">ROUND(IF(OR(AND($C925=LataProjekcji,$E925&gt;0),AND($C925=LataProjekcji,$E925=0,$D926&lt;=10)),$E926,IF($C925&lt;LataProjekcji,IF((SUM($K927:W927)+$C927)&lt;$C926,$C927,$C926-SUM($K927:W927)),0)),0)</f>
        <v>0</v>
      </c>
      <c r="Y927" s="247">
        <f ca="1">ROUND(IF(OR(AND($C925=LataProjekcji,$E925&gt;0),AND($C925=LataProjekcji,$E925=0,$D926&lt;=10)),$E926,IF($C925&lt;LataProjekcji,IF((SUM($K927:X927)+$C927)&lt;$C926,$C927,$C926-SUM($K927:X927)),0)),0)</f>
        <v>0</v>
      </c>
      <c r="Z927" s="247">
        <f ca="1">ROUND(IF(OR(AND($C925=LataProjekcji,$E925&gt;0),AND($C925=LataProjekcji,$E925=0,$D926&lt;=10)),$E926,IF($C925&lt;LataProjekcji,IF((SUM($K927:Y927)+$C927)&lt;$C926,$C927,$C926-SUM($K927:Y927)),0)),0)</f>
        <v>0</v>
      </c>
      <c r="AA927" s="247">
        <f ca="1">ROUND(IF(OR(AND($C925=LataProjekcji,$E925&gt;0),AND($C925=LataProjekcji,$E925=0,$D926&lt;=10)),$E926,IF($C925&lt;LataProjekcji,IF((SUM($K927:Z927)+$C927)&lt;$C926,$C927,$C926-SUM($K927:Z927)),0)),0)</f>
        <v>0</v>
      </c>
      <c r="AB927" s="247">
        <f ca="1">ROUND(IF(OR(AND($C925=LataProjekcji,$E925&gt;0),AND($C925=LataProjekcji,$E925=0,$D926&lt;=10)),$E926,IF($C925&lt;LataProjekcji,IF((SUM($K927:AA927)+$C927)&lt;$C926,$C927,$C926-SUM($K927:AA927)),0)),0)</f>
        <v>0</v>
      </c>
      <c r="AC927" s="247">
        <f ca="1">ROUND(IF(OR(AND($C925=LataProjekcji,$E925&gt;0),AND($C925=LataProjekcji,$E925=0,$D926&lt;=10)),$E926,IF($C925&lt;LataProjekcji,IF((SUM($K927:AB927)+$C927)&lt;$C926,$C927,$C926-SUM($K927:AB927)),0)),0)</f>
        <v>0</v>
      </c>
      <c r="AD927" s="247">
        <f ca="1">ROUND(IF(OR(AND($C925=LataProjekcji,$E925&gt;0),AND($C925=LataProjekcji,$E925=0,$D926&lt;=10)),$E926,IF($C925&lt;LataProjekcji,IF((SUM($K927:AC927)+$C927)&lt;$C926,$C927,$C926-SUM($K927:AC927)),0)),0)</f>
        <v>0</v>
      </c>
      <c r="AE927" s="247">
        <f ca="1">ROUND(IF(OR(AND($C925=LataProjekcji,$E925&gt;0),AND($C925=LataProjekcji,$E925=0,$D926&lt;=10)),$E926,IF($C925&lt;LataProjekcji,IF((SUM($K927:AD927)+$C927)&lt;$C926,$C927,$C926-SUM($K927:AD927)),0)),0)</f>
        <v>0</v>
      </c>
    </row>
    <row r="928" spans="1:31" hidden="1">
      <c r="A928" s="258"/>
      <c r="B928" s="21" t="s">
        <v>396</v>
      </c>
      <c r="C928" s="22"/>
      <c r="D928" s="21"/>
      <c r="E928" s="21"/>
      <c r="F928" s="21"/>
      <c r="G928" s="21"/>
      <c r="I928" s="21"/>
      <c r="J928" s="21"/>
      <c r="K928" s="22">
        <f ca="1">ROUND(K927,0)</f>
        <v>0</v>
      </c>
      <c r="L928" s="22">
        <f t="shared" ref="L928:W928" ca="1" si="912">ROUND(K928+L927,0)</f>
        <v>0</v>
      </c>
      <c r="M928" s="22">
        <f t="shared" ca="1" si="912"/>
        <v>0</v>
      </c>
      <c r="N928" s="22">
        <f t="shared" ca="1" si="912"/>
        <v>0</v>
      </c>
      <c r="O928" s="22">
        <f t="shared" ca="1" si="912"/>
        <v>0</v>
      </c>
      <c r="P928" s="22">
        <f t="shared" ca="1" si="912"/>
        <v>0</v>
      </c>
      <c r="Q928" s="22">
        <f t="shared" ca="1" si="912"/>
        <v>0</v>
      </c>
      <c r="R928" s="22">
        <f t="shared" ca="1" si="912"/>
        <v>0</v>
      </c>
      <c r="S928" s="22">
        <f t="shared" ca="1" si="912"/>
        <v>0</v>
      </c>
      <c r="T928" s="22">
        <f t="shared" ca="1" si="912"/>
        <v>0</v>
      </c>
      <c r="U928" s="22">
        <f t="shared" ca="1" si="912"/>
        <v>0</v>
      </c>
      <c r="V928" s="22">
        <f t="shared" ca="1" si="912"/>
        <v>0</v>
      </c>
      <c r="W928" s="22">
        <f t="shared" ca="1" si="912"/>
        <v>0</v>
      </c>
      <c r="X928" s="22">
        <f ca="1">ROUND(W928+X927,0)</f>
        <v>0</v>
      </c>
      <c r="Y928" s="22">
        <f t="shared" ref="Y928:AA928" ca="1" si="913">ROUND(X928+Y927,0)</f>
        <v>0</v>
      </c>
      <c r="Z928" s="22">
        <f t="shared" ca="1" si="913"/>
        <v>0</v>
      </c>
      <c r="AA928" s="22">
        <f t="shared" ca="1" si="913"/>
        <v>0</v>
      </c>
      <c r="AB928" s="22">
        <f t="shared" ref="AB928" ca="1" si="914">ROUND(AA928+AB927,0)</f>
        <v>0</v>
      </c>
      <c r="AC928" s="22">
        <f t="shared" ref="AC928" ca="1" si="915">ROUND(AB928+AC927,0)</f>
        <v>0</v>
      </c>
      <c r="AD928" s="22">
        <f t="shared" ref="AD928" ca="1" si="916">ROUND(AC928+AD927,0)</f>
        <v>0</v>
      </c>
      <c r="AE928" s="22">
        <f t="shared" ref="AE928" ca="1" si="917">ROUND(AD928+AE927,0)</f>
        <v>0</v>
      </c>
    </row>
    <row r="929" spans="1:31" hidden="1">
      <c r="A929" s="258"/>
      <c r="B929" s="21" t="s">
        <v>387</v>
      </c>
      <c r="C929" s="22"/>
      <c r="D929" s="21"/>
      <c r="E929" s="21"/>
      <c r="F929" s="21"/>
      <c r="G929" s="21"/>
      <c r="I929" s="21"/>
      <c r="J929" s="21"/>
      <c r="K929" s="76">
        <f t="shared" ref="K929:W929" ca="1" si="918">IF($C925=LataProjekcji,ROUND($C926-K928,0),ROUND(IF(K927=0,0,$C926-K928),0))</f>
        <v>0</v>
      </c>
      <c r="L929" s="76">
        <f t="shared" ca="1" si="918"/>
        <v>0</v>
      </c>
      <c r="M929" s="76">
        <f t="shared" ca="1" si="918"/>
        <v>0</v>
      </c>
      <c r="N929" s="76">
        <f t="shared" ca="1" si="918"/>
        <v>0</v>
      </c>
      <c r="O929" s="76">
        <f t="shared" ca="1" si="918"/>
        <v>0</v>
      </c>
      <c r="P929" s="76">
        <f t="shared" ca="1" si="918"/>
        <v>0</v>
      </c>
      <c r="Q929" s="76">
        <f t="shared" ca="1" si="918"/>
        <v>0</v>
      </c>
      <c r="R929" s="76">
        <f t="shared" ca="1" si="918"/>
        <v>0</v>
      </c>
      <c r="S929" s="76">
        <f t="shared" ca="1" si="918"/>
        <v>0</v>
      </c>
      <c r="T929" s="76">
        <f t="shared" ca="1" si="918"/>
        <v>0</v>
      </c>
      <c r="U929" s="76">
        <f t="shared" ca="1" si="918"/>
        <v>0</v>
      </c>
      <c r="V929" s="76">
        <f t="shared" ca="1" si="918"/>
        <v>0</v>
      </c>
      <c r="W929" s="76">
        <f t="shared" ca="1" si="918"/>
        <v>0</v>
      </c>
      <c r="X929" s="76">
        <f t="shared" ref="X929:AA929" ca="1" si="919">IF($C925=LataProjekcji,ROUND($C926-X928,0),ROUND(IF(X927=0,0,$C926-X928),0))</f>
        <v>0</v>
      </c>
      <c r="Y929" s="76">
        <f t="shared" ca="1" si="919"/>
        <v>0</v>
      </c>
      <c r="Z929" s="76">
        <f t="shared" ca="1" si="919"/>
        <v>0</v>
      </c>
      <c r="AA929" s="76">
        <f t="shared" ca="1" si="919"/>
        <v>0</v>
      </c>
      <c r="AB929" s="76">
        <f t="shared" ref="AB929:AE929" ca="1" si="920">IF($C925=LataProjekcji,ROUND($C926-AB928,0),ROUND(IF(AB927=0,0,$C926-AB928),0))</f>
        <v>0</v>
      </c>
      <c r="AC929" s="76">
        <f t="shared" ca="1" si="920"/>
        <v>0</v>
      </c>
      <c r="AD929" s="76">
        <f t="shared" ca="1" si="920"/>
        <v>0</v>
      </c>
      <c r="AE929" s="76">
        <f t="shared" ca="1" si="920"/>
        <v>0</v>
      </c>
    </row>
    <row r="930" spans="1:31" hidden="1">
      <c r="A930" s="258"/>
      <c r="B930" s="20"/>
      <c r="C930" s="21"/>
      <c r="D930" s="21"/>
      <c r="E930" s="21"/>
      <c r="F930" s="21"/>
      <c r="G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258"/>
      <c r="B931" s="20" t="s">
        <v>372</v>
      </c>
      <c r="C931" s="21">
        <f>C924+1</f>
        <v>109</v>
      </c>
      <c r="D931" s="453">
        <f>D924+1</f>
        <v>243</v>
      </c>
      <c r="E931" s="21"/>
      <c r="F931" s="21"/>
      <c r="G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258"/>
      <c r="B932" s="21" t="s">
        <v>394</v>
      </c>
      <c r="C932" s="164">
        <f ca="1">IFERROR(YEAR(OFFSET($D$62,C931,0)),0)</f>
        <v>0</v>
      </c>
      <c r="D932" s="164">
        <f ca="1">IFERROR(MONTH(OFFSET($D$62,C931,0)),0)</f>
        <v>0</v>
      </c>
      <c r="E932" s="522">
        <f ca="1">IleMiesiecyDoKoncaRokuRozliczenieDotacji</f>
        <v>0</v>
      </c>
      <c r="F932" s="21"/>
      <c r="G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258"/>
      <c r="B933" s="21" t="s">
        <v>387</v>
      </c>
      <c r="C933" s="244">
        <f ca="1">IF(OFFSET($F$62,C931,0)&lt;0,0,OFFSET($F$62,C931,0))</f>
        <v>0</v>
      </c>
      <c r="D933" s="22" t="str">
        <f ca="1">OFFSET($C$62,C931,0)</f>
        <v/>
      </c>
      <c r="E933" s="22">
        <f ca="1">IF(D933&gt;10,ROUND(($C934/12)*$E932,0),$C933)</f>
        <v>0</v>
      </c>
      <c r="F933" s="21"/>
      <c r="G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258"/>
      <c r="B934" s="21" t="s">
        <v>395</v>
      </c>
      <c r="C934" s="656">
        <f ca="1">IF(ISBLANK(OFFSET($D$62,C931,0)),0,IF(OFFSET($C$62,C931,0)&gt;10,ROUND(C933*D934,0),IF(C933&lt;0,0,C933)))</f>
        <v>0</v>
      </c>
      <c r="D934" s="654">
        <f ca="1">'Środki trwałe'!C1751</f>
        <v>0</v>
      </c>
      <c r="E934" s="21"/>
      <c r="F934" s="21"/>
      <c r="G934" s="21"/>
      <c r="I934" s="21"/>
      <c r="J934" s="21"/>
      <c r="K934" s="74">
        <f ca="1">ROUND(IF($C932=LataProjekcji,$E933,IF($C932=LataProjekcji,$C934,0)),0)</f>
        <v>0</v>
      </c>
      <c r="L934" s="247">
        <f ca="1">ROUND(IF(OR(AND($C932=LataProjekcji,$E932&gt;0),AND($C932=LataProjekcji,$E932=0,$D933&lt;=10)),$E933,IF($C932&lt;LataProjekcji,IF((SUM($K934:K934)+$C934)&lt;$C933,$C934,$C933-SUM($K934:K934)),0)),0)</f>
        <v>0</v>
      </c>
      <c r="M934" s="247">
        <f ca="1">ROUND(IF(OR(AND($C932=LataProjekcji,$E932&gt;0),AND($C932=LataProjekcji,$E932=0,$D933&lt;=10)),$E933,IF($C932&lt;LataProjekcji,IF((SUM($K934:L934)+$C934)&lt;$C933,$C934,$C933-SUM($K934:L934)),0)),0)</f>
        <v>0</v>
      </c>
      <c r="N934" s="247">
        <f ca="1">ROUND(IF(OR(AND($C932=LataProjekcji,$E932&gt;0),AND($C932=LataProjekcji,$E932=0,$D933&lt;=10)),$E933,IF($C932&lt;LataProjekcji,IF((SUM($K934:M934)+$C934)&lt;$C933,$C934,$C933-SUM($K934:M934)),0)),0)</f>
        <v>0</v>
      </c>
      <c r="O934" s="247">
        <f ca="1">ROUND(IF(OR(AND($C932=LataProjekcji,$E932&gt;0),AND($C932=LataProjekcji,$E932=0,$D933&lt;=10)),$E933,IF($C932&lt;LataProjekcji,IF((SUM($K934:N934)+$C934)&lt;$C933,$C934,$C933-SUM($K934:N934)),0)),0)</f>
        <v>0</v>
      </c>
      <c r="P934" s="247">
        <f ca="1">ROUND(IF(OR(AND($C932=LataProjekcji,$E932&gt;0),AND($C932=LataProjekcji,$E932=0,$D933&lt;=10)),$E933,IF($C932&lt;LataProjekcji,IF((SUM($K934:O934)+$C934)&lt;$C933,$C934,$C933-SUM($K934:O934)),0)),0)</f>
        <v>0</v>
      </c>
      <c r="Q934" s="247">
        <f ca="1">ROUND(IF(OR(AND($C932=LataProjekcji,$E932&gt;0),AND($C932=LataProjekcji,$E932=0,$D933&lt;=10)),$E933,IF($C932&lt;LataProjekcji,IF((SUM($K934:P934)+$C934)&lt;$C933,$C934,$C933-SUM($K934:P934)),0)),0)</f>
        <v>0</v>
      </c>
      <c r="R934" s="247">
        <f ca="1">ROUND(IF(OR(AND($C932=LataProjekcji,$E932&gt;0),AND($C932=LataProjekcji,$E932=0,$D933&lt;=10)),$E933,IF($C932&lt;LataProjekcji,IF((SUM($K934:Q934)+$C934)&lt;$C933,$C934,$C933-SUM($K934:Q934)),0)),0)</f>
        <v>0</v>
      </c>
      <c r="S934" s="247">
        <f ca="1">ROUND(IF(OR(AND($C932=LataProjekcji,$E932&gt;0),AND($C932=LataProjekcji,$E932=0,$D933&lt;=10)),$E933,IF($C932&lt;LataProjekcji,IF((SUM($K934:R934)+$C934)&lt;$C933,$C934,$C933-SUM($K934:R934)),0)),0)</f>
        <v>0</v>
      </c>
      <c r="T934" s="247">
        <f ca="1">ROUND(IF(OR(AND($C932=LataProjekcji,$E932&gt;0),AND($C932=LataProjekcji,$E932=0,$D933&lt;=10)),$E933,IF($C932&lt;LataProjekcji,IF((SUM($K934:S934)+$C934)&lt;$C933,$C934,$C933-SUM($K934:S934)),0)),0)</f>
        <v>0</v>
      </c>
      <c r="U934" s="247">
        <f ca="1">ROUND(IF(OR(AND($C932=LataProjekcji,$E932&gt;0),AND($C932=LataProjekcji,$E932=0,$D933&lt;=10)),$E933,IF($C932&lt;LataProjekcji,IF((SUM($K934:T934)+$C934)&lt;$C933,$C934,$C933-SUM($K934:T934)),0)),0)</f>
        <v>0</v>
      </c>
      <c r="V934" s="247">
        <f ca="1">ROUND(IF(OR(AND($C932=LataProjekcji,$E932&gt;0),AND($C932=LataProjekcji,$E932=0,$D933&lt;=10)),$E933,IF($C932&lt;LataProjekcji,IF((SUM($K934:U934)+$C934)&lt;$C933,$C934,$C933-SUM($K934:U934)),0)),0)</f>
        <v>0</v>
      </c>
      <c r="W934" s="247">
        <f ca="1">ROUND(IF(OR(AND($C932=LataProjekcji,$E932&gt;0),AND($C932=LataProjekcji,$E932=0,$D933&lt;=10)),$E933,IF($C932&lt;LataProjekcji,IF((SUM($K934:V934)+$C934)&lt;$C933,$C934,$C933-SUM($K934:V934)),0)),0)</f>
        <v>0</v>
      </c>
      <c r="X934" s="247">
        <f ca="1">ROUND(IF(OR(AND($C932=LataProjekcji,$E932&gt;0),AND($C932=LataProjekcji,$E932=0,$D933&lt;=10)),$E933,IF($C932&lt;LataProjekcji,IF((SUM($K934:W934)+$C934)&lt;$C933,$C934,$C933-SUM($K934:W934)),0)),0)</f>
        <v>0</v>
      </c>
      <c r="Y934" s="247">
        <f ca="1">ROUND(IF(OR(AND($C932=LataProjekcji,$E932&gt;0),AND($C932=LataProjekcji,$E932=0,$D933&lt;=10)),$E933,IF($C932&lt;LataProjekcji,IF((SUM($K934:X934)+$C934)&lt;$C933,$C934,$C933-SUM($K934:X934)),0)),0)</f>
        <v>0</v>
      </c>
      <c r="Z934" s="247">
        <f ca="1">ROUND(IF(OR(AND($C932=LataProjekcji,$E932&gt;0),AND($C932=LataProjekcji,$E932=0,$D933&lt;=10)),$E933,IF($C932&lt;LataProjekcji,IF((SUM($K934:Y934)+$C934)&lt;$C933,$C934,$C933-SUM($K934:Y934)),0)),0)</f>
        <v>0</v>
      </c>
      <c r="AA934" s="247">
        <f ca="1">ROUND(IF(OR(AND($C932=LataProjekcji,$E932&gt;0),AND($C932=LataProjekcji,$E932=0,$D933&lt;=10)),$E933,IF($C932&lt;LataProjekcji,IF((SUM($K934:Z934)+$C934)&lt;$C933,$C934,$C933-SUM($K934:Z934)),0)),0)</f>
        <v>0</v>
      </c>
      <c r="AB934" s="247">
        <f ca="1">ROUND(IF(OR(AND($C932=LataProjekcji,$E932&gt;0),AND($C932=LataProjekcji,$E932=0,$D933&lt;=10)),$E933,IF($C932&lt;LataProjekcji,IF((SUM($K934:AA934)+$C934)&lt;$C933,$C934,$C933-SUM($K934:AA934)),0)),0)</f>
        <v>0</v>
      </c>
      <c r="AC934" s="247">
        <f ca="1">ROUND(IF(OR(AND($C932=LataProjekcji,$E932&gt;0),AND($C932=LataProjekcji,$E932=0,$D933&lt;=10)),$E933,IF($C932&lt;LataProjekcji,IF((SUM($K934:AB934)+$C934)&lt;$C933,$C934,$C933-SUM($K934:AB934)),0)),0)</f>
        <v>0</v>
      </c>
      <c r="AD934" s="247">
        <f ca="1">ROUND(IF(OR(AND($C932=LataProjekcji,$E932&gt;0),AND($C932=LataProjekcji,$E932=0,$D933&lt;=10)),$E933,IF($C932&lt;LataProjekcji,IF((SUM($K934:AC934)+$C934)&lt;$C933,$C934,$C933-SUM($K934:AC934)),0)),0)</f>
        <v>0</v>
      </c>
      <c r="AE934" s="247">
        <f ca="1">ROUND(IF(OR(AND($C932=LataProjekcji,$E932&gt;0),AND($C932=LataProjekcji,$E932=0,$D933&lt;=10)),$E933,IF($C932&lt;LataProjekcji,IF((SUM($K934:AD934)+$C934)&lt;$C933,$C934,$C933-SUM($K934:AD934)),0)),0)</f>
        <v>0</v>
      </c>
    </row>
    <row r="935" spans="1:31" hidden="1">
      <c r="A935" s="258"/>
      <c r="B935" s="21" t="s">
        <v>396</v>
      </c>
      <c r="C935" s="22"/>
      <c r="D935" s="21"/>
      <c r="E935" s="21"/>
      <c r="F935" s="21"/>
      <c r="G935" s="21"/>
      <c r="I935" s="21"/>
      <c r="J935" s="21"/>
      <c r="K935" s="22">
        <f ca="1">ROUND(K934,0)</f>
        <v>0</v>
      </c>
      <c r="L935" s="22">
        <f t="shared" ref="L935:W935" ca="1" si="921">ROUND(K935+L934,0)</f>
        <v>0</v>
      </c>
      <c r="M935" s="22">
        <f t="shared" ca="1" si="921"/>
        <v>0</v>
      </c>
      <c r="N935" s="22">
        <f t="shared" ca="1" si="921"/>
        <v>0</v>
      </c>
      <c r="O935" s="22">
        <f t="shared" ca="1" si="921"/>
        <v>0</v>
      </c>
      <c r="P935" s="22">
        <f t="shared" ca="1" si="921"/>
        <v>0</v>
      </c>
      <c r="Q935" s="22">
        <f t="shared" ca="1" si="921"/>
        <v>0</v>
      </c>
      <c r="R935" s="22">
        <f t="shared" ca="1" si="921"/>
        <v>0</v>
      </c>
      <c r="S935" s="22">
        <f t="shared" ca="1" si="921"/>
        <v>0</v>
      </c>
      <c r="T935" s="22">
        <f t="shared" ca="1" si="921"/>
        <v>0</v>
      </c>
      <c r="U935" s="22">
        <f t="shared" ca="1" si="921"/>
        <v>0</v>
      </c>
      <c r="V935" s="22">
        <f t="shared" ca="1" si="921"/>
        <v>0</v>
      </c>
      <c r="W935" s="22">
        <f t="shared" ca="1" si="921"/>
        <v>0</v>
      </c>
      <c r="X935" s="22">
        <f ca="1">ROUND(W935+X934,0)</f>
        <v>0</v>
      </c>
      <c r="Y935" s="22">
        <f t="shared" ref="Y935:AA935" ca="1" si="922">ROUND(X935+Y934,0)</f>
        <v>0</v>
      </c>
      <c r="Z935" s="22">
        <f t="shared" ca="1" si="922"/>
        <v>0</v>
      </c>
      <c r="AA935" s="22">
        <f t="shared" ca="1" si="922"/>
        <v>0</v>
      </c>
      <c r="AB935" s="22">
        <f t="shared" ref="AB935" ca="1" si="923">ROUND(AA935+AB934,0)</f>
        <v>0</v>
      </c>
      <c r="AC935" s="22">
        <f t="shared" ref="AC935" ca="1" si="924">ROUND(AB935+AC934,0)</f>
        <v>0</v>
      </c>
      <c r="AD935" s="22">
        <f t="shared" ref="AD935" ca="1" si="925">ROUND(AC935+AD934,0)</f>
        <v>0</v>
      </c>
      <c r="AE935" s="22">
        <f t="shared" ref="AE935" ca="1" si="926">ROUND(AD935+AE934,0)</f>
        <v>0</v>
      </c>
    </row>
    <row r="936" spans="1:31" hidden="1">
      <c r="A936" s="258"/>
      <c r="B936" s="21" t="s">
        <v>387</v>
      </c>
      <c r="C936" s="22"/>
      <c r="D936" s="21"/>
      <c r="E936" s="21"/>
      <c r="F936" s="21"/>
      <c r="G936" s="21"/>
      <c r="I936" s="21"/>
      <c r="J936" s="21"/>
      <c r="K936" s="76">
        <f t="shared" ref="K936:W936" ca="1" si="927">IF($C932=LataProjekcji,ROUND($C933-K935,0),ROUND(IF(K934=0,0,$C933-K935),0))</f>
        <v>0</v>
      </c>
      <c r="L936" s="76">
        <f t="shared" ca="1" si="927"/>
        <v>0</v>
      </c>
      <c r="M936" s="76">
        <f t="shared" ca="1" si="927"/>
        <v>0</v>
      </c>
      <c r="N936" s="76">
        <f t="shared" ca="1" si="927"/>
        <v>0</v>
      </c>
      <c r="O936" s="76">
        <f t="shared" ca="1" si="927"/>
        <v>0</v>
      </c>
      <c r="P936" s="76">
        <f t="shared" ca="1" si="927"/>
        <v>0</v>
      </c>
      <c r="Q936" s="76">
        <f t="shared" ca="1" si="927"/>
        <v>0</v>
      </c>
      <c r="R936" s="76">
        <f t="shared" ca="1" si="927"/>
        <v>0</v>
      </c>
      <c r="S936" s="76">
        <f t="shared" ca="1" si="927"/>
        <v>0</v>
      </c>
      <c r="T936" s="76">
        <f t="shared" ca="1" si="927"/>
        <v>0</v>
      </c>
      <c r="U936" s="76">
        <f t="shared" ca="1" si="927"/>
        <v>0</v>
      </c>
      <c r="V936" s="76">
        <f t="shared" ca="1" si="927"/>
        <v>0</v>
      </c>
      <c r="W936" s="76">
        <f t="shared" ca="1" si="927"/>
        <v>0</v>
      </c>
      <c r="X936" s="76">
        <f t="shared" ref="X936:AA936" ca="1" si="928">IF($C932=LataProjekcji,ROUND($C933-X935,0),ROUND(IF(X934=0,0,$C933-X935),0))</f>
        <v>0</v>
      </c>
      <c r="Y936" s="76">
        <f t="shared" ca="1" si="928"/>
        <v>0</v>
      </c>
      <c r="Z936" s="76">
        <f t="shared" ca="1" si="928"/>
        <v>0</v>
      </c>
      <c r="AA936" s="76">
        <f t="shared" ca="1" si="928"/>
        <v>0</v>
      </c>
      <c r="AB936" s="76">
        <f t="shared" ref="AB936:AE936" ca="1" si="929">IF($C932=LataProjekcji,ROUND($C933-AB935,0),ROUND(IF(AB934=0,0,$C933-AB935),0))</f>
        <v>0</v>
      </c>
      <c r="AC936" s="76">
        <f t="shared" ca="1" si="929"/>
        <v>0</v>
      </c>
      <c r="AD936" s="76">
        <f t="shared" ca="1" si="929"/>
        <v>0</v>
      </c>
      <c r="AE936" s="76">
        <f t="shared" ca="1" si="929"/>
        <v>0</v>
      </c>
    </row>
    <row r="937" spans="1:31" hidden="1">
      <c r="A937" s="258"/>
      <c r="B937" s="21"/>
      <c r="C937" s="22"/>
      <c r="D937" s="21"/>
      <c r="E937" s="21"/>
      <c r="F937" s="21"/>
      <c r="G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258"/>
      <c r="B938" s="20" t="s">
        <v>372</v>
      </c>
      <c r="C938" s="21">
        <f>C931+1</f>
        <v>110</v>
      </c>
      <c r="D938" s="453">
        <f>D931+1</f>
        <v>244</v>
      </c>
      <c r="E938" s="21"/>
      <c r="F938" s="21"/>
      <c r="G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258"/>
      <c r="B939" s="21" t="s">
        <v>394</v>
      </c>
      <c r="C939" s="164">
        <f ca="1">IFERROR(YEAR(OFFSET($D$62,C938,0)),0)</f>
        <v>0</v>
      </c>
      <c r="D939" s="164">
        <f ca="1">IFERROR(MONTH(OFFSET($D$62,C938,0)),0)</f>
        <v>0</v>
      </c>
      <c r="E939" s="522">
        <f ca="1">IleMiesiecyDoKoncaRokuRozliczenieDotacji</f>
        <v>0</v>
      </c>
      <c r="F939" s="21"/>
      <c r="G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258"/>
      <c r="B940" s="21" t="s">
        <v>387</v>
      </c>
      <c r="C940" s="244">
        <f ca="1">IF(OFFSET($F$62,C938,0)&lt;0,0,OFFSET($F$62,C938,0))</f>
        <v>0</v>
      </c>
      <c r="D940" s="22" t="str">
        <f ca="1">OFFSET($C$62,C938,0)</f>
        <v/>
      </c>
      <c r="E940" s="22">
        <f ca="1">IF(D940&gt;10,ROUND(($C941/12)*$E939,0),$C940)</f>
        <v>0</v>
      </c>
      <c r="F940" s="21"/>
      <c r="G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258"/>
      <c r="B941" s="21" t="s">
        <v>395</v>
      </c>
      <c r="C941" s="656">
        <f ca="1">IF(ISBLANK(OFFSET($D$62,C938,0)),0,IF(OFFSET($C$62,C938,0)&gt;10,ROUND(C940*D941,0),IF(C940&lt;0,0,C940)))</f>
        <v>0</v>
      </c>
      <c r="D941" s="654">
        <f ca="1">'Środki trwałe'!C1758</f>
        <v>0</v>
      </c>
      <c r="E941" s="21"/>
      <c r="F941" s="21"/>
      <c r="G941" s="21"/>
      <c r="I941" s="21"/>
      <c r="J941" s="21"/>
      <c r="K941" s="74">
        <f ca="1">ROUND(IF($C939=LataProjekcji,$E940,IF($C939=LataProjekcji,$C941,0)),0)</f>
        <v>0</v>
      </c>
      <c r="L941" s="247">
        <f ca="1">ROUND(IF(OR(AND($C939=LataProjekcji,$E939&gt;0),AND($C939=LataProjekcji,$E939=0,$D940&lt;=10)),$E940,IF($C939&lt;LataProjekcji,IF((SUM($K941:K941)+$C941)&lt;$C940,$C941,$C940-SUM($K941:K941)),0)),0)</f>
        <v>0</v>
      </c>
      <c r="M941" s="247">
        <f ca="1">ROUND(IF(OR(AND($C939=LataProjekcji,$E939&gt;0),AND($C939=LataProjekcji,$E939=0,$D940&lt;=10)),$E940,IF($C939&lt;LataProjekcji,IF((SUM($K941:L941)+$C941)&lt;$C940,$C941,$C940-SUM($K941:L941)),0)),0)</f>
        <v>0</v>
      </c>
      <c r="N941" s="247">
        <f ca="1">ROUND(IF(OR(AND($C939=LataProjekcji,$E939&gt;0),AND($C939=LataProjekcji,$E939=0,$D940&lt;=10)),$E940,IF($C939&lt;LataProjekcji,IF((SUM($K941:M941)+$C941)&lt;$C940,$C941,$C940-SUM($K941:M941)),0)),0)</f>
        <v>0</v>
      </c>
      <c r="O941" s="247">
        <f ca="1">ROUND(IF(OR(AND($C939=LataProjekcji,$E939&gt;0),AND($C939=LataProjekcji,$E939=0,$D940&lt;=10)),$E940,IF($C939&lt;LataProjekcji,IF((SUM($K941:N941)+$C941)&lt;$C940,$C941,$C940-SUM($K941:N941)),0)),0)</f>
        <v>0</v>
      </c>
      <c r="P941" s="247">
        <f ca="1">ROUND(IF(OR(AND($C939=LataProjekcji,$E939&gt;0),AND($C939=LataProjekcji,$E939=0,$D940&lt;=10)),$E940,IF($C939&lt;LataProjekcji,IF((SUM($K941:O941)+$C941)&lt;$C940,$C941,$C940-SUM($K941:O941)),0)),0)</f>
        <v>0</v>
      </c>
      <c r="Q941" s="247">
        <f ca="1">ROUND(IF(OR(AND($C939=LataProjekcji,$E939&gt;0),AND($C939=LataProjekcji,$E939=0,$D940&lt;=10)),$E940,IF($C939&lt;LataProjekcji,IF((SUM($K941:P941)+$C941)&lt;$C940,$C941,$C940-SUM($K941:P941)),0)),0)</f>
        <v>0</v>
      </c>
      <c r="R941" s="247">
        <f ca="1">ROUND(IF(OR(AND($C939=LataProjekcji,$E939&gt;0),AND($C939=LataProjekcji,$E939=0,$D940&lt;=10)),$E940,IF($C939&lt;LataProjekcji,IF((SUM($K941:Q941)+$C941)&lt;$C940,$C941,$C940-SUM($K941:Q941)),0)),0)</f>
        <v>0</v>
      </c>
      <c r="S941" s="247">
        <f ca="1">ROUND(IF(OR(AND($C939=LataProjekcji,$E939&gt;0),AND($C939=LataProjekcji,$E939=0,$D940&lt;=10)),$E940,IF($C939&lt;LataProjekcji,IF((SUM($K941:R941)+$C941)&lt;$C940,$C941,$C940-SUM($K941:R941)),0)),0)</f>
        <v>0</v>
      </c>
      <c r="T941" s="247">
        <f ca="1">ROUND(IF(OR(AND($C939=LataProjekcji,$E939&gt;0),AND($C939=LataProjekcji,$E939=0,$D940&lt;=10)),$E940,IF($C939&lt;LataProjekcji,IF((SUM($K941:S941)+$C941)&lt;$C940,$C941,$C940-SUM($K941:S941)),0)),0)</f>
        <v>0</v>
      </c>
      <c r="U941" s="247">
        <f ca="1">ROUND(IF(OR(AND($C939=LataProjekcji,$E939&gt;0),AND($C939=LataProjekcji,$E939=0,$D940&lt;=10)),$E940,IF($C939&lt;LataProjekcji,IF((SUM($K941:T941)+$C941)&lt;$C940,$C941,$C940-SUM($K941:T941)),0)),0)</f>
        <v>0</v>
      </c>
      <c r="V941" s="247">
        <f ca="1">ROUND(IF(OR(AND($C939=LataProjekcji,$E939&gt;0),AND($C939=LataProjekcji,$E939=0,$D940&lt;=10)),$E940,IF($C939&lt;LataProjekcji,IF((SUM($K941:U941)+$C941)&lt;$C940,$C941,$C940-SUM($K941:U941)),0)),0)</f>
        <v>0</v>
      </c>
      <c r="W941" s="247">
        <f ca="1">ROUND(IF(OR(AND($C939=LataProjekcji,$E939&gt;0),AND($C939=LataProjekcji,$E939=0,$D940&lt;=10)),$E940,IF($C939&lt;LataProjekcji,IF((SUM($K941:V941)+$C941)&lt;$C940,$C941,$C940-SUM($K941:V941)),0)),0)</f>
        <v>0</v>
      </c>
      <c r="X941" s="247">
        <f ca="1">ROUND(IF(OR(AND($C939=LataProjekcji,$E939&gt;0),AND($C939=LataProjekcji,$E939=0,$D940&lt;=10)),$E940,IF($C939&lt;LataProjekcji,IF((SUM($K941:W941)+$C941)&lt;$C940,$C941,$C940-SUM($K941:W941)),0)),0)</f>
        <v>0</v>
      </c>
      <c r="Y941" s="247">
        <f ca="1">ROUND(IF(OR(AND($C939=LataProjekcji,$E939&gt;0),AND($C939=LataProjekcji,$E939=0,$D940&lt;=10)),$E940,IF($C939&lt;LataProjekcji,IF((SUM($K941:X941)+$C941)&lt;$C940,$C941,$C940-SUM($K941:X941)),0)),0)</f>
        <v>0</v>
      </c>
      <c r="Z941" s="247">
        <f ca="1">ROUND(IF(OR(AND($C939=LataProjekcji,$E939&gt;0),AND($C939=LataProjekcji,$E939=0,$D940&lt;=10)),$E940,IF($C939&lt;LataProjekcji,IF((SUM($K941:Y941)+$C941)&lt;$C940,$C941,$C940-SUM($K941:Y941)),0)),0)</f>
        <v>0</v>
      </c>
      <c r="AA941" s="247">
        <f ca="1">ROUND(IF(OR(AND($C939=LataProjekcji,$E939&gt;0),AND($C939=LataProjekcji,$E939=0,$D940&lt;=10)),$E940,IF($C939&lt;LataProjekcji,IF((SUM($K941:Z941)+$C941)&lt;$C940,$C941,$C940-SUM($K941:Z941)),0)),0)</f>
        <v>0</v>
      </c>
      <c r="AB941" s="247">
        <f ca="1">ROUND(IF(OR(AND($C939=LataProjekcji,$E939&gt;0),AND($C939=LataProjekcji,$E939=0,$D940&lt;=10)),$E940,IF($C939&lt;LataProjekcji,IF((SUM($K941:AA941)+$C941)&lt;$C940,$C941,$C940-SUM($K941:AA941)),0)),0)</f>
        <v>0</v>
      </c>
      <c r="AC941" s="247">
        <f ca="1">ROUND(IF(OR(AND($C939=LataProjekcji,$E939&gt;0),AND($C939=LataProjekcji,$E939=0,$D940&lt;=10)),$E940,IF($C939&lt;LataProjekcji,IF((SUM($K941:AB941)+$C941)&lt;$C940,$C941,$C940-SUM($K941:AB941)),0)),0)</f>
        <v>0</v>
      </c>
      <c r="AD941" s="247">
        <f ca="1">ROUND(IF(OR(AND($C939=LataProjekcji,$E939&gt;0),AND($C939=LataProjekcji,$E939=0,$D940&lt;=10)),$E940,IF($C939&lt;LataProjekcji,IF((SUM($K941:AC941)+$C941)&lt;$C940,$C941,$C940-SUM($K941:AC941)),0)),0)</f>
        <v>0</v>
      </c>
      <c r="AE941" s="247">
        <f ca="1">ROUND(IF(OR(AND($C939=LataProjekcji,$E939&gt;0),AND($C939=LataProjekcji,$E939=0,$D940&lt;=10)),$E940,IF($C939&lt;LataProjekcji,IF((SUM($K941:AD941)+$C941)&lt;$C940,$C941,$C940-SUM($K941:AD941)),0)),0)</f>
        <v>0</v>
      </c>
    </row>
    <row r="942" spans="1:31" hidden="1">
      <c r="A942" s="258"/>
      <c r="B942" s="21" t="s">
        <v>396</v>
      </c>
      <c r="C942" s="22"/>
      <c r="D942" s="21"/>
      <c r="E942" s="21"/>
      <c r="F942" s="21"/>
      <c r="G942" s="21"/>
      <c r="I942" s="21"/>
      <c r="J942" s="21"/>
      <c r="K942" s="22">
        <f ca="1">ROUND(K941,0)</f>
        <v>0</v>
      </c>
      <c r="L942" s="22">
        <f t="shared" ref="L942:W942" ca="1" si="930">ROUND(K942+L941,0)</f>
        <v>0</v>
      </c>
      <c r="M942" s="22">
        <f t="shared" ca="1" si="930"/>
        <v>0</v>
      </c>
      <c r="N942" s="22">
        <f t="shared" ca="1" si="930"/>
        <v>0</v>
      </c>
      <c r="O942" s="22">
        <f t="shared" ca="1" si="930"/>
        <v>0</v>
      </c>
      <c r="P942" s="22">
        <f t="shared" ca="1" si="930"/>
        <v>0</v>
      </c>
      <c r="Q942" s="22">
        <f t="shared" ca="1" si="930"/>
        <v>0</v>
      </c>
      <c r="R942" s="22">
        <f t="shared" ca="1" si="930"/>
        <v>0</v>
      </c>
      <c r="S942" s="22">
        <f t="shared" ca="1" si="930"/>
        <v>0</v>
      </c>
      <c r="T942" s="22">
        <f t="shared" ca="1" si="930"/>
        <v>0</v>
      </c>
      <c r="U942" s="22">
        <f t="shared" ca="1" si="930"/>
        <v>0</v>
      </c>
      <c r="V942" s="22">
        <f t="shared" ca="1" si="930"/>
        <v>0</v>
      </c>
      <c r="W942" s="22">
        <f t="shared" ca="1" si="930"/>
        <v>0</v>
      </c>
      <c r="X942" s="22">
        <f ca="1">ROUND(W942+X941,0)</f>
        <v>0</v>
      </c>
      <c r="Y942" s="22">
        <f t="shared" ref="Y942:AA942" ca="1" si="931">ROUND(X942+Y941,0)</f>
        <v>0</v>
      </c>
      <c r="Z942" s="22">
        <f t="shared" ca="1" si="931"/>
        <v>0</v>
      </c>
      <c r="AA942" s="22">
        <f t="shared" ca="1" si="931"/>
        <v>0</v>
      </c>
      <c r="AB942" s="22">
        <f t="shared" ref="AB942" ca="1" si="932">ROUND(AA942+AB941,0)</f>
        <v>0</v>
      </c>
      <c r="AC942" s="22">
        <f t="shared" ref="AC942" ca="1" si="933">ROUND(AB942+AC941,0)</f>
        <v>0</v>
      </c>
      <c r="AD942" s="22">
        <f t="shared" ref="AD942" ca="1" si="934">ROUND(AC942+AD941,0)</f>
        <v>0</v>
      </c>
      <c r="AE942" s="22">
        <f t="shared" ref="AE942" ca="1" si="935">ROUND(AD942+AE941,0)</f>
        <v>0</v>
      </c>
    </row>
    <row r="943" spans="1:31" hidden="1">
      <c r="A943" s="258"/>
      <c r="B943" s="21" t="s">
        <v>387</v>
      </c>
      <c r="C943" s="22"/>
      <c r="D943" s="21"/>
      <c r="E943" s="21"/>
      <c r="F943" s="21"/>
      <c r="G943" s="21"/>
      <c r="I943" s="21"/>
      <c r="J943" s="21"/>
      <c r="K943" s="76">
        <f t="shared" ref="K943:W943" ca="1" si="936">IF($C939=LataProjekcji,ROUND($C940-K942,0),ROUND(IF(K941=0,0,$C940-K942),0))</f>
        <v>0</v>
      </c>
      <c r="L943" s="76">
        <f t="shared" ca="1" si="936"/>
        <v>0</v>
      </c>
      <c r="M943" s="76">
        <f t="shared" ca="1" si="936"/>
        <v>0</v>
      </c>
      <c r="N943" s="76">
        <f t="shared" ca="1" si="936"/>
        <v>0</v>
      </c>
      <c r="O943" s="76">
        <f t="shared" ca="1" si="936"/>
        <v>0</v>
      </c>
      <c r="P943" s="76">
        <f t="shared" ca="1" si="936"/>
        <v>0</v>
      </c>
      <c r="Q943" s="76">
        <f t="shared" ca="1" si="936"/>
        <v>0</v>
      </c>
      <c r="R943" s="76">
        <f t="shared" ca="1" si="936"/>
        <v>0</v>
      </c>
      <c r="S943" s="76">
        <f t="shared" ca="1" si="936"/>
        <v>0</v>
      </c>
      <c r="T943" s="76">
        <f t="shared" ca="1" si="936"/>
        <v>0</v>
      </c>
      <c r="U943" s="76">
        <f t="shared" ca="1" si="936"/>
        <v>0</v>
      </c>
      <c r="V943" s="76">
        <f t="shared" ca="1" si="936"/>
        <v>0</v>
      </c>
      <c r="W943" s="76">
        <f t="shared" ca="1" si="936"/>
        <v>0</v>
      </c>
      <c r="X943" s="76">
        <f t="shared" ref="X943:AA943" ca="1" si="937">IF($C939=LataProjekcji,ROUND($C940-X942,0),ROUND(IF(X941=0,0,$C940-X942),0))</f>
        <v>0</v>
      </c>
      <c r="Y943" s="76">
        <f t="shared" ca="1" si="937"/>
        <v>0</v>
      </c>
      <c r="Z943" s="76">
        <f t="shared" ca="1" si="937"/>
        <v>0</v>
      </c>
      <c r="AA943" s="76">
        <f t="shared" ca="1" si="937"/>
        <v>0</v>
      </c>
      <c r="AB943" s="76">
        <f t="shared" ref="AB943:AE943" ca="1" si="938">IF($C939=LataProjekcji,ROUND($C940-AB942,0),ROUND(IF(AB941=0,0,$C940-AB942),0))</f>
        <v>0</v>
      </c>
      <c r="AC943" s="76">
        <f t="shared" ca="1" si="938"/>
        <v>0</v>
      </c>
      <c r="AD943" s="76">
        <f t="shared" ca="1" si="938"/>
        <v>0</v>
      </c>
      <c r="AE943" s="76">
        <f t="shared" ca="1" si="938"/>
        <v>0</v>
      </c>
    </row>
    <row r="944" spans="1:31" hidden="1">
      <c r="A944" s="258"/>
      <c r="B944" s="21"/>
      <c r="C944" s="22"/>
      <c r="D944" s="21"/>
      <c r="E944" s="21"/>
      <c r="F944" s="21"/>
      <c r="G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258"/>
      <c r="B945" s="20" t="s">
        <v>372</v>
      </c>
      <c r="C945" s="21">
        <f>C938+1</f>
        <v>111</v>
      </c>
      <c r="D945" s="453">
        <f>D938+1</f>
        <v>245</v>
      </c>
      <c r="E945" s="21"/>
      <c r="F945" s="21"/>
      <c r="G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258"/>
      <c r="B946" s="21" t="s">
        <v>394</v>
      </c>
      <c r="C946" s="164">
        <f ca="1">IFERROR(YEAR(OFFSET($D$62,C945,0)),0)</f>
        <v>0</v>
      </c>
      <c r="D946" s="164">
        <f ca="1">IFERROR(MONTH(OFFSET($D$62,C945,0)),0)</f>
        <v>0</v>
      </c>
      <c r="E946" s="522">
        <f ca="1">IleMiesiecyDoKoncaRokuRozliczenieDotacji</f>
        <v>0</v>
      </c>
      <c r="F946" s="21"/>
      <c r="G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258"/>
      <c r="B947" s="21" t="s">
        <v>387</v>
      </c>
      <c r="C947" s="244">
        <f ca="1">IF(OFFSET($F$62,C945,0)&lt;0,0,OFFSET($F$62,C945,0))</f>
        <v>0</v>
      </c>
      <c r="D947" s="22" t="str">
        <f ca="1">OFFSET($C$62,C945,0)</f>
        <v/>
      </c>
      <c r="E947" s="22">
        <f ca="1">IF(D947&gt;10,ROUND(($C948/12)*$E946,0),$C947)</f>
        <v>0</v>
      </c>
      <c r="F947" s="21"/>
      <c r="G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258"/>
      <c r="B948" s="21" t="s">
        <v>395</v>
      </c>
      <c r="C948" s="656">
        <f ca="1">IF(ISBLANK(OFFSET($D$62,C945,0)),0,IF(OFFSET($C$62,C945,0)&gt;10,ROUND(C947*D948,0),IF(C947&lt;0,0,C947)))</f>
        <v>0</v>
      </c>
      <c r="D948" s="654">
        <f ca="1">'Środki trwałe'!C1765</f>
        <v>0</v>
      </c>
      <c r="E948" s="21"/>
      <c r="F948" s="21"/>
      <c r="G948" s="21"/>
      <c r="I948" s="21"/>
      <c r="J948" s="21"/>
      <c r="K948" s="74">
        <f ca="1">ROUND(IF($C946=LataProjekcji,$E947,IF($C946=LataProjekcji,$C948,0)),0)</f>
        <v>0</v>
      </c>
      <c r="L948" s="247">
        <f ca="1">ROUND(IF(OR(AND($C946=LataProjekcji,$E946&gt;0),AND($C946=LataProjekcji,$E946=0,$D947&lt;=10)),$E947,IF($C946&lt;LataProjekcji,IF((SUM($K948:K948)+$C948)&lt;$C947,$C948,$C947-SUM($K948:K948)),0)),0)</f>
        <v>0</v>
      </c>
      <c r="M948" s="247">
        <f ca="1">ROUND(IF(OR(AND($C946=LataProjekcji,$E946&gt;0),AND($C946=LataProjekcji,$E946=0,$D947&lt;=10)),$E947,IF($C946&lt;LataProjekcji,IF((SUM($K948:L948)+$C948)&lt;$C947,$C948,$C947-SUM($K948:L948)),0)),0)</f>
        <v>0</v>
      </c>
      <c r="N948" s="247">
        <f ca="1">ROUND(IF(OR(AND($C946=LataProjekcji,$E946&gt;0),AND($C946=LataProjekcji,$E946=0,$D947&lt;=10)),$E947,IF($C946&lt;LataProjekcji,IF((SUM($K948:M948)+$C948)&lt;$C947,$C948,$C947-SUM($K948:M948)),0)),0)</f>
        <v>0</v>
      </c>
      <c r="O948" s="247">
        <f ca="1">ROUND(IF(OR(AND($C946=LataProjekcji,$E946&gt;0),AND($C946=LataProjekcji,$E946=0,$D947&lt;=10)),$E947,IF($C946&lt;LataProjekcji,IF((SUM($K948:N948)+$C948)&lt;$C947,$C948,$C947-SUM($K948:N948)),0)),0)</f>
        <v>0</v>
      </c>
      <c r="P948" s="247">
        <f ca="1">ROUND(IF(OR(AND($C946=LataProjekcji,$E946&gt;0),AND($C946=LataProjekcji,$E946=0,$D947&lt;=10)),$E947,IF($C946&lt;LataProjekcji,IF((SUM($K948:O948)+$C948)&lt;$C947,$C948,$C947-SUM($K948:O948)),0)),0)</f>
        <v>0</v>
      </c>
      <c r="Q948" s="247">
        <f ca="1">ROUND(IF(OR(AND($C946=LataProjekcji,$E946&gt;0),AND($C946=LataProjekcji,$E946=0,$D947&lt;=10)),$E947,IF($C946&lt;LataProjekcji,IF((SUM($K948:P948)+$C948)&lt;$C947,$C948,$C947-SUM($K948:P948)),0)),0)</f>
        <v>0</v>
      </c>
      <c r="R948" s="247">
        <f ca="1">ROUND(IF(OR(AND($C946=LataProjekcji,$E946&gt;0),AND($C946=LataProjekcji,$E946=0,$D947&lt;=10)),$E947,IF($C946&lt;LataProjekcji,IF((SUM($K948:Q948)+$C948)&lt;$C947,$C948,$C947-SUM($K948:Q948)),0)),0)</f>
        <v>0</v>
      </c>
      <c r="S948" s="247">
        <f ca="1">ROUND(IF(OR(AND($C946=LataProjekcji,$E946&gt;0),AND($C946=LataProjekcji,$E946=0,$D947&lt;=10)),$E947,IF($C946&lt;LataProjekcji,IF((SUM($K948:R948)+$C948)&lt;$C947,$C948,$C947-SUM($K948:R948)),0)),0)</f>
        <v>0</v>
      </c>
      <c r="T948" s="247">
        <f ca="1">ROUND(IF(OR(AND($C946=LataProjekcji,$E946&gt;0),AND($C946=LataProjekcji,$E946=0,$D947&lt;=10)),$E947,IF($C946&lt;LataProjekcji,IF((SUM($K948:S948)+$C948)&lt;$C947,$C948,$C947-SUM($K948:S948)),0)),0)</f>
        <v>0</v>
      </c>
      <c r="U948" s="247">
        <f ca="1">ROUND(IF(OR(AND($C946=LataProjekcji,$E946&gt;0),AND($C946=LataProjekcji,$E946=0,$D947&lt;=10)),$E947,IF($C946&lt;LataProjekcji,IF((SUM($K948:T948)+$C948)&lt;$C947,$C948,$C947-SUM($K948:T948)),0)),0)</f>
        <v>0</v>
      </c>
      <c r="V948" s="247">
        <f ca="1">ROUND(IF(OR(AND($C946=LataProjekcji,$E946&gt;0),AND($C946=LataProjekcji,$E946=0,$D947&lt;=10)),$E947,IF($C946&lt;LataProjekcji,IF((SUM($K948:U948)+$C948)&lt;$C947,$C948,$C947-SUM($K948:U948)),0)),0)</f>
        <v>0</v>
      </c>
      <c r="W948" s="247">
        <f ca="1">ROUND(IF(OR(AND($C946=LataProjekcji,$E946&gt;0),AND($C946=LataProjekcji,$E946=0,$D947&lt;=10)),$E947,IF($C946&lt;LataProjekcji,IF((SUM($K948:V948)+$C948)&lt;$C947,$C948,$C947-SUM($K948:V948)),0)),0)</f>
        <v>0</v>
      </c>
      <c r="X948" s="247">
        <f ca="1">ROUND(IF(OR(AND($C946=LataProjekcji,$E946&gt;0),AND($C946=LataProjekcji,$E946=0,$D947&lt;=10)),$E947,IF($C946&lt;LataProjekcji,IF((SUM($K948:W948)+$C948)&lt;$C947,$C948,$C947-SUM($K948:W948)),0)),0)</f>
        <v>0</v>
      </c>
      <c r="Y948" s="247">
        <f ca="1">ROUND(IF(OR(AND($C946=LataProjekcji,$E946&gt;0),AND($C946=LataProjekcji,$E946=0,$D947&lt;=10)),$E947,IF($C946&lt;LataProjekcji,IF((SUM($K948:X948)+$C948)&lt;$C947,$C948,$C947-SUM($K948:X948)),0)),0)</f>
        <v>0</v>
      </c>
      <c r="Z948" s="247">
        <f ca="1">ROUND(IF(OR(AND($C946=LataProjekcji,$E946&gt;0),AND($C946=LataProjekcji,$E946=0,$D947&lt;=10)),$E947,IF($C946&lt;LataProjekcji,IF((SUM($K948:Y948)+$C948)&lt;$C947,$C948,$C947-SUM($K948:Y948)),0)),0)</f>
        <v>0</v>
      </c>
      <c r="AA948" s="247">
        <f ca="1">ROUND(IF(OR(AND($C946=LataProjekcji,$E946&gt;0),AND($C946=LataProjekcji,$E946=0,$D947&lt;=10)),$E947,IF($C946&lt;LataProjekcji,IF((SUM($K948:Z948)+$C948)&lt;$C947,$C948,$C947-SUM($K948:Z948)),0)),0)</f>
        <v>0</v>
      </c>
      <c r="AB948" s="247">
        <f ca="1">ROUND(IF(OR(AND($C946=LataProjekcji,$E946&gt;0),AND($C946=LataProjekcji,$E946=0,$D947&lt;=10)),$E947,IF($C946&lt;LataProjekcji,IF((SUM($K948:AA948)+$C948)&lt;$C947,$C948,$C947-SUM($K948:AA948)),0)),0)</f>
        <v>0</v>
      </c>
      <c r="AC948" s="247">
        <f ca="1">ROUND(IF(OR(AND($C946=LataProjekcji,$E946&gt;0),AND($C946=LataProjekcji,$E946=0,$D947&lt;=10)),$E947,IF($C946&lt;LataProjekcji,IF((SUM($K948:AB948)+$C948)&lt;$C947,$C948,$C947-SUM($K948:AB948)),0)),0)</f>
        <v>0</v>
      </c>
      <c r="AD948" s="247">
        <f ca="1">ROUND(IF(OR(AND($C946=LataProjekcji,$E946&gt;0),AND($C946=LataProjekcji,$E946=0,$D947&lt;=10)),$E947,IF($C946&lt;LataProjekcji,IF((SUM($K948:AC948)+$C948)&lt;$C947,$C948,$C947-SUM($K948:AC948)),0)),0)</f>
        <v>0</v>
      </c>
      <c r="AE948" s="247">
        <f ca="1">ROUND(IF(OR(AND($C946=LataProjekcji,$E946&gt;0),AND($C946=LataProjekcji,$E946=0,$D947&lt;=10)),$E947,IF($C946&lt;LataProjekcji,IF((SUM($K948:AD948)+$C948)&lt;$C947,$C948,$C947-SUM($K948:AD948)),0)),0)</f>
        <v>0</v>
      </c>
    </row>
    <row r="949" spans="1:31" hidden="1">
      <c r="A949" s="258"/>
      <c r="B949" s="21" t="s">
        <v>396</v>
      </c>
      <c r="C949" s="22"/>
      <c r="D949" s="21"/>
      <c r="E949" s="21"/>
      <c r="F949" s="21"/>
      <c r="G949" s="21"/>
      <c r="I949" s="21"/>
      <c r="J949" s="21"/>
      <c r="K949" s="22">
        <f ca="1">ROUND(K948,0)</f>
        <v>0</v>
      </c>
      <c r="L949" s="22">
        <f t="shared" ref="L949:W949" ca="1" si="939">ROUND(K949+L948,0)</f>
        <v>0</v>
      </c>
      <c r="M949" s="22">
        <f t="shared" ca="1" si="939"/>
        <v>0</v>
      </c>
      <c r="N949" s="22">
        <f t="shared" ca="1" si="939"/>
        <v>0</v>
      </c>
      <c r="O949" s="22">
        <f t="shared" ca="1" si="939"/>
        <v>0</v>
      </c>
      <c r="P949" s="22">
        <f t="shared" ca="1" si="939"/>
        <v>0</v>
      </c>
      <c r="Q949" s="22">
        <f t="shared" ca="1" si="939"/>
        <v>0</v>
      </c>
      <c r="R949" s="22">
        <f t="shared" ca="1" si="939"/>
        <v>0</v>
      </c>
      <c r="S949" s="22">
        <f t="shared" ca="1" si="939"/>
        <v>0</v>
      </c>
      <c r="T949" s="22">
        <f t="shared" ca="1" si="939"/>
        <v>0</v>
      </c>
      <c r="U949" s="22">
        <f t="shared" ca="1" si="939"/>
        <v>0</v>
      </c>
      <c r="V949" s="22">
        <f t="shared" ca="1" si="939"/>
        <v>0</v>
      </c>
      <c r="W949" s="22">
        <f t="shared" ca="1" si="939"/>
        <v>0</v>
      </c>
      <c r="X949" s="22">
        <f ca="1">ROUND(W949+X948,0)</f>
        <v>0</v>
      </c>
      <c r="Y949" s="22">
        <f t="shared" ref="Y949:AA949" ca="1" si="940">ROUND(X949+Y948,0)</f>
        <v>0</v>
      </c>
      <c r="Z949" s="22">
        <f t="shared" ca="1" si="940"/>
        <v>0</v>
      </c>
      <c r="AA949" s="22">
        <f t="shared" ca="1" si="940"/>
        <v>0</v>
      </c>
      <c r="AB949" s="22">
        <f t="shared" ref="AB949" ca="1" si="941">ROUND(AA949+AB948,0)</f>
        <v>0</v>
      </c>
      <c r="AC949" s="22">
        <f t="shared" ref="AC949" ca="1" si="942">ROUND(AB949+AC948,0)</f>
        <v>0</v>
      </c>
      <c r="AD949" s="22">
        <f t="shared" ref="AD949" ca="1" si="943">ROUND(AC949+AD948,0)</f>
        <v>0</v>
      </c>
      <c r="AE949" s="22">
        <f t="shared" ref="AE949" ca="1" si="944">ROUND(AD949+AE948,0)</f>
        <v>0</v>
      </c>
    </row>
    <row r="950" spans="1:31" hidden="1">
      <c r="A950" s="258"/>
      <c r="B950" s="21" t="s">
        <v>387</v>
      </c>
      <c r="C950" s="22"/>
      <c r="D950" s="21"/>
      <c r="E950" s="21"/>
      <c r="F950" s="21"/>
      <c r="G950" s="21"/>
      <c r="I950" s="21"/>
      <c r="J950" s="21"/>
      <c r="K950" s="76">
        <f t="shared" ref="K950:W950" ca="1" si="945">IF($C946=LataProjekcji,ROUND($C947-K949,0),ROUND(IF(K948=0,0,$C947-K949),0))</f>
        <v>0</v>
      </c>
      <c r="L950" s="76">
        <f t="shared" ca="1" si="945"/>
        <v>0</v>
      </c>
      <c r="M950" s="76">
        <f t="shared" ca="1" si="945"/>
        <v>0</v>
      </c>
      <c r="N950" s="76">
        <f t="shared" ca="1" si="945"/>
        <v>0</v>
      </c>
      <c r="O950" s="76">
        <f t="shared" ca="1" si="945"/>
        <v>0</v>
      </c>
      <c r="P950" s="76">
        <f t="shared" ca="1" si="945"/>
        <v>0</v>
      </c>
      <c r="Q950" s="76">
        <f t="shared" ca="1" si="945"/>
        <v>0</v>
      </c>
      <c r="R950" s="76">
        <f t="shared" ca="1" si="945"/>
        <v>0</v>
      </c>
      <c r="S950" s="76">
        <f t="shared" ca="1" si="945"/>
        <v>0</v>
      </c>
      <c r="T950" s="76">
        <f t="shared" ca="1" si="945"/>
        <v>0</v>
      </c>
      <c r="U950" s="76">
        <f t="shared" ca="1" si="945"/>
        <v>0</v>
      </c>
      <c r="V950" s="76">
        <f t="shared" ca="1" si="945"/>
        <v>0</v>
      </c>
      <c r="W950" s="76">
        <f t="shared" ca="1" si="945"/>
        <v>0</v>
      </c>
      <c r="X950" s="76">
        <f t="shared" ref="X950:AA950" ca="1" si="946">IF($C946=LataProjekcji,ROUND($C947-X949,0),ROUND(IF(X948=0,0,$C947-X949),0))</f>
        <v>0</v>
      </c>
      <c r="Y950" s="76">
        <f t="shared" ca="1" si="946"/>
        <v>0</v>
      </c>
      <c r="Z950" s="76">
        <f t="shared" ca="1" si="946"/>
        <v>0</v>
      </c>
      <c r="AA950" s="76">
        <f t="shared" ca="1" si="946"/>
        <v>0</v>
      </c>
      <c r="AB950" s="76">
        <f t="shared" ref="AB950:AE950" ca="1" si="947">IF($C946=LataProjekcji,ROUND($C947-AB949,0),ROUND(IF(AB948=0,0,$C947-AB949),0))</f>
        <v>0</v>
      </c>
      <c r="AC950" s="76">
        <f t="shared" ca="1" si="947"/>
        <v>0</v>
      </c>
      <c r="AD950" s="76">
        <f t="shared" ca="1" si="947"/>
        <v>0</v>
      </c>
      <c r="AE950" s="76">
        <f t="shared" ca="1" si="947"/>
        <v>0</v>
      </c>
    </row>
    <row r="951" spans="1:31" hidden="1">
      <c r="A951" s="258"/>
      <c r="B951" s="20"/>
      <c r="C951" s="21"/>
      <c r="D951" s="21"/>
      <c r="E951" s="21"/>
      <c r="F951" s="21"/>
      <c r="G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258"/>
      <c r="B952" s="20" t="s">
        <v>372</v>
      </c>
      <c r="C952" s="21">
        <f>C945+1</f>
        <v>112</v>
      </c>
      <c r="D952" s="453">
        <f>D945+1</f>
        <v>246</v>
      </c>
      <c r="E952" s="21"/>
      <c r="F952" s="21"/>
      <c r="G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258"/>
      <c r="B953" s="21" t="s">
        <v>394</v>
      </c>
      <c r="C953" s="164">
        <f ca="1">IFERROR(YEAR(OFFSET($D$62,C952,0)),0)</f>
        <v>0</v>
      </c>
      <c r="D953" s="164">
        <f ca="1">IFERROR(MONTH(OFFSET($D$62,C952,0)),0)</f>
        <v>0</v>
      </c>
      <c r="E953" s="522">
        <f ca="1">IleMiesiecyDoKoncaRokuRozliczenieDotacji</f>
        <v>0</v>
      </c>
      <c r="F953" s="21"/>
      <c r="G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258"/>
      <c r="B954" s="21" t="s">
        <v>387</v>
      </c>
      <c r="C954" s="244">
        <f ca="1">IF(OFFSET($F$62,C952,0)&lt;0,0,OFFSET($F$62,C952,0))</f>
        <v>0</v>
      </c>
      <c r="D954" s="22" t="str">
        <f ca="1">OFFSET($C$62,C952,0)</f>
        <v/>
      </c>
      <c r="E954" s="22">
        <f ca="1">IF(D954&gt;10,ROUND(($C955/12)*$E953,0),$C954)</f>
        <v>0</v>
      </c>
      <c r="F954" s="21"/>
      <c r="G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258"/>
      <c r="B955" s="21" t="s">
        <v>395</v>
      </c>
      <c r="C955" s="656">
        <f ca="1">IF(ISBLANK(OFFSET($D$62,C952,0)),0,IF(OFFSET($C$62,C952,0)&gt;10,ROUND(C954*D955,0),IF(C954&lt;0,0,C954)))</f>
        <v>0</v>
      </c>
      <c r="D955" s="654">
        <f ca="1">'Środki trwałe'!C1772</f>
        <v>0</v>
      </c>
      <c r="E955" s="21"/>
      <c r="F955" s="21"/>
      <c r="G955" s="21"/>
      <c r="I955" s="21"/>
      <c r="J955" s="21"/>
      <c r="K955" s="74">
        <f ca="1">ROUND(IF($C953=LataProjekcji,$E954,IF($C953=LataProjekcji,$C955,0)),0)</f>
        <v>0</v>
      </c>
      <c r="L955" s="247">
        <f ca="1">ROUND(IF(OR(AND($C953=LataProjekcji,$E953&gt;0),AND($C953=LataProjekcji,$E953=0,$D954&lt;=10)),$E954,IF($C953&lt;LataProjekcji,IF((SUM($K955:K955)+$C955)&lt;$C954,$C955,$C954-SUM($K955:K955)),0)),0)</f>
        <v>0</v>
      </c>
      <c r="M955" s="247">
        <f ca="1">ROUND(IF(OR(AND($C953=LataProjekcji,$E953&gt;0),AND($C953=LataProjekcji,$E953=0,$D954&lt;=10)),$E954,IF($C953&lt;LataProjekcji,IF((SUM($K955:L955)+$C955)&lt;$C954,$C955,$C954-SUM($K955:L955)),0)),0)</f>
        <v>0</v>
      </c>
      <c r="N955" s="247">
        <f ca="1">ROUND(IF(OR(AND($C953=LataProjekcji,$E953&gt;0),AND($C953=LataProjekcji,$E953=0,$D954&lt;=10)),$E954,IF($C953&lt;LataProjekcji,IF((SUM($K955:M955)+$C955)&lt;$C954,$C955,$C954-SUM($K955:M955)),0)),0)</f>
        <v>0</v>
      </c>
      <c r="O955" s="247">
        <f ca="1">ROUND(IF(OR(AND($C953=LataProjekcji,$E953&gt;0),AND($C953=LataProjekcji,$E953=0,$D954&lt;=10)),$E954,IF($C953&lt;LataProjekcji,IF((SUM($K955:N955)+$C955)&lt;$C954,$C955,$C954-SUM($K955:N955)),0)),0)</f>
        <v>0</v>
      </c>
      <c r="P955" s="247">
        <f ca="1">ROUND(IF(OR(AND($C953=LataProjekcji,$E953&gt;0),AND($C953=LataProjekcji,$E953=0,$D954&lt;=10)),$E954,IF($C953&lt;LataProjekcji,IF((SUM($K955:O955)+$C955)&lt;$C954,$C955,$C954-SUM($K955:O955)),0)),0)</f>
        <v>0</v>
      </c>
      <c r="Q955" s="247">
        <f ca="1">ROUND(IF(OR(AND($C953=LataProjekcji,$E953&gt;0),AND($C953=LataProjekcji,$E953=0,$D954&lt;=10)),$E954,IF($C953&lt;LataProjekcji,IF((SUM($K955:P955)+$C955)&lt;$C954,$C955,$C954-SUM($K955:P955)),0)),0)</f>
        <v>0</v>
      </c>
      <c r="R955" s="247">
        <f ca="1">ROUND(IF(OR(AND($C953=LataProjekcji,$E953&gt;0),AND($C953=LataProjekcji,$E953=0,$D954&lt;=10)),$E954,IF($C953&lt;LataProjekcji,IF((SUM($K955:Q955)+$C955)&lt;$C954,$C955,$C954-SUM($K955:Q955)),0)),0)</f>
        <v>0</v>
      </c>
      <c r="S955" s="247">
        <f ca="1">ROUND(IF(OR(AND($C953=LataProjekcji,$E953&gt;0),AND($C953=LataProjekcji,$E953=0,$D954&lt;=10)),$E954,IF($C953&lt;LataProjekcji,IF((SUM($K955:R955)+$C955)&lt;$C954,$C955,$C954-SUM($K955:R955)),0)),0)</f>
        <v>0</v>
      </c>
      <c r="T955" s="247">
        <f ca="1">ROUND(IF(OR(AND($C953=LataProjekcji,$E953&gt;0),AND($C953=LataProjekcji,$E953=0,$D954&lt;=10)),$E954,IF($C953&lt;LataProjekcji,IF((SUM($K955:S955)+$C955)&lt;$C954,$C955,$C954-SUM($K955:S955)),0)),0)</f>
        <v>0</v>
      </c>
      <c r="U955" s="247">
        <f ca="1">ROUND(IF(OR(AND($C953=LataProjekcji,$E953&gt;0),AND($C953=LataProjekcji,$E953=0,$D954&lt;=10)),$E954,IF($C953&lt;LataProjekcji,IF((SUM($K955:T955)+$C955)&lt;$C954,$C955,$C954-SUM($K955:T955)),0)),0)</f>
        <v>0</v>
      </c>
      <c r="V955" s="247">
        <f ca="1">ROUND(IF(OR(AND($C953=LataProjekcji,$E953&gt;0),AND($C953=LataProjekcji,$E953=0,$D954&lt;=10)),$E954,IF($C953&lt;LataProjekcji,IF((SUM($K955:U955)+$C955)&lt;$C954,$C955,$C954-SUM($K955:U955)),0)),0)</f>
        <v>0</v>
      </c>
      <c r="W955" s="247">
        <f ca="1">ROUND(IF(OR(AND($C953=LataProjekcji,$E953&gt;0),AND($C953=LataProjekcji,$E953=0,$D954&lt;=10)),$E954,IF($C953&lt;LataProjekcji,IF((SUM($K955:V955)+$C955)&lt;$C954,$C955,$C954-SUM($K955:V955)),0)),0)</f>
        <v>0</v>
      </c>
      <c r="X955" s="247">
        <f ca="1">ROUND(IF(OR(AND($C953=LataProjekcji,$E953&gt;0),AND($C953=LataProjekcji,$E953=0,$D954&lt;=10)),$E954,IF($C953&lt;LataProjekcji,IF((SUM($K955:W955)+$C955)&lt;$C954,$C955,$C954-SUM($K955:W955)),0)),0)</f>
        <v>0</v>
      </c>
      <c r="Y955" s="247">
        <f ca="1">ROUND(IF(OR(AND($C953=LataProjekcji,$E953&gt;0),AND($C953=LataProjekcji,$E953=0,$D954&lt;=10)),$E954,IF($C953&lt;LataProjekcji,IF((SUM($K955:X955)+$C955)&lt;$C954,$C955,$C954-SUM($K955:X955)),0)),0)</f>
        <v>0</v>
      </c>
      <c r="Z955" s="247">
        <f ca="1">ROUND(IF(OR(AND($C953=LataProjekcji,$E953&gt;0),AND($C953=LataProjekcji,$E953=0,$D954&lt;=10)),$E954,IF($C953&lt;LataProjekcji,IF((SUM($K955:Y955)+$C955)&lt;$C954,$C955,$C954-SUM($K955:Y955)),0)),0)</f>
        <v>0</v>
      </c>
      <c r="AA955" s="247">
        <f ca="1">ROUND(IF(OR(AND($C953=LataProjekcji,$E953&gt;0),AND($C953=LataProjekcji,$E953=0,$D954&lt;=10)),$E954,IF($C953&lt;LataProjekcji,IF((SUM($K955:Z955)+$C955)&lt;$C954,$C955,$C954-SUM($K955:Z955)),0)),0)</f>
        <v>0</v>
      </c>
      <c r="AB955" s="247">
        <f ca="1">ROUND(IF(OR(AND($C953=LataProjekcji,$E953&gt;0),AND($C953=LataProjekcji,$E953=0,$D954&lt;=10)),$E954,IF($C953&lt;LataProjekcji,IF((SUM($K955:AA955)+$C955)&lt;$C954,$C955,$C954-SUM($K955:AA955)),0)),0)</f>
        <v>0</v>
      </c>
      <c r="AC955" s="247">
        <f ca="1">ROUND(IF(OR(AND($C953=LataProjekcji,$E953&gt;0),AND($C953=LataProjekcji,$E953=0,$D954&lt;=10)),$E954,IF($C953&lt;LataProjekcji,IF((SUM($K955:AB955)+$C955)&lt;$C954,$C955,$C954-SUM($K955:AB955)),0)),0)</f>
        <v>0</v>
      </c>
      <c r="AD955" s="247">
        <f ca="1">ROUND(IF(OR(AND($C953=LataProjekcji,$E953&gt;0),AND($C953=LataProjekcji,$E953=0,$D954&lt;=10)),$E954,IF($C953&lt;LataProjekcji,IF((SUM($K955:AC955)+$C955)&lt;$C954,$C955,$C954-SUM($K955:AC955)),0)),0)</f>
        <v>0</v>
      </c>
      <c r="AE955" s="247">
        <f ca="1">ROUND(IF(OR(AND($C953=LataProjekcji,$E953&gt;0),AND($C953=LataProjekcji,$E953=0,$D954&lt;=10)),$E954,IF($C953&lt;LataProjekcji,IF((SUM($K955:AD955)+$C955)&lt;$C954,$C955,$C954-SUM($K955:AD955)),0)),0)</f>
        <v>0</v>
      </c>
    </row>
    <row r="956" spans="1:31" hidden="1">
      <c r="A956" s="258"/>
      <c r="B956" s="21" t="s">
        <v>396</v>
      </c>
      <c r="C956" s="22"/>
      <c r="D956" s="21"/>
      <c r="E956" s="21"/>
      <c r="F956" s="21"/>
      <c r="G956" s="21"/>
      <c r="I956" s="21"/>
      <c r="J956" s="21"/>
      <c r="K956" s="22">
        <f ca="1">ROUND(K955,0)</f>
        <v>0</v>
      </c>
      <c r="L956" s="22">
        <f t="shared" ref="L956:W956" ca="1" si="948">ROUND(K956+L955,0)</f>
        <v>0</v>
      </c>
      <c r="M956" s="22">
        <f t="shared" ca="1" si="948"/>
        <v>0</v>
      </c>
      <c r="N956" s="22">
        <f t="shared" ca="1" si="948"/>
        <v>0</v>
      </c>
      <c r="O956" s="22">
        <f t="shared" ca="1" si="948"/>
        <v>0</v>
      </c>
      <c r="P956" s="22">
        <f t="shared" ca="1" si="948"/>
        <v>0</v>
      </c>
      <c r="Q956" s="22">
        <f t="shared" ca="1" si="948"/>
        <v>0</v>
      </c>
      <c r="R956" s="22">
        <f t="shared" ca="1" si="948"/>
        <v>0</v>
      </c>
      <c r="S956" s="22">
        <f t="shared" ca="1" si="948"/>
        <v>0</v>
      </c>
      <c r="T956" s="22">
        <f t="shared" ca="1" si="948"/>
        <v>0</v>
      </c>
      <c r="U956" s="22">
        <f t="shared" ca="1" si="948"/>
        <v>0</v>
      </c>
      <c r="V956" s="22">
        <f t="shared" ca="1" si="948"/>
        <v>0</v>
      </c>
      <c r="W956" s="22">
        <f t="shared" ca="1" si="948"/>
        <v>0</v>
      </c>
      <c r="X956" s="22">
        <f ca="1">ROUND(W956+X955,0)</f>
        <v>0</v>
      </c>
      <c r="Y956" s="22">
        <f t="shared" ref="Y956:AA956" ca="1" si="949">ROUND(X956+Y955,0)</f>
        <v>0</v>
      </c>
      <c r="Z956" s="22">
        <f t="shared" ca="1" si="949"/>
        <v>0</v>
      </c>
      <c r="AA956" s="22">
        <f t="shared" ca="1" si="949"/>
        <v>0</v>
      </c>
      <c r="AB956" s="22">
        <f t="shared" ref="AB956" ca="1" si="950">ROUND(AA956+AB955,0)</f>
        <v>0</v>
      </c>
      <c r="AC956" s="22">
        <f t="shared" ref="AC956" ca="1" si="951">ROUND(AB956+AC955,0)</f>
        <v>0</v>
      </c>
      <c r="AD956" s="22">
        <f t="shared" ref="AD956" ca="1" si="952">ROUND(AC956+AD955,0)</f>
        <v>0</v>
      </c>
      <c r="AE956" s="22">
        <f t="shared" ref="AE956" ca="1" si="953">ROUND(AD956+AE955,0)</f>
        <v>0</v>
      </c>
    </row>
    <row r="957" spans="1:31" hidden="1">
      <c r="A957" s="258"/>
      <c r="B957" s="21" t="s">
        <v>387</v>
      </c>
      <c r="C957" s="22"/>
      <c r="D957" s="21"/>
      <c r="E957" s="21"/>
      <c r="F957" s="21"/>
      <c r="G957" s="21"/>
      <c r="I957" s="21"/>
      <c r="J957" s="21"/>
      <c r="K957" s="76">
        <f t="shared" ref="K957:W957" ca="1" si="954">IF($C953=LataProjekcji,ROUND($C954-K956,0),ROUND(IF(K955=0,0,$C954-K956),0))</f>
        <v>0</v>
      </c>
      <c r="L957" s="76">
        <f t="shared" ca="1" si="954"/>
        <v>0</v>
      </c>
      <c r="M957" s="76">
        <f t="shared" ca="1" si="954"/>
        <v>0</v>
      </c>
      <c r="N957" s="76">
        <f t="shared" ca="1" si="954"/>
        <v>0</v>
      </c>
      <c r="O957" s="76">
        <f t="shared" ca="1" si="954"/>
        <v>0</v>
      </c>
      <c r="P957" s="76">
        <f t="shared" ca="1" si="954"/>
        <v>0</v>
      </c>
      <c r="Q957" s="76">
        <f t="shared" ca="1" si="954"/>
        <v>0</v>
      </c>
      <c r="R957" s="76">
        <f t="shared" ca="1" si="954"/>
        <v>0</v>
      </c>
      <c r="S957" s="76">
        <f t="shared" ca="1" si="954"/>
        <v>0</v>
      </c>
      <c r="T957" s="76">
        <f t="shared" ca="1" si="954"/>
        <v>0</v>
      </c>
      <c r="U957" s="76">
        <f t="shared" ca="1" si="954"/>
        <v>0</v>
      </c>
      <c r="V957" s="76">
        <f t="shared" ca="1" si="954"/>
        <v>0</v>
      </c>
      <c r="W957" s="76">
        <f t="shared" ca="1" si="954"/>
        <v>0</v>
      </c>
      <c r="X957" s="76">
        <f t="shared" ref="X957:AA957" ca="1" si="955">IF($C953=LataProjekcji,ROUND($C954-X956,0),ROUND(IF(X955=0,0,$C954-X956),0))</f>
        <v>0</v>
      </c>
      <c r="Y957" s="76">
        <f t="shared" ca="1" si="955"/>
        <v>0</v>
      </c>
      <c r="Z957" s="76">
        <f t="shared" ca="1" si="955"/>
        <v>0</v>
      </c>
      <c r="AA957" s="76">
        <f t="shared" ca="1" si="955"/>
        <v>0</v>
      </c>
      <c r="AB957" s="76">
        <f t="shared" ref="AB957:AE957" ca="1" si="956">IF($C953=LataProjekcji,ROUND($C954-AB956,0),ROUND(IF(AB955=0,0,$C954-AB956),0))</f>
        <v>0</v>
      </c>
      <c r="AC957" s="76">
        <f t="shared" ca="1" si="956"/>
        <v>0</v>
      </c>
      <c r="AD957" s="76">
        <f t="shared" ca="1" si="956"/>
        <v>0</v>
      </c>
      <c r="AE957" s="76">
        <f t="shared" ca="1" si="956"/>
        <v>0</v>
      </c>
    </row>
    <row r="958" spans="1:31" hidden="1">
      <c r="A958" s="258"/>
      <c r="B958" s="21"/>
      <c r="C958" s="22"/>
      <c r="D958" s="21"/>
      <c r="E958" s="21"/>
      <c r="F958" s="21"/>
      <c r="G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258"/>
      <c r="B959" s="20" t="s">
        <v>372</v>
      </c>
      <c r="C959" s="21">
        <f>C952+1</f>
        <v>113</v>
      </c>
      <c r="D959" s="453">
        <f>D952+1</f>
        <v>247</v>
      </c>
      <c r="E959" s="21"/>
      <c r="F959" s="21"/>
      <c r="G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258"/>
      <c r="B960" s="21" t="s">
        <v>394</v>
      </c>
      <c r="C960" s="164">
        <f ca="1">IFERROR(YEAR(OFFSET($D$62,C959,0)),0)</f>
        <v>0</v>
      </c>
      <c r="D960" s="164">
        <f ca="1">IFERROR(MONTH(OFFSET($D$62,C959,0)),0)</f>
        <v>0</v>
      </c>
      <c r="E960" s="522">
        <f ca="1">IleMiesiecyDoKoncaRokuRozliczenieDotacji</f>
        <v>0</v>
      </c>
      <c r="F960" s="21"/>
      <c r="G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258"/>
      <c r="B961" s="21" t="s">
        <v>387</v>
      </c>
      <c r="C961" s="244">
        <f ca="1">IF(OFFSET($F$62,C959,0)&lt;0,0,OFFSET($F$62,C959,0))</f>
        <v>0</v>
      </c>
      <c r="D961" s="22" t="str">
        <f ca="1">OFFSET($C$62,C959,0)</f>
        <v/>
      </c>
      <c r="E961" s="22">
        <f ca="1">IF(D961&gt;10,ROUND(($C962/12)*$E960,0),$C961)</f>
        <v>0</v>
      </c>
      <c r="F961" s="21"/>
      <c r="G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258"/>
      <c r="B962" s="21" t="s">
        <v>395</v>
      </c>
      <c r="C962" s="656">
        <f ca="1">IF(ISBLANK(OFFSET($D$62,C959,0)),0,IF(OFFSET($C$62,C959,0)&gt;10,ROUND(C961*D962,0),IF(C961&lt;0,0,C961)))</f>
        <v>0</v>
      </c>
      <c r="D962" s="654">
        <f ca="1">'Środki trwałe'!C1779</f>
        <v>0</v>
      </c>
      <c r="E962" s="21"/>
      <c r="F962" s="21"/>
      <c r="G962" s="21"/>
      <c r="I962" s="21"/>
      <c r="J962" s="21"/>
      <c r="K962" s="74">
        <f ca="1">ROUND(IF($C960=LataProjekcji,$E961,IF($C960=LataProjekcji,$C962,0)),0)</f>
        <v>0</v>
      </c>
      <c r="L962" s="247">
        <f ca="1">ROUND(IF(OR(AND($C960=LataProjekcji,$E960&gt;0),AND($C960=LataProjekcji,$E960=0,$D961&lt;=10)),$E961,IF($C960&lt;LataProjekcji,IF((SUM($K962:K962)+$C962)&lt;$C961,$C962,$C961-SUM($K962:K962)),0)),0)</f>
        <v>0</v>
      </c>
      <c r="M962" s="247">
        <f ca="1">ROUND(IF(OR(AND($C960=LataProjekcji,$E960&gt;0),AND($C960=LataProjekcji,$E960=0,$D961&lt;=10)),$E961,IF($C960&lt;LataProjekcji,IF((SUM($K962:L962)+$C962)&lt;$C961,$C962,$C961-SUM($K962:L962)),0)),0)</f>
        <v>0</v>
      </c>
      <c r="N962" s="247">
        <f ca="1">ROUND(IF(OR(AND($C960=LataProjekcji,$E960&gt;0),AND($C960=LataProjekcji,$E960=0,$D961&lt;=10)),$E961,IF($C960&lt;LataProjekcji,IF((SUM($K962:M962)+$C962)&lt;$C961,$C962,$C961-SUM($K962:M962)),0)),0)</f>
        <v>0</v>
      </c>
      <c r="O962" s="247">
        <f ca="1">ROUND(IF(OR(AND($C960=LataProjekcji,$E960&gt;0),AND($C960=LataProjekcji,$E960=0,$D961&lt;=10)),$E961,IF($C960&lt;LataProjekcji,IF((SUM($K962:N962)+$C962)&lt;$C961,$C962,$C961-SUM($K962:N962)),0)),0)</f>
        <v>0</v>
      </c>
      <c r="P962" s="247">
        <f ca="1">ROUND(IF(OR(AND($C960=LataProjekcji,$E960&gt;0),AND($C960=LataProjekcji,$E960=0,$D961&lt;=10)),$E961,IF($C960&lt;LataProjekcji,IF((SUM($K962:O962)+$C962)&lt;$C961,$C962,$C961-SUM($K962:O962)),0)),0)</f>
        <v>0</v>
      </c>
      <c r="Q962" s="247">
        <f ca="1">ROUND(IF(OR(AND($C960=LataProjekcji,$E960&gt;0),AND($C960=LataProjekcji,$E960=0,$D961&lt;=10)),$E961,IF($C960&lt;LataProjekcji,IF((SUM($K962:P962)+$C962)&lt;$C961,$C962,$C961-SUM($K962:P962)),0)),0)</f>
        <v>0</v>
      </c>
      <c r="R962" s="247">
        <f ca="1">ROUND(IF(OR(AND($C960=LataProjekcji,$E960&gt;0),AND($C960=LataProjekcji,$E960=0,$D961&lt;=10)),$E961,IF($C960&lt;LataProjekcji,IF((SUM($K962:Q962)+$C962)&lt;$C961,$C962,$C961-SUM($K962:Q962)),0)),0)</f>
        <v>0</v>
      </c>
      <c r="S962" s="247">
        <f ca="1">ROUND(IF(OR(AND($C960=LataProjekcji,$E960&gt;0),AND($C960=LataProjekcji,$E960=0,$D961&lt;=10)),$E961,IF($C960&lt;LataProjekcji,IF((SUM($K962:R962)+$C962)&lt;$C961,$C962,$C961-SUM($K962:R962)),0)),0)</f>
        <v>0</v>
      </c>
      <c r="T962" s="247">
        <f ca="1">ROUND(IF(OR(AND($C960=LataProjekcji,$E960&gt;0),AND($C960=LataProjekcji,$E960=0,$D961&lt;=10)),$E961,IF($C960&lt;LataProjekcji,IF((SUM($K962:S962)+$C962)&lt;$C961,$C962,$C961-SUM($K962:S962)),0)),0)</f>
        <v>0</v>
      </c>
      <c r="U962" s="247">
        <f ca="1">ROUND(IF(OR(AND($C960=LataProjekcji,$E960&gt;0),AND($C960=LataProjekcji,$E960=0,$D961&lt;=10)),$E961,IF($C960&lt;LataProjekcji,IF((SUM($K962:T962)+$C962)&lt;$C961,$C962,$C961-SUM($K962:T962)),0)),0)</f>
        <v>0</v>
      </c>
      <c r="V962" s="247">
        <f ca="1">ROUND(IF(OR(AND($C960=LataProjekcji,$E960&gt;0),AND($C960=LataProjekcji,$E960=0,$D961&lt;=10)),$E961,IF($C960&lt;LataProjekcji,IF((SUM($K962:U962)+$C962)&lt;$C961,$C962,$C961-SUM($K962:U962)),0)),0)</f>
        <v>0</v>
      </c>
      <c r="W962" s="247">
        <f ca="1">ROUND(IF(OR(AND($C960=LataProjekcji,$E960&gt;0),AND($C960=LataProjekcji,$E960=0,$D961&lt;=10)),$E961,IF($C960&lt;LataProjekcji,IF((SUM($K962:V962)+$C962)&lt;$C961,$C962,$C961-SUM($K962:V962)),0)),0)</f>
        <v>0</v>
      </c>
      <c r="X962" s="247">
        <f ca="1">ROUND(IF(OR(AND($C960=LataProjekcji,$E960&gt;0),AND($C960=LataProjekcji,$E960=0,$D961&lt;=10)),$E961,IF($C960&lt;LataProjekcji,IF((SUM($K962:W962)+$C962)&lt;$C961,$C962,$C961-SUM($K962:W962)),0)),0)</f>
        <v>0</v>
      </c>
      <c r="Y962" s="247">
        <f ca="1">ROUND(IF(OR(AND($C960=LataProjekcji,$E960&gt;0),AND($C960=LataProjekcji,$E960=0,$D961&lt;=10)),$E961,IF($C960&lt;LataProjekcji,IF((SUM($K962:X962)+$C962)&lt;$C961,$C962,$C961-SUM($K962:X962)),0)),0)</f>
        <v>0</v>
      </c>
      <c r="Z962" s="247">
        <f ca="1">ROUND(IF(OR(AND($C960=LataProjekcji,$E960&gt;0),AND($C960=LataProjekcji,$E960=0,$D961&lt;=10)),$E961,IF($C960&lt;LataProjekcji,IF((SUM($K962:Y962)+$C962)&lt;$C961,$C962,$C961-SUM($K962:Y962)),0)),0)</f>
        <v>0</v>
      </c>
      <c r="AA962" s="247">
        <f ca="1">ROUND(IF(OR(AND($C960=LataProjekcji,$E960&gt;0),AND($C960=LataProjekcji,$E960=0,$D961&lt;=10)),$E961,IF($C960&lt;LataProjekcji,IF((SUM($K962:Z962)+$C962)&lt;$C961,$C962,$C961-SUM($K962:Z962)),0)),0)</f>
        <v>0</v>
      </c>
      <c r="AB962" s="247">
        <f ca="1">ROUND(IF(OR(AND($C960=LataProjekcji,$E960&gt;0),AND($C960=LataProjekcji,$E960=0,$D961&lt;=10)),$E961,IF($C960&lt;LataProjekcji,IF((SUM($K962:AA962)+$C962)&lt;$C961,$C962,$C961-SUM($K962:AA962)),0)),0)</f>
        <v>0</v>
      </c>
      <c r="AC962" s="247">
        <f ca="1">ROUND(IF(OR(AND($C960=LataProjekcji,$E960&gt;0),AND($C960=LataProjekcji,$E960=0,$D961&lt;=10)),$E961,IF($C960&lt;LataProjekcji,IF((SUM($K962:AB962)+$C962)&lt;$C961,$C962,$C961-SUM($K962:AB962)),0)),0)</f>
        <v>0</v>
      </c>
      <c r="AD962" s="247">
        <f ca="1">ROUND(IF(OR(AND($C960=LataProjekcji,$E960&gt;0),AND($C960=LataProjekcji,$E960=0,$D961&lt;=10)),$E961,IF($C960&lt;LataProjekcji,IF((SUM($K962:AC962)+$C962)&lt;$C961,$C962,$C961-SUM($K962:AC962)),0)),0)</f>
        <v>0</v>
      </c>
      <c r="AE962" s="247">
        <f ca="1">ROUND(IF(OR(AND($C960=LataProjekcji,$E960&gt;0),AND($C960=LataProjekcji,$E960=0,$D961&lt;=10)),$E961,IF($C960&lt;LataProjekcji,IF((SUM($K962:AD962)+$C962)&lt;$C961,$C962,$C961-SUM($K962:AD962)),0)),0)</f>
        <v>0</v>
      </c>
    </row>
    <row r="963" spans="1:31" hidden="1">
      <c r="A963" s="258"/>
      <c r="B963" s="21" t="s">
        <v>396</v>
      </c>
      <c r="C963" s="22"/>
      <c r="D963" s="21"/>
      <c r="E963" s="21"/>
      <c r="F963" s="21"/>
      <c r="G963" s="21"/>
      <c r="I963" s="21"/>
      <c r="J963" s="21"/>
      <c r="K963" s="22">
        <f ca="1">ROUND(K962,0)</f>
        <v>0</v>
      </c>
      <c r="L963" s="22">
        <f t="shared" ref="L963:W963" ca="1" si="957">ROUND(K963+L962,0)</f>
        <v>0</v>
      </c>
      <c r="M963" s="22">
        <f t="shared" ca="1" si="957"/>
        <v>0</v>
      </c>
      <c r="N963" s="22">
        <f t="shared" ca="1" si="957"/>
        <v>0</v>
      </c>
      <c r="O963" s="22">
        <f t="shared" ca="1" si="957"/>
        <v>0</v>
      </c>
      <c r="P963" s="22">
        <f t="shared" ca="1" si="957"/>
        <v>0</v>
      </c>
      <c r="Q963" s="22">
        <f t="shared" ca="1" si="957"/>
        <v>0</v>
      </c>
      <c r="R963" s="22">
        <f t="shared" ca="1" si="957"/>
        <v>0</v>
      </c>
      <c r="S963" s="22">
        <f t="shared" ca="1" si="957"/>
        <v>0</v>
      </c>
      <c r="T963" s="22">
        <f t="shared" ca="1" si="957"/>
        <v>0</v>
      </c>
      <c r="U963" s="22">
        <f t="shared" ca="1" si="957"/>
        <v>0</v>
      </c>
      <c r="V963" s="22">
        <f t="shared" ca="1" si="957"/>
        <v>0</v>
      </c>
      <c r="W963" s="22">
        <f t="shared" ca="1" si="957"/>
        <v>0</v>
      </c>
      <c r="X963" s="22">
        <f ca="1">ROUND(W963+X962,0)</f>
        <v>0</v>
      </c>
      <c r="Y963" s="22">
        <f t="shared" ref="Y963:AA963" ca="1" si="958">ROUND(X963+Y962,0)</f>
        <v>0</v>
      </c>
      <c r="Z963" s="22">
        <f t="shared" ca="1" si="958"/>
        <v>0</v>
      </c>
      <c r="AA963" s="22">
        <f t="shared" ca="1" si="958"/>
        <v>0</v>
      </c>
      <c r="AB963" s="22">
        <f t="shared" ref="AB963" ca="1" si="959">ROUND(AA963+AB962,0)</f>
        <v>0</v>
      </c>
      <c r="AC963" s="22">
        <f t="shared" ref="AC963" ca="1" si="960">ROUND(AB963+AC962,0)</f>
        <v>0</v>
      </c>
      <c r="AD963" s="22">
        <f t="shared" ref="AD963" ca="1" si="961">ROUND(AC963+AD962,0)</f>
        <v>0</v>
      </c>
      <c r="AE963" s="22">
        <f t="shared" ref="AE963" ca="1" si="962">ROUND(AD963+AE962,0)</f>
        <v>0</v>
      </c>
    </row>
    <row r="964" spans="1:31" hidden="1">
      <c r="A964" s="258"/>
      <c r="B964" s="21" t="s">
        <v>387</v>
      </c>
      <c r="C964" s="22"/>
      <c r="D964" s="21"/>
      <c r="E964" s="21"/>
      <c r="F964" s="21"/>
      <c r="G964" s="21"/>
      <c r="I964" s="21"/>
      <c r="J964" s="21"/>
      <c r="K964" s="76">
        <f t="shared" ref="K964:W964" ca="1" si="963">IF($C960=LataProjekcji,ROUND($C961-K963,0),ROUND(IF(K962=0,0,$C961-K963),0))</f>
        <v>0</v>
      </c>
      <c r="L964" s="76">
        <f t="shared" ca="1" si="963"/>
        <v>0</v>
      </c>
      <c r="M964" s="76">
        <f t="shared" ca="1" si="963"/>
        <v>0</v>
      </c>
      <c r="N964" s="76">
        <f t="shared" ca="1" si="963"/>
        <v>0</v>
      </c>
      <c r="O964" s="76">
        <f t="shared" ca="1" si="963"/>
        <v>0</v>
      </c>
      <c r="P964" s="76">
        <f t="shared" ca="1" si="963"/>
        <v>0</v>
      </c>
      <c r="Q964" s="76">
        <f t="shared" ca="1" si="963"/>
        <v>0</v>
      </c>
      <c r="R964" s="76">
        <f t="shared" ca="1" si="963"/>
        <v>0</v>
      </c>
      <c r="S964" s="76">
        <f t="shared" ca="1" si="963"/>
        <v>0</v>
      </c>
      <c r="T964" s="76">
        <f t="shared" ca="1" si="963"/>
        <v>0</v>
      </c>
      <c r="U964" s="76">
        <f t="shared" ca="1" si="963"/>
        <v>0</v>
      </c>
      <c r="V964" s="76">
        <f t="shared" ca="1" si="963"/>
        <v>0</v>
      </c>
      <c r="W964" s="76">
        <f t="shared" ca="1" si="963"/>
        <v>0</v>
      </c>
      <c r="X964" s="76">
        <f t="shared" ref="X964:AA964" ca="1" si="964">IF($C960=LataProjekcji,ROUND($C961-X963,0),ROUND(IF(X962=0,0,$C961-X963),0))</f>
        <v>0</v>
      </c>
      <c r="Y964" s="76">
        <f t="shared" ca="1" si="964"/>
        <v>0</v>
      </c>
      <c r="Z964" s="76">
        <f t="shared" ca="1" si="964"/>
        <v>0</v>
      </c>
      <c r="AA964" s="76">
        <f t="shared" ca="1" si="964"/>
        <v>0</v>
      </c>
      <c r="AB964" s="76">
        <f t="shared" ref="AB964:AE964" ca="1" si="965">IF($C960=LataProjekcji,ROUND($C961-AB963,0),ROUND(IF(AB962=0,0,$C961-AB963),0))</f>
        <v>0</v>
      </c>
      <c r="AC964" s="76">
        <f t="shared" ca="1" si="965"/>
        <v>0</v>
      </c>
      <c r="AD964" s="76">
        <f t="shared" ca="1" si="965"/>
        <v>0</v>
      </c>
      <c r="AE964" s="76">
        <f t="shared" ca="1" si="965"/>
        <v>0</v>
      </c>
    </row>
    <row r="965" spans="1:31" hidden="1">
      <c r="A965" s="258"/>
      <c r="B965" s="21"/>
      <c r="C965" s="22"/>
      <c r="D965" s="21"/>
      <c r="E965" s="21"/>
      <c r="F965" s="21"/>
      <c r="G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258"/>
      <c r="B966" s="20" t="s">
        <v>372</v>
      </c>
      <c r="C966" s="21">
        <f>C959+1</f>
        <v>114</v>
      </c>
      <c r="D966" s="453">
        <f>D959+1</f>
        <v>248</v>
      </c>
      <c r="E966" s="21"/>
      <c r="F966" s="21"/>
      <c r="G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258"/>
      <c r="B967" s="21" t="s">
        <v>394</v>
      </c>
      <c r="C967" s="164">
        <f ca="1">IFERROR(YEAR(OFFSET($D$62,C966,0)),0)</f>
        <v>0</v>
      </c>
      <c r="D967" s="164">
        <f ca="1">IFERROR(MONTH(OFFSET($D$62,C966,0)),0)</f>
        <v>0</v>
      </c>
      <c r="E967" s="522">
        <f ca="1">IleMiesiecyDoKoncaRokuRozliczenieDotacji</f>
        <v>0</v>
      </c>
      <c r="F967" s="21"/>
      <c r="G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258"/>
      <c r="B968" s="21" t="s">
        <v>387</v>
      </c>
      <c r="C968" s="244">
        <f ca="1">IF(OFFSET($F$62,C966,0)&lt;0,0,OFFSET($F$62,C966,0))</f>
        <v>0</v>
      </c>
      <c r="D968" s="22" t="str">
        <f ca="1">OFFSET($C$62,C966,0)</f>
        <v/>
      </c>
      <c r="E968" s="22">
        <f ca="1">IF(D968&gt;10,ROUND(($C969/12)*$E967,0),$C968)</f>
        <v>0</v>
      </c>
      <c r="F968" s="21"/>
      <c r="G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258"/>
      <c r="B969" s="21" t="s">
        <v>395</v>
      </c>
      <c r="C969" s="656">
        <f ca="1">IF(ISBLANK(OFFSET($D$62,C966,0)),0,IF(OFFSET($C$62,C966,0)&gt;10,ROUND(C968*D969,0),IF(C968&lt;0,0,C968)))</f>
        <v>0</v>
      </c>
      <c r="D969" s="654">
        <f ca="1">'Środki trwałe'!C1786</f>
        <v>0</v>
      </c>
      <c r="E969" s="21"/>
      <c r="F969" s="21"/>
      <c r="G969" s="21"/>
      <c r="I969" s="21"/>
      <c r="J969" s="21"/>
      <c r="K969" s="74">
        <f ca="1">ROUND(IF($C967=LataProjekcji,$E968,IF($C967=LataProjekcji,$C969,0)),0)</f>
        <v>0</v>
      </c>
      <c r="L969" s="247">
        <f ca="1">ROUND(IF(OR(AND($C967=LataProjekcji,$E967&gt;0),AND($C967=LataProjekcji,$E967=0,$D968&lt;=10)),$E968,IF($C967&lt;LataProjekcji,IF((SUM($K969:K969)+$C969)&lt;$C968,$C969,$C968-SUM($K969:K969)),0)),0)</f>
        <v>0</v>
      </c>
      <c r="M969" s="247">
        <f ca="1">ROUND(IF(OR(AND($C967=LataProjekcji,$E967&gt;0),AND($C967=LataProjekcji,$E967=0,$D968&lt;=10)),$E968,IF($C967&lt;LataProjekcji,IF((SUM($K969:L969)+$C969)&lt;$C968,$C969,$C968-SUM($K969:L969)),0)),0)</f>
        <v>0</v>
      </c>
      <c r="N969" s="247">
        <f ca="1">ROUND(IF(OR(AND($C967=LataProjekcji,$E967&gt;0),AND($C967=LataProjekcji,$E967=0,$D968&lt;=10)),$E968,IF($C967&lt;LataProjekcji,IF((SUM($K969:M969)+$C969)&lt;$C968,$C969,$C968-SUM($K969:M969)),0)),0)</f>
        <v>0</v>
      </c>
      <c r="O969" s="247">
        <f ca="1">ROUND(IF(OR(AND($C967=LataProjekcji,$E967&gt;0),AND($C967=LataProjekcji,$E967=0,$D968&lt;=10)),$E968,IF($C967&lt;LataProjekcji,IF((SUM($K969:N969)+$C969)&lt;$C968,$C969,$C968-SUM($K969:N969)),0)),0)</f>
        <v>0</v>
      </c>
      <c r="P969" s="247">
        <f ca="1">ROUND(IF(OR(AND($C967=LataProjekcji,$E967&gt;0),AND($C967=LataProjekcji,$E967=0,$D968&lt;=10)),$E968,IF($C967&lt;LataProjekcji,IF((SUM($K969:O969)+$C969)&lt;$C968,$C969,$C968-SUM($K969:O969)),0)),0)</f>
        <v>0</v>
      </c>
      <c r="Q969" s="247">
        <f ca="1">ROUND(IF(OR(AND($C967=LataProjekcji,$E967&gt;0),AND($C967=LataProjekcji,$E967=0,$D968&lt;=10)),$E968,IF($C967&lt;LataProjekcji,IF((SUM($K969:P969)+$C969)&lt;$C968,$C969,$C968-SUM($K969:P969)),0)),0)</f>
        <v>0</v>
      </c>
      <c r="R969" s="247">
        <f ca="1">ROUND(IF(OR(AND($C967=LataProjekcji,$E967&gt;0),AND($C967=LataProjekcji,$E967=0,$D968&lt;=10)),$E968,IF($C967&lt;LataProjekcji,IF((SUM($K969:Q969)+$C969)&lt;$C968,$C969,$C968-SUM($K969:Q969)),0)),0)</f>
        <v>0</v>
      </c>
      <c r="S969" s="247">
        <f ca="1">ROUND(IF(OR(AND($C967=LataProjekcji,$E967&gt;0),AND($C967=LataProjekcji,$E967=0,$D968&lt;=10)),$E968,IF($C967&lt;LataProjekcji,IF((SUM($K969:R969)+$C969)&lt;$C968,$C969,$C968-SUM($K969:R969)),0)),0)</f>
        <v>0</v>
      </c>
      <c r="T969" s="247">
        <f ca="1">ROUND(IF(OR(AND($C967=LataProjekcji,$E967&gt;0),AND($C967=LataProjekcji,$E967=0,$D968&lt;=10)),$E968,IF($C967&lt;LataProjekcji,IF((SUM($K969:S969)+$C969)&lt;$C968,$C969,$C968-SUM($K969:S969)),0)),0)</f>
        <v>0</v>
      </c>
      <c r="U969" s="247">
        <f ca="1">ROUND(IF(OR(AND($C967=LataProjekcji,$E967&gt;0),AND($C967=LataProjekcji,$E967=0,$D968&lt;=10)),$E968,IF($C967&lt;LataProjekcji,IF((SUM($K969:T969)+$C969)&lt;$C968,$C969,$C968-SUM($K969:T969)),0)),0)</f>
        <v>0</v>
      </c>
      <c r="V969" s="247">
        <f ca="1">ROUND(IF(OR(AND($C967=LataProjekcji,$E967&gt;0),AND($C967=LataProjekcji,$E967=0,$D968&lt;=10)),$E968,IF($C967&lt;LataProjekcji,IF((SUM($K969:U969)+$C969)&lt;$C968,$C969,$C968-SUM($K969:U969)),0)),0)</f>
        <v>0</v>
      </c>
      <c r="W969" s="247">
        <f ca="1">ROUND(IF(OR(AND($C967=LataProjekcji,$E967&gt;0),AND($C967=LataProjekcji,$E967=0,$D968&lt;=10)),$E968,IF($C967&lt;LataProjekcji,IF((SUM($K969:V969)+$C969)&lt;$C968,$C969,$C968-SUM($K969:V969)),0)),0)</f>
        <v>0</v>
      </c>
      <c r="X969" s="247">
        <f ca="1">ROUND(IF(OR(AND($C967=LataProjekcji,$E967&gt;0),AND($C967=LataProjekcji,$E967=0,$D968&lt;=10)),$E968,IF($C967&lt;LataProjekcji,IF((SUM($K969:W969)+$C969)&lt;$C968,$C969,$C968-SUM($K969:W969)),0)),0)</f>
        <v>0</v>
      </c>
      <c r="Y969" s="247">
        <f ca="1">ROUND(IF(OR(AND($C967=LataProjekcji,$E967&gt;0),AND($C967=LataProjekcji,$E967=0,$D968&lt;=10)),$E968,IF($C967&lt;LataProjekcji,IF((SUM($K969:X969)+$C969)&lt;$C968,$C969,$C968-SUM($K969:X969)),0)),0)</f>
        <v>0</v>
      </c>
      <c r="Z969" s="247">
        <f ca="1">ROUND(IF(OR(AND($C967=LataProjekcji,$E967&gt;0),AND($C967=LataProjekcji,$E967=0,$D968&lt;=10)),$E968,IF($C967&lt;LataProjekcji,IF((SUM($K969:Y969)+$C969)&lt;$C968,$C969,$C968-SUM($K969:Y969)),0)),0)</f>
        <v>0</v>
      </c>
      <c r="AA969" s="247">
        <f ca="1">ROUND(IF(OR(AND($C967=LataProjekcji,$E967&gt;0),AND($C967=LataProjekcji,$E967=0,$D968&lt;=10)),$E968,IF($C967&lt;LataProjekcji,IF((SUM($K969:Z969)+$C969)&lt;$C968,$C969,$C968-SUM($K969:Z969)),0)),0)</f>
        <v>0</v>
      </c>
      <c r="AB969" s="247">
        <f ca="1">ROUND(IF(OR(AND($C967=LataProjekcji,$E967&gt;0),AND($C967=LataProjekcji,$E967=0,$D968&lt;=10)),$E968,IF($C967&lt;LataProjekcji,IF((SUM($K969:AA969)+$C969)&lt;$C968,$C969,$C968-SUM($K969:AA969)),0)),0)</f>
        <v>0</v>
      </c>
      <c r="AC969" s="247">
        <f ca="1">ROUND(IF(OR(AND($C967=LataProjekcji,$E967&gt;0),AND($C967=LataProjekcji,$E967=0,$D968&lt;=10)),$E968,IF($C967&lt;LataProjekcji,IF((SUM($K969:AB969)+$C969)&lt;$C968,$C969,$C968-SUM($K969:AB969)),0)),0)</f>
        <v>0</v>
      </c>
      <c r="AD969" s="247">
        <f ca="1">ROUND(IF(OR(AND($C967=LataProjekcji,$E967&gt;0),AND($C967=LataProjekcji,$E967=0,$D968&lt;=10)),$E968,IF($C967&lt;LataProjekcji,IF((SUM($K969:AC969)+$C969)&lt;$C968,$C969,$C968-SUM($K969:AC969)),0)),0)</f>
        <v>0</v>
      </c>
      <c r="AE969" s="247">
        <f ca="1">ROUND(IF(OR(AND($C967=LataProjekcji,$E967&gt;0),AND($C967=LataProjekcji,$E967=0,$D968&lt;=10)),$E968,IF($C967&lt;LataProjekcji,IF((SUM($K969:AD969)+$C969)&lt;$C968,$C969,$C968-SUM($K969:AD969)),0)),0)</f>
        <v>0</v>
      </c>
    </row>
    <row r="970" spans="1:31" hidden="1">
      <c r="A970" s="258"/>
      <c r="B970" s="21" t="s">
        <v>396</v>
      </c>
      <c r="C970" s="22"/>
      <c r="D970" s="21"/>
      <c r="E970" s="21"/>
      <c r="F970" s="21"/>
      <c r="G970" s="21"/>
      <c r="I970" s="21"/>
      <c r="J970" s="21"/>
      <c r="K970" s="22">
        <f ca="1">ROUND(K969,0)</f>
        <v>0</v>
      </c>
      <c r="L970" s="22">
        <f t="shared" ref="L970:W970" ca="1" si="966">ROUND(K970+L969,0)</f>
        <v>0</v>
      </c>
      <c r="M970" s="22">
        <f t="shared" ca="1" si="966"/>
        <v>0</v>
      </c>
      <c r="N970" s="22">
        <f t="shared" ca="1" si="966"/>
        <v>0</v>
      </c>
      <c r="O970" s="22">
        <f t="shared" ca="1" si="966"/>
        <v>0</v>
      </c>
      <c r="P970" s="22">
        <f t="shared" ca="1" si="966"/>
        <v>0</v>
      </c>
      <c r="Q970" s="22">
        <f t="shared" ca="1" si="966"/>
        <v>0</v>
      </c>
      <c r="R970" s="22">
        <f t="shared" ca="1" si="966"/>
        <v>0</v>
      </c>
      <c r="S970" s="22">
        <f t="shared" ca="1" si="966"/>
        <v>0</v>
      </c>
      <c r="T970" s="22">
        <f t="shared" ca="1" si="966"/>
        <v>0</v>
      </c>
      <c r="U970" s="22">
        <f t="shared" ca="1" si="966"/>
        <v>0</v>
      </c>
      <c r="V970" s="22">
        <f t="shared" ca="1" si="966"/>
        <v>0</v>
      </c>
      <c r="W970" s="22">
        <f t="shared" ca="1" si="966"/>
        <v>0</v>
      </c>
      <c r="X970" s="22">
        <f ca="1">ROUND(W970+X969,0)</f>
        <v>0</v>
      </c>
      <c r="Y970" s="22">
        <f t="shared" ref="Y970:AA970" ca="1" si="967">ROUND(X970+Y969,0)</f>
        <v>0</v>
      </c>
      <c r="Z970" s="22">
        <f t="shared" ca="1" si="967"/>
        <v>0</v>
      </c>
      <c r="AA970" s="22">
        <f t="shared" ca="1" si="967"/>
        <v>0</v>
      </c>
      <c r="AB970" s="22">
        <f t="shared" ref="AB970" ca="1" si="968">ROUND(AA970+AB969,0)</f>
        <v>0</v>
      </c>
      <c r="AC970" s="22">
        <f t="shared" ref="AC970" ca="1" si="969">ROUND(AB970+AC969,0)</f>
        <v>0</v>
      </c>
      <c r="AD970" s="22">
        <f t="shared" ref="AD970" ca="1" si="970">ROUND(AC970+AD969,0)</f>
        <v>0</v>
      </c>
      <c r="AE970" s="22">
        <f t="shared" ref="AE970" ca="1" si="971">ROUND(AD970+AE969,0)</f>
        <v>0</v>
      </c>
    </row>
    <row r="971" spans="1:31" hidden="1">
      <c r="A971" s="258"/>
      <c r="B971" s="21" t="s">
        <v>387</v>
      </c>
      <c r="C971" s="22"/>
      <c r="D971" s="21"/>
      <c r="E971" s="21"/>
      <c r="F971" s="21"/>
      <c r="G971" s="21"/>
      <c r="I971" s="21"/>
      <c r="J971" s="21"/>
      <c r="K971" s="76">
        <f t="shared" ref="K971:W971" ca="1" si="972">IF($C967=LataProjekcji,ROUND($C968-K970,0),ROUND(IF(K969=0,0,$C968-K970),0))</f>
        <v>0</v>
      </c>
      <c r="L971" s="76">
        <f t="shared" ca="1" si="972"/>
        <v>0</v>
      </c>
      <c r="M971" s="76">
        <f t="shared" ca="1" si="972"/>
        <v>0</v>
      </c>
      <c r="N971" s="76">
        <f t="shared" ca="1" si="972"/>
        <v>0</v>
      </c>
      <c r="O971" s="76">
        <f t="shared" ca="1" si="972"/>
        <v>0</v>
      </c>
      <c r="P971" s="76">
        <f t="shared" ca="1" si="972"/>
        <v>0</v>
      </c>
      <c r="Q971" s="76">
        <f t="shared" ca="1" si="972"/>
        <v>0</v>
      </c>
      <c r="R971" s="76">
        <f t="shared" ca="1" si="972"/>
        <v>0</v>
      </c>
      <c r="S971" s="76">
        <f t="shared" ca="1" si="972"/>
        <v>0</v>
      </c>
      <c r="T971" s="76">
        <f t="shared" ca="1" si="972"/>
        <v>0</v>
      </c>
      <c r="U971" s="76">
        <f t="shared" ca="1" si="972"/>
        <v>0</v>
      </c>
      <c r="V971" s="76">
        <f t="shared" ca="1" si="972"/>
        <v>0</v>
      </c>
      <c r="W971" s="76">
        <f t="shared" ca="1" si="972"/>
        <v>0</v>
      </c>
      <c r="X971" s="76">
        <f t="shared" ref="X971:AA971" ca="1" si="973">IF($C967=LataProjekcji,ROUND($C968-X970,0),ROUND(IF(X969=0,0,$C968-X970),0))</f>
        <v>0</v>
      </c>
      <c r="Y971" s="76">
        <f t="shared" ca="1" si="973"/>
        <v>0</v>
      </c>
      <c r="Z971" s="76">
        <f t="shared" ca="1" si="973"/>
        <v>0</v>
      </c>
      <c r="AA971" s="76">
        <f t="shared" ca="1" si="973"/>
        <v>0</v>
      </c>
      <c r="AB971" s="76">
        <f t="shared" ref="AB971:AE971" ca="1" si="974">IF($C967=LataProjekcji,ROUND($C968-AB970,0),ROUND(IF(AB969=0,0,$C968-AB970),0))</f>
        <v>0</v>
      </c>
      <c r="AC971" s="76">
        <f t="shared" ca="1" si="974"/>
        <v>0</v>
      </c>
      <c r="AD971" s="76">
        <f t="shared" ca="1" si="974"/>
        <v>0</v>
      </c>
      <c r="AE971" s="76">
        <f t="shared" ca="1" si="974"/>
        <v>0</v>
      </c>
    </row>
    <row r="972" spans="1:31" hidden="1">
      <c r="A972" s="258"/>
      <c r="B972" s="20"/>
      <c r="C972" s="21"/>
      <c r="D972" s="21"/>
      <c r="E972" s="21"/>
      <c r="F972" s="21"/>
      <c r="G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258"/>
      <c r="B973" s="20" t="s">
        <v>372</v>
      </c>
      <c r="C973" s="21">
        <f>C966+1</f>
        <v>115</v>
      </c>
      <c r="D973" s="453">
        <f>D966+1</f>
        <v>249</v>
      </c>
      <c r="E973" s="21"/>
      <c r="F973" s="21"/>
      <c r="G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258"/>
      <c r="B974" s="21" t="s">
        <v>394</v>
      </c>
      <c r="C974" s="164">
        <f ca="1">IFERROR(YEAR(OFFSET($D$62,C973,0)),0)</f>
        <v>0</v>
      </c>
      <c r="D974" s="164">
        <f ca="1">IFERROR(MONTH(OFFSET($D$62,C973,0)),0)</f>
        <v>0</v>
      </c>
      <c r="E974" s="522">
        <f ca="1">IleMiesiecyDoKoncaRokuRozliczenieDotacji</f>
        <v>0</v>
      </c>
      <c r="F974" s="21"/>
      <c r="G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258"/>
      <c r="B975" s="21" t="s">
        <v>387</v>
      </c>
      <c r="C975" s="244">
        <f ca="1">IF(OFFSET($F$62,C973,0)&lt;0,0,OFFSET($F$62,C973,0))</f>
        <v>0</v>
      </c>
      <c r="D975" s="22" t="str">
        <f ca="1">OFFSET($C$62,C973,0)</f>
        <v/>
      </c>
      <c r="E975" s="22">
        <f ca="1">IF(D975&gt;10,ROUND(($C976/12)*$E974,0),$C975)</f>
        <v>0</v>
      </c>
      <c r="F975" s="21"/>
      <c r="G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258"/>
      <c r="B976" s="21" t="s">
        <v>395</v>
      </c>
      <c r="C976" s="656">
        <f ca="1">IF(ISBLANK(OFFSET($D$62,C973,0)),0,IF(OFFSET($C$62,C973,0)&gt;10,ROUND(C975*D976,0),IF(C975&lt;0,0,C975)))</f>
        <v>0</v>
      </c>
      <c r="D976" s="654">
        <f ca="1">'Środki trwałe'!C1793</f>
        <v>0</v>
      </c>
      <c r="E976" s="21"/>
      <c r="F976" s="21"/>
      <c r="G976" s="21"/>
      <c r="I976" s="21"/>
      <c r="J976" s="21"/>
      <c r="K976" s="74">
        <f ca="1">ROUND(IF($C974=LataProjekcji,$E975,IF($C974=LataProjekcji,$C976,0)),0)</f>
        <v>0</v>
      </c>
      <c r="L976" s="247">
        <f ca="1">ROUND(IF(OR(AND($C974=LataProjekcji,$E974&gt;0),AND($C974=LataProjekcji,$E974=0,$D975&lt;=10)),$E975,IF($C974&lt;LataProjekcji,IF((SUM($K976:K976)+$C976)&lt;$C975,$C976,$C975-SUM($K976:K976)),0)),0)</f>
        <v>0</v>
      </c>
      <c r="M976" s="247">
        <f ca="1">ROUND(IF(OR(AND($C974=LataProjekcji,$E974&gt;0),AND($C974=LataProjekcji,$E974=0,$D975&lt;=10)),$E975,IF($C974&lt;LataProjekcji,IF((SUM($K976:L976)+$C976)&lt;$C975,$C976,$C975-SUM($K976:L976)),0)),0)</f>
        <v>0</v>
      </c>
      <c r="N976" s="247">
        <f ca="1">ROUND(IF(OR(AND($C974=LataProjekcji,$E974&gt;0),AND($C974=LataProjekcji,$E974=0,$D975&lt;=10)),$E975,IF($C974&lt;LataProjekcji,IF((SUM($K976:M976)+$C976)&lt;$C975,$C976,$C975-SUM($K976:M976)),0)),0)</f>
        <v>0</v>
      </c>
      <c r="O976" s="247">
        <f ca="1">ROUND(IF(OR(AND($C974=LataProjekcji,$E974&gt;0),AND($C974=LataProjekcji,$E974=0,$D975&lt;=10)),$E975,IF($C974&lt;LataProjekcji,IF((SUM($K976:N976)+$C976)&lt;$C975,$C976,$C975-SUM($K976:N976)),0)),0)</f>
        <v>0</v>
      </c>
      <c r="P976" s="247">
        <f ca="1">ROUND(IF(OR(AND($C974=LataProjekcji,$E974&gt;0),AND($C974=LataProjekcji,$E974=0,$D975&lt;=10)),$E975,IF($C974&lt;LataProjekcji,IF((SUM($K976:O976)+$C976)&lt;$C975,$C976,$C975-SUM($K976:O976)),0)),0)</f>
        <v>0</v>
      </c>
      <c r="Q976" s="247">
        <f ca="1">ROUND(IF(OR(AND($C974=LataProjekcji,$E974&gt;0),AND($C974=LataProjekcji,$E974=0,$D975&lt;=10)),$E975,IF($C974&lt;LataProjekcji,IF((SUM($K976:P976)+$C976)&lt;$C975,$C976,$C975-SUM($K976:P976)),0)),0)</f>
        <v>0</v>
      </c>
      <c r="R976" s="247">
        <f ca="1">ROUND(IF(OR(AND($C974=LataProjekcji,$E974&gt;0),AND($C974=LataProjekcji,$E974=0,$D975&lt;=10)),$E975,IF($C974&lt;LataProjekcji,IF((SUM($K976:Q976)+$C976)&lt;$C975,$C976,$C975-SUM($K976:Q976)),0)),0)</f>
        <v>0</v>
      </c>
      <c r="S976" s="247">
        <f ca="1">ROUND(IF(OR(AND($C974=LataProjekcji,$E974&gt;0),AND($C974=LataProjekcji,$E974=0,$D975&lt;=10)),$E975,IF($C974&lt;LataProjekcji,IF((SUM($K976:R976)+$C976)&lt;$C975,$C976,$C975-SUM($K976:R976)),0)),0)</f>
        <v>0</v>
      </c>
      <c r="T976" s="247">
        <f ca="1">ROUND(IF(OR(AND($C974=LataProjekcji,$E974&gt;0),AND($C974=LataProjekcji,$E974=0,$D975&lt;=10)),$E975,IF($C974&lt;LataProjekcji,IF((SUM($K976:S976)+$C976)&lt;$C975,$C976,$C975-SUM($K976:S976)),0)),0)</f>
        <v>0</v>
      </c>
      <c r="U976" s="247">
        <f ca="1">ROUND(IF(OR(AND($C974=LataProjekcji,$E974&gt;0),AND($C974=LataProjekcji,$E974=0,$D975&lt;=10)),$E975,IF($C974&lt;LataProjekcji,IF((SUM($K976:T976)+$C976)&lt;$C975,$C976,$C975-SUM($K976:T976)),0)),0)</f>
        <v>0</v>
      </c>
      <c r="V976" s="247">
        <f ca="1">ROUND(IF(OR(AND($C974=LataProjekcji,$E974&gt;0),AND($C974=LataProjekcji,$E974=0,$D975&lt;=10)),$E975,IF($C974&lt;LataProjekcji,IF((SUM($K976:U976)+$C976)&lt;$C975,$C976,$C975-SUM($K976:U976)),0)),0)</f>
        <v>0</v>
      </c>
      <c r="W976" s="247">
        <f ca="1">ROUND(IF(OR(AND($C974=LataProjekcji,$E974&gt;0),AND($C974=LataProjekcji,$E974=0,$D975&lt;=10)),$E975,IF($C974&lt;LataProjekcji,IF((SUM($K976:V976)+$C976)&lt;$C975,$C976,$C975-SUM($K976:V976)),0)),0)</f>
        <v>0</v>
      </c>
      <c r="X976" s="247">
        <f ca="1">ROUND(IF(OR(AND($C974=LataProjekcji,$E974&gt;0),AND($C974=LataProjekcji,$E974=0,$D975&lt;=10)),$E975,IF($C974&lt;LataProjekcji,IF((SUM($K976:W976)+$C976)&lt;$C975,$C976,$C975-SUM($K976:W976)),0)),0)</f>
        <v>0</v>
      </c>
      <c r="Y976" s="247">
        <f ca="1">ROUND(IF(OR(AND($C974=LataProjekcji,$E974&gt;0),AND($C974=LataProjekcji,$E974=0,$D975&lt;=10)),$E975,IF($C974&lt;LataProjekcji,IF((SUM($K976:X976)+$C976)&lt;$C975,$C976,$C975-SUM($K976:X976)),0)),0)</f>
        <v>0</v>
      </c>
      <c r="Z976" s="247">
        <f ca="1">ROUND(IF(OR(AND($C974=LataProjekcji,$E974&gt;0),AND($C974=LataProjekcji,$E974=0,$D975&lt;=10)),$E975,IF($C974&lt;LataProjekcji,IF((SUM($K976:Y976)+$C976)&lt;$C975,$C976,$C975-SUM($K976:Y976)),0)),0)</f>
        <v>0</v>
      </c>
      <c r="AA976" s="247">
        <f ca="1">ROUND(IF(OR(AND($C974=LataProjekcji,$E974&gt;0),AND($C974=LataProjekcji,$E974=0,$D975&lt;=10)),$E975,IF($C974&lt;LataProjekcji,IF((SUM($K976:Z976)+$C976)&lt;$C975,$C976,$C975-SUM($K976:Z976)),0)),0)</f>
        <v>0</v>
      </c>
      <c r="AB976" s="247">
        <f ca="1">ROUND(IF(OR(AND($C974=LataProjekcji,$E974&gt;0),AND($C974=LataProjekcji,$E974=0,$D975&lt;=10)),$E975,IF($C974&lt;LataProjekcji,IF((SUM($K976:AA976)+$C976)&lt;$C975,$C976,$C975-SUM($K976:AA976)),0)),0)</f>
        <v>0</v>
      </c>
      <c r="AC976" s="247">
        <f ca="1">ROUND(IF(OR(AND($C974=LataProjekcji,$E974&gt;0),AND($C974=LataProjekcji,$E974=0,$D975&lt;=10)),$E975,IF($C974&lt;LataProjekcji,IF((SUM($K976:AB976)+$C976)&lt;$C975,$C976,$C975-SUM($K976:AB976)),0)),0)</f>
        <v>0</v>
      </c>
      <c r="AD976" s="247">
        <f ca="1">ROUND(IF(OR(AND($C974=LataProjekcji,$E974&gt;0),AND($C974=LataProjekcji,$E974=0,$D975&lt;=10)),$E975,IF($C974&lt;LataProjekcji,IF((SUM($K976:AC976)+$C976)&lt;$C975,$C976,$C975-SUM($K976:AC976)),0)),0)</f>
        <v>0</v>
      </c>
      <c r="AE976" s="247">
        <f ca="1">ROUND(IF(OR(AND($C974=LataProjekcji,$E974&gt;0),AND($C974=LataProjekcji,$E974=0,$D975&lt;=10)),$E975,IF($C974&lt;LataProjekcji,IF((SUM($K976:AD976)+$C976)&lt;$C975,$C976,$C975-SUM($K976:AD976)),0)),0)</f>
        <v>0</v>
      </c>
    </row>
    <row r="977" spans="1:31" hidden="1">
      <c r="A977" s="258"/>
      <c r="B977" s="21" t="s">
        <v>396</v>
      </c>
      <c r="C977" s="22"/>
      <c r="D977" s="21"/>
      <c r="E977" s="21"/>
      <c r="F977" s="21"/>
      <c r="G977" s="21"/>
      <c r="I977" s="21"/>
      <c r="J977" s="21"/>
      <c r="K977" s="22">
        <f ca="1">ROUND(K976,0)</f>
        <v>0</v>
      </c>
      <c r="L977" s="22">
        <f t="shared" ref="L977:W977" ca="1" si="975">ROUND(K977+L976,0)</f>
        <v>0</v>
      </c>
      <c r="M977" s="22">
        <f t="shared" ca="1" si="975"/>
        <v>0</v>
      </c>
      <c r="N977" s="22">
        <f t="shared" ca="1" si="975"/>
        <v>0</v>
      </c>
      <c r="O977" s="22">
        <f t="shared" ca="1" si="975"/>
        <v>0</v>
      </c>
      <c r="P977" s="22">
        <f t="shared" ca="1" si="975"/>
        <v>0</v>
      </c>
      <c r="Q977" s="22">
        <f t="shared" ca="1" si="975"/>
        <v>0</v>
      </c>
      <c r="R977" s="22">
        <f t="shared" ca="1" si="975"/>
        <v>0</v>
      </c>
      <c r="S977" s="22">
        <f t="shared" ca="1" si="975"/>
        <v>0</v>
      </c>
      <c r="T977" s="22">
        <f t="shared" ca="1" si="975"/>
        <v>0</v>
      </c>
      <c r="U977" s="22">
        <f t="shared" ca="1" si="975"/>
        <v>0</v>
      </c>
      <c r="V977" s="22">
        <f t="shared" ca="1" si="975"/>
        <v>0</v>
      </c>
      <c r="W977" s="22">
        <f t="shared" ca="1" si="975"/>
        <v>0</v>
      </c>
      <c r="X977" s="22">
        <f ca="1">ROUND(W977+X976,0)</f>
        <v>0</v>
      </c>
      <c r="Y977" s="22">
        <f t="shared" ref="Y977:AA977" ca="1" si="976">ROUND(X977+Y976,0)</f>
        <v>0</v>
      </c>
      <c r="Z977" s="22">
        <f t="shared" ca="1" si="976"/>
        <v>0</v>
      </c>
      <c r="AA977" s="22">
        <f t="shared" ca="1" si="976"/>
        <v>0</v>
      </c>
      <c r="AB977" s="22">
        <f t="shared" ref="AB977" ca="1" si="977">ROUND(AA977+AB976,0)</f>
        <v>0</v>
      </c>
      <c r="AC977" s="22">
        <f t="shared" ref="AC977" ca="1" si="978">ROUND(AB977+AC976,0)</f>
        <v>0</v>
      </c>
      <c r="AD977" s="22">
        <f t="shared" ref="AD977" ca="1" si="979">ROUND(AC977+AD976,0)</f>
        <v>0</v>
      </c>
      <c r="AE977" s="22">
        <f t="shared" ref="AE977" ca="1" si="980">ROUND(AD977+AE976,0)</f>
        <v>0</v>
      </c>
    </row>
    <row r="978" spans="1:31" hidden="1">
      <c r="A978" s="258"/>
      <c r="B978" s="21" t="s">
        <v>387</v>
      </c>
      <c r="C978" s="22"/>
      <c r="D978" s="21"/>
      <c r="E978" s="21"/>
      <c r="F978" s="21"/>
      <c r="G978" s="21"/>
      <c r="I978" s="21"/>
      <c r="J978" s="21"/>
      <c r="K978" s="76">
        <f t="shared" ref="K978:W978" ca="1" si="981">IF($C974=LataProjekcji,ROUND($C975-K977,0),ROUND(IF(K976=0,0,$C975-K977),0))</f>
        <v>0</v>
      </c>
      <c r="L978" s="76">
        <f t="shared" ca="1" si="981"/>
        <v>0</v>
      </c>
      <c r="M978" s="76">
        <f t="shared" ca="1" si="981"/>
        <v>0</v>
      </c>
      <c r="N978" s="76">
        <f t="shared" ca="1" si="981"/>
        <v>0</v>
      </c>
      <c r="O978" s="76">
        <f t="shared" ca="1" si="981"/>
        <v>0</v>
      </c>
      <c r="P978" s="76">
        <f t="shared" ca="1" si="981"/>
        <v>0</v>
      </c>
      <c r="Q978" s="76">
        <f t="shared" ca="1" si="981"/>
        <v>0</v>
      </c>
      <c r="R978" s="76">
        <f t="shared" ca="1" si="981"/>
        <v>0</v>
      </c>
      <c r="S978" s="76">
        <f t="shared" ca="1" si="981"/>
        <v>0</v>
      </c>
      <c r="T978" s="76">
        <f t="shared" ca="1" si="981"/>
        <v>0</v>
      </c>
      <c r="U978" s="76">
        <f t="shared" ca="1" si="981"/>
        <v>0</v>
      </c>
      <c r="V978" s="76">
        <f t="shared" ca="1" si="981"/>
        <v>0</v>
      </c>
      <c r="W978" s="76">
        <f t="shared" ca="1" si="981"/>
        <v>0</v>
      </c>
      <c r="X978" s="76">
        <f t="shared" ref="X978:AA978" ca="1" si="982">IF($C974=LataProjekcji,ROUND($C975-X977,0),ROUND(IF(X976=0,0,$C975-X977),0))</f>
        <v>0</v>
      </c>
      <c r="Y978" s="76">
        <f t="shared" ca="1" si="982"/>
        <v>0</v>
      </c>
      <c r="Z978" s="76">
        <f t="shared" ca="1" si="982"/>
        <v>0</v>
      </c>
      <c r="AA978" s="76">
        <f t="shared" ca="1" si="982"/>
        <v>0</v>
      </c>
      <c r="AB978" s="76">
        <f t="shared" ref="AB978:AE978" ca="1" si="983">IF($C974=LataProjekcji,ROUND($C975-AB977,0),ROUND(IF(AB976=0,0,$C975-AB977),0))</f>
        <v>0</v>
      </c>
      <c r="AC978" s="76">
        <f t="shared" ca="1" si="983"/>
        <v>0</v>
      </c>
      <c r="AD978" s="76">
        <f t="shared" ca="1" si="983"/>
        <v>0</v>
      </c>
      <c r="AE978" s="76">
        <f t="shared" ca="1" si="983"/>
        <v>0</v>
      </c>
    </row>
    <row r="979" spans="1:31" hidden="1">
      <c r="A979" s="258"/>
      <c r="B979" s="21"/>
      <c r="C979" s="22"/>
      <c r="D979" s="21"/>
      <c r="E979" s="21"/>
      <c r="F979" s="21"/>
      <c r="G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258"/>
      <c r="B980" s="20" t="s">
        <v>372</v>
      </c>
      <c r="C980" s="21">
        <f>C973+1</f>
        <v>116</v>
      </c>
      <c r="D980" s="453">
        <f>D973+1</f>
        <v>250</v>
      </c>
      <c r="E980" s="21"/>
      <c r="F980" s="21"/>
      <c r="G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258"/>
      <c r="B981" s="21" t="s">
        <v>394</v>
      </c>
      <c r="C981" s="164">
        <f ca="1">IFERROR(YEAR(OFFSET($D$62,C980,0)),0)</f>
        <v>0</v>
      </c>
      <c r="D981" s="164">
        <f ca="1">IFERROR(MONTH(OFFSET($D$62,C980,0)),0)</f>
        <v>0</v>
      </c>
      <c r="E981" s="522">
        <f ca="1">IleMiesiecyDoKoncaRokuRozliczenieDotacji</f>
        <v>0</v>
      </c>
      <c r="F981" s="21"/>
      <c r="G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258"/>
      <c r="B982" s="21" t="s">
        <v>387</v>
      </c>
      <c r="C982" s="244">
        <f ca="1">IF(OFFSET($F$62,C980,0)&lt;0,0,OFFSET($F$62,C980,0))</f>
        <v>0</v>
      </c>
      <c r="D982" s="22" t="str">
        <f ca="1">OFFSET($C$62,C980,0)</f>
        <v/>
      </c>
      <c r="E982" s="22">
        <f ca="1">IF(D982&gt;10,ROUND(($C983/12)*$E981,0),$C982)</f>
        <v>0</v>
      </c>
      <c r="F982" s="21"/>
      <c r="G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258"/>
      <c r="B983" s="21" t="s">
        <v>395</v>
      </c>
      <c r="C983" s="656">
        <f ca="1">IF(ISBLANK(OFFSET($D$62,C980,0)),0,IF(OFFSET($C$62,C980,0)&gt;10,ROUND(C982*D983,0),IF(C982&lt;0,0,C982)))</f>
        <v>0</v>
      </c>
      <c r="D983" s="654">
        <f ca="1">'Środki trwałe'!C1800</f>
        <v>0</v>
      </c>
      <c r="E983" s="21"/>
      <c r="F983" s="21"/>
      <c r="G983" s="21"/>
      <c r="I983" s="21"/>
      <c r="J983" s="21"/>
      <c r="K983" s="74">
        <f ca="1">ROUND(IF($C981=LataProjekcji,$E982,IF($C981=LataProjekcji,$C983,0)),0)</f>
        <v>0</v>
      </c>
      <c r="L983" s="247">
        <f ca="1">ROUND(IF(OR(AND($C981=LataProjekcji,$E981&gt;0),AND($C981=LataProjekcji,$E981=0,$D982&lt;=10)),$E982,IF($C981&lt;LataProjekcji,IF((SUM($K983:K983)+$C983)&lt;$C982,$C983,$C982-SUM($K983:K983)),0)),0)</f>
        <v>0</v>
      </c>
      <c r="M983" s="247">
        <f ca="1">ROUND(IF(OR(AND($C981=LataProjekcji,$E981&gt;0),AND($C981=LataProjekcji,$E981=0,$D982&lt;=10)),$E982,IF($C981&lt;LataProjekcji,IF((SUM($K983:L983)+$C983)&lt;$C982,$C983,$C982-SUM($K983:L983)),0)),0)</f>
        <v>0</v>
      </c>
      <c r="N983" s="247">
        <f ca="1">ROUND(IF(OR(AND($C981=LataProjekcji,$E981&gt;0),AND($C981=LataProjekcji,$E981=0,$D982&lt;=10)),$E982,IF($C981&lt;LataProjekcji,IF((SUM($K983:M983)+$C983)&lt;$C982,$C983,$C982-SUM($K983:M983)),0)),0)</f>
        <v>0</v>
      </c>
      <c r="O983" s="247">
        <f ca="1">ROUND(IF(OR(AND($C981=LataProjekcji,$E981&gt;0),AND($C981=LataProjekcji,$E981=0,$D982&lt;=10)),$E982,IF($C981&lt;LataProjekcji,IF((SUM($K983:N983)+$C983)&lt;$C982,$C983,$C982-SUM($K983:N983)),0)),0)</f>
        <v>0</v>
      </c>
      <c r="P983" s="247">
        <f ca="1">ROUND(IF(OR(AND($C981=LataProjekcji,$E981&gt;0),AND($C981=LataProjekcji,$E981=0,$D982&lt;=10)),$E982,IF($C981&lt;LataProjekcji,IF((SUM($K983:O983)+$C983)&lt;$C982,$C983,$C982-SUM($K983:O983)),0)),0)</f>
        <v>0</v>
      </c>
      <c r="Q983" s="247">
        <f ca="1">ROUND(IF(OR(AND($C981=LataProjekcji,$E981&gt;0),AND($C981=LataProjekcji,$E981=0,$D982&lt;=10)),$E982,IF($C981&lt;LataProjekcji,IF((SUM($K983:P983)+$C983)&lt;$C982,$C983,$C982-SUM($K983:P983)),0)),0)</f>
        <v>0</v>
      </c>
      <c r="R983" s="247">
        <f ca="1">ROUND(IF(OR(AND($C981=LataProjekcji,$E981&gt;0),AND($C981=LataProjekcji,$E981=0,$D982&lt;=10)),$E982,IF($C981&lt;LataProjekcji,IF((SUM($K983:Q983)+$C983)&lt;$C982,$C983,$C982-SUM($K983:Q983)),0)),0)</f>
        <v>0</v>
      </c>
      <c r="S983" s="247">
        <f ca="1">ROUND(IF(OR(AND($C981=LataProjekcji,$E981&gt;0),AND($C981=LataProjekcji,$E981=0,$D982&lt;=10)),$E982,IF($C981&lt;LataProjekcji,IF((SUM($K983:R983)+$C983)&lt;$C982,$C983,$C982-SUM($K983:R983)),0)),0)</f>
        <v>0</v>
      </c>
      <c r="T983" s="247">
        <f ca="1">ROUND(IF(OR(AND($C981=LataProjekcji,$E981&gt;0),AND($C981=LataProjekcji,$E981=0,$D982&lt;=10)),$E982,IF($C981&lt;LataProjekcji,IF((SUM($K983:S983)+$C983)&lt;$C982,$C983,$C982-SUM($K983:S983)),0)),0)</f>
        <v>0</v>
      </c>
      <c r="U983" s="247">
        <f ca="1">ROUND(IF(OR(AND($C981=LataProjekcji,$E981&gt;0),AND($C981=LataProjekcji,$E981=0,$D982&lt;=10)),$E982,IF($C981&lt;LataProjekcji,IF((SUM($K983:T983)+$C983)&lt;$C982,$C983,$C982-SUM($K983:T983)),0)),0)</f>
        <v>0</v>
      </c>
      <c r="V983" s="247">
        <f ca="1">ROUND(IF(OR(AND($C981=LataProjekcji,$E981&gt;0),AND($C981=LataProjekcji,$E981=0,$D982&lt;=10)),$E982,IF($C981&lt;LataProjekcji,IF((SUM($K983:U983)+$C983)&lt;$C982,$C983,$C982-SUM($K983:U983)),0)),0)</f>
        <v>0</v>
      </c>
      <c r="W983" s="247">
        <f ca="1">ROUND(IF(OR(AND($C981=LataProjekcji,$E981&gt;0),AND($C981=LataProjekcji,$E981=0,$D982&lt;=10)),$E982,IF($C981&lt;LataProjekcji,IF((SUM($K983:V983)+$C983)&lt;$C982,$C983,$C982-SUM($K983:V983)),0)),0)</f>
        <v>0</v>
      </c>
      <c r="X983" s="247">
        <f ca="1">ROUND(IF(OR(AND($C981=LataProjekcji,$E981&gt;0),AND($C981=LataProjekcji,$E981=0,$D982&lt;=10)),$E982,IF($C981&lt;LataProjekcji,IF((SUM($K983:W983)+$C983)&lt;$C982,$C983,$C982-SUM($K983:W983)),0)),0)</f>
        <v>0</v>
      </c>
      <c r="Y983" s="247">
        <f ca="1">ROUND(IF(OR(AND($C981=LataProjekcji,$E981&gt;0),AND($C981=LataProjekcji,$E981=0,$D982&lt;=10)),$E982,IF($C981&lt;LataProjekcji,IF((SUM($K983:X983)+$C983)&lt;$C982,$C983,$C982-SUM($K983:X983)),0)),0)</f>
        <v>0</v>
      </c>
      <c r="Z983" s="247">
        <f ca="1">ROUND(IF(OR(AND($C981=LataProjekcji,$E981&gt;0),AND($C981=LataProjekcji,$E981=0,$D982&lt;=10)),$E982,IF($C981&lt;LataProjekcji,IF((SUM($K983:Y983)+$C983)&lt;$C982,$C983,$C982-SUM($K983:Y983)),0)),0)</f>
        <v>0</v>
      </c>
      <c r="AA983" s="247">
        <f ca="1">ROUND(IF(OR(AND($C981=LataProjekcji,$E981&gt;0),AND($C981=LataProjekcji,$E981=0,$D982&lt;=10)),$E982,IF($C981&lt;LataProjekcji,IF((SUM($K983:Z983)+$C983)&lt;$C982,$C983,$C982-SUM($K983:Z983)),0)),0)</f>
        <v>0</v>
      </c>
      <c r="AB983" s="247">
        <f ca="1">ROUND(IF(OR(AND($C981=LataProjekcji,$E981&gt;0),AND($C981=LataProjekcji,$E981=0,$D982&lt;=10)),$E982,IF($C981&lt;LataProjekcji,IF((SUM($K983:AA983)+$C983)&lt;$C982,$C983,$C982-SUM($K983:AA983)),0)),0)</f>
        <v>0</v>
      </c>
      <c r="AC983" s="247">
        <f ca="1">ROUND(IF(OR(AND($C981=LataProjekcji,$E981&gt;0),AND($C981=LataProjekcji,$E981=0,$D982&lt;=10)),$E982,IF($C981&lt;LataProjekcji,IF((SUM($K983:AB983)+$C983)&lt;$C982,$C983,$C982-SUM($K983:AB983)),0)),0)</f>
        <v>0</v>
      </c>
      <c r="AD983" s="247">
        <f ca="1">ROUND(IF(OR(AND($C981=LataProjekcji,$E981&gt;0),AND($C981=LataProjekcji,$E981=0,$D982&lt;=10)),$E982,IF($C981&lt;LataProjekcji,IF((SUM($K983:AC983)+$C983)&lt;$C982,$C983,$C982-SUM($K983:AC983)),0)),0)</f>
        <v>0</v>
      </c>
      <c r="AE983" s="247">
        <f ca="1">ROUND(IF(OR(AND($C981=LataProjekcji,$E981&gt;0),AND($C981=LataProjekcji,$E981=0,$D982&lt;=10)),$E982,IF($C981&lt;LataProjekcji,IF((SUM($K983:AD983)+$C983)&lt;$C982,$C983,$C982-SUM($K983:AD983)),0)),0)</f>
        <v>0</v>
      </c>
    </row>
    <row r="984" spans="1:31" hidden="1">
      <c r="A984" s="258"/>
      <c r="B984" s="21" t="s">
        <v>396</v>
      </c>
      <c r="C984" s="22"/>
      <c r="D984" s="21"/>
      <c r="E984" s="21"/>
      <c r="F984" s="21"/>
      <c r="G984" s="21"/>
      <c r="I984" s="21"/>
      <c r="J984" s="21"/>
      <c r="K984" s="22">
        <f ca="1">ROUND(K983,0)</f>
        <v>0</v>
      </c>
      <c r="L984" s="22">
        <f t="shared" ref="L984:W984" ca="1" si="984">ROUND(K984+L983,0)</f>
        <v>0</v>
      </c>
      <c r="M984" s="22">
        <f t="shared" ca="1" si="984"/>
        <v>0</v>
      </c>
      <c r="N984" s="22">
        <f t="shared" ca="1" si="984"/>
        <v>0</v>
      </c>
      <c r="O984" s="22">
        <f t="shared" ca="1" si="984"/>
        <v>0</v>
      </c>
      <c r="P984" s="22">
        <f t="shared" ca="1" si="984"/>
        <v>0</v>
      </c>
      <c r="Q984" s="22">
        <f t="shared" ca="1" si="984"/>
        <v>0</v>
      </c>
      <c r="R984" s="22">
        <f t="shared" ca="1" si="984"/>
        <v>0</v>
      </c>
      <c r="S984" s="22">
        <f t="shared" ca="1" si="984"/>
        <v>0</v>
      </c>
      <c r="T984" s="22">
        <f t="shared" ca="1" si="984"/>
        <v>0</v>
      </c>
      <c r="U984" s="22">
        <f t="shared" ca="1" si="984"/>
        <v>0</v>
      </c>
      <c r="V984" s="22">
        <f t="shared" ca="1" si="984"/>
        <v>0</v>
      </c>
      <c r="W984" s="22">
        <f t="shared" ca="1" si="984"/>
        <v>0</v>
      </c>
      <c r="X984" s="22">
        <f ca="1">ROUND(W984+X983,0)</f>
        <v>0</v>
      </c>
      <c r="Y984" s="22">
        <f t="shared" ref="Y984:AA984" ca="1" si="985">ROUND(X984+Y983,0)</f>
        <v>0</v>
      </c>
      <c r="Z984" s="22">
        <f t="shared" ca="1" si="985"/>
        <v>0</v>
      </c>
      <c r="AA984" s="22">
        <f t="shared" ca="1" si="985"/>
        <v>0</v>
      </c>
      <c r="AB984" s="22">
        <f t="shared" ref="AB984" ca="1" si="986">ROUND(AA984+AB983,0)</f>
        <v>0</v>
      </c>
      <c r="AC984" s="22">
        <f t="shared" ref="AC984" ca="1" si="987">ROUND(AB984+AC983,0)</f>
        <v>0</v>
      </c>
      <c r="AD984" s="22">
        <f t="shared" ref="AD984" ca="1" si="988">ROUND(AC984+AD983,0)</f>
        <v>0</v>
      </c>
      <c r="AE984" s="22">
        <f t="shared" ref="AE984" ca="1" si="989">ROUND(AD984+AE983,0)</f>
        <v>0</v>
      </c>
    </row>
    <row r="985" spans="1:31" hidden="1">
      <c r="A985" s="258"/>
      <c r="B985" s="21" t="s">
        <v>387</v>
      </c>
      <c r="C985" s="22"/>
      <c r="D985" s="21"/>
      <c r="E985" s="21"/>
      <c r="F985" s="21"/>
      <c r="G985" s="21"/>
      <c r="I985" s="21"/>
      <c r="J985" s="21"/>
      <c r="K985" s="76">
        <f t="shared" ref="K985:W985" ca="1" si="990">IF($C981=LataProjekcji,ROUND($C982-K984,0),ROUND(IF(K983=0,0,$C982-K984),0))</f>
        <v>0</v>
      </c>
      <c r="L985" s="76">
        <f t="shared" ca="1" si="990"/>
        <v>0</v>
      </c>
      <c r="M985" s="76">
        <f t="shared" ca="1" si="990"/>
        <v>0</v>
      </c>
      <c r="N985" s="76">
        <f t="shared" ca="1" si="990"/>
        <v>0</v>
      </c>
      <c r="O985" s="76">
        <f t="shared" ca="1" si="990"/>
        <v>0</v>
      </c>
      <c r="P985" s="76">
        <f t="shared" ca="1" si="990"/>
        <v>0</v>
      </c>
      <c r="Q985" s="76">
        <f t="shared" ca="1" si="990"/>
        <v>0</v>
      </c>
      <c r="R985" s="76">
        <f t="shared" ca="1" si="990"/>
        <v>0</v>
      </c>
      <c r="S985" s="76">
        <f t="shared" ca="1" si="990"/>
        <v>0</v>
      </c>
      <c r="T985" s="76">
        <f t="shared" ca="1" si="990"/>
        <v>0</v>
      </c>
      <c r="U985" s="76">
        <f t="shared" ca="1" si="990"/>
        <v>0</v>
      </c>
      <c r="V985" s="76">
        <f t="shared" ca="1" si="990"/>
        <v>0</v>
      </c>
      <c r="W985" s="76">
        <f t="shared" ca="1" si="990"/>
        <v>0</v>
      </c>
      <c r="X985" s="76">
        <f t="shared" ref="X985:AA985" ca="1" si="991">IF($C981=LataProjekcji,ROUND($C982-X984,0),ROUND(IF(X983=0,0,$C982-X984),0))</f>
        <v>0</v>
      </c>
      <c r="Y985" s="76">
        <f t="shared" ca="1" si="991"/>
        <v>0</v>
      </c>
      <c r="Z985" s="76">
        <f t="shared" ca="1" si="991"/>
        <v>0</v>
      </c>
      <c r="AA985" s="76">
        <f t="shared" ca="1" si="991"/>
        <v>0</v>
      </c>
      <c r="AB985" s="76">
        <f t="shared" ref="AB985:AE985" ca="1" si="992">IF($C981=LataProjekcji,ROUND($C982-AB984,0),ROUND(IF(AB983=0,0,$C982-AB984),0))</f>
        <v>0</v>
      </c>
      <c r="AC985" s="76">
        <f t="shared" ca="1" si="992"/>
        <v>0</v>
      </c>
      <c r="AD985" s="76">
        <f t="shared" ca="1" si="992"/>
        <v>0</v>
      </c>
      <c r="AE985" s="76">
        <f t="shared" ca="1" si="992"/>
        <v>0</v>
      </c>
    </row>
    <row r="986" spans="1:31" hidden="1">
      <c r="A986" s="258"/>
      <c r="B986" s="21"/>
      <c r="C986" s="22"/>
      <c r="D986" s="21"/>
      <c r="E986" s="21"/>
      <c r="F986" s="21"/>
      <c r="G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258"/>
      <c r="B987" s="20" t="s">
        <v>372</v>
      </c>
      <c r="C987" s="21">
        <f>C980+1</f>
        <v>117</v>
      </c>
      <c r="D987" s="453">
        <f>D980+1</f>
        <v>251</v>
      </c>
      <c r="E987" s="21"/>
      <c r="F987" s="21"/>
      <c r="G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258"/>
      <c r="B988" s="21" t="s">
        <v>394</v>
      </c>
      <c r="C988" s="164">
        <f ca="1">IFERROR(YEAR(OFFSET($D$62,C987,0)),0)</f>
        <v>0</v>
      </c>
      <c r="D988" s="164">
        <f ca="1">IFERROR(MONTH(OFFSET($D$62,C987,0)),0)</f>
        <v>0</v>
      </c>
      <c r="E988" s="522">
        <f ca="1">IleMiesiecyDoKoncaRokuRozliczenieDotacji</f>
        <v>0</v>
      </c>
      <c r="F988" s="21"/>
      <c r="G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258"/>
      <c r="B989" s="21" t="s">
        <v>387</v>
      </c>
      <c r="C989" s="244">
        <f ca="1">IF(OFFSET($F$62,C987,0)&lt;0,0,OFFSET($F$62,C987,0))</f>
        <v>0</v>
      </c>
      <c r="D989" s="22" t="str">
        <f ca="1">OFFSET($C$62,C987,0)</f>
        <v/>
      </c>
      <c r="E989" s="22">
        <f ca="1">IF(D989&gt;10,ROUND(($C990/12)*$E988,0),$C989)</f>
        <v>0</v>
      </c>
      <c r="F989" s="21"/>
      <c r="G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258"/>
      <c r="B990" s="21" t="s">
        <v>395</v>
      </c>
      <c r="C990" s="656">
        <f ca="1">IF(ISBLANK(OFFSET($D$62,C987,0)),0,IF(OFFSET($C$62,C987,0)&gt;10,ROUND(C989*D990,0),IF(C989&lt;0,0,C989)))</f>
        <v>0</v>
      </c>
      <c r="D990" s="654">
        <f ca="1">'Środki trwałe'!C1807</f>
        <v>0</v>
      </c>
      <c r="E990" s="21"/>
      <c r="F990" s="21"/>
      <c r="G990" s="21"/>
      <c r="I990" s="21"/>
      <c r="J990" s="21"/>
      <c r="K990" s="74">
        <f ca="1">ROUND(IF($C988=LataProjekcji,$E989,IF($C988=LataProjekcji,$C990,0)),0)</f>
        <v>0</v>
      </c>
      <c r="L990" s="247">
        <f ca="1">ROUND(IF(OR(AND($C988=LataProjekcji,$E988&gt;0),AND($C988=LataProjekcji,$E988=0,$D989&lt;=10)),$E989,IF($C988&lt;LataProjekcji,IF((SUM($K990:K990)+$C990)&lt;$C989,$C990,$C989-SUM($K990:K990)),0)),0)</f>
        <v>0</v>
      </c>
      <c r="M990" s="247">
        <f ca="1">ROUND(IF(OR(AND($C988=LataProjekcji,$E988&gt;0),AND($C988=LataProjekcji,$E988=0,$D989&lt;=10)),$E989,IF($C988&lt;LataProjekcji,IF((SUM($K990:L990)+$C990)&lt;$C989,$C990,$C989-SUM($K990:L990)),0)),0)</f>
        <v>0</v>
      </c>
      <c r="N990" s="247">
        <f ca="1">ROUND(IF(OR(AND($C988=LataProjekcji,$E988&gt;0),AND($C988=LataProjekcji,$E988=0,$D989&lt;=10)),$E989,IF($C988&lt;LataProjekcji,IF((SUM($K990:M990)+$C990)&lt;$C989,$C990,$C989-SUM($K990:M990)),0)),0)</f>
        <v>0</v>
      </c>
      <c r="O990" s="247">
        <f ca="1">ROUND(IF(OR(AND($C988=LataProjekcji,$E988&gt;0),AND($C988=LataProjekcji,$E988=0,$D989&lt;=10)),$E989,IF($C988&lt;LataProjekcji,IF((SUM($K990:N990)+$C990)&lt;$C989,$C990,$C989-SUM($K990:N990)),0)),0)</f>
        <v>0</v>
      </c>
      <c r="P990" s="247">
        <f ca="1">ROUND(IF(OR(AND($C988=LataProjekcji,$E988&gt;0),AND($C988=LataProjekcji,$E988=0,$D989&lt;=10)),$E989,IF($C988&lt;LataProjekcji,IF((SUM($K990:O990)+$C990)&lt;$C989,$C990,$C989-SUM($K990:O990)),0)),0)</f>
        <v>0</v>
      </c>
      <c r="Q990" s="247">
        <f ca="1">ROUND(IF(OR(AND($C988=LataProjekcji,$E988&gt;0),AND($C988=LataProjekcji,$E988=0,$D989&lt;=10)),$E989,IF($C988&lt;LataProjekcji,IF((SUM($K990:P990)+$C990)&lt;$C989,$C990,$C989-SUM($K990:P990)),0)),0)</f>
        <v>0</v>
      </c>
      <c r="R990" s="247">
        <f ca="1">ROUND(IF(OR(AND($C988=LataProjekcji,$E988&gt;0),AND($C988=LataProjekcji,$E988=0,$D989&lt;=10)),$E989,IF($C988&lt;LataProjekcji,IF((SUM($K990:Q990)+$C990)&lt;$C989,$C990,$C989-SUM($K990:Q990)),0)),0)</f>
        <v>0</v>
      </c>
      <c r="S990" s="247">
        <f ca="1">ROUND(IF(OR(AND($C988=LataProjekcji,$E988&gt;0),AND($C988=LataProjekcji,$E988=0,$D989&lt;=10)),$E989,IF($C988&lt;LataProjekcji,IF((SUM($K990:R990)+$C990)&lt;$C989,$C990,$C989-SUM($K990:R990)),0)),0)</f>
        <v>0</v>
      </c>
      <c r="T990" s="247">
        <f ca="1">ROUND(IF(OR(AND($C988=LataProjekcji,$E988&gt;0),AND($C988=LataProjekcji,$E988=0,$D989&lt;=10)),$E989,IF($C988&lt;LataProjekcji,IF((SUM($K990:S990)+$C990)&lt;$C989,$C990,$C989-SUM($K990:S990)),0)),0)</f>
        <v>0</v>
      </c>
      <c r="U990" s="247">
        <f ca="1">ROUND(IF(OR(AND($C988=LataProjekcji,$E988&gt;0),AND($C988=LataProjekcji,$E988=0,$D989&lt;=10)),$E989,IF($C988&lt;LataProjekcji,IF((SUM($K990:T990)+$C990)&lt;$C989,$C990,$C989-SUM($K990:T990)),0)),0)</f>
        <v>0</v>
      </c>
      <c r="V990" s="247">
        <f ca="1">ROUND(IF(OR(AND($C988=LataProjekcji,$E988&gt;0),AND($C988=LataProjekcji,$E988=0,$D989&lt;=10)),$E989,IF($C988&lt;LataProjekcji,IF((SUM($K990:U990)+$C990)&lt;$C989,$C990,$C989-SUM($K990:U990)),0)),0)</f>
        <v>0</v>
      </c>
      <c r="W990" s="247">
        <f ca="1">ROUND(IF(OR(AND($C988=LataProjekcji,$E988&gt;0),AND($C988=LataProjekcji,$E988=0,$D989&lt;=10)),$E989,IF($C988&lt;LataProjekcji,IF((SUM($K990:V990)+$C990)&lt;$C989,$C990,$C989-SUM($K990:V990)),0)),0)</f>
        <v>0</v>
      </c>
      <c r="X990" s="247">
        <f ca="1">ROUND(IF(OR(AND($C988=LataProjekcji,$E988&gt;0),AND($C988=LataProjekcji,$E988=0,$D989&lt;=10)),$E989,IF($C988&lt;LataProjekcji,IF((SUM($K990:W990)+$C990)&lt;$C989,$C990,$C989-SUM($K990:W990)),0)),0)</f>
        <v>0</v>
      </c>
      <c r="Y990" s="247">
        <f ca="1">ROUND(IF(OR(AND($C988=LataProjekcji,$E988&gt;0),AND($C988=LataProjekcji,$E988=0,$D989&lt;=10)),$E989,IF($C988&lt;LataProjekcji,IF((SUM($K990:X990)+$C990)&lt;$C989,$C990,$C989-SUM($K990:X990)),0)),0)</f>
        <v>0</v>
      </c>
      <c r="Z990" s="247">
        <f ca="1">ROUND(IF(OR(AND($C988=LataProjekcji,$E988&gt;0),AND($C988=LataProjekcji,$E988=0,$D989&lt;=10)),$E989,IF($C988&lt;LataProjekcji,IF((SUM($K990:Y990)+$C990)&lt;$C989,$C990,$C989-SUM($K990:Y990)),0)),0)</f>
        <v>0</v>
      </c>
      <c r="AA990" s="247">
        <f ca="1">ROUND(IF(OR(AND($C988=LataProjekcji,$E988&gt;0),AND($C988=LataProjekcji,$E988=0,$D989&lt;=10)),$E989,IF($C988&lt;LataProjekcji,IF((SUM($K990:Z990)+$C990)&lt;$C989,$C990,$C989-SUM($K990:Z990)),0)),0)</f>
        <v>0</v>
      </c>
      <c r="AB990" s="247">
        <f ca="1">ROUND(IF(OR(AND($C988=LataProjekcji,$E988&gt;0),AND($C988=LataProjekcji,$E988=0,$D989&lt;=10)),$E989,IF($C988&lt;LataProjekcji,IF((SUM($K990:AA990)+$C990)&lt;$C989,$C990,$C989-SUM($K990:AA990)),0)),0)</f>
        <v>0</v>
      </c>
      <c r="AC990" s="247">
        <f ca="1">ROUND(IF(OR(AND($C988=LataProjekcji,$E988&gt;0),AND($C988=LataProjekcji,$E988=0,$D989&lt;=10)),$E989,IF($C988&lt;LataProjekcji,IF((SUM($K990:AB990)+$C990)&lt;$C989,$C990,$C989-SUM($K990:AB990)),0)),0)</f>
        <v>0</v>
      </c>
      <c r="AD990" s="247">
        <f ca="1">ROUND(IF(OR(AND($C988=LataProjekcji,$E988&gt;0),AND($C988=LataProjekcji,$E988=0,$D989&lt;=10)),$E989,IF($C988&lt;LataProjekcji,IF((SUM($K990:AC990)+$C990)&lt;$C989,$C990,$C989-SUM($K990:AC990)),0)),0)</f>
        <v>0</v>
      </c>
      <c r="AE990" s="247">
        <f ca="1">ROUND(IF(OR(AND($C988=LataProjekcji,$E988&gt;0),AND($C988=LataProjekcji,$E988=0,$D989&lt;=10)),$E989,IF($C988&lt;LataProjekcji,IF((SUM($K990:AD990)+$C990)&lt;$C989,$C990,$C989-SUM($K990:AD990)),0)),0)</f>
        <v>0</v>
      </c>
    </row>
    <row r="991" spans="1:31" hidden="1">
      <c r="A991" s="258"/>
      <c r="B991" s="21" t="s">
        <v>396</v>
      </c>
      <c r="C991" s="22"/>
      <c r="D991" s="21"/>
      <c r="E991" s="21"/>
      <c r="F991" s="21"/>
      <c r="G991" s="21"/>
      <c r="I991" s="21"/>
      <c r="J991" s="21"/>
      <c r="K991" s="22">
        <f ca="1">ROUND(K990,0)</f>
        <v>0</v>
      </c>
      <c r="L991" s="22">
        <f t="shared" ref="L991:W991" ca="1" si="993">ROUND(K991+L990,0)</f>
        <v>0</v>
      </c>
      <c r="M991" s="22">
        <f t="shared" ca="1" si="993"/>
        <v>0</v>
      </c>
      <c r="N991" s="22">
        <f t="shared" ca="1" si="993"/>
        <v>0</v>
      </c>
      <c r="O991" s="22">
        <f t="shared" ca="1" si="993"/>
        <v>0</v>
      </c>
      <c r="P991" s="22">
        <f t="shared" ca="1" si="993"/>
        <v>0</v>
      </c>
      <c r="Q991" s="22">
        <f t="shared" ca="1" si="993"/>
        <v>0</v>
      </c>
      <c r="R991" s="22">
        <f t="shared" ca="1" si="993"/>
        <v>0</v>
      </c>
      <c r="S991" s="22">
        <f t="shared" ca="1" si="993"/>
        <v>0</v>
      </c>
      <c r="T991" s="22">
        <f t="shared" ca="1" si="993"/>
        <v>0</v>
      </c>
      <c r="U991" s="22">
        <f t="shared" ca="1" si="993"/>
        <v>0</v>
      </c>
      <c r="V991" s="22">
        <f t="shared" ca="1" si="993"/>
        <v>0</v>
      </c>
      <c r="W991" s="22">
        <f t="shared" ca="1" si="993"/>
        <v>0</v>
      </c>
      <c r="X991" s="22">
        <f ca="1">ROUND(W991+X990,0)</f>
        <v>0</v>
      </c>
      <c r="Y991" s="22">
        <f t="shared" ref="Y991:AA991" ca="1" si="994">ROUND(X991+Y990,0)</f>
        <v>0</v>
      </c>
      <c r="Z991" s="22">
        <f t="shared" ca="1" si="994"/>
        <v>0</v>
      </c>
      <c r="AA991" s="22">
        <f t="shared" ca="1" si="994"/>
        <v>0</v>
      </c>
      <c r="AB991" s="22">
        <f t="shared" ref="AB991" ca="1" si="995">ROUND(AA991+AB990,0)</f>
        <v>0</v>
      </c>
      <c r="AC991" s="22">
        <f t="shared" ref="AC991" ca="1" si="996">ROUND(AB991+AC990,0)</f>
        <v>0</v>
      </c>
      <c r="AD991" s="22">
        <f t="shared" ref="AD991" ca="1" si="997">ROUND(AC991+AD990,0)</f>
        <v>0</v>
      </c>
      <c r="AE991" s="22">
        <f t="shared" ref="AE991" ca="1" si="998">ROUND(AD991+AE990,0)</f>
        <v>0</v>
      </c>
    </row>
    <row r="992" spans="1:31" hidden="1">
      <c r="A992" s="258"/>
      <c r="B992" s="21" t="s">
        <v>387</v>
      </c>
      <c r="C992" s="22"/>
      <c r="D992" s="21"/>
      <c r="E992" s="21"/>
      <c r="F992" s="21"/>
      <c r="G992" s="21"/>
      <c r="I992" s="21"/>
      <c r="J992" s="21"/>
      <c r="K992" s="76">
        <f t="shared" ref="K992:W992" ca="1" si="999">IF($C988=LataProjekcji,ROUND($C989-K991,0),ROUND(IF(K990=0,0,$C989-K991),0))</f>
        <v>0</v>
      </c>
      <c r="L992" s="76">
        <f t="shared" ca="1" si="999"/>
        <v>0</v>
      </c>
      <c r="M992" s="76">
        <f t="shared" ca="1" si="999"/>
        <v>0</v>
      </c>
      <c r="N992" s="76">
        <f t="shared" ca="1" si="999"/>
        <v>0</v>
      </c>
      <c r="O992" s="76">
        <f t="shared" ca="1" si="999"/>
        <v>0</v>
      </c>
      <c r="P992" s="76">
        <f t="shared" ca="1" si="999"/>
        <v>0</v>
      </c>
      <c r="Q992" s="76">
        <f t="shared" ca="1" si="999"/>
        <v>0</v>
      </c>
      <c r="R992" s="76">
        <f t="shared" ca="1" si="999"/>
        <v>0</v>
      </c>
      <c r="S992" s="76">
        <f t="shared" ca="1" si="999"/>
        <v>0</v>
      </c>
      <c r="T992" s="76">
        <f t="shared" ca="1" si="999"/>
        <v>0</v>
      </c>
      <c r="U992" s="76">
        <f t="shared" ca="1" si="999"/>
        <v>0</v>
      </c>
      <c r="V992" s="76">
        <f t="shared" ca="1" si="999"/>
        <v>0</v>
      </c>
      <c r="W992" s="76">
        <f t="shared" ca="1" si="999"/>
        <v>0</v>
      </c>
      <c r="X992" s="76">
        <f t="shared" ref="X992:AA992" ca="1" si="1000">IF($C988=LataProjekcji,ROUND($C989-X991,0),ROUND(IF(X990=0,0,$C989-X991),0))</f>
        <v>0</v>
      </c>
      <c r="Y992" s="76">
        <f t="shared" ca="1" si="1000"/>
        <v>0</v>
      </c>
      <c r="Z992" s="76">
        <f t="shared" ca="1" si="1000"/>
        <v>0</v>
      </c>
      <c r="AA992" s="76">
        <f t="shared" ca="1" si="1000"/>
        <v>0</v>
      </c>
      <c r="AB992" s="76">
        <f t="shared" ref="AB992:AE992" ca="1" si="1001">IF($C988=LataProjekcji,ROUND($C989-AB991,0),ROUND(IF(AB990=0,0,$C989-AB991),0))</f>
        <v>0</v>
      </c>
      <c r="AC992" s="76">
        <f t="shared" ca="1" si="1001"/>
        <v>0</v>
      </c>
      <c r="AD992" s="76">
        <f t="shared" ca="1" si="1001"/>
        <v>0</v>
      </c>
      <c r="AE992" s="76">
        <f t="shared" ca="1" si="1001"/>
        <v>0</v>
      </c>
    </row>
    <row r="993" spans="1:31" hidden="1">
      <c r="A993" s="258"/>
      <c r="B993" s="20"/>
      <c r="C993" s="21"/>
      <c r="D993" s="21"/>
      <c r="E993" s="21"/>
      <c r="F993" s="21"/>
      <c r="G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258"/>
      <c r="B994" s="20" t="s">
        <v>372</v>
      </c>
      <c r="C994" s="21">
        <f>C987+1</f>
        <v>118</v>
      </c>
      <c r="D994" s="453">
        <f>D987+1</f>
        <v>252</v>
      </c>
      <c r="E994" s="21"/>
      <c r="F994" s="21"/>
      <c r="G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258"/>
      <c r="B995" s="21" t="s">
        <v>394</v>
      </c>
      <c r="C995" s="164">
        <f ca="1">IFERROR(YEAR(OFFSET($D$62,C994,0)),0)</f>
        <v>0</v>
      </c>
      <c r="D995" s="164">
        <f ca="1">IFERROR(MONTH(OFFSET($D$62,C994,0)),0)</f>
        <v>0</v>
      </c>
      <c r="E995" s="522">
        <f ca="1">IleMiesiecyDoKoncaRokuRozliczenieDotacji</f>
        <v>0</v>
      </c>
      <c r="F995" s="21"/>
      <c r="G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258"/>
      <c r="B996" s="21" t="s">
        <v>387</v>
      </c>
      <c r="C996" s="244">
        <f ca="1">IF(OFFSET($F$62,C994,0)&lt;0,0,OFFSET($F$62,C994,0))</f>
        <v>0</v>
      </c>
      <c r="D996" s="22" t="str">
        <f ca="1">OFFSET($C$62,C994,0)</f>
        <v/>
      </c>
      <c r="E996" s="22">
        <f ca="1">IF(D996&gt;10,ROUND(($C997/12)*$E995,0),$C996)</f>
        <v>0</v>
      </c>
      <c r="F996" s="21"/>
      <c r="G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258"/>
      <c r="B997" s="21" t="s">
        <v>395</v>
      </c>
      <c r="C997" s="656">
        <f ca="1">IF(ISBLANK(OFFSET($D$62,C994,0)),0,IF(OFFSET($C$62,C994,0)&gt;10,ROUND(C996*D997,0),IF(C996&lt;0,0,C996)))</f>
        <v>0</v>
      </c>
      <c r="D997" s="654">
        <f ca="1">'Środki trwałe'!C1814</f>
        <v>0</v>
      </c>
      <c r="E997" s="21"/>
      <c r="F997" s="21"/>
      <c r="G997" s="21"/>
      <c r="I997" s="21"/>
      <c r="J997" s="21"/>
      <c r="K997" s="74">
        <f ca="1">ROUND(IF($C995=LataProjekcji,$E996,IF($C995=LataProjekcji,$C997,0)),0)</f>
        <v>0</v>
      </c>
      <c r="L997" s="247">
        <f ca="1">ROUND(IF(OR(AND($C995=LataProjekcji,$E995&gt;0),AND($C995=LataProjekcji,$E995=0,$D996&lt;=10)),$E996,IF($C995&lt;LataProjekcji,IF((SUM($K997:K997)+$C997)&lt;$C996,$C997,$C996-SUM($K997:K997)),0)),0)</f>
        <v>0</v>
      </c>
      <c r="M997" s="247">
        <f ca="1">ROUND(IF(OR(AND($C995=LataProjekcji,$E995&gt;0),AND($C995=LataProjekcji,$E995=0,$D996&lt;=10)),$E996,IF($C995&lt;LataProjekcji,IF((SUM($K997:L997)+$C997)&lt;$C996,$C997,$C996-SUM($K997:L997)),0)),0)</f>
        <v>0</v>
      </c>
      <c r="N997" s="247">
        <f ca="1">ROUND(IF(OR(AND($C995=LataProjekcji,$E995&gt;0),AND($C995=LataProjekcji,$E995=0,$D996&lt;=10)),$E996,IF($C995&lt;LataProjekcji,IF((SUM($K997:M997)+$C997)&lt;$C996,$C997,$C996-SUM($K997:M997)),0)),0)</f>
        <v>0</v>
      </c>
      <c r="O997" s="247">
        <f ca="1">ROUND(IF(OR(AND($C995=LataProjekcji,$E995&gt;0),AND($C995=LataProjekcji,$E995=0,$D996&lt;=10)),$E996,IF($C995&lt;LataProjekcji,IF((SUM($K997:N997)+$C997)&lt;$C996,$C997,$C996-SUM($K997:N997)),0)),0)</f>
        <v>0</v>
      </c>
      <c r="P997" s="247">
        <f ca="1">ROUND(IF(OR(AND($C995=LataProjekcji,$E995&gt;0),AND($C995=LataProjekcji,$E995=0,$D996&lt;=10)),$E996,IF($C995&lt;LataProjekcji,IF((SUM($K997:O997)+$C997)&lt;$C996,$C997,$C996-SUM($K997:O997)),0)),0)</f>
        <v>0</v>
      </c>
      <c r="Q997" s="247">
        <f ca="1">ROUND(IF(OR(AND($C995=LataProjekcji,$E995&gt;0),AND($C995=LataProjekcji,$E995=0,$D996&lt;=10)),$E996,IF($C995&lt;LataProjekcji,IF((SUM($K997:P997)+$C997)&lt;$C996,$C997,$C996-SUM($K997:P997)),0)),0)</f>
        <v>0</v>
      </c>
      <c r="R997" s="247">
        <f ca="1">ROUND(IF(OR(AND($C995=LataProjekcji,$E995&gt;0),AND($C995=LataProjekcji,$E995=0,$D996&lt;=10)),$E996,IF($C995&lt;LataProjekcji,IF((SUM($K997:Q997)+$C997)&lt;$C996,$C997,$C996-SUM($K997:Q997)),0)),0)</f>
        <v>0</v>
      </c>
      <c r="S997" s="247">
        <f ca="1">ROUND(IF(OR(AND($C995=LataProjekcji,$E995&gt;0),AND($C995=LataProjekcji,$E995=0,$D996&lt;=10)),$E996,IF($C995&lt;LataProjekcji,IF((SUM($K997:R997)+$C997)&lt;$C996,$C997,$C996-SUM($K997:R997)),0)),0)</f>
        <v>0</v>
      </c>
      <c r="T997" s="247">
        <f ca="1">ROUND(IF(OR(AND($C995=LataProjekcji,$E995&gt;0),AND($C995=LataProjekcji,$E995=0,$D996&lt;=10)),$E996,IF($C995&lt;LataProjekcji,IF((SUM($K997:S997)+$C997)&lt;$C996,$C997,$C996-SUM($K997:S997)),0)),0)</f>
        <v>0</v>
      </c>
      <c r="U997" s="247">
        <f ca="1">ROUND(IF(OR(AND($C995=LataProjekcji,$E995&gt;0),AND($C995=LataProjekcji,$E995=0,$D996&lt;=10)),$E996,IF($C995&lt;LataProjekcji,IF((SUM($K997:T997)+$C997)&lt;$C996,$C997,$C996-SUM($K997:T997)),0)),0)</f>
        <v>0</v>
      </c>
      <c r="V997" s="247">
        <f ca="1">ROUND(IF(OR(AND($C995=LataProjekcji,$E995&gt;0),AND($C995=LataProjekcji,$E995=0,$D996&lt;=10)),$E996,IF($C995&lt;LataProjekcji,IF((SUM($K997:U997)+$C997)&lt;$C996,$C997,$C996-SUM($K997:U997)),0)),0)</f>
        <v>0</v>
      </c>
      <c r="W997" s="247">
        <f ca="1">ROUND(IF(OR(AND($C995=LataProjekcji,$E995&gt;0),AND($C995=LataProjekcji,$E995=0,$D996&lt;=10)),$E996,IF($C995&lt;LataProjekcji,IF((SUM($K997:V997)+$C997)&lt;$C996,$C997,$C996-SUM($K997:V997)),0)),0)</f>
        <v>0</v>
      </c>
      <c r="X997" s="247">
        <f ca="1">ROUND(IF(OR(AND($C995=LataProjekcji,$E995&gt;0),AND($C995=LataProjekcji,$E995=0,$D996&lt;=10)),$E996,IF($C995&lt;LataProjekcji,IF((SUM($K997:W997)+$C997)&lt;$C996,$C997,$C996-SUM($K997:W997)),0)),0)</f>
        <v>0</v>
      </c>
      <c r="Y997" s="247">
        <f ca="1">ROUND(IF(OR(AND($C995=LataProjekcji,$E995&gt;0),AND($C995=LataProjekcji,$E995=0,$D996&lt;=10)),$E996,IF($C995&lt;LataProjekcji,IF((SUM($K997:X997)+$C997)&lt;$C996,$C997,$C996-SUM($K997:X997)),0)),0)</f>
        <v>0</v>
      </c>
      <c r="Z997" s="247">
        <f ca="1">ROUND(IF(OR(AND($C995=LataProjekcji,$E995&gt;0),AND($C995=LataProjekcji,$E995=0,$D996&lt;=10)),$E996,IF($C995&lt;LataProjekcji,IF((SUM($K997:Y997)+$C997)&lt;$C996,$C997,$C996-SUM($K997:Y997)),0)),0)</f>
        <v>0</v>
      </c>
      <c r="AA997" s="247">
        <f ca="1">ROUND(IF(OR(AND($C995=LataProjekcji,$E995&gt;0),AND($C995=LataProjekcji,$E995=0,$D996&lt;=10)),$E996,IF($C995&lt;LataProjekcji,IF((SUM($K997:Z997)+$C997)&lt;$C996,$C997,$C996-SUM($K997:Z997)),0)),0)</f>
        <v>0</v>
      </c>
      <c r="AB997" s="247">
        <f ca="1">ROUND(IF(OR(AND($C995=LataProjekcji,$E995&gt;0),AND($C995=LataProjekcji,$E995=0,$D996&lt;=10)),$E996,IF($C995&lt;LataProjekcji,IF((SUM($K997:AA997)+$C997)&lt;$C996,$C997,$C996-SUM($K997:AA997)),0)),0)</f>
        <v>0</v>
      </c>
      <c r="AC997" s="247">
        <f ca="1">ROUND(IF(OR(AND($C995=LataProjekcji,$E995&gt;0),AND($C995=LataProjekcji,$E995=0,$D996&lt;=10)),$E996,IF($C995&lt;LataProjekcji,IF((SUM($K997:AB997)+$C997)&lt;$C996,$C997,$C996-SUM($K997:AB997)),0)),0)</f>
        <v>0</v>
      </c>
      <c r="AD997" s="247">
        <f ca="1">ROUND(IF(OR(AND($C995=LataProjekcji,$E995&gt;0),AND($C995=LataProjekcji,$E995=0,$D996&lt;=10)),$E996,IF($C995&lt;LataProjekcji,IF((SUM($K997:AC997)+$C997)&lt;$C996,$C997,$C996-SUM($K997:AC997)),0)),0)</f>
        <v>0</v>
      </c>
      <c r="AE997" s="247">
        <f ca="1">ROUND(IF(OR(AND($C995=LataProjekcji,$E995&gt;0),AND($C995=LataProjekcji,$E995=0,$D996&lt;=10)),$E996,IF($C995&lt;LataProjekcji,IF((SUM($K997:AD997)+$C997)&lt;$C996,$C997,$C996-SUM($K997:AD997)),0)),0)</f>
        <v>0</v>
      </c>
    </row>
    <row r="998" spans="1:31" hidden="1">
      <c r="A998" s="258"/>
      <c r="B998" s="21" t="s">
        <v>396</v>
      </c>
      <c r="C998" s="22"/>
      <c r="D998" s="21"/>
      <c r="E998" s="21"/>
      <c r="F998" s="21"/>
      <c r="G998" s="21"/>
      <c r="I998" s="21"/>
      <c r="J998" s="21"/>
      <c r="K998" s="22">
        <f ca="1">ROUND(K997,0)</f>
        <v>0</v>
      </c>
      <c r="L998" s="22">
        <f t="shared" ref="L998:W998" ca="1" si="1002">ROUND(K998+L997,0)</f>
        <v>0</v>
      </c>
      <c r="M998" s="22">
        <f t="shared" ca="1" si="1002"/>
        <v>0</v>
      </c>
      <c r="N998" s="22">
        <f t="shared" ca="1" si="1002"/>
        <v>0</v>
      </c>
      <c r="O998" s="22">
        <f t="shared" ca="1" si="1002"/>
        <v>0</v>
      </c>
      <c r="P998" s="22">
        <f t="shared" ca="1" si="1002"/>
        <v>0</v>
      </c>
      <c r="Q998" s="22">
        <f t="shared" ca="1" si="1002"/>
        <v>0</v>
      </c>
      <c r="R998" s="22">
        <f t="shared" ca="1" si="1002"/>
        <v>0</v>
      </c>
      <c r="S998" s="22">
        <f t="shared" ca="1" si="1002"/>
        <v>0</v>
      </c>
      <c r="T998" s="22">
        <f t="shared" ca="1" si="1002"/>
        <v>0</v>
      </c>
      <c r="U998" s="22">
        <f t="shared" ca="1" si="1002"/>
        <v>0</v>
      </c>
      <c r="V998" s="22">
        <f t="shared" ca="1" si="1002"/>
        <v>0</v>
      </c>
      <c r="W998" s="22">
        <f t="shared" ca="1" si="1002"/>
        <v>0</v>
      </c>
      <c r="X998" s="22">
        <f ca="1">ROUND(W998+X997,0)</f>
        <v>0</v>
      </c>
      <c r="Y998" s="22">
        <f t="shared" ref="Y998:AA998" ca="1" si="1003">ROUND(X998+Y997,0)</f>
        <v>0</v>
      </c>
      <c r="Z998" s="22">
        <f t="shared" ca="1" si="1003"/>
        <v>0</v>
      </c>
      <c r="AA998" s="22">
        <f t="shared" ca="1" si="1003"/>
        <v>0</v>
      </c>
      <c r="AB998" s="22">
        <f t="shared" ref="AB998" ca="1" si="1004">ROUND(AA998+AB997,0)</f>
        <v>0</v>
      </c>
      <c r="AC998" s="22">
        <f t="shared" ref="AC998" ca="1" si="1005">ROUND(AB998+AC997,0)</f>
        <v>0</v>
      </c>
      <c r="AD998" s="22">
        <f t="shared" ref="AD998" ca="1" si="1006">ROUND(AC998+AD997,0)</f>
        <v>0</v>
      </c>
      <c r="AE998" s="22">
        <f t="shared" ref="AE998" ca="1" si="1007">ROUND(AD998+AE997,0)</f>
        <v>0</v>
      </c>
    </row>
    <row r="999" spans="1:31" hidden="1">
      <c r="A999" s="258"/>
      <c r="B999" s="21" t="s">
        <v>387</v>
      </c>
      <c r="C999" s="22"/>
      <c r="D999" s="21"/>
      <c r="E999" s="21"/>
      <c r="F999" s="21"/>
      <c r="G999" s="21"/>
      <c r="I999" s="21"/>
      <c r="J999" s="21"/>
      <c r="K999" s="76">
        <f t="shared" ref="K999:W999" ca="1" si="1008">IF($C995=LataProjekcji,ROUND($C996-K998,0),ROUND(IF(K997=0,0,$C996-K998),0))</f>
        <v>0</v>
      </c>
      <c r="L999" s="76">
        <f t="shared" ca="1" si="1008"/>
        <v>0</v>
      </c>
      <c r="M999" s="76">
        <f t="shared" ca="1" si="1008"/>
        <v>0</v>
      </c>
      <c r="N999" s="76">
        <f t="shared" ca="1" si="1008"/>
        <v>0</v>
      </c>
      <c r="O999" s="76">
        <f t="shared" ca="1" si="1008"/>
        <v>0</v>
      </c>
      <c r="P999" s="76">
        <f t="shared" ca="1" si="1008"/>
        <v>0</v>
      </c>
      <c r="Q999" s="76">
        <f t="shared" ca="1" si="1008"/>
        <v>0</v>
      </c>
      <c r="R999" s="76">
        <f t="shared" ca="1" si="1008"/>
        <v>0</v>
      </c>
      <c r="S999" s="76">
        <f t="shared" ca="1" si="1008"/>
        <v>0</v>
      </c>
      <c r="T999" s="76">
        <f t="shared" ca="1" si="1008"/>
        <v>0</v>
      </c>
      <c r="U999" s="76">
        <f t="shared" ca="1" si="1008"/>
        <v>0</v>
      </c>
      <c r="V999" s="76">
        <f t="shared" ca="1" si="1008"/>
        <v>0</v>
      </c>
      <c r="W999" s="76">
        <f t="shared" ca="1" si="1008"/>
        <v>0</v>
      </c>
      <c r="X999" s="76">
        <f t="shared" ref="X999:AA999" ca="1" si="1009">IF($C995=LataProjekcji,ROUND($C996-X998,0),ROUND(IF(X997=0,0,$C996-X998),0))</f>
        <v>0</v>
      </c>
      <c r="Y999" s="76">
        <f t="shared" ca="1" si="1009"/>
        <v>0</v>
      </c>
      <c r="Z999" s="76">
        <f t="shared" ca="1" si="1009"/>
        <v>0</v>
      </c>
      <c r="AA999" s="76">
        <f t="shared" ca="1" si="1009"/>
        <v>0</v>
      </c>
      <c r="AB999" s="76">
        <f t="shared" ref="AB999:AE999" ca="1" si="1010">IF($C995=LataProjekcji,ROUND($C996-AB998,0),ROUND(IF(AB997=0,0,$C996-AB998),0))</f>
        <v>0</v>
      </c>
      <c r="AC999" s="76">
        <f t="shared" ca="1" si="1010"/>
        <v>0</v>
      </c>
      <c r="AD999" s="76">
        <f t="shared" ca="1" si="1010"/>
        <v>0</v>
      </c>
      <c r="AE999" s="76">
        <f t="shared" ca="1" si="1010"/>
        <v>0</v>
      </c>
    </row>
    <row r="1000" spans="1:31" hidden="1">
      <c r="A1000" s="258"/>
      <c r="B1000" s="21"/>
      <c r="C1000" s="22"/>
      <c r="D1000" s="21"/>
      <c r="E1000" s="21"/>
      <c r="F1000" s="21"/>
      <c r="G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258"/>
      <c r="B1001" s="20" t="s">
        <v>372</v>
      </c>
      <c r="C1001" s="21">
        <f>C994+1</f>
        <v>119</v>
      </c>
      <c r="D1001" s="453">
        <f>D994+1</f>
        <v>253</v>
      </c>
      <c r="E1001" s="21"/>
      <c r="F1001" s="21"/>
      <c r="G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258"/>
      <c r="B1002" s="21" t="s">
        <v>394</v>
      </c>
      <c r="C1002" s="164">
        <f ca="1">IFERROR(YEAR(OFFSET($D$62,C1001,0)),0)</f>
        <v>0</v>
      </c>
      <c r="D1002" s="164">
        <f ca="1">IFERROR(MONTH(OFFSET($D$62,C1001,0)),0)</f>
        <v>0</v>
      </c>
      <c r="E1002" s="522">
        <f ca="1">IleMiesiecyDoKoncaRokuRozliczenieDotacji</f>
        <v>0</v>
      </c>
      <c r="F1002" s="21"/>
      <c r="G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258"/>
      <c r="B1003" s="21" t="s">
        <v>387</v>
      </c>
      <c r="C1003" s="244">
        <f ca="1">IF(OFFSET($F$62,C1001,0)&lt;0,0,OFFSET($F$62,C1001,0))</f>
        <v>0</v>
      </c>
      <c r="D1003" s="22" t="str">
        <f ca="1">OFFSET($C$62,C1001,0)</f>
        <v/>
      </c>
      <c r="E1003" s="22">
        <f ca="1">IF(D1003&gt;10,ROUND(($C1004/12)*$E1002,0),$C1003)</f>
        <v>0</v>
      </c>
      <c r="F1003" s="21"/>
      <c r="G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258"/>
      <c r="B1004" s="21" t="s">
        <v>395</v>
      </c>
      <c r="C1004" s="656">
        <f ca="1">IF(ISBLANK(OFFSET($D$62,C1001,0)),0,IF(OFFSET($C$62,C1001,0)&gt;10,ROUND(C1003*D1004,0),IF(C1003&lt;0,0,C1003)))</f>
        <v>0</v>
      </c>
      <c r="D1004" s="654">
        <f ca="1">'Środki trwałe'!C1821</f>
        <v>0</v>
      </c>
      <c r="E1004" s="21"/>
      <c r="F1004" s="21"/>
      <c r="G1004" s="21"/>
      <c r="I1004" s="21"/>
      <c r="J1004" s="21"/>
      <c r="K1004" s="74">
        <f ca="1">ROUND(IF($C1002=LataProjekcji,$E1003,IF($C1002=LataProjekcji,$C1004,0)),0)</f>
        <v>0</v>
      </c>
      <c r="L1004" s="247">
        <f ca="1">ROUND(IF(OR(AND($C1002=LataProjekcji,$E1002&gt;0),AND($C1002=LataProjekcji,$E1002=0,$D1003&lt;=10)),$E1003,IF($C1002&lt;LataProjekcji,IF((SUM($K1004:K1004)+$C1004)&lt;$C1003,$C1004,$C1003-SUM($K1004:K1004)),0)),0)</f>
        <v>0</v>
      </c>
      <c r="M1004" s="247">
        <f ca="1">ROUND(IF(OR(AND($C1002=LataProjekcji,$E1002&gt;0),AND($C1002=LataProjekcji,$E1002=0,$D1003&lt;=10)),$E1003,IF($C1002&lt;LataProjekcji,IF((SUM($K1004:L1004)+$C1004)&lt;$C1003,$C1004,$C1003-SUM($K1004:L1004)),0)),0)</f>
        <v>0</v>
      </c>
      <c r="N1004" s="247">
        <f ca="1">ROUND(IF(OR(AND($C1002=LataProjekcji,$E1002&gt;0),AND($C1002=LataProjekcji,$E1002=0,$D1003&lt;=10)),$E1003,IF($C1002&lt;LataProjekcji,IF((SUM($K1004:M1004)+$C1004)&lt;$C1003,$C1004,$C1003-SUM($K1004:M1004)),0)),0)</f>
        <v>0</v>
      </c>
      <c r="O1004" s="247">
        <f ca="1">ROUND(IF(OR(AND($C1002=LataProjekcji,$E1002&gt;0),AND($C1002=LataProjekcji,$E1002=0,$D1003&lt;=10)),$E1003,IF($C1002&lt;LataProjekcji,IF((SUM($K1004:N1004)+$C1004)&lt;$C1003,$C1004,$C1003-SUM($K1004:N1004)),0)),0)</f>
        <v>0</v>
      </c>
      <c r="P1004" s="247">
        <f ca="1">ROUND(IF(OR(AND($C1002=LataProjekcji,$E1002&gt;0),AND($C1002=LataProjekcji,$E1002=0,$D1003&lt;=10)),$E1003,IF($C1002&lt;LataProjekcji,IF((SUM($K1004:O1004)+$C1004)&lt;$C1003,$C1004,$C1003-SUM($K1004:O1004)),0)),0)</f>
        <v>0</v>
      </c>
      <c r="Q1004" s="247">
        <f ca="1">ROUND(IF(OR(AND($C1002=LataProjekcji,$E1002&gt;0),AND($C1002=LataProjekcji,$E1002=0,$D1003&lt;=10)),$E1003,IF($C1002&lt;LataProjekcji,IF((SUM($K1004:P1004)+$C1004)&lt;$C1003,$C1004,$C1003-SUM($K1004:P1004)),0)),0)</f>
        <v>0</v>
      </c>
      <c r="R1004" s="247">
        <f ca="1">ROUND(IF(OR(AND($C1002=LataProjekcji,$E1002&gt;0),AND($C1002=LataProjekcji,$E1002=0,$D1003&lt;=10)),$E1003,IF($C1002&lt;LataProjekcji,IF((SUM($K1004:Q1004)+$C1004)&lt;$C1003,$C1004,$C1003-SUM($K1004:Q1004)),0)),0)</f>
        <v>0</v>
      </c>
      <c r="S1004" s="247">
        <f ca="1">ROUND(IF(OR(AND($C1002=LataProjekcji,$E1002&gt;0),AND($C1002=LataProjekcji,$E1002=0,$D1003&lt;=10)),$E1003,IF($C1002&lt;LataProjekcji,IF((SUM($K1004:R1004)+$C1004)&lt;$C1003,$C1004,$C1003-SUM($K1004:R1004)),0)),0)</f>
        <v>0</v>
      </c>
      <c r="T1004" s="247">
        <f ca="1">ROUND(IF(OR(AND($C1002=LataProjekcji,$E1002&gt;0),AND($C1002=LataProjekcji,$E1002=0,$D1003&lt;=10)),$E1003,IF($C1002&lt;LataProjekcji,IF((SUM($K1004:S1004)+$C1004)&lt;$C1003,$C1004,$C1003-SUM($K1004:S1004)),0)),0)</f>
        <v>0</v>
      </c>
      <c r="U1004" s="247">
        <f ca="1">ROUND(IF(OR(AND($C1002=LataProjekcji,$E1002&gt;0),AND($C1002=LataProjekcji,$E1002=0,$D1003&lt;=10)),$E1003,IF($C1002&lt;LataProjekcji,IF((SUM($K1004:T1004)+$C1004)&lt;$C1003,$C1004,$C1003-SUM($K1004:T1004)),0)),0)</f>
        <v>0</v>
      </c>
      <c r="V1004" s="247">
        <f ca="1">ROUND(IF(OR(AND($C1002=LataProjekcji,$E1002&gt;0),AND($C1002=LataProjekcji,$E1002=0,$D1003&lt;=10)),$E1003,IF($C1002&lt;LataProjekcji,IF((SUM($K1004:U1004)+$C1004)&lt;$C1003,$C1004,$C1003-SUM($K1004:U1004)),0)),0)</f>
        <v>0</v>
      </c>
      <c r="W1004" s="247">
        <f ca="1">ROUND(IF(OR(AND($C1002=LataProjekcji,$E1002&gt;0),AND($C1002=LataProjekcji,$E1002=0,$D1003&lt;=10)),$E1003,IF($C1002&lt;LataProjekcji,IF((SUM($K1004:V1004)+$C1004)&lt;$C1003,$C1004,$C1003-SUM($K1004:V1004)),0)),0)</f>
        <v>0</v>
      </c>
      <c r="X1004" s="247">
        <f ca="1">ROUND(IF(OR(AND($C1002=LataProjekcji,$E1002&gt;0),AND($C1002=LataProjekcji,$E1002=0,$D1003&lt;=10)),$E1003,IF($C1002&lt;LataProjekcji,IF((SUM($K1004:W1004)+$C1004)&lt;$C1003,$C1004,$C1003-SUM($K1004:W1004)),0)),0)</f>
        <v>0</v>
      </c>
      <c r="Y1004" s="247">
        <f ca="1">ROUND(IF(OR(AND($C1002=LataProjekcji,$E1002&gt;0),AND($C1002=LataProjekcji,$E1002=0,$D1003&lt;=10)),$E1003,IF($C1002&lt;LataProjekcji,IF((SUM($K1004:X1004)+$C1004)&lt;$C1003,$C1004,$C1003-SUM($K1004:X1004)),0)),0)</f>
        <v>0</v>
      </c>
      <c r="Z1004" s="247">
        <f ca="1">ROUND(IF(OR(AND($C1002=LataProjekcji,$E1002&gt;0),AND($C1002=LataProjekcji,$E1002=0,$D1003&lt;=10)),$E1003,IF($C1002&lt;LataProjekcji,IF((SUM($K1004:Y1004)+$C1004)&lt;$C1003,$C1004,$C1003-SUM($K1004:Y1004)),0)),0)</f>
        <v>0</v>
      </c>
      <c r="AA1004" s="247">
        <f ca="1">ROUND(IF(OR(AND($C1002=LataProjekcji,$E1002&gt;0),AND($C1002=LataProjekcji,$E1002=0,$D1003&lt;=10)),$E1003,IF($C1002&lt;LataProjekcji,IF((SUM($K1004:Z1004)+$C1004)&lt;$C1003,$C1004,$C1003-SUM($K1004:Z1004)),0)),0)</f>
        <v>0</v>
      </c>
      <c r="AB1004" s="247">
        <f ca="1">ROUND(IF(OR(AND($C1002=LataProjekcji,$E1002&gt;0),AND($C1002=LataProjekcji,$E1002=0,$D1003&lt;=10)),$E1003,IF($C1002&lt;LataProjekcji,IF((SUM($K1004:AA1004)+$C1004)&lt;$C1003,$C1004,$C1003-SUM($K1004:AA1004)),0)),0)</f>
        <v>0</v>
      </c>
      <c r="AC1004" s="247">
        <f ca="1">ROUND(IF(OR(AND($C1002=LataProjekcji,$E1002&gt;0),AND($C1002=LataProjekcji,$E1002=0,$D1003&lt;=10)),$E1003,IF($C1002&lt;LataProjekcji,IF((SUM($K1004:AB1004)+$C1004)&lt;$C1003,$C1004,$C1003-SUM($K1004:AB1004)),0)),0)</f>
        <v>0</v>
      </c>
      <c r="AD1004" s="247">
        <f ca="1">ROUND(IF(OR(AND($C1002=LataProjekcji,$E1002&gt;0),AND($C1002=LataProjekcji,$E1002=0,$D1003&lt;=10)),$E1003,IF($C1002&lt;LataProjekcji,IF((SUM($K1004:AC1004)+$C1004)&lt;$C1003,$C1004,$C1003-SUM($K1004:AC1004)),0)),0)</f>
        <v>0</v>
      </c>
      <c r="AE1004" s="247">
        <f ca="1">ROUND(IF(OR(AND($C1002=LataProjekcji,$E1002&gt;0),AND($C1002=LataProjekcji,$E1002=0,$D1003&lt;=10)),$E1003,IF($C1002&lt;LataProjekcji,IF((SUM($K1004:AD1004)+$C1004)&lt;$C1003,$C1004,$C1003-SUM($K1004:AD1004)),0)),0)</f>
        <v>0</v>
      </c>
    </row>
    <row r="1005" spans="1:31" hidden="1">
      <c r="A1005" s="258"/>
      <c r="B1005" s="21" t="s">
        <v>396</v>
      </c>
      <c r="C1005" s="22"/>
      <c r="D1005" s="21"/>
      <c r="E1005" s="21"/>
      <c r="F1005" s="21"/>
      <c r="G1005" s="21"/>
      <c r="I1005" s="21"/>
      <c r="J1005" s="21"/>
      <c r="K1005" s="22">
        <f ca="1">ROUND(K1004,0)</f>
        <v>0</v>
      </c>
      <c r="L1005" s="22">
        <f t="shared" ref="L1005:W1005" ca="1" si="1011">ROUND(K1005+L1004,0)</f>
        <v>0</v>
      </c>
      <c r="M1005" s="22">
        <f t="shared" ca="1" si="1011"/>
        <v>0</v>
      </c>
      <c r="N1005" s="22">
        <f t="shared" ca="1" si="1011"/>
        <v>0</v>
      </c>
      <c r="O1005" s="22">
        <f t="shared" ca="1" si="1011"/>
        <v>0</v>
      </c>
      <c r="P1005" s="22">
        <f t="shared" ca="1" si="1011"/>
        <v>0</v>
      </c>
      <c r="Q1005" s="22">
        <f t="shared" ca="1" si="1011"/>
        <v>0</v>
      </c>
      <c r="R1005" s="22">
        <f t="shared" ca="1" si="1011"/>
        <v>0</v>
      </c>
      <c r="S1005" s="22">
        <f t="shared" ca="1" si="1011"/>
        <v>0</v>
      </c>
      <c r="T1005" s="22">
        <f t="shared" ca="1" si="1011"/>
        <v>0</v>
      </c>
      <c r="U1005" s="22">
        <f t="shared" ca="1" si="1011"/>
        <v>0</v>
      </c>
      <c r="V1005" s="22">
        <f t="shared" ca="1" si="1011"/>
        <v>0</v>
      </c>
      <c r="W1005" s="22">
        <f t="shared" ca="1" si="1011"/>
        <v>0</v>
      </c>
      <c r="X1005" s="22">
        <f ca="1">ROUND(W1005+X1004,0)</f>
        <v>0</v>
      </c>
      <c r="Y1005" s="22">
        <f t="shared" ref="Y1005:AA1005" ca="1" si="1012">ROUND(X1005+Y1004,0)</f>
        <v>0</v>
      </c>
      <c r="Z1005" s="22">
        <f t="shared" ca="1" si="1012"/>
        <v>0</v>
      </c>
      <c r="AA1005" s="22">
        <f t="shared" ca="1" si="1012"/>
        <v>0</v>
      </c>
      <c r="AB1005" s="22">
        <f t="shared" ref="AB1005" ca="1" si="1013">ROUND(AA1005+AB1004,0)</f>
        <v>0</v>
      </c>
      <c r="AC1005" s="22">
        <f t="shared" ref="AC1005" ca="1" si="1014">ROUND(AB1005+AC1004,0)</f>
        <v>0</v>
      </c>
      <c r="AD1005" s="22">
        <f t="shared" ref="AD1005" ca="1" si="1015">ROUND(AC1005+AD1004,0)</f>
        <v>0</v>
      </c>
      <c r="AE1005" s="22">
        <f t="shared" ref="AE1005" ca="1" si="1016">ROUND(AD1005+AE1004,0)</f>
        <v>0</v>
      </c>
    </row>
    <row r="1006" spans="1:31" hidden="1">
      <c r="A1006" s="258"/>
      <c r="B1006" s="21" t="s">
        <v>387</v>
      </c>
      <c r="C1006" s="22"/>
      <c r="D1006" s="21"/>
      <c r="E1006" s="21"/>
      <c r="F1006" s="21"/>
      <c r="G1006" s="21"/>
      <c r="I1006" s="21"/>
      <c r="J1006" s="21"/>
      <c r="K1006" s="76">
        <f t="shared" ref="K1006:W1006" ca="1" si="1017">IF($C1002=LataProjekcji,ROUND($C1003-K1005,0),ROUND(IF(K1004=0,0,$C1003-K1005),0))</f>
        <v>0</v>
      </c>
      <c r="L1006" s="76">
        <f t="shared" ca="1" si="1017"/>
        <v>0</v>
      </c>
      <c r="M1006" s="76">
        <f t="shared" ca="1" si="1017"/>
        <v>0</v>
      </c>
      <c r="N1006" s="76">
        <f t="shared" ca="1" si="1017"/>
        <v>0</v>
      </c>
      <c r="O1006" s="76">
        <f t="shared" ca="1" si="1017"/>
        <v>0</v>
      </c>
      <c r="P1006" s="76">
        <f t="shared" ca="1" si="1017"/>
        <v>0</v>
      </c>
      <c r="Q1006" s="76">
        <f t="shared" ca="1" si="1017"/>
        <v>0</v>
      </c>
      <c r="R1006" s="76">
        <f t="shared" ca="1" si="1017"/>
        <v>0</v>
      </c>
      <c r="S1006" s="76">
        <f t="shared" ca="1" si="1017"/>
        <v>0</v>
      </c>
      <c r="T1006" s="76">
        <f t="shared" ca="1" si="1017"/>
        <v>0</v>
      </c>
      <c r="U1006" s="76">
        <f t="shared" ca="1" si="1017"/>
        <v>0</v>
      </c>
      <c r="V1006" s="76">
        <f t="shared" ca="1" si="1017"/>
        <v>0</v>
      </c>
      <c r="W1006" s="76">
        <f t="shared" ca="1" si="1017"/>
        <v>0</v>
      </c>
      <c r="X1006" s="76">
        <f t="shared" ref="X1006:AA1006" ca="1" si="1018">IF($C1002=LataProjekcji,ROUND($C1003-X1005,0),ROUND(IF(X1004=0,0,$C1003-X1005),0))</f>
        <v>0</v>
      </c>
      <c r="Y1006" s="76">
        <f t="shared" ca="1" si="1018"/>
        <v>0</v>
      </c>
      <c r="Z1006" s="76">
        <f t="shared" ca="1" si="1018"/>
        <v>0</v>
      </c>
      <c r="AA1006" s="76">
        <f t="shared" ca="1" si="1018"/>
        <v>0</v>
      </c>
      <c r="AB1006" s="76">
        <f t="shared" ref="AB1006:AE1006" ca="1" si="1019">IF($C1002=LataProjekcji,ROUND($C1003-AB1005,0),ROUND(IF(AB1004=0,0,$C1003-AB1005),0))</f>
        <v>0</v>
      </c>
      <c r="AC1006" s="76">
        <f t="shared" ca="1" si="1019"/>
        <v>0</v>
      </c>
      <c r="AD1006" s="76">
        <f t="shared" ca="1" si="1019"/>
        <v>0</v>
      </c>
      <c r="AE1006" s="76">
        <f t="shared" ca="1" si="1019"/>
        <v>0</v>
      </c>
    </row>
    <row r="1007" spans="1:31" hidden="1">
      <c r="A1007" s="258"/>
      <c r="B1007" s="21"/>
      <c r="C1007" s="22"/>
      <c r="D1007" s="21"/>
      <c r="E1007" s="21"/>
      <c r="F1007" s="21"/>
      <c r="G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258"/>
      <c r="B1008" s="20" t="s">
        <v>372</v>
      </c>
      <c r="C1008" s="21">
        <f>C1001+1</f>
        <v>120</v>
      </c>
      <c r="D1008" s="453">
        <f>D1001+1</f>
        <v>254</v>
      </c>
      <c r="E1008" s="21"/>
      <c r="F1008" s="21"/>
      <c r="G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258"/>
      <c r="B1009" s="21" t="s">
        <v>394</v>
      </c>
      <c r="C1009" s="164">
        <f ca="1">IFERROR(YEAR(OFFSET($D$62,C1008,0)),0)</f>
        <v>0</v>
      </c>
      <c r="D1009" s="164">
        <f ca="1">IFERROR(MONTH(OFFSET($D$62,C1008,0)),0)</f>
        <v>0</v>
      </c>
      <c r="E1009" s="522">
        <f ca="1">IleMiesiecyDoKoncaRokuRozliczenieDotacji</f>
        <v>0</v>
      </c>
      <c r="F1009" s="21"/>
      <c r="G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258"/>
      <c r="B1010" s="21" t="s">
        <v>387</v>
      </c>
      <c r="C1010" s="244">
        <f ca="1">IF(OFFSET($F$62,C1008,0)&lt;0,0,OFFSET($F$62,C1008,0))</f>
        <v>0</v>
      </c>
      <c r="D1010" s="22" t="str">
        <f ca="1">OFFSET($C$62,C1008,0)</f>
        <v/>
      </c>
      <c r="E1010" s="22">
        <f ca="1">IF(D1010&gt;10,ROUND(($C1011/12)*$E1009,0),$C1010)</f>
        <v>0</v>
      </c>
      <c r="F1010" s="21"/>
      <c r="G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258"/>
      <c r="B1011" s="21" t="s">
        <v>395</v>
      </c>
      <c r="C1011" s="656">
        <f ca="1">IF(ISBLANK(OFFSET($D$62,C1008,0)),0,IF(OFFSET($C$62,C1008,0)&gt;10,ROUND(C1010*D1011,0),IF(C1010&lt;0,0,C1010)))</f>
        <v>0</v>
      </c>
      <c r="D1011" s="654">
        <f ca="1">'Środki trwałe'!C1828</f>
        <v>0</v>
      </c>
      <c r="E1011" s="21"/>
      <c r="F1011" s="21"/>
      <c r="G1011" s="21"/>
      <c r="I1011" s="21"/>
      <c r="J1011" s="21"/>
      <c r="K1011" s="74">
        <f ca="1">ROUND(IF($C1009=LataProjekcji,$E1010,IF($C1009=LataProjekcji,$C1011,0)),0)</f>
        <v>0</v>
      </c>
      <c r="L1011" s="247">
        <f ca="1">ROUND(IF(OR(AND($C1009=LataProjekcji,$E1009&gt;0),AND($C1009=LataProjekcji,$E1009=0,$D1010&lt;=10)),$E1010,IF($C1009&lt;LataProjekcji,IF((SUM($K1011:K1011)+$C1011)&lt;$C1010,$C1011,$C1010-SUM($K1011:K1011)),0)),0)</f>
        <v>0</v>
      </c>
      <c r="M1011" s="247">
        <f ca="1">ROUND(IF(OR(AND($C1009=LataProjekcji,$E1009&gt;0),AND($C1009=LataProjekcji,$E1009=0,$D1010&lt;=10)),$E1010,IF($C1009&lt;LataProjekcji,IF((SUM($K1011:L1011)+$C1011)&lt;$C1010,$C1011,$C1010-SUM($K1011:L1011)),0)),0)</f>
        <v>0</v>
      </c>
      <c r="N1011" s="247">
        <f ca="1">ROUND(IF(OR(AND($C1009=LataProjekcji,$E1009&gt;0),AND($C1009=LataProjekcji,$E1009=0,$D1010&lt;=10)),$E1010,IF($C1009&lt;LataProjekcji,IF((SUM($K1011:M1011)+$C1011)&lt;$C1010,$C1011,$C1010-SUM($K1011:M1011)),0)),0)</f>
        <v>0</v>
      </c>
      <c r="O1011" s="247">
        <f ca="1">ROUND(IF(OR(AND($C1009=LataProjekcji,$E1009&gt;0),AND($C1009=LataProjekcji,$E1009=0,$D1010&lt;=10)),$E1010,IF($C1009&lt;LataProjekcji,IF((SUM($K1011:N1011)+$C1011)&lt;$C1010,$C1011,$C1010-SUM($K1011:N1011)),0)),0)</f>
        <v>0</v>
      </c>
      <c r="P1011" s="247">
        <f ca="1">ROUND(IF(OR(AND($C1009=LataProjekcji,$E1009&gt;0),AND($C1009=LataProjekcji,$E1009=0,$D1010&lt;=10)),$E1010,IF($C1009&lt;LataProjekcji,IF((SUM($K1011:O1011)+$C1011)&lt;$C1010,$C1011,$C1010-SUM($K1011:O1011)),0)),0)</f>
        <v>0</v>
      </c>
      <c r="Q1011" s="247">
        <f ca="1">ROUND(IF(OR(AND($C1009=LataProjekcji,$E1009&gt;0),AND($C1009=LataProjekcji,$E1009=0,$D1010&lt;=10)),$E1010,IF($C1009&lt;LataProjekcji,IF((SUM($K1011:P1011)+$C1011)&lt;$C1010,$C1011,$C1010-SUM($K1011:P1011)),0)),0)</f>
        <v>0</v>
      </c>
      <c r="R1011" s="247">
        <f ca="1">ROUND(IF(OR(AND($C1009=LataProjekcji,$E1009&gt;0),AND($C1009=LataProjekcji,$E1009=0,$D1010&lt;=10)),$E1010,IF($C1009&lt;LataProjekcji,IF((SUM($K1011:Q1011)+$C1011)&lt;$C1010,$C1011,$C1010-SUM($K1011:Q1011)),0)),0)</f>
        <v>0</v>
      </c>
      <c r="S1011" s="247">
        <f ca="1">ROUND(IF(OR(AND($C1009=LataProjekcji,$E1009&gt;0),AND($C1009=LataProjekcji,$E1009=0,$D1010&lt;=10)),$E1010,IF($C1009&lt;LataProjekcji,IF((SUM($K1011:R1011)+$C1011)&lt;$C1010,$C1011,$C1010-SUM($K1011:R1011)),0)),0)</f>
        <v>0</v>
      </c>
      <c r="T1011" s="247">
        <f ca="1">ROUND(IF(OR(AND($C1009=LataProjekcji,$E1009&gt;0),AND($C1009=LataProjekcji,$E1009=0,$D1010&lt;=10)),$E1010,IF($C1009&lt;LataProjekcji,IF((SUM($K1011:S1011)+$C1011)&lt;$C1010,$C1011,$C1010-SUM($K1011:S1011)),0)),0)</f>
        <v>0</v>
      </c>
      <c r="U1011" s="247">
        <f ca="1">ROUND(IF(OR(AND($C1009=LataProjekcji,$E1009&gt;0),AND($C1009=LataProjekcji,$E1009=0,$D1010&lt;=10)),$E1010,IF($C1009&lt;LataProjekcji,IF((SUM($K1011:T1011)+$C1011)&lt;$C1010,$C1011,$C1010-SUM($K1011:T1011)),0)),0)</f>
        <v>0</v>
      </c>
      <c r="V1011" s="247">
        <f ca="1">ROUND(IF(OR(AND($C1009=LataProjekcji,$E1009&gt;0),AND($C1009=LataProjekcji,$E1009=0,$D1010&lt;=10)),$E1010,IF($C1009&lt;LataProjekcji,IF((SUM($K1011:U1011)+$C1011)&lt;$C1010,$C1011,$C1010-SUM($K1011:U1011)),0)),0)</f>
        <v>0</v>
      </c>
      <c r="W1011" s="247">
        <f ca="1">ROUND(IF(OR(AND($C1009=LataProjekcji,$E1009&gt;0),AND($C1009=LataProjekcji,$E1009=0,$D1010&lt;=10)),$E1010,IF($C1009&lt;LataProjekcji,IF((SUM($K1011:V1011)+$C1011)&lt;$C1010,$C1011,$C1010-SUM($K1011:V1011)),0)),0)</f>
        <v>0</v>
      </c>
      <c r="X1011" s="247">
        <f ca="1">ROUND(IF(OR(AND($C1009=LataProjekcji,$E1009&gt;0),AND($C1009=LataProjekcji,$E1009=0,$D1010&lt;=10)),$E1010,IF($C1009&lt;LataProjekcji,IF((SUM($K1011:W1011)+$C1011)&lt;$C1010,$C1011,$C1010-SUM($K1011:W1011)),0)),0)</f>
        <v>0</v>
      </c>
      <c r="Y1011" s="247">
        <f ca="1">ROUND(IF(OR(AND($C1009=LataProjekcji,$E1009&gt;0),AND($C1009=LataProjekcji,$E1009=0,$D1010&lt;=10)),$E1010,IF($C1009&lt;LataProjekcji,IF((SUM($K1011:X1011)+$C1011)&lt;$C1010,$C1011,$C1010-SUM($K1011:X1011)),0)),0)</f>
        <v>0</v>
      </c>
      <c r="Z1011" s="247">
        <f ca="1">ROUND(IF(OR(AND($C1009=LataProjekcji,$E1009&gt;0),AND($C1009=LataProjekcji,$E1009=0,$D1010&lt;=10)),$E1010,IF($C1009&lt;LataProjekcji,IF((SUM($K1011:Y1011)+$C1011)&lt;$C1010,$C1011,$C1010-SUM($K1011:Y1011)),0)),0)</f>
        <v>0</v>
      </c>
      <c r="AA1011" s="247">
        <f ca="1">ROUND(IF(OR(AND($C1009=LataProjekcji,$E1009&gt;0),AND($C1009=LataProjekcji,$E1009=0,$D1010&lt;=10)),$E1010,IF($C1009&lt;LataProjekcji,IF((SUM($K1011:Z1011)+$C1011)&lt;$C1010,$C1011,$C1010-SUM($K1011:Z1011)),0)),0)</f>
        <v>0</v>
      </c>
      <c r="AB1011" s="247">
        <f ca="1">ROUND(IF(OR(AND($C1009=LataProjekcji,$E1009&gt;0),AND($C1009=LataProjekcji,$E1009=0,$D1010&lt;=10)),$E1010,IF($C1009&lt;LataProjekcji,IF((SUM($K1011:AA1011)+$C1011)&lt;$C1010,$C1011,$C1010-SUM($K1011:AA1011)),0)),0)</f>
        <v>0</v>
      </c>
      <c r="AC1011" s="247">
        <f ca="1">ROUND(IF(OR(AND($C1009=LataProjekcji,$E1009&gt;0),AND($C1009=LataProjekcji,$E1009=0,$D1010&lt;=10)),$E1010,IF($C1009&lt;LataProjekcji,IF((SUM($K1011:AB1011)+$C1011)&lt;$C1010,$C1011,$C1010-SUM($K1011:AB1011)),0)),0)</f>
        <v>0</v>
      </c>
      <c r="AD1011" s="247">
        <f ca="1">ROUND(IF(OR(AND($C1009=LataProjekcji,$E1009&gt;0),AND($C1009=LataProjekcji,$E1009=0,$D1010&lt;=10)),$E1010,IF($C1009&lt;LataProjekcji,IF((SUM($K1011:AC1011)+$C1011)&lt;$C1010,$C1011,$C1010-SUM($K1011:AC1011)),0)),0)</f>
        <v>0</v>
      </c>
      <c r="AE1011" s="247">
        <f ca="1">ROUND(IF(OR(AND($C1009=LataProjekcji,$E1009&gt;0),AND($C1009=LataProjekcji,$E1009=0,$D1010&lt;=10)),$E1010,IF($C1009&lt;LataProjekcji,IF((SUM($K1011:AD1011)+$C1011)&lt;$C1010,$C1011,$C1010-SUM($K1011:AD1011)),0)),0)</f>
        <v>0</v>
      </c>
    </row>
    <row r="1012" spans="1:31" hidden="1">
      <c r="A1012" s="258"/>
      <c r="B1012" s="21" t="s">
        <v>396</v>
      </c>
      <c r="C1012" s="22"/>
      <c r="D1012" s="21"/>
      <c r="E1012" s="21"/>
      <c r="F1012" s="21"/>
      <c r="G1012" s="21"/>
      <c r="I1012" s="21"/>
      <c r="J1012" s="21"/>
      <c r="K1012" s="22">
        <f ca="1">ROUND(K1011,0)</f>
        <v>0</v>
      </c>
      <c r="L1012" s="22">
        <f t="shared" ref="L1012:W1012" ca="1" si="1020">ROUND(K1012+L1011,0)</f>
        <v>0</v>
      </c>
      <c r="M1012" s="22">
        <f t="shared" ca="1" si="1020"/>
        <v>0</v>
      </c>
      <c r="N1012" s="22">
        <f t="shared" ca="1" si="1020"/>
        <v>0</v>
      </c>
      <c r="O1012" s="22">
        <f t="shared" ca="1" si="1020"/>
        <v>0</v>
      </c>
      <c r="P1012" s="22">
        <f t="shared" ca="1" si="1020"/>
        <v>0</v>
      </c>
      <c r="Q1012" s="22">
        <f t="shared" ca="1" si="1020"/>
        <v>0</v>
      </c>
      <c r="R1012" s="22">
        <f t="shared" ca="1" si="1020"/>
        <v>0</v>
      </c>
      <c r="S1012" s="22">
        <f t="shared" ca="1" si="1020"/>
        <v>0</v>
      </c>
      <c r="T1012" s="22">
        <f t="shared" ca="1" si="1020"/>
        <v>0</v>
      </c>
      <c r="U1012" s="22">
        <f t="shared" ca="1" si="1020"/>
        <v>0</v>
      </c>
      <c r="V1012" s="22">
        <f t="shared" ca="1" si="1020"/>
        <v>0</v>
      </c>
      <c r="W1012" s="22">
        <f t="shared" ca="1" si="1020"/>
        <v>0</v>
      </c>
      <c r="X1012" s="22">
        <f ca="1">ROUND(W1012+X1011,0)</f>
        <v>0</v>
      </c>
      <c r="Y1012" s="22">
        <f t="shared" ref="Y1012:AA1012" ca="1" si="1021">ROUND(X1012+Y1011,0)</f>
        <v>0</v>
      </c>
      <c r="Z1012" s="22">
        <f t="shared" ca="1" si="1021"/>
        <v>0</v>
      </c>
      <c r="AA1012" s="22">
        <f t="shared" ca="1" si="1021"/>
        <v>0</v>
      </c>
      <c r="AB1012" s="22">
        <f t="shared" ref="AB1012" ca="1" si="1022">ROUND(AA1012+AB1011,0)</f>
        <v>0</v>
      </c>
      <c r="AC1012" s="22">
        <f t="shared" ref="AC1012" ca="1" si="1023">ROUND(AB1012+AC1011,0)</f>
        <v>0</v>
      </c>
      <c r="AD1012" s="22">
        <f t="shared" ref="AD1012" ca="1" si="1024">ROUND(AC1012+AD1011,0)</f>
        <v>0</v>
      </c>
      <c r="AE1012" s="22">
        <f t="shared" ref="AE1012" ca="1" si="1025">ROUND(AD1012+AE1011,0)</f>
        <v>0</v>
      </c>
    </row>
    <row r="1013" spans="1:31" hidden="1">
      <c r="A1013" s="258"/>
      <c r="B1013" s="21" t="s">
        <v>387</v>
      </c>
      <c r="C1013" s="22"/>
      <c r="D1013" s="21"/>
      <c r="E1013" s="21"/>
      <c r="F1013" s="21"/>
      <c r="G1013" s="21"/>
      <c r="I1013" s="21"/>
      <c r="J1013" s="21"/>
      <c r="K1013" s="76">
        <f t="shared" ref="K1013:W1013" ca="1" si="1026">IF($C1009=LataProjekcji,ROUND($C1010-K1012,0),ROUND(IF(K1011=0,0,$C1010-K1012),0))</f>
        <v>0</v>
      </c>
      <c r="L1013" s="76">
        <f t="shared" ca="1" si="1026"/>
        <v>0</v>
      </c>
      <c r="M1013" s="76">
        <f t="shared" ca="1" si="1026"/>
        <v>0</v>
      </c>
      <c r="N1013" s="76">
        <f t="shared" ca="1" si="1026"/>
        <v>0</v>
      </c>
      <c r="O1013" s="76">
        <f t="shared" ca="1" si="1026"/>
        <v>0</v>
      </c>
      <c r="P1013" s="76">
        <f t="shared" ca="1" si="1026"/>
        <v>0</v>
      </c>
      <c r="Q1013" s="76">
        <f t="shared" ca="1" si="1026"/>
        <v>0</v>
      </c>
      <c r="R1013" s="76">
        <f t="shared" ca="1" si="1026"/>
        <v>0</v>
      </c>
      <c r="S1013" s="76">
        <f t="shared" ca="1" si="1026"/>
        <v>0</v>
      </c>
      <c r="T1013" s="76">
        <f t="shared" ca="1" si="1026"/>
        <v>0</v>
      </c>
      <c r="U1013" s="76">
        <f t="shared" ca="1" si="1026"/>
        <v>0</v>
      </c>
      <c r="V1013" s="76">
        <f t="shared" ca="1" si="1026"/>
        <v>0</v>
      </c>
      <c r="W1013" s="76">
        <f t="shared" ca="1" si="1026"/>
        <v>0</v>
      </c>
      <c r="X1013" s="76">
        <f t="shared" ref="X1013:AA1013" ca="1" si="1027">IF($C1009=LataProjekcji,ROUND($C1010-X1012,0),ROUND(IF(X1011=0,0,$C1010-X1012),0))</f>
        <v>0</v>
      </c>
      <c r="Y1013" s="76">
        <f t="shared" ca="1" si="1027"/>
        <v>0</v>
      </c>
      <c r="Z1013" s="76">
        <f t="shared" ca="1" si="1027"/>
        <v>0</v>
      </c>
      <c r="AA1013" s="76">
        <f t="shared" ca="1" si="1027"/>
        <v>0</v>
      </c>
      <c r="AB1013" s="76">
        <f t="shared" ref="AB1013:AE1013" ca="1" si="1028">IF($C1009=LataProjekcji,ROUND($C1010-AB1012,0),ROUND(IF(AB1011=0,0,$C1010-AB1012),0))</f>
        <v>0</v>
      </c>
      <c r="AC1013" s="76">
        <f t="shared" ca="1" si="1028"/>
        <v>0</v>
      </c>
      <c r="AD1013" s="76">
        <f t="shared" ca="1" si="1028"/>
        <v>0</v>
      </c>
      <c r="AE1013" s="76">
        <f t="shared" ca="1" si="1028"/>
        <v>0</v>
      </c>
    </row>
    <row r="1014" spans="1:31" hidden="1">
      <c r="A1014" s="258"/>
      <c r="B1014" s="20"/>
      <c r="C1014" s="21"/>
      <c r="D1014" s="21"/>
      <c r="E1014" s="21"/>
      <c r="F1014" s="21"/>
      <c r="G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258"/>
      <c r="B1015" s="20" t="s">
        <v>372</v>
      </c>
      <c r="C1015" s="21">
        <f>C1008+1</f>
        <v>121</v>
      </c>
      <c r="D1015" s="453">
        <f>D1008+1</f>
        <v>255</v>
      </c>
      <c r="E1015" s="21"/>
      <c r="F1015" s="21"/>
      <c r="G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258"/>
      <c r="B1016" s="21" t="s">
        <v>394</v>
      </c>
      <c r="C1016" s="164">
        <f ca="1">IFERROR(YEAR(OFFSET($D$62,C1015,0)),0)</f>
        <v>0</v>
      </c>
      <c r="D1016" s="164">
        <f ca="1">IFERROR(MONTH(OFFSET($D$62,C1015,0)),0)</f>
        <v>0</v>
      </c>
      <c r="E1016" s="522">
        <f ca="1">IleMiesiecyDoKoncaRokuRozliczenieDotacji</f>
        <v>0</v>
      </c>
      <c r="F1016" s="21"/>
      <c r="G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258"/>
      <c r="B1017" s="21" t="s">
        <v>387</v>
      </c>
      <c r="C1017" s="244">
        <f ca="1">IF(OFFSET($F$62,C1015,0)&lt;0,0,OFFSET($F$62,C1015,0))</f>
        <v>0</v>
      </c>
      <c r="D1017" s="22" t="str">
        <f ca="1">OFFSET($C$62,C1015,0)</f>
        <v/>
      </c>
      <c r="E1017" s="22">
        <f ca="1">IF(D1017&gt;10,ROUND(($C1018/12)*$E1016,0),$C1017)</f>
        <v>0</v>
      </c>
      <c r="F1017" s="21"/>
      <c r="G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258"/>
      <c r="B1018" s="21" t="s">
        <v>395</v>
      </c>
      <c r="C1018" s="656">
        <f ca="1">IF(ISBLANK(OFFSET($D$62,C1015,0)),0,IF(OFFSET($C$62,C1015,0)&gt;10,ROUND(C1017*D1018,0),IF(C1017&lt;0,0,C1017)))</f>
        <v>0</v>
      </c>
      <c r="D1018" s="654">
        <f ca="1">'Środki trwałe'!C1835</f>
        <v>0</v>
      </c>
      <c r="E1018" s="21"/>
      <c r="F1018" s="21"/>
      <c r="G1018" s="21"/>
      <c r="I1018" s="21"/>
      <c r="J1018" s="21"/>
      <c r="K1018" s="74">
        <f ca="1">ROUND(IF($C1016=LataProjekcji,$E1017,IF($C1016=LataProjekcji,$C1018,0)),0)</f>
        <v>0</v>
      </c>
      <c r="L1018" s="247">
        <f ca="1">ROUND(IF(OR(AND($C1016=LataProjekcji,$E1016&gt;0),AND($C1016=LataProjekcji,$E1016=0,$D1017&lt;=10)),$E1017,IF($C1016&lt;LataProjekcji,IF((SUM($K1018:K1018)+$C1018)&lt;$C1017,$C1018,$C1017-SUM($K1018:K1018)),0)),0)</f>
        <v>0</v>
      </c>
      <c r="M1018" s="247">
        <f ca="1">ROUND(IF(OR(AND($C1016=LataProjekcji,$E1016&gt;0),AND($C1016=LataProjekcji,$E1016=0,$D1017&lt;=10)),$E1017,IF($C1016&lt;LataProjekcji,IF((SUM($K1018:L1018)+$C1018)&lt;$C1017,$C1018,$C1017-SUM($K1018:L1018)),0)),0)</f>
        <v>0</v>
      </c>
      <c r="N1018" s="247">
        <f ca="1">ROUND(IF(OR(AND($C1016=LataProjekcji,$E1016&gt;0),AND($C1016=LataProjekcji,$E1016=0,$D1017&lt;=10)),$E1017,IF($C1016&lt;LataProjekcji,IF((SUM($K1018:M1018)+$C1018)&lt;$C1017,$C1018,$C1017-SUM($K1018:M1018)),0)),0)</f>
        <v>0</v>
      </c>
      <c r="O1018" s="247">
        <f ca="1">ROUND(IF(OR(AND($C1016=LataProjekcji,$E1016&gt;0),AND($C1016=LataProjekcji,$E1016=0,$D1017&lt;=10)),$E1017,IF($C1016&lt;LataProjekcji,IF((SUM($K1018:N1018)+$C1018)&lt;$C1017,$C1018,$C1017-SUM($K1018:N1018)),0)),0)</f>
        <v>0</v>
      </c>
      <c r="P1018" s="247">
        <f ca="1">ROUND(IF(OR(AND($C1016=LataProjekcji,$E1016&gt;0),AND($C1016=LataProjekcji,$E1016=0,$D1017&lt;=10)),$E1017,IF($C1016&lt;LataProjekcji,IF((SUM($K1018:O1018)+$C1018)&lt;$C1017,$C1018,$C1017-SUM($K1018:O1018)),0)),0)</f>
        <v>0</v>
      </c>
      <c r="Q1018" s="247">
        <f ca="1">ROUND(IF(OR(AND($C1016=LataProjekcji,$E1016&gt;0),AND($C1016=LataProjekcji,$E1016=0,$D1017&lt;=10)),$E1017,IF($C1016&lt;LataProjekcji,IF((SUM($K1018:P1018)+$C1018)&lt;$C1017,$C1018,$C1017-SUM($K1018:P1018)),0)),0)</f>
        <v>0</v>
      </c>
      <c r="R1018" s="247">
        <f ca="1">ROUND(IF(OR(AND($C1016=LataProjekcji,$E1016&gt;0),AND($C1016=LataProjekcji,$E1016=0,$D1017&lt;=10)),$E1017,IF($C1016&lt;LataProjekcji,IF((SUM($K1018:Q1018)+$C1018)&lt;$C1017,$C1018,$C1017-SUM($K1018:Q1018)),0)),0)</f>
        <v>0</v>
      </c>
      <c r="S1018" s="247">
        <f ca="1">ROUND(IF(OR(AND($C1016=LataProjekcji,$E1016&gt;0),AND($C1016=LataProjekcji,$E1016=0,$D1017&lt;=10)),$E1017,IF($C1016&lt;LataProjekcji,IF((SUM($K1018:R1018)+$C1018)&lt;$C1017,$C1018,$C1017-SUM($K1018:R1018)),0)),0)</f>
        <v>0</v>
      </c>
      <c r="T1018" s="247">
        <f ca="1">ROUND(IF(OR(AND($C1016=LataProjekcji,$E1016&gt;0),AND($C1016=LataProjekcji,$E1016=0,$D1017&lt;=10)),$E1017,IF($C1016&lt;LataProjekcji,IF((SUM($K1018:S1018)+$C1018)&lt;$C1017,$C1018,$C1017-SUM($K1018:S1018)),0)),0)</f>
        <v>0</v>
      </c>
      <c r="U1018" s="247">
        <f ca="1">ROUND(IF(OR(AND($C1016=LataProjekcji,$E1016&gt;0),AND($C1016=LataProjekcji,$E1016=0,$D1017&lt;=10)),$E1017,IF($C1016&lt;LataProjekcji,IF((SUM($K1018:T1018)+$C1018)&lt;$C1017,$C1018,$C1017-SUM($K1018:T1018)),0)),0)</f>
        <v>0</v>
      </c>
      <c r="V1018" s="247">
        <f ca="1">ROUND(IF(OR(AND($C1016=LataProjekcji,$E1016&gt;0),AND($C1016=LataProjekcji,$E1016=0,$D1017&lt;=10)),$E1017,IF($C1016&lt;LataProjekcji,IF((SUM($K1018:U1018)+$C1018)&lt;$C1017,$C1018,$C1017-SUM($K1018:U1018)),0)),0)</f>
        <v>0</v>
      </c>
      <c r="W1018" s="247">
        <f ca="1">ROUND(IF(OR(AND($C1016=LataProjekcji,$E1016&gt;0),AND($C1016=LataProjekcji,$E1016=0,$D1017&lt;=10)),$E1017,IF($C1016&lt;LataProjekcji,IF((SUM($K1018:V1018)+$C1018)&lt;$C1017,$C1018,$C1017-SUM($K1018:V1018)),0)),0)</f>
        <v>0</v>
      </c>
      <c r="X1018" s="247">
        <f ca="1">ROUND(IF(OR(AND($C1016=LataProjekcji,$E1016&gt;0),AND($C1016=LataProjekcji,$E1016=0,$D1017&lt;=10)),$E1017,IF($C1016&lt;LataProjekcji,IF((SUM($K1018:W1018)+$C1018)&lt;$C1017,$C1018,$C1017-SUM($K1018:W1018)),0)),0)</f>
        <v>0</v>
      </c>
      <c r="Y1018" s="247">
        <f ca="1">ROUND(IF(OR(AND($C1016=LataProjekcji,$E1016&gt;0),AND($C1016=LataProjekcji,$E1016=0,$D1017&lt;=10)),$E1017,IF($C1016&lt;LataProjekcji,IF((SUM($K1018:X1018)+$C1018)&lt;$C1017,$C1018,$C1017-SUM($K1018:X1018)),0)),0)</f>
        <v>0</v>
      </c>
      <c r="Z1018" s="247">
        <f ca="1">ROUND(IF(OR(AND($C1016=LataProjekcji,$E1016&gt;0),AND($C1016=LataProjekcji,$E1016=0,$D1017&lt;=10)),$E1017,IF($C1016&lt;LataProjekcji,IF((SUM($K1018:Y1018)+$C1018)&lt;$C1017,$C1018,$C1017-SUM($K1018:Y1018)),0)),0)</f>
        <v>0</v>
      </c>
      <c r="AA1018" s="247">
        <f ca="1">ROUND(IF(OR(AND($C1016=LataProjekcji,$E1016&gt;0),AND($C1016=LataProjekcji,$E1016=0,$D1017&lt;=10)),$E1017,IF($C1016&lt;LataProjekcji,IF((SUM($K1018:Z1018)+$C1018)&lt;$C1017,$C1018,$C1017-SUM($K1018:Z1018)),0)),0)</f>
        <v>0</v>
      </c>
      <c r="AB1018" s="247">
        <f ca="1">ROUND(IF(OR(AND($C1016=LataProjekcji,$E1016&gt;0),AND($C1016=LataProjekcji,$E1016=0,$D1017&lt;=10)),$E1017,IF($C1016&lt;LataProjekcji,IF((SUM($K1018:AA1018)+$C1018)&lt;$C1017,$C1018,$C1017-SUM($K1018:AA1018)),0)),0)</f>
        <v>0</v>
      </c>
      <c r="AC1018" s="247">
        <f ca="1">ROUND(IF(OR(AND($C1016=LataProjekcji,$E1016&gt;0),AND($C1016=LataProjekcji,$E1016=0,$D1017&lt;=10)),$E1017,IF($C1016&lt;LataProjekcji,IF((SUM($K1018:AB1018)+$C1018)&lt;$C1017,$C1018,$C1017-SUM($K1018:AB1018)),0)),0)</f>
        <v>0</v>
      </c>
      <c r="AD1018" s="247">
        <f ca="1">ROUND(IF(OR(AND($C1016=LataProjekcji,$E1016&gt;0),AND($C1016=LataProjekcji,$E1016=0,$D1017&lt;=10)),$E1017,IF($C1016&lt;LataProjekcji,IF((SUM($K1018:AC1018)+$C1018)&lt;$C1017,$C1018,$C1017-SUM($K1018:AC1018)),0)),0)</f>
        <v>0</v>
      </c>
      <c r="AE1018" s="247">
        <f ca="1">ROUND(IF(OR(AND($C1016=LataProjekcji,$E1016&gt;0),AND($C1016=LataProjekcji,$E1016=0,$D1017&lt;=10)),$E1017,IF($C1016&lt;LataProjekcji,IF((SUM($K1018:AD1018)+$C1018)&lt;$C1017,$C1018,$C1017-SUM($K1018:AD1018)),0)),0)</f>
        <v>0</v>
      </c>
    </row>
    <row r="1019" spans="1:31" hidden="1">
      <c r="A1019" s="258"/>
      <c r="B1019" s="21" t="s">
        <v>396</v>
      </c>
      <c r="C1019" s="22"/>
      <c r="D1019" s="21"/>
      <c r="E1019" s="21"/>
      <c r="F1019" s="21"/>
      <c r="G1019" s="21"/>
      <c r="I1019" s="21"/>
      <c r="J1019" s="21"/>
      <c r="K1019" s="22">
        <f ca="1">ROUND(K1018,0)</f>
        <v>0</v>
      </c>
      <c r="L1019" s="22">
        <f t="shared" ref="L1019:W1019" ca="1" si="1029">ROUND(K1019+L1018,0)</f>
        <v>0</v>
      </c>
      <c r="M1019" s="22">
        <f t="shared" ca="1" si="1029"/>
        <v>0</v>
      </c>
      <c r="N1019" s="22">
        <f t="shared" ca="1" si="1029"/>
        <v>0</v>
      </c>
      <c r="O1019" s="22">
        <f t="shared" ca="1" si="1029"/>
        <v>0</v>
      </c>
      <c r="P1019" s="22">
        <f t="shared" ca="1" si="1029"/>
        <v>0</v>
      </c>
      <c r="Q1019" s="22">
        <f t="shared" ca="1" si="1029"/>
        <v>0</v>
      </c>
      <c r="R1019" s="22">
        <f t="shared" ca="1" si="1029"/>
        <v>0</v>
      </c>
      <c r="S1019" s="22">
        <f t="shared" ca="1" si="1029"/>
        <v>0</v>
      </c>
      <c r="T1019" s="22">
        <f t="shared" ca="1" si="1029"/>
        <v>0</v>
      </c>
      <c r="U1019" s="22">
        <f t="shared" ca="1" si="1029"/>
        <v>0</v>
      </c>
      <c r="V1019" s="22">
        <f t="shared" ca="1" si="1029"/>
        <v>0</v>
      </c>
      <c r="W1019" s="22">
        <f t="shared" ca="1" si="1029"/>
        <v>0</v>
      </c>
      <c r="X1019" s="22">
        <f ca="1">ROUND(W1019+X1018,0)</f>
        <v>0</v>
      </c>
      <c r="Y1019" s="22">
        <f t="shared" ref="Y1019:AA1019" ca="1" si="1030">ROUND(X1019+Y1018,0)</f>
        <v>0</v>
      </c>
      <c r="Z1019" s="22">
        <f t="shared" ca="1" si="1030"/>
        <v>0</v>
      </c>
      <c r="AA1019" s="22">
        <f t="shared" ca="1" si="1030"/>
        <v>0</v>
      </c>
      <c r="AB1019" s="22">
        <f t="shared" ref="AB1019" ca="1" si="1031">ROUND(AA1019+AB1018,0)</f>
        <v>0</v>
      </c>
      <c r="AC1019" s="22">
        <f t="shared" ref="AC1019" ca="1" si="1032">ROUND(AB1019+AC1018,0)</f>
        <v>0</v>
      </c>
      <c r="AD1019" s="22">
        <f t="shared" ref="AD1019" ca="1" si="1033">ROUND(AC1019+AD1018,0)</f>
        <v>0</v>
      </c>
      <c r="AE1019" s="22">
        <f t="shared" ref="AE1019" ca="1" si="1034">ROUND(AD1019+AE1018,0)</f>
        <v>0</v>
      </c>
    </row>
    <row r="1020" spans="1:31" hidden="1">
      <c r="A1020" s="258"/>
      <c r="B1020" s="21" t="s">
        <v>387</v>
      </c>
      <c r="C1020" s="22"/>
      <c r="D1020" s="21"/>
      <c r="E1020" s="21"/>
      <c r="F1020" s="21"/>
      <c r="G1020" s="21"/>
      <c r="I1020" s="21"/>
      <c r="J1020" s="21"/>
      <c r="K1020" s="76">
        <f t="shared" ref="K1020:W1020" ca="1" si="1035">IF($C1016=LataProjekcji,ROUND($C1017-K1019,0),ROUND(IF(K1018=0,0,$C1017-K1019),0))</f>
        <v>0</v>
      </c>
      <c r="L1020" s="76">
        <f t="shared" ca="1" si="1035"/>
        <v>0</v>
      </c>
      <c r="M1020" s="76">
        <f t="shared" ca="1" si="1035"/>
        <v>0</v>
      </c>
      <c r="N1020" s="76">
        <f t="shared" ca="1" si="1035"/>
        <v>0</v>
      </c>
      <c r="O1020" s="76">
        <f t="shared" ca="1" si="1035"/>
        <v>0</v>
      </c>
      <c r="P1020" s="76">
        <f t="shared" ca="1" si="1035"/>
        <v>0</v>
      </c>
      <c r="Q1020" s="76">
        <f t="shared" ca="1" si="1035"/>
        <v>0</v>
      </c>
      <c r="R1020" s="76">
        <f t="shared" ca="1" si="1035"/>
        <v>0</v>
      </c>
      <c r="S1020" s="76">
        <f t="shared" ca="1" si="1035"/>
        <v>0</v>
      </c>
      <c r="T1020" s="76">
        <f t="shared" ca="1" si="1035"/>
        <v>0</v>
      </c>
      <c r="U1020" s="76">
        <f t="shared" ca="1" si="1035"/>
        <v>0</v>
      </c>
      <c r="V1020" s="76">
        <f t="shared" ca="1" si="1035"/>
        <v>0</v>
      </c>
      <c r="W1020" s="76">
        <f t="shared" ca="1" si="1035"/>
        <v>0</v>
      </c>
      <c r="X1020" s="76">
        <f t="shared" ref="X1020:AA1020" ca="1" si="1036">IF($C1016=LataProjekcji,ROUND($C1017-X1019,0),ROUND(IF(X1018=0,0,$C1017-X1019),0))</f>
        <v>0</v>
      </c>
      <c r="Y1020" s="76">
        <f t="shared" ca="1" si="1036"/>
        <v>0</v>
      </c>
      <c r="Z1020" s="76">
        <f t="shared" ca="1" si="1036"/>
        <v>0</v>
      </c>
      <c r="AA1020" s="76">
        <f t="shared" ca="1" si="1036"/>
        <v>0</v>
      </c>
      <c r="AB1020" s="76">
        <f t="shared" ref="AB1020:AE1020" ca="1" si="1037">IF($C1016=LataProjekcji,ROUND($C1017-AB1019,0),ROUND(IF(AB1018=0,0,$C1017-AB1019),0))</f>
        <v>0</v>
      </c>
      <c r="AC1020" s="76">
        <f t="shared" ca="1" si="1037"/>
        <v>0</v>
      </c>
      <c r="AD1020" s="76">
        <f t="shared" ca="1" si="1037"/>
        <v>0</v>
      </c>
      <c r="AE1020" s="76">
        <f t="shared" ca="1" si="1037"/>
        <v>0</v>
      </c>
    </row>
    <row r="1021" spans="1:31" hidden="1">
      <c r="A1021" s="258"/>
      <c r="B1021" s="21"/>
      <c r="C1021" s="22"/>
      <c r="D1021" s="21"/>
      <c r="E1021" s="21"/>
      <c r="F1021" s="21"/>
      <c r="G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258"/>
      <c r="B1022" s="20" t="s">
        <v>372</v>
      </c>
      <c r="C1022" s="21">
        <f>C1015+1</f>
        <v>122</v>
      </c>
      <c r="D1022" s="453">
        <f>D1015+1</f>
        <v>256</v>
      </c>
      <c r="E1022" s="21"/>
      <c r="F1022" s="21"/>
      <c r="G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258"/>
      <c r="B1023" s="21" t="s">
        <v>394</v>
      </c>
      <c r="C1023" s="164">
        <f ca="1">IFERROR(YEAR(OFFSET($D$62,C1022,0)),0)</f>
        <v>0</v>
      </c>
      <c r="D1023" s="164">
        <f ca="1">IFERROR(MONTH(OFFSET($D$62,C1022,0)),0)</f>
        <v>0</v>
      </c>
      <c r="E1023" s="522">
        <f ca="1">IleMiesiecyDoKoncaRokuRozliczenieDotacji</f>
        <v>0</v>
      </c>
      <c r="F1023" s="21"/>
      <c r="G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258"/>
      <c r="B1024" s="21" t="s">
        <v>387</v>
      </c>
      <c r="C1024" s="244">
        <f ca="1">IF(OFFSET($F$62,C1022,0)&lt;0,0,OFFSET($F$62,C1022,0))</f>
        <v>0</v>
      </c>
      <c r="D1024" s="22" t="str">
        <f ca="1">OFFSET($C$62,C1022,0)</f>
        <v/>
      </c>
      <c r="E1024" s="22">
        <f ca="1">IF(D1024&gt;10,ROUND(($C1025/12)*$E1023,0),$C1024)</f>
        <v>0</v>
      </c>
      <c r="F1024" s="21"/>
      <c r="G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258"/>
      <c r="B1025" s="21" t="s">
        <v>395</v>
      </c>
      <c r="C1025" s="656">
        <f ca="1">IF(ISBLANK(OFFSET($D$62,C1022,0)),0,IF(OFFSET($C$62,C1022,0)&gt;10,ROUND(C1024*D1025,0),IF(C1024&lt;0,0,C1024)))</f>
        <v>0</v>
      </c>
      <c r="D1025" s="654">
        <f ca="1">'Środki trwałe'!C1842</f>
        <v>0</v>
      </c>
      <c r="E1025" s="21"/>
      <c r="F1025" s="21"/>
      <c r="G1025" s="21"/>
      <c r="I1025" s="21"/>
      <c r="J1025" s="21"/>
      <c r="K1025" s="74">
        <f ca="1">ROUND(IF($C1023=LataProjekcji,$E1024,IF($C1023=LataProjekcji,$C1025,0)),0)</f>
        <v>0</v>
      </c>
      <c r="L1025" s="247">
        <f ca="1">ROUND(IF(OR(AND($C1023=LataProjekcji,$E1023&gt;0),AND($C1023=LataProjekcji,$E1023=0,$D1024&lt;=10)),$E1024,IF($C1023&lt;LataProjekcji,IF((SUM($K1025:K1025)+$C1025)&lt;$C1024,$C1025,$C1024-SUM($K1025:K1025)),0)),0)</f>
        <v>0</v>
      </c>
      <c r="M1025" s="247">
        <f ca="1">ROUND(IF(OR(AND($C1023=LataProjekcji,$E1023&gt;0),AND($C1023=LataProjekcji,$E1023=0,$D1024&lt;=10)),$E1024,IF($C1023&lt;LataProjekcji,IF((SUM($K1025:L1025)+$C1025)&lt;$C1024,$C1025,$C1024-SUM($K1025:L1025)),0)),0)</f>
        <v>0</v>
      </c>
      <c r="N1025" s="247">
        <f ca="1">ROUND(IF(OR(AND($C1023=LataProjekcji,$E1023&gt;0),AND($C1023=LataProjekcji,$E1023=0,$D1024&lt;=10)),$E1024,IF($C1023&lt;LataProjekcji,IF((SUM($K1025:M1025)+$C1025)&lt;$C1024,$C1025,$C1024-SUM($K1025:M1025)),0)),0)</f>
        <v>0</v>
      </c>
      <c r="O1025" s="247">
        <f ca="1">ROUND(IF(OR(AND($C1023=LataProjekcji,$E1023&gt;0),AND($C1023=LataProjekcji,$E1023=0,$D1024&lt;=10)),$E1024,IF($C1023&lt;LataProjekcji,IF((SUM($K1025:N1025)+$C1025)&lt;$C1024,$C1025,$C1024-SUM($K1025:N1025)),0)),0)</f>
        <v>0</v>
      </c>
      <c r="P1025" s="247">
        <f ca="1">ROUND(IF(OR(AND($C1023=LataProjekcji,$E1023&gt;0),AND($C1023=LataProjekcji,$E1023=0,$D1024&lt;=10)),$E1024,IF($C1023&lt;LataProjekcji,IF((SUM($K1025:O1025)+$C1025)&lt;$C1024,$C1025,$C1024-SUM($K1025:O1025)),0)),0)</f>
        <v>0</v>
      </c>
      <c r="Q1025" s="247">
        <f ca="1">ROUND(IF(OR(AND($C1023=LataProjekcji,$E1023&gt;0),AND($C1023=LataProjekcji,$E1023=0,$D1024&lt;=10)),$E1024,IF($C1023&lt;LataProjekcji,IF((SUM($K1025:P1025)+$C1025)&lt;$C1024,$C1025,$C1024-SUM($K1025:P1025)),0)),0)</f>
        <v>0</v>
      </c>
      <c r="R1025" s="247">
        <f ca="1">ROUND(IF(OR(AND($C1023=LataProjekcji,$E1023&gt;0),AND($C1023=LataProjekcji,$E1023=0,$D1024&lt;=10)),$E1024,IF($C1023&lt;LataProjekcji,IF((SUM($K1025:Q1025)+$C1025)&lt;$C1024,$C1025,$C1024-SUM($K1025:Q1025)),0)),0)</f>
        <v>0</v>
      </c>
      <c r="S1025" s="247">
        <f ca="1">ROUND(IF(OR(AND($C1023=LataProjekcji,$E1023&gt;0),AND($C1023=LataProjekcji,$E1023=0,$D1024&lt;=10)),$E1024,IF($C1023&lt;LataProjekcji,IF((SUM($K1025:R1025)+$C1025)&lt;$C1024,$C1025,$C1024-SUM($K1025:R1025)),0)),0)</f>
        <v>0</v>
      </c>
      <c r="T1025" s="247">
        <f ca="1">ROUND(IF(OR(AND($C1023=LataProjekcji,$E1023&gt;0),AND($C1023=LataProjekcji,$E1023=0,$D1024&lt;=10)),$E1024,IF($C1023&lt;LataProjekcji,IF((SUM($K1025:S1025)+$C1025)&lt;$C1024,$C1025,$C1024-SUM($K1025:S1025)),0)),0)</f>
        <v>0</v>
      </c>
      <c r="U1025" s="247">
        <f ca="1">ROUND(IF(OR(AND($C1023=LataProjekcji,$E1023&gt;0),AND($C1023=LataProjekcji,$E1023=0,$D1024&lt;=10)),$E1024,IF($C1023&lt;LataProjekcji,IF((SUM($K1025:T1025)+$C1025)&lt;$C1024,$C1025,$C1024-SUM($K1025:T1025)),0)),0)</f>
        <v>0</v>
      </c>
      <c r="V1025" s="247">
        <f ca="1">ROUND(IF(OR(AND($C1023=LataProjekcji,$E1023&gt;0),AND($C1023=LataProjekcji,$E1023=0,$D1024&lt;=10)),$E1024,IF($C1023&lt;LataProjekcji,IF((SUM($K1025:U1025)+$C1025)&lt;$C1024,$C1025,$C1024-SUM($K1025:U1025)),0)),0)</f>
        <v>0</v>
      </c>
      <c r="W1025" s="247">
        <f ca="1">ROUND(IF(OR(AND($C1023=LataProjekcji,$E1023&gt;0),AND($C1023=LataProjekcji,$E1023=0,$D1024&lt;=10)),$E1024,IF($C1023&lt;LataProjekcji,IF((SUM($K1025:V1025)+$C1025)&lt;$C1024,$C1025,$C1024-SUM($K1025:V1025)),0)),0)</f>
        <v>0</v>
      </c>
      <c r="X1025" s="247">
        <f ca="1">ROUND(IF(OR(AND($C1023=LataProjekcji,$E1023&gt;0),AND($C1023=LataProjekcji,$E1023=0,$D1024&lt;=10)),$E1024,IF($C1023&lt;LataProjekcji,IF((SUM($K1025:W1025)+$C1025)&lt;$C1024,$C1025,$C1024-SUM($K1025:W1025)),0)),0)</f>
        <v>0</v>
      </c>
      <c r="Y1025" s="247">
        <f ca="1">ROUND(IF(OR(AND($C1023=LataProjekcji,$E1023&gt;0),AND($C1023=LataProjekcji,$E1023=0,$D1024&lt;=10)),$E1024,IF($C1023&lt;LataProjekcji,IF((SUM($K1025:X1025)+$C1025)&lt;$C1024,$C1025,$C1024-SUM($K1025:X1025)),0)),0)</f>
        <v>0</v>
      </c>
      <c r="Z1025" s="247">
        <f ca="1">ROUND(IF(OR(AND($C1023=LataProjekcji,$E1023&gt;0),AND($C1023=LataProjekcji,$E1023=0,$D1024&lt;=10)),$E1024,IF($C1023&lt;LataProjekcji,IF((SUM($K1025:Y1025)+$C1025)&lt;$C1024,$C1025,$C1024-SUM($K1025:Y1025)),0)),0)</f>
        <v>0</v>
      </c>
      <c r="AA1025" s="247">
        <f ca="1">ROUND(IF(OR(AND($C1023=LataProjekcji,$E1023&gt;0),AND($C1023=LataProjekcji,$E1023=0,$D1024&lt;=10)),$E1024,IF($C1023&lt;LataProjekcji,IF((SUM($K1025:Z1025)+$C1025)&lt;$C1024,$C1025,$C1024-SUM($K1025:Z1025)),0)),0)</f>
        <v>0</v>
      </c>
      <c r="AB1025" s="247">
        <f ca="1">ROUND(IF(OR(AND($C1023=LataProjekcji,$E1023&gt;0),AND($C1023=LataProjekcji,$E1023=0,$D1024&lt;=10)),$E1024,IF($C1023&lt;LataProjekcji,IF((SUM($K1025:AA1025)+$C1025)&lt;$C1024,$C1025,$C1024-SUM($K1025:AA1025)),0)),0)</f>
        <v>0</v>
      </c>
      <c r="AC1025" s="247">
        <f ca="1">ROUND(IF(OR(AND($C1023=LataProjekcji,$E1023&gt;0),AND($C1023=LataProjekcji,$E1023=0,$D1024&lt;=10)),$E1024,IF($C1023&lt;LataProjekcji,IF((SUM($K1025:AB1025)+$C1025)&lt;$C1024,$C1025,$C1024-SUM($K1025:AB1025)),0)),0)</f>
        <v>0</v>
      </c>
      <c r="AD1025" s="247">
        <f ca="1">ROUND(IF(OR(AND($C1023=LataProjekcji,$E1023&gt;0),AND($C1023=LataProjekcji,$E1023=0,$D1024&lt;=10)),$E1024,IF($C1023&lt;LataProjekcji,IF((SUM($K1025:AC1025)+$C1025)&lt;$C1024,$C1025,$C1024-SUM($K1025:AC1025)),0)),0)</f>
        <v>0</v>
      </c>
      <c r="AE1025" s="247">
        <f ca="1">ROUND(IF(OR(AND($C1023=LataProjekcji,$E1023&gt;0),AND($C1023=LataProjekcji,$E1023=0,$D1024&lt;=10)),$E1024,IF($C1023&lt;LataProjekcji,IF((SUM($K1025:AD1025)+$C1025)&lt;$C1024,$C1025,$C1024-SUM($K1025:AD1025)),0)),0)</f>
        <v>0</v>
      </c>
    </row>
    <row r="1026" spans="1:31" hidden="1">
      <c r="A1026" s="258"/>
      <c r="B1026" s="21" t="s">
        <v>396</v>
      </c>
      <c r="C1026" s="22"/>
      <c r="D1026" s="21"/>
      <c r="E1026" s="21"/>
      <c r="F1026" s="21"/>
      <c r="G1026" s="21"/>
      <c r="I1026" s="21"/>
      <c r="J1026" s="21"/>
      <c r="K1026" s="22">
        <f ca="1">ROUND(K1025,0)</f>
        <v>0</v>
      </c>
      <c r="L1026" s="22">
        <f t="shared" ref="L1026:W1026" ca="1" si="1038">ROUND(K1026+L1025,0)</f>
        <v>0</v>
      </c>
      <c r="M1026" s="22">
        <f t="shared" ca="1" si="1038"/>
        <v>0</v>
      </c>
      <c r="N1026" s="22">
        <f t="shared" ca="1" si="1038"/>
        <v>0</v>
      </c>
      <c r="O1026" s="22">
        <f t="shared" ca="1" si="1038"/>
        <v>0</v>
      </c>
      <c r="P1026" s="22">
        <f t="shared" ca="1" si="1038"/>
        <v>0</v>
      </c>
      <c r="Q1026" s="22">
        <f t="shared" ca="1" si="1038"/>
        <v>0</v>
      </c>
      <c r="R1026" s="22">
        <f t="shared" ca="1" si="1038"/>
        <v>0</v>
      </c>
      <c r="S1026" s="22">
        <f t="shared" ca="1" si="1038"/>
        <v>0</v>
      </c>
      <c r="T1026" s="22">
        <f t="shared" ca="1" si="1038"/>
        <v>0</v>
      </c>
      <c r="U1026" s="22">
        <f t="shared" ca="1" si="1038"/>
        <v>0</v>
      </c>
      <c r="V1026" s="22">
        <f t="shared" ca="1" si="1038"/>
        <v>0</v>
      </c>
      <c r="W1026" s="22">
        <f t="shared" ca="1" si="1038"/>
        <v>0</v>
      </c>
      <c r="X1026" s="22">
        <f ca="1">ROUND(W1026+X1025,0)</f>
        <v>0</v>
      </c>
      <c r="Y1026" s="22">
        <f t="shared" ref="Y1026:AA1026" ca="1" si="1039">ROUND(X1026+Y1025,0)</f>
        <v>0</v>
      </c>
      <c r="Z1026" s="22">
        <f t="shared" ca="1" si="1039"/>
        <v>0</v>
      </c>
      <c r="AA1026" s="22">
        <f t="shared" ca="1" si="1039"/>
        <v>0</v>
      </c>
      <c r="AB1026" s="22">
        <f t="shared" ref="AB1026" ca="1" si="1040">ROUND(AA1026+AB1025,0)</f>
        <v>0</v>
      </c>
      <c r="AC1026" s="22">
        <f t="shared" ref="AC1026" ca="1" si="1041">ROUND(AB1026+AC1025,0)</f>
        <v>0</v>
      </c>
      <c r="AD1026" s="22">
        <f t="shared" ref="AD1026" ca="1" si="1042">ROUND(AC1026+AD1025,0)</f>
        <v>0</v>
      </c>
      <c r="AE1026" s="22">
        <f t="shared" ref="AE1026" ca="1" si="1043">ROUND(AD1026+AE1025,0)</f>
        <v>0</v>
      </c>
    </row>
    <row r="1027" spans="1:31" hidden="1">
      <c r="A1027" s="258"/>
      <c r="B1027" s="21" t="s">
        <v>387</v>
      </c>
      <c r="C1027" s="22"/>
      <c r="D1027" s="21"/>
      <c r="E1027" s="21"/>
      <c r="F1027" s="21"/>
      <c r="G1027" s="21"/>
      <c r="I1027" s="21"/>
      <c r="J1027" s="21"/>
      <c r="K1027" s="76">
        <f t="shared" ref="K1027:W1027" ca="1" si="1044">IF($C1023=LataProjekcji,ROUND($C1024-K1026,0),ROUND(IF(K1025=0,0,$C1024-K1026),0))</f>
        <v>0</v>
      </c>
      <c r="L1027" s="76">
        <f t="shared" ca="1" si="1044"/>
        <v>0</v>
      </c>
      <c r="M1027" s="76">
        <f t="shared" ca="1" si="1044"/>
        <v>0</v>
      </c>
      <c r="N1027" s="76">
        <f t="shared" ca="1" si="1044"/>
        <v>0</v>
      </c>
      <c r="O1027" s="76">
        <f t="shared" ca="1" si="1044"/>
        <v>0</v>
      </c>
      <c r="P1027" s="76">
        <f t="shared" ca="1" si="1044"/>
        <v>0</v>
      </c>
      <c r="Q1027" s="76">
        <f t="shared" ca="1" si="1044"/>
        <v>0</v>
      </c>
      <c r="R1027" s="76">
        <f t="shared" ca="1" si="1044"/>
        <v>0</v>
      </c>
      <c r="S1027" s="76">
        <f t="shared" ca="1" si="1044"/>
        <v>0</v>
      </c>
      <c r="T1027" s="76">
        <f t="shared" ca="1" si="1044"/>
        <v>0</v>
      </c>
      <c r="U1027" s="76">
        <f t="shared" ca="1" si="1044"/>
        <v>0</v>
      </c>
      <c r="V1027" s="76">
        <f t="shared" ca="1" si="1044"/>
        <v>0</v>
      </c>
      <c r="W1027" s="76">
        <f t="shared" ca="1" si="1044"/>
        <v>0</v>
      </c>
      <c r="X1027" s="76">
        <f t="shared" ref="X1027:AA1027" ca="1" si="1045">IF($C1023=LataProjekcji,ROUND($C1024-X1026,0),ROUND(IF(X1025=0,0,$C1024-X1026),0))</f>
        <v>0</v>
      </c>
      <c r="Y1027" s="76">
        <f t="shared" ca="1" si="1045"/>
        <v>0</v>
      </c>
      <c r="Z1027" s="76">
        <f t="shared" ca="1" si="1045"/>
        <v>0</v>
      </c>
      <c r="AA1027" s="76">
        <f t="shared" ca="1" si="1045"/>
        <v>0</v>
      </c>
      <c r="AB1027" s="76">
        <f t="shared" ref="AB1027:AE1027" ca="1" si="1046">IF($C1023=LataProjekcji,ROUND($C1024-AB1026,0),ROUND(IF(AB1025=0,0,$C1024-AB1026),0))</f>
        <v>0</v>
      </c>
      <c r="AC1027" s="76">
        <f t="shared" ca="1" si="1046"/>
        <v>0</v>
      </c>
      <c r="AD1027" s="76">
        <f t="shared" ca="1" si="1046"/>
        <v>0</v>
      </c>
      <c r="AE1027" s="76">
        <f t="shared" ca="1" si="1046"/>
        <v>0</v>
      </c>
    </row>
    <row r="1028" spans="1:31" hidden="1">
      <c r="A1028" s="258"/>
      <c r="B1028" s="21"/>
      <c r="C1028" s="22"/>
      <c r="D1028" s="21"/>
      <c r="E1028" s="21"/>
      <c r="F1028" s="21"/>
      <c r="G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258"/>
      <c r="B1029" s="20" t="s">
        <v>372</v>
      </c>
      <c r="C1029" s="21">
        <f>C1022+1</f>
        <v>123</v>
      </c>
      <c r="D1029" s="453">
        <f>D1022+1</f>
        <v>257</v>
      </c>
      <c r="E1029" s="21"/>
      <c r="F1029" s="21"/>
      <c r="G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258"/>
      <c r="B1030" s="21" t="s">
        <v>394</v>
      </c>
      <c r="C1030" s="164">
        <f ca="1">IFERROR(YEAR(OFFSET($D$62,C1029,0)),0)</f>
        <v>0</v>
      </c>
      <c r="D1030" s="164">
        <f ca="1">IFERROR(MONTH(OFFSET($D$62,C1029,0)),0)</f>
        <v>0</v>
      </c>
      <c r="E1030" s="522">
        <f ca="1">IleMiesiecyDoKoncaRokuRozliczenieDotacji</f>
        <v>0</v>
      </c>
      <c r="F1030" s="21"/>
      <c r="G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258"/>
      <c r="B1031" s="21" t="s">
        <v>387</v>
      </c>
      <c r="C1031" s="244">
        <f ca="1">IF(OFFSET($F$62,C1029,0)&lt;0,0,OFFSET($F$62,C1029,0))</f>
        <v>0</v>
      </c>
      <c r="D1031" s="22" t="str">
        <f ca="1">OFFSET($C$62,C1029,0)</f>
        <v/>
      </c>
      <c r="E1031" s="22">
        <f ca="1">IF(D1031&gt;10,ROUND(($C1032/12)*$E1030,0),$C1031)</f>
        <v>0</v>
      </c>
      <c r="F1031" s="21"/>
      <c r="G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258"/>
      <c r="B1032" s="21" t="s">
        <v>395</v>
      </c>
      <c r="C1032" s="656">
        <f ca="1">IF(ISBLANK(OFFSET($D$62,C1029,0)),0,IF(OFFSET($C$62,C1029,0)&gt;10,ROUND(C1031*D1032,0),IF(C1031&lt;0,0,C1031)))</f>
        <v>0</v>
      </c>
      <c r="D1032" s="654">
        <f ca="1">'Środki trwałe'!C1849</f>
        <v>0</v>
      </c>
      <c r="E1032" s="21"/>
      <c r="F1032" s="21"/>
      <c r="G1032" s="21"/>
      <c r="I1032" s="21"/>
      <c r="J1032" s="21"/>
      <c r="K1032" s="74">
        <f ca="1">ROUND(IF($C1030=LataProjekcji,$E1031,IF($C1030=LataProjekcji,$C1032,0)),0)</f>
        <v>0</v>
      </c>
      <c r="L1032" s="247">
        <f ca="1">ROUND(IF(OR(AND($C1030=LataProjekcji,$E1030&gt;0),AND($C1030=LataProjekcji,$E1030=0,$D1031&lt;=10)),$E1031,IF($C1030&lt;LataProjekcji,IF((SUM($K1032:K1032)+$C1032)&lt;$C1031,$C1032,$C1031-SUM($K1032:K1032)),0)),0)</f>
        <v>0</v>
      </c>
      <c r="M1032" s="247">
        <f ca="1">ROUND(IF(OR(AND($C1030=LataProjekcji,$E1030&gt;0),AND($C1030=LataProjekcji,$E1030=0,$D1031&lt;=10)),$E1031,IF($C1030&lt;LataProjekcji,IF((SUM($K1032:L1032)+$C1032)&lt;$C1031,$C1032,$C1031-SUM($K1032:L1032)),0)),0)</f>
        <v>0</v>
      </c>
      <c r="N1032" s="247">
        <f ca="1">ROUND(IF(OR(AND($C1030=LataProjekcji,$E1030&gt;0),AND($C1030=LataProjekcji,$E1030=0,$D1031&lt;=10)),$E1031,IF($C1030&lt;LataProjekcji,IF((SUM($K1032:M1032)+$C1032)&lt;$C1031,$C1032,$C1031-SUM($K1032:M1032)),0)),0)</f>
        <v>0</v>
      </c>
      <c r="O1032" s="247">
        <f ca="1">ROUND(IF(OR(AND($C1030=LataProjekcji,$E1030&gt;0),AND($C1030=LataProjekcji,$E1030=0,$D1031&lt;=10)),$E1031,IF($C1030&lt;LataProjekcji,IF((SUM($K1032:N1032)+$C1032)&lt;$C1031,$C1032,$C1031-SUM($K1032:N1032)),0)),0)</f>
        <v>0</v>
      </c>
      <c r="P1032" s="247">
        <f ca="1">ROUND(IF(OR(AND($C1030=LataProjekcji,$E1030&gt;0),AND($C1030=LataProjekcji,$E1030=0,$D1031&lt;=10)),$E1031,IF($C1030&lt;LataProjekcji,IF((SUM($K1032:O1032)+$C1032)&lt;$C1031,$C1032,$C1031-SUM($K1032:O1032)),0)),0)</f>
        <v>0</v>
      </c>
      <c r="Q1032" s="247">
        <f ca="1">ROUND(IF(OR(AND($C1030=LataProjekcji,$E1030&gt;0),AND($C1030=LataProjekcji,$E1030=0,$D1031&lt;=10)),$E1031,IF($C1030&lt;LataProjekcji,IF((SUM($K1032:P1032)+$C1032)&lt;$C1031,$C1032,$C1031-SUM($K1032:P1032)),0)),0)</f>
        <v>0</v>
      </c>
      <c r="R1032" s="247">
        <f ca="1">ROUND(IF(OR(AND($C1030=LataProjekcji,$E1030&gt;0),AND($C1030=LataProjekcji,$E1030=0,$D1031&lt;=10)),$E1031,IF($C1030&lt;LataProjekcji,IF((SUM($K1032:Q1032)+$C1032)&lt;$C1031,$C1032,$C1031-SUM($K1032:Q1032)),0)),0)</f>
        <v>0</v>
      </c>
      <c r="S1032" s="247">
        <f ca="1">ROUND(IF(OR(AND($C1030=LataProjekcji,$E1030&gt;0),AND($C1030=LataProjekcji,$E1030=0,$D1031&lt;=10)),$E1031,IF($C1030&lt;LataProjekcji,IF((SUM($K1032:R1032)+$C1032)&lt;$C1031,$C1032,$C1031-SUM($K1032:R1032)),0)),0)</f>
        <v>0</v>
      </c>
      <c r="T1032" s="247">
        <f ca="1">ROUND(IF(OR(AND($C1030=LataProjekcji,$E1030&gt;0),AND($C1030=LataProjekcji,$E1030=0,$D1031&lt;=10)),$E1031,IF($C1030&lt;LataProjekcji,IF((SUM($K1032:S1032)+$C1032)&lt;$C1031,$C1032,$C1031-SUM($K1032:S1032)),0)),0)</f>
        <v>0</v>
      </c>
      <c r="U1032" s="247">
        <f ca="1">ROUND(IF(OR(AND($C1030=LataProjekcji,$E1030&gt;0),AND($C1030=LataProjekcji,$E1030=0,$D1031&lt;=10)),$E1031,IF($C1030&lt;LataProjekcji,IF((SUM($K1032:T1032)+$C1032)&lt;$C1031,$C1032,$C1031-SUM($K1032:T1032)),0)),0)</f>
        <v>0</v>
      </c>
      <c r="V1032" s="247">
        <f ca="1">ROUND(IF(OR(AND($C1030=LataProjekcji,$E1030&gt;0),AND($C1030=LataProjekcji,$E1030=0,$D1031&lt;=10)),$E1031,IF($C1030&lt;LataProjekcji,IF((SUM($K1032:U1032)+$C1032)&lt;$C1031,$C1032,$C1031-SUM($K1032:U1032)),0)),0)</f>
        <v>0</v>
      </c>
      <c r="W1032" s="247">
        <f ca="1">ROUND(IF(OR(AND($C1030=LataProjekcji,$E1030&gt;0),AND($C1030=LataProjekcji,$E1030=0,$D1031&lt;=10)),$E1031,IF($C1030&lt;LataProjekcji,IF((SUM($K1032:V1032)+$C1032)&lt;$C1031,$C1032,$C1031-SUM($K1032:V1032)),0)),0)</f>
        <v>0</v>
      </c>
      <c r="X1032" s="247">
        <f ca="1">ROUND(IF(OR(AND($C1030=LataProjekcji,$E1030&gt;0),AND($C1030=LataProjekcji,$E1030=0,$D1031&lt;=10)),$E1031,IF($C1030&lt;LataProjekcji,IF((SUM($K1032:W1032)+$C1032)&lt;$C1031,$C1032,$C1031-SUM($K1032:W1032)),0)),0)</f>
        <v>0</v>
      </c>
      <c r="Y1032" s="247">
        <f ca="1">ROUND(IF(OR(AND($C1030=LataProjekcji,$E1030&gt;0),AND($C1030=LataProjekcji,$E1030=0,$D1031&lt;=10)),$E1031,IF($C1030&lt;LataProjekcji,IF((SUM($K1032:X1032)+$C1032)&lt;$C1031,$C1032,$C1031-SUM($K1032:X1032)),0)),0)</f>
        <v>0</v>
      </c>
      <c r="Z1032" s="247">
        <f ca="1">ROUND(IF(OR(AND($C1030=LataProjekcji,$E1030&gt;0),AND($C1030=LataProjekcji,$E1030=0,$D1031&lt;=10)),$E1031,IF($C1030&lt;LataProjekcji,IF((SUM($K1032:Y1032)+$C1032)&lt;$C1031,$C1032,$C1031-SUM($K1032:Y1032)),0)),0)</f>
        <v>0</v>
      </c>
      <c r="AA1032" s="247">
        <f ca="1">ROUND(IF(OR(AND($C1030=LataProjekcji,$E1030&gt;0),AND($C1030=LataProjekcji,$E1030=0,$D1031&lt;=10)),$E1031,IF($C1030&lt;LataProjekcji,IF((SUM($K1032:Z1032)+$C1032)&lt;$C1031,$C1032,$C1031-SUM($K1032:Z1032)),0)),0)</f>
        <v>0</v>
      </c>
      <c r="AB1032" s="247">
        <f ca="1">ROUND(IF(OR(AND($C1030=LataProjekcji,$E1030&gt;0),AND($C1030=LataProjekcji,$E1030=0,$D1031&lt;=10)),$E1031,IF($C1030&lt;LataProjekcji,IF((SUM($K1032:AA1032)+$C1032)&lt;$C1031,$C1032,$C1031-SUM($K1032:AA1032)),0)),0)</f>
        <v>0</v>
      </c>
      <c r="AC1032" s="247">
        <f ca="1">ROUND(IF(OR(AND($C1030=LataProjekcji,$E1030&gt;0),AND($C1030=LataProjekcji,$E1030=0,$D1031&lt;=10)),$E1031,IF($C1030&lt;LataProjekcji,IF((SUM($K1032:AB1032)+$C1032)&lt;$C1031,$C1032,$C1031-SUM($K1032:AB1032)),0)),0)</f>
        <v>0</v>
      </c>
      <c r="AD1032" s="247">
        <f ca="1">ROUND(IF(OR(AND($C1030=LataProjekcji,$E1030&gt;0),AND($C1030=LataProjekcji,$E1030=0,$D1031&lt;=10)),$E1031,IF($C1030&lt;LataProjekcji,IF((SUM($K1032:AC1032)+$C1032)&lt;$C1031,$C1032,$C1031-SUM($K1032:AC1032)),0)),0)</f>
        <v>0</v>
      </c>
      <c r="AE1032" s="247">
        <f ca="1">ROUND(IF(OR(AND($C1030=LataProjekcji,$E1030&gt;0),AND($C1030=LataProjekcji,$E1030=0,$D1031&lt;=10)),$E1031,IF($C1030&lt;LataProjekcji,IF((SUM($K1032:AD1032)+$C1032)&lt;$C1031,$C1032,$C1031-SUM($K1032:AD1032)),0)),0)</f>
        <v>0</v>
      </c>
    </row>
    <row r="1033" spans="1:31" hidden="1">
      <c r="A1033" s="258"/>
      <c r="B1033" s="21" t="s">
        <v>396</v>
      </c>
      <c r="C1033" s="22"/>
      <c r="D1033" s="21"/>
      <c r="E1033" s="21"/>
      <c r="F1033" s="21"/>
      <c r="G1033" s="21"/>
      <c r="I1033" s="21"/>
      <c r="J1033" s="21"/>
      <c r="K1033" s="22">
        <f ca="1">ROUND(K1032,0)</f>
        <v>0</v>
      </c>
      <c r="L1033" s="22">
        <f t="shared" ref="L1033:W1033" ca="1" si="1047">ROUND(K1033+L1032,0)</f>
        <v>0</v>
      </c>
      <c r="M1033" s="22">
        <f t="shared" ca="1" si="1047"/>
        <v>0</v>
      </c>
      <c r="N1033" s="22">
        <f t="shared" ca="1" si="1047"/>
        <v>0</v>
      </c>
      <c r="O1033" s="22">
        <f t="shared" ca="1" si="1047"/>
        <v>0</v>
      </c>
      <c r="P1033" s="22">
        <f t="shared" ca="1" si="1047"/>
        <v>0</v>
      </c>
      <c r="Q1033" s="22">
        <f t="shared" ca="1" si="1047"/>
        <v>0</v>
      </c>
      <c r="R1033" s="22">
        <f t="shared" ca="1" si="1047"/>
        <v>0</v>
      </c>
      <c r="S1033" s="22">
        <f t="shared" ca="1" si="1047"/>
        <v>0</v>
      </c>
      <c r="T1033" s="22">
        <f t="shared" ca="1" si="1047"/>
        <v>0</v>
      </c>
      <c r="U1033" s="22">
        <f t="shared" ca="1" si="1047"/>
        <v>0</v>
      </c>
      <c r="V1033" s="22">
        <f t="shared" ca="1" si="1047"/>
        <v>0</v>
      </c>
      <c r="W1033" s="22">
        <f t="shared" ca="1" si="1047"/>
        <v>0</v>
      </c>
      <c r="X1033" s="22">
        <f ca="1">ROUND(W1033+X1032,0)</f>
        <v>0</v>
      </c>
      <c r="Y1033" s="22">
        <f t="shared" ref="Y1033:AA1033" ca="1" si="1048">ROUND(X1033+Y1032,0)</f>
        <v>0</v>
      </c>
      <c r="Z1033" s="22">
        <f t="shared" ca="1" si="1048"/>
        <v>0</v>
      </c>
      <c r="AA1033" s="22">
        <f t="shared" ca="1" si="1048"/>
        <v>0</v>
      </c>
      <c r="AB1033" s="22">
        <f t="shared" ref="AB1033" ca="1" si="1049">ROUND(AA1033+AB1032,0)</f>
        <v>0</v>
      </c>
      <c r="AC1033" s="22">
        <f t="shared" ref="AC1033" ca="1" si="1050">ROUND(AB1033+AC1032,0)</f>
        <v>0</v>
      </c>
      <c r="AD1033" s="22">
        <f t="shared" ref="AD1033" ca="1" si="1051">ROUND(AC1033+AD1032,0)</f>
        <v>0</v>
      </c>
      <c r="AE1033" s="22">
        <f t="shared" ref="AE1033" ca="1" si="1052">ROUND(AD1033+AE1032,0)</f>
        <v>0</v>
      </c>
    </row>
    <row r="1034" spans="1:31" hidden="1">
      <c r="A1034" s="258"/>
      <c r="B1034" s="21" t="s">
        <v>387</v>
      </c>
      <c r="C1034" s="22"/>
      <c r="D1034" s="21"/>
      <c r="E1034" s="21"/>
      <c r="F1034" s="21"/>
      <c r="G1034" s="21"/>
      <c r="I1034" s="21"/>
      <c r="J1034" s="21"/>
      <c r="K1034" s="76">
        <f t="shared" ref="K1034:W1034" ca="1" si="1053">IF($C1030=LataProjekcji,ROUND($C1031-K1033,0),ROUND(IF(K1032=0,0,$C1031-K1033),0))</f>
        <v>0</v>
      </c>
      <c r="L1034" s="76">
        <f t="shared" ca="1" si="1053"/>
        <v>0</v>
      </c>
      <c r="M1034" s="76">
        <f t="shared" ca="1" si="1053"/>
        <v>0</v>
      </c>
      <c r="N1034" s="76">
        <f t="shared" ca="1" si="1053"/>
        <v>0</v>
      </c>
      <c r="O1034" s="76">
        <f t="shared" ca="1" si="1053"/>
        <v>0</v>
      </c>
      <c r="P1034" s="76">
        <f t="shared" ca="1" si="1053"/>
        <v>0</v>
      </c>
      <c r="Q1034" s="76">
        <f t="shared" ca="1" si="1053"/>
        <v>0</v>
      </c>
      <c r="R1034" s="76">
        <f t="shared" ca="1" si="1053"/>
        <v>0</v>
      </c>
      <c r="S1034" s="76">
        <f t="shared" ca="1" si="1053"/>
        <v>0</v>
      </c>
      <c r="T1034" s="76">
        <f t="shared" ca="1" si="1053"/>
        <v>0</v>
      </c>
      <c r="U1034" s="76">
        <f t="shared" ca="1" si="1053"/>
        <v>0</v>
      </c>
      <c r="V1034" s="76">
        <f t="shared" ca="1" si="1053"/>
        <v>0</v>
      </c>
      <c r="W1034" s="76">
        <f t="shared" ca="1" si="1053"/>
        <v>0</v>
      </c>
      <c r="X1034" s="76">
        <f t="shared" ref="X1034:AA1034" ca="1" si="1054">IF($C1030=LataProjekcji,ROUND($C1031-X1033,0),ROUND(IF(X1032=0,0,$C1031-X1033),0))</f>
        <v>0</v>
      </c>
      <c r="Y1034" s="76">
        <f t="shared" ca="1" si="1054"/>
        <v>0</v>
      </c>
      <c r="Z1034" s="76">
        <f t="shared" ca="1" si="1054"/>
        <v>0</v>
      </c>
      <c r="AA1034" s="76">
        <f t="shared" ca="1" si="1054"/>
        <v>0</v>
      </c>
      <c r="AB1034" s="76">
        <f t="shared" ref="AB1034:AE1034" ca="1" si="1055">IF($C1030=LataProjekcji,ROUND($C1031-AB1033,0),ROUND(IF(AB1032=0,0,$C1031-AB1033),0))</f>
        <v>0</v>
      </c>
      <c r="AC1034" s="76">
        <f t="shared" ca="1" si="1055"/>
        <v>0</v>
      </c>
      <c r="AD1034" s="76">
        <f t="shared" ca="1" si="1055"/>
        <v>0</v>
      </c>
      <c r="AE1034" s="76">
        <f t="shared" ca="1" si="1055"/>
        <v>0</v>
      </c>
    </row>
    <row r="1035" spans="1:31" hidden="1">
      <c r="A1035" s="258"/>
      <c r="B1035" s="20"/>
      <c r="C1035" s="21"/>
      <c r="D1035" s="21"/>
      <c r="E1035" s="21"/>
      <c r="F1035" s="21"/>
      <c r="G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258"/>
      <c r="B1036" s="20" t="s">
        <v>372</v>
      </c>
      <c r="C1036" s="21">
        <f>C1029+1</f>
        <v>124</v>
      </c>
      <c r="D1036" s="453">
        <f>D1029+1</f>
        <v>258</v>
      </c>
      <c r="E1036" s="21"/>
      <c r="F1036" s="21"/>
      <c r="G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258"/>
      <c r="B1037" s="21" t="s">
        <v>394</v>
      </c>
      <c r="C1037" s="164">
        <f ca="1">IFERROR(YEAR(OFFSET($D$62,C1036,0)),0)</f>
        <v>0</v>
      </c>
      <c r="D1037" s="164">
        <f ca="1">IFERROR(MONTH(OFFSET($D$62,C1036,0)),0)</f>
        <v>0</v>
      </c>
      <c r="E1037" s="522">
        <f ca="1">IleMiesiecyDoKoncaRokuRozliczenieDotacji</f>
        <v>0</v>
      </c>
      <c r="F1037" s="21"/>
      <c r="G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258"/>
      <c r="B1038" s="21" t="s">
        <v>387</v>
      </c>
      <c r="C1038" s="244">
        <f ca="1">IF(OFFSET($F$62,C1036,0)&lt;0,0,OFFSET($F$62,C1036,0))</f>
        <v>0</v>
      </c>
      <c r="D1038" s="22" t="str">
        <f ca="1">OFFSET($C$62,C1036,0)</f>
        <v/>
      </c>
      <c r="E1038" s="22">
        <f ca="1">IF(D1038&gt;10,ROUND(($C1039/12)*$E1037,0),$C1038)</f>
        <v>0</v>
      </c>
      <c r="F1038" s="21"/>
      <c r="G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258"/>
      <c r="B1039" s="21" t="s">
        <v>395</v>
      </c>
      <c r="C1039" s="656">
        <f ca="1">IF(ISBLANK(OFFSET($D$62,C1036,0)),0,IF(OFFSET($C$62,C1036,0)&gt;10,ROUND(C1038*D1039,0),IF(C1038&lt;0,0,C1038)))</f>
        <v>0</v>
      </c>
      <c r="D1039" s="654">
        <f ca="1">'Środki trwałe'!C1856</f>
        <v>0</v>
      </c>
      <c r="E1039" s="21"/>
      <c r="F1039" s="21"/>
      <c r="G1039" s="21"/>
      <c r="I1039" s="21"/>
      <c r="J1039" s="21"/>
      <c r="K1039" s="74">
        <f ca="1">ROUND(IF($C1037=LataProjekcji,$E1038,IF($C1037=LataProjekcji,$C1039,0)),0)</f>
        <v>0</v>
      </c>
      <c r="L1039" s="247">
        <f ca="1">ROUND(IF(OR(AND($C1037=LataProjekcji,$E1037&gt;0),AND($C1037=LataProjekcji,$E1037=0,$D1038&lt;=10)),$E1038,IF($C1037&lt;LataProjekcji,IF((SUM($K1039:K1039)+$C1039)&lt;$C1038,$C1039,$C1038-SUM($K1039:K1039)),0)),0)</f>
        <v>0</v>
      </c>
      <c r="M1039" s="247">
        <f ca="1">ROUND(IF(OR(AND($C1037=LataProjekcji,$E1037&gt;0),AND($C1037=LataProjekcji,$E1037=0,$D1038&lt;=10)),$E1038,IF($C1037&lt;LataProjekcji,IF((SUM($K1039:L1039)+$C1039)&lt;$C1038,$C1039,$C1038-SUM($K1039:L1039)),0)),0)</f>
        <v>0</v>
      </c>
      <c r="N1039" s="247">
        <f ca="1">ROUND(IF(OR(AND($C1037=LataProjekcji,$E1037&gt;0),AND($C1037=LataProjekcji,$E1037=0,$D1038&lt;=10)),$E1038,IF($C1037&lt;LataProjekcji,IF((SUM($K1039:M1039)+$C1039)&lt;$C1038,$C1039,$C1038-SUM($K1039:M1039)),0)),0)</f>
        <v>0</v>
      </c>
      <c r="O1039" s="247">
        <f ca="1">ROUND(IF(OR(AND($C1037=LataProjekcji,$E1037&gt;0),AND($C1037=LataProjekcji,$E1037=0,$D1038&lt;=10)),$E1038,IF($C1037&lt;LataProjekcji,IF((SUM($K1039:N1039)+$C1039)&lt;$C1038,$C1039,$C1038-SUM($K1039:N1039)),0)),0)</f>
        <v>0</v>
      </c>
      <c r="P1039" s="247">
        <f ca="1">ROUND(IF(OR(AND($C1037=LataProjekcji,$E1037&gt;0),AND($C1037=LataProjekcji,$E1037=0,$D1038&lt;=10)),$E1038,IF($C1037&lt;LataProjekcji,IF((SUM($K1039:O1039)+$C1039)&lt;$C1038,$C1039,$C1038-SUM($K1039:O1039)),0)),0)</f>
        <v>0</v>
      </c>
      <c r="Q1039" s="247">
        <f ca="1">ROUND(IF(OR(AND($C1037=LataProjekcji,$E1037&gt;0),AND($C1037=LataProjekcji,$E1037=0,$D1038&lt;=10)),$E1038,IF($C1037&lt;LataProjekcji,IF((SUM($K1039:P1039)+$C1039)&lt;$C1038,$C1039,$C1038-SUM($K1039:P1039)),0)),0)</f>
        <v>0</v>
      </c>
      <c r="R1039" s="247">
        <f ca="1">ROUND(IF(OR(AND($C1037=LataProjekcji,$E1037&gt;0),AND($C1037=LataProjekcji,$E1037=0,$D1038&lt;=10)),$E1038,IF($C1037&lt;LataProjekcji,IF((SUM($K1039:Q1039)+$C1039)&lt;$C1038,$C1039,$C1038-SUM($K1039:Q1039)),0)),0)</f>
        <v>0</v>
      </c>
      <c r="S1039" s="247">
        <f ca="1">ROUND(IF(OR(AND($C1037=LataProjekcji,$E1037&gt;0),AND($C1037=LataProjekcji,$E1037=0,$D1038&lt;=10)),$E1038,IF($C1037&lt;LataProjekcji,IF((SUM($K1039:R1039)+$C1039)&lt;$C1038,$C1039,$C1038-SUM($K1039:R1039)),0)),0)</f>
        <v>0</v>
      </c>
      <c r="T1039" s="247">
        <f ca="1">ROUND(IF(OR(AND($C1037=LataProjekcji,$E1037&gt;0),AND($C1037=LataProjekcji,$E1037=0,$D1038&lt;=10)),$E1038,IF($C1037&lt;LataProjekcji,IF((SUM($K1039:S1039)+$C1039)&lt;$C1038,$C1039,$C1038-SUM($K1039:S1039)),0)),0)</f>
        <v>0</v>
      </c>
      <c r="U1039" s="247">
        <f ca="1">ROUND(IF(OR(AND($C1037=LataProjekcji,$E1037&gt;0),AND($C1037=LataProjekcji,$E1037=0,$D1038&lt;=10)),$E1038,IF($C1037&lt;LataProjekcji,IF((SUM($K1039:T1039)+$C1039)&lt;$C1038,$C1039,$C1038-SUM($K1039:T1039)),0)),0)</f>
        <v>0</v>
      </c>
      <c r="V1039" s="247">
        <f ca="1">ROUND(IF(OR(AND($C1037=LataProjekcji,$E1037&gt;0),AND($C1037=LataProjekcji,$E1037=0,$D1038&lt;=10)),$E1038,IF($C1037&lt;LataProjekcji,IF((SUM($K1039:U1039)+$C1039)&lt;$C1038,$C1039,$C1038-SUM($K1039:U1039)),0)),0)</f>
        <v>0</v>
      </c>
      <c r="W1039" s="247">
        <f ca="1">ROUND(IF(OR(AND($C1037=LataProjekcji,$E1037&gt;0),AND($C1037=LataProjekcji,$E1037=0,$D1038&lt;=10)),$E1038,IF($C1037&lt;LataProjekcji,IF((SUM($K1039:V1039)+$C1039)&lt;$C1038,$C1039,$C1038-SUM($K1039:V1039)),0)),0)</f>
        <v>0</v>
      </c>
      <c r="X1039" s="247">
        <f ca="1">ROUND(IF(OR(AND($C1037=LataProjekcji,$E1037&gt;0),AND($C1037=LataProjekcji,$E1037=0,$D1038&lt;=10)),$E1038,IF($C1037&lt;LataProjekcji,IF((SUM($K1039:W1039)+$C1039)&lt;$C1038,$C1039,$C1038-SUM($K1039:W1039)),0)),0)</f>
        <v>0</v>
      </c>
      <c r="Y1039" s="247">
        <f ca="1">ROUND(IF(OR(AND($C1037=LataProjekcji,$E1037&gt;0),AND($C1037=LataProjekcji,$E1037=0,$D1038&lt;=10)),$E1038,IF($C1037&lt;LataProjekcji,IF((SUM($K1039:X1039)+$C1039)&lt;$C1038,$C1039,$C1038-SUM($K1039:X1039)),0)),0)</f>
        <v>0</v>
      </c>
      <c r="Z1039" s="247">
        <f ca="1">ROUND(IF(OR(AND($C1037=LataProjekcji,$E1037&gt;0),AND($C1037=LataProjekcji,$E1037=0,$D1038&lt;=10)),$E1038,IF($C1037&lt;LataProjekcji,IF((SUM($K1039:Y1039)+$C1039)&lt;$C1038,$C1039,$C1038-SUM($K1039:Y1039)),0)),0)</f>
        <v>0</v>
      </c>
      <c r="AA1039" s="247">
        <f ca="1">ROUND(IF(OR(AND($C1037=LataProjekcji,$E1037&gt;0),AND($C1037=LataProjekcji,$E1037=0,$D1038&lt;=10)),$E1038,IF($C1037&lt;LataProjekcji,IF((SUM($K1039:Z1039)+$C1039)&lt;$C1038,$C1039,$C1038-SUM($K1039:Z1039)),0)),0)</f>
        <v>0</v>
      </c>
      <c r="AB1039" s="247">
        <f ca="1">ROUND(IF(OR(AND($C1037=LataProjekcji,$E1037&gt;0),AND($C1037=LataProjekcji,$E1037=0,$D1038&lt;=10)),$E1038,IF($C1037&lt;LataProjekcji,IF((SUM($K1039:AA1039)+$C1039)&lt;$C1038,$C1039,$C1038-SUM($K1039:AA1039)),0)),0)</f>
        <v>0</v>
      </c>
      <c r="AC1039" s="247">
        <f ca="1">ROUND(IF(OR(AND($C1037=LataProjekcji,$E1037&gt;0),AND($C1037=LataProjekcji,$E1037=0,$D1038&lt;=10)),$E1038,IF($C1037&lt;LataProjekcji,IF((SUM($K1039:AB1039)+$C1039)&lt;$C1038,$C1039,$C1038-SUM($K1039:AB1039)),0)),0)</f>
        <v>0</v>
      </c>
      <c r="AD1039" s="247">
        <f ca="1">ROUND(IF(OR(AND($C1037=LataProjekcji,$E1037&gt;0),AND($C1037=LataProjekcji,$E1037=0,$D1038&lt;=10)),$E1038,IF($C1037&lt;LataProjekcji,IF((SUM($K1039:AC1039)+$C1039)&lt;$C1038,$C1039,$C1038-SUM($K1039:AC1039)),0)),0)</f>
        <v>0</v>
      </c>
      <c r="AE1039" s="247">
        <f ca="1">ROUND(IF(OR(AND($C1037=LataProjekcji,$E1037&gt;0),AND($C1037=LataProjekcji,$E1037=0,$D1038&lt;=10)),$E1038,IF($C1037&lt;LataProjekcji,IF((SUM($K1039:AD1039)+$C1039)&lt;$C1038,$C1039,$C1038-SUM($K1039:AD1039)),0)),0)</f>
        <v>0</v>
      </c>
    </row>
    <row r="1040" spans="1:31" hidden="1">
      <c r="A1040" s="258"/>
      <c r="B1040" s="21" t="s">
        <v>396</v>
      </c>
      <c r="C1040" s="22"/>
      <c r="D1040" s="21"/>
      <c r="E1040" s="21"/>
      <c r="F1040" s="21"/>
      <c r="G1040" s="21"/>
      <c r="I1040" s="21"/>
      <c r="J1040" s="21"/>
      <c r="K1040" s="22">
        <f ca="1">ROUND(K1039,0)</f>
        <v>0</v>
      </c>
      <c r="L1040" s="22">
        <f t="shared" ref="L1040:W1040" ca="1" si="1056">ROUND(K1040+L1039,0)</f>
        <v>0</v>
      </c>
      <c r="M1040" s="22">
        <f t="shared" ca="1" si="1056"/>
        <v>0</v>
      </c>
      <c r="N1040" s="22">
        <f t="shared" ca="1" si="1056"/>
        <v>0</v>
      </c>
      <c r="O1040" s="22">
        <f t="shared" ca="1" si="1056"/>
        <v>0</v>
      </c>
      <c r="P1040" s="22">
        <f t="shared" ca="1" si="1056"/>
        <v>0</v>
      </c>
      <c r="Q1040" s="22">
        <f t="shared" ca="1" si="1056"/>
        <v>0</v>
      </c>
      <c r="R1040" s="22">
        <f t="shared" ca="1" si="1056"/>
        <v>0</v>
      </c>
      <c r="S1040" s="22">
        <f t="shared" ca="1" si="1056"/>
        <v>0</v>
      </c>
      <c r="T1040" s="22">
        <f t="shared" ca="1" si="1056"/>
        <v>0</v>
      </c>
      <c r="U1040" s="22">
        <f t="shared" ca="1" si="1056"/>
        <v>0</v>
      </c>
      <c r="V1040" s="22">
        <f t="shared" ca="1" si="1056"/>
        <v>0</v>
      </c>
      <c r="W1040" s="22">
        <f t="shared" ca="1" si="1056"/>
        <v>0</v>
      </c>
      <c r="X1040" s="22">
        <f ca="1">ROUND(W1040+X1039,0)</f>
        <v>0</v>
      </c>
      <c r="Y1040" s="22">
        <f t="shared" ref="Y1040:AA1040" ca="1" si="1057">ROUND(X1040+Y1039,0)</f>
        <v>0</v>
      </c>
      <c r="Z1040" s="22">
        <f t="shared" ca="1" si="1057"/>
        <v>0</v>
      </c>
      <c r="AA1040" s="22">
        <f t="shared" ca="1" si="1057"/>
        <v>0</v>
      </c>
      <c r="AB1040" s="22">
        <f t="shared" ref="AB1040" ca="1" si="1058">ROUND(AA1040+AB1039,0)</f>
        <v>0</v>
      </c>
      <c r="AC1040" s="22">
        <f t="shared" ref="AC1040" ca="1" si="1059">ROUND(AB1040+AC1039,0)</f>
        <v>0</v>
      </c>
      <c r="AD1040" s="22">
        <f t="shared" ref="AD1040" ca="1" si="1060">ROUND(AC1040+AD1039,0)</f>
        <v>0</v>
      </c>
      <c r="AE1040" s="22">
        <f t="shared" ref="AE1040" ca="1" si="1061">ROUND(AD1040+AE1039,0)</f>
        <v>0</v>
      </c>
    </row>
    <row r="1041" spans="1:31" hidden="1">
      <c r="A1041" s="258"/>
      <c r="B1041" s="21" t="s">
        <v>387</v>
      </c>
      <c r="C1041" s="22"/>
      <c r="D1041" s="21"/>
      <c r="E1041" s="21"/>
      <c r="F1041" s="21"/>
      <c r="G1041" s="21"/>
      <c r="I1041" s="21"/>
      <c r="J1041" s="21"/>
      <c r="K1041" s="76">
        <f t="shared" ref="K1041:W1041" ca="1" si="1062">IF($C1037=LataProjekcji,ROUND($C1038-K1040,0),ROUND(IF(K1039=0,0,$C1038-K1040),0))</f>
        <v>0</v>
      </c>
      <c r="L1041" s="76">
        <f t="shared" ca="1" si="1062"/>
        <v>0</v>
      </c>
      <c r="M1041" s="76">
        <f t="shared" ca="1" si="1062"/>
        <v>0</v>
      </c>
      <c r="N1041" s="76">
        <f t="shared" ca="1" si="1062"/>
        <v>0</v>
      </c>
      <c r="O1041" s="76">
        <f t="shared" ca="1" si="1062"/>
        <v>0</v>
      </c>
      <c r="P1041" s="76">
        <f t="shared" ca="1" si="1062"/>
        <v>0</v>
      </c>
      <c r="Q1041" s="76">
        <f t="shared" ca="1" si="1062"/>
        <v>0</v>
      </c>
      <c r="R1041" s="76">
        <f t="shared" ca="1" si="1062"/>
        <v>0</v>
      </c>
      <c r="S1041" s="76">
        <f t="shared" ca="1" si="1062"/>
        <v>0</v>
      </c>
      <c r="T1041" s="76">
        <f t="shared" ca="1" si="1062"/>
        <v>0</v>
      </c>
      <c r="U1041" s="76">
        <f t="shared" ca="1" si="1062"/>
        <v>0</v>
      </c>
      <c r="V1041" s="76">
        <f t="shared" ca="1" si="1062"/>
        <v>0</v>
      </c>
      <c r="W1041" s="76">
        <f t="shared" ca="1" si="1062"/>
        <v>0</v>
      </c>
      <c r="X1041" s="76">
        <f t="shared" ref="X1041:AA1041" ca="1" si="1063">IF($C1037=LataProjekcji,ROUND($C1038-X1040,0),ROUND(IF(X1039=0,0,$C1038-X1040),0))</f>
        <v>0</v>
      </c>
      <c r="Y1041" s="76">
        <f t="shared" ca="1" si="1063"/>
        <v>0</v>
      </c>
      <c r="Z1041" s="76">
        <f t="shared" ca="1" si="1063"/>
        <v>0</v>
      </c>
      <c r="AA1041" s="76">
        <f t="shared" ca="1" si="1063"/>
        <v>0</v>
      </c>
      <c r="AB1041" s="76">
        <f t="shared" ref="AB1041:AE1041" ca="1" si="1064">IF($C1037=LataProjekcji,ROUND($C1038-AB1040,0),ROUND(IF(AB1039=0,0,$C1038-AB1040),0))</f>
        <v>0</v>
      </c>
      <c r="AC1041" s="76">
        <f t="shared" ca="1" si="1064"/>
        <v>0</v>
      </c>
      <c r="AD1041" s="76">
        <f t="shared" ca="1" si="1064"/>
        <v>0</v>
      </c>
      <c r="AE1041" s="76">
        <f t="shared" ca="1" si="1064"/>
        <v>0</v>
      </c>
    </row>
    <row r="1042" spans="1:31" hidden="1">
      <c r="A1042" s="258"/>
      <c r="B1042" s="21"/>
      <c r="C1042" s="22"/>
      <c r="D1042" s="21"/>
      <c r="E1042" s="21"/>
      <c r="F1042" s="21"/>
      <c r="G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</row>
    <row r="1043" spans="1:31" hidden="1">
      <c r="A1043" s="258"/>
      <c r="B1043" s="20" t="s">
        <v>372</v>
      </c>
      <c r="C1043" s="21">
        <f>C1036+1</f>
        <v>125</v>
      </c>
      <c r="D1043" s="453">
        <f>D1036+1</f>
        <v>259</v>
      </c>
      <c r="E1043" s="21"/>
      <c r="F1043" s="21"/>
      <c r="G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258"/>
      <c r="B1044" s="21" t="s">
        <v>394</v>
      </c>
      <c r="C1044" s="164">
        <f ca="1">IFERROR(YEAR(OFFSET($D$62,C1043,0)),0)</f>
        <v>0</v>
      </c>
      <c r="D1044" s="164">
        <f ca="1">IFERROR(MONTH(OFFSET($D$62,C1043,0)),0)</f>
        <v>0</v>
      </c>
      <c r="E1044" s="522">
        <f ca="1">IleMiesiecyDoKoncaRokuRozliczenieDotacji</f>
        <v>0</v>
      </c>
      <c r="F1044" s="21"/>
      <c r="G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258"/>
      <c r="B1045" s="21" t="s">
        <v>387</v>
      </c>
      <c r="C1045" s="244">
        <f ca="1">IF(OFFSET($F$62,C1043,0)&lt;0,0,OFFSET($F$62,C1043,0))</f>
        <v>0</v>
      </c>
      <c r="D1045" s="22" t="str">
        <f ca="1">OFFSET($C$62,C1043,0)</f>
        <v/>
      </c>
      <c r="E1045" s="22">
        <f ca="1">IF(D1045&gt;10,ROUND(($C1046/12)*$E1044,0),$C1045)</f>
        <v>0</v>
      </c>
      <c r="F1045" s="21"/>
      <c r="G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258"/>
      <c r="B1046" s="21" t="s">
        <v>395</v>
      </c>
      <c r="C1046" s="656">
        <f ca="1">IF(ISBLANK(OFFSET($D$62,C1043,0)),0,IF(OFFSET($C$62,C1043,0)&gt;10,ROUND(C1045*D1046,0),IF(C1045&lt;0,0,C1045)))</f>
        <v>0</v>
      </c>
      <c r="D1046" s="654">
        <f ca="1">'Środki trwałe'!C1863</f>
        <v>0</v>
      </c>
      <c r="E1046" s="21"/>
      <c r="F1046" s="21"/>
      <c r="G1046" s="21"/>
      <c r="I1046" s="21"/>
      <c r="J1046" s="21"/>
      <c r="K1046" s="74">
        <f ca="1">ROUND(IF($C1044=LataProjekcji,$E1045,IF($C1044=LataProjekcji,$C1046,0)),0)</f>
        <v>0</v>
      </c>
      <c r="L1046" s="247">
        <f ca="1">ROUND(IF(OR(AND($C1044=LataProjekcji,$E1044&gt;0),AND($C1044=LataProjekcji,$E1044=0,$D1045&lt;=10)),$E1045,IF($C1044&lt;LataProjekcji,IF((SUM($K1046:K1046)+$C1046)&lt;$C1045,$C1046,$C1045-SUM($K1046:K1046)),0)),0)</f>
        <v>0</v>
      </c>
      <c r="M1046" s="247">
        <f ca="1">ROUND(IF(OR(AND($C1044=LataProjekcji,$E1044&gt;0),AND($C1044=LataProjekcji,$E1044=0,$D1045&lt;=10)),$E1045,IF($C1044&lt;LataProjekcji,IF((SUM($K1046:L1046)+$C1046)&lt;$C1045,$C1046,$C1045-SUM($K1046:L1046)),0)),0)</f>
        <v>0</v>
      </c>
      <c r="N1046" s="247">
        <f ca="1">ROUND(IF(OR(AND($C1044=LataProjekcji,$E1044&gt;0),AND($C1044=LataProjekcji,$E1044=0,$D1045&lt;=10)),$E1045,IF($C1044&lt;LataProjekcji,IF((SUM($K1046:M1046)+$C1046)&lt;$C1045,$C1046,$C1045-SUM($K1046:M1046)),0)),0)</f>
        <v>0</v>
      </c>
      <c r="O1046" s="247">
        <f ca="1">ROUND(IF(OR(AND($C1044=LataProjekcji,$E1044&gt;0),AND($C1044=LataProjekcji,$E1044=0,$D1045&lt;=10)),$E1045,IF($C1044&lt;LataProjekcji,IF((SUM($K1046:N1046)+$C1046)&lt;$C1045,$C1046,$C1045-SUM($K1046:N1046)),0)),0)</f>
        <v>0</v>
      </c>
      <c r="P1046" s="247">
        <f ca="1">ROUND(IF(OR(AND($C1044=LataProjekcji,$E1044&gt;0),AND($C1044=LataProjekcji,$E1044=0,$D1045&lt;=10)),$E1045,IF($C1044&lt;LataProjekcji,IF((SUM($K1046:O1046)+$C1046)&lt;$C1045,$C1046,$C1045-SUM($K1046:O1046)),0)),0)</f>
        <v>0</v>
      </c>
      <c r="Q1046" s="247">
        <f ca="1">ROUND(IF(OR(AND($C1044=LataProjekcji,$E1044&gt;0),AND($C1044=LataProjekcji,$E1044=0,$D1045&lt;=10)),$E1045,IF($C1044&lt;LataProjekcji,IF((SUM($K1046:P1046)+$C1046)&lt;$C1045,$C1046,$C1045-SUM($K1046:P1046)),0)),0)</f>
        <v>0</v>
      </c>
      <c r="R1046" s="247">
        <f ca="1">ROUND(IF(OR(AND($C1044=LataProjekcji,$E1044&gt;0),AND($C1044=LataProjekcji,$E1044=0,$D1045&lt;=10)),$E1045,IF($C1044&lt;LataProjekcji,IF((SUM($K1046:Q1046)+$C1046)&lt;$C1045,$C1046,$C1045-SUM($K1046:Q1046)),0)),0)</f>
        <v>0</v>
      </c>
      <c r="S1046" s="247">
        <f ca="1">ROUND(IF(OR(AND($C1044=LataProjekcji,$E1044&gt;0),AND($C1044=LataProjekcji,$E1044=0,$D1045&lt;=10)),$E1045,IF($C1044&lt;LataProjekcji,IF((SUM($K1046:R1046)+$C1046)&lt;$C1045,$C1046,$C1045-SUM($K1046:R1046)),0)),0)</f>
        <v>0</v>
      </c>
      <c r="T1046" s="247">
        <f ca="1">ROUND(IF(OR(AND($C1044=LataProjekcji,$E1044&gt;0),AND($C1044=LataProjekcji,$E1044=0,$D1045&lt;=10)),$E1045,IF($C1044&lt;LataProjekcji,IF((SUM($K1046:S1046)+$C1046)&lt;$C1045,$C1046,$C1045-SUM($K1046:S1046)),0)),0)</f>
        <v>0</v>
      </c>
      <c r="U1046" s="247">
        <f ca="1">ROUND(IF(OR(AND($C1044=LataProjekcji,$E1044&gt;0),AND($C1044=LataProjekcji,$E1044=0,$D1045&lt;=10)),$E1045,IF($C1044&lt;LataProjekcji,IF((SUM($K1046:T1046)+$C1046)&lt;$C1045,$C1046,$C1045-SUM($K1046:T1046)),0)),0)</f>
        <v>0</v>
      </c>
      <c r="V1046" s="247">
        <f ca="1">ROUND(IF(OR(AND($C1044=LataProjekcji,$E1044&gt;0),AND($C1044=LataProjekcji,$E1044=0,$D1045&lt;=10)),$E1045,IF($C1044&lt;LataProjekcji,IF((SUM($K1046:U1046)+$C1046)&lt;$C1045,$C1046,$C1045-SUM($K1046:U1046)),0)),0)</f>
        <v>0</v>
      </c>
      <c r="W1046" s="247">
        <f ca="1">ROUND(IF(OR(AND($C1044=LataProjekcji,$E1044&gt;0),AND($C1044=LataProjekcji,$E1044=0,$D1045&lt;=10)),$E1045,IF($C1044&lt;LataProjekcji,IF((SUM($K1046:V1046)+$C1046)&lt;$C1045,$C1046,$C1045-SUM($K1046:V1046)),0)),0)</f>
        <v>0</v>
      </c>
      <c r="X1046" s="247">
        <f ca="1">ROUND(IF(OR(AND($C1044=LataProjekcji,$E1044&gt;0),AND($C1044=LataProjekcji,$E1044=0,$D1045&lt;=10)),$E1045,IF($C1044&lt;LataProjekcji,IF((SUM($K1046:W1046)+$C1046)&lt;$C1045,$C1046,$C1045-SUM($K1046:W1046)),0)),0)</f>
        <v>0</v>
      </c>
      <c r="Y1046" s="247">
        <f ca="1">ROUND(IF(OR(AND($C1044=LataProjekcji,$E1044&gt;0),AND($C1044=LataProjekcji,$E1044=0,$D1045&lt;=10)),$E1045,IF($C1044&lt;LataProjekcji,IF((SUM($K1046:X1046)+$C1046)&lt;$C1045,$C1046,$C1045-SUM($K1046:X1046)),0)),0)</f>
        <v>0</v>
      </c>
      <c r="Z1046" s="247">
        <f ca="1">ROUND(IF(OR(AND($C1044=LataProjekcji,$E1044&gt;0),AND($C1044=LataProjekcji,$E1044=0,$D1045&lt;=10)),$E1045,IF($C1044&lt;LataProjekcji,IF((SUM($K1046:Y1046)+$C1046)&lt;$C1045,$C1046,$C1045-SUM($K1046:Y1046)),0)),0)</f>
        <v>0</v>
      </c>
      <c r="AA1046" s="247">
        <f ca="1">ROUND(IF(OR(AND($C1044=LataProjekcji,$E1044&gt;0),AND($C1044=LataProjekcji,$E1044=0,$D1045&lt;=10)),$E1045,IF($C1044&lt;LataProjekcji,IF((SUM($K1046:Z1046)+$C1046)&lt;$C1045,$C1046,$C1045-SUM($K1046:Z1046)),0)),0)</f>
        <v>0</v>
      </c>
      <c r="AB1046" s="247">
        <f ca="1">ROUND(IF(OR(AND($C1044=LataProjekcji,$E1044&gt;0),AND($C1044=LataProjekcji,$E1044=0,$D1045&lt;=10)),$E1045,IF($C1044&lt;LataProjekcji,IF((SUM($K1046:AA1046)+$C1046)&lt;$C1045,$C1046,$C1045-SUM($K1046:AA1046)),0)),0)</f>
        <v>0</v>
      </c>
      <c r="AC1046" s="247">
        <f ca="1">ROUND(IF(OR(AND($C1044=LataProjekcji,$E1044&gt;0),AND($C1044=LataProjekcji,$E1044=0,$D1045&lt;=10)),$E1045,IF($C1044&lt;LataProjekcji,IF((SUM($K1046:AB1046)+$C1046)&lt;$C1045,$C1046,$C1045-SUM($K1046:AB1046)),0)),0)</f>
        <v>0</v>
      </c>
      <c r="AD1046" s="247">
        <f ca="1">ROUND(IF(OR(AND($C1044=LataProjekcji,$E1044&gt;0),AND($C1044=LataProjekcji,$E1044=0,$D1045&lt;=10)),$E1045,IF($C1044&lt;LataProjekcji,IF((SUM($K1046:AC1046)+$C1046)&lt;$C1045,$C1046,$C1045-SUM($K1046:AC1046)),0)),0)</f>
        <v>0</v>
      </c>
      <c r="AE1046" s="247">
        <f ca="1">ROUND(IF(OR(AND($C1044=LataProjekcji,$E1044&gt;0),AND($C1044=LataProjekcji,$E1044=0,$D1045&lt;=10)),$E1045,IF($C1044&lt;LataProjekcji,IF((SUM($K1046:AD1046)+$C1046)&lt;$C1045,$C1046,$C1045-SUM($K1046:AD1046)),0)),0)</f>
        <v>0</v>
      </c>
    </row>
    <row r="1047" spans="1:31" hidden="1">
      <c r="A1047" s="258"/>
      <c r="B1047" s="21" t="s">
        <v>396</v>
      </c>
      <c r="C1047" s="22"/>
      <c r="D1047" s="21"/>
      <c r="E1047" s="21"/>
      <c r="F1047" s="21"/>
      <c r="G1047" s="21"/>
      <c r="I1047" s="21"/>
      <c r="J1047" s="21"/>
      <c r="K1047" s="22">
        <f ca="1">ROUND(K1046,0)</f>
        <v>0</v>
      </c>
      <c r="L1047" s="22">
        <f t="shared" ref="L1047:W1047" ca="1" si="1065">ROUND(K1047+L1046,0)</f>
        <v>0</v>
      </c>
      <c r="M1047" s="22">
        <f t="shared" ca="1" si="1065"/>
        <v>0</v>
      </c>
      <c r="N1047" s="22">
        <f t="shared" ca="1" si="1065"/>
        <v>0</v>
      </c>
      <c r="O1047" s="22">
        <f t="shared" ca="1" si="1065"/>
        <v>0</v>
      </c>
      <c r="P1047" s="22">
        <f t="shared" ca="1" si="1065"/>
        <v>0</v>
      </c>
      <c r="Q1047" s="22">
        <f t="shared" ca="1" si="1065"/>
        <v>0</v>
      </c>
      <c r="R1047" s="22">
        <f t="shared" ca="1" si="1065"/>
        <v>0</v>
      </c>
      <c r="S1047" s="22">
        <f t="shared" ca="1" si="1065"/>
        <v>0</v>
      </c>
      <c r="T1047" s="22">
        <f t="shared" ca="1" si="1065"/>
        <v>0</v>
      </c>
      <c r="U1047" s="22">
        <f t="shared" ca="1" si="1065"/>
        <v>0</v>
      </c>
      <c r="V1047" s="22">
        <f t="shared" ca="1" si="1065"/>
        <v>0</v>
      </c>
      <c r="W1047" s="22">
        <f t="shared" ca="1" si="1065"/>
        <v>0</v>
      </c>
      <c r="X1047" s="22">
        <f ca="1">ROUND(W1047+X1046,0)</f>
        <v>0</v>
      </c>
      <c r="Y1047" s="22">
        <f t="shared" ref="Y1047:AA1047" ca="1" si="1066">ROUND(X1047+Y1046,0)</f>
        <v>0</v>
      </c>
      <c r="Z1047" s="22">
        <f t="shared" ca="1" si="1066"/>
        <v>0</v>
      </c>
      <c r="AA1047" s="22">
        <f t="shared" ca="1" si="1066"/>
        <v>0</v>
      </c>
      <c r="AB1047" s="22">
        <f t="shared" ref="AB1047" ca="1" si="1067">ROUND(AA1047+AB1046,0)</f>
        <v>0</v>
      </c>
      <c r="AC1047" s="22">
        <f t="shared" ref="AC1047" ca="1" si="1068">ROUND(AB1047+AC1046,0)</f>
        <v>0</v>
      </c>
      <c r="AD1047" s="22">
        <f t="shared" ref="AD1047" ca="1" si="1069">ROUND(AC1047+AD1046,0)</f>
        <v>0</v>
      </c>
      <c r="AE1047" s="22">
        <f t="shared" ref="AE1047" ca="1" si="1070">ROUND(AD1047+AE1046,0)</f>
        <v>0</v>
      </c>
    </row>
    <row r="1048" spans="1:31" hidden="1">
      <c r="A1048" s="258"/>
      <c r="B1048" s="21" t="s">
        <v>387</v>
      </c>
      <c r="C1048" s="22"/>
      <c r="D1048" s="21"/>
      <c r="E1048" s="21"/>
      <c r="F1048" s="21"/>
      <c r="G1048" s="21"/>
      <c r="I1048" s="21"/>
      <c r="J1048" s="21"/>
      <c r="K1048" s="76">
        <f t="shared" ref="K1048:W1048" ca="1" si="1071">IF($C1044=LataProjekcji,ROUND($C1045-K1047,0),ROUND(IF(K1046=0,0,$C1045-K1047),0))</f>
        <v>0</v>
      </c>
      <c r="L1048" s="76">
        <f t="shared" ca="1" si="1071"/>
        <v>0</v>
      </c>
      <c r="M1048" s="76">
        <f t="shared" ca="1" si="1071"/>
        <v>0</v>
      </c>
      <c r="N1048" s="76">
        <f t="shared" ca="1" si="1071"/>
        <v>0</v>
      </c>
      <c r="O1048" s="76">
        <f t="shared" ca="1" si="1071"/>
        <v>0</v>
      </c>
      <c r="P1048" s="76">
        <f t="shared" ca="1" si="1071"/>
        <v>0</v>
      </c>
      <c r="Q1048" s="76">
        <f t="shared" ca="1" si="1071"/>
        <v>0</v>
      </c>
      <c r="R1048" s="76">
        <f t="shared" ca="1" si="1071"/>
        <v>0</v>
      </c>
      <c r="S1048" s="76">
        <f t="shared" ca="1" si="1071"/>
        <v>0</v>
      </c>
      <c r="T1048" s="76">
        <f t="shared" ca="1" si="1071"/>
        <v>0</v>
      </c>
      <c r="U1048" s="76">
        <f t="shared" ca="1" si="1071"/>
        <v>0</v>
      </c>
      <c r="V1048" s="76">
        <f t="shared" ca="1" si="1071"/>
        <v>0</v>
      </c>
      <c r="W1048" s="76">
        <f t="shared" ca="1" si="1071"/>
        <v>0</v>
      </c>
      <c r="X1048" s="76">
        <f t="shared" ref="X1048:AA1048" ca="1" si="1072">IF($C1044=LataProjekcji,ROUND($C1045-X1047,0),ROUND(IF(X1046=0,0,$C1045-X1047),0))</f>
        <v>0</v>
      </c>
      <c r="Y1048" s="76">
        <f t="shared" ca="1" si="1072"/>
        <v>0</v>
      </c>
      <c r="Z1048" s="76">
        <f t="shared" ca="1" si="1072"/>
        <v>0</v>
      </c>
      <c r="AA1048" s="76">
        <f t="shared" ca="1" si="1072"/>
        <v>0</v>
      </c>
      <c r="AB1048" s="76">
        <f t="shared" ref="AB1048:AE1048" ca="1" si="1073">IF($C1044=LataProjekcji,ROUND($C1045-AB1047,0),ROUND(IF(AB1046=0,0,$C1045-AB1047),0))</f>
        <v>0</v>
      </c>
      <c r="AC1048" s="76">
        <f t="shared" ca="1" si="1073"/>
        <v>0</v>
      </c>
      <c r="AD1048" s="76">
        <f t="shared" ca="1" si="1073"/>
        <v>0</v>
      </c>
      <c r="AE1048" s="76">
        <f t="shared" ca="1" si="1073"/>
        <v>0</v>
      </c>
    </row>
    <row r="1049" spans="1:31" hidden="1">
      <c r="A1049" s="258"/>
      <c r="B1049" s="20"/>
      <c r="C1049" s="21"/>
      <c r="D1049" s="21"/>
      <c r="E1049" s="21"/>
      <c r="F1049" s="21"/>
      <c r="G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258"/>
      <c r="B1050" s="20" t="s">
        <v>372</v>
      </c>
      <c r="C1050" s="21">
        <f>C1043+1</f>
        <v>126</v>
      </c>
      <c r="D1050" s="453">
        <f>D1043+1</f>
        <v>260</v>
      </c>
      <c r="E1050" s="21"/>
      <c r="F1050" s="21"/>
      <c r="G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258"/>
      <c r="B1051" s="21" t="s">
        <v>394</v>
      </c>
      <c r="C1051" s="164">
        <f ca="1">IFERROR(YEAR(OFFSET($D$62,C1050,0)),0)</f>
        <v>0</v>
      </c>
      <c r="D1051" s="164">
        <f ca="1">IFERROR(MONTH(OFFSET($D$62,C1050,0)),0)</f>
        <v>0</v>
      </c>
      <c r="E1051" s="522">
        <f ca="1">IleMiesiecyDoKoncaRokuRozliczenieDotacji</f>
        <v>0</v>
      </c>
      <c r="F1051" s="21"/>
      <c r="G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258"/>
      <c r="B1052" s="21" t="s">
        <v>387</v>
      </c>
      <c r="C1052" s="244">
        <f ca="1">IF(OFFSET($F$62,C1050,0)&lt;0,0,OFFSET($F$62,C1050,0))</f>
        <v>0</v>
      </c>
      <c r="D1052" s="22" t="str">
        <f ca="1">OFFSET($C$62,C1050,0)</f>
        <v/>
      </c>
      <c r="E1052" s="22">
        <f ca="1">IF(D1052&gt;10,ROUND(($C1053/12)*$E1051,0),$C1052)</f>
        <v>0</v>
      </c>
      <c r="F1052" s="21"/>
      <c r="G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258"/>
      <c r="B1053" s="21" t="s">
        <v>395</v>
      </c>
      <c r="C1053" s="656">
        <f ca="1">IF(ISBLANK(OFFSET($D$62,C1050,0)),0,IF(OFFSET($C$62,C1050,0)&gt;10,ROUND(C1052*D1053,0),IF(C1052&lt;0,0,C1052)))</f>
        <v>0</v>
      </c>
      <c r="D1053" s="654">
        <f ca="1">'Środki trwałe'!C1870</f>
        <v>0</v>
      </c>
      <c r="E1053" s="21"/>
      <c r="F1053" s="21"/>
      <c r="G1053" s="21"/>
      <c r="I1053" s="21"/>
      <c r="J1053" s="21"/>
      <c r="K1053" s="74">
        <f ca="1">ROUND(IF($C1051=LataProjekcji,$E1052,IF($C1051=LataProjekcji,$C1053,0)),0)</f>
        <v>0</v>
      </c>
      <c r="L1053" s="247">
        <f ca="1">ROUND(IF(OR(AND($C1051=LataProjekcji,$E1051&gt;0),AND($C1051=LataProjekcji,$E1051=0,$D1052&lt;=10)),$E1052,IF($C1051&lt;LataProjekcji,IF((SUM($K1053:K1053)+$C1053)&lt;$C1052,$C1053,$C1052-SUM($K1053:K1053)),0)),0)</f>
        <v>0</v>
      </c>
      <c r="M1053" s="247">
        <f ca="1">ROUND(IF(OR(AND($C1051=LataProjekcji,$E1051&gt;0),AND($C1051=LataProjekcji,$E1051=0,$D1052&lt;=10)),$E1052,IF($C1051&lt;LataProjekcji,IF((SUM($K1053:L1053)+$C1053)&lt;$C1052,$C1053,$C1052-SUM($K1053:L1053)),0)),0)</f>
        <v>0</v>
      </c>
      <c r="N1053" s="247">
        <f ca="1">ROUND(IF(OR(AND($C1051=LataProjekcji,$E1051&gt;0),AND($C1051=LataProjekcji,$E1051=0,$D1052&lt;=10)),$E1052,IF($C1051&lt;LataProjekcji,IF((SUM($K1053:M1053)+$C1053)&lt;$C1052,$C1053,$C1052-SUM($K1053:M1053)),0)),0)</f>
        <v>0</v>
      </c>
      <c r="O1053" s="247">
        <f ca="1">ROUND(IF(OR(AND($C1051=LataProjekcji,$E1051&gt;0),AND($C1051=LataProjekcji,$E1051=0,$D1052&lt;=10)),$E1052,IF($C1051&lt;LataProjekcji,IF((SUM($K1053:N1053)+$C1053)&lt;$C1052,$C1053,$C1052-SUM($K1053:N1053)),0)),0)</f>
        <v>0</v>
      </c>
      <c r="P1053" s="247">
        <f ca="1">ROUND(IF(OR(AND($C1051=LataProjekcji,$E1051&gt;0),AND($C1051=LataProjekcji,$E1051=0,$D1052&lt;=10)),$E1052,IF($C1051&lt;LataProjekcji,IF((SUM($K1053:O1053)+$C1053)&lt;$C1052,$C1053,$C1052-SUM($K1053:O1053)),0)),0)</f>
        <v>0</v>
      </c>
      <c r="Q1053" s="247">
        <f ca="1">ROUND(IF(OR(AND($C1051=LataProjekcji,$E1051&gt;0),AND($C1051=LataProjekcji,$E1051=0,$D1052&lt;=10)),$E1052,IF($C1051&lt;LataProjekcji,IF((SUM($K1053:P1053)+$C1053)&lt;$C1052,$C1053,$C1052-SUM($K1053:P1053)),0)),0)</f>
        <v>0</v>
      </c>
      <c r="R1053" s="247">
        <f ca="1">ROUND(IF(OR(AND($C1051=LataProjekcji,$E1051&gt;0),AND($C1051=LataProjekcji,$E1051=0,$D1052&lt;=10)),$E1052,IF($C1051&lt;LataProjekcji,IF((SUM($K1053:Q1053)+$C1053)&lt;$C1052,$C1053,$C1052-SUM($K1053:Q1053)),0)),0)</f>
        <v>0</v>
      </c>
      <c r="S1053" s="247">
        <f ca="1">ROUND(IF(OR(AND($C1051=LataProjekcji,$E1051&gt;0),AND($C1051=LataProjekcji,$E1051=0,$D1052&lt;=10)),$E1052,IF($C1051&lt;LataProjekcji,IF((SUM($K1053:R1053)+$C1053)&lt;$C1052,$C1053,$C1052-SUM($K1053:R1053)),0)),0)</f>
        <v>0</v>
      </c>
      <c r="T1053" s="247">
        <f ca="1">ROUND(IF(OR(AND($C1051=LataProjekcji,$E1051&gt;0),AND($C1051=LataProjekcji,$E1051=0,$D1052&lt;=10)),$E1052,IF($C1051&lt;LataProjekcji,IF((SUM($K1053:S1053)+$C1053)&lt;$C1052,$C1053,$C1052-SUM($K1053:S1053)),0)),0)</f>
        <v>0</v>
      </c>
      <c r="U1053" s="247">
        <f ca="1">ROUND(IF(OR(AND($C1051=LataProjekcji,$E1051&gt;0),AND($C1051=LataProjekcji,$E1051=0,$D1052&lt;=10)),$E1052,IF($C1051&lt;LataProjekcji,IF((SUM($K1053:T1053)+$C1053)&lt;$C1052,$C1053,$C1052-SUM($K1053:T1053)),0)),0)</f>
        <v>0</v>
      </c>
      <c r="V1053" s="247">
        <f ca="1">ROUND(IF(OR(AND($C1051=LataProjekcji,$E1051&gt;0),AND($C1051=LataProjekcji,$E1051=0,$D1052&lt;=10)),$E1052,IF($C1051&lt;LataProjekcji,IF((SUM($K1053:U1053)+$C1053)&lt;$C1052,$C1053,$C1052-SUM($K1053:U1053)),0)),0)</f>
        <v>0</v>
      </c>
      <c r="W1053" s="247">
        <f ca="1">ROUND(IF(OR(AND($C1051=LataProjekcji,$E1051&gt;0),AND($C1051=LataProjekcji,$E1051=0,$D1052&lt;=10)),$E1052,IF($C1051&lt;LataProjekcji,IF((SUM($K1053:V1053)+$C1053)&lt;$C1052,$C1053,$C1052-SUM($K1053:V1053)),0)),0)</f>
        <v>0</v>
      </c>
      <c r="X1053" s="247">
        <f ca="1">ROUND(IF(OR(AND($C1051=LataProjekcji,$E1051&gt;0),AND($C1051=LataProjekcji,$E1051=0,$D1052&lt;=10)),$E1052,IF($C1051&lt;LataProjekcji,IF((SUM($K1053:W1053)+$C1053)&lt;$C1052,$C1053,$C1052-SUM($K1053:W1053)),0)),0)</f>
        <v>0</v>
      </c>
      <c r="Y1053" s="247">
        <f ca="1">ROUND(IF(OR(AND($C1051=LataProjekcji,$E1051&gt;0),AND($C1051=LataProjekcji,$E1051=0,$D1052&lt;=10)),$E1052,IF($C1051&lt;LataProjekcji,IF((SUM($K1053:X1053)+$C1053)&lt;$C1052,$C1053,$C1052-SUM($K1053:X1053)),0)),0)</f>
        <v>0</v>
      </c>
      <c r="Z1053" s="247">
        <f ca="1">ROUND(IF(OR(AND($C1051=LataProjekcji,$E1051&gt;0),AND($C1051=LataProjekcji,$E1051=0,$D1052&lt;=10)),$E1052,IF($C1051&lt;LataProjekcji,IF((SUM($K1053:Y1053)+$C1053)&lt;$C1052,$C1053,$C1052-SUM($K1053:Y1053)),0)),0)</f>
        <v>0</v>
      </c>
      <c r="AA1053" s="247">
        <f ca="1">ROUND(IF(OR(AND($C1051=LataProjekcji,$E1051&gt;0),AND($C1051=LataProjekcji,$E1051=0,$D1052&lt;=10)),$E1052,IF($C1051&lt;LataProjekcji,IF((SUM($K1053:Z1053)+$C1053)&lt;$C1052,$C1053,$C1052-SUM($K1053:Z1053)),0)),0)</f>
        <v>0</v>
      </c>
      <c r="AB1053" s="247">
        <f ca="1">ROUND(IF(OR(AND($C1051=LataProjekcji,$E1051&gt;0),AND($C1051=LataProjekcji,$E1051=0,$D1052&lt;=10)),$E1052,IF($C1051&lt;LataProjekcji,IF((SUM($K1053:AA1053)+$C1053)&lt;$C1052,$C1053,$C1052-SUM($K1053:AA1053)),0)),0)</f>
        <v>0</v>
      </c>
      <c r="AC1053" s="247">
        <f ca="1">ROUND(IF(OR(AND($C1051=LataProjekcji,$E1051&gt;0),AND($C1051=LataProjekcji,$E1051=0,$D1052&lt;=10)),$E1052,IF($C1051&lt;LataProjekcji,IF((SUM($K1053:AB1053)+$C1053)&lt;$C1052,$C1053,$C1052-SUM($K1053:AB1053)),0)),0)</f>
        <v>0</v>
      </c>
      <c r="AD1053" s="247">
        <f ca="1">ROUND(IF(OR(AND($C1051=LataProjekcji,$E1051&gt;0),AND($C1051=LataProjekcji,$E1051=0,$D1052&lt;=10)),$E1052,IF($C1051&lt;LataProjekcji,IF((SUM($K1053:AC1053)+$C1053)&lt;$C1052,$C1053,$C1052-SUM($K1053:AC1053)),0)),0)</f>
        <v>0</v>
      </c>
      <c r="AE1053" s="247">
        <f ca="1">ROUND(IF(OR(AND($C1051=LataProjekcji,$E1051&gt;0),AND($C1051=LataProjekcji,$E1051=0,$D1052&lt;=10)),$E1052,IF($C1051&lt;LataProjekcji,IF((SUM($K1053:AD1053)+$C1053)&lt;$C1052,$C1053,$C1052-SUM($K1053:AD1053)),0)),0)</f>
        <v>0</v>
      </c>
    </row>
    <row r="1054" spans="1:31" hidden="1">
      <c r="A1054" s="258"/>
      <c r="B1054" s="21" t="s">
        <v>396</v>
      </c>
      <c r="C1054" s="22"/>
      <c r="D1054" s="21"/>
      <c r="E1054" s="21"/>
      <c r="F1054" s="21"/>
      <c r="G1054" s="21"/>
      <c r="I1054" s="21"/>
      <c r="J1054" s="21"/>
      <c r="K1054" s="22">
        <f ca="1">ROUND(K1053,0)</f>
        <v>0</v>
      </c>
      <c r="L1054" s="22">
        <f t="shared" ref="L1054:W1054" ca="1" si="1074">ROUND(K1054+L1053,0)</f>
        <v>0</v>
      </c>
      <c r="M1054" s="22">
        <f t="shared" ca="1" si="1074"/>
        <v>0</v>
      </c>
      <c r="N1054" s="22">
        <f t="shared" ca="1" si="1074"/>
        <v>0</v>
      </c>
      <c r="O1054" s="22">
        <f t="shared" ca="1" si="1074"/>
        <v>0</v>
      </c>
      <c r="P1054" s="22">
        <f t="shared" ca="1" si="1074"/>
        <v>0</v>
      </c>
      <c r="Q1054" s="22">
        <f t="shared" ca="1" si="1074"/>
        <v>0</v>
      </c>
      <c r="R1054" s="22">
        <f t="shared" ca="1" si="1074"/>
        <v>0</v>
      </c>
      <c r="S1054" s="22">
        <f t="shared" ca="1" si="1074"/>
        <v>0</v>
      </c>
      <c r="T1054" s="22">
        <f t="shared" ca="1" si="1074"/>
        <v>0</v>
      </c>
      <c r="U1054" s="22">
        <f t="shared" ca="1" si="1074"/>
        <v>0</v>
      </c>
      <c r="V1054" s="22">
        <f t="shared" ca="1" si="1074"/>
        <v>0</v>
      </c>
      <c r="W1054" s="22">
        <f t="shared" ca="1" si="1074"/>
        <v>0</v>
      </c>
      <c r="X1054" s="22">
        <f ca="1">ROUND(W1054+X1053,0)</f>
        <v>0</v>
      </c>
      <c r="Y1054" s="22">
        <f t="shared" ref="Y1054:AA1054" ca="1" si="1075">ROUND(X1054+Y1053,0)</f>
        <v>0</v>
      </c>
      <c r="Z1054" s="22">
        <f t="shared" ca="1" si="1075"/>
        <v>0</v>
      </c>
      <c r="AA1054" s="22">
        <f t="shared" ca="1" si="1075"/>
        <v>0</v>
      </c>
      <c r="AB1054" s="22">
        <f t="shared" ref="AB1054" ca="1" si="1076">ROUND(AA1054+AB1053,0)</f>
        <v>0</v>
      </c>
      <c r="AC1054" s="22">
        <f t="shared" ref="AC1054" ca="1" si="1077">ROUND(AB1054+AC1053,0)</f>
        <v>0</v>
      </c>
      <c r="AD1054" s="22">
        <f t="shared" ref="AD1054" ca="1" si="1078">ROUND(AC1054+AD1053,0)</f>
        <v>0</v>
      </c>
      <c r="AE1054" s="22">
        <f t="shared" ref="AE1054" ca="1" si="1079">ROUND(AD1054+AE1053,0)</f>
        <v>0</v>
      </c>
    </row>
    <row r="1055" spans="1:31" hidden="1">
      <c r="A1055" s="258"/>
      <c r="B1055" s="21" t="s">
        <v>387</v>
      </c>
      <c r="C1055" s="22"/>
      <c r="D1055" s="21"/>
      <c r="E1055" s="21"/>
      <c r="F1055" s="21"/>
      <c r="G1055" s="21"/>
      <c r="I1055" s="21"/>
      <c r="J1055" s="21"/>
      <c r="K1055" s="76">
        <f t="shared" ref="K1055:W1055" ca="1" si="1080">IF($C1051=LataProjekcji,ROUND($C1052-K1054,0),ROUND(IF(K1053=0,0,$C1052-K1054),0))</f>
        <v>0</v>
      </c>
      <c r="L1055" s="76">
        <f t="shared" ca="1" si="1080"/>
        <v>0</v>
      </c>
      <c r="M1055" s="76">
        <f t="shared" ca="1" si="1080"/>
        <v>0</v>
      </c>
      <c r="N1055" s="76">
        <f t="shared" ca="1" si="1080"/>
        <v>0</v>
      </c>
      <c r="O1055" s="76">
        <f t="shared" ca="1" si="1080"/>
        <v>0</v>
      </c>
      <c r="P1055" s="76">
        <f t="shared" ca="1" si="1080"/>
        <v>0</v>
      </c>
      <c r="Q1055" s="76">
        <f t="shared" ca="1" si="1080"/>
        <v>0</v>
      </c>
      <c r="R1055" s="76">
        <f t="shared" ca="1" si="1080"/>
        <v>0</v>
      </c>
      <c r="S1055" s="76">
        <f t="shared" ca="1" si="1080"/>
        <v>0</v>
      </c>
      <c r="T1055" s="76">
        <f t="shared" ca="1" si="1080"/>
        <v>0</v>
      </c>
      <c r="U1055" s="76">
        <f t="shared" ca="1" si="1080"/>
        <v>0</v>
      </c>
      <c r="V1055" s="76">
        <f t="shared" ca="1" si="1080"/>
        <v>0</v>
      </c>
      <c r="W1055" s="76">
        <f t="shared" ca="1" si="1080"/>
        <v>0</v>
      </c>
      <c r="X1055" s="76">
        <f t="shared" ref="X1055:AA1055" ca="1" si="1081">IF($C1051=LataProjekcji,ROUND($C1052-X1054,0),ROUND(IF(X1053=0,0,$C1052-X1054),0))</f>
        <v>0</v>
      </c>
      <c r="Y1055" s="76">
        <f t="shared" ca="1" si="1081"/>
        <v>0</v>
      </c>
      <c r="Z1055" s="76">
        <f t="shared" ca="1" si="1081"/>
        <v>0</v>
      </c>
      <c r="AA1055" s="76">
        <f t="shared" ca="1" si="1081"/>
        <v>0</v>
      </c>
      <c r="AB1055" s="76">
        <f t="shared" ref="AB1055:AE1055" ca="1" si="1082">IF($C1051=LataProjekcji,ROUND($C1052-AB1054,0),ROUND(IF(AB1053=0,0,$C1052-AB1054),0))</f>
        <v>0</v>
      </c>
      <c r="AC1055" s="76">
        <f t="shared" ca="1" si="1082"/>
        <v>0</v>
      </c>
      <c r="AD1055" s="76">
        <f t="shared" ca="1" si="1082"/>
        <v>0</v>
      </c>
      <c r="AE1055" s="76">
        <f t="shared" ca="1" si="1082"/>
        <v>0</v>
      </c>
    </row>
    <row r="1056" spans="1:31" hidden="1">
      <c r="A1056" s="258"/>
      <c r="B1056" s="21"/>
      <c r="C1056" s="21"/>
      <c r="D1056" s="21"/>
      <c r="E1056" s="21"/>
      <c r="F1056" s="21"/>
      <c r="G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258"/>
      <c r="B1057" s="20" t="s">
        <v>372</v>
      </c>
      <c r="C1057" s="21">
        <f>C1050+1</f>
        <v>127</v>
      </c>
      <c r="D1057" s="453">
        <f>D1050+1</f>
        <v>261</v>
      </c>
      <c r="E1057" s="21"/>
      <c r="F1057" s="21"/>
      <c r="G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258"/>
      <c r="B1058" s="21" t="s">
        <v>394</v>
      </c>
      <c r="C1058" s="164">
        <f ca="1">IFERROR(YEAR(OFFSET($D$62,C1057,0)),0)</f>
        <v>0</v>
      </c>
      <c r="D1058" s="164">
        <f ca="1">IFERROR(MONTH(OFFSET($D$62,C1057,0)),0)</f>
        <v>0</v>
      </c>
      <c r="E1058" s="522">
        <f ca="1">IleMiesiecyDoKoncaRokuRozliczenieDotacji</f>
        <v>0</v>
      </c>
      <c r="F1058" s="21"/>
      <c r="G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258"/>
      <c r="B1059" s="21" t="s">
        <v>387</v>
      </c>
      <c r="C1059" s="244">
        <f ca="1">IF(OFFSET($F$62,C1057,0)&lt;0,0,OFFSET($F$62,C1057,0))</f>
        <v>0</v>
      </c>
      <c r="D1059" s="22" t="str">
        <f ca="1">OFFSET($C$62,C1057,0)</f>
        <v/>
      </c>
      <c r="E1059" s="22">
        <f ca="1">IF(D1059&gt;10,ROUND(($C1060/12)*$E1058,0),$C1059)</f>
        <v>0</v>
      </c>
      <c r="F1059" s="21"/>
      <c r="G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258"/>
      <c r="B1060" s="21" t="s">
        <v>395</v>
      </c>
      <c r="C1060" s="656">
        <f ca="1">IF(ISBLANK(OFFSET($D$62,C1057,0)),0,IF(OFFSET($C$62,C1057,0)&gt;10,ROUND(C1059*D1060,0),IF(C1059&lt;0,0,C1059)))</f>
        <v>0</v>
      </c>
      <c r="D1060" s="654">
        <f ca="1">'Środki trwałe'!C1877</f>
        <v>0</v>
      </c>
      <c r="E1060" s="21"/>
      <c r="F1060" s="21"/>
      <c r="G1060" s="21"/>
      <c r="I1060" s="21"/>
      <c r="J1060" s="21"/>
      <c r="K1060" s="74">
        <f ca="1">ROUND(IF($C1058=LataProjekcji,$E1059,IF($C1058=LataProjekcji,$C1060,0)),0)</f>
        <v>0</v>
      </c>
      <c r="L1060" s="247">
        <f ca="1">ROUND(IF(OR(AND($C1058=LataProjekcji,$E1058&gt;0),AND($C1058=LataProjekcji,$E1058=0,$D1059&lt;=10)),$E1059,IF($C1058&lt;LataProjekcji,IF((SUM($K1060:K1060)+$C1060)&lt;$C1059,$C1060,$C1059-SUM($K1060:K1060)),0)),0)</f>
        <v>0</v>
      </c>
      <c r="M1060" s="247">
        <f ca="1">ROUND(IF(OR(AND($C1058=LataProjekcji,$E1058&gt;0),AND($C1058=LataProjekcji,$E1058=0,$D1059&lt;=10)),$E1059,IF($C1058&lt;LataProjekcji,IF((SUM($K1060:L1060)+$C1060)&lt;$C1059,$C1060,$C1059-SUM($K1060:L1060)),0)),0)</f>
        <v>0</v>
      </c>
      <c r="N1060" s="247">
        <f ca="1">ROUND(IF(OR(AND($C1058=LataProjekcji,$E1058&gt;0),AND($C1058=LataProjekcji,$E1058=0,$D1059&lt;=10)),$E1059,IF($C1058&lt;LataProjekcji,IF((SUM($K1060:M1060)+$C1060)&lt;$C1059,$C1060,$C1059-SUM($K1060:M1060)),0)),0)</f>
        <v>0</v>
      </c>
      <c r="O1060" s="247">
        <f ca="1">ROUND(IF(OR(AND($C1058=LataProjekcji,$E1058&gt;0),AND($C1058=LataProjekcji,$E1058=0,$D1059&lt;=10)),$E1059,IF($C1058&lt;LataProjekcji,IF((SUM($K1060:N1060)+$C1060)&lt;$C1059,$C1060,$C1059-SUM($K1060:N1060)),0)),0)</f>
        <v>0</v>
      </c>
      <c r="P1060" s="247">
        <f ca="1">ROUND(IF(OR(AND($C1058=LataProjekcji,$E1058&gt;0),AND($C1058=LataProjekcji,$E1058=0,$D1059&lt;=10)),$E1059,IF($C1058&lt;LataProjekcji,IF((SUM($K1060:O1060)+$C1060)&lt;$C1059,$C1060,$C1059-SUM($K1060:O1060)),0)),0)</f>
        <v>0</v>
      </c>
      <c r="Q1060" s="247">
        <f ca="1">ROUND(IF(OR(AND($C1058=LataProjekcji,$E1058&gt;0),AND($C1058=LataProjekcji,$E1058=0,$D1059&lt;=10)),$E1059,IF($C1058&lt;LataProjekcji,IF((SUM($K1060:P1060)+$C1060)&lt;$C1059,$C1060,$C1059-SUM($K1060:P1060)),0)),0)</f>
        <v>0</v>
      </c>
      <c r="R1060" s="247">
        <f ca="1">ROUND(IF(OR(AND($C1058=LataProjekcji,$E1058&gt;0),AND($C1058=LataProjekcji,$E1058=0,$D1059&lt;=10)),$E1059,IF($C1058&lt;LataProjekcji,IF((SUM($K1060:Q1060)+$C1060)&lt;$C1059,$C1060,$C1059-SUM($K1060:Q1060)),0)),0)</f>
        <v>0</v>
      </c>
      <c r="S1060" s="247">
        <f ca="1">ROUND(IF(OR(AND($C1058=LataProjekcji,$E1058&gt;0),AND($C1058=LataProjekcji,$E1058=0,$D1059&lt;=10)),$E1059,IF($C1058&lt;LataProjekcji,IF((SUM($K1060:R1060)+$C1060)&lt;$C1059,$C1060,$C1059-SUM($K1060:R1060)),0)),0)</f>
        <v>0</v>
      </c>
      <c r="T1060" s="247">
        <f ca="1">ROUND(IF(OR(AND($C1058=LataProjekcji,$E1058&gt;0),AND($C1058=LataProjekcji,$E1058=0,$D1059&lt;=10)),$E1059,IF($C1058&lt;LataProjekcji,IF((SUM($K1060:S1060)+$C1060)&lt;$C1059,$C1060,$C1059-SUM($K1060:S1060)),0)),0)</f>
        <v>0</v>
      </c>
      <c r="U1060" s="247">
        <f ca="1">ROUND(IF(OR(AND($C1058=LataProjekcji,$E1058&gt;0),AND($C1058=LataProjekcji,$E1058=0,$D1059&lt;=10)),$E1059,IF($C1058&lt;LataProjekcji,IF((SUM($K1060:T1060)+$C1060)&lt;$C1059,$C1060,$C1059-SUM($K1060:T1060)),0)),0)</f>
        <v>0</v>
      </c>
      <c r="V1060" s="247">
        <f ca="1">ROUND(IF(OR(AND($C1058=LataProjekcji,$E1058&gt;0),AND($C1058=LataProjekcji,$E1058=0,$D1059&lt;=10)),$E1059,IF($C1058&lt;LataProjekcji,IF((SUM($K1060:U1060)+$C1060)&lt;$C1059,$C1060,$C1059-SUM($K1060:U1060)),0)),0)</f>
        <v>0</v>
      </c>
      <c r="W1060" s="247">
        <f ca="1">ROUND(IF(OR(AND($C1058=LataProjekcji,$E1058&gt;0),AND($C1058=LataProjekcji,$E1058=0,$D1059&lt;=10)),$E1059,IF($C1058&lt;LataProjekcji,IF((SUM($K1060:V1060)+$C1060)&lt;$C1059,$C1060,$C1059-SUM($K1060:V1060)),0)),0)</f>
        <v>0</v>
      </c>
      <c r="X1060" s="247">
        <f ca="1">ROUND(IF(OR(AND($C1058=LataProjekcji,$E1058&gt;0),AND($C1058=LataProjekcji,$E1058=0,$D1059&lt;=10)),$E1059,IF($C1058&lt;LataProjekcji,IF((SUM($K1060:W1060)+$C1060)&lt;$C1059,$C1060,$C1059-SUM($K1060:W1060)),0)),0)</f>
        <v>0</v>
      </c>
      <c r="Y1060" s="247">
        <f ca="1">ROUND(IF(OR(AND($C1058=LataProjekcji,$E1058&gt;0),AND($C1058=LataProjekcji,$E1058=0,$D1059&lt;=10)),$E1059,IF($C1058&lt;LataProjekcji,IF((SUM($K1060:X1060)+$C1060)&lt;$C1059,$C1060,$C1059-SUM($K1060:X1060)),0)),0)</f>
        <v>0</v>
      </c>
      <c r="Z1060" s="247">
        <f ca="1">ROUND(IF(OR(AND($C1058=LataProjekcji,$E1058&gt;0),AND($C1058=LataProjekcji,$E1058=0,$D1059&lt;=10)),$E1059,IF($C1058&lt;LataProjekcji,IF((SUM($K1060:Y1060)+$C1060)&lt;$C1059,$C1060,$C1059-SUM($K1060:Y1060)),0)),0)</f>
        <v>0</v>
      </c>
      <c r="AA1060" s="247">
        <f ca="1">ROUND(IF(OR(AND($C1058=LataProjekcji,$E1058&gt;0),AND($C1058=LataProjekcji,$E1058=0,$D1059&lt;=10)),$E1059,IF($C1058&lt;LataProjekcji,IF((SUM($K1060:Z1060)+$C1060)&lt;$C1059,$C1060,$C1059-SUM($K1060:Z1060)),0)),0)</f>
        <v>0</v>
      </c>
      <c r="AB1060" s="247">
        <f ca="1">ROUND(IF(OR(AND($C1058=LataProjekcji,$E1058&gt;0),AND($C1058=LataProjekcji,$E1058=0,$D1059&lt;=10)),$E1059,IF($C1058&lt;LataProjekcji,IF((SUM($K1060:AA1060)+$C1060)&lt;$C1059,$C1060,$C1059-SUM($K1060:AA1060)),0)),0)</f>
        <v>0</v>
      </c>
      <c r="AC1060" s="247">
        <f ca="1">ROUND(IF(OR(AND($C1058=LataProjekcji,$E1058&gt;0),AND($C1058=LataProjekcji,$E1058=0,$D1059&lt;=10)),$E1059,IF($C1058&lt;LataProjekcji,IF((SUM($K1060:AB1060)+$C1060)&lt;$C1059,$C1060,$C1059-SUM($K1060:AB1060)),0)),0)</f>
        <v>0</v>
      </c>
      <c r="AD1060" s="247">
        <f ca="1">ROUND(IF(OR(AND($C1058=LataProjekcji,$E1058&gt;0),AND($C1058=LataProjekcji,$E1058=0,$D1059&lt;=10)),$E1059,IF($C1058&lt;LataProjekcji,IF((SUM($K1060:AC1060)+$C1060)&lt;$C1059,$C1060,$C1059-SUM($K1060:AC1060)),0)),0)</f>
        <v>0</v>
      </c>
      <c r="AE1060" s="247">
        <f ca="1">ROUND(IF(OR(AND($C1058=LataProjekcji,$E1058&gt;0),AND($C1058=LataProjekcji,$E1058=0,$D1059&lt;=10)),$E1059,IF($C1058&lt;LataProjekcji,IF((SUM($K1060:AD1060)+$C1060)&lt;$C1059,$C1060,$C1059-SUM($K1060:AD1060)),0)),0)</f>
        <v>0</v>
      </c>
    </row>
    <row r="1061" spans="1:31" hidden="1">
      <c r="A1061" s="258"/>
      <c r="B1061" s="21" t="s">
        <v>396</v>
      </c>
      <c r="C1061" s="22"/>
      <c r="D1061" s="21"/>
      <c r="E1061" s="21"/>
      <c r="F1061" s="21"/>
      <c r="G1061" s="21"/>
      <c r="I1061" s="21"/>
      <c r="J1061" s="21"/>
      <c r="K1061" s="22">
        <f ca="1">ROUND(K1060,0)</f>
        <v>0</v>
      </c>
      <c r="L1061" s="22">
        <f t="shared" ref="L1061:W1061" ca="1" si="1083">ROUND(K1061+L1060,0)</f>
        <v>0</v>
      </c>
      <c r="M1061" s="22">
        <f t="shared" ca="1" si="1083"/>
        <v>0</v>
      </c>
      <c r="N1061" s="22">
        <f t="shared" ca="1" si="1083"/>
        <v>0</v>
      </c>
      <c r="O1061" s="22">
        <f t="shared" ca="1" si="1083"/>
        <v>0</v>
      </c>
      <c r="P1061" s="22">
        <f t="shared" ca="1" si="1083"/>
        <v>0</v>
      </c>
      <c r="Q1061" s="22">
        <f t="shared" ca="1" si="1083"/>
        <v>0</v>
      </c>
      <c r="R1061" s="22">
        <f t="shared" ca="1" si="1083"/>
        <v>0</v>
      </c>
      <c r="S1061" s="22">
        <f t="shared" ca="1" si="1083"/>
        <v>0</v>
      </c>
      <c r="T1061" s="22">
        <f t="shared" ca="1" si="1083"/>
        <v>0</v>
      </c>
      <c r="U1061" s="22">
        <f t="shared" ca="1" si="1083"/>
        <v>0</v>
      </c>
      <c r="V1061" s="22">
        <f t="shared" ca="1" si="1083"/>
        <v>0</v>
      </c>
      <c r="W1061" s="22">
        <f t="shared" ca="1" si="1083"/>
        <v>0</v>
      </c>
      <c r="X1061" s="22">
        <f ca="1">ROUND(W1061+X1060,0)</f>
        <v>0</v>
      </c>
      <c r="Y1061" s="22">
        <f t="shared" ref="Y1061:AA1061" ca="1" si="1084">ROUND(X1061+Y1060,0)</f>
        <v>0</v>
      </c>
      <c r="Z1061" s="22">
        <f t="shared" ca="1" si="1084"/>
        <v>0</v>
      </c>
      <c r="AA1061" s="22">
        <f t="shared" ca="1" si="1084"/>
        <v>0</v>
      </c>
      <c r="AB1061" s="22">
        <f t="shared" ref="AB1061" ca="1" si="1085">ROUND(AA1061+AB1060,0)</f>
        <v>0</v>
      </c>
      <c r="AC1061" s="22">
        <f t="shared" ref="AC1061" ca="1" si="1086">ROUND(AB1061+AC1060,0)</f>
        <v>0</v>
      </c>
      <c r="AD1061" s="22">
        <f t="shared" ref="AD1061" ca="1" si="1087">ROUND(AC1061+AD1060,0)</f>
        <v>0</v>
      </c>
      <c r="AE1061" s="22">
        <f t="shared" ref="AE1061" ca="1" si="1088">ROUND(AD1061+AE1060,0)</f>
        <v>0</v>
      </c>
    </row>
    <row r="1062" spans="1:31" hidden="1">
      <c r="A1062" s="258"/>
      <c r="B1062" s="21" t="s">
        <v>387</v>
      </c>
      <c r="C1062" s="22"/>
      <c r="D1062" s="21"/>
      <c r="E1062" s="21"/>
      <c r="F1062" s="21"/>
      <c r="G1062" s="21"/>
      <c r="I1062" s="21"/>
      <c r="J1062" s="21"/>
      <c r="K1062" s="76">
        <f t="shared" ref="K1062:W1062" ca="1" si="1089">IF($C1058=LataProjekcji,ROUND($C1059-K1061,0),ROUND(IF(K1060=0,0,$C1059-K1061),0))</f>
        <v>0</v>
      </c>
      <c r="L1062" s="76">
        <f t="shared" ca="1" si="1089"/>
        <v>0</v>
      </c>
      <c r="M1062" s="76">
        <f t="shared" ca="1" si="1089"/>
        <v>0</v>
      </c>
      <c r="N1062" s="76">
        <f t="shared" ca="1" si="1089"/>
        <v>0</v>
      </c>
      <c r="O1062" s="76">
        <f t="shared" ca="1" si="1089"/>
        <v>0</v>
      </c>
      <c r="P1062" s="76">
        <f t="shared" ca="1" si="1089"/>
        <v>0</v>
      </c>
      <c r="Q1062" s="76">
        <f t="shared" ca="1" si="1089"/>
        <v>0</v>
      </c>
      <c r="R1062" s="76">
        <f t="shared" ca="1" si="1089"/>
        <v>0</v>
      </c>
      <c r="S1062" s="76">
        <f t="shared" ca="1" si="1089"/>
        <v>0</v>
      </c>
      <c r="T1062" s="76">
        <f t="shared" ca="1" si="1089"/>
        <v>0</v>
      </c>
      <c r="U1062" s="76">
        <f t="shared" ca="1" si="1089"/>
        <v>0</v>
      </c>
      <c r="V1062" s="76">
        <f t="shared" ca="1" si="1089"/>
        <v>0</v>
      </c>
      <c r="W1062" s="76">
        <f t="shared" ca="1" si="1089"/>
        <v>0</v>
      </c>
      <c r="X1062" s="76">
        <f t="shared" ref="X1062:AA1062" ca="1" si="1090">IF($C1058=LataProjekcji,ROUND($C1059-X1061,0),ROUND(IF(X1060=0,0,$C1059-X1061),0))</f>
        <v>0</v>
      </c>
      <c r="Y1062" s="76">
        <f t="shared" ca="1" si="1090"/>
        <v>0</v>
      </c>
      <c r="Z1062" s="76">
        <f t="shared" ca="1" si="1090"/>
        <v>0</v>
      </c>
      <c r="AA1062" s="76">
        <f t="shared" ca="1" si="1090"/>
        <v>0</v>
      </c>
      <c r="AB1062" s="76">
        <f t="shared" ref="AB1062:AE1062" ca="1" si="1091">IF($C1058=LataProjekcji,ROUND($C1059-AB1061,0),ROUND(IF(AB1060=0,0,$C1059-AB1061),0))</f>
        <v>0</v>
      </c>
      <c r="AC1062" s="76">
        <f t="shared" ca="1" si="1091"/>
        <v>0</v>
      </c>
      <c r="AD1062" s="76">
        <f t="shared" ca="1" si="1091"/>
        <v>0</v>
      </c>
      <c r="AE1062" s="76">
        <f t="shared" ca="1" si="1091"/>
        <v>0</v>
      </c>
    </row>
    <row r="1063" spans="1:31" hidden="1">
      <c r="A1063" s="258"/>
      <c r="B1063" s="21"/>
      <c r="C1063" s="22"/>
      <c r="D1063" s="21"/>
      <c r="E1063" s="21"/>
      <c r="F1063" s="21"/>
      <c r="G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258"/>
      <c r="B1064" s="20" t="s">
        <v>372</v>
      </c>
      <c r="C1064" s="21">
        <f>C1057+1</f>
        <v>128</v>
      </c>
      <c r="D1064" s="453">
        <f>D1057+1</f>
        <v>262</v>
      </c>
      <c r="E1064" s="21"/>
      <c r="F1064" s="21"/>
      <c r="G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258"/>
      <c r="B1065" s="21" t="s">
        <v>394</v>
      </c>
      <c r="C1065" s="164">
        <f ca="1">IFERROR(YEAR(OFFSET($D$62,C1064,0)),0)</f>
        <v>0</v>
      </c>
      <c r="D1065" s="164">
        <f ca="1">IFERROR(MONTH(OFFSET($D$62,C1064,0)),0)</f>
        <v>0</v>
      </c>
      <c r="E1065" s="522">
        <f ca="1">IleMiesiecyDoKoncaRokuRozliczenieDotacji</f>
        <v>0</v>
      </c>
      <c r="F1065" s="21"/>
      <c r="G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258"/>
      <c r="B1066" s="21" t="s">
        <v>387</v>
      </c>
      <c r="C1066" s="244">
        <f ca="1">IF(OFFSET($F$62,C1064,0)&lt;0,0,OFFSET($F$62,C1064,0))</f>
        <v>0</v>
      </c>
      <c r="D1066" s="22" t="str">
        <f ca="1">OFFSET($C$62,C1064,0)</f>
        <v/>
      </c>
      <c r="E1066" s="22">
        <f ca="1">IF(D1066&gt;10,ROUND(($C1067/12)*$E1065,0),$C1066)</f>
        <v>0</v>
      </c>
      <c r="F1066" s="21"/>
      <c r="G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258"/>
      <c r="B1067" s="21" t="s">
        <v>395</v>
      </c>
      <c r="C1067" s="656">
        <f ca="1">IF(ISBLANK(OFFSET($D$62,C1064,0)),0,IF(OFFSET($C$62,C1064,0)&gt;10,ROUND(C1066*D1067,0),IF(C1066&lt;0,0,C1066)))</f>
        <v>0</v>
      </c>
      <c r="D1067" s="654">
        <f ca="1">'Środki trwałe'!C1884</f>
        <v>0</v>
      </c>
      <c r="E1067" s="21"/>
      <c r="F1067" s="21"/>
      <c r="G1067" s="21"/>
      <c r="I1067" s="21"/>
      <c r="J1067" s="21"/>
      <c r="K1067" s="74">
        <f ca="1">ROUND(IF($C1065=LataProjekcji,$E1066,IF($C1065=LataProjekcji,$C1067,0)),0)</f>
        <v>0</v>
      </c>
      <c r="L1067" s="247">
        <f ca="1">ROUND(IF(OR(AND($C1065=LataProjekcji,$E1065&gt;0),AND($C1065=LataProjekcji,$E1065=0,$D1066&lt;=10)),$E1066,IF($C1065&lt;LataProjekcji,IF((SUM($K1067:K1067)+$C1067)&lt;$C1066,$C1067,$C1066-SUM($K1067:K1067)),0)),0)</f>
        <v>0</v>
      </c>
      <c r="M1067" s="247">
        <f ca="1">ROUND(IF(OR(AND($C1065=LataProjekcji,$E1065&gt;0),AND($C1065=LataProjekcji,$E1065=0,$D1066&lt;=10)),$E1066,IF($C1065&lt;LataProjekcji,IF((SUM($K1067:L1067)+$C1067)&lt;$C1066,$C1067,$C1066-SUM($K1067:L1067)),0)),0)</f>
        <v>0</v>
      </c>
      <c r="N1067" s="247">
        <f ca="1">ROUND(IF(OR(AND($C1065=LataProjekcji,$E1065&gt;0),AND($C1065=LataProjekcji,$E1065=0,$D1066&lt;=10)),$E1066,IF($C1065&lt;LataProjekcji,IF((SUM($K1067:M1067)+$C1067)&lt;$C1066,$C1067,$C1066-SUM($K1067:M1067)),0)),0)</f>
        <v>0</v>
      </c>
      <c r="O1067" s="247">
        <f ca="1">ROUND(IF(OR(AND($C1065=LataProjekcji,$E1065&gt;0),AND($C1065=LataProjekcji,$E1065=0,$D1066&lt;=10)),$E1066,IF($C1065&lt;LataProjekcji,IF((SUM($K1067:N1067)+$C1067)&lt;$C1066,$C1067,$C1066-SUM($K1067:N1067)),0)),0)</f>
        <v>0</v>
      </c>
      <c r="P1067" s="247">
        <f ca="1">ROUND(IF(OR(AND($C1065=LataProjekcji,$E1065&gt;0),AND($C1065=LataProjekcji,$E1065=0,$D1066&lt;=10)),$E1066,IF($C1065&lt;LataProjekcji,IF((SUM($K1067:O1067)+$C1067)&lt;$C1066,$C1067,$C1066-SUM($K1067:O1067)),0)),0)</f>
        <v>0</v>
      </c>
      <c r="Q1067" s="247">
        <f ca="1">ROUND(IF(OR(AND($C1065=LataProjekcji,$E1065&gt;0),AND($C1065=LataProjekcji,$E1065=0,$D1066&lt;=10)),$E1066,IF($C1065&lt;LataProjekcji,IF((SUM($K1067:P1067)+$C1067)&lt;$C1066,$C1067,$C1066-SUM($K1067:P1067)),0)),0)</f>
        <v>0</v>
      </c>
      <c r="R1067" s="247">
        <f ca="1">ROUND(IF(OR(AND($C1065=LataProjekcji,$E1065&gt;0),AND($C1065=LataProjekcji,$E1065=0,$D1066&lt;=10)),$E1066,IF($C1065&lt;LataProjekcji,IF((SUM($K1067:Q1067)+$C1067)&lt;$C1066,$C1067,$C1066-SUM($K1067:Q1067)),0)),0)</f>
        <v>0</v>
      </c>
      <c r="S1067" s="247">
        <f ca="1">ROUND(IF(OR(AND($C1065=LataProjekcji,$E1065&gt;0),AND($C1065=LataProjekcji,$E1065=0,$D1066&lt;=10)),$E1066,IF($C1065&lt;LataProjekcji,IF((SUM($K1067:R1067)+$C1067)&lt;$C1066,$C1067,$C1066-SUM($K1067:R1067)),0)),0)</f>
        <v>0</v>
      </c>
      <c r="T1067" s="247">
        <f ca="1">ROUND(IF(OR(AND($C1065=LataProjekcji,$E1065&gt;0),AND($C1065=LataProjekcji,$E1065=0,$D1066&lt;=10)),$E1066,IF($C1065&lt;LataProjekcji,IF((SUM($K1067:S1067)+$C1067)&lt;$C1066,$C1067,$C1066-SUM($K1067:S1067)),0)),0)</f>
        <v>0</v>
      </c>
      <c r="U1067" s="247">
        <f ca="1">ROUND(IF(OR(AND($C1065=LataProjekcji,$E1065&gt;0),AND($C1065=LataProjekcji,$E1065=0,$D1066&lt;=10)),$E1066,IF($C1065&lt;LataProjekcji,IF((SUM($K1067:T1067)+$C1067)&lt;$C1066,$C1067,$C1066-SUM($K1067:T1067)),0)),0)</f>
        <v>0</v>
      </c>
      <c r="V1067" s="247">
        <f ca="1">ROUND(IF(OR(AND($C1065=LataProjekcji,$E1065&gt;0),AND($C1065=LataProjekcji,$E1065=0,$D1066&lt;=10)),$E1066,IF($C1065&lt;LataProjekcji,IF((SUM($K1067:U1067)+$C1067)&lt;$C1066,$C1067,$C1066-SUM($K1067:U1067)),0)),0)</f>
        <v>0</v>
      </c>
      <c r="W1067" s="247">
        <f ca="1">ROUND(IF(OR(AND($C1065=LataProjekcji,$E1065&gt;0),AND($C1065=LataProjekcji,$E1065=0,$D1066&lt;=10)),$E1066,IF($C1065&lt;LataProjekcji,IF((SUM($K1067:V1067)+$C1067)&lt;$C1066,$C1067,$C1066-SUM($K1067:V1067)),0)),0)</f>
        <v>0</v>
      </c>
      <c r="X1067" s="247">
        <f ca="1">ROUND(IF(OR(AND($C1065=LataProjekcji,$E1065&gt;0),AND($C1065=LataProjekcji,$E1065=0,$D1066&lt;=10)),$E1066,IF($C1065&lt;LataProjekcji,IF((SUM($K1067:W1067)+$C1067)&lt;$C1066,$C1067,$C1066-SUM($K1067:W1067)),0)),0)</f>
        <v>0</v>
      </c>
      <c r="Y1067" s="247">
        <f ca="1">ROUND(IF(OR(AND($C1065=LataProjekcji,$E1065&gt;0),AND($C1065=LataProjekcji,$E1065=0,$D1066&lt;=10)),$E1066,IF($C1065&lt;LataProjekcji,IF((SUM($K1067:X1067)+$C1067)&lt;$C1066,$C1067,$C1066-SUM($K1067:X1067)),0)),0)</f>
        <v>0</v>
      </c>
      <c r="Z1067" s="247">
        <f ca="1">ROUND(IF(OR(AND($C1065=LataProjekcji,$E1065&gt;0),AND($C1065=LataProjekcji,$E1065=0,$D1066&lt;=10)),$E1066,IF($C1065&lt;LataProjekcji,IF((SUM($K1067:Y1067)+$C1067)&lt;$C1066,$C1067,$C1066-SUM($K1067:Y1067)),0)),0)</f>
        <v>0</v>
      </c>
      <c r="AA1067" s="247">
        <f ca="1">ROUND(IF(OR(AND($C1065=LataProjekcji,$E1065&gt;0),AND($C1065=LataProjekcji,$E1065=0,$D1066&lt;=10)),$E1066,IF($C1065&lt;LataProjekcji,IF((SUM($K1067:Z1067)+$C1067)&lt;$C1066,$C1067,$C1066-SUM($K1067:Z1067)),0)),0)</f>
        <v>0</v>
      </c>
      <c r="AB1067" s="247">
        <f ca="1">ROUND(IF(OR(AND($C1065=LataProjekcji,$E1065&gt;0),AND($C1065=LataProjekcji,$E1065=0,$D1066&lt;=10)),$E1066,IF($C1065&lt;LataProjekcji,IF((SUM($K1067:AA1067)+$C1067)&lt;$C1066,$C1067,$C1066-SUM($K1067:AA1067)),0)),0)</f>
        <v>0</v>
      </c>
      <c r="AC1067" s="247">
        <f ca="1">ROUND(IF(OR(AND($C1065=LataProjekcji,$E1065&gt;0),AND($C1065=LataProjekcji,$E1065=0,$D1066&lt;=10)),$E1066,IF($C1065&lt;LataProjekcji,IF((SUM($K1067:AB1067)+$C1067)&lt;$C1066,$C1067,$C1066-SUM($K1067:AB1067)),0)),0)</f>
        <v>0</v>
      </c>
      <c r="AD1067" s="247">
        <f ca="1">ROUND(IF(OR(AND($C1065=LataProjekcji,$E1065&gt;0),AND($C1065=LataProjekcji,$E1065=0,$D1066&lt;=10)),$E1066,IF($C1065&lt;LataProjekcji,IF((SUM($K1067:AC1067)+$C1067)&lt;$C1066,$C1067,$C1066-SUM($K1067:AC1067)),0)),0)</f>
        <v>0</v>
      </c>
      <c r="AE1067" s="247">
        <f ca="1">ROUND(IF(OR(AND($C1065=LataProjekcji,$E1065&gt;0),AND($C1065=LataProjekcji,$E1065=0,$D1066&lt;=10)),$E1066,IF($C1065&lt;LataProjekcji,IF((SUM($K1067:AD1067)+$C1067)&lt;$C1066,$C1067,$C1066-SUM($K1067:AD1067)),0)),0)</f>
        <v>0</v>
      </c>
    </row>
    <row r="1068" spans="1:31" hidden="1">
      <c r="A1068" s="258"/>
      <c r="B1068" s="21" t="s">
        <v>396</v>
      </c>
      <c r="C1068" s="22"/>
      <c r="D1068" s="21"/>
      <c r="E1068" s="21"/>
      <c r="F1068" s="21"/>
      <c r="G1068" s="21"/>
      <c r="I1068" s="21"/>
      <c r="J1068" s="21"/>
      <c r="K1068" s="22">
        <f ca="1">ROUND(K1067,0)</f>
        <v>0</v>
      </c>
      <c r="L1068" s="22">
        <f t="shared" ref="L1068:W1068" ca="1" si="1092">ROUND(K1068+L1067,0)</f>
        <v>0</v>
      </c>
      <c r="M1068" s="22">
        <f t="shared" ca="1" si="1092"/>
        <v>0</v>
      </c>
      <c r="N1068" s="22">
        <f t="shared" ca="1" si="1092"/>
        <v>0</v>
      </c>
      <c r="O1068" s="22">
        <f t="shared" ca="1" si="1092"/>
        <v>0</v>
      </c>
      <c r="P1068" s="22">
        <f t="shared" ca="1" si="1092"/>
        <v>0</v>
      </c>
      <c r="Q1068" s="22">
        <f t="shared" ca="1" si="1092"/>
        <v>0</v>
      </c>
      <c r="R1068" s="22">
        <f t="shared" ca="1" si="1092"/>
        <v>0</v>
      </c>
      <c r="S1068" s="22">
        <f t="shared" ca="1" si="1092"/>
        <v>0</v>
      </c>
      <c r="T1068" s="22">
        <f t="shared" ca="1" si="1092"/>
        <v>0</v>
      </c>
      <c r="U1068" s="22">
        <f t="shared" ca="1" si="1092"/>
        <v>0</v>
      </c>
      <c r="V1068" s="22">
        <f t="shared" ca="1" si="1092"/>
        <v>0</v>
      </c>
      <c r="W1068" s="22">
        <f t="shared" ca="1" si="1092"/>
        <v>0</v>
      </c>
      <c r="X1068" s="22">
        <f ca="1">ROUND(W1068+X1067,0)</f>
        <v>0</v>
      </c>
      <c r="Y1068" s="22">
        <f t="shared" ref="Y1068:AA1068" ca="1" si="1093">ROUND(X1068+Y1067,0)</f>
        <v>0</v>
      </c>
      <c r="Z1068" s="22">
        <f t="shared" ca="1" si="1093"/>
        <v>0</v>
      </c>
      <c r="AA1068" s="22">
        <f t="shared" ca="1" si="1093"/>
        <v>0</v>
      </c>
      <c r="AB1068" s="22">
        <f t="shared" ref="AB1068" ca="1" si="1094">ROUND(AA1068+AB1067,0)</f>
        <v>0</v>
      </c>
      <c r="AC1068" s="22">
        <f t="shared" ref="AC1068" ca="1" si="1095">ROUND(AB1068+AC1067,0)</f>
        <v>0</v>
      </c>
      <c r="AD1068" s="22">
        <f t="shared" ref="AD1068" ca="1" si="1096">ROUND(AC1068+AD1067,0)</f>
        <v>0</v>
      </c>
      <c r="AE1068" s="22">
        <f t="shared" ref="AE1068" ca="1" si="1097">ROUND(AD1068+AE1067,0)</f>
        <v>0</v>
      </c>
    </row>
    <row r="1069" spans="1:31" hidden="1">
      <c r="A1069" s="258"/>
      <c r="B1069" s="21" t="s">
        <v>387</v>
      </c>
      <c r="C1069" s="22"/>
      <c r="D1069" s="21"/>
      <c r="E1069" s="21"/>
      <c r="F1069" s="21"/>
      <c r="G1069" s="21"/>
      <c r="I1069" s="21"/>
      <c r="J1069" s="21"/>
      <c r="K1069" s="76">
        <f t="shared" ref="K1069:W1069" ca="1" si="1098">IF($C1065=LataProjekcji,ROUND($C1066-K1068,0),ROUND(IF(K1067=0,0,$C1066-K1068),0))</f>
        <v>0</v>
      </c>
      <c r="L1069" s="76">
        <f t="shared" ca="1" si="1098"/>
        <v>0</v>
      </c>
      <c r="M1069" s="76">
        <f t="shared" ca="1" si="1098"/>
        <v>0</v>
      </c>
      <c r="N1069" s="76">
        <f t="shared" ca="1" si="1098"/>
        <v>0</v>
      </c>
      <c r="O1069" s="76">
        <f t="shared" ca="1" si="1098"/>
        <v>0</v>
      </c>
      <c r="P1069" s="76">
        <f t="shared" ca="1" si="1098"/>
        <v>0</v>
      </c>
      <c r="Q1069" s="76">
        <f t="shared" ca="1" si="1098"/>
        <v>0</v>
      </c>
      <c r="R1069" s="76">
        <f t="shared" ca="1" si="1098"/>
        <v>0</v>
      </c>
      <c r="S1069" s="76">
        <f t="shared" ca="1" si="1098"/>
        <v>0</v>
      </c>
      <c r="T1069" s="76">
        <f t="shared" ca="1" si="1098"/>
        <v>0</v>
      </c>
      <c r="U1069" s="76">
        <f t="shared" ca="1" si="1098"/>
        <v>0</v>
      </c>
      <c r="V1069" s="76">
        <f t="shared" ca="1" si="1098"/>
        <v>0</v>
      </c>
      <c r="W1069" s="76">
        <f t="shared" ca="1" si="1098"/>
        <v>0</v>
      </c>
      <c r="X1069" s="76">
        <f t="shared" ref="X1069:AA1069" ca="1" si="1099">IF($C1065=LataProjekcji,ROUND($C1066-X1068,0),ROUND(IF(X1067=0,0,$C1066-X1068),0))</f>
        <v>0</v>
      </c>
      <c r="Y1069" s="76">
        <f t="shared" ca="1" si="1099"/>
        <v>0</v>
      </c>
      <c r="Z1069" s="76">
        <f t="shared" ca="1" si="1099"/>
        <v>0</v>
      </c>
      <c r="AA1069" s="76">
        <f t="shared" ca="1" si="1099"/>
        <v>0</v>
      </c>
      <c r="AB1069" s="76">
        <f t="shared" ref="AB1069:AE1069" ca="1" si="1100">IF($C1065=LataProjekcji,ROUND($C1066-AB1068,0),ROUND(IF(AB1067=0,0,$C1066-AB1068),0))</f>
        <v>0</v>
      </c>
      <c r="AC1069" s="76">
        <f t="shared" ca="1" si="1100"/>
        <v>0</v>
      </c>
      <c r="AD1069" s="76">
        <f t="shared" ca="1" si="1100"/>
        <v>0</v>
      </c>
      <c r="AE1069" s="76">
        <f t="shared" ca="1" si="1100"/>
        <v>0</v>
      </c>
    </row>
    <row r="1070" spans="1:31" hidden="1">
      <c r="A1070" s="258"/>
      <c r="B1070" s="21"/>
      <c r="C1070" s="22"/>
      <c r="D1070" s="21"/>
      <c r="E1070" s="21"/>
      <c r="F1070" s="21"/>
      <c r="G1070" s="21"/>
      <c r="I1070" s="21"/>
      <c r="J1070" s="21"/>
      <c r="K1070" s="76"/>
      <c r="L1070" s="76"/>
      <c r="M1070" s="76"/>
      <c r="N1070" s="76"/>
      <c r="O1070" s="76"/>
      <c r="P1070" s="76"/>
      <c r="Q1070" s="76"/>
      <c r="R1070" s="76"/>
      <c r="S1070" s="76"/>
      <c r="T1070" s="76"/>
      <c r="U1070" s="76"/>
      <c r="V1070" s="76"/>
      <c r="W1070" s="76"/>
      <c r="X1070" s="76"/>
      <c r="Y1070" s="76"/>
      <c r="Z1070" s="76"/>
      <c r="AA1070" s="76"/>
      <c r="AB1070" s="76"/>
      <c r="AC1070" s="76"/>
      <c r="AD1070" s="76"/>
      <c r="AE1070" s="76"/>
    </row>
    <row r="1071" spans="1:31" hidden="1">
      <c r="A1071" s="258"/>
      <c r="B1071" s="20" t="str">
        <f>B191</f>
        <v/>
      </c>
      <c r="C1071" s="21">
        <f>C1064+1</f>
        <v>129</v>
      </c>
      <c r="D1071" s="453">
        <f>D1064+1</f>
        <v>263</v>
      </c>
      <c r="E1071" s="21"/>
      <c r="F1071" s="48"/>
      <c r="G1071" s="50"/>
      <c r="H1071" s="319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258"/>
      <c r="B1072" s="21" t="s">
        <v>394</v>
      </c>
      <c r="C1072" s="164">
        <f ca="1">IFERROR(YEAR(OFFSET($D$62,C1071,0)),0)</f>
        <v>0</v>
      </c>
      <c r="D1072" s="164">
        <f ca="1">IFERROR(MONTH(OFFSET($D$62,C1071,0)),0)</f>
        <v>0</v>
      </c>
      <c r="E1072" s="522">
        <f ca="1">IleMiesiecyDoKoncaRokuRozliczenieDotacji</f>
        <v>0</v>
      </c>
      <c r="F1072" s="49"/>
      <c r="G1072" s="51"/>
      <c r="H1072" s="320"/>
      <c r="I1072" s="22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258"/>
      <c r="B1073" s="21" t="s">
        <v>387</v>
      </c>
      <c r="C1073" s="244">
        <f ca="1">IF(OFFSET($F$62,C1071,0)&lt;0,0,OFFSET($F$62,C1071,0))</f>
        <v>0</v>
      </c>
      <c r="D1073" s="22" t="str">
        <f ca="1">OFFSET($C$62,C1071,0)</f>
        <v/>
      </c>
      <c r="E1073" s="22">
        <f ca="1">IF(D1073&gt;10,ROUND(($C1074/12)*$E1072,0),$C1073)</f>
        <v>0</v>
      </c>
      <c r="F1073" s="21"/>
      <c r="G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258"/>
      <c r="B1074" s="21" t="s">
        <v>395</v>
      </c>
      <c r="C1074" s="656">
        <f ca="1">IF(ISBLANK(OFFSET($D$62,C1071,0)),0,IF(OFFSET($C$62,C1071,0)&gt;10,ROUND(C1073*D1074,0),IF(C1073&lt;0,0,C1073)))</f>
        <v>0</v>
      </c>
      <c r="D1074" s="655">
        <f ca="1">'Środki trwałe'!C1903</f>
        <v>0</v>
      </c>
      <c r="E1074" s="21"/>
      <c r="F1074" s="21"/>
      <c r="G1074" s="21"/>
      <c r="I1074" s="21"/>
      <c r="J1074" s="21"/>
      <c r="K1074" s="74">
        <f ca="1">ROUND(IF($C1072=LataProjekcji,$E1073,IF($C1072=LataProjekcji,$C1074,0)),0)</f>
        <v>0</v>
      </c>
      <c r="L1074" s="247">
        <f ca="1">ROUND(IF(OR(AND($C1072=LataProjekcji,$E1072&gt;0),AND($C1072=LataProjekcji,$E1072=0,$D1073&lt;=10)),$E1073,IF($C1072&lt;LataProjekcji,IF((SUM($K1074:K1074)+$C1074)&lt;$C1073,$C1074,$C1073-SUM($K1074:K1074)),0)),0)</f>
        <v>0</v>
      </c>
      <c r="M1074" s="247">
        <f ca="1">ROUND(IF(OR(AND($C1072=LataProjekcji,$E1072&gt;0),AND($C1072=LataProjekcji,$E1072=0,$D1073&lt;=10)),$E1073,IF($C1072&lt;LataProjekcji,IF((SUM($K1074:L1074)+$C1074)&lt;$C1073,$C1074,$C1073-SUM($K1074:L1074)),0)),0)</f>
        <v>0</v>
      </c>
      <c r="N1074" s="247">
        <f ca="1">ROUND(IF(OR(AND($C1072=LataProjekcji,$E1072&gt;0),AND($C1072=LataProjekcji,$E1072=0,$D1073&lt;=10)),$E1073,IF($C1072&lt;LataProjekcji,IF((SUM($K1074:M1074)+$C1074)&lt;$C1073,$C1074,$C1073-SUM($K1074:M1074)),0)),0)</f>
        <v>0</v>
      </c>
      <c r="O1074" s="247">
        <f ca="1">ROUND(IF(OR(AND($C1072=LataProjekcji,$E1072&gt;0),AND($C1072=LataProjekcji,$E1072=0,$D1073&lt;=10)),$E1073,IF($C1072&lt;LataProjekcji,IF((SUM($K1074:N1074)+$C1074)&lt;$C1073,$C1074,$C1073-SUM($K1074:N1074)),0)),0)</f>
        <v>0</v>
      </c>
      <c r="P1074" s="247">
        <f ca="1">ROUND(IF(OR(AND($C1072=LataProjekcji,$E1072&gt;0),AND($C1072=LataProjekcji,$E1072=0,$D1073&lt;=10)),$E1073,IF($C1072&lt;LataProjekcji,IF((SUM($K1074:O1074)+$C1074)&lt;$C1073,$C1074,$C1073-SUM($K1074:O1074)),0)),0)</f>
        <v>0</v>
      </c>
      <c r="Q1074" s="247">
        <f ca="1">ROUND(IF(OR(AND($C1072=LataProjekcji,$E1072&gt;0),AND($C1072=LataProjekcji,$E1072=0,$D1073&lt;=10)),$E1073,IF($C1072&lt;LataProjekcji,IF((SUM($K1074:P1074)+$C1074)&lt;$C1073,$C1074,$C1073-SUM($K1074:P1074)),0)),0)</f>
        <v>0</v>
      </c>
      <c r="R1074" s="247">
        <f ca="1">ROUND(IF(OR(AND($C1072=LataProjekcji,$E1072&gt;0),AND($C1072=LataProjekcji,$E1072=0,$D1073&lt;=10)),$E1073,IF($C1072&lt;LataProjekcji,IF((SUM($K1074:Q1074)+$C1074)&lt;$C1073,$C1074,$C1073-SUM($K1074:Q1074)),0)),0)</f>
        <v>0</v>
      </c>
      <c r="S1074" s="247">
        <f ca="1">ROUND(IF(OR(AND($C1072=LataProjekcji,$E1072&gt;0),AND($C1072=LataProjekcji,$E1072=0,$D1073&lt;=10)),$E1073,IF($C1072&lt;LataProjekcji,IF((SUM($K1074:R1074)+$C1074)&lt;$C1073,$C1074,$C1073-SUM($K1074:R1074)),0)),0)</f>
        <v>0</v>
      </c>
      <c r="T1074" s="247">
        <f ca="1">ROUND(IF(OR(AND($C1072=LataProjekcji,$E1072&gt;0),AND($C1072=LataProjekcji,$E1072=0,$D1073&lt;=10)),$E1073,IF($C1072&lt;LataProjekcji,IF((SUM($K1074:S1074)+$C1074)&lt;$C1073,$C1074,$C1073-SUM($K1074:S1074)),0)),0)</f>
        <v>0</v>
      </c>
      <c r="U1074" s="247">
        <f ca="1">ROUND(IF(OR(AND($C1072=LataProjekcji,$E1072&gt;0),AND($C1072=LataProjekcji,$E1072=0,$D1073&lt;=10)),$E1073,IF($C1072&lt;LataProjekcji,IF((SUM($K1074:T1074)+$C1074)&lt;$C1073,$C1074,$C1073-SUM($K1074:T1074)),0)),0)</f>
        <v>0</v>
      </c>
      <c r="V1074" s="247">
        <f ca="1">ROUND(IF(OR(AND($C1072=LataProjekcji,$E1072&gt;0),AND($C1072=LataProjekcji,$E1072=0,$D1073&lt;=10)),$E1073,IF($C1072&lt;LataProjekcji,IF((SUM($K1074:U1074)+$C1074)&lt;$C1073,$C1074,$C1073-SUM($K1074:U1074)),0)),0)</f>
        <v>0</v>
      </c>
      <c r="W1074" s="247">
        <f ca="1">ROUND(IF(OR(AND($C1072=LataProjekcji,$E1072&gt;0),AND($C1072=LataProjekcji,$E1072=0,$D1073&lt;=10)),$E1073,IF($C1072&lt;LataProjekcji,IF((SUM($K1074:V1074)+$C1074)&lt;$C1073,$C1074,$C1073-SUM($K1074:V1074)),0)),0)</f>
        <v>0</v>
      </c>
      <c r="X1074" s="247">
        <f ca="1">ROUND(IF(OR(AND($C1072=LataProjekcji,$E1072&gt;0),AND($C1072=LataProjekcji,$E1072=0,$D1073&lt;=10)),$E1073,IF($C1072&lt;LataProjekcji,IF((SUM($K1074:W1074)+$C1074)&lt;$C1073,$C1074,$C1073-SUM($K1074:W1074)),0)),0)</f>
        <v>0</v>
      </c>
      <c r="Y1074" s="247">
        <f ca="1">ROUND(IF(OR(AND($C1072=LataProjekcji,$E1072&gt;0),AND($C1072=LataProjekcji,$E1072=0,$D1073&lt;=10)),$E1073,IF($C1072&lt;LataProjekcji,IF((SUM($K1074:X1074)+$C1074)&lt;$C1073,$C1074,$C1073-SUM($K1074:X1074)),0)),0)</f>
        <v>0</v>
      </c>
      <c r="Z1074" s="247">
        <f ca="1">ROUND(IF(OR(AND($C1072=LataProjekcji,$E1072&gt;0),AND($C1072=LataProjekcji,$E1072=0,$D1073&lt;=10)),$E1073,IF($C1072&lt;LataProjekcji,IF((SUM($K1074:Y1074)+$C1074)&lt;$C1073,$C1074,$C1073-SUM($K1074:Y1074)),0)),0)</f>
        <v>0</v>
      </c>
      <c r="AA1074" s="247">
        <f ca="1">ROUND(IF(OR(AND($C1072=LataProjekcji,$E1072&gt;0),AND($C1072=LataProjekcji,$E1072=0,$D1073&lt;=10)),$E1073,IF($C1072&lt;LataProjekcji,IF((SUM($K1074:Z1074)+$C1074)&lt;$C1073,$C1074,$C1073-SUM($K1074:Z1074)),0)),0)</f>
        <v>0</v>
      </c>
      <c r="AB1074" s="247">
        <f ca="1">ROUND(IF(OR(AND($C1072=LataProjekcji,$E1072&gt;0),AND($C1072=LataProjekcji,$E1072=0,$D1073&lt;=10)),$E1073,IF($C1072&lt;LataProjekcji,IF((SUM($K1074:AA1074)+$C1074)&lt;$C1073,$C1074,$C1073-SUM($K1074:AA1074)),0)),0)</f>
        <v>0</v>
      </c>
      <c r="AC1074" s="247">
        <f ca="1">ROUND(IF(OR(AND($C1072=LataProjekcji,$E1072&gt;0),AND($C1072=LataProjekcji,$E1072=0,$D1073&lt;=10)),$E1073,IF($C1072&lt;LataProjekcji,IF((SUM($K1074:AB1074)+$C1074)&lt;$C1073,$C1074,$C1073-SUM($K1074:AB1074)),0)),0)</f>
        <v>0</v>
      </c>
      <c r="AD1074" s="247">
        <f ca="1">ROUND(IF(OR(AND($C1072=LataProjekcji,$E1072&gt;0),AND($C1072=LataProjekcji,$E1072=0,$D1073&lt;=10)),$E1073,IF($C1072&lt;LataProjekcji,IF((SUM($K1074:AC1074)+$C1074)&lt;$C1073,$C1074,$C1073-SUM($K1074:AC1074)),0)),0)</f>
        <v>0</v>
      </c>
      <c r="AE1074" s="247">
        <f ca="1">ROUND(IF(OR(AND($C1072=LataProjekcji,$E1072&gt;0),AND($C1072=LataProjekcji,$E1072=0,$D1073&lt;=10)),$E1073,IF($C1072&lt;LataProjekcji,IF((SUM($K1074:AD1074)+$C1074)&lt;$C1073,$C1074,$C1073-SUM($K1074:AD1074)),0)),0)</f>
        <v>0</v>
      </c>
    </row>
    <row r="1075" spans="1:31" hidden="1">
      <c r="A1075" s="258"/>
      <c r="B1075" s="21" t="s">
        <v>396</v>
      </c>
      <c r="C1075" s="22"/>
      <c r="D1075" s="21"/>
      <c r="E1075" s="21"/>
      <c r="F1075" s="21"/>
      <c r="G1075" s="21"/>
      <c r="I1075" s="21"/>
      <c r="J1075" s="21"/>
      <c r="K1075" s="22">
        <f ca="1">ROUND(K1074,0)</f>
        <v>0</v>
      </c>
      <c r="L1075" s="22">
        <f t="shared" ref="L1075:W1075" ca="1" si="1101">ROUND(K1075+L1074,0)</f>
        <v>0</v>
      </c>
      <c r="M1075" s="22">
        <f t="shared" ca="1" si="1101"/>
        <v>0</v>
      </c>
      <c r="N1075" s="22">
        <f t="shared" ca="1" si="1101"/>
        <v>0</v>
      </c>
      <c r="O1075" s="22">
        <f t="shared" ca="1" si="1101"/>
        <v>0</v>
      </c>
      <c r="P1075" s="22">
        <f t="shared" ca="1" si="1101"/>
        <v>0</v>
      </c>
      <c r="Q1075" s="22">
        <f t="shared" ca="1" si="1101"/>
        <v>0</v>
      </c>
      <c r="R1075" s="22">
        <f t="shared" ca="1" si="1101"/>
        <v>0</v>
      </c>
      <c r="S1075" s="22">
        <f t="shared" ca="1" si="1101"/>
        <v>0</v>
      </c>
      <c r="T1075" s="22">
        <f t="shared" ca="1" si="1101"/>
        <v>0</v>
      </c>
      <c r="U1075" s="22">
        <f t="shared" ca="1" si="1101"/>
        <v>0</v>
      </c>
      <c r="V1075" s="22">
        <f t="shared" ca="1" si="1101"/>
        <v>0</v>
      </c>
      <c r="W1075" s="22">
        <f t="shared" ca="1" si="1101"/>
        <v>0</v>
      </c>
      <c r="X1075" s="22">
        <f ca="1">ROUND(W1075+X1074,0)</f>
        <v>0</v>
      </c>
      <c r="Y1075" s="22">
        <f t="shared" ref="Y1075:AA1075" ca="1" si="1102">ROUND(X1075+Y1074,0)</f>
        <v>0</v>
      </c>
      <c r="Z1075" s="22">
        <f t="shared" ca="1" si="1102"/>
        <v>0</v>
      </c>
      <c r="AA1075" s="22">
        <f t="shared" ca="1" si="1102"/>
        <v>0</v>
      </c>
      <c r="AB1075" s="22">
        <f t="shared" ref="AB1075" ca="1" si="1103">ROUND(AA1075+AB1074,0)</f>
        <v>0</v>
      </c>
      <c r="AC1075" s="22">
        <f t="shared" ref="AC1075" ca="1" si="1104">ROUND(AB1075+AC1074,0)</f>
        <v>0</v>
      </c>
      <c r="AD1075" s="22">
        <f t="shared" ref="AD1075" ca="1" si="1105">ROUND(AC1075+AD1074,0)</f>
        <v>0</v>
      </c>
      <c r="AE1075" s="22">
        <f t="shared" ref="AE1075" ca="1" si="1106">ROUND(AD1075+AE1074,0)</f>
        <v>0</v>
      </c>
    </row>
    <row r="1076" spans="1:31" hidden="1">
      <c r="A1076" s="258"/>
      <c r="B1076" s="21" t="s">
        <v>387</v>
      </c>
      <c r="C1076" s="22"/>
      <c r="D1076" s="21"/>
      <c r="E1076" s="21"/>
      <c r="F1076" s="21"/>
      <c r="G1076" s="21"/>
      <c r="I1076" s="21"/>
      <c r="J1076" s="21"/>
      <c r="K1076" s="76">
        <f t="shared" ref="K1076:W1076" ca="1" si="1107">IF($C1072=LataProjekcji,ROUND($C1073-K1075,0),ROUND(IF(K1074=0,0,$C1073-K1075),0))</f>
        <v>0</v>
      </c>
      <c r="L1076" s="76">
        <f t="shared" ca="1" si="1107"/>
        <v>0</v>
      </c>
      <c r="M1076" s="76">
        <f t="shared" ca="1" si="1107"/>
        <v>0</v>
      </c>
      <c r="N1076" s="76">
        <f t="shared" ca="1" si="1107"/>
        <v>0</v>
      </c>
      <c r="O1076" s="76">
        <f t="shared" ca="1" si="1107"/>
        <v>0</v>
      </c>
      <c r="P1076" s="76">
        <f t="shared" ca="1" si="1107"/>
        <v>0</v>
      </c>
      <c r="Q1076" s="76">
        <f t="shared" ca="1" si="1107"/>
        <v>0</v>
      </c>
      <c r="R1076" s="76">
        <f t="shared" ca="1" si="1107"/>
        <v>0</v>
      </c>
      <c r="S1076" s="76">
        <f t="shared" ca="1" si="1107"/>
        <v>0</v>
      </c>
      <c r="T1076" s="76">
        <f t="shared" ca="1" si="1107"/>
        <v>0</v>
      </c>
      <c r="U1076" s="76">
        <f t="shared" ca="1" si="1107"/>
        <v>0</v>
      </c>
      <c r="V1076" s="76">
        <f t="shared" ca="1" si="1107"/>
        <v>0</v>
      </c>
      <c r="W1076" s="76">
        <f t="shared" ca="1" si="1107"/>
        <v>0</v>
      </c>
      <c r="X1076" s="76">
        <f t="shared" ref="X1076:AA1076" ca="1" si="1108">IF($C1072=LataProjekcji,ROUND($C1073-X1075,0),ROUND(IF(X1074=0,0,$C1073-X1075),0))</f>
        <v>0</v>
      </c>
      <c r="Y1076" s="76">
        <f t="shared" ca="1" si="1108"/>
        <v>0</v>
      </c>
      <c r="Z1076" s="76">
        <f t="shared" ca="1" si="1108"/>
        <v>0</v>
      </c>
      <c r="AA1076" s="76">
        <f t="shared" ca="1" si="1108"/>
        <v>0</v>
      </c>
      <c r="AB1076" s="76">
        <f t="shared" ref="AB1076:AE1076" ca="1" si="1109">IF($C1072=LataProjekcji,ROUND($C1073-AB1075,0),ROUND(IF(AB1074=0,0,$C1073-AB1075),0))</f>
        <v>0</v>
      </c>
      <c r="AC1076" s="76">
        <f t="shared" ca="1" si="1109"/>
        <v>0</v>
      </c>
      <c r="AD1076" s="76">
        <f t="shared" ca="1" si="1109"/>
        <v>0</v>
      </c>
      <c r="AE1076" s="76">
        <f t="shared" ca="1" si="1109"/>
        <v>0</v>
      </c>
    </row>
    <row r="1077" spans="1:31" hidden="1">
      <c r="A1077" s="258"/>
      <c r="B1077" s="21"/>
      <c r="C1077" s="21"/>
      <c r="D1077" s="21"/>
      <c r="E1077" s="21"/>
      <c r="F1077" s="21"/>
      <c r="G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</row>
    <row r="1078" spans="1:31" hidden="1">
      <c r="A1078" s="258"/>
      <c r="B1078" s="20" t="str">
        <f>B192</f>
        <v/>
      </c>
      <c r="C1078" s="21">
        <f>C1071+1</f>
        <v>130</v>
      </c>
      <c r="D1078" s="453">
        <f>D1071+1</f>
        <v>264</v>
      </c>
      <c r="E1078" s="21"/>
      <c r="F1078" s="21"/>
      <c r="G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</row>
    <row r="1079" spans="1:31" hidden="1">
      <c r="A1079" s="258"/>
      <c r="B1079" s="21" t="s">
        <v>394</v>
      </c>
      <c r="C1079" s="164">
        <f ca="1">IFERROR(YEAR(OFFSET($D$62,C1078,0)),0)</f>
        <v>0</v>
      </c>
      <c r="D1079" s="164">
        <f ca="1">IFERROR(MONTH(OFFSET($D$62,C1078,0)),0)</f>
        <v>0</v>
      </c>
      <c r="E1079" s="522">
        <f ca="1">IleMiesiecyDoKoncaRokuRozliczenieDotacji</f>
        <v>0</v>
      </c>
      <c r="F1079" s="21"/>
      <c r="G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</row>
    <row r="1080" spans="1:31" hidden="1">
      <c r="A1080" s="258"/>
      <c r="B1080" s="21" t="s">
        <v>387</v>
      </c>
      <c r="C1080" s="244">
        <f ca="1">IF(OFFSET($F$62,C1078,0)&lt;0,0,OFFSET($F$62,C1078,0))</f>
        <v>0</v>
      </c>
      <c r="D1080" s="22" t="str">
        <f ca="1">OFFSET($C$62,C1078,0)</f>
        <v/>
      </c>
      <c r="E1080" s="22">
        <f ca="1">IF(D1080&gt;10,ROUND(($C1081/12)*$E1079,0),$C1080)</f>
        <v>0</v>
      </c>
      <c r="F1080" s="21"/>
      <c r="G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</row>
    <row r="1081" spans="1:31" hidden="1">
      <c r="A1081" s="258"/>
      <c r="B1081" s="21" t="s">
        <v>395</v>
      </c>
      <c r="C1081" s="656">
        <f ca="1">IF(ISBLANK(OFFSET($D$62,C1078,0)),0,IF(OFFSET($C$62,C1078,0)&gt;10,ROUND(C1080*D1081,0),IF(C1080&lt;0,0,C1080)))</f>
        <v>0</v>
      </c>
      <c r="D1081" s="655">
        <f ca="1">'Środki trwałe'!C1910</f>
        <v>0</v>
      </c>
      <c r="E1081" s="21"/>
      <c r="F1081" s="21"/>
      <c r="G1081" s="21"/>
      <c r="I1081" s="21"/>
      <c r="J1081" s="21"/>
      <c r="K1081" s="74">
        <f ca="1">ROUND(IF($C1079=LataProjekcji,$E1080,IF($C1079=LataProjekcji,$C1081,0)),0)</f>
        <v>0</v>
      </c>
      <c r="L1081" s="247">
        <f ca="1">ROUND(IF(OR(AND($C1079=LataProjekcji,$E1079&gt;0),AND($C1079=LataProjekcji,$E1079=0,$D1080&lt;=10)),$E1080,IF($C1079&lt;LataProjekcji,IF((SUM($K1081:K1081)+$C1081)&lt;$C1080,$C1081,$C1080-SUM($K1081:K1081)),0)),0)</f>
        <v>0</v>
      </c>
      <c r="M1081" s="247">
        <f ca="1">ROUND(IF(OR(AND($C1079=LataProjekcji,$E1079&gt;0),AND($C1079=LataProjekcji,$E1079=0,$D1080&lt;=10)),$E1080,IF($C1079&lt;LataProjekcji,IF((SUM($K1081:L1081)+$C1081)&lt;$C1080,$C1081,$C1080-SUM($K1081:L1081)),0)),0)</f>
        <v>0</v>
      </c>
      <c r="N1081" s="247">
        <f ca="1">ROUND(IF(OR(AND($C1079=LataProjekcji,$E1079&gt;0),AND($C1079=LataProjekcji,$E1079=0,$D1080&lt;=10)),$E1080,IF($C1079&lt;LataProjekcji,IF((SUM($K1081:M1081)+$C1081)&lt;$C1080,$C1081,$C1080-SUM($K1081:M1081)),0)),0)</f>
        <v>0</v>
      </c>
      <c r="O1081" s="247">
        <f ca="1">ROUND(IF(OR(AND($C1079=LataProjekcji,$E1079&gt;0),AND($C1079=LataProjekcji,$E1079=0,$D1080&lt;=10)),$E1080,IF($C1079&lt;LataProjekcji,IF((SUM($K1081:N1081)+$C1081)&lt;$C1080,$C1081,$C1080-SUM($K1081:N1081)),0)),0)</f>
        <v>0</v>
      </c>
      <c r="P1081" s="247">
        <f ca="1">ROUND(IF(OR(AND($C1079=LataProjekcji,$E1079&gt;0),AND($C1079=LataProjekcji,$E1079=0,$D1080&lt;=10)),$E1080,IF($C1079&lt;LataProjekcji,IF((SUM($K1081:O1081)+$C1081)&lt;$C1080,$C1081,$C1080-SUM($K1081:O1081)),0)),0)</f>
        <v>0</v>
      </c>
      <c r="Q1081" s="247">
        <f ca="1">ROUND(IF(OR(AND($C1079=LataProjekcji,$E1079&gt;0),AND($C1079=LataProjekcji,$E1079=0,$D1080&lt;=10)),$E1080,IF($C1079&lt;LataProjekcji,IF((SUM($K1081:P1081)+$C1081)&lt;$C1080,$C1081,$C1080-SUM($K1081:P1081)),0)),0)</f>
        <v>0</v>
      </c>
      <c r="R1081" s="247">
        <f ca="1">ROUND(IF(OR(AND($C1079=LataProjekcji,$E1079&gt;0),AND($C1079=LataProjekcji,$E1079=0,$D1080&lt;=10)),$E1080,IF($C1079&lt;LataProjekcji,IF((SUM($K1081:Q1081)+$C1081)&lt;$C1080,$C1081,$C1080-SUM($K1081:Q1081)),0)),0)</f>
        <v>0</v>
      </c>
      <c r="S1081" s="247">
        <f ca="1">ROUND(IF(OR(AND($C1079=LataProjekcji,$E1079&gt;0),AND($C1079=LataProjekcji,$E1079=0,$D1080&lt;=10)),$E1080,IF($C1079&lt;LataProjekcji,IF((SUM($K1081:R1081)+$C1081)&lt;$C1080,$C1081,$C1080-SUM($K1081:R1081)),0)),0)</f>
        <v>0</v>
      </c>
      <c r="T1081" s="247">
        <f ca="1">ROUND(IF(OR(AND($C1079=LataProjekcji,$E1079&gt;0),AND($C1079=LataProjekcji,$E1079=0,$D1080&lt;=10)),$E1080,IF($C1079&lt;LataProjekcji,IF((SUM($K1081:S1081)+$C1081)&lt;$C1080,$C1081,$C1080-SUM($K1081:S1081)),0)),0)</f>
        <v>0</v>
      </c>
      <c r="U1081" s="247">
        <f ca="1">ROUND(IF(OR(AND($C1079=LataProjekcji,$E1079&gt;0),AND($C1079=LataProjekcji,$E1079=0,$D1080&lt;=10)),$E1080,IF($C1079&lt;LataProjekcji,IF((SUM($K1081:T1081)+$C1081)&lt;$C1080,$C1081,$C1080-SUM($K1081:T1081)),0)),0)</f>
        <v>0</v>
      </c>
      <c r="V1081" s="247">
        <f ca="1">ROUND(IF(OR(AND($C1079=LataProjekcji,$E1079&gt;0),AND($C1079=LataProjekcji,$E1079=0,$D1080&lt;=10)),$E1080,IF($C1079&lt;LataProjekcji,IF((SUM($K1081:U1081)+$C1081)&lt;$C1080,$C1081,$C1080-SUM($K1081:U1081)),0)),0)</f>
        <v>0</v>
      </c>
      <c r="W1081" s="247">
        <f ca="1">ROUND(IF(OR(AND($C1079=LataProjekcji,$E1079&gt;0),AND($C1079=LataProjekcji,$E1079=0,$D1080&lt;=10)),$E1080,IF($C1079&lt;LataProjekcji,IF((SUM($K1081:V1081)+$C1081)&lt;$C1080,$C1081,$C1080-SUM($K1081:V1081)),0)),0)</f>
        <v>0</v>
      </c>
      <c r="X1081" s="247">
        <f ca="1">ROUND(IF(OR(AND($C1079=LataProjekcji,$E1079&gt;0),AND($C1079=LataProjekcji,$E1079=0,$D1080&lt;=10)),$E1080,IF($C1079&lt;LataProjekcji,IF((SUM($K1081:W1081)+$C1081)&lt;$C1080,$C1081,$C1080-SUM($K1081:W1081)),0)),0)</f>
        <v>0</v>
      </c>
      <c r="Y1081" s="247">
        <f ca="1">ROUND(IF(OR(AND($C1079=LataProjekcji,$E1079&gt;0),AND($C1079=LataProjekcji,$E1079=0,$D1080&lt;=10)),$E1080,IF($C1079&lt;LataProjekcji,IF((SUM($K1081:X1081)+$C1081)&lt;$C1080,$C1081,$C1080-SUM($K1081:X1081)),0)),0)</f>
        <v>0</v>
      </c>
      <c r="Z1081" s="247">
        <f ca="1">ROUND(IF(OR(AND($C1079=LataProjekcji,$E1079&gt;0),AND($C1079=LataProjekcji,$E1079=0,$D1080&lt;=10)),$E1080,IF($C1079&lt;LataProjekcji,IF((SUM($K1081:Y1081)+$C1081)&lt;$C1080,$C1081,$C1080-SUM($K1081:Y1081)),0)),0)</f>
        <v>0</v>
      </c>
      <c r="AA1081" s="247">
        <f ca="1">ROUND(IF(OR(AND($C1079=LataProjekcji,$E1079&gt;0),AND($C1079=LataProjekcji,$E1079=0,$D1080&lt;=10)),$E1080,IF($C1079&lt;LataProjekcji,IF((SUM($K1081:Z1081)+$C1081)&lt;$C1080,$C1081,$C1080-SUM($K1081:Z1081)),0)),0)</f>
        <v>0</v>
      </c>
      <c r="AB1081" s="247">
        <f ca="1">ROUND(IF(OR(AND($C1079=LataProjekcji,$E1079&gt;0),AND($C1079=LataProjekcji,$E1079=0,$D1080&lt;=10)),$E1080,IF($C1079&lt;LataProjekcji,IF((SUM($K1081:AA1081)+$C1081)&lt;$C1080,$C1081,$C1080-SUM($K1081:AA1081)),0)),0)</f>
        <v>0</v>
      </c>
      <c r="AC1081" s="247">
        <f ca="1">ROUND(IF(OR(AND($C1079=LataProjekcji,$E1079&gt;0),AND($C1079=LataProjekcji,$E1079=0,$D1080&lt;=10)),$E1080,IF($C1079&lt;LataProjekcji,IF((SUM($K1081:AB1081)+$C1081)&lt;$C1080,$C1081,$C1080-SUM($K1081:AB1081)),0)),0)</f>
        <v>0</v>
      </c>
      <c r="AD1081" s="247">
        <f ca="1">ROUND(IF(OR(AND($C1079=LataProjekcji,$E1079&gt;0),AND($C1079=LataProjekcji,$E1079=0,$D1080&lt;=10)),$E1080,IF($C1079&lt;LataProjekcji,IF((SUM($K1081:AC1081)+$C1081)&lt;$C1080,$C1081,$C1080-SUM($K1081:AC1081)),0)),0)</f>
        <v>0</v>
      </c>
      <c r="AE1081" s="247">
        <f ca="1">ROUND(IF(OR(AND($C1079=LataProjekcji,$E1079&gt;0),AND($C1079=LataProjekcji,$E1079=0,$D1080&lt;=10)),$E1080,IF($C1079&lt;LataProjekcji,IF((SUM($K1081:AD1081)+$C1081)&lt;$C1080,$C1081,$C1080-SUM($K1081:AD1081)),0)),0)</f>
        <v>0</v>
      </c>
    </row>
    <row r="1082" spans="1:31" hidden="1">
      <c r="A1082" s="258"/>
      <c r="B1082" s="21" t="s">
        <v>396</v>
      </c>
      <c r="C1082" s="22"/>
      <c r="D1082" s="21"/>
      <c r="E1082" s="21"/>
      <c r="F1082" s="21"/>
      <c r="G1082" s="21"/>
      <c r="I1082" s="21"/>
      <c r="J1082" s="21"/>
      <c r="K1082" s="22">
        <f ca="1">ROUND(K1081,0)</f>
        <v>0</v>
      </c>
      <c r="L1082" s="22">
        <f t="shared" ref="L1082:W1082" ca="1" si="1110">ROUND(K1082+L1081,0)</f>
        <v>0</v>
      </c>
      <c r="M1082" s="22">
        <f t="shared" ca="1" si="1110"/>
        <v>0</v>
      </c>
      <c r="N1082" s="22">
        <f t="shared" ca="1" si="1110"/>
        <v>0</v>
      </c>
      <c r="O1082" s="22">
        <f t="shared" ca="1" si="1110"/>
        <v>0</v>
      </c>
      <c r="P1082" s="22">
        <f t="shared" ca="1" si="1110"/>
        <v>0</v>
      </c>
      <c r="Q1082" s="22">
        <f t="shared" ca="1" si="1110"/>
        <v>0</v>
      </c>
      <c r="R1082" s="22">
        <f t="shared" ca="1" si="1110"/>
        <v>0</v>
      </c>
      <c r="S1082" s="22">
        <f t="shared" ca="1" si="1110"/>
        <v>0</v>
      </c>
      <c r="T1082" s="22">
        <f t="shared" ca="1" si="1110"/>
        <v>0</v>
      </c>
      <c r="U1082" s="22">
        <f t="shared" ca="1" si="1110"/>
        <v>0</v>
      </c>
      <c r="V1082" s="22">
        <f t="shared" ca="1" si="1110"/>
        <v>0</v>
      </c>
      <c r="W1082" s="22">
        <f t="shared" ca="1" si="1110"/>
        <v>0</v>
      </c>
      <c r="X1082" s="22">
        <f ca="1">ROUND(W1082+X1081,0)</f>
        <v>0</v>
      </c>
      <c r="Y1082" s="22">
        <f t="shared" ref="Y1082:AA1082" ca="1" si="1111">ROUND(X1082+Y1081,0)</f>
        <v>0</v>
      </c>
      <c r="Z1082" s="22">
        <f t="shared" ca="1" si="1111"/>
        <v>0</v>
      </c>
      <c r="AA1082" s="22">
        <f t="shared" ca="1" si="1111"/>
        <v>0</v>
      </c>
      <c r="AB1082" s="22">
        <f t="shared" ref="AB1082" ca="1" si="1112">ROUND(AA1082+AB1081,0)</f>
        <v>0</v>
      </c>
      <c r="AC1082" s="22">
        <f t="shared" ref="AC1082" ca="1" si="1113">ROUND(AB1082+AC1081,0)</f>
        <v>0</v>
      </c>
      <c r="AD1082" s="22">
        <f t="shared" ref="AD1082" ca="1" si="1114">ROUND(AC1082+AD1081,0)</f>
        <v>0</v>
      </c>
      <c r="AE1082" s="22">
        <f t="shared" ref="AE1082" ca="1" si="1115">ROUND(AD1082+AE1081,0)</f>
        <v>0</v>
      </c>
    </row>
    <row r="1083" spans="1:31" hidden="1">
      <c r="A1083" s="258"/>
      <c r="B1083" s="21" t="s">
        <v>387</v>
      </c>
      <c r="C1083" s="22"/>
      <c r="D1083" s="21"/>
      <c r="E1083" s="21"/>
      <c r="F1083" s="21"/>
      <c r="G1083" s="21"/>
      <c r="I1083" s="21"/>
      <c r="J1083" s="21"/>
      <c r="K1083" s="76">
        <f t="shared" ref="K1083:W1083" ca="1" si="1116">IF($C1079=LataProjekcji,ROUND($C1080-K1082,0),ROUND(IF(K1081=0,0,$C1080-K1082),0))</f>
        <v>0</v>
      </c>
      <c r="L1083" s="76">
        <f t="shared" ca="1" si="1116"/>
        <v>0</v>
      </c>
      <c r="M1083" s="76">
        <f t="shared" ca="1" si="1116"/>
        <v>0</v>
      </c>
      <c r="N1083" s="76">
        <f t="shared" ca="1" si="1116"/>
        <v>0</v>
      </c>
      <c r="O1083" s="76">
        <f t="shared" ca="1" si="1116"/>
        <v>0</v>
      </c>
      <c r="P1083" s="76">
        <f t="shared" ca="1" si="1116"/>
        <v>0</v>
      </c>
      <c r="Q1083" s="76">
        <f t="shared" ca="1" si="1116"/>
        <v>0</v>
      </c>
      <c r="R1083" s="76">
        <f t="shared" ca="1" si="1116"/>
        <v>0</v>
      </c>
      <c r="S1083" s="76">
        <f t="shared" ca="1" si="1116"/>
        <v>0</v>
      </c>
      <c r="T1083" s="76">
        <f t="shared" ca="1" si="1116"/>
        <v>0</v>
      </c>
      <c r="U1083" s="76">
        <f t="shared" ca="1" si="1116"/>
        <v>0</v>
      </c>
      <c r="V1083" s="76">
        <f t="shared" ca="1" si="1116"/>
        <v>0</v>
      </c>
      <c r="W1083" s="76">
        <f t="shared" ca="1" si="1116"/>
        <v>0</v>
      </c>
      <c r="X1083" s="76">
        <f t="shared" ref="X1083:AA1083" ca="1" si="1117">IF($C1079=LataProjekcji,ROUND($C1080-X1082,0),ROUND(IF(X1081=0,0,$C1080-X1082),0))</f>
        <v>0</v>
      </c>
      <c r="Y1083" s="76">
        <f t="shared" ca="1" si="1117"/>
        <v>0</v>
      </c>
      <c r="Z1083" s="76">
        <f t="shared" ca="1" si="1117"/>
        <v>0</v>
      </c>
      <c r="AA1083" s="76">
        <f t="shared" ca="1" si="1117"/>
        <v>0</v>
      </c>
      <c r="AB1083" s="76">
        <f t="shared" ref="AB1083:AE1083" ca="1" si="1118">IF($C1079=LataProjekcji,ROUND($C1080-AB1082,0),ROUND(IF(AB1081=0,0,$C1080-AB1082),0))</f>
        <v>0</v>
      </c>
      <c r="AC1083" s="76">
        <f t="shared" ca="1" si="1118"/>
        <v>0</v>
      </c>
      <c r="AD1083" s="76">
        <f t="shared" ca="1" si="1118"/>
        <v>0</v>
      </c>
      <c r="AE1083" s="76">
        <f t="shared" ca="1" si="1118"/>
        <v>0</v>
      </c>
    </row>
    <row r="1084" spans="1:31" hidden="1">
      <c r="A1084" s="258"/>
      <c r="B1084" s="20"/>
      <c r="C1084" s="22"/>
      <c r="D1084" s="21"/>
      <c r="E1084" s="21"/>
      <c r="F1084" s="21"/>
      <c r="G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</row>
    <row r="1085" spans="1:31" hidden="1">
      <c r="A1085" s="258"/>
      <c r="B1085" s="20" t="str">
        <f>B193</f>
        <v/>
      </c>
      <c r="C1085" s="21">
        <f>C1078+1</f>
        <v>131</v>
      </c>
      <c r="D1085" s="453">
        <f>D1078+1</f>
        <v>265</v>
      </c>
      <c r="E1085" s="21"/>
      <c r="F1085" s="21"/>
      <c r="G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</row>
    <row r="1086" spans="1:31" hidden="1">
      <c r="A1086" s="258"/>
      <c r="B1086" s="21" t="s">
        <v>394</v>
      </c>
      <c r="C1086" s="164">
        <f ca="1">IFERROR(YEAR(OFFSET($D$62,C1085,0)),0)</f>
        <v>0</v>
      </c>
      <c r="D1086" s="164">
        <f ca="1">IFERROR(MONTH(OFFSET($D$62,C1085,0)),0)</f>
        <v>0</v>
      </c>
      <c r="E1086" s="522">
        <f ca="1">IleMiesiecyDoKoncaRokuRozliczenieDotacji</f>
        <v>0</v>
      </c>
      <c r="F1086" s="21"/>
      <c r="G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</row>
    <row r="1087" spans="1:31" hidden="1">
      <c r="A1087" s="258"/>
      <c r="B1087" s="21" t="s">
        <v>387</v>
      </c>
      <c r="C1087" s="244">
        <f ca="1">IF(OFFSET($F$62,C1085,0)&lt;0,0,OFFSET($F$62,C1085,0))</f>
        <v>0</v>
      </c>
      <c r="D1087" s="22" t="str">
        <f ca="1">OFFSET($C$62,C1085,0)</f>
        <v/>
      </c>
      <c r="E1087" s="22">
        <f ca="1">IF(D1087&gt;10,ROUND(($C1088/12)*$E1086,0),$C1087)</f>
        <v>0</v>
      </c>
      <c r="F1087" s="21"/>
      <c r="G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258"/>
      <c r="B1088" s="21" t="s">
        <v>395</v>
      </c>
      <c r="C1088" s="656">
        <f ca="1">IF(ISBLANK(OFFSET($D$62,C1085,0)),0,IF(OFFSET($C$62,C1085,0)&gt;10,ROUND(C1087*D1088,0),IF(C1087&lt;0,0,C1087)))</f>
        <v>0</v>
      </c>
      <c r="D1088" s="655">
        <f ca="1">'Środki trwałe'!C1917</f>
        <v>0</v>
      </c>
      <c r="E1088" s="21"/>
      <c r="F1088" s="21"/>
      <c r="G1088" s="21"/>
      <c r="I1088" s="21"/>
      <c r="J1088" s="21"/>
      <c r="K1088" s="74">
        <f ca="1">ROUND(IF($C1086=LataProjekcji,$E1087,IF($C1086=LataProjekcji,$C1088,0)),0)</f>
        <v>0</v>
      </c>
      <c r="L1088" s="247">
        <f ca="1">ROUND(IF(OR(AND($C1086=LataProjekcji,$E1086&gt;0),AND($C1086=LataProjekcji,$E1086=0,$D1087&lt;=10)),$E1087,IF($C1086&lt;LataProjekcji,IF((SUM($K1088:K1088)+$C1088)&lt;$C1087,$C1088,$C1087-SUM($K1088:K1088)),0)),0)</f>
        <v>0</v>
      </c>
      <c r="M1088" s="247">
        <f ca="1">ROUND(IF(OR(AND($C1086=LataProjekcji,$E1086&gt;0),AND($C1086=LataProjekcji,$E1086=0,$D1087&lt;=10)),$E1087,IF($C1086&lt;LataProjekcji,IF((SUM($K1088:L1088)+$C1088)&lt;$C1087,$C1088,$C1087-SUM($K1088:L1088)),0)),0)</f>
        <v>0</v>
      </c>
      <c r="N1088" s="247">
        <f ca="1">ROUND(IF(OR(AND($C1086=LataProjekcji,$E1086&gt;0),AND($C1086=LataProjekcji,$E1086=0,$D1087&lt;=10)),$E1087,IF($C1086&lt;LataProjekcji,IF((SUM($K1088:M1088)+$C1088)&lt;$C1087,$C1088,$C1087-SUM($K1088:M1088)),0)),0)</f>
        <v>0</v>
      </c>
      <c r="O1088" s="247">
        <f ca="1">ROUND(IF(OR(AND($C1086=LataProjekcji,$E1086&gt;0),AND($C1086=LataProjekcji,$E1086=0,$D1087&lt;=10)),$E1087,IF($C1086&lt;LataProjekcji,IF((SUM($K1088:N1088)+$C1088)&lt;$C1087,$C1088,$C1087-SUM($K1088:N1088)),0)),0)</f>
        <v>0</v>
      </c>
      <c r="P1088" s="247">
        <f ca="1">ROUND(IF(OR(AND($C1086=LataProjekcji,$E1086&gt;0),AND($C1086=LataProjekcji,$E1086=0,$D1087&lt;=10)),$E1087,IF($C1086&lt;LataProjekcji,IF((SUM($K1088:O1088)+$C1088)&lt;$C1087,$C1088,$C1087-SUM($K1088:O1088)),0)),0)</f>
        <v>0</v>
      </c>
      <c r="Q1088" s="247">
        <f ca="1">ROUND(IF(OR(AND($C1086=LataProjekcji,$E1086&gt;0),AND($C1086=LataProjekcji,$E1086=0,$D1087&lt;=10)),$E1087,IF($C1086&lt;LataProjekcji,IF((SUM($K1088:P1088)+$C1088)&lt;$C1087,$C1088,$C1087-SUM($K1088:P1088)),0)),0)</f>
        <v>0</v>
      </c>
      <c r="R1088" s="247">
        <f ca="1">ROUND(IF(OR(AND($C1086=LataProjekcji,$E1086&gt;0),AND($C1086=LataProjekcji,$E1086=0,$D1087&lt;=10)),$E1087,IF($C1086&lt;LataProjekcji,IF((SUM($K1088:Q1088)+$C1088)&lt;$C1087,$C1088,$C1087-SUM($K1088:Q1088)),0)),0)</f>
        <v>0</v>
      </c>
      <c r="S1088" s="247">
        <f ca="1">ROUND(IF(OR(AND($C1086=LataProjekcji,$E1086&gt;0),AND($C1086=LataProjekcji,$E1086=0,$D1087&lt;=10)),$E1087,IF($C1086&lt;LataProjekcji,IF((SUM($K1088:R1088)+$C1088)&lt;$C1087,$C1088,$C1087-SUM($K1088:R1088)),0)),0)</f>
        <v>0</v>
      </c>
      <c r="T1088" s="247">
        <f ca="1">ROUND(IF(OR(AND($C1086=LataProjekcji,$E1086&gt;0),AND($C1086=LataProjekcji,$E1086=0,$D1087&lt;=10)),$E1087,IF($C1086&lt;LataProjekcji,IF((SUM($K1088:S1088)+$C1088)&lt;$C1087,$C1088,$C1087-SUM($K1088:S1088)),0)),0)</f>
        <v>0</v>
      </c>
      <c r="U1088" s="247">
        <f ca="1">ROUND(IF(OR(AND($C1086=LataProjekcji,$E1086&gt;0),AND($C1086=LataProjekcji,$E1086=0,$D1087&lt;=10)),$E1087,IF($C1086&lt;LataProjekcji,IF((SUM($K1088:T1088)+$C1088)&lt;$C1087,$C1088,$C1087-SUM($K1088:T1088)),0)),0)</f>
        <v>0</v>
      </c>
      <c r="V1088" s="247">
        <f ca="1">ROUND(IF(OR(AND($C1086=LataProjekcji,$E1086&gt;0),AND($C1086=LataProjekcji,$E1086=0,$D1087&lt;=10)),$E1087,IF($C1086&lt;LataProjekcji,IF((SUM($K1088:U1088)+$C1088)&lt;$C1087,$C1088,$C1087-SUM($K1088:U1088)),0)),0)</f>
        <v>0</v>
      </c>
      <c r="W1088" s="247">
        <f ca="1">ROUND(IF(OR(AND($C1086=LataProjekcji,$E1086&gt;0),AND($C1086=LataProjekcji,$E1086=0,$D1087&lt;=10)),$E1087,IF($C1086&lt;LataProjekcji,IF((SUM($K1088:V1088)+$C1088)&lt;$C1087,$C1088,$C1087-SUM($K1088:V1088)),0)),0)</f>
        <v>0</v>
      </c>
      <c r="X1088" s="247">
        <f ca="1">ROUND(IF(OR(AND($C1086=LataProjekcji,$E1086&gt;0),AND($C1086=LataProjekcji,$E1086=0,$D1087&lt;=10)),$E1087,IF($C1086&lt;LataProjekcji,IF((SUM($K1088:W1088)+$C1088)&lt;$C1087,$C1088,$C1087-SUM($K1088:W1088)),0)),0)</f>
        <v>0</v>
      </c>
      <c r="Y1088" s="247">
        <f ca="1">ROUND(IF(OR(AND($C1086=LataProjekcji,$E1086&gt;0),AND($C1086=LataProjekcji,$E1086=0,$D1087&lt;=10)),$E1087,IF($C1086&lt;LataProjekcji,IF((SUM($K1088:X1088)+$C1088)&lt;$C1087,$C1088,$C1087-SUM($K1088:X1088)),0)),0)</f>
        <v>0</v>
      </c>
      <c r="Z1088" s="247">
        <f ca="1">ROUND(IF(OR(AND($C1086=LataProjekcji,$E1086&gt;0),AND($C1086=LataProjekcji,$E1086=0,$D1087&lt;=10)),$E1087,IF($C1086&lt;LataProjekcji,IF((SUM($K1088:Y1088)+$C1088)&lt;$C1087,$C1088,$C1087-SUM($K1088:Y1088)),0)),0)</f>
        <v>0</v>
      </c>
      <c r="AA1088" s="247">
        <f ca="1">ROUND(IF(OR(AND($C1086=LataProjekcji,$E1086&gt;0),AND($C1086=LataProjekcji,$E1086=0,$D1087&lt;=10)),$E1087,IF($C1086&lt;LataProjekcji,IF((SUM($K1088:Z1088)+$C1088)&lt;$C1087,$C1088,$C1087-SUM($K1088:Z1088)),0)),0)</f>
        <v>0</v>
      </c>
      <c r="AB1088" s="247">
        <f ca="1">ROUND(IF(OR(AND($C1086=LataProjekcji,$E1086&gt;0),AND($C1086=LataProjekcji,$E1086=0,$D1087&lt;=10)),$E1087,IF($C1086&lt;LataProjekcji,IF((SUM($K1088:AA1088)+$C1088)&lt;$C1087,$C1088,$C1087-SUM($K1088:AA1088)),0)),0)</f>
        <v>0</v>
      </c>
      <c r="AC1088" s="247">
        <f ca="1">ROUND(IF(OR(AND($C1086=LataProjekcji,$E1086&gt;0),AND($C1086=LataProjekcji,$E1086=0,$D1087&lt;=10)),$E1087,IF($C1086&lt;LataProjekcji,IF((SUM($K1088:AB1088)+$C1088)&lt;$C1087,$C1088,$C1087-SUM($K1088:AB1088)),0)),0)</f>
        <v>0</v>
      </c>
      <c r="AD1088" s="247">
        <f ca="1">ROUND(IF(OR(AND($C1086=LataProjekcji,$E1086&gt;0),AND($C1086=LataProjekcji,$E1086=0,$D1087&lt;=10)),$E1087,IF($C1086&lt;LataProjekcji,IF((SUM($K1088:AC1088)+$C1088)&lt;$C1087,$C1088,$C1087-SUM($K1088:AC1088)),0)),0)</f>
        <v>0</v>
      </c>
      <c r="AE1088" s="247">
        <f ca="1">ROUND(IF(OR(AND($C1086=LataProjekcji,$E1086&gt;0),AND($C1086=LataProjekcji,$E1086=0,$D1087&lt;=10)),$E1087,IF($C1086&lt;LataProjekcji,IF((SUM($K1088:AD1088)+$C1088)&lt;$C1087,$C1088,$C1087-SUM($K1088:AD1088)),0)),0)</f>
        <v>0</v>
      </c>
    </row>
    <row r="1089" spans="1:31" hidden="1">
      <c r="A1089" s="258"/>
      <c r="B1089" s="21" t="s">
        <v>396</v>
      </c>
      <c r="C1089" s="22"/>
      <c r="D1089" s="21"/>
      <c r="E1089" s="21"/>
      <c r="F1089" s="21"/>
      <c r="G1089" s="21"/>
      <c r="I1089" s="21"/>
      <c r="J1089" s="21"/>
      <c r="K1089" s="22">
        <f ca="1">ROUND(K1088,0)</f>
        <v>0</v>
      </c>
      <c r="L1089" s="22">
        <f t="shared" ref="L1089:W1089" ca="1" si="1119">ROUND(K1089+L1088,0)</f>
        <v>0</v>
      </c>
      <c r="M1089" s="22">
        <f t="shared" ca="1" si="1119"/>
        <v>0</v>
      </c>
      <c r="N1089" s="22">
        <f t="shared" ca="1" si="1119"/>
        <v>0</v>
      </c>
      <c r="O1089" s="22">
        <f t="shared" ca="1" si="1119"/>
        <v>0</v>
      </c>
      <c r="P1089" s="22">
        <f t="shared" ca="1" si="1119"/>
        <v>0</v>
      </c>
      <c r="Q1089" s="22">
        <f t="shared" ca="1" si="1119"/>
        <v>0</v>
      </c>
      <c r="R1089" s="22">
        <f t="shared" ca="1" si="1119"/>
        <v>0</v>
      </c>
      <c r="S1089" s="22">
        <f t="shared" ca="1" si="1119"/>
        <v>0</v>
      </c>
      <c r="T1089" s="22">
        <f t="shared" ca="1" si="1119"/>
        <v>0</v>
      </c>
      <c r="U1089" s="22">
        <f t="shared" ca="1" si="1119"/>
        <v>0</v>
      </c>
      <c r="V1089" s="22">
        <f t="shared" ca="1" si="1119"/>
        <v>0</v>
      </c>
      <c r="W1089" s="22">
        <f t="shared" ca="1" si="1119"/>
        <v>0</v>
      </c>
      <c r="X1089" s="22">
        <f ca="1">ROUND(W1089+X1088,0)</f>
        <v>0</v>
      </c>
      <c r="Y1089" s="22">
        <f t="shared" ref="Y1089:AA1089" ca="1" si="1120">ROUND(X1089+Y1088,0)</f>
        <v>0</v>
      </c>
      <c r="Z1089" s="22">
        <f t="shared" ca="1" si="1120"/>
        <v>0</v>
      </c>
      <c r="AA1089" s="22">
        <f t="shared" ca="1" si="1120"/>
        <v>0</v>
      </c>
      <c r="AB1089" s="22">
        <f t="shared" ref="AB1089" ca="1" si="1121">ROUND(AA1089+AB1088,0)</f>
        <v>0</v>
      </c>
      <c r="AC1089" s="22">
        <f t="shared" ref="AC1089" ca="1" si="1122">ROUND(AB1089+AC1088,0)</f>
        <v>0</v>
      </c>
      <c r="AD1089" s="22">
        <f t="shared" ref="AD1089" ca="1" si="1123">ROUND(AC1089+AD1088,0)</f>
        <v>0</v>
      </c>
      <c r="AE1089" s="22">
        <f t="shared" ref="AE1089" ca="1" si="1124">ROUND(AD1089+AE1088,0)</f>
        <v>0</v>
      </c>
    </row>
    <row r="1090" spans="1:31" hidden="1">
      <c r="A1090" s="258"/>
      <c r="B1090" s="21" t="s">
        <v>387</v>
      </c>
      <c r="C1090" s="22"/>
      <c r="D1090" s="21"/>
      <c r="E1090" s="21"/>
      <c r="F1090" s="21"/>
      <c r="G1090" s="21"/>
      <c r="I1090" s="21"/>
      <c r="J1090" s="21"/>
      <c r="K1090" s="76">
        <f t="shared" ref="K1090:W1090" ca="1" si="1125">IF($C1086=LataProjekcji,ROUND($C1087-K1089,0),ROUND(IF(K1088=0,0,$C1087-K1089),0))</f>
        <v>0</v>
      </c>
      <c r="L1090" s="76">
        <f t="shared" ca="1" si="1125"/>
        <v>0</v>
      </c>
      <c r="M1090" s="76">
        <f t="shared" ca="1" si="1125"/>
        <v>0</v>
      </c>
      <c r="N1090" s="76">
        <f t="shared" ca="1" si="1125"/>
        <v>0</v>
      </c>
      <c r="O1090" s="76">
        <f t="shared" ca="1" si="1125"/>
        <v>0</v>
      </c>
      <c r="P1090" s="76">
        <f t="shared" ca="1" si="1125"/>
        <v>0</v>
      </c>
      <c r="Q1090" s="76">
        <f t="shared" ca="1" si="1125"/>
        <v>0</v>
      </c>
      <c r="R1090" s="76">
        <f t="shared" ca="1" si="1125"/>
        <v>0</v>
      </c>
      <c r="S1090" s="76">
        <f t="shared" ca="1" si="1125"/>
        <v>0</v>
      </c>
      <c r="T1090" s="76">
        <f t="shared" ca="1" si="1125"/>
        <v>0</v>
      </c>
      <c r="U1090" s="76">
        <f t="shared" ca="1" si="1125"/>
        <v>0</v>
      </c>
      <c r="V1090" s="76">
        <f t="shared" ca="1" si="1125"/>
        <v>0</v>
      </c>
      <c r="W1090" s="76">
        <f t="shared" ca="1" si="1125"/>
        <v>0</v>
      </c>
      <c r="X1090" s="76">
        <f t="shared" ref="X1090:AA1090" ca="1" si="1126">IF($C1086=LataProjekcji,ROUND($C1087-X1089,0),ROUND(IF(X1088=0,0,$C1087-X1089),0))</f>
        <v>0</v>
      </c>
      <c r="Y1090" s="76">
        <f t="shared" ca="1" si="1126"/>
        <v>0</v>
      </c>
      <c r="Z1090" s="76">
        <f t="shared" ca="1" si="1126"/>
        <v>0</v>
      </c>
      <c r="AA1090" s="76">
        <f t="shared" ca="1" si="1126"/>
        <v>0</v>
      </c>
      <c r="AB1090" s="76">
        <f t="shared" ref="AB1090:AE1090" ca="1" si="1127">IF($C1086=LataProjekcji,ROUND($C1087-AB1089,0),ROUND(IF(AB1088=0,0,$C1087-AB1089),0))</f>
        <v>0</v>
      </c>
      <c r="AC1090" s="76">
        <f t="shared" ca="1" si="1127"/>
        <v>0</v>
      </c>
      <c r="AD1090" s="76">
        <f t="shared" ca="1" si="1127"/>
        <v>0</v>
      </c>
      <c r="AE1090" s="76">
        <f t="shared" ca="1" si="1127"/>
        <v>0</v>
      </c>
    </row>
    <row r="1091" spans="1:31" hidden="1">
      <c r="A1091" s="258"/>
      <c r="B1091" s="21"/>
      <c r="C1091" s="22"/>
      <c r="D1091" s="21"/>
      <c r="E1091" s="21"/>
      <c r="F1091" s="21"/>
      <c r="G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</row>
    <row r="1092" spans="1:31" hidden="1">
      <c r="A1092" s="258"/>
      <c r="B1092" s="20" t="str">
        <f>B194</f>
        <v/>
      </c>
      <c r="C1092" s="21">
        <f>C1085+1</f>
        <v>132</v>
      </c>
      <c r="D1092" s="453">
        <f>D1085+1</f>
        <v>266</v>
      </c>
      <c r="E1092" s="21"/>
      <c r="F1092" s="21"/>
      <c r="G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</row>
    <row r="1093" spans="1:31" hidden="1">
      <c r="A1093" s="258"/>
      <c r="B1093" s="21" t="s">
        <v>394</v>
      </c>
      <c r="C1093" s="164">
        <f ca="1">IFERROR(YEAR(OFFSET($D$62,C1092,0)),0)</f>
        <v>0</v>
      </c>
      <c r="D1093" s="164">
        <f ca="1">IFERROR(MONTH(OFFSET($D$62,C1092,0)),0)</f>
        <v>0</v>
      </c>
      <c r="E1093" s="522">
        <f ca="1">IleMiesiecyDoKoncaRokuRozliczenieDotacji</f>
        <v>0</v>
      </c>
      <c r="F1093" s="21"/>
      <c r="G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</row>
    <row r="1094" spans="1:31" hidden="1">
      <c r="A1094" s="258"/>
      <c r="B1094" s="21" t="s">
        <v>387</v>
      </c>
      <c r="C1094" s="244">
        <f ca="1">IF(OFFSET($F$62,C1092,0)&lt;0,0,OFFSET($F$62,C1092,0))</f>
        <v>0</v>
      </c>
      <c r="D1094" s="22" t="str">
        <f ca="1">OFFSET($C$62,C1092,0)</f>
        <v/>
      </c>
      <c r="E1094" s="22">
        <f ca="1">IF(D1094&gt;10,ROUND(($C1095/12)*$E1093,0),$C1094)</f>
        <v>0</v>
      </c>
      <c r="F1094" s="21"/>
      <c r="G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258"/>
      <c r="B1095" s="21" t="s">
        <v>395</v>
      </c>
      <c r="C1095" s="656">
        <f ca="1">IF(ISBLANK(OFFSET($D$62,C1092,0)),0,IF(OFFSET($C$62,C1092,0)&gt;10,ROUND(C1094*D1095,0),IF(C1094&lt;0,0,C1094)))</f>
        <v>0</v>
      </c>
      <c r="D1095" s="655">
        <f ca="1">'Środki trwałe'!C1924</f>
        <v>0</v>
      </c>
      <c r="E1095" s="21"/>
      <c r="F1095" s="21"/>
      <c r="G1095" s="21"/>
      <c r="I1095" s="21"/>
      <c r="J1095" s="21"/>
      <c r="K1095" s="74">
        <f ca="1">ROUND(IF($C1093=LataProjekcji,$E1094,IF($C1093=LataProjekcji,$C1095,0)),0)</f>
        <v>0</v>
      </c>
      <c r="L1095" s="247">
        <f ca="1">ROUND(IF(OR(AND($C1093=LataProjekcji,$E1093&gt;0),AND($C1093=LataProjekcji,$E1093=0,$D1094&lt;=10)),$E1094,IF($C1093&lt;LataProjekcji,IF((SUM($K1095:K1095)+$C1095)&lt;$C1094,$C1095,$C1094-SUM($K1095:K1095)),0)),0)</f>
        <v>0</v>
      </c>
      <c r="M1095" s="247">
        <f ca="1">ROUND(IF(OR(AND($C1093=LataProjekcji,$E1093&gt;0),AND($C1093=LataProjekcji,$E1093=0,$D1094&lt;=10)),$E1094,IF($C1093&lt;LataProjekcji,IF((SUM($K1095:L1095)+$C1095)&lt;$C1094,$C1095,$C1094-SUM($K1095:L1095)),0)),0)</f>
        <v>0</v>
      </c>
      <c r="N1095" s="247">
        <f ca="1">ROUND(IF(OR(AND($C1093=LataProjekcji,$E1093&gt;0),AND($C1093=LataProjekcji,$E1093=0,$D1094&lt;=10)),$E1094,IF($C1093&lt;LataProjekcji,IF((SUM($K1095:M1095)+$C1095)&lt;$C1094,$C1095,$C1094-SUM($K1095:M1095)),0)),0)</f>
        <v>0</v>
      </c>
      <c r="O1095" s="247">
        <f ca="1">ROUND(IF(OR(AND($C1093=LataProjekcji,$E1093&gt;0),AND($C1093=LataProjekcji,$E1093=0,$D1094&lt;=10)),$E1094,IF($C1093&lt;LataProjekcji,IF((SUM($K1095:N1095)+$C1095)&lt;$C1094,$C1095,$C1094-SUM($K1095:N1095)),0)),0)</f>
        <v>0</v>
      </c>
      <c r="P1095" s="247">
        <f ca="1">ROUND(IF(OR(AND($C1093=LataProjekcji,$E1093&gt;0),AND($C1093=LataProjekcji,$E1093=0,$D1094&lt;=10)),$E1094,IF($C1093&lt;LataProjekcji,IF((SUM($K1095:O1095)+$C1095)&lt;$C1094,$C1095,$C1094-SUM($K1095:O1095)),0)),0)</f>
        <v>0</v>
      </c>
      <c r="Q1095" s="247">
        <f ca="1">ROUND(IF(OR(AND($C1093=LataProjekcji,$E1093&gt;0),AND($C1093=LataProjekcji,$E1093=0,$D1094&lt;=10)),$E1094,IF($C1093&lt;LataProjekcji,IF((SUM($K1095:P1095)+$C1095)&lt;$C1094,$C1095,$C1094-SUM($K1095:P1095)),0)),0)</f>
        <v>0</v>
      </c>
      <c r="R1095" s="247">
        <f ca="1">ROUND(IF(OR(AND($C1093=LataProjekcji,$E1093&gt;0),AND($C1093=LataProjekcji,$E1093=0,$D1094&lt;=10)),$E1094,IF($C1093&lt;LataProjekcji,IF((SUM($K1095:Q1095)+$C1095)&lt;$C1094,$C1095,$C1094-SUM($K1095:Q1095)),0)),0)</f>
        <v>0</v>
      </c>
      <c r="S1095" s="247">
        <f ca="1">ROUND(IF(OR(AND($C1093=LataProjekcji,$E1093&gt;0),AND($C1093=LataProjekcji,$E1093=0,$D1094&lt;=10)),$E1094,IF($C1093&lt;LataProjekcji,IF((SUM($K1095:R1095)+$C1095)&lt;$C1094,$C1095,$C1094-SUM($K1095:R1095)),0)),0)</f>
        <v>0</v>
      </c>
      <c r="T1095" s="247">
        <f ca="1">ROUND(IF(OR(AND($C1093=LataProjekcji,$E1093&gt;0),AND($C1093=LataProjekcji,$E1093=0,$D1094&lt;=10)),$E1094,IF($C1093&lt;LataProjekcji,IF((SUM($K1095:S1095)+$C1095)&lt;$C1094,$C1095,$C1094-SUM($K1095:S1095)),0)),0)</f>
        <v>0</v>
      </c>
      <c r="U1095" s="247">
        <f ca="1">ROUND(IF(OR(AND($C1093=LataProjekcji,$E1093&gt;0),AND($C1093=LataProjekcji,$E1093=0,$D1094&lt;=10)),$E1094,IF($C1093&lt;LataProjekcji,IF((SUM($K1095:T1095)+$C1095)&lt;$C1094,$C1095,$C1094-SUM($K1095:T1095)),0)),0)</f>
        <v>0</v>
      </c>
      <c r="V1095" s="247">
        <f ca="1">ROUND(IF(OR(AND($C1093=LataProjekcji,$E1093&gt;0),AND($C1093=LataProjekcji,$E1093=0,$D1094&lt;=10)),$E1094,IF($C1093&lt;LataProjekcji,IF((SUM($K1095:U1095)+$C1095)&lt;$C1094,$C1095,$C1094-SUM($K1095:U1095)),0)),0)</f>
        <v>0</v>
      </c>
      <c r="W1095" s="247">
        <f ca="1">ROUND(IF(OR(AND($C1093=LataProjekcji,$E1093&gt;0),AND($C1093=LataProjekcji,$E1093=0,$D1094&lt;=10)),$E1094,IF($C1093&lt;LataProjekcji,IF((SUM($K1095:V1095)+$C1095)&lt;$C1094,$C1095,$C1094-SUM($K1095:V1095)),0)),0)</f>
        <v>0</v>
      </c>
      <c r="X1095" s="247">
        <f ca="1">ROUND(IF(OR(AND($C1093=LataProjekcji,$E1093&gt;0),AND($C1093=LataProjekcji,$E1093=0,$D1094&lt;=10)),$E1094,IF($C1093&lt;LataProjekcji,IF((SUM($K1095:W1095)+$C1095)&lt;$C1094,$C1095,$C1094-SUM($K1095:W1095)),0)),0)</f>
        <v>0</v>
      </c>
      <c r="Y1095" s="247">
        <f ca="1">ROUND(IF(OR(AND($C1093=LataProjekcji,$E1093&gt;0),AND($C1093=LataProjekcji,$E1093=0,$D1094&lt;=10)),$E1094,IF($C1093&lt;LataProjekcji,IF((SUM($K1095:X1095)+$C1095)&lt;$C1094,$C1095,$C1094-SUM($K1095:X1095)),0)),0)</f>
        <v>0</v>
      </c>
      <c r="Z1095" s="247">
        <f ca="1">ROUND(IF(OR(AND($C1093=LataProjekcji,$E1093&gt;0),AND($C1093=LataProjekcji,$E1093=0,$D1094&lt;=10)),$E1094,IF($C1093&lt;LataProjekcji,IF((SUM($K1095:Y1095)+$C1095)&lt;$C1094,$C1095,$C1094-SUM($K1095:Y1095)),0)),0)</f>
        <v>0</v>
      </c>
      <c r="AA1095" s="247">
        <f ca="1">ROUND(IF(OR(AND($C1093=LataProjekcji,$E1093&gt;0),AND($C1093=LataProjekcji,$E1093=0,$D1094&lt;=10)),$E1094,IF($C1093&lt;LataProjekcji,IF((SUM($K1095:Z1095)+$C1095)&lt;$C1094,$C1095,$C1094-SUM($K1095:Z1095)),0)),0)</f>
        <v>0</v>
      </c>
      <c r="AB1095" s="247">
        <f ca="1">ROUND(IF(OR(AND($C1093=LataProjekcji,$E1093&gt;0),AND($C1093=LataProjekcji,$E1093=0,$D1094&lt;=10)),$E1094,IF($C1093&lt;LataProjekcji,IF((SUM($K1095:AA1095)+$C1095)&lt;$C1094,$C1095,$C1094-SUM($K1095:AA1095)),0)),0)</f>
        <v>0</v>
      </c>
      <c r="AC1095" s="247">
        <f ca="1">ROUND(IF(OR(AND($C1093=LataProjekcji,$E1093&gt;0),AND($C1093=LataProjekcji,$E1093=0,$D1094&lt;=10)),$E1094,IF($C1093&lt;LataProjekcji,IF((SUM($K1095:AB1095)+$C1095)&lt;$C1094,$C1095,$C1094-SUM($K1095:AB1095)),0)),0)</f>
        <v>0</v>
      </c>
      <c r="AD1095" s="247">
        <f ca="1">ROUND(IF(OR(AND($C1093=LataProjekcji,$E1093&gt;0),AND($C1093=LataProjekcji,$E1093=0,$D1094&lt;=10)),$E1094,IF($C1093&lt;LataProjekcji,IF((SUM($K1095:AC1095)+$C1095)&lt;$C1094,$C1095,$C1094-SUM($K1095:AC1095)),0)),0)</f>
        <v>0</v>
      </c>
      <c r="AE1095" s="247">
        <f ca="1">ROUND(IF(OR(AND($C1093=LataProjekcji,$E1093&gt;0),AND($C1093=LataProjekcji,$E1093=0,$D1094&lt;=10)),$E1094,IF($C1093&lt;LataProjekcji,IF((SUM($K1095:AD1095)+$C1095)&lt;$C1094,$C1095,$C1094-SUM($K1095:AD1095)),0)),0)</f>
        <v>0</v>
      </c>
    </row>
    <row r="1096" spans="1:31" hidden="1">
      <c r="A1096" s="258"/>
      <c r="B1096" s="21" t="s">
        <v>396</v>
      </c>
      <c r="C1096" s="22"/>
      <c r="D1096" s="21"/>
      <c r="E1096" s="21"/>
      <c r="F1096" s="21"/>
      <c r="G1096" s="21"/>
      <c r="I1096" s="21"/>
      <c r="J1096" s="21"/>
      <c r="K1096" s="22">
        <f ca="1">ROUND(K1095,0)</f>
        <v>0</v>
      </c>
      <c r="L1096" s="22">
        <f t="shared" ref="L1096:W1096" ca="1" si="1128">ROUND(K1096+L1095,0)</f>
        <v>0</v>
      </c>
      <c r="M1096" s="22">
        <f t="shared" ca="1" si="1128"/>
        <v>0</v>
      </c>
      <c r="N1096" s="22">
        <f t="shared" ca="1" si="1128"/>
        <v>0</v>
      </c>
      <c r="O1096" s="22">
        <f t="shared" ca="1" si="1128"/>
        <v>0</v>
      </c>
      <c r="P1096" s="22">
        <f t="shared" ca="1" si="1128"/>
        <v>0</v>
      </c>
      <c r="Q1096" s="22">
        <f t="shared" ca="1" si="1128"/>
        <v>0</v>
      </c>
      <c r="R1096" s="22">
        <f t="shared" ca="1" si="1128"/>
        <v>0</v>
      </c>
      <c r="S1096" s="22">
        <f t="shared" ca="1" si="1128"/>
        <v>0</v>
      </c>
      <c r="T1096" s="22">
        <f t="shared" ca="1" si="1128"/>
        <v>0</v>
      </c>
      <c r="U1096" s="22">
        <f t="shared" ca="1" si="1128"/>
        <v>0</v>
      </c>
      <c r="V1096" s="22">
        <f t="shared" ca="1" si="1128"/>
        <v>0</v>
      </c>
      <c r="W1096" s="22">
        <f t="shared" ca="1" si="1128"/>
        <v>0</v>
      </c>
      <c r="X1096" s="22">
        <f ca="1">ROUND(W1096+X1095,0)</f>
        <v>0</v>
      </c>
      <c r="Y1096" s="22">
        <f t="shared" ref="Y1096:AA1096" ca="1" si="1129">ROUND(X1096+Y1095,0)</f>
        <v>0</v>
      </c>
      <c r="Z1096" s="22">
        <f t="shared" ca="1" si="1129"/>
        <v>0</v>
      </c>
      <c r="AA1096" s="22">
        <f t="shared" ca="1" si="1129"/>
        <v>0</v>
      </c>
      <c r="AB1096" s="22">
        <f t="shared" ref="AB1096" ca="1" si="1130">ROUND(AA1096+AB1095,0)</f>
        <v>0</v>
      </c>
      <c r="AC1096" s="22">
        <f t="shared" ref="AC1096" ca="1" si="1131">ROUND(AB1096+AC1095,0)</f>
        <v>0</v>
      </c>
      <c r="AD1096" s="22">
        <f t="shared" ref="AD1096" ca="1" si="1132">ROUND(AC1096+AD1095,0)</f>
        <v>0</v>
      </c>
      <c r="AE1096" s="22">
        <f t="shared" ref="AE1096" ca="1" si="1133">ROUND(AD1096+AE1095,0)</f>
        <v>0</v>
      </c>
    </row>
    <row r="1097" spans="1:31" hidden="1">
      <c r="A1097" s="258"/>
      <c r="B1097" s="21" t="s">
        <v>387</v>
      </c>
      <c r="C1097" s="22"/>
      <c r="D1097" s="21"/>
      <c r="E1097" s="21"/>
      <c r="F1097" s="21"/>
      <c r="G1097" s="21"/>
      <c r="I1097" s="21"/>
      <c r="J1097" s="21"/>
      <c r="K1097" s="76">
        <f t="shared" ref="K1097:W1097" ca="1" si="1134">IF($C1093=LataProjekcji,ROUND($C1094-K1096,0),ROUND(IF(K1095=0,0,$C1094-K1096),0))</f>
        <v>0</v>
      </c>
      <c r="L1097" s="76">
        <f t="shared" ca="1" si="1134"/>
        <v>0</v>
      </c>
      <c r="M1097" s="76">
        <f t="shared" ca="1" si="1134"/>
        <v>0</v>
      </c>
      <c r="N1097" s="76">
        <f t="shared" ca="1" si="1134"/>
        <v>0</v>
      </c>
      <c r="O1097" s="76">
        <f t="shared" ca="1" si="1134"/>
        <v>0</v>
      </c>
      <c r="P1097" s="76">
        <f t="shared" ca="1" si="1134"/>
        <v>0</v>
      </c>
      <c r="Q1097" s="76">
        <f t="shared" ca="1" si="1134"/>
        <v>0</v>
      </c>
      <c r="R1097" s="76">
        <f t="shared" ca="1" si="1134"/>
        <v>0</v>
      </c>
      <c r="S1097" s="76">
        <f t="shared" ca="1" si="1134"/>
        <v>0</v>
      </c>
      <c r="T1097" s="76">
        <f t="shared" ca="1" si="1134"/>
        <v>0</v>
      </c>
      <c r="U1097" s="76">
        <f t="shared" ca="1" si="1134"/>
        <v>0</v>
      </c>
      <c r="V1097" s="76">
        <f t="shared" ca="1" si="1134"/>
        <v>0</v>
      </c>
      <c r="W1097" s="76">
        <f t="shared" ca="1" si="1134"/>
        <v>0</v>
      </c>
      <c r="X1097" s="76">
        <f t="shared" ref="X1097:AA1097" ca="1" si="1135">IF($C1093=LataProjekcji,ROUND($C1094-X1096,0),ROUND(IF(X1095=0,0,$C1094-X1096),0))</f>
        <v>0</v>
      </c>
      <c r="Y1097" s="76">
        <f t="shared" ca="1" si="1135"/>
        <v>0</v>
      </c>
      <c r="Z1097" s="76">
        <f t="shared" ca="1" si="1135"/>
        <v>0</v>
      </c>
      <c r="AA1097" s="76">
        <f t="shared" ca="1" si="1135"/>
        <v>0</v>
      </c>
      <c r="AB1097" s="76">
        <f t="shared" ref="AB1097:AE1097" ca="1" si="1136">IF($C1093=LataProjekcji,ROUND($C1094-AB1096,0),ROUND(IF(AB1095=0,0,$C1094-AB1096),0))</f>
        <v>0</v>
      </c>
      <c r="AC1097" s="76">
        <f t="shared" ca="1" si="1136"/>
        <v>0</v>
      </c>
      <c r="AD1097" s="76">
        <f t="shared" ca="1" si="1136"/>
        <v>0</v>
      </c>
      <c r="AE1097" s="76">
        <f t="shared" ca="1" si="1136"/>
        <v>0</v>
      </c>
    </row>
    <row r="1098" spans="1:31" hidden="1">
      <c r="A1098" s="258"/>
      <c r="B1098" s="21"/>
      <c r="C1098" s="21"/>
      <c r="D1098" s="21"/>
      <c r="E1098" s="21"/>
      <c r="F1098" s="21"/>
      <c r="G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</row>
    <row r="1099" spans="1:31" hidden="1">
      <c r="A1099" s="258"/>
      <c r="B1099" s="20" t="str">
        <f>B195</f>
        <v/>
      </c>
      <c r="C1099" s="21">
        <f>C1092+1</f>
        <v>133</v>
      </c>
      <c r="D1099" s="453">
        <f>D1092+1</f>
        <v>267</v>
      </c>
      <c r="E1099" s="21"/>
      <c r="F1099" s="21"/>
      <c r="G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</row>
    <row r="1100" spans="1:31" hidden="1">
      <c r="A1100" s="258"/>
      <c r="B1100" s="21" t="s">
        <v>394</v>
      </c>
      <c r="C1100" s="164">
        <f ca="1">IFERROR(YEAR(OFFSET($D$62,C1099,0)),0)</f>
        <v>0</v>
      </c>
      <c r="D1100" s="164">
        <f ca="1">IFERROR(MONTH(OFFSET($D$62,C1099,0)),0)</f>
        <v>0</v>
      </c>
      <c r="E1100" s="522">
        <f ca="1">IleMiesiecyDoKoncaRokuRozliczenieDotacji</f>
        <v>0</v>
      </c>
      <c r="F1100" s="21"/>
      <c r="G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</row>
    <row r="1101" spans="1:31" hidden="1">
      <c r="A1101" s="258"/>
      <c r="B1101" s="21" t="s">
        <v>387</v>
      </c>
      <c r="C1101" s="244">
        <f ca="1">IF(OFFSET($F$62,C1099,0)&lt;0,0,OFFSET($F$62,C1099,0))</f>
        <v>0</v>
      </c>
      <c r="D1101" s="22" t="str">
        <f ca="1">OFFSET($C$62,C1099,0)</f>
        <v/>
      </c>
      <c r="E1101" s="22">
        <f ca="1">IF(D1101&gt;10,ROUND(($C1102/12)*$E1100,0),$C1101)</f>
        <v>0</v>
      </c>
      <c r="F1101" s="21"/>
      <c r="G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258"/>
      <c r="B1102" s="21" t="s">
        <v>395</v>
      </c>
      <c r="C1102" s="656">
        <f ca="1">IF(ISBLANK(OFFSET($D$62,C1099,0)),0,IF(OFFSET($C$62,C1099,0)&gt;10,ROUND(C1101*D1102,0),IF(C1101&lt;0,0,C1101)))</f>
        <v>0</v>
      </c>
      <c r="D1102" s="655">
        <f ca="1">'Środki trwałe'!C1931</f>
        <v>0</v>
      </c>
      <c r="E1102" s="21"/>
      <c r="F1102" s="21"/>
      <c r="G1102" s="21"/>
      <c r="I1102" s="21"/>
      <c r="J1102" s="21"/>
      <c r="K1102" s="74">
        <f ca="1">ROUND(IF($C1100=LataProjekcji,$E1101,IF($C1100=LataProjekcji,$C1102,0)),0)</f>
        <v>0</v>
      </c>
      <c r="L1102" s="247">
        <f ca="1">ROUND(IF(OR(AND($C1100=LataProjekcji,$E1100&gt;0),AND($C1100=LataProjekcji,$E1100=0,$D1101&lt;=10)),$E1101,IF($C1100&lt;LataProjekcji,IF((SUM($K1102:K1102)+$C1102)&lt;$C1101,$C1102,$C1101-SUM($K1102:K1102)),0)),0)</f>
        <v>0</v>
      </c>
      <c r="M1102" s="247">
        <f ca="1">ROUND(IF(OR(AND($C1100=LataProjekcji,$E1100&gt;0),AND($C1100=LataProjekcji,$E1100=0,$D1101&lt;=10)),$E1101,IF($C1100&lt;LataProjekcji,IF((SUM($K1102:L1102)+$C1102)&lt;$C1101,$C1102,$C1101-SUM($K1102:L1102)),0)),0)</f>
        <v>0</v>
      </c>
      <c r="N1102" s="247">
        <f ca="1">ROUND(IF(OR(AND($C1100=LataProjekcji,$E1100&gt;0),AND($C1100=LataProjekcji,$E1100=0,$D1101&lt;=10)),$E1101,IF($C1100&lt;LataProjekcji,IF((SUM($K1102:M1102)+$C1102)&lt;$C1101,$C1102,$C1101-SUM($K1102:M1102)),0)),0)</f>
        <v>0</v>
      </c>
      <c r="O1102" s="247">
        <f ca="1">ROUND(IF(OR(AND($C1100=LataProjekcji,$E1100&gt;0),AND($C1100=LataProjekcji,$E1100=0,$D1101&lt;=10)),$E1101,IF($C1100&lt;LataProjekcji,IF((SUM($K1102:N1102)+$C1102)&lt;$C1101,$C1102,$C1101-SUM($K1102:N1102)),0)),0)</f>
        <v>0</v>
      </c>
      <c r="P1102" s="247">
        <f ca="1">ROUND(IF(OR(AND($C1100=LataProjekcji,$E1100&gt;0),AND($C1100=LataProjekcji,$E1100=0,$D1101&lt;=10)),$E1101,IF($C1100&lt;LataProjekcji,IF((SUM($K1102:O1102)+$C1102)&lt;$C1101,$C1102,$C1101-SUM($K1102:O1102)),0)),0)</f>
        <v>0</v>
      </c>
      <c r="Q1102" s="247">
        <f ca="1">ROUND(IF(OR(AND($C1100=LataProjekcji,$E1100&gt;0),AND($C1100=LataProjekcji,$E1100=0,$D1101&lt;=10)),$E1101,IF($C1100&lt;LataProjekcji,IF((SUM($K1102:P1102)+$C1102)&lt;$C1101,$C1102,$C1101-SUM($K1102:P1102)),0)),0)</f>
        <v>0</v>
      </c>
      <c r="R1102" s="247">
        <f ca="1">ROUND(IF(OR(AND($C1100=LataProjekcji,$E1100&gt;0),AND($C1100=LataProjekcji,$E1100=0,$D1101&lt;=10)),$E1101,IF($C1100&lt;LataProjekcji,IF((SUM($K1102:Q1102)+$C1102)&lt;$C1101,$C1102,$C1101-SUM($K1102:Q1102)),0)),0)</f>
        <v>0</v>
      </c>
      <c r="S1102" s="247">
        <f ca="1">ROUND(IF(OR(AND($C1100=LataProjekcji,$E1100&gt;0),AND($C1100=LataProjekcji,$E1100=0,$D1101&lt;=10)),$E1101,IF($C1100&lt;LataProjekcji,IF((SUM($K1102:R1102)+$C1102)&lt;$C1101,$C1102,$C1101-SUM($K1102:R1102)),0)),0)</f>
        <v>0</v>
      </c>
      <c r="T1102" s="247">
        <f ca="1">ROUND(IF(OR(AND($C1100=LataProjekcji,$E1100&gt;0),AND($C1100=LataProjekcji,$E1100=0,$D1101&lt;=10)),$E1101,IF($C1100&lt;LataProjekcji,IF((SUM($K1102:S1102)+$C1102)&lt;$C1101,$C1102,$C1101-SUM($K1102:S1102)),0)),0)</f>
        <v>0</v>
      </c>
      <c r="U1102" s="247">
        <f ca="1">ROUND(IF(OR(AND($C1100=LataProjekcji,$E1100&gt;0),AND($C1100=LataProjekcji,$E1100=0,$D1101&lt;=10)),$E1101,IF($C1100&lt;LataProjekcji,IF((SUM($K1102:T1102)+$C1102)&lt;$C1101,$C1102,$C1101-SUM($K1102:T1102)),0)),0)</f>
        <v>0</v>
      </c>
      <c r="V1102" s="247">
        <f ca="1">ROUND(IF(OR(AND($C1100=LataProjekcji,$E1100&gt;0),AND($C1100=LataProjekcji,$E1100=0,$D1101&lt;=10)),$E1101,IF($C1100&lt;LataProjekcji,IF((SUM($K1102:U1102)+$C1102)&lt;$C1101,$C1102,$C1101-SUM($K1102:U1102)),0)),0)</f>
        <v>0</v>
      </c>
      <c r="W1102" s="247">
        <f ca="1">ROUND(IF(OR(AND($C1100=LataProjekcji,$E1100&gt;0),AND($C1100=LataProjekcji,$E1100=0,$D1101&lt;=10)),$E1101,IF($C1100&lt;LataProjekcji,IF((SUM($K1102:V1102)+$C1102)&lt;$C1101,$C1102,$C1101-SUM($K1102:V1102)),0)),0)</f>
        <v>0</v>
      </c>
      <c r="X1102" s="247">
        <f ca="1">ROUND(IF(OR(AND($C1100=LataProjekcji,$E1100&gt;0),AND($C1100=LataProjekcji,$E1100=0,$D1101&lt;=10)),$E1101,IF($C1100&lt;LataProjekcji,IF((SUM($K1102:W1102)+$C1102)&lt;$C1101,$C1102,$C1101-SUM($K1102:W1102)),0)),0)</f>
        <v>0</v>
      </c>
      <c r="Y1102" s="247">
        <f ca="1">ROUND(IF(OR(AND($C1100=LataProjekcji,$E1100&gt;0),AND($C1100=LataProjekcji,$E1100=0,$D1101&lt;=10)),$E1101,IF($C1100&lt;LataProjekcji,IF((SUM($K1102:X1102)+$C1102)&lt;$C1101,$C1102,$C1101-SUM($K1102:X1102)),0)),0)</f>
        <v>0</v>
      </c>
      <c r="Z1102" s="247">
        <f ca="1">ROUND(IF(OR(AND($C1100=LataProjekcji,$E1100&gt;0),AND($C1100=LataProjekcji,$E1100=0,$D1101&lt;=10)),$E1101,IF($C1100&lt;LataProjekcji,IF((SUM($K1102:Y1102)+$C1102)&lt;$C1101,$C1102,$C1101-SUM($K1102:Y1102)),0)),0)</f>
        <v>0</v>
      </c>
      <c r="AA1102" s="247">
        <f ca="1">ROUND(IF(OR(AND($C1100=LataProjekcji,$E1100&gt;0),AND($C1100=LataProjekcji,$E1100=0,$D1101&lt;=10)),$E1101,IF($C1100&lt;LataProjekcji,IF((SUM($K1102:Z1102)+$C1102)&lt;$C1101,$C1102,$C1101-SUM($K1102:Z1102)),0)),0)</f>
        <v>0</v>
      </c>
      <c r="AB1102" s="247">
        <f ca="1">ROUND(IF(OR(AND($C1100=LataProjekcji,$E1100&gt;0),AND($C1100=LataProjekcji,$E1100=0,$D1101&lt;=10)),$E1101,IF($C1100&lt;LataProjekcji,IF((SUM($K1102:AA1102)+$C1102)&lt;$C1101,$C1102,$C1101-SUM($K1102:AA1102)),0)),0)</f>
        <v>0</v>
      </c>
      <c r="AC1102" s="247">
        <f ca="1">ROUND(IF(OR(AND($C1100=LataProjekcji,$E1100&gt;0),AND($C1100=LataProjekcji,$E1100=0,$D1101&lt;=10)),$E1101,IF($C1100&lt;LataProjekcji,IF((SUM($K1102:AB1102)+$C1102)&lt;$C1101,$C1102,$C1101-SUM($K1102:AB1102)),0)),0)</f>
        <v>0</v>
      </c>
      <c r="AD1102" s="247">
        <f ca="1">ROUND(IF(OR(AND($C1100=LataProjekcji,$E1100&gt;0),AND($C1100=LataProjekcji,$E1100=0,$D1101&lt;=10)),$E1101,IF($C1100&lt;LataProjekcji,IF((SUM($K1102:AC1102)+$C1102)&lt;$C1101,$C1102,$C1101-SUM($K1102:AC1102)),0)),0)</f>
        <v>0</v>
      </c>
      <c r="AE1102" s="247">
        <f ca="1">ROUND(IF(OR(AND($C1100=LataProjekcji,$E1100&gt;0),AND($C1100=LataProjekcji,$E1100=0,$D1101&lt;=10)),$E1101,IF($C1100&lt;LataProjekcji,IF((SUM($K1102:AD1102)+$C1102)&lt;$C1101,$C1102,$C1101-SUM($K1102:AD1102)),0)),0)</f>
        <v>0</v>
      </c>
    </row>
    <row r="1103" spans="1:31" hidden="1">
      <c r="A1103" s="258"/>
      <c r="B1103" s="21" t="s">
        <v>396</v>
      </c>
      <c r="C1103" s="22"/>
      <c r="D1103" s="21"/>
      <c r="E1103" s="21"/>
      <c r="F1103" s="21"/>
      <c r="G1103" s="21"/>
      <c r="I1103" s="21"/>
      <c r="J1103" s="21"/>
      <c r="K1103" s="22">
        <f ca="1">ROUND(K1102,0)</f>
        <v>0</v>
      </c>
      <c r="L1103" s="22">
        <f t="shared" ref="L1103:W1103" ca="1" si="1137">ROUND(K1103+L1102,0)</f>
        <v>0</v>
      </c>
      <c r="M1103" s="22">
        <f t="shared" ca="1" si="1137"/>
        <v>0</v>
      </c>
      <c r="N1103" s="22">
        <f t="shared" ca="1" si="1137"/>
        <v>0</v>
      </c>
      <c r="O1103" s="22">
        <f t="shared" ca="1" si="1137"/>
        <v>0</v>
      </c>
      <c r="P1103" s="22">
        <f t="shared" ca="1" si="1137"/>
        <v>0</v>
      </c>
      <c r="Q1103" s="22">
        <f t="shared" ca="1" si="1137"/>
        <v>0</v>
      </c>
      <c r="R1103" s="22">
        <f t="shared" ca="1" si="1137"/>
        <v>0</v>
      </c>
      <c r="S1103" s="22">
        <f t="shared" ca="1" si="1137"/>
        <v>0</v>
      </c>
      <c r="T1103" s="22">
        <f t="shared" ca="1" si="1137"/>
        <v>0</v>
      </c>
      <c r="U1103" s="22">
        <f t="shared" ca="1" si="1137"/>
        <v>0</v>
      </c>
      <c r="V1103" s="22">
        <f t="shared" ca="1" si="1137"/>
        <v>0</v>
      </c>
      <c r="W1103" s="22">
        <f t="shared" ca="1" si="1137"/>
        <v>0</v>
      </c>
      <c r="X1103" s="22">
        <f ca="1">ROUND(W1103+X1102,0)</f>
        <v>0</v>
      </c>
      <c r="Y1103" s="22">
        <f t="shared" ref="Y1103:AA1103" ca="1" si="1138">ROUND(X1103+Y1102,0)</f>
        <v>0</v>
      </c>
      <c r="Z1103" s="22">
        <f t="shared" ca="1" si="1138"/>
        <v>0</v>
      </c>
      <c r="AA1103" s="22">
        <f t="shared" ca="1" si="1138"/>
        <v>0</v>
      </c>
      <c r="AB1103" s="22">
        <f t="shared" ref="AB1103" ca="1" si="1139">ROUND(AA1103+AB1102,0)</f>
        <v>0</v>
      </c>
      <c r="AC1103" s="22">
        <f t="shared" ref="AC1103" ca="1" si="1140">ROUND(AB1103+AC1102,0)</f>
        <v>0</v>
      </c>
      <c r="AD1103" s="22">
        <f t="shared" ref="AD1103" ca="1" si="1141">ROUND(AC1103+AD1102,0)</f>
        <v>0</v>
      </c>
      <c r="AE1103" s="22">
        <f t="shared" ref="AE1103" ca="1" si="1142">ROUND(AD1103+AE1102,0)</f>
        <v>0</v>
      </c>
    </row>
    <row r="1104" spans="1:31" hidden="1">
      <c r="A1104" s="258"/>
      <c r="B1104" s="21" t="s">
        <v>387</v>
      </c>
      <c r="C1104" s="22"/>
      <c r="D1104" s="21"/>
      <c r="E1104" s="21"/>
      <c r="F1104" s="21"/>
      <c r="G1104" s="21"/>
      <c r="I1104" s="21"/>
      <c r="J1104" s="21"/>
      <c r="K1104" s="76">
        <f t="shared" ref="K1104:W1104" ca="1" si="1143">IF($C1100=LataProjekcji,ROUND($C1101-K1103,0),ROUND(IF(K1102=0,0,$C1101-K1103),0))</f>
        <v>0</v>
      </c>
      <c r="L1104" s="76">
        <f t="shared" ca="1" si="1143"/>
        <v>0</v>
      </c>
      <c r="M1104" s="76">
        <f t="shared" ca="1" si="1143"/>
        <v>0</v>
      </c>
      <c r="N1104" s="76">
        <f t="shared" ca="1" si="1143"/>
        <v>0</v>
      </c>
      <c r="O1104" s="76">
        <f t="shared" ca="1" si="1143"/>
        <v>0</v>
      </c>
      <c r="P1104" s="76">
        <f t="shared" ca="1" si="1143"/>
        <v>0</v>
      </c>
      <c r="Q1104" s="76">
        <f t="shared" ca="1" si="1143"/>
        <v>0</v>
      </c>
      <c r="R1104" s="76">
        <f t="shared" ca="1" si="1143"/>
        <v>0</v>
      </c>
      <c r="S1104" s="76">
        <f t="shared" ca="1" si="1143"/>
        <v>0</v>
      </c>
      <c r="T1104" s="76">
        <f t="shared" ca="1" si="1143"/>
        <v>0</v>
      </c>
      <c r="U1104" s="76">
        <f t="shared" ca="1" si="1143"/>
        <v>0</v>
      </c>
      <c r="V1104" s="76">
        <f t="shared" ca="1" si="1143"/>
        <v>0</v>
      </c>
      <c r="W1104" s="76">
        <f t="shared" ca="1" si="1143"/>
        <v>0</v>
      </c>
      <c r="X1104" s="76">
        <f t="shared" ref="X1104:AA1104" ca="1" si="1144">IF($C1100=LataProjekcji,ROUND($C1101-X1103,0),ROUND(IF(X1102=0,0,$C1101-X1103),0))</f>
        <v>0</v>
      </c>
      <c r="Y1104" s="76">
        <f t="shared" ca="1" si="1144"/>
        <v>0</v>
      </c>
      <c r="Z1104" s="76">
        <f t="shared" ca="1" si="1144"/>
        <v>0</v>
      </c>
      <c r="AA1104" s="76">
        <f t="shared" ca="1" si="1144"/>
        <v>0</v>
      </c>
      <c r="AB1104" s="76">
        <f t="shared" ref="AB1104:AE1104" ca="1" si="1145">IF($C1100=LataProjekcji,ROUND($C1101-AB1103,0),ROUND(IF(AB1102=0,0,$C1101-AB1103),0))</f>
        <v>0</v>
      </c>
      <c r="AC1104" s="76">
        <f t="shared" ca="1" si="1145"/>
        <v>0</v>
      </c>
      <c r="AD1104" s="76">
        <f t="shared" ca="1" si="1145"/>
        <v>0</v>
      </c>
      <c r="AE1104" s="76">
        <f t="shared" ca="1" si="1145"/>
        <v>0</v>
      </c>
    </row>
    <row r="1108" spans="1:31" ht="12.5" hidden="1" thickBot="1"/>
    <row r="1109" spans="1:31" ht="12.5" hidden="1" thickBot="1">
      <c r="A1109" s="258"/>
      <c r="B1109" s="20" t="s">
        <v>373</v>
      </c>
      <c r="C1109" s="249">
        <v>142</v>
      </c>
      <c r="D1109" s="452">
        <v>379</v>
      </c>
      <c r="E1109" s="21" t="s">
        <v>391</v>
      </c>
      <c r="F1109" s="48"/>
      <c r="G1109" s="50" t="s">
        <v>392</v>
      </c>
      <c r="H1109" s="319"/>
      <c r="I1109" s="21" t="s">
        <v>393</v>
      </c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258"/>
      <c r="B1110" s="21" t="s">
        <v>394</v>
      </c>
      <c r="C1110" s="164">
        <f ca="1">IFERROR(YEAR(OFFSET($D$62,C1109,0)),0)</f>
        <v>0</v>
      </c>
      <c r="D1110" s="164">
        <f ca="1">IFERROR(MONTH(OFFSET($D$62,C1109,0)),0)</f>
        <v>0</v>
      </c>
      <c r="E1110" s="522">
        <f ca="1">IleMiesiecyDoKoncaRokuRozliczenieDotacji</f>
        <v>0</v>
      </c>
      <c r="F1110" s="49"/>
      <c r="G1110" s="51">
        <f>C214-F1110</f>
        <v>0</v>
      </c>
      <c r="H1110" s="320"/>
      <c r="I1110" s="22">
        <f>C214-F1110-G1110</f>
        <v>0</v>
      </c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258"/>
      <c r="B1111" s="21" t="s">
        <v>387</v>
      </c>
      <c r="C1111" s="244">
        <f ca="1">IF(OFFSET($F$62,C1109,0)&lt;0,0,OFFSET($F$62,C1109,0))</f>
        <v>0</v>
      </c>
      <c r="D1111" s="22" t="str">
        <f ca="1">OFFSET($C$62,C1109,0)</f>
        <v/>
      </c>
      <c r="E1111" s="22">
        <f ca="1">IF(D1111&gt;10,ROUND(($C1112/12)*$E1110,0),$C1111)</f>
        <v>0</v>
      </c>
      <c r="F1111" s="21" t="s">
        <v>402</v>
      </c>
      <c r="G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258"/>
      <c r="B1112" s="21" t="s">
        <v>395</v>
      </c>
      <c r="C1112" s="656">
        <f ca="1">IF(ISBLANK(OFFSET($D$62,C1109,0)),0,IF(OFFSET($C$62,C1109,0)&gt;10,ROUND(C1111*D1112,0),IF(C1111&lt;0,0,C1111)))</f>
        <v>0</v>
      </c>
      <c r="D1112" s="654">
        <f ca="1">'Środki trwałe'!C1943</f>
        <v>0</v>
      </c>
      <c r="E1112" s="21"/>
      <c r="F1112" s="21"/>
      <c r="G1112" s="21"/>
      <c r="I1112" s="21"/>
      <c r="J1112" s="21"/>
      <c r="K1112" s="74">
        <f ca="1">ROUND(IF($C1110=LataProjekcji,$E1111,IF($C1110=LataProjekcji,$C1112,0)),0)</f>
        <v>0</v>
      </c>
      <c r="L1112" s="247">
        <f ca="1">ROUND(IF(OR(AND($C1110=LataProjekcji,$E1110&gt;0),AND($C1110=LataProjekcji,$E1110=0,$D1111&lt;=10)),$E1111,IF($C1110&lt;LataProjekcji,IF((SUM($K1112:K1112)+$C1112)&lt;$C1111,$C1112,$C1111-SUM($K1112:K1112)),0)),0)</f>
        <v>0</v>
      </c>
      <c r="M1112" s="247">
        <f ca="1">ROUND(IF(OR(AND($C1110=LataProjekcji,$E1110&gt;0),AND($C1110=LataProjekcji,$E1110=0,$D1111&lt;=10)),$E1111,IF($C1110&lt;LataProjekcji,IF((SUM($K1112:L1112)+$C1112)&lt;$C1111,$C1112,$C1111-SUM($K1112:L1112)),0)),0)</f>
        <v>0</v>
      </c>
      <c r="N1112" s="247">
        <f ca="1">ROUND(IF(OR(AND($C1110=LataProjekcji,$E1110&gt;0),AND($C1110=LataProjekcji,$E1110=0,$D1111&lt;=10)),$E1111,IF($C1110&lt;LataProjekcji,IF((SUM($K1112:M1112)+$C1112)&lt;$C1111,$C1112,$C1111-SUM($K1112:M1112)),0)),0)</f>
        <v>0</v>
      </c>
      <c r="O1112" s="247">
        <f ca="1">ROUND(IF(OR(AND($C1110=LataProjekcji,$E1110&gt;0),AND($C1110=LataProjekcji,$E1110=0,$D1111&lt;=10)),$E1111,IF($C1110&lt;LataProjekcji,IF((SUM($K1112:N1112)+$C1112)&lt;$C1111,$C1112,$C1111-SUM($K1112:N1112)),0)),0)</f>
        <v>0</v>
      </c>
      <c r="P1112" s="247">
        <f ca="1">ROUND(IF(OR(AND($C1110=LataProjekcji,$E1110&gt;0),AND($C1110=LataProjekcji,$E1110=0,$D1111&lt;=10)),$E1111,IF($C1110&lt;LataProjekcji,IF((SUM($K1112:O1112)+$C1112)&lt;$C1111,$C1112,$C1111-SUM($K1112:O1112)),0)),0)</f>
        <v>0</v>
      </c>
      <c r="Q1112" s="247">
        <f ca="1">ROUND(IF(OR(AND($C1110=LataProjekcji,$E1110&gt;0),AND($C1110=LataProjekcji,$E1110=0,$D1111&lt;=10)),$E1111,IF($C1110&lt;LataProjekcji,IF((SUM($K1112:P1112)+$C1112)&lt;$C1111,$C1112,$C1111-SUM($K1112:P1112)),0)),0)</f>
        <v>0</v>
      </c>
      <c r="R1112" s="247">
        <f ca="1">ROUND(IF(OR(AND($C1110=LataProjekcji,$E1110&gt;0),AND($C1110=LataProjekcji,$E1110=0,$D1111&lt;=10)),$E1111,IF($C1110&lt;LataProjekcji,IF((SUM($K1112:Q1112)+$C1112)&lt;$C1111,$C1112,$C1111-SUM($K1112:Q1112)),0)),0)</f>
        <v>0</v>
      </c>
      <c r="S1112" s="247">
        <f ca="1">ROUND(IF(OR(AND($C1110=LataProjekcji,$E1110&gt;0),AND($C1110=LataProjekcji,$E1110=0,$D1111&lt;=10)),$E1111,IF($C1110&lt;LataProjekcji,IF((SUM($K1112:R1112)+$C1112)&lt;$C1111,$C1112,$C1111-SUM($K1112:R1112)),0)),0)</f>
        <v>0</v>
      </c>
      <c r="T1112" s="247">
        <f ca="1">ROUND(IF(OR(AND($C1110=LataProjekcji,$E1110&gt;0),AND($C1110=LataProjekcji,$E1110=0,$D1111&lt;=10)),$E1111,IF($C1110&lt;LataProjekcji,IF((SUM($K1112:S1112)+$C1112)&lt;$C1111,$C1112,$C1111-SUM($K1112:S1112)),0)),0)</f>
        <v>0</v>
      </c>
      <c r="U1112" s="247">
        <f ca="1">ROUND(IF(OR(AND($C1110=LataProjekcji,$E1110&gt;0),AND($C1110=LataProjekcji,$E1110=0,$D1111&lt;=10)),$E1111,IF($C1110&lt;LataProjekcji,IF((SUM($K1112:T1112)+$C1112)&lt;$C1111,$C1112,$C1111-SUM($K1112:T1112)),0)),0)</f>
        <v>0</v>
      </c>
      <c r="V1112" s="247">
        <f ca="1">ROUND(IF(OR(AND($C1110=LataProjekcji,$E1110&gt;0),AND($C1110=LataProjekcji,$E1110=0,$D1111&lt;=10)),$E1111,IF($C1110&lt;LataProjekcji,IF((SUM($K1112:U1112)+$C1112)&lt;$C1111,$C1112,$C1111-SUM($K1112:U1112)),0)),0)</f>
        <v>0</v>
      </c>
      <c r="W1112" s="247">
        <f ca="1">ROUND(IF(OR(AND($C1110=LataProjekcji,$E1110&gt;0),AND($C1110=LataProjekcji,$E1110=0,$D1111&lt;=10)),$E1111,IF($C1110&lt;LataProjekcji,IF((SUM($K1112:V1112)+$C1112)&lt;$C1111,$C1112,$C1111-SUM($K1112:V1112)),0)),0)</f>
        <v>0</v>
      </c>
      <c r="X1112" s="247">
        <f ca="1">ROUND(IF(OR(AND($C1110=LataProjekcji,$E1110&gt;0),AND($C1110=LataProjekcji,$E1110=0,$D1111&lt;=10)),$E1111,IF($C1110&lt;LataProjekcji,IF((SUM($K1112:W1112)+$C1112)&lt;$C1111,$C1112,$C1111-SUM($K1112:W1112)),0)),0)</f>
        <v>0</v>
      </c>
      <c r="Y1112" s="247">
        <f ca="1">ROUND(IF(OR(AND($C1110=LataProjekcji,$E1110&gt;0),AND($C1110=LataProjekcji,$E1110=0,$D1111&lt;=10)),$E1111,IF($C1110&lt;LataProjekcji,IF((SUM($K1112:X1112)+$C1112)&lt;$C1111,$C1112,$C1111-SUM($K1112:X1112)),0)),0)</f>
        <v>0</v>
      </c>
      <c r="Z1112" s="247">
        <f ca="1">ROUND(IF(OR(AND($C1110=LataProjekcji,$E1110&gt;0),AND($C1110=LataProjekcji,$E1110=0,$D1111&lt;=10)),$E1111,IF($C1110&lt;LataProjekcji,IF((SUM($K1112:Y1112)+$C1112)&lt;$C1111,$C1112,$C1111-SUM($K1112:Y1112)),0)),0)</f>
        <v>0</v>
      </c>
      <c r="AA1112" s="247">
        <f ca="1">ROUND(IF(OR(AND($C1110=LataProjekcji,$E1110&gt;0),AND($C1110=LataProjekcji,$E1110=0,$D1111&lt;=10)),$E1111,IF($C1110&lt;LataProjekcji,IF((SUM($K1112:Z1112)+$C1112)&lt;$C1111,$C1112,$C1111-SUM($K1112:Z1112)),0)),0)</f>
        <v>0</v>
      </c>
      <c r="AB1112" s="247">
        <f ca="1">ROUND(IF(OR(AND($C1110=LataProjekcji,$E1110&gt;0),AND($C1110=LataProjekcji,$E1110=0,$D1111&lt;=10)),$E1111,IF($C1110&lt;LataProjekcji,IF((SUM($K1112:AA1112)+$C1112)&lt;$C1111,$C1112,$C1111-SUM($K1112:AA1112)),0)),0)</f>
        <v>0</v>
      </c>
      <c r="AC1112" s="247">
        <f ca="1">ROUND(IF(OR(AND($C1110=LataProjekcji,$E1110&gt;0),AND($C1110=LataProjekcji,$E1110=0,$D1111&lt;=10)),$E1111,IF($C1110&lt;LataProjekcji,IF((SUM($K1112:AB1112)+$C1112)&lt;$C1111,$C1112,$C1111-SUM($K1112:AB1112)),0)),0)</f>
        <v>0</v>
      </c>
      <c r="AD1112" s="247">
        <f ca="1">ROUND(IF(OR(AND($C1110=LataProjekcji,$E1110&gt;0),AND($C1110=LataProjekcji,$E1110=0,$D1111&lt;=10)),$E1111,IF($C1110&lt;LataProjekcji,IF((SUM($K1112:AC1112)+$C1112)&lt;$C1111,$C1112,$C1111-SUM($K1112:AC1112)),0)),0)</f>
        <v>0</v>
      </c>
      <c r="AE1112" s="247">
        <f ca="1">ROUND(IF(OR(AND($C1110=LataProjekcji,$E1110&gt;0),AND($C1110=LataProjekcji,$E1110=0,$D1111&lt;=10)),$E1111,IF($C1110&lt;LataProjekcji,IF((SUM($K1112:AD1112)+$C1112)&lt;$C1111,$C1112,$C1111-SUM($K1112:AD1112)),0)),0)</f>
        <v>0</v>
      </c>
    </row>
    <row r="1113" spans="1:31" hidden="1">
      <c r="A1113" s="258"/>
      <c r="B1113" s="21" t="s">
        <v>396</v>
      </c>
      <c r="C1113" s="22"/>
      <c r="D1113" s="21"/>
      <c r="E1113" s="21"/>
      <c r="F1113" s="21"/>
      <c r="G1113" s="21"/>
      <c r="I1113" s="21"/>
      <c r="J1113" s="21"/>
      <c r="K1113" s="22">
        <f ca="1">ROUND(K1112,0)</f>
        <v>0</v>
      </c>
      <c r="L1113" s="22">
        <f t="shared" ref="L1113:W1113" ca="1" si="1146">ROUND(K1113+L1112,0)</f>
        <v>0</v>
      </c>
      <c r="M1113" s="22">
        <f t="shared" ca="1" si="1146"/>
        <v>0</v>
      </c>
      <c r="N1113" s="22">
        <f t="shared" ca="1" si="1146"/>
        <v>0</v>
      </c>
      <c r="O1113" s="22">
        <f t="shared" ca="1" si="1146"/>
        <v>0</v>
      </c>
      <c r="P1113" s="22">
        <f t="shared" ca="1" si="1146"/>
        <v>0</v>
      </c>
      <c r="Q1113" s="22">
        <f t="shared" ca="1" si="1146"/>
        <v>0</v>
      </c>
      <c r="R1113" s="22">
        <f t="shared" ca="1" si="1146"/>
        <v>0</v>
      </c>
      <c r="S1113" s="22">
        <f t="shared" ca="1" si="1146"/>
        <v>0</v>
      </c>
      <c r="T1113" s="22">
        <f t="shared" ca="1" si="1146"/>
        <v>0</v>
      </c>
      <c r="U1113" s="22">
        <f t="shared" ca="1" si="1146"/>
        <v>0</v>
      </c>
      <c r="V1113" s="22">
        <f t="shared" ca="1" si="1146"/>
        <v>0</v>
      </c>
      <c r="W1113" s="22">
        <f t="shared" ca="1" si="1146"/>
        <v>0</v>
      </c>
      <c r="X1113" s="22">
        <f ca="1">ROUND(W1113+X1112,0)</f>
        <v>0</v>
      </c>
      <c r="Y1113" s="22">
        <f t="shared" ref="Y1113:AA1113" ca="1" si="1147">ROUND(X1113+Y1112,0)</f>
        <v>0</v>
      </c>
      <c r="Z1113" s="22">
        <f t="shared" ca="1" si="1147"/>
        <v>0</v>
      </c>
      <c r="AA1113" s="22">
        <f t="shared" ca="1" si="1147"/>
        <v>0</v>
      </c>
      <c r="AB1113" s="22">
        <f t="shared" ref="AB1113" ca="1" si="1148">ROUND(AA1113+AB1112,0)</f>
        <v>0</v>
      </c>
      <c r="AC1113" s="22">
        <f t="shared" ref="AC1113" ca="1" si="1149">ROUND(AB1113+AC1112,0)</f>
        <v>0</v>
      </c>
      <c r="AD1113" s="22">
        <f t="shared" ref="AD1113" ca="1" si="1150">ROUND(AC1113+AD1112,0)</f>
        <v>0</v>
      </c>
      <c r="AE1113" s="22">
        <f t="shared" ref="AE1113" ca="1" si="1151">ROUND(AD1113+AE1112,0)</f>
        <v>0</v>
      </c>
    </row>
    <row r="1114" spans="1:31" hidden="1">
      <c r="A1114" s="258"/>
      <c r="B1114" s="21" t="s">
        <v>387</v>
      </c>
      <c r="C1114" s="22"/>
      <c r="D1114" s="21"/>
      <c r="E1114" s="21"/>
      <c r="F1114" s="21"/>
      <c r="G1114" s="21"/>
      <c r="I1114" s="21"/>
      <c r="J1114" s="21"/>
      <c r="K1114" s="76">
        <f t="shared" ref="K1114:W1114" ca="1" si="1152">IF($C1110=LataProjekcji,ROUND($C1111-K1113,0),ROUND(IF(K1112=0,0,$C1111-K1113),0))</f>
        <v>0</v>
      </c>
      <c r="L1114" s="76">
        <f t="shared" ca="1" si="1152"/>
        <v>0</v>
      </c>
      <c r="M1114" s="76">
        <f t="shared" ca="1" si="1152"/>
        <v>0</v>
      </c>
      <c r="N1114" s="76">
        <f t="shared" ca="1" si="1152"/>
        <v>0</v>
      </c>
      <c r="O1114" s="76">
        <f t="shared" ca="1" si="1152"/>
        <v>0</v>
      </c>
      <c r="P1114" s="76">
        <f t="shared" ca="1" si="1152"/>
        <v>0</v>
      </c>
      <c r="Q1114" s="76">
        <f t="shared" ca="1" si="1152"/>
        <v>0</v>
      </c>
      <c r="R1114" s="76">
        <f t="shared" ca="1" si="1152"/>
        <v>0</v>
      </c>
      <c r="S1114" s="76">
        <f t="shared" ca="1" si="1152"/>
        <v>0</v>
      </c>
      <c r="T1114" s="76">
        <f t="shared" ca="1" si="1152"/>
        <v>0</v>
      </c>
      <c r="U1114" s="76">
        <f t="shared" ca="1" si="1152"/>
        <v>0</v>
      </c>
      <c r="V1114" s="76">
        <f t="shared" ca="1" si="1152"/>
        <v>0</v>
      </c>
      <c r="W1114" s="76">
        <f t="shared" ca="1" si="1152"/>
        <v>0</v>
      </c>
      <c r="X1114" s="76">
        <f t="shared" ref="X1114:AA1114" ca="1" si="1153">IF($C1110=LataProjekcji,ROUND($C1111-X1113,0),ROUND(IF(X1112=0,0,$C1111-X1113),0))</f>
        <v>0</v>
      </c>
      <c r="Y1114" s="76">
        <f t="shared" ca="1" si="1153"/>
        <v>0</v>
      </c>
      <c r="Z1114" s="76">
        <f t="shared" ca="1" si="1153"/>
        <v>0</v>
      </c>
      <c r="AA1114" s="76">
        <f t="shared" ca="1" si="1153"/>
        <v>0</v>
      </c>
      <c r="AB1114" s="76">
        <f t="shared" ref="AB1114:AE1114" ca="1" si="1154">IF($C1110=LataProjekcji,ROUND($C1111-AB1113,0),ROUND(IF(AB1112=0,0,$C1111-AB1113),0))</f>
        <v>0</v>
      </c>
      <c r="AC1114" s="76">
        <f t="shared" ca="1" si="1154"/>
        <v>0</v>
      </c>
      <c r="AD1114" s="76">
        <f t="shared" ca="1" si="1154"/>
        <v>0</v>
      </c>
      <c r="AE1114" s="76">
        <f t="shared" ca="1" si="1154"/>
        <v>0</v>
      </c>
    </row>
    <row r="1115" spans="1:31" hidden="1">
      <c r="A1115" s="258"/>
      <c r="B1115" s="21"/>
      <c r="C1115" s="22"/>
      <c r="D1115" s="21"/>
      <c r="E1115" s="21"/>
      <c r="F1115" s="21"/>
      <c r="G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258"/>
      <c r="B1116" s="20" t="s">
        <v>373</v>
      </c>
      <c r="C1116" s="21">
        <f>C1109+1</f>
        <v>143</v>
      </c>
      <c r="D1116" s="453">
        <f>D1109+1</f>
        <v>380</v>
      </c>
      <c r="E1116" s="21"/>
      <c r="F1116" s="21"/>
      <c r="G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258"/>
      <c r="B1117" s="21" t="s">
        <v>394</v>
      </c>
      <c r="C1117" s="164">
        <f ca="1">IFERROR(YEAR(OFFSET($D$62,C1116,0)),0)</f>
        <v>0</v>
      </c>
      <c r="D1117" s="164">
        <f ca="1">IFERROR(MONTH(OFFSET($D$62,C1116,0)),0)</f>
        <v>0</v>
      </c>
      <c r="E1117" s="522">
        <f ca="1">IleMiesiecyDoKoncaRokuRozliczenieDotacji</f>
        <v>0</v>
      </c>
      <c r="F1117" s="21"/>
      <c r="G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</row>
    <row r="1118" spans="1:31" hidden="1">
      <c r="A1118" s="258"/>
      <c r="B1118" s="21" t="s">
        <v>387</v>
      </c>
      <c r="C1118" s="244">
        <f ca="1">IF(OFFSET($F$62,C1116,0)&lt;0,0,OFFSET($F$62,C1116,0))</f>
        <v>0</v>
      </c>
      <c r="D1118" s="22" t="str">
        <f ca="1">OFFSET($C$62,C1116,0)</f>
        <v/>
      </c>
      <c r="E1118" s="22">
        <f ca="1">IF(D1118&gt;10,ROUND(($C1119/12)*$E1117,0),$C1118)</f>
        <v>0</v>
      </c>
      <c r="F1118" s="21"/>
      <c r="G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</row>
    <row r="1119" spans="1:31" hidden="1">
      <c r="A1119" s="258"/>
      <c r="B1119" s="21" t="s">
        <v>395</v>
      </c>
      <c r="C1119" s="656">
        <f ca="1">IF(ISBLANK(OFFSET($D$62,C1116,0)),0,IF(OFFSET($C$62,C1116,0)&gt;10,ROUND(C1118*D1119,0),IF(C1118&lt;0,0,C1118)))</f>
        <v>0</v>
      </c>
      <c r="D1119" s="654">
        <f ca="1">'Środki trwałe'!C1950</f>
        <v>0</v>
      </c>
      <c r="E1119" s="21"/>
      <c r="F1119" s="21"/>
      <c r="G1119" s="21"/>
      <c r="I1119" s="21"/>
      <c r="J1119" s="21"/>
      <c r="K1119" s="74">
        <f ca="1">ROUND(IF($C1117=LataProjekcji,$E1118,IF($C1117=LataProjekcji,$C1119,0)),0)</f>
        <v>0</v>
      </c>
      <c r="L1119" s="247">
        <f ca="1">ROUND(IF(OR(AND($C1117=LataProjekcji,$E1117&gt;0),AND($C1117=LataProjekcji,$E1117=0,$D1118&lt;=10)),$E1118,IF($C1117&lt;LataProjekcji,IF((SUM($K1119:K1119)+$C1119)&lt;$C1118,$C1119,$C1118-SUM($K1119:K1119)),0)),0)</f>
        <v>0</v>
      </c>
      <c r="M1119" s="247">
        <f ca="1">ROUND(IF(OR(AND($C1117=LataProjekcji,$E1117&gt;0),AND($C1117=LataProjekcji,$E1117=0,$D1118&lt;=10)),$E1118,IF($C1117&lt;LataProjekcji,IF((SUM($K1119:L1119)+$C1119)&lt;$C1118,$C1119,$C1118-SUM($K1119:L1119)),0)),0)</f>
        <v>0</v>
      </c>
      <c r="N1119" s="247">
        <f ca="1">ROUND(IF(OR(AND($C1117=LataProjekcji,$E1117&gt;0),AND($C1117=LataProjekcji,$E1117=0,$D1118&lt;=10)),$E1118,IF($C1117&lt;LataProjekcji,IF((SUM($K1119:M1119)+$C1119)&lt;$C1118,$C1119,$C1118-SUM($K1119:M1119)),0)),0)</f>
        <v>0</v>
      </c>
      <c r="O1119" s="247">
        <f ca="1">ROUND(IF(OR(AND($C1117=LataProjekcji,$E1117&gt;0),AND($C1117=LataProjekcji,$E1117=0,$D1118&lt;=10)),$E1118,IF($C1117&lt;LataProjekcji,IF((SUM($K1119:N1119)+$C1119)&lt;$C1118,$C1119,$C1118-SUM($K1119:N1119)),0)),0)</f>
        <v>0</v>
      </c>
      <c r="P1119" s="247">
        <f ca="1">ROUND(IF(OR(AND($C1117=LataProjekcji,$E1117&gt;0),AND($C1117=LataProjekcji,$E1117=0,$D1118&lt;=10)),$E1118,IF($C1117&lt;LataProjekcji,IF((SUM($K1119:O1119)+$C1119)&lt;$C1118,$C1119,$C1118-SUM($K1119:O1119)),0)),0)</f>
        <v>0</v>
      </c>
      <c r="Q1119" s="247">
        <f ca="1">ROUND(IF(OR(AND($C1117=LataProjekcji,$E1117&gt;0),AND($C1117=LataProjekcji,$E1117=0,$D1118&lt;=10)),$E1118,IF($C1117&lt;LataProjekcji,IF((SUM($K1119:P1119)+$C1119)&lt;$C1118,$C1119,$C1118-SUM($K1119:P1119)),0)),0)</f>
        <v>0</v>
      </c>
      <c r="R1119" s="247">
        <f ca="1">ROUND(IF(OR(AND($C1117=LataProjekcji,$E1117&gt;0),AND($C1117=LataProjekcji,$E1117=0,$D1118&lt;=10)),$E1118,IF($C1117&lt;LataProjekcji,IF((SUM($K1119:Q1119)+$C1119)&lt;$C1118,$C1119,$C1118-SUM($K1119:Q1119)),0)),0)</f>
        <v>0</v>
      </c>
      <c r="S1119" s="247">
        <f ca="1">ROUND(IF(OR(AND($C1117=LataProjekcji,$E1117&gt;0),AND($C1117=LataProjekcji,$E1117=0,$D1118&lt;=10)),$E1118,IF($C1117&lt;LataProjekcji,IF((SUM($K1119:R1119)+$C1119)&lt;$C1118,$C1119,$C1118-SUM($K1119:R1119)),0)),0)</f>
        <v>0</v>
      </c>
      <c r="T1119" s="247">
        <f ca="1">ROUND(IF(OR(AND($C1117=LataProjekcji,$E1117&gt;0),AND($C1117=LataProjekcji,$E1117=0,$D1118&lt;=10)),$E1118,IF($C1117&lt;LataProjekcji,IF((SUM($K1119:S1119)+$C1119)&lt;$C1118,$C1119,$C1118-SUM($K1119:S1119)),0)),0)</f>
        <v>0</v>
      </c>
      <c r="U1119" s="247">
        <f ca="1">ROUND(IF(OR(AND($C1117=LataProjekcji,$E1117&gt;0),AND($C1117=LataProjekcji,$E1117=0,$D1118&lt;=10)),$E1118,IF($C1117&lt;LataProjekcji,IF((SUM($K1119:T1119)+$C1119)&lt;$C1118,$C1119,$C1118-SUM($K1119:T1119)),0)),0)</f>
        <v>0</v>
      </c>
      <c r="V1119" s="247">
        <f ca="1">ROUND(IF(OR(AND($C1117=LataProjekcji,$E1117&gt;0),AND($C1117=LataProjekcji,$E1117=0,$D1118&lt;=10)),$E1118,IF($C1117&lt;LataProjekcji,IF((SUM($K1119:U1119)+$C1119)&lt;$C1118,$C1119,$C1118-SUM($K1119:U1119)),0)),0)</f>
        <v>0</v>
      </c>
      <c r="W1119" s="247">
        <f ca="1">ROUND(IF(OR(AND($C1117=LataProjekcji,$E1117&gt;0),AND($C1117=LataProjekcji,$E1117=0,$D1118&lt;=10)),$E1118,IF($C1117&lt;LataProjekcji,IF((SUM($K1119:V1119)+$C1119)&lt;$C1118,$C1119,$C1118-SUM($K1119:V1119)),0)),0)</f>
        <v>0</v>
      </c>
      <c r="X1119" s="247">
        <f ca="1">ROUND(IF(OR(AND($C1117=LataProjekcji,$E1117&gt;0),AND($C1117=LataProjekcji,$E1117=0,$D1118&lt;=10)),$E1118,IF($C1117&lt;LataProjekcji,IF((SUM($K1119:W1119)+$C1119)&lt;$C1118,$C1119,$C1118-SUM($K1119:W1119)),0)),0)</f>
        <v>0</v>
      </c>
      <c r="Y1119" s="247">
        <f ca="1">ROUND(IF(OR(AND($C1117=LataProjekcji,$E1117&gt;0),AND($C1117=LataProjekcji,$E1117=0,$D1118&lt;=10)),$E1118,IF($C1117&lt;LataProjekcji,IF((SUM($K1119:X1119)+$C1119)&lt;$C1118,$C1119,$C1118-SUM($K1119:X1119)),0)),0)</f>
        <v>0</v>
      </c>
      <c r="Z1119" s="247">
        <f ca="1">ROUND(IF(OR(AND($C1117=LataProjekcji,$E1117&gt;0),AND($C1117=LataProjekcji,$E1117=0,$D1118&lt;=10)),$E1118,IF($C1117&lt;LataProjekcji,IF((SUM($K1119:Y1119)+$C1119)&lt;$C1118,$C1119,$C1118-SUM($K1119:Y1119)),0)),0)</f>
        <v>0</v>
      </c>
      <c r="AA1119" s="247">
        <f ca="1">ROUND(IF(OR(AND($C1117=LataProjekcji,$E1117&gt;0),AND($C1117=LataProjekcji,$E1117=0,$D1118&lt;=10)),$E1118,IF($C1117&lt;LataProjekcji,IF((SUM($K1119:Z1119)+$C1119)&lt;$C1118,$C1119,$C1118-SUM($K1119:Z1119)),0)),0)</f>
        <v>0</v>
      </c>
      <c r="AB1119" s="247">
        <f ca="1">ROUND(IF(OR(AND($C1117=LataProjekcji,$E1117&gt;0),AND($C1117=LataProjekcji,$E1117=0,$D1118&lt;=10)),$E1118,IF($C1117&lt;LataProjekcji,IF((SUM($K1119:AA1119)+$C1119)&lt;$C1118,$C1119,$C1118-SUM($K1119:AA1119)),0)),0)</f>
        <v>0</v>
      </c>
      <c r="AC1119" s="247">
        <f ca="1">ROUND(IF(OR(AND($C1117=LataProjekcji,$E1117&gt;0),AND($C1117=LataProjekcji,$E1117=0,$D1118&lt;=10)),$E1118,IF($C1117&lt;LataProjekcji,IF((SUM($K1119:AB1119)+$C1119)&lt;$C1118,$C1119,$C1118-SUM($K1119:AB1119)),0)),0)</f>
        <v>0</v>
      </c>
      <c r="AD1119" s="247">
        <f ca="1">ROUND(IF(OR(AND($C1117=LataProjekcji,$E1117&gt;0),AND($C1117=LataProjekcji,$E1117=0,$D1118&lt;=10)),$E1118,IF($C1117&lt;LataProjekcji,IF((SUM($K1119:AC1119)+$C1119)&lt;$C1118,$C1119,$C1118-SUM($K1119:AC1119)),0)),0)</f>
        <v>0</v>
      </c>
      <c r="AE1119" s="247">
        <f ca="1">ROUND(IF(OR(AND($C1117=LataProjekcji,$E1117&gt;0),AND($C1117=LataProjekcji,$E1117=0,$D1118&lt;=10)),$E1118,IF($C1117&lt;LataProjekcji,IF((SUM($K1119:AD1119)+$C1119)&lt;$C1118,$C1119,$C1118-SUM($K1119:AD1119)),0)),0)</f>
        <v>0</v>
      </c>
    </row>
    <row r="1120" spans="1:31" hidden="1">
      <c r="A1120" s="258"/>
      <c r="B1120" s="21" t="s">
        <v>396</v>
      </c>
      <c r="C1120" s="22"/>
      <c r="D1120" s="21"/>
      <c r="E1120" s="21"/>
      <c r="F1120" s="21"/>
      <c r="G1120" s="21"/>
      <c r="I1120" s="21"/>
      <c r="J1120" s="21"/>
      <c r="K1120" s="22">
        <f ca="1">ROUND(K1119,0)</f>
        <v>0</v>
      </c>
      <c r="L1120" s="22">
        <f t="shared" ref="L1120:W1120" ca="1" si="1155">ROUND(K1120+L1119,0)</f>
        <v>0</v>
      </c>
      <c r="M1120" s="22">
        <f t="shared" ca="1" si="1155"/>
        <v>0</v>
      </c>
      <c r="N1120" s="22">
        <f t="shared" ca="1" si="1155"/>
        <v>0</v>
      </c>
      <c r="O1120" s="22">
        <f t="shared" ca="1" si="1155"/>
        <v>0</v>
      </c>
      <c r="P1120" s="22">
        <f t="shared" ca="1" si="1155"/>
        <v>0</v>
      </c>
      <c r="Q1120" s="22">
        <f t="shared" ca="1" si="1155"/>
        <v>0</v>
      </c>
      <c r="R1120" s="22">
        <f t="shared" ca="1" si="1155"/>
        <v>0</v>
      </c>
      <c r="S1120" s="22">
        <f t="shared" ca="1" si="1155"/>
        <v>0</v>
      </c>
      <c r="T1120" s="22">
        <f t="shared" ca="1" si="1155"/>
        <v>0</v>
      </c>
      <c r="U1120" s="22">
        <f t="shared" ca="1" si="1155"/>
        <v>0</v>
      </c>
      <c r="V1120" s="22">
        <f t="shared" ca="1" si="1155"/>
        <v>0</v>
      </c>
      <c r="W1120" s="22">
        <f t="shared" ca="1" si="1155"/>
        <v>0</v>
      </c>
      <c r="X1120" s="22">
        <f ca="1">ROUND(W1120+X1119,0)</f>
        <v>0</v>
      </c>
      <c r="Y1120" s="22">
        <f t="shared" ref="Y1120:AA1120" ca="1" si="1156">ROUND(X1120+Y1119,0)</f>
        <v>0</v>
      </c>
      <c r="Z1120" s="22">
        <f t="shared" ca="1" si="1156"/>
        <v>0</v>
      </c>
      <c r="AA1120" s="22">
        <f t="shared" ca="1" si="1156"/>
        <v>0</v>
      </c>
      <c r="AB1120" s="22">
        <f t="shared" ref="AB1120" ca="1" si="1157">ROUND(AA1120+AB1119,0)</f>
        <v>0</v>
      </c>
      <c r="AC1120" s="22">
        <f t="shared" ref="AC1120" ca="1" si="1158">ROUND(AB1120+AC1119,0)</f>
        <v>0</v>
      </c>
      <c r="AD1120" s="22">
        <f t="shared" ref="AD1120" ca="1" si="1159">ROUND(AC1120+AD1119,0)</f>
        <v>0</v>
      </c>
      <c r="AE1120" s="22">
        <f t="shared" ref="AE1120" ca="1" si="1160">ROUND(AD1120+AE1119,0)</f>
        <v>0</v>
      </c>
    </row>
    <row r="1121" spans="1:31" hidden="1">
      <c r="A1121" s="258"/>
      <c r="B1121" s="21" t="s">
        <v>387</v>
      </c>
      <c r="C1121" s="22"/>
      <c r="D1121" s="21"/>
      <c r="E1121" s="21"/>
      <c r="F1121" s="21"/>
      <c r="G1121" s="21"/>
      <c r="I1121" s="21"/>
      <c r="J1121" s="21"/>
      <c r="K1121" s="76">
        <f t="shared" ref="K1121:W1121" ca="1" si="1161">IF($C1117=LataProjekcji,ROUND($C1118-K1120,0),ROUND(IF(K1119=0,0,$C1118-K1120),0))</f>
        <v>0</v>
      </c>
      <c r="L1121" s="76">
        <f t="shared" ca="1" si="1161"/>
        <v>0</v>
      </c>
      <c r="M1121" s="76">
        <f t="shared" ca="1" si="1161"/>
        <v>0</v>
      </c>
      <c r="N1121" s="76">
        <f t="shared" ca="1" si="1161"/>
        <v>0</v>
      </c>
      <c r="O1121" s="76">
        <f t="shared" ca="1" si="1161"/>
        <v>0</v>
      </c>
      <c r="P1121" s="76">
        <f t="shared" ca="1" si="1161"/>
        <v>0</v>
      </c>
      <c r="Q1121" s="76">
        <f t="shared" ca="1" si="1161"/>
        <v>0</v>
      </c>
      <c r="R1121" s="76">
        <f t="shared" ca="1" si="1161"/>
        <v>0</v>
      </c>
      <c r="S1121" s="76">
        <f t="shared" ca="1" si="1161"/>
        <v>0</v>
      </c>
      <c r="T1121" s="76">
        <f t="shared" ca="1" si="1161"/>
        <v>0</v>
      </c>
      <c r="U1121" s="76">
        <f t="shared" ca="1" si="1161"/>
        <v>0</v>
      </c>
      <c r="V1121" s="76">
        <f t="shared" ca="1" si="1161"/>
        <v>0</v>
      </c>
      <c r="W1121" s="76">
        <f t="shared" ca="1" si="1161"/>
        <v>0</v>
      </c>
      <c r="X1121" s="76">
        <f t="shared" ref="X1121:AA1121" ca="1" si="1162">IF($C1117=LataProjekcji,ROUND($C1118-X1120,0),ROUND(IF(X1119=0,0,$C1118-X1120),0))</f>
        <v>0</v>
      </c>
      <c r="Y1121" s="76">
        <f t="shared" ca="1" si="1162"/>
        <v>0</v>
      </c>
      <c r="Z1121" s="76">
        <f t="shared" ca="1" si="1162"/>
        <v>0</v>
      </c>
      <c r="AA1121" s="76">
        <f t="shared" ca="1" si="1162"/>
        <v>0</v>
      </c>
      <c r="AB1121" s="76">
        <f t="shared" ref="AB1121:AE1121" ca="1" si="1163">IF($C1117=LataProjekcji,ROUND($C1118-AB1120,0),ROUND(IF(AB1119=0,0,$C1118-AB1120),0))</f>
        <v>0</v>
      </c>
      <c r="AC1121" s="76">
        <f t="shared" ca="1" si="1163"/>
        <v>0</v>
      </c>
      <c r="AD1121" s="76">
        <f t="shared" ca="1" si="1163"/>
        <v>0</v>
      </c>
      <c r="AE1121" s="76">
        <f t="shared" ca="1" si="1163"/>
        <v>0</v>
      </c>
    </row>
    <row r="1122" spans="1:31" hidden="1">
      <c r="A1122" s="258"/>
      <c r="B1122" s="20"/>
      <c r="C1122" s="21"/>
      <c r="D1122" s="21"/>
      <c r="E1122" s="21"/>
      <c r="F1122" s="21"/>
      <c r="G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258"/>
      <c r="B1123" s="20" t="s">
        <v>373</v>
      </c>
      <c r="C1123" s="21">
        <f>C1116+1</f>
        <v>144</v>
      </c>
      <c r="D1123" s="453">
        <f>D1116+1</f>
        <v>381</v>
      </c>
      <c r="E1123" s="21"/>
      <c r="F1123" s="21"/>
      <c r="G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258"/>
      <c r="B1124" s="21" t="s">
        <v>394</v>
      </c>
      <c r="C1124" s="164">
        <f ca="1">IFERROR(YEAR(OFFSET($D$62,C1123,0)),0)</f>
        <v>0</v>
      </c>
      <c r="D1124" s="164">
        <f ca="1">IFERROR(MONTH(OFFSET($D$62,C1123,0)),0)</f>
        <v>0</v>
      </c>
      <c r="E1124" s="522">
        <f ca="1">IleMiesiecyDoKoncaRokuRozliczenieDotacji</f>
        <v>0</v>
      </c>
      <c r="F1124" s="21"/>
      <c r="G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258"/>
      <c r="B1125" s="21" t="s">
        <v>387</v>
      </c>
      <c r="C1125" s="244">
        <f ca="1">IF(OFFSET($F$62,C1123,0)&lt;0,0,OFFSET($F$62,C1123,0))</f>
        <v>0</v>
      </c>
      <c r="D1125" s="22" t="str">
        <f ca="1">OFFSET($C$62,C1123,0)</f>
        <v/>
      </c>
      <c r="E1125" s="22">
        <f ca="1">IF(D1125&gt;10,ROUND(($C1126/12)*$E1124,0),$C1125)</f>
        <v>0</v>
      </c>
      <c r="F1125" s="21"/>
      <c r="G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258"/>
      <c r="B1126" s="21" t="s">
        <v>395</v>
      </c>
      <c r="C1126" s="656">
        <f ca="1">IF(ISBLANK(OFFSET($D$62,C1123,0)),0,IF(OFFSET($C$62,C1123,0)&gt;10,ROUND(C1125*D1126,0),IF(C1125&lt;0,0,C1125)))</f>
        <v>0</v>
      </c>
      <c r="D1126" s="654">
        <f ca="1">'Środki trwałe'!C1957</f>
        <v>0</v>
      </c>
      <c r="E1126" s="21"/>
      <c r="F1126" s="21"/>
      <c r="G1126" s="21"/>
      <c r="I1126" s="21"/>
      <c r="J1126" s="21"/>
      <c r="K1126" s="74">
        <f ca="1">ROUND(IF($C1124=LataProjekcji,$E1125,IF($C1124=LataProjekcji,$C1126,0)),0)</f>
        <v>0</v>
      </c>
      <c r="L1126" s="247">
        <f ca="1">ROUND(IF(OR(AND($C1124=LataProjekcji,$E1124&gt;0),AND($C1124=LataProjekcji,$E1124=0,$D1125&lt;=10)),$E1125,IF($C1124&lt;LataProjekcji,IF((SUM($K1126:K1126)+$C1126)&lt;$C1125,$C1126,$C1125-SUM($K1126:K1126)),0)),0)</f>
        <v>0</v>
      </c>
      <c r="M1126" s="247">
        <f ca="1">ROUND(IF(OR(AND($C1124=LataProjekcji,$E1124&gt;0),AND($C1124=LataProjekcji,$E1124=0,$D1125&lt;=10)),$E1125,IF($C1124&lt;LataProjekcji,IF((SUM($K1126:L1126)+$C1126)&lt;$C1125,$C1126,$C1125-SUM($K1126:L1126)),0)),0)</f>
        <v>0</v>
      </c>
      <c r="N1126" s="247">
        <f ca="1">ROUND(IF(OR(AND($C1124=LataProjekcji,$E1124&gt;0),AND($C1124=LataProjekcji,$E1124=0,$D1125&lt;=10)),$E1125,IF($C1124&lt;LataProjekcji,IF((SUM($K1126:M1126)+$C1126)&lt;$C1125,$C1126,$C1125-SUM($K1126:M1126)),0)),0)</f>
        <v>0</v>
      </c>
      <c r="O1126" s="247">
        <f ca="1">ROUND(IF(OR(AND($C1124=LataProjekcji,$E1124&gt;0),AND($C1124=LataProjekcji,$E1124=0,$D1125&lt;=10)),$E1125,IF($C1124&lt;LataProjekcji,IF((SUM($K1126:N1126)+$C1126)&lt;$C1125,$C1126,$C1125-SUM($K1126:N1126)),0)),0)</f>
        <v>0</v>
      </c>
      <c r="P1126" s="247">
        <f ca="1">ROUND(IF(OR(AND($C1124=LataProjekcji,$E1124&gt;0),AND($C1124=LataProjekcji,$E1124=0,$D1125&lt;=10)),$E1125,IF($C1124&lt;LataProjekcji,IF((SUM($K1126:O1126)+$C1126)&lt;$C1125,$C1126,$C1125-SUM($K1126:O1126)),0)),0)</f>
        <v>0</v>
      </c>
      <c r="Q1126" s="247">
        <f ca="1">ROUND(IF(OR(AND($C1124=LataProjekcji,$E1124&gt;0),AND($C1124=LataProjekcji,$E1124=0,$D1125&lt;=10)),$E1125,IF($C1124&lt;LataProjekcji,IF((SUM($K1126:P1126)+$C1126)&lt;$C1125,$C1126,$C1125-SUM($K1126:P1126)),0)),0)</f>
        <v>0</v>
      </c>
      <c r="R1126" s="247">
        <f ca="1">ROUND(IF(OR(AND($C1124=LataProjekcji,$E1124&gt;0),AND($C1124=LataProjekcji,$E1124=0,$D1125&lt;=10)),$E1125,IF($C1124&lt;LataProjekcji,IF((SUM($K1126:Q1126)+$C1126)&lt;$C1125,$C1126,$C1125-SUM($K1126:Q1126)),0)),0)</f>
        <v>0</v>
      </c>
      <c r="S1126" s="247">
        <f ca="1">ROUND(IF(OR(AND($C1124=LataProjekcji,$E1124&gt;0),AND($C1124=LataProjekcji,$E1124=0,$D1125&lt;=10)),$E1125,IF($C1124&lt;LataProjekcji,IF((SUM($K1126:R1126)+$C1126)&lt;$C1125,$C1126,$C1125-SUM($K1126:R1126)),0)),0)</f>
        <v>0</v>
      </c>
      <c r="T1126" s="247">
        <f ca="1">ROUND(IF(OR(AND($C1124=LataProjekcji,$E1124&gt;0),AND($C1124=LataProjekcji,$E1124=0,$D1125&lt;=10)),$E1125,IF($C1124&lt;LataProjekcji,IF((SUM($K1126:S1126)+$C1126)&lt;$C1125,$C1126,$C1125-SUM($K1126:S1126)),0)),0)</f>
        <v>0</v>
      </c>
      <c r="U1126" s="247">
        <f ca="1">ROUND(IF(OR(AND($C1124=LataProjekcji,$E1124&gt;0),AND($C1124=LataProjekcji,$E1124=0,$D1125&lt;=10)),$E1125,IF($C1124&lt;LataProjekcji,IF((SUM($K1126:T1126)+$C1126)&lt;$C1125,$C1126,$C1125-SUM($K1126:T1126)),0)),0)</f>
        <v>0</v>
      </c>
      <c r="V1126" s="247">
        <f ca="1">ROUND(IF(OR(AND($C1124=LataProjekcji,$E1124&gt;0),AND($C1124=LataProjekcji,$E1124=0,$D1125&lt;=10)),$E1125,IF($C1124&lt;LataProjekcji,IF((SUM($K1126:U1126)+$C1126)&lt;$C1125,$C1126,$C1125-SUM($K1126:U1126)),0)),0)</f>
        <v>0</v>
      </c>
      <c r="W1126" s="247">
        <f ca="1">ROUND(IF(OR(AND($C1124=LataProjekcji,$E1124&gt;0),AND($C1124=LataProjekcji,$E1124=0,$D1125&lt;=10)),$E1125,IF($C1124&lt;LataProjekcji,IF((SUM($K1126:V1126)+$C1126)&lt;$C1125,$C1126,$C1125-SUM($K1126:V1126)),0)),0)</f>
        <v>0</v>
      </c>
      <c r="X1126" s="247">
        <f ca="1">ROUND(IF(OR(AND($C1124=LataProjekcji,$E1124&gt;0),AND($C1124=LataProjekcji,$E1124=0,$D1125&lt;=10)),$E1125,IF($C1124&lt;LataProjekcji,IF((SUM($K1126:W1126)+$C1126)&lt;$C1125,$C1126,$C1125-SUM($K1126:W1126)),0)),0)</f>
        <v>0</v>
      </c>
      <c r="Y1126" s="247">
        <f ca="1">ROUND(IF(OR(AND($C1124=LataProjekcji,$E1124&gt;0),AND($C1124=LataProjekcji,$E1124=0,$D1125&lt;=10)),$E1125,IF($C1124&lt;LataProjekcji,IF((SUM($K1126:X1126)+$C1126)&lt;$C1125,$C1126,$C1125-SUM($K1126:X1126)),0)),0)</f>
        <v>0</v>
      </c>
      <c r="Z1126" s="247">
        <f ca="1">ROUND(IF(OR(AND($C1124=LataProjekcji,$E1124&gt;0),AND($C1124=LataProjekcji,$E1124=0,$D1125&lt;=10)),$E1125,IF($C1124&lt;LataProjekcji,IF((SUM($K1126:Y1126)+$C1126)&lt;$C1125,$C1126,$C1125-SUM($K1126:Y1126)),0)),0)</f>
        <v>0</v>
      </c>
      <c r="AA1126" s="247">
        <f ca="1">ROUND(IF(OR(AND($C1124=LataProjekcji,$E1124&gt;0),AND($C1124=LataProjekcji,$E1124=0,$D1125&lt;=10)),$E1125,IF($C1124&lt;LataProjekcji,IF((SUM($K1126:Z1126)+$C1126)&lt;$C1125,$C1126,$C1125-SUM($K1126:Z1126)),0)),0)</f>
        <v>0</v>
      </c>
      <c r="AB1126" s="247">
        <f ca="1">ROUND(IF(OR(AND($C1124=LataProjekcji,$E1124&gt;0),AND($C1124=LataProjekcji,$E1124=0,$D1125&lt;=10)),$E1125,IF($C1124&lt;LataProjekcji,IF((SUM($K1126:AA1126)+$C1126)&lt;$C1125,$C1126,$C1125-SUM($K1126:AA1126)),0)),0)</f>
        <v>0</v>
      </c>
      <c r="AC1126" s="247">
        <f ca="1">ROUND(IF(OR(AND($C1124=LataProjekcji,$E1124&gt;0),AND($C1124=LataProjekcji,$E1124=0,$D1125&lt;=10)),$E1125,IF($C1124&lt;LataProjekcji,IF((SUM($K1126:AB1126)+$C1126)&lt;$C1125,$C1126,$C1125-SUM($K1126:AB1126)),0)),0)</f>
        <v>0</v>
      </c>
      <c r="AD1126" s="247">
        <f ca="1">ROUND(IF(OR(AND($C1124=LataProjekcji,$E1124&gt;0),AND($C1124=LataProjekcji,$E1124=0,$D1125&lt;=10)),$E1125,IF($C1124&lt;LataProjekcji,IF((SUM($K1126:AC1126)+$C1126)&lt;$C1125,$C1126,$C1125-SUM($K1126:AC1126)),0)),0)</f>
        <v>0</v>
      </c>
      <c r="AE1126" s="247">
        <f ca="1">ROUND(IF(OR(AND($C1124=LataProjekcji,$E1124&gt;0),AND($C1124=LataProjekcji,$E1124=0,$D1125&lt;=10)),$E1125,IF($C1124&lt;LataProjekcji,IF((SUM($K1126:AD1126)+$C1126)&lt;$C1125,$C1126,$C1125-SUM($K1126:AD1126)),0)),0)</f>
        <v>0</v>
      </c>
    </row>
    <row r="1127" spans="1:31" hidden="1">
      <c r="A1127" s="258"/>
      <c r="B1127" s="21" t="s">
        <v>396</v>
      </c>
      <c r="C1127" s="22"/>
      <c r="D1127" s="21"/>
      <c r="E1127" s="21"/>
      <c r="F1127" s="21"/>
      <c r="G1127" s="21"/>
      <c r="I1127" s="21"/>
      <c r="J1127" s="21"/>
      <c r="K1127" s="22">
        <f ca="1">ROUND(K1126,0)</f>
        <v>0</v>
      </c>
      <c r="L1127" s="22">
        <f t="shared" ref="L1127:W1127" ca="1" si="1164">ROUND(K1127+L1126,0)</f>
        <v>0</v>
      </c>
      <c r="M1127" s="22">
        <f t="shared" ca="1" si="1164"/>
        <v>0</v>
      </c>
      <c r="N1127" s="22">
        <f t="shared" ca="1" si="1164"/>
        <v>0</v>
      </c>
      <c r="O1127" s="22">
        <f t="shared" ca="1" si="1164"/>
        <v>0</v>
      </c>
      <c r="P1127" s="22">
        <f t="shared" ca="1" si="1164"/>
        <v>0</v>
      </c>
      <c r="Q1127" s="22">
        <f t="shared" ca="1" si="1164"/>
        <v>0</v>
      </c>
      <c r="R1127" s="22">
        <f t="shared" ca="1" si="1164"/>
        <v>0</v>
      </c>
      <c r="S1127" s="22">
        <f t="shared" ca="1" si="1164"/>
        <v>0</v>
      </c>
      <c r="T1127" s="22">
        <f t="shared" ca="1" si="1164"/>
        <v>0</v>
      </c>
      <c r="U1127" s="22">
        <f t="shared" ca="1" si="1164"/>
        <v>0</v>
      </c>
      <c r="V1127" s="22">
        <f t="shared" ca="1" si="1164"/>
        <v>0</v>
      </c>
      <c r="W1127" s="22">
        <f t="shared" ca="1" si="1164"/>
        <v>0</v>
      </c>
      <c r="X1127" s="22">
        <f ca="1">ROUND(W1127+X1126,0)</f>
        <v>0</v>
      </c>
      <c r="Y1127" s="22">
        <f t="shared" ref="Y1127:AA1127" ca="1" si="1165">ROUND(X1127+Y1126,0)</f>
        <v>0</v>
      </c>
      <c r="Z1127" s="22">
        <f t="shared" ca="1" si="1165"/>
        <v>0</v>
      </c>
      <c r="AA1127" s="22">
        <f t="shared" ca="1" si="1165"/>
        <v>0</v>
      </c>
      <c r="AB1127" s="22">
        <f t="shared" ref="AB1127" ca="1" si="1166">ROUND(AA1127+AB1126,0)</f>
        <v>0</v>
      </c>
      <c r="AC1127" s="22">
        <f t="shared" ref="AC1127" ca="1" si="1167">ROUND(AB1127+AC1126,0)</f>
        <v>0</v>
      </c>
      <c r="AD1127" s="22">
        <f t="shared" ref="AD1127" ca="1" si="1168">ROUND(AC1127+AD1126,0)</f>
        <v>0</v>
      </c>
      <c r="AE1127" s="22">
        <f t="shared" ref="AE1127" ca="1" si="1169">ROUND(AD1127+AE1126,0)</f>
        <v>0</v>
      </c>
    </row>
    <row r="1128" spans="1:31" hidden="1">
      <c r="A1128" s="258"/>
      <c r="B1128" s="21" t="s">
        <v>387</v>
      </c>
      <c r="C1128" s="22"/>
      <c r="D1128" s="21"/>
      <c r="E1128" s="21"/>
      <c r="F1128" s="21"/>
      <c r="G1128" s="21"/>
      <c r="I1128" s="21"/>
      <c r="J1128" s="21"/>
      <c r="K1128" s="76">
        <f t="shared" ref="K1128:W1128" ca="1" si="1170">IF($C1124=LataProjekcji,ROUND($C1125-K1127,0),ROUND(IF(K1126=0,0,$C1125-K1127),0))</f>
        <v>0</v>
      </c>
      <c r="L1128" s="76">
        <f t="shared" ca="1" si="1170"/>
        <v>0</v>
      </c>
      <c r="M1128" s="76">
        <f t="shared" ca="1" si="1170"/>
        <v>0</v>
      </c>
      <c r="N1128" s="76">
        <f t="shared" ca="1" si="1170"/>
        <v>0</v>
      </c>
      <c r="O1128" s="76">
        <f t="shared" ca="1" si="1170"/>
        <v>0</v>
      </c>
      <c r="P1128" s="76">
        <f t="shared" ca="1" si="1170"/>
        <v>0</v>
      </c>
      <c r="Q1128" s="76">
        <f t="shared" ca="1" si="1170"/>
        <v>0</v>
      </c>
      <c r="R1128" s="76">
        <f t="shared" ca="1" si="1170"/>
        <v>0</v>
      </c>
      <c r="S1128" s="76">
        <f t="shared" ca="1" si="1170"/>
        <v>0</v>
      </c>
      <c r="T1128" s="76">
        <f t="shared" ca="1" si="1170"/>
        <v>0</v>
      </c>
      <c r="U1128" s="76">
        <f t="shared" ca="1" si="1170"/>
        <v>0</v>
      </c>
      <c r="V1128" s="76">
        <f t="shared" ca="1" si="1170"/>
        <v>0</v>
      </c>
      <c r="W1128" s="76">
        <f t="shared" ca="1" si="1170"/>
        <v>0</v>
      </c>
      <c r="X1128" s="76">
        <f t="shared" ref="X1128:AA1128" ca="1" si="1171">IF($C1124=LataProjekcji,ROUND($C1125-X1127,0),ROUND(IF(X1126=0,0,$C1125-X1127),0))</f>
        <v>0</v>
      </c>
      <c r="Y1128" s="76">
        <f t="shared" ca="1" si="1171"/>
        <v>0</v>
      </c>
      <c r="Z1128" s="76">
        <f t="shared" ca="1" si="1171"/>
        <v>0</v>
      </c>
      <c r="AA1128" s="76">
        <f t="shared" ca="1" si="1171"/>
        <v>0</v>
      </c>
      <c r="AB1128" s="76">
        <f t="shared" ref="AB1128:AE1128" ca="1" si="1172">IF($C1124=LataProjekcji,ROUND($C1125-AB1127,0),ROUND(IF(AB1126=0,0,$C1125-AB1127),0))</f>
        <v>0</v>
      </c>
      <c r="AC1128" s="76">
        <f t="shared" ca="1" si="1172"/>
        <v>0</v>
      </c>
      <c r="AD1128" s="76">
        <f t="shared" ca="1" si="1172"/>
        <v>0</v>
      </c>
      <c r="AE1128" s="76">
        <f t="shared" ca="1" si="1172"/>
        <v>0</v>
      </c>
    </row>
    <row r="1129" spans="1:31" hidden="1">
      <c r="A1129" s="258"/>
      <c r="B1129" s="21"/>
      <c r="C1129" s="22"/>
      <c r="D1129" s="21"/>
      <c r="E1129" s="21"/>
      <c r="F1129" s="21"/>
      <c r="G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258"/>
      <c r="B1130" s="20" t="s">
        <v>373</v>
      </c>
      <c r="C1130" s="21">
        <f>C1123+1</f>
        <v>145</v>
      </c>
      <c r="D1130" s="453">
        <f>D1123+1</f>
        <v>382</v>
      </c>
      <c r="E1130" s="21"/>
      <c r="F1130" s="21"/>
      <c r="G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258"/>
      <c r="B1131" s="21" t="s">
        <v>394</v>
      </c>
      <c r="C1131" s="164">
        <f ca="1">IFERROR(YEAR(OFFSET($D$62,C1130,0)),0)</f>
        <v>0</v>
      </c>
      <c r="D1131" s="164">
        <f ca="1">IFERROR(MONTH(OFFSET($D$62,C1130,0)),0)</f>
        <v>0</v>
      </c>
      <c r="E1131" s="522">
        <f ca="1">IleMiesiecyDoKoncaRokuRozliczenieDotacji</f>
        <v>0</v>
      </c>
      <c r="F1131" s="21"/>
      <c r="G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258"/>
      <c r="B1132" s="21" t="s">
        <v>387</v>
      </c>
      <c r="C1132" s="244">
        <f ca="1">IF(OFFSET($F$62,C1130,0)&lt;0,0,OFFSET($F$62,C1130,0))</f>
        <v>0</v>
      </c>
      <c r="D1132" s="22" t="str">
        <f ca="1">OFFSET($C$62,C1130,0)</f>
        <v/>
      </c>
      <c r="E1132" s="22">
        <f ca="1">IF(D1132&gt;10,ROUND(($C1133/12)*$E1131,0),$C1132)</f>
        <v>0</v>
      </c>
      <c r="F1132" s="21"/>
      <c r="G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258"/>
      <c r="B1133" s="21" t="s">
        <v>395</v>
      </c>
      <c r="C1133" s="656">
        <f ca="1">IF(ISBLANK(OFFSET($D$62,C1130,0)),0,IF(OFFSET($C$62,C1130,0)&gt;10,ROUND(C1132*D1133,0),IF(C1132&lt;0,0,C1132)))</f>
        <v>0</v>
      </c>
      <c r="D1133" s="654">
        <f ca="1">'Środki trwałe'!C1964</f>
        <v>0</v>
      </c>
      <c r="E1133" s="21"/>
      <c r="F1133" s="21"/>
      <c r="G1133" s="21"/>
      <c r="I1133" s="21"/>
      <c r="J1133" s="21"/>
      <c r="K1133" s="74">
        <f ca="1">ROUND(IF($C1131=LataProjekcji,$E1132,IF($C1131=LataProjekcji,$C1133,0)),0)</f>
        <v>0</v>
      </c>
      <c r="L1133" s="247">
        <f ca="1">ROUND(IF(OR(AND($C1131=LataProjekcji,$E1131&gt;0),AND($C1131=LataProjekcji,$E1131=0,$D1132&lt;=10)),$E1132,IF($C1131&lt;LataProjekcji,IF((SUM($K1133:K1133)+$C1133)&lt;$C1132,$C1133,$C1132-SUM($K1133:K1133)),0)),0)</f>
        <v>0</v>
      </c>
      <c r="M1133" s="247">
        <f ca="1">ROUND(IF(OR(AND($C1131=LataProjekcji,$E1131&gt;0),AND($C1131=LataProjekcji,$E1131=0,$D1132&lt;=10)),$E1132,IF($C1131&lt;LataProjekcji,IF((SUM($K1133:L1133)+$C1133)&lt;$C1132,$C1133,$C1132-SUM($K1133:L1133)),0)),0)</f>
        <v>0</v>
      </c>
      <c r="N1133" s="247">
        <f ca="1">ROUND(IF(OR(AND($C1131=LataProjekcji,$E1131&gt;0),AND($C1131=LataProjekcji,$E1131=0,$D1132&lt;=10)),$E1132,IF($C1131&lt;LataProjekcji,IF((SUM($K1133:M1133)+$C1133)&lt;$C1132,$C1133,$C1132-SUM($K1133:M1133)),0)),0)</f>
        <v>0</v>
      </c>
      <c r="O1133" s="247">
        <f ca="1">ROUND(IF(OR(AND($C1131=LataProjekcji,$E1131&gt;0),AND($C1131=LataProjekcji,$E1131=0,$D1132&lt;=10)),$E1132,IF($C1131&lt;LataProjekcji,IF((SUM($K1133:N1133)+$C1133)&lt;$C1132,$C1133,$C1132-SUM($K1133:N1133)),0)),0)</f>
        <v>0</v>
      </c>
      <c r="P1133" s="247">
        <f ca="1">ROUND(IF(OR(AND($C1131=LataProjekcji,$E1131&gt;0),AND($C1131=LataProjekcji,$E1131=0,$D1132&lt;=10)),$E1132,IF($C1131&lt;LataProjekcji,IF((SUM($K1133:O1133)+$C1133)&lt;$C1132,$C1133,$C1132-SUM($K1133:O1133)),0)),0)</f>
        <v>0</v>
      </c>
      <c r="Q1133" s="247">
        <f ca="1">ROUND(IF(OR(AND($C1131=LataProjekcji,$E1131&gt;0),AND($C1131=LataProjekcji,$E1131=0,$D1132&lt;=10)),$E1132,IF($C1131&lt;LataProjekcji,IF((SUM($K1133:P1133)+$C1133)&lt;$C1132,$C1133,$C1132-SUM($K1133:P1133)),0)),0)</f>
        <v>0</v>
      </c>
      <c r="R1133" s="247">
        <f ca="1">ROUND(IF(OR(AND($C1131=LataProjekcji,$E1131&gt;0),AND($C1131=LataProjekcji,$E1131=0,$D1132&lt;=10)),$E1132,IF($C1131&lt;LataProjekcji,IF((SUM($K1133:Q1133)+$C1133)&lt;$C1132,$C1133,$C1132-SUM($K1133:Q1133)),0)),0)</f>
        <v>0</v>
      </c>
      <c r="S1133" s="247">
        <f ca="1">ROUND(IF(OR(AND($C1131=LataProjekcji,$E1131&gt;0),AND($C1131=LataProjekcji,$E1131=0,$D1132&lt;=10)),$E1132,IF($C1131&lt;LataProjekcji,IF((SUM($K1133:R1133)+$C1133)&lt;$C1132,$C1133,$C1132-SUM($K1133:R1133)),0)),0)</f>
        <v>0</v>
      </c>
      <c r="T1133" s="247">
        <f ca="1">ROUND(IF(OR(AND($C1131=LataProjekcji,$E1131&gt;0),AND($C1131=LataProjekcji,$E1131=0,$D1132&lt;=10)),$E1132,IF($C1131&lt;LataProjekcji,IF((SUM($K1133:S1133)+$C1133)&lt;$C1132,$C1133,$C1132-SUM($K1133:S1133)),0)),0)</f>
        <v>0</v>
      </c>
      <c r="U1133" s="247">
        <f ca="1">ROUND(IF(OR(AND($C1131=LataProjekcji,$E1131&gt;0),AND($C1131=LataProjekcji,$E1131=0,$D1132&lt;=10)),$E1132,IF($C1131&lt;LataProjekcji,IF((SUM($K1133:T1133)+$C1133)&lt;$C1132,$C1133,$C1132-SUM($K1133:T1133)),0)),0)</f>
        <v>0</v>
      </c>
      <c r="V1133" s="247">
        <f ca="1">ROUND(IF(OR(AND($C1131=LataProjekcji,$E1131&gt;0),AND($C1131=LataProjekcji,$E1131=0,$D1132&lt;=10)),$E1132,IF($C1131&lt;LataProjekcji,IF((SUM($K1133:U1133)+$C1133)&lt;$C1132,$C1133,$C1132-SUM($K1133:U1133)),0)),0)</f>
        <v>0</v>
      </c>
      <c r="W1133" s="247">
        <f ca="1">ROUND(IF(OR(AND($C1131=LataProjekcji,$E1131&gt;0),AND($C1131=LataProjekcji,$E1131=0,$D1132&lt;=10)),$E1132,IF($C1131&lt;LataProjekcji,IF((SUM($K1133:V1133)+$C1133)&lt;$C1132,$C1133,$C1132-SUM($K1133:V1133)),0)),0)</f>
        <v>0</v>
      </c>
      <c r="X1133" s="247">
        <f ca="1">ROUND(IF(OR(AND($C1131=LataProjekcji,$E1131&gt;0),AND($C1131=LataProjekcji,$E1131=0,$D1132&lt;=10)),$E1132,IF($C1131&lt;LataProjekcji,IF((SUM($K1133:W1133)+$C1133)&lt;$C1132,$C1133,$C1132-SUM($K1133:W1133)),0)),0)</f>
        <v>0</v>
      </c>
      <c r="Y1133" s="247">
        <f ca="1">ROUND(IF(OR(AND($C1131=LataProjekcji,$E1131&gt;0),AND($C1131=LataProjekcji,$E1131=0,$D1132&lt;=10)),$E1132,IF($C1131&lt;LataProjekcji,IF((SUM($K1133:X1133)+$C1133)&lt;$C1132,$C1133,$C1132-SUM($K1133:X1133)),0)),0)</f>
        <v>0</v>
      </c>
      <c r="Z1133" s="247">
        <f ca="1">ROUND(IF(OR(AND($C1131=LataProjekcji,$E1131&gt;0),AND($C1131=LataProjekcji,$E1131=0,$D1132&lt;=10)),$E1132,IF($C1131&lt;LataProjekcji,IF((SUM($K1133:Y1133)+$C1133)&lt;$C1132,$C1133,$C1132-SUM($K1133:Y1133)),0)),0)</f>
        <v>0</v>
      </c>
      <c r="AA1133" s="247">
        <f ca="1">ROUND(IF(OR(AND($C1131=LataProjekcji,$E1131&gt;0),AND($C1131=LataProjekcji,$E1131=0,$D1132&lt;=10)),$E1132,IF($C1131&lt;LataProjekcji,IF((SUM($K1133:Z1133)+$C1133)&lt;$C1132,$C1133,$C1132-SUM($K1133:Z1133)),0)),0)</f>
        <v>0</v>
      </c>
      <c r="AB1133" s="247">
        <f ca="1">ROUND(IF(OR(AND($C1131=LataProjekcji,$E1131&gt;0),AND($C1131=LataProjekcji,$E1131=0,$D1132&lt;=10)),$E1132,IF($C1131&lt;LataProjekcji,IF((SUM($K1133:AA1133)+$C1133)&lt;$C1132,$C1133,$C1132-SUM($K1133:AA1133)),0)),0)</f>
        <v>0</v>
      </c>
      <c r="AC1133" s="247">
        <f ca="1">ROUND(IF(OR(AND($C1131=LataProjekcji,$E1131&gt;0),AND($C1131=LataProjekcji,$E1131=0,$D1132&lt;=10)),$E1132,IF($C1131&lt;LataProjekcji,IF((SUM($K1133:AB1133)+$C1133)&lt;$C1132,$C1133,$C1132-SUM($K1133:AB1133)),0)),0)</f>
        <v>0</v>
      </c>
      <c r="AD1133" s="247">
        <f ca="1">ROUND(IF(OR(AND($C1131=LataProjekcji,$E1131&gt;0),AND($C1131=LataProjekcji,$E1131=0,$D1132&lt;=10)),$E1132,IF($C1131&lt;LataProjekcji,IF((SUM($K1133:AC1133)+$C1133)&lt;$C1132,$C1133,$C1132-SUM($K1133:AC1133)),0)),0)</f>
        <v>0</v>
      </c>
      <c r="AE1133" s="247">
        <f ca="1">ROUND(IF(OR(AND($C1131=LataProjekcji,$E1131&gt;0),AND($C1131=LataProjekcji,$E1131=0,$D1132&lt;=10)),$E1132,IF($C1131&lt;LataProjekcji,IF((SUM($K1133:AD1133)+$C1133)&lt;$C1132,$C1133,$C1132-SUM($K1133:AD1133)),0)),0)</f>
        <v>0</v>
      </c>
    </row>
    <row r="1134" spans="1:31" hidden="1">
      <c r="A1134" s="258"/>
      <c r="B1134" s="21" t="s">
        <v>396</v>
      </c>
      <c r="C1134" s="22"/>
      <c r="D1134" s="21"/>
      <c r="E1134" s="21"/>
      <c r="F1134" s="21"/>
      <c r="G1134" s="21"/>
      <c r="I1134" s="21"/>
      <c r="J1134" s="21"/>
      <c r="K1134" s="22">
        <f ca="1">ROUND(K1133,0)</f>
        <v>0</v>
      </c>
      <c r="L1134" s="22">
        <f t="shared" ref="L1134:W1134" ca="1" si="1173">ROUND(K1134+L1133,0)</f>
        <v>0</v>
      </c>
      <c r="M1134" s="22">
        <f t="shared" ca="1" si="1173"/>
        <v>0</v>
      </c>
      <c r="N1134" s="22">
        <f t="shared" ca="1" si="1173"/>
        <v>0</v>
      </c>
      <c r="O1134" s="22">
        <f t="shared" ca="1" si="1173"/>
        <v>0</v>
      </c>
      <c r="P1134" s="22">
        <f t="shared" ca="1" si="1173"/>
        <v>0</v>
      </c>
      <c r="Q1134" s="22">
        <f t="shared" ca="1" si="1173"/>
        <v>0</v>
      </c>
      <c r="R1134" s="22">
        <f t="shared" ca="1" si="1173"/>
        <v>0</v>
      </c>
      <c r="S1134" s="22">
        <f t="shared" ca="1" si="1173"/>
        <v>0</v>
      </c>
      <c r="T1134" s="22">
        <f t="shared" ca="1" si="1173"/>
        <v>0</v>
      </c>
      <c r="U1134" s="22">
        <f t="shared" ca="1" si="1173"/>
        <v>0</v>
      </c>
      <c r="V1134" s="22">
        <f t="shared" ca="1" si="1173"/>
        <v>0</v>
      </c>
      <c r="W1134" s="22">
        <f t="shared" ca="1" si="1173"/>
        <v>0</v>
      </c>
      <c r="X1134" s="22">
        <f ca="1">ROUND(W1134+X1133,0)</f>
        <v>0</v>
      </c>
      <c r="Y1134" s="22">
        <f t="shared" ref="Y1134:AA1134" ca="1" si="1174">ROUND(X1134+Y1133,0)</f>
        <v>0</v>
      </c>
      <c r="Z1134" s="22">
        <f t="shared" ca="1" si="1174"/>
        <v>0</v>
      </c>
      <c r="AA1134" s="22">
        <f t="shared" ca="1" si="1174"/>
        <v>0</v>
      </c>
      <c r="AB1134" s="22">
        <f t="shared" ref="AB1134" ca="1" si="1175">ROUND(AA1134+AB1133,0)</f>
        <v>0</v>
      </c>
      <c r="AC1134" s="22">
        <f t="shared" ref="AC1134" ca="1" si="1176">ROUND(AB1134+AC1133,0)</f>
        <v>0</v>
      </c>
      <c r="AD1134" s="22">
        <f t="shared" ref="AD1134" ca="1" si="1177">ROUND(AC1134+AD1133,0)</f>
        <v>0</v>
      </c>
      <c r="AE1134" s="22">
        <f t="shared" ref="AE1134" ca="1" si="1178">ROUND(AD1134+AE1133,0)</f>
        <v>0</v>
      </c>
    </row>
    <row r="1135" spans="1:31" hidden="1">
      <c r="A1135" s="258"/>
      <c r="B1135" s="21" t="s">
        <v>387</v>
      </c>
      <c r="C1135" s="22"/>
      <c r="D1135" s="21"/>
      <c r="E1135" s="21"/>
      <c r="F1135" s="21"/>
      <c r="G1135" s="21"/>
      <c r="I1135" s="21"/>
      <c r="J1135" s="21"/>
      <c r="K1135" s="76">
        <f t="shared" ref="K1135:W1135" ca="1" si="1179">IF($C1131=LataProjekcji,ROUND($C1132-K1134,0),ROUND(IF(K1133=0,0,$C1132-K1134),0))</f>
        <v>0</v>
      </c>
      <c r="L1135" s="76">
        <f t="shared" ca="1" si="1179"/>
        <v>0</v>
      </c>
      <c r="M1135" s="76">
        <f t="shared" ca="1" si="1179"/>
        <v>0</v>
      </c>
      <c r="N1135" s="76">
        <f t="shared" ca="1" si="1179"/>
        <v>0</v>
      </c>
      <c r="O1135" s="76">
        <f t="shared" ca="1" si="1179"/>
        <v>0</v>
      </c>
      <c r="P1135" s="76">
        <f t="shared" ca="1" si="1179"/>
        <v>0</v>
      </c>
      <c r="Q1135" s="76">
        <f t="shared" ca="1" si="1179"/>
        <v>0</v>
      </c>
      <c r="R1135" s="76">
        <f t="shared" ca="1" si="1179"/>
        <v>0</v>
      </c>
      <c r="S1135" s="76">
        <f t="shared" ca="1" si="1179"/>
        <v>0</v>
      </c>
      <c r="T1135" s="76">
        <f t="shared" ca="1" si="1179"/>
        <v>0</v>
      </c>
      <c r="U1135" s="76">
        <f t="shared" ca="1" si="1179"/>
        <v>0</v>
      </c>
      <c r="V1135" s="76">
        <f t="shared" ca="1" si="1179"/>
        <v>0</v>
      </c>
      <c r="W1135" s="76">
        <f t="shared" ca="1" si="1179"/>
        <v>0</v>
      </c>
      <c r="X1135" s="76">
        <f t="shared" ref="X1135:AA1135" ca="1" si="1180">IF($C1131=LataProjekcji,ROUND($C1132-X1134,0),ROUND(IF(X1133=0,0,$C1132-X1134),0))</f>
        <v>0</v>
      </c>
      <c r="Y1135" s="76">
        <f t="shared" ca="1" si="1180"/>
        <v>0</v>
      </c>
      <c r="Z1135" s="76">
        <f t="shared" ca="1" si="1180"/>
        <v>0</v>
      </c>
      <c r="AA1135" s="76">
        <f t="shared" ca="1" si="1180"/>
        <v>0</v>
      </c>
      <c r="AB1135" s="76">
        <f t="shared" ref="AB1135:AE1135" ca="1" si="1181">IF($C1131=LataProjekcji,ROUND($C1132-AB1134,0),ROUND(IF(AB1133=0,0,$C1132-AB1134),0))</f>
        <v>0</v>
      </c>
      <c r="AC1135" s="76">
        <f t="shared" ca="1" si="1181"/>
        <v>0</v>
      </c>
      <c r="AD1135" s="76">
        <f t="shared" ca="1" si="1181"/>
        <v>0</v>
      </c>
      <c r="AE1135" s="76">
        <f t="shared" ca="1" si="1181"/>
        <v>0</v>
      </c>
    </row>
    <row r="1136" spans="1:31" hidden="1">
      <c r="A1136" s="258"/>
      <c r="B1136" s="21"/>
      <c r="C1136" s="22"/>
      <c r="D1136" s="21"/>
      <c r="E1136" s="21"/>
      <c r="F1136" s="21"/>
      <c r="G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258"/>
      <c r="B1137" s="20" t="s">
        <v>373</v>
      </c>
      <c r="C1137" s="21">
        <f>C1130+1</f>
        <v>146</v>
      </c>
      <c r="D1137" s="453">
        <f>D1130+1</f>
        <v>383</v>
      </c>
      <c r="E1137" s="21"/>
      <c r="F1137" s="21"/>
      <c r="G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258"/>
      <c r="B1138" s="21" t="s">
        <v>394</v>
      </c>
      <c r="C1138" s="164">
        <f ca="1">IFERROR(YEAR(OFFSET($D$62,C1137,0)),0)</f>
        <v>0</v>
      </c>
      <c r="D1138" s="164">
        <f ca="1">IFERROR(MONTH(OFFSET($D$62,C1137,0)),0)</f>
        <v>0</v>
      </c>
      <c r="E1138" s="522">
        <f ca="1">IleMiesiecyDoKoncaRokuRozliczenieDotacji</f>
        <v>0</v>
      </c>
      <c r="F1138" s="21"/>
      <c r="G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258"/>
      <c r="B1139" s="21" t="s">
        <v>387</v>
      </c>
      <c r="C1139" s="244">
        <f ca="1">IF(OFFSET($F$62,C1137,0)&lt;0,0,OFFSET($F$62,C1137,0))</f>
        <v>0</v>
      </c>
      <c r="D1139" s="22" t="str">
        <f ca="1">OFFSET($C$62,C1137,0)</f>
        <v/>
      </c>
      <c r="E1139" s="22">
        <f ca="1">IF(D1139&gt;10,ROUND(($C1140/12)*$E1138,0),$C1139)</f>
        <v>0</v>
      </c>
      <c r="F1139" s="21"/>
      <c r="G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258"/>
      <c r="B1140" s="21" t="s">
        <v>395</v>
      </c>
      <c r="C1140" s="656">
        <f ca="1">IF(ISBLANK(OFFSET($D$62,C1137,0)),0,IF(OFFSET($C$62,C1137,0)&gt;10,ROUND(C1139*D1140,0),IF(C1139&lt;0,0,C1139)))</f>
        <v>0</v>
      </c>
      <c r="D1140" s="654">
        <f ca="1">'Środki trwałe'!C1971</f>
        <v>0</v>
      </c>
      <c r="E1140" s="21"/>
      <c r="F1140" s="21"/>
      <c r="G1140" s="21"/>
      <c r="I1140" s="21"/>
      <c r="J1140" s="21"/>
      <c r="K1140" s="74">
        <f ca="1">ROUND(IF($C1138=LataProjekcji,$E1139,IF($C1138=LataProjekcji,$C1140,0)),0)</f>
        <v>0</v>
      </c>
      <c r="L1140" s="247">
        <f ca="1">ROUND(IF(OR(AND($C1138=LataProjekcji,$E1138&gt;0),AND($C1138=LataProjekcji,$E1138=0,$D1139&lt;=10)),$E1139,IF($C1138&lt;LataProjekcji,IF((SUM($K1140:K1140)+$C1140)&lt;$C1139,$C1140,$C1139-SUM($K1140:K1140)),0)),0)</f>
        <v>0</v>
      </c>
      <c r="M1140" s="247">
        <f ca="1">ROUND(IF(OR(AND($C1138=LataProjekcji,$E1138&gt;0),AND($C1138=LataProjekcji,$E1138=0,$D1139&lt;=10)),$E1139,IF($C1138&lt;LataProjekcji,IF((SUM($K1140:L1140)+$C1140)&lt;$C1139,$C1140,$C1139-SUM($K1140:L1140)),0)),0)</f>
        <v>0</v>
      </c>
      <c r="N1140" s="247">
        <f ca="1">ROUND(IF(OR(AND($C1138=LataProjekcji,$E1138&gt;0),AND($C1138=LataProjekcji,$E1138=0,$D1139&lt;=10)),$E1139,IF($C1138&lt;LataProjekcji,IF((SUM($K1140:M1140)+$C1140)&lt;$C1139,$C1140,$C1139-SUM($K1140:M1140)),0)),0)</f>
        <v>0</v>
      </c>
      <c r="O1140" s="247">
        <f ca="1">ROUND(IF(OR(AND($C1138=LataProjekcji,$E1138&gt;0),AND($C1138=LataProjekcji,$E1138=0,$D1139&lt;=10)),$E1139,IF($C1138&lt;LataProjekcji,IF((SUM($K1140:N1140)+$C1140)&lt;$C1139,$C1140,$C1139-SUM($K1140:N1140)),0)),0)</f>
        <v>0</v>
      </c>
      <c r="P1140" s="247">
        <f ca="1">ROUND(IF(OR(AND($C1138=LataProjekcji,$E1138&gt;0),AND($C1138=LataProjekcji,$E1138=0,$D1139&lt;=10)),$E1139,IF($C1138&lt;LataProjekcji,IF((SUM($K1140:O1140)+$C1140)&lt;$C1139,$C1140,$C1139-SUM($K1140:O1140)),0)),0)</f>
        <v>0</v>
      </c>
      <c r="Q1140" s="247">
        <f ca="1">ROUND(IF(OR(AND($C1138=LataProjekcji,$E1138&gt;0),AND($C1138=LataProjekcji,$E1138=0,$D1139&lt;=10)),$E1139,IF($C1138&lt;LataProjekcji,IF((SUM($K1140:P1140)+$C1140)&lt;$C1139,$C1140,$C1139-SUM($K1140:P1140)),0)),0)</f>
        <v>0</v>
      </c>
      <c r="R1140" s="247">
        <f ca="1">ROUND(IF(OR(AND($C1138=LataProjekcji,$E1138&gt;0),AND($C1138=LataProjekcji,$E1138=0,$D1139&lt;=10)),$E1139,IF($C1138&lt;LataProjekcji,IF((SUM($K1140:Q1140)+$C1140)&lt;$C1139,$C1140,$C1139-SUM($K1140:Q1140)),0)),0)</f>
        <v>0</v>
      </c>
      <c r="S1140" s="247">
        <f ca="1">ROUND(IF(OR(AND($C1138=LataProjekcji,$E1138&gt;0),AND($C1138=LataProjekcji,$E1138=0,$D1139&lt;=10)),$E1139,IF($C1138&lt;LataProjekcji,IF((SUM($K1140:R1140)+$C1140)&lt;$C1139,$C1140,$C1139-SUM($K1140:R1140)),0)),0)</f>
        <v>0</v>
      </c>
      <c r="T1140" s="247">
        <f ca="1">ROUND(IF(OR(AND($C1138=LataProjekcji,$E1138&gt;0),AND($C1138=LataProjekcji,$E1138=0,$D1139&lt;=10)),$E1139,IF($C1138&lt;LataProjekcji,IF((SUM($K1140:S1140)+$C1140)&lt;$C1139,$C1140,$C1139-SUM($K1140:S1140)),0)),0)</f>
        <v>0</v>
      </c>
      <c r="U1140" s="247">
        <f ca="1">ROUND(IF(OR(AND($C1138=LataProjekcji,$E1138&gt;0),AND($C1138=LataProjekcji,$E1138=0,$D1139&lt;=10)),$E1139,IF($C1138&lt;LataProjekcji,IF((SUM($K1140:T1140)+$C1140)&lt;$C1139,$C1140,$C1139-SUM($K1140:T1140)),0)),0)</f>
        <v>0</v>
      </c>
      <c r="V1140" s="247">
        <f ca="1">ROUND(IF(OR(AND($C1138=LataProjekcji,$E1138&gt;0),AND($C1138=LataProjekcji,$E1138=0,$D1139&lt;=10)),$E1139,IF($C1138&lt;LataProjekcji,IF((SUM($K1140:U1140)+$C1140)&lt;$C1139,$C1140,$C1139-SUM($K1140:U1140)),0)),0)</f>
        <v>0</v>
      </c>
      <c r="W1140" s="247">
        <f ca="1">ROUND(IF(OR(AND($C1138=LataProjekcji,$E1138&gt;0),AND($C1138=LataProjekcji,$E1138=0,$D1139&lt;=10)),$E1139,IF($C1138&lt;LataProjekcji,IF((SUM($K1140:V1140)+$C1140)&lt;$C1139,$C1140,$C1139-SUM($K1140:V1140)),0)),0)</f>
        <v>0</v>
      </c>
      <c r="X1140" s="247">
        <f ca="1">ROUND(IF(OR(AND($C1138=LataProjekcji,$E1138&gt;0),AND($C1138=LataProjekcji,$E1138=0,$D1139&lt;=10)),$E1139,IF($C1138&lt;LataProjekcji,IF((SUM($K1140:W1140)+$C1140)&lt;$C1139,$C1140,$C1139-SUM($K1140:W1140)),0)),0)</f>
        <v>0</v>
      </c>
      <c r="Y1140" s="247">
        <f ca="1">ROUND(IF(OR(AND($C1138=LataProjekcji,$E1138&gt;0),AND($C1138=LataProjekcji,$E1138=0,$D1139&lt;=10)),$E1139,IF($C1138&lt;LataProjekcji,IF((SUM($K1140:X1140)+$C1140)&lt;$C1139,$C1140,$C1139-SUM($K1140:X1140)),0)),0)</f>
        <v>0</v>
      </c>
      <c r="Z1140" s="247">
        <f ca="1">ROUND(IF(OR(AND($C1138=LataProjekcji,$E1138&gt;0),AND($C1138=LataProjekcji,$E1138=0,$D1139&lt;=10)),$E1139,IF($C1138&lt;LataProjekcji,IF((SUM($K1140:Y1140)+$C1140)&lt;$C1139,$C1140,$C1139-SUM($K1140:Y1140)),0)),0)</f>
        <v>0</v>
      </c>
      <c r="AA1140" s="247">
        <f ca="1">ROUND(IF(OR(AND($C1138=LataProjekcji,$E1138&gt;0),AND($C1138=LataProjekcji,$E1138=0,$D1139&lt;=10)),$E1139,IF($C1138&lt;LataProjekcji,IF((SUM($K1140:Z1140)+$C1140)&lt;$C1139,$C1140,$C1139-SUM($K1140:Z1140)),0)),0)</f>
        <v>0</v>
      </c>
      <c r="AB1140" s="247">
        <f ca="1">ROUND(IF(OR(AND($C1138=LataProjekcji,$E1138&gt;0),AND($C1138=LataProjekcji,$E1138=0,$D1139&lt;=10)),$E1139,IF($C1138&lt;LataProjekcji,IF((SUM($K1140:AA1140)+$C1140)&lt;$C1139,$C1140,$C1139-SUM($K1140:AA1140)),0)),0)</f>
        <v>0</v>
      </c>
      <c r="AC1140" s="247">
        <f ca="1">ROUND(IF(OR(AND($C1138=LataProjekcji,$E1138&gt;0),AND($C1138=LataProjekcji,$E1138=0,$D1139&lt;=10)),$E1139,IF($C1138&lt;LataProjekcji,IF((SUM($K1140:AB1140)+$C1140)&lt;$C1139,$C1140,$C1139-SUM($K1140:AB1140)),0)),0)</f>
        <v>0</v>
      </c>
      <c r="AD1140" s="247">
        <f ca="1">ROUND(IF(OR(AND($C1138=LataProjekcji,$E1138&gt;0),AND($C1138=LataProjekcji,$E1138=0,$D1139&lt;=10)),$E1139,IF($C1138&lt;LataProjekcji,IF((SUM($K1140:AC1140)+$C1140)&lt;$C1139,$C1140,$C1139-SUM($K1140:AC1140)),0)),0)</f>
        <v>0</v>
      </c>
      <c r="AE1140" s="247">
        <f ca="1">ROUND(IF(OR(AND($C1138=LataProjekcji,$E1138&gt;0),AND($C1138=LataProjekcji,$E1138=0,$D1139&lt;=10)),$E1139,IF($C1138&lt;LataProjekcji,IF((SUM($K1140:AD1140)+$C1140)&lt;$C1139,$C1140,$C1139-SUM($K1140:AD1140)),0)),0)</f>
        <v>0</v>
      </c>
    </row>
    <row r="1141" spans="1:31" hidden="1">
      <c r="A1141" s="258"/>
      <c r="B1141" s="21" t="s">
        <v>396</v>
      </c>
      <c r="C1141" s="22"/>
      <c r="D1141" s="21"/>
      <c r="E1141" s="21"/>
      <c r="F1141" s="21"/>
      <c r="G1141" s="21"/>
      <c r="I1141" s="21"/>
      <c r="J1141" s="21"/>
      <c r="K1141" s="22">
        <f ca="1">ROUND(K1140,0)</f>
        <v>0</v>
      </c>
      <c r="L1141" s="22">
        <f t="shared" ref="L1141:W1141" ca="1" si="1182">ROUND(K1141+L1140,0)</f>
        <v>0</v>
      </c>
      <c r="M1141" s="22">
        <f t="shared" ca="1" si="1182"/>
        <v>0</v>
      </c>
      <c r="N1141" s="22">
        <f t="shared" ca="1" si="1182"/>
        <v>0</v>
      </c>
      <c r="O1141" s="22">
        <f t="shared" ca="1" si="1182"/>
        <v>0</v>
      </c>
      <c r="P1141" s="22">
        <f t="shared" ca="1" si="1182"/>
        <v>0</v>
      </c>
      <c r="Q1141" s="22">
        <f t="shared" ca="1" si="1182"/>
        <v>0</v>
      </c>
      <c r="R1141" s="22">
        <f t="shared" ca="1" si="1182"/>
        <v>0</v>
      </c>
      <c r="S1141" s="22">
        <f t="shared" ca="1" si="1182"/>
        <v>0</v>
      </c>
      <c r="T1141" s="22">
        <f t="shared" ca="1" si="1182"/>
        <v>0</v>
      </c>
      <c r="U1141" s="22">
        <f t="shared" ca="1" si="1182"/>
        <v>0</v>
      </c>
      <c r="V1141" s="22">
        <f t="shared" ca="1" si="1182"/>
        <v>0</v>
      </c>
      <c r="W1141" s="22">
        <f t="shared" ca="1" si="1182"/>
        <v>0</v>
      </c>
      <c r="X1141" s="22">
        <f ca="1">ROUND(W1141+X1140,0)</f>
        <v>0</v>
      </c>
      <c r="Y1141" s="22">
        <f t="shared" ref="Y1141:AA1141" ca="1" si="1183">ROUND(X1141+Y1140,0)</f>
        <v>0</v>
      </c>
      <c r="Z1141" s="22">
        <f t="shared" ca="1" si="1183"/>
        <v>0</v>
      </c>
      <c r="AA1141" s="22">
        <f t="shared" ca="1" si="1183"/>
        <v>0</v>
      </c>
      <c r="AB1141" s="22">
        <f t="shared" ref="AB1141" ca="1" si="1184">ROUND(AA1141+AB1140,0)</f>
        <v>0</v>
      </c>
      <c r="AC1141" s="22">
        <f t="shared" ref="AC1141" ca="1" si="1185">ROUND(AB1141+AC1140,0)</f>
        <v>0</v>
      </c>
      <c r="AD1141" s="22">
        <f t="shared" ref="AD1141" ca="1" si="1186">ROUND(AC1141+AD1140,0)</f>
        <v>0</v>
      </c>
      <c r="AE1141" s="22">
        <f t="shared" ref="AE1141" ca="1" si="1187">ROUND(AD1141+AE1140,0)</f>
        <v>0</v>
      </c>
    </row>
    <row r="1142" spans="1:31" hidden="1">
      <c r="A1142" s="258"/>
      <c r="B1142" s="21" t="s">
        <v>387</v>
      </c>
      <c r="C1142" s="22"/>
      <c r="D1142" s="21"/>
      <c r="E1142" s="21"/>
      <c r="F1142" s="21"/>
      <c r="G1142" s="21"/>
      <c r="I1142" s="21"/>
      <c r="J1142" s="21"/>
      <c r="K1142" s="76">
        <f t="shared" ref="K1142:W1142" ca="1" si="1188">IF($C1138=LataProjekcji,ROUND($C1139-K1141,0),ROUND(IF(K1140=0,0,$C1139-K1141),0))</f>
        <v>0</v>
      </c>
      <c r="L1142" s="76">
        <f t="shared" ca="1" si="1188"/>
        <v>0</v>
      </c>
      <c r="M1142" s="76">
        <f t="shared" ca="1" si="1188"/>
        <v>0</v>
      </c>
      <c r="N1142" s="76">
        <f t="shared" ca="1" si="1188"/>
        <v>0</v>
      </c>
      <c r="O1142" s="76">
        <f t="shared" ca="1" si="1188"/>
        <v>0</v>
      </c>
      <c r="P1142" s="76">
        <f t="shared" ca="1" si="1188"/>
        <v>0</v>
      </c>
      <c r="Q1142" s="76">
        <f t="shared" ca="1" si="1188"/>
        <v>0</v>
      </c>
      <c r="R1142" s="76">
        <f t="shared" ca="1" si="1188"/>
        <v>0</v>
      </c>
      <c r="S1142" s="76">
        <f t="shared" ca="1" si="1188"/>
        <v>0</v>
      </c>
      <c r="T1142" s="76">
        <f t="shared" ca="1" si="1188"/>
        <v>0</v>
      </c>
      <c r="U1142" s="76">
        <f t="shared" ca="1" si="1188"/>
        <v>0</v>
      </c>
      <c r="V1142" s="76">
        <f t="shared" ca="1" si="1188"/>
        <v>0</v>
      </c>
      <c r="W1142" s="76">
        <f t="shared" ca="1" si="1188"/>
        <v>0</v>
      </c>
      <c r="X1142" s="76">
        <f t="shared" ref="X1142:AA1142" ca="1" si="1189">IF($C1138=LataProjekcji,ROUND($C1139-X1141,0),ROUND(IF(X1140=0,0,$C1139-X1141),0))</f>
        <v>0</v>
      </c>
      <c r="Y1142" s="76">
        <f t="shared" ca="1" si="1189"/>
        <v>0</v>
      </c>
      <c r="Z1142" s="76">
        <f t="shared" ca="1" si="1189"/>
        <v>0</v>
      </c>
      <c r="AA1142" s="76">
        <f t="shared" ca="1" si="1189"/>
        <v>0</v>
      </c>
      <c r="AB1142" s="76">
        <f t="shared" ref="AB1142:AE1142" ca="1" si="1190">IF($C1138=LataProjekcji,ROUND($C1139-AB1141,0),ROUND(IF(AB1140=0,0,$C1139-AB1141),0))</f>
        <v>0</v>
      </c>
      <c r="AC1142" s="76">
        <f t="shared" ca="1" si="1190"/>
        <v>0</v>
      </c>
      <c r="AD1142" s="76">
        <f t="shared" ca="1" si="1190"/>
        <v>0</v>
      </c>
      <c r="AE1142" s="76">
        <f t="shared" ca="1" si="1190"/>
        <v>0</v>
      </c>
    </row>
    <row r="1143" spans="1:31" hidden="1">
      <c r="A1143" s="258"/>
      <c r="B1143" s="20"/>
      <c r="C1143" s="21"/>
      <c r="D1143" s="21"/>
      <c r="E1143" s="21"/>
      <c r="F1143" s="21"/>
      <c r="G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</row>
    <row r="1144" spans="1:31" hidden="1">
      <c r="A1144" s="258"/>
      <c r="B1144" s="20" t="s">
        <v>373</v>
      </c>
      <c r="C1144" s="21">
        <f>C1137+1</f>
        <v>147</v>
      </c>
      <c r="D1144" s="453">
        <f>D1137+1</f>
        <v>384</v>
      </c>
      <c r="E1144" s="21"/>
      <c r="F1144" s="21"/>
      <c r="G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258"/>
      <c r="B1145" s="21" t="s">
        <v>394</v>
      </c>
      <c r="C1145" s="164">
        <f ca="1">IFERROR(YEAR(OFFSET($D$62,C1144,0)),0)</f>
        <v>0</v>
      </c>
      <c r="D1145" s="164">
        <f ca="1">IFERROR(MONTH(OFFSET($D$62,C1144,0)),0)</f>
        <v>0</v>
      </c>
      <c r="E1145" s="522">
        <f ca="1">IleMiesiecyDoKoncaRokuRozliczenieDotacji</f>
        <v>0</v>
      </c>
      <c r="F1145" s="21"/>
      <c r="G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258"/>
      <c r="B1146" s="21" t="s">
        <v>387</v>
      </c>
      <c r="C1146" s="244">
        <f ca="1">IF(OFFSET($F$62,C1144,0)&lt;0,0,OFFSET($F$62,C1144,0))</f>
        <v>0</v>
      </c>
      <c r="D1146" s="22" t="str">
        <f ca="1">OFFSET($C$62,C1144,0)</f>
        <v/>
      </c>
      <c r="E1146" s="22">
        <f ca="1">IF(D1146&gt;10,ROUND(($C1147/12)*$E1145,0),$C1146)</f>
        <v>0</v>
      </c>
      <c r="F1146" s="21"/>
      <c r="G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258"/>
      <c r="B1147" s="21" t="s">
        <v>395</v>
      </c>
      <c r="C1147" s="656">
        <f ca="1">IF(ISBLANK(OFFSET($D$62,C1144,0)),0,IF(OFFSET($C$62,C1144,0)&gt;10,ROUND(C1146*D1147,0),IF(C1146&lt;0,0,C1146)))</f>
        <v>0</v>
      </c>
      <c r="D1147" s="654">
        <f ca="1">'Środki trwałe'!C1978</f>
        <v>0</v>
      </c>
      <c r="E1147" s="21"/>
      <c r="F1147" s="21"/>
      <c r="G1147" s="21"/>
      <c r="I1147" s="21"/>
      <c r="J1147" s="21"/>
      <c r="K1147" s="74">
        <f ca="1">ROUND(IF($C1145=LataProjekcji,$E1146,IF($C1145=LataProjekcji,$C1147,0)),0)</f>
        <v>0</v>
      </c>
      <c r="L1147" s="247">
        <f ca="1">ROUND(IF(OR(AND($C1145=LataProjekcji,$E1145&gt;0),AND($C1145=LataProjekcji,$E1145=0,$D1146&lt;=10)),$E1146,IF($C1145&lt;LataProjekcji,IF((SUM($K1147:K1147)+$C1147)&lt;$C1146,$C1147,$C1146-SUM($K1147:K1147)),0)),0)</f>
        <v>0</v>
      </c>
      <c r="M1147" s="247">
        <f ca="1">ROUND(IF(OR(AND($C1145=LataProjekcji,$E1145&gt;0),AND($C1145=LataProjekcji,$E1145=0,$D1146&lt;=10)),$E1146,IF($C1145&lt;LataProjekcji,IF((SUM($K1147:L1147)+$C1147)&lt;$C1146,$C1147,$C1146-SUM($K1147:L1147)),0)),0)</f>
        <v>0</v>
      </c>
      <c r="N1147" s="247">
        <f ca="1">ROUND(IF(OR(AND($C1145=LataProjekcji,$E1145&gt;0),AND($C1145=LataProjekcji,$E1145=0,$D1146&lt;=10)),$E1146,IF($C1145&lt;LataProjekcji,IF((SUM($K1147:M1147)+$C1147)&lt;$C1146,$C1147,$C1146-SUM($K1147:M1147)),0)),0)</f>
        <v>0</v>
      </c>
      <c r="O1147" s="247">
        <f ca="1">ROUND(IF(OR(AND($C1145=LataProjekcji,$E1145&gt;0),AND($C1145=LataProjekcji,$E1145=0,$D1146&lt;=10)),$E1146,IF($C1145&lt;LataProjekcji,IF((SUM($K1147:N1147)+$C1147)&lt;$C1146,$C1147,$C1146-SUM($K1147:N1147)),0)),0)</f>
        <v>0</v>
      </c>
      <c r="P1147" s="247">
        <f ca="1">ROUND(IF(OR(AND($C1145=LataProjekcji,$E1145&gt;0),AND($C1145=LataProjekcji,$E1145=0,$D1146&lt;=10)),$E1146,IF($C1145&lt;LataProjekcji,IF((SUM($K1147:O1147)+$C1147)&lt;$C1146,$C1147,$C1146-SUM($K1147:O1147)),0)),0)</f>
        <v>0</v>
      </c>
      <c r="Q1147" s="247">
        <f ca="1">ROUND(IF(OR(AND($C1145=LataProjekcji,$E1145&gt;0),AND($C1145=LataProjekcji,$E1145=0,$D1146&lt;=10)),$E1146,IF($C1145&lt;LataProjekcji,IF((SUM($K1147:P1147)+$C1147)&lt;$C1146,$C1147,$C1146-SUM($K1147:P1147)),0)),0)</f>
        <v>0</v>
      </c>
      <c r="R1147" s="247">
        <f ca="1">ROUND(IF(OR(AND($C1145=LataProjekcji,$E1145&gt;0),AND($C1145=LataProjekcji,$E1145=0,$D1146&lt;=10)),$E1146,IF($C1145&lt;LataProjekcji,IF((SUM($K1147:Q1147)+$C1147)&lt;$C1146,$C1147,$C1146-SUM($K1147:Q1147)),0)),0)</f>
        <v>0</v>
      </c>
      <c r="S1147" s="247">
        <f ca="1">ROUND(IF(OR(AND($C1145=LataProjekcji,$E1145&gt;0),AND($C1145=LataProjekcji,$E1145=0,$D1146&lt;=10)),$E1146,IF($C1145&lt;LataProjekcji,IF((SUM($K1147:R1147)+$C1147)&lt;$C1146,$C1147,$C1146-SUM($K1147:R1147)),0)),0)</f>
        <v>0</v>
      </c>
      <c r="T1147" s="247">
        <f ca="1">ROUND(IF(OR(AND($C1145=LataProjekcji,$E1145&gt;0),AND($C1145=LataProjekcji,$E1145=0,$D1146&lt;=10)),$E1146,IF($C1145&lt;LataProjekcji,IF((SUM($K1147:S1147)+$C1147)&lt;$C1146,$C1147,$C1146-SUM($K1147:S1147)),0)),0)</f>
        <v>0</v>
      </c>
      <c r="U1147" s="247">
        <f ca="1">ROUND(IF(OR(AND($C1145=LataProjekcji,$E1145&gt;0),AND($C1145=LataProjekcji,$E1145=0,$D1146&lt;=10)),$E1146,IF($C1145&lt;LataProjekcji,IF((SUM($K1147:T1147)+$C1147)&lt;$C1146,$C1147,$C1146-SUM($K1147:T1147)),0)),0)</f>
        <v>0</v>
      </c>
      <c r="V1147" s="247">
        <f ca="1">ROUND(IF(OR(AND($C1145=LataProjekcji,$E1145&gt;0),AND($C1145=LataProjekcji,$E1145=0,$D1146&lt;=10)),$E1146,IF($C1145&lt;LataProjekcji,IF((SUM($K1147:U1147)+$C1147)&lt;$C1146,$C1147,$C1146-SUM($K1147:U1147)),0)),0)</f>
        <v>0</v>
      </c>
      <c r="W1147" s="247">
        <f ca="1">ROUND(IF(OR(AND($C1145=LataProjekcji,$E1145&gt;0),AND($C1145=LataProjekcji,$E1145=0,$D1146&lt;=10)),$E1146,IF($C1145&lt;LataProjekcji,IF((SUM($K1147:V1147)+$C1147)&lt;$C1146,$C1147,$C1146-SUM($K1147:V1147)),0)),0)</f>
        <v>0</v>
      </c>
      <c r="X1147" s="247">
        <f ca="1">ROUND(IF(OR(AND($C1145=LataProjekcji,$E1145&gt;0),AND($C1145=LataProjekcji,$E1145=0,$D1146&lt;=10)),$E1146,IF($C1145&lt;LataProjekcji,IF((SUM($K1147:W1147)+$C1147)&lt;$C1146,$C1147,$C1146-SUM($K1147:W1147)),0)),0)</f>
        <v>0</v>
      </c>
      <c r="Y1147" s="247">
        <f ca="1">ROUND(IF(OR(AND($C1145=LataProjekcji,$E1145&gt;0),AND($C1145=LataProjekcji,$E1145=0,$D1146&lt;=10)),$E1146,IF($C1145&lt;LataProjekcji,IF((SUM($K1147:X1147)+$C1147)&lt;$C1146,$C1147,$C1146-SUM($K1147:X1147)),0)),0)</f>
        <v>0</v>
      </c>
      <c r="Z1147" s="247">
        <f ca="1">ROUND(IF(OR(AND($C1145=LataProjekcji,$E1145&gt;0),AND($C1145=LataProjekcji,$E1145=0,$D1146&lt;=10)),$E1146,IF($C1145&lt;LataProjekcji,IF((SUM($K1147:Y1147)+$C1147)&lt;$C1146,$C1147,$C1146-SUM($K1147:Y1147)),0)),0)</f>
        <v>0</v>
      </c>
      <c r="AA1147" s="247">
        <f ca="1">ROUND(IF(OR(AND($C1145=LataProjekcji,$E1145&gt;0),AND($C1145=LataProjekcji,$E1145=0,$D1146&lt;=10)),$E1146,IF($C1145&lt;LataProjekcji,IF((SUM($K1147:Z1147)+$C1147)&lt;$C1146,$C1147,$C1146-SUM($K1147:Z1147)),0)),0)</f>
        <v>0</v>
      </c>
      <c r="AB1147" s="247">
        <f ca="1">ROUND(IF(OR(AND($C1145=LataProjekcji,$E1145&gt;0),AND($C1145=LataProjekcji,$E1145=0,$D1146&lt;=10)),$E1146,IF($C1145&lt;LataProjekcji,IF((SUM($K1147:AA1147)+$C1147)&lt;$C1146,$C1147,$C1146-SUM($K1147:AA1147)),0)),0)</f>
        <v>0</v>
      </c>
      <c r="AC1147" s="247">
        <f ca="1">ROUND(IF(OR(AND($C1145=LataProjekcji,$E1145&gt;0),AND($C1145=LataProjekcji,$E1145=0,$D1146&lt;=10)),$E1146,IF($C1145&lt;LataProjekcji,IF((SUM($K1147:AB1147)+$C1147)&lt;$C1146,$C1147,$C1146-SUM($K1147:AB1147)),0)),0)</f>
        <v>0</v>
      </c>
      <c r="AD1147" s="247">
        <f ca="1">ROUND(IF(OR(AND($C1145=LataProjekcji,$E1145&gt;0),AND($C1145=LataProjekcji,$E1145=0,$D1146&lt;=10)),$E1146,IF($C1145&lt;LataProjekcji,IF((SUM($K1147:AC1147)+$C1147)&lt;$C1146,$C1147,$C1146-SUM($K1147:AC1147)),0)),0)</f>
        <v>0</v>
      </c>
      <c r="AE1147" s="247">
        <f ca="1">ROUND(IF(OR(AND($C1145=LataProjekcji,$E1145&gt;0),AND($C1145=LataProjekcji,$E1145=0,$D1146&lt;=10)),$E1146,IF($C1145&lt;LataProjekcji,IF((SUM($K1147:AD1147)+$C1147)&lt;$C1146,$C1147,$C1146-SUM($K1147:AD1147)),0)),0)</f>
        <v>0</v>
      </c>
    </row>
    <row r="1148" spans="1:31" hidden="1">
      <c r="A1148" s="258"/>
      <c r="B1148" s="21" t="s">
        <v>396</v>
      </c>
      <c r="C1148" s="22"/>
      <c r="D1148" s="21"/>
      <c r="E1148" s="21"/>
      <c r="F1148" s="21"/>
      <c r="G1148" s="21"/>
      <c r="I1148" s="21"/>
      <c r="J1148" s="21"/>
      <c r="K1148" s="22">
        <f ca="1">ROUND(K1147,0)</f>
        <v>0</v>
      </c>
      <c r="L1148" s="22">
        <f t="shared" ref="L1148:W1148" ca="1" si="1191">ROUND(K1148+L1147,0)</f>
        <v>0</v>
      </c>
      <c r="M1148" s="22">
        <f t="shared" ca="1" si="1191"/>
        <v>0</v>
      </c>
      <c r="N1148" s="22">
        <f t="shared" ca="1" si="1191"/>
        <v>0</v>
      </c>
      <c r="O1148" s="22">
        <f t="shared" ca="1" si="1191"/>
        <v>0</v>
      </c>
      <c r="P1148" s="22">
        <f t="shared" ca="1" si="1191"/>
        <v>0</v>
      </c>
      <c r="Q1148" s="22">
        <f t="shared" ca="1" si="1191"/>
        <v>0</v>
      </c>
      <c r="R1148" s="22">
        <f t="shared" ca="1" si="1191"/>
        <v>0</v>
      </c>
      <c r="S1148" s="22">
        <f t="shared" ca="1" si="1191"/>
        <v>0</v>
      </c>
      <c r="T1148" s="22">
        <f t="shared" ca="1" si="1191"/>
        <v>0</v>
      </c>
      <c r="U1148" s="22">
        <f t="shared" ca="1" si="1191"/>
        <v>0</v>
      </c>
      <c r="V1148" s="22">
        <f t="shared" ca="1" si="1191"/>
        <v>0</v>
      </c>
      <c r="W1148" s="22">
        <f t="shared" ca="1" si="1191"/>
        <v>0</v>
      </c>
      <c r="X1148" s="22">
        <f ca="1">ROUND(W1148+X1147,0)</f>
        <v>0</v>
      </c>
      <c r="Y1148" s="22">
        <f t="shared" ref="Y1148:AA1148" ca="1" si="1192">ROUND(X1148+Y1147,0)</f>
        <v>0</v>
      </c>
      <c r="Z1148" s="22">
        <f t="shared" ca="1" si="1192"/>
        <v>0</v>
      </c>
      <c r="AA1148" s="22">
        <f t="shared" ca="1" si="1192"/>
        <v>0</v>
      </c>
      <c r="AB1148" s="22">
        <f t="shared" ref="AB1148" ca="1" si="1193">ROUND(AA1148+AB1147,0)</f>
        <v>0</v>
      </c>
      <c r="AC1148" s="22">
        <f t="shared" ref="AC1148" ca="1" si="1194">ROUND(AB1148+AC1147,0)</f>
        <v>0</v>
      </c>
      <c r="AD1148" s="22">
        <f t="shared" ref="AD1148" ca="1" si="1195">ROUND(AC1148+AD1147,0)</f>
        <v>0</v>
      </c>
      <c r="AE1148" s="22">
        <f t="shared" ref="AE1148" ca="1" si="1196">ROUND(AD1148+AE1147,0)</f>
        <v>0</v>
      </c>
    </row>
    <row r="1149" spans="1:31" hidden="1">
      <c r="A1149" s="258"/>
      <c r="B1149" s="21" t="s">
        <v>387</v>
      </c>
      <c r="C1149" s="22"/>
      <c r="D1149" s="21"/>
      <c r="E1149" s="21"/>
      <c r="F1149" s="21"/>
      <c r="G1149" s="21"/>
      <c r="I1149" s="21"/>
      <c r="J1149" s="21"/>
      <c r="K1149" s="76">
        <f t="shared" ref="K1149:W1149" ca="1" si="1197">IF($C1145=LataProjekcji,ROUND($C1146-K1148,0),ROUND(IF(K1147=0,0,$C1146-K1148),0))</f>
        <v>0</v>
      </c>
      <c r="L1149" s="76">
        <f t="shared" ca="1" si="1197"/>
        <v>0</v>
      </c>
      <c r="M1149" s="76">
        <f t="shared" ca="1" si="1197"/>
        <v>0</v>
      </c>
      <c r="N1149" s="76">
        <f t="shared" ca="1" si="1197"/>
        <v>0</v>
      </c>
      <c r="O1149" s="76">
        <f t="shared" ca="1" si="1197"/>
        <v>0</v>
      </c>
      <c r="P1149" s="76">
        <f t="shared" ca="1" si="1197"/>
        <v>0</v>
      </c>
      <c r="Q1149" s="76">
        <f t="shared" ca="1" si="1197"/>
        <v>0</v>
      </c>
      <c r="R1149" s="76">
        <f t="shared" ca="1" si="1197"/>
        <v>0</v>
      </c>
      <c r="S1149" s="76">
        <f t="shared" ca="1" si="1197"/>
        <v>0</v>
      </c>
      <c r="T1149" s="76">
        <f t="shared" ca="1" si="1197"/>
        <v>0</v>
      </c>
      <c r="U1149" s="76">
        <f t="shared" ca="1" si="1197"/>
        <v>0</v>
      </c>
      <c r="V1149" s="76">
        <f t="shared" ca="1" si="1197"/>
        <v>0</v>
      </c>
      <c r="W1149" s="76">
        <f t="shared" ca="1" si="1197"/>
        <v>0</v>
      </c>
      <c r="X1149" s="76">
        <f t="shared" ref="X1149:AA1149" ca="1" si="1198">IF($C1145=LataProjekcji,ROUND($C1146-X1148,0),ROUND(IF(X1147=0,0,$C1146-X1148),0))</f>
        <v>0</v>
      </c>
      <c r="Y1149" s="76">
        <f t="shared" ca="1" si="1198"/>
        <v>0</v>
      </c>
      <c r="Z1149" s="76">
        <f t="shared" ca="1" si="1198"/>
        <v>0</v>
      </c>
      <c r="AA1149" s="76">
        <f t="shared" ca="1" si="1198"/>
        <v>0</v>
      </c>
      <c r="AB1149" s="76">
        <f t="shared" ref="AB1149:AE1149" ca="1" si="1199">IF($C1145=LataProjekcji,ROUND($C1146-AB1148,0),ROUND(IF(AB1147=0,0,$C1146-AB1148),0))</f>
        <v>0</v>
      </c>
      <c r="AC1149" s="76">
        <f t="shared" ca="1" si="1199"/>
        <v>0</v>
      </c>
      <c r="AD1149" s="76">
        <f t="shared" ca="1" si="1199"/>
        <v>0</v>
      </c>
      <c r="AE1149" s="76">
        <f t="shared" ca="1" si="1199"/>
        <v>0</v>
      </c>
    </row>
    <row r="1150" spans="1:31" hidden="1">
      <c r="A1150" s="258"/>
      <c r="B1150" s="21"/>
      <c r="C1150" s="22"/>
      <c r="D1150" s="21"/>
      <c r="E1150" s="21"/>
      <c r="F1150" s="21"/>
      <c r="G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</row>
    <row r="1151" spans="1:31" hidden="1">
      <c r="A1151" s="258"/>
      <c r="B1151" s="20" t="s">
        <v>373</v>
      </c>
      <c r="C1151" s="21">
        <f>C1144+1</f>
        <v>148</v>
      </c>
      <c r="D1151" s="453">
        <f>D1144+1</f>
        <v>385</v>
      </c>
      <c r="E1151" s="21"/>
      <c r="F1151" s="21"/>
      <c r="G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258"/>
      <c r="B1152" s="21" t="s">
        <v>394</v>
      </c>
      <c r="C1152" s="164">
        <f ca="1">IFERROR(YEAR(OFFSET($D$62,C1151,0)),0)</f>
        <v>0</v>
      </c>
      <c r="D1152" s="164">
        <f ca="1">IFERROR(MONTH(OFFSET($D$62,C1151,0)),0)</f>
        <v>0</v>
      </c>
      <c r="E1152" s="522">
        <f ca="1">IleMiesiecyDoKoncaRokuRozliczenieDotacji</f>
        <v>0</v>
      </c>
      <c r="F1152" s="21"/>
      <c r="G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258"/>
      <c r="B1153" s="21" t="s">
        <v>387</v>
      </c>
      <c r="C1153" s="244">
        <f ca="1">IF(OFFSET($F$62,C1151,0)&lt;0,0,OFFSET($F$62,C1151,0))</f>
        <v>0</v>
      </c>
      <c r="D1153" s="22" t="str">
        <f ca="1">OFFSET($C$62,C1151,0)</f>
        <v/>
      </c>
      <c r="E1153" s="22">
        <f ca="1">IF(D1153&gt;10,ROUND(($C1154/12)*$E1152,0),$C1153)</f>
        <v>0</v>
      </c>
      <c r="F1153" s="21"/>
      <c r="G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</row>
    <row r="1154" spans="1:31" hidden="1">
      <c r="A1154" s="258"/>
      <c r="B1154" s="21" t="s">
        <v>395</v>
      </c>
      <c r="C1154" s="656">
        <f ca="1">IF(ISBLANK(OFFSET($D$62,C1151,0)),0,IF(OFFSET($C$62,C1151,0)&gt;10,ROUND(C1153*D1154,0),IF(C1153&lt;0,0,C1153)))</f>
        <v>0</v>
      </c>
      <c r="D1154" s="654">
        <f ca="1">'Środki trwałe'!C1985</f>
        <v>0</v>
      </c>
      <c r="E1154" s="21"/>
      <c r="F1154" s="21"/>
      <c r="G1154" s="21"/>
      <c r="I1154" s="21"/>
      <c r="J1154" s="21"/>
      <c r="K1154" s="74">
        <f ca="1">ROUND(IF($C1152=LataProjekcji,$E1153,IF($C1152=LataProjekcji,$C1154,0)),0)</f>
        <v>0</v>
      </c>
      <c r="L1154" s="247">
        <f ca="1">ROUND(IF(OR(AND($C1152=LataProjekcji,$E1152&gt;0),AND($C1152=LataProjekcji,$E1152=0,$D1153&lt;=10)),$E1153,IF($C1152&lt;LataProjekcji,IF((SUM($K1154:K1154)+$C1154)&lt;$C1153,$C1154,$C1153-SUM($K1154:K1154)),0)),0)</f>
        <v>0</v>
      </c>
      <c r="M1154" s="247">
        <f ca="1">ROUND(IF(OR(AND($C1152=LataProjekcji,$E1152&gt;0),AND($C1152=LataProjekcji,$E1152=0,$D1153&lt;=10)),$E1153,IF($C1152&lt;LataProjekcji,IF((SUM($K1154:L1154)+$C1154)&lt;$C1153,$C1154,$C1153-SUM($K1154:L1154)),0)),0)</f>
        <v>0</v>
      </c>
      <c r="N1154" s="247">
        <f ca="1">ROUND(IF(OR(AND($C1152=LataProjekcji,$E1152&gt;0),AND($C1152=LataProjekcji,$E1152=0,$D1153&lt;=10)),$E1153,IF($C1152&lt;LataProjekcji,IF((SUM($K1154:M1154)+$C1154)&lt;$C1153,$C1154,$C1153-SUM($K1154:M1154)),0)),0)</f>
        <v>0</v>
      </c>
      <c r="O1154" s="247">
        <f ca="1">ROUND(IF(OR(AND($C1152=LataProjekcji,$E1152&gt;0),AND($C1152=LataProjekcji,$E1152=0,$D1153&lt;=10)),$E1153,IF($C1152&lt;LataProjekcji,IF((SUM($K1154:N1154)+$C1154)&lt;$C1153,$C1154,$C1153-SUM($K1154:N1154)),0)),0)</f>
        <v>0</v>
      </c>
      <c r="P1154" s="247">
        <f ca="1">ROUND(IF(OR(AND($C1152=LataProjekcji,$E1152&gt;0),AND($C1152=LataProjekcji,$E1152=0,$D1153&lt;=10)),$E1153,IF($C1152&lt;LataProjekcji,IF((SUM($K1154:O1154)+$C1154)&lt;$C1153,$C1154,$C1153-SUM($K1154:O1154)),0)),0)</f>
        <v>0</v>
      </c>
      <c r="Q1154" s="247">
        <f ca="1">ROUND(IF(OR(AND($C1152=LataProjekcji,$E1152&gt;0),AND($C1152=LataProjekcji,$E1152=0,$D1153&lt;=10)),$E1153,IF($C1152&lt;LataProjekcji,IF((SUM($K1154:P1154)+$C1154)&lt;$C1153,$C1154,$C1153-SUM($K1154:P1154)),0)),0)</f>
        <v>0</v>
      </c>
      <c r="R1154" s="247">
        <f ca="1">ROUND(IF(OR(AND($C1152=LataProjekcji,$E1152&gt;0),AND($C1152=LataProjekcji,$E1152=0,$D1153&lt;=10)),$E1153,IF($C1152&lt;LataProjekcji,IF((SUM($K1154:Q1154)+$C1154)&lt;$C1153,$C1154,$C1153-SUM($K1154:Q1154)),0)),0)</f>
        <v>0</v>
      </c>
      <c r="S1154" s="247">
        <f ca="1">ROUND(IF(OR(AND($C1152=LataProjekcji,$E1152&gt;0),AND($C1152=LataProjekcji,$E1152=0,$D1153&lt;=10)),$E1153,IF($C1152&lt;LataProjekcji,IF((SUM($K1154:R1154)+$C1154)&lt;$C1153,$C1154,$C1153-SUM($K1154:R1154)),0)),0)</f>
        <v>0</v>
      </c>
      <c r="T1154" s="247">
        <f ca="1">ROUND(IF(OR(AND($C1152=LataProjekcji,$E1152&gt;0),AND($C1152=LataProjekcji,$E1152=0,$D1153&lt;=10)),$E1153,IF($C1152&lt;LataProjekcji,IF((SUM($K1154:S1154)+$C1154)&lt;$C1153,$C1154,$C1153-SUM($K1154:S1154)),0)),0)</f>
        <v>0</v>
      </c>
      <c r="U1154" s="247">
        <f ca="1">ROUND(IF(OR(AND($C1152=LataProjekcji,$E1152&gt;0),AND($C1152=LataProjekcji,$E1152=0,$D1153&lt;=10)),$E1153,IF($C1152&lt;LataProjekcji,IF((SUM($K1154:T1154)+$C1154)&lt;$C1153,$C1154,$C1153-SUM($K1154:T1154)),0)),0)</f>
        <v>0</v>
      </c>
      <c r="V1154" s="247">
        <f ca="1">ROUND(IF(OR(AND($C1152=LataProjekcji,$E1152&gt;0),AND($C1152=LataProjekcji,$E1152=0,$D1153&lt;=10)),$E1153,IF($C1152&lt;LataProjekcji,IF((SUM($K1154:U1154)+$C1154)&lt;$C1153,$C1154,$C1153-SUM($K1154:U1154)),0)),0)</f>
        <v>0</v>
      </c>
      <c r="W1154" s="247">
        <f ca="1">ROUND(IF(OR(AND($C1152=LataProjekcji,$E1152&gt;0),AND($C1152=LataProjekcji,$E1152=0,$D1153&lt;=10)),$E1153,IF($C1152&lt;LataProjekcji,IF((SUM($K1154:V1154)+$C1154)&lt;$C1153,$C1154,$C1153-SUM($K1154:V1154)),0)),0)</f>
        <v>0</v>
      </c>
      <c r="X1154" s="247">
        <f ca="1">ROUND(IF(OR(AND($C1152=LataProjekcji,$E1152&gt;0),AND($C1152=LataProjekcji,$E1152=0,$D1153&lt;=10)),$E1153,IF($C1152&lt;LataProjekcji,IF((SUM($K1154:W1154)+$C1154)&lt;$C1153,$C1154,$C1153-SUM($K1154:W1154)),0)),0)</f>
        <v>0</v>
      </c>
      <c r="Y1154" s="247">
        <f ca="1">ROUND(IF(OR(AND($C1152=LataProjekcji,$E1152&gt;0),AND($C1152=LataProjekcji,$E1152=0,$D1153&lt;=10)),$E1153,IF($C1152&lt;LataProjekcji,IF((SUM($K1154:X1154)+$C1154)&lt;$C1153,$C1154,$C1153-SUM($K1154:X1154)),0)),0)</f>
        <v>0</v>
      </c>
      <c r="Z1154" s="247">
        <f ca="1">ROUND(IF(OR(AND($C1152=LataProjekcji,$E1152&gt;0),AND($C1152=LataProjekcji,$E1152=0,$D1153&lt;=10)),$E1153,IF($C1152&lt;LataProjekcji,IF((SUM($K1154:Y1154)+$C1154)&lt;$C1153,$C1154,$C1153-SUM($K1154:Y1154)),0)),0)</f>
        <v>0</v>
      </c>
      <c r="AA1154" s="247">
        <f ca="1">ROUND(IF(OR(AND($C1152=LataProjekcji,$E1152&gt;0),AND($C1152=LataProjekcji,$E1152=0,$D1153&lt;=10)),$E1153,IF($C1152&lt;LataProjekcji,IF((SUM($K1154:Z1154)+$C1154)&lt;$C1153,$C1154,$C1153-SUM($K1154:Z1154)),0)),0)</f>
        <v>0</v>
      </c>
      <c r="AB1154" s="247">
        <f ca="1">ROUND(IF(OR(AND($C1152=LataProjekcji,$E1152&gt;0),AND($C1152=LataProjekcji,$E1152=0,$D1153&lt;=10)),$E1153,IF($C1152&lt;LataProjekcji,IF((SUM($K1154:AA1154)+$C1154)&lt;$C1153,$C1154,$C1153-SUM($K1154:AA1154)),0)),0)</f>
        <v>0</v>
      </c>
      <c r="AC1154" s="247">
        <f ca="1">ROUND(IF(OR(AND($C1152=LataProjekcji,$E1152&gt;0),AND($C1152=LataProjekcji,$E1152=0,$D1153&lt;=10)),$E1153,IF($C1152&lt;LataProjekcji,IF((SUM($K1154:AB1154)+$C1154)&lt;$C1153,$C1154,$C1153-SUM($K1154:AB1154)),0)),0)</f>
        <v>0</v>
      </c>
      <c r="AD1154" s="247">
        <f ca="1">ROUND(IF(OR(AND($C1152=LataProjekcji,$E1152&gt;0),AND($C1152=LataProjekcji,$E1152=0,$D1153&lt;=10)),$E1153,IF($C1152&lt;LataProjekcji,IF((SUM($K1154:AC1154)+$C1154)&lt;$C1153,$C1154,$C1153-SUM($K1154:AC1154)),0)),0)</f>
        <v>0</v>
      </c>
      <c r="AE1154" s="247">
        <f ca="1">ROUND(IF(OR(AND($C1152=LataProjekcji,$E1152&gt;0),AND($C1152=LataProjekcji,$E1152=0,$D1153&lt;=10)),$E1153,IF($C1152&lt;LataProjekcji,IF((SUM($K1154:AD1154)+$C1154)&lt;$C1153,$C1154,$C1153-SUM($K1154:AD1154)),0)),0)</f>
        <v>0</v>
      </c>
    </row>
    <row r="1155" spans="1:31" hidden="1">
      <c r="A1155" s="258"/>
      <c r="B1155" s="21" t="s">
        <v>396</v>
      </c>
      <c r="C1155" s="22"/>
      <c r="D1155" s="21"/>
      <c r="E1155" s="21"/>
      <c r="F1155" s="21"/>
      <c r="G1155" s="21"/>
      <c r="I1155" s="21"/>
      <c r="J1155" s="21"/>
      <c r="K1155" s="22">
        <f ca="1">ROUND(K1154,0)</f>
        <v>0</v>
      </c>
      <c r="L1155" s="22">
        <f t="shared" ref="L1155:W1155" ca="1" si="1200">ROUND(K1155+L1154,0)</f>
        <v>0</v>
      </c>
      <c r="M1155" s="22">
        <f t="shared" ca="1" si="1200"/>
        <v>0</v>
      </c>
      <c r="N1155" s="22">
        <f t="shared" ca="1" si="1200"/>
        <v>0</v>
      </c>
      <c r="O1155" s="22">
        <f t="shared" ca="1" si="1200"/>
        <v>0</v>
      </c>
      <c r="P1155" s="22">
        <f t="shared" ca="1" si="1200"/>
        <v>0</v>
      </c>
      <c r="Q1155" s="22">
        <f t="shared" ca="1" si="1200"/>
        <v>0</v>
      </c>
      <c r="R1155" s="22">
        <f t="shared" ca="1" si="1200"/>
        <v>0</v>
      </c>
      <c r="S1155" s="22">
        <f t="shared" ca="1" si="1200"/>
        <v>0</v>
      </c>
      <c r="T1155" s="22">
        <f t="shared" ca="1" si="1200"/>
        <v>0</v>
      </c>
      <c r="U1155" s="22">
        <f t="shared" ca="1" si="1200"/>
        <v>0</v>
      </c>
      <c r="V1155" s="22">
        <f t="shared" ca="1" si="1200"/>
        <v>0</v>
      </c>
      <c r="W1155" s="22">
        <f t="shared" ca="1" si="1200"/>
        <v>0</v>
      </c>
      <c r="X1155" s="22">
        <f ca="1">ROUND(W1155+X1154,0)</f>
        <v>0</v>
      </c>
      <c r="Y1155" s="22">
        <f t="shared" ref="Y1155:AA1155" ca="1" si="1201">ROUND(X1155+Y1154,0)</f>
        <v>0</v>
      </c>
      <c r="Z1155" s="22">
        <f t="shared" ca="1" si="1201"/>
        <v>0</v>
      </c>
      <c r="AA1155" s="22">
        <f t="shared" ca="1" si="1201"/>
        <v>0</v>
      </c>
      <c r="AB1155" s="22">
        <f t="shared" ref="AB1155" ca="1" si="1202">ROUND(AA1155+AB1154,0)</f>
        <v>0</v>
      </c>
      <c r="AC1155" s="22">
        <f t="shared" ref="AC1155" ca="1" si="1203">ROUND(AB1155+AC1154,0)</f>
        <v>0</v>
      </c>
      <c r="AD1155" s="22">
        <f t="shared" ref="AD1155" ca="1" si="1204">ROUND(AC1155+AD1154,0)</f>
        <v>0</v>
      </c>
      <c r="AE1155" s="22">
        <f t="shared" ref="AE1155" ca="1" si="1205">ROUND(AD1155+AE1154,0)</f>
        <v>0</v>
      </c>
    </row>
    <row r="1156" spans="1:31" hidden="1">
      <c r="A1156" s="258"/>
      <c r="B1156" s="21" t="s">
        <v>387</v>
      </c>
      <c r="C1156" s="22"/>
      <c r="D1156" s="21"/>
      <c r="E1156" s="21"/>
      <c r="F1156" s="21"/>
      <c r="G1156" s="21"/>
      <c r="I1156" s="21"/>
      <c r="J1156" s="21"/>
      <c r="K1156" s="76">
        <f t="shared" ref="K1156:W1156" ca="1" si="1206">IF($C1152=LataProjekcji,ROUND($C1153-K1155,0),ROUND(IF(K1154=0,0,$C1153-K1155),0))</f>
        <v>0</v>
      </c>
      <c r="L1156" s="76">
        <f t="shared" ca="1" si="1206"/>
        <v>0</v>
      </c>
      <c r="M1156" s="76">
        <f t="shared" ca="1" si="1206"/>
        <v>0</v>
      </c>
      <c r="N1156" s="76">
        <f t="shared" ca="1" si="1206"/>
        <v>0</v>
      </c>
      <c r="O1156" s="76">
        <f t="shared" ca="1" si="1206"/>
        <v>0</v>
      </c>
      <c r="P1156" s="76">
        <f t="shared" ca="1" si="1206"/>
        <v>0</v>
      </c>
      <c r="Q1156" s="76">
        <f t="shared" ca="1" si="1206"/>
        <v>0</v>
      </c>
      <c r="R1156" s="76">
        <f t="shared" ca="1" si="1206"/>
        <v>0</v>
      </c>
      <c r="S1156" s="76">
        <f t="shared" ca="1" si="1206"/>
        <v>0</v>
      </c>
      <c r="T1156" s="76">
        <f t="shared" ca="1" si="1206"/>
        <v>0</v>
      </c>
      <c r="U1156" s="76">
        <f t="shared" ca="1" si="1206"/>
        <v>0</v>
      </c>
      <c r="V1156" s="76">
        <f t="shared" ca="1" si="1206"/>
        <v>0</v>
      </c>
      <c r="W1156" s="76">
        <f t="shared" ca="1" si="1206"/>
        <v>0</v>
      </c>
      <c r="X1156" s="76">
        <f t="shared" ref="X1156:AA1156" ca="1" si="1207">IF($C1152=LataProjekcji,ROUND($C1153-X1155,0),ROUND(IF(X1154=0,0,$C1153-X1155),0))</f>
        <v>0</v>
      </c>
      <c r="Y1156" s="76">
        <f t="shared" ca="1" si="1207"/>
        <v>0</v>
      </c>
      <c r="Z1156" s="76">
        <f t="shared" ca="1" si="1207"/>
        <v>0</v>
      </c>
      <c r="AA1156" s="76">
        <f t="shared" ca="1" si="1207"/>
        <v>0</v>
      </c>
      <c r="AB1156" s="76">
        <f t="shared" ref="AB1156:AE1156" ca="1" si="1208">IF($C1152=LataProjekcji,ROUND($C1153-AB1155,0),ROUND(IF(AB1154=0,0,$C1153-AB1155),0))</f>
        <v>0</v>
      </c>
      <c r="AC1156" s="76">
        <f t="shared" ca="1" si="1208"/>
        <v>0</v>
      </c>
      <c r="AD1156" s="76">
        <f t="shared" ca="1" si="1208"/>
        <v>0</v>
      </c>
      <c r="AE1156" s="76">
        <f t="shared" ca="1" si="1208"/>
        <v>0</v>
      </c>
    </row>
    <row r="1157" spans="1:31" hidden="1">
      <c r="A1157" s="258"/>
      <c r="B1157" s="21"/>
      <c r="C1157" s="22"/>
      <c r="D1157" s="21"/>
      <c r="E1157" s="21"/>
      <c r="F1157" s="21"/>
      <c r="G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</row>
    <row r="1158" spans="1:31" hidden="1">
      <c r="A1158" s="258"/>
      <c r="B1158" s="20" t="s">
        <v>373</v>
      </c>
      <c r="C1158" s="21">
        <f>C1151+1</f>
        <v>149</v>
      </c>
      <c r="D1158" s="453">
        <f>D1151+1</f>
        <v>386</v>
      </c>
      <c r="E1158" s="21"/>
      <c r="F1158" s="21"/>
      <c r="G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258"/>
      <c r="B1159" s="21" t="s">
        <v>394</v>
      </c>
      <c r="C1159" s="164">
        <f ca="1">IFERROR(YEAR(OFFSET($D$62,C1158,0)),0)</f>
        <v>0</v>
      </c>
      <c r="D1159" s="164">
        <f ca="1">IFERROR(MONTH(OFFSET($D$62,C1158,0)),0)</f>
        <v>0</v>
      </c>
      <c r="E1159" s="522">
        <f ca="1">IleMiesiecyDoKoncaRokuRozliczenieDotacji</f>
        <v>0</v>
      </c>
      <c r="F1159" s="21"/>
      <c r="G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</row>
    <row r="1160" spans="1:31" hidden="1">
      <c r="A1160" s="258"/>
      <c r="B1160" s="21" t="s">
        <v>387</v>
      </c>
      <c r="C1160" s="244">
        <f ca="1">IF(OFFSET($F$62,C1158,0)&lt;0,0,OFFSET($F$62,C1158,0))</f>
        <v>0</v>
      </c>
      <c r="D1160" s="22" t="str">
        <f ca="1">OFFSET($C$62,C1158,0)</f>
        <v/>
      </c>
      <c r="E1160" s="22">
        <f ca="1">IF(D1160&gt;10,ROUND(($C1161/12)*$E1159,0),$C1160)</f>
        <v>0</v>
      </c>
      <c r="F1160" s="21"/>
      <c r="G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258"/>
      <c r="B1161" s="21" t="s">
        <v>395</v>
      </c>
      <c r="C1161" s="656">
        <f ca="1">IF(ISBLANK(OFFSET($D$62,C1158,0)),0,IF(OFFSET($C$62,C1158,0)&gt;10,ROUND(C1160*D1161,0),IF(C1160&lt;0,0,C1160)))</f>
        <v>0</v>
      </c>
      <c r="D1161" s="654">
        <f ca="1">'Środki trwałe'!C1992</f>
        <v>0</v>
      </c>
      <c r="E1161" s="21"/>
      <c r="F1161" s="21"/>
      <c r="G1161" s="21"/>
      <c r="I1161" s="21"/>
      <c r="J1161" s="21"/>
      <c r="K1161" s="74">
        <f ca="1">ROUND(IF($C1159=LataProjekcji,$E1160,IF($C1159=LataProjekcji,$C1161,0)),0)</f>
        <v>0</v>
      </c>
      <c r="L1161" s="247">
        <f ca="1">ROUND(IF(OR(AND($C1159=LataProjekcji,$E1159&gt;0),AND($C1159=LataProjekcji,$E1159=0,$D1160&lt;=10)),$E1160,IF($C1159&lt;LataProjekcji,IF((SUM($K1161:K1161)+$C1161)&lt;$C1160,$C1161,$C1160-SUM($K1161:K1161)),0)),0)</f>
        <v>0</v>
      </c>
      <c r="M1161" s="247">
        <f ca="1">ROUND(IF(OR(AND($C1159=LataProjekcji,$E1159&gt;0),AND($C1159=LataProjekcji,$E1159=0,$D1160&lt;=10)),$E1160,IF($C1159&lt;LataProjekcji,IF((SUM($K1161:L1161)+$C1161)&lt;$C1160,$C1161,$C1160-SUM($K1161:L1161)),0)),0)</f>
        <v>0</v>
      </c>
      <c r="N1161" s="247">
        <f ca="1">ROUND(IF(OR(AND($C1159=LataProjekcji,$E1159&gt;0),AND($C1159=LataProjekcji,$E1159=0,$D1160&lt;=10)),$E1160,IF($C1159&lt;LataProjekcji,IF((SUM($K1161:M1161)+$C1161)&lt;$C1160,$C1161,$C1160-SUM($K1161:M1161)),0)),0)</f>
        <v>0</v>
      </c>
      <c r="O1161" s="247">
        <f ca="1">ROUND(IF(OR(AND($C1159=LataProjekcji,$E1159&gt;0),AND($C1159=LataProjekcji,$E1159=0,$D1160&lt;=10)),$E1160,IF($C1159&lt;LataProjekcji,IF((SUM($K1161:N1161)+$C1161)&lt;$C1160,$C1161,$C1160-SUM($K1161:N1161)),0)),0)</f>
        <v>0</v>
      </c>
      <c r="P1161" s="247">
        <f ca="1">ROUND(IF(OR(AND($C1159=LataProjekcji,$E1159&gt;0),AND($C1159=LataProjekcji,$E1159=0,$D1160&lt;=10)),$E1160,IF($C1159&lt;LataProjekcji,IF((SUM($K1161:O1161)+$C1161)&lt;$C1160,$C1161,$C1160-SUM($K1161:O1161)),0)),0)</f>
        <v>0</v>
      </c>
      <c r="Q1161" s="247">
        <f ca="1">ROUND(IF(OR(AND($C1159=LataProjekcji,$E1159&gt;0),AND($C1159=LataProjekcji,$E1159=0,$D1160&lt;=10)),$E1160,IF($C1159&lt;LataProjekcji,IF((SUM($K1161:P1161)+$C1161)&lt;$C1160,$C1161,$C1160-SUM($K1161:P1161)),0)),0)</f>
        <v>0</v>
      </c>
      <c r="R1161" s="247">
        <f ca="1">ROUND(IF(OR(AND($C1159=LataProjekcji,$E1159&gt;0),AND($C1159=LataProjekcji,$E1159=0,$D1160&lt;=10)),$E1160,IF($C1159&lt;LataProjekcji,IF((SUM($K1161:Q1161)+$C1161)&lt;$C1160,$C1161,$C1160-SUM($K1161:Q1161)),0)),0)</f>
        <v>0</v>
      </c>
      <c r="S1161" s="247">
        <f ca="1">ROUND(IF(OR(AND($C1159=LataProjekcji,$E1159&gt;0),AND($C1159=LataProjekcji,$E1159=0,$D1160&lt;=10)),$E1160,IF($C1159&lt;LataProjekcji,IF((SUM($K1161:R1161)+$C1161)&lt;$C1160,$C1161,$C1160-SUM($K1161:R1161)),0)),0)</f>
        <v>0</v>
      </c>
      <c r="T1161" s="247">
        <f ca="1">ROUND(IF(OR(AND($C1159=LataProjekcji,$E1159&gt;0),AND($C1159=LataProjekcji,$E1159=0,$D1160&lt;=10)),$E1160,IF($C1159&lt;LataProjekcji,IF((SUM($K1161:S1161)+$C1161)&lt;$C1160,$C1161,$C1160-SUM($K1161:S1161)),0)),0)</f>
        <v>0</v>
      </c>
      <c r="U1161" s="247">
        <f ca="1">ROUND(IF(OR(AND($C1159=LataProjekcji,$E1159&gt;0),AND($C1159=LataProjekcji,$E1159=0,$D1160&lt;=10)),$E1160,IF($C1159&lt;LataProjekcji,IF((SUM($K1161:T1161)+$C1161)&lt;$C1160,$C1161,$C1160-SUM($K1161:T1161)),0)),0)</f>
        <v>0</v>
      </c>
      <c r="V1161" s="247">
        <f ca="1">ROUND(IF(OR(AND($C1159=LataProjekcji,$E1159&gt;0),AND($C1159=LataProjekcji,$E1159=0,$D1160&lt;=10)),$E1160,IF($C1159&lt;LataProjekcji,IF((SUM($K1161:U1161)+$C1161)&lt;$C1160,$C1161,$C1160-SUM($K1161:U1161)),0)),0)</f>
        <v>0</v>
      </c>
      <c r="W1161" s="247">
        <f ca="1">ROUND(IF(OR(AND($C1159=LataProjekcji,$E1159&gt;0),AND($C1159=LataProjekcji,$E1159=0,$D1160&lt;=10)),$E1160,IF($C1159&lt;LataProjekcji,IF((SUM($K1161:V1161)+$C1161)&lt;$C1160,$C1161,$C1160-SUM($K1161:V1161)),0)),0)</f>
        <v>0</v>
      </c>
      <c r="X1161" s="247">
        <f ca="1">ROUND(IF(OR(AND($C1159=LataProjekcji,$E1159&gt;0),AND($C1159=LataProjekcji,$E1159=0,$D1160&lt;=10)),$E1160,IF($C1159&lt;LataProjekcji,IF((SUM($K1161:W1161)+$C1161)&lt;$C1160,$C1161,$C1160-SUM($K1161:W1161)),0)),0)</f>
        <v>0</v>
      </c>
      <c r="Y1161" s="247">
        <f ca="1">ROUND(IF(OR(AND($C1159=LataProjekcji,$E1159&gt;0),AND($C1159=LataProjekcji,$E1159=0,$D1160&lt;=10)),$E1160,IF($C1159&lt;LataProjekcji,IF((SUM($K1161:X1161)+$C1161)&lt;$C1160,$C1161,$C1160-SUM($K1161:X1161)),0)),0)</f>
        <v>0</v>
      </c>
      <c r="Z1161" s="247">
        <f ca="1">ROUND(IF(OR(AND($C1159=LataProjekcji,$E1159&gt;0),AND($C1159=LataProjekcji,$E1159=0,$D1160&lt;=10)),$E1160,IF($C1159&lt;LataProjekcji,IF((SUM($K1161:Y1161)+$C1161)&lt;$C1160,$C1161,$C1160-SUM($K1161:Y1161)),0)),0)</f>
        <v>0</v>
      </c>
      <c r="AA1161" s="247">
        <f ca="1">ROUND(IF(OR(AND($C1159=LataProjekcji,$E1159&gt;0),AND($C1159=LataProjekcji,$E1159=0,$D1160&lt;=10)),$E1160,IF($C1159&lt;LataProjekcji,IF((SUM($K1161:Z1161)+$C1161)&lt;$C1160,$C1161,$C1160-SUM($K1161:Z1161)),0)),0)</f>
        <v>0</v>
      </c>
      <c r="AB1161" s="247">
        <f ca="1">ROUND(IF(OR(AND($C1159=LataProjekcji,$E1159&gt;0),AND($C1159=LataProjekcji,$E1159=0,$D1160&lt;=10)),$E1160,IF($C1159&lt;LataProjekcji,IF((SUM($K1161:AA1161)+$C1161)&lt;$C1160,$C1161,$C1160-SUM($K1161:AA1161)),0)),0)</f>
        <v>0</v>
      </c>
      <c r="AC1161" s="247">
        <f ca="1">ROUND(IF(OR(AND($C1159=LataProjekcji,$E1159&gt;0),AND($C1159=LataProjekcji,$E1159=0,$D1160&lt;=10)),$E1160,IF($C1159&lt;LataProjekcji,IF((SUM($K1161:AB1161)+$C1161)&lt;$C1160,$C1161,$C1160-SUM($K1161:AB1161)),0)),0)</f>
        <v>0</v>
      </c>
      <c r="AD1161" s="247">
        <f ca="1">ROUND(IF(OR(AND($C1159=LataProjekcji,$E1159&gt;0),AND($C1159=LataProjekcji,$E1159=0,$D1160&lt;=10)),$E1160,IF($C1159&lt;LataProjekcji,IF((SUM($K1161:AC1161)+$C1161)&lt;$C1160,$C1161,$C1160-SUM($K1161:AC1161)),0)),0)</f>
        <v>0</v>
      </c>
      <c r="AE1161" s="247">
        <f ca="1">ROUND(IF(OR(AND($C1159=LataProjekcji,$E1159&gt;0),AND($C1159=LataProjekcji,$E1159=0,$D1160&lt;=10)),$E1160,IF($C1159&lt;LataProjekcji,IF((SUM($K1161:AD1161)+$C1161)&lt;$C1160,$C1161,$C1160-SUM($K1161:AD1161)),0)),0)</f>
        <v>0</v>
      </c>
    </row>
    <row r="1162" spans="1:31" hidden="1">
      <c r="A1162" s="258"/>
      <c r="B1162" s="21" t="s">
        <v>396</v>
      </c>
      <c r="C1162" s="22"/>
      <c r="D1162" s="21"/>
      <c r="E1162" s="21"/>
      <c r="F1162" s="21"/>
      <c r="G1162" s="21"/>
      <c r="I1162" s="21"/>
      <c r="J1162" s="21"/>
      <c r="K1162" s="22">
        <f ca="1">ROUND(K1161,0)</f>
        <v>0</v>
      </c>
      <c r="L1162" s="22">
        <f t="shared" ref="L1162:W1162" ca="1" si="1209">ROUND(K1162+L1161,0)</f>
        <v>0</v>
      </c>
      <c r="M1162" s="22">
        <f t="shared" ca="1" si="1209"/>
        <v>0</v>
      </c>
      <c r="N1162" s="22">
        <f t="shared" ca="1" si="1209"/>
        <v>0</v>
      </c>
      <c r="O1162" s="22">
        <f t="shared" ca="1" si="1209"/>
        <v>0</v>
      </c>
      <c r="P1162" s="22">
        <f t="shared" ca="1" si="1209"/>
        <v>0</v>
      </c>
      <c r="Q1162" s="22">
        <f t="shared" ca="1" si="1209"/>
        <v>0</v>
      </c>
      <c r="R1162" s="22">
        <f t="shared" ca="1" si="1209"/>
        <v>0</v>
      </c>
      <c r="S1162" s="22">
        <f t="shared" ca="1" si="1209"/>
        <v>0</v>
      </c>
      <c r="T1162" s="22">
        <f t="shared" ca="1" si="1209"/>
        <v>0</v>
      </c>
      <c r="U1162" s="22">
        <f t="shared" ca="1" si="1209"/>
        <v>0</v>
      </c>
      <c r="V1162" s="22">
        <f t="shared" ca="1" si="1209"/>
        <v>0</v>
      </c>
      <c r="W1162" s="22">
        <f t="shared" ca="1" si="1209"/>
        <v>0</v>
      </c>
      <c r="X1162" s="22">
        <f ca="1">ROUND(W1162+X1161,0)</f>
        <v>0</v>
      </c>
      <c r="Y1162" s="22">
        <f t="shared" ref="Y1162:AA1162" ca="1" si="1210">ROUND(X1162+Y1161,0)</f>
        <v>0</v>
      </c>
      <c r="Z1162" s="22">
        <f t="shared" ca="1" si="1210"/>
        <v>0</v>
      </c>
      <c r="AA1162" s="22">
        <f t="shared" ca="1" si="1210"/>
        <v>0</v>
      </c>
      <c r="AB1162" s="22">
        <f t="shared" ref="AB1162" ca="1" si="1211">ROUND(AA1162+AB1161,0)</f>
        <v>0</v>
      </c>
      <c r="AC1162" s="22">
        <f t="shared" ref="AC1162" ca="1" si="1212">ROUND(AB1162+AC1161,0)</f>
        <v>0</v>
      </c>
      <c r="AD1162" s="22">
        <f t="shared" ref="AD1162" ca="1" si="1213">ROUND(AC1162+AD1161,0)</f>
        <v>0</v>
      </c>
      <c r="AE1162" s="22">
        <f t="shared" ref="AE1162" ca="1" si="1214">ROUND(AD1162+AE1161,0)</f>
        <v>0</v>
      </c>
    </row>
    <row r="1163" spans="1:31" hidden="1">
      <c r="A1163" s="258"/>
      <c r="B1163" s="21" t="s">
        <v>387</v>
      </c>
      <c r="C1163" s="22"/>
      <c r="D1163" s="21"/>
      <c r="E1163" s="21"/>
      <c r="F1163" s="21"/>
      <c r="G1163" s="21"/>
      <c r="I1163" s="21"/>
      <c r="J1163" s="21"/>
      <c r="K1163" s="76">
        <f t="shared" ref="K1163:W1163" ca="1" si="1215">IF($C1159=LataProjekcji,ROUND($C1160-K1162,0),ROUND(IF(K1161=0,0,$C1160-K1162),0))</f>
        <v>0</v>
      </c>
      <c r="L1163" s="76">
        <f t="shared" ca="1" si="1215"/>
        <v>0</v>
      </c>
      <c r="M1163" s="76">
        <f t="shared" ca="1" si="1215"/>
        <v>0</v>
      </c>
      <c r="N1163" s="76">
        <f t="shared" ca="1" si="1215"/>
        <v>0</v>
      </c>
      <c r="O1163" s="76">
        <f t="shared" ca="1" si="1215"/>
        <v>0</v>
      </c>
      <c r="P1163" s="76">
        <f t="shared" ca="1" si="1215"/>
        <v>0</v>
      </c>
      <c r="Q1163" s="76">
        <f t="shared" ca="1" si="1215"/>
        <v>0</v>
      </c>
      <c r="R1163" s="76">
        <f t="shared" ca="1" si="1215"/>
        <v>0</v>
      </c>
      <c r="S1163" s="76">
        <f t="shared" ca="1" si="1215"/>
        <v>0</v>
      </c>
      <c r="T1163" s="76">
        <f t="shared" ca="1" si="1215"/>
        <v>0</v>
      </c>
      <c r="U1163" s="76">
        <f t="shared" ca="1" si="1215"/>
        <v>0</v>
      </c>
      <c r="V1163" s="76">
        <f t="shared" ca="1" si="1215"/>
        <v>0</v>
      </c>
      <c r="W1163" s="76">
        <f t="shared" ca="1" si="1215"/>
        <v>0</v>
      </c>
      <c r="X1163" s="76">
        <f t="shared" ref="X1163:AA1163" ca="1" si="1216">IF($C1159=LataProjekcji,ROUND($C1160-X1162,0),ROUND(IF(X1161=0,0,$C1160-X1162),0))</f>
        <v>0</v>
      </c>
      <c r="Y1163" s="76">
        <f t="shared" ca="1" si="1216"/>
        <v>0</v>
      </c>
      <c r="Z1163" s="76">
        <f t="shared" ca="1" si="1216"/>
        <v>0</v>
      </c>
      <c r="AA1163" s="76">
        <f t="shared" ca="1" si="1216"/>
        <v>0</v>
      </c>
      <c r="AB1163" s="76">
        <f t="shared" ref="AB1163:AE1163" ca="1" si="1217">IF($C1159=LataProjekcji,ROUND($C1160-AB1162,0),ROUND(IF(AB1161=0,0,$C1160-AB1162),0))</f>
        <v>0</v>
      </c>
      <c r="AC1163" s="76">
        <f t="shared" ca="1" si="1217"/>
        <v>0</v>
      </c>
      <c r="AD1163" s="76">
        <f t="shared" ca="1" si="1217"/>
        <v>0</v>
      </c>
      <c r="AE1163" s="76">
        <f t="shared" ca="1" si="1217"/>
        <v>0</v>
      </c>
    </row>
    <row r="1164" spans="1:31" hidden="1">
      <c r="A1164" s="258"/>
      <c r="B1164" s="20"/>
      <c r="C1164" s="21"/>
      <c r="D1164" s="21"/>
      <c r="E1164" s="21"/>
      <c r="F1164" s="21"/>
      <c r="G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</row>
    <row r="1165" spans="1:31" hidden="1">
      <c r="A1165" s="258"/>
      <c r="B1165" s="20" t="s">
        <v>373</v>
      </c>
      <c r="C1165" s="21">
        <f>C1158+1</f>
        <v>150</v>
      </c>
      <c r="D1165" s="453">
        <f>D1158+1</f>
        <v>387</v>
      </c>
      <c r="E1165" s="21"/>
      <c r="F1165" s="21"/>
      <c r="G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</row>
    <row r="1166" spans="1:31" hidden="1">
      <c r="A1166" s="258"/>
      <c r="B1166" s="21" t="s">
        <v>394</v>
      </c>
      <c r="C1166" s="164">
        <f ca="1">IFERROR(YEAR(OFFSET($D$62,C1165,0)),0)</f>
        <v>0</v>
      </c>
      <c r="D1166" s="164">
        <f ca="1">IFERROR(MONTH(OFFSET($D$62,C1165,0)),0)</f>
        <v>0</v>
      </c>
      <c r="E1166" s="522">
        <f ca="1">IleMiesiecyDoKoncaRokuRozliczenieDotacji</f>
        <v>0</v>
      </c>
      <c r="F1166" s="21"/>
      <c r="G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</row>
    <row r="1167" spans="1:31" hidden="1">
      <c r="A1167" s="258"/>
      <c r="B1167" s="21" t="s">
        <v>387</v>
      </c>
      <c r="C1167" s="244">
        <f ca="1">IF(OFFSET($F$62,C1165,0)&lt;0,0,OFFSET($F$62,C1165,0))</f>
        <v>0</v>
      </c>
      <c r="D1167" s="22" t="str">
        <f ca="1">OFFSET($C$62,C1165,0)</f>
        <v/>
      </c>
      <c r="E1167" s="22">
        <f ca="1">IF(D1167&gt;10,ROUND(($C1168/12)*$E1166,0),$C1167)</f>
        <v>0</v>
      </c>
      <c r="F1167" s="21"/>
      <c r="G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258"/>
      <c r="B1168" s="21" t="s">
        <v>395</v>
      </c>
      <c r="C1168" s="656">
        <f ca="1">IF(ISBLANK(OFFSET($D$62,C1165,0)),0,IF(OFFSET($C$62,C1165,0)&gt;10,ROUND(C1167*D1168,0),IF(C1167&lt;0,0,C1167)))</f>
        <v>0</v>
      </c>
      <c r="D1168" s="654">
        <f ca="1">'Środki trwałe'!C1999</f>
        <v>0</v>
      </c>
      <c r="E1168" s="21"/>
      <c r="F1168" s="21"/>
      <c r="G1168" s="21"/>
      <c r="I1168" s="21"/>
      <c r="J1168" s="21"/>
      <c r="K1168" s="74">
        <f ca="1">ROUND(IF($C1166=LataProjekcji,$E1167,IF($C1166=LataProjekcji,$C1168,0)),0)</f>
        <v>0</v>
      </c>
      <c r="L1168" s="247">
        <f ca="1">ROUND(IF(OR(AND($C1166=LataProjekcji,$E1166&gt;0),AND($C1166=LataProjekcji,$E1166=0,$D1167&lt;=10)),$E1167,IF($C1166&lt;LataProjekcji,IF((SUM($K1168:K1168)+$C1168)&lt;$C1167,$C1168,$C1167-SUM($K1168:K1168)),0)),0)</f>
        <v>0</v>
      </c>
      <c r="M1168" s="247">
        <f ca="1">ROUND(IF(OR(AND($C1166=LataProjekcji,$E1166&gt;0),AND($C1166=LataProjekcji,$E1166=0,$D1167&lt;=10)),$E1167,IF($C1166&lt;LataProjekcji,IF((SUM($K1168:L1168)+$C1168)&lt;$C1167,$C1168,$C1167-SUM($K1168:L1168)),0)),0)</f>
        <v>0</v>
      </c>
      <c r="N1168" s="247">
        <f ca="1">ROUND(IF(OR(AND($C1166=LataProjekcji,$E1166&gt;0),AND($C1166=LataProjekcji,$E1166=0,$D1167&lt;=10)),$E1167,IF($C1166&lt;LataProjekcji,IF((SUM($K1168:M1168)+$C1168)&lt;$C1167,$C1168,$C1167-SUM($K1168:M1168)),0)),0)</f>
        <v>0</v>
      </c>
      <c r="O1168" s="247">
        <f ca="1">ROUND(IF(OR(AND($C1166=LataProjekcji,$E1166&gt;0),AND($C1166=LataProjekcji,$E1166=0,$D1167&lt;=10)),$E1167,IF($C1166&lt;LataProjekcji,IF((SUM($K1168:N1168)+$C1168)&lt;$C1167,$C1168,$C1167-SUM($K1168:N1168)),0)),0)</f>
        <v>0</v>
      </c>
      <c r="P1168" s="247">
        <f ca="1">ROUND(IF(OR(AND($C1166=LataProjekcji,$E1166&gt;0),AND($C1166=LataProjekcji,$E1166=0,$D1167&lt;=10)),$E1167,IF($C1166&lt;LataProjekcji,IF((SUM($K1168:O1168)+$C1168)&lt;$C1167,$C1168,$C1167-SUM($K1168:O1168)),0)),0)</f>
        <v>0</v>
      </c>
      <c r="Q1168" s="247">
        <f ca="1">ROUND(IF(OR(AND($C1166=LataProjekcji,$E1166&gt;0),AND($C1166=LataProjekcji,$E1166=0,$D1167&lt;=10)),$E1167,IF($C1166&lt;LataProjekcji,IF((SUM($K1168:P1168)+$C1168)&lt;$C1167,$C1168,$C1167-SUM($K1168:P1168)),0)),0)</f>
        <v>0</v>
      </c>
      <c r="R1168" s="247">
        <f ca="1">ROUND(IF(OR(AND($C1166=LataProjekcji,$E1166&gt;0),AND($C1166=LataProjekcji,$E1166=0,$D1167&lt;=10)),$E1167,IF($C1166&lt;LataProjekcji,IF((SUM($K1168:Q1168)+$C1168)&lt;$C1167,$C1168,$C1167-SUM($K1168:Q1168)),0)),0)</f>
        <v>0</v>
      </c>
      <c r="S1168" s="247">
        <f ca="1">ROUND(IF(OR(AND($C1166=LataProjekcji,$E1166&gt;0),AND($C1166=LataProjekcji,$E1166=0,$D1167&lt;=10)),$E1167,IF($C1166&lt;LataProjekcji,IF((SUM($K1168:R1168)+$C1168)&lt;$C1167,$C1168,$C1167-SUM($K1168:R1168)),0)),0)</f>
        <v>0</v>
      </c>
      <c r="T1168" s="247">
        <f ca="1">ROUND(IF(OR(AND($C1166=LataProjekcji,$E1166&gt;0),AND($C1166=LataProjekcji,$E1166=0,$D1167&lt;=10)),$E1167,IF($C1166&lt;LataProjekcji,IF((SUM($K1168:S1168)+$C1168)&lt;$C1167,$C1168,$C1167-SUM($K1168:S1168)),0)),0)</f>
        <v>0</v>
      </c>
      <c r="U1168" s="247">
        <f ca="1">ROUND(IF(OR(AND($C1166=LataProjekcji,$E1166&gt;0),AND($C1166=LataProjekcji,$E1166=0,$D1167&lt;=10)),$E1167,IF($C1166&lt;LataProjekcji,IF((SUM($K1168:T1168)+$C1168)&lt;$C1167,$C1168,$C1167-SUM($K1168:T1168)),0)),0)</f>
        <v>0</v>
      </c>
      <c r="V1168" s="247">
        <f ca="1">ROUND(IF(OR(AND($C1166=LataProjekcji,$E1166&gt;0),AND($C1166=LataProjekcji,$E1166=0,$D1167&lt;=10)),$E1167,IF($C1166&lt;LataProjekcji,IF((SUM($K1168:U1168)+$C1168)&lt;$C1167,$C1168,$C1167-SUM($K1168:U1168)),0)),0)</f>
        <v>0</v>
      </c>
      <c r="W1168" s="247">
        <f ca="1">ROUND(IF(OR(AND($C1166=LataProjekcji,$E1166&gt;0),AND($C1166=LataProjekcji,$E1166=0,$D1167&lt;=10)),$E1167,IF($C1166&lt;LataProjekcji,IF((SUM($K1168:V1168)+$C1168)&lt;$C1167,$C1168,$C1167-SUM($K1168:V1168)),0)),0)</f>
        <v>0</v>
      </c>
      <c r="X1168" s="247">
        <f ca="1">ROUND(IF(OR(AND($C1166=LataProjekcji,$E1166&gt;0),AND($C1166=LataProjekcji,$E1166=0,$D1167&lt;=10)),$E1167,IF($C1166&lt;LataProjekcji,IF((SUM($K1168:W1168)+$C1168)&lt;$C1167,$C1168,$C1167-SUM($K1168:W1168)),0)),0)</f>
        <v>0</v>
      </c>
      <c r="Y1168" s="247">
        <f ca="1">ROUND(IF(OR(AND($C1166=LataProjekcji,$E1166&gt;0),AND($C1166=LataProjekcji,$E1166=0,$D1167&lt;=10)),$E1167,IF($C1166&lt;LataProjekcji,IF((SUM($K1168:X1168)+$C1168)&lt;$C1167,$C1168,$C1167-SUM($K1168:X1168)),0)),0)</f>
        <v>0</v>
      </c>
      <c r="Z1168" s="247">
        <f ca="1">ROUND(IF(OR(AND($C1166=LataProjekcji,$E1166&gt;0),AND($C1166=LataProjekcji,$E1166=0,$D1167&lt;=10)),$E1167,IF($C1166&lt;LataProjekcji,IF((SUM($K1168:Y1168)+$C1168)&lt;$C1167,$C1168,$C1167-SUM($K1168:Y1168)),0)),0)</f>
        <v>0</v>
      </c>
      <c r="AA1168" s="247">
        <f ca="1">ROUND(IF(OR(AND($C1166=LataProjekcji,$E1166&gt;0),AND($C1166=LataProjekcji,$E1166=0,$D1167&lt;=10)),$E1167,IF($C1166&lt;LataProjekcji,IF((SUM($K1168:Z1168)+$C1168)&lt;$C1167,$C1168,$C1167-SUM($K1168:Z1168)),0)),0)</f>
        <v>0</v>
      </c>
      <c r="AB1168" s="247">
        <f ca="1">ROUND(IF(OR(AND($C1166=LataProjekcji,$E1166&gt;0),AND($C1166=LataProjekcji,$E1166=0,$D1167&lt;=10)),$E1167,IF($C1166&lt;LataProjekcji,IF((SUM($K1168:AA1168)+$C1168)&lt;$C1167,$C1168,$C1167-SUM($K1168:AA1168)),0)),0)</f>
        <v>0</v>
      </c>
      <c r="AC1168" s="247">
        <f ca="1">ROUND(IF(OR(AND($C1166=LataProjekcji,$E1166&gt;0),AND($C1166=LataProjekcji,$E1166=0,$D1167&lt;=10)),$E1167,IF($C1166&lt;LataProjekcji,IF((SUM($K1168:AB1168)+$C1168)&lt;$C1167,$C1168,$C1167-SUM($K1168:AB1168)),0)),0)</f>
        <v>0</v>
      </c>
      <c r="AD1168" s="247">
        <f ca="1">ROUND(IF(OR(AND($C1166=LataProjekcji,$E1166&gt;0),AND($C1166=LataProjekcji,$E1166=0,$D1167&lt;=10)),$E1167,IF($C1166&lt;LataProjekcji,IF((SUM($K1168:AC1168)+$C1168)&lt;$C1167,$C1168,$C1167-SUM($K1168:AC1168)),0)),0)</f>
        <v>0</v>
      </c>
      <c r="AE1168" s="247">
        <f ca="1">ROUND(IF(OR(AND($C1166=LataProjekcji,$E1166&gt;0),AND($C1166=LataProjekcji,$E1166=0,$D1167&lt;=10)),$E1167,IF($C1166&lt;LataProjekcji,IF((SUM($K1168:AD1168)+$C1168)&lt;$C1167,$C1168,$C1167-SUM($K1168:AD1168)),0)),0)</f>
        <v>0</v>
      </c>
    </row>
    <row r="1169" spans="1:31" hidden="1">
      <c r="A1169" s="258"/>
      <c r="B1169" s="21" t="s">
        <v>396</v>
      </c>
      <c r="C1169" s="22"/>
      <c r="D1169" s="21"/>
      <c r="E1169" s="21"/>
      <c r="F1169" s="21"/>
      <c r="G1169" s="21"/>
      <c r="I1169" s="21"/>
      <c r="J1169" s="21"/>
      <c r="K1169" s="22">
        <f ca="1">ROUND(K1168,0)</f>
        <v>0</v>
      </c>
      <c r="L1169" s="22">
        <f t="shared" ref="L1169:W1169" ca="1" si="1218">ROUND(K1169+L1168,0)</f>
        <v>0</v>
      </c>
      <c r="M1169" s="22">
        <f t="shared" ca="1" si="1218"/>
        <v>0</v>
      </c>
      <c r="N1169" s="22">
        <f t="shared" ca="1" si="1218"/>
        <v>0</v>
      </c>
      <c r="O1169" s="22">
        <f t="shared" ca="1" si="1218"/>
        <v>0</v>
      </c>
      <c r="P1169" s="22">
        <f t="shared" ca="1" si="1218"/>
        <v>0</v>
      </c>
      <c r="Q1169" s="22">
        <f t="shared" ca="1" si="1218"/>
        <v>0</v>
      </c>
      <c r="R1169" s="22">
        <f t="shared" ca="1" si="1218"/>
        <v>0</v>
      </c>
      <c r="S1169" s="22">
        <f t="shared" ca="1" si="1218"/>
        <v>0</v>
      </c>
      <c r="T1169" s="22">
        <f t="shared" ca="1" si="1218"/>
        <v>0</v>
      </c>
      <c r="U1169" s="22">
        <f t="shared" ca="1" si="1218"/>
        <v>0</v>
      </c>
      <c r="V1169" s="22">
        <f t="shared" ca="1" si="1218"/>
        <v>0</v>
      </c>
      <c r="W1169" s="22">
        <f t="shared" ca="1" si="1218"/>
        <v>0</v>
      </c>
      <c r="X1169" s="22">
        <f ca="1">ROUND(W1169+X1168,0)</f>
        <v>0</v>
      </c>
      <c r="Y1169" s="22">
        <f t="shared" ref="Y1169:AA1169" ca="1" si="1219">ROUND(X1169+Y1168,0)</f>
        <v>0</v>
      </c>
      <c r="Z1169" s="22">
        <f t="shared" ca="1" si="1219"/>
        <v>0</v>
      </c>
      <c r="AA1169" s="22">
        <f t="shared" ca="1" si="1219"/>
        <v>0</v>
      </c>
      <c r="AB1169" s="22">
        <f t="shared" ref="AB1169" ca="1" si="1220">ROUND(AA1169+AB1168,0)</f>
        <v>0</v>
      </c>
      <c r="AC1169" s="22">
        <f t="shared" ref="AC1169" ca="1" si="1221">ROUND(AB1169+AC1168,0)</f>
        <v>0</v>
      </c>
      <c r="AD1169" s="22">
        <f t="shared" ref="AD1169" ca="1" si="1222">ROUND(AC1169+AD1168,0)</f>
        <v>0</v>
      </c>
      <c r="AE1169" s="22">
        <f t="shared" ref="AE1169" ca="1" si="1223">ROUND(AD1169+AE1168,0)</f>
        <v>0</v>
      </c>
    </row>
    <row r="1170" spans="1:31" hidden="1">
      <c r="A1170" s="258"/>
      <c r="B1170" s="21" t="s">
        <v>387</v>
      </c>
      <c r="C1170" s="22"/>
      <c r="D1170" s="21"/>
      <c r="E1170" s="21"/>
      <c r="F1170" s="21"/>
      <c r="G1170" s="21"/>
      <c r="I1170" s="21"/>
      <c r="J1170" s="21"/>
      <c r="K1170" s="76">
        <f t="shared" ref="K1170:W1170" ca="1" si="1224">IF($C1166=LataProjekcji,ROUND($C1167-K1169,0),ROUND(IF(K1168=0,0,$C1167-K1169),0))</f>
        <v>0</v>
      </c>
      <c r="L1170" s="76">
        <f t="shared" ca="1" si="1224"/>
        <v>0</v>
      </c>
      <c r="M1170" s="76">
        <f t="shared" ca="1" si="1224"/>
        <v>0</v>
      </c>
      <c r="N1170" s="76">
        <f t="shared" ca="1" si="1224"/>
        <v>0</v>
      </c>
      <c r="O1170" s="76">
        <f t="shared" ca="1" si="1224"/>
        <v>0</v>
      </c>
      <c r="P1170" s="76">
        <f t="shared" ca="1" si="1224"/>
        <v>0</v>
      </c>
      <c r="Q1170" s="76">
        <f t="shared" ca="1" si="1224"/>
        <v>0</v>
      </c>
      <c r="R1170" s="76">
        <f t="shared" ca="1" si="1224"/>
        <v>0</v>
      </c>
      <c r="S1170" s="76">
        <f t="shared" ca="1" si="1224"/>
        <v>0</v>
      </c>
      <c r="T1170" s="76">
        <f t="shared" ca="1" si="1224"/>
        <v>0</v>
      </c>
      <c r="U1170" s="76">
        <f t="shared" ca="1" si="1224"/>
        <v>0</v>
      </c>
      <c r="V1170" s="76">
        <f t="shared" ca="1" si="1224"/>
        <v>0</v>
      </c>
      <c r="W1170" s="76">
        <f t="shared" ca="1" si="1224"/>
        <v>0</v>
      </c>
      <c r="X1170" s="76">
        <f t="shared" ref="X1170:AA1170" ca="1" si="1225">IF($C1166=LataProjekcji,ROUND($C1167-X1169,0),ROUND(IF(X1168=0,0,$C1167-X1169),0))</f>
        <v>0</v>
      </c>
      <c r="Y1170" s="76">
        <f t="shared" ca="1" si="1225"/>
        <v>0</v>
      </c>
      <c r="Z1170" s="76">
        <f t="shared" ca="1" si="1225"/>
        <v>0</v>
      </c>
      <c r="AA1170" s="76">
        <f t="shared" ca="1" si="1225"/>
        <v>0</v>
      </c>
      <c r="AB1170" s="76">
        <f t="shared" ref="AB1170:AE1170" ca="1" si="1226">IF($C1166=LataProjekcji,ROUND($C1167-AB1169,0),ROUND(IF(AB1168=0,0,$C1167-AB1169),0))</f>
        <v>0</v>
      </c>
      <c r="AC1170" s="76">
        <f t="shared" ca="1" si="1226"/>
        <v>0</v>
      </c>
      <c r="AD1170" s="76">
        <f t="shared" ca="1" si="1226"/>
        <v>0</v>
      </c>
      <c r="AE1170" s="76">
        <f t="shared" ca="1" si="1226"/>
        <v>0</v>
      </c>
    </row>
    <row r="1171" spans="1:31" hidden="1">
      <c r="A1171" s="258"/>
      <c r="B1171" s="21"/>
      <c r="C1171" s="22"/>
      <c r="D1171" s="21"/>
      <c r="E1171" s="21"/>
      <c r="F1171" s="21"/>
      <c r="G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  <c r="Y1171" s="21"/>
      <c r="Z1171" s="21"/>
      <c r="AA1171" s="21"/>
      <c r="AB1171" s="21"/>
      <c r="AC1171" s="21"/>
      <c r="AD1171" s="21"/>
      <c r="AE1171" s="21"/>
    </row>
    <row r="1172" spans="1:31" hidden="1">
      <c r="A1172" s="258"/>
      <c r="B1172" s="20" t="s">
        <v>373</v>
      </c>
      <c r="C1172" s="21">
        <f>C1165+1</f>
        <v>151</v>
      </c>
      <c r="D1172" s="453">
        <f>D1165+1</f>
        <v>388</v>
      </c>
      <c r="E1172" s="21"/>
      <c r="F1172" s="21"/>
      <c r="G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</row>
    <row r="1173" spans="1:31" hidden="1">
      <c r="A1173" s="258"/>
      <c r="B1173" s="21" t="s">
        <v>394</v>
      </c>
      <c r="C1173" s="164">
        <f ca="1">IFERROR(YEAR(OFFSET($D$62,C1172,0)),0)</f>
        <v>0</v>
      </c>
      <c r="D1173" s="164">
        <f ca="1">IFERROR(MONTH(OFFSET($D$62,C1172,0)),0)</f>
        <v>0</v>
      </c>
      <c r="E1173" s="522">
        <f ca="1">IleMiesiecyDoKoncaRokuRozliczenieDotacji</f>
        <v>0</v>
      </c>
      <c r="F1173" s="21"/>
      <c r="G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</row>
    <row r="1174" spans="1:31" hidden="1">
      <c r="A1174" s="258"/>
      <c r="B1174" s="21" t="s">
        <v>387</v>
      </c>
      <c r="C1174" s="244">
        <f ca="1">IF(OFFSET($F$62,C1172,0)&lt;0,0,OFFSET($F$62,C1172,0))</f>
        <v>0</v>
      </c>
      <c r="D1174" s="22" t="str">
        <f ca="1">OFFSET($C$62,C1172,0)</f>
        <v/>
      </c>
      <c r="E1174" s="22">
        <f ca="1">IF(D1174&gt;10,ROUND(($C1175/12)*$E1173,0),$C1174)</f>
        <v>0</v>
      </c>
      <c r="F1174" s="21"/>
      <c r="G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258"/>
      <c r="B1175" s="21" t="s">
        <v>395</v>
      </c>
      <c r="C1175" s="656">
        <f ca="1">IF(ISBLANK(OFFSET($D$62,C1172,0)),0,IF(OFFSET($C$62,C1172,0)&gt;10,ROUND(C1174*D1175,0),IF(C1174&lt;0,0,C1174)))</f>
        <v>0</v>
      </c>
      <c r="D1175" s="654">
        <f ca="1">'Środki trwałe'!C2006</f>
        <v>0</v>
      </c>
      <c r="E1175" s="21"/>
      <c r="F1175" s="21"/>
      <c r="G1175" s="21"/>
      <c r="I1175" s="21"/>
      <c r="J1175" s="21"/>
      <c r="K1175" s="74">
        <f ca="1">ROUND(IF($C1173=LataProjekcji,$E1174,IF($C1173=LataProjekcji,$C1175,0)),0)</f>
        <v>0</v>
      </c>
      <c r="L1175" s="247">
        <f ca="1">ROUND(IF(OR(AND($C1173=LataProjekcji,$E1173&gt;0),AND($C1173=LataProjekcji,$E1173=0,$D1174&lt;=10)),$E1174,IF($C1173&lt;LataProjekcji,IF((SUM($K1175:K1175)+$C1175)&lt;$C1174,$C1175,$C1174-SUM($K1175:K1175)),0)),0)</f>
        <v>0</v>
      </c>
      <c r="M1175" s="247">
        <f ca="1">ROUND(IF(OR(AND($C1173=LataProjekcji,$E1173&gt;0),AND($C1173=LataProjekcji,$E1173=0,$D1174&lt;=10)),$E1174,IF($C1173&lt;LataProjekcji,IF((SUM($K1175:L1175)+$C1175)&lt;$C1174,$C1175,$C1174-SUM($K1175:L1175)),0)),0)</f>
        <v>0</v>
      </c>
      <c r="N1175" s="247">
        <f ca="1">ROUND(IF(OR(AND($C1173=LataProjekcji,$E1173&gt;0),AND($C1173=LataProjekcji,$E1173=0,$D1174&lt;=10)),$E1174,IF($C1173&lt;LataProjekcji,IF((SUM($K1175:M1175)+$C1175)&lt;$C1174,$C1175,$C1174-SUM($K1175:M1175)),0)),0)</f>
        <v>0</v>
      </c>
      <c r="O1175" s="247">
        <f ca="1">ROUND(IF(OR(AND($C1173=LataProjekcji,$E1173&gt;0),AND($C1173=LataProjekcji,$E1173=0,$D1174&lt;=10)),$E1174,IF($C1173&lt;LataProjekcji,IF((SUM($K1175:N1175)+$C1175)&lt;$C1174,$C1175,$C1174-SUM($K1175:N1175)),0)),0)</f>
        <v>0</v>
      </c>
      <c r="P1175" s="247">
        <f ca="1">ROUND(IF(OR(AND($C1173=LataProjekcji,$E1173&gt;0),AND($C1173=LataProjekcji,$E1173=0,$D1174&lt;=10)),$E1174,IF($C1173&lt;LataProjekcji,IF((SUM($K1175:O1175)+$C1175)&lt;$C1174,$C1175,$C1174-SUM($K1175:O1175)),0)),0)</f>
        <v>0</v>
      </c>
      <c r="Q1175" s="247">
        <f ca="1">ROUND(IF(OR(AND($C1173=LataProjekcji,$E1173&gt;0),AND($C1173=LataProjekcji,$E1173=0,$D1174&lt;=10)),$E1174,IF($C1173&lt;LataProjekcji,IF((SUM($K1175:P1175)+$C1175)&lt;$C1174,$C1175,$C1174-SUM($K1175:P1175)),0)),0)</f>
        <v>0</v>
      </c>
      <c r="R1175" s="247">
        <f ca="1">ROUND(IF(OR(AND($C1173=LataProjekcji,$E1173&gt;0),AND($C1173=LataProjekcji,$E1173=0,$D1174&lt;=10)),$E1174,IF($C1173&lt;LataProjekcji,IF((SUM($K1175:Q1175)+$C1175)&lt;$C1174,$C1175,$C1174-SUM($K1175:Q1175)),0)),0)</f>
        <v>0</v>
      </c>
      <c r="S1175" s="247">
        <f ca="1">ROUND(IF(OR(AND($C1173=LataProjekcji,$E1173&gt;0),AND($C1173=LataProjekcji,$E1173=0,$D1174&lt;=10)),$E1174,IF($C1173&lt;LataProjekcji,IF((SUM($K1175:R1175)+$C1175)&lt;$C1174,$C1175,$C1174-SUM($K1175:R1175)),0)),0)</f>
        <v>0</v>
      </c>
      <c r="T1175" s="247">
        <f ca="1">ROUND(IF(OR(AND($C1173=LataProjekcji,$E1173&gt;0),AND($C1173=LataProjekcji,$E1173=0,$D1174&lt;=10)),$E1174,IF($C1173&lt;LataProjekcji,IF((SUM($K1175:S1175)+$C1175)&lt;$C1174,$C1175,$C1174-SUM($K1175:S1175)),0)),0)</f>
        <v>0</v>
      </c>
      <c r="U1175" s="247">
        <f ca="1">ROUND(IF(OR(AND($C1173=LataProjekcji,$E1173&gt;0),AND($C1173=LataProjekcji,$E1173=0,$D1174&lt;=10)),$E1174,IF($C1173&lt;LataProjekcji,IF((SUM($K1175:T1175)+$C1175)&lt;$C1174,$C1175,$C1174-SUM($K1175:T1175)),0)),0)</f>
        <v>0</v>
      </c>
      <c r="V1175" s="247">
        <f ca="1">ROUND(IF(OR(AND($C1173=LataProjekcji,$E1173&gt;0),AND($C1173=LataProjekcji,$E1173=0,$D1174&lt;=10)),$E1174,IF($C1173&lt;LataProjekcji,IF((SUM($K1175:U1175)+$C1175)&lt;$C1174,$C1175,$C1174-SUM($K1175:U1175)),0)),0)</f>
        <v>0</v>
      </c>
      <c r="W1175" s="247">
        <f ca="1">ROUND(IF(OR(AND($C1173=LataProjekcji,$E1173&gt;0),AND($C1173=LataProjekcji,$E1173=0,$D1174&lt;=10)),$E1174,IF($C1173&lt;LataProjekcji,IF((SUM($K1175:V1175)+$C1175)&lt;$C1174,$C1175,$C1174-SUM($K1175:V1175)),0)),0)</f>
        <v>0</v>
      </c>
      <c r="X1175" s="247">
        <f ca="1">ROUND(IF(OR(AND($C1173=LataProjekcji,$E1173&gt;0),AND($C1173=LataProjekcji,$E1173=0,$D1174&lt;=10)),$E1174,IF($C1173&lt;LataProjekcji,IF((SUM($K1175:W1175)+$C1175)&lt;$C1174,$C1175,$C1174-SUM($K1175:W1175)),0)),0)</f>
        <v>0</v>
      </c>
      <c r="Y1175" s="247">
        <f ca="1">ROUND(IF(OR(AND($C1173=LataProjekcji,$E1173&gt;0),AND($C1173=LataProjekcji,$E1173=0,$D1174&lt;=10)),$E1174,IF($C1173&lt;LataProjekcji,IF((SUM($K1175:X1175)+$C1175)&lt;$C1174,$C1175,$C1174-SUM($K1175:X1175)),0)),0)</f>
        <v>0</v>
      </c>
      <c r="Z1175" s="247">
        <f ca="1">ROUND(IF(OR(AND($C1173=LataProjekcji,$E1173&gt;0),AND($C1173=LataProjekcji,$E1173=0,$D1174&lt;=10)),$E1174,IF($C1173&lt;LataProjekcji,IF((SUM($K1175:Y1175)+$C1175)&lt;$C1174,$C1175,$C1174-SUM($K1175:Y1175)),0)),0)</f>
        <v>0</v>
      </c>
      <c r="AA1175" s="247">
        <f ca="1">ROUND(IF(OR(AND($C1173=LataProjekcji,$E1173&gt;0),AND($C1173=LataProjekcji,$E1173=0,$D1174&lt;=10)),$E1174,IF($C1173&lt;LataProjekcji,IF((SUM($K1175:Z1175)+$C1175)&lt;$C1174,$C1175,$C1174-SUM($K1175:Z1175)),0)),0)</f>
        <v>0</v>
      </c>
      <c r="AB1175" s="247">
        <f ca="1">ROUND(IF(OR(AND($C1173=LataProjekcji,$E1173&gt;0),AND($C1173=LataProjekcji,$E1173=0,$D1174&lt;=10)),$E1174,IF($C1173&lt;LataProjekcji,IF((SUM($K1175:AA1175)+$C1175)&lt;$C1174,$C1175,$C1174-SUM($K1175:AA1175)),0)),0)</f>
        <v>0</v>
      </c>
      <c r="AC1175" s="247">
        <f ca="1">ROUND(IF(OR(AND($C1173=LataProjekcji,$E1173&gt;0),AND($C1173=LataProjekcji,$E1173=0,$D1174&lt;=10)),$E1174,IF($C1173&lt;LataProjekcji,IF((SUM($K1175:AB1175)+$C1175)&lt;$C1174,$C1175,$C1174-SUM($K1175:AB1175)),0)),0)</f>
        <v>0</v>
      </c>
      <c r="AD1175" s="247">
        <f ca="1">ROUND(IF(OR(AND($C1173=LataProjekcji,$E1173&gt;0),AND($C1173=LataProjekcji,$E1173=0,$D1174&lt;=10)),$E1174,IF($C1173&lt;LataProjekcji,IF((SUM($K1175:AC1175)+$C1175)&lt;$C1174,$C1175,$C1174-SUM($K1175:AC1175)),0)),0)</f>
        <v>0</v>
      </c>
      <c r="AE1175" s="247">
        <f ca="1">ROUND(IF(OR(AND($C1173=LataProjekcji,$E1173&gt;0),AND($C1173=LataProjekcji,$E1173=0,$D1174&lt;=10)),$E1174,IF($C1173&lt;LataProjekcji,IF((SUM($K1175:AD1175)+$C1175)&lt;$C1174,$C1175,$C1174-SUM($K1175:AD1175)),0)),0)</f>
        <v>0</v>
      </c>
    </row>
    <row r="1176" spans="1:31" hidden="1">
      <c r="A1176" s="258"/>
      <c r="B1176" s="21" t="s">
        <v>396</v>
      </c>
      <c r="C1176" s="22"/>
      <c r="D1176" s="21"/>
      <c r="E1176" s="21"/>
      <c r="F1176" s="21"/>
      <c r="G1176" s="21"/>
      <c r="I1176" s="21"/>
      <c r="J1176" s="21"/>
      <c r="K1176" s="22">
        <f ca="1">ROUND(K1175,0)</f>
        <v>0</v>
      </c>
      <c r="L1176" s="22">
        <f t="shared" ref="L1176:W1176" ca="1" si="1227">ROUND(K1176+L1175,0)</f>
        <v>0</v>
      </c>
      <c r="M1176" s="22">
        <f t="shared" ca="1" si="1227"/>
        <v>0</v>
      </c>
      <c r="N1176" s="22">
        <f t="shared" ca="1" si="1227"/>
        <v>0</v>
      </c>
      <c r="O1176" s="22">
        <f t="shared" ca="1" si="1227"/>
        <v>0</v>
      </c>
      <c r="P1176" s="22">
        <f t="shared" ca="1" si="1227"/>
        <v>0</v>
      </c>
      <c r="Q1176" s="22">
        <f t="shared" ca="1" si="1227"/>
        <v>0</v>
      </c>
      <c r="R1176" s="22">
        <f t="shared" ca="1" si="1227"/>
        <v>0</v>
      </c>
      <c r="S1176" s="22">
        <f t="shared" ca="1" si="1227"/>
        <v>0</v>
      </c>
      <c r="T1176" s="22">
        <f t="shared" ca="1" si="1227"/>
        <v>0</v>
      </c>
      <c r="U1176" s="22">
        <f t="shared" ca="1" si="1227"/>
        <v>0</v>
      </c>
      <c r="V1176" s="22">
        <f t="shared" ca="1" si="1227"/>
        <v>0</v>
      </c>
      <c r="W1176" s="22">
        <f t="shared" ca="1" si="1227"/>
        <v>0</v>
      </c>
      <c r="X1176" s="22">
        <f ca="1">ROUND(W1176+X1175,0)</f>
        <v>0</v>
      </c>
      <c r="Y1176" s="22">
        <f t="shared" ref="Y1176:AA1176" ca="1" si="1228">ROUND(X1176+Y1175,0)</f>
        <v>0</v>
      </c>
      <c r="Z1176" s="22">
        <f t="shared" ca="1" si="1228"/>
        <v>0</v>
      </c>
      <c r="AA1176" s="22">
        <f t="shared" ca="1" si="1228"/>
        <v>0</v>
      </c>
      <c r="AB1176" s="22">
        <f t="shared" ref="AB1176" ca="1" si="1229">ROUND(AA1176+AB1175,0)</f>
        <v>0</v>
      </c>
      <c r="AC1176" s="22">
        <f t="shared" ref="AC1176" ca="1" si="1230">ROUND(AB1176+AC1175,0)</f>
        <v>0</v>
      </c>
      <c r="AD1176" s="22">
        <f t="shared" ref="AD1176" ca="1" si="1231">ROUND(AC1176+AD1175,0)</f>
        <v>0</v>
      </c>
      <c r="AE1176" s="22">
        <f t="shared" ref="AE1176" ca="1" si="1232">ROUND(AD1176+AE1175,0)</f>
        <v>0</v>
      </c>
    </row>
    <row r="1177" spans="1:31" hidden="1">
      <c r="A1177" s="258"/>
      <c r="B1177" s="21" t="s">
        <v>387</v>
      </c>
      <c r="C1177" s="22"/>
      <c r="D1177" s="21"/>
      <c r="E1177" s="21"/>
      <c r="F1177" s="21"/>
      <c r="G1177" s="21"/>
      <c r="I1177" s="21"/>
      <c r="J1177" s="21"/>
      <c r="K1177" s="76">
        <f t="shared" ref="K1177:W1177" ca="1" si="1233">IF($C1173=LataProjekcji,ROUND($C1174-K1176,0),ROUND(IF(K1175=0,0,$C1174-K1176),0))</f>
        <v>0</v>
      </c>
      <c r="L1177" s="76">
        <f t="shared" ca="1" si="1233"/>
        <v>0</v>
      </c>
      <c r="M1177" s="76">
        <f t="shared" ca="1" si="1233"/>
        <v>0</v>
      </c>
      <c r="N1177" s="76">
        <f t="shared" ca="1" si="1233"/>
        <v>0</v>
      </c>
      <c r="O1177" s="76">
        <f t="shared" ca="1" si="1233"/>
        <v>0</v>
      </c>
      <c r="P1177" s="76">
        <f t="shared" ca="1" si="1233"/>
        <v>0</v>
      </c>
      <c r="Q1177" s="76">
        <f t="shared" ca="1" si="1233"/>
        <v>0</v>
      </c>
      <c r="R1177" s="76">
        <f t="shared" ca="1" si="1233"/>
        <v>0</v>
      </c>
      <c r="S1177" s="76">
        <f t="shared" ca="1" si="1233"/>
        <v>0</v>
      </c>
      <c r="T1177" s="76">
        <f t="shared" ca="1" si="1233"/>
        <v>0</v>
      </c>
      <c r="U1177" s="76">
        <f t="shared" ca="1" si="1233"/>
        <v>0</v>
      </c>
      <c r="V1177" s="76">
        <f t="shared" ca="1" si="1233"/>
        <v>0</v>
      </c>
      <c r="W1177" s="76">
        <f t="shared" ca="1" si="1233"/>
        <v>0</v>
      </c>
      <c r="X1177" s="76">
        <f t="shared" ref="X1177:AA1177" ca="1" si="1234">IF($C1173=LataProjekcji,ROUND($C1174-X1176,0),ROUND(IF(X1175=0,0,$C1174-X1176),0))</f>
        <v>0</v>
      </c>
      <c r="Y1177" s="76">
        <f t="shared" ca="1" si="1234"/>
        <v>0</v>
      </c>
      <c r="Z1177" s="76">
        <f t="shared" ca="1" si="1234"/>
        <v>0</v>
      </c>
      <c r="AA1177" s="76">
        <f t="shared" ca="1" si="1234"/>
        <v>0</v>
      </c>
      <c r="AB1177" s="76">
        <f t="shared" ref="AB1177:AE1177" ca="1" si="1235">IF($C1173=LataProjekcji,ROUND($C1174-AB1176,0),ROUND(IF(AB1175=0,0,$C1174-AB1176),0))</f>
        <v>0</v>
      </c>
      <c r="AC1177" s="76">
        <f t="shared" ca="1" si="1235"/>
        <v>0</v>
      </c>
      <c r="AD1177" s="76">
        <f t="shared" ca="1" si="1235"/>
        <v>0</v>
      </c>
      <c r="AE1177" s="76">
        <f t="shared" ca="1" si="1235"/>
        <v>0</v>
      </c>
    </row>
    <row r="1181" spans="1:31" ht="12.5" hidden="1" thickBot="1"/>
    <row r="1182" spans="1:31" ht="12.5" hidden="1" thickBot="1">
      <c r="A1182" s="258"/>
      <c r="B1182" s="20" t="s">
        <v>374</v>
      </c>
      <c r="C1182" s="249">
        <v>160</v>
      </c>
      <c r="D1182" s="452">
        <v>421</v>
      </c>
      <c r="E1182" s="21" t="s">
        <v>391</v>
      </c>
      <c r="F1182" s="48"/>
      <c r="G1182" s="50" t="s">
        <v>392</v>
      </c>
      <c r="H1182" s="319"/>
      <c r="I1182" s="21" t="s">
        <v>393</v>
      </c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258"/>
      <c r="B1183" s="21" t="s">
        <v>394</v>
      </c>
      <c r="C1183" s="164">
        <f ca="1">IFERROR(YEAR(OFFSET($D$62,C1182,0)),0)</f>
        <v>0</v>
      </c>
      <c r="D1183" s="164">
        <f ca="1">IFERROR(MONTH(OFFSET($D$62,C1182,0)),0)</f>
        <v>0</v>
      </c>
      <c r="E1183" s="522">
        <f ca="1">IleMiesiecyDoKoncaRokuRozliczenieDotacji</f>
        <v>0</v>
      </c>
      <c r="F1183" s="49"/>
      <c r="G1183" s="51">
        <f>C232-F1183</f>
        <v>0</v>
      </c>
      <c r="H1183" s="320"/>
      <c r="I1183" s="22">
        <f>C232-F1183-G1183</f>
        <v>0</v>
      </c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258"/>
      <c r="B1184" s="21" t="s">
        <v>387</v>
      </c>
      <c r="C1184" s="244">
        <f ca="1">IF(OFFSET($F$62,C1182,0)&lt;0,0,OFFSET($F$62,C1182,0))</f>
        <v>0</v>
      </c>
      <c r="D1184" s="22" t="str">
        <f ca="1">OFFSET($C$62,C1182,0)</f>
        <v/>
      </c>
      <c r="E1184" s="22">
        <f ca="1">IF(D1184&gt;10,ROUND(($C1185/12)*$E1183,0),$C1184)</f>
        <v>0</v>
      </c>
      <c r="F1184" s="21" t="s">
        <v>402</v>
      </c>
      <c r="G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</row>
    <row r="1185" spans="1:31" hidden="1">
      <c r="A1185" s="258"/>
      <c r="B1185" s="21" t="s">
        <v>395</v>
      </c>
      <c r="C1185" s="656">
        <f ca="1">IF(ISBLANK(OFFSET($D$62,C1182,0)),0,IF(OFFSET($C$62,C1182,0)&gt;10,ROUND(C1184*D1185,0),IF(C1184&lt;0,0,C1184)))</f>
        <v>0</v>
      </c>
      <c r="D1185" s="654">
        <f ca="1">'Środki trwałe'!C2018</f>
        <v>0</v>
      </c>
      <c r="E1185" s="21"/>
      <c r="F1185" s="21"/>
      <c r="G1185" s="21"/>
      <c r="I1185" s="21"/>
      <c r="J1185" s="21"/>
      <c r="K1185" s="74">
        <f ca="1">ROUND(IF($C1183=LataProjekcji,$E1184,IF($C1183=LataProjekcji,$C1185,0)),0)</f>
        <v>0</v>
      </c>
      <c r="L1185" s="247">
        <f ca="1">ROUND(IF(OR(AND($C1183=LataProjekcji,$E1183&gt;0),AND($C1183=LataProjekcji,$E1183=0,$D1184&lt;=10)),$E1184,IF($C1183&lt;LataProjekcji,IF((SUM($K1185:K1185)+$C1185)&lt;$C1184,$C1185,$C1184-SUM($K1185:K1185)),0)),0)</f>
        <v>0</v>
      </c>
      <c r="M1185" s="247">
        <f ca="1">ROUND(IF(OR(AND($C1183=LataProjekcji,$E1183&gt;0),AND($C1183=LataProjekcji,$E1183=0,$D1184&lt;=10)),$E1184,IF($C1183&lt;LataProjekcji,IF((SUM($K1185:L1185)+$C1185)&lt;$C1184,$C1185,$C1184-SUM($K1185:L1185)),0)),0)</f>
        <v>0</v>
      </c>
      <c r="N1185" s="247">
        <f ca="1">ROUND(IF(OR(AND($C1183=LataProjekcji,$E1183&gt;0),AND($C1183=LataProjekcji,$E1183=0,$D1184&lt;=10)),$E1184,IF($C1183&lt;LataProjekcji,IF((SUM($K1185:M1185)+$C1185)&lt;$C1184,$C1185,$C1184-SUM($K1185:M1185)),0)),0)</f>
        <v>0</v>
      </c>
      <c r="O1185" s="247">
        <f ca="1">ROUND(IF(OR(AND($C1183=LataProjekcji,$E1183&gt;0),AND($C1183=LataProjekcji,$E1183=0,$D1184&lt;=10)),$E1184,IF($C1183&lt;LataProjekcji,IF((SUM($K1185:N1185)+$C1185)&lt;$C1184,$C1185,$C1184-SUM($K1185:N1185)),0)),0)</f>
        <v>0</v>
      </c>
      <c r="P1185" s="247">
        <f ca="1">ROUND(IF(OR(AND($C1183=LataProjekcji,$E1183&gt;0),AND($C1183=LataProjekcji,$E1183=0,$D1184&lt;=10)),$E1184,IF($C1183&lt;LataProjekcji,IF((SUM($K1185:O1185)+$C1185)&lt;$C1184,$C1185,$C1184-SUM($K1185:O1185)),0)),0)</f>
        <v>0</v>
      </c>
      <c r="Q1185" s="247">
        <f ca="1">ROUND(IF(OR(AND($C1183=LataProjekcji,$E1183&gt;0),AND($C1183=LataProjekcji,$E1183=0,$D1184&lt;=10)),$E1184,IF($C1183&lt;LataProjekcji,IF((SUM($K1185:P1185)+$C1185)&lt;$C1184,$C1185,$C1184-SUM($K1185:P1185)),0)),0)</f>
        <v>0</v>
      </c>
      <c r="R1185" s="247">
        <f ca="1">ROUND(IF(OR(AND($C1183=LataProjekcji,$E1183&gt;0),AND($C1183=LataProjekcji,$E1183=0,$D1184&lt;=10)),$E1184,IF($C1183&lt;LataProjekcji,IF((SUM($K1185:Q1185)+$C1185)&lt;$C1184,$C1185,$C1184-SUM($K1185:Q1185)),0)),0)</f>
        <v>0</v>
      </c>
      <c r="S1185" s="247">
        <f ca="1">ROUND(IF(OR(AND($C1183=LataProjekcji,$E1183&gt;0),AND($C1183=LataProjekcji,$E1183=0,$D1184&lt;=10)),$E1184,IF($C1183&lt;LataProjekcji,IF((SUM($K1185:R1185)+$C1185)&lt;$C1184,$C1185,$C1184-SUM($K1185:R1185)),0)),0)</f>
        <v>0</v>
      </c>
      <c r="T1185" s="247">
        <f ca="1">ROUND(IF(OR(AND($C1183=LataProjekcji,$E1183&gt;0),AND($C1183=LataProjekcji,$E1183=0,$D1184&lt;=10)),$E1184,IF($C1183&lt;LataProjekcji,IF((SUM($K1185:S1185)+$C1185)&lt;$C1184,$C1185,$C1184-SUM($K1185:S1185)),0)),0)</f>
        <v>0</v>
      </c>
      <c r="U1185" s="247">
        <f ca="1">ROUND(IF(OR(AND($C1183=LataProjekcji,$E1183&gt;0),AND($C1183=LataProjekcji,$E1183=0,$D1184&lt;=10)),$E1184,IF($C1183&lt;LataProjekcji,IF((SUM($K1185:T1185)+$C1185)&lt;$C1184,$C1185,$C1184-SUM($K1185:T1185)),0)),0)</f>
        <v>0</v>
      </c>
      <c r="V1185" s="247">
        <f ca="1">ROUND(IF(OR(AND($C1183=LataProjekcji,$E1183&gt;0),AND($C1183=LataProjekcji,$E1183=0,$D1184&lt;=10)),$E1184,IF($C1183&lt;LataProjekcji,IF((SUM($K1185:U1185)+$C1185)&lt;$C1184,$C1185,$C1184-SUM($K1185:U1185)),0)),0)</f>
        <v>0</v>
      </c>
      <c r="W1185" s="247">
        <f ca="1">ROUND(IF(OR(AND($C1183=LataProjekcji,$E1183&gt;0),AND($C1183=LataProjekcji,$E1183=0,$D1184&lt;=10)),$E1184,IF($C1183&lt;LataProjekcji,IF((SUM($K1185:V1185)+$C1185)&lt;$C1184,$C1185,$C1184-SUM($K1185:V1185)),0)),0)</f>
        <v>0</v>
      </c>
      <c r="X1185" s="247">
        <f ca="1">ROUND(IF(OR(AND($C1183=LataProjekcji,$E1183&gt;0),AND($C1183=LataProjekcji,$E1183=0,$D1184&lt;=10)),$E1184,IF($C1183&lt;LataProjekcji,IF((SUM($K1185:W1185)+$C1185)&lt;$C1184,$C1185,$C1184-SUM($K1185:W1185)),0)),0)</f>
        <v>0</v>
      </c>
      <c r="Y1185" s="247">
        <f ca="1">ROUND(IF(OR(AND($C1183=LataProjekcji,$E1183&gt;0),AND($C1183=LataProjekcji,$E1183=0,$D1184&lt;=10)),$E1184,IF($C1183&lt;LataProjekcji,IF((SUM($K1185:X1185)+$C1185)&lt;$C1184,$C1185,$C1184-SUM($K1185:X1185)),0)),0)</f>
        <v>0</v>
      </c>
      <c r="Z1185" s="247">
        <f ca="1">ROUND(IF(OR(AND($C1183=LataProjekcji,$E1183&gt;0),AND($C1183=LataProjekcji,$E1183=0,$D1184&lt;=10)),$E1184,IF($C1183&lt;LataProjekcji,IF((SUM($K1185:Y1185)+$C1185)&lt;$C1184,$C1185,$C1184-SUM($K1185:Y1185)),0)),0)</f>
        <v>0</v>
      </c>
      <c r="AA1185" s="247">
        <f ca="1">ROUND(IF(OR(AND($C1183=LataProjekcji,$E1183&gt;0),AND($C1183=LataProjekcji,$E1183=0,$D1184&lt;=10)),$E1184,IF($C1183&lt;LataProjekcji,IF((SUM($K1185:Z1185)+$C1185)&lt;$C1184,$C1185,$C1184-SUM($K1185:Z1185)),0)),0)</f>
        <v>0</v>
      </c>
      <c r="AB1185" s="247">
        <f ca="1">ROUND(IF(OR(AND($C1183=LataProjekcji,$E1183&gt;0),AND($C1183=LataProjekcji,$E1183=0,$D1184&lt;=10)),$E1184,IF($C1183&lt;LataProjekcji,IF((SUM($K1185:AA1185)+$C1185)&lt;$C1184,$C1185,$C1184-SUM($K1185:AA1185)),0)),0)</f>
        <v>0</v>
      </c>
      <c r="AC1185" s="247">
        <f ca="1">ROUND(IF(OR(AND($C1183=LataProjekcji,$E1183&gt;0),AND($C1183=LataProjekcji,$E1183=0,$D1184&lt;=10)),$E1184,IF($C1183&lt;LataProjekcji,IF((SUM($K1185:AB1185)+$C1185)&lt;$C1184,$C1185,$C1184-SUM($K1185:AB1185)),0)),0)</f>
        <v>0</v>
      </c>
      <c r="AD1185" s="247">
        <f ca="1">ROUND(IF(OR(AND($C1183=LataProjekcji,$E1183&gt;0),AND($C1183=LataProjekcji,$E1183=0,$D1184&lt;=10)),$E1184,IF($C1183&lt;LataProjekcji,IF((SUM($K1185:AC1185)+$C1185)&lt;$C1184,$C1185,$C1184-SUM($K1185:AC1185)),0)),0)</f>
        <v>0</v>
      </c>
      <c r="AE1185" s="247">
        <f ca="1">ROUND(IF(OR(AND($C1183=LataProjekcji,$E1183&gt;0),AND($C1183=LataProjekcji,$E1183=0,$D1184&lt;=10)),$E1184,IF($C1183&lt;LataProjekcji,IF((SUM($K1185:AD1185)+$C1185)&lt;$C1184,$C1185,$C1184-SUM($K1185:AD1185)),0)),0)</f>
        <v>0</v>
      </c>
    </row>
    <row r="1186" spans="1:31" hidden="1">
      <c r="A1186" s="258"/>
      <c r="B1186" s="21" t="s">
        <v>396</v>
      </c>
      <c r="C1186" s="22"/>
      <c r="D1186" s="21"/>
      <c r="E1186" s="21"/>
      <c r="F1186" s="21"/>
      <c r="G1186" s="21"/>
      <c r="I1186" s="21"/>
      <c r="J1186" s="21"/>
      <c r="K1186" s="22">
        <f ca="1">ROUND(K1185,0)</f>
        <v>0</v>
      </c>
      <c r="L1186" s="22">
        <f t="shared" ref="L1186:W1186" ca="1" si="1236">ROUND(K1186+L1185,0)</f>
        <v>0</v>
      </c>
      <c r="M1186" s="22">
        <f t="shared" ca="1" si="1236"/>
        <v>0</v>
      </c>
      <c r="N1186" s="22">
        <f t="shared" ca="1" si="1236"/>
        <v>0</v>
      </c>
      <c r="O1186" s="22">
        <f t="shared" ca="1" si="1236"/>
        <v>0</v>
      </c>
      <c r="P1186" s="22">
        <f t="shared" ca="1" si="1236"/>
        <v>0</v>
      </c>
      <c r="Q1186" s="22">
        <f t="shared" ca="1" si="1236"/>
        <v>0</v>
      </c>
      <c r="R1186" s="22">
        <f t="shared" ca="1" si="1236"/>
        <v>0</v>
      </c>
      <c r="S1186" s="22">
        <f t="shared" ca="1" si="1236"/>
        <v>0</v>
      </c>
      <c r="T1186" s="22">
        <f t="shared" ca="1" si="1236"/>
        <v>0</v>
      </c>
      <c r="U1186" s="22">
        <f t="shared" ca="1" si="1236"/>
        <v>0</v>
      </c>
      <c r="V1186" s="22">
        <f t="shared" ca="1" si="1236"/>
        <v>0</v>
      </c>
      <c r="W1186" s="22">
        <f t="shared" ca="1" si="1236"/>
        <v>0</v>
      </c>
      <c r="X1186" s="22">
        <f ca="1">ROUND(W1186+X1185,0)</f>
        <v>0</v>
      </c>
      <c r="Y1186" s="22">
        <f t="shared" ref="Y1186:AA1186" ca="1" si="1237">ROUND(X1186+Y1185,0)</f>
        <v>0</v>
      </c>
      <c r="Z1186" s="22">
        <f t="shared" ca="1" si="1237"/>
        <v>0</v>
      </c>
      <c r="AA1186" s="22">
        <f t="shared" ca="1" si="1237"/>
        <v>0</v>
      </c>
      <c r="AB1186" s="22">
        <f t="shared" ref="AB1186" ca="1" si="1238">ROUND(AA1186+AB1185,0)</f>
        <v>0</v>
      </c>
      <c r="AC1186" s="22">
        <f t="shared" ref="AC1186" ca="1" si="1239">ROUND(AB1186+AC1185,0)</f>
        <v>0</v>
      </c>
      <c r="AD1186" s="22">
        <f t="shared" ref="AD1186" ca="1" si="1240">ROUND(AC1186+AD1185,0)</f>
        <v>0</v>
      </c>
      <c r="AE1186" s="22">
        <f t="shared" ref="AE1186" ca="1" si="1241">ROUND(AD1186+AE1185,0)</f>
        <v>0</v>
      </c>
    </row>
    <row r="1187" spans="1:31" hidden="1">
      <c r="A1187" s="258"/>
      <c r="B1187" s="21" t="s">
        <v>387</v>
      </c>
      <c r="C1187" s="22"/>
      <c r="D1187" s="21"/>
      <c r="E1187" s="21"/>
      <c r="F1187" s="21"/>
      <c r="G1187" s="21"/>
      <c r="I1187" s="21"/>
      <c r="J1187" s="21"/>
      <c r="K1187" s="76">
        <f t="shared" ref="K1187:W1187" ca="1" si="1242">IF($C1183=LataProjekcji,ROUND($C1184-K1186,0),ROUND(IF(K1185=0,0,$C1184-K1186),0))</f>
        <v>0</v>
      </c>
      <c r="L1187" s="76">
        <f t="shared" ca="1" si="1242"/>
        <v>0</v>
      </c>
      <c r="M1187" s="76">
        <f t="shared" ca="1" si="1242"/>
        <v>0</v>
      </c>
      <c r="N1187" s="76">
        <f t="shared" ca="1" si="1242"/>
        <v>0</v>
      </c>
      <c r="O1187" s="76">
        <f t="shared" ca="1" si="1242"/>
        <v>0</v>
      </c>
      <c r="P1187" s="76">
        <f t="shared" ca="1" si="1242"/>
        <v>0</v>
      </c>
      <c r="Q1187" s="76">
        <f t="shared" ca="1" si="1242"/>
        <v>0</v>
      </c>
      <c r="R1187" s="76">
        <f t="shared" ca="1" si="1242"/>
        <v>0</v>
      </c>
      <c r="S1187" s="76">
        <f t="shared" ca="1" si="1242"/>
        <v>0</v>
      </c>
      <c r="T1187" s="76">
        <f t="shared" ca="1" si="1242"/>
        <v>0</v>
      </c>
      <c r="U1187" s="76">
        <f t="shared" ca="1" si="1242"/>
        <v>0</v>
      </c>
      <c r="V1187" s="76">
        <f t="shared" ca="1" si="1242"/>
        <v>0</v>
      </c>
      <c r="W1187" s="76">
        <f t="shared" ca="1" si="1242"/>
        <v>0</v>
      </c>
      <c r="X1187" s="76">
        <f t="shared" ref="X1187:AA1187" ca="1" si="1243">IF($C1183=LataProjekcji,ROUND($C1184-X1186,0),ROUND(IF(X1185=0,0,$C1184-X1186),0))</f>
        <v>0</v>
      </c>
      <c r="Y1187" s="76">
        <f t="shared" ca="1" si="1243"/>
        <v>0</v>
      </c>
      <c r="Z1187" s="76">
        <f t="shared" ca="1" si="1243"/>
        <v>0</v>
      </c>
      <c r="AA1187" s="76">
        <f t="shared" ca="1" si="1243"/>
        <v>0</v>
      </c>
      <c r="AB1187" s="76">
        <f t="shared" ref="AB1187:AE1187" ca="1" si="1244">IF($C1183=LataProjekcji,ROUND($C1184-AB1186,0),ROUND(IF(AB1185=0,0,$C1184-AB1186),0))</f>
        <v>0</v>
      </c>
      <c r="AC1187" s="76">
        <f t="shared" ca="1" si="1244"/>
        <v>0</v>
      </c>
      <c r="AD1187" s="76">
        <f t="shared" ca="1" si="1244"/>
        <v>0</v>
      </c>
      <c r="AE1187" s="76">
        <f t="shared" ca="1" si="1244"/>
        <v>0</v>
      </c>
    </row>
    <row r="1188" spans="1:31" hidden="1">
      <c r="A1188" s="258"/>
      <c r="B1188" s="21"/>
      <c r="C1188" s="22"/>
      <c r="D1188" s="21"/>
      <c r="E1188" s="21"/>
      <c r="F1188" s="21"/>
      <c r="G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258"/>
      <c r="B1189" s="20" t="s">
        <v>374</v>
      </c>
      <c r="C1189" s="21">
        <f>C1182+1</f>
        <v>161</v>
      </c>
      <c r="D1189" s="453">
        <f>D1182+1</f>
        <v>422</v>
      </c>
      <c r="E1189" s="21"/>
      <c r="F1189" s="21"/>
      <c r="G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258"/>
      <c r="B1190" s="21" t="s">
        <v>394</v>
      </c>
      <c r="C1190" s="164">
        <f ca="1">IFERROR(YEAR(OFFSET($D$62,C1189,0)),0)</f>
        <v>0</v>
      </c>
      <c r="D1190" s="164">
        <f ca="1">IFERROR(MONTH(OFFSET($D$62,C1189,0)),0)</f>
        <v>0</v>
      </c>
      <c r="E1190" s="522">
        <f ca="1">IleMiesiecyDoKoncaRokuRozliczenieDotacji</f>
        <v>0</v>
      </c>
      <c r="F1190" s="21"/>
      <c r="G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258"/>
      <c r="B1191" s="21" t="s">
        <v>387</v>
      </c>
      <c r="C1191" s="244">
        <f ca="1">IF(OFFSET($F$62,C1189,0)&lt;0,0,OFFSET($F$62,C1189,0))</f>
        <v>0</v>
      </c>
      <c r="D1191" s="22" t="str">
        <f ca="1">OFFSET($C$62,C1189,0)</f>
        <v/>
      </c>
      <c r="E1191" s="22">
        <f ca="1">IF(D1191&gt;10,ROUND(($C1192/12)*$E1190,0),$C1191)</f>
        <v>0</v>
      </c>
      <c r="F1191" s="21"/>
      <c r="G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</row>
    <row r="1192" spans="1:31" hidden="1">
      <c r="A1192" s="258"/>
      <c r="B1192" s="21" t="s">
        <v>395</v>
      </c>
      <c r="C1192" s="656">
        <f ca="1">IF(ISBLANK(OFFSET($D$62,C1189,0)),0,IF(OFFSET($C$62,C1189,0)&gt;10,ROUND(C1191*D1192,0),IF(C1191&lt;0,0,C1191)))</f>
        <v>0</v>
      </c>
      <c r="D1192" s="654">
        <f ca="1">'Środki trwałe'!C2025</f>
        <v>0</v>
      </c>
      <c r="E1192" s="21"/>
      <c r="F1192" s="21"/>
      <c r="G1192" s="21"/>
      <c r="I1192" s="21"/>
      <c r="J1192" s="21"/>
      <c r="K1192" s="74">
        <f ca="1">ROUND(IF($C1190=LataProjekcji,$E1191,IF($C1190=LataProjekcji,$C1192,0)),0)</f>
        <v>0</v>
      </c>
      <c r="L1192" s="247">
        <f ca="1">ROUND(IF(OR(AND($C1190=LataProjekcji,$E1190&gt;0),AND($C1190=LataProjekcji,$E1190=0,$D1191&lt;=10)),$E1191,IF($C1190&lt;LataProjekcji,IF((SUM($K1192:K1192)+$C1192)&lt;$C1191,$C1192,$C1191-SUM($K1192:K1192)),0)),0)</f>
        <v>0</v>
      </c>
      <c r="M1192" s="247">
        <f ca="1">ROUND(IF(OR(AND($C1190=LataProjekcji,$E1190&gt;0),AND($C1190=LataProjekcji,$E1190=0,$D1191&lt;=10)),$E1191,IF($C1190&lt;LataProjekcji,IF((SUM($K1192:L1192)+$C1192)&lt;$C1191,$C1192,$C1191-SUM($K1192:L1192)),0)),0)</f>
        <v>0</v>
      </c>
      <c r="N1192" s="247">
        <f ca="1">ROUND(IF(OR(AND($C1190=LataProjekcji,$E1190&gt;0),AND($C1190=LataProjekcji,$E1190=0,$D1191&lt;=10)),$E1191,IF($C1190&lt;LataProjekcji,IF((SUM($K1192:M1192)+$C1192)&lt;$C1191,$C1192,$C1191-SUM($K1192:M1192)),0)),0)</f>
        <v>0</v>
      </c>
      <c r="O1192" s="247">
        <f ca="1">ROUND(IF(OR(AND($C1190=LataProjekcji,$E1190&gt;0),AND($C1190=LataProjekcji,$E1190=0,$D1191&lt;=10)),$E1191,IF($C1190&lt;LataProjekcji,IF((SUM($K1192:N1192)+$C1192)&lt;$C1191,$C1192,$C1191-SUM($K1192:N1192)),0)),0)</f>
        <v>0</v>
      </c>
      <c r="P1192" s="247">
        <f ca="1">ROUND(IF(OR(AND($C1190=LataProjekcji,$E1190&gt;0),AND($C1190=LataProjekcji,$E1190=0,$D1191&lt;=10)),$E1191,IF($C1190&lt;LataProjekcji,IF((SUM($K1192:O1192)+$C1192)&lt;$C1191,$C1192,$C1191-SUM($K1192:O1192)),0)),0)</f>
        <v>0</v>
      </c>
      <c r="Q1192" s="247">
        <f ca="1">ROUND(IF(OR(AND($C1190=LataProjekcji,$E1190&gt;0),AND($C1190=LataProjekcji,$E1190=0,$D1191&lt;=10)),$E1191,IF($C1190&lt;LataProjekcji,IF((SUM($K1192:P1192)+$C1192)&lt;$C1191,$C1192,$C1191-SUM($K1192:P1192)),0)),0)</f>
        <v>0</v>
      </c>
      <c r="R1192" s="247">
        <f ca="1">ROUND(IF(OR(AND($C1190=LataProjekcji,$E1190&gt;0),AND($C1190=LataProjekcji,$E1190=0,$D1191&lt;=10)),$E1191,IF($C1190&lt;LataProjekcji,IF((SUM($K1192:Q1192)+$C1192)&lt;$C1191,$C1192,$C1191-SUM($K1192:Q1192)),0)),0)</f>
        <v>0</v>
      </c>
      <c r="S1192" s="247">
        <f ca="1">ROUND(IF(OR(AND($C1190=LataProjekcji,$E1190&gt;0),AND($C1190=LataProjekcji,$E1190=0,$D1191&lt;=10)),$E1191,IF($C1190&lt;LataProjekcji,IF((SUM($K1192:R1192)+$C1192)&lt;$C1191,$C1192,$C1191-SUM($K1192:R1192)),0)),0)</f>
        <v>0</v>
      </c>
      <c r="T1192" s="247">
        <f ca="1">ROUND(IF(OR(AND($C1190=LataProjekcji,$E1190&gt;0),AND($C1190=LataProjekcji,$E1190=0,$D1191&lt;=10)),$E1191,IF($C1190&lt;LataProjekcji,IF((SUM($K1192:S1192)+$C1192)&lt;$C1191,$C1192,$C1191-SUM($K1192:S1192)),0)),0)</f>
        <v>0</v>
      </c>
      <c r="U1192" s="247">
        <f ca="1">ROUND(IF(OR(AND($C1190=LataProjekcji,$E1190&gt;0),AND($C1190=LataProjekcji,$E1190=0,$D1191&lt;=10)),$E1191,IF($C1190&lt;LataProjekcji,IF((SUM($K1192:T1192)+$C1192)&lt;$C1191,$C1192,$C1191-SUM($K1192:T1192)),0)),0)</f>
        <v>0</v>
      </c>
      <c r="V1192" s="247">
        <f ca="1">ROUND(IF(OR(AND($C1190=LataProjekcji,$E1190&gt;0),AND($C1190=LataProjekcji,$E1190=0,$D1191&lt;=10)),$E1191,IF($C1190&lt;LataProjekcji,IF((SUM($K1192:U1192)+$C1192)&lt;$C1191,$C1192,$C1191-SUM($K1192:U1192)),0)),0)</f>
        <v>0</v>
      </c>
      <c r="W1192" s="247">
        <f ca="1">ROUND(IF(OR(AND($C1190=LataProjekcji,$E1190&gt;0),AND($C1190=LataProjekcji,$E1190=0,$D1191&lt;=10)),$E1191,IF($C1190&lt;LataProjekcji,IF((SUM($K1192:V1192)+$C1192)&lt;$C1191,$C1192,$C1191-SUM($K1192:V1192)),0)),0)</f>
        <v>0</v>
      </c>
      <c r="X1192" s="247">
        <f ca="1">ROUND(IF(OR(AND($C1190=LataProjekcji,$E1190&gt;0),AND($C1190=LataProjekcji,$E1190=0,$D1191&lt;=10)),$E1191,IF($C1190&lt;LataProjekcji,IF((SUM($K1192:W1192)+$C1192)&lt;$C1191,$C1192,$C1191-SUM($K1192:W1192)),0)),0)</f>
        <v>0</v>
      </c>
      <c r="Y1192" s="247">
        <f ca="1">ROUND(IF(OR(AND($C1190=LataProjekcji,$E1190&gt;0),AND($C1190=LataProjekcji,$E1190=0,$D1191&lt;=10)),$E1191,IF($C1190&lt;LataProjekcji,IF((SUM($K1192:X1192)+$C1192)&lt;$C1191,$C1192,$C1191-SUM($K1192:X1192)),0)),0)</f>
        <v>0</v>
      </c>
      <c r="Z1192" s="247">
        <f ca="1">ROUND(IF(OR(AND($C1190=LataProjekcji,$E1190&gt;0),AND($C1190=LataProjekcji,$E1190=0,$D1191&lt;=10)),$E1191,IF($C1190&lt;LataProjekcji,IF((SUM($K1192:Y1192)+$C1192)&lt;$C1191,$C1192,$C1191-SUM($K1192:Y1192)),0)),0)</f>
        <v>0</v>
      </c>
      <c r="AA1192" s="247">
        <f ca="1">ROUND(IF(OR(AND($C1190=LataProjekcji,$E1190&gt;0),AND($C1190=LataProjekcji,$E1190=0,$D1191&lt;=10)),$E1191,IF($C1190&lt;LataProjekcji,IF((SUM($K1192:Z1192)+$C1192)&lt;$C1191,$C1192,$C1191-SUM($K1192:Z1192)),0)),0)</f>
        <v>0</v>
      </c>
      <c r="AB1192" s="247">
        <f ca="1">ROUND(IF(OR(AND($C1190=LataProjekcji,$E1190&gt;0),AND($C1190=LataProjekcji,$E1190=0,$D1191&lt;=10)),$E1191,IF($C1190&lt;LataProjekcji,IF((SUM($K1192:AA1192)+$C1192)&lt;$C1191,$C1192,$C1191-SUM($K1192:AA1192)),0)),0)</f>
        <v>0</v>
      </c>
      <c r="AC1192" s="247">
        <f ca="1">ROUND(IF(OR(AND($C1190=LataProjekcji,$E1190&gt;0),AND($C1190=LataProjekcji,$E1190=0,$D1191&lt;=10)),$E1191,IF($C1190&lt;LataProjekcji,IF((SUM($K1192:AB1192)+$C1192)&lt;$C1191,$C1192,$C1191-SUM($K1192:AB1192)),0)),0)</f>
        <v>0</v>
      </c>
      <c r="AD1192" s="247">
        <f ca="1">ROUND(IF(OR(AND($C1190=LataProjekcji,$E1190&gt;0),AND($C1190=LataProjekcji,$E1190=0,$D1191&lt;=10)),$E1191,IF($C1190&lt;LataProjekcji,IF((SUM($K1192:AC1192)+$C1192)&lt;$C1191,$C1192,$C1191-SUM($K1192:AC1192)),0)),0)</f>
        <v>0</v>
      </c>
      <c r="AE1192" s="247">
        <f ca="1">ROUND(IF(OR(AND($C1190=LataProjekcji,$E1190&gt;0),AND($C1190=LataProjekcji,$E1190=0,$D1191&lt;=10)),$E1191,IF($C1190&lt;LataProjekcji,IF((SUM($K1192:AD1192)+$C1192)&lt;$C1191,$C1192,$C1191-SUM($K1192:AD1192)),0)),0)</f>
        <v>0</v>
      </c>
    </row>
    <row r="1193" spans="1:31" hidden="1">
      <c r="A1193" s="258"/>
      <c r="B1193" s="21" t="s">
        <v>396</v>
      </c>
      <c r="C1193" s="22"/>
      <c r="D1193" s="21"/>
      <c r="E1193" s="21"/>
      <c r="F1193" s="21"/>
      <c r="G1193" s="21"/>
      <c r="I1193" s="21"/>
      <c r="J1193" s="21"/>
      <c r="K1193" s="22">
        <f ca="1">ROUND(K1192,0)</f>
        <v>0</v>
      </c>
      <c r="L1193" s="22">
        <f t="shared" ref="L1193:W1193" ca="1" si="1245">ROUND(K1193+L1192,0)</f>
        <v>0</v>
      </c>
      <c r="M1193" s="22">
        <f t="shared" ca="1" si="1245"/>
        <v>0</v>
      </c>
      <c r="N1193" s="22">
        <f t="shared" ca="1" si="1245"/>
        <v>0</v>
      </c>
      <c r="O1193" s="22">
        <f t="shared" ca="1" si="1245"/>
        <v>0</v>
      </c>
      <c r="P1193" s="22">
        <f t="shared" ca="1" si="1245"/>
        <v>0</v>
      </c>
      <c r="Q1193" s="22">
        <f t="shared" ca="1" si="1245"/>
        <v>0</v>
      </c>
      <c r="R1193" s="22">
        <f t="shared" ca="1" si="1245"/>
        <v>0</v>
      </c>
      <c r="S1193" s="22">
        <f t="shared" ca="1" si="1245"/>
        <v>0</v>
      </c>
      <c r="T1193" s="22">
        <f t="shared" ca="1" si="1245"/>
        <v>0</v>
      </c>
      <c r="U1193" s="22">
        <f t="shared" ca="1" si="1245"/>
        <v>0</v>
      </c>
      <c r="V1193" s="22">
        <f t="shared" ca="1" si="1245"/>
        <v>0</v>
      </c>
      <c r="W1193" s="22">
        <f t="shared" ca="1" si="1245"/>
        <v>0</v>
      </c>
      <c r="X1193" s="22">
        <f ca="1">ROUND(W1193+X1192,0)</f>
        <v>0</v>
      </c>
      <c r="Y1193" s="22">
        <f t="shared" ref="Y1193:AA1193" ca="1" si="1246">ROUND(X1193+Y1192,0)</f>
        <v>0</v>
      </c>
      <c r="Z1193" s="22">
        <f t="shared" ca="1" si="1246"/>
        <v>0</v>
      </c>
      <c r="AA1193" s="22">
        <f t="shared" ca="1" si="1246"/>
        <v>0</v>
      </c>
      <c r="AB1193" s="22">
        <f t="shared" ref="AB1193" ca="1" si="1247">ROUND(AA1193+AB1192,0)</f>
        <v>0</v>
      </c>
      <c r="AC1193" s="22">
        <f t="shared" ref="AC1193" ca="1" si="1248">ROUND(AB1193+AC1192,0)</f>
        <v>0</v>
      </c>
      <c r="AD1193" s="22">
        <f t="shared" ref="AD1193" ca="1" si="1249">ROUND(AC1193+AD1192,0)</f>
        <v>0</v>
      </c>
      <c r="AE1193" s="22">
        <f t="shared" ref="AE1193" ca="1" si="1250">ROUND(AD1193+AE1192,0)</f>
        <v>0</v>
      </c>
    </row>
    <row r="1194" spans="1:31" hidden="1">
      <c r="A1194" s="258"/>
      <c r="B1194" s="21" t="s">
        <v>387</v>
      </c>
      <c r="C1194" s="22"/>
      <c r="D1194" s="21"/>
      <c r="E1194" s="21"/>
      <c r="F1194" s="21"/>
      <c r="G1194" s="21"/>
      <c r="I1194" s="21"/>
      <c r="J1194" s="21"/>
      <c r="K1194" s="76">
        <f t="shared" ref="K1194:W1194" ca="1" si="1251">IF($C1190=LataProjekcji,ROUND($C1191-K1193,0),ROUND(IF(K1192=0,0,$C1191-K1193),0))</f>
        <v>0</v>
      </c>
      <c r="L1194" s="76">
        <f t="shared" ca="1" si="1251"/>
        <v>0</v>
      </c>
      <c r="M1194" s="76">
        <f t="shared" ca="1" si="1251"/>
        <v>0</v>
      </c>
      <c r="N1194" s="76">
        <f t="shared" ca="1" si="1251"/>
        <v>0</v>
      </c>
      <c r="O1194" s="76">
        <f t="shared" ca="1" si="1251"/>
        <v>0</v>
      </c>
      <c r="P1194" s="76">
        <f t="shared" ca="1" si="1251"/>
        <v>0</v>
      </c>
      <c r="Q1194" s="76">
        <f t="shared" ca="1" si="1251"/>
        <v>0</v>
      </c>
      <c r="R1194" s="76">
        <f t="shared" ca="1" si="1251"/>
        <v>0</v>
      </c>
      <c r="S1194" s="76">
        <f t="shared" ca="1" si="1251"/>
        <v>0</v>
      </c>
      <c r="T1194" s="76">
        <f t="shared" ca="1" si="1251"/>
        <v>0</v>
      </c>
      <c r="U1194" s="76">
        <f t="shared" ca="1" si="1251"/>
        <v>0</v>
      </c>
      <c r="V1194" s="76">
        <f t="shared" ca="1" si="1251"/>
        <v>0</v>
      </c>
      <c r="W1194" s="76">
        <f t="shared" ca="1" si="1251"/>
        <v>0</v>
      </c>
      <c r="X1194" s="76">
        <f t="shared" ref="X1194:AA1194" ca="1" si="1252">IF($C1190=LataProjekcji,ROUND($C1191-X1193,0),ROUND(IF(X1192=0,0,$C1191-X1193),0))</f>
        <v>0</v>
      </c>
      <c r="Y1194" s="76">
        <f t="shared" ca="1" si="1252"/>
        <v>0</v>
      </c>
      <c r="Z1194" s="76">
        <f t="shared" ca="1" si="1252"/>
        <v>0</v>
      </c>
      <c r="AA1194" s="76">
        <f t="shared" ca="1" si="1252"/>
        <v>0</v>
      </c>
      <c r="AB1194" s="76">
        <f t="shared" ref="AB1194:AE1194" ca="1" si="1253">IF($C1190=LataProjekcji,ROUND($C1191-AB1193,0),ROUND(IF(AB1192=0,0,$C1191-AB1193),0))</f>
        <v>0</v>
      </c>
      <c r="AC1194" s="76">
        <f t="shared" ca="1" si="1253"/>
        <v>0</v>
      </c>
      <c r="AD1194" s="76">
        <f t="shared" ca="1" si="1253"/>
        <v>0</v>
      </c>
      <c r="AE1194" s="76">
        <f t="shared" ca="1" si="1253"/>
        <v>0</v>
      </c>
    </row>
    <row r="1195" spans="1:31" hidden="1">
      <c r="A1195" s="258"/>
      <c r="B1195" s="20"/>
      <c r="C1195" s="21"/>
      <c r="D1195" s="21"/>
      <c r="E1195" s="21"/>
      <c r="F1195" s="21"/>
      <c r="G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258"/>
      <c r="B1196" s="20" t="s">
        <v>374</v>
      </c>
      <c r="C1196" s="21">
        <f>C1189+1</f>
        <v>162</v>
      </c>
      <c r="D1196" s="453">
        <f>D1189+1</f>
        <v>423</v>
      </c>
      <c r="E1196" s="21"/>
      <c r="F1196" s="21"/>
      <c r="G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258"/>
      <c r="B1197" s="21" t="s">
        <v>394</v>
      </c>
      <c r="C1197" s="164">
        <f ca="1">IFERROR(YEAR(OFFSET($D$62,C1196,0)),0)</f>
        <v>0</v>
      </c>
      <c r="D1197" s="164">
        <f ca="1">IFERROR(MONTH(OFFSET($D$62,C1196,0)),0)</f>
        <v>0</v>
      </c>
      <c r="E1197" s="522">
        <f ca="1">IleMiesiecyDoKoncaRokuRozliczenieDotacji</f>
        <v>0</v>
      </c>
      <c r="F1197" s="21"/>
      <c r="G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258"/>
      <c r="B1198" s="21" t="s">
        <v>387</v>
      </c>
      <c r="C1198" s="244">
        <f ca="1">IF(OFFSET($F$62,C1196,0)&lt;0,0,OFFSET($F$62,C1196,0))</f>
        <v>0</v>
      </c>
      <c r="D1198" s="22" t="str">
        <f ca="1">OFFSET($C$62,C1196,0)</f>
        <v/>
      </c>
      <c r="E1198" s="22">
        <f ca="1">IF(D1198&gt;10,ROUND(($C1199/12)*$E1197,0),$C1198)</f>
        <v>0</v>
      </c>
      <c r="F1198" s="21"/>
      <c r="G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</row>
    <row r="1199" spans="1:31" hidden="1">
      <c r="A1199" s="258"/>
      <c r="B1199" s="21" t="s">
        <v>395</v>
      </c>
      <c r="C1199" s="656">
        <f ca="1">IF(ISBLANK(OFFSET($D$62,C1196,0)),0,IF(OFFSET($C$62,C1196,0)&gt;10,ROUND(C1198*D1199,0),IF(C1198&lt;0,0,C1198)))</f>
        <v>0</v>
      </c>
      <c r="D1199" s="654">
        <f ca="1">'Środki trwałe'!C2032</f>
        <v>0</v>
      </c>
      <c r="E1199" s="21"/>
      <c r="F1199" s="21"/>
      <c r="G1199" s="21"/>
      <c r="I1199" s="21"/>
      <c r="J1199" s="21"/>
      <c r="K1199" s="74">
        <f ca="1">ROUND(IF($C1197=LataProjekcji,$E1198,IF($C1197=LataProjekcji,$C1199,0)),0)</f>
        <v>0</v>
      </c>
      <c r="L1199" s="247">
        <f ca="1">ROUND(IF(OR(AND($C1197=LataProjekcji,$E1197&gt;0),AND($C1197=LataProjekcji,$E1197=0,$D1198&lt;=10)),$E1198,IF($C1197&lt;LataProjekcji,IF((SUM($K1199:K1199)+$C1199)&lt;$C1198,$C1199,$C1198-SUM($K1199:K1199)),0)),0)</f>
        <v>0</v>
      </c>
      <c r="M1199" s="247">
        <f ca="1">ROUND(IF(OR(AND($C1197=LataProjekcji,$E1197&gt;0),AND($C1197=LataProjekcji,$E1197=0,$D1198&lt;=10)),$E1198,IF($C1197&lt;LataProjekcji,IF((SUM($K1199:L1199)+$C1199)&lt;$C1198,$C1199,$C1198-SUM($K1199:L1199)),0)),0)</f>
        <v>0</v>
      </c>
      <c r="N1199" s="247">
        <f ca="1">ROUND(IF(OR(AND($C1197=LataProjekcji,$E1197&gt;0),AND($C1197=LataProjekcji,$E1197=0,$D1198&lt;=10)),$E1198,IF($C1197&lt;LataProjekcji,IF((SUM($K1199:M1199)+$C1199)&lt;$C1198,$C1199,$C1198-SUM($K1199:M1199)),0)),0)</f>
        <v>0</v>
      </c>
      <c r="O1199" s="247">
        <f ca="1">ROUND(IF(OR(AND($C1197=LataProjekcji,$E1197&gt;0),AND($C1197=LataProjekcji,$E1197=0,$D1198&lt;=10)),$E1198,IF($C1197&lt;LataProjekcji,IF((SUM($K1199:N1199)+$C1199)&lt;$C1198,$C1199,$C1198-SUM($K1199:N1199)),0)),0)</f>
        <v>0</v>
      </c>
      <c r="P1199" s="247">
        <f ca="1">ROUND(IF(OR(AND($C1197=LataProjekcji,$E1197&gt;0),AND($C1197=LataProjekcji,$E1197=0,$D1198&lt;=10)),$E1198,IF($C1197&lt;LataProjekcji,IF((SUM($K1199:O1199)+$C1199)&lt;$C1198,$C1199,$C1198-SUM($K1199:O1199)),0)),0)</f>
        <v>0</v>
      </c>
      <c r="Q1199" s="247">
        <f ca="1">ROUND(IF(OR(AND($C1197=LataProjekcji,$E1197&gt;0),AND($C1197=LataProjekcji,$E1197=0,$D1198&lt;=10)),$E1198,IF($C1197&lt;LataProjekcji,IF((SUM($K1199:P1199)+$C1199)&lt;$C1198,$C1199,$C1198-SUM($K1199:P1199)),0)),0)</f>
        <v>0</v>
      </c>
      <c r="R1199" s="247">
        <f ca="1">ROUND(IF(OR(AND($C1197=LataProjekcji,$E1197&gt;0),AND($C1197=LataProjekcji,$E1197=0,$D1198&lt;=10)),$E1198,IF($C1197&lt;LataProjekcji,IF((SUM($K1199:Q1199)+$C1199)&lt;$C1198,$C1199,$C1198-SUM($K1199:Q1199)),0)),0)</f>
        <v>0</v>
      </c>
      <c r="S1199" s="247">
        <f ca="1">ROUND(IF(OR(AND($C1197=LataProjekcji,$E1197&gt;0),AND($C1197=LataProjekcji,$E1197=0,$D1198&lt;=10)),$E1198,IF($C1197&lt;LataProjekcji,IF((SUM($K1199:R1199)+$C1199)&lt;$C1198,$C1199,$C1198-SUM($K1199:R1199)),0)),0)</f>
        <v>0</v>
      </c>
      <c r="T1199" s="247">
        <f ca="1">ROUND(IF(OR(AND($C1197=LataProjekcji,$E1197&gt;0),AND($C1197=LataProjekcji,$E1197=0,$D1198&lt;=10)),$E1198,IF($C1197&lt;LataProjekcji,IF((SUM($K1199:S1199)+$C1199)&lt;$C1198,$C1199,$C1198-SUM($K1199:S1199)),0)),0)</f>
        <v>0</v>
      </c>
      <c r="U1199" s="247">
        <f ca="1">ROUND(IF(OR(AND($C1197=LataProjekcji,$E1197&gt;0),AND($C1197=LataProjekcji,$E1197=0,$D1198&lt;=10)),$E1198,IF($C1197&lt;LataProjekcji,IF((SUM($K1199:T1199)+$C1199)&lt;$C1198,$C1199,$C1198-SUM($K1199:T1199)),0)),0)</f>
        <v>0</v>
      </c>
      <c r="V1199" s="247">
        <f ca="1">ROUND(IF(OR(AND($C1197=LataProjekcji,$E1197&gt;0),AND($C1197=LataProjekcji,$E1197=0,$D1198&lt;=10)),$E1198,IF($C1197&lt;LataProjekcji,IF((SUM($K1199:U1199)+$C1199)&lt;$C1198,$C1199,$C1198-SUM($K1199:U1199)),0)),0)</f>
        <v>0</v>
      </c>
      <c r="W1199" s="247">
        <f ca="1">ROUND(IF(OR(AND($C1197=LataProjekcji,$E1197&gt;0),AND($C1197=LataProjekcji,$E1197=0,$D1198&lt;=10)),$E1198,IF($C1197&lt;LataProjekcji,IF((SUM($K1199:V1199)+$C1199)&lt;$C1198,$C1199,$C1198-SUM($K1199:V1199)),0)),0)</f>
        <v>0</v>
      </c>
      <c r="X1199" s="247">
        <f ca="1">ROUND(IF(OR(AND($C1197=LataProjekcji,$E1197&gt;0),AND($C1197=LataProjekcji,$E1197=0,$D1198&lt;=10)),$E1198,IF($C1197&lt;LataProjekcji,IF((SUM($K1199:W1199)+$C1199)&lt;$C1198,$C1199,$C1198-SUM($K1199:W1199)),0)),0)</f>
        <v>0</v>
      </c>
      <c r="Y1199" s="247">
        <f ca="1">ROUND(IF(OR(AND($C1197=LataProjekcji,$E1197&gt;0),AND($C1197=LataProjekcji,$E1197=0,$D1198&lt;=10)),$E1198,IF($C1197&lt;LataProjekcji,IF((SUM($K1199:X1199)+$C1199)&lt;$C1198,$C1199,$C1198-SUM($K1199:X1199)),0)),0)</f>
        <v>0</v>
      </c>
      <c r="Z1199" s="247">
        <f ca="1">ROUND(IF(OR(AND($C1197=LataProjekcji,$E1197&gt;0),AND($C1197=LataProjekcji,$E1197=0,$D1198&lt;=10)),$E1198,IF($C1197&lt;LataProjekcji,IF((SUM($K1199:Y1199)+$C1199)&lt;$C1198,$C1199,$C1198-SUM($K1199:Y1199)),0)),0)</f>
        <v>0</v>
      </c>
      <c r="AA1199" s="247">
        <f ca="1">ROUND(IF(OR(AND($C1197=LataProjekcji,$E1197&gt;0),AND($C1197=LataProjekcji,$E1197=0,$D1198&lt;=10)),$E1198,IF($C1197&lt;LataProjekcji,IF((SUM($K1199:Z1199)+$C1199)&lt;$C1198,$C1199,$C1198-SUM($K1199:Z1199)),0)),0)</f>
        <v>0</v>
      </c>
      <c r="AB1199" s="247">
        <f ca="1">ROUND(IF(OR(AND($C1197=LataProjekcji,$E1197&gt;0),AND($C1197=LataProjekcji,$E1197=0,$D1198&lt;=10)),$E1198,IF($C1197&lt;LataProjekcji,IF((SUM($K1199:AA1199)+$C1199)&lt;$C1198,$C1199,$C1198-SUM($K1199:AA1199)),0)),0)</f>
        <v>0</v>
      </c>
      <c r="AC1199" s="247">
        <f ca="1">ROUND(IF(OR(AND($C1197=LataProjekcji,$E1197&gt;0),AND($C1197=LataProjekcji,$E1197=0,$D1198&lt;=10)),$E1198,IF($C1197&lt;LataProjekcji,IF((SUM($K1199:AB1199)+$C1199)&lt;$C1198,$C1199,$C1198-SUM($K1199:AB1199)),0)),0)</f>
        <v>0</v>
      </c>
      <c r="AD1199" s="247">
        <f ca="1">ROUND(IF(OR(AND($C1197=LataProjekcji,$E1197&gt;0),AND($C1197=LataProjekcji,$E1197=0,$D1198&lt;=10)),$E1198,IF($C1197&lt;LataProjekcji,IF((SUM($K1199:AC1199)+$C1199)&lt;$C1198,$C1199,$C1198-SUM($K1199:AC1199)),0)),0)</f>
        <v>0</v>
      </c>
      <c r="AE1199" s="247">
        <f ca="1">ROUND(IF(OR(AND($C1197=LataProjekcji,$E1197&gt;0),AND($C1197=LataProjekcji,$E1197=0,$D1198&lt;=10)),$E1198,IF($C1197&lt;LataProjekcji,IF((SUM($K1199:AD1199)+$C1199)&lt;$C1198,$C1199,$C1198-SUM($K1199:AD1199)),0)),0)</f>
        <v>0</v>
      </c>
    </row>
    <row r="1200" spans="1:31" hidden="1">
      <c r="A1200" s="258"/>
      <c r="B1200" s="21" t="s">
        <v>396</v>
      </c>
      <c r="C1200" s="22"/>
      <c r="D1200" s="21"/>
      <c r="E1200" s="21"/>
      <c r="F1200" s="21"/>
      <c r="G1200" s="21"/>
      <c r="I1200" s="21"/>
      <c r="J1200" s="21"/>
      <c r="K1200" s="22">
        <f ca="1">ROUND(K1199,0)</f>
        <v>0</v>
      </c>
      <c r="L1200" s="22">
        <f t="shared" ref="L1200:W1200" ca="1" si="1254">ROUND(K1200+L1199,0)</f>
        <v>0</v>
      </c>
      <c r="M1200" s="22">
        <f t="shared" ca="1" si="1254"/>
        <v>0</v>
      </c>
      <c r="N1200" s="22">
        <f t="shared" ca="1" si="1254"/>
        <v>0</v>
      </c>
      <c r="O1200" s="22">
        <f t="shared" ca="1" si="1254"/>
        <v>0</v>
      </c>
      <c r="P1200" s="22">
        <f t="shared" ca="1" si="1254"/>
        <v>0</v>
      </c>
      <c r="Q1200" s="22">
        <f t="shared" ca="1" si="1254"/>
        <v>0</v>
      </c>
      <c r="R1200" s="22">
        <f t="shared" ca="1" si="1254"/>
        <v>0</v>
      </c>
      <c r="S1200" s="22">
        <f t="shared" ca="1" si="1254"/>
        <v>0</v>
      </c>
      <c r="T1200" s="22">
        <f t="shared" ca="1" si="1254"/>
        <v>0</v>
      </c>
      <c r="U1200" s="22">
        <f t="shared" ca="1" si="1254"/>
        <v>0</v>
      </c>
      <c r="V1200" s="22">
        <f t="shared" ca="1" si="1254"/>
        <v>0</v>
      </c>
      <c r="W1200" s="22">
        <f t="shared" ca="1" si="1254"/>
        <v>0</v>
      </c>
      <c r="X1200" s="22">
        <f ca="1">ROUND(W1200+X1199,0)</f>
        <v>0</v>
      </c>
      <c r="Y1200" s="22">
        <f t="shared" ref="Y1200:AA1200" ca="1" si="1255">ROUND(X1200+Y1199,0)</f>
        <v>0</v>
      </c>
      <c r="Z1200" s="22">
        <f t="shared" ca="1" si="1255"/>
        <v>0</v>
      </c>
      <c r="AA1200" s="22">
        <f t="shared" ca="1" si="1255"/>
        <v>0</v>
      </c>
      <c r="AB1200" s="22">
        <f t="shared" ref="AB1200" ca="1" si="1256">ROUND(AA1200+AB1199,0)</f>
        <v>0</v>
      </c>
      <c r="AC1200" s="22">
        <f t="shared" ref="AC1200" ca="1" si="1257">ROUND(AB1200+AC1199,0)</f>
        <v>0</v>
      </c>
      <c r="AD1200" s="22">
        <f t="shared" ref="AD1200" ca="1" si="1258">ROUND(AC1200+AD1199,0)</f>
        <v>0</v>
      </c>
      <c r="AE1200" s="22">
        <f t="shared" ref="AE1200" ca="1" si="1259">ROUND(AD1200+AE1199,0)</f>
        <v>0</v>
      </c>
    </row>
    <row r="1201" spans="1:31" hidden="1">
      <c r="A1201" s="258"/>
      <c r="B1201" s="21" t="s">
        <v>387</v>
      </c>
      <c r="C1201" s="22"/>
      <c r="D1201" s="21"/>
      <c r="E1201" s="21"/>
      <c r="F1201" s="21"/>
      <c r="G1201" s="21"/>
      <c r="I1201" s="21"/>
      <c r="J1201" s="21"/>
      <c r="K1201" s="76">
        <f t="shared" ref="K1201:W1201" ca="1" si="1260">IF($C1197=LataProjekcji,ROUND($C1198-K1200,0),ROUND(IF(K1199=0,0,$C1198-K1200),0))</f>
        <v>0</v>
      </c>
      <c r="L1201" s="76">
        <f t="shared" ca="1" si="1260"/>
        <v>0</v>
      </c>
      <c r="M1201" s="76">
        <f t="shared" ca="1" si="1260"/>
        <v>0</v>
      </c>
      <c r="N1201" s="76">
        <f t="shared" ca="1" si="1260"/>
        <v>0</v>
      </c>
      <c r="O1201" s="76">
        <f t="shared" ca="1" si="1260"/>
        <v>0</v>
      </c>
      <c r="P1201" s="76">
        <f t="shared" ca="1" si="1260"/>
        <v>0</v>
      </c>
      <c r="Q1201" s="76">
        <f t="shared" ca="1" si="1260"/>
        <v>0</v>
      </c>
      <c r="R1201" s="76">
        <f t="shared" ca="1" si="1260"/>
        <v>0</v>
      </c>
      <c r="S1201" s="76">
        <f t="shared" ca="1" si="1260"/>
        <v>0</v>
      </c>
      <c r="T1201" s="76">
        <f t="shared" ca="1" si="1260"/>
        <v>0</v>
      </c>
      <c r="U1201" s="76">
        <f t="shared" ca="1" si="1260"/>
        <v>0</v>
      </c>
      <c r="V1201" s="76">
        <f t="shared" ca="1" si="1260"/>
        <v>0</v>
      </c>
      <c r="W1201" s="76">
        <f t="shared" ca="1" si="1260"/>
        <v>0</v>
      </c>
      <c r="X1201" s="76">
        <f t="shared" ref="X1201:AA1201" ca="1" si="1261">IF($C1197=LataProjekcji,ROUND($C1198-X1200,0),ROUND(IF(X1199=0,0,$C1198-X1200),0))</f>
        <v>0</v>
      </c>
      <c r="Y1201" s="76">
        <f t="shared" ca="1" si="1261"/>
        <v>0</v>
      </c>
      <c r="Z1201" s="76">
        <f t="shared" ca="1" si="1261"/>
        <v>0</v>
      </c>
      <c r="AA1201" s="76">
        <f t="shared" ca="1" si="1261"/>
        <v>0</v>
      </c>
      <c r="AB1201" s="76">
        <f t="shared" ref="AB1201:AE1201" ca="1" si="1262">IF($C1197=LataProjekcji,ROUND($C1198-AB1200,0),ROUND(IF(AB1199=0,0,$C1198-AB1200),0))</f>
        <v>0</v>
      </c>
      <c r="AC1201" s="76">
        <f t="shared" ca="1" si="1262"/>
        <v>0</v>
      </c>
      <c r="AD1201" s="76">
        <f t="shared" ca="1" si="1262"/>
        <v>0</v>
      </c>
      <c r="AE1201" s="76">
        <f t="shared" ca="1" si="1262"/>
        <v>0</v>
      </c>
    </row>
    <row r="1202" spans="1:31" hidden="1">
      <c r="A1202" s="258"/>
      <c r="B1202" s="21"/>
      <c r="C1202" s="22"/>
      <c r="D1202" s="21"/>
      <c r="E1202" s="21"/>
      <c r="F1202" s="21"/>
      <c r="G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258"/>
      <c r="B1203" s="20" t="s">
        <v>374</v>
      </c>
      <c r="C1203" s="21">
        <f>C1196+1</f>
        <v>163</v>
      </c>
      <c r="D1203" s="453">
        <f>D1196+1</f>
        <v>424</v>
      </c>
      <c r="E1203" s="21"/>
      <c r="F1203" s="21"/>
      <c r="G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258"/>
      <c r="B1204" s="21" t="s">
        <v>394</v>
      </c>
      <c r="C1204" s="164">
        <f ca="1">IFERROR(YEAR(OFFSET($D$62,C1203,0)),0)</f>
        <v>0</v>
      </c>
      <c r="D1204" s="164">
        <f ca="1">IFERROR(MONTH(OFFSET($D$62,C1203,0)),0)</f>
        <v>0</v>
      </c>
      <c r="E1204" s="522">
        <f ca="1">IleMiesiecyDoKoncaRokuRozliczenieDotacji</f>
        <v>0</v>
      </c>
      <c r="F1204" s="21"/>
      <c r="G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258"/>
      <c r="B1205" s="21" t="s">
        <v>387</v>
      </c>
      <c r="C1205" s="244">
        <f ca="1">IF(OFFSET($F$62,C1203,0)&lt;0,0,OFFSET($F$62,C1203,0))</f>
        <v>0</v>
      </c>
      <c r="D1205" s="22" t="str">
        <f ca="1">OFFSET($C$62,C1203,0)</f>
        <v/>
      </c>
      <c r="E1205" s="22">
        <f ca="1">IF(D1205&gt;10,ROUND(($C1206/12)*$E1204,0),$C1205)</f>
        <v>0</v>
      </c>
      <c r="F1205" s="21"/>
      <c r="G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</row>
    <row r="1206" spans="1:31" hidden="1">
      <c r="A1206" s="258"/>
      <c r="B1206" s="21" t="s">
        <v>395</v>
      </c>
      <c r="C1206" s="656">
        <f ca="1">IF(ISBLANK(OFFSET($D$62,C1203,0)),0,IF(OFFSET($C$62,C1203,0)&gt;10,ROUND(C1205*D1206,0),IF(C1205&lt;0,0,C1205)))</f>
        <v>0</v>
      </c>
      <c r="D1206" s="654">
        <f ca="1">'Środki trwałe'!C2039</f>
        <v>0</v>
      </c>
      <c r="E1206" s="21"/>
      <c r="F1206" s="21"/>
      <c r="G1206" s="21"/>
      <c r="I1206" s="21"/>
      <c r="J1206" s="21"/>
      <c r="K1206" s="74">
        <f ca="1">ROUND(IF($C1204=LataProjekcji,$E1205,IF($C1204=LataProjekcji,$C1206,0)),0)</f>
        <v>0</v>
      </c>
      <c r="L1206" s="247">
        <f ca="1">ROUND(IF(OR(AND($C1204=LataProjekcji,$E1204&gt;0),AND($C1204=LataProjekcji,$E1204=0,$D1205&lt;=10)),$E1205,IF($C1204&lt;LataProjekcji,IF((SUM($K1206:K1206)+$C1206)&lt;$C1205,$C1206,$C1205-SUM($K1206:K1206)),0)),0)</f>
        <v>0</v>
      </c>
      <c r="M1206" s="247">
        <f ca="1">ROUND(IF(OR(AND($C1204=LataProjekcji,$E1204&gt;0),AND($C1204=LataProjekcji,$E1204=0,$D1205&lt;=10)),$E1205,IF($C1204&lt;LataProjekcji,IF((SUM($K1206:L1206)+$C1206)&lt;$C1205,$C1206,$C1205-SUM($K1206:L1206)),0)),0)</f>
        <v>0</v>
      </c>
      <c r="N1206" s="247">
        <f ca="1">ROUND(IF(OR(AND($C1204=LataProjekcji,$E1204&gt;0),AND($C1204=LataProjekcji,$E1204=0,$D1205&lt;=10)),$E1205,IF($C1204&lt;LataProjekcji,IF((SUM($K1206:M1206)+$C1206)&lt;$C1205,$C1206,$C1205-SUM($K1206:M1206)),0)),0)</f>
        <v>0</v>
      </c>
      <c r="O1206" s="247">
        <f ca="1">ROUND(IF(OR(AND($C1204=LataProjekcji,$E1204&gt;0),AND($C1204=LataProjekcji,$E1204=0,$D1205&lt;=10)),$E1205,IF($C1204&lt;LataProjekcji,IF((SUM($K1206:N1206)+$C1206)&lt;$C1205,$C1206,$C1205-SUM($K1206:N1206)),0)),0)</f>
        <v>0</v>
      </c>
      <c r="P1206" s="247">
        <f ca="1">ROUND(IF(OR(AND($C1204=LataProjekcji,$E1204&gt;0),AND($C1204=LataProjekcji,$E1204=0,$D1205&lt;=10)),$E1205,IF($C1204&lt;LataProjekcji,IF((SUM($K1206:O1206)+$C1206)&lt;$C1205,$C1206,$C1205-SUM($K1206:O1206)),0)),0)</f>
        <v>0</v>
      </c>
      <c r="Q1206" s="247">
        <f ca="1">ROUND(IF(OR(AND($C1204=LataProjekcji,$E1204&gt;0),AND($C1204=LataProjekcji,$E1204=0,$D1205&lt;=10)),$E1205,IF($C1204&lt;LataProjekcji,IF((SUM($K1206:P1206)+$C1206)&lt;$C1205,$C1206,$C1205-SUM($K1206:P1206)),0)),0)</f>
        <v>0</v>
      </c>
      <c r="R1206" s="247">
        <f ca="1">ROUND(IF(OR(AND($C1204=LataProjekcji,$E1204&gt;0),AND($C1204=LataProjekcji,$E1204=0,$D1205&lt;=10)),$E1205,IF($C1204&lt;LataProjekcji,IF((SUM($K1206:Q1206)+$C1206)&lt;$C1205,$C1206,$C1205-SUM($K1206:Q1206)),0)),0)</f>
        <v>0</v>
      </c>
      <c r="S1206" s="247">
        <f ca="1">ROUND(IF(OR(AND($C1204=LataProjekcji,$E1204&gt;0),AND($C1204=LataProjekcji,$E1204=0,$D1205&lt;=10)),$E1205,IF($C1204&lt;LataProjekcji,IF((SUM($K1206:R1206)+$C1206)&lt;$C1205,$C1206,$C1205-SUM($K1206:R1206)),0)),0)</f>
        <v>0</v>
      </c>
      <c r="T1206" s="247">
        <f ca="1">ROUND(IF(OR(AND($C1204=LataProjekcji,$E1204&gt;0),AND($C1204=LataProjekcji,$E1204=0,$D1205&lt;=10)),$E1205,IF($C1204&lt;LataProjekcji,IF((SUM($K1206:S1206)+$C1206)&lt;$C1205,$C1206,$C1205-SUM($K1206:S1206)),0)),0)</f>
        <v>0</v>
      </c>
      <c r="U1206" s="247">
        <f ca="1">ROUND(IF(OR(AND($C1204=LataProjekcji,$E1204&gt;0),AND($C1204=LataProjekcji,$E1204=0,$D1205&lt;=10)),$E1205,IF($C1204&lt;LataProjekcji,IF((SUM($K1206:T1206)+$C1206)&lt;$C1205,$C1206,$C1205-SUM($K1206:T1206)),0)),0)</f>
        <v>0</v>
      </c>
      <c r="V1206" s="247">
        <f ca="1">ROUND(IF(OR(AND($C1204=LataProjekcji,$E1204&gt;0),AND($C1204=LataProjekcji,$E1204=0,$D1205&lt;=10)),$E1205,IF($C1204&lt;LataProjekcji,IF((SUM($K1206:U1206)+$C1206)&lt;$C1205,$C1206,$C1205-SUM($K1206:U1206)),0)),0)</f>
        <v>0</v>
      </c>
      <c r="W1206" s="247">
        <f ca="1">ROUND(IF(OR(AND($C1204=LataProjekcji,$E1204&gt;0),AND($C1204=LataProjekcji,$E1204=0,$D1205&lt;=10)),$E1205,IF($C1204&lt;LataProjekcji,IF((SUM($K1206:V1206)+$C1206)&lt;$C1205,$C1206,$C1205-SUM($K1206:V1206)),0)),0)</f>
        <v>0</v>
      </c>
      <c r="X1206" s="247">
        <f ca="1">ROUND(IF(OR(AND($C1204=LataProjekcji,$E1204&gt;0),AND($C1204=LataProjekcji,$E1204=0,$D1205&lt;=10)),$E1205,IF($C1204&lt;LataProjekcji,IF((SUM($K1206:W1206)+$C1206)&lt;$C1205,$C1206,$C1205-SUM($K1206:W1206)),0)),0)</f>
        <v>0</v>
      </c>
      <c r="Y1206" s="247">
        <f ca="1">ROUND(IF(OR(AND($C1204=LataProjekcji,$E1204&gt;0),AND($C1204=LataProjekcji,$E1204=0,$D1205&lt;=10)),$E1205,IF($C1204&lt;LataProjekcji,IF((SUM($K1206:X1206)+$C1206)&lt;$C1205,$C1206,$C1205-SUM($K1206:X1206)),0)),0)</f>
        <v>0</v>
      </c>
      <c r="Z1206" s="247">
        <f ca="1">ROUND(IF(OR(AND($C1204=LataProjekcji,$E1204&gt;0),AND($C1204=LataProjekcji,$E1204=0,$D1205&lt;=10)),$E1205,IF($C1204&lt;LataProjekcji,IF((SUM($K1206:Y1206)+$C1206)&lt;$C1205,$C1206,$C1205-SUM($K1206:Y1206)),0)),0)</f>
        <v>0</v>
      </c>
      <c r="AA1206" s="247">
        <f ca="1">ROUND(IF(OR(AND($C1204=LataProjekcji,$E1204&gt;0),AND($C1204=LataProjekcji,$E1204=0,$D1205&lt;=10)),$E1205,IF($C1204&lt;LataProjekcji,IF((SUM($K1206:Z1206)+$C1206)&lt;$C1205,$C1206,$C1205-SUM($K1206:Z1206)),0)),0)</f>
        <v>0</v>
      </c>
      <c r="AB1206" s="247">
        <f ca="1">ROUND(IF(OR(AND($C1204=LataProjekcji,$E1204&gt;0),AND($C1204=LataProjekcji,$E1204=0,$D1205&lt;=10)),$E1205,IF($C1204&lt;LataProjekcji,IF((SUM($K1206:AA1206)+$C1206)&lt;$C1205,$C1206,$C1205-SUM($K1206:AA1206)),0)),0)</f>
        <v>0</v>
      </c>
      <c r="AC1206" s="247">
        <f ca="1">ROUND(IF(OR(AND($C1204=LataProjekcji,$E1204&gt;0),AND($C1204=LataProjekcji,$E1204=0,$D1205&lt;=10)),$E1205,IF($C1204&lt;LataProjekcji,IF((SUM($K1206:AB1206)+$C1206)&lt;$C1205,$C1206,$C1205-SUM($K1206:AB1206)),0)),0)</f>
        <v>0</v>
      </c>
      <c r="AD1206" s="247">
        <f ca="1">ROUND(IF(OR(AND($C1204=LataProjekcji,$E1204&gt;0),AND($C1204=LataProjekcji,$E1204=0,$D1205&lt;=10)),$E1205,IF($C1204&lt;LataProjekcji,IF((SUM($K1206:AC1206)+$C1206)&lt;$C1205,$C1206,$C1205-SUM($K1206:AC1206)),0)),0)</f>
        <v>0</v>
      </c>
      <c r="AE1206" s="247">
        <f ca="1">ROUND(IF(OR(AND($C1204=LataProjekcji,$E1204&gt;0),AND($C1204=LataProjekcji,$E1204=0,$D1205&lt;=10)),$E1205,IF($C1204&lt;LataProjekcji,IF((SUM($K1206:AD1206)+$C1206)&lt;$C1205,$C1206,$C1205-SUM($K1206:AD1206)),0)),0)</f>
        <v>0</v>
      </c>
    </row>
    <row r="1207" spans="1:31" hidden="1">
      <c r="A1207" s="258"/>
      <c r="B1207" s="21" t="s">
        <v>396</v>
      </c>
      <c r="C1207" s="22"/>
      <c r="D1207" s="21"/>
      <c r="E1207" s="21"/>
      <c r="F1207" s="21"/>
      <c r="G1207" s="21"/>
      <c r="I1207" s="21"/>
      <c r="J1207" s="21"/>
      <c r="K1207" s="22">
        <f ca="1">ROUND(K1206,0)</f>
        <v>0</v>
      </c>
      <c r="L1207" s="22">
        <f t="shared" ref="L1207:W1207" ca="1" si="1263">ROUND(K1207+L1206,0)</f>
        <v>0</v>
      </c>
      <c r="M1207" s="22">
        <f t="shared" ca="1" si="1263"/>
        <v>0</v>
      </c>
      <c r="N1207" s="22">
        <f t="shared" ca="1" si="1263"/>
        <v>0</v>
      </c>
      <c r="O1207" s="22">
        <f t="shared" ca="1" si="1263"/>
        <v>0</v>
      </c>
      <c r="P1207" s="22">
        <f t="shared" ca="1" si="1263"/>
        <v>0</v>
      </c>
      <c r="Q1207" s="22">
        <f t="shared" ca="1" si="1263"/>
        <v>0</v>
      </c>
      <c r="R1207" s="22">
        <f t="shared" ca="1" si="1263"/>
        <v>0</v>
      </c>
      <c r="S1207" s="22">
        <f t="shared" ca="1" si="1263"/>
        <v>0</v>
      </c>
      <c r="T1207" s="22">
        <f t="shared" ca="1" si="1263"/>
        <v>0</v>
      </c>
      <c r="U1207" s="22">
        <f t="shared" ca="1" si="1263"/>
        <v>0</v>
      </c>
      <c r="V1207" s="22">
        <f t="shared" ca="1" si="1263"/>
        <v>0</v>
      </c>
      <c r="W1207" s="22">
        <f t="shared" ca="1" si="1263"/>
        <v>0</v>
      </c>
      <c r="X1207" s="22">
        <f ca="1">ROUND(W1207+X1206,0)</f>
        <v>0</v>
      </c>
      <c r="Y1207" s="22">
        <f t="shared" ref="Y1207:AA1207" ca="1" si="1264">ROUND(X1207+Y1206,0)</f>
        <v>0</v>
      </c>
      <c r="Z1207" s="22">
        <f t="shared" ca="1" si="1264"/>
        <v>0</v>
      </c>
      <c r="AA1207" s="22">
        <f t="shared" ca="1" si="1264"/>
        <v>0</v>
      </c>
      <c r="AB1207" s="22">
        <f t="shared" ref="AB1207" ca="1" si="1265">ROUND(AA1207+AB1206,0)</f>
        <v>0</v>
      </c>
      <c r="AC1207" s="22">
        <f t="shared" ref="AC1207" ca="1" si="1266">ROUND(AB1207+AC1206,0)</f>
        <v>0</v>
      </c>
      <c r="AD1207" s="22">
        <f t="shared" ref="AD1207" ca="1" si="1267">ROUND(AC1207+AD1206,0)</f>
        <v>0</v>
      </c>
      <c r="AE1207" s="22">
        <f t="shared" ref="AE1207" ca="1" si="1268">ROUND(AD1207+AE1206,0)</f>
        <v>0</v>
      </c>
    </row>
    <row r="1208" spans="1:31" hidden="1">
      <c r="A1208" s="258"/>
      <c r="B1208" s="21" t="s">
        <v>387</v>
      </c>
      <c r="C1208" s="22"/>
      <c r="D1208" s="21"/>
      <c r="E1208" s="21"/>
      <c r="F1208" s="21"/>
      <c r="G1208" s="21"/>
      <c r="I1208" s="21"/>
      <c r="J1208" s="21"/>
      <c r="K1208" s="76">
        <f t="shared" ref="K1208:W1208" ca="1" si="1269">IF($C1204=LataProjekcji,ROUND($C1205-K1207,0),ROUND(IF(K1206=0,0,$C1205-K1207),0))</f>
        <v>0</v>
      </c>
      <c r="L1208" s="76">
        <f t="shared" ca="1" si="1269"/>
        <v>0</v>
      </c>
      <c r="M1208" s="76">
        <f t="shared" ca="1" si="1269"/>
        <v>0</v>
      </c>
      <c r="N1208" s="76">
        <f t="shared" ca="1" si="1269"/>
        <v>0</v>
      </c>
      <c r="O1208" s="76">
        <f t="shared" ca="1" si="1269"/>
        <v>0</v>
      </c>
      <c r="P1208" s="76">
        <f t="shared" ca="1" si="1269"/>
        <v>0</v>
      </c>
      <c r="Q1208" s="76">
        <f t="shared" ca="1" si="1269"/>
        <v>0</v>
      </c>
      <c r="R1208" s="76">
        <f t="shared" ca="1" si="1269"/>
        <v>0</v>
      </c>
      <c r="S1208" s="76">
        <f t="shared" ca="1" si="1269"/>
        <v>0</v>
      </c>
      <c r="T1208" s="76">
        <f t="shared" ca="1" si="1269"/>
        <v>0</v>
      </c>
      <c r="U1208" s="76">
        <f t="shared" ca="1" si="1269"/>
        <v>0</v>
      </c>
      <c r="V1208" s="76">
        <f t="shared" ca="1" si="1269"/>
        <v>0</v>
      </c>
      <c r="W1208" s="76">
        <f t="shared" ca="1" si="1269"/>
        <v>0</v>
      </c>
      <c r="X1208" s="76">
        <f t="shared" ref="X1208:AA1208" ca="1" si="1270">IF($C1204=LataProjekcji,ROUND($C1205-X1207,0),ROUND(IF(X1206=0,0,$C1205-X1207),0))</f>
        <v>0</v>
      </c>
      <c r="Y1208" s="76">
        <f t="shared" ca="1" si="1270"/>
        <v>0</v>
      </c>
      <c r="Z1208" s="76">
        <f t="shared" ca="1" si="1270"/>
        <v>0</v>
      </c>
      <c r="AA1208" s="76">
        <f t="shared" ca="1" si="1270"/>
        <v>0</v>
      </c>
      <c r="AB1208" s="76">
        <f t="shared" ref="AB1208:AE1208" ca="1" si="1271">IF($C1204=LataProjekcji,ROUND($C1205-AB1207,0),ROUND(IF(AB1206=0,0,$C1205-AB1207),0))</f>
        <v>0</v>
      </c>
      <c r="AC1208" s="76">
        <f t="shared" ca="1" si="1271"/>
        <v>0</v>
      </c>
      <c r="AD1208" s="76">
        <f t="shared" ca="1" si="1271"/>
        <v>0</v>
      </c>
      <c r="AE1208" s="76">
        <f t="shared" ca="1" si="1271"/>
        <v>0</v>
      </c>
    </row>
    <row r="1209" spans="1:31" hidden="1">
      <c r="A1209" s="258"/>
      <c r="B1209" s="21"/>
      <c r="C1209" s="22"/>
      <c r="D1209" s="21"/>
      <c r="E1209" s="21"/>
      <c r="F1209" s="21"/>
      <c r="G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258"/>
      <c r="B1210" s="20" t="s">
        <v>374</v>
      </c>
      <c r="C1210" s="21">
        <f>C1203+1</f>
        <v>164</v>
      </c>
      <c r="D1210" s="453">
        <f>D1203+1</f>
        <v>425</v>
      </c>
      <c r="E1210" s="21"/>
      <c r="F1210" s="21"/>
      <c r="G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258"/>
      <c r="B1211" s="21" t="s">
        <v>394</v>
      </c>
      <c r="C1211" s="164">
        <f ca="1">IFERROR(YEAR(OFFSET($D$62,C1210,0)),0)</f>
        <v>0</v>
      </c>
      <c r="D1211" s="164">
        <f ca="1">IFERROR(MONTH(OFFSET($D$62,C1210,0)),0)</f>
        <v>0</v>
      </c>
      <c r="E1211" s="522">
        <f ca="1">IleMiesiecyDoKoncaRokuRozliczenieDotacji</f>
        <v>0</v>
      </c>
      <c r="F1211" s="21"/>
      <c r="G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258"/>
      <c r="B1212" s="21" t="s">
        <v>387</v>
      </c>
      <c r="C1212" s="244">
        <f ca="1">IF(OFFSET($F$62,C1210,0)&lt;0,0,OFFSET($F$62,C1210,0))</f>
        <v>0</v>
      </c>
      <c r="D1212" s="22" t="str">
        <f ca="1">OFFSET($C$62,C1210,0)</f>
        <v/>
      </c>
      <c r="E1212" s="22">
        <f ca="1">IF(D1212&gt;10,ROUND(($C1213/12)*$E1211,0),$C1212)</f>
        <v>0</v>
      </c>
      <c r="F1212" s="21"/>
      <c r="G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</row>
    <row r="1213" spans="1:31" hidden="1">
      <c r="A1213" s="258"/>
      <c r="B1213" s="21" t="s">
        <v>395</v>
      </c>
      <c r="C1213" s="656">
        <f ca="1">IF(ISBLANK(OFFSET($D$62,C1210,0)),0,IF(OFFSET($C$62,C1210,0)&gt;10,ROUND(C1212*D1213,0),IF(C1212&lt;0,0,C1212)))</f>
        <v>0</v>
      </c>
      <c r="D1213" s="654">
        <f ca="1">'Środki trwałe'!C2046</f>
        <v>0</v>
      </c>
      <c r="E1213" s="21"/>
      <c r="F1213" s="21"/>
      <c r="G1213" s="21"/>
      <c r="I1213" s="21"/>
      <c r="J1213" s="21"/>
      <c r="K1213" s="74">
        <f ca="1">ROUND(IF($C1211=LataProjekcji,$E1212,IF($C1211=LataProjekcji,$C1213,0)),0)</f>
        <v>0</v>
      </c>
      <c r="L1213" s="247">
        <f ca="1">ROUND(IF(OR(AND($C1211=LataProjekcji,$E1211&gt;0),AND($C1211=LataProjekcji,$E1211=0,$D1212&lt;=10)),$E1212,IF($C1211&lt;LataProjekcji,IF((SUM($K1213:K1213)+$C1213)&lt;$C1212,$C1213,$C1212-SUM($K1213:K1213)),0)),0)</f>
        <v>0</v>
      </c>
      <c r="M1213" s="247">
        <f ca="1">ROUND(IF(OR(AND($C1211=LataProjekcji,$E1211&gt;0),AND($C1211=LataProjekcji,$E1211=0,$D1212&lt;=10)),$E1212,IF($C1211&lt;LataProjekcji,IF((SUM($K1213:L1213)+$C1213)&lt;$C1212,$C1213,$C1212-SUM($K1213:L1213)),0)),0)</f>
        <v>0</v>
      </c>
      <c r="N1213" s="247">
        <f ca="1">ROUND(IF(OR(AND($C1211=LataProjekcji,$E1211&gt;0),AND($C1211=LataProjekcji,$E1211=0,$D1212&lt;=10)),$E1212,IF($C1211&lt;LataProjekcji,IF((SUM($K1213:M1213)+$C1213)&lt;$C1212,$C1213,$C1212-SUM($K1213:M1213)),0)),0)</f>
        <v>0</v>
      </c>
      <c r="O1213" s="247">
        <f ca="1">ROUND(IF(OR(AND($C1211=LataProjekcji,$E1211&gt;0),AND($C1211=LataProjekcji,$E1211=0,$D1212&lt;=10)),$E1212,IF($C1211&lt;LataProjekcji,IF((SUM($K1213:N1213)+$C1213)&lt;$C1212,$C1213,$C1212-SUM($K1213:N1213)),0)),0)</f>
        <v>0</v>
      </c>
      <c r="P1213" s="247">
        <f ca="1">ROUND(IF(OR(AND($C1211=LataProjekcji,$E1211&gt;0),AND($C1211=LataProjekcji,$E1211=0,$D1212&lt;=10)),$E1212,IF($C1211&lt;LataProjekcji,IF((SUM($K1213:O1213)+$C1213)&lt;$C1212,$C1213,$C1212-SUM($K1213:O1213)),0)),0)</f>
        <v>0</v>
      </c>
      <c r="Q1213" s="247">
        <f ca="1">ROUND(IF(OR(AND($C1211=LataProjekcji,$E1211&gt;0),AND($C1211=LataProjekcji,$E1211=0,$D1212&lt;=10)),$E1212,IF($C1211&lt;LataProjekcji,IF((SUM($K1213:P1213)+$C1213)&lt;$C1212,$C1213,$C1212-SUM($K1213:P1213)),0)),0)</f>
        <v>0</v>
      </c>
      <c r="R1213" s="247">
        <f ca="1">ROUND(IF(OR(AND($C1211=LataProjekcji,$E1211&gt;0),AND($C1211=LataProjekcji,$E1211=0,$D1212&lt;=10)),$E1212,IF($C1211&lt;LataProjekcji,IF((SUM($K1213:Q1213)+$C1213)&lt;$C1212,$C1213,$C1212-SUM($K1213:Q1213)),0)),0)</f>
        <v>0</v>
      </c>
      <c r="S1213" s="247">
        <f ca="1">ROUND(IF(OR(AND($C1211=LataProjekcji,$E1211&gt;0),AND($C1211=LataProjekcji,$E1211=0,$D1212&lt;=10)),$E1212,IF($C1211&lt;LataProjekcji,IF((SUM($K1213:R1213)+$C1213)&lt;$C1212,$C1213,$C1212-SUM($K1213:R1213)),0)),0)</f>
        <v>0</v>
      </c>
      <c r="T1213" s="247">
        <f ca="1">ROUND(IF(OR(AND($C1211=LataProjekcji,$E1211&gt;0),AND($C1211=LataProjekcji,$E1211=0,$D1212&lt;=10)),$E1212,IF($C1211&lt;LataProjekcji,IF((SUM($K1213:S1213)+$C1213)&lt;$C1212,$C1213,$C1212-SUM($K1213:S1213)),0)),0)</f>
        <v>0</v>
      </c>
      <c r="U1213" s="247">
        <f ca="1">ROUND(IF(OR(AND($C1211=LataProjekcji,$E1211&gt;0),AND($C1211=LataProjekcji,$E1211=0,$D1212&lt;=10)),$E1212,IF($C1211&lt;LataProjekcji,IF((SUM($K1213:T1213)+$C1213)&lt;$C1212,$C1213,$C1212-SUM($K1213:T1213)),0)),0)</f>
        <v>0</v>
      </c>
      <c r="V1213" s="247">
        <f ca="1">ROUND(IF(OR(AND($C1211=LataProjekcji,$E1211&gt;0),AND($C1211=LataProjekcji,$E1211=0,$D1212&lt;=10)),$E1212,IF($C1211&lt;LataProjekcji,IF((SUM($K1213:U1213)+$C1213)&lt;$C1212,$C1213,$C1212-SUM($K1213:U1213)),0)),0)</f>
        <v>0</v>
      </c>
      <c r="W1213" s="247">
        <f ca="1">ROUND(IF(OR(AND($C1211=LataProjekcji,$E1211&gt;0),AND($C1211=LataProjekcji,$E1211=0,$D1212&lt;=10)),$E1212,IF($C1211&lt;LataProjekcji,IF((SUM($K1213:V1213)+$C1213)&lt;$C1212,$C1213,$C1212-SUM($K1213:V1213)),0)),0)</f>
        <v>0</v>
      </c>
      <c r="X1213" s="247">
        <f ca="1">ROUND(IF(OR(AND($C1211=LataProjekcji,$E1211&gt;0),AND($C1211=LataProjekcji,$E1211=0,$D1212&lt;=10)),$E1212,IF($C1211&lt;LataProjekcji,IF((SUM($K1213:W1213)+$C1213)&lt;$C1212,$C1213,$C1212-SUM($K1213:W1213)),0)),0)</f>
        <v>0</v>
      </c>
      <c r="Y1213" s="247">
        <f ca="1">ROUND(IF(OR(AND($C1211=LataProjekcji,$E1211&gt;0),AND($C1211=LataProjekcji,$E1211=0,$D1212&lt;=10)),$E1212,IF($C1211&lt;LataProjekcji,IF((SUM($K1213:X1213)+$C1213)&lt;$C1212,$C1213,$C1212-SUM($K1213:X1213)),0)),0)</f>
        <v>0</v>
      </c>
      <c r="Z1213" s="247">
        <f ca="1">ROUND(IF(OR(AND($C1211=LataProjekcji,$E1211&gt;0),AND($C1211=LataProjekcji,$E1211=0,$D1212&lt;=10)),$E1212,IF($C1211&lt;LataProjekcji,IF((SUM($K1213:Y1213)+$C1213)&lt;$C1212,$C1213,$C1212-SUM($K1213:Y1213)),0)),0)</f>
        <v>0</v>
      </c>
      <c r="AA1213" s="247">
        <f ca="1">ROUND(IF(OR(AND($C1211=LataProjekcji,$E1211&gt;0),AND($C1211=LataProjekcji,$E1211=0,$D1212&lt;=10)),$E1212,IF($C1211&lt;LataProjekcji,IF((SUM($K1213:Z1213)+$C1213)&lt;$C1212,$C1213,$C1212-SUM($K1213:Z1213)),0)),0)</f>
        <v>0</v>
      </c>
      <c r="AB1213" s="247">
        <f ca="1">ROUND(IF(OR(AND($C1211=LataProjekcji,$E1211&gt;0),AND($C1211=LataProjekcji,$E1211=0,$D1212&lt;=10)),$E1212,IF($C1211&lt;LataProjekcji,IF((SUM($K1213:AA1213)+$C1213)&lt;$C1212,$C1213,$C1212-SUM($K1213:AA1213)),0)),0)</f>
        <v>0</v>
      </c>
      <c r="AC1213" s="247">
        <f ca="1">ROUND(IF(OR(AND($C1211=LataProjekcji,$E1211&gt;0),AND($C1211=LataProjekcji,$E1211=0,$D1212&lt;=10)),$E1212,IF($C1211&lt;LataProjekcji,IF((SUM($K1213:AB1213)+$C1213)&lt;$C1212,$C1213,$C1212-SUM($K1213:AB1213)),0)),0)</f>
        <v>0</v>
      </c>
      <c r="AD1213" s="247">
        <f ca="1">ROUND(IF(OR(AND($C1211=LataProjekcji,$E1211&gt;0),AND($C1211=LataProjekcji,$E1211=0,$D1212&lt;=10)),$E1212,IF($C1211&lt;LataProjekcji,IF((SUM($K1213:AC1213)+$C1213)&lt;$C1212,$C1213,$C1212-SUM($K1213:AC1213)),0)),0)</f>
        <v>0</v>
      </c>
      <c r="AE1213" s="247">
        <f ca="1">ROUND(IF(OR(AND($C1211=LataProjekcji,$E1211&gt;0),AND($C1211=LataProjekcji,$E1211=0,$D1212&lt;=10)),$E1212,IF($C1211&lt;LataProjekcji,IF((SUM($K1213:AD1213)+$C1213)&lt;$C1212,$C1213,$C1212-SUM($K1213:AD1213)),0)),0)</f>
        <v>0</v>
      </c>
    </row>
    <row r="1214" spans="1:31" hidden="1">
      <c r="A1214" s="258"/>
      <c r="B1214" s="21" t="s">
        <v>396</v>
      </c>
      <c r="C1214" s="22"/>
      <c r="D1214" s="21"/>
      <c r="E1214" s="21"/>
      <c r="F1214" s="21"/>
      <c r="G1214" s="21"/>
      <c r="I1214" s="21"/>
      <c r="J1214" s="21"/>
      <c r="K1214" s="22">
        <f ca="1">ROUND(K1213,0)</f>
        <v>0</v>
      </c>
      <c r="L1214" s="22">
        <f t="shared" ref="L1214:W1214" ca="1" si="1272">ROUND(K1214+L1213,0)</f>
        <v>0</v>
      </c>
      <c r="M1214" s="22">
        <f t="shared" ca="1" si="1272"/>
        <v>0</v>
      </c>
      <c r="N1214" s="22">
        <f t="shared" ca="1" si="1272"/>
        <v>0</v>
      </c>
      <c r="O1214" s="22">
        <f t="shared" ca="1" si="1272"/>
        <v>0</v>
      </c>
      <c r="P1214" s="22">
        <f t="shared" ca="1" si="1272"/>
        <v>0</v>
      </c>
      <c r="Q1214" s="22">
        <f t="shared" ca="1" si="1272"/>
        <v>0</v>
      </c>
      <c r="R1214" s="22">
        <f t="shared" ca="1" si="1272"/>
        <v>0</v>
      </c>
      <c r="S1214" s="22">
        <f t="shared" ca="1" si="1272"/>
        <v>0</v>
      </c>
      <c r="T1214" s="22">
        <f t="shared" ca="1" si="1272"/>
        <v>0</v>
      </c>
      <c r="U1214" s="22">
        <f t="shared" ca="1" si="1272"/>
        <v>0</v>
      </c>
      <c r="V1214" s="22">
        <f t="shared" ca="1" si="1272"/>
        <v>0</v>
      </c>
      <c r="W1214" s="22">
        <f t="shared" ca="1" si="1272"/>
        <v>0</v>
      </c>
      <c r="X1214" s="22">
        <f ca="1">ROUND(W1214+X1213,0)</f>
        <v>0</v>
      </c>
      <c r="Y1214" s="22">
        <f t="shared" ref="Y1214:AA1214" ca="1" si="1273">ROUND(X1214+Y1213,0)</f>
        <v>0</v>
      </c>
      <c r="Z1214" s="22">
        <f t="shared" ca="1" si="1273"/>
        <v>0</v>
      </c>
      <c r="AA1214" s="22">
        <f t="shared" ca="1" si="1273"/>
        <v>0</v>
      </c>
      <c r="AB1214" s="22">
        <f t="shared" ref="AB1214" ca="1" si="1274">ROUND(AA1214+AB1213,0)</f>
        <v>0</v>
      </c>
      <c r="AC1214" s="22">
        <f t="shared" ref="AC1214" ca="1" si="1275">ROUND(AB1214+AC1213,0)</f>
        <v>0</v>
      </c>
      <c r="AD1214" s="22">
        <f t="shared" ref="AD1214" ca="1" si="1276">ROUND(AC1214+AD1213,0)</f>
        <v>0</v>
      </c>
      <c r="AE1214" s="22">
        <f t="shared" ref="AE1214" ca="1" si="1277">ROUND(AD1214+AE1213,0)</f>
        <v>0</v>
      </c>
    </row>
    <row r="1215" spans="1:31" hidden="1">
      <c r="A1215" s="258"/>
      <c r="B1215" s="21" t="s">
        <v>387</v>
      </c>
      <c r="C1215" s="22"/>
      <c r="D1215" s="21"/>
      <c r="E1215" s="21"/>
      <c r="F1215" s="21"/>
      <c r="G1215" s="21"/>
      <c r="I1215" s="21"/>
      <c r="J1215" s="21"/>
      <c r="K1215" s="76">
        <f t="shared" ref="K1215:W1215" ca="1" si="1278">IF($C1211=LataProjekcji,ROUND($C1212-K1214,0),ROUND(IF(K1213=0,0,$C1212-K1214),0))</f>
        <v>0</v>
      </c>
      <c r="L1215" s="76">
        <f t="shared" ca="1" si="1278"/>
        <v>0</v>
      </c>
      <c r="M1215" s="76">
        <f t="shared" ca="1" si="1278"/>
        <v>0</v>
      </c>
      <c r="N1215" s="76">
        <f t="shared" ca="1" si="1278"/>
        <v>0</v>
      </c>
      <c r="O1215" s="76">
        <f t="shared" ca="1" si="1278"/>
        <v>0</v>
      </c>
      <c r="P1215" s="76">
        <f t="shared" ca="1" si="1278"/>
        <v>0</v>
      </c>
      <c r="Q1215" s="76">
        <f t="shared" ca="1" si="1278"/>
        <v>0</v>
      </c>
      <c r="R1215" s="76">
        <f t="shared" ca="1" si="1278"/>
        <v>0</v>
      </c>
      <c r="S1215" s="76">
        <f t="shared" ca="1" si="1278"/>
        <v>0</v>
      </c>
      <c r="T1215" s="76">
        <f t="shared" ca="1" si="1278"/>
        <v>0</v>
      </c>
      <c r="U1215" s="76">
        <f t="shared" ca="1" si="1278"/>
        <v>0</v>
      </c>
      <c r="V1215" s="76">
        <f t="shared" ca="1" si="1278"/>
        <v>0</v>
      </c>
      <c r="W1215" s="76">
        <f t="shared" ca="1" si="1278"/>
        <v>0</v>
      </c>
      <c r="X1215" s="76">
        <f t="shared" ref="X1215:AA1215" ca="1" si="1279">IF($C1211=LataProjekcji,ROUND($C1212-X1214,0),ROUND(IF(X1213=0,0,$C1212-X1214),0))</f>
        <v>0</v>
      </c>
      <c r="Y1215" s="76">
        <f t="shared" ca="1" si="1279"/>
        <v>0</v>
      </c>
      <c r="Z1215" s="76">
        <f t="shared" ca="1" si="1279"/>
        <v>0</v>
      </c>
      <c r="AA1215" s="76">
        <f t="shared" ca="1" si="1279"/>
        <v>0</v>
      </c>
      <c r="AB1215" s="76">
        <f t="shared" ref="AB1215:AE1215" ca="1" si="1280">IF($C1211=LataProjekcji,ROUND($C1212-AB1214,0),ROUND(IF(AB1213=0,0,$C1212-AB1214),0))</f>
        <v>0</v>
      </c>
      <c r="AC1215" s="76">
        <f t="shared" ca="1" si="1280"/>
        <v>0</v>
      </c>
      <c r="AD1215" s="76">
        <f t="shared" ca="1" si="1280"/>
        <v>0</v>
      </c>
      <c r="AE1215" s="76">
        <f t="shared" ca="1" si="1280"/>
        <v>0</v>
      </c>
    </row>
    <row r="1216" spans="1:31" hidden="1">
      <c r="A1216" s="258"/>
      <c r="B1216" s="20"/>
      <c r="C1216" s="21"/>
      <c r="D1216" s="21"/>
      <c r="E1216" s="21"/>
      <c r="F1216" s="21"/>
      <c r="G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258"/>
      <c r="B1217" s="20" t="s">
        <v>374</v>
      </c>
      <c r="C1217" s="21">
        <f>C1210+1</f>
        <v>165</v>
      </c>
      <c r="D1217" s="453">
        <f>D1210+1</f>
        <v>426</v>
      </c>
      <c r="E1217" s="21"/>
      <c r="F1217" s="21"/>
      <c r="G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258"/>
      <c r="B1218" s="21" t="s">
        <v>394</v>
      </c>
      <c r="C1218" s="164">
        <f ca="1">IFERROR(YEAR(OFFSET($D$62,C1217,0)),0)</f>
        <v>0</v>
      </c>
      <c r="D1218" s="164">
        <f ca="1">IFERROR(MONTH(OFFSET($D$62,C1217,0)),0)</f>
        <v>0</v>
      </c>
      <c r="E1218" s="522">
        <f ca="1">IleMiesiecyDoKoncaRokuRozliczenieDotacji</f>
        <v>0</v>
      </c>
      <c r="F1218" s="21"/>
      <c r="G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258"/>
      <c r="B1219" s="21" t="s">
        <v>387</v>
      </c>
      <c r="C1219" s="244">
        <f ca="1">IF(OFFSET($F$62,C1217,0)&lt;0,0,OFFSET($F$62,C1217,0))</f>
        <v>0</v>
      </c>
      <c r="D1219" s="22" t="str">
        <f ca="1">OFFSET($C$62,C1217,0)</f>
        <v/>
      </c>
      <c r="E1219" s="22">
        <f ca="1">IF(D1219&gt;10,ROUND(($C1220/12)*$E1218,0),$C1219)</f>
        <v>0</v>
      </c>
      <c r="F1219" s="21"/>
      <c r="G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</row>
    <row r="1220" spans="1:31" hidden="1">
      <c r="A1220" s="258"/>
      <c r="B1220" s="21" t="s">
        <v>395</v>
      </c>
      <c r="C1220" s="656">
        <f ca="1">IF(ISBLANK(OFFSET($D$62,C1217,0)),0,IF(OFFSET($C$62,C1217,0)&gt;10,ROUND(C1219*D1220,0),IF(C1219&lt;0,0,C1219)))</f>
        <v>0</v>
      </c>
      <c r="D1220" s="654">
        <f ca="1">'Środki trwałe'!C2053</f>
        <v>0</v>
      </c>
      <c r="E1220" s="21"/>
      <c r="F1220" s="21"/>
      <c r="G1220" s="21"/>
      <c r="I1220" s="21"/>
      <c r="J1220" s="21"/>
      <c r="K1220" s="74">
        <f ca="1">ROUND(IF($C1218=LataProjekcji,$E1219,IF($C1218=LataProjekcji,$C1220,0)),0)</f>
        <v>0</v>
      </c>
      <c r="L1220" s="247">
        <f ca="1">ROUND(IF(OR(AND($C1218=LataProjekcji,$E1218&gt;0),AND($C1218=LataProjekcji,$E1218=0,$D1219&lt;=10)),$E1219,IF($C1218&lt;LataProjekcji,IF((SUM($K1220:K1220)+$C1220)&lt;$C1219,$C1220,$C1219-SUM($K1220:K1220)),0)),0)</f>
        <v>0</v>
      </c>
      <c r="M1220" s="247">
        <f ca="1">ROUND(IF(OR(AND($C1218=LataProjekcji,$E1218&gt;0),AND($C1218=LataProjekcji,$E1218=0,$D1219&lt;=10)),$E1219,IF($C1218&lt;LataProjekcji,IF((SUM($K1220:L1220)+$C1220)&lt;$C1219,$C1220,$C1219-SUM($K1220:L1220)),0)),0)</f>
        <v>0</v>
      </c>
      <c r="N1220" s="247">
        <f ca="1">ROUND(IF(OR(AND($C1218=LataProjekcji,$E1218&gt;0),AND($C1218=LataProjekcji,$E1218=0,$D1219&lt;=10)),$E1219,IF($C1218&lt;LataProjekcji,IF((SUM($K1220:M1220)+$C1220)&lt;$C1219,$C1220,$C1219-SUM($K1220:M1220)),0)),0)</f>
        <v>0</v>
      </c>
      <c r="O1220" s="247">
        <f ca="1">ROUND(IF(OR(AND($C1218=LataProjekcji,$E1218&gt;0),AND($C1218=LataProjekcji,$E1218=0,$D1219&lt;=10)),$E1219,IF($C1218&lt;LataProjekcji,IF((SUM($K1220:N1220)+$C1220)&lt;$C1219,$C1220,$C1219-SUM($K1220:N1220)),0)),0)</f>
        <v>0</v>
      </c>
      <c r="P1220" s="247">
        <f ca="1">ROUND(IF(OR(AND($C1218=LataProjekcji,$E1218&gt;0),AND($C1218=LataProjekcji,$E1218=0,$D1219&lt;=10)),$E1219,IF($C1218&lt;LataProjekcji,IF((SUM($K1220:O1220)+$C1220)&lt;$C1219,$C1220,$C1219-SUM($K1220:O1220)),0)),0)</f>
        <v>0</v>
      </c>
      <c r="Q1220" s="247">
        <f ca="1">ROUND(IF(OR(AND($C1218=LataProjekcji,$E1218&gt;0),AND($C1218=LataProjekcji,$E1218=0,$D1219&lt;=10)),$E1219,IF($C1218&lt;LataProjekcji,IF((SUM($K1220:P1220)+$C1220)&lt;$C1219,$C1220,$C1219-SUM($K1220:P1220)),0)),0)</f>
        <v>0</v>
      </c>
      <c r="R1220" s="247">
        <f ca="1">ROUND(IF(OR(AND($C1218=LataProjekcji,$E1218&gt;0),AND($C1218=LataProjekcji,$E1218=0,$D1219&lt;=10)),$E1219,IF($C1218&lt;LataProjekcji,IF((SUM($K1220:Q1220)+$C1220)&lt;$C1219,$C1220,$C1219-SUM($K1220:Q1220)),0)),0)</f>
        <v>0</v>
      </c>
      <c r="S1220" s="247">
        <f ca="1">ROUND(IF(OR(AND($C1218=LataProjekcji,$E1218&gt;0),AND($C1218=LataProjekcji,$E1218=0,$D1219&lt;=10)),$E1219,IF($C1218&lt;LataProjekcji,IF((SUM($K1220:R1220)+$C1220)&lt;$C1219,$C1220,$C1219-SUM($K1220:R1220)),0)),0)</f>
        <v>0</v>
      </c>
      <c r="T1220" s="247">
        <f ca="1">ROUND(IF(OR(AND($C1218=LataProjekcji,$E1218&gt;0),AND($C1218=LataProjekcji,$E1218=0,$D1219&lt;=10)),$E1219,IF($C1218&lt;LataProjekcji,IF((SUM($K1220:S1220)+$C1220)&lt;$C1219,$C1220,$C1219-SUM($K1220:S1220)),0)),0)</f>
        <v>0</v>
      </c>
      <c r="U1220" s="247">
        <f ca="1">ROUND(IF(OR(AND($C1218=LataProjekcji,$E1218&gt;0),AND($C1218=LataProjekcji,$E1218=0,$D1219&lt;=10)),$E1219,IF($C1218&lt;LataProjekcji,IF((SUM($K1220:T1220)+$C1220)&lt;$C1219,$C1220,$C1219-SUM($K1220:T1220)),0)),0)</f>
        <v>0</v>
      </c>
      <c r="V1220" s="247">
        <f ca="1">ROUND(IF(OR(AND($C1218=LataProjekcji,$E1218&gt;0),AND($C1218=LataProjekcji,$E1218=0,$D1219&lt;=10)),$E1219,IF($C1218&lt;LataProjekcji,IF((SUM($K1220:U1220)+$C1220)&lt;$C1219,$C1220,$C1219-SUM($K1220:U1220)),0)),0)</f>
        <v>0</v>
      </c>
      <c r="W1220" s="247">
        <f ca="1">ROUND(IF(OR(AND($C1218=LataProjekcji,$E1218&gt;0),AND($C1218=LataProjekcji,$E1218=0,$D1219&lt;=10)),$E1219,IF($C1218&lt;LataProjekcji,IF((SUM($K1220:V1220)+$C1220)&lt;$C1219,$C1220,$C1219-SUM($K1220:V1220)),0)),0)</f>
        <v>0</v>
      </c>
      <c r="X1220" s="247">
        <f ca="1">ROUND(IF(OR(AND($C1218=LataProjekcji,$E1218&gt;0),AND($C1218=LataProjekcji,$E1218=0,$D1219&lt;=10)),$E1219,IF($C1218&lt;LataProjekcji,IF((SUM($K1220:W1220)+$C1220)&lt;$C1219,$C1220,$C1219-SUM($K1220:W1220)),0)),0)</f>
        <v>0</v>
      </c>
      <c r="Y1220" s="247">
        <f ca="1">ROUND(IF(OR(AND($C1218=LataProjekcji,$E1218&gt;0),AND($C1218=LataProjekcji,$E1218=0,$D1219&lt;=10)),$E1219,IF($C1218&lt;LataProjekcji,IF((SUM($K1220:X1220)+$C1220)&lt;$C1219,$C1220,$C1219-SUM($K1220:X1220)),0)),0)</f>
        <v>0</v>
      </c>
      <c r="Z1220" s="247">
        <f ca="1">ROUND(IF(OR(AND($C1218=LataProjekcji,$E1218&gt;0),AND($C1218=LataProjekcji,$E1218=0,$D1219&lt;=10)),$E1219,IF($C1218&lt;LataProjekcji,IF((SUM($K1220:Y1220)+$C1220)&lt;$C1219,$C1220,$C1219-SUM($K1220:Y1220)),0)),0)</f>
        <v>0</v>
      </c>
      <c r="AA1220" s="247">
        <f ca="1">ROUND(IF(OR(AND($C1218=LataProjekcji,$E1218&gt;0),AND($C1218=LataProjekcji,$E1218=0,$D1219&lt;=10)),$E1219,IF($C1218&lt;LataProjekcji,IF((SUM($K1220:Z1220)+$C1220)&lt;$C1219,$C1220,$C1219-SUM($K1220:Z1220)),0)),0)</f>
        <v>0</v>
      </c>
      <c r="AB1220" s="247">
        <f ca="1">ROUND(IF(OR(AND($C1218=LataProjekcji,$E1218&gt;0),AND($C1218=LataProjekcji,$E1218=0,$D1219&lt;=10)),$E1219,IF($C1218&lt;LataProjekcji,IF((SUM($K1220:AA1220)+$C1220)&lt;$C1219,$C1220,$C1219-SUM($K1220:AA1220)),0)),0)</f>
        <v>0</v>
      </c>
      <c r="AC1220" s="247">
        <f ca="1">ROUND(IF(OR(AND($C1218=LataProjekcji,$E1218&gt;0),AND($C1218=LataProjekcji,$E1218=0,$D1219&lt;=10)),$E1219,IF($C1218&lt;LataProjekcji,IF((SUM($K1220:AB1220)+$C1220)&lt;$C1219,$C1220,$C1219-SUM($K1220:AB1220)),0)),0)</f>
        <v>0</v>
      </c>
      <c r="AD1220" s="247">
        <f ca="1">ROUND(IF(OR(AND($C1218=LataProjekcji,$E1218&gt;0),AND($C1218=LataProjekcji,$E1218=0,$D1219&lt;=10)),$E1219,IF($C1218&lt;LataProjekcji,IF((SUM($K1220:AC1220)+$C1220)&lt;$C1219,$C1220,$C1219-SUM($K1220:AC1220)),0)),0)</f>
        <v>0</v>
      </c>
      <c r="AE1220" s="247">
        <f ca="1">ROUND(IF(OR(AND($C1218=LataProjekcji,$E1218&gt;0),AND($C1218=LataProjekcji,$E1218=0,$D1219&lt;=10)),$E1219,IF($C1218&lt;LataProjekcji,IF((SUM($K1220:AD1220)+$C1220)&lt;$C1219,$C1220,$C1219-SUM($K1220:AD1220)),0)),0)</f>
        <v>0</v>
      </c>
    </row>
    <row r="1221" spans="1:31" hidden="1">
      <c r="A1221" s="258"/>
      <c r="B1221" s="21" t="s">
        <v>396</v>
      </c>
      <c r="C1221" s="22"/>
      <c r="D1221" s="21"/>
      <c r="E1221" s="21"/>
      <c r="F1221" s="21"/>
      <c r="G1221" s="21"/>
      <c r="I1221" s="21"/>
      <c r="J1221" s="21"/>
      <c r="K1221" s="22">
        <f ca="1">ROUND(K1220,0)</f>
        <v>0</v>
      </c>
      <c r="L1221" s="22">
        <f t="shared" ref="L1221:W1221" ca="1" si="1281">ROUND(K1221+L1220,0)</f>
        <v>0</v>
      </c>
      <c r="M1221" s="22">
        <f t="shared" ca="1" si="1281"/>
        <v>0</v>
      </c>
      <c r="N1221" s="22">
        <f t="shared" ca="1" si="1281"/>
        <v>0</v>
      </c>
      <c r="O1221" s="22">
        <f t="shared" ca="1" si="1281"/>
        <v>0</v>
      </c>
      <c r="P1221" s="22">
        <f t="shared" ca="1" si="1281"/>
        <v>0</v>
      </c>
      <c r="Q1221" s="22">
        <f t="shared" ca="1" si="1281"/>
        <v>0</v>
      </c>
      <c r="R1221" s="22">
        <f t="shared" ca="1" si="1281"/>
        <v>0</v>
      </c>
      <c r="S1221" s="22">
        <f t="shared" ca="1" si="1281"/>
        <v>0</v>
      </c>
      <c r="T1221" s="22">
        <f t="shared" ca="1" si="1281"/>
        <v>0</v>
      </c>
      <c r="U1221" s="22">
        <f t="shared" ca="1" si="1281"/>
        <v>0</v>
      </c>
      <c r="V1221" s="22">
        <f t="shared" ca="1" si="1281"/>
        <v>0</v>
      </c>
      <c r="W1221" s="22">
        <f t="shared" ca="1" si="1281"/>
        <v>0</v>
      </c>
      <c r="X1221" s="22">
        <f ca="1">ROUND(W1221+X1220,0)</f>
        <v>0</v>
      </c>
      <c r="Y1221" s="22">
        <f t="shared" ref="Y1221:AA1221" ca="1" si="1282">ROUND(X1221+Y1220,0)</f>
        <v>0</v>
      </c>
      <c r="Z1221" s="22">
        <f t="shared" ca="1" si="1282"/>
        <v>0</v>
      </c>
      <c r="AA1221" s="22">
        <f t="shared" ca="1" si="1282"/>
        <v>0</v>
      </c>
      <c r="AB1221" s="22">
        <f t="shared" ref="AB1221" ca="1" si="1283">ROUND(AA1221+AB1220,0)</f>
        <v>0</v>
      </c>
      <c r="AC1221" s="22">
        <f t="shared" ref="AC1221" ca="1" si="1284">ROUND(AB1221+AC1220,0)</f>
        <v>0</v>
      </c>
      <c r="AD1221" s="22">
        <f t="shared" ref="AD1221" ca="1" si="1285">ROUND(AC1221+AD1220,0)</f>
        <v>0</v>
      </c>
      <c r="AE1221" s="22">
        <f t="shared" ref="AE1221" ca="1" si="1286">ROUND(AD1221+AE1220,0)</f>
        <v>0</v>
      </c>
    </row>
    <row r="1222" spans="1:31" hidden="1">
      <c r="A1222" s="258"/>
      <c r="B1222" s="21" t="s">
        <v>387</v>
      </c>
      <c r="C1222" s="22"/>
      <c r="D1222" s="21"/>
      <c r="E1222" s="21"/>
      <c r="F1222" s="21"/>
      <c r="G1222" s="21"/>
      <c r="I1222" s="21"/>
      <c r="J1222" s="21"/>
      <c r="K1222" s="76">
        <f t="shared" ref="K1222:W1222" ca="1" si="1287">IF($C1218=LataProjekcji,ROUND($C1219-K1221,0),ROUND(IF(K1220=0,0,$C1219-K1221),0))</f>
        <v>0</v>
      </c>
      <c r="L1222" s="76">
        <f t="shared" ca="1" si="1287"/>
        <v>0</v>
      </c>
      <c r="M1222" s="76">
        <f t="shared" ca="1" si="1287"/>
        <v>0</v>
      </c>
      <c r="N1222" s="76">
        <f t="shared" ca="1" si="1287"/>
        <v>0</v>
      </c>
      <c r="O1222" s="76">
        <f t="shared" ca="1" si="1287"/>
        <v>0</v>
      </c>
      <c r="P1222" s="76">
        <f t="shared" ca="1" si="1287"/>
        <v>0</v>
      </c>
      <c r="Q1222" s="76">
        <f t="shared" ca="1" si="1287"/>
        <v>0</v>
      </c>
      <c r="R1222" s="76">
        <f t="shared" ca="1" si="1287"/>
        <v>0</v>
      </c>
      <c r="S1222" s="76">
        <f t="shared" ca="1" si="1287"/>
        <v>0</v>
      </c>
      <c r="T1222" s="76">
        <f t="shared" ca="1" si="1287"/>
        <v>0</v>
      </c>
      <c r="U1222" s="76">
        <f t="shared" ca="1" si="1287"/>
        <v>0</v>
      </c>
      <c r="V1222" s="76">
        <f t="shared" ca="1" si="1287"/>
        <v>0</v>
      </c>
      <c r="W1222" s="76">
        <f t="shared" ca="1" si="1287"/>
        <v>0</v>
      </c>
      <c r="X1222" s="76">
        <f t="shared" ref="X1222:AA1222" ca="1" si="1288">IF($C1218=LataProjekcji,ROUND($C1219-X1221,0),ROUND(IF(X1220=0,0,$C1219-X1221),0))</f>
        <v>0</v>
      </c>
      <c r="Y1222" s="76">
        <f t="shared" ca="1" si="1288"/>
        <v>0</v>
      </c>
      <c r="Z1222" s="76">
        <f t="shared" ca="1" si="1288"/>
        <v>0</v>
      </c>
      <c r="AA1222" s="76">
        <f t="shared" ca="1" si="1288"/>
        <v>0</v>
      </c>
      <c r="AB1222" s="76">
        <f t="shared" ref="AB1222:AE1222" ca="1" si="1289">IF($C1218=LataProjekcji,ROUND($C1219-AB1221,0),ROUND(IF(AB1220=0,0,$C1219-AB1221),0))</f>
        <v>0</v>
      </c>
      <c r="AC1222" s="76">
        <f t="shared" ca="1" si="1289"/>
        <v>0</v>
      </c>
      <c r="AD1222" s="76">
        <f t="shared" ca="1" si="1289"/>
        <v>0</v>
      </c>
      <c r="AE1222" s="76">
        <f t="shared" ca="1" si="1289"/>
        <v>0</v>
      </c>
    </row>
    <row r="1223" spans="1:31" hidden="1">
      <c r="A1223" s="258"/>
      <c r="B1223" s="21"/>
      <c r="C1223" s="22"/>
      <c r="D1223" s="21"/>
      <c r="E1223" s="21"/>
      <c r="F1223" s="21"/>
      <c r="G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258"/>
      <c r="B1224" s="20" t="s">
        <v>374</v>
      </c>
      <c r="C1224" s="21">
        <f>C1217+1</f>
        <v>166</v>
      </c>
      <c r="D1224" s="453">
        <f>D1217+1</f>
        <v>427</v>
      </c>
      <c r="E1224" s="21"/>
      <c r="F1224" s="21"/>
      <c r="G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</row>
    <row r="1225" spans="1:31" hidden="1">
      <c r="A1225" s="258"/>
      <c r="B1225" s="21" t="s">
        <v>394</v>
      </c>
      <c r="C1225" s="164">
        <f ca="1">IFERROR(YEAR(OFFSET($D$62,C1224,0)),0)</f>
        <v>0</v>
      </c>
      <c r="D1225" s="164">
        <f ca="1">IFERROR(MONTH(OFFSET($D$62,C1224,0)),0)</f>
        <v>0</v>
      </c>
      <c r="E1225" s="522">
        <f ca="1">IleMiesiecyDoKoncaRokuRozliczenieDotacji</f>
        <v>0</v>
      </c>
      <c r="F1225" s="21"/>
      <c r="G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</row>
    <row r="1226" spans="1:31" hidden="1">
      <c r="A1226" s="258"/>
      <c r="B1226" s="21" t="s">
        <v>387</v>
      </c>
      <c r="C1226" s="244">
        <f ca="1">IF(OFFSET($F$62,C1224,0)&lt;0,0,OFFSET($F$62,C1224,0))</f>
        <v>0</v>
      </c>
      <c r="D1226" s="22" t="str">
        <f ca="1">OFFSET($C$62,C1224,0)</f>
        <v/>
      </c>
      <c r="E1226" s="22">
        <f ca="1">IF(D1226&gt;10,ROUND(($C1227/12)*$E1225,0),$C1226)</f>
        <v>0</v>
      </c>
      <c r="F1226" s="21"/>
      <c r="G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  <c r="Y1226" s="21"/>
      <c r="Z1226" s="21"/>
      <c r="AA1226" s="21"/>
      <c r="AB1226" s="21"/>
      <c r="AC1226" s="21"/>
      <c r="AD1226" s="21"/>
      <c r="AE1226" s="21"/>
    </row>
    <row r="1227" spans="1:31" hidden="1">
      <c r="A1227" s="258"/>
      <c r="B1227" s="21" t="s">
        <v>395</v>
      </c>
      <c r="C1227" s="656">
        <f ca="1">IF(ISBLANK(OFFSET($D$62,C1224,0)),0,IF(OFFSET($C$62,C1224,0)&gt;10,ROUND(C1226*D1227,0),IF(C1226&lt;0,0,C1226)))</f>
        <v>0</v>
      </c>
      <c r="D1227" s="654">
        <f ca="1">'Środki trwałe'!C2060</f>
        <v>0</v>
      </c>
      <c r="E1227" s="21"/>
      <c r="F1227" s="21"/>
      <c r="G1227" s="21"/>
      <c r="I1227" s="21"/>
      <c r="J1227" s="21"/>
      <c r="K1227" s="74">
        <f ca="1">ROUND(IF($C1225=LataProjekcji,$E1226,IF($C1225=LataProjekcji,$C1227,0)),0)</f>
        <v>0</v>
      </c>
      <c r="L1227" s="247">
        <f ca="1">ROUND(IF(OR(AND($C1225=LataProjekcji,$E1225&gt;0),AND($C1225=LataProjekcji,$E1225=0,$D1226&lt;=10)),$E1226,IF($C1225&lt;LataProjekcji,IF((SUM($K1227:K1227)+$C1227)&lt;$C1226,$C1227,$C1226-SUM($K1227:K1227)),0)),0)</f>
        <v>0</v>
      </c>
      <c r="M1227" s="247">
        <f ca="1">ROUND(IF(OR(AND($C1225=LataProjekcji,$E1225&gt;0),AND($C1225=LataProjekcji,$E1225=0,$D1226&lt;=10)),$E1226,IF($C1225&lt;LataProjekcji,IF((SUM($K1227:L1227)+$C1227)&lt;$C1226,$C1227,$C1226-SUM($K1227:L1227)),0)),0)</f>
        <v>0</v>
      </c>
      <c r="N1227" s="247">
        <f ca="1">ROUND(IF(OR(AND($C1225=LataProjekcji,$E1225&gt;0),AND($C1225=LataProjekcji,$E1225=0,$D1226&lt;=10)),$E1226,IF($C1225&lt;LataProjekcji,IF((SUM($K1227:M1227)+$C1227)&lt;$C1226,$C1227,$C1226-SUM($K1227:M1227)),0)),0)</f>
        <v>0</v>
      </c>
      <c r="O1227" s="247">
        <f ca="1">ROUND(IF(OR(AND($C1225=LataProjekcji,$E1225&gt;0),AND($C1225=LataProjekcji,$E1225=0,$D1226&lt;=10)),$E1226,IF($C1225&lt;LataProjekcji,IF((SUM($K1227:N1227)+$C1227)&lt;$C1226,$C1227,$C1226-SUM($K1227:N1227)),0)),0)</f>
        <v>0</v>
      </c>
      <c r="P1227" s="247">
        <f ca="1">ROUND(IF(OR(AND($C1225=LataProjekcji,$E1225&gt;0),AND($C1225=LataProjekcji,$E1225=0,$D1226&lt;=10)),$E1226,IF($C1225&lt;LataProjekcji,IF((SUM($K1227:O1227)+$C1227)&lt;$C1226,$C1227,$C1226-SUM($K1227:O1227)),0)),0)</f>
        <v>0</v>
      </c>
      <c r="Q1227" s="247">
        <f ca="1">ROUND(IF(OR(AND($C1225=LataProjekcji,$E1225&gt;0),AND($C1225=LataProjekcji,$E1225=0,$D1226&lt;=10)),$E1226,IF($C1225&lt;LataProjekcji,IF((SUM($K1227:P1227)+$C1227)&lt;$C1226,$C1227,$C1226-SUM($K1227:P1227)),0)),0)</f>
        <v>0</v>
      </c>
      <c r="R1227" s="247">
        <f ca="1">ROUND(IF(OR(AND($C1225=LataProjekcji,$E1225&gt;0),AND($C1225=LataProjekcji,$E1225=0,$D1226&lt;=10)),$E1226,IF($C1225&lt;LataProjekcji,IF((SUM($K1227:Q1227)+$C1227)&lt;$C1226,$C1227,$C1226-SUM($K1227:Q1227)),0)),0)</f>
        <v>0</v>
      </c>
      <c r="S1227" s="247">
        <f ca="1">ROUND(IF(OR(AND($C1225=LataProjekcji,$E1225&gt;0),AND($C1225=LataProjekcji,$E1225=0,$D1226&lt;=10)),$E1226,IF($C1225&lt;LataProjekcji,IF((SUM($K1227:R1227)+$C1227)&lt;$C1226,$C1227,$C1226-SUM($K1227:R1227)),0)),0)</f>
        <v>0</v>
      </c>
      <c r="T1227" s="247">
        <f ca="1">ROUND(IF(OR(AND($C1225=LataProjekcji,$E1225&gt;0),AND($C1225=LataProjekcji,$E1225=0,$D1226&lt;=10)),$E1226,IF($C1225&lt;LataProjekcji,IF((SUM($K1227:S1227)+$C1227)&lt;$C1226,$C1227,$C1226-SUM($K1227:S1227)),0)),0)</f>
        <v>0</v>
      </c>
      <c r="U1227" s="247">
        <f ca="1">ROUND(IF(OR(AND($C1225=LataProjekcji,$E1225&gt;0),AND($C1225=LataProjekcji,$E1225=0,$D1226&lt;=10)),$E1226,IF($C1225&lt;LataProjekcji,IF((SUM($K1227:T1227)+$C1227)&lt;$C1226,$C1227,$C1226-SUM($K1227:T1227)),0)),0)</f>
        <v>0</v>
      </c>
      <c r="V1227" s="247">
        <f ca="1">ROUND(IF(OR(AND($C1225=LataProjekcji,$E1225&gt;0),AND($C1225=LataProjekcji,$E1225=0,$D1226&lt;=10)),$E1226,IF($C1225&lt;LataProjekcji,IF((SUM($K1227:U1227)+$C1227)&lt;$C1226,$C1227,$C1226-SUM($K1227:U1227)),0)),0)</f>
        <v>0</v>
      </c>
      <c r="W1227" s="247">
        <f ca="1">ROUND(IF(OR(AND($C1225=LataProjekcji,$E1225&gt;0),AND($C1225=LataProjekcji,$E1225=0,$D1226&lt;=10)),$E1226,IF($C1225&lt;LataProjekcji,IF((SUM($K1227:V1227)+$C1227)&lt;$C1226,$C1227,$C1226-SUM($K1227:V1227)),0)),0)</f>
        <v>0</v>
      </c>
      <c r="X1227" s="247">
        <f ca="1">ROUND(IF(OR(AND($C1225=LataProjekcji,$E1225&gt;0),AND($C1225=LataProjekcji,$E1225=0,$D1226&lt;=10)),$E1226,IF($C1225&lt;LataProjekcji,IF((SUM($K1227:W1227)+$C1227)&lt;$C1226,$C1227,$C1226-SUM($K1227:W1227)),0)),0)</f>
        <v>0</v>
      </c>
      <c r="Y1227" s="247">
        <f ca="1">ROUND(IF(OR(AND($C1225=LataProjekcji,$E1225&gt;0),AND($C1225=LataProjekcji,$E1225=0,$D1226&lt;=10)),$E1226,IF($C1225&lt;LataProjekcji,IF((SUM($K1227:X1227)+$C1227)&lt;$C1226,$C1227,$C1226-SUM($K1227:X1227)),0)),0)</f>
        <v>0</v>
      </c>
      <c r="Z1227" s="247">
        <f ca="1">ROUND(IF(OR(AND($C1225=LataProjekcji,$E1225&gt;0),AND($C1225=LataProjekcji,$E1225=0,$D1226&lt;=10)),$E1226,IF($C1225&lt;LataProjekcji,IF((SUM($K1227:Y1227)+$C1227)&lt;$C1226,$C1227,$C1226-SUM($K1227:Y1227)),0)),0)</f>
        <v>0</v>
      </c>
      <c r="AA1227" s="247">
        <f ca="1">ROUND(IF(OR(AND($C1225=LataProjekcji,$E1225&gt;0),AND($C1225=LataProjekcji,$E1225=0,$D1226&lt;=10)),$E1226,IF($C1225&lt;LataProjekcji,IF((SUM($K1227:Z1227)+$C1227)&lt;$C1226,$C1227,$C1226-SUM($K1227:Z1227)),0)),0)</f>
        <v>0</v>
      </c>
      <c r="AB1227" s="247">
        <f ca="1">ROUND(IF(OR(AND($C1225=LataProjekcji,$E1225&gt;0),AND($C1225=LataProjekcji,$E1225=0,$D1226&lt;=10)),$E1226,IF($C1225&lt;LataProjekcji,IF((SUM($K1227:AA1227)+$C1227)&lt;$C1226,$C1227,$C1226-SUM($K1227:AA1227)),0)),0)</f>
        <v>0</v>
      </c>
      <c r="AC1227" s="247">
        <f ca="1">ROUND(IF(OR(AND($C1225=LataProjekcji,$E1225&gt;0),AND($C1225=LataProjekcji,$E1225=0,$D1226&lt;=10)),$E1226,IF($C1225&lt;LataProjekcji,IF((SUM($K1227:AB1227)+$C1227)&lt;$C1226,$C1227,$C1226-SUM($K1227:AB1227)),0)),0)</f>
        <v>0</v>
      </c>
      <c r="AD1227" s="247">
        <f ca="1">ROUND(IF(OR(AND($C1225=LataProjekcji,$E1225&gt;0),AND($C1225=LataProjekcji,$E1225=0,$D1226&lt;=10)),$E1226,IF($C1225&lt;LataProjekcji,IF((SUM($K1227:AC1227)+$C1227)&lt;$C1226,$C1227,$C1226-SUM($K1227:AC1227)),0)),0)</f>
        <v>0</v>
      </c>
      <c r="AE1227" s="247">
        <f ca="1">ROUND(IF(OR(AND($C1225=LataProjekcji,$E1225&gt;0),AND($C1225=LataProjekcji,$E1225=0,$D1226&lt;=10)),$E1226,IF($C1225&lt;LataProjekcji,IF((SUM($K1227:AD1227)+$C1227)&lt;$C1226,$C1227,$C1226-SUM($K1227:AD1227)),0)),0)</f>
        <v>0</v>
      </c>
    </row>
    <row r="1228" spans="1:31" hidden="1">
      <c r="A1228" s="258"/>
      <c r="B1228" s="21" t="s">
        <v>396</v>
      </c>
      <c r="C1228" s="22"/>
      <c r="D1228" s="21"/>
      <c r="E1228" s="21"/>
      <c r="F1228" s="21"/>
      <c r="G1228" s="21"/>
      <c r="I1228" s="21"/>
      <c r="J1228" s="21"/>
      <c r="K1228" s="22">
        <f ca="1">ROUND(K1227,0)</f>
        <v>0</v>
      </c>
      <c r="L1228" s="22">
        <f t="shared" ref="L1228:W1228" ca="1" si="1290">ROUND(K1228+L1227,0)</f>
        <v>0</v>
      </c>
      <c r="M1228" s="22">
        <f t="shared" ca="1" si="1290"/>
        <v>0</v>
      </c>
      <c r="N1228" s="22">
        <f t="shared" ca="1" si="1290"/>
        <v>0</v>
      </c>
      <c r="O1228" s="22">
        <f t="shared" ca="1" si="1290"/>
        <v>0</v>
      </c>
      <c r="P1228" s="22">
        <f t="shared" ca="1" si="1290"/>
        <v>0</v>
      </c>
      <c r="Q1228" s="22">
        <f t="shared" ca="1" si="1290"/>
        <v>0</v>
      </c>
      <c r="R1228" s="22">
        <f t="shared" ca="1" si="1290"/>
        <v>0</v>
      </c>
      <c r="S1228" s="22">
        <f t="shared" ca="1" si="1290"/>
        <v>0</v>
      </c>
      <c r="T1228" s="22">
        <f t="shared" ca="1" si="1290"/>
        <v>0</v>
      </c>
      <c r="U1228" s="22">
        <f t="shared" ca="1" si="1290"/>
        <v>0</v>
      </c>
      <c r="V1228" s="22">
        <f t="shared" ca="1" si="1290"/>
        <v>0</v>
      </c>
      <c r="W1228" s="22">
        <f t="shared" ca="1" si="1290"/>
        <v>0</v>
      </c>
      <c r="X1228" s="22">
        <f ca="1">ROUND(W1228+X1227,0)</f>
        <v>0</v>
      </c>
      <c r="Y1228" s="22">
        <f t="shared" ref="Y1228:AA1228" ca="1" si="1291">ROUND(X1228+Y1227,0)</f>
        <v>0</v>
      </c>
      <c r="Z1228" s="22">
        <f t="shared" ca="1" si="1291"/>
        <v>0</v>
      </c>
      <c r="AA1228" s="22">
        <f t="shared" ca="1" si="1291"/>
        <v>0</v>
      </c>
      <c r="AB1228" s="22">
        <f t="shared" ref="AB1228" ca="1" si="1292">ROUND(AA1228+AB1227,0)</f>
        <v>0</v>
      </c>
      <c r="AC1228" s="22">
        <f t="shared" ref="AC1228" ca="1" si="1293">ROUND(AB1228+AC1227,0)</f>
        <v>0</v>
      </c>
      <c r="AD1228" s="22">
        <f t="shared" ref="AD1228" ca="1" si="1294">ROUND(AC1228+AD1227,0)</f>
        <v>0</v>
      </c>
      <c r="AE1228" s="22">
        <f t="shared" ref="AE1228" ca="1" si="1295">ROUND(AD1228+AE1227,0)</f>
        <v>0</v>
      </c>
    </row>
    <row r="1229" spans="1:31" hidden="1">
      <c r="A1229" s="258"/>
      <c r="B1229" s="21" t="s">
        <v>387</v>
      </c>
      <c r="C1229" s="22"/>
      <c r="D1229" s="21"/>
      <c r="E1229" s="21"/>
      <c r="F1229" s="21"/>
      <c r="G1229" s="21"/>
      <c r="I1229" s="21"/>
      <c r="J1229" s="21"/>
      <c r="K1229" s="76">
        <f t="shared" ref="K1229:W1229" ca="1" si="1296">IF($C1225=LataProjekcji,ROUND($C1226-K1228,0),ROUND(IF(K1227=0,0,$C1226-K1228),0))</f>
        <v>0</v>
      </c>
      <c r="L1229" s="76">
        <f t="shared" ca="1" si="1296"/>
        <v>0</v>
      </c>
      <c r="M1229" s="76">
        <f t="shared" ca="1" si="1296"/>
        <v>0</v>
      </c>
      <c r="N1229" s="76">
        <f t="shared" ca="1" si="1296"/>
        <v>0</v>
      </c>
      <c r="O1229" s="76">
        <f t="shared" ca="1" si="1296"/>
        <v>0</v>
      </c>
      <c r="P1229" s="76">
        <f t="shared" ca="1" si="1296"/>
        <v>0</v>
      </c>
      <c r="Q1229" s="76">
        <f t="shared" ca="1" si="1296"/>
        <v>0</v>
      </c>
      <c r="R1229" s="76">
        <f t="shared" ca="1" si="1296"/>
        <v>0</v>
      </c>
      <c r="S1229" s="76">
        <f t="shared" ca="1" si="1296"/>
        <v>0</v>
      </c>
      <c r="T1229" s="76">
        <f t="shared" ca="1" si="1296"/>
        <v>0</v>
      </c>
      <c r="U1229" s="76">
        <f t="shared" ca="1" si="1296"/>
        <v>0</v>
      </c>
      <c r="V1229" s="76">
        <f t="shared" ca="1" si="1296"/>
        <v>0</v>
      </c>
      <c r="W1229" s="76">
        <f t="shared" ca="1" si="1296"/>
        <v>0</v>
      </c>
      <c r="X1229" s="76">
        <f t="shared" ref="X1229:AA1229" ca="1" si="1297">IF($C1225=LataProjekcji,ROUND($C1226-X1228,0),ROUND(IF(X1227=0,0,$C1226-X1228),0))</f>
        <v>0</v>
      </c>
      <c r="Y1229" s="76">
        <f t="shared" ca="1" si="1297"/>
        <v>0</v>
      </c>
      <c r="Z1229" s="76">
        <f t="shared" ca="1" si="1297"/>
        <v>0</v>
      </c>
      <c r="AA1229" s="76">
        <f t="shared" ca="1" si="1297"/>
        <v>0</v>
      </c>
      <c r="AB1229" s="76">
        <f t="shared" ref="AB1229:AE1229" ca="1" si="1298">IF($C1225=LataProjekcji,ROUND($C1226-AB1228,0),ROUND(IF(AB1227=0,0,$C1226-AB1228),0))</f>
        <v>0</v>
      </c>
      <c r="AC1229" s="76">
        <f t="shared" ca="1" si="1298"/>
        <v>0</v>
      </c>
      <c r="AD1229" s="76">
        <f t="shared" ca="1" si="1298"/>
        <v>0</v>
      </c>
      <c r="AE1229" s="76">
        <f t="shared" ca="1" si="1298"/>
        <v>0</v>
      </c>
    </row>
    <row r="1230" spans="1:31" hidden="1">
      <c r="A1230" s="258"/>
      <c r="B1230" s="21"/>
      <c r="C1230" s="22"/>
      <c r="D1230" s="21"/>
      <c r="E1230" s="21"/>
      <c r="F1230" s="21"/>
      <c r="G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258"/>
      <c r="B1231" s="20" t="s">
        <v>374</v>
      </c>
      <c r="C1231" s="21">
        <f>C1224+1</f>
        <v>167</v>
      </c>
      <c r="D1231" s="453">
        <f>D1224+1</f>
        <v>428</v>
      </c>
      <c r="E1231" s="21"/>
      <c r="F1231" s="21"/>
      <c r="G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</row>
    <row r="1232" spans="1:31" hidden="1">
      <c r="A1232" s="258"/>
      <c r="B1232" s="21" t="s">
        <v>394</v>
      </c>
      <c r="C1232" s="164">
        <f ca="1">IFERROR(YEAR(OFFSET($D$62,C1231,0)),0)</f>
        <v>0</v>
      </c>
      <c r="D1232" s="164">
        <f ca="1">IFERROR(MONTH(OFFSET($D$62,C1231,0)),0)</f>
        <v>0</v>
      </c>
      <c r="E1232" s="522">
        <f ca="1">IleMiesiecyDoKoncaRokuRozliczenieDotacji</f>
        <v>0</v>
      </c>
      <c r="F1232" s="21"/>
      <c r="G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</row>
    <row r="1233" spans="1:31" hidden="1">
      <c r="A1233" s="258"/>
      <c r="B1233" s="21" t="s">
        <v>387</v>
      </c>
      <c r="C1233" s="244">
        <f ca="1">IF(OFFSET($F$62,C1231,0)&lt;0,0,OFFSET($F$62,C1231,0))</f>
        <v>0</v>
      </c>
      <c r="D1233" s="22" t="str">
        <f ca="1">OFFSET($C$62,C1231,0)</f>
        <v/>
      </c>
      <c r="E1233" s="22">
        <f ca="1">IF(D1233&gt;10,ROUND(($C1234/12)*$E1232,0),$C1233)</f>
        <v>0</v>
      </c>
      <c r="F1233" s="21"/>
      <c r="G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  <c r="Y1233" s="21"/>
      <c r="Z1233" s="21"/>
      <c r="AA1233" s="21"/>
      <c r="AB1233" s="21"/>
      <c r="AC1233" s="21"/>
      <c r="AD1233" s="21"/>
      <c r="AE1233" s="21"/>
    </row>
    <row r="1234" spans="1:31" hidden="1">
      <c r="A1234" s="258"/>
      <c r="B1234" s="21" t="s">
        <v>395</v>
      </c>
      <c r="C1234" s="656">
        <f ca="1">IF(ISBLANK(OFFSET($D$62,C1231,0)),0,IF(OFFSET($C$62,C1231,0)&gt;10,ROUND(C1233*D1234,0),IF(C1233&lt;0,0,C1233)))</f>
        <v>0</v>
      </c>
      <c r="D1234" s="654">
        <f ca="1">'Środki trwałe'!C2067</f>
        <v>0</v>
      </c>
      <c r="E1234" s="21"/>
      <c r="F1234" s="21"/>
      <c r="G1234" s="21"/>
      <c r="I1234" s="21"/>
      <c r="J1234" s="21"/>
      <c r="K1234" s="74">
        <f ca="1">ROUND(IF($C1232=LataProjekcji,$E1233,IF($C1232=LataProjekcji,$C1234,0)),0)</f>
        <v>0</v>
      </c>
      <c r="L1234" s="247">
        <f ca="1">ROUND(IF(OR(AND($C1232=LataProjekcji,$E1232&gt;0),AND($C1232=LataProjekcji,$E1232=0,$D1233&lt;=10)),$E1233,IF($C1232&lt;LataProjekcji,IF((SUM($K1234:K1234)+$C1234)&lt;$C1233,$C1234,$C1233-SUM($K1234:K1234)),0)),0)</f>
        <v>0</v>
      </c>
      <c r="M1234" s="247">
        <f ca="1">ROUND(IF(OR(AND($C1232=LataProjekcji,$E1232&gt;0),AND($C1232=LataProjekcji,$E1232=0,$D1233&lt;=10)),$E1233,IF($C1232&lt;LataProjekcji,IF((SUM($K1234:L1234)+$C1234)&lt;$C1233,$C1234,$C1233-SUM($K1234:L1234)),0)),0)</f>
        <v>0</v>
      </c>
      <c r="N1234" s="247">
        <f ca="1">ROUND(IF(OR(AND($C1232=LataProjekcji,$E1232&gt;0),AND($C1232=LataProjekcji,$E1232=0,$D1233&lt;=10)),$E1233,IF($C1232&lt;LataProjekcji,IF((SUM($K1234:M1234)+$C1234)&lt;$C1233,$C1234,$C1233-SUM($K1234:M1234)),0)),0)</f>
        <v>0</v>
      </c>
      <c r="O1234" s="247">
        <f ca="1">ROUND(IF(OR(AND($C1232=LataProjekcji,$E1232&gt;0),AND($C1232=LataProjekcji,$E1232=0,$D1233&lt;=10)),$E1233,IF($C1232&lt;LataProjekcji,IF((SUM($K1234:N1234)+$C1234)&lt;$C1233,$C1234,$C1233-SUM($K1234:N1234)),0)),0)</f>
        <v>0</v>
      </c>
      <c r="P1234" s="247">
        <f ca="1">ROUND(IF(OR(AND($C1232=LataProjekcji,$E1232&gt;0),AND($C1232=LataProjekcji,$E1232=0,$D1233&lt;=10)),$E1233,IF($C1232&lt;LataProjekcji,IF((SUM($K1234:O1234)+$C1234)&lt;$C1233,$C1234,$C1233-SUM($K1234:O1234)),0)),0)</f>
        <v>0</v>
      </c>
      <c r="Q1234" s="247">
        <f ca="1">ROUND(IF(OR(AND($C1232=LataProjekcji,$E1232&gt;0),AND($C1232=LataProjekcji,$E1232=0,$D1233&lt;=10)),$E1233,IF($C1232&lt;LataProjekcji,IF((SUM($K1234:P1234)+$C1234)&lt;$C1233,$C1234,$C1233-SUM($K1234:P1234)),0)),0)</f>
        <v>0</v>
      </c>
      <c r="R1234" s="247">
        <f ca="1">ROUND(IF(OR(AND($C1232=LataProjekcji,$E1232&gt;0),AND($C1232=LataProjekcji,$E1232=0,$D1233&lt;=10)),$E1233,IF($C1232&lt;LataProjekcji,IF((SUM($K1234:Q1234)+$C1234)&lt;$C1233,$C1234,$C1233-SUM($K1234:Q1234)),0)),0)</f>
        <v>0</v>
      </c>
      <c r="S1234" s="247">
        <f ca="1">ROUND(IF(OR(AND($C1232=LataProjekcji,$E1232&gt;0),AND($C1232=LataProjekcji,$E1232=0,$D1233&lt;=10)),$E1233,IF($C1232&lt;LataProjekcji,IF((SUM($K1234:R1234)+$C1234)&lt;$C1233,$C1234,$C1233-SUM($K1234:R1234)),0)),0)</f>
        <v>0</v>
      </c>
      <c r="T1234" s="247">
        <f ca="1">ROUND(IF(OR(AND($C1232=LataProjekcji,$E1232&gt;0),AND($C1232=LataProjekcji,$E1232=0,$D1233&lt;=10)),$E1233,IF($C1232&lt;LataProjekcji,IF((SUM($K1234:S1234)+$C1234)&lt;$C1233,$C1234,$C1233-SUM($K1234:S1234)),0)),0)</f>
        <v>0</v>
      </c>
      <c r="U1234" s="247">
        <f ca="1">ROUND(IF(OR(AND($C1232=LataProjekcji,$E1232&gt;0),AND($C1232=LataProjekcji,$E1232=0,$D1233&lt;=10)),$E1233,IF($C1232&lt;LataProjekcji,IF((SUM($K1234:T1234)+$C1234)&lt;$C1233,$C1234,$C1233-SUM($K1234:T1234)),0)),0)</f>
        <v>0</v>
      </c>
      <c r="V1234" s="247">
        <f ca="1">ROUND(IF(OR(AND($C1232=LataProjekcji,$E1232&gt;0),AND($C1232=LataProjekcji,$E1232=0,$D1233&lt;=10)),$E1233,IF($C1232&lt;LataProjekcji,IF((SUM($K1234:U1234)+$C1234)&lt;$C1233,$C1234,$C1233-SUM($K1234:U1234)),0)),0)</f>
        <v>0</v>
      </c>
      <c r="W1234" s="247">
        <f ca="1">ROUND(IF(OR(AND($C1232=LataProjekcji,$E1232&gt;0),AND($C1232=LataProjekcji,$E1232=0,$D1233&lt;=10)),$E1233,IF($C1232&lt;LataProjekcji,IF((SUM($K1234:V1234)+$C1234)&lt;$C1233,$C1234,$C1233-SUM($K1234:V1234)),0)),0)</f>
        <v>0</v>
      </c>
      <c r="X1234" s="247">
        <f ca="1">ROUND(IF(OR(AND($C1232=LataProjekcji,$E1232&gt;0),AND($C1232=LataProjekcji,$E1232=0,$D1233&lt;=10)),$E1233,IF($C1232&lt;LataProjekcji,IF((SUM($K1234:W1234)+$C1234)&lt;$C1233,$C1234,$C1233-SUM($K1234:W1234)),0)),0)</f>
        <v>0</v>
      </c>
      <c r="Y1234" s="247">
        <f ca="1">ROUND(IF(OR(AND($C1232=LataProjekcji,$E1232&gt;0),AND($C1232=LataProjekcji,$E1232=0,$D1233&lt;=10)),$E1233,IF($C1232&lt;LataProjekcji,IF((SUM($K1234:X1234)+$C1234)&lt;$C1233,$C1234,$C1233-SUM($K1234:X1234)),0)),0)</f>
        <v>0</v>
      </c>
      <c r="Z1234" s="247">
        <f ca="1">ROUND(IF(OR(AND($C1232=LataProjekcji,$E1232&gt;0),AND($C1232=LataProjekcji,$E1232=0,$D1233&lt;=10)),$E1233,IF($C1232&lt;LataProjekcji,IF((SUM($K1234:Y1234)+$C1234)&lt;$C1233,$C1234,$C1233-SUM($K1234:Y1234)),0)),0)</f>
        <v>0</v>
      </c>
      <c r="AA1234" s="247">
        <f ca="1">ROUND(IF(OR(AND($C1232=LataProjekcji,$E1232&gt;0),AND($C1232=LataProjekcji,$E1232=0,$D1233&lt;=10)),$E1233,IF($C1232&lt;LataProjekcji,IF((SUM($K1234:Z1234)+$C1234)&lt;$C1233,$C1234,$C1233-SUM($K1234:Z1234)),0)),0)</f>
        <v>0</v>
      </c>
      <c r="AB1234" s="247">
        <f ca="1">ROUND(IF(OR(AND($C1232=LataProjekcji,$E1232&gt;0),AND($C1232=LataProjekcji,$E1232=0,$D1233&lt;=10)),$E1233,IF($C1232&lt;LataProjekcji,IF((SUM($K1234:AA1234)+$C1234)&lt;$C1233,$C1234,$C1233-SUM($K1234:AA1234)),0)),0)</f>
        <v>0</v>
      </c>
      <c r="AC1234" s="247">
        <f ca="1">ROUND(IF(OR(AND($C1232=LataProjekcji,$E1232&gt;0),AND($C1232=LataProjekcji,$E1232=0,$D1233&lt;=10)),$E1233,IF($C1232&lt;LataProjekcji,IF((SUM($K1234:AB1234)+$C1234)&lt;$C1233,$C1234,$C1233-SUM($K1234:AB1234)),0)),0)</f>
        <v>0</v>
      </c>
      <c r="AD1234" s="247">
        <f ca="1">ROUND(IF(OR(AND($C1232=LataProjekcji,$E1232&gt;0),AND($C1232=LataProjekcji,$E1232=0,$D1233&lt;=10)),$E1233,IF($C1232&lt;LataProjekcji,IF((SUM($K1234:AC1234)+$C1234)&lt;$C1233,$C1234,$C1233-SUM($K1234:AC1234)),0)),0)</f>
        <v>0</v>
      </c>
      <c r="AE1234" s="247">
        <f ca="1">ROUND(IF(OR(AND($C1232=LataProjekcji,$E1232&gt;0),AND($C1232=LataProjekcji,$E1232=0,$D1233&lt;=10)),$E1233,IF($C1232&lt;LataProjekcji,IF((SUM($K1234:AD1234)+$C1234)&lt;$C1233,$C1234,$C1233-SUM($K1234:AD1234)),0)),0)</f>
        <v>0</v>
      </c>
    </row>
    <row r="1235" spans="1:31" hidden="1">
      <c r="A1235" s="258"/>
      <c r="B1235" s="21" t="s">
        <v>396</v>
      </c>
      <c r="C1235" s="22"/>
      <c r="D1235" s="21"/>
      <c r="E1235" s="21"/>
      <c r="F1235" s="21"/>
      <c r="G1235" s="21"/>
      <c r="I1235" s="21"/>
      <c r="J1235" s="21"/>
      <c r="K1235" s="22">
        <f ca="1">ROUND(K1234,0)</f>
        <v>0</v>
      </c>
      <c r="L1235" s="22">
        <f t="shared" ref="L1235:W1235" ca="1" si="1299">ROUND(K1235+L1234,0)</f>
        <v>0</v>
      </c>
      <c r="M1235" s="22">
        <f t="shared" ca="1" si="1299"/>
        <v>0</v>
      </c>
      <c r="N1235" s="22">
        <f t="shared" ca="1" si="1299"/>
        <v>0</v>
      </c>
      <c r="O1235" s="22">
        <f t="shared" ca="1" si="1299"/>
        <v>0</v>
      </c>
      <c r="P1235" s="22">
        <f t="shared" ca="1" si="1299"/>
        <v>0</v>
      </c>
      <c r="Q1235" s="22">
        <f t="shared" ca="1" si="1299"/>
        <v>0</v>
      </c>
      <c r="R1235" s="22">
        <f t="shared" ca="1" si="1299"/>
        <v>0</v>
      </c>
      <c r="S1235" s="22">
        <f t="shared" ca="1" si="1299"/>
        <v>0</v>
      </c>
      <c r="T1235" s="22">
        <f t="shared" ca="1" si="1299"/>
        <v>0</v>
      </c>
      <c r="U1235" s="22">
        <f t="shared" ca="1" si="1299"/>
        <v>0</v>
      </c>
      <c r="V1235" s="22">
        <f t="shared" ca="1" si="1299"/>
        <v>0</v>
      </c>
      <c r="W1235" s="22">
        <f t="shared" ca="1" si="1299"/>
        <v>0</v>
      </c>
      <c r="X1235" s="22">
        <f ca="1">ROUND(W1235+X1234,0)</f>
        <v>0</v>
      </c>
      <c r="Y1235" s="22">
        <f t="shared" ref="Y1235:AA1235" ca="1" si="1300">ROUND(X1235+Y1234,0)</f>
        <v>0</v>
      </c>
      <c r="Z1235" s="22">
        <f t="shared" ca="1" si="1300"/>
        <v>0</v>
      </c>
      <c r="AA1235" s="22">
        <f t="shared" ca="1" si="1300"/>
        <v>0</v>
      </c>
      <c r="AB1235" s="22">
        <f t="shared" ref="AB1235" ca="1" si="1301">ROUND(AA1235+AB1234,0)</f>
        <v>0</v>
      </c>
      <c r="AC1235" s="22">
        <f t="shared" ref="AC1235" ca="1" si="1302">ROUND(AB1235+AC1234,0)</f>
        <v>0</v>
      </c>
      <c r="AD1235" s="22">
        <f t="shared" ref="AD1235" ca="1" si="1303">ROUND(AC1235+AD1234,0)</f>
        <v>0</v>
      </c>
      <c r="AE1235" s="22">
        <f t="shared" ref="AE1235" ca="1" si="1304">ROUND(AD1235+AE1234,0)</f>
        <v>0</v>
      </c>
    </row>
    <row r="1236" spans="1:31" hidden="1">
      <c r="A1236" s="258"/>
      <c r="B1236" s="21" t="s">
        <v>387</v>
      </c>
      <c r="C1236" s="22"/>
      <c r="D1236" s="21"/>
      <c r="E1236" s="21"/>
      <c r="F1236" s="21"/>
      <c r="G1236" s="21"/>
      <c r="I1236" s="21"/>
      <c r="J1236" s="21"/>
      <c r="K1236" s="76">
        <f t="shared" ref="K1236:W1236" ca="1" si="1305">IF($C1232=LataProjekcji,ROUND($C1233-K1235,0),ROUND(IF(K1234=0,0,$C1233-K1235),0))</f>
        <v>0</v>
      </c>
      <c r="L1236" s="76">
        <f t="shared" ca="1" si="1305"/>
        <v>0</v>
      </c>
      <c r="M1236" s="76">
        <f t="shared" ca="1" si="1305"/>
        <v>0</v>
      </c>
      <c r="N1236" s="76">
        <f t="shared" ca="1" si="1305"/>
        <v>0</v>
      </c>
      <c r="O1236" s="76">
        <f t="shared" ca="1" si="1305"/>
        <v>0</v>
      </c>
      <c r="P1236" s="76">
        <f t="shared" ca="1" si="1305"/>
        <v>0</v>
      </c>
      <c r="Q1236" s="76">
        <f t="shared" ca="1" si="1305"/>
        <v>0</v>
      </c>
      <c r="R1236" s="76">
        <f t="shared" ca="1" si="1305"/>
        <v>0</v>
      </c>
      <c r="S1236" s="76">
        <f t="shared" ca="1" si="1305"/>
        <v>0</v>
      </c>
      <c r="T1236" s="76">
        <f t="shared" ca="1" si="1305"/>
        <v>0</v>
      </c>
      <c r="U1236" s="76">
        <f t="shared" ca="1" si="1305"/>
        <v>0</v>
      </c>
      <c r="V1236" s="76">
        <f t="shared" ca="1" si="1305"/>
        <v>0</v>
      </c>
      <c r="W1236" s="76">
        <f t="shared" ca="1" si="1305"/>
        <v>0</v>
      </c>
      <c r="X1236" s="76">
        <f t="shared" ref="X1236:AA1236" ca="1" si="1306">IF($C1232=LataProjekcji,ROUND($C1233-X1235,0),ROUND(IF(X1234=0,0,$C1233-X1235),0))</f>
        <v>0</v>
      </c>
      <c r="Y1236" s="76">
        <f t="shared" ca="1" si="1306"/>
        <v>0</v>
      </c>
      <c r="Z1236" s="76">
        <f t="shared" ca="1" si="1306"/>
        <v>0</v>
      </c>
      <c r="AA1236" s="76">
        <f t="shared" ca="1" si="1306"/>
        <v>0</v>
      </c>
      <c r="AB1236" s="76">
        <f t="shared" ref="AB1236:AE1236" ca="1" si="1307">IF($C1232=LataProjekcji,ROUND($C1233-AB1235,0),ROUND(IF(AB1234=0,0,$C1233-AB1235),0))</f>
        <v>0</v>
      </c>
      <c r="AC1236" s="76">
        <f t="shared" ca="1" si="1307"/>
        <v>0</v>
      </c>
      <c r="AD1236" s="76">
        <f t="shared" ca="1" si="1307"/>
        <v>0</v>
      </c>
      <c r="AE1236" s="76">
        <f t="shared" ca="1" si="1307"/>
        <v>0</v>
      </c>
    </row>
    <row r="1237" spans="1:31" hidden="1">
      <c r="A1237" s="258"/>
      <c r="B1237" s="20"/>
      <c r="C1237" s="21"/>
      <c r="D1237" s="21"/>
      <c r="E1237" s="21"/>
      <c r="F1237" s="21"/>
      <c r="G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258"/>
      <c r="B1238" s="20" t="s">
        <v>374</v>
      </c>
      <c r="C1238" s="21">
        <f>C1231+1</f>
        <v>168</v>
      </c>
      <c r="D1238" s="453">
        <f>D1231+1</f>
        <v>429</v>
      </c>
      <c r="E1238" s="21"/>
      <c r="F1238" s="21"/>
      <c r="G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</row>
    <row r="1239" spans="1:31" hidden="1">
      <c r="A1239" s="258"/>
      <c r="B1239" s="21" t="s">
        <v>394</v>
      </c>
      <c r="C1239" s="164">
        <f ca="1">IFERROR(YEAR(OFFSET($D$62,C1238,0)),0)</f>
        <v>0</v>
      </c>
      <c r="D1239" s="164">
        <f ca="1">IFERROR(MONTH(OFFSET($D$62,C1238,0)),0)</f>
        <v>0</v>
      </c>
      <c r="E1239" s="522">
        <f ca="1">IleMiesiecyDoKoncaRokuRozliczenieDotacji</f>
        <v>0</v>
      </c>
      <c r="F1239" s="21"/>
      <c r="G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</row>
    <row r="1240" spans="1:31" hidden="1">
      <c r="A1240" s="258"/>
      <c r="B1240" s="21" t="s">
        <v>387</v>
      </c>
      <c r="C1240" s="244">
        <f ca="1">IF(OFFSET($F$62,C1238,0)&lt;0,0,OFFSET($F$62,C1238,0))</f>
        <v>0</v>
      </c>
      <c r="D1240" s="22" t="str">
        <f ca="1">OFFSET($C$62,C1238,0)</f>
        <v/>
      </c>
      <c r="E1240" s="22">
        <f ca="1">IF(D1240&gt;10,ROUND(($C1241/12)*$E1239,0),$C1240)</f>
        <v>0</v>
      </c>
      <c r="F1240" s="21"/>
      <c r="G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  <c r="Y1240" s="21"/>
      <c r="Z1240" s="21"/>
      <c r="AA1240" s="21"/>
      <c r="AB1240" s="21"/>
      <c r="AC1240" s="21"/>
      <c r="AD1240" s="21"/>
      <c r="AE1240" s="21"/>
    </row>
    <row r="1241" spans="1:31" hidden="1">
      <c r="A1241" s="258"/>
      <c r="B1241" s="21" t="s">
        <v>395</v>
      </c>
      <c r="C1241" s="656">
        <f ca="1">IF(ISBLANK(OFFSET($D$62,C1238,0)),0,IF(OFFSET($C$62,C1238,0)&gt;10,ROUND(C1240*D1241,0),IF(C1240&lt;0,0,C1240)))</f>
        <v>0</v>
      </c>
      <c r="D1241" s="654">
        <f ca="1">'Środki trwałe'!C2074</f>
        <v>0</v>
      </c>
      <c r="E1241" s="21"/>
      <c r="F1241" s="21"/>
      <c r="G1241" s="21"/>
      <c r="I1241" s="21"/>
      <c r="J1241" s="21"/>
      <c r="K1241" s="74">
        <f ca="1">ROUND(IF($C1239=LataProjekcji,$E1240,IF($C1239=LataProjekcji,$C1241,0)),0)</f>
        <v>0</v>
      </c>
      <c r="L1241" s="247">
        <f ca="1">ROUND(IF(OR(AND($C1239=LataProjekcji,$E1239&gt;0),AND($C1239=LataProjekcji,$E1239=0,$D1240&lt;=10)),$E1240,IF($C1239&lt;LataProjekcji,IF((SUM($K1241:K1241)+$C1241)&lt;$C1240,$C1241,$C1240-SUM($K1241:K1241)),0)),0)</f>
        <v>0</v>
      </c>
      <c r="M1241" s="247">
        <f ca="1">ROUND(IF(OR(AND($C1239=LataProjekcji,$E1239&gt;0),AND($C1239=LataProjekcji,$E1239=0,$D1240&lt;=10)),$E1240,IF($C1239&lt;LataProjekcji,IF((SUM($K1241:L1241)+$C1241)&lt;$C1240,$C1241,$C1240-SUM($K1241:L1241)),0)),0)</f>
        <v>0</v>
      </c>
      <c r="N1241" s="247">
        <f ca="1">ROUND(IF(OR(AND($C1239=LataProjekcji,$E1239&gt;0),AND($C1239=LataProjekcji,$E1239=0,$D1240&lt;=10)),$E1240,IF($C1239&lt;LataProjekcji,IF((SUM($K1241:M1241)+$C1241)&lt;$C1240,$C1241,$C1240-SUM($K1241:M1241)),0)),0)</f>
        <v>0</v>
      </c>
      <c r="O1241" s="247">
        <f ca="1">ROUND(IF(OR(AND($C1239=LataProjekcji,$E1239&gt;0),AND($C1239=LataProjekcji,$E1239=0,$D1240&lt;=10)),$E1240,IF($C1239&lt;LataProjekcji,IF((SUM($K1241:N1241)+$C1241)&lt;$C1240,$C1241,$C1240-SUM($K1241:N1241)),0)),0)</f>
        <v>0</v>
      </c>
      <c r="P1241" s="247">
        <f ca="1">ROUND(IF(OR(AND($C1239=LataProjekcji,$E1239&gt;0),AND($C1239=LataProjekcji,$E1239=0,$D1240&lt;=10)),$E1240,IF($C1239&lt;LataProjekcji,IF((SUM($K1241:O1241)+$C1241)&lt;$C1240,$C1241,$C1240-SUM($K1241:O1241)),0)),0)</f>
        <v>0</v>
      </c>
      <c r="Q1241" s="247">
        <f ca="1">ROUND(IF(OR(AND($C1239=LataProjekcji,$E1239&gt;0),AND($C1239=LataProjekcji,$E1239=0,$D1240&lt;=10)),$E1240,IF($C1239&lt;LataProjekcji,IF((SUM($K1241:P1241)+$C1241)&lt;$C1240,$C1241,$C1240-SUM($K1241:P1241)),0)),0)</f>
        <v>0</v>
      </c>
      <c r="R1241" s="247">
        <f ca="1">ROUND(IF(OR(AND($C1239=LataProjekcji,$E1239&gt;0),AND($C1239=LataProjekcji,$E1239=0,$D1240&lt;=10)),$E1240,IF($C1239&lt;LataProjekcji,IF((SUM($K1241:Q1241)+$C1241)&lt;$C1240,$C1241,$C1240-SUM($K1241:Q1241)),0)),0)</f>
        <v>0</v>
      </c>
      <c r="S1241" s="247">
        <f ca="1">ROUND(IF(OR(AND($C1239=LataProjekcji,$E1239&gt;0),AND($C1239=LataProjekcji,$E1239=0,$D1240&lt;=10)),$E1240,IF($C1239&lt;LataProjekcji,IF((SUM($K1241:R1241)+$C1241)&lt;$C1240,$C1241,$C1240-SUM($K1241:R1241)),0)),0)</f>
        <v>0</v>
      </c>
      <c r="T1241" s="247">
        <f ca="1">ROUND(IF(OR(AND($C1239=LataProjekcji,$E1239&gt;0),AND($C1239=LataProjekcji,$E1239=0,$D1240&lt;=10)),$E1240,IF($C1239&lt;LataProjekcji,IF((SUM($K1241:S1241)+$C1241)&lt;$C1240,$C1241,$C1240-SUM($K1241:S1241)),0)),0)</f>
        <v>0</v>
      </c>
      <c r="U1241" s="247">
        <f ca="1">ROUND(IF(OR(AND($C1239=LataProjekcji,$E1239&gt;0),AND($C1239=LataProjekcji,$E1239=0,$D1240&lt;=10)),$E1240,IF($C1239&lt;LataProjekcji,IF((SUM($K1241:T1241)+$C1241)&lt;$C1240,$C1241,$C1240-SUM($K1241:T1241)),0)),0)</f>
        <v>0</v>
      </c>
      <c r="V1241" s="247">
        <f ca="1">ROUND(IF(OR(AND($C1239=LataProjekcji,$E1239&gt;0),AND($C1239=LataProjekcji,$E1239=0,$D1240&lt;=10)),$E1240,IF($C1239&lt;LataProjekcji,IF((SUM($K1241:U1241)+$C1241)&lt;$C1240,$C1241,$C1240-SUM($K1241:U1241)),0)),0)</f>
        <v>0</v>
      </c>
      <c r="W1241" s="247">
        <f ca="1">ROUND(IF(OR(AND($C1239=LataProjekcji,$E1239&gt;0),AND($C1239=LataProjekcji,$E1239=0,$D1240&lt;=10)),$E1240,IF($C1239&lt;LataProjekcji,IF((SUM($K1241:V1241)+$C1241)&lt;$C1240,$C1241,$C1240-SUM($K1241:V1241)),0)),0)</f>
        <v>0</v>
      </c>
      <c r="X1241" s="247">
        <f ca="1">ROUND(IF(OR(AND($C1239=LataProjekcji,$E1239&gt;0),AND($C1239=LataProjekcji,$E1239=0,$D1240&lt;=10)),$E1240,IF($C1239&lt;LataProjekcji,IF((SUM($K1241:W1241)+$C1241)&lt;$C1240,$C1241,$C1240-SUM($K1241:W1241)),0)),0)</f>
        <v>0</v>
      </c>
      <c r="Y1241" s="247">
        <f ca="1">ROUND(IF(OR(AND($C1239=LataProjekcji,$E1239&gt;0),AND($C1239=LataProjekcji,$E1239=0,$D1240&lt;=10)),$E1240,IF($C1239&lt;LataProjekcji,IF((SUM($K1241:X1241)+$C1241)&lt;$C1240,$C1241,$C1240-SUM($K1241:X1241)),0)),0)</f>
        <v>0</v>
      </c>
      <c r="Z1241" s="247">
        <f ca="1">ROUND(IF(OR(AND($C1239=LataProjekcji,$E1239&gt;0),AND($C1239=LataProjekcji,$E1239=0,$D1240&lt;=10)),$E1240,IF($C1239&lt;LataProjekcji,IF((SUM($K1241:Y1241)+$C1241)&lt;$C1240,$C1241,$C1240-SUM($K1241:Y1241)),0)),0)</f>
        <v>0</v>
      </c>
      <c r="AA1241" s="247">
        <f ca="1">ROUND(IF(OR(AND($C1239=LataProjekcji,$E1239&gt;0),AND($C1239=LataProjekcji,$E1239=0,$D1240&lt;=10)),$E1240,IF($C1239&lt;LataProjekcji,IF((SUM($K1241:Z1241)+$C1241)&lt;$C1240,$C1241,$C1240-SUM($K1241:Z1241)),0)),0)</f>
        <v>0</v>
      </c>
      <c r="AB1241" s="247">
        <f ca="1">ROUND(IF(OR(AND($C1239=LataProjekcji,$E1239&gt;0),AND($C1239=LataProjekcji,$E1239=0,$D1240&lt;=10)),$E1240,IF($C1239&lt;LataProjekcji,IF((SUM($K1241:AA1241)+$C1241)&lt;$C1240,$C1241,$C1240-SUM($K1241:AA1241)),0)),0)</f>
        <v>0</v>
      </c>
      <c r="AC1241" s="247">
        <f ca="1">ROUND(IF(OR(AND($C1239=LataProjekcji,$E1239&gt;0),AND($C1239=LataProjekcji,$E1239=0,$D1240&lt;=10)),$E1240,IF($C1239&lt;LataProjekcji,IF((SUM($K1241:AB1241)+$C1241)&lt;$C1240,$C1241,$C1240-SUM($K1241:AB1241)),0)),0)</f>
        <v>0</v>
      </c>
      <c r="AD1241" s="247">
        <f ca="1">ROUND(IF(OR(AND($C1239=LataProjekcji,$E1239&gt;0),AND($C1239=LataProjekcji,$E1239=0,$D1240&lt;=10)),$E1240,IF($C1239&lt;LataProjekcji,IF((SUM($K1241:AC1241)+$C1241)&lt;$C1240,$C1241,$C1240-SUM($K1241:AC1241)),0)),0)</f>
        <v>0</v>
      </c>
      <c r="AE1241" s="247">
        <f ca="1">ROUND(IF(OR(AND($C1239=LataProjekcji,$E1239&gt;0),AND($C1239=LataProjekcji,$E1239=0,$D1240&lt;=10)),$E1240,IF($C1239&lt;LataProjekcji,IF((SUM($K1241:AD1241)+$C1241)&lt;$C1240,$C1241,$C1240-SUM($K1241:AD1241)),0)),0)</f>
        <v>0</v>
      </c>
    </row>
    <row r="1242" spans="1:31" hidden="1">
      <c r="A1242" s="258"/>
      <c r="B1242" s="21" t="s">
        <v>396</v>
      </c>
      <c r="C1242" s="22"/>
      <c r="D1242" s="21"/>
      <c r="E1242" s="21"/>
      <c r="F1242" s="21"/>
      <c r="G1242" s="21"/>
      <c r="I1242" s="21"/>
      <c r="J1242" s="21"/>
      <c r="K1242" s="22">
        <f ca="1">ROUND(K1241,0)</f>
        <v>0</v>
      </c>
      <c r="L1242" s="22">
        <f t="shared" ref="L1242:W1242" ca="1" si="1308">ROUND(K1242+L1241,0)</f>
        <v>0</v>
      </c>
      <c r="M1242" s="22">
        <f t="shared" ca="1" si="1308"/>
        <v>0</v>
      </c>
      <c r="N1242" s="22">
        <f t="shared" ca="1" si="1308"/>
        <v>0</v>
      </c>
      <c r="O1242" s="22">
        <f t="shared" ca="1" si="1308"/>
        <v>0</v>
      </c>
      <c r="P1242" s="22">
        <f t="shared" ca="1" si="1308"/>
        <v>0</v>
      </c>
      <c r="Q1242" s="22">
        <f t="shared" ca="1" si="1308"/>
        <v>0</v>
      </c>
      <c r="R1242" s="22">
        <f t="shared" ca="1" si="1308"/>
        <v>0</v>
      </c>
      <c r="S1242" s="22">
        <f t="shared" ca="1" si="1308"/>
        <v>0</v>
      </c>
      <c r="T1242" s="22">
        <f t="shared" ca="1" si="1308"/>
        <v>0</v>
      </c>
      <c r="U1242" s="22">
        <f t="shared" ca="1" si="1308"/>
        <v>0</v>
      </c>
      <c r="V1242" s="22">
        <f t="shared" ca="1" si="1308"/>
        <v>0</v>
      </c>
      <c r="W1242" s="22">
        <f t="shared" ca="1" si="1308"/>
        <v>0</v>
      </c>
      <c r="X1242" s="22">
        <f ca="1">ROUND(W1242+X1241,0)</f>
        <v>0</v>
      </c>
      <c r="Y1242" s="22">
        <f t="shared" ref="Y1242:AA1242" ca="1" si="1309">ROUND(X1242+Y1241,0)</f>
        <v>0</v>
      </c>
      <c r="Z1242" s="22">
        <f t="shared" ca="1" si="1309"/>
        <v>0</v>
      </c>
      <c r="AA1242" s="22">
        <f t="shared" ca="1" si="1309"/>
        <v>0</v>
      </c>
      <c r="AB1242" s="22">
        <f t="shared" ref="AB1242" ca="1" si="1310">ROUND(AA1242+AB1241,0)</f>
        <v>0</v>
      </c>
      <c r="AC1242" s="22">
        <f t="shared" ref="AC1242" ca="1" si="1311">ROUND(AB1242+AC1241,0)</f>
        <v>0</v>
      </c>
      <c r="AD1242" s="22">
        <f t="shared" ref="AD1242" ca="1" si="1312">ROUND(AC1242+AD1241,0)</f>
        <v>0</v>
      </c>
      <c r="AE1242" s="22">
        <f t="shared" ref="AE1242" ca="1" si="1313">ROUND(AD1242+AE1241,0)</f>
        <v>0</v>
      </c>
    </row>
    <row r="1243" spans="1:31" hidden="1">
      <c r="A1243" s="258"/>
      <c r="B1243" s="21" t="s">
        <v>387</v>
      </c>
      <c r="C1243" s="22"/>
      <c r="D1243" s="21"/>
      <c r="E1243" s="21"/>
      <c r="F1243" s="21"/>
      <c r="G1243" s="21"/>
      <c r="I1243" s="21"/>
      <c r="J1243" s="21"/>
      <c r="K1243" s="76">
        <f t="shared" ref="K1243:W1243" ca="1" si="1314">IF($C1239=LataProjekcji,ROUND($C1240-K1242,0),ROUND(IF(K1241=0,0,$C1240-K1242),0))</f>
        <v>0</v>
      </c>
      <c r="L1243" s="76">
        <f t="shared" ca="1" si="1314"/>
        <v>0</v>
      </c>
      <c r="M1243" s="76">
        <f t="shared" ca="1" si="1314"/>
        <v>0</v>
      </c>
      <c r="N1243" s="76">
        <f t="shared" ca="1" si="1314"/>
        <v>0</v>
      </c>
      <c r="O1243" s="76">
        <f t="shared" ca="1" si="1314"/>
        <v>0</v>
      </c>
      <c r="P1243" s="76">
        <f t="shared" ca="1" si="1314"/>
        <v>0</v>
      </c>
      <c r="Q1243" s="76">
        <f t="shared" ca="1" si="1314"/>
        <v>0</v>
      </c>
      <c r="R1243" s="76">
        <f t="shared" ca="1" si="1314"/>
        <v>0</v>
      </c>
      <c r="S1243" s="76">
        <f t="shared" ca="1" si="1314"/>
        <v>0</v>
      </c>
      <c r="T1243" s="76">
        <f t="shared" ca="1" si="1314"/>
        <v>0</v>
      </c>
      <c r="U1243" s="76">
        <f t="shared" ca="1" si="1314"/>
        <v>0</v>
      </c>
      <c r="V1243" s="76">
        <f t="shared" ca="1" si="1314"/>
        <v>0</v>
      </c>
      <c r="W1243" s="76">
        <f t="shared" ca="1" si="1314"/>
        <v>0</v>
      </c>
      <c r="X1243" s="76">
        <f t="shared" ref="X1243:AA1243" ca="1" si="1315">IF($C1239=LataProjekcji,ROUND($C1240-X1242,0),ROUND(IF(X1241=0,0,$C1240-X1242),0))</f>
        <v>0</v>
      </c>
      <c r="Y1243" s="76">
        <f t="shared" ca="1" si="1315"/>
        <v>0</v>
      </c>
      <c r="Z1243" s="76">
        <f t="shared" ca="1" si="1315"/>
        <v>0</v>
      </c>
      <c r="AA1243" s="76">
        <f t="shared" ca="1" si="1315"/>
        <v>0</v>
      </c>
      <c r="AB1243" s="76">
        <f t="shared" ref="AB1243:AE1243" ca="1" si="1316">IF($C1239=LataProjekcji,ROUND($C1240-AB1242,0),ROUND(IF(AB1241=0,0,$C1240-AB1242),0))</f>
        <v>0</v>
      </c>
      <c r="AC1243" s="76">
        <f t="shared" ca="1" si="1316"/>
        <v>0</v>
      </c>
      <c r="AD1243" s="76">
        <f t="shared" ca="1" si="1316"/>
        <v>0</v>
      </c>
      <c r="AE1243" s="76">
        <f t="shared" ca="1" si="1316"/>
        <v>0</v>
      </c>
    </row>
    <row r="1244" spans="1:31" hidden="1">
      <c r="A1244" s="258"/>
      <c r="B1244" s="21"/>
      <c r="C1244" s="22"/>
      <c r="D1244" s="21"/>
      <c r="E1244" s="21"/>
      <c r="F1244" s="21"/>
      <c r="G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258"/>
      <c r="B1245" s="20" t="s">
        <v>374</v>
      </c>
      <c r="C1245" s="21">
        <f>C1238+1</f>
        <v>169</v>
      </c>
      <c r="D1245" s="453">
        <f>D1238+1</f>
        <v>430</v>
      </c>
      <c r="E1245" s="21"/>
      <c r="F1245" s="21"/>
      <c r="G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</row>
    <row r="1246" spans="1:31" hidden="1">
      <c r="A1246" s="258"/>
      <c r="B1246" s="21" t="s">
        <v>394</v>
      </c>
      <c r="C1246" s="164">
        <f ca="1">IFERROR(YEAR(OFFSET($D$62,C1245,0)),0)</f>
        <v>0</v>
      </c>
      <c r="D1246" s="164">
        <f ca="1">IFERROR(MONTH(OFFSET($D$62,C1245,0)),0)</f>
        <v>0</v>
      </c>
      <c r="E1246" s="522">
        <f ca="1">IleMiesiecyDoKoncaRokuRozliczenieDotacji</f>
        <v>0</v>
      </c>
      <c r="F1246" s="21"/>
      <c r="G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</row>
    <row r="1247" spans="1:31" hidden="1">
      <c r="A1247" s="258"/>
      <c r="B1247" s="21" t="s">
        <v>387</v>
      </c>
      <c r="C1247" s="244">
        <f ca="1">IF(OFFSET($F$62,C1245,0)&lt;0,0,OFFSET($F$62,C1245,0))</f>
        <v>0</v>
      </c>
      <c r="D1247" s="22" t="str">
        <f ca="1">OFFSET($C$62,C1245,0)</f>
        <v/>
      </c>
      <c r="E1247" s="22">
        <f ca="1">IF(D1247&gt;10,ROUND(($C1248/12)*$E1246,0),$C1247)</f>
        <v>0</v>
      </c>
      <c r="F1247" s="21"/>
      <c r="G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  <c r="Y1247" s="21"/>
      <c r="Z1247" s="21"/>
      <c r="AA1247" s="21"/>
      <c r="AB1247" s="21"/>
      <c r="AC1247" s="21"/>
      <c r="AD1247" s="21"/>
      <c r="AE1247" s="21"/>
    </row>
    <row r="1248" spans="1:31" hidden="1">
      <c r="A1248" s="258"/>
      <c r="B1248" s="21" t="s">
        <v>395</v>
      </c>
      <c r="C1248" s="656">
        <f ca="1">IF(ISBLANK(OFFSET($D$62,C1245,0)),0,IF(OFFSET($C$62,C1245,0)&gt;10,ROUND(C1247*D1248,0),IF(C1247&lt;0,0,C1247)))</f>
        <v>0</v>
      </c>
      <c r="D1248" s="654">
        <f ca="1">'Środki trwałe'!C2081</f>
        <v>0</v>
      </c>
      <c r="E1248" s="21"/>
      <c r="F1248" s="21"/>
      <c r="G1248" s="21"/>
      <c r="I1248" s="21"/>
      <c r="J1248" s="21"/>
      <c r="K1248" s="74">
        <f ca="1">ROUND(IF($C1246=LataProjekcji,$E1247,IF($C1246=LataProjekcji,$C1248,0)),0)</f>
        <v>0</v>
      </c>
      <c r="L1248" s="247">
        <f ca="1">ROUND(IF(OR(AND($C1246=LataProjekcji,$E1246&gt;0),AND($C1246=LataProjekcji,$E1246=0,$D1247&lt;=10)),$E1247,IF($C1246&lt;LataProjekcji,IF((SUM($K1248:K1248)+$C1248)&lt;$C1247,$C1248,$C1247-SUM($K1248:K1248)),0)),0)</f>
        <v>0</v>
      </c>
      <c r="M1248" s="247">
        <f ca="1">ROUND(IF(OR(AND($C1246=LataProjekcji,$E1246&gt;0),AND($C1246=LataProjekcji,$E1246=0,$D1247&lt;=10)),$E1247,IF($C1246&lt;LataProjekcji,IF((SUM($K1248:L1248)+$C1248)&lt;$C1247,$C1248,$C1247-SUM($K1248:L1248)),0)),0)</f>
        <v>0</v>
      </c>
      <c r="N1248" s="247">
        <f ca="1">ROUND(IF(OR(AND($C1246=LataProjekcji,$E1246&gt;0),AND($C1246=LataProjekcji,$E1246=0,$D1247&lt;=10)),$E1247,IF($C1246&lt;LataProjekcji,IF((SUM($K1248:M1248)+$C1248)&lt;$C1247,$C1248,$C1247-SUM($K1248:M1248)),0)),0)</f>
        <v>0</v>
      </c>
      <c r="O1248" s="247">
        <f ca="1">ROUND(IF(OR(AND($C1246=LataProjekcji,$E1246&gt;0),AND($C1246=LataProjekcji,$E1246=0,$D1247&lt;=10)),$E1247,IF($C1246&lt;LataProjekcji,IF((SUM($K1248:N1248)+$C1248)&lt;$C1247,$C1248,$C1247-SUM($K1248:N1248)),0)),0)</f>
        <v>0</v>
      </c>
      <c r="P1248" s="247">
        <f ca="1">ROUND(IF(OR(AND($C1246=LataProjekcji,$E1246&gt;0),AND($C1246=LataProjekcji,$E1246=0,$D1247&lt;=10)),$E1247,IF($C1246&lt;LataProjekcji,IF((SUM($K1248:O1248)+$C1248)&lt;$C1247,$C1248,$C1247-SUM($K1248:O1248)),0)),0)</f>
        <v>0</v>
      </c>
      <c r="Q1248" s="247">
        <f ca="1">ROUND(IF(OR(AND($C1246=LataProjekcji,$E1246&gt;0),AND($C1246=LataProjekcji,$E1246=0,$D1247&lt;=10)),$E1247,IF($C1246&lt;LataProjekcji,IF((SUM($K1248:P1248)+$C1248)&lt;$C1247,$C1248,$C1247-SUM($K1248:P1248)),0)),0)</f>
        <v>0</v>
      </c>
      <c r="R1248" s="247">
        <f ca="1">ROUND(IF(OR(AND($C1246=LataProjekcji,$E1246&gt;0),AND($C1246=LataProjekcji,$E1246=0,$D1247&lt;=10)),$E1247,IF($C1246&lt;LataProjekcji,IF((SUM($K1248:Q1248)+$C1248)&lt;$C1247,$C1248,$C1247-SUM($K1248:Q1248)),0)),0)</f>
        <v>0</v>
      </c>
      <c r="S1248" s="247">
        <f ca="1">ROUND(IF(OR(AND($C1246=LataProjekcji,$E1246&gt;0),AND($C1246=LataProjekcji,$E1246=0,$D1247&lt;=10)),$E1247,IF($C1246&lt;LataProjekcji,IF((SUM($K1248:R1248)+$C1248)&lt;$C1247,$C1248,$C1247-SUM($K1248:R1248)),0)),0)</f>
        <v>0</v>
      </c>
      <c r="T1248" s="247">
        <f ca="1">ROUND(IF(OR(AND($C1246=LataProjekcji,$E1246&gt;0),AND($C1246=LataProjekcji,$E1246=0,$D1247&lt;=10)),$E1247,IF($C1246&lt;LataProjekcji,IF((SUM($K1248:S1248)+$C1248)&lt;$C1247,$C1248,$C1247-SUM($K1248:S1248)),0)),0)</f>
        <v>0</v>
      </c>
      <c r="U1248" s="247">
        <f ca="1">ROUND(IF(OR(AND($C1246=LataProjekcji,$E1246&gt;0),AND($C1246=LataProjekcji,$E1246=0,$D1247&lt;=10)),$E1247,IF($C1246&lt;LataProjekcji,IF((SUM($K1248:T1248)+$C1248)&lt;$C1247,$C1248,$C1247-SUM($K1248:T1248)),0)),0)</f>
        <v>0</v>
      </c>
      <c r="V1248" s="247">
        <f ca="1">ROUND(IF(OR(AND($C1246=LataProjekcji,$E1246&gt;0),AND($C1246=LataProjekcji,$E1246=0,$D1247&lt;=10)),$E1247,IF($C1246&lt;LataProjekcji,IF((SUM($K1248:U1248)+$C1248)&lt;$C1247,$C1248,$C1247-SUM($K1248:U1248)),0)),0)</f>
        <v>0</v>
      </c>
      <c r="W1248" s="247">
        <f ca="1">ROUND(IF(OR(AND($C1246=LataProjekcji,$E1246&gt;0),AND($C1246=LataProjekcji,$E1246=0,$D1247&lt;=10)),$E1247,IF($C1246&lt;LataProjekcji,IF((SUM($K1248:V1248)+$C1248)&lt;$C1247,$C1248,$C1247-SUM($K1248:V1248)),0)),0)</f>
        <v>0</v>
      </c>
      <c r="X1248" s="247">
        <f ca="1">ROUND(IF(OR(AND($C1246=LataProjekcji,$E1246&gt;0),AND($C1246=LataProjekcji,$E1246=0,$D1247&lt;=10)),$E1247,IF($C1246&lt;LataProjekcji,IF((SUM($K1248:W1248)+$C1248)&lt;$C1247,$C1248,$C1247-SUM($K1248:W1248)),0)),0)</f>
        <v>0</v>
      </c>
      <c r="Y1248" s="247">
        <f ca="1">ROUND(IF(OR(AND($C1246=LataProjekcji,$E1246&gt;0),AND($C1246=LataProjekcji,$E1246=0,$D1247&lt;=10)),$E1247,IF($C1246&lt;LataProjekcji,IF((SUM($K1248:X1248)+$C1248)&lt;$C1247,$C1248,$C1247-SUM($K1248:X1248)),0)),0)</f>
        <v>0</v>
      </c>
      <c r="Z1248" s="247">
        <f ca="1">ROUND(IF(OR(AND($C1246=LataProjekcji,$E1246&gt;0),AND($C1246=LataProjekcji,$E1246=0,$D1247&lt;=10)),$E1247,IF($C1246&lt;LataProjekcji,IF((SUM($K1248:Y1248)+$C1248)&lt;$C1247,$C1248,$C1247-SUM($K1248:Y1248)),0)),0)</f>
        <v>0</v>
      </c>
      <c r="AA1248" s="247">
        <f ca="1">ROUND(IF(OR(AND($C1246=LataProjekcji,$E1246&gt;0),AND($C1246=LataProjekcji,$E1246=0,$D1247&lt;=10)),$E1247,IF($C1246&lt;LataProjekcji,IF((SUM($K1248:Z1248)+$C1248)&lt;$C1247,$C1248,$C1247-SUM($K1248:Z1248)),0)),0)</f>
        <v>0</v>
      </c>
      <c r="AB1248" s="247">
        <f ca="1">ROUND(IF(OR(AND($C1246=LataProjekcji,$E1246&gt;0),AND($C1246=LataProjekcji,$E1246=0,$D1247&lt;=10)),$E1247,IF($C1246&lt;LataProjekcji,IF((SUM($K1248:AA1248)+$C1248)&lt;$C1247,$C1248,$C1247-SUM($K1248:AA1248)),0)),0)</f>
        <v>0</v>
      </c>
      <c r="AC1248" s="247">
        <f ca="1">ROUND(IF(OR(AND($C1246=LataProjekcji,$E1246&gt;0),AND($C1246=LataProjekcji,$E1246=0,$D1247&lt;=10)),$E1247,IF($C1246&lt;LataProjekcji,IF((SUM($K1248:AB1248)+$C1248)&lt;$C1247,$C1248,$C1247-SUM($K1248:AB1248)),0)),0)</f>
        <v>0</v>
      </c>
      <c r="AD1248" s="247">
        <f ca="1">ROUND(IF(OR(AND($C1246=LataProjekcji,$E1246&gt;0),AND($C1246=LataProjekcji,$E1246=0,$D1247&lt;=10)),$E1247,IF($C1246&lt;LataProjekcji,IF((SUM($K1248:AC1248)+$C1248)&lt;$C1247,$C1248,$C1247-SUM($K1248:AC1248)),0)),0)</f>
        <v>0</v>
      </c>
      <c r="AE1248" s="247">
        <f ca="1">ROUND(IF(OR(AND($C1246=LataProjekcji,$E1246&gt;0),AND($C1246=LataProjekcji,$E1246=0,$D1247&lt;=10)),$E1247,IF($C1246&lt;LataProjekcji,IF((SUM($K1248:AD1248)+$C1248)&lt;$C1247,$C1248,$C1247-SUM($K1248:AD1248)),0)),0)</f>
        <v>0</v>
      </c>
    </row>
    <row r="1249" spans="1:31" hidden="1">
      <c r="A1249" s="258"/>
      <c r="B1249" s="21" t="s">
        <v>396</v>
      </c>
      <c r="C1249" s="22"/>
      <c r="D1249" s="21"/>
      <c r="E1249" s="21"/>
      <c r="F1249" s="21"/>
      <c r="G1249" s="21"/>
      <c r="I1249" s="21"/>
      <c r="J1249" s="21"/>
      <c r="K1249" s="22">
        <f ca="1">ROUND(K1248,0)</f>
        <v>0</v>
      </c>
      <c r="L1249" s="22">
        <f t="shared" ref="L1249:W1249" ca="1" si="1317">ROUND(K1249+L1248,0)</f>
        <v>0</v>
      </c>
      <c r="M1249" s="22">
        <f t="shared" ca="1" si="1317"/>
        <v>0</v>
      </c>
      <c r="N1249" s="22">
        <f t="shared" ca="1" si="1317"/>
        <v>0</v>
      </c>
      <c r="O1249" s="22">
        <f t="shared" ca="1" si="1317"/>
        <v>0</v>
      </c>
      <c r="P1249" s="22">
        <f t="shared" ca="1" si="1317"/>
        <v>0</v>
      </c>
      <c r="Q1249" s="22">
        <f t="shared" ca="1" si="1317"/>
        <v>0</v>
      </c>
      <c r="R1249" s="22">
        <f t="shared" ca="1" si="1317"/>
        <v>0</v>
      </c>
      <c r="S1249" s="22">
        <f t="shared" ca="1" si="1317"/>
        <v>0</v>
      </c>
      <c r="T1249" s="22">
        <f t="shared" ca="1" si="1317"/>
        <v>0</v>
      </c>
      <c r="U1249" s="22">
        <f t="shared" ca="1" si="1317"/>
        <v>0</v>
      </c>
      <c r="V1249" s="22">
        <f t="shared" ca="1" si="1317"/>
        <v>0</v>
      </c>
      <c r="W1249" s="22">
        <f t="shared" ca="1" si="1317"/>
        <v>0</v>
      </c>
      <c r="X1249" s="22">
        <f ca="1">ROUND(W1249+X1248,0)</f>
        <v>0</v>
      </c>
      <c r="Y1249" s="22">
        <f t="shared" ref="Y1249:AA1249" ca="1" si="1318">ROUND(X1249+Y1248,0)</f>
        <v>0</v>
      </c>
      <c r="Z1249" s="22">
        <f t="shared" ca="1" si="1318"/>
        <v>0</v>
      </c>
      <c r="AA1249" s="22">
        <f t="shared" ca="1" si="1318"/>
        <v>0</v>
      </c>
      <c r="AB1249" s="22">
        <f t="shared" ref="AB1249" ca="1" si="1319">ROUND(AA1249+AB1248,0)</f>
        <v>0</v>
      </c>
      <c r="AC1249" s="22">
        <f t="shared" ref="AC1249" ca="1" si="1320">ROUND(AB1249+AC1248,0)</f>
        <v>0</v>
      </c>
      <c r="AD1249" s="22">
        <f t="shared" ref="AD1249" ca="1" si="1321">ROUND(AC1249+AD1248,0)</f>
        <v>0</v>
      </c>
      <c r="AE1249" s="22">
        <f t="shared" ref="AE1249" ca="1" si="1322">ROUND(AD1249+AE1248,0)</f>
        <v>0</v>
      </c>
    </row>
    <row r="1250" spans="1:31" hidden="1">
      <c r="A1250" s="258"/>
      <c r="B1250" s="21" t="s">
        <v>387</v>
      </c>
      <c r="C1250" s="22"/>
      <c r="D1250" s="21"/>
      <c r="E1250" s="21"/>
      <c r="F1250" s="21"/>
      <c r="G1250" s="21"/>
      <c r="I1250" s="21"/>
      <c r="J1250" s="21"/>
      <c r="K1250" s="76">
        <f t="shared" ref="K1250:W1250" ca="1" si="1323">IF($C1246=LataProjekcji,ROUND($C1247-K1249,0),ROUND(IF(K1248=0,0,$C1247-K1249),0))</f>
        <v>0</v>
      </c>
      <c r="L1250" s="76">
        <f t="shared" ca="1" si="1323"/>
        <v>0</v>
      </c>
      <c r="M1250" s="76">
        <f t="shared" ca="1" si="1323"/>
        <v>0</v>
      </c>
      <c r="N1250" s="76">
        <f t="shared" ca="1" si="1323"/>
        <v>0</v>
      </c>
      <c r="O1250" s="76">
        <f t="shared" ca="1" si="1323"/>
        <v>0</v>
      </c>
      <c r="P1250" s="76">
        <f t="shared" ca="1" si="1323"/>
        <v>0</v>
      </c>
      <c r="Q1250" s="76">
        <f t="shared" ca="1" si="1323"/>
        <v>0</v>
      </c>
      <c r="R1250" s="76">
        <f t="shared" ca="1" si="1323"/>
        <v>0</v>
      </c>
      <c r="S1250" s="76">
        <f t="shared" ca="1" si="1323"/>
        <v>0</v>
      </c>
      <c r="T1250" s="76">
        <f t="shared" ca="1" si="1323"/>
        <v>0</v>
      </c>
      <c r="U1250" s="76">
        <f t="shared" ca="1" si="1323"/>
        <v>0</v>
      </c>
      <c r="V1250" s="76">
        <f t="shared" ca="1" si="1323"/>
        <v>0</v>
      </c>
      <c r="W1250" s="76">
        <f t="shared" ca="1" si="1323"/>
        <v>0</v>
      </c>
      <c r="X1250" s="76">
        <f t="shared" ref="X1250:AA1250" ca="1" si="1324">IF($C1246=LataProjekcji,ROUND($C1247-X1249,0),ROUND(IF(X1248=0,0,$C1247-X1249),0))</f>
        <v>0</v>
      </c>
      <c r="Y1250" s="76">
        <f t="shared" ca="1" si="1324"/>
        <v>0</v>
      </c>
      <c r="Z1250" s="76">
        <f t="shared" ca="1" si="1324"/>
        <v>0</v>
      </c>
      <c r="AA1250" s="76">
        <f t="shared" ca="1" si="1324"/>
        <v>0</v>
      </c>
      <c r="AB1250" s="76">
        <f t="shared" ref="AB1250:AE1250" ca="1" si="1325">IF($C1246=LataProjekcji,ROUND($C1247-AB1249,0),ROUND(IF(AB1248=0,0,$C1247-AB1249),0))</f>
        <v>0</v>
      </c>
      <c r="AC1250" s="76">
        <f t="shared" ca="1" si="1325"/>
        <v>0</v>
      </c>
      <c r="AD1250" s="76">
        <f t="shared" ca="1" si="1325"/>
        <v>0</v>
      </c>
      <c r="AE1250" s="76">
        <f t="shared" ca="1" si="1325"/>
        <v>0</v>
      </c>
    </row>
    <row r="1251" spans="1:31" hidden="1">
      <c r="A1251" s="325"/>
      <c r="B1251" s="7"/>
      <c r="C1251" s="13"/>
    </row>
    <row r="1256" spans="1:31" hidden="1">
      <c r="A1256" s="164"/>
      <c r="B1256" s="7" t="s">
        <v>890</v>
      </c>
      <c r="K1256" s="472" t="str">
        <f t="shared" ref="K1256:AE1256" si="1326">K59</f>
        <v>Uzupełnij dane</v>
      </c>
      <c r="L1256" s="472" t="str">
        <f t="shared" si="1326"/>
        <v/>
      </c>
      <c r="M1256" s="472" t="str">
        <f t="shared" si="1326"/>
        <v/>
      </c>
      <c r="N1256" s="472" t="str">
        <f t="shared" si="1326"/>
        <v/>
      </c>
      <c r="O1256" s="472" t="str">
        <f t="shared" si="1326"/>
        <v/>
      </c>
      <c r="P1256" s="472" t="str">
        <f t="shared" si="1326"/>
        <v/>
      </c>
      <c r="Q1256" s="472" t="str">
        <f t="shared" si="1326"/>
        <v/>
      </c>
      <c r="R1256" s="472" t="str">
        <f t="shared" si="1326"/>
        <v/>
      </c>
      <c r="S1256" s="472" t="str">
        <f t="shared" si="1326"/>
        <v/>
      </c>
      <c r="T1256" s="472" t="str">
        <f t="shared" si="1326"/>
        <v/>
      </c>
      <c r="U1256" s="472" t="str">
        <f t="shared" si="1326"/>
        <v/>
      </c>
      <c r="V1256" s="472" t="str">
        <f t="shared" si="1326"/>
        <v/>
      </c>
      <c r="W1256" s="472" t="str">
        <f t="shared" si="1326"/>
        <v/>
      </c>
      <c r="X1256" s="472" t="str">
        <f t="shared" si="1326"/>
        <v/>
      </c>
      <c r="Y1256" s="472" t="str">
        <f t="shared" si="1326"/>
        <v/>
      </c>
      <c r="Z1256" s="472" t="str">
        <f t="shared" si="1326"/>
        <v/>
      </c>
      <c r="AA1256" s="472" t="str">
        <f t="shared" si="1326"/>
        <v/>
      </c>
      <c r="AB1256" s="472" t="str">
        <f t="shared" si="1326"/>
        <v/>
      </c>
      <c r="AC1256" s="472" t="str">
        <f t="shared" si="1326"/>
        <v/>
      </c>
      <c r="AD1256" s="472" t="str">
        <f t="shared" si="1326"/>
        <v/>
      </c>
      <c r="AE1256" s="472" t="str">
        <f t="shared" si="1326"/>
        <v/>
      </c>
    </row>
    <row r="1257" spans="1:31" hidden="1">
      <c r="A1257" s="164"/>
      <c r="B1257" s="14" t="s">
        <v>376</v>
      </c>
      <c r="C1257" s="15"/>
      <c r="D1257" s="15"/>
      <c r="E1257" s="15"/>
      <c r="F1257" s="15"/>
      <c r="G1257" s="15"/>
      <c r="H1257" s="323"/>
      <c r="I1257" s="15"/>
      <c r="J1257" s="15"/>
      <c r="K1257" s="16">
        <f ca="1">ROUND(SUM(K1258:K1259),0)</f>
        <v>0</v>
      </c>
      <c r="L1257" s="16">
        <f t="shared" ref="L1257:W1257" ca="1" si="1327">ROUND(SUM(L1258:L1259),0)</f>
        <v>0</v>
      </c>
      <c r="M1257" s="16">
        <f t="shared" ca="1" si="1327"/>
        <v>0</v>
      </c>
      <c r="N1257" s="16">
        <f t="shared" ca="1" si="1327"/>
        <v>0</v>
      </c>
      <c r="O1257" s="16">
        <f t="shared" ca="1" si="1327"/>
        <v>0</v>
      </c>
      <c r="P1257" s="16">
        <f t="shared" ca="1" si="1327"/>
        <v>0</v>
      </c>
      <c r="Q1257" s="16">
        <f t="shared" ca="1" si="1327"/>
        <v>0</v>
      </c>
      <c r="R1257" s="16">
        <f t="shared" ca="1" si="1327"/>
        <v>0</v>
      </c>
      <c r="S1257" s="16">
        <f t="shared" ca="1" si="1327"/>
        <v>0</v>
      </c>
      <c r="T1257" s="16">
        <f t="shared" ca="1" si="1327"/>
        <v>0</v>
      </c>
      <c r="U1257" s="16">
        <f t="shared" ca="1" si="1327"/>
        <v>0</v>
      </c>
      <c r="V1257" s="16">
        <f t="shared" ca="1" si="1327"/>
        <v>0</v>
      </c>
      <c r="W1257" s="16">
        <f t="shared" ca="1" si="1327"/>
        <v>0</v>
      </c>
      <c r="X1257" s="16">
        <f ca="1">ROUND(SUM(X1258:X1259),0)</f>
        <v>0</v>
      </c>
      <c r="Y1257" s="16">
        <f t="shared" ref="Y1257:AA1257" ca="1" si="1328">ROUND(SUM(Y1258:Y1259),0)</f>
        <v>0</v>
      </c>
      <c r="Z1257" s="16">
        <f t="shared" ca="1" si="1328"/>
        <v>0</v>
      </c>
      <c r="AA1257" s="16">
        <f t="shared" ca="1" si="1328"/>
        <v>0</v>
      </c>
      <c r="AB1257" s="16">
        <f t="shared" ref="AB1257:AE1257" ca="1" si="1329">ROUND(SUM(AB1258:AB1259),0)</f>
        <v>0</v>
      </c>
      <c r="AC1257" s="16">
        <f t="shared" ca="1" si="1329"/>
        <v>0</v>
      </c>
      <c r="AD1257" s="16">
        <f t="shared" ca="1" si="1329"/>
        <v>0</v>
      </c>
      <c r="AE1257" s="16">
        <f t="shared" ca="1" si="1329"/>
        <v>0</v>
      </c>
    </row>
    <row r="1258" spans="1:31" hidden="1">
      <c r="A1258" s="164"/>
      <c r="B1258" s="8" t="s">
        <v>377</v>
      </c>
      <c r="K1258" s="5">
        <f t="shared" ref="K1258:AE1258" si="1330">ROUND(K88,0)</f>
        <v>0</v>
      </c>
      <c r="L1258" s="5">
        <f t="shared" ca="1" si="1330"/>
        <v>0</v>
      </c>
      <c r="M1258" s="5">
        <f t="shared" ca="1" si="1330"/>
        <v>0</v>
      </c>
      <c r="N1258" s="5">
        <f t="shared" ca="1" si="1330"/>
        <v>0</v>
      </c>
      <c r="O1258" s="5">
        <f t="shared" ca="1" si="1330"/>
        <v>0</v>
      </c>
      <c r="P1258" s="5">
        <f t="shared" ca="1" si="1330"/>
        <v>0</v>
      </c>
      <c r="Q1258" s="5">
        <f t="shared" ca="1" si="1330"/>
        <v>0</v>
      </c>
      <c r="R1258" s="5">
        <f t="shared" ca="1" si="1330"/>
        <v>0</v>
      </c>
      <c r="S1258" s="5">
        <f t="shared" ca="1" si="1330"/>
        <v>0</v>
      </c>
      <c r="T1258" s="5">
        <f t="shared" ca="1" si="1330"/>
        <v>0</v>
      </c>
      <c r="U1258" s="5">
        <f t="shared" ca="1" si="1330"/>
        <v>0</v>
      </c>
      <c r="V1258" s="5">
        <f t="shared" ca="1" si="1330"/>
        <v>0</v>
      </c>
      <c r="W1258" s="5">
        <f t="shared" ca="1" si="1330"/>
        <v>0</v>
      </c>
      <c r="X1258" s="5">
        <f t="shared" ca="1" si="1330"/>
        <v>0</v>
      </c>
      <c r="Y1258" s="5">
        <f t="shared" ca="1" si="1330"/>
        <v>0</v>
      </c>
      <c r="Z1258" s="5">
        <f t="shared" ca="1" si="1330"/>
        <v>0</v>
      </c>
      <c r="AA1258" s="5">
        <f t="shared" ca="1" si="1330"/>
        <v>0</v>
      </c>
      <c r="AB1258" s="5">
        <f t="shared" ca="1" si="1330"/>
        <v>0</v>
      </c>
      <c r="AC1258" s="5">
        <f t="shared" ca="1" si="1330"/>
        <v>0</v>
      </c>
      <c r="AD1258" s="5">
        <f t="shared" ca="1" si="1330"/>
        <v>0</v>
      </c>
      <c r="AE1258" s="5">
        <f t="shared" ca="1" si="1330"/>
        <v>0</v>
      </c>
    </row>
    <row r="1259" spans="1:31" hidden="1">
      <c r="A1259" s="164"/>
      <c r="B1259" s="8" t="s">
        <v>379</v>
      </c>
      <c r="K1259" s="5">
        <f t="shared" ref="K1259:AE1259" ca="1" si="1331">ROUND(K111,0)</f>
        <v>0</v>
      </c>
      <c r="L1259" s="5">
        <f t="shared" ca="1" si="1331"/>
        <v>0</v>
      </c>
      <c r="M1259" s="5">
        <f t="shared" ca="1" si="1331"/>
        <v>0</v>
      </c>
      <c r="N1259" s="5">
        <f t="shared" ca="1" si="1331"/>
        <v>0</v>
      </c>
      <c r="O1259" s="5">
        <f t="shared" ca="1" si="1331"/>
        <v>0</v>
      </c>
      <c r="P1259" s="5">
        <f t="shared" ca="1" si="1331"/>
        <v>0</v>
      </c>
      <c r="Q1259" s="5">
        <f t="shared" ca="1" si="1331"/>
        <v>0</v>
      </c>
      <c r="R1259" s="5">
        <f t="shared" ca="1" si="1331"/>
        <v>0</v>
      </c>
      <c r="S1259" s="5">
        <f t="shared" ca="1" si="1331"/>
        <v>0</v>
      </c>
      <c r="T1259" s="5">
        <f t="shared" ca="1" si="1331"/>
        <v>0</v>
      </c>
      <c r="U1259" s="5">
        <f t="shared" ca="1" si="1331"/>
        <v>0</v>
      </c>
      <c r="V1259" s="5">
        <f t="shared" ca="1" si="1331"/>
        <v>0</v>
      </c>
      <c r="W1259" s="5">
        <f t="shared" ca="1" si="1331"/>
        <v>0</v>
      </c>
      <c r="X1259" s="5">
        <f t="shared" ca="1" si="1331"/>
        <v>0</v>
      </c>
      <c r="Y1259" s="5">
        <f t="shared" ca="1" si="1331"/>
        <v>0</v>
      </c>
      <c r="Z1259" s="5">
        <f t="shared" ca="1" si="1331"/>
        <v>0</v>
      </c>
      <c r="AA1259" s="5">
        <f t="shared" ca="1" si="1331"/>
        <v>0</v>
      </c>
      <c r="AB1259" s="5">
        <f t="shared" ca="1" si="1331"/>
        <v>0</v>
      </c>
      <c r="AC1259" s="5">
        <f t="shared" ca="1" si="1331"/>
        <v>0</v>
      </c>
      <c r="AD1259" s="5">
        <f t="shared" ca="1" si="1331"/>
        <v>0</v>
      </c>
      <c r="AE1259" s="5">
        <f t="shared" ca="1" si="1331"/>
        <v>0</v>
      </c>
    </row>
    <row r="1260" spans="1:31" hidden="1">
      <c r="A1260" s="164"/>
      <c r="B1260" s="14" t="s">
        <v>380</v>
      </c>
      <c r="C1260" s="15"/>
      <c r="D1260" s="15"/>
      <c r="E1260" s="15"/>
      <c r="F1260" s="15"/>
      <c r="G1260" s="15"/>
      <c r="H1260" s="323"/>
      <c r="I1260" s="15"/>
      <c r="J1260" s="15"/>
      <c r="K1260" s="16">
        <f ca="1">ROUND(SUM(K1261:K1265),0)</f>
        <v>0</v>
      </c>
      <c r="L1260" s="16">
        <f t="shared" ref="L1260:W1260" ca="1" si="1332">ROUND(SUM(L1261:L1265),0)</f>
        <v>0</v>
      </c>
      <c r="M1260" s="16">
        <f t="shared" ca="1" si="1332"/>
        <v>0</v>
      </c>
      <c r="N1260" s="16">
        <f t="shared" ca="1" si="1332"/>
        <v>0</v>
      </c>
      <c r="O1260" s="16">
        <f t="shared" ca="1" si="1332"/>
        <v>0</v>
      </c>
      <c r="P1260" s="16">
        <f t="shared" ca="1" si="1332"/>
        <v>0</v>
      </c>
      <c r="Q1260" s="16">
        <f t="shared" ca="1" si="1332"/>
        <v>0</v>
      </c>
      <c r="R1260" s="16">
        <f t="shared" ca="1" si="1332"/>
        <v>0</v>
      </c>
      <c r="S1260" s="16">
        <f t="shared" ca="1" si="1332"/>
        <v>0</v>
      </c>
      <c r="T1260" s="16">
        <f t="shared" ca="1" si="1332"/>
        <v>0</v>
      </c>
      <c r="U1260" s="16">
        <f t="shared" ca="1" si="1332"/>
        <v>0</v>
      </c>
      <c r="V1260" s="16">
        <f t="shared" ca="1" si="1332"/>
        <v>0</v>
      </c>
      <c r="W1260" s="16">
        <f t="shared" ca="1" si="1332"/>
        <v>0</v>
      </c>
      <c r="X1260" s="16">
        <f ca="1">ROUND(SUM(X1261:X1265),0)</f>
        <v>0</v>
      </c>
      <c r="Y1260" s="16">
        <f t="shared" ref="Y1260:AA1260" ca="1" si="1333">ROUND(SUM(Y1261:Y1265),0)</f>
        <v>0</v>
      </c>
      <c r="Z1260" s="16">
        <f t="shared" ca="1" si="1333"/>
        <v>0</v>
      </c>
      <c r="AA1260" s="16">
        <f t="shared" ca="1" si="1333"/>
        <v>0</v>
      </c>
      <c r="AB1260" s="16">
        <f t="shared" ref="AB1260:AE1260" ca="1" si="1334">ROUND(SUM(AB1261:AB1265),0)</f>
        <v>0</v>
      </c>
      <c r="AC1260" s="16">
        <f t="shared" ca="1" si="1334"/>
        <v>0</v>
      </c>
      <c r="AD1260" s="16">
        <f t="shared" ca="1" si="1334"/>
        <v>0</v>
      </c>
      <c r="AE1260" s="16">
        <f t="shared" ca="1" si="1334"/>
        <v>0</v>
      </c>
    </row>
    <row r="1261" spans="1:31" hidden="1">
      <c r="A1261" s="164"/>
      <c r="B1261" s="8" t="s">
        <v>381</v>
      </c>
      <c r="K1261" s="5">
        <f t="shared" ref="K1261:AE1261" ca="1" si="1335">ROUND(K124,0)</f>
        <v>0</v>
      </c>
      <c r="L1261" s="5">
        <f t="shared" ca="1" si="1335"/>
        <v>0</v>
      </c>
      <c r="M1261" s="5">
        <f t="shared" ca="1" si="1335"/>
        <v>0</v>
      </c>
      <c r="N1261" s="5">
        <f t="shared" ca="1" si="1335"/>
        <v>0</v>
      </c>
      <c r="O1261" s="5">
        <f t="shared" ca="1" si="1335"/>
        <v>0</v>
      </c>
      <c r="P1261" s="5">
        <f t="shared" ca="1" si="1335"/>
        <v>0</v>
      </c>
      <c r="Q1261" s="5">
        <f t="shared" ca="1" si="1335"/>
        <v>0</v>
      </c>
      <c r="R1261" s="5">
        <f t="shared" ca="1" si="1335"/>
        <v>0</v>
      </c>
      <c r="S1261" s="5">
        <f t="shared" ca="1" si="1335"/>
        <v>0</v>
      </c>
      <c r="T1261" s="5">
        <f t="shared" ca="1" si="1335"/>
        <v>0</v>
      </c>
      <c r="U1261" s="5">
        <f t="shared" ca="1" si="1335"/>
        <v>0</v>
      </c>
      <c r="V1261" s="5">
        <f t="shared" ca="1" si="1335"/>
        <v>0</v>
      </c>
      <c r="W1261" s="5">
        <f t="shared" ca="1" si="1335"/>
        <v>0</v>
      </c>
      <c r="X1261" s="5">
        <f t="shared" ca="1" si="1335"/>
        <v>0</v>
      </c>
      <c r="Y1261" s="5">
        <f t="shared" ca="1" si="1335"/>
        <v>0</v>
      </c>
      <c r="Z1261" s="5">
        <f t="shared" ca="1" si="1335"/>
        <v>0</v>
      </c>
      <c r="AA1261" s="5">
        <f t="shared" ca="1" si="1335"/>
        <v>0</v>
      </c>
      <c r="AB1261" s="5">
        <f t="shared" ca="1" si="1335"/>
        <v>0</v>
      </c>
      <c r="AC1261" s="5">
        <f t="shared" ca="1" si="1335"/>
        <v>0</v>
      </c>
      <c r="AD1261" s="5">
        <f t="shared" ca="1" si="1335"/>
        <v>0</v>
      </c>
      <c r="AE1261" s="5">
        <f t="shared" ca="1" si="1335"/>
        <v>0</v>
      </c>
    </row>
    <row r="1262" spans="1:31" hidden="1">
      <c r="A1262" s="164"/>
      <c r="B1262" s="8" t="s">
        <v>382</v>
      </c>
      <c r="K1262" s="5">
        <f t="shared" ref="K1262:AE1262" ca="1" si="1336">ROUND(K147,0)</f>
        <v>0</v>
      </c>
      <c r="L1262" s="5">
        <f t="shared" ca="1" si="1336"/>
        <v>0</v>
      </c>
      <c r="M1262" s="5">
        <f t="shared" ca="1" si="1336"/>
        <v>0</v>
      </c>
      <c r="N1262" s="5">
        <f t="shared" ca="1" si="1336"/>
        <v>0</v>
      </c>
      <c r="O1262" s="5">
        <f t="shared" ca="1" si="1336"/>
        <v>0</v>
      </c>
      <c r="P1262" s="5">
        <f t="shared" ca="1" si="1336"/>
        <v>0</v>
      </c>
      <c r="Q1262" s="5">
        <f t="shared" ca="1" si="1336"/>
        <v>0</v>
      </c>
      <c r="R1262" s="5">
        <f t="shared" ca="1" si="1336"/>
        <v>0</v>
      </c>
      <c r="S1262" s="5">
        <f t="shared" ca="1" si="1336"/>
        <v>0</v>
      </c>
      <c r="T1262" s="5">
        <f t="shared" ca="1" si="1336"/>
        <v>0</v>
      </c>
      <c r="U1262" s="5">
        <f t="shared" ca="1" si="1336"/>
        <v>0</v>
      </c>
      <c r="V1262" s="5">
        <f t="shared" ca="1" si="1336"/>
        <v>0</v>
      </c>
      <c r="W1262" s="5">
        <f t="shared" ca="1" si="1336"/>
        <v>0</v>
      </c>
      <c r="X1262" s="5">
        <f t="shared" ca="1" si="1336"/>
        <v>0</v>
      </c>
      <c r="Y1262" s="5">
        <f t="shared" ca="1" si="1336"/>
        <v>0</v>
      </c>
      <c r="Z1262" s="5">
        <f t="shared" ca="1" si="1336"/>
        <v>0</v>
      </c>
      <c r="AA1262" s="5">
        <f t="shared" ca="1" si="1336"/>
        <v>0</v>
      </c>
      <c r="AB1262" s="5">
        <f t="shared" ca="1" si="1336"/>
        <v>0</v>
      </c>
      <c r="AC1262" s="5">
        <f t="shared" ca="1" si="1336"/>
        <v>0</v>
      </c>
      <c r="AD1262" s="5">
        <f t="shared" ca="1" si="1336"/>
        <v>0</v>
      </c>
      <c r="AE1262" s="5">
        <f t="shared" ca="1" si="1336"/>
        <v>0</v>
      </c>
    </row>
    <row r="1263" spans="1:31" hidden="1">
      <c r="A1263" s="164"/>
      <c r="B1263" s="8" t="s">
        <v>383</v>
      </c>
      <c r="K1263" s="5">
        <f t="shared" ref="K1263:AE1263" ca="1" si="1337">ROUND(K200,0)</f>
        <v>0</v>
      </c>
      <c r="L1263" s="5">
        <f t="shared" ca="1" si="1337"/>
        <v>0</v>
      </c>
      <c r="M1263" s="5">
        <f t="shared" ca="1" si="1337"/>
        <v>0</v>
      </c>
      <c r="N1263" s="5">
        <f t="shared" ca="1" si="1337"/>
        <v>0</v>
      </c>
      <c r="O1263" s="5">
        <f t="shared" ca="1" si="1337"/>
        <v>0</v>
      </c>
      <c r="P1263" s="5">
        <f t="shared" ca="1" si="1337"/>
        <v>0</v>
      </c>
      <c r="Q1263" s="5">
        <f t="shared" ca="1" si="1337"/>
        <v>0</v>
      </c>
      <c r="R1263" s="5">
        <f t="shared" ca="1" si="1337"/>
        <v>0</v>
      </c>
      <c r="S1263" s="5">
        <f t="shared" ca="1" si="1337"/>
        <v>0</v>
      </c>
      <c r="T1263" s="5">
        <f t="shared" ca="1" si="1337"/>
        <v>0</v>
      </c>
      <c r="U1263" s="5">
        <f t="shared" ca="1" si="1337"/>
        <v>0</v>
      </c>
      <c r="V1263" s="5">
        <f t="shared" ca="1" si="1337"/>
        <v>0</v>
      </c>
      <c r="W1263" s="5">
        <f t="shared" ca="1" si="1337"/>
        <v>0</v>
      </c>
      <c r="X1263" s="5">
        <f t="shared" ca="1" si="1337"/>
        <v>0</v>
      </c>
      <c r="Y1263" s="5">
        <f t="shared" ca="1" si="1337"/>
        <v>0</v>
      </c>
      <c r="Z1263" s="5">
        <f t="shared" ca="1" si="1337"/>
        <v>0</v>
      </c>
      <c r="AA1263" s="5">
        <f t="shared" ca="1" si="1337"/>
        <v>0</v>
      </c>
      <c r="AB1263" s="5">
        <f t="shared" ca="1" si="1337"/>
        <v>0</v>
      </c>
      <c r="AC1263" s="5">
        <f t="shared" ca="1" si="1337"/>
        <v>0</v>
      </c>
      <c r="AD1263" s="5">
        <f t="shared" ca="1" si="1337"/>
        <v>0</v>
      </c>
      <c r="AE1263" s="5">
        <f t="shared" ca="1" si="1337"/>
        <v>0</v>
      </c>
    </row>
    <row r="1264" spans="1:31" hidden="1">
      <c r="A1264" s="164"/>
      <c r="B1264" s="8" t="s">
        <v>384</v>
      </c>
      <c r="K1264" s="5">
        <f t="shared" ref="K1264:AE1264" ca="1" si="1338">ROUND(K218,0)</f>
        <v>0</v>
      </c>
      <c r="L1264" s="5">
        <f t="shared" ca="1" si="1338"/>
        <v>0</v>
      </c>
      <c r="M1264" s="5">
        <f t="shared" ca="1" si="1338"/>
        <v>0</v>
      </c>
      <c r="N1264" s="5">
        <f t="shared" ca="1" si="1338"/>
        <v>0</v>
      </c>
      <c r="O1264" s="5">
        <f t="shared" ca="1" si="1338"/>
        <v>0</v>
      </c>
      <c r="P1264" s="5">
        <f t="shared" ca="1" si="1338"/>
        <v>0</v>
      </c>
      <c r="Q1264" s="5">
        <f t="shared" ca="1" si="1338"/>
        <v>0</v>
      </c>
      <c r="R1264" s="5">
        <f t="shared" ca="1" si="1338"/>
        <v>0</v>
      </c>
      <c r="S1264" s="5">
        <f t="shared" ca="1" si="1338"/>
        <v>0</v>
      </c>
      <c r="T1264" s="5">
        <f t="shared" ca="1" si="1338"/>
        <v>0</v>
      </c>
      <c r="U1264" s="5">
        <f t="shared" ca="1" si="1338"/>
        <v>0</v>
      </c>
      <c r="V1264" s="5">
        <f t="shared" ca="1" si="1338"/>
        <v>0</v>
      </c>
      <c r="W1264" s="5">
        <f t="shared" ca="1" si="1338"/>
        <v>0</v>
      </c>
      <c r="X1264" s="5">
        <f t="shared" ca="1" si="1338"/>
        <v>0</v>
      </c>
      <c r="Y1264" s="5">
        <f t="shared" ca="1" si="1338"/>
        <v>0</v>
      </c>
      <c r="Z1264" s="5">
        <f t="shared" ca="1" si="1338"/>
        <v>0</v>
      </c>
      <c r="AA1264" s="5">
        <f t="shared" ca="1" si="1338"/>
        <v>0</v>
      </c>
      <c r="AB1264" s="5">
        <f t="shared" ca="1" si="1338"/>
        <v>0</v>
      </c>
      <c r="AC1264" s="5">
        <f t="shared" ca="1" si="1338"/>
        <v>0</v>
      </c>
      <c r="AD1264" s="5">
        <f t="shared" ca="1" si="1338"/>
        <v>0</v>
      </c>
      <c r="AE1264" s="5">
        <f t="shared" ca="1" si="1338"/>
        <v>0</v>
      </c>
    </row>
    <row r="1265" spans="1:31" hidden="1">
      <c r="A1265" s="164"/>
      <c r="B1265" s="8" t="s">
        <v>385</v>
      </c>
      <c r="K1265" s="5">
        <f t="shared" ref="K1265:AE1265" ca="1" si="1339">ROUND(K236,0)</f>
        <v>0</v>
      </c>
      <c r="L1265" s="5">
        <f t="shared" ca="1" si="1339"/>
        <v>0</v>
      </c>
      <c r="M1265" s="5">
        <f t="shared" ca="1" si="1339"/>
        <v>0</v>
      </c>
      <c r="N1265" s="5">
        <f t="shared" ca="1" si="1339"/>
        <v>0</v>
      </c>
      <c r="O1265" s="5">
        <f t="shared" ca="1" si="1339"/>
        <v>0</v>
      </c>
      <c r="P1265" s="5">
        <f t="shared" ca="1" si="1339"/>
        <v>0</v>
      </c>
      <c r="Q1265" s="5">
        <f t="shared" ca="1" si="1339"/>
        <v>0</v>
      </c>
      <c r="R1265" s="5">
        <f t="shared" ca="1" si="1339"/>
        <v>0</v>
      </c>
      <c r="S1265" s="5">
        <f t="shared" ca="1" si="1339"/>
        <v>0</v>
      </c>
      <c r="T1265" s="5">
        <f t="shared" ca="1" si="1339"/>
        <v>0</v>
      </c>
      <c r="U1265" s="5">
        <f t="shared" ca="1" si="1339"/>
        <v>0</v>
      </c>
      <c r="V1265" s="5">
        <f t="shared" ca="1" si="1339"/>
        <v>0</v>
      </c>
      <c r="W1265" s="5">
        <f t="shared" ca="1" si="1339"/>
        <v>0</v>
      </c>
      <c r="X1265" s="5">
        <f t="shared" ca="1" si="1339"/>
        <v>0</v>
      </c>
      <c r="Y1265" s="5">
        <f t="shared" ca="1" si="1339"/>
        <v>0</v>
      </c>
      <c r="Z1265" s="5">
        <f t="shared" ca="1" si="1339"/>
        <v>0</v>
      </c>
      <c r="AA1265" s="5">
        <f t="shared" ca="1" si="1339"/>
        <v>0</v>
      </c>
      <c r="AB1265" s="5">
        <f t="shared" ca="1" si="1339"/>
        <v>0</v>
      </c>
      <c r="AC1265" s="5">
        <f t="shared" ca="1" si="1339"/>
        <v>0</v>
      </c>
      <c r="AD1265" s="5">
        <f t="shared" ca="1" si="1339"/>
        <v>0</v>
      </c>
      <c r="AE1265" s="5">
        <f t="shared" ca="1" si="1339"/>
        <v>0</v>
      </c>
    </row>
    <row r="1266" spans="1:31" hidden="1">
      <c r="A1266" s="164"/>
    </row>
    <row r="1267" spans="1:31" hidden="1">
      <c r="A1267" s="164"/>
    </row>
    <row r="1268" spans="1:31" hidden="1">
      <c r="A1268" s="164"/>
      <c r="B1268" s="7" t="s">
        <v>891</v>
      </c>
    </row>
    <row r="1269" spans="1:31" hidden="1">
      <c r="A1269" s="164"/>
      <c r="B1269" s="14" t="s">
        <v>376</v>
      </c>
      <c r="K1269" s="16">
        <f ca="1">ROUND(SUM(K1270:K1271),0)</f>
        <v>0</v>
      </c>
      <c r="L1269" s="16">
        <f t="shared" ref="L1269:W1269" ca="1" si="1340">ROUND(SUM(L1270:L1271),0)</f>
        <v>0</v>
      </c>
      <c r="M1269" s="16">
        <f t="shared" ca="1" si="1340"/>
        <v>0</v>
      </c>
      <c r="N1269" s="16">
        <f t="shared" ca="1" si="1340"/>
        <v>0</v>
      </c>
      <c r="O1269" s="16">
        <f t="shared" ca="1" si="1340"/>
        <v>0</v>
      </c>
      <c r="P1269" s="16">
        <f t="shared" ca="1" si="1340"/>
        <v>0</v>
      </c>
      <c r="Q1269" s="16">
        <f t="shared" ca="1" si="1340"/>
        <v>0</v>
      </c>
      <c r="R1269" s="16">
        <f t="shared" ca="1" si="1340"/>
        <v>0</v>
      </c>
      <c r="S1269" s="16">
        <f t="shared" ca="1" si="1340"/>
        <v>0</v>
      </c>
      <c r="T1269" s="16">
        <f t="shared" ca="1" si="1340"/>
        <v>0</v>
      </c>
      <c r="U1269" s="16">
        <f t="shared" ca="1" si="1340"/>
        <v>0</v>
      </c>
      <c r="V1269" s="16">
        <f t="shared" ca="1" si="1340"/>
        <v>0</v>
      </c>
      <c r="W1269" s="16">
        <f t="shared" ca="1" si="1340"/>
        <v>0</v>
      </c>
      <c r="X1269" s="16">
        <f ca="1">ROUND(SUM(X1270:X1271),0)</f>
        <v>0</v>
      </c>
      <c r="Y1269" s="16">
        <f t="shared" ref="Y1269:AA1269" ca="1" si="1341">ROUND(SUM(Y1270:Y1271),0)</f>
        <v>0</v>
      </c>
      <c r="Z1269" s="16">
        <f t="shared" ca="1" si="1341"/>
        <v>0</v>
      </c>
      <c r="AA1269" s="16">
        <f t="shared" ca="1" si="1341"/>
        <v>0</v>
      </c>
      <c r="AB1269" s="16">
        <f t="shared" ref="AB1269:AE1269" ca="1" si="1342">ROUND(SUM(AB1270:AB1271),0)</f>
        <v>0</v>
      </c>
      <c r="AC1269" s="16">
        <f t="shared" ca="1" si="1342"/>
        <v>0</v>
      </c>
      <c r="AD1269" s="16">
        <f t="shared" ca="1" si="1342"/>
        <v>0</v>
      </c>
      <c r="AE1269" s="16">
        <f t="shared" ca="1" si="1342"/>
        <v>0</v>
      </c>
    </row>
    <row r="1270" spans="1:31" hidden="1">
      <c r="A1270" s="164"/>
      <c r="B1270" s="8" t="s">
        <v>377</v>
      </c>
      <c r="K1270" s="5">
        <f t="shared" ref="K1270:AE1270" ca="1" si="1343">ROUND(K84,0)</f>
        <v>0</v>
      </c>
      <c r="L1270" s="5">
        <f t="shared" ca="1" si="1343"/>
        <v>0</v>
      </c>
      <c r="M1270" s="5">
        <f t="shared" ca="1" si="1343"/>
        <v>0</v>
      </c>
      <c r="N1270" s="5">
        <f t="shared" ca="1" si="1343"/>
        <v>0</v>
      </c>
      <c r="O1270" s="5">
        <f t="shared" ca="1" si="1343"/>
        <v>0</v>
      </c>
      <c r="P1270" s="5">
        <f t="shared" ca="1" si="1343"/>
        <v>0</v>
      </c>
      <c r="Q1270" s="5">
        <f t="shared" ca="1" si="1343"/>
        <v>0</v>
      </c>
      <c r="R1270" s="5">
        <f t="shared" ca="1" si="1343"/>
        <v>0</v>
      </c>
      <c r="S1270" s="5">
        <f t="shared" ca="1" si="1343"/>
        <v>0</v>
      </c>
      <c r="T1270" s="5">
        <f t="shared" ca="1" si="1343"/>
        <v>0</v>
      </c>
      <c r="U1270" s="5">
        <f t="shared" ca="1" si="1343"/>
        <v>0</v>
      </c>
      <c r="V1270" s="5">
        <f t="shared" ca="1" si="1343"/>
        <v>0</v>
      </c>
      <c r="W1270" s="5">
        <f t="shared" ca="1" si="1343"/>
        <v>0</v>
      </c>
      <c r="X1270" s="5">
        <f t="shared" ca="1" si="1343"/>
        <v>0</v>
      </c>
      <c r="Y1270" s="5">
        <f t="shared" ca="1" si="1343"/>
        <v>0</v>
      </c>
      <c r="Z1270" s="5">
        <f t="shared" ca="1" si="1343"/>
        <v>0</v>
      </c>
      <c r="AA1270" s="5">
        <f t="shared" ca="1" si="1343"/>
        <v>0</v>
      </c>
      <c r="AB1270" s="5">
        <f t="shared" ca="1" si="1343"/>
        <v>0</v>
      </c>
      <c r="AC1270" s="5">
        <f t="shared" ca="1" si="1343"/>
        <v>0</v>
      </c>
      <c r="AD1270" s="5">
        <f t="shared" ca="1" si="1343"/>
        <v>0</v>
      </c>
      <c r="AE1270" s="5">
        <f t="shared" ca="1" si="1343"/>
        <v>0</v>
      </c>
    </row>
    <row r="1271" spans="1:31" hidden="1">
      <c r="A1271" s="164"/>
      <c r="B1271" s="8" t="s">
        <v>379</v>
      </c>
      <c r="K1271" s="5">
        <f t="shared" ref="K1271:AE1271" si="1344">ROUND(K107,0)</f>
        <v>0</v>
      </c>
      <c r="L1271" s="5">
        <f t="shared" si="1344"/>
        <v>0</v>
      </c>
      <c r="M1271" s="5">
        <f t="shared" si="1344"/>
        <v>0</v>
      </c>
      <c r="N1271" s="5">
        <f t="shared" si="1344"/>
        <v>0</v>
      </c>
      <c r="O1271" s="5">
        <f t="shared" si="1344"/>
        <v>0</v>
      </c>
      <c r="P1271" s="5">
        <f t="shared" si="1344"/>
        <v>0</v>
      </c>
      <c r="Q1271" s="5">
        <f t="shared" si="1344"/>
        <v>0</v>
      </c>
      <c r="R1271" s="5">
        <f t="shared" si="1344"/>
        <v>0</v>
      </c>
      <c r="S1271" s="5">
        <f t="shared" si="1344"/>
        <v>0</v>
      </c>
      <c r="T1271" s="5">
        <f t="shared" si="1344"/>
        <v>0</v>
      </c>
      <c r="U1271" s="5">
        <f t="shared" si="1344"/>
        <v>0</v>
      </c>
      <c r="V1271" s="5">
        <f t="shared" si="1344"/>
        <v>0</v>
      </c>
      <c r="W1271" s="5">
        <f t="shared" si="1344"/>
        <v>0</v>
      </c>
      <c r="X1271" s="5">
        <f t="shared" si="1344"/>
        <v>0</v>
      </c>
      <c r="Y1271" s="5">
        <f t="shared" si="1344"/>
        <v>0</v>
      </c>
      <c r="Z1271" s="5">
        <f t="shared" si="1344"/>
        <v>0</v>
      </c>
      <c r="AA1271" s="5">
        <f t="shared" si="1344"/>
        <v>0</v>
      </c>
      <c r="AB1271" s="5">
        <f t="shared" si="1344"/>
        <v>0</v>
      </c>
      <c r="AC1271" s="5">
        <f t="shared" si="1344"/>
        <v>0</v>
      </c>
      <c r="AD1271" s="5">
        <f t="shared" si="1344"/>
        <v>0</v>
      </c>
      <c r="AE1271" s="5">
        <f t="shared" si="1344"/>
        <v>0</v>
      </c>
    </row>
    <row r="1272" spans="1:31" hidden="1">
      <c r="A1272" s="164"/>
      <c r="B1272" s="14" t="s">
        <v>380</v>
      </c>
      <c r="K1272" s="16">
        <f>ROUND(SUM(K1273:K1277),0)</f>
        <v>0</v>
      </c>
      <c r="L1272" s="16">
        <f t="shared" ref="L1272:W1272" si="1345">ROUND(SUM(L1273:L1277),0)</f>
        <v>0</v>
      </c>
      <c r="M1272" s="16">
        <f t="shared" si="1345"/>
        <v>0</v>
      </c>
      <c r="N1272" s="16">
        <f t="shared" si="1345"/>
        <v>0</v>
      </c>
      <c r="O1272" s="16">
        <f t="shared" si="1345"/>
        <v>0</v>
      </c>
      <c r="P1272" s="16">
        <f t="shared" si="1345"/>
        <v>0</v>
      </c>
      <c r="Q1272" s="16">
        <f t="shared" si="1345"/>
        <v>0</v>
      </c>
      <c r="R1272" s="16">
        <f t="shared" si="1345"/>
        <v>0</v>
      </c>
      <c r="S1272" s="16">
        <f t="shared" si="1345"/>
        <v>0</v>
      </c>
      <c r="T1272" s="16">
        <f t="shared" si="1345"/>
        <v>0</v>
      </c>
      <c r="U1272" s="16">
        <f t="shared" si="1345"/>
        <v>0</v>
      </c>
      <c r="V1272" s="16">
        <f t="shared" si="1345"/>
        <v>0</v>
      </c>
      <c r="W1272" s="16">
        <f t="shared" si="1345"/>
        <v>0</v>
      </c>
      <c r="X1272" s="16">
        <f>ROUND(SUM(X1273:X1277),0)</f>
        <v>0</v>
      </c>
      <c r="Y1272" s="16">
        <f t="shared" ref="Y1272:AA1272" si="1346">ROUND(SUM(Y1273:Y1277),0)</f>
        <v>0</v>
      </c>
      <c r="Z1272" s="16">
        <f t="shared" si="1346"/>
        <v>0</v>
      </c>
      <c r="AA1272" s="16">
        <f t="shared" si="1346"/>
        <v>0</v>
      </c>
      <c r="AB1272" s="16">
        <f t="shared" ref="AB1272:AE1272" si="1347">ROUND(SUM(AB1273:AB1277),0)</f>
        <v>0</v>
      </c>
      <c r="AC1272" s="16">
        <f t="shared" si="1347"/>
        <v>0</v>
      </c>
      <c r="AD1272" s="16">
        <f t="shared" si="1347"/>
        <v>0</v>
      </c>
      <c r="AE1272" s="16">
        <f t="shared" si="1347"/>
        <v>0</v>
      </c>
    </row>
    <row r="1273" spans="1:31" hidden="1">
      <c r="A1273" s="164"/>
      <c r="B1273" s="8" t="s">
        <v>381</v>
      </c>
      <c r="K1273" s="5">
        <f t="shared" ref="K1273:AE1273" si="1348">ROUND(K120,0)</f>
        <v>0</v>
      </c>
      <c r="L1273" s="5">
        <f t="shared" si="1348"/>
        <v>0</v>
      </c>
      <c r="M1273" s="5">
        <f t="shared" si="1348"/>
        <v>0</v>
      </c>
      <c r="N1273" s="5">
        <f t="shared" si="1348"/>
        <v>0</v>
      </c>
      <c r="O1273" s="5">
        <f t="shared" si="1348"/>
        <v>0</v>
      </c>
      <c r="P1273" s="5">
        <f t="shared" si="1348"/>
        <v>0</v>
      </c>
      <c r="Q1273" s="5">
        <f t="shared" si="1348"/>
        <v>0</v>
      </c>
      <c r="R1273" s="5">
        <f t="shared" si="1348"/>
        <v>0</v>
      </c>
      <c r="S1273" s="5">
        <f t="shared" si="1348"/>
        <v>0</v>
      </c>
      <c r="T1273" s="5">
        <f t="shared" si="1348"/>
        <v>0</v>
      </c>
      <c r="U1273" s="5">
        <f t="shared" si="1348"/>
        <v>0</v>
      </c>
      <c r="V1273" s="5">
        <f t="shared" si="1348"/>
        <v>0</v>
      </c>
      <c r="W1273" s="5">
        <f t="shared" si="1348"/>
        <v>0</v>
      </c>
      <c r="X1273" s="5">
        <f t="shared" si="1348"/>
        <v>0</v>
      </c>
      <c r="Y1273" s="5">
        <f t="shared" si="1348"/>
        <v>0</v>
      </c>
      <c r="Z1273" s="5">
        <f t="shared" si="1348"/>
        <v>0</v>
      </c>
      <c r="AA1273" s="5">
        <f t="shared" si="1348"/>
        <v>0</v>
      </c>
      <c r="AB1273" s="5">
        <f t="shared" si="1348"/>
        <v>0</v>
      </c>
      <c r="AC1273" s="5">
        <f t="shared" si="1348"/>
        <v>0</v>
      </c>
      <c r="AD1273" s="5">
        <f t="shared" si="1348"/>
        <v>0</v>
      </c>
      <c r="AE1273" s="5">
        <f t="shared" si="1348"/>
        <v>0</v>
      </c>
    </row>
    <row r="1274" spans="1:31" hidden="1">
      <c r="A1274" s="164"/>
      <c r="B1274" s="8" t="s">
        <v>382</v>
      </c>
      <c r="K1274" s="5">
        <f t="shared" ref="K1274:AE1274" si="1349">ROUND(K143,)</f>
        <v>0</v>
      </c>
      <c r="L1274" s="5">
        <f t="shared" si="1349"/>
        <v>0</v>
      </c>
      <c r="M1274" s="5">
        <f t="shared" si="1349"/>
        <v>0</v>
      </c>
      <c r="N1274" s="5">
        <f t="shared" si="1349"/>
        <v>0</v>
      </c>
      <c r="O1274" s="5">
        <f t="shared" si="1349"/>
        <v>0</v>
      </c>
      <c r="P1274" s="5">
        <f t="shared" si="1349"/>
        <v>0</v>
      </c>
      <c r="Q1274" s="5">
        <f t="shared" si="1349"/>
        <v>0</v>
      </c>
      <c r="R1274" s="5">
        <f t="shared" si="1349"/>
        <v>0</v>
      </c>
      <c r="S1274" s="5">
        <f t="shared" si="1349"/>
        <v>0</v>
      </c>
      <c r="T1274" s="5">
        <f t="shared" si="1349"/>
        <v>0</v>
      </c>
      <c r="U1274" s="5">
        <f t="shared" si="1349"/>
        <v>0</v>
      </c>
      <c r="V1274" s="5">
        <f t="shared" si="1349"/>
        <v>0</v>
      </c>
      <c r="W1274" s="5">
        <f t="shared" si="1349"/>
        <v>0</v>
      </c>
      <c r="X1274" s="5">
        <f t="shared" si="1349"/>
        <v>0</v>
      </c>
      <c r="Y1274" s="5">
        <f t="shared" si="1349"/>
        <v>0</v>
      </c>
      <c r="Z1274" s="5">
        <f t="shared" si="1349"/>
        <v>0</v>
      </c>
      <c r="AA1274" s="5">
        <f t="shared" si="1349"/>
        <v>0</v>
      </c>
      <c r="AB1274" s="5">
        <f t="shared" si="1349"/>
        <v>0</v>
      </c>
      <c r="AC1274" s="5">
        <f t="shared" si="1349"/>
        <v>0</v>
      </c>
      <c r="AD1274" s="5">
        <f t="shared" si="1349"/>
        <v>0</v>
      </c>
      <c r="AE1274" s="5">
        <f t="shared" si="1349"/>
        <v>0</v>
      </c>
    </row>
    <row r="1275" spans="1:31" hidden="1">
      <c r="A1275" s="164"/>
      <c r="B1275" s="8" t="s">
        <v>383</v>
      </c>
      <c r="K1275" s="5">
        <f t="shared" ref="K1275:AE1275" si="1350">ROUND(K196,0)</f>
        <v>0</v>
      </c>
      <c r="L1275" s="5">
        <f t="shared" si="1350"/>
        <v>0</v>
      </c>
      <c r="M1275" s="5">
        <f t="shared" si="1350"/>
        <v>0</v>
      </c>
      <c r="N1275" s="5">
        <f t="shared" si="1350"/>
        <v>0</v>
      </c>
      <c r="O1275" s="5">
        <f t="shared" si="1350"/>
        <v>0</v>
      </c>
      <c r="P1275" s="5">
        <f t="shared" si="1350"/>
        <v>0</v>
      </c>
      <c r="Q1275" s="5">
        <f t="shared" si="1350"/>
        <v>0</v>
      </c>
      <c r="R1275" s="5">
        <f t="shared" si="1350"/>
        <v>0</v>
      </c>
      <c r="S1275" s="5">
        <f t="shared" si="1350"/>
        <v>0</v>
      </c>
      <c r="T1275" s="5">
        <f t="shared" si="1350"/>
        <v>0</v>
      </c>
      <c r="U1275" s="5">
        <f t="shared" si="1350"/>
        <v>0</v>
      </c>
      <c r="V1275" s="5">
        <f t="shared" si="1350"/>
        <v>0</v>
      </c>
      <c r="W1275" s="5">
        <f t="shared" si="1350"/>
        <v>0</v>
      </c>
      <c r="X1275" s="5">
        <f t="shared" si="1350"/>
        <v>0</v>
      </c>
      <c r="Y1275" s="5">
        <f t="shared" si="1350"/>
        <v>0</v>
      </c>
      <c r="Z1275" s="5">
        <f t="shared" si="1350"/>
        <v>0</v>
      </c>
      <c r="AA1275" s="5">
        <f t="shared" si="1350"/>
        <v>0</v>
      </c>
      <c r="AB1275" s="5">
        <f t="shared" si="1350"/>
        <v>0</v>
      </c>
      <c r="AC1275" s="5">
        <f t="shared" si="1350"/>
        <v>0</v>
      </c>
      <c r="AD1275" s="5">
        <f t="shared" si="1350"/>
        <v>0</v>
      </c>
      <c r="AE1275" s="5">
        <f t="shared" si="1350"/>
        <v>0</v>
      </c>
    </row>
    <row r="1276" spans="1:31" hidden="1">
      <c r="A1276" s="164"/>
      <c r="B1276" s="8" t="s">
        <v>384</v>
      </c>
      <c r="K1276" s="5">
        <f t="shared" ref="K1276:AE1276" si="1351">ROUND(K214,0)</f>
        <v>0</v>
      </c>
      <c r="L1276" s="5">
        <f t="shared" si="1351"/>
        <v>0</v>
      </c>
      <c r="M1276" s="5">
        <f t="shared" si="1351"/>
        <v>0</v>
      </c>
      <c r="N1276" s="5">
        <f t="shared" si="1351"/>
        <v>0</v>
      </c>
      <c r="O1276" s="5">
        <f t="shared" si="1351"/>
        <v>0</v>
      </c>
      <c r="P1276" s="5">
        <f t="shared" si="1351"/>
        <v>0</v>
      </c>
      <c r="Q1276" s="5">
        <f t="shared" si="1351"/>
        <v>0</v>
      </c>
      <c r="R1276" s="5">
        <f t="shared" si="1351"/>
        <v>0</v>
      </c>
      <c r="S1276" s="5">
        <f t="shared" si="1351"/>
        <v>0</v>
      </c>
      <c r="T1276" s="5">
        <f t="shared" si="1351"/>
        <v>0</v>
      </c>
      <c r="U1276" s="5">
        <f t="shared" si="1351"/>
        <v>0</v>
      </c>
      <c r="V1276" s="5">
        <f t="shared" si="1351"/>
        <v>0</v>
      </c>
      <c r="W1276" s="5">
        <f t="shared" si="1351"/>
        <v>0</v>
      </c>
      <c r="X1276" s="5">
        <f t="shared" si="1351"/>
        <v>0</v>
      </c>
      <c r="Y1276" s="5">
        <f t="shared" si="1351"/>
        <v>0</v>
      </c>
      <c r="Z1276" s="5">
        <f t="shared" si="1351"/>
        <v>0</v>
      </c>
      <c r="AA1276" s="5">
        <f t="shared" si="1351"/>
        <v>0</v>
      </c>
      <c r="AB1276" s="5">
        <f t="shared" si="1351"/>
        <v>0</v>
      </c>
      <c r="AC1276" s="5">
        <f t="shared" si="1351"/>
        <v>0</v>
      </c>
      <c r="AD1276" s="5">
        <f t="shared" si="1351"/>
        <v>0</v>
      </c>
      <c r="AE1276" s="5">
        <f t="shared" si="1351"/>
        <v>0</v>
      </c>
    </row>
    <row r="1277" spans="1:31" hidden="1">
      <c r="A1277" s="164"/>
      <c r="B1277" s="8" t="s">
        <v>385</v>
      </c>
      <c r="K1277" s="5">
        <f t="shared" ref="K1277:AE1277" si="1352">ROUND(K232,0)</f>
        <v>0</v>
      </c>
      <c r="L1277" s="5">
        <f t="shared" si="1352"/>
        <v>0</v>
      </c>
      <c r="M1277" s="5">
        <f t="shared" si="1352"/>
        <v>0</v>
      </c>
      <c r="N1277" s="5">
        <f t="shared" si="1352"/>
        <v>0</v>
      </c>
      <c r="O1277" s="5">
        <f t="shared" si="1352"/>
        <v>0</v>
      </c>
      <c r="P1277" s="5">
        <f t="shared" si="1352"/>
        <v>0</v>
      </c>
      <c r="Q1277" s="5">
        <f t="shared" si="1352"/>
        <v>0</v>
      </c>
      <c r="R1277" s="5">
        <f t="shared" si="1352"/>
        <v>0</v>
      </c>
      <c r="S1277" s="5">
        <f t="shared" si="1352"/>
        <v>0</v>
      </c>
      <c r="T1277" s="5">
        <f t="shared" si="1352"/>
        <v>0</v>
      </c>
      <c r="U1277" s="5">
        <f t="shared" si="1352"/>
        <v>0</v>
      </c>
      <c r="V1277" s="5">
        <f t="shared" si="1352"/>
        <v>0</v>
      </c>
      <c r="W1277" s="5">
        <f t="shared" si="1352"/>
        <v>0</v>
      </c>
      <c r="X1277" s="5">
        <f t="shared" si="1352"/>
        <v>0</v>
      </c>
      <c r="Y1277" s="5">
        <f t="shared" si="1352"/>
        <v>0</v>
      </c>
      <c r="Z1277" s="5">
        <f t="shared" si="1352"/>
        <v>0</v>
      </c>
      <c r="AA1277" s="5">
        <f t="shared" si="1352"/>
        <v>0</v>
      </c>
      <c r="AB1277" s="5">
        <f t="shared" si="1352"/>
        <v>0</v>
      </c>
      <c r="AC1277" s="5">
        <f t="shared" si="1352"/>
        <v>0</v>
      </c>
      <c r="AD1277" s="5">
        <f t="shared" si="1352"/>
        <v>0</v>
      </c>
      <c r="AE1277" s="5">
        <f t="shared" si="1352"/>
        <v>0</v>
      </c>
    </row>
    <row r="1278" spans="1:31" hidden="1">
      <c r="A1278" s="164"/>
      <c r="B1278" s="7" t="s">
        <v>438</v>
      </c>
      <c r="K1278" s="13">
        <f ca="1">ROUND(K1272+K1269,0)</f>
        <v>0</v>
      </c>
      <c r="L1278" s="13">
        <f t="shared" ref="L1278:W1278" ca="1" si="1353">ROUND(L1272+L1269,0)</f>
        <v>0</v>
      </c>
      <c r="M1278" s="13">
        <f t="shared" ca="1" si="1353"/>
        <v>0</v>
      </c>
      <c r="N1278" s="13">
        <f t="shared" ca="1" si="1353"/>
        <v>0</v>
      </c>
      <c r="O1278" s="13">
        <f t="shared" ca="1" si="1353"/>
        <v>0</v>
      </c>
      <c r="P1278" s="13">
        <f t="shared" ca="1" si="1353"/>
        <v>0</v>
      </c>
      <c r="Q1278" s="13">
        <f t="shared" ca="1" si="1353"/>
        <v>0</v>
      </c>
      <c r="R1278" s="13">
        <f t="shared" ca="1" si="1353"/>
        <v>0</v>
      </c>
      <c r="S1278" s="13">
        <f t="shared" ca="1" si="1353"/>
        <v>0</v>
      </c>
      <c r="T1278" s="13">
        <f t="shared" ca="1" si="1353"/>
        <v>0</v>
      </c>
      <c r="U1278" s="13">
        <f t="shared" ca="1" si="1353"/>
        <v>0</v>
      </c>
      <c r="V1278" s="13">
        <f t="shared" ca="1" si="1353"/>
        <v>0</v>
      </c>
      <c r="W1278" s="13">
        <f t="shared" ca="1" si="1353"/>
        <v>0</v>
      </c>
      <c r="X1278" s="13">
        <f ca="1">ROUND(X1272+X1269,0)</f>
        <v>0</v>
      </c>
      <c r="Y1278" s="13">
        <f t="shared" ref="Y1278:AA1278" ca="1" si="1354">ROUND(Y1272+Y1269,0)</f>
        <v>0</v>
      </c>
      <c r="Z1278" s="13">
        <f t="shared" ca="1" si="1354"/>
        <v>0</v>
      </c>
      <c r="AA1278" s="13">
        <f t="shared" ca="1" si="1354"/>
        <v>0</v>
      </c>
      <c r="AB1278" s="13">
        <f t="shared" ref="AB1278:AE1278" ca="1" si="1355">ROUND(AB1272+AB1269,0)</f>
        <v>0</v>
      </c>
      <c r="AC1278" s="13">
        <f t="shared" ca="1" si="1355"/>
        <v>0</v>
      </c>
      <c r="AD1278" s="13">
        <f t="shared" ca="1" si="1355"/>
        <v>0</v>
      </c>
      <c r="AE1278" s="13">
        <f t="shared" ca="1" si="1355"/>
        <v>0</v>
      </c>
    </row>
    <row r="1279" spans="1:31" hidden="1">
      <c r="A1279" s="164"/>
      <c r="B1279" s="7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</row>
    <row r="1280" spans="1:31" hidden="1">
      <c r="A1280" s="164"/>
      <c r="B1280" s="7" t="s">
        <v>439</v>
      </c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</row>
    <row r="1281" spans="1:31" hidden="1">
      <c r="A1281" s="164"/>
      <c r="B1281" s="8" t="s">
        <v>440</v>
      </c>
      <c r="K1281" s="5">
        <f ca="1">K1269</f>
        <v>0</v>
      </c>
      <c r="L1281" s="5">
        <f t="shared" ref="L1281:W1281" ca="1" si="1356">L1269</f>
        <v>0</v>
      </c>
      <c r="M1281" s="5">
        <f t="shared" ca="1" si="1356"/>
        <v>0</v>
      </c>
      <c r="N1281" s="5">
        <f t="shared" ca="1" si="1356"/>
        <v>0</v>
      </c>
      <c r="O1281" s="5">
        <f t="shared" ca="1" si="1356"/>
        <v>0</v>
      </c>
      <c r="P1281" s="5">
        <f t="shared" ca="1" si="1356"/>
        <v>0</v>
      </c>
      <c r="Q1281" s="5">
        <f t="shared" ca="1" si="1356"/>
        <v>0</v>
      </c>
      <c r="R1281" s="5">
        <f t="shared" ca="1" si="1356"/>
        <v>0</v>
      </c>
      <c r="S1281" s="5">
        <f t="shared" ca="1" si="1356"/>
        <v>0</v>
      </c>
      <c r="T1281" s="5">
        <f t="shared" ca="1" si="1356"/>
        <v>0</v>
      </c>
      <c r="U1281" s="5">
        <f t="shared" ca="1" si="1356"/>
        <v>0</v>
      </c>
      <c r="V1281" s="5">
        <f t="shared" ca="1" si="1356"/>
        <v>0</v>
      </c>
      <c r="W1281" s="5">
        <f t="shared" ca="1" si="1356"/>
        <v>0</v>
      </c>
      <c r="X1281" s="5">
        <f ca="1">X1269</f>
        <v>0</v>
      </c>
      <c r="Y1281" s="5">
        <f t="shared" ref="Y1281:AA1281" ca="1" si="1357">Y1269</f>
        <v>0</v>
      </c>
      <c r="Z1281" s="5">
        <f t="shared" ca="1" si="1357"/>
        <v>0</v>
      </c>
      <c r="AA1281" s="5">
        <f t="shared" ca="1" si="1357"/>
        <v>0</v>
      </c>
      <c r="AB1281" s="5">
        <f t="shared" ref="AB1281:AE1281" ca="1" si="1358">AB1269</f>
        <v>0</v>
      </c>
      <c r="AC1281" s="5">
        <f t="shared" ca="1" si="1358"/>
        <v>0</v>
      </c>
      <c r="AD1281" s="5">
        <f t="shared" ca="1" si="1358"/>
        <v>0</v>
      </c>
      <c r="AE1281" s="5">
        <f t="shared" ca="1" si="1358"/>
        <v>0</v>
      </c>
    </row>
    <row r="1282" spans="1:31" hidden="1">
      <c r="A1282" s="164"/>
      <c r="B1282" s="8" t="s">
        <v>441</v>
      </c>
      <c r="K1282" s="5">
        <f t="shared" ref="K1282:W1282" si="1359">K1272</f>
        <v>0</v>
      </c>
      <c r="L1282" s="5">
        <f t="shared" si="1359"/>
        <v>0</v>
      </c>
      <c r="M1282" s="5">
        <f t="shared" si="1359"/>
        <v>0</v>
      </c>
      <c r="N1282" s="5">
        <f t="shared" si="1359"/>
        <v>0</v>
      </c>
      <c r="O1282" s="5">
        <f t="shared" si="1359"/>
        <v>0</v>
      </c>
      <c r="P1282" s="5">
        <f t="shared" si="1359"/>
        <v>0</v>
      </c>
      <c r="Q1282" s="5">
        <f t="shared" si="1359"/>
        <v>0</v>
      </c>
      <c r="R1282" s="5">
        <f t="shared" si="1359"/>
        <v>0</v>
      </c>
      <c r="S1282" s="5">
        <f t="shared" si="1359"/>
        <v>0</v>
      </c>
      <c r="T1282" s="5">
        <f t="shared" si="1359"/>
        <v>0</v>
      </c>
      <c r="U1282" s="5">
        <f t="shared" si="1359"/>
        <v>0</v>
      </c>
      <c r="V1282" s="5">
        <f t="shared" si="1359"/>
        <v>0</v>
      </c>
      <c r="W1282" s="5">
        <f t="shared" si="1359"/>
        <v>0</v>
      </c>
      <c r="X1282" s="5">
        <f>X1272</f>
        <v>0</v>
      </c>
      <c r="Y1282" s="5">
        <f t="shared" ref="Y1282:AA1282" si="1360">Y1272</f>
        <v>0</v>
      </c>
      <c r="Z1282" s="5">
        <f t="shared" si="1360"/>
        <v>0</v>
      </c>
      <c r="AA1282" s="5">
        <f t="shared" si="1360"/>
        <v>0</v>
      </c>
      <c r="AB1282" s="5">
        <f t="shared" ref="AB1282:AE1282" si="1361">AB1272</f>
        <v>0</v>
      </c>
      <c r="AC1282" s="5">
        <f t="shared" si="1361"/>
        <v>0</v>
      </c>
      <c r="AD1282" s="5">
        <f t="shared" si="1361"/>
        <v>0</v>
      </c>
      <c r="AE1282" s="5">
        <f t="shared" si="1361"/>
        <v>0</v>
      </c>
    </row>
    <row r="1283" spans="1:31" hidden="1">
      <c r="A1283" s="164"/>
      <c r="B1283" s="8" t="s">
        <v>442</v>
      </c>
      <c r="K1283" s="5">
        <f t="shared" ref="K1283:W1283" si="1362">K312</f>
        <v>0</v>
      </c>
      <c r="L1283" s="5">
        <f t="shared" si="1362"/>
        <v>0</v>
      </c>
      <c r="M1283" s="5">
        <f t="shared" si="1362"/>
        <v>0</v>
      </c>
      <c r="N1283" s="5">
        <f t="shared" si="1362"/>
        <v>0</v>
      </c>
      <c r="O1283" s="5">
        <f t="shared" si="1362"/>
        <v>0</v>
      </c>
      <c r="P1283" s="5">
        <f t="shared" si="1362"/>
        <v>0</v>
      </c>
      <c r="Q1283" s="5">
        <f t="shared" si="1362"/>
        <v>0</v>
      </c>
      <c r="R1283" s="5">
        <f t="shared" si="1362"/>
        <v>0</v>
      </c>
      <c r="S1283" s="5">
        <f t="shared" si="1362"/>
        <v>0</v>
      </c>
      <c r="T1283" s="5">
        <f t="shared" si="1362"/>
        <v>0</v>
      </c>
      <c r="U1283" s="5">
        <f t="shared" si="1362"/>
        <v>0</v>
      </c>
      <c r="V1283" s="5">
        <f t="shared" si="1362"/>
        <v>0</v>
      </c>
      <c r="W1283" s="5">
        <f t="shared" si="1362"/>
        <v>0</v>
      </c>
      <c r="X1283" s="5">
        <f>X312</f>
        <v>0</v>
      </c>
      <c r="Y1283" s="5">
        <f t="shared" ref="Y1283:AA1283" si="1363">Y312</f>
        <v>0</v>
      </c>
      <c r="Z1283" s="5">
        <f t="shared" si="1363"/>
        <v>0</v>
      </c>
      <c r="AA1283" s="5">
        <f t="shared" si="1363"/>
        <v>0</v>
      </c>
      <c r="AB1283" s="5">
        <f t="shared" ref="AB1283:AE1283" si="1364">AB312</f>
        <v>0</v>
      </c>
      <c r="AC1283" s="5">
        <f t="shared" si="1364"/>
        <v>0</v>
      </c>
      <c r="AD1283" s="5">
        <f t="shared" si="1364"/>
        <v>0</v>
      </c>
      <c r="AE1283" s="5">
        <f t="shared" si="1364"/>
        <v>0</v>
      </c>
    </row>
    <row r="1284" spans="1:31" hidden="1">
      <c r="A1284" s="164"/>
      <c r="B1284" s="7" t="s">
        <v>316</v>
      </c>
      <c r="K1284" s="13">
        <f ca="1">SUM(K1281:K1283)</f>
        <v>0</v>
      </c>
      <c r="L1284" s="13">
        <f t="shared" ref="L1284:W1284" ca="1" si="1365">SUM(L1281:L1283)</f>
        <v>0</v>
      </c>
      <c r="M1284" s="13">
        <f t="shared" ca="1" si="1365"/>
        <v>0</v>
      </c>
      <c r="N1284" s="13">
        <f ca="1">SUM(N1281:N1283)</f>
        <v>0</v>
      </c>
      <c r="O1284" s="13">
        <f t="shared" ca="1" si="1365"/>
        <v>0</v>
      </c>
      <c r="P1284" s="13">
        <f t="shared" ca="1" si="1365"/>
        <v>0</v>
      </c>
      <c r="Q1284" s="13">
        <f t="shared" ca="1" si="1365"/>
        <v>0</v>
      </c>
      <c r="R1284" s="13">
        <f t="shared" ca="1" si="1365"/>
        <v>0</v>
      </c>
      <c r="S1284" s="13">
        <f t="shared" ca="1" si="1365"/>
        <v>0</v>
      </c>
      <c r="T1284" s="13">
        <f t="shared" ca="1" si="1365"/>
        <v>0</v>
      </c>
      <c r="U1284" s="13">
        <f t="shared" ca="1" si="1365"/>
        <v>0</v>
      </c>
      <c r="V1284" s="13">
        <f t="shared" ca="1" si="1365"/>
        <v>0</v>
      </c>
      <c r="W1284" s="13">
        <f t="shared" ca="1" si="1365"/>
        <v>0</v>
      </c>
      <c r="X1284" s="13">
        <f ca="1">SUM(X1281:X1283)</f>
        <v>0</v>
      </c>
      <c r="Y1284" s="13">
        <f t="shared" ref="Y1284:AA1284" ca="1" si="1366">SUM(Y1281:Y1283)</f>
        <v>0</v>
      </c>
      <c r="Z1284" s="13">
        <f t="shared" ca="1" si="1366"/>
        <v>0</v>
      </c>
      <c r="AA1284" s="13">
        <f t="shared" ca="1" si="1366"/>
        <v>0</v>
      </c>
      <c r="AB1284" s="13">
        <f t="shared" ref="AB1284:AE1284" ca="1" si="1367">SUM(AB1281:AB1283)</f>
        <v>0</v>
      </c>
      <c r="AC1284" s="13">
        <f t="shared" ca="1" si="1367"/>
        <v>0</v>
      </c>
      <c r="AD1284" s="13">
        <f t="shared" ca="1" si="1367"/>
        <v>0</v>
      </c>
      <c r="AE1284" s="13">
        <f t="shared" ca="1" si="1367"/>
        <v>0</v>
      </c>
    </row>
    <row r="1285" spans="1:31" hidden="1">
      <c r="A1285" s="258"/>
      <c r="B1285" s="7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</row>
    <row r="1286" spans="1:31" hidden="1">
      <c r="A1286" s="258"/>
      <c r="B1286" s="7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13"/>
      <c r="Y1286" s="13"/>
      <c r="Z1286" s="13"/>
      <c r="AA1286" s="13"/>
      <c r="AB1286" s="13"/>
      <c r="AC1286" s="13"/>
      <c r="AD1286" s="13"/>
      <c r="AE1286" s="13"/>
    </row>
    <row r="1290" spans="1:31" hidden="1">
      <c r="G1290" s="1" t="s">
        <v>734</v>
      </c>
      <c r="K1290" s="2" t="str">
        <f>K1256</f>
        <v>Uzupełnij dane</v>
      </c>
      <c r="L1290" s="2" t="str">
        <f t="shared" ref="L1290:W1290" si="1368">L1256</f>
        <v/>
      </c>
      <c r="M1290" s="2" t="str">
        <f t="shared" si="1368"/>
        <v/>
      </c>
      <c r="N1290" s="2" t="str">
        <f t="shared" si="1368"/>
        <v/>
      </c>
      <c r="O1290" s="2" t="str">
        <f t="shared" si="1368"/>
        <v/>
      </c>
      <c r="P1290" s="2" t="str">
        <f t="shared" si="1368"/>
        <v/>
      </c>
      <c r="Q1290" s="2" t="str">
        <f t="shared" si="1368"/>
        <v/>
      </c>
      <c r="R1290" s="2" t="str">
        <f t="shared" si="1368"/>
        <v/>
      </c>
      <c r="S1290" s="2" t="str">
        <f t="shared" si="1368"/>
        <v/>
      </c>
      <c r="T1290" s="2" t="str">
        <f t="shared" si="1368"/>
        <v/>
      </c>
      <c r="U1290" s="2" t="str">
        <f t="shared" si="1368"/>
        <v/>
      </c>
      <c r="V1290" s="2" t="str">
        <f t="shared" si="1368"/>
        <v/>
      </c>
      <c r="W1290" s="2" t="str">
        <f t="shared" si="1368"/>
        <v/>
      </c>
      <c r="X1290" s="2" t="str">
        <f>X1256</f>
        <v/>
      </c>
      <c r="Y1290" s="2" t="str">
        <f t="shared" ref="Y1290:AA1290" si="1369">Y1256</f>
        <v/>
      </c>
      <c r="Z1290" s="2" t="str">
        <f t="shared" si="1369"/>
        <v/>
      </c>
      <c r="AA1290" s="2" t="str">
        <f t="shared" si="1369"/>
        <v/>
      </c>
      <c r="AB1290" s="2" t="str">
        <f t="shared" ref="AB1290:AE1290" si="1370">AB1256</f>
        <v/>
      </c>
      <c r="AC1290" s="2" t="str">
        <f t="shared" si="1370"/>
        <v/>
      </c>
      <c r="AD1290" s="2" t="str">
        <f t="shared" si="1370"/>
        <v/>
      </c>
      <c r="AE1290" s="2" t="str">
        <f t="shared" si="1370"/>
        <v/>
      </c>
    </row>
    <row r="1291" spans="1:31" hidden="1">
      <c r="A1291" s="258"/>
      <c r="K1291" s="705">
        <f ca="1">ROUND(K1281+K1282-K62,0)</f>
        <v>0</v>
      </c>
      <c r="L1291" s="705">
        <f t="shared" ref="L1291:AE1291" ca="1" si="1371">ROUND(L1281+L1282-L62,0)</f>
        <v>0</v>
      </c>
      <c r="M1291" s="705">
        <f t="shared" ca="1" si="1371"/>
        <v>0</v>
      </c>
      <c r="N1291" s="705">
        <f t="shared" ca="1" si="1371"/>
        <v>0</v>
      </c>
      <c r="O1291" s="705">
        <f t="shared" ca="1" si="1371"/>
        <v>0</v>
      </c>
      <c r="P1291" s="705">
        <f t="shared" ca="1" si="1371"/>
        <v>0</v>
      </c>
      <c r="Q1291" s="705">
        <f t="shared" ca="1" si="1371"/>
        <v>0</v>
      </c>
      <c r="R1291" s="705">
        <f t="shared" ca="1" si="1371"/>
        <v>0</v>
      </c>
      <c r="S1291" s="705">
        <f t="shared" ca="1" si="1371"/>
        <v>0</v>
      </c>
      <c r="T1291" s="705">
        <f t="shared" ca="1" si="1371"/>
        <v>0</v>
      </c>
      <c r="U1291" s="705">
        <f t="shared" ca="1" si="1371"/>
        <v>0</v>
      </c>
      <c r="V1291" s="705">
        <f t="shared" ca="1" si="1371"/>
        <v>0</v>
      </c>
      <c r="W1291" s="705">
        <f t="shared" ca="1" si="1371"/>
        <v>0</v>
      </c>
      <c r="X1291" s="705">
        <f t="shared" ca="1" si="1371"/>
        <v>0</v>
      </c>
      <c r="Y1291" s="705">
        <f t="shared" ca="1" si="1371"/>
        <v>0</v>
      </c>
      <c r="Z1291" s="705">
        <f t="shared" ca="1" si="1371"/>
        <v>0</v>
      </c>
      <c r="AA1291" s="705">
        <f t="shared" ca="1" si="1371"/>
        <v>0</v>
      </c>
      <c r="AB1291" s="705">
        <f t="shared" ca="1" si="1371"/>
        <v>0</v>
      </c>
      <c r="AC1291" s="705">
        <f t="shared" ca="1" si="1371"/>
        <v>0</v>
      </c>
      <c r="AD1291" s="705">
        <f t="shared" ca="1" si="1371"/>
        <v>0</v>
      </c>
      <c r="AE1291" s="705">
        <f t="shared" ca="1" si="1371"/>
        <v>0</v>
      </c>
    </row>
    <row r="1292" spans="1:31" hidden="1">
      <c r="K1292" s="5" cm="1">
        <f t="array" ref="K1292">IF(K$1290&lt;=Koniec,SUMPRODUCT(ISNUMBER(MATCH(mod_dot_st_npv,$J1292,0))*('Koszty operacyjne'!$K$114:$AE$114=Opłacalność!K$13),mod_dot_st_npv_war),0)</f>
        <v>0</v>
      </c>
      <c r="L1292" s="5" cm="1">
        <f t="array" aca="1" ref="L1292" ca="1">IF(L$1290&lt;=Koniec,SUMPRODUCT(ISNUMBER(MATCH(mod_dot_st_npv,$J1292,0))*('Koszty operacyjne'!$K$114:$AE$114=Opłacalność!L$13),mod_dot_st_npv_war),0)</f>
        <v>0</v>
      </c>
      <c r="M1292" s="5" cm="1">
        <f t="array" aca="1" ref="M1292" ca="1">IF(M$1290&lt;=Koniec,SUMPRODUCT(ISNUMBER(MATCH(mod_dot_st_npv,$J1292,0))*('Koszty operacyjne'!$K$114:$AE$114=Opłacalność!M$13),mod_dot_st_npv_war),0)</f>
        <v>0</v>
      </c>
      <c r="N1292" s="5" cm="1">
        <f t="array" aca="1" ref="N1292" ca="1">IF(N$1290&lt;=Koniec,SUMPRODUCT(ISNUMBER(MATCH(mod_dot_st_npv,$J1292,0))*('Koszty operacyjne'!$K$114:$AE$114=Opłacalność!N$13),mod_dot_st_npv_war),0)</f>
        <v>0</v>
      </c>
      <c r="O1292" s="5" cm="1">
        <f t="array" aca="1" ref="O1292" ca="1">IF(O$1290&lt;=Koniec,SUMPRODUCT(ISNUMBER(MATCH(mod_dot_st_npv,$J1292,0))*('Koszty operacyjne'!$K$114:$AE$114=Opłacalność!O$13),mod_dot_st_npv_war),0)</f>
        <v>0</v>
      </c>
      <c r="P1292" s="5" cm="1">
        <f t="array" aca="1" ref="P1292" ca="1">IF(P$1290&lt;=Koniec,SUMPRODUCT(ISNUMBER(MATCH(mod_dot_st_npv,$J1292,0))*('Koszty operacyjne'!$K$114:$AE$114=Opłacalność!P$13),mod_dot_st_npv_war),0)</f>
        <v>0</v>
      </c>
      <c r="Q1292" s="5" cm="1">
        <f t="array" aca="1" ref="Q1292" ca="1">IF(Q$1290&lt;=Koniec,SUMPRODUCT(ISNUMBER(MATCH(mod_dot_st_npv,$J1292,0))*('Koszty operacyjne'!$K$114:$AE$114=Opłacalność!Q$13),mod_dot_st_npv_war),0)</f>
        <v>0</v>
      </c>
      <c r="R1292" s="5" cm="1">
        <f t="array" aca="1" ref="R1292" ca="1">IF(R$1290&lt;=Koniec,SUMPRODUCT(ISNUMBER(MATCH(mod_dot_st_npv,$J1292,0))*('Koszty operacyjne'!$K$114:$AE$114=Opłacalność!R$13),mod_dot_st_npv_war),0)</f>
        <v>0</v>
      </c>
      <c r="S1292" s="5" cm="1">
        <f t="array" aca="1" ref="S1292" ca="1">IF(S$1290&lt;=Koniec,SUMPRODUCT(ISNUMBER(MATCH(mod_dot_st_npv,$J1292,0))*('Koszty operacyjne'!$K$114:$AE$114=Opłacalność!S$13),mod_dot_st_npv_war),0)</f>
        <v>0</v>
      </c>
      <c r="T1292" s="5" cm="1">
        <f t="array" aca="1" ref="T1292" ca="1">IF(T$1290&lt;=Koniec,SUMPRODUCT(ISNUMBER(MATCH(mod_dot_st_npv,$J1292,0))*('Koszty operacyjne'!$K$114:$AE$114=Opłacalność!T$13),mod_dot_st_npv_war),0)</f>
        <v>0</v>
      </c>
      <c r="U1292" s="5" cm="1">
        <f t="array" aca="1" ref="U1292" ca="1">IF(U$1290&lt;=Koniec,SUMPRODUCT(ISNUMBER(MATCH(mod_dot_st_npv,$J1292,0))*('Koszty operacyjne'!$K$114:$AE$114=Opłacalność!U$13),mod_dot_st_npv_war),0)</f>
        <v>0</v>
      </c>
      <c r="V1292" s="5" cm="1">
        <f t="array" aca="1" ref="V1292" ca="1">IF(V$1290&lt;=Koniec,SUMPRODUCT(ISNUMBER(MATCH(mod_dot_st_npv,$J1292,0))*('Koszty operacyjne'!$K$114:$AE$114=Opłacalność!V$13),mod_dot_st_npv_war),0)</f>
        <v>0</v>
      </c>
      <c r="W1292" s="5" cm="1">
        <f t="array" aca="1" ref="W1292" ca="1">IF(W$1290&lt;=Koniec,SUMPRODUCT(ISNUMBER(MATCH(mod_dot_st_npv,$J1292,0))*('Koszty operacyjne'!$K$114:$AE$114=Opłacalność!W$13),mod_dot_st_npv_war),0)</f>
        <v>0</v>
      </c>
      <c r="X1292" s="5" cm="1">
        <f t="array" aca="1" ref="X1292" ca="1">IF(X$1290&lt;=Koniec,SUMPRODUCT(ISNUMBER(MATCH(mod_dot_st_npv,$J1292,0))*('Koszty operacyjne'!$K$114:$AE$114=Opłacalność!X$13),mod_dot_st_npv_war),0)</f>
        <v>0</v>
      </c>
      <c r="Y1292" s="5" cm="1">
        <f t="array" aca="1" ref="Y1292" ca="1">IF(Y$1290&lt;=Koniec,SUMPRODUCT(ISNUMBER(MATCH(mod_dot_st_npv,$J1292,0))*('Koszty operacyjne'!$K$114:$AE$114=Opłacalność!Y$13),mod_dot_st_npv_war),0)</f>
        <v>0</v>
      </c>
      <c r="Z1292" s="5" cm="1">
        <f t="array" aca="1" ref="Z1292" ca="1">IF(Z$1290&lt;=Koniec,SUMPRODUCT(ISNUMBER(MATCH(mod_dot_st_npv,$J1292,0))*('Koszty operacyjne'!$K$114:$AE$114=Opłacalność!Z$13),mod_dot_st_npv_war),0)</f>
        <v>0</v>
      </c>
      <c r="AA1292" s="5" cm="1">
        <f t="array" aca="1" ref="AA1292" ca="1">IF(AA$1290&lt;=Koniec,SUMPRODUCT(ISNUMBER(MATCH(mod_dot_st_npv,$J1292,0))*('Koszty operacyjne'!$K$114:$AE$114=Opłacalność!AA$13),mod_dot_st_npv_war),0)</f>
        <v>0</v>
      </c>
      <c r="AB1292" s="5" cm="1">
        <f t="array" aca="1" ref="AB1292" ca="1">IF(AB$1290&lt;=Koniec,SUMPRODUCT(ISNUMBER(MATCH(mod_dot_st_npv,$J1292,0))*('Koszty operacyjne'!$K$114:$AE$114=Opłacalność!AB$13),mod_dot_st_npv_war),0)</f>
        <v>0</v>
      </c>
      <c r="AC1292" s="5" cm="1">
        <f t="array" aca="1" ref="AC1292" ca="1">IF(AC$1290&lt;=Koniec,SUMPRODUCT(ISNUMBER(MATCH(mod_dot_st_npv,$J1292,0))*('Koszty operacyjne'!$K$114:$AE$114=Opłacalność!AC$13),mod_dot_st_npv_war),0)</f>
        <v>0</v>
      </c>
      <c r="AD1292" s="5" cm="1">
        <f t="array" aca="1" ref="AD1292" ca="1">IF(AD$1290&lt;=Koniec,SUMPRODUCT(ISNUMBER(MATCH(mod_dot_st_npv,$J1292,0))*('Koszty operacyjne'!$K$114:$AE$114=Opłacalność!AD$13),mod_dot_st_npv_war),0)</f>
        <v>0</v>
      </c>
      <c r="AE1292" s="5" cm="1">
        <f t="array" aca="1" ref="AE1292" ca="1">IF(AE$1290&lt;=Koniec,SUMPRODUCT(ISNUMBER(MATCH(mod_dot_st_npv,$J1292,0))*('Koszty operacyjne'!$K$114:$AE$114=Opłacalność!AE$13),mod_dot_st_npv_war),0)</f>
        <v>0</v>
      </c>
    </row>
    <row r="1293" spans="1:31" hidden="1">
      <c r="K1293" s="5" cm="1">
        <f t="array" ref="K1293">IF(K$1290&lt;=Koniec,SUMPRODUCT(ISNUMBER(MATCH(mod_dot_st_npv,$J1293,0))*('Koszty operacyjne'!$K$114:$AE$114=Opłacalność!K$13),mod_dot_st_npv_war),0)</f>
        <v>0</v>
      </c>
      <c r="L1293" s="5" cm="1">
        <f t="array" aca="1" ref="L1293" ca="1">IF(L$1290&lt;=Koniec,SUMPRODUCT(ISNUMBER(MATCH(mod_dot_st_npv,$J1293,0))*('Koszty operacyjne'!$K$114:$AE$114=Opłacalność!L$13),mod_dot_st_npv_war),0)</f>
        <v>0</v>
      </c>
      <c r="M1293" s="5" cm="1">
        <f t="array" aca="1" ref="M1293" ca="1">IF(M$1290&lt;=Koniec,SUMPRODUCT(ISNUMBER(MATCH(mod_dot_st_npv,$J1293,0))*('Koszty operacyjne'!$K$114:$AE$114=Opłacalność!M$13),mod_dot_st_npv_war),0)</f>
        <v>0</v>
      </c>
      <c r="N1293" s="5" cm="1">
        <f t="array" aca="1" ref="N1293" ca="1">IF(N$1290&lt;=Koniec,SUMPRODUCT(ISNUMBER(MATCH(mod_dot_st_npv,$J1293,0))*('Koszty operacyjne'!$K$114:$AE$114=Opłacalność!N$13),mod_dot_st_npv_war),0)</f>
        <v>0</v>
      </c>
      <c r="O1293" s="5" cm="1">
        <f t="array" aca="1" ref="O1293" ca="1">IF(O$1290&lt;=Koniec,SUMPRODUCT(ISNUMBER(MATCH(mod_dot_st_npv,$J1293,0))*('Koszty operacyjne'!$K$114:$AE$114=Opłacalność!O$13),mod_dot_st_npv_war),0)</f>
        <v>0</v>
      </c>
      <c r="P1293" s="5" cm="1">
        <f t="array" aca="1" ref="P1293" ca="1">IF(P$1290&lt;=Koniec,SUMPRODUCT(ISNUMBER(MATCH(mod_dot_st_npv,$J1293,0))*('Koszty operacyjne'!$K$114:$AE$114=Opłacalność!P$13),mod_dot_st_npv_war),0)</f>
        <v>0</v>
      </c>
      <c r="Q1293" s="5" cm="1">
        <f t="array" aca="1" ref="Q1293" ca="1">IF(Q$1290&lt;=Koniec,SUMPRODUCT(ISNUMBER(MATCH(mod_dot_st_npv,$J1293,0))*('Koszty operacyjne'!$K$114:$AE$114=Opłacalność!Q$13),mod_dot_st_npv_war),0)</f>
        <v>0</v>
      </c>
      <c r="R1293" s="5" cm="1">
        <f t="array" aca="1" ref="R1293" ca="1">IF(R$1290&lt;=Koniec,SUMPRODUCT(ISNUMBER(MATCH(mod_dot_st_npv,$J1293,0))*('Koszty operacyjne'!$K$114:$AE$114=Opłacalność!R$13),mod_dot_st_npv_war),0)</f>
        <v>0</v>
      </c>
      <c r="S1293" s="5" cm="1">
        <f t="array" aca="1" ref="S1293" ca="1">IF(S$1290&lt;=Koniec,SUMPRODUCT(ISNUMBER(MATCH(mod_dot_st_npv,$J1293,0))*('Koszty operacyjne'!$K$114:$AE$114=Opłacalność!S$13),mod_dot_st_npv_war),0)</f>
        <v>0</v>
      </c>
      <c r="T1293" s="5" cm="1">
        <f t="array" aca="1" ref="T1293" ca="1">IF(T$1290&lt;=Koniec,SUMPRODUCT(ISNUMBER(MATCH(mod_dot_st_npv,$J1293,0))*('Koszty operacyjne'!$K$114:$AE$114=Opłacalność!T$13),mod_dot_st_npv_war),0)</f>
        <v>0</v>
      </c>
      <c r="U1293" s="5" cm="1">
        <f t="array" aca="1" ref="U1293" ca="1">IF(U$1290&lt;=Koniec,SUMPRODUCT(ISNUMBER(MATCH(mod_dot_st_npv,$J1293,0))*('Koszty operacyjne'!$K$114:$AE$114=Opłacalność!U$13),mod_dot_st_npv_war),0)</f>
        <v>0</v>
      </c>
      <c r="V1293" s="5" cm="1">
        <f t="array" aca="1" ref="V1293" ca="1">IF(V$1290&lt;=Koniec,SUMPRODUCT(ISNUMBER(MATCH(mod_dot_st_npv,$J1293,0))*('Koszty operacyjne'!$K$114:$AE$114=Opłacalność!V$13),mod_dot_st_npv_war),0)</f>
        <v>0</v>
      </c>
      <c r="W1293" s="5" cm="1">
        <f t="array" aca="1" ref="W1293" ca="1">IF(W$1290&lt;=Koniec,SUMPRODUCT(ISNUMBER(MATCH(mod_dot_st_npv,$J1293,0))*('Koszty operacyjne'!$K$114:$AE$114=Opłacalność!W$13),mod_dot_st_npv_war),0)</f>
        <v>0</v>
      </c>
      <c r="X1293" s="5" cm="1">
        <f t="array" aca="1" ref="X1293" ca="1">IF(X$1290&lt;=Koniec,SUMPRODUCT(ISNUMBER(MATCH(mod_dot_st_npv,$J1293,0))*('Koszty operacyjne'!$K$114:$AE$114=Opłacalność!X$13),mod_dot_st_npv_war),0)</f>
        <v>0</v>
      </c>
      <c r="Y1293" s="5" cm="1">
        <f t="array" aca="1" ref="Y1293" ca="1">IF(Y$1290&lt;=Koniec,SUMPRODUCT(ISNUMBER(MATCH(mod_dot_st_npv,$J1293,0))*('Koszty operacyjne'!$K$114:$AE$114=Opłacalność!Y$13),mod_dot_st_npv_war),0)</f>
        <v>0</v>
      </c>
      <c r="Z1293" s="5" cm="1">
        <f t="array" aca="1" ref="Z1293" ca="1">IF(Z$1290&lt;=Koniec,SUMPRODUCT(ISNUMBER(MATCH(mod_dot_st_npv,$J1293,0))*('Koszty operacyjne'!$K$114:$AE$114=Opłacalność!Z$13),mod_dot_st_npv_war),0)</f>
        <v>0</v>
      </c>
      <c r="AA1293" s="5" cm="1">
        <f t="array" aca="1" ref="AA1293" ca="1">IF(AA$1290&lt;=Koniec,SUMPRODUCT(ISNUMBER(MATCH(mod_dot_st_npv,$J1293,0))*('Koszty operacyjne'!$K$114:$AE$114=Opłacalność!AA$13),mod_dot_st_npv_war),0)</f>
        <v>0</v>
      </c>
      <c r="AB1293" s="5" cm="1">
        <f t="array" aca="1" ref="AB1293" ca="1">IF(AB$1290&lt;=Koniec,SUMPRODUCT(ISNUMBER(MATCH(mod_dot_st_npv,$J1293,0))*('Koszty operacyjne'!$K$114:$AE$114=Opłacalność!AB$13),mod_dot_st_npv_war),0)</f>
        <v>0</v>
      </c>
      <c r="AC1293" s="5" cm="1">
        <f t="array" aca="1" ref="AC1293" ca="1">IF(AC$1290&lt;=Koniec,SUMPRODUCT(ISNUMBER(MATCH(mod_dot_st_npv,$J1293,0))*('Koszty operacyjne'!$K$114:$AE$114=Opłacalność!AC$13),mod_dot_st_npv_war),0)</f>
        <v>0</v>
      </c>
      <c r="AD1293" s="5" cm="1">
        <f t="array" aca="1" ref="AD1293" ca="1">IF(AD$1290&lt;=Koniec,SUMPRODUCT(ISNUMBER(MATCH(mod_dot_st_npv,$J1293,0))*('Koszty operacyjne'!$K$114:$AE$114=Opłacalność!AD$13),mod_dot_st_npv_war),0)</f>
        <v>0</v>
      </c>
      <c r="AE1293" s="5" cm="1">
        <f t="array" aca="1" ref="AE1293" ca="1">IF(AE$1290&lt;=Koniec,SUMPRODUCT(ISNUMBER(MATCH(mod_dot_st_npv,$J1293,0))*('Koszty operacyjne'!$K$114:$AE$114=Opłacalność!AE$13),mod_dot_st_npv_war),0)</f>
        <v>0</v>
      </c>
    </row>
    <row r="1294" spans="1:31" hidden="1">
      <c r="K1294" s="5" cm="1">
        <f t="array" ref="K1294">IF(K$1290&lt;=Koniec,SUMPRODUCT(ISNUMBER(MATCH(mod_dot_st_npv,$J1294,0))*('Koszty operacyjne'!$K$114:$AE$114=Opłacalność!K$13),mod_dot_st_npv_war),0)</f>
        <v>0</v>
      </c>
      <c r="L1294" s="5" cm="1">
        <f t="array" aca="1" ref="L1294" ca="1">IF(L$1290&lt;=Koniec,SUMPRODUCT(ISNUMBER(MATCH(mod_dot_st_npv,$J1294,0))*('Koszty operacyjne'!$K$114:$AE$114=Opłacalność!L$13),mod_dot_st_npv_war),0)</f>
        <v>0</v>
      </c>
      <c r="M1294" s="5" cm="1">
        <f t="array" aca="1" ref="M1294" ca="1">IF(M$1290&lt;=Koniec,SUMPRODUCT(ISNUMBER(MATCH(mod_dot_st_npv,$J1294,0))*('Koszty operacyjne'!$K$114:$AE$114=Opłacalność!M$13),mod_dot_st_npv_war),0)</f>
        <v>0</v>
      </c>
      <c r="N1294" s="5" cm="1">
        <f t="array" aca="1" ref="N1294" ca="1">IF(N$1290&lt;=Koniec,SUMPRODUCT(ISNUMBER(MATCH(mod_dot_st_npv,$J1294,0))*('Koszty operacyjne'!$K$114:$AE$114=Opłacalność!N$13),mod_dot_st_npv_war),0)</f>
        <v>0</v>
      </c>
      <c r="O1294" s="5" cm="1">
        <f t="array" aca="1" ref="O1294" ca="1">IF(O$1290&lt;=Koniec,SUMPRODUCT(ISNUMBER(MATCH(mod_dot_st_npv,$J1294,0))*('Koszty operacyjne'!$K$114:$AE$114=Opłacalność!O$13),mod_dot_st_npv_war),0)</f>
        <v>0</v>
      </c>
      <c r="P1294" s="5" cm="1">
        <f t="array" aca="1" ref="P1294" ca="1">IF(P$1290&lt;=Koniec,SUMPRODUCT(ISNUMBER(MATCH(mod_dot_st_npv,$J1294,0))*('Koszty operacyjne'!$K$114:$AE$114=Opłacalność!P$13),mod_dot_st_npv_war),0)</f>
        <v>0</v>
      </c>
      <c r="Q1294" s="5" cm="1">
        <f t="array" aca="1" ref="Q1294" ca="1">IF(Q$1290&lt;=Koniec,SUMPRODUCT(ISNUMBER(MATCH(mod_dot_st_npv,$J1294,0))*('Koszty operacyjne'!$K$114:$AE$114=Opłacalność!Q$13),mod_dot_st_npv_war),0)</f>
        <v>0</v>
      </c>
      <c r="R1294" s="5" cm="1">
        <f t="array" aca="1" ref="R1294" ca="1">IF(R$1290&lt;=Koniec,SUMPRODUCT(ISNUMBER(MATCH(mod_dot_st_npv,$J1294,0))*('Koszty operacyjne'!$K$114:$AE$114=Opłacalność!R$13),mod_dot_st_npv_war),0)</f>
        <v>0</v>
      </c>
      <c r="S1294" s="5" cm="1">
        <f t="array" aca="1" ref="S1294" ca="1">IF(S$1290&lt;=Koniec,SUMPRODUCT(ISNUMBER(MATCH(mod_dot_st_npv,$J1294,0))*('Koszty operacyjne'!$K$114:$AE$114=Opłacalność!S$13),mod_dot_st_npv_war),0)</f>
        <v>0</v>
      </c>
      <c r="T1294" s="5" cm="1">
        <f t="array" aca="1" ref="T1294" ca="1">IF(T$1290&lt;=Koniec,SUMPRODUCT(ISNUMBER(MATCH(mod_dot_st_npv,$J1294,0))*('Koszty operacyjne'!$K$114:$AE$114=Opłacalność!T$13),mod_dot_st_npv_war),0)</f>
        <v>0</v>
      </c>
      <c r="U1294" s="5" cm="1">
        <f t="array" aca="1" ref="U1294" ca="1">IF(U$1290&lt;=Koniec,SUMPRODUCT(ISNUMBER(MATCH(mod_dot_st_npv,$J1294,0))*('Koszty operacyjne'!$K$114:$AE$114=Opłacalność!U$13),mod_dot_st_npv_war),0)</f>
        <v>0</v>
      </c>
      <c r="V1294" s="5" cm="1">
        <f t="array" aca="1" ref="V1294" ca="1">IF(V$1290&lt;=Koniec,SUMPRODUCT(ISNUMBER(MATCH(mod_dot_st_npv,$J1294,0))*('Koszty operacyjne'!$K$114:$AE$114=Opłacalność!V$13),mod_dot_st_npv_war),0)</f>
        <v>0</v>
      </c>
      <c r="W1294" s="5" cm="1">
        <f t="array" aca="1" ref="W1294" ca="1">IF(W$1290&lt;=Koniec,SUMPRODUCT(ISNUMBER(MATCH(mod_dot_st_npv,$J1294,0))*('Koszty operacyjne'!$K$114:$AE$114=Opłacalność!W$13),mod_dot_st_npv_war),0)</f>
        <v>0</v>
      </c>
      <c r="X1294" s="5" cm="1">
        <f t="array" aca="1" ref="X1294" ca="1">IF(X$1290&lt;=Koniec,SUMPRODUCT(ISNUMBER(MATCH(mod_dot_st_npv,$J1294,0))*('Koszty operacyjne'!$K$114:$AE$114=Opłacalność!X$13),mod_dot_st_npv_war),0)</f>
        <v>0</v>
      </c>
      <c r="Y1294" s="5" cm="1">
        <f t="array" aca="1" ref="Y1294" ca="1">IF(Y$1290&lt;=Koniec,SUMPRODUCT(ISNUMBER(MATCH(mod_dot_st_npv,$J1294,0))*('Koszty operacyjne'!$K$114:$AE$114=Opłacalność!Y$13),mod_dot_st_npv_war),0)</f>
        <v>0</v>
      </c>
      <c r="Z1294" s="5" cm="1">
        <f t="array" aca="1" ref="Z1294" ca="1">IF(Z$1290&lt;=Koniec,SUMPRODUCT(ISNUMBER(MATCH(mod_dot_st_npv,$J1294,0))*('Koszty operacyjne'!$K$114:$AE$114=Opłacalność!Z$13),mod_dot_st_npv_war),0)</f>
        <v>0</v>
      </c>
      <c r="AA1294" s="5" cm="1">
        <f t="array" aca="1" ref="AA1294" ca="1">IF(AA$1290&lt;=Koniec,SUMPRODUCT(ISNUMBER(MATCH(mod_dot_st_npv,$J1294,0))*('Koszty operacyjne'!$K$114:$AE$114=Opłacalność!AA$13),mod_dot_st_npv_war),0)</f>
        <v>0</v>
      </c>
      <c r="AB1294" s="5" cm="1">
        <f t="array" aca="1" ref="AB1294" ca="1">IF(AB$1290&lt;=Koniec,SUMPRODUCT(ISNUMBER(MATCH(mod_dot_st_npv,$J1294,0))*('Koszty operacyjne'!$K$114:$AE$114=Opłacalność!AB$13),mod_dot_st_npv_war),0)</f>
        <v>0</v>
      </c>
      <c r="AC1294" s="5" cm="1">
        <f t="array" aca="1" ref="AC1294" ca="1">IF(AC$1290&lt;=Koniec,SUMPRODUCT(ISNUMBER(MATCH(mod_dot_st_npv,$J1294,0))*('Koszty operacyjne'!$K$114:$AE$114=Opłacalność!AC$13),mod_dot_st_npv_war),0)</f>
        <v>0</v>
      </c>
      <c r="AD1294" s="5" cm="1">
        <f t="array" aca="1" ref="AD1294" ca="1">IF(AD$1290&lt;=Koniec,SUMPRODUCT(ISNUMBER(MATCH(mod_dot_st_npv,$J1294,0))*('Koszty operacyjne'!$K$114:$AE$114=Opłacalność!AD$13),mod_dot_st_npv_war),0)</f>
        <v>0</v>
      </c>
      <c r="AE1294" s="5" cm="1">
        <f t="array" aca="1" ref="AE1294" ca="1">IF(AE$1290&lt;=Koniec,SUMPRODUCT(ISNUMBER(MATCH(mod_dot_st_npv,$J1294,0))*('Koszty operacyjne'!$K$114:$AE$114=Opłacalność!AE$13),mod_dot_st_npv_war),0)</f>
        <v>0</v>
      </c>
    </row>
    <row r="1295" spans="1:31" hidden="1">
      <c r="K1295" s="5" cm="1">
        <f t="array" ref="K1295">IF(K$1290&lt;=Koniec,SUMPRODUCT(ISNUMBER(MATCH(mod_dot_st_npv,$J1295,0))*('Koszty operacyjne'!$K$114:$AE$114=Opłacalność!K$13),mod_dot_st_npv_war),0)</f>
        <v>0</v>
      </c>
      <c r="L1295" s="5" cm="1">
        <f t="array" aca="1" ref="L1295" ca="1">IF(L$1290&lt;=Koniec,SUMPRODUCT(ISNUMBER(MATCH(mod_dot_st_npv,$J1295,0))*('Koszty operacyjne'!$K$114:$AE$114=Opłacalność!L$13),mod_dot_st_npv_war),0)</f>
        <v>0</v>
      </c>
      <c r="M1295" s="5" cm="1">
        <f t="array" aca="1" ref="M1295" ca="1">IF(M$1290&lt;=Koniec,SUMPRODUCT(ISNUMBER(MATCH(mod_dot_st_npv,$J1295,0))*('Koszty operacyjne'!$K$114:$AE$114=Opłacalność!M$13),mod_dot_st_npv_war),0)</f>
        <v>0</v>
      </c>
      <c r="N1295" s="5" cm="1">
        <f t="array" aca="1" ref="N1295" ca="1">IF(N$1290&lt;=Koniec,SUMPRODUCT(ISNUMBER(MATCH(mod_dot_st_npv,$J1295,0))*('Koszty operacyjne'!$K$114:$AE$114=Opłacalność!N$13),mod_dot_st_npv_war),0)</f>
        <v>0</v>
      </c>
      <c r="O1295" s="5" cm="1">
        <f t="array" aca="1" ref="O1295" ca="1">IF(O$1290&lt;=Koniec,SUMPRODUCT(ISNUMBER(MATCH(mod_dot_st_npv,$J1295,0))*('Koszty operacyjne'!$K$114:$AE$114=Opłacalność!O$13),mod_dot_st_npv_war),0)</f>
        <v>0</v>
      </c>
      <c r="P1295" s="5" cm="1">
        <f t="array" aca="1" ref="P1295" ca="1">IF(P$1290&lt;=Koniec,SUMPRODUCT(ISNUMBER(MATCH(mod_dot_st_npv,$J1295,0))*('Koszty operacyjne'!$K$114:$AE$114=Opłacalność!P$13),mod_dot_st_npv_war),0)</f>
        <v>0</v>
      </c>
      <c r="Q1295" s="5" cm="1">
        <f t="array" aca="1" ref="Q1295" ca="1">IF(Q$1290&lt;=Koniec,SUMPRODUCT(ISNUMBER(MATCH(mod_dot_st_npv,$J1295,0))*('Koszty operacyjne'!$K$114:$AE$114=Opłacalność!Q$13),mod_dot_st_npv_war),0)</f>
        <v>0</v>
      </c>
      <c r="R1295" s="5" cm="1">
        <f t="array" aca="1" ref="R1295" ca="1">IF(R$1290&lt;=Koniec,SUMPRODUCT(ISNUMBER(MATCH(mod_dot_st_npv,$J1295,0))*('Koszty operacyjne'!$K$114:$AE$114=Opłacalność!R$13),mod_dot_st_npv_war),0)</f>
        <v>0</v>
      </c>
      <c r="S1295" s="5" cm="1">
        <f t="array" aca="1" ref="S1295" ca="1">IF(S$1290&lt;=Koniec,SUMPRODUCT(ISNUMBER(MATCH(mod_dot_st_npv,$J1295,0))*('Koszty operacyjne'!$K$114:$AE$114=Opłacalność!S$13),mod_dot_st_npv_war),0)</f>
        <v>0</v>
      </c>
      <c r="T1295" s="5" cm="1">
        <f t="array" aca="1" ref="T1295" ca="1">IF(T$1290&lt;=Koniec,SUMPRODUCT(ISNUMBER(MATCH(mod_dot_st_npv,$J1295,0))*('Koszty operacyjne'!$K$114:$AE$114=Opłacalność!T$13),mod_dot_st_npv_war),0)</f>
        <v>0</v>
      </c>
      <c r="U1295" s="5" cm="1">
        <f t="array" aca="1" ref="U1295" ca="1">IF(U$1290&lt;=Koniec,SUMPRODUCT(ISNUMBER(MATCH(mod_dot_st_npv,$J1295,0))*('Koszty operacyjne'!$K$114:$AE$114=Opłacalność!U$13),mod_dot_st_npv_war),0)</f>
        <v>0</v>
      </c>
      <c r="V1295" s="5" cm="1">
        <f t="array" aca="1" ref="V1295" ca="1">IF(V$1290&lt;=Koniec,SUMPRODUCT(ISNUMBER(MATCH(mod_dot_st_npv,$J1295,0))*('Koszty operacyjne'!$K$114:$AE$114=Opłacalność!V$13),mod_dot_st_npv_war),0)</f>
        <v>0</v>
      </c>
      <c r="W1295" s="5" cm="1">
        <f t="array" aca="1" ref="W1295" ca="1">IF(W$1290&lt;=Koniec,SUMPRODUCT(ISNUMBER(MATCH(mod_dot_st_npv,$J1295,0))*('Koszty operacyjne'!$K$114:$AE$114=Opłacalność!W$13),mod_dot_st_npv_war),0)</f>
        <v>0</v>
      </c>
      <c r="X1295" s="5" cm="1">
        <f t="array" aca="1" ref="X1295" ca="1">IF(X$1290&lt;=Koniec,SUMPRODUCT(ISNUMBER(MATCH(mod_dot_st_npv,$J1295,0))*('Koszty operacyjne'!$K$114:$AE$114=Opłacalność!X$13),mod_dot_st_npv_war),0)</f>
        <v>0</v>
      </c>
      <c r="Y1295" s="5" cm="1">
        <f t="array" aca="1" ref="Y1295" ca="1">IF(Y$1290&lt;=Koniec,SUMPRODUCT(ISNUMBER(MATCH(mod_dot_st_npv,$J1295,0))*('Koszty operacyjne'!$K$114:$AE$114=Opłacalność!Y$13),mod_dot_st_npv_war),0)</f>
        <v>0</v>
      </c>
      <c r="Z1295" s="5" cm="1">
        <f t="array" aca="1" ref="Z1295" ca="1">IF(Z$1290&lt;=Koniec,SUMPRODUCT(ISNUMBER(MATCH(mod_dot_st_npv,$J1295,0))*('Koszty operacyjne'!$K$114:$AE$114=Opłacalność!Z$13),mod_dot_st_npv_war),0)</f>
        <v>0</v>
      </c>
      <c r="AA1295" s="5" cm="1">
        <f t="array" aca="1" ref="AA1295" ca="1">IF(AA$1290&lt;=Koniec,SUMPRODUCT(ISNUMBER(MATCH(mod_dot_st_npv,$J1295,0))*('Koszty operacyjne'!$K$114:$AE$114=Opłacalność!AA$13),mod_dot_st_npv_war),0)</f>
        <v>0</v>
      </c>
      <c r="AB1295" s="5" cm="1">
        <f t="array" aca="1" ref="AB1295" ca="1">IF(AB$1290&lt;=Koniec,SUMPRODUCT(ISNUMBER(MATCH(mod_dot_st_npv,$J1295,0))*('Koszty operacyjne'!$K$114:$AE$114=Opłacalność!AB$13),mod_dot_st_npv_war),0)</f>
        <v>0</v>
      </c>
      <c r="AC1295" s="5" cm="1">
        <f t="array" aca="1" ref="AC1295" ca="1">IF(AC$1290&lt;=Koniec,SUMPRODUCT(ISNUMBER(MATCH(mod_dot_st_npv,$J1295,0))*('Koszty operacyjne'!$K$114:$AE$114=Opłacalność!AC$13),mod_dot_st_npv_war),0)</f>
        <v>0</v>
      </c>
      <c r="AD1295" s="5" cm="1">
        <f t="array" aca="1" ref="AD1295" ca="1">IF(AD$1290&lt;=Koniec,SUMPRODUCT(ISNUMBER(MATCH(mod_dot_st_npv,$J1295,0))*('Koszty operacyjne'!$K$114:$AE$114=Opłacalność!AD$13),mod_dot_st_npv_war),0)</f>
        <v>0</v>
      </c>
      <c r="AE1295" s="5" cm="1">
        <f t="array" aca="1" ref="AE1295" ca="1">IF(AE$1290&lt;=Koniec,SUMPRODUCT(ISNUMBER(MATCH(mod_dot_st_npv,$J1295,0))*('Koszty operacyjne'!$K$114:$AE$114=Opłacalność!AE$13),mod_dot_st_npv_war),0)</f>
        <v>0</v>
      </c>
    </row>
    <row r="1296" spans="1:31" hidden="1">
      <c r="K1296" s="5" cm="1">
        <f t="array" ref="K1296">IF(K$1290&lt;=Koniec,SUMPRODUCT(ISNUMBER(MATCH(mod_dot_st_npv,$J1296,0))*('Koszty operacyjne'!$K$114:$AE$114=Opłacalność!K$13),mod_dot_st_npv_war),0)</f>
        <v>0</v>
      </c>
      <c r="L1296" s="5" cm="1">
        <f t="array" aca="1" ref="L1296" ca="1">IF(L$1290&lt;=Koniec,SUMPRODUCT(ISNUMBER(MATCH(mod_dot_st_npv,$J1296,0))*('Koszty operacyjne'!$K$114:$AE$114=Opłacalność!L$13),mod_dot_st_npv_war),0)</f>
        <v>0</v>
      </c>
      <c r="M1296" s="5" cm="1">
        <f t="array" aca="1" ref="M1296" ca="1">IF(M$1290&lt;=Koniec,SUMPRODUCT(ISNUMBER(MATCH(mod_dot_st_npv,$J1296,0))*('Koszty operacyjne'!$K$114:$AE$114=Opłacalność!M$13),mod_dot_st_npv_war),0)</f>
        <v>0</v>
      </c>
      <c r="N1296" s="5" cm="1">
        <f t="array" aca="1" ref="N1296" ca="1">IF(N$1290&lt;=Koniec,SUMPRODUCT(ISNUMBER(MATCH(mod_dot_st_npv,$J1296,0))*('Koszty operacyjne'!$K$114:$AE$114=Opłacalność!N$13),mod_dot_st_npv_war),0)</f>
        <v>0</v>
      </c>
      <c r="O1296" s="5" cm="1">
        <f t="array" aca="1" ref="O1296" ca="1">IF(O$1290&lt;=Koniec,SUMPRODUCT(ISNUMBER(MATCH(mod_dot_st_npv,$J1296,0))*('Koszty operacyjne'!$K$114:$AE$114=Opłacalność!O$13),mod_dot_st_npv_war),0)</f>
        <v>0</v>
      </c>
      <c r="P1296" s="5" cm="1">
        <f t="array" aca="1" ref="P1296" ca="1">IF(P$1290&lt;=Koniec,SUMPRODUCT(ISNUMBER(MATCH(mod_dot_st_npv,$J1296,0))*('Koszty operacyjne'!$K$114:$AE$114=Opłacalność!P$13),mod_dot_st_npv_war),0)</f>
        <v>0</v>
      </c>
      <c r="Q1296" s="5" cm="1">
        <f t="array" aca="1" ref="Q1296" ca="1">IF(Q$1290&lt;=Koniec,SUMPRODUCT(ISNUMBER(MATCH(mod_dot_st_npv,$J1296,0))*('Koszty operacyjne'!$K$114:$AE$114=Opłacalność!Q$13),mod_dot_st_npv_war),0)</f>
        <v>0</v>
      </c>
      <c r="R1296" s="5" cm="1">
        <f t="array" aca="1" ref="R1296" ca="1">IF(R$1290&lt;=Koniec,SUMPRODUCT(ISNUMBER(MATCH(mod_dot_st_npv,$J1296,0))*('Koszty operacyjne'!$K$114:$AE$114=Opłacalność!R$13),mod_dot_st_npv_war),0)</f>
        <v>0</v>
      </c>
      <c r="S1296" s="5" cm="1">
        <f t="array" aca="1" ref="S1296" ca="1">IF(S$1290&lt;=Koniec,SUMPRODUCT(ISNUMBER(MATCH(mod_dot_st_npv,$J1296,0))*('Koszty operacyjne'!$K$114:$AE$114=Opłacalność!S$13),mod_dot_st_npv_war),0)</f>
        <v>0</v>
      </c>
      <c r="T1296" s="5" cm="1">
        <f t="array" aca="1" ref="T1296" ca="1">IF(T$1290&lt;=Koniec,SUMPRODUCT(ISNUMBER(MATCH(mod_dot_st_npv,$J1296,0))*('Koszty operacyjne'!$K$114:$AE$114=Opłacalność!T$13),mod_dot_st_npv_war),0)</f>
        <v>0</v>
      </c>
      <c r="U1296" s="5" cm="1">
        <f t="array" aca="1" ref="U1296" ca="1">IF(U$1290&lt;=Koniec,SUMPRODUCT(ISNUMBER(MATCH(mod_dot_st_npv,$J1296,0))*('Koszty operacyjne'!$K$114:$AE$114=Opłacalność!U$13),mod_dot_st_npv_war),0)</f>
        <v>0</v>
      </c>
      <c r="V1296" s="5" cm="1">
        <f t="array" aca="1" ref="V1296" ca="1">IF(V$1290&lt;=Koniec,SUMPRODUCT(ISNUMBER(MATCH(mod_dot_st_npv,$J1296,0))*('Koszty operacyjne'!$K$114:$AE$114=Opłacalność!V$13),mod_dot_st_npv_war),0)</f>
        <v>0</v>
      </c>
      <c r="W1296" s="5" cm="1">
        <f t="array" aca="1" ref="W1296" ca="1">IF(W$1290&lt;=Koniec,SUMPRODUCT(ISNUMBER(MATCH(mod_dot_st_npv,$J1296,0))*('Koszty operacyjne'!$K$114:$AE$114=Opłacalność!W$13),mod_dot_st_npv_war),0)</f>
        <v>0</v>
      </c>
      <c r="X1296" s="5" cm="1">
        <f t="array" aca="1" ref="X1296" ca="1">IF(X$1290&lt;=Koniec,SUMPRODUCT(ISNUMBER(MATCH(mod_dot_st_npv,$J1296,0))*('Koszty operacyjne'!$K$114:$AE$114=Opłacalność!X$13),mod_dot_st_npv_war),0)</f>
        <v>0</v>
      </c>
      <c r="Y1296" s="5" cm="1">
        <f t="array" aca="1" ref="Y1296" ca="1">IF(Y$1290&lt;=Koniec,SUMPRODUCT(ISNUMBER(MATCH(mod_dot_st_npv,$J1296,0))*('Koszty operacyjne'!$K$114:$AE$114=Opłacalność!Y$13),mod_dot_st_npv_war),0)</f>
        <v>0</v>
      </c>
      <c r="Z1296" s="5" cm="1">
        <f t="array" aca="1" ref="Z1296" ca="1">IF(Z$1290&lt;=Koniec,SUMPRODUCT(ISNUMBER(MATCH(mod_dot_st_npv,$J1296,0))*('Koszty operacyjne'!$K$114:$AE$114=Opłacalność!Z$13),mod_dot_st_npv_war),0)</f>
        <v>0</v>
      </c>
      <c r="AA1296" s="5" cm="1">
        <f t="array" aca="1" ref="AA1296" ca="1">IF(AA$1290&lt;=Koniec,SUMPRODUCT(ISNUMBER(MATCH(mod_dot_st_npv,$J1296,0))*('Koszty operacyjne'!$K$114:$AE$114=Opłacalność!AA$13),mod_dot_st_npv_war),0)</f>
        <v>0</v>
      </c>
      <c r="AB1296" s="5" cm="1">
        <f t="array" aca="1" ref="AB1296" ca="1">IF(AB$1290&lt;=Koniec,SUMPRODUCT(ISNUMBER(MATCH(mod_dot_st_npv,$J1296,0))*('Koszty operacyjne'!$K$114:$AE$114=Opłacalność!AB$13),mod_dot_st_npv_war),0)</f>
        <v>0</v>
      </c>
      <c r="AC1296" s="5" cm="1">
        <f t="array" aca="1" ref="AC1296" ca="1">IF(AC$1290&lt;=Koniec,SUMPRODUCT(ISNUMBER(MATCH(mod_dot_st_npv,$J1296,0))*('Koszty operacyjne'!$K$114:$AE$114=Opłacalność!AC$13),mod_dot_st_npv_war),0)</f>
        <v>0</v>
      </c>
      <c r="AD1296" s="5" cm="1">
        <f t="array" aca="1" ref="AD1296" ca="1">IF(AD$1290&lt;=Koniec,SUMPRODUCT(ISNUMBER(MATCH(mod_dot_st_npv,$J1296,0))*('Koszty operacyjne'!$K$114:$AE$114=Opłacalność!AD$13),mod_dot_st_npv_war),0)</f>
        <v>0</v>
      </c>
      <c r="AE1296" s="5" cm="1">
        <f t="array" aca="1" ref="AE1296" ca="1">IF(AE$1290&lt;=Koniec,SUMPRODUCT(ISNUMBER(MATCH(mod_dot_st_npv,$J1296,0))*('Koszty operacyjne'!$K$114:$AE$114=Opłacalność!AE$13),mod_dot_st_npv_war),0)</f>
        <v>0</v>
      </c>
    </row>
    <row r="1297" spans="1:31" hidden="1">
      <c r="K1297" s="5" cm="1">
        <f t="array" ref="K1297">IF(K$1290&lt;=Koniec,SUMPRODUCT(ISNUMBER(MATCH(mod_dot_st_npv,$J1297,0))*('Koszty operacyjne'!$K$114:$AE$114=Opłacalność!K$13),mod_dot_st_npv_war),0)</f>
        <v>0</v>
      </c>
      <c r="L1297" s="5" cm="1">
        <f t="array" aca="1" ref="L1297" ca="1">IF(L$1290&lt;=Koniec,SUMPRODUCT(ISNUMBER(MATCH(mod_dot_st_npv,$J1297,0))*('Koszty operacyjne'!$K$114:$AE$114=Opłacalność!L$13),mod_dot_st_npv_war),0)</f>
        <v>0</v>
      </c>
      <c r="M1297" s="5" cm="1">
        <f t="array" aca="1" ref="M1297" ca="1">IF(M$1290&lt;=Koniec,SUMPRODUCT(ISNUMBER(MATCH(mod_dot_st_npv,$J1297,0))*('Koszty operacyjne'!$K$114:$AE$114=Opłacalność!M$13),mod_dot_st_npv_war),0)</f>
        <v>0</v>
      </c>
      <c r="N1297" s="5" cm="1">
        <f t="array" aca="1" ref="N1297" ca="1">IF(N$1290&lt;=Koniec,SUMPRODUCT(ISNUMBER(MATCH(mod_dot_st_npv,$J1297,0))*('Koszty operacyjne'!$K$114:$AE$114=Opłacalność!N$13),mod_dot_st_npv_war),0)</f>
        <v>0</v>
      </c>
      <c r="O1297" s="5" cm="1">
        <f t="array" aca="1" ref="O1297" ca="1">IF(O$1290&lt;=Koniec,SUMPRODUCT(ISNUMBER(MATCH(mod_dot_st_npv,$J1297,0))*('Koszty operacyjne'!$K$114:$AE$114=Opłacalność!O$13),mod_dot_st_npv_war),0)</f>
        <v>0</v>
      </c>
      <c r="P1297" s="5" cm="1">
        <f t="array" aca="1" ref="P1297" ca="1">IF(P$1290&lt;=Koniec,SUMPRODUCT(ISNUMBER(MATCH(mod_dot_st_npv,$J1297,0))*('Koszty operacyjne'!$K$114:$AE$114=Opłacalność!P$13),mod_dot_st_npv_war),0)</f>
        <v>0</v>
      </c>
      <c r="Q1297" s="5" cm="1">
        <f t="array" aca="1" ref="Q1297" ca="1">IF(Q$1290&lt;=Koniec,SUMPRODUCT(ISNUMBER(MATCH(mod_dot_st_npv,$J1297,0))*('Koszty operacyjne'!$K$114:$AE$114=Opłacalność!Q$13),mod_dot_st_npv_war),0)</f>
        <v>0</v>
      </c>
      <c r="R1297" s="5" cm="1">
        <f t="array" aca="1" ref="R1297" ca="1">IF(R$1290&lt;=Koniec,SUMPRODUCT(ISNUMBER(MATCH(mod_dot_st_npv,$J1297,0))*('Koszty operacyjne'!$K$114:$AE$114=Opłacalność!R$13),mod_dot_st_npv_war),0)</f>
        <v>0</v>
      </c>
      <c r="S1297" s="5" cm="1">
        <f t="array" aca="1" ref="S1297" ca="1">IF(S$1290&lt;=Koniec,SUMPRODUCT(ISNUMBER(MATCH(mod_dot_st_npv,$J1297,0))*('Koszty operacyjne'!$K$114:$AE$114=Opłacalność!S$13),mod_dot_st_npv_war),0)</f>
        <v>0</v>
      </c>
      <c r="T1297" s="5" cm="1">
        <f t="array" aca="1" ref="T1297" ca="1">IF(T$1290&lt;=Koniec,SUMPRODUCT(ISNUMBER(MATCH(mod_dot_st_npv,$J1297,0))*('Koszty operacyjne'!$K$114:$AE$114=Opłacalność!T$13),mod_dot_st_npv_war),0)</f>
        <v>0</v>
      </c>
      <c r="U1297" s="5" cm="1">
        <f t="array" aca="1" ref="U1297" ca="1">IF(U$1290&lt;=Koniec,SUMPRODUCT(ISNUMBER(MATCH(mod_dot_st_npv,$J1297,0))*('Koszty operacyjne'!$K$114:$AE$114=Opłacalność!U$13),mod_dot_st_npv_war),0)</f>
        <v>0</v>
      </c>
      <c r="V1297" s="5" cm="1">
        <f t="array" aca="1" ref="V1297" ca="1">IF(V$1290&lt;=Koniec,SUMPRODUCT(ISNUMBER(MATCH(mod_dot_st_npv,$J1297,0))*('Koszty operacyjne'!$K$114:$AE$114=Opłacalność!V$13),mod_dot_st_npv_war),0)</f>
        <v>0</v>
      </c>
      <c r="W1297" s="5" cm="1">
        <f t="array" aca="1" ref="W1297" ca="1">IF(W$1290&lt;=Koniec,SUMPRODUCT(ISNUMBER(MATCH(mod_dot_st_npv,$J1297,0))*('Koszty operacyjne'!$K$114:$AE$114=Opłacalność!W$13),mod_dot_st_npv_war),0)</f>
        <v>0</v>
      </c>
      <c r="X1297" s="5" cm="1">
        <f t="array" aca="1" ref="X1297" ca="1">IF(X$1290&lt;=Koniec,SUMPRODUCT(ISNUMBER(MATCH(mod_dot_st_npv,$J1297,0))*('Koszty operacyjne'!$K$114:$AE$114=Opłacalność!X$13),mod_dot_st_npv_war),0)</f>
        <v>0</v>
      </c>
      <c r="Y1297" s="5" cm="1">
        <f t="array" aca="1" ref="Y1297" ca="1">IF(Y$1290&lt;=Koniec,SUMPRODUCT(ISNUMBER(MATCH(mod_dot_st_npv,$J1297,0))*('Koszty operacyjne'!$K$114:$AE$114=Opłacalność!Y$13),mod_dot_st_npv_war),0)</f>
        <v>0</v>
      </c>
      <c r="Z1297" s="5" cm="1">
        <f t="array" aca="1" ref="Z1297" ca="1">IF(Z$1290&lt;=Koniec,SUMPRODUCT(ISNUMBER(MATCH(mod_dot_st_npv,$J1297,0))*('Koszty operacyjne'!$K$114:$AE$114=Opłacalność!Z$13),mod_dot_st_npv_war),0)</f>
        <v>0</v>
      </c>
      <c r="AA1297" s="5" cm="1">
        <f t="array" aca="1" ref="AA1297" ca="1">IF(AA$1290&lt;=Koniec,SUMPRODUCT(ISNUMBER(MATCH(mod_dot_st_npv,$J1297,0))*('Koszty operacyjne'!$K$114:$AE$114=Opłacalność!AA$13),mod_dot_st_npv_war),0)</f>
        <v>0</v>
      </c>
      <c r="AB1297" s="5" cm="1">
        <f t="array" aca="1" ref="AB1297" ca="1">IF(AB$1290&lt;=Koniec,SUMPRODUCT(ISNUMBER(MATCH(mod_dot_st_npv,$J1297,0))*('Koszty operacyjne'!$K$114:$AE$114=Opłacalność!AB$13),mod_dot_st_npv_war),0)</f>
        <v>0</v>
      </c>
      <c r="AC1297" s="5" cm="1">
        <f t="array" aca="1" ref="AC1297" ca="1">IF(AC$1290&lt;=Koniec,SUMPRODUCT(ISNUMBER(MATCH(mod_dot_st_npv,$J1297,0))*('Koszty operacyjne'!$K$114:$AE$114=Opłacalność!AC$13),mod_dot_st_npv_war),0)</f>
        <v>0</v>
      </c>
      <c r="AD1297" s="5" cm="1">
        <f t="array" aca="1" ref="AD1297" ca="1">IF(AD$1290&lt;=Koniec,SUMPRODUCT(ISNUMBER(MATCH(mod_dot_st_npv,$J1297,0))*('Koszty operacyjne'!$K$114:$AE$114=Opłacalność!AD$13),mod_dot_st_npv_war),0)</f>
        <v>0</v>
      </c>
      <c r="AE1297" s="5" cm="1">
        <f t="array" aca="1" ref="AE1297" ca="1">IF(AE$1290&lt;=Koniec,SUMPRODUCT(ISNUMBER(MATCH(mod_dot_st_npv,$J1297,0))*('Koszty operacyjne'!$K$114:$AE$114=Opłacalność!AE$13),mod_dot_st_npv_war),0)</f>
        <v>0</v>
      </c>
    </row>
    <row r="1303" spans="1:31" hidden="1">
      <c r="G1303" s="1" t="s">
        <v>735</v>
      </c>
      <c r="K1303" s="2" t="str">
        <f>K1290</f>
        <v>Uzupełnij dane</v>
      </c>
      <c r="L1303" s="2" t="str">
        <f t="shared" ref="L1303:W1303" si="1372">L1290</f>
        <v/>
      </c>
      <c r="M1303" s="2" t="str">
        <f t="shared" si="1372"/>
        <v/>
      </c>
      <c r="N1303" s="2" t="str">
        <f t="shared" si="1372"/>
        <v/>
      </c>
      <c r="O1303" s="2" t="str">
        <f t="shared" si="1372"/>
        <v/>
      </c>
      <c r="P1303" s="2" t="str">
        <f t="shared" si="1372"/>
        <v/>
      </c>
      <c r="Q1303" s="2" t="str">
        <f t="shared" si="1372"/>
        <v/>
      </c>
      <c r="R1303" s="2" t="str">
        <f t="shared" si="1372"/>
        <v/>
      </c>
      <c r="S1303" s="2" t="str">
        <f t="shared" si="1372"/>
        <v/>
      </c>
      <c r="T1303" s="2" t="str">
        <f t="shared" si="1372"/>
        <v/>
      </c>
      <c r="U1303" s="2" t="str">
        <f t="shared" si="1372"/>
        <v/>
      </c>
      <c r="V1303" s="2" t="str">
        <f t="shared" si="1372"/>
        <v/>
      </c>
      <c r="W1303" s="2" t="str">
        <f t="shared" si="1372"/>
        <v/>
      </c>
      <c r="X1303" s="2" t="str">
        <f>X1290</f>
        <v/>
      </c>
      <c r="Y1303" s="2" t="str">
        <f t="shared" ref="Y1303:AA1303" si="1373">Y1290</f>
        <v/>
      </c>
      <c r="Z1303" s="2" t="str">
        <f t="shared" si="1373"/>
        <v/>
      </c>
      <c r="AA1303" s="2" t="str">
        <f t="shared" si="1373"/>
        <v/>
      </c>
      <c r="AB1303" s="2" t="str">
        <f t="shared" ref="AB1303:AE1303" si="1374">AB1290</f>
        <v/>
      </c>
      <c r="AC1303" s="2" t="str">
        <f t="shared" si="1374"/>
        <v/>
      </c>
      <c r="AD1303" s="2" t="str">
        <f t="shared" si="1374"/>
        <v/>
      </c>
      <c r="AE1303" s="2" t="str">
        <f t="shared" si="1374"/>
        <v/>
      </c>
    </row>
    <row r="1304" spans="1:31" hidden="1">
      <c r="A1304" s="258"/>
      <c r="K1304" s="692">
        <f>ROUND(SUM(K191:K195,K138:K142),0)</f>
        <v>0</v>
      </c>
      <c r="L1304" s="692">
        <f t="shared" ref="L1304:AE1304" si="1375">ROUND(SUM(L191:L195,L138:L142),0)</f>
        <v>0</v>
      </c>
      <c r="M1304" s="692">
        <f t="shared" si="1375"/>
        <v>0</v>
      </c>
      <c r="N1304" s="692">
        <f t="shared" si="1375"/>
        <v>0</v>
      </c>
      <c r="O1304" s="692">
        <f t="shared" si="1375"/>
        <v>0</v>
      </c>
      <c r="P1304" s="692">
        <f t="shared" si="1375"/>
        <v>0</v>
      </c>
      <c r="Q1304" s="692">
        <f t="shared" si="1375"/>
        <v>0</v>
      </c>
      <c r="R1304" s="692">
        <f t="shared" si="1375"/>
        <v>0</v>
      </c>
      <c r="S1304" s="692">
        <f t="shared" si="1375"/>
        <v>0</v>
      </c>
      <c r="T1304" s="692">
        <f t="shared" si="1375"/>
        <v>0</v>
      </c>
      <c r="U1304" s="692">
        <f t="shared" si="1375"/>
        <v>0</v>
      </c>
      <c r="V1304" s="692">
        <f t="shared" si="1375"/>
        <v>0</v>
      </c>
      <c r="W1304" s="692">
        <f t="shared" si="1375"/>
        <v>0</v>
      </c>
      <c r="X1304" s="692">
        <f t="shared" si="1375"/>
        <v>0</v>
      </c>
      <c r="Y1304" s="692">
        <f t="shared" si="1375"/>
        <v>0</v>
      </c>
      <c r="Z1304" s="692">
        <f t="shared" si="1375"/>
        <v>0</v>
      </c>
      <c r="AA1304" s="692">
        <f t="shared" si="1375"/>
        <v>0</v>
      </c>
      <c r="AB1304" s="692">
        <f t="shared" si="1375"/>
        <v>0</v>
      </c>
      <c r="AC1304" s="692">
        <f t="shared" si="1375"/>
        <v>0</v>
      </c>
      <c r="AD1304" s="692">
        <f t="shared" si="1375"/>
        <v>0</v>
      </c>
      <c r="AE1304" s="692">
        <f t="shared" si="1375"/>
        <v>0</v>
      </c>
    </row>
    <row r="1305" spans="1:31" hidden="1">
      <c r="K1305" s="5" cm="1">
        <f t="array" ref="K1305">IF(K$1290&lt;=Koniec,SUMPRODUCT(ISNUMBER(MATCH($J$138:$J$142,$J1305,0))*('Koszty operacyjne'!$K$114:$AE$114=Opłacalność!K$13),$K$138:$AE$142),0)+IF(K$1290&lt;=Koniec,SUMPRODUCT(ISNUMBER(MATCH($J$191:$J$195,$J1305,0))*('Koszty operacyjne'!$K$114:$AE$114=Opłacalność!K$13),$K$191:$AE$195),0)</f>
        <v>0</v>
      </c>
      <c r="L1305" s="5" cm="1">
        <f t="array" ref="L1305">IF(L$1290&lt;=Koniec,SUMPRODUCT(ISNUMBER(MATCH($J$138:$J$142,$J1305,0))*('Koszty operacyjne'!$K$114:$AE$114=Opłacalność!L$13),$K$138:$AE$142),0)+IF(L$1290&lt;=Koniec,SUMPRODUCT(ISNUMBER(MATCH($J$191:$J$195,$J1305,0))*('Koszty operacyjne'!$K$114:$AE$114=Opłacalność!L$13),$K$191:$AE$195),0)</f>
        <v>0</v>
      </c>
      <c r="M1305" s="5" cm="1">
        <f t="array" ref="M1305">IF(M$1290&lt;=Koniec,SUMPRODUCT(ISNUMBER(MATCH($J$138:$J$142,$J1305,0))*('Koszty operacyjne'!$K$114:$AE$114=Opłacalność!M$13),$K$138:$AE$142),0)+IF(M$1290&lt;=Koniec,SUMPRODUCT(ISNUMBER(MATCH($J$191:$J$195,$J1305,0))*('Koszty operacyjne'!$K$114:$AE$114=Opłacalność!M$13),$K$191:$AE$195),0)</f>
        <v>0</v>
      </c>
      <c r="N1305" s="5" cm="1">
        <f t="array" ref="N1305">IF(N$1290&lt;=Koniec,SUMPRODUCT(ISNUMBER(MATCH($J$138:$J$142,$J1305,0))*('Koszty operacyjne'!$K$114:$AE$114=Opłacalność!N$13),$K$138:$AE$142),0)+IF(N$1290&lt;=Koniec,SUMPRODUCT(ISNUMBER(MATCH($J$191:$J$195,$J1305,0))*('Koszty operacyjne'!$K$114:$AE$114=Opłacalność!N$13),$K$191:$AE$195),0)</f>
        <v>0</v>
      </c>
      <c r="O1305" s="5" cm="1">
        <f t="array" ref="O1305">IF(O$1290&lt;=Koniec,SUMPRODUCT(ISNUMBER(MATCH($J$138:$J$142,$J1305,0))*('Koszty operacyjne'!$K$114:$AE$114=Opłacalność!O$13),$K$138:$AE$142),0)+IF(O$1290&lt;=Koniec,SUMPRODUCT(ISNUMBER(MATCH($J$191:$J$195,$J1305,0))*('Koszty operacyjne'!$K$114:$AE$114=Opłacalność!O$13),$K$191:$AE$195),0)</f>
        <v>0</v>
      </c>
      <c r="P1305" s="5" cm="1">
        <f t="array" ref="P1305">IF(P$1290&lt;=Koniec,SUMPRODUCT(ISNUMBER(MATCH($J$138:$J$142,$J1305,0))*('Koszty operacyjne'!$K$114:$AE$114=Opłacalność!P$13),$K$138:$AE$142),0)+IF(P$1290&lt;=Koniec,SUMPRODUCT(ISNUMBER(MATCH($J$191:$J$195,$J1305,0))*('Koszty operacyjne'!$K$114:$AE$114=Opłacalność!P$13),$K$191:$AE$195),0)</f>
        <v>0</v>
      </c>
      <c r="Q1305" s="5" cm="1">
        <f t="array" ref="Q1305">IF(Q$1290&lt;=Koniec,SUMPRODUCT(ISNUMBER(MATCH($J$138:$J$142,$J1305,0))*('Koszty operacyjne'!$K$114:$AE$114=Opłacalność!Q$13),$K$138:$AE$142),0)+IF(Q$1290&lt;=Koniec,SUMPRODUCT(ISNUMBER(MATCH($J$191:$J$195,$J1305,0))*('Koszty operacyjne'!$K$114:$AE$114=Opłacalność!Q$13),$K$191:$AE$195),0)</f>
        <v>0</v>
      </c>
      <c r="R1305" s="5" cm="1">
        <f t="array" ref="R1305">IF(R$1290&lt;=Koniec,SUMPRODUCT(ISNUMBER(MATCH($J$138:$J$142,$J1305,0))*('Koszty operacyjne'!$K$114:$AE$114=Opłacalność!R$13),$K$138:$AE$142),0)+IF(R$1290&lt;=Koniec,SUMPRODUCT(ISNUMBER(MATCH($J$191:$J$195,$J1305,0))*('Koszty operacyjne'!$K$114:$AE$114=Opłacalność!R$13),$K$191:$AE$195),0)</f>
        <v>0</v>
      </c>
      <c r="S1305" s="5" cm="1">
        <f t="array" ref="S1305">IF(S$1290&lt;=Koniec,SUMPRODUCT(ISNUMBER(MATCH($J$138:$J$142,$J1305,0))*('Koszty operacyjne'!$K$114:$AE$114=Opłacalność!S$13),$K$138:$AE$142),0)+IF(S$1290&lt;=Koniec,SUMPRODUCT(ISNUMBER(MATCH($J$191:$J$195,$J1305,0))*('Koszty operacyjne'!$K$114:$AE$114=Opłacalność!S$13),$K$191:$AE$195),0)</f>
        <v>0</v>
      </c>
      <c r="T1305" s="5" cm="1">
        <f t="array" ref="T1305">IF(T$1290&lt;=Koniec,SUMPRODUCT(ISNUMBER(MATCH($J$138:$J$142,$J1305,0))*('Koszty operacyjne'!$K$114:$AE$114=Opłacalność!T$13),$K$138:$AE$142),0)+IF(T$1290&lt;=Koniec,SUMPRODUCT(ISNUMBER(MATCH($J$191:$J$195,$J1305,0))*('Koszty operacyjne'!$K$114:$AE$114=Opłacalność!T$13),$K$191:$AE$195),0)</f>
        <v>0</v>
      </c>
      <c r="U1305" s="5" cm="1">
        <f t="array" ref="U1305">IF(U$1290&lt;=Koniec,SUMPRODUCT(ISNUMBER(MATCH($J$138:$J$142,$J1305,0))*('Koszty operacyjne'!$K$114:$AE$114=Opłacalność!U$13),$K$138:$AE$142),0)+IF(U$1290&lt;=Koniec,SUMPRODUCT(ISNUMBER(MATCH($J$191:$J$195,$J1305,0))*('Koszty operacyjne'!$K$114:$AE$114=Opłacalność!U$13),$K$191:$AE$195),0)</f>
        <v>0</v>
      </c>
      <c r="V1305" s="5" cm="1">
        <f t="array" ref="V1305">IF(V$1290&lt;=Koniec,SUMPRODUCT(ISNUMBER(MATCH($J$138:$J$142,$J1305,0))*('Koszty operacyjne'!$K$114:$AE$114=Opłacalność!V$13),$K$138:$AE$142),0)+IF(V$1290&lt;=Koniec,SUMPRODUCT(ISNUMBER(MATCH($J$191:$J$195,$J1305,0))*('Koszty operacyjne'!$K$114:$AE$114=Opłacalność!V$13),$K$191:$AE$195),0)</f>
        <v>0</v>
      </c>
      <c r="W1305" s="5" cm="1">
        <f t="array" ref="W1305">IF(W$1290&lt;=Koniec,SUMPRODUCT(ISNUMBER(MATCH($J$138:$J$142,$J1305,0))*('Koszty operacyjne'!$K$114:$AE$114=Opłacalność!W$13),$K$138:$AE$142),0)+IF(W$1290&lt;=Koniec,SUMPRODUCT(ISNUMBER(MATCH($J$191:$J$195,$J1305,0))*('Koszty operacyjne'!$K$114:$AE$114=Opłacalność!W$13),$K$191:$AE$195),0)</f>
        <v>0</v>
      </c>
      <c r="X1305" s="5" cm="1">
        <f t="array" ref="X1305">IF(X$1290&lt;=Koniec,SUMPRODUCT(ISNUMBER(MATCH($J$138:$J$142,$J1305,0))*('Koszty operacyjne'!$K$114:$AE$114=Opłacalność!AE$13),$K$138:$AE$142),0)+IF(X$1290&lt;=Koniec,SUMPRODUCT(ISNUMBER(MATCH($J$191:$J$195,$J1305,0))*('Koszty operacyjne'!$K$114:$AE$114=Opłacalność!AE$13),$K$191:$AE$195),0)</f>
        <v>0</v>
      </c>
      <c r="Y1305" s="5" cm="1">
        <f t="array" ref="Y1305">IF(Y$1290&lt;=Koniec,SUMPRODUCT(ISNUMBER(MATCH($J$138:$J$142,$J1305,0))*('Koszty operacyjne'!$K$114:$AE$114=Opłacalność!AF$13),$K$138:$AE$142),0)+IF(Y$1290&lt;=Koniec,SUMPRODUCT(ISNUMBER(MATCH($J$191:$J$195,$J1305,0))*('Koszty operacyjne'!$K$114:$AE$114=Opłacalność!AF$13),$K$191:$AE$195),0)</f>
        <v>0</v>
      </c>
      <c r="Z1305" s="5" cm="1">
        <f t="array" ref="Z1305">IF(Z$1290&lt;=Koniec,SUMPRODUCT(ISNUMBER(MATCH($J$138:$J$142,$J1305,0))*('Koszty operacyjne'!$K$114:$AE$114=Opłacalność!AG$13),$K$138:$AE$142),0)+IF(Z$1290&lt;=Koniec,SUMPRODUCT(ISNUMBER(MATCH($J$191:$J$195,$J1305,0))*('Koszty operacyjne'!$K$114:$AE$114=Opłacalność!AG$13),$K$191:$AE$195),0)</f>
        <v>0</v>
      </c>
      <c r="AA1305" s="5" cm="1">
        <f t="array" ref="AA1305">IF(AA$1290&lt;=Koniec,SUMPRODUCT(ISNUMBER(MATCH($J$138:$J$142,$J1305,0))*('Koszty operacyjne'!$K$114:$AE$114=Opłacalność!AH$13),$K$138:$AE$142),0)+IF(AA$1290&lt;=Koniec,SUMPRODUCT(ISNUMBER(MATCH($J$191:$J$195,$J1305,0))*('Koszty operacyjne'!$K$114:$AE$114=Opłacalność!AH$13),$K$191:$AE$195),0)</f>
        <v>0</v>
      </c>
      <c r="AB1305" s="5" cm="1">
        <f t="array" ref="AB1305">IF(AB$1290&lt;=Koniec,SUMPRODUCT(ISNUMBER(MATCH($J$138:$J$142,$J1305,0))*('Koszty operacyjne'!$K$114:$AE$114=Opłacalność!AI$13),$K$138:$AE$142),0)+IF(AB$1290&lt;=Koniec,SUMPRODUCT(ISNUMBER(MATCH($J$191:$J$195,$J1305,0))*('Koszty operacyjne'!$K$114:$AE$114=Opłacalność!AI$13),$K$191:$AE$195),0)</f>
        <v>0</v>
      </c>
      <c r="AC1305" s="5" cm="1">
        <f t="array" ref="AC1305">IF(AC$1290&lt;=Koniec,SUMPRODUCT(ISNUMBER(MATCH($J$138:$J$142,$J1305,0))*('Koszty operacyjne'!$K$114:$AE$114=Opłacalność!AJ$13),$K$138:$AE$142),0)+IF(AC$1290&lt;=Koniec,SUMPRODUCT(ISNUMBER(MATCH($J$191:$J$195,$J1305,0))*('Koszty operacyjne'!$K$114:$AE$114=Opłacalność!AJ$13),$K$191:$AE$195),0)</f>
        <v>0</v>
      </c>
      <c r="AD1305" s="5" cm="1">
        <f t="array" ref="AD1305">IF(AD$1290&lt;=Koniec,SUMPRODUCT(ISNUMBER(MATCH($J$138:$J$142,$J1305,0))*('Koszty operacyjne'!$K$114:$AE$114=Opłacalność!AK$13),$K$138:$AE$142),0)+IF(AD$1290&lt;=Koniec,SUMPRODUCT(ISNUMBER(MATCH($J$191:$J$195,$J1305,0))*('Koszty operacyjne'!$K$114:$AE$114=Opłacalność!AK$13),$K$191:$AE$195),0)</f>
        <v>0</v>
      </c>
      <c r="AE1305" s="5" cm="1">
        <f t="array" ref="AE1305">IF(AE$1290&lt;=Koniec,SUMPRODUCT(ISNUMBER(MATCH($J$138:$J$142,$J1305,0))*('Koszty operacyjne'!$K$114:$AE$114=Opłacalność!AL$13),$K$138:$AE$142),0)+IF(AE$1290&lt;=Koniec,SUMPRODUCT(ISNUMBER(MATCH($J$191:$J$195,$J1305,0))*('Koszty operacyjne'!$K$114:$AE$114=Opłacalność!AL$13),$K$191:$AE$195),0)</f>
        <v>0</v>
      </c>
    </row>
    <row r="1306" spans="1:31" hidden="1">
      <c r="K1306" s="5" cm="1">
        <f t="array" ref="K1306">IF(K$1290&lt;=Koniec,SUMPRODUCT(ISNUMBER(MATCH($J$138:$J$142,$J1306,0))*('Koszty operacyjne'!$K$114:$AE$114=Opłacalność!K$13),$K$138:$AE$142),0)+IF(K$1290&lt;=Koniec,SUMPRODUCT(ISNUMBER(MATCH($J$191:$J$195,$J1306,0))*('Koszty operacyjne'!$K$114:$AE$114=Opłacalność!K$13),$K$191:$AE$195),0)</f>
        <v>0</v>
      </c>
      <c r="L1306" s="5" cm="1">
        <f t="array" ref="L1306">IF(L$1290&lt;=Koniec,SUMPRODUCT(ISNUMBER(MATCH($J$138:$J$142,$J1306,0))*('Koszty operacyjne'!$K$114:$AE$114=Opłacalność!L$13),$K$138:$AE$142),0)+IF(L$1290&lt;=Koniec,SUMPRODUCT(ISNUMBER(MATCH($J$191:$J$195,$J1306,0))*('Koszty operacyjne'!$K$114:$AE$114=Opłacalność!L$13),$K$191:$AE$195),0)</f>
        <v>0</v>
      </c>
      <c r="M1306" s="5" cm="1">
        <f t="array" ref="M1306">IF(M$1290&lt;=Koniec,SUMPRODUCT(ISNUMBER(MATCH($J$138:$J$142,$J1306,0))*('Koszty operacyjne'!$K$114:$AE$114=Opłacalność!M$13),$K$138:$AE$142),0)+IF(M$1290&lt;=Koniec,SUMPRODUCT(ISNUMBER(MATCH($J$191:$J$195,$J1306,0))*('Koszty operacyjne'!$K$114:$AE$114=Opłacalność!M$13),$K$191:$AE$195),0)</f>
        <v>0</v>
      </c>
      <c r="N1306" s="5" cm="1">
        <f t="array" ref="N1306">IF(N$1290&lt;=Koniec,SUMPRODUCT(ISNUMBER(MATCH($J$138:$J$142,$J1306,0))*('Koszty operacyjne'!$K$114:$AE$114=Opłacalność!N$13),$K$138:$AE$142),0)+IF(N$1290&lt;=Koniec,SUMPRODUCT(ISNUMBER(MATCH($J$191:$J$195,$J1306,0))*('Koszty operacyjne'!$K$114:$AE$114=Opłacalność!N$13),$K$191:$AE$195),0)</f>
        <v>0</v>
      </c>
      <c r="O1306" s="5" cm="1">
        <f t="array" ref="O1306">IF(O$1290&lt;=Koniec,SUMPRODUCT(ISNUMBER(MATCH($J$138:$J$142,$J1306,0))*('Koszty operacyjne'!$K$114:$AE$114=Opłacalność!O$13),$K$138:$AE$142),0)+IF(O$1290&lt;=Koniec,SUMPRODUCT(ISNUMBER(MATCH($J$191:$J$195,$J1306,0))*('Koszty operacyjne'!$K$114:$AE$114=Opłacalność!O$13),$K$191:$AE$195),0)</f>
        <v>0</v>
      </c>
      <c r="P1306" s="5" cm="1">
        <f t="array" ref="P1306">IF(P$1290&lt;=Koniec,SUMPRODUCT(ISNUMBER(MATCH($J$138:$J$142,$J1306,0))*('Koszty operacyjne'!$K$114:$AE$114=Opłacalność!P$13),$K$138:$AE$142),0)+IF(P$1290&lt;=Koniec,SUMPRODUCT(ISNUMBER(MATCH($J$191:$J$195,$J1306,0))*('Koszty operacyjne'!$K$114:$AE$114=Opłacalność!P$13),$K$191:$AE$195),0)</f>
        <v>0</v>
      </c>
      <c r="Q1306" s="5" cm="1">
        <f t="array" ref="Q1306">IF(Q$1290&lt;=Koniec,SUMPRODUCT(ISNUMBER(MATCH($J$138:$J$142,$J1306,0))*('Koszty operacyjne'!$K$114:$AE$114=Opłacalność!Q$13),$K$138:$AE$142),0)+IF(Q$1290&lt;=Koniec,SUMPRODUCT(ISNUMBER(MATCH($J$191:$J$195,$J1306,0))*('Koszty operacyjne'!$K$114:$AE$114=Opłacalność!Q$13),$K$191:$AE$195),0)</f>
        <v>0</v>
      </c>
      <c r="R1306" s="5" cm="1">
        <f t="array" ref="R1306">IF(R$1290&lt;=Koniec,SUMPRODUCT(ISNUMBER(MATCH($J$138:$J$142,$J1306,0))*('Koszty operacyjne'!$K$114:$AE$114=Opłacalność!R$13),$K$138:$AE$142),0)+IF(R$1290&lt;=Koniec,SUMPRODUCT(ISNUMBER(MATCH($J$191:$J$195,$J1306,0))*('Koszty operacyjne'!$K$114:$AE$114=Opłacalność!R$13),$K$191:$AE$195),0)</f>
        <v>0</v>
      </c>
      <c r="S1306" s="5" cm="1">
        <f t="array" ref="S1306">IF(S$1290&lt;=Koniec,SUMPRODUCT(ISNUMBER(MATCH($J$138:$J$142,$J1306,0))*('Koszty operacyjne'!$K$114:$AE$114=Opłacalność!S$13),$K$138:$AE$142),0)+IF(S$1290&lt;=Koniec,SUMPRODUCT(ISNUMBER(MATCH($J$191:$J$195,$J1306,0))*('Koszty operacyjne'!$K$114:$AE$114=Opłacalność!S$13),$K$191:$AE$195),0)</f>
        <v>0</v>
      </c>
      <c r="T1306" s="5" cm="1">
        <f t="array" ref="T1306">IF(T$1290&lt;=Koniec,SUMPRODUCT(ISNUMBER(MATCH($J$138:$J$142,$J1306,0))*('Koszty operacyjne'!$K$114:$AE$114=Opłacalność!T$13),$K$138:$AE$142),0)+IF(T$1290&lt;=Koniec,SUMPRODUCT(ISNUMBER(MATCH($J$191:$J$195,$J1306,0))*('Koszty operacyjne'!$K$114:$AE$114=Opłacalność!T$13),$K$191:$AE$195),0)</f>
        <v>0</v>
      </c>
      <c r="U1306" s="5" cm="1">
        <f t="array" ref="U1306">IF(U$1290&lt;=Koniec,SUMPRODUCT(ISNUMBER(MATCH($J$138:$J$142,$J1306,0))*('Koszty operacyjne'!$K$114:$AE$114=Opłacalność!U$13),$K$138:$AE$142),0)+IF(U$1290&lt;=Koniec,SUMPRODUCT(ISNUMBER(MATCH($J$191:$J$195,$J1306,0))*('Koszty operacyjne'!$K$114:$AE$114=Opłacalność!U$13),$K$191:$AE$195),0)</f>
        <v>0</v>
      </c>
      <c r="V1306" s="5" cm="1">
        <f t="array" ref="V1306">IF(V$1290&lt;=Koniec,SUMPRODUCT(ISNUMBER(MATCH($J$138:$J$142,$J1306,0))*('Koszty operacyjne'!$K$114:$AE$114=Opłacalność!V$13),$K$138:$AE$142),0)+IF(V$1290&lt;=Koniec,SUMPRODUCT(ISNUMBER(MATCH($J$191:$J$195,$J1306,0))*('Koszty operacyjne'!$K$114:$AE$114=Opłacalność!V$13),$K$191:$AE$195),0)</f>
        <v>0</v>
      </c>
      <c r="W1306" s="5" cm="1">
        <f t="array" ref="W1306">IF(W$1290&lt;=Koniec,SUMPRODUCT(ISNUMBER(MATCH($J$138:$J$142,$J1306,0))*('Koszty operacyjne'!$K$114:$AE$114=Opłacalność!W$13),$K$138:$AE$142),0)+IF(W$1290&lt;=Koniec,SUMPRODUCT(ISNUMBER(MATCH($J$191:$J$195,$J1306,0))*('Koszty operacyjne'!$K$114:$AE$114=Opłacalność!W$13),$K$191:$AE$195),0)</f>
        <v>0</v>
      </c>
      <c r="X1306" s="5" cm="1">
        <f t="array" ref="X1306">IF(X$1290&lt;=Koniec,SUMPRODUCT(ISNUMBER(MATCH($J$138:$J$142,$J1306,0))*('Koszty operacyjne'!$K$114:$AE$114=Opłacalność!AE$13),$K$138:$AE$142),0)+IF(X$1290&lt;=Koniec,SUMPRODUCT(ISNUMBER(MATCH($J$191:$J$195,$J1306,0))*('Koszty operacyjne'!$K$114:$AE$114=Opłacalność!AE$13),$K$191:$AE$195),0)</f>
        <v>0</v>
      </c>
      <c r="Y1306" s="5" cm="1">
        <f t="array" ref="Y1306">IF(Y$1290&lt;=Koniec,SUMPRODUCT(ISNUMBER(MATCH($J$138:$J$142,$J1306,0))*('Koszty operacyjne'!$K$114:$AE$114=Opłacalność!AF$13),$K$138:$AE$142),0)+IF(Y$1290&lt;=Koniec,SUMPRODUCT(ISNUMBER(MATCH($J$191:$J$195,$J1306,0))*('Koszty operacyjne'!$K$114:$AE$114=Opłacalność!AF$13),$K$191:$AE$195),0)</f>
        <v>0</v>
      </c>
      <c r="Z1306" s="5" cm="1">
        <f t="array" ref="Z1306">IF(Z$1290&lt;=Koniec,SUMPRODUCT(ISNUMBER(MATCH($J$138:$J$142,$J1306,0))*('Koszty operacyjne'!$K$114:$AE$114=Opłacalność!AG$13),$K$138:$AE$142),0)+IF(Z$1290&lt;=Koniec,SUMPRODUCT(ISNUMBER(MATCH($J$191:$J$195,$J1306,0))*('Koszty operacyjne'!$K$114:$AE$114=Opłacalność!AG$13),$K$191:$AE$195),0)</f>
        <v>0</v>
      </c>
      <c r="AA1306" s="5" cm="1">
        <f t="array" ref="AA1306">IF(AA$1290&lt;=Koniec,SUMPRODUCT(ISNUMBER(MATCH($J$138:$J$142,$J1306,0))*('Koszty operacyjne'!$K$114:$AE$114=Opłacalność!AH$13),$K$138:$AE$142),0)+IF(AA$1290&lt;=Koniec,SUMPRODUCT(ISNUMBER(MATCH($J$191:$J$195,$J1306,0))*('Koszty operacyjne'!$K$114:$AE$114=Opłacalność!AH$13),$K$191:$AE$195),0)</f>
        <v>0</v>
      </c>
      <c r="AB1306" s="5" cm="1">
        <f t="array" ref="AB1306">IF(AB$1290&lt;=Koniec,SUMPRODUCT(ISNUMBER(MATCH($J$138:$J$142,$J1306,0))*('Koszty operacyjne'!$K$114:$AE$114=Opłacalność!AI$13),$K$138:$AE$142),0)+IF(AB$1290&lt;=Koniec,SUMPRODUCT(ISNUMBER(MATCH($J$191:$J$195,$J1306,0))*('Koszty operacyjne'!$K$114:$AE$114=Opłacalność!AI$13),$K$191:$AE$195),0)</f>
        <v>0</v>
      </c>
      <c r="AC1306" s="5" cm="1">
        <f t="array" ref="AC1306">IF(AC$1290&lt;=Koniec,SUMPRODUCT(ISNUMBER(MATCH($J$138:$J$142,$J1306,0))*('Koszty operacyjne'!$K$114:$AE$114=Opłacalność!AJ$13),$K$138:$AE$142),0)+IF(AC$1290&lt;=Koniec,SUMPRODUCT(ISNUMBER(MATCH($J$191:$J$195,$J1306,0))*('Koszty operacyjne'!$K$114:$AE$114=Opłacalność!AJ$13),$K$191:$AE$195),0)</f>
        <v>0</v>
      </c>
      <c r="AD1306" s="5" cm="1">
        <f t="array" ref="AD1306">IF(AD$1290&lt;=Koniec,SUMPRODUCT(ISNUMBER(MATCH($J$138:$J$142,$J1306,0))*('Koszty operacyjne'!$K$114:$AE$114=Opłacalność!AK$13),$K$138:$AE$142),0)+IF(AD$1290&lt;=Koniec,SUMPRODUCT(ISNUMBER(MATCH($J$191:$J$195,$J1306,0))*('Koszty operacyjne'!$K$114:$AE$114=Opłacalność!AK$13),$K$191:$AE$195),0)</f>
        <v>0</v>
      </c>
      <c r="AE1306" s="5" cm="1">
        <f t="array" ref="AE1306">IF(AE$1290&lt;=Koniec,SUMPRODUCT(ISNUMBER(MATCH($J$138:$J$142,$J1306,0))*('Koszty operacyjne'!$K$114:$AE$114=Opłacalność!AL$13),$K$138:$AE$142),0)+IF(AE$1290&lt;=Koniec,SUMPRODUCT(ISNUMBER(MATCH($J$191:$J$195,$J1306,0))*('Koszty operacyjne'!$K$114:$AE$114=Opłacalność!AL$13),$K$191:$AE$195),0)</f>
        <v>0</v>
      </c>
    </row>
    <row r="1307" spans="1:31" hidden="1">
      <c r="K1307" s="5" cm="1">
        <f t="array" ref="K1307">IF(K$1290&lt;=Koniec,SUMPRODUCT(ISNUMBER(MATCH($J$138:$J$142,$J1307,0))*('Koszty operacyjne'!$K$114:$AE$114=Opłacalność!K$13),$K$138:$AE$142),0)+IF(K$1290&lt;=Koniec,SUMPRODUCT(ISNUMBER(MATCH($J$191:$J$195,$J1307,0))*('Koszty operacyjne'!$K$114:$AE$114=Opłacalność!K$13),$K$191:$AE$195),0)</f>
        <v>0</v>
      </c>
      <c r="L1307" s="5" cm="1">
        <f t="array" ref="L1307">IF(L$1290&lt;=Koniec,SUMPRODUCT(ISNUMBER(MATCH($J$138:$J$142,$J1307,0))*('Koszty operacyjne'!$K$114:$AE$114=Opłacalność!L$13),$K$138:$AE$142),0)+IF(L$1290&lt;=Koniec,SUMPRODUCT(ISNUMBER(MATCH($J$191:$J$195,$J1307,0))*('Koszty operacyjne'!$K$114:$AE$114=Opłacalność!L$13),$K$191:$AE$195),0)</f>
        <v>0</v>
      </c>
      <c r="M1307" s="5" cm="1">
        <f t="array" ref="M1307">IF(M$1290&lt;=Koniec,SUMPRODUCT(ISNUMBER(MATCH($J$138:$J$142,$J1307,0))*('Koszty operacyjne'!$K$114:$AE$114=Opłacalność!M$13),$K$138:$AE$142),0)+IF(M$1290&lt;=Koniec,SUMPRODUCT(ISNUMBER(MATCH($J$191:$J$195,$J1307,0))*('Koszty operacyjne'!$K$114:$AE$114=Opłacalność!M$13),$K$191:$AE$195),0)</f>
        <v>0</v>
      </c>
      <c r="N1307" s="5" cm="1">
        <f t="array" ref="N1307">IF(N$1290&lt;=Koniec,SUMPRODUCT(ISNUMBER(MATCH($J$138:$J$142,$J1307,0))*('Koszty operacyjne'!$K$114:$AE$114=Opłacalność!N$13),$K$138:$AE$142),0)+IF(N$1290&lt;=Koniec,SUMPRODUCT(ISNUMBER(MATCH($J$191:$J$195,$J1307,0))*('Koszty operacyjne'!$K$114:$AE$114=Opłacalność!N$13),$K$191:$AE$195),0)</f>
        <v>0</v>
      </c>
      <c r="O1307" s="5" cm="1">
        <f t="array" ref="O1307">IF(O$1290&lt;=Koniec,SUMPRODUCT(ISNUMBER(MATCH($J$138:$J$142,$J1307,0))*('Koszty operacyjne'!$K$114:$AE$114=Opłacalność!O$13),$K$138:$AE$142),0)+IF(O$1290&lt;=Koniec,SUMPRODUCT(ISNUMBER(MATCH($J$191:$J$195,$J1307,0))*('Koszty operacyjne'!$K$114:$AE$114=Opłacalność!O$13),$K$191:$AE$195),0)</f>
        <v>0</v>
      </c>
      <c r="P1307" s="5" cm="1">
        <f t="array" ref="P1307">IF(P$1290&lt;=Koniec,SUMPRODUCT(ISNUMBER(MATCH($J$138:$J$142,$J1307,0))*('Koszty operacyjne'!$K$114:$AE$114=Opłacalność!P$13),$K$138:$AE$142),0)+IF(P$1290&lt;=Koniec,SUMPRODUCT(ISNUMBER(MATCH($J$191:$J$195,$J1307,0))*('Koszty operacyjne'!$K$114:$AE$114=Opłacalność!P$13),$K$191:$AE$195),0)</f>
        <v>0</v>
      </c>
      <c r="Q1307" s="5" cm="1">
        <f t="array" ref="Q1307">IF(Q$1290&lt;=Koniec,SUMPRODUCT(ISNUMBER(MATCH($J$138:$J$142,$J1307,0))*('Koszty operacyjne'!$K$114:$AE$114=Opłacalność!Q$13),$K$138:$AE$142),0)+IF(Q$1290&lt;=Koniec,SUMPRODUCT(ISNUMBER(MATCH($J$191:$J$195,$J1307,0))*('Koszty operacyjne'!$K$114:$AE$114=Opłacalność!Q$13),$K$191:$AE$195),0)</f>
        <v>0</v>
      </c>
      <c r="R1307" s="5" cm="1">
        <f t="array" ref="R1307">IF(R$1290&lt;=Koniec,SUMPRODUCT(ISNUMBER(MATCH($J$138:$J$142,$J1307,0))*('Koszty operacyjne'!$K$114:$AE$114=Opłacalność!R$13),$K$138:$AE$142),0)+IF(R$1290&lt;=Koniec,SUMPRODUCT(ISNUMBER(MATCH($J$191:$J$195,$J1307,0))*('Koszty operacyjne'!$K$114:$AE$114=Opłacalność!R$13),$K$191:$AE$195),0)</f>
        <v>0</v>
      </c>
      <c r="S1307" s="5" cm="1">
        <f t="array" ref="S1307">IF(S$1290&lt;=Koniec,SUMPRODUCT(ISNUMBER(MATCH($J$138:$J$142,$J1307,0))*('Koszty operacyjne'!$K$114:$AE$114=Opłacalność!S$13),$K$138:$AE$142),0)+IF(S$1290&lt;=Koniec,SUMPRODUCT(ISNUMBER(MATCH($J$191:$J$195,$J1307,0))*('Koszty operacyjne'!$K$114:$AE$114=Opłacalność!S$13),$K$191:$AE$195),0)</f>
        <v>0</v>
      </c>
      <c r="T1307" s="5" cm="1">
        <f t="array" ref="T1307">IF(T$1290&lt;=Koniec,SUMPRODUCT(ISNUMBER(MATCH($J$138:$J$142,$J1307,0))*('Koszty operacyjne'!$K$114:$AE$114=Opłacalność!T$13),$K$138:$AE$142),0)+IF(T$1290&lt;=Koniec,SUMPRODUCT(ISNUMBER(MATCH($J$191:$J$195,$J1307,0))*('Koszty operacyjne'!$K$114:$AE$114=Opłacalność!T$13),$K$191:$AE$195),0)</f>
        <v>0</v>
      </c>
      <c r="U1307" s="5" cm="1">
        <f t="array" ref="U1307">IF(U$1290&lt;=Koniec,SUMPRODUCT(ISNUMBER(MATCH($J$138:$J$142,$J1307,0))*('Koszty operacyjne'!$K$114:$AE$114=Opłacalność!U$13),$K$138:$AE$142),0)+IF(U$1290&lt;=Koniec,SUMPRODUCT(ISNUMBER(MATCH($J$191:$J$195,$J1307,0))*('Koszty operacyjne'!$K$114:$AE$114=Opłacalność!U$13),$K$191:$AE$195),0)</f>
        <v>0</v>
      </c>
      <c r="V1307" s="5" cm="1">
        <f t="array" ref="V1307">IF(V$1290&lt;=Koniec,SUMPRODUCT(ISNUMBER(MATCH($J$138:$J$142,$J1307,0))*('Koszty operacyjne'!$K$114:$AE$114=Opłacalność!V$13),$K$138:$AE$142),0)+IF(V$1290&lt;=Koniec,SUMPRODUCT(ISNUMBER(MATCH($J$191:$J$195,$J1307,0))*('Koszty operacyjne'!$K$114:$AE$114=Opłacalność!V$13),$K$191:$AE$195),0)</f>
        <v>0</v>
      </c>
      <c r="W1307" s="5" cm="1">
        <f t="array" ref="W1307">IF(W$1290&lt;=Koniec,SUMPRODUCT(ISNUMBER(MATCH($J$138:$J$142,$J1307,0))*('Koszty operacyjne'!$K$114:$AE$114=Opłacalność!W$13),$K$138:$AE$142),0)+IF(W$1290&lt;=Koniec,SUMPRODUCT(ISNUMBER(MATCH($J$191:$J$195,$J1307,0))*('Koszty operacyjne'!$K$114:$AE$114=Opłacalność!W$13),$K$191:$AE$195),0)</f>
        <v>0</v>
      </c>
      <c r="X1307" s="5" cm="1">
        <f t="array" ref="X1307">IF(X$1290&lt;=Koniec,SUMPRODUCT(ISNUMBER(MATCH($J$138:$J$142,$J1307,0))*('Koszty operacyjne'!$K$114:$AE$114=Opłacalność!AE$13),$K$138:$AE$142),0)+IF(X$1290&lt;=Koniec,SUMPRODUCT(ISNUMBER(MATCH($J$191:$J$195,$J1307,0))*('Koszty operacyjne'!$K$114:$AE$114=Opłacalność!AE$13),$K$191:$AE$195),0)</f>
        <v>0</v>
      </c>
      <c r="Y1307" s="5" cm="1">
        <f t="array" ref="Y1307">IF(Y$1290&lt;=Koniec,SUMPRODUCT(ISNUMBER(MATCH($J$138:$J$142,$J1307,0))*('Koszty operacyjne'!$K$114:$AE$114=Opłacalność!AF$13),$K$138:$AE$142),0)+IF(Y$1290&lt;=Koniec,SUMPRODUCT(ISNUMBER(MATCH($J$191:$J$195,$J1307,0))*('Koszty operacyjne'!$K$114:$AE$114=Opłacalność!AF$13),$K$191:$AE$195),0)</f>
        <v>0</v>
      </c>
      <c r="Z1307" s="5" cm="1">
        <f t="array" ref="Z1307">IF(Z$1290&lt;=Koniec,SUMPRODUCT(ISNUMBER(MATCH($J$138:$J$142,$J1307,0))*('Koszty operacyjne'!$K$114:$AE$114=Opłacalność!AG$13),$K$138:$AE$142),0)+IF(Z$1290&lt;=Koniec,SUMPRODUCT(ISNUMBER(MATCH($J$191:$J$195,$J1307,0))*('Koszty operacyjne'!$K$114:$AE$114=Opłacalność!AG$13),$K$191:$AE$195),0)</f>
        <v>0</v>
      </c>
      <c r="AA1307" s="5" cm="1">
        <f t="array" ref="AA1307">IF(AA$1290&lt;=Koniec,SUMPRODUCT(ISNUMBER(MATCH($J$138:$J$142,$J1307,0))*('Koszty operacyjne'!$K$114:$AE$114=Opłacalność!AH$13),$K$138:$AE$142),0)+IF(AA$1290&lt;=Koniec,SUMPRODUCT(ISNUMBER(MATCH($J$191:$J$195,$J1307,0))*('Koszty operacyjne'!$K$114:$AE$114=Opłacalność!AH$13),$K$191:$AE$195),0)</f>
        <v>0</v>
      </c>
      <c r="AB1307" s="5" cm="1">
        <f t="array" ref="AB1307">IF(AB$1290&lt;=Koniec,SUMPRODUCT(ISNUMBER(MATCH($J$138:$J$142,$J1307,0))*('Koszty operacyjne'!$K$114:$AE$114=Opłacalność!AI$13),$K$138:$AE$142),0)+IF(AB$1290&lt;=Koniec,SUMPRODUCT(ISNUMBER(MATCH($J$191:$J$195,$J1307,0))*('Koszty operacyjne'!$K$114:$AE$114=Opłacalność!AI$13),$K$191:$AE$195),0)</f>
        <v>0</v>
      </c>
      <c r="AC1307" s="5" cm="1">
        <f t="array" ref="AC1307">IF(AC$1290&lt;=Koniec,SUMPRODUCT(ISNUMBER(MATCH($J$138:$J$142,$J1307,0))*('Koszty operacyjne'!$K$114:$AE$114=Opłacalność!AJ$13),$K$138:$AE$142),0)+IF(AC$1290&lt;=Koniec,SUMPRODUCT(ISNUMBER(MATCH($J$191:$J$195,$J1307,0))*('Koszty operacyjne'!$K$114:$AE$114=Opłacalność!AJ$13),$K$191:$AE$195),0)</f>
        <v>0</v>
      </c>
      <c r="AD1307" s="5" cm="1">
        <f t="array" ref="AD1307">IF(AD$1290&lt;=Koniec,SUMPRODUCT(ISNUMBER(MATCH($J$138:$J$142,$J1307,0))*('Koszty operacyjne'!$K$114:$AE$114=Opłacalność!AK$13),$K$138:$AE$142),0)+IF(AD$1290&lt;=Koniec,SUMPRODUCT(ISNUMBER(MATCH($J$191:$J$195,$J1307,0))*('Koszty operacyjne'!$K$114:$AE$114=Opłacalność!AK$13),$K$191:$AE$195),0)</f>
        <v>0</v>
      </c>
      <c r="AE1307" s="5" cm="1">
        <f t="array" ref="AE1307">IF(AE$1290&lt;=Koniec,SUMPRODUCT(ISNUMBER(MATCH($J$138:$J$142,$J1307,0))*('Koszty operacyjne'!$K$114:$AE$114=Opłacalność!AL$13),$K$138:$AE$142),0)+IF(AE$1290&lt;=Koniec,SUMPRODUCT(ISNUMBER(MATCH($J$191:$J$195,$J1307,0))*('Koszty operacyjne'!$K$114:$AE$114=Opłacalność!AL$13),$K$191:$AE$195),0)</f>
        <v>0</v>
      </c>
    </row>
    <row r="1308" spans="1:31" hidden="1">
      <c r="K1308" s="5" cm="1">
        <f t="array" ref="K1308">IF(K$1290&lt;=Koniec,SUMPRODUCT(ISNUMBER(MATCH($J$138:$J$142,$J1308,0))*('Koszty operacyjne'!$K$114:$AE$114=Opłacalność!K$13),$K$138:$AE$142),0)+IF(K$1290&lt;=Koniec,SUMPRODUCT(ISNUMBER(MATCH($J$191:$J$195,$J1308,0))*('Koszty operacyjne'!$K$114:$AE$114=Opłacalność!K$13),$K$191:$AE$195),0)</f>
        <v>0</v>
      </c>
      <c r="L1308" s="5" cm="1">
        <f t="array" ref="L1308">IF(L$1290&lt;=Koniec,SUMPRODUCT(ISNUMBER(MATCH($J$138:$J$142,$J1308,0))*('Koszty operacyjne'!$K$114:$AE$114=Opłacalność!L$13),$K$138:$AE$142),0)+IF(L$1290&lt;=Koniec,SUMPRODUCT(ISNUMBER(MATCH($J$191:$J$195,$J1308,0))*('Koszty operacyjne'!$K$114:$AE$114=Opłacalność!L$13),$K$191:$AE$195),0)</f>
        <v>0</v>
      </c>
      <c r="M1308" s="5" cm="1">
        <f t="array" ref="M1308">IF(M$1290&lt;=Koniec,SUMPRODUCT(ISNUMBER(MATCH($J$138:$J$142,$J1308,0))*('Koszty operacyjne'!$K$114:$AE$114=Opłacalność!M$13),$K$138:$AE$142),0)+IF(M$1290&lt;=Koniec,SUMPRODUCT(ISNUMBER(MATCH($J$191:$J$195,$J1308,0))*('Koszty operacyjne'!$K$114:$AE$114=Opłacalność!M$13),$K$191:$AE$195),0)</f>
        <v>0</v>
      </c>
      <c r="N1308" s="5" cm="1">
        <f t="array" ref="N1308">IF(N$1290&lt;=Koniec,SUMPRODUCT(ISNUMBER(MATCH($J$138:$J$142,$J1308,0))*('Koszty operacyjne'!$K$114:$AE$114=Opłacalność!N$13),$K$138:$AE$142),0)+IF(N$1290&lt;=Koniec,SUMPRODUCT(ISNUMBER(MATCH($J$191:$J$195,$J1308,0))*('Koszty operacyjne'!$K$114:$AE$114=Opłacalność!N$13),$K$191:$AE$195),0)</f>
        <v>0</v>
      </c>
      <c r="O1308" s="5" cm="1">
        <f t="array" ref="O1308">IF(O$1290&lt;=Koniec,SUMPRODUCT(ISNUMBER(MATCH($J$138:$J$142,$J1308,0))*('Koszty operacyjne'!$K$114:$AE$114=Opłacalność!O$13),$K$138:$AE$142),0)+IF(O$1290&lt;=Koniec,SUMPRODUCT(ISNUMBER(MATCH($J$191:$J$195,$J1308,0))*('Koszty operacyjne'!$K$114:$AE$114=Opłacalność!O$13),$K$191:$AE$195),0)</f>
        <v>0</v>
      </c>
      <c r="P1308" s="5" cm="1">
        <f t="array" ref="P1308">IF(P$1290&lt;=Koniec,SUMPRODUCT(ISNUMBER(MATCH($J$138:$J$142,$J1308,0))*('Koszty operacyjne'!$K$114:$AE$114=Opłacalność!P$13),$K$138:$AE$142),0)+IF(P$1290&lt;=Koniec,SUMPRODUCT(ISNUMBER(MATCH($J$191:$J$195,$J1308,0))*('Koszty operacyjne'!$K$114:$AE$114=Opłacalność!P$13),$K$191:$AE$195),0)</f>
        <v>0</v>
      </c>
      <c r="Q1308" s="5" cm="1">
        <f t="array" ref="Q1308">IF(Q$1290&lt;=Koniec,SUMPRODUCT(ISNUMBER(MATCH($J$138:$J$142,$J1308,0))*('Koszty operacyjne'!$K$114:$AE$114=Opłacalność!Q$13),$K$138:$AE$142),0)+IF(Q$1290&lt;=Koniec,SUMPRODUCT(ISNUMBER(MATCH($J$191:$J$195,$J1308,0))*('Koszty operacyjne'!$K$114:$AE$114=Opłacalność!Q$13),$K$191:$AE$195),0)</f>
        <v>0</v>
      </c>
      <c r="R1308" s="5" cm="1">
        <f t="array" ref="R1308">IF(R$1290&lt;=Koniec,SUMPRODUCT(ISNUMBER(MATCH($J$138:$J$142,$J1308,0))*('Koszty operacyjne'!$K$114:$AE$114=Opłacalność!R$13),$K$138:$AE$142),0)+IF(R$1290&lt;=Koniec,SUMPRODUCT(ISNUMBER(MATCH($J$191:$J$195,$J1308,0))*('Koszty operacyjne'!$K$114:$AE$114=Opłacalność!R$13),$K$191:$AE$195),0)</f>
        <v>0</v>
      </c>
      <c r="S1308" s="5" cm="1">
        <f t="array" ref="S1308">IF(S$1290&lt;=Koniec,SUMPRODUCT(ISNUMBER(MATCH($J$138:$J$142,$J1308,0))*('Koszty operacyjne'!$K$114:$AE$114=Opłacalność!S$13),$K$138:$AE$142),0)+IF(S$1290&lt;=Koniec,SUMPRODUCT(ISNUMBER(MATCH($J$191:$J$195,$J1308,0))*('Koszty operacyjne'!$K$114:$AE$114=Opłacalność!S$13),$K$191:$AE$195),0)</f>
        <v>0</v>
      </c>
      <c r="T1308" s="5" cm="1">
        <f t="array" ref="T1308">IF(T$1290&lt;=Koniec,SUMPRODUCT(ISNUMBER(MATCH($J$138:$J$142,$J1308,0))*('Koszty operacyjne'!$K$114:$AE$114=Opłacalność!T$13),$K$138:$AE$142),0)+IF(T$1290&lt;=Koniec,SUMPRODUCT(ISNUMBER(MATCH($J$191:$J$195,$J1308,0))*('Koszty operacyjne'!$K$114:$AE$114=Opłacalność!T$13),$K$191:$AE$195),0)</f>
        <v>0</v>
      </c>
      <c r="U1308" s="5" cm="1">
        <f t="array" ref="U1308">IF(U$1290&lt;=Koniec,SUMPRODUCT(ISNUMBER(MATCH($J$138:$J$142,$J1308,0))*('Koszty operacyjne'!$K$114:$AE$114=Opłacalność!U$13),$K$138:$AE$142),0)+IF(U$1290&lt;=Koniec,SUMPRODUCT(ISNUMBER(MATCH($J$191:$J$195,$J1308,0))*('Koszty operacyjne'!$K$114:$AE$114=Opłacalność!U$13),$K$191:$AE$195),0)</f>
        <v>0</v>
      </c>
      <c r="V1308" s="5" cm="1">
        <f t="array" ref="V1308">IF(V$1290&lt;=Koniec,SUMPRODUCT(ISNUMBER(MATCH($J$138:$J$142,$J1308,0))*('Koszty operacyjne'!$K$114:$AE$114=Opłacalność!V$13),$K$138:$AE$142),0)+IF(V$1290&lt;=Koniec,SUMPRODUCT(ISNUMBER(MATCH($J$191:$J$195,$J1308,0))*('Koszty operacyjne'!$K$114:$AE$114=Opłacalność!V$13),$K$191:$AE$195),0)</f>
        <v>0</v>
      </c>
      <c r="W1308" s="5" cm="1">
        <f t="array" ref="W1308">IF(W$1290&lt;=Koniec,SUMPRODUCT(ISNUMBER(MATCH($J$138:$J$142,$J1308,0))*('Koszty operacyjne'!$K$114:$AE$114=Opłacalność!W$13),$K$138:$AE$142),0)+IF(W$1290&lt;=Koniec,SUMPRODUCT(ISNUMBER(MATCH($J$191:$J$195,$J1308,0))*('Koszty operacyjne'!$K$114:$AE$114=Opłacalność!W$13),$K$191:$AE$195),0)</f>
        <v>0</v>
      </c>
      <c r="X1308" s="5" cm="1">
        <f t="array" ref="X1308">IF(X$1290&lt;=Koniec,SUMPRODUCT(ISNUMBER(MATCH($J$138:$J$142,$J1308,0))*('Koszty operacyjne'!$K$114:$AE$114=Opłacalność!AE$13),$K$138:$AE$142),0)+IF(X$1290&lt;=Koniec,SUMPRODUCT(ISNUMBER(MATCH($J$191:$J$195,$J1308,0))*('Koszty operacyjne'!$K$114:$AE$114=Opłacalność!AE$13),$K$191:$AE$195),0)</f>
        <v>0</v>
      </c>
      <c r="Y1308" s="5" cm="1">
        <f t="array" ref="Y1308">IF(Y$1290&lt;=Koniec,SUMPRODUCT(ISNUMBER(MATCH($J$138:$J$142,$J1308,0))*('Koszty operacyjne'!$K$114:$AE$114=Opłacalność!AF$13),$K$138:$AE$142),0)+IF(Y$1290&lt;=Koniec,SUMPRODUCT(ISNUMBER(MATCH($J$191:$J$195,$J1308,0))*('Koszty operacyjne'!$K$114:$AE$114=Opłacalność!AF$13),$K$191:$AE$195),0)</f>
        <v>0</v>
      </c>
      <c r="Z1308" s="5" cm="1">
        <f t="array" ref="Z1308">IF(Z$1290&lt;=Koniec,SUMPRODUCT(ISNUMBER(MATCH($J$138:$J$142,$J1308,0))*('Koszty operacyjne'!$K$114:$AE$114=Opłacalność!AG$13),$K$138:$AE$142),0)+IF(Z$1290&lt;=Koniec,SUMPRODUCT(ISNUMBER(MATCH($J$191:$J$195,$J1308,0))*('Koszty operacyjne'!$K$114:$AE$114=Opłacalność!AG$13),$K$191:$AE$195),0)</f>
        <v>0</v>
      </c>
      <c r="AA1308" s="5" cm="1">
        <f t="array" ref="AA1308">IF(AA$1290&lt;=Koniec,SUMPRODUCT(ISNUMBER(MATCH($J$138:$J$142,$J1308,0))*('Koszty operacyjne'!$K$114:$AE$114=Opłacalność!AH$13),$K$138:$AE$142),0)+IF(AA$1290&lt;=Koniec,SUMPRODUCT(ISNUMBER(MATCH($J$191:$J$195,$J1308,0))*('Koszty operacyjne'!$K$114:$AE$114=Opłacalność!AH$13),$K$191:$AE$195),0)</f>
        <v>0</v>
      </c>
      <c r="AB1308" s="5" cm="1">
        <f t="array" ref="AB1308">IF(AB$1290&lt;=Koniec,SUMPRODUCT(ISNUMBER(MATCH($J$138:$J$142,$J1308,0))*('Koszty operacyjne'!$K$114:$AE$114=Opłacalność!AI$13),$K$138:$AE$142),0)+IF(AB$1290&lt;=Koniec,SUMPRODUCT(ISNUMBER(MATCH($J$191:$J$195,$J1308,0))*('Koszty operacyjne'!$K$114:$AE$114=Opłacalność!AI$13),$K$191:$AE$195),0)</f>
        <v>0</v>
      </c>
      <c r="AC1308" s="5" cm="1">
        <f t="array" ref="AC1308">IF(AC$1290&lt;=Koniec,SUMPRODUCT(ISNUMBER(MATCH($J$138:$J$142,$J1308,0))*('Koszty operacyjne'!$K$114:$AE$114=Opłacalność!AJ$13),$K$138:$AE$142),0)+IF(AC$1290&lt;=Koniec,SUMPRODUCT(ISNUMBER(MATCH($J$191:$J$195,$J1308,0))*('Koszty operacyjne'!$K$114:$AE$114=Opłacalność!AJ$13),$K$191:$AE$195),0)</f>
        <v>0</v>
      </c>
      <c r="AD1308" s="5" cm="1">
        <f t="array" ref="AD1308">IF(AD$1290&lt;=Koniec,SUMPRODUCT(ISNUMBER(MATCH($J$138:$J$142,$J1308,0))*('Koszty operacyjne'!$K$114:$AE$114=Opłacalność!AK$13),$K$138:$AE$142),0)+IF(AD$1290&lt;=Koniec,SUMPRODUCT(ISNUMBER(MATCH($J$191:$J$195,$J1308,0))*('Koszty operacyjne'!$K$114:$AE$114=Opłacalność!AK$13),$K$191:$AE$195),0)</f>
        <v>0</v>
      </c>
      <c r="AE1308" s="5" cm="1">
        <f t="array" ref="AE1308">IF(AE$1290&lt;=Koniec,SUMPRODUCT(ISNUMBER(MATCH($J$138:$J$142,$J1308,0))*('Koszty operacyjne'!$K$114:$AE$114=Opłacalność!AL$13),$K$138:$AE$142),0)+IF(AE$1290&lt;=Koniec,SUMPRODUCT(ISNUMBER(MATCH($J$191:$J$195,$J1308,0))*('Koszty operacyjne'!$K$114:$AE$114=Opłacalność!AL$13),$K$191:$AE$195),0)</f>
        <v>0</v>
      </c>
    </row>
    <row r="1309" spans="1:31" hidden="1">
      <c r="K1309" s="5" cm="1">
        <f t="array" ref="K1309">IF(K$1290&lt;=Koniec,SUMPRODUCT(ISNUMBER(MATCH($J$138:$J$142,$J1309,0))*('Koszty operacyjne'!$K$114:$AE$114=Opłacalność!K$13),$K$138:$AE$142),0)+IF(K$1290&lt;=Koniec,SUMPRODUCT(ISNUMBER(MATCH($J$191:$J$195,$J1309,0))*('Koszty operacyjne'!$K$114:$AE$114=Opłacalność!K$13),$K$191:$AE$195),0)</f>
        <v>0</v>
      </c>
      <c r="L1309" s="5" cm="1">
        <f t="array" ref="L1309">IF(L$1290&lt;=Koniec,SUMPRODUCT(ISNUMBER(MATCH($J$138:$J$142,$J1309,0))*('Koszty operacyjne'!$K$114:$AE$114=Opłacalność!L$13),$K$138:$AE$142),0)+IF(L$1290&lt;=Koniec,SUMPRODUCT(ISNUMBER(MATCH($J$191:$J$195,$J1309,0))*('Koszty operacyjne'!$K$114:$AE$114=Opłacalność!L$13),$K$191:$AE$195),0)</f>
        <v>0</v>
      </c>
      <c r="M1309" s="5" cm="1">
        <f t="array" ref="M1309">IF(M$1290&lt;=Koniec,SUMPRODUCT(ISNUMBER(MATCH($J$138:$J$142,$J1309,0))*('Koszty operacyjne'!$K$114:$AE$114=Opłacalność!M$13),$K$138:$AE$142),0)+IF(M$1290&lt;=Koniec,SUMPRODUCT(ISNUMBER(MATCH($J$191:$J$195,$J1309,0))*('Koszty operacyjne'!$K$114:$AE$114=Opłacalność!M$13),$K$191:$AE$195),0)</f>
        <v>0</v>
      </c>
      <c r="N1309" s="5" cm="1">
        <f t="array" ref="N1309">IF(N$1290&lt;=Koniec,SUMPRODUCT(ISNUMBER(MATCH($J$138:$J$142,$J1309,0))*('Koszty operacyjne'!$K$114:$AE$114=Opłacalność!N$13),$K$138:$AE$142),0)+IF(N$1290&lt;=Koniec,SUMPRODUCT(ISNUMBER(MATCH($J$191:$J$195,$J1309,0))*('Koszty operacyjne'!$K$114:$AE$114=Opłacalność!N$13),$K$191:$AE$195),0)</f>
        <v>0</v>
      </c>
      <c r="O1309" s="5" cm="1">
        <f t="array" ref="O1309">IF(O$1290&lt;=Koniec,SUMPRODUCT(ISNUMBER(MATCH($J$138:$J$142,$J1309,0))*('Koszty operacyjne'!$K$114:$AE$114=Opłacalność!O$13),$K$138:$AE$142),0)+IF(O$1290&lt;=Koniec,SUMPRODUCT(ISNUMBER(MATCH($J$191:$J$195,$J1309,0))*('Koszty operacyjne'!$K$114:$AE$114=Opłacalność!O$13),$K$191:$AE$195),0)</f>
        <v>0</v>
      </c>
      <c r="P1309" s="5" cm="1">
        <f t="array" ref="P1309">IF(P$1290&lt;=Koniec,SUMPRODUCT(ISNUMBER(MATCH($J$138:$J$142,$J1309,0))*('Koszty operacyjne'!$K$114:$AE$114=Opłacalność!P$13),$K$138:$AE$142),0)+IF(P$1290&lt;=Koniec,SUMPRODUCT(ISNUMBER(MATCH($J$191:$J$195,$J1309,0))*('Koszty operacyjne'!$K$114:$AE$114=Opłacalność!P$13),$K$191:$AE$195),0)</f>
        <v>0</v>
      </c>
      <c r="Q1309" s="5" cm="1">
        <f t="array" ref="Q1309">IF(Q$1290&lt;=Koniec,SUMPRODUCT(ISNUMBER(MATCH($J$138:$J$142,$J1309,0))*('Koszty operacyjne'!$K$114:$AE$114=Opłacalność!Q$13),$K$138:$AE$142),0)+IF(Q$1290&lt;=Koniec,SUMPRODUCT(ISNUMBER(MATCH($J$191:$J$195,$J1309,0))*('Koszty operacyjne'!$K$114:$AE$114=Opłacalność!Q$13),$K$191:$AE$195),0)</f>
        <v>0</v>
      </c>
      <c r="R1309" s="5" cm="1">
        <f t="array" ref="R1309">IF(R$1290&lt;=Koniec,SUMPRODUCT(ISNUMBER(MATCH($J$138:$J$142,$J1309,0))*('Koszty operacyjne'!$K$114:$AE$114=Opłacalność!R$13),$K$138:$AE$142),0)+IF(R$1290&lt;=Koniec,SUMPRODUCT(ISNUMBER(MATCH($J$191:$J$195,$J1309,0))*('Koszty operacyjne'!$K$114:$AE$114=Opłacalność!R$13),$K$191:$AE$195),0)</f>
        <v>0</v>
      </c>
      <c r="S1309" s="5" cm="1">
        <f t="array" ref="S1309">IF(S$1290&lt;=Koniec,SUMPRODUCT(ISNUMBER(MATCH($J$138:$J$142,$J1309,0))*('Koszty operacyjne'!$K$114:$AE$114=Opłacalność!S$13),$K$138:$AE$142),0)+IF(S$1290&lt;=Koniec,SUMPRODUCT(ISNUMBER(MATCH($J$191:$J$195,$J1309,0))*('Koszty operacyjne'!$K$114:$AE$114=Opłacalność!S$13),$K$191:$AE$195),0)</f>
        <v>0</v>
      </c>
      <c r="T1309" s="5" cm="1">
        <f t="array" ref="T1309">IF(T$1290&lt;=Koniec,SUMPRODUCT(ISNUMBER(MATCH($J$138:$J$142,$J1309,0))*('Koszty operacyjne'!$K$114:$AE$114=Opłacalność!T$13),$K$138:$AE$142),0)+IF(T$1290&lt;=Koniec,SUMPRODUCT(ISNUMBER(MATCH($J$191:$J$195,$J1309,0))*('Koszty operacyjne'!$K$114:$AE$114=Opłacalność!T$13),$K$191:$AE$195),0)</f>
        <v>0</v>
      </c>
      <c r="U1309" s="5" cm="1">
        <f t="array" ref="U1309">IF(U$1290&lt;=Koniec,SUMPRODUCT(ISNUMBER(MATCH($J$138:$J$142,$J1309,0))*('Koszty operacyjne'!$K$114:$AE$114=Opłacalność!U$13),$K$138:$AE$142),0)+IF(U$1290&lt;=Koniec,SUMPRODUCT(ISNUMBER(MATCH($J$191:$J$195,$J1309,0))*('Koszty operacyjne'!$K$114:$AE$114=Opłacalność!U$13),$K$191:$AE$195),0)</f>
        <v>0</v>
      </c>
      <c r="V1309" s="5" cm="1">
        <f t="array" ref="V1309">IF(V$1290&lt;=Koniec,SUMPRODUCT(ISNUMBER(MATCH($J$138:$J$142,$J1309,0))*('Koszty operacyjne'!$K$114:$AE$114=Opłacalność!V$13),$K$138:$AE$142),0)+IF(V$1290&lt;=Koniec,SUMPRODUCT(ISNUMBER(MATCH($J$191:$J$195,$J1309,0))*('Koszty operacyjne'!$K$114:$AE$114=Opłacalność!V$13),$K$191:$AE$195),0)</f>
        <v>0</v>
      </c>
      <c r="W1309" s="5" cm="1">
        <f t="array" ref="W1309">IF(W$1290&lt;=Koniec,SUMPRODUCT(ISNUMBER(MATCH($J$138:$J$142,$J1309,0))*('Koszty operacyjne'!$K$114:$AE$114=Opłacalność!W$13),$K$138:$AE$142),0)+IF(W$1290&lt;=Koniec,SUMPRODUCT(ISNUMBER(MATCH($J$191:$J$195,$J1309,0))*('Koszty operacyjne'!$K$114:$AE$114=Opłacalność!W$13),$K$191:$AE$195),0)</f>
        <v>0</v>
      </c>
      <c r="X1309" s="5" cm="1">
        <f t="array" ref="X1309">IF(X$1290&lt;=Koniec,SUMPRODUCT(ISNUMBER(MATCH($J$138:$J$142,$J1309,0))*('Koszty operacyjne'!$K$114:$AE$114=Opłacalność!AE$13),$K$138:$AE$142),0)+IF(X$1290&lt;=Koniec,SUMPRODUCT(ISNUMBER(MATCH($J$191:$J$195,$J1309,0))*('Koszty operacyjne'!$K$114:$AE$114=Opłacalność!AE$13),$K$191:$AE$195),0)</f>
        <v>0</v>
      </c>
      <c r="Y1309" s="5" cm="1">
        <f t="array" ref="Y1309">IF(Y$1290&lt;=Koniec,SUMPRODUCT(ISNUMBER(MATCH($J$138:$J$142,$J1309,0))*('Koszty operacyjne'!$K$114:$AE$114=Opłacalność!AF$13),$K$138:$AE$142),0)+IF(Y$1290&lt;=Koniec,SUMPRODUCT(ISNUMBER(MATCH($J$191:$J$195,$J1309,0))*('Koszty operacyjne'!$K$114:$AE$114=Opłacalność!AF$13),$K$191:$AE$195),0)</f>
        <v>0</v>
      </c>
      <c r="Z1309" s="5" cm="1">
        <f t="array" ref="Z1309">IF(Z$1290&lt;=Koniec,SUMPRODUCT(ISNUMBER(MATCH($J$138:$J$142,$J1309,0))*('Koszty operacyjne'!$K$114:$AE$114=Opłacalność!AG$13),$K$138:$AE$142),0)+IF(Z$1290&lt;=Koniec,SUMPRODUCT(ISNUMBER(MATCH($J$191:$J$195,$J1309,0))*('Koszty operacyjne'!$K$114:$AE$114=Opłacalność!AG$13),$K$191:$AE$195),0)</f>
        <v>0</v>
      </c>
      <c r="AA1309" s="5" cm="1">
        <f t="array" ref="AA1309">IF(AA$1290&lt;=Koniec,SUMPRODUCT(ISNUMBER(MATCH($J$138:$J$142,$J1309,0))*('Koszty operacyjne'!$K$114:$AE$114=Opłacalność!AH$13),$K$138:$AE$142),0)+IF(AA$1290&lt;=Koniec,SUMPRODUCT(ISNUMBER(MATCH($J$191:$J$195,$J1309,0))*('Koszty operacyjne'!$K$114:$AE$114=Opłacalność!AH$13),$K$191:$AE$195),0)</f>
        <v>0</v>
      </c>
      <c r="AB1309" s="5" cm="1">
        <f t="array" ref="AB1309">IF(AB$1290&lt;=Koniec,SUMPRODUCT(ISNUMBER(MATCH($J$138:$J$142,$J1309,0))*('Koszty operacyjne'!$K$114:$AE$114=Opłacalność!AI$13),$K$138:$AE$142),0)+IF(AB$1290&lt;=Koniec,SUMPRODUCT(ISNUMBER(MATCH($J$191:$J$195,$J1309,0))*('Koszty operacyjne'!$K$114:$AE$114=Opłacalność!AI$13),$K$191:$AE$195),0)</f>
        <v>0</v>
      </c>
      <c r="AC1309" s="5" cm="1">
        <f t="array" ref="AC1309">IF(AC$1290&lt;=Koniec,SUMPRODUCT(ISNUMBER(MATCH($J$138:$J$142,$J1309,0))*('Koszty operacyjne'!$K$114:$AE$114=Opłacalność!AJ$13),$K$138:$AE$142),0)+IF(AC$1290&lt;=Koniec,SUMPRODUCT(ISNUMBER(MATCH($J$191:$J$195,$J1309,0))*('Koszty operacyjne'!$K$114:$AE$114=Opłacalność!AJ$13),$K$191:$AE$195),0)</f>
        <v>0</v>
      </c>
      <c r="AD1309" s="5" cm="1">
        <f t="array" ref="AD1309">IF(AD$1290&lt;=Koniec,SUMPRODUCT(ISNUMBER(MATCH($J$138:$J$142,$J1309,0))*('Koszty operacyjne'!$K$114:$AE$114=Opłacalność!AK$13),$K$138:$AE$142),0)+IF(AD$1290&lt;=Koniec,SUMPRODUCT(ISNUMBER(MATCH($J$191:$J$195,$J1309,0))*('Koszty operacyjne'!$K$114:$AE$114=Opłacalność!AK$13),$K$191:$AE$195),0)</f>
        <v>0</v>
      </c>
      <c r="AE1309" s="5" cm="1">
        <f t="array" ref="AE1309">IF(AE$1290&lt;=Koniec,SUMPRODUCT(ISNUMBER(MATCH($J$138:$J$142,$J1309,0))*('Koszty operacyjne'!$K$114:$AE$114=Opłacalność!AL$13),$K$138:$AE$142),0)+IF(AE$1290&lt;=Koniec,SUMPRODUCT(ISNUMBER(MATCH($J$191:$J$195,$J1309,0))*('Koszty operacyjne'!$K$114:$AE$114=Opłacalność!AL$13),$K$191:$AE$195),0)</f>
        <v>0</v>
      </c>
    </row>
    <row r="1310" spans="1:31" hidden="1">
      <c r="K1310" s="5" cm="1">
        <f t="array" ref="K1310">IF(K$1290&lt;=Koniec,SUMPRODUCT(ISNUMBER(MATCH($J$138:$J$142,$J1310,0))*('Koszty operacyjne'!$K$114:$AE$114=Opłacalność!K$13),$K$138:$AE$142),0)+IF(K$1290&lt;=Koniec,SUMPRODUCT(ISNUMBER(MATCH($J$191:$J$195,$J1310,0))*('Koszty operacyjne'!$K$114:$AE$114=Opłacalność!K$13),$K$191:$AE$195),0)</f>
        <v>0</v>
      </c>
      <c r="L1310" s="5" cm="1">
        <f t="array" ref="L1310">IF(L$1290&lt;=Koniec,SUMPRODUCT(ISNUMBER(MATCH($J$138:$J$142,$J1310,0))*('Koszty operacyjne'!$K$114:$AE$114=Opłacalność!L$13),$K$138:$AE$142),0)+IF(L$1290&lt;=Koniec,SUMPRODUCT(ISNUMBER(MATCH($J$191:$J$195,$J1310,0))*('Koszty operacyjne'!$K$114:$AE$114=Opłacalność!L$13),$K$191:$AE$195),0)</f>
        <v>0</v>
      </c>
      <c r="M1310" s="5" cm="1">
        <f t="array" ref="M1310">IF(M$1290&lt;=Koniec,SUMPRODUCT(ISNUMBER(MATCH($J$138:$J$142,$J1310,0))*('Koszty operacyjne'!$K$114:$AE$114=Opłacalność!M$13),$K$138:$AE$142),0)+IF(M$1290&lt;=Koniec,SUMPRODUCT(ISNUMBER(MATCH($J$191:$J$195,$J1310,0))*('Koszty operacyjne'!$K$114:$AE$114=Opłacalność!M$13),$K$191:$AE$195),0)</f>
        <v>0</v>
      </c>
      <c r="N1310" s="5" cm="1">
        <f t="array" ref="N1310">IF(N$1290&lt;=Koniec,SUMPRODUCT(ISNUMBER(MATCH($J$138:$J$142,$J1310,0))*('Koszty operacyjne'!$K$114:$AE$114=Opłacalność!N$13),$K$138:$AE$142),0)+IF(N$1290&lt;=Koniec,SUMPRODUCT(ISNUMBER(MATCH($J$191:$J$195,$J1310,0))*('Koszty operacyjne'!$K$114:$AE$114=Opłacalność!N$13),$K$191:$AE$195),0)</f>
        <v>0</v>
      </c>
      <c r="O1310" s="5" cm="1">
        <f t="array" ref="O1310">IF(O$1290&lt;=Koniec,SUMPRODUCT(ISNUMBER(MATCH($J$138:$J$142,$J1310,0))*('Koszty operacyjne'!$K$114:$AE$114=Opłacalność!O$13),$K$138:$AE$142),0)+IF(O$1290&lt;=Koniec,SUMPRODUCT(ISNUMBER(MATCH($J$191:$J$195,$J1310,0))*('Koszty operacyjne'!$K$114:$AE$114=Opłacalność!O$13),$K$191:$AE$195),0)</f>
        <v>0</v>
      </c>
      <c r="P1310" s="5" cm="1">
        <f t="array" ref="P1310">IF(P$1290&lt;=Koniec,SUMPRODUCT(ISNUMBER(MATCH($J$138:$J$142,$J1310,0))*('Koszty operacyjne'!$K$114:$AE$114=Opłacalność!P$13),$K$138:$AE$142),0)+IF(P$1290&lt;=Koniec,SUMPRODUCT(ISNUMBER(MATCH($J$191:$J$195,$J1310,0))*('Koszty operacyjne'!$K$114:$AE$114=Opłacalność!P$13),$K$191:$AE$195),0)</f>
        <v>0</v>
      </c>
      <c r="Q1310" s="5" cm="1">
        <f t="array" ref="Q1310">IF(Q$1290&lt;=Koniec,SUMPRODUCT(ISNUMBER(MATCH($J$138:$J$142,$J1310,0))*('Koszty operacyjne'!$K$114:$AE$114=Opłacalność!Q$13),$K$138:$AE$142),0)+IF(Q$1290&lt;=Koniec,SUMPRODUCT(ISNUMBER(MATCH($J$191:$J$195,$J1310,0))*('Koszty operacyjne'!$K$114:$AE$114=Opłacalność!Q$13),$K$191:$AE$195),0)</f>
        <v>0</v>
      </c>
      <c r="R1310" s="5" cm="1">
        <f t="array" ref="R1310">IF(R$1290&lt;=Koniec,SUMPRODUCT(ISNUMBER(MATCH($J$138:$J$142,$J1310,0))*('Koszty operacyjne'!$K$114:$AE$114=Opłacalność!R$13),$K$138:$AE$142),0)+IF(R$1290&lt;=Koniec,SUMPRODUCT(ISNUMBER(MATCH($J$191:$J$195,$J1310,0))*('Koszty operacyjne'!$K$114:$AE$114=Opłacalność!R$13),$K$191:$AE$195),0)</f>
        <v>0</v>
      </c>
      <c r="S1310" s="5" cm="1">
        <f t="array" ref="S1310">IF(S$1290&lt;=Koniec,SUMPRODUCT(ISNUMBER(MATCH($J$138:$J$142,$J1310,0))*('Koszty operacyjne'!$K$114:$AE$114=Opłacalność!S$13),$K$138:$AE$142),0)+IF(S$1290&lt;=Koniec,SUMPRODUCT(ISNUMBER(MATCH($J$191:$J$195,$J1310,0))*('Koszty operacyjne'!$K$114:$AE$114=Opłacalność!S$13),$K$191:$AE$195),0)</f>
        <v>0</v>
      </c>
      <c r="T1310" s="5" cm="1">
        <f t="array" ref="T1310">IF(T$1290&lt;=Koniec,SUMPRODUCT(ISNUMBER(MATCH($J$138:$J$142,$J1310,0))*('Koszty operacyjne'!$K$114:$AE$114=Opłacalność!T$13),$K$138:$AE$142),0)+IF(T$1290&lt;=Koniec,SUMPRODUCT(ISNUMBER(MATCH($J$191:$J$195,$J1310,0))*('Koszty operacyjne'!$K$114:$AE$114=Opłacalność!T$13),$K$191:$AE$195),0)</f>
        <v>0</v>
      </c>
      <c r="U1310" s="5" cm="1">
        <f t="array" ref="U1310">IF(U$1290&lt;=Koniec,SUMPRODUCT(ISNUMBER(MATCH($J$138:$J$142,$J1310,0))*('Koszty operacyjne'!$K$114:$AE$114=Opłacalność!U$13),$K$138:$AE$142),0)+IF(U$1290&lt;=Koniec,SUMPRODUCT(ISNUMBER(MATCH($J$191:$J$195,$J1310,0))*('Koszty operacyjne'!$K$114:$AE$114=Opłacalność!U$13),$K$191:$AE$195),0)</f>
        <v>0</v>
      </c>
      <c r="V1310" s="5" cm="1">
        <f t="array" ref="V1310">IF(V$1290&lt;=Koniec,SUMPRODUCT(ISNUMBER(MATCH($J$138:$J$142,$J1310,0))*('Koszty operacyjne'!$K$114:$AE$114=Opłacalność!V$13),$K$138:$AE$142),0)+IF(V$1290&lt;=Koniec,SUMPRODUCT(ISNUMBER(MATCH($J$191:$J$195,$J1310,0))*('Koszty operacyjne'!$K$114:$AE$114=Opłacalność!V$13),$K$191:$AE$195),0)</f>
        <v>0</v>
      </c>
      <c r="W1310" s="5" cm="1">
        <f t="array" ref="W1310">IF(W$1290&lt;=Koniec,SUMPRODUCT(ISNUMBER(MATCH($J$138:$J$142,$J1310,0))*('Koszty operacyjne'!$K$114:$AE$114=Opłacalność!W$13),$K$138:$AE$142),0)+IF(W$1290&lt;=Koniec,SUMPRODUCT(ISNUMBER(MATCH($J$191:$J$195,$J1310,0))*('Koszty operacyjne'!$K$114:$AE$114=Opłacalność!W$13),$K$191:$AE$195),0)</f>
        <v>0</v>
      </c>
      <c r="X1310" s="5" cm="1">
        <f t="array" ref="X1310">IF(X$1290&lt;=Koniec,SUMPRODUCT(ISNUMBER(MATCH($J$138:$J$142,$J1310,0))*('Koszty operacyjne'!$K$114:$AE$114=Opłacalność!AE$13),$K$138:$AE$142),0)+IF(X$1290&lt;=Koniec,SUMPRODUCT(ISNUMBER(MATCH($J$191:$J$195,$J1310,0))*('Koszty operacyjne'!$K$114:$AE$114=Opłacalność!AE$13),$K$191:$AE$195),0)</f>
        <v>0</v>
      </c>
      <c r="Y1310" s="5" cm="1">
        <f t="array" ref="Y1310">IF(Y$1290&lt;=Koniec,SUMPRODUCT(ISNUMBER(MATCH($J$138:$J$142,$J1310,0))*('Koszty operacyjne'!$K$114:$AE$114=Opłacalność!AF$13),$K$138:$AE$142),0)+IF(Y$1290&lt;=Koniec,SUMPRODUCT(ISNUMBER(MATCH($J$191:$J$195,$J1310,0))*('Koszty operacyjne'!$K$114:$AE$114=Opłacalność!AF$13),$K$191:$AE$195),0)</f>
        <v>0</v>
      </c>
      <c r="Z1310" s="5" cm="1">
        <f t="array" ref="Z1310">IF(Z$1290&lt;=Koniec,SUMPRODUCT(ISNUMBER(MATCH($J$138:$J$142,$J1310,0))*('Koszty operacyjne'!$K$114:$AE$114=Opłacalność!AG$13),$K$138:$AE$142),0)+IF(Z$1290&lt;=Koniec,SUMPRODUCT(ISNUMBER(MATCH($J$191:$J$195,$J1310,0))*('Koszty operacyjne'!$K$114:$AE$114=Opłacalność!AG$13),$K$191:$AE$195),0)</f>
        <v>0</v>
      </c>
      <c r="AA1310" s="5" cm="1">
        <f t="array" ref="AA1310">IF(AA$1290&lt;=Koniec,SUMPRODUCT(ISNUMBER(MATCH($J$138:$J$142,$J1310,0))*('Koszty operacyjne'!$K$114:$AE$114=Opłacalność!AH$13),$K$138:$AE$142),0)+IF(AA$1290&lt;=Koniec,SUMPRODUCT(ISNUMBER(MATCH($J$191:$J$195,$J1310,0))*('Koszty operacyjne'!$K$114:$AE$114=Opłacalność!AH$13),$K$191:$AE$195),0)</f>
        <v>0</v>
      </c>
      <c r="AB1310" s="5" cm="1">
        <f t="array" ref="AB1310">IF(AB$1290&lt;=Koniec,SUMPRODUCT(ISNUMBER(MATCH($J$138:$J$142,$J1310,0))*('Koszty operacyjne'!$K$114:$AE$114=Opłacalność!AI$13),$K$138:$AE$142),0)+IF(AB$1290&lt;=Koniec,SUMPRODUCT(ISNUMBER(MATCH($J$191:$J$195,$J1310,0))*('Koszty operacyjne'!$K$114:$AE$114=Opłacalność!AI$13),$K$191:$AE$195),0)</f>
        <v>0</v>
      </c>
      <c r="AC1310" s="5" cm="1">
        <f t="array" ref="AC1310">IF(AC$1290&lt;=Koniec,SUMPRODUCT(ISNUMBER(MATCH($J$138:$J$142,$J1310,0))*('Koszty operacyjne'!$K$114:$AE$114=Opłacalność!AJ$13),$K$138:$AE$142),0)+IF(AC$1290&lt;=Koniec,SUMPRODUCT(ISNUMBER(MATCH($J$191:$J$195,$J1310,0))*('Koszty operacyjne'!$K$114:$AE$114=Opłacalność!AJ$13),$K$191:$AE$195),0)</f>
        <v>0</v>
      </c>
      <c r="AD1310" s="5" cm="1">
        <f t="array" ref="AD1310">IF(AD$1290&lt;=Koniec,SUMPRODUCT(ISNUMBER(MATCH($J$138:$J$142,$J1310,0))*('Koszty operacyjne'!$K$114:$AE$114=Opłacalność!AK$13),$K$138:$AE$142),0)+IF(AD$1290&lt;=Koniec,SUMPRODUCT(ISNUMBER(MATCH($J$191:$J$195,$J1310,0))*('Koszty operacyjne'!$K$114:$AE$114=Opłacalność!AK$13),$K$191:$AE$195),0)</f>
        <v>0</v>
      </c>
      <c r="AE1310" s="5" cm="1">
        <f t="array" ref="AE1310">IF(AE$1290&lt;=Koniec,SUMPRODUCT(ISNUMBER(MATCH($J$138:$J$142,$J1310,0))*('Koszty operacyjne'!$K$114:$AE$114=Opłacalność!AL$13),$K$138:$AE$142),0)+IF(AE$1290&lt;=Koniec,SUMPRODUCT(ISNUMBER(MATCH($J$191:$J$195,$J1310,0))*('Koszty operacyjne'!$K$114:$AE$114=Opłacalność!AL$13),$K$191:$AE$195),0)</f>
        <v>0</v>
      </c>
    </row>
    <row r="1311" spans="1:31" hidden="1">
      <c r="J1311" s="7" t="s">
        <v>316</v>
      </c>
      <c r="K1311" s="13">
        <f>ROUND(SUM(K1304:K1310),0)</f>
        <v>0</v>
      </c>
      <c r="L1311" s="13">
        <f t="shared" ref="L1311:W1311" si="1376">ROUND(SUM(L1304:L1310),0)</f>
        <v>0</v>
      </c>
      <c r="M1311" s="13">
        <f t="shared" si="1376"/>
        <v>0</v>
      </c>
      <c r="N1311" s="13">
        <f t="shared" si="1376"/>
        <v>0</v>
      </c>
      <c r="O1311" s="13">
        <f t="shared" si="1376"/>
        <v>0</v>
      </c>
      <c r="P1311" s="13">
        <f t="shared" si="1376"/>
        <v>0</v>
      </c>
      <c r="Q1311" s="13">
        <f t="shared" si="1376"/>
        <v>0</v>
      </c>
      <c r="R1311" s="13">
        <f t="shared" si="1376"/>
        <v>0</v>
      </c>
      <c r="S1311" s="13">
        <f t="shared" si="1376"/>
        <v>0</v>
      </c>
      <c r="T1311" s="13">
        <f t="shared" si="1376"/>
        <v>0</v>
      </c>
      <c r="U1311" s="13">
        <f t="shared" si="1376"/>
        <v>0</v>
      </c>
      <c r="V1311" s="13">
        <f t="shared" si="1376"/>
        <v>0</v>
      </c>
      <c r="W1311" s="13">
        <f t="shared" si="1376"/>
        <v>0</v>
      </c>
      <c r="X1311" s="13">
        <f>ROUND(SUM(X1304:X1310),0)</f>
        <v>0</v>
      </c>
      <c r="Y1311" s="13">
        <f t="shared" ref="Y1311:AA1311" si="1377">ROUND(SUM(Y1304:Y1310),0)</f>
        <v>0</v>
      </c>
      <c r="Z1311" s="13">
        <f t="shared" si="1377"/>
        <v>0</v>
      </c>
      <c r="AA1311" s="13">
        <f t="shared" si="1377"/>
        <v>0</v>
      </c>
      <c r="AB1311" s="13">
        <f t="shared" ref="AB1311:AE1311" si="1378">ROUND(SUM(AB1304:AB1310),0)</f>
        <v>0</v>
      </c>
      <c r="AC1311" s="13">
        <f t="shared" si="1378"/>
        <v>0</v>
      </c>
      <c r="AD1311" s="13">
        <f t="shared" si="1378"/>
        <v>0</v>
      </c>
      <c r="AE1311" s="13">
        <f t="shared" si="1378"/>
        <v>0</v>
      </c>
    </row>
    <row r="1316" spans="7:31" hidden="1">
      <c r="G1316" s="1" t="s">
        <v>736</v>
      </c>
      <c r="K1316" s="2" t="str">
        <f>K1303</f>
        <v>Uzupełnij dane</v>
      </c>
      <c r="L1316" s="2" t="str">
        <f t="shared" ref="L1316:W1316" si="1379">L1303</f>
        <v/>
      </c>
      <c r="M1316" s="2" t="str">
        <f t="shared" si="1379"/>
        <v/>
      </c>
      <c r="N1316" s="2" t="str">
        <f t="shared" si="1379"/>
        <v/>
      </c>
      <c r="O1316" s="2" t="str">
        <f t="shared" si="1379"/>
        <v/>
      </c>
      <c r="P1316" s="2" t="str">
        <f t="shared" si="1379"/>
        <v/>
      </c>
      <c r="Q1316" s="2" t="str">
        <f t="shared" si="1379"/>
        <v/>
      </c>
      <c r="R1316" s="2" t="str">
        <f t="shared" si="1379"/>
        <v/>
      </c>
      <c r="S1316" s="2" t="str">
        <f t="shared" si="1379"/>
        <v/>
      </c>
      <c r="T1316" s="2" t="str">
        <f t="shared" si="1379"/>
        <v/>
      </c>
      <c r="U1316" s="2" t="str">
        <f t="shared" si="1379"/>
        <v/>
      </c>
      <c r="V1316" s="2" t="str">
        <f t="shared" si="1379"/>
        <v/>
      </c>
      <c r="W1316" s="2" t="str">
        <f t="shared" si="1379"/>
        <v/>
      </c>
      <c r="X1316" s="2" t="str">
        <f>X1303</f>
        <v/>
      </c>
      <c r="Y1316" s="2" t="str">
        <f t="shared" ref="Y1316:AA1316" si="1380">Y1303</f>
        <v/>
      </c>
      <c r="Z1316" s="2" t="str">
        <f t="shared" si="1380"/>
        <v/>
      </c>
      <c r="AA1316" s="2" t="str">
        <f t="shared" si="1380"/>
        <v/>
      </c>
      <c r="AB1316" s="2" t="str">
        <f t="shared" ref="AB1316:AE1316" si="1381">AB1303</f>
        <v/>
      </c>
      <c r="AC1316" s="2" t="str">
        <f t="shared" si="1381"/>
        <v/>
      </c>
      <c r="AD1316" s="2" t="str">
        <f t="shared" si="1381"/>
        <v/>
      </c>
      <c r="AE1316" s="2" t="str">
        <f t="shared" si="1381"/>
        <v/>
      </c>
    </row>
    <row r="1317" spans="7:31" hidden="1">
      <c r="K1317" s="5">
        <f ca="1">ROUND(K1291-K1304,0)</f>
        <v>0</v>
      </c>
      <c r="L1317" s="5">
        <f t="shared" ref="L1317:W1317" ca="1" si="1382">ROUND(L1291-L1304,0)</f>
        <v>0</v>
      </c>
      <c r="M1317" s="5">
        <f t="shared" ca="1" si="1382"/>
        <v>0</v>
      </c>
      <c r="N1317" s="5">
        <f t="shared" ca="1" si="1382"/>
        <v>0</v>
      </c>
      <c r="O1317" s="5">
        <f t="shared" ca="1" si="1382"/>
        <v>0</v>
      </c>
      <c r="P1317" s="5">
        <f t="shared" ca="1" si="1382"/>
        <v>0</v>
      </c>
      <c r="Q1317" s="5">
        <f t="shared" ca="1" si="1382"/>
        <v>0</v>
      </c>
      <c r="R1317" s="5">
        <f t="shared" ca="1" si="1382"/>
        <v>0</v>
      </c>
      <c r="S1317" s="5">
        <f t="shared" ca="1" si="1382"/>
        <v>0</v>
      </c>
      <c r="T1317" s="5">
        <f t="shared" ca="1" si="1382"/>
        <v>0</v>
      </c>
      <c r="U1317" s="5">
        <f t="shared" ca="1" si="1382"/>
        <v>0</v>
      </c>
      <c r="V1317" s="5">
        <f t="shared" ca="1" si="1382"/>
        <v>0</v>
      </c>
      <c r="W1317" s="5">
        <f t="shared" ca="1" si="1382"/>
        <v>0</v>
      </c>
      <c r="X1317" s="5">
        <f t="shared" ref="X1317:X1323" ca="1" si="1383">ROUND(X1291-X1304,0)</f>
        <v>0</v>
      </c>
      <c r="Y1317" s="5">
        <f t="shared" ref="Y1317:AA1317" ca="1" si="1384">ROUND(Y1291-Y1304,0)</f>
        <v>0</v>
      </c>
      <c r="Z1317" s="5">
        <f t="shared" ca="1" si="1384"/>
        <v>0</v>
      </c>
      <c r="AA1317" s="5">
        <f t="shared" ca="1" si="1384"/>
        <v>0</v>
      </c>
      <c r="AB1317" s="5">
        <f t="shared" ref="AB1317:AE1317" ca="1" si="1385">ROUND(AB1291-AB1304,0)</f>
        <v>0</v>
      </c>
      <c r="AC1317" s="5">
        <f t="shared" ca="1" si="1385"/>
        <v>0</v>
      </c>
      <c r="AD1317" s="5">
        <f t="shared" ca="1" si="1385"/>
        <v>0</v>
      </c>
      <c r="AE1317" s="5">
        <f t="shared" ca="1" si="1385"/>
        <v>0</v>
      </c>
    </row>
    <row r="1318" spans="7:31" hidden="1">
      <c r="K1318" s="5">
        <f t="shared" ref="K1318:W1323" si="1386">ROUND(K1292-K1305,0)</f>
        <v>0</v>
      </c>
      <c r="L1318" s="5">
        <f t="shared" ca="1" si="1386"/>
        <v>0</v>
      </c>
      <c r="M1318" s="5">
        <f t="shared" ca="1" si="1386"/>
        <v>0</v>
      </c>
      <c r="N1318" s="5">
        <f t="shared" ca="1" si="1386"/>
        <v>0</v>
      </c>
      <c r="O1318" s="5">
        <f t="shared" ca="1" si="1386"/>
        <v>0</v>
      </c>
      <c r="P1318" s="5">
        <f t="shared" ca="1" si="1386"/>
        <v>0</v>
      </c>
      <c r="Q1318" s="5">
        <f t="shared" ca="1" si="1386"/>
        <v>0</v>
      </c>
      <c r="R1318" s="5">
        <f t="shared" ca="1" si="1386"/>
        <v>0</v>
      </c>
      <c r="S1318" s="5">
        <f t="shared" ca="1" si="1386"/>
        <v>0</v>
      </c>
      <c r="T1318" s="5">
        <f t="shared" ca="1" si="1386"/>
        <v>0</v>
      </c>
      <c r="U1318" s="5">
        <f t="shared" ca="1" si="1386"/>
        <v>0</v>
      </c>
      <c r="V1318" s="5">
        <f t="shared" ca="1" si="1386"/>
        <v>0</v>
      </c>
      <c r="W1318" s="5">
        <f t="shared" ca="1" si="1386"/>
        <v>0</v>
      </c>
      <c r="X1318" s="5">
        <f t="shared" ca="1" si="1383"/>
        <v>0</v>
      </c>
      <c r="Y1318" s="5">
        <f t="shared" ref="Y1318:AA1318" ca="1" si="1387">ROUND(Y1292-Y1305,0)</f>
        <v>0</v>
      </c>
      <c r="Z1318" s="5">
        <f t="shared" ca="1" si="1387"/>
        <v>0</v>
      </c>
      <c r="AA1318" s="5">
        <f t="shared" ca="1" si="1387"/>
        <v>0</v>
      </c>
      <c r="AB1318" s="5">
        <f t="shared" ref="AB1318:AE1318" ca="1" si="1388">ROUND(AB1292-AB1305,0)</f>
        <v>0</v>
      </c>
      <c r="AC1318" s="5">
        <f t="shared" ca="1" si="1388"/>
        <v>0</v>
      </c>
      <c r="AD1318" s="5">
        <f t="shared" ca="1" si="1388"/>
        <v>0</v>
      </c>
      <c r="AE1318" s="5">
        <f t="shared" ca="1" si="1388"/>
        <v>0</v>
      </c>
    </row>
    <row r="1319" spans="7:31" hidden="1">
      <c r="K1319" s="5">
        <f t="shared" si="1386"/>
        <v>0</v>
      </c>
      <c r="L1319" s="5">
        <f t="shared" ca="1" si="1386"/>
        <v>0</v>
      </c>
      <c r="M1319" s="5">
        <f t="shared" ca="1" si="1386"/>
        <v>0</v>
      </c>
      <c r="N1319" s="5">
        <f t="shared" ca="1" si="1386"/>
        <v>0</v>
      </c>
      <c r="O1319" s="5">
        <f t="shared" ca="1" si="1386"/>
        <v>0</v>
      </c>
      <c r="P1319" s="5">
        <f t="shared" ca="1" si="1386"/>
        <v>0</v>
      </c>
      <c r="Q1319" s="5">
        <f t="shared" ca="1" si="1386"/>
        <v>0</v>
      </c>
      <c r="R1319" s="5">
        <f t="shared" ca="1" si="1386"/>
        <v>0</v>
      </c>
      <c r="S1319" s="5">
        <f t="shared" ca="1" si="1386"/>
        <v>0</v>
      </c>
      <c r="T1319" s="5">
        <f t="shared" ca="1" si="1386"/>
        <v>0</v>
      </c>
      <c r="U1319" s="5">
        <f t="shared" ca="1" si="1386"/>
        <v>0</v>
      </c>
      <c r="V1319" s="5">
        <f t="shared" ca="1" si="1386"/>
        <v>0</v>
      </c>
      <c r="W1319" s="5">
        <f t="shared" ca="1" si="1386"/>
        <v>0</v>
      </c>
      <c r="X1319" s="5">
        <f t="shared" ca="1" si="1383"/>
        <v>0</v>
      </c>
      <c r="Y1319" s="5">
        <f t="shared" ref="Y1319:AA1319" ca="1" si="1389">ROUND(Y1293-Y1306,0)</f>
        <v>0</v>
      </c>
      <c r="Z1319" s="5">
        <f t="shared" ca="1" si="1389"/>
        <v>0</v>
      </c>
      <c r="AA1319" s="5">
        <f t="shared" ca="1" si="1389"/>
        <v>0</v>
      </c>
      <c r="AB1319" s="5">
        <f t="shared" ref="AB1319:AE1319" ca="1" si="1390">ROUND(AB1293-AB1306,0)</f>
        <v>0</v>
      </c>
      <c r="AC1319" s="5">
        <f t="shared" ca="1" si="1390"/>
        <v>0</v>
      </c>
      <c r="AD1319" s="5">
        <f t="shared" ca="1" si="1390"/>
        <v>0</v>
      </c>
      <c r="AE1319" s="5">
        <f t="shared" ca="1" si="1390"/>
        <v>0</v>
      </c>
    </row>
    <row r="1320" spans="7:31" hidden="1">
      <c r="K1320" s="5">
        <f t="shared" si="1386"/>
        <v>0</v>
      </c>
      <c r="L1320" s="5">
        <f t="shared" ca="1" si="1386"/>
        <v>0</v>
      </c>
      <c r="M1320" s="5">
        <f t="shared" ca="1" si="1386"/>
        <v>0</v>
      </c>
      <c r="N1320" s="5">
        <f t="shared" ca="1" si="1386"/>
        <v>0</v>
      </c>
      <c r="O1320" s="5">
        <f t="shared" ca="1" si="1386"/>
        <v>0</v>
      </c>
      <c r="P1320" s="5">
        <f t="shared" ca="1" si="1386"/>
        <v>0</v>
      </c>
      <c r="Q1320" s="5">
        <f t="shared" ca="1" si="1386"/>
        <v>0</v>
      </c>
      <c r="R1320" s="5">
        <f t="shared" ca="1" si="1386"/>
        <v>0</v>
      </c>
      <c r="S1320" s="5">
        <f t="shared" ca="1" si="1386"/>
        <v>0</v>
      </c>
      <c r="T1320" s="5">
        <f t="shared" ca="1" si="1386"/>
        <v>0</v>
      </c>
      <c r="U1320" s="5">
        <f t="shared" ca="1" si="1386"/>
        <v>0</v>
      </c>
      <c r="V1320" s="5">
        <f t="shared" ca="1" si="1386"/>
        <v>0</v>
      </c>
      <c r="W1320" s="5">
        <f t="shared" ca="1" si="1386"/>
        <v>0</v>
      </c>
      <c r="X1320" s="5">
        <f t="shared" ca="1" si="1383"/>
        <v>0</v>
      </c>
      <c r="Y1320" s="5">
        <f t="shared" ref="Y1320:AA1320" ca="1" si="1391">ROUND(Y1294-Y1307,0)</f>
        <v>0</v>
      </c>
      <c r="Z1320" s="5">
        <f t="shared" ca="1" si="1391"/>
        <v>0</v>
      </c>
      <c r="AA1320" s="5">
        <f t="shared" ca="1" si="1391"/>
        <v>0</v>
      </c>
      <c r="AB1320" s="5">
        <f t="shared" ref="AB1320:AE1320" ca="1" si="1392">ROUND(AB1294-AB1307,0)</f>
        <v>0</v>
      </c>
      <c r="AC1320" s="5">
        <f t="shared" ca="1" si="1392"/>
        <v>0</v>
      </c>
      <c r="AD1320" s="5">
        <f t="shared" ca="1" si="1392"/>
        <v>0</v>
      </c>
      <c r="AE1320" s="5">
        <f t="shared" ca="1" si="1392"/>
        <v>0</v>
      </c>
    </row>
    <row r="1321" spans="7:31" hidden="1">
      <c r="K1321" s="5">
        <f t="shared" si="1386"/>
        <v>0</v>
      </c>
      <c r="L1321" s="5">
        <f t="shared" ca="1" si="1386"/>
        <v>0</v>
      </c>
      <c r="M1321" s="5">
        <f t="shared" ca="1" si="1386"/>
        <v>0</v>
      </c>
      <c r="N1321" s="5">
        <f t="shared" ca="1" si="1386"/>
        <v>0</v>
      </c>
      <c r="O1321" s="5">
        <f t="shared" ca="1" si="1386"/>
        <v>0</v>
      </c>
      <c r="P1321" s="5">
        <f t="shared" ca="1" si="1386"/>
        <v>0</v>
      </c>
      <c r="Q1321" s="5">
        <f t="shared" ca="1" si="1386"/>
        <v>0</v>
      </c>
      <c r="R1321" s="5">
        <f t="shared" ca="1" si="1386"/>
        <v>0</v>
      </c>
      <c r="S1321" s="5">
        <f t="shared" ca="1" si="1386"/>
        <v>0</v>
      </c>
      <c r="T1321" s="5">
        <f t="shared" ca="1" si="1386"/>
        <v>0</v>
      </c>
      <c r="U1321" s="5">
        <f t="shared" ca="1" si="1386"/>
        <v>0</v>
      </c>
      <c r="V1321" s="5">
        <f t="shared" ca="1" si="1386"/>
        <v>0</v>
      </c>
      <c r="W1321" s="5">
        <f t="shared" ca="1" si="1386"/>
        <v>0</v>
      </c>
      <c r="X1321" s="5">
        <f t="shared" ca="1" si="1383"/>
        <v>0</v>
      </c>
      <c r="Y1321" s="5">
        <f t="shared" ref="Y1321:AA1321" ca="1" si="1393">ROUND(Y1295-Y1308,0)</f>
        <v>0</v>
      </c>
      <c r="Z1321" s="5">
        <f t="shared" ca="1" si="1393"/>
        <v>0</v>
      </c>
      <c r="AA1321" s="5">
        <f t="shared" ca="1" si="1393"/>
        <v>0</v>
      </c>
      <c r="AB1321" s="5">
        <f t="shared" ref="AB1321:AE1321" ca="1" si="1394">ROUND(AB1295-AB1308,0)</f>
        <v>0</v>
      </c>
      <c r="AC1321" s="5">
        <f t="shared" ca="1" si="1394"/>
        <v>0</v>
      </c>
      <c r="AD1321" s="5">
        <f t="shared" ca="1" si="1394"/>
        <v>0</v>
      </c>
      <c r="AE1321" s="5">
        <f t="shared" ca="1" si="1394"/>
        <v>0</v>
      </c>
    </row>
    <row r="1322" spans="7:31" hidden="1">
      <c r="K1322" s="5">
        <f t="shared" si="1386"/>
        <v>0</v>
      </c>
      <c r="L1322" s="5">
        <f t="shared" ca="1" si="1386"/>
        <v>0</v>
      </c>
      <c r="M1322" s="5">
        <f t="shared" ca="1" si="1386"/>
        <v>0</v>
      </c>
      <c r="N1322" s="5">
        <f t="shared" ca="1" si="1386"/>
        <v>0</v>
      </c>
      <c r="O1322" s="5">
        <f t="shared" ca="1" si="1386"/>
        <v>0</v>
      </c>
      <c r="P1322" s="5">
        <f t="shared" ca="1" si="1386"/>
        <v>0</v>
      </c>
      <c r="Q1322" s="5">
        <f t="shared" ca="1" si="1386"/>
        <v>0</v>
      </c>
      <c r="R1322" s="5">
        <f t="shared" ca="1" si="1386"/>
        <v>0</v>
      </c>
      <c r="S1322" s="5">
        <f t="shared" ca="1" si="1386"/>
        <v>0</v>
      </c>
      <c r="T1322" s="5">
        <f t="shared" ca="1" si="1386"/>
        <v>0</v>
      </c>
      <c r="U1322" s="5">
        <f t="shared" ca="1" si="1386"/>
        <v>0</v>
      </c>
      <c r="V1322" s="5">
        <f t="shared" ca="1" si="1386"/>
        <v>0</v>
      </c>
      <c r="W1322" s="5">
        <f t="shared" ca="1" si="1386"/>
        <v>0</v>
      </c>
      <c r="X1322" s="5">
        <f t="shared" ca="1" si="1383"/>
        <v>0</v>
      </c>
      <c r="Y1322" s="5">
        <f t="shared" ref="Y1322:AA1322" ca="1" si="1395">ROUND(Y1296-Y1309,0)</f>
        <v>0</v>
      </c>
      <c r="Z1322" s="5">
        <f t="shared" ca="1" si="1395"/>
        <v>0</v>
      </c>
      <c r="AA1322" s="5">
        <f t="shared" ca="1" si="1395"/>
        <v>0</v>
      </c>
      <c r="AB1322" s="5">
        <f t="shared" ref="AB1322:AE1322" ca="1" si="1396">ROUND(AB1296-AB1309,0)</f>
        <v>0</v>
      </c>
      <c r="AC1322" s="5">
        <f t="shared" ca="1" si="1396"/>
        <v>0</v>
      </c>
      <c r="AD1322" s="5">
        <f t="shared" ca="1" si="1396"/>
        <v>0</v>
      </c>
      <c r="AE1322" s="5">
        <f t="shared" ca="1" si="1396"/>
        <v>0</v>
      </c>
    </row>
    <row r="1323" spans="7:31" hidden="1">
      <c r="K1323" s="5">
        <f t="shared" si="1386"/>
        <v>0</v>
      </c>
      <c r="L1323" s="5">
        <f t="shared" ca="1" si="1386"/>
        <v>0</v>
      </c>
      <c r="M1323" s="5">
        <f t="shared" ca="1" si="1386"/>
        <v>0</v>
      </c>
      <c r="N1323" s="5">
        <f t="shared" ca="1" si="1386"/>
        <v>0</v>
      </c>
      <c r="O1323" s="5">
        <f t="shared" ca="1" si="1386"/>
        <v>0</v>
      </c>
      <c r="P1323" s="5">
        <f t="shared" ca="1" si="1386"/>
        <v>0</v>
      </c>
      <c r="Q1323" s="5">
        <f t="shared" ca="1" si="1386"/>
        <v>0</v>
      </c>
      <c r="R1323" s="5">
        <f t="shared" ca="1" si="1386"/>
        <v>0</v>
      </c>
      <c r="S1323" s="5">
        <f t="shared" ca="1" si="1386"/>
        <v>0</v>
      </c>
      <c r="T1323" s="5">
        <f t="shared" ca="1" si="1386"/>
        <v>0</v>
      </c>
      <c r="U1323" s="5">
        <f t="shared" ca="1" si="1386"/>
        <v>0</v>
      </c>
      <c r="V1323" s="5">
        <f t="shared" ca="1" si="1386"/>
        <v>0</v>
      </c>
      <c r="W1323" s="5">
        <f t="shared" ca="1" si="1386"/>
        <v>0</v>
      </c>
      <c r="X1323" s="5">
        <f t="shared" ca="1" si="1383"/>
        <v>0</v>
      </c>
      <c r="Y1323" s="5">
        <f t="shared" ref="Y1323:AA1323" ca="1" si="1397">ROUND(Y1297-Y1310,0)</f>
        <v>0</v>
      </c>
      <c r="Z1323" s="5">
        <f t="shared" ca="1" si="1397"/>
        <v>0</v>
      </c>
      <c r="AA1323" s="5">
        <f t="shared" ca="1" si="1397"/>
        <v>0</v>
      </c>
      <c r="AB1323" s="5">
        <f t="shared" ref="AB1323:AE1323" ca="1" si="1398">ROUND(AB1297-AB1310,0)</f>
        <v>0</v>
      </c>
      <c r="AC1323" s="5">
        <f t="shared" ca="1" si="1398"/>
        <v>0</v>
      </c>
      <c r="AD1323" s="5">
        <f t="shared" ca="1" si="1398"/>
        <v>0</v>
      </c>
      <c r="AE1323" s="5">
        <f t="shared" ca="1" si="1398"/>
        <v>0</v>
      </c>
    </row>
    <row r="1324" spans="7:31" hidden="1">
      <c r="J1324" s="7" t="s">
        <v>316</v>
      </c>
      <c r="K1324" s="13">
        <f t="shared" ref="K1324:X1324" ca="1" si="1399">ROUND(SUM(K1317:K1323),0)</f>
        <v>0</v>
      </c>
      <c r="L1324" s="13">
        <f t="shared" ca="1" si="1399"/>
        <v>0</v>
      </c>
      <c r="M1324" s="13">
        <f t="shared" ca="1" si="1399"/>
        <v>0</v>
      </c>
      <c r="N1324" s="13">
        <f t="shared" ca="1" si="1399"/>
        <v>0</v>
      </c>
      <c r="O1324" s="13">
        <f t="shared" ca="1" si="1399"/>
        <v>0</v>
      </c>
      <c r="P1324" s="13">
        <f t="shared" ca="1" si="1399"/>
        <v>0</v>
      </c>
      <c r="Q1324" s="13">
        <f t="shared" ca="1" si="1399"/>
        <v>0</v>
      </c>
      <c r="R1324" s="13">
        <f t="shared" ca="1" si="1399"/>
        <v>0</v>
      </c>
      <c r="S1324" s="13">
        <f t="shared" ca="1" si="1399"/>
        <v>0</v>
      </c>
      <c r="T1324" s="13">
        <f t="shared" ca="1" si="1399"/>
        <v>0</v>
      </c>
      <c r="U1324" s="13">
        <f t="shared" ca="1" si="1399"/>
        <v>0</v>
      </c>
      <c r="V1324" s="13">
        <f t="shared" ca="1" si="1399"/>
        <v>0</v>
      </c>
      <c r="W1324" s="13">
        <f t="shared" ca="1" si="1399"/>
        <v>0</v>
      </c>
      <c r="X1324" s="13">
        <f t="shared" ca="1" si="1399"/>
        <v>0</v>
      </c>
      <c r="Y1324" s="13">
        <f t="shared" ref="Y1324:AA1324" ca="1" si="1400">ROUND(SUM(Y1317:Y1323),0)</f>
        <v>0</v>
      </c>
      <c r="Z1324" s="13">
        <f t="shared" ca="1" si="1400"/>
        <v>0</v>
      </c>
      <c r="AA1324" s="13">
        <f t="shared" ca="1" si="1400"/>
        <v>0</v>
      </c>
      <c r="AB1324" s="13">
        <f t="shared" ref="AB1324:AE1324" ca="1" si="1401">ROUND(SUM(AB1317:AB1323),0)</f>
        <v>0</v>
      </c>
      <c r="AC1324" s="13">
        <f t="shared" ca="1" si="1401"/>
        <v>0</v>
      </c>
      <c r="AD1324" s="13">
        <f t="shared" ca="1" si="1401"/>
        <v>0</v>
      </c>
      <c r="AE1324" s="13">
        <f t="shared" ca="1" si="1401"/>
        <v>0</v>
      </c>
    </row>
    <row r="1334" spans="13:13" hidden="1">
      <c r="M1334" s="454"/>
    </row>
  </sheetData>
  <sheetProtection algorithmName="SHA-512" hashValue="VxT8JLqtp+8rzPIsDc63tX835XE59LPtFXfqhtatejZiF4LbV4ZLK6/eLDZoAagTKfOF3AF4M74vmDOAy5jsPA==" saltValue="mwEuNBwVW+jkE6kFM60DqA==" spinCount="100000" sheet="1" objects="1" scenarios="1"/>
  <mergeCells count="2">
    <mergeCell ref="B2:AE3"/>
    <mergeCell ref="B327:AE328"/>
  </mergeCells>
  <conditionalFormatting sqref="B138:B142">
    <cfRule type="containsText" dxfId="91" priority="57" operator="containsText" text="zrealizowane">
      <formula>NOT(ISERROR(SEARCH("zrealizowane",B138)))</formula>
    </cfRule>
  </conditionalFormatting>
  <conditionalFormatting sqref="B191:B195">
    <cfRule type="containsText" dxfId="90" priority="49" operator="containsText" text="zrealizowane">
      <formula>NOT(ISERROR(SEARCH("zrealizowane",B191)))</formula>
    </cfRule>
  </conditionalFormatting>
  <conditionalFormatting sqref="C138:C142">
    <cfRule type="cellIs" dxfId="89" priority="58" operator="equal">
      <formula>0</formula>
    </cfRule>
  </conditionalFormatting>
  <conditionalFormatting sqref="C191:C195">
    <cfRule type="cellIs" dxfId="88" priority="50" operator="equal">
      <formula>0</formula>
    </cfRule>
  </conditionalFormatting>
  <conditionalFormatting sqref="C240:C279 G240:G279">
    <cfRule type="cellIs" dxfId="87" priority="22" operator="equal">
      <formula>0</formula>
    </cfRule>
  </conditionalFormatting>
  <conditionalFormatting sqref="E62:F83">
    <cfRule type="cellIs" dxfId="86" priority="17" operator="equal">
      <formula>0</formula>
    </cfRule>
  </conditionalFormatting>
  <conditionalFormatting sqref="E92:F106">
    <cfRule type="cellIs" dxfId="85" priority="83" operator="equal">
      <formula>0</formula>
    </cfRule>
  </conditionalFormatting>
  <conditionalFormatting sqref="E115:F119">
    <cfRule type="cellIs" dxfId="84" priority="48" operator="equal">
      <formula>0</formula>
    </cfRule>
  </conditionalFormatting>
  <conditionalFormatting sqref="E128:F142">
    <cfRule type="cellIs" dxfId="83" priority="47" operator="equal">
      <formula>0</formula>
    </cfRule>
  </conditionalFormatting>
  <conditionalFormatting sqref="E151:F195">
    <cfRule type="cellIs" dxfId="82" priority="46" operator="equal">
      <formula>0</formula>
    </cfRule>
  </conditionalFormatting>
  <conditionalFormatting sqref="E204:F213">
    <cfRule type="cellIs" dxfId="81" priority="45" operator="equal">
      <formula>0</formula>
    </cfRule>
  </conditionalFormatting>
  <conditionalFormatting sqref="E222:F231">
    <cfRule type="cellIs" dxfId="80" priority="44" operator="equal">
      <formula>0</formula>
    </cfRule>
  </conditionalFormatting>
  <conditionalFormatting sqref="G62:G83">
    <cfRule type="expression" dxfId="79" priority="16">
      <formula>G62=0</formula>
    </cfRule>
  </conditionalFormatting>
  <conditionalFormatting sqref="G92:G106">
    <cfRule type="expression" dxfId="78" priority="43">
      <formula>G92=0</formula>
    </cfRule>
  </conditionalFormatting>
  <conditionalFormatting sqref="G115:G119">
    <cfRule type="expression" dxfId="77" priority="42">
      <formula>G115=0</formula>
    </cfRule>
  </conditionalFormatting>
  <conditionalFormatting sqref="G128:G142">
    <cfRule type="expression" dxfId="76" priority="41">
      <formula>G128=0</formula>
    </cfRule>
  </conditionalFormatting>
  <conditionalFormatting sqref="G151:G195">
    <cfRule type="expression" dxfId="75" priority="40">
      <formula>G151=0</formula>
    </cfRule>
  </conditionalFormatting>
  <conditionalFormatting sqref="G204:G213">
    <cfRule type="expression" dxfId="74" priority="39">
      <formula>G204=0</formula>
    </cfRule>
  </conditionalFormatting>
  <conditionalFormatting sqref="G222:G231">
    <cfRule type="expression" dxfId="73" priority="38">
      <formula>G222=0</formula>
    </cfRule>
  </conditionalFormatting>
  <conditionalFormatting sqref="K18:AE22">
    <cfRule type="expression" dxfId="72" priority="20">
      <formula>AND(K$12&gt;Koniec_Projekt,K$12&lt;=Koniec)</formula>
    </cfRule>
    <cfRule type="expression" dxfId="71" priority="21">
      <formula>K$12&lt;=Koniec</formula>
    </cfRule>
  </conditionalFormatting>
  <conditionalFormatting sqref="K25:AE25">
    <cfRule type="cellIs" dxfId="70" priority="13" operator="lessThan">
      <formula>0</formula>
    </cfRule>
  </conditionalFormatting>
  <conditionalFormatting sqref="K28:AE32">
    <cfRule type="expression" dxfId="69" priority="11">
      <formula>AND(K$12&gt;Koniec_Projekt,K$12&lt;=Koniec)</formula>
    </cfRule>
    <cfRule type="expression" dxfId="68" priority="12">
      <formula>K$12&lt;=Koniec</formula>
    </cfRule>
  </conditionalFormatting>
  <conditionalFormatting sqref="K35:AE35">
    <cfRule type="cellIs" dxfId="67" priority="6" operator="lessThan">
      <formula>0</formula>
    </cfRule>
  </conditionalFormatting>
  <conditionalFormatting sqref="K38:AE42">
    <cfRule type="expression" dxfId="66" priority="9">
      <formula>AND(K$12&gt;Koniec_Projekt,K$12&lt;=Koniec)</formula>
    </cfRule>
    <cfRule type="expression" dxfId="65" priority="10">
      <formula>K$12&lt;=Koniec</formula>
    </cfRule>
  </conditionalFormatting>
  <conditionalFormatting sqref="K45:AE45">
    <cfRule type="cellIs" dxfId="64" priority="8" operator="lessThan">
      <formula>0</formula>
    </cfRule>
  </conditionalFormatting>
  <conditionalFormatting sqref="K54:AE56">
    <cfRule type="cellIs" dxfId="63" priority="7" operator="lessThan">
      <formula>0</formula>
    </cfRule>
  </conditionalFormatting>
  <conditionalFormatting sqref="K62:AE83 K92:AE106 K115:AE119 K128:AE142 K151:AE195 K204:AE213 K222:AE231 K240:AE279">
    <cfRule type="cellIs" dxfId="62" priority="19" operator="equal">
      <formula>0</formula>
    </cfRule>
  </conditionalFormatting>
  <conditionalFormatting sqref="B325:AE325">
    <cfRule type="expression" dxfId="61" priority="4">
      <formula>Okres_Prognozy&gt;10</formula>
    </cfRule>
  </conditionalFormatting>
  <conditionalFormatting sqref="F285:F303">
    <cfRule type="cellIs" dxfId="60" priority="3" operator="equal">
      <formula>0</formula>
    </cfRule>
  </conditionalFormatting>
  <conditionalFormatting sqref="G284:G303">
    <cfRule type="expression" dxfId="59" priority="2">
      <formula>G284=0</formula>
    </cfRule>
  </conditionalFormatting>
  <conditionalFormatting sqref="K284:AE303">
    <cfRule type="cellIs" dxfId="58" priority="1" operator="equal">
      <formula>0</formula>
    </cfRule>
  </conditionalFormatting>
  <dataValidations disablePrompts="1" count="3">
    <dataValidation operator="equal" allowBlank="1" showInputMessage="1" showErrorMessage="1" sqref="D240" xr:uid="{8CEFAB42-81BE-4764-945B-56648CCDD67A}"/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240:H279" xr:uid="{45C31C15-535A-407D-8CA1-E480DACBE9DC}">
      <formula1>AND(H240&gt;0,H240&lt;=1,$F240="tak",$G240="nie")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240:F279" xr:uid="{BCA8FF72-2072-4779-8A64-0CF555FFC462}">
      <formula1>tak_nie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6" fitToHeight="0" orientation="landscape" r:id="rId1"/>
  <headerFooter>
    <oddHeader>&amp;A</oddHeader>
    <oddFooter>&amp;L&amp;F&amp;CStrona &amp;P z &amp;N&amp;RData i godzina wydruku: &amp;D &amp;T</oddFooter>
  </headerFooter>
  <rowBreaks count="7" manualBreakCount="7">
    <brk id="58" min="1" max="23" man="1"/>
    <brk id="113" min="1" max="23" man="1"/>
    <brk id="149" min="1" max="23" man="1"/>
    <brk id="202" min="1" max="23" man="1"/>
    <brk id="238" min="1" max="23" man="1"/>
    <brk id="280" min="1" max="23" man="1"/>
    <brk id="321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Group Box 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11</xdr:col>
                    <xdr:colOff>711200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2"/>
  <dimension ref="A1:AR167"/>
  <sheetViews>
    <sheetView showGridLines="0" workbookViewId="0"/>
  </sheetViews>
  <sheetFormatPr defaultColWidth="0" defaultRowHeight="12" zeroHeight="1"/>
  <cols>
    <col min="1" max="1" width="2.77734375" style="1" customWidth="1"/>
    <col min="2" max="2" width="45.6640625" style="1" bestFit="1" customWidth="1"/>
    <col min="3" max="6" width="9.33203125" style="1" hidden="1" customWidth="1"/>
    <col min="7" max="31" width="12.77734375" style="1" customWidth="1"/>
    <col min="32" max="32" width="2.77734375" style="1" customWidth="1"/>
    <col min="33" max="44" width="0" style="1" hidden="1" customWidth="1"/>
    <col min="45" max="16384" width="9.33203125" style="1" hidden="1"/>
  </cols>
  <sheetData>
    <row r="1" spans="2:31"/>
    <row r="2" spans="2:31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2:31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443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444</v>
      </c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 ht="36" customHeight="1">
      <c r="B15" s="20"/>
    </row>
    <row r="16" spans="2:31">
      <c r="B16" s="203" t="s">
        <v>445</v>
      </c>
      <c r="C16" s="30"/>
      <c r="D16" s="30"/>
      <c r="E16" s="30"/>
      <c r="F16" s="30"/>
      <c r="G16" s="31">
        <f>ROUND(IFERROR('Ocena kondycji finansowej'!G66,0),0)</f>
        <v>0</v>
      </c>
      <c r="H16" s="31">
        <f>ROUND(IFERROR('Ocena kondycji finansowej'!H66,0),0)</f>
        <v>0</v>
      </c>
      <c r="I16" s="31">
        <f>ROUND(IFERROR('Ocena kondycji finansowej'!I66,0),0)</f>
        <v>0</v>
      </c>
      <c r="J16" s="31">
        <f>ROUND(IFERROR('Ocena kondycji finansowej'!J66,0),0)</f>
        <v>0</v>
      </c>
      <c r="K16" s="31">
        <f t="shared" ref="K16:AA16" ca="1" si="1">IF($G$159=1,IFERROR(ROUND((K165/K18)*K19,0),0),0)</f>
        <v>0</v>
      </c>
      <c r="L16" s="31">
        <f t="shared" ca="1" si="1"/>
        <v>0</v>
      </c>
      <c r="M16" s="31">
        <f t="shared" ca="1" si="1"/>
        <v>0</v>
      </c>
      <c r="N16" s="31">
        <f t="shared" ca="1" si="1"/>
        <v>0</v>
      </c>
      <c r="O16" s="31">
        <f t="shared" ca="1" si="1"/>
        <v>0</v>
      </c>
      <c r="P16" s="31">
        <f t="shared" ca="1" si="1"/>
        <v>0</v>
      </c>
      <c r="Q16" s="31">
        <f t="shared" ca="1" si="1"/>
        <v>0</v>
      </c>
      <c r="R16" s="31">
        <f t="shared" ca="1" si="1"/>
        <v>0</v>
      </c>
      <c r="S16" s="31">
        <f t="shared" ca="1" si="1"/>
        <v>0</v>
      </c>
      <c r="T16" s="31">
        <f t="shared" ca="1" si="1"/>
        <v>0</v>
      </c>
      <c r="U16" s="31">
        <f t="shared" ca="1" si="1"/>
        <v>0</v>
      </c>
      <c r="V16" s="31">
        <f t="shared" ca="1" si="1"/>
        <v>0</v>
      </c>
      <c r="W16" s="31">
        <f t="shared" ca="1" si="1"/>
        <v>0</v>
      </c>
      <c r="X16" s="31">
        <f t="shared" ca="1" si="1"/>
        <v>0</v>
      </c>
      <c r="Y16" s="31">
        <f t="shared" ca="1" si="1"/>
        <v>0</v>
      </c>
      <c r="Z16" s="31">
        <f t="shared" ca="1" si="1"/>
        <v>0</v>
      </c>
      <c r="AA16" s="31">
        <f t="shared" ca="1" si="1"/>
        <v>0</v>
      </c>
      <c r="AB16" s="31">
        <f t="shared" ref="AB16:AE16" ca="1" si="2">IF($G$159=1,IFERROR(ROUND((AB165/AB18)*AB19,0),0),0)</f>
        <v>0</v>
      </c>
      <c r="AC16" s="31">
        <f t="shared" ca="1" si="2"/>
        <v>0</v>
      </c>
      <c r="AD16" s="31">
        <f t="shared" ca="1" si="2"/>
        <v>0</v>
      </c>
      <c r="AE16" s="31">
        <f t="shared" ca="1" si="2"/>
        <v>0</v>
      </c>
    </row>
    <row r="17" spans="2:31">
      <c r="B17" s="103" t="s">
        <v>446</v>
      </c>
      <c r="C17" s="101"/>
      <c r="D17" s="101"/>
      <c r="E17" s="101"/>
      <c r="F17" s="101"/>
      <c r="G17" s="101" t="str">
        <f ca="1">'Ocena kondycji finansowej'!G145</f>
        <v>bd.</v>
      </c>
      <c r="H17" s="101" t="str">
        <f ca="1">'Ocena kondycji finansowej'!H145</f>
        <v>bd.</v>
      </c>
      <c r="I17" s="101" t="str">
        <f ca="1">'Ocena kondycji finansowej'!I145</f>
        <v>bd.</v>
      </c>
      <c r="J17" s="101" t="str">
        <f>'Ocena kondycji finansowej'!J145</f>
        <v>bd.</v>
      </c>
      <c r="K17" s="101" t="str">
        <f ca="1">IF($G$159=1,'Ocena kondycji finansowej'!K145,0)</f>
        <v>bd.</v>
      </c>
      <c r="L17" s="101" t="str">
        <f ca="1">IF($G$159=1,'Ocena kondycji finansowej'!L145,0)</f>
        <v>bd.</v>
      </c>
      <c r="M17" s="101" t="str">
        <f ca="1">IF($G$159=1,'Ocena kondycji finansowej'!M145,0)</f>
        <v>bd.</v>
      </c>
      <c r="N17" s="101" t="str">
        <f ca="1">IF($G$159=1,'Ocena kondycji finansowej'!N145,0)</f>
        <v>bd.</v>
      </c>
      <c r="O17" s="101" t="str">
        <f ca="1">IF($G$159=1,'Ocena kondycji finansowej'!O145,0)</f>
        <v>bd.</v>
      </c>
      <c r="P17" s="101" t="str">
        <f ca="1">IF($G$159=1,'Ocena kondycji finansowej'!P145,0)</f>
        <v>bd.</v>
      </c>
      <c r="Q17" s="101" t="str">
        <f ca="1">IF($G$159=1,'Ocena kondycji finansowej'!Q145,0)</f>
        <v>bd.</v>
      </c>
      <c r="R17" s="101" t="str">
        <f ca="1">IF($G$159=1,'Ocena kondycji finansowej'!R145,0)</f>
        <v>bd.</v>
      </c>
      <c r="S17" s="101" t="str">
        <f ca="1">IF($G$159=1,'Ocena kondycji finansowej'!S145,0)</f>
        <v>bd.</v>
      </c>
      <c r="T17" s="101" t="str">
        <f ca="1">IF($G$159=1,'Ocena kondycji finansowej'!T145,0)</f>
        <v>bd.</v>
      </c>
      <c r="U17" s="101" t="str">
        <f ca="1">IF($G$159=1,'Ocena kondycji finansowej'!U145,0)</f>
        <v>bd.</v>
      </c>
      <c r="V17" s="101" t="str">
        <f ca="1">IF($G$159=1,'Ocena kondycji finansowej'!V145,0)</f>
        <v>bd.</v>
      </c>
      <c r="W17" s="101" t="str">
        <f ca="1">IF($G$159=1,'Ocena kondycji finansowej'!W145,0)</f>
        <v>bd.</v>
      </c>
      <c r="X17" s="101" t="str">
        <f ca="1">IF($G$159=1,'Ocena kondycji finansowej'!X145,0)</f>
        <v>bd.</v>
      </c>
      <c r="Y17" s="101" t="str">
        <f ca="1">IF($G$159=1,'Ocena kondycji finansowej'!AC145,0)</f>
        <v>bd.</v>
      </c>
      <c r="Z17" s="101" t="str">
        <f ca="1">IF($G$159=1,'Ocena kondycji finansowej'!AD145,0)</f>
        <v>bd.</v>
      </c>
      <c r="AA17" s="101" t="str">
        <f ca="1">IF($G$159=1,'Ocena kondycji finansowej'!AE145,0)</f>
        <v>bd.</v>
      </c>
      <c r="AB17" s="101">
        <f>IF($G$159=1,'Ocena kondycji finansowej'!AF145,0)</f>
        <v>0</v>
      </c>
      <c r="AC17" s="101">
        <f>IF($G$159=1,'Ocena kondycji finansowej'!AG145,0)</f>
        <v>0</v>
      </c>
      <c r="AD17" s="101">
        <f>IF($G$159=1,'Ocena kondycji finansowej'!AH145,0)</f>
        <v>0</v>
      </c>
      <c r="AE17" s="101">
        <f>IF($G$159=1,'Ocena kondycji finansowej'!AI145,0)</f>
        <v>0</v>
      </c>
    </row>
    <row r="18" spans="2:31">
      <c r="B18" s="37" t="s">
        <v>447</v>
      </c>
      <c r="C18" s="52"/>
      <c r="D18" s="52"/>
      <c r="E18" s="52"/>
      <c r="F18" s="52"/>
      <c r="G18" s="52">
        <f t="shared" ref="G18:AE18" ca="1" si="3">dni</f>
        <v>365</v>
      </c>
      <c r="H18" s="52">
        <f t="shared" ca="1" si="3"/>
        <v>365</v>
      </c>
      <c r="I18" s="52">
        <f t="shared" ca="1" si="3"/>
        <v>365</v>
      </c>
      <c r="J18" s="52" t="str">
        <f t="shared" si="3"/>
        <v/>
      </c>
      <c r="K18" s="52" t="str">
        <f t="shared" si="3"/>
        <v/>
      </c>
      <c r="L18" s="52" t="str">
        <f t="shared" si="3"/>
        <v/>
      </c>
      <c r="M18" s="52" t="str">
        <f t="shared" si="3"/>
        <v/>
      </c>
      <c r="N18" s="52" t="str">
        <f t="shared" si="3"/>
        <v/>
      </c>
      <c r="O18" s="52" t="str">
        <f t="shared" si="3"/>
        <v/>
      </c>
      <c r="P18" s="52" t="str">
        <f t="shared" si="3"/>
        <v/>
      </c>
      <c r="Q18" s="52" t="str">
        <f t="shared" si="3"/>
        <v/>
      </c>
      <c r="R18" s="52" t="str">
        <f t="shared" si="3"/>
        <v/>
      </c>
      <c r="S18" s="52" t="str">
        <f t="shared" si="3"/>
        <v/>
      </c>
      <c r="T18" s="52" t="str">
        <f t="shared" si="3"/>
        <v/>
      </c>
      <c r="U18" s="52" t="str">
        <f t="shared" si="3"/>
        <v/>
      </c>
      <c r="V18" s="52" t="str">
        <f t="shared" si="3"/>
        <v/>
      </c>
      <c r="W18" s="52" t="str">
        <f t="shared" si="3"/>
        <v/>
      </c>
      <c r="X18" s="52" t="str">
        <f t="shared" si="3"/>
        <v/>
      </c>
      <c r="Y18" s="52" t="str">
        <f t="shared" si="3"/>
        <v/>
      </c>
      <c r="Z18" s="52" t="str">
        <f t="shared" si="3"/>
        <v/>
      </c>
      <c r="AA18" s="52" t="str">
        <f t="shared" si="3"/>
        <v/>
      </c>
      <c r="AB18" s="52" t="str">
        <f t="shared" si="3"/>
        <v/>
      </c>
      <c r="AC18" s="52" t="str">
        <f t="shared" si="3"/>
        <v/>
      </c>
      <c r="AD18" s="52" t="str">
        <f t="shared" si="3"/>
        <v/>
      </c>
      <c r="AE18" s="52" t="str">
        <f t="shared" si="3"/>
        <v/>
      </c>
    </row>
    <row r="19" spans="2:31">
      <c r="B19" s="37" t="s">
        <v>639</v>
      </c>
      <c r="C19" s="52"/>
      <c r="D19" s="52"/>
      <c r="E19" s="52"/>
      <c r="F19" s="52"/>
      <c r="G19" s="33">
        <f>ROUND(('Ocena kondycji finansowej'!G20-'Ocena kondycji finansowej'!G21),0)</f>
        <v>0</v>
      </c>
      <c r="H19" s="33">
        <f>ROUND(('Ocena kondycji finansowej'!H20-'Ocena kondycji finansowej'!H21),0)</f>
        <v>0</v>
      </c>
      <c r="I19" s="33">
        <f>ROUND(('Ocena kondycji finansowej'!I20-'Ocena kondycji finansowej'!I21),0)</f>
        <v>0</v>
      </c>
      <c r="J19" s="33">
        <f>ROUND(('Ocena kondycji finansowej'!J20-'Ocena kondycji finansowej'!J21),0)</f>
        <v>0</v>
      </c>
      <c r="K19" s="33">
        <f>ROUND(('Ocena kondycji finansowej'!K20-'Ocena kondycji finansowej'!K21),0)</f>
        <v>0</v>
      </c>
      <c r="L19" s="33">
        <f ca="1">ROUND(('Ocena kondycji finansowej'!L20-'Ocena kondycji finansowej'!L21),0)</f>
        <v>0</v>
      </c>
      <c r="M19" s="33">
        <f ca="1">ROUND(('Ocena kondycji finansowej'!M20-'Ocena kondycji finansowej'!M21),0)</f>
        <v>0</v>
      </c>
      <c r="N19" s="33">
        <f ca="1">ROUND(('Ocena kondycji finansowej'!N20-'Ocena kondycji finansowej'!N21),0)</f>
        <v>0</v>
      </c>
      <c r="O19" s="33">
        <f ca="1">ROUND(('Ocena kondycji finansowej'!O20-'Ocena kondycji finansowej'!O21),0)</f>
        <v>0</v>
      </c>
      <c r="P19" s="33">
        <f ca="1">ROUND(('Ocena kondycji finansowej'!P20-'Ocena kondycji finansowej'!P21),0)</f>
        <v>0</v>
      </c>
      <c r="Q19" s="33">
        <f ca="1">ROUND(('Ocena kondycji finansowej'!Q20-'Ocena kondycji finansowej'!Q21),0)</f>
        <v>0</v>
      </c>
      <c r="R19" s="33">
        <f ca="1">ROUND(('Ocena kondycji finansowej'!R20-'Ocena kondycji finansowej'!R21),0)</f>
        <v>0</v>
      </c>
      <c r="S19" s="33">
        <f ca="1">ROUND(('Ocena kondycji finansowej'!S20-'Ocena kondycji finansowej'!S21),0)</f>
        <v>0</v>
      </c>
      <c r="T19" s="33">
        <f ca="1">ROUND(('Ocena kondycji finansowej'!T20-'Ocena kondycji finansowej'!T21),0)</f>
        <v>0</v>
      </c>
      <c r="U19" s="33">
        <f ca="1">ROUND(('Ocena kondycji finansowej'!U20-'Ocena kondycji finansowej'!U21),0)</f>
        <v>0</v>
      </c>
      <c r="V19" s="33">
        <f ca="1">ROUND(('Ocena kondycji finansowej'!V20-'Ocena kondycji finansowej'!V21),0)</f>
        <v>0</v>
      </c>
      <c r="W19" s="33">
        <f ca="1">ROUND(('Ocena kondycji finansowej'!W20-'Ocena kondycji finansowej'!W21),0)</f>
        <v>0</v>
      </c>
      <c r="X19" s="33">
        <f ca="1">ROUND(('Ocena kondycji finansowej'!X20-'Ocena kondycji finansowej'!X21),0)</f>
        <v>0</v>
      </c>
      <c r="Y19" s="33">
        <f ca="1">ROUND(('Ocena kondycji finansowej'!AC20-'Ocena kondycji finansowej'!AC21),0)</f>
        <v>0</v>
      </c>
      <c r="Z19" s="33">
        <f ca="1">ROUND(('Ocena kondycji finansowej'!AD20-'Ocena kondycji finansowej'!AD21),0)</f>
        <v>0</v>
      </c>
      <c r="AA19" s="33">
        <f ca="1">ROUND(('Ocena kondycji finansowej'!AE20-'Ocena kondycji finansowej'!AE21),0)</f>
        <v>0</v>
      </c>
      <c r="AB19" s="33">
        <f>ROUND(('Ocena kondycji finansowej'!AF20-'Ocena kondycji finansowej'!AF21),0)</f>
        <v>0</v>
      </c>
      <c r="AC19" s="33">
        <f>ROUND(('Ocena kondycji finansowej'!AG20-'Ocena kondycji finansowej'!AG21),0)</f>
        <v>0</v>
      </c>
      <c r="AD19" s="33">
        <f>ROUND(('Ocena kondycji finansowej'!AH20-'Ocena kondycji finansowej'!AH21),0)</f>
        <v>0</v>
      </c>
      <c r="AE19" s="33">
        <f>ROUND(('Ocena kondycji finansowej'!AI20-'Ocena kondycji finansowej'!AI21),0)</f>
        <v>0</v>
      </c>
    </row>
    <row r="20" spans="2:31"/>
    <row r="21" spans="2:31">
      <c r="B21" s="203" t="s">
        <v>448</v>
      </c>
      <c r="C21" s="30"/>
      <c r="D21" s="30"/>
      <c r="E21" s="30"/>
      <c r="F21" s="30"/>
      <c r="G21" s="31">
        <f>ROUND(G16,0)</f>
        <v>0</v>
      </c>
      <c r="H21" s="31">
        <f>ROUND(H16,0)</f>
        <v>0</v>
      </c>
      <c r="I21" s="31">
        <f>ROUND(I16,0)</f>
        <v>0</v>
      </c>
      <c r="J21" s="31">
        <f>ROUND(J16,0)</f>
        <v>0</v>
      </c>
      <c r="K21" s="31">
        <f t="shared" ref="K21:AA21" si="4">IF($G$159=2,IFERROR(ROUND((K22/K23)*(SUM(K24:K24)),0),0),0)</f>
        <v>0</v>
      </c>
      <c r="L21" s="31">
        <f t="shared" si="4"/>
        <v>0</v>
      </c>
      <c r="M21" s="31">
        <f t="shared" si="4"/>
        <v>0</v>
      </c>
      <c r="N21" s="31">
        <f t="shared" si="4"/>
        <v>0</v>
      </c>
      <c r="O21" s="31">
        <f t="shared" si="4"/>
        <v>0</v>
      </c>
      <c r="P21" s="31">
        <f t="shared" si="4"/>
        <v>0</v>
      </c>
      <c r="Q21" s="31">
        <f t="shared" si="4"/>
        <v>0</v>
      </c>
      <c r="R21" s="31">
        <f t="shared" si="4"/>
        <v>0</v>
      </c>
      <c r="S21" s="31">
        <f t="shared" si="4"/>
        <v>0</v>
      </c>
      <c r="T21" s="31">
        <f t="shared" si="4"/>
        <v>0</v>
      </c>
      <c r="U21" s="31">
        <f t="shared" si="4"/>
        <v>0</v>
      </c>
      <c r="V21" s="31">
        <f t="shared" si="4"/>
        <v>0</v>
      </c>
      <c r="W21" s="31">
        <f t="shared" si="4"/>
        <v>0</v>
      </c>
      <c r="X21" s="31">
        <f t="shared" si="4"/>
        <v>0</v>
      </c>
      <c r="Y21" s="31">
        <f t="shared" si="4"/>
        <v>0</v>
      </c>
      <c r="Z21" s="31">
        <f t="shared" si="4"/>
        <v>0</v>
      </c>
      <c r="AA21" s="31">
        <f t="shared" si="4"/>
        <v>0</v>
      </c>
      <c r="AB21" s="31">
        <f t="shared" ref="AB21:AE21" si="5">IF($G$159=2,IFERROR(ROUND((AB22/AB23)*(SUM(AB24:AB24)),0),0),0)</f>
        <v>0</v>
      </c>
      <c r="AC21" s="31">
        <f t="shared" si="5"/>
        <v>0</v>
      </c>
      <c r="AD21" s="31">
        <f t="shared" si="5"/>
        <v>0</v>
      </c>
      <c r="AE21" s="31">
        <f t="shared" si="5"/>
        <v>0</v>
      </c>
    </row>
    <row r="22" spans="2:31">
      <c r="B22" s="93" t="s">
        <v>446</v>
      </c>
      <c r="C22" s="19"/>
      <c r="D22" s="19"/>
      <c r="E22" s="19"/>
      <c r="F22" s="19"/>
      <c r="G22" s="19" t="str">
        <f ca="1">G17</f>
        <v>bd.</v>
      </c>
      <c r="H22" s="19" t="str">
        <f ca="1">H17</f>
        <v>bd.</v>
      </c>
      <c r="I22" s="19" t="str">
        <f ca="1">I17</f>
        <v>bd.</v>
      </c>
      <c r="J22" s="19" t="str">
        <f>J17</f>
        <v>bd.</v>
      </c>
      <c r="K22" s="295"/>
      <c r="L22" s="295"/>
      <c r="M22" s="295"/>
      <c r="N22" s="295"/>
      <c r="O22" s="295"/>
      <c r="P22" s="295"/>
      <c r="Q22" s="295"/>
      <c r="R22" s="295"/>
      <c r="S22" s="295"/>
      <c r="T22" s="295"/>
      <c r="U22" s="295"/>
      <c r="V22" s="295"/>
      <c r="W22" s="295"/>
      <c r="X22" s="295"/>
      <c r="Y22" s="295"/>
      <c r="Z22" s="295"/>
      <c r="AA22" s="295"/>
      <c r="AB22" s="295"/>
      <c r="AC22" s="295"/>
      <c r="AD22" s="295"/>
      <c r="AE22" s="295"/>
    </row>
    <row r="23" spans="2:31">
      <c r="B23" s="37" t="s">
        <v>447</v>
      </c>
      <c r="C23" s="52"/>
      <c r="D23" s="52"/>
      <c r="E23" s="52"/>
      <c r="F23" s="52"/>
      <c r="G23" s="52">
        <f ca="1">G18</f>
        <v>365</v>
      </c>
      <c r="H23" s="52">
        <f t="shared" ref="H23:W23" ca="1" si="6">H18</f>
        <v>365</v>
      </c>
      <c r="I23" s="52">
        <f t="shared" ca="1" si="6"/>
        <v>365</v>
      </c>
      <c r="J23" s="52" t="str">
        <f t="shared" si="6"/>
        <v/>
      </c>
      <c r="K23" s="52" t="str">
        <f t="shared" si="6"/>
        <v/>
      </c>
      <c r="L23" s="52" t="str">
        <f t="shared" si="6"/>
        <v/>
      </c>
      <c r="M23" s="52" t="str">
        <f t="shared" si="6"/>
        <v/>
      </c>
      <c r="N23" s="52" t="str">
        <f t="shared" si="6"/>
        <v/>
      </c>
      <c r="O23" s="52" t="str">
        <f t="shared" si="6"/>
        <v/>
      </c>
      <c r="P23" s="52" t="str">
        <f t="shared" si="6"/>
        <v/>
      </c>
      <c r="Q23" s="52" t="str">
        <f t="shared" si="6"/>
        <v/>
      </c>
      <c r="R23" s="52" t="str">
        <f t="shared" si="6"/>
        <v/>
      </c>
      <c r="S23" s="52" t="str">
        <f t="shared" si="6"/>
        <v/>
      </c>
      <c r="T23" s="52" t="str">
        <f t="shared" si="6"/>
        <v/>
      </c>
      <c r="U23" s="52" t="str">
        <f t="shared" si="6"/>
        <v/>
      </c>
      <c r="V23" s="52" t="str">
        <f t="shared" si="6"/>
        <v/>
      </c>
      <c r="W23" s="52" t="str">
        <f t="shared" si="6"/>
        <v/>
      </c>
      <c r="X23" s="52" t="str">
        <f t="shared" ref="X23:X24" si="7">X18</f>
        <v/>
      </c>
      <c r="Y23" s="52" t="str">
        <f t="shared" ref="Y23:AA23" si="8">Y18</f>
        <v/>
      </c>
      <c r="Z23" s="52" t="str">
        <f t="shared" si="8"/>
        <v/>
      </c>
      <c r="AA23" s="52" t="str">
        <f t="shared" si="8"/>
        <v/>
      </c>
      <c r="AB23" s="52" t="str">
        <f t="shared" ref="AB23:AE23" si="9">AB18</f>
        <v/>
      </c>
      <c r="AC23" s="52" t="str">
        <f t="shared" si="9"/>
        <v/>
      </c>
      <c r="AD23" s="52" t="str">
        <f t="shared" si="9"/>
        <v/>
      </c>
      <c r="AE23" s="52" t="str">
        <f t="shared" si="9"/>
        <v/>
      </c>
    </row>
    <row r="24" spans="2:31">
      <c r="B24" s="37" t="s">
        <v>639</v>
      </c>
      <c r="C24" s="52"/>
      <c r="D24" s="52"/>
      <c r="E24" s="52"/>
      <c r="F24" s="52"/>
      <c r="G24" s="33">
        <f>G19</f>
        <v>0</v>
      </c>
      <c r="H24" s="33">
        <f t="shared" ref="H24:W24" si="10">H19</f>
        <v>0</v>
      </c>
      <c r="I24" s="33">
        <f t="shared" si="10"/>
        <v>0</v>
      </c>
      <c r="J24" s="33">
        <f t="shared" si="10"/>
        <v>0</v>
      </c>
      <c r="K24" s="33">
        <f t="shared" si="10"/>
        <v>0</v>
      </c>
      <c r="L24" s="33">
        <f t="shared" ca="1" si="10"/>
        <v>0</v>
      </c>
      <c r="M24" s="33">
        <f t="shared" ca="1" si="10"/>
        <v>0</v>
      </c>
      <c r="N24" s="33">
        <f t="shared" ca="1" si="10"/>
        <v>0</v>
      </c>
      <c r="O24" s="33">
        <f t="shared" ca="1" si="10"/>
        <v>0</v>
      </c>
      <c r="P24" s="33">
        <f t="shared" ca="1" si="10"/>
        <v>0</v>
      </c>
      <c r="Q24" s="33">
        <f t="shared" ca="1" si="10"/>
        <v>0</v>
      </c>
      <c r="R24" s="33">
        <f t="shared" ca="1" si="10"/>
        <v>0</v>
      </c>
      <c r="S24" s="33">
        <f t="shared" ca="1" si="10"/>
        <v>0</v>
      </c>
      <c r="T24" s="33">
        <f t="shared" ca="1" si="10"/>
        <v>0</v>
      </c>
      <c r="U24" s="33">
        <f t="shared" ca="1" si="10"/>
        <v>0</v>
      </c>
      <c r="V24" s="33">
        <f t="shared" ca="1" si="10"/>
        <v>0</v>
      </c>
      <c r="W24" s="33">
        <f t="shared" ca="1" si="10"/>
        <v>0</v>
      </c>
      <c r="X24" s="33">
        <f t="shared" ca="1" si="7"/>
        <v>0</v>
      </c>
      <c r="Y24" s="33">
        <f t="shared" ref="Y24:AA24" ca="1" si="11">Y19</f>
        <v>0</v>
      </c>
      <c r="Z24" s="33">
        <f t="shared" ca="1" si="11"/>
        <v>0</v>
      </c>
      <c r="AA24" s="33">
        <f t="shared" ca="1" si="11"/>
        <v>0</v>
      </c>
      <c r="AB24" s="33">
        <f t="shared" ref="AB24:AE24" si="12">AB19</f>
        <v>0</v>
      </c>
      <c r="AC24" s="33">
        <f t="shared" si="12"/>
        <v>0</v>
      </c>
      <c r="AD24" s="33">
        <f t="shared" si="12"/>
        <v>0</v>
      </c>
      <c r="AE24" s="33">
        <f t="shared" si="12"/>
        <v>0</v>
      </c>
    </row>
    <row r="25" spans="2:31"/>
    <row r="26" spans="2:31">
      <c r="B26" s="29" t="s">
        <v>449</v>
      </c>
      <c r="C26" s="30"/>
      <c r="D26" s="30"/>
      <c r="E26" s="30"/>
      <c r="F26" s="30"/>
      <c r="G26" s="31">
        <f>ROUND(G16,0)</f>
        <v>0</v>
      </c>
      <c r="H26" s="31">
        <f>ROUND(H16,0)</f>
        <v>0</v>
      </c>
      <c r="I26" s="31">
        <f>ROUND(I16,0)</f>
        <v>0</v>
      </c>
      <c r="J26" s="31">
        <f>ROUND(J16,0)</f>
        <v>0</v>
      </c>
      <c r="K26" s="31">
        <f t="shared" ref="K26:AA26" ca="1" si="13">ROUND(IF($G$159=1,K16,K21),0)</f>
        <v>0</v>
      </c>
      <c r="L26" s="31">
        <f t="shared" ca="1" si="13"/>
        <v>0</v>
      </c>
      <c r="M26" s="31">
        <f t="shared" ca="1" si="13"/>
        <v>0</v>
      </c>
      <c r="N26" s="31">
        <f t="shared" ca="1" si="13"/>
        <v>0</v>
      </c>
      <c r="O26" s="31">
        <f t="shared" ca="1" si="13"/>
        <v>0</v>
      </c>
      <c r="P26" s="31">
        <f t="shared" ca="1" si="13"/>
        <v>0</v>
      </c>
      <c r="Q26" s="31">
        <f t="shared" ca="1" si="13"/>
        <v>0</v>
      </c>
      <c r="R26" s="31">
        <f t="shared" ca="1" si="13"/>
        <v>0</v>
      </c>
      <c r="S26" s="31">
        <f t="shared" ca="1" si="13"/>
        <v>0</v>
      </c>
      <c r="T26" s="31">
        <f t="shared" ca="1" si="13"/>
        <v>0</v>
      </c>
      <c r="U26" s="31">
        <f t="shared" ca="1" si="13"/>
        <v>0</v>
      </c>
      <c r="V26" s="31">
        <f t="shared" ca="1" si="13"/>
        <v>0</v>
      </c>
      <c r="W26" s="31">
        <f t="shared" ca="1" si="13"/>
        <v>0</v>
      </c>
      <c r="X26" s="31">
        <f t="shared" ca="1" si="13"/>
        <v>0</v>
      </c>
      <c r="Y26" s="31">
        <f t="shared" ca="1" si="13"/>
        <v>0</v>
      </c>
      <c r="Z26" s="31">
        <f t="shared" ca="1" si="13"/>
        <v>0</v>
      </c>
      <c r="AA26" s="31">
        <f t="shared" ca="1" si="13"/>
        <v>0</v>
      </c>
      <c r="AB26" s="31">
        <f t="shared" ref="AB26:AE26" ca="1" si="14">ROUND(IF($G$159=1,AB16,AB21),0)</f>
        <v>0</v>
      </c>
      <c r="AC26" s="31">
        <f t="shared" ca="1" si="14"/>
        <v>0</v>
      </c>
      <c r="AD26" s="31">
        <f t="shared" ca="1" si="14"/>
        <v>0</v>
      </c>
      <c r="AE26" s="31">
        <f t="shared" ca="1" si="14"/>
        <v>0</v>
      </c>
    </row>
    <row r="27" spans="2:31"/>
    <row r="28" spans="2:31"/>
    <row r="29" spans="2:31">
      <c r="B29" s="232" t="s">
        <v>450</v>
      </c>
      <c r="C29" s="233"/>
      <c r="D29" s="233"/>
      <c r="E29" s="233"/>
      <c r="F29" s="233"/>
      <c r="G29" s="234">
        <f t="shared" ref="G29:AE29" ca="1" si="15">LataProjekcji</f>
        <v>0</v>
      </c>
      <c r="H29" s="234">
        <f t="shared" ca="1" si="15"/>
        <v>0</v>
      </c>
      <c r="I29" s="234">
        <f t="shared" ca="1" si="15"/>
        <v>0</v>
      </c>
      <c r="J29" s="236" t="str">
        <f t="shared" si="15"/>
        <v/>
      </c>
      <c r="K29" s="234" t="str">
        <f t="shared" si="15"/>
        <v>Uzupełnij dane</v>
      </c>
      <c r="L29" s="234" t="str">
        <f t="shared" si="15"/>
        <v/>
      </c>
      <c r="M29" s="234" t="str">
        <f t="shared" si="15"/>
        <v/>
      </c>
      <c r="N29" s="234" t="str">
        <f t="shared" si="15"/>
        <v/>
      </c>
      <c r="O29" s="234" t="str">
        <f t="shared" si="15"/>
        <v/>
      </c>
      <c r="P29" s="234" t="str">
        <f t="shared" si="15"/>
        <v/>
      </c>
      <c r="Q29" s="234" t="str">
        <f t="shared" si="15"/>
        <v/>
      </c>
      <c r="R29" s="234" t="str">
        <f t="shared" si="15"/>
        <v/>
      </c>
      <c r="S29" s="234" t="str">
        <f t="shared" si="15"/>
        <v/>
      </c>
      <c r="T29" s="234" t="str">
        <f t="shared" si="15"/>
        <v/>
      </c>
      <c r="U29" s="234" t="str">
        <f t="shared" si="15"/>
        <v/>
      </c>
      <c r="V29" s="234" t="str">
        <f t="shared" si="15"/>
        <v/>
      </c>
      <c r="W29" s="234" t="str">
        <f t="shared" si="15"/>
        <v/>
      </c>
      <c r="X29" s="234" t="str">
        <f t="shared" si="15"/>
        <v/>
      </c>
      <c r="Y29" s="234" t="str">
        <f t="shared" si="15"/>
        <v/>
      </c>
      <c r="Z29" s="234" t="str">
        <f t="shared" si="15"/>
        <v/>
      </c>
      <c r="AA29" s="234" t="str">
        <f t="shared" si="15"/>
        <v/>
      </c>
      <c r="AB29" s="234" t="str">
        <f t="shared" si="15"/>
        <v/>
      </c>
      <c r="AC29" s="234" t="str">
        <f t="shared" si="15"/>
        <v/>
      </c>
      <c r="AD29" s="234" t="str">
        <f t="shared" si="15"/>
        <v/>
      </c>
      <c r="AE29" s="234" t="str">
        <f t="shared" si="15"/>
        <v/>
      </c>
    </row>
    <row r="30" spans="2:31" ht="36" customHeight="1">
      <c r="B30" s="20"/>
    </row>
    <row r="31" spans="2:31">
      <c r="B31" s="203" t="s">
        <v>445</v>
      </c>
      <c r="C31" s="30"/>
      <c r="D31" s="30"/>
      <c r="E31" s="30"/>
      <c r="F31" s="30"/>
      <c r="G31" s="31">
        <f>ROUND('Ocena kondycji finansowej'!G67,0)</f>
        <v>0</v>
      </c>
      <c r="H31" s="31">
        <f>ROUND('Ocena kondycji finansowej'!H67,0)</f>
        <v>0</v>
      </c>
      <c r="I31" s="31">
        <f>ROUND('Ocena kondycji finansowej'!I67,0)</f>
        <v>0</v>
      </c>
      <c r="J31" s="31">
        <f>ROUND('Ocena kondycji finansowej'!J67,0)</f>
        <v>0</v>
      </c>
      <c r="K31" s="31">
        <f t="shared" ref="K31:AA31" ca="1" si="16">IF($G$160=1,IFERROR(ROUND((K166/K33)*(K34),0),0),0)</f>
        <v>0</v>
      </c>
      <c r="L31" s="31">
        <f t="shared" ca="1" si="16"/>
        <v>0</v>
      </c>
      <c r="M31" s="31">
        <f t="shared" ca="1" si="16"/>
        <v>0</v>
      </c>
      <c r="N31" s="31">
        <f t="shared" ca="1" si="16"/>
        <v>0</v>
      </c>
      <c r="O31" s="31">
        <f t="shared" ca="1" si="16"/>
        <v>0</v>
      </c>
      <c r="P31" s="31">
        <f t="shared" ca="1" si="16"/>
        <v>0</v>
      </c>
      <c r="Q31" s="31">
        <f t="shared" ca="1" si="16"/>
        <v>0</v>
      </c>
      <c r="R31" s="31">
        <f t="shared" ca="1" si="16"/>
        <v>0</v>
      </c>
      <c r="S31" s="31">
        <f t="shared" ca="1" si="16"/>
        <v>0</v>
      </c>
      <c r="T31" s="31">
        <f t="shared" ca="1" si="16"/>
        <v>0</v>
      </c>
      <c r="U31" s="31">
        <f t="shared" ca="1" si="16"/>
        <v>0</v>
      </c>
      <c r="V31" s="31">
        <f t="shared" ca="1" si="16"/>
        <v>0</v>
      </c>
      <c r="W31" s="31">
        <f t="shared" ca="1" si="16"/>
        <v>0</v>
      </c>
      <c r="X31" s="31">
        <f t="shared" ca="1" si="16"/>
        <v>0</v>
      </c>
      <c r="Y31" s="31">
        <f t="shared" ca="1" si="16"/>
        <v>0</v>
      </c>
      <c r="Z31" s="31">
        <f t="shared" ca="1" si="16"/>
        <v>0</v>
      </c>
      <c r="AA31" s="31">
        <f t="shared" ca="1" si="16"/>
        <v>0</v>
      </c>
      <c r="AB31" s="31">
        <f t="shared" ref="AB31:AE31" ca="1" si="17">IF($G$160=1,IFERROR(ROUND((AB166/AB33)*(AB34),0),0),0)</f>
        <v>0</v>
      </c>
      <c r="AC31" s="31">
        <f t="shared" ca="1" si="17"/>
        <v>0</v>
      </c>
      <c r="AD31" s="31">
        <f t="shared" ca="1" si="17"/>
        <v>0</v>
      </c>
      <c r="AE31" s="31">
        <f t="shared" ca="1" si="17"/>
        <v>0</v>
      </c>
    </row>
    <row r="32" spans="2:31">
      <c r="B32" s="103" t="s">
        <v>451</v>
      </c>
      <c r="C32" s="101"/>
      <c r="D32" s="101"/>
      <c r="E32" s="101"/>
      <c r="F32" s="101"/>
      <c r="G32" s="101" t="str">
        <f ca="1">'Ocena kondycji finansowej'!G146</f>
        <v>bd.</v>
      </c>
      <c r="H32" s="101" t="str">
        <f ca="1">'Ocena kondycji finansowej'!H146</f>
        <v>bd.</v>
      </c>
      <c r="I32" s="101" t="str">
        <f ca="1">'Ocena kondycji finansowej'!I146</f>
        <v>bd.</v>
      </c>
      <c r="J32" s="101" t="str">
        <f>'Ocena kondycji finansowej'!J146</f>
        <v>bd.</v>
      </c>
      <c r="K32" s="101" t="str">
        <f ca="1">IF($G$160=1,'Ocena kondycji finansowej'!K146,0)</f>
        <v>bd.</v>
      </c>
      <c r="L32" s="101" t="str">
        <f ca="1">IF($G$160=1,'Ocena kondycji finansowej'!L146,0)</f>
        <v>bd.</v>
      </c>
      <c r="M32" s="101" t="str">
        <f ca="1">IF($G$160=1,'Ocena kondycji finansowej'!M146,0)</f>
        <v>bd.</v>
      </c>
      <c r="N32" s="101" t="str">
        <f ca="1">IF($G$160=1,'Ocena kondycji finansowej'!N146,0)</f>
        <v>bd.</v>
      </c>
      <c r="O32" s="101" t="str">
        <f ca="1">IF($G$160=1,'Ocena kondycji finansowej'!O146,0)</f>
        <v>bd.</v>
      </c>
      <c r="P32" s="101" t="str">
        <f ca="1">IF($G$160=1,'Ocena kondycji finansowej'!P146,0)</f>
        <v>bd.</v>
      </c>
      <c r="Q32" s="101" t="str">
        <f ca="1">IF($G$160=1,'Ocena kondycji finansowej'!Q146,0)</f>
        <v>bd.</v>
      </c>
      <c r="R32" s="101" t="str">
        <f ca="1">IF($G$160=1,'Ocena kondycji finansowej'!R146,0)</f>
        <v>bd.</v>
      </c>
      <c r="S32" s="101" t="str">
        <f ca="1">IF($G$160=1,'Ocena kondycji finansowej'!S146,0)</f>
        <v>bd.</v>
      </c>
      <c r="T32" s="101" t="str">
        <f ca="1">IF($G$160=1,'Ocena kondycji finansowej'!T146,0)</f>
        <v>bd.</v>
      </c>
      <c r="U32" s="101" t="str">
        <f ca="1">IF($G$160=1,'Ocena kondycji finansowej'!U146,0)</f>
        <v>bd.</v>
      </c>
      <c r="V32" s="101" t="str">
        <f ca="1">IF($G$160=1,'Ocena kondycji finansowej'!V146,0)</f>
        <v>bd.</v>
      </c>
      <c r="W32" s="101" t="str">
        <f ca="1">IF($G$160=1,'Ocena kondycji finansowej'!W146,0)</f>
        <v>bd.</v>
      </c>
      <c r="X32" s="101" t="str">
        <f ca="1">IF($G$160=1,'Ocena kondycji finansowej'!X146,0)</f>
        <v>bd.</v>
      </c>
      <c r="Y32" s="101" t="str">
        <f ca="1">IF($G$160=1,'Ocena kondycji finansowej'!AC146,0)</f>
        <v>bd.</v>
      </c>
      <c r="Z32" s="101" t="str">
        <f ca="1">IF($G$160=1,'Ocena kondycji finansowej'!AD146,0)</f>
        <v>bd.</v>
      </c>
      <c r="AA32" s="101" t="str">
        <f ca="1">IF($G$160=1,'Ocena kondycji finansowej'!AE146,0)</f>
        <v>bd.</v>
      </c>
      <c r="AB32" s="101">
        <f>IF($G$160=1,'Ocena kondycji finansowej'!AF146,0)</f>
        <v>0</v>
      </c>
      <c r="AC32" s="101">
        <f>IF($G$160=1,'Ocena kondycji finansowej'!AG146,0)</f>
        <v>0</v>
      </c>
      <c r="AD32" s="101">
        <f>IF($G$160=1,'Ocena kondycji finansowej'!AH146,0)</f>
        <v>0</v>
      </c>
      <c r="AE32" s="101">
        <f>IF($G$160=1,'Ocena kondycji finansowej'!AI146,0)</f>
        <v>0</v>
      </c>
    </row>
    <row r="33" spans="2:31">
      <c r="B33" s="37" t="s">
        <v>447</v>
      </c>
      <c r="C33" s="52"/>
      <c r="D33" s="52"/>
      <c r="E33" s="52"/>
      <c r="F33" s="52"/>
      <c r="G33" s="52">
        <f t="shared" ref="G33:AE33" ca="1" si="18">dni</f>
        <v>365</v>
      </c>
      <c r="H33" s="52">
        <f t="shared" ca="1" si="18"/>
        <v>365</v>
      </c>
      <c r="I33" s="52">
        <f t="shared" ca="1" si="18"/>
        <v>365</v>
      </c>
      <c r="J33" s="52" t="str">
        <f t="shared" si="18"/>
        <v/>
      </c>
      <c r="K33" s="52" t="str">
        <f t="shared" si="18"/>
        <v/>
      </c>
      <c r="L33" s="52" t="str">
        <f t="shared" si="18"/>
        <v/>
      </c>
      <c r="M33" s="52" t="str">
        <f t="shared" si="18"/>
        <v/>
      </c>
      <c r="N33" s="52" t="str">
        <f t="shared" si="18"/>
        <v/>
      </c>
      <c r="O33" s="52" t="str">
        <f t="shared" si="18"/>
        <v/>
      </c>
      <c r="P33" s="52" t="str">
        <f t="shared" si="18"/>
        <v/>
      </c>
      <c r="Q33" s="52" t="str">
        <f t="shared" si="18"/>
        <v/>
      </c>
      <c r="R33" s="52" t="str">
        <f t="shared" si="18"/>
        <v/>
      </c>
      <c r="S33" s="52" t="str">
        <f t="shared" si="18"/>
        <v/>
      </c>
      <c r="T33" s="52" t="str">
        <f t="shared" si="18"/>
        <v/>
      </c>
      <c r="U33" s="52" t="str">
        <f t="shared" si="18"/>
        <v/>
      </c>
      <c r="V33" s="52" t="str">
        <f t="shared" si="18"/>
        <v/>
      </c>
      <c r="W33" s="52" t="str">
        <f t="shared" si="18"/>
        <v/>
      </c>
      <c r="X33" s="52" t="str">
        <f t="shared" si="18"/>
        <v/>
      </c>
      <c r="Y33" s="52" t="str">
        <f t="shared" si="18"/>
        <v/>
      </c>
      <c r="Z33" s="52" t="str">
        <f t="shared" si="18"/>
        <v/>
      </c>
      <c r="AA33" s="52" t="str">
        <f t="shared" si="18"/>
        <v/>
      </c>
      <c r="AB33" s="52" t="str">
        <f t="shared" si="18"/>
        <v/>
      </c>
      <c r="AC33" s="52" t="str">
        <f t="shared" si="18"/>
        <v/>
      </c>
      <c r="AD33" s="52" t="str">
        <f t="shared" si="18"/>
        <v/>
      </c>
      <c r="AE33" s="52" t="str">
        <f t="shared" si="18"/>
        <v/>
      </c>
    </row>
    <row r="34" spans="2:31">
      <c r="B34" s="37" t="s">
        <v>452</v>
      </c>
      <c r="C34" s="52"/>
      <c r="D34" s="52"/>
      <c r="E34" s="52"/>
      <c r="F34" s="52"/>
      <c r="G34" s="33">
        <f>'Ocena kondycji finansowej'!G15</f>
        <v>0</v>
      </c>
      <c r="H34" s="33">
        <f>'Ocena kondycji finansowej'!H15</f>
        <v>0</v>
      </c>
      <c r="I34" s="33">
        <f>'Ocena kondycji finansowej'!I15</f>
        <v>0</v>
      </c>
      <c r="J34" s="33">
        <f>'Ocena kondycji finansowej'!J15</f>
        <v>0</v>
      </c>
      <c r="K34" s="33">
        <f>'Ocena kondycji finansowej'!K15</f>
        <v>0</v>
      </c>
      <c r="L34" s="33">
        <f>'Ocena kondycji finansowej'!L15</f>
        <v>0</v>
      </c>
      <c r="M34" s="33">
        <f>'Ocena kondycji finansowej'!M15</f>
        <v>0</v>
      </c>
      <c r="N34" s="33">
        <f>'Ocena kondycji finansowej'!N15</f>
        <v>0</v>
      </c>
      <c r="O34" s="33">
        <f>'Ocena kondycji finansowej'!O15</f>
        <v>0</v>
      </c>
      <c r="P34" s="33">
        <f>'Ocena kondycji finansowej'!P15</f>
        <v>0</v>
      </c>
      <c r="Q34" s="33">
        <f>'Ocena kondycji finansowej'!Q15</f>
        <v>0</v>
      </c>
      <c r="R34" s="33">
        <f>'Ocena kondycji finansowej'!R15</f>
        <v>0</v>
      </c>
      <c r="S34" s="33">
        <f>'Ocena kondycji finansowej'!S15</f>
        <v>0</v>
      </c>
      <c r="T34" s="33">
        <f>'Ocena kondycji finansowej'!T15</f>
        <v>0</v>
      </c>
      <c r="U34" s="33">
        <f>'Ocena kondycji finansowej'!U15</f>
        <v>0</v>
      </c>
      <c r="V34" s="33">
        <f>'Ocena kondycji finansowej'!V15</f>
        <v>0</v>
      </c>
      <c r="W34" s="33">
        <f>'Ocena kondycji finansowej'!W15</f>
        <v>0</v>
      </c>
      <c r="X34" s="33">
        <f>'Ocena kondycji finansowej'!X15</f>
        <v>0</v>
      </c>
      <c r="Y34" s="33">
        <f>'Ocena kondycji finansowej'!AC15</f>
        <v>0</v>
      </c>
      <c r="Z34" s="33">
        <f>'Ocena kondycji finansowej'!AD15</f>
        <v>0</v>
      </c>
      <c r="AA34" s="33">
        <f>'Ocena kondycji finansowej'!AE15</f>
        <v>0</v>
      </c>
      <c r="AB34" s="33">
        <f>'Ocena kondycji finansowej'!AF15</f>
        <v>0</v>
      </c>
      <c r="AC34" s="33">
        <f>'Ocena kondycji finansowej'!AG15</f>
        <v>0</v>
      </c>
      <c r="AD34" s="33">
        <f>'Ocena kondycji finansowej'!AH15</f>
        <v>0</v>
      </c>
      <c r="AE34" s="33">
        <f>'Ocena kondycji finansowej'!AI15</f>
        <v>0</v>
      </c>
    </row>
    <row r="35" spans="2:31"/>
    <row r="36" spans="2:31">
      <c r="B36" s="203" t="s">
        <v>448</v>
      </c>
      <c r="C36" s="30"/>
      <c r="D36" s="30"/>
      <c r="E36" s="30"/>
      <c r="F36" s="30"/>
      <c r="G36" s="31">
        <f>ROUND(G31,0)</f>
        <v>0</v>
      </c>
      <c r="H36" s="31">
        <f>ROUND(H31,0)</f>
        <v>0</v>
      </c>
      <c r="I36" s="31">
        <f>ROUND(I31,0)</f>
        <v>0</v>
      </c>
      <c r="J36" s="31">
        <f>ROUND(J31,0)</f>
        <v>0</v>
      </c>
      <c r="K36" s="31">
        <f t="shared" ref="K36:AA36" si="19">IF($G$160=2,IFERROR(ROUND((K37/K38)*(K39),0),0),0)</f>
        <v>0</v>
      </c>
      <c r="L36" s="31">
        <f t="shared" si="19"/>
        <v>0</v>
      </c>
      <c r="M36" s="31">
        <f t="shared" si="19"/>
        <v>0</v>
      </c>
      <c r="N36" s="31">
        <f t="shared" si="19"/>
        <v>0</v>
      </c>
      <c r="O36" s="31">
        <f t="shared" si="19"/>
        <v>0</v>
      </c>
      <c r="P36" s="31">
        <f t="shared" si="19"/>
        <v>0</v>
      </c>
      <c r="Q36" s="31">
        <f t="shared" si="19"/>
        <v>0</v>
      </c>
      <c r="R36" s="31">
        <f t="shared" si="19"/>
        <v>0</v>
      </c>
      <c r="S36" s="31">
        <f t="shared" si="19"/>
        <v>0</v>
      </c>
      <c r="T36" s="31">
        <f t="shared" si="19"/>
        <v>0</v>
      </c>
      <c r="U36" s="31">
        <f t="shared" si="19"/>
        <v>0</v>
      </c>
      <c r="V36" s="31">
        <f t="shared" si="19"/>
        <v>0</v>
      </c>
      <c r="W36" s="31">
        <f t="shared" si="19"/>
        <v>0</v>
      </c>
      <c r="X36" s="31">
        <f t="shared" si="19"/>
        <v>0</v>
      </c>
      <c r="Y36" s="31">
        <f t="shared" si="19"/>
        <v>0</v>
      </c>
      <c r="Z36" s="31">
        <f t="shared" si="19"/>
        <v>0</v>
      </c>
      <c r="AA36" s="31">
        <f t="shared" si="19"/>
        <v>0</v>
      </c>
      <c r="AB36" s="31">
        <f t="shared" ref="AB36:AE36" si="20">IF($G$160=2,IFERROR(ROUND((AB37/AB38)*(AB39),0),0),0)</f>
        <v>0</v>
      </c>
      <c r="AC36" s="31">
        <f t="shared" si="20"/>
        <v>0</v>
      </c>
      <c r="AD36" s="31">
        <f t="shared" si="20"/>
        <v>0</v>
      </c>
      <c r="AE36" s="31">
        <f t="shared" si="20"/>
        <v>0</v>
      </c>
    </row>
    <row r="37" spans="2:31">
      <c r="B37" s="93" t="s">
        <v>451</v>
      </c>
      <c r="C37" s="19"/>
      <c r="D37" s="19"/>
      <c r="E37" s="19"/>
      <c r="F37" s="19"/>
      <c r="G37" s="19" t="str">
        <f t="shared" ref="G37:J38" ca="1" si="21">G32</f>
        <v>bd.</v>
      </c>
      <c r="H37" s="19" t="str">
        <f t="shared" ca="1" si="21"/>
        <v>bd.</v>
      </c>
      <c r="I37" s="19" t="str">
        <f t="shared" ca="1" si="21"/>
        <v>bd.</v>
      </c>
      <c r="J37" s="19" t="str">
        <f t="shared" si="21"/>
        <v>bd.</v>
      </c>
      <c r="K37" s="295"/>
      <c r="L37" s="295"/>
      <c r="M37" s="295"/>
      <c r="N37" s="295"/>
      <c r="O37" s="295"/>
      <c r="P37" s="295"/>
      <c r="Q37" s="295"/>
      <c r="R37" s="295"/>
      <c r="S37" s="295"/>
      <c r="T37" s="295"/>
      <c r="U37" s="295"/>
      <c r="V37" s="295"/>
      <c r="W37" s="295"/>
      <c r="X37" s="295"/>
      <c r="Y37" s="295"/>
      <c r="Z37" s="295"/>
      <c r="AA37" s="295"/>
      <c r="AB37" s="295"/>
      <c r="AC37" s="295"/>
      <c r="AD37" s="295"/>
      <c r="AE37" s="295"/>
    </row>
    <row r="38" spans="2:31">
      <c r="B38" s="37" t="s">
        <v>447</v>
      </c>
      <c r="C38" s="52"/>
      <c r="D38" s="52"/>
      <c r="E38" s="52"/>
      <c r="F38" s="52"/>
      <c r="G38" s="52">
        <f t="shared" ca="1" si="21"/>
        <v>365</v>
      </c>
      <c r="H38" s="52">
        <f t="shared" ca="1" si="21"/>
        <v>365</v>
      </c>
      <c r="I38" s="52">
        <f t="shared" ca="1" si="21"/>
        <v>365</v>
      </c>
      <c r="J38" s="52" t="str">
        <f t="shared" si="21"/>
        <v/>
      </c>
      <c r="K38" s="52" t="str">
        <f t="shared" ref="K38:W38" si="22">K33</f>
        <v/>
      </c>
      <c r="L38" s="52" t="str">
        <f t="shared" si="22"/>
        <v/>
      </c>
      <c r="M38" s="52" t="str">
        <f t="shared" si="22"/>
        <v/>
      </c>
      <c r="N38" s="52" t="str">
        <f t="shared" si="22"/>
        <v/>
      </c>
      <c r="O38" s="52" t="str">
        <f t="shared" si="22"/>
        <v/>
      </c>
      <c r="P38" s="52" t="str">
        <f t="shared" si="22"/>
        <v/>
      </c>
      <c r="Q38" s="52" t="str">
        <f t="shared" si="22"/>
        <v/>
      </c>
      <c r="R38" s="52" t="str">
        <f t="shared" si="22"/>
        <v/>
      </c>
      <c r="S38" s="52" t="str">
        <f t="shared" si="22"/>
        <v/>
      </c>
      <c r="T38" s="52" t="str">
        <f t="shared" si="22"/>
        <v/>
      </c>
      <c r="U38" s="52" t="str">
        <f t="shared" si="22"/>
        <v/>
      </c>
      <c r="V38" s="52" t="str">
        <f t="shared" si="22"/>
        <v/>
      </c>
      <c r="W38" s="52" t="str">
        <f t="shared" si="22"/>
        <v/>
      </c>
      <c r="X38" s="52" t="str">
        <f t="shared" ref="X38:X39" si="23">X33</f>
        <v/>
      </c>
      <c r="Y38" s="52" t="str">
        <f t="shared" ref="Y38:AA38" si="24">Y33</f>
        <v/>
      </c>
      <c r="Z38" s="52" t="str">
        <f t="shared" si="24"/>
        <v/>
      </c>
      <c r="AA38" s="52" t="str">
        <f t="shared" si="24"/>
        <v/>
      </c>
      <c r="AB38" s="52" t="str">
        <f t="shared" ref="AB38:AE38" si="25">AB33</f>
        <v/>
      </c>
      <c r="AC38" s="52" t="str">
        <f t="shared" si="25"/>
        <v/>
      </c>
      <c r="AD38" s="52" t="str">
        <f t="shared" si="25"/>
        <v/>
      </c>
      <c r="AE38" s="52" t="str">
        <f t="shared" si="25"/>
        <v/>
      </c>
    </row>
    <row r="39" spans="2:31">
      <c r="B39" s="37" t="s">
        <v>452</v>
      </c>
      <c r="C39" s="52"/>
      <c r="D39" s="52"/>
      <c r="E39" s="52"/>
      <c r="F39" s="52"/>
      <c r="G39" s="33">
        <f>G34</f>
        <v>0</v>
      </c>
      <c r="H39" s="33">
        <f t="shared" ref="H39:W39" si="26">H34</f>
        <v>0</v>
      </c>
      <c r="I39" s="33">
        <f t="shared" si="26"/>
        <v>0</v>
      </c>
      <c r="J39" s="33">
        <f t="shared" si="26"/>
        <v>0</v>
      </c>
      <c r="K39" s="33">
        <f t="shared" si="26"/>
        <v>0</v>
      </c>
      <c r="L39" s="33">
        <f t="shared" si="26"/>
        <v>0</v>
      </c>
      <c r="M39" s="33">
        <f t="shared" si="26"/>
        <v>0</v>
      </c>
      <c r="N39" s="33">
        <f t="shared" si="26"/>
        <v>0</v>
      </c>
      <c r="O39" s="33">
        <f t="shared" si="26"/>
        <v>0</v>
      </c>
      <c r="P39" s="33">
        <f t="shared" si="26"/>
        <v>0</v>
      </c>
      <c r="Q39" s="33">
        <f t="shared" si="26"/>
        <v>0</v>
      </c>
      <c r="R39" s="33">
        <f t="shared" si="26"/>
        <v>0</v>
      </c>
      <c r="S39" s="33">
        <f t="shared" si="26"/>
        <v>0</v>
      </c>
      <c r="T39" s="33">
        <f t="shared" si="26"/>
        <v>0</v>
      </c>
      <c r="U39" s="33">
        <f t="shared" si="26"/>
        <v>0</v>
      </c>
      <c r="V39" s="33">
        <f t="shared" si="26"/>
        <v>0</v>
      </c>
      <c r="W39" s="33">
        <f t="shared" si="26"/>
        <v>0</v>
      </c>
      <c r="X39" s="33">
        <f t="shared" si="23"/>
        <v>0</v>
      </c>
      <c r="Y39" s="33">
        <f t="shared" ref="Y39:AA39" si="27">Y34</f>
        <v>0</v>
      </c>
      <c r="Z39" s="33">
        <f t="shared" si="27"/>
        <v>0</v>
      </c>
      <c r="AA39" s="33">
        <f t="shared" si="27"/>
        <v>0</v>
      </c>
      <c r="AB39" s="33">
        <f t="shared" ref="AB39:AE39" si="28">AB34</f>
        <v>0</v>
      </c>
      <c r="AC39" s="33">
        <f t="shared" si="28"/>
        <v>0</v>
      </c>
      <c r="AD39" s="33">
        <f t="shared" si="28"/>
        <v>0</v>
      </c>
      <c r="AE39" s="33">
        <f t="shared" si="28"/>
        <v>0</v>
      </c>
    </row>
    <row r="40" spans="2:31"/>
    <row r="41" spans="2:31">
      <c r="B41" s="29" t="s">
        <v>453</v>
      </c>
      <c r="C41" s="30"/>
      <c r="D41" s="30"/>
      <c r="E41" s="30"/>
      <c r="F41" s="30"/>
      <c r="G41" s="31">
        <f>ROUND(G31,0)</f>
        <v>0</v>
      </c>
      <c r="H41" s="31">
        <f>ROUND(H31,0)</f>
        <v>0</v>
      </c>
      <c r="I41" s="31">
        <f>ROUND(I31,0)</f>
        <v>0</v>
      </c>
      <c r="J41" s="31">
        <f>ROUND(J31,0)</f>
        <v>0</v>
      </c>
      <c r="K41" s="31">
        <f t="shared" ref="K41:AA41" ca="1" si="29">ROUND(IF($G$160=1,K31,K36),0)</f>
        <v>0</v>
      </c>
      <c r="L41" s="31">
        <f t="shared" ca="1" si="29"/>
        <v>0</v>
      </c>
      <c r="M41" s="31">
        <f t="shared" ca="1" si="29"/>
        <v>0</v>
      </c>
      <c r="N41" s="31">
        <f t="shared" ca="1" si="29"/>
        <v>0</v>
      </c>
      <c r="O41" s="31">
        <f t="shared" ca="1" si="29"/>
        <v>0</v>
      </c>
      <c r="P41" s="31">
        <f t="shared" ca="1" si="29"/>
        <v>0</v>
      </c>
      <c r="Q41" s="31">
        <f t="shared" ca="1" si="29"/>
        <v>0</v>
      </c>
      <c r="R41" s="31">
        <f t="shared" ca="1" si="29"/>
        <v>0</v>
      </c>
      <c r="S41" s="31">
        <f t="shared" ca="1" si="29"/>
        <v>0</v>
      </c>
      <c r="T41" s="31">
        <f t="shared" ca="1" si="29"/>
        <v>0</v>
      </c>
      <c r="U41" s="31">
        <f t="shared" ca="1" si="29"/>
        <v>0</v>
      </c>
      <c r="V41" s="31">
        <f t="shared" ca="1" si="29"/>
        <v>0</v>
      </c>
      <c r="W41" s="31">
        <f t="shared" ca="1" si="29"/>
        <v>0</v>
      </c>
      <c r="X41" s="31">
        <f t="shared" ca="1" si="29"/>
        <v>0</v>
      </c>
      <c r="Y41" s="31">
        <f t="shared" ca="1" si="29"/>
        <v>0</v>
      </c>
      <c r="Z41" s="31">
        <f t="shared" ca="1" si="29"/>
        <v>0</v>
      </c>
      <c r="AA41" s="31">
        <f t="shared" ca="1" si="29"/>
        <v>0</v>
      </c>
      <c r="AB41" s="31">
        <f t="shared" ref="AB41:AE41" ca="1" si="30">ROUND(IF($G$160=1,AB31,AB36),0)</f>
        <v>0</v>
      </c>
      <c r="AC41" s="31">
        <f t="shared" ca="1" si="30"/>
        <v>0</v>
      </c>
      <c r="AD41" s="31">
        <f t="shared" ca="1" si="30"/>
        <v>0</v>
      </c>
      <c r="AE41" s="31">
        <f t="shared" ca="1" si="30"/>
        <v>0</v>
      </c>
    </row>
    <row r="42" spans="2:31"/>
    <row r="43" spans="2:31"/>
    <row r="44" spans="2:31">
      <c r="B44" s="232" t="s">
        <v>454</v>
      </c>
      <c r="C44" s="233"/>
      <c r="D44" s="233"/>
      <c r="E44" s="233"/>
      <c r="F44" s="233"/>
      <c r="G44" s="234">
        <f t="shared" ref="G44:AE44" ca="1" si="31">LataProjekcji</f>
        <v>0</v>
      </c>
      <c r="H44" s="234">
        <f t="shared" ca="1" si="31"/>
        <v>0</v>
      </c>
      <c r="I44" s="234">
        <f t="shared" ca="1" si="31"/>
        <v>0</v>
      </c>
      <c r="J44" s="236" t="str">
        <f t="shared" si="31"/>
        <v/>
      </c>
      <c r="K44" s="234" t="str">
        <f t="shared" si="31"/>
        <v>Uzupełnij dane</v>
      </c>
      <c r="L44" s="234" t="str">
        <f t="shared" si="31"/>
        <v/>
      </c>
      <c r="M44" s="234" t="str">
        <f t="shared" si="31"/>
        <v/>
      </c>
      <c r="N44" s="234" t="str">
        <f t="shared" si="31"/>
        <v/>
      </c>
      <c r="O44" s="234" t="str">
        <f t="shared" si="31"/>
        <v/>
      </c>
      <c r="P44" s="234" t="str">
        <f t="shared" si="31"/>
        <v/>
      </c>
      <c r="Q44" s="234" t="str">
        <f t="shared" si="31"/>
        <v/>
      </c>
      <c r="R44" s="234" t="str">
        <f t="shared" si="31"/>
        <v/>
      </c>
      <c r="S44" s="234" t="str">
        <f t="shared" si="31"/>
        <v/>
      </c>
      <c r="T44" s="234" t="str">
        <f t="shared" si="31"/>
        <v/>
      </c>
      <c r="U44" s="234" t="str">
        <f t="shared" si="31"/>
        <v/>
      </c>
      <c r="V44" s="234" t="str">
        <f t="shared" si="31"/>
        <v/>
      </c>
      <c r="W44" s="234" t="str">
        <f t="shared" si="31"/>
        <v/>
      </c>
      <c r="X44" s="234" t="str">
        <f t="shared" si="31"/>
        <v/>
      </c>
      <c r="Y44" s="234" t="str">
        <f t="shared" si="31"/>
        <v/>
      </c>
      <c r="Z44" s="234" t="str">
        <f t="shared" si="31"/>
        <v/>
      </c>
      <c r="AA44" s="234" t="str">
        <f t="shared" si="31"/>
        <v/>
      </c>
      <c r="AB44" s="234" t="str">
        <f t="shared" si="31"/>
        <v/>
      </c>
      <c r="AC44" s="234" t="str">
        <f t="shared" si="31"/>
        <v/>
      </c>
      <c r="AD44" s="234" t="str">
        <f t="shared" si="31"/>
        <v/>
      </c>
      <c r="AE44" s="234" t="str">
        <f t="shared" si="31"/>
        <v/>
      </c>
    </row>
    <row r="45" spans="2:31" ht="36" customHeight="1">
      <c r="B45" s="20"/>
    </row>
    <row r="46" spans="2:31">
      <c r="B46" s="203" t="s">
        <v>445</v>
      </c>
      <c r="C46" s="30"/>
      <c r="D46" s="30"/>
      <c r="E46" s="30"/>
      <c r="F46" s="30"/>
      <c r="G46" s="31">
        <f>ROUND('Ocena kondycji finansowej'!G88,0)</f>
        <v>0</v>
      </c>
      <c r="H46" s="31">
        <f>ROUND('Ocena kondycji finansowej'!H88,0)</f>
        <v>0</v>
      </c>
      <c r="I46" s="31">
        <f>ROUND('Ocena kondycji finansowej'!I88,0)</f>
        <v>0</v>
      </c>
      <c r="J46" s="31">
        <f>ROUND('Ocena kondycji finansowej'!J88,0)</f>
        <v>0</v>
      </c>
      <c r="K46" s="31">
        <f t="shared" ref="K46:AA46" ca="1" si="32">IF($G$161=1,IFERROR(ROUND((K167*K49)/K48,0),0),0)</f>
        <v>0</v>
      </c>
      <c r="L46" s="31">
        <f t="shared" ca="1" si="32"/>
        <v>0</v>
      </c>
      <c r="M46" s="31">
        <f t="shared" ca="1" si="32"/>
        <v>0</v>
      </c>
      <c r="N46" s="31">
        <f t="shared" ca="1" si="32"/>
        <v>0</v>
      </c>
      <c r="O46" s="31">
        <f t="shared" ca="1" si="32"/>
        <v>0</v>
      </c>
      <c r="P46" s="31">
        <f t="shared" ca="1" si="32"/>
        <v>0</v>
      </c>
      <c r="Q46" s="31">
        <f t="shared" ca="1" si="32"/>
        <v>0</v>
      </c>
      <c r="R46" s="31">
        <f t="shared" ca="1" si="32"/>
        <v>0</v>
      </c>
      <c r="S46" s="31">
        <f t="shared" ca="1" si="32"/>
        <v>0</v>
      </c>
      <c r="T46" s="31">
        <f t="shared" ca="1" si="32"/>
        <v>0</v>
      </c>
      <c r="U46" s="31">
        <f t="shared" ca="1" si="32"/>
        <v>0</v>
      </c>
      <c r="V46" s="31">
        <f t="shared" ca="1" si="32"/>
        <v>0</v>
      </c>
      <c r="W46" s="31">
        <f t="shared" ca="1" si="32"/>
        <v>0</v>
      </c>
      <c r="X46" s="31">
        <f t="shared" ca="1" si="32"/>
        <v>0</v>
      </c>
      <c r="Y46" s="31">
        <f t="shared" ca="1" si="32"/>
        <v>0</v>
      </c>
      <c r="Z46" s="31">
        <f t="shared" ca="1" si="32"/>
        <v>0</v>
      </c>
      <c r="AA46" s="31">
        <f t="shared" ca="1" si="32"/>
        <v>0</v>
      </c>
      <c r="AB46" s="31">
        <f t="shared" ref="AB46:AE46" ca="1" si="33">IF($G$161=1,IFERROR(ROUND((AB167*AB49)/AB48,0),0),0)</f>
        <v>0</v>
      </c>
      <c r="AC46" s="31">
        <f t="shared" ca="1" si="33"/>
        <v>0</v>
      </c>
      <c r="AD46" s="31">
        <f t="shared" ca="1" si="33"/>
        <v>0</v>
      </c>
      <c r="AE46" s="31">
        <f t="shared" ca="1" si="33"/>
        <v>0</v>
      </c>
    </row>
    <row r="47" spans="2:31">
      <c r="B47" s="103" t="s">
        <v>455</v>
      </c>
      <c r="C47" s="101"/>
      <c r="D47" s="101"/>
      <c r="E47" s="101"/>
      <c r="F47" s="101"/>
      <c r="G47" s="101" t="str">
        <f ca="1">'Ocena kondycji finansowej'!G147</f>
        <v>bd.</v>
      </c>
      <c r="H47" s="101" t="str">
        <f ca="1">'Ocena kondycji finansowej'!H147</f>
        <v>bd.</v>
      </c>
      <c r="I47" s="101" t="str">
        <f ca="1">'Ocena kondycji finansowej'!I147</f>
        <v>bd.</v>
      </c>
      <c r="J47" s="101" t="str">
        <f>'Ocena kondycji finansowej'!J147</f>
        <v>bd.</v>
      </c>
      <c r="K47" s="101" t="str">
        <f ca="1">IF($G$161=1,'Ocena kondycji finansowej'!K147,0)</f>
        <v>bd.</v>
      </c>
      <c r="L47" s="101" t="str">
        <f ca="1">IF($G$161=1,'Ocena kondycji finansowej'!L147,0)</f>
        <v>bd.</v>
      </c>
      <c r="M47" s="101" t="str">
        <f ca="1">IF($G$161=1,'Ocena kondycji finansowej'!M147,0)</f>
        <v>bd.</v>
      </c>
      <c r="N47" s="101" t="str">
        <f ca="1">IF($G$161=1,'Ocena kondycji finansowej'!N147,0)</f>
        <v>bd.</v>
      </c>
      <c r="O47" s="101" t="str">
        <f ca="1">IF($G$161=1,'Ocena kondycji finansowej'!O147,0)</f>
        <v>bd.</v>
      </c>
      <c r="P47" s="101" t="str">
        <f ca="1">IF($G$161=1,'Ocena kondycji finansowej'!P147,0)</f>
        <v>bd.</v>
      </c>
      <c r="Q47" s="101" t="str">
        <f ca="1">IF($G$161=1,'Ocena kondycji finansowej'!Q147,0)</f>
        <v>bd.</v>
      </c>
      <c r="R47" s="101" t="str">
        <f ca="1">IF($G$161=1,'Ocena kondycji finansowej'!R147,0)</f>
        <v>bd.</v>
      </c>
      <c r="S47" s="101" t="str">
        <f ca="1">IF($G$161=1,'Ocena kondycji finansowej'!S147,0)</f>
        <v>bd.</v>
      </c>
      <c r="T47" s="101" t="str">
        <f ca="1">IF($G$161=1,'Ocena kondycji finansowej'!T147,0)</f>
        <v>bd.</v>
      </c>
      <c r="U47" s="101" t="str">
        <f ca="1">IF($G$161=1,'Ocena kondycji finansowej'!U147,0)</f>
        <v>bd.</v>
      </c>
      <c r="V47" s="101" t="str">
        <f ca="1">IF($G$161=1,'Ocena kondycji finansowej'!V147,0)</f>
        <v>bd.</v>
      </c>
      <c r="W47" s="101" t="str">
        <f ca="1">IF($G$161=1,'Ocena kondycji finansowej'!W147,0)</f>
        <v>bd.</v>
      </c>
      <c r="X47" s="101" t="str">
        <f ca="1">IF($G$161=1,'Ocena kondycji finansowej'!X147,0)</f>
        <v>bd.</v>
      </c>
      <c r="Y47" s="101" t="str">
        <f ca="1">IF($G$161=1,'Ocena kondycji finansowej'!AC147,0)</f>
        <v>bd.</v>
      </c>
      <c r="Z47" s="101" t="str">
        <f ca="1">IF($G$161=1,'Ocena kondycji finansowej'!AD147,0)</f>
        <v>bd.</v>
      </c>
      <c r="AA47" s="101" t="str">
        <f ca="1">IF($G$161=1,'Ocena kondycji finansowej'!AE147,0)</f>
        <v>bd.</v>
      </c>
      <c r="AB47" s="101">
        <f>IF($G$161=1,'Ocena kondycji finansowej'!AF147,0)</f>
        <v>0</v>
      </c>
      <c r="AC47" s="101">
        <f>IF($G$161=1,'Ocena kondycji finansowej'!AG147,0)</f>
        <v>0</v>
      </c>
      <c r="AD47" s="101">
        <f>IF($G$161=1,'Ocena kondycji finansowej'!AH147,0)</f>
        <v>0</v>
      </c>
      <c r="AE47" s="101">
        <f>IF($G$161=1,'Ocena kondycji finansowej'!AI147,0)</f>
        <v>0</v>
      </c>
    </row>
    <row r="48" spans="2:31">
      <c r="B48" s="37" t="s">
        <v>447</v>
      </c>
      <c r="C48" s="52"/>
      <c r="D48" s="52"/>
      <c r="E48" s="52"/>
      <c r="F48" s="52"/>
      <c r="G48" s="52">
        <f t="shared" ref="G48:AE48" ca="1" si="34">dni</f>
        <v>365</v>
      </c>
      <c r="H48" s="52">
        <f t="shared" ca="1" si="34"/>
        <v>365</v>
      </c>
      <c r="I48" s="52">
        <f t="shared" ca="1" si="34"/>
        <v>365</v>
      </c>
      <c r="J48" s="52" t="str">
        <f t="shared" si="34"/>
        <v/>
      </c>
      <c r="K48" s="52" t="str">
        <f t="shared" si="34"/>
        <v/>
      </c>
      <c r="L48" s="52" t="str">
        <f t="shared" si="34"/>
        <v/>
      </c>
      <c r="M48" s="52" t="str">
        <f t="shared" si="34"/>
        <v/>
      </c>
      <c r="N48" s="52" t="str">
        <f t="shared" si="34"/>
        <v/>
      </c>
      <c r="O48" s="52" t="str">
        <f t="shared" si="34"/>
        <v/>
      </c>
      <c r="P48" s="52" t="str">
        <f t="shared" si="34"/>
        <v/>
      </c>
      <c r="Q48" s="52" t="str">
        <f t="shared" si="34"/>
        <v/>
      </c>
      <c r="R48" s="52" t="str">
        <f t="shared" si="34"/>
        <v/>
      </c>
      <c r="S48" s="52" t="str">
        <f t="shared" si="34"/>
        <v/>
      </c>
      <c r="T48" s="52" t="str">
        <f t="shared" si="34"/>
        <v/>
      </c>
      <c r="U48" s="52" t="str">
        <f t="shared" si="34"/>
        <v/>
      </c>
      <c r="V48" s="52" t="str">
        <f t="shared" si="34"/>
        <v/>
      </c>
      <c r="W48" s="52" t="str">
        <f t="shared" si="34"/>
        <v/>
      </c>
      <c r="X48" s="52" t="str">
        <f t="shared" si="34"/>
        <v/>
      </c>
      <c r="Y48" s="52" t="str">
        <f t="shared" si="34"/>
        <v/>
      </c>
      <c r="Z48" s="52" t="str">
        <f t="shared" si="34"/>
        <v/>
      </c>
      <c r="AA48" s="52" t="str">
        <f t="shared" si="34"/>
        <v/>
      </c>
      <c r="AB48" s="52" t="str">
        <f t="shared" si="34"/>
        <v/>
      </c>
      <c r="AC48" s="52" t="str">
        <f t="shared" si="34"/>
        <v/>
      </c>
      <c r="AD48" s="52" t="str">
        <f t="shared" si="34"/>
        <v/>
      </c>
      <c r="AE48" s="52" t="str">
        <f t="shared" si="34"/>
        <v/>
      </c>
    </row>
    <row r="49" spans="2:31">
      <c r="B49" s="37" t="s">
        <v>639</v>
      </c>
      <c r="C49" s="52"/>
      <c r="D49" s="52"/>
      <c r="E49" s="52"/>
      <c r="F49" s="52"/>
      <c r="G49" s="33">
        <f>ROUND(('Ocena kondycji finansowej'!G20-'Ocena kondycji finansowej'!G21),0)</f>
        <v>0</v>
      </c>
      <c r="H49" s="33">
        <f>ROUND(('Ocena kondycji finansowej'!H20-'Ocena kondycji finansowej'!H21),0)</f>
        <v>0</v>
      </c>
      <c r="I49" s="33">
        <f>ROUND(('Ocena kondycji finansowej'!I20-'Ocena kondycji finansowej'!I21),0)</f>
        <v>0</v>
      </c>
      <c r="J49" s="33">
        <f>ROUND(('Ocena kondycji finansowej'!J20-'Ocena kondycji finansowej'!J21),0)</f>
        <v>0</v>
      </c>
      <c r="K49" s="33">
        <f>ROUND(('Ocena kondycji finansowej'!K20-'Ocena kondycji finansowej'!K21),0)</f>
        <v>0</v>
      </c>
      <c r="L49" s="33">
        <f ca="1">ROUND(('Ocena kondycji finansowej'!L20-'Ocena kondycji finansowej'!L21),0)</f>
        <v>0</v>
      </c>
      <c r="M49" s="33">
        <f ca="1">ROUND(('Ocena kondycji finansowej'!M20-'Ocena kondycji finansowej'!M21),0)</f>
        <v>0</v>
      </c>
      <c r="N49" s="33">
        <f ca="1">ROUND(('Ocena kondycji finansowej'!N20-'Ocena kondycji finansowej'!N21),0)</f>
        <v>0</v>
      </c>
      <c r="O49" s="33">
        <f ca="1">ROUND(('Ocena kondycji finansowej'!O20-'Ocena kondycji finansowej'!O21),0)</f>
        <v>0</v>
      </c>
      <c r="P49" s="33">
        <f ca="1">ROUND(('Ocena kondycji finansowej'!P20-'Ocena kondycji finansowej'!P21),0)</f>
        <v>0</v>
      </c>
      <c r="Q49" s="33">
        <f ca="1">ROUND(('Ocena kondycji finansowej'!Q20-'Ocena kondycji finansowej'!Q21),0)</f>
        <v>0</v>
      </c>
      <c r="R49" s="33">
        <f ca="1">ROUND(('Ocena kondycji finansowej'!R20-'Ocena kondycji finansowej'!R21),0)</f>
        <v>0</v>
      </c>
      <c r="S49" s="33">
        <f ca="1">ROUND(('Ocena kondycji finansowej'!S20-'Ocena kondycji finansowej'!S21),0)</f>
        <v>0</v>
      </c>
      <c r="T49" s="33">
        <f ca="1">ROUND(('Ocena kondycji finansowej'!T20-'Ocena kondycji finansowej'!T21),0)</f>
        <v>0</v>
      </c>
      <c r="U49" s="33">
        <f ca="1">ROUND(('Ocena kondycji finansowej'!U20-'Ocena kondycji finansowej'!U21),0)</f>
        <v>0</v>
      </c>
      <c r="V49" s="33">
        <f ca="1">ROUND(('Ocena kondycji finansowej'!V20-'Ocena kondycji finansowej'!V21),0)</f>
        <v>0</v>
      </c>
      <c r="W49" s="33">
        <f ca="1">ROUND(('Ocena kondycji finansowej'!W20-'Ocena kondycji finansowej'!W21),0)</f>
        <v>0</v>
      </c>
      <c r="X49" s="33">
        <f ca="1">ROUND(('Ocena kondycji finansowej'!X20-'Ocena kondycji finansowej'!X21),0)</f>
        <v>0</v>
      </c>
      <c r="Y49" s="33">
        <f ca="1">ROUND(('Ocena kondycji finansowej'!AC20-'Ocena kondycji finansowej'!AC21),0)</f>
        <v>0</v>
      </c>
      <c r="Z49" s="33">
        <f ca="1">ROUND(('Ocena kondycji finansowej'!AD20-'Ocena kondycji finansowej'!AD21),0)</f>
        <v>0</v>
      </c>
      <c r="AA49" s="33">
        <f ca="1">ROUND(('Ocena kondycji finansowej'!AE20-'Ocena kondycji finansowej'!AE21),0)</f>
        <v>0</v>
      </c>
      <c r="AB49" s="33">
        <f>ROUND(('Ocena kondycji finansowej'!AF20-'Ocena kondycji finansowej'!AF21),0)</f>
        <v>0</v>
      </c>
      <c r="AC49" s="33">
        <f>ROUND(('Ocena kondycji finansowej'!AG20-'Ocena kondycji finansowej'!AG21),0)</f>
        <v>0</v>
      </c>
      <c r="AD49" s="33">
        <f>ROUND(('Ocena kondycji finansowej'!AH20-'Ocena kondycji finansowej'!AH21),0)</f>
        <v>0</v>
      </c>
      <c r="AE49" s="33">
        <f>ROUND(('Ocena kondycji finansowej'!AI20-'Ocena kondycji finansowej'!AI21),0)</f>
        <v>0</v>
      </c>
    </row>
    <row r="50" spans="2:31"/>
    <row r="51" spans="2:31">
      <c r="B51" s="203" t="s">
        <v>448</v>
      </c>
      <c r="C51" s="30"/>
      <c r="D51" s="30"/>
      <c r="E51" s="30"/>
      <c r="F51" s="30"/>
      <c r="G51" s="31">
        <f>ROUND(G46,0)</f>
        <v>0</v>
      </c>
      <c r="H51" s="31">
        <f>ROUND(H46,0)</f>
        <v>0</v>
      </c>
      <c r="I51" s="31">
        <f>ROUND(I46,0)</f>
        <v>0</v>
      </c>
      <c r="J51" s="31">
        <f>ROUND(J46,0)</f>
        <v>0</v>
      </c>
      <c r="K51" s="31">
        <f t="shared" ref="K51:AA51" si="35">IF($G$161=2,IFERROR(ROUND(K52*(SUM(K54:K54))/K53,0),0),)</f>
        <v>0</v>
      </c>
      <c r="L51" s="31">
        <f t="shared" si="35"/>
        <v>0</v>
      </c>
      <c r="M51" s="31">
        <f t="shared" si="35"/>
        <v>0</v>
      </c>
      <c r="N51" s="31">
        <f t="shared" si="35"/>
        <v>0</v>
      </c>
      <c r="O51" s="31">
        <f t="shared" si="35"/>
        <v>0</v>
      </c>
      <c r="P51" s="31">
        <f t="shared" si="35"/>
        <v>0</v>
      </c>
      <c r="Q51" s="31">
        <f t="shared" si="35"/>
        <v>0</v>
      </c>
      <c r="R51" s="31">
        <f t="shared" si="35"/>
        <v>0</v>
      </c>
      <c r="S51" s="31">
        <f t="shared" si="35"/>
        <v>0</v>
      </c>
      <c r="T51" s="31">
        <f t="shared" si="35"/>
        <v>0</v>
      </c>
      <c r="U51" s="31">
        <f t="shared" si="35"/>
        <v>0</v>
      </c>
      <c r="V51" s="31">
        <f t="shared" si="35"/>
        <v>0</v>
      </c>
      <c r="W51" s="31">
        <f t="shared" si="35"/>
        <v>0</v>
      </c>
      <c r="X51" s="31">
        <f t="shared" si="35"/>
        <v>0</v>
      </c>
      <c r="Y51" s="31">
        <f t="shared" si="35"/>
        <v>0</v>
      </c>
      <c r="Z51" s="31">
        <f t="shared" si="35"/>
        <v>0</v>
      </c>
      <c r="AA51" s="31">
        <f t="shared" si="35"/>
        <v>0</v>
      </c>
      <c r="AB51" s="31">
        <f t="shared" ref="AB51:AE51" si="36">IF($G$161=2,IFERROR(ROUND(AB52*(SUM(AB54:AB54))/AB53,0),0),)</f>
        <v>0</v>
      </c>
      <c r="AC51" s="31">
        <f t="shared" si="36"/>
        <v>0</v>
      </c>
      <c r="AD51" s="31">
        <f t="shared" si="36"/>
        <v>0</v>
      </c>
      <c r="AE51" s="31">
        <f t="shared" si="36"/>
        <v>0</v>
      </c>
    </row>
    <row r="52" spans="2:31">
      <c r="B52" s="93" t="s">
        <v>455</v>
      </c>
      <c r="C52" s="19"/>
      <c r="D52" s="19"/>
      <c r="E52" s="19"/>
      <c r="F52" s="19"/>
      <c r="G52" s="19" t="str">
        <f ca="1">G47</f>
        <v>bd.</v>
      </c>
      <c r="H52" s="19" t="str">
        <f ca="1">H47</f>
        <v>bd.</v>
      </c>
      <c r="I52" s="19" t="str">
        <f ca="1">I47</f>
        <v>bd.</v>
      </c>
      <c r="J52" s="19" t="str">
        <f>J47</f>
        <v>bd.</v>
      </c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5"/>
      <c r="AE52" s="295"/>
    </row>
    <row r="53" spans="2:31">
      <c r="B53" s="37" t="s">
        <v>447</v>
      </c>
      <c r="C53" s="52"/>
      <c r="D53" s="52"/>
      <c r="E53" s="52"/>
      <c r="F53" s="52"/>
      <c r="G53" s="52">
        <f ca="1">G48</f>
        <v>365</v>
      </c>
      <c r="H53" s="52">
        <f t="shared" ref="H53:W53" ca="1" si="37">H48</f>
        <v>365</v>
      </c>
      <c r="I53" s="52">
        <f t="shared" ca="1" si="37"/>
        <v>365</v>
      </c>
      <c r="J53" s="52" t="str">
        <f t="shared" si="37"/>
        <v/>
      </c>
      <c r="K53" s="52" t="str">
        <f t="shared" si="37"/>
        <v/>
      </c>
      <c r="L53" s="52" t="str">
        <f t="shared" si="37"/>
        <v/>
      </c>
      <c r="M53" s="52" t="str">
        <f t="shared" si="37"/>
        <v/>
      </c>
      <c r="N53" s="52" t="str">
        <f t="shared" si="37"/>
        <v/>
      </c>
      <c r="O53" s="52" t="str">
        <f t="shared" si="37"/>
        <v/>
      </c>
      <c r="P53" s="52" t="str">
        <f t="shared" si="37"/>
        <v/>
      </c>
      <c r="Q53" s="52" t="str">
        <f t="shared" si="37"/>
        <v/>
      </c>
      <c r="R53" s="52" t="str">
        <f t="shared" si="37"/>
        <v/>
      </c>
      <c r="S53" s="52" t="str">
        <f t="shared" si="37"/>
        <v/>
      </c>
      <c r="T53" s="52" t="str">
        <f t="shared" si="37"/>
        <v/>
      </c>
      <c r="U53" s="52" t="str">
        <f t="shared" si="37"/>
        <v/>
      </c>
      <c r="V53" s="52" t="str">
        <f t="shared" si="37"/>
        <v/>
      </c>
      <c r="W53" s="52" t="str">
        <f t="shared" si="37"/>
        <v/>
      </c>
      <c r="X53" s="52" t="str">
        <f t="shared" ref="X53:X54" si="38">X48</f>
        <v/>
      </c>
      <c r="Y53" s="52" t="str">
        <f t="shared" ref="Y53:AA53" si="39">Y48</f>
        <v/>
      </c>
      <c r="Z53" s="52" t="str">
        <f t="shared" si="39"/>
        <v/>
      </c>
      <c r="AA53" s="52" t="str">
        <f t="shared" si="39"/>
        <v/>
      </c>
      <c r="AB53" s="52" t="str">
        <f t="shared" ref="AB53:AE53" si="40">AB48</f>
        <v/>
      </c>
      <c r="AC53" s="52" t="str">
        <f t="shared" si="40"/>
        <v/>
      </c>
      <c r="AD53" s="52" t="str">
        <f t="shared" si="40"/>
        <v/>
      </c>
      <c r="AE53" s="52" t="str">
        <f t="shared" si="40"/>
        <v/>
      </c>
    </row>
    <row r="54" spans="2:31">
      <c r="B54" s="37" t="s">
        <v>639</v>
      </c>
      <c r="C54" s="52"/>
      <c r="D54" s="52"/>
      <c r="E54" s="52"/>
      <c r="F54" s="52"/>
      <c r="G54" s="33">
        <f>G49</f>
        <v>0</v>
      </c>
      <c r="H54" s="33">
        <f t="shared" ref="H54:W54" si="41">H49</f>
        <v>0</v>
      </c>
      <c r="I54" s="33">
        <f t="shared" si="41"/>
        <v>0</v>
      </c>
      <c r="J54" s="33">
        <f t="shared" si="41"/>
        <v>0</v>
      </c>
      <c r="K54" s="33">
        <f t="shared" si="41"/>
        <v>0</v>
      </c>
      <c r="L54" s="33">
        <f ca="1">L49</f>
        <v>0</v>
      </c>
      <c r="M54" s="33">
        <f t="shared" ca="1" si="41"/>
        <v>0</v>
      </c>
      <c r="N54" s="33">
        <f t="shared" ca="1" si="41"/>
        <v>0</v>
      </c>
      <c r="O54" s="33">
        <f t="shared" ca="1" si="41"/>
        <v>0</v>
      </c>
      <c r="P54" s="33">
        <f t="shared" ca="1" si="41"/>
        <v>0</v>
      </c>
      <c r="Q54" s="33">
        <f t="shared" ca="1" si="41"/>
        <v>0</v>
      </c>
      <c r="R54" s="33">
        <f t="shared" ca="1" si="41"/>
        <v>0</v>
      </c>
      <c r="S54" s="33">
        <f t="shared" ca="1" si="41"/>
        <v>0</v>
      </c>
      <c r="T54" s="33">
        <f t="shared" ca="1" si="41"/>
        <v>0</v>
      </c>
      <c r="U54" s="33">
        <f t="shared" ca="1" si="41"/>
        <v>0</v>
      </c>
      <c r="V54" s="33">
        <f t="shared" ca="1" si="41"/>
        <v>0</v>
      </c>
      <c r="W54" s="33">
        <f t="shared" ca="1" si="41"/>
        <v>0</v>
      </c>
      <c r="X54" s="33">
        <f t="shared" ca="1" si="38"/>
        <v>0</v>
      </c>
      <c r="Y54" s="33">
        <f t="shared" ref="Y54:AA54" ca="1" si="42">Y49</f>
        <v>0</v>
      </c>
      <c r="Z54" s="33">
        <f t="shared" ca="1" si="42"/>
        <v>0</v>
      </c>
      <c r="AA54" s="33">
        <f t="shared" ca="1" si="42"/>
        <v>0</v>
      </c>
      <c r="AB54" s="33">
        <f t="shared" ref="AB54:AE54" si="43">AB49</f>
        <v>0</v>
      </c>
      <c r="AC54" s="33">
        <f t="shared" si="43"/>
        <v>0</v>
      </c>
      <c r="AD54" s="33">
        <f t="shared" si="43"/>
        <v>0</v>
      </c>
      <c r="AE54" s="33">
        <f t="shared" si="43"/>
        <v>0</v>
      </c>
    </row>
    <row r="55" spans="2:31"/>
    <row r="56" spans="2:31">
      <c r="B56" s="29" t="s">
        <v>456</v>
      </c>
      <c r="C56" s="30"/>
      <c r="D56" s="30"/>
      <c r="E56" s="30"/>
      <c r="F56" s="30"/>
      <c r="G56" s="31">
        <f>ROUND(G46,0)</f>
        <v>0</v>
      </c>
      <c r="H56" s="31">
        <f>ROUND(H46,0)</f>
        <v>0</v>
      </c>
      <c r="I56" s="31">
        <f>ROUND(I46,0)</f>
        <v>0</v>
      </c>
      <c r="J56" s="31">
        <f>ROUND(J46,0)</f>
        <v>0</v>
      </c>
      <c r="K56" s="31">
        <f t="shared" ref="K56:AA56" ca="1" si="44">ROUND(IF($G$161=1,K46,K51),0)</f>
        <v>0</v>
      </c>
      <c r="L56" s="31">
        <f t="shared" ca="1" si="44"/>
        <v>0</v>
      </c>
      <c r="M56" s="31">
        <f t="shared" ca="1" si="44"/>
        <v>0</v>
      </c>
      <c r="N56" s="31">
        <f t="shared" ca="1" si="44"/>
        <v>0</v>
      </c>
      <c r="O56" s="31">
        <f t="shared" ca="1" si="44"/>
        <v>0</v>
      </c>
      <c r="P56" s="31">
        <f t="shared" ca="1" si="44"/>
        <v>0</v>
      </c>
      <c r="Q56" s="31">
        <f t="shared" ca="1" si="44"/>
        <v>0</v>
      </c>
      <c r="R56" s="31">
        <f t="shared" ca="1" si="44"/>
        <v>0</v>
      </c>
      <c r="S56" s="31">
        <f t="shared" ca="1" si="44"/>
        <v>0</v>
      </c>
      <c r="T56" s="31">
        <f t="shared" ca="1" si="44"/>
        <v>0</v>
      </c>
      <c r="U56" s="31">
        <f t="shared" ca="1" si="44"/>
        <v>0</v>
      </c>
      <c r="V56" s="31">
        <f t="shared" ca="1" si="44"/>
        <v>0</v>
      </c>
      <c r="W56" s="31">
        <f t="shared" ca="1" si="44"/>
        <v>0</v>
      </c>
      <c r="X56" s="31">
        <f t="shared" ca="1" si="44"/>
        <v>0</v>
      </c>
      <c r="Y56" s="31">
        <f t="shared" ca="1" si="44"/>
        <v>0</v>
      </c>
      <c r="Z56" s="31">
        <f t="shared" ca="1" si="44"/>
        <v>0</v>
      </c>
      <c r="AA56" s="31">
        <f t="shared" ca="1" si="44"/>
        <v>0</v>
      </c>
      <c r="AB56" s="31">
        <f t="shared" ref="AB56:AE56" ca="1" si="45">ROUND(IF($G$161=1,AB46,AB51),0)</f>
        <v>0</v>
      </c>
      <c r="AC56" s="31">
        <f t="shared" ca="1" si="45"/>
        <v>0</v>
      </c>
      <c r="AD56" s="31">
        <f t="shared" ca="1" si="45"/>
        <v>0</v>
      </c>
      <c r="AE56" s="31">
        <f t="shared" ca="1" si="45"/>
        <v>0</v>
      </c>
    </row>
    <row r="57" spans="2:31"/>
    <row r="58" spans="2:31"/>
    <row r="59" spans="2:31">
      <c r="B59" s="7" t="s">
        <v>457</v>
      </c>
      <c r="G59" s="13">
        <f t="shared" ref="G59:W59" si="46">ROUND(G26+G41-G56,0)</f>
        <v>0</v>
      </c>
      <c r="H59" s="13">
        <f t="shared" si="46"/>
        <v>0</v>
      </c>
      <c r="I59" s="13">
        <f t="shared" si="46"/>
        <v>0</v>
      </c>
      <c r="J59" s="13">
        <f t="shared" si="46"/>
        <v>0</v>
      </c>
      <c r="K59" s="13">
        <f t="shared" ca="1" si="46"/>
        <v>0</v>
      </c>
      <c r="L59" s="13">
        <f t="shared" ca="1" si="46"/>
        <v>0</v>
      </c>
      <c r="M59" s="13">
        <f t="shared" ca="1" si="46"/>
        <v>0</v>
      </c>
      <c r="N59" s="13">
        <f t="shared" ca="1" si="46"/>
        <v>0</v>
      </c>
      <c r="O59" s="13">
        <f t="shared" ca="1" si="46"/>
        <v>0</v>
      </c>
      <c r="P59" s="13">
        <f t="shared" ca="1" si="46"/>
        <v>0</v>
      </c>
      <c r="Q59" s="13">
        <f t="shared" ca="1" si="46"/>
        <v>0</v>
      </c>
      <c r="R59" s="13">
        <f t="shared" ca="1" si="46"/>
        <v>0</v>
      </c>
      <c r="S59" s="13">
        <f t="shared" ca="1" si="46"/>
        <v>0</v>
      </c>
      <c r="T59" s="13">
        <f t="shared" ca="1" si="46"/>
        <v>0</v>
      </c>
      <c r="U59" s="13">
        <f t="shared" ca="1" si="46"/>
        <v>0</v>
      </c>
      <c r="V59" s="13">
        <f t="shared" ca="1" si="46"/>
        <v>0</v>
      </c>
      <c r="W59" s="13">
        <f t="shared" ca="1" si="46"/>
        <v>0</v>
      </c>
      <c r="X59" s="13">
        <f ca="1">ROUND(X26+X41-X56,0)</f>
        <v>0</v>
      </c>
      <c r="Y59" s="13">
        <f t="shared" ref="Y59:AA59" ca="1" si="47">ROUND(Y26+Y41-Y56,0)</f>
        <v>0</v>
      </c>
      <c r="Z59" s="13">
        <f t="shared" ca="1" si="47"/>
        <v>0</v>
      </c>
      <c r="AA59" s="13">
        <f t="shared" ca="1" si="47"/>
        <v>0</v>
      </c>
      <c r="AB59" s="13">
        <f t="shared" ref="AB59:AE59" ca="1" si="48">ROUND(AB26+AB41-AB56,0)</f>
        <v>0</v>
      </c>
      <c r="AC59" s="13">
        <f t="shared" ca="1" si="48"/>
        <v>0</v>
      </c>
      <c r="AD59" s="13">
        <f t="shared" ca="1" si="48"/>
        <v>0</v>
      </c>
      <c r="AE59" s="13">
        <f t="shared" ca="1" si="48"/>
        <v>0</v>
      </c>
    </row>
    <row r="60" spans="2:31">
      <c r="B60" s="1" t="s">
        <v>458</v>
      </c>
      <c r="H60" s="5">
        <f>ROUND(G59-H59,0)</f>
        <v>0</v>
      </c>
      <c r="I60" s="5">
        <f>ROUND(H59-I59,0)</f>
        <v>0</v>
      </c>
      <c r="J60" s="5">
        <f>IF(Rok_n="",0,ROUND(I59-J59,0))</f>
        <v>0</v>
      </c>
      <c r="K60" s="5">
        <f ca="1">ROUND(J59-K59,0)</f>
        <v>0</v>
      </c>
      <c r="L60" s="5">
        <f t="shared" ref="L60:W60" ca="1" si="49">ROUND(K59-L59,0)</f>
        <v>0</v>
      </c>
      <c r="M60" s="5">
        <f t="shared" ca="1" si="49"/>
        <v>0</v>
      </c>
      <c r="N60" s="5">
        <f t="shared" ca="1" si="49"/>
        <v>0</v>
      </c>
      <c r="O60" s="5">
        <f t="shared" ca="1" si="49"/>
        <v>0</v>
      </c>
      <c r="P60" s="5">
        <f t="shared" ca="1" si="49"/>
        <v>0</v>
      </c>
      <c r="Q60" s="5">
        <f t="shared" ca="1" si="49"/>
        <v>0</v>
      </c>
      <c r="R60" s="5">
        <f t="shared" ca="1" si="49"/>
        <v>0</v>
      </c>
      <c r="S60" s="5">
        <f t="shared" ca="1" si="49"/>
        <v>0</v>
      </c>
      <c r="T60" s="5">
        <f t="shared" ca="1" si="49"/>
        <v>0</v>
      </c>
      <c r="U60" s="5">
        <f t="shared" ca="1" si="49"/>
        <v>0</v>
      </c>
      <c r="V60" s="5">
        <f t="shared" ca="1" si="49"/>
        <v>0</v>
      </c>
      <c r="W60" s="5">
        <f t="shared" ca="1" si="49"/>
        <v>0</v>
      </c>
      <c r="X60" s="5">
        <f ca="1">ROUND(W59-X59,0)</f>
        <v>0</v>
      </c>
      <c r="Y60" s="5">
        <f t="shared" ref="Y60:AA60" ca="1" si="50">ROUND(X59-Y59,0)</f>
        <v>0</v>
      </c>
      <c r="Z60" s="5">
        <f t="shared" ca="1" si="50"/>
        <v>0</v>
      </c>
      <c r="AA60" s="5">
        <f t="shared" ca="1" si="50"/>
        <v>0</v>
      </c>
      <c r="AB60" s="5">
        <f t="shared" ref="AB60" ca="1" si="51">ROUND(AA59-AB59,0)</f>
        <v>0</v>
      </c>
      <c r="AC60" s="5">
        <f t="shared" ref="AC60" ca="1" si="52">ROUND(AB59-AC59,0)</f>
        <v>0</v>
      </c>
      <c r="AD60" s="5">
        <f t="shared" ref="AD60" ca="1" si="53">ROUND(AC59-AD59,0)</f>
        <v>0</v>
      </c>
      <c r="AE60" s="5">
        <f t="shared" ref="AE60" ca="1" si="54">ROUND(AD59-AE59,0)</f>
        <v>0</v>
      </c>
    </row>
    <row r="61" spans="2:31"/>
    <row r="62" spans="2:31"/>
    <row r="63" spans="2:31" ht="14.5">
      <c r="B63" s="32" t="s">
        <v>277</v>
      </c>
      <c r="C63" s="32"/>
      <c r="D63" s="32"/>
      <c r="E63" s="32"/>
      <c r="F63" s="32"/>
      <c r="G63" s="32">
        <f t="shared" ref="G63:AE63" ca="1" si="55">LataProjekcji</f>
        <v>0</v>
      </c>
      <c r="H63" s="32">
        <f t="shared" ca="1" si="55"/>
        <v>0</v>
      </c>
      <c r="I63" s="32">
        <f t="shared" ca="1" si="55"/>
        <v>0</v>
      </c>
      <c r="J63" s="47" t="str">
        <f t="shared" si="55"/>
        <v/>
      </c>
      <c r="K63" s="32" t="str">
        <f t="shared" si="55"/>
        <v>Uzupełnij dane</v>
      </c>
      <c r="L63" s="32" t="str">
        <f t="shared" si="55"/>
        <v/>
      </c>
      <c r="M63" s="32" t="str">
        <f t="shared" si="55"/>
        <v/>
      </c>
      <c r="N63" s="32" t="str">
        <f t="shared" si="55"/>
        <v/>
      </c>
      <c r="O63" s="32" t="str">
        <f t="shared" si="55"/>
        <v/>
      </c>
      <c r="P63" s="32" t="str">
        <f t="shared" si="55"/>
        <v/>
      </c>
      <c r="Q63" s="32" t="str">
        <f t="shared" si="55"/>
        <v/>
      </c>
      <c r="R63" s="32" t="str">
        <f t="shared" si="55"/>
        <v/>
      </c>
      <c r="S63" s="32" t="str">
        <f t="shared" si="55"/>
        <v/>
      </c>
      <c r="T63" s="32" t="str">
        <f t="shared" si="55"/>
        <v/>
      </c>
      <c r="U63" s="32" t="str">
        <f t="shared" si="55"/>
        <v/>
      </c>
      <c r="V63" s="32" t="str">
        <f t="shared" si="55"/>
        <v/>
      </c>
      <c r="W63" s="32" t="str">
        <f t="shared" si="55"/>
        <v/>
      </c>
      <c r="X63" s="32" t="str">
        <f t="shared" si="55"/>
        <v/>
      </c>
      <c r="Y63" s="32" t="str">
        <f t="shared" si="55"/>
        <v/>
      </c>
      <c r="Z63" s="32" t="str">
        <f t="shared" si="55"/>
        <v/>
      </c>
      <c r="AA63" s="32" t="str">
        <f t="shared" si="55"/>
        <v/>
      </c>
      <c r="AB63" s="32" t="str">
        <f t="shared" si="55"/>
        <v/>
      </c>
      <c r="AC63" s="32" t="str">
        <f t="shared" si="55"/>
        <v/>
      </c>
      <c r="AD63" s="32" t="str">
        <f t="shared" si="55"/>
        <v/>
      </c>
      <c r="AE63" s="32" t="str">
        <f t="shared" si="55"/>
        <v/>
      </c>
    </row>
    <row r="64" spans="2:31"/>
    <row r="65" spans="2:31">
      <c r="B65" s="235" t="s">
        <v>444</v>
      </c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</row>
    <row r="66" spans="2:31">
      <c r="B66" s="204" t="s">
        <v>445</v>
      </c>
      <c r="C66" s="205"/>
      <c r="D66" s="205"/>
      <c r="E66" s="205"/>
      <c r="F66" s="205"/>
      <c r="G66" s="206"/>
      <c r="H66" s="206"/>
      <c r="I66" s="206"/>
      <c r="J66" s="206"/>
      <c r="K66" s="207">
        <f>IFERROR(ROUND((K67/K68)*K69,0),0)</f>
        <v>0</v>
      </c>
      <c r="L66" s="207">
        <f t="shared" ref="L66:W66" ca="1" si="56">IFERROR(ROUND((L67/L68)*L69,0),0)</f>
        <v>0</v>
      </c>
      <c r="M66" s="207">
        <f t="shared" ca="1" si="56"/>
        <v>0</v>
      </c>
      <c r="N66" s="207">
        <f t="shared" ca="1" si="56"/>
        <v>0</v>
      </c>
      <c r="O66" s="207">
        <f t="shared" ca="1" si="56"/>
        <v>0</v>
      </c>
      <c r="P66" s="207">
        <f t="shared" ca="1" si="56"/>
        <v>0</v>
      </c>
      <c r="Q66" s="207">
        <f t="shared" ca="1" si="56"/>
        <v>0</v>
      </c>
      <c r="R66" s="207">
        <f t="shared" ca="1" si="56"/>
        <v>0</v>
      </c>
      <c r="S66" s="207">
        <f t="shared" ca="1" si="56"/>
        <v>0</v>
      </c>
      <c r="T66" s="207">
        <f t="shared" ca="1" si="56"/>
        <v>0</v>
      </c>
      <c r="U66" s="207">
        <f t="shared" ca="1" si="56"/>
        <v>0</v>
      </c>
      <c r="V66" s="207">
        <f t="shared" ca="1" si="56"/>
        <v>0</v>
      </c>
      <c r="W66" s="207">
        <f t="shared" ca="1" si="56"/>
        <v>0</v>
      </c>
      <c r="X66" s="207">
        <f ca="1">IFERROR(ROUND((X67/X68)*X69,0),0)</f>
        <v>0</v>
      </c>
      <c r="Y66" s="207">
        <f t="shared" ref="Y66:AA66" ca="1" si="57">IFERROR(ROUND((Y67/Y68)*Y69,0),0)</f>
        <v>0</v>
      </c>
      <c r="Z66" s="207">
        <f t="shared" ca="1" si="57"/>
        <v>0</v>
      </c>
      <c r="AA66" s="207">
        <f t="shared" ca="1" si="57"/>
        <v>0</v>
      </c>
      <c r="AB66" s="207">
        <f t="shared" ref="AB66:AE66" si="58">IFERROR(ROUND((AB67/AB68)*AB69,0),0)</f>
        <v>0</v>
      </c>
      <c r="AC66" s="207">
        <f t="shared" si="58"/>
        <v>0</v>
      </c>
      <c r="AD66" s="207">
        <f t="shared" si="58"/>
        <v>0</v>
      </c>
      <c r="AE66" s="207">
        <f t="shared" si="58"/>
        <v>0</v>
      </c>
    </row>
    <row r="67" spans="2:31">
      <c r="B67" s="208" t="s">
        <v>446</v>
      </c>
      <c r="C67" s="209"/>
      <c r="D67" s="209"/>
      <c r="E67" s="209"/>
      <c r="F67" s="209"/>
      <c r="G67" s="209"/>
      <c r="H67" s="209"/>
      <c r="I67" s="209"/>
      <c r="J67" s="209"/>
      <c r="K67" s="210" t="str">
        <f>IF(ISBLANK(Założenia!K42),"",Założenia!K42)</f>
        <v/>
      </c>
      <c r="L67" s="210" t="str">
        <f>IF(ISBLANK(Założenia!L42),"",Założenia!L42)</f>
        <v/>
      </c>
      <c r="M67" s="210" t="str">
        <f>IF(ISBLANK(Założenia!M42),"",Założenia!M42)</f>
        <v/>
      </c>
      <c r="N67" s="210" t="str">
        <f>IF(ISBLANK(Założenia!N42),"",Założenia!N42)</f>
        <v/>
      </c>
      <c r="O67" s="210" t="str">
        <f>IF(ISBLANK(Założenia!O42),"",Założenia!O42)</f>
        <v/>
      </c>
      <c r="P67" s="210" t="str">
        <f>IF(ISBLANK(Założenia!P42),"",Założenia!P42)</f>
        <v/>
      </c>
      <c r="Q67" s="210" t="str">
        <f>IF(ISBLANK(Założenia!Q42),"",Założenia!Q42)</f>
        <v/>
      </c>
      <c r="R67" s="210" t="str">
        <f>IF(ISBLANK(Założenia!R42),"",Założenia!R42)</f>
        <v/>
      </c>
      <c r="S67" s="210" t="str">
        <f>IF(ISBLANK(Założenia!S42),"",Założenia!S42)</f>
        <v/>
      </c>
      <c r="T67" s="210" t="str">
        <f>IF(ISBLANK(Założenia!T42),"",Założenia!T42)</f>
        <v/>
      </c>
      <c r="U67" s="210" t="str">
        <f>IF(ISBLANK(Założenia!U42),"",Założenia!U42)</f>
        <v/>
      </c>
      <c r="V67" s="210" t="str">
        <f>IF(ISBLANK(Założenia!V42),"",Założenia!V42)</f>
        <v/>
      </c>
      <c r="W67" s="210" t="str">
        <f>IF(ISBLANK(Założenia!W42),"",Założenia!W42)</f>
        <v/>
      </c>
      <c r="X67" s="210" t="str">
        <f>IF(ISBLANK(Założenia!X42),"",Założenia!X42)</f>
        <v/>
      </c>
      <c r="Y67" s="210" t="str">
        <f>IF(ISBLANK(Założenia!Y42),"",Założenia!Y42)</f>
        <v/>
      </c>
      <c r="Z67" s="210" t="str">
        <f>IF(ISBLANK(Założenia!Z42),"",Założenia!Z42)</f>
        <v/>
      </c>
      <c r="AA67" s="210" t="str">
        <f>IF(ISBLANK(Założenia!AA42),"",Założenia!AA42)</f>
        <v/>
      </c>
      <c r="AB67" s="210" t="str">
        <f>IF(ISBLANK(Założenia!AB42),"",Założenia!AB42)</f>
        <v/>
      </c>
      <c r="AC67" s="210" t="str">
        <f>IF(ISBLANK(Założenia!AC42),"",Założenia!AC42)</f>
        <v/>
      </c>
      <c r="AD67" s="210" t="str">
        <f>IF(ISBLANK(Założenia!AD42),"",Założenia!AD42)</f>
        <v/>
      </c>
      <c r="AE67" s="210" t="str">
        <f>IF(ISBLANK(Założenia!AE42),"",Założenia!AE42)</f>
        <v/>
      </c>
    </row>
    <row r="68" spans="2:31">
      <c r="B68" s="37" t="s">
        <v>447</v>
      </c>
      <c r="C68" s="52"/>
      <c r="D68" s="52"/>
      <c r="E68" s="52"/>
      <c r="F68" s="52"/>
      <c r="G68" s="52"/>
      <c r="H68" s="52"/>
      <c r="I68" s="52"/>
      <c r="J68" s="52"/>
      <c r="K68" s="52" t="str">
        <f t="shared" ref="K68:AE68" si="59">dni</f>
        <v/>
      </c>
      <c r="L68" s="52" t="str">
        <f t="shared" si="59"/>
        <v/>
      </c>
      <c r="M68" s="52" t="str">
        <f t="shared" si="59"/>
        <v/>
      </c>
      <c r="N68" s="52" t="str">
        <f t="shared" si="59"/>
        <v/>
      </c>
      <c r="O68" s="52" t="str">
        <f t="shared" si="59"/>
        <v/>
      </c>
      <c r="P68" s="52" t="str">
        <f t="shared" si="59"/>
        <v/>
      </c>
      <c r="Q68" s="52" t="str">
        <f t="shared" si="59"/>
        <v/>
      </c>
      <c r="R68" s="52" t="str">
        <f t="shared" si="59"/>
        <v/>
      </c>
      <c r="S68" s="52" t="str">
        <f t="shared" si="59"/>
        <v/>
      </c>
      <c r="T68" s="52" t="str">
        <f t="shared" si="59"/>
        <v/>
      </c>
      <c r="U68" s="52" t="str">
        <f t="shared" si="59"/>
        <v/>
      </c>
      <c r="V68" s="52" t="str">
        <f t="shared" si="59"/>
        <v/>
      </c>
      <c r="W68" s="52" t="str">
        <f t="shared" si="59"/>
        <v/>
      </c>
      <c r="X68" s="52" t="str">
        <f t="shared" si="59"/>
        <v/>
      </c>
      <c r="Y68" s="52" t="str">
        <f t="shared" si="59"/>
        <v/>
      </c>
      <c r="Z68" s="52" t="str">
        <f t="shared" si="59"/>
        <v/>
      </c>
      <c r="AA68" s="52" t="str">
        <f t="shared" si="59"/>
        <v/>
      </c>
      <c r="AB68" s="52" t="str">
        <f t="shared" si="59"/>
        <v/>
      </c>
      <c r="AC68" s="52" t="str">
        <f t="shared" si="59"/>
        <v/>
      </c>
      <c r="AD68" s="52" t="str">
        <f t="shared" si="59"/>
        <v/>
      </c>
      <c r="AE68" s="52" t="str">
        <f t="shared" si="59"/>
        <v/>
      </c>
    </row>
    <row r="69" spans="2:31">
      <c r="B69" s="37" t="s">
        <v>639</v>
      </c>
      <c r="C69" s="211"/>
      <c r="D69" s="211"/>
      <c r="E69" s="211"/>
      <c r="F69" s="211"/>
      <c r="G69" s="33"/>
      <c r="H69" s="33"/>
      <c r="I69" s="33"/>
      <c r="J69" s="33"/>
      <c r="K69" s="33">
        <f>ROUND(('Ocena kondycji finansowej'!K164-'Ocena kondycji finansowej'!K165),0)</f>
        <v>0</v>
      </c>
      <c r="L69" s="33">
        <f ca="1">ROUND(('Ocena kondycji finansowej'!L164-'Ocena kondycji finansowej'!L165),0)</f>
        <v>0</v>
      </c>
      <c r="M69" s="33">
        <f ca="1">ROUND(('Ocena kondycji finansowej'!M164-'Ocena kondycji finansowej'!M165),0)</f>
        <v>0</v>
      </c>
      <c r="N69" s="33">
        <f ca="1">ROUND(('Ocena kondycji finansowej'!N164-'Ocena kondycji finansowej'!N165),0)</f>
        <v>0</v>
      </c>
      <c r="O69" s="33">
        <f ca="1">ROUND(('Ocena kondycji finansowej'!O164-'Ocena kondycji finansowej'!O165),0)</f>
        <v>0</v>
      </c>
      <c r="P69" s="33">
        <f ca="1">ROUND(('Ocena kondycji finansowej'!P164-'Ocena kondycji finansowej'!P165),0)</f>
        <v>0</v>
      </c>
      <c r="Q69" s="33">
        <f ca="1">ROUND(('Ocena kondycji finansowej'!Q164-'Ocena kondycji finansowej'!Q165),0)</f>
        <v>0</v>
      </c>
      <c r="R69" s="33">
        <f ca="1">ROUND(('Ocena kondycji finansowej'!R164-'Ocena kondycji finansowej'!R165),0)</f>
        <v>0</v>
      </c>
      <c r="S69" s="33">
        <f ca="1">ROUND(('Ocena kondycji finansowej'!S164-'Ocena kondycji finansowej'!S165),0)</f>
        <v>0</v>
      </c>
      <c r="T69" s="33">
        <f ca="1">ROUND(('Ocena kondycji finansowej'!T164-'Ocena kondycji finansowej'!T165),0)</f>
        <v>0</v>
      </c>
      <c r="U69" s="33">
        <f ca="1">ROUND(('Ocena kondycji finansowej'!U164-'Ocena kondycji finansowej'!U165),0)</f>
        <v>0</v>
      </c>
      <c r="V69" s="33">
        <f ca="1">ROUND(('Ocena kondycji finansowej'!V164-'Ocena kondycji finansowej'!V165),0)</f>
        <v>0</v>
      </c>
      <c r="W69" s="33">
        <f ca="1">ROUND(('Ocena kondycji finansowej'!W164-'Ocena kondycji finansowej'!W165),0)</f>
        <v>0</v>
      </c>
      <c r="X69" s="33">
        <f ca="1">ROUND(('Ocena kondycji finansowej'!X164-'Ocena kondycji finansowej'!X165),0)</f>
        <v>0</v>
      </c>
      <c r="Y69" s="33">
        <f ca="1">ROUND(('Ocena kondycji finansowej'!AC164-'Ocena kondycji finansowej'!AC165),0)</f>
        <v>0</v>
      </c>
      <c r="Z69" s="33">
        <f ca="1">ROUND(('Ocena kondycji finansowej'!AD164-'Ocena kondycji finansowej'!AD165),0)</f>
        <v>0</v>
      </c>
      <c r="AA69" s="33">
        <f ca="1">ROUND(('Ocena kondycji finansowej'!AE164-'Ocena kondycji finansowej'!AE165),0)</f>
        <v>0</v>
      </c>
      <c r="AB69" s="33">
        <f>ROUND(('Ocena kondycji finansowej'!AF164-'Ocena kondycji finansowej'!AF165),0)</f>
        <v>0</v>
      </c>
      <c r="AC69" s="33">
        <f>ROUND(('Ocena kondycji finansowej'!AG164-'Ocena kondycji finansowej'!AG165),0)</f>
        <v>0</v>
      </c>
      <c r="AD69" s="33">
        <f>ROUND(('Ocena kondycji finansowej'!AH164-'Ocena kondycji finansowej'!AH165),0)</f>
        <v>0</v>
      </c>
      <c r="AE69" s="33">
        <f>ROUND(('Ocena kondycji finansowej'!AI164-'Ocena kondycji finansowej'!AI165),0)</f>
        <v>0</v>
      </c>
    </row>
    <row r="70" spans="2:31"/>
    <row r="71" spans="2:31">
      <c r="B71" s="29" t="s">
        <v>449</v>
      </c>
      <c r="C71" s="30"/>
      <c r="D71" s="30"/>
      <c r="E71" s="30"/>
      <c r="F71" s="30"/>
      <c r="G71" s="31"/>
      <c r="H71" s="31"/>
      <c r="I71" s="31"/>
      <c r="J71" s="31"/>
      <c r="K71" s="31">
        <f>ROUND(K66,0)</f>
        <v>0</v>
      </c>
      <c r="L71" s="31">
        <f t="shared" ref="L71:W71" ca="1" si="60">ROUND(L66,0)</f>
        <v>0</v>
      </c>
      <c r="M71" s="31">
        <f t="shared" ca="1" si="60"/>
        <v>0</v>
      </c>
      <c r="N71" s="31">
        <f t="shared" ca="1" si="60"/>
        <v>0</v>
      </c>
      <c r="O71" s="31">
        <f t="shared" ca="1" si="60"/>
        <v>0</v>
      </c>
      <c r="P71" s="31">
        <f t="shared" ca="1" si="60"/>
        <v>0</v>
      </c>
      <c r="Q71" s="31">
        <f t="shared" ca="1" si="60"/>
        <v>0</v>
      </c>
      <c r="R71" s="31">
        <f t="shared" ca="1" si="60"/>
        <v>0</v>
      </c>
      <c r="S71" s="31">
        <f t="shared" ca="1" si="60"/>
        <v>0</v>
      </c>
      <c r="T71" s="31">
        <f t="shared" ca="1" si="60"/>
        <v>0</v>
      </c>
      <c r="U71" s="31">
        <f t="shared" ca="1" si="60"/>
        <v>0</v>
      </c>
      <c r="V71" s="31">
        <f t="shared" ca="1" si="60"/>
        <v>0</v>
      </c>
      <c r="W71" s="31">
        <f t="shared" ca="1" si="60"/>
        <v>0</v>
      </c>
      <c r="X71" s="31">
        <f ca="1">ROUND(X66,0)</f>
        <v>0</v>
      </c>
      <c r="Y71" s="31">
        <f t="shared" ref="Y71:AA71" ca="1" si="61">ROUND(Y66,0)</f>
        <v>0</v>
      </c>
      <c r="Z71" s="31">
        <f t="shared" ca="1" si="61"/>
        <v>0</v>
      </c>
      <c r="AA71" s="31">
        <f t="shared" ca="1" si="61"/>
        <v>0</v>
      </c>
      <c r="AB71" s="31">
        <f t="shared" ref="AB71:AE71" si="62">ROUND(AB66,0)</f>
        <v>0</v>
      </c>
      <c r="AC71" s="31">
        <f t="shared" si="62"/>
        <v>0</v>
      </c>
      <c r="AD71" s="31">
        <f t="shared" si="62"/>
        <v>0</v>
      </c>
      <c r="AE71" s="31">
        <f t="shared" si="62"/>
        <v>0</v>
      </c>
    </row>
    <row r="72" spans="2:31">
      <c r="L72" s="5"/>
    </row>
    <row r="73" spans="2:31"/>
    <row r="74" spans="2:31">
      <c r="B74" s="235" t="s">
        <v>450</v>
      </c>
      <c r="C74" s="230"/>
      <c r="D74" s="230"/>
      <c r="E74" s="230"/>
      <c r="F74" s="230"/>
      <c r="G74" s="231">
        <f t="shared" ref="G74:AE74" ca="1" si="63">LataProjekcji</f>
        <v>0</v>
      </c>
      <c r="H74" s="231">
        <f t="shared" ca="1" si="63"/>
        <v>0</v>
      </c>
      <c r="I74" s="231">
        <f t="shared" ca="1" si="63"/>
        <v>0</v>
      </c>
      <c r="J74" s="237" t="str">
        <f t="shared" si="63"/>
        <v/>
      </c>
      <c r="K74" s="231" t="str">
        <f t="shared" si="63"/>
        <v>Uzupełnij dane</v>
      </c>
      <c r="L74" s="231" t="str">
        <f t="shared" si="63"/>
        <v/>
      </c>
      <c r="M74" s="231" t="str">
        <f t="shared" si="63"/>
        <v/>
      </c>
      <c r="N74" s="231" t="str">
        <f t="shared" si="63"/>
        <v/>
      </c>
      <c r="O74" s="231" t="str">
        <f t="shared" si="63"/>
        <v/>
      </c>
      <c r="P74" s="231" t="str">
        <f t="shared" si="63"/>
        <v/>
      </c>
      <c r="Q74" s="231" t="str">
        <f t="shared" si="63"/>
        <v/>
      </c>
      <c r="R74" s="231" t="str">
        <f t="shared" si="63"/>
        <v/>
      </c>
      <c r="S74" s="231" t="str">
        <f t="shared" si="63"/>
        <v/>
      </c>
      <c r="T74" s="231" t="str">
        <f t="shared" si="63"/>
        <v/>
      </c>
      <c r="U74" s="231" t="str">
        <f t="shared" si="63"/>
        <v/>
      </c>
      <c r="V74" s="231" t="str">
        <f t="shared" si="63"/>
        <v/>
      </c>
      <c r="W74" s="231" t="str">
        <f t="shared" si="63"/>
        <v/>
      </c>
      <c r="X74" s="231" t="str">
        <f t="shared" si="63"/>
        <v/>
      </c>
      <c r="Y74" s="231" t="str">
        <f t="shared" si="63"/>
        <v/>
      </c>
      <c r="Z74" s="231" t="str">
        <f t="shared" si="63"/>
        <v/>
      </c>
      <c r="AA74" s="231" t="str">
        <f t="shared" si="63"/>
        <v/>
      </c>
      <c r="AB74" s="231" t="str">
        <f t="shared" si="63"/>
        <v/>
      </c>
      <c r="AC74" s="231" t="str">
        <f t="shared" si="63"/>
        <v/>
      </c>
      <c r="AD74" s="231" t="str">
        <f t="shared" si="63"/>
        <v/>
      </c>
      <c r="AE74" s="231" t="str">
        <f t="shared" si="63"/>
        <v/>
      </c>
    </row>
    <row r="75" spans="2:31">
      <c r="B75" s="204" t="s">
        <v>445</v>
      </c>
      <c r="C75" s="205"/>
      <c r="D75" s="205"/>
      <c r="E75" s="205"/>
      <c r="F75" s="205"/>
      <c r="G75" s="206"/>
      <c r="H75" s="206"/>
      <c r="I75" s="206"/>
      <c r="J75" s="206"/>
      <c r="K75" s="207">
        <f>IFERROR(ROUND((K76/K77)*K78,0),0)</f>
        <v>0</v>
      </c>
      <c r="L75" s="207">
        <f t="shared" ref="L75:W75" si="64">IFERROR(ROUND((L76/L77)*L78,0),0)</f>
        <v>0</v>
      </c>
      <c r="M75" s="207">
        <f t="shared" si="64"/>
        <v>0</v>
      </c>
      <c r="N75" s="207">
        <f t="shared" si="64"/>
        <v>0</v>
      </c>
      <c r="O75" s="207">
        <f t="shared" si="64"/>
        <v>0</v>
      </c>
      <c r="P75" s="207">
        <f t="shared" si="64"/>
        <v>0</v>
      </c>
      <c r="Q75" s="207">
        <f t="shared" si="64"/>
        <v>0</v>
      </c>
      <c r="R75" s="207">
        <f t="shared" si="64"/>
        <v>0</v>
      </c>
      <c r="S75" s="207">
        <f t="shared" si="64"/>
        <v>0</v>
      </c>
      <c r="T75" s="207">
        <f t="shared" si="64"/>
        <v>0</v>
      </c>
      <c r="U75" s="207">
        <f t="shared" si="64"/>
        <v>0</v>
      </c>
      <c r="V75" s="207">
        <f t="shared" si="64"/>
        <v>0</v>
      </c>
      <c r="W75" s="207">
        <f t="shared" si="64"/>
        <v>0</v>
      </c>
      <c r="X75" s="207">
        <f>IFERROR(ROUND((X76/X77)*X78,0),0)</f>
        <v>0</v>
      </c>
      <c r="Y75" s="207">
        <f t="shared" ref="Y75:AA75" si="65">IFERROR(ROUND((Y76/Y77)*Y78,0),0)</f>
        <v>0</v>
      </c>
      <c r="Z75" s="207">
        <f t="shared" si="65"/>
        <v>0</v>
      </c>
      <c r="AA75" s="207">
        <f t="shared" si="65"/>
        <v>0</v>
      </c>
      <c r="AB75" s="207">
        <f t="shared" ref="AB75:AE75" si="66">IFERROR(ROUND((AB76/AB77)*AB78,0),0)</f>
        <v>0</v>
      </c>
      <c r="AC75" s="207">
        <f t="shared" si="66"/>
        <v>0</v>
      </c>
      <c r="AD75" s="207">
        <f t="shared" si="66"/>
        <v>0</v>
      </c>
      <c r="AE75" s="207">
        <f t="shared" si="66"/>
        <v>0</v>
      </c>
    </row>
    <row r="76" spans="2:31">
      <c r="B76" s="208" t="s">
        <v>451</v>
      </c>
      <c r="C76" s="209"/>
      <c r="D76" s="209"/>
      <c r="E76" s="209"/>
      <c r="F76" s="209"/>
      <c r="G76" s="209"/>
      <c r="H76" s="209"/>
      <c r="I76" s="209"/>
      <c r="J76" s="209"/>
      <c r="K76" s="210" t="str">
        <f>IF(ISBLANK(Założenia!K41),"",Założenia!K41)</f>
        <v/>
      </c>
      <c r="L76" s="210" t="str">
        <f>IF(ISBLANK(Założenia!L41),"",Założenia!L41)</f>
        <v/>
      </c>
      <c r="M76" s="210" t="str">
        <f>IF(ISBLANK(Założenia!M41),"",Założenia!M41)</f>
        <v/>
      </c>
      <c r="N76" s="210" t="str">
        <f>IF(ISBLANK(Założenia!N41),"",Założenia!N41)</f>
        <v/>
      </c>
      <c r="O76" s="210" t="str">
        <f>IF(ISBLANK(Założenia!O41),"",Założenia!O41)</f>
        <v/>
      </c>
      <c r="P76" s="210" t="str">
        <f>IF(ISBLANK(Założenia!P41),"",Założenia!P41)</f>
        <v/>
      </c>
      <c r="Q76" s="210" t="str">
        <f>IF(ISBLANK(Założenia!Q41),"",Założenia!Q41)</f>
        <v/>
      </c>
      <c r="R76" s="210" t="str">
        <f>IF(ISBLANK(Założenia!R41),"",Założenia!R41)</f>
        <v/>
      </c>
      <c r="S76" s="210" t="str">
        <f>IF(ISBLANK(Założenia!S41),"",Założenia!S41)</f>
        <v/>
      </c>
      <c r="T76" s="210" t="str">
        <f>IF(ISBLANK(Założenia!T41),"",Założenia!T41)</f>
        <v/>
      </c>
      <c r="U76" s="210" t="str">
        <f>IF(ISBLANK(Założenia!U41),"",Założenia!U41)</f>
        <v/>
      </c>
      <c r="V76" s="210" t="str">
        <f>IF(ISBLANK(Założenia!V41),"",Założenia!V41)</f>
        <v/>
      </c>
      <c r="W76" s="210" t="str">
        <f>IF(ISBLANK(Założenia!W41),"",Założenia!W41)</f>
        <v/>
      </c>
      <c r="X76" s="210" t="str">
        <f>IF(ISBLANK(Założenia!X41),"",Założenia!X41)</f>
        <v/>
      </c>
      <c r="Y76" s="210" t="str">
        <f>IF(ISBLANK(Założenia!Y41),"",Założenia!Y41)</f>
        <v/>
      </c>
      <c r="Z76" s="210" t="str">
        <f>IF(ISBLANK(Założenia!Z41),"",Założenia!Z41)</f>
        <v/>
      </c>
      <c r="AA76" s="210" t="str">
        <f>IF(ISBLANK(Założenia!AA41),"",Założenia!AA41)</f>
        <v/>
      </c>
      <c r="AB76" s="210" t="str">
        <f>IF(ISBLANK(Założenia!AB41),"",Założenia!AB41)</f>
        <v/>
      </c>
      <c r="AC76" s="210" t="str">
        <f>IF(ISBLANK(Założenia!AC41),"",Założenia!AC41)</f>
        <v/>
      </c>
      <c r="AD76" s="210" t="str">
        <f>IF(ISBLANK(Założenia!AD41),"",Założenia!AD41)</f>
        <v/>
      </c>
      <c r="AE76" s="210" t="str">
        <f>IF(ISBLANK(Założenia!AE41),"",Założenia!AE41)</f>
        <v/>
      </c>
    </row>
    <row r="77" spans="2:31">
      <c r="B77" s="37" t="s">
        <v>447</v>
      </c>
      <c r="C77" s="52"/>
      <c r="D77" s="52"/>
      <c r="E77" s="52"/>
      <c r="F77" s="52"/>
      <c r="G77" s="52"/>
      <c r="H77" s="52"/>
      <c r="I77" s="52"/>
      <c r="J77" s="52"/>
      <c r="K77" s="52" t="str">
        <f t="shared" ref="K77:AE77" si="67">dni</f>
        <v/>
      </c>
      <c r="L77" s="52" t="str">
        <f t="shared" si="67"/>
        <v/>
      </c>
      <c r="M77" s="52" t="str">
        <f t="shared" si="67"/>
        <v/>
      </c>
      <c r="N77" s="52" t="str">
        <f t="shared" si="67"/>
        <v/>
      </c>
      <c r="O77" s="52" t="str">
        <f t="shared" si="67"/>
        <v/>
      </c>
      <c r="P77" s="52" t="str">
        <f t="shared" si="67"/>
        <v/>
      </c>
      <c r="Q77" s="52" t="str">
        <f t="shared" si="67"/>
        <v/>
      </c>
      <c r="R77" s="52" t="str">
        <f t="shared" si="67"/>
        <v/>
      </c>
      <c r="S77" s="52" t="str">
        <f t="shared" si="67"/>
        <v/>
      </c>
      <c r="T77" s="52" t="str">
        <f t="shared" si="67"/>
        <v/>
      </c>
      <c r="U77" s="52" t="str">
        <f t="shared" si="67"/>
        <v/>
      </c>
      <c r="V77" s="52" t="str">
        <f t="shared" si="67"/>
        <v/>
      </c>
      <c r="W77" s="52" t="str">
        <f t="shared" si="67"/>
        <v/>
      </c>
      <c r="X77" s="52" t="str">
        <f t="shared" si="67"/>
        <v/>
      </c>
      <c r="Y77" s="52" t="str">
        <f t="shared" si="67"/>
        <v/>
      </c>
      <c r="Z77" s="52" t="str">
        <f t="shared" si="67"/>
        <v/>
      </c>
      <c r="AA77" s="52" t="str">
        <f t="shared" si="67"/>
        <v/>
      </c>
      <c r="AB77" s="52" t="str">
        <f t="shared" si="67"/>
        <v/>
      </c>
      <c r="AC77" s="52" t="str">
        <f t="shared" si="67"/>
        <v/>
      </c>
      <c r="AD77" s="52" t="str">
        <f t="shared" si="67"/>
        <v/>
      </c>
      <c r="AE77" s="52" t="str">
        <f t="shared" si="67"/>
        <v/>
      </c>
    </row>
    <row r="78" spans="2:31">
      <c r="B78" s="37" t="s">
        <v>452</v>
      </c>
      <c r="C78" s="211"/>
      <c r="D78" s="211"/>
      <c r="E78" s="211"/>
      <c r="F78" s="211"/>
      <c r="G78" s="33"/>
      <c r="H78" s="33"/>
      <c r="I78" s="33"/>
      <c r="J78" s="33"/>
      <c r="K78" s="33">
        <f>ROUND('Ocena kondycji finansowej'!K159,0)</f>
        <v>0</v>
      </c>
      <c r="L78" s="33">
        <f>ROUND('Ocena kondycji finansowej'!L159,0)</f>
        <v>0</v>
      </c>
      <c r="M78" s="33">
        <f>ROUND('Ocena kondycji finansowej'!M159,0)</f>
        <v>0</v>
      </c>
      <c r="N78" s="33">
        <f>ROUND('Ocena kondycji finansowej'!N159,0)</f>
        <v>0</v>
      </c>
      <c r="O78" s="33">
        <f>ROUND('Ocena kondycji finansowej'!O159,0)</f>
        <v>0</v>
      </c>
      <c r="P78" s="33">
        <f>ROUND('Ocena kondycji finansowej'!P159,0)</f>
        <v>0</v>
      </c>
      <c r="Q78" s="33">
        <f>ROUND('Ocena kondycji finansowej'!Q159,0)</f>
        <v>0</v>
      </c>
      <c r="R78" s="33">
        <f>ROUND('Ocena kondycji finansowej'!R159,0)</f>
        <v>0</v>
      </c>
      <c r="S78" s="33">
        <f>ROUND('Ocena kondycji finansowej'!S159,0)</f>
        <v>0</v>
      </c>
      <c r="T78" s="33">
        <f>ROUND('Ocena kondycji finansowej'!T159,0)</f>
        <v>0</v>
      </c>
      <c r="U78" s="33">
        <f>ROUND('Ocena kondycji finansowej'!U159,0)</f>
        <v>0</v>
      </c>
      <c r="V78" s="33">
        <f>ROUND('Ocena kondycji finansowej'!V159,0)</f>
        <v>0</v>
      </c>
      <c r="W78" s="33">
        <f>ROUND('Ocena kondycji finansowej'!W159,0)</f>
        <v>0</v>
      </c>
      <c r="X78" s="33">
        <f>ROUND('Ocena kondycji finansowej'!X159,0)</f>
        <v>0</v>
      </c>
      <c r="Y78" s="33">
        <f>ROUND('Ocena kondycji finansowej'!AC159,0)</f>
        <v>0</v>
      </c>
      <c r="Z78" s="33">
        <f>ROUND('Ocena kondycji finansowej'!AD159,0)</f>
        <v>0</v>
      </c>
      <c r="AA78" s="33">
        <f>ROUND('Ocena kondycji finansowej'!AE159,0)</f>
        <v>0</v>
      </c>
      <c r="AB78" s="33">
        <f>ROUND('Ocena kondycji finansowej'!AF159,0)</f>
        <v>0</v>
      </c>
      <c r="AC78" s="33">
        <f>ROUND('Ocena kondycji finansowej'!AG159,0)</f>
        <v>0</v>
      </c>
      <c r="AD78" s="33">
        <f>ROUND('Ocena kondycji finansowej'!AH159,0)</f>
        <v>0</v>
      </c>
      <c r="AE78" s="33">
        <f>ROUND('Ocena kondycji finansowej'!AI159,0)</f>
        <v>0</v>
      </c>
    </row>
    <row r="79" spans="2:31"/>
    <row r="80" spans="2:31">
      <c r="B80" s="29" t="s">
        <v>453</v>
      </c>
      <c r="C80" s="30"/>
      <c r="D80" s="30"/>
      <c r="E80" s="30"/>
      <c r="F80" s="30"/>
      <c r="G80" s="31"/>
      <c r="H80" s="31"/>
      <c r="I80" s="31"/>
      <c r="J80" s="31"/>
      <c r="K80" s="31">
        <f>ROUND(K75,0)</f>
        <v>0</v>
      </c>
      <c r="L80" s="31">
        <f t="shared" ref="L80:W80" si="68">ROUND(L75,0)</f>
        <v>0</v>
      </c>
      <c r="M80" s="31">
        <f t="shared" si="68"/>
        <v>0</v>
      </c>
      <c r="N80" s="31">
        <f t="shared" si="68"/>
        <v>0</v>
      </c>
      <c r="O80" s="31">
        <f t="shared" si="68"/>
        <v>0</v>
      </c>
      <c r="P80" s="31">
        <f t="shared" si="68"/>
        <v>0</v>
      </c>
      <c r="Q80" s="31">
        <f t="shared" si="68"/>
        <v>0</v>
      </c>
      <c r="R80" s="31">
        <f t="shared" si="68"/>
        <v>0</v>
      </c>
      <c r="S80" s="31">
        <f t="shared" si="68"/>
        <v>0</v>
      </c>
      <c r="T80" s="31">
        <f t="shared" si="68"/>
        <v>0</v>
      </c>
      <c r="U80" s="31">
        <f t="shared" si="68"/>
        <v>0</v>
      </c>
      <c r="V80" s="31">
        <f t="shared" si="68"/>
        <v>0</v>
      </c>
      <c r="W80" s="31">
        <f t="shared" si="68"/>
        <v>0</v>
      </c>
      <c r="X80" s="31">
        <f>ROUND(X75,0)</f>
        <v>0</v>
      </c>
      <c r="Y80" s="31">
        <f t="shared" ref="Y80:AA80" si="69">ROUND(Y75,0)</f>
        <v>0</v>
      </c>
      <c r="Z80" s="31">
        <f t="shared" si="69"/>
        <v>0</v>
      </c>
      <c r="AA80" s="31">
        <f t="shared" si="69"/>
        <v>0</v>
      </c>
      <c r="AB80" s="31">
        <f t="shared" ref="AB80:AE80" si="70">ROUND(AB75,0)</f>
        <v>0</v>
      </c>
      <c r="AC80" s="31">
        <f t="shared" si="70"/>
        <v>0</v>
      </c>
      <c r="AD80" s="31">
        <f t="shared" si="70"/>
        <v>0</v>
      </c>
      <c r="AE80" s="31">
        <f t="shared" si="70"/>
        <v>0</v>
      </c>
    </row>
    <row r="81" spans="2:31">
      <c r="L81" s="5"/>
    </row>
    <row r="82" spans="2:31"/>
    <row r="83" spans="2:31">
      <c r="B83" s="235" t="s">
        <v>454</v>
      </c>
      <c r="C83" s="230"/>
      <c r="D83" s="230"/>
      <c r="E83" s="230"/>
      <c r="F83" s="230"/>
      <c r="G83" s="231">
        <f t="shared" ref="G83:AE83" ca="1" si="71">LataProjekcji</f>
        <v>0</v>
      </c>
      <c r="H83" s="231">
        <f t="shared" ca="1" si="71"/>
        <v>0</v>
      </c>
      <c r="I83" s="231">
        <f t="shared" ca="1" si="71"/>
        <v>0</v>
      </c>
      <c r="J83" s="237" t="str">
        <f t="shared" si="71"/>
        <v/>
      </c>
      <c r="K83" s="231" t="str">
        <f t="shared" si="71"/>
        <v>Uzupełnij dane</v>
      </c>
      <c r="L83" s="231" t="str">
        <f t="shared" si="71"/>
        <v/>
      </c>
      <c r="M83" s="231" t="str">
        <f t="shared" si="71"/>
        <v/>
      </c>
      <c r="N83" s="231" t="str">
        <f t="shared" si="71"/>
        <v/>
      </c>
      <c r="O83" s="231" t="str">
        <f t="shared" si="71"/>
        <v/>
      </c>
      <c r="P83" s="231" t="str">
        <f t="shared" si="71"/>
        <v/>
      </c>
      <c r="Q83" s="231" t="str">
        <f t="shared" si="71"/>
        <v/>
      </c>
      <c r="R83" s="231" t="str">
        <f t="shared" si="71"/>
        <v/>
      </c>
      <c r="S83" s="231" t="str">
        <f t="shared" si="71"/>
        <v/>
      </c>
      <c r="T83" s="231" t="str">
        <f t="shared" si="71"/>
        <v/>
      </c>
      <c r="U83" s="231" t="str">
        <f t="shared" si="71"/>
        <v/>
      </c>
      <c r="V83" s="231" t="str">
        <f t="shared" si="71"/>
        <v/>
      </c>
      <c r="W83" s="231" t="str">
        <f t="shared" si="71"/>
        <v/>
      </c>
      <c r="X83" s="231" t="str">
        <f t="shared" si="71"/>
        <v/>
      </c>
      <c r="Y83" s="231" t="str">
        <f t="shared" si="71"/>
        <v/>
      </c>
      <c r="Z83" s="231" t="str">
        <f t="shared" si="71"/>
        <v/>
      </c>
      <c r="AA83" s="231" t="str">
        <f t="shared" si="71"/>
        <v/>
      </c>
      <c r="AB83" s="231" t="str">
        <f t="shared" si="71"/>
        <v/>
      </c>
      <c r="AC83" s="231" t="str">
        <f t="shared" si="71"/>
        <v/>
      </c>
      <c r="AD83" s="231" t="str">
        <f t="shared" si="71"/>
        <v/>
      </c>
      <c r="AE83" s="231" t="str">
        <f t="shared" si="71"/>
        <v/>
      </c>
    </row>
    <row r="84" spans="2:31">
      <c r="B84" s="204" t="s">
        <v>445</v>
      </c>
      <c r="C84" s="205"/>
      <c r="D84" s="205"/>
      <c r="E84" s="205"/>
      <c r="F84" s="205"/>
      <c r="G84" s="206"/>
      <c r="H84" s="206"/>
      <c r="I84" s="206"/>
      <c r="J84" s="206"/>
      <c r="K84" s="207">
        <f>IFERROR(ROUND((K85/K86)*K87,0),0)</f>
        <v>0</v>
      </c>
      <c r="L84" s="207">
        <f t="shared" ref="L84:W84" ca="1" si="72">IFERROR(ROUND((L85/L86)*L87,0),0)</f>
        <v>0</v>
      </c>
      <c r="M84" s="207">
        <f t="shared" ca="1" si="72"/>
        <v>0</v>
      </c>
      <c r="N84" s="207">
        <f t="shared" ca="1" si="72"/>
        <v>0</v>
      </c>
      <c r="O84" s="207">
        <f t="shared" ca="1" si="72"/>
        <v>0</v>
      </c>
      <c r="P84" s="207">
        <f t="shared" ca="1" si="72"/>
        <v>0</v>
      </c>
      <c r="Q84" s="207">
        <f t="shared" ca="1" si="72"/>
        <v>0</v>
      </c>
      <c r="R84" s="207">
        <f t="shared" ca="1" si="72"/>
        <v>0</v>
      </c>
      <c r="S84" s="207">
        <f t="shared" ca="1" si="72"/>
        <v>0</v>
      </c>
      <c r="T84" s="207">
        <f t="shared" ca="1" si="72"/>
        <v>0</v>
      </c>
      <c r="U84" s="207">
        <f t="shared" ca="1" si="72"/>
        <v>0</v>
      </c>
      <c r="V84" s="207">
        <f t="shared" ca="1" si="72"/>
        <v>0</v>
      </c>
      <c r="W84" s="207">
        <f t="shared" ca="1" si="72"/>
        <v>0</v>
      </c>
      <c r="X84" s="207">
        <f ca="1">IFERROR(ROUND((X85/X86)*X87,0),0)</f>
        <v>0</v>
      </c>
      <c r="Y84" s="207">
        <f t="shared" ref="Y84:AA84" ca="1" si="73">IFERROR(ROUND((Y85/Y86)*Y87,0),0)</f>
        <v>0</v>
      </c>
      <c r="Z84" s="207">
        <f t="shared" ca="1" si="73"/>
        <v>0</v>
      </c>
      <c r="AA84" s="207">
        <f t="shared" ca="1" si="73"/>
        <v>0</v>
      </c>
      <c r="AB84" s="207">
        <f t="shared" ref="AB84:AE84" si="74">IFERROR(ROUND((AB85/AB86)*AB87,0),0)</f>
        <v>0</v>
      </c>
      <c r="AC84" s="207">
        <f t="shared" si="74"/>
        <v>0</v>
      </c>
      <c r="AD84" s="207">
        <f t="shared" si="74"/>
        <v>0</v>
      </c>
      <c r="AE84" s="207">
        <f t="shared" si="74"/>
        <v>0</v>
      </c>
    </row>
    <row r="85" spans="2:31">
      <c r="B85" s="208" t="s">
        <v>455</v>
      </c>
      <c r="C85" s="209"/>
      <c r="D85" s="209"/>
      <c r="E85" s="209"/>
      <c r="F85" s="209"/>
      <c r="G85" s="209"/>
      <c r="H85" s="209"/>
      <c r="I85" s="209"/>
      <c r="J85" s="209"/>
      <c r="K85" s="210" t="str">
        <f>IF(ISBLANK(Założenia!K43),"",Założenia!K43)</f>
        <v/>
      </c>
      <c r="L85" s="210" t="str">
        <f>IF(ISBLANK(Założenia!L43),"",Założenia!L43)</f>
        <v/>
      </c>
      <c r="M85" s="210" t="str">
        <f>IF(ISBLANK(Założenia!M43),"",Założenia!M43)</f>
        <v/>
      </c>
      <c r="N85" s="210" t="str">
        <f>IF(ISBLANK(Założenia!N43),"",Założenia!N43)</f>
        <v/>
      </c>
      <c r="O85" s="210" t="str">
        <f>IF(ISBLANK(Założenia!O43),"",Założenia!O43)</f>
        <v/>
      </c>
      <c r="P85" s="210" t="str">
        <f>IF(ISBLANK(Założenia!P43),"",Założenia!P43)</f>
        <v/>
      </c>
      <c r="Q85" s="210" t="str">
        <f>IF(ISBLANK(Założenia!Q43),"",Założenia!Q43)</f>
        <v/>
      </c>
      <c r="R85" s="210" t="str">
        <f>IF(ISBLANK(Założenia!R43),"",Założenia!R43)</f>
        <v/>
      </c>
      <c r="S85" s="210" t="str">
        <f>IF(ISBLANK(Założenia!S43),"",Założenia!S43)</f>
        <v/>
      </c>
      <c r="T85" s="210" t="str">
        <f>IF(ISBLANK(Założenia!T43),"",Założenia!T43)</f>
        <v/>
      </c>
      <c r="U85" s="210" t="str">
        <f>IF(ISBLANK(Założenia!U43),"",Założenia!U43)</f>
        <v/>
      </c>
      <c r="V85" s="210" t="str">
        <f>IF(ISBLANK(Założenia!V43),"",Założenia!V43)</f>
        <v/>
      </c>
      <c r="W85" s="210" t="str">
        <f>IF(ISBLANK(Założenia!W43),"",Założenia!W43)</f>
        <v/>
      </c>
      <c r="X85" s="210" t="str">
        <f>IF(ISBLANK(Założenia!X43),"",Założenia!X43)</f>
        <v/>
      </c>
      <c r="Y85" s="210" t="str">
        <f>IF(ISBLANK(Założenia!Y43),"",Założenia!Y43)</f>
        <v/>
      </c>
      <c r="Z85" s="210" t="str">
        <f>IF(ISBLANK(Założenia!Z43),"",Założenia!Z43)</f>
        <v/>
      </c>
      <c r="AA85" s="210" t="str">
        <f>IF(ISBLANK(Założenia!AA43),"",Założenia!AA43)</f>
        <v/>
      </c>
      <c r="AB85" s="210" t="str">
        <f>IF(ISBLANK(Założenia!AB43),"",Założenia!AB43)</f>
        <v/>
      </c>
      <c r="AC85" s="210" t="str">
        <f>IF(ISBLANK(Założenia!AC43),"",Założenia!AC43)</f>
        <v/>
      </c>
      <c r="AD85" s="210" t="str">
        <f>IF(ISBLANK(Założenia!AD43),"",Założenia!AD43)</f>
        <v/>
      </c>
      <c r="AE85" s="210" t="str">
        <f>IF(ISBLANK(Założenia!AE43),"",Założenia!AE43)</f>
        <v/>
      </c>
    </row>
    <row r="86" spans="2:31">
      <c r="B86" s="37" t="s">
        <v>447</v>
      </c>
      <c r="C86" s="52"/>
      <c r="D86" s="52"/>
      <c r="E86" s="52"/>
      <c r="F86" s="52"/>
      <c r="G86" s="52"/>
      <c r="H86" s="52"/>
      <c r="I86" s="52"/>
      <c r="J86" s="52"/>
      <c r="K86" s="52" t="str">
        <f t="shared" ref="K86:AE86" si="75">dni</f>
        <v/>
      </c>
      <c r="L86" s="52" t="str">
        <f t="shared" si="75"/>
        <v/>
      </c>
      <c r="M86" s="52" t="str">
        <f t="shared" si="75"/>
        <v/>
      </c>
      <c r="N86" s="52" t="str">
        <f t="shared" si="75"/>
        <v/>
      </c>
      <c r="O86" s="52" t="str">
        <f t="shared" si="75"/>
        <v/>
      </c>
      <c r="P86" s="52" t="str">
        <f t="shared" si="75"/>
        <v/>
      </c>
      <c r="Q86" s="52" t="str">
        <f t="shared" si="75"/>
        <v/>
      </c>
      <c r="R86" s="52" t="str">
        <f t="shared" si="75"/>
        <v/>
      </c>
      <c r="S86" s="52" t="str">
        <f t="shared" si="75"/>
        <v/>
      </c>
      <c r="T86" s="52" t="str">
        <f t="shared" si="75"/>
        <v/>
      </c>
      <c r="U86" s="52" t="str">
        <f t="shared" si="75"/>
        <v/>
      </c>
      <c r="V86" s="52" t="str">
        <f t="shared" si="75"/>
        <v/>
      </c>
      <c r="W86" s="52" t="str">
        <f t="shared" si="75"/>
        <v/>
      </c>
      <c r="X86" s="52" t="str">
        <f t="shared" si="75"/>
        <v/>
      </c>
      <c r="Y86" s="52" t="str">
        <f t="shared" si="75"/>
        <v/>
      </c>
      <c r="Z86" s="52" t="str">
        <f t="shared" si="75"/>
        <v/>
      </c>
      <c r="AA86" s="52" t="str">
        <f t="shared" si="75"/>
        <v/>
      </c>
      <c r="AB86" s="52" t="str">
        <f t="shared" si="75"/>
        <v/>
      </c>
      <c r="AC86" s="52" t="str">
        <f t="shared" si="75"/>
        <v/>
      </c>
      <c r="AD86" s="52" t="str">
        <f t="shared" si="75"/>
        <v/>
      </c>
      <c r="AE86" s="52" t="str">
        <f t="shared" si="75"/>
        <v/>
      </c>
    </row>
    <row r="87" spans="2:31">
      <c r="B87" s="37" t="s">
        <v>639</v>
      </c>
      <c r="C87" s="211"/>
      <c r="D87" s="211"/>
      <c r="E87" s="211"/>
      <c r="F87" s="211"/>
      <c r="G87" s="33"/>
      <c r="H87" s="33"/>
      <c r="I87" s="33"/>
      <c r="J87" s="33"/>
      <c r="K87" s="33">
        <f>ROUND(('Ocena kondycji finansowej'!K164-'Ocena kondycji finansowej'!K165),0)</f>
        <v>0</v>
      </c>
      <c r="L87" s="33">
        <f ca="1">ROUND(('Ocena kondycji finansowej'!L164-'Ocena kondycji finansowej'!L165),0)</f>
        <v>0</v>
      </c>
      <c r="M87" s="33">
        <f ca="1">ROUND(('Ocena kondycji finansowej'!M164-'Ocena kondycji finansowej'!M165),0)</f>
        <v>0</v>
      </c>
      <c r="N87" s="33">
        <f ca="1">ROUND(('Ocena kondycji finansowej'!N164-'Ocena kondycji finansowej'!N165),0)</f>
        <v>0</v>
      </c>
      <c r="O87" s="33">
        <f ca="1">ROUND(('Ocena kondycji finansowej'!O164-'Ocena kondycji finansowej'!O165),0)</f>
        <v>0</v>
      </c>
      <c r="P87" s="33">
        <f ca="1">ROUND(('Ocena kondycji finansowej'!P164-'Ocena kondycji finansowej'!P165),0)</f>
        <v>0</v>
      </c>
      <c r="Q87" s="33">
        <f ca="1">ROUND(('Ocena kondycji finansowej'!Q164-'Ocena kondycji finansowej'!Q165),0)</f>
        <v>0</v>
      </c>
      <c r="R87" s="33">
        <f ca="1">ROUND(('Ocena kondycji finansowej'!R164-'Ocena kondycji finansowej'!R165),0)</f>
        <v>0</v>
      </c>
      <c r="S87" s="33">
        <f ca="1">ROUND(('Ocena kondycji finansowej'!S164-'Ocena kondycji finansowej'!S165),0)</f>
        <v>0</v>
      </c>
      <c r="T87" s="33">
        <f ca="1">ROUND(('Ocena kondycji finansowej'!T164-'Ocena kondycji finansowej'!T165),0)</f>
        <v>0</v>
      </c>
      <c r="U87" s="33">
        <f ca="1">ROUND(('Ocena kondycji finansowej'!U164-'Ocena kondycji finansowej'!U165),0)</f>
        <v>0</v>
      </c>
      <c r="V87" s="33">
        <f ca="1">ROUND(('Ocena kondycji finansowej'!V164-'Ocena kondycji finansowej'!V165),0)</f>
        <v>0</v>
      </c>
      <c r="W87" s="33">
        <f ca="1">ROUND(('Ocena kondycji finansowej'!W164-'Ocena kondycji finansowej'!W165),0)</f>
        <v>0</v>
      </c>
      <c r="X87" s="33">
        <f ca="1">ROUND(('Ocena kondycji finansowej'!X164-'Ocena kondycji finansowej'!X165),0)</f>
        <v>0</v>
      </c>
      <c r="Y87" s="33">
        <f ca="1">ROUND(('Ocena kondycji finansowej'!AC164-'Ocena kondycji finansowej'!AC165),0)</f>
        <v>0</v>
      </c>
      <c r="Z87" s="33">
        <f ca="1">ROUND(('Ocena kondycji finansowej'!AD164-'Ocena kondycji finansowej'!AD165),0)</f>
        <v>0</v>
      </c>
      <c r="AA87" s="33">
        <f ca="1">ROUND(('Ocena kondycji finansowej'!AE164-'Ocena kondycji finansowej'!AE165),0)</f>
        <v>0</v>
      </c>
      <c r="AB87" s="33">
        <f>ROUND(('Ocena kondycji finansowej'!AF164-'Ocena kondycji finansowej'!AF165),0)</f>
        <v>0</v>
      </c>
      <c r="AC87" s="33">
        <f>ROUND(('Ocena kondycji finansowej'!AG164-'Ocena kondycji finansowej'!AG165),0)</f>
        <v>0</v>
      </c>
      <c r="AD87" s="33">
        <f>ROUND(('Ocena kondycji finansowej'!AH164-'Ocena kondycji finansowej'!AH165),0)</f>
        <v>0</v>
      </c>
      <c r="AE87" s="33">
        <f>ROUND(('Ocena kondycji finansowej'!AI164-'Ocena kondycji finansowej'!AI165),0)</f>
        <v>0</v>
      </c>
    </row>
    <row r="88" spans="2:31">
      <c r="B88" s="8"/>
    </row>
    <row r="89" spans="2:31">
      <c r="B89" s="29" t="s">
        <v>456</v>
      </c>
      <c r="C89" s="30"/>
      <c r="D89" s="30"/>
      <c r="E89" s="30"/>
      <c r="F89" s="30"/>
      <c r="G89" s="31"/>
      <c r="H89" s="31"/>
      <c r="I89" s="31"/>
      <c r="J89" s="31"/>
      <c r="K89" s="31">
        <f>ROUND(K84,0)</f>
        <v>0</v>
      </c>
      <c r="L89" s="31">
        <f t="shared" ref="L89:W89" ca="1" si="76">ROUND(L84,0)</f>
        <v>0</v>
      </c>
      <c r="M89" s="31">
        <f t="shared" ca="1" si="76"/>
        <v>0</v>
      </c>
      <c r="N89" s="31">
        <f t="shared" ca="1" si="76"/>
        <v>0</v>
      </c>
      <c r="O89" s="31">
        <f t="shared" ca="1" si="76"/>
        <v>0</v>
      </c>
      <c r="P89" s="31">
        <f t="shared" ca="1" si="76"/>
        <v>0</v>
      </c>
      <c r="Q89" s="31">
        <f t="shared" ca="1" si="76"/>
        <v>0</v>
      </c>
      <c r="R89" s="31">
        <f t="shared" ca="1" si="76"/>
        <v>0</v>
      </c>
      <c r="S89" s="31">
        <f t="shared" ca="1" si="76"/>
        <v>0</v>
      </c>
      <c r="T89" s="31">
        <f t="shared" ca="1" si="76"/>
        <v>0</v>
      </c>
      <c r="U89" s="31">
        <f t="shared" ca="1" si="76"/>
        <v>0</v>
      </c>
      <c r="V89" s="31">
        <f t="shared" ca="1" si="76"/>
        <v>0</v>
      </c>
      <c r="W89" s="31">
        <f t="shared" ca="1" si="76"/>
        <v>0</v>
      </c>
      <c r="X89" s="31">
        <f ca="1">ROUND(X84,0)</f>
        <v>0</v>
      </c>
      <c r="Y89" s="31">
        <f t="shared" ref="Y89:AA89" ca="1" si="77">ROUND(Y84,0)</f>
        <v>0</v>
      </c>
      <c r="Z89" s="31">
        <f t="shared" ca="1" si="77"/>
        <v>0</v>
      </c>
      <c r="AA89" s="31">
        <f t="shared" ca="1" si="77"/>
        <v>0</v>
      </c>
      <c r="AB89" s="31">
        <f t="shared" ref="AB89:AE89" si="78">ROUND(AB84,0)</f>
        <v>0</v>
      </c>
      <c r="AC89" s="31">
        <f t="shared" si="78"/>
        <v>0</v>
      </c>
      <c r="AD89" s="31">
        <f t="shared" si="78"/>
        <v>0</v>
      </c>
      <c r="AE89" s="31">
        <f t="shared" si="78"/>
        <v>0</v>
      </c>
    </row>
    <row r="90" spans="2:31">
      <c r="L90" s="5"/>
    </row>
    <row r="91" spans="2:31"/>
    <row r="92" spans="2:31">
      <c r="B92" s="29" t="s">
        <v>457</v>
      </c>
      <c r="C92" s="30"/>
      <c r="D92" s="30"/>
      <c r="E92" s="30"/>
      <c r="F92" s="30"/>
      <c r="G92" s="31"/>
      <c r="H92" s="31"/>
      <c r="I92" s="31"/>
      <c r="J92" s="31"/>
      <c r="K92" s="31">
        <f>ROUND(K71+K80-K89,0)</f>
        <v>0</v>
      </c>
      <c r="L92" s="31">
        <f t="shared" ref="L92:W92" ca="1" si="79">ROUND(L71+L80-L89,0)</f>
        <v>0</v>
      </c>
      <c r="M92" s="31">
        <f t="shared" ca="1" si="79"/>
        <v>0</v>
      </c>
      <c r="N92" s="31">
        <f t="shared" ca="1" si="79"/>
        <v>0</v>
      </c>
      <c r="O92" s="31">
        <f t="shared" ca="1" si="79"/>
        <v>0</v>
      </c>
      <c r="P92" s="31">
        <f t="shared" ca="1" si="79"/>
        <v>0</v>
      </c>
      <c r="Q92" s="31">
        <f t="shared" ca="1" si="79"/>
        <v>0</v>
      </c>
      <c r="R92" s="31">
        <f t="shared" ca="1" si="79"/>
        <v>0</v>
      </c>
      <c r="S92" s="31">
        <f t="shared" ca="1" si="79"/>
        <v>0</v>
      </c>
      <c r="T92" s="31">
        <f t="shared" ca="1" si="79"/>
        <v>0</v>
      </c>
      <c r="U92" s="31">
        <f t="shared" ca="1" si="79"/>
        <v>0</v>
      </c>
      <c r="V92" s="31">
        <f t="shared" ca="1" si="79"/>
        <v>0</v>
      </c>
      <c r="W92" s="31">
        <f t="shared" ca="1" si="79"/>
        <v>0</v>
      </c>
      <c r="X92" s="31">
        <f ca="1">ROUND(X71+X80-X89,0)</f>
        <v>0</v>
      </c>
      <c r="Y92" s="31">
        <f t="shared" ref="Y92:AA92" ca="1" si="80">ROUND(Y71+Y80-Y89,0)</f>
        <v>0</v>
      </c>
      <c r="Z92" s="31">
        <f t="shared" ca="1" si="80"/>
        <v>0</v>
      </c>
      <c r="AA92" s="31">
        <f t="shared" ca="1" si="80"/>
        <v>0</v>
      </c>
      <c r="AB92" s="31">
        <f t="shared" ref="AB92:AE92" si="81">ROUND(AB71+AB80-AB89,0)</f>
        <v>0</v>
      </c>
      <c r="AC92" s="31">
        <f t="shared" si="81"/>
        <v>0</v>
      </c>
      <c r="AD92" s="31">
        <f t="shared" si="81"/>
        <v>0</v>
      </c>
      <c r="AE92" s="31">
        <f t="shared" si="81"/>
        <v>0</v>
      </c>
    </row>
    <row r="93" spans="2:31">
      <c r="B93" s="101" t="s">
        <v>458</v>
      </c>
      <c r="C93" s="101"/>
      <c r="D93" s="101"/>
      <c r="E93" s="101"/>
      <c r="F93" s="101"/>
      <c r="G93" s="101"/>
      <c r="H93" s="101"/>
      <c r="I93" s="101"/>
      <c r="J93" s="101"/>
      <c r="K93" s="102">
        <f t="shared" ref="K93:W93" si="82">ROUND(J92-K92,0)</f>
        <v>0</v>
      </c>
      <c r="L93" s="102">
        <f t="shared" ca="1" si="82"/>
        <v>0</v>
      </c>
      <c r="M93" s="102">
        <f t="shared" ca="1" si="82"/>
        <v>0</v>
      </c>
      <c r="N93" s="102">
        <f t="shared" ca="1" si="82"/>
        <v>0</v>
      </c>
      <c r="O93" s="102">
        <f t="shared" ca="1" si="82"/>
        <v>0</v>
      </c>
      <c r="P93" s="102">
        <f t="shared" ca="1" si="82"/>
        <v>0</v>
      </c>
      <c r="Q93" s="102">
        <f t="shared" ca="1" si="82"/>
        <v>0</v>
      </c>
      <c r="R93" s="102">
        <f t="shared" ca="1" si="82"/>
        <v>0</v>
      </c>
      <c r="S93" s="102">
        <f t="shared" ca="1" si="82"/>
        <v>0</v>
      </c>
      <c r="T93" s="102">
        <f t="shared" ca="1" si="82"/>
        <v>0</v>
      </c>
      <c r="U93" s="102">
        <f t="shared" ca="1" si="82"/>
        <v>0</v>
      </c>
      <c r="V93" s="102">
        <f t="shared" ca="1" si="82"/>
        <v>0</v>
      </c>
      <c r="W93" s="102">
        <f t="shared" ca="1" si="82"/>
        <v>0</v>
      </c>
      <c r="X93" s="102">
        <f ca="1">ROUND(W92-X92,0)</f>
        <v>0</v>
      </c>
      <c r="Y93" s="102">
        <f t="shared" ref="Y93:AA93" ca="1" si="83">ROUND(X92-Y92,0)</f>
        <v>0</v>
      </c>
      <c r="Z93" s="102">
        <f t="shared" ca="1" si="83"/>
        <v>0</v>
      </c>
      <c r="AA93" s="102">
        <f t="shared" ca="1" si="83"/>
        <v>0</v>
      </c>
      <c r="AB93" s="102">
        <f t="shared" ref="AB93" ca="1" si="84">ROUND(AA92-AB92,0)</f>
        <v>0</v>
      </c>
      <c r="AC93" s="102">
        <f t="shared" ref="AC93" si="85">ROUND(AB92-AC92,0)</f>
        <v>0</v>
      </c>
      <c r="AD93" s="102">
        <f t="shared" ref="AD93" si="86">ROUND(AC92-AD92,0)</f>
        <v>0</v>
      </c>
      <c r="AE93" s="102">
        <f t="shared" ref="AE93" si="87">ROUND(AD92-AE92,0)</f>
        <v>0</v>
      </c>
    </row>
    <row r="94" spans="2:31"/>
    <row r="95" spans="2:31"/>
    <row r="96" spans="2:31" ht="14.5">
      <c r="B96" s="34" t="s">
        <v>459</v>
      </c>
      <c r="C96" s="34"/>
      <c r="D96" s="34"/>
      <c r="E96" s="34"/>
      <c r="F96" s="34"/>
      <c r="G96" s="34">
        <f t="shared" ref="G96:AE96" ca="1" si="88">LataProjekcji</f>
        <v>0</v>
      </c>
      <c r="H96" s="34">
        <f t="shared" ca="1" si="88"/>
        <v>0</v>
      </c>
      <c r="I96" s="34">
        <f t="shared" ca="1" si="88"/>
        <v>0</v>
      </c>
      <c r="J96" s="45" t="str">
        <f t="shared" si="88"/>
        <v/>
      </c>
      <c r="K96" s="34" t="str">
        <f t="shared" si="88"/>
        <v>Uzupełnij dane</v>
      </c>
      <c r="L96" s="34" t="str">
        <f t="shared" si="88"/>
        <v/>
      </c>
      <c r="M96" s="34" t="str">
        <f t="shared" si="88"/>
        <v/>
      </c>
      <c r="N96" s="34" t="str">
        <f t="shared" si="88"/>
        <v/>
      </c>
      <c r="O96" s="34" t="str">
        <f t="shared" si="88"/>
        <v/>
      </c>
      <c r="P96" s="34" t="str">
        <f t="shared" si="88"/>
        <v/>
      </c>
      <c r="Q96" s="34" t="str">
        <f t="shared" si="88"/>
        <v/>
      </c>
      <c r="R96" s="34" t="str">
        <f t="shared" si="88"/>
        <v/>
      </c>
      <c r="S96" s="34" t="str">
        <f t="shared" si="88"/>
        <v/>
      </c>
      <c r="T96" s="34" t="str">
        <f t="shared" si="88"/>
        <v/>
      </c>
      <c r="U96" s="34" t="str">
        <f t="shared" si="88"/>
        <v/>
      </c>
      <c r="V96" s="34" t="str">
        <f t="shared" si="88"/>
        <v/>
      </c>
      <c r="W96" s="34" t="str">
        <f t="shared" si="88"/>
        <v/>
      </c>
      <c r="X96" s="34" t="str">
        <f t="shared" si="88"/>
        <v/>
      </c>
      <c r="Y96" s="34" t="str">
        <f t="shared" si="88"/>
        <v/>
      </c>
      <c r="Z96" s="34" t="str">
        <f t="shared" si="88"/>
        <v/>
      </c>
      <c r="AA96" s="34" t="str">
        <f t="shared" si="88"/>
        <v/>
      </c>
      <c r="AB96" s="34" t="str">
        <f t="shared" si="88"/>
        <v/>
      </c>
      <c r="AC96" s="34" t="str">
        <f t="shared" si="88"/>
        <v/>
      </c>
      <c r="AD96" s="34" t="str">
        <f t="shared" si="88"/>
        <v/>
      </c>
      <c r="AE96" s="34" t="str">
        <f t="shared" si="88"/>
        <v/>
      </c>
    </row>
    <row r="97" spans="2:31"/>
    <row r="98" spans="2:31">
      <c r="B98" s="238" t="s">
        <v>444</v>
      </c>
      <c r="C98" s="239"/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</row>
    <row r="99" spans="2:31">
      <c r="B99" s="204" t="s">
        <v>445</v>
      </c>
      <c r="C99" s="205"/>
      <c r="D99" s="205"/>
      <c r="E99" s="205"/>
      <c r="F99" s="205"/>
      <c r="G99" s="206"/>
      <c r="H99" s="206"/>
      <c r="I99" s="206"/>
      <c r="J99" s="206"/>
      <c r="K99" s="207">
        <f ca="1">IFERROR(ROUND(K71+K26,0),0)</f>
        <v>0</v>
      </c>
      <c r="L99" s="207">
        <f t="shared" ref="L99:W99" ca="1" si="89">IFERROR(ROUND(L71+L26,0),0)</f>
        <v>0</v>
      </c>
      <c r="M99" s="207">
        <f t="shared" ca="1" si="89"/>
        <v>0</v>
      </c>
      <c r="N99" s="207">
        <f t="shared" ca="1" si="89"/>
        <v>0</v>
      </c>
      <c r="O99" s="207">
        <f t="shared" ca="1" si="89"/>
        <v>0</v>
      </c>
      <c r="P99" s="207">
        <f t="shared" ca="1" si="89"/>
        <v>0</v>
      </c>
      <c r="Q99" s="207">
        <f t="shared" ca="1" si="89"/>
        <v>0</v>
      </c>
      <c r="R99" s="207">
        <f t="shared" ca="1" si="89"/>
        <v>0</v>
      </c>
      <c r="S99" s="207">
        <f t="shared" ca="1" si="89"/>
        <v>0</v>
      </c>
      <c r="T99" s="207">
        <f t="shared" ca="1" si="89"/>
        <v>0</v>
      </c>
      <c r="U99" s="207">
        <f t="shared" ca="1" si="89"/>
        <v>0</v>
      </c>
      <c r="V99" s="207">
        <f t="shared" ca="1" si="89"/>
        <v>0</v>
      </c>
      <c r="W99" s="207">
        <f t="shared" ca="1" si="89"/>
        <v>0</v>
      </c>
      <c r="X99" s="207">
        <f ca="1">IFERROR(ROUND(X71+X26,0),0)</f>
        <v>0</v>
      </c>
      <c r="Y99" s="207">
        <f t="shared" ref="Y99:AA99" ca="1" si="90">IFERROR(ROUND(Y71+Y26,0),0)</f>
        <v>0</v>
      </c>
      <c r="Z99" s="207">
        <f t="shared" ca="1" si="90"/>
        <v>0</v>
      </c>
      <c r="AA99" s="207">
        <f t="shared" ca="1" si="90"/>
        <v>0</v>
      </c>
      <c r="AB99" s="207">
        <f t="shared" ref="AB99:AE99" ca="1" si="91">IFERROR(ROUND(AB71+AB26,0),0)</f>
        <v>0</v>
      </c>
      <c r="AC99" s="207">
        <f t="shared" ca="1" si="91"/>
        <v>0</v>
      </c>
      <c r="AD99" s="207">
        <f t="shared" ca="1" si="91"/>
        <v>0</v>
      </c>
      <c r="AE99" s="207">
        <f t="shared" ca="1" si="91"/>
        <v>0</v>
      </c>
    </row>
    <row r="100" spans="2:31">
      <c r="B100" s="208" t="s">
        <v>446</v>
      </c>
      <c r="C100" s="209"/>
      <c r="D100" s="209"/>
      <c r="E100" s="209"/>
      <c r="F100" s="209"/>
      <c r="G100" s="209"/>
      <c r="H100" s="209"/>
      <c r="I100" s="209"/>
      <c r="J100" s="209"/>
      <c r="K100" s="210">
        <f ca="1">IFERROR((K99/K102)*K101,0)</f>
        <v>0</v>
      </c>
      <c r="L100" s="210">
        <f t="shared" ref="L100:W100" ca="1" si="92">IFERROR((L99/L102)*L101,0)</f>
        <v>0</v>
      </c>
      <c r="M100" s="210">
        <f t="shared" ca="1" si="92"/>
        <v>0</v>
      </c>
      <c r="N100" s="210">
        <f t="shared" ca="1" si="92"/>
        <v>0</v>
      </c>
      <c r="O100" s="210">
        <f t="shared" ca="1" si="92"/>
        <v>0</v>
      </c>
      <c r="P100" s="210">
        <f t="shared" ca="1" si="92"/>
        <v>0</v>
      </c>
      <c r="Q100" s="210">
        <f t="shared" ca="1" si="92"/>
        <v>0</v>
      </c>
      <c r="R100" s="210">
        <f t="shared" ca="1" si="92"/>
        <v>0</v>
      </c>
      <c r="S100" s="210">
        <f t="shared" ca="1" si="92"/>
        <v>0</v>
      </c>
      <c r="T100" s="210">
        <f t="shared" ca="1" si="92"/>
        <v>0</v>
      </c>
      <c r="U100" s="210">
        <f t="shared" ca="1" si="92"/>
        <v>0</v>
      </c>
      <c r="V100" s="210">
        <f t="shared" ca="1" si="92"/>
        <v>0</v>
      </c>
      <c r="W100" s="210">
        <f t="shared" ca="1" si="92"/>
        <v>0</v>
      </c>
      <c r="X100" s="210">
        <f ca="1">IFERROR((X99/X102)*X101,0)</f>
        <v>0</v>
      </c>
      <c r="Y100" s="210">
        <f t="shared" ref="Y100:AA100" ca="1" si="93">IFERROR((Y99/Y102)*Y101,0)</f>
        <v>0</v>
      </c>
      <c r="Z100" s="210">
        <f t="shared" ca="1" si="93"/>
        <v>0</v>
      </c>
      <c r="AA100" s="210">
        <f t="shared" ca="1" si="93"/>
        <v>0</v>
      </c>
      <c r="AB100" s="210">
        <f t="shared" ref="AB100:AE100" ca="1" si="94">IFERROR((AB99/AB102)*AB101,0)</f>
        <v>0</v>
      </c>
      <c r="AC100" s="210">
        <f t="shared" ca="1" si="94"/>
        <v>0</v>
      </c>
      <c r="AD100" s="210">
        <f t="shared" ca="1" si="94"/>
        <v>0</v>
      </c>
      <c r="AE100" s="210">
        <f t="shared" ca="1" si="94"/>
        <v>0</v>
      </c>
    </row>
    <row r="101" spans="2:31">
      <c r="B101" s="37" t="s">
        <v>447</v>
      </c>
      <c r="C101" s="52"/>
      <c r="D101" s="52"/>
      <c r="E101" s="52"/>
      <c r="F101" s="52"/>
      <c r="G101" s="52"/>
      <c r="H101" s="52"/>
      <c r="I101" s="52"/>
      <c r="J101" s="52"/>
      <c r="K101" s="52" t="str">
        <f t="shared" ref="K101:AE101" si="95">dni</f>
        <v/>
      </c>
      <c r="L101" s="52" t="str">
        <f t="shared" si="95"/>
        <v/>
      </c>
      <c r="M101" s="52" t="str">
        <f t="shared" si="95"/>
        <v/>
      </c>
      <c r="N101" s="52" t="str">
        <f t="shared" si="95"/>
        <v/>
      </c>
      <c r="O101" s="52" t="str">
        <f t="shared" si="95"/>
        <v/>
      </c>
      <c r="P101" s="52" t="str">
        <f t="shared" si="95"/>
        <v/>
      </c>
      <c r="Q101" s="52" t="str">
        <f t="shared" si="95"/>
        <v/>
      </c>
      <c r="R101" s="52" t="str">
        <f t="shared" si="95"/>
        <v/>
      </c>
      <c r="S101" s="52" t="str">
        <f t="shared" si="95"/>
        <v/>
      </c>
      <c r="T101" s="52" t="str">
        <f t="shared" si="95"/>
        <v/>
      </c>
      <c r="U101" s="52" t="str">
        <f t="shared" si="95"/>
        <v/>
      </c>
      <c r="V101" s="52" t="str">
        <f t="shared" si="95"/>
        <v/>
      </c>
      <c r="W101" s="52" t="str">
        <f t="shared" si="95"/>
        <v/>
      </c>
      <c r="X101" s="52" t="str">
        <f t="shared" si="95"/>
        <v/>
      </c>
      <c r="Y101" s="52" t="str">
        <f t="shared" si="95"/>
        <v/>
      </c>
      <c r="Z101" s="52" t="str">
        <f t="shared" si="95"/>
        <v/>
      </c>
      <c r="AA101" s="52" t="str">
        <f t="shared" si="95"/>
        <v/>
      </c>
      <c r="AB101" s="52" t="str">
        <f t="shared" si="95"/>
        <v/>
      </c>
      <c r="AC101" s="52" t="str">
        <f t="shared" si="95"/>
        <v/>
      </c>
      <c r="AD101" s="52" t="str">
        <f t="shared" si="95"/>
        <v/>
      </c>
      <c r="AE101" s="52" t="str">
        <f t="shared" si="95"/>
        <v/>
      </c>
    </row>
    <row r="102" spans="2:31">
      <c r="B102" s="37" t="s">
        <v>639</v>
      </c>
      <c r="C102" s="211"/>
      <c r="D102" s="211"/>
      <c r="E102" s="211"/>
      <c r="F102" s="211"/>
      <c r="G102" s="33"/>
      <c r="H102" s="33"/>
      <c r="I102" s="33"/>
      <c r="J102" s="33"/>
      <c r="K102" s="33">
        <f t="shared" ref="K102:AA102" si="96">ROUND(IFERROR(IF($G$159=1,(K69+K19),(K24+K69)),0),0)</f>
        <v>0</v>
      </c>
      <c r="L102" s="33">
        <f t="shared" ca="1" si="96"/>
        <v>0</v>
      </c>
      <c r="M102" s="33">
        <f t="shared" ca="1" si="96"/>
        <v>0</v>
      </c>
      <c r="N102" s="33">
        <f t="shared" ca="1" si="96"/>
        <v>0</v>
      </c>
      <c r="O102" s="33">
        <f t="shared" ca="1" si="96"/>
        <v>0</v>
      </c>
      <c r="P102" s="33">
        <f t="shared" ca="1" si="96"/>
        <v>0</v>
      </c>
      <c r="Q102" s="33">
        <f t="shared" ca="1" si="96"/>
        <v>0</v>
      </c>
      <c r="R102" s="33">
        <f t="shared" ca="1" si="96"/>
        <v>0</v>
      </c>
      <c r="S102" s="33">
        <f t="shared" ca="1" si="96"/>
        <v>0</v>
      </c>
      <c r="T102" s="33">
        <f t="shared" ca="1" si="96"/>
        <v>0</v>
      </c>
      <c r="U102" s="33">
        <f t="shared" ca="1" si="96"/>
        <v>0</v>
      </c>
      <c r="V102" s="33">
        <f t="shared" ca="1" si="96"/>
        <v>0</v>
      </c>
      <c r="W102" s="33">
        <f t="shared" ca="1" si="96"/>
        <v>0</v>
      </c>
      <c r="X102" s="33">
        <f t="shared" ca="1" si="96"/>
        <v>0</v>
      </c>
      <c r="Y102" s="33">
        <f t="shared" ca="1" si="96"/>
        <v>0</v>
      </c>
      <c r="Z102" s="33">
        <f t="shared" ca="1" si="96"/>
        <v>0</v>
      </c>
      <c r="AA102" s="33">
        <f t="shared" ca="1" si="96"/>
        <v>0</v>
      </c>
      <c r="AB102" s="33">
        <f t="shared" ref="AB102:AE102" si="97">ROUND(IFERROR(IF($G$159=1,(AB69+AB19),(AB24+AB69)),0),0)</f>
        <v>0</v>
      </c>
      <c r="AC102" s="33">
        <f t="shared" si="97"/>
        <v>0</v>
      </c>
      <c r="AD102" s="33">
        <f t="shared" si="97"/>
        <v>0</v>
      </c>
      <c r="AE102" s="33">
        <f t="shared" si="97"/>
        <v>0</v>
      </c>
    </row>
    <row r="103" spans="2:31"/>
    <row r="104" spans="2:31">
      <c r="B104" s="29" t="s">
        <v>449</v>
      </c>
      <c r="C104" s="30"/>
      <c r="D104" s="30"/>
      <c r="E104" s="30"/>
      <c r="F104" s="30"/>
      <c r="G104" s="31">
        <f>G26</f>
        <v>0</v>
      </c>
      <c r="H104" s="31">
        <f>H26</f>
        <v>0</v>
      </c>
      <c r="I104" s="31">
        <f>I26</f>
        <v>0</v>
      </c>
      <c r="J104" s="31">
        <f>J26</f>
        <v>0</v>
      </c>
      <c r="K104" s="31">
        <f t="shared" ref="K104:W104" ca="1" si="98">K99</f>
        <v>0</v>
      </c>
      <c r="L104" s="31">
        <f t="shared" ca="1" si="98"/>
        <v>0</v>
      </c>
      <c r="M104" s="31">
        <f t="shared" ca="1" si="98"/>
        <v>0</v>
      </c>
      <c r="N104" s="31">
        <f t="shared" ca="1" si="98"/>
        <v>0</v>
      </c>
      <c r="O104" s="31">
        <f t="shared" ca="1" si="98"/>
        <v>0</v>
      </c>
      <c r="P104" s="31">
        <f t="shared" ca="1" si="98"/>
        <v>0</v>
      </c>
      <c r="Q104" s="31">
        <f t="shared" ca="1" si="98"/>
        <v>0</v>
      </c>
      <c r="R104" s="31">
        <f t="shared" ca="1" si="98"/>
        <v>0</v>
      </c>
      <c r="S104" s="31">
        <f t="shared" ca="1" si="98"/>
        <v>0</v>
      </c>
      <c r="T104" s="31">
        <f t="shared" ca="1" si="98"/>
        <v>0</v>
      </c>
      <c r="U104" s="31">
        <f t="shared" ca="1" si="98"/>
        <v>0</v>
      </c>
      <c r="V104" s="31">
        <f t="shared" ca="1" si="98"/>
        <v>0</v>
      </c>
      <c r="W104" s="31">
        <f t="shared" ca="1" si="98"/>
        <v>0</v>
      </c>
      <c r="X104" s="31">
        <f ca="1">X99</f>
        <v>0</v>
      </c>
      <c r="Y104" s="31">
        <f t="shared" ref="Y104:AA104" ca="1" si="99">Y99</f>
        <v>0</v>
      </c>
      <c r="Z104" s="31">
        <f t="shared" ca="1" si="99"/>
        <v>0</v>
      </c>
      <c r="AA104" s="31">
        <f t="shared" ca="1" si="99"/>
        <v>0</v>
      </c>
      <c r="AB104" s="31">
        <f t="shared" ref="AB104:AE104" ca="1" si="100">AB99</f>
        <v>0</v>
      </c>
      <c r="AC104" s="31">
        <f t="shared" ca="1" si="100"/>
        <v>0</v>
      </c>
      <c r="AD104" s="31">
        <f t="shared" ca="1" si="100"/>
        <v>0</v>
      </c>
      <c r="AE104" s="31">
        <f t="shared" ca="1" si="100"/>
        <v>0</v>
      </c>
    </row>
    <row r="105" spans="2:31">
      <c r="L105" s="5"/>
    </row>
    <row r="106" spans="2:31"/>
    <row r="107" spans="2:31">
      <c r="B107" s="238" t="s">
        <v>450</v>
      </c>
      <c r="C107" s="239"/>
      <c r="D107" s="239"/>
      <c r="E107" s="239"/>
      <c r="F107" s="239"/>
      <c r="G107" s="240">
        <f t="shared" ref="G107:AE107" ca="1" si="101">LataProjekcji</f>
        <v>0</v>
      </c>
      <c r="H107" s="240">
        <f t="shared" ca="1" si="101"/>
        <v>0</v>
      </c>
      <c r="I107" s="240">
        <f t="shared" ca="1" si="101"/>
        <v>0</v>
      </c>
      <c r="J107" s="241" t="str">
        <f t="shared" si="101"/>
        <v/>
      </c>
      <c r="K107" s="240" t="str">
        <f t="shared" si="101"/>
        <v>Uzupełnij dane</v>
      </c>
      <c r="L107" s="240" t="str">
        <f t="shared" si="101"/>
        <v/>
      </c>
      <c r="M107" s="240" t="str">
        <f t="shared" si="101"/>
        <v/>
      </c>
      <c r="N107" s="240" t="str">
        <f t="shared" si="101"/>
        <v/>
      </c>
      <c r="O107" s="240" t="str">
        <f t="shared" si="101"/>
        <v/>
      </c>
      <c r="P107" s="240" t="str">
        <f t="shared" si="101"/>
        <v/>
      </c>
      <c r="Q107" s="240" t="str">
        <f t="shared" si="101"/>
        <v/>
      </c>
      <c r="R107" s="240" t="str">
        <f t="shared" si="101"/>
        <v/>
      </c>
      <c r="S107" s="240" t="str">
        <f t="shared" si="101"/>
        <v/>
      </c>
      <c r="T107" s="240" t="str">
        <f t="shared" si="101"/>
        <v/>
      </c>
      <c r="U107" s="240" t="str">
        <f t="shared" si="101"/>
        <v/>
      </c>
      <c r="V107" s="240" t="str">
        <f t="shared" si="101"/>
        <v/>
      </c>
      <c r="W107" s="240" t="str">
        <f t="shared" si="101"/>
        <v/>
      </c>
      <c r="X107" s="240" t="str">
        <f t="shared" si="101"/>
        <v/>
      </c>
      <c r="Y107" s="240" t="str">
        <f t="shared" si="101"/>
        <v/>
      </c>
      <c r="Z107" s="240" t="str">
        <f t="shared" si="101"/>
        <v/>
      </c>
      <c r="AA107" s="240" t="str">
        <f t="shared" si="101"/>
        <v/>
      </c>
      <c r="AB107" s="240" t="str">
        <f t="shared" si="101"/>
        <v/>
      </c>
      <c r="AC107" s="240" t="str">
        <f t="shared" si="101"/>
        <v/>
      </c>
      <c r="AD107" s="240" t="str">
        <f t="shared" si="101"/>
        <v/>
      </c>
      <c r="AE107" s="240" t="str">
        <f t="shared" si="101"/>
        <v/>
      </c>
    </row>
    <row r="108" spans="2:31">
      <c r="B108" s="204" t="s">
        <v>445</v>
      </c>
      <c r="C108" s="205"/>
      <c r="D108" s="205"/>
      <c r="E108" s="205"/>
      <c r="F108" s="205"/>
      <c r="G108" s="206"/>
      <c r="H108" s="206"/>
      <c r="I108" s="206"/>
      <c r="J108" s="206"/>
      <c r="K108" s="207">
        <f ca="1">IFERROR(K80+K41,0)</f>
        <v>0</v>
      </c>
      <c r="L108" s="207">
        <f t="shared" ref="L108:W108" ca="1" si="102">IFERROR(L80+L41,0)</f>
        <v>0</v>
      </c>
      <c r="M108" s="207">
        <f t="shared" ca="1" si="102"/>
        <v>0</v>
      </c>
      <c r="N108" s="207">
        <f t="shared" ca="1" si="102"/>
        <v>0</v>
      </c>
      <c r="O108" s="207">
        <f t="shared" ca="1" si="102"/>
        <v>0</v>
      </c>
      <c r="P108" s="207">
        <f t="shared" ca="1" si="102"/>
        <v>0</v>
      </c>
      <c r="Q108" s="207">
        <f t="shared" ca="1" si="102"/>
        <v>0</v>
      </c>
      <c r="R108" s="207">
        <f t="shared" ca="1" si="102"/>
        <v>0</v>
      </c>
      <c r="S108" s="207">
        <f t="shared" ca="1" si="102"/>
        <v>0</v>
      </c>
      <c r="T108" s="207">
        <f t="shared" ca="1" si="102"/>
        <v>0</v>
      </c>
      <c r="U108" s="207">
        <f t="shared" ca="1" si="102"/>
        <v>0</v>
      </c>
      <c r="V108" s="207">
        <f t="shared" ca="1" si="102"/>
        <v>0</v>
      </c>
      <c r="W108" s="207">
        <f t="shared" ca="1" si="102"/>
        <v>0</v>
      </c>
      <c r="X108" s="207">
        <f ca="1">IFERROR(X80+X41,0)</f>
        <v>0</v>
      </c>
      <c r="Y108" s="207">
        <f t="shared" ref="Y108:AA108" ca="1" si="103">IFERROR(Y80+Y41,0)</f>
        <v>0</v>
      </c>
      <c r="Z108" s="207">
        <f t="shared" ca="1" si="103"/>
        <v>0</v>
      </c>
      <c r="AA108" s="207">
        <f t="shared" ca="1" si="103"/>
        <v>0</v>
      </c>
      <c r="AB108" s="207">
        <f t="shared" ref="AB108:AE108" ca="1" si="104">IFERROR(AB80+AB41,0)</f>
        <v>0</v>
      </c>
      <c r="AC108" s="207">
        <f t="shared" ca="1" si="104"/>
        <v>0</v>
      </c>
      <c r="AD108" s="207">
        <f t="shared" ca="1" si="104"/>
        <v>0</v>
      </c>
      <c r="AE108" s="207">
        <f t="shared" ca="1" si="104"/>
        <v>0</v>
      </c>
    </row>
    <row r="109" spans="2:31">
      <c r="B109" s="208" t="s">
        <v>451</v>
      </c>
      <c r="C109" s="209"/>
      <c r="D109" s="209"/>
      <c r="E109" s="209"/>
      <c r="F109" s="209"/>
      <c r="G109" s="209"/>
      <c r="H109" s="209"/>
      <c r="I109" s="209"/>
      <c r="J109" s="209"/>
      <c r="K109" s="210">
        <f ca="1">IFERROR((K108/K111)*K110,0)</f>
        <v>0</v>
      </c>
      <c r="L109" s="210">
        <f t="shared" ref="L109:W109" ca="1" si="105">IFERROR((L108/L111)*L110,0)</f>
        <v>0</v>
      </c>
      <c r="M109" s="210">
        <f t="shared" ca="1" si="105"/>
        <v>0</v>
      </c>
      <c r="N109" s="210">
        <f t="shared" ca="1" si="105"/>
        <v>0</v>
      </c>
      <c r="O109" s="210">
        <f t="shared" ca="1" si="105"/>
        <v>0</v>
      </c>
      <c r="P109" s="210">
        <f t="shared" ca="1" si="105"/>
        <v>0</v>
      </c>
      <c r="Q109" s="210">
        <f t="shared" ca="1" si="105"/>
        <v>0</v>
      </c>
      <c r="R109" s="210">
        <f t="shared" ca="1" si="105"/>
        <v>0</v>
      </c>
      <c r="S109" s="210">
        <f t="shared" ca="1" si="105"/>
        <v>0</v>
      </c>
      <c r="T109" s="210">
        <f t="shared" ca="1" si="105"/>
        <v>0</v>
      </c>
      <c r="U109" s="210">
        <f t="shared" ca="1" si="105"/>
        <v>0</v>
      </c>
      <c r="V109" s="210">
        <f t="shared" ca="1" si="105"/>
        <v>0</v>
      </c>
      <c r="W109" s="210">
        <f t="shared" ca="1" si="105"/>
        <v>0</v>
      </c>
      <c r="X109" s="210">
        <f ca="1">IFERROR((X108/X111)*X110,0)</f>
        <v>0</v>
      </c>
      <c r="Y109" s="210">
        <f t="shared" ref="Y109:AA109" ca="1" si="106">IFERROR((Y108/Y111)*Y110,0)</f>
        <v>0</v>
      </c>
      <c r="Z109" s="210">
        <f t="shared" ca="1" si="106"/>
        <v>0</v>
      </c>
      <c r="AA109" s="210">
        <f t="shared" ca="1" si="106"/>
        <v>0</v>
      </c>
      <c r="AB109" s="210">
        <f t="shared" ref="AB109:AE109" ca="1" si="107">IFERROR((AB108/AB111)*AB110,0)</f>
        <v>0</v>
      </c>
      <c r="AC109" s="210">
        <f t="shared" ca="1" si="107"/>
        <v>0</v>
      </c>
      <c r="AD109" s="210">
        <f t="shared" ca="1" si="107"/>
        <v>0</v>
      </c>
      <c r="AE109" s="210">
        <f t="shared" ca="1" si="107"/>
        <v>0</v>
      </c>
    </row>
    <row r="110" spans="2:31">
      <c r="B110" s="37" t="s">
        <v>447</v>
      </c>
      <c r="C110" s="52"/>
      <c r="D110" s="52"/>
      <c r="E110" s="52"/>
      <c r="F110" s="52"/>
      <c r="G110" s="52"/>
      <c r="H110" s="52"/>
      <c r="I110" s="52"/>
      <c r="J110" s="52"/>
      <c r="K110" s="52" t="str">
        <f t="shared" ref="K110:AE110" si="108">dni</f>
        <v/>
      </c>
      <c r="L110" s="52" t="str">
        <f t="shared" si="108"/>
        <v/>
      </c>
      <c r="M110" s="52" t="str">
        <f t="shared" si="108"/>
        <v/>
      </c>
      <c r="N110" s="52" t="str">
        <f t="shared" si="108"/>
        <v/>
      </c>
      <c r="O110" s="52" t="str">
        <f t="shared" si="108"/>
        <v/>
      </c>
      <c r="P110" s="52" t="str">
        <f t="shared" si="108"/>
        <v/>
      </c>
      <c r="Q110" s="52" t="str">
        <f t="shared" si="108"/>
        <v/>
      </c>
      <c r="R110" s="52" t="str">
        <f t="shared" si="108"/>
        <v/>
      </c>
      <c r="S110" s="52" t="str">
        <f t="shared" si="108"/>
        <v/>
      </c>
      <c r="T110" s="52" t="str">
        <f t="shared" si="108"/>
        <v/>
      </c>
      <c r="U110" s="52" t="str">
        <f t="shared" si="108"/>
        <v/>
      </c>
      <c r="V110" s="52" t="str">
        <f t="shared" si="108"/>
        <v/>
      </c>
      <c r="W110" s="52" t="str">
        <f t="shared" si="108"/>
        <v/>
      </c>
      <c r="X110" s="52" t="str">
        <f t="shared" si="108"/>
        <v/>
      </c>
      <c r="Y110" s="52" t="str">
        <f t="shared" si="108"/>
        <v/>
      </c>
      <c r="Z110" s="52" t="str">
        <f t="shared" si="108"/>
        <v/>
      </c>
      <c r="AA110" s="52" t="str">
        <f t="shared" si="108"/>
        <v/>
      </c>
      <c r="AB110" s="52" t="str">
        <f t="shared" si="108"/>
        <v/>
      </c>
      <c r="AC110" s="52" t="str">
        <f t="shared" si="108"/>
        <v/>
      </c>
      <c r="AD110" s="52" t="str">
        <f t="shared" si="108"/>
        <v/>
      </c>
      <c r="AE110" s="52" t="str">
        <f t="shared" si="108"/>
        <v/>
      </c>
    </row>
    <row r="111" spans="2:31">
      <c r="B111" s="37" t="s">
        <v>460</v>
      </c>
      <c r="C111" s="211"/>
      <c r="D111" s="211"/>
      <c r="E111" s="211"/>
      <c r="F111" s="211"/>
      <c r="G111" s="33"/>
      <c r="H111" s="33"/>
      <c r="I111" s="33"/>
      <c r="J111" s="33"/>
      <c r="K111" s="33">
        <f t="shared" ref="K111:AA111" si="109">ROUND(IF($G$160=1,K78+K34,K78+K39),0)</f>
        <v>0</v>
      </c>
      <c r="L111" s="33">
        <f t="shared" si="109"/>
        <v>0</v>
      </c>
      <c r="M111" s="33">
        <f t="shared" si="109"/>
        <v>0</v>
      </c>
      <c r="N111" s="33">
        <f t="shared" si="109"/>
        <v>0</v>
      </c>
      <c r="O111" s="33">
        <f t="shared" si="109"/>
        <v>0</v>
      </c>
      <c r="P111" s="33">
        <f t="shared" si="109"/>
        <v>0</v>
      </c>
      <c r="Q111" s="33">
        <f t="shared" si="109"/>
        <v>0</v>
      </c>
      <c r="R111" s="33">
        <f t="shared" si="109"/>
        <v>0</v>
      </c>
      <c r="S111" s="33">
        <f t="shared" si="109"/>
        <v>0</v>
      </c>
      <c r="T111" s="33">
        <f t="shared" si="109"/>
        <v>0</v>
      </c>
      <c r="U111" s="33">
        <f t="shared" si="109"/>
        <v>0</v>
      </c>
      <c r="V111" s="33">
        <f t="shared" si="109"/>
        <v>0</v>
      </c>
      <c r="W111" s="33">
        <f t="shared" si="109"/>
        <v>0</v>
      </c>
      <c r="X111" s="33">
        <f t="shared" si="109"/>
        <v>0</v>
      </c>
      <c r="Y111" s="33">
        <f t="shared" si="109"/>
        <v>0</v>
      </c>
      <c r="Z111" s="33">
        <f t="shared" si="109"/>
        <v>0</v>
      </c>
      <c r="AA111" s="33">
        <f t="shared" si="109"/>
        <v>0</v>
      </c>
      <c r="AB111" s="33">
        <f t="shared" ref="AB111:AE111" si="110">ROUND(IF($G$160=1,AB78+AB34,AB78+AB39),0)</f>
        <v>0</v>
      </c>
      <c r="AC111" s="33">
        <f t="shared" si="110"/>
        <v>0</v>
      </c>
      <c r="AD111" s="33">
        <f t="shared" si="110"/>
        <v>0</v>
      </c>
      <c r="AE111" s="33">
        <f t="shared" si="110"/>
        <v>0</v>
      </c>
    </row>
    <row r="112" spans="2:31"/>
    <row r="113" spans="2:31">
      <c r="B113" s="29" t="s">
        <v>453</v>
      </c>
      <c r="C113" s="30"/>
      <c r="D113" s="30"/>
      <c r="E113" s="30"/>
      <c r="F113" s="30"/>
      <c r="G113" s="31">
        <f>G41</f>
        <v>0</v>
      </c>
      <c r="H113" s="31">
        <f>H41</f>
        <v>0</v>
      </c>
      <c r="I113" s="31">
        <f>I41</f>
        <v>0</v>
      </c>
      <c r="J113" s="31">
        <f>J41</f>
        <v>0</v>
      </c>
      <c r="K113" s="31">
        <f ca="1">ROUND(K108,0)</f>
        <v>0</v>
      </c>
      <c r="L113" s="31">
        <f t="shared" ref="L113:W113" ca="1" si="111">ROUND(L108,0)</f>
        <v>0</v>
      </c>
      <c r="M113" s="31">
        <f t="shared" ca="1" si="111"/>
        <v>0</v>
      </c>
      <c r="N113" s="31">
        <f t="shared" ca="1" si="111"/>
        <v>0</v>
      </c>
      <c r="O113" s="31">
        <f t="shared" ca="1" si="111"/>
        <v>0</v>
      </c>
      <c r="P113" s="31">
        <f t="shared" ca="1" si="111"/>
        <v>0</v>
      </c>
      <c r="Q113" s="31">
        <f t="shared" ca="1" si="111"/>
        <v>0</v>
      </c>
      <c r="R113" s="31">
        <f t="shared" ca="1" si="111"/>
        <v>0</v>
      </c>
      <c r="S113" s="31">
        <f t="shared" ca="1" si="111"/>
        <v>0</v>
      </c>
      <c r="T113" s="31">
        <f t="shared" ca="1" si="111"/>
        <v>0</v>
      </c>
      <c r="U113" s="31">
        <f t="shared" ca="1" si="111"/>
        <v>0</v>
      </c>
      <c r="V113" s="31">
        <f t="shared" ca="1" si="111"/>
        <v>0</v>
      </c>
      <c r="W113" s="31">
        <f t="shared" ca="1" si="111"/>
        <v>0</v>
      </c>
      <c r="X113" s="31">
        <f ca="1">ROUND(X108,0)</f>
        <v>0</v>
      </c>
      <c r="Y113" s="31">
        <f t="shared" ref="Y113:AA113" ca="1" si="112">ROUND(Y108,0)</f>
        <v>0</v>
      </c>
      <c r="Z113" s="31">
        <f t="shared" ca="1" si="112"/>
        <v>0</v>
      </c>
      <c r="AA113" s="31">
        <f t="shared" ca="1" si="112"/>
        <v>0</v>
      </c>
      <c r="AB113" s="31">
        <f t="shared" ref="AB113:AE113" ca="1" si="113">ROUND(AB108,0)</f>
        <v>0</v>
      </c>
      <c r="AC113" s="31">
        <f t="shared" ca="1" si="113"/>
        <v>0</v>
      </c>
      <c r="AD113" s="31">
        <f t="shared" ca="1" si="113"/>
        <v>0</v>
      </c>
      <c r="AE113" s="31">
        <f t="shared" ca="1" si="113"/>
        <v>0</v>
      </c>
    </row>
    <row r="114" spans="2:31">
      <c r="L114" s="5"/>
    </row>
    <row r="115" spans="2:31"/>
    <row r="116" spans="2:31">
      <c r="B116" s="238" t="s">
        <v>454</v>
      </c>
      <c r="C116" s="239"/>
      <c r="D116" s="239"/>
      <c r="E116" s="239"/>
      <c r="F116" s="239"/>
      <c r="G116" s="240">
        <f t="shared" ref="G116:AE116" ca="1" si="114">LataProjekcji</f>
        <v>0</v>
      </c>
      <c r="H116" s="240">
        <f t="shared" ca="1" si="114"/>
        <v>0</v>
      </c>
      <c r="I116" s="240">
        <f t="shared" ca="1" si="114"/>
        <v>0</v>
      </c>
      <c r="J116" s="241" t="str">
        <f t="shared" si="114"/>
        <v/>
      </c>
      <c r="K116" s="240" t="str">
        <f t="shared" si="114"/>
        <v>Uzupełnij dane</v>
      </c>
      <c r="L116" s="240" t="str">
        <f t="shared" si="114"/>
        <v/>
      </c>
      <c r="M116" s="240" t="str">
        <f t="shared" si="114"/>
        <v/>
      </c>
      <c r="N116" s="240" t="str">
        <f t="shared" si="114"/>
        <v/>
      </c>
      <c r="O116" s="240" t="str">
        <f t="shared" si="114"/>
        <v/>
      </c>
      <c r="P116" s="240" t="str">
        <f t="shared" si="114"/>
        <v/>
      </c>
      <c r="Q116" s="240" t="str">
        <f t="shared" si="114"/>
        <v/>
      </c>
      <c r="R116" s="240" t="str">
        <f t="shared" si="114"/>
        <v/>
      </c>
      <c r="S116" s="240" t="str">
        <f t="shared" si="114"/>
        <v/>
      </c>
      <c r="T116" s="240" t="str">
        <f t="shared" si="114"/>
        <v/>
      </c>
      <c r="U116" s="240" t="str">
        <f t="shared" si="114"/>
        <v/>
      </c>
      <c r="V116" s="240" t="str">
        <f t="shared" si="114"/>
        <v/>
      </c>
      <c r="W116" s="240" t="str">
        <f t="shared" si="114"/>
        <v/>
      </c>
      <c r="X116" s="240" t="str">
        <f t="shared" si="114"/>
        <v/>
      </c>
      <c r="Y116" s="240" t="str">
        <f t="shared" si="114"/>
        <v/>
      </c>
      <c r="Z116" s="240" t="str">
        <f t="shared" si="114"/>
        <v/>
      </c>
      <c r="AA116" s="240" t="str">
        <f t="shared" si="114"/>
        <v/>
      </c>
      <c r="AB116" s="240" t="str">
        <f t="shared" si="114"/>
        <v/>
      </c>
      <c r="AC116" s="240" t="str">
        <f t="shared" si="114"/>
        <v/>
      </c>
      <c r="AD116" s="240" t="str">
        <f t="shared" si="114"/>
        <v/>
      </c>
      <c r="AE116" s="240" t="str">
        <f t="shared" si="114"/>
        <v/>
      </c>
    </row>
    <row r="117" spans="2:31">
      <c r="B117" s="204" t="s">
        <v>445</v>
      </c>
      <c r="C117" s="205"/>
      <c r="D117" s="205"/>
      <c r="E117" s="205"/>
      <c r="F117" s="205"/>
      <c r="G117" s="206"/>
      <c r="H117" s="206"/>
      <c r="I117" s="206"/>
      <c r="J117" s="206"/>
      <c r="K117" s="207">
        <f ca="1">IFERROR(ROUND(K89+K56,0),0)</f>
        <v>0</v>
      </c>
      <c r="L117" s="207">
        <f t="shared" ref="L117:W117" ca="1" si="115">IFERROR(ROUND(L89+L56,0),0)</f>
        <v>0</v>
      </c>
      <c r="M117" s="207">
        <f t="shared" ca="1" si="115"/>
        <v>0</v>
      </c>
      <c r="N117" s="207">
        <f t="shared" ca="1" si="115"/>
        <v>0</v>
      </c>
      <c r="O117" s="207">
        <f t="shared" ca="1" si="115"/>
        <v>0</v>
      </c>
      <c r="P117" s="207">
        <f t="shared" ca="1" si="115"/>
        <v>0</v>
      </c>
      <c r="Q117" s="207">
        <f t="shared" ca="1" si="115"/>
        <v>0</v>
      </c>
      <c r="R117" s="207">
        <f t="shared" ca="1" si="115"/>
        <v>0</v>
      </c>
      <c r="S117" s="207">
        <f t="shared" ca="1" si="115"/>
        <v>0</v>
      </c>
      <c r="T117" s="207">
        <f t="shared" ca="1" si="115"/>
        <v>0</v>
      </c>
      <c r="U117" s="207">
        <f t="shared" ca="1" si="115"/>
        <v>0</v>
      </c>
      <c r="V117" s="207">
        <f t="shared" ca="1" si="115"/>
        <v>0</v>
      </c>
      <c r="W117" s="207">
        <f t="shared" ca="1" si="115"/>
        <v>0</v>
      </c>
      <c r="X117" s="207">
        <f ca="1">IFERROR(ROUND(X89+X56,0),0)</f>
        <v>0</v>
      </c>
      <c r="Y117" s="207">
        <f t="shared" ref="Y117:AA117" ca="1" si="116">IFERROR(ROUND(Y89+Y56,0),0)</f>
        <v>0</v>
      </c>
      <c r="Z117" s="207">
        <f t="shared" ca="1" si="116"/>
        <v>0</v>
      </c>
      <c r="AA117" s="207">
        <f t="shared" ca="1" si="116"/>
        <v>0</v>
      </c>
      <c r="AB117" s="207">
        <f t="shared" ref="AB117:AE117" ca="1" si="117">IFERROR(ROUND(AB89+AB56,0),0)</f>
        <v>0</v>
      </c>
      <c r="AC117" s="207">
        <f t="shared" ca="1" si="117"/>
        <v>0</v>
      </c>
      <c r="AD117" s="207">
        <f t="shared" ca="1" si="117"/>
        <v>0</v>
      </c>
      <c r="AE117" s="207">
        <f t="shared" ca="1" si="117"/>
        <v>0</v>
      </c>
    </row>
    <row r="118" spans="2:31">
      <c r="B118" s="208" t="s">
        <v>455</v>
      </c>
      <c r="C118" s="209"/>
      <c r="D118" s="209"/>
      <c r="E118" s="209"/>
      <c r="F118" s="209"/>
      <c r="G118" s="209"/>
      <c r="H118" s="209"/>
      <c r="I118" s="209"/>
      <c r="J118" s="209"/>
      <c r="K118" s="210">
        <f ca="1">IFERROR((K117/K120)*K119,0)</f>
        <v>0</v>
      </c>
      <c r="L118" s="210">
        <f t="shared" ref="L118:W118" ca="1" si="118">IFERROR((L117/L120)*L119,0)</f>
        <v>0</v>
      </c>
      <c r="M118" s="210">
        <f t="shared" ca="1" si="118"/>
        <v>0</v>
      </c>
      <c r="N118" s="210">
        <f t="shared" ca="1" si="118"/>
        <v>0</v>
      </c>
      <c r="O118" s="210">
        <f t="shared" ca="1" si="118"/>
        <v>0</v>
      </c>
      <c r="P118" s="210">
        <f t="shared" ca="1" si="118"/>
        <v>0</v>
      </c>
      <c r="Q118" s="210">
        <f t="shared" ca="1" si="118"/>
        <v>0</v>
      </c>
      <c r="R118" s="210">
        <f t="shared" ca="1" si="118"/>
        <v>0</v>
      </c>
      <c r="S118" s="210">
        <f t="shared" ca="1" si="118"/>
        <v>0</v>
      </c>
      <c r="T118" s="210">
        <f t="shared" ca="1" si="118"/>
        <v>0</v>
      </c>
      <c r="U118" s="210">
        <f t="shared" ca="1" si="118"/>
        <v>0</v>
      </c>
      <c r="V118" s="210">
        <f t="shared" ca="1" si="118"/>
        <v>0</v>
      </c>
      <c r="W118" s="210">
        <f t="shared" ca="1" si="118"/>
        <v>0</v>
      </c>
      <c r="X118" s="210">
        <f ca="1">IFERROR((X117/X120)*X119,0)</f>
        <v>0</v>
      </c>
      <c r="Y118" s="210">
        <f t="shared" ref="Y118:AA118" ca="1" si="119">IFERROR((Y117/Y120)*Y119,0)</f>
        <v>0</v>
      </c>
      <c r="Z118" s="210">
        <f t="shared" ca="1" si="119"/>
        <v>0</v>
      </c>
      <c r="AA118" s="210">
        <f t="shared" ca="1" si="119"/>
        <v>0</v>
      </c>
      <c r="AB118" s="210">
        <f t="shared" ref="AB118:AE118" ca="1" si="120">IFERROR((AB117/AB120)*AB119,0)</f>
        <v>0</v>
      </c>
      <c r="AC118" s="210">
        <f t="shared" ca="1" si="120"/>
        <v>0</v>
      </c>
      <c r="AD118" s="210">
        <f t="shared" ca="1" si="120"/>
        <v>0</v>
      </c>
      <c r="AE118" s="210">
        <f t="shared" ca="1" si="120"/>
        <v>0</v>
      </c>
    </row>
    <row r="119" spans="2:31">
      <c r="B119" s="37" t="s">
        <v>447</v>
      </c>
      <c r="C119" s="52"/>
      <c r="D119" s="52"/>
      <c r="E119" s="52"/>
      <c r="F119" s="52"/>
      <c r="G119" s="52"/>
      <c r="H119" s="52"/>
      <c r="I119" s="52"/>
      <c r="J119" s="52"/>
      <c r="K119" s="52" t="str">
        <f t="shared" ref="K119:AE119" si="121">dni</f>
        <v/>
      </c>
      <c r="L119" s="52" t="str">
        <f t="shared" si="121"/>
        <v/>
      </c>
      <c r="M119" s="52" t="str">
        <f t="shared" si="121"/>
        <v/>
      </c>
      <c r="N119" s="52" t="str">
        <f t="shared" si="121"/>
        <v/>
      </c>
      <c r="O119" s="52" t="str">
        <f t="shared" si="121"/>
        <v/>
      </c>
      <c r="P119" s="52" t="str">
        <f t="shared" si="121"/>
        <v/>
      </c>
      <c r="Q119" s="52" t="str">
        <f t="shared" si="121"/>
        <v/>
      </c>
      <c r="R119" s="52" t="str">
        <f t="shared" si="121"/>
        <v/>
      </c>
      <c r="S119" s="52" t="str">
        <f t="shared" si="121"/>
        <v/>
      </c>
      <c r="T119" s="52" t="str">
        <f t="shared" si="121"/>
        <v/>
      </c>
      <c r="U119" s="52" t="str">
        <f t="shared" si="121"/>
        <v/>
      </c>
      <c r="V119" s="52" t="str">
        <f t="shared" si="121"/>
        <v/>
      </c>
      <c r="W119" s="52" t="str">
        <f t="shared" si="121"/>
        <v/>
      </c>
      <c r="X119" s="52" t="str">
        <f t="shared" si="121"/>
        <v/>
      </c>
      <c r="Y119" s="52" t="str">
        <f t="shared" si="121"/>
        <v/>
      </c>
      <c r="Z119" s="52" t="str">
        <f t="shared" si="121"/>
        <v/>
      </c>
      <c r="AA119" s="52" t="str">
        <f t="shared" si="121"/>
        <v/>
      </c>
      <c r="AB119" s="52" t="str">
        <f t="shared" si="121"/>
        <v/>
      </c>
      <c r="AC119" s="52" t="str">
        <f t="shared" si="121"/>
        <v/>
      </c>
      <c r="AD119" s="52" t="str">
        <f t="shared" si="121"/>
        <v/>
      </c>
      <c r="AE119" s="52" t="str">
        <f t="shared" si="121"/>
        <v/>
      </c>
    </row>
    <row r="120" spans="2:31">
      <c r="B120" s="37" t="s">
        <v>639</v>
      </c>
      <c r="C120" s="211"/>
      <c r="D120" s="211"/>
      <c r="E120" s="211"/>
      <c r="F120" s="211"/>
      <c r="G120" s="33"/>
      <c r="H120" s="33"/>
      <c r="I120" s="33"/>
      <c r="J120" s="33"/>
      <c r="K120" s="33">
        <f t="shared" ref="K120:AA120" si="122">ROUND(IFERROR(IF($G$161=1,K87+K49,K87+K54),0),0)</f>
        <v>0</v>
      </c>
      <c r="L120" s="33">
        <f t="shared" ca="1" si="122"/>
        <v>0</v>
      </c>
      <c r="M120" s="33">
        <f t="shared" ca="1" si="122"/>
        <v>0</v>
      </c>
      <c r="N120" s="33">
        <f t="shared" ca="1" si="122"/>
        <v>0</v>
      </c>
      <c r="O120" s="33">
        <f t="shared" ca="1" si="122"/>
        <v>0</v>
      </c>
      <c r="P120" s="33">
        <f t="shared" ca="1" si="122"/>
        <v>0</v>
      </c>
      <c r="Q120" s="33">
        <f t="shared" ca="1" si="122"/>
        <v>0</v>
      </c>
      <c r="R120" s="33">
        <f t="shared" ca="1" si="122"/>
        <v>0</v>
      </c>
      <c r="S120" s="33">
        <f t="shared" ca="1" si="122"/>
        <v>0</v>
      </c>
      <c r="T120" s="33">
        <f t="shared" ca="1" si="122"/>
        <v>0</v>
      </c>
      <c r="U120" s="33">
        <f t="shared" ca="1" si="122"/>
        <v>0</v>
      </c>
      <c r="V120" s="33">
        <f t="shared" ca="1" si="122"/>
        <v>0</v>
      </c>
      <c r="W120" s="33">
        <f t="shared" ca="1" si="122"/>
        <v>0</v>
      </c>
      <c r="X120" s="33">
        <f t="shared" ca="1" si="122"/>
        <v>0</v>
      </c>
      <c r="Y120" s="33">
        <f t="shared" ca="1" si="122"/>
        <v>0</v>
      </c>
      <c r="Z120" s="33">
        <f t="shared" ca="1" si="122"/>
        <v>0</v>
      </c>
      <c r="AA120" s="33">
        <f t="shared" ca="1" si="122"/>
        <v>0</v>
      </c>
      <c r="AB120" s="33">
        <f t="shared" ref="AB120:AE120" si="123">ROUND(IFERROR(IF($G$161=1,AB87+AB49,AB87+AB54),0),0)</f>
        <v>0</v>
      </c>
      <c r="AC120" s="33">
        <f t="shared" si="123"/>
        <v>0</v>
      </c>
      <c r="AD120" s="33">
        <f t="shared" si="123"/>
        <v>0</v>
      </c>
      <c r="AE120" s="33">
        <f t="shared" si="123"/>
        <v>0</v>
      </c>
    </row>
    <row r="121" spans="2:31">
      <c r="B121" s="8"/>
    </row>
    <row r="122" spans="2:31">
      <c r="B122" s="29" t="s">
        <v>456</v>
      </c>
      <c r="C122" s="30"/>
      <c r="D122" s="30"/>
      <c r="E122" s="30"/>
      <c r="F122" s="30"/>
      <c r="G122" s="31">
        <f>G56</f>
        <v>0</v>
      </c>
      <c r="H122" s="31">
        <f>H56</f>
        <v>0</v>
      </c>
      <c r="I122" s="31">
        <f>I56</f>
        <v>0</v>
      </c>
      <c r="J122" s="31">
        <f>J56</f>
        <v>0</v>
      </c>
      <c r="K122" s="31">
        <f ca="1">K117</f>
        <v>0</v>
      </c>
      <c r="L122" s="31">
        <f t="shared" ref="L122:W122" ca="1" si="124">L117</f>
        <v>0</v>
      </c>
      <c r="M122" s="31">
        <f t="shared" ca="1" si="124"/>
        <v>0</v>
      </c>
      <c r="N122" s="31">
        <f t="shared" ca="1" si="124"/>
        <v>0</v>
      </c>
      <c r="O122" s="31">
        <f t="shared" ca="1" si="124"/>
        <v>0</v>
      </c>
      <c r="P122" s="31">
        <f t="shared" ca="1" si="124"/>
        <v>0</v>
      </c>
      <c r="Q122" s="31">
        <f t="shared" ca="1" si="124"/>
        <v>0</v>
      </c>
      <c r="R122" s="31">
        <f t="shared" ca="1" si="124"/>
        <v>0</v>
      </c>
      <c r="S122" s="31">
        <f t="shared" ca="1" si="124"/>
        <v>0</v>
      </c>
      <c r="T122" s="31">
        <f t="shared" ca="1" si="124"/>
        <v>0</v>
      </c>
      <c r="U122" s="31">
        <f t="shared" ca="1" si="124"/>
        <v>0</v>
      </c>
      <c r="V122" s="31">
        <f t="shared" ca="1" si="124"/>
        <v>0</v>
      </c>
      <c r="W122" s="31">
        <f t="shared" ca="1" si="124"/>
        <v>0</v>
      </c>
      <c r="X122" s="31">
        <f ca="1">X117</f>
        <v>0</v>
      </c>
      <c r="Y122" s="31">
        <f t="shared" ref="Y122:AA122" ca="1" si="125">Y117</f>
        <v>0</v>
      </c>
      <c r="Z122" s="31">
        <f t="shared" ca="1" si="125"/>
        <v>0</v>
      </c>
      <c r="AA122" s="31">
        <f t="shared" ca="1" si="125"/>
        <v>0</v>
      </c>
      <c r="AB122" s="31">
        <f t="shared" ref="AB122:AE122" ca="1" si="126">AB117</f>
        <v>0</v>
      </c>
      <c r="AC122" s="31">
        <f t="shared" ca="1" si="126"/>
        <v>0</v>
      </c>
      <c r="AD122" s="31">
        <f t="shared" ca="1" si="126"/>
        <v>0</v>
      </c>
      <c r="AE122" s="31">
        <f t="shared" ca="1" si="126"/>
        <v>0</v>
      </c>
    </row>
    <row r="123" spans="2:31">
      <c r="L123" s="5"/>
    </row>
    <row r="124" spans="2:31"/>
    <row r="125" spans="2:31">
      <c r="B125" s="29" t="s">
        <v>457</v>
      </c>
      <c r="C125" s="30"/>
      <c r="D125" s="30"/>
      <c r="E125" s="30"/>
      <c r="F125" s="30"/>
      <c r="G125" s="31">
        <f>ROUND(G104+G113-G122,0)</f>
        <v>0</v>
      </c>
      <c r="H125" s="31">
        <f>ROUND(H104+H113-H122,0)</f>
        <v>0</v>
      </c>
      <c r="I125" s="31">
        <f>ROUND(I104+I113-I122,0)</f>
        <v>0</v>
      </c>
      <c r="J125" s="31">
        <f>ROUND(J104+J113-J122,0)</f>
        <v>0</v>
      </c>
      <c r="K125" s="31">
        <f ca="1">ROUND(K104+K113-K122,0)</f>
        <v>0</v>
      </c>
      <c r="L125" s="31">
        <f t="shared" ref="L125:W125" ca="1" si="127">ROUND(L104+L113-L122,0)</f>
        <v>0</v>
      </c>
      <c r="M125" s="31">
        <f t="shared" ca="1" si="127"/>
        <v>0</v>
      </c>
      <c r="N125" s="31">
        <f t="shared" ca="1" si="127"/>
        <v>0</v>
      </c>
      <c r="O125" s="31">
        <f t="shared" ca="1" si="127"/>
        <v>0</v>
      </c>
      <c r="P125" s="31">
        <f t="shared" ca="1" si="127"/>
        <v>0</v>
      </c>
      <c r="Q125" s="31">
        <f t="shared" ca="1" si="127"/>
        <v>0</v>
      </c>
      <c r="R125" s="31">
        <f t="shared" ca="1" si="127"/>
        <v>0</v>
      </c>
      <c r="S125" s="31">
        <f t="shared" ca="1" si="127"/>
        <v>0</v>
      </c>
      <c r="T125" s="31">
        <f t="shared" ca="1" si="127"/>
        <v>0</v>
      </c>
      <c r="U125" s="31">
        <f t="shared" ca="1" si="127"/>
        <v>0</v>
      </c>
      <c r="V125" s="31">
        <f t="shared" ca="1" si="127"/>
        <v>0</v>
      </c>
      <c r="W125" s="31">
        <f t="shared" ca="1" si="127"/>
        <v>0</v>
      </c>
      <c r="X125" s="31">
        <f ca="1">ROUND(X104+X113-X122,0)</f>
        <v>0</v>
      </c>
      <c r="Y125" s="31">
        <f t="shared" ref="Y125:AA125" ca="1" si="128">ROUND(Y104+Y113-Y122,0)</f>
        <v>0</v>
      </c>
      <c r="Z125" s="31">
        <f t="shared" ca="1" si="128"/>
        <v>0</v>
      </c>
      <c r="AA125" s="31">
        <f t="shared" ca="1" si="128"/>
        <v>0</v>
      </c>
      <c r="AB125" s="31">
        <f t="shared" ref="AB125:AE125" ca="1" si="129">ROUND(AB104+AB113-AB122,0)</f>
        <v>0</v>
      </c>
      <c r="AC125" s="31">
        <f t="shared" ca="1" si="129"/>
        <v>0</v>
      </c>
      <c r="AD125" s="31">
        <f t="shared" ca="1" si="129"/>
        <v>0</v>
      </c>
      <c r="AE125" s="31">
        <f t="shared" ca="1" si="129"/>
        <v>0</v>
      </c>
    </row>
    <row r="126" spans="2:31">
      <c r="B126" s="101" t="s">
        <v>458</v>
      </c>
      <c r="C126" s="101"/>
      <c r="D126" s="101"/>
      <c r="E126" s="101"/>
      <c r="F126" s="101"/>
      <c r="G126" s="102">
        <f>ROUND(F125-G125,0)</f>
        <v>0</v>
      </c>
      <c r="H126" s="102">
        <f>ROUND(G125-H125,0)</f>
        <v>0</v>
      </c>
      <c r="I126" s="102">
        <f>ROUND(H125-I125,0)</f>
        <v>0</v>
      </c>
      <c r="J126" s="102">
        <f>IF(Rok_n="",0,ROUND(I125-J125,0))</f>
        <v>0</v>
      </c>
      <c r="K126" s="102">
        <f ca="1">ROUND(I125-K125,0)</f>
        <v>0</v>
      </c>
      <c r="L126" s="102">
        <f t="shared" ref="L126:W126" ca="1" si="130">ROUND(K125-L125,0)</f>
        <v>0</v>
      </c>
      <c r="M126" s="102">
        <f t="shared" ca="1" si="130"/>
        <v>0</v>
      </c>
      <c r="N126" s="102">
        <f t="shared" ca="1" si="130"/>
        <v>0</v>
      </c>
      <c r="O126" s="102">
        <f t="shared" ca="1" si="130"/>
        <v>0</v>
      </c>
      <c r="P126" s="102">
        <f t="shared" ca="1" si="130"/>
        <v>0</v>
      </c>
      <c r="Q126" s="102">
        <f t="shared" ca="1" si="130"/>
        <v>0</v>
      </c>
      <c r="R126" s="102">
        <f t="shared" ca="1" si="130"/>
        <v>0</v>
      </c>
      <c r="S126" s="102">
        <f t="shared" ca="1" si="130"/>
        <v>0</v>
      </c>
      <c r="T126" s="102">
        <f t="shared" ca="1" si="130"/>
        <v>0</v>
      </c>
      <c r="U126" s="102">
        <f t="shared" ca="1" si="130"/>
        <v>0</v>
      </c>
      <c r="V126" s="102">
        <f t="shared" ca="1" si="130"/>
        <v>0</v>
      </c>
      <c r="W126" s="102">
        <f t="shared" ca="1" si="130"/>
        <v>0</v>
      </c>
      <c r="X126" s="102">
        <f ca="1">ROUND(W125-X125,0)</f>
        <v>0</v>
      </c>
      <c r="Y126" s="102">
        <f t="shared" ref="Y126:AA126" ca="1" si="131">ROUND(X125-Y125,0)</f>
        <v>0</v>
      </c>
      <c r="Z126" s="102">
        <f t="shared" ca="1" si="131"/>
        <v>0</v>
      </c>
      <c r="AA126" s="102">
        <f t="shared" ca="1" si="131"/>
        <v>0</v>
      </c>
      <c r="AB126" s="102">
        <f t="shared" ref="AB126" ca="1" si="132">ROUND(AA125-AB125,0)</f>
        <v>0</v>
      </c>
      <c r="AC126" s="102">
        <f t="shared" ref="AC126" ca="1" si="133">ROUND(AB125-AC125,0)</f>
        <v>0</v>
      </c>
      <c r="AD126" s="102">
        <f t="shared" ref="AD126" ca="1" si="134">ROUND(AC125-AD125,0)</f>
        <v>0</v>
      </c>
      <c r="AE126" s="102">
        <f t="shared" ref="AE126" ca="1" si="135">ROUND(AD125-AE125,0)</f>
        <v>0</v>
      </c>
    </row>
    <row r="127" spans="2:31"/>
    <row r="128" spans="2:31"/>
    <row r="129" spans="2:37" ht="14.5">
      <c r="B129" s="621" t="s">
        <v>39</v>
      </c>
      <c r="C129" s="622"/>
      <c r="D129" s="622"/>
      <c r="E129" s="623"/>
      <c r="F129" s="622"/>
      <c r="G129" s="622"/>
      <c r="H129" s="622"/>
      <c r="I129" s="622"/>
      <c r="J129" s="622"/>
      <c r="K129" s="622"/>
      <c r="L129" s="622"/>
      <c r="M129" s="622"/>
      <c r="N129" s="622"/>
      <c r="O129" s="622"/>
      <c r="P129" s="622"/>
      <c r="Q129" s="622"/>
      <c r="R129" s="622"/>
      <c r="S129" s="622"/>
      <c r="T129" s="622"/>
      <c r="U129" s="622"/>
      <c r="V129" s="622"/>
      <c r="W129" s="622"/>
      <c r="X129" s="622"/>
      <c r="Y129" s="622"/>
      <c r="Z129" s="622"/>
      <c r="AA129" s="622"/>
      <c r="AB129" s="622"/>
      <c r="AC129" s="622"/>
      <c r="AD129" s="622"/>
      <c r="AE129" s="622"/>
      <c r="AF129"/>
      <c r="AG129"/>
      <c r="AH129"/>
      <c r="AI129"/>
      <c r="AJ129"/>
      <c r="AK129"/>
    </row>
    <row r="130" spans="2:37" ht="4" customHeight="1">
      <c r="E130" s="254"/>
      <c r="AF130"/>
      <c r="AG130"/>
      <c r="AH130"/>
      <c r="AI130"/>
      <c r="AJ130"/>
      <c r="AK130"/>
    </row>
    <row r="131" spans="2:37" ht="15" customHeight="1">
      <c r="B131" s="616" t="str">
        <f>IF(Okres_Prognozy&gt;10,"Uwaga! Okres prognozy przekracza 10 lat. Należy uzasadnić przyjęty okres prognozy","")</f>
        <v/>
      </c>
      <c r="E131" s="254"/>
      <c r="AF131"/>
      <c r="AG131"/>
      <c r="AH131"/>
      <c r="AI131"/>
      <c r="AJ131"/>
      <c r="AK131"/>
    </row>
    <row r="132" spans="2:37" ht="4" customHeight="1">
      <c r="E132" s="254"/>
      <c r="AF132"/>
      <c r="AG132"/>
      <c r="AH132"/>
      <c r="AI132"/>
      <c r="AJ132"/>
      <c r="AK132"/>
    </row>
    <row r="133" spans="2:37" ht="409.5" customHeight="1">
      <c r="B133" s="709"/>
      <c r="C133" s="709"/>
      <c r="D133" s="709"/>
      <c r="E133" s="709"/>
      <c r="F133" s="709"/>
      <c r="G133" s="709"/>
      <c r="H133" s="709"/>
      <c r="I133" s="709"/>
      <c r="J133" s="709"/>
      <c r="K133" s="709"/>
      <c r="L133" s="709"/>
      <c r="M133" s="709"/>
      <c r="N133" s="709"/>
      <c r="O133" s="709"/>
      <c r="P133" s="709"/>
      <c r="Q133" s="709"/>
      <c r="R133" s="709"/>
      <c r="S133" s="709"/>
      <c r="T133" s="709"/>
      <c r="U133" s="709"/>
      <c r="V133" s="709"/>
      <c r="W133" s="709"/>
      <c r="X133" s="709"/>
      <c r="Y133" s="709"/>
      <c r="Z133" s="709"/>
      <c r="AA133" s="709"/>
      <c r="AB133" s="709"/>
      <c r="AC133" s="709"/>
      <c r="AD133" s="709"/>
      <c r="AE133" s="709"/>
      <c r="AF133"/>
      <c r="AG133"/>
      <c r="AH133"/>
      <c r="AI133"/>
      <c r="AJ133"/>
      <c r="AK133"/>
    </row>
    <row r="134" spans="2:37" ht="409.5" customHeight="1">
      <c r="B134" s="710"/>
      <c r="C134" s="710"/>
      <c r="D134" s="710"/>
      <c r="E134" s="710"/>
      <c r="F134" s="710"/>
      <c r="G134" s="710"/>
      <c r="H134" s="710"/>
      <c r="I134" s="710"/>
      <c r="J134" s="710"/>
      <c r="K134" s="710"/>
      <c r="L134" s="710"/>
      <c r="M134" s="710"/>
      <c r="N134" s="710"/>
      <c r="O134" s="710"/>
      <c r="P134" s="710"/>
      <c r="Q134" s="710"/>
      <c r="R134" s="710"/>
      <c r="S134" s="710"/>
      <c r="T134" s="710"/>
      <c r="U134" s="710"/>
      <c r="V134" s="710"/>
      <c r="W134" s="710"/>
      <c r="X134" s="710"/>
      <c r="Y134" s="710"/>
      <c r="Z134" s="710"/>
      <c r="AA134" s="710"/>
      <c r="AB134" s="710"/>
      <c r="AC134" s="710"/>
      <c r="AD134" s="710"/>
      <c r="AE134" s="710"/>
      <c r="AF134"/>
      <c r="AG134"/>
      <c r="AH134"/>
      <c r="AI134"/>
      <c r="AJ134"/>
      <c r="AK134"/>
    </row>
    <row r="135" spans="2:37" customFormat="1"/>
    <row r="136" spans="2:37" hidden="1">
      <c r="B136" s="7"/>
    </row>
    <row r="159" spans="2:7" hidden="1">
      <c r="B159" s="21" t="s">
        <v>444</v>
      </c>
      <c r="C159" s="21"/>
      <c r="D159" s="21"/>
      <c r="E159" s="21"/>
      <c r="F159" s="21"/>
      <c r="G159" s="300">
        <v>1</v>
      </c>
    </row>
    <row r="160" spans="2:7" hidden="1">
      <c r="B160" s="21" t="s">
        <v>450</v>
      </c>
      <c r="C160" s="21"/>
      <c r="D160" s="21"/>
      <c r="E160" s="21"/>
      <c r="F160" s="21"/>
      <c r="G160" s="300">
        <v>1</v>
      </c>
    </row>
    <row r="161" spans="2:31" hidden="1">
      <c r="B161" s="21" t="s">
        <v>454</v>
      </c>
      <c r="C161" s="21"/>
      <c r="D161" s="21"/>
      <c r="E161" s="21"/>
      <c r="F161" s="21"/>
      <c r="G161" s="300">
        <v>1</v>
      </c>
    </row>
    <row r="164" spans="2:31" hidden="1">
      <c r="B164" s="1" t="s">
        <v>461</v>
      </c>
    </row>
    <row r="165" spans="2:31" hidden="1">
      <c r="B165" s="1" t="s">
        <v>462</v>
      </c>
      <c r="G165" s="1" t="str">
        <f ca="1">G17</f>
        <v>bd.</v>
      </c>
      <c r="H165" s="1" t="str">
        <f ca="1">H17</f>
        <v>bd.</v>
      </c>
      <c r="I165" s="1" t="str">
        <f ca="1">I17</f>
        <v>bd.</v>
      </c>
      <c r="J165" s="1" t="str">
        <f>J17</f>
        <v>bd.</v>
      </c>
      <c r="K165" s="1">
        <f ca="1">IFERROR(ROUND(AVERAGE(G165:I165),0),0)</f>
        <v>0</v>
      </c>
      <c r="L165" s="1">
        <f ca="1">IFERROR(ROUND(AVERAGE(H165:I165,K165),0),0)</f>
        <v>0</v>
      </c>
      <c r="M165" s="1">
        <f ca="1">IFERROR(ROUND(AVERAGE(I165,K165:L165),0),0)</f>
        <v>0</v>
      </c>
      <c r="N165" s="1">
        <f ca="1">IFERROR(ROUND(AVERAGE(K165:M165),0),0)</f>
        <v>0</v>
      </c>
      <c r="O165" s="1">
        <f t="shared" ref="O165:W165" ca="1" si="136">IFERROR(ROUND(AVERAGE(L165:N165),0),0)</f>
        <v>0</v>
      </c>
      <c r="P165" s="1">
        <f t="shared" ca="1" si="136"/>
        <v>0</v>
      </c>
      <c r="Q165" s="1">
        <f t="shared" ca="1" si="136"/>
        <v>0</v>
      </c>
      <c r="R165" s="1">
        <f t="shared" ca="1" si="136"/>
        <v>0</v>
      </c>
      <c r="S165" s="1">
        <f t="shared" ca="1" si="136"/>
        <v>0</v>
      </c>
      <c r="T165" s="1">
        <f t="shared" ca="1" si="136"/>
        <v>0</v>
      </c>
      <c r="U165" s="1">
        <f t="shared" ca="1" si="136"/>
        <v>0</v>
      </c>
      <c r="V165" s="1">
        <f t="shared" ca="1" si="136"/>
        <v>0</v>
      </c>
      <c r="W165" s="1">
        <f t="shared" ca="1" si="136"/>
        <v>0</v>
      </c>
      <c r="X165" s="1">
        <f t="shared" ref="X165:X167" ca="1" si="137">IFERROR(ROUND(AVERAGE(U165:W165),0),0)</f>
        <v>0</v>
      </c>
      <c r="Y165" s="1">
        <f t="shared" ref="Y165:Y167" ca="1" si="138">IFERROR(ROUND(AVERAGE(V165:X165),0),0)</f>
        <v>0</v>
      </c>
      <c r="Z165" s="1">
        <f t="shared" ref="Z165:Z167" ca="1" si="139">IFERROR(ROUND(AVERAGE(W165:Y165),0),0)</f>
        <v>0</v>
      </c>
      <c r="AA165" s="1">
        <f t="shared" ref="AA165:AA167" ca="1" si="140">IFERROR(ROUND(AVERAGE(X165:Z165),0),0)</f>
        <v>0</v>
      </c>
      <c r="AB165" s="1">
        <f t="shared" ref="AB165:AB167" ca="1" si="141">IFERROR(ROUND(AVERAGE(Y165:AA165),0),0)</f>
        <v>0</v>
      </c>
      <c r="AC165" s="1">
        <f t="shared" ref="AC165:AC167" ca="1" si="142">IFERROR(ROUND(AVERAGE(Z165:AB165),0),0)</f>
        <v>0</v>
      </c>
      <c r="AD165" s="1">
        <f t="shared" ref="AD165:AD167" ca="1" si="143">IFERROR(ROUND(AVERAGE(AA165:AC165),0),0)</f>
        <v>0</v>
      </c>
      <c r="AE165" s="1">
        <f t="shared" ref="AE165:AE167" ca="1" si="144">IFERROR(ROUND(AVERAGE(AB165:AD165),0),0)</f>
        <v>0</v>
      </c>
    </row>
    <row r="166" spans="2:31" hidden="1">
      <c r="B166" s="1" t="s">
        <v>463</v>
      </c>
      <c r="G166" s="1" t="str">
        <f ca="1">G32</f>
        <v>bd.</v>
      </c>
      <c r="H166" s="1" t="str">
        <f ca="1">H32</f>
        <v>bd.</v>
      </c>
      <c r="I166" s="1" t="str">
        <f ca="1">I32</f>
        <v>bd.</v>
      </c>
      <c r="J166" s="1" t="str">
        <f>J32</f>
        <v>bd.</v>
      </c>
      <c r="K166" s="1">
        <f ca="1">IFERROR(ROUND(AVERAGE(G166:I166),0),0)</f>
        <v>0</v>
      </c>
      <c r="L166" s="1">
        <f ca="1">IFERROR(ROUND(AVERAGE(H166:I166,K166),0),0)</f>
        <v>0</v>
      </c>
      <c r="M166" s="1">
        <f ca="1">IFERROR(ROUND(AVERAGE(I166,K166:L166),0),0)</f>
        <v>0</v>
      </c>
      <c r="N166" s="1">
        <f ca="1">IFERROR(ROUND(AVERAGE(K166:M166),0),0)</f>
        <v>0</v>
      </c>
      <c r="O166" s="1">
        <f t="shared" ref="O166:W167" ca="1" si="145">IFERROR(ROUND(AVERAGE(L166:N166),0),0)</f>
        <v>0</v>
      </c>
      <c r="P166" s="1">
        <f t="shared" ca="1" si="145"/>
        <v>0</v>
      </c>
      <c r="Q166" s="1">
        <f t="shared" ca="1" si="145"/>
        <v>0</v>
      </c>
      <c r="R166" s="1">
        <f t="shared" ca="1" si="145"/>
        <v>0</v>
      </c>
      <c r="S166" s="1">
        <f t="shared" ca="1" si="145"/>
        <v>0</v>
      </c>
      <c r="T166" s="1">
        <f t="shared" ca="1" si="145"/>
        <v>0</v>
      </c>
      <c r="U166" s="1">
        <f t="shared" ca="1" si="145"/>
        <v>0</v>
      </c>
      <c r="V166" s="1">
        <f t="shared" ca="1" si="145"/>
        <v>0</v>
      </c>
      <c r="W166" s="1">
        <f t="shared" ca="1" si="145"/>
        <v>0</v>
      </c>
      <c r="X166" s="1">
        <f t="shared" ca="1" si="137"/>
        <v>0</v>
      </c>
      <c r="Y166" s="1">
        <f t="shared" ca="1" si="138"/>
        <v>0</v>
      </c>
      <c r="Z166" s="1">
        <f t="shared" ca="1" si="139"/>
        <v>0</v>
      </c>
      <c r="AA166" s="1">
        <f t="shared" ca="1" si="140"/>
        <v>0</v>
      </c>
      <c r="AB166" s="1">
        <f t="shared" ca="1" si="141"/>
        <v>0</v>
      </c>
      <c r="AC166" s="1">
        <f t="shared" ca="1" si="142"/>
        <v>0</v>
      </c>
      <c r="AD166" s="1">
        <f t="shared" ca="1" si="143"/>
        <v>0</v>
      </c>
      <c r="AE166" s="1">
        <f t="shared" ca="1" si="144"/>
        <v>0</v>
      </c>
    </row>
    <row r="167" spans="2:31" hidden="1">
      <c r="B167" s="1" t="s">
        <v>464</v>
      </c>
      <c r="G167" s="1" t="str">
        <f ca="1">G47</f>
        <v>bd.</v>
      </c>
      <c r="H167" s="1" t="str">
        <f ca="1">H47</f>
        <v>bd.</v>
      </c>
      <c r="I167" s="1" t="str">
        <f ca="1">I47</f>
        <v>bd.</v>
      </c>
      <c r="J167" s="1" t="str">
        <f>J47</f>
        <v>bd.</v>
      </c>
      <c r="K167" s="1">
        <f ca="1">IFERROR(ROUND(AVERAGE(G167:I167),0),0)</f>
        <v>0</v>
      </c>
      <c r="L167" s="1">
        <f ca="1">IFERROR(ROUND(AVERAGE(H167:I167,K167),0),0)</f>
        <v>0</v>
      </c>
      <c r="M167" s="1">
        <f ca="1">IFERROR(ROUND(AVERAGE(I167,K167:L167),0),0)</f>
        <v>0</v>
      </c>
      <c r="N167" s="1">
        <f ca="1">IFERROR(ROUND(AVERAGE(K167:M167),0),0)</f>
        <v>0</v>
      </c>
      <c r="O167" s="1">
        <f t="shared" ca="1" si="145"/>
        <v>0</v>
      </c>
      <c r="P167" s="1">
        <f t="shared" ca="1" si="145"/>
        <v>0</v>
      </c>
      <c r="Q167" s="1">
        <f t="shared" ca="1" si="145"/>
        <v>0</v>
      </c>
      <c r="R167" s="1">
        <f t="shared" ca="1" si="145"/>
        <v>0</v>
      </c>
      <c r="S167" s="1">
        <f t="shared" ca="1" si="145"/>
        <v>0</v>
      </c>
      <c r="T167" s="1">
        <f t="shared" ca="1" si="145"/>
        <v>0</v>
      </c>
      <c r="U167" s="1">
        <f t="shared" ca="1" si="145"/>
        <v>0</v>
      </c>
      <c r="V167" s="1">
        <f t="shared" ca="1" si="145"/>
        <v>0</v>
      </c>
      <c r="W167" s="1">
        <f t="shared" ca="1" si="145"/>
        <v>0</v>
      </c>
      <c r="X167" s="1">
        <f t="shared" ca="1" si="137"/>
        <v>0</v>
      </c>
      <c r="Y167" s="1">
        <f t="shared" ca="1" si="138"/>
        <v>0</v>
      </c>
      <c r="Z167" s="1">
        <f t="shared" ca="1" si="139"/>
        <v>0</v>
      </c>
      <c r="AA167" s="1">
        <f t="shared" ca="1" si="140"/>
        <v>0</v>
      </c>
      <c r="AB167" s="1">
        <f t="shared" ca="1" si="141"/>
        <v>0</v>
      </c>
      <c r="AC167" s="1">
        <f t="shared" ca="1" si="142"/>
        <v>0</v>
      </c>
      <c r="AD167" s="1">
        <f t="shared" ca="1" si="143"/>
        <v>0</v>
      </c>
      <c r="AE167" s="1">
        <f t="shared" ca="1" si="144"/>
        <v>0</v>
      </c>
    </row>
  </sheetData>
  <sheetProtection algorithmName="SHA-512" hashValue="WFydOEu4YqmQirCc5vdljfK/aUnYE/zvHWLEZklQNp/XA8g4lgcTQsR6ZCvAG03bAUDIDrLBq7HglnCKWnmROA==" saltValue="GXQIEYQ1cuOd0T5JUTiiPg==" spinCount="100000" sheet="1" objects="1" scenarios="1"/>
  <mergeCells count="2">
    <mergeCell ref="B2:AE3"/>
    <mergeCell ref="B133:AE134"/>
  </mergeCells>
  <conditionalFormatting sqref="K22:U22 K37:U37 K52:U52">
    <cfRule type="expression" dxfId="57" priority="3">
      <formula>AND(K$12&gt;Koniec_Projekt,K$12&lt;=Koniec)</formula>
    </cfRule>
  </conditionalFormatting>
  <conditionalFormatting sqref="K52:AE52 K37:AE37 K22:AE22">
    <cfRule type="expression" dxfId="56" priority="4">
      <formula>K$12&lt;=Koniec</formula>
    </cfRule>
  </conditionalFormatting>
  <conditionalFormatting sqref="B131:AE131">
    <cfRule type="expression" dxfId="55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9" orientation="landscape" r:id="rId1"/>
  <headerFooter>
    <oddHeader>&amp;A</oddHeader>
    <oddFooter>&amp;L&amp;F&amp;CStrona &amp;P z &amp;N&amp;RData i godzina wydruku: &amp;D &amp;T</oddFooter>
  </headerFooter>
  <rowBreaks count="1" manualBreakCount="1">
    <brk id="62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52" r:id="rId4" name="Option Button 20">
              <controlPr defaultSize="0" autoFill="0" autoLine="0" autoPict="0">
                <anchor moveWithCells="1">
                  <from>
                    <xdr:col>1</xdr:col>
                    <xdr:colOff>171450</xdr:colOff>
                    <xdr:row>14</xdr:row>
                    <xdr:rowOff>158750</xdr:rowOff>
                  </from>
                  <to>
                    <xdr:col>1</xdr:col>
                    <xdr:colOff>1130300</xdr:colOff>
                    <xdr:row>14</xdr:row>
                    <xdr:rowOff>368300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5" name="Option Button 21">
              <controlPr defaultSize="0" autoFill="0" autoLine="0" autoPict="0">
                <anchor moveWithCells="1">
                  <from>
                    <xdr:col>1</xdr:col>
                    <xdr:colOff>1397000</xdr:colOff>
                    <xdr:row>14</xdr:row>
                    <xdr:rowOff>158750</xdr:rowOff>
                  </from>
                  <to>
                    <xdr:col>1</xdr:col>
                    <xdr:colOff>2235200</xdr:colOff>
                    <xdr:row>14</xdr:row>
                    <xdr:rowOff>368300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6" name="Option Button 24">
              <controlPr defaultSize="0" autoFill="0" autoLine="0" autoPict="0">
                <anchor moveWithCells="1">
                  <from>
                    <xdr:col>1</xdr:col>
                    <xdr:colOff>171450</xdr:colOff>
                    <xdr:row>29</xdr:row>
                    <xdr:rowOff>171450</xdr:rowOff>
                  </from>
                  <to>
                    <xdr:col>1</xdr:col>
                    <xdr:colOff>1130300</xdr:colOff>
                    <xdr:row>29</xdr:row>
                    <xdr:rowOff>387350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7" name="Option Button 25">
              <controlPr defaultSize="0" autoFill="0" autoLine="0" autoPict="0">
                <anchor moveWithCells="1">
                  <from>
                    <xdr:col>1</xdr:col>
                    <xdr:colOff>1409700</xdr:colOff>
                    <xdr:row>29</xdr:row>
                    <xdr:rowOff>171450</xdr:rowOff>
                  </from>
                  <to>
                    <xdr:col>1</xdr:col>
                    <xdr:colOff>2235200</xdr:colOff>
                    <xdr:row>29</xdr:row>
                    <xdr:rowOff>387350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8" name="Group Box 30">
              <controlPr defaultSize="0" autoFill="0" autoPict="0">
                <anchor moveWithCells="1">
                  <from>
                    <xdr:col>1</xdr:col>
                    <xdr:colOff>101600</xdr:colOff>
                    <xdr:row>14</xdr:row>
                    <xdr:rowOff>38100</xdr:rowOff>
                  </from>
                  <to>
                    <xdr:col>1</xdr:col>
                    <xdr:colOff>2501900</xdr:colOff>
                    <xdr:row>14</xdr:row>
                    <xdr:rowOff>425450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9" name="Group Box 31">
              <controlPr defaultSize="0" autoFill="0" autoPict="0">
                <anchor moveWithCells="1">
                  <from>
                    <xdr:col>1</xdr:col>
                    <xdr:colOff>101600</xdr:colOff>
                    <xdr:row>29</xdr:row>
                    <xdr:rowOff>38100</xdr:rowOff>
                  </from>
                  <to>
                    <xdr:col>1</xdr:col>
                    <xdr:colOff>2501900</xdr:colOff>
                    <xdr:row>29</xdr:row>
                    <xdr:rowOff>425450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10" name="Option Button 32">
              <controlPr defaultSize="0" autoFill="0" autoLine="0" autoPict="0">
                <anchor moveWithCells="1">
                  <from>
                    <xdr:col>1</xdr:col>
                    <xdr:colOff>171450</xdr:colOff>
                    <xdr:row>44</xdr:row>
                    <xdr:rowOff>177800</xdr:rowOff>
                  </from>
                  <to>
                    <xdr:col>1</xdr:col>
                    <xdr:colOff>1130300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1" name="Option Button 33">
              <controlPr defaultSize="0" autoFill="0" autoLine="0" autoPict="0">
                <anchor moveWithCells="1">
                  <from>
                    <xdr:col>1</xdr:col>
                    <xdr:colOff>1409700</xdr:colOff>
                    <xdr:row>44</xdr:row>
                    <xdr:rowOff>177800</xdr:rowOff>
                  </from>
                  <to>
                    <xdr:col>1</xdr:col>
                    <xdr:colOff>2235200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2" name="Group Box 34">
              <controlPr defaultSize="0" autoFill="0" autoPict="0">
                <anchor moveWithCells="1">
                  <from>
                    <xdr:col>1</xdr:col>
                    <xdr:colOff>101600</xdr:colOff>
                    <xdr:row>44</xdr:row>
                    <xdr:rowOff>44450</xdr:rowOff>
                  </from>
                  <to>
                    <xdr:col>1</xdr:col>
                    <xdr:colOff>2501900</xdr:colOff>
                    <xdr:row>44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13" name="Group Box 106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82550</xdr:rowOff>
                  </from>
                  <to>
                    <xdr:col>15</xdr:col>
                    <xdr:colOff>565150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6">
    <pageSetUpPr fitToPage="1"/>
  </sheetPr>
  <dimension ref="A1:AR181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73.77734375" style="1" bestFit="1" customWidth="1"/>
    <col min="3" max="8" width="9.109375" style="1" hidden="1" customWidth="1"/>
    <col min="9" max="9" width="9.109375" style="254" hidden="1" customWidth="1"/>
    <col min="10" max="10" width="15.6640625" style="1" bestFit="1" customWidth="1"/>
    <col min="11" max="31" width="12.77734375" style="1" customWidth="1"/>
    <col min="32" max="32" width="2.77734375" style="1" customWidth="1"/>
    <col min="33" max="44" width="0" style="1" hidden="1" customWidth="1"/>
    <col min="45" max="16384" width="9.109375" style="1" hidden="1"/>
  </cols>
  <sheetData>
    <row r="1" spans="2:31"/>
    <row r="2" spans="2:31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2:31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248</v>
      </c>
      <c r="C12" s="24"/>
      <c r="D12" s="24"/>
      <c r="E12" s="24"/>
      <c r="F12" s="23"/>
      <c r="G12" s="23"/>
      <c r="H12" s="23"/>
      <c r="I12" s="309"/>
      <c r="J12" s="44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465</v>
      </c>
      <c r="C14" s="233"/>
      <c r="D14" s="233"/>
      <c r="E14" s="233"/>
      <c r="F14" s="233"/>
      <c r="G14" s="233"/>
      <c r="H14" s="233"/>
      <c r="I14" s="310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>
      <c r="B15" s="19" t="s">
        <v>466</v>
      </c>
      <c r="C15" s="19"/>
      <c r="D15" s="19"/>
      <c r="E15" s="19"/>
      <c r="F15" s="19"/>
      <c r="G15" s="19"/>
      <c r="H15" s="19"/>
      <c r="I15" s="311"/>
      <c r="J15" s="19"/>
      <c r="K15" s="94">
        <f t="shared" ref="K15:Q15" si="1">J17</f>
        <v>0</v>
      </c>
      <c r="L15" s="94">
        <f t="shared" si="1"/>
        <v>0</v>
      </c>
      <c r="M15" s="94">
        <f t="shared" si="1"/>
        <v>0</v>
      </c>
      <c r="N15" s="94">
        <f t="shared" si="1"/>
        <v>0</v>
      </c>
      <c r="O15" s="94">
        <f t="shared" si="1"/>
        <v>0</v>
      </c>
      <c r="P15" s="94">
        <f t="shared" si="1"/>
        <v>0</v>
      </c>
      <c r="Q15" s="94">
        <f t="shared" si="1"/>
        <v>0</v>
      </c>
      <c r="R15" s="94">
        <f t="shared" ref="R15" si="2">Q17</f>
        <v>0</v>
      </c>
      <c r="S15" s="94">
        <f t="shared" ref="S15" si="3">R17</f>
        <v>0</v>
      </c>
      <c r="T15" s="94">
        <f t="shared" ref="T15" si="4">S17</f>
        <v>0</v>
      </c>
      <c r="U15" s="94">
        <f t="shared" ref="U15" si="5">T17</f>
        <v>0</v>
      </c>
      <c r="V15" s="94">
        <f t="shared" ref="V15" si="6">U17</f>
        <v>0</v>
      </c>
      <c r="W15" s="94">
        <f t="shared" ref="W15" si="7">V17</f>
        <v>0</v>
      </c>
      <c r="X15" s="94">
        <f t="shared" ref="X15" si="8">W17</f>
        <v>0</v>
      </c>
      <c r="Y15" s="94">
        <f t="shared" ref="Y15" si="9">X17</f>
        <v>0</v>
      </c>
      <c r="Z15" s="94">
        <f t="shared" ref="Z15" si="10">Y17</f>
        <v>0</v>
      </c>
      <c r="AA15" s="94">
        <f t="shared" ref="AA15" si="11">Z17</f>
        <v>0</v>
      </c>
      <c r="AB15" s="94">
        <f t="shared" ref="AB15" si="12">AA17</f>
        <v>0</v>
      </c>
      <c r="AC15" s="94">
        <f t="shared" ref="AC15" si="13">AB17</f>
        <v>0</v>
      </c>
      <c r="AD15" s="94">
        <f t="shared" ref="AD15" si="14">AC17</f>
        <v>0</v>
      </c>
      <c r="AE15" s="94">
        <f t="shared" ref="AE15" si="15">AD17</f>
        <v>0</v>
      </c>
    </row>
    <row r="16" spans="2:31" ht="12.5" thickBot="1">
      <c r="B16" s="52" t="s">
        <v>467</v>
      </c>
      <c r="C16" s="52"/>
      <c r="D16" s="52"/>
      <c r="E16" s="52"/>
      <c r="F16" s="52"/>
      <c r="G16" s="52"/>
      <c r="H16" s="52"/>
      <c r="I16" s="312"/>
      <c r="J16" s="89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2:31" ht="12.5" thickBot="1">
      <c r="B17" s="52" t="s">
        <v>468</v>
      </c>
      <c r="C17" s="52"/>
      <c r="D17" s="52"/>
      <c r="E17" s="52"/>
      <c r="F17" s="52"/>
      <c r="G17" s="52"/>
      <c r="H17" s="52"/>
      <c r="J17" s="286">
        <f>IF(OR(ISBLANK(DaneBiezace),Rok_n=""),'Ocena kondycji finansowej'!I77,'Ocena kondycji finansowej'!J77)</f>
        <v>0</v>
      </c>
      <c r="K17" s="33">
        <f>K15+K16</f>
        <v>0</v>
      </c>
      <c r="L17" s="33">
        <f t="shared" ref="L17:Q17" si="16">L15+L16</f>
        <v>0</v>
      </c>
      <c r="M17" s="33">
        <f t="shared" si="16"/>
        <v>0</v>
      </c>
      <c r="N17" s="33">
        <f t="shared" si="16"/>
        <v>0</v>
      </c>
      <c r="O17" s="33">
        <f t="shared" si="16"/>
        <v>0</v>
      </c>
      <c r="P17" s="33">
        <f t="shared" si="16"/>
        <v>0</v>
      </c>
      <c r="Q17" s="33">
        <f t="shared" si="16"/>
        <v>0</v>
      </c>
      <c r="R17" s="33">
        <f t="shared" ref="R17:AE17" si="17">R15+R16</f>
        <v>0</v>
      </c>
      <c r="S17" s="33">
        <f t="shared" si="17"/>
        <v>0</v>
      </c>
      <c r="T17" s="33">
        <f t="shared" si="17"/>
        <v>0</v>
      </c>
      <c r="U17" s="33">
        <f t="shared" si="17"/>
        <v>0</v>
      </c>
      <c r="V17" s="33">
        <f t="shared" si="17"/>
        <v>0</v>
      </c>
      <c r="W17" s="33">
        <f t="shared" si="17"/>
        <v>0</v>
      </c>
      <c r="X17" s="33">
        <f t="shared" si="17"/>
        <v>0</v>
      </c>
      <c r="Y17" s="33">
        <f t="shared" si="17"/>
        <v>0</v>
      </c>
      <c r="Z17" s="33">
        <f t="shared" si="17"/>
        <v>0</v>
      </c>
      <c r="AA17" s="33">
        <f t="shared" si="17"/>
        <v>0</v>
      </c>
      <c r="AB17" s="33">
        <f t="shared" si="17"/>
        <v>0</v>
      </c>
      <c r="AC17" s="33">
        <f t="shared" si="17"/>
        <v>0</v>
      </c>
      <c r="AD17" s="33">
        <f t="shared" si="17"/>
        <v>0</v>
      </c>
      <c r="AE17" s="33">
        <f t="shared" si="17"/>
        <v>0</v>
      </c>
    </row>
    <row r="18" spans="2:31"/>
    <row r="19" spans="2:31"/>
    <row r="20" spans="2:31">
      <c r="B20" s="232" t="s">
        <v>469</v>
      </c>
      <c r="C20" s="233"/>
      <c r="D20" s="233"/>
      <c r="E20" s="233"/>
      <c r="F20" s="233"/>
      <c r="G20" s="233"/>
      <c r="H20" s="233"/>
      <c r="I20" s="310"/>
      <c r="J20" s="233"/>
      <c r="K20" s="234" t="str">
        <f t="shared" ref="K20:AE20" si="18">LataProjekcji</f>
        <v>Uzupełnij dane</v>
      </c>
      <c r="L20" s="234" t="str">
        <f t="shared" si="18"/>
        <v/>
      </c>
      <c r="M20" s="234" t="str">
        <f t="shared" si="18"/>
        <v/>
      </c>
      <c r="N20" s="234" t="str">
        <f t="shared" si="18"/>
        <v/>
      </c>
      <c r="O20" s="234" t="str">
        <f t="shared" si="18"/>
        <v/>
      </c>
      <c r="P20" s="234" t="str">
        <f t="shared" si="18"/>
        <v/>
      </c>
      <c r="Q20" s="234" t="str">
        <f t="shared" si="18"/>
        <v/>
      </c>
      <c r="R20" s="234" t="str">
        <f t="shared" si="18"/>
        <v/>
      </c>
      <c r="S20" s="234" t="str">
        <f t="shared" si="18"/>
        <v/>
      </c>
      <c r="T20" s="234" t="str">
        <f t="shared" si="18"/>
        <v/>
      </c>
      <c r="U20" s="234" t="str">
        <f t="shared" si="18"/>
        <v/>
      </c>
      <c r="V20" s="234" t="str">
        <f t="shared" si="18"/>
        <v/>
      </c>
      <c r="W20" s="234" t="str">
        <f t="shared" si="18"/>
        <v/>
      </c>
      <c r="X20" s="234" t="str">
        <f t="shared" si="18"/>
        <v/>
      </c>
      <c r="Y20" s="234" t="str">
        <f t="shared" si="18"/>
        <v/>
      </c>
      <c r="Z20" s="234" t="str">
        <f t="shared" si="18"/>
        <v/>
      </c>
      <c r="AA20" s="234" t="str">
        <f t="shared" si="18"/>
        <v/>
      </c>
      <c r="AB20" s="234" t="str">
        <f t="shared" si="18"/>
        <v/>
      </c>
      <c r="AC20" s="234" t="str">
        <f t="shared" si="18"/>
        <v/>
      </c>
      <c r="AD20" s="234" t="str">
        <f t="shared" si="18"/>
        <v/>
      </c>
      <c r="AE20" s="234" t="str">
        <f t="shared" si="18"/>
        <v/>
      </c>
    </row>
    <row r="21" spans="2:31">
      <c r="B21" s="19" t="s">
        <v>470</v>
      </c>
      <c r="C21" s="19"/>
      <c r="D21" s="19"/>
      <c r="E21" s="19"/>
      <c r="F21" s="19"/>
      <c r="G21" s="19"/>
      <c r="H21" s="19"/>
      <c r="I21" s="311"/>
      <c r="J21" s="19"/>
      <c r="K21" s="94">
        <f>IF(Rok_n="",('Ocena kondycji finansowej'!I80+'Ocena kondycji finansowej'!I81),IF(Założenia!J32=12,'Ocena kondycji finansowej'!J81+'Ocena kondycji finansowej'!J80,'Ocena kondycji finansowej'!J80))</f>
        <v>0</v>
      </c>
      <c r="L21" s="94">
        <f>K23+'Ocena kondycji finansowej'!K81</f>
        <v>0</v>
      </c>
      <c r="M21" s="94">
        <f ca="1">L23+'Ocena kondycji finansowej'!L81</f>
        <v>0</v>
      </c>
      <c r="N21" s="94">
        <f ca="1">M23+'Ocena kondycji finansowej'!M81</f>
        <v>0</v>
      </c>
      <c r="O21" s="94">
        <f ca="1">N23+'Ocena kondycji finansowej'!N81</f>
        <v>0</v>
      </c>
      <c r="P21" s="94">
        <f ca="1">O23+'Ocena kondycji finansowej'!O81</f>
        <v>0</v>
      </c>
      <c r="Q21" s="94">
        <f ca="1">P23+'Ocena kondycji finansowej'!P81</f>
        <v>0</v>
      </c>
      <c r="R21" s="94">
        <f ca="1">Q23+'Ocena kondycji finansowej'!Q81</f>
        <v>0</v>
      </c>
      <c r="S21" s="94">
        <f ca="1">R23+'Ocena kondycji finansowej'!R81</f>
        <v>0</v>
      </c>
      <c r="T21" s="94">
        <f ca="1">S23+'Ocena kondycji finansowej'!S81</f>
        <v>0</v>
      </c>
      <c r="U21" s="94">
        <f ca="1">T23+'Ocena kondycji finansowej'!T81</f>
        <v>0</v>
      </c>
      <c r="V21" s="94">
        <f ca="1">U23+'Ocena kondycji finansowej'!U81</f>
        <v>0</v>
      </c>
      <c r="W21" s="94">
        <f ca="1">V23+'Ocena kondycji finansowej'!V81</f>
        <v>0</v>
      </c>
      <c r="X21" s="94">
        <f ca="1">W23+'Ocena kondycji finansowej'!W81</f>
        <v>0</v>
      </c>
      <c r="Y21" s="94">
        <f ca="1">X23+'Ocena kondycji finansowej'!X81</f>
        <v>0</v>
      </c>
      <c r="Z21" s="94">
        <f ca="1">Y23+'Ocena kondycji finansowej'!Y81</f>
        <v>0</v>
      </c>
      <c r="AA21" s="94">
        <f ca="1">Z23+'Ocena kondycji finansowej'!Z81</f>
        <v>0</v>
      </c>
      <c r="AB21" s="94">
        <f ca="1">AA23+'Ocena kondycji finansowej'!AA81</f>
        <v>0</v>
      </c>
      <c r="AC21" s="94">
        <f ca="1">AB23+'Ocena kondycji finansowej'!AB81</f>
        <v>0</v>
      </c>
      <c r="AD21" s="94">
        <f ca="1">AC23+'Ocena kondycji finansowej'!AC81</f>
        <v>0</v>
      </c>
      <c r="AE21" s="94">
        <f ca="1">AD23+'Ocena kondycji finansowej'!AD81</f>
        <v>0</v>
      </c>
    </row>
    <row r="22" spans="2:31">
      <c r="B22" s="52" t="s">
        <v>471</v>
      </c>
      <c r="C22" s="52"/>
      <c r="D22" s="52"/>
      <c r="E22" s="52"/>
      <c r="F22" s="52"/>
      <c r="G22" s="52"/>
      <c r="H22" s="52"/>
      <c r="I22" s="313"/>
      <c r="J22" s="52"/>
      <c r="K22" s="342"/>
      <c r="L22" s="342"/>
      <c r="M22" s="342"/>
      <c r="N22" s="342"/>
      <c r="O22" s="342"/>
      <c r="P22" s="342"/>
      <c r="Q22" s="342"/>
      <c r="R22" s="342"/>
      <c r="S22" s="342"/>
      <c r="T22" s="342"/>
      <c r="U22" s="342"/>
      <c r="V22" s="342"/>
      <c r="W22" s="342"/>
      <c r="X22" s="342"/>
      <c r="Y22" s="342"/>
      <c r="Z22" s="342"/>
      <c r="AA22" s="342"/>
      <c r="AB22" s="342"/>
      <c r="AC22" s="342"/>
      <c r="AD22" s="342"/>
      <c r="AE22" s="342"/>
    </row>
    <row r="23" spans="2:31">
      <c r="B23" s="52" t="s">
        <v>472</v>
      </c>
      <c r="C23" s="52"/>
      <c r="D23" s="52"/>
      <c r="E23" s="52"/>
      <c r="F23" s="52"/>
      <c r="G23" s="52"/>
      <c r="H23" s="52"/>
      <c r="I23" s="313"/>
      <c r="J23" s="52"/>
      <c r="K23" s="33">
        <f>K21-K22</f>
        <v>0</v>
      </c>
      <c r="L23" s="33">
        <f t="shared" ref="L23:Q23" si="19">L21-L22</f>
        <v>0</v>
      </c>
      <c r="M23" s="33">
        <f t="shared" ca="1" si="19"/>
        <v>0</v>
      </c>
      <c r="N23" s="33">
        <f t="shared" ca="1" si="19"/>
        <v>0</v>
      </c>
      <c r="O23" s="33">
        <f t="shared" ca="1" si="19"/>
        <v>0</v>
      </c>
      <c r="P23" s="33">
        <f t="shared" ca="1" si="19"/>
        <v>0</v>
      </c>
      <c r="Q23" s="33">
        <f t="shared" ca="1" si="19"/>
        <v>0</v>
      </c>
      <c r="R23" s="33">
        <f t="shared" ref="R23:AE23" ca="1" si="20">R21-R22</f>
        <v>0</v>
      </c>
      <c r="S23" s="33">
        <f t="shared" ca="1" si="20"/>
        <v>0</v>
      </c>
      <c r="T23" s="33">
        <f t="shared" ca="1" si="20"/>
        <v>0</v>
      </c>
      <c r="U23" s="33">
        <f t="shared" ca="1" si="20"/>
        <v>0</v>
      </c>
      <c r="V23" s="33">
        <f t="shared" ca="1" si="20"/>
        <v>0</v>
      </c>
      <c r="W23" s="33">
        <f t="shared" ca="1" si="20"/>
        <v>0</v>
      </c>
      <c r="X23" s="33">
        <f t="shared" ca="1" si="20"/>
        <v>0</v>
      </c>
      <c r="Y23" s="33">
        <f t="shared" ca="1" si="20"/>
        <v>0</v>
      </c>
      <c r="Z23" s="33">
        <f t="shared" ca="1" si="20"/>
        <v>0</v>
      </c>
      <c r="AA23" s="33">
        <f t="shared" ca="1" si="20"/>
        <v>0</v>
      </c>
      <c r="AB23" s="33">
        <f t="shared" ca="1" si="20"/>
        <v>0</v>
      </c>
      <c r="AC23" s="33">
        <f t="shared" ca="1" si="20"/>
        <v>0</v>
      </c>
      <c r="AD23" s="33">
        <f t="shared" ca="1" si="20"/>
        <v>0</v>
      </c>
      <c r="AE23" s="33">
        <f t="shared" ca="1" si="20"/>
        <v>0</v>
      </c>
    </row>
    <row r="24" spans="2:31"/>
    <row r="25" spans="2:31"/>
    <row r="26" spans="2:31">
      <c r="B26" s="232" t="s">
        <v>473</v>
      </c>
      <c r="C26" s="233"/>
      <c r="D26" s="233"/>
      <c r="E26" s="233"/>
      <c r="F26" s="233"/>
      <c r="G26" s="233"/>
      <c r="H26" s="233"/>
      <c r="I26" s="310"/>
      <c r="J26" s="233"/>
      <c r="K26" s="234" t="str">
        <f t="shared" ref="K26:AE26" si="21">LataProjekcji</f>
        <v>Uzupełnij dane</v>
      </c>
      <c r="L26" s="234" t="str">
        <f t="shared" si="21"/>
        <v/>
      </c>
      <c r="M26" s="234" t="str">
        <f t="shared" si="21"/>
        <v/>
      </c>
      <c r="N26" s="234" t="str">
        <f t="shared" si="21"/>
        <v/>
      </c>
      <c r="O26" s="234" t="str">
        <f t="shared" si="21"/>
        <v/>
      </c>
      <c r="P26" s="234" t="str">
        <f t="shared" si="21"/>
        <v/>
      </c>
      <c r="Q26" s="234" t="str">
        <f t="shared" si="21"/>
        <v/>
      </c>
      <c r="R26" s="234" t="str">
        <f t="shared" si="21"/>
        <v/>
      </c>
      <c r="S26" s="234" t="str">
        <f t="shared" si="21"/>
        <v/>
      </c>
      <c r="T26" s="234" t="str">
        <f t="shared" si="21"/>
        <v/>
      </c>
      <c r="U26" s="234" t="str">
        <f t="shared" si="21"/>
        <v/>
      </c>
      <c r="V26" s="234" t="str">
        <f t="shared" si="21"/>
        <v/>
      </c>
      <c r="W26" s="234" t="str">
        <f t="shared" si="21"/>
        <v/>
      </c>
      <c r="X26" s="234" t="str">
        <f t="shared" si="21"/>
        <v/>
      </c>
      <c r="Y26" s="234" t="str">
        <f t="shared" si="21"/>
        <v/>
      </c>
      <c r="Z26" s="234" t="str">
        <f t="shared" si="21"/>
        <v/>
      </c>
      <c r="AA26" s="234" t="str">
        <f t="shared" si="21"/>
        <v/>
      </c>
      <c r="AB26" s="234" t="str">
        <f t="shared" si="21"/>
        <v/>
      </c>
      <c r="AC26" s="234" t="str">
        <f t="shared" si="21"/>
        <v/>
      </c>
      <c r="AD26" s="234" t="str">
        <f t="shared" si="21"/>
        <v/>
      </c>
      <c r="AE26" s="234" t="str">
        <f t="shared" si="21"/>
        <v/>
      </c>
    </row>
    <row r="27" spans="2:31">
      <c r="B27" s="101" t="s">
        <v>474</v>
      </c>
      <c r="C27" s="101"/>
      <c r="D27" s="101"/>
      <c r="E27" s="101"/>
      <c r="F27" s="101"/>
      <c r="G27" s="101"/>
      <c r="H27" s="101"/>
      <c r="I27" s="314"/>
      <c r="J27" s="101"/>
      <c r="K27" s="102">
        <f>IF(ISBLANK(DaneBiezace),IF('Ocena kondycji finansowej'!I70&gt;0,'Ocena kondycji finansowej'!I70,0),IF('Ocena kondycji finansowej'!J70&gt;0,'Ocena kondycji finansowej'!J70,0))</f>
        <v>0</v>
      </c>
      <c r="L27" s="102">
        <f>IF(ISBLANK(DaneBiezace),IF('Ocena kondycji finansowej'!J70&gt;0,'Ocena kondycji finansowej'!J70,0),IF('Ocena kondycji finansowej'!K70&gt;0,'Ocena kondycji finansowej'!K70,0))</f>
        <v>0</v>
      </c>
      <c r="M27" s="102">
        <f ca="1">IF(ISBLANK(DaneBiezace),IF('Ocena kondycji finansowej'!K70&gt;0,'Ocena kondycji finansowej'!K70,0),IF('Ocena kondycji finansowej'!L70&gt;0,'Ocena kondycji finansowej'!L70,0))</f>
        <v>0</v>
      </c>
      <c r="N27" s="102">
        <f ca="1">IF(ISBLANK(DaneBiezace),IF('Ocena kondycji finansowej'!L70&gt;0,'Ocena kondycji finansowej'!L70,0),IF('Ocena kondycji finansowej'!M70&gt;0,'Ocena kondycji finansowej'!M70,0))</f>
        <v>0</v>
      </c>
      <c r="O27" s="102">
        <f ca="1">IF(ISBLANK(DaneBiezace),IF('Ocena kondycji finansowej'!M70&gt;0,'Ocena kondycji finansowej'!M70,0),IF('Ocena kondycji finansowej'!N70&gt;0,'Ocena kondycji finansowej'!N70,0))</f>
        <v>0</v>
      </c>
      <c r="P27" s="102">
        <f ca="1">IF(ISBLANK(DaneBiezace),IF('Ocena kondycji finansowej'!N70&gt;0,'Ocena kondycji finansowej'!N70,0),IF('Ocena kondycji finansowej'!O70&gt;0,'Ocena kondycji finansowej'!O70,0))</f>
        <v>0</v>
      </c>
      <c r="Q27" s="102">
        <f ca="1">IF(ISBLANK(DaneBiezace),IF('Ocena kondycji finansowej'!O70&gt;0,'Ocena kondycji finansowej'!O70,0),IF('Ocena kondycji finansowej'!P70&gt;0,'Ocena kondycji finansowej'!P70,0))</f>
        <v>0</v>
      </c>
      <c r="R27" s="102">
        <f ca="1">IF(ISBLANK(DaneBiezace),IF('Ocena kondycji finansowej'!P70&gt;0,'Ocena kondycji finansowej'!P70,0),IF('Ocena kondycji finansowej'!Q70&gt;0,'Ocena kondycji finansowej'!Q70,0))</f>
        <v>0</v>
      </c>
      <c r="S27" s="102">
        <f ca="1">IF(ISBLANK(DaneBiezace),IF('Ocena kondycji finansowej'!Q70&gt;0,'Ocena kondycji finansowej'!Q70,0),IF('Ocena kondycji finansowej'!R70&gt;0,'Ocena kondycji finansowej'!R70,0))</f>
        <v>0</v>
      </c>
      <c r="T27" s="102">
        <f ca="1">IF(ISBLANK(DaneBiezace),IF('Ocena kondycji finansowej'!R70&gt;0,'Ocena kondycji finansowej'!R70,0),IF('Ocena kondycji finansowej'!S70&gt;0,'Ocena kondycji finansowej'!S70,0))</f>
        <v>0</v>
      </c>
      <c r="U27" s="102">
        <f ca="1">IF(ISBLANK(DaneBiezace),IF('Ocena kondycji finansowej'!S70&gt;0,'Ocena kondycji finansowej'!S70,0),IF('Ocena kondycji finansowej'!T70&gt;0,'Ocena kondycji finansowej'!T70,0))</f>
        <v>0</v>
      </c>
      <c r="V27" s="102">
        <f ca="1">IF(ISBLANK(DaneBiezace),IF('Ocena kondycji finansowej'!T70&gt;0,'Ocena kondycji finansowej'!T70,0),IF('Ocena kondycji finansowej'!U70&gt;0,'Ocena kondycji finansowej'!U70,0))</f>
        <v>0</v>
      </c>
      <c r="W27" s="102">
        <f ca="1">IF(ISBLANK(DaneBiezace),IF('Ocena kondycji finansowej'!U70&gt;0,'Ocena kondycji finansowej'!U70,0),IF('Ocena kondycji finansowej'!V70&gt;0,'Ocena kondycji finansowej'!V70,0))</f>
        <v>0</v>
      </c>
      <c r="X27" s="102">
        <f ca="1">IF(ISBLANK(DaneBiezace),IF('Ocena kondycji finansowej'!V70&gt;0,'Ocena kondycji finansowej'!V70,0),IF('Ocena kondycji finansowej'!W70&gt;0,'Ocena kondycji finansowej'!W70,0))</f>
        <v>0</v>
      </c>
      <c r="Y27" s="102">
        <f ca="1">IF(ISBLANK(DaneBiezace),IF('Ocena kondycji finansowej'!W70&gt;0,'Ocena kondycji finansowej'!W70,0),IF('Ocena kondycji finansowej'!X70&gt;0,'Ocena kondycji finansowej'!X70,0))</f>
        <v>0</v>
      </c>
      <c r="Z27" s="102">
        <f ca="1">IF(ISBLANK(DaneBiezace),IF('Ocena kondycji finansowej'!X70&gt;0,'Ocena kondycji finansowej'!X70,0),IF('Ocena kondycji finansowej'!Y70&gt;0,'Ocena kondycji finansowej'!Y70,0))</f>
        <v>0</v>
      </c>
      <c r="AA27" s="102">
        <f ca="1">IF(ISBLANK(DaneBiezace),IF('Ocena kondycji finansowej'!Y70&gt;0,'Ocena kondycji finansowej'!Y70,0),IF('Ocena kondycji finansowej'!Z70&gt;0,'Ocena kondycji finansowej'!Z70,0))</f>
        <v>0</v>
      </c>
      <c r="AB27" s="102">
        <f ca="1">IF(ISBLANK(DaneBiezace),IF('Ocena kondycji finansowej'!Z70&gt;0,'Ocena kondycji finansowej'!Z70,0),IF('Ocena kondycji finansowej'!AA70&gt;0,'Ocena kondycji finansowej'!AA70,0))</f>
        <v>0</v>
      </c>
      <c r="AC27" s="102">
        <f ca="1">IF(ISBLANK(DaneBiezace),IF('Ocena kondycji finansowej'!AA70&gt;0,'Ocena kondycji finansowej'!AA70,0),IF('Ocena kondycji finansowej'!AB70&gt;0,'Ocena kondycji finansowej'!AB70,0))</f>
        <v>0</v>
      </c>
      <c r="AD27" s="102">
        <f ca="1">IF(ISBLANK(DaneBiezace),IF('Ocena kondycji finansowej'!AB70&gt;0,'Ocena kondycji finansowej'!AB70,0),IF('Ocena kondycji finansowej'!AC70&gt;0,'Ocena kondycji finansowej'!AC70,0))</f>
        <v>0</v>
      </c>
      <c r="AE27" s="102">
        <f ca="1">IF(ISBLANK(DaneBiezace),IF('Ocena kondycji finansowej'!AC70&gt;0,'Ocena kondycji finansowej'!AC70,0),IF('Ocena kondycji finansowej'!AD70&gt;0,'Ocena kondycji finansowej'!AD70,0))</f>
        <v>0</v>
      </c>
    </row>
    <row r="28" spans="2:31">
      <c r="B28" s="52" t="s">
        <v>475</v>
      </c>
      <c r="C28" s="52"/>
      <c r="D28" s="52"/>
      <c r="E28" s="52"/>
      <c r="F28" s="52"/>
      <c r="G28" s="52"/>
      <c r="H28" s="52"/>
      <c r="I28" s="313"/>
      <c r="J28" s="52"/>
      <c r="K28" s="78">
        <f>Założenia!K$63</f>
        <v>0</v>
      </c>
      <c r="L28" s="78">
        <f>Założenia!L$63</f>
        <v>0</v>
      </c>
      <c r="M28" s="78">
        <f>Założenia!M$63</f>
        <v>0</v>
      </c>
      <c r="N28" s="78">
        <f>Założenia!N$63</f>
        <v>0</v>
      </c>
      <c r="O28" s="78">
        <f>Założenia!O$63</f>
        <v>0</v>
      </c>
      <c r="P28" s="78">
        <f>Założenia!P$63</f>
        <v>0</v>
      </c>
      <c r="Q28" s="78">
        <f>Założenia!Q$63</f>
        <v>0</v>
      </c>
      <c r="R28" s="78">
        <f>Założenia!R$63</f>
        <v>0</v>
      </c>
      <c r="S28" s="78">
        <f>Założenia!S$63</f>
        <v>0</v>
      </c>
      <c r="T28" s="78">
        <f>Założenia!T$63</f>
        <v>0</v>
      </c>
      <c r="U28" s="78">
        <f>Założenia!U$63</f>
        <v>0</v>
      </c>
      <c r="V28" s="78">
        <f>Założenia!V$63</f>
        <v>0</v>
      </c>
      <c r="W28" s="78">
        <f>Założenia!W$63</f>
        <v>0</v>
      </c>
      <c r="X28" s="78">
        <f>Założenia!X$63</f>
        <v>0</v>
      </c>
      <c r="Y28" s="78">
        <f>Założenia!Y$63</f>
        <v>0</v>
      </c>
      <c r="Z28" s="78">
        <f>Założenia!Z$63</f>
        <v>0</v>
      </c>
      <c r="AA28" s="78">
        <f>Założenia!AA$63</f>
        <v>0</v>
      </c>
      <c r="AB28" s="78">
        <f>Założenia!AB$63</f>
        <v>0</v>
      </c>
      <c r="AC28" s="78">
        <f>Założenia!AC$63</f>
        <v>0</v>
      </c>
      <c r="AD28" s="78">
        <f>Założenia!AD$63</f>
        <v>0</v>
      </c>
      <c r="AE28" s="78">
        <f>Założenia!AE$63</f>
        <v>0</v>
      </c>
    </row>
    <row r="29" spans="2:31">
      <c r="B29" s="87" t="s">
        <v>267</v>
      </c>
      <c r="C29" s="87"/>
      <c r="D29" s="87"/>
      <c r="E29" s="87"/>
      <c r="F29" s="87"/>
      <c r="G29" s="87"/>
      <c r="H29" s="87"/>
      <c r="I29" s="315"/>
      <c r="J29" s="87"/>
      <c r="K29" s="86">
        <f>ROUND(K28*K27,0)</f>
        <v>0</v>
      </c>
      <c r="L29" s="86">
        <f>ROUND((L28*((L27+K27)/2)),0)</f>
        <v>0</v>
      </c>
      <c r="M29" s="86">
        <f t="shared" ref="M29:O29" ca="1" si="22">ROUND((M28*((M27+L27)/2)),0)</f>
        <v>0</v>
      </c>
      <c r="N29" s="86">
        <f t="shared" ca="1" si="22"/>
        <v>0</v>
      </c>
      <c r="O29" s="86">
        <f t="shared" ca="1" si="22"/>
        <v>0</v>
      </c>
      <c r="P29" s="86">
        <f t="shared" ref="P29" ca="1" si="23">ROUND((P28*((P27+O27)/2)),0)</f>
        <v>0</v>
      </c>
      <c r="Q29" s="86">
        <f t="shared" ref="Q29" ca="1" si="24">ROUND((Q28*((Q27+P27)/2)),0)</f>
        <v>0</v>
      </c>
      <c r="R29" s="86">
        <f t="shared" ref="R29" ca="1" si="25">ROUND((R28*((R27+Q27)/2)),0)</f>
        <v>0</v>
      </c>
      <c r="S29" s="86">
        <f t="shared" ref="S29" ca="1" si="26">ROUND((S28*((S27+R27)/2)),0)</f>
        <v>0</v>
      </c>
      <c r="T29" s="86">
        <f t="shared" ref="T29" ca="1" si="27">ROUND((T28*((T27+S27)/2)),0)</f>
        <v>0</v>
      </c>
      <c r="U29" s="86">
        <f t="shared" ref="U29" ca="1" si="28">ROUND((U28*((U27+T27)/2)),0)</f>
        <v>0</v>
      </c>
      <c r="V29" s="86">
        <f t="shared" ref="V29" ca="1" si="29">ROUND((V28*((V27+U27)/2)),0)</f>
        <v>0</v>
      </c>
      <c r="W29" s="86">
        <f t="shared" ref="W29" ca="1" si="30">ROUND((W28*((W27+V27)/2)),0)</f>
        <v>0</v>
      </c>
      <c r="X29" s="86">
        <f t="shared" ref="X29" ca="1" si="31">ROUND((X28*((X27+W27)/2)),0)</f>
        <v>0</v>
      </c>
      <c r="Y29" s="86">
        <f t="shared" ref="Y29" ca="1" si="32">ROUND((Y28*((Y27+X27)/2)),0)</f>
        <v>0</v>
      </c>
      <c r="Z29" s="86">
        <f t="shared" ref="Z29" ca="1" si="33">ROUND((Z28*((Z27+Y27)/2)),0)</f>
        <v>0</v>
      </c>
      <c r="AA29" s="86">
        <f t="shared" ref="AA29" ca="1" si="34">ROUND((AA28*((AA27+Z27)/2)),0)</f>
        <v>0</v>
      </c>
      <c r="AB29" s="86">
        <f t="shared" ref="AB29" ca="1" si="35">ROUND((AB28*((AB27+AA27)/2)),0)</f>
        <v>0</v>
      </c>
      <c r="AC29" s="86">
        <f t="shared" ref="AC29" ca="1" si="36">ROUND((AC28*((AC27+AB27)/2)),0)</f>
        <v>0</v>
      </c>
      <c r="AD29" s="86">
        <f t="shared" ref="AD29" ca="1" si="37">ROUND((AD28*((AD27+AC27)/2)),0)</f>
        <v>0</v>
      </c>
      <c r="AE29" s="86">
        <f t="shared" ref="AE29" ca="1" si="38">ROUND((AE28*((AE27+AD27)/2)),0)</f>
        <v>0</v>
      </c>
    </row>
    <row r="30" spans="2:31"/>
    <row r="31" spans="2:31"/>
    <row r="32" spans="2:31">
      <c r="B32" s="232" t="s">
        <v>476</v>
      </c>
      <c r="C32" s="233"/>
      <c r="D32" s="233"/>
      <c r="E32" s="233"/>
      <c r="F32" s="233"/>
      <c r="G32" s="233"/>
      <c r="H32" s="233"/>
      <c r="I32" s="310"/>
      <c r="J32" s="233"/>
      <c r="K32" s="234" t="str">
        <f t="shared" ref="K32:AE32" si="39">LataProjekcji</f>
        <v>Uzupełnij dane</v>
      </c>
      <c r="L32" s="234" t="str">
        <f t="shared" si="39"/>
        <v/>
      </c>
      <c r="M32" s="234" t="str">
        <f t="shared" si="39"/>
        <v/>
      </c>
      <c r="N32" s="234" t="str">
        <f t="shared" si="39"/>
        <v/>
      </c>
      <c r="O32" s="234" t="str">
        <f t="shared" si="39"/>
        <v/>
      </c>
      <c r="P32" s="234" t="str">
        <f t="shared" si="39"/>
        <v/>
      </c>
      <c r="Q32" s="234" t="str">
        <f t="shared" si="39"/>
        <v/>
      </c>
      <c r="R32" s="234" t="str">
        <f t="shared" si="39"/>
        <v/>
      </c>
      <c r="S32" s="234" t="str">
        <f t="shared" si="39"/>
        <v/>
      </c>
      <c r="T32" s="234" t="str">
        <f t="shared" si="39"/>
        <v/>
      </c>
      <c r="U32" s="234" t="str">
        <f t="shared" si="39"/>
        <v/>
      </c>
      <c r="V32" s="234" t="str">
        <f t="shared" si="39"/>
        <v/>
      </c>
      <c r="W32" s="234" t="str">
        <f t="shared" si="39"/>
        <v/>
      </c>
      <c r="X32" s="234" t="str">
        <f t="shared" si="39"/>
        <v/>
      </c>
      <c r="Y32" s="234" t="str">
        <f t="shared" si="39"/>
        <v/>
      </c>
      <c r="Z32" s="234" t="str">
        <f t="shared" si="39"/>
        <v/>
      </c>
      <c r="AA32" s="234" t="str">
        <f t="shared" si="39"/>
        <v/>
      </c>
      <c r="AB32" s="234" t="str">
        <f t="shared" si="39"/>
        <v/>
      </c>
      <c r="AC32" s="234" t="str">
        <f t="shared" si="39"/>
        <v/>
      </c>
      <c r="AD32" s="234" t="str">
        <f t="shared" si="39"/>
        <v/>
      </c>
      <c r="AE32" s="234" t="str">
        <f t="shared" si="39"/>
        <v/>
      </c>
    </row>
    <row r="33" spans="2:31">
      <c r="B33" s="101" t="s">
        <v>477</v>
      </c>
      <c r="C33" s="101"/>
      <c r="D33" s="101"/>
      <c r="E33" s="101"/>
      <c r="F33" s="101"/>
      <c r="G33" s="101"/>
      <c r="H33" s="101"/>
      <c r="I33" s="314"/>
      <c r="J33" s="101"/>
      <c r="K33" s="102">
        <f>IF(ISBLANK(DaneBiezace),'Ocena kondycji finansowej'!I71,'Ocena kondycji finansowej'!J71)</f>
        <v>0</v>
      </c>
      <c r="L33" s="102">
        <f t="shared" ref="L33:Q33" si="40">K37</f>
        <v>0</v>
      </c>
      <c r="M33" s="102">
        <f t="shared" si="40"/>
        <v>0</v>
      </c>
      <c r="N33" s="102">
        <f t="shared" si="40"/>
        <v>0</v>
      </c>
      <c r="O33" s="102">
        <f t="shared" si="40"/>
        <v>0</v>
      </c>
      <c r="P33" s="102">
        <f t="shared" si="40"/>
        <v>0</v>
      </c>
      <c r="Q33" s="102">
        <f t="shared" si="40"/>
        <v>0</v>
      </c>
      <c r="R33" s="102">
        <f t="shared" ref="R33" si="41">Q37</f>
        <v>0</v>
      </c>
      <c r="S33" s="102">
        <f t="shared" ref="S33" si="42">R37</f>
        <v>0</v>
      </c>
      <c r="T33" s="102">
        <f t="shared" ref="T33" si="43">S37</f>
        <v>0</v>
      </c>
      <c r="U33" s="102">
        <f t="shared" ref="U33" si="44">T37</f>
        <v>0</v>
      </c>
      <c r="V33" s="102">
        <f t="shared" ref="V33" si="45">U37</f>
        <v>0</v>
      </c>
      <c r="W33" s="102">
        <f t="shared" ref="W33" si="46">V37</f>
        <v>0</v>
      </c>
      <c r="X33" s="102">
        <f t="shared" ref="X33" si="47">W37</f>
        <v>0</v>
      </c>
      <c r="Y33" s="102">
        <f t="shared" ref="Y33" si="48">X37</f>
        <v>0</v>
      </c>
      <c r="Z33" s="102">
        <f t="shared" ref="Z33" si="49">Y37</f>
        <v>0</v>
      </c>
      <c r="AA33" s="102">
        <f t="shared" ref="AA33" si="50">Z37</f>
        <v>0</v>
      </c>
      <c r="AB33" s="102">
        <f t="shared" ref="AB33" si="51">AA37</f>
        <v>0</v>
      </c>
      <c r="AC33" s="102">
        <f t="shared" ref="AC33" si="52">AB37</f>
        <v>0</v>
      </c>
      <c r="AD33" s="102">
        <f t="shared" ref="AD33" si="53">AC37</f>
        <v>0</v>
      </c>
      <c r="AE33" s="102">
        <f t="shared" ref="AE33" si="54">AD37</f>
        <v>0</v>
      </c>
    </row>
    <row r="34" spans="2:31">
      <c r="B34" s="52" t="s">
        <v>478</v>
      </c>
      <c r="C34" s="52"/>
      <c r="D34" s="52"/>
      <c r="E34" s="52"/>
      <c r="F34" s="52"/>
      <c r="G34" s="52"/>
      <c r="H34" s="52"/>
      <c r="I34" s="313"/>
      <c r="J34" s="5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2:31">
      <c r="B35" s="52" t="s">
        <v>479</v>
      </c>
      <c r="C35" s="52"/>
      <c r="D35" s="52"/>
      <c r="E35" s="52"/>
      <c r="F35" s="52"/>
      <c r="G35" s="52"/>
      <c r="H35" s="52"/>
      <c r="I35" s="313"/>
      <c r="J35" s="5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342"/>
      <c r="AE35" s="342"/>
    </row>
    <row r="36" spans="2:31">
      <c r="B36" s="52" t="s">
        <v>480</v>
      </c>
      <c r="C36" s="52"/>
      <c r="D36" s="52"/>
      <c r="E36" s="52"/>
      <c r="F36" s="52"/>
      <c r="G36" s="52"/>
      <c r="H36" s="52"/>
      <c r="I36" s="313"/>
      <c r="J36" s="52"/>
      <c r="K36" s="78">
        <f>Założenia!K$64</f>
        <v>0</v>
      </c>
      <c r="L36" s="78">
        <f>Założenia!L$64</f>
        <v>0</v>
      </c>
      <c r="M36" s="78">
        <f>Założenia!M$64</f>
        <v>0</v>
      </c>
      <c r="N36" s="78">
        <f>Założenia!N$64</f>
        <v>0</v>
      </c>
      <c r="O36" s="78">
        <f>Założenia!O$64</f>
        <v>0</v>
      </c>
      <c r="P36" s="78">
        <f>Założenia!P$64</f>
        <v>0</v>
      </c>
      <c r="Q36" s="78">
        <f>Założenia!Q$64</f>
        <v>0</v>
      </c>
      <c r="R36" s="78">
        <f>Założenia!R$64</f>
        <v>0</v>
      </c>
      <c r="S36" s="78">
        <f>Założenia!S$64</f>
        <v>0</v>
      </c>
      <c r="T36" s="78">
        <f>Założenia!T$64</f>
        <v>0</v>
      </c>
      <c r="U36" s="78">
        <f>Założenia!U$64</f>
        <v>0</v>
      </c>
      <c r="V36" s="78">
        <f>Założenia!V$64</f>
        <v>0</v>
      </c>
      <c r="W36" s="78">
        <f>Założenia!W$64</f>
        <v>0</v>
      </c>
      <c r="X36" s="78">
        <f>Założenia!X$64</f>
        <v>0</v>
      </c>
      <c r="Y36" s="78">
        <f>Założenia!Y$64</f>
        <v>0</v>
      </c>
      <c r="Z36" s="78">
        <f>Założenia!Z$64</f>
        <v>0</v>
      </c>
      <c r="AA36" s="78">
        <f>Założenia!AA$64</f>
        <v>0</v>
      </c>
      <c r="AB36" s="78">
        <f>Założenia!AB$64</f>
        <v>0</v>
      </c>
      <c r="AC36" s="78">
        <f>Założenia!AC$64</f>
        <v>0</v>
      </c>
      <c r="AD36" s="78">
        <f>Założenia!AD$64</f>
        <v>0</v>
      </c>
      <c r="AE36" s="78">
        <f>Założenia!AE$64</f>
        <v>0</v>
      </c>
    </row>
    <row r="37" spans="2:31">
      <c r="B37" s="52" t="s">
        <v>481</v>
      </c>
      <c r="C37" s="52"/>
      <c r="D37" s="52"/>
      <c r="E37" s="52"/>
      <c r="F37" s="52"/>
      <c r="G37" s="52"/>
      <c r="H37" s="52"/>
      <c r="I37" s="313"/>
      <c r="J37" s="52"/>
      <c r="K37" s="33">
        <f>K33+K34-K35</f>
        <v>0</v>
      </c>
      <c r="L37" s="33">
        <f t="shared" ref="L37:Q37" si="55">L33+L34-L35</f>
        <v>0</v>
      </c>
      <c r="M37" s="33">
        <f t="shared" si="55"/>
        <v>0</v>
      </c>
      <c r="N37" s="33">
        <f t="shared" si="55"/>
        <v>0</v>
      </c>
      <c r="O37" s="33">
        <f t="shared" si="55"/>
        <v>0</v>
      </c>
      <c r="P37" s="33">
        <f t="shared" si="55"/>
        <v>0</v>
      </c>
      <c r="Q37" s="33">
        <f t="shared" si="55"/>
        <v>0</v>
      </c>
      <c r="R37" s="33">
        <f t="shared" ref="R37:AE37" si="56">R33+R34-R35</f>
        <v>0</v>
      </c>
      <c r="S37" s="33">
        <f t="shared" si="56"/>
        <v>0</v>
      </c>
      <c r="T37" s="33">
        <f t="shared" si="56"/>
        <v>0</v>
      </c>
      <c r="U37" s="33">
        <f t="shared" si="56"/>
        <v>0</v>
      </c>
      <c r="V37" s="33">
        <f t="shared" si="56"/>
        <v>0</v>
      </c>
      <c r="W37" s="33">
        <f t="shared" si="56"/>
        <v>0</v>
      </c>
      <c r="X37" s="33">
        <f t="shared" si="56"/>
        <v>0</v>
      </c>
      <c r="Y37" s="33">
        <f t="shared" si="56"/>
        <v>0</v>
      </c>
      <c r="Z37" s="33">
        <f t="shared" si="56"/>
        <v>0</v>
      </c>
      <c r="AA37" s="33">
        <f t="shared" si="56"/>
        <v>0</v>
      </c>
      <c r="AB37" s="33">
        <f t="shared" si="56"/>
        <v>0</v>
      </c>
      <c r="AC37" s="33">
        <f t="shared" si="56"/>
        <v>0</v>
      </c>
      <c r="AD37" s="33">
        <f t="shared" si="56"/>
        <v>0</v>
      </c>
      <c r="AE37" s="33">
        <f t="shared" si="56"/>
        <v>0</v>
      </c>
    </row>
    <row r="38" spans="2:31">
      <c r="B38" s="87" t="s">
        <v>267</v>
      </c>
      <c r="C38" s="87"/>
      <c r="D38" s="87"/>
      <c r="E38" s="87"/>
      <c r="F38" s="87"/>
      <c r="G38" s="87"/>
      <c r="H38" s="87"/>
      <c r="I38" s="315"/>
      <c r="J38" s="87"/>
      <c r="K38" s="86">
        <f>ROUND(((K37+K33)/2)*K36,0)</f>
        <v>0</v>
      </c>
      <c r="L38" s="86">
        <f t="shared" ref="L38:Q38" si="57">ROUND(((L37+K37)/2)*L36,0)</f>
        <v>0</v>
      </c>
      <c r="M38" s="86">
        <f t="shared" si="57"/>
        <v>0</v>
      </c>
      <c r="N38" s="86">
        <f t="shared" si="57"/>
        <v>0</v>
      </c>
      <c r="O38" s="86">
        <f t="shared" si="57"/>
        <v>0</v>
      </c>
      <c r="P38" s="86">
        <f t="shared" si="57"/>
        <v>0</v>
      </c>
      <c r="Q38" s="86">
        <f t="shared" si="57"/>
        <v>0</v>
      </c>
      <c r="R38" s="86">
        <f t="shared" ref="R38" si="58">ROUND(((R37+Q37)/2)*R36,0)</f>
        <v>0</v>
      </c>
      <c r="S38" s="86">
        <f t="shared" ref="S38" si="59">ROUND(((S37+R37)/2)*S36,0)</f>
        <v>0</v>
      </c>
      <c r="T38" s="86">
        <f t="shared" ref="T38" si="60">ROUND(((T37+S37)/2)*T36,0)</f>
        <v>0</v>
      </c>
      <c r="U38" s="86">
        <f t="shared" ref="U38" si="61">ROUND(((U37+T37)/2)*U36,0)</f>
        <v>0</v>
      </c>
      <c r="V38" s="86">
        <f t="shared" ref="V38" si="62">ROUND(((V37+U37)/2)*V36,0)</f>
        <v>0</v>
      </c>
      <c r="W38" s="86">
        <f t="shared" ref="W38" si="63">ROUND(((W37+V37)/2)*W36,0)</f>
        <v>0</v>
      </c>
      <c r="X38" s="86">
        <f t="shared" ref="X38" si="64">ROUND(((X37+W37)/2)*X36,0)</f>
        <v>0</v>
      </c>
      <c r="Y38" s="86">
        <f t="shared" ref="Y38" si="65">ROUND(((Y37+X37)/2)*Y36,0)</f>
        <v>0</v>
      </c>
      <c r="Z38" s="86">
        <f t="shared" ref="Z38" si="66">ROUND(((Z37+Y37)/2)*Z36,0)</f>
        <v>0</v>
      </c>
      <c r="AA38" s="86">
        <f t="shared" ref="AA38" si="67">ROUND(((AA37+Z37)/2)*AA36,0)</f>
        <v>0</v>
      </c>
      <c r="AB38" s="86">
        <f t="shared" ref="AB38" si="68">ROUND(((AB37+AA37)/2)*AB36,0)</f>
        <v>0</v>
      </c>
      <c r="AC38" s="86">
        <f t="shared" ref="AC38" si="69">ROUND(((AC37+AB37)/2)*AC36,0)</f>
        <v>0</v>
      </c>
      <c r="AD38" s="86">
        <f t="shared" ref="AD38" si="70">ROUND(((AD37+AC37)/2)*AD36,0)</f>
        <v>0</v>
      </c>
      <c r="AE38" s="86">
        <f t="shared" ref="AE38" si="71">ROUND(((AE37+AD37)/2)*AE36,0)</f>
        <v>0</v>
      </c>
    </row>
    <row r="39" spans="2:31"/>
    <row r="40" spans="2:31"/>
    <row r="41" spans="2:31">
      <c r="B41" s="232" t="s">
        <v>482</v>
      </c>
      <c r="C41" s="233"/>
      <c r="D41" s="233"/>
      <c r="E41" s="233"/>
      <c r="F41" s="233"/>
      <c r="G41" s="233"/>
      <c r="H41" s="233"/>
      <c r="I41" s="310"/>
      <c r="J41" s="233"/>
      <c r="K41" s="234" t="str">
        <f t="shared" ref="K41:AE41" si="72">LataProjekcji</f>
        <v>Uzupełnij dane</v>
      </c>
      <c r="L41" s="234" t="str">
        <f t="shared" si="72"/>
        <v/>
      </c>
      <c r="M41" s="234" t="str">
        <f t="shared" si="72"/>
        <v/>
      </c>
      <c r="N41" s="234" t="str">
        <f t="shared" si="72"/>
        <v/>
      </c>
      <c r="O41" s="234" t="str">
        <f t="shared" si="72"/>
        <v/>
      </c>
      <c r="P41" s="234" t="str">
        <f t="shared" si="72"/>
        <v/>
      </c>
      <c r="Q41" s="234" t="str">
        <f t="shared" si="72"/>
        <v/>
      </c>
      <c r="R41" s="234" t="str">
        <f t="shared" si="72"/>
        <v/>
      </c>
      <c r="S41" s="234" t="str">
        <f t="shared" si="72"/>
        <v/>
      </c>
      <c r="T41" s="234" t="str">
        <f t="shared" si="72"/>
        <v/>
      </c>
      <c r="U41" s="234" t="str">
        <f t="shared" si="72"/>
        <v/>
      </c>
      <c r="V41" s="234" t="str">
        <f t="shared" si="72"/>
        <v/>
      </c>
      <c r="W41" s="234" t="str">
        <f t="shared" si="72"/>
        <v/>
      </c>
      <c r="X41" s="234" t="str">
        <f t="shared" si="72"/>
        <v/>
      </c>
      <c r="Y41" s="234" t="str">
        <f t="shared" si="72"/>
        <v/>
      </c>
      <c r="Z41" s="234" t="str">
        <f t="shared" si="72"/>
        <v/>
      </c>
      <c r="AA41" s="234" t="str">
        <f t="shared" si="72"/>
        <v/>
      </c>
      <c r="AB41" s="234" t="str">
        <f t="shared" si="72"/>
        <v/>
      </c>
      <c r="AC41" s="234" t="str">
        <f t="shared" si="72"/>
        <v/>
      </c>
      <c r="AD41" s="234" t="str">
        <f t="shared" si="72"/>
        <v/>
      </c>
      <c r="AE41" s="234" t="str">
        <f t="shared" si="72"/>
        <v/>
      </c>
    </row>
    <row r="42" spans="2:31">
      <c r="B42" s="101" t="s">
        <v>477</v>
      </c>
      <c r="C42" s="101"/>
      <c r="D42" s="101"/>
      <c r="E42" s="101"/>
      <c r="F42" s="101"/>
      <c r="G42" s="101"/>
      <c r="H42" s="101"/>
      <c r="I42" s="314"/>
      <c r="J42" s="101"/>
      <c r="K42" s="102">
        <f>J42</f>
        <v>0</v>
      </c>
      <c r="L42" s="102">
        <f>IF(K46&lt;0,0,K46)</f>
        <v>0</v>
      </c>
      <c r="M42" s="102">
        <f t="shared" ref="M42:Q42" si="73">IF(L46&lt;0,0,L46)</f>
        <v>0</v>
      </c>
      <c r="N42" s="102">
        <f t="shared" si="73"/>
        <v>0</v>
      </c>
      <c r="O42" s="102">
        <f t="shared" si="73"/>
        <v>0</v>
      </c>
      <c r="P42" s="102">
        <f t="shared" si="73"/>
        <v>0</v>
      </c>
      <c r="Q42" s="102">
        <f t="shared" si="73"/>
        <v>0</v>
      </c>
      <c r="R42" s="102">
        <f t="shared" ref="R42" si="74">IF(Q46&lt;0,0,Q46)</f>
        <v>0</v>
      </c>
      <c r="S42" s="102">
        <f t="shared" ref="S42" si="75">IF(R46&lt;0,0,R46)</f>
        <v>0</v>
      </c>
      <c r="T42" s="102">
        <f t="shared" ref="T42" si="76">IF(S46&lt;0,0,S46)</f>
        <v>0</v>
      </c>
      <c r="U42" s="102">
        <f t="shared" ref="U42" si="77">IF(T46&lt;0,0,T46)</f>
        <v>0</v>
      </c>
      <c r="V42" s="102">
        <f t="shared" ref="V42" si="78">IF(U46&lt;0,0,U46)</f>
        <v>0</v>
      </c>
      <c r="W42" s="102">
        <f t="shared" ref="W42" si="79">IF(V46&lt;0,0,V46)</f>
        <v>0</v>
      </c>
      <c r="X42" s="102">
        <f t="shared" ref="X42" si="80">IF(W46&lt;0,0,W46)</f>
        <v>0</v>
      </c>
      <c r="Y42" s="102">
        <f t="shared" ref="Y42" si="81">IF(X46&lt;0,0,X46)</f>
        <v>0</v>
      </c>
      <c r="Z42" s="102">
        <f t="shared" ref="Z42" si="82">IF(Y46&lt;0,0,Y46)</f>
        <v>0</v>
      </c>
      <c r="AA42" s="102">
        <f t="shared" ref="AA42" si="83">IF(Z46&lt;0,0,Z46)</f>
        <v>0</v>
      </c>
      <c r="AB42" s="102">
        <f t="shared" ref="AB42" si="84">IF(AA46&lt;0,0,AA46)</f>
        <v>0</v>
      </c>
      <c r="AC42" s="102">
        <f t="shared" ref="AC42" si="85">IF(AB46&lt;0,0,AB46)</f>
        <v>0</v>
      </c>
      <c r="AD42" s="102">
        <f t="shared" ref="AD42" si="86">IF(AC46&lt;0,0,AC46)</f>
        <v>0</v>
      </c>
      <c r="AE42" s="102">
        <f t="shared" ref="AE42" si="87">IF(AD46&lt;0,0,AD46)</f>
        <v>0</v>
      </c>
    </row>
    <row r="43" spans="2:31">
      <c r="B43" s="52" t="s">
        <v>478</v>
      </c>
      <c r="C43" s="52"/>
      <c r="D43" s="52"/>
      <c r="E43" s="52"/>
      <c r="F43" s="52"/>
      <c r="G43" s="52"/>
      <c r="H43" s="52"/>
      <c r="I43" s="311"/>
      <c r="J43" s="19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</row>
    <row r="44" spans="2:31">
      <c r="B44" s="52" t="s">
        <v>483</v>
      </c>
      <c r="C44" s="52"/>
      <c r="D44" s="52"/>
      <c r="E44" s="52"/>
      <c r="F44" s="52"/>
      <c r="G44" s="52"/>
      <c r="H44" s="52"/>
      <c r="I44" s="313"/>
      <c r="J44" s="5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</row>
    <row r="45" spans="2:31">
      <c r="B45" s="52" t="s">
        <v>480</v>
      </c>
      <c r="C45" s="52"/>
      <c r="D45" s="52"/>
      <c r="E45" s="52"/>
      <c r="F45" s="52"/>
      <c r="G45" s="52"/>
      <c r="H45" s="52"/>
      <c r="I45" s="313"/>
      <c r="J45" s="52"/>
      <c r="K45" s="78">
        <f>Założenia!K$60</f>
        <v>0</v>
      </c>
      <c r="L45" s="78">
        <f>Założenia!L$60</f>
        <v>0</v>
      </c>
      <c r="M45" s="78">
        <f>Założenia!M$60</f>
        <v>0</v>
      </c>
      <c r="N45" s="78">
        <f>Założenia!N$60</f>
        <v>0</v>
      </c>
      <c r="O45" s="78">
        <f>Założenia!O$60</f>
        <v>0</v>
      </c>
      <c r="P45" s="78">
        <f>Założenia!P$60</f>
        <v>0</v>
      </c>
      <c r="Q45" s="78">
        <f>Założenia!Q$60</f>
        <v>0</v>
      </c>
      <c r="R45" s="78">
        <f>Założenia!R$60</f>
        <v>0</v>
      </c>
      <c r="S45" s="78">
        <f>Założenia!S$60</f>
        <v>0</v>
      </c>
      <c r="T45" s="78">
        <f>Założenia!T$60</f>
        <v>0</v>
      </c>
      <c r="U45" s="78">
        <f>Założenia!U$60</f>
        <v>0</v>
      </c>
      <c r="V45" s="78">
        <f>Założenia!V$60</f>
        <v>0</v>
      </c>
      <c r="W45" s="78">
        <f>Założenia!W$60</f>
        <v>0</v>
      </c>
      <c r="X45" s="78">
        <f>Założenia!X$60</f>
        <v>0</v>
      </c>
      <c r="Y45" s="78">
        <f>Założenia!Y$60</f>
        <v>0</v>
      </c>
      <c r="Z45" s="78">
        <f>Założenia!Z$60</f>
        <v>0</v>
      </c>
      <c r="AA45" s="78">
        <f>Założenia!AA$60</f>
        <v>0</v>
      </c>
      <c r="AB45" s="78">
        <f>Założenia!AB$60</f>
        <v>0</v>
      </c>
      <c r="AC45" s="78">
        <f>Założenia!AC$60</f>
        <v>0</v>
      </c>
      <c r="AD45" s="78">
        <f>Założenia!AD$60</f>
        <v>0</v>
      </c>
      <c r="AE45" s="78">
        <f>Założenia!AE$60</f>
        <v>0</v>
      </c>
    </row>
    <row r="46" spans="2:31">
      <c r="B46" s="52" t="s">
        <v>737</v>
      </c>
      <c r="C46" s="52"/>
      <c r="D46" s="52"/>
      <c r="E46" s="52"/>
      <c r="F46" s="52"/>
      <c r="G46" s="52"/>
      <c r="H46" s="52"/>
      <c r="I46" s="313"/>
      <c r="J46" s="52"/>
      <c r="K46" s="33">
        <f>K42+K43-K44</f>
        <v>0</v>
      </c>
      <c r="L46" s="33">
        <f t="shared" ref="L46:Q46" si="88">L42+L43-L44</f>
        <v>0</v>
      </c>
      <c r="M46" s="33">
        <f t="shared" si="88"/>
        <v>0</v>
      </c>
      <c r="N46" s="33">
        <f t="shared" si="88"/>
        <v>0</v>
      </c>
      <c r="O46" s="33">
        <f t="shared" si="88"/>
        <v>0</v>
      </c>
      <c r="P46" s="33">
        <f t="shared" si="88"/>
        <v>0</v>
      </c>
      <c r="Q46" s="33">
        <f t="shared" si="88"/>
        <v>0</v>
      </c>
      <c r="R46" s="33">
        <f t="shared" ref="R46:AE46" si="89">R42+R43-R44</f>
        <v>0</v>
      </c>
      <c r="S46" s="33">
        <f t="shared" si="89"/>
        <v>0</v>
      </c>
      <c r="T46" s="33">
        <f t="shared" si="89"/>
        <v>0</v>
      </c>
      <c r="U46" s="33">
        <f t="shared" si="89"/>
        <v>0</v>
      </c>
      <c r="V46" s="33">
        <f t="shared" si="89"/>
        <v>0</v>
      </c>
      <c r="W46" s="33">
        <f t="shared" si="89"/>
        <v>0</v>
      </c>
      <c r="X46" s="33">
        <f t="shared" si="89"/>
        <v>0</v>
      </c>
      <c r="Y46" s="33">
        <f t="shared" si="89"/>
        <v>0</v>
      </c>
      <c r="Z46" s="33">
        <f t="shared" si="89"/>
        <v>0</v>
      </c>
      <c r="AA46" s="33">
        <f t="shared" si="89"/>
        <v>0</v>
      </c>
      <c r="AB46" s="33">
        <f t="shared" si="89"/>
        <v>0</v>
      </c>
      <c r="AC46" s="33">
        <f t="shared" si="89"/>
        <v>0</v>
      </c>
      <c r="AD46" s="33">
        <f t="shared" si="89"/>
        <v>0</v>
      </c>
      <c r="AE46" s="33">
        <f t="shared" si="89"/>
        <v>0</v>
      </c>
    </row>
    <row r="47" spans="2:31">
      <c r="B47" s="52" t="s">
        <v>738</v>
      </c>
      <c r="C47" s="52"/>
      <c r="D47" s="52"/>
      <c r="E47" s="52"/>
      <c r="F47" s="52"/>
      <c r="G47" s="52"/>
      <c r="H47" s="52"/>
      <c r="I47" s="52"/>
      <c r="J47" s="52"/>
      <c r="K47" s="33">
        <f>IF(K46-L44&lt;0,0,K46-L44)</f>
        <v>0</v>
      </c>
      <c r="L47" s="33">
        <f t="shared" ref="L47:Q47" si="90">IF(L46-M44&lt;0,0,L46-M44)</f>
        <v>0</v>
      </c>
      <c r="M47" s="33">
        <f t="shared" si="90"/>
        <v>0</v>
      </c>
      <c r="N47" s="33">
        <f t="shared" si="90"/>
        <v>0</v>
      </c>
      <c r="O47" s="33">
        <f t="shared" si="90"/>
        <v>0</v>
      </c>
      <c r="P47" s="33">
        <f t="shared" si="90"/>
        <v>0</v>
      </c>
      <c r="Q47" s="33">
        <f t="shared" si="90"/>
        <v>0</v>
      </c>
      <c r="R47" s="33">
        <f t="shared" ref="R47" si="91">IF(R46-S44&lt;0,0,R46-S44)</f>
        <v>0</v>
      </c>
      <c r="S47" s="33">
        <f t="shared" ref="S47" si="92">IF(S46-T44&lt;0,0,S46-T44)</f>
        <v>0</v>
      </c>
      <c r="T47" s="33">
        <f t="shared" ref="T47" si="93">IF(T46-U44&lt;0,0,T46-U44)</f>
        <v>0</v>
      </c>
      <c r="U47" s="33">
        <f t="shared" ref="U47" si="94">IF(U46-V44&lt;0,0,U46-V44)</f>
        <v>0</v>
      </c>
      <c r="V47" s="33">
        <f t="shared" ref="V47" si="95">IF(V46-W44&lt;0,0,V46-W44)</f>
        <v>0</v>
      </c>
      <c r="W47" s="33">
        <f t="shared" ref="W47" si="96">IF(W46-X44&lt;0,0,W46-X44)</f>
        <v>0</v>
      </c>
      <c r="X47" s="33">
        <f t="shared" ref="X47" si="97">IF(X46-Y44&lt;0,0,X46-Y44)</f>
        <v>0</v>
      </c>
      <c r="Y47" s="33">
        <f t="shared" ref="Y47" si="98">IF(Y46-Z44&lt;0,0,Y46-Z44)</f>
        <v>0</v>
      </c>
      <c r="Z47" s="33">
        <f t="shared" ref="Z47" si="99">IF(Z46-AA44&lt;0,0,Z46-AA44)</f>
        <v>0</v>
      </c>
      <c r="AA47" s="33">
        <f t="shared" ref="AA47" si="100">IF(AA46-AB44&lt;0,0,AA46-AB44)</f>
        <v>0</v>
      </c>
      <c r="AB47" s="33">
        <f t="shared" ref="AB47" si="101">IF(AB46-AC44&lt;0,0,AB46-AC44)</f>
        <v>0</v>
      </c>
      <c r="AC47" s="33">
        <f t="shared" ref="AC47" si="102">IF(AC46-AD44&lt;0,0,AC46-AD44)</f>
        <v>0</v>
      </c>
      <c r="AD47" s="33">
        <f t="shared" ref="AD47" si="103">IF(AD46-AE44&lt;0,0,AD46-AE44)</f>
        <v>0</v>
      </c>
      <c r="AE47" s="33">
        <f t="shared" ref="AE47" si="104">IF(AE46-AF44&lt;0,0,AE46-AF44)</f>
        <v>0</v>
      </c>
    </row>
    <row r="48" spans="2:31">
      <c r="B48" s="87" t="s">
        <v>741</v>
      </c>
      <c r="C48" s="87"/>
      <c r="D48" s="87"/>
      <c r="E48" s="87"/>
      <c r="F48" s="87"/>
      <c r="G48" s="87"/>
      <c r="H48" s="87"/>
      <c r="I48" s="87"/>
      <c r="J48" s="87"/>
      <c r="K48" s="86">
        <f>ROUND(((K47+J42)/2)*K45,0)</f>
        <v>0</v>
      </c>
      <c r="L48" s="86">
        <f>ROUND(((L47+K47)/2)*L45,0)</f>
        <v>0</v>
      </c>
      <c r="M48" s="86">
        <f t="shared" ref="M48:Q48" si="105">ROUND(((M47+L47)/2)*M45,0)</f>
        <v>0</v>
      </c>
      <c r="N48" s="86">
        <f t="shared" si="105"/>
        <v>0</v>
      </c>
      <c r="O48" s="86">
        <f t="shared" si="105"/>
        <v>0</v>
      </c>
      <c r="P48" s="86">
        <f t="shared" si="105"/>
        <v>0</v>
      </c>
      <c r="Q48" s="86">
        <f t="shared" si="105"/>
        <v>0</v>
      </c>
      <c r="R48" s="86">
        <f t="shared" ref="R48" si="106">ROUND(((R47+Q47)/2)*R45,0)</f>
        <v>0</v>
      </c>
      <c r="S48" s="86">
        <f t="shared" ref="S48" si="107">ROUND(((S47+R47)/2)*S45,0)</f>
        <v>0</v>
      </c>
      <c r="T48" s="86">
        <f t="shared" ref="T48" si="108">ROUND(((T47+S47)/2)*T45,0)</f>
        <v>0</v>
      </c>
      <c r="U48" s="86">
        <f t="shared" ref="U48" si="109">ROUND(((U47+T47)/2)*U45,0)</f>
        <v>0</v>
      </c>
      <c r="V48" s="86">
        <f t="shared" ref="V48" si="110">ROUND(((V47+U47)/2)*V45,0)</f>
        <v>0</v>
      </c>
      <c r="W48" s="86">
        <f t="shared" ref="W48" si="111">ROUND(((W47+V47)/2)*W45,0)</f>
        <v>0</v>
      </c>
      <c r="X48" s="86">
        <f t="shared" ref="X48" si="112">ROUND(((X47+W47)/2)*X45,0)</f>
        <v>0</v>
      </c>
      <c r="Y48" s="86">
        <f t="shared" ref="Y48" si="113">ROUND(((Y47+X47)/2)*Y45,0)</f>
        <v>0</v>
      </c>
      <c r="Z48" s="86">
        <f t="shared" ref="Z48" si="114">ROUND(((Z47+Y47)/2)*Z45,0)</f>
        <v>0</v>
      </c>
      <c r="AA48" s="86">
        <f t="shared" ref="AA48" si="115">ROUND(((AA47+Z47)/2)*AA45,0)</f>
        <v>0</v>
      </c>
      <c r="AB48" s="86">
        <f t="shared" ref="AB48" si="116">ROUND(((AB47+AA47)/2)*AB45,0)</f>
        <v>0</v>
      </c>
      <c r="AC48" s="86">
        <f t="shared" ref="AC48" si="117">ROUND(((AC47+AB47)/2)*AC45,0)</f>
        <v>0</v>
      </c>
      <c r="AD48" s="86">
        <f t="shared" ref="AD48" si="118">ROUND(((AD47+AC47)/2)*AD45,0)</f>
        <v>0</v>
      </c>
      <c r="AE48" s="86">
        <f t="shared" ref="AE48" si="119">ROUND(((AE47+AD47)/2)*AE45,0)</f>
        <v>0</v>
      </c>
    </row>
    <row r="49" spans="2:31"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275"/>
      <c r="AE49" s="275"/>
    </row>
    <row r="50" spans="2:31"/>
    <row r="51" spans="2:31" ht="12.5" thickBot="1">
      <c r="B51" s="232" t="s">
        <v>484</v>
      </c>
      <c r="C51" s="233"/>
      <c r="D51" s="233"/>
      <c r="E51" s="233"/>
      <c r="F51" s="233"/>
      <c r="G51" s="233"/>
      <c r="H51" s="233"/>
      <c r="I51" s="310"/>
      <c r="J51" s="233"/>
      <c r="K51" s="234" t="str">
        <f t="shared" ref="K51:AE51" si="120">LataProjekcji</f>
        <v>Uzupełnij dane</v>
      </c>
      <c r="L51" s="234" t="str">
        <f t="shared" si="120"/>
        <v/>
      </c>
      <c r="M51" s="234" t="str">
        <f t="shared" si="120"/>
        <v/>
      </c>
      <c r="N51" s="234" t="str">
        <f t="shared" si="120"/>
        <v/>
      </c>
      <c r="O51" s="234" t="str">
        <f t="shared" si="120"/>
        <v/>
      </c>
      <c r="P51" s="234" t="str">
        <f t="shared" si="120"/>
        <v/>
      </c>
      <c r="Q51" s="234" t="str">
        <f t="shared" si="120"/>
        <v/>
      </c>
      <c r="R51" s="234" t="str">
        <f t="shared" si="120"/>
        <v/>
      </c>
      <c r="S51" s="234" t="str">
        <f t="shared" si="120"/>
        <v/>
      </c>
      <c r="T51" s="234" t="str">
        <f t="shared" si="120"/>
        <v/>
      </c>
      <c r="U51" s="234" t="str">
        <f t="shared" si="120"/>
        <v/>
      </c>
      <c r="V51" s="234" t="str">
        <f t="shared" si="120"/>
        <v/>
      </c>
      <c r="W51" s="234" t="str">
        <f t="shared" si="120"/>
        <v/>
      </c>
      <c r="X51" s="234" t="str">
        <f t="shared" si="120"/>
        <v/>
      </c>
      <c r="Y51" s="234" t="str">
        <f t="shared" si="120"/>
        <v/>
      </c>
      <c r="Z51" s="234" t="str">
        <f t="shared" si="120"/>
        <v/>
      </c>
      <c r="AA51" s="234" t="str">
        <f t="shared" si="120"/>
        <v/>
      </c>
      <c r="AB51" s="234" t="str">
        <f t="shared" si="120"/>
        <v/>
      </c>
      <c r="AC51" s="234" t="str">
        <f t="shared" si="120"/>
        <v/>
      </c>
      <c r="AD51" s="234" t="str">
        <f t="shared" si="120"/>
        <v/>
      </c>
      <c r="AE51" s="234" t="str">
        <f t="shared" si="120"/>
        <v/>
      </c>
    </row>
    <row r="52" spans="2:31" ht="12.5" thickBot="1">
      <c r="B52" s="101" t="s">
        <v>477</v>
      </c>
      <c r="C52" s="101"/>
      <c r="D52" s="101"/>
      <c r="E52" s="101"/>
      <c r="F52" s="101"/>
      <c r="G52" s="101"/>
      <c r="H52" s="101"/>
      <c r="J52" s="286">
        <f>IF(ISBLANK(DaneBiezace),'Ocena kondycji finansowej'!I85,'Ocena kondycji finansowej'!J85)</f>
        <v>0</v>
      </c>
      <c r="K52" s="102">
        <f>J52</f>
        <v>0</v>
      </c>
      <c r="L52" s="102">
        <f>IF(K56&lt;0,0,K56)</f>
        <v>0</v>
      </c>
      <c r="M52" s="102">
        <f t="shared" ref="M52:Q52" si="121">IF(L56&lt;0,0,L56)</f>
        <v>0</v>
      </c>
      <c r="N52" s="102">
        <f t="shared" si="121"/>
        <v>0</v>
      </c>
      <c r="O52" s="102">
        <f t="shared" si="121"/>
        <v>0</v>
      </c>
      <c r="P52" s="102">
        <f t="shared" si="121"/>
        <v>0</v>
      </c>
      <c r="Q52" s="102">
        <f t="shared" si="121"/>
        <v>0</v>
      </c>
      <c r="R52" s="102">
        <f t="shared" ref="R52" si="122">IF(Q56&lt;0,0,Q56)</f>
        <v>0</v>
      </c>
      <c r="S52" s="102">
        <f t="shared" ref="S52" si="123">IF(R56&lt;0,0,R56)</f>
        <v>0</v>
      </c>
      <c r="T52" s="102">
        <f t="shared" ref="T52" si="124">IF(S56&lt;0,0,S56)</f>
        <v>0</v>
      </c>
      <c r="U52" s="102">
        <f t="shared" ref="U52" si="125">IF(T56&lt;0,0,T56)</f>
        <v>0</v>
      </c>
      <c r="V52" s="102">
        <f t="shared" ref="V52" si="126">IF(U56&lt;0,0,U56)</f>
        <v>0</v>
      </c>
      <c r="W52" s="102">
        <f t="shared" ref="W52" si="127">IF(V56&lt;0,0,V56)</f>
        <v>0</v>
      </c>
      <c r="X52" s="102">
        <f t="shared" ref="X52" si="128">IF(W56&lt;0,0,W56)</f>
        <v>0</v>
      </c>
      <c r="Y52" s="102">
        <f t="shared" ref="Y52" si="129">IF(X56&lt;0,0,X56)</f>
        <v>0</v>
      </c>
      <c r="Z52" s="102">
        <f t="shared" ref="Z52" si="130">IF(Y56&lt;0,0,Y56)</f>
        <v>0</v>
      </c>
      <c r="AA52" s="102">
        <f t="shared" ref="AA52" si="131">IF(Z56&lt;0,0,Z56)</f>
        <v>0</v>
      </c>
      <c r="AB52" s="102">
        <f t="shared" ref="AB52" si="132">IF(AA56&lt;0,0,AA56)</f>
        <v>0</v>
      </c>
      <c r="AC52" s="102">
        <f t="shared" ref="AC52" si="133">IF(AB56&lt;0,0,AB56)</f>
        <v>0</v>
      </c>
      <c r="AD52" s="102">
        <f t="shared" ref="AD52" si="134">IF(AC56&lt;0,0,AC56)</f>
        <v>0</v>
      </c>
      <c r="AE52" s="102">
        <f t="shared" ref="AE52" si="135">IF(AD56&lt;0,0,AD56)</f>
        <v>0</v>
      </c>
    </row>
    <row r="53" spans="2:31">
      <c r="B53" s="52" t="s">
        <v>478</v>
      </c>
      <c r="C53" s="52"/>
      <c r="D53" s="52"/>
      <c r="E53" s="52"/>
      <c r="F53" s="52"/>
      <c r="G53" s="52"/>
      <c r="H53" s="52"/>
      <c r="I53" s="311"/>
      <c r="J53" s="19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2"/>
      <c r="AE53" s="342"/>
    </row>
    <row r="54" spans="2:31">
      <c r="B54" s="52" t="s">
        <v>483</v>
      </c>
      <c r="C54" s="52"/>
      <c r="D54" s="52"/>
      <c r="E54" s="52"/>
      <c r="F54" s="52"/>
      <c r="G54" s="52"/>
      <c r="H54" s="52"/>
      <c r="I54" s="313"/>
      <c r="J54" s="5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</row>
    <row r="55" spans="2:31">
      <c r="B55" s="52" t="s">
        <v>480</v>
      </c>
      <c r="C55" s="52"/>
      <c r="D55" s="52"/>
      <c r="E55" s="52"/>
      <c r="F55" s="52"/>
      <c r="G55" s="52"/>
      <c r="H55" s="52"/>
      <c r="I55" s="313"/>
      <c r="J55" s="52"/>
      <c r="K55" s="78">
        <f>Założenia!K$62</f>
        <v>0</v>
      </c>
      <c r="L55" s="78">
        <f>Założenia!L$62</f>
        <v>0</v>
      </c>
      <c r="M55" s="78">
        <f>Założenia!M$62</f>
        <v>0</v>
      </c>
      <c r="N55" s="78">
        <f>Założenia!N$62</f>
        <v>0</v>
      </c>
      <c r="O55" s="78">
        <f>Założenia!O$62</f>
        <v>0</v>
      </c>
      <c r="P55" s="78">
        <f>Założenia!P$62</f>
        <v>0</v>
      </c>
      <c r="Q55" s="78">
        <f>Założenia!Q$62</f>
        <v>0</v>
      </c>
      <c r="R55" s="78">
        <f>Założenia!R$62</f>
        <v>0</v>
      </c>
      <c r="S55" s="78">
        <f>Założenia!S$62</f>
        <v>0</v>
      </c>
      <c r="T55" s="78">
        <f>Założenia!T$62</f>
        <v>0</v>
      </c>
      <c r="U55" s="78">
        <f>Założenia!U$62</f>
        <v>0</v>
      </c>
      <c r="V55" s="78">
        <f>Założenia!V$62</f>
        <v>0</v>
      </c>
      <c r="W55" s="78">
        <f>Założenia!W$62</f>
        <v>0</v>
      </c>
      <c r="X55" s="78">
        <f>Założenia!X$62</f>
        <v>0</v>
      </c>
      <c r="Y55" s="78">
        <f>Założenia!Y$62</f>
        <v>0</v>
      </c>
      <c r="Z55" s="78">
        <f>Założenia!Z$62</f>
        <v>0</v>
      </c>
      <c r="AA55" s="78">
        <f>Założenia!AA$62</f>
        <v>0</v>
      </c>
      <c r="AB55" s="78">
        <f>Założenia!AB$62</f>
        <v>0</v>
      </c>
      <c r="AC55" s="78">
        <f>Założenia!AC$62</f>
        <v>0</v>
      </c>
      <c r="AD55" s="78">
        <f>Założenia!AD$62</f>
        <v>0</v>
      </c>
      <c r="AE55" s="78">
        <f>Założenia!AE$62</f>
        <v>0</v>
      </c>
    </row>
    <row r="56" spans="2:31">
      <c r="B56" s="52" t="s">
        <v>737</v>
      </c>
      <c r="C56" s="52"/>
      <c r="D56" s="52"/>
      <c r="E56" s="52"/>
      <c r="F56" s="52"/>
      <c r="G56" s="52"/>
      <c r="H56" s="52"/>
      <c r="I56" s="313"/>
      <c r="J56" s="52"/>
      <c r="K56" s="33">
        <f>K52+K53-K54</f>
        <v>0</v>
      </c>
      <c r="L56" s="33">
        <f t="shared" ref="L56:Q56" si="136">L52+L53-L54</f>
        <v>0</v>
      </c>
      <c r="M56" s="33">
        <f t="shared" si="136"/>
        <v>0</v>
      </c>
      <c r="N56" s="33">
        <f t="shared" si="136"/>
        <v>0</v>
      </c>
      <c r="O56" s="33">
        <f t="shared" si="136"/>
        <v>0</v>
      </c>
      <c r="P56" s="33">
        <f t="shared" si="136"/>
        <v>0</v>
      </c>
      <c r="Q56" s="33">
        <f t="shared" si="136"/>
        <v>0</v>
      </c>
      <c r="R56" s="33">
        <f t="shared" ref="R56:AE56" si="137">R52+R53-R54</f>
        <v>0</v>
      </c>
      <c r="S56" s="33">
        <f t="shared" si="137"/>
        <v>0</v>
      </c>
      <c r="T56" s="33">
        <f t="shared" si="137"/>
        <v>0</v>
      </c>
      <c r="U56" s="33">
        <f t="shared" si="137"/>
        <v>0</v>
      </c>
      <c r="V56" s="33">
        <f t="shared" si="137"/>
        <v>0</v>
      </c>
      <c r="W56" s="33">
        <f t="shared" si="137"/>
        <v>0</v>
      </c>
      <c r="X56" s="33">
        <f t="shared" si="137"/>
        <v>0</v>
      </c>
      <c r="Y56" s="33">
        <f t="shared" si="137"/>
        <v>0</v>
      </c>
      <c r="Z56" s="33">
        <f t="shared" si="137"/>
        <v>0</v>
      </c>
      <c r="AA56" s="33">
        <f t="shared" si="137"/>
        <v>0</v>
      </c>
      <c r="AB56" s="33">
        <f t="shared" si="137"/>
        <v>0</v>
      </c>
      <c r="AC56" s="33">
        <f t="shared" si="137"/>
        <v>0</v>
      </c>
      <c r="AD56" s="33">
        <f t="shared" si="137"/>
        <v>0</v>
      </c>
      <c r="AE56" s="33">
        <f t="shared" si="137"/>
        <v>0</v>
      </c>
    </row>
    <row r="57" spans="2:31">
      <c r="B57" s="52" t="s">
        <v>738</v>
      </c>
      <c r="C57" s="52"/>
      <c r="D57" s="52"/>
      <c r="E57" s="52"/>
      <c r="F57" s="52"/>
      <c r="G57" s="52"/>
      <c r="H57" s="52"/>
      <c r="I57" s="52"/>
      <c r="J57" s="52"/>
      <c r="K57" s="33">
        <f>IF(K56-L54&lt;0,0,K56-L54)</f>
        <v>0</v>
      </c>
      <c r="L57" s="33">
        <f t="shared" ref="L57:Q57" si="138">IF(L56-M54&lt;0,0,L56-M54)</f>
        <v>0</v>
      </c>
      <c r="M57" s="33">
        <f t="shared" si="138"/>
        <v>0</v>
      </c>
      <c r="N57" s="33">
        <f t="shared" si="138"/>
        <v>0</v>
      </c>
      <c r="O57" s="33">
        <f t="shared" si="138"/>
        <v>0</v>
      </c>
      <c r="P57" s="33">
        <f t="shared" si="138"/>
        <v>0</v>
      </c>
      <c r="Q57" s="33">
        <f t="shared" si="138"/>
        <v>0</v>
      </c>
      <c r="R57" s="33">
        <f t="shared" ref="R57" si="139">IF(R56-S54&lt;0,0,R56-S54)</f>
        <v>0</v>
      </c>
      <c r="S57" s="33">
        <f t="shared" ref="S57" si="140">IF(S56-T54&lt;0,0,S56-T54)</f>
        <v>0</v>
      </c>
      <c r="T57" s="33">
        <f t="shared" ref="T57" si="141">IF(T56-U54&lt;0,0,T56-U54)</f>
        <v>0</v>
      </c>
      <c r="U57" s="33">
        <f t="shared" ref="U57" si="142">IF(U56-V54&lt;0,0,U56-V54)</f>
        <v>0</v>
      </c>
      <c r="V57" s="33">
        <f t="shared" ref="V57" si="143">IF(V56-W54&lt;0,0,V56-W54)</f>
        <v>0</v>
      </c>
      <c r="W57" s="33">
        <f t="shared" ref="W57" si="144">IF(W56-X54&lt;0,0,W56-X54)</f>
        <v>0</v>
      </c>
      <c r="X57" s="33">
        <f t="shared" ref="X57" si="145">IF(X56-Y54&lt;0,0,X56-Y54)</f>
        <v>0</v>
      </c>
      <c r="Y57" s="33">
        <f t="shared" ref="Y57" si="146">IF(Y56-Z54&lt;0,0,Y56-Z54)</f>
        <v>0</v>
      </c>
      <c r="Z57" s="33">
        <f t="shared" ref="Z57" si="147">IF(Z56-AA54&lt;0,0,Z56-AA54)</f>
        <v>0</v>
      </c>
      <c r="AA57" s="33">
        <f t="shared" ref="AA57" si="148">IF(AA56-AB54&lt;0,0,AA56-AB54)</f>
        <v>0</v>
      </c>
      <c r="AB57" s="33">
        <f t="shared" ref="AB57" si="149">IF(AB56-AC54&lt;0,0,AB56-AC54)</f>
        <v>0</v>
      </c>
      <c r="AC57" s="33">
        <f t="shared" ref="AC57" si="150">IF(AC56-AD54&lt;0,0,AC56-AD54)</f>
        <v>0</v>
      </c>
      <c r="AD57" s="33">
        <f t="shared" ref="AD57" si="151">IF(AD56-AE54&lt;0,0,AD56-AE54)</f>
        <v>0</v>
      </c>
      <c r="AE57" s="33">
        <f t="shared" ref="AE57" si="152">IF(AE56-AF54&lt;0,0,AE56-AF54)</f>
        <v>0</v>
      </c>
    </row>
    <row r="58" spans="2:31">
      <c r="B58" s="87" t="s">
        <v>741</v>
      </c>
      <c r="C58" s="87"/>
      <c r="D58" s="87"/>
      <c r="E58" s="87"/>
      <c r="F58" s="87"/>
      <c r="G58" s="87"/>
      <c r="H58" s="87"/>
      <c r="I58" s="87"/>
      <c r="J58" s="87"/>
      <c r="K58" s="86">
        <f>ROUND(((K57+J52)/2)*K55,0)</f>
        <v>0</v>
      </c>
      <c r="L58" s="86">
        <f>ROUND(((L57+K57)/2)*L55,0)</f>
        <v>0</v>
      </c>
      <c r="M58" s="86">
        <f t="shared" ref="M58:Q58" si="153">ROUND(((M57+L57)/2)*M55,0)</f>
        <v>0</v>
      </c>
      <c r="N58" s="86">
        <f t="shared" si="153"/>
        <v>0</v>
      </c>
      <c r="O58" s="86">
        <f t="shared" si="153"/>
        <v>0</v>
      </c>
      <c r="P58" s="86">
        <f t="shared" si="153"/>
        <v>0</v>
      </c>
      <c r="Q58" s="86">
        <f t="shared" si="153"/>
        <v>0</v>
      </c>
      <c r="R58" s="86">
        <f t="shared" ref="R58" si="154">ROUND(((R57+Q57)/2)*R55,0)</f>
        <v>0</v>
      </c>
      <c r="S58" s="86">
        <f t="shared" ref="S58" si="155">ROUND(((S57+R57)/2)*S55,0)</f>
        <v>0</v>
      </c>
      <c r="T58" s="86">
        <f t="shared" ref="T58" si="156">ROUND(((T57+S57)/2)*T55,0)</f>
        <v>0</v>
      </c>
      <c r="U58" s="86">
        <f t="shared" ref="U58" si="157">ROUND(((U57+T57)/2)*U55,0)</f>
        <v>0</v>
      </c>
      <c r="V58" s="86">
        <f t="shared" ref="V58" si="158">ROUND(((V57+U57)/2)*V55,0)</f>
        <v>0</v>
      </c>
      <c r="W58" s="86">
        <f t="shared" ref="W58" si="159">ROUND(((W57+V57)/2)*W55,0)</f>
        <v>0</v>
      </c>
      <c r="X58" s="86">
        <f t="shared" ref="X58" si="160">ROUND(((X57+W57)/2)*X55,0)</f>
        <v>0</v>
      </c>
      <c r="Y58" s="86">
        <f t="shared" ref="Y58" si="161">ROUND(((Y57+X57)/2)*Y55,0)</f>
        <v>0</v>
      </c>
      <c r="Z58" s="86">
        <f t="shared" ref="Z58" si="162">ROUND(((Z57+Y57)/2)*Z55,0)</f>
        <v>0</v>
      </c>
      <c r="AA58" s="86">
        <f t="shared" ref="AA58" si="163">ROUND(((AA57+Z57)/2)*AA55,0)</f>
        <v>0</v>
      </c>
      <c r="AB58" s="86">
        <f t="shared" ref="AB58" si="164">ROUND(((AB57+AA57)/2)*AB55,0)</f>
        <v>0</v>
      </c>
      <c r="AC58" s="86">
        <f t="shared" ref="AC58" si="165">ROUND(((AC57+AB57)/2)*AC55,0)</f>
        <v>0</v>
      </c>
      <c r="AD58" s="86">
        <f t="shared" ref="AD58" si="166">ROUND(((AD57+AC57)/2)*AD55,0)</f>
        <v>0</v>
      </c>
      <c r="AE58" s="86">
        <f t="shared" ref="AE58" si="167">ROUND(((AE57+AD57)/2)*AE55,0)</f>
        <v>0</v>
      </c>
    </row>
    <row r="59" spans="2:31">
      <c r="I59" s="1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5"/>
      <c r="AE59" s="275"/>
    </row>
    <row r="60" spans="2:31"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6"/>
      <c r="AE60" s="276"/>
    </row>
    <row r="61" spans="2:31" ht="12.5" thickBot="1">
      <c r="B61" s="232" t="s">
        <v>485</v>
      </c>
      <c r="C61" s="233"/>
      <c r="D61" s="233"/>
      <c r="E61" s="233"/>
      <c r="F61" s="233"/>
      <c r="G61" s="233"/>
      <c r="H61" s="233"/>
      <c r="I61" s="310"/>
      <c r="J61" s="233"/>
      <c r="K61" s="234" t="str">
        <f t="shared" ref="K61:AE61" si="168">LataProjekcji</f>
        <v>Uzupełnij dane</v>
      </c>
      <c r="L61" s="234" t="str">
        <f t="shared" si="168"/>
        <v/>
      </c>
      <c r="M61" s="234" t="str">
        <f t="shared" si="168"/>
        <v/>
      </c>
      <c r="N61" s="234" t="str">
        <f t="shared" si="168"/>
        <v/>
      </c>
      <c r="O61" s="234" t="str">
        <f t="shared" si="168"/>
        <v/>
      </c>
      <c r="P61" s="234" t="str">
        <f t="shared" si="168"/>
        <v/>
      </c>
      <c r="Q61" s="234" t="str">
        <f t="shared" si="168"/>
        <v/>
      </c>
      <c r="R61" s="234" t="str">
        <f t="shared" si="168"/>
        <v/>
      </c>
      <c r="S61" s="234" t="str">
        <f t="shared" si="168"/>
        <v/>
      </c>
      <c r="T61" s="234" t="str">
        <f t="shared" si="168"/>
        <v/>
      </c>
      <c r="U61" s="234" t="str">
        <f t="shared" si="168"/>
        <v/>
      </c>
      <c r="V61" s="234" t="str">
        <f t="shared" si="168"/>
        <v/>
      </c>
      <c r="W61" s="234" t="str">
        <f t="shared" si="168"/>
        <v/>
      </c>
      <c r="X61" s="234" t="str">
        <f t="shared" si="168"/>
        <v/>
      </c>
      <c r="Y61" s="234" t="str">
        <f t="shared" si="168"/>
        <v/>
      </c>
      <c r="Z61" s="234" t="str">
        <f t="shared" si="168"/>
        <v/>
      </c>
      <c r="AA61" s="234" t="str">
        <f t="shared" si="168"/>
        <v/>
      </c>
      <c r="AB61" s="234" t="str">
        <f t="shared" si="168"/>
        <v/>
      </c>
      <c r="AC61" s="234" t="str">
        <f t="shared" si="168"/>
        <v/>
      </c>
      <c r="AD61" s="234" t="str">
        <f t="shared" si="168"/>
        <v/>
      </c>
      <c r="AE61" s="234" t="str">
        <f t="shared" si="168"/>
        <v/>
      </c>
    </row>
    <row r="62" spans="2:31" ht="12.5" thickBot="1">
      <c r="B62" s="101" t="s">
        <v>477</v>
      </c>
      <c r="C62" s="101"/>
      <c r="D62" s="101"/>
      <c r="E62" s="101"/>
      <c r="F62" s="101"/>
      <c r="G62" s="101"/>
      <c r="H62" s="101"/>
      <c r="J62" s="286">
        <f>IF(ISBLANK(DaneBiezace),'Ocena kondycji finansowej'!I89,'Ocena kondycji finansowej'!J89)</f>
        <v>0</v>
      </c>
      <c r="K62" s="102">
        <f>J62</f>
        <v>0</v>
      </c>
      <c r="L62" s="102">
        <f>IF(K62+K63-K64&lt;0,0,K62+K63-K64)</f>
        <v>0</v>
      </c>
      <c r="M62" s="102">
        <f t="shared" ref="M62:Q62" si="169">IF(L62+L63-L64&lt;0,0,L62+L63-L64)</f>
        <v>0</v>
      </c>
      <c r="N62" s="102">
        <f t="shared" si="169"/>
        <v>0</v>
      </c>
      <c r="O62" s="102">
        <f t="shared" si="169"/>
        <v>0</v>
      </c>
      <c r="P62" s="102">
        <f t="shared" si="169"/>
        <v>0</v>
      </c>
      <c r="Q62" s="102">
        <f t="shared" si="169"/>
        <v>0</v>
      </c>
      <c r="R62" s="102">
        <f t="shared" ref="R62" si="170">IF(Q62+Q63-Q64&lt;0,0,Q62+Q63-Q64)</f>
        <v>0</v>
      </c>
      <c r="S62" s="102">
        <f t="shared" ref="S62" si="171">IF(R62+R63-R64&lt;0,0,R62+R63-R64)</f>
        <v>0</v>
      </c>
      <c r="T62" s="102">
        <f t="shared" ref="T62" si="172">IF(S62+S63-S64&lt;0,0,S62+S63-S64)</f>
        <v>0</v>
      </c>
      <c r="U62" s="102">
        <f t="shared" ref="U62" si="173">IF(T62+T63-T64&lt;0,0,T62+T63-T64)</f>
        <v>0</v>
      </c>
      <c r="V62" s="102">
        <f t="shared" ref="V62" si="174">IF(U62+U63-U64&lt;0,0,U62+U63-U64)</f>
        <v>0</v>
      </c>
      <c r="W62" s="102">
        <f t="shared" ref="W62" si="175">IF(V62+V63-V64&lt;0,0,V62+V63-V64)</f>
        <v>0</v>
      </c>
      <c r="X62" s="102">
        <f t="shared" ref="X62" si="176">IF(W62+W63-W64&lt;0,0,W62+W63-W64)</f>
        <v>0</v>
      </c>
      <c r="Y62" s="102">
        <f t="shared" ref="Y62" si="177">IF(X62+X63-X64&lt;0,0,X62+X63-X64)</f>
        <v>0</v>
      </c>
      <c r="Z62" s="102">
        <f t="shared" ref="Z62" si="178">IF(Y62+Y63-Y64&lt;0,0,Y62+Y63-Y64)</f>
        <v>0</v>
      </c>
      <c r="AA62" s="102">
        <f t="shared" ref="AA62" si="179">IF(Z62+Z63-Z64&lt;0,0,Z62+Z63-Z64)</f>
        <v>0</v>
      </c>
      <c r="AB62" s="102">
        <f t="shared" ref="AB62" si="180">IF(AA62+AA63-AA64&lt;0,0,AA62+AA63-AA64)</f>
        <v>0</v>
      </c>
      <c r="AC62" s="102">
        <f t="shared" ref="AC62" si="181">IF(AB62+AB63-AB64&lt;0,0,AB62+AB63-AB64)</f>
        <v>0</v>
      </c>
      <c r="AD62" s="102">
        <f t="shared" ref="AD62" si="182">IF(AC62+AC63-AC64&lt;0,0,AC62+AC63-AC64)</f>
        <v>0</v>
      </c>
      <c r="AE62" s="102">
        <f t="shared" ref="AE62" si="183">IF(AD62+AD63-AD64&lt;0,0,AD62+AD63-AD64)</f>
        <v>0</v>
      </c>
    </row>
    <row r="63" spans="2:31">
      <c r="B63" s="52" t="s">
        <v>478</v>
      </c>
      <c r="C63" s="52"/>
      <c r="D63" s="52"/>
      <c r="E63" s="52"/>
      <c r="F63" s="52"/>
      <c r="G63" s="52"/>
      <c r="H63" s="52"/>
      <c r="I63" s="313"/>
      <c r="J63" s="5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2"/>
      <c r="AE63" s="342"/>
    </row>
    <row r="64" spans="2:31">
      <c r="B64" s="52" t="s">
        <v>483</v>
      </c>
      <c r="C64" s="52"/>
      <c r="D64" s="52"/>
      <c r="E64" s="52"/>
      <c r="F64" s="52"/>
      <c r="G64" s="52"/>
      <c r="H64" s="52"/>
      <c r="I64" s="313"/>
      <c r="J64" s="5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2"/>
      <c r="AE64" s="342"/>
    </row>
    <row r="65" spans="2:31">
      <c r="B65" s="52" t="s">
        <v>480</v>
      </c>
      <c r="C65" s="52"/>
      <c r="D65" s="52"/>
      <c r="E65" s="52"/>
      <c r="F65" s="52"/>
      <c r="G65" s="52"/>
      <c r="H65" s="52"/>
      <c r="I65" s="313"/>
      <c r="J65" s="52"/>
      <c r="K65" s="78">
        <f>Założenia!K$61</f>
        <v>0</v>
      </c>
      <c r="L65" s="78">
        <f>Założenia!L$61</f>
        <v>0</v>
      </c>
      <c r="M65" s="78">
        <f>Założenia!M$61</f>
        <v>0</v>
      </c>
      <c r="N65" s="78">
        <f>Założenia!N$61</f>
        <v>0</v>
      </c>
      <c r="O65" s="78">
        <f>Założenia!O$61</f>
        <v>0</v>
      </c>
      <c r="P65" s="78">
        <f>Założenia!P$61</f>
        <v>0</v>
      </c>
      <c r="Q65" s="78">
        <f>Założenia!Q$61</f>
        <v>0</v>
      </c>
      <c r="R65" s="78">
        <f>Założenia!R$61</f>
        <v>0</v>
      </c>
      <c r="S65" s="78">
        <f>Założenia!S$61</f>
        <v>0</v>
      </c>
      <c r="T65" s="78">
        <f>Założenia!T$61</f>
        <v>0</v>
      </c>
      <c r="U65" s="78">
        <f>Założenia!U$61</f>
        <v>0</v>
      </c>
      <c r="V65" s="78">
        <f>Założenia!V$61</f>
        <v>0</v>
      </c>
      <c r="W65" s="78">
        <f>Założenia!W$61</f>
        <v>0</v>
      </c>
      <c r="X65" s="78">
        <f>Założenia!X$61</f>
        <v>0</v>
      </c>
      <c r="Y65" s="78">
        <f>Założenia!Y$61</f>
        <v>0</v>
      </c>
      <c r="Z65" s="78">
        <f>Założenia!Z$61</f>
        <v>0</v>
      </c>
      <c r="AA65" s="78">
        <f>Założenia!AA$61</f>
        <v>0</v>
      </c>
      <c r="AB65" s="78">
        <f>Założenia!AB$61</f>
        <v>0</v>
      </c>
      <c r="AC65" s="78">
        <f>Założenia!AC$61</f>
        <v>0</v>
      </c>
      <c r="AD65" s="78">
        <f>Założenia!AD$61</f>
        <v>0</v>
      </c>
      <c r="AE65" s="78">
        <f>Założenia!AE$61</f>
        <v>0</v>
      </c>
    </row>
    <row r="66" spans="2:31">
      <c r="B66" s="52" t="s">
        <v>481</v>
      </c>
      <c r="C66" s="52"/>
      <c r="D66" s="52"/>
      <c r="E66" s="52"/>
      <c r="F66" s="52"/>
      <c r="G66" s="52"/>
      <c r="H66" s="52"/>
      <c r="I66" s="313"/>
      <c r="J66" s="52"/>
      <c r="K66" s="33">
        <f t="shared" ref="K66:Q66" si="184">K62+K63-K64+L54+L44</f>
        <v>0</v>
      </c>
      <c r="L66" s="33">
        <f t="shared" si="184"/>
        <v>0</v>
      </c>
      <c r="M66" s="33">
        <f t="shared" si="184"/>
        <v>0</v>
      </c>
      <c r="N66" s="33">
        <f t="shared" si="184"/>
        <v>0</v>
      </c>
      <c r="O66" s="33">
        <f t="shared" si="184"/>
        <v>0</v>
      </c>
      <c r="P66" s="33">
        <f t="shared" si="184"/>
        <v>0</v>
      </c>
      <c r="Q66" s="33">
        <f t="shared" si="184"/>
        <v>0</v>
      </c>
      <c r="R66" s="33">
        <f t="shared" ref="R66" si="185">R62+R63-R64+S54+S44</f>
        <v>0</v>
      </c>
      <c r="S66" s="33">
        <f t="shared" ref="S66" si="186">S62+S63-S64+T54+T44</f>
        <v>0</v>
      </c>
      <c r="T66" s="33">
        <f t="shared" ref="T66" si="187">T62+T63-T64+U54+U44</f>
        <v>0</v>
      </c>
      <c r="U66" s="33">
        <f t="shared" ref="U66" si="188">U62+U63-U64+V54+V44</f>
        <v>0</v>
      </c>
      <c r="V66" s="33">
        <f t="shared" ref="V66" si="189">V62+V63-V64+W54+W44</f>
        <v>0</v>
      </c>
      <c r="W66" s="33">
        <f t="shared" ref="W66" si="190">W62+W63-W64+X54+X44</f>
        <v>0</v>
      </c>
      <c r="X66" s="33">
        <f t="shared" ref="X66" si="191">X62+X63-X64+Y54+Y44</f>
        <v>0</v>
      </c>
      <c r="Y66" s="33">
        <f t="shared" ref="Y66" si="192">Y62+Y63-Y64+Z54+Z44</f>
        <v>0</v>
      </c>
      <c r="Z66" s="33">
        <f t="shared" ref="Z66" si="193">Z62+Z63-Z64+AA54+AA44</f>
        <v>0</v>
      </c>
      <c r="AA66" s="33">
        <f t="shared" ref="AA66" si="194">AA62+AA63-AA64+AB54+AB44</f>
        <v>0</v>
      </c>
      <c r="AB66" s="33">
        <f t="shared" ref="AB66" si="195">AB62+AB63-AB64+AC54+AC44</f>
        <v>0</v>
      </c>
      <c r="AC66" s="33">
        <f t="shared" ref="AC66" si="196">AC62+AC63-AC64+AD54+AD44</f>
        <v>0</v>
      </c>
      <c r="AD66" s="33">
        <f t="shared" ref="AD66" si="197">AD62+AD63-AD64+AE54+AE44</f>
        <v>0</v>
      </c>
      <c r="AE66" s="33">
        <f t="shared" ref="AE66" si="198">AE62+AE63-AE64+AF54+AF44</f>
        <v>0</v>
      </c>
    </row>
    <row r="67" spans="2:31">
      <c r="B67" s="87" t="s">
        <v>308</v>
      </c>
      <c r="C67" s="87"/>
      <c r="D67" s="87"/>
      <c r="E67" s="87"/>
      <c r="F67" s="87"/>
      <c r="G67" s="87"/>
      <c r="H67" s="87"/>
      <c r="I67" s="315"/>
      <c r="J67" s="87"/>
      <c r="K67" s="86">
        <f>ROUND(((K66+J62)/2)*K65,0)</f>
        <v>0</v>
      </c>
      <c r="L67" s="86">
        <f t="shared" ref="L67:Q67" si="199">ROUND(((L66+K66)/2)*L65,0)</f>
        <v>0</v>
      </c>
      <c r="M67" s="86">
        <f t="shared" si="199"/>
        <v>0</v>
      </c>
      <c r="N67" s="86">
        <f t="shared" si="199"/>
        <v>0</v>
      </c>
      <c r="O67" s="86">
        <f t="shared" si="199"/>
        <v>0</v>
      </c>
      <c r="P67" s="86">
        <f t="shared" si="199"/>
        <v>0</v>
      </c>
      <c r="Q67" s="86">
        <f t="shared" si="199"/>
        <v>0</v>
      </c>
      <c r="R67" s="86">
        <f t="shared" ref="R67" si="200">ROUND(((R66+Q66)/2)*R65,0)</f>
        <v>0</v>
      </c>
      <c r="S67" s="86">
        <f t="shared" ref="S67" si="201">ROUND(((S66+R66)/2)*S65,0)</f>
        <v>0</v>
      </c>
      <c r="T67" s="86">
        <f t="shared" ref="T67" si="202">ROUND(((T66+S66)/2)*T65,0)</f>
        <v>0</v>
      </c>
      <c r="U67" s="86">
        <f t="shared" ref="U67" si="203">ROUND(((U66+T66)/2)*U65,0)</f>
        <v>0</v>
      </c>
      <c r="V67" s="86">
        <f t="shared" ref="V67" si="204">ROUND(((V66+U66)/2)*V65,0)</f>
        <v>0</v>
      </c>
      <c r="W67" s="86">
        <f t="shared" ref="W67" si="205">ROUND(((W66+V66)/2)*W65,0)</f>
        <v>0</v>
      </c>
      <c r="X67" s="86">
        <f t="shared" ref="X67" si="206">ROUND(((X66+W66)/2)*X65,0)</f>
        <v>0</v>
      </c>
      <c r="Y67" s="86">
        <f t="shared" ref="Y67" si="207">ROUND(((Y66+X66)/2)*Y65,0)</f>
        <v>0</v>
      </c>
      <c r="Z67" s="86">
        <f t="shared" ref="Z67" si="208">ROUND(((Z66+Y66)/2)*Z65,0)</f>
        <v>0</v>
      </c>
      <c r="AA67" s="86">
        <f t="shared" ref="AA67" si="209">ROUND(((AA66+Z66)/2)*AA65,0)</f>
        <v>0</v>
      </c>
      <c r="AB67" s="86">
        <f t="shared" ref="AB67" si="210">ROUND(((AB66+AA66)/2)*AB65,0)</f>
        <v>0</v>
      </c>
      <c r="AC67" s="86">
        <f t="shared" ref="AC67" si="211">ROUND(((AC66+AB66)/2)*AC65,0)</f>
        <v>0</v>
      </c>
      <c r="AD67" s="86">
        <f t="shared" ref="AD67" si="212">ROUND(((AD66+AC66)/2)*AD65,0)</f>
        <v>0</v>
      </c>
      <c r="AE67" s="86">
        <f t="shared" ref="AE67" si="213">ROUND(((AE66+AD66)/2)*AE65,0)</f>
        <v>0</v>
      </c>
    </row>
    <row r="68" spans="2:31"/>
    <row r="69" spans="2:31"/>
    <row r="70" spans="2:31" ht="14.5">
      <c r="B70" s="32" t="s">
        <v>277</v>
      </c>
      <c r="C70" s="32"/>
      <c r="D70" s="32"/>
      <c r="E70" s="32"/>
      <c r="F70" s="32">
        <f ca="1">'Kapitał pracujący'!G$63</f>
        <v>0</v>
      </c>
      <c r="G70" s="32">
        <f ca="1">'Kapitał pracujący'!H$63</f>
        <v>0</v>
      </c>
      <c r="H70" s="32">
        <f ca="1">'Kapitał pracujący'!I$63</f>
        <v>0</v>
      </c>
      <c r="I70" s="309"/>
      <c r="J70" s="47"/>
      <c r="K70" s="32" t="str">
        <f t="shared" ref="K70:AE70" si="214">LataProjekcji</f>
        <v>Uzupełnij dane</v>
      </c>
      <c r="L70" s="32" t="str">
        <f t="shared" si="214"/>
        <v/>
      </c>
      <c r="M70" s="32" t="str">
        <f t="shared" si="214"/>
        <v/>
      </c>
      <c r="N70" s="32" t="str">
        <f t="shared" si="214"/>
        <v/>
      </c>
      <c r="O70" s="32" t="str">
        <f t="shared" si="214"/>
        <v/>
      </c>
      <c r="P70" s="32" t="str">
        <f t="shared" si="214"/>
        <v/>
      </c>
      <c r="Q70" s="32" t="str">
        <f t="shared" si="214"/>
        <v/>
      </c>
      <c r="R70" s="32" t="str">
        <f t="shared" si="214"/>
        <v/>
      </c>
      <c r="S70" s="32" t="str">
        <f t="shared" si="214"/>
        <v/>
      </c>
      <c r="T70" s="32" t="str">
        <f t="shared" si="214"/>
        <v/>
      </c>
      <c r="U70" s="32" t="str">
        <f t="shared" si="214"/>
        <v/>
      </c>
      <c r="V70" s="32" t="str">
        <f t="shared" si="214"/>
        <v/>
      </c>
      <c r="W70" s="32" t="str">
        <f t="shared" si="214"/>
        <v/>
      </c>
      <c r="X70" s="32" t="str">
        <f t="shared" si="214"/>
        <v/>
      </c>
      <c r="Y70" s="32" t="str">
        <f t="shared" si="214"/>
        <v/>
      </c>
      <c r="Z70" s="32" t="str">
        <f t="shared" si="214"/>
        <v/>
      </c>
      <c r="AA70" s="32" t="str">
        <f t="shared" si="214"/>
        <v/>
      </c>
      <c r="AB70" s="32" t="str">
        <f t="shared" si="214"/>
        <v/>
      </c>
      <c r="AC70" s="32" t="str">
        <f t="shared" si="214"/>
        <v/>
      </c>
      <c r="AD70" s="32" t="str">
        <f t="shared" si="214"/>
        <v/>
      </c>
      <c r="AE70" s="32" t="str">
        <f t="shared" si="214"/>
        <v/>
      </c>
    </row>
    <row r="71" spans="2:31"/>
    <row r="72" spans="2:31">
      <c r="B72" s="235" t="s">
        <v>465</v>
      </c>
      <c r="C72" s="230"/>
      <c r="D72" s="230"/>
      <c r="E72" s="230"/>
      <c r="F72" s="230"/>
      <c r="G72" s="230"/>
      <c r="H72" s="230"/>
      <c r="I72" s="310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  <c r="Y72" s="230"/>
      <c r="Z72" s="230"/>
      <c r="AA72" s="230"/>
      <c r="AB72" s="230"/>
      <c r="AC72" s="230"/>
      <c r="AD72" s="230"/>
      <c r="AE72" s="230"/>
    </row>
    <row r="73" spans="2:31">
      <c r="B73" s="19" t="s">
        <v>466</v>
      </c>
      <c r="C73" s="19"/>
      <c r="D73" s="19"/>
      <c r="E73" s="19"/>
      <c r="F73" s="19"/>
      <c r="G73" s="19"/>
      <c r="H73" s="19"/>
      <c r="I73" s="311"/>
      <c r="J73" s="19"/>
      <c r="K73" s="94"/>
      <c r="L73" s="94">
        <f t="shared" ref="L73:Q73" si="215">K75</f>
        <v>0</v>
      </c>
      <c r="M73" s="94">
        <f t="shared" si="215"/>
        <v>0</v>
      </c>
      <c r="N73" s="94">
        <f t="shared" si="215"/>
        <v>0</v>
      </c>
      <c r="O73" s="94">
        <f t="shared" si="215"/>
        <v>0</v>
      </c>
      <c r="P73" s="94">
        <f t="shared" si="215"/>
        <v>0</v>
      </c>
      <c r="Q73" s="94">
        <f t="shared" si="215"/>
        <v>0</v>
      </c>
      <c r="R73" s="94">
        <f t="shared" ref="R73" si="216">Q75</f>
        <v>0</v>
      </c>
      <c r="S73" s="94">
        <f t="shared" ref="S73" si="217">R75</f>
        <v>0</v>
      </c>
      <c r="T73" s="94">
        <f t="shared" ref="T73" si="218">S75</f>
        <v>0</v>
      </c>
      <c r="U73" s="94">
        <f t="shared" ref="U73" si="219">T75</f>
        <v>0</v>
      </c>
      <c r="V73" s="94">
        <f t="shared" ref="V73" si="220">U75</f>
        <v>0</v>
      </c>
      <c r="W73" s="94">
        <f t="shared" ref="W73" si="221">V75</f>
        <v>0</v>
      </c>
      <c r="X73" s="94">
        <f t="shared" ref="X73" si="222">W75</f>
        <v>0</v>
      </c>
      <c r="Y73" s="94">
        <f t="shared" ref="Y73" si="223">X75</f>
        <v>0</v>
      </c>
      <c r="Z73" s="94">
        <f t="shared" ref="Z73" si="224">Y75</f>
        <v>0</v>
      </c>
      <c r="AA73" s="94">
        <f t="shared" ref="AA73" si="225">Z75</f>
        <v>0</v>
      </c>
      <c r="AB73" s="94">
        <f t="shared" ref="AB73" si="226">AA75</f>
        <v>0</v>
      </c>
      <c r="AC73" s="94">
        <f t="shared" ref="AC73" si="227">AB75</f>
        <v>0</v>
      </c>
      <c r="AD73" s="94">
        <f t="shared" ref="AD73" si="228">AC75</f>
        <v>0</v>
      </c>
      <c r="AE73" s="94">
        <f t="shared" ref="AE73" si="229">AD75</f>
        <v>0</v>
      </c>
    </row>
    <row r="74" spans="2:31">
      <c r="B74" s="52" t="s">
        <v>467</v>
      </c>
      <c r="C74" s="52"/>
      <c r="D74" s="52"/>
      <c r="E74" s="52"/>
      <c r="F74" s="52"/>
      <c r="G74" s="52"/>
      <c r="H74" s="52"/>
      <c r="I74" s="313"/>
      <c r="J74" s="5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2:31">
      <c r="B75" s="52" t="s">
        <v>468</v>
      </c>
      <c r="C75" s="52"/>
      <c r="D75" s="52"/>
      <c r="E75" s="52"/>
      <c r="F75" s="52"/>
      <c r="G75" s="52"/>
      <c r="H75" s="52"/>
      <c r="I75" s="313"/>
      <c r="J75" s="52"/>
      <c r="K75" s="33">
        <f>K73+K74</f>
        <v>0</v>
      </c>
      <c r="L75" s="33">
        <f t="shared" ref="L75:Q75" si="230">L73+L74</f>
        <v>0</v>
      </c>
      <c r="M75" s="33">
        <f t="shared" si="230"/>
        <v>0</v>
      </c>
      <c r="N75" s="33">
        <f t="shared" si="230"/>
        <v>0</v>
      </c>
      <c r="O75" s="33">
        <f t="shared" si="230"/>
        <v>0</v>
      </c>
      <c r="P75" s="33">
        <f t="shared" si="230"/>
        <v>0</v>
      </c>
      <c r="Q75" s="33">
        <f t="shared" si="230"/>
        <v>0</v>
      </c>
      <c r="R75" s="33">
        <f t="shared" ref="R75:AE75" si="231">R73+R74</f>
        <v>0</v>
      </c>
      <c r="S75" s="33">
        <f t="shared" si="231"/>
        <v>0</v>
      </c>
      <c r="T75" s="33">
        <f t="shared" si="231"/>
        <v>0</v>
      </c>
      <c r="U75" s="33">
        <f t="shared" si="231"/>
        <v>0</v>
      </c>
      <c r="V75" s="33">
        <f t="shared" si="231"/>
        <v>0</v>
      </c>
      <c r="W75" s="33">
        <f t="shared" si="231"/>
        <v>0</v>
      </c>
      <c r="X75" s="33">
        <f t="shared" si="231"/>
        <v>0</v>
      </c>
      <c r="Y75" s="33">
        <f t="shared" si="231"/>
        <v>0</v>
      </c>
      <c r="Z75" s="33">
        <f t="shared" si="231"/>
        <v>0</v>
      </c>
      <c r="AA75" s="33">
        <f t="shared" si="231"/>
        <v>0</v>
      </c>
      <c r="AB75" s="33">
        <f t="shared" si="231"/>
        <v>0</v>
      </c>
      <c r="AC75" s="33">
        <f t="shared" si="231"/>
        <v>0</v>
      </c>
      <c r="AD75" s="33">
        <f t="shared" si="231"/>
        <v>0</v>
      </c>
      <c r="AE75" s="33">
        <f t="shared" si="231"/>
        <v>0</v>
      </c>
    </row>
    <row r="76" spans="2:31"/>
    <row r="77" spans="2:31"/>
    <row r="78" spans="2:31">
      <c r="B78" s="235" t="s">
        <v>486</v>
      </c>
      <c r="C78" s="230"/>
      <c r="D78" s="230"/>
      <c r="E78" s="230"/>
      <c r="F78" s="230"/>
      <c r="G78" s="230"/>
      <c r="H78" s="230"/>
      <c r="I78" s="310"/>
      <c r="J78" s="230"/>
      <c r="K78" s="230"/>
      <c r="L78" s="230"/>
      <c r="M78" s="230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0"/>
      <c r="Y78" s="230"/>
      <c r="Z78" s="230"/>
      <c r="AA78" s="230"/>
      <c r="AB78" s="230"/>
      <c r="AC78" s="230"/>
      <c r="AD78" s="230"/>
      <c r="AE78" s="230"/>
    </row>
    <row r="79" spans="2:31">
      <c r="B79" s="19" t="s">
        <v>487</v>
      </c>
      <c r="C79" s="19"/>
      <c r="D79" s="19"/>
      <c r="E79" s="19"/>
      <c r="F79" s="19"/>
      <c r="G79" s="19"/>
      <c r="H79" s="19"/>
      <c r="I79" s="311"/>
      <c r="J79" s="19"/>
      <c r="K79" s="94">
        <f>IF(LataProjekcji&lt;=Koniec,IF(Rok_n="",'Ocena kondycji finansowej'!I70+K17,'Ocena kondycji finansowej'!J70+K17),0)</f>
        <v>0</v>
      </c>
      <c r="L79" s="94">
        <f ca="1">IF(LataProjekcji&lt;=Koniec,'Ocena kondycji finansowej'!K70,0)</f>
        <v>0</v>
      </c>
      <c r="M79" s="94">
        <f ca="1">IF(LataProjekcji&lt;=Koniec,'Ocena kondycji finansowej'!L70,0)</f>
        <v>0</v>
      </c>
      <c r="N79" s="94">
        <f ca="1">IF(LataProjekcji&lt;=Koniec,'Ocena kondycji finansowej'!M70,0)</f>
        <v>0</v>
      </c>
      <c r="O79" s="94">
        <f ca="1">IF(LataProjekcji&lt;=Koniec,'Ocena kondycji finansowej'!N70,0)</f>
        <v>0</v>
      </c>
      <c r="P79" s="94">
        <f ca="1">IF(LataProjekcji&lt;=Koniec,'Ocena kondycji finansowej'!O70,0)</f>
        <v>0</v>
      </c>
      <c r="Q79" s="94">
        <f ca="1">IF(LataProjekcji&lt;=Koniec,'Ocena kondycji finansowej'!P70,0)</f>
        <v>0</v>
      </c>
      <c r="R79" s="94">
        <f ca="1">IF(LataProjekcji&lt;=Koniec,'Ocena kondycji finansowej'!Q70,0)</f>
        <v>0</v>
      </c>
      <c r="S79" s="94">
        <f ca="1">IF(LataProjekcji&lt;=Koniec,'Ocena kondycji finansowej'!R70,0)</f>
        <v>0</v>
      </c>
      <c r="T79" s="94">
        <f ca="1">IF(LataProjekcji&lt;=Koniec,'Ocena kondycji finansowej'!S70,0)</f>
        <v>0</v>
      </c>
      <c r="U79" s="94">
        <f ca="1">IF(LataProjekcji&lt;=Koniec,'Ocena kondycji finansowej'!T70,0)</f>
        <v>0</v>
      </c>
      <c r="V79" s="94">
        <f ca="1">IF(LataProjekcji&lt;=Koniec,'Ocena kondycji finansowej'!U70,0)</f>
        <v>0</v>
      </c>
      <c r="W79" s="94">
        <f ca="1">IF(LataProjekcji&lt;=Koniec,'Ocena kondycji finansowej'!V70,0)</f>
        <v>0</v>
      </c>
      <c r="X79" s="94">
        <f ca="1">IF(LataProjekcji&lt;=Koniec,'Ocena kondycji finansowej'!W70,0)</f>
        <v>0</v>
      </c>
      <c r="Y79" s="94">
        <f ca="1">IF(LataProjekcji&lt;=Koniec,'Ocena kondycji finansowej'!X70,0)</f>
        <v>0</v>
      </c>
      <c r="Z79" s="94">
        <f ca="1">IF(LataProjekcji&lt;=Koniec,'Ocena kondycji finansowej'!Y70,0)</f>
        <v>0</v>
      </c>
      <c r="AA79" s="94">
        <f ca="1">IF(LataProjekcji&lt;=Koniec,'Ocena kondycji finansowej'!Z70,0)</f>
        <v>0</v>
      </c>
      <c r="AB79" s="94">
        <f ca="1">IF(LataProjekcji&lt;=Koniec,'Ocena kondycji finansowej'!AA70,0)</f>
        <v>0</v>
      </c>
      <c r="AC79" s="94">
        <f ca="1">IF(LataProjekcji&lt;=Koniec,'Ocena kondycji finansowej'!AB70,0)</f>
        <v>0</v>
      </c>
      <c r="AD79" s="94">
        <f ca="1">IF(LataProjekcji&lt;=Koniec,'Ocena kondycji finansowej'!AC70,0)</f>
        <v>0</v>
      </c>
      <c r="AE79" s="94">
        <f ca="1">IF(LataProjekcji&lt;=Koniec,'Ocena kondycji finansowej'!AD70,0)</f>
        <v>0</v>
      </c>
    </row>
    <row r="80" spans="2:31">
      <c r="B80" s="52" t="s">
        <v>638</v>
      </c>
      <c r="C80" s="52"/>
      <c r="D80" s="52"/>
      <c r="E80" s="52"/>
      <c r="F80" s="52"/>
      <c r="G80" s="52"/>
      <c r="H80" s="52"/>
      <c r="I80" s="313"/>
      <c r="J80" s="52"/>
      <c r="K80" s="342"/>
      <c r="L80" s="342"/>
      <c r="M80" s="342"/>
      <c r="N80" s="342"/>
      <c r="O80" s="342"/>
      <c r="P80" s="342"/>
      <c r="Q80" s="342"/>
      <c r="R80" s="342"/>
      <c r="S80" s="342"/>
      <c r="T80" s="342"/>
      <c r="U80" s="342"/>
      <c r="V80" s="342"/>
      <c r="W80" s="342"/>
      <c r="X80" s="342"/>
      <c r="Y80" s="342"/>
      <c r="Z80" s="342"/>
      <c r="AA80" s="342"/>
      <c r="AB80" s="342"/>
      <c r="AC80" s="342"/>
      <c r="AD80" s="342"/>
      <c r="AE80" s="342"/>
    </row>
    <row r="81" spans="2:31">
      <c r="B81" s="52" t="s">
        <v>488</v>
      </c>
      <c r="C81" s="52"/>
      <c r="D81" s="52"/>
      <c r="E81" s="52"/>
      <c r="F81" s="52"/>
      <c r="G81" s="52"/>
      <c r="H81" s="52"/>
      <c r="I81" s="313"/>
      <c r="J81" s="52"/>
      <c r="K81" s="33">
        <f>IF((K79-K80)&gt;=0,K80,0)</f>
        <v>0</v>
      </c>
      <c r="L81" s="33">
        <f ca="1">IF((L79-L80)&gt;=0,K81+L80,0)</f>
        <v>0</v>
      </c>
      <c r="M81" s="33">
        <f ca="1">L81+M80</f>
        <v>0</v>
      </c>
      <c r="N81" s="33">
        <f t="shared" ref="N81:Q81" ca="1" si="232">M81+N80</f>
        <v>0</v>
      </c>
      <c r="O81" s="33">
        <f t="shared" ca="1" si="232"/>
        <v>0</v>
      </c>
      <c r="P81" s="33">
        <f t="shared" ca="1" si="232"/>
        <v>0</v>
      </c>
      <c r="Q81" s="33">
        <f t="shared" ca="1" si="232"/>
        <v>0</v>
      </c>
      <c r="R81" s="33">
        <f t="shared" ref="R81" ca="1" si="233">Q81+R80</f>
        <v>0</v>
      </c>
      <c r="S81" s="33">
        <f t="shared" ref="S81" ca="1" si="234">R81+S80</f>
        <v>0</v>
      </c>
      <c r="T81" s="33">
        <f t="shared" ref="T81" ca="1" si="235">S81+T80</f>
        <v>0</v>
      </c>
      <c r="U81" s="33">
        <f t="shared" ref="U81" ca="1" si="236">T81+U80</f>
        <v>0</v>
      </c>
      <c r="V81" s="33">
        <f t="shared" ref="V81" ca="1" si="237">U81+V80</f>
        <v>0</v>
      </c>
      <c r="W81" s="33">
        <f t="shared" ref="W81" ca="1" si="238">V81+W80</f>
        <v>0</v>
      </c>
      <c r="X81" s="33">
        <f t="shared" ref="X81" ca="1" si="239">W81+X80</f>
        <v>0</v>
      </c>
      <c r="Y81" s="33">
        <f t="shared" ref="Y81" ca="1" si="240">X81+Y80</f>
        <v>0</v>
      </c>
      <c r="Z81" s="33">
        <f t="shared" ref="Z81" ca="1" si="241">Y81+Z80</f>
        <v>0</v>
      </c>
      <c r="AA81" s="33">
        <f t="shared" ref="AA81" ca="1" si="242">Z81+AA80</f>
        <v>0</v>
      </c>
      <c r="AB81" s="33">
        <f t="shared" ref="AB81" ca="1" si="243">AA81+AB80</f>
        <v>0</v>
      </c>
      <c r="AC81" s="33">
        <f t="shared" ref="AC81" ca="1" si="244">AB81+AC80</f>
        <v>0</v>
      </c>
      <c r="AD81" s="33">
        <f t="shared" ref="AD81" ca="1" si="245">AC81+AD80</f>
        <v>0</v>
      </c>
      <c r="AE81" s="33">
        <f t="shared" ref="AE81" ca="1" si="246">AD81+AE80</f>
        <v>0</v>
      </c>
    </row>
    <row r="82" spans="2:31"/>
    <row r="83" spans="2:31"/>
    <row r="84" spans="2:31">
      <c r="B84" s="235" t="s">
        <v>469</v>
      </c>
      <c r="C84" s="230"/>
      <c r="D84" s="230"/>
      <c r="E84" s="230"/>
      <c r="F84" s="230"/>
      <c r="G84" s="230"/>
      <c r="H84" s="230"/>
      <c r="I84" s="310"/>
      <c r="J84" s="230"/>
      <c r="K84" s="231" t="str">
        <f t="shared" ref="K84:AE84" si="247">LataProjekcji</f>
        <v>Uzupełnij dane</v>
      </c>
      <c r="L84" s="231" t="str">
        <f t="shared" si="247"/>
        <v/>
      </c>
      <c r="M84" s="231" t="str">
        <f t="shared" si="247"/>
        <v/>
      </c>
      <c r="N84" s="231" t="str">
        <f t="shared" si="247"/>
        <v/>
      </c>
      <c r="O84" s="231" t="str">
        <f t="shared" si="247"/>
        <v/>
      </c>
      <c r="P84" s="231" t="str">
        <f t="shared" si="247"/>
        <v/>
      </c>
      <c r="Q84" s="231" t="str">
        <f t="shared" si="247"/>
        <v/>
      </c>
      <c r="R84" s="231" t="str">
        <f t="shared" si="247"/>
        <v/>
      </c>
      <c r="S84" s="231" t="str">
        <f t="shared" si="247"/>
        <v/>
      </c>
      <c r="T84" s="231" t="str">
        <f t="shared" si="247"/>
        <v/>
      </c>
      <c r="U84" s="231" t="str">
        <f t="shared" si="247"/>
        <v/>
      </c>
      <c r="V84" s="231" t="str">
        <f t="shared" si="247"/>
        <v/>
      </c>
      <c r="W84" s="231" t="str">
        <f t="shared" si="247"/>
        <v/>
      </c>
      <c r="X84" s="231" t="str">
        <f t="shared" si="247"/>
        <v/>
      </c>
      <c r="Y84" s="231" t="str">
        <f t="shared" si="247"/>
        <v/>
      </c>
      <c r="Z84" s="231" t="str">
        <f t="shared" si="247"/>
        <v/>
      </c>
      <c r="AA84" s="231" t="str">
        <f t="shared" si="247"/>
        <v/>
      </c>
      <c r="AB84" s="231" t="str">
        <f t="shared" si="247"/>
        <v/>
      </c>
      <c r="AC84" s="231" t="str">
        <f t="shared" si="247"/>
        <v/>
      </c>
      <c r="AD84" s="231" t="str">
        <f t="shared" si="247"/>
        <v/>
      </c>
      <c r="AE84" s="231" t="str">
        <f t="shared" si="247"/>
        <v/>
      </c>
    </row>
    <row r="85" spans="2:31">
      <c r="B85" s="19" t="s">
        <v>470</v>
      </c>
      <c r="C85" s="19"/>
      <c r="D85" s="19"/>
      <c r="E85" s="19"/>
      <c r="F85" s="19"/>
      <c r="G85" s="19"/>
      <c r="H85" s="19"/>
      <c r="I85" s="311"/>
      <c r="J85" s="19"/>
      <c r="K85" s="94">
        <f>'Ocena kondycji finansowej'!J225</f>
        <v>0</v>
      </c>
      <c r="L85" s="94">
        <f>'Ocena kondycji finansowej'!K225</f>
        <v>0</v>
      </c>
      <c r="M85" s="94">
        <f ca="1">'Ocena kondycji finansowej'!L225</f>
        <v>0</v>
      </c>
      <c r="N85" s="94">
        <f ca="1">'Ocena kondycji finansowej'!M225</f>
        <v>0</v>
      </c>
      <c r="O85" s="94">
        <f ca="1">'Ocena kondycji finansowej'!N225</f>
        <v>0</v>
      </c>
      <c r="P85" s="94">
        <f ca="1">'Ocena kondycji finansowej'!O225</f>
        <v>0</v>
      </c>
      <c r="Q85" s="94">
        <f ca="1">'Ocena kondycji finansowej'!P225</f>
        <v>0</v>
      </c>
      <c r="R85" s="94">
        <f ca="1">'Ocena kondycji finansowej'!Q225</f>
        <v>0</v>
      </c>
      <c r="S85" s="94">
        <f ca="1">'Ocena kondycji finansowej'!R225</f>
        <v>0</v>
      </c>
      <c r="T85" s="94">
        <f ca="1">'Ocena kondycji finansowej'!S225</f>
        <v>0</v>
      </c>
      <c r="U85" s="94">
        <f ca="1">'Ocena kondycji finansowej'!T225</f>
        <v>0</v>
      </c>
      <c r="V85" s="94">
        <f ca="1">'Ocena kondycji finansowej'!U225</f>
        <v>0</v>
      </c>
      <c r="W85" s="94">
        <f ca="1">'Ocena kondycji finansowej'!V225</f>
        <v>0</v>
      </c>
      <c r="X85" s="94">
        <f ca="1">'Ocena kondycji finansowej'!W225</f>
        <v>0</v>
      </c>
      <c r="Y85" s="94">
        <f ca="1">'Ocena kondycji finansowej'!X225</f>
        <v>0</v>
      </c>
      <c r="Z85" s="94">
        <f ca="1">'Ocena kondycji finansowej'!Y225</f>
        <v>0</v>
      </c>
      <c r="AA85" s="94">
        <f ca="1">'Ocena kondycji finansowej'!Z225</f>
        <v>0</v>
      </c>
      <c r="AB85" s="94">
        <f ca="1">'Ocena kondycji finansowej'!AA225</f>
        <v>0</v>
      </c>
      <c r="AC85" s="94">
        <f ca="1">'Ocena kondycji finansowej'!AB225</f>
        <v>0</v>
      </c>
      <c r="AD85" s="94">
        <f ca="1">'Ocena kondycji finansowej'!AC225</f>
        <v>0</v>
      </c>
      <c r="AE85" s="94">
        <f ca="1">'Ocena kondycji finansowej'!AD225</f>
        <v>0</v>
      </c>
    </row>
    <row r="86" spans="2:31">
      <c r="B86" s="52" t="s">
        <v>471</v>
      </c>
      <c r="C86" s="52"/>
      <c r="D86" s="52"/>
      <c r="E86" s="52"/>
      <c r="F86" s="52"/>
      <c r="G86" s="52"/>
      <c r="H86" s="52"/>
      <c r="I86" s="313"/>
      <c r="J86" s="52"/>
      <c r="K86" s="342"/>
      <c r="L86" s="342"/>
      <c r="M86" s="342"/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2"/>
    </row>
    <row r="87" spans="2:31">
      <c r="B87" s="52" t="s">
        <v>472</v>
      </c>
      <c r="C87" s="52"/>
      <c r="D87" s="52"/>
      <c r="E87" s="52"/>
      <c r="F87" s="52"/>
      <c r="G87" s="52"/>
      <c r="H87" s="52"/>
      <c r="I87" s="313"/>
      <c r="J87" s="52"/>
      <c r="K87" s="33">
        <f>K85-K86</f>
        <v>0</v>
      </c>
      <c r="L87" s="33">
        <f>K87+L85-L86</f>
        <v>0</v>
      </c>
      <c r="M87" s="33">
        <f t="shared" ref="M87:Q87" ca="1" si="248">L87+M85-M86</f>
        <v>0</v>
      </c>
      <c r="N87" s="33">
        <f t="shared" ca="1" si="248"/>
        <v>0</v>
      </c>
      <c r="O87" s="33">
        <f t="shared" ca="1" si="248"/>
        <v>0</v>
      </c>
      <c r="P87" s="33">
        <f t="shared" ca="1" si="248"/>
        <v>0</v>
      </c>
      <c r="Q87" s="33">
        <f t="shared" ca="1" si="248"/>
        <v>0</v>
      </c>
      <c r="R87" s="33">
        <f t="shared" ref="R87" ca="1" si="249">Q87+R85-R86</f>
        <v>0</v>
      </c>
      <c r="S87" s="33">
        <f t="shared" ref="S87" ca="1" si="250">R87+S85-S86</f>
        <v>0</v>
      </c>
      <c r="T87" s="33">
        <f t="shared" ref="T87" ca="1" si="251">S87+T85-T86</f>
        <v>0</v>
      </c>
      <c r="U87" s="33">
        <f t="shared" ref="U87" ca="1" si="252">T87+U85-U86</f>
        <v>0</v>
      </c>
      <c r="V87" s="33">
        <f t="shared" ref="V87" ca="1" si="253">U87+V85-V86</f>
        <v>0</v>
      </c>
      <c r="W87" s="33">
        <f t="shared" ref="W87" ca="1" si="254">V87+W85-W86</f>
        <v>0</v>
      </c>
      <c r="X87" s="33">
        <f t="shared" ref="X87" ca="1" si="255">W87+X85-X86</f>
        <v>0</v>
      </c>
      <c r="Y87" s="33">
        <f t="shared" ref="Y87" ca="1" si="256">X87+Y85-Y86</f>
        <v>0</v>
      </c>
      <c r="Z87" s="33">
        <f t="shared" ref="Z87" ca="1" si="257">Y87+Z85-Z86</f>
        <v>0</v>
      </c>
      <c r="AA87" s="33">
        <f t="shared" ref="AA87" ca="1" si="258">Z87+AA85-AA86</f>
        <v>0</v>
      </c>
      <c r="AB87" s="33">
        <f t="shared" ref="AB87" ca="1" si="259">AA87+AB85-AB86</f>
        <v>0</v>
      </c>
      <c r="AC87" s="33">
        <f t="shared" ref="AC87" ca="1" si="260">AB87+AC85-AC86</f>
        <v>0</v>
      </c>
      <c r="AD87" s="33">
        <f t="shared" ref="AD87" ca="1" si="261">AC87+AD85-AD86</f>
        <v>0</v>
      </c>
      <c r="AE87" s="33">
        <f t="shared" ref="AE87" ca="1" si="262">AD87+AE85-AE86</f>
        <v>0</v>
      </c>
    </row>
    <row r="88" spans="2:31"/>
    <row r="89" spans="2:31"/>
    <row r="90" spans="2:31">
      <c r="B90" s="235" t="s">
        <v>473</v>
      </c>
      <c r="C90" s="230"/>
      <c r="D90" s="230"/>
      <c r="E90" s="230"/>
      <c r="F90" s="230"/>
      <c r="G90" s="230"/>
      <c r="H90" s="230"/>
      <c r="I90" s="310"/>
      <c r="J90" s="230"/>
      <c r="K90" s="231" t="str">
        <f t="shared" ref="K90:AE90" si="263">LataProjekcji</f>
        <v>Uzupełnij dane</v>
      </c>
      <c r="L90" s="231" t="str">
        <f t="shared" si="263"/>
        <v/>
      </c>
      <c r="M90" s="231" t="str">
        <f t="shared" si="263"/>
        <v/>
      </c>
      <c r="N90" s="231" t="str">
        <f t="shared" si="263"/>
        <v/>
      </c>
      <c r="O90" s="231" t="str">
        <f t="shared" si="263"/>
        <v/>
      </c>
      <c r="P90" s="231" t="str">
        <f t="shared" si="263"/>
        <v/>
      </c>
      <c r="Q90" s="231" t="str">
        <f t="shared" si="263"/>
        <v/>
      </c>
      <c r="R90" s="231" t="str">
        <f t="shared" si="263"/>
        <v/>
      </c>
      <c r="S90" s="231" t="str">
        <f t="shared" si="263"/>
        <v/>
      </c>
      <c r="T90" s="231" t="str">
        <f t="shared" si="263"/>
        <v/>
      </c>
      <c r="U90" s="231" t="str">
        <f t="shared" si="263"/>
        <v/>
      </c>
      <c r="V90" s="231" t="str">
        <f t="shared" si="263"/>
        <v/>
      </c>
      <c r="W90" s="231" t="str">
        <f t="shared" si="263"/>
        <v/>
      </c>
      <c r="X90" s="231" t="str">
        <f t="shared" si="263"/>
        <v/>
      </c>
      <c r="Y90" s="231" t="str">
        <f t="shared" si="263"/>
        <v/>
      </c>
      <c r="Z90" s="231" t="str">
        <f t="shared" si="263"/>
        <v/>
      </c>
      <c r="AA90" s="231" t="str">
        <f t="shared" si="263"/>
        <v/>
      </c>
      <c r="AB90" s="231" t="str">
        <f t="shared" si="263"/>
        <v/>
      </c>
      <c r="AC90" s="231" t="str">
        <f t="shared" si="263"/>
        <v/>
      </c>
      <c r="AD90" s="231" t="str">
        <f t="shared" si="263"/>
        <v/>
      </c>
      <c r="AE90" s="231" t="str">
        <f t="shared" si="263"/>
        <v/>
      </c>
    </row>
    <row r="91" spans="2:31">
      <c r="B91" s="101" t="s">
        <v>474</v>
      </c>
      <c r="C91" s="101"/>
      <c r="D91" s="101"/>
      <c r="E91" s="101"/>
      <c r="F91" s="101"/>
      <c r="G91" s="101"/>
      <c r="H91" s="101"/>
      <c r="I91" s="314"/>
      <c r="J91" s="101"/>
      <c r="K91" s="102">
        <f>IF('Ocena kondycji finansowej'!J214&gt;0,'Ocena kondycji finansowej'!J214,0)</f>
        <v>0</v>
      </c>
      <c r="L91" s="102">
        <f>IF('Ocena kondycji finansowej'!K214&gt;0,'Ocena kondycji finansowej'!K214,0)</f>
        <v>0</v>
      </c>
      <c r="M91" s="102">
        <f ca="1">IF('Ocena kondycji finansowej'!L214&gt;0,'Ocena kondycji finansowej'!L214,0)</f>
        <v>0</v>
      </c>
      <c r="N91" s="102">
        <f ca="1">IF('Ocena kondycji finansowej'!M214&gt;0,'Ocena kondycji finansowej'!M214,0)</f>
        <v>0</v>
      </c>
      <c r="O91" s="102">
        <f ca="1">IF('Ocena kondycji finansowej'!N214&gt;0,'Ocena kondycji finansowej'!N214,0)</f>
        <v>0</v>
      </c>
      <c r="P91" s="102">
        <f ca="1">IF('Ocena kondycji finansowej'!O214&gt;0,'Ocena kondycji finansowej'!O214,0)</f>
        <v>0</v>
      </c>
      <c r="Q91" s="102">
        <f ca="1">IF('Ocena kondycji finansowej'!P214&gt;0,'Ocena kondycji finansowej'!P214,0)</f>
        <v>0</v>
      </c>
      <c r="R91" s="102">
        <f ca="1">IF('Ocena kondycji finansowej'!Q214&gt;0,'Ocena kondycji finansowej'!Q214,0)</f>
        <v>0</v>
      </c>
      <c r="S91" s="102">
        <f ca="1">IF('Ocena kondycji finansowej'!R214&gt;0,'Ocena kondycji finansowej'!R214,0)</f>
        <v>0</v>
      </c>
      <c r="T91" s="102">
        <f ca="1">IF('Ocena kondycji finansowej'!S214&gt;0,'Ocena kondycji finansowej'!S214,0)</f>
        <v>0</v>
      </c>
      <c r="U91" s="102">
        <f ca="1">IF('Ocena kondycji finansowej'!T214&gt;0,'Ocena kondycji finansowej'!T214,0)</f>
        <v>0</v>
      </c>
      <c r="V91" s="102">
        <f ca="1">IF('Ocena kondycji finansowej'!U214&gt;0,'Ocena kondycji finansowej'!U214,0)</f>
        <v>0</v>
      </c>
      <c r="W91" s="102">
        <f ca="1">IF('Ocena kondycji finansowej'!V214&gt;0,'Ocena kondycji finansowej'!V214,0)</f>
        <v>0</v>
      </c>
      <c r="X91" s="102">
        <f ca="1">IF('Ocena kondycji finansowej'!W214&gt;0,'Ocena kondycji finansowej'!W214,0)</f>
        <v>0</v>
      </c>
      <c r="Y91" s="102">
        <f ca="1">IF('Ocena kondycji finansowej'!X214&gt;0,'Ocena kondycji finansowej'!X214,0)</f>
        <v>0</v>
      </c>
      <c r="Z91" s="102">
        <f ca="1">IF('Ocena kondycji finansowej'!Y214&gt;0,'Ocena kondycji finansowej'!Y214,0)</f>
        <v>0</v>
      </c>
      <c r="AA91" s="102">
        <f ca="1">IF('Ocena kondycji finansowej'!Z214&gt;0,'Ocena kondycji finansowej'!Z214,0)</f>
        <v>0</v>
      </c>
      <c r="AB91" s="102">
        <f ca="1">IF('Ocena kondycji finansowej'!AA214&gt;0,'Ocena kondycji finansowej'!AA214,0)</f>
        <v>0</v>
      </c>
      <c r="AC91" s="102">
        <f ca="1">IF('Ocena kondycji finansowej'!AB214&gt;0,'Ocena kondycji finansowej'!AB214,0)</f>
        <v>0</v>
      </c>
      <c r="AD91" s="102">
        <f ca="1">IF('Ocena kondycji finansowej'!AC214&gt;0,'Ocena kondycji finansowej'!AC214,0)</f>
        <v>0</v>
      </c>
      <c r="AE91" s="102">
        <f ca="1">IF('Ocena kondycji finansowej'!AD214&gt;0,'Ocena kondycji finansowej'!AD214,0)</f>
        <v>0</v>
      </c>
    </row>
    <row r="92" spans="2:31">
      <c r="B92" s="52" t="s">
        <v>475</v>
      </c>
      <c r="C92" s="52"/>
      <c r="D92" s="52"/>
      <c r="E92" s="52"/>
      <c r="F92" s="52"/>
      <c r="G92" s="52"/>
      <c r="H92" s="52"/>
      <c r="I92" s="313"/>
      <c r="J92" s="52"/>
      <c r="K92" s="297">
        <f>Założenia!K$71</f>
        <v>0</v>
      </c>
      <c r="L92" s="297">
        <f>Założenia!L$71</f>
        <v>0</v>
      </c>
      <c r="M92" s="297">
        <f>Założenia!M$71</f>
        <v>0</v>
      </c>
      <c r="N92" s="297">
        <f>Założenia!N$71</f>
        <v>0</v>
      </c>
      <c r="O92" s="297">
        <f>Założenia!O$71</f>
        <v>0</v>
      </c>
      <c r="P92" s="297">
        <f>Założenia!P$71</f>
        <v>0</v>
      </c>
      <c r="Q92" s="297">
        <f>Założenia!Q$71</f>
        <v>0</v>
      </c>
      <c r="R92" s="297">
        <f>Założenia!R$71</f>
        <v>0</v>
      </c>
      <c r="S92" s="297">
        <f>Założenia!S$71</f>
        <v>0</v>
      </c>
      <c r="T92" s="297">
        <f>Założenia!T$71</f>
        <v>0</v>
      </c>
      <c r="U92" s="297">
        <f>Założenia!U$71</f>
        <v>0</v>
      </c>
      <c r="V92" s="297">
        <f>Założenia!V$71</f>
        <v>0</v>
      </c>
      <c r="W92" s="297">
        <f>Założenia!W$71</f>
        <v>0</v>
      </c>
      <c r="X92" s="297">
        <f>Założenia!X$71</f>
        <v>0</v>
      </c>
      <c r="Y92" s="297">
        <f>Założenia!Y$71</f>
        <v>0</v>
      </c>
      <c r="Z92" s="297">
        <f>Założenia!Z$71</f>
        <v>0</v>
      </c>
      <c r="AA92" s="297">
        <f>Założenia!AA$71</f>
        <v>0</v>
      </c>
      <c r="AB92" s="297">
        <f>Założenia!AB$71</f>
        <v>0</v>
      </c>
      <c r="AC92" s="297">
        <f>Założenia!AC$71</f>
        <v>0</v>
      </c>
      <c r="AD92" s="297">
        <f>Założenia!AD$71</f>
        <v>0</v>
      </c>
      <c r="AE92" s="297">
        <f>Założenia!AE$71</f>
        <v>0</v>
      </c>
    </row>
    <row r="93" spans="2:31">
      <c r="B93" s="87" t="s">
        <v>267</v>
      </c>
      <c r="C93" s="87"/>
      <c r="D93" s="87"/>
      <c r="E93" s="87"/>
      <c r="F93" s="87"/>
      <c r="G93" s="87"/>
      <c r="H93" s="87"/>
      <c r="I93" s="315"/>
      <c r="J93" s="87"/>
      <c r="K93" s="298">
        <f>ROUND(K92*K91,0)</f>
        <v>0</v>
      </c>
      <c r="L93" s="298">
        <f>ROUND(L92*((L91+K91)/2),0)</f>
        <v>0</v>
      </c>
      <c r="M93" s="298">
        <f t="shared" ref="M93:Q93" ca="1" si="264">ROUND(M92*((M91+L91)/2),0)</f>
        <v>0</v>
      </c>
      <c r="N93" s="298">
        <f t="shared" ca="1" si="264"/>
        <v>0</v>
      </c>
      <c r="O93" s="298">
        <f t="shared" ca="1" si="264"/>
        <v>0</v>
      </c>
      <c r="P93" s="298">
        <f t="shared" ca="1" si="264"/>
        <v>0</v>
      </c>
      <c r="Q93" s="298">
        <f t="shared" ca="1" si="264"/>
        <v>0</v>
      </c>
      <c r="R93" s="298">
        <f t="shared" ref="R93" ca="1" si="265">ROUND(R92*((R91+Q91)/2),0)</f>
        <v>0</v>
      </c>
      <c r="S93" s="298">
        <f t="shared" ref="S93" ca="1" si="266">ROUND(S92*((S91+R91)/2),0)</f>
        <v>0</v>
      </c>
      <c r="T93" s="298">
        <f t="shared" ref="T93" ca="1" si="267">ROUND(T92*((T91+S91)/2),0)</f>
        <v>0</v>
      </c>
      <c r="U93" s="298">
        <f t="shared" ref="U93" ca="1" si="268">ROUND(U92*((U91+T91)/2),0)</f>
        <v>0</v>
      </c>
      <c r="V93" s="298">
        <f t="shared" ref="V93" ca="1" si="269">ROUND(V92*((V91+U91)/2),0)</f>
        <v>0</v>
      </c>
      <c r="W93" s="298">
        <f t="shared" ref="W93" ca="1" si="270">ROUND(W92*((W91+V91)/2),0)</f>
        <v>0</v>
      </c>
      <c r="X93" s="298">
        <f t="shared" ref="X93" ca="1" si="271">ROUND(X92*((X91+W91)/2),0)</f>
        <v>0</v>
      </c>
      <c r="Y93" s="298">
        <f t="shared" ref="Y93" ca="1" si="272">ROUND(Y92*((Y91+X91)/2),0)</f>
        <v>0</v>
      </c>
      <c r="Z93" s="298">
        <f t="shared" ref="Z93" ca="1" si="273">ROUND(Z92*((Z91+Y91)/2),0)</f>
        <v>0</v>
      </c>
      <c r="AA93" s="298">
        <f t="shared" ref="AA93" ca="1" si="274">ROUND(AA92*((AA91+Z91)/2),0)</f>
        <v>0</v>
      </c>
      <c r="AB93" s="298">
        <f t="shared" ref="AB93" ca="1" si="275">ROUND(AB92*((AB91+AA91)/2),0)</f>
        <v>0</v>
      </c>
      <c r="AC93" s="298">
        <f t="shared" ref="AC93" ca="1" si="276">ROUND(AC92*((AC91+AB91)/2),0)</f>
        <v>0</v>
      </c>
      <c r="AD93" s="298">
        <f t="shared" ref="AD93" ca="1" si="277">ROUND(AD92*((AD91+AC91)/2),0)</f>
        <v>0</v>
      </c>
      <c r="AE93" s="298">
        <f t="shared" ref="AE93" ca="1" si="278">ROUND(AE92*((AE91+AD91)/2),0)</f>
        <v>0</v>
      </c>
    </row>
    <row r="94" spans="2:31"/>
    <row r="95" spans="2:31"/>
    <row r="96" spans="2:31">
      <c r="B96" s="235" t="s">
        <v>476</v>
      </c>
      <c r="C96" s="230"/>
      <c r="D96" s="230"/>
      <c r="E96" s="230"/>
      <c r="F96" s="230"/>
      <c r="G96" s="230"/>
      <c r="H96" s="230"/>
      <c r="I96" s="310"/>
      <c r="J96" s="230"/>
      <c r="K96" s="231" t="str">
        <f t="shared" ref="K96:AE96" si="279">LataProjekcji</f>
        <v>Uzupełnij dane</v>
      </c>
      <c r="L96" s="231" t="str">
        <f t="shared" si="279"/>
        <v/>
      </c>
      <c r="M96" s="231" t="str">
        <f t="shared" si="279"/>
        <v/>
      </c>
      <c r="N96" s="231" t="str">
        <f t="shared" si="279"/>
        <v/>
      </c>
      <c r="O96" s="231" t="str">
        <f t="shared" si="279"/>
        <v/>
      </c>
      <c r="P96" s="231" t="str">
        <f t="shared" si="279"/>
        <v/>
      </c>
      <c r="Q96" s="231" t="str">
        <f t="shared" si="279"/>
        <v/>
      </c>
      <c r="R96" s="231" t="str">
        <f t="shared" si="279"/>
        <v/>
      </c>
      <c r="S96" s="231" t="str">
        <f t="shared" si="279"/>
        <v/>
      </c>
      <c r="T96" s="231" t="str">
        <f t="shared" si="279"/>
        <v/>
      </c>
      <c r="U96" s="231" t="str">
        <f t="shared" si="279"/>
        <v/>
      </c>
      <c r="V96" s="231" t="str">
        <f t="shared" si="279"/>
        <v/>
      </c>
      <c r="W96" s="231" t="str">
        <f t="shared" si="279"/>
        <v/>
      </c>
      <c r="X96" s="231" t="str">
        <f t="shared" si="279"/>
        <v/>
      </c>
      <c r="Y96" s="231" t="str">
        <f t="shared" si="279"/>
        <v/>
      </c>
      <c r="Z96" s="231" t="str">
        <f t="shared" si="279"/>
        <v/>
      </c>
      <c r="AA96" s="231" t="str">
        <f t="shared" si="279"/>
        <v/>
      </c>
      <c r="AB96" s="231" t="str">
        <f t="shared" si="279"/>
        <v/>
      </c>
      <c r="AC96" s="231" t="str">
        <f t="shared" si="279"/>
        <v/>
      </c>
      <c r="AD96" s="231" t="str">
        <f t="shared" si="279"/>
        <v/>
      </c>
      <c r="AE96" s="231" t="str">
        <f t="shared" si="279"/>
        <v/>
      </c>
    </row>
    <row r="97" spans="2:31">
      <c r="B97" s="101" t="s">
        <v>477</v>
      </c>
      <c r="C97" s="101"/>
      <c r="D97" s="101"/>
      <c r="E97" s="101"/>
      <c r="F97" s="101"/>
      <c r="G97" s="101"/>
      <c r="H97" s="101"/>
      <c r="I97" s="314"/>
      <c r="J97" s="101"/>
      <c r="K97" s="102"/>
      <c r="L97" s="102">
        <f t="shared" ref="L97:Q97" si="280">K101</f>
        <v>0</v>
      </c>
      <c r="M97" s="102">
        <f t="shared" si="280"/>
        <v>0</v>
      </c>
      <c r="N97" s="102">
        <f t="shared" si="280"/>
        <v>0</v>
      </c>
      <c r="O97" s="102">
        <f t="shared" si="280"/>
        <v>0</v>
      </c>
      <c r="P97" s="102">
        <f t="shared" si="280"/>
        <v>0</v>
      </c>
      <c r="Q97" s="102">
        <f t="shared" si="280"/>
        <v>0</v>
      </c>
      <c r="R97" s="102">
        <f t="shared" ref="R97" si="281">Q101</f>
        <v>0</v>
      </c>
      <c r="S97" s="102">
        <f t="shared" ref="S97" si="282">R101</f>
        <v>0</v>
      </c>
      <c r="T97" s="102">
        <f t="shared" ref="T97" si="283">S101</f>
        <v>0</v>
      </c>
      <c r="U97" s="102">
        <f t="shared" ref="U97" si="284">T101</f>
        <v>0</v>
      </c>
      <c r="V97" s="102">
        <f t="shared" ref="V97" si="285">U101</f>
        <v>0</v>
      </c>
      <c r="W97" s="102">
        <f t="shared" ref="W97" si="286">V101</f>
        <v>0</v>
      </c>
      <c r="X97" s="102">
        <f t="shared" ref="X97" si="287">W101</f>
        <v>0</v>
      </c>
      <c r="Y97" s="102">
        <f t="shared" ref="Y97" si="288">X101</f>
        <v>0</v>
      </c>
      <c r="Z97" s="102">
        <f t="shared" ref="Z97" si="289">Y101</f>
        <v>0</v>
      </c>
      <c r="AA97" s="102">
        <f t="shared" ref="AA97" si="290">Z101</f>
        <v>0</v>
      </c>
      <c r="AB97" s="102">
        <f t="shared" ref="AB97" si="291">AA101</f>
        <v>0</v>
      </c>
      <c r="AC97" s="102">
        <f t="shared" ref="AC97" si="292">AB101</f>
        <v>0</v>
      </c>
      <c r="AD97" s="102">
        <f t="shared" ref="AD97" si="293">AC101</f>
        <v>0</v>
      </c>
      <c r="AE97" s="102">
        <f t="shared" ref="AE97" si="294">AD101</f>
        <v>0</v>
      </c>
    </row>
    <row r="98" spans="2:31">
      <c r="B98" s="52" t="s">
        <v>478</v>
      </c>
      <c r="C98" s="52"/>
      <c r="D98" s="52"/>
      <c r="E98" s="52"/>
      <c r="F98" s="52"/>
      <c r="G98" s="52"/>
      <c r="H98" s="52"/>
      <c r="I98" s="313"/>
      <c r="J98" s="52"/>
      <c r="K98" s="342"/>
      <c r="L98" s="342"/>
      <c r="M98" s="342"/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342"/>
      <c r="AE98" s="342"/>
    </row>
    <row r="99" spans="2:31">
      <c r="B99" s="52" t="s">
        <v>479</v>
      </c>
      <c r="C99" s="52"/>
      <c r="D99" s="52"/>
      <c r="E99" s="52"/>
      <c r="F99" s="52"/>
      <c r="G99" s="52"/>
      <c r="H99" s="52"/>
      <c r="I99" s="313"/>
      <c r="J99" s="52"/>
      <c r="K99" s="342"/>
      <c r="L99" s="342"/>
      <c r="M99" s="342"/>
      <c r="N99" s="342"/>
      <c r="O99" s="342"/>
      <c r="P99" s="342"/>
      <c r="Q99" s="342"/>
      <c r="R99" s="342"/>
      <c r="S99" s="342"/>
      <c r="T99" s="342"/>
      <c r="U99" s="342"/>
      <c r="V99" s="342"/>
      <c r="W99" s="342"/>
      <c r="X99" s="342"/>
      <c r="Y99" s="342"/>
      <c r="Z99" s="342"/>
      <c r="AA99" s="342"/>
      <c r="AB99" s="342"/>
      <c r="AC99" s="342"/>
      <c r="AD99" s="342"/>
      <c r="AE99" s="342"/>
    </row>
    <row r="100" spans="2:31">
      <c r="B100" s="52" t="s">
        <v>480</v>
      </c>
      <c r="C100" s="52"/>
      <c r="D100" s="52"/>
      <c r="E100" s="52"/>
      <c r="F100" s="52"/>
      <c r="G100" s="52"/>
      <c r="H100" s="52"/>
      <c r="I100" s="313"/>
      <c r="J100" s="52"/>
      <c r="K100" s="78">
        <f>Założenia!K$72</f>
        <v>0</v>
      </c>
      <c r="L100" s="78">
        <f>Założenia!L$72</f>
        <v>0</v>
      </c>
      <c r="M100" s="78">
        <f>Założenia!M$72</f>
        <v>0</v>
      </c>
      <c r="N100" s="78">
        <f>Założenia!N$72</f>
        <v>0</v>
      </c>
      <c r="O100" s="78">
        <f>Założenia!O$72</f>
        <v>0</v>
      </c>
      <c r="P100" s="78">
        <f>Założenia!P$72</f>
        <v>0</v>
      </c>
      <c r="Q100" s="78">
        <f>Założenia!Q$72</f>
        <v>0</v>
      </c>
      <c r="R100" s="78">
        <f>Założenia!R$72</f>
        <v>0</v>
      </c>
      <c r="S100" s="78">
        <f>Założenia!S$72</f>
        <v>0</v>
      </c>
      <c r="T100" s="78">
        <f>Założenia!T$72</f>
        <v>0</v>
      </c>
      <c r="U100" s="78">
        <f>Założenia!U$72</f>
        <v>0</v>
      </c>
      <c r="V100" s="78">
        <f>Założenia!V$72</f>
        <v>0</v>
      </c>
      <c r="W100" s="78">
        <f>Założenia!W$72</f>
        <v>0</v>
      </c>
      <c r="X100" s="78">
        <f>Założenia!X$72</f>
        <v>0</v>
      </c>
      <c r="Y100" s="78">
        <f>Założenia!Y$72</f>
        <v>0</v>
      </c>
      <c r="Z100" s="78">
        <f>Założenia!Z$72</f>
        <v>0</v>
      </c>
      <c r="AA100" s="78">
        <f>Założenia!AA$72</f>
        <v>0</v>
      </c>
      <c r="AB100" s="78">
        <f>Założenia!AB$72</f>
        <v>0</v>
      </c>
      <c r="AC100" s="78">
        <f>Założenia!AC$72</f>
        <v>0</v>
      </c>
      <c r="AD100" s="78">
        <f>Założenia!AD$72</f>
        <v>0</v>
      </c>
      <c r="AE100" s="78">
        <f>Założenia!AE$72</f>
        <v>0</v>
      </c>
    </row>
    <row r="101" spans="2:31">
      <c r="B101" s="52" t="s">
        <v>481</v>
      </c>
      <c r="C101" s="52"/>
      <c r="D101" s="52"/>
      <c r="E101" s="52"/>
      <c r="F101" s="52"/>
      <c r="G101" s="52"/>
      <c r="H101" s="52"/>
      <c r="I101" s="313"/>
      <c r="J101" s="52"/>
      <c r="K101" s="183">
        <f>K97+K98-K99</f>
        <v>0</v>
      </c>
      <c r="L101" s="183">
        <f t="shared" ref="L101:Q101" si="295">L97+L98-L99</f>
        <v>0</v>
      </c>
      <c r="M101" s="183">
        <f t="shared" si="295"/>
        <v>0</v>
      </c>
      <c r="N101" s="183">
        <f t="shared" si="295"/>
        <v>0</v>
      </c>
      <c r="O101" s="183">
        <f t="shared" si="295"/>
        <v>0</v>
      </c>
      <c r="P101" s="183">
        <f t="shared" si="295"/>
        <v>0</v>
      </c>
      <c r="Q101" s="183">
        <f t="shared" si="295"/>
        <v>0</v>
      </c>
      <c r="R101" s="183">
        <f t="shared" ref="R101:AE101" si="296">R97+R98-R99</f>
        <v>0</v>
      </c>
      <c r="S101" s="183">
        <f t="shared" si="296"/>
        <v>0</v>
      </c>
      <c r="T101" s="183">
        <f t="shared" si="296"/>
        <v>0</v>
      </c>
      <c r="U101" s="183">
        <f t="shared" si="296"/>
        <v>0</v>
      </c>
      <c r="V101" s="183">
        <f t="shared" si="296"/>
        <v>0</v>
      </c>
      <c r="W101" s="183">
        <f t="shared" si="296"/>
        <v>0</v>
      </c>
      <c r="X101" s="183">
        <f t="shared" si="296"/>
        <v>0</v>
      </c>
      <c r="Y101" s="183">
        <f t="shared" si="296"/>
        <v>0</v>
      </c>
      <c r="Z101" s="183">
        <f t="shared" si="296"/>
        <v>0</v>
      </c>
      <c r="AA101" s="183">
        <f t="shared" si="296"/>
        <v>0</v>
      </c>
      <c r="AB101" s="183">
        <f t="shared" si="296"/>
        <v>0</v>
      </c>
      <c r="AC101" s="183">
        <f t="shared" si="296"/>
        <v>0</v>
      </c>
      <c r="AD101" s="183">
        <f t="shared" si="296"/>
        <v>0</v>
      </c>
      <c r="AE101" s="183">
        <f t="shared" si="296"/>
        <v>0</v>
      </c>
    </row>
    <row r="102" spans="2:31">
      <c r="B102" s="87" t="s">
        <v>267</v>
      </c>
      <c r="C102" s="87"/>
      <c r="D102" s="87"/>
      <c r="E102" s="87"/>
      <c r="F102" s="87"/>
      <c r="G102" s="87"/>
      <c r="H102" s="87"/>
      <c r="I102" s="315"/>
      <c r="J102" s="87"/>
      <c r="K102" s="298">
        <f>ROUND(((K101+K98)/2)*K100,0)</f>
        <v>0</v>
      </c>
      <c r="L102" s="298">
        <f>ROUND(((L101+K101)/2)*L100,0)</f>
        <v>0</v>
      </c>
      <c r="M102" s="298">
        <f t="shared" ref="M102:Q102" si="297">ROUND(((M101+L101)/2)*M100,0)</f>
        <v>0</v>
      </c>
      <c r="N102" s="298">
        <f t="shared" si="297"/>
        <v>0</v>
      </c>
      <c r="O102" s="298">
        <f t="shared" si="297"/>
        <v>0</v>
      </c>
      <c r="P102" s="298">
        <f t="shared" si="297"/>
        <v>0</v>
      </c>
      <c r="Q102" s="298">
        <f t="shared" si="297"/>
        <v>0</v>
      </c>
      <c r="R102" s="298">
        <f t="shared" ref="R102" si="298">ROUND(((R101+Q101)/2)*R100,0)</f>
        <v>0</v>
      </c>
      <c r="S102" s="298">
        <f t="shared" ref="S102" si="299">ROUND(((S101+R101)/2)*S100,0)</f>
        <v>0</v>
      </c>
      <c r="T102" s="298">
        <f t="shared" ref="T102" si="300">ROUND(((T101+S101)/2)*T100,0)</f>
        <v>0</v>
      </c>
      <c r="U102" s="298">
        <f t="shared" ref="U102" si="301">ROUND(((U101+T101)/2)*U100,0)</f>
        <v>0</v>
      </c>
      <c r="V102" s="298">
        <f t="shared" ref="V102" si="302">ROUND(((V101+U101)/2)*V100,0)</f>
        <v>0</v>
      </c>
      <c r="W102" s="298">
        <f t="shared" ref="W102" si="303">ROUND(((W101+V101)/2)*W100,0)</f>
        <v>0</v>
      </c>
      <c r="X102" s="298">
        <f t="shared" ref="X102" si="304">ROUND(((X101+W101)/2)*X100,0)</f>
        <v>0</v>
      </c>
      <c r="Y102" s="298">
        <f t="shared" ref="Y102" si="305">ROUND(((Y101+X101)/2)*Y100,0)</f>
        <v>0</v>
      </c>
      <c r="Z102" s="298">
        <f t="shared" ref="Z102" si="306">ROUND(((Z101+Y101)/2)*Z100,0)</f>
        <v>0</v>
      </c>
      <c r="AA102" s="298">
        <f t="shared" ref="AA102" si="307">ROUND(((AA101+Z101)/2)*AA100,0)</f>
        <v>0</v>
      </c>
      <c r="AB102" s="298">
        <f t="shared" ref="AB102" si="308">ROUND(((AB101+AA101)/2)*AB100,0)</f>
        <v>0</v>
      </c>
      <c r="AC102" s="298">
        <f t="shared" ref="AC102" si="309">ROUND(((AC101+AB101)/2)*AC100,0)</f>
        <v>0</v>
      </c>
      <c r="AD102" s="298">
        <f t="shared" ref="AD102" si="310">ROUND(((AD101+AC101)/2)*AD100,0)</f>
        <v>0</v>
      </c>
      <c r="AE102" s="298">
        <f t="shared" ref="AE102" si="311">ROUND(((AE101+AD101)/2)*AE100,0)</f>
        <v>0</v>
      </c>
    </row>
    <row r="103" spans="2:31"/>
    <row r="104" spans="2:31"/>
    <row r="105" spans="2:31">
      <c r="B105" s="235" t="s">
        <v>482</v>
      </c>
      <c r="C105" s="230"/>
      <c r="D105" s="230"/>
      <c r="E105" s="230"/>
      <c r="F105" s="230"/>
      <c r="G105" s="230"/>
      <c r="H105" s="230"/>
      <c r="I105" s="310"/>
      <c r="J105" s="230"/>
      <c r="K105" s="231" t="str">
        <f t="shared" ref="K105:AE105" si="312">LataProjekcji</f>
        <v>Uzupełnij dane</v>
      </c>
      <c r="L105" s="231" t="str">
        <f t="shared" si="312"/>
        <v/>
      </c>
      <c r="M105" s="231" t="str">
        <f t="shared" si="312"/>
        <v/>
      </c>
      <c r="N105" s="231" t="str">
        <f t="shared" si="312"/>
        <v/>
      </c>
      <c r="O105" s="231" t="str">
        <f t="shared" si="312"/>
        <v/>
      </c>
      <c r="P105" s="231" t="str">
        <f t="shared" si="312"/>
        <v/>
      </c>
      <c r="Q105" s="231" t="str">
        <f t="shared" si="312"/>
        <v/>
      </c>
      <c r="R105" s="231" t="str">
        <f t="shared" si="312"/>
        <v/>
      </c>
      <c r="S105" s="231" t="str">
        <f t="shared" si="312"/>
        <v/>
      </c>
      <c r="T105" s="231" t="str">
        <f t="shared" si="312"/>
        <v/>
      </c>
      <c r="U105" s="231" t="str">
        <f t="shared" si="312"/>
        <v/>
      </c>
      <c r="V105" s="231" t="str">
        <f t="shared" si="312"/>
        <v/>
      </c>
      <c r="W105" s="231" t="str">
        <f t="shared" si="312"/>
        <v/>
      </c>
      <c r="X105" s="231" t="str">
        <f t="shared" si="312"/>
        <v/>
      </c>
      <c r="Y105" s="231" t="str">
        <f t="shared" si="312"/>
        <v/>
      </c>
      <c r="Z105" s="231" t="str">
        <f t="shared" si="312"/>
        <v/>
      </c>
      <c r="AA105" s="231" t="str">
        <f t="shared" si="312"/>
        <v/>
      </c>
      <c r="AB105" s="231" t="str">
        <f t="shared" si="312"/>
        <v/>
      </c>
      <c r="AC105" s="231" t="str">
        <f t="shared" si="312"/>
        <v/>
      </c>
      <c r="AD105" s="231" t="str">
        <f t="shared" si="312"/>
        <v/>
      </c>
      <c r="AE105" s="231" t="str">
        <f t="shared" si="312"/>
        <v/>
      </c>
    </row>
    <row r="106" spans="2:31">
      <c r="B106" s="101" t="s">
        <v>477</v>
      </c>
      <c r="C106" s="101"/>
      <c r="D106" s="101"/>
      <c r="E106" s="101"/>
      <c r="F106" s="101"/>
      <c r="G106" s="101"/>
      <c r="H106" s="101"/>
      <c r="I106" s="314"/>
      <c r="J106" s="101"/>
      <c r="K106" s="102"/>
      <c r="L106" s="102">
        <f>IF(K110&lt;0,0,K110)</f>
        <v>0</v>
      </c>
      <c r="M106" s="102">
        <f t="shared" ref="M106:Q106" si="313">IF(L110&lt;0,0,L110)</f>
        <v>0</v>
      </c>
      <c r="N106" s="102">
        <f t="shared" si="313"/>
        <v>0</v>
      </c>
      <c r="O106" s="102">
        <f t="shared" si="313"/>
        <v>0</v>
      </c>
      <c r="P106" s="102">
        <f t="shared" si="313"/>
        <v>0</v>
      </c>
      <c r="Q106" s="102">
        <f t="shared" si="313"/>
        <v>0</v>
      </c>
      <c r="R106" s="102">
        <f t="shared" ref="R106" si="314">IF(Q110&lt;0,0,Q110)</f>
        <v>0</v>
      </c>
      <c r="S106" s="102">
        <f t="shared" ref="S106" si="315">IF(R110&lt;0,0,R110)</f>
        <v>0</v>
      </c>
      <c r="T106" s="102">
        <f t="shared" ref="T106" si="316">IF(S110&lt;0,0,S110)</f>
        <v>0</v>
      </c>
      <c r="U106" s="102">
        <f t="shared" ref="U106" si="317">IF(T110&lt;0,0,T110)</f>
        <v>0</v>
      </c>
      <c r="V106" s="102">
        <f t="shared" ref="V106" si="318">IF(U110&lt;0,0,U110)</f>
        <v>0</v>
      </c>
      <c r="W106" s="102">
        <f t="shared" ref="W106" si="319">IF(V110&lt;0,0,V110)</f>
        <v>0</v>
      </c>
      <c r="X106" s="102">
        <f t="shared" ref="X106" si="320">IF(W110&lt;0,0,W110)</f>
        <v>0</v>
      </c>
      <c r="Y106" s="102">
        <f t="shared" ref="Y106" si="321">IF(X110&lt;0,0,X110)</f>
        <v>0</v>
      </c>
      <c r="Z106" s="102">
        <f t="shared" ref="Z106" si="322">IF(Y110&lt;0,0,Y110)</f>
        <v>0</v>
      </c>
      <c r="AA106" s="102">
        <f t="shared" ref="AA106" si="323">IF(Z110&lt;0,0,Z110)</f>
        <v>0</v>
      </c>
      <c r="AB106" s="102">
        <f t="shared" ref="AB106" si="324">IF(AA110&lt;0,0,AA110)</f>
        <v>0</v>
      </c>
      <c r="AC106" s="102">
        <f t="shared" ref="AC106" si="325">IF(AB110&lt;0,0,AB110)</f>
        <v>0</v>
      </c>
      <c r="AD106" s="102">
        <f t="shared" ref="AD106" si="326">IF(AC110&lt;0,0,AC110)</f>
        <v>0</v>
      </c>
      <c r="AE106" s="102">
        <f t="shared" ref="AE106" si="327">IF(AD110&lt;0,0,AD110)</f>
        <v>0</v>
      </c>
    </row>
    <row r="107" spans="2:31">
      <c r="B107" s="52" t="s">
        <v>478</v>
      </c>
      <c r="C107" s="52"/>
      <c r="D107" s="52"/>
      <c r="E107" s="52"/>
      <c r="F107" s="52"/>
      <c r="G107" s="52"/>
      <c r="H107" s="52"/>
      <c r="I107" s="313"/>
      <c r="J107" s="52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</row>
    <row r="108" spans="2:31">
      <c r="B108" s="52" t="s">
        <v>483</v>
      </c>
      <c r="C108" s="52"/>
      <c r="D108" s="52"/>
      <c r="E108" s="52"/>
      <c r="F108" s="52"/>
      <c r="G108" s="52"/>
      <c r="H108" s="52"/>
      <c r="I108" s="313"/>
      <c r="J108" s="52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  <c r="U108" s="342"/>
      <c r="V108" s="342"/>
      <c r="W108" s="342"/>
      <c r="X108" s="342"/>
      <c r="Y108" s="342"/>
      <c r="Z108" s="342"/>
      <c r="AA108" s="342"/>
      <c r="AB108" s="342"/>
      <c r="AC108" s="342"/>
      <c r="AD108" s="342"/>
      <c r="AE108" s="342"/>
    </row>
    <row r="109" spans="2:31">
      <c r="B109" s="52" t="s">
        <v>480</v>
      </c>
      <c r="C109" s="52"/>
      <c r="D109" s="52"/>
      <c r="E109" s="52"/>
      <c r="F109" s="52"/>
      <c r="G109" s="52"/>
      <c r="H109" s="52"/>
      <c r="I109" s="52"/>
      <c r="J109" s="52"/>
      <c r="K109" s="78">
        <f>Założenia!K$68</f>
        <v>0</v>
      </c>
      <c r="L109" s="78">
        <f>Założenia!L$68</f>
        <v>0</v>
      </c>
      <c r="M109" s="78">
        <f>Założenia!M$68</f>
        <v>0</v>
      </c>
      <c r="N109" s="78">
        <f>Założenia!N$68</f>
        <v>0</v>
      </c>
      <c r="O109" s="78">
        <f>Założenia!O$68</f>
        <v>0</v>
      </c>
      <c r="P109" s="78">
        <f>Założenia!P$68</f>
        <v>0</v>
      </c>
      <c r="Q109" s="78">
        <f>Założenia!Q$68</f>
        <v>0</v>
      </c>
      <c r="R109" s="78">
        <f>Założenia!R$68</f>
        <v>0</v>
      </c>
      <c r="S109" s="78">
        <f>Założenia!S$68</f>
        <v>0</v>
      </c>
      <c r="T109" s="78">
        <f>Założenia!T$68</f>
        <v>0</v>
      </c>
      <c r="U109" s="78">
        <f>Założenia!U$68</f>
        <v>0</v>
      </c>
      <c r="V109" s="78">
        <f>Założenia!V$68</f>
        <v>0</v>
      </c>
      <c r="W109" s="78">
        <f>Założenia!W$68</f>
        <v>0</v>
      </c>
      <c r="X109" s="78">
        <f>Założenia!X$68</f>
        <v>0</v>
      </c>
      <c r="Y109" s="78">
        <f>Założenia!Y$68</f>
        <v>0</v>
      </c>
      <c r="Z109" s="78">
        <f>Założenia!Z$68</f>
        <v>0</v>
      </c>
      <c r="AA109" s="78">
        <f>Założenia!AA$68</f>
        <v>0</v>
      </c>
      <c r="AB109" s="78">
        <f>Założenia!AB$68</f>
        <v>0</v>
      </c>
      <c r="AC109" s="78">
        <f>Założenia!AC$68</f>
        <v>0</v>
      </c>
      <c r="AD109" s="78">
        <f>Założenia!AD$68</f>
        <v>0</v>
      </c>
      <c r="AE109" s="78">
        <f>Założenia!AE$68</f>
        <v>0</v>
      </c>
    </row>
    <row r="110" spans="2:31">
      <c r="B110" s="52" t="s">
        <v>481</v>
      </c>
      <c r="C110" s="52"/>
      <c r="D110" s="52"/>
      <c r="E110" s="52"/>
      <c r="F110" s="52"/>
      <c r="G110" s="52"/>
      <c r="H110" s="52"/>
      <c r="I110" s="52"/>
      <c r="J110" s="52"/>
      <c r="K110" s="183">
        <f>K106+K107-K108</f>
        <v>0</v>
      </c>
      <c r="L110" s="183">
        <f t="shared" ref="L110:Q110" si="328">L106+L107-L108</f>
        <v>0</v>
      </c>
      <c r="M110" s="183">
        <f t="shared" si="328"/>
        <v>0</v>
      </c>
      <c r="N110" s="183">
        <f t="shared" si="328"/>
        <v>0</v>
      </c>
      <c r="O110" s="183">
        <f t="shared" si="328"/>
        <v>0</v>
      </c>
      <c r="P110" s="183">
        <f t="shared" si="328"/>
        <v>0</v>
      </c>
      <c r="Q110" s="183">
        <f t="shared" si="328"/>
        <v>0</v>
      </c>
      <c r="R110" s="183">
        <f t="shared" ref="R110:AE110" si="329">R106+R107-R108</f>
        <v>0</v>
      </c>
      <c r="S110" s="183">
        <f t="shared" si="329"/>
        <v>0</v>
      </c>
      <c r="T110" s="183">
        <f t="shared" si="329"/>
        <v>0</v>
      </c>
      <c r="U110" s="183">
        <f t="shared" si="329"/>
        <v>0</v>
      </c>
      <c r="V110" s="183">
        <f t="shared" si="329"/>
        <v>0</v>
      </c>
      <c r="W110" s="183">
        <f t="shared" si="329"/>
        <v>0</v>
      </c>
      <c r="X110" s="183">
        <f t="shared" si="329"/>
        <v>0</v>
      </c>
      <c r="Y110" s="183">
        <f t="shared" si="329"/>
        <v>0</v>
      </c>
      <c r="Z110" s="183">
        <f t="shared" si="329"/>
        <v>0</v>
      </c>
      <c r="AA110" s="183">
        <f t="shared" si="329"/>
        <v>0</v>
      </c>
      <c r="AB110" s="183">
        <f t="shared" si="329"/>
        <v>0</v>
      </c>
      <c r="AC110" s="183">
        <f t="shared" si="329"/>
        <v>0</v>
      </c>
      <c r="AD110" s="183">
        <f t="shared" si="329"/>
        <v>0</v>
      </c>
      <c r="AE110" s="183">
        <f t="shared" si="329"/>
        <v>0</v>
      </c>
    </row>
    <row r="111" spans="2:31">
      <c r="B111" s="52" t="s">
        <v>738</v>
      </c>
      <c r="C111" s="52"/>
      <c r="D111" s="52"/>
      <c r="E111" s="52"/>
      <c r="F111" s="52"/>
      <c r="G111" s="52"/>
      <c r="H111" s="52"/>
      <c r="I111" s="52"/>
      <c r="J111" s="52"/>
      <c r="K111" s="33">
        <f>IF(K110-L108&lt;0,0,K110-L108)</f>
        <v>0</v>
      </c>
      <c r="L111" s="33">
        <f t="shared" ref="L111:Q111" si="330">IF(L110-M108&lt;0,0,L110-M108)</f>
        <v>0</v>
      </c>
      <c r="M111" s="33">
        <f t="shared" si="330"/>
        <v>0</v>
      </c>
      <c r="N111" s="33">
        <f t="shared" si="330"/>
        <v>0</v>
      </c>
      <c r="O111" s="33">
        <f t="shared" si="330"/>
        <v>0</v>
      </c>
      <c r="P111" s="33">
        <f t="shared" si="330"/>
        <v>0</v>
      </c>
      <c r="Q111" s="33">
        <f t="shared" si="330"/>
        <v>0</v>
      </c>
      <c r="R111" s="33">
        <f t="shared" ref="R111" si="331">IF(R110-S108&lt;0,0,R110-S108)</f>
        <v>0</v>
      </c>
      <c r="S111" s="33">
        <f t="shared" ref="S111" si="332">IF(S110-T108&lt;0,0,S110-T108)</f>
        <v>0</v>
      </c>
      <c r="T111" s="33">
        <f t="shared" ref="T111" si="333">IF(T110-U108&lt;0,0,T110-U108)</f>
        <v>0</v>
      </c>
      <c r="U111" s="33">
        <f t="shared" ref="U111" si="334">IF(U110-V108&lt;0,0,U110-V108)</f>
        <v>0</v>
      </c>
      <c r="V111" s="33">
        <f t="shared" ref="V111" si="335">IF(V110-W108&lt;0,0,V110-W108)</f>
        <v>0</v>
      </c>
      <c r="W111" s="33">
        <f t="shared" ref="W111" si="336">IF(W110-X108&lt;0,0,W110-X108)</f>
        <v>0</v>
      </c>
      <c r="X111" s="33">
        <f t="shared" ref="X111" si="337">IF(X110-Y108&lt;0,0,X110-Y108)</f>
        <v>0</v>
      </c>
      <c r="Y111" s="33">
        <f t="shared" ref="Y111" si="338">IF(Y110-Z108&lt;0,0,Y110-Z108)</f>
        <v>0</v>
      </c>
      <c r="Z111" s="33">
        <f t="shared" ref="Z111" si="339">IF(Z110-AA108&lt;0,0,Z110-AA108)</f>
        <v>0</v>
      </c>
      <c r="AA111" s="33">
        <f t="shared" ref="AA111" si="340">IF(AA110-AB108&lt;0,0,AA110-AB108)</f>
        <v>0</v>
      </c>
      <c r="AB111" s="33">
        <f t="shared" ref="AB111" si="341">IF(AB110-AC108&lt;0,0,AB110-AC108)</f>
        <v>0</v>
      </c>
      <c r="AC111" s="33">
        <f t="shared" ref="AC111" si="342">IF(AC110-AD108&lt;0,0,AC110-AD108)</f>
        <v>0</v>
      </c>
      <c r="AD111" s="33">
        <f t="shared" ref="AD111" si="343">IF(AD110-AE108&lt;0,0,AD110-AE108)</f>
        <v>0</v>
      </c>
      <c r="AE111" s="33">
        <f t="shared" ref="AE111" si="344">IF(AE110-AF108&lt;0,0,AE110-AF108)</f>
        <v>0</v>
      </c>
    </row>
    <row r="112" spans="2:31">
      <c r="B112" s="87" t="s">
        <v>741</v>
      </c>
      <c r="C112" s="87"/>
      <c r="D112" s="87"/>
      <c r="E112" s="87"/>
      <c r="F112" s="87"/>
      <c r="G112" s="87"/>
      <c r="H112" s="87"/>
      <c r="I112" s="87"/>
      <c r="J112" s="87"/>
      <c r="K112" s="298">
        <f>ROUND(((K111+K107)/2)*K109,0)</f>
        <v>0</v>
      </c>
      <c r="L112" s="298">
        <f>ROUND(((L111+K111)/2)*L109,0)</f>
        <v>0</v>
      </c>
      <c r="M112" s="298">
        <f t="shared" ref="M112:Q112" si="345">ROUND(((M111+L111)/2)*M109,0)</f>
        <v>0</v>
      </c>
      <c r="N112" s="298">
        <f t="shared" si="345"/>
        <v>0</v>
      </c>
      <c r="O112" s="298">
        <f t="shared" si="345"/>
        <v>0</v>
      </c>
      <c r="P112" s="298">
        <f t="shared" si="345"/>
        <v>0</v>
      </c>
      <c r="Q112" s="298">
        <f t="shared" si="345"/>
        <v>0</v>
      </c>
      <c r="R112" s="298">
        <f t="shared" ref="R112" si="346">ROUND(((R111+Q111)/2)*R109,0)</f>
        <v>0</v>
      </c>
      <c r="S112" s="298">
        <f t="shared" ref="S112" si="347">ROUND(((S111+R111)/2)*S109,0)</f>
        <v>0</v>
      </c>
      <c r="T112" s="298">
        <f t="shared" ref="T112" si="348">ROUND(((T111+S111)/2)*T109,0)</f>
        <v>0</v>
      </c>
      <c r="U112" s="298">
        <f t="shared" ref="U112" si="349">ROUND(((U111+T111)/2)*U109,0)</f>
        <v>0</v>
      </c>
      <c r="V112" s="298">
        <f t="shared" ref="V112" si="350">ROUND(((V111+U111)/2)*V109,0)</f>
        <v>0</v>
      </c>
      <c r="W112" s="298">
        <f t="shared" ref="W112" si="351">ROUND(((W111+V111)/2)*W109,0)</f>
        <v>0</v>
      </c>
      <c r="X112" s="298">
        <f t="shared" ref="X112" si="352">ROUND(((X111+W111)/2)*X109,0)</f>
        <v>0</v>
      </c>
      <c r="Y112" s="298">
        <f t="shared" ref="Y112" si="353">ROUND(((Y111+X111)/2)*Y109,0)</f>
        <v>0</v>
      </c>
      <c r="Z112" s="298">
        <f t="shared" ref="Z112" si="354">ROUND(((Z111+Y111)/2)*Z109,0)</f>
        <v>0</v>
      </c>
      <c r="AA112" s="298">
        <f t="shared" ref="AA112" si="355">ROUND(((AA111+Z111)/2)*AA109,0)</f>
        <v>0</v>
      </c>
      <c r="AB112" s="298">
        <f t="shared" ref="AB112" si="356">ROUND(((AB111+AA111)/2)*AB109,0)</f>
        <v>0</v>
      </c>
      <c r="AC112" s="298">
        <f t="shared" ref="AC112" si="357">ROUND(((AC111+AB111)/2)*AC109,0)</f>
        <v>0</v>
      </c>
      <c r="AD112" s="298">
        <f t="shared" ref="AD112" si="358">ROUND(((AD111+AC111)/2)*AD109,0)</f>
        <v>0</v>
      </c>
      <c r="AE112" s="298">
        <f t="shared" ref="AE112" si="359">ROUND(((AE111+AD111)/2)*AE109,0)</f>
        <v>0</v>
      </c>
    </row>
    <row r="113" spans="2:31">
      <c r="K113" s="275"/>
      <c r="L113" s="275"/>
      <c r="M113" s="275"/>
      <c r="N113" s="275"/>
      <c r="O113" s="275"/>
      <c r="P113" s="275"/>
      <c r="Q113" s="275"/>
      <c r="R113" s="275"/>
      <c r="S113" s="275"/>
      <c r="T113" s="275"/>
      <c r="U113" s="275"/>
      <c r="V113" s="275"/>
      <c r="W113" s="275"/>
      <c r="X113" s="275"/>
      <c r="Y113" s="275"/>
      <c r="Z113" s="275"/>
      <c r="AA113" s="275"/>
      <c r="AB113" s="275"/>
      <c r="AC113" s="275"/>
      <c r="AD113" s="275"/>
      <c r="AE113" s="275"/>
    </row>
    <row r="114" spans="2:31"/>
    <row r="115" spans="2:31">
      <c r="B115" s="235" t="s">
        <v>763</v>
      </c>
      <c r="C115" s="230"/>
      <c r="D115" s="230"/>
      <c r="E115" s="230"/>
      <c r="F115" s="230"/>
      <c r="G115" s="230"/>
      <c r="H115" s="230"/>
      <c r="I115" s="310"/>
      <c r="J115" s="230"/>
      <c r="K115" s="231" t="str">
        <f t="shared" ref="K115:AE115" si="360">LataProjekcji</f>
        <v>Uzupełnij dane</v>
      </c>
      <c r="L115" s="231" t="str">
        <f t="shared" si="360"/>
        <v/>
      </c>
      <c r="M115" s="231" t="str">
        <f t="shared" si="360"/>
        <v/>
      </c>
      <c r="N115" s="231" t="str">
        <f t="shared" si="360"/>
        <v/>
      </c>
      <c r="O115" s="231" t="str">
        <f t="shared" si="360"/>
        <v/>
      </c>
      <c r="P115" s="231" t="str">
        <f t="shared" si="360"/>
        <v/>
      </c>
      <c r="Q115" s="231" t="str">
        <f t="shared" si="360"/>
        <v/>
      </c>
      <c r="R115" s="231" t="str">
        <f t="shared" si="360"/>
        <v/>
      </c>
      <c r="S115" s="231" t="str">
        <f t="shared" si="360"/>
        <v/>
      </c>
      <c r="T115" s="231" t="str">
        <f t="shared" si="360"/>
        <v/>
      </c>
      <c r="U115" s="231" t="str">
        <f t="shared" si="360"/>
        <v/>
      </c>
      <c r="V115" s="231" t="str">
        <f t="shared" si="360"/>
        <v/>
      </c>
      <c r="W115" s="231" t="str">
        <f t="shared" si="360"/>
        <v/>
      </c>
      <c r="X115" s="231" t="str">
        <f t="shared" si="360"/>
        <v/>
      </c>
      <c r="Y115" s="231" t="str">
        <f t="shared" si="360"/>
        <v/>
      </c>
      <c r="Z115" s="231" t="str">
        <f t="shared" si="360"/>
        <v/>
      </c>
      <c r="AA115" s="231" t="str">
        <f t="shared" si="360"/>
        <v/>
      </c>
      <c r="AB115" s="231" t="str">
        <f t="shared" si="360"/>
        <v/>
      </c>
      <c r="AC115" s="231" t="str">
        <f t="shared" si="360"/>
        <v/>
      </c>
      <c r="AD115" s="231" t="str">
        <f t="shared" si="360"/>
        <v/>
      </c>
      <c r="AE115" s="231" t="str">
        <f t="shared" si="360"/>
        <v/>
      </c>
    </row>
    <row r="116" spans="2:31">
      <c r="B116" s="101" t="s">
        <v>477</v>
      </c>
      <c r="C116" s="101"/>
      <c r="D116" s="101"/>
      <c r="E116" s="101"/>
      <c r="F116" s="101"/>
      <c r="G116" s="101"/>
      <c r="H116" s="101"/>
      <c r="I116" s="314"/>
      <c r="J116" s="101"/>
      <c r="K116" s="102"/>
      <c r="L116" s="102">
        <f>IF(K120&lt;0,0,K120)</f>
        <v>0</v>
      </c>
      <c r="M116" s="102">
        <f t="shared" ref="M116:Q116" si="361">IF(L120&lt;0,0,L120)</f>
        <v>0</v>
      </c>
      <c r="N116" s="102">
        <f t="shared" si="361"/>
        <v>0</v>
      </c>
      <c r="O116" s="102">
        <f t="shared" si="361"/>
        <v>0</v>
      </c>
      <c r="P116" s="102">
        <f t="shared" si="361"/>
        <v>0</v>
      </c>
      <c r="Q116" s="102">
        <f t="shared" si="361"/>
        <v>0</v>
      </c>
      <c r="R116" s="102">
        <f t="shared" ref="R116" si="362">IF(Q120&lt;0,0,Q120)</f>
        <v>0</v>
      </c>
      <c r="S116" s="102">
        <f t="shared" ref="S116" si="363">IF(R120&lt;0,0,R120)</f>
        <v>0</v>
      </c>
      <c r="T116" s="102">
        <f t="shared" ref="T116" si="364">IF(S120&lt;0,0,S120)</f>
        <v>0</v>
      </c>
      <c r="U116" s="102">
        <f t="shared" ref="U116" si="365">IF(T120&lt;0,0,T120)</f>
        <v>0</v>
      </c>
      <c r="V116" s="102">
        <f t="shared" ref="V116" si="366">IF(U120&lt;0,0,U120)</f>
        <v>0</v>
      </c>
      <c r="W116" s="102">
        <f t="shared" ref="W116" si="367">IF(V120&lt;0,0,V120)</f>
        <v>0</v>
      </c>
      <c r="X116" s="102">
        <f t="shared" ref="X116" si="368">IF(W120&lt;0,0,W120)</f>
        <v>0</v>
      </c>
      <c r="Y116" s="102">
        <f t="shared" ref="Y116" si="369">IF(X120&lt;0,0,X120)</f>
        <v>0</v>
      </c>
      <c r="Z116" s="102">
        <f t="shared" ref="Z116" si="370">IF(Y120&lt;0,0,Y120)</f>
        <v>0</v>
      </c>
      <c r="AA116" s="102">
        <f t="shared" ref="AA116" si="371">IF(Z120&lt;0,0,Z120)</f>
        <v>0</v>
      </c>
      <c r="AB116" s="102">
        <f t="shared" ref="AB116" si="372">IF(AA120&lt;0,0,AA120)</f>
        <v>0</v>
      </c>
      <c r="AC116" s="102">
        <f t="shared" ref="AC116" si="373">IF(AB120&lt;0,0,AB120)</f>
        <v>0</v>
      </c>
      <c r="AD116" s="102">
        <f t="shared" ref="AD116" si="374">IF(AC120&lt;0,0,AC120)</f>
        <v>0</v>
      </c>
      <c r="AE116" s="102">
        <f t="shared" ref="AE116" si="375">IF(AD120&lt;0,0,AD120)</f>
        <v>0</v>
      </c>
    </row>
    <row r="117" spans="2:31">
      <c r="B117" s="52" t="s">
        <v>478</v>
      </c>
      <c r="C117" s="52"/>
      <c r="D117" s="52"/>
      <c r="E117" s="52"/>
      <c r="F117" s="52"/>
      <c r="G117" s="52"/>
      <c r="H117" s="52"/>
      <c r="I117" s="313"/>
      <c r="J117" s="52"/>
      <c r="K117" s="342"/>
      <c r="L117" s="342"/>
      <c r="M117" s="342"/>
      <c r="N117" s="342"/>
      <c r="O117" s="342"/>
      <c r="P117" s="342"/>
      <c r="Q117" s="342"/>
      <c r="R117" s="342"/>
      <c r="S117" s="342"/>
      <c r="T117" s="342"/>
      <c r="U117" s="342"/>
      <c r="V117" s="342"/>
      <c r="W117" s="342"/>
      <c r="X117" s="342"/>
      <c r="Y117" s="342"/>
      <c r="Z117" s="342"/>
      <c r="AA117" s="342"/>
      <c r="AB117" s="342"/>
      <c r="AC117" s="342"/>
      <c r="AD117" s="342"/>
      <c r="AE117" s="342"/>
    </row>
    <row r="118" spans="2:31">
      <c r="B118" s="52" t="s">
        <v>483</v>
      </c>
      <c r="C118" s="52"/>
      <c r="D118" s="52"/>
      <c r="E118" s="52"/>
      <c r="F118" s="52"/>
      <c r="G118" s="52"/>
      <c r="H118" s="52"/>
      <c r="I118" s="313"/>
      <c r="J118" s="52"/>
      <c r="K118" s="342"/>
      <c r="L118" s="342"/>
      <c r="M118" s="342"/>
      <c r="N118" s="342"/>
      <c r="O118" s="342"/>
      <c r="P118" s="342"/>
      <c r="Q118" s="342"/>
      <c r="R118" s="342"/>
      <c r="S118" s="342"/>
      <c r="T118" s="342"/>
      <c r="U118" s="342"/>
      <c r="V118" s="342"/>
      <c r="W118" s="342"/>
      <c r="X118" s="342"/>
      <c r="Y118" s="342"/>
      <c r="Z118" s="342"/>
      <c r="AA118" s="342"/>
      <c r="AB118" s="342"/>
      <c r="AC118" s="342"/>
      <c r="AD118" s="342"/>
      <c r="AE118" s="342"/>
    </row>
    <row r="119" spans="2:31">
      <c r="B119" s="52" t="s">
        <v>480</v>
      </c>
      <c r="C119" s="52"/>
      <c r="D119" s="52"/>
      <c r="E119" s="52"/>
      <c r="F119" s="52"/>
      <c r="G119" s="52"/>
      <c r="H119" s="52"/>
      <c r="I119" s="313"/>
      <c r="J119" s="52"/>
      <c r="K119" s="78">
        <f>Założenia!K$70</f>
        <v>0</v>
      </c>
      <c r="L119" s="78">
        <f>Założenia!L$70</f>
        <v>0</v>
      </c>
      <c r="M119" s="78">
        <f>Założenia!M$70</f>
        <v>0</v>
      </c>
      <c r="N119" s="78">
        <f>Założenia!N$70</f>
        <v>0</v>
      </c>
      <c r="O119" s="78">
        <f>Założenia!O$70</f>
        <v>0</v>
      </c>
      <c r="P119" s="78">
        <f>Założenia!P$70</f>
        <v>0</v>
      </c>
      <c r="Q119" s="78">
        <f>Założenia!Q$70</f>
        <v>0</v>
      </c>
      <c r="R119" s="78">
        <f>Założenia!R$70</f>
        <v>0</v>
      </c>
      <c r="S119" s="78">
        <f>Założenia!S$70</f>
        <v>0</v>
      </c>
      <c r="T119" s="78">
        <f>Założenia!T$70</f>
        <v>0</v>
      </c>
      <c r="U119" s="78">
        <f>Założenia!U$70</f>
        <v>0</v>
      </c>
      <c r="V119" s="78">
        <f>Założenia!V$70</f>
        <v>0</v>
      </c>
      <c r="W119" s="78">
        <f>Założenia!W$70</f>
        <v>0</v>
      </c>
      <c r="X119" s="78">
        <f>Założenia!X$70</f>
        <v>0</v>
      </c>
      <c r="Y119" s="78">
        <f>Założenia!Y$70</f>
        <v>0</v>
      </c>
      <c r="Z119" s="78">
        <f>Założenia!Z$70</f>
        <v>0</v>
      </c>
      <c r="AA119" s="78">
        <f>Założenia!AA$70</f>
        <v>0</v>
      </c>
      <c r="AB119" s="78">
        <f>Założenia!AB$70</f>
        <v>0</v>
      </c>
      <c r="AC119" s="78">
        <f>Założenia!AC$70</f>
        <v>0</v>
      </c>
      <c r="AD119" s="78">
        <f>Założenia!AD$70</f>
        <v>0</v>
      </c>
      <c r="AE119" s="78">
        <f>Założenia!AE$70</f>
        <v>0</v>
      </c>
    </row>
    <row r="120" spans="2:31">
      <c r="B120" s="52" t="s">
        <v>737</v>
      </c>
      <c r="C120" s="52"/>
      <c r="D120" s="52"/>
      <c r="E120" s="52"/>
      <c r="F120" s="52"/>
      <c r="G120" s="52"/>
      <c r="H120" s="52"/>
      <c r="I120" s="313"/>
      <c r="J120" s="52"/>
      <c r="K120" s="183">
        <f>K116+K117-K118</f>
        <v>0</v>
      </c>
      <c r="L120" s="183">
        <f t="shared" ref="L120:Q120" si="376">L116+L117-L118</f>
        <v>0</v>
      </c>
      <c r="M120" s="183">
        <f t="shared" si="376"/>
        <v>0</v>
      </c>
      <c r="N120" s="183">
        <f t="shared" si="376"/>
        <v>0</v>
      </c>
      <c r="O120" s="183">
        <f t="shared" si="376"/>
        <v>0</v>
      </c>
      <c r="P120" s="183">
        <f t="shared" si="376"/>
        <v>0</v>
      </c>
      <c r="Q120" s="183">
        <f t="shared" si="376"/>
        <v>0</v>
      </c>
      <c r="R120" s="183">
        <f t="shared" ref="R120:AE120" si="377">R116+R117-R118</f>
        <v>0</v>
      </c>
      <c r="S120" s="183">
        <f t="shared" si="377"/>
        <v>0</v>
      </c>
      <c r="T120" s="183">
        <f t="shared" si="377"/>
        <v>0</v>
      </c>
      <c r="U120" s="183">
        <f t="shared" si="377"/>
        <v>0</v>
      </c>
      <c r="V120" s="183">
        <f t="shared" si="377"/>
        <v>0</v>
      </c>
      <c r="W120" s="183">
        <f t="shared" si="377"/>
        <v>0</v>
      </c>
      <c r="X120" s="183">
        <f t="shared" si="377"/>
        <v>0</v>
      </c>
      <c r="Y120" s="183">
        <f t="shared" si="377"/>
        <v>0</v>
      </c>
      <c r="Z120" s="183">
        <f t="shared" si="377"/>
        <v>0</v>
      </c>
      <c r="AA120" s="183">
        <f t="shared" si="377"/>
        <v>0</v>
      </c>
      <c r="AB120" s="183">
        <f t="shared" si="377"/>
        <v>0</v>
      </c>
      <c r="AC120" s="183">
        <f t="shared" si="377"/>
        <v>0</v>
      </c>
      <c r="AD120" s="183">
        <f t="shared" si="377"/>
        <v>0</v>
      </c>
      <c r="AE120" s="183">
        <f t="shared" si="377"/>
        <v>0</v>
      </c>
    </row>
    <row r="121" spans="2:31">
      <c r="B121" s="52" t="s">
        <v>738</v>
      </c>
      <c r="C121" s="52"/>
      <c r="D121" s="52"/>
      <c r="E121" s="52"/>
      <c r="F121" s="52"/>
      <c r="G121" s="52"/>
      <c r="H121" s="52"/>
      <c r="I121" s="52"/>
      <c r="J121" s="52"/>
      <c r="K121" s="33">
        <f>IF(K120-L118&lt;0,0,K120-L118)</f>
        <v>0</v>
      </c>
      <c r="L121" s="33">
        <f t="shared" ref="L121:Q121" si="378">IF(L120-M118&lt;0,0,L120-M118)</f>
        <v>0</v>
      </c>
      <c r="M121" s="33">
        <f t="shared" si="378"/>
        <v>0</v>
      </c>
      <c r="N121" s="33">
        <f t="shared" si="378"/>
        <v>0</v>
      </c>
      <c r="O121" s="33">
        <f t="shared" si="378"/>
        <v>0</v>
      </c>
      <c r="P121" s="33">
        <f t="shared" si="378"/>
        <v>0</v>
      </c>
      <c r="Q121" s="33">
        <f t="shared" si="378"/>
        <v>0</v>
      </c>
      <c r="R121" s="33">
        <f t="shared" ref="R121" si="379">IF(R120-S118&lt;0,0,R120-S118)</f>
        <v>0</v>
      </c>
      <c r="S121" s="33">
        <f t="shared" ref="S121" si="380">IF(S120-T118&lt;0,0,S120-T118)</f>
        <v>0</v>
      </c>
      <c r="T121" s="33">
        <f t="shared" ref="T121" si="381">IF(T120-U118&lt;0,0,T120-U118)</f>
        <v>0</v>
      </c>
      <c r="U121" s="33">
        <f t="shared" ref="U121" si="382">IF(U120-V118&lt;0,0,U120-V118)</f>
        <v>0</v>
      </c>
      <c r="V121" s="33">
        <f t="shared" ref="V121" si="383">IF(V120-W118&lt;0,0,V120-W118)</f>
        <v>0</v>
      </c>
      <c r="W121" s="33">
        <f t="shared" ref="W121" si="384">IF(W120-X118&lt;0,0,W120-X118)</f>
        <v>0</v>
      </c>
      <c r="X121" s="33">
        <f t="shared" ref="X121" si="385">IF(X120-Y118&lt;0,0,X120-Y118)</f>
        <v>0</v>
      </c>
      <c r="Y121" s="33">
        <f t="shared" ref="Y121" si="386">IF(Y120-Z118&lt;0,0,Y120-Z118)</f>
        <v>0</v>
      </c>
      <c r="Z121" s="33">
        <f t="shared" ref="Z121" si="387">IF(Z120-AA118&lt;0,0,Z120-AA118)</f>
        <v>0</v>
      </c>
      <c r="AA121" s="33">
        <f t="shared" ref="AA121" si="388">IF(AA120-AB118&lt;0,0,AA120-AB118)</f>
        <v>0</v>
      </c>
      <c r="AB121" s="33">
        <f t="shared" ref="AB121" si="389">IF(AB120-AC118&lt;0,0,AB120-AC118)</f>
        <v>0</v>
      </c>
      <c r="AC121" s="33">
        <f t="shared" ref="AC121" si="390">IF(AC120-AD118&lt;0,0,AC120-AD118)</f>
        <v>0</v>
      </c>
      <c r="AD121" s="33">
        <f t="shared" ref="AD121" si="391">IF(AD120-AE118&lt;0,0,AD120-AE118)</f>
        <v>0</v>
      </c>
      <c r="AE121" s="33">
        <f t="shared" ref="AE121" si="392">IF(AE120-AF118&lt;0,0,AE120-AF118)</f>
        <v>0</v>
      </c>
    </row>
    <row r="122" spans="2:31">
      <c r="B122" s="87" t="s">
        <v>741</v>
      </c>
      <c r="C122" s="87"/>
      <c r="D122" s="87"/>
      <c r="E122" s="87"/>
      <c r="F122" s="87"/>
      <c r="G122" s="87"/>
      <c r="H122" s="87"/>
      <c r="I122" s="87"/>
      <c r="J122" s="87"/>
      <c r="K122" s="298">
        <f>ROUND(((K121+K117)/2)*K119,0)</f>
        <v>0</v>
      </c>
      <c r="L122" s="298">
        <f>ROUND(((L121+K121)/2)*L119,0)</f>
        <v>0</v>
      </c>
      <c r="M122" s="298">
        <f t="shared" ref="M122:Q122" si="393">ROUND(((M121+L121)/2)*M119,0)</f>
        <v>0</v>
      </c>
      <c r="N122" s="298">
        <f t="shared" si="393"/>
        <v>0</v>
      </c>
      <c r="O122" s="298">
        <f t="shared" si="393"/>
        <v>0</v>
      </c>
      <c r="P122" s="298">
        <f t="shared" si="393"/>
        <v>0</v>
      </c>
      <c r="Q122" s="298">
        <f t="shared" si="393"/>
        <v>0</v>
      </c>
      <c r="R122" s="298">
        <f t="shared" ref="R122" si="394">ROUND(((R121+Q121)/2)*R119,0)</f>
        <v>0</v>
      </c>
      <c r="S122" s="298">
        <f t="shared" ref="S122" si="395">ROUND(((S121+R121)/2)*S119,0)</f>
        <v>0</v>
      </c>
      <c r="T122" s="298">
        <f t="shared" ref="T122" si="396">ROUND(((T121+S121)/2)*T119,0)</f>
        <v>0</v>
      </c>
      <c r="U122" s="298">
        <f t="shared" ref="U122" si="397">ROUND(((U121+T121)/2)*U119,0)</f>
        <v>0</v>
      </c>
      <c r="V122" s="298">
        <f t="shared" ref="V122" si="398">ROUND(((V121+U121)/2)*V119,0)</f>
        <v>0</v>
      </c>
      <c r="W122" s="298">
        <f t="shared" ref="W122" si="399">ROUND(((W121+V121)/2)*W119,0)</f>
        <v>0</v>
      </c>
      <c r="X122" s="298">
        <f t="shared" ref="X122" si="400">ROUND(((X121+W121)/2)*X119,0)</f>
        <v>0</v>
      </c>
      <c r="Y122" s="298">
        <f t="shared" ref="Y122" si="401">ROUND(((Y121+X121)/2)*Y119,0)</f>
        <v>0</v>
      </c>
      <c r="Z122" s="298">
        <f t="shared" ref="Z122" si="402">ROUND(((Z121+Y121)/2)*Z119,0)</f>
        <v>0</v>
      </c>
      <c r="AA122" s="298">
        <f t="shared" ref="AA122" si="403">ROUND(((AA121+Z121)/2)*AA119,0)</f>
        <v>0</v>
      </c>
      <c r="AB122" s="298">
        <f t="shared" ref="AB122" si="404">ROUND(((AB121+AA121)/2)*AB119,0)</f>
        <v>0</v>
      </c>
      <c r="AC122" s="298">
        <f t="shared" ref="AC122" si="405">ROUND(((AC121+AB121)/2)*AC119,0)</f>
        <v>0</v>
      </c>
      <c r="AD122" s="298">
        <f t="shared" ref="AD122" si="406">ROUND(((AD121+AC121)/2)*AD119,0)</f>
        <v>0</v>
      </c>
      <c r="AE122" s="298">
        <f t="shared" ref="AE122" si="407">ROUND(((AE121+AD121)/2)*AE119,0)</f>
        <v>0</v>
      </c>
    </row>
    <row r="123" spans="2:31">
      <c r="K123" s="275"/>
      <c r="L123" s="275"/>
      <c r="M123" s="275"/>
      <c r="N123" s="275"/>
      <c r="O123" s="275"/>
      <c r="P123" s="275"/>
      <c r="Q123" s="275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75"/>
      <c r="AC123" s="275"/>
      <c r="AD123" s="275"/>
      <c r="AE123" s="275"/>
    </row>
    <row r="124" spans="2:31">
      <c r="K124" s="276"/>
      <c r="L124" s="276"/>
      <c r="M124" s="276"/>
      <c r="N124" s="276"/>
      <c r="O124" s="276"/>
      <c r="P124" s="276"/>
      <c r="Q124" s="276"/>
      <c r="R124" s="276"/>
      <c r="S124" s="276"/>
      <c r="T124" s="276"/>
      <c r="U124" s="276"/>
      <c r="V124" s="276"/>
      <c r="W124" s="276"/>
      <c r="X124" s="276"/>
      <c r="Y124" s="276"/>
      <c r="Z124" s="276"/>
      <c r="AA124" s="276"/>
      <c r="AB124" s="276"/>
      <c r="AC124" s="276"/>
      <c r="AD124" s="276"/>
      <c r="AE124" s="276"/>
    </row>
    <row r="125" spans="2:31">
      <c r="B125" s="235" t="s">
        <v>762</v>
      </c>
      <c r="C125" s="230"/>
      <c r="D125" s="230"/>
      <c r="E125" s="230"/>
      <c r="F125" s="230"/>
      <c r="G125" s="230"/>
      <c r="H125" s="230"/>
      <c r="I125" s="310"/>
      <c r="J125" s="230"/>
      <c r="K125" s="231" t="str">
        <f t="shared" ref="K125:AE125" si="408">LataProjekcji</f>
        <v>Uzupełnij dane</v>
      </c>
      <c r="L125" s="231" t="str">
        <f t="shared" si="408"/>
        <v/>
      </c>
      <c r="M125" s="231" t="str">
        <f t="shared" si="408"/>
        <v/>
      </c>
      <c r="N125" s="231" t="str">
        <f t="shared" si="408"/>
        <v/>
      </c>
      <c r="O125" s="231" t="str">
        <f t="shared" si="408"/>
        <v/>
      </c>
      <c r="P125" s="231" t="str">
        <f t="shared" si="408"/>
        <v/>
      </c>
      <c r="Q125" s="231" t="str">
        <f t="shared" si="408"/>
        <v/>
      </c>
      <c r="R125" s="231" t="str">
        <f t="shared" si="408"/>
        <v/>
      </c>
      <c r="S125" s="231" t="str">
        <f t="shared" si="408"/>
        <v/>
      </c>
      <c r="T125" s="231" t="str">
        <f t="shared" si="408"/>
        <v/>
      </c>
      <c r="U125" s="231" t="str">
        <f t="shared" si="408"/>
        <v/>
      </c>
      <c r="V125" s="231" t="str">
        <f t="shared" si="408"/>
        <v/>
      </c>
      <c r="W125" s="231" t="str">
        <f t="shared" si="408"/>
        <v/>
      </c>
      <c r="X125" s="231" t="str">
        <f t="shared" si="408"/>
        <v/>
      </c>
      <c r="Y125" s="231" t="str">
        <f t="shared" si="408"/>
        <v/>
      </c>
      <c r="Z125" s="231" t="str">
        <f t="shared" si="408"/>
        <v/>
      </c>
      <c r="AA125" s="231" t="str">
        <f t="shared" si="408"/>
        <v/>
      </c>
      <c r="AB125" s="231" t="str">
        <f t="shared" si="408"/>
        <v/>
      </c>
      <c r="AC125" s="231" t="str">
        <f t="shared" si="408"/>
        <v/>
      </c>
      <c r="AD125" s="231" t="str">
        <f t="shared" si="408"/>
        <v/>
      </c>
      <c r="AE125" s="231" t="str">
        <f t="shared" si="408"/>
        <v/>
      </c>
    </row>
    <row r="126" spans="2:31">
      <c r="B126" s="101" t="s">
        <v>477</v>
      </c>
      <c r="C126" s="101"/>
      <c r="D126" s="101"/>
      <c r="E126" s="101"/>
      <c r="F126" s="101"/>
      <c r="G126" s="101"/>
      <c r="H126" s="101"/>
      <c r="I126" s="314"/>
      <c r="J126" s="101"/>
      <c r="K126" s="102"/>
      <c r="L126" s="102">
        <f>IF(K127-K128&lt;0,0,K127-K128)</f>
        <v>0</v>
      </c>
      <c r="M126" s="102">
        <f>IF(L126+L127-L128&lt;0,0,L126+L127-L128)</f>
        <v>0</v>
      </c>
      <c r="N126" s="102">
        <f t="shared" ref="N126:Q126" si="409">IF(M126+M127-M128&lt;0,0,M126+M127-M128)</f>
        <v>0</v>
      </c>
      <c r="O126" s="102">
        <f t="shared" si="409"/>
        <v>0</v>
      </c>
      <c r="P126" s="102">
        <f t="shared" si="409"/>
        <v>0</v>
      </c>
      <c r="Q126" s="102">
        <f t="shared" si="409"/>
        <v>0</v>
      </c>
      <c r="R126" s="102">
        <f t="shared" ref="R126" si="410">IF(Q126+Q127-Q128&lt;0,0,Q126+Q127-Q128)</f>
        <v>0</v>
      </c>
      <c r="S126" s="102">
        <f t="shared" ref="S126" si="411">IF(R126+R127-R128&lt;0,0,R126+R127-R128)</f>
        <v>0</v>
      </c>
      <c r="T126" s="102">
        <f t="shared" ref="T126" si="412">IF(S126+S127-S128&lt;0,0,S126+S127-S128)</f>
        <v>0</v>
      </c>
      <c r="U126" s="102">
        <f t="shared" ref="U126" si="413">IF(T126+T127-T128&lt;0,0,T126+T127-T128)</f>
        <v>0</v>
      </c>
      <c r="V126" s="102">
        <f t="shared" ref="V126" si="414">IF(U126+U127-U128&lt;0,0,U126+U127-U128)</f>
        <v>0</v>
      </c>
      <c r="W126" s="102">
        <f t="shared" ref="W126" si="415">IF(V126+V127-V128&lt;0,0,V126+V127-V128)</f>
        <v>0</v>
      </c>
      <c r="X126" s="102">
        <f t="shared" ref="X126" si="416">IF(W126+W127-W128&lt;0,0,W126+W127-W128)</f>
        <v>0</v>
      </c>
      <c r="Y126" s="102">
        <f t="shared" ref="Y126" si="417">IF(X126+X127-X128&lt;0,0,X126+X127-X128)</f>
        <v>0</v>
      </c>
      <c r="Z126" s="102">
        <f t="shared" ref="Z126" si="418">IF(Y126+Y127-Y128&lt;0,0,Y126+Y127-Y128)</f>
        <v>0</v>
      </c>
      <c r="AA126" s="102">
        <f t="shared" ref="AA126" si="419">IF(Z126+Z127-Z128&lt;0,0,Z126+Z127-Z128)</f>
        <v>0</v>
      </c>
      <c r="AB126" s="102">
        <f t="shared" ref="AB126" si="420">IF(AA126+AA127-AA128&lt;0,0,AA126+AA127-AA128)</f>
        <v>0</v>
      </c>
      <c r="AC126" s="102">
        <f t="shared" ref="AC126" si="421">IF(AB126+AB127-AB128&lt;0,0,AB126+AB127-AB128)</f>
        <v>0</v>
      </c>
      <c r="AD126" s="102">
        <f t="shared" ref="AD126" si="422">IF(AC126+AC127-AC128&lt;0,0,AC126+AC127-AC128)</f>
        <v>0</v>
      </c>
      <c r="AE126" s="102">
        <f t="shared" ref="AE126" si="423">IF(AD126+AD127-AD128&lt;0,0,AD126+AD127-AD128)</f>
        <v>0</v>
      </c>
    </row>
    <row r="127" spans="2:31">
      <c r="B127" s="52" t="s">
        <v>478</v>
      </c>
      <c r="C127" s="52"/>
      <c r="D127" s="52"/>
      <c r="E127" s="52"/>
      <c r="F127" s="52"/>
      <c r="G127" s="52"/>
      <c r="H127" s="52"/>
      <c r="I127" s="313"/>
      <c r="J127" s="52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2:31">
      <c r="B128" s="52" t="s">
        <v>483</v>
      </c>
      <c r="C128" s="52"/>
      <c r="D128" s="52"/>
      <c r="E128" s="52"/>
      <c r="F128" s="52"/>
      <c r="G128" s="52"/>
      <c r="H128" s="52"/>
      <c r="I128" s="313"/>
      <c r="J128" s="52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2:31">
      <c r="B129" s="52" t="s">
        <v>480</v>
      </c>
      <c r="C129" s="52"/>
      <c r="D129" s="52"/>
      <c r="E129" s="52"/>
      <c r="F129" s="52"/>
      <c r="G129" s="52"/>
      <c r="H129" s="52"/>
      <c r="I129" s="313"/>
      <c r="J129" s="52"/>
      <c r="K129" s="78">
        <f>Założenia!K$69</f>
        <v>0</v>
      </c>
      <c r="L129" s="78">
        <f>Założenia!L$69</f>
        <v>0</v>
      </c>
      <c r="M129" s="78">
        <f>Założenia!M$69</f>
        <v>0</v>
      </c>
      <c r="N129" s="78">
        <f>Założenia!N$69</f>
        <v>0</v>
      </c>
      <c r="O129" s="78">
        <f>Założenia!O$69</f>
        <v>0</v>
      </c>
      <c r="P129" s="78">
        <f>Założenia!P$69</f>
        <v>0</v>
      </c>
      <c r="Q129" s="78">
        <f>Założenia!Q$69</f>
        <v>0</v>
      </c>
      <c r="R129" s="78">
        <f>Założenia!R$69</f>
        <v>0</v>
      </c>
      <c r="S129" s="78">
        <f>Założenia!S$69</f>
        <v>0</v>
      </c>
      <c r="T129" s="78">
        <f>Założenia!T$69</f>
        <v>0</v>
      </c>
      <c r="U129" s="78">
        <f>Założenia!U$69</f>
        <v>0</v>
      </c>
      <c r="V129" s="78">
        <f>Założenia!V$69</f>
        <v>0</v>
      </c>
      <c r="W129" s="78">
        <f>Założenia!W$69</f>
        <v>0</v>
      </c>
      <c r="X129" s="78">
        <f>Założenia!X$69</f>
        <v>0</v>
      </c>
      <c r="Y129" s="78">
        <f>Założenia!Y$69</f>
        <v>0</v>
      </c>
      <c r="Z129" s="78">
        <f>Założenia!Z$69</f>
        <v>0</v>
      </c>
      <c r="AA129" s="78">
        <f>Założenia!AA$69</f>
        <v>0</v>
      </c>
      <c r="AB129" s="78">
        <f>Założenia!AB$69</f>
        <v>0</v>
      </c>
      <c r="AC129" s="78">
        <f>Założenia!AC$69</f>
        <v>0</v>
      </c>
      <c r="AD129" s="78">
        <f>Założenia!AD$69</f>
        <v>0</v>
      </c>
      <c r="AE129" s="78">
        <f>Założenia!AE$69</f>
        <v>0</v>
      </c>
    </row>
    <row r="130" spans="2:31">
      <c r="B130" s="52" t="s">
        <v>481</v>
      </c>
      <c r="C130" s="52"/>
      <c r="D130" s="52"/>
      <c r="E130" s="52"/>
      <c r="F130" s="52"/>
      <c r="G130" s="52"/>
      <c r="H130" s="52"/>
      <c r="I130" s="313"/>
      <c r="J130" s="52"/>
      <c r="K130" s="183">
        <f t="shared" ref="K130:Q130" si="424">K126+K127-K128+L118+L108</f>
        <v>0</v>
      </c>
      <c r="L130" s="183">
        <f t="shared" si="424"/>
        <v>0</v>
      </c>
      <c r="M130" s="183">
        <f t="shared" si="424"/>
        <v>0</v>
      </c>
      <c r="N130" s="183">
        <f t="shared" si="424"/>
        <v>0</v>
      </c>
      <c r="O130" s="183">
        <f t="shared" si="424"/>
        <v>0</v>
      </c>
      <c r="P130" s="183">
        <f t="shared" si="424"/>
        <v>0</v>
      </c>
      <c r="Q130" s="183">
        <f t="shared" si="424"/>
        <v>0</v>
      </c>
      <c r="R130" s="183">
        <f t="shared" ref="R130" si="425">R126+R127-R128+S118+S108</f>
        <v>0</v>
      </c>
      <c r="S130" s="183">
        <f t="shared" ref="S130" si="426">S126+S127-S128+T118+T108</f>
        <v>0</v>
      </c>
      <c r="T130" s="183">
        <f t="shared" ref="T130" si="427">T126+T127-T128+U118+U108</f>
        <v>0</v>
      </c>
      <c r="U130" s="183">
        <f t="shared" ref="U130" si="428">U126+U127-U128+V118+V108</f>
        <v>0</v>
      </c>
      <c r="V130" s="183">
        <f t="shared" ref="V130" si="429">V126+V127-V128+W118+W108</f>
        <v>0</v>
      </c>
      <c r="W130" s="183">
        <f t="shared" ref="W130" si="430">W126+W127-W128+X118+X108</f>
        <v>0</v>
      </c>
      <c r="X130" s="183">
        <f t="shared" ref="X130" si="431">X126+X127-X128+Y118+Y108</f>
        <v>0</v>
      </c>
      <c r="Y130" s="183">
        <f t="shared" ref="Y130" si="432">Y126+Y127-Y128+Z118+Z108</f>
        <v>0</v>
      </c>
      <c r="Z130" s="183">
        <f t="shared" ref="Z130" si="433">Z126+Z127-Z128+AA118+AA108</f>
        <v>0</v>
      </c>
      <c r="AA130" s="183">
        <f t="shared" ref="AA130" si="434">AA126+AA127-AA128+AB118+AB108</f>
        <v>0</v>
      </c>
      <c r="AB130" s="183">
        <f t="shared" ref="AB130" si="435">AB126+AB127-AB128+AC118+AC108</f>
        <v>0</v>
      </c>
      <c r="AC130" s="183">
        <f t="shared" ref="AC130" si="436">AC126+AC127-AC128+AD118+AD108</f>
        <v>0</v>
      </c>
      <c r="AD130" s="183">
        <f t="shared" ref="AD130" si="437">AD126+AD127-AD128+AE118+AE108</f>
        <v>0</v>
      </c>
      <c r="AE130" s="183">
        <f t="shared" ref="AE130" si="438">AE126+AE127-AE128+AF118+AF108</f>
        <v>0</v>
      </c>
    </row>
    <row r="131" spans="2:31">
      <c r="B131" s="87" t="s">
        <v>308</v>
      </c>
      <c r="C131" s="87"/>
      <c r="D131" s="87"/>
      <c r="E131" s="87"/>
      <c r="F131" s="87"/>
      <c r="G131" s="87"/>
      <c r="H131" s="87"/>
      <c r="I131" s="315"/>
      <c r="J131" s="87"/>
      <c r="K131" s="298">
        <f>ROUND(((K130+K127)/2)*K129,0)</f>
        <v>0</v>
      </c>
      <c r="L131" s="298">
        <f>ROUND(((L130+K130)/2)*L129,0)</f>
        <v>0</v>
      </c>
      <c r="M131" s="298">
        <f t="shared" ref="M131:Q131" si="439">ROUND(((M130+L130)/2)*M129,0)</f>
        <v>0</v>
      </c>
      <c r="N131" s="298">
        <f t="shared" si="439"/>
        <v>0</v>
      </c>
      <c r="O131" s="298">
        <f t="shared" si="439"/>
        <v>0</v>
      </c>
      <c r="P131" s="298">
        <f t="shared" si="439"/>
        <v>0</v>
      </c>
      <c r="Q131" s="298">
        <f t="shared" si="439"/>
        <v>0</v>
      </c>
      <c r="R131" s="298">
        <f t="shared" ref="R131" si="440">ROUND(((R130+Q130)/2)*R129,0)</f>
        <v>0</v>
      </c>
      <c r="S131" s="298">
        <f t="shared" ref="S131" si="441">ROUND(((S130+R130)/2)*S129,0)</f>
        <v>0</v>
      </c>
      <c r="T131" s="298">
        <f t="shared" ref="T131" si="442">ROUND(((T130+S130)/2)*T129,0)</f>
        <v>0</v>
      </c>
      <c r="U131" s="298">
        <f t="shared" ref="U131" si="443">ROUND(((U130+T130)/2)*U129,0)</f>
        <v>0</v>
      </c>
      <c r="V131" s="298">
        <f t="shared" ref="V131" si="444">ROUND(((V130+U130)/2)*V129,0)</f>
        <v>0</v>
      </c>
      <c r="W131" s="298">
        <f t="shared" ref="W131" si="445">ROUND(((W130+V130)/2)*W129,0)</f>
        <v>0</v>
      </c>
      <c r="X131" s="298">
        <f t="shared" ref="X131" si="446">ROUND(((X130+W130)/2)*X129,0)</f>
        <v>0</v>
      </c>
      <c r="Y131" s="298">
        <f t="shared" ref="Y131" si="447">ROUND(((Y130+X130)/2)*Y129,0)</f>
        <v>0</v>
      </c>
      <c r="Z131" s="298">
        <f t="shared" ref="Z131" si="448">ROUND(((Z130+Y130)/2)*Z129,0)</f>
        <v>0</v>
      </c>
      <c r="AA131" s="298">
        <f t="shared" ref="AA131" si="449">ROUND(((AA130+Z130)/2)*AA129,0)</f>
        <v>0</v>
      </c>
      <c r="AB131" s="298">
        <f t="shared" ref="AB131" si="450">ROUND(((AB130+AA130)/2)*AB129,0)</f>
        <v>0</v>
      </c>
      <c r="AC131" s="298">
        <f t="shared" ref="AC131" si="451">ROUND(((AC130+AB130)/2)*AC129,0)</f>
        <v>0</v>
      </c>
      <c r="AD131" s="298">
        <f t="shared" ref="AD131" si="452">ROUND(((AD130+AC130)/2)*AD129,0)</f>
        <v>0</v>
      </c>
      <c r="AE131" s="298">
        <f t="shared" ref="AE131" si="453">ROUND(((AE130+AD130)/2)*AE129,0)</f>
        <v>0</v>
      </c>
    </row>
    <row r="132" spans="2:31"/>
    <row r="133" spans="2:31">
      <c r="K133" s="299"/>
      <c r="L133" s="299"/>
      <c r="M133" s="299"/>
      <c r="N133" s="299"/>
      <c r="O133" s="299"/>
      <c r="P133" s="299"/>
      <c r="Q133" s="299"/>
      <c r="R133" s="299"/>
      <c r="S133" s="299"/>
      <c r="T133" s="299"/>
      <c r="U133" s="299"/>
      <c r="V133" s="299"/>
      <c r="W133" s="299"/>
      <c r="X133" s="299"/>
      <c r="Y133" s="299"/>
      <c r="Z133" s="299"/>
      <c r="AA133" s="299"/>
      <c r="AB133" s="299"/>
      <c r="AC133" s="299"/>
      <c r="AD133" s="299"/>
      <c r="AE133" s="299"/>
    </row>
    <row r="134" spans="2:31">
      <c r="B134" s="235" t="s">
        <v>797</v>
      </c>
      <c r="C134" s="230"/>
      <c r="D134" s="230"/>
      <c r="E134" s="230"/>
      <c r="F134" s="230"/>
      <c r="G134" s="230"/>
      <c r="H134" s="230"/>
      <c r="I134" s="310"/>
      <c r="J134" s="230"/>
      <c r="K134" s="231" t="str">
        <f t="shared" ref="K134:AE134" si="454">LataProjekcji</f>
        <v>Uzupełnij dane</v>
      </c>
      <c r="L134" s="231" t="str">
        <f t="shared" si="454"/>
        <v/>
      </c>
      <c r="M134" s="231" t="str">
        <f t="shared" si="454"/>
        <v/>
      </c>
      <c r="N134" s="231" t="str">
        <f t="shared" si="454"/>
        <v/>
      </c>
      <c r="O134" s="231" t="str">
        <f t="shared" si="454"/>
        <v/>
      </c>
      <c r="P134" s="231" t="str">
        <f t="shared" si="454"/>
        <v/>
      </c>
      <c r="Q134" s="231" t="str">
        <f t="shared" si="454"/>
        <v/>
      </c>
      <c r="R134" s="231" t="str">
        <f t="shared" si="454"/>
        <v/>
      </c>
      <c r="S134" s="231" t="str">
        <f t="shared" si="454"/>
        <v/>
      </c>
      <c r="T134" s="231" t="str">
        <f t="shared" si="454"/>
        <v/>
      </c>
      <c r="U134" s="231" t="str">
        <f t="shared" si="454"/>
        <v/>
      </c>
      <c r="V134" s="231" t="str">
        <f t="shared" si="454"/>
        <v/>
      </c>
      <c r="W134" s="231" t="str">
        <f t="shared" si="454"/>
        <v/>
      </c>
      <c r="X134" s="231" t="str">
        <f t="shared" si="454"/>
        <v/>
      </c>
      <c r="Y134" s="231" t="str">
        <f t="shared" si="454"/>
        <v/>
      </c>
      <c r="Z134" s="231" t="str">
        <f t="shared" si="454"/>
        <v/>
      </c>
      <c r="AA134" s="231" t="str">
        <f t="shared" si="454"/>
        <v/>
      </c>
      <c r="AB134" s="231" t="str">
        <f t="shared" si="454"/>
        <v/>
      </c>
      <c r="AC134" s="231" t="str">
        <f t="shared" si="454"/>
        <v/>
      </c>
      <c r="AD134" s="231" t="str">
        <f t="shared" si="454"/>
        <v/>
      </c>
      <c r="AE134" s="231" t="str">
        <f t="shared" si="454"/>
        <v/>
      </c>
    </row>
    <row r="135" spans="2:31">
      <c r="B135" s="101" t="s">
        <v>477</v>
      </c>
      <c r="C135" s="101"/>
      <c r="D135" s="101"/>
      <c r="E135" s="101"/>
      <c r="F135" s="101"/>
      <c r="G135" s="101"/>
      <c r="H135" s="101"/>
      <c r="I135" s="314"/>
      <c r="J135" s="101"/>
      <c r="K135" s="102"/>
      <c r="L135" s="102">
        <f>IF(K138&lt;0,0,K138)</f>
        <v>0</v>
      </c>
      <c r="M135" s="102">
        <f t="shared" ref="M135:Q135" si="455">IF(L138&lt;0,0,L138)</f>
        <v>0</v>
      </c>
      <c r="N135" s="102">
        <f t="shared" si="455"/>
        <v>0</v>
      </c>
      <c r="O135" s="102">
        <f t="shared" si="455"/>
        <v>0</v>
      </c>
      <c r="P135" s="102">
        <f t="shared" si="455"/>
        <v>0</v>
      </c>
      <c r="Q135" s="102">
        <f t="shared" si="455"/>
        <v>0</v>
      </c>
      <c r="R135" s="102">
        <f t="shared" ref="R135" si="456">IF(Q138&lt;0,0,Q138)</f>
        <v>0</v>
      </c>
      <c r="S135" s="102">
        <f t="shared" ref="S135" si="457">IF(R138&lt;0,0,R138)</f>
        <v>0</v>
      </c>
      <c r="T135" s="102">
        <f t="shared" ref="T135" si="458">IF(S138&lt;0,0,S138)</f>
        <v>0</v>
      </c>
      <c r="U135" s="102">
        <f t="shared" ref="U135" si="459">IF(T138&lt;0,0,T138)</f>
        <v>0</v>
      </c>
      <c r="V135" s="102">
        <f t="shared" ref="V135" si="460">IF(U138&lt;0,0,U138)</f>
        <v>0</v>
      </c>
      <c r="W135" s="102">
        <f t="shared" ref="W135" si="461">IF(V138&lt;0,0,V138)</f>
        <v>0</v>
      </c>
      <c r="X135" s="102">
        <f t="shared" ref="X135" si="462">IF(W138&lt;0,0,W138)</f>
        <v>0</v>
      </c>
      <c r="Y135" s="102">
        <f t="shared" ref="Y135" si="463">IF(X138&lt;0,0,X138)</f>
        <v>0</v>
      </c>
      <c r="Z135" s="102">
        <f t="shared" ref="Z135" si="464">IF(Y138&lt;0,0,Y138)</f>
        <v>0</v>
      </c>
      <c r="AA135" s="102">
        <f t="shared" ref="AA135" si="465">IF(Z138&lt;0,0,Z138)</f>
        <v>0</v>
      </c>
      <c r="AB135" s="102">
        <f t="shared" ref="AB135" si="466">IF(AA138&lt;0,0,AA138)</f>
        <v>0</v>
      </c>
      <c r="AC135" s="102">
        <f t="shared" ref="AC135" si="467">IF(AB138&lt;0,0,AB138)</f>
        <v>0</v>
      </c>
      <c r="AD135" s="102">
        <f t="shared" ref="AD135" si="468">IF(AC138&lt;0,0,AC138)</f>
        <v>0</v>
      </c>
      <c r="AE135" s="102">
        <f t="shared" ref="AE135" si="469">IF(AD138&lt;0,0,AD138)</f>
        <v>0</v>
      </c>
    </row>
    <row r="136" spans="2:31">
      <c r="B136" s="52" t="s">
        <v>478</v>
      </c>
      <c r="C136" s="52"/>
      <c r="D136" s="52"/>
      <c r="E136" s="52"/>
      <c r="F136" s="52"/>
      <c r="G136" s="52"/>
      <c r="H136" s="52"/>
      <c r="I136" s="313"/>
      <c r="J136" s="52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2:31">
      <c r="B137" s="52" t="s">
        <v>483</v>
      </c>
      <c r="C137" s="52"/>
      <c r="D137" s="52"/>
      <c r="E137" s="52"/>
      <c r="F137" s="52"/>
      <c r="G137" s="52"/>
      <c r="H137" s="52"/>
      <c r="I137" s="313"/>
      <c r="J137" s="52"/>
      <c r="K137" s="342"/>
      <c r="L137" s="342"/>
      <c r="M137" s="342"/>
      <c r="N137" s="342"/>
      <c r="O137" s="342"/>
      <c r="P137" s="342"/>
      <c r="Q137" s="342"/>
      <c r="R137" s="342"/>
      <c r="S137" s="342"/>
      <c r="T137" s="342"/>
      <c r="U137" s="342"/>
      <c r="V137" s="342"/>
      <c r="W137" s="342"/>
      <c r="X137" s="342"/>
      <c r="Y137" s="342"/>
      <c r="Z137" s="342"/>
      <c r="AA137" s="342"/>
      <c r="AB137" s="342"/>
      <c r="AC137" s="342"/>
      <c r="AD137" s="342"/>
      <c r="AE137" s="342"/>
    </row>
    <row r="138" spans="2:31">
      <c r="B138" s="52" t="s">
        <v>481</v>
      </c>
      <c r="C138" s="52"/>
      <c r="D138" s="52"/>
      <c r="E138" s="52"/>
      <c r="F138" s="52"/>
      <c r="G138" s="52"/>
      <c r="H138" s="52"/>
      <c r="I138" s="313"/>
      <c r="J138" s="52"/>
      <c r="K138" s="33">
        <f>K135+K136-K137</f>
        <v>0</v>
      </c>
      <c r="L138" s="33">
        <f t="shared" ref="L138:Q138" si="470">L135+L136-L137</f>
        <v>0</v>
      </c>
      <c r="M138" s="33">
        <f t="shared" si="470"/>
        <v>0</v>
      </c>
      <c r="N138" s="33">
        <f t="shared" si="470"/>
        <v>0</v>
      </c>
      <c r="O138" s="33">
        <f t="shared" si="470"/>
        <v>0</v>
      </c>
      <c r="P138" s="33">
        <f t="shared" si="470"/>
        <v>0</v>
      </c>
      <c r="Q138" s="33">
        <f t="shared" si="470"/>
        <v>0</v>
      </c>
      <c r="R138" s="33">
        <f t="shared" ref="R138:AE138" si="471">R135+R136-R137</f>
        <v>0</v>
      </c>
      <c r="S138" s="33">
        <f t="shared" si="471"/>
        <v>0</v>
      </c>
      <c r="T138" s="33">
        <f t="shared" si="471"/>
        <v>0</v>
      </c>
      <c r="U138" s="33">
        <f t="shared" si="471"/>
        <v>0</v>
      </c>
      <c r="V138" s="33">
        <f t="shared" si="471"/>
        <v>0</v>
      </c>
      <c r="W138" s="33">
        <f t="shared" si="471"/>
        <v>0</v>
      </c>
      <c r="X138" s="33">
        <f t="shared" si="471"/>
        <v>0</v>
      </c>
      <c r="Y138" s="33">
        <f t="shared" si="471"/>
        <v>0</v>
      </c>
      <c r="Z138" s="33">
        <f t="shared" si="471"/>
        <v>0</v>
      </c>
      <c r="AA138" s="33">
        <f t="shared" si="471"/>
        <v>0</v>
      </c>
      <c r="AB138" s="33">
        <f t="shared" si="471"/>
        <v>0</v>
      </c>
      <c r="AC138" s="33">
        <f t="shared" si="471"/>
        <v>0</v>
      </c>
      <c r="AD138" s="33">
        <f t="shared" si="471"/>
        <v>0</v>
      </c>
      <c r="AE138" s="33">
        <f t="shared" si="471"/>
        <v>0</v>
      </c>
    </row>
    <row r="139" spans="2:31">
      <c r="B139" s="87" t="s">
        <v>308</v>
      </c>
      <c r="C139" s="87"/>
      <c r="D139" s="87"/>
      <c r="E139" s="87"/>
      <c r="F139" s="87"/>
      <c r="G139" s="87"/>
      <c r="H139" s="87"/>
      <c r="I139" s="315"/>
      <c r="J139" s="87"/>
      <c r="K139" s="401"/>
      <c r="L139" s="401"/>
      <c r="M139" s="401"/>
      <c r="N139" s="401"/>
      <c r="O139" s="401"/>
      <c r="P139" s="401"/>
      <c r="Q139" s="401"/>
      <c r="R139" s="401"/>
      <c r="S139" s="401"/>
      <c r="T139" s="401"/>
      <c r="U139" s="401"/>
      <c r="V139" s="401"/>
      <c r="W139" s="401"/>
      <c r="X139" s="401"/>
      <c r="Y139" s="401"/>
      <c r="Z139" s="401"/>
      <c r="AA139" s="401"/>
      <c r="AB139" s="401"/>
      <c r="AC139" s="401"/>
      <c r="AD139" s="401"/>
      <c r="AE139" s="401"/>
    </row>
    <row r="140" spans="2:31">
      <c r="L140" s="5"/>
    </row>
    <row r="141" spans="2:31" ht="13">
      <c r="B141" s="666" t="s">
        <v>864</v>
      </c>
      <c r="C141" s="667"/>
      <c r="D141" s="667"/>
      <c r="E141" s="667"/>
      <c r="F141" s="667"/>
      <c r="G141" s="667"/>
      <c r="H141" s="667"/>
      <c r="I141" s="668"/>
      <c r="J141" s="667"/>
      <c r="K141" s="665" t="str">
        <f ca="1">IF('Ocena kondycji finansowej'!K409&gt;=0,"nie","tak")</f>
        <v>nie</v>
      </c>
      <c r="L141" s="665" t="str">
        <f ca="1">IF('Ocena kondycji finansowej'!L409&gt;=0,"nie","tak")</f>
        <v>nie</v>
      </c>
      <c r="M141" s="665" t="str">
        <f ca="1">IF('Ocena kondycji finansowej'!M409&gt;=0,"nie","tak")</f>
        <v>nie</v>
      </c>
      <c r="N141" s="665" t="str">
        <f ca="1">IF('Ocena kondycji finansowej'!N409&gt;=0,"nie","tak")</f>
        <v>nie</v>
      </c>
      <c r="O141" s="665" t="str">
        <f ca="1">IF('Ocena kondycji finansowej'!O409&gt;=0,"nie","tak")</f>
        <v>nie</v>
      </c>
      <c r="P141" s="665" t="str">
        <f ca="1">IF('Ocena kondycji finansowej'!P409&gt;=0,"nie","tak")</f>
        <v>nie</v>
      </c>
      <c r="Q141" s="665" t="str">
        <f ca="1">IF('Ocena kondycji finansowej'!Q409&gt;=0,"nie","tak")</f>
        <v>nie</v>
      </c>
      <c r="R141" s="665" t="str">
        <f ca="1">IF('Ocena kondycji finansowej'!R409&gt;=0,"nie","tak")</f>
        <v>nie</v>
      </c>
      <c r="S141" s="665" t="str">
        <f ca="1">IF('Ocena kondycji finansowej'!S409&gt;=0,"nie","tak")</f>
        <v>nie</v>
      </c>
      <c r="T141" s="665" t="str">
        <f ca="1">IF('Ocena kondycji finansowej'!T409&gt;=0,"nie","tak")</f>
        <v>nie</v>
      </c>
      <c r="U141" s="665" t="str">
        <f ca="1">IF('Ocena kondycji finansowej'!U409&gt;=0,"nie","tak")</f>
        <v>nie</v>
      </c>
      <c r="V141" s="665" t="str">
        <f ca="1">IF('Ocena kondycji finansowej'!V409&gt;=0,"nie","tak")</f>
        <v>nie</v>
      </c>
      <c r="W141" s="665" t="str">
        <f ca="1">IF('Ocena kondycji finansowej'!W409&gt;=0,"nie","tak")</f>
        <v>nie</v>
      </c>
      <c r="X141" s="665" t="str">
        <f ca="1">IF('Ocena kondycji finansowej'!X409&gt;=0,"nie","tak")</f>
        <v>nie</v>
      </c>
      <c r="Y141" s="665" t="str">
        <f ca="1">IF('Ocena kondycji finansowej'!Y409&gt;=0,"nie","tak")</f>
        <v>nie</v>
      </c>
      <c r="Z141" s="665" t="str">
        <f ca="1">IF('Ocena kondycji finansowej'!Z409&gt;=0,"nie","tak")</f>
        <v>nie</v>
      </c>
      <c r="AA141" s="665" t="str">
        <f ca="1">IF('Ocena kondycji finansowej'!AA409&gt;=0,"nie","tak")</f>
        <v>nie</v>
      </c>
      <c r="AB141" s="665" t="str">
        <f ca="1">IF('Ocena kondycji finansowej'!AB409&gt;=0,"nie","tak")</f>
        <v>nie</v>
      </c>
      <c r="AC141" s="665" t="str">
        <f ca="1">IF('Ocena kondycji finansowej'!AC409&gt;=0,"nie","tak")</f>
        <v>nie</v>
      </c>
      <c r="AD141" s="665" t="str">
        <f ca="1">IF('Ocena kondycji finansowej'!AD409&gt;=0,"nie","tak")</f>
        <v>nie</v>
      </c>
      <c r="AE141" s="665" t="str">
        <f ca="1">IF('Ocena kondycji finansowej'!AE409&gt;=0,"nie","tak")</f>
        <v>nie</v>
      </c>
    </row>
    <row r="142" spans="2:31"/>
    <row r="143" spans="2:31" hidden="1">
      <c r="B143" s="572" t="s">
        <v>782</v>
      </c>
      <c r="C143" s="573"/>
      <c r="D143" s="573"/>
      <c r="E143" s="573"/>
      <c r="F143" s="573"/>
      <c r="G143" s="573"/>
      <c r="H143" s="573"/>
      <c r="I143" s="573"/>
      <c r="J143" s="574"/>
      <c r="K143" s="574" t="str">
        <f>K134</f>
        <v>Uzupełnij dane</v>
      </c>
      <c r="L143" s="574" t="str">
        <f t="shared" ref="L143:Q143" si="472">L134</f>
        <v/>
      </c>
      <c r="M143" s="574" t="str">
        <f t="shared" si="472"/>
        <v/>
      </c>
      <c r="N143" s="574" t="str">
        <f t="shared" si="472"/>
        <v/>
      </c>
      <c r="O143" s="574" t="str">
        <f t="shared" si="472"/>
        <v/>
      </c>
      <c r="P143" s="574" t="str">
        <f t="shared" si="472"/>
        <v/>
      </c>
      <c r="Q143" s="574" t="str">
        <f t="shared" si="472"/>
        <v/>
      </c>
      <c r="R143" s="574" t="str">
        <f t="shared" ref="R143:AE143" si="473">R134</f>
        <v/>
      </c>
      <c r="S143" s="574" t="str">
        <f t="shared" si="473"/>
        <v/>
      </c>
      <c r="T143" s="574" t="str">
        <f t="shared" si="473"/>
        <v/>
      </c>
      <c r="U143" s="574" t="str">
        <f t="shared" si="473"/>
        <v/>
      </c>
      <c r="V143" s="574" t="str">
        <f t="shared" si="473"/>
        <v/>
      </c>
      <c r="W143" s="574" t="str">
        <f t="shared" si="473"/>
        <v/>
      </c>
      <c r="X143" s="574" t="str">
        <f t="shared" si="473"/>
        <v/>
      </c>
      <c r="Y143" s="574" t="str">
        <f t="shared" si="473"/>
        <v/>
      </c>
      <c r="Z143" s="574" t="str">
        <f t="shared" si="473"/>
        <v/>
      </c>
      <c r="AA143" s="574" t="str">
        <f t="shared" si="473"/>
        <v/>
      </c>
      <c r="AB143" s="574" t="str">
        <f t="shared" si="473"/>
        <v/>
      </c>
      <c r="AC143" s="574" t="str">
        <f t="shared" si="473"/>
        <v/>
      </c>
      <c r="AD143" s="574" t="str">
        <f t="shared" si="473"/>
        <v/>
      </c>
      <c r="AE143" s="574" t="str">
        <f t="shared" si="473"/>
        <v/>
      </c>
    </row>
    <row r="144" spans="2:31" hidden="1">
      <c r="B144" s="567" t="s">
        <v>766</v>
      </c>
      <c r="C144" s="568"/>
      <c r="D144" s="568"/>
      <c r="E144" s="568"/>
      <c r="F144" s="568"/>
      <c r="G144" s="568"/>
      <c r="H144" s="568"/>
      <c r="I144" s="569"/>
      <c r="J144" s="570"/>
      <c r="K144" s="571">
        <f>ROUND(K137,0)</f>
        <v>0</v>
      </c>
      <c r="L144" s="571">
        <f t="shared" ref="L144:Q144" si="474">ROUND(L137,0)</f>
        <v>0</v>
      </c>
      <c r="M144" s="571">
        <f t="shared" si="474"/>
        <v>0</v>
      </c>
      <c r="N144" s="571">
        <f t="shared" si="474"/>
        <v>0</v>
      </c>
      <c r="O144" s="571">
        <f t="shared" si="474"/>
        <v>0</v>
      </c>
      <c r="P144" s="571">
        <f t="shared" si="474"/>
        <v>0</v>
      </c>
      <c r="Q144" s="571">
        <f t="shared" si="474"/>
        <v>0</v>
      </c>
      <c r="R144" s="571">
        <f t="shared" ref="R144:AE144" si="475">ROUND(R137,0)</f>
        <v>0</v>
      </c>
      <c r="S144" s="571">
        <f t="shared" si="475"/>
        <v>0</v>
      </c>
      <c r="T144" s="571">
        <f t="shared" si="475"/>
        <v>0</v>
      </c>
      <c r="U144" s="571">
        <f t="shared" si="475"/>
        <v>0</v>
      </c>
      <c r="V144" s="571">
        <f t="shared" si="475"/>
        <v>0</v>
      </c>
      <c r="W144" s="571">
        <f t="shared" si="475"/>
        <v>0</v>
      </c>
      <c r="X144" s="571">
        <f t="shared" si="475"/>
        <v>0</v>
      </c>
      <c r="Y144" s="571">
        <f t="shared" si="475"/>
        <v>0</v>
      </c>
      <c r="Z144" s="571">
        <f t="shared" si="475"/>
        <v>0</v>
      </c>
      <c r="AA144" s="571">
        <f t="shared" si="475"/>
        <v>0</v>
      </c>
      <c r="AB144" s="571">
        <f t="shared" si="475"/>
        <v>0</v>
      </c>
      <c r="AC144" s="571">
        <f t="shared" si="475"/>
        <v>0</v>
      </c>
      <c r="AD144" s="571">
        <f t="shared" si="475"/>
        <v>0</v>
      </c>
      <c r="AE144" s="571">
        <f t="shared" si="475"/>
        <v>0</v>
      </c>
    </row>
    <row r="145" spans="2:31" hidden="1">
      <c r="B145" s="302"/>
      <c r="J145" s="558"/>
      <c r="K145" s="342"/>
      <c r="L145" s="342"/>
      <c r="M145" s="342"/>
      <c r="N145" s="342"/>
      <c r="O145" s="342"/>
      <c r="P145" s="342"/>
      <c r="Q145" s="342"/>
      <c r="R145" s="342"/>
      <c r="S145" s="342"/>
      <c r="T145" s="342"/>
      <c r="U145" s="342"/>
      <c r="V145" s="342"/>
      <c r="W145" s="342"/>
      <c r="X145" s="342"/>
      <c r="Y145" s="342"/>
      <c r="Z145" s="342"/>
      <c r="AA145" s="342"/>
      <c r="AB145" s="342"/>
      <c r="AC145" s="342"/>
      <c r="AD145" s="342"/>
      <c r="AE145" s="342"/>
    </row>
    <row r="146" spans="2:31" hidden="1">
      <c r="B146" s="302"/>
      <c r="J146" s="558"/>
      <c r="K146" s="342"/>
      <c r="L146" s="342"/>
      <c r="M146" s="342"/>
      <c r="N146" s="342"/>
      <c r="O146" s="342"/>
      <c r="P146" s="342"/>
      <c r="Q146" s="342"/>
      <c r="R146" s="342"/>
      <c r="S146" s="342"/>
      <c r="T146" s="342"/>
      <c r="U146" s="342"/>
      <c r="V146" s="342"/>
      <c r="W146" s="342"/>
      <c r="X146" s="342"/>
      <c r="Y146" s="342"/>
      <c r="Z146" s="342"/>
      <c r="AA146" s="342"/>
      <c r="AB146" s="342"/>
      <c r="AC146" s="342"/>
      <c r="AD146" s="342"/>
      <c r="AE146" s="342"/>
    </row>
    <row r="147" spans="2:31" hidden="1">
      <c r="B147" s="302"/>
      <c r="J147" s="558"/>
      <c r="K147" s="342"/>
      <c r="L147" s="342"/>
      <c r="M147" s="342"/>
      <c r="N147" s="342"/>
      <c r="O147" s="342"/>
      <c r="P147" s="342"/>
      <c r="Q147" s="342"/>
      <c r="R147" s="342"/>
      <c r="S147" s="342"/>
      <c r="T147" s="342"/>
      <c r="U147" s="342"/>
      <c r="V147" s="342"/>
      <c r="W147" s="342"/>
      <c r="X147" s="342"/>
      <c r="Y147" s="342"/>
      <c r="Z147" s="342"/>
      <c r="AA147" s="342"/>
      <c r="AB147" s="342"/>
      <c r="AC147" s="342"/>
      <c r="AD147" s="342"/>
      <c r="AE147" s="342"/>
    </row>
    <row r="148" spans="2:31" hidden="1">
      <c r="B148" s="302"/>
      <c r="J148" s="558"/>
      <c r="K148" s="342"/>
      <c r="L148" s="342"/>
      <c r="M148" s="342"/>
      <c r="N148" s="342"/>
      <c r="O148" s="342"/>
      <c r="P148" s="342"/>
      <c r="Q148" s="342"/>
      <c r="R148" s="342"/>
      <c r="S148" s="342"/>
      <c r="T148" s="342"/>
      <c r="U148" s="342"/>
      <c r="V148" s="342"/>
      <c r="W148" s="342"/>
      <c r="X148" s="342"/>
      <c r="Y148" s="342"/>
      <c r="Z148" s="342"/>
      <c r="AA148" s="342"/>
      <c r="AB148" s="342"/>
      <c r="AC148" s="342"/>
      <c r="AD148" s="342"/>
      <c r="AE148" s="342"/>
    </row>
    <row r="149" spans="2:31" hidden="1">
      <c r="B149" s="302"/>
      <c r="J149" s="558"/>
      <c r="K149" s="342"/>
      <c r="L149" s="342"/>
      <c r="M149" s="342"/>
      <c r="N149" s="342"/>
      <c r="O149" s="342"/>
      <c r="P149" s="342"/>
      <c r="Q149" s="342"/>
      <c r="R149" s="342"/>
      <c r="S149" s="342"/>
      <c r="T149" s="342"/>
      <c r="U149" s="342"/>
      <c r="V149" s="342"/>
      <c r="W149" s="342"/>
      <c r="X149" s="342"/>
      <c r="Y149" s="342"/>
      <c r="Z149" s="342"/>
      <c r="AA149" s="342"/>
      <c r="AB149" s="342"/>
      <c r="AC149" s="342"/>
      <c r="AD149" s="342"/>
      <c r="AE149" s="342"/>
    </row>
    <row r="150" spans="2:31" hidden="1">
      <c r="B150" s="302"/>
      <c r="J150" s="558"/>
      <c r="K150" s="342"/>
      <c r="L150" s="342"/>
      <c r="M150" s="342"/>
      <c r="N150" s="342"/>
      <c r="O150" s="342"/>
      <c r="P150" s="342"/>
      <c r="Q150" s="342"/>
      <c r="R150" s="342"/>
      <c r="S150" s="342"/>
      <c r="T150" s="342"/>
      <c r="U150" s="342"/>
      <c r="V150" s="342"/>
      <c r="W150" s="342"/>
      <c r="X150" s="342"/>
      <c r="Y150" s="342"/>
      <c r="Z150" s="342"/>
      <c r="AA150" s="342"/>
      <c r="AB150" s="342"/>
      <c r="AC150" s="342"/>
      <c r="AD150" s="342"/>
      <c r="AE150" s="342"/>
    </row>
    <row r="151" spans="2:31" hidden="1">
      <c r="B151" s="302"/>
      <c r="J151" s="558"/>
      <c r="K151" s="342"/>
      <c r="L151" s="342"/>
      <c r="M151" s="342"/>
      <c r="N151" s="342"/>
      <c r="O151" s="342"/>
      <c r="P151" s="342"/>
      <c r="Q151" s="342"/>
      <c r="R151" s="342"/>
      <c r="S151" s="342"/>
      <c r="T151" s="342"/>
      <c r="U151" s="342"/>
      <c r="V151" s="342"/>
      <c r="W151" s="342"/>
      <c r="X151" s="342"/>
      <c r="Y151" s="342"/>
      <c r="Z151" s="342"/>
      <c r="AA151" s="342"/>
      <c r="AB151" s="342"/>
      <c r="AC151" s="342"/>
      <c r="AD151" s="342"/>
      <c r="AE151" s="342"/>
    </row>
    <row r="152" spans="2:31" hidden="1">
      <c r="B152" s="1" t="s">
        <v>767</v>
      </c>
      <c r="K152" s="5">
        <f>ROUND(SUM(K145:K151),0)</f>
        <v>0</v>
      </c>
      <c r="L152" s="5">
        <f t="shared" ref="L152:Q152" si="476">ROUND(SUM(L145:L151),0)</f>
        <v>0</v>
      </c>
      <c r="M152" s="5">
        <f t="shared" si="476"/>
        <v>0</v>
      </c>
      <c r="N152" s="5">
        <f t="shared" si="476"/>
        <v>0</v>
      </c>
      <c r="O152" s="5">
        <f t="shared" si="476"/>
        <v>0</v>
      </c>
      <c r="P152" s="5">
        <f t="shared" si="476"/>
        <v>0</v>
      </c>
      <c r="Q152" s="5">
        <f t="shared" si="476"/>
        <v>0</v>
      </c>
      <c r="R152" s="5">
        <f t="shared" ref="R152:AE152" si="477">ROUND(SUM(R145:R151),0)</f>
        <v>0</v>
      </c>
      <c r="S152" s="5">
        <f t="shared" si="477"/>
        <v>0</v>
      </c>
      <c r="T152" s="5">
        <f t="shared" si="477"/>
        <v>0</v>
      </c>
      <c r="U152" s="5">
        <f t="shared" si="477"/>
        <v>0</v>
      </c>
      <c r="V152" s="5">
        <f t="shared" si="477"/>
        <v>0</v>
      </c>
      <c r="W152" s="5">
        <f t="shared" si="477"/>
        <v>0</v>
      </c>
      <c r="X152" s="5">
        <f t="shared" si="477"/>
        <v>0</v>
      </c>
      <c r="Y152" s="5">
        <f t="shared" si="477"/>
        <v>0</v>
      </c>
      <c r="Z152" s="5">
        <f t="shared" si="477"/>
        <v>0</v>
      </c>
      <c r="AA152" s="5">
        <f t="shared" si="477"/>
        <v>0</v>
      </c>
      <c r="AB152" s="5">
        <f t="shared" si="477"/>
        <v>0</v>
      </c>
      <c r="AC152" s="5">
        <f t="shared" si="477"/>
        <v>0</v>
      </c>
      <c r="AD152" s="5">
        <f t="shared" si="477"/>
        <v>0</v>
      </c>
      <c r="AE152" s="5">
        <f t="shared" si="477"/>
        <v>0</v>
      </c>
    </row>
    <row r="153" spans="2:31" hidden="1">
      <c r="B153" s="555" t="s">
        <v>768</v>
      </c>
      <c r="C153" s="555"/>
      <c r="D153" s="555"/>
      <c r="E153" s="555"/>
      <c r="F153" s="555"/>
      <c r="G153" s="555"/>
      <c r="H153" s="555"/>
      <c r="I153" s="556"/>
      <c r="J153" s="555"/>
      <c r="K153" s="557">
        <f>ROUND(K144-K152,0)</f>
        <v>0</v>
      </c>
      <c r="L153" s="557">
        <f t="shared" ref="L153:Q153" si="478">ROUND(L144-L152,0)</f>
        <v>0</v>
      </c>
      <c r="M153" s="557">
        <f t="shared" si="478"/>
        <v>0</v>
      </c>
      <c r="N153" s="557">
        <f t="shared" si="478"/>
        <v>0</v>
      </c>
      <c r="O153" s="557">
        <f t="shared" si="478"/>
        <v>0</v>
      </c>
      <c r="P153" s="557">
        <f t="shared" si="478"/>
        <v>0</v>
      </c>
      <c r="Q153" s="557">
        <f t="shared" si="478"/>
        <v>0</v>
      </c>
      <c r="R153" s="557">
        <f t="shared" ref="R153:AE153" si="479">ROUND(R144-R152,0)</f>
        <v>0</v>
      </c>
      <c r="S153" s="557">
        <f t="shared" si="479"/>
        <v>0</v>
      </c>
      <c r="T153" s="557">
        <f t="shared" si="479"/>
        <v>0</v>
      </c>
      <c r="U153" s="557">
        <f t="shared" si="479"/>
        <v>0</v>
      </c>
      <c r="V153" s="557">
        <f t="shared" si="479"/>
        <v>0</v>
      </c>
      <c r="W153" s="557">
        <f t="shared" si="479"/>
        <v>0</v>
      </c>
      <c r="X153" s="557">
        <f t="shared" si="479"/>
        <v>0</v>
      </c>
      <c r="Y153" s="557">
        <f t="shared" si="479"/>
        <v>0</v>
      </c>
      <c r="Z153" s="557">
        <f t="shared" si="479"/>
        <v>0</v>
      </c>
      <c r="AA153" s="557">
        <f t="shared" si="479"/>
        <v>0</v>
      </c>
      <c r="AB153" s="557">
        <f t="shared" si="479"/>
        <v>0</v>
      </c>
      <c r="AC153" s="557">
        <f t="shared" si="479"/>
        <v>0</v>
      </c>
      <c r="AD153" s="557">
        <f t="shared" si="479"/>
        <v>0</v>
      </c>
      <c r="AE153" s="557">
        <f t="shared" si="479"/>
        <v>0</v>
      </c>
    </row>
    <row r="155" spans="2:31" ht="12" hidden="1" customHeight="1">
      <c r="B155" s="188" t="s">
        <v>321</v>
      </c>
      <c r="J155" s="188"/>
      <c r="K155" s="725" t="s">
        <v>827</v>
      </c>
      <c r="L155" s="725"/>
      <c r="M155" s="725"/>
      <c r="N155" s="725"/>
      <c r="O155" s="725"/>
      <c r="P155" s="725"/>
      <c r="Q155" s="633"/>
      <c r="R155" s="633"/>
      <c r="S155" s="633"/>
      <c r="T155" s="633"/>
      <c r="U155" s="633"/>
      <c r="V155" s="633"/>
      <c r="W155" s="633"/>
      <c r="X155" s="633"/>
      <c r="Y155" s="633"/>
      <c r="Z155" s="633"/>
      <c r="AA155" s="633"/>
      <c r="AB155" s="633"/>
      <c r="AC155" s="633"/>
      <c r="AD155" s="633"/>
      <c r="AE155" s="633"/>
    </row>
    <row r="156" spans="2:31" hidden="1">
      <c r="B156" s="37" t="str">
        <f t="shared" ref="B156:B162" si="480">IF(ISBLANK(B145),"",B145)</f>
        <v/>
      </c>
      <c r="I156" s="1"/>
      <c r="J156" s="558"/>
      <c r="K156" s="553"/>
      <c r="L156" s="553"/>
      <c r="M156" s="553"/>
      <c r="N156" s="553"/>
      <c r="O156" s="553"/>
      <c r="P156" s="553"/>
      <c r="Q156" s="553"/>
      <c r="R156" s="553"/>
      <c r="S156" s="553"/>
      <c r="T156" s="553"/>
      <c r="U156" s="553"/>
      <c r="V156" s="553"/>
      <c r="W156" s="553"/>
      <c r="X156" s="553"/>
      <c r="Y156" s="553"/>
      <c r="Z156" s="553"/>
      <c r="AA156" s="553"/>
      <c r="AB156" s="553"/>
      <c r="AC156" s="553"/>
      <c r="AD156" s="553"/>
      <c r="AE156" s="553"/>
    </row>
    <row r="157" spans="2:31" hidden="1">
      <c r="B157" s="37" t="str">
        <f t="shared" si="480"/>
        <v/>
      </c>
      <c r="I157" s="1"/>
      <c r="J157" s="558"/>
      <c r="K157" s="553"/>
      <c r="L157" s="553"/>
      <c r="M157" s="553"/>
      <c r="N157" s="553"/>
      <c r="O157" s="553"/>
      <c r="P157" s="553"/>
      <c r="Q157" s="553"/>
      <c r="R157" s="553"/>
      <c r="S157" s="553"/>
      <c r="T157" s="553"/>
      <c r="U157" s="553"/>
      <c r="V157" s="553"/>
      <c r="W157" s="553"/>
      <c r="X157" s="553"/>
      <c r="Y157" s="553"/>
      <c r="Z157" s="553"/>
      <c r="AA157" s="553"/>
      <c r="AB157" s="553"/>
      <c r="AC157" s="553"/>
      <c r="AD157" s="553"/>
      <c r="AE157" s="553"/>
    </row>
    <row r="158" spans="2:31" hidden="1">
      <c r="B158" s="37" t="str">
        <f t="shared" si="480"/>
        <v/>
      </c>
      <c r="I158" s="1"/>
      <c r="J158" s="558"/>
      <c r="K158" s="553"/>
      <c r="L158" s="553"/>
      <c r="M158" s="553"/>
      <c r="N158" s="553"/>
      <c r="O158" s="553"/>
      <c r="P158" s="553"/>
      <c r="Q158" s="553"/>
      <c r="R158" s="553"/>
      <c r="S158" s="553"/>
      <c r="T158" s="553"/>
      <c r="U158" s="553"/>
      <c r="V158" s="553"/>
      <c r="W158" s="553"/>
      <c r="X158" s="553"/>
      <c r="Y158" s="553"/>
      <c r="Z158" s="553"/>
      <c r="AA158" s="553"/>
      <c r="AB158" s="553"/>
      <c r="AC158" s="553"/>
      <c r="AD158" s="553"/>
      <c r="AE158" s="553"/>
    </row>
    <row r="159" spans="2:31" hidden="1">
      <c r="B159" s="37" t="str">
        <f t="shared" si="480"/>
        <v/>
      </c>
      <c r="I159" s="1"/>
      <c r="J159" s="558"/>
      <c r="K159" s="553"/>
      <c r="L159" s="553"/>
      <c r="M159" s="553"/>
      <c r="N159" s="553"/>
      <c r="O159" s="553"/>
      <c r="P159" s="553"/>
      <c r="Q159" s="553"/>
      <c r="R159" s="553"/>
      <c r="S159" s="553"/>
      <c r="T159" s="553"/>
      <c r="U159" s="553"/>
      <c r="V159" s="553"/>
      <c r="W159" s="553"/>
      <c r="X159" s="553"/>
      <c r="Y159" s="553"/>
      <c r="Z159" s="553"/>
      <c r="AA159" s="553"/>
      <c r="AB159" s="553"/>
      <c r="AC159" s="553"/>
      <c r="AD159" s="553"/>
      <c r="AE159" s="553"/>
    </row>
    <row r="160" spans="2:31" hidden="1">
      <c r="B160" s="37" t="str">
        <f t="shared" si="480"/>
        <v/>
      </c>
      <c r="I160" s="1"/>
      <c r="J160" s="558"/>
      <c r="K160" s="553"/>
      <c r="L160" s="553"/>
      <c r="M160" s="553"/>
      <c r="N160" s="553"/>
      <c r="O160" s="553"/>
      <c r="P160" s="553"/>
      <c r="Q160" s="553"/>
      <c r="R160" s="553"/>
      <c r="S160" s="553"/>
      <c r="T160" s="553"/>
      <c r="U160" s="553"/>
      <c r="V160" s="553"/>
      <c r="W160" s="553"/>
      <c r="X160" s="553"/>
      <c r="Y160" s="553"/>
      <c r="Z160" s="553"/>
      <c r="AA160" s="553"/>
      <c r="AB160" s="553"/>
      <c r="AC160" s="553"/>
      <c r="AD160" s="553"/>
      <c r="AE160" s="553"/>
    </row>
    <row r="161" spans="2:37" hidden="1">
      <c r="B161" s="37" t="str">
        <f t="shared" si="480"/>
        <v/>
      </c>
      <c r="I161" s="1"/>
      <c r="J161" s="558"/>
      <c r="K161" s="553"/>
      <c r="L161" s="553"/>
      <c r="M161" s="553"/>
      <c r="N161" s="553"/>
      <c r="O161" s="553"/>
      <c r="P161" s="553"/>
      <c r="Q161" s="553"/>
      <c r="R161" s="553"/>
      <c r="S161" s="553"/>
      <c r="T161" s="553"/>
      <c r="U161" s="553"/>
      <c r="V161" s="553"/>
      <c r="W161" s="553"/>
      <c r="X161" s="553"/>
      <c r="Y161" s="553"/>
      <c r="Z161" s="553"/>
      <c r="AA161" s="553"/>
      <c r="AB161" s="553"/>
      <c r="AC161" s="553"/>
      <c r="AD161" s="553"/>
      <c r="AE161" s="553"/>
    </row>
    <row r="162" spans="2:37" hidden="1">
      <c r="B162" s="37" t="str">
        <f t="shared" si="480"/>
        <v/>
      </c>
      <c r="I162" s="1"/>
      <c r="J162" s="558"/>
      <c r="K162" s="553"/>
      <c r="L162" s="553"/>
      <c r="M162" s="553"/>
      <c r="N162" s="553"/>
      <c r="O162" s="553"/>
      <c r="P162" s="553"/>
      <c r="Q162" s="553"/>
      <c r="R162" s="553"/>
      <c r="S162" s="553"/>
      <c r="T162" s="553"/>
      <c r="U162" s="553"/>
      <c r="V162" s="553"/>
      <c r="W162" s="553"/>
      <c r="X162" s="553"/>
      <c r="Y162" s="553"/>
      <c r="Z162" s="553"/>
      <c r="AA162" s="553"/>
      <c r="AB162" s="553"/>
      <c r="AC162" s="553"/>
      <c r="AD162" s="553"/>
      <c r="AE162" s="553"/>
    </row>
    <row r="163" spans="2:37" hidden="1"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89"/>
      <c r="W163" s="89"/>
      <c r="X163" s="89"/>
      <c r="Y163" s="89"/>
      <c r="Z163" s="89"/>
      <c r="AA163" s="89"/>
      <c r="AB163" s="89"/>
      <c r="AC163" s="89"/>
      <c r="AD163" s="89"/>
      <c r="AE163" s="89"/>
    </row>
    <row r="164" spans="2:37" hidden="1">
      <c r="B164" s="188" t="s">
        <v>764</v>
      </c>
      <c r="J164" s="188"/>
      <c r="K164" s="631"/>
      <c r="L164" s="632"/>
      <c r="M164" s="632"/>
      <c r="N164" s="632"/>
      <c r="O164" s="632"/>
      <c r="P164" s="632"/>
      <c r="Q164" s="632"/>
      <c r="R164" s="632"/>
      <c r="S164" s="632"/>
      <c r="T164" s="632"/>
      <c r="U164" s="632"/>
      <c r="V164" s="632"/>
      <c r="W164" s="632"/>
      <c r="X164" s="632"/>
      <c r="Y164" s="632"/>
      <c r="Z164" s="632"/>
      <c r="AA164" s="632"/>
      <c r="AB164" s="632"/>
      <c r="AC164" s="632"/>
      <c r="AD164" s="632"/>
      <c r="AE164" s="632"/>
    </row>
    <row r="165" spans="2:37" hidden="1">
      <c r="B165" s="37" t="str">
        <f>IF(ISBLANK(B145),"",B145)</f>
        <v/>
      </c>
      <c r="I165" s="1"/>
      <c r="J165" s="558"/>
      <c r="K165" s="559">
        <f>ROUND(K156*K145,0)</f>
        <v>0</v>
      </c>
      <c r="L165" s="559">
        <f t="shared" ref="L165:Q165" si="481">ROUND(L156*L145,0)</f>
        <v>0</v>
      </c>
      <c r="M165" s="559">
        <f t="shared" si="481"/>
        <v>0</v>
      </c>
      <c r="N165" s="559">
        <f t="shared" si="481"/>
        <v>0</v>
      </c>
      <c r="O165" s="559">
        <f t="shared" si="481"/>
        <v>0</v>
      </c>
      <c r="P165" s="559">
        <f t="shared" si="481"/>
        <v>0</v>
      </c>
      <c r="Q165" s="559">
        <f t="shared" si="481"/>
        <v>0</v>
      </c>
      <c r="R165" s="559">
        <f t="shared" ref="R165:AE165" si="482">ROUND(R156*R145,0)</f>
        <v>0</v>
      </c>
      <c r="S165" s="559">
        <f t="shared" si="482"/>
        <v>0</v>
      </c>
      <c r="T165" s="559">
        <f t="shared" si="482"/>
        <v>0</v>
      </c>
      <c r="U165" s="559">
        <f t="shared" si="482"/>
        <v>0</v>
      </c>
      <c r="V165" s="559">
        <f t="shared" si="482"/>
        <v>0</v>
      </c>
      <c r="W165" s="559">
        <f t="shared" si="482"/>
        <v>0</v>
      </c>
      <c r="X165" s="559">
        <f t="shared" si="482"/>
        <v>0</v>
      </c>
      <c r="Y165" s="559">
        <f t="shared" si="482"/>
        <v>0</v>
      </c>
      <c r="Z165" s="559">
        <f t="shared" si="482"/>
        <v>0</v>
      </c>
      <c r="AA165" s="559">
        <f t="shared" si="482"/>
        <v>0</v>
      </c>
      <c r="AB165" s="559">
        <f t="shared" si="482"/>
        <v>0</v>
      </c>
      <c r="AC165" s="559">
        <f t="shared" si="482"/>
        <v>0</v>
      </c>
      <c r="AD165" s="559">
        <f t="shared" si="482"/>
        <v>0</v>
      </c>
      <c r="AE165" s="559">
        <f t="shared" si="482"/>
        <v>0</v>
      </c>
    </row>
    <row r="166" spans="2:37" hidden="1">
      <c r="B166" s="37" t="str">
        <f t="shared" ref="B166:B171" si="483">IF(ISBLANK(B146),"",B146)</f>
        <v/>
      </c>
      <c r="I166" s="1"/>
      <c r="J166" s="558"/>
      <c r="K166" s="559">
        <f t="shared" ref="K166:Q171" si="484">ROUND(K157*K146,0)</f>
        <v>0</v>
      </c>
      <c r="L166" s="559">
        <f t="shared" si="484"/>
        <v>0</v>
      </c>
      <c r="M166" s="559">
        <f t="shared" si="484"/>
        <v>0</v>
      </c>
      <c r="N166" s="559">
        <f t="shared" si="484"/>
        <v>0</v>
      </c>
      <c r="O166" s="559">
        <f t="shared" si="484"/>
        <v>0</v>
      </c>
      <c r="P166" s="559">
        <f t="shared" si="484"/>
        <v>0</v>
      </c>
      <c r="Q166" s="559">
        <f t="shared" si="484"/>
        <v>0</v>
      </c>
      <c r="R166" s="559">
        <f t="shared" ref="R166:AE166" si="485">ROUND(R157*R146,0)</f>
        <v>0</v>
      </c>
      <c r="S166" s="559">
        <f t="shared" si="485"/>
        <v>0</v>
      </c>
      <c r="T166" s="559">
        <f t="shared" si="485"/>
        <v>0</v>
      </c>
      <c r="U166" s="559">
        <f t="shared" si="485"/>
        <v>0</v>
      </c>
      <c r="V166" s="559">
        <f t="shared" si="485"/>
        <v>0</v>
      </c>
      <c r="W166" s="559">
        <f t="shared" si="485"/>
        <v>0</v>
      </c>
      <c r="X166" s="559">
        <f t="shared" si="485"/>
        <v>0</v>
      </c>
      <c r="Y166" s="559">
        <f t="shared" si="485"/>
        <v>0</v>
      </c>
      <c r="Z166" s="559">
        <f t="shared" si="485"/>
        <v>0</v>
      </c>
      <c r="AA166" s="559">
        <f t="shared" si="485"/>
        <v>0</v>
      </c>
      <c r="AB166" s="559">
        <f t="shared" si="485"/>
        <v>0</v>
      </c>
      <c r="AC166" s="559">
        <f t="shared" si="485"/>
        <v>0</v>
      </c>
      <c r="AD166" s="559">
        <f t="shared" si="485"/>
        <v>0</v>
      </c>
      <c r="AE166" s="559">
        <f t="shared" si="485"/>
        <v>0</v>
      </c>
    </row>
    <row r="167" spans="2:37" hidden="1">
      <c r="B167" s="37" t="str">
        <f t="shared" si="483"/>
        <v/>
      </c>
      <c r="I167" s="1"/>
      <c r="J167" s="558"/>
      <c r="K167" s="559">
        <f t="shared" si="484"/>
        <v>0</v>
      </c>
      <c r="L167" s="559">
        <f t="shared" si="484"/>
        <v>0</v>
      </c>
      <c r="M167" s="559">
        <f t="shared" si="484"/>
        <v>0</v>
      </c>
      <c r="N167" s="559">
        <f t="shared" si="484"/>
        <v>0</v>
      </c>
      <c r="O167" s="559">
        <f t="shared" si="484"/>
        <v>0</v>
      </c>
      <c r="P167" s="559">
        <f t="shared" si="484"/>
        <v>0</v>
      </c>
      <c r="Q167" s="559">
        <f t="shared" si="484"/>
        <v>0</v>
      </c>
      <c r="R167" s="559">
        <f t="shared" ref="R167:AE167" si="486">ROUND(R158*R147,0)</f>
        <v>0</v>
      </c>
      <c r="S167" s="559">
        <f t="shared" si="486"/>
        <v>0</v>
      </c>
      <c r="T167" s="559">
        <f t="shared" si="486"/>
        <v>0</v>
      </c>
      <c r="U167" s="559">
        <f t="shared" si="486"/>
        <v>0</v>
      </c>
      <c r="V167" s="559">
        <f t="shared" si="486"/>
        <v>0</v>
      </c>
      <c r="W167" s="559">
        <f t="shared" si="486"/>
        <v>0</v>
      </c>
      <c r="X167" s="559">
        <f t="shared" si="486"/>
        <v>0</v>
      </c>
      <c r="Y167" s="559">
        <f t="shared" si="486"/>
        <v>0</v>
      </c>
      <c r="Z167" s="559">
        <f t="shared" si="486"/>
        <v>0</v>
      </c>
      <c r="AA167" s="559">
        <f t="shared" si="486"/>
        <v>0</v>
      </c>
      <c r="AB167" s="559">
        <f t="shared" si="486"/>
        <v>0</v>
      </c>
      <c r="AC167" s="559">
        <f t="shared" si="486"/>
        <v>0</v>
      </c>
      <c r="AD167" s="559">
        <f t="shared" si="486"/>
        <v>0</v>
      </c>
      <c r="AE167" s="559">
        <f t="shared" si="486"/>
        <v>0</v>
      </c>
    </row>
    <row r="168" spans="2:37" hidden="1">
      <c r="B168" s="37" t="str">
        <f t="shared" si="483"/>
        <v/>
      </c>
      <c r="I168" s="1"/>
      <c r="J168" s="558"/>
      <c r="K168" s="559">
        <f t="shared" si="484"/>
        <v>0</v>
      </c>
      <c r="L168" s="559">
        <f t="shared" si="484"/>
        <v>0</v>
      </c>
      <c r="M168" s="559">
        <f t="shared" si="484"/>
        <v>0</v>
      </c>
      <c r="N168" s="559">
        <f t="shared" si="484"/>
        <v>0</v>
      </c>
      <c r="O168" s="559">
        <f t="shared" si="484"/>
        <v>0</v>
      </c>
      <c r="P168" s="559">
        <f t="shared" si="484"/>
        <v>0</v>
      </c>
      <c r="Q168" s="559">
        <f t="shared" si="484"/>
        <v>0</v>
      </c>
      <c r="R168" s="559">
        <f t="shared" ref="R168:AE168" si="487">ROUND(R159*R148,0)</f>
        <v>0</v>
      </c>
      <c r="S168" s="559">
        <f t="shared" si="487"/>
        <v>0</v>
      </c>
      <c r="T168" s="559">
        <f t="shared" si="487"/>
        <v>0</v>
      </c>
      <c r="U168" s="559">
        <f t="shared" si="487"/>
        <v>0</v>
      </c>
      <c r="V168" s="559">
        <f t="shared" si="487"/>
        <v>0</v>
      </c>
      <c r="W168" s="559">
        <f t="shared" si="487"/>
        <v>0</v>
      </c>
      <c r="X168" s="559">
        <f t="shared" si="487"/>
        <v>0</v>
      </c>
      <c r="Y168" s="559">
        <f t="shared" si="487"/>
        <v>0</v>
      </c>
      <c r="Z168" s="559">
        <f t="shared" si="487"/>
        <v>0</v>
      </c>
      <c r="AA168" s="559">
        <f t="shared" si="487"/>
        <v>0</v>
      </c>
      <c r="AB168" s="559">
        <f t="shared" si="487"/>
        <v>0</v>
      </c>
      <c r="AC168" s="559">
        <f t="shared" si="487"/>
        <v>0</v>
      </c>
      <c r="AD168" s="559">
        <f t="shared" si="487"/>
        <v>0</v>
      </c>
      <c r="AE168" s="559">
        <f t="shared" si="487"/>
        <v>0</v>
      </c>
    </row>
    <row r="169" spans="2:37" hidden="1">
      <c r="B169" s="37" t="str">
        <f t="shared" si="483"/>
        <v/>
      </c>
      <c r="I169" s="1"/>
      <c r="J169" s="558"/>
      <c r="K169" s="559">
        <f t="shared" si="484"/>
        <v>0</v>
      </c>
      <c r="L169" s="559">
        <f t="shared" si="484"/>
        <v>0</v>
      </c>
      <c r="M169" s="559">
        <f t="shared" si="484"/>
        <v>0</v>
      </c>
      <c r="N169" s="559">
        <f t="shared" si="484"/>
        <v>0</v>
      </c>
      <c r="O169" s="559">
        <f t="shared" si="484"/>
        <v>0</v>
      </c>
      <c r="P169" s="559">
        <f t="shared" si="484"/>
        <v>0</v>
      </c>
      <c r="Q169" s="559">
        <f t="shared" si="484"/>
        <v>0</v>
      </c>
      <c r="R169" s="559">
        <f t="shared" ref="R169:AE169" si="488">ROUND(R160*R149,0)</f>
        <v>0</v>
      </c>
      <c r="S169" s="559">
        <f t="shared" si="488"/>
        <v>0</v>
      </c>
      <c r="T169" s="559">
        <f t="shared" si="488"/>
        <v>0</v>
      </c>
      <c r="U169" s="559">
        <f t="shared" si="488"/>
        <v>0</v>
      </c>
      <c r="V169" s="559">
        <f t="shared" si="488"/>
        <v>0</v>
      </c>
      <c r="W169" s="559">
        <f t="shared" si="488"/>
        <v>0</v>
      </c>
      <c r="X169" s="559">
        <f t="shared" si="488"/>
        <v>0</v>
      </c>
      <c r="Y169" s="559">
        <f t="shared" si="488"/>
        <v>0</v>
      </c>
      <c r="Z169" s="559">
        <f t="shared" si="488"/>
        <v>0</v>
      </c>
      <c r="AA169" s="559">
        <f t="shared" si="488"/>
        <v>0</v>
      </c>
      <c r="AB169" s="559">
        <f t="shared" si="488"/>
        <v>0</v>
      </c>
      <c r="AC169" s="559">
        <f t="shared" si="488"/>
        <v>0</v>
      </c>
      <c r="AD169" s="559">
        <f t="shared" si="488"/>
        <v>0</v>
      </c>
      <c r="AE169" s="559">
        <f t="shared" si="488"/>
        <v>0</v>
      </c>
    </row>
    <row r="170" spans="2:37" hidden="1">
      <c r="B170" s="37" t="str">
        <f t="shared" si="483"/>
        <v/>
      </c>
      <c r="I170" s="1"/>
      <c r="J170" s="558"/>
      <c r="K170" s="559">
        <f t="shared" si="484"/>
        <v>0</v>
      </c>
      <c r="L170" s="559">
        <f t="shared" si="484"/>
        <v>0</v>
      </c>
      <c r="M170" s="559">
        <f t="shared" si="484"/>
        <v>0</v>
      </c>
      <c r="N170" s="559">
        <f t="shared" si="484"/>
        <v>0</v>
      </c>
      <c r="O170" s="559">
        <f t="shared" si="484"/>
        <v>0</v>
      </c>
      <c r="P170" s="559">
        <f t="shared" si="484"/>
        <v>0</v>
      </c>
      <c r="Q170" s="559">
        <f t="shared" si="484"/>
        <v>0</v>
      </c>
      <c r="R170" s="559">
        <f t="shared" ref="R170:AE170" si="489">ROUND(R161*R150,0)</f>
        <v>0</v>
      </c>
      <c r="S170" s="559">
        <f t="shared" si="489"/>
        <v>0</v>
      </c>
      <c r="T170" s="559">
        <f t="shared" si="489"/>
        <v>0</v>
      </c>
      <c r="U170" s="559">
        <f t="shared" si="489"/>
        <v>0</v>
      </c>
      <c r="V170" s="559">
        <f t="shared" si="489"/>
        <v>0</v>
      </c>
      <c r="W170" s="559">
        <f t="shared" si="489"/>
        <v>0</v>
      </c>
      <c r="X170" s="559">
        <f t="shared" si="489"/>
        <v>0</v>
      </c>
      <c r="Y170" s="559">
        <f t="shared" si="489"/>
        <v>0</v>
      </c>
      <c r="Z170" s="559">
        <f t="shared" si="489"/>
        <v>0</v>
      </c>
      <c r="AA170" s="559">
        <f t="shared" si="489"/>
        <v>0</v>
      </c>
      <c r="AB170" s="559">
        <f t="shared" si="489"/>
        <v>0</v>
      </c>
      <c r="AC170" s="559">
        <f t="shared" si="489"/>
        <v>0</v>
      </c>
      <c r="AD170" s="559">
        <f t="shared" si="489"/>
        <v>0</v>
      </c>
      <c r="AE170" s="559">
        <f t="shared" si="489"/>
        <v>0</v>
      </c>
    </row>
    <row r="171" spans="2:37" hidden="1">
      <c r="B171" s="37" t="str">
        <f t="shared" si="483"/>
        <v/>
      </c>
      <c r="I171" s="1"/>
      <c r="J171" s="558"/>
      <c r="K171" s="559">
        <f t="shared" si="484"/>
        <v>0</v>
      </c>
      <c r="L171" s="559">
        <f t="shared" si="484"/>
        <v>0</v>
      </c>
      <c r="M171" s="559">
        <f t="shared" si="484"/>
        <v>0</v>
      </c>
      <c r="N171" s="559">
        <f t="shared" si="484"/>
        <v>0</v>
      </c>
      <c r="O171" s="559">
        <f t="shared" si="484"/>
        <v>0</v>
      </c>
      <c r="P171" s="559">
        <f t="shared" si="484"/>
        <v>0</v>
      </c>
      <c r="Q171" s="559">
        <f t="shared" si="484"/>
        <v>0</v>
      </c>
      <c r="R171" s="559">
        <f t="shared" ref="R171:AE171" si="490">ROUND(R162*R151,0)</f>
        <v>0</v>
      </c>
      <c r="S171" s="559">
        <f t="shared" si="490"/>
        <v>0</v>
      </c>
      <c r="T171" s="559">
        <f t="shared" si="490"/>
        <v>0</v>
      </c>
      <c r="U171" s="559">
        <f t="shared" si="490"/>
        <v>0</v>
      </c>
      <c r="V171" s="559">
        <f t="shared" si="490"/>
        <v>0</v>
      </c>
      <c r="W171" s="559">
        <f t="shared" si="490"/>
        <v>0</v>
      </c>
      <c r="X171" s="559">
        <f t="shared" si="490"/>
        <v>0</v>
      </c>
      <c r="Y171" s="559">
        <f t="shared" si="490"/>
        <v>0</v>
      </c>
      <c r="Z171" s="559">
        <f t="shared" si="490"/>
        <v>0</v>
      </c>
      <c r="AA171" s="559">
        <f t="shared" si="490"/>
        <v>0</v>
      </c>
      <c r="AB171" s="559">
        <f t="shared" si="490"/>
        <v>0</v>
      </c>
      <c r="AC171" s="559">
        <f t="shared" si="490"/>
        <v>0</v>
      </c>
      <c r="AD171" s="559">
        <f t="shared" si="490"/>
        <v>0</v>
      </c>
      <c r="AE171" s="559">
        <f t="shared" si="490"/>
        <v>0</v>
      </c>
    </row>
    <row r="172" spans="2:37" hidden="1">
      <c r="B172" s="7" t="s">
        <v>316</v>
      </c>
      <c r="K172" s="554">
        <f t="shared" ref="K172:Q172" si="491">SUM(K165:K171)</f>
        <v>0</v>
      </c>
      <c r="L172" s="554">
        <f t="shared" si="491"/>
        <v>0</v>
      </c>
      <c r="M172" s="554">
        <f t="shared" si="491"/>
        <v>0</v>
      </c>
      <c r="N172" s="554">
        <f t="shared" si="491"/>
        <v>0</v>
      </c>
      <c r="O172" s="554">
        <f t="shared" si="491"/>
        <v>0</v>
      </c>
      <c r="P172" s="554">
        <f t="shared" si="491"/>
        <v>0</v>
      </c>
      <c r="Q172" s="554">
        <f t="shared" si="491"/>
        <v>0</v>
      </c>
      <c r="R172" s="554">
        <f t="shared" ref="R172:AE172" si="492">SUM(R165:R171)</f>
        <v>0</v>
      </c>
      <c r="S172" s="554">
        <f t="shared" si="492"/>
        <v>0</v>
      </c>
      <c r="T172" s="554">
        <f t="shared" si="492"/>
        <v>0</v>
      </c>
      <c r="U172" s="554">
        <f t="shared" si="492"/>
        <v>0</v>
      </c>
      <c r="V172" s="554">
        <f t="shared" si="492"/>
        <v>0</v>
      </c>
      <c r="W172" s="554">
        <f t="shared" si="492"/>
        <v>0</v>
      </c>
      <c r="X172" s="554">
        <f t="shared" si="492"/>
        <v>0</v>
      </c>
      <c r="Y172" s="554">
        <f t="shared" si="492"/>
        <v>0</v>
      </c>
      <c r="Z172" s="554">
        <f t="shared" si="492"/>
        <v>0</v>
      </c>
      <c r="AA172" s="554">
        <f t="shared" si="492"/>
        <v>0</v>
      </c>
      <c r="AB172" s="554">
        <f t="shared" si="492"/>
        <v>0</v>
      </c>
      <c r="AC172" s="554">
        <f t="shared" si="492"/>
        <v>0</v>
      </c>
      <c r="AD172" s="554">
        <f t="shared" si="492"/>
        <v>0</v>
      </c>
      <c r="AE172" s="554">
        <f t="shared" si="492"/>
        <v>0</v>
      </c>
    </row>
    <row r="175" spans="2:37" ht="14.5">
      <c r="B175" s="621" t="s">
        <v>39</v>
      </c>
      <c r="C175" s="622"/>
      <c r="D175" s="622"/>
      <c r="E175" s="623"/>
      <c r="F175" s="622"/>
      <c r="G175" s="622"/>
      <c r="H175" s="622"/>
      <c r="I175" s="622"/>
      <c r="J175" s="622"/>
      <c r="K175" s="622"/>
      <c r="L175" s="622"/>
      <c r="M175" s="622"/>
      <c r="N175" s="622"/>
      <c r="O175" s="622"/>
      <c r="P175" s="622"/>
      <c r="Q175" s="622"/>
      <c r="R175" s="622"/>
      <c r="S175" s="622"/>
      <c r="T175" s="622"/>
      <c r="U175" s="622"/>
      <c r="V175" s="622"/>
      <c r="W175" s="622"/>
      <c r="X175" s="622"/>
      <c r="Y175" s="622"/>
      <c r="Z175" s="622"/>
      <c r="AA175" s="622"/>
      <c r="AB175" s="622"/>
      <c r="AC175" s="622"/>
      <c r="AD175" s="622"/>
      <c r="AE175" s="622"/>
      <c r="AF175"/>
      <c r="AG175"/>
      <c r="AH175"/>
      <c r="AI175"/>
      <c r="AJ175"/>
      <c r="AK175"/>
    </row>
    <row r="176" spans="2:37" ht="4" customHeight="1">
      <c r="E176" s="254"/>
      <c r="I176" s="1"/>
      <c r="AF176"/>
      <c r="AG176"/>
      <c r="AH176"/>
      <c r="AI176"/>
      <c r="AJ176"/>
      <c r="AK176"/>
    </row>
    <row r="177" spans="2:37" ht="15" customHeight="1">
      <c r="B177" s="616" t="str">
        <f>IF(Okres_Prognozy&gt;10,"Uwaga! Okres prognozy przekracza 10 lat. Należy uzasadnić przyjęty okres prognozy","")</f>
        <v/>
      </c>
      <c r="E177" s="254"/>
      <c r="I177" s="1"/>
      <c r="AF177"/>
      <c r="AG177"/>
      <c r="AH177"/>
      <c r="AI177"/>
      <c r="AJ177"/>
      <c r="AK177"/>
    </row>
    <row r="178" spans="2:37" ht="4" customHeight="1">
      <c r="E178" s="254"/>
      <c r="I178" s="1"/>
      <c r="AF178"/>
      <c r="AG178"/>
      <c r="AH178"/>
      <c r="AI178"/>
      <c r="AJ178"/>
      <c r="AK178"/>
    </row>
    <row r="179" spans="2:37" ht="409.5" customHeight="1">
      <c r="B179" s="709"/>
      <c r="C179" s="709"/>
      <c r="D179" s="709"/>
      <c r="E179" s="709"/>
      <c r="F179" s="709"/>
      <c r="G179" s="709"/>
      <c r="H179" s="709"/>
      <c r="I179" s="709"/>
      <c r="J179" s="709"/>
      <c r="K179" s="709"/>
      <c r="L179" s="709"/>
      <c r="M179" s="709"/>
      <c r="N179" s="709"/>
      <c r="O179" s="709"/>
      <c r="P179" s="709"/>
      <c r="Q179" s="709"/>
      <c r="R179" s="709"/>
      <c r="S179" s="709"/>
      <c r="T179" s="709"/>
      <c r="U179" s="709"/>
      <c r="V179" s="709"/>
      <c r="W179" s="709"/>
      <c r="X179" s="709"/>
      <c r="Y179" s="709"/>
      <c r="Z179" s="709"/>
      <c r="AA179" s="709"/>
      <c r="AB179" s="709"/>
      <c r="AC179" s="709"/>
      <c r="AD179" s="709"/>
      <c r="AE179" s="709"/>
      <c r="AF179"/>
      <c r="AG179"/>
      <c r="AH179"/>
      <c r="AI179"/>
      <c r="AJ179"/>
      <c r="AK179"/>
    </row>
    <row r="180" spans="2:37" ht="409.5" customHeight="1">
      <c r="B180" s="710"/>
      <c r="C180" s="710"/>
      <c r="D180" s="710"/>
      <c r="E180" s="710"/>
      <c r="F180" s="710"/>
      <c r="G180" s="710"/>
      <c r="H180" s="710"/>
      <c r="I180" s="710"/>
      <c r="J180" s="710"/>
      <c r="K180" s="710"/>
      <c r="L180" s="710"/>
      <c r="M180" s="710"/>
      <c r="N180" s="710"/>
      <c r="O180" s="710"/>
      <c r="P180" s="710"/>
      <c r="Q180" s="710"/>
      <c r="R180" s="710"/>
      <c r="S180" s="710"/>
      <c r="T180" s="710"/>
      <c r="U180" s="710"/>
      <c r="V180" s="710"/>
      <c r="W180" s="710"/>
      <c r="X180" s="710"/>
      <c r="Y180" s="710"/>
      <c r="Z180" s="710"/>
      <c r="AA180" s="710"/>
      <c r="AB180" s="710"/>
      <c r="AC180" s="710"/>
      <c r="AD180" s="710"/>
      <c r="AE180" s="710"/>
      <c r="AF180"/>
      <c r="AG180"/>
      <c r="AH180"/>
      <c r="AI180"/>
      <c r="AJ180"/>
      <c r="AK180"/>
    </row>
    <row r="181" spans="2:37" ht="14.5">
      <c r="B181" s="11"/>
    </row>
  </sheetData>
  <sheetProtection algorithmName="SHA-512" hashValue="mvYAzePeg4utdKCZdR2DdKggm3mB4FJWox5kc2zAwXlDG9tDUHqbIrRpoaBKcD8Sf+mDCCQ/jg4npC+axfw0Yg==" saltValue="fGvaMizRRxBwtoNFsureZA==" spinCount="100000" sheet="1" objects="1" scenarios="1"/>
  <mergeCells count="3">
    <mergeCell ref="B2:AE3"/>
    <mergeCell ref="B179:AE180"/>
    <mergeCell ref="K155:P155"/>
  </mergeCells>
  <conditionalFormatting sqref="K16:AE16 K22:AE22 K34:AE35 K43:AE44 K53:AE54 K63:AE64">
    <cfRule type="expression" dxfId="54" priority="21">
      <formula>AND(K$12&gt;Koniec_Projekt,K$12&lt;=Koniec)</formula>
    </cfRule>
  </conditionalFormatting>
  <conditionalFormatting sqref="K16:AE16 K22:AE22 K34:AE35 K43:AE44 K53:AE54 K63:AE64">
    <cfRule type="expression" dxfId="53" priority="23">
      <formula>K$12&lt;=Koniec_Projekt</formula>
    </cfRule>
  </conditionalFormatting>
  <conditionalFormatting sqref="K37:AE37 K46:AE47 K56:AE57 K66:AE66 K101:AE101 K130:AE130">
    <cfRule type="cellIs" dxfId="52" priority="27" operator="lessThan">
      <formula>0</formula>
    </cfRule>
  </conditionalFormatting>
  <conditionalFormatting sqref="K74:AE74 K80:AE80 K86:AE86 K98:AE99 K107:AE108 K117:AE118 K127:AE128 K136:AE137 K139:AE139">
    <cfRule type="expression" dxfId="51" priority="18">
      <formula>AND(K$12&gt;Koniec_Projekt,K$12&lt;=Koniec)</formula>
    </cfRule>
    <cfRule type="expression" dxfId="50" priority="19">
      <formula>AND(K$12&gt;=Poczatek,K$12&lt;=Koniec_Projekt)</formula>
    </cfRule>
  </conditionalFormatting>
  <conditionalFormatting sqref="K80:AE80">
    <cfRule type="expression" dxfId="49" priority="24">
      <formula>K80&gt;K79</formula>
    </cfRule>
  </conditionalFormatting>
  <conditionalFormatting sqref="K110:AE111">
    <cfRule type="cellIs" dxfId="48" priority="5" operator="lessThan">
      <formula>0</formula>
    </cfRule>
  </conditionalFormatting>
  <conditionalFormatting sqref="K120:AE121">
    <cfRule type="cellIs" dxfId="47" priority="4" operator="lessThan">
      <formula>0</formula>
    </cfRule>
  </conditionalFormatting>
  <conditionalFormatting sqref="K138:AE138">
    <cfRule type="cellIs" dxfId="46" priority="26" operator="lessThan">
      <formula>0</formula>
    </cfRule>
  </conditionalFormatting>
  <conditionalFormatting sqref="K145:AE151">
    <cfRule type="expression" dxfId="45" priority="14">
      <formula>AND(K$12&gt;Koniec_Projekt,K$12&lt;=Koniec)</formula>
    </cfRule>
    <cfRule type="expression" dxfId="44" priority="15">
      <formula>AND(K$12&gt;=Poczatek,K$12&lt;=Koniec_Projekt)</formula>
    </cfRule>
  </conditionalFormatting>
  <conditionalFormatting sqref="K153:AE153">
    <cfRule type="cellIs" dxfId="43" priority="16" operator="lessThan">
      <formula>0</formula>
    </cfRule>
  </conditionalFormatting>
  <conditionalFormatting sqref="K156:AE162">
    <cfRule type="expression" dxfId="42" priority="12">
      <formula>AND(OR(K$12&lt;Poczatek,K$12&gt;Koniec_Projekt),K156&gt;0)</formula>
    </cfRule>
    <cfRule type="expression" dxfId="41" priority="13">
      <formula>AND(K$12&gt;=Poczatek,K$12&lt;=Koniec_Projekt)</formula>
    </cfRule>
  </conditionalFormatting>
  <conditionalFormatting sqref="K165:AE171">
    <cfRule type="cellIs" dxfId="40" priority="7" operator="equal">
      <formula>0</formula>
    </cfRule>
  </conditionalFormatting>
  <conditionalFormatting sqref="B177:AE177">
    <cfRule type="expression" dxfId="39" priority="3">
      <formula>Okres_Prognozy&gt;10</formula>
    </cfRule>
  </conditionalFormatting>
  <conditionalFormatting sqref="K141:AE141">
    <cfRule type="containsText" dxfId="38" priority="1" operator="containsText" text="nie">
      <formula>NOT(ISERROR(SEARCH("nie",K141)))</formula>
    </cfRule>
    <cfRule type="containsText" dxfId="37" priority="2" operator="containsText" text="tak">
      <formula>NOT(ISERROR(SEARCH("tak",K141)))</formula>
    </cfRule>
  </conditionalFormatting>
  <dataValidations disablePrompts="1" count="2">
    <dataValidation type="custom" allowBlank="1" showErrorMessage="1" errorTitle="Nieprawidłowa wartość" error="Wprowadzona wartość dopłaty jest zbyt wysoka!" sqref="K80:AE80" xr:uid="{00000000-0002-0000-0900-000000000000}">
      <formula1>K80&lt;=K79</formula1>
    </dataValidation>
    <dataValidation type="custom" allowBlank="1" showInputMessage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K156:AE162" xr:uid="{C055D591-4384-4DF4-AD4A-C7A5163419D9}">
      <formula1>AND(_xlfn.SINGLE(LataProjekcji)&gt;=Poczatek,_xlfn.SINGLE(LataProjekcji)&lt;=Koniec_Projekt,K156&gt;0,K156&lt;=1,ISNUMBER(K156))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fitToHeight="0" orientation="landscape" r:id="rId1"/>
  <headerFooter>
    <oddHeader>&amp;A</oddHeader>
    <oddFooter>&amp;L&amp;F&amp;CStrona &amp;P z &amp;N&amp;RData i godzina wydruku: &amp;D &amp;T</oddFooter>
  </headerFooter>
  <rowBreaks count="5" manualBreakCount="5">
    <brk id="40" min="1" max="23" man="1"/>
    <brk id="69" min="1" max="23" man="1"/>
    <brk id="104" min="1" max="23" man="1"/>
    <brk id="133" min="1" max="23" man="1"/>
    <brk id="18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770" r:id="rId4" name="Group Box 1242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82550</xdr:rowOff>
                  </from>
                  <to>
                    <xdr:col>16</xdr:col>
                    <xdr:colOff>260350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CD70-3CC2-48AB-BD84-66C7F32DDDC8}">
  <sheetPr codeName="Arkusz16">
    <tabColor rgb="FF92D050"/>
    <pageSetUpPr fitToPage="1"/>
  </sheetPr>
  <dimension ref="A1:AN140"/>
  <sheetViews>
    <sheetView showGridLines="0" zoomScaleNormal="100" workbookViewId="0"/>
  </sheetViews>
  <sheetFormatPr defaultColWidth="0" defaultRowHeight="12" zeroHeight="1"/>
  <cols>
    <col min="1" max="1" width="2.77734375" customWidth="1"/>
    <col min="2" max="2" width="64.77734375" style="1" bestFit="1" customWidth="1"/>
    <col min="3" max="10" width="4.77734375" style="1" hidden="1" customWidth="1"/>
    <col min="11" max="31" width="12.77734375" style="1" customWidth="1"/>
    <col min="32" max="32" width="2.77734375" style="1" customWidth="1"/>
    <col min="33" max="33" width="9.33203125" style="1" hidden="1" customWidth="1"/>
    <col min="34" max="34" width="11.33203125" style="1" hidden="1" customWidth="1"/>
    <col min="35" max="35" width="9.33203125" style="1" hidden="1" customWidth="1"/>
    <col min="36" max="16384" width="9.33203125" style="1" hidden="1"/>
  </cols>
  <sheetData>
    <row r="1" spans="2:33"/>
    <row r="2" spans="2:33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2:33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4.5">
      <c r="B13" s="32" t="s">
        <v>660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1"/>
      <c r="AG13" s="361"/>
    </row>
    <row r="14" spans="2:33" ht="4" customHeight="1"/>
    <row r="15" spans="2:33" ht="12" customHeight="1">
      <c r="B15" s="98" t="s">
        <v>76</v>
      </c>
      <c r="C15" s="98"/>
      <c r="D15" s="98"/>
      <c r="E15" s="98"/>
      <c r="F15" s="98"/>
      <c r="G15" s="98"/>
      <c r="H15" s="98"/>
      <c r="I15" s="98"/>
      <c r="J15" s="98"/>
      <c r="K15" s="97">
        <f ca="1">K16+K17</f>
        <v>0</v>
      </c>
      <c r="L15" s="97">
        <f t="shared" ref="L15:T15" ca="1" si="1">L16+L17</f>
        <v>0</v>
      </c>
      <c r="M15" s="97">
        <f t="shared" ca="1" si="1"/>
        <v>0</v>
      </c>
      <c r="N15" s="97">
        <f t="shared" ca="1" si="1"/>
        <v>0</v>
      </c>
      <c r="O15" s="97">
        <f t="shared" ca="1" si="1"/>
        <v>0</v>
      </c>
      <c r="P15" s="97">
        <f t="shared" ca="1" si="1"/>
        <v>0</v>
      </c>
      <c r="Q15" s="97">
        <f t="shared" ca="1" si="1"/>
        <v>0</v>
      </c>
      <c r="R15" s="97">
        <f t="shared" ca="1" si="1"/>
        <v>0</v>
      </c>
      <c r="S15" s="97">
        <f t="shared" ca="1" si="1"/>
        <v>0</v>
      </c>
      <c r="T15" s="97">
        <f t="shared" ca="1" si="1"/>
        <v>0</v>
      </c>
      <c r="U15" s="97">
        <f t="shared" ref="U15" ca="1" si="2">U16+U17</f>
        <v>0</v>
      </c>
      <c r="V15" s="97">
        <f t="shared" ref="V15" ca="1" si="3">V16+V17</f>
        <v>0</v>
      </c>
      <c r="W15" s="97">
        <f t="shared" ref="W15" ca="1" si="4">W16+W17</f>
        <v>0</v>
      </c>
      <c r="X15" s="97">
        <f t="shared" ref="X15:AE15" ca="1" si="5">X16+X17</f>
        <v>0</v>
      </c>
      <c r="Y15" s="97">
        <f t="shared" ca="1" si="5"/>
        <v>0</v>
      </c>
      <c r="Z15" s="97">
        <f t="shared" ca="1" si="5"/>
        <v>0</v>
      </c>
      <c r="AA15" s="97">
        <f t="shared" ca="1" si="5"/>
        <v>0</v>
      </c>
      <c r="AB15" s="97">
        <f t="shared" ca="1" si="5"/>
        <v>0</v>
      </c>
      <c r="AC15" s="97">
        <f t="shared" ca="1" si="5"/>
        <v>0</v>
      </c>
      <c r="AD15" s="97">
        <f t="shared" ca="1" si="5"/>
        <v>0</v>
      </c>
      <c r="AE15" s="97">
        <f t="shared" ca="1" si="5"/>
        <v>0</v>
      </c>
    </row>
    <row r="16" spans="2:33">
      <c r="B16" s="442" t="s">
        <v>78</v>
      </c>
      <c r="C16" s="442"/>
      <c r="D16" s="442"/>
      <c r="E16" s="442"/>
      <c r="F16" s="442"/>
      <c r="G16" s="442"/>
      <c r="H16" s="442"/>
      <c r="I16" s="442"/>
      <c r="J16" s="442"/>
      <c r="K16" s="443">
        <f ca="1">K20+K24+K28+K32+K36+K40+K44+K48</f>
        <v>0</v>
      </c>
      <c r="L16" s="443">
        <f t="shared" ref="L16:T16" ca="1" si="6">L20+L24+L28+L32+L36+L40+L44+L48</f>
        <v>0</v>
      </c>
      <c r="M16" s="443">
        <f t="shared" ca="1" si="6"/>
        <v>0</v>
      </c>
      <c r="N16" s="443">
        <f t="shared" ca="1" si="6"/>
        <v>0</v>
      </c>
      <c r="O16" s="443">
        <f t="shared" ca="1" si="6"/>
        <v>0</v>
      </c>
      <c r="P16" s="443">
        <f t="shared" ca="1" si="6"/>
        <v>0</v>
      </c>
      <c r="Q16" s="443">
        <f t="shared" ca="1" si="6"/>
        <v>0</v>
      </c>
      <c r="R16" s="443">
        <f t="shared" ca="1" si="6"/>
        <v>0</v>
      </c>
      <c r="S16" s="443">
        <f t="shared" ca="1" si="6"/>
        <v>0</v>
      </c>
      <c r="T16" s="443">
        <f t="shared" ca="1" si="6"/>
        <v>0</v>
      </c>
      <c r="U16" s="443">
        <f t="shared" ref="U16:X16" ca="1" si="7">U20+U24+U28+U32+U36+U40+U44+U48</f>
        <v>0</v>
      </c>
      <c r="V16" s="443">
        <f t="shared" ca="1" si="7"/>
        <v>0</v>
      </c>
      <c r="W16" s="443">
        <f t="shared" ca="1" si="7"/>
        <v>0</v>
      </c>
      <c r="X16" s="443">
        <f t="shared" ca="1" si="7"/>
        <v>0</v>
      </c>
      <c r="Y16" s="443">
        <f t="shared" ref="Y16:AE16" ca="1" si="8">Y20+Y24+Y28+Y32+Y36+Y40+Y44+Y48</f>
        <v>0</v>
      </c>
      <c r="Z16" s="443">
        <f t="shared" ca="1" si="8"/>
        <v>0</v>
      </c>
      <c r="AA16" s="443">
        <f t="shared" ca="1" si="8"/>
        <v>0</v>
      </c>
      <c r="AB16" s="443">
        <f t="shared" ca="1" si="8"/>
        <v>0</v>
      </c>
      <c r="AC16" s="443">
        <f t="shared" ca="1" si="8"/>
        <v>0</v>
      </c>
      <c r="AD16" s="443">
        <f t="shared" ca="1" si="8"/>
        <v>0</v>
      </c>
      <c r="AE16" s="443">
        <f t="shared" ca="1" si="8"/>
        <v>0</v>
      </c>
    </row>
    <row r="17" spans="2:40">
      <c r="B17" s="444" t="s">
        <v>79</v>
      </c>
      <c r="C17" s="444"/>
      <c r="D17" s="444"/>
      <c r="E17" s="444"/>
      <c r="F17" s="444"/>
      <c r="G17" s="444"/>
      <c r="H17" s="444"/>
      <c r="I17" s="444"/>
      <c r="J17" s="444"/>
      <c r="K17" s="445">
        <f ca="1">K21+K25+K29+K33+K37+K41+K45+K49</f>
        <v>0</v>
      </c>
      <c r="L17" s="445">
        <f t="shared" ref="L17:T17" ca="1" si="9">L21+L25+L29+L33+L37+L41+L45+L49</f>
        <v>0</v>
      </c>
      <c r="M17" s="445">
        <f t="shared" ca="1" si="9"/>
        <v>0</v>
      </c>
      <c r="N17" s="445">
        <f t="shared" ca="1" si="9"/>
        <v>0</v>
      </c>
      <c r="O17" s="445">
        <f t="shared" ca="1" si="9"/>
        <v>0</v>
      </c>
      <c r="P17" s="445">
        <f t="shared" ca="1" si="9"/>
        <v>0</v>
      </c>
      <c r="Q17" s="445">
        <f t="shared" ca="1" si="9"/>
        <v>0</v>
      </c>
      <c r="R17" s="445">
        <f t="shared" ca="1" si="9"/>
        <v>0</v>
      </c>
      <c r="S17" s="445">
        <f t="shared" ca="1" si="9"/>
        <v>0</v>
      </c>
      <c r="T17" s="445">
        <f t="shared" ca="1" si="9"/>
        <v>0</v>
      </c>
      <c r="U17" s="445">
        <f t="shared" ref="U17:X17" ca="1" si="10">U21+U25+U29+U33+U37+U41+U45+U49</f>
        <v>0</v>
      </c>
      <c r="V17" s="445">
        <f t="shared" ca="1" si="10"/>
        <v>0</v>
      </c>
      <c r="W17" s="445">
        <f t="shared" ca="1" si="10"/>
        <v>0</v>
      </c>
      <c r="X17" s="445">
        <f t="shared" ca="1" si="10"/>
        <v>0</v>
      </c>
      <c r="Y17" s="445">
        <f t="shared" ref="Y17:AE17" ca="1" si="11">Y21+Y25+Y29+Y33+Y37+Y41+Y45+Y49</f>
        <v>0</v>
      </c>
      <c r="Z17" s="445">
        <f t="shared" ca="1" si="11"/>
        <v>0</v>
      </c>
      <c r="AA17" s="445">
        <f t="shared" ca="1" si="11"/>
        <v>0</v>
      </c>
      <c r="AB17" s="445">
        <f t="shared" ca="1" si="11"/>
        <v>0</v>
      </c>
      <c r="AC17" s="445">
        <f t="shared" ca="1" si="11"/>
        <v>0</v>
      </c>
      <c r="AD17" s="445">
        <f t="shared" ca="1" si="11"/>
        <v>0</v>
      </c>
      <c r="AE17" s="445">
        <f t="shared" ca="1" si="11"/>
        <v>0</v>
      </c>
    </row>
    <row r="18" spans="2:40" ht="4" customHeight="1"/>
    <row r="19" spans="2:40" ht="12" customHeight="1">
      <c r="B19" s="348" t="s">
        <v>77</v>
      </c>
      <c r="C19" s="348"/>
      <c r="D19" s="348"/>
      <c r="E19" s="348"/>
      <c r="F19" s="348"/>
      <c r="G19" s="348"/>
      <c r="H19" s="348"/>
      <c r="I19" s="348"/>
      <c r="J19" s="348"/>
      <c r="K19" s="349">
        <f t="shared" ref="K19:T19" si="12">SUM(K20:K21)</f>
        <v>0</v>
      </c>
      <c r="L19" s="349">
        <f t="shared" si="12"/>
        <v>0</v>
      </c>
      <c r="M19" s="349">
        <f t="shared" si="12"/>
        <v>0</v>
      </c>
      <c r="N19" s="349">
        <f t="shared" si="12"/>
        <v>0</v>
      </c>
      <c r="O19" s="349">
        <f t="shared" si="12"/>
        <v>0</v>
      </c>
      <c r="P19" s="349">
        <f t="shared" si="12"/>
        <v>0</v>
      </c>
      <c r="Q19" s="349">
        <f t="shared" si="12"/>
        <v>0</v>
      </c>
      <c r="R19" s="349">
        <f t="shared" si="12"/>
        <v>0</v>
      </c>
      <c r="S19" s="349">
        <f t="shared" si="12"/>
        <v>0</v>
      </c>
      <c r="T19" s="349">
        <f t="shared" si="12"/>
        <v>0</v>
      </c>
      <c r="U19" s="349">
        <f t="shared" ref="U19:X19" si="13">SUM(U20:U21)</f>
        <v>0</v>
      </c>
      <c r="V19" s="349">
        <f t="shared" si="13"/>
        <v>0</v>
      </c>
      <c r="W19" s="349">
        <f t="shared" si="13"/>
        <v>0</v>
      </c>
      <c r="X19" s="349">
        <f t="shared" si="13"/>
        <v>0</v>
      </c>
      <c r="Y19" s="349">
        <f t="shared" ref="Y19:AE19" si="14">SUM(Y20:Y21)</f>
        <v>0</v>
      </c>
      <c r="Z19" s="349">
        <f t="shared" si="14"/>
        <v>0</v>
      </c>
      <c r="AA19" s="349">
        <f t="shared" si="14"/>
        <v>0</v>
      </c>
      <c r="AB19" s="349">
        <f t="shared" si="14"/>
        <v>0</v>
      </c>
      <c r="AC19" s="349">
        <f t="shared" si="14"/>
        <v>0</v>
      </c>
      <c r="AD19" s="349">
        <f t="shared" si="14"/>
        <v>0</v>
      </c>
      <c r="AE19" s="349">
        <f t="shared" si="14"/>
        <v>0</v>
      </c>
    </row>
    <row r="20" spans="2:40" ht="12" customHeight="1">
      <c r="B20" s="350" t="s">
        <v>78</v>
      </c>
      <c r="C20" s="350"/>
      <c r="D20" s="350"/>
      <c r="E20" s="350"/>
      <c r="F20" s="350"/>
      <c r="G20" s="350"/>
      <c r="H20" s="350"/>
      <c r="I20" s="350"/>
      <c r="J20" s="350"/>
      <c r="K20" s="351" cm="1">
        <f t="array" ref="K20">SUMPRODUCT(('Koszty operacyjne'!$K$114:$AE$114=Opłacalność!K$13)*ISNUMBER(MATCH(st_zpr_kw,tak,0)),st_zpr)</f>
        <v>0</v>
      </c>
      <c r="L20" s="351" cm="1">
        <f t="array" ref="L20">SUMPRODUCT(('Koszty operacyjne'!$K$114:$AE$114=Opłacalność!L$13)*ISNUMBER(MATCH(st_zpr_kw,tak,0)),st_zpr)</f>
        <v>0</v>
      </c>
      <c r="M20" s="351" cm="1">
        <f t="array" ref="M20">SUMPRODUCT(('Koszty operacyjne'!$K$114:$AE$114=Opłacalność!M$13)*ISNUMBER(MATCH(st_zpr_kw,tak,0)),st_zpr)</f>
        <v>0</v>
      </c>
      <c r="N20" s="351" cm="1">
        <f t="array" ref="N20">SUMPRODUCT(('Koszty operacyjne'!$K$114:$AE$114=Opłacalność!N$13)*ISNUMBER(MATCH(st_zpr_kw,tak,0)),st_zpr)</f>
        <v>0</v>
      </c>
      <c r="O20" s="351" cm="1">
        <f t="array" ref="O20">SUMPRODUCT(('Koszty operacyjne'!$K$114:$AE$114=Opłacalność!O$13)*ISNUMBER(MATCH(st_zpr_kw,tak,0)),st_zpr)</f>
        <v>0</v>
      </c>
      <c r="P20" s="351" cm="1">
        <f t="array" ref="P20">SUMPRODUCT(('Koszty operacyjne'!$K$114:$AE$114=Opłacalność!P$13)*ISNUMBER(MATCH(st_zpr_kw,tak,0)),st_zpr)</f>
        <v>0</v>
      </c>
      <c r="Q20" s="351" cm="1">
        <f t="array" ref="Q20">SUMPRODUCT(('Koszty operacyjne'!$K$114:$AE$114=Opłacalność!Q$13)*ISNUMBER(MATCH(st_zpr_kw,tak,0)),st_zpr)</f>
        <v>0</v>
      </c>
      <c r="R20" s="351" cm="1">
        <f t="array" ref="R20">SUMPRODUCT(('Koszty operacyjne'!$K$114:$AE$114=Opłacalność!R$13)*ISNUMBER(MATCH(st_zpr_kw,tak,0)),st_zpr)</f>
        <v>0</v>
      </c>
      <c r="S20" s="351" cm="1">
        <f t="array" ref="S20">SUMPRODUCT(('Koszty operacyjne'!$K$114:$AE$114=Opłacalność!S$13)*ISNUMBER(MATCH(st_zpr_kw,tak,0)),st_zpr)</f>
        <v>0</v>
      </c>
      <c r="T20" s="351" cm="1">
        <f t="array" ref="T20">SUMPRODUCT(('Koszty operacyjne'!$K$114:$AE$114=Opłacalność!T$13)*ISNUMBER(MATCH(st_zpr_kw,tak,0)),st_zpr)</f>
        <v>0</v>
      </c>
      <c r="U20" s="351" cm="1">
        <f t="array" ref="U20">SUMPRODUCT(('Koszty operacyjne'!$K$114:$AE$114=Opłacalność!U$13)*ISNUMBER(MATCH(st_zpr_kw,tak,0)),st_zpr)</f>
        <v>0</v>
      </c>
      <c r="V20" s="351" cm="1">
        <f t="array" ref="V20">SUMPRODUCT(('Koszty operacyjne'!$K$114:$AE$114=Opłacalność!V$13)*ISNUMBER(MATCH(st_zpr_kw,tak,0)),st_zpr)</f>
        <v>0</v>
      </c>
      <c r="W20" s="351" cm="1">
        <f t="array" ref="W20">SUMPRODUCT(('Koszty operacyjne'!$K$114:$AE$114=Opłacalność!W$13)*ISNUMBER(MATCH(st_zpr_kw,tak,0)),st_zpr)</f>
        <v>0</v>
      </c>
      <c r="X20" s="351" cm="1">
        <f t="array" ref="X20">SUMPRODUCT(('Koszty operacyjne'!$K$114:$AE$114=Opłacalność!X$13)*ISNUMBER(MATCH(st_zpr_kw,tak,0)),st_zpr)</f>
        <v>0</v>
      </c>
      <c r="Y20" s="351" cm="1">
        <f t="array" ref="Y20">SUMPRODUCT(('Koszty operacyjne'!$K$114:$AE$114=Opłacalność!Y$13)*ISNUMBER(MATCH(st_zpr_kw,tak,0)),st_zpr)</f>
        <v>0</v>
      </c>
      <c r="Z20" s="351" cm="1">
        <f t="array" ref="Z20">SUMPRODUCT(('Koszty operacyjne'!$K$114:$AE$114=Opłacalność!Z$13)*ISNUMBER(MATCH(st_zpr_kw,tak,0)),st_zpr)</f>
        <v>0</v>
      </c>
      <c r="AA20" s="351" cm="1">
        <f t="array" ref="AA20">SUMPRODUCT(('Koszty operacyjne'!$K$114:$AE$114=Opłacalność!AA$13)*ISNUMBER(MATCH(st_zpr_kw,tak,0)),st_zpr)</f>
        <v>0</v>
      </c>
      <c r="AB20" s="351" cm="1">
        <f t="array" ref="AB20">SUMPRODUCT(('Koszty operacyjne'!$K$114:$AE$114=Opłacalność!AB$13)*ISNUMBER(MATCH(st_zpr_kw,tak,0)),st_zpr)</f>
        <v>0</v>
      </c>
      <c r="AC20" s="351" cm="1">
        <f t="array" ref="AC20">SUMPRODUCT(('Koszty operacyjne'!$K$114:$AE$114=Opłacalność!AC$13)*ISNUMBER(MATCH(st_zpr_kw,tak,0)),st_zpr)</f>
        <v>0</v>
      </c>
      <c r="AD20" s="351" cm="1">
        <f t="array" ref="AD20">SUMPRODUCT(('Koszty operacyjne'!$K$114:$AE$114=Opłacalność!AD$13)*ISNUMBER(MATCH(st_zpr_kw,tak,0)),st_zpr)</f>
        <v>0</v>
      </c>
      <c r="AE20" s="351" cm="1">
        <f t="array" ref="AE20">SUMPRODUCT(('Koszty operacyjne'!$K$114:$AE$114=Opłacalność!AE$13)*ISNUMBER(MATCH(st_zpr_kw,tak,0)),st_zpr)</f>
        <v>0</v>
      </c>
      <c r="AF20" s="5"/>
      <c r="AG20" s="5"/>
      <c r="AH20" s="5"/>
      <c r="AI20" s="5"/>
    </row>
    <row r="21" spans="2:40" ht="12" customHeight="1">
      <c r="B21" s="352" t="s">
        <v>79</v>
      </c>
      <c r="C21" s="352"/>
      <c r="D21" s="352"/>
      <c r="E21" s="352"/>
      <c r="F21" s="352"/>
      <c r="G21" s="352"/>
      <c r="H21" s="352"/>
      <c r="I21" s="352"/>
      <c r="J21" s="352"/>
      <c r="K21" s="353" cm="1">
        <f t="array" ref="K21">SUMPRODUCT(('Koszty operacyjne'!$K$114:$AE$114=Opłacalność!K$13)*ISNUMBER(MATCH(st_zpr_kw,nie,0)),st_zpr)</f>
        <v>0</v>
      </c>
      <c r="L21" s="353" cm="1">
        <f t="array" ref="L21">SUMPRODUCT(('Koszty operacyjne'!$K$114:$AE$114=Opłacalność!L$13)*ISNUMBER(MATCH(st_zpr_kw,nie,0)),st_zpr)</f>
        <v>0</v>
      </c>
      <c r="M21" s="353" cm="1">
        <f t="array" ref="M21">SUMPRODUCT(('Koszty operacyjne'!$K$114:$AE$114=Opłacalność!M$13)*ISNUMBER(MATCH(st_zpr_kw,nie,0)),st_zpr)</f>
        <v>0</v>
      </c>
      <c r="N21" s="353" cm="1">
        <f t="array" ref="N21">SUMPRODUCT(('Koszty operacyjne'!$K$114:$AE$114=Opłacalność!N$13)*ISNUMBER(MATCH(st_zpr_kw,nie,0)),st_zpr)</f>
        <v>0</v>
      </c>
      <c r="O21" s="353" cm="1">
        <f t="array" ref="O21">SUMPRODUCT(('Koszty operacyjne'!$K$114:$AE$114=Opłacalność!O$13)*ISNUMBER(MATCH(st_zpr_kw,nie,0)),st_zpr)</f>
        <v>0</v>
      </c>
      <c r="P21" s="353" cm="1">
        <f t="array" ref="P21">SUMPRODUCT(('Koszty operacyjne'!$K$114:$AE$114=Opłacalność!P$13)*ISNUMBER(MATCH(st_zpr_kw,nie,0)),st_zpr)</f>
        <v>0</v>
      </c>
      <c r="Q21" s="353" cm="1">
        <f t="array" ref="Q21">SUMPRODUCT(('Koszty operacyjne'!$K$114:$AE$114=Opłacalność!Q$13)*ISNUMBER(MATCH(st_zpr_kw,nie,0)),st_zpr)</f>
        <v>0</v>
      </c>
      <c r="R21" s="353" cm="1">
        <f t="array" ref="R21">SUMPRODUCT(('Koszty operacyjne'!$K$114:$AE$114=Opłacalność!R$13)*ISNUMBER(MATCH(st_zpr_kw,nie,0)),st_zpr)</f>
        <v>0</v>
      </c>
      <c r="S21" s="353" cm="1">
        <f t="array" ref="S21">SUMPRODUCT(('Koszty operacyjne'!$K$114:$AE$114=Opłacalność!S$13)*ISNUMBER(MATCH(st_zpr_kw,nie,0)),st_zpr)</f>
        <v>0</v>
      </c>
      <c r="T21" s="353" cm="1">
        <f t="array" ref="T21">SUMPRODUCT(('Koszty operacyjne'!$K$114:$AE$114=Opłacalność!T$13)*ISNUMBER(MATCH(st_zpr_kw,nie,0)),st_zpr)</f>
        <v>0</v>
      </c>
      <c r="U21" s="353" cm="1">
        <f t="array" ref="U21">SUMPRODUCT(('Koszty operacyjne'!$K$114:$AE$114=Opłacalność!U$13)*ISNUMBER(MATCH(st_zpr_kw,nie,0)),st_zpr)</f>
        <v>0</v>
      </c>
      <c r="V21" s="353" cm="1">
        <f t="array" ref="V21">SUMPRODUCT(('Koszty operacyjne'!$K$114:$AE$114=Opłacalność!V$13)*ISNUMBER(MATCH(st_zpr_kw,nie,0)),st_zpr)</f>
        <v>0</v>
      </c>
      <c r="W21" s="353" cm="1">
        <f t="array" ref="W21">SUMPRODUCT(('Koszty operacyjne'!$K$114:$AE$114=Opłacalność!W$13)*ISNUMBER(MATCH(st_zpr_kw,nie,0)),st_zpr)</f>
        <v>0</v>
      </c>
      <c r="X21" s="353" cm="1">
        <f t="array" ref="X21">SUMPRODUCT(('Koszty operacyjne'!$K$114:$AE$114=Opłacalność!X$13)*ISNUMBER(MATCH(st_zpr_kw,nie,0)),st_zpr)</f>
        <v>0</v>
      </c>
      <c r="Y21" s="353" cm="1">
        <f t="array" ref="Y21">SUMPRODUCT(('Koszty operacyjne'!$K$114:$AE$114=Opłacalność!Y$13)*ISNUMBER(MATCH(st_zpr_kw,nie,0)),st_zpr)</f>
        <v>0</v>
      </c>
      <c r="Z21" s="353" cm="1">
        <f t="array" ref="Z21">SUMPRODUCT(('Koszty operacyjne'!$K$114:$AE$114=Opłacalność!Z$13)*ISNUMBER(MATCH(st_zpr_kw,nie,0)),st_zpr)</f>
        <v>0</v>
      </c>
      <c r="AA21" s="353" cm="1">
        <f t="array" ref="AA21">SUMPRODUCT(('Koszty operacyjne'!$K$114:$AE$114=Opłacalność!AA$13)*ISNUMBER(MATCH(st_zpr_kw,nie,0)),st_zpr)</f>
        <v>0</v>
      </c>
      <c r="AB21" s="353" cm="1">
        <f t="array" ref="AB21">SUMPRODUCT(('Koszty operacyjne'!$K$114:$AE$114=Opłacalność!AB$13)*ISNUMBER(MATCH(st_zpr_kw,nie,0)),st_zpr)</f>
        <v>0</v>
      </c>
      <c r="AC21" s="353" cm="1">
        <f t="array" ref="AC21">SUMPRODUCT(('Koszty operacyjne'!$K$114:$AE$114=Opłacalność!AC$13)*ISNUMBER(MATCH(st_zpr_kw,nie,0)),st_zpr)</f>
        <v>0</v>
      </c>
      <c r="AD21" s="353" cm="1">
        <f t="array" ref="AD21">SUMPRODUCT(('Koszty operacyjne'!$K$114:$AE$114=Opłacalność!AD$13)*ISNUMBER(MATCH(st_zpr_kw,nie,0)),st_zpr)</f>
        <v>0</v>
      </c>
      <c r="AE21" s="353" cm="1">
        <f t="array" ref="AE21">SUMPRODUCT(('Koszty operacyjne'!$K$114:$AE$114=Opłacalność!AE$13)*ISNUMBER(MATCH(st_zpr_kw,nie,0)),st_zpr)</f>
        <v>0</v>
      </c>
      <c r="AF21" s="5"/>
      <c r="AG21" s="5"/>
      <c r="AH21" s="5"/>
      <c r="AI21" s="5"/>
    </row>
    <row r="22" spans="2:40" ht="4" customHeight="1">
      <c r="B22" s="354"/>
      <c r="C22" s="354"/>
      <c r="D22" s="354"/>
      <c r="E22" s="354"/>
      <c r="F22" s="354"/>
      <c r="G22" s="354"/>
      <c r="H22" s="354"/>
      <c r="I22" s="354"/>
      <c r="J22" s="354"/>
      <c r="K22" s="355"/>
      <c r="L22" s="355"/>
      <c r="M22" s="355"/>
      <c r="N22" s="355"/>
      <c r="O22" s="355"/>
      <c r="P22" s="355"/>
      <c r="Q22" s="355"/>
      <c r="R22" s="355"/>
      <c r="S22" s="355"/>
      <c r="T22" s="355"/>
      <c r="U22" s="355"/>
      <c r="V22" s="355"/>
      <c r="W22" s="355"/>
      <c r="X22" s="355"/>
      <c r="Y22" s="355"/>
      <c r="Z22" s="355"/>
      <c r="AA22" s="355"/>
      <c r="AB22" s="355"/>
      <c r="AC22" s="355"/>
      <c r="AD22" s="355"/>
      <c r="AE22" s="355"/>
      <c r="AF22" s="5"/>
      <c r="AG22" s="5"/>
      <c r="AH22" s="5"/>
      <c r="AI22" s="5"/>
    </row>
    <row r="23" spans="2:40" ht="12" customHeight="1">
      <c r="B23" s="348" t="s">
        <v>80</v>
      </c>
      <c r="C23" s="348"/>
      <c r="D23" s="348"/>
      <c r="E23" s="348"/>
      <c r="F23" s="348"/>
      <c r="G23" s="348"/>
      <c r="H23" s="348"/>
      <c r="I23" s="348"/>
      <c r="J23" s="348"/>
      <c r="K23" s="349">
        <f t="shared" ref="K23:T23" si="15">SUM(K24:K25)</f>
        <v>0</v>
      </c>
      <c r="L23" s="349">
        <f t="shared" si="15"/>
        <v>0</v>
      </c>
      <c r="M23" s="349">
        <f t="shared" si="15"/>
        <v>0</v>
      </c>
      <c r="N23" s="349">
        <f t="shared" si="15"/>
        <v>0</v>
      </c>
      <c r="O23" s="349">
        <f t="shared" si="15"/>
        <v>0</v>
      </c>
      <c r="P23" s="349">
        <f t="shared" si="15"/>
        <v>0</v>
      </c>
      <c r="Q23" s="349">
        <f t="shared" si="15"/>
        <v>0</v>
      </c>
      <c r="R23" s="349">
        <f t="shared" si="15"/>
        <v>0</v>
      </c>
      <c r="S23" s="349">
        <f t="shared" si="15"/>
        <v>0</v>
      </c>
      <c r="T23" s="349">
        <f t="shared" si="15"/>
        <v>0</v>
      </c>
      <c r="U23" s="349">
        <f t="shared" ref="U23:X23" si="16">SUM(U24:U25)</f>
        <v>0</v>
      </c>
      <c r="V23" s="349">
        <f t="shared" si="16"/>
        <v>0</v>
      </c>
      <c r="W23" s="349">
        <f t="shared" si="16"/>
        <v>0</v>
      </c>
      <c r="X23" s="349">
        <f t="shared" si="16"/>
        <v>0</v>
      </c>
      <c r="Y23" s="349">
        <f t="shared" ref="Y23:AE23" si="17">SUM(Y24:Y25)</f>
        <v>0</v>
      </c>
      <c r="Z23" s="349">
        <f t="shared" si="17"/>
        <v>0</v>
      </c>
      <c r="AA23" s="349">
        <f t="shared" si="17"/>
        <v>0</v>
      </c>
      <c r="AB23" s="349">
        <f t="shared" si="17"/>
        <v>0</v>
      </c>
      <c r="AC23" s="349">
        <f t="shared" si="17"/>
        <v>0</v>
      </c>
      <c r="AD23" s="349">
        <f t="shared" si="17"/>
        <v>0</v>
      </c>
      <c r="AE23" s="349">
        <f t="shared" si="17"/>
        <v>0</v>
      </c>
      <c r="AF23" s="5"/>
      <c r="AG23" s="5"/>
      <c r="AH23" s="5"/>
      <c r="AI23" s="5"/>
    </row>
    <row r="24" spans="2:40" ht="12" customHeight="1">
      <c r="B24" s="350" t="s">
        <v>78</v>
      </c>
      <c r="C24" s="350"/>
      <c r="D24" s="350"/>
      <c r="E24" s="350"/>
      <c r="F24" s="350"/>
      <c r="G24" s="350"/>
      <c r="H24" s="350"/>
      <c r="I24" s="350"/>
      <c r="J24" s="350"/>
      <c r="K24" s="351" cm="1">
        <f t="array" ref="K24">SUMPRODUCT(('Koszty operacyjne'!$K$114:$AE$114=Opłacalność!K$13)*ISNUMBER(MATCH(st_wnp_kw,tak,0)),st_wnp)</f>
        <v>0</v>
      </c>
      <c r="L24" s="351" cm="1">
        <f t="array" ref="L24">SUMPRODUCT(('Koszty operacyjne'!$K$114:$AE$114=Opłacalność!L$13)*ISNUMBER(MATCH(st_wnp_kw,tak,0)),st_wnp)</f>
        <v>0</v>
      </c>
      <c r="M24" s="351" cm="1">
        <f t="array" ref="M24">SUMPRODUCT(('Koszty operacyjne'!$K$114:$AE$114=Opłacalność!M$13)*ISNUMBER(MATCH(st_wnp_kw,tak,0)),st_wnp)</f>
        <v>0</v>
      </c>
      <c r="N24" s="351" cm="1">
        <f t="array" ref="N24">SUMPRODUCT(('Koszty operacyjne'!$K$114:$AE$114=Opłacalność!N$13)*ISNUMBER(MATCH(st_wnp_kw,tak,0)),st_wnp)</f>
        <v>0</v>
      </c>
      <c r="O24" s="351" cm="1">
        <f t="array" ref="O24">SUMPRODUCT(('Koszty operacyjne'!$K$114:$AE$114=Opłacalność!O$13)*ISNUMBER(MATCH(st_wnp_kw,tak,0)),st_wnp)</f>
        <v>0</v>
      </c>
      <c r="P24" s="351" cm="1">
        <f t="array" ref="P24">SUMPRODUCT(('Koszty operacyjne'!$K$114:$AE$114=Opłacalność!P$13)*ISNUMBER(MATCH(st_wnp_kw,tak,0)),st_wnp)</f>
        <v>0</v>
      </c>
      <c r="Q24" s="351" cm="1">
        <f t="array" ref="Q24">SUMPRODUCT(('Koszty operacyjne'!$K$114:$AE$114=Opłacalność!Q$13)*ISNUMBER(MATCH(st_wnp_kw,tak,0)),st_wnp)</f>
        <v>0</v>
      </c>
      <c r="R24" s="351" cm="1">
        <f t="array" ref="R24">SUMPRODUCT(('Koszty operacyjne'!$K$114:$AE$114=Opłacalność!R$13)*ISNUMBER(MATCH(st_wnp_kw,tak,0)),st_wnp)</f>
        <v>0</v>
      </c>
      <c r="S24" s="351" cm="1">
        <f t="array" ref="S24">SUMPRODUCT(('Koszty operacyjne'!$K$114:$AE$114=Opłacalność!S$13)*ISNUMBER(MATCH(st_wnp_kw,tak,0)),st_wnp)</f>
        <v>0</v>
      </c>
      <c r="T24" s="351" cm="1">
        <f t="array" ref="T24">SUMPRODUCT(('Koszty operacyjne'!$K$114:$AE$114=Opłacalność!T$13)*ISNUMBER(MATCH(st_wnp_kw,tak,0)),st_wnp)</f>
        <v>0</v>
      </c>
      <c r="U24" s="351" cm="1">
        <f t="array" ref="U24">SUMPRODUCT(('Koszty operacyjne'!$K$114:$AE$114=Opłacalność!U$13)*ISNUMBER(MATCH(st_wnp_kw,tak,0)),st_wnp)</f>
        <v>0</v>
      </c>
      <c r="V24" s="351" cm="1">
        <f t="array" ref="V24">SUMPRODUCT(('Koszty operacyjne'!$K$114:$AE$114=Opłacalność!V$13)*ISNUMBER(MATCH(st_wnp_kw,tak,0)),st_wnp)</f>
        <v>0</v>
      </c>
      <c r="W24" s="351" cm="1">
        <f t="array" ref="W24">SUMPRODUCT(('Koszty operacyjne'!$K$114:$AE$114=Opłacalność!W$13)*ISNUMBER(MATCH(st_wnp_kw,tak,0)),st_wnp)</f>
        <v>0</v>
      </c>
      <c r="X24" s="351" cm="1">
        <f t="array" ref="X24">SUMPRODUCT(('Koszty operacyjne'!$K$114:$AE$114=Opłacalność!X$13)*ISNUMBER(MATCH(st_wnp_kw,tak,0)),st_wnp)</f>
        <v>0</v>
      </c>
      <c r="Y24" s="351" cm="1">
        <f t="array" ref="Y24">SUMPRODUCT(('Koszty operacyjne'!$K$114:$AE$114=Opłacalność!Y$13)*ISNUMBER(MATCH(st_wnp_kw,tak,0)),st_wnp)</f>
        <v>0</v>
      </c>
      <c r="Z24" s="351" cm="1">
        <f t="array" ref="Z24">SUMPRODUCT(('Koszty operacyjne'!$K$114:$AE$114=Opłacalność!Z$13)*ISNUMBER(MATCH(st_wnp_kw,tak,0)),st_wnp)</f>
        <v>0</v>
      </c>
      <c r="AA24" s="351" cm="1">
        <f t="array" ref="AA24">SUMPRODUCT(('Koszty operacyjne'!$K$114:$AE$114=Opłacalność!AA$13)*ISNUMBER(MATCH(st_wnp_kw,tak,0)),st_wnp)</f>
        <v>0</v>
      </c>
      <c r="AB24" s="351" cm="1">
        <f t="array" ref="AB24">SUMPRODUCT(('Koszty operacyjne'!$K$114:$AE$114=Opłacalność!AB$13)*ISNUMBER(MATCH(st_wnp_kw,tak,0)),st_wnp)</f>
        <v>0</v>
      </c>
      <c r="AC24" s="351" cm="1">
        <f t="array" ref="AC24">SUMPRODUCT(('Koszty operacyjne'!$K$114:$AE$114=Opłacalność!AC$13)*ISNUMBER(MATCH(st_wnp_kw,tak,0)),st_wnp)</f>
        <v>0</v>
      </c>
      <c r="AD24" s="351" cm="1">
        <f t="array" ref="AD24">SUMPRODUCT(('Koszty operacyjne'!$K$114:$AE$114=Opłacalność!AD$13)*ISNUMBER(MATCH(st_wnp_kw,tak,0)),st_wnp)</f>
        <v>0</v>
      </c>
      <c r="AE24" s="351" cm="1">
        <f t="array" ref="AE24">SUMPRODUCT(('Koszty operacyjne'!$K$114:$AE$114=Opłacalność!AE$13)*ISNUMBER(MATCH(st_wnp_kw,tak,0)),st_wnp)</f>
        <v>0</v>
      </c>
      <c r="AF24" s="5"/>
      <c r="AG24" s="5"/>
      <c r="AH24" s="5"/>
      <c r="AI24" s="5"/>
    </row>
    <row r="25" spans="2:40" ht="12" customHeight="1">
      <c r="B25" s="352" t="s">
        <v>79</v>
      </c>
      <c r="C25" s="352"/>
      <c r="D25" s="352"/>
      <c r="E25" s="352"/>
      <c r="F25" s="352"/>
      <c r="G25" s="352"/>
      <c r="H25" s="352"/>
      <c r="I25" s="352"/>
      <c r="J25" s="352"/>
      <c r="K25" s="353" cm="1">
        <f t="array" ref="K25">SUMPRODUCT(('Koszty operacyjne'!$K$114:$AE$114=Opłacalność!K$13)*ISNUMBER(MATCH(st_wnp_kw,nie,0)),st_wnp)</f>
        <v>0</v>
      </c>
      <c r="L25" s="353" cm="1">
        <f t="array" ref="L25">SUMPRODUCT(('Koszty operacyjne'!$K$114:$AE$114=Opłacalność!L$13)*ISNUMBER(MATCH(st_wnp_kw,nie,0)),st_wnp)</f>
        <v>0</v>
      </c>
      <c r="M25" s="353" cm="1">
        <f t="array" ref="M25">SUMPRODUCT(('Koszty operacyjne'!$K$114:$AE$114=Opłacalność!M$13)*ISNUMBER(MATCH(st_wnp_kw,nie,0)),st_wnp)</f>
        <v>0</v>
      </c>
      <c r="N25" s="353" cm="1">
        <f t="array" ref="N25">SUMPRODUCT(('Koszty operacyjne'!$K$114:$AE$114=Opłacalność!N$13)*ISNUMBER(MATCH(st_wnp_kw,nie,0)),st_wnp)</f>
        <v>0</v>
      </c>
      <c r="O25" s="353" cm="1">
        <f t="array" ref="O25">SUMPRODUCT(('Koszty operacyjne'!$K$114:$AE$114=Opłacalność!O$13)*ISNUMBER(MATCH(st_wnp_kw,nie,0)),st_wnp)</f>
        <v>0</v>
      </c>
      <c r="P25" s="353" cm="1">
        <f t="array" ref="P25">SUMPRODUCT(('Koszty operacyjne'!$K$114:$AE$114=Opłacalność!P$13)*ISNUMBER(MATCH(st_wnp_kw,nie,0)),st_wnp)</f>
        <v>0</v>
      </c>
      <c r="Q25" s="353" cm="1">
        <f t="array" ref="Q25">SUMPRODUCT(('Koszty operacyjne'!$K$114:$AE$114=Opłacalność!Q$13)*ISNUMBER(MATCH(st_wnp_kw,nie,0)),st_wnp)</f>
        <v>0</v>
      </c>
      <c r="R25" s="353" cm="1">
        <f t="array" ref="R25">SUMPRODUCT(('Koszty operacyjne'!$K$114:$AE$114=Opłacalność!R$13)*ISNUMBER(MATCH(st_wnp_kw,nie,0)),st_wnp)</f>
        <v>0</v>
      </c>
      <c r="S25" s="353" cm="1">
        <f t="array" ref="S25">SUMPRODUCT(('Koszty operacyjne'!$K$114:$AE$114=Opłacalność!S$13)*ISNUMBER(MATCH(st_wnp_kw,nie,0)),st_wnp)</f>
        <v>0</v>
      </c>
      <c r="T25" s="353" cm="1">
        <f t="array" ref="T25">SUMPRODUCT(('Koszty operacyjne'!$K$114:$AE$114=Opłacalność!T$13)*ISNUMBER(MATCH(st_wnp_kw,nie,0)),st_wnp)</f>
        <v>0</v>
      </c>
      <c r="U25" s="353" cm="1">
        <f t="array" ref="U25">SUMPRODUCT(('Koszty operacyjne'!$K$114:$AE$114=Opłacalność!U$13)*ISNUMBER(MATCH(st_wnp_kw,nie,0)),st_wnp)</f>
        <v>0</v>
      </c>
      <c r="V25" s="353" cm="1">
        <f t="array" ref="V25">SUMPRODUCT(('Koszty operacyjne'!$K$114:$AE$114=Opłacalność!V$13)*ISNUMBER(MATCH(st_wnp_kw,nie,0)),st_wnp)</f>
        <v>0</v>
      </c>
      <c r="W25" s="353" cm="1">
        <f t="array" ref="W25">SUMPRODUCT(('Koszty operacyjne'!$K$114:$AE$114=Opłacalność!W$13)*ISNUMBER(MATCH(st_wnp_kw,nie,0)),st_wnp)</f>
        <v>0</v>
      </c>
      <c r="X25" s="353" cm="1">
        <f t="array" ref="X25">SUMPRODUCT(('Koszty operacyjne'!$K$114:$AE$114=Opłacalność!X$13)*ISNUMBER(MATCH(st_wnp_kw,nie,0)),st_wnp)</f>
        <v>0</v>
      </c>
      <c r="Y25" s="353" cm="1">
        <f t="array" ref="Y25">SUMPRODUCT(('Koszty operacyjne'!$K$114:$AE$114=Opłacalność!Y$13)*ISNUMBER(MATCH(st_wnp_kw,nie,0)),st_wnp)</f>
        <v>0</v>
      </c>
      <c r="Z25" s="353" cm="1">
        <f t="array" ref="Z25">SUMPRODUCT(('Koszty operacyjne'!$K$114:$AE$114=Opłacalność!Z$13)*ISNUMBER(MATCH(st_wnp_kw,nie,0)),st_wnp)</f>
        <v>0</v>
      </c>
      <c r="AA25" s="353" cm="1">
        <f t="array" ref="AA25">SUMPRODUCT(('Koszty operacyjne'!$K$114:$AE$114=Opłacalność!AA$13)*ISNUMBER(MATCH(st_wnp_kw,nie,0)),st_wnp)</f>
        <v>0</v>
      </c>
      <c r="AB25" s="353" cm="1">
        <f t="array" ref="AB25">SUMPRODUCT(('Koszty operacyjne'!$K$114:$AE$114=Opłacalność!AB$13)*ISNUMBER(MATCH(st_wnp_kw,nie,0)),st_wnp)</f>
        <v>0</v>
      </c>
      <c r="AC25" s="353" cm="1">
        <f t="array" ref="AC25">SUMPRODUCT(('Koszty operacyjne'!$K$114:$AE$114=Opłacalność!AC$13)*ISNUMBER(MATCH(st_wnp_kw,nie,0)),st_wnp)</f>
        <v>0</v>
      </c>
      <c r="AD25" s="353" cm="1">
        <f t="array" ref="AD25">SUMPRODUCT(('Koszty operacyjne'!$K$114:$AE$114=Opłacalność!AD$13)*ISNUMBER(MATCH(st_wnp_kw,nie,0)),st_wnp)</f>
        <v>0</v>
      </c>
      <c r="AE25" s="353" cm="1">
        <f t="array" ref="AE25">SUMPRODUCT(('Koszty operacyjne'!$K$114:$AE$114=Opłacalność!AE$13)*ISNUMBER(MATCH(st_wnp_kw,nie,0)),st_wnp)</f>
        <v>0</v>
      </c>
      <c r="AF25" s="5"/>
      <c r="AG25" s="5"/>
      <c r="AH25" s="5"/>
      <c r="AI25" s="5"/>
    </row>
    <row r="26" spans="2:40" ht="4" customHeight="1">
      <c r="B26" s="8"/>
      <c r="C26" s="8"/>
      <c r="D26" s="8"/>
      <c r="E26" s="8"/>
      <c r="F26" s="8"/>
      <c r="G26" s="8"/>
      <c r="H26" s="8"/>
      <c r="I26" s="8"/>
      <c r="J26" s="8"/>
      <c r="K26" s="355"/>
      <c r="L26" s="355"/>
      <c r="M26" s="355"/>
      <c r="N26" s="355"/>
      <c r="O26" s="355"/>
      <c r="P26" s="355"/>
      <c r="Q26" s="355"/>
      <c r="R26" s="355"/>
      <c r="S26" s="355"/>
      <c r="T26" s="355"/>
      <c r="U26" s="355"/>
      <c r="V26" s="355"/>
      <c r="W26" s="355"/>
      <c r="X26" s="355"/>
      <c r="Y26" s="355"/>
      <c r="Z26" s="355"/>
      <c r="AA26" s="355"/>
      <c r="AB26" s="355"/>
      <c r="AC26" s="355"/>
      <c r="AD26" s="355"/>
      <c r="AE26" s="355"/>
      <c r="AF26" s="5"/>
      <c r="AG26" s="5"/>
      <c r="AH26" s="5"/>
      <c r="AI26" s="5"/>
    </row>
    <row r="27" spans="2:40" ht="12" customHeight="1">
      <c r="B27" s="348" t="s">
        <v>81</v>
      </c>
      <c r="C27" s="348"/>
      <c r="D27" s="348"/>
      <c r="E27" s="348"/>
      <c r="F27" s="348"/>
      <c r="G27" s="348"/>
      <c r="H27" s="348"/>
      <c r="I27" s="348"/>
      <c r="J27" s="348"/>
      <c r="K27" s="349">
        <f t="shared" ref="K27:T27" si="18">SUM(K28:K29)</f>
        <v>0</v>
      </c>
      <c r="L27" s="349">
        <f t="shared" si="18"/>
        <v>0</v>
      </c>
      <c r="M27" s="349">
        <f t="shared" si="18"/>
        <v>0</v>
      </c>
      <c r="N27" s="349">
        <f t="shared" si="18"/>
        <v>0</v>
      </c>
      <c r="O27" s="349">
        <f t="shared" si="18"/>
        <v>0</v>
      </c>
      <c r="P27" s="349">
        <f t="shared" si="18"/>
        <v>0</v>
      </c>
      <c r="Q27" s="349">
        <f t="shared" si="18"/>
        <v>0</v>
      </c>
      <c r="R27" s="349">
        <f t="shared" si="18"/>
        <v>0</v>
      </c>
      <c r="S27" s="349">
        <f t="shared" si="18"/>
        <v>0</v>
      </c>
      <c r="T27" s="349">
        <f t="shared" si="18"/>
        <v>0</v>
      </c>
      <c r="U27" s="349">
        <f t="shared" ref="U27:X27" si="19">SUM(U28:U29)</f>
        <v>0</v>
      </c>
      <c r="V27" s="349">
        <f t="shared" si="19"/>
        <v>0</v>
      </c>
      <c r="W27" s="349">
        <f t="shared" si="19"/>
        <v>0</v>
      </c>
      <c r="X27" s="349">
        <f t="shared" si="19"/>
        <v>0</v>
      </c>
      <c r="Y27" s="349">
        <f t="shared" ref="Y27:AE27" si="20">SUM(Y28:Y29)</f>
        <v>0</v>
      </c>
      <c r="Z27" s="349">
        <f t="shared" si="20"/>
        <v>0</v>
      </c>
      <c r="AA27" s="349">
        <f t="shared" si="20"/>
        <v>0</v>
      </c>
      <c r="AB27" s="349">
        <f t="shared" si="20"/>
        <v>0</v>
      </c>
      <c r="AC27" s="349">
        <f t="shared" si="20"/>
        <v>0</v>
      </c>
      <c r="AD27" s="349">
        <f t="shared" si="20"/>
        <v>0</v>
      </c>
      <c r="AE27" s="349">
        <f t="shared" si="20"/>
        <v>0</v>
      </c>
      <c r="AF27" s="5"/>
      <c r="AG27" s="5"/>
      <c r="AH27" s="5"/>
      <c r="AI27" s="5"/>
    </row>
    <row r="28" spans="2:40" ht="12" customHeight="1">
      <c r="B28" s="350" t="s">
        <v>78</v>
      </c>
      <c r="C28" s="350"/>
      <c r="D28" s="350"/>
      <c r="E28" s="350"/>
      <c r="F28" s="350"/>
      <c r="G28" s="350"/>
      <c r="H28" s="350"/>
      <c r="I28" s="350"/>
      <c r="J28" s="350"/>
      <c r="K28" s="351" cm="1">
        <f t="array" ref="K28">SUMPRODUCT(('Koszty operacyjne'!$K$114:$AE$114=Opłacalność!K$13)*ISNUMBER(MATCH(st_gry_kw,tak,0)),st_gry)</f>
        <v>0</v>
      </c>
      <c r="L28" s="351" cm="1">
        <f t="array" ref="L28">SUMPRODUCT(('Koszty operacyjne'!$K$114:$AE$114=Opłacalność!L$13)*ISNUMBER(MATCH(st_gry_kw,tak,0)),st_gry)</f>
        <v>0</v>
      </c>
      <c r="M28" s="351" cm="1">
        <f t="array" ref="M28">SUMPRODUCT(('Koszty operacyjne'!$K$114:$AE$114=Opłacalność!M$13)*ISNUMBER(MATCH(st_gry_kw,tak,0)),st_gry)</f>
        <v>0</v>
      </c>
      <c r="N28" s="351" cm="1">
        <f t="array" ref="N28">SUMPRODUCT(('Koszty operacyjne'!$K$114:$AE$114=Opłacalność!N$13)*ISNUMBER(MATCH(st_gry_kw,tak,0)),st_gry)</f>
        <v>0</v>
      </c>
      <c r="O28" s="351" cm="1">
        <f t="array" ref="O28">SUMPRODUCT(('Koszty operacyjne'!$K$114:$AE$114=Opłacalność!O$13)*ISNUMBER(MATCH(st_gry_kw,tak,0)),st_gry)</f>
        <v>0</v>
      </c>
      <c r="P28" s="351" cm="1">
        <f t="array" ref="P28">SUMPRODUCT(('Koszty operacyjne'!$K$114:$AE$114=Opłacalność!P$13)*ISNUMBER(MATCH(st_gry_kw,tak,0)),st_gry)</f>
        <v>0</v>
      </c>
      <c r="Q28" s="351" cm="1">
        <f t="array" ref="Q28">SUMPRODUCT(('Koszty operacyjne'!$K$114:$AE$114=Opłacalność!Q$13)*ISNUMBER(MATCH(st_gry_kw,tak,0)),st_gry)</f>
        <v>0</v>
      </c>
      <c r="R28" s="351" cm="1">
        <f t="array" ref="R28">SUMPRODUCT(('Koszty operacyjne'!$K$114:$AE$114=Opłacalność!R$13)*ISNUMBER(MATCH(st_gry_kw,tak,0)),st_gry)</f>
        <v>0</v>
      </c>
      <c r="S28" s="351" cm="1">
        <f t="array" ref="S28">SUMPRODUCT(('Koszty operacyjne'!$K$114:$AE$114=Opłacalność!S$13)*ISNUMBER(MATCH(st_gry_kw,tak,0)),st_gry)</f>
        <v>0</v>
      </c>
      <c r="T28" s="351" cm="1">
        <f t="array" ref="T28">SUMPRODUCT(('Koszty operacyjne'!$K$114:$AE$114=Opłacalność!T$13)*ISNUMBER(MATCH(st_gry_kw,tak,0)),st_gry)</f>
        <v>0</v>
      </c>
      <c r="U28" s="351" cm="1">
        <f t="array" ref="U28">SUMPRODUCT(('Koszty operacyjne'!$K$114:$AE$114=Opłacalność!U$13)*ISNUMBER(MATCH(st_gry_kw,tak,0)),st_gry)</f>
        <v>0</v>
      </c>
      <c r="V28" s="351" cm="1">
        <f t="array" ref="V28">SUMPRODUCT(('Koszty operacyjne'!$K$114:$AE$114=Opłacalność!V$13)*ISNUMBER(MATCH(st_gry_kw,tak,0)),st_gry)</f>
        <v>0</v>
      </c>
      <c r="W28" s="351" cm="1">
        <f t="array" ref="W28">SUMPRODUCT(('Koszty operacyjne'!$K$114:$AE$114=Opłacalność!W$13)*ISNUMBER(MATCH(st_gry_kw,tak,0)),st_gry)</f>
        <v>0</v>
      </c>
      <c r="X28" s="351" cm="1">
        <f t="array" ref="X28">SUMPRODUCT(('Koszty operacyjne'!$K$114:$AE$114=Opłacalność!X$13)*ISNUMBER(MATCH(st_gry_kw,tak,0)),st_gry)</f>
        <v>0</v>
      </c>
      <c r="Y28" s="351" cm="1">
        <f t="array" ref="Y28">SUMPRODUCT(('Koszty operacyjne'!$K$114:$AE$114=Opłacalność!Y$13)*ISNUMBER(MATCH(st_gry_kw,tak,0)),st_gry)</f>
        <v>0</v>
      </c>
      <c r="Z28" s="351" cm="1">
        <f t="array" ref="Z28">SUMPRODUCT(('Koszty operacyjne'!$K$114:$AE$114=Opłacalność!Z$13)*ISNUMBER(MATCH(st_gry_kw,tak,0)),st_gry)</f>
        <v>0</v>
      </c>
      <c r="AA28" s="351" cm="1">
        <f t="array" ref="AA28">SUMPRODUCT(('Koszty operacyjne'!$K$114:$AE$114=Opłacalność!AA$13)*ISNUMBER(MATCH(st_gry_kw,tak,0)),st_gry)</f>
        <v>0</v>
      </c>
      <c r="AB28" s="351" cm="1">
        <f t="array" ref="AB28">SUMPRODUCT(('Koszty operacyjne'!$K$114:$AE$114=Opłacalność!AB$13)*ISNUMBER(MATCH(st_gry_kw,tak,0)),st_gry)</f>
        <v>0</v>
      </c>
      <c r="AC28" s="351" cm="1">
        <f t="array" ref="AC28">SUMPRODUCT(('Koszty operacyjne'!$K$114:$AE$114=Opłacalność!AC$13)*ISNUMBER(MATCH(st_gry_kw,tak,0)),st_gry)</f>
        <v>0</v>
      </c>
      <c r="AD28" s="351" cm="1">
        <f t="array" ref="AD28">SUMPRODUCT(('Koszty operacyjne'!$K$114:$AE$114=Opłacalność!AD$13)*ISNUMBER(MATCH(st_gry_kw,tak,0)),st_gry)</f>
        <v>0</v>
      </c>
      <c r="AE28" s="351" cm="1">
        <f t="array" ref="AE28">SUMPRODUCT(('Koszty operacyjne'!$K$114:$AE$114=Opłacalność!AE$13)*ISNUMBER(MATCH(st_gry_kw,tak,0)),st_gry)</f>
        <v>0</v>
      </c>
      <c r="AF28" s="5"/>
      <c r="AG28" s="5"/>
      <c r="AH28" s="5"/>
      <c r="AI28" s="5"/>
    </row>
    <row r="29" spans="2:40" ht="12" customHeight="1">
      <c r="B29" s="352" t="s">
        <v>79</v>
      </c>
      <c r="C29" s="352"/>
      <c r="D29" s="352"/>
      <c r="E29" s="352"/>
      <c r="F29" s="352"/>
      <c r="G29" s="352"/>
      <c r="H29" s="352"/>
      <c r="I29" s="352"/>
      <c r="J29" s="352"/>
      <c r="K29" s="353" cm="1">
        <f t="array" ref="K29">SUMPRODUCT(('Koszty operacyjne'!$K$114:$AE$114=Opłacalność!K$13)*ISNUMBER(MATCH(st_gry_kw,nie,0)),st_gry)</f>
        <v>0</v>
      </c>
      <c r="L29" s="353" cm="1">
        <f t="array" ref="L29">SUMPRODUCT(('Koszty operacyjne'!$K$114:$AE$114=Opłacalność!L$13)*ISNUMBER(MATCH(st_gry_kw,nie,0)),st_gry)</f>
        <v>0</v>
      </c>
      <c r="M29" s="353" cm="1">
        <f t="array" ref="M29">SUMPRODUCT(('Koszty operacyjne'!$K$114:$AE$114=Opłacalność!M$13)*ISNUMBER(MATCH(st_gry_kw,nie,0)),st_gry)</f>
        <v>0</v>
      </c>
      <c r="N29" s="353" cm="1">
        <f t="array" ref="N29">SUMPRODUCT(('Koszty operacyjne'!$K$114:$AE$114=Opłacalność!N$13)*ISNUMBER(MATCH(st_gry_kw,nie,0)),st_gry)</f>
        <v>0</v>
      </c>
      <c r="O29" s="353" cm="1">
        <f t="array" ref="O29">SUMPRODUCT(('Koszty operacyjne'!$K$114:$AE$114=Opłacalność!O$13)*ISNUMBER(MATCH(st_gry_kw,nie,0)),st_gry)</f>
        <v>0</v>
      </c>
      <c r="P29" s="353" cm="1">
        <f t="array" ref="P29">SUMPRODUCT(('Koszty operacyjne'!$K$114:$AE$114=Opłacalność!P$13)*ISNUMBER(MATCH(st_gry_kw,nie,0)),st_gry)</f>
        <v>0</v>
      </c>
      <c r="Q29" s="353" cm="1">
        <f t="array" ref="Q29">SUMPRODUCT(('Koszty operacyjne'!$K$114:$AE$114=Opłacalność!Q$13)*ISNUMBER(MATCH(st_gry_kw,nie,0)),st_gry)</f>
        <v>0</v>
      </c>
      <c r="R29" s="353" cm="1">
        <f t="array" ref="R29">SUMPRODUCT(('Koszty operacyjne'!$K$114:$AE$114=Opłacalność!R$13)*ISNUMBER(MATCH(st_gry_kw,nie,0)),st_gry)</f>
        <v>0</v>
      </c>
      <c r="S29" s="353" cm="1">
        <f t="array" ref="S29">SUMPRODUCT(('Koszty operacyjne'!$K$114:$AE$114=Opłacalność!S$13)*ISNUMBER(MATCH(st_gry_kw,nie,0)),st_gry)</f>
        <v>0</v>
      </c>
      <c r="T29" s="353" cm="1">
        <f t="array" ref="T29">SUMPRODUCT(('Koszty operacyjne'!$K$114:$AE$114=Opłacalność!T$13)*ISNUMBER(MATCH(st_gry_kw,nie,0)),st_gry)</f>
        <v>0</v>
      </c>
      <c r="U29" s="353" cm="1">
        <f t="array" ref="U29">SUMPRODUCT(('Koszty operacyjne'!$K$114:$AE$114=Opłacalność!U$13)*ISNUMBER(MATCH(st_gry_kw,nie,0)),st_gry)</f>
        <v>0</v>
      </c>
      <c r="V29" s="353" cm="1">
        <f t="array" ref="V29">SUMPRODUCT(('Koszty operacyjne'!$K$114:$AE$114=Opłacalność!V$13)*ISNUMBER(MATCH(st_gry_kw,nie,0)),st_gry)</f>
        <v>0</v>
      </c>
      <c r="W29" s="353" cm="1">
        <f t="array" ref="W29">SUMPRODUCT(('Koszty operacyjne'!$K$114:$AE$114=Opłacalność!W$13)*ISNUMBER(MATCH(st_gry_kw,nie,0)),st_gry)</f>
        <v>0</v>
      </c>
      <c r="X29" s="353" cm="1">
        <f t="array" ref="X29">SUMPRODUCT(('Koszty operacyjne'!$K$114:$AE$114=Opłacalność!X$13)*ISNUMBER(MATCH(st_gry_kw,nie,0)),st_gry)</f>
        <v>0</v>
      </c>
      <c r="Y29" s="353" cm="1">
        <f t="array" ref="Y29">SUMPRODUCT(('Koszty operacyjne'!$K$114:$AE$114=Opłacalność!Y$13)*ISNUMBER(MATCH(st_gry_kw,nie,0)),st_gry)</f>
        <v>0</v>
      </c>
      <c r="Z29" s="353" cm="1">
        <f t="array" ref="Z29">SUMPRODUCT(('Koszty operacyjne'!$K$114:$AE$114=Opłacalność!Z$13)*ISNUMBER(MATCH(st_gry_kw,nie,0)),st_gry)</f>
        <v>0</v>
      </c>
      <c r="AA29" s="353" cm="1">
        <f t="array" ref="AA29">SUMPRODUCT(('Koszty operacyjne'!$K$114:$AE$114=Opłacalność!AA$13)*ISNUMBER(MATCH(st_gry_kw,nie,0)),st_gry)</f>
        <v>0</v>
      </c>
      <c r="AB29" s="353" cm="1">
        <f t="array" ref="AB29">SUMPRODUCT(('Koszty operacyjne'!$K$114:$AE$114=Opłacalność!AB$13)*ISNUMBER(MATCH(st_gry_kw,nie,0)),st_gry)</f>
        <v>0</v>
      </c>
      <c r="AC29" s="353" cm="1">
        <f t="array" ref="AC29">SUMPRODUCT(('Koszty operacyjne'!$K$114:$AE$114=Opłacalność!AC$13)*ISNUMBER(MATCH(st_gry_kw,nie,0)),st_gry)</f>
        <v>0</v>
      </c>
      <c r="AD29" s="353" cm="1">
        <f t="array" ref="AD29">SUMPRODUCT(('Koszty operacyjne'!$K$114:$AE$114=Opłacalność!AD$13)*ISNUMBER(MATCH(st_gry_kw,nie,0)),st_gry)</f>
        <v>0</v>
      </c>
      <c r="AE29" s="353" cm="1">
        <f t="array" ref="AE29">SUMPRODUCT(('Koszty operacyjne'!$K$114:$AE$114=Opłacalność!AE$13)*ISNUMBER(MATCH(st_gry_kw,nie,0)),st_gry)</f>
        <v>0</v>
      </c>
      <c r="AF29" s="5"/>
      <c r="AG29" s="5"/>
      <c r="AH29" s="5"/>
      <c r="AI29" s="5"/>
    </row>
    <row r="30" spans="2:40" ht="4" customHeight="1">
      <c r="B30" s="8"/>
      <c r="C30" s="8"/>
      <c r="D30" s="8"/>
      <c r="E30" s="8"/>
      <c r="F30" s="8"/>
      <c r="G30" s="8"/>
      <c r="H30" s="8"/>
      <c r="I30" s="8"/>
      <c r="J30" s="8"/>
      <c r="K30" s="355"/>
      <c r="L30" s="355"/>
      <c r="M30" s="355"/>
      <c r="N30" s="355"/>
      <c r="O30" s="355"/>
      <c r="P30" s="355"/>
      <c r="Q30" s="355"/>
      <c r="R30" s="355"/>
      <c r="S30" s="355"/>
      <c r="T30" s="355"/>
      <c r="U30" s="355"/>
      <c r="V30" s="355"/>
      <c r="W30" s="355"/>
      <c r="X30" s="355"/>
      <c r="Y30" s="355"/>
      <c r="Z30" s="355"/>
      <c r="AA30" s="355"/>
      <c r="AB30" s="355"/>
      <c r="AC30" s="355"/>
      <c r="AD30" s="355"/>
      <c r="AE30" s="355"/>
      <c r="AF30" s="5"/>
      <c r="AG30" s="5"/>
      <c r="AH30" s="5"/>
      <c r="AI30" s="5"/>
      <c r="AJ30" s="5"/>
      <c r="AK30" s="5"/>
      <c r="AL30" s="5"/>
      <c r="AM30" s="5"/>
      <c r="AN30" s="5"/>
    </row>
    <row r="31" spans="2:40" ht="12" customHeight="1">
      <c r="B31" s="348" t="s">
        <v>82</v>
      </c>
      <c r="C31" s="348"/>
      <c r="D31" s="348"/>
      <c r="E31" s="348"/>
      <c r="F31" s="348"/>
      <c r="G31" s="348"/>
      <c r="H31" s="348"/>
      <c r="I31" s="348"/>
      <c r="J31" s="348"/>
      <c r="K31" s="349">
        <f t="shared" ref="K31:T31" si="21">SUM(K32:K33)</f>
        <v>0</v>
      </c>
      <c r="L31" s="349">
        <f t="shared" si="21"/>
        <v>0</v>
      </c>
      <c r="M31" s="349">
        <f t="shared" si="21"/>
        <v>0</v>
      </c>
      <c r="N31" s="349">
        <f t="shared" si="21"/>
        <v>0</v>
      </c>
      <c r="O31" s="349">
        <f t="shared" si="21"/>
        <v>0</v>
      </c>
      <c r="P31" s="349">
        <f t="shared" si="21"/>
        <v>0</v>
      </c>
      <c r="Q31" s="349">
        <f t="shared" si="21"/>
        <v>0</v>
      </c>
      <c r="R31" s="349">
        <f t="shared" si="21"/>
        <v>0</v>
      </c>
      <c r="S31" s="349">
        <f t="shared" si="21"/>
        <v>0</v>
      </c>
      <c r="T31" s="349">
        <f t="shared" si="21"/>
        <v>0</v>
      </c>
      <c r="U31" s="349">
        <f t="shared" ref="U31:X31" si="22">SUM(U32:U33)</f>
        <v>0</v>
      </c>
      <c r="V31" s="349">
        <f t="shared" si="22"/>
        <v>0</v>
      </c>
      <c r="W31" s="349">
        <f t="shared" si="22"/>
        <v>0</v>
      </c>
      <c r="X31" s="349">
        <f t="shared" si="22"/>
        <v>0</v>
      </c>
      <c r="Y31" s="349">
        <f t="shared" ref="Y31:AE31" si="23">SUM(Y32:Y33)</f>
        <v>0</v>
      </c>
      <c r="Z31" s="349">
        <f t="shared" si="23"/>
        <v>0</v>
      </c>
      <c r="AA31" s="349">
        <f t="shared" si="23"/>
        <v>0</v>
      </c>
      <c r="AB31" s="349">
        <f t="shared" si="23"/>
        <v>0</v>
      </c>
      <c r="AC31" s="349">
        <f t="shared" si="23"/>
        <v>0</v>
      </c>
      <c r="AD31" s="349">
        <f t="shared" si="23"/>
        <v>0</v>
      </c>
      <c r="AE31" s="349">
        <f t="shared" si="23"/>
        <v>0</v>
      </c>
      <c r="AF31" s="5"/>
      <c r="AG31" s="5"/>
      <c r="AH31" s="5"/>
      <c r="AI31" s="5"/>
      <c r="AJ31" s="5"/>
      <c r="AK31" s="5"/>
      <c r="AL31" s="5"/>
      <c r="AM31" s="5"/>
      <c r="AN31" s="5"/>
    </row>
    <row r="32" spans="2:40" ht="12" customHeight="1">
      <c r="B32" s="350" t="s">
        <v>78</v>
      </c>
      <c r="C32" s="350"/>
      <c r="D32" s="350"/>
      <c r="E32" s="350"/>
      <c r="F32" s="350"/>
      <c r="G32" s="350"/>
      <c r="H32" s="350"/>
      <c r="I32" s="350"/>
      <c r="J32" s="350"/>
      <c r="K32" s="351" cm="1">
        <f t="array" ref="K32">SUMPRODUCT(('Koszty operacyjne'!$K$114:$AE$114=Opłacalność!K$13)*ISNUMBER(MATCH(st_bib_kw,tak,0)),st_bib)+SUMPRODUCT(('Koszty operacyjne'!$K$114:$AE$114=Opłacalność!K$13)*ISNUMBER(MATCH(st_bib_wbudowie_kw,tak,0)),st_bib_wbudowie)</f>
        <v>0</v>
      </c>
      <c r="L32" s="351" cm="1">
        <f t="array" ref="L32">SUMPRODUCT(('Koszty operacyjne'!$K$114:$AE$114=Opłacalność!L$13)*ISNUMBER(MATCH(st_bib_kw,tak,0)),st_bib)+SUMPRODUCT(('Koszty operacyjne'!$K$114:$AE$114=Opłacalność!L$13)*ISNUMBER(MATCH(st_bib_wbudowie_kw,tak,0)),st_bib_wbudowie)</f>
        <v>0</v>
      </c>
      <c r="M32" s="351" cm="1">
        <f t="array" ref="M32">SUMPRODUCT(('Koszty operacyjne'!$K$114:$AE$114=Opłacalność!M$13)*ISNUMBER(MATCH(st_bib_kw,tak,0)),st_bib)+SUMPRODUCT(('Koszty operacyjne'!$K$114:$AE$114=Opłacalność!M$13)*ISNUMBER(MATCH(st_bib_wbudowie_kw,tak,0)),st_bib_wbudowie)</f>
        <v>0</v>
      </c>
      <c r="N32" s="351" cm="1">
        <f t="array" ref="N32">SUMPRODUCT(('Koszty operacyjne'!$K$114:$AE$114=Opłacalność!N$13)*ISNUMBER(MATCH(st_bib_kw,tak,0)),st_bib)+SUMPRODUCT(('Koszty operacyjne'!$K$114:$AE$114=Opłacalność!N$13)*ISNUMBER(MATCH(st_bib_wbudowie_kw,tak,0)),st_bib_wbudowie)</f>
        <v>0</v>
      </c>
      <c r="O32" s="351" cm="1">
        <f t="array" ref="O32">SUMPRODUCT(('Koszty operacyjne'!$K$114:$AE$114=Opłacalność!O$13)*ISNUMBER(MATCH(st_bib_kw,tak,0)),st_bib)+SUMPRODUCT(('Koszty operacyjne'!$K$114:$AE$114=Opłacalność!O$13)*ISNUMBER(MATCH(st_bib_wbudowie_kw,tak,0)),st_bib_wbudowie)</f>
        <v>0</v>
      </c>
      <c r="P32" s="351" cm="1">
        <f t="array" ref="P32">SUMPRODUCT(('Koszty operacyjne'!$K$114:$AE$114=Opłacalność!P$13)*ISNUMBER(MATCH(st_bib_kw,tak,0)),st_bib)+SUMPRODUCT(('Koszty operacyjne'!$K$114:$AE$114=Opłacalność!P$13)*ISNUMBER(MATCH(st_bib_wbudowie_kw,tak,0)),st_bib_wbudowie)</f>
        <v>0</v>
      </c>
      <c r="Q32" s="351" cm="1">
        <f t="array" ref="Q32">SUMPRODUCT(('Koszty operacyjne'!$K$114:$AE$114=Opłacalność!Q$13)*ISNUMBER(MATCH(st_bib_kw,tak,0)),st_bib)+SUMPRODUCT(('Koszty operacyjne'!$K$114:$AE$114=Opłacalność!Q$13)*ISNUMBER(MATCH(st_bib_wbudowie_kw,tak,0)),st_bib_wbudowie)</f>
        <v>0</v>
      </c>
      <c r="R32" s="351" cm="1">
        <f t="array" ref="R32">SUMPRODUCT(('Koszty operacyjne'!$K$114:$AE$114=Opłacalność!R$13)*ISNUMBER(MATCH(st_bib_kw,tak,0)),st_bib)+SUMPRODUCT(('Koszty operacyjne'!$K$114:$AE$114=Opłacalność!R$13)*ISNUMBER(MATCH(st_bib_wbudowie_kw,tak,0)),st_bib_wbudowie)</f>
        <v>0</v>
      </c>
      <c r="S32" s="351" cm="1">
        <f t="array" ref="S32">SUMPRODUCT(('Koszty operacyjne'!$K$114:$AE$114=Opłacalność!S$13)*ISNUMBER(MATCH(st_bib_kw,tak,0)),st_bib)+SUMPRODUCT(('Koszty operacyjne'!$K$114:$AE$114=Opłacalność!S$13)*ISNUMBER(MATCH(st_bib_wbudowie_kw,tak,0)),st_bib_wbudowie)</f>
        <v>0</v>
      </c>
      <c r="T32" s="351" cm="1">
        <f t="array" ref="T32">SUMPRODUCT(('Koszty operacyjne'!$K$114:$AE$114=Opłacalność!T$13)*ISNUMBER(MATCH(st_bib_kw,tak,0)),st_bib)+SUMPRODUCT(('Koszty operacyjne'!$K$114:$AE$114=Opłacalność!T$13)*ISNUMBER(MATCH(st_bib_wbudowie_kw,tak,0)),st_bib_wbudowie)</f>
        <v>0</v>
      </c>
      <c r="U32" s="351" cm="1">
        <f t="array" ref="U32">SUMPRODUCT(('Koszty operacyjne'!$K$114:$AE$114=Opłacalność!U$13)*ISNUMBER(MATCH(st_bib_kw,tak,0)),st_bib)+SUMPRODUCT(('Koszty operacyjne'!$K$114:$AE$114=Opłacalność!U$13)*ISNUMBER(MATCH(st_bib_wbudowie_kw,tak,0)),st_bib_wbudowie)</f>
        <v>0</v>
      </c>
      <c r="V32" s="351" cm="1">
        <f t="array" ref="V32">SUMPRODUCT(('Koszty operacyjne'!$K$114:$AE$114=Opłacalność!V$13)*ISNUMBER(MATCH(st_bib_kw,tak,0)),st_bib)+SUMPRODUCT(('Koszty operacyjne'!$K$114:$AE$114=Opłacalność!V$13)*ISNUMBER(MATCH(st_bib_wbudowie_kw,tak,0)),st_bib_wbudowie)</f>
        <v>0</v>
      </c>
      <c r="W32" s="351" cm="1">
        <f t="array" ref="W32">SUMPRODUCT(('Koszty operacyjne'!$K$114:$AE$114=Opłacalność!W$13)*ISNUMBER(MATCH(st_bib_kw,tak,0)),st_bib)+SUMPRODUCT(('Koszty operacyjne'!$K$114:$AE$114=Opłacalność!W$13)*ISNUMBER(MATCH(st_bib_wbudowie_kw,tak,0)),st_bib_wbudowie)</f>
        <v>0</v>
      </c>
      <c r="X32" s="351" cm="1">
        <f t="array" ref="X32">SUMPRODUCT(('Koszty operacyjne'!$K$114:$AE$114=Opłacalność!X$13)*ISNUMBER(MATCH(st_bib_kw,tak,0)),st_bib)+SUMPRODUCT(('Koszty operacyjne'!$K$114:$AE$114=Opłacalność!X$13)*ISNUMBER(MATCH(st_bib_wbudowie_kw,tak,0)),st_bib_wbudowie)</f>
        <v>0</v>
      </c>
      <c r="Y32" s="351" cm="1">
        <f t="array" ref="Y32">SUMPRODUCT(('Koszty operacyjne'!$K$114:$AE$114=Opłacalność!Y$13)*ISNUMBER(MATCH(st_bib_kw,tak,0)),st_bib)+SUMPRODUCT(('Koszty operacyjne'!$K$114:$AE$114=Opłacalność!Y$13)*ISNUMBER(MATCH(st_bib_wbudowie_kw,tak,0)),st_bib_wbudowie)</f>
        <v>0</v>
      </c>
      <c r="Z32" s="351" cm="1">
        <f t="array" ref="Z32">SUMPRODUCT(('Koszty operacyjne'!$K$114:$AE$114=Opłacalność!Z$13)*ISNUMBER(MATCH(st_bib_kw,tak,0)),st_bib)+SUMPRODUCT(('Koszty operacyjne'!$K$114:$AE$114=Opłacalność!Z$13)*ISNUMBER(MATCH(st_bib_wbudowie_kw,tak,0)),st_bib_wbudowie)</f>
        <v>0</v>
      </c>
      <c r="AA32" s="351" cm="1">
        <f t="array" ref="AA32">SUMPRODUCT(('Koszty operacyjne'!$K$114:$AE$114=Opłacalność!AA$13)*ISNUMBER(MATCH(st_bib_kw,tak,0)),st_bib)+SUMPRODUCT(('Koszty operacyjne'!$K$114:$AE$114=Opłacalność!AA$13)*ISNUMBER(MATCH(st_bib_wbudowie_kw,tak,0)),st_bib_wbudowie)</f>
        <v>0</v>
      </c>
      <c r="AB32" s="351" cm="1">
        <f t="array" ref="AB32">SUMPRODUCT(('Koszty operacyjne'!$K$114:$AE$114=Opłacalność!AB$13)*ISNUMBER(MATCH(st_bib_kw,tak,0)),st_bib)+SUMPRODUCT(('Koszty operacyjne'!$K$114:$AE$114=Opłacalność!AB$13)*ISNUMBER(MATCH(st_bib_wbudowie_kw,tak,0)),st_bib_wbudowie)</f>
        <v>0</v>
      </c>
      <c r="AC32" s="351" cm="1">
        <f t="array" ref="AC32">SUMPRODUCT(('Koszty operacyjne'!$K$114:$AE$114=Opłacalność!AC$13)*ISNUMBER(MATCH(st_bib_kw,tak,0)),st_bib)+SUMPRODUCT(('Koszty operacyjne'!$K$114:$AE$114=Opłacalność!AC$13)*ISNUMBER(MATCH(st_bib_wbudowie_kw,tak,0)),st_bib_wbudowie)</f>
        <v>0</v>
      </c>
      <c r="AD32" s="351" cm="1">
        <f t="array" ref="AD32">SUMPRODUCT(('Koszty operacyjne'!$K$114:$AE$114=Opłacalność!AD$13)*ISNUMBER(MATCH(st_bib_kw,tak,0)),st_bib)+SUMPRODUCT(('Koszty operacyjne'!$K$114:$AE$114=Opłacalność!AD$13)*ISNUMBER(MATCH(st_bib_wbudowie_kw,tak,0)),st_bib_wbudowie)</f>
        <v>0</v>
      </c>
      <c r="AE32" s="351" cm="1">
        <f t="array" ref="AE32">SUMPRODUCT(('Koszty operacyjne'!$K$114:$AE$114=Opłacalność!AE$13)*ISNUMBER(MATCH(st_bib_kw,tak,0)),st_bib)+SUMPRODUCT(('Koszty operacyjne'!$K$114:$AE$114=Opłacalność!AE$13)*ISNUMBER(MATCH(st_bib_wbudowie_kw,tak,0)),st_bib_wbudowie)</f>
        <v>0</v>
      </c>
      <c r="AF32" s="5"/>
      <c r="AG32" s="5"/>
      <c r="AH32" s="5"/>
      <c r="AI32" s="5"/>
      <c r="AJ32" s="5"/>
      <c r="AK32" s="5"/>
      <c r="AL32" s="5"/>
      <c r="AM32" s="5"/>
      <c r="AN32" s="5"/>
    </row>
    <row r="33" spans="2:40" ht="12" customHeight="1">
      <c r="B33" s="352" t="s">
        <v>79</v>
      </c>
      <c r="C33" s="352"/>
      <c r="D33" s="352"/>
      <c r="E33" s="352"/>
      <c r="F33" s="352"/>
      <c r="G33" s="352"/>
      <c r="H33" s="352"/>
      <c r="I33" s="352"/>
      <c r="J33" s="352"/>
      <c r="K33" s="353" cm="1">
        <f t="array" ref="K33">SUMPRODUCT(('Koszty operacyjne'!$K$114:$AE$114=Opłacalność!K$13)*ISNUMBER(MATCH(st_bib_kw,nie,0)),st_bib)+SUMPRODUCT(('Koszty operacyjne'!$K$114:$AE$114=Opłacalność!K$13)*ISNUMBER(MATCH(st_bib_wbudowie_kw,nie,0)),st_bib_wbudowie)</f>
        <v>0</v>
      </c>
      <c r="L33" s="353" cm="1">
        <f t="array" ref="L33">SUMPRODUCT(('Koszty operacyjne'!$K$114:$AE$114=Opłacalność!L$13)*ISNUMBER(MATCH(st_bib_kw,nie,0)),st_bib)+SUMPRODUCT(('Koszty operacyjne'!$K$114:$AE$114=Opłacalność!L$13)*ISNUMBER(MATCH(st_bib_wbudowie_kw,nie,0)),st_bib_wbudowie)</f>
        <v>0</v>
      </c>
      <c r="M33" s="353" cm="1">
        <f t="array" ref="M33">SUMPRODUCT(('Koszty operacyjne'!$K$114:$AE$114=Opłacalność!M$13)*ISNUMBER(MATCH(st_bib_kw,nie,0)),st_bib)+SUMPRODUCT(('Koszty operacyjne'!$K$114:$AE$114=Opłacalność!M$13)*ISNUMBER(MATCH(st_bib_wbudowie_kw,nie,0)),st_bib_wbudowie)</f>
        <v>0</v>
      </c>
      <c r="N33" s="353" cm="1">
        <f t="array" ref="N33">SUMPRODUCT(('Koszty operacyjne'!$K$114:$AE$114=Opłacalność!N$13)*ISNUMBER(MATCH(st_bib_kw,nie,0)),st_bib)+SUMPRODUCT(('Koszty operacyjne'!$K$114:$AE$114=Opłacalność!N$13)*ISNUMBER(MATCH(st_bib_wbudowie_kw,nie,0)),st_bib_wbudowie)</f>
        <v>0</v>
      </c>
      <c r="O33" s="353" cm="1">
        <f t="array" ref="O33">SUMPRODUCT(('Koszty operacyjne'!$K$114:$AE$114=Opłacalność!O$13)*ISNUMBER(MATCH(st_bib_kw,nie,0)),st_bib)+SUMPRODUCT(('Koszty operacyjne'!$K$114:$AE$114=Opłacalność!O$13)*ISNUMBER(MATCH(st_bib_wbudowie_kw,nie,0)),st_bib_wbudowie)</f>
        <v>0</v>
      </c>
      <c r="P33" s="353" cm="1">
        <f t="array" ref="P33">SUMPRODUCT(('Koszty operacyjne'!$K$114:$AE$114=Opłacalność!P$13)*ISNUMBER(MATCH(st_bib_kw,nie,0)),st_bib)+SUMPRODUCT(('Koszty operacyjne'!$K$114:$AE$114=Opłacalność!P$13)*ISNUMBER(MATCH(st_bib_wbudowie_kw,nie,0)),st_bib_wbudowie)</f>
        <v>0</v>
      </c>
      <c r="Q33" s="353" cm="1">
        <f t="array" ref="Q33">SUMPRODUCT(('Koszty operacyjne'!$K$114:$AE$114=Opłacalność!Q$13)*ISNUMBER(MATCH(st_bib_kw,nie,0)),st_bib)+SUMPRODUCT(('Koszty operacyjne'!$K$114:$AE$114=Opłacalność!Q$13)*ISNUMBER(MATCH(st_bib_wbudowie_kw,nie,0)),st_bib_wbudowie)</f>
        <v>0</v>
      </c>
      <c r="R33" s="353" cm="1">
        <f t="array" ref="R33">SUMPRODUCT(('Koszty operacyjne'!$K$114:$AE$114=Opłacalność!R$13)*ISNUMBER(MATCH(st_bib_kw,nie,0)),st_bib)+SUMPRODUCT(('Koszty operacyjne'!$K$114:$AE$114=Opłacalność!R$13)*ISNUMBER(MATCH(st_bib_wbudowie_kw,nie,0)),st_bib_wbudowie)</f>
        <v>0</v>
      </c>
      <c r="S33" s="353" cm="1">
        <f t="array" ref="S33">SUMPRODUCT(('Koszty operacyjne'!$K$114:$AE$114=Opłacalność!S$13)*ISNUMBER(MATCH(st_bib_kw,nie,0)),st_bib)+SUMPRODUCT(('Koszty operacyjne'!$K$114:$AE$114=Opłacalność!S$13)*ISNUMBER(MATCH(st_bib_wbudowie_kw,nie,0)),st_bib_wbudowie)</f>
        <v>0</v>
      </c>
      <c r="T33" s="353" cm="1">
        <f t="array" ref="T33">SUMPRODUCT(('Koszty operacyjne'!$K$114:$AE$114=Opłacalność!T$13)*ISNUMBER(MATCH(st_bib_kw,nie,0)),st_bib)+SUMPRODUCT(('Koszty operacyjne'!$K$114:$AE$114=Opłacalność!T$13)*ISNUMBER(MATCH(st_bib_wbudowie_kw,nie,0)),st_bib_wbudowie)</f>
        <v>0</v>
      </c>
      <c r="U33" s="353" cm="1">
        <f t="array" ref="U33">SUMPRODUCT(('Koszty operacyjne'!$K$114:$AE$114=Opłacalność!U$13)*ISNUMBER(MATCH(st_bib_kw,nie,0)),st_bib)+SUMPRODUCT(('Koszty operacyjne'!$K$114:$AE$114=Opłacalność!U$13)*ISNUMBER(MATCH(st_bib_wbudowie_kw,nie,0)),st_bib_wbudowie)</f>
        <v>0</v>
      </c>
      <c r="V33" s="353" cm="1">
        <f t="array" ref="V33">SUMPRODUCT(('Koszty operacyjne'!$K$114:$AE$114=Opłacalność!V$13)*ISNUMBER(MATCH(st_bib_kw,nie,0)),st_bib)+SUMPRODUCT(('Koszty operacyjne'!$K$114:$AE$114=Opłacalność!V$13)*ISNUMBER(MATCH(st_bib_wbudowie_kw,nie,0)),st_bib_wbudowie)</f>
        <v>0</v>
      </c>
      <c r="W33" s="353" cm="1">
        <f t="array" ref="W33">SUMPRODUCT(('Koszty operacyjne'!$K$114:$AE$114=Opłacalność!W$13)*ISNUMBER(MATCH(st_bib_kw,nie,0)),st_bib)+SUMPRODUCT(('Koszty operacyjne'!$K$114:$AE$114=Opłacalność!W$13)*ISNUMBER(MATCH(st_bib_wbudowie_kw,nie,0)),st_bib_wbudowie)</f>
        <v>0</v>
      </c>
      <c r="X33" s="353" cm="1">
        <f t="array" ref="X33">SUMPRODUCT(('Koszty operacyjne'!$K$114:$AE$114=Opłacalność!X$13)*ISNUMBER(MATCH(st_bib_kw,nie,0)),st_bib)+SUMPRODUCT(('Koszty operacyjne'!$K$114:$AE$114=Opłacalność!X$13)*ISNUMBER(MATCH(st_bib_wbudowie_kw,nie,0)),st_bib_wbudowie)</f>
        <v>0</v>
      </c>
      <c r="Y33" s="353" cm="1">
        <f t="array" ref="Y33">SUMPRODUCT(('Koszty operacyjne'!$K$114:$AE$114=Opłacalność!Y$13)*ISNUMBER(MATCH(st_bib_kw,nie,0)),st_bib)+SUMPRODUCT(('Koszty operacyjne'!$K$114:$AE$114=Opłacalność!Y$13)*ISNUMBER(MATCH(st_bib_wbudowie_kw,nie,0)),st_bib_wbudowie)</f>
        <v>0</v>
      </c>
      <c r="Z33" s="353" cm="1">
        <f t="array" ref="Z33">SUMPRODUCT(('Koszty operacyjne'!$K$114:$AE$114=Opłacalność!Z$13)*ISNUMBER(MATCH(st_bib_kw,nie,0)),st_bib)+SUMPRODUCT(('Koszty operacyjne'!$K$114:$AE$114=Opłacalność!Z$13)*ISNUMBER(MATCH(st_bib_wbudowie_kw,nie,0)),st_bib_wbudowie)</f>
        <v>0</v>
      </c>
      <c r="AA33" s="353" cm="1">
        <f t="array" ref="AA33">SUMPRODUCT(('Koszty operacyjne'!$K$114:$AE$114=Opłacalność!AA$13)*ISNUMBER(MATCH(st_bib_kw,nie,0)),st_bib)+SUMPRODUCT(('Koszty operacyjne'!$K$114:$AE$114=Opłacalność!AA$13)*ISNUMBER(MATCH(st_bib_wbudowie_kw,nie,0)),st_bib_wbudowie)</f>
        <v>0</v>
      </c>
      <c r="AB33" s="353" cm="1">
        <f t="array" ref="AB33">SUMPRODUCT(('Koszty operacyjne'!$K$114:$AE$114=Opłacalność!AB$13)*ISNUMBER(MATCH(st_bib_kw,nie,0)),st_bib)+SUMPRODUCT(('Koszty operacyjne'!$K$114:$AE$114=Opłacalność!AB$13)*ISNUMBER(MATCH(st_bib_wbudowie_kw,nie,0)),st_bib_wbudowie)</f>
        <v>0</v>
      </c>
      <c r="AC33" s="353" cm="1">
        <f t="array" ref="AC33">SUMPRODUCT(('Koszty operacyjne'!$K$114:$AE$114=Opłacalność!AC$13)*ISNUMBER(MATCH(st_bib_kw,nie,0)),st_bib)+SUMPRODUCT(('Koszty operacyjne'!$K$114:$AE$114=Opłacalność!AC$13)*ISNUMBER(MATCH(st_bib_wbudowie_kw,nie,0)),st_bib_wbudowie)</f>
        <v>0</v>
      </c>
      <c r="AD33" s="353" cm="1">
        <f t="array" ref="AD33">SUMPRODUCT(('Koszty operacyjne'!$K$114:$AE$114=Opłacalność!AD$13)*ISNUMBER(MATCH(st_bib_kw,nie,0)),st_bib)+SUMPRODUCT(('Koszty operacyjne'!$K$114:$AE$114=Opłacalność!AD$13)*ISNUMBER(MATCH(st_bib_wbudowie_kw,nie,0)),st_bib_wbudowie)</f>
        <v>0</v>
      </c>
      <c r="AE33" s="353" cm="1">
        <f t="array" ref="AE33">SUMPRODUCT(('Koszty operacyjne'!$K$114:$AE$114=Opłacalność!AE$13)*ISNUMBER(MATCH(st_bib_kw,nie,0)),st_bib)+SUMPRODUCT(('Koszty operacyjne'!$K$114:$AE$114=Opłacalność!AE$13)*ISNUMBER(MATCH(st_bib_wbudowie_kw,nie,0)),st_bib_wbudowie)</f>
        <v>0</v>
      </c>
      <c r="AF33" s="5"/>
      <c r="AG33" s="5"/>
      <c r="AH33" s="5"/>
      <c r="AI33" s="5"/>
      <c r="AJ33" s="5"/>
      <c r="AK33" s="5"/>
      <c r="AL33" s="5"/>
      <c r="AM33" s="5"/>
      <c r="AN33" s="5"/>
    </row>
    <row r="34" spans="2:40" ht="4" customHeight="1">
      <c r="B34" s="8"/>
      <c r="C34" s="8"/>
      <c r="D34" s="8"/>
      <c r="E34" s="8"/>
      <c r="F34" s="8"/>
      <c r="G34" s="8"/>
      <c r="H34" s="8"/>
      <c r="I34" s="8"/>
      <c r="J34" s="8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5"/>
      <c r="V34" s="355"/>
      <c r="W34" s="355"/>
      <c r="X34" s="355"/>
      <c r="Y34" s="355"/>
      <c r="Z34" s="355"/>
      <c r="AA34" s="355"/>
      <c r="AB34" s="355"/>
      <c r="AC34" s="355"/>
      <c r="AD34" s="355"/>
      <c r="AE34" s="355"/>
      <c r="AF34" s="5"/>
      <c r="AG34" s="5"/>
      <c r="AH34" s="5"/>
      <c r="AI34" s="5"/>
      <c r="AJ34" s="5"/>
      <c r="AK34" s="5"/>
      <c r="AL34" s="5"/>
      <c r="AM34" s="5"/>
      <c r="AN34" s="5"/>
    </row>
    <row r="35" spans="2:40" ht="12" customHeight="1">
      <c r="B35" s="348" t="s">
        <v>83</v>
      </c>
      <c r="C35" s="348"/>
      <c r="D35" s="348"/>
      <c r="E35" s="348"/>
      <c r="F35" s="348"/>
      <c r="G35" s="348"/>
      <c r="H35" s="348"/>
      <c r="I35" s="348"/>
      <c r="J35" s="348"/>
      <c r="K35" s="349">
        <f t="shared" ref="K35:T35" si="24">SUM(K36:K37)</f>
        <v>0</v>
      </c>
      <c r="L35" s="349">
        <f t="shared" si="24"/>
        <v>0</v>
      </c>
      <c r="M35" s="349">
        <f t="shared" si="24"/>
        <v>0</v>
      </c>
      <c r="N35" s="349">
        <f t="shared" si="24"/>
        <v>0</v>
      </c>
      <c r="O35" s="349">
        <f t="shared" si="24"/>
        <v>0</v>
      </c>
      <c r="P35" s="349">
        <f t="shared" si="24"/>
        <v>0</v>
      </c>
      <c r="Q35" s="349">
        <f t="shared" si="24"/>
        <v>0</v>
      </c>
      <c r="R35" s="349">
        <f t="shared" si="24"/>
        <v>0</v>
      </c>
      <c r="S35" s="349">
        <f t="shared" si="24"/>
        <v>0</v>
      </c>
      <c r="T35" s="349">
        <f t="shared" si="24"/>
        <v>0</v>
      </c>
      <c r="U35" s="349">
        <f t="shared" ref="U35:X35" si="25">SUM(U36:U37)</f>
        <v>0</v>
      </c>
      <c r="V35" s="349">
        <f t="shared" si="25"/>
        <v>0</v>
      </c>
      <c r="W35" s="349">
        <f t="shared" si="25"/>
        <v>0</v>
      </c>
      <c r="X35" s="349">
        <f t="shared" si="25"/>
        <v>0</v>
      </c>
      <c r="Y35" s="349">
        <f t="shared" ref="Y35:AE35" si="26">SUM(Y36:Y37)</f>
        <v>0</v>
      </c>
      <c r="Z35" s="349">
        <f t="shared" si="26"/>
        <v>0</v>
      </c>
      <c r="AA35" s="349">
        <f t="shared" si="26"/>
        <v>0</v>
      </c>
      <c r="AB35" s="349">
        <f t="shared" si="26"/>
        <v>0</v>
      </c>
      <c r="AC35" s="349">
        <f t="shared" si="26"/>
        <v>0</v>
      </c>
      <c r="AD35" s="349">
        <f t="shared" si="26"/>
        <v>0</v>
      </c>
      <c r="AE35" s="349">
        <f t="shared" si="26"/>
        <v>0</v>
      </c>
      <c r="AF35" s="5"/>
      <c r="AG35" s="5"/>
      <c r="AH35" s="5"/>
      <c r="AI35" s="5"/>
      <c r="AJ35" s="5"/>
      <c r="AK35" s="5"/>
      <c r="AL35" s="5"/>
      <c r="AM35" s="5"/>
      <c r="AN35" s="5"/>
    </row>
    <row r="36" spans="2:40" ht="12" customHeight="1">
      <c r="B36" s="350" t="s">
        <v>78</v>
      </c>
      <c r="C36" s="350"/>
      <c r="D36" s="350"/>
      <c r="E36" s="350"/>
      <c r="F36" s="350"/>
      <c r="G36" s="350"/>
      <c r="H36" s="350"/>
      <c r="I36" s="350"/>
      <c r="J36" s="350"/>
      <c r="K36" s="351" cm="1">
        <f t="array" ref="K36">SUMPRODUCT(('Koszty operacyjne'!$K$114:$AE$114=Opłacalność!K$13)*ISNUMBER(MATCH(st_utm_kw,tak,0)),st_utm)+SUMPRODUCT(('Koszty operacyjne'!$K$114:$AE$114=Opłacalność!K$13)*ISNUMBER(MATCH(st_utm_kw_wbudowie,tak,0)),st_utm_wbudowie)</f>
        <v>0</v>
      </c>
      <c r="L36" s="351" cm="1">
        <f t="array" ref="L36">SUMPRODUCT(('Koszty operacyjne'!$K$114:$AE$114=Opłacalność!L$13)*ISNUMBER(MATCH(st_utm_kw,tak,0)),st_utm)+SUMPRODUCT(('Koszty operacyjne'!$K$114:$AE$114=Opłacalność!L$13)*ISNUMBER(MATCH(st_utm_kw_wbudowie,tak,0)),st_utm_wbudowie)</f>
        <v>0</v>
      </c>
      <c r="M36" s="351" cm="1">
        <f t="array" ref="M36">SUMPRODUCT(('Koszty operacyjne'!$K$114:$AE$114=Opłacalność!M$13)*ISNUMBER(MATCH(st_utm_kw,tak,0)),st_utm)+SUMPRODUCT(('Koszty operacyjne'!$K$114:$AE$114=Opłacalność!M$13)*ISNUMBER(MATCH(st_utm_kw_wbudowie,tak,0)),st_utm_wbudowie)</f>
        <v>0</v>
      </c>
      <c r="N36" s="351" cm="1">
        <f t="array" ref="N36">SUMPRODUCT(('Koszty operacyjne'!$K$114:$AE$114=Opłacalność!N$13)*ISNUMBER(MATCH(st_utm_kw,tak,0)),st_utm)+SUMPRODUCT(('Koszty operacyjne'!$K$114:$AE$114=Opłacalność!N$13)*ISNUMBER(MATCH(st_utm_kw_wbudowie,tak,0)),st_utm_wbudowie)</f>
        <v>0</v>
      </c>
      <c r="O36" s="351" cm="1">
        <f t="array" ref="O36">SUMPRODUCT(('Koszty operacyjne'!$K$114:$AE$114=Opłacalność!O$13)*ISNUMBER(MATCH(st_utm_kw,tak,0)),st_utm)+SUMPRODUCT(('Koszty operacyjne'!$K$114:$AE$114=Opłacalność!O$13)*ISNUMBER(MATCH(st_utm_kw_wbudowie,tak,0)),st_utm_wbudowie)</f>
        <v>0</v>
      </c>
      <c r="P36" s="351" cm="1">
        <f t="array" ref="P36">SUMPRODUCT(('Koszty operacyjne'!$K$114:$AE$114=Opłacalność!P$13)*ISNUMBER(MATCH(st_utm_kw,tak,0)),st_utm)+SUMPRODUCT(('Koszty operacyjne'!$K$114:$AE$114=Opłacalność!P$13)*ISNUMBER(MATCH(st_utm_kw_wbudowie,tak,0)),st_utm_wbudowie)</f>
        <v>0</v>
      </c>
      <c r="Q36" s="351" cm="1">
        <f t="array" ref="Q36">SUMPRODUCT(('Koszty operacyjne'!$K$114:$AE$114=Opłacalność!Q$13)*ISNUMBER(MATCH(st_utm_kw,tak,0)),st_utm)+SUMPRODUCT(('Koszty operacyjne'!$K$114:$AE$114=Opłacalność!Q$13)*ISNUMBER(MATCH(st_utm_kw_wbudowie,tak,0)),st_utm_wbudowie)</f>
        <v>0</v>
      </c>
      <c r="R36" s="351" cm="1">
        <f t="array" ref="R36">SUMPRODUCT(('Koszty operacyjne'!$K$114:$AE$114=Opłacalność!R$13)*ISNUMBER(MATCH(st_utm_kw,tak,0)),st_utm)+SUMPRODUCT(('Koszty operacyjne'!$K$114:$AE$114=Opłacalność!R$13)*ISNUMBER(MATCH(st_utm_kw_wbudowie,tak,0)),st_utm_wbudowie)</f>
        <v>0</v>
      </c>
      <c r="S36" s="351" cm="1">
        <f t="array" ref="S36">SUMPRODUCT(('Koszty operacyjne'!$K$114:$AE$114=Opłacalność!S$13)*ISNUMBER(MATCH(st_utm_kw,tak,0)),st_utm)+SUMPRODUCT(('Koszty operacyjne'!$K$114:$AE$114=Opłacalność!S$13)*ISNUMBER(MATCH(st_utm_kw_wbudowie,tak,0)),st_utm_wbudowie)</f>
        <v>0</v>
      </c>
      <c r="T36" s="351" cm="1">
        <f t="array" ref="T36">SUMPRODUCT(('Koszty operacyjne'!$K$114:$AE$114=Opłacalność!T$13)*ISNUMBER(MATCH(st_utm_kw,tak,0)),st_utm)+SUMPRODUCT(('Koszty operacyjne'!$K$114:$AE$114=Opłacalność!T$13)*ISNUMBER(MATCH(st_utm_kw_wbudowie,tak,0)),st_utm_wbudowie)</f>
        <v>0</v>
      </c>
      <c r="U36" s="351" cm="1">
        <f t="array" ref="U36">SUMPRODUCT(('Koszty operacyjne'!$K$114:$AE$114=Opłacalność!U$13)*ISNUMBER(MATCH(st_utm_kw,tak,0)),st_utm)+SUMPRODUCT(('Koszty operacyjne'!$K$114:$AE$114=Opłacalność!U$13)*ISNUMBER(MATCH(st_utm_kw_wbudowie,tak,0)),st_utm_wbudowie)</f>
        <v>0</v>
      </c>
      <c r="V36" s="351" cm="1">
        <f t="array" ref="V36">SUMPRODUCT(('Koszty operacyjne'!$K$114:$AE$114=Opłacalność!V$13)*ISNUMBER(MATCH(st_utm_kw,tak,0)),st_utm)+SUMPRODUCT(('Koszty operacyjne'!$K$114:$AE$114=Opłacalność!V$13)*ISNUMBER(MATCH(st_utm_kw_wbudowie,tak,0)),st_utm_wbudowie)</f>
        <v>0</v>
      </c>
      <c r="W36" s="351" cm="1">
        <f t="array" ref="W36">SUMPRODUCT(('Koszty operacyjne'!$K$114:$AE$114=Opłacalność!W$13)*ISNUMBER(MATCH(st_utm_kw,tak,0)),st_utm)+SUMPRODUCT(('Koszty operacyjne'!$K$114:$AE$114=Opłacalność!W$13)*ISNUMBER(MATCH(st_utm_kw_wbudowie,tak,0)),st_utm_wbudowie)</f>
        <v>0</v>
      </c>
      <c r="X36" s="351" cm="1">
        <f t="array" ref="X36">SUMPRODUCT(('Koszty operacyjne'!$K$114:$AE$114=Opłacalność!X$13)*ISNUMBER(MATCH(st_utm_kw,tak,0)),st_utm)+SUMPRODUCT(('Koszty operacyjne'!$K$114:$AE$114=Opłacalność!X$13)*ISNUMBER(MATCH(st_utm_kw_wbudowie,tak,0)),st_utm_wbudowie)</f>
        <v>0</v>
      </c>
      <c r="Y36" s="351" cm="1">
        <f t="array" ref="Y36">SUMPRODUCT(('Koszty operacyjne'!$K$114:$AE$114=Opłacalność!Y$13)*ISNUMBER(MATCH(st_utm_kw,tak,0)),st_utm)+SUMPRODUCT(('Koszty operacyjne'!$K$114:$AE$114=Opłacalność!Y$13)*ISNUMBER(MATCH(st_utm_kw_wbudowie,tak,0)),st_utm_wbudowie)</f>
        <v>0</v>
      </c>
      <c r="Z36" s="351" cm="1">
        <f t="array" ref="Z36">SUMPRODUCT(('Koszty operacyjne'!$K$114:$AE$114=Opłacalność!Z$13)*ISNUMBER(MATCH(st_utm_kw,tak,0)),st_utm)+SUMPRODUCT(('Koszty operacyjne'!$K$114:$AE$114=Opłacalność!Z$13)*ISNUMBER(MATCH(st_utm_kw_wbudowie,tak,0)),st_utm_wbudowie)</f>
        <v>0</v>
      </c>
      <c r="AA36" s="351" cm="1">
        <f t="array" ref="AA36">SUMPRODUCT(('Koszty operacyjne'!$K$114:$AE$114=Opłacalność!AA$13)*ISNUMBER(MATCH(st_utm_kw,tak,0)),st_utm)+SUMPRODUCT(('Koszty operacyjne'!$K$114:$AE$114=Opłacalność!AA$13)*ISNUMBER(MATCH(st_utm_kw_wbudowie,tak,0)),st_utm_wbudowie)</f>
        <v>0</v>
      </c>
      <c r="AB36" s="351" cm="1">
        <f t="array" ref="AB36">SUMPRODUCT(('Koszty operacyjne'!$K$114:$AE$114=Opłacalność!AB$13)*ISNUMBER(MATCH(st_utm_kw,tak,0)),st_utm)+SUMPRODUCT(('Koszty operacyjne'!$K$114:$AE$114=Opłacalność!AB$13)*ISNUMBER(MATCH(st_utm_kw_wbudowie,tak,0)),st_utm_wbudowie)</f>
        <v>0</v>
      </c>
      <c r="AC36" s="351" cm="1">
        <f t="array" ref="AC36">SUMPRODUCT(('Koszty operacyjne'!$K$114:$AE$114=Opłacalność!AC$13)*ISNUMBER(MATCH(st_utm_kw,tak,0)),st_utm)+SUMPRODUCT(('Koszty operacyjne'!$K$114:$AE$114=Opłacalność!AC$13)*ISNUMBER(MATCH(st_utm_kw_wbudowie,tak,0)),st_utm_wbudowie)</f>
        <v>0</v>
      </c>
      <c r="AD36" s="351" cm="1">
        <f t="array" ref="AD36">SUMPRODUCT(('Koszty operacyjne'!$K$114:$AE$114=Opłacalność!AD$13)*ISNUMBER(MATCH(st_utm_kw,tak,0)),st_utm)+SUMPRODUCT(('Koszty operacyjne'!$K$114:$AE$114=Opłacalność!AD$13)*ISNUMBER(MATCH(st_utm_kw_wbudowie,tak,0)),st_utm_wbudowie)</f>
        <v>0</v>
      </c>
      <c r="AE36" s="351" cm="1">
        <f t="array" ref="AE36">SUMPRODUCT(('Koszty operacyjne'!$K$114:$AE$114=Opłacalność!AE$13)*ISNUMBER(MATCH(st_utm_kw,tak,0)),st_utm)+SUMPRODUCT(('Koszty operacyjne'!$K$114:$AE$114=Opłacalność!AE$13)*ISNUMBER(MATCH(st_utm_kw_wbudowie,tak,0)),st_utm_wbudowie)</f>
        <v>0</v>
      </c>
      <c r="AF36" s="5"/>
      <c r="AG36" s="5"/>
      <c r="AH36" s="5"/>
      <c r="AI36" s="5"/>
      <c r="AJ36" s="5"/>
      <c r="AK36" s="5"/>
      <c r="AL36" s="5"/>
      <c r="AM36" s="5"/>
      <c r="AN36" s="5"/>
    </row>
    <row r="37" spans="2:40" ht="12" customHeight="1">
      <c r="B37" s="352" t="s">
        <v>79</v>
      </c>
      <c r="C37" s="352"/>
      <c r="D37" s="352"/>
      <c r="E37" s="352"/>
      <c r="F37" s="352"/>
      <c r="G37" s="352"/>
      <c r="H37" s="352"/>
      <c r="I37" s="352"/>
      <c r="J37" s="352"/>
      <c r="K37" s="353" cm="1">
        <f t="array" ref="K37">SUMPRODUCT(('Koszty operacyjne'!$K$114:$AE$114=Opłacalność!K$13)*ISNUMBER(MATCH(st_utm_kw,nie,0)),st_utm)+SUMPRODUCT(('Koszty operacyjne'!$K$114:$AE$114=Opłacalność!K$13)*ISNUMBER(MATCH(st_utm_kw_wbudowie,nie,0)),st_utm_wbudowie)</f>
        <v>0</v>
      </c>
      <c r="L37" s="353" cm="1">
        <f t="array" ref="L37">SUMPRODUCT(('Koszty operacyjne'!$K$114:$AE$114=Opłacalność!L$13)*ISNUMBER(MATCH(st_utm_kw,nie,0)),st_utm)+SUMPRODUCT(('Koszty operacyjne'!$K$114:$AE$114=Opłacalność!L$13)*ISNUMBER(MATCH(st_utm_kw_wbudowie,nie,0)),st_utm_wbudowie)</f>
        <v>0</v>
      </c>
      <c r="M37" s="353" cm="1">
        <f t="array" ref="M37">SUMPRODUCT(('Koszty operacyjne'!$K$114:$AE$114=Opłacalność!M$13)*ISNUMBER(MATCH(st_utm_kw,nie,0)),st_utm)+SUMPRODUCT(('Koszty operacyjne'!$K$114:$AE$114=Opłacalność!M$13)*ISNUMBER(MATCH(st_utm_kw_wbudowie,nie,0)),st_utm_wbudowie)</f>
        <v>0</v>
      </c>
      <c r="N37" s="353" cm="1">
        <f t="array" ref="N37">SUMPRODUCT(('Koszty operacyjne'!$K$114:$AE$114=Opłacalność!N$13)*ISNUMBER(MATCH(st_utm_kw,nie,0)),st_utm)+SUMPRODUCT(('Koszty operacyjne'!$K$114:$AE$114=Opłacalność!N$13)*ISNUMBER(MATCH(st_utm_kw_wbudowie,nie,0)),st_utm_wbudowie)</f>
        <v>0</v>
      </c>
      <c r="O37" s="353" cm="1">
        <f t="array" ref="O37">SUMPRODUCT(('Koszty operacyjne'!$K$114:$AE$114=Opłacalność!O$13)*ISNUMBER(MATCH(st_utm_kw,nie,0)),st_utm)+SUMPRODUCT(('Koszty operacyjne'!$K$114:$AE$114=Opłacalność!O$13)*ISNUMBER(MATCH(st_utm_kw_wbudowie,nie,0)),st_utm_wbudowie)</f>
        <v>0</v>
      </c>
      <c r="P37" s="353" cm="1">
        <f t="array" ref="P37">SUMPRODUCT(('Koszty operacyjne'!$K$114:$AE$114=Opłacalność!P$13)*ISNUMBER(MATCH(st_utm_kw,nie,0)),st_utm)+SUMPRODUCT(('Koszty operacyjne'!$K$114:$AE$114=Opłacalność!P$13)*ISNUMBER(MATCH(st_utm_kw_wbudowie,nie,0)),st_utm_wbudowie)</f>
        <v>0</v>
      </c>
      <c r="Q37" s="353" cm="1">
        <f t="array" ref="Q37">SUMPRODUCT(('Koszty operacyjne'!$K$114:$AE$114=Opłacalność!Q$13)*ISNUMBER(MATCH(st_utm_kw,nie,0)),st_utm)+SUMPRODUCT(('Koszty operacyjne'!$K$114:$AE$114=Opłacalność!Q$13)*ISNUMBER(MATCH(st_utm_kw_wbudowie,nie,0)),st_utm_wbudowie)</f>
        <v>0</v>
      </c>
      <c r="R37" s="353" cm="1">
        <f t="array" ref="R37">SUMPRODUCT(('Koszty operacyjne'!$K$114:$AE$114=Opłacalność!R$13)*ISNUMBER(MATCH(st_utm_kw,nie,0)),st_utm)+SUMPRODUCT(('Koszty operacyjne'!$K$114:$AE$114=Opłacalność!R$13)*ISNUMBER(MATCH(st_utm_kw_wbudowie,nie,0)),st_utm_wbudowie)</f>
        <v>0</v>
      </c>
      <c r="S37" s="353" cm="1">
        <f t="array" ref="S37">SUMPRODUCT(('Koszty operacyjne'!$K$114:$AE$114=Opłacalność!S$13)*ISNUMBER(MATCH(st_utm_kw,nie,0)),st_utm)+SUMPRODUCT(('Koszty operacyjne'!$K$114:$AE$114=Opłacalność!S$13)*ISNUMBER(MATCH(st_utm_kw_wbudowie,nie,0)),st_utm_wbudowie)</f>
        <v>0</v>
      </c>
      <c r="T37" s="353" cm="1">
        <f t="array" ref="T37">SUMPRODUCT(('Koszty operacyjne'!$K$114:$AE$114=Opłacalność!T$13)*ISNUMBER(MATCH(st_utm_kw,nie,0)),st_utm)+SUMPRODUCT(('Koszty operacyjne'!$K$114:$AE$114=Opłacalność!T$13)*ISNUMBER(MATCH(st_utm_kw_wbudowie,nie,0)),st_utm_wbudowie)</f>
        <v>0</v>
      </c>
      <c r="U37" s="353" cm="1">
        <f t="array" ref="U37">SUMPRODUCT(('Koszty operacyjne'!$K$114:$AE$114=Opłacalność!U$13)*ISNUMBER(MATCH(st_utm_kw,nie,0)),st_utm)+SUMPRODUCT(('Koszty operacyjne'!$K$114:$AE$114=Opłacalność!U$13)*ISNUMBER(MATCH(st_utm_kw_wbudowie,nie,0)),st_utm_wbudowie)</f>
        <v>0</v>
      </c>
      <c r="V37" s="353" cm="1">
        <f t="array" ref="V37">SUMPRODUCT(('Koszty operacyjne'!$K$114:$AE$114=Opłacalność!V$13)*ISNUMBER(MATCH(st_utm_kw,nie,0)),st_utm)+SUMPRODUCT(('Koszty operacyjne'!$K$114:$AE$114=Opłacalność!V$13)*ISNUMBER(MATCH(st_utm_kw_wbudowie,nie,0)),st_utm_wbudowie)</f>
        <v>0</v>
      </c>
      <c r="W37" s="353" cm="1">
        <f t="array" ref="W37">SUMPRODUCT(('Koszty operacyjne'!$K$114:$AE$114=Opłacalność!W$13)*ISNUMBER(MATCH(st_utm_kw,nie,0)),st_utm)+SUMPRODUCT(('Koszty operacyjne'!$K$114:$AE$114=Opłacalność!W$13)*ISNUMBER(MATCH(st_utm_kw_wbudowie,nie,0)),st_utm_wbudowie)</f>
        <v>0</v>
      </c>
      <c r="X37" s="353" cm="1">
        <f t="array" ref="X37">SUMPRODUCT(('Koszty operacyjne'!$K$114:$AE$114=Opłacalność!X$13)*ISNUMBER(MATCH(st_utm_kw,nie,0)),st_utm)+SUMPRODUCT(('Koszty operacyjne'!$K$114:$AE$114=Opłacalność!X$13)*ISNUMBER(MATCH(st_utm_kw_wbudowie,nie,0)),st_utm_wbudowie)</f>
        <v>0</v>
      </c>
      <c r="Y37" s="353" cm="1">
        <f t="array" ref="Y37">SUMPRODUCT(('Koszty operacyjne'!$K$114:$AE$114=Opłacalność!Y$13)*ISNUMBER(MATCH(st_utm_kw,nie,0)),st_utm)+SUMPRODUCT(('Koszty operacyjne'!$K$114:$AE$114=Opłacalność!Y$13)*ISNUMBER(MATCH(st_utm_kw_wbudowie,nie,0)),st_utm_wbudowie)</f>
        <v>0</v>
      </c>
      <c r="Z37" s="353" cm="1">
        <f t="array" ref="Z37">SUMPRODUCT(('Koszty operacyjne'!$K$114:$AE$114=Opłacalność!Z$13)*ISNUMBER(MATCH(st_utm_kw,nie,0)),st_utm)+SUMPRODUCT(('Koszty operacyjne'!$K$114:$AE$114=Opłacalność!Z$13)*ISNUMBER(MATCH(st_utm_kw_wbudowie,nie,0)),st_utm_wbudowie)</f>
        <v>0</v>
      </c>
      <c r="AA37" s="353" cm="1">
        <f t="array" ref="AA37">SUMPRODUCT(('Koszty operacyjne'!$K$114:$AE$114=Opłacalność!AA$13)*ISNUMBER(MATCH(st_utm_kw,nie,0)),st_utm)+SUMPRODUCT(('Koszty operacyjne'!$K$114:$AE$114=Opłacalność!AA$13)*ISNUMBER(MATCH(st_utm_kw_wbudowie,nie,0)),st_utm_wbudowie)</f>
        <v>0</v>
      </c>
      <c r="AB37" s="353" cm="1">
        <f t="array" ref="AB37">SUMPRODUCT(('Koszty operacyjne'!$K$114:$AE$114=Opłacalność!AB$13)*ISNUMBER(MATCH(st_utm_kw,nie,0)),st_utm)+SUMPRODUCT(('Koszty operacyjne'!$K$114:$AE$114=Opłacalność!AB$13)*ISNUMBER(MATCH(st_utm_kw_wbudowie,nie,0)),st_utm_wbudowie)</f>
        <v>0</v>
      </c>
      <c r="AC37" s="353" cm="1">
        <f t="array" ref="AC37">SUMPRODUCT(('Koszty operacyjne'!$K$114:$AE$114=Opłacalność!AC$13)*ISNUMBER(MATCH(st_utm_kw,nie,0)),st_utm)+SUMPRODUCT(('Koszty operacyjne'!$K$114:$AE$114=Opłacalność!AC$13)*ISNUMBER(MATCH(st_utm_kw_wbudowie,nie,0)),st_utm_wbudowie)</f>
        <v>0</v>
      </c>
      <c r="AD37" s="353" cm="1">
        <f t="array" ref="AD37">SUMPRODUCT(('Koszty operacyjne'!$K$114:$AE$114=Opłacalność!AD$13)*ISNUMBER(MATCH(st_utm_kw,nie,0)),st_utm)+SUMPRODUCT(('Koszty operacyjne'!$K$114:$AE$114=Opłacalność!AD$13)*ISNUMBER(MATCH(st_utm_kw_wbudowie,nie,0)),st_utm_wbudowie)</f>
        <v>0</v>
      </c>
      <c r="AE37" s="353" cm="1">
        <f t="array" ref="AE37">SUMPRODUCT(('Koszty operacyjne'!$K$114:$AE$114=Opłacalność!AE$13)*ISNUMBER(MATCH(st_utm_kw,nie,0)),st_utm)+SUMPRODUCT(('Koszty operacyjne'!$K$114:$AE$114=Opłacalność!AE$13)*ISNUMBER(MATCH(st_utm_kw_wbudowie,nie,0)),st_utm_wbudowie)</f>
        <v>0</v>
      </c>
      <c r="AF37" s="5"/>
      <c r="AG37" s="5"/>
      <c r="AH37" s="5"/>
      <c r="AI37" s="5"/>
      <c r="AJ37" s="5"/>
      <c r="AK37" s="5"/>
      <c r="AL37" s="5"/>
      <c r="AM37" s="5"/>
      <c r="AN37" s="5"/>
    </row>
    <row r="38" spans="2:40" ht="4" customHeight="1">
      <c r="B38" s="8"/>
      <c r="C38" s="8"/>
      <c r="D38" s="8"/>
      <c r="E38" s="8"/>
      <c r="F38" s="8"/>
      <c r="G38" s="8"/>
      <c r="H38" s="8"/>
      <c r="I38" s="8"/>
      <c r="J38" s="8"/>
      <c r="K38" s="355"/>
      <c r="L38" s="355"/>
      <c r="M38" s="355"/>
      <c r="N38" s="355"/>
      <c r="O38" s="355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355"/>
      <c r="AA38" s="355"/>
      <c r="AB38" s="355"/>
      <c r="AC38" s="355"/>
      <c r="AD38" s="355"/>
      <c r="AE38" s="355"/>
      <c r="AF38" s="5"/>
      <c r="AG38" s="5"/>
      <c r="AH38" s="5"/>
      <c r="AI38" s="5"/>
      <c r="AJ38" s="5"/>
      <c r="AK38" s="5"/>
      <c r="AL38" s="5"/>
      <c r="AM38" s="5"/>
      <c r="AN38" s="5"/>
    </row>
    <row r="39" spans="2:40" ht="12" customHeight="1">
      <c r="B39" s="348" t="s">
        <v>84</v>
      </c>
      <c r="C39" s="348"/>
      <c r="D39" s="348"/>
      <c r="E39" s="348"/>
      <c r="F39" s="348"/>
      <c r="G39" s="348"/>
      <c r="H39" s="348"/>
      <c r="I39" s="348"/>
      <c r="J39" s="348"/>
      <c r="K39" s="349">
        <f t="shared" ref="K39:T39" si="27">SUM(K40:K41)</f>
        <v>0</v>
      </c>
      <c r="L39" s="349">
        <f t="shared" si="27"/>
        <v>0</v>
      </c>
      <c r="M39" s="349">
        <f t="shared" si="27"/>
        <v>0</v>
      </c>
      <c r="N39" s="349">
        <f t="shared" si="27"/>
        <v>0</v>
      </c>
      <c r="O39" s="349">
        <f t="shared" si="27"/>
        <v>0</v>
      </c>
      <c r="P39" s="349">
        <f t="shared" si="27"/>
        <v>0</v>
      </c>
      <c r="Q39" s="349">
        <f t="shared" si="27"/>
        <v>0</v>
      </c>
      <c r="R39" s="349">
        <f t="shared" si="27"/>
        <v>0</v>
      </c>
      <c r="S39" s="349">
        <f t="shared" si="27"/>
        <v>0</v>
      </c>
      <c r="T39" s="349">
        <f t="shared" si="27"/>
        <v>0</v>
      </c>
      <c r="U39" s="349">
        <f t="shared" ref="U39:X39" si="28">SUM(U40:U41)</f>
        <v>0</v>
      </c>
      <c r="V39" s="349">
        <f t="shared" si="28"/>
        <v>0</v>
      </c>
      <c r="W39" s="349">
        <f t="shared" si="28"/>
        <v>0</v>
      </c>
      <c r="X39" s="349">
        <f t="shared" si="28"/>
        <v>0</v>
      </c>
      <c r="Y39" s="349">
        <f t="shared" ref="Y39:AE39" si="29">SUM(Y40:Y41)</f>
        <v>0</v>
      </c>
      <c r="Z39" s="349">
        <f t="shared" si="29"/>
        <v>0</v>
      </c>
      <c r="AA39" s="349">
        <f t="shared" si="29"/>
        <v>0</v>
      </c>
      <c r="AB39" s="349">
        <f t="shared" si="29"/>
        <v>0</v>
      </c>
      <c r="AC39" s="349">
        <f t="shared" si="29"/>
        <v>0</v>
      </c>
      <c r="AD39" s="349">
        <f t="shared" si="29"/>
        <v>0</v>
      </c>
      <c r="AE39" s="349">
        <f t="shared" si="29"/>
        <v>0</v>
      </c>
      <c r="AF39" s="5"/>
      <c r="AG39" s="5"/>
      <c r="AH39" s="5"/>
      <c r="AI39" s="5"/>
      <c r="AJ39" s="5"/>
      <c r="AK39" s="5"/>
      <c r="AL39" s="5"/>
      <c r="AM39" s="5"/>
      <c r="AN39" s="5"/>
    </row>
    <row r="40" spans="2:40" ht="12" customHeight="1">
      <c r="B40" s="350" t="s">
        <v>78</v>
      </c>
      <c r="C40" s="350"/>
      <c r="D40" s="350"/>
      <c r="E40" s="350"/>
      <c r="F40" s="350"/>
      <c r="G40" s="350"/>
      <c r="H40" s="350"/>
      <c r="I40" s="350"/>
      <c r="J40" s="350"/>
      <c r="K40" s="351" cm="1">
        <f t="array" ref="K40">SUMPRODUCT(('Koszty operacyjne'!$K$114:$AE$114=Opłacalność!K$13)*ISNUMBER(MATCH(st_stu_kw,tak,0)),st_stu)</f>
        <v>0</v>
      </c>
      <c r="L40" s="351" cm="1">
        <f t="array" ref="L40">SUMPRODUCT(('Koszty operacyjne'!$K$114:$AE$114=Opłacalność!L$13)*ISNUMBER(MATCH(st_stu_kw,tak,0)),st_stu)</f>
        <v>0</v>
      </c>
      <c r="M40" s="351" cm="1">
        <f t="array" ref="M40">SUMPRODUCT(('Koszty operacyjne'!$K$114:$AE$114=Opłacalność!M$13)*ISNUMBER(MATCH(st_stu_kw,tak,0)),st_stu)</f>
        <v>0</v>
      </c>
      <c r="N40" s="351" cm="1">
        <f t="array" ref="N40">SUMPRODUCT(('Koszty operacyjne'!$K$114:$AE$114=Opłacalność!N$13)*ISNUMBER(MATCH(st_stu_kw,tak,0)),st_stu)</f>
        <v>0</v>
      </c>
      <c r="O40" s="351" cm="1">
        <f t="array" ref="O40">SUMPRODUCT(('Koszty operacyjne'!$K$114:$AE$114=Opłacalność!O$13)*ISNUMBER(MATCH(st_stu_kw,tak,0)),st_stu)</f>
        <v>0</v>
      </c>
      <c r="P40" s="351" cm="1">
        <f t="array" ref="P40">SUMPRODUCT(('Koszty operacyjne'!$K$114:$AE$114=Opłacalność!P$13)*ISNUMBER(MATCH(st_stu_kw,tak,0)),st_stu)</f>
        <v>0</v>
      </c>
      <c r="Q40" s="351" cm="1">
        <f t="array" ref="Q40">SUMPRODUCT(('Koszty operacyjne'!$K$114:$AE$114=Opłacalność!Q$13)*ISNUMBER(MATCH(st_stu_kw,tak,0)),st_stu)</f>
        <v>0</v>
      </c>
      <c r="R40" s="351" cm="1">
        <f t="array" ref="R40">SUMPRODUCT(('Koszty operacyjne'!$K$114:$AE$114=Opłacalność!R$13)*ISNUMBER(MATCH(st_stu_kw,tak,0)),st_stu)</f>
        <v>0</v>
      </c>
      <c r="S40" s="351" cm="1">
        <f t="array" ref="S40">SUMPRODUCT(('Koszty operacyjne'!$K$114:$AE$114=Opłacalność!S$13)*ISNUMBER(MATCH(st_stu_kw,tak,0)),st_stu)</f>
        <v>0</v>
      </c>
      <c r="T40" s="351" cm="1">
        <f t="array" ref="T40">SUMPRODUCT(('Koszty operacyjne'!$K$114:$AE$114=Opłacalność!T$13)*ISNUMBER(MATCH(st_stu_kw,tak,0)),st_stu)</f>
        <v>0</v>
      </c>
      <c r="U40" s="351" cm="1">
        <f t="array" ref="U40">SUMPRODUCT(('Koszty operacyjne'!$K$114:$AE$114=Opłacalność!U$13)*ISNUMBER(MATCH(st_stu_kw,tak,0)),st_stu)</f>
        <v>0</v>
      </c>
      <c r="V40" s="351" cm="1">
        <f t="array" ref="V40">SUMPRODUCT(('Koszty operacyjne'!$K$114:$AE$114=Opłacalność!V$13)*ISNUMBER(MATCH(st_stu_kw,tak,0)),st_stu)</f>
        <v>0</v>
      </c>
      <c r="W40" s="351" cm="1">
        <f t="array" ref="W40">SUMPRODUCT(('Koszty operacyjne'!$K$114:$AE$114=Opłacalność!W$13)*ISNUMBER(MATCH(st_stu_kw,tak,0)),st_stu)</f>
        <v>0</v>
      </c>
      <c r="X40" s="351" cm="1">
        <f t="array" ref="X40">SUMPRODUCT(('Koszty operacyjne'!$K$114:$AE$114=Opłacalność!X$13)*ISNUMBER(MATCH(st_stu_kw,tak,0)),st_stu)</f>
        <v>0</v>
      </c>
      <c r="Y40" s="351" cm="1">
        <f t="array" ref="Y40">SUMPRODUCT(('Koszty operacyjne'!$K$114:$AE$114=Opłacalność!Y$13)*ISNUMBER(MATCH(st_stu_kw,tak,0)),st_stu)</f>
        <v>0</v>
      </c>
      <c r="Z40" s="351" cm="1">
        <f t="array" ref="Z40">SUMPRODUCT(('Koszty operacyjne'!$K$114:$AE$114=Opłacalność!Z$13)*ISNUMBER(MATCH(st_stu_kw,tak,0)),st_stu)</f>
        <v>0</v>
      </c>
      <c r="AA40" s="351" cm="1">
        <f t="array" ref="AA40">SUMPRODUCT(('Koszty operacyjne'!$K$114:$AE$114=Opłacalność!AA$13)*ISNUMBER(MATCH(st_stu_kw,tak,0)),st_stu)</f>
        <v>0</v>
      </c>
      <c r="AB40" s="351" cm="1">
        <f t="array" ref="AB40">SUMPRODUCT(('Koszty operacyjne'!$K$114:$AE$114=Opłacalność!AB$13)*ISNUMBER(MATCH(st_stu_kw,tak,0)),st_stu)</f>
        <v>0</v>
      </c>
      <c r="AC40" s="351" cm="1">
        <f t="array" ref="AC40">SUMPRODUCT(('Koszty operacyjne'!$K$114:$AE$114=Opłacalność!AC$13)*ISNUMBER(MATCH(st_stu_kw,tak,0)),st_stu)</f>
        <v>0</v>
      </c>
      <c r="AD40" s="351" cm="1">
        <f t="array" ref="AD40">SUMPRODUCT(('Koszty operacyjne'!$K$114:$AE$114=Opłacalność!AD$13)*ISNUMBER(MATCH(st_stu_kw,tak,0)),st_stu)</f>
        <v>0</v>
      </c>
      <c r="AE40" s="351" cm="1">
        <f t="array" ref="AE40">SUMPRODUCT(('Koszty operacyjne'!$K$114:$AE$114=Opłacalność!AE$13)*ISNUMBER(MATCH(st_stu_kw,tak,0)),st_stu)</f>
        <v>0</v>
      </c>
      <c r="AF40" s="5"/>
      <c r="AG40" s="5"/>
      <c r="AH40" s="5"/>
      <c r="AI40" s="5"/>
      <c r="AJ40" s="5"/>
      <c r="AK40" s="5"/>
      <c r="AL40" s="5"/>
      <c r="AM40" s="5"/>
      <c r="AN40" s="5"/>
    </row>
    <row r="41" spans="2:40" ht="12" customHeight="1">
      <c r="B41" s="352" t="s">
        <v>79</v>
      </c>
      <c r="C41" s="352"/>
      <c r="D41" s="352"/>
      <c r="E41" s="352"/>
      <c r="F41" s="352"/>
      <c r="G41" s="352"/>
      <c r="H41" s="352"/>
      <c r="I41" s="352"/>
      <c r="J41" s="352"/>
      <c r="K41" s="353" cm="1">
        <f t="array" ref="K41">SUMPRODUCT(('Koszty operacyjne'!$K$114:$AE$114=Opłacalność!K$13)*ISNUMBER(MATCH(st_stu_kw,nie,0)),st_stu)</f>
        <v>0</v>
      </c>
      <c r="L41" s="353" cm="1">
        <f t="array" ref="L41">SUMPRODUCT(('Koszty operacyjne'!$K$114:$AE$114=Opłacalność!L$13)*ISNUMBER(MATCH(st_stu_kw,nie,0)),st_stu)</f>
        <v>0</v>
      </c>
      <c r="M41" s="353" cm="1">
        <f t="array" ref="M41">SUMPRODUCT(('Koszty operacyjne'!$K$114:$AE$114=Opłacalność!M$13)*ISNUMBER(MATCH(st_stu_kw,nie,0)),st_stu)</f>
        <v>0</v>
      </c>
      <c r="N41" s="353" cm="1">
        <f t="array" ref="N41">SUMPRODUCT(('Koszty operacyjne'!$K$114:$AE$114=Opłacalność!N$13)*ISNUMBER(MATCH(st_stu_kw,nie,0)),st_stu)</f>
        <v>0</v>
      </c>
      <c r="O41" s="353" cm="1">
        <f t="array" ref="O41">SUMPRODUCT(('Koszty operacyjne'!$K$114:$AE$114=Opłacalność!O$13)*ISNUMBER(MATCH(st_stu_kw,nie,0)),st_stu)</f>
        <v>0</v>
      </c>
      <c r="P41" s="353" cm="1">
        <f t="array" ref="P41">SUMPRODUCT(('Koszty operacyjne'!$K$114:$AE$114=Opłacalność!P$13)*ISNUMBER(MATCH(st_stu_kw,nie,0)),st_stu)</f>
        <v>0</v>
      </c>
      <c r="Q41" s="353" cm="1">
        <f t="array" ref="Q41">SUMPRODUCT(('Koszty operacyjne'!$K$114:$AE$114=Opłacalność!Q$13)*ISNUMBER(MATCH(st_stu_kw,nie,0)),st_stu)</f>
        <v>0</v>
      </c>
      <c r="R41" s="353" cm="1">
        <f t="array" ref="R41">SUMPRODUCT(('Koszty operacyjne'!$K$114:$AE$114=Opłacalność!R$13)*ISNUMBER(MATCH(st_stu_kw,nie,0)),st_stu)</f>
        <v>0</v>
      </c>
      <c r="S41" s="353" cm="1">
        <f t="array" ref="S41">SUMPRODUCT(('Koszty operacyjne'!$K$114:$AE$114=Opłacalność!S$13)*ISNUMBER(MATCH(st_stu_kw,nie,0)),st_stu)</f>
        <v>0</v>
      </c>
      <c r="T41" s="353" cm="1">
        <f t="array" ref="T41">SUMPRODUCT(('Koszty operacyjne'!$K$114:$AE$114=Opłacalność!T$13)*ISNUMBER(MATCH(st_stu_kw,nie,0)),st_stu)</f>
        <v>0</v>
      </c>
      <c r="U41" s="353" cm="1">
        <f t="array" ref="U41">SUMPRODUCT(('Koszty operacyjne'!$K$114:$AE$114=Opłacalność!U$13)*ISNUMBER(MATCH(st_stu_kw,nie,0)),st_stu)</f>
        <v>0</v>
      </c>
      <c r="V41" s="353" cm="1">
        <f t="array" ref="V41">SUMPRODUCT(('Koszty operacyjne'!$K$114:$AE$114=Opłacalność!V$13)*ISNUMBER(MATCH(st_stu_kw,nie,0)),st_stu)</f>
        <v>0</v>
      </c>
      <c r="W41" s="353" cm="1">
        <f t="array" ref="W41">SUMPRODUCT(('Koszty operacyjne'!$K$114:$AE$114=Opłacalność!W$13)*ISNUMBER(MATCH(st_stu_kw,nie,0)),st_stu)</f>
        <v>0</v>
      </c>
      <c r="X41" s="353" cm="1">
        <f t="array" ref="X41">SUMPRODUCT(('Koszty operacyjne'!$K$114:$AE$114=Opłacalność!X$13)*ISNUMBER(MATCH(st_stu_kw,nie,0)),st_stu)</f>
        <v>0</v>
      </c>
      <c r="Y41" s="353" cm="1">
        <f t="array" ref="Y41">SUMPRODUCT(('Koszty operacyjne'!$K$114:$AE$114=Opłacalność!Y$13)*ISNUMBER(MATCH(st_stu_kw,nie,0)),st_stu)</f>
        <v>0</v>
      </c>
      <c r="Z41" s="353" cm="1">
        <f t="array" ref="Z41">SUMPRODUCT(('Koszty operacyjne'!$K$114:$AE$114=Opłacalność!Z$13)*ISNUMBER(MATCH(st_stu_kw,nie,0)),st_stu)</f>
        <v>0</v>
      </c>
      <c r="AA41" s="353" cm="1">
        <f t="array" ref="AA41">SUMPRODUCT(('Koszty operacyjne'!$K$114:$AE$114=Opłacalność!AA$13)*ISNUMBER(MATCH(st_stu_kw,nie,0)),st_stu)</f>
        <v>0</v>
      </c>
      <c r="AB41" s="353" cm="1">
        <f t="array" ref="AB41">SUMPRODUCT(('Koszty operacyjne'!$K$114:$AE$114=Opłacalność!AB$13)*ISNUMBER(MATCH(st_stu_kw,nie,0)),st_stu)</f>
        <v>0</v>
      </c>
      <c r="AC41" s="353" cm="1">
        <f t="array" ref="AC41">SUMPRODUCT(('Koszty operacyjne'!$K$114:$AE$114=Opłacalność!AC$13)*ISNUMBER(MATCH(st_stu_kw,nie,0)),st_stu)</f>
        <v>0</v>
      </c>
      <c r="AD41" s="353" cm="1">
        <f t="array" ref="AD41">SUMPRODUCT(('Koszty operacyjne'!$K$114:$AE$114=Opłacalność!AD$13)*ISNUMBER(MATCH(st_stu_kw,nie,0)),st_stu)</f>
        <v>0</v>
      </c>
      <c r="AE41" s="353" cm="1">
        <f t="array" ref="AE41">SUMPRODUCT(('Koszty operacyjne'!$K$114:$AE$114=Opłacalność!AE$13)*ISNUMBER(MATCH(st_stu_kw,nie,0)),st_stu)</f>
        <v>0</v>
      </c>
      <c r="AF41" s="5"/>
      <c r="AG41" s="5"/>
      <c r="AH41" s="5"/>
      <c r="AI41" s="5"/>
      <c r="AJ41" s="5"/>
      <c r="AK41" s="5"/>
      <c r="AL41" s="5"/>
      <c r="AM41" s="5"/>
      <c r="AN41" s="5"/>
    </row>
    <row r="42" spans="2:40" ht="4" customHeight="1">
      <c r="B42" s="8"/>
      <c r="C42" s="8"/>
      <c r="D42" s="8"/>
      <c r="E42" s="8"/>
      <c r="F42" s="8"/>
      <c r="G42" s="8"/>
      <c r="H42" s="8"/>
      <c r="I42" s="8"/>
      <c r="J42" s="8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5"/>
      <c r="AG42" s="5"/>
      <c r="AH42" s="5"/>
      <c r="AI42" s="5"/>
      <c r="AJ42" s="5"/>
      <c r="AK42" s="5"/>
      <c r="AL42" s="5"/>
      <c r="AM42" s="5"/>
      <c r="AN42" s="5"/>
    </row>
    <row r="43" spans="2:40" ht="12" customHeight="1">
      <c r="B43" s="348" t="s">
        <v>85</v>
      </c>
      <c r="C43" s="348"/>
      <c r="D43" s="348"/>
      <c r="E43" s="348"/>
      <c r="F43" s="348"/>
      <c r="G43" s="348"/>
      <c r="H43" s="348"/>
      <c r="I43" s="348"/>
      <c r="J43" s="348"/>
      <c r="K43" s="349">
        <f t="shared" ref="K43:T43" ca="1" si="30">SUM(K44:K45)</f>
        <v>0</v>
      </c>
      <c r="L43" s="349">
        <f t="shared" ca="1" si="30"/>
        <v>0</v>
      </c>
      <c r="M43" s="349">
        <f t="shared" ca="1" si="30"/>
        <v>0</v>
      </c>
      <c r="N43" s="349">
        <f t="shared" ca="1" si="30"/>
        <v>0</v>
      </c>
      <c r="O43" s="349">
        <f t="shared" ca="1" si="30"/>
        <v>0</v>
      </c>
      <c r="P43" s="349">
        <f t="shared" ca="1" si="30"/>
        <v>0</v>
      </c>
      <c r="Q43" s="349">
        <f t="shared" ca="1" si="30"/>
        <v>0</v>
      </c>
      <c r="R43" s="349">
        <f t="shared" ca="1" si="30"/>
        <v>0</v>
      </c>
      <c r="S43" s="349">
        <f t="shared" ca="1" si="30"/>
        <v>0</v>
      </c>
      <c r="T43" s="349">
        <f t="shared" ca="1" si="30"/>
        <v>0</v>
      </c>
      <c r="U43" s="349">
        <f t="shared" ref="U43:X43" ca="1" si="31">SUM(U44:U45)</f>
        <v>0</v>
      </c>
      <c r="V43" s="349">
        <f t="shared" ca="1" si="31"/>
        <v>0</v>
      </c>
      <c r="W43" s="349">
        <f t="shared" ca="1" si="31"/>
        <v>0</v>
      </c>
      <c r="X43" s="349">
        <f t="shared" ca="1" si="31"/>
        <v>0</v>
      </c>
      <c r="Y43" s="349">
        <f t="shared" ref="Y43:AE43" ca="1" si="32">SUM(Y44:Y45)</f>
        <v>0</v>
      </c>
      <c r="Z43" s="349">
        <f t="shared" ca="1" si="32"/>
        <v>0</v>
      </c>
      <c r="AA43" s="349">
        <f t="shared" ca="1" si="32"/>
        <v>0</v>
      </c>
      <c r="AB43" s="349">
        <f t="shared" ca="1" si="32"/>
        <v>0</v>
      </c>
      <c r="AC43" s="349">
        <f t="shared" ca="1" si="32"/>
        <v>0</v>
      </c>
      <c r="AD43" s="349">
        <f t="shared" ca="1" si="32"/>
        <v>0</v>
      </c>
      <c r="AE43" s="349">
        <f t="shared" ca="1" si="32"/>
        <v>0</v>
      </c>
      <c r="AF43" s="5"/>
      <c r="AG43" s="5"/>
      <c r="AH43" s="5"/>
      <c r="AI43" s="5"/>
      <c r="AJ43" s="5"/>
      <c r="AK43" s="5"/>
      <c r="AL43" s="5"/>
      <c r="AM43" s="5"/>
      <c r="AN43" s="5"/>
    </row>
    <row r="44" spans="2:40" ht="12" customHeight="1">
      <c r="B44" s="350" t="s">
        <v>78</v>
      </c>
      <c r="C44" s="350"/>
      <c r="D44" s="350"/>
      <c r="E44" s="350"/>
      <c r="F44" s="350"/>
      <c r="G44" s="350"/>
      <c r="H44" s="350"/>
      <c r="I44" s="350"/>
      <c r="J44" s="350"/>
      <c r="K44" s="351" cm="1">
        <f t="array" aca="1" ref="K44" ca="1">SUMPRODUCT(('Koszty operacyjne'!$K$114:$AE$114=Opłacalność!K$13)*ISNUMBER(MATCH(st_ist_kw,tak,0)),st_ist)+SUMPRODUCT(('Koszty operacyjne'!$K$114:$AE$114=Opłacalność!K$13)*ISNUMBER(MATCH(st_ist_zniszczenie_kw,tak,0)),st_ist_zniszczenie)</f>
        <v>0</v>
      </c>
      <c r="L44" s="351" cm="1">
        <f t="array" aca="1" ref="L44" ca="1">SUMPRODUCT(('Koszty operacyjne'!$K$114:$AE$114=Opłacalność!L$13)*ISNUMBER(MATCH(st_ist_kw,tak,0)),st_ist)+SUMPRODUCT(('Koszty operacyjne'!$K$114:$AE$114=Opłacalność!L$13)*ISNUMBER(MATCH(st_ist_zniszczenie_kw,tak,0)),st_ist_zniszczenie)</f>
        <v>0</v>
      </c>
      <c r="M44" s="351" cm="1">
        <f t="array" aca="1" ref="M44" ca="1">SUMPRODUCT(('Koszty operacyjne'!$K$114:$AE$114=Opłacalność!M$13)*ISNUMBER(MATCH(st_ist_kw,tak,0)),st_ist)+SUMPRODUCT(('Koszty operacyjne'!$K$114:$AE$114=Opłacalność!M$13)*ISNUMBER(MATCH(st_ist_zniszczenie_kw,tak,0)),st_ist_zniszczenie)</f>
        <v>0</v>
      </c>
      <c r="N44" s="351" cm="1">
        <f t="array" aca="1" ref="N44" ca="1">SUMPRODUCT(('Koszty operacyjne'!$K$114:$AE$114=Opłacalność!N$13)*ISNUMBER(MATCH(st_ist_kw,tak,0)),st_ist)+SUMPRODUCT(('Koszty operacyjne'!$K$114:$AE$114=Opłacalność!N$13)*ISNUMBER(MATCH(st_ist_zniszczenie_kw,tak,0)),st_ist_zniszczenie)</f>
        <v>0</v>
      </c>
      <c r="O44" s="351" cm="1">
        <f t="array" aca="1" ref="O44" ca="1">SUMPRODUCT(('Koszty operacyjne'!$K$114:$AE$114=Opłacalność!O$13)*ISNUMBER(MATCH(st_ist_kw,tak,0)),st_ist)+SUMPRODUCT(('Koszty operacyjne'!$K$114:$AE$114=Opłacalność!O$13)*ISNUMBER(MATCH(st_ist_zniszczenie_kw,tak,0)),st_ist_zniszczenie)</f>
        <v>0</v>
      </c>
      <c r="P44" s="351" cm="1">
        <f t="array" aca="1" ref="P44" ca="1">SUMPRODUCT(('Koszty operacyjne'!$K$114:$AE$114=Opłacalność!P$13)*ISNUMBER(MATCH(st_ist_kw,tak,0)),st_ist)+SUMPRODUCT(('Koszty operacyjne'!$K$114:$AE$114=Opłacalność!P$13)*ISNUMBER(MATCH(st_ist_zniszczenie_kw,tak,0)),st_ist_zniszczenie)</f>
        <v>0</v>
      </c>
      <c r="Q44" s="351" cm="1">
        <f t="array" aca="1" ref="Q44" ca="1">SUMPRODUCT(('Koszty operacyjne'!$K$114:$AE$114=Opłacalność!Q$13)*ISNUMBER(MATCH(st_ist_kw,tak,0)),st_ist)+SUMPRODUCT(('Koszty operacyjne'!$K$114:$AE$114=Opłacalność!Q$13)*ISNUMBER(MATCH(st_ist_zniszczenie_kw,tak,0)),st_ist_zniszczenie)</f>
        <v>0</v>
      </c>
      <c r="R44" s="351" cm="1">
        <f t="array" aca="1" ref="R44" ca="1">SUMPRODUCT(('Koszty operacyjne'!$K$114:$AE$114=Opłacalność!R$13)*ISNUMBER(MATCH(st_ist_kw,tak,0)),st_ist)+SUMPRODUCT(('Koszty operacyjne'!$K$114:$AE$114=Opłacalność!R$13)*ISNUMBER(MATCH(st_ist_zniszczenie_kw,tak,0)),st_ist_zniszczenie)</f>
        <v>0</v>
      </c>
      <c r="S44" s="351" cm="1">
        <f t="array" aca="1" ref="S44" ca="1">SUMPRODUCT(('Koszty operacyjne'!$K$114:$AE$114=Opłacalność!S$13)*ISNUMBER(MATCH(st_ist_kw,tak,0)),st_ist)+SUMPRODUCT(('Koszty operacyjne'!$K$114:$AE$114=Opłacalność!S$13)*ISNUMBER(MATCH(st_ist_zniszczenie_kw,tak,0)),st_ist_zniszczenie)</f>
        <v>0</v>
      </c>
      <c r="T44" s="351" cm="1">
        <f t="array" aca="1" ref="T44" ca="1">SUMPRODUCT(('Koszty operacyjne'!$K$114:$AE$114=Opłacalność!T$13)*ISNUMBER(MATCH(st_ist_kw,tak,0)),st_ist)+SUMPRODUCT(('Koszty operacyjne'!$K$114:$AE$114=Opłacalność!T$13)*ISNUMBER(MATCH(st_ist_zniszczenie_kw,tak,0)),st_ist_zniszczenie)</f>
        <v>0</v>
      </c>
      <c r="U44" s="351" cm="1">
        <f t="array" aca="1" ref="U44" ca="1">SUMPRODUCT(('Koszty operacyjne'!$K$114:$AE$114=Opłacalność!U$13)*ISNUMBER(MATCH(st_ist_kw,tak,0)),st_ist)+SUMPRODUCT(('Koszty operacyjne'!$K$114:$AE$114=Opłacalność!U$13)*ISNUMBER(MATCH(st_ist_zniszczenie_kw,tak,0)),st_ist_zniszczenie)</f>
        <v>0</v>
      </c>
      <c r="V44" s="351" cm="1">
        <f t="array" aca="1" ref="V44" ca="1">SUMPRODUCT(('Koszty operacyjne'!$K$114:$AE$114=Opłacalność!V$13)*ISNUMBER(MATCH(st_ist_kw,tak,0)),st_ist)+SUMPRODUCT(('Koszty operacyjne'!$K$114:$AE$114=Opłacalność!V$13)*ISNUMBER(MATCH(st_ist_zniszczenie_kw,tak,0)),st_ist_zniszczenie)</f>
        <v>0</v>
      </c>
      <c r="W44" s="351" cm="1">
        <f t="array" aca="1" ref="W44" ca="1">SUMPRODUCT(('Koszty operacyjne'!$K$114:$AE$114=Opłacalność!W$13)*ISNUMBER(MATCH(st_ist_kw,tak,0)),st_ist)+SUMPRODUCT(('Koszty operacyjne'!$K$114:$AE$114=Opłacalność!W$13)*ISNUMBER(MATCH(st_ist_zniszczenie_kw,tak,0)),st_ist_zniszczenie)</f>
        <v>0</v>
      </c>
      <c r="X44" s="351" cm="1">
        <f t="array" aca="1" ref="X44" ca="1">SUMPRODUCT(('Koszty operacyjne'!$K$114:$AE$114=Opłacalność!X$13)*ISNUMBER(MATCH(st_ist_kw,tak,0)),st_ist)+SUMPRODUCT(('Koszty operacyjne'!$K$114:$AE$114=Opłacalność!X$13)*ISNUMBER(MATCH(st_ist_zniszczenie_kw,tak,0)),st_ist_zniszczenie)</f>
        <v>0</v>
      </c>
      <c r="Y44" s="351" cm="1">
        <f t="array" aca="1" ref="Y44" ca="1">SUMPRODUCT(('Koszty operacyjne'!$K$114:$AE$114=Opłacalność!Y$13)*ISNUMBER(MATCH(st_ist_kw,tak,0)),st_ist)+SUMPRODUCT(('Koszty operacyjne'!$K$114:$AE$114=Opłacalność!Y$13)*ISNUMBER(MATCH(st_ist_zniszczenie_kw,tak,0)),st_ist_zniszczenie)</f>
        <v>0</v>
      </c>
      <c r="Z44" s="351" cm="1">
        <f t="array" aca="1" ref="Z44" ca="1">SUMPRODUCT(('Koszty operacyjne'!$K$114:$AE$114=Opłacalność!Z$13)*ISNUMBER(MATCH(st_ist_kw,tak,0)),st_ist)+SUMPRODUCT(('Koszty operacyjne'!$K$114:$AE$114=Opłacalność!Z$13)*ISNUMBER(MATCH(st_ist_zniszczenie_kw,tak,0)),st_ist_zniszczenie)</f>
        <v>0</v>
      </c>
      <c r="AA44" s="351" cm="1">
        <f t="array" aca="1" ref="AA44" ca="1">SUMPRODUCT(('Koszty operacyjne'!$K$114:$AE$114=Opłacalność!AA$13)*ISNUMBER(MATCH(st_ist_kw,tak,0)),st_ist)+SUMPRODUCT(('Koszty operacyjne'!$K$114:$AE$114=Opłacalność!AA$13)*ISNUMBER(MATCH(st_ist_zniszczenie_kw,tak,0)),st_ist_zniszczenie)</f>
        <v>0</v>
      </c>
      <c r="AB44" s="351" cm="1">
        <f t="array" aca="1" ref="AB44" ca="1">SUMPRODUCT(('Koszty operacyjne'!$K$114:$AE$114=Opłacalność!AB$13)*ISNUMBER(MATCH(st_ist_kw,tak,0)),st_ist)+SUMPRODUCT(('Koszty operacyjne'!$K$114:$AE$114=Opłacalność!AB$13)*ISNUMBER(MATCH(st_ist_zniszczenie_kw,tak,0)),st_ist_zniszczenie)</f>
        <v>0</v>
      </c>
      <c r="AC44" s="351" cm="1">
        <f t="array" aca="1" ref="AC44" ca="1">SUMPRODUCT(('Koszty operacyjne'!$K$114:$AE$114=Opłacalność!AC$13)*ISNUMBER(MATCH(st_ist_kw,tak,0)),st_ist)+SUMPRODUCT(('Koszty operacyjne'!$K$114:$AE$114=Opłacalność!AC$13)*ISNUMBER(MATCH(st_ist_zniszczenie_kw,tak,0)),st_ist_zniszczenie)</f>
        <v>0</v>
      </c>
      <c r="AD44" s="351" cm="1">
        <f t="array" aca="1" ref="AD44" ca="1">SUMPRODUCT(('Koszty operacyjne'!$K$114:$AE$114=Opłacalność!AD$13)*ISNUMBER(MATCH(st_ist_kw,tak,0)),st_ist)+SUMPRODUCT(('Koszty operacyjne'!$K$114:$AE$114=Opłacalność!AD$13)*ISNUMBER(MATCH(st_ist_zniszczenie_kw,tak,0)),st_ist_zniszczenie)</f>
        <v>0</v>
      </c>
      <c r="AE44" s="351" cm="1">
        <f t="array" aca="1" ref="AE44" ca="1">SUMPRODUCT(('Koszty operacyjne'!$K$114:$AE$114=Opłacalność!AE$13)*ISNUMBER(MATCH(st_ist_kw,tak,0)),st_ist)+SUMPRODUCT(('Koszty operacyjne'!$K$114:$AE$114=Opłacalność!AE$13)*ISNUMBER(MATCH(st_ist_zniszczenie_kw,tak,0)),st_ist_zniszczenie)</f>
        <v>0</v>
      </c>
      <c r="AF44" s="5"/>
      <c r="AG44" s="5"/>
      <c r="AH44" s="5"/>
      <c r="AI44" s="5"/>
      <c r="AJ44" s="5"/>
      <c r="AK44" s="5"/>
      <c r="AL44" s="5"/>
      <c r="AM44" s="5"/>
      <c r="AN44" s="5"/>
    </row>
    <row r="45" spans="2:40" ht="12" customHeight="1">
      <c r="B45" s="352" t="s">
        <v>79</v>
      </c>
      <c r="C45" s="352"/>
      <c r="D45" s="352"/>
      <c r="E45" s="352"/>
      <c r="F45" s="352"/>
      <c r="G45" s="352"/>
      <c r="H45" s="352"/>
      <c r="I45" s="352"/>
      <c r="J45" s="352"/>
      <c r="K45" s="353" cm="1">
        <f t="array" aca="1" ref="K45" ca="1">SUMPRODUCT(('Koszty operacyjne'!$K$114:$AE$114=Opłacalność!K$13)*ISNUMBER(MATCH(st_ist_kw,nie,0)),st_ist)+SUMPRODUCT(('Koszty operacyjne'!$K$114:$AE$114=Opłacalność!K$13)*ISNUMBER(MATCH(st_ist_zniszczenie_kw,nie,0)),st_ist_zniszczenie)</f>
        <v>0</v>
      </c>
      <c r="L45" s="353" cm="1">
        <f t="array" aca="1" ref="L45" ca="1">SUMPRODUCT(('Koszty operacyjne'!$K$114:$AE$114=Opłacalność!L$13)*ISNUMBER(MATCH(st_ist_kw,nie,0)),st_ist)+SUMPRODUCT(('Koszty operacyjne'!$K$114:$AE$114=Opłacalność!L$13)*ISNUMBER(MATCH(st_ist_zniszczenie_kw,nie,0)),st_ist_zniszczenie)</f>
        <v>0</v>
      </c>
      <c r="M45" s="353" cm="1">
        <f t="array" aca="1" ref="M45" ca="1">SUMPRODUCT(('Koszty operacyjne'!$K$114:$AE$114=Opłacalność!M$13)*ISNUMBER(MATCH(st_ist_kw,nie,0)),st_ist)+SUMPRODUCT(('Koszty operacyjne'!$K$114:$AE$114=Opłacalność!M$13)*ISNUMBER(MATCH(st_ist_zniszczenie_kw,nie,0)),st_ist_zniszczenie)</f>
        <v>0</v>
      </c>
      <c r="N45" s="353" cm="1">
        <f t="array" aca="1" ref="N45" ca="1">SUMPRODUCT(('Koszty operacyjne'!$K$114:$AE$114=Opłacalność!N$13)*ISNUMBER(MATCH(st_ist_kw,nie,0)),st_ist)+SUMPRODUCT(('Koszty operacyjne'!$K$114:$AE$114=Opłacalność!N$13)*ISNUMBER(MATCH(st_ist_zniszczenie_kw,nie,0)),st_ist_zniszczenie)</f>
        <v>0</v>
      </c>
      <c r="O45" s="353" cm="1">
        <f t="array" aca="1" ref="O45" ca="1">SUMPRODUCT(('Koszty operacyjne'!$K$114:$AE$114=Opłacalność!O$13)*ISNUMBER(MATCH(st_ist_kw,nie,0)),st_ist)+SUMPRODUCT(('Koszty operacyjne'!$K$114:$AE$114=Opłacalność!O$13)*ISNUMBER(MATCH(st_ist_zniszczenie_kw,nie,0)),st_ist_zniszczenie)</f>
        <v>0</v>
      </c>
      <c r="P45" s="353" cm="1">
        <f t="array" aca="1" ref="P45" ca="1">SUMPRODUCT(('Koszty operacyjne'!$K$114:$AE$114=Opłacalność!P$13)*ISNUMBER(MATCH(st_ist_kw,nie,0)),st_ist)+SUMPRODUCT(('Koszty operacyjne'!$K$114:$AE$114=Opłacalność!P$13)*ISNUMBER(MATCH(st_ist_zniszczenie_kw,nie,0)),st_ist_zniszczenie)</f>
        <v>0</v>
      </c>
      <c r="Q45" s="353" cm="1">
        <f t="array" aca="1" ref="Q45" ca="1">SUMPRODUCT(('Koszty operacyjne'!$K$114:$AE$114=Opłacalność!Q$13)*ISNUMBER(MATCH(st_ist_kw,nie,0)),st_ist)+SUMPRODUCT(('Koszty operacyjne'!$K$114:$AE$114=Opłacalność!Q$13)*ISNUMBER(MATCH(st_ist_zniszczenie_kw,nie,0)),st_ist_zniszczenie)</f>
        <v>0</v>
      </c>
      <c r="R45" s="353" cm="1">
        <f t="array" aca="1" ref="R45" ca="1">SUMPRODUCT(('Koszty operacyjne'!$K$114:$AE$114=Opłacalność!R$13)*ISNUMBER(MATCH(st_ist_kw,nie,0)),st_ist)+SUMPRODUCT(('Koszty operacyjne'!$K$114:$AE$114=Opłacalność!R$13)*ISNUMBER(MATCH(st_ist_zniszczenie_kw,nie,0)),st_ist_zniszczenie)</f>
        <v>0</v>
      </c>
      <c r="S45" s="353" cm="1">
        <f t="array" aca="1" ref="S45" ca="1">SUMPRODUCT(('Koszty operacyjne'!$K$114:$AE$114=Opłacalność!S$13)*ISNUMBER(MATCH(st_ist_kw,nie,0)),st_ist)+SUMPRODUCT(('Koszty operacyjne'!$K$114:$AE$114=Opłacalność!S$13)*ISNUMBER(MATCH(st_ist_zniszczenie_kw,nie,0)),st_ist_zniszczenie)</f>
        <v>0</v>
      </c>
      <c r="T45" s="353" cm="1">
        <f t="array" aca="1" ref="T45" ca="1">SUMPRODUCT(('Koszty operacyjne'!$K$114:$AE$114=Opłacalność!T$13)*ISNUMBER(MATCH(st_ist_kw,nie,0)),st_ist)+SUMPRODUCT(('Koszty operacyjne'!$K$114:$AE$114=Opłacalność!T$13)*ISNUMBER(MATCH(st_ist_zniszczenie_kw,nie,0)),st_ist_zniszczenie)</f>
        <v>0</v>
      </c>
      <c r="U45" s="353" cm="1">
        <f t="array" aca="1" ref="U45" ca="1">SUMPRODUCT(('Koszty operacyjne'!$K$114:$AE$114=Opłacalność!U$13)*ISNUMBER(MATCH(st_ist_kw,nie,0)),st_ist)+SUMPRODUCT(('Koszty operacyjne'!$K$114:$AE$114=Opłacalność!U$13)*ISNUMBER(MATCH(st_ist_zniszczenie_kw,nie,0)),st_ist_zniszczenie)</f>
        <v>0</v>
      </c>
      <c r="V45" s="353" cm="1">
        <f t="array" aca="1" ref="V45" ca="1">SUMPRODUCT(('Koszty operacyjne'!$K$114:$AE$114=Opłacalność!V$13)*ISNUMBER(MATCH(st_ist_kw,nie,0)),st_ist)+SUMPRODUCT(('Koszty operacyjne'!$K$114:$AE$114=Opłacalność!V$13)*ISNUMBER(MATCH(st_ist_zniszczenie_kw,nie,0)),st_ist_zniszczenie)</f>
        <v>0</v>
      </c>
      <c r="W45" s="353" cm="1">
        <f t="array" aca="1" ref="W45" ca="1">SUMPRODUCT(('Koszty operacyjne'!$K$114:$AE$114=Opłacalność!W$13)*ISNUMBER(MATCH(st_ist_kw,nie,0)),st_ist)+SUMPRODUCT(('Koszty operacyjne'!$K$114:$AE$114=Opłacalność!W$13)*ISNUMBER(MATCH(st_ist_zniszczenie_kw,nie,0)),st_ist_zniszczenie)</f>
        <v>0</v>
      </c>
      <c r="X45" s="353" cm="1">
        <f t="array" aca="1" ref="X45" ca="1">SUMPRODUCT(('Koszty operacyjne'!$K$114:$AE$114=Opłacalność!X$13)*ISNUMBER(MATCH(st_ist_kw,nie,0)),st_ist)+SUMPRODUCT(('Koszty operacyjne'!$K$114:$AE$114=Opłacalność!X$13)*ISNUMBER(MATCH(st_ist_zniszczenie_kw,nie,0)),st_ist_zniszczenie)</f>
        <v>0</v>
      </c>
      <c r="Y45" s="353" cm="1">
        <f t="array" aca="1" ref="Y45" ca="1">SUMPRODUCT(('Koszty operacyjne'!$K$114:$AE$114=Opłacalność!Y$13)*ISNUMBER(MATCH(st_ist_kw,nie,0)),st_ist)+SUMPRODUCT(('Koszty operacyjne'!$K$114:$AE$114=Opłacalność!Y$13)*ISNUMBER(MATCH(st_ist_zniszczenie_kw,nie,0)),st_ist_zniszczenie)</f>
        <v>0</v>
      </c>
      <c r="Z45" s="353" cm="1">
        <f t="array" aca="1" ref="Z45" ca="1">SUMPRODUCT(('Koszty operacyjne'!$K$114:$AE$114=Opłacalność!Z$13)*ISNUMBER(MATCH(st_ist_kw,nie,0)),st_ist)+SUMPRODUCT(('Koszty operacyjne'!$K$114:$AE$114=Opłacalność!Z$13)*ISNUMBER(MATCH(st_ist_zniszczenie_kw,nie,0)),st_ist_zniszczenie)</f>
        <v>0</v>
      </c>
      <c r="AA45" s="353" cm="1">
        <f t="array" aca="1" ref="AA45" ca="1">SUMPRODUCT(('Koszty operacyjne'!$K$114:$AE$114=Opłacalność!AA$13)*ISNUMBER(MATCH(st_ist_kw,nie,0)),st_ist)+SUMPRODUCT(('Koszty operacyjne'!$K$114:$AE$114=Opłacalność!AA$13)*ISNUMBER(MATCH(st_ist_zniszczenie_kw,nie,0)),st_ist_zniszczenie)</f>
        <v>0</v>
      </c>
      <c r="AB45" s="353" cm="1">
        <f t="array" aca="1" ref="AB45" ca="1">SUMPRODUCT(('Koszty operacyjne'!$K$114:$AE$114=Opłacalność!AB$13)*ISNUMBER(MATCH(st_ist_kw,nie,0)),st_ist)+SUMPRODUCT(('Koszty operacyjne'!$K$114:$AE$114=Opłacalność!AB$13)*ISNUMBER(MATCH(st_ist_zniszczenie_kw,nie,0)),st_ist_zniszczenie)</f>
        <v>0</v>
      </c>
      <c r="AC45" s="353" cm="1">
        <f t="array" aca="1" ref="AC45" ca="1">SUMPRODUCT(('Koszty operacyjne'!$K$114:$AE$114=Opłacalność!AC$13)*ISNUMBER(MATCH(st_ist_kw,nie,0)),st_ist)+SUMPRODUCT(('Koszty operacyjne'!$K$114:$AE$114=Opłacalność!AC$13)*ISNUMBER(MATCH(st_ist_zniszczenie_kw,nie,0)),st_ist_zniszczenie)</f>
        <v>0</v>
      </c>
      <c r="AD45" s="353" cm="1">
        <f t="array" aca="1" ref="AD45" ca="1">SUMPRODUCT(('Koszty operacyjne'!$K$114:$AE$114=Opłacalność!AD$13)*ISNUMBER(MATCH(st_ist_kw,nie,0)),st_ist)+SUMPRODUCT(('Koszty operacyjne'!$K$114:$AE$114=Opłacalność!AD$13)*ISNUMBER(MATCH(st_ist_zniszczenie_kw,nie,0)),st_ist_zniszczenie)</f>
        <v>0</v>
      </c>
      <c r="AE45" s="353" cm="1">
        <f t="array" aca="1" ref="AE45" ca="1">SUMPRODUCT(('Koszty operacyjne'!$K$114:$AE$114=Opłacalność!AE$13)*ISNUMBER(MATCH(st_ist_kw,nie,0)),st_ist)+SUMPRODUCT(('Koszty operacyjne'!$K$114:$AE$114=Opłacalność!AE$13)*ISNUMBER(MATCH(st_ist_zniszczenie_kw,nie,0)),st_ist_zniszczenie)</f>
        <v>0</v>
      </c>
      <c r="AF45" s="5"/>
      <c r="AG45" s="5"/>
      <c r="AH45" s="5"/>
      <c r="AI45" s="5"/>
      <c r="AJ45" s="5"/>
      <c r="AK45" s="5"/>
      <c r="AL45" s="5"/>
      <c r="AM45" s="5"/>
      <c r="AN45" s="5"/>
    </row>
    <row r="46" spans="2:40" ht="4" customHeight="1">
      <c r="B46" s="8"/>
      <c r="C46" s="8"/>
      <c r="D46" s="8"/>
      <c r="E46" s="8"/>
      <c r="F46" s="8"/>
      <c r="G46" s="8"/>
      <c r="H46" s="8"/>
      <c r="I46" s="8"/>
      <c r="J46" s="8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5"/>
      <c r="V46" s="355"/>
      <c r="W46" s="355"/>
      <c r="X46" s="355"/>
      <c r="Y46" s="355"/>
      <c r="Z46" s="355"/>
      <c r="AA46" s="355"/>
      <c r="AB46" s="355"/>
      <c r="AC46" s="355"/>
      <c r="AD46" s="355"/>
      <c r="AE46" s="355"/>
    </row>
    <row r="47" spans="2:40">
      <c r="B47" s="348" t="s">
        <v>821</v>
      </c>
      <c r="C47" s="348"/>
      <c r="D47" s="348"/>
      <c r="E47" s="348"/>
      <c r="F47" s="348"/>
      <c r="G47" s="348"/>
      <c r="H47" s="348"/>
      <c r="I47" s="348"/>
      <c r="J47" s="348"/>
      <c r="K47" s="349">
        <f t="shared" ref="K47" si="33">K48+K49</f>
        <v>0</v>
      </c>
      <c r="L47" s="349">
        <f t="shared" ref="L47:T47" si="34">L48+L49</f>
        <v>0</v>
      </c>
      <c r="M47" s="349">
        <f t="shared" si="34"/>
        <v>0</v>
      </c>
      <c r="N47" s="349">
        <f t="shared" si="34"/>
        <v>0</v>
      </c>
      <c r="O47" s="349">
        <f t="shared" si="34"/>
        <v>0</v>
      </c>
      <c r="P47" s="349">
        <f t="shared" si="34"/>
        <v>0</v>
      </c>
      <c r="Q47" s="349">
        <f t="shared" si="34"/>
        <v>0</v>
      </c>
      <c r="R47" s="349">
        <f t="shared" si="34"/>
        <v>0</v>
      </c>
      <c r="S47" s="349">
        <f t="shared" si="34"/>
        <v>0</v>
      </c>
      <c r="T47" s="349">
        <f t="shared" si="34"/>
        <v>0</v>
      </c>
      <c r="U47" s="349">
        <f t="shared" ref="U47:X47" si="35">U48+U49</f>
        <v>0</v>
      </c>
      <c r="V47" s="349">
        <f t="shared" si="35"/>
        <v>0</v>
      </c>
      <c r="W47" s="349">
        <f t="shared" si="35"/>
        <v>0</v>
      </c>
      <c r="X47" s="349">
        <f t="shared" si="35"/>
        <v>0</v>
      </c>
      <c r="Y47" s="349">
        <f t="shared" ref="Y47:AE47" si="36">Y48+Y49</f>
        <v>0</v>
      </c>
      <c r="Z47" s="349">
        <f t="shared" si="36"/>
        <v>0</v>
      </c>
      <c r="AA47" s="349">
        <f t="shared" si="36"/>
        <v>0</v>
      </c>
      <c r="AB47" s="349">
        <f t="shared" si="36"/>
        <v>0</v>
      </c>
      <c r="AC47" s="349">
        <f t="shared" si="36"/>
        <v>0</v>
      </c>
      <c r="AD47" s="349">
        <f t="shared" si="36"/>
        <v>0</v>
      </c>
      <c r="AE47" s="349">
        <f t="shared" si="36"/>
        <v>0</v>
      </c>
    </row>
    <row r="48" spans="2:40">
      <c r="B48" s="350" t="s">
        <v>78</v>
      </c>
      <c r="C48" s="350"/>
      <c r="D48" s="350"/>
      <c r="E48" s="350"/>
      <c r="F48" s="350"/>
      <c r="G48" s="350"/>
      <c r="H48" s="350"/>
      <c r="I48" s="350"/>
      <c r="J48" s="350"/>
      <c r="K48" s="351">
        <f t="shared" ref="K48:T48" si="37">ROUND(K128,0)</f>
        <v>0</v>
      </c>
      <c r="L48" s="351">
        <f t="shared" si="37"/>
        <v>0</v>
      </c>
      <c r="M48" s="351">
        <f t="shared" si="37"/>
        <v>0</v>
      </c>
      <c r="N48" s="351">
        <f t="shared" si="37"/>
        <v>0</v>
      </c>
      <c r="O48" s="351">
        <f t="shared" si="37"/>
        <v>0</v>
      </c>
      <c r="P48" s="351">
        <f t="shared" si="37"/>
        <v>0</v>
      </c>
      <c r="Q48" s="351">
        <f t="shared" si="37"/>
        <v>0</v>
      </c>
      <c r="R48" s="351">
        <f t="shared" si="37"/>
        <v>0</v>
      </c>
      <c r="S48" s="351">
        <f t="shared" si="37"/>
        <v>0</v>
      </c>
      <c r="T48" s="351">
        <f t="shared" si="37"/>
        <v>0</v>
      </c>
      <c r="U48" s="351">
        <f t="shared" ref="U48:X48" si="38">ROUND(U128,0)</f>
        <v>0</v>
      </c>
      <c r="V48" s="351">
        <f t="shared" si="38"/>
        <v>0</v>
      </c>
      <c r="W48" s="351">
        <f t="shared" si="38"/>
        <v>0</v>
      </c>
      <c r="X48" s="351">
        <f t="shared" si="38"/>
        <v>0</v>
      </c>
      <c r="Y48" s="351">
        <f t="shared" ref="Y48:AE48" si="39">ROUND(Y128,0)</f>
        <v>0</v>
      </c>
      <c r="Z48" s="351">
        <f t="shared" si="39"/>
        <v>0</v>
      </c>
      <c r="AA48" s="351">
        <f t="shared" si="39"/>
        <v>0</v>
      </c>
      <c r="AB48" s="351">
        <f t="shared" si="39"/>
        <v>0</v>
      </c>
      <c r="AC48" s="351">
        <f t="shared" si="39"/>
        <v>0</v>
      </c>
      <c r="AD48" s="351">
        <f t="shared" si="39"/>
        <v>0</v>
      </c>
      <c r="AE48" s="351">
        <f t="shared" si="39"/>
        <v>0</v>
      </c>
    </row>
    <row r="49" spans="2:40">
      <c r="B49" s="352" t="s">
        <v>79</v>
      </c>
      <c r="C49" s="352"/>
      <c r="D49" s="352"/>
      <c r="E49" s="352"/>
      <c r="F49" s="352"/>
      <c r="G49" s="352"/>
      <c r="H49" s="352"/>
      <c r="I49" s="352"/>
      <c r="J49" s="352"/>
      <c r="K49" s="353">
        <f t="shared" ref="K49:T49" si="40">ROUND(K140,0)</f>
        <v>0</v>
      </c>
      <c r="L49" s="353">
        <f t="shared" si="40"/>
        <v>0</v>
      </c>
      <c r="M49" s="353">
        <f t="shared" si="40"/>
        <v>0</v>
      </c>
      <c r="N49" s="353">
        <f t="shared" si="40"/>
        <v>0</v>
      </c>
      <c r="O49" s="353">
        <f t="shared" si="40"/>
        <v>0</v>
      </c>
      <c r="P49" s="353">
        <f t="shared" si="40"/>
        <v>0</v>
      </c>
      <c r="Q49" s="353">
        <f t="shared" si="40"/>
        <v>0</v>
      </c>
      <c r="R49" s="353">
        <f t="shared" si="40"/>
        <v>0</v>
      </c>
      <c r="S49" s="353">
        <f t="shared" si="40"/>
        <v>0</v>
      </c>
      <c r="T49" s="353">
        <f t="shared" si="40"/>
        <v>0</v>
      </c>
      <c r="U49" s="353">
        <f t="shared" ref="U49:X49" si="41">ROUND(U140,0)</f>
        <v>0</v>
      </c>
      <c r="V49" s="353">
        <f t="shared" si="41"/>
        <v>0</v>
      </c>
      <c r="W49" s="353">
        <f t="shared" si="41"/>
        <v>0</v>
      </c>
      <c r="X49" s="353">
        <f t="shared" si="41"/>
        <v>0</v>
      </c>
      <c r="Y49" s="353">
        <f t="shared" ref="Y49:AE49" si="42">ROUND(Y140,0)</f>
        <v>0</v>
      </c>
      <c r="Z49" s="353">
        <f t="shared" si="42"/>
        <v>0</v>
      </c>
      <c r="AA49" s="353">
        <f t="shared" si="42"/>
        <v>0</v>
      </c>
      <c r="AB49" s="353">
        <f t="shared" si="42"/>
        <v>0</v>
      </c>
      <c r="AC49" s="353">
        <f t="shared" si="42"/>
        <v>0</v>
      </c>
      <c r="AD49" s="353">
        <f t="shared" si="42"/>
        <v>0</v>
      </c>
      <c r="AE49" s="353">
        <f t="shared" si="42"/>
        <v>0</v>
      </c>
    </row>
    <row r="50" spans="2:40" ht="12" customHeight="1"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2:40" ht="12" customHeight="1">
      <c r="B51" s="98" t="s">
        <v>87</v>
      </c>
      <c r="C51" s="98"/>
      <c r="D51" s="98"/>
      <c r="E51" s="98"/>
      <c r="F51" s="98"/>
      <c r="G51" s="98"/>
      <c r="H51" s="98"/>
      <c r="I51" s="98"/>
      <c r="J51" s="98"/>
      <c r="K51" s="97">
        <f>IF(K$13&lt;=Koniec,'Ocena kondycji finansowej'!K159,0)</f>
        <v>0</v>
      </c>
      <c r="L51" s="97">
        <f>IF(L$13&lt;=Koniec,'Ocena kondycji finansowej'!L159,0)</f>
        <v>0</v>
      </c>
      <c r="M51" s="97">
        <f>IF(M$13&lt;=Koniec,'Ocena kondycji finansowej'!M159,0)</f>
        <v>0</v>
      </c>
      <c r="N51" s="97">
        <f>IF(N$13&lt;=Koniec,'Ocena kondycji finansowej'!N159,0)</f>
        <v>0</v>
      </c>
      <c r="O51" s="97">
        <f>IF(O$13&lt;=Koniec,'Ocena kondycji finansowej'!O159,0)</f>
        <v>0</v>
      </c>
      <c r="P51" s="97">
        <f>IF(P$13&lt;=Koniec,'Ocena kondycji finansowej'!P159,0)</f>
        <v>0</v>
      </c>
      <c r="Q51" s="97">
        <f>IF(Q$13&lt;=Koniec,'Ocena kondycji finansowej'!Q159,0)</f>
        <v>0</v>
      </c>
      <c r="R51" s="97">
        <f>IF(R$13&lt;=Koniec,'Ocena kondycji finansowej'!R159,0)</f>
        <v>0</v>
      </c>
      <c r="S51" s="97">
        <f>IF(S$13&lt;=Koniec,'Ocena kondycji finansowej'!S159,0)</f>
        <v>0</v>
      </c>
      <c r="T51" s="97">
        <f>IF(T$13&lt;=Koniec,'Ocena kondycji finansowej'!T159,0)</f>
        <v>0</v>
      </c>
      <c r="U51" s="97">
        <f>IF(U$13&lt;=Koniec,'Ocena kondycji finansowej'!U159,0)</f>
        <v>0</v>
      </c>
      <c r="V51" s="97">
        <f>IF(V$13&lt;=Koniec,'Ocena kondycji finansowej'!V159,0)</f>
        <v>0</v>
      </c>
      <c r="W51" s="97">
        <f>IF(W$13&lt;=Koniec,'Ocena kondycji finansowej'!W159,0)</f>
        <v>0</v>
      </c>
      <c r="X51" s="97">
        <f>IF(X$13&lt;=Koniec,'Ocena kondycji finansowej'!X159,0)</f>
        <v>0</v>
      </c>
      <c r="Y51" s="97">
        <f>IF(Y$13&lt;=Koniec,'Ocena kondycji finansowej'!Y159,0)</f>
        <v>0</v>
      </c>
      <c r="Z51" s="97">
        <f>IF(Z$13&lt;=Koniec,'Ocena kondycji finansowej'!Z159,0)</f>
        <v>0</v>
      </c>
      <c r="AA51" s="97">
        <f>IF(AA$13&lt;=Koniec,'Ocena kondycji finansowej'!AA159,0)</f>
        <v>0</v>
      </c>
      <c r="AB51" s="97">
        <f>IF(AB$13&lt;=Koniec,'Ocena kondycji finansowej'!AB159,0)</f>
        <v>0</v>
      </c>
      <c r="AC51" s="97">
        <f>IF(AC$13&lt;=Koniec,'Ocena kondycji finansowej'!AC159,0)</f>
        <v>0</v>
      </c>
      <c r="AD51" s="97">
        <f>IF(AD$13&lt;=Koniec,'Ocena kondycji finansowej'!AD159,0)</f>
        <v>0</v>
      </c>
      <c r="AE51" s="97">
        <f>IF(AE$13&lt;=Koniec,'Ocena kondycji finansowej'!AE159,0)</f>
        <v>0</v>
      </c>
      <c r="AF51" s="5"/>
      <c r="AG51" s="5"/>
      <c r="AH51" s="5"/>
      <c r="AI51" s="5"/>
      <c r="AJ51" s="5"/>
      <c r="AK51" s="5"/>
      <c r="AL51" s="5"/>
      <c r="AM51" s="5"/>
      <c r="AN51" s="5"/>
    </row>
    <row r="52" spans="2:40" ht="4" customHeight="1"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2:40">
      <c r="B53" s="98" t="s">
        <v>88</v>
      </c>
      <c r="C53" s="98"/>
      <c r="D53" s="98"/>
      <c r="E53" s="98"/>
      <c r="F53" s="98"/>
      <c r="G53" s="98"/>
      <c r="H53" s="98"/>
      <c r="I53" s="98"/>
      <c r="J53" s="98"/>
      <c r="K53" s="97">
        <f t="shared" ref="K53:X53" si="43">IF(K$13&lt;=Koniec,SUM(K54:K61),0)</f>
        <v>0</v>
      </c>
      <c r="L53" s="97">
        <f t="shared" ca="1" si="43"/>
        <v>0</v>
      </c>
      <c r="M53" s="97">
        <f t="shared" ca="1" si="43"/>
        <v>0</v>
      </c>
      <c r="N53" s="97">
        <f t="shared" ca="1" si="43"/>
        <v>0</v>
      </c>
      <c r="O53" s="97">
        <f t="shared" ca="1" si="43"/>
        <v>0</v>
      </c>
      <c r="P53" s="97">
        <f t="shared" ca="1" si="43"/>
        <v>0</v>
      </c>
      <c r="Q53" s="97">
        <f t="shared" ca="1" si="43"/>
        <v>0</v>
      </c>
      <c r="R53" s="97">
        <f t="shared" ca="1" si="43"/>
        <v>0</v>
      </c>
      <c r="S53" s="97">
        <f t="shared" ca="1" si="43"/>
        <v>0</v>
      </c>
      <c r="T53" s="97">
        <f t="shared" ca="1" si="43"/>
        <v>0</v>
      </c>
      <c r="U53" s="97">
        <f t="shared" ca="1" si="43"/>
        <v>0</v>
      </c>
      <c r="V53" s="97">
        <f t="shared" ca="1" si="43"/>
        <v>0</v>
      </c>
      <c r="W53" s="97">
        <f t="shared" ca="1" si="43"/>
        <v>0</v>
      </c>
      <c r="X53" s="97">
        <f t="shared" ca="1" si="43"/>
        <v>0</v>
      </c>
      <c r="Y53" s="97">
        <f t="shared" ref="Y53:AE53" ca="1" si="44">IF(Y$13&lt;=Koniec,SUM(Y54:Y61),0)</f>
        <v>0</v>
      </c>
      <c r="Z53" s="97">
        <f t="shared" ca="1" si="44"/>
        <v>0</v>
      </c>
      <c r="AA53" s="97">
        <f t="shared" ca="1" si="44"/>
        <v>0</v>
      </c>
      <c r="AB53" s="97">
        <f t="shared" ca="1" si="44"/>
        <v>0</v>
      </c>
      <c r="AC53" s="97">
        <f t="shared" ca="1" si="44"/>
        <v>0</v>
      </c>
      <c r="AD53" s="97">
        <f t="shared" ca="1" si="44"/>
        <v>0</v>
      </c>
      <c r="AE53" s="97">
        <f t="shared" ca="1" si="44"/>
        <v>0</v>
      </c>
      <c r="AF53" s="5"/>
      <c r="AG53" s="5"/>
      <c r="AH53" s="5"/>
      <c r="AI53" s="5"/>
      <c r="AJ53" s="5"/>
      <c r="AK53" s="5"/>
      <c r="AL53" s="5"/>
      <c r="AM53" s="5"/>
      <c r="AN53" s="5"/>
    </row>
    <row r="54" spans="2:40">
      <c r="B54" s="103" t="s">
        <v>89</v>
      </c>
      <c r="C54" s="103"/>
      <c r="D54" s="103"/>
      <c r="E54" s="103"/>
      <c r="F54" s="103"/>
      <c r="G54" s="103"/>
      <c r="H54" s="103"/>
      <c r="I54" s="103"/>
      <c r="J54" s="103"/>
      <c r="K54" s="102">
        <f>IF(K$13&lt;=Koniec,'Ocena kondycji finansowej'!K165,0)</f>
        <v>0</v>
      </c>
      <c r="L54" s="102">
        <f ca="1">IF(L$13&lt;=Koniec,'Ocena kondycji finansowej'!L165,0)</f>
        <v>0</v>
      </c>
      <c r="M54" s="102">
        <f ca="1">IF(M$13&lt;=Koniec,'Ocena kondycji finansowej'!M165,0)</f>
        <v>0</v>
      </c>
      <c r="N54" s="102">
        <f ca="1">IF(N$13&lt;=Koniec,'Ocena kondycji finansowej'!N165,0)</f>
        <v>0</v>
      </c>
      <c r="O54" s="102">
        <f ca="1">IF(O$13&lt;=Koniec,'Ocena kondycji finansowej'!O165,0)</f>
        <v>0</v>
      </c>
      <c r="P54" s="102">
        <f ca="1">IF(P$13&lt;=Koniec,'Ocena kondycji finansowej'!P165,0)</f>
        <v>0</v>
      </c>
      <c r="Q54" s="102">
        <f ca="1">IF(Q$13&lt;=Koniec,'Ocena kondycji finansowej'!Q165,0)</f>
        <v>0</v>
      </c>
      <c r="R54" s="102">
        <f ca="1">IF(R$13&lt;=Koniec,'Ocena kondycji finansowej'!R165,0)</f>
        <v>0</v>
      </c>
      <c r="S54" s="102">
        <f ca="1">IF(S$13&lt;=Koniec,'Ocena kondycji finansowej'!S165,0)</f>
        <v>0</v>
      </c>
      <c r="T54" s="102">
        <f ca="1">IF(T$13&lt;=Koniec,'Ocena kondycji finansowej'!T165,0)</f>
        <v>0</v>
      </c>
      <c r="U54" s="102">
        <f ca="1">IF(U$13&lt;=Koniec,'Ocena kondycji finansowej'!U165,0)</f>
        <v>0</v>
      </c>
      <c r="V54" s="102">
        <f ca="1">IF(V$13&lt;=Koniec,'Ocena kondycji finansowej'!V165,0)</f>
        <v>0</v>
      </c>
      <c r="W54" s="102">
        <f ca="1">IF(W$13&lt;=Koniec,'Ocena kondycji finansowej'!W165,0)</f>
        <v>0</v>
      </c>
      <c r="X54" s="102">
        <f ca="1">IF(X$13&lt;=Koniec,'Ocena kondycji finansowej'!X165,0)</f>
        <v>0</v>
      </c>
      <c r="Y54" s="102">
        <f ca="1">IF(Y$13&lt;=Koniec,'Ocena kondycji finansowej'!Y165,0)</f>
        <v>0</v>
      </c>
      <c r="Z54" s="102">
        <f ca="1">IF(Z$13&lt;=Koniec,'Ocena kondycji finansowej'!Z165,0)</f>
        <v>0</v>
      </c>
      <c r="AA54" s="102">
        <f ca="1">IF(AA$13&lt;=Koniec,'Ocena kondycji finansowej'!AA165,0)</f>
        <v>0</v>
      </c>
      <c r="AB54" s="102">
        <f ca="1">IF(AB$13&lt;=Koniec,'Ocena kondycji finansowej'!AB165,0)</f>
        <v>0</v>
      </c>
      <c r="AC54" s="102">
        <f ca="1">IF(AC$13&lt;=Koniec,'Ocena kondycji finansowej'!AC165,0)</f>
        <v>0</v>
      </c>
      <c r="AD54" s="102">
        <f ca="1">IF(AD$13&lt;=Koniec,'Ocena kondycji finansowej'!AD165,0)</f>
        <v>0</v>
      </c>
      <c r="AE54" s="102">
        <f ca="1">IF(AE$13&lt;=Koniec,'Ocena kondycji finansowej'!AE165,0)</f>
        <v>0</v>
      </c>
      <c r="AF54" s="5"/>
      <c r="AG54" s="5"/>
      <c r="AH54" s="5"/>
      <c r="AI54" s="5"/>
      <c r="AJ54" s="5"/>
      <c r="AK54" s="5"/>
      <c r="AL54" s="5"/>
      <c r="AM54" s="5"/>
      <c r="AN54" s="5"/>
    </row>
    <row r="55" spans="2:40">
      <c r="B55" s="37" t="s">
        <v>90</v>
      </c>
      <c r="C55" s="37"/>
      <c r="D55" s="37"/>
      <c r="E55" s="37"/>
      <c r="F55" s="37"/>
      <c r="G55" s="37"/>
      <c r="H55" s="37"/>
      <c r="I55" s="37"/>
      <c r="J55" s="37"/>
      <c r="K55" s="33">
        <f>IF(K$13&lt;=Koniec,'Ocena kondycji finansowej'!K166,0)</f>
        <v>0</v>
      </c>
      <c r="L55" s="33">
        <f>IF(L$13&lt;=Koniec,'Ocena kondycji finansowej'!L166,0)</f>
        <v>0</v>
      </c>
      <c r="M55" s="33">
        <f>IF(M$13&lt;=Koniec,'Ocena kondycji finansowej'!M166,0)</f>
        <v>0</v>
      </c>
      <c r="N55" s="33">
        <f>IF(N$13&lt;=Koniec,'Ocena kondycji finansowej'!N166,0)</f>
        <v>0</v>
      </c>
      <c r="O55" s="33">
        <f>IF(O$13&lt;=Koniec,'Ocena kondycji finansowej'!O166,0)</f>
        <v>0</v>
      </c>
      <c r="P55" s="33">
        <f>IF(P$13&lt;=Koniec,'Ocena kondycji finansowej'!P166,0)</f>
        <v>0</v>
      </c>
      <c r="Q55" s="33">
        <f>IF(Q$13&lt;=Koniec,'Ocena kondycji finansowej'!Q166,0)</f>
        <v>0</v>
      </c>
      <c r="R55" s="33">
        <f>IF(R$13&lt;=Koniec,'Ocena kondycji finansowej'!R166,0)</f>
        <v>0</v>
      </c>
      <c r="S55" s="33">
        <f>IF(S$13&lt;=Koniec,'Ocena kondycji finansowej'!S166,0)</f>
        <v>0</v>
      </c>
      <c r="T55" s="33">
        <f>IF(T$13&lt;=Koniec,'Ocena kondycji finansowej'!T166,0)</f>
        <v>0</v>
      </c>
      <c r="U55" s="33">
        <f>IF(U$13&lt;=Koniec,'Ocena kondycji finansowej'!U166,0)</f>
        <v>0</v>
      </c>
      <c r="V55" s="33">
        <f>IF(V$13&lt;=Koniec,'Ocena kondycji finansowej'!V166,0)</f>
        <v>0</v>
      </c>
      <c r="W55" s="33">
        <f>IF(W$13&lt;=Koniec,'Ocena kondycji finansowej'!W166,0)</f>
        <v>0</v>
      </c>
      <c r="X55" s="33">
        <f>IF(X$13&lt;=Koniec,'Ocena kondycji finansowej'!X166,0)</f>
        <v>0</v>
      </c>
      <c r="Y55" s="33">
        <f>IF(Y$13&lt;=Koniec,'Ocena kondycji finansowej'!Y166,0)</f>
        <v>0</v>
      </c>
      <c r="Z55" s="33">
        <f>IF(Z$13&lt;=Koniec,'Ocena kondycji finansowej'!Z166,0)</f>
        <v>0</v>
      </c>
      <c r="AA55" s="33">
        <f>IF(AA$13&lt;=Koniec,'Ocena kondycji finansowej'!AA166,0)</f>
        <v>0</v>
      </c>
      <c r="AB55" s="33">
        <f>IF(AB$13&lt;=Koniec,'Ocena kondycji finansowej'!AB166,0)</f>
        <v>0</v>
      </c>
      <c r="AC55" s="33">
        <f>IF(AC$13&lt;=Koniec,'Ocena kondycji finansowej'!AC166,0)</f>
        <v>0</v>
      </c>
      <c r="AD55" s="33">
        <f>IF(AD$13&lt;=Koniec,'Ocena kondycji finansowej'!AD166,0)</f>
        <v>0</v>
      </c>
      <c r="AE55" s="33">
        <f>IF(AE$13&lt;=Koniec,'Ocena kondycji finansowej'!AE166,0)</f>
        <v>0</v>
      </c>
      <c r="AF55" s="5"/>
      <c r="AG55" s="5"/>
      <c r="AH55" s="5"/>
      <c r="AI55" s="5"/>
      <c r="AJ55" s="5"/>
      <c r="AK55" s="5"/>
      <c r="AL55" s="5"/>
      <c r="AM55" s="5"/>
      <c r="AN55" s="5"/>
    </row>
    <row r="56" spans="2:40">
      <c r="B56" s="37" t="s">
        <v>91</v>
      </c>
      <c r="C56" s="37"/>
      <c r="D56" s="37"/>
      <c r="E56" s="37"/>
      <c r="F56" s="37"/>
      <c r="G56" s="37"/>
      <c r="H56" s="37"/>
      <c r="I56" s="37"/>
      <c r="J56" s="37"/>
      <c r="K56" s="33">
        <f>IF(K$13&lt;=Koniec,'Ocena kondycji finansowej'!K167,0)</f>
        <v>0</v>
      </c>
      <c r="L56" s="33">
        <f>IF(L$13&lt;=Koniec,'Ocena kondycji finansowej'!L167,0)</f>
        <v>0</v>
      </c>
      <c r="M56" s="33">
        <f>IF(M$13&lt;=Koniec,'Ocena kondycji finansowej'!M167,0)</f>
        <v>0</v>
      </c>
      <c r="N56" s="33">
        <f>IF(N$13&lt;=Koniec,'Ocena kondycji finansowej'!N167,0)</f>
        <v>0</v>
      </c>
      <c r="O56" s="33">
        <f>IF(O$13&lt;=Koniec,'Ocena kondycji finansowej'!O167,0)</f>
        <v>0</v>
      </c>
      <c r="P56" s="33">
        <f>IF(P$13&lt;=Koniec,'Ocena kondycji finansowej'!P167,0)</f>
        <v>0</v>
      </c>
      <c r="Q56" s="33">
        <f>IF(Q$13&lt;=Koniec,'Ocena kondycji finansowej'!Q167,0)</f>
        <v>0</v>
      </c>
      <c r="R56" s="33">
        <f>IF(R$13&lt;=Koniec,'Ocena kondycji finansowej'!R167,0)</f>
        <v>0</v>
      </c>
      <c r="S56" s="33">
        <f>IF(S$13&lt;=Koniec,'Ocena kondycji finansowej'!S167,0)</f>
        <v>0</v>
      </c>
      <c r="T56" s="33">
        <f>IF(T$13&lt;=Koniec,'Ocena kondycji finansowej'!T167,0)</f>
        <v>0</v>
      </c>
      <c r="U56" s="33">
        <f>IF(U$13&lt;=Koniec,'Ocena kondycji finansowej'!U167,0)</f>
        <v>0</v>
      </c>
      <c r="V56" s="33">
        <f>IF(V$13&lt;=Koniec,'Ocena kondycji finansowej'!V167,0)</f>
        <v>0</v>
      </c>
      <c r="W56" s="33">
        <f>IF(W$13&lt;=Koniec,'Ocena kondycji finansowej'!W167,0)</f>
        <v>0</v>
      </c>
      <c r="X56" s="33">
        <f>IF(X$13&lt;=Koniec,'Ocena kondycji finansowej'!X167,0)</f>
        <v>0</v>
      </c>
      <c r="Y56" s="33">
        <f>IF(Y$13&lt;=Koniec,'Ocena kondycji finansowej'!Y167,0)</f>
        <v>0</v>
      </c>
      <c r="Z56" s="33">
        <f>IF(Z$13&lt;=Koniec,'Ocena kondycji finansowej'!Z167,0)</f>
        <v>0</v>
      </c>
      <c r="AA56" s="33">
        <f>IF(AA$13&lt;=Koniec,'Ocena kondycji finansowej'!AA167,0)</f>
        <v>0</v>
      </c>
      <c r="AB56" s="33">
        <f>IF(AB$13&lt;=Koniec,'Ocena kondycji finansowej'!AB167,0)</f>
        <v>0</v>
      </c>
      <c r="AC56" s="33">
        <f>IF(AC$13&lt;=Koniec,'Ocena kondycji finansowej'!AC167,0)</f>
        <v>0</v>
      </c>
      <c r="AD56" s="33">
        <f>IF(AD$13&lt;=Koniec,'Ocena kondycji finansowej'!AD167,0)</f>
        <v>0</v>
      </c>
      <c r="AE56" s="33">
        <f>IF(AE$13&lt;=Koniec,'Ocena kondycji finansowej'!AE167,0)</f>
        <v>0</v>
      </c>
      <c r="AF56" s="5"/>
      <c r="AG56" s="5"/>
      <c r="AH56" s="5"/>
      <c r="AI56" s="5"/>
      <c r="AJ56" s="5"/>
      <c r="AK56" s="5"/>
      <c r="AL56" s="5"/>
      <c r="AM56" s="5"/>
      <c r="AN56" s="5"/>
    </row>
    <row r="57" spans="2:40">
      <c r="B57" s="37" t="s">
        <v>731</v>
      </c>
      <c r="C57" s="37"/>
      <c r="D57" s="37"/>
      <c r="E57" s="37"/>
      <c r="F57" s="37"/>
      <c r="G57" s="37"/>
      <c r="H57" s="37"/>
      <c r="I57" s="37"/>
      <c r="J57" s="37"/>
      <c r="K57" s="33">
        <f>IF(K$13&lt;=Koniec,'Ocena kondycji finansowej'!K168,0)</f>
        <v>0</v>
      </c>
      <c r="L57" s="33">
        <f>IF(L$13&lt;=Koniec,'Ocena kondycji finansowej'!L168,0)</f>
        <v>0</v>
      </c>
      <c r="M57" s="33">
        <f>IF(M$13&lt;=Koniec,'Ocena kondycji finansowej'!M168,0)</f>
        <v>0</v>
      </c>
      <c r="N57" s="33">
        <f>IF(N$13&lt;=Koniec,'Ocena kondycji finansowej'!N168,0)</f>
        <v>0</v>
      </c>
      <c r="O57" s="33">
        <f>IF(O$13&lt;=Koniec,'Ocena kondycji finansowej'!O168,0)</f>
        <v>0</v>
      </c>
      <c r="P57" s="33">
        <f>IF(P$13&lt;=Koniec,'Ocena kondycji finansowej'!P168,0)</f>
        <v>0</v>
      </c>
      <c r="Q57" s="33">
        <f>IF(Q$13&lt;=Koniec,'Ocena kondycji finansowej'!Q168,0)</f>
        <v>0</v>
      </c>
      <c r="R57" s="33">
        <f>IF(R$13&lt;=Koniec,'Ocena kondycji finansowej'!R168,0)</f>
        <v>0</v>
      </c>
      <c r="S57" s="33">
        <f>IF(S$13&lt;=Koniec,'Ocena kondycji finansowej'!S168,0)</f>
        <v>0</v>
      </c>
      <c r="T57" s="33">
        <f>IF(T$13&lt;=Koniec,'Ocena kondycji finansowej'!T168,0)</f>
        <v>0</v>
      </c>
      <c r="U57" s="33">
        <f>IF(U$13&lt;=Koniec,'Ocena kondycji finansowej'!U168,0)</f>
        <v>0</v>
      </c>
      <c r="V57" s="33">
        <f>IF(V$13&lt;=Koniec,'Ocena kondycji finansowej'!V168,0)</f>
        <v>0</v>
      </c>
      <c r="W57" s="33">
        <f>IF(W$13&lt;=Koniec,'Ocena kondycji finansowej'!W168,0)</f>
        <v>0</v>
      </c>
      <c r="X57" s="33">
        <f>IF(X$13&lt;=Koniec,'Ocena kondycji finansowej'!X168,0)</f>
        <v>0</v>
      </c>
      <c r="Y57" s="33">
        <f>IF(Y$13&lt;=Koniec,'Ocena kondycji finansowej'!Y168,0)</f>
        <v>0</v>
      </c>
      <c r="Z57" s="33">
        <f>IF(Z$13&lt;=Koniec,'Ocena kondycji finansowej'!Z168,0)</f>
        <v>0</v>
      </c>
      <c r="AA57" s="33">
        <f>IF(AA$13&lt;=Koniec,'Ocena kondycji finansowej'!AA168,0)</f>
        <v>0</v>
      </c>
      <c r="AB57" s="33">
        <f>IF(AB$13&lt;=Koniec,'Ocena kondycji finansowej'!AB168,0)</f>
        <v>0</v>
      </c>
      <c r="AC57" s="33">
        <f>IF(AC$13&lt;=Koniec,'Ocena kondycji finansowej'!AC168,0)</f>
        <v>0</v>
      </c>
      <c r="AD57" s="33">
        <f>IF(AD$13&lt;=Koniec,'Ocena kondycji finansowej'!AD168,0)</f>
        <v>0</v>
      </c>
      <c r="AE57" s="33">
        <f>IF(AE$13&lt;=Koniec,'Ocena kondycji finansowej'!AE168,0)</f>
        <v>0</v>
      </c>
      <c r="AF57" s="5"/>
      <c r="AG57" s="5"/>
      <c r="AH57" s="5"/>
      <c r="AI57" s="5"/>
      <c r="AJ57" s="5"/>
      <c r="AK57" s="5"/>
      <c r="AL57" s="5"/>
      <c r="AM57" s="5"/>
      <c r="AN57" s="5"/>
    </row>
    <row r="58" spans="2:40">
      <c r="B58" s="37" t="s">
        <v>92</v>
      </c>
      <c r="C58" s="37"/>
      <c r="D58" s="37"/>
      <c r="E58" s="37"/>
      <c r="F58" s="37"/>
      <c r="G58" s="37"/>
      <c r="H58" s="37"/>
      <c r="I58" s="37"/>
      <c r="J58" s="37"/>
      <c r="K58" s="33">
        <f>IF(K$13&lt;=Koniec,'Ocena kondycji finansowej'!K169,0)</f>
        <v>0</v>
      </c>
      <c r="L58" s="33">
        <f>IF(L$13&lt;=Koniec,'Ocena kondycji finansowej'!L169,0)</f>
        <v>0</v>
      </c>
      <c r="M58" s="33">
        <f>IF(M$13&lt;=Koniec,'Ocena kondycji finansowej'!M169,0)</f>
        <v>0</v>
      </c>
      <c r="N58" s="33">
        <f>IF(N$13&lt;=Koniec,'Ocena kondycji finansowej'!N169,0)</f>
        <v>0</v>
      </c>
      <c r="O58" s="33">
        <f>IF(O$13&lt;=Koniec,'Ocena kondycji finansowej'!O169,0)</f>
        <v>0</v>
      </c>
      <c r="P58" s="33">
        <f>IF(P$13&lt;=Koniec,'Ocena kondycji finansowej'!P169,0)</f>
        <v>0</v>
      </c>
      <c r="Q58" s="33">
        <f>IF(Q$13&lt;=Koniec,'Ocena kondycji finansowej'!Q169,0)</f>
        <v>0</v>
      </c>
      <c r="R58" s="33">
        <f>IF(R$13&lt;=Koniec,'Ocena kondycji finansowej'!R169,0)</f>
        <v>0</v>
      </c>
      <c r="S58" s="33">
        <f>IF(S$13&lt;=Koniec,'Ocena kondycji finansowej'!S169,0)</f>
        <v>0</v>
      </c>
      <c r="T58" s="33">
        <f>IF(T$13&lt;=Koniec,'Ocena kondycji finansowej'!T169,0)</f>
        <v>0</v>
      </c>
      <c r="U58" s="33">
        <f>IF(U$13&lt;=Koniec,'Ocena kondycji finansowej'!U169,0)</f>
        <v>0</v>
      </c>
      <c r="V58" s="33">
        <f>IF(V$13&lt;=Koniec,'Ocena kondycji finansowej'!V169,0)</f>
        <v>0</v>
      </c>
      <c r="W58" s="33">
        <f>IF(W$13&lt;=Koniec,'Ocena kondycji finansowej'!W169,0)</f>
        <v>0</v>
      </c>
      <c r="X58" s="33">
        <f>IF(X$13&lt;=Koniec,'Ocena kondycji finansowej'!X169,0)</f>
        <v>0</v>
      </c>
      <c r="Y58" s="33">
        <f>IF(Y$13&lt;=Koniec,'Ocena kondycji finansowej'!Y169,0)</f>
        <v>0</v>
      </c>
      <c r="Z58" s="33">
        <f>IF(Z$13&lt;=Koniec,'Ocena kondycji finansowej'!Z169,0)</f>
        <v>0</v>
      </c>
      <c r="AA58" s="33">
        <f>IF(AA$13&lt;=Koniec,'Ocena kondycji finansowej'!AA169,0)</f>
        <v>0</v>
      </c>
      <c r="AB58" s="33">
        <f>IF(AB$13&lt;=Koniec,'Ocena kondycji finansowej'!AB169,0)</f>
        <v>0</v>
      </c>
      <c r="AC58" s="33">
        <f>IF(AC$13&lt;=Koniec,'Ocena kondycji finansowej'!AC169,0)</f>
        <v>0</v>
      </c>
      <c r="AD58" s="33">
        <f>IF(AD$13&lt;=Koniec,'Ocena kondycji finansowej'!AD169,0)</f>
        <v>0</v>
      </c>
      <c r="AE58" s="33">
        <f>IF(AE$13&lt;=Koniec,'Ocena kondycji finansowej'!AE169,0)</f>
        <v>0</v>
      </c>
      <c r="AF58" s="5"/>
      <c r="AG58" s="5"/>
      <c r="AH58" s="5"/>
      <c r="AI58" s="5"/>
      <c r="AJ58" s="5"/>
      <c r="AK58" s="5"/>
      <c r="AL58" s="5"/>
      <c r="AM58" s="5"/>
      <c r="AN58" s="5"/>
    </row>
    <row r="59" spans="2:40">
      <c r="B59" s="37" t="s">
        <v>93</v>
      </c>
      <c r="C59" s="37"/>
      <c r="D59" s="37"/>
      <c r="E59" s="37"/>
      <c r="F59" s="37"/>
      <c r="G59" s="37"/>
      <c r="H59" s="37"/>
      <c r="I59" s="37"/>
      <c r="J59" s="37"/>
      <c r="K59" s="33">
        <f>IF(K$13&lt;=Koniec,'Ocena kondycji finansowej'!K170,0)</f>
        <v>0</v>
      </c>
      <c r="L59" s="33">
        <f>IF(L$13&lt;=Koniec,'Ocena kondycji finansowej'!L170,0)</f>
        <v>0</v>
      </c>
      <c r="M59" s="33">
        <f>IF(M$13&lt;=Koniec,'Ocena kondycji finansowej'!M170,0)</f>
        <v>0</v>
      </c>
      <c r="N59" s="33">
        <f>IF(N$13&lt;=Koniec,'Ocena kondycji finansowej'!N170,0)</f>
        <v>0</v>
      </c>
      <c r="O59" s="33">
        <f>IF(O$13&lt;=Koniec,'Ocena kondycji finansowej'!O170,0)</f>
        <v>0</v>
      </c>
      <c r="P59" s="33">
        <f>IF(P$13&lt;=Koniec,'Ocena kondycji finansowej'!P170,0)</f>
        <v>0</v>
      </c>
      <c r="Q59" s="33">
        <f>IF(Q$13&lt;=Koniec,'Ocena kondycji finansowej'!Q170,0)</f>
        <v>0</v>
      </c>
      <c r="R59" s="33">
        <f>IF(R$13&lt;=Koniec,'Ocena kondycji finansowej'!R170,0)</f>
        <v>0</v>
      </c>
      <c r="S59" s="33">
        <f>IF(S$13&lt;=Koniec,'Ocena kondycji finansowej'!S170,0)</f>
        <v>0</v>
      </c>
      <c r="T59" s="33">
        <f>IF(T$13&lt;=Koniec,'Ocena kondycji finansowej'!T170,0)</f>
        <v>0</v>
      </c>
      <c r="U59" s="33">
        <f>IF(U$13&lt;=Koniec,'Ocena kondycji finansowej'!U170,0)</f>
        <v>0</v>
      </c>
      <c r="V59" s="33">
        <f>IF(V$13&lt;=Koniec,'Ocena kondycji finansowej'!V170,0)</f>
        <v>0</v>
      </c>
      <c r="W59" s="33">
        <f>IF(W$13&lt;=Koniec,'Ocena kondycji finansowej'!W170,0)</f>
        <v>0</v>
      </c>
      <c r="X59" s="33">
        <f>IF(X$13&lt;=Koniec,'Ocena kondycji finansowej'!X170,0)</f>
        <v>0</v>
      </c>
      <c r="Y59" s="33">
        <f>IF(Y$13&lt;=Koniec,'Ocena kondycji finansowej'!Y170,0)</f>
        <v>0</v>
      </c>
      <c r="Z59" s="33">
        <f>IF(Z$13&lt;=Koniec,'Ocena kondycji finansowej'!Z170,0)</f>
        <v>0</v>
      </c>
      <c r="AA59" s="33">
        <f>IF(AA$13&lt;=Koniec,'Ocena kondycji finansowej'!AA170,0)</f>
        <v>0</v>
      </c>
      <c r="AB59" s="33">
        <f>IF(AB$13&lt;=Koniec,'Ocena kondycji finansowej'!AB170,0)</f>
        <v>0</v>
      </c>
      <c r="AC59" s="33">
        <f>IF(AC$13&lt;=Koniec,'Ocena kondycji finansowej'!AC170,0)</f>
        <v>0</v>
      </c>
      <c r="AD59" s="33">
        <f>IF(AD$13&lt;=Koniec,'Ocena kondycji finansowej'!AD170,0)</f>
        <v>0</v>
      </c>
      <c r="AE59" s="33">
        <f>IF(AE$13&lt;=Koniec,'Ocena kondycji finansowej'!AE170,0)</f>
        <v>0</v>
      </c>
    </row>
    <row r="60" spans="2:40">
      <c r="B60" s="37" t="s">
        <v>94</v>
      </c>
      <c r="C60" s="37"/>
      <c r="D60" s="37"/>
      <c r="E60" s="37"/>
      <c r="F60" s="37"/>
      <c r="G60" s="37"/>
      <c r="H60" s="37"/>
      <c r="I60" s="37"/>
      <c r="J60" s="37"/>
      <c r="K60" s="33">
        <f>IF(K$13&lt;=Koniec,'Ocena kondycji finansowej'!K171,0)</f>
        <v>0</v>
      </c>
      <c r="L60" s="33">
        <f>IF(L$13&lt;=Koniec,'Ocena kondycji finansowej'!L171,0)</f>
        <v>0</v>
      </c>
      <c r="M60" s="33">
        <f>IF(M$13&lt;=Koniec,'Ocena kondycji finansowej'!M171,0)</f>
        <v>0</v>
      </c>
      <c r="N60" s="33">
        <f>IF(N$13&lt;=Koniec,'Ocena kondycji finansowej'!N171,0)</f>
        <v>0</v>
      </c>
      <c r="O60" s="33">
        <f>IF(O$13&lt;=Koniec,'Ocena kondycji finansowej'!O171,0)</f>
        <v>0</v>
      </c>
      <c r="P60" s="33">
        <f>IF(P$13&lt;=Koniec,'Ocena kondycji finansowej'!P171,0)</f>
        <v>0</v>
      </c>
      <c r="Q60" s="33">
        <f>IF(Q$13&lt;=Koniec,'Ocena kondycji finansowej'!Q171,0)</f>
        <v>0</v>
      </c>
      <c r="R60" s="33">
        <f>IF(R$13&lt;=Koniec,'Ocena kondycji finansowej'!R171,0)</f>
        <v>0</v>
      </c>
      <c r="S60" s="33">
        <f>IF(S$13&lt;=Koniec,'Ocena kondycji finansowej'!S171,0)</f>
        <v>0</v>
      </c>
      <c r="T60" s="33">
        <f>IF(T$13&lt;=Koniec,'Ocena kondycji finansowej'!T171,0)</f>
        <v>0</v>
      </c>
      <c r="U60" s="33">
        <f>IF(U$13&lt;=Koniec,'Ocena kondycji finansowej'!U171,0)</f>
        <v>0</v>
      </c>
      <c r="V60" s="33">
        <f>IF(V$13&lt;=Koniec,'Ocena kondycji finansowej'!V171,0)</f>
        <v>0</v>
      </c>
      <c r="W60" s="33">
        <f>IF(W$13&lt;=Koniec,'Ocena kondycji finansowej'!W171,0)</f>
        <v>0</v>
      </c>
      <c r="X60" s="33">
        <f>IF(X$13&lt;=Koniec,'Ocena kondycji finansowej'!X171,0)</f>
        <v>0</v>
      </c>
      <c r="Y60" s="33">
        <f>IF(Y$13&lt;=Koniec,'Ocena kondycji finansowej'!Y171,0)</f>
        <v>0</v>
      </c>
      <c r="Z60" s="33">
        <f>IF(Z$13&lt;=Koniec,'Ocena kondycji finansowej'!Z171,0)</f>
        <v>0</v>
      </c>
      <c r="AA60" s="33">
        <f>IF(AA$13&lt;=Koniec,'Ocena kondycji finansowej'!AA171,0)</f>
        <v>0</v>
      </c>
      <c r="AB60" s="33">
        <f>IF(AB$13&lt;=Koniec,'Ocena kondycji finansowej'!AB171,0)</f>
        <v>0</v>
      </c>
      <c r="AC60" s="33">
        <f>IF(AC$13&lt;=Koniec,'Ocena kondycji finansowej'!AC171,0)</f>
        <v>0</v>
      </c>
      <c r="AD60" s="33">
        <f>IF(AD$13&lt;=Koniec,'Ocena kondycji finansowej'!AD171,0)</f>
        <v>0</v>
      </c>
      <c r="AE60" s="33">
        <f>IF(AE$13&lt;=Koniec,'Ocena kondycji finansowej'!AE171,0)</f>
        <v>0</v>
      </c>
    </row>
    <row r="61" spans="2:40">
      <c r="B61" s="37" t="s">
        <v>95</v>
      </c>
      <c r="C61" s="37"/>
      <c r="D61" s="37"/>
      <c r="E61" s="37"/>
      <c r="F61" s="37"/>
      <c r="G61" s="37"/>
      <c r="H61" s="37"/>
      <c r="I61" s="37"/>
      <c r="J61" s="37"/>
      <c r="K61" s="33">
        <f>IF(K$13&lt;=Koniec,'Ocena kondycji finansowej'!K172,0)</f>
        <v>0</v>
      </c>
      <c r="L61" s="33">
        <f>IF(L$13&lt;=Koniec,'Ocena kondycji finansowej'!L172,0)</f>
        <v>0</v>
      </c>
      <c r="M61" s="33">
        <f>IF(M$13&lt;=Koniec,'Ocena kondycji finansowej'!M172,0)</f>
        <v>0</v>
      </c>
      <c r="N61" s="33">
        <f>IF(N$13&lt;=Koniec,'Ocena kondycji finansowej'!N172,0)</f>
        <v>0</v>
      </c>
      <c r="O61" s="33">
        <f>IF(O$13&lt;=Koniec,'Ocena kondycji finansowej'!O172,0)</f>
        <v>0</v>
      </c>
      <c r="P61" s="33">
        <f>IF(P$13&lt;=Koniec,'Ocena kondycji finansowej'!P172,0)</f>
        <v>0</v>
      </c>
      <c r="Q61" s="33">
        <f>IF(Q$13&lt;=Koniec,'Ocena kondycji finansowej'!Q172,0)</f>
        <v>0</v>
      </c>
      <c r="R61" s="33">
        <f>IF(R$13&lt;=Koniec,'Ocena kondycji finansowej'!R172,0)</f>
        <v>0</v>
      </c>
      <c r="S61" s="33">
        <f>IF(S$13&lt;=Koniec,'Ocena kondycji finansowej'!S172,0)</f>
        <v>0</v>
      </c>
      <c r="T61" s="33">
        <f>IF(T$13&lt;=Koniec,'Ocena kondycji finansowej'!T172,0)</f>
        <v>0</v>
      </c>
      <c r="U61" s="33">
        <f>IF(U$13&lt;=Koniec,'Ocena kondycji finansowej'!U172,0)</f>
        <v>0</v>
      </c>
      <c r="V61" s="33">
        <f>IF(V$13&lt;=Koniec,'Ocena kondycji finansowej'!V172,0)</f>
        <v>0</v>
      </c>
      <c r="W61" s="33">
        <f>IF(W$13&lt;=Koniec,'Ocena kondycji finansowej'!W172,0)</f>
        <v>0</v>
      </c>
      <c r="X61" s="33">
        <f>IF(X$13&lt;=Koniec,'Ocena kondycji finansowej'!X172,0)</f>
        <v>0</v>
      </c>
      <c r="Y61" s="33">
        <f>IF(Y$13&lt;=Koniec,'Ocena kondycji finansowej'!Y172,0)</f>
        <v>0</v>
      </c>
      <c r="Z61" s="33">
        <f>IF(Z$13&lt;=Koniec,'Ocena kondycji finansowej'!Z172,0)</f>
        <v>0</v>
      </c>
      <c r="AA61" s="33">
        <f>IF(AA$13&lt;=Koniec,'Ocena kondycji finansowej'!AA172,0)</f>
        <v>0</v>
      </c>
      <c r="AB61" s="33">
        <f>IF(AB$13&lt;=Koniec,'Ocena kondycji finansowej'!AB172,0)</f>
        <v>0</v>
      </c>
      <c r="AC61" s="33">
        <f>IF(AC$13&lt;=Koniec,'Ocena kondycji finansowej'!AC172,0)</f>
        <v>0</v>
      </c>
      <c r="AD61" s="33">
        <f>IF(AD$13&lt;=Koniec,'Ocena kondycji finansowej'!AD172,0)</f>
        <v>0</v>
      </c>
      <c r="AE61" s="33">
        <f>IF(AE$13&lt;=Koniec,'Ocena kondycji finansowej'!AE172,0)</f>
        <v>0</v>
      </c>
    </row>
    <row r="62" spans="2:40">
      <c r="B62" s="200" t="s">
        <v>778</v>
      </c>
      <c r="C62" s="200"/>
      <c r="D62" s="200"/>
      <c r="E62" s="200"/>
      <c r="F62" s="200"/>
      <c r="G62" s="200"/>
      <c r="H62" s="200"/>
      <c r="I62" s="200"/>
      <c r="J62" s="200"/>
      <c r="K62" s="86">
        <f>IF(K$13&lt;=Koniec,Finansowanie!JO51,0)</f>
        <v>0</v>
      </c>
      <c r="L62" s="86">
        <f>IF(L$13&lt;=Koniec,Finansowanie!JP51,0)</f>
        <v>0</v>
      </c>
      <c r="M62" s="86">
        <f>IF(M$13&lt;=Koniec,Finansowanie!JQ51,0)</f>
        <v>0</v>
      </c>
      <c r="N62" s="86">
        <f>IF(N$13&lt;=Koniec,Finansowanie!JR51,0)</f>
        <v>0</v>
      </c>
      <c r="O62" s="86">
        <f>IF(O$13&lt;=Koniec,Finansowanie!JS51,0)</f>
        <v>0</v>
      </c>
      <c r="P62" s="86">
        <f>IF(P$13&lt;=Koniec,Finansowanie!JT51,0)</f>
        <v>0</v>
      </c>
      <c r="Q62" s="86">
        <f>IF(Q$13&lt;=Koniec,Finansowanie!JU51,0)</f>
        <v>0</v>
      </c>
      <c r="R62" s="86">
        <f>IF(R$13&lt;=Koniec,Finansowanie!JV51,0)</f>
        <v>0</v>
      </c>
      <c r="S62" s="86">
        <f>IF(S$13&lt;=Koniec,Finansowanie!JW51,0)</f>
        <v>0</v>
      </c>
      <c r="T62" s="86">
        <f>IF(T$13&lt;=Koniec,Finansowanie!JX51,0)</f>
        <v>0</v>
      </c>
      <c r="U62" s="86">
        <f>IF(U$13&lt;=Koniec,Finansowanie!JY51,0)</f>
        <v>0</v>
      </c>
      <c r="V62" s="86">
        <f>IF(V$13&lt;=Koniec,Finansowanie!JZ51,0)</f>
        <v>0</v>
      </c>
      <c r="W62" s="86">
        <f>IF(W$13&lt;=Koniec,Finansowanie!KA51,0)</f>
        <v>0</v>
      </c>
      <c r="X62" s="86">
        <f>IF(X$13&lt;=Koniec,Finansowanie!KB51,0)</f>
        <v>0</v>
      </c>
      <c r="Y62" s="86">
        <f>IF(Y$13&lt;=Koniec,Finansowanie!KC51,0)</f>
        <v>0</v>
      </c>
      <c r="Z62" s="86">
        <f>IF(Z$13&lt;=Koniec,Finansowanie!KD51,0)</f>
        <v>0</v>
      </c>
      <c r="AA62" s="86">
        <f>IF(AA$13&lt;=Koniec,Finansowanie!KE51,0)</f>
        <v>0</v>
      </c>
      <c r="AB62" s="86">
        <f>IF(AB$13&lt;=Koniec,Finansowanie!KF51,0)</f>
        <v>0</v>
      </c>
      <c r="AC62" s="86">
        <f>IF(AC$13&lt;=Koniec,Finansowanie!KG51,0)</f>
        <v>0</v>
      </c>
      <c r="AD62" s="86">
        <f>IF(AD$13&lt;=Koniec,Finansowanie!KH51,0)</f>
        <v>0</v>
      </c>
      <c r="AE62" s="86">
        <f>IF(AE$13&lt;=Koniec,Finansowanie!KI51,0)</f>
        <v>0</v>
      </c>
    </row>
    <row r="63" spans="2:40"/>
    <row r="64" spans="2:40">
      <c r="B64" s="358" t="s">
        <v>659</v>
      </c>
      <c r="C64" s="358"/>
      <c r="D64" s="358"/>
      <c r="E64" s="358"/>
      <c r="F64" s="358"/>
      <c r="G64" s="358"/>
      <c r="H64" s="358"/>
      <c r="I64" s="358"/>
      <c r="J64" s="358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</row>
    <row r="65" spans="2:31" ht="4" customHeight="1">
      <c r="K65" s="5"/>
      <c r="L65" s="5"/>
      <c r="M65" s="5"/>
      <c r="N65" s="5"/>
      <c r="O65" s="5"/>
      <c r="P65" s="5"/>
      <c r="Q65" s="5"/>
    </row>
    <row r="66" spans="2:31">
      <c r="B66" s="103" t="s">
        <v>661</v>
      </c>
      <c r="C66" s="103"/>
      <c r="D66" s="103"/>
      <c r="E66" s="103"/>
      <c r="F66" s="103"/>
      <c r="G66" s="103"/>
      <c r="H66" s="103"/>
      <c r="I66" s="103"/>
      <c r="J66" s="103"/>
      <c r="K66" s="102">
        <f ca="1">'Środki trwałe'!K2153+'Rozliczenie dotacji'!K1324</f>
        <v>0</v>
      </c>
      <c r="L66" s="102">
        <f ca="1">'Środki trwałe'!L2153+'Rozliczenie dotacji'!L1324</f>
        <v>0</v>
      </c>
      <c r="M66" s="102">
        <f ca="1">'Środki trwałe'!M2153+'Rozliczenie dotacji'!M1324</f>
        <v>0</v>
      </c>
      <c r="N66" s="102">
        <f ca="1">'Środki trwałe'!N2153+'Rozliczenie dotacji'!N1324</f>
        <v>0</v>
      </c>
      <c r="O66" s="102">
        <f ca="1">'Środki trwałe'!O2153+'Rozliczenie dotacji'!O1324</f>
        <v>0</v>
      </c>
      <c r="P66" s="102">
        <f ca="1">'Środki trwałe'!P2153+'Rozliczenie dotacji'!P1324</f>
        <v>0</v>
      </c>
      <c r="Q66" s="102">
        <f ca="1">'Środki trwałe'!Q2153+'Rozliczenie dotacji'!Q1324</f>
        <v>0</v>
      </c>
      <c r="R66" s="102">
        <f ca="1">'Środki trwałe'!R2153+'Rozliczenie dotacji'!R1324</f>
        <v>0</v>
      </c>
      <c r="S66" s="102">
        <f ca="1">'Środki trwałe'!S2153+'Rozliczenie dotacji'!S1324</f>
        <v>0</v>
      </c>
      <c r="T66" s="102">
        <f ca="1">'Środki trwałe'!T2153+'Rozliczenie dotacji'!T1324</f>
        <v>0</v>
      </c>
      <c r="U66" s="102">
        <f ca="1">'Środki trwałe'!U2153+'Rozliczenie dotacji'!U1324</f>
        <v>0</v>
      </c>
      <c r="V66" s="102">
        <f ca="1">'Środki trwałe'!V2153+'Rozliczenie dotacji'!V1324</f>
        <v>0</v>
      </c>
      <c r="W66" s="102">
        <f ca="1">'Środki trwałe'!W2153+'Rozliczenie dotacji'!W1324</f>
        <v>0</v>
      </c>
      <c r="X66" s="102">
        <f ca="1">'Środki trwałe'!X2153+'Rozliczenie dotacji'!X1324</f>
        <v>0</v>
      </c>
      <c r="Y66" s="102">
        <f ca="1">'Środki trwałe'!Y2153+'Rozliczenie dotacji'!Y1324</f>
        <v>0</v>
      </c>
      <c r="Z66" s="102">
        <f ca="1">'Środki trwałe'!Z2153+'Rozliczenie dotacji'!Z1324</f>
        <v>0</v>
      </c>
      <c r="AA66" s="102">
        <f ca="1">'Środki trwałe'!AA2153+'Rozliczenie dotacji'!AA1324</f>
        <v>0</v>
      </c>
      <c r="AB66" s="102">
        <f ca="1">'Środki trwałe'!AB2153+'Rozliczenie dotacji'!AB1324</f>
        <v>0</v>
      </c>
      <c r="AC66" s="102">
        <f ca="1">'Środki trwałe'!AC2153+'Rozliczenie dotacji'!AC1324</f>
        <v>0</v>
      </c>
      <c r="AD66" s="102">
        <f ca="1">'Środki trwałe'!AD2153+'Rozliczenie dotacji'!AD1324</f>
        <v>0</v>
      </c>
      <c r="AE66" s="102">
        <f ca="1">'Środki trwałe'!AE2153+'Rozliczenie dotacji'!AE1324</f>
        <v>0</v>
      </c>
    </row>
    <row r="67" spans="2:31">
      <c r="B67" s="37" t="s">
        <v>662</v>
      </c>
      <c r="C67" s="37"/>
      <c r="D67" s="37"/>
      <c r="E67" s="37"/>
      <c r="F67" s="37"/>
      <c r="G67" s="37"/>
      <c r="H67" s="37"/>
      <c r="I67" s="37"/>
      <c r="J67" s="37"/>
      <c r="K67" s="33">
        <f>IF(K$13&lt;=Koniec,('Rozliczenie dotacji'!K312),0)</f>
        <v>0</v>
      </c>
      <c r="L67" s="33">
        <f>IF(L$13&lt;=Koniec,('Rozliczenie dotacji'!L312),0)</f>
        <v>0</v>
      </c>
      <c r="M67" s="33">
        <f>IF(M$13&lt;=Koniec,('Rozliczenie dotacji'!M312),0)</f>
        <v>0</v>
      </c>
      <c r="N67" s="33">
        <f>IF(N$13&lt;=Koniec,('Rozliczenie dotacji'!N312),0)</f>
        <v>0</v>
      </c>
      <c r="O67" s="33">
        <f>IF(O$13&lt;=Koniec,('Rozliczenie dotacji'!O312),0)</f>
        <v>0</v>
      </c>
      <c r="P67" s="33">
        <f>IF(P$13&lt;=Koniec,('Rozliczenie dotacji'!P312),0)</f>
        <v>0</v>
      </c>
      <c r="Q67" s="33">
        <f>IF(Q$13&lt;=Koniec,('Rozliczenie dotacji'!Q312),0)</f>
        <v>0</v>
      </c>
      <c r="R67" s="33">
        <f>IF(R$13&lt;=Koniec,('Rozliczenie dotacji'!R312),0)</f>
        <v>0</v>
      </c>
      <c r="S67" s="33">
        <f>IF(S$13&lt;=Koniec,('Rozliczenie dotacji'!S312),0)</f>
        <v>0</v>
      </c>
      <c r="T67" s="33">
        <f>IF(T$13&lt;=Koniec,('Rozliczenie dotacji'!T312),0)</f>
        <v>0</v>
      </c>
      <c r="U67" s="33">
        <f>IF(U$13&lt;=Koniec,('Rozliczenie dotacji'!U312),0)</f>
        <v>0</v>
      </c>
      <c r="V67" s="33">
        <f>IF(V$13&lt;=Koniec,('Rozliczenie dotacji'!V312),0)</f>
        <v>0</v>
      </c>
      <c r="W67" s="33">
        <f>IF(W$13&lt;=Koniec,('Rozliczenie dotacji'!W312),0)</f>
        <v>0</v>
      </c>
      <c r="X67" s="33">
        <f>IF(X$13&lt;=Koniec,('Rozliczenie dotacji'!X312),0)</f>
        <v>0</v>
      </c>
      <c r="Y67" s="33">
        <f>IF(Y$13&lt;=Koniec,('Rozliczenie dotacji'!Y312),0)</f>
        <v>0</v>
      </c>
      <c r="Z67" s="33">
        <f>IF(Z$13&lt;=Koniec,('Rozliczenie dotacji'!Z312),0)</f>
        <v>0</v>
      </c>
      <c r="AA67" s="33">
        <f>IF(AA$13&lt;=Koniec,('Rozliczenie dotacji'!AA312),0)</f>
        <v>0</v>
      </c>
      <c r="AB67" s="33">
        <f>IF(AB$13&lt;=Koniec,('Rozliczenie dotacji'!AB312),0)</f>
        <v>0</v>
      </c>
      <c r="AC67" s="33">
        <f>IF(AC$13&lt;=Koniec,('Rozliczenie dotacji'!AC312),0)</f>
        <v>0</v>
      </c>
      <c r="AD67" s="33">
        <f>IF(AD$13&lt;=Koniec,('Rozliczenie dotacji'!AD312),0)</f>
        <v>0</v>
      </c>
      <c r="AE67" s="33">
        <f>IF(AE$13&lt;=Koniec,('Rozliczenie dotacji'!AE312),0)</f>
        <v>0</v>
      </c>
    </row>
    <row r="68" spans="2:31">
      <c r="B68" s="37" t="s">
        <v>664</v>
      </c>
      <c r="C68" s="37"/>
      <c r="D68" s="37"/>
      <c r="E68" s="37"/>
      <c r="F68" s="37"/>
      <c r="G68" s="37"/>
      <c r="H68" s="37"/>
      <c r="I68" s="37"/>
      <c r="J68" s="37"/>
      <c r="K68" s="33">
        <f>IF(K$13&lt;=Koniec,('Koszty operacyjne'!K1417),0)</f>
        <v>0</v>
      </c>
      <c r="L68" s="33">
        <f>IF(L$13&lt;=Koniec,('Koszty operacyjne'!L1417),0)</f>
        <v>0</v>
      </c>
      <c r="M68" s="33">
        <f>IF(M$13&lt;=Koniec,('Koszty operacyjne'!M1417),0)</f>
        <v>0</v>
      </c>
      <c r="N68" s="33">
        <f>IF(N$13&lt;=Koniec,('Koszty operacyjne'!N1417),0)</f>
        <v>0</v>
      </c>
      <c r="O68" s="33">
        <f>IF(O$13&lt;=Koniec,('Koszty operacyjne'!O1417),0)</f>
        <v>0</v>
      </c>
      <c r="P68" s="33">
        <f>IF(P$13&lt;=Koniec,('Koszty operacyjne'!P1417),0)</f>
        <v>0</v>
      </c>
      <c r="Q68" s="33">
        <f>IF(Q$13&lt;=Koniec,('Koszty operacyjne'!Q1417),0)</f>
        <v>0</v>
      </c>
      <c r="R68" s="33">
        <f>IF(R$13&lt;=Koniec,('Koszty operacyjne'!R1417),0)</f>
        <v>0</v>
      </c>
      <c r="S68" s="33">
        <f>IF(S$13&lt;=Koniec,('Koszty operacyjne'!S1417),0)</f>
        <v>0</v>
      </c>
      <c r="T68" s="33">
        <f>IF(T$13&lt;=Koniec,('Koszty operacyjne'!T1417),0)</f>
        <v>0</v>
      </c>
      <c r="U68" s="33">
        <f>IF(U$13&lt;=Koniec,('Koszty operacyjne'!U1417),0)</f>
        <v>0</v>
      </c>
      <c r="V68" s="33">
        <f>IF(V$13&lt;=Koniec,('Koszty operacyjne'!V1417),0)</f>
        <v>0</v>
      </c>
      <c r="W68" s="33">
        <f>IF(W$13&lt;=Koniec,('Koszty operacyjne'!W1417),0)</f>
        <v>0</v>
      </c>
      <c r="X68" s="33">
        <f>IF(X$13&lt;=Koniec,('Koszty operacyjne'!X1417),0)</f>
        <v>0</v>
      </c>
      <c r="Y68" s="33">
        <f>IF(Y$13&lt;=Koniec,('Koszty operacyjne'!Y1417),0)</f>
        <v>0</v>
      </c>
      <c r="Z68" s="33">
        <f>IF(Z$13&lt;=Koniec,('Koszty operacyjne'!Z1417),0)</f>
        <v>0</v>
      </c>
      <c r="AA68" s="33">
        <f>IF(AA$13&lt;=Koniec,('Koszty operacyjne'!AA1417),0)</f>
        <v>0</v>
      </c>
      <c r="AB68" s="33">
        <f>IF(AB$13&lt;=Koniec,('Koszty operacyjne'!AB1417),0)</f>
        <v>0</v>
      </c>
      <c r="AC68" s="33">
        <f>IF(AC$13&lt;=Koniec,('Koszty operacyjne'!AC1417),0)</f>
        <v>0</v>
      </c>
      <c r="AD68" s="33">
        <f>IF(AD$13&lt;=Koniec,('Koszty operacyjne'!AD1417),0)</f>
        <v>0</v>
      </c>
      <c r="AE68" s="33">
        <f>IF(AE$13&lt;=Koniec,('Koszty operacyjne'!AE1417),0)</f>
        <v>0</v>
      </c>
    </row>
    <row r="69" spans="2:31">
      <c r="B69" s="37" t="s">
        <v>663</v>
      </c>
      <c r="C69" s="37"/>
      <c r="D69" s="37"/>
      <c r="E69" s="37"/>
      <c r="F69" s="37"/>
      <c r="G69" s="37"/>
      <c r="H69" s="37"/>
      <c r="I69" s="37"/>
      <c r="J69" s="37"/>
      <c r="K69" s="33">
        <f>IF(K$13&lt;=Koniec,('Rozliczenie dotacji'!K313),0)</f>
        <v>0</v>
      </c>
      <c r="L69" s="33">
        <f ca="1">IF(L$13&lt;=Koniec,('Rozliczenie dotacji'!L313),0)</f>
        <v>0</v>
      </c>
      <c r="M69" s="33">
        <f ca="1">IF(M$13&lt;=Koniec,('Rozliczenie dotacji'!M313),0)</f>
        <v>0</v>
      </c>
      <c r="N69" s="33">
        <f ca="1">IF(N$13&lt;=Koniec,('Rozliczenie dotacji'!N313),0)</f>
        <v>0</v>
      </c>
      <c r="O69" s="33">
        <f ca="1">IF(O$13&lt;=Koniec,('Rozliczenie dotacji'!O313),0)</f>
        <v>0</v>
      </c>
      <c r="P69" s="33">
        <f ca="1">IF(P$13&lt;=Koniec,('Rozliczenie dotacji'!P313),0)</f>
        <v>0</v>
      </c>
      <c r="Q69" s="33">
        <f>IF(Q$13&lt;=Koniec,('Rozliczenie dotacji'!Q313),0)</f>
        <v>0</v>
      </c>
      <c r="R69" s="33">
        <f>IF(R$13&lt;=Koniec,('Rozliczenie dotacji'!R313),0)</f>
        <v>0</v>
      </c>
      <c r="S69" s="33">
        <f>IF(S$13&lt;=Koniec,('Rozliczenie dotacji'!S313),0)</f>
        <v>0</v>
      </c>
      <c r="T69" s="33">
        <f>IF(T$13&lt;=Koniec,('Rozliczenie dotacji'!T313),0)</f>
        <v>0</v>
      </c>
      <c r="U69" s="33">
        <f>IF(U$13&lt;=Koniec,('Rozliczenie dotacji'!U313),0)</f>
        <v>0</v>
      </c>
      <c r="V69" s="33">
        <f>IF(V$13&lt;=Koniec,('Rozliczenie dotacji'!V313),0)</f>
        <v>0</v>
      </c>
      <c r="W69" s="33">
        <f>IF(W$13&lt;=Koniec,('Rozliczenie dotacji'!W313),0)</f>
        <v>0</v>
      </c>
      <c r="X69" s="33">
        <f>IF(X$13&lt;=Koniec,('Rozliczenie dotacji'!X313),0)</f>
        <v>0</v>
      </c>
      <c r="Y69" s="33">
        <f>IF(Y$13&lt;=Koniec,('Rozliczenie dotacji'!Y313),0)</f>
        <v>0</v>
      </c>
      <c r="Z69" s="33">
        <f>IF(Z$13&lt;=Koniec,('Rozliczenie dotacji'!Z313),0)</f>
        <v>0</v>
      </c>
      <c r="AA69" s="33">
        <f>IF(AA$13&lt;=Koniec,('Rozliczenie dotacji'!AA313),0)</f>
        <v>0</v>
      </c>
      <c r="AB69" s="33">
        <f>IF(AB$13&lt;=Koniec,('Rozliczenie dotacji'!AB313),0)</f>
        <v>0</v>
      </c>
      <c r="AC69" s="33">
        <f>IF(AC$13&lt;=Koniec,('Rozliczenie dotacji'!AC313),0)</f>
        <v>0</v>
      </c>
      <c r="AD69" s="33">
        <f>IF(AD$13&lt;=Koniec,('Rozliczenie dotacji'!AD313),0)</f>
        <v>0</v>
      </c>
      <c r="AE69" s="33">
        <f>IF(AE$13&lt;=Koniec,('Rozliczenie dotacji'!AE313),0)</f>
        <v>0</v>
      </c>
    </row>
    <row r="70" spans="2:31">
      <c r="B70" s="98" t="s">
        <v>316</v>
      </c>
      <c r="C70" s="98"/>
      <c r="D70" s="98"/>
      <c r="E70" s="98"/>
      <c r="F70" s="98"/>
      <c r="G70" s="98"/>
      <c r="H70" s="98"/>
      <c r="I70" s="98"/>
      <c r="J70" s="98"/>
      <c r="K70" s="97">
        <f t="shared" ref="K70:T70" ca="1" si="45">SUM(K66:K69)</f>
        <v>0</v>
      </c>
      <c r="L70" s="97">
        <f t="shared" ca="1" si="45"/>
        <v>0</v>
      </c>
      <c r="M70" s="97">
        <f t="shared" ca="1" si="45"/>
        <v>0</v>
      </c>
      <c r="N70" s="97">
        <f t="shared" ca="1" si="45"/>
        <v>0</v>
      </c>
      <c r="O70" s="97">
        <f t="shared" ca="1" si="45"/>
        <v>0</v>
      </c>
      <c r="P70" s="97">
        <f t="shared" ca="1" si="45"/>
        <v>0</v>
      </c>
      <c r="Q70" s="97">
        <f t="shared" ca="1" si="45"/>
        <v>0</v>
      </c>
      <c r="R70" s="97">
        <f t="shared" ca="1" si="45"/>
        <v>0</v>
      </c>
      <c r="S70" s="97">
        <f t="shared" ca="1" si="45"/>
        <v>0</v>
      </c>
      <c r="T70" s="97">
        <f t="shared" ca="1" si="45"/>
        <v>0</v>
      </c>
      <c r="U70" s="97">
        <f t="shared" ref="U70:X70" ca="1" si="46">SUM(U66:U69)</f>
        <v>0</v>
      </c>
      <c r="V70" s="97">
        <f t="shared" ca="1" si="46"/>
        <v>0</v>
      </c>
      <c r="W70" s="97">
        <f t="shared" ca="1" si="46"/>
        <v>0</v>
      </c>
      <c r="X70" s="97">
        <f t="shared" ca="1" si="46"/>
        <v>0</v>
      </c>
      <c r="Y70" s="97">
        <f t="shared" ref="Y70:AE70" ca="1" si="47">SUM(Y66:Y69)</f>
        <v>0</v>
      </c>
      <c r="Z70" s="97">
        <f t="shared" ca="1" si="47"/>
        <v>0</v>
      </c>
      <c r="AA70" s="97">
        <f t="shared" ca="1" si="47"/>
        <v>0</v>
      </c>
      <c r="AB70" s="97">
        <f t="shared" ca="1" si="47"/>
        <v>0</v>
      </c>
      <c r="AC70" s="97">
        <f t="shared" ca="1" si="47"/>
        <v>0</v>
      </c>
      <c r="AD70" s="97">
        <f t="shared" ca="1" si="47"/>
        <v>0</v>
      </c>
      <c r="AE70" s="97">
        <f t="shared" ca="1" si="47"/>
        <v>0</v>
      </c>
    </row>
    <row r="71" spans="2:31">
      <c r="B71" s="565" t="s">
        <v>779</v>
      </c>
      <c r="C71" s="565"/>
      <c r="D71" s="565"/>
      <c r="E71" s="565"/>
      <c r="F71" s="565"/>
      <c r="G71" s="565"/>
      <c r="H71" s="565"/>
      <c r="I71" s="565"/>
      <c r="J71" s="565"/>
      <c r="K71" s="566">
        <f ca="1">K70</f>
        <v>0</v>
      </c>
      <c r="L71" s="566">
        <f t="shared" ref="L71:T71" ca="1" si="48">K71+L70</f>
        <v>0</v>
      </c>
      <c r="M71" s="566">
        <f t="shared" ca="1" si="48"/>
        <v>0</v>
      </c>
      <c r="N71" s="566">
        <f t="shared" ca="1" si="48"/>
        <v>0</v>
      </c>
      <c r="O71" s="566">
        <f t="shared" ca="1" si="48"/>
        <v>0</v>
      </c>
      <c r="P71" s="566">
        <f t="shared" ca="1" si="48"/>
        <v>0</v>
      </c>
      <c r="Q71" s="566">
        <f t="shared" ca="1" si="48"/>
        <v>0</v>
      </c>
      <c r="R71" s="566">
        <f t="shared" ca="1" si="48"/>
        <v>0</v>
      </c>
      <c r="S71" s="566">
        <f t="shared" ca="1" si="48"/>
        <v>0</v>
      </c>
      <c r="T71" s="566">
        <f t="shared" ca="1" si="48"/>
        <v>0</v>
      </c>
      <c r="U71" s="566">
        <f t="shared" ref="U71:X71" ca="1" si="49">T71+U70</f>
        <v>0</v>
      </c>
      <c r="V71" s="566">
        <f t="shared" ca="1" si="49"/>
        <v>0</v>
      </c>
      <c r="W71" s="566">
        <f t="shared" ca="1" si="49"/>
        <v>0</v>
      </c>
      <c r="X71" s="566">
        <f t="shared" ca="1" si="49"/>
        <v>0</v>
      </c>
      <c r="Y71" s="566">
        <f t="shared" ref="Y71" ca="1" si="50">X71+Y70</f>
        <v>0</v>
      </c>
      <c r="Z71" s="566">
        <f t="shared" ref="Z71" ca="1" si="51">Y71+Z70</f>
        <v>0</v>
      </c>
      <c r="AA71" s="566">
        <f t="shared" ref="AA71" ca="1" si="52">Z71+AA70</f>
        <v>0</v>
      </c>
      <c r="AB71" s="566">
        <f t="shared" ref="AB71" ca="1" si="53">AA71+AB70</f>
        <v>0</v>
      </c>
      <c r="AC71" s="566">
        <f t="shared" ref="AC71" ca="1" si="54">AB71+AC70</f>
        <v>0</v>
      </c>
      <c r="AD71" s="566">
        <f t="shared" ref="AD71" ca="1" si="55">AC71+AD70</f>
        <v>0</v>
      </c>
      <c r="AE71" s="566">
        <f t="shared" ref="AE71" ca="1" si="56">AD71+AE70</f>
        <v>0</v>
      </c>
    </row>
    <row r="72" spans="2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2:31"/>
    <row r="74" spans="2:31">
      <c r="B74" s="360" t="s">
        <v>818</v>
      </c>
      <c r="C74" s="360"/>
      <c r="D74" s="360"/>
      <c r="E74" s="360"/>
      <c r="F74" s="360"/>
      <c r="G74" s="360"/>
      <c r="H74" s="360"/>
      <c r="I74" s="360"/>
      <c r="J74" s="360"/>
      <c r="K74" s="455" t="str">
        <f t="shared" ref="K74:AE74" si="57">LataProjekcji</f>
        <v>Uzupełnij dane</v>
      </c>
      <c r="L74" s="455" t="str">
        <f t="shared" si="57"/>
        <v/>
      </c>
      <c r="M74" s="455" t="str">
        <f t="shared" si="57"/>
        <v/>
      </c>
      <c r="N74" s="455" t="str">
        <f t="shared" si="57"/>
        <v/>
      </c>
      <c r="O74" s="455" t="str">
        <f t="shared" si="57"/>
        <v/>
      </c>
      <c r="P74" s="455" t="str">
        <f t="shared" si="57"/>
        <v/>
      </c>
      <c r="Q74" s="455" t="str">
        <f t="shared" si="57"/>
        <v/>
      </c>
      <c r="R74" s="455" t="str">
        <f t="shared" si="57"/>
        <v/>
      </c>
      <c r="S74" s="455" t="str">
        <f t="shared" si="57"/>
        <v/>
      </c>
      <c r="T74" s="455" t="str">
        <f t="shared" si="57"/>
        <v/>
      </c>
      <c r="U74" s="455" t="str">
        <f t="shared" si="57"/>
        <v/>
      </c>
      <c r="V74" s="455" t="str">
        <f t="shared" si="57"/>
        <v/>
      </c>
      <c r="W74" s="455" t="str">
        <f t="shared" si="57"/>
        <v/>
      </c>
      <c r="X74" s="455" t="str">
        <f t="shared" si="57"/>
        <v/>
      </c>
      <c r="Y74" s="455" t="str">
        <f t="shared" si="57"/>
        <v/>
      </c>
      <c r="Z74" s="455" t="str">
        <f t="shared" si="57"/>
        <v/>
      </c>
      <c r="AA74" s="455" t="str">
        <f t="shared" si="57"/>
        <v/>
      </c>
      <c r="AB74" s="455" t="str">
        <f t="shared" si="57"/>
        <v/>
      </c>
      <c r="AC74" s="455" t="str">
        <f t="shared" si="57"/>
        <v/>
      </c>
      <c r="AD74" s="455" t="str">
        <f t="shared" si="57"/>
        <v/>
      </c>
      <c r="AE74" s="455" t="str">
        <f t="shared" si="57"/>
        <v/>
      </c>
    </row>
    <row r="75" spans="2:31">
      <c r="B75" s="101" t="s">
        <v>87</v>
      </c>
      <c r="C75" s="101"/>
      <c r="D75" s="101"/>
      <c r="E75" s="101"/>
      <c r="F75" s="101"/>
      <c r="G75" s="101"/>
      <c r="H75" s="101"/>
      <c r="I75" s="101"/>
      <c r="J75" s="101"/>
      <c r="K75" s="102">
        <f t="shared" ref="K75:T75" si="58">K51</f>
        <v>0</v>
      </c>
      <c r="L75" s="102">
        <f t="shared" si="58"/>
        <v>0</v>
      </c>
      <c r="M75" s="102">
        <f t="shared" si="58"/>
        <v>0</v>
      </c>
      <c r="N75" s="102">
        <f t="shared" si="58"/>
        <v>0</v>
      </c>
      <c r="O75" s="102">
        <f t="shared" si="58"/>
        <v>0</v>
      </c>
      <c r="P75" s="102">
        <f t="shared" si="58"/>
        <v>0</v>
      </c>
      <c r="Q75" s="102">
        <f t="shared" si="58"/>
        <v>0</v>
      </c>
      <c r="R75" s="102">
        <f t="shared" si="58"/>
        <v>0</v>
      </c>
      <c r="S75" s="102">
        <f t="shared" si="58"/>
        <v>0</v>
      </c>
      <c r="T75" s="102">
        <f t="shared" si="58"/>
        <v>0</v>
      </c>
      <c r="U75" s="102">
        <f t="shared" ref="U75:X75" si="59">U51</f>
        <v>0</v>
      </c>
      <c r="V75" s="102">
        <f t="shared" si="59"/>
        <v>0</v>
      </c>
      <c r="W75" s="102">
        <f t="shared" si="59"/>
        <v>0</v>
      </c>
      <c r="X75" s="102">
        <f t="shared" si="59"/>
        <v>0</v>
      </c>
      <c r="Y75" s="102">
        <f t="shared" ref="Y75:AE75" si="60">Y51</f>
        <v>0</v>
      </c>
      <c r="Z75" s="102">
        <f t="shared" si="60"/>
        <v>0</v>
      </c>
      <c r="AA75" s="102">
        <f t="shared" si="60"/>
        <v>0</v>
      </c>
      <c r="AB75" s="102">
        <f t="shared" si="60"/>
        <v>0</v>
      </c>
      <c r="AC75" s="102">
        <f t="shared" si="60"/>
        <v>0</v>
      </c>
      <c r="AD75" s="102">
        <f t="shared" si="60"/>
        <v>0</v>
      </c>
      <c r="AE75" s="102">
        <f t="shared" si="60"/>
        <v>0</v>
      </c>
    </row>
    <row r="76" spans="2:31">
      <c r="B76" s="52" t="s">
        <v>665</v>
      </c>
      <c r="C76" s="52"/>
      <c r="D76" s="52"/>
      <c r="E76" s="52"/>
      <c r="F76" s="52"/>
      <c r="G76" s="52"/>
      <c r="H76" s="52"/>
      <c r="I76" s="52"/>
      <c r="J76" s="52"/>
      <c r="K76" s="33">
        <f t="shared" ref="K76:T76" si="61">ROUND(SUM(K55:K62),0)</f>
        <v>0</v>
      </c>
      <c r="L76" s="33">
        <f t="shared" si="61"/>
        <v>0</v>
      </c>
      <c r="M76" s="33">
        <f t="shared" si="61"/>
        <v>0</v>
      </c>
      <c r="N76" s="33">
        <f t="shared" si="61"/>
        <v>0</v>
      </c>
      <c r="O76" s="33">
        <f t="shared" si="61"/>
        <v>0</v>
      </c>
      <c r="P76" s="33">
        <f t="shared" si="61"/>
        <v>0</v>
      </c>
      <c r="Q76" s="33">
        <f t="shared" si="61"/>
        <v>0</v>
      </c>
      <c r="R76" s="33">
        <f t="shared" si="61"/>
        <v>0</v>
      </c>
      <c r="S76" s="33">
        <f t="shared" si="61"/>
        <v>0</v>
      </c>
      <c r="T76" s="33">
        <f t="shared" si="61"/>
        <v>0</v>
      </c>
      <c r="U76" s="33">
        <f t="shared" ref="U76:X76" si="62">ROUND(SUM(U55:U62),0)</f>
        <v>0</v>
      </c>
      <c r="V76" s="33">
        <f t="shared" si="62"/>
        <v>0</v>
      </c>
      <c r="W76" s="33">
        <f t="shared" si="62"/>
        <v>0</v>
      </c>
      <c r="X76" s="33">
        <f t="shared" si="62"/>
        <v>0</v>
      </c>
      <c r="Y76" s="33">
        <f t="shared" ref="Y76:AE76" si="63">ROUND(SUM(Y55:Y62),0)</f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52" t="s">
        <v>312</v>
      </c>
      <c r="C77" s="52"/>
      <c r="D77" s="52"/>
      <c r="E77" s="52"/>
      <c r="F77" s="52"/>
      <c r="G77" s="52"/>
      <c r="H77" s="52"/>
      <c r="I77" s="52"/>
      <c r="J77" s="52"/>
      <c r="K77" s="33">
        <f t="shared" ref="K77:T77" si="64">K54</f>
        <v>0</v>
      </c>
      <c r="L77" s="33">
        <f t="shared" ca="1" si="64"/>
        <v>0</v>
      </c>
      <c r="M77" s="33">
        <f t="shared" ca="1" si="64"/>
        <v>0</v>
      </c>
      <c r="N77" s="33">
        <f t="shared" ca="1" si="64"/>
        <v>0</v>
      </c>
      <c r="O77" s="33">
        <f t="shared" ca="1" si="64"/>
        <v>0</v>
      </c>
      <c r="P77" s="33">
        <f t="shared" ca="1" si="64"/>
        <v>0</v>
      </c>
      <c r="Q77" s="33">
        <f t="shared" ca="1" si="64"/>
        <v>0</v>
      </c>
      <c r="R77" s="33">
        <f t="shared" ca="1" si="64"/>
        <v>0</v>
      </c>
      <c r="S77" s="33">
        <f t="shared" ca="1" si="64"/>
        <v>0</v>
      </c>
      <c r="T77" s="33">
        <f t="shared" ca="1" si="64"/>
        <v>0</v>
      </c>
      <c r="U77" s="33">
        <f t="shared" ref="U77:X77" ca="1" si="65">U54</f>
        <v>0</v>
      </c>
      <c r="V77" s="33">
        <f t="shared" ca="1" si="65"/>
        <v>0</v>
      </c>
      <c r="W77" s="33">
        <f t="shared" ca="1" si="65"/>
        <v>0</v>
      </c>
      <c r="X77" s="33">
        <f t="shared" ca="1" si="65"/>
        <v>0</v>
      </c>
      <c r="Y77" s="33">
        <f t="shared" ref="Y77:AE77" ca="1" si="66">Y54</f>
        <v>0</v>
      </c>
      <c r="Z77" s="33">
        <f t="shared" ca="1" si="66"/>
        <v>0</v>
      </c>
      <c r="AA77" s="33">
        <f t="shared" ca="1" si="66"/>
        <v>0</v>
      </c>
      <c r="AB77" s="33">
        <f t="shared" ca="1" si="66"/>
        <v>0</v>
      </c>
      <c r="AC77" s="33">
        <f t="shared" ca="1" si="66"/>
        <v>0</v>
      </c>
      <c r="AD77" s="33">
        <f t="shared" ca="1" si="66"/>
        <v>0</v>
      </c>
      <c r="AE77" s="33">
        <f t="shared" ca="1" si="66"/>
        <v>0</v>
      </c>
    </row>
    <row r="78" spans="2:31">
      <c r="B78" s="356" t="s">
        <v>632</v>
      </c>
      <c r="C78" s="356"/>
      <c r="D78" s="356"/>
      <c r="E78" s="356"/>
      <c r="F78" s="356"/>
      <c r="G78" s="356"/>
      <c r="H78" s="356"/>
      <c r="I78" s="356"/>
      <c r="J78" s="356"/>
      <c r="K78" s="508">
        <f t="shared" ref="K78:X78" si="67">IF(K$74&lt;=Koniec,K15,0)</f>
        <v>0</v>
      </c>
      <c r="L78" s="508">
        <f t="shared" ca="1" si="67"/>
        <v>0</v>
      </c>
      <c r="M78" s="508">
        <f t="shared" ca="1" si="67"/>
        <v>0</v>
      </c>
      <c r="N78" s="508">
        <f t="shared" ca="1" si="67"/>
        <v>0</v>
      </c>
      <c r="O78" s="508">
        <f t="shared" ca="1" si="67"/>
        <v>0</v>
      </c>
      <c r="P78" s="508">
        <f t="shared" ca="1" si="67"/>
        <v>0</v>
      </c>
      <c r="Q78" s="508">
        <f t="shared" ca="1" si="67"/>
        <v>0</v>
      </c>
      <c r="R78" s="508">
        <f t="shared" ca="1" si="67"/>
        <v>0</v>
      </c>
      <c r="S78" s="508">
        <f t="shared" ca="1" si="67"/>
        <v>0</v>
      </c>
      <c r="T78" s="508">
        <f t="shared" ca="1" si="67"/>
        <v>0</v>
      </c>
      <c r="U78" s="508">
        <f t="shared" ca="1" si="67"/>
        <v>0</v>
      </c>
      <c r="V78" s="508">
        <f t="shared" ca="1" si="67"/>
        <v>0</v>
      </c>
      <c r="W78" s="508">
        <f t="shared" ca="1" si="67"/>
        <v>0</v>
      </c>
      <c r="X78" s="508">
        <f t="shared" ca="1" si="67"/>
        <v>0</v>
      </c>
      <c r="Y78" s="508">
        <f t="shared" ref="Y78:AE78" ca="1" si="68">IF(Y$74&lt;=Koniec,Y15,0)</f>
        <v>0</v>
      </c>
      <c r="Z78" s="508">
        <f t="shared" ca="1" si="68"/>
        <v>0</v>
      </c>
      <c r="AA78" s="508">
        <f t="shared" ca="1" si="68"/>
        <v>0</v>
      </c>
      <c r="AB78" s="508">
        <f t="shared" ca="1" si="68"/>
        <v>0</v>
      </c>
      <c r="AC78" s="508">
        <f t="shared" ca="1" si="68"/>
        <v>0</v>
      </c>
      <c r="AD78" s="508">
        <f t="shared" ca="1" si="68"/>
        <v>0</v>
      </c>
      <c r="AE78" s="508">
        <f t="shared" ca="1" si="68"/>
        <v>0</v>
      </c>
    </row>
    <row r="79" spans="2:31">
      <c r="B79" s="357" t="s">
        <v>633</v>
      </c>
      <c r="C79" s="357"/>
      <c r="D79" s="357"/>
      <c r="E79" s="357"/>
      <c r="F79" s="357"/>
      <c r="G79" s="357"/>
      <c r="H79" s="357"/>
      <c r="I79" s="357"/>
      <c r="J79" s="357"/>
      <c r="K79" s="509">
        <f t="shared" ref="K79:T79" ca="1" si="69">K70</f>
        <v>0</v>
      </c>
      <c r="L79" s="509">
        <f t="shared" ca="1" si="69"/>
        <v>0</v>
      </c>
      <c r="M79" s="509">
        <f t="shared" ca="1" si="69"/>
        <v>0</v>
      </c>
      <c r="N79" s="509">
        <f t="shared" ca="1" si="69"/>
        <v>0</v>
      </c>
      <c r="O79" s="509">
        <f t="shared" ca="1" si="69"/>
        <v>0</v>
      </c>
      <c r="P79" s="509">
        <f t="shared" ca="1" si="69"/>
        <v>0</v>
      </c>
      <c r="Q79" s="509">
        <f t="shared" ca="1" si="69"/>
        <v>0</v>
      </c>
      <c r="R79" s="509">
        <f t="shared" ca="1" si="69"/>
        <v>0</v>
      </c>
      <c r="S79" s="509">
        <f t="shared" ca="1" si="69"/>
        <v>0</v>
      </c>
      <c r="T79" s="509">
        <f t="shared" ca="1" si="69"/>
        <v>0</v>
      </c>
      <c r="U79" s="509">
        <f t="shared" ref="U79:X79" ca="1" si="70">U70</f>
        <v>0</v>
      </c>
      <c r="V79" s="509">
        <f t="shared" ca="1" si="70"/>
        <v>0</v>
      </c>
      <c r="W79" s="509">
        <f t="shared" ca="1" si="70"/>
        <v>0</v>
      </c>
      <c r="X79" s="509">
        <f t="shared" ca="1" si="70"/>
        <v>0</v>
      </c>
      <c r="Y79" s="509">
        <f t="shared" ref="Y79:AE79" ca="1" si="71">Y70</f>
        <v>0</v>
      </c>
      <c r="Z79" s="509">
        <f t="shared" ca="1" si="71"/>
        <v>0</v>
      </c>
      <c r="AA79" s="509">
        <f t="shared" ca="1" si="71"/>
        <v>0</v>
      </c>
      <c r="AB79" s="509">
        <f t="shared" ca="1" si="71"/>
        <v>0</v>
      </c>
      <c r="AC79" s="509">
        <f t="shared" ca="1" si="71"/>
        <v>0</v>
      </c>
      <c r="AD79" s="509">
        <f t="shared" ca="1" si="71"/>
        <v>0</v>
      </c>
      <c r="AE79" s="509">
        <f t="shared" ca="1" si="71"/>
        <v>0</v>
      </c>
    </row>
    <row r="80" spans="2:31">
      <c r="B80" s="52" t="s">
        <v>634</v>
      </c>
      <c r="C80" s="52"/>
      <c r="D80" s="52"/>
      <c r="E80" s="52"/>
      <c r="F80" s="52"/>
      <c r="G80" s="52"/>
      <c r="H80" s="52"/>
      <c r="I80" s="52"/>
      <c r="J80" s="52"/>
      <c r="K80" s="33">
        <f>IF(K$74&lt;=Koniec,'Kapitał pracujący'!K93,0)</f>
        <v>0</v>
      </c>
      <c r="L80" s="33">
        <f ca="1">IF(L$74&lt;=Koniec,'Kapitał pracujący'!L93,0)</f>
        <v>0</v>
      </c>
      <c r="M80" s="33">
        <f ca="1">IF(M$74&lt;=Koniec,'Kapitał pracujący'!M93,0)</f>
        <v>0</v>
      </c>
      <c r="N80" s="33">
        <f ca="1">IF(N$74&lt;=Koniec,'Kapitał pracujący'!N93,0)</f>
        <v>0</v>
      </c>
      <c r="O80" s="33">
        <f ca="1">IF(O$74&lt;=Koniec,'Kapitał pracujący'!O93,0)</f>
        <v>0</v>
      </c>
      <c r="P80" s="33">
        <f ca="1">IF(P$74&lt;=Koniec,'Kapitał pracujący'!P93,0)</f>
        <v>0</v>
      </c>
      <c r="Q80" s="33">
        <f ca="1">IF(Q$74&lt;=Koniec,'Kapitał pracujący'!Q93,0)</f>
        <v>0</v>
      </c>
      <c r="R80" s="33">
        <f ca="1">IF(R$74&lt;=Koniec,'Kapitał pracujący'!R93,0)</f>
        <v>0</v>
      </c>
      <c r="S80" s="33">
        <f ca="1">IF(S$74&lt;=Koniec,'Kapitał pracujący'!S93,0)</f>
        <v>0</v>
      </c>
      <c r="T80" s="33">
        <f ca="1">IF(T$74&lt;=Koniec,'Kapitał pracujący'!T93,0)</f>
        <v>0</v>
      </c>
      <c r="U80" s="33">
        <f ca="1">IF(U$74&lt;=Koniec,'Kapitał pracujący'!U93,0)</f>
        <v>0</v>
      </c>
      <c r="V80" s="33">
        <f ca="1">IF(V$74&lt;=Koniec,'Kapitał pracujący'!V93,0)</f>
        <v>0</v>
      </c>
      <c r="W80" s="33">
        <f ca="1">IF(W$74&lt;=Koniec,'Kapitał pracujący'!W93,0)</f>
        <v>0</v>
      </c>
      <c r="X80" s="33">
        <f ca="1">IF(X$74&lt;=Koniec,'Kapitał pracujący'!X93,0)</f>
        <v>0</v>
      </c>
      <c r="Y80" s="33">
        <f ca="1">IF(Y$74&lt;=Koniec,'Kapitał pracujący'!Y93,0)</f>
        <v>0</v>
      </c>
      <c r="Z80" s="33">
        <f ca="1">IF(Z$74&lt;=Koniec,'Kapitał pracujący'!Z93,0)</f>
        <v>0</v>
      </c>
      <c r="AA80" s="33">
        <f ca="1">IF(AA$74&lt;=Koniec,'Kapitał pracujący'!AA93,0)</f>
        <v>0</v>
      </c>
      <c r="AB80" s="33">
        <f ca="1">IF(AB$74&lt;=Koniec,'Kapitał pracujący'!AB93,0)</f>
        <v>0</v>
      </c>
      <c r="AC80" s="33">
        <f>IF(AC$74&lt;=Koniec,'Kapitał pracujący'!AC93,0)</f>
        <v>0</v>
      </c>
      <c r="AD80" s="33">
        <f>IF(AD$74&lt;=Koniec,'Kapitał pracujący'!AD93,0)</f>
        <v>0</v>
      </c>
      <c r="AE80" s="33">
        <f>IF(AE$74&lt;=Koniec,'Kapitał pracujący'!AE93,0)</f>
        <v>0</v>
      </c>
    </row>
    <row r="81" spans="2:31" ht="4" customHeight="1">
      <c r="B81" s="89"/>
      <c r="C81" s="89"/>
      <c r="D81" s="89"/>
      <c r="E81" s="89"/>
      <c r="F81" s="89"/>
      <c r="G81" s="89"/>
      <c r="H81" s="89"/>
      <c r="I81" s="89"/>
      <c r="J81" s="89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</row>
    <row r="82" spans="2:31">
      <c r="B82" s="52" t="s">
        <v>16</v>
      </c>
      <c r="C82" s="52"/>
      <c r="D82" s="52"/>
      <c r="E82" s="52"/>
      <c r="F82" s="52"/>
      <c r="G82" s="52"/>
      <c r="H82" s="52"/>
      <c r="I82" s="52"/>
      <c r="J82" s="52"/>
      <c r="K82" s="403">
        <f t="shared" ref="K82:AE82" si="72">IF(AND(K$13&gt;=Poczatek,K$13&lt;=Koniec),IFERROR(WACC,0),0)</f>
        <v>0</v>
      </c>
      <c r="L82" s="403">
        <f t="shared" si="72"/>
        <v>0.04</v>
      </c>
      <c r="M82" s="403">
        <f t="shared" si="72"/>
        <v>0.04</v>
      </c>
      <c r="N82" s="403">
        <f t="shared" si="72"/>
        <v>0.04</v>
      </c>
      <c r="O82" s="403">
        <f t="shared" si="72"/>
        <v>0.04</v>
      </c>
      <c r="P82" s="403">
        <f t="shared" si="72"/>
        <v>0.04</v>
      </c>
      <c r="Q82" s="403">
        <f t="shared" si="72"/>
        <v>0.04</v>
      </c>
      <c r="R82" s="403">
        <f t="shared" si="72"/>
        <v>0.04</v>
      </c>
      <c r="S82" s="403">
        <f t="shared" si="72"/>
        <v>0.04</v>
      </c>
      <c r="T82" s="403">
        <f t="shared" si="72"/>
        <v>0.04</v>
      </c>
      <c r="U82" s="403">
        <f t="shared" si="72"/>
        <v>0.04</v>
      </c>
      <c r="V82" s="403">
        <f t="shared" si="72"/>
        <v>0.04</v>
      </c>
      <c r="W82" s="403">
        <f t="shared" si="72"/>
        <v>0.04</v>
      </c>
      <c r="X82" s="403">
        <f t="shared" si="72"/>
        <v>0.04</v>
      </c>
      <c r="Y82" s="403">
        <f t="shared" si="72"/>
        <v>0.04</v>
      </c>
      <c r="Z82" s="403">
        <f t="shared" si="72"/>
        <v>0.04</v>
      </c>
      <c r="AA82" s="403">
        <f t="shared" si="72"/>
        <v>0.04</v>
      </c>
      <c r="AB82" s="403">
        <f t="shared" si="72"/>
        <v>0.04</v>
      </c>
      <c r="AC82" s="403">
        <f t="shared" si="72"/>
        <v>0.04</v>
      </c>
      <c r="AD82" s="403">
        <f t="shared" si="72"/>
        <v>0.04</v>
      </c>
      <c r="AE82" s="403">
        <f t="shared" si="72"/>
        <v>0.04</v>
      </c>
    </row>
    <row r="83" spans="2:31">
      <c r="B83" s="52" t="s">
        <v>17</v>
      </c>
      <c r="C83" s="52"/>
      <c r="D83" s="52"/>
      <c r="E83" s="52"/>
      <c r="F83" s="52"/>
      <c r="G83" s="52"/>
      <c r="H83" s="52"/>
      <c r="I83" s="52"/>
      <c r="J83" s="52"/>
      <c r="K83" s="404">
        <f>IF(AND(K$13&gt;=Poczatek,K$13&lt;=Koniec),IFERROR(Założenia!K$35,0),0)</f>
        <v>0</v>
      </c>
      <c r="L83" s="404">
        <f>IF(AND(L$13&gt;=Poczatek,L$13&lt;=Koniec),IFERROR(Założenia!L$35,0),0)</f>
        <v>0.96153846153846145</v>
      </c>
      <c r="M83" s="404">
        <f>IF(AND(M$13&gt;=Poczatek,M$13&lt;=Koniec),IFERROR(Założenia!M$35,0),0)</f>
        <v>0.92455621301775137</v>
      </c>
      <c r="N83" s="404">
        <f>IF(AND(N$13&gt;=Poczatek,N$13&lt;=Koniec),IFERROR(Założenia!N$35,0),0)</f>
        <v>0.88899635867091487</v>
      </c>
      <c r="O83" s="404">
        <f>IF(AND(O$13&gt;=Poczatek,O$13&lt;=Koniec),IFERROR(Założenia!O$35,0),0)</f>
        <v>0.85480419102972571</v>
      </c>
      <c r="P83" s="404">
        <f>IF(AND(P$13&gt;=Poczatek,P$13&lt;=Koniec),IFERROR(Założenia!P$35,0),0)</f>
        <v>0.82192710675935154</v>
      </c>
      <c r="Q83" s="404">
        <f>IF(AND(Q$13&gt;=Poczatek,Q$13&lt;=Koniec),IFERROR(Założenia!Q$35,0),0)</f>
        <v>0.79031452573014571</v>
      </c>
      <c r="R83" s="404">
        <f>IF(AND(R$13&gt;=Poczatek,R$13&lt;=Koniec),IFERROR(Założenia!R$35,0),0)</f>
        <v>0.75991781320206331</v>
      </c>
      <c r="S83" s="404">
        <f>IF(AND(S$13&gt;=Poczatek,S$13&lt;=Koniec),IFERROR(Założenia!S$35,0),0)</f>
        <v>0.73069020500198378</v>
      </c>
      <c r="T83" s="404">
        <f>IF(AND(T$13&gt;=Poczatek,T$13&lt;=Koniec),IFERROR(Założenia!T$35,0),0)</f>
        <v>0.70258673557883045</v>
      </c>
      <c r="U83" s="404">
        <f>IF(AND(U$13&gt;=Poczatek,U$13&lt;=Koniec),IFERROR(Założenia!U$35,0),0)</f>
        <v>0.67556416882579851</v>
      </c>
      <c r="V83" s="404">
        <f>IF(AND(V$13&gt;=Poczatek,V$13&lt;=Koniec),IFERROR(Założenia!V$35,0),0)</f>
        <v>0.6495809315632679</v>
      </c>
      <c r="W83" s="404">
        <f>IF(AND(W$13&gt;=Poczatek,W$13&lt;=Koniec),IFERROR(Założenia!W$35,0),0)</f>
        <v>0.62459704958006512</v>
      </c>
      <c r="X83" s="404">
        <f>IF(AND(X$13&gt;=Poczatek,X$13&lt;=Koniec),IFERROR(Założenia!X$35,0),0)</f>
        <v>0.600574086134678</v>
      </c>
      <c r="Y83" s="404">
        <f>IF(AND(Y$13&gt;=Poczatek,Y$13&lt;=Koniec),IFERROR(Założenia!Y$35,0),0)</f>
        <v>0.57747508282180582</v>
      </c>
      <c r="Z83" s="404">
        <f>IF(AND(Z$13&gt;=Poczatek,Z$13&lt;=Koniec),IFERROR(Założenia!Z$35,0),0)</f>
        <v>0.55526450271327477</v>
      </c>
      <c r="AA83" s="404">
        <f>IF(AND(AA$13&gt;=Poczatek,AA$13&lt;=Koniec),IFERROR(Założenia!AA$35,0),0)</f>
        <v>0.53390817568584104</v>
      </c>
      <c r="AB83" s="404">
        <f>IF(AND(AB$13&gt;=Poczatek,AB$13&lt;=Koniec),IFERROR(Założenia!AB$35,0),0)</f>
        <v>0.51337324585177024</v>
      </c>
      <c r="AC83" s="404">
        <f>IF(AND(AC$13&gt;=Poczatek,AC$13&lt;=Koniec),IFERROR(Założenia!AC$35,0),0)</f>
        <v>0.49362812101131748</v>
      </c>
      <c r="AD83" s="404">
        <f>IF(AND(AD$13&gt;=Poczatek,AD$13&lt;=Koniec),IFERROR(Założenia!AD$35,0),0)</f>
        <v>0.47464242404934376</v>
      </c>
      <c r="AE83" s="404">
        <f>IF(AND(AE$13&gt;=Poczatek,AE$13&lt;=Koniec),IFERROR(Założenia!AE$35,0),0)</f>
        <v>0.45638694620129205</v>
      </c>
    </row>
    <row r="84" spans="2:31" ht="4" customHeight="1"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2:31">
      <c r="B85" s="406" t="s">
        <v>819</v>
      </c>
      <c r="C85" s="406"/>
      <c r="D85" s="406"/>
      <c r="E85" s="406"/>
      <c r="F85" s="406"/>
      <c r="G85" s="406"/>
      <c r="H85" s="406"/>
      <c r="I85" s="406"/>
      <c r="J85" s="406"/>
      <c r="K85" s="500" t="str">
        <f>K74</f>
        <v>Uzupełnij dane</v>
      </c>
      <c r="L85" s="500" t="str">
        <f t="shared" ref="L85:T85" si="73">L74</f>
        <v/>
      </c>
      <c r="M85" s="500" t="str">
        <f t="shared" si="73"/>
        <v/>
      </c>
      <c r="N85" s="500" t="str">
        <f t="shared" si="73"/>
        <v/>
      </c>
      <c r="O85" s="500" t="str">
        <f t="shared" si="73"/>
        <v/>
      </c>
      <c r="P85" s="500" t="str">
        <f t="shared" si="73"/>
        <v/>
      </c>
      <c r="Q85" s="500" t="str">
        <f t="shared" si="73"/>
        <v/>
      </c>
      <c r="R85" s="500" t="str">
        <f t="shared" si="73"/>
        <v/>
      </c>
      <c r="S85" s="500" t="str">
        <f t="shared" si="73"/>
        <v/>
      </c>
      <c r="T85" s="500" t="str">
        <f t="shared" si="73"/>
        <v/>
      </c>
      <c r="U85" s="500" t="str">
        <f t="shared" ref="U85:X85" si="74">U74</f>
        <v/>
      </c>
      <c r="V85" s="500" t="str">
        <f t="shared" si="74"/>
        <v/>
      </c>
      <c r="W85" s="500" t="str">
        <f t="shared" si="74"/>
        <v/>
      </c>
      <c r="X85" s="500" t="str">
        <f t="shared" si="74"/>
        <v/>
      </c>
      <c r="Y85" s="500" t="str">
        <f t="shared" ref="Y85:AE85" si="75">Y74</f>
        <v/>
      </c>
      <c r="Z85" s="500" t="str">
        <f t="shared" si="75"/>
        <v/>
      </c>
      <c r="AA85" s="500" t="str">
        <f t="shared" si="75"/>
        <v/>
      </c>
      <c r="AB85" s="500" t="str">
        <f t="shared" si="75"/>
        <v/>
      </c>
      <c r="AC85" s="500" t="str">
        <f t="shared" si="75"/>
        <v/>
      </c>
      <c r="AD85" s="500" t="str">
        <f t="shared" si="75"/>
        <v/>
      </c>
      <c r="AE85" s="500" t="str">
        <f t="shared" si="75"/>
        <v/>
      </c>
    </row>
    <row r="86" spans="2:31" ht="4" customHeight="1">
      <c r="B86" s="7"/>
      <c r="C86" s="7"/>
      <c r="D86" s="7"/>
      <c r="E86" s="7"/>
      <c r="F86" s="7"/>
      <c r="G86" s="7"/>
      <c r="H86" s="7"/>
      <c r="I86" s="7"/>
      <c r="J86" s="7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2:31">
      <c r="B87" s="87" t="s">
        <v>667</v>
      </c>
      <c r="C87" s="87"/>
      <c r="D87" s="87"/>
      <c r="E87" s="87"/>
      <c r="F87" s="87"/>
      <c r="G87" s="87"/>
      <c r="H87" s="87"/>
      <c r="I87" s="87"/>
      <c r="J87" s="87"/>
      <c r="K87" s="86">
        <f t="shared" ref="K87:X87" si="76">IF(AND(K$13&gt;=Poczatek,K$13&lt;=Koniec),(K75-K76-K78+K80),0)</f>
        <v>0</v>
      </c>
      <c r="L87" s="86">
        <f t="shared" ca="1" si="76"/>
        <v>0</v>
      </c>
      <c r="M87" s="86">
        <f t="shared" ca="1" si="76"/>
        <v>0</v>
      </c>
      <c r="N87" s="86">
        <f t="shared" ca="1" si="76"/>
        <v>0</v>
      </c>
      <c r="O87" s="86">
        <f t="shared" ca="1" si="76"/>
        <v>0</v>
      </c>
      <c r="P87" s="86">
        <f t="shared" ca="1" si="76"/>
        <v>0</v>
      </c>
      <c r="Q87" s="86">
        <f t="shared" ca="1" si="76"/>
        <v>0</v>
      </c>
      <c r="R87" s="86">
        <f t="shared" ca="1" si="76"/>
        <v>0</v>
      </c>
      <c r="S87" s="86">
        <f t="shared" ca="1" si="76"/>
        <v>0</v>
      </c>
      <c r="T87" s="86">
        <f t="shared" ca="1" si="76"/>
        <v>0</v>
      </c>
      <c r="U87" s="86">
        <f t="shared" ca="1" si="76"/>
        <v>0</v>
      </c>
      <c r="V87" s="86">
        <f t="shared" ca="1" si="76"/>
        <v>0</v>
      </c>
      <c r="W87" s="86">
        <f t="shared" ca="1" si="76"/>
        <v>0</v>
      </c>
      <c r="X87" s="86">
        <f t="shared" ca="1" si="76"/>
        <v>0</v>
      </c>
      <c r="Y87" s="86">
        <f t="shared" ref="Y87:AE87" ca="1" si="77">IF(AND(Y$13&gt;=Poczatek,Y$13&lt;=Koniec),(Y75-Y76-Y78+Y80),0)</f>
        <v>0</v>
      </c>
      <c r="Z87" s="86">
        <f t="shared" ca="1" si="77"/>
        <v>0</v>
      </c>
      <c r="AA87" s="86">
        <f t="shared" ca="1" si="77"/>
        <v>0</v>
      </c>
      <c r="AB87" s="86">
        <f t="shared" ca="1" si="77"/>
        <v>0</v>
      </c>
      <c r="AC87" s="86">
        <f t="shared" ca="1" si="77"/>
        <v>0</v>
      </c>
      <c r="AD87" s="86">
        <f t="shared" ca="1" si="77"/>
        <v>0</v>
      </c>
      <c r="AE87" s="86">
        <f t="shared" ca="1" si="77"/>
        <v>0</v>
      </c>
    </row>
    <row r="88" spans="2:31">
      <c r="B88" s="87" t="s">
        <v>668</v>
      </c>
      <c r="C88" s="87"/>
      <c r="D88" s="87"/>
      <c r="E88" s="87"/>
      <c r="F88" s="87"/>
      <c r="G88" s="87"/>
      <c r="H88" s="87"/>
      <c r="I88" s="87"/>
      <c r="J88" s="87"/>
      <c r="K88" s="86">
        <f>IF(AND(K$13&gt;=Poczatek,K$13&lt;=Koniec),K87,0)</f>
        <v>0</v>
      </c>
      <c r="L88" s="86">
        <f t="shared" ref="L88:X88" ca="1" si="78">IF(AND(L$13&gt;=Poczatek,L$13&lt;=Koniec),(L87+K88),0)</f>
        <v>0</v>
      </c>
      <c r="M88" s="86">
        <f t="shared" ca="1" si="78"/>
        <v>0</v>
      </c>
      <c r="N88" s="86">
        <f t="shared" ca="1" si="78"/>
        <v>0</v>
      </c>
      <c r="O88" s="86">
        <f t="shared" ca="1" si="78"/>
        <v>0</v>
      </c>
      <c r="P88" s="86">
        <f t="shared" ca="1" si="78"/>
        <v>0</v>
      </c>
      <c r="Q88" s="86">
        <f t="shared" ca="1" si="78"/>
        <v>0</v>
      </c>
      <c r="R88" s="86">
        <f t="shared" ca="1" si="78"/>
        <v>0</v>
      </c>
      <c r="S88" s="86">
        <f t="shared" ca="1" si="78"/>
        <v>0</v>
      </c>
      <c r="T88" s="86">
        <f t="shared" ca="1" si="78"/>
        <v>0</v>
      </c>
      <c r="U88" s="86">
        <f t="shared" ca="1" si="78"/>
        <v>0</v>
      </c>
      <c r="V88" s="86">
        <f t="shared" ca="1" si="78"/>
        <v>0</v>
      </c>
      <c r="W88" s="86">
        <f t="shared" ca="1" si="78"/>
        <v>0</v>
      </c>
      <c r="X88" s="86">
        <f t="shared" ca="1" si="78"/>
        <v>0</v>
      </c>
      <c r="Y88" s="86">
        <f t="shared" ref="Y88" ca="1" si="79">IF(AND(Y$13&gt;=Poczatek,Y$13&lt;=Koniec),(Y87+X88),0)</f>
        <v>0</v>
      </c>
      <c r="Z88" s="86">
        <f t="shared" ref="Z88" ca="1" si="80">IF(AND(Z$13&gt;=Poczatek,Z$13&lt;=Koniec),(Z87+Y88),0)</f>
        <v>0</v>
      </c>
      <c r="AA88" s="86">
        <f t="shared" ref="AA88" ca="1" si="81">IF(AND(AA$13&gt;=Poczatek,AA$13&lt;=Koniec),(AA87+Z88),0)</f>
        <v>0</v>
      </c>
      <c r="AB88" s="86">
        <f t="shared" ref="AB88" ca="1" si="82">IF(AND(AB$13&gt;=Poczatek,AB$13&lt;=Koniec),(AB87+AA88),0)</f>
        <v>0</v>
      </c>
      <c r="AC88" s="86">
        <f t="shared" ref="AC88" ca="1" si="83">IF(AND(AC$13&gt;=Poczatek,AC$13&lt;=Koniec),(AC87+AB88),0)</f>
        <v>0</v>
      </c>
      <c r="AD88" s="86">
        <f t="shared" ref="AD88" ca="1" si="84">IF(AND(AD$13&gt;=Poczatek,AD$13&lt;=Koniec),(AD87+AC88),0)</f>
        <v>0</v>
      </c>
      <c r="AE88" s="86">
        <f t="shared" ref="AE88" ca="1" si="85">IF(AND(AE$13&gt;=Poczatek,AE$13&lt;=Koniec),(AE87+AD88),0)</f>
        <v>0</v>
      </c>
    </row>
    <row r="89" spans="2:31">
      <c r="B89" s="87" t="s">
        <v>670</v>
      </c>
      <c r="C89" s="87"/>
      <c r="D89" s="87"/>
      <c r="E89" s="87"/>
      <c r="F89" s="87"/>
      <c r="G89" s="87"/>
      <c r="H89" s="87"/>
      <c r="I89" s="87"/>
      <c r="J89" s="87"/>
      <c r="K89" s="86">
        <f>IFERROR(ROUND(K83*K87,0),0)</f>
        <v>0</v>
      </c>
      <c r="L89" s="86">
        <f ca="1">IFERROR(ROUND(L83*L87,0),0)</f>
        <v>0</v>
      </c>
      <c r="M89" s="86">
        <f t="shared" ref="M89:T89" ca="1" si="86">IFERROR(ROUND(M83*M87,0),0)</f>
        <v>0</v>
      </c>
      <c r="N89" s="86">
        <f t="shared" ca="1" si="86"/>
        <v>0</v>
      </c>
      <c r="O89" s="86">
        <f t="shared" ca="1" si="86"/>
        <v>0</v>
      </c>
      <c r="P89" s="86">
        <f t="shared" ca="1" si="86"/>
        <v>0</v>
      </c>
      <c r="Q89" s="86">
        <f t="shared" ca="1" si="86"/>
        <v>0</v>
      </c>
      <c r="R89" s="86">
        <f t="shared" ca="1" si="86"/>
        <v>0</v>
      </c>
      <c r="S89" s="86">
        <f t="shared" ca="1" si="86"/>
        <v>0</v>
      </c>
      <c r="T89" s="86">
        <f t="shared" ca="1" si="86"/>
        <v>0</v>
      </c>
      <c r="U89" s="86">
        <f t="shared" ref="U89:X89" ca="1" si="87">IFERROR(ROUND(U83*U87,0),0)</f>
        <v>0</v>
      </c>
      <c r="V89" s="86">
        <f t="shared" ca="1" si="87"/>
        <v>0</v>
      </c>
      <c r="W89" s="86">
        <f t="shared" ca="1" si="87"/>
        <v>0</v>
      </c>
      <c r="X89" s="86">
        <f t="shared" ca="1" si="87"/>
        <v>0</v>
      </c>
      <c r="Y89" s="86">
        <f t="shared" ref="Y89:AE89" ca="1" si="88">IFERROR(ROUND(Y83*Y87,0),0)</f>
        <v>0</v>
      </c>
      <c r="Z89" s="86">
        <f t="shared" ca="1" si="88"/>
        <v>0</v>
      </c>
      <c r="AA89" s="86">
        <f t="shared" ca="1" si="88"/>
        <v>0</v>
      </c>
      <c r="AB89" s="86">
        <f t="shared" ca="1" si="88"/>
        <v>0</v>
      </c>
      <c r="AC89" s="86">
        <f t="shared" ca="1" si="88"/>
        <v>0</v>
      </c>
      <c r="AD89" s="86">
        <f t="shared" ca="1" si="88"/>
        <v>0</v>
      </c>
      <c r="AE89" s="86">
        <f t="shared" ca="1" si="88"/>
        <v>0</v>
      </c>
    </row>
    <row r="90" spans="2:31">
      <c r="B90" s="87" t="s">
        <v>822</v>
      </c>
      <c r="C90" s="87"/>
      <c r="D90" s="87"/>
      <c r="E90" s="87"/>
      <c r="F90" s="87"/>
      <c r="G90" s="87"/>
      <c r="H90" s="87"/>
      <c r="I90" s="87"/>
      <c r="J90" s="87"/>
      <c r="K90" s="86">
        <f>IF(AND(K$13&gt;Koniec_Projekt,K$13&lt;=Koniec),K89,0)</f>
        <v>0</v>
      </c>
      <c r="L90" s="86">
        <f>IF(AND(L$13&gt;Koniec_Projekt,L$13&lt;=Koniec),SUM($K89:L89),0)</f>
        <v>0</v>
      </c>
      <c r="M90" s="86">
        <f>IF(AND(M$13&gt;Koniec_Projekt,M$13&lt;=Koniec),SUM($K89:M89),0)</f>
        <v>0</v>
      </c>
      <c r="N90" s="86">
        <f>IF(AND(N$13&gt;Koniec_Projekt,N$13&lt;=Koniec),SUM($K89:N89),0)</f>
        <v>0</v>
      </c>
      <c r="O90" s="86">
        <f>IF(AND(O$13&gt;Koniec_Projekt,O$13&lt;=Koniec),SUM($K89:O89),0)</f>
        <v>0</v>
      </c>
      <c r="P90" s="86">
        <f>IF(AND(P$13&gt;Koniec_Projekt,P$13&lt;=Koniec),SUM($K89:P89),0)</f>
        <v>0</v>
      </c>
      <c r="Q90" s="86">
        <f>IF(AND(Q$13&gt;Koniec_Projekt,Q$13&lt;=Koniec),SUM($K89:Q89),0)</f>
        <v>0</v>
      </c>
      <c r="R90" s="86">
        <f>IF(AND(R$13&gt;Koniec_Projekt,R$13&lt;=Koniec),SUM($K89:R89),0)</f>
        <v>0</v>
      </c>
      <c r="S90" s="86">
        <f>IF(AND(S$13&gt;Koniec_Projekt,S$13&lt;=Koniec),SUM($K89:S89),0)</f>
        <v>0</v>
      </c>
      <c r="T90" s="86">
        <f>IF(AND(T$13&gt;Koniec_Projekt,T$13&lt;=Koniec),SUM($K89:T89),0)</f>
        <v>0</v>
      </c>
      <c r="U90" s="86">
        <f>IF(AND(U$13&gt;Koniec_Projekt,U$13&lt;=Koniec),SUM($K89:U89),0)</f>
        <v>0</v>
      </c>
      <c r="V90" s="86">
        <f>IF(AND(V$13&gt;Koniec_Projekt,V$13&lt;=Koniec),SUM($K89:V89),0)</f>
        <v>0</v>
      </c>
      <c r="W90" s="86">
        <f>IF(AND(W$13&gt;Koniec_Projekt,W$13&lt;=Koniec),SUM($K89:W89),0)</f>
        <v>0</v>
      </c>
      <c r="X90" s="86">
        <f>IF(AND(X$13&gt;Koniec_Projekt,X$13&lt;=Koniec),SUM($K89:X89),0)</f>
        <v>0</v>
      </c>
      <c r="Y90" s="86">
        <f>IF(AND(Y$13&gt;Koniec_Projekt,Y$13&lt;=Koniec),SUM($K89:Y89),0)</f>
        <v>0</v>
      </c>
      <c r="Z90" s="86">
        <f>IF(AND(Z$13&gt;Koniec_Projekt,Z$13&lt;=Koniec),SUM($K89:Z89),0)</f>
        <v>0</v>
      </c>
      <c r="AA90" s="86">
        <f>IF(AND(AA$13&gt;Koniec_Projekt,AA$13&lt;=Koniec),SUM($K89:AA89),0)</f>
        <v>0</v>
      </c>
      <c r="AB90" s="86">
        <f>IF(AND(AB$13&gt;Koniec_Projekt,AB$13&lt;=Koniec),SUM($K89:AB89),0)</f>
        <v>0</v>
      </c>
      <c r="AC90" s="86">
        <f>IF(AND(AC$13&gt;Koniec_Projekt,AC$13&lt;=Koniec),SUM($K89:AC89),0)</f>
        <v>0</v>
      </c>
      <c r="AD90" s="86">
        <f>IF(AND(AD$13&gt;Koniec_Projekt,AD$13&lt;=Koniec),SUM($K89:AD89),0)</f>
        <v>0</v>
      </c>
      <c r="AE90" s="86">
        <f>IF(AND(AE$13&gt;Koniec_Projekt,AE$13&lt;=Koniec),SUM($K89:AE89),0)</f>
        <v>0</v>
      </c>
    </row>
    <row r="91" spans="2:31">
      <c r="B91" s="87" t="s">
        <v>669</v>
      </c>
      <c r="C91" s="87"/>
      <c r="D91" s="87"/>
      <c r="E91" s="87"/>
      <c r="F91" s="87"/>
      <c r="G91" s="87"/>
      <c r="H91" s="87"/>
      <c r="I91" s="87"/>
      <c r="J91" s="87"/>
      <c r="K91" s="405" t="str">
        <f>IF(AND(K$13&gt;=Poczatek,K$13&lt;=Koniec),IFERROR(IRR($K$87:K$87),"n/d"),IF(OR(K$13&lt;Poczatek,K$13&gt;Koniec),"",0))</f>
        <v/>
      </c>
      <c r="L91" s="405" t="str">
        <f ca="1">IF(AND(L$13&gt;=Poczatek,L$13&lt;=Koniec),IFERROR(IRR($K$87:L$87),"n/d"),IF(OR(L$13&lt;Poczatek,L$13&gt;Koniec),"",0))</f>
        <v>n/d</v>
      </c>
      <c r="M91" s="405" t="str">
        <f ca="1">IF(AND(M$13&gt;=Poczatek,M$13&lt;=Koniec),IFERROR(IRR($K$87:M$87),"n/d"),IF(OR(M$13&lt;Poczatek,M$13&gt;Koniec),"",0))</f>
        <v>n/d</v>
      </c>
      <c r="N91" s="405" t="str">
        <f ca="1">IF(AND(N$13&gt;=Poczatek,N$13&lt;=Koniec),IFERROR(IRR($K$87:N$87),"n/d"),IF(OR(N$13&lt;Poczatek,N$13&gt;Koniec),"",0))</f>
        <v>n/d</v>
      </c>
      <c r="O91" s="405" t="str">
        <f ca="1">IF(AND(O$13&gt;=Poczatek,O$13&lt;=Koniec),IFERROR(IRR($K$87:O$87),"n/d"),IF(OR(O$13&lt;Poczatek,O$13&gt;Koniec),"",0))</f>
        <v>n/d</v>
      </c>
      <c r="P91" s="405" t="str">
        <f ca="1">IF(AND(P$13&gt;=Poczatek,P$13&lt;=Koniec),IFERROR(IRR($K$87:P$87),"n/d"),IF(OR(P$13&lt;Poczatek,P$13&gt;Koniec),"",0))</f>
        <v>n/d</v>
      </c>
      <c r="Q91" s="405" t="str">
        <f ca="1">IF(AND(Q$13&gt;=Poczatek,Q$13&lt;=Koniec),IFERROR(IRR($K$87:Q$87),"n/d"),IF(OR(Q$13&lt;Poczatek,Q$13&gt;Koniec),"",0))</f>
        <v>n/d</v>
      </c>
      <c r="R91" s="405" t="str">
        <f ca="1">IF(AND(R$13&gt;=Poczatek,R$13&lt;=Koniec),IFERROR(IRR($K$87:R$87),"n/d"),IF(OR(R$13&lt;Poczatek,R$13&gt;Koniec),"",0))</f>
        <v>n/d</v>
      </c>
      <c r="S91" s="405" t="str">
        <f ca="1">IF(AND(S$13&gt;=Poczatek,S$13&lt;=Koniec),IFERROR(IRR($K$87:S$87),"n/d"),IF(OR(S$13&lt;Poczatek,S$13&gt;Koniec),"",0))</f>
        <v>n/d</v>
      </c>
      <c r="T91" s="405" t="str">
        <f ca="1">IF(AND(T$13&gt;=Poczatek,T$13&lt;=Koniec),IFERROR(IRR($K$87:T$87),"n/d"),IF(OR(T$13&lt;Poczatek,T$13&gt;Koniec),"",0))</f>
        <v>n/d</v>
      </c>
      <c r="U91" s="405" t="str">
        <f ca="1">IF(AND(U$13&gt;=Poczatek,U$13&lt;=Koniec),IFERROR(IRR($K$87:U$87),"n/d"),IF(OR(U$13&lt;Poczatek,U$13&gt;Koniec),"",0))</f>
        <v>n/d</v>
      </c>
      <c r="V91" s="405" t="str">
        <f ca="1">IF(AND(V$13&gt;=Poczatek,V$13&lt;=Koniec),IFERROR(IRR($K$87:V$87),"n/d"),IF(OR(V$13&lt;Poczatek,V$13&gt;Koniec),"",0))</f>
        <v>n/d</v>
      </c>
      <c r="W91" s="405" t="str">
        <f ca="1">IF(AND(W$13&gt;=Poczatek,W$13&lt;=Koniec),IFERROR(IRR($K$87:W$87),"n/d"),IF(OR(W$13&lt;Poczatek,W$13&gt;Koniec),"",0))</f>
        <v>n/d</v>
      </c>
      <c r="X91" s="405" t="str">
        <f ca="1">IF(AND(X$13&gt;=Poczatek,X$13&lt;=Koniec),IFERROR(IRR($K$87:X$87),"n/d"),IF(OR(X$13&lt;Poczatek,X$13&gt;Koniec),"",0))</f>
        <v>n/d</v>
      </c>
      <c r="Y91" s="405" t="str">
        <f ca="1">IF(AND(Y$13&gt;=Poczatek,Y$13&lt;=Koniec),IFERROR(IRR($K$87:Y$87),"n/d"),IF(OR(Y$13&lt;Poczatek,Y$13&gt;Koniec),"",0))</f>
        <v>n/d</v>
      </c>
      <c r="Z91" s="405" t="str">
        <f ca="1">IF(AND(Z$13&gt;=Poczatek,Z$13&lt;=Koniec),IFERROR(IRR($K$87:Z$87),"n/d"),IF(OR(Z$13&lt;Poczatek,Z$13&gt;Koniec),"",0))</f>
        <v>n/d</v>
      </c>
      <c r="AA91" s="405" t="str">
        <f ca="1">IF(AND(AA$13&gt;=Poczatek,AA$13&lt;=Koniec),IFERROR(IRR($K$87:AA$87),"n/d"),IF(OR(AA$13&lt;Poczatek,AA$13&gt;Koniec),"",0))</f>
        <v>n/d</v>
      </c>
      <c r="AB91" s="405" t="str">
        <f ca="1">IF(AND(AB$13&gt;=Poczatek,AB$13&lt;=Koniec),IFERROR(IRR($K$87:AB$87),"n/d"),IF(OR(AB$13&lt;Poczatek,AB$13&gt;Koniec),"",0))</f>
        <v>n/d</v>
      </c>
      <c r="AC91" s="405" t="str">
        <f ca="1">IF(AND(AC$13&gt;=Poczatek,AC$13&lt;=Koniec),IFERROR(IRR($K$87:AC$87),"n/d"),IF(OR(AC$13&lt;Poczatek,AC$13&gt;Koniec),"",0))</f>
        <v>n/d</v>
      </c>
      <c r="AD91" s="405" t="str">
        <f ca="1">IF(AND(AD$13&gt;=Poczatek,AD$13&lt;=Koniec),IFERROR(IRR($K$87:AD$87),"n/d"),IF(OR(AD$13&lt;Poczatek,AD$13&gt;Koniec),"",0))</f>
        <v>n/d</v>
      </c>
      <c r="AE91" s="405" t="str">
        <f ca="1">IF(AND(AE$13&gt;=Poczatek,AE$13&lt;=Koniec),IFERROR(IRR($K$87:AE$87),"n/d"),IF(OR(AE$13&lt;Poczatek,AE$13&gt;Koniec),"",0))</f>
        <v>n/d</v>
      </c>
    </row>
    <row r="92" spans="2:31" ht="4" customHeight="1">
      <c r="B92" s="7"/>
      <c r="C92" s="7"/>
      <c r="D92" s="7"/>
      <c r="E92" s="7"/>
      <c r="F92" s="7"/>
      <c r="G92" s="7"/>
      <c r="H92" s="7"/>
      <c r="I92" s="7"/>
      <c r="J92" s="7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2:31">
      <c r="B93" s="406" t="s">
        <v>820</v>
      </c>
      <c r="C93" s="406"/>
      <c r="D93" s="406"/>
      <c r="E93" s="406"/>
      <c r="F93" s="406"/>
      <c r="G93" s="406"/>
      <c r="H93" s="406"/>
      <c r="I93" s="406"/>
      <c r="J93" s="406"/>
      <c r="K93" s="500" t="str">
        <f>K85</f>
        <v>Uzupełnij dane</v>
      </c>
      <c r="L93" s="500" t="str">
        <f t="shared" ref="L93" si="89">L85</f>
        <v/>
      </c>
      <c r="M93" s="500" t="str">
        <f t="shared" ref="M93:T93" si="90">M85</f>
        <v/>
      </c>
      <c r="N93" s="500" t="str">
        <f t="shared" si="90"/>
        <v/>
      </c>
      <c r="O93" s="500" t="str">
        <f t="shared" si="90"/>
        <v/>
      </c>
      <c r="P93" s="500" t="str">
        <f t="shared" si="90"/>
        <v/>
      </c>
      <c r="Q93" s="500" t="str">
        <f t="shared" si="90"/>
        <v/>
      </c>
      <c r="R93" s="500" t="str">
        <f t="shared" si="90"/>
        <v/>
      </c>
      <c r="S93" s="500" t="str">
        <f t="shared" si="90"/>
        <v/>
      </c>
      <c r="T93" s="500" t="str">
        <f t="shared" si="90"/>
        <v/>
      </c>
      <c r="U93" s="500" t="str">
        <f t="shared" ref="U93:X93" si="91">U85</f>
        <v/>
      </c>
      <c r="V93" s="500" t="str">
        <f t="shared" si="91"/>
        <v/>
      </c>
      <c r="W93" s="500" t="str">
        <f t="shared" si="91"/>
        <v/>
      </c>
      <c r="X93" s="500" t="str">
        <f t="shared" si="91"/>
        <v/>
      </c>
      <c r="Y93" s="500" t="str">
        <f t="shared" ref="Y93:AE93" si="92">Y85</f>
        <v/>
      </c>
      <c r="Z93" s="500" t="str">
        <f t="shared" si="92"/>
        <v/>
      </c>
      <c r="AA93" s="500" t="str">
        <f t="shared" si="92"/>
        <v/>
      </c>
      <c r="AB93" s="500" t="str">
        <f t="shared" si="92"/>
        <v/>
      </c>
      <c r="AC93" s="500" t="str">
        <f t="shared" si="92"/>
        <v/>
      </c>
      <c r="AD93" s="500" t="str">
        <f t="shared" si="92"/>
        <v/>
      </c>
      <c r="AE93" s="500" t="str">
        <f t="shared" si="92"/>
        <v/>
      </c>
    </row>
    <row r="94" spans="2:31" ht="4" customHeight="1"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2:31">
      <c r="B95" s="87" t="s">
        <v>635</v>
      </c>
      <c r="C95" s="87"/>
      <c r="D95" s="87"/>
      <c r="E95" s="87"/>
      <c r="F95" s="87"/>
      <c r="G95" s="87"/>
      <c r="H95" s="87"/>
      <c r="I95" s="87"/>
      <c r="J95" s="87"/>
      <c r="K95" s="86">
        <f ca="1">K75-K76-K78+K79+K80</f>
        <v>0</v>
      </c>
      <c r="L95" s="86">
        <f ca="1">L75-L76-L78+L79+L80</f>
        <v>0</v>
      </c>
      <c r="M95" s="86">
        <f t="shared" ref="M95:T95" ca="1" si="93">M75-M76-M78+M79+M80</f>
        <v>0</v>
      </c>
      <c r="N95" s="86">
        <f t="shared" ca="1" si="93"/>
        <v>0</v>
      </c>
      <c r="O95" s="86">
        <f t="shared" ca="1" si="93"/>
        <v>0</v>
      </c>
      <c r="P95" s="86">
        <f t="shared" ca="1" si="93"/>
        <v>0</v>
      </c>
      <c r="Q95" s="86">
        <f t="shared" ca="1" si="93"/>
        <v>0</v>
      </c>
      <c r="R95" s="86">
        <f t="shared" ca="1" si="93"/>
        <v>0</v>
      </c>
      <c r="S95" s="86">
        <f t="shared" ca="1" si="93"/>
        <v>0</v>
      </c>
      <c r="T95" s="86">
        <f t="shared" ca="1" si="93"/>
        <v>0</v>
      </c>
      <c r="U95" s="86">
        <f t="shared" ref="U95:X95" ca="1" si="94">U75-U76-U78+U79+U80</f>
        <v>0</v>
      </c>
      <c r="V95" s="86">
        <f t="shared" ca="1" si="94"/>
        <v>0</v>
      </c>
      <c r="W95" s="86">
        <f t="shared" ca="1" si="94"/>
        <v>0</v>
      </c>
      <c r="X95" s="86">
        <f t="shared" ca="1" si="94"/>
        <v>0</v>
      </c>
      <c r="Y95" s="86">
        <f t="shared" ref="Y95:AE95" ca="1" si="95">Y75-Y76-Y78+Y79+Y80</f>
        <v>0</v>
      </c>
      <c r="Z95" s="86">
        <f t="shared" ca="1" si="95"/>
        <v>0</v>
      </c>
      <c r="AA95" s="86">
        <f t="shared" ca="1" si="95"/>
        <v>0</v>
      </c>
      <c r="AB95" s="86">
        <f t="shared" ca="1" si="95"/>
        <v>0</v>
      </c>
      <c r="AC95" s="86">
        <f t="shared" ca="1" si="95"/>
        <v>0</v>
      </c>
      <c r="AD95" s="86">
        <f t="shared" ca="1" si="95"/>
        <v>0</v>
      </c>
      <c r="AE95" s="86">
        <f t="shared" ca="1" si="95"/>
        <v>0</v>
      </c>
    </row>
    <row r="96" spans="2:31">
      <c r="B96" s="87" t="s">
        <v>666</v>
      </c>
      <c r="C96" s="87"/>
      <c r="D96" s="87"/>
      <c r="E96" s="87"/>
      <c r="F96" s="87"/>
      <c r="G96" s="87"/>
      <c r="H96" s="87"/>
      <c r="I96" s="87"/>
      <c r="J96" s="87"/>
      <c r="K96" s="86">
        <f>IF(AND(K$13&gt;=Poczatek,K$13&lt;=Koniec),K95,0)</f>
        <v>0</v>
      </c>
      <c r="L96" s="86">
        <f t="shared" ref="L96:X96" ca="1" si="96">IF(AND(L$13&gt;=Poczatek,L$13&lt;=Koniec),(K96+L95),0)</f>
        <v>0</v>
      </c>
      <c r="M96" s="86">
        <f t="shared" ca="1" si="96"/>
        <v>0</v>
      </c>
      <c r="N96" s="86">
        <f t="shared" ca="1" si="96"/>
        <v>0</v>
      </c>
      <c r="O96" s="86">
        <f t="shared" ca="1" si="96"/>
        <v>0</v>
      </c>
      <c r="P96" s="86">
        <f t="shared" ca="1" si="96"/>
        <v>0</v>
      </c>
      <c r="Q96" s="86">
        <f t="shared" ca="1" si="96"/>
        <v>0</v>
      </c>
      <c r="R96" s="86">
        <f t="shared" ca="1" si="96"/>
        <v>0</v>
      </c>
      <c r="S96" s="86">
        <f t="shared" ca="1" si="96"/>
        <v>0</v>
      </c>
      <c r="T96" s="86">
        <f t="shared" ca="1" si="96"/>
        <v>0</v>
      </c>
      <c r="U96" s="86">
        <f t="shared" ca="1" si="96"/>
        <v>0</v>
      </c>
      <c r="V96" s="86">
        <f t="shared" ca="1" si="96"/>
        <v>0</v>
      </c>
      <c r="W96" s="86">
        <f t="shared" ca="1" si="96"/>
        <v>0</v>
      </c>
      <c r="X96" s="86">
        <f t="shared" ca="1" si="96"/>
        <v>0</v>
      </c>
      <c r="Y96" s="86">
        <f t="shared" ref="Y96" ca="1" si="97">IF(AND(Y$13&gt;=Poczatek,Y$13&lt;=Koniec),(X96+Y95),0)</f>
        <v>0</v>
      </c>
      <c r="Z96" s="86">
        <f t="shared" ref="Z96" ca="1" si="98">IF(AND(Z$13&gt;=Poczatek,Z$13&lt;=Koniec),(Y96+Z95),0)</f>
        <v>0</v>
      </c>
      <c r="AA96" s="86">
        <f t="shared" ref="AA96" ca="1" si="99">IF(AND(AA$13&gt;=Poczatek,AA$13&lt;=Koniec),(Z96+AA95),0)</f>
        <v>0</v>
      </c>
      <c r="AB96" s="86">
        <f t="shared" ref="AB96" ca="1" si="100">IF(AND(AB$13&gt;=Poczatek,AB$13&lt;=Koniec),(AA96+AB95),0)</f>
        <v>0</v>
      </c>
      <c r="AC96" s="86">
        <f t="shared" ref="AC96" ca="1" si="101">IF(AND(AC$13&gt;=Poczatek,AC$13&lt;=Koniec),(AB96+AC95),0)</f>
        <v>0</v>
      </c>
      <c r="AD96" s="86">
        <f t="shared" ref="AD96" ca="1" si="102">IF(AND(AD$13&gt;=Poczatek,AD$13&lt;=Koniec),(AC96+AD95),0)</f>
        <v>0</v>
      </c>
      <c r="AE96" s="86">
        <f t="shared" ref="AE96" ca="1" si="103">IF(AND(AE$13&gt;=Poczatek,AE$13&lt;=Koniec),(AD96+AE95),0)</f>
        <v>0</v>
      </c>
    </row>
    <row r="97" spans="1:37">
      <c r="B97" s="87" t="s">
        <v>636</v>
      </c>
      <c r="C97" s="87"/>
      <c r="D97" s="87"/>
      <c r="E97" s="87"/>
      <c r="F97" s="87"/>
      <c r="G97" s="87"/>
      <c r="H97" s="87"/>
      <c r="I97" s="87"/>
      <c r="J97" s="87"/>
      <c r="K97" s="86">
        <f ca="1">IFERROR(ROUND(K83*K95,0),0)</f>
        <v>0</v>
      </c>
      <c r="L97" s="86">
        <f ca="1">IFERROR(ROUND(L83*L95,0),0)</f>
        <v>0</v>
      </c>
      <c r="M97" s="86">
        <f t="shared" ref="M97:T97" ca="1" si="104">IFERROR(ROUND(M83*M95,0),0)</f>
        <v>0</v>
      </c>
      <c r="N97" s="86">
        <f t="shared" ca="1" si="104"/>
        <v>0</v>
      </c>
      <c r="O97" s="86">
        <f t="shared" ca="1" si="104"/>
        <v>0</v>
      </c>
      <c r="P97" s="86">
        <f t="shared" ca="1" si="104"/>
        <v>0</v>
      </c>
      <c r="Q97" s="86">
        <f t="shared" ca="1" si="104"/>
        <v>0</v>
      </c>
      <c r="R97" s="86">
        <f t="shared" ca="1" si="104"/>
        <v>0</v>
      </c>
      <c r="S97" s="86">
        <f t="shared" ca="1" si="104"/>
        <v>0</v>
      </c>
      <c r="T97" s="86">
        <f t="shared" ca="1" si="104"/>
        <v>0</v>
      </c>
      <c r="U97" s="86">
        <f t="shared" ref="U97:X97" ca="1" si="105">IFERROR(ROUND(U83*U95,0),0)</f>
        <v>0</v>
      </c>
      <c r="V97" s="86">
        <f t="shared" ca="1" si="105"/>
        <v>0</v>
      </c>
      <c r="W97" s="86">
        <f t="shared" ca="1" si="105"/>
        <v>0</v>
      </c>
      <c r="X97" s="86">
        <f t="shared" ca="1" si="105"/>
        <v>0</v>
      </c>
      <c r="Y97" s="86">
        <f t="shared" ref="Y97:AE97" ca="1" si="106">IFERROR(ROUND(Y83*Y95,0),0)</f>
        <v>0</v>
      </c>
      <c r="Z97" s="86">
        <f t="shared" ca="1" si="106"/>
        <v>0</v>
      </c>
      <c r="AA97" s="86">
        <f t="shared" ca="1" si="106"/>
        <v>0</v>
      </c>
      <c r="AB97" s="86">
        <f t="shared" ca="1" si="106"/>
        <v>0</v>
      </c>
      <c r="AC97" s="86">
        <f t="shared" ca="1" si="106"/>
        <v>0</v>
      </c>
      <c r="AD97" s="86">
        <f t="shared" ca="1" si="106"/>
        <v>0</v>
      </c>
      <c r="AE97" s="86">
        <f t="shared" ca="1" si="106"/>
        <v>0</v>
      </c>
    </row>
    <row r="98" spans="1:37">
      <c r="B98" s="87" t="s">
        <v>823</v>
      </c>
      <c r="C98" s="87"/>
      <c r="D98" s="87"/>
      <c r="E98" s="87"/>
      <c r="F98" s="87"/>
      <c r="G98" s="87"/>
      <c r="H98" s="87"/>
      <c r="I98" s="87"/>
      <c r="J98" s="87"/>
      <c r="K98" s="86">
        <f>IF(AND(K$13&gt;Koniec_Projekt,K$13&lt;=Koniec),K97,0)</f>
        <v>0</v>
      </c>
      <c r="L98" s="86">
        <f>IF(AND(L$13&gt;Koniec_Projekt,L$13&lt;=Koniec),SUM($K97:L97),0)</f>
        <v>0</v>
      </c>
      <c r="M98" s="86">
        <f>IF(AND(M$13&gt;Koniec_Projekt,M$13&lt;=Koniec),SUM($K97:M97),0)</f>
        <v>0</v>
      </c>
      <c r="N98" s="86">
        <f>IF(AND(N$13&gt;Koniec_Projekt,N$13&lt;=Koniec),SUM($K97:N97),0)</f>
        <v>0</v>
      </c>
      <c r="O98" s="86">
        <f>IF(AND(O$13&gt;Koniec_Projekt,O$13&lt;=Koniec),SUM($K97:O97),0)</f>
        <v>0</v>
      </c>
      <c r="P98" s="86">
        <f>IF(AND(P$13&gt;Koniec_Projekt,P$13&lt;=Koniec),SUM($K97:P97),0)</f>
        <v>0</v>
      </c>
      <c r="Q98" s="86">
        <f>IF(AND(Q$13&gt;Koniec_Projekt,Q$13&lt;=Koniec),SUM($K97:Q97),0)</f>
        <v>0</v>
      </c>
      <c r="R98" s="86">
        <f>IF(AND(R$13&gt;Koniec_Projekt,R$13&lt;=Koniec),SUM($K97:R97),0)</f>
        <v>0</v>
      </c>
      <c r="S98" s="86">
        <f>IF(AND(S$13&gt;Koniec_Projekt,S$13&lt;=Koniec),SUM($K97:S97),0)</f>
        <v>0</v>
      </c>
      <c r="T98" s="86">
        <f>IF(AND(T$13&gt;Koniec_Projekt,T$13&lt;=Koniec),SUM($K97:T97),0)</f>
        <v>0</v>
      </c>
      <c r="U98" s="86">
        <f>IF(AND(U$13&gt;Koniec_Projekt,U$13&lt;=Koniec),SUM($K97:U97),0)</f>
        <v>0</v>
      </c>
      <c r="V98" s="86">
        <f>IF(AND(V$13&gt;Koniec_Projekt,V$13&lt;=Koniec),SUM($K97:V97),0)</f>
        <v>0</v>
      </c>
      <c r="W98" s="86">
        <f>IF(AND(W$13&gt;Koniec_Projekt,W$13&lt;=Koniec),SUM($K97:W97),0)</f>
        <v>0</v>
      </c>
      <c r="X98" s="86">
        <f>IF(AND(X$13&gt;Koniec_Projekt,X$13&lt;=Koniec),SUM($K97:X97),0)</f>
        <v>0</v>
      </c>
      <c r="Y98" s="86">
        <f>IF(AND(Y$13&gt;Koniec_Projekt,Y$13&lt;=Koniec),SUM($K97:Y97),0)</f>
        <v>0</v>
      </c>
      <c r="Z98" s="86">
        <f>IF(AND(Z$13&gt;Koniec_Projekt,Z$13&lt;=Koniec),SUM($K97:Z97),0)</f>
        <v>0</v>
      </c>
      <c r="AA98" s="86">
        <f>IF(AND(AA$13&gt;Koniec_Projekt,AA$13&lt;=Koniec),SUM($K97:AA97),0)</f>
        <v>0</v>
      </c>
      <c r="AB98" s="86">
        <f>IF(AND(AB$13&gt;Koniec_Projekt,AB$13&lt;=Koniec),SUM($K97:AB97),0)</f>
        <v>0</v>
      </c>
      <c r="AC98" s="86">
        <f>IF(AND(AC$13&gt;Koniec_Projekt,AC$13&lt;=Koniec),SUM($K97:AC97),0)</f>
        <v>0</v>
      </c>
      <c r="AD98" s="86">
        <f>IF(AND(AD$13&gt;Koniec_Projekt,AD$13&lt;=Koniec),SUM($K97:AD97),0)</f>
        <v>0</v>
      </c>
      <c r="AE98" s="86">
        <f>IF(AND(AE$13&gt;Koniec_Projekt,AE$13&lt;=Koniec),SUM($K97:AE97),0)</f>
        <v>0</v>
      </c>
    </row>
    <row r="99" spans="1:37">
      <c r="B99" s="87" t="s">
        <v>637</v>
      </c>
      <c r="C99" s="87"/>
      <c r="D99" s="87"/>
      <c r="E99" s="87"/>
      <c r="F99" s="87"/>
      <c r="G99" s="87"/>
      <c r="H99" s="87"/>
      <c r="I99" s="87"/>
      <c r="J99" s="87"/>
      <c r="K99" s="405" t="str">
        <f>IF(AND(K$13&gt;=Poczatek,K$13&lt;=Koniec),IFERROR(IRR($K$95:K95),"n/d"),IF(OR(K$13&lt;Poczatek,K$13&gt;Koniec),"",0))</f>
        <v/>
      </c>
      <c r="L99" s="405" t="str">
        <f ca="1">IF(AND(L$13&gt;=Poczatek,L$13&lt;=Koniec),IFERROR(IRR($K$95:L95),"n/d"),IF(OR(L$13&lt;Poczatek,L$13&gt;Koniec),"",0))</f>
        <v>n/d</v>
      </c>
      <c r="M99" s="405" t="str">
        <f ca="1">IF(AND(M$13&gt;=Poczatek,M$13&lt;=Koniec),IFERROR(IRR($K$95:M95),"n/d"),IF(OR(M$13&lt;Poczatek,M$13&gt;Koniec),"",0))</f>
        <v>n/d</v>
      </c>
      <c r="N99" s="405" t="str">
        <f ca="1">IF(AND(N$13&gt;=Poczatek,N$13&lt;=Koniec),IFERROR(IRR($K$95:N95),"n/d"),IF(OR(N$13&lt;Poczatek,N$13&gt;Koniec),"",0))</f>
        <v>n/d</v>
      </c>
      <c r="O99" s="405" t="str">
        <f ca="1">IF(AND(O$13&gt;=Poczatek,O$13&lt;=Koniec),IFERROR(IRR($K$95:O95),"n/d"),IF(OR(O$13&lt;Poczatek,O$13&gt;Koniec),"",0))</f>
        <v>n/d</v>
      </c>
      <c r="P99" s="405" t="str">
        <f ca="1">IF(AND(P$13&gt;=Poczatek,P$13&lt;=Koniec),IFERROR(IRR($K$95:P95),"n/d"),IF(OR(P$13&lt;Poczatek,P$13&gt;Koniec),"",0))</f>
        <v>n/d</v>
      </c>
      <c r="Q99" s="405" t="str">
        <f ca="1">IF(AND(Q$13&gt;=Poczatek,Q$13&lt;=Koniec),IFERROR(IRR($K$95:Q95),"n/d"),IF(OR(Q$13&lt;Poczatek,Q$13&gt;Koniec),"",0))</f>
        <v>n/d</v>
      </c>
      <c r="R99" s="405" t="str">
        <f ca="1">IF(AND(R$13&gt;=Poczatek,R$13&lt;=Koniec),IFERROR(IRR($K$95:R95),"n/d"),IF(OR(R$13&lt;Poczatek,R$13&gt;Koniec),"",0))</f>
        <v>n/d</v>
      </c>
      <c r="S99" s="405" t="str">
        <f ca="1">IF(AND(S$13&gt;=Poczatek,S$13&lt;=Koniec),IFERROR(IRR($K$95:S95),"n/d"),IF(OR(S$13&lt;Poczatek,S$13&gt;Koniec),"",0))</f>
        <v>n/d</v>
      </c>
      <c r="T99" s="405" t="str">
        <f ca="1">IF(AND(T$13&gt;=Poczatek,T$13&lt;=Koniec),IFERROR(IRR($K$95:T95),"n/d"),IF(OR(T$13&lt;Poczatek,T$13&gt;Koniec),"",0))</f>
        <v>n/d</v>
      </c>
      <c r="U99" s="405" t="str">
        <f ca="1">IF(AND(U$13&gt;=Poczatek,U$13&lt;=Koniec),IFERROR(IRR($K$95:U95),"n/d"),IF(OR(U$13&lt;Poczatek,U$13&gt;Koniec),"",0))</f>
        <v>n/d</v>
      </c>
      <c r="V99" s="405" t="str">
        <f ca="1">IF(AND(V$13&gt;=Poczatek,V$13&lt;=Koniec),IFERROR(IRR($K$95:V95),"n/d"),IF(OR(V$13&lt;Poczatek,V$13&gt;Koniec),"",0))</f>
        <v>n/d</v>
      </c>
      <c r="W99" s="405" t="str">
        <f ca="1">IF(AND(W$13&gt;=Poczatek,W$13&lt;=Koniec),IFERROR(IRR($K$95:W95),"n/d"),IF(OR(W$13&lt;Poczatek,W$13&gt;Koniec),"",0))</f>
        <v>n/d</v>
      </c>
      <c r="X99" s="405" t="str">
        <f ca="1">IF(AND(X$13&gt;=Poczatek,X$13&lt;=Koniec),IFERROR(IRR($K$95:X95),"n/d"),IF(OR(X$13&lt;Poczatek,X$13&gt;Koniec),"",0))</f>
        <v>n/d</v>
      </c>
      <c r="Y99" s="405" t="str">
        <f ca="1">IF(AND(Y$13&gt;=Poczatek,Y$13&lt;=Koniec),IFERROR(IRR($K$95:Y95),"n/d"),IF(OR(Y$13&lt;Poczatek,Y$13&gt;Koniec),"",0))</f>
        <v>n/d</v>
      </c>
      <c r="Z99" s="405" t="str">
        <f ca="1">IF(AND(Z$13&gt;=Poczatek,Z$13&lt;=Koniec),IFERROR(IRR($K$95:Z95),"n/d"),IF(OR(Z$13&lt;Poczatek,Z$13&gt;Koniec),"",0))</f>
        <v>n/d</v>
      </c>
      <c r="AA99" s="405" t="str">
        <f ca="1">IF(AND(AA$13&gt;=Poczatek,AA$13&lt;=Koniec),IFERROR(IRR($K$95:AA95),"n/d"),IF(OR(AA$13&lt;Poczatek,AA$13&gt;Koniec),"",0))</f>
        <v>n/d</v>
      </c>
      <c r="AB99" s="405" t="str">
        <f ca="1">IF(AND(AB$13&gt;=Poczatek,AB$13&lt;=Koniec),IFERROR(IRR($K$95:AB95),"n/d"),IF(OR(AB$13&lt;Poczatek,AB$13&gt;Koniec),"",0))</f>
        <v>n/d</v>
      </c>
      <c r="AC99" s="405" t="str">
        <f ca="1">IF(AND(AC$13&gt;=Poczatek,AC$13&lt;=Koniec),IFERROR(IRR($K$95:AC95),"n/d"),IF(OR(AC$13&lt;Poczatek,AC$13&gt;Koniec),"",0))</f>
        <v>n/d</v>
      </c>
      <c r="AD99" s="405" t="str">
        <f ca="1">IF(AND(AD$13&gt;=Poczatek,AD$13&lt;=Koniec),IFERROR(IRR($K$95:AD95),"n/d"),IF(OR(AD$13&lt;Poczatek,AD$13&gt;Koniec),"",0))</f>
        <v>n/d</v>
      </c>
      <c r="AE99" s="405" t="str">
        <f ca="1">IF(AND(AE$13&gt;=Poczatek,AE$13&lt;=Koniec),IFERROR(IRR($K$95:AE95),"n/d"),IF(OR(AE$13&lt;Poczatek,AE$13&gt;Koniec),"",0))</f>
        <v>n/d</v>
      </c>
    </row>
    <row r="100" spans="1:37"/>
    <row r="101" spans="1:37"/>
    <row r="102" spans="1:37" ht="14.5">
      <c r="A102" s="1"/>
      <c r="B102" s="621" t="s">
        <v>39</v>
      </c>
      <c r="C102" s="622"/>
      <c r="D102" s="622"/>
      <c r="E102" s="622"/>
      <c r="F102" s="622"/>
      <c r="G102" s="622"/>
      <c r="H102" s="622"/>
      <c r="I102" s="622"/>
      <c r="J102" s="622"/>
      <c r="K102" s="622"/>
      <c r="L102" s="622"/>
      <c r="M102" s="622"/>
      <c r="N102" s="622"/>
      <c r="O102" s="622"/>
      <c r="P102" s="622"/>
      <c r="Q102" s="622"/>
      <c r="R102" s="622"/>
      <c r="S102" s="622"/>
      <c r="T102" s="622"/>
      <c r="U102" s="622"/>
      <c r="V102" s="622"/>
      <c r="W102" s="622"/>
      <c r="X102" s="622"/>
      <c r="Y102" s="622"/>
      <c r="Z102" s="622"/>
      <c r="AA102" s="622"/>
      <c r="AB102" s="622"/>
      <c r="AC102" s="622"/>
      <c r="AD102" s="622"/>
      <c r="AE102" s="622"/>
      <c r="AF102"/>
      <c r="AG102"/>
      <c r="AH102"/>
      <c r="AI102"/>
      <c r="AJ102"/>
      <c r="AK102"/>
    </row>
    <row r="103" spans="1:37" ht="4" customHeight="1">
      <c r="A103" s="1"/>
      <c r="AF103"/>
      <c r="AG103"/>
      <c r="AH103"/>
      <c r="AI103"/>
      <c r="AJ103"/>
      <c r="AK103"/>
    </row>
    <row r="104" spans="1:37" ht="15" customHeight="1">
      <c r="A104" s="1"/>
      <c r="B104" s="616" t="str">
        <f>IF(Okres_Prognozy&gt;10,"Uwaga! Okres prognozy przekracza 10 lat. Należy uzasadnić przyjęty okres prognozy","")</f>
        <v/>
      </c>
      <c r="AF104"/>
      <c r="AG104"/>
      <c r="AH104"/>
      <c r="AI104"/>
      <c r="AJ104"/>
      <c r="AK104"/>
    </row>
    <row r="105" spans="1:37" ht="4" customHeight="1">
      <c r="A105" s="1"/>
      <c r="AF105"/>
      <c r="AG105"/>
      <c r="AH105"/>
      <c r="AI105"/>
      <c r="AJ105"/>
      <c r="AK105"/>
    </row>
    <row r="106" spans="1:37" ht="409.5" customHeight="1">
      <c r="A106" s="1"/>
      <c r="B106" s="709"/>
      <c r="C106" s="709"/>
      <c r="D106" s="709"/>
      <c r="E106" s="709"/>
      <c r="F106" s="709"/>
      <c r="G106" s="709"/>
      <c r="H106" s="709"/>
      <c r="I106" s="709"/>
      <c r="J106" s="709"/>
      <c r="K106" s="709"/>
      <c r="L106" s="709"/>
      <c r="M106" s="709"/>
      <c r="N106" s="709"/>
      <c r="O106" s="709"/>
      <c r="P106" s="709"/>
      <c r="Q106" s="709"/>
      <c r="R106" s="709"/>
      <c r="S106" s="709"/>
      <c r="T106" s="709"/>
      <c r="U106" s="709"/>
      <c r="V106" s="709"/>
      <c r="W106" s="709"/>
      <c r="X106" s="709"/>
      <c r="Y106" s="709"/>
      <c r="Z106" s="709"/>
      <c r="AA106" s="709"/>
      <c r="AB106" s="709"/>
      <c r="AC106" s="709"/>
      <c r="AD106" s="709"/>
      <c r="AE106" s="709"/>
      <c r="AF106"/>
      <c r="AG106"/>
      <c r="AH106"/>
      <c r="AI106"/>
      <c r="AJ106"/>
      <c r="AK106"/>
    </row>
    <row r="107" spans="1:37" ht="409.5" customHeight="1">
      <c r="A107" s="1"/>
      <c r="B107" s="710"/>
      <c r="C107" s="710"/>
      <c r="D107" s="710"/>
      <c r="E107" s="710"/>
      <c r="F107" s="710"/>
      <c r="G107" s="710"/>
      <c r="H107" s="710"/>
      <c r="I107" s="710"/>
      <c r="J107" s="710"/>
      <c r="K107" s="710"/>
      <c r="L107" s="710"/>
      <c r="M107" s="710"/>
      <c r="N107" s="710"/>
      <c r="O107" s="710"/>
      <c r="P107" s="710"/>
      <c r="Q107" s="710"/>
      <c r="R107" s="710"/>
      <c r="S107" s="710"/>
      <c r="T107" s="710"/>
      <c r="U107" s="710"/>
      <c r="V107" s="710"/>
      <c r="W107" s="710"/>
      <c r="X107" s="710"/>
      <c r="Y107" s="710"/>
      <c r="Z107" s="710"/>
      <c r="AA107" s="710"/>
      <c r="AB107" s="710"/>
      <c r="AC107" s="710"/>
      <c r="AD107" s="710"/>
      <c r="AE107" s="710"/>
      <c r="AF107"/>
      <c r="AG107"/>
      <c r="AH107"/>
      <c r="AI107"/>
      <c r="AJ107"/>
      <c r="AK107"/>
    </row>
    <row r="108" spans="1:37"/>
    <row r="120" spans="2:31" hidden="1">
      <c r="B120" s="1" t="s">
        <v>739</v>
      </c>
      <c r="K120" s="506" cm="1">
        <f t="array" ref="K120">IF(K$13&lt;=Koniec,SUMPRODUCT(('Koszty operacyjne'!$K$114:$AE$114=K$13)*ISNUMBER(MATCH(ko_zme_pr,moduly_pr,0))*ISNUMBER(MATCH(ko_zme_kw,tak,0)),ko_zme),0)</f>
        <v>0</v>
      </c>
      <c r="L120" s="506" cm="1">
        <f t="array" ref="L120">IF(L$13&lt;=Koniec,SUMPRODUCT(('Koszty operacyjne'!$K$114:$AE$114=L$13)*ISNUMBER(MATCH(ko_zme_pr,moduly_pr,0))*ISNUMBER(MATCH(ko_zme_kw,tak,0)),ko_zme),0)</f>
        <v>0</v>
      </c>
      <c r="M120" s="506" cm="1">
        <f t="array" ref="M120">IF(M$13&lt;=Koniec,SUMPRODUCT(('Koszty operacyjne'!$K$114:$AE$114=M$13)*ISNUMBER(MATCH(ko_zme_pr,moduly_pr,0))*ISNUMBER(MATCH(ko_zme_kw,tak,0)),ko_zme),0)</f>
        <v>0</v>
      </c>
      <c r="N120" s="506" cm="1">
        <f t="array" ref="N120">IF(N$13&lt;=Koniec,SUMPRODUCT(('Koszty operacyjne'!$K$114:$AE$114=N$13)*ISNUMBER(MATCH(ko_zme_pr,moduly_pr,0))*ISNUMBER(MATCH(ko_zme_kw,tak,0)),ko_zme),0)</f>
        <v>0</v>
      </c>
      <c r="O120" s="506" cm="1">
        <f t="array" ref="O120">IF(O$13&lt;=Koniec,SUMPRODUCT(('Koszty operacyjne'!$K$114:$AE$114=O$13)*ISNUMBER(MATCH(ko_zme_pr,moduly_pr,0))*ISNUMBER(MATCH(ko_zme_kw,tak,0)),ko_zme),0)</f>
        <v>0</v>
      </c>
      <c r="P120" s="506" cm="1">
        <f t="array" ref="P120">IF(P$13&lt;=Koniec,SUMPRODUCT(('Koszty operacyjne'!$K$114:$AE$114=P$13)*ISNUMBER(MATCH(ko_zme_pr,moduly_pr,0))*ISNUMBER(MATCH(ko_zme_kw,tak,0)),ko_zme),0)</f>
        <v>0</v>
      </c>
      <c r="Q120" s="506" cm="1">
        <f t="array" ref="Q120">IF(Q$13&lt;=Koniec,SUMPRODUCT(('Koszty operacyjne'!$K$114:$AE$114=Q$13)*ISNUMBER(MATCH(ko_zme_pr,moduly_pr,0))*ISNUMBER(MATCH(ko_zme_kw,tak,0)),ko_zme),0)</f>
        <v>0</v>
      </c>
      <c r="R120" s="506" cm="1">
        <f t="array" ref="R120">IF(R$13&lt;=Koniec,SUMPRODUCT(('Koszty operacyjne'!$K$114:$AE$114=R$13)*ISNUMBER(MATCH(ko_zme_pr,moduly_pr,0))*ISNUMBER(MATCH(ko_zme_kw,tak,0)),ko_zme),0)</f>
        <v>0</v>
      </c>
      <c r="S120" s="506" cm="1">
        <f t="array" ref="S120">IF(S$13&lt;=Koniec,SUMPRODUCT(('Koszty operacyjne'!$K$114:$AE$114=S$13)*ISNUMBER(MATCH(ko_zme_pr,moduly_pr,0))*ISNUMBER(MATCH(ko_zme_kw,tak,0)),ko_zme),0)</f>
        <v>0</v>
      </c>
      <c r="T120" s="506" cm="1">
        <f t="array" ref="T120">IF(T$13&lt;=Koniec,SUMPRODUCT(('Koszty operacyjne'!$K$114:$AE$114=T$13)*ISNUMBER(MATCH(ko_zme_pr,moduly_pr,0))*ISNUMBER(MATCH(ko_zme_kw,tak,0)),ko_zme),0)</f>
        <v>0</v>
      </c>
      <c r="U120" s="506" cm="1">
        <f t="array" ref="U120">IF(U$13&lt;=Koniec,SUMPRODUCT(('Koszty operacyjne'!$K$114:$AE$114=U$13)*ISNUMBER(MATCH(ko_zme_pr,moduly_pr,0))*ISNUMBER(MATCH(ko_zme_kw,tak,0)),ko_zme),0)</f>
        <v>0</v>
      </c>
      <c r="V120" s="506" cm="1">
        <f t="array" ref="V120">IF(V$13&lt;=Koniec,SUMPRODUCT(('Koszty operacyjne'!$K$114:$AE$114=V$13)*ISNUMBER(MATCH(ko_zme_pr,moduly_pr,0))*ISNUMBER(MATCH(ko_zme_kw,tak,0)),ko_zme),0)</f>
        <v>0</v>
      </c>
      <c r="W120" s="506" cm="1">
        <f t="array" ref="W120">IF(W$13&lt;=Koniec,SUMPRODUCT(('Koszty operacyjne'!$K$114:$AE$114=W$13)*ISNUMBER(MATCH(ko_zme_pr,moduly_pr,0))*ISNUMBER(MATCH(ko_zme_kw,tak,0)),ko_zme),0)</f>
        <v>0</v>
      </c>
      <c r="X120" s="506" cm="1">
        <f t="array" ref="X120">IF(X$13&lt;=Koniec,SUMPRODUCT(('Koszty operacyjne'!$K$114:$AE$114=X$13)*ISNUMBER(MATCH(ko_zme_pr,moduly_pr,0))*ISNUMBER(MATCH(ko_zme_kw,tak,0)),ko_zme),0)</f>
        <v>0</v>
      </c>
      <c r="Y120" s="506" cm="1">
        <f t="array" ref="Y120">IF(Y$13&lt;=Koniec,SUMPRODUCT(('Koszty operacyjne'!$K$114:$AE$114=Y$13)*ISNUMBER(MATCH(ko_zme_pr,moduly_pr,0))*ISNUMBER(MATCH(ko_zme_kw,tak,0)),ko_zme),0)</f>
        <v>0</v>
      </c>
      <c r="Z120" s="506" cm="1">
        <f t="array" ref="Z120">IF(Z$13&lt;=Koniec,SUMPRODUCT(('Koszty operacyjne'!$K$114:$AE$114=Z$13)*ISNUMBER(MATCH(ko_zme_pr,moduly_pr,0))*ISNUMBER(MATCH(ko_zme_kw,tak,0)),ko_zme),0)</f>
        <v>0</v>
      </c>
      <c r="AA120" s="506" cm="1">
        <f t="array" ref="AA120">IF(AA$13&lt;=Koniec,SUMPRODUCT(('Koszty operacyjne'!$K$114:$AE$114=AA$13)*ISNUMBER(MATCH(ko_zme_pr,moduly_pr,0))*ISNUMBER(MATCH(ko_zme_kw,tak,0)),ko_zme),0)</f>
        <v>0</v>
      </c>
      <c r="AB120" s="506" cm="1">
        <f t="array" ref="AB120">IF(AB$13&lt;=Koniec,SUMPRODUCT(('Koszty operacyjne'!$K$114:$AE$114=AB$13)*ISNUMBER(MATCH(ko_zme_pr,moduly_pr,0))*ISNUMBER(MATCH(ko_zme_kw,tak,0)),ko_zme),0)</f>
        <v>0</v>
      </c>
      <c r="AC120" s="506" cm="1">
        <f t="array" ref="AC120">IF(AC$13&lt;=Koniec,SUMPRODUCT(('Koszty operacyjne'!$K$114:$AE$114=AC$13)*ISNUMBER(MATCH(ko_zme_pr,moduly_pr,0))*ISNUMBER(MATCH(ko_zme_kw,tak,0)),ko_zme),0)</f>
        <v>0</v>
      </c>
      <c r="AD120" s="506" cm="1">
        <f t="array" ref="AD120">IF(AD$13&lt;=Koniec,SUMPRODUCT(('Koszty operacyjne'!$K$114:$AE$114=AD$13)*ISNUMBER(MATCH(ko_zme_pr,moduly_pr,0))*ISNUMBER(MATCH(ko_zme_kw,tak,0)),ko_zme),0)</f>
        <v>0</v>
      </c>
      <c r="AE120" s="506" cm="1">
        <f t="array" ref="AE120">IF(AE$13&lt;=Koniec,SUMPRODUCT(('Koszty operacyjne'!$K$114:$AE$114=AE$13)*ISNUMBER(MATCH(ko_zme_pr,moduly_pr,0))*ISNUMBER(MATCH(ko_zme_kw,tak,0)),ko_zme),0)</f>
        <v>0</v>
      </c>
    </row>
    <row r="121" spans="2:31" hidden="1">
      <c r="K121" s="33" cm="1">
        <f t="array" ref="K121">IF(K$13&lt;=Koniec,SUMPRODUCT(('Koszty operacyjne'!$K$114:$AE$114=K$13)*ISNUMBER(MATCH(ko_uoe_pr,moduly_pr,0))*ISNUMBER(MATCH(ko_uoe_kw,tak,0)),ko_uoe),0)</f>
        <v>0</v>
      </c>
      <c r="L121" s="33" cm="1">
        <f t="array" ref="L121">IF(L$13&lt;=Koniec,SUMPRODUCT(('Koszty operacyjne'!$K$114:$AE$114=L$13)*ISNUMBER(MATCH(ko_uoe_pr,moduly_pr,0))*ISNUMBER(MATCH(ko_uoe_kw,tak,0)),ko_uoe),0)</f>
        <v>0</v>
      </c>
      <c r="M121" s="33" cm="1">
        <f t="array" ref="M121">IF(M$13&lt;=Koniec,SUMPRODUCT(('Koszty operacyjne'!$K$114:$AE$114=M$13)*ISNUMBER(MATCH(ko_uoe_pr,moduly_pr,0))*ISNUMBER(MATCH(ko_uoe_kw,tak,0)),ko_uoe),0)</f>
        <v>0</v>
      </c>
      <c r="N121" s="33" cm="1">
        <f t="array" ref="N121">IF(N$13&lt;=Koniec,SUMPRODUCT(('Koszty operacyjne'!$K$114:$AE$114=N$13)*ISNUMBER(MATCH(ko_uoe_pr,moduly_pr,0))*ISNUMBER(MATCH(ko_uoe_kw,tak,0)),ko_uoe),0)</f>
        <v>0</v>
      </c>
      <c r="O121" s="33" cm="1">
        <f t="array" ref="O121">IF(O$13&lt;=Koniec,SUMPRODUCT(('Koszty operacyjne'!$K$114:$AE$114=O$13)*ISNUMBER(MATCH(ko_uoe_pr,moduly_pr,0))*ISNUMBER(MATCH(ko_uoe_kw,tak,0)),ko_uoe),0)</f>
        <v>0</v>
      </c>
      <c r="P121" s="33" cm="1">
        <f t="array" ref="P121">IF(P$13&lt;=Koniec,SUMPRODUCT(('Koszty operacyjne'!$K$114:$AE$114=P$13)*ISNUMBER(MATCH(ko_uoe_pr,moduly_pr,0))*ISNUMBER(MATCH(ko_uoe_kw,tak,0)),ko_uoe),0)</f>
        <v>0</v>
      </c>
      <c r="Q121" s="33" cm="1">
        <f t="array" ref="Q121">IF(Q$13&lt;=Koniec,SUMPRODUCT(('Koszty operacyjne'!$K$114:$AE$114=Q$13)*ISNUMBER(MATCH(ko_uoe_pr,moduly_pr,0))*ISNUMBER(MATCH(ko_uoe_kw,tak,0)),ko_uoe),0)</f>
        <v>0</v>
      </c>
      <c r="R121" s="33" cm="1">
        <f t="array" ref="R121">IF(R$13&lt;=Koniec,SUMPRODUCT(('Koszty operacyjne'!$K$114:$AE$114=R$13)*ISNUMBER(MATCH(ko_uoe_pr,moduly_pr,0))*ISNUMBER(MATCH(ko_uoe_kw,tak,0)),ko_uoe),0)</f>
        <v>0</v>
      </c>
      <c r="S121" s="33" cm="1">
        <f t="array" ref="S121">IF(S$13&lt;=Koniec,SUMPRODUCT(('Koszty operacyjne'!$K$114:$AE$114=S$13)*ISNUMBER(MATCH(ko_uoe_pr,moduly_pr,0))*ISNUMBER(MATCH(ko_uoe_kw,tak,0)),ko_uoe),0)</f>
        <v>0</v>
      </c>
      <c r="T121" s="33" cm="1">
        <f t="array" ref="T121">IF(T$13&lt;=Koniec,SUMPRODUCT(('Koszty operacyjne'!$K$114:$AE$114=T$13)*ISNUMBER(MATCH(ko_uoe_pr,moduly_pr,0))*ISNUMBER(MATCH(ko_uoe_kw,tak,0)),ko_uoe),0)</f>
        <v>0</v>
      </c>
      <c r="U121" s="33" cm="1">
        <f t="array" ref="U121">IF(U$13&lt;=Koniec,SUMPRODUCT(('Koszty operacyjne'!$K$114:$AE$114=U$13)*ISNUMBER(MATCH(ko_uoe_pr,moduly_pr,0))*ISNUMBER(MATCH(ko_uoe_kw,tak,0)),ko_uoe),0)</f>
        <v>0</v>
      </c>
      <c r="V121" s="33" cm="1">
        <f t="array" ref="V121">IF(V$13&lt;=Koniec,SUMPRODUCT(('Koszty operacyjne'!$K$114:$AE$114=V$13)*ISNUMBER(MATCH(ko_uoe_pr,moduly_pr,0))*ISNUMBER(MATCH(ko_uoe_kw,tak,0)),ko_uoe),0)</f>
        <v>0</v>
      </c>
      <c r="W121" s="33" cm="1">
        <f t="array" ref="W121">IF(W$13&lt;=Koniec,SUMPRODUCT(('Koszty operacyjne'!$K$114:$AE$114=W$13)*ISNUMBER(MATCH(ko_uoe_pr,moduly_pr,0))*ISNUMBER(MATCH(ko_uoe_kw,tak,0)),ko_uoe),0)</f>
        <v>0</v>
      </c>
      <c r="X121" s="33" cm="1">
        <f t="array" ref="X121">IF(X$13&lt;=Koniec,SUMPRODUCT(('Koszty operacyjne'!$K$114:$AE$114=X$13)*ISNUMBER(MATCH(ko_uoe_pr,moduly_pr,0))*ISNUMBER(MATCH(ko_uoe_kw,tak,0)),ko_uoe),0)</f>
        <v>0</v>
      </c>
      <c r="Y121" s="33" cm="1">
        <f t="array" ref="Y121">IF(Y$13&lt;=Koniec,SUMPRODUCT(('Koszty operacyjne'!$K$114:$AE$114=Y$13)*ISNUMBER(MATCH(ko_uoe_pr,moduly_pr,0))*ISNUMBER(MATCH(ko_uoe_kw,tak,0)),ko_uoe),0)</f>
        <v>0</v>
      </c>
      <c r="Z121" s="33" cm="1">
        <f t="array" ref="Z121">IF(Z$13&lt;=Koniec,SUMPRODUCT(('Koszty operacyjne'!$K$114:$AE$114=Z$13)*ISNUMBER(MATCH(ko_uoe_pr,moduly_pr,0))*ISNUMBER(MATCH(ko_uoe_kw,tak,0)),ko_uoe),0)</f>
        <v>0</v>
      </c>
      <c r="AA121" s="33" cm="1">
        <f t="array" ref="AA121">IF(AA$13&lt;=Koniec,SUMPRODUCT(('Koszty operacyjne'!$K$114:$AE$114=AA$13)*ISNUMBER(MATCH(ko_uoe_pr,moduly_pr,0))*ISNUMBER(MATCH(ko_uoe_kw,tak,0)),ko_uoe),0)</f>
        <v>0</v>
      </c>
      <c r="AB121" s="33" cm="1">
        <f t="array" ref="AB121">IF(AB$13&lt;=Koniec,SUMPRODUCT(('Koszty operacyjne'!$K$114:$AE$114=AB$13)*ISNUMBER(MATCH(ko_uoe_pr,moduly_pr,0))*ISNUMBER(MATCH(ko_uoe_kw,tak,0)),ko_uoe),0)</f>
        <v>0</v>
      </c>
      <c r="AC121" s="33" cm="1">
        <f t="array" ref="AC121">IF(AC$13&lt;=Koniec,SUMPRODUCT(('Koszty operacyjne'!$K$114:$AE$114=AC$13)*ISNUMBER(MATCH(ko_uoe_pr,moduly_pr,0))*ISNUMBER(MATCH(ko_uoe_kw,tak,0)),ko_uoe),0)</f>
        <v>0</v>
      </c>
      <c r="AD121" s="33" cm="1">
        <f t="array" ref="AD121">IF(AD$13&lt;=Koniec,SUMPRODUCT(('Koszty operacyjne'!$K$114:$AE$114=AD$13)*ISNUMBER(MATCH(ko_uoe_pr,moduly_pr,0))*ISNUMBER(MATCH(ko_uoe_kw,tak,0)),ko_uoe),0)</f>
        <v>0</v>
      </c>
      <c r="AE121" s="33" cm="1">
        <f t="array" ref="AE121">IF(AE$13&lt;=Koniec,SUMPRODUCT(('Koszty operacyjne'!$K$114:$AE$114=AE$13)*ISNUMBER(MATCH(ko_uoe_pr,moduly_pr,0))*ISNUMBER(MATCH(ko_uoe_kw,tak,0)),ko_uoe),0)</f>
        <v>0</v>
      </c>
    </row>
    <row r="122" spans="2:31" hidden="1">
      <c r="K122" s="33" cm="1">
        <f t="array" ref="K122">IF(K$13&lt;=Koniec,SUMPRODUCT(('Koszty operacyjne'!$K$114:$AE$114=K$13)*ISNUMBER(MATCH(ko_pio_pr,moduly_pr,0))*ISNUMBER(MATCH(ko_pio_kw,tak,0)),ko_pio),0)</f>
        <v>0</v>
      </c>
      <c r="L122" s="33" cm="1">
        <f t="array" ref="L122">IF(L$13&lt;=Koniec,SUMPRODUCT(('Koszty operacyjne'!$K$114:$AE$114=L$13)*ISNUMBER(MATCH(ko_pio_pr,moduly_pr,0))*ISNUMBER(MATCH(ko_pio_kw,tak,0)),ko_pio),0)</f>
        <v>0</v>
      </c>
      <c r="M122" s="33" cm="1">
        <f t="array" ref="M122">IF(M$13&lt;=Koniec,SUMPRODUCT(('Koszty operacyjne'!$K$114:$AE$114=M$13)*ISNUMBER(MATCH(ko_pio_pr,moduly_pr,0))*ISNUMBER(MATCH(ko_pio_kw,tak,0)),ko_pio),0)</f>
        <v>0</v>
      </c>
      <c r="N122" s="33" cm="1">
        <f t="array" ref="N122">IF(N$13&lt;=Koniec,SUMPRODUCT(('Koszty operacyjne'!$K$114:$AE$114=N$13)*ISNUMBER(MATCH(ko_pio_pr,moduly_pr,0))*ISNUMBER(MATCH(ko_pio_kw,tak,0)),ko_pio),0)</f>
        <v>0</v>
      </c>
      <c r="O122" s="33" cm="1">
        <f t="array" ref="O122">IF(O$13&lt;=Koniec,SUMPRODUCT(('Koszty operacyjne'!$K$114:$AE$114=O$13)*ISNUMBER(MATCH(ko_pio_pr,moduly_pr,0))*ISNUMBER(MATCH(ko_pio_kw,tak,0)),ko_pio),0)</f>
        <v>0</v>
      </c>
      <c r="P122" s="33" cm="1">
        <f t="array" ref="P122">IF(P$13&lt;=Koniec,SUMPRODUCT(('Koszty operacyjne'!$K$114:$AE$114=P$13)*ISNUMBER(MATCH(ko_pio_pr,moduly_pr,0))*ISNUMBER(MATCH(ko_pio_kw,tak,0)),ko_pio),0)</f>
        <v>0</v>
      </c>
      <c r="Q122" s="33" cm="1">
        <f t="array" ref="Q122">IF(Q$13&lt;=Koniec,SUMPRODUCT(('Koszty operacyjne'!$K$114:$AE$114=Q$13)*ISNUMBER(MATCH(ko_pio_pr,moduly_pr,0))*ISNUMBER(MATCH(ko_pio_kw,tak,0)),ko_pio),0)</f>
        <v>0</v>
      </c>
      <c r="R122" s="33" cm="1">
        <f t="array" ref="R122">IF(R$13&lt;=Koniec,SUMPRODUCT(('Koszty operacyjne'!$K$114:$AE$114=R$13)*ISNUMBER(MATCH(ko_pio_pr,moduly_pr,0))*ISNUMBER(MATCH(ko_pio_kw,tak,0)),ko_pio),0)</f>
        <v>0</v>
      </c>
      <c r="S122" s="33" cm="1">
        <f t="array" ref="S122">IF(S$13&lt;=Koniec,SUMPRODUCT(('Koszty operacyjne'!$K$114:$AE$114=S$13)*ISNUMBER(MATCH(ko_pio_pr,moduly_pr,0))*ISNUMBER(MATCH(ko_pio_kw,tak,0)),ko_pio),0)</f>
        <v>0</v>
      </c>
      <c r="T122" s="33" cm="1">
        <f t="array" ref="T122">IF(T$13&lt;=Koniec,SUMPRODUCT(('Koszty operacyjne'!$K$114:$AE$114=T$13)*ISNUMBER(MATCH(ko_pio_pr,moduly_pr,0))*ISNUMBER(MATCH(ko_pio_kw,tak,0)),ko_pio),0)</f>
        <v>0</v>
      </c>
      <c r="U122" s="33" cm="1">
        <f t="array" ref="U122">IF(U$13&lt;=Koniec,SUMPRODUCT(('Koszty operacyjne'!$K$114:$AE$114=U$13)*ISNUMBER(MATCH(ko_pio_pr,moduly_pr,0))*ISNUMBER(MATCH(ko_pio_kw,tak,0)),ko_pio),0)</f>
        <v>0</v>
      </c>
      <c r="V122" s="33" cm="1">
        <f t="array" ref="V122">IF(V$13&lt;=Koniec,SUMPRODUCT(('Koszty operacyjne'!$K$114:$AE$114=V$13)*ISNUMBER(MATCH(ko_pio_pr,moduly_pr,0))*ISNUMBER(MATCH(ko_pio_kw,tak,0)),ko_pio),0)</f>
        <v>0</v>
      </c>
      <c r="W122" s="33" cm="1">
        <f t="array" ref="W122">IF(W$13&lt;=Koniec,SUMPRODUCT(('Koszty operacyjne'!$K$114:$AE$114=W$13)*ISNUMBER(MATCH(ko_pio_pr,moduly_pr,0))*ISNUMBER(MATCH(ko_pio_kw,tak,0)),ko_pio),0)</f>
        <v>0</v>
      </c>
      <c r="X122" s="33" cm="1">
        <f t="array" ref="X122">IF(X$13&lt;=Koniec,SUMPRODUCT(('Koszty operacyjne'!$K$114:$AE$114=X$13)*ISNUMBER(MATCH(ko_pio_pr,moduly_pr,0))*ISNUMBER(MATCH(ko_pio_kw,tak,0)),ko_pio),0)</f>
        <v>0</v>
      </c>
      <c r="Y122" s="33" cm="1">
        <f t="array" ref="Y122">IF(Y$13&lt;=Koniec,SUMPRODUCT(('Koszty operacyjne'!$K$114:$AE$114=Y$13)*ISNUMBER(MATCH(ko_pio_pr,moduly_pr,0))*ISNUMBER(MATCH(ko_pio_kw,tak,0)),ko_pio),0)</f>
        <v>0</v>
      </c>
      <c r="Z122" s="33" cm="1">
        <f t="array" ref="Z122">IF(Z$13&lt;=Koniec,SUMPRODUCT(('Koszty operacyjne'!$K$114:$AE$114=Z$13)*ISNUMBER(MATCH(ko_pio_pr,moduly_pr,0))*ISNUMBER(MATCH(ko_pio_kw,tak,0)),ko_pio),0)</f>
        <v>0</v>
      </c>
      <c r="AA122" s="33" cm="1">
        <f t="array" ref="AA122">IF(AA$13&lt;=Koniec,SUMPRODUCT(('Koszty operacyjne'!$K$114:$AE$114=AA$13)*ISNUMBER(MATCH(ko_pio_pr,moduly_pr,0))*ISNUMBER(MATCH(ko_pio_kw,tak,0)),ko_pio),0)</f>
        <v>0</v>
      </c>
      <c r="AB122" s="33" cm="1">
        <f t="array" ref="AB122">IF(AB$13&lt;=Koniec,SUMPRODUCT(('Koszty operacyjne'!$K$114:$AE$114=AB$13)*ISNUMBER(MATCH(ko_pio_pr,moduly_pr,0))*ISNUMBER(MATCH(ko_pio_kw,tak,0)),ko_pio),0)</f>
        <v>0</v>
      </c>
      <c r="AC122" s="33" cm="1">
        <f t="array" ref="AC122">IF(AC$13&lt;=Koniec,SUMPRODUCT(('Koszty operacyjne'!$K$114:$AE$114=AC$13)*ISNUMBER(MATCH(ko_pio_pr,moduly_pr,0))*ISNUMBER(MATCH(ko_pio_kw,tak,0)),ko_pio),0)</f>
        <v>0</v>
      </c>
      <c r="AD122" s="33" cm="1">
        <f t="array" ref="AD122">IF(AD$13&lt;=Koniec,SUMPRODUCT(('Koszty operacyjne'!$K$114:$AE$114=AD$13)*ISNUMBER(MATCH(ko_pio_pr,moduly_pr,0))*ISNUMBER(MATCH(ko_pio_kw,tak,0)),ko_pio),0)</f>
        <v>0</v>
      </c>
      <c r="AE122" s="33" cm="1">
        <f t="array" ref="AE122">IF(AE$13&lt;=Koniec,SUMPRODUCT(('Koszty operacyjne'!$K$114:$AE$114=AE$13)*ISNUMBER(MATCH(ko_pio_pr,moduly_pr,0))*ISNUMBER(MATCH(ko_pio_kw,tak,0)),ko_pio),0)</f>
        <v>0</v>
      </c>
    </row>
    <row r="123" spans="2:31" hidden="1">
      <c r="K123" s="33" cm="1">
        <f t="array" ref="K123">IF(K$13&lt;=Koniec,SUMPRODUCT(('Koszty operacyjne'!$K$114:$AE$114=K$13)*ISNUMBER(MATCH(ko_wyn_pr,moduly_pr,0))*ISNUMBER(MATCH(ko_wyn_kw,tak,0)),ko_wyn),0)</f>
        <v>0</v>
      </c>
      <c r="L123" s="33" cm="1">
        <f t="array" ref="L123">IF(L$13&lt;=Koniec,SUMPRODUCT(('Koszty operacyjne'!$K$114:$AE$114=L$13)*ISNUMBER(MATCH(ko_wyn_pr,moduly_pr,0))*ISNUMBER(MATCH(ko_wyn_kw,tak,0)),ko_wyn),0)</f>
        <v>0</v>
      </c>
      <c r="M123" s="33" cm="1">
        <f t="array" ref="M123">IF(M$13&lt;=Koniec,SUMPRODUCT(('Koszty operacyjne'!$K$114:$AE$114=M$13)*ISNUMBER(MATCH(ko_wyn_pr,moduly_pr,0))*ISNUMBER(MATCH(ko_wyn_kw,tak,0)),ko_wyn),0)</f>
        <v>0</v>
      </c>
      <c r="N123" s="33" cm="1">
        <f t="array" ref="N123">IF(N$13&lt;=Koniec,SUMPRODUCT(('Koszty operacyjne'!$K$114:$AE$114=N$13)*ISNUMBER(MATCH(ko_wyn_pr,moduly_pr,0))*ISNUMBER(MATCH(ko_wyn_kw,tak,0)),ko_wyn),0)</f>
        <v>0</v>
      </c>
      <c r="O123" s="33" cm="1">
        <f t="array" ref="O123">IF(O$13&lt;=Koniec,SUMPRODUCT(('Koszty operacyjne'!$K$114:$AE$114=O$13)*ISNUMBER(MATCH(ko_wyn_pr,moduly_pr,0))*ISNUMBER(MATCH(ko_wyn_kw,tak,0)),ko_wyn),0)</f>
        <v>0</v>
      </c>
      <c r="P123" s="33" cm="1">
        <f t="array" ref="P123">IF(P$13&lt;=Koniec,SUMPRODUCT(('Koszty operacyjne'!$K$114:$AE$114=P$13)*ISNUMBER(MATCH(ko_wyn_pr,moduly_pr,0))*ISNUMBER(MATCH(ko_wyn_kw,tak,0)),ko_wyn),0)</f>
        <v>0</v>
      </c>
      <c r="Q123" s="33" cm="1">
        <f t="array" ref="Q123">IF(Q$13&lt;=Koniec,SUMPRODUCT(('Koszty operacyjne'!$K$114:$AE$114=Q$13)*ISNUMBER(MATCH(ko_wyn_pr,moduly_pr,0))*ISNUMBER(MATCH(ko_wyn_kw,tak,0)),ko_wyn),0)</f>
        <v>0</v>
      </c>
      <c r="R123" s="33" cm="1">
        <f t="array" ref="R123">IF(R$13&lt;=Koniec,SUMPRODUCT(('Koszty operacyjne'!$K$114:$AE$114=R$13)*ISNUMBER(MATCH(ko_wyn_pr,moduly_pr,0))*ISNUMBER(MATCH(ko_wyn_kw,tak,0)),ko_wyn),0)</f>
        <v>0</v>
      </c>
      <c r="S123" s="33" cm="1">
        <f t="array" ref="S123">IF(S$13&lt;=Koniec,SUMPRODUCT(('Koszty operacyjne'!$K$114:$AE$114=S$13)*ISNUMBER(MATCH(ko_wyn_pr,moduly_pr,0))*ISNUMBER(MATCH(ko_wyn_kw,tak,0)),ko_wyn),0)</f>
        <v>0</v>
      </c>
      <c r="T123" s="33" cm="1">
        <f t="array" ref="T123">IF(T$13&lt;=Koniec,SUMPRODUCT(('Koszty operacyjne'!$K$114:$AE$114=T$13)*ISNUMBER(MATCH(ko_wyn_pr,moduly_pr,0))*ISNUMBER(MATCH(ko_wyn_kw,tak,0)),ko_wyn),0)</f>
        <v>0</v>
      </c>
      <c r="U123" s="33" cm="1">
        <f t="array" ref="U123">IF(U$13&lt;=Koniec,SUMPRODUCT(('Koszty operacyjne'!$K$114:$AE$114=U$13)*ISNUMBER(MATCH(ko_wyn_pr,moduly_pr,0))*ISNUMBER(MATCH(ko_wyn_kw,tak,0)),ko_wyn),0)</f>
        <v>0</v>
      </c>
      <c r="V123" s="33" cm="1">
        <f t="array" ref="V123">IF(V$13&lt;=Koniec,SUMPRODUCT(('Koszty operacyjne'!$K$114:$AE$114=V$13)*ISNUMBER(MATCH(ko_wyn_pr,moduly_pr,0))*ISNUMBER(MATCH(ko_wyn_kw,tak,0)),ko_wyn),0)</f>
        <v>0</v>
      </c>
      <c r="W123" s="33" cm="1">
        <f t="array" ref="W123">IF(W$13&lt;=Koniec,SUMPRODUCT(('Koszty operacyjne'!$K$114:$AE$114=W$13)*ISNUMBER(MATCH(ko_wyn_pr,moduly_pr,0))*ISNUMBER(MATCH(ko_wyn_kw,tak,0)),ko_wyn),0)</f>
        <v>0</v>
      </c>
      <c r="X123" s="33" cm="1">
        <f t="array" ref="X123">IF(X$13&lt;=Koniec,SUMPRODUCT(('Koszty operacyjne'!$K$114:$AE$114=X$13)*ISNUMBER(MATCH(ko_wyn_pr,moduly_pr,0))*ISNUMBER(MATCH(ko_wyn_kw,tak,0)),ko_wyn),0)</f>
        <v>0</v>
      </c>
      <c r="Y123" s="33" cm="1">
        <f t="array" ref="Y123">IF(Y$13&lt;=Koniec,SUMPRODUCT(('Koszty operacyjne'!$K$114:$AE$114=Y$13)*ISNUMBER(MATCH(ko_wyn_pr,moduly_pr,0))*ISNUMBER(MATCH(ko_wyn_kw,tak,0)),ko_wyn),0)</f>
        <v>0</v>
      </c>
      <c r="Z123" s="33" cm="1">
        <f t="array" ref="Z123">IF(Z$13&lt;=Koniec,SUMPRODUCT(('Koszty operacyjne'!$K$114:$AE$114=Z$13)*ISNUMBER(MATCH(ko_wyn_pr,moduly_pr,0))*ISNUMBER(MATCH(ko_wyn_kw,tak,0)),ko_wyn),0)</f>
        <v>0</v>
      </c>
      <c r="AA123" s="33" cm="1">
        <f t="array" ref="AA123">IF(AA$13&lt;=Koniec,SUMPRODUCT(('Koszty operacyjne'!$K$114:$AE$114=AA$13)*ISNUMBER(MATCH(ko_wyn_pr,moduly_pr,0))*ISNUMBER(MATCH(ko_wyn_kw,tak,0)),ko_wyn),0)</f>
        <v>0</v>
      </c>
      <c r="AB123" s="33" cm="1">
        <f t="array" ref="AB123">IF(AB$13&lt;=Koniec,SUMPRODUCT(('Koszty operacyjne'!$K$114:$AE$114=AB$13)*ISNUMBER(MATCH(ko_wyn_pr,moduly_pr,0))*ISNUMBER(MATCH(ko_wyn_kw,tak,0)),ko_wyn),0)</f>
        <v>0</v>
      </c>
      <c r="AC123" s="33" cm="1">
        <f t="array" ref="AC123">IF(AC$13&lt;=Koniec,SUMPRODUCT(('Koszty operacyjne'!$K$114:$AE$114=AC$13)*ISNUMBER(MATCH(ko_wyn_pr,moduly_pr,0))*ISNUMBER(MATCH(ko_wyn_kw,tak,0)),ko_wyn),0)</f>
        <v>0</v>
      </c>
      <c r="AD123" s="33" cm="1">
        <f t="array" ref="AD123">IF(AD$13&lt;=Koniec,SUMPRODUCT(('Koszty operacyjne'!$K$114:$AE$114=AD$13)*ISNUMBER(MATCH(ko_wyn_pr,moduly_pr,0))*ISNUMBER(MATCH(ko_wyn_kw,tak,0)),ko_wyn),0)</f>
        <v>0</v>
      </c>
      <c r="AE123" s="33" cm="1">
        <f t="array" ref="AE123">IF(AE$13&lt;=Koniec,SUMPRODUCT(('Koszty operacyjne'!$K$114:$AE$114=AE$13)*ISNUMBER(MATCH(ko_wyn_pr,moduly_pr,0))*ISNUMBER(MATCH(ko_wyn_kw,tak,0)),ko_wyn),0)</f>
        <v>0</v>
      </c>
    </row>
    <row r="124" spans="2:31" hidden="1">
      <c r="K124" s="33" cm="1">
        <f t="array" ref="K124">IF(K$13&lt;=Koniec,SUMPRODUCT(('Koszty operacyjne'!$K$114:$AE$114=K$13)*ISNUMBER(MATCH(ko_zus_pr,moduly_pr,0))*ISNUMBER(MATCH(ko_zus_kw,tak,0)),ko_zus),0)</f>
        <v>0</v>
      </c>
      <c r="L124" s="33" cm="1">
        <f t="array" ref="L124">IF(L$13&lt;=Koniec,SUMPRODUCT(('Koszty operacyjne'!$K$114:$AE$114=L$13)*ISNUMBER(MATCH(ko_zus_pr,moduly_pr,0))*ISNUMBER(MATCH(ko_zus_kw,tak,0)),ko_zus),0)</f>
        <v>0</v>
      </c>
      <c r="M124" s="33" cm="1">
        <f t="array" ref="M124">IF(M$13&lt;=Koniec,SUMPRODUCT(('Koszty operacyjne'!$K$114:$AE$114=M$13)*ISNUMBER(MATCH(ko_zus_pr,moduly_pr,0))*ISNUMBER(MATCH(ko_zus_kw,tak,0)),ko_zus),0)</f>
        <v>0</v>
      </c>
      <c r="N124" s="33" cm="1">
        <f t="array" ref="N124">IF(N$13&lt;=Koniec,SUMPRODUCT(('Koszty operacyjne'!$K$114:$AE$114=N$13)*ISNUMBER(MATCH(ko_zus_pr,moduly_pr,0))*ISNUMBER(MATCH(ko_zus_kw,tak,0)),ko_zus),0)</f>
        <v>0</v>
      </c>
      <c r="O124" s="33" cm="1">
        <f t="array" ref="O124">IF(O$13&lt;=Koniec,SUMPRODUCT(('Koszty operacyjne'!$K$114:$AE$114=O$13)*ISNUMBER(MATCH(ko_zus_pr,moduly_pr,0))*ISNUMBER(MATCH(ko_zus_kw,tak,0)),ko_zus),0)</f>
        <v>0</v>
      </c>
      <c r="P124" s="33" cm="1">
        <f t="array" ref="P124">IF(P$13&lt;=Koniec,SUMPRODUCT(('Koszty operacyjne'!$K$114:$AE$114=P$13)*ISNUMBER(MATCH(ko_zus_pr,moduly_pr,0))*ISNUMBER(MATCH(ko_zus_kw,tak,0)),ko_zus),0)</f>
        <v>0</v>
      </c>
      <c r="Q124" s="33" cm="1">
        <f t="array" ref="Q124">IF(Q$13&lt;=Koniec,SUMPRODUCT(('Koszty operacyjne'!$K$114:$AE$114=Q$13)*ISNUMBER(MATCH(ko_zus_pr,moduly_pr,0))*ISNUMBER(MATCH(ko_zus_kw,tak,0)),ko_zus),0)</f>
        <v>0</v>
      </c>
      <c r="R124" s="33" cm="1">
        <f t="array" ref="R124">IF(R$13&lt;=Koniec,SUMPRODUCT(('Koszty operacyjne'!$K$114:$AE$114=R$13)*ISNUMBER(MATCH(ko_zus_pr,moduly_pr,0))*ISNUMBER(MATCH(ko_zus_kw,tak,0)),ko_zus),0)</f>
        <v>0</v>
      </c>
      <c r="S124" s="33" cm="1">
        <f t="array" ref="S124">IF(S$13&lt;=Koniec,SUMPRODUCT(('Koszty operacyjne'!$K$114:$AE$114=S$13)*ISNUMBER(MATCH(ko_zus_pr,moduly_pr,0))*ISNUMBER(MATCH(ko_zus_kw,tak,0)),ko_zus),0)</f>
        <v>0</v>
      </c>
      <c r="T124" s="33" cm="1">
        <f t="array" ref="T124">IF(T$13&lt;=Koniec,SUMPRODUCT(('Koszty operacyjne'!$K$114:$AE$114=T$13)*ISNUMBER(MATCH(ko_zus_pr,moduly_pr,0))*ISNUMBER(MATCH(ko_zus_kw,tak,0)),ko_zus),0)</f>
        <v>0</v>
      </c>
      <c r="U124" s="33" cm="1">
        <f t="array" ref="U124">IF(U$13&lt;=Koniec,SUMPRODUCT(('Koszty operacyjne'!$K$114:$AE$114=U$13)*ISNUMBER(MATCH(ko_zus_pr,moduly_pr,0))*ISNUMBER(MATCH(ko_zus_kw,tak,0)),ko_zus),0)</f>
        <v>0</v>
      </c>
      <c r="V124" s="33" cm="1">
        <f t="array" ref="V124">IF(V$13&lt;=Koniec,SUMPRODUCT(('Koszty operacyjne'!$K$114:$AE$114=V$13)*ISNUMBER(MATCH(ko_zus_pr,moduly_pr,0))*ISNUMBER(MATCH(ko_zus_kw,tak,0)),ko_zus),0)</f>
        <v>0</v>
      </c>
      <c r="W124" s="33" cm="1">
        <f t="array" ref="W124">IF(W$13&lt;=Koniec,SUMPRODUCT(('Koszty operacyjne'!$K$114:$AE$114=W$13)*ISNUMBER(MATCH(ko_zus_pr,moduly_pr,0))*ISNUMBER(MATCH(ko_zus_kw,tak,0)),ko_zus),0)</f>
        <v>0</v>
      </c>
      <c r="X124" s="33" cm="1">
        <f t="array" ref="X124">IF(X$13&lt;=Koniec,SUMPRODUCT(('Koszty operacyjne'!$K$114:$AE$114=X$13)*ISNUMBER(MATCH(ko_zus_pr,moduly_pr,0))*ISNUMBER(MATCH(ko_zus_kw,tak,0)),ko_zus),0)</f>
        <v>0</v>
      </c>
      <c r="Y124" s="33" cm="1">
        <f t="array" ref="Y124">IF(Y$13&lt;=Koniec,SUMPRODUCT(('Koszty operacyjne'!$K$114:$AE$114=Y$13)*ISNUMBER(MATCH(ko_zus_pr,moduly_pr,0))*ISNUMBER(MATCH(ko_zus_kw,tak,0)),ko_zus),0)</f>
        <v>0</v>
      </c>
      <c r="Z124" s="33" cm="1">
        <f t="array" ref="Z124">IF(Z$13&lt;=Koniec,SUMPRODUCT(('Koszty operacyjne'!$K$114:$AE$114=Z$13)*ISNUMBER(MATCH(ko_zus_pr,moduly_pr,0))*ISNUMBER(MATCH(ko_zus_kw,tak,0)),ko_zus),0)</f>
        <v>0</v>
      </c>
      <c r="AA124" s="33" cm="1">
        <f t="array" ref="AA124">IF(AA$13&lt;=Koniec,SUMPRODUCT(('Koszty operacyjne'!$K$114:$AE$114=AA$13)*ISNUMBER(MATCH(ko_zus_pr,moduly_pr,0))*ISNUMBER(MATCH(ko_zus_kw,tak,0)),ko_zus),0)</f>
        <v>0</v>
      </c>
      <c r="AB124" s="33" cm="1">
        <f t="array" ref="AB124">IF(AB$13&lt;=Koniec,SUMPRODUCT(('Koszty operacyjne'!$K$114:$AE$114=AB$13)*ISNUMBER(MATCH(ko_zus_pr,moduly_pr,0))*ISNUMBER(MATCH(ko_zus_kw,tak,0)),ko_zus),0)</f>
        <v>0</v>
      </c>
      <c r="AC124" s="33" cm="1">
        <f t="array" ref="AC124">IF(AC$13&lt;=Koniec,SUMPRODUCT(('Koszty operacyjne'!$K$114:$AE$114=AC$13)*ISNUMBER(MATCH(ko_zus_pr,moduly_pr,0))*ISNUMBER(MATCH(ko_zus_kw,tak,0)),ko_zus),0)</f>
        <v>0</v>
      </c>
      <c r="AD124" s="33" cm="1">
        <f t="array" ref="AD124">IF(AD$13&lt;=Koniec,SUMPRODUCT(('Koszty operacyjne'!$K$114:$AE$114=AD$13)*ISNUMBER(MATCH(ko_zus_pr,moduly_pr,0))*ISNUMBER(MATCH(ko_zus_kw,tak,0)),ko_zus),0)</f>
        <v>0</v>
      </c>
      <c r="AE124" s="33" cm="1">
        <f t="array" ref="AE124">IF(AE$13&lt;=Koniec,SUMPRODUCT(('Koszty operacyjne'!$K$114:$AE$114=AE$13)*ISNUMBER(MATCH(ko_zus_pr,moduly_pr,0))*ISNUMBER(MATCH(ko_zus_kw,tak,0)),ko_zus),0)</f>
        <v>0</v>
      </c>
    </row>
    <row r="125" spans="2:31" hidden="1">
      <c r="K125" s="33" cm="1">
        <f t="array" ref="K125">IF(K$13&lt;=Koniec,SUMPRODUCT(('Koszty operacyjne'!$K$114:$AE$114=K$13)*ISNUMBER(MATCH(ko_pkr_pr,moduly_pr,0))*ISNUMBER(MATCH(ko_pkr_kw,tak,0)),ko_pkr),0)</f>
        <v>0</v>
      </c>
      <c r="L125" s="33" cm="1">
        <f t="array" ref="L125">IF(L$13&lt;=Koniec,SUMPRODUCT(('Koszty operacyjne'!$K$114:$AE$114=L$13)*ISNUMBER(MATCH(ko_pkr_pr,moduly_pr,0))*ISNUMBER(MATCH(ko_pkr_kw,tak,0)),ko_pkr),0)</f>
        <v>0</v>
      </c>
      <c r="M125" s="33" cm="1">
        <f t="array" ref="M125">IF(M$13&lt;=Koniec,SUMPRODUCT(('Koszty operacyjne'!$K$114:$AE$114=M$13)*ISNUMBER(MATCH(ko_pkr_pr,moduly_pr,0))*ISNUMBER(MATCH(ko_pkr_kw,tak,0)),ko_pkr),0)</f>
        <v>0</v>
      </c>
      <c r="N125" s="33" cm="1">
        <f t="array" ref="N125">IF(N$13&lt;=Koniec,SUMPRODUCT(('Koszty operacyjne'!$K$114:$AE$114=N$13)*ISNUMBER(MATCH(ko_pkr_pr,moduly_pr,0))*ISNUMBER(MATCH(ko_pkr_kw,tak,0)),ko_pkr),0)</f>
        <v>0</v>
      </c>
      <c r="O125" s="33" cm="1">
        <f t="array" ref="O125">IF(O$13&lt;=Koniec,SUMPRODUCT(('Koszty operacyjne'!$K$114:$AE$114=O$13)*ISNUMBER(MATCH(ko_pkr_pr,moduly_pr,0))*ISNUMBER(MATCH(ko_pkr_kw,tak,0)),ko_pkr),0)</f>
        <v>0</v>
      </c>
      <c r="P125" s="33" cm="1">
        <f t="array" ref="P125">IF(P$13&lt;=Koniec,SUMPRODUCT(('Koszty operacyjne'!$K$114:$AE$114=P$13)*ISNUMBER(MATCH(ko_pkr_pr,moduly_pr,0))*ISNUMBER(MATCH(ko_pkr_kw,tak,0)),ko_pkr),0)</f>
        <v>0</v>
      </c>
      <c r="Q125" s="33" cm="1">
        <f t="array" ref="Q125">IF(Q$13&lt;=Koniec,SUMPRODUCT(('Koszty operacyjne'!$K$114:$AE$114=Q$13)*ISNUMBER(MATCH(ko_pkr_pr,moduly_pr,0))*ISNUMBER(MATCH(ko_pkr_kw,tak,0)),ko_pkr),0)</f>
        <v>0</v>
      </c>
      <c r="R125" s="33" cm="1">
        <f t="array" ref="R125">IF(R$13&lt;=Koniec,SUMPRODUCT(('Koszty operacyjne'!$K$114:$AE$114=R$13)*ISNUMBER(MATCH(ko_pkr_pr,moduly_pr,0))*ISNUMBER(MATCH(ko_pkr_kw,tak,0)),ko_pkr),0)</f>
        <v>0</v>
      </c>
      <c r="S125" s="33" cm="1">
        <f t="array" ref="S125">IF(S$13&lt;=Koniec,SUMPRODUCT(('Koszty operacyjne'!$K$114:$AE$114=S$13)*ISNUMBER(MATCH(ko_pkr_pr,moduly_pr,0))*ISNUMBER(MATCH(ko_pkr_kw,tak,0)),ko_pkr),0)</f>
        <v>0</v>
      </c>
      <c r="T125" s="33" cm="1">
        <f t="array" ref="T125">IF(T$13&lt;=Koniec,SUMPRODUCT(('Koszty operacyjne'!$K$114:$AE$114=T$13)*ISNUMBER(MATCH(ko_pkr_pr,moduly_pr,0))*ISNUMBER(MATCH(ko_pkr_kw,tak,0)),ko_pkr),0)</f>
        <v>0</v>
      </c>
      <c r="U125" s="33" cm="1">
        <f t="array" ref="U125">IF(U$13&lt;=Koniec,SUMPRODUCT(('Koszty operacyjne'!$K$114:$AE$114=U$13)*ISNUMBER(MATCH(ko_pkr_pr,moduly_pr,0))*ISNUMBER(MATCH(ko_pkr_kw,tak,0)),ko_pkr),0)</f>
        <v>0</v>
      </c>
      <c r="V125" s="33" cm="1">
        <f t="array" ref="V125">IF(V$13&lt;=Koniec,SUMPRODUCT(('Koszty operacyjne'!$K$114:$AE$114=V$13)*ISNUMBER(MATCH(ko_pkr_pr,moduly_pr,0))*ISNUMBER(MATCH(ko_pkr_kw,tak,0)),ko_pkr),0)</f>
        <v>0</v>
      </c>
      <c r="W125" s="33" cm="1">
        <f t="array" ref="W125">IF(W$13&lt;=Koniec,SUMPRODUCT(('Koszty operacyjne'!$K$114:$AE$114=W$13)*ISNUMBER(MATCH(ko_pkr_pr,moduly_pr,0))*ISNUMBER(MATCH(ko_pkr_kw,tak,0)),ko_pkr),0)</f>
        <v>0</v>
      </c>
      <c r="X125" s="33" cm="1">
        <f t="array" ref="X125">IF(X$13&lt;=Koniec,SUMPRODUCT(('Koszty operacyjne'!$K$114:$AE$114=X$13)*ISNUMBER(MATCH(ko_pkr_pr,moduly_pr,0))*ISNUMBER(MATCH(ko_pkr_kw,tak,0)),ko_pkr),0)</f>
        <v>0</v>
      </c>
      <c r="Y125" s="33" cm="1">
        <f t="array" ref="Y125">IF(Y$13&lt;=Koniec,SUMPRODUCT(('Koszty operacyjne'!$K$114:$AE$114=Y$13)*ISNUMBER(MATCH(ko_pkr_pr,moduly_pr,0))*ISNUMBER(MATCH(ko_pkr_kw,tak,0)),ko_pkr),0)</f>
        <v>0</v>
      </c>
      <c r="Z125" s="33" cm="1">
        <f t="array" ref="Z125">IF(Z$13&lt;=Koniec,SUMPRODUCT(('Koszty operacyjne'!$K$114:$AE$114=Z$13)*ISNUMBER(MATCH(ko_pkr_pr,moduly_pr,0))*ISNUMBER(MATCH(ko_pkr_kw,tak,0)),ko_pkr),0)</f>
        <v>0</v>
      </c>
      <c r="AA125" s="33" cm="1">
        <f t="array" ref="AA125">IF(AA$13&lt;=Koniec,SUMPRODUCT(('Koszty operacyjne'!$K$114:$AE$114=AA$13)*ISNUMBER(MATCH(ko_pkr_pr,moduly_pr,0))*ISNUMBER(MATCH(ko_pkr_kw,tak,0)),ko_pkr),0)</f>
        <v>0</v>
      </c>
      <c r="AB125" s="33" cm="1">
        <f t="array" ref="AB125">IF(AB$13&lt;=Koniec,SUMPRODUCT(('Koszty operacyjne'!$K$114:$AE$114=AB$13)*ISNUMBER(MATCH(ko_pkr_pr,moduly_pr,0))*ISNUMBER(MATCH(ko_pkr_kw,tak,0)),ko_pkr),0)</f>
        <v>0</v>
      </c>
      <c r="AC125" s="33" cm="1">
        <f t="array" ref="AC125">IF(AC$13&lt;=Koniec,SUMPRODUCT(('Koszty operacyjne'!$K$114:$AE$114=AC$13)*ISNUMBER(MATCH(ko_pkr_pr,moduly_pr,0))*ISNUMBER(MATCH(ko_pkr_kw,tak,0)),ko_pkr),0)</f>
        <v>0</v>
      </c>
      <c r="AD125" s="33" cm="1">
        <f t="array" ref="AD125">IF(AD$13&lt;=Koniec,SUMPRODUCT(('Koszty operacyjne'!$K$114:$AE$114=AD$13)*ISNUMBER(MATCH(ko_pkr_pr,moduly_pr,0))*ISNUMBER(MATCH(ko_pkr_kw,tak,0)),ko_pkr),0)</f>
        <v>0</v>
      </c>
      <c r="AE125" s="33" cm="1">
        <f t="array" ref="AE125">IF(AE$13&lt;=Koniec,SUMPRODUCT(('Koszty operacyjne'!$K$114:$AE$114=AE$13)*ISNUMBER(MATCH(ko_pkr_pr,moduly_pr,0))*ISNUMBER(MATCH(ko_pkr_kw,tak,0)),ko_pkr),0)</f>
        <v>0</v>
      </c>
    </row>
    <row r="128" spans="2:31" hidden="1">
      <c r="K128" s="507">
        <f t="shared" ref="K128:Z128" si="107">IF(K$13&lt;=Koniec_PR,SUM(K120:K126),0)</f>
        <v>0</v>
      </c>
      <c r="L128" s="507">
        <f t="shared" si="107"/>
        <v>0</v>
      </c>
      <c r="M128" s="507">
        <f t="shared" si="107"/>
        <v>0</v>
      </c>
      <c r="N128" s="507">
        <f t="shared" si="107"/>
        <v>0</v>
      </c>
      <c r="O128" s="507">
        <f t="shared" si="107"/>
        <v>0</v>
      </c>
      <c r="P128" s="507">
        <f t="shared" si="107"/>
        <v>0</v>
      </c>
      <c r="Q128" s="507">
        <f t="shared" si="107"/>
        <v>0</v>
      </c>
      <c r="R128" s="507">
        <f t="shared" si="107"/>
        <v>0</v>
      </c>
      <c r="S128" s="507">
        <f t="shared" si="107"/>
        <v>0</v>
      </c>
      <c r="T128" s="507">
        <f t="shared" si="107"/>
        <v>0</v>
      </c>
      <c r="U128" s="507">
        <f t="shared" si="107"/>
        <v>0</v>
      </c>
      <c r="V128" s="507">
        <f t="shared" si="107"/>
        <v>0</v>
      </c>
      <c r="W128" s="507">
        <f t="shared" si="107"/>
        <v>0</v>
      </c>
      <c r="X128" s="507">
        <f t="shared" si="107"/>
        <v>0</v>
      </c>
      <c r="Y128" s="507">
        <f t="shared" si="107"/>
        <v>0</v>
      </c>
      <c r="Z128" s="507">
        <f t="shared" si="107"/>
        <v>0</v>
      </c>
      <c r="AA128" s="507">
        <f t="shared" ref="AA128:AE128" si="108">IF(AA$13&lt;=Koniec_PR,SUM(AA120:AA126),0)</f>
        <v>0</v>
      </c>
      <c r="AB128" s="507">
        <f t="shared" si="108"/>
        <v>0</v>
      </c>
      <c r="AC128" s="507">
        <f t="shared" si="108"/>
        <v>0</v>
      </c>
      <c r="AD128" s="507">
        <f t="shared" si="108"/>
        <v>0</v>
      </c>
      <c r="AE128" s="507">
        <f t="shared" si="108"/>
        <v>0</v>
      </c>
    </row>
    <row r="132" spans="2:31" hidden="1">
      <c r="B132" s="1" t="s">
        <v>740</v>
      </c>
      <c r="K132" s="506" cm="1">
        <f t="array" ref="K132">IF(K$13&lt;=Koniec,SUMPRODUCT(('Koszty operacyjne'!$K$114:$AE$114=K$13)*ISNUMBER(MATCH(ko_zme_pr,moduly_pr,0))*ISNUMBER(MATCH(ko_zme_kw,nie,0)),ko_zme),0)</f>
        <v>0</v>
      </c>
      <c r="L132" s="506" cm="1">
        <f t="array" ref="L132">IF(L$13&lt;=Koniec,SUMPRODUCT(('Koszty operacyjne'!$K$114:$AE$114=L$13)*ISNUMBER(MATCH(ko_zme_pr,moduly_pr,0))*ISNUMBER(MATCH(ko_zme_kw,nie,0)),ko_zme),0)</f>
        <v>0</v>
      </c>
      <c r="M132" s="506" cm="1">
        <f t="array" ref="M132">IF(M$13&lt;=Koniec,SUMPRODUCT(('Koszty operacyjne'!$K$114:$AE$114=M$13)*ISNUMBER(MATCH(ko_zme_pr,moduly_pr,0))*ISNUMBER(MATCH(ko_zme_kw,nie,0)),ko_zme),0)</f>
        <v>0</v>
      </c>
      <c r="N132" s="506" cm="1">
        <f t="array" ref="N132">IF(N$13&lt;=Koniec,SUMPRODUCT(('Koszty operacyjne'!$K$114:$AE$114=N$13)*ISNUMBER(MATCH(ko_zme_pr,moduly_pr,0))*ISNUMBER(MATCH(ko_zme_kw,nie,0)),ko_zme),0)</f>
        <v>0</v>
      </c>
      <c r="O132" s="506" cm="1">
        <f t="array" ref="O132">IF(O$13&lt;=Koniec,SUMPRODUCT(('Koszty operacyjne'!$K$114:$AE$114=O$13)*ISNUMBER(MATCH(ko_zme_pr,moduly_pr,0))*ISNUMBER(MATCH(ko_zme_kw,nie,0)),ko_zme),0)</f>
        <v>0</v>
      </c>
      <c r="P132" s="506" cm="1">
        <f t="array" ref="P132">IF(P$13&lt;=Koniec,SUMPRODUCT(('Koszty operacyjne'!$K$114:$AE$114=P$13)*ISNUMBER(MATCH(ko_zme_pr,moduly_pr,0))*ISNUMBER(MATCH(ko_zme_kw,nie,0)),ko_zme),0)</f>
        <v>0</v>
      </c>
      <c r="Q132" s="506" cm="1">
        <f t="array" ref="Q132">IF(Q$13&lt;=Koniec,SUMPRODUCT(('Koszty operacyjne'!$K$114:$AE$114=Q$13)*ISNUMBER(MATCH(ko_zme_pr,moduly_pr,0))*ISNUMBER(MATCH(ko_zme_kw,nie,0)),ko_zme),0)</f>
        <v>0</v>
      </c>
      <c r="R132" s="506" cm="1">
        <f t="array" ref="R132">IF(R$13&lt;=Koniec,SUMPRODUCT(('Koszty operacyjne'!$K$114:$AE$114=R$13)*ISNUMBER(MATCH(ko_zme_pr,moduly_pr,0))*ISNUMBER(MATCH(ko_zme_kw,nie,0)),ko_zme),0)</f>
        <v>0</v>
      </c>
      <c r="S132" s="506" cm="1">
        <f t="array" ref="S132">IF(S$13&lt;=Koniec,SUMPRODUCT(('Koszty operacyjne'!$K$114:$AE$114=S$13)*ISNUMBER(MATCH(ko_zme_pr,moduly_pr,0))*ISNUMBER(MATCH(ko_zme_kw,nie,0)),ko_zme),0)</f>
        <v>0</v>
      </c>
      <c r="T132" s="506" cm="1">
        <f t="array" ref="T132">IF(T$13&lt;=Koniec,SUMPRODUCT(('Koszty operacyjne'!$K$114:$AE$114=T$13)*ISNUMBER(MATCH(ko_zme_pr,moduly_pr,0))*ISNUMBER(MATCH(ko_zme_kw,nie,0)),ko_zme),0)</f>
        <v>0</v>
      </c>
      <c r="U132" s="506" cm="1">
        <f t="array" ref="U132">IF(U$13&lt;=Koniec,SUMPRODUCT(('Koszty operacyjne'!$K$114:$AE$114=U$13)*ISNUMBER(MATCH(ko_zme_pr,moduly_pr,0))*ISNUMBER(MATCH(ko_zme_kw,nie,0)),ko_zme),0)</f>
        <v>0</v>
      </c>
      <c r="V132" s="506" cm="1">
        <f t="array" ref="V132">IF(V$13&lt;=Koniec,SUMPRODUCT(('Koszty operacyjne'!$K$114:$AE$114=V$13)*ISNUMBER(MATCH(ko_zme_pr,moduly_pr,0))*ISNUMBER(MATCH(ko_zme_kw,nie,0)),ko_zme),0)</f>
        <v>0</v>
      </c>
      <c r="W132" s="506" cm="1">
        <f t="array" ref="W132">IF(W$13&lt;=Koniec,SUMPRODUCT(('Koszty operacyjne'!$K$114:$AE$114=W$13)*ISNUMBER(MATCH(ko_zme_pr,moduly_pr,0))*ISNUMBER(MATCH(ko_zme_kw,nie,0)),ko_zme),0)</f>
        <v>0</v>
      </c>
      <c r="X132" s="506" cm="1">
        <f t="array" ref="X132">IF(X$13&lt;=Koniec,SUMPRODUCT(('Koszty operacyjne'!$K$114:$AE$114=X$13)*ISNUMBER(MATCH(ko_zme_pr,moduly_pr,0))*ISNUMBER(MATCH(ko_zme_kw,nie,0)),ko_zme),0)</f>
        <v>0</v>
      </c>
      <c r="Y132" s="506" cm="1">
        <f t="array" ref="Y132">IF(Y$13&lt;=Koniec,SUMPRODUCT(('Koszty operacyjne'!$K$114:$AE$114=Y$13)*ISNUMBER(MATCH(ko_zme_pr,moduly_pr,0))*ISNUMBER(MATCH(ko_zme_kw,nie,0)),ko_zme),0)</f>
        <v>0</v>
      </c>
      <c r="Z132" s="506" cm="1">
        <f t="array" ref="Z132">IF(Z$13&lt;=Koniec,SUMPRODUCT(('Koszty operacyjne'!$K$114:$AE$114=Z$13)*ISNUMBER(MATCH(ko_zme_pr,moduly_pr,0))*ISNUMBER(MATCH(ko_zme_kw,nie,0)),ko_zme),0)</f>
        <v>0</v>
      </c>
      <c r="AA132" s="506" cm="1">
        <f t="array" ref="AA132">IF(AA$13&lt;=Koniec,SUMPRODUCT(('Koszty operacyjne'!$K$114:$AE$114=AA$13)*ISNUMBER(MATCH(ko_zme_pr,moduly_pr,0))*ISNUMBER(MATCH(ko_zme_kw,nie,0)),ko_zme),0)</f>
        <v>0</v>
      </c>
      <c r="AB132" s="506" cm="1">
        <f t="array" ref="AB132">IF(AB$13&lt;=Koniec,SUMPRODUCT(('Koszty operacyjne'!$K$114:$AE$114=AB$13)*ISNUMBER(MATCH(ko_zme_pr,moduly_pr,0))*ISNUMBER(MATCH(ko_zme_kw,nie,0)),ko_zme),0)</f>
        <v>0</v>
      </c>
      <c r="AC132" s="506" cm="1">
        <f t="array" ref="AC132">IF(AC$13&lt;=Koniec,SUMPRODUCT(('Koszty operacyjne'!$K$114:$AE$114=AC$13)*ISNUMBER(MATCH(ko_zme_pr,moduly_pr,0))*ISNUMBER(MATCH(ko_zme_kw,nie,0)),ko_zme),0)</f>
        <v>0</v>
      </c>
      <c r="AD132" s="506" cm="1">
        <f t="array" ref="AD132">IF(AD$13&lt;=Koniec,SUMPRODUCT(('Koszty operacyjne'!$K$114:$AE$114=AD$13)*ISNUMBER(MATCH(ko_zme_pr,moduly_pr,0))*ISNUMBER(MATCH(ko_zme_kw,nie,0)),ko_zme),0)</f>
        <v>0</v>
      </c>
      <c r="AE132" s="506" cm="1">
        <f t="array" ref="AE132">IF(AE$13&lt;=Koniec,SUMPRODUCT(('Koszty operacyjne'!$K$114:$AE$114=AE$13)*ISNUMBER(MATCH(ko_zme_pr,moduly_pr,0))*ISNUMBER(MATCH(ko_zme_kw,nie,0)),ko_zme),0)</f>
        <v>0</v>
      </c>
    </row>
    <row r="133" spans="2:31" hidden="1">
      <c r="K133" s="33" cm="1">
        <f t="array" ref="K133">IF(K$13&lt;=Koniec,SUMPRODUCT(('Koszty operacyjne'!$K$114:$AE$114=K$13)*ISNUMBER(MATCH(ko_uoe_pr,moduly_pr,0))*ISNUMBER(MATCH(ko_uoe_kw,nie,0)),ko_uoe),0)</f>
        <v>0</v>
      </c>
      <c r="L133" s="33" cm="1">
        <f t="array" ref="L133">IF(L$13&lt;=Koniec,SUMPRODUCT(('Koszty operacyjne'!$K$114:$AE$114=L$13)*ISNUMBER(MATCH(ko_uoe_pr,moduly_pr,0))*ISNUMBER(MATCH(ko_uoe_kw,nie,0)),ko_uoe),0)</f>
        <v>0</v>
      </c>
      <c r="M133" s="33" cm="1">
        <f t="array" ref="M133">IF(M$13&lt;=Koniec,SUMPRODUCT(('Koszty operacyjne'!$K$114:$AE$114=M$13)*ISNUMBER(MATCH(ko_uoe_pr,moduly_pr,0))*ISNUMBER(MATCH(ko_uoe_kw,nie,0)),ko_uoe),0)</f>
        <v>0</v>
      </c>
      <c r="N133" s="33" cm="1">
        <f t="array" ref="N133">IF(N$13&lt;=Koniec,SUMPRODUCT(('Koszty operacyjne'!$K$114:$AE$114=N$13)*ISNUMBER(MATCH(ko_uoe_pr,moduly_pr,0))*ISNUMBER(MATCH(ko_uoe_kw,nie,0)),ko_uoe),0)</f>
        <v>0</v>
      </c>
      <c r="O133" s="33" cm="1">
        <f t="array" ref="O133">IF(O$13&lt;=Koniec,SUMPRODUCT(('Koszty operacyjne'!$K$114:$AE$114=O$13)*ISNUMBER(MATCH(ko_uoe_pr,moduly_pr,0))*ISNUMBER(MATCH(ko_uoe_kw,nie,0)),ko_uoe),0)</f>
        <v>0</v>
      </c>
      <c r="P133" s="33" cm="1">
        <f t="array" ref="P133">IF(P$13&lt;=Koniec,SUMPRODUCT(('Koszty operacyjne'!$K$114:$AE$114=P$13)*ISNUMBER(MATCH(ko_uoe_pr,moduly_pr,0))*ISNUMBER(MATCH(ko_uoe_kw,nie,0)),ko_uoe),0)</f>
        <v>0</v>
      </c>
      <c r="Q133" s="33" cm="1">
        <f t="array" ref="Q133">IF(Q$13&lt;=Koniec,SUMPRODUCT(('Koszty operacyjne'!$K$114:$AE$114=Q$13)*ISNUMBER(MATCH(ko_uoe_pr,moduly_pr,0))*ISNUMBER(MATCH(ko_uoe_kw,nie,0)),ko_uoe),0)</f>
        <v>0</v>
      </c>
      <c r="R133" s="33" cm="1">
        <f t="array" ref="R133">IF(R$13&lt;=Koniec,SUMPRODUCT(('Koszty operacyjne'!$K$114:$AE$114=R$13)*ISNUMBER(MATCH(ko_uoe_pr,moduly_pr,0))*ISNUMBER(MATCH(ko_uoe_kw,nie,0)),ko_uoe),0)</f>
        <v>0</v>
      </c>
      <c r="S133" s="33" cm="1">
        <f t="array" ref="S133">IF(S$13&lt;=Koniec,SUMPRODUCT(('Koszty operacyjne'!$K$114:$AE$114=S$13)*ISNUMBER(MATCH(ko_uoe_pr,moduly_pr,0))*ISNUMBER(MATCH(ko_uoe_kw,nie,0)),ko_uoe),0)</f>
        <v>0</v>
      </c>
      <c r="T133" s="33" cm="1">
        <f t="array" ref="T133">IF(T$13&lt;=Koniec,SUMPRODUCT(('Koszty operacyjne'!$K$114:$AE$114=T$13)*ISNUMBER(MATCH(ko_uoe_pr,moduly_pr,0))*ISNUMBER(MATCH(ko_uoe_kw,nie,0)),ko_uoe),0)</f>
        <v>0</v>
      </c>
      <c r="U133" s="33" cm="1">
        <f t="array" ref="U133">IF(U$13&lt;=Koniec,SUMPRODUCT(('Koszty operacyjne'!$K$114:$AE$114=U$13)*ISNUMBER(MATCH(ko_uoe_pr,moduly_pr,0))*ISNUMBER(MATCH(ko_uoe_kw,nie,0)),ko_uoe),0)</f>
        <v>0</v>
      </c>
      <c r="V133" s="33" cm="1">
        <f t="array" ref="V133">IF(V$13&lt;=Koniec,SUMPRODUCT(('Koszty operacyjne'!$K$114:$AE$114=V$13)*ISNUMBER(MATCH(ko_uoe_pr,moduly_pr,0))*ISNUMBER(MATCH(ko_uoe_kw,nie,0)),ko_uoe),0)</f>
        <v>0</v>
      </c>
      <c r="W133" s="33" cm="1">
        <f t="array" ref="W133">IF(W$13&lt;=Koniec,SUMPRODUCT(('Koszty operacyjne'!$K$114:$AE$114=W$13)*ISNUMBER(MATCH(ko_uoe_pr,moduly_pr,0))*ISNUMBER(MATCH(ko_uoe_kw,nie,0)),ko_uoe),0)</f>
        <v>0</v>
      </c>
      <c r="X133" s="33" cm="1">
        <f t="array" ref="X133">IF(X$13&lt;=Koniec,SUMPRODUCT(('Koszty operacyjne'!$K$114:$AE$114=X$13)*ISNUMBER(MATCH(ko_uoe_pr,moduly_pr,0))*ISNUMBER(MATCH(ko_uoe_kw,nie,0)),ko_uoe),0)</f>
        <v>0</v>
      </c>
      <c r="Y133" s="33" cm="1">
        <f t="array" ref="Y133">IF(Y$13&lt;=Koniec,SUMPRODUCT(('Koszty operacyjne'!$K$114:$AE$114=Y$13)*ISNUMBER(MATCH(ko_uoe_pr,moduly_pr,0))*ISNUMBER(MATCH(ko_uoe_kw,nie,0)),ko_uoe),0)</f>
        <v>0</v>
      </c>
      <c r="Z133" s="33" cm="1">
        <f t="array" ref="Z133">IF(Z$13&lt;=Koniec,SUMPRODUCT(('Koszty operacyjne'!$K$114:$AE$114=Z$13)*ISNUMBER(MATCH(ko_uoe_pr,moduly_pr,0))*ISNUMBER(MATCH(ko_uoe_kw,nie,0)),ko_uoe),0)</f>
        <v>0</v>
      </c>
      <c r="AA133" s="33" cm="1">
        <f t="array" ref="AA133">IF(AA$13&lt;=Koniec,SUMPRODUCT(('Koszty operacyjne'!$K$114:$AE$114=AA$13)*ISNUMBER(MATCH(ko_uoe_pr,moduly_pr,0))*ISNUMBER(MATCH(ko_uoe_kw,nie,0)),ko_uoe),0)</f>
        <v>0</v>
      </c>
      <c r="AB133" s="33" cm="1">
        <f t="array" ref="AB133">IF(AB$13&lt;=Koniec,SUMPRODUCT(('Koszty operacyjne'!$K$114:$AE$114=AB$13)*ISNUMBER(MATCH(ko_uoe_pr,moduly_pr,0))*ISNUMBER(MATCH(ko_uoe_kw,nie,0)),ko_uoe),0)</f>
        <v>0</v>
      </c>
      <c r="AC133" s="33" cm="1">
        <f t="array" ref="AC133">IF(AC$13&lt;=Koniec,SUMPRODUCT(('Koszty operacyjne'!$K$114:$AE$114=AC$13)*ISNUMBER(MATCH(ko_uoe_pr,moduly_pr,0))*ISNUMBER(MATCH(ko_uoe_kw,nie,0)),ko_uoe),0)</f>
        <v>0</v>
      </c>
      <c r="AD133" s="33" cm="1">
        <f t="array" ref="AD133">IF(AD$13&lt;=Koniec,SUMPRODUCT(('Koszty operacyjne'!$K$114:$AE$114=AD$13)*ISNUMBER(MATCH(ko_uoe_pr,moduly_pr,0))*ISNUMBER(MATCH(ko_uoe_kw,nie,0)),ko_uoe),0)</f>
        <v>0</v>
      </c>
      <c r="AE133" s="33" cm="1">
        <f t="array" ref="AE133">IF(AE$13&lt;=Koniec,SUMPRODUCT(('Koszty operacyjne'!$K$114:$AE$114=AE$13)*ISNUMBER(MATCH(ko_uoe_pr,moduly_pr,0))*ISNUMBER(MATCH(ko_uoe_kw,nie,0)),ko_uoe),0)</f>
        <v>0</v>
      </c>
    </row>
    <row r="134" spans="2:31" hidden="1">
      <c r="K134" s="33" cm="1">
        <f t="array" ref="K134">IF(K$13&lt;=Koniec,SUMPRODUCT(('Koszty operacyjne'!$K$114:$AE$114=K$13)*ISNUMBER(MATCH(ko_pio_pr,moduly_pr,0))*ISNUMBER(MATCH(ko_pio_kw,nie,0)),ko_pio),0)</f>
        <v>0</v>
      </c>
      <c r="L134" s="33" cm="1">
        <f t="array" ref="L134">IF(L$13&lt;=Koniec,SUMPRODUCT(('Koszty operacyjne'!$K$114:$AE$114=L$13)*ISNUMBER(MATCH(ko_pio_pr,moduly_pr,0))*ISNUMBER(MATCH(ko_pio_kw,nie,0)),ko_pio),0)</f>
        <v>0</v>
      </c>
      <c r="M134" s="33" cm="1">
        <f t="array" ref="M134">IF(M$13&lt;=Koniec,SUMPRODUCT(('Koszty operacyjne'!$K$114:$AE$114=M$13)*ISNUMBER(MATCH(ko_pio_pr,moduly_pr,0))*ISNUMBER(MATCH(ko_pio_kw,nie,0)),ko_pio),0)</f>
        <v>0</v>
      </c>
      <c r="N134" s="33" cm="1">
        <f t="array" ref="N134">IF(N$13&lt;=Koniec,SUMPRODUCT(('Koszty operacyjne'!$K$114:$AE$114=N$13)*ISNUMBER(MATCH(ko_pio_pr,moduly_pr,0))*ISNUMBER(MATCH(ko_pio_kw,nie,0)),ko_pio),0)</f>
        <v>0</v>
      </c>
      <c r="O134" s="33" cm="1">
        <f t="array" ref="O134">IF(O$13&lt;=Koniec,SUMPRODUCT(('Koszty operacyjne'!$K$114:$AE$114=O$13)*ISNUMBER(MATCH(ko_pio_pr,moduly_pr,0))*ISNUMBER(MATCH(ko_pio_kw,nie,0)),ko_pio),0)</f>
        <v>0</v>
      </c>
      <c r="P134" s="33" cm="1">
        <f t="array" ref="P134">IF(P$13&lt;=Koniec,SUMPRODUCT(('Koszty operacyjne'!$K$114:$AE$114=P$13)*ISNUMBER(MATCH(ko_pio_pr,moduly_pr,0))*ISNUMBER(MATCH(ko_pio_kw,nie,0)),ko_pio),0)</f>
        <v>0</v>
      </c>
      <c r="Q134" s="33" cm="1">
        <f t="array" ref="Q134">IF(Q$13&lt;=Koniec,SUMPRODUCT(('Koszty operacyjne'!$K$114:$AE$114=Q$13)*ISNUMBER(MATCH(ko_pio_pr,moduly_pr,0))*ISNUMBER(MATCH(ko_pio_kw,nie,0)),ko_pio),0)</f>
        <v>0</v>
      </c>
      <c r="R134" s="33" cm="1">
        <f t="array" ref="R134">IF(R$13&lt;=Koniec,SUMPRODUCT(('Koszty operacyjne'!$K$114:$AE$114=R$13)*ISNUMBER(MATCH(ko_pio_pr,moduly_pr,0))*ISNUMBER(MATCH(ko_pio_kw,nie,0)),ko_pio),0)</f>
        <v>0</v>
      </c>
      <c r="S134" s="33" cm="1">
        <f t="array" ref="S134">IF(S$13&lt;=Koniec,SUMPRODUCT(('Koszty operacyjne'!$K$114:$AE$114=S$13)*ISNUMBER(MATCH(ko_pio_pr,moduly_pr,0))*ISNUMBER(MATCH(ko_pio_kw,nie,0)),ko_pio),0)</f>
        <v>0</v>
      </c>
      <c r="T134" s="33" cm="1">
        <f t="array" ref="T134">IF(T$13&lt;=Koniec,SUMPRODUCT(('Koszty operacyjne'!$K$114:$AE$114=T$13)*ISNUMBER(MATCH(ko_pio_pr,moduly_pr,0))*ISNUMBER(MATCH(ko_pio_kw,nie,0)),ko_pio),0)</f>
        <v>0</v>
      </c>
      <c r="U134" s="33" cm="1">
        <f t="array" ref="U134">IF(U$13&lt;=Koniec,SUMPRODUCT(('Koszty operacyjne'!$K$114:$AE$114=U$13)*ISNUMBER(MATCH(ko_pio_pr,moduly_pr,0))*ISNUMBER(MATCH(ko_pio_kw,nie,0)),ko_pio),0)</f>
        <v>0</v>
      </c>
      <c r="V134" s="33" cm="1">
        <f t="array" ref="V134">IF(V$13&lt;=Koniec,SUMPRODUCT(('Koszty operacyjne'!$K$114:$AE$114=V$13)*ISNUMBER(MATCH(ko_pio_pr,moduly_pr,0))*ISNUMBER(MATCH(ko_pio_kw,nie,0)),ko_pio),0)</f>
        <v>0</v>
      </c>
      <c r="W134" s="33" cm="1">
        <f t="array" ref="W134">IF(W$13&lt;=Koniec,SUMPRODUCT(('Koszty operacyjne'!$K$114:$AE$114=W$13)*ISNUMBER(MATCH(ko_pio_pr,moduly_pr,0))*ISNUMBER(MATCH(ko_pio_kw,nie,0)),ko_pio),0)</f>
        <v>0</v>
      </c>
      <c r="X134" s="33" cm="1">
        <f t="array" ref="X134">IF(X$13&lt;=Koniec,SUMPRODUCT(('Koszty operacyjne'!$K$114:$AE$114=X$13)*ISNUMBER(MATCH(ko_pio_pr,moduly_pr,0))*ISNUMBER(MATCH(ko_pio_kw,nie,0)),ko_pio),0)</f>
        <v>0</v>
      </c>
      <c r="Y134" s="33" cm="1">
        <f t="array" ref="Y134">IF(Y$13&lt;=Koniec,SUMPRODUCT(('Koszty operacyjne'!$K$114:$AE$114=Y$13)*ISNUMBER(MATCH(ko_pio_pr,moduly_pr,0))*ISNUMBER(MATCH(ko_pio_kw,nie,0)),ko_pio),0)</f>
        <v>0</v>
      </c>
      <c r="Z134" s="33" cm="1">
        <f t="array" ref="Z134">IF(Z$13&lt;=Koniec,SUMPRODUCT(('Koszty operacyjne'!$K$114:$AE$114=Z$13)*ISNUMBER(MATCH(ko_pio_pr,moduly_pr,0))*ISNUMBER(MATCH(ko_pio_kw,nie,0)),ko_pio),0)</f>
        <v>0</v>
      </c>
      <c r="AA134" s="33" cm="1">
        <f t="array" ref="AA134">IF(AA$13&lt;=Koniec,SUMPRODUCT(('Koszty operacyjne'!$K$114:$AE$114=AA$13)*ISNUMBER(MATCH(ko_pio_pr,moduly_pr,0))*ISNUMBER(MATCH(ko_pio_kw,nie,0)),ko_pio),0)</f>
        <v>0</v>
      </c>
      <c r="AB134" s="33" cm="1">
        <f t="array" ref="AB134">IF(AB$13&lt;=Koniec,SUMPRODUCT(('Koszty operacyjne'!$K$114:$AE$114=AB$13)*ISNUMBER(MATCH(ko_pio_pr,moduly_pr,0))*ISNUMBER(MATCH(ko_pio_kw,nie,0)),ko_pio),0)</f>
        <v>0</v>
      </c>
      <c r="AC134" s="33" cm="1">
        <f t="array" ref="AC134">IF(AC$13&lt;=Koniec,SUMPRODUCT(('Koszty operacyjne'!$K$114:$AE$114=AC$13)*ISNUMBER(MATCH(ko_pio_pr,moduly_pr,0))*ISNUMBER(MATCH(ko_pio_kw,nie,0)),ko_pio),0)</f>
        <v>0</v>
      </c>
      <c r="AD134" s="33" cm="1">
        <f t="array" ref="AD134">IF(AD$13&lt;=Koniec,SUMPRODUCT(('Koszty operacyjne'!$K$114:$AE$114=AD$13)*ISNUMBER(MATCH(ko_pio_pr,moduly_pr,0))*ISNUMBER(MATCH(ko_pio_kw,nie,0)),ko_pio),0)</f>
        <v>0</v>
      </c>
      <c r="AE134" s="33" cm="1">
        <f t="array" ref="AE134">IF(AE$13&lt;=Koniec,SUMPRODUCT(('Koszty operacyjne'!$K$114:$AE$114=AE$13)*ISNUMBER(MATCH(ko_pio_pr,moduly_pr,0))*ISNUMBER(MATCH(ko_pio_kw,nie,0)),ko_pio),0)</f>
        <v>0</v>
      </c>
    </row>
    <row r="135" spans="2:31" hidden="1">
      <c r="K135" s="33" cm="1">
        <f t="array" ref="K135">IF(K$13&lt;=Koniec,SUMPRODUCT(('Koszty operacyjne'!$K$114:$AE$114=K$13)*ISNUMBER(MATCH(ko_wyn_pr,moduly_pr,0))*ISNUMBER(MATCH(ko_wyn_kw,nie,0)),ko_wyn),0)</f>
        <v>0</v>
      </c>
      <c r="L135" s="33" cm="1">
        <f t="array" ref="L135">IF(L$13&lt;=Koniec,SUMPRODUCT(('Koszty operacyjne'!$K$114:$AE$114=L$13)*ISNUMBER(MATCH(ko_wyn_pr,moduly_pr,0))*ISNUMBER(MATCH(ko_wyn_kw,nie,0)),ko_wyn),0)</f>
        <v>0</v>
      </c>
      <c r="M135" s="33" cm="1">
        <f t="array" ref="M135">IF(M$13&lt;=Koniec,SUMPRODUCT(('Koszty operacyjne'!$K$114:$AE$114=M$13)*ISNUMBER(MATCH(ko_wyn_pr,moduly_pr,0))*ISNUMBER(MATCH(ko_wyn_kw,nie,0)),ko_wyn),0)</f>
        <v>0</v>
      </c>
      <c r="N135" s="33" cm="1">
        <f t="array" ref="N135">IF(N$13&lt;=Koniec,SUMPRODUCT(('Koszty operacyjne'!$K$114:$AE$114=N$13)*ISNUMBER(MATCH(ko_wyn_pr,moduly_pr,0))*ISNUMBER(MATCH(ko_wyn_kw,nie,0)),ko_wyn),0)</f>
        <v>0</v>
      </c>
      <c r="O135" s="33" cm="1">
        <f t="array" ref="O135">IF(O$13&lt;=Koniec,SUMPRODUCT(('Koszty operacyjne'!$K$114:$AE$114=O$13)*ISNUMBER(MATCH(ko_wyn_pr,moduly_pr,0))*ISNUMBER(MATCH(ko_wyn_kw,nie,0)),ko_wyn),0)</f>
        <v>0</v>
      </c>
      <c r="P135" s="33" cm="1">
        <f t="array" ref="P135">IF(P$13&lt;=Koniec,SUMPRODUCT(('Koszty operacyjne'!$K$114:$AE$114=P$13)*ISNUMBER(MATCH(ko_wyn_pr,moduly_pr,0))*ISNUMBER(MATCH(ko_wyn_kw,nie,0)),ko_wyn),0)</f>
        <v>0</v>
      </c>
      <c r="Q135" s="33" cm="1">
        <f t="array" ref="Q135">IF(Q$13&lt;=Koniec,SUMPRODUCT(('Koszty operacyjne'!$K$114:$AE$114=Q$13)*ISNUMBER(MATCH(ko_wyn_pr,moduly_pr,0))*ISNUMBER(MATCH(ko_wyn_kw,nie,0)),ko_wyn),0)</f>
        <v>0</v>
      </c>
      <c r="R135" s="33" cm="1">
        <f t="array" ref="R135">IF(R$13&lt;=Koniec,SUMPRODUCT(('Koszty operacyjne'!$K$114:$AE$114=R$13)*ISNUMBER(MATCH(ko_wyn_pr,moduly_pr,0))*ISNUMBER(MATCH(ko_wyn_kw,nie,0)),ko_wyn),0)</f>
        <v>0</v>
      </c>
      <c r="S135" s="33" cm="1">
        <f t="array" ref="S135">IF(S$13&lt;=Koniec,SUMPRODUCT(('Koszty operacyjne'!$K$114:$AE$114=S$13)*ISNUMBER(MATCH(ko_wyn_pr,moduly_pr,0))*ISNUMBER(MATCH(ko_wyn_kw,nie,0)),ko_wyn),0)</f>
        <v>0</v>
      </c>
      <c r="T135" s="33" cm="1">
        <f t="array" ref="T135">IF(T$13&lt;=Koniec,SUMPRODUCT(('Koszty operacyjne'!$K$114:$AE$114=T$13)*ISNUMBER(MATCH(ko_wyn_pr,moduly_pr,0))*ISNUMBER(MATCH(ko_wyn_kw,nie,0)),ko_wyn),0)</f>
        <v>0</v>
      </c>
      <c r="U135" s="33" cm="1">
        <f t="array" ref="U135">IF(U$13&lt;=Koniec,SUMPRODUCT(('Koszty operacyjne'!$K$114:$AE$114=U$13)*ISNUMBER(MATCH(ko_wyn_pr,moduly_pr,0))*ISNUMBER(MATCH(ko_wyn_kw,nie,0)),ko_wyn),0)</f>
        <v>0</v>
      </c>
      <c r="V135" s="33" cm="1">
        <f t="array" ref="V135">IF(V$13&lt;=Koniec,SUMPRODUCT(('Koszty operacyjne'!$K$114:$AE$114=V$13)*ISNUMBER(MATCH(ko_wyn_pr,moduly_pr,0))*ISNUMBER(MATCH(ko_wyn_kw,nie,0)),ko_wyn),0)</f>
        <v>0</v>
      </c>
      <c r="W135" s="33" cm="1">
        <f t="array" ref="W135">IF(W$13&lt;=Koniec,SUMPRODUCT(('Koszty operacyjne'!$K$114:$AE$114=W$13)*ISNUMBER(MATCH(ko_wyn_pr,moduly_pr,0))*ISNUMBER(MATCH(ko_wyn_kw,nie,0)),ko_wyn),0)</f>
        <v>0</v>
      </c>
      <c r="X135" s="33" cm="1">
        <f t="array" ref="X135">IF(X$13&lt;=Koniec,SUMPRODUCT(('Koszty operacyjne'!$K$114:$AE$114=X$13)*ISNUMBER(MATCH(ko_wyn_pr,moduly_pr,0))*ISNUMBER(MATCH(ko_wyn_kw,nie,0)),ko_wyn),0)</f>
        <v>0</v>
      </c>
      <c r="Y135" s="33" cm="1">
        <f t="array" ref="Y135">IF(Y$13&lt;=Koniec,SUMPRODUCT(('Koszty operacyjne'!$K$114:$AE$114=Y$13)*ISNUMBER(MATCH(ko_wyn_pr,moduly_pr,0))*ISNUMBER(MATCH(ko_wyn_kw,nie,0)),ko_wyn),0)</f>
        <v>0</v>
      </c>
      <c r="Z135" s="33" cm="1">
        <f t="array" ref="Z135">IF(Z$13&lt;=Koniec,SUMPRODUCT(('Koszty operacyjne'!$K$114:$AE$114=Z$13)*ISNUMBER(MATCH(ko_wyn_pr,moduly_pr,0))*ISNUMBER(MATCH(ko_wyn_kw,nie,0)),ko_wyn),0)</f>
        <v>0</v>
      </c>
      <c r="AA135" s="33" cm="1">
        <f t="array" ref="AA135">IF(AA$13&lt;=Koniec,SUMPRODUCT(('Koszty operacyjne'!$K$114:$AE$114=AA$13)*ISNUMBER(MATCH(ko_wyn_pr,moduly_pr,0))*ISNUMBER(MATCH(ko_wyn_kw,nie,0)),ko_wyn),0)</f>
        <v>0</v>
      </c>
      <c r="AB135" s="33" cm="1">
        <f t="array" ref="AB135">IF(AB$13&lt;=Koniec,SUMPRODUCT(('Koszty operacyjne'!$K$114:$AE$114=AB$13)*ISNUMBER(MATCH(ko_wyn_pr,moduly_pr,0))*ISNUMBER(MATCH(ko_wyn_kw,nie,0)),ko_wyn),0)</f>
        <v>0</v>
      </c>
      <c r="AC135" s="33" cm="1">
        <f t="array" ref="AC135">IF(AC$13&lt;=Koniec,SUMPRODUCT(('Koszty operacyjne'!$K$114:$AE$114=AC$13)*ISNUMBER(MATCH(ko_wyn_pr,moduly_pr,0))*ISNUMBER(MATCH(ko_wyn_kw,nie,0)),ko_wyn),0)</f>
        <v>0</v>
      </c>
      <c r="AD135" s="33" cm="1">
        <f t="array" ref="AD135">IF(AD$13&lt;=Koniec,SUMPRODUCT(('Koszty operacyjne'!$K$114:$AE$114=AD$13)*ISNUMBER(MATCH(ko_wyn_pr,moduly_pr,0))*ISNUMBER(MATCH(ko_wyn_kw,nie,0)),ko_wyn),0)</f>
        <v>0</v>
      </c>
      <c r="AE135" s="33" cm="1">
        <f t="array" ref="AE135">IF(AE$13&lt;=Koniec,SUMPRODUCT(('Koszty operacyjne'!$K$114:$AE$114=AE$13)*ISNUMBER(MATCH(ko_wyn_pr,moduly_pr,0))*ISNUMBER(MATCH(ko_wyn_kw,nie,0)),ko_wyn),0)</f>
        <v>0</v>
      </c>
    </row>
    <row r="136" spans="2:31" hidden="1">
      <c r="K136" s="33" cm="1">
        <f t="array" ref="K136">IF(K$13&lt;=Koniec,SUMPRODUCT(('Koszty operacyjne'!$K$114:$AE$114=K$13)*ISNUMBER(MATCH(ko_zus_pr,moduly_pr,0))*ISNUMBER(MATCH(ko_zus_kw,nie,0)),ko_zus),0)</f>
        <v>0</v>
      </c>
      <c r="L136" s="33" cm="1">
        <f t="array" ref="L136">IF(L$13&lt;=Koniec,SUMPRODUCT(('Koszty operacyjne'!$K$114:$AE$114=L$13)*ISNUMBER(MATCH(ko_zus_pr,moduly_pr,0))*ISNUMBER(MATCH(ko_zus_kw,nie,0)),ko_zus),0)</f>
        <v>0</v>
      </c>
      <c r="M136" s="33" cm="1">
        <f t="array" ref="M136">IF(M$13&lt;=Koniec,SUMPRODUCT(('Koszty operacyjne'!$K$114:$AE$114=M$13)*ISNUMBER(MATCH(ko_zus_pr,moduly_pr,0))*ISNUMBER(MATCH(ko_zus_kw,nie,0)),ko_zus),0)</f>
        <v>0</v>
      </c>
      <c r="N136" s="33" cm="1">
        <f t="array" ref="N136">IF(N$13&lt;=Koniec,SUMPRODUCT(('Koszty operacyjne'!$K$114:$AE$114=N$13)*ISNUMBER(MATCH(ko_zus_pr,moduly_pr,0))*ISNUMBER(MATCH(ko_zus_kw,nie,0)),ko_zus),0)</f>
        <v>0</v>
      </c>
      <c r="O136" s="33" cm="1">
        <f t="array" ref="O136">IF(O$13&lt;=Koniec,SUMPRODUCT(('Koszty operacyjne'!$K$114:$AE$114=O$13)*ISNUMBER(MATCH(ko_zus_pr,moduly_pr,0))*ISNUMBER(MATCH(ko_zus_kw,nie,0)),ko_zus),0)</f>
        <v>0</v>
      </c>
      <c r="P136" s="33" cm="1">
        <f t="array" ref="P136">IF(P$13&lt;=Koniec,SUMPRODUCT(('Koszty operacyjne'!$K$114:$AE$114=P$13)*ISNUMBER(MATCH(ko_zus_pr,moduly_pr,0))*ISNUMBER(MATCH(ko_zus_kw,nie,0)),ko_zus),0)</f>
        <v>0</v>
      </c>
      <c r="Q136" s="33" cm="1">
        <f t="array" ref="Q136">IF(Q$13&lt;=Koniec,SUMPRODUCT(('Koszty operacyjne'!$K$114:$AE$114=Q$13)*ISNUMBER(MATCH(ko_zus_pr,moduly_pr,0))*ISNUMBER(MATCH(ko_zus_kw,nie,0)),ko_zus),0)</f>
        <v>0</v>
      </c>
      <c r="R136" s="33" cm="1">
        <f t="array" ref="R136">IF(R$13&lt;=Koniec,SUMPRODUCT(('Koszty operacyjne'!$K$114:$AE$114=R$13)*ISNUMBER(MATCH(ko_zus_pr,moduly_pr,0))*ISNUMBER(MATCH(ko_zus_kw,nie,0)),ko_zus),0)</f>
        <v>0</v>
      </c>
      <c r="S136" s="33" cm="1">
        <f t="array" ref="S136">IF(S$13&lt;=Koniec,SUMPRODUCT(('Koszty operacyjne'!$K$114:$AE$114=S$13)*ISNUMBER(MATCH(ko_zus_pr,moduly_pr,0))*ISNUMBER(MATCH(ko_zus_kw,nie,0)),ko_zus),0)</f>
        <v>0</v>
      </c>
      <c r="T136" s="33" cm="1">
        <f t="array" ref="T136">IF(T$13&lt;=Koniec,SUMPRODUCT(('Koszty operacyjne'!$K$114:$AE$114=T$13)*ISNUMBER(MATCH(ko_zus_pr,moduly_pr,0))*ISNUMBER(MATCH(ko_zus_kw,nie,0)),ko_zus),0)</f>
        <v>0</v>
      </c>
      <c r="U136" s="33" cm="1">
        <f t="array" ref="U136">IF(U$13&lt;=Koniec,SUMPRODUCT(('Koszty operacyjne'!$K$114:$AE$114=U$13)*ISNUMBER(MATCH(ko_zus_pr,moduly_pr,0))*ISNUMBER(MATCH(ko_zus_kw,nie,0)),ko_zus),0)</f>
        <v>0</v>
      </c>
      <c r="V136" s="33" cm="1">
        <f t="array" ref="V136">IF(V$13&lt;=Koniec,SUMPRODUCT(('Koszty operacyjne'!$K$114:$AE$114=V$13)*ISNUMBER(MATCH(ko_zus_pr,moduly_pr,0))*ISNUMBER(MATCH(ko_zus_kw,nie,0)),ko_zus),0)</f>
        <v>0</v>
      </c>
      <c r="W136" s="33" cm="1">
        <f t="array" ref="W136">IF(W$13&lt;=Koniec,SUMPRODUCT(('Koszty operacyjne'!$K$114:$AE$114=W$13)*ISNUMBER(MATCH(ko_zus_pr,moduly_pr,0))*ISNUMBER(MATCH(ko_zus_kw,nie,0)),ko_zus),0)</f>
        <v>0</v>
      </c>
      <c r="X136" s="33" cm="1">
        <f t="array" ref="X136">IF(X$13&lt;=Koniec,SUMPRODUCT(('Koszty operacyjne'!$K$114:$AE$114=X$13)*ISNUMBER(MATCH(ko_zus_pr,moduly_pr,0))*ISNUMBER(MATCH(ko_zus_kw,nie,0)),ko_zus),0)</f>
        <v>0</v>
      </c>
      <c r="Y136" s="33" cm="1">
        <f t="array" ref="Y136">IF(Y$13&lt;=Koniec,SUMPRODUCT(('Koszty operacyjne'!$K$114:$AE$114=Y$13)*ISNUMBER(MATCH(ko_zus_pr,moduly_pr,0))*ISNUMBER(MATCH(ko_zus_kw,nie,0)),ko_zus),0)</f>
        <v>0</v>
      </c>
      <c r="Z136" s="33" cm="1">
        <f t="array" ref="Z136">IF(Z$13&lt;=Koniec,SUMPRODUCT(('Koszty operacyjne'!$K$114:$AE$114=Z$13)*ISNUMBER(MATCH(ko_zus_pr,moduly_pr,0))*ISNUMBER(MATCH(ko_zus_kw,nie,0)),ko_zus),0)</f>
        <v>0</v>
      </c>
      <c r="AA136" s="33" cm="1">
        <f t="array" ref="AA136">IF(AA$13&lt;=Koniec,SUMPRODUCT(('Koszty operacyjne'!$K$114:$AE$114=AA$13)*ISNUMBER(MATCH(ko_zus_pr,moduly_pr,0))*ISNUMBER(MATCH(ko_zus_kw,nie,0)),ko_zus),0)</f>
        <v>0</v>
      </c>
      <c r="AB136" s="33" cm="1">
        <f t="array" ref="AB136">IF(AB$13&lt;=Koniec,SUMPRODUCT(('Koszty operacyjne'!$K$114:$AE$114=AB$13)*ISNUMBER(MATCH(ko_zus_pr,moduly_pr,0))*ISNUMBER(MATCH(ko_zus_kw,nie,0)),ko_zus),0)</f>
        <v>0</v>
      </c>
      <c r="AC136" s="33" cm="1">
        <f t="array" ref="AC136">IF(AC$13&lt;=Koniec,SUMPRODUCT(('Koszty operacyjne'!$K$114:$AE$114=AC$13)*ISNUMBER(MATCH(ko_zus_pr,moduly_pr,0))*ISNUMBER(MATCH(ko_zus_kw,nie,0)),ko_zus),0)</f>
        <v>0</v>
      </c>
      <c r="AD136" s="33" cm="1">
        <f t="array" ref="AD136">IF(AD$13&lt;=Koniec,SUMPRODUCT(('Koszty operacyjne'!$K$114:$AE$114=AD$13)*ISNUMBER(MATCH(ko_zus_pr,moduly_pr,0))*ISNUMBER(MATCH(ko_zus_kw,nie,0)),ko_zus),0)</f>
        <v>0</v>
      </c>
      <c r="AE136" s="33" cm="1">
        <f t="array" ref="AE136">IF(AE$13&lt;=Koniec,SUMPRODUCT(('Koszty operacyjne'!$K$114:$AE$114=AE$13)*ISNUMBER(MATCH(ko_zus_pr,moduly_pr,0))*ISNUMBER(MATCH(ko_zus_kw,nie,0)),ko_zus),0)</f>
        <v>0</v>
      </c>
    </row>
    <row r="137" spans="2:31" hidden="1">
      <c r="K137" s="33" cm="1">
        <f t="array" ref="K137">IF(K$13&lt;=Koniec,SUMPRODUCT(('Koszty operacyjne'!$K$114:$AE$114=K$13)*ISNUMBER(MATCH(ko_pkr_pr,moduly_pr,0))*ISNUMBER(MATCH(ko_pkr_kw,nie,0)),ko_pkr),0)</f>
        <v>0</v>
      </c>
      <c r="L137" s="33" cm="1">
        <f t="array" ref="L137">IF(L$13&lt;=Koniec,SUMPRODUCT(('Koszty operacyjne'!$K$114:$AE$114=L$13)*ISNUMBER(MATCH(ko_pkr_pr,moduly_pr,0))*ISNUMBER(MATCH(ko_pkr_kw,nie,0)),ko_pkr),0)</f>
        <v>0</v>
      </c>
      <c r="M137" s="33" cm="1">
        <f t="array" ref="M137">IF(M$13&lt;=Koniec,SUMPRODUCT(('Koszty operacyjne'!$K$114:$AE$114=M$13)*ISNUMBER(MATCH(ko_pkr_pr,moduly_pr,0))*ISNUMBER(MATCH(ko_pkr_kw,nie,0)),ko_pkr),0)</f>
        <v>0</v>
      </c>
      <c r="N137" s="33" cm="1">
        <f t="array" ref="N137">IF(N$13&lt;=Koniec,SUMPRODUCT(('Koszty operacyjne'!$K$114:$AE$114=N$13)*ISNUMBER(MATCH(ko_pkr_pr,moduly_pr,0))*ISNUMBER(MATCH(ko_pkr_kw,nie,0)),ko_pkr),0)</f>
        <v>0</v>
      </c>
      <c r="O137" s="33" cm="1">
        <f t="array" ref="O137">IF(O$13&lt;=Koniec,SUMPRODUCT(('Koszty operacyjne'!$K$114:$AE$114=O$13)*ISNUMBER(MATCH(ko_pkr_pr,moduly_pr,0))*ISNUMBER(MATCH(ko_pkr_kw,nie,0)),ko_pkr),0)</f>
        <v>0</v>
      </c>
      <c r="P137" s="33" cm="1">
        <f t="array" ref="P137">IF(P$13&lt;=Koniec,SUMPRODUCT(('Koszty operacyjne'!$K$114:$AE$114=P$13)*ISNUMBER(MATCH(ko_pkr_pr,moduly_pr,0))*ISNUMBER(MATCH(ko_pkr_kw,nie,0)),ko_pkr),0)</f>
        <v>0</v>
      </c>
      <c r="Q137" s="33" cm="1">
        <f t="array" ref="Q137">IF(Q$13&lt;=Koniec,SUMPRODUCT(('Koszty operacyjne'!$K$114:$AE$114=Q$13)*ISNUMBER(MATCH(ko_pkr_pr,moduly_pr,0))*ISNUMBER(MATCH(ko_pkr_kw,nie,0)),ko_pkr),0)</f>
        <v>0</v>
      </c>
      <c r="R137" s="33" cm="1">
        <f t="array" ref="R137">IF(R$13&lt;=Koniec,SUMPRODUCT(('Koszty operacyjne'!$K$114:$AE$114=R$13)*ISNUMBER(MATCH(ko_pkr_pr,moduly_pr,0))*ISNUMBER(MATCH(ko_pkr_kw,nie,0)),ko_pkr),0)</f>
        <v>0</v>
      </c>
      <c r="S137" s="33" cm="1">
        <f t="array" ref="S137">IF(S$13&lt;=Koniec,SUMPRODUCT(('Koszty operacyjne'!$K$114:$AE$114=S$13)*ISNUMBER(MATCH(ko_pkr_pr,moduly_pr,0))*ISNUMBER(MATCH(ko_pkr_kw,nie,0)),ko_pkr),0)</f>
        <v>0</v>
      </c>
      <c r="T137" s="33" cm="1">
        <f t="array" ref="T137">IF(T$13&lt;=Koniec,SUMPRODUCT(('Koszty operacyjne'!$K$114:$AE$114=T$13)*ISNUMBER(MATCH(ko_pkr_pr,moduly_pr,0))*ISNUMBER(MATCH(ko_pkr_kw,nie,0)),ko_pkr),0)</f>
        <v>0</v>
      </c>
      <c r="U137" s="33" cm="1">
        <f t="array" ref="U137">IF(U$13&lt;=Koniec,SUMPRODUCT(('Koszty operacyjne'!$K$114:$AE$114=U$13)*ISNUMBER(MATCH(ko_pkr_pr,moduly_pr,0))*ISNUMBER(MATCH(ko_pkr_kw,nie,0)),ko_pkr),0)</f>
        <v>0</v>
      </c>
      <c r="V137" s="33" cm="1">
        <f t="array" ref="V137">IF(V$13&lt;=Koniec,SUMPRODUCT(('Koszty operacyjne'!$K$114:$AE$114=V$13)*ISNUMBER(MATCH(ko_pkr_pr,moduly_pr,0))*ISNUMBER(MATCH(ko_pkr_kw,nie,0)),ko_pkr),0)</f>
        <v>0</v>
      </c>
      <c r="W137" s="33" cm="1">
        <f t="array" ref="W137">IF(W$13&lt;=Koniec,SUMPRODUCT(('Koszty operacyjne'!$K$114:$AE$114=W$13)*ISNUMBER(MATCH(ko_pkr_pr,moduly_pr,0))*ISNUMBER(MATCH(ko_pkr_kw,nie,0)),ko_pkr),0)</f>
        <v>0</v>
      </c>
      <c r="X137" s="33" cm="1">
        <f t="array" ref="X137">IF(X$13&lt;=Koniec,SUMPRODUCT(('Koszty operacyjne'!$K$114:$AE$114=X$13)*ISNUMBER(MATCH(ko_pkr_pr,moduly_pr,0))*ISNUMBER(MATCH(ko_pkr_kw,nie,0)),ko_pkr),0)</f>
        <v>0</v>
      </c>
      <c r="Y137" s="33" cm="1">
        <f t="array" ref="Y137">IF(Y$13&lt;=Koniec,SUMPRODUCT(('Koszty operacyjne'!$K$114:$AE$114=Y$13)*ISNUMBER(MATCH(ko_pkr_pr,moduly_pr,0))*ISNUMBER(MATCH(ko_pkr_kw,nie,0)),ko_pkr),0)</f>
        <v>0</v>
      </c>
      <c r="Z137" s="33" cm="1">
        <f t="array" ref="Z137">IF(Z$13&lt;=Koniec,SUMPRODUCT(('Koszty operacyjne'!$K$114:$AE$114=Z$13)*ISNUMBER(MATCH(ko_pkr_pr,moduly_pr,0))*ISNUMBER(MATCH(ko_pkr_kw,nie,0)),ko_pkr),0)</f>
        <v>0</v>
      </c>
      <c r="AA137" s="33" cm="1">
        <f t="array" ref="AA137">IF(AA$13&lt;=Koniec,SUMPRODUCT(('Koszty operacyjne'!$K$114:$AE$114=AA$13)*ISNUMBER(MATCH(ko_pkr_pr,moduly_pr,0))*ISNUMBER(MATCH(ko_pkr_kw,nie,0)),ko_pkr),0)</f>
        <v>0</v>
      </c>
      <c r="AB137" s="33" cm="1">
        <f t="array" ref="AB137">IF(AB$13&lt;=Koniec,SUMPRODUCT(('Koszty operacyjne'!$K$114:$AE$114=AB$13)*ISNUMBER(MATCH(ko_pkr_pr,moduly_pr,0))*ISNUMBER(MATCH(ko_pkr_kw,nie,0)),ko_pkr),0)</f>
        <v>0</v>
      </c>
      <c r="AC137" s="33" cm="1">
        <f t="array" ref="AC137">IF(AC$13&lt;=Koniec,SUMPRODUCT(('Koszty operacyjne'!$K$114:$AE$114=AC$13)*ISNUMBER(MATCH(ko_pkr_pr,moduly_pr,0))*ISNUMBER(MATCH(ko_pkr_kw,nie,0)),ko_pkr),0)</f>
        <v>0</v>
      </c>
      <c r="AD137" s="33" cm="1">
        <f t="array" ref="AD137">IF(AD$13&lt;=Koniec,SUMPRODUCT(('Koszty operacyjne'!$K$114:$AE$114=AD$13)*ISNUMBER(MATCH(ko_pkr_pr,moduly_pr,0))*ISNUMBER(MATCH(ko_pkr_kw,nie,0)),ko_pkr),0)</f>
        <v>0</v>
      </c>
      <c r="AE137" s="33" cm="1">
        <f t="array" ref="AE137">IF(AE$13&lt;=Koniec,SUMPRODUCT(('Koszty operacyjne'!$K$114:$AE$114=AE$13)*ISNUMBER(MATCH(ko_pkr_pr,moduly_pr,0))*ISNUMBER(MATCH(ko_pkr_kw,nie,0)),ko_pkr),0)</f>
        <v>0</v>
      </c>
    </row>
    <row r="140" spans="2:31" hidden="1">
      <c r="K140" s="507">
        <f t="shared" ref="K140:Z140" si="109">IF(K$13&lt;=Koniec_PR,SUM(K132:K138),0)</f>
        <v>0</v>
      </c>
      <c r="L140" s="507">
        <f t="shared" si="109"/>
        <v>0</v>
      </c>
      <c r="M140" s="507">
        <f t="shared" si="109"/>
        <v>0</v>
      </c>
      <c r="N140" s="507">
        <f t="shared" si="109"/>
        <v>0</v>
      </c>
      <c r="O140" s="507">
        <f t="shared" si="109"/>
        <v>0</v>
      </c>
      <c r="P140" s="507">
        <f t="shared" si="109"/>
        <v>0</v>
      </c>
      <c r="Q140" s="507">
        <f t="shared" si="109"/>
        <v>0</v>
      </c>
      <c r="R140" s="507">
        <f t="shared" si="109"/>
        <v>0</v>
      </c>
      <c r="S140" s="507">
        <f t="shared" si="109"/>
        <v>0</v>
      </c>
      <c r="T140" s="507">
        <f t="shared" si="109"/>
        <v>0</v>
      </c>
      <c r="U140" s="507">
        <f t="shared" si="109"/>
        <v>0</v>
      </c>
      <c r="V140" s="507">
        <f t="shared" si="109"/>
        <v>0</v>
      </c>
      <c r="W140" s="507">
        <f t="shared" si="109"/>
        <v>0</v>
      </c>
      <c r="X140" s="507">
        <f t="shared" si="109"/>
        <v>0</v>
      </c>
      <c r="Y140" s="507">
        <f t="shared" si="109"/>
        <v>0</v>
      </c>
      <c r="Z140" s="507">
        <f t="shared" si="109"/>
        <v>0</v>
      </c>
      <c r="AA140" s="507">
        <f t="shared" ref="AA140:AE140" si="110">IF(AA$13&lt;=Koniec_PR,SUM(AA132:AA138),0)</f>
        <v>0</v>
      </c>
      <c r="AB140" s="507">
        <f t="shared" si="110"/>
        <v>0</v>
      </c>
      <c r="AC140" s="507">
        <f t="shared" si="110"/>
        <v>0</v>
      </c>
      <c r="AD140" s="507">
        <f t="shared" si="110"/>
        <v>0</v>
      </c>
      <c r="AE140" s="507">
        <f t="shared" si="110"/>
        <v>0</v>
      </c>
    </row>
  </sheetData>
  <sheetProtection algorithmName="SHA-512" hashValue="a6luDXKP8usbqliWr3M0jvyPpPI8bG9SdqoAAwxNcXdjGRQWLcxurJ42JUulUztMq/bRvVowoS6JzuJP0VCH2Q==" saltValue="fya80O/OohxRYP3ygqsgQg==" spinCount="100000" sheet="1" objects="1" scenarios="1"/>
  <mergeCells count="2">
    <mergeCell ref="B2:AE3"/>
    <mergeCell ref="B106:AE107"/>
  </mergeCells>
  <conditionalFormatting sqref="K82:AE83">
    <cfRule type="expression" dxfId="36" priority="60">
      <formula>K82=0</formula>
    </cfRule>
  </conditionalFormatting>
  <conditionalFormatting sqref="K91:AE91 K83:AE83">
    <cfRule type="containsText" dxfId="35" priority="104" operator="containsText" text="n/d">
      <formula>NOT(ISERROR(SEARCH("n/d",K83)))</formula>
    </cfRule>
  </conditionalFormatting>
  <conditionalFormatting sqref="K88:AE88">
    <cfRule type="cellIs" dxfId="34" priority="102" operator="lessThan">
      <formula>0</formula>
    </cfRule>
    <cfRule type="cellIs" dxfId="33" priority="103" operator="greaterThan">
      <formula>0</formula>
    </cfRule>
  </conditionalFormatting>
  <conditionalFormatting sqref="K90:AE91 K98:AE99">
    <cfRule type="expression" dxfId="32" priority="7" stopIfTrue="1">
      <formula>OR(K$13&lt;=Koniec_Projekt,K$13&gt;Koniec)</formula>
    </cfRule>
  </conditionalFormatting>
  <conditionalFormatting sqref="K90:AE91">
    <cfRule type="cellIs" dxfId="31" priority="105" operator="lessThan">
      <formula>WACC</formula>
    </cfRule>
    <cfRule type="cellIs" dxfId="30" priority="106" operator="greaterThan">
      <formula>WACC</formula>
    </cfRule>
  </conditionalFormatting>
  <conditionalFormatting sqref="K96:AE96">
    <cfRule type="cellIs" dxfId="29" priority="109" operator="lessThan">
      <formula>0</formula>
    </cfRule>
    <cfRule type="cellIs" dxfId="28" priority="110" operator="greaterThan">
      <formula>0</formula>
    </cfRule>
  </conditionalFormatting>
  <conditionalFormatting sqref="K98:AE99">
    <cfRule type="cellIs" dxfId="27" priority="99" operator="lessThan">
      <formula>WACC</formula>
    </cfRule>
    <cfRule type="cellIs" dxfId="26" priority="100" operator="greaterThan">
      <formula>WACC</formula>
    </cfRule>
  </conditionalFormatting>
  <conditionalFormatting sqref="K99:AE99">
    <cfRule type="containsText" dxfId="25" priority="98" operator="containsText" text="n/d">
      <formula>NOT(ISERROR(SEARCH("n/d",K99)))</formula>
    </cfRule>
  </conditionalFormatting>
  <conditionalFormatting sqref="B104:AE104">
    <cfRule type="expression" dxfId="24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590" r:id="rId4" name="Group Box 196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82550</xdr:rowOff>
                  </from>
                  <to>
                    <xdr:col>18</xdr:col>
                    <xdr:colOff>165100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0">
    <tabColor theme="9"/>
    <pageSetUpPr fitToPage="1"/>
  </sheetPr>
  <dimension ref="A1:AO500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77.109375" style="1" bestFit="1" customWidth="1"/>
    <col min="3" max="6" width="9.33203125" style="1" hidden="1" customWidth="1"/>
    <col min="7" max="31" width="12.77734375" style="1" customWidth="1"/>
    <col min="32" max="32" width="2.77734375" style="1" customWidth="1"/>
    <col min="33" max="41" width="0" style="1" hidden="1" customWidth="1"/>
    <col min="42" max="16384" width="9.33203125" style="1" hidden="1"/>
  </cols>
  <sheetData>
    <row r="1" spans="2:31"/>
    <row r="2" spans="2:31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2:31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2:31">
      <c r="H4"/>
      <c r="I4"/>
      <c r="J4"/>
      <c r="K4"/>
      <c r="L4"/>
      <c r="M4"/>
      <c r="N4"/>
    </row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248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 ht="14.5">
      <c r="B14" s="149" t="s">
        <v>489</v>
      </c>
    </row>
    <row r="15" spans="2:31">
      <c r="B15" s="95" t="s">
        <v>490</v>
      </c>
      <c r="C15" s="96" t="s">
        <v>491</v>
      </c>
      <c r="D15" s="96"/>
      <c r="E15" s="96"/>
      <c r="F15" s="96"/>
      <c r="G15" s="97">
        <f>SUM(G16:G19)</f>
        <v>0</v>
      </c>
      <c r="H15" s="97">
        <f t="shared" ref="H15:W15" si="1">SUM(H16:H19)</f>
        <v>0</v>
      </c>
      <c r="I15" s="97">
        <f t="shared" si="1"/>
        <v>0</v>
      </c>
      <c r="J15" s="97">
        <f t="shared" si="1"/>
        <v>0</v>
      </c>
      <c r="K15" s="97">
        <f t="shared" si="1"/>
        <v>0</v>
      </c>
      <c r="L15" s="97">
        <f t="shared" si="1"/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si="1"/>
        <v>0</v>
      </c>
      <c r="V15" s="97">
        <f t="shared" si="1"/>
        <v>0</v>
      </c>
      <c r="W15" s="97">
        <f t="shared" si="1"/>
        <v>0</v>
      </c>
      <c r="X15" s="97">
        <f t="shared" ref="X15" si="2">SUM(X16:X19)</f>
        <v>0</v>
      </c>
      <c r="Y15" s="97">
        <f t="shared" ref="Y15:AA15" si="3">SUM(Y16:Y19)</f>
        <v>0</v>
      </c>
      <c r="Z15" s="97">
        <f t="shared" si="3"/>
        <v>0</v>
      </c>
      <c r="AA15" s="97">
        <f t="shared" si="3"/>
        <v>0</v>
      </c>
      <c r="AB15" s="97">
        <f t="shared" ref="AB15:AE15" si="4">SUM(AB16:AB19)</f>
        <v>0</v>
      </c>
      <c r="AC15" s="97">
        <f t="shared" si="4"/>
        <v>0</v>
      </c>
      <c r="AD15" s="97">
        <f t="shared" si="4"/>
        <v>0</v>
      </c>
      <c r="AE15" s="97">
        <f t="shared" si="4"/>
        <v>0</v>
      </c>
    </row>
    <row r="16" spans="2:31">
      <c r="B16" s="93" t="s">
        <v>492</v>
      </c>
      <c r="C16" s="19"/>
      <c r="D16" s="19"/>
      <c r="E16" s="19"/>
      <c r="F16" s="19"/>
      <c r="G16" s="94">
        <f>'Sprawozdania finansowe'!C152</f>
        <v>0</v>
      </c>
      <c r="H16" s="94">
        <f>'Sprawozdania finansowe'!D152</f>
        <v>0</v>
      </c>
      <c r="I16" s="94">
        <f>'Sprawozdania finansowe'!E152</f>
        <v>0</v>
      </c>
      <c r="J16" s="94">
        <f>IF(Rok_n="",0,'Sprawozdania finansowe'!F152)</f>
        <v>0</v>
      </c>
      <c r="K16" s="94">
        <f>Przychody!K114</f>
        <v>0</v>
      </c>
      <c r="L16" s="94">
        <f>IF(L$12&lt;=Koniec,Przychody!L114,0)</f>
        <v>0</v>
      </c>
      <c r="M16" s="94">
        <f>IF(M$12&lt;=Koniec,Przychody!M114,0)</f>
        <v>0</v>
      </c>
      <c r="N16" s="94">
        <f>IF(N$12&lt;=Koniec,Przychody!N114,0)</f>
        <v>0</v>
      </c>
      <c r="O16" s="94">
        <f>IF(O$12&lt;=Koniec,Przychody!O114,0)</f>
        <v>0</v>
      </c>
      <c r="P16" s="94">
        <f>IF(P$12&lt;=Koniec,Przychody!P114,0)</f>
        <v>0</v>
      </c>
      <c r="Q16" s="94">
        <f>IF(Q$12&lt;=Koniec,Przychody!Q114,0)</f>
        <v>0</v>
      </c>
      <c r="R16" s="94">
        <f>IF(R$12&lt;=Koniec,Przychody!R114,0)</f>
        <v>0</v>
      </c>
      <c r="S16" s="94">
        <f>IF(S$12&lt;=Koniec,Przychody!S114,0)</f>
        <v>0</v>
      </c>
      <c r="T16" s="94">
        <f>IF(T$12&lt;=Koniec,Przychody!T114,0)</f>
        <v>0</v>
      </c>
      <c r="U16" s="94">
        <f>IF(U$12&lt;=Koniec,Przychody!U114,0)</f>
        <v>0</v>
      </c>
      <c r="V16" s="94">
        <f>IF(V$12&lt;=Koniec,Przychody!V114,0)</f>
        <v>0</v>
      </c>
      <c r="W16" s="94">
        <f>IF(W$12&lt;=Koniec,Przychody!W114,0)</f>
        <v>0</v>
      </c>
      <c r="X16" s="94">
        <f>IF(X$12&lt;=Koniec,Przychody!X114,0)</f>
        <v>0</v>
      </c>
      <c r="Y16" s="94">
        <f>IF(Y$12&lt;=Koniec,Przychody!Y114,0)</f>
        <v>0</v>
      </c>
      <c r="Z16" s="94">
        <f>IF(Z$12&lt;=Koniec,Przychody!Z114,0)</f>
        <v>0</v>
      </c>
      <c r="AA16" s="94">
        <f>IF(AA$12&lt;=Koniec,Przychody!AA114,0)</f>
        <v>0</v>
      </c>
      <c r="AB16" s="94">
        <f>IF(AB$12&lt;=Koniec,Przychody!AB114,0)</f>
        <v>0</v>
      </c>
      <c r="AC16" s="94">
        <f>IF(AC$12&lt;=Koniec,Przychody!AC114,0)</f>
        <v>0</v>
      </c>
      <c r="AD16" s="94">
        <f>IF(AD$12&lt;=Koniec,Przychody!AD114,0)</f>
        <v>0</v>
      </c>
      <c r="AE16" s="94">
        <f>IF(AE$12&lt;=Koniec,Przychody!AE114,0)</f>
        <v>0</v>
      </c>
    </row>
    <row r="17" spans="2:31">
      <c r="B17" s="37" t="s">
        <v>493</v>
      </c>
      <c r="C17" s="52"/>
      <c r="D17" s="52"/>
      <c r="E17" s="52"/>
      <c r="F17" s="52"/>
      <c r="G17" s="33">
        <f>'Sprawozdania finansowe'!C153</f>
        <v>0</v>
      </c>
      <c r="H17" s="33">
        <f>'Sprawozdania finansowe'!D153</f>
        <v>0</v>
      </c>
      <c r="I17" s="33">
        <f>'Sprawozdania finansowe'!E153</f>
        <v>0</v>
      </c>
      <c r="J17" s="33">
        <f>IF(Rok_n="",0,'Sprawozdania finansowe'!F153)</f>
        <v>0</v>
      </c>
      <c r="K17" s="33">
        <f>Przychody!K115</f>
        <v>0</v>
      </c>
      <c r="L17" s="33">
        <f>IF(L$12&lt;=Koniec,Przychody!L115,0)</f>
        <v>0</v>
      </c>
      <c r="M17" s="33">
        <f>IF(M$12&lt;=Koniec,Przychody!M115,0)</f>
        <v>0</v>
      </c>
      <c r="N17" s="33">
        <f>IF(N$12&lt;=Koniec,Przychody!N115,0)</f>
        <v>0</v>
      </c>
      <c r="O17" s="33">
        <f>IF(O$12&lt;=Koniec,Przychody!O115,0)</f>
        <v>0</v>
      </c>
      <c r="P17" s="33">
        <f>IF(P$12&lt;=Koniec,Przychody!P115,0)</f>
        <v>0</v>
      </c>
      <c r="Q17" s="33">
        <f>IF(Q$12&lt;=Koniec,Przychody!Q115,0)</f>
        <v>0</v>
      </c>
      <c r="R17" s="33">
        <f>IF(R$12&lt;=Koniec,Przychody!R115,0)</f>
        <v>0</v>
      </c>
      <c r="S17" s="33">
        <f>IF(S$12&lt;=Koniec,Przychody!S115,0)</f>
        <v>0</v>
      </c>
      <c r="T17" s="33">
        <f>IF(T$12&lt;=Koniec,Przychody!T115,0)</f>
        <v>0</v>
      </c>
      <c r="U17" s="33">
        <f>IF(U$12&lt;=Koniec,Przychody!U115,0)</f>
        <v>0</v>
      </c>
      <c r="V17" s="33">
        <f>IF(V$12&lt;=Koniec,Przychody!V115,0)</f>
        <v>0</v>
      </c>
      <c r="W17" s="33">
        <f>IF(W$12&lt;=Koniec,Przychody!W115,0)</f>
        <v>0</v>
      </c>
      <c r="X17" s="33">
        <f>IF(X$12&lt;=Koniec,Przychody!X115,0)</f>
        <v>0</v>
      </c>
      <c r="Y17" s="33">
        <f>IF(Y$12&lt;=Koniec,Przychody!Y115,0)</f>
        <v>0</v>
      </c>
      <c r="Z17" s="33">
        <f>IF(Z$12&lt;=Koniec,Przychody!Z115,0)</f>
        <v>0</v>
      </c>
      <c r="AA17" s="33">
        <f>IF(AA$12&lt;=Koniec,Przychody!AA115,0)</f>
        <v>0</v>
      </c>
      <c r="AB17" s="33">
        <f>IF(AB$12&lt;=Koniec,Przychody!AB115,0)</f>
        <v>0</v>
      </c>
      <c r="AC17" s="33">
        <f>IF(AC$12&lt;=Koniec,Przychody!AC115,0)</f>
        <v>0</v>
      </c>
      <c r="AD17" s="33">
        <f>IF(AD$12&lt;=Koniec,Przychody!AD115,0)</f>
        <v>0</v>
      </c>
      <c r="AE17" s="33">
        <f>IF(AE$12&lt;=Koniec,Przychody!AE115,0)</f>
        <v>0</v>
      </c>
    </row>
    <row r="18" spans="2:31">
      <c r="B18" s="93" t="s">
        <v>494</v>
      </c>
      <c r="G18" s="5">
        <f>'Sprawozdania finansowe'!C154</f>
        <v>0</v>
      </c>
      <c r="H18" s="5">
        <f>'Sprawozdania finansowe'!D154</f>
        <v>0</v>
      </c>
      <c r="I18" s="5">
        <f>'Sprawozdania finansowe'!E154</f>
        <v>0</v>
      </c>
      <c r="J18" s="5">
        <f>IF(Rok_n="",0,'Sprawozdania finansowe'!F154)</f>
        <v>0</v>
      </c>
      <c r="K18" s="5">
        <f>Przychody!K116</f>
        <v>0</v>
      </c>
      <c r="L18" s="5">
        <f>IF(L$12&lt;=Koniec,Przychody!L116,0)</f>
        <v>0</v>
      </c>
      <c r="M18" s="5">
        <f>IF(M$12&lt;=Koniec,Przychody!M116,0)</f>
        <v>0</v>
      </c>
      <c r="N18" s="5">
        <f>IF(N$12&lt;=Koniec,Przychody!N116,0)</f>
        <v>0</v>
      </c>
      <c r="O18" s="5">
        <f>IF(O$12&lt;=Koniec,Przychody!O116,0)</f>
        <v>0</v>
      </c>
      <c r="P18" s="5">
        <f>IF(P$12&lt;=Koniec,Przychody!P116,0)</f>
        <v>0</v>
      </c>
      <c r="Q18" s="5">
        <f>IF(Q$12&lt;=Koniec,Przychody!Q116,0)</f>
        <v>0</v>
      </c>
      <c r="R18" s="5">
        <f>IF(R$12&lt;=Koniec,Przychody!R116,0)</f>
        <v>0</v>
      </c>
      <c r="S18" s="5">
        <f>IF(S$12&lt;=Koniec,Przychody!S116,0)</f>
        <v>0</v>
      </c>
      <c r="T18" s="5">
        <f>IF(T$12&lt;=Koniec,Przychody!T116,0)</f>
        <v>0</v>
      </c>
      <c r="U18" s="5">
        <f>IF(U$12&lt;=Koniec,Przychody!U116,0)</f>
        <v>0</v>
      </c>
      <c r="V18" s="5">
        <f>IF(V$12&lt;=Koniec,Przychody!V116,0)</f>
        <v>0</v>
      </c>
      <c r="W18" s="5">
        <f>IF(W$12&lt;=Koniec,Przychody!W116,0)</f>
        <v>0</v>
      </c>
      <c r="X18" s="5">
        <f>IF(X$12&lt;=Koniec,Przychody!X116,0)</f>
        <v>0</v>
      </c>
      <c r="Y18" s="5">
        <f>IF(Y$12&lt;=Koniec,Przychody!Y116,0)</f>
        <v>0</v>
      </c>
      <c r="Z18" s="5">
        <f>IF(Z$12&lt;=Koniec,Przychody!Z116,0)</f>
        <v>0</v>
      </c>
      <c r="AA18" s="5">
        <f>IF(AA$12&lt;=Koniec,Przychody!AA116,0)</f>
        <v>0</v>
      </c>
      <c r="AB18" s="5">
        <f>IF(AB$12&lt;=Koniec,Przychody!AB116,0)</f>
        <v>0</v>
      </c>
      <c r="AC18" s="5">
        <f>IF(AC$12&lt;=Koniec,Przychody!AC116,0)</f>
        <v>0</v>
      </c>
      <c r="AD18" s="5">
        <f>IF(AD$12&lt;=Koniec,Przychody!AD116,0)</f>
        <v>0</v>
      </c>
      <c r="AE18" s="5">
        <f>IF(AE$12&lt;=Koniec,Przychody!AE116,0)</f>
        <v>0</v>
      </c>
    </row>
    <row r="19" spans="2:31">
      <c r="B19" s="88" t="s">
        <v>495</v>
      </c>
      <c r="C19" s="89"/>
      <c r="D19" s="89"/>
      <c r="E19" s="89"/>
      <c r="F19" s="89"/>
      <c r="G19" s="90">
        <f>'Sprawozdania finansowe'!C155</f>
        <v>0</v>
      </c>
      <c r="H19" s="90">
        <f>'Sprawozdania finansowe'!D155</f>
        <v>0</v>
      </c>
      <c r="I19" s="90">
        <f>'Sprawozdania finansowe'!E155</f>
        <v>0</v>
      </c>
      <c r="J19" s="90">
        <f>IF(Rok_n="",0,'Sprawozdania finansowe'!F155)</f>
        <v>0</v>
      </c>
      <c r="K19" s="90">
        <f>Przychody!K117</f>
        <v>0</v>
      </c>
      <c r="L19" s="90">
        <f>IF(L$12&lt;=Koniec,Przychody!L117,0)</f>
        <v>0</v>
      </c>
      <c r="M19" s="90">
        <f>IF(M$12&lt;=Koniec,Przychody!M117,0)</f>
        <v>0</v>
      </c>
      <c r="N19" s="90">
        <f>IF(N$12&lt;=Koniec,Przychody!N117,0)</f>
        <v>0</v>
      </c>
      <c r="O19" s="90">
        <f>IF(O$12&lt;=Koniec,Przychody!O117,0)</f>
        <v>0</v>
      </c>
      <c r="P19" s="90">
        <f>IF(P$12&lt;=Koniec,Przychody!P117,0)</f>
        <v>0</v>
      </c>
      <c r="Q19" s="90">
        <f>IF(Q$12&lt;=Koniec,Przychody!Q117,0)</f>
        <v>0</v>
      </c>
      <c r="R19" s="90">
        <f>IF(R$12&lt;=Koniec,Przychody!R117,0)</f>
        <v>0</v>
      </c>
      <c r="S19" s="90">
        <f>IF(S$12&lt;=Koniec,Przychody!S117,0)</f>
        <v>0</v>
      </c>
      <c r="T19" s="90">
        <f>IF(T$12&lt;=Koniec,Przychody!T117,0)</f>
        <v>0</v>
      </c>
      <c r="U19" s="90">
        <f>IF(U$12&lt;=Koniec,Przychody!U117,0)</f>
        <v>0</v>
      </c>
      <c r="V19" s="90">
        <f>IF(V$12&lt;=Koniec,Przychody!V117,0)</f>
        <v>0</v>
      </c>
      <c r="W19" s="90">
        <f>IF(W$12&lt;=Koniec,Przychody!W117,0)</f>
        <v>0</v>
      </c>
      <c r="X19" s="90">
        <f>IF(X$12&lt;=Koniec,Przychody!X117,0)</f>
        <v>0</v>
      </c>
      <c r="Y19" s="90">
        <f>IF(Y$12&lt;=Koniec,Przychody!Y117,0)</f>
        <v>0</v>
      </c>
      <c r="Z19" s="90">
        <f>IF(Z$12&lt;=Koniec,Przychody!Z117,0)</f>
        <v>0</v>
      </c>
      <c r="AA19" s="90">
        <f>IF(AA$12&lt;=Koniec,Przychody!AA117,0)</f>
        <v>0</v>
      </c>
      <c r="AB19" s="90">
        <f>IF(AB$12&lt;=Koniec,Przychody!AB117,0)</f>
        <v>0</v>
      </c>
      <c r="AC19" s="90">
        <f>IF(AC$12&lt;=Koniec,Przychody!AC117,0)</f>
        <v>0</v>
      </c>
      <c r="AD19" s="90">
        <f>IF(AD$12&lt;=Koniec,Przychody!AD117,0)</f>
        <v>0</v>
      </c>
      <c r="AE19" s="90">
        <f>IF(AE$12&lt;=Koniec,Przychody!AE117,0)</f>
        <v>0</v>
      </c>
    </row>
    <row r="20" spans="2:31">
      <c r="B20" s="98" t="s">
        <v>209</v>
      </c>
      <c r="C20" s="96" t="s">
        <v>496</v>
      </c>
      <c r="D20" s="96"/>
      <c r="E20" s="96"/>
      <c r="F20" s="96"/>
      <c r="G20" s="97">
        <f>SUM(G21:G28)</f>
        <v>0</v>
      </c>
      <c r="H20" s="97">
        <f>SUM(H21:H28)</f>
        <v>0</v>
      </c>
      <c r="I20" s="97">
        <f>SUM(I21:I28)</f>
        <v>0</v>
      </c>
      <c r="J20" s="97">
        <f>SUM(J21:J28)</f>
        <v>0</v>
      </c>
      <c r="K20" s="97">
        <f t="shared" ref="K20:W20" si="5">SUM(K21:K28)</f>
        <v>0</v>
      </c>
      <c r="L20" s="97">
        <f t="shared" ca="1" si="5"/>
        <v>0</v>
      </c>
      <c r="M20" s="97">
        <f t="shared" ca="1" si="5"/>
        <v>0</v>
      </c>
      <c r="N20" s="97">
        <f t="shared" ca="1" si="5"/>
        <v>0</v>
      </c>
      <c r="O20" s="97">
        <f t="shared" ca="1" si="5"/>
        <v>0</v>
      </c>
      <c r="P20" s="97">
        <f t="shared" ca="1" si="5"/>
        <v>0</v>
      </c>
      <c r="Q20" s="97">
        <f t="shared" ca="1" si="5"/>
        <v>0</v>
      </c>
      <c r="R20" s="97">
        <f t="shared" ca="1" si="5"/>
        <v>0</v>
      </c>
      <c r="S20" s="97">
        <f t="shared" ca="1" si="5"/>
        <v>0</v>
      </c>
      <c r="T20" s="97">
        <f t="shared" ca="1" si="5"/>
        <v>0</v>
      </c>
      <c r="U20" s="97">
        <f t="shared" ca="1" si="5"/>
        <v>0</v>
      </c>
      <c r="V20" s="97">
        <f t="shared" ca="1" si="5"/>
        <v>0</v>
      </c>
      <c r="W20" s="97">
        <f t="shared" ca="1" si="5"/>
        <v>0</v>
      </c>
      <c r="X20" s="97">
        <f t="shared" ref="X20" ca="1" si="6">SUM(X21:X28)</f>
        <v>0</v>
      </c>
      <c r="Y20" s="97">
        <f t="shared" ref="Y20:AA20" ca="1" si="7">SUM(Y21:Y28)</f>
        <v>0</v>
      </c>
      <c r="Z20" s="97">
        <f t="shared" ca="1" si="7"/>
        <v>0</v>
      </c>
      <c r="AA20" s="97">
        <f t="shared" ca="1" si="7"/>
        <v>0</v>
      </c>
      <c r="AB20" s="97">
        <f t="shared" ref="AB20:AE20" ca="1" si="8">SUM(AB21:AB28)</f>
        <v>0</v>
      </c>
      <c r="AC20" s="97">
        <f t="shared" ca="1" si="8"/>
        <v>0</v>
      </c>
      <c r="AD20" s="97">
        <f t="shared" ca="1" si="8"/>
        <v>0</v>
      </c>
      <c r="AE20" s="97">
        <f t="shared" ca="1" si="8"/>
        <v>0</v>
      </c>
    </row>
    <row r="21" spans="2:31">
      <c r="B21" s="93" t="s">
        <v>497</v>
      </c>
      <c r="C21" s="19" t="s">
        <v>498</v>
      </c>
      <c r="D21" s="19"/>
      <c r="E21" s="19"/>
      <c r="F21" s="19"/>
      <c r="G21" s="94">
        <f>'Sprawozdania finansowe'!C157</f>
        <v>0</v>
      </c>
      <c r="H21" s="94">
        <f>'Sprawozdania finansowe'!D157</f>
        <v>0</v>
      </c>
      <c r="I21" s="94">
        <f>'Sprawozdania finansowe'!E157</f>
        <v>0</v>
      </c>
      <c r="J21" s="94">
        <f>IF(Rok_n="",0,'Sprawozdania finansowe'!F157)</f>
        <v>0</v>
      </c>
      <c r="K21" s="94">
        <f>IF(K$12&lt;=Koniec,'Środki trwałe'!K188,0)</f>
        <v>0</v>
      </c>
      <c r="L21" s="94">
        <f ca="1">IF(L$12&lt;=Koniec,'Środki trwałe'!L188,0)</f>
        <v>0</v>
      </c>
      <c r="M21" s="94">
        <f ca="1">IF(M$12&lt;=Koniec,'Środki trwałe'!M188,0)</f>
        <v>0</v>
      </c>
      <c r="N21" s="94">
        <f ca="1">IF(N$12&lt;=Koniec,'Środki trwałe'!N188,0)</f>
        <v>0</v>
      </c>
      <c r="O21" s="94">
        <f ca="1">IF(O$12&lt;=Koniec,'Środki trwałe'!O188,0)</f>
        <v>0</v>
      </c>
      <c r="P21" s="94">
        <f ca="1">IF(P$12&lt;=Koniec,'Środki trwałe'!P188,0)</f>
        <v>0</v>
      </c>
      <c r="Q21" s="94">
        <f ca="1">IF(Q$12&lt;=Koniec,'Środki trwałe'!Q188,0)</f>
        <v>0</v>
      </c>
      <c r="R21" s="94">
        <f ca="1">IF(R$12&lt;=Koniec,'Środki trwałe'!R188,0)</f>
        <v>0</v>
      </c>
      <c r="S21" s="94">
        <f ca="1">IF(S$12&lt;=Koniec,'Środki trwałe'!S188,0)</f>
        <v>0</v>
      </c>
      <c r="T21" s="94">
        <f ca="1">IF(T$12&lt;=Koniec,'Środki trwałe'!T188,0)</f>
        <v>0</v>
      </c>
      <c r="U21" s="94">
        <f ca="1">IF(U$12&lt;=Koniec,'Środki trwałe'!U188,0)</f>
        <v>0</v>
      </c>
      <c r="V21" s="94">
        <f ca="1">IF(V$12&lt;=Koniec,'Środki trwałe'!V188,0)</f>
        <v>0</v>
      </c>
      <c r="W21" s="94">
        <f ca="1">IF(W$12&lt;=Koniec,'Środki trwałe'!W188,0)</f>
        <v>0</v>
      </c>
      <c r="X21" s="94">
        <f ca="1">IF(X$12&lt;=Koniec,'Środki trwałe'!X188,0)</f>
        <v>0</v>
      </c>
      <c r="Y21" s="94">
        <f ca="1">IF(Y$12&lt;=Koniec,'Środki trwałe'!Y188,0)</f>
        <v>0</v>
      </c>
      <c r="Z21" s="94">
        <f ca="1">IF(Z$12&lt;=Koniec,'Środki trwałe'!Z188,0)</f>
        <v>0</v>
      </c>
      <c r="AA21" s="94">
        <f ca="1">IF(AA$12&lt;=Koniec,'Środki trwałe'!AA188,0)</f>
        <v>0</v>
      </c>
      <c r="AB21" s="94">
        <f ca="1">IF(AB$12&lt;=Koniec,'Środki trwałe'!AB188,0)</f>
        <v>0</v>
      </c>
      <c r="AC21" s="94">
        <f ca="1">IF(AC$12&lt;=Koniec,'Środki trwałe'!AC188,0)</f>
        <v>0</v>
      </c>
      <c r="AD21" s="94">
        <f ca="1">IF(AD$12&lt;=Koniec,'Środki trwałe'!AD188,0)</f>
        <v>0</v>
      </c>
      <c r="AE21" s="94">
        <f ca="1">IF(AE$12&lt;=Koniec,'Środki trwałe'!AE188,0)</f>
        <v>0</v>
      </c>
    </row>
    <row r="22" spans="2:31">
      <c r="B22" s="52" t="s">
        <v>499</v>
      </c>
      <c r="C22" s="52"/>
      <c r="D22" s="52"/>
      <c r="E22" s="52"/>
      <c r="F22" s="52"/>
      <c r="G22" s="33">
        <f>'Sprawozdania finansowe'!C158</f>
        <v>0</v>
      </c>
      <c r="H22" s="33">
        <f>'Sprawozdania finansowe'!D158</f>
        <v>0</v>
      </c>
      <c r="I22" s="33">
        <f>'Sprawozdania finansowe'!E158</f>
        <v>0</v>
      </c>
      <c r="J22" s="33">
        <f>IF(Rok_n="",0,'Sprawozdania finansowe'!F158)</f>
        <v>0</v>
      </c>
      <c r="K22" s="33">
        <f>IF(K$12&lt;=Koniec,'Koszty operacyjne'!K102,0)</f>
        <v>0</v>
      </c>
      <c r="L22" s="33">
        <f>IF(L$12&lt;=Koniec,'Koszty operacyjne'!L102,0)</f>
        <v>0</v>
      </c>
      <c r="M22" s="33">
        <f>IF(M$12&lt;=Koniec,'Koszty operacyjne'!M102,0)</f>
        <v>0</v>
      </c>
      <c r="N22" s="33">
        <f>IF(N$12&lt;=Koniec,'Koszty operacyjne'!N102,0)</f>
        <v>0</v>
      </c>
      <c r="O22" s="33">
        <f>IF(O$12&lt;=Koniec,'Koszty operacyjne'!O102,0)</f>
        <v>0</v>
      </c>
      <c r="P22" s="33">
        <f>IF(P$12&lt;=Koniec,'Koszty operacyjne'!P102,0)</f>
        <v>0</v>
      </c>
      <c r="Q22" s="33">
        <f>IF(Q$12&lt;=Koniec,'Koszty operacyjne'!Q102,0)</f>
        <v>0</v>
      </c>
      <c r="R22" s="33">
        <f>IF(R$12&lt;=Koniec,'Koszty operacyjne'!R102,0)</f>
        <v>0</v>
      </c>
      <c r="S22" s="33">
        <f>IF(S$12&lt;=Koniec,'Koszty operacyjne'!S102,0)</f>
        <v>0</v>
      </c>
      <c r="T22" s="33">
        <f>IF(T$12&lt;=Koniec,'Koszty operacyjne'!T102,0)</f>
        <v>0</v>
      </c>
      <c r="U22" s="33">
        <f>IF(U$12&lt;=Koniec,'Koszty operacyjne'!U102,0)</f>
        <v>0</v>
      </c>
      <c r="V22" s="33">
        <f>IF(V$12&lt;=Koniec,'Koszty operacyjne'!V102,0)</f>
        <v>0</v>
      </c>
      <c r="W22" s="33">
        <f>IF(W$12&lt;=Koniec,'Koszty operacyjne'!W102,0)</f>
        <v>0</v>
      </c>
      <c r="X22" s="33">
        <f>IF(X$12&lt;=Koniec,'Koszty operacyjne'!X102,0)</f>
        <v>0</v>
      </c>
      <c r="Y22" s="33">
        <f>IF(Y$12&lt;=Koniec,'Koszty operacyjne'!Y102,0)</f>
        <v>0</v>
      </c>
      <c r="Z22" s="33">
        <f>IF(Z$12&lt;=Koniec,'Koszty operacyjne'!Z102,0)</f>
        <v>0</v>
      </c>
      <c r="AA22" s="33">
        <f>IF(AA$12&lt;=Koniec,'Koszty operacyjne'!AA102,0)</f>
        <v>0</v>
      </c>
      <c r="AB22" s="33">
        <f>IF(AB$12&lt;=Koniec,'Koszty operacyjne'!AB102,0)</f>
        <v>0</v>
      </c>
      <c r="AC22" s="33">
        <f>IF(AC$12&lt;=Koniec,'Koszty operacyjne'!AB102,0)</f>
        <v>0</v>
      </c>
      <c r="AD22" s="33">
        <f>IF(AD$12&lt;=Koniec,'Koszty operacyjne'!AC102,0)</f>
        <v>0</v>
      </c>
      <c r="AE22" s="33">
        <f>IF(AE$12&lt;=Koniec,'Koszty operacyjne'!AD102,0)</f>
        <v>0</v>
      </c>
    </row>
    <row r="23" spans="2:31">
      <c r="B23" s="37" t="s">
        <v>500</v>
      </c>
      <c r="C23" s="52"/>
      <c r="D23" s="52"/>
      <c r="E23" s="52"/>
      <c r="F23" s="52"/>
      <c r="G23" s="33">
        <f>'Sprawozdania finansowe'!C159</f>
        <v>0</v>
      </c>
      <c r="H23" s="33">
        <f>'Sprawozdania finansowe'!D159</f>
        <v>0</v>
      </c>
      <c r="I23" s="33">
        <f>'Sprawozdania finansowe'!E159</f>
        <v>0</v>
      </c>
      <c r="J23" s="33">
        <f>IF(Rok_n="",0,'Sprawozdania finansowe'!F159)</f>
        <v>0</v>
      </c>
      <c r="K23" s="33">
        <f>IF(K$12&lt;=Koniec,'Koszty operacyjne'!K103,0)</f>
        <v>0</v>
      </c>
      <c r="L23" s="33">
        <f>IF(L$12&lt;=Koniec,'Koszty operacyjne'!L103,0)</f>
        <v>0</v>
      </c>
      <c r="M23" s="33">
        <f>IF(M$12&lt;=Koniec,'Koszty operacyjne'!M103,0)</f>
        <v>0</v>
      </c>
      <c r="N23" s="33">
        <f>IF(N$12&lt;=Koniec,'Koszty operacyjne'!N103,0)</f>
        <v>0</v>
      </c>
      <c r="O23" s="33">
        <f>IF(O$12&lt;=Koniec,'Koszty operacyjne'!O103,0)</f>
        <v>0</v>
      </c>
      <c r="P23" s="33">
        <f>IF(P$12&lt;=Koniec,'Koszty operacyjne'!P103,0)</f>
        <v>0</v>
      </c>
      <c r="Q23" s="33">
        <f>IF(Q$12&lt;=Koniec,'Koszty operacyjne'!Q103,0)</f>
        <v>0</v>
      </c>
      <c r="R23" s="33">
        <f>IF(R$12&lt;=Koniec,'Koszty operacyjne'!R103,0)</f>
        <v>0</v>
      </c>
      <c r="S23" s="33">
        <f>IF(S$12&lt;=Koniec,'Koszty operacyjne'!S103,0)</f>
        <v>0</v>
      </c>
      <c r="T23" s="33">
        <f>IF(T$12&lt;=Koniec,'Koszty operacyjne'!T103,0)</f>
        <v>0</v>
      </c>
      <c r="U23" s="33">
        <f>IF(U$12&lt;=Koniec,'Koszty operacyjne'!U103,0)</f>
        <v>0</v>
      </c>
      <c r="V23" s="33">
        <f>IF(V$12&lt;=Koniec,'Koszty operacyjne'!V103,0)</f>
        <v>0</v>
      </c>
      <c r="W23" s="33">
        <f>IF(W$12&lt;=Koniec,'Koszty operacyjne'!W103,0)</f>
        <v>0</v>
      </c>
      <c r="X23" s="33">
        <f>IF(X$12&lt;=Koniec,'Koszty operacyjne'!X103,0)</f>
        <v>0</v>
      </c>
      <c r="Y23" s="33">
        <f>IF(Y$12&lt;=Koniec,'Koszty operacyjne'!Y103,0)</f>
        <v>0</v>
      </c>
      <c r="Z23" s="33">
        <f>IF(Z$12&lt;=Koniec,'Koszty operacyjne'!Z103,0)</f>
        <v>0</v>
      </c>
      <c r="AA23" s="33">
        <f>IF(AA$12&lt;=Koniec,'Koszty operacyjne'!AA103,0)</f>
        <v>0</v>
      </c>
      <c r="AB23" s="33">
        <f>IF(AB$12&lt;=Koniec,'Koszty operacyjne'!AB103,0)</f>
        <v>0</v>
      </c>
      <c r="AC23" s="33">
        <f>IF(AC$12&lt;=Koniec,'Koszty operacyjne'!AB103,0)</f>
        <v>0</v>
      </c>
      <c r="AD23" s="33">
        <f>IF(AD$12&lt;=Koniec,'Koszty operacyjne'!AC103,0)</f>
        <v>0</v>
      </c>
      <c r="AE23" s="33">
        <f>IF(AE$12&lt;=Koniec,'Koszty operacyjne'!AD103,0)</f>
        <v>0</v>
      </c>
    </row>
    <row r="24" spans="2:31">
      <c r="B24" s="37" t="s">
        <v>501</v>
      </c>
      <c r="C24" s="52"/>
      <c r="D24" s="52"/>
      <c r="E24" s="52"/>
      <c r="F24" s="52"/>
      <c r="G24" s="33">
        <f>'Sprawozdania finansowe'!C160</f>
        <v>0</v>
      </c>
      <c r="H24" s="33">
        <f>'Sprawozdania finansowe'!D160</f>
        <v>0</v>
      </c>
      <c r="I24" s="33">
        <f>'Sprawozdania finansowe'!E160</f>
        <v>0</v>
      </c>
      <c r="J24" s="33">
        <f>IF(Rok_n="",0,'Sprawozdania finansowe'!F160)</f>
        <v>0</v>
      </c>
      <c r="K24" s="33">
        <f>IF(K$12&lt;=Koniec,'Koszty operacyjne'!K104,0)</f>
        <v>0</v>
      </c>
      <c r="L24" s="33">
        <f>IF(L$12&lt;=Koniec,'Koszty operacyjne'!L104,0)</f>
        <v>0</v>
      </c>
      <c r="M24" s="33">
        <f>IF(M$12&lt;=Koniec,'Koszty operacyjne'!M104,0)</f>
        <v>0</v>
      </c>
      <c r="N24" s="33">
        <f>IF(N$12&lt;=Koniec,'Koszty operacyjne'!N104,0)</f>
        <v>0</v>
      </c>
      <c r="O24" s="33">
        <f>IF(O$12&lt;=Koniec,'Koszty operacyjne'!O104,0)</f>
        <v>0</v>
      </c>
      <c r="P24" s="33">
        <f>IF(P$12&lt;=Koniec,'Koszty operacyjne'!P104,0)</f>
        <v>0</v>
      </c>
      <c r="Q24" s="33">
        <f>IF(Q$12&lt;=Koniec,'Koszty operacyjne'!Q104,0)</f>
        <v>0</v>
      </c>
      <c r="R24" s="33">
        <f>IF(R$12&lt;=Koniec,'Koszty operacyjne'!R104,0)</f>
        <v>0</v>
      </c>
      <c r="S24" s="33">
        <f>IF(S$12&lt;=Koniec,'Koszty operacyjne'!S104,0)</f>
        <v>0</v>
      </c>
      <c r="T24" s="33">
        <f>IF(T$12&lt;=Koniec,'Koszty operacyjne'!T104,0)</f>
        <v>0</v>
      </c>
      <c r="U24" s="33">
        <f>IF(U$12&lt;=Koniec,'Koszty operacyjne'!U104,0)</f>
        <v>0</v>
      </c>
      <c r="V24" s="33">
        <f>IF(V$12&lt;=Koniec,'Koszty operacyjne'!V104,0)</f>
        <v>0</v>
      </c>
      <c r="W24" s="33">
        <f>IF(W$12&lt;=Koniec,'Koszty operacyjne'!W104,0)</f>
        <v>0</v>
      </c>
      <c r="X24" s="33">
        <f>IF(X$12&lt;=Koniec,'Koszty operacyjne'!X104,0)</f>
        <v>0</v>
      </c>
      <c r="Y24" s="33">
        <f>IF(Y$12&lt;=Koniec,'Koszty operacyjne'!Y104,0)</f>
        <v>0</v>
      </c>
      <c r="Z24" s="33">
        <f>IF(Z$12&lt;=Koniec,'Koszty operacyjne'!Z104,0)</f>
        <v>0</v>
      </c>
      <c r="AA24" s="33">
        <f>IF(AA$12&lt;=Koniec,'Koszty operacyjne'!AA104,0)</f>
        <v>0</v>
      </c>
      <c r="AB24" s="33">
        <f>IF(AB$12&lt;=Koniec,'Koszty operacyjne'!AB104,0)</f>
        <v>0</v>
      </c>
      <c r="AC24" s="33">
        <f>IF(AC$12&lt;=Koniec,'Koszty operacyjne'!AB104,0)</f>
        <v>0</v>
      </c>
      <c r="AD24" s="33">
        <f>IF(AD$12&lt;=Koniec,'Koszty operacyjne'!AC104,0)</f>
        <v>0</v>
      </c>
      <c r="AE24" s="33">
        <f>IF(AE$12&lt;=Koniec,'Koszty operacyjne'!AD104,0)</f>
        <v>0</v>
      </c>
    </row>
    <row r="25" spans="2:31">
      <c r="B25" s="37" t="s">
        <v>502</v>
      </c>
      <c r="C25" s="52"/>
      <c r="D25" s="52"/>
      <c r="E25" s="52"/>
      <c r="F25" s="52"/>
      <c r="G25" s="33">
        <f>'Sprawozdania finansowe'!C162</f>
        <v>0</v>
      </c>
      <c r="H25" s="33">
        <f>'Sprawozdania finansowe'!D162</f>
        <v>0</v>
      </c>
      <c r="I25" s="33">
        <f>'Sprawozdania finansowe'!E162</f>
        <v>0</v>
      </c>
      <c r="J25" s="33">
        <f>IF(Rok_n="",0,'Sprawozdania finansowe'!F162)</f>
        <v>0</v>
      </c>
      <c r="K25" s="33">
        <f>IF(K$12&lt;=Koniec,'Koszty operacyjne'!K105,0)</f>
        <v>0</v>
      </c>
      <c r="L25" s="33">
        <f>IF(L$12&lt;=Koniec,'Koszty operacyjne'!L105,0)</f>
        <v>0</v>
      </c>
      <c r="M25" s="33">
        <f>IF(M$12&lt;=Koniec,'Koszty operacyjne'!M105,0)</f>
        <v>0</v>
      </c>
      <c r="N25" s="33">
        <f>IF(N$12&lt;=Koniec,'Koszty operacyjne'!N105,0)</f>
        <v>0</v>
      </c>
      <c r="O25" s="33">
        <f>IF(O$12&lt;=Koniec,'Koszty operacyjne'!O105,0)</f>
        <v>0</v>
      </c>
      <c r="P25" s="33">
        <f>IF(P$12&lt;=Koniec,'Koszty operacyjne'!P105,0)</f>
        <v>0</v>
      </c>
      <c r="Q25" s="33">
        <f>IF(Q$12&lt;=Koniec,'Koszty operacyjne'!Q105,0)</f>
        <v>0</v>
      </c>
      <c r="R25" s="33">
        <f>IF(R$12&lt;=Koniec,'Koszty operacyjne'!R105,0)</f>
        <v>0</v>
      </c>
      <c r="S25" s="33">
        <f>IF(S$12&lt;=Koniec,'Koszty operacyjne'!S105,0)</f>
        <v>0</v>
      </c>
      <c r="T25" s="33">
        <f>IF(T$12&lt;=Koniec,'Koszty operacyjne'!T105,0)</f>
        <v>0</v>
      </c>
      <c r="U25" s="33">
        <f>IF(U$12&lt;=Koniec,'Koszty operacyjne'!U105,0)</f>
        <v>0</v>
      </c>
      <c r="V25" s="33">
        <f>IF(V$12&lt;=Koniec,'Koszty operacyjne'!V105,0)</f>
        <v>0</v>
      </c>
      <c r="W25" s="33">
        <f>IF(W$12&lt;=Koniec,'Koszty operacyjne'!W105,0)</f>
        <v>0</v>
      </c>
      <c r="X25" s="33">
        <f>IF(X$12&lt;=Koniec,'Koszty operacyjne'!X105,0)</f>
        <v>0</v>
      </c>
      <c r="Y25" s="33">
        <f>IF(Y$12&lt;=Koniec,'Koszty operacyjne'!Y105,0)</f>
        <v>0</v>
      </c>
      <c r="Z25" s="33">
        <f>IF(Z$12&lt;=Koniec,'Koszty operacyjne'!Z105,0)</f>
        <v>0</v>
      </c>
      <c r="AA25" s="33">
        <f>IF(AA$12&lt;=Koniec,'Koszty operacyjne'!AA105,0)</f>
        <v>0</v>
      </c>
      <c r="AB25" s="33">
        <f>IF(AB$12&lt;=Koniec,'Koszty operacyjne'!AB105,0)</f>
        <v>0</v>
      </c>
      <c r="AC25" s="33">
        <f>IF(AC$12&lt;=Koniec,'Koszty operacyjne'!AB105,0)</f>
        <v>0</v>
      </c>
      <c r="AD25" s="33">
        <f>IF(AD$12&lt;=Koniec,'Koszty operacyjne'!AC105,0)</f>
        <v>0</v>
      </c>
      <c r="AE25" s="33">
        <f>IF(AE$12&lt;=Koniec,'Koszty operacyjne'!AD105,0)</f>
        <v>0</v>
      </c>
    </row>
    <row r="26" spans="2:31">
      <c r="B26" s="37" t="s">
        <v>503</v>
      </c>
      <c r="C26" s="52"/>
      <c r="D26" s="52"/>
      <c r="E26" s="52"/>
      <c r="F26" s="52"/>
      <c r="G26" s="33">
        <f>'Sprawozdania finansowe'!C163</f>
        <v>0</v>
      </c>
      <c r="H26" s="33">
        <f>'Sprawozdania finansowe'!D163</f>
        <v>0</v>
      </c>
      <c r="I26" s="33">
        <f>'Sprawozdania finansowe'!E163</f>
        <v>0</v>
      </c>
      <c r="J26" s="33">
        <f>IF(Rok_n="",0,'Sprawozdania finansowe'!F163)</f>
        <v>0</v>
      </c>
      <c r="K26" s="33">
        <f>IF(K$12&lt;=Koniec,'Koszty operacyjne'!K106,0)</f>
        <v>0</v>
      </c>
      <c r="L26" s="33">
        <f>IF(L$12&lt;=Koniec,'Koszty operacyjne'!L106,0)</f>
        <v>0</v>
      </c>
      <c r="M26" s="33">
        <f>IF(M$12&lt;=Koniec,'Koszty operacyjne'!M106,0)</f>
        <v>0</v>
      </c>
      <c r="N26" s="33">
        <f>IF(N$12&lt;=Koniec,'Koszty operacyjne'!N106,0)</f>
        <v>0</v>
      </c>
      <c r="O26" s="33">
        <f>IF(O$12&lt;=Koniec,'Koszty operacyjne'!O106,0)</f>
        <v>0</v>
      </c>
      <c r="P26" s="33">
        <f>IF(P$12&lt;=Koniec,'Koszty operacyjne'!P106,0)</f>
        <v>0</v>
      </c>
      <c r="Q26" s="33">
        <f>IF(Q$12&lt;=Koniec,'Koszty operacyjne'!Q106,0)</f>
        <v>0</v>
      </c>
      <c r="R26" s="33">
        <f>IF(R$12&lt;=Koniec,'Koszty operacyjne'!R106,0)</f>
        <v>0</v>
      </c>
      <c r="S26" s="33">
        <f>IF(S$12&lt;=Koniec,'Koszty operacyjne'!S106,0)</f>
        <v>0</v>
      </c>
      <c r="T26" s="33">
        <f>IF(T$12&lt;=Koniec,'Koszty operacyjne'!T106,0)</f>
        <v>0</v>
      </c>
      <c r="U26" s="33">
        <f>IF(U$12&lt;=Koniec,'Koszty operacyjne'!U106,0)</f>
        <v>0</v>
      </c>
      <c r="V26" s="33">
        <f>IF(V$12&lt;=Koniec,'Koszty operacyjne'!V106,0)</f>
        <v>0</v>
      </c>
      <c r="W26" s="33">
        <f>IF(W$12&lt;=Koniec,'Koszty operacyjne'!W106,0)</f>
        <v>0</v>
      </c>
      <c r="X26" s="33">
        <f>IF(X$12&lt;=Koniec,'Koszty operacyjne'!X106,0)</f>
        <v>0</v>
      </c>
      <c r="Y26" s="33">
        <f>IF(Y$12&lt;=Koniec,'Koszty operacyjne'!Y106,0)</f>
        <v>0</v>
      </c>
      <c r="Z26" s="33">
        <f>IF(Z$12&lt;=Koniec,'Koszty operacyjne'!Z106,0)</f>
        <v>0</v>
      </c>
      <c r="AA26" s="33">
        <f>IF(AA$12&lt;=Koniec,'Koszty operacyjne'!AA106,0)</f>
        <v>0</v>
      </c>
      <c r="AB26" s="33">
        <f>IF(AB$12&lt;=Koniec,'Koszty operacyjne'!AB106,0)</f>
        <v>0</v>
      </c>
      <c r="AC26" s="33">
        <f>IF(AC$12&lt;=Koniec,'Koszty operacyjne'!AB106,0)</f>
        <v>0</v>
      </c>
      <c r="AD26" s="33">
        <f>IF(AD$12&lt;=Koniec,'Koszty operacyjne'!AC106,0)</f>
        <v>0</v>
      </c>
      <c r="AE26" s="33">
        <f>IF(AE$12&lt;=Koniec,'Koszty operacyjne'!AD106,0)</f>
        <v>0</v>
      </c>
    </row>
    <row r="27" spans="2:31">
      <c r="B27" s="37" t="s">
        <v>504</v>
      </c>
      <c r="C27" s="52"/>
      <c r="D27" s="52"/>
      <c r="E27" s="52"/>
      <c r="F27" s="52"/>
      <c r="G27" s="33">
        <f>'Sprawozdania finansowe'!C164</f>
        <v>0</v>
      </c>
      <c r="H27" s="33">
        <f>'Sprawozdania finansowe'!D164</f>
        <v>0</v>
      </c>
      <c r="I27" s="33">
        <f>'Sprawozdania finansowe'!E164</f>
        <v>0</v>
      </c>
      <c r="J27" s="33">
        <f>IF(Rok_n="",0,'Sprawozdania finansowe'!F164)</f>
        <v>0</v>
      </c>
      <c r="K27" s="33">
        <f>IF(K$12&lt;=Koniec,'Koszty operacyjne'!K107,0)</f>
        <v>0</v>
      </c>
      <c r="L27" s="33">
        <f>IF(L$12&lt;=Koniec,'Koszty operacyjne'!L107,0)</f>
        <v>0</v>
      </c>
      <c r="M27" s="33">
        <f>IF(M$12&lt;=Koniec,'Koszty operacyjne'!M107,0)</f>
        <v>0</v>
      </c>
      <c r="N27" s="33">
        <f>IF(N$12&lt;=Koniec,'Koszty operacyjne'!N107,0)</f>
        <v>0</v>
      </c>
      <c r="O27" s="33">
        <f>IF(O$12&lt;=Koniec,'Koszty operacyjne'!O107,0)</f>
        <v>0</v>
      </c>
      <c r="P27" s="33">
        <f>IF(P$12&lt;=Koniec,'Koszty operacyjne'!P107,0)</f>
        <v>0</v>
      </c>
      <c r="Q27" s="33">
        <f>IF(Q$12&lt;=Koniec,'Koszty operacyjne'!Q107,0)</f>
        <v>0</v>
      </c>
      <c r="R27" s="33">
        <f>IF(R$12&lt;=Koniec,'Koszty operacyjne'!R107,0)</f>
        <v>0</v>
      </c>
      <c r="S27" s="33">
        <f>IF(S$12&lt;=Koniec,'Koszty operacyjne'!S107,0)</f>
        <v>0</v>
      </c>
      <c r="T27" s="33">
        <f>IF(T$12&lt;=Koniec,'Koszty operacyjne'!T107,0)</f>
        <v>0</v>
      </c>
      <c r="U27" s="33">
        <f>IF(U$12&lt;=Koniec,'Koszty operacyjne'!U107,0)</f>
        <v>0</v>
      </c>
      <c r="V27" s="33">
        <f>IF(V$12&lt;=Koniec,'Koszty operacyjne'!V107,0)</f>
        <v>0</v>
      </c>
      <c r="W27" s="33">
        <f>IF(W$12&lt;=Koniec,'Koszty operacyjne'!W107,0)</f>
        <v>0</v>
      </c>
      <c r="X27" s="33">
        <f>IF(X$12&lt;=Koniec,'Koszty operacyjne'!X107,0)</f>
        <v>0</v>
      </c>
      <c r="Y27" s="33">
        <f>IF(Y$12&lt;=Koniec,'Koszty operacyjne'!Y107,0)</f>
        <v>0</v>
      </c>
      <c r="Z27" s="33">
        <f>IF(Z$12&lt;=Koniec,'Koszty operacyjne'!Z107,0)</f>
        <v>0</v>
      </c>
      <c r="AA27" s="33">
        <f>IF(AA$12&lt;=Koniec,'Koszty operacyjne'!AA107,0)</f>
        <v>0</v>
      </c>
      <c r="AB27" s="33">
        <f>IF(AB$12&lt;=Koniec,'Koszty operacyjne'!AB107,0)</f>
        <v>0</v>
      </c>
      <c r="AC27" s="33">
        <f>IF(AC$12&lt;=Koniec,'Koszty operacyjne'!AB107,0)</f>
        <v>0</v>
      </c>
      <c r="AD27" s="33">
        <f>IF(AD$12&lt;=Koniec,'Koszty operacyjne'!AC107,0)</f>
        <v>0</v>
      </c>
      <c r="AE27" s="33">
        <f>IF(AE$12&lt;=Koniec,'Koszty operacyjne'!AD107,0)</f>
        <v>0</v>
      </c>
    </row>
    <row r="28" spans="2:31">
      <c r="B28" s="88" t="s">
        <v>505</v>
      </c>
      <c r="C28" s="89"/>
      <c r="D28" s="89"/>
      <c r="E28" s="89"/>
      <c r="F28" s="89"/>
      <c r="G28" s="90">
        <f>'Sprawozdania finansowe'!C165</f>
        <v>0</v>
      </c>
      <c r="H28" s="90">
        <f>'Sprawozdania finansowe'!D165</f>
        <v>0</v>
      </c>
      <c r="I28" s="90">
        <f>'Sprawozdania finansowe'!E165</f>
        <v>0</v>
      </c>
      <c r="J28" s="90">
        <f>IF(Rok_n="",0,'Sprawozdania finansowe'!F165)</f>
        <v>0</v>
      </c>
      <c r="K28" s="33">
        <f>IF(K$12&lt;=Koniec,'Koszty operacyjne'!K108,0)</f>
        <v>0</v>
      </c>
      <c r="L28" s="33">
        <f>IF(L$12&lt;=Koniec,'Koszty operacyjne'!L108,0)</f>
        <v>0</v>
      </c>
      <c r="M28" s="33">
        <f>IF(M$12&lt;=Koniec,'Koszty operacyjne'!M108,0)</f>
        <v>0</v>
      </c>
      <c r="N28" s="33">
        <f>IF(N$12&lt;=Koniec,'Koszty operacyjne'!N108,0)</f>
        <v>0</v>
      </c>
      <c r="O28" s="33">
        <f>IF(O$12&lt;=Koniec,'Koszty operacyjne'!O108,0)</f>
        <v>0</v>
      </c>
      <c r="P28" s="33">
        <f>IF(P$12&lt;=Koniec,'Koszty operacyjne'!P108,0)</f>
        <v>0</v>
      </c>
      <c r="Q28" s="33">
        <f>IF(Q$12&lt;=Koniec,'Koszty operacyjne'!Q108,0)</f>
        <v>0</v>
      </c>
      <c r="R28" s="33">
        <f>IF(R$12&lt;=Koniec,'Koszty operacyjne'!R108,0)</f>
        <v>0</v>
      </c>
      <c r="S28" s="33">
        <f>IF(S$12&lt;=Koniec,'Koszty operacyjne'!S108,0)</f>
        <v>0</v>
      </c>
      <c r="T28" s="33">
        <f>IF(T$12&lt;=Koniec,'Koszty operacyjne'!T108,0)</f>
        <v>0</v>
      </c>
      <c r="U28" s="33">
        <f>IF(U$12&lt;=Koniec,'Koszty operacyjne'!U108,0)</f>
        <v>0</v>
      </c>
      <c r="V28" s="33">
        <f>IF(V$12&lt;=Koniec,'Koszty operacyjne'!V108,0)</f>
        <v>0</v>
      </c>
      <c r="W28" s="33">
        <f>IF(W$12&lt;=Koniec,'Koszty operacyjne'!W108,0)</f>
        <v>0</v>
      </c>
      <c r="X28" s="33">
        <f>IF(X$12&lt;=Koniec,'Koszty operacyjne'!X108,0)</f>
        <v>0</v>
      </c>
      <c r="Y28" s="33">
        <f>IF(Y$12&lt;=Koniec,'Koszty operacyjne'!Y108,0)</f>
        <v>0</v>
      </c>
      <c r="Z28" s="33">
        <f>IF(Z$12&lt;=Koniec,'Koszty operacyjne'!Z108,0)</f>
        <v>0</v>
      </c>
      <c r="AA28" s="33">
        <f>IF(AA$12&lt;=Koniec,'Koszty operacyjne'!AA108,0)</f>
        <v>0</v>
      </c>
      <c r="AB28" s="33">
        <f>IF(AB$12&lt;=Koniec,'Koszty operacyjne'!AB108,0)</f>
        <v>0</v>
      </c>
      <c r="AC28" s="90">
        <f>IF(AC$12&lt;=Koniec,'Koszty operacyjne'!AB108,0)</f>
        <v>0</v>
      </c>
      <c r="AD28" s="90">
        <f>IF(AD$12&lt;=Koniec,'Koszty operacyjne'!AC108,0)</f>
        <v>0</v>
      </c>
      <c r="AE28" s="90">
        <f>IF(AE$12&lt;=Koniec,'Koszty operacyjne'!AD108,0)</f>
        <v>0</v>
      </c>
    </row>
    <row r="29" spans="2:31">
      <c r="B29" s="98" t="s">
        <v>506</v>
      </c>
      <c r="C29" s="96"/>
      <c r="D29" s="96"/>
      <c r="E29" s="96"/>
      <c r="F29" s="96"/>
      <c r="G29" s="97">
        <f>G15-G20</f>
        <v>0</v>
      </c>
      <c r="H29" s="97">
        <f>H15-H20</f>
        <v>0</v>
      </c>
      <c r="I29" s="97">
        <f>I15-I20</f>
        <v>0</v>
      </c>
      <c r="J29" s="97">
        <f>J15-J20</f>
        <v>0</v>
      </c>
      <c r="K29" s="97">
        <f t="shared" ref="K29:V29" si="9">K15-K20</f>
        <v>0</v>
      </c>
      <c r="L29" s="97">
        <f t="shared" ca="1" si="9"/>
        <v>0</v>
      </c>
      <c r="M29" s="97">
        <f t="shared" ca="1" si="9"/>
        <v>0</v>
      </c>
      <c r="N29" s="97">
        <f t="shared" ca="1" si="9"/>
        <v>0</v>
      </c>
      <c r="O29" s="97">
        <f t="shared" ca="1" si="9"/>
        <v>0</v>
      </c>
      <c r="P29" s="97">
        <f t="shared" ca="1" si="9"/>
        <v>0</v>
      </c>
      <c r="Q29" s="97">
        <f t="shared" ca="1" si="9"/>
        <v>0</v>
      </c>
      <c r="R29" s="97">
        <f t="shared" ca="1" si="9"/>
        <v>0</v>
      </c>
      <c r="S29" s="97">
        <f t="shared" ca="1" si="9"/>
        <v>0</v>
      </c>
      <c r="T29" s="97">
        <f t="shared" ca="1" si="9"/>
        <v>0</v>
      </c>
      <c r="U29" s="97">
        <f t="shared" ca="1" si="9"/>
        <v>0</v>
      </c>
      <c r="V29" s="97">
        <f t="shared" ca="1" si="9"/>
        <v>0</v>
      </c>
      <c r="W29" s="97">
        <f t="shared" ref="W29:X29" ca="1" si="10">W15-W20</f>
        <v>0</v>
      </c>
      <c r="X29" s="97">
        <f t="shared" ca="1" si="10"/>
        <v>0</v>
      </c>
      <c r="Y29" s="97">
        <f t="shared" ref="Y29:AA29" ca="1" si="11">Y15-Y20</f>
        <v>0</v>
      </c>
      <c r="Z29" s="97">
        <f t="shared" ca="1" si="11"/>
        <v>0</v>
      </c>
      <c r="AA29" s="97">
        <f t="shared" ca="1" si="11"/>
        <v>0</v>
      </c>
      <c r="AB29" s="97">
        <f t="shared" ref="AB29:AE29" ca="1" si="12">AB15-AB20</f>
        <v>0</v>
      </c>
      <c r="AC29" s="97">
        <f t="shared" ca="1" si="12"/>
        <v>0</v>
      </c>
      <c r="AD29" s="97">
        <f t="shared" ca="1" si="12"/>
        <v>0</v>
      </c>
      <c r="AE29" s="97">
        <f t="shared" ca="1" si="12"/>
        <v>0</v>
      </c>
    </row>
    <row r="30" spans="2:31">
      <c r="B30" s="17" t="s">
        <v>220</v>
      </c>
      <c r="C30" s="19"/>
      <c r="D30" s="19"/>
      <c r="E30" s="19"/>
      <c r="F30" s="19"/>
      <c r="G30" s="18">
        <f>'Sprawozdania finansowe'!C167</f>
        <v>0</v>
      </c>
      <c r="H30" s="18">
        <f>'Sprawozdania finansowe'!D167</f>
        <v>0</v>
      </c>
      <c r="I30" s="18">
        <f>'Sprawozdania finansowe'!E167</f>
        <v>0</v>
      </c>
      <c r="J30" s="18">
        <f>IF(Rok_n="",0,'Sprawozdania finansowe'!F167)</f>
        <v>0</v>
      </c>
      <c r="K30" s="18">
        <f>IF(K$12&lt;=Koniec,Przychody!K120,0)</f>
        <v>0</v>
      </c>
      <c r="L30" s="18">
        <f>IF(L$12&lt;=Koniec,Przychody!L120,0)</f>
        <v>0</v>
      </c>
      <c r="M30" s="18">
        <f>IF(M$12&lt;=Koniec,Przychody!M120,0)</f>
        <v>0</v>
      </c>
      <c r="N30" s="18">
        <f>IF(N$12&lt;=Koniec,Przychody!N120,0)</f>
        <v>0</v>
      </c>
      <c r="O30" s="18">
        <f>IF(O$12&lt;=Koniec,Przychody!O120,0)</f>
        <v>0</v>
      </c>
      <c r="P30" s="18">
        <f>IF(P$12&lt;=Koniec,Przychody!P120,0)</f>
        <v>0</v>
      </c>
      <c r="Q30" s="18">
        <f>IF(Q$12&lt;=Koniec,Przychody!Q120,0)</f>
        <v>0</v>
      </c>
      <c r="R30" s="18">
        <f>IF(R$12&lt;=Koniec,Przychody!R120,0)</f>
        <v>0</v>
      </c>
      <c r="S30" s="18">
        <f>IF(S$12&lt;=Koniec,Przychody!S120,0)</f>
        <v>0</v>
      </c>
      <c r="T30" s="18">
        <f>IF(T$12&lt;=Koniec,Przychody!T120,0)</f>
        <v>0</v>
      </c>
      <c r="U30" s="18">
        <f>IF(U$12&lt;=Koniec,Przychody!U120,0)</f>
        <v>0</v>
      </c>
      <c r="V30" s="18">
        <f>IF(V$12&lt;=Koniec,Przychody!V120,0)</f>
        <v>0</v>
      </c>
      <c r="W30" s="18">
        <f>IF(W$12&lt;=Koniec,Przychody!W120,0)</f>
        <v>0</v>
      </c>
      <c r="X30" s="18">
        <f>IF(X$12&lt;=Koniec,Przychody!X120,0)</f>
        <v>0</v>
      </c>
      <c r="Y30" s="18">
        <f>IF(Y$12&lt;=Koniec,Przychody!Y120,0)</f>
        <v>0</v>
      </c>
      <c r="Z30" s="18">
        <f>IF(Z$12&lt;=Koniec,Przychody!Z120,0)</f>
        <v>0</v>
      </c>
      <c r="AA30" s="18">
        <f>IF(AA$12&lt;=Koniec,Przychody!AA120,0)</f>
        <v>0</v>
      </c>
      <c r="AB30" s="18">
        <f>IF(AB$12&lt;=Koniec,Przychody!AB120,0)</f>
        <v>0</v>
      </c>
      <c r="AC30" s="18">
        <f>IF(AC$12&lt;=Koniec,Przychody!AC120,0)</f>
        <v>0</v>
      </c>
      <c r="AD30" s="18">
        <f>IF(AD$12&lt;=Koniec,Przychody!AD120,0)</f>
        <v>0</v>
      </c>
      <c r="AE30" s="18">
        <f>IF(AE$12&lt;=Koniec,Przychody!AE120,0)</f>
        <v>0</v>
      </c>
    </row>
    <row r="31" spans="2:31">
      <c r="B31" s="37" t="s">
        <v>507</v>
      </c>
      <c r="C31" s="52"/>
      <c r="D31" s="52"/>
      <c r="E31" s="52"/>
      <c r="F31" s="52"/>
      <c r="G31" s="33">
        <f>'Sprawozdania finansowe'!C169</f>
        <v>0</v>
      </c>
      <c r="H31" s="33">
        <f>'Sprawozdania finansowe'!D169</f>
        <v>0</v>
      </c>
      <c r="I31" s="33">
        <f>'Sprawozdania finansowe'!E169</f>
        <v>0</v>
      </c>
      <c r="J31" s="33">
        <f>IF(Rok_n="",0,'Sprawozdania finansowe'!F169)</f>
        <v>0</v>
      </c>
      <c r="K31" s="33">
        <f>IF(K$12&lt;=Koniec,Przychody!K100,0)</f>
        <v>0</v>
      </c>
      <c r="L31" s="33">
        <f>IF(L$12&lt;=Koniec,Przychody!L100,0)</f>
        <v>0</v>
      </c>
      <c r="M31" s="33">
        <f>IF(M$12&lt;=Koniec,Przychody!M100,0)</f>
        <v>0</v>
      </c>
      <c r="N31" s="33">
        <f>IF(N$12&lt;=Koniec,Przychody!N100,0)</f>
        <v>0</v>
      </c>
      <c r="O31" s="33">
        <f>IF(O$12&lt;=Koniec,Przychody!O100,0)</f>
        <v>0</v>
      </c>
      <c r="P31" s="33">
        <f>IF(P$12&lt;=Koniec,Przychody!P100,0)</f>
        <v>0</v>
      </c>
      <c r="Q31" s="33">
        <f>IF(Q$12&lt;=Koniec,Przychody!Q100,0)</f>
        <v>0</v>
      </c>
      <c r="R31" s="33">
        <f>IF(R$12&lt;=Koniec,Przychody!R100,0)</f>
        <v>0</v>
      </c>
      <c r="S31" s="33">
        <f>IF(S$12&lt;=Koniec,Przychody!S100,0)</f>
        <v>0</v>
      </c>
      <c r="T31" s="33">
        <f>IF(T$12&lt;=Koniec,Przychody!T100,0)</f>
        <v>0</v>
      </c>
      <c r="U31" s="33">
        <f>IF(U$12&lt;=Koniec,Przychody!U100,0)</f>
        <v>0</v>
      </c>
      <c r="V31" s="33">
        <f>IF(V$12&lt;=Koniec,Przychody!V100,0)</f>
        <v>0</v>
      </c>
      <c r="W31" s="33">
        <f>IF(W$12&lt;=Koniec,Przychody!W100,0)</f>
        <v>0</v>
      </c>
      <c r="X31" s="33">
        <f>IF(X$12&lt;=Koniec,Przychody!X100,0)</f>
        <v>0</v>
      </c>
      <c r="Y31" s="33">
        <f>IF(Y$12&lt;=Koniec,Przychody!Y100,0)</f>
        <v>0</v>
      </c>
      <c r="Z31" s="33">
        <f>IF(Z$12&lt;=Koniec,Przychody!Z100,0)</f>
        <v>0</v>
      </c>
      <c r="AA31" s="33">
        <f>IF(AA$12&lt;=Koniec,Przychody!AA100,0)</f>
        <v>0</v>
      </c>
      <c r="AB31" s="33">
        <f>IF(AB$12&lt;=Koniec,Przychody!AB100,0)</f>
        <v>0</v>
      </c>
      <c r="AC31" s="33">
        <f>IF(AC$12&lt;=Koniec,Przychody!AC100,0)</f>
        <v>0</v>
      </c>
      <c r="AD31" s="33">
        <f>IF(AD$12&lt;=Koniec,Przychody!AD100,0)</f>
        <v>0</v>
      </c>
      <c r="AE31" s="33">
        <f>IF(AE$12&lt;=Koniec,Przychody!AE100,0)</f>
        <v>0</v>
      </c>
    </row>
    <row r="32" spans="2:31">
      <c r="B32" s="91" t="s">
        <v>224</v>
      </c>
      <c r="C32" s="89"/>
      <c r="D32" s="89"/>
      <c r="E32" s="89"/>
      <c r="F32" s="89"/>
      <c r="G32" s="92">
        <f>'Sprawozdania finansowe'!C171</f>
        <v>0</v>
      </c>
      <c r="H32" s="92">
        <f>'Sprawozdania finansowe'!D171</f>
        <v>0</v>
      </c>
      <c r="I32" s="92">
        <f>'Sprawozdania finansowe'!E171</f>
        <v>0</v>
      </c>
      <c r="J32" s="92">
        <f>IF(Rok_n="",0,'Sprawozdania finansowe'!F171)</f>
        <v>0</v>
      </c>
      <c r="K32" s="92">
        <f>IF(K$12&lt;=Koniec,'Koszty operacyjne'!K110,0)</f>
        <v>0</v>
      </c>
      <c r="L32" s="92">
        <f>IF(L$12&lt;=Koniec,'Koszty operacyjne'!L110,0)</f>
        <v>0</v>
      </c>
      <c r="M32" s="92">
        <f>IF(M$12&lt;=Koniec,'Koszty operacyjne'!M110,0)</f>
        <v>0</v>
      </c>
      <c r="N32" s="92">
        <f>IF(N$12&lt;=Koniec,'Koszty operacyjne'!N110,0)</f>
        <v>0</v>
      </c>
      <c r="O32" s="92">
        <f>IF(O$12&lt;=Koniec,'Koszty operacyjne'!O110,0)</f>
        <v>0</v>
      </c>
      <c r="P32" s="92">
        <f>IF(P$12&lt;=Koniec,'Koszty operacyjne'!P110,0)</f>
        <v>0</v>
      </c>
      <c r="Q32" s="92">
        <f>IF(Q$12&lt;=Koniec,'Koszty operacyjne'!Q110,0)</f>
        <v>0</v>
      </c>
      <c r="R32" s="92">
        <f>IF(R$12&lt;=Koniec,'Koszty operacyjne'!R110,0)</f>
        <v>0</v>
      </c>
      <c r="S32" s="92">
        <f>IF(S$12&lt;=Koniec,'Koszty operacyjne'!S110,0)</f>
        <v>0</v>
      </c>
      <c r="T32" s="92">
        <f>IF(T$12&lt;=Koniec,'Koszty operacyjne'!T110,0)</f>
        <v>0</v>
      </c>
      <c r="U32" s="92">
        <f>IF(U$12&lt;=Koniec,'Koszty operacyjne'!U110,0)</f>
        <v>0</v>
      </c>
      <c r="V32" s="92">
        <f>IF(V$12&lt;=Koniec,'Koszty operacyjne'!V110,0)</f>
        <v>0</v>
      </c>
      <c r="W32" s="92">
        <f>IF(W$12&lt;=Koniec,'Koszty operacyjne'!W110,0)</f>
        <v>0</v>
      </c>
      <c r="X32" s="92">
        <f>IF(X$12&lt;=Koniec,'Koszty operacyjne'!X110,0)</f>
        <v>0</v>
      </c>
      <c r="Y32" s="92">
        <f>IF(Y$12&lt;=Koniec,'Koszty operacyjne'!Y110,0)</f>
        <v>0</v>
      </c>
      <c r="Z32" s="92">
        <f>IF(Z$12&lt;=Koniec,'Koszty operacyjne'!Z110,0)</f>
        <v>0</v>
      </c>
      <c r="AA32" s="92">
        <f>IF(AA$12&lt;=Koniec,'Koszty operacyjne'!AA110,0)</f>
        <v>0</v>
      </c>
      <c r="AB32" s="92">
        <f>IF(AB$12&lt;=Koniec,'Koszty operacyjne'!AB110,0)</f>
        <v>0</v>
      </c>
      <c r="AC32" s="92">
        <f>IF(AC$12&lt;=Koniec,'Koszty operacyjne'!AB110,0)</f>
        <v>0</v>
      </c>
      <c r="AD32" s="92">
        <f>IF(AD$12&lt;=Koniec,'Koszty operacyjne'!AC110,0)</f>
        <v>0</v>
      </c>
      <c r="AE32" s="92">
        <f>IF(AE$12&lt;=Koniec,'Koszty operacyjne'!AD110,0)</f>
        <v>0</v>
      </c>
    </row>
    <row r="33" spans="2:31">
      <c r="B33" s="98" t="s">
        <v>508</v>
      </c>
      <c r="C33" s="96" t="s">
        <v>509</v>
      </c>
      <c r="D33" s="96"/>
      <c r="E33" s="96"/>
      <c r="F33" s="96"/>
      <c r="G33" s="97">
        <f>G29+G30-G32</f>
        <v>0</v>
      </c>
      <c r="H33" s="97">
        <f>H29+H30-H32</f>
        <v>0</v>
      </c>
      <c r="I33" s="97">
        <f>I29+I30-I32</f>
        <v>0</v>
      </c>
      <c r="J33" s="97">
        <f>J29+J30-J32</f>
        <v>0</v>
      </c>
      <c r="K33" s="97">
        <f t="shared" ref="K33:V33" si="13">K29+K30-K32</f>
        <v>0</v>
      </c>
      <c r="L33" s="97">
        <f t="shared" ca="1" si="13"/>
        <v>0</v>
      </c>
      <c r="M33" s="97">
        <f t="shared" ca="1" si="13"/>
        <v>0</v>
      </c>
      <c r="N33" s="97">
        <f t="shared" ca="1" si="13"/>
        <v>0</v>
      </c>
      <c r="O33" s="97">
        <f t="shared" ca="1" si="13"/>
        <v>0</v>
      </c>
      <c r="P33" s="97">
        <f t="shared" ca="1" si="13"/>
        <v>0</v>
      </c>
      <c r="Q33" s="97">
        <f t="shared" ca="1" si="13"/>
        <v>0</v>
      </c>
      <c r="R33" s="97">
        <f t="shared" ca="1" si="13"/>
        <v>0</v>
      </c>
      <c r="S33" s="97">
        <f t="shared" ca="1" si="13"/>
        <v>0</v>
      </c>
      <c r="T33" s="97">
        <f t="shared" ca="1" si="13"/>
        <v>0</v>
      </c>
      <c r="U33" s="97">
        <f t="shared" ca="1" si="13"/>
        <v>0</v>
      </c>
      <c r="V33" s="97">
        <f t="shared" ca="1" si="13"/>
        <v>0</v>
      </c>
      <c r="W33" s="97">
        <f t="shared" ref="W33:X33" ca="1" si="14">W29+W30-W32</f>
        <v>0</v>
      </c>
      <c r="X33" s="97">
        <f t="shared" ca="1" si="14"/>
        <v>0</v>
      </c>
      <c r="Y33" s="97">
        <f t="shared" ref="Y33:AA33" ca="1" si="15">Y29+Y30-Y32</f>
        <v>0</v>
      </c>
      <c r="Z33" s="97">
        <f t="shared" ca="1" si="15"/>
        <v>0</v>
      </c>
      <c r="AA33" s="97">
        <f t="shared" ca="1" si="15"/>
        <v>0</v>
      </c>
      <c r="AB33" s="97">
        <f t="shared" ref="AB33:AE33" ca="1" si="16">AB29+AB30-AB32</f>
        <v>0</v>
      </c>
      <c r="AC33" s="97">
        <f t="shared" ca="1" si="16"/>
        <v>0</v>
      </c>
      <c r="AD33" s="97">
        <f t="shared" ca="1" si="16"/>
        <v>0</v>
      </c>
      <c r="AE33" s="97">
        <f t="shared" ca="1" si="16"/>
        <v>0</v>
      </c>
    </row>
    <row r="34" spans="2:31">
      <c r="B34" s="17" t="s">
        <v>229</v>
      </c>
      <c r="C34" s="19"/>
      <c r="D34" s="19"/>
      <c r="E34" s="19"/>
      <c r="F34" s="19"/>
      <c r="G34" s="18">
        <f>'Sprawozdania finansowe'!C176</f>
        <v>0</v>
      </c>
      <c r="H34" s="18">
        <f>'Sprawozdania finansowe'!D176</f>
        <v>0</v>
      </c>
      <c r="I34" s="18">
        <f>'Sprawozdania finansowe'!E176</f>
        <v>0</v>
      </c>
      <c r="J34" s="18">
        <f>IF(Rok_n="",0,'Sprawozdania finansowe'!F176)</f>
        <v>0</v>
      </c>
      <c r="K34" s="18">
        <f>IF(K$12&lt;=Koniec,Przychody!K121,0)</f>
        <v>0</v>
      </c>
      <c r="L34" s="18">
        <f>IF(L$12&lt;=Koniec,Przychody!L121,0)</f>
        <v>0</v>
      </c>
      <c r="M34" s="18">
        <f ca="1">IF(M$12&lt;=Koniec,Przychody!M121,0)</f>
        <v>0</v>
      </c>
      <c r="N34" s="18">
        <f ca="1">IF(N$12&lt;=Koniec,Przychody!N121,0)</f>
        <v>0</v>
      </c>
      <c r="O34" s="18">
        <f ca="1">IF(O$12&lt;=Koniec,Przychody!O121,0)</f>
        <v>0</v>
      </c>
      <c r="P34" s="18">
        <f ca="1">IF(P$12&lt;=Koniec,Przychody!P121,0)</f>
        <v>0</v>
      </c>
      <c r="Q34" s="18">
        <f ca="1">IF(Q$12&lt;=Koniec,Przychody!Q121,0)</f>
        <v>0</v>
      </c>
      <c r="R34" s="18">
        <f ca="1">IF(R$12&lt;=Koniec,Przychody!R121,0)</f>
        <v>0</v>
      </c>
      <c r="S34" s="18">
        <f ca="1">IF(S$12&lt;=Koniec,Przychody!S121,0)</f>
        <v>0</v>
      </c>
      <c r="T34" s="18">
        <f ca="1">IF(T$12&lt;=Koniec,Przychody!T121,0)</f>
        <v>0</v>
      </c>
      <c r="U34" s="18">
        <f ca="1">IF(U$12&lt;=Koniec,Przychody!U121,0)</f>
        <v>0</v>
      </c>
      <c r="V34" s="18">
        <f ca="1">IF(V$12&lt;=Koniec,Przychody!V121,0)</f>
        <v>0</v>
      </c>
      <c r="W34" s="18">
        <f ca="1">IF(W$12&lt;=Koniec,Przychody!W121,0)</f>
        <v>0</v>
      </c>
      <c r="X34" s="18">
        <f ca="1">IF(X$12&lt;=Koniec,Przychody!X121,0)</f>
        <v>0</v>
      </c>
      <c r="Y34" s="18">
        <f ca="1">IF(Y$12&lt;=Koniec,Przychody!Y121,0)</f>
        <v>0</v>
      </c>
      <c r="Z34" s="18">
        <f ca="1">IF(Z$12&lt;=Koniec,Przychody!Z121,0)</f>
        <v>0</v>
      </c>
      <c r="AA34" s="18">
        <f ca="1">IF(AA$12&lt;=Koniec,Przychody!AA121,0)</f>
        <v>0</v>
      </c>
      <c r="AB34" s="18">
        <f ca="1">IF(AB$12&lt;=Koniec,Przychody!AB121,0)</f>
        <v>0</v>
      </c>
      <c r="AC34" s="18">
        <f ca="1">IF(AC$12&lt;=Koniec,Przychody!AC121,0)</f>
        <v>0</v>
      </c>
      <c r="AD34" s="18">
        <f ca="1">IF(AD$12&lt;=Koniec,Przychody!AD121,0)</f>
        <v>0</v>
      </c>
      <c r="AE34" s="18">
        <f ca="1">IF(AE$12&lt;=Koniec,Przychody!AE121,0)</f>
        <v>0</v>
      </c>
    </row>
    <row r="35" spans="2:31">
      <c r="B35" s="87" t="s">
        <v>235</v>
      </c>
      <c r="C35" s="52"/>
      <c r="D35" s="52"/>
      <c r="E35" s="52"/>
      <c r="F35" s="52"/>
      <c r="G35" s="86">
        <f>'Sprawozdania finansowe'!C184</f>
        <v>0</v>
      </c>
      <c r="H35" s="86">
        <f>'Sprawozdania finansowe'!D184</f>
        <v>0</v>
      </c>
      <c r="I35" s="86">
        <f>'Sprawozdania finansowe'!E184</f>
        <v>0</v>
      </c>
      <c r="J35" s="86">
        <f>IF(Rok_n="",0,'Sprawozdania finansowe'!F184)</f>
        <v>0</v>
      </c>
      <c r="K35" s="86">
        <f>IF(K$12&lt;=Koniec,ROUND('Koszty operacyjne'!K111,0),0)</f>
        <v>0</v>
      </c>
      <c r="L35" s="86">
        <f>IF(L$12&lt;=Koniec,ROUND('Koszty operacyjne'!L111,0),0)</f>
        <v>0</v>
      </c>
      <c r="M35" s="86">
        <f>IF(M$12&lt;=Koniec,ROUND('Koszty operacyjne'!M111,0),0)</f>
        <v>0</v>
      </c>
      <c r="N35" s="86">
        <f>IF(N$12&lt;=Koniec,ROUND('Koszty operacyjne'!N111,0),0)</f>
        <v>0</v>
      </c>
      <c r="O35" s="86">
        <f>IF(O$12&lt;=Koniec,ROUND('Koszty operacyjne'!O111,0),0)</f>
        <v>0</v>
      </c>
      <c r="P35" s="86">
        <f>IF(P$12&lt;=Koniec,ROUND('Koszty operacyjne'!P111,0),0)</f>
        <v>0</v>
      </c>
      <c r="Q35" s="86">
        <f>IF(Q$12&lt;=Koniec,ROUND('Koszty operacyjne'!Q111,0),0)</f>
        <v>0</v>
      </c>
      <c r="R35" s="86">
        <f>IF(R$12&lt;=Koniec,ROUND('Koszty operacyjne'!R111,0),0)</f>
        <v>0</v>
      </c>
      <c r="S35" s="86">
        <f>IF(S$12&lt;=Koniec,ROUND('Koszty operacyjne'!S111,0),0)</f>
        <v>0</v>
      </c>
      <c r="T35" s="86">
        <f>IF(T$12&lt;=Koniec,ROUND('Koszty operacyjne'!T111,0),0)</f>
        <v>0</v>
      </c>
      <c r="U35" s="86">
        <f>IF(U$12&lt;=Koniec,ROUND('Koszty operacyjne'!U111,0),0)</f>
        <v>0</v>
      </c>
      <c r="V35" s="86">
        <f>IF(V$12&lt;=Koniec,ROUND('Koszty operacyjne'!V111,0),0)</f>
        <v>0</v>
      </c>
      <c r="W35" s="86">
        <f>IF(W$12&lt;=Koniec,ROUND('Koszty operacyjne'!W111,0),0)</f>
        <v>0</v>
      </c>
      <c r="X35" s="86">
        <f>IF(X$12&lt;=Koniec,ROUND('Koszty operacyjne'!X111,0),0)</f>
        <v>0</v>
      </c>
      <c r="Y35" s="86">
        <f>IF(Y$12&lt;=Koniec,ROUND('Koszty operacyjne'!Y111,0),0)</f>
        <v>0</v>
      </c>
      <c r="Z35" s="86">
        <f>IF(Z$12&lt;=Koniec,ROUND('Koszty operacyjne'!Z111,0),0)</f>
        <v>0</v>
      </c>
      <c r="AA35" s="86">
        <f>IF(AA$12&lt;=Koniec,ROUND('Koszty operacyjne'!AA111,0),0)</f>
        <v>0</v>
      </c>
      <c r="AB35" s="86">
        <f>IF(AB$12&lt;=Koniec,ROUND('Koszty operacyjne'!AB111,0),0)</f>
        <v>0</v>
      </c>
      <c r="AC35" s="86">
        <f>IF(AC$12&lt;=Koniec,ROUND('Koszty operacyjne'!AB111,0),0)</f>
        <v>0</v>
      </c>
      <c r="AD35" s="86">
        <f>IF(AD$12&lt;=Koniec,ROUND('Koszty operacyjne'!AC111,0),0)</f>
        <v>0</v>
      </c>
      <c r="AE35" s="86">
        <f>IF(AE$12&lt;=Koniec,ROUND('Koszty operacyjne'!AD111,0),0)</f>
        <v>0</v>
      </c>
    </row>
    <row r="36" spans="2:31">
      <c r="B36" s="88" t="s">
        <v>510</v>
      </c>
      <c r="C36" s="89" t="s">
        <v>511</v>
      </c>
      <c r="D36" s="89"/>
      <c r="E36" s="89"/>
      <c r="F36" s="89"/>
      <c r="G36" s="90">
        <f>'Sprawozdania finansowe'!C185</f>
        <v>0</v>
      </c>
      <c r="H36" s="90">
        <f>'Sprawozdania finansowe'!D185</f>
        <v>0</v>
      </c>
      <c r="I36" s="90">
        <f>'Sprawozdania finansowe'!E185</f>
        <v>0</v>
      </c>
      <c r="J36" s="90">
        <f>IF(Rok_n="",0,'Sprawozdania finansowe'!F185)</f>
        <v>0</v>
      </c>
      <c r="K36" s="90">
        <f>IF(K$12&lt;=Koniec,ROUND('Koszty operacyjne'!K92,0),0)</f>
        <v>0</v>
      </c>
      <c r="L36" s="90">
        <f>IF(L$12&lt;=Koniec,ROUND('Koszty operacyjne'!L92,0),0)</f>
        <v>0</v>
      </c>
      <c r="M36" s="90">
        <f>IF(M$12&lt;=Koniec,ROUND('Koszty operacyjne'!M92,0),0)</f>
        <v>0</v>
      </c>
      <c r="N36" s="90">
        <f>IF(N$12&lt;=Koniec,ROUND('Koszty operacyjne'!N92,0),0)</f>
        <v>0</v>
      </c>
      <c r="O36" s="90">
        <f>IF(O$12&lt;=Koniec,ROUND('Koszty operacyjne'!O92,0),0)</f>
        <v>0</v>
      </c>
      <c r="P36" s="90">
        <f>IF(P$12&lt;=Koniec,ROUND('Koszty operacyjne'!P92,0),0)</f>
        <v>0</v>
      </c>
      <c r="Q36" s="90">
        <f>IF(Q$12&lt;=Koniec,ROUND('Koszty operacyjne'!Q92,0),0)</f>
        <v>0</v>
      </c>
      <c r="R36" s="90">
        <f>IF(R$12&lt;=Koniec,ROUND('Koszty operacyjne'!R92,0),0)</f>
        <v>0</v>
      </c>
      <c r="S36" s="90">
        <f>IF(S$12&lt;=Koniec,ROUND('Koszty operacyjne'!S92,0),0)</f>
        <v>0</v>
      </c>
      <c r="T36" s="90">
        <f>IF(T$12&lt;=Koniec,ROUND('Koszty operacyjne'!T92,0),0)</f>
        <v>0</v>
      </c>
      <c r="U36" s="90">
        <f>IF(U$12&lt;=Koniec,ROUND('Koszty operacyjne'!U92,0),0)</f>
        <v>0</v>
      </c>
      <c r="V36" s="90">
        <f>IF(V$12&lt;=Koniec,ROUND('Koszty operacyjne'!V92,0),0)</f>
        <v>0</v>
      </c>
      <c r="W36" s="90">
        <f>IF(W$12&lt;=Koniec,ROUND('Koszty operacyjne'!W92,0),0)</f>
        <v>0</v>
      </c>
      <c r="X36" s="90">
        <f>IF(X$12&lt;=Koniec,ROUND('Koszty operacyjne'!X92,0),0)</f>
        <v>0</v>
      </c>
      <c r="Y36" s="90">
        <f>IF(Y$12&lt;=Koniec,ROUND('Koszty operacyjne'!Y92,0),0)</f>
        <v>0</v>
      </c>
      <c r="Z36" s="90">
        <f>IF(Z$12&lt;=Koniec,ROUND('Koszty operacyjne'!Z92,0),0)</f>
        <v>0</v>
      </c>
      <c r="AA36" s="90">
        <f>IF(AA$12&lt;=Koniec,ROUND('Koszty operacyjne'!AA92,0),0)</f>
        <v>0</v>
      </c>
      <c r="AB36" s="90">
        <f>IF(AB$12&lt;=Koniec,ROUND('Koszty operacyjne'!AB92,0),0)</f>
        <v>0</v>
      </c>
      <c r="AC36" s="90">
        <f>IF(AC$12&lt;=Koniec,ROUND('Koszty operacyjne'!AB92,0),0)</f>
        <v>0</v>
      </c>
      <c r="AD36" s="90">
        <f>IF(AD$12&lt;=Koniec,ROUND('Koszty operacyjne'!AC92,0),0)</f>
        <v>0</v>
      </c>
      <c r="AE36" s="90">
        <f>IF(AE$12&lt;=Koniec,ROUND('Koszty operacyjne'!AD92,0),0)</f>
        <v>0</v>
      </c>
    </row>
    <row r="37" spans="2:31">
      <c r="B37" s="98" t="s">
        <v>512</v>
      </c>
      <c r="C37" s="96"/>
      <c r="D37" s="96"/>
      <c r="E37" s="96"/>
      <c r="F37" s="96"/>
      <c r="G37" s="97">
        <f>G33+G34-G35</f>
        <v>0</v>
      </c>
      <c r="H37" s="97">
        <f>H33+H34-H35</f>
        <v>0</v>
      </c>
      <c r="I37" s="97">
        <f>I33+I34-I35</f>
        <v>0</v>
      </c>
      <c r="J37" s="97">
        <f>J33+J34-J35</f>
        <v>0</v>
      </c>
      <c r="K37" s="97">
        <f t="shared" ref="K37:V37" si="17">K33+K34-K35</f>
        <v>0</v>
      </c>
      <c r="L37" s="97">
        <f t="shared" ca="1" si="17"/>
        <v>0</v>
      </c>
      <c r="M37" s="97">
        <f t="shared" ca="1" si="17"/>
        <v>0</v>
      </c>
      <c r="N37" s="97">
        <f t="shared" ca="1" si="17"/>
        <v>0</v>
      </c>
      <c r="O37" s="97">
        <f t="shared" ca="1" si="17"/>
        <v>0</v>
      </c>
      <c r="P37" s="97">
        <f t="shared" ca="1" si="17"/>
        <v>0</v>
      </c>
      <c r="Q37" s="97">
        <f t="shared" ca="1" si="17"/>
        <v>0</v>
      </c>
      <c r="R37" s="97">
        <f t="shared" ca="1" si="17"/>
        <v>0</v>
      </c>
      <c r="S37" s="97">
        <f t="shared" ca="1" si="17"/>
        <v>0</v>
      </c>
      <c r="T37" s="97">
        <f t="shared" ca="1" si="17"/>
        <v>0</v>
      </c>
      <c r="U37" s="97">
        <f t="shared" ca="1" si="17"/>
        <v>0</v>
      </c>
      <c r="V37" s="97">
        <f t="shared" ca="1" si="17"/>
        <v>0</v>
      </c>
      <c r="W37" s="97">
        <f t="shared" ref="W37:X37" ca="1" si="18">W33+W34-W35</f>
        <v>0</v>
      </c>
      <c r="X37" s="97">
        <f t="shared" ca="1" si="18"/>
        <v>0</v>
      </c>
      <c r="Y37" s="97">
        <f t="shared" ref="Y37:AA37" ca="1" si="19">Y33+Y34-Y35</f>
        <v>0</v>
      </c>
      <c r="Z37" s="97">
        <f t="shared" ca="1" si="19"/>
        <v>0</v>
      </c>
      <c r="AA37" s="97">
        <f t="shared" ca="1" si="19"/>
        <v>0</v>
      </c>
      <c r="AB37" s="97">
        <f t="shared" ref="AB37:AE37" ca="1" si="20">AB33+AB34-AB35</f>
        <v>0</v>
      </c>
      <c r="AC37" s="97">
        <f t="shared" ca="1" si="20"/>
        <v>0</v>
      </c>
      <c r="AD37" s="97">
        <f t="shared" ca="1" si="20"/>
        <v>0</v>
      </c>
      <c r="AE37" s="97">
        <f t="shared" ca="1" si="20"/>
        <v>0</v>
      </c>
    </row>
    <row r="38" spans="2:31">
      <c r="B38" s="7" t="s">
        <v>513</v>
      </c>
      <c r="G38" s="13">
        <f>'Sprawozdania finansowe'!C191</f>
        <v>0</v>
      </c>
      <c r="H38" s="13">
        <f>'Sprawozdania finansowe'!D191</f>
        <v>0</v>
      </c>
      <c r="I38" s="13">
        <f>'Sprawozdania finansowe'!E191</f>
        <v>0</v>
      </c>
      <c r="J38" s="13">
        <f>IF(Rok_n="",0,'Sprawozdania finansowe'!F191)</f>
        <v>0</v>
      </c>
      <c r="K38" s="13">
        <f>0</f>
        <v>0</v>
      </c>
      <c r="L38" s="13">
        <f>0</f>
        <v>0</v>
      </c>
      <c r="M38" s="13">
        <f>0</f>
        <v>0</v>
      </c>
      <c r="N38" s="13">
        <f>0</f>
        <v>0</v>
      </c>
      <c r="O38" s="13">
        <f>0</f>
        <v>0</v>
      </c>
      <c r="P38" s="13">
        <f>0</f>
        <v>0</v>
      </c>
      <c r="Q38" s="13">
        <f>0</f>
        <v>0</v>
      </c>
      <c r="R38" s="13">
        <f>0</f>
        <v>0</v>
      </c>
      <c r="S38" s="13">
        <f>0</f>
        <v>0</v>
      </c>
      <c r="T38" s="13">
        <f>0</f>
        <v>0</v>
      </c>
      <c r="U38" s="13">
        <f>0</f>
        <v>0</v>
      </c>
      <c r="V38" s="13">
        <f>0</f>
        <v>0</v>
      </c>
      <c r="W38" s="13">
        <f>0</f>
        <v>0</v>
      </c>
      <c r="X38" s="13">
        <f>0</f>
        <v>0</v>
      </c>
      <c r="Y38" s="13">
        <f>0</f>
        <v>0</v>
      </c>
      <c r="Z38" s="13">
        <f>0</f>
        <v>0</v>
      </c>
      <c r="AA38" s="13">
        <f>0</f>
        <v>0</v>
      </c>
      <c r="AB38" s="13">
        <f>0</f>
        <v>0</v>
      </c>
      <c r="AC38" s="13">
        <f>0</f>
        <v>0</v>
      </c>
      <c r="AD38" s="13">
        <f>0</f>
        <v>0</v>
      </c>
      <c r="AE38" s="13">
        <f>0</f>
        <v>0</v>
      </c>
    </row>
    <row r="39" spans="2:31">
      <c r="B39" s="98" t="s">
        <v>514</v>
      </c>
      <c r="C39" s="96"/>
      <c r="D39" s="96"/>
      <c r="E39" s="96"/>
      <c r="F39" s="96"/>
      <c r="G39" s="97">
        <f>G37+G38</f>
        <v>0</v>
      </c>
      <c r="H39" s="97">
        <f>H37+H38</f>
        <v>0</v>
      </c>
      <c r="I39" s="97">
        <f>I37+I38</f>
        <v>0</v>
      </c>
      <c r="J39" s="97">
        <f>J37+J38</f>
        <v>0</v>
      </c>
      <c r="K39" s="97">
        <f t="shared" ref="K39:V39" si="21">K37+K38</f>
        <v>0</v>
      </c>
      <c r="L39" s="97">
        <f t="shared" ca="1" si="21"/>
        <v>0</v>
      </c>
      <c r="M39" s="97">
        <f t="shared" ca="1" si="21"/>
        <v>0</v>
      </c>
      <c r="N39" s="97">
        <f t="shared" ca="1" si="21"/>
        <v>0</v>
      </c>
      <c r="O39" s="97">
        <f t="shared" ca="1" si="21"/>
        <v>0</v>
      </c>
      <c r="P39" s="97">
        <f t="shared" ca="1" si="21"/>
        <v>0</v>
      </c>
      <c r="Q39" s="97">
        <f t="shared" ca="1" si="21"/>
        <v>0</v>
      </c>
      <c r="R39" s="97">
        <f t="shared" ca="1" si="21"/>
        <v>0</v>
      </c>
      <c r="S39" s="97">
        <f t="shared" ca="1" si="21"/>
        <v>0</v>
      </c>
      <c r="T39" s="97">
        <f t="shared" ca="1" si="21"/>
        <v>0</v>
      </c>
      <c r="U39" s="97">
        <f t="shared" ca="1" si="21"/>
        <v>0</v>
      </c>
      <c r="V39" s="97">
        <f t="shared" ca="1" si="21"/>
        <v>0</v>
      </c>
      <c r="W39" s="97">
        <f t="shared" ref="W39:X39" ca="1" si="22">W37+W38</f>
        <v>0</v>
      </c>
      <c r="X39" s="97">
        <f t="shared" ca="1" si="22"/>
        <v>0</v>
      </c>
      <c r="Y39" s="97">
        <f t="shared" ref="Y39:AA39" ca="1" si="23">Y37+Y38</f>
        <v>0</v>
      </c>
      <c r="Z39" s="97">
        <f t="shared" ca="1" si="23"/>
        <v>0</v>
      </c>
      <c r="AA39" s="97">
        <f t="shared" ca="1" si="23"/>
        <v>0</v>
      </c>
      <c r="AB39" s="97">
        <f t="shared" ref="AB39:AE39" ca="1" si="24">AB37+AB38</f>
        <v>0</v>
      </c>
      <c r="AC39" s="97">
        <f t="shared" ca="1" si="24"/>
        <v>0</v>
      </c>
      <c r="AD39" s="97">
        <f t="shared" ca="1" si="24"/>
        <v>0</v>
      </c>
      <c r="AE39" s="97">
        <f t="shared" ca="1" si="24"/>
        <v>0</v>
      </c>
    </row>
    <row r="40" spans="2:31">
      <c r="B40" s="17" t="s">
        <v>245</v>
      </c>
      <c r="C40" s="19"/>
      <c r="D40" s="19" t="s">
        <v>515</v>
      </c>
      <c r="E40" s="19"/>
      <c r="F40" s="19"/>
      <c r="G40" s="18">
        <f>'Sprawozdania finansowe'!C195</f>
        <v>0</v>
      </c>
      <c r="H40" s="18">
        <f>'Sprawozdania finansowe'!D195</f>
        <v>0</v>
      </c>
      <c r="I40" s="18">
        <f>'Sprawozdania finansowe'!E195</f>
        <v>0</v>
      </c>
      <c r="J40" s="18">
        <f>IF(Rok_n="",0,'Sprawozdania finansowe'!F195)</f>
        <v>0</v>
      </c>
      <c r="K40" s="18">
        <f t="shared" ref="K40:W40" si="25">IF(K$12&lt;=Koniec,IF(K39&lt;=0,0,ROUND(K39*CIT,0)),0)</f>
        <v>0</v>
      </c>
      <c r="L40" s="18">
        <f t="shared" ca="1" si="25"/>
        <v>0</v>
      </c>
      <c r="M40" s="18">
        <f t="shared" ca="1" si="25"/>
        <v>0</v>
      </c>
      <c r="N40" s="18">
        <f t="shared" ca="1" si="25"/>
        <v>0</v>
      </c>
      <c r="O40" s="18">
        <f t="shared" ca="1" si="25"/>
        <v>0</v>
      </c>
      <c r="P40" s="18">
        <f t="shared" ca="1" si="25"/>
        <v>0</v>
      </c>
      <c r="Q40" s="18">
        <f t="shared" ca="1" si="25"/>
        <v>0</v>
      </c>
      <c r="R40" s="18">
        <f t="shared" ca="1" si="25"/>
        <v>0</v>
      </c>
      <c r="S40" s="18">
        <f t="shared" ca="1" si="25"/>
        <v>0</v>
      </c>
      <c r="T40" s="18">
        <f t="shared" ca="1" si="25"/>
        <v>0</v>
      </c>
      <c r="U40" s="18">
        <f t="shared" ca="1" si="25"/>
        <v>0</v>
      </c>
      <c r="V40" s="18">
        <f t="shared" ca="1" si="25"/>
        <v>0</v>
      </c>
      <c r="W40" s="18">
        <f t="shared" ca="1" si="25"/>
        <v>0</v>
      </c>
      <c r="X40" s="18">
        <f t="shared" ref="X40" ca="1" si="26">IF(X$12&lt;=Koniec,IF(X39&lt;=0,0,ROUND(X39*CIT,0)),0)</f>
        <v>0</v>
      </c>
      <c r="Y40" s="18">
        <f t="shared" ref="Y40:AA40" ca="1" si="27">IF(Y$12&lt;=Koniec,IF(Y39&lt;=0,0,ROUND(Y39*CIT,0)),0)</f>
        <v>0</v>
      </c>
      <c r="Z40" s="18">
        <f t="shared" ca="1" si="27"/>
        <v>0</v>
      </c>
      <c r="AA40" s="18">
        <f t="shared" ca="1" si="27"/>
        <v>0</v>
      </c>
      <c r="AB40" s="18">
        <f t="shared" ref="AB40:AE40" ca="1" si="28">IF(AB$12&lt;=Koniec,IF(AB39&lt;=0,0,ROUND(AB39*CIT,0)),0)</f>
        <v>0</v>
      </c>
      <c r="AC40" s="18">
        <f t="shared" ca="1" si="28"/>
        <v>0</v>
      </c>
      <c r="AD40" s="18">
        <f t="shared" ca="1" si="28"/>
        <v>0</v>
      </c>
      <c r="AE40" s="18">
        <f t="shared" ca="1" si="28"/>
        <v>0</v>
      </c>
    </row>
    <row r="41" spans="2:31">
      <c r="B41" s="91" t="s">
        <v>516</v>
      </c>
      <c r="C41" s="89"/>
      <c r="D41" s="89" t="s">
        <v>515</v>
      </c>
      <c r="E41" s="89"/>
      <c r="F41" s="89"/>
      <c r="G41" s="92">
        <f>'Sprawozdania finansowe'!C196</f>
        <v>0</v>
      </c>
      <c r="H41" s="92">
        <f>'Sprawozdania finansowe'!D196</f>
        <v>0</v>
      </c>
      <c r="I41" s="92">
        <f>'Sprawozdania finansowe'!E196</f>
        <v>0</v>
      </c>
      <c r="J41" s="92">
        <f>IF(Rok_n="",0,'Sprawozdania finansowe'!F196)</f>
        <v>0</v>
      </c>
      <c r="K41" s="92">
        <f>0</f>
        <v>0</v>
      </c>
      <c r="L41" s="92">
        <f>0</f>
        <v>0</v>
      </c>
      <c r="M41" s="92">
        <f>0</f>
        <v>0</v>
      </c>
      <c r="N41" s="92">
        <f>0</f>
        <v>0</v>
      </c>
      <c r="O41" s="92">
        <f>0</f>
        <v>0</v>
      </c>
      <c r="P41" s="92">
        <f>0</f>
        <v>0</v>
      </c>
      <c r="Q41" s="92">
        <f>0</f>
        <v>0</v>
      </c>
      <c r="R41" s="92">
        <f>0</f>
        <v>0</v>
      </c>
      <c r="S41" s="92">
        <f>0</f>
        <v>0</v>
      </c>
      <c r="T41" s="92">
        <f>0</f>
        <v>0</v>
      </c>
      <c r="U41" s="92">
        <f>0</f>
        <v>0</v>
      </c>
      <c r="V41" s="92">
        <f>0</f>
        <v>0</v>
      </c>
      <c r="W41" s="92">
        <f>0</f>
        <v>0</v>
      </c>
      <c r="X41" s="92">
        <f>0</f>
        <v>0</v>
      </c>
      <c r="Y41" s="92">
        <f>0</f>
        <v>0</v>
      </c>
      <c r="Z41" s="92">
        <f>0</f>
        <v>0</v>
      </c>
      <c r="AA41" s="92">
        <f>0</f>
        <v>0</v>
      </c>
      <c r="AB41" s="92">
        <f>0</f>
        <v>0</v>
      </c>
      <c r="AC41" s="92">
        <f>0</f>
        <v>0</v>
      </c>
      <c r="AD41" s="92">
        <f>0</f>
        <v>0</v>
      </c>
      <c r="AE41" s="92">
        <f>0</f>
        <v>0</v>
      </c>
    </row>
    <row r="42" spans="2:31">
      <c r="B42" s="98" t="s">
        <v>517</v>
      </c>
      <c r="C42" s="96"/>
      <c r="D42" s="96"/>
      <c r="E42" s="96"/>
      <c r="F42" s="96"/>
      <c r="G42" s="97">
        <f t="shared" ref="G42:V42" si="29">G39-G40-G41</f>
        <v>0</v>
      </c>
      <c r="H42" s="97">
        <f t="shared" si="29"/>
        <v>0</v>
      </c>
      <c r="I42" s="97">
        <f t="shared" si="29"/>
        <v>0</v>
      </c>
      <c r="J42" s="97">
        <f t="shared" si="29"/>
        <v>0</v>
      </c>
      <c r="K42" s="97">
        <f t="shared" si="29"/>
        <v>0</v>
      </c>
      <c r="L42" s="97">
        <f t="shared" ca="1" si="29"/>
        <v>0</v>
      </c>
      <c r="M42" s="97">
        <f t="shared" ca="1" si="29"/>
        <v>0</v>
      </c>
      <c r="N42" s="97">
        <f t="shared" ca="1" si="29"/>
        <v>0</v>
      </c>
      <c r="O42" s="97">
        <f t="shared" ca="1" si="29"/>
        <v>0</v>
      </c>
      <c r="P42" s="97">
        <f t="shared" ca="1" si="29"/>
        <v>0</v>
      </c>
      <c r="Q42" s="97">
        <f t="shared" ca="1" si="29"/>
        <v>0</v>
      </c>
      <c r="R42" s="97">
        <f t="shared" ca="1" si="29"/>
        <v>0</v>
      </c>
      <c r="S42" s="97">
        <f t="shared" ca="1" si="29"/>
        <v>0</v>
      </c>
      <c r="T42" s="97">
        <f t="shared" ca="1" si="29"/>
        <v>0</v>
      </c>
      <c r="U42" s="97">
        <f t="shared" ca="1" si="29"/>
        <v>0</v>
      </c>
      <c r="V42" s="97">
        <f t="shared" ca="1" si="29"/>
        <v>0</v>
      </c>
      <c r="W42" s="97">
        <f t="shared" ref="W42:X42" ca="1" si="30">W39-W40-W41</f>
        <v>0</v>
      </c>
      <c r="X42" s="97">
        <f t="shared" ca="1" si="30"/>
        <v>0</v>
      </c>
      <c r="Y42" s="97">
        <f t="shared" ref="Y42:AA42" ca="1" si="31">Y39-Y40-Y41</f>
        <v>0</v>
      </c>
      <c r="Z42" s="97">
        <f t="shared" ca="1" si="31"/>
        <v>0</v>
      </c>
      <c r="AA42" s="97">
        <f t="shared" ca="1" si="31"/>
        <v>0</v>
      </c>
      <c r="AB42" s="97">
        <f t="shared" ref="AB42:AE42" ca="1" si="32">AB39-AB40-AB41</f>
        <v>0</v>
      </c>
      <c r="AC42" s="97">
        <f t="shared" ca="1" si="32"/>
        <v>0</v>
      </c>
      <c r="AD42" s="97">
        <f t="shared" ca="1" si="32"/>
        <v>0</v>
      </c>
      <c r="AE42" s="97">
        <f t="shared" ca="1" si="32"/>
        <v>0</v>
      </c>
    </row>
    <row r="43" spans="2:31" collapsed="1"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2:31"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2:31" ht="14.5">
      <c r="B45" s="149" t="s">
        <v>518</v>
      </c>
      <c r="G45" s="100"/>
      <c r="H45" s="100"/>
      <c r="I45" s="100"/>
      <c r="J45" s="107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</row>
    <row r="46" spans="2:31" ht="13">
      <c r="B46" s="147" t="s">
        <v>519</v>
      </c>
      <c r="C46" s="217"/>
      <c r="D46" s="217"/>
      <c r="E46" s="217"/>
      <c r="F46" s="217"/>
      <c r="G46" s="212">
        <f t="shared" ref="G46:AE46" ca="1" si="33">LataProjekcji</f>
        <v>0</v>
      </c>
      <c r="H46" s="212">
        <f t="shared" ca="1" si="33"/>
        <v>0</v>
      </c>
      <c r="I46" s="212">
        <f t="shared" ca="1" si="33"/>
        <v>0</v>
      </c>
      <c r="J46" s="213" t="str">
        <f t="shared" si="33"/>
        <v/>
      </c>
      <c r="K46" s="212" t="str">
        <f t="shared" si="33"/>
        <v>Uzupełnij dane</v>
      </c>
      <c r="L46" s="212" t="str">
        <f t="shared" si="33"/>
        <v/>
      </c>
      <c r="M46" s="212" t="str">
        <f t="shared" si="33"/>
        <v/>
      </c>
      <c r="N46" s="212" t="str">
        <f t="shared" si="33"/>
        <v/>
      </c>
      <c r="O46" s="212" t="str">
        <f t="shared" si="33"/>
        <v/>
      </c>
      <c r="P46" s="212" t="str">
        <f t="shared" si="33"/>
        <v/>
      </c>
      <c r="Q46" s="212" t="str">
        <f t="shared" si="33"/>
        <v/>
      </c>
      <c r="R46" s="212" t="str">
        <f t="shared" si="33"/>
        <v/>
      </c>
      <c r="S46" s="212" t="str">
        <f t="shared" si="33"/>
        <v/>
      </c>
      <c r="T46" s="212" t="str">
        <f t="shared" si="33"/>
        <v/>
      </c>
      <c r="U46" s="212" t="str">
        <f t="shared" si="33"/>
        <v/>
      </c>
      <c r="V46" s="212" t="str">
        <f t="shared" si="33"/>
        <v/>
      </c>
      <c r="W46" s="212" t="str">
        <f t="shared" si="33"/>
        <v/>
      </c>
      <c r="X46" s="212" t="str">
        <f t="shared" si="33"/>
        <v/>
      </c>
      <c r="Y46" s="212" t="str">
        <f t="shared" si="33"/>
        <v/>
      </c>
      <c r="Z46" s="212" t="str">
        <f t="shared" si="33"/>
        <v/>
      </c>
      <c r="AA46" s="212" t="str">
        <f t="shared" si="33"/>
        <v/>
      </c>
      <c r="AB46" s="212" t="str">
        <f t="shared" si="33"/>
        <v/>
      </c>
      <c r="AC46" s="212" t="str">
        <f t="shared" si="33"/>
        <v/>
      </c>
      <c r="AD46" s="212" t="str">
        <f t="shared" si="33"/>
        <v/>
      </c>
      <c r="AE46" s="212" t="str">
        <f t="shared" si="33"/>
        <v/>
      </c>
    </row>
    <row r="47" spans="2:31">
      <c r="B47" s="98" t="s">
        <v>104</v>
      </c>
      <c r="C47" s="96"/>
      <c r="D47" s="96"/>
      <c r="E47" s="96"/>
      <c r="F47" s="96"/>
      <c r="G47" s="97">
        <f>ROUND(G48+G53+G62+G63+G64,0)</f>
        <v>0</v>
      </c>
      <c r="H47" s="97">
        <f t="shared" ref="H47:W47" si="34">ROUND(H48+H53+H62+H63+H64,0)</f>
        <v>0</v>
      </c>
      <c r="I47" s="97">
        <f t="shared" si="34"/>
        <v>0</v>
      </c>
      <c r="J47" s="97">
        <f t="shared" si="34"/>
        <v>0</v>
      </c>
      <c r="K47" s="97">
        <f t="shared" ca="1" si="34"/>
        <v>0</v>
      </c>
      <c r="L47" s="97">
        <f t="shared" ca="1" si="34"/>
        <v>0</v>
      </c>
      <c r="M47" s="97">
        <f t="shared" ca="1" si="34"/>
        <v>0</v>
      </c>
      <c r="N47" s="97">
        <f t="shared" ca="1" si="34"/>
        <v>0</v>
      </c>
      <c r="O47" s="97">
        <f t="shared" ca="1" si="34"/>
        <v>0</v>
      </c>
      <c r="P47" s="97">
        <f t="shared" ca="1" si="34"/>
        <v>0</v>
      </c>
      <c r="Q47" s="97">
        <f t="shared" ca="1" si="34"/>
        <v>0</v>
      </c>
      <c r="R47" s="97">
        <f t="shared" ca="1" si="34"/>
        <v>0</v>
      </c>
      <c r="S47" s="97">
        <f t="shared" ca="1" si="34"/>
        <v>0</v>
      </c>
      <c r="T47" s="97">
        <f t="shared" ca="1" si="34"/>
        <v>0</v>
      </c>
      <c r="U47" s="97">
        <f t="shared" ca="1" si="34"/>
        <v>0</v>
      </c>
      <c r="V47" s="97">
        <f t="shared" ca="1" si="34"/>
        <v>0</v>
      </c>
      <c r="W47" s="97">
        <f t="shared" ca="1" si="34"/>
        <v>0</v>
      </c>
      <c r="X47" s="97">
        <f t="shared" ref="X47" ca="1" si="35">ROUND(X48+X53+X62+X63+X64,0)</f>
        <v>0</v>
      </c>
      <c r="Y47" s="97">
        <f t="shared" ref="Y47:AA47" ca="1" si="36">ROUND(Y48+Y53+Y62+Y63+Y64,0)</f>
        <v>0</v>
      </c>
      <c r="Z47" s="97">
        <f t="shared" ca="1" si="36"/>
        <v>0</v>
      </c>
      <c r="AA47" s="97">
        <f t="shared" ca="1" si="36"/>
        <v>0</v>
      </c>
      <c r="AB47" s="97">
        <f t="shared" ref="AB47:AE47" ca="1" si="37">ROUND(AB48+AB53+AB62+AB63+AB64,0)</f>
        <v>0</v>
      </c>
      <c r="AC47" s="97">
        <f t="shared" ca="1" si="37"/>
        <v>0</v>
      </c>
      <c r="AD47" s="97">
        <f t="shared" ca="1" si="37"/>
        <v>0</v>
      </c>
      <c r="AE47" s="97">
        <f t="shared" ca="1" si="37"/>
        <v>0</v>
      </c>
    </row>
    <row r="48" spans="2:31">
      <c r="B48" s="103" t="s">
        <v>520</v>
      </c>
      <c r="C48" s="101"/>
      <c r="D48" s="101"/>
      <c r="E48" s="101"/>
      <c r="F48" s="101"/>
      <c r="G48" s="102">
        <f>SUM(G49:G52)</f>
        <v>0</v>
      </c>
      <c r="H48" s="102">
        <f>SUM(H49:H52)</f>
        <v>0</v>
      </c>
      <c r="I48" s="102">
        <f>SUM(I49:I52)</f>
        <v>0</v>
      </c>
      <c r="J48" s="102">
        <f>SUM(J49:J52)</f>
        <v>0</v>
      </c>
      <c r="K48" s="102">
        <f ca="1">SUM(K49:K52)</f>
        <v>0</v>
      </c>
      <c r="L48" s="102">
        <f t="shared" ref="L48:W48" ca="1" si="38">SUM(L49:L52)</f>
        <v>0</v>
      </c>
      <c r="M48" s="102">
        <f t="shared" ca="1" si="38"/>
        <v>0</v>
      </c>
      <c r="N48" s="102">
        <f t="shared" ca="1" si="38"/>
        <v>0</v>
      </c>
      <c r="O48" s="102">
        <f t="shared" ca="1" si="38"/>
        <v>0</v>
      </c>
      <c r="P48" s="102">
        <f t="shared" ca="1" si="38"/>
        <v>0</v>
      </c>
      <c r="Q48" s="102">
        <f t="shared" ca="1" si="38"/>
        <v>0</v>
      </c>
      <c r="R48" s="102">
        <f t="shared" ca="1" si="38"/>
        <v>0</v>
      </c>
      <c r="S48" s="102">
        <f t="shared" ca="1" si="38"/>
        <v>0</v>
      </c>
      <c r="T48" s="102">
        <f t="shared" ca="1" si="38"/>
        <v>0</v>
      </c>
      <c r="U48" s="102">
        <f t="shared" ca="1" si="38"/>
        <v>0</v>
      </c>
      <c r="V48" s="102">
        <f t="shared" ca="1" si="38"/>
        <v>0</v>
      </c>
      <c r="W48" s="102">
        <f t="shared" ca="1" si="38"/>
        <v>0</v>
      </c>
      <c r="X48" s="102">
        <f t="shared" ref="X48" ca="1" si="39">SUM(X49:X52)</f>
        <v>0</v>
      </c>
      <c r="Y48" s="102">
        <f t="shared" ref="Y48:AA48" ca="1" si="40">SUM(Y49:Y52)</f>
        <v>0</v>
      </c>
      <c r="Z48" s="102">
        <f t="shared" ca="1" si="40"/>
        <v>0</v>
      </c>
      <c r="AA48" s="102">
        <f t="shared" ca="1" si="40"/>
        <v>0</v>
      </c>
      <c r="AB48" s="102">
        <f t="shared" ref="AB48:AE48" ca="1" si="41">SUM(AB49:AB52)</f>
        <v>0</v>
      </c>
      <c r="AC48" s="102">
        <f t="shared" ca="1" si="41"/>
        <v>0</v>
      </c>
      <c r="AD48" s="102">
        <f t="shared" ca="1" si="41"/>
        <v>0</v>
      </c>
      <c r="AE48" s="102">
        <f t="shared" ca="1" si="41"/>
        <v>0</v>
      </c>
    </row>
    <row r="49" spans="2:31">
      <c r="B49" s="39" t="s">
        <v>521</v>
      </c>
      <c r="C49" s="40"/>
      <c r="D49" s="40"/>
      <c r="E49" s="40"/>
      <c r="F49" s="40"/>
      <c r="G49" s="41">
        <f>'Sprawozdania finansowe'!C15</f>
        <v>0</v>
      </c>
      <c r="H49" s="41">
        <f>'Sprawozdania finansowe'!D15</f>
        <v>0</v>
      </c>
      <c r="I49" s="41">
        <f>'Sprawozdania finansowe'!E15</f>
        <v>0</v>
      </c>
      <c r="J49" s="41">
        <f>IF(Rok_n="",0,'Sprawozdania finansowe'!F15)</f>
        <v>0</v>
      </c>
      <c r="K49" s="41">
        <f ca="1">'Środki trwałe'!K176</f>
        <v>0</v>
      </c>
      <c r="L49" s="41">
        <f ca="1">'Środki trwałe'!L176</f>
        <v>0</v>
      </c>
      <c r="M49" s="41">
        <f ca="1">IF(M$12&lt;=Koniec,'Środki trwałe'!M176,0)</f>
        <v>0</v>
      </c>
      <c r="N49" s="41">
        <f ca="1">IF(N$12&lt;=Koniec,'Środki trwałe'!N176,0)</f>
        <v>0</v>
      </c>
      <c r="O49" s="41">
        <f ca="1">IF(O$12&lt;=Koniec,'Środki trwałe'!O176,0)</f>
        <v>0</v>
      </c>
      <c r="P49" s="41">
        <f ca="1">IF(P$12&lt;=Koniec,'Środki trwałe'!P176,0)</f>
        <v>0</v>
      </c>
      <c r="Q49" s="41">
        <f ca="1">IF(Q$12&lt;=Koniec,'Środki trwałe'!Q176,0)</f>
        <v>0</v>
      </c>
      <c r="R49" s="41">
        <f ca="1">IF(R$12&lt;=Koniec,'Środki trwałe'!R176,0)</f>
        <v>0</v>
      </c>
      <c r="S49" s="41">
        <f ca="1">IF(S$12&lt;=Koniec,'Środki trwałe'!S176,0)</f>
        <v>0</v>
      </c>
      <c r="T49" s="41">
        <f ca="1">IF(T$12&lt;=Koniec,'Środki trwałe'!T176,0)</f>
        <v>0</v>
      </c>
      <c r="U49" s="41">
        <f ca="1">IF(U$12&lt;=Koniec,'Środki trwałe'!U176,0)</f>
        <v>0</v>
      </c>
      <c r="V49" s="41">
        <f ca="1">IF(V$12&lt;=Koniec,'Środki trwałe'!V176,0)</f>
        <v>0</v>
      </c>
      <c r="W49" s="41">
        <f ca="1">IF(W$12&lt;=Koniec,'Środki trwałe'!W176,0)</f>
        <v>0</v>
      </c>
      <c r="X49" s="41">
        <f ca="1">IF(X$12&lt;=Koniec,'Środki trwałe'!X176,0)</f>
        <v>0</v>
      </c>
      <c r="Y49" s="41">
        <f ca="1">IF(Y$12&lt;=Koniec,'Środki trwałe'!Y176,0)</f>
        <v>0</v>
      </c>
      <c r="Z49" s="41">
        <f ca="1">IF(Z$12&lt;=Koniec,'Środki trwałe'!Z176,0)</f>
        <v>0</v>
      </c>
      <c r="AA49" s="41">
        <f ca="1">IF(AA$12&lt;=Koniec,'Środki trwałe'!AA176,0)</f>
        <v>0</v>
      </c>
      <c r="AB49" s="41">
        <f ca="1">IF(AB$12&lt;=Koniec,'Środki trwałe'!AB176,0)</f>
        <v>0</v>
      </c>
      <c r="AC49" s="41">
        <f ca="1">IF(AC$12&lt;=Koniec,'Środki trwałe'!AC176,0)</f>
        <v>0</v>
      </c>
      <c r="AD49" s="41">
        <f ca="1">IF(AD$12&lt;=Koniec,'Środki trwałe'!AD176,0)</f>
        <v>0</v>
      </c>
      <c r="AE49" s="41">
        <f ca="1">IF(AE$12&lt;=Koniec,'Środki trwałe'!AE176,0)</f>
        <v>0</v>
      </c>
    </row>
    <row r="50" spans="2:31">
      <c r="B50" s="39" t="s">
        <v>522</v>
      </c>
      <c r="C50" s="40"/>
      <c r="D50" s="40"/>
      <c r="E50" s="40"/>
      <c r="F50" s="40"/>
      <c r="G50" s="41">
        <f>'Sprawozdania finansowe'!C16</f>
        <v>0</v>
      </c>
      <c r="H50" s="41">
        <f>'Sprawozdania finansowe'!D16</f>
        <v>0</v>
      </c>
      <c r="I50" s="41">
        <f>'Sprawozdania finansowe'!E16</f>
        <v>0</v>
      </c>
      <c r="J50" s="41">
        <f>IF(Rok_n="",0,'Sprawozdania finansowe'!F16)</f>
        <v>0</v>
      </c>
      <c r="K50" s="41">
        <f ca="1">'Środki trwałe'!K177</f>
        <v>0</v>
      </c>
      <c r="L50" s="41">
        <f ca="1">'Środki trwałe'!L177</f>
        <v>0</v>
      </c>
      <c r="M50" s="41">
        <f ca="1">IF(M$12&lt;=Koniec,'Środki trwałe'!M177,0)</f>
        <v>0</v>
      </c>
      <c r="N50" s="41">
        <f ca="1">IF(N$12&lt;=Koniec,'Środki trwałe'!N177,0)</f>
        <v>0</v>
      </c>
      <c r="O50" s="41">
        <f ca="1">IF(O$12&lt;=Koniec,'Środki trwałe'!O177,0)</f>
        <v>0</v>
      </c>
      <c r="P50" s="41">
        <f ca="1">IF(P$12&lt;=Koniec,'Środki trwałe'!P177,0)</f>
        <v>0</v>
      </c>
      <c r="Q50" s="41">
        <f ca="1">IF(Q$12&lt;=Koniec,'Środki trwałe'!Q177,0)</f>
        <v>0</v>
      </c>
      <c r="R50" s="41">
        <f ca="1">IF(R$12&lt;=Koniec,'Środki trwałe'!R177,0)</f>
        <v>0</v>
      </c>
      <c r="S50" s="41">
        <f ca="1">IF(S$12&lt;=Koniec,'Środki trwałe'!S177,0)</f>
        <v>0</v>
      </c>
      <c r="T50" s="41">
        <f ca="1">IF(T$12&lt;=Koniec,'Środki trwałe'!T177,0)</f>
        <v>0</v>
      </c>
      <c r="U50" s="41">
        <f ca="1">IF(U$12&lt;=Koniec,'Środki trwałe'!U177,0)</f>
        <v>0</v>
      </c>
      <c r="V50" s="41">
        <f ca="1">IF(V$12&lt;=Koniec,'Środki trwałe'!V177,0)</f>
        <v>0</v>
      </c>
      <c r="W50" s="41">
        <f ca="1">IF(W$12&lt;=Koniec,'Środki trwałe'!W177,0)</f>
        <v>0</v>
      </c>
      <c r="X50" s="41">
        <f ca="1">IF(X$12&lt;=Koniec,'Środki trwałe'!X177,0)</f>
        <v>0</v>
      </c>
      <c r="Y50" s="41">
        <f ca="1">IF(Y$12&lt;=Koniec,'Środki trwałe'!Y177,0)</f>
        <v>0</v>
      </c>
      <c r="Z50" s="41">
        <f ca="1">IF(Z$12&lt;=Koniec,'Środki trwałe'!Z177,0)</f>
        <v>0</v>
      </c>
      <c r="AA50" s="41">
        <f ca="1">IF(AA$12&lt;=Koniec,'Środki trwałe'!AA177,0)</f>
        <v>0</v>
      </c>
      <c r="AB50" s="41">
        <f ca="1">IF(AB$12&lt;=Koniec,'Środki trwałe'!AB177,0)</f>
        <v>0</v>
      </c>
      <c r="AC50" s="41">
        <f ca="1">IF(AC$12&lt;=Koniec,'Środki trwałe'!AC177,0)</f>
        <v>0</v>
      </c>
      <c r="AD50" s="41">
        <f ca="1">IF(AD$12&lt;=Koniec,'Środki trwałe'!AD177,0)</f>
        <v>0</v>
      </c>
      <c r="AE50" s="41">
        <f ca="1">IF(AE$12&lt;=Koniec,'Środki trwałe'!AE177,0)</f>
        <v>0</v>
      </c>
    </row>
    <row r="51" spans="2:31">
      <c r="B51" s="39" t="s">
        <v>523</v>
      </c>
      <c r="C51" s="40"/>
      <c r="D51" s="40"/>
      <c r="E51" s="40"/>
      <c r="F51" s="40"/>
      <c r="G51" s="41">
        <f>'Sprawozdania finansowe'!C17</f>
        <v>0</v>
      </c>
      <c r="H51" s="41">
        <f>'Sprawozdania finansowe'!D17</f>
        <v>0</v>
      </c>
      <c r="I51" s="41">
        <f>'Sprawozdania finansowe'!E17</f>
        <v>0</v>
      </c>
      <c r="J51" s="41">
        <f>IF(Rok_n="",0,'Sprawozdania finansowe'!F17)</f>
        <v>0</v>
      </c>
      <c r="K51" s="41">
        <f ca="1">'Środki trwałe'!K178</f>
        <v>0</v>
      </c>
      <c r="L51" s="41">
        <f ca="1">'Środki trwałe'!L178</f>
        <v>0</v>
      </c>
      <c r="M51" s="41">
        <f ca="1">IF(M$12&lt;=Koniec,'Środki trwałe'!M178,0)</f>
        <v>0</v>
      </c>
      <c r="N51" s="41">
        <f ca="1">IF(N$12&lt;=Koniec,'Środki trwałe'!N178,0)</f>
        <v>0</v>
      </c>
      <c r="O51" s="41">
        <f ca="1">IF(O$12&lt;=Koniec,'Środki trwałe'!O178,0)</f>
        <v>0</v>
      </c>
      <c r="P51" s="41">
        <f ca="1">IF(P$12&lt;=Koniec,'Środki trwałe'!P178,0)</f>
        <v>0</v>
      </c>
      <c r="Q51" s="41">
        <f ca="1">IF(Q$12&lt;=Koniec,'Środki trwałe'!Q178,0)</f>
        <v>0</v>
      </c>
      <c r="R51" s="41">
        <f ca="1">IF(R$12&lt;=Koniec,'Środki trwałe'!R178,0)</f>
        <v>0</v>
      </c>
      <c r="S51" s="41">
        <f ca="1">IF(S$12&lt;=Koniec,'Środki trwałe'!S178,0)</f>
        <v>0</v>
      </c>
      <c r="T51" s="41">
        <f ca="1">IF(T$12&lt;=Koniec,'Środki trwałe'!T178,0)</f>
        <v>0</v>
      </c>
      <c r="U51" s="41">
        <f ca="1">IF(U$12&lt;=Koniec,'Środki trwałe'!U178,0)</f>
        <v>0</v>
      </c>
      <c r="V51" s="41">
        <f ca="1">IF(V$12&lt;=Koniec,'Środki trwałe'!V178,0)</f>
        <v>0</v>
      </c>
      <c r="W51" s="41">
        <f ca="1">IF(W$12&lt;=Koniec,'Środki trwałe'!W178,0)</f>
        <v>0</v>
      </c>
      <c r="X51" s="41">
        <f ca="1">IF(X$12&lt;=Koniec,'Środki trwałe'!X178,0)</f>
        <v>0</v>
      </c>
      <c r="Y51" s="41">
        <f ca="1">IF(Y$12&lt;=Koniec,'Środki trwałe'!Y178,0)</f>
        <v>0</v>
      </c>
      <c r="Z51" s="41">
        <f ca="1">IF(Z$12&lt;=Koniec,'Środki trwałe'!Z178,0)</f>
        <v>0</v>
      </c>
      <c r="AA51" s="41">
        <f ca="1">IF(AA$12&lt;=Koniec,'Środki trwałe'!AA178,0)</f>
        <v>0</v>
      </c>
      <c r="AB51" s="41">
        <f ca="1">IF(AB$12&lt;=Koniec,'Środki trwałe'!AB178,0)</f>
        <v>0</v>
      </c>
      <c r="AC51" s="41">
        <f ca="1">IF(AC$12&lt;=Koniec,'Środki trwałe'!AC178,0)</f>
        <v>0</v>
      </c>
      <c r="AD51" s="41">
        <f ca="1">IF(AD$12&lt;=Koniec,'Środki trwałe'!AD178,0)</f>
        <v>0</v>
      </c>
      <c r="AE51" s="41">
        <f ca="1">IF(AE$12&lt;=Koniec,'Środki trwałe'!AE178,0)</f>
        <v>0</v>
      </c>
    </row>
    <row r="52" spans="2:31">
      <c r="B52" s="39" t="s">
        <v>524</v>
      </c>
      <c r="C52" s="40"/>
      <c r="D52" s="40"/>
      <c r="E52" s="40"/>
      <c r="F52" s="40"/>
      <c r="G52" s="41">
        <f>'Sprawozdania finansowe'!C18</f>
        <v>0</v>
      </c>
      <c r="H52" s="41">
        <f>'Sprawozdania finansowe'!D18</f>
        <v>0</v>
      </c>
      <c r="I52" s="41">
        <f>'Sprawozdania finansowe'!E18</f>
        <v>0</v>
      </c>
      <c r="J52" s="41">
        <f>IF(Rok_n="",0,'Sprawozdania finansowe'!F18)</f>
        <v>0</v>
      </c>
      <c r="K52" s="41">
        <f>'Środki trwałe'!K179</f>
        <v>0</v>
      </c>
      <c r="L52" s="41">
        <f>'Środki trwałe'!L179</f>
        <v>0</v>
      </c>
      <c r="M52" s="41">
        <f>IF(M$12&lt;=Koniec,'Środki trwałe'!M179,0)</f>
        <v>0</v>
      </c>
      <c r="N52" s="41">
        <f>IF(N$12&lt;=Koniec,'Środki trwałe'!N179,0)</f>
        <v>0</v>
      </c>
      <c r="O52" s="41">
        <f>IF(O$12&lt;=Koniec,'Środki trwałe'!O179,0)</f>
        <v>0</v>
      </c>
      <c r="P52" s="41">
        <f>IF(P$12&lt;=Koniec,'Środki trwałe'!P179,0)</f>
        <v>0</v>
      </c>
      <c r="Q52" s="41">
        <f>IF(Q$12&lt;=Koniec,'Środki trwałe'!Q179,0)</f>
        <v>0</v>
      </c>
      <c r="R52" s="41">
        <f>IF(R$12&lt;=Koniec,'Środki trwałe'!R179,0)</f>
        <v>0</v>
      </c>
      <c r="S52" s="41">
        <f>IF(S$12&lt;=Koniec,'Środki trwałe'!S179,0)</f>
        <v>0</v>
      </c>
      <c r="T52" s="41">
        <f>IF(T$12&lt;=Koniec,'Środki trwałe'!T179,0)</f>
        <v>0</v>
      </c>
      <c r="U52" s="41">
        <f>IF(U$12&lt;=Koniec,'Środki trwałe'!U179,0)</f>
        <v>0</v>
      </c>
      <c r="V52" s="41">
        <f>IF(V$12&lt;=Koniec,'Środki trwałe'!V179,0)</f>
        <v>0</v>
      </c>
      <c r="W52" s="41">
        <f>IF(W$12&lt;=Koniec,'Środki trwałe'!W179,0)</f>
        <v>0</v>
      </c>
      <c r="X52" s="41">
        <f>IF(X$12&lt;=Koniec,'Środki trwałe'!X179,0)</f>
        <v>0</v>
      </c>
      <c r="Y52" s="41">
        <f>IF(Y$12&lt;=Koniec,'Środki trwałe'!Y179,0)</f>
        <v>0</v>
      </c>
      <c r="Z52" s="41">
        <f>IF(Z$12&lt;=Koniec,'Środki trwałe'!Z179,0)</f>
        <v>0</v>
      </c>
      <c r="AA52" s="41">
        <f>IF(AA$12&lt;=Koniec,'Środki trwałe'!AA179,0)</f>
        <v>0</v>
      </c>
      <c r="AB52" s="41">
        <f>IF(AB$12&lt;=Koniec,'Środki trwałe'!AB179,0)</f>
        <v>0</v>
      </c>
      <c r="AC52" s="41">
        <f>IF(AC$12&lt;=Koniec,'Środki trwałe'!AC179,0)</f>
        <v>0</v>
      </c>
      <c r="AD52" s="41">
        <f>IF(AD$12&lt;=Koniec,'Środki trwałe'!AD179,0)</f>
        <v>0</v>
      </c>
      <c r="AE52" s="41">
        <f>IF(AE$12&lt;=Koniec,'Środki trwałe'!AE179,0)</f>
        <v>0</v>
      </c>
    </row>
    <row r="53" spans="2:31">
      <c r="B53" s="37" t="s">
        <v>525</v>
      </c>
      <c r="C53" s="52"/>
      <c r="D53" s="52"/>
      <c r="E53" s="52"/>
      <c r="F53" s="52"/>
      <c r="G53" s="33">
        <f>SUM(G54+G60+G61)</f>
        <v>0</v>
      </c>
      <c r="H53" s="33">
        <f>SUM(H54+H60+H61)</f>
        <v>0</v>
      </c>
      <c r="I53" s="33">
        <f>SUM(I54+I60+I61)</f>
        <v>0</v>
      </c>
      <c r="J53" s="33">
        <f>SUM(J54+J60+J61)</f>
        <v>0</v>
      </c>
      <c r="K53" s="33">
        <f t="shared" ref="K53:W53" ca="1" si="42">SUM(K54+K60+K61)</f>
        <v>0</v>
      </c>
      <c r="L53" s="33">
        <f t="shared" ca="1" si="42"/>
        <v>0</v>
      </c>
      <c r="M53" s="33">
        <f t="shared" ca="1" si="42"/>
        <v>0</v>
      </c>
      <c r="N53" s="33">
        <f t="shared" ca="1" si="42"/>
        <v>0</v>
      </c>
      <c r="O53" s="33">
        <f t="shared" ca="1" si="42"/>
        <v>0</v>
      </c>
      <c r="P53" s="33">
        <f t="shared" ca="1" si="42"/>
        <v>0</v>
      </c>
      <c r="Q53" s="33">
        <f t="shared" ca="1" si="42"/>
        <v>0</v>
      </c>
      <c r="R53" s="33">
        <f t="shared" ca="1" si="42"/>
        <v>0</v>
      </c>
      <c r="S53" s="33">
        <f t="shared" ca="1" si="42"/>
        <v>0</v>
      </c>
      <c r="T53" s="33">
        <f t="shared" ca="1" si="42"/>
        <v>0</v>
      </c>
      <c r="U53" s="33">
        <f t="shared" ca="1" si="42"/>
        <v>0</v>
      </c>
      <c r="V53" s="33">
        <f t="shared" ca="1" si="42"/>
        <v>0</v>
      </c>
      <c r="W53" s="33">
        <f t="shared" ca="1" si="42"/>
        <v>0</v>
      </c>
      <c r="X53" s="33">
        <f t="shared" ref="X53" ca="1" si="43">SUM(X54+X60+X61)</f>
        <v>0</v>
      </c>
      <c r="Y53" s="33">
        <f t="shared" ref="Y53:AA53" ca="1" si="44">SUM(Y54+Y60+Y61)</f>
        <v>0</v>
      </c>
      <c r="Z53" s="33">
        <f t="shared" ca="1" si="44"/>
        <v>0</v>
      </c>
      <c r="AA53" s="33">
        <f t="shared" ca="1" si="44"/>
        <v>0</v>
      </c>
      <c r="AB53" s="33">
        <f t="shared" ref="AB53:AE53" ca="1" si="45">SUM(AB54+AB60+AB61)</f>
        <v>0</v>
      </c>
      <c r="AC53" s="33">
        <f t="shared" ca="1" si="45"/>
        <v>0</v>
      </c>
      <c r="AD53" s="33">
        <f t="shared" ca="1" si="45"/>
        <v>0</v>
      </c>
      <c r="AE53" s="33">
        <f t="shared" ca="1" si="45"/>
        <v>0</v>
      </c>
    </row>
    <row r="54" spans="2:31">
      <c r="B54" s="39" t="s">
        <v>526</v>
      </c>
      <c r="C54" s="40"/>
      <c r="D54" s="40"/>
      <c r="E54" s="40"/>
      <c r="F54" s="40"/>
      <c r="G54" s="41">
        <f>SUM(G55:G59)</f>
        <v>0</v>
      </c>
      <c r="H54" s="41">
        <f>SUM(H55:H59)</f>
        <v>0</v>
      </c>
      <c r="I54" s="41">
        <f>SUM(I55:I59)</f>
        <v>0</v>
      </c>
      <c r="J54" s="41">
        <f>SUM(J55:J59)</f>
        <v>0</v>
      </c>
      <c r="K54" s="41">
        <f t="shared" ref="K54:W54" ca="1" si="46">SUM(K55:K59)</f>
        <v>0</v>
      </c>
      <c r="L54" s="41">
        <f t="shared" ca="1" si="46"/>
        <v>0</v>
      </c>
      <c r="M54" s="41">
        <f t="shared" ca="1" si="46"/>
        <v>0</v>
      </c>
      <c r="N54" s="41">
        <f t="shared" ca="1" si="46"/>
        <v>0</v>
      </c>
      <c r="O54" s="41">
        <f t="shared" ca="1" si="46"/>
        <v>0</v>
      </c>
      <c r="P54" s="41">
        <f t="shared" ca="1" si="46"/>
        <v>0</v>
      </c>
      <c r="Q54" s="41">
        <f t="shared" ca="1" si="46"/>
        <v>0</v>
      </c>
      <c r="R54" s="41">
        <f t="shared" ca="1" si="46"/>
        <v>0</v>
      </c>
      <c r="S54" s="41">
        <f t="shared" ca="1" si="46"/>
        <v>0</v>
      </c>
      <c r="T54" s="41">
        <f t="shared" ca="1" si="46"/>
        <v>0</v>
      </c>
      <c r="U54" s="41">
        <f t="shared" ca="1" si="46"/>
        <v>0</v>
      </c>
      <c r="V54" s="41">
        <f t="shared" ca="1" si="46"/>
        <v>0</v>
      </c>
      <c r="W54" s="41">
        <f t="shared" ca="1" si="46"/>
        <v>0</v>
      </c>
      <c r="X54" s="41">
        <f t="shared" ref="X54" ca="1" si="47">SUM(X55:X59)</f>
        <v>0</v>
      </c>
      <c r="Y54" s="41">
        <f t="shared" ref="Y54:AA54" ca="1" si="48">SUM(Y55:Y59)</f>
        <v>0</v>
      </c>
      <c r="Z54" s="41">
        <f t="shared" ca="1" si="48"/>
        <v>0</v>
      </c>
      <c r="AA54" s="41">
        <f t="shared" ca="1" si="48"/>
        <v>0</v>
      </c>
      <c r="AB54" s="41">
        <f t="shared" ref="AB54:AE54" ca="1" si="49">SUM(AB55:AB59)</f>
        <v>0</v>
      </c>
      <c r="AC54" s="41">
        <f t="shared" ca="1" si="49"/>
        <v>0</v>
      </c>
      <c r="AD54" s="41">
        <f t="shared" ca="1" si="49"/>
        <v>0</v>
      </c>
      <c r="AE54" s="41">
        <f t="shared" ca="1" si="49"/>
        <v>0</v>
      </c>
    </row>
    <row r="55" spans="2:31">
      <c r="B55" s="8" t="s">
        <v>527</v>
      </c>
      <c r="G55" s="5">
        <f>'Sprawozdania finansowe'!C21</f>
        <v>0</v>
      </c>
      <c r="H55" s="5">
        <f>'Sprawozdania finansowe'!D21</f>
        <v>0</v>
      </c>
      <c r="I55" s="5">
        <f>'Sprawozdania finansowe'!E21</f>
        <v>0</v>
      </c>
      <c r="J55" s="5">
        <f>IF(Rok_n="",0,'Sprawozdania finansowe'!F21)</f>
        <v>0</v>
      </c>
      <c r="K55" s="5">
        <f ca="1">'Środki trwałe'!K181</f>
        <v>0</v>
      </c>
      <c r="L55" s="5">
        <f ca="1">IF(L$12&lt;=Koniec,'Środki trwałe'!L181,0)</f>
        <v>0</v>
      </c>
      <c r="M55" s="5">
        <f ca="1">IF(M$12&lt;=Koniec,'Środki trwałe'!M181,0)</f>
        <v>0</v>
      </c>
      <c r="N55" s="5">
        <f ca="1">IF(N$12&lt;=Koniec,'Środki trwałe'!N181,0)</f>
        <v>0</v>
      </c>
      <c r="O55" s="5">
        <f ca="1">IF(O$12&lt;=Koniec,'Środki trwałe'!O181,0)</f>
        <v>0</v>
      </c>
      <c r="P55" s="5">
        <f ca="1">IF(P$12&lt;=Koniec,'Środki trwałe'!P181,0)</f>
        <v>0</v>
      </c>
      <c r="Q55" s="5">
        <f ca="1">IF(Q$12&lt;=Koniec,'Środki trwałe'!Q181,0)</f>
        <v>0</v>
      </c>
      <c r="R55" s="5">
        <f ca="1">IF(R$12&lt;=Koniec,'Środki trwałe'!R181,0)</f>
        <v>0</v>
      </c>
      <c r="S55" s="5">
        <f ca="1">IF(S$12&lt;=Koniec,'Środki trwałe'!S181,0)</f>
        <v>0</v>
      </c>
      <c r="T55" s="5">
        <f ca="1">IF(T$12&lt;=Koniec,'Środki trwałe'!T181,0)</f>
        <v>0</v>
      </c>
      <c r="U55" s="5">
        <f ca="1">IF(U$12&lt;=Koniec,'Środki trwałe'!U181,0)</f>
        <v>0</v>
      </c>
      <c r="V55" s="5">
        <f ca="1">IF(V$12&lt;=Koniec,'Środki trwałe'!V181,0)</f>
        <v>0</v>
      </c>
      <c r="W55" s="5">
        <f ca="1">IF(W$12&lt;=Koniec,'Środki trwałe'!W181,0)</f>
        <v>0</v>
      </c>
      <c r="X55" s="5">
        <f ca="1">IF(X$12&lt;=Koniec,'Środki trwałe'!X181,0)</f>
        <v>0</v>
      </c>
      <c r="Y55" s="5">
        <f ca="1">IF(Y$12&lt;=Koniec,'Środki trwałe'!Y181,0)</f>
        <v>0</v>
      </c>
      <c r="Z55" s="5">
        <f ca="1">IF(Z$12&lt;=Koniec,'Środki trwałe'!Z181,0)</f>
        <v>0</v>
      </c>
      <c r="AA55" s="5">
        <f ca="1">IF(AA$12&lt;=Koniec,'Środki trwałe'!AA181,0)</f>
        <v>0</v>
      </c>
      <c r="AB55" s="5">
        <f ca="1">IF(AB$12&lt;=Koniec,'Środki trwałe'!AB181,0)</f>
        <v>0</v>
      </c>
      <c r="AC55" s="5">
        <f ca="1">IF(AC$12&lt;=Koniec,'Środki trwałe'!AC181,0)</f>
        <v>0</v>
      </c>
      <c r="AD55" s="5">
        <f ca="1">IF(AD$12&lt;=Koniec,'Środki trwałe'!AD181,0)</f>
        <v>0</v>
      </c>
      <c r="AE55" s="5">
        <f ca="1">IF(AE$12&lt;=Koniec,'Środki trwałe'!AE181,0)</f>
        <v>0</v>
      </c>
    </row>
    <row r="56" spans="2:31">
      <c r="B56" s="8" t="s">
        <v>382</v>
      </c>
      <c r="G56" s="5">
        <f>'Sprawozdania finansowe'!C22</f>
        <v>0</v>
      </c>
      <c r="H56" s="5">
        <f>'Sprawozdania finansowe'!D22</f>
        <v>0</v>
      </c>
      <c r="I56" s="5">
        <f>'Sprawozdania finansowe'!E22</f>
        <v>0</v>
      </c>
      <c r="J56" s="5">
        <f>IF(Rok_n="",0,'Sprawozdania finansowe'!F22)</f>
        <v>0</v>
      </c>
      <c r="K56" s="5">
        <f ca="1">'Środki trwałe'!K182</f>
        <v>0</v>
      </c>
      <c r="L56" s="5">
        <f ca="1">IF(L$12&lt;=Koniec,'Środki trwałe'!L182,0)</f>
        <v>0</v>
      </c>
      <c r="M56" s="5">
        <f ca="1">IF(M$12&lt;=Koniec,'Środki trwałe'!M182,0)</f>
        <v>0</v>
      </c>
      <c r="N56" s="5">
        <f ca="1">IF(N$12&lt;=Koniec,'Środki trwałe'!N182,0)</f>
        <v>0</v>
      </c>
      <c r="O56" s="5">
        <f ca="1">IF(O$12&lt;=Koniec,'Środki trwałe'!O182,0)</f>
        <v>0</v>
      </c>
      <c r="P56" s="5">
        <f ca="1">IF(P$12&lt;=Koniec,'Środki trwałe'!P182,0)</f>
        <v>0</v>
      </c>
      <c r="Q56" s="5">
        <f ca="1">IF(Q$12&lt;=Koniec,'Środki trwałe'!Q182,0)</f>
        <v>0</v>
      </c>
      <c r="R56" s="5">
        <f ca="1">IF(R$12&lt;=Koniec,'Środki trwałe'!R182,0)</f>
        <v>0</v>
      </c>
      <c r="S56" s="5">
        <f ca="1">IF(S$12&lt;=Koniec,'Środki trwałe'!S182,0)</f>
        <v>0</v>
      </c>
      <c r="T56" s="5">
        <f ca="1">IF(T$12&lt;=Koniec,'Środki trwałe'!T182,0)</f>
        <v>0</v>
      </c>
      <c r="U56" s="5">
        <f ca="1">IF(U$12&lt;=Koniec,'Środki trwałe'!U182,0)</f>
        <v>0</v>
      </c>
      <c r="V56" s="5">
        <f ca="1">IF(V$12&lt;=Koniec,'Środki trwałe'!V182,0)</f>
        <v>0</v>
      </c>
      <c r="W56" s="5">
        <f ca="1">IF(W$12&lt;=Koniec,'Środki trwałe'!W182,0)</f>
        <v>0</v>
      </c>
      <c r="X56" s="5">
        <f ca="1">IF(X$12&lt;=Koniec,'Środki trwałe'!X182,0)</f>
        <v>0</v>
      </c>
      <c r="Y56" s="5">
        <f ca="1">IF(Y$12&lt;=Koniec,'Środki trwałe'!Y182,0)</f>
        <v>0</v>
      </c>
      <c r="Z56" s="5">
        <f ca="1">IF(Z$12&lt;=Koniec,'Środki trwałe'!Z182,0)</f>
        <v>0</v>
      </c>
      <c r="AA56" s="5">
        <f ca="1">IF(AA$12&lt;=Koniec,'Środki trwałe'!AA182,0)</f>
        <v>0</v>
      </c>
      <c r="AB56" s="5">
        <f ca="1">IF(AB$12&lt;=Koniec,'Środki trwałe'!AB182,0)</f>
        <v>0</v>
      </c>
      <c r="AC56" s="5">
        <f ca="1">IF(AC$12&lt;=Koniec,'Środki trwałe'!AC182,0)</f>
        <v>0</v>
      </c>
      <c r="AD56" s="5">
        <f ca="1">IF(AD$12&lt;=Koniec,'Środki trwałe'!AD182,0)</f>
        <v>0</v>
      </c>
      <c r="AE56" s="5">
        <f ca="1">IF(AE$12&lt;=Koniec,'Środki trwałe'!AE182,0)</f>
        <v>0</v>
      </c>
    </row>
    <row r="57" spans="2:31">
      <c r="B57" s="8" t="s">
        <v>383</v>
      </c>
      <c r="G57" s="5">
        <f>'Sprawozdania finansowe'!C23</f>
        <v>0</v>
      </c>
      <c r="H57" s="5">
        <f>'Sprawozdania finansowe'!D23</f>
        <v>0</v>
      </c>
      <c r="I57" s="5">
        <f>'Sprawozdania finansowe'!E23</f>
        <v>0</v>
      </c>
      <c r="J57" s="5">
        <f>IF(Rok_n="",0,'Sprawozdania finansowe'!F23)</f>
        <v>0</v>
      </c>
      <c r="K57" s="5">
        <f ca="1">'Środki trwałe'!K183</f>
        <v>0</v>
      </c>
      <c r="L57" s="5">
        <f ca="1">IF(L$12&lt;=Koniec,'Środki trwałe'!L183,0)</f>
        <v>0</v>
      </c>
      <c r="M57" s="5">
        <f ca="1">IF(M$12&lt;=Koniec,'Środki trwałe'!M183,0)</f>
        <v>0</v>
      </c>
      <c r="N57" s="5">
        <f ca="1">IF(N$12&lt;=Koniec,'Środki trwałe'!N183,0)</f>
        <v>0</v>
      </c>
      <c r="O57" s="5">
        <f ca="1">IF(O$12&lt;=Koniec,'Środki trwałe'!O183,0)</f>
        <v>0</v>
      </c>
      <c r="P57" s="5">
        <f ca="1">IF(P$12&lt;=Koniec,'Środki trwałe'!P183,0)</f>
        <v>0</v>
      </c>
      <c r="Q57" s="5">
        <f ca="1">IF(Q$12&lt;=Koniec,'Środki trwałe'!Q183,0)</f>
        <v>0</v>
      </c>
      <c r="R57" s="5">
        <f ca="1">IF(R$12&lt;=Koniec,'Środki trwałe'!R183,0)</f>
        <v>0</v>
      </c>
      <c r="S57" s="5">
        <f ca="1">IF(S$12&lt;=Koniec,'Środki trwałe'!S183,0)</f>
        <v>0</v>
      </c>
      <c r="T57" s="5">
        <f ca="1">IF(T$12&lt;=Koniec,'Środki trwałe'!T183,0)</f>
        <v>0</v>
      </c>
      <c r="U57" s="5">
        <f ca="1">IF(U$12&lt;=Koniec,'Środki trwałe'!U183,0)</f>
        <v>0</v>
      </c>
      <c r="V57" s="5">
        <f ca="1">IF(V$12&lt;=Koniec,'Środki trwałe'!V183,0)</f>
        <v>0</v>
      </c>
      <c r="W57" s="5">
        <f ca="1">IF(W$12&lt;=Koniec,'Środki trwałe'!W183,0)</f>
        <v>0</v>
      </c>
      <c r="X57" s="5">
        <f ca="1">IF(X$12&lt;=Koniec,'Środki trwałe'!X183,0)</f>
        <v>0</v>
      </c>
      <c r="Y57" s="5">
        <f ca="1">IF(Y$12&lt;=Koniec,'Środki trwałe'!Y183,0)</f>
        <v>0</v>
      </c>
      <c r="Z57" s="5">
        <f ca="1">IF(Z$12&lt;=Koniec,'Środki trwałe'!Z183,0)</f>
        <v>0</v>
      </c>
      <c r="AA57" s="5">
        <f ca="1">IF(AA$12&lt;=Koniec,'Środki trwałe'!AA183,0)</f>
        <v>0</v>
      </c>
      <c r="AB57" s="5">
        <f ca="1">IF(AB$12&lt;=Koniec,'Środki trwałe'!AB183,0)</f>
        <v>0</v>
      </c>
      <c r="AC57" s="5">
        <f ca="1">IF(AC$12&lt;=Koniec,'Środki trwałe'!AC183,0)</f>
        <v>0</v>
      </c>
      <c r="AD57" s="5">
        <f ca="1">IF(AD$12&lt;=Koniec,'Środki trwałe'!AD183,0)</f>
        <v>0</v>
      </c>
      <c r="AE57" s="5">
        <f ca="1">IF(AE$12&lt;=Koniec,'Środki trwałe'!AE183,0)</f>
        <v>0</v>
      </c>
    </row>
    <row r="58" spans="2:31">
      <c r="B58" s="8" t="s">
        <v>384</v>
      </c>
      <c r="G58" s="5">
        <f>'Sprawozdania finansowe'!C24</f>
        <v>0</v>
      </c>
      <c r="H58" s="5">
        <f>'Sprawozdania finansowe'!D24</f>
        <v>0</v>
      </c>
      <c r="I58" s="5">
        <f>'Sprawozdania finansowe'!E24</f>
        <v>0</v>
      </c>
      <c r="J58" s="5">
        <f>IF(Rok_n="",0,'Sprawozdania finansowe'!F24)</f>
        <v>0</v>
      </c>
      <c r="K58" s="5">
        <f ca="1">'Środki trwałe'!K184</f>
        <v>0</v>
      </c>
      <c r="L58" s="5">
        <f ca="1">IF(L$12&lt;=Koniec,'Środki trwałe'!L184,0)</f>
        <v>0</v>
      </c>
      <c r="M58" s="5">
        <f ca="1">IF(M$12&lt;=Koniec,'Środki trwałe'!M184,0)</f>
        <v>0</v>
      </c>
      <c r="N58" s="5">
        <f ca="1">IF(N$12&lt;=Koniec,'Środki trwałe'!N184,0)</f>
        <v>0</v>
      </c>
      <c r="O58" s="5">
        <f ca="1">IF(O$12&lt;=Koniec,'Środki trwałe'!O184,0)</f>
        <v>0</v>
      </c>
      <c r="P58" s="5">
        <f ca="1">IF(P$12&lt;=Koniec,'Środki trwałe'!P184,0)</f>
        <v>0</v>
      </c>
      <c r="Q58" s="5">
        <f ca="1">IF(Q$12&lt;=Koniec,'Środki trwałe'!Q184,0)</f>
        <v>0</v>
      </c>
      <c r="R58" s="5">
        <f ca="1">IF(R$12&lt;=Koniec,'Środki trwałe'!R184,0)</f>
        <v>0</v>
      </c>
      <c r="S58" s="5">
        <f ca="1">IF(S$12&lt;=Koniec,'Środki trwałe'!S184,0)</f>
        <v>0</v>
      </c>
      <c r="T58" s="5">
        <f ca="1">IF(T$12&lt;=Koniec,'Środki trwałe'!T184,0)</f>
        <v>0</v>
      </c>
      <c r="U58" s="5">
        <f ca="1">IF(U$12&lt;=Koniec,'Środki trwałe'!U184,0)</f>
        <v>0</v>
      </c>
      <c r="V58" s="5">
        <f ca="1">IF(V$12&lt;=Koniec,'Środki trwałe'!V184,0)</f>
        <v>0</v>
      </c>
      <c r="W58" s="5">
        <f ca="1">IF(W$12&lt;=Koniec,'Środki trwałe'!W184,0)</f>
        <v>0</v>
      </c>
      <c r="X58" s="5">
        <f ca="1">IF(X$12&lt;=Koniec,'Środki trwałe'!X184,0)</f>
        <v>0</v>
      </c>
      <c r="Y58" s="5">
        <f ca="1">IF(Y$12&lt;=Koniec,'Środki trwałe'!Y184,0)</f>
        <v>0</v>
      </c>
      <c r="Z58" s="5">
        <f ca="1">IF(Z$12&lt;=Koniec,'Środki trwałe'!Z184,0)</f>
        <v>0</v>
      </c>
      <c r="AA58" s="5">
        <f ca="1">IF(AA$12&lt;=Koniec,'Środki trwałe'!AA184,0)</f>
        <v>0</v>
      </c>
      <c r="AB58" s="5">
        <f ca="1">IF(AB$12&lt;=Koniec,'Środki trwałe'!AB184,0)</f>
        <v>0</v>
      </c>
      <c r="AC58" s="5">
        <f ca="1">IF(AC$12&lt;=Koniec,'Środki trwałe'!AC184,0)</f>
        <v>0</v>
      </c>
      <c r="AD58" s="5">
        <f ca="1">IF(AD$12&lt;=Koniec,'Środki trwałe'!AD184,0)</f>
        <v>0</v>
      </c>
      <c r="AE58" s="5">
        <f ca="1">IF(AE$12&lt;=Koniec,'Środki trwałe'!AE184,0)</f>
        <v>0</v>
      </c>
    </row>
    <row r="59" spans="2:31">
      <c r="B59" s="8" t="s">
        <v>385</v>
      </c>
      <c r="G59" s="5">
        <f>'Sprawozdania finansowe'!C25</f>
        <v>0</v>
      </c>
      <c r="H59" s="5">
        <f>'Sprawozdania finansowe'!D25</f>
        <v>0</v>
      </c>
      <c r="I59" s="5">
        <f>'Sprawozdania finansowe'!E25</f>
        <v>0</v>
      </c>
      <c r="J59" s="5">
        <f>IF(Rok_n="",0,'Sprawozdania finansowe'!F25)</f>
        <v>0</v>
      </c>
      <c r="K59" s="5">
        <f ca="1">'Środki trwałe'!K185</f>
        <v>0</v>
      </c>
      <c r="L59" s="5">
        <f ca="1">IF(L$12&lt;=Koniec,'Środki trwałe'!L185,0)</f>
        <v>0</v>
      </c>
      <c r="M59" s="5">
        <f ca="1">IF(M$12&lt;=Koniec,'Środki trwałe'!M185,0)</f>
        <v>0</v>
      </c>
      <c r="N59" s="5">
        <f ca="1">IF(N$12&lt;=Koniec,'Środki trwałe'!N185,0)</f>
        <v>0</v>
      </c>
      <c r="O59" s="5">
        <f ca="1">IF(O$12&lt;=Koniec,'Środki trwałe'!O185,0)</f>
        <v>0</v>
      </c>
      <c r="P59" s="5">
        <f ca="1">IF(P$12&lt;=Koniec,'Środki trwałe'!P185,0)</f>
        <v>0</v>
      </c>
      <c r="Q59" s="5">
        <f ca="1">IF(Q$12&lt;=Koniec,'Środki trwałe'!Q185,0)</f>
        <v>0</v>
      </c>
      <c r="R59" s="5">
        <f ca="1">IF(R$12&lt;=Koniec,'Środki trwałe'!R185,0)</f>
        <v>0</v>
      </c>
      <c r="S59" s="5">
        <f ca="1">IF(S$12&lt;=Koniec,'Środki trwałe'!S185,0)</f>
        <v>0</v>
      </c>
      <c r="T59" s="5">
        <f ca="1">IF(T$12&lt;=Koniec,'Środki trwałe'!T185,0)</f>
        <v>0</v>
      </c>
      <c r="U59" s="5">
        <f ca="1">IF(U$12&lt;=Koniec,'Środki trwałe'!U185,0)</f>
        <v>0</v>
      </c>
      <c r="V59" s="5">
        <f ca="1">IF(V$12&lt;=Koniec,'Środki trwałe'!V185,0)</f>
        <v>0</v>
      </c>
      <c r="W59" s="5">
        <f ca="1">IF(W$12&lt;=Koniec,'Środki trwałe'!W185,0)</f>
        <v>0</v>
      </c>
      <c r="X59" s="5">
        <f ca="1">IF(X$12&lt;=Koniec,'Środki trwałe'!X185,0)</f>
        <v>0</v>
      </c>
      <c r="Y59" s="5">
        <f ca="1">IF(Y$12&lt;=Koniec,'Środki trwałe'!Y185,0)</f>
        <v>0</v>
      </c>
      <c r="Z59" s="5">
        <f ca="1">IF(Z$12&lt;=Koniec,'Środki trwałe'!Z185,0)</f>
        <v>0</v>
      </c>
      <c r="AA59" s="5">
        <f ca="1">IF(AA$12&lt;=Koniec,'Środki trwałe'!AA185,0)</f>
        <v>0</v>
      </c>
      <c r="AB59" s="5">
        <f ca="1">IF(AB$12&lt;=Koniec,'Środki trwałe'!AB185,0)</f>
        <v>0</v>
      </c>
      <c r="AC59" s="5">
        <f ca="1">IF(AC$12&lt;=Koniec,'Środki trwałe'!AC185,0)</f>
        <v>0</v>
      </c>
      <c r="AD59" s="5">
        <f ca="1">IF(AD$12&lt;=Koniec,'Środki trwałe'!AD185,0)</f>
        <v>0</v>
      </c>
      <c r="AE59" s="5">
        <f ca="1">IF(AE$12&lt;=Koniec,'Środki trwałe'!AE185,0)</f>
        <v>0</v>
      </c>
    </row>
    <row r="60" spans="2:31">
      <c r="B60" s="39" t="s">
        <v>528</v>
      </c>
      <c r="C60" s="40"/>
      <c r="D60" s="40"/>
      <c r="E60" s="40"/>
      <c r="F60" s="40"/>
      <c r="G60" s="41">
        <f>'Sprawozdania finansowe'!C26</f>
        <v>0</v>
      </c>
      <c r="H60" s="41">
        <f>'Sprawozdania finansowe'!D26</f>
        <v>0</v>
      </c>
      <c r="I60" s="41">
        <f>'Sprawozdania finansowe'!E26</f>
        <v>0</v>
      </c>
      <c r="J60" s="41">
        <f>IF(Rok_n="",0,'Sprawozdania finansowe'!F26)</f>
        <v>0</v>
      </c>
      <c r="K60" s="41">
        <f>'Środki trwałe'!K186</f>
        <v>0</v>
      </c>
      <c r="L60" s="41">
        <f>IF(L$12&lt;=Koniec,'Środki trwałe'!L186,0)</f>
        <v>0</v>
      </c>
      <c r="M60" s="41">
        <f>IF(M$12&lt;=Koniec,'Środki trwałe'!M186,0)</f>
        <v>0</v>
      </c>
      <c r="N60" s="41">
        <f>IF(N$12&lt;=Koniec,'Środki trwałe'!N186,0)</f>
        <v>0</v>
      </c>
      <c r="O60" s="41">
        <f>IF(O$12&lt;=Koniec,'Środki trwałe'!O186,0)</f>
        <v>0</v>
      </c>
      <c r="P60" s="41">
        <f>IF(P$12&lt;=Koniec,'Środki trwałe'!P186,0)</f>
        <v>0</v>
      </c>
      <c r="Q60" s="41">
        <f>IF(Q$12&lt;=Koniec,'Środki trwałe'!Q186,0)</f>
        <v>0</v>
      </c>
      <c r="R60" s="41">
        <f>IF(R$12&lt;=Koniec,'Środki trwałe'!R186,0)</f>
        <v>0</v>
      </c>
      <c r="S60" s="41">
        <f>IF(S$12&lt;=Koniec,'Środki trwałe'!S186,0)</f>
        <v>0</v>
      </c>
      <c r="T60" s="41">
        <f>IF(T$12&lt;=Koniec,'Środki trwałe'!T186,0)</f>
        <v>0</v>
      </c>
      <c r="U60" s="41">
        <f>IF(U$12&lt;=Koniec,'Środki trwałe'!U186,0)</f>
        <v>0</v>
      </c>
      <c r="V60" s="41">
        <f>IF(V$12&lt;=Koniec,'Środki trwałe'!V186,0)</f>
        <v>0</v>
      </c>
      <c r="W60" s="41">
        <f>IF(W$12&lt;=Koniec,'Środki trwałe'!W186,0)</f>
        <v>0</v>
      </c>
      <c r="X60" s="41">
        <f>IF(X$12&lt;=Koniec,'Środki trwałe'!X186,0)</f>
        <v>0</v>
      </c>
      <c r="Y60" s="41">
        <f>IF(Y$12&lt;=Koniec,'Środki trwałe'!Y186,0)</f>
        <v>0</v>
      </c>
      <c r="Z60" s="41">
        <f>IF(Z$12&lt;=Koniec,'Środki trwałe'!Z186,0)</f>
        <v>0</v>
      </c>
      <c r="AA60" s="41">
        <f>IF(AA$12&lt;=Koniec,'Środki trwałe'!AA186,0)</f>
        <v>0</v>
      </c>
      <c r="AB60" s="41">
        <f>IF(AB$12&lt;=Koniec,'Środki trwałe'!AB186,0)</f>
        <v>0</v>
      </c>
      <c r="AC60" s="41">
        <f>IF(AC$12&lt;=Koniec,'Środki trwałe'!AC186,0)</f>
        <v>0</v>
      </c>
      <c r="AD60" s="41">
        <f>IF(AD$12&lt;=Koniec,'Środki trwałe'!AD186,0)</f>
        <v>0</v>
      </c>
      <c r="AE60" s="41">
        <f>IF(AE$12&lt;=Koniec,'Środki trwałe'!AE186,0)</f>
        <v>0</v>
      </c>
    </row>
    <row r="61" spans="2:31">
      <c r="B61" s="39" t="s">
        <v>529</v>
      </c>
      <c r="C61" s="40"/>
      <c r="D61" s="40"/>
      <c r="E61" s="40"/>
      <c r="F61" s="40"/>
      <c r="G61" s="41">
        <f>'Sprawozdania finansowe'!C27</f>
        <v>0</v>
      </c>
      <c r="H61" s="41">
        <f>'Sprawozdania finansowe'!D27</f>
        <v>0</v>
      </c>
      <c r="I61" s="41">
        <f>'Sprawozdania finansowe'!E27</f>
        <v>0</v>
      </c>
      <c r="J61" s="41">
        <f>IF(Rok_n="",0,'Sprawozdania finansowe'!F27)</f>
        <v>0</v>
      </c>
      <c r="K61" s="5">
        <f>0</f>
        <v>0</v>
      </c>
      <c r="L61" s="5">
        <f>0</f>
        <v>0</v>
      </c>
      <c r="M61" s="5">
        <f>0</f>
        <v>0</v>
      </c>
      <c r="N61" s="5">
        <f>0</f>
        <v>0</v>
      </c>
      <c r="O61" s="5">
        <f>0</f>
        <v>0</v>
      </c>
      <c r="P61" s="5">
        <f>0</f>
        <v>0</v>
      </c>
      <c r="Q61" s="5">
        <f>0</f>
        <v>0</v>
      </c>
      <c r="R61" s="5">
        <f>0</f>
        <v>0</v>
      </c>
      <c r="S61" s="5">
        <f>0</f>
        <v>0</v>
      </c>
      <c r="T61" s="5">
        <f>0</f>
        <v>0</v>
      </c>
      <c r="U61" s="5">
        <f>0</f>
        <v>0</v>
      </c>
      <c r="V61" s="5">
        <f>0</f>
        <v>0</v>
      </c>
      <c r="W61" s="5">
        <f>0</f>
        <v>0</v>
      </c>
      <c r="X61" s="5">
        <f>0</f>
        <v>0</v>
      </c>
      <c r="Y61" s="5">
        <f>0</f>
        <v>0</v>
      </c>
      <c r="Z61" s="5">
        <f>0</f>
        <v>0</v>
      </c>
      <c r="AA61" s="5">
        <f>0</f>
        <v>0</v>
      </c>
      <c r="AB61" s="5">
        <f>0</f>
        <v>0</v>
      </c>
      <c r="AC61" s="5">
        <f>0</f>
        <v>0</v>
      </c>
      <c r="AD61" s="5">
        <f>0</f>
        <v>0</v>
      </c>
      <c r="AE61" s="5">
        <f>0</f>
        <v>0</v>
      </c>
    </row>
    <row r="62" spans="2:31">
      <c r="B62" s="37" t="s">
        <v>530</v>
      </c>
      <c r="C62" s="52"/>
      <c r="D62" s="52"/>
      <c r="E62" s="52"/>
      <c r="F62" s="52"/>
      <c r="G62" s="33">
        <f>'Sprawozdania finansowe'!C28</f>
        <v>0</v>
      </c>
      <c r="H62" s="33">
        <f>'Sprawozdania finansowe'!D28</f>
        <v>0</v>
      </c>
      <c r="I62" s="33">
        <f>'Sprawozdania finansowe'!E28</f>
        <v>0</v>
      </c>
      <c r="J62" s="33">
        <f>IF(Rok_n="",0,'Sprawozdania finansowe'!F28)</f>
        <v>0</v>
      </c>
      <c r="K62" s="474"/>
      <c r="L62" s="474"/>
      <c r="M62" s="474"/>
      <c r="N62" s="474"/>
      <c r="O62" s="474"/>
      <c r="P62" s="474"/>
      <c r="Q62" s="474"/>
      <c r="R62" s="474"/>
      <c r="S62" s="474"/>
      <c r="T62" s="474"/>
      <c r="U62" s="474"/>
      <c r="V62" s="474"/>
      <c r="W62" s="474"/>
      <c r="X62" s="474"/>
      <c r="Y62" s="474"/>
      <c r="Z62" s="474"/>
      <c r="AA62" s="474"/>
      <c r="AB62" s="474"/>
      <c r="AC62" s="474"/>
      <c r="AD62" s="474"/>
      <c r="AE62" s="474"/>
    </row>
    <row r="63" spans="2:31">
      <c r="B63" s="37" t="s">
        <v>531</v>
      </c>
      <c r="C63" s="52"/>
      <c r="D63" s="52"/>
      <c r="E63" s="52"/>
      <c r="F63" s="52"/>
      <c r="G63" s="33">
        <f>'Sprawozdania finansowe'!C31</f>
        <v>0</v>
      </c>
      <c r="H63" s="33">
        <f>'Sprawozdania finansowe'!D31</f>
        <v>0</v>
      </c>
      <c r="I63" s="33">
        <f>'Sprawozdania finansowe'!E31</f>
        <v>0</v>
      </c>
      <c r="J63" s="33">
        <f>IF(Rok_n="",0,'Sprawozdania finansowe'!F31)</f>
        <v>0</v>
      </c>
      <c r="K63" s="474"/>
      <c r="L63" s="474"/>
      <c r="M63" s="474"/>
      <c r="N63" s="474"/>
      <c r="O63" s="474"/>
      <c r="P63" s="474"/>
      <c r="Q63" s="474"/>
      <c r="R63" s="474"/>
      <c r="S63" s="474"/>
      <c r="T63" s="474"/>
      <c r="U63" s="474"/>
      <c r="V63" s="474"/>
      <c r="W63" s="474"/>
      <c r="X63" s="474"/>
      <c r="Y63" s="474"/>
      <c r="Z63" s="474"/>
      <c r="AA63" s="474"/>
      <c r="AB63" s="474"/>
      <c r="AC63" s="474"/>
      <c r="AD63" s="474"/>
      <c r="AE63" s="474"/>
    </row>
    <row r="64" spans="2:31">
      <c r="B64" s="104" t="s">
        <v>532</v>
      </c>
      <c r="C64" s="105"/>
      <c r="D64" s="105"/>
      <c r="E64" s="105"/>
      <c r="F64" s="105"/>
      <c r="G64" s="106">
        <f>'Sprawozdania finansowe'!C46</f>
        <v>0</v>
      </c>
      <c r="H64" s="106">
        <f>'Sprawozdania finansowe'!D46</f>
        <v>0</v>
      </c>
      <c r="I64" s="106">
        <f>'Sprawozdania finansowe'!E46</f>
        <v>0</v>
      </c>
      <c r="J64" s="106">
        <f>IF(Rok_n="",0,'Sprawozdania finansowe'!F46)</f>
        <v>0</v>
      </c>
      <c r="K64" s="474"/>
      <c r="L64" s="474"/>
      <c r="M64" s="474"/>
      <c r="N64" s="474"/>
      <c r="O64" s="474"/>
      <c r="P64" s="474"/>
      <c r="Q64" s="474"/>
      <c r="R64" s="474"/>
      <c r="S64" s="474"/>
      <c r="T64" s="474"/>
      <c r="U64" s="474"/>
      <c r="V64" s="474"/>
      <c r="W64" s="474"/>
      <c r="X64" s="474"/>
      <c r="Y64" s="474"/>
      <c r="Z64" s="474"/>
      <c r="AA64" s="474"/>
      <c r="AB64" s="474"/>
      <c r="AC64" s="474"/>
      <c r="AD64" s="474"/>
      <c r="AE64" s="474"/>
    </row>
    <row r="65" spans="2:31">
      <c r="B65" s="98" t="s">
        <v>136</v>
      </c>
      <c r="C65" s="96" t="s">
        <v>533</v>
      </c>
      <c r="D65" s="96"/>
      <c r="E65" s="96"/>
      <c r="F65" s="96"/>
      <c r="G65" s="97">
        <f>ROUND(G66+G67+G69+G72,0)</f>
        <v>0</v>
      </c>
      <c r="H65" s="97">
        <f t="shared" ref="H65:W65" si="50">ROUND(H66+H67+H69+H72,0)</f>
        <v>0</v>
      </c>
      <c r="I65" s="97">
        <f t="shared" si="50"/>
        <v>0</v>
      </c>
      <c r="J65" s="97">
        <f t="shared" si="50"/>
        <v>0</v>
      </c>
      <c r="K65" s="97">
        <f t="shared" ca="1" si="50"/>
        <v>0</v>
      </c>
      <c r="L65" s="97">
        <f t="shared" ca="1" si="50"/>
        <v>0</v>
      </c>
      <c r="M65" s="97">
        <f t="shared" ca="1" si="50"/>
        <v>0</v>
      </c>
      <c r="N65" s="97">
        <f t="shared" ca="1" si="50"/>
        <v>0</v>
      </c>
      <c r="O65" s="97">
        <f t="shared" ca="1" si="50"/>
        <v>0</v>
      </c>
      <c r="P65" s="97">
        <f t="shared" ca="1" si="50"/>
        <v>0</v>
      </c>
      <c r="Q65" s="97">
        <f t="shared" ca="1" si="50"/>
        <v>0</v>
      </c>
      <c r="R65" s="97">
        <f t="shared" ca="1" si="50"/>
        <v>0</v>
      </c>
      <c r="S65" s="97">
        <f t="shared" ca="1" si="50"/>
        <v>0</v>
      </c>
      <c r="T65" s="97">
        <f t="shared" ca="1" si="50"/>
        <v>0</v>
      </c>
      <c r="U65" s="97">
        <f t="shared" ca="1" si="50"/>
        <v>0</v>
      </c>
      <c r="V65" s="97">
        <f t="shared" ca="1" si="50"/>
        <v>0</v>
      </c>
      <c r="W65" s="97">
        <f t="shared" ca="1" si="50"/>
        <v>0</v>
      </c>
      <c r="X65" s="97">
        <f t="shared" ref="X65" ca="1" si="51">ROUND(X66+X67+X69+X72,0)</f>
        <v>0</v>
      </c>
      <c r="Y65" s="97">
        <f t="shared" ref="Y65:AA65" ca="1" si="52">ROUND(Y66+Y67+Y69+Y72,0)</f>
        <v>0</v>
      </c>
      <c r="Z65" s="97">
        <f t="shared" ca="1" si="52"/>
        <v>0</v>
      </c>
      <c r="AA65" s="97">
        <f t="shared" ca="1" si="52"/>
        <v>0</v>
      </c>
      <c r="AB65" s="97">
        <f t="shared" ref="AB65:AE65" ca="1" si="53">ROUND(AB66+AB67+AB69+AB72,0)</f>
        <v>0</v>
      </c>
      <c r="AC65" s="97">
        <f t="shared" ca="1" si="53"/>
        <v>0</v>
      </c>
      <c r="AD65" s="97">
        <f t="shared" ca="1" si="53"/>
        <v>0</v>
      </c>
      <c r="AE65" s="97">
        <f t="shared" ca="1" si="53"/>
        <v>0</v>
      </c>
    </row>
    <row r="66" spans="2:31">
      <c r="B66" s="103" t="s">
        <v>534</v>
      </c>
      <c r="C66" s="101" t="s">
        <v>535</v>
      </c>
      <c r="D66" s="101"/>
      <c r="E66" s="101"/>
      <c r="F66" s="101"/>
      <c r="G66" s="102">
        <f>'Sprawozdania finansowe'!C50</f>
        <v>0</v>
      </c>
      <c r="H66" s="102">
        <f>'Sprawozdania finansowe'!D50</f>
        <v>0</v>
      </c>
      <c r="I66" s="102">
        <f>'Sprawozdania finansowe'!E50</f>
        <v>0</v>
      </c>
      <c r="J66" s="102">
        <f>IF(Rok_n="",0,'Sprawozdania finansowe'!F50)</f>
        <v>0</v>
      </c>
      <c r="K66" s="102">
        <f ca="1">'Kapitał pracujący'!K26</f>
        <v>0</v>
      </c>
      <c r="L66" s="102">
        <f ca="1">IF(L$12&lt;=Koniec,'Kapitał pracujący'!L26,0)</f>
        <v>0</v>
      </c>
      <c r="M66" s="102">
        <f ca="1">IF(M$12&lt;=Koniec,'Kapitał pracujący'!M26,0)</f>
        <v>0</v>
      </c>
      <c r="N66" s="102">
        <f ca="1">IF(N$12&lt;=Koniec,'Kapitał pracujący'!N26,0)</f>
        <v>0</v>
      </c>
      <c r="O66" s="102">
        <f ca="1">IF(O$12&lt;=Koniec,'Kapitał pracujący'!O26,0)</f>
        <v>0</v>
      </c>
      <c r="P66" s="102">
        <f ca="1">IF(P$12&lt;=Koniec,'Kapitał pracujący'!P26,0)</f>
        <v>0</v>
      </c>
      <c r="Q66" s="102">
        <f ca="1">IF(Q$12&lt;=Koniec,'Kapitał pracujący'!Q26,0)</f>
        <v>0</v>
      </c>
      <c r="R66" s="102">
        <f ca="1">IF(R$12&lt;=Koniec,'Kapitał pracujący'!R26,0)</f>
        <v>0</v>
      </c>
      <c r="S66" s="102">
        <f ca="1">IF(S$12&lt;=Koniec,'Kapitał pracujący'!S26,0)</f>
        <v>0</v>
      </c>
      <c r="T66" s="102">
        <f ca="1">IF(T$12&lt;=Koniec,'Kapitał pracujący'!T26,0)</f>
        <v>0</v>
      </c>
      <c r="U66" s="102">
        <f ca="1">IF(U$12&lt;=Koniec,'Kapitał pracujący'!U26,0)</f>
        <v>0</v>
      </c>
      <c r="V66" s="102">
        <f ca="1">IF(V$12&lt;=Koniec,'Kapitał pracujący'!V26,0)</f>
        <v>0</v>
      </c>
      <c r="W66" s="102">
        <f ca="1">IF(W$12&lt;=Koniec,'Kapitał pracujący'!W26,0)</f>
        <v>0</v>
      </c>
      <c r="X66" s="102">
        <f ca="1">IF(X$12&lt;=Koniec,'Kapitał pracujący'!X26,0)</f>
        <v>0</v>
      </c>
      <c r="Y66" s="102">
        <f ca="1">IF(Y$12&lt;=Koniec,'Kapitał pracujący'!Y26,0)</f>
        <v>0</v>
      </c>
      <c r="Z66" s="102">
        <f ca="1">IF(Z$12&lt;=Koniec,'Kapitał pracujący'!Z26,0)</f>
        <v>0</v>
      </c>
      <c r="AA66" s="102">
        <f ca="1">IF(AA$12&lt;=Koniec,'Kapitał pracujący'!AA26,0)</f>
        <v>0</v>
      </c>
      <c r="AB66" s="102">
        <f ca="1">IF(AB$12&lt;=Koniec,'Kapitał pracujący'!AB26,0)</f>
        <v>0</v>
      </c>
      <c r="AC66" s="102">
        <f ca="1">IF(AC$12&lt;=Koniec,'Kapitał pracujący'!AC26,0)</f>
        <v>0</v>
      </c>
      <c r="AD66" s="102">
        <f ca="1">IF(AD$12&lt;=Koniec,'Kapitał pracujący'!AD26,0)</f>
        <v>0</v>
      </c>
      <c r="AE66" s="102">
        <f ca="1">IF(AE$12&lt;=Koniec,'Kapitał pracujący'!AE26,0)</f>
        <v>0</v>
      </c>
    </row>
    <row r="67" spans="2:31">
      <c r="B67" s="37" t="s">
        <v>536</v>
      </c>
      <c r="C67" s="52"/>
      <c r="D67" s="52"/>
      <c r="E67" s="52"/>
      <c r="F67" s="52"/>
      <c r="G67" s="33">
        <f>'Sprawozdania finansowe'!C56</f>
        <v>0</v>
      </c>
      <c r="H67" s="33">
        <f>'Sprawozdania finansowe'!D56</f>
        <v>0</v>
      </c>
      <c r="I67" s="33">
        <f>'Sprawozdania finansowe'!E56</f>
        <v>0</v>
      </c>
      <c r="J67" s="33">
        <f>IF(Rok_n="",0,'Sprawozdania finansowe'!F56)</f>
        <v>0</v>
      </c>
      <c r="K67" s="33">
        <f ca="1">K68</f>
        <v>0</v>
      </c>
      <c r="L67" s="33">
        <f t="shared" ref="L67:AE67" ca="1" si="54">L68</f>
        <v>0</v>
      </c>
      <c r="M67" s="33">
        <f t="shared" ca="1" si="54"/>
        <v>0</v>
      </c>
      <c r="N67" s="33">
        <f t="shared" ca="1" si="54"/>
        <v>0</v>
      </c>
      <c r="O67" s="33">
        <f t="shared" ca="1" si="54"/>
        <v>0</v>
      </c>
      <c r="P67" s="33">
        <f t="shared" ca="1" si="54"/>
        <v>0</v>
      </c>
      <c r="Q67" s="33">
        <f t="shared" ca="1" si="54"/>
        <v>0</v>
      </c>
      <c r="R67" s="33">
        <f t="shared" ca="1" si="54"/>
        <v>0</v>
      </c>
      <c r="S67" s="33">
        <f t="shared" ca="1" si="54"/>
        <v>0</v>
      </c>
      <c r="T67" s="33">
        <f t="shared" ca="1" si="54"/>
        <v>0</v>
      </c>
      <c r="U67" s="33">
        <f t="shared" ca="1" si="54"/>
        <v>0</v>
      </c>
      <c r="V67" s="33">
        <f t="shared" ca="1" si="54"/>
        <v>0</v>
      </c>
      <c r="W67" s="33">
        <f t="shared" ca="1" si="54"/>
        <v>0</v>
      </c>
      <c r="X67" s="33">
        <f t="shared" ca="1" si="54"/>
        <v>0</v>
      </c>
      <c r="Y67" s="33">
        <f t="shared" ca="1" si="54"/>
        <v>0</v>
      </c>
      <c r="Z67" s="33">
        <f t="shared" ca="1" si="54"/>
        <v>0</v>
      </c>
      <c r="AA67" s="33">
        <f t="shared" ca="1" si="54"/>
        <v>0</v>
      </c>
      <c r="AB67" s="33">
        <f t="shared" ca="1" si="54"/>
        <v>0</v>
      </c>
      <c r="AC67" s="33">
        <f t="shared" ca="1" si="54"/>
        <v>0</v>
      </c>
      <c r="AD67" s="33">
        <f t="shared" ca="1" si="54"/>
        <v>0</v>
      </c>
      <c r="AE67" s="33">
        <f t="shared" ca="1" si="54"/>
        <v>0</v>
      </c>
    </row>
    <row r="68" spans="2:31">
      <c r="B68" s="39" t="s">
        <v>537</v>
      </c>
      <c r="C68" s="1" t="s">
        <v>538</v>
      </c>
      <c r="G68" s="473">
        <f>'Sprawozdania finansowe'!C58+'Sprawozdania finansowe'!C63</f>
        <v>0</v>
      </c>
      <c r="H68" s="473">
        <f>'Sprawozdania finansowe'!D58+'Sprawozdania finansowe'!D63</f>
        <v>0</v>
      </c>
      <c r="I68" s="473">
        <f>'Sprawozdania finansowe'!E58+'Sprawozdania finansowe'!E63</f>
        <v>0</v>
      </c>
      <c r="J68" s="473">
        <f>IF(Rok_n="",0,'Sprawozdania finansowe'!F58+'Sprawozdania finansowe'!F63)</f>
        <v>0</v>
      </c>
      <c r="K68" s="41">
        <f ca="1">'Kapitał pracujący'!K41</f>
        <v>0</v>
      </c>
      <c r="L68" s="41">
        <f ca="1">IF(L$12&lt;=Koniec,'Kapitał pracujący'!L41,0)</f>
        <v>0</v>
      </c>
      <c r="M68" s="41">
        <f ca="1">IF(M$12&lt;=Koniec,'Kapitał pracujący'!M41,0)</f>
        <v>0</v>
      </c>
      <c r="N68" s="41">
        <f ca="1">IF(N$12&lt;=Koniec,'Kapitał pracujący'!N41,0)</f>
        <v>0</v>
      </c>
      <c r="O68" s="41">
        <f ca="1">IF(O$12&lt;=Koniec,'Kapitał pracujący'!O41,0)</f>
        <v>0</v>
      </c>
      <c r="P68" s="41">
        <f ca="1">IF(P$12&lt;=Koniec,'Kapitał pracujący'!P41,0)</f>
        <v>0</v>
      </c>
      <c r="Q68" s="41">
        <f ca="1">IF(Q$12&lt;=Koniec,'Kapitał pracujący'!Q41,0)</f>
        <v>0</v>
      </c>
      <c r="R68" s="41">
        <f ca="1">IF(R$12&lt;=Koniec,'Kapitał pracujący'!R41,0)</f>
        <v>0</v>
      </c>
      <c r="S68" s="41">
        <f ca="1">IF(S$12&lt;=Koniec,'Kapitał pracujący'!S41,0)</f>
        <v>0</v>
      </c>
      <c r="T68" s="41">
        <f ca="1">IF(T$12&lt;=Koniec,'Kapitał pracujący'!T41,0)</f>
        <v>0</v>
      </c>
      <c r="U68" s="41">
        <f ca="1">IF(U$12&lt;=Koniec,'Kapitał pracujący'!U41,0)</f>
        <v>0</v>
      </c>
      <c r="V68" s="41">
        <f ca="1">IF(V$12&lt;=Koniec,'Kapitał pracujący'!V41,0)</f>
        <v>0</v>
      </c>
      <c r="W68" s="41">
        <f ca="1">IF(W$12&lt;=Koniec,'Kapitał pracujący'!W41,0)</f>
        <v>0</v>
      </c>
      <c r="X68" s="41">
        <f ca="1">IF(X$12&lt;=Koniec,'Kapitał pracujący'!X41,0)</f>
        <v>0</v>
      </c>
      <c r="Y68" s="41">
        <f ca="1">IF(Y$12&lt;=Koniec,'Kapitał pracujący'!Y41,0)</f>
        <v>0</v>
      </c>
      <c r="Z68" s="41">
        <f ca="1">IF(Z$12&lt;=Koniec,'Kapitał pracujący'!Z41,0)</f>
        <v>0</v>
      </c>
      <c r="AA68" s="41">
        <f ca="1">IF(AA$12&lt;=Koniec,'Kapitał pracujący'!AA41,0)</f>
        <v>0</v>
      </c>
      <c r="AB68" s="41">
        <f ca="1">IF(AB$12&lt;=Koniec,'Kapitał pracujący'!AB41,0)</f>
        <v>0</v>
      </c>
      <c r="AC68" s="41">
        <f ca="1">IF(AC$12&lt;=Koniec,'Kapitał pracujący'!AC41,0)</f>
        <v>0</v>
      </c>
      <c r="AD68" s="41">
        <f ca="1">IF(AD$12&lt;=Koniec,'Kapitał pracujący'!AD41,0)</f>
        <v>0</v>
      </c>
      <c r="AE68" s="41">
        <f ca="1">IF(AE$12&lt;=Koniec,'Kapitał pracujący'!AE41,0)</f>
        <v>0</v>
      </c>
    </row>
    <row r="69" spans="2:31">
      <c r="B69" s="37" t="s">
        <v>539</v>
      </c>
      <c r="C69" s="52"/>
      <c r="D69" s="52"/>
      <c r="E69" s="52"/>
      <c r="F69" s="52"/>
      <c r="G69" s="33">
        <f>G70+G71</f>
        <v>0</v>
      </c>
      <c r="H69" s="33">
        <f>H70+H71</f>
        <v>0</v>
      </c>
      <c r="I69" s="33">
        <f>I70+I71</f>
        <v>0</v>
      </c>
      <c r="J69" s="33">
        <f>J70+J71</f>
        <v>0</v>
      </c>
      <c r="K69" s="33">
        <f ca="1">K70+K71</f>
        <v>0</v>
      </c>
      <c r="L69" s="33">
        <f t="shared" ref="L69:V69" ca="1" si="55">L70+L71</f>
        <v>0</v>
      </c>
      <c r="M69" s="33">
        <f t="shared" ca="1" si="55"/>
        <v>0</v>
      </c>
      <c r="N69" s="33">
        <f t="shared" ca="1" si="55"/>
        <v>0</v>
      </c>
      <c r="O69" s="33">
        <f t="shared" ca="1" si="55"/>
        <v>0</v>
      </c>
      <c r="P69" s="33">
        <f t="shared" ca="1" si="55"/>
        <v>0</v>
      </c>
      <c r="Q69" s="33">
        <f t="shared" ca="1" si="55"/>
        <v>0</v>
      </c>
      <c r="R69" s="33">
        <f t="shared" ca="1" si="55"/>
        <v>0</v>
      </c>
      <c r="S69" s="33">
        <f t="shared" ca="1" si="55"/>
        <v>0</v>
      </c>
      <c r="T69" s="33">
        <f t="shared" ca="1" si="55"/>
        <v>0</v>
      </c>
      <c r="U69" s="33">
        <f t="shared" ca="1" si="55"/>
        <v>0</v>
      </c>
      <c r="V69" s="33">
        <f t="shared" ca="1" si="55"/>
        <v>0</v>
      </c>
      <c r="W69" s="33">
        <f t="shared" ref="W69:X69" ca="1" si="56">W70+W71</f>
        <v>0</v>
      </c>
      <c r="X69" s="33">
        <f t="shared" ca="1" si="56"/>
        <v>0</v>
      </c>
      <c r="Y69" s="33">
        <f t="shared" ref="Y69:AA69" ca="1" si="57">Y70+Y71</f>
        <v>0</v>
      </c>
      <c r="Z69" s="33">
        <f t="shared" ca="1" si="57"/>
        <v>0</v>
      </c>
      <c r="AA69" s="33">
        <f t="shared" ca="1" si="57"/>
        <v>0</v>
      </c>
      <c r="AB69" s="33">
        <f t="shared" ref="AB69:AE69" ca="1" si="58">AB70+AB71</f>
        <v>0</v>
      </c>
      <c r="AC69" s="33">
        <f t="shared" ca="1" si="58"/>
        <v>0</v>
      </c>
      <c r="AD69" s="33">
        <f t="shared" ca="1" si="58"/>
        <v>0</v>
      </c>
      <c r="AE69" s="33">
        <f t="shared" ca="1" si="58"/>
        <v>0</v>
      </c>
    </row>
    <row r="70" spans="2:31">
      <c r="B70" s="39" t="s">
        <v>540</v>
      </c>
      <c r="C70" s="40"/>
      <c r="D70" s="40"/>
      <c r="E70" s="40"/>
      <c r="F70" s="40"/>
      <c r="G70" s="41">
        <f>'Sprawozdania finansowe'!C81</f>
        <v>0</v>
      </c>
      <c r="H70" s="41">
        <f>'Sprawozdania finansowe'!D81</f>
        <v>0</v>
      </c>
      <c r="I70" s="41">
        <f>'Sprawozdania finansowe'!E81</f>
        <v>0</v>
      </c>
      <c r="J70" s="41">
        <f>IF(Rok_n="",0,'Sprawozdania finansowe'!F81)</f>
        <v>0</v>
      </c>
      <c r="K70" s="41">
        <f ca="1">K123-K71</f>
        <v>0</v>
      </c>
      <c r="L70" s="41">
        <f t="shared" ref="L70:AE70" ca="1" si="59">IF(L$12&lt;=Koniec,L123-L71,0)</f>
        <v>0</v>
      </c>
      <c r="M70" s="41">
        <f t="shared" ca="1" si="59"/>
        <v>0</v>
      </c>
      <c r="N70" s="41">
        <f t="shared" ca="1" si="59"/>
        <v>0</v>
      </c>
      <c r="O70" s="41">
        <f t="shared" ca="1" si="59"/>
        <v>0</v>
      </c>
      <c r="P70" s="41">
        <f t="shared" ca="1" si="59"/>
        <v>0</v>
      </c>
      <c r="Q70" s="41">
        <f t="shared" ca="1" si="59"/>
        <v>0</v>
      </c>
      <c r="R70" s="41">
        <f t="shared" ca="1" si="59"/>
        <v>0</v>
      </c>
      <c r="S70" s="41">
        <f t="shared" ca="1" si="59"/>
        <v>0</v>
      </c>
      <c r="T70" s="41">
        <f t="shared" ca="1" si="59"/>
        <v>0</v>
      </c>
      <c r="U70" s="41">
        <f t="shared" ca="1" si="59"/>
        <v>0</v>
      </c>
      <c r="V70" s="41">
        <f t="shared" ca="1" si="59"/>
        <v>0</v>
      </c>
      <c r="W70" s="41">
        <f t="shared" ca="1" si="59"/>
        <v>0</v>
      </c>
      <c r="X70" s="41">
        <f t="shared" ca="1" si="59"/>
        <v>0</v>
      </c>
      <c r="Y70" s="41">
        <f t="shared" ca="1" si="59"/>
        <v>0</v>
      </c>
      <c r="Z70" s="41">
        <f t="shared" ca="1" si="59"/>
        <v>0</v>
      </c>
      <c r="AA70" s="41">
        <f t="shared" ca="1" si="59"/>
        <v>0</v>
      </c>
      <c r="AB70" s="41">
        <f t="shared" ca="1" si="59"/>
        <v>0</v>
      </c>
      <c r="AC70" s="41">
        <f t="shared" ca="1" si="59"/>
        <v>0</v>
      </c>
      <c r="AD70" s="41">
        <f t="shared" ca="1" si="59"/>
        <v>0</v>
      </c>
      <c r="AE70" s="41">
        <f t="shared" ca="1" si="59"/>
        <v>0</v>
      </c>
    </row>
    <row r="71" spans="2:31">
      <c r="B71" s="39" t="s">
        <v>541</v>
      </c>
      <c r="C71" s="40"/>
      <c r="D71" s="40"/>
      <c r="E71" s="40"/>
      <c r="F71" s="40"/>
      <c r="G71" s="41">
        <f>'Sprawozdania finansowe'!C69-'Sprawozdania finansowe'!C81</f>
        <v>0</v>
      </c>
      <c r="H71" s="41">
        <f>'Sprawozdania finansowe'!D69-'Sprawozdania finansowe'!D81</f>
        <v>0</v>
      </c>
      <c r="I71" s="41">
        <f>'Sprawozdania finansowe'!E69-'Sprawozdania finansowe'!E81</f>
        <v>0</v>
      </c>
      <c r="J71" s="41">
        <f>IF(Rok_n="",0,'Sprawozdania finansowe'!F69-'Sprawozdania finansowe'!F81)</f>
        <v>0</v>
      </c>
      <c r="K71" s="41">
        <f>Finansowanie!K37</f>
        <v>0</v>
      </c>
      <c r="L71" s="41">
        <f>IF(L$12&lt;=Koniec,Finansowanie!L37,0)</f>
        <v>0</v>
      </c>
      <c r="M71" s="41">
        <f>IF(M$12&lt;=Koniec,Finansowanie!M37,0)</f>
        <v>0</v>
      </c>
      <c r="N71" s="41">
        <f>IF(N$12&lt;=Koniec,Finansowanie!N37,0)</f>
        <v>0</v>
      </c>
      <c r="O71" s="41">
        <f>IF(O$12&lt;=Koniec,Finansowanie!O37,0)</f>
        <v>0</v>
      </c>
      <c r="P71" s="41">
        <f>IF(P$12&lt;=Koniec,Finansowanie!P37,0)</f>
        <v>0</v>
      </c>
      <c r="Q71" s="41">
        <f>IF(Q$12&lt;=Koniec,Finansowanie!Q37,0)</f>
        <v>0</v>
      </c>
      <c r="R71" s="41">
        <f>IF(R$12&lt;=Koniec,Finansowanie!R37,0)</f>
        <v>0</v>
      </c>
      <c r="S71" s="41">
        <f>IF(S$12&lt;=Koniec,Finansowanie!S37,0)</f>
        <v>0</v>
      </c>
      <c r="T71" s="41">
        <f>IF(T$12&lt;=Koniec,Finansowanie!T37,0)</f>
        <v>0</v>
      </c>
      <c r="U71" s="41">
        <f>IF(U$12&lt;=Koniec,Finansowanie!U37,0)</f>
        <v>0</v>
      </c>
      <c r="V71" s="41">
        <f>IF(V$12&lt;=Koniec,Finansowanie!V37,0)</f>
        <v>0</v>
      </c>
      <c r="W71" s="41">
        <f>IF(W$12&lt;=Koniec,Finansowanie!W37,0)</f>
        <v>0</v>
      </c>
      <c r="X71" s="41">
        <f>IF(X$12&lt;=Koniec,Finansowanie!X37,0)</f>
        <v>0</v>
      </c>
      <c r="Y71" s="41">
        <f>IF(Y$12&lt;=Koniec,Finansowanie!Y37,0)</f>
        <v>0</v>
      </c>
      <c r="Z71" s="41">
        <f>IF(Z$12&lt;=Koniec,Finansowanie!Z37,0)</f>
        <v>0</v>
      </c>
      <c r="AA71" s="41">
        <f>IF(AA$12&lt;=Koniec,Finansowanie!AA37,0)</f>
        <v>0</v>
      </c>
      <c r="AB71" s="41">
        <f>IF(AB$12&lt;=Koniec,Finansowanie!AB37,0)</f>
        <v>0</v>
      </c>
      <c r="AC71" s="41">
        <f>IF(AC$12&lt;=Koniec,Finansowanie!AC37,0)</f>
        <v>0</v>
      </c>
      <c r="AD71" s="41">
        <f>IF(AD$12&lt;=Koniec,Finansowanie!AD37,0)</f>
        <v>0</v>
      </c>
      <c r="AE71" s="41">
        <f>IF(AE$12&lt;=Koniec,Finansowanie!AE37,0)</f>
        <v>0</v>
      </c>
    </row>
    <row r="72" spans="2:31">
      <c r="B72" s="105" t="s">
        <v>161</v>
      </c>
      <c r="C72" s="105"/>
      <c r="D72" s="105"/>
      <c r="E72" s="105"/>
      <c r="F72" s="105"/>
      <c r="G72" s="106">
        <f>'Sprawozdania finansowe'!C86</f>
        <v>0</v>
      </c>
      <c r="H72" s="106">
        <f>'Sprawozdania finansowe'!D86</f>
        <v>0</v>
      </c>
      <c r="I72" s="106">
        <f>'Sprawozdania finansowe'!E86</f>
        <v>0</v>
      </c>
      <c r="J72" s="106">
        <f>IF(Rok_n="",0,'Sprawozdania finansowe'!F86)</f>
        <v>0</v>
      </c>
      <c r="K72" s="402"/>
      <c r="L72" s="402"/>
      <c r="M72" s="402"/>
      <c r="N72" s="402"/>
      <c r="O72" s="402"/>
      <c r="P72" s="402"/>
      <c r="Q72" s="402"/>
      <c r="R72" s="402"/>
      <c r="S72" s="402"/>
      <c r="T72" s="402"/>
      <c r="U72" s="402"/>
      <c r="V72" s="402"/>
      <c r="W72" s="402"/>
      <c r="X72" s="402"/>
      <c r="Y72" s="402"/>
      <c r="Z72" s="402"/>
      <c r="AA72" s="402"/>
      <c r="AB72" s="402"/>
      <c r="AC72" s="402"/>
      <c r="AD72" s="402"/>
      <c r="AE72" s="402"/>
    </row>
    <row r="73" spans="2:31">
      <c r="B73" s="98" t="s">
        <v>162</v>
      </c>
      <c r="C73" s="96"/>
      <c r="D73" s="96"/>
      <c r="E73" s="96"/>
      <c r="F73" s="96"/>
      <c r="G73" s="97">
        <f>ROUND(G65+G47,0)</f>
        <v>0</v>
      </c>
      <c r="H73" s="97">
        <f t="shared" ref="H73:W73" si="60">ROUND(H65+H47,0)</f>
        <v>0</v>
      </c>
      <c r="I73" s="97">
        <f t="shared" si="60"/>
        <v>0</v>
      </c>
      <c r="J73" s="97">
        <f t="shared" si="60"/>
        <v>0</v>
      </c>
      <c r="K73" s="97">
        <f t="shared" ca="1" si="60"/>
        <v>0</v>
      </c>
      <c r="L73" s="97">
        <f t="shared" ca="1" si="60"/>
        <v>0</v>
      </c>
      <c r="M73" s="97">
        <f t="shared" ca="1" si="60"/>
        <v>0</v>
      </c>
      <c r="N73" s="97">
        <f t="shared" ca="1" si="60"/>
        <v>0</v>
      </c>
      <c r="O73" s="97">
        <f t="shared" ca="1" si="60"/>
        <v>0</v>
      </c>
      <c r="P73" s="97">
        <f t="shared" ca="1" si="60"/>
        <v>0</v>
      </c>
      <c r="Q73" s="97">
        <f t="shared" ca="1" si="60"/>
        <v>0</v>
      </c>
      <c r="R73" s="97">
        <f t="shared" ca="1" si="60"/>
        <v>0</v>
      </c>
      <c r="S73" s="97">
        <f t="shared" ca="1" si="60"/>
        <v>0</v>
      </c>
      <c r="T73" s="97">
        <f t="shared" ca="1" si="60"/>
        <v>0</v>
      </c>
      <c r="U73" s="97">
        <f t="shared" ca="1" si="60"/>
        <v>0</v>
      </c>
      <c r="V73" s="97">
        <f t="shared" ca="1" si="60"/>
        <v>0</v>
      </c>
      <c r="W73" s="97">
        <f t="shared" ca="1" si="60"/>
        <v>0</v>
      </c>
      <c r="X73" s="97">
        <f t="shared" ref="X73" ca="1" si="61">ROUND(X65+X47,0)</f>
        <v>0</v>
      </c>
      <c r="Y73" s="97">
        <f t="shared" ref="Y73:AA73" ca="1" si="62">ROUND(Y65+Y47,0)</f>
        <v>0</v>
      </c>
      <c r="Z73" s="97">
        <f t="shared" ca="1" si="62"/>
        <v>0</v>
      </c>
      <c r="AA73" s="97">
        <f t="shared" ca="1" si="62"/>
        <v>0</v>
      </c>
      <c r="AB73" s="97">
        <f t="shared" ref="AB73:AE73" ca="1" si="63">ROUND(AB65+AB47,0)</f>
        <v>0</v>
      </c>
      <c r="AC73" s="97">
        <f t="shared" ca="1" si="63"/>
        <v>0</v>
      </c>
      <c r="AD73" s="97">
        <f t="shared" ca="1" si="63"/>
        <v>0</v>
      </c>
      <c r="AE73" s="97">
        <f t="shared" ca="1" si="63"/>
        <v>0</v>
      </c>
    </row>
    <row r="74" spans="2:31" collapsed="1"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2:31" ht="13">
      <c r="B75" s="147" t="s">
        <v>542</v>
      </c>
      <c r="C75" s="148"/>
      <c r="D75" s="148"/>
      <c r="E75" s="148"/>
      <c r="F75" s="148"/>
      <c r="G75" s="212">
        <f t="shared" ref="G75:AE75" ca="1" si="64">LataProjekcji</f>
        <v>0</v>
      </c>
      <c r="H75" s="212">
        <f t="shared" ca="1" si="64"/>
        <v>0</v>
      </c>
      <c r="I75" s="212">
        <f t="shared" ca="1" si="64"/>
        <v>0</v>
      </c>
      <c r="J75" s="213" t="str">
        <f t="shared" si="64"/>
        <v/>
      </c>
      <c r="K75" s="212" t="str">
        <f t="shared" si="64"/>
        <v>Uzupełnij dane</v>
      </c>
      <c r="L75" s="212" t="str">
        <f t="shared" si="64"/>
        <v/>
      </c>
      <c r="M75" s="212" t="str">
        <f t="shared" si="64"/>
        <v/>
      </c>
      <c r="N75" s="212" t="str">
        <f t="shared" si="64"/>
        <v/>
      </c>
      <c r="O75" s="212" t="str">
        <f t="shared" si="64"/>
        <v/>
      </c>
      <c r="P75" s="212" t="str">
        <f t="shared" si="64"/>
        <v/>
      </c>
      <c r="Q75" s="212" t="str">
        <f t="shared" si="64"/>
        <v/>
      </c>
      <c r="R75" s="212" t="str">
        <f t="shared" si="64"/>
        <v/>
      </c>
      <c r="S75" s="212" t="str">
        <f t="shared" si="64"/>
        <v/>
      </c>
      <c r="T75" s="212" t="str">
        <f t="shared" si="64"/>
        <v/>
      </c>
      <c r="U75" s="212" t="str">
        <f t="shared" si="64"/>
        <v/>
      </c>
      <c r="V75" s="212" t="str">
        <f t="shared" si="64"/>
        <v/>
      </c>
      <c r="W75" s="212" t="str">
        <f t="shared" si="64"/>
        <v/>
      </c>
      <c r="X75" s="212" t="str">
        <f t="shared" si="64"/>
        <v/>
      </c>
      <c r="Y75" s="212" t="str">
        <f t="shared" si="64"/>
        <v/>
      </c>
      <c r="Z75" s="212" t="str">
        <f t="shared" si="64"/>
        <v/>
      </c>
      <c r="AA75" s="212" t="str">
        <f t="shared" si="64"/>
        <v/>
      </c>
      <c r="AB75" s="212" t="str">
        <f t="shared" si="64"/>
        <v/>
      </c>
      <c r="AC75" s="212" t="str">
        <f t="shared" si="64"/>
        <v/>
      </c>
      <c r="AD75" s="212" t="str">
        <f t="shared" si="64"/>
        <v/>
      </c>
      <c r="AE75" s="212" t="str">
        <f t="shared" si="64"/>
        <v/>
      </c>
    </row>
    <row r="76" spans="2:31">
      <c r="B76" s="98" t="s">
        <v>543</v>
      </c>
      <c r="C76" s="96" t="s">
        <v>544</v>
      </c>
      <c r="D76" s="96"/>
      <c r="E76" s="96"/>
      <c r="F76" s="96"/>
      <c r="G76" s="97">
        <f>ROUND(SUM(G77:G81),0)</f>
        <v>0</v>
      </c>
      <c r="H76" s="97">
        <f t="shared" ref="H76:W76" si="65">ROUND(SUM(H77:H81),0)</f>
        <v>0</v>
      </c>
      <c r="I76" s="97">
        <f t="shared" si="65"/>
        <v>0</v>
      </c>
      <c r="J76" s="97">
        <f t="shared" si="65"/>
        <v>0</v>
      </c>
      <c r="K76" s="97">
        <f t="shared" si="65"/>
        <v>0</v>
      </c>
      <c r="L76" s="97">
        <f t="shared" ca="1" si="65"/>
        <v>0</v>
      </c>
      <c r="M76" s="97">
        <f t="shared" ca="1" si="65"/>
        <v>0</v>
      </c>
      <c r="N76" s="97">
        <f t="shared" ca="1" si="65"/>
        <v>0</v>
      </c>
      <c r="O76" s="97">
        <f t="shared" ca="1" si="65"/>
        <v>0</v>
      </c>
      <c r="P76" s="97">
        <f t="shared" ca="1" si="65"/>
        <v>0</v>
      </c>
      <c r="Q76" s="97">
        <f t="shared" ca="1" si="65"/>
        <v>0</v>
      </c>
      <c r="R76" s="97">
        <f t="shared" ca="1" si="65"/>
        <v>0</v>
      </c>
      <c r="S76" s="97">
        <f t="shared" ca="1" si="65"/>
        <v>0</v>
      </c>
      <c r="T76" s="97">
        <f t="shared" ca="1" si="65"/>
        <v>0</v>
      </c>
      <c r="U76" s="97">
        <f t="shared" ca="1" si="65"/>
        <v>0</v>
      </c>
      <c r="V76" s="97">
        <f t="shared" ca="1" si="65"/>
        <v>0</v>
      </c>
      <c r="W76" s="97">
        <f t="shared" ca="1" si="65"/>
        <v>0</v>
      </c>
      <c r="X76" s="97">
        <f t="shared" ref="X76" ca="1" si="66">ROUND(SUM(X77:X81),0)</f>
        <v>0</v>
      </c>
      <c r="Y76" s="97">
        <f t="shared" ref="Y76:AA76" ca="1" si="67">ROUND(SUM(Y77:Y81),0)</f>
        <v>0</v>
      </c>
      <c r="Z76" s="97">
        <f t="shared" ca="1" si="67"/>
        <v>0</v>
      </c>
      <c r="AA76" s="97">
        <f t="shared" ca="1" si="67"/>
        <v>0</v>
      </c>
      <c r="AB76" s="97">
        <f t="shared" ref="AB76:AE76" ca="1" si="68">ROUND(SUM(AB77:AB81),0)</f>
        <v>0</v>
      </c>
      <c r="AC76" s="97">
        <f t="shared" ca="1" si="68"/>
        <v>0</v>
      </c>
      <c r="AD76" s="97">
        <f t="shared" ca="1" si="68"/>
        <v>0</v>
      </c>
      <c r="AE76" s="97">
        <f t="shared" ca="1" si="68"/>
        <v>0</v>
      </c>
    </row>
    <row r="77" spans="2:31">
      <c r="B77" s="103" t="s">
        <v>545</v>
      </c>
      <c r="C77" s="101"/>
      <c r="D77" s="101"/>
      <c r="E77" s="101"/>
      <c r="F77" s="101"/>
      <c r="G77" s="102">
        <f>'Sprawozdania finansowe'!C95</f>
        <v>0</v>
      </c>
      <c r="H77" s="102">
        <f>'Sprawozdania finansowe'!D95</f>
        <v>0</v>
      </c>
      <c r="I77" s="102">
        <f>'Sprawozdania finansowe'!E95</f>
        <v>0</v>
      </c>
      <c r="J77" s="102">
        <f>IF(Rok_n="",0,'Sprawozdania finansowe'!F95)</f>
        <v>0</v>
      </c>
      <c r="K77" s="102">
        <f>Finansowanie!K17</f>
        <v>0</v>
      </c>
      <c r="L77" s="102">
        <f>IF(L$12&lt;=Koniec,Finansowanie!L17,0)</f>
        <v>0</v>
      </c>
      <c r="M77" s="102">
        <f>IF(M$12&lt;=Koniec,Finansowanie!M17,0)</f>
        <v>0</v>
      </c>
      <c r="N77" s="102">
        <f>IF(N$12&lt;=Koniec,Finansowanie!N17,0)</f>
        <v>0</v>
      </c>
      <c r="O77" s="102">
        <f>IF(O$12&lt;=Koniec,Finansowanie!O17,0)</f>
        <v>0</v>
      </c>
      <c r="P77" s="102">
        <f>IF(P$12&lt;=Koniec,Finansowanie!P17,0)</f>
        <v>0</v>
      </c>
      <c r="Q77" s="102">
        <f>IF(Q$12&lt;=Koniec,Finansowanie!Q17,0)</f>
        <v>0</v>
      </c>
      <c r="R77" s="102">
        <f>IF(R$12&lt;=Koniec,Finansowanie!R17,0)</f>
        <v>0</v>
      </c>
      <c r="S77" s="102">
        <f>IF(S$12&lt;=Koniec,Finansowanie!S17,0)</f>
        <v>0</v>
      </c>
      <c r="T77" s="102">
        <f>IF(T$12&lt;=Koniec,Finansowanie!T17,0)</f>
        <v>0</v>
      </c>
      <c r="U77" s="102">
        <f>IF(U$12&lt;=Koniec,Finansowanie!U17,0)</f>
        <v>0</v>
      </c>
      <c r="V77" s="102">
        <f>IF(V$12&lt;=Koniec,Finansowanie!V17,0)</f>
        <v>0</v>
      </c>
      <c r="W77" s="102">
        <f>IF(W$12&lt;=Koniec,Finansowanie!W17,0)</f>
        <v>0</v>
      </c>
      <c r="X77" s="102">
        <f>IF(X$12&lt;=Koniec,Finansowanie!X17,0)</f>
        <v>0</v>
      </c>
      <c r="Y77" s="102">
        <f>IF(Y$12&lt;=Koniec,Finansowanie!Y17,0)</f>
        <v>0</v>
      </c>
      <c r="Z77" s="102">
        <f>IF(Z$12&lt;=Koniec,Finansowanie!Z17,0)</f>
        <v>0</v>
      </c>
      <c r="AA77" s="102">
        <f>IF(AA$12&lt;=Koniec,Finansowanie!AA17,0)</f>
        <v>0</v>
      </c>
      <c r="AB77" s="102">
        <f>IF(AB$12&lt;=Koniec,Finansowanie!AB17,0)</f>
        <v>0</v>
      </c>
      <c r="AC77" s="102">
        <f>IF(AC$12&lt;=Koniec,Finansowanie!AC17,0)</f>
        <v>0</v>
      </c>
      <c r="AD77" s="102">
        <f>IF(AD$12&lt;=Koniec,Finansowanie!AD17,0)</f>
        <v>0</v>
      </c>
      <c r="AE77" s="102">
        <f>IF(AE$12&lt;=Koniec,Finansowanie!AE17,0)</f>
        <v>0</v>
      </c>
    </row>
    <row r="78" spans="2:31">
      <c r="B78" s="288" t="s">
        <v>546</v>
      </c>
      <c r="C78" s="187"/>
      <c r="D78" s="187"/>
      <c r="E78" s="187"/>
      <c r="F78" s="187"/>
      <c r="G78" s="289"/>
      <c r="H78" s="289"/>
      <c r="I78" s="289"/>
      <c r="J78" s="289"/>
      <c r="K78" s="289">
        <f>-Finansowanie!K81</f>
        <v>0</v>
      </c>
      <c r="L78" s="289">
        <f ca="1">IF(L$12&lt;=Koniec,-Finansowanie!L81,0)</f>
        <v>0</v>
      </c>
      <c r="M78" s="289">
        <f ca="1">IF(M$12&lt;=Koniec,-Finansowanie!M81,0)</f>
        <v>0</v>
      </c>
      <c r="N78" s="289">
        <f ca="1">IF(N$12&lt;=Koniec,-Finansowanie!N81,0)</f>
        <v>0</v>
      </c>
      <c r="O78" s="289">
        <f ca="1">IF(O$12&lt;=Koniec,-Finansowanie!O81,0)</f>
        <v>0</v>
      </c>
      <c r="P78" s="289">
        <f ca="1">IF(P$12&lt;=Koniec,-Finansowanie!P81,0)</f>
        <v>0</v>
      </c>
      <c r="Q78" s="289">
        <f ca="1">IF(Q$12&lt;=Koniec,-Finansowanie!Q81,0)</f>
        <v>0</v>
      </c>
      <c r="R78" s="289">
        <f ca="1">IF(R$12&lt;=Koniec,-Finansowanie!R81,0)</f>
        <v>0</v>
      </c>
      <c r="S78" s="289">
        <f ca="1">IF(S$12&lt;=Koniec,-Finansowanie!S81,0)</f>
        <v>0</v>
      </c>
      <c r="T78" s="289">
        <f ca="1">IF(T$12&lt;=Koniec,-Finansowanie!T81,0)</f>
        <v>0</v>
      </c>
      <c r="U78" s="289">
        <f ca="1">IF(U$12&lt;=Koniec,-Finansowanie!U81,0)</f>
        <v>0</v>
      </c>
      <c r="V78" s="289">
        <f ca="1">IF(V$12&lt;=Koniec,-Finansowanie!V81,0)</f>
        <v>0</v>
      </c>
      <c r="W78" s="289">
        <f ca="1">IF(W$12&lt;=Koniec,-Finansowanie!W81,0)</f>
        <v>0</v>
      </c>
      <c r="X78" s="289">
        <f ca="1">IF(X$12&lt;=Koniec,-Finansowanie!X81,0)</f>
        <v>0</v>
      </c>
      <c r="Y78" s="289">
        <f ca="1">IF(Y$12&lt;=Koniec,-Finansowanie!Y81,0)</f>
        <v>0</v>
      </c>
      <c r="Z78" s="289">
        <f ca="1">IF(Z$12&lt;=Koniec,-Finansowanie!Z81,0)</f>
        <v>0</v>
      </c>
      <c r="AA78" s="289">
        <f ca="1">IF(AA$12&lt;=Koniec,-Finansowanie!AA81,0)</f>
        <v>0</v>
      </c>
      <c r="AB78" s="289">
        <f ca="1">IF(AB$12&lt;=Koniec,-Finansowanie!AB81,0)</f>
        <v>0</v>
      </c>
      <c r="AC78" s="289">
        <f ca="1">IF(AC$12&lt;=Koniec,-Finansowanie!AC81,0)</f>
        <v>0</v>
      </c>
      <c r="AD78" s="289">
        <f ca="1">IF(AD$12&lt;=Koniec,-Finansowanie!AD81,0)</f>
        <v>0</v>
      </c>
      <c r="AE78" s="289">
        <f ca="1">IF(AE$12&lt;=Koniec,-Finansowanie!AE81,0)</f>
        <v>0</v>
      </c>
    </row>
    <row r="79" spans="2:31">
      <c r="B79" s="37" t="s">
        <v>547</v>
      </c>
      <c r="C79" s="52"/>
      <c r="D79" s="52"/>
      <c r="E79" s="52"/>
      <c r="F79" s="52"/>
      <c r="G79" s="33">
        <f>'Sprawozdania finansowe'!C96+'Sprawozdania finansowe'!C97+'Sprawozdania finansowe'!C98+'Sprawozdania finansowe'!C99+'Sprawozdania finansowe'!C100+'Sprawozdania finansowe'!C103</f>
        <v>0</v>
      </c>
      <c r="H79" s="33">
        <f>'Sprawozdania finansowe'!D96+'Sprawozdania finansowe'!D97+'Sprawozdania finansowe'!D98+'Sprawozdania finansowe'!D99+'Sprawozdania finansowe'!D100+'Sprawozdania finansowe'!D103</f>
        <v>0</v>
      </c>
      <c r="I79" s="33">
        <f>'Sprawozdania finansowe'!E96+'Sprawozdania finansowe'!E97+'Sprawozdania finansowe'!E98+'Sprawozdania finansowe'!E99+'Sprawozdania finansowe'!E100+'Sprawozdania finansowe'!E103</f>
        <v>0</v>
      </c>
      <c r="J79" s="33">
        <f>IF(Rok_n="",0,'Sprawozdania finansowe'!F96+'Sprawozdania finansowe'!F97+'Sprawozdania finansowe'!F98+'Sprawozdania finansowe'!F99+'Sprawozdania finansowe'!F100+'Sprawozdania finansowe'!F103)</f>
        <v>0</v>
      </c>
      <c r="K79" s="33">
        <f>IF(Rok_n="",I79,J79)</f>
        <v>0</v>
      </c>
      <c r="L79" s="33">
        <f t="shared" ref="L79:X79" si="69">IF(L$12&lt;=Koniec,K79,0)</f>
        <v>0</v>
      </c>
      <c r="M79" s="33">
        <f t="shared" si="69"/>
        <v>0</v>
      </c>
      <c r="N79" s="33">
        <f t="shared" si="69"/>
        <v>0</v>
      </c>
      <c r="O79" s="33">
        <f t="shared" si="69"/>
        <v>0</v>
      </c>
      <c r="P79" s="33">
        <f t="shared" si="69"/>
        <v>0</v>
      </c>
      <c r="Q79" s="33">
        <f t="shared" si="69"/>
        <v>0</v>
      </c>
      <c r="R79" s="33">
        <f t="shared" si="69"/>
        <v>0</v>
      </c>
      <c r="S79" s="33">
        <f t="shared" si="69"/>
        <v>0</v>
      </c>
      <c r="T79" s="33">
        <f t="shared" si="69"/>
        <v>0</v>
      </c>
      <c r="U79" s="33">
        <f t="shared" si="69"/>
        <v>0</v>
      </c>
      <c r="V79" s="33">
        <f t="shared" si="69"/>
        <v>0</v>
      </c>
      <c r="W79" s="33">
        <f t="shared" si="69"/>
        <v>0</v>
      </c>
      <c r="X79" s="33">
        <f t="shared" si="69"/>
        <v>0</v>
      </c>
      <c r="Y79" s="33">
        <f t="shared" ref="Y79" si="70">IF(Y$12&lt;=Koniec,X79,0)</f>
        <v>0</v>
      </c>
      <c r="Z79" s="33">
        <f t="shared" ref="Z79" si="71">IF(Z$12&lt;=Koniec,Y79,0)</f>
        <v>0</v>
      </c>
      <c r="AA79" s="33">
        <f t="shared" ref="AA79" si="72">IF(AA$12&lt;=Koniec,Z79,0)</f>
        <v>0</v>
      </c>
      <c r="AB79" s="33">
        <f t="shared" ref="AB79" si="73">IF(AB$12&lt;=Koniec,AA79,0)</f>
        <v>0</v>
      </c>
      <c r="AC79" s="33">
        <f t="shared" ref="AC79" si="74">IF(AC$12&lt;=Koniec,AB79,0)</f>
        <v>0</v>
      </c>
      <c r="AD79" s="33">
        <f t="shared" ref="AD79" si="75">IF(AD$12&lt;=Koniec,AC79,0)</f>
        <v>0</v>
      </c>
      <c r="AE79" s="33">
        <f t="shared" ref="AE79" si="76">IF(AE$12&lt;=Koniec,AD79,0)</f>
        <v>0</v>
      </c>
    </row>
    <row r="80" spans="2:31">
      <c r="B80" s="37" t="s">
        <v>548</v>
      </c>
      <c r="C80" s="52"/>
      <c r="D80" s="52"/>
      <c r="E80" s="52"/>
      <c r="F80" s="52"/>
      <c r="G80" s="33">
        <f>'Sprawozdania finansowe'!C101</f>
        <v>0</v>
      </c>
      <c r="H80" s="33">
        <f>'Sprawozdania finansowe'!D101</f>
        <v>0</v>
      </c>
      <c r="I80" s="33">
        <f>'Sprawozdania finansowe'!E101</f>
        <v>0</v>
      </c>
      <c r="J80" s="33">
        <f>IF(Rok_n="",0,'Sprawozdania finansowe'!F101)</f>
        <v>0</v>
      </c>
      <c r="K80" s="33">
        <f>Finansowanie!K23</f>
        <v>0</v>
      </c>
      <c r="L80" s="33">
        <f>IF(L$12&lt;=Koniec,Finansowanie!L23,0)</f>
        <v>0</v>
      </c>
      <c r="M80" s="33">
        <f ca="1">IF(M$12&lt;=Koniec,Finansowanie!M23,0)</f>
        <v>0</v>
      </c>
      <c r="N80" s="33">
        <f ca="1">IF(N$12&lt;=Koniec,Finansowanie!N23,0)</f>
        <v>0</v>
      </c>
      <c r="O80" s="33">
        <f ca="1">IF(O$12&lt;=Koniec,Finansowanie!O23,0)</f>
        <v>0</v>
      </c>
      <c r="P80" s="33">
        <f ca="1">IF(P$12&lt;=Koniec,Finansowanie!P23,0)</f>
        <v>0</v>
      </c>
      <c r="Q80" s="33">
        <f ca="1">IF(Q$12&lt;=Koniec,Finansowanie!Q23,0)</f>
        <v>0</v>
      </c>
      <c r="R80" s="33">
        <f ca="1">IF(R$12&lt;=Koniec,Finansowanie!R23,0)</f>
        <v>0</v>
      </c>
      <c r="S80" s="33">
        <f ca="1">IF(S$12&lt;=Koniec,Finansowanie!S23,0)</f>
        <v>0</v>
      </c>
      <c r="T80" s="33">
        <f ca="1">IF(T$12&lt;=Koniec,Finansowanie!T23,0)</f>
        <v>0</v>
      </c>
      <c r="U80" s="33">
        <f ca="1">IF(U$12&lt;=Koniec,Finansowanie!U23,0)</f>
        <v>0</v>
      </c>
      <c r="V80" s="33">
        <f ca="1">IF(V$12&lt;=Koniec,Finansowanie!V23,0)</f>
        <v>0</v>
      </c>
      <c r="W80" s="33">
        <f ca="1">IF(W$12&lt;=Koniec,Finansowanie!W23,0)</f>
        <v>0</v>
      </c>
      <c r="X80" s="33">
        <f ca="1">IF(X$12&lt;=Koniec,Finansowanie!X23,0)</f>
        <v>0</v>
      </c>
      <c r="Y80" s="33">
        <f ca="1">IF(Y$12&lt;=Koniec,Finansowanie!Y23,0)</f>
        <v>0</v>
      </c>
      <c r="Z80" s="33">
        <f ca="1">IF(Z$12&lt;=Koniec,Finansowanie!Z23,0)</f>
        <v>0</v>
      </c>
      <c r="AA80" s="33">
        <f ca="1">IF(AA$12&lt;=Koniec,Finansowanie!AA23,0)</f>
        <v>0</v>
      </c>
      <c r="AB80" s="33">
        <f ca="1">IF(AB$12&lt;=Koniec,Finansowanie!AB23,0)</f>
        <v>0</v>
      </c>
      <c r="AC80" s="33">
        <f ca="1">IF(AC$12&lt;=Koniec,Finansowanie!AC23,0)</f>
        <v>0</v>
      </c>
      <c r="AD80" s="33">
        <f ca="1">IF(AD$12&lt;=Koniec,Finansowanie!AD23,0)</f>
        <v>0</v>
      </c>
      <c r="AE80" s="33">
        <f ca="1">IF(AE$12&lt;=Koniec,Finansowanie!AE23,0)</f>
        <v>0</v>
      </c>
    </row>
    <row r="81" spans="2:32">
      <c r="B81" s="104" t="s">
        <v>549</v>
      </c>
      <c r="C81" s="105"/>
      <c r="D81" s="105"/>
      <c r="E81" s="105"/>
      <c r="F81" s="105"/>
      <c r="G81" s="106">
        <f>G42</f>
        <v>0</v>
      </c>
      <c r="H81" s="106">
        <f>H42</f>
        <v>0</v>
      </c>
      <c r="I81" s="106">
        <f>I42</f>
        <v>0</v>
      </c>
      <c r="J81" s="106">
        <f>J42</f>
        <v>0</v>
      </c>
      <c r="K81" s="106">
        <f>K42</f>
        <v>0</v>
      </c>
      <c r="L81" s="106">
        <f t="shared" ref="L81:W81" ca="1" si="77">IF(L$12&lt;=Koniec,L42,0)</f>
        <v>0</v>
      </c>
      <c r="M81" s="106">
        <f t="shared" ca="1" si="77"/>
        <v>0</v>
      </c>
      <c r="N81" s="106">
        <f t="shared" ca="1" si="77"/>
        <v>0</v>
      </c>
      <c r="O81" s="106">
        <f t="shared" ca="1" si="77"/>
        <v>0</v>
      </c>
      <c r="P81" s="106">
        <f t="shared" ca="1" si="77"/>
        <v>0</v>
      </c>
      <c r="Q81" s="106">
        <f t="shared" ca="1" si="77"/>
        <v>0</v>
      </c>
      <c r="R81" s="106">
        <f t="shared" ca="1" si="77"/>
        <v>0</v>
      </c>
      <c r="S81" s="106">
        <f t="shared" ca="1" si="77"/>
        <v>0</v>
      </c>
      <c r="T81" s="106">
        <f t="shared" ca="1" si="77"/>
        <v>0</v>
      </c>
      <c r="U81" s="106">
        <f t="shared" ca="1" si="77"/>
        <v>0</v>
      </c>
      <c r="V81" s="106">
        <f t="shared" ca="1" si="77"/>
        <v>0</v>
      </c>
      <c r="W81" s="106">
        <f t="shared" ca="1" si="77"/>
        <v>0</v>
      </c>
      <c r="X81" s="106">
        <f t="shared" ref="X81" ca="1" si="78">IF(X$12&lt;=Koniec,X42,0)</f>
        <v>0</v>
      </c>
      <c r="Y81" s="106">
        <f t="shared" ref="Y81:AA81" ca="1" si="79">IF(Y$12&lt;=Koniec,Y42,0)</f>
        <v>0</v>
      </c>
      <c r="Z81" s="106">
        <f t="shared" ca="1" si="79"/>
        <v>0</v>
      </c>
      <c r="AA81" s="106">
        <f t="shared" ca="1" si="79"/>
        <v>0</v>
      </c>
      <c r="AB81" s="106">
        <f t="shared" ref="AB81:AE81" ca="1" si="80">IF(AB$12&lt;=Koniec,AB42,0)</f>
        <v>0</v>
      </c>
      <c r="AC81" s="106">
        <f t="shared" ca="1" si="80"/>
        <v>0</v>
      </c>
      <c r="AD81" s="106">
        <f t="shared" ca="1" si="80"/>
        <v>0</v>
      </c>
      <c r="AE81" s="106">
        <f t="shared" ca="1" si="80"/>
        <v>0</v>
      </c>
    </row>
    <row r="82" spans="2:32">
      <c r="B82" s="98" t="s">
        <v>550</v>
      </c>
      <c r="C82" s="96" t="s">
        <v>551</v>
      </c>
      <c r="D82" s="96"/>
      <c r="E82" s="96"/>
      <c r="F82" s="96"/>
      <c r="G82" s="97">
        <f t="shared" ref="G82:AE82" si="81">ROUND(G83+G84+G87+G91,0)</f>
        <v>0</v>
      </c>
      <c r="H82" s="97">
        <f t="shared" si="81"/>
        <v>0</v>
      </c>
      <c r="I82" s="97">
        <f t="shared" si="81"/>
        <v>0</v>
      </c>
      <c r="J82" s="97">
        <f t="shared" si="81"/>
        <v>0</v>
      </c>
      <c r="K82" s="97">
        <f t="shared" ca="1" si="81"/>
        <v>0</v>
      </c>
      <c r="L82" s="97">
        <f t="shared" ca="1" si="81"/>
        <v>0</v>
      </c>
      <c r="M82" s="97">
        <f t="shared" ca="1" si="81"/>
        <v>0</v>
      </c>
      <c r="N82" s="97">
        <f t="shared" ca="1" si="81"/>
        <v>0</v>
      </c>
      <c r="O82" s="97">
        <f t="shared" ca="1" si="81"/>
        <v>0</v>
      </c>
      <c r="P82" s="97">
        <f t="shared" ca="1" si="81"/>
        <v>0</v>
      </c>
      <c r="Q82" s="97">
        <f t="shared" ca="1" si="81"/>
        <v>0</v>
      </c>
      <c r="R82" s="97">
        <f t="shared" ca="1" si="81"/>
        <v>0</v>
      </c>
      <c r="S82" s="97">
        <f t="shared" ca="1" si="81"/>
        <v>0</v>
      </c>
      <c r="T82" s="97">
        <f t="shared" ca="1" si="81"/>
        <v>0</v>
      </c>
      <c r="U82" s="97">
        <f t="shared" ca="1" si="81"/>
        <v>0</v>
      </c>
      <c r="V82" s="97">
        <f t="shared" ca="1" si="81"/>
        <v>0</v>
      </c>
      <c r="W82" s="97">
        <f t="shared" ca="1" si="81"/>
        <v>0</v>
      </c>
      <c r="X82" s="97">
        <f t="shared" ca="1" si="81"/>
        <v>0</v>
      </c>
      <c r="Y82" s="97">
        <f t="shared" ca="1" si="81"/>
        <v>0</v>
      </c>
      <c r="Z82" s="97">
        <f t="shared" ca="1" si="81"/>
        <v>0</v>
      </c>
      <c r="AA82" s="97">
        <f t="shared" ca="1" si="81"/>
        <v>0</v>
      </c>
      <c r="AB82" s="97">
        <f t="shared" ca="1" si="81"/>
        <v>0</v>
      </c>
      <c r="AC82" s="97">
        <f t="shared" ca="1" si="81"/>
        <v>0</v>
      </c>
      <c r="AD82" s="97">
        <f t="shared" ca="1" si="81"/>
        <v>0</v>
      </c>
      <c r="AE82" s="97">
        <f t="shared" ca="1" si="81"/>
        <v>0</v>
      </c>
    </row>
    <row r="83" spans="2:32">
      <c r="B83" s="8" t="s">
        <v>552</v>
      </c>
      <c r="G83" s="5">
        <f>'Sprawozdania finansowe'!C105</f>
        <v>0</v>
      </c>
      <c r="H83" s="5">
        <f>'Sprawozdania finansowe'!D105</f>
        <v>0</v>
      </c>
      <c r="I83" s="5">
        <f>'Sprawozdania finansowe'!E105</f>
        <v>0</v>
      </c>
      <c r="J83" s="5">
        <f>IF(Rok_n="",0,'Sprawozdania finansowe'!F105)</f>
        <v>0</v>
      </c>
      <c r="K83" s="474"/>
      <c r="L83" s="474"/>
      <c r="M83" s="474"/>
      <c r="N83" s="474"/>
      <c r="O83" s="474"/>
      <c r="P83" s="474"/>
      <c r="Q83" s="474"/>
      <c r="R83" s="474"/>
      <c r="S83" s="474"/>
      <c r="T83" s="474"/>
      <c r="U83" s="474"/>
      <c r="V83" s="474"/>
      <c r="W83" s="474"/>
      <c r="X83" s="474"/>
      <c r="Y83" s="474"/>
      <c r="Z83" s="474"/>
      <c r="AA83" s="474"/>
      <c r="AB83" s="474"/>
      <c r="AC83" s="474"/>
      <c r="AD83" s="474"/>
      <c r="AE83" s="474"/>
    </row>
    <row r="84" spans="2:32">
      <c r="B84" s="37" t="s">
        <v>553</v>
      </c>
      <c r="C84" s="52"/>
      <c r="D84" s="52"/>
      <c r="E84" s="52"/>
      <c r="F84" s="52"/>
      <c r="G84" s="33">
        <f t="shared" ref="G84:AE84" si="82">SUM(G85:G86)</f>
        <v>0</v>
      </c>
      <c r="H84" s="33">
        <f t="shared" si="82"/>
        <v>0</v>
      </c>
      <c r="I84" s="33">
        <f t="shared" si="82"/>
        <v>0</v>
      </c>
      <c r="J84" s="33">
        <f t="shared" si="82"/>
        <v>0</v>
      </c>
      <c r="K84" s="33">
        <f t="shared" si="82"/>
        <v>0</v>
      </c>
      <c r="L84" s="33">
        <f t="shared" si="82"/>
        <v>0</v>
      </c>
      <c r="M84" s="33">
        <f t="shared" si="82"/>
        <v>0</v>
      </c>
      <c r="N84" s="33">
        <f t="shared" si="82"/>
        <v>0</v>
      </c>
      <c r="O84" s="33">
        <f t="shared" si="82"/>
        <v>0</v>
      </c>
      <c r="P84" s="33">
        <f t="shared" si="82"/>
        <v>0</v>
      </c>
      <c r="Q84" s="33">
        <f t="shared" si="82"/>
        <v>0</v>
      </c>
      <c r="R84" s="33">
        <f t="shared" si="82"/>
        <v>0</v>
      </c>
      <c r="S84" s="33">
        <f t="shared" si="82"/>
        <v>0</v>
      </c>
      <c r="T84" s="33">
        <f t="shared" si="82"/>
        <v>0</v>
      </c>
      <c r="U84" s="33">
        <f t="shared" si="82"/>
        <v>0</v>
      </c>
      <c r="V84" s="33">
        <f t="shared" si="82"/>
        <v>0</v>
      </c>
      <c r="W84" s="33">
        <f t="shared" si="82"/>
        <v>0</v>
      </c>
      <c r="X84" s="33">
        <f t="shared" si="82"/>
        <v>0</v>
      </c>
      <c r="Y84" s="33">
        <f t="shared" si="82"/>
        <v>0</v>
      </c>
      <c r="Z84" s="33">
        <f t="shared" si="82"/>
        <v>0</v>
      </c>
      <c r="AA84" s="33">
        <f t="shared" si="82"/>
        <v>0</v>
      </c>
      <c r="AB84" s="33">
        <f t="shared" si="82"/>
        <v>0</v>
      </c>
      <c r="AC84" s="33">
        <f t="shared" si="82"/>
        <v>0</v>
      </c>
      <c r="AD84" s="33">
        <f t="shared" si="82"/>
        <v>0</v>
      </c>
      <c r="AE84" s="33">
        <f t="shared" si="82"/>
        <v>0</v>
      </c>
    </row>
    <row r="85" spans="2:32">
      <c r="B85" s="39" t="s">
        <v>554</v>
      </c>
      <c r="C85" s="40"/>
      <c r="D85" s="40"/>
      <c r="E85" s="40"/>
      <c r="F85" s="40"/>
      <c r="G85" s="448">
        <f>'Sprawozdania finansowe'!C116</f>
        <v>0</v>
      </c>
      <c r="H85" s="448">
        <f>'Sprawozdania finansowe'!D116</f>
        <v>0</v>
      </c>
      <c r="I85" s="448">
        <f>'Sprawozdania finansowe'!E116</f>
        <v>0</v>
      </c>
      <c r="J85" s="448">
        <f>IF(Rok_n="",0,'Sprawozdania finansowe'!F116)</f>
        <v>0</v>
      </c>
      <c r="K85" s="448">
        <f>IF((Finansowanie!K46+Finansowanie!K56-Finansowanie!L44-Finansowanie!L54)&lt;0,0,Finansowanie!K46+Finansowanie!K56-Finansowanie!L44-Finansowanie!L54)</f>
        <v>0</v>
      </c>
      <c r="L85" s="448">
        <f>IF(L$12&lt;=Koniec,IF((Finansowanie!L46+Finansowanie!L56-Finansowanie!M44-Finansowanie!M54)&lt;0,0,Finansowanie!L46+Finansowanie!L56-Finansowanie!M44-Finansowanie!M54),0)</f>
        <v>0</v>
      </c>
      <c r="M85" s="448">
        <f>IF(M$12&lt;=Koniec,IF((Finansowanie!M46+Finansowanie!M56-Finansowanie!N44-Finansowanie!N54)&lt;0,0,Finansowanie!M46+Finansowanie!M56-Finansowanie!N44-Finansowanie!N54),0)</f>
        <v>0</v>
      </c>
      <c r="N85" s="448">
        <f>IF(N$12&lt;=Koniec,IF((Finansowanie!N46+Finansowanie!N56-Finansowanie!O44-Finansowanie!O54)&lt;0,0,Finansowanie!N46+Finansowanie!N56-Finansowanie!O44-Finansowanie!O54),0)</f>
        <v>0</v>
      </c>
      <c r="O85" s="448">
        <f>IF(O$12&lt;=Koniec,IF((Finansowanie!O46+Finansowanie!O56-Finansowanie!P44-Finansowanie!P54)&lt;0,0,Finansowanie!O46+Finansowanie!O56-Finansowanie!P44-Finansowanie!P54),0)</f>
        <v>0</v>
      </c>
      <c r="P85" s="448">
        <f>IF(P$12&lt;=Koniec,IF((Finansowanie!P46+Finansowanie!P56-Finansowanie!Q44-Finansowanie!Q54)&lt;0,0,Finansowanie!P46+Finansowanie!P56-Finansowanie!Q44-Finansowanie!Q54),0)</f>
        <v>0</v>
      </c>
      <c r="Q85" s="448">
        <f>IF(Q$12&lt;=Koniec,IF((Finansowanie!Q46+Finansowanie!Q56-Finansowanie!R44-Finansowanie!R54)&lt;0,0,Finansowanie!Q46+Finansowanie!Q56-Finansowanie!R44-Finansowanie!R54),0)</f>
        <v>0</v>
      </c>
      <c r="R85" s="448">
        <f>IF(R$12&lt;=Koniec,IF((Finansowanie!R46+Finansowanie!R56-Finansowanie!S44-Finansowanie!S54)&lt;0,0,Finansowanie!R46+Finansowanie!R56-Finansowanie!S44-Finansowanie!S54),0)</f>
        <v>0</v>
      </c>
      <c r="S85" s="448">
        <f>IF(S$12&lt;=Koniec,IF((Finansowanie!S46+Finansowanie!S56-Finansowanie!T44-Finansowanie!T54)&lt;0,0,Finansowanie!S46+Finansowanie!S56-Finansowanie!T44-Finansowanie!T54),0)</f>
        <v>0</v>
      </c>
      <c r="T85" s="448">
        <f>IF(T$12&lt;=Koniec,IF((Finansowanie!T46+Finansowanie!T56-Finansowanie!U44-Finansowanie!U54)&lt;0,0,Finansowanie!T46+Finansowanie!T56-Finansowanie!U44-Finansowanie!U54),0)</f>
        <v>0</v>
      </c>
      <c r="U85" s="448">
        <f>IF(U$12&lt;=Koniec,IF((Finansowanie!U46+Finansowanie!U56-Finansowanie!V44-Finansowanie!V54)&lt;0,0,Finansowanie!U46+Finansowanie!U56-Finansowanie!V44-Finansowanie!V54),0)</f>
        <v>0</v>
      </c>
      <c r="V85" s="448">
        <f>IF(V$12&lt;=Koniec,IF((Finansowanie!V46+Finansowanie!V56-Finansowanie!W44-Finansowanie!W54)&lt;0,0,Finansowanie!V46+Finansowanie!V56-Finansowanie!W44-Finansowanie!W54),0)</f>
        <v>0</v>
      </c>
      <c r="W85" s="448">
        <f>IF(W$12&lt;=Koniec,IF((Finansowanie!W46+Finansowanie!W56-Finansowanie!AE44-Finansowanie!AE54)&lt;0,0,Finansowanie!W46+Finansowanie!W56-Finansowanie!AE44-Finansowanie!AE54),0)</f>
        <v>0</v>
      </c>
      <c r="X85" s="448">
        <f>IF(X$12&lt;=Koniec,IF((Finansowanie!X46+Finansowanie!X56-Finansowanie!AF44-Finansowanie!AF54)&lt;0,0,Finansowanie!X46+Finansowanie!X56-Finansowanie!AF44-Finansowanie!AF54),0)</f>
        <v>0</v>
      </c>
      <c r="Y85" s="448">
        <f>IF(Y$12&lt;=Koniec,IF((Finansowanie!Y46+Finansowanie!Y56-Finansowanie!AG44-Finansowanie!AG54)&lt;0,0,Finansowanie!Y46+Finansowanie!Y56-Finansowanie!AG44-Finansowanie!AG54),0)</f>
        <v>0</v>
      </c>
      <c r="Z85" s="448">
        <f>IF(Z$12&lt;=Koniec,IF((Finansowanie!Z46+Finansowanie!Z56-Finansowanie!AH44-Finansowanie!AH54)&lt;0,0,Finansowanie!Z46+Finansowanie!Z56-Finansowanie!AH44-Finansowanie!AH54),0)</f>
        <v>0</v>
      </c>
      <c r="AA85" s="448">
        <f>IF(AA$12&lt;=Koniec,IF((Finansowanie!AA46+Finansowanie!AA56-Finansowanie!AI44-Finansowanie!AI54)&lt;0,0,Finansowanie!AA46+Finansowanie!AA56-Finansowanie!AI44-Finansowanie!AI54),0)</f>
        <v>0</v>
      </c>
      <c r="AB85" s="448">
        <f>IF(AB$12&lt;=Koniec,IF((Finansowanie!AB46+Finansowanie!AB56-Finansowanie!AJ44-Finansowanie!AJ54)&lt;0,0,Finansowanie!AB46+Finansowanie!AB56-Finansowanie!AJ44-Finansowanie!AJ54),0)</f>
        <v>0</v>
      </c>
      <c r="AC85" s="448">
        <f>IF(AC$12&lt;=Koniec,IF((Finansowanie!AC46+Finansowanie!AC56-Finansowanie!AK44-Finansowanie!AK54)&lt;0,0,Finansowanie!AC46+Finansowanie!AC56-Finansowanie!AK44-Finansowanie!AK54),0)</f>
        <v>0</v>
      </c>
      <c r="AD85" s="448">
        <f>IF(AD$12&lt;=Koniec,IF((Finansowanie!AD46+Finansowanie!AD56-Finansowanie!AL44-Finansowanie!AL54)&lt;0,0,Finansowanie!AD46+Finansowanie!AD56-Finansowanie!AL44-Finansowanie!AL54),0)</f>
        <v>0</v>
      </c>
      <c r="AE85" s="448">
        <f>IF(AE$12&lt;=Koniec,IF((Finansowanie!AE46+Finansowanie!AE56-Finansowanie!AM44-Finansowanie!AM54)&lt;0,0,Finansowanie!AE46+Finansowanie!AE56-Finansowanie!AM44-Finansowanie!AM54),0)</f>
        <v>0</v>
      </c>
    </row>
    <row r="86" spans="2:32">
      <c r="B86" s="39" t="s">
        <v>555</v>
      </c>
      <c r="C86" s="40"/>
      <c r="D86" s="40"/>
      <c r="E86" s="40"/>
      <c r="F86" s="40"/>
      <c r="G86" s="289">
        <f>'Sprawozdania finansowe'!C113-'Sprawozdania finansowe'!C116</f>
        <v>0</v>
      </c>
      <c r="H86" s="289">
        <f>'Sprawozdania finansowe'!D113-'Sprawozdania finansowe'!D116</f>
        <v>0</v>
      </c>
      <c r="I86" s="289">
        <f>'Sprawozdania finansowe'!E113-'Sprawozdania finansowe'!E116</f>
        <v>0</v>
      </c>
      <c r="J86" s="289">
        <f>IF(Rok_n="",0,'Sprawozdania finansowe'!F113-'Sprawozdania finansowe'!F116)</f>
        <v>0</v>
      </c>
      <c r="K86" s="475"/>
      <c r="L86" s="475"/>
      <c r="M86" s="475"/>
      <c r="N86" s="475"/>
      <c r="O86" s="475"/>
      <c r="P86" s="475"/>
      <c r="Q86" s="475"/>
      <c r="R86" s="475"/>
      <c r="S86" s="475"/>
      <c r="T86" s="475"/>
      <c r="U86" s="475"/>
      <c r="V86" s="475"/>
      <c r="W86" s="475"/>
      <c r="X86" s="475"/>
      <c r="Y86" s="475"/>
      <c r="Z86" s="475"/>
      <c r="AA86" s="475"/>
      <c r="AB86" s="475"/>
      <c r="AC86" s="475"/>
      <c r="AD86" s="475"/>
      <c r="AE86" s="475"/>
    </row>
    <row r="87" spans="2:32">
      <c r="B87" s="37" t="s">
        <v>556</v>
      </c>
      <c r="C87" s="52"/>
      <c r="D87" s="52"/>
      <c r="E87" s="52"/>
      <c r="F87" s="52"/>
      <c r="G87" s="33">
        <f>'Sprawozdania finansowe'!C120</f>
        <v>0</v>
      </c>
      <c r="H87" s="33">
        <f>'Sprawozdania finansowe'!D120</f>
        <v>0</v>
      </c>
      <c r="I87" s="33">
        <f>'Sprawozdania finansowe'!E120</f>
        <v>0</v>
      </c>
      <c r="J87" s="33">
        <f>IF(Rok_n="",0,'Sprawozdania finansowe'!F120)</f>
        <v>0</v>
      </c>
      <c r="K87" s="33">
        <f t="shared" ref="K87:AE87" ca="1" si="83">SUM(K88:K90)</f>
        <v>0</v>
      </c>
      <c r="L87" s="33">
        <f t="shared" ca="1" si="83"/>
        <v>0</v>
      </c>
      <c r="M87" s="33">
        <f t="shared" ca="1" si="83"/>
        <v>0</v>
      </c>
      <c r="N87" s="33">
        <f t="shared" ca="1" si="83"/>
        <v>0</v>
      </c>
      <c r="O87" s="33">
        <f t="shared" ca="1" si="83"/>
        <v>0</v>
      </c>
      <c r="P87" s="33">
        <f t="shared" ca="1" si="83"/>
        <v>0</v>
      </c>
      <c r="Q87" s="33">
        <f t="shared" ca="1" si="83"/>
        <v>0</v>
      </c>
      <c r="R87" s="33">
        <f t="shared" ca="1" si="83"/>
        <v>0</v>
      </c>
      <c r="S87" s="33">
        <f t="shared" ca="1" si="83"/>
        <v>0</v>
      </c>
      <c r="T87" s="33">
        <f t="shared" ca="1" si="83"/>
        <v>0</v>
      </c>
      <c r="U87" s="33">
        <f t="shared" ca="1" si="83"/>
        <v>0</v>
      </c>
      <c r="V87" s="33">
        <f t="shared" ca="1" si="83"/>
        <v>0</v>
      </c>
      <c r="W87" s="33">
        <f t="shared" ca="1" si="83"/>
        <v>0</v>
      </c>
      <c r="X87" s="33">
        <f t="shared" ca="1" si="83"/>
        <v>0</v>
      </c>
      <c r="Y87" s="33">
        <f t="shared" ca="1" si="83"/>
        <v>0</v>
      </c>
      <c r="Z87" s="33">
        <f t="shared" ca="1" si="83"/>
        <v>0</v>
      </c>
      <c r="AA87" s="33">
        <f t="shared" ca="1" si="83"/>
        <v>0</v>
      </c>
      <c r="AB87" s="33">
        <f t="shared" ca="1" si="83"/>
        <v>0</v>
      </c>
      <c r="AC87" s="33">
        <f t="shared" ca="1" si="83"/>
        <v>0</v>
      </c>
      <c r="AD87" s="33">
        <f t="shared" ca="1" si="83"/>
        <v>0</v>
      </c>
      <c r="AE87" s="33">
        <f t="shared" ca="1" si="83"/>
        <v>0</v>
      </c>
    </row>
    <row r="88" spans="2:32">
      <c r="B88" s="446" t="s">
        <v>557</v>
      </c>
      <c r="C88" s="447" t="s">
        <v>558</v>
      </c>
      <c r="D88" s="447"/>
      <c r="E88" s="447"/>
      <c r="F88" s="447"/>
      <c r="G88" s="448">
        <f>'Sprawozdania finansowe'!C122+'Sprawozdania finansowe'!C130</f>
        <v>0</v>
      </c>
      <c r="H88" s="448">
        <f>'Sprawozdania finansowe'!D122+'Sprawozdania finansowe'!D130</f>
        <v>0</v>
      </c>
      <c r="I88" s="448">
        <f>'Sprawozdania finansowe'!E122+'Sprawozdania finansowe'!E130</f>
        <v>0</v>
      </c>
      <c r="J88" s="448">
        <f>IF(Rok_n="",0,'Sprawozdania finansowe'!F122+'Sprawozdania finansowe'!F130)</f>
        <v>0</v>
      </c>
      <c r="K88" s="448">
        <f ca="1">'Kapitał pracujący'!K56</f>
        <v>0</v>
      </c>
      <c r="L88" s="448">
        <f ca="1">IF(L$12&lt;=Koniec,'Kapitał pracujący'!L56,0)</f>
        <v>0</v>
      </c>
      <c r="M88" s="448">
        <f ca="1">IF(M$12&lt;=Koniec,'Kapitał pracujący'!M56,0)</f>
        <v>0</v>
      </c>
      <c r="N88" s="448">
        <f ca="1">IF(N$12&lt;=Koniec,'Kapitał pracujący'!N56,0)</f>
        <v>0</v>
      </c>
      <c r="O88" s="448">
        <f ca="1">IF(O$12&lt;=Koniec,'Kapitał pracujący'!O56,0)</f>
        <v>0</v>
      </c>
      <c r="P88" s="448">
        <f ca="1">IF(P$12&lt;=Koniec,'Kapitał pracujący'!P56,0)</f>
        <v>0</v>
      </c>
      <c r="Q88" s="448">
        <f ca="1">IF(Q$12&lt;=Koniec,'Kapitał pracujący'!Q56,0)</f>
        <v>0</v>
      </c>
      <c r="R88" s="448">
        <f ca="1">IF(R$12&lt;=Koniec,'Kapitał pracujący'!R56,0)</f>
        <v>0</v>
      </c>
      <c r="S88" s="448">
        <f ca="1">IF(S$12&lt;=Koniec,'Kapitał pracujący'!S56,0)</f>
        <v>0</v>
      </c>
      <c r="T88" s="448">
        <f ca="1">IF(T$12&lt;=Koniec,'Kapitał pracujący'!T56,0)</f>
        <v>0</v>
      </c>
      <c r="U88" s="448">
        <f ca="1">IF(U$12&lt;=Koniec,'Kapitał pracujący'!U56,0)</f>
        <v>0</v>
      </c>
      <c r="V88" s="448">
        <f ca="1">IF(V$12&lt;=Koniec,'Kapitał pracujący'!V56,0)</f>
        <v>0</v>
      </c>
      <c r="W88" s="448">
        <f ca="1">IF(W$12&lt;=Koniec,'Kapitał pracujący'!W56,0)</f>
        <v>0</v>
      </c>
      <c r="X88" s="448">
        <f ca="1">IF(X$12&lt;=Koniec,'Kapitał pracujący'!X56,0)</f>
        <v>0</v>
      </c>
      <c r="Y88" s="448">
        <f ca="1">IF(Y$12&lt;=Koniec,'Kapitał pracujący'!Y56,0)</f>
        <v>0</v>
      </c>
      <c r="Z88" s="448">
        <f ca="1">IF(Z$12&lt;=Koniec,'Kapitał pracujący'!Z56,0)</f>
        <v>0</v>
      </c>
      <c r="AA88" s="448">
        <f ca="1">IF(AA$12&lt;=Koniec,'Kapitał pracujący'!AA56,0)</f>
        <v>0</v>
      </c>
      <c r="AB88" s="448">
        <f ca="1">IF(AB$12&lt;=Koniec,'Kapitał pracujący'!AB56,0)</f>
        <v>0</v>
      </c>
      <c r="AC88" s="448">
        <f ca="1">IF(AC$12&lt;=Koniec,'Kapitał pracujący'!AC56,0)</f>
        <v>0</v>
      </c>
      <c r="AD88" s="448">
        <f ca="1">IF(AD$12&lt;=Koniec,'Kapitał pracujący'!AD56,0)</f>
        <v>0</v>
      </c>
      <c r="AE88" s="448">
        <f ca="1">IF(AE$12&lt;=Koniec,'Kapitał pracujący'!AE56,0)</f>
        <v>0</v>
      </c>
    </row>
    <row r="89" spans="2:32">
      <c r="B89" s="39" t="s">
        <v>559</v>
      </c>
      <c r="C89" s="40"/>
      <c r="D89" s="40"/>
      <c r="E89" s="40"/>
      <c r="F89" s="40"/>
      <c r="G89" s="41">
        <f>'Sprawozdania finansowe'!C127</f>
        <v>0</v>
      </c>
      <c r="H89" s="41">
        <f>'Sprawozdania finansowe'!D127</f>
        <v>0</v>
      </c>
      <c r="I89" s="41">
        <f>'Sprawozdania finansowe'!E127</f>
        <v>0</v>
      </c>
      <c r="J89" s="41">
        <f>IF(Rok_n="",0,'Sprawozdania finansowe'!F127)</f>
        <v>0</v>
      </c>
      <c r="K89" s="41">
        <f>IF(Finansowanie!K66&lt;0,0,Finansowanie!K66)</f>
        <v>0</v>
      </c>
      <c r="L89" s="41">
        <f>IF(L$12&lt;=Koniec,IF(Finansowanie!L66&lt;0,0,Finansowanie!L66),0)</f>
        <v>0</v>
      </c>
      <c r="M89" s="41">
        <f>IF(M$12&lt;=Koniec,IF(Finansowanie!M66&lt;0,0,Finansowanie!M66),0)</f>
        <v>0</v>
      </c>
      <c r="N89" s="41">
        <f>IF(N$12&lt;=Koniec,IF(Finansowanie!N66&lt;0,0,Finansowanie!N66),0)</f>
        <v>0</v>
      </c>
      <c r="O89" s="41">
        <f>IF(O$12&lt;=Koniec,IF(Finansowanie!O66&lt;0,0,Finansowanie!O66),0)</f>
        <v>0</v>
      </c>
      <c r="P89" s="41">
        <f>IF(P$12&lt;=Koniec,IF(Finansowanie!P66&lt;0,0,Finansowanie!P66),0)</f>
        <v>0</v>
      </c>
      <c r="Q89" s="41">
        <f>IF(Q$12&lt;=Koniec,IF(Finansowanie!Q66&lt;0,0,Finansowanie!Q66),0)</f>
        <v>0</v>
      </c>
      <c r="R89" s="41">
        <f>IF(R$12&lt;=Koniec,IF(Finansowanie!R66&lt;0,0,Finansowanie!R66),0)</f>
        <v>0</v>
      </c>
      <c r="S89" s="41">
        <f>IF(S$12&lt;=Koniec,IF(Finansowanie!S66&lt;0,0,Finansowanie!S66),0)</f>
        <v>0</v>
      </c>
      <c r="T89" s="41">
        <f>IF(T$12&lt;=Koniec,IF(Finansowanie!T66&lt;0,0,Finansowanie!T66),0)</f>
        <v>0</v>
      </c>
      <c r="U89" s="41">
        <f>IF(U$12&lt;=Koniec,IF(Finansowanie!U66&lt;0,0,Finansowanie!U66),0)</f>
        <v>0</v>
      </c>
      <c r="V89" s="41">
        <f>IF(V$12&lt;=Koniec,IF(Finansowanie!V66&lt;0,0,Finansowanie!V66),0)</f>
        <v>0</v>
      </c>
      <c r="W89" s="41">
        <f>IF(W$12&lt;=Koniec,IF(Finansowanie!W66&lt;0,0,Finansowanie!W66),0)</f>
        <v>0</v>
      </c>
      <c r="X89" s="41">
        <f>IF(X$12&lt;=Koniec,IF(Finansowanie!X66&lt;0,0,Finansowanie!X66),0)</f>
        <v>0</v>
      </c>
      <c r="Y89" s="41">
        <f>IF(Y$12&lt;=Koniec,IF(Finansowanie!Y66&lt;0,0,Finansowanie!Y66),0)</f>
        <v>0</v>
      </c>
      <c r="Z89" s="41">
        <f>IF(Z$12&lt;=Koniec,IF(Finansowanie!Z66&lt;0,0,Finansowanie!Z66),0)</f>
        <v>0</v>
      </c>
      <c r="AA89" s="41">
        <f>IF(AA$12&lt;=Koniec,IF(Finansowanie!AA66&lt;0,0,Finansowanie!AA66),0)</f>
        <v>0</v>
      </c>
      <c r="AB89" s="41">
        <f>IF(AB$12&lt;=Koniec,IF(Finansowanie!AB66&lt;0,0,Finansowanie!AB66),0)</f>
        <v>0</v>
      </c>
      <c r="AC89" s="41">
        <f>IF(AC$12&lt;=Koniec,IF(Finansowanie!AC66&lt;0,0,Finansowanie!AC66),0)</f>
        <v>0</v>
      </c>
      <c r="AD89" s="41">
        <f>IF(AD$12&lt;=Koniec,IF(Finansowanie!AD66&lt;0,0,Finansowanie!AD66),0)</f>
        <v>0</v>
      </c>
      <c r="AE89" s="41">
        <f>IF(AE$12&lt;=Koniec,IF(Finansowanie!AE66&lt;0,0,Finansowanie!AE66),0)</f>
        <v>0</v>
      </c>
    </row>
    <row r="90" spans="2:32">
      <c r="B90" s="288" t="s">
        <v>560</v>
      </c>
      <c r="C90" s="187"/>
      <c r="D90" s="187"/>
      <c r="E90" s="187"/>
      <c r="F90" s="187"/>
      <c r="G90" s="289">
        <f>'Sprawozdania finansowe'!C120-G88-G89</f>
        <v>0</v>
      </c>
      <c r="H90" s="289">
        <f>'Sprawozdania finansowe'!D120-H88-H89</f>
        <v>0</v>
      </c>
      <c r="I90" s="289">
        <f>'Sprawozdania finansowe'!E120-I88-I89</f>
        <v>0</v>
      </c>
      <c r="J90" s="289">
        <f>IF(Rok_n="",0,'Sprawozdania finansowe'!F120-J88-J89)</f>
        <v>0</v>
      </c>
      <c r="K90" s="475"/>
      <c r="L90" s="475"/>
      <c r="M90" s="475"/>
      <c r="N90" s="475"/>
      <c r="O90" s="475"/>
      <c r="P90" s="475"/>
      <c r="Q90" s="475"/>
      <c r="R90" s="475"/>
      <c r="S90" s="475"/>
      <c r="T90" s="475"/>
      <c r="U90" s="475"/>
      <c r="V90" s="475"/>
      <c r="W90" s="475"/>
      <c r="X90" s="475"/>
      <c r="Y90" s="475"/>
      <c r="Z90" s="475"/>
      <c r="AA90" s="475"/>
      <c r="AB90" s="475"/>
      <c r="AC90" s="475"/>
      <c r="AD90" s="475"/>
      <c r="AE90" s="475"/>
    </row>
    <row r="91" spans="2:32">
      <c r="B91" s="37" t="s">
        <v>561</v>
      </c>
      <c r="C91" s="52"/>
      <c r="D91" s="52"/>
      <c r="E91" s="52"/>
      <c r="F91" s="52"/>
      <c r="G91" s="33">
        <f>'Sprawozdania finansowe'!C139</f>
        <v>0</v>
      </c>
      <c r="H91" s="33">
        <f>'Sprawozdania finansowe'!D139</f>
        <v>0</v>
      </c>
      <c r="I91" s="33">
        <f>'Sprawozdania finansowe'!E139</f>
        <v>0</v>
      </c>
      <c r="J91" s="33">
        <f>'Sprawozdania finansowe'!F139</f>
        <v>0</v>
      </c>
      <c r="K91" s="33">
        <f t="shared" ref="K91:W91" si="84">K92+K93</f>
        <v>0</v>
      </c>
      <c r="L91" s="33">
        <f t="shared" si="84"/>
        <v>0</v>
      </c>
      <c r="M91" s="33">
        <f t="shared" si="84"/>
        <v>0</v>
      </c>
      <c r="N91" s="33">
        <f t="shared" si="84"/>
        <v>0</v>
      </c>
      <c r="O91" s="33">
        <f t="shared" si="84"/>
        <v>0</v>
      </c>
      <c r="P91" s="33">
        <f t="shared" si="84"/>
        <v>0</v>
      </c>
      <c r="Q91" s="33">
        <f t="shared" si="84"/>
        <v>0</v>
      </c>
      <c r="R91" s="33">
        <f t="shared" si="84"/>
        <v>0</v>
      </c>
      <c r="S91" s="33">
        <f t="shared" si="84"/>
        <v>0</v>
      </c>
      <c r="T91" s="33">
        <f t="shared" si="84"/>
        <v>0</v>
      </c>
      <c r="U91" s="33">
        <f t="shared" si="84"/>
        <v>0</v>
      </c>
      <c r="V91" s="33">
        <f t="shared" si="84"/>
        <v>0</v>
      </c>
      <c r="W91" s="33">
        <f t="shared" si="84"/>
        <v>0</v>
      </c>
      <c r="X91" s="33">
        <f t="shared" ref="X91" si="85">X92+X93</f>
        <v>0</v>
      </c>
      <c r="Y91" s="33">
        <f t="shared" ref="Y91:AA91" si="86">Y92+Y93</f>
        <v>0</v>
      </c>
      <c r="Z91" s="33">
        <f t="shared" si="86"/>
        <v>0</v>
      </c>
      <c r="AA91" s="33">
        <f t="shared" si="86"/>
        <v>0</v>
      </c>
      <c r="AB91" s="33">
        <f t="shared" ref="AB91:AE91" si="87">AB92+AB93</f>
        <v>0</v>
      </c>
      <c r="AC91" s="33">
        <f t="shared" si="87"/>
        <v>0</v>
      </c>
      <c r="AD91" s="33">
        <f t="shared" si="87"/>
        <v>0</v>
      </c>
      <c r="AE91" s="33">
        <f t="shared" si="87"/>
        <v>0</v>
      </c>
    </row>
    <row r="92" spans="2:32">
      <c r="B92" s="39" t="s">
        <v>562</v>
      </c>
      <c r="C92" s="40"/>
      <c r="D92" s="40"/>
      <c r="E92" s="40"/>
      <c r="F92" s="40"/>
      <c r="G92" s="448">
        <f>'Sprawozdania finansowe'!C141</f>
        <v>0</v>
      </c>
      <c r="H92" s="448">
        <f>'Sprawozdania finansowe'!D141</f>
        <v>0</v>
      </c>
      <c r="I92" s="448">
        <f>'Sprawozdania finansowe'!E141</f>
        <v>0</v>
      </c>
      <c r="J92" s="448">
        <f>IF(Rok_n="",0,'Sprawozdania finansowe'!F141)</f>
        <v>0</v>
      </c>
      <c r="K92" s="448">
        <f>'Rozliczenie dotacji'!K56</f>
        <v>0</v>
      </c>
      <c r="L92" s="448">
        <f>IF(L$12&lt;=Koniec,'Rozliczenie dotacji'!L56,0)</f>
        <v>0</v>
      </c>
      <c r="M92" s="448">
        <f>IF(M$12&lt;=Koniec,'Rozliczenie dotacji'!M56,0)</f>
        <v>0</v>
      </c>
      <c r="N92" s="448">
        <f>IF(N$12&lt;=Koniec,'Rozliczenie dotacji'!N56,0)</f>
        <v>0</v>
      </c>
      <c r="O92" s="448">
        <f>IF(O$12&lt;=Koniec,'Rozliczenie dotacji'!O56,0)</f>
        <v>0</v>
      </c>
      <c r="P92" s="448">
        <f>IF(P$12&lt;=Koniec,'Rozliczenie dotacji'!P56,0)</f>
        <v>0</v>
      </c>
      <c r="Q92" s="448">
        <f>IF(Q$12&lt;=Koniec,'Rozliczenie dotacji'!Q56,0)</f>
        <v>0</v>
      </c>
      <c r="R92" s="448">
        <f>IF(R$12&lt;=Koniec,'Rozliczenie dotacji'!R56,0)</f>
        <v>0</v>
      </c>
      <c r="S92" s="448">
        <f>IF(S$12&lt;=Koniec,'Rozliczenie dotacji'!S56,0)</f>
        <v>0</v>
      </c>
      <c r="T92" s="448">
        <f>IF(T$12&lt;=Koniec,'Rozliczenie dotacji'!T56,0)</f>
        <v>0</v>
      </c>
      <c r="U92" s="448">
        <f>IF(U$12&lt;=Koniec,'Rozliczenie dotacji'!U56,0)</f>
        <v>0</v>
      </c>
      <c r="V92" s="448">
        <f>IF(V$12&lt;=Koniec,'Rozliczenie dotacji'!V56,0)</f>
        <v>0</v>
      </c>
      <c r="W92" s="448">
        <f>IF(W$12&lt;=Koniec,'Rozliczenie dotacji'!W56,0)</f>
        <v>0</v>
      </c>
      <c r="X92" s="448">
        <f>IF(X$12&lt;=Koniec,'Rozliczenie dotacji'!X56,0)</f>
        <v>0</v>
      </c>
      <c r="Y92" s="448">
        <f>IF(Y$12&lt;=Koniec,'Rozliczenie dotacji'!Y56,0)</f>
        <v>0</v>
      </c>
      <c r="Z92" s="448">
        <f>IF(Z$12&lt;=Koniec,'Rozliczenie dotacji'!Z56,0)</f>
        <v>0</v>
      </c>
      <c r="AA92" s="448">
        <f>IF(AA$12&lt;=Koniec,'Rozliczenie dotacji'!AA56,0)</f>
        <v>0</v>
      </c>
      <c r="AB92" s="448">
        <f>IF(AB$12&lt;=Koniec,'Rozliczenie dotacji'!AB56,0)</f>
        <v>0</v>
      </c>
      <c r="AC92" s="448">
        <f>IF(AC$12&lt;=Koniec,'Rozliczenie dotacji'!AC56,0)</f>
        <v>0</v>
      </c>
      <c r="AD92" s="448">
        <f>IF(AD$12&lt;=Koniec,'Rozliczenie dotacji'!AD56,0)</f>
        <v>0</v>
      </c>
      <c r="AE92" s="448">
        <f>IF(AE$12&lt;=Koniec,'Rozliczenie dotacji'!AE56,0)</f>
        <v>0</v>
      </c>
    </row>
    <row r="93" spans="2:32">
      <c r="B93" s="39" t="s">
        <v>555</v>
      </c>
      <c r="C93" s="40"/>
      <c r="D93" s="40"/>
      <c r="E93" s="40"/>
      <c r="F93" s="40"/>
      <c r="G93" s="449">
        <f>'Sprawozdania finansowe'!C140</f>
        <v>0</v>
      </c>
      <c r="H93" s="449">
        <f>'Sprawozdania finansowe'!D140</f>
        <v>0</v>
      </c>
      <c r="I93" s="449">
        <f>'Sprawozdania finansowe'!E140</f>
        <v>0</v>
      </c>
      <c r="J93" s="449">
        <f>IF(Rok_n="",0,'Sprawozdania finansowe'!F140)</f>
        <v>0</v>
      </c>
      <c r="K93" s="476"/>
      <c r="L93" s="476"/>
      <c r="M93" s="476"/>
      <c r="N93" s="476"/>
      <c r="O93" s="476"/>
      <c r="P93" s="476"/>
      <c r="Q93" s="476"/>
      <c r="R93" s="476"/>
      <c r="S93" s="476"/>
      <c r="T93" s="476"/>
      <c r="U93" s="476"/>
      <c r="V93" s="476"/>
      <c r="W93" s="476"/>
      <c r="X93" s="476"/>
      <c r="Y93" s="476"/>
      <c r="Z93" s="476"/>
      <c r="AA93" s="476"/>
      <c r="AB93" s="476"/>
      <c r="AC93" s="476"/>
      <c r="AD93" s="476"/>
      <c r="AE93" s="476"/>
    </row>
    <row r="94" spans="2:32">
      <c r="B94" s="98" t="s">
        <v>201</v>
      </c>
      <c r="C94" s="96"/>
      <c r="D94" s="96"/>
      <c r="E94" s="96"/>
      <c r="F94" s="96"/>
      <c r="G94" s="97">
        <f t="shared" ref="G94:AE94" si="88">ROUND(G82+G76,0)</f>
        <v>0</v>
      </c>
      <c r="H94" s="97">
        <f t="shared" si="88"/>
        <v>0</v>
      </c>
      <c r="I94" s="97">
        <f t="shared" si="88"/>
        <v>0</v>
      </c>
      <c r="J94" s="97">
        <f t="shared" si="88"/>
        <v>0</v>
      </c>
      <c r="K94" s="97">
        <f t="shared" ca="1" si="88"/>
        <v>0</v>
      </c>
      <c r="L94" s="97">
        <f t="shared" ca="1" si="88"/>
        <v>0</v>
      </c>
      <c r="M94" s="97">
        <f t="shared" ca="1" si="88"/>
        <v>0</v>
      </c>
      <c r="N94" s="97">
        <f t="shared" ca="1" si="88"/>
        <v>0</v>
      </c>
      <c r="O94" s="97">
        <f t="shared" ca="1" si="88"/>
        <v>0</v>
      </c>
      <c r="P94" s="97">
        <f t="shared" ca="1" si="88"/>
        <v>0</v>
      </c>
      <c r="Q94" s="97">
        <f t="shared" ca="1" si="88"/>
        <v>0</v>
      </c>
      <c r="R94" s="97">
        <f t="shared" ca="1" si="88"/>
        <v>0</v>
      </c>
      <c r="S94" s="97">
        <f t="shared" ca="1" si="88"/>
        <v>0</v>
      </c>
      <c r="T94" s="97">
        <f t="shared" ca="1" si="88"/>
        <v>0</v>
      </c>
      <c r="U94" s="97">
        <f t="shared" ca="1" si="88"/>
        <v>0</v>
      </c>
      <c r="V94" s="97">
        <f t="shared" ca="1" si="88"/>
        <v>0</v>
      </c>
      <c r="W94" s="97">
        <f t="shared" ca="1" si="88"/>
        <v>0</v>
      </c>
      <c r="X94" s="97">
        <f t="shared" ca="1" si="88"/>
        <v>0</v>
      </c>
      <c r="Y94" s="97">
        <f t="shared" ca="1" si="88"/>
        <v>0</v>
      </c>
      <c r="Z94" s="97">
        <f t="shared" ca="1" si="88"/>
        <v>0</v>
      </c>
      <c r="AA94" s="97">
        <f t="shared" ca="1" si="88"/>
        <v>0</v>
      </c>
      <c r="AB94" s="97">
        <f t="shared" ca="1" si="88"/>
        <v>0</v>
      </c>
      <c r="AC94" s="97">
        <f t="shared" ca="1" si="88"/>
        <v>0</v>
      </c>
      <c r="AD94" s="97">
        <f t="shared" ca="1" si="88"/>
        <v>0</v>
      </c>
      <c r="AE94" s="97">
        <f t="shared" ca="1" si="88"/>
        <v>0</v>
      </c>
    </row>
    <row r="95" spans="2:32" collapsed="1">
      <c r="B95" s="108" t="s">
        <v>563</v>
      </c>
      <c r="C95" s="108"/>
      <c r="D95" s="108"/>
      <c r="E95" s="108"/>
      <c r="F95" s="108"/>
      <c r="G95" s="108" t="b">
        <f t="shared" ref="G95:AE95" si="89">G94=G73</f>
        <v>1</v>
      </c>
      <c r="H95" s="108" t="b">
        <f t="shared" si="89"/>
        <v>1</v>
      </c>
      <c r="I95" s="108" t="b">
        <f t="shared" si="89"/>
        <v>1</v>
      </c>
      <c r="J95" s="108" t="b">
        <f t="shared" si="89"/>
        <v>1</v>
      </c>
      <c r="K95" s="108" t="b">
        <f t="shared" ca="1" si="89"/>
        <v>1</v>
      </c>
      <c r="L95" s="108" t="b">
        <f t="shared" ca="1" si="89"/>
        <v>1</v>
      </c>
      <c r="M95" s="108" t="b">
        <f t="shared" ca="1" si="89"/>
        <v>1</v>
      </c>
      <c r="N95" s="108" t="b">
        <f t="shared" ca="1" si="89"/>
        <v>1</v>
      </c>
      <c r="O95" s="108" t="b">
        <f t="shared" ca="1" si="89"/>
        <v>1</v>
      </c>
      <c r="P95" s="108" t="b">
        <f t="shared" ca="1" si="89"/>
        <v>1</v>
      </c>
      <c r="Q95" s="108" t="b">
        <f t="shared" ca="1" si="89"/>
        <v>1</v>
      </c>
      <c r="R95" s="108" t="b">
        <f t="shared" ca="1" si="89"/>
        <v>1</v>
      </c>
      <c r="S95" s="108" t="b">
        <f t="shared" ca="1" si="89"/>
        <v>1</v>
      </c>
      <c r="T95" s="108" t="b">
        <f t="shared" ca="1" si="89"/>
        <v>1</v>
      </c>
      <c r="U95" s="108" t="b">
        <f t="shared" ca="1" si="89"/>
        <v>1</v>
      </c>
      <c r="V95" s="108" t="b">
        <f t="shared" ca="1" si="89"/>
        <v>1</v>
      </c>
      <c r="W95" s="108" t="b">
        <f t="shared" ca="1" si="89"/>
        <v>1</v>
      </c>
      <c r="X95" s="108" t="b">
        <f t="shared" ca="1" si="89"/>
        <v>1</v>
      </c>
      <c r="Y95" s="108" t="b">
        <f t="shared" ca="1" si="89"/>
        <v>1</v>
      </c>
      <c r="Z95" s="108" t="b">
        <f t="shared" ca="1" si="89"/>
        <v>1</v>
      </c>
      <c r="AA95" s="108" t="b">
        <f t="shared" ca="1" si="89"/>
        <v>1</v>
      </c>
      <c r="AB95" s="108" t="b">
        <f t="shared" ca="1" si="89"/>
        <v>1</v>
      </c>
      <c r="AC95" s="108" t="b">
        <f t="shared" ca="1" si="89"/>
        <v>1</v>
      </c>
      <c r="AD95" s="108" t="b">
        <f t="shared" ca="1" si="89"/>
        <v>1</v>
      </c>
      <c r="AE95" s="108" t="b">
        <f t="shared" ca="1" si="89"/>
        <v>1</v>
      </c>
      <c r="AF95" s="42"/>
    </row>
    <row r="96" spans="2:32">
      <c r="B96" s="53"/>
      <c r="C96" s="53"/>
      <c r="D96" s="53"/>
      <c r="E96" s="53"/>
      <c r="F96" s="53"/>
      <c r="G96" s="109">
        <f t="shared" ref="G96:AE96" si="90">G73-G94</f>
        <v>0</v>
      </c>
      <c r="H96" s="109">
        <f t="shared" si="90"/>
        <v>0</v>
      </c>
      <c r="I96" s="109">
        <f t="shared" si="90"/>
        <v>0</v>
      </c>
      <c r="J96" s="109">
        <f t="shared" si="90"/>
        <v>0</v>
      </c>
      <c r="K96" s="109">
        <f t="shared" ca="1" si="90"/>
        <v>0</v>
      </c>
      <c r="L96" s="109">
        <f t="shared" ca="1" si="90"/>
        <v>0</v>
      </c>
      <c r="M96" s="109">
        <f t="shared" ca="1" si="90"/>
        <v>0</v>
      </c>
      <c r="N96" s="109">
        <f t="shared" ca="1" si="90"/>
        <v>0</v>
      </c>
      <c r="O96" s="109">
        <f t="shared" ca="1" si="90"/>
        <v>0</v>
      </c>
      <c r="P96" s="109">
        <f t="shared" ca="1" si="90"/>
        <v>0</v>
      </c>
      <c r="Q96" s="109">
        <f t="shared" ca="1" si="90"/>
        <v>0</v>
      </c>
      <c r="R96" s="109">
        <f t="shared" ca="1" si="90"/>
        <v>0</v>
      </c>
      <c r="S96" s="109">
        <f t="shared" ca="1" si="90"/>
        <v>0</v>
      </c>
      <c r="T96" s="109">
        <f t="shared" ca="1" si="90"/>
        <v>0</v>
      </c>
      <c r="U96" s="109">
        <f t="shared" ca="1" si="90"/>
        <v>0</v>
      </c>
      <c r="V96" s="109">
        <f t="shared" ca="1" si="90"/>
        <v>0</v>
      </c>
      <c r="W96" s="109">
        <f t="shared" ca="1" si="90"/>
        <v>0</v>
      </c>
      <c r="X96" s="109">
        <f t="shared" ca="1" si="90"/>
        <v>0</v>
      </c>
      <c r="Y96" s="109">
        <f t="shared" ca="1" si="90"/>
        <v>0</v>
      </c>
      <c r="Z96" s="109">
        <f t="shared" ca="1" si="90"/>
        <v>0</v>
      </c>
      <c r="AA96" s="109">
        <f t="shared" ca="1" si="90"/>
        <v>0</v>
      </c>
      <c r="AB96" s="109">
        <f t="shared" ca="1" si="90"/>
        <v>0</v>
      </c>
      <c r="AC96" s="109">
        <f t="shared" ca="1" si="90"/>
        <v>0</v>
      </c>
      <c r="AD96" s="109">
        <f t="shared" ca="1" si="90"/>
        <v>0</v>
      </c>
      <c r="AE96" s="109">
        <f t="shared" ca="1" si="90"/>
        <v>0</v>
      </c>
    </row>
    <row r="97" spans="2:31">
      <c r="L97" s="5"/>
    </row>
    <row r="98" spans="2:31" ht="14.5">
      <c r="B98" s="149" t="s">
        <v>564</v>
      </c>
      <c r="C98" s="550" t="s">
        <v>760</v>
      </c>
      <c r="D98" s="550" t="s">
        <v>761</v>
      </c>
      <c r="G98" s="214">
        <f t="shared" ref="G98:AE98" ca="1" si="91">LataProjekcji</f>
        <v>0</v>
      </c>
      <c r="H98" s="214">
        <f t="shared" ca="1" si="91"/>
        <v>0</v>
      </c>
      <c r="I98" s="214">
        <f t="shared" ca="1" si="91"/>
        <v>0</v>
      </c>
      <c r="J98" s="215" t="str">
        <f t="shared" si="91"/>
        <v/>
      </c>
      <c r="K98" s="214" t="str">
        <f t="shared" si="91"/>
        <v>Uzupełnij dane</v>
      </c>
      <c r="L98" s="214" t="str">
        <f t="shared" si="91"/>
        <v/>
      </c>
      <c r="M98" s="214" t="str">
        <f t="shared" si="91"/>
        <v/>
      </c>
      <c r="N98" s="214" t="str">
        <f t="shared" si="91"/>
        <v/>
      </c>
      <c r="O98" s="214" t="str">
        <f t="shared" si="91"/>
        <v/>
      </c>
      <c r="P98" s="214" t="str">
        <f t="shared" si="91"/>
        <v/>
      </c>
      <c r="Q98" s="214" t="str">
        <f t="shared" si="91"/>
        <v/>
      </c>
      <c r="R98" s="214" t="str">
        <f t="shared" si="91"/>
        <v/>
      </c>
      <c r="S98" s="214" t="str">
        <f t="shared" si="91"/>
        <v/>
      </c>
      <c r="T98" s="214" t="str">
        <f t="shared" si="91"/>
        <v/>
      </c>
      <c r="U98" s="214" t="str">
        <f t="shared" si="91"/>
        <v/>
      </c>
      <c r="V98" s="214" t="str">
        <f t="shared" si="91"/>
        <v/>
      </c>
      <c r="W98" s="214" t="str">
        <f t="shared" si="91"/>
        <v/>
      </c>
      <c r="X98" s="214" t="str">
        <f t="shared" si="91"/>
        <v/>
      </c>
      <c r="Y98" s="214" t="str">
        <f t="shared" si="91"/>
        <v/>
      </c>
      <c r="Z98" s="214" t="str">
        <f t="shared" si="91"/>
        <v/>
      </c>
      <c r="AA98" s="214" t="str">
        <f t="shared" si="91"/>
        <v/>
      </c>
      <c r="AB98" s="214" t="str">
        <f t="shared" si="91"/>
        <v/>
      </c>
      <c r="AC98" s="214" t="str">
        <f t="shared" si="91"/>
        <v/>
      </c>
      <c r="AD98" s="214" t="str">
        <f t="shared" si="91"/>
        <v/>
      </c>
      <c r="AE98" s="214" t="str">
        <f t="shared" si="91"/>
        <v/>
      </c>
    </row>
    <row r="99" spans="2:31">
      <c r="B99" s="95" t="s">
        <v>565</v>
      </c>
      <c r="C99" s="541">
        <f>ROUND(SUM(C100:C106),0)</f>
        <v>0</v>
      </c>
      <c r="D99" s="541">
        <f>ROUND(SUM(D100:D106),0)</f>
        <v>0</v>
      </c>
      <c r="E99" s="96"/>
      <c r="F99" s="96"/>
      <c r="G99" s="97">
        <f>ROUND(SUM(G100:G106),0)</f>
        <v>0</v>
      </c>
      <c r="H99" s="97">
        <f>ROUND(SUM(H100:H106),0)</f>
        <v>0</v>
      </c>
      <c r="I99" s="97">
        <f>ROUND(SUM(I100:I106),0)</f>
        <v>0</v>
      </c>
      <c r="J99" s="97">
        <f>ROUND(SUM(J100:J106),0)</f>
        <v>0</v>
      </c>
      <c r="K99" s="97">
        <f ca="1">ROUND(SUM(K100:K106),0)</f>
        <v>0</v>
      </c>
      <c r="L99" s="97">
        <f t="shared" ref="L99:X99" ca="1" si="92">IF(L$12&lt;=Koniec,ROUND(SUM(L100:L106),0),0)</f>
        <v>0</v>
      </c>
      <c r="M99" s="97">
        <f t="shared" ca="1" si="92"/>
        <v>0</v>
      </c>
      <c r="N99" s="97">
        <f t="shared" ca="1" si="92"/>
        <v>0</v>
      </c>
      <c r="O99" s="97">
        <f t="shared" ca="1" si="92"/>
        <v>0</v>
      </c>
      <c r="P99" s="97">
        <f t="shared" ca="1" si="92"/>
        <v>0</v>
      </c>
      <c r="Q99" s="97">
        <f t="shared" ca="1" si="92"/>
        <v>0</v>
      </c>
      <c r="R99" s="97">
        <f t="shared" ca="1" si="92"/>
        <v>0</v>
      </c>
      <c r="S99" s="97">
        <f t="shared" ca="1" si="92"/>
        <v>0</v>
      </c>
      <c r="T99" s="97">
        <f t="shared" ca="1" si="92"/>
        <v>0</v>
      </c>
      <c r="U99" s="97">
        <f t="shared" ca="1" si="92"/>
        <v>0</v>
      </c>
      <c r="V99" s="97">
        <f t="shared" ca="1" si="92"/>
        <v>0</v>
      </c>
      <c r="W99" s="97">
        <f t="shared" ca="1" si="92"/>
        <v>0</v>
      </c>
      <c r="X99" s="97">
        <f t="shared" ca="1" si="92"/>
        <v>0</v>
      </c>
      <c r="Y99" s="97">
        <f t="shared" ref="Y99:AA99" ca="1" si="93">IF(Y$12&lt;=Koniec,ROUND(SUM(Y100:Y106),0),0)</f>
        <v>0</v>
      </c>
      <c r="Z99" s="97">
        <f t="shared" ca="1" si="93"/>
        <v>0</v>
      </c>
      <c r="AA99" s="97">
        <f t="shared" ca="1" si="93"/>
        <v>0</v>
      </c>
      <c r="AB99" s="97">
        <f t="shared" ref="AB99:AE99" ca="1" si="94">IF(AB$12&lt;=Koniec,ROUND(SUM(AB100:AB106),0),0)</f>
        <v>0</v>
      </c>
      <c r="AC99" s="97">
        <f t="shared" ca="1" si="94"/>
        <v>0</v>
      </c>
      <c r="AD99" s="97">
        <f t="shared" ca="1" si="94"/>
        <v>0</v>
      </c>
      <c r="AE99" s="97">
        <f t="shared" ca="1" si="94"/>
        <v>0</v>
      </c>
    </row>
    <row r="100" spans="2:31">
      <c r="B100" s="93" t="s">
        <v>566</v>
      </c>
      <c r="C100" s="544">
        <f>G42</f>
        <v>0</v>
      </c>
      <c r="D100" s="544">
        <f>C100</f>
        <v>0</v>
      </c>
      <c r="E100" s="19"/>
      <c r="F100" s="19"/>
      <c r="G100" s="94">
        <f>IF($C$120="ok",C100,D100)</f>
        <v>0</v>
      </c>
      <c r="H100" s="94">
        <f>H42</f>
        <v>0</v>
      </c>
      <c r="I100" s="94">
        <f>I42</f>
        <v>0</v>
      </c>
      <c r="J100" s="94">
        <f>IF(Rok_n="",0,J42)</f>
        <v>0</v>
      </c>
      <c r="K100" s="94">
        <f>K42</f>
        <v>0</v>
      </c>
      <c r="L100" s="94">
        <f t="shared" ref="L100:AE100" ca="1" si="95">IF(L$12&lt;=Koniec,L42,0)</f>
        <v>0</v>
      </c>
      <c r="M100" s="94">
        <f t="shared" ca="1" si="95"/>
        <v>0</v>
      </c>
      <c r="N100" s="94">
        <f t="shared" ca="1" si="95"/>
        <v>0</v>
      </c>
      <c r="O100" s="94">
        <f t="shared" ca="1" si="95"/>
        <v>0</v>
      </c>
      <c r="P100" s="94">
        <f t="shared" ca="1" si="95"/>
        <v>0</v>
      </c>
      <c r="Q100" s="94">
        <f t="shared" ca="1" si="95"/>
        <v>0</v>
      </c>
      <c r="R100" s="94">
        <f t="shared" ca="1" si="95"/>
        <v>0</v>
      </c>
      <c r="S100" s="94">
        <f t="shared" ca="1" si="95"/>
        <v>0</v>
      </c>
      <c r="T100" s="94">
        <f t="shared" ca="1" si="95"/>
        <v>0</v>
      </c>
      <c r="U100" s="94">
        <f t="shared" ca="1" si="95"/>
        <v>0</v>
      </c>
      <c r="V100" s="94">
        <f t="shared" ca="1" si="95"/>
        <v>0</v>
      </c>
      <c r="W100" s="94">
        <f t="shared" ca="1" si="95"/>
        <v>0</v>
      </c>
      <c r="X100" s="94">
        <f t="shared" ca="1" si="95"/>
        <v>0</v>
      </c>
      <c r="Y100" s="94">
        <f t="shared" ca="1" si="95"/>
        <v>0</v>
      </c>
      <c r="Z100" s="94">
        <f t="shared" ca="1" si="95"/>
        <v>0</v>
      </c>
      <c r="AA100" s="94">
        <f t="shared" ca="1" si="95"/>
        <v>0</v>
      </c>
      <c r="AB100" s="94">
        <f t="shared" ca="1" si="95"/>
        <v>0</v>
      </c>
      <c r="AC100" s="94">
        <f t="shared" ca="1" si="95"/>
        <v>0</v>
      </c>
      <c r="AD100" s="94">
        <f t="shared" ca="1" si="95"/>
        <v>0</v>
      </c>
      <c r="AE100" s="94">
        <f t="shared" ca="1" si="95"/>
        <v>0</v>
      </c>
    </row>
    <row r="101" spans="2:31">
      <c r="B101" s="37" t="s">
        <v>567</v>
      </c>
      <c r="C101" s="545">
        <f>G21</f>
        <v>0</v>
      </c>
      <c r="D101" s="544">
        <f t="shared" ref="D101:D106" si="96">C101</f>
        <v>0</v>
      </c>
      <c r="E101" s="52"/>
      <c r="F101" s="52"/>
      <c r="G101" s="33">
        <f t="shared" ref="G101:G106" si="97">IF($C$120="ok",C101,D101)</f>
        <v>0</v>
      </c>
      <c r="H101" s="33">
        <f>H21</f>
        <v>0</v>
      </c>
      <c r="I101" s="33">
        <f>I21</f>
        <v>0</v>
      </c>
      <c r="J101" s="33">
        <f>IF(Rok_n="",0,J21)</f>
        <v>0</v>
      </c>
      <c r="K101" s="33">
        <f>K21</f>
        <v>0</v>
      </c>
      <c r="L101" s="33">
        <f t="shared" ref="L101:AE101" ca="1" si="98">IF(L$12&lt;=Koniec,L21,0)</f>
        <v>0</v>
      </c>
      <c r="M101" s="33">
        <f t="shared" ca="1" si="98"/>
        <v>0</v>
      </c>
      <c r="N101" s="33">
        <f t="shared" ca="1" si="98"/>
        <v>0</v>
      </c>
      <c r="O101" s="33">
        <f t="shared" ca="1" si="98"/>
        <v>0</v>
      </c>
      <c r="P101" s="33">
        <f t="shared" ca="1" si="98"/>
        <v>0</v>
      </c>
      <c r="Q101" s="33">
        <f t="shared" ca="1" si="98"/>
        <v>0</v>
      </c>
      <c r="R101" s="33">
        <f t="shared" ca="1" si="98"/>
        <v>0</v>
      </c>
      <c r="S101" s="33">
        <f t="shared" ca="1" si="98"/>
        <v>0</v>
      </c>
      <c r="T101" s="33">
        <f t="shared" ca="1" si="98"/>
        <v>0</v>
      </c>
      <c r="U101" s="33">
        <f t="shared" ca="1" si="98"/>
        <v>0</v>
      </c>
      <c r="V101" s="33">
        <f t="shared" ca="1" si="98"/>
        <v>0</v>
      </c>
      <c r="W101" s="33">
        <f t="shared" ca="1" si="98"/>
        <v>0</v>
      </c>
      <c r="X101" s="33">
        <f t="shared" ca="1" si="98"/>
        <v>0</v>
      </c>
      <c r="Y101" s="33">
        <f t="shared" ca="1" si="98"/>
        <v>0</v>
      </c>
      <c r="Z101" s="33">
        <f t="shared" ca="1" si="98"/>
        <v>0</v>
      </c>
      <c r="AA101" s="33">
        <f t="shared" ca="1" si="98"/>
        <v>0</v>
      </c>
      <c r="AB101" s="33">
        <f t="shared" ca="1" si="98"/>
        <v>0</v>
      </c>
      <c r="AC101" s="33">
        <f t="shared" ca="1" si="98"/>
        <v>0</v>
      </c>
      <c r="AD101" s="33">
        <f t="shared" ca="1" si="98"/>
        <v>0</v>
      </c>
      <c r="AE101" s="33">
        <f t="shared" ca="1" si="98"/>
        <v>0</v>
      </c>
    </row>
    <row r="102" spans="2:31">
      <c r="B102" s="37" t="s">
        <v>568</v>
      </c>
      <c r="C102" s="545">
        <f>E66-G66</f>
        <v>0</v>
      </c>
      <c r="D102" s="544">
        <f t="shared" si="96"/>
        <v>0</v>
      </c>
      <c r="E102" s="52"/>
      <c r="F102" s="52"/>
      <c r="G102" s="33">
        <f t="shared" si="97"/>
        <v>0</v>
      </c>
      <c r="H102" s="33">
        <f>G66-H66</f>
        <v>0</v>
      </c>
      <c r="I102" s="33">
        <f>H66-I66</f>
        <v>0</v>
      </c>
      <c r="J102" s="33">
        <f>IF(Rok_n="",0,I66-J66)</f>
        <v>0</v>
      </c>
      <c r="K102" s="33">
        <f ca="1">IF(Założenia!$J$32=12,J66-K66,I66-K66)</f>
        <v>0</v>
      </c>
      <c r="L102" s="33">
        <f t="shared" ref="L102:AE102" ca="1" si="99">IF(L$12&lt;=Koniec,K66-L66,0)</f>
        <v>0</v>
      </c>
      <c r="M102" s="33">
        <f t="shared" ca="1" si="99"/>
        <v>0</v>
      </c>
      <c r="N102" s="33">
        <f t="shared" ca="1" si="99"/>
        <v>0</v>
      </c>
      <c r="O102" s="33">
        <f t="shared" ca="1" si="99"/>
        <v>0</v>
      </c>
      <c r="P102" s="33">
        <f t="shared" ca="1" si="99"/>
        <v>0</v>
      </c>
      <c r="Q102" s="33">
        <f t="shared" ca="1" si="99"/>
        <v>0</v>
      </c>
      <c r="R102" s="33">
        <f t="shared" ca="1" si="99"/>
        <v>0</v>
      </c>
      <c r="S102" s="33">
        <f t="shared" ca="1" si="99"/>
        <v>0</v>
      </c>
      <c r="T102" s="33">
        <f t="shared" ca="1" si="99"/>
        <v>0</v>
      </c>
      <c r="U102" s="33">
        <f t="shared" ca="1" si="99"/>
        <v>0</v>
      </c>
      <c r="V102" s="33">
        <f t="shared" ca="1" si="99"/>
        <v>0</v>
      </c>
      <c r="W102" s="33">
        <f t="shared" ca="1" si="99"/>
        <v>0</v>
      </c>
      <c r="X102" s="33">
        <f t="shared" ca="1" si="99"/>
        <v>0</v>
      </c>
      <c r="Y102" s="33">
        <f t="shared" ca="1" si="99"/>
        <v>0</v>
      </c>
      <c r="Z102" s="33">
        <f t="shared" ca="1" si="99"/>
        <v>0</v>
      </c>
      <c r="AA102" s="33">
        <f t="shared" ca="1" si="99"/>
        <v>0</v>
      </c>
      <c r="AB102" s="33">
        <f t="shared" ca="1" si="99"/>
        <v>0</v>
      </c>
      <c r="AC102" s="33">
        <f t="shared" ca="1" si="99"/>
        <v>0</v>
      </c>
      <c r="AD102" s="33">
        <f t="shared" ca="1" si="99"/>
        <v>0</v>
      </c>
      <c r="AE102" s="33">
        <f t="shared" ca="1" si="99"/>
        <v>0</v>
      </c>
    </row>
    <row r="103" spans="2:31">
      <c r="B103" s="37" t="s">
        <v>569</v>
      </c>
      <c r="C103" s="545">
        <f>E67-G67</f>
        <v>0</v>
      </c>
      <c r="D103" s="544">
        <f t="shared" si="96"/>
        <v>0</v>
      </c>
      <c r="E103" s="52"/>
      <c r="F103" s="52"/>
      <c r="G103" s="33">
        <f t="shared" si="97"/>
        <v>0</v>
      </c>
      <c r="H103" s="33">
        <f>G67-H67</f>
        <v>0</v>
      </c>
      <c r="I103" s="33">
        <f>H67-I67</f>
        <v>0</v>
      </c>
      <c r="J103" s="33">
        <f>IF(Rok_n="",0,I67-J67)</f>
        <v>0</v>
      </c>
      <c r="K103" s="33">
        <f ca="1">IF(Założenia!$J$32=12,J67-K67,I67-K67)</f>
        <v>0</v>
      </c>
      <c r="L103" s="33">
        <f t="shared" ref="L103:AE103" ca="1" si="100">IF(L$12&lt;=Koniec,K67-L67,0)</f>
        <v>0</v>
      </c>
      <c r="M103" s="33">
        <f t="shared" ca="1" si="100"/>
        <v>0</v>
      </c>
      <c r="N103" s="33">
        <f t="shared" ca="1" si="100"/>
        <v>0</v>
      </c>
      <c r="O103" s="33">
        <f t="shared" ca="1" si="100"/>
        <v>0</v>
      </c>
      <c r="P103" s="33">
        <f t="shared" ca="1" si="100"/>
        <v>0</v>
      </c>
      <c r="Q103" s="33">
        <f t="shared" ca="1" si="100"/>
        <v>0</v>
      </c>
      <c r="R103" s="33">
        <f t="shared" ca="1" si="100"/>
        <v>0</v>
      </c>
      <c r="S103" s="33">
        <f t="shared" ca="1" si="100"/>
        <v>0</v>
      </c>
      <c r="T103" s="33">
        <f t="shared" ca="1" si="100"/>
        <v>0</v>
      </c>
      <c r="U103" s="33">
        <f t="shared" ca="1" si="100"/>
        <v>0</v>
      </c>
      <c r="V103" s="33">
        <f t="shared" ca="1" si="100"/>
        <v>0</v>
      </c>
      <c r="W103" s="33">
        <f t="shared" ca="1" si="100"/>
        <v>0</v>
      </c>
      <c r="X103" s="33">
        <f t="shared" ca="1" si="100"/>
        <v>0</v>
      </c>
      <c r="Y103" s="33">
        <f t="shared" ca="1" si="100"/>
        <v>0</v>
      </c>
      <c r="Z103" s="33">
        <f t="shared" ca="1" si="100"/>
        <v>0</v>
      </c>
      <c r="AA103" s="33">
        <f t="shared" ca="1" si="100"/>
        <v>0</v>
      </c>
      <c r="AB103" s="33">
        <f t="shared" ca="1" si="100"/>
        <v>0</v>
      </c>
      <c r="AC103" s="33">
        <f t="shared" ca="1" si="100"/>
        <v>0</v>
      </c>
      <c r="AD103" s="33">
        <f t="shared" ca="1" si="100"/>
        <v>0</v>
      </c>
      <c r="AE103" s="33">
        <f t="shared" ca="1" si="100"/>
        <v>0</v>
      </c>
    </row>
    <row r="104" spans="2:31">
      <c r="B104" s="37" t="s">
        <v>570</v>
      </c>
      <c r="C104" s="545">
        <f>(G87-E87)-(G89-E89)</f>
        <v>0</v>
      </c>
      <c r="D104" s="544">
        <f t="shared" si="96"/>
        <v>0</v>
      </c>
      <c r="E104" s="52"/>
      <c r="F104" s="52"/>
      <c r="G104" s="33">
        <f t="shared" si="97"/>
        <v>0</v>
      </c>
      <c r="H104" s="33">
        <f>(H87-G87)-(H89-G89)</f>
        <v>0</v>
      </c>
      <c r="I104" s="33">
        <f>(I87-H87)-(I89-H89)</f>
        <v>0</v>
      </c>
      <c r="J104" s="33">
        <f>IF(Rok_n="",0,(J87-I87)-(J89-I89))</f>
        <v>0</v>
      </c>
      <c r="K104" s="33">
        <f ca="1">IF(Założenia!$J$32=12,(K87-J87)-(K89-J89),(K87-I87)-(K89-I89))</f>
        <v>0</v>
      </c>
      <c r="L104" s="33">
        <f t="shared" ref="L104:AE104" ca="1" si="101">IF(L$12&lt;=Koniec,(L87-K87)-(L89-K89),0)</f>
        <v>0</v>
      </c>
      <c r="M104" s="33">
        <f t="shared" ca="1" si="101"/>
        <v>0</v>
      </c>
      <c r="N104" s="33">
        <f t="shared" ca="1" si="101"/>
        <v>0</v>
      </c>
      <c r="O104" s="33">
        <f t="shared" ca="1" si="101"/>
        <v>0</v>
      </c>
      <c r="P104" s="33">
        <f t="shared" ca="1" si="101"/>
        <v>0</v>
      </c>
      <c r="Q104" s="33">
        <f t="shared" ca="1" si="101"/>
        <v>0</v>
      </c>
      <c r="R104" s="33">
        <f t="shared" ca="1" si="101"/>
        <v>0</v>
      </c>
      <c r="S104" s="33">
        <f t="shared" ca="1" si="101"/>
        <v>0</v>
      </c>
      <c r="T104" s="33">
        <f t="shared" ca="1" si="101"/>
        <v>0</v>
      </c>
      <c r="U104" s="33">
        <f t="shared" ca="1" si="101"/>
        <v>0</v>
      </c>
      <c r="V104" s="33">
        <f t="shared" ca="1" si="101"/>
        <v>0</v>
      </c>
      <c r="W104" s="33">
        <f t="shared" ca="1" si="101"/>
        <v>0</v>
      </c>
      <c r="X104" s="33">
        <f t="shared" ca="1" si="101"/>
        <v>0</v>
      </c>
      <c r="Y104" s="33">
        <f t="shared" ca="1" si="101"/>
        <v>0</v>
      </c>
      <c r="Z104" s="33">
        <f t="shared" ca="1" si="101"/>
        <v>0</v>
      </c>
      <c r="AA104" s="33">
        <f t="shared" ca="1" si="101"/>
        <v>0</v>
      </c>
      <c r="AB104" s="33">
        <f t="shared" ca="1" si="101"/>
        <v>0</v>
      </c>
      <c r="AC104" s="33">
        <f t="shared" ca="1" si="101"/>
        <v>0</v>
      </c>
      <c r="AD104" s="33">
        <f t="shared" ca="1" si="101"/>
        <v>0</v>
      </c>
      <c r="AE104" s="33">
        <f t="shared" ca="1" si="101"/>
        <v>0</v>
      </c>
    </row>
    <row r="105" spans="2:31">
      <c r="B105" s="37" t="s">
        <v>571</v>
      </c>
      <c r="C105" s="545">
        <f>(E64-G64)+(E72-G72)+(G91-E91)-G117</f>
        <v>0</v>
      </c>
      <c r="D105" s="544">
        <f t="shared" si="96"/>
        <v>0</v>
      </c>
      <c r="E105" s="52"/>
      <c r="F105" s="52"/>
      <c r="G105" s="33">
        <f t="shared" si="97"/>
        <v>0</v>
      </c>
      <c r="H105" s="33">
        <f>(G64-H64)+(G72-H72)+(H91-G91)-H117</f>
        <v>0</v>
      </c>
      <c r="I105" s="33">
        <f>(H64-I64)+(H72-I72)+(I91-H91)-I117</f>
        <v>0</v>
      </c>
      <c r="J105" s="33">
        <f>IF(Rok_n="",0,(I64-J64)+(I72-J72)+(J91-I91)-J117)</f>
        <v>0</v>
      </c>
      <c r="K105" s="33">
        <f>IF(Założenia!$J$32=12,(J64-K64)+(J72-K72)+(K91-J91)-K117,(I64-K64)+(I72-K72)+(K91-I91)-K117)</f>
        <v>0</v>
      </c>
      <c r="L105" s="33">
        <f t="shared" ref="L105:AE105" si="102">IF(L$12&lt;=Koniec,(K64-L64)+(K72-L72)+(L91-K91)-L117,0)</f>
        <v>0</v>
      </c>
      <c r="M105" s="33">
        <f t="shared" si="102"/>
        <v>0</v>
      </c>
      <c r="N105" s="33">
        <f t="shared" si="102"/>
        <v>0</v>
      </c>
      <c r="O105" s="33">
        <f t="shared" si="102"/>
        <v>0</v>
      </c>
      <c r="P105" s="33">
        <f t="shared" si="102"/>
        <v>0</v>
      </c>
      <c r="Q105" s="33">
        <f t="shared" si="102"/>
        <v>0</v>
      </c>
      <c r="R105" s="33">
        <f t="shared" si="102"/>
        <v>0</v>
      </c>
      <c r="S105" s="33">
        <f t="shared" si="102"/>
        <v>0</v>
      </c>
      <c r="T105" s="33">
        <f t="shared" si="102"/>
        <v>0</v>
      </c>
      <c r="U105" s="33">
        <f t="shared" si="102"/>
        <v>0</v>
      </c>
      <c r="V105" s="33">
        <f t="shared" si="102"/>
        <v>0</v>
      </c>
      <c r="W105" s="33">
        <f t="shared" si="102"/>
        <v>0</v>
      </c>
      <c r="X105" s="33">
        <f t="shared" si="102"/>
        <v>0</v>
      </c>
      <c r="Y105" s="33">
        <f t="shared" si="102"/>
        <v>0</v>
      </c>
      <c r="Z105" s="33">
        <f t="shared" si="102"/>
        <v>0</v>
      </c>
      <c r="AA105" s="33">
        <f t="shared" si="102"/>
        <v>0</v>
      </c>
      <c r="AB105" s="33">
        <f t="shared" si="102"/>
        <v>0</v>
      </c>
      <c r="AC105" s="33">
        <f t="shared" si="102"/>
        <v>0</v>
      </c>
      <c r="AD105" s="33">
        <f t="shared" si="102"/>
        <v>0</v>
      </c>
      <c r="AE105" s="33">
        <f t="shared" si="102"/>
        <v>0</v>
      </c>
    </row>
    <row r="106" spans="2:31">
      <c r="B106" s="37" t="s">
        <v>572</v>
      </c>
      <c r="C106" s="546">
        <v>0</v>
      </c>
      <c r="D106" s="544">
        <f t="shared" si="96"/>
        <v>0</v>
      </c>
      <c r="E106" s="52"/>
      <c r="F106" s="52"/>
      <c r="G106" s="33">
        <f t="shared" si="97"/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3">
        <f>0</f>
        <v>0</v>
      </c>
      <c r="P106" s="33">
        <f>0</f>
        <v>0</v>
      </c>
      <c r="Q106" s="33">
        <f>0</f>
        <v>0</v>
      </c>
      <c r="R106" s="33">
        <f>0</f>
        <v>0</v>
      </c>
      <c r="S106" s="33">
        <f>0</f>
        <v>0</v>
      </c>
      <c r="T106" s="33">
        <f>0</f>
        <v>0</v>
      </c>
      <c r="U106" s="33">
        <f>0</f>
        <v>0</v>
      </c>
      <c r="V106" s="33">
        <f>0</f>
        <v>0</v>
      </c>
      <c r="W106" s="33">
        <f>0</f>
        <v>0</v>
      </c>
      <c r="X106" s="33">
        <f>0</f>
        <v>0</v>
      </c>
      <c r="Y106" s="33">
        <f>0</f>
        <v>0</v>
      </c>
      <c r="Z106" s="33">
        <f>0</f>
        <v>0</v>
      </c>
      <c r="AA106" s="33">
        <f>0</f>
        <v>0</v>
      </c>
      <c r="AB106" s="33">
        <f>0</f>
        <v>0</v>
      </c>
      <c r="AC106" s="33">
        <f>0</f>
        <v>0</v>
      </c>
      <c r="AD106" s="33">
        <f>0</f>
        <v>0</v>
      </c>
      <c r="AE106" s="33">
        <f>0</f>
        <v>0</v>
      </c>
    </row>
    <row r="107" spans="2:31">
      <c r="C107" s="547"/>
      <c r="D107" s="547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2:31">
      <c r="B108" s="95" t="s">
        <v>573</v>
      </c>
      <c r="C108" s="541">
        <f>ROUND(SUM(C109:C110),0)</f>
        <v>0</v>
      </c>
      <c r="D108" s="541">
        <f>ROUND(SUM(D109:D110),0)</f>
        <v>0</v>
      </c>
      <c r="E108" s="96"/>
      <c r="F108" s="96"/>
      <c r="G108" s="97">
        <f>ROUND(SUM(G109:G110),0)</f>
        <v>0</v>
      </c>
      <c r="H108" s="97">
        <f>ROUND(SUM(H109:H110),0)</f>
        <v>0</v>
      </c>
      <c r="I108" s="97">
        <f>ROUND(SUM(I109:I110),0)</f>
        <v>0</v>
      </c>
      <c r="J108" s="97">
        <f>ROUND(SUM(J109:J110),0)</f>
        <v>0</v>
      </c>
      <c r="K108" s="97">
        <f ca="1">ROUND(SUM(K109:K110),0)</f>
        <v>0</v>
      </c>
      <c r="L108" s="97">
        <f t="shared" ref="L108:X108" ca="1" si="103">IF(L$12&lt;=Koniec,ROUND(SUM(L109:L110),0),0)</f>
        <v>0</v>
      </c>
      <c r="M108" s="97">
        <f t="shared" ca="1" si="103"/>
        <v>0</v>
      </c>
      <c r="N108" s="97">
        <f t="shared" ca="1" si="103"/>
        <v>0</v>
      </c>
      <c r="O108" s="97">
        <f t="shared" ca="1" si="103"/>
        <v>0</v>
      </c>
      <c r="P108" s="97">
        <f t="shared" ca="1" si="103"/>
        <v>0</v>
      </c>
      <c r="Q108" s="97">
        <f t="shared" ca="1" si="103"/>
        <v>0</v>
      </c>
      <c r="R108" s="97">
        <f t="shared" ca="1" si="103"/>
        <v>0</v>
      </c>
      <c r="S108" s="97">
        <f t="shared" ca="1" si="103"/>
        <v>0</v>
      </c>
      <c r="T108" s="97">
        <f t="shared" ca="1" si="103"/>
        <v>0</v>
      </c>
      <c r="U108" s="97">
        <f t="shared" ca="1" si="103"/>
        <v>0</v>
      </c>
      <c r="V108" s="97">
        <f t="shared" ca="1" si="103"/>
        <v>0</v>
      </c>
      <c r="W108" s="97">
        <f t="shared" ca="1" si="103"/>
        <v>0</v>
      </c>
      <c r="X108" s="97">
        <f t="shared" ca="1" si="103"/>
        <v>0</v>
      </c>
      <c r="Y108" s="97">
        <f t="shared" ref="Y108:AA108" ca="1" si="104">IF(Y$12&lt;=Koniec,ROUND(SUM(Y109:Y110),0),0)</f>
        <v>0</v>
      </c>
      <c r="Z108" s="97">
        <f t="shared" ca="1" si="104"/>
        <v>0</v>
      </c>
      <c r="AA108" s="97">
        <f t="shared" ca="1" si="104"/>
        <v>0</v>
      </c>
      <c r="AB108" s="97">
        <f t="shared" ref="AB108:AE108" ca="1" si="105">IF(AB$12&lt;=Koniec,ROUND(SUM(AB109:AB110),0),0)</f>
        <v>0</v>
      </c>
      <c r="AC108" s="97">
        <f t="shared" ca="1" si="105"/>
        <v>0</v>
      </c>
      <c r="AD108" s="97">
        <f t="shared" ca="1" si="105"/>
        <v>0</v>
      </c>
      <c r="AE108" s="97">
        <f t="shared" ca="1" si="105"/>
        <v>0</v>
      </c>
    </row>
    <row r="109" spans="2:31">
      <c r="B109" s="93" t="s">
        <v>574</v>
      </c>
      <c r="C109" s="544">
        <f>(E48+E53)-(G48+G53)-G21</f>
        <v>0</v>
      </c>
      <c r="D109" s="544">
        <f>C109</f>
        <v>0</v>
      </c>
      <c r="E109" s="19"/>
      <c r="F109" s="19"/>
      <c r="G109" s="94">
        <f>IF($C$120="ok",C109,D109)</f>
        <v>0</v>
      </c>
      <c r="H109" s="94">
        <f>(G48+G53)-(H48+H53)-H21</f>
        <v>0</v>
      </c>
      <c r="I109" s="94">
        <f>(H48+H53)-(I48+I53)-I21</f>
        <v>0</v>
      </c>
      <c r="J109" s="94">
        <f>IF(Rok_n="",0,(I48+I53)-(J48+J53)-J21)</f>
        <v>0</v>
      </c>
      <c r="K109" s="94">
        <f ca="1">IF(Założenia!$J$32=12,(J48+J53)-(K48+K53)-K21,(I48+I53)-(K48+K53)-K21)</f>
        <v>0</v>
      </c>
      <c r="L109" s="94">
        <f ca="1">(K48+K53)-(L48+L53)-L21</f>
        <v>0</v>
      </c>
      <c r="M109" s="94">
        <f t="shared" ref="M109:AE109" ca="1" si="106">IF(M$12&lt;=Koniec,(L48+L53)-(M48+M53)-M21,0)</f>
        <v>0</v>
      </c>
      <c r="N109" s="94">
        <f t="shared" ca="1" si="106"/>
        <v>0</v>
      </c>
      <c r="O109" s="94">
        <f t="shared" ca="1" si="106"/>
        <v>0</v>
      </c>
      <c r="P109" s="94">
        <f t="shared" ca="1" si="106"/>
        <v>0</v>
      </c>
      <c r="Q109" s="94">
        <f t="shared" ca="1" si="106"/>
        <v>0</v>
      </c>
      <c r="R109" s="94">
        <f t="shared" ca="1" si="106"/>
        <v>0</v>
      </c>
      <c r="S109" s="94">
        <f t="shared" ca="1" si="106"/>
        <v>0</v>
      </c>
      <c r="T109" s="94">
        <f t="shared" ca="1" si="106"/>
        <v>0</v>
      </c>
      <c r="U109" s="94">
        <f t="shared" ca="1" si="106"/>
        <v>0</v>
      </c>
      <c r="V109" s="94">
        <f t="shared" ca="1" si="106"/>
        <v>0</v>
      </c>
      <c r="W109" s="94">
        <f t="shared" ca="1" si="106"/>
        <v>0</v>
      </c>
      <c r="X109" s="94">
        <f t="shared" ca="1" si="106"/>
        <v>0</v>
      </c>
      <c r="Y109" s="94">
        <f t="shared" ca="1" si="106"/>
        <v>0</v>
      </c>
      <c r="Z109" s="94">
        <f t="shared" ca="1" si="106"/>
        <v>0</v>
      </c>
      <c r="AA109" s="94">
        <f t="shared" ca="1" si="106"/>
        <v>0</v>
      </c>
      <c r="AB109" s="94">
        <f t="shared" ca="1" si="106"/>
        <v>0</v>
      </c>
      <c r="AC109" s="94">
        <f t="shared" ca="1" si="106"/>
        <v>0</v>
      </c>
      <c r="AD109" s="94">
        <f t="shared" ca="1" si="106"/>
        <v>0</v>
      </c>
      <c r="AE109" s="94">
        <f t="shared" ca="1" si="106"/>
        <v>0</v>
      </c>
    </row>
    <row r="110" spans="2:31">
      <c r="B110" s="37" t="s">
        <v>575</v>
      </c>
      <c r="C110" s="545">
        <f>(E62+E63)-(G62+G63)</f>
        <v>0</v>
      </c>
      <c r="D110" s="544">
        <f>C110</f>
        <v>0</v>
      </c>
      <c r="E110" s="52"/>
      <c r="F110" s="52"/>
      <c r="G110" s="33">
        <f>IF($C$120="ok",C110,D110)</f>
        <v>0</v>
      </c>
      <c r="H110" s="33">
        <f>(G62+G63)-(H62+H63)</f>
        <v>0</v>
      </c>
      <c r="I110" s="33">
        <f>(H62+H63)-(I62+I63)</f>
        <v>0</v>
      </c>
      <c r="J110" s="33">
        <f>IF(Rok_n="",0,(I62+I63)-(J62+J63))</f>
        <v>0</v>
      </c>
      <c r="K110" s="33">
        <f>IF(Założenia!$J$32=12,(J62+J63)-(K62+K63),(I62+I63)-(K62+K63))</f>
        <v>0</v>
      </c>
      <c r="L110" s="33">
        <f>(K62+K63)-(L62+L63)</f>
        <v>0</v>
      </c>
      <c r="M110" s="33">
        <f t="shared" ref="M110:AE110" si="107">IF(M$12&lt;=Koniec,(L62+L63)-(M62+M63),0)</f>
        <v>0</v>
      </c>
      <c r="N110" s="33">
        <f t="shared" si="107"/>
        <v>0</v>
      </c>
      <c r="O110" s="33">
        <f t="shared" si="107"/>
        <v>0</v>
      </c>
      <c r="P110" s="33">
        <f t="shared" si="107"/>
        <v>0</v>
      </c>
      <c r="Q110" s="33">
        <f t="shared" si="107"/>
        <v>0</v>
      </c>
      <c r="R110" s="33">
        <f t="shared" si="107"/>
        <v>0</v>
      </c>
      <c r="S110" s="33">
        <f t="shared" si="107"/>
        <v>0</v>
      </c>
      <c r="T110" s="33">
        <f t="shared" si="107"/>
        <v>0</v>
      </c>
      <c r="U110" s="33">
        <f t="shared" si="107"/>
        <v>0</v>
      </c>
      <c r="V110" s="33">
        <f t="shared" si="107"/>
        <v>0</v>
      </c>
      <c r="W110" s="33">
        <f t="shared" si="107"/>
        <v>0</v>
      </c>
      <c r="X110" s="33">
        <f t="shared" si="107"/>
        <v>0</v>
      </c>
      <c r="Y110" s="33">
        <f t="shared" si="107"/>
        <v>0</v>
      </c>
      <c r="Z110" s="33">
        <f t="shared" si="107"/>
        <v>0</v>
      </c>
      <c r="AA110" s="33">
        <f t="shared" si="107"/>
        <v>0</v>
      </c>
      <c r="AB110" s="33">
        <f t="shared" si="107"/>
        <v>0</v>
      </c>
      <c r="AC110" s="33">
        <f t="shared" si="107"/>
        <v>0</v>
      </c>
      <c r="AD110" s="33">
        <f t="shared" si="107"/>
        <v>0</v>
      </c>
      <c r="AE110" s="33">
        <f t="shared" si="107"/>
        <v>0</v>
      </c>
    </row>
    <row r="111" spans="2:31">
      <c r="C111" s="547"/>
      <c r="D111" s="547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2:31">
      <c r="B112" s="95" t="s">
        <v>576</v>
      </c>
      <c r="C112" s="541">
        <f>ROUND(C118+C117+C116+C115+C114+C113,0)</f>
        <v>0</v>
      </c>
      <c r="D112" s="541">
        <f>ROUND(D118+D117+D116+D115+D114+D113,0)</f>
        <v>0</v>
      </c>
      <c r="E112" s="96"/>
      <c r="F112" s="96"/>
      <c r="G112" s="97">
        <f>ROUND(G118+G117+G116+G115+G114+G113,0)</f>
        <v>0</v>
      </c>
      <c r="H112" s="97">
        <f>ROUND(H118+H117+H116+H115+H114+H113,0)</f>
        <v>0</v>
      </c>
      <c r="I112" s="97">
        <f>ROUND(I118+I117+I116+I115+I114+I113,0)</f>
        <v>0</v>
      </c>
      <c r="J112" s="97">
        <f>ROUND(J118+J117+J116+J115+J114+J113,0)</f>
        <v>0</v>
      </c>
      <c r="K112" s="97">
        <f>ROUND(K118+K117+K116+K115+K114+K113+K119,0)</f>
        <v>0</v>
      </c>
      <c r="L112" s="97">
        <f t="shared" ref="L112:X112" si="108">IF(L$12&lt;=Koniec,ROUND(L118+L117+L116+L115+L114+L113+L119,0),0)</f>
        <v>0</v>
      </c>
      <c r="M112" s="97">
        <f t="shared" si="108"/>
        <v>0</v>
      </c>
      <c r="N112" s="97">
        <f t="shared" si="108"/>
        <v>0</v>
      </c>
      <c r="O112" s="97">
        <f t="shared" si="108"/>
        <v>0</v>
      </c>
      <c r="P112" s="97">
        <f t="shared" si="108"/>
        <v>0</v>
      </c>
      <c r="Q112" s="97">
        <f t="shared" si="108"/>
        <v>0</v>
      </c>
      <c r="R112" s="97">
        <f t="shared" si="108"/>
        <v>0</v>
      </c>
      <c r="S112" s="97">
        <f t="shared" si="108"/>
        <v>0</v>
      </c>
      <c r="T112" s="97">
        <f t="shared" si="108"/>
        <v>0</v>
      </c>
      <c r="U112" s="97">
        <f t="shared" si="108"/>
        <v>0</v>
      </c>
      <c r="V112" s="97">
        <f t="shared" si="108"/>
        <v>0</v>
      </c>
      <c r="W112" s="97">
        <f t="shared" si="108"/>
        <v>0</v>
      </c>
      <c r="X112" s="97">
        <f t="shared" si="108"/>
        <v>0</v>
      </c>
      <c r="Y112" s="97">
        <f t="shared" ref="Y112:AA112" si="109">IF(Y$12&lt;=Koniec,ROUND(Y118+Y117+Y116+Y115+Y114+Y113+Y119,0),0)</f>
        <v>0</v>
      </c>
      <c r="Z112" s="97">
        <f t="shared" si="109"/>
        <v>0</v>
      </c>
      <c r="AA112" s="97">
        <f t="shared" si="109"/>
        <v>0</v>
      </c>
      <c r="AB112" s="97">
        <f t="shared" ref="AB112:AE112" si="110">IF(AB$12&lt;=Koniec,ROUND(AB118+AB117+AB116+AB115+AB114+AB113+AB119,0),0)</f>
        <v>0</v>
      </c>
      <c r="AC112" s="97">
        <f t="shared" si="110"/>
        <v>0</v>
      </c>
      <c r="AD112" s="97">
        <f t="shared" si="110"/>
        <v>0</v>
      </c>
      <c r="AE112" s="97">
        <f t="shared" si="110"/>
        <v>0</v>
      </c>
    </row>
    <row r="113" spans="2:31">
      <c r="B113" s="93" t="s">
        <v>577</v>
      </c>
      <c r="C113" s="544">
        <f>(G89-E89)</f>
        <v>0</v>
      </c>
      <c r="D113" s="544">
        <f>C113</f>
        <v>0</v>
      </c>
      <c r="E113" s="19"/>
      <c r="F113" s="19"/>
      <c r="G113" s="94">
        <f t="shared" ref="G113:G118" si="111">IF($C$120="ok",C113,D113)</f>
        <v>0</v>
      </c>
      <c r="H113" s="94">
        <f>(H89-G89)</f>
        <v>0</v>
      </c>
      <c r="I113" s="94">
        <f>(I89-H89)</f>
        <v>0</v>
      </c>
      <c r="J113" s="94">
        <f>IF(Rok_n="",0,(J89-I89))</f>
        <v>0</v>
      </c>
      <c r="K113" s="94">
        <f>IF(Założenia!$J$32=12,(K89-J89),(K89-I89))</f>
        <v>0</v>
      </c>
      <c r="L113" s="94">
        <f>(L89-K89)</f>
        <v>0</v>
      </c>
      <c r="M113" s="94">
        <f t="shared" ref="M113:AE113" si="112">IF(M$12&lt;=Koniec,(M89-L89),0)</f>
        <v>0</v>
      </c>
      <c r="N113" s="94">
        <f t="shared" si="112"/>
        <v>0</v>
      </c>
      <c r="O113" s="94">
        <f t="shared" si="112"/>
        <v>0</v>
      </c>
      <c r="P113" s="94">
        <f t="shared" si="112"/>
        <v>0</v>
      </c>
      <c r="Q113" s="94">
        <f t="shared" si="112"/>
        <v>0</v>
      </c>
      <c r="R113" s="94">
        <f t="shared" si="112"/>
        <v>0</v>
      </c>
      <c r="S113" s="94">
        <f t="shared" si="112"/>
        <v>0</v>
      </c>
      <c r="T113" s="94">
        <f t="shared" si="112"/>
        <v>0</v>
      </c>
      <c r="U113" s="94">
        <f t="shared" si="112"/>
        <v>0</v>
      </c>
      <c r="V113" s="94">
        <f t="shared" si="112"/>
        <v>0</v>
      </c>
      <c r="W113" s="94">
        <f t="shared" si="112"/>
        <v>0</v>
      </c>
      <c r="X113" s="94">
        <f t="shared" si="112"/>
        <v>0</v>
      </c>
      <c r="Y113" s="94">
        <f t="shared" si="112"/>
        <v>0</v>
      </c>
      <c r="Z113" s="94">
        <f t="shared" si="112"/>
        <v>0</v>
      </c>
      <c r="AA113" s="94">
        <f t="shared" si="112"/>
        <v>0</v>
      </c>
      <c r="AB113" s="94">
        <f t="shared" si="112"/>
        <v>0</v>
      </c>
      <c r="AC113" s="94">
        <f t="shared" si="112"/>
        <v>0</v>
      </c>
      <c r="AD113" s="94">
        <f t="shared" si="112"/>
        <v>0</v>
      </c>
      <c r="AE113" s="94">
        <f t="shared" si="112"/>
        <v>0</v>
      </c>
    </row>
    <row r="114" spans="2:31">
      <c r="B114" s="37" t="s">
        <v>578</v>
      </c>
      <c r="C114" s="545">
        <f>G85</f>
        <v>0</v>
      </c>
      <c r="D114" s="545">
        <f>C114</f>
        <v>0</v>
      </c>
      <c r="E114" s="52"/>
      <c r="F114" s="52"/>
      <c r="G114" s="33">
        <f t="shared" si="111"/>
        <v>0</v>
      </c>
      <c r="H114" s="33">
        <f>H85-G85</f>
        <v>0</v>
      </c>
      <c r="I114" s="33">
        <f>I85-H85</f>
        <v>0</v>
      </c>
      <c r="J114" s="33">
        <f>IF(Rok_n="",0,J85-I85)</f>
        <v>0</v>
      </c>
      <c r="K114" s="94">
        <f>IF(Założenia!$J$32=12,K85-J85,K85-I85)</f>
        <v>0</v>
      </c>
      <c r="L114" s="33">
        <f>L85-K85</f>
        <v>0</v>
      </c>
      <c r="M114" s="33">
        <f t="shared" ref="M114:AE114" si="113">IF(M$12&lt;=Koniec,M85-L85,0)</f>
        <v>0</v>
      </c>
      <c r="N114" s="33">
        <f t="shared" si="113"/>
        <v>0</v>
      </c>
      <c r="O114" s="33">
        <f t="shared" si="113"/>
        <v>0</v>
      </c>
      <c r="P114" s="33">
        <f t="shared" si="113"/>
        <v>0</v>
      </c>
      <c r="Q114" s="33">
        <f t="shared" si="113"/>
        <v>0</v>
      </c>
      <c r="R114" s="33">
        <f t="shared" si="113"/>
        <v>0</v>
      </c>
      <c r="S114" s="33">
        <f t="shared" si="113"/>
        <v>0</v>
      </c>
      <c r="T114" s="33">
        <f t="shared" si="113"/>
        <v>0</v>
      </c>
      <c r="U114" s="33">
        <f t="shared" si="113"/>
        <v>0</v>
      </c>
      <c r="V114" s="33">
        <f t="shared" si="113"/>
        <v>0</v>
      </c>
      <c r="W114" s="33">
        <f t="shared" si="113"/>
        <v>0</v>
      </c>
      <c r="X114" s="33">
        <f t="shared" si="113"/>
        <v>0</v>
      </c>
      <c r="Y114" s="33">
        <f t="shared" si="113"/>
        <v>0</v>
      </c>
      <c r="Z114" s="33">
        <f t="shared" si="113"/>
        <v>0</v>
      </c>
      <c r="AA114" s="33">
        <f t="shared" si="113"/>
        <v>0</v>
      </c>
      <c r="AB114" s="33">
        <f t="shared" si="113"/>
        <v>0</v>
      </c>
      <c r="AC114" s="33">
        <f t="shared" si="113"/>
        <v>0</v>
      </c>
      <c r="AD114" s="33">
        <f t="shared" si="113"/>
        <v>0</v>
      </c>
      <c r="AE114" s="33">
        <f t="shared" si="113"/>
        <v>0</v>
      </c>
    </row>
    <row r="115" spans="2:31">
      <c r="B115" s="37" t="s">
        <v>579</v>
      </c>
      <c r="C115" s="546"/>
      <c r="D115" s="546"/>
      <c r="E115" s="52"/>
      <c r="F115" s="52"/>
      <c r="G115" s="33"/>
      <c r="H115" s="33">
        <f>IF((SUM('Sprawozdania finansowe'!D95:D101,'Sprawozdania finansowe'!D103)-SUM('Sprawozdania finansowe'!C95:C103))&lt;0,(SUM('Sprawozdania finansowe'!D95:D101,'Sprawozdania finansowe'!D103)-SUM('Sprawozdania finansowe'!C95:C103)),0)</f>
        <v>0</v>
      </c>
      <c r="I115" s="33">
        <f>IF((SUM('Sprawozdania finansowe'!E95:E101,'Sprawozdania finansowe'!E103)-SUM('Sprawozdania finansowe'!D95:D103))&lt;0,(SUM('Sprawozdania finansowe'!E95:E101,'Sprawozdania finansowe'!E103)-SUM('Sprawozdania finansowe'!D95:D103)),0)</f>
        <v>0</v>
      </c>
      <c r="J115" s="33">
        <f>IF(Rok_n="",0,IF((SUM('Sprawozdania finansowe'!F95:F101,'Sprawozdania finansowe'!F103)-SUM('Sprawozdania finansowe'!E95:E103))&lt;0,(SUM('Sprawozdania finansowe'!F95:F101,'Sprawozdania finansowe'!F103)-SUM('Sprawozdania finansowe'!E95:E103)),0))</f>
        <v>0</v>
      </c>
      <c r="K115" s="263">
        <f>IF(Rok_n="",-Finansowanie!K22,IF(Założenia!J32=12,-Finansowanie!K22,J115-Finansowanie!K22))</f>
        <v>0</v>
      </c>
      <c r="L115" s="33">
        <f>-Finansowanie!L22</f>
        <v>0</v>
      </c>
      <c r="M115" s="33">
        <f>IF(M$12&lt;=Koniec,-Finansowanie!M22,0)</f>
        <v>0</v>
      </c>
      <c r="N115" s="33">
        <f>IF(N$12&lt;=Koniec,-Finansowanie!N22,0)</f>
        <v>0</v>
      </c>
      <c r="O115" s="33">
        <f>IF(O$12&lt;=Koniec,-Finansowanie!O22,0)</f>
        <v>0</v>
      </c>
      <c r="P115" s="33">
        <f>IF(P$12&lt;=Koniec,-Finansowanie!P22,0)</f>
        <v>0</v>
      </c>
      <c r="Q115" s="33">
        <f>IF(Q$12&lt;=Koniec,-Finansowanie!Q22,0)</f>
        <v>0</v>
      </c>
      <c r="R115" s="33">
        <f>IF(R$12&lt;=Koniec,-Finansowanie!R22,0)</f>
        <v>0</v>
      </c>
      <c r="S115" s="33">
        <f>IF(S$12&lt;=Koniec,-Finansowanie!S22,0)</f>
        <v>0</v>
      </c>
      <c r="T115" s="33">
        <f>IF(T$12&lt;=Koniec,-Finansowanie!T22,0)</f>
        <v>0</v>
      </c>
      <c r="U115" s="33">
        <f>IF(U$12&lt;=Koniec,-Finansowanie!U22,0)</f>
        <v>0</v>
      </c>
      <c r="V115" s="33">
        <f>IF(V$12&lt;=Koniec,-Finansowanie!V22,0)</f>
        <v>0</v>
      </c>
      <c r="W115" s="33">
        <f>IF(W$12&lt;=Koniec,-Finansowanie!W22,0)</f>
        <v>0</v>
      </c>
      <c r="X115" s="33">
        <f>IF(X$12&lt;=Koniec,-Finansowanie!X22,0)</f>
        <v>0</v>
      </c>
      <c r="Y115" s="33">
        <f>IF(Y$12&lt;=Koniec,-Finansowanie!Y22,0)</f>
        <v>0</v>
      </c>
      <c r="Z115" s="33">
        <f>IF(Z$12&lt;=Koniec,-Finansowanie!Z22,0)</f>
        <v>0</v>
      </c>
      <c r="AA115" s="33">
        <f>IF(AA$12&lt;=Koniec,-Finansowanie!AA22,0)</f>
        <v>0</v>
      </c>
      <c r="AB115" s="33">
        <f>IF(AB$12&lt;=Koniec,-Finansowanie!AB22,0)</f>
        <v>0</v>
      </c>
      <c r="AC115" s="33">
        <f>IF(AC$12&lt;=Koniec,-Finansowanie!AC22,0)</f>
        <v>0</v>
      </c>
      <c r="AD115" s="33">
        <f>IF(AD$12&lt;=Koniec,-Finansowanie!AD22,0)</f>
        <v>0</v>
      </c>
      <c r="AE115" s="33">
        <f>IF(AE$12&lt;=Koniec,-Finansowanie!AE22,0)</f>
        <v>0</v>
      </c>
    </row>
    <row r="116" spans="2:31">
      <c r="B116" s="37" t="s">
        <v>580</v>
      </c>
      <c r="C116" s="546">
        <f>IF((SUM('Sprawozdania finansowe'!C95:C101,'Sprawozdania finansowe'!C103)-SUM('Sprawozdania finansowe'!B95:B103))&gt;0,(SUM('Sprawozdania finansowe'!C95:C101,'Sprawozdania finansowe'!C103)-SUM('Sprawozdania finansowe'!B95:B103)),0)</f>
        <v>0</v>
      </c>
      <c r="D116" s="545">
        <f>C116</f>
        <v>0</v>
      </c>
      <c r="E116" s="52"/>
      <c r="F116" s="52"/>
      <c r="G116" s="33">
        <f t="shared" si="111"/>
        <v>0</v>
      </c>
      <c r="H116" s="33">
        <f>IF((SUM('Sprawozdania finansowe'!D95:D101,'Sprawozdania finansowe'!D103)-SUM('Sprawozdania finansowe'!C95:C103))&gt;0,(SUM('Sprawozdania finansowe'!D95:D101,'Sprawozdania finansowe'!D103)-SUM('Sprawozdania finansowe'!C95:C103)),0)</f>
        <v>0</v>
      </c>
      <c r="I116" s="33">
        <f>IF((SUM('Sprawozdania finansowe'!E95:E101,'Sprawozdania finansowe'!E103)-SUM('Sprawozdania finansowe'!D95:D103))&gt;0,(SUM('Sprawozdania finansowe'!E95:E101,'Sprawozdania finansowe'!E103)-SUM('Sprawozdania finansowe'!D95:D103)),0)</f>
        <v>0</v>
      </c>
      <c r="J116" s="33">
        <f>IF(Rok_n="",0,IF(Założenia!J32&lt;=12,IF((SUM('Sprawozdania finansowe'!F95:F101,'Sprawozdania finansowe'!F103)-SUM('Sprawozdania finansowe'!E95:E103))&gt;0,(SUM('Sprawozdania finansowe'!F95:F101,'Sprawozdania finansowe'!F103)-SUM('Sprawozdania finansowe'!E95:E103)),0),0))</f>
        <v>0</v>
      </c>
      <c r="K116" s="33">
        <f>IF(Rok_n="",Finansowanie!K16,IF(Założenia!$J$32=12,Finansowanie!K16,J116+Finansowanie!K16))</f>
        <v>0</v>
      </c>
      <c r="L116" s="33">
        <f>Finansowanie!L16</f>
        <v>0</v>
      </c>
      <c r="M116" s="33">
        <f>IF(M$12&lt;=Koniec,Finansowanie!M16,0)</f>
        <v>0</v>
      </c>
      <c r="N116" s="33">
        <f>IF(N$12&lt;=Koniec,Finansowanie!N16,0)</f>
        <v>0</v>
      </c>
      <c r="O116" s="33">
        <f>IF(O$12&lt;=Koniec,Finansowanie!O16,0)</f>
        <v>0</v>
      </c>
      <c r="P116" s="33">
        <f>IF(P$12&lt;=Koniec,Finansowanie!P16,0)</f>
        <v>0</v>
      </c>
      <c r="Q116" s="33">
        <f>IF(Q$12&lt;=Koniec,Finansowanie!Q16,0)</f>
        <v>0</v>
      </c>
      <c r="R116" s="33">
        <f>IF(R$12&lt;=Koniec,Finansowanie!R16,0)</f>
        <v>0</v>
      </c>
      <c r="S116" s="33">
        <f>IF(S$12&lt;=Koniec,Finansowanie!S16,0)</f>
        <v>0</v>
      </c>
      <c r="T116" s="33">
        <f>IF(T$12&lt;=Koniec,Finansowanie!T16,0)</f>
        <v>0</v>
      </c>
      <c r="U116" s="33">
        <f>IF(U$12&lt;=Koniec,Finansowanie!U16,0)</f>
        <v>0</v>
      </c>
      <c r="V116" s="33">
        <f>IF(V$12&lt;=Koniec,Finansowanie!V16,0)</f>
        <v>0</v>
      </c>
      <c r="W116" s="33">
        <f>IF(W$12&lt;=Koniec,Finansowanie!W16,0)</f>
        <v>0</v>
      </c>
      <c r="X116" s="33">
        <f>IF(X$12&lt;=Koniec,Finansowanie!X16,0)</f>
        <v>0</v>
      </c>
      <c r="Y116" s="33">
        <f>IF(Y$12&lt;=Koniec,Finansowanie!Y16,0)</f>
        <v>0</v>
      </c>
      <c r="Z116" s="33">
        <f>IF(Z$12&lt;=Koniec,Finansowanie!Z16,0)</f>
        <v>0</v>
      </c>
      <c r="AA116" s="33">
        <f>IF(AA$12&lt;=Koniec,Finansowanie!AA16,0)</f>
        <v>0</v>
      </c>
      <c r="AB116" s="33">
        <f>IF(AB$12&lt;=Koniec,Finansowanie!AB16,0)</f>
        <v>0</v>
      </c>
      <c r="AC116" s="33">
        <f>IF(AC$12&lt;=Koniec,Finansowanie!AC16,0)</f>
        <v>0</v>
      </c>
      <c r="AD116" s="33">
        <f>IF(AD$12&lt;=Koniec,Finansowanie!AD16,0)</f>
        <v>0</v>
      </c>
      <c r="AE116" s="33">
        <f>IF(AE$12&lt;=Koniec,Finansowanie!AE16,0)</f>
        <v>0</v>
      </c>
    </row>
    <row r="117" spans="2:31">
      <c r="B117" s="37" t="s">
        <v>581</v>
      </c>
      <c r="C117" s="546"/>
      <c r="D117" s="546"/>
      <c r="E117" s="52"/>
      <c r="F117" s="52"/>
      <c r="G117" s="33"/>
      <c r="H117" s="33"/>
      <c r="I117" s="33"/>
      <c r="J117" s="33"/>
      <c r="K117" s="33">
        <f>'Rozliczenie dotacji'!K33</f>
        <v>0</v>
      </c>
      <c r="L117" s="33">
        <f>IF(L$12&lt;=Koniec,'Rozliczenie dotacji'!L33,0)</f>
        <v>0</v>
      </c>
      <c r="M117" s="33">
        <f>IF(M$12&lt;=Koniec,'Rozliczenie dotacji'!M33,0)</f>
        <v>0</v>
      </c>
      <c r="N117" s="33">
        <f>IF(N$12&lt;=Koniec,'Rozliczenie dotacji'!N33,0)</f>
        <v>0</v>
      </c>
      <c r="O117" s="33">
        <f>IF(O$12&lt;=Koniec,'Rozliczenie dotacji'!O33,0)</f>
        <v>0</v>
      </c>
      <c r="P117" s="33">
        <f>IF(P$12&lt;=Koniec,'Rozliczenie dotacji'!P33,0)</f>
        <v>0</v>
      </c>
      <c r="Q117" s="33">
        <f>IF(Q$12&lt;=Koniec,'Rozliczenie dotacji'!Q33,0)</f>
        <v>0</v>
      </c>
      <c r="R117" s="33">
        <f>IF(R$12&lt;=Koniec,'Rozliczenie dotacji'!R33,0)</f>
        <v>0</v>
      </c>
      <c r="S117" s="33">
        <f>IF(S$12&lt;=Koniec,'Rozliczenie dotacji'!S33,0)</f>
        <v>0</v>
      </c>
      <c r="T117" s="33">
        <f>IF(T$12&lt;=Koniec,'Rozliczenie dotacji'!T33,0)</f>
        <v>0</v>
      </c>
      <c r="U117" s="33">
        <f>IF(U$12&lt;=Koniec,'Rozliczenie dotacji'!U33,0)</f>
        <v>0</v>
      </c>
      <c r="V117" s="33">
        <f>IF(V$12&lt;=Koniec,'Rozliczenie dotacji'!V33,0)</f>
        <v>0</v>
      </c>
      <c r="W117" s="33">
        <f>IF(W$12&lt;=Koniec,'Rozliczenie dotacji'!W33,0)</f>
        <v>0</v>
      </c>
      <c r="X117" s="33">
        <f>IF(X$12&lt;=Koniec,'Rozliczenie dotacji'!X33,0)</f>
        <v>0</v>
      </c>
      <c r="Y117" s="33">
        <f>IF(Y$12&lt;=Koniec,'Rozliczenie dotacji'!Y33,0)</f>
        <v>0</v>
      </c>
      <c r="Z117" s="33">
        <f>IF(Z$12&lt;=Koniec,'Rozliczenie dotacji'!Z33,0)</f>
        <v>0</v>
      </c>
      <c r="AA117" s="33">
        <f>IF(AA$12&lt;=Koniec,'Rozliczenie dotacji'!AA33,0)</f>
        <v>0</v>
      </c>
      <c r="AB117" s="33">
        <f>IF(AB$12&lt;=Koniec,'Rozliczenie dotacji'!AB33,0)</f>
        <v>0</v>
      </c>
      <c r="AC117" s="33">
        <f>IF(AC$12&lt;=Koniec,'Rozliczenie dotacji'!AC33,0)</f>
        <v>0</v>
      </c>
      <c r="AD117" s="33">
        <f>IF(AD$12&lt;=Koniec,'Rozliczenie dotacji'!AD33,0)</f>
        <v>0</v>
      </c>
      <c r="AE117" s="33">
        <f>IF(AE$12&lt;=Koniec,'Rozliczenie dotacji'!AE33,0)</f>
        <v>0</v>
      </c>
    </row>
    <row r="118" spans="2:31">
      <c r="B118" s="37" t="s">
        <v>582</v>
      </c>
      <c r="C118" s="545">
        <f>(G83-E83)+(G84-E84)-(G85-E85)</f>
        <v>0</v>
      </c>
      <c r="D118" s="548">
        <f>C118-C124</f>
        <v>0</v>
      </c>
      <c r="E118" s="52"/>
      <c r="F118" s="52"/>
      <c r="G118" s="33">
        <f t="shared" si="111"/>
        <v>0</v>
      </c>
      <c r="H118" s="33">
        <f>(H83-G83)+(H84-G84)-(H85-G85)</f>
        <v>0</v>
      </c>
      <c r="I118" s="33">
        <f>(I83-H83)+(I84-H84)-(I85-H85)</f>
        <v>0</v>
      </c>
      <c r="J118" s="33">
        <f>IF(Rok_n="",0,(J83-I83)+(J84-I84)-(J85-I85))</f>
        <v>0</v>
      </c>
      <c r="K118" s="33">
        <f>IF(Założenia!$J$32=12,(K83-J83)+(K84-J84)-(K85-J85),(K83-I83)+(K84-I84)-(K85-I85))</f>
        <v>0</v>
      </c>
      <c r="L118" s="33">
        <f>(L83-K83)+(L84-K84)-(L85-K85)</f>
        <v>0</v>
      </c>
      <c r="M118" s="33">
        <f t="shared" ref="M118:AE118" si="114">IF(M$12&lt;=Koniec,(M83-L83)+(M84-L84)-(M85-L85),0)</f>
        <v>0</v>
      </c>
      <c r="N118" s="33">
        <f t="shared" si="114"/>
        <v>0</v>
      </c>
      <c r="O118" s="33">
        <f t="shared" si="114"/>
        <v>0</v>
      </c>
      <c r="P118" s="33">
        <f t="shared" si="114"/>
        <v>0</v>
      </c>
      <c r="Q118" s="33">
        <f t="shared" si="114"/>
        <v>0</v>
      </c>
      <c r="R118" s="33">
        <f t="shared" si="114"/>
        <v>0</v>
      </c>
      <c r="S118" s="33">
        <f t="shared" si="114"/>
        <v>0</v>
      </c>
      <c r="T118" s="33">
        <f t="shared" si="114"/>
        <v>0</v>
      </c>
      <c r="U118" s="33">
        <f t="shared" si="114"/>
        <v>0</v>
      </c>
      <c r="V118" s="33">
        <f t="shared" si="114"/>
        <v>0</v>
      </c>
      <c r="W118" s="33">
        <f t="shared" si="114"/>
        <v>0</v>
      </c>
      <c r="X118" s="33">
        <f t="shared" si="114"/>
        <v>0</v>
      </c>
      <c r="Y118" s="33">
        <f t="shared" si="114"/>
        <v>0</v>
      </c>
      <c r="Z118" s="33">
        <f t="shared" si="114"/>
        <v>0</v>
      </c>
      <c r="AA118" s="33">
        <f t="shared" si="114"/>
        <v>0</v>
      </c>
      <c r="AB118" s="33">
        <f t="shared" si="114"/>
        <v>0</v>
      </c>
      <c r="AC118" s="33">
        <f t="shared" si="114"/>
        <v>0</v>
      </c>
      <c r="AD118" s="33">
        <f t="shared" si="114"/>
        <v>0</v>
      </c>
      <c r="AE118" s="33">
        <f t="shared" si="114"/>
        <v>0</v>
      </c>
    </row>
    <row r="119" spans="2:31">
      <c r="B119" s="37" t="s">
        <v>583</v>
      </c>
      <c r="C119" s="549"/>
      <c r="D119" s="549"/>
      <c r="E119" s="252"/>
      <c r="F119" s="252"/>
      <c r="G119" s="33"/>
      <c r="H119" s="33"/>
      <c r="I119" s="33"/>
      <c r="J119" s="33"/>
      <c r="K119" s="33">
        <f>-Finansowanie!K80</f>
        <v>0</v>
      </c>
      <c r="L119" s="33">
        <f>-Finansowanie!L80</f>
        <v>0</v>
      </c>
      <c r="M119" s="33">
        <f>IF(M$12&lt;=Koniec,-Finansowanie!M80,0)</f>
        <v>0</v>
      </c>
      <c r="N119" s="33">
        <f>IF(N$12&lt;=Koniec,-Finansowanie!N80,0)</f>
        <v>0</v>
      </c>
      <c r="O119" s="33">
        <f>IF(O$12&lt;=Koniec,-Finansowanie!O80,0)</f>
        <v>0</v>
      </c>
      <c r="P119" s="33">
        <f>IF(P$12&lt;=Koniec,-Finansowanie!P80,0)</f>
        <v>0</v>
      </c>
      <c r="Q119" s="33">
        <f>IF(Q$12&lt;=Koniec,-Finansowanie!Q80,0)</f>
        <v>0</v>
      </c>
      <c r="R119" s="33">
        <f>IF(R$12&lt;=Koniec,-Finansowanie!R80,0)</f>
        <v>0</v>
      </c>
      <c r="S119" s="33">
        <f>IF(S$12&lt;=Koniec,-Finansowanie!S80,0)</f>
        <v>0</v>
      </c>
      <c r="T119" s="33">
        <f>IF(T$12&lt;=Koniec,-Finansowanie!T80,0)</f>
        <v>0</v>
      </c>
      <c r="U119" s="33">
        <f>IF(U$12&lt;=Koniec,-Finansowanie!U80,0)</f>
        <v>0</v>
      </c>
      <c r="V119" s="33">
        <f>IF(V$12&lt;=Koniec,-Finansowanie!V80,0)</f>
        <v>0</v>
      </c>
      <c r="W119" s="33">
        <f>IF(W$12&lt;=Koniec,-Finansowanie!W80,0)</f>
        <v>0</v>
      </c>
      <c r="X119" s="33">
        <f>IF(X$12&lt;=Koniec,-Finansowanie!X80,0)</f>
        <v>0</v>
      </c>
      <c r="Y119" s="33">
        <f>IF(Y$12&lt;=Koniec,-Finansowanie!Y80,0)</f>
        <v>0</v>
      </c>
      <c r="Z119" s="33">
        <f>IF(Z$12&lt;=Koniec,-Finansowanie!Z80,0)</f>
        <v>0</v>
      </c>
      <c r="AA119" s="33">
        <f>IF(AA$12&lt;=Koniec,-Finansowanie!AA80,0)</f>
        <v>0</v>
      </c>
      <c r="AB119" s="33">
        <f>IF(AB$12&lt;=Koniec,-Finansowanie!AB80,0)</f>
        <v>0</v>
      </c>
      <c r="AC119" s="33">
        <f>IF(AC$12&lt;=Koniec,-Finansowanie!AC80,0)</f>
        <v>0</v>
      </c>
      <c r="AD119" s="33">
        <f>IF(AD$12&lt;=Koniec,-Finansowanie!AD80,0)</f>
        <v>0</v>
      </c>
      <c r="AE119" s="33">
        <f>IF(AE$12&lt;=Koniec,-Finansowanie!AE80,0)</f>
        <v>0</v>
      </c>
    </row>
    <row r="120" spans="2:31">
      <c r="C120" s="540" t="str">
        <f>IF(ROUND(G69,0)&lt;&gt;ROUND(C123,0),"korekta","ok")</f>
        <v>ok</v>
      </c>
      <c r="D120" s="40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2:31">
      <c r="B121" s="98" t="s">
        <v>584</v>
      </c>
      <c r="C121" s="541">
        <f>ROUND(C99+C108+C112,0)</f>
        <v>0</v>
      </c>
      <c r="D121" s="541">
        <f>ROUND(D99+D108+D112,0)</f>
        <v>0</v>
      </c>
      <c r="E121" s="98"/>
      <c r="F121" s="98"/>
      <c r="G121" s="97">
        <f>ROUND(G99+G108+G112,0)</f>
        <v>0</v>
      </c>
      <c r="H121" s="97">
        <f t="shared" ref="H121:K121" si="115">ROUND(H99+H108+H112,0)</f>
        <v>0</v>
      </c>
      <c r="I121" s="97">
        <f t="shared" si="115"/>
        <v>0</v>
      </c>
      <c r="J121" s="97">
        <f t="shared" si="115"/>
        <v>0</v>
      </c>
      <c r="K121" s="97">
        <f t="shared" ca="1" si="115"/>
        <v>0</v>
      </c>
      <c r="L121" s="97">
        <f t="shared" ref="L121:X121" ca="1" si="116">IF(L$12&lt;=Koniec,ROUND(L99+L108+L112,0),0)</f>
        <v>0</v>
      </c>
      <c r="M121" s="97">
        <f t="shared" ca="1" si="116"/>
        <v>0</v>
      </c>
      <c r="N121" s="97">
        <f t="shared" ca="1" si="116"/>
        <v>0</v>
      </c>
      <c r="O121" s="97">
        <f t="shared" ca="1" si="116"/>
        <v>0</v>
      </c>
      <c r="P121" s="97">
        <f t="shared" ca="1" si="116"/>
        <v>0</v>
      </c>
      <c r="Q121" s="97">
        <f t="shared" ca="1" si="116"/>
        <v>0</v>
      </c>
      <c r="R121" s="97">
        <f t="shared" ca="1" si="116"/>
        <v>0</v>
      </c>
      <c r="S121" s="97">
        <f t="shared" ca="1" si="116"/>
        <v>0</v>
      </c>
      <c r="T121" s="97">
        <f t="shared" ca="1" si="116"/>
        <v>0</v>
      </c>
      <c r="U121" s="97">
        <f t="shared" ca="1" si="116"/>
        <v>0</v>
      </c>
      <c r="V121" s="97">
        <f t="shared" ca="1" si="116"/>
        <v>0</v>
      </c>
      <c r="W121" s="97">
        <f t="shared" ca="1" si="116"/>
        <v>0</v>
      </c>
      <c r="X121" s="97">
        <f t="shared" ca="1" si="116"/>
        <v>0</v>
      </c>
      <c r="Y121" s="97">
        <f t="shared" ref="Y121:AA121" ca="1" si="117">IF(Y$12&lt;=Koniec,ROUND(Y99+Y108+Y112,0),0)</f>
        <v>0</v>
      </c>
      <c r="Z121" s="97">
        <f t="shared" ca="1" si="117"/>
        <v>0</v>
      </c>
      <c r="AA121" s="97">
        <f t="shared" ca="1" si="117"/>
        <v>0</v>
      </c>
      <c r="AB121" s="97">
        <f t="shared" ref="AB121:AE121" ca="1" si="118">IF(AB$12&lt;=Koniec,ROUND(AB99+AB108+AB112,0),0)</f>
        <v>0</v>
      </c>
      <c r="AC121" s="97">
        <f t="shared" ca="1" si="118"/>
        <v>0</v>
      </c>
      <c r="AD121" s="97">
        <f t="shared" ca="1" si="118"/>
        <v>0</v>
      </c>
      <c r="AE121" s="97">
        <f t="shared" ca="1" si="118"/>
        <v>0</v>
      </c>
    </row>
    <row r="122" spans="2:31">
      <c r="B122" s="7" t="s">
        <v>585</v>
      </c>
      <c r="C122" s="542"/>
      <c r="D122" s="542"/>
      <c r="E122" s="7"/>
      <c r="F122" s="7"/>
      <c r="G122" s="13"/>
      <c r="H122" s="13">
        <f>G123</f>
        <v>0</v>
      </c>
      <c r="I122" s="13">
        <f t="shared" ref="I122" si="119">H123</f>
        <v>0</v>
      </c>
      <c r="J122" s="13">
        <f>IF(Rok_n="",0,I123)</f>
        <v>0</v>
      </c>
      <c r="K122" s="13">
        <f>IF(Rok_n="",I123,IF(Założenia!$J$32=12,'Ocena kondycji finansowej'!J123,'Ocena kondycji finansowej'!I123))</f>
        <v>0</v>
      </c>
      <c r="L122" s="13">
        <f t="shared" ref="L122:X122" ca="1" si="120">IF(L$12&lt;=Koniec,K123,0)</f>
        <v>0</v>
      </c>
      <c r="M122" s="13">
        <f t="shared" ca="1" si="120"/>
        <v>0</v>
      </c>
      <c r="N122" s="13">
        <f t="shared" ca="1" si="120"/>
        <v>0</v>
      </c>
      <c r="O122" s="13">
        <f t="shared" ca="1" si="120"/>
        <v>0</v>
      </c>
      <c r="P122" s="13">
        <f t="shared" ca="1" si="120"/>
        <v>0</v>
      </c>
      <c r="Q122" s="13">
        <f t="shared" ca="1" si="120"/>
        <v>0</v>
      </c>
      <c r="R122" s="13">
        <f t="shared" ca="1" si="120"/>
        <v>0</v>
      </c>
      <c r="S122" s="13">
        <f t="shared" ca="1" si="120"/>
        <v>0</v>
      </c>
      <c r="T122" s="13">
        <f t="shared" ca="1" si="120"/>
        <v>0</v>
      </c>
      <c r="U122" s="13">
        <f t="shared" ca="1" si="120"/>
        <v>0</v>
      </c>
      <c r="V122" s="13">
        <f t="shared" ca="1" si="120"/>
        <v>0</v>
      </c>
      <c r="W122" s="13">
        <f t="shared" ca="1" si="120"/>
        <v>0</v>
      </c>
      <c r="X122" s="13">
        <f t="shared" ca="1" si="120"/>
        <v>0</v>
      </c>
      <c r="Y122" s="13">
        <f t="shared" ref="Y122" ca="1" si="121">IF(Y$12&lt;=Koniec,X123,0)</f>
        <v>0</v>
      </c>
      <c r="Z122" s="13">
        <f t="shared" ref="Z122" ca="1" si="122">IF(Z$12&lt;=Koniec,Y123,0)</f>
        <v>0</v>
      </c>
      <c r="AA122" s="13">
        <f t="shared" ref="AA122" ca="1" si="123">IF(AA$12&lt;=Koniec,Z123,0)</f>
        <v>0</v>
      </c>
      <c r="AB122" s="13">
        <f t="shared" ref="AB122" ca="1" si="124">IF(AB$12&lt;=Koniec,AA123,0)</f>
        <v>0</v>
      </c>
      <c r="AC122" s="13">
        <f t="shared" ref="AC122" ca="1" si="125">IF(AC$12&lt;=Koniec,AB123,0)</f>
        <v>0</v>
      </c>
      <c r="AD122" s="13">
        <f t="shared" ref="AD122" ca="1" si="126">IF(AD$12&lt;=Koniec,AC123,0)</f>
        <v>0</v>
      </c>
      <c r="AE122" s="13">
        <f t="shared" ref="AE122" ca="1" si="127">IF(AE$12&lt;=Koniec,AD123,0)</f>
        <v>0</v>
      </c>
    </row>
    <row r="123" spans="2:31">
      <c r="B123" s="98" t="s">
        <v>586</v>
      </c>
      <c r="C123" s="541">
        <f>ROUND(C121+C122,0)</f>
        <v>0</v>
      </c>
      <c r="D123" s="541">
        <f>ROUND(D121+D122,0)</f>
        <v>0</v>
      </c>
      <c r="E123" s="98"/>
      <c r="F123" s="98"/>
      <c r="G123" s="97">
        <f>ROUND(G121+G122,0)</f>
        <v>0</v>
      </c>
      <c r="H123" s="97">
        <f t="shared" ref="H123:K123" si="128">ROUND(H121+H122,0)</f>
        <v>0</v>
      </c>
      <c r="I123" s="97">
        <f t="shared" si="128"/>
        <v>0</v>
      </c>
      <c r="J123" s="97">
        <f t="shared" si="128"/>
        <v>0</v>
      </c>
      <c r="K123" s="97">
        <f t="shared" ca="1" si="128"/>
        <v>0</v>
      </c>
      <c r="L123" s="97">
        <f t="shared" ref="L123:X123" ca="1" si="129">IF(L$12&lt;=Koniec,ROUND(L121+L122,0),0)</f>
        <v>0</v>
      </c>
      <c r="M123" s="97">
        <f t="shared" ca="1" si="129"/>
        <v>0</v>
      </c>
      <c r="N123" s="97">
        <f t="shared" ca="1" si="129"/>
        <v>0</v>
      </c>
      <c r="O123" s="97">
        <f t="shared" ca="1" si="129"/>
        <v>0</v>
      </c>
      <c r="P123" s="97">
        <f t="shared" ca="1" si="129"/>
        <v>0</v>
      </c>
      <c r="Q123" s="97">
        <f t="shared" ca="1" si="129"/>
        <v>0</v>
      </c>
      <c r="R123" s="97">
        <f t="shared" ca="1" si="129"/>
        <v>0</v>
      </c>
      <c r="S123" s="97">
        <f t="shared" ca="1" si="129"/>
        <v>0</v>
      </c>
      <c r="T123" s="97">
        <f t="shared" ca="1" si="129"/>
        <v>0</v>
      </c>
      <c r="U123" s="97">
        <f t="shared" ca="1" si="129"/>
        <v>0</v>
      </c>
      <c r="V123" s="97">
        <f t="shared" ca="1" si="129"/>
        <v>0</v>
      </c>
      <c r="W123" s="97">
        <f t="shared" ca="1" si="129"/>
        <v>0</v>
      </c>
      <c r="X123" s="97">
        <f t="shared" ca="1" si="129"/>
        <v>0</v>
      </c>
      <c r="Y123" s="97">
        <f t="shared" ref="Y123:AA123" ca="1" si="130">IF(Y$12&lt;=Koniec,ROUND(Y121+Y122,0),0)</f>
        <v>0</v>
      </c>
      <c r="Z123" s="97">
        <f t="shared" ca="1" si="130"/>
        <v>0</v>
      </c>
      <c r="AA123" s="97">
        <f t="shared" ca="1" si="130"/>
        <v>0</v>
      </c>
      <c r="AB123" s="97">
        <f t="shared" ref="AB123:AE123" ca="1" si="131">IF(AB$12&lt;=Koniec,ROUND(AB121+AB122,0),0)</f>
        <v>0</v>
      </c>
      <c r="AC123" s="97">
        <f t="shared" ca="1" si="131"/>
        <v>0</v>
      </c>
      <c r="AD123" s="97">
        <f t="shared" ca="1" si="131"/>
        <v>0</v>
      </c>
      <c r="AE123" s="97">
        <f t="shared" ca="1" si="131"/>
        <v>0</v>
      </c>
    </row>
    <row r="124" spans="2:31">
      <c r="C124" s="543">
        <f>C123-G69</f>
        <v>0</v>
      </c>
      <c r="D124" s="543">
        <f>D123-G69</f>
        <v>0</v>
      </c>
      <c r="G124" s="108" t="b">
        <f t="shared" ref="G124:AE124" si="132">G123=G69</f>
        <v>1</v>
      </c>
      <c r="H124" s="108" t="b">
        <f t="shared" si="132"/>
        <v>1</v>
      </c>
      <c r="I124" s="108" t="b">
        <f t="shared" si="132"/>
        <v>1</v>
      </c>
      <c r="J124" s="108" t="b">
        <f t="shared" si="132"/>
        <v>1</v>
      </c>
      <c r="K124" s="108" t="b">
        <f t="shared" ca="1" si="132"/>
        <v>1</v>
      </c>
      <c r="L124" s="108" t="b">
        <f t="shared" ca="1" si="132"/>
        <v>1</v>
      </c>
      <c r="M124" s="108" t="b">
        <f t="shared" ca="1" si="132"/>
        <v>1</v>
      </c>
      <c r="N124" s="108" t="b">
        <f t="shared" ca="1" si="132"/>
        <v>1</v>
      </c>
      <c r="O124" s="108" t="b">
        <f t="shared" ca="1" si="132"/>
        <v>1</v>
      </c>
      <c r="P124" s="108" t="b">
        <f t="shared" ca="1" si="132"/>
        <v>1</v>
      </c>
      <c r="Q124" s="108" t="b">
        <f t="shared" ca="1" si="132"/>
        <v>1</v>
      </c>
      <c r="R124" s="108" t="b">
        <f t="shared" ca="1" si="132"/>
        <v>1</v>
      </c>
      <c r="S124" s="108" t="b">
        <f t="shared" ca="1" si="132"/>
        <v>1</v>
      </c>
      <c r="T124" s="108" t="b">
        <f t="shared" ca="1" si="132"/>
        <v>1</v>
      </c>
      <c r="U124" s="108" t="b">
        <f t="shared" ca="1" si="132"/>
        <v>1</v>
      </c>
      <c r="V124" s="108" t="b">
        <f t="shared" ca="1" si="132"/>
        <v>1</v>
      </c>
      <c r="W124" s="108" t="b">
        <f t="shared" ca="1" si="132"/>
        <v>1</v>
      </c>
      <c r="X124" s="108" t="b">
        <f t="shared" ca="1" si="132"/>
        <v>1</v>
      </c>
      <c r="Y124" s="108" t="b">
        <f t="shared" ca="1" si="132"/>
        <v>1</v>
      </c>
      <c r="Z124" s="108" t="b">
        <f t="shared" ca="1" si="132"/>
        <v>1</v>
      </c>
      <c r="AA124" s="108" t="b">
        <f t="shared" ca="1" si="132"/>
        <v>1</v>
      </c>
      <c r="AB124" s="108" t="b">
        <f t="shared" ca="1" si="132"/>
        <v>1</v>
      </c>
      <c r="AC124" s="108" t="b">
        <f t="shared" ca="1" si="132"/>
        <v>1</v>
      </c>
      <c r="AD124" s="108" t="b">
        <f t="shared" ca="1" si="132"/>
        <v>1</v>
      </c>
      <c r="AE124" s="108" t="b">
        <f t="shared" ca="1" si="132"/>
        <v>1</v>
      </c>
    </row>
    <row r="125" spans="2:31">
      <c r="G125" s="109">
        <f t="shared" ref="G125:AE125" si="133">G123-G69</f>
        <v>0</v>
      </c>
      <c r="H125" s="109">
        <f t="shared" si="133"/>
        <v>0</v>
      </c>
      <c r="I125" s="109">
        <f t="shared" si="133"/>
        <v>0</v>
      </c>
      <c r="J125" s="109">
        <f t="shared" si="133"/>
        <v>0</v>
      </c>
      <c r="K125" s="109">
        <f t="shared" ca="1" si="133"/>
        <v>0</v>
      </c>
      <c r="L125" s="109">
        <f t="shared" ca="1" si="133"/>
        <v>0</v>
      </c>
      <c r="M125" s="109">
        <f t="shared" ca="1" si="133"/>
        <v>0</v>
      </c>
      <c r="N125" s="109">
        <f t="shared" ca="1" si="133"/>
        <v>0</v>
      </c>
      <c r="O125" s="109">
        <f t="shared" ca="1" si="133"/>
        <v>0</v>
      </c>
      <c r="P125" s="109">
        <f t="shared" ca="1" si="133"/>
        <v>0</v>
      </c>
      <c r="Q125" s="109">
        <f t="shared" ca="1" si="133"/>
        <v>0</v>
      </c>
      <c r="R125" s="109">
        <f t="shared" ca="1" si="133"/>
        <v>0</v>
      </c>
      <c r="S125" s="109">
        <f t="shared" ca="1" si="133"/>
        <v>0</v>
      </c>
      <c r="T125" s="109">
        <f t="shared" ca="1" si="133"/>
        <v>0</v>
      </c>
      <c r="U125" s="109">
        <f t="shared" ca="1" si="133"/>
        <v>0</v>
      </c>
      <c r="V125" s="109">
        <f t="shared" ca="1" si="133"/>
        <v>0</v>
      </c>
      <c r="W125" s="109">
        <f t="shared" ca="1" si="133"/>
        <v>0</v>
      </c>
      <c r="X125" s="109">
        <f t="shared" ca="1" si="133"/>
        <v>0</v>
      </c>
      <c r="Y125" s="109">
        <f t="shared" ca="1" si="133"/>
        <v>0</v>
      </c>
      <c r="Z125" s="109">
        <f t="shared" ca="1" si="133"/>
        <v>0</v>
      </c>
      <c r="AA125" s="109">
        <f t="shared" ca="1" si="133"/>
        <v>0</v>
      </c>
      <c r="AB125" s="109">
        <f t="shared" ca="1" si="133"/>
        <v>0</v>
      </c>
      <c r="AC125" s="109">
        <f t="shared" ca="1" si="133"/>
        <v>0</v>
      </c>
      <c r="AD125" s="109">
        <f t="shared" ca="1" si="133"/>
        <v>0</v>
      </c>
      <c r="AE125" s="109">
        <f t="shared" ca="1" si="133"/>
        <v>0</v>
      </c>
    </row>
    <row r="126" spans="2:31">
      <c r="G126" s="5"/>
      <c r="H126" s="5"/>
      <c r="I126" s="5"/>
      <c r="J126" s="5"/>
      <c r="K126" s="109"/>
    </row>
    <row r="127" spans="2:31" ht="14.5">
      <c r="B127" s="149" t="s">
        <v>587</v>
      </c>
      <c r="C127" s="216"/>
      <c r="D127" s="216"/>
      <c r="E127" s="216"/>
      <c r="F127" s="216"/>
      <c r="G127" s="214">
        <f t="shared" ref="G127:AE127" ca="1" si="134">LataProjekcji</f>
        <v>0</v>
      </c>
      <c r="H127" s="214">
        <f t="shared" ca="1" si="134"/>
        <v>0</v>
      </c>
      <c r="I127" s="214">
        <f t="shared" ca="1" si="134"/>
        <v>0</v>
      </c>
      <c r="J127" s="215" t="str">
        <f t="shared" si="134"/>
        <v/>
      </c>
      <c r="K127" s="214" t="str">
        <f t="shared" si="134"/>
        <v>Uzupełnij dane</v>
      </c>
      <c r="L127" s="214" t="str">
        <f t="shared" si="134"/>
        <v/>
      </c>
      <c r="M127" s="214" t="str">
        <f t="shared" si="134"/>
        <v/>
      </c>
      <c r="N127" s="214" t="str">
        <f t="shared" si="134"/>
        <v/>
      </c>
      <c r="O127" s="214" t="str">
        <f t="shared" si="134"/>
        <v/>
      </c>
      <c r="P127" s="214" t="str">
        <f t="shared" si="134"/>
        <v/>
      </c>
      <c r="Q127" s="214" t="str">
        <f t="shared" si="134"/>
        <v/>
      </c>
      <c r="R127" s="214" t="str">
        <f t="shared" si="134"/>
        <v/>
      </c>
      <c r="S127" s="214" t="str">
        <f t="shared" si="134"/>
        <v/>
      </c>
      <c r="T127" s="214" t="str">
        <f t="shared" si="134"/>
        <v/>
      </c>
      <c r="U127" s="214" t="str">
        <f t="shared" si="134"/>
        <v/>
      </c>
      <c r="V127" s="214" t="str">
        <f t="shared" si="134"/>
        <v/>
      </c>
      <c r="W127" s="214" t="str">
        <f t="shared" si="134"/>
        <v/>
      </c>
      <c r="X127" s="214" t="str">
        <f t="shared" si="134"/>
        <v/>
      </c>
      <c r="Y127" s="214" t="str">
        <f t="shared" si="134"/>
        <v/>
      </c>
      <c r="Z127" s="214" t="str">
        <f t="shared" si="134"/>
        <v/>
      </c>
      <c r="AA127" s="214" t="str">
        <f t="shared" si="134"/>
        <v/>
      </c>
      <c r="AB127" s="214" t="str">
        <f t="shared" si="134"/>
        <v/>
      </c>
      <c r="AC127" s="214" t="str">
        <f t="shared" si="134"/>
        <v/>
      </c>
      <c r="AD127" s="214" t="str">
        <f t="shared" si="134"/>
        <v/>
      </c>
      <c r="AE127" s="214" t="str">
        <f t="shared" si="134"/>
        <v/>
      </c>
    </row>
    <row r="128" spans="2:31">
      <c r="H128" s="5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2:31">
      <c r="B129" s="29" t="s">
        <v>588</v>
      </c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2:31">
      <c r="B130" s="93" t="s">
        <v>589</v>
      </c>
      <c r="C130" s="19" t="s">
        <v>590</v>
      </c>
      <c r="D130" s="19" t="s">
        <v>591</v>
      </c>
      <c r="E130" s="19"/>
      <c r="F130" s="19"/>
      <c r="G130" s="168" t="str">
        <f t="shared" ref="G130:AE130" si="135">IFERROR(ROUND((G29/G15),4),"bd.")</f>
        <v>bd.</v>
      </c>
      <c r="H130" s="168" t="str">
        <f t="shared" si="135"/>
        <v>bd.</v>
      </c>
      <c r="I130" s="168" t="str">
        <f t="shared" si="135"/>
        <v>bd.</v>
      </c>
      <c r="J130" s="168" t="str">
        <f t="shared" si="135"/>
        <v>bd.</v>
      </c>
      <c r="K130" s="168" t="str">
        <f t="shared" si="135"/>
        <v>bd.</v>
      </c>
      <c r="L130" s="168" t="str">
        <f t="shared" ca="1" si="135"/>
        <v>bd.</v>
      </c>
      <c r="M130" s="168" t="str">
        <f t="shared" ca="1" si="135"/>
        <v>bd.</v>
      </c>
      <c r="N130" s="168" t="str">
        <f t="shared" ca="1" si="135"/>
        <v>bd.</v>
      </c>
      <c r="O130" s="168" t="str">
        <f t="shared" ca="1" si="135"/>
        <v>bd.</v>
      </c>
      <c r="P130" s="168" t="str">
        <f t="shared" ca="1" si="135"/>
        <v>bd.</v>
      </c>
      <c r="Q130" s="168" t="str">
        <f t="shared" ca="1" si="135"/>
        <v>bd.</v>
      </c>
      <c r="R130" s="168" t="str">
        <f t="shared" ca="1" si="135"/>
        <v>bd.</v>
      </c>
      <c r="S130" s="168" t="str">
        <f t="shared" ca="1" si="135"/>
        <v>bd.</v>
      </c>
      <c r="T130" s="168" t="str">
        <f t="shared" ca="1" si="135"/>
        <v>bd.</v>
      </c>
      <c r="U130" s="168" t="str">
        <f t="shared" ca="1" si="135"/>
        <v>bd.</v>
      </c>
      <c r="V130" s="168" t="str">
        <f t="shared" ca="1" si="135"/>
        <v>bd.</v>
      </c>
      <c r="W130" s="168" t="str">
        <f t="shared" ca="1" si="135"/>
        <v>bd.</v>
      </c>
      <c r="X130" s="168" t="str">
        <f t="shared" ca="1" si="135"/>
        <v>bd.</v>
      </c>
      <c r="Y130" s="168" t="str">
        <f t="shared" ca="1" si="135"/>
        <v>bd.</v>
      </c>
      <c r="Z130" s="168" t="str">
        <f t="shared" ca="1" si="135"/>
        <v>bd.</v>
      </c>
      <c r="AA130" s="168" t="str">
        <f t="shared" ca="1" si="135"/>
        <v>bd.</v>
      </c>
      <c r="AB130" s="168" t="str">
        <f t="shared" ca="1" si="135"/>
        <v>bd.</v>
      </c>
      <c r="AC130" s="168" t="str">
        <f t="shared" ca="1" si="135"/>
        <v>bd.</v>
      </c>
      <c r="AD130" s="168" t="str">
        <f t="shared" ca="1" si="135"/>
        <v>bd.</v>
      </c>
      <c r="AE130" s="168" t="str">
        <f t="shared" ca="1" si="135"/>
        <v>bd.</v>
      </c>
    </row>
    <row r="131" spans="2:31">
      <c r="B131" s="37" t="s">
        <v>592</v>
      </c>
      <c r="C131" s="52" t="s">
        <v>593</v>
      </c>
      <c r="D131" s="52" t="s">
        <v>591</v>
      </c>
      <c r="E131" s="52"/>
      <c r="F131" s="52"/>
      <c r="G131" s="167" t="str">
        <f t="shared" ref="G131:AE131" si="136">IFERROR(ROUND((G42/G15),4),"bd.")</f>
        <v>bd.</v>
      </c>
      <c r="H131" s="167" t="str">
        <f t="shared" si="136"/>
        <v>bd.</v>
      </c>
      <c r="I131" s="167" t="str">
        <f t="shared" si="136"/>
        <v>bd.</v>
      </c>
      <c r="J131" s="167" t="str">
        <f t="shared" si="136"/>
        <v>bd.</v>
      </c>
      <c r="K131" s="167" t="str">
        <f t="shared" si="136"/>
        <v>bd.</v>
      </c>
      <c r="L131" s="167" t="str">
        <f t="shared" ca="1" si="136"/>
        <v>bd.</v>
      </c>
      <c r="M131" s="167" t="str">
        <f t="shared" ca="1" si="136"/>
        <v>bd.</v>
      </c>
      <c r="N131" s="167" t="str">
        <f t="shared" ca="1" si="136"/>
        <v>bd.</v>
      </c>
      <c r="O131" s="167" t="str">
        <f t="shared" ca="1" si="136"/>
        <v>bd.</v>
      </c>
      <c r="P131" s="167" t="str">
        <f t="shared" ca="1" si="136"/>
        <v>bd.</v>
      </c>
      <c r="Q131" s="167" t="str">
        <f t="shared" ca="1" si="136"/>
        <v>bd.</v>
      </c>
      <c r="R131" s="167" t="str">
        <f t="shared" ca="1" si="136"/>
        <v>bd.</v>
      </c>
      <c r="S131" s="167" t="str">
        <f t="shared" ca="1" si="136"/>
        <v>bd.</v>
      </c>
      <c r="T131" s="167" t="str">
        <f t="shared" ca="1" si="136"/>
        <v>bd.</v>
      </c>
      <c r="U131" s="167" t="str">
        <f t="shared" ca="1" si="136"/>
        <v>bd.</v>
      </c>
      <c r="V131" s="167" t="str">
        <f t="shared" ca="1" si="136"/>
        <v>bd.</v>
      </c>
      <c r="W131" s="167" t="str">
        <f t="shared" ca="1" si="136"/>
        <v>bd.</v>
      </c>
      <c r="X131" s="167" t="str">
        <f t="shared" ca="1" si="136"/>
        <v>bd.</v>
      </c>
      <c r="Y131" s="167" t="str">
        <f t="shared" ca="1" si="136"/>
        <v>bd.</v>
      </c>
      <c r="Z131" s="167" t="str">
        <f t="shared" ca="1" si="136"/>
        <v>bd.</v>
      </c>
      <c r="AA131" s="167" t="str">
        <f t="shared" ca="1" si="136"/>
        <v>bd.</v>
      </c>
      <c r="AB131" s="167" t="str">
        <f t="shared" ca="1" si="136"/>
        <v>bd.</v>
      </c>
      <c r="AC131" s="167" t="str">
        <f t="shared" ca="1" si="136"/>
        <v>bd.</v>
      </c>
      <c r="AD131" s="167" t="str">
        <f t="shared" ca="1" si="136"/>
        <v>bd.</v>
      </c>
      <c r="AE131" s="167" t="str">
        <f t="shared" ca="1" si="136"/>
        <v>bd.</v>
      </c>
    </row>
    <row r="132" spans="2:31">
      <c r="B132" s="37" t="s">
        <v>594</v>
      </c>
      <c r="C132" s="52" t="s">
        <v>595</v>
      </c>
      <c r="D132" s="52" t="s">
        <v>596</v>
      </c>
      <c r="E132" s="52"/>
      <c r="F132" s="52"/>
      <c r="G132" s="167" t="str">
        <f t="shared" ref="G132:AE132" si="137">IFERROR(ROUND((G42/G73),4),"bd.")</f>
        <v>bd.</v>
      </c>
      <c r="H132" s="167" t="str">
        <f t="shared" si="137"/>
        <v>bd.</v>
      </c>
      <c r="I132" s="167" t="str">
        <f t="shared" si="137"/>
        <v>bd.</v>
      </c>
      <c r="J132" s="167" t="str">
        <f t="shared" si="137"/>
        <v>bd.</v>
      </c>
      <c r="K132" s="167" t="str">
        <f t="shared" ca="1" si="137"/>
        <v>bd.</v>
      </c>
      <c r="L132" s="167" t="str">
        <f t="shared" ca="1" si="137"/>
        <v>bd.</v>
      </c>
      <c r="M132" s="167" t="str">
        <f t="shared" ca="1" si="137"/>
        <v>bd.</v>
      </c>
      <c r="N132" s="167" t="str">
        <f t="shared" ca="1" si="137"/>
        <v>bd.</v>
      </c>
      <c r="O132" s="167" t="str">
        <f t="shared" ca="1" si="137"/>
        <v>bd.</v>
      </c>
      <c r="P132" s="167" t="str">
        <f t="shared" ca="1" si="137"/>
        <v>bd.</v>
      </c>
      <c r="Q132" s="167" t="str">
        <f t="shared" ca="1" si="137"/>
        <v>bd.</v>
      </c>
      <c r="R132" s="167" t="str">
        <f t="shared" ca="1" si="137"/>
        <v>bd.</v>
      </c>
      <c r="S132" s="167" t="str">
        <f t="shared" ca="1" si="137"/>
        <v>bd.</v>
      </c>
      <c r="T132" s="167" t="str">
        <f t="shared" ca="1" si="137"/>
        <v>bd.</v>
      </c>
      <c r="U132" s="167" t="str">
        <f t="shared" ca="1" si="137"/>
        <v>bd.</v>
      </c>
      <c r="V132" s="167" t="str">
        <f t="shared" ca="1" si="137"/>
        <v>bd.</v>
      </c>
      <c r="W132" s="167" t="str">
        <f t="shared" ca="1" si="137"/>
        <v>bd.</v>
      </c>
      <c r="X132" s="167" t="str">
        <f t="shared" ca="1" si="137"/>
        <v>bd.</v>
      </c>
      <c r="Y132" s="167" t="str">
        <f t="shared" ca="1" si="137"/>
        <v>bd.</v>
      </c>
      <c r="Z132" s="167" t="str">
        <f t="shared" ca="1" si="137"/>
        <v>bd.</v>
      </c>
      <c r="AA132" s="167" t="str">
        <f t="shared" ca="1" si="137"/>
        <v>bd.</v>
      </c>
      <c r="AB132" s="167" t="str">
        <f t="shared" ca="1" si="137"/>
        <v>bd.</v>
      </c>
      <c r="AC132" s="167" t="str">
        <f t="shared" ca="1" si="137"/>
        <v>bd.</v>
      </c>
      <c r="AD132" s="167" t="str">
        <f t="shared" ca="1" si="137"/>
        <v>bd.</v>
      </c>
      <c r="AE132" s="167" t="str">
        <f t="shared" ca="1" si="137"/>
        <v>bd.</v>
      </c>
    </row>
    <row r="133" spans="2:31"/>
    <row r="134" spans="2:31">
      <c r="B134" s="29" t="s">
        <v>597</v>
      </c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</row>
    <row r="135" spans="2:31">
      <c r="B135" s="93" t="s">
        <v>598</v>
      </c>
      <c r="C135" s="19" t="s">
        <v>599</v>
      </c>
      <c r="D135" s="19" t="s">
        <v>600</v>
      </c>
      <c r="E135" s="19"/>
      <c r="F135" s="19"/>
      <c r="G135" s="169" t="str">
        <f t="shared" ref="G135:AE135" si="138">IFERROR(ROUND(G76/G94,4),"bd.")</f>
        <v>bd.</v>
      </c>
      <c r="H135" s="169" t="str">
        <f t="shared" si="138"/>
        <v>bd.</v>
      </c>
      <c r="I135" s="169" t="str">
        <f t="shared" si="138"/>
        <v>bd.</v>
      </c>
      <c r="J135" s="169" t="str">
        <f t="shared" si="138"/>
        <v>bd.</v>
      </c>
      <c r="K135" s="169" t="str">
        <f t="shared" ca="1" si="138"/>
        <v>bd.</v>
      </c>
      <c r="L135" s="169" t="str">
        <f t="shared" ca="1" si="138"/>
        <v>bd.</v>
      </c>
      <c r="M135" s="169" t="str">
        <f t="shared" ca="1" si="138"/>
        <v>bd.</v>
      </c>
      <c r="N135" s="169" t="str">
        <f t="shared" ca="1" si="138"/>
        <v>bd.</v>
      </c>
      <c r="O135" s="169" t="str">
        <f t="shared" ca="1" si="138"/>
        <v>bd.</v>
      </c>
      <c r="P135" s="169" t="str">
        <f t="shared" ca="1" si="138"/>
        <v>bd.</v>
      </c>
      <c r="Q135" s="169" t="str">
        <f t="shared" ca="1" si="138"/>
        <v>bd.</v>
      </c>
      <c r="R135" s="169" t="str">
        <f t="shared" ca="1" si="138"/>
        <v>bd.</v>
      </c>
      <c r="S135" s="169" t="str">
        <f t="shared" ca="1" si="138"/>
        <v>bd.</v>
      </c>
      <c r="T135" s="169" t="str">
        <f t="shared" ca="1" si="138"/>
        <v>bd.</v>
      </c>
      <c r="U135" s="169" t="str">
        <f t="shared" ca="1" si="138"/>
        <v>bd.</v>
      </c>
      <c r="V135" s="169" t="str">
        <f t="shared" ca="1" si="138"/>
        <v>bd.</v>
      </c>
      <c r="W135" s="169" t="str">
        <f t="shared" ca="1" si="138"/>
        <v>bd.</v>
      </c>
      <c r="X135" s="169" t="str">
        <f t="shared" ca="1" si="138"/>
        <v>bd.</v>
      </c>
      <c r="Y135" s="169" t="str">
        <f t="shared" ca="1" si="138"/>
        <v>bd.</v>
      </c>
      <c r="Z135" s="169" t="str">
        <f t="shared" ca="1" si="138"/>
        <v>bd.</v>
      </c>
      <c r="AA135" s="169" t="str">
        <f t="shared" ca="1" si="138"/>
        <v>bd.</v>
      </c>
      <c r="AB135" s="169" t="str">
        <f t="shared" ca="1" si="138"/>
        <v>bd.</v>
      </c>
      <c r="AC135" s="169" t="str">
        <f t="shared" ca="1" si="138"/>
        <v>bd.</v>
      </c>
      <c r="AD135" s="169" t="str">
        <f t="shared" ca="1" si="138"/>
        <v>bd.</v>
      </c>
      <c r="AE135" s="169" t="str">
        <f t="shared" ca="1" si="138"/>
        <v>bd.</v>
      </c>
    </row>
    <row r="136" spans="2:31">
      <c r="B136" s="37" t="s">
        <v>601</v>
      </c>
      <c r="C136" s="52" t="s">
        <v>602</v>
      </c>
      <c r="D136" s="52" t="s">
        <v>733</v>
      </c>
      <c r="E136" s="52"/>
      <c r="F136" s="52"/>
      <c r="G136" s="170" t="str">
        <f t="shared" ref="G136:AE136" si="139">IFERROR(ROUND((G76+G84+G83+G91)/G47,4),"bd.")</f>
        <v>bd.</v>
      </c>
      <c r="H136" s="170" t="str">
        <f t="shared" si="139"/>
        <v>bd.</v>
      </c>
      <c r="I136" s="170" t="str">
        <f t="shared" si="139"/>
        <v>bd.</v>
      </c>
      <c r="J136" s="170" t="str">
        <f t="shared" si="139"/>
        <v>bd.</v>
      </c>
      <c r="K136" s="170" t="str">
        <f t="shared" ca="1" si="139"/>
        <v>bd.</v>
      </c>
      <c r="L136" s="170" t="str">
        <f t="shared" ca="1" si="139"/>
        <v>bd.</v>
      </c>
      <c r="M136" s="170" t="str">
        <f t="shared" ca="1" si="139"/>
        <v>bd.</v>
      </c>
      <c r="N136" s="170" t="str">
        <f t="shared" ca="1" si="139"/>
        <v>bd.</v>
      </c>
      <c r="O136" s="170" t="str">
        <f t="shared" ca="1" si="139"/>
        <v>bd.</v>
      </c>
      <c r="P136" s="170" t="str">
        <f t="shared" ca="1" si="139"/>
        <v>bd.</v>
      </c>
      <c r="Q136" s="170" t="str">
        <f t="shared" ca="1" si="139"/>
        <v>bd.</v>
      </c>
      <c r="R136" s="170" t="str">
        <f t="shared" ca="1" si="139"/>
        <v>bd.</v>
      </c>
      <c r="S136" s="170" t="str">
        <f t="shared" ca="1" si="139"/>
        <v>bd.</v>
      </c>
      <c r="T136" s="170" t="str">
        <f t="shared" ca="1" si="139"/>
        <v>bd.</v>
      </c>
      <c r="U136" s="170" t="str">
        <f t="shared" ca="1" si="139"/>
        <v>bd.</v>
      </c>
      <c r="V136" s="170" t="str">
        <f t="shared" ca="1" si="139"/>
        <v>bd.</v>
      </c>
      <c r="W136" s="170" t="str">
        <f t="shared" ca="1" si="139"/>
        <v>bd.</v>
      </c>
      <c r="X136" s="170" t="str">
        <f t="shared" ca="1" si="139"/>
        <v>bd.</v>
      </c>
      <c r="Y136" s="170" t="str">
        <f t="shared" ca="1" si="139"/>
        <v>bd.</v>
      </c>
      <c r="Z136" s="170" t="str">
        <f t="shared" ca="1" si="139"/>
        <v>bd.</v>
      </c>
      <c r="AA136" s="170" t="str">
        <f t="shared" ca="1" si="139"/>
        <v>bd.</v>
      </c>
      <c r="AB136" s="170" t="str">
        <f t="shared" ca="1" si="139"/>
        <v>bd.</v>
      </c>
      <c r="AC136" s="170" t="str">
        <f t="shared" ca="1" si="139"/>
        <v>bd.</v>
      </c>
      <c r="AD136" s="170" t="str">
        <f t="shared" ca="1" si="139"/>
        <v>bd.</v>
      </c>
      <c r="AE136" s="170" t="str">
        <f t="shared" ca="1" si="139"/>
        <v>bd.</v>
      </c>
    </row>
    <row r="137" spans="2:31">
      <c r="B137" s="37" t="s">
        <v>604</v>
      </c>
      <c r="C137" s="52" t="s">
        <v>605</v>
      </c>
      <c r="D137" s="52" t="s">
        <v>603</v>
      </c>
      <c r="E137" s="52"/>
      <c r="F137" s="52"/>
      <c r="G137" s="170" t="str">
        <f t="shared" ref="G137:AE137" si="140">IFERROR(ROUND(G82/G94,4),"bd.")</f>
        <v>bd.</v>
      </c>
      <c r="H137" s="170" t="str">
        <f t="shared" si="140"/>
        <v>bd.</v>
      </c>
      <c r="I137" s="170" t="str">
        <f t="shared" si="140"/>
        <v>bd.</v>
      </c>
      <c r="J137" s="170" t="str">
        <f t="shared" si="140"/>
        <v>bd.</v>
      </c>
      <c r="K137" s="170" t="str">
        <f t="shared" ca="1" si="140"/>
        <v>bd.</v>
      </c>
      <c r="L137" s="170" t="str">
        <f t="shared" ca="1" si="140"/>
        <v>bd.</v>
      </c>
      <c r="M137" s="170" t="str">
        <f t="shared" ca="1" si="140"/>
        <v>bd.</v>
      </c>
      <c r="N137" s="170" t="str">
        <f t="shared" ca="1" si="140"/>
        <v>bd.</v>
      </c>
      <c r="O137" s="170" t="str">
        <f t="shared" ca="1" si="140"/>
        <v>bd.</v>
      </c>
      <c r="P137" s="170" t="str">
        <f t="shared" ca="1" si="140"/>
        <v>bd.</v>
      </c>
      <c r="Q137" s="170" t="str">
        <f t="shared" ca="1" si="140"/>
        <v>bd.</v>
      </c>
      <c r="R137" s="170" t="str">
        <f t="shared" ca="1" si="140"/>
        <v>bd.</v>
      </c>
      <c r="S137" s="170" t="str">
        <f t="shared" ca="1" si="140"/>
        <v>bd.</v>
      </c>
      <c r="T137" s="170" t="str">
        <f t="shared" ca="1" si="140"/>
        <v>bd.</v>
      </c>
      <c r="U137" s="170" t="str">
        <f t="shared" ca="1" si="140"/>
        <v>bd.</v>
      </c>
      <c r="V137" s="170" t="str">
        <f t="shared" ca="1" si="140"/>
        <v>bd.</v>
      </c>
      <c r="W137" s="170" t="str">
        <f t="shared" ca="1" si="140"/>
        <v>bd.</v>
      </c>
      <c r="X137" s="170" t="str">
        <f t="shared" ca="1" si="140"/>
        <v>bd.</v>
      </c>
      <c r="Y137" s="170" t="str">
        <f t="shared" ca="1" si="140"/>
        <v>bd.</v>
      </c>
      <c r="Z137" s="170" t="str">
        <f t="shared" ca="1" si="140"/>
        <v>bd.</v>
      </c>
      <c r="AA137" s="170" t="str">
        <f t="shared" ca="1" si="140"/>
        <v>bd.</v>
      </c>
      <c r="AB137" s="170" t="str">
        <f t="shared" ca="1" si="140"/>
        <v>bd.</v>
      </c>
      <c r="AC137" s="170" t="str">
        <f t="shared" ca="1" si="140"/>
        <v>bd.</v>
      </c>
      <c r="AD137" s="170" t="str">
        <f t="shared" ca="1" si="140"/>
        <v>bd.</v>
      </c>
      <c r="AE137" s="170" t="str">
        <f t="shared" ca="1" si="140"/>
        <v>bd.</v>
      </c>
    </row>
    <row r="138" spans="2:31">
      <c r="B138" s="37" t="s">
        <v>606</v>
      </c>
      <c r="C138" s="52" t="s">
        <v>607</v>
      </c>
      <c r="D138" s="52" t="s">
        <v>608</v>
      </c>
      <c r="E138" s="52"/>
      <c r="F138" s="52"/>
      <c r="G138" s="171" t="str">
        <f>IFERROR(ROUND((G42+G21+G36+G40)/(G36+Finansowanie!F44+Finansowanie!F54+Finansowanie!F64),4),"bd.")</f>
        <v>bd.</v>
      </c>
      <c r="H138" s="171" t="str">
        <f>IFERROR(ROUND((H42+H21+H36+H40)/(H36+Finansowanie!G44+Finansowanie!G54+Finansowanie!G64),4),"bd.")</f>
        <v>bd.</v>
      </c>
      <c r="I138" s="171" t="str">
        <f>IFERROR(ROUND((I42+I21+I36+I40)/(I36+Finansowanie!H44+Finansowanie!H54+Finansowanie!H64),4),"bd.")</f>
        <v>bd.</v>
      </c>
      <c r="J138" s="171" t="str">
        <f>IFERROR(ROUND((J42+J21+J36+J40)/(J36+Finansowanie!J44+Finansowanie!J54+Finansowanie!J64),4),"bd.")</f>
        <v>bd.</v>
      </c>
      <c r="K138" s="171" t="str">
        <f>IFERROR(ROUND((K42+K21+K36+K40)/(K36+Finansowanie!K44+Finansowanie!K54+Finansowanie!K64),4),"bd.")</f>
        <v>bd.</v>
      </c>
      <c r="L138" s="171" t="str">
        <f ca="1">IFERROR(ROUND((L42+L21+L36+L40)/(L36+Finansowanie!L44+Finansowanie!L54+Finansowanie!L64),4),"bd.")</f>
        <v>bd.</v>
      </c>
      <c r="M138" s="171" t="str">
        <f ca="1">IFERROR(ROUND((M42+M21+M36+M40)/(M36+Finansowanie!M44+Finansowanie!M54+Finansowanie!M64),4),"bd.")</f>
        <v>bd.</v>
      </c>
      <c r="N138" s="171" t="str">
        <f ca="1">IFERROR(ROUND((N42+N21+N36+N40)/(N36+Finansowanie!N44+Finansowanie!N54+Finansowanie!N64),4),"bd.")</f>
        <v>bd.</v>
      </c>
      <c r="O138" s="171" t="str">
        <f ca="1">IFERROR(ROUND((O42+O21+O36+O40)/(O36+Finansowanie!O44+Finansowanie!O54+Finansowanie!O64),4),"bd.")</f>
        <v>bd.</v>
      </c>
      <c r="P138" s="171" t="str">
        <f ca="1">IFERROR(ROUND((P42+P21+P36+P40)/(P36+Finansowanie!P44+Finansowanie!P54+Finansowanie!P64),4),"bd.")</f>
        <v>bd.</v>
      </c>
      <c r="Q138" s="171" t="str">
        <f ca="1">IFERROR(ROUND((Q42+Q21+Q36+Q40)/(Q36+Finansowanie!Q44+Finansowanie!Q54+Finansowanie!Q64),4),"bd.")</f>
        <v>bd.</v>
      </c>
      <c r="R138" s="171" t="str">
        <f ca="1">IFERROR(ROUND((R42+R21+R36+R40)/(R36+Finansowanie!R44+Finansowanie!R54+Finansowanie!R64),4),"bd.")</f>
        <v>bd.</v>
      </c>
      <c r="S138" s="171" t="str">
        <f ca="1">IFERROR(ROUND((S42+S21+S36+S40)/(S36+Finansowanie!S44+Finansowanie!S54+Finansowanie!S64),4),"bd.")</f>
        <v>bd.</v>
      </c>
      <c r="T138" s="171" t="str">
        <f ca="1">IFERROR(ROUND((T42+T21+T36+T40)/(T36+Finansowanie!T44+Finansowanie!T54+Finansowanie!T64),4),"bd.")</f>
        <v>bd.</v>
      </c>
      <c r="U138" s="171" t="str">
        <f ca="1">IFERROR(ROUND((U42+U21+U36+U40)/(U36+Finansowanie!U44+Finansowanie!U54+Finansowanie!U64),4),"bd.")</f>
        <v>bd.</v>
      </c>
      <c r="V138" s="171" t="str">
        <f ca="1">IFERROR(ROUND((V42+V21+V36+V40)/(V36+Finansowanie!V44+Finansowanie!V54+Finansowanie!V64),4),"bd.")</f>
        <v>bd.</v>
      </c>
      <c r="W138" s="171" t="str">
        <f ca="1">IFERROR(ROUND((W42+W21+W36+W40)/(W36+Finansowanie!W44+Finansowanie!W54+Finansowanie!W64),4),"bd.")</f>
        <v>bd.</v>
      </c>
      <c r="X138" s="171" t="str">
        <f ca="1">IFERROR(ROUND((X42+X21+X36+X40)/(X36+Finansowanie!X44+Finansowanie!X54+Finansowanie!X64),4),"bd.")</f>
        <v>bd.</v>
      </c>
      <c r="Y138" s="171" t="str">
        <f ca="1">IFERROR(ROUND((Y42+Y21+Y36+Y40)/(Y36+Finansowanie!Y44+Finansowanie!Y54+Finansowanie!Y64),4),"bd.")</f>
        <v>bd.</v>
      </c>
      <c r="Z138" s="171" t="str">
        <f ca="1">IFERROR(ROUND((Z42+Z21+Z36+Z40)/(Z36+Finansowanie!Z44+Finansowanie!Z54+Finansowanie!Z64),4),"bd.")</f>
        <v>bd.</v>
      </c>
      <c r="AA138" s="171" t="str">
        <f ca="1">IFERROR(ROUND((AA42+AA21+AA36+AA40)/(AA36+Finansowanie!AA44+Finansowanie!AA54+Finansowanie!AA64),4),"bd.")</f>
        <v>bd.</v>
      </c>
      <c r="AB138" s="171" t="str">
        <f ca="1">IFERROR(ROUND((AB42+AB21+AB36+AB40)/(AB36+Finansowanie!AB44+Finansowanie!AB54+Finansowanie!AB64),4),"bd.")</f>
        <v>bd.</v>
      </c>
      <c r="AC138" s="171" t="str">
        <f ca="1">IFERROR(ROUND((AC42+AC21+AC36+AC40)/(AC36+Finansowanie!AC44+Finansowanie!AC54+Finansowanie!AC64),4),"bd.")</f>
        <v>bd.</v>
      </c>
      <c r="AD138" s="171" t="str">
        <f ca="1">IFERROR(ROUND((AD42+AD21+AD36+AD40)/(AD36+Finansowanie!AD44+Finansowanie!AD54+Finansowanie!AD64),4),"bd.")</f>
        <v>bd.</v>
      </c>
      <c r="AE138" s="171" t="str">
        <f ca="1">IFERROR(ROUND((AE42+AE21+AE36+AE40)/(AE36+Finansowanie!AE44+Finansowanie!AE54+Finansowanie!AE64),4),"bd.")</f>
        <v>bd.</v>
      </c>
    </row>
    <row r="139" spans="2:31"/>
    <row r="140" spans="2:31">
      <c r="B140" s="29" t="s">
        <v>609</v>
      </c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</row>
    <row r="141" spans="2:31">
      <c r="B141" s="93" t="s">
        <v>610</v>
      </c>
      <c r="C141" s="19" t="s">
        <v>611</v>
      </c>
      <c r="D141" s="19" t="s">
        <v>608</v>
      </c>
      <c r="E141" s="19"/>
      <c r="F141" s="19"/>
      <c r="G141" s="172" t="str">
        <f t="shared" ref="G141:AE141" si="141">IFERROR(ROUND(G65/G87,4),"bd.")</f>
        <v>bd.</v>
      </c>
      <c r="H141" s="172" t="str">
        <f t="shared" si="141"/>
        <v>bd.</v>
      </c>
      <c r="I141" s="172" t="str">
        <f t="shared" si="141"/>
        <v>bd.</v>
      </c>
      <c r="J141" s="172" t="str">
        <f t="shared" si="141"/>
        <v>bd.</v>
      </c>
      <c r="K141" s="172" t="str">
        <f t="shared" ca="1" si="141"/>
        <v>bd.</v>
      </c>
      <c r="L141" s="172" t="str">
        <f t="shared" ca="1" si="141"/>
        <v>bd.</v>
      </c>
      <c r="M141" s="172" t="str">
        <f t="shared" ca="1" si="141"/>
        <v>bd.</v>
      </c>
      <c r="N141" s="172" t="str">
        <f t="shared" ca="1" si="141"/>
        <v>bd.</v>
      </c>
      <c r="O141" s="172" t="str">
        <f t="shared" ca="1" si="141"/>
        <v>bd.</v>
      </c>
      <c r="P141" s="172" t="str">
        <f t="shared" ca="1" si="141"/>
        <v>bd.</v>
      </c>
      <c r="Q141" s="172" t="str">
        <f t="shared" ca="1" si="141"/>
        <v>bd.</v>
      </c>
      <c r="R141" s="172" t="str">
        <f t="shared" ca="1" si="141"/>
        <v>bd.</v>
      </c>
      <c r="S141" s="172" t="str">
        <f t="shared" ca="1" si="141"/>
        <v>bd.</v>
      </c>
      <c r="T141" s="172" t="str">
        <f t="shared" ca="1" si="141"/>
        <v>bd.</v>
      </c>
      <c r="U141" s="172" t="str">
        <f t="shared" ca="1" si="141"/>
        <v>bd.</v>
      </c>
      <c r="V141" s="172" t="str">
        <f t="shared" ca="1" si="141"/>
        <v>bd.</v>
      </c>
      <c r="W141" s="172" t="str">
        <f t="shared" ca="1" si="141"/>
        <v>bd.</v>
      </c>
      <c r="X141" s="172" t="str">
        <f t="shared" ca="1" si="141"/>
        <v>bd.</v>
      </c>
      <c r="Y141" s="172" t="str">
        <f t="shared" ca="1" si="141"/>
        <v>bd.</v>
      </c>
      <c r="Z141" s="172" t="str">
        <f t="shared" ca="1" si="141"/>
        <v>bd.</v>
      </c>
      <c r="AA141" s="172" t="str">
        <f t="shared" ca="1" si="141"/>
        <v>bd.</v>
      </c>
      <c r="AB141" s="172" t="str">
        <f t="shared" ca="1" si="141"/>
        <v>bd.</v>
      </c>
      <c r="AC141" s="172" t="str">
        <f t="shared" ca="1" si="141"/>
        <v>bd.</v>
      </c>
      <c r="AD141" s="172" t="str">
        <f t="shared" ca="1" si="141"/>
        <v>bd.</v>
      </c>
      <c r="AE141" s="172" t="str">
        <f t="shared" ca="1" si="141"/>
        <v>bd.</v>
      </c>
    </row>
    <row r="142" spans="2:31">
      <c r="B142" s="37" t="s">
        <v>612</v>
      </c>
      <c r="C142" s="52" t="s">
        <v>613</v>
      </c>
      <c r="D142" s="52" t="s">
        <v>614</v>
      </c>
      <c r="E142" s="52"/>
      <c r="F142" s="52"/>
      <c r="G142" s="171" t="str">
        <f t="shared" ref="G142:AE142" si="142">IFERROR(ROUND((G65-G66)/G87,4),"bd.")</f>
        <v>bd.</v>
      </c>
      <c r="H142" s="171" t="str">
        <f t="shared" si="142"/>
        <v>bd.</v>
      </c>
      <c r="I142" s="171" t="str">
        <f t="shared" si="142"/>
        <v>bd.</v>
      </c>
      <c r="J142" s="171" t="str">
        <f t="shared" si="142"/>
        <v>bd.</v>
      </c>
      <c r="K142" s="171" t="str">
        <f t="shared" ca="1" si="142"/>
        <v>bd.</v>
      </c>
      <c r="L142" s="171" t="str">
        <f t="shared" ca="1" si="142"/>
        <v>bd.</v>
      </c>
      <c r="M142" s="171" t="str">
        <f t="shared" ca="1" si="142"/>
        <v>bd.</v>
      </c>
      <c r="N142" s="171" t="str">
        <f t="shared" ca="1" si="142"/>
        <v>bd.</v>
      </c>
      <c r="O142" s="171" t="str">
        <f t="shared" ca="1" si="142"/>
        <v>bd.</v>
      </c>
      <c r="P142" s="171" t="str">
        <f t="shared" ca="1" si="142"/>
        <v>bd.</v>
      </c>
      <c r="Q142" s="171" t="str">
        <f t="shared" ca="1" si="142"/>
        <v>bd.</v>
      </c>
      <c r="R142" s="171" t="str">
        <f t="shared" ca="1" si="142"/>
        <v>bd.</v>
      </c>
      <c r="S142" s="171" t="str">
        <f t="shared" ca="1" si="142"/>
        <v>bd.</v>
      </c>
      <c r="T142" s="171" t="str">
        <f t="shared" ca="1" si="142"/>
        <v>bd.</v>
      </c>
      <c r="U142" s="171" t="str">
        <f t="shared" ca="1" si="142"/>
        <v>bd.</v>
      </c>
      <c r="V142" s="171" t="str">
        <f t="shared" ca="1" si="142"/>
        <v>bd.</v>
      </c>
      <c r="W142" s="171" t="str">
        <f t="shared" ca="1" si="142"/>
        <v>bd.</v>
      </c>
      <c r="X142" s="171" t="str">
        <f t="shared" ca="1" si="142"/>
        <v>bd.</v>
      </c>
      <c r="Y142" s="171" t="str">
        <f t="shared" ca="1" si="142"/>
        <v>bd.</v>
      </c>
      <c r="Z142" s="171" t="str">
        <f t="shared" ca="1" si="142"/>
        <v>bd.</v>
      </c>
      <c r="AA142" s="171" t="str">
        <f t="shared" ca="1" si="142"/>
        <v>bd.</v>
      </c>
      <c r="AB142" s="171" t="str">
        <f t="shared" ca="1" si="142"/>
        <v>bd.</v>
      </c>
      <c r="AC142" s="171" t="str">
        <f t="shared" ca="1" si="142"/>
        <v>bd.</v>
      </c>
      <c r="AD142" s="171" t="str">
        <f t="shared" ca="1" si="142"/>
        <v>bd.</v>
      </c>
      <c r="AE142" s="171" t="str">
        <f t="shared" ca="1" si="142"/>
        <v>bd.</v>
      </c>
    </row>
    <row r="143" spans="2:31"/>
    <row r="144" spans="2:31">
      <c r="B144" s="29" t="s">
        <v>615</v>
      </c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</row>
    <row r="145" spans="2:31">
      <c r="B145" s="93" t="s">
        <v>616</v>
      </c>
      <c r="C145" s="19"/>
      <c r="D145" s="19"/>
      <c r="E145" s="19"/>
      <c r="F145" s="19"/>
      <c r="G145" s="173" t="str">
        <f ca="1">IFERROR(ROUND((G66/G20)*dni,0),"bd.")</f>
        <v>bd.</v>
      </c>
      <c r="H145" s="173" t="str">
        <f ca="1">IFERROR(ROUND((H66/H20)*dni,0),"bd.")</f>
        <v>bd.</v>
      </c>
      <c r="I145" s="173" t="str">
        <f ca="1">IFERROR(ROUND((I66/I20)*dni,0),"bd.")</f>
        <v>bd.</v>
      </c>
      <c r="J145" s="173" t="str">
        <f>IFERROR(ROUND((J66/J20)*dni,0),"bd.")</f>
        <v>bd.</v>
      </c>
      <c r="K145" s="173" t="str">
        <f ca="1">IFERROR(IF('Kapitał pracujący'!$G$159=1,ROUND((K66/K20)*dni,0),'Kapitał pracujący'!K22),"bd.")</f>
        <v>bd.</v>
      </c>
      <c r="L145" s="173" t="str">
        <f ca="1">IFERROR(IF('Kapitał pracujący'!$G$159=1,ROUND((L66/L20)*dni,0),'Kapitał pracujący'!L22),"bd.")</f>
        <v>bd.</v>
      </c>
      <c r="M145" s="173" t="str">
        <f ca="1">IFERROR(IF('Kapitał pracujący'!$G$159=1,ROUND((M66/M20)*dni,0),'Kapitał pracujący'!M22),"bd.")</f>
        <v>bd.</v>
      </c>
      <c r="N145" s="173" t="str">
        <f ca="1">IFERROR(IF('Kapitał pracujący'!$G$159=1,ROUND((N66/N20)*dni,0),'Kapitał pracujący'!N22),"bd.")</f>
        <v>bd.</v>
      </c>
      <c r="O145" s="173" t="str">
        <f ca="1">IFERROR(IF('Kapitał pracujący'!$G$159=1,ROUND((O66/O20)*dni,0),'Kapitał pracujący'!O22),"bd.")</f>
        <v>bd.</v>
      </c>
      <c r="P145" s="173" t="str">
        <f ca="1">IFERROR(IF('Kapitał pracujący'!$G$159=1,ROUND((P66/P20)*dni,0),'Kapitał pracujący'!P22),"bd.")</f>
        <v>bd.</v>
      </c>
      <c r="Q145" s="173" t="str">
        <f ca="1">IFERROR(IF('Kapitał pracujący'!$G$159=1,ROUND((Q66/Q20)*dni,0),'Kapitał pracujący'!Q22),"bd.")</f>
        <v>bd.</v>
      </c>
      <c r="R145" s="173" t="str">
        <f ca="1">IFERROR(IF('Kapitał pracujący'!$G$159=1,ROUND((R66/R20)*dni,0),'Kapitał pracujący'!R22),"bd.")</f>
        <v>bd.</v>
      </c>
      <c r="S145" s="173" t="str">
        <f ca="1">IFERROR(IF('Kapitał pracujący'!$G$159=1,ROUND((S66/S20)*dni,0),'Kapitał pracujący'!S22),"bd.")</f>
        <v>bd.</v>
      </c>
      <c r="T145" s="173" t="str">
        <f ca="1">IFERROR(IF('Kapitał pracujący'!$G$159=1,ROUND((T66/T20)*dni,0),'Kapitał pracujący'!T22),"bd.")</f>
        <v>bd.</v>
      </c>
      <c r="U145" s="173" t="str">
        <f ca="1">IFERROR(IF('Kapitał pracujący'!$G$159=1,ROUND((U66/U20)*dni,0),'Kapitał pracujący'!U22),"bd.")</f>
        <v>bd.</v>
      </c>
      <c r="V145" s="173" t="str">
        <f ca="1">IFERROR(IF('Kapitał pracujący'!$G$159=1,ROUND((V66/V20)*dni,0),'Kapitał pracujący'!V22),"bd.")</f>
        <v>bd.</v>
      </c>
      <c r="W145" s="173" t="str">
        <f ca="1">IFERROR(IF('Kapitał pracujący'!$G$159=1,ROUND((W66/W20)*dni,0),'Kapitał pracujący'!W22),"bd.")</f>
        <v>bd.</v>
      </c>
      <c r="X145" s="173" t="str">
        <f ca="1">IFERROR(IF('Kapitał pracujący'!$G$159=1,ROUND((X66/X20)*dni,0),'Kapitał pracujący'!X22),"bd.")</f>
        <v>bd.</v>
      </c>
      <c r="Y145" s="173" t="str">
        <f ca="1">IFERROR(IF('Kapitał pracujący'!$G$159=1,ROUND((Y66/Y20)*dni,0),'Kapitał pracujący'!Y22),"bd.")</f>
        <v>bd.</v>
      </c>
      <c r="Z145" s="173" t="str">
        <f ca="1">IFERROR(IF('Kapitał pracujący'!$G$159=1,ROUND((Z66/Z20)*dni,0),'Kapitał pracujący'!Z22),"bd.")</f>
        <v>bd.</v>
      </c>
      <c r="AA145" s="173" t="str">
        <f ca="1">IFERROR(IF('Kapitał pracujący'!$G$159=1,ROUND((AA66/AA20)*dni,0),'Kapitał pracujący'!AA22),"bd.")</f>
        <v>bd.</v>
      </c>
      <c r="AB145" s="173" t="str">
        <f ca="1">IFERROR(IF('Kapitał pracujący'!$G$159=1,ROUND((AB66/AB20)*dni,0),'Kapitał pracujący'!AB22),"bd.")</f>
        <v>bd.</v>
      </c>
      <c r="AC145" s="173" t="str">
        <f ca="1">IFERROR(IF('Kapitał pracujący'!$G$159=1,ROUND((AC66/AC20)*dni,0),'Kapitał pracujący'!AC22),"bd.")</f>
        <v>bd.</v>
      </c>
      <c r="AD145" s="173" t="str">
        <f ca="1">IFERROR(IF('Kapitał pracujący'!$G$159=1,ROUND((AD66/AD20)*dni,0),'Kapitał pracujący'!AD22),"bd.")</f>
        <v>bd.</v>
      </c>
      <c r="AE145" s="173" t="str">
        <f ca="1">IFERROR(IF('Kapitał pracujący'!$G$159=1,ROUND((AE66/AE20)*dni,0),'Kapitał pracujący'!AE22),"bd.")</f>
        <v>bd.</v>
      </c>
    </row>
    <row r="146" spans="2:31">
      <c r="B146" s="37" t="s">
        <v>617</v>
      </c>
      <c r="C146" s="52"/>
      <c r="D146" s="52"/>
      <c r="E146" s="52"/>
      <c r="F146" s="52"/>
      <c r="G146" s="10" t="str">
        <f ca="1">IFERROR(ROUND((G68/G15)*dni,0),"bd.")</f>
        <v>bd.</v>
      </c>
      <c r="H146" s="10" t="str">
        <f ca="1">IFERROR(ROUND((H68/H15)*dni,0),"bd.")</f>
        <v>bd.</v>
      </c>
      <c r="I146" s="10" t="str">
        <f ca="1">IFERROR(ROUND((I68/I15)*dni,0),"bd.")</f>
        <v>bd.</v>
      </c>
      <c r="J146" s="10" t="str">
        <f>IFERROR(ROUND((J68/J15)*dni,0),"bd.")</f>
        <v>bd.</v>
      </c>
      <c r="K146" s="10" t="str">
        <f ca="1">IFERROR(IF('Kapitał pracujący'!$G$160=1,ROUND((K68/K15)*dni,0),'Kapitał pracujący'!K37),"bd.")</f>
        <v>bd.</v>
      </c>
      <c r="L146" s="10" t="str">
        <f ca="1">IFERROR(IF('Kapitał pracujący'!$G$160=1,ROUND((L68/L15)*dni,0),'Kapitał pracujący'!L37),"bd.")</f>
        <v>bd.</v>
      </c>
      <c r="M146" s="10" t="str">
        <f ca="1">IFERROR(IF('Kapitał pracujący'!$G$160=1,ROUND((M68/M15)*dni,0),'Kapitał pracujący'!M37),"bd.")</f>
        <v>bd.</v>
      </c>
      <c r="N146" s="10" t="str">
        <f ca="1">IFERROR(IF('Kapitał pracujący'!$G$160=1,ROUND((N68/N15)*dni,0),'Kapitał pracujący'!N37),"bd.")</f>
        <v>bd.</v>
      </c>
      <c r="O146" s="10" t="str">
        <f ca="1">IFERROR(IF('Kapitał pracujący'!$G$160=1,ROUND((O68/O15)*dni,0),'Kapitał pracujący'!O37),"bd.")</f>
        <v>bd.</v>
      </c>
      <c r="P146" s="10" t="str">
        <f ca="1">IFERROR(IF('Kapitał pracujący'!$G$160=1,ROUND((P68/P15)*dni,0),'Kapitał pracujący'!P37),"bd.")</f>
        <v>bd.</v>
      </c>
      <c r="Q146" s="10" t="str">
        <f ca="1">IFERROR(IF('Kapitał pracujący'!$G$160=1,ROUND((Q68/Q15)*dni,0),'Kapitał pracujący'!Q37),"bd.")</f>
        <v>bd.</v>
      </c>
      <c r="R146" s="10" t="str">
        <f ca="1">IFERROR(IF('Kapitał pracujący'!$G$160=1,ROUND((R68/R15)*dni,0),'Kapitał pracujący'!R37),"bd.")</f>
        <v>bd.</v>
      </c>
      <c r="S146" s="10" t="str">
        <f ca="1">IFERROR(IF('Kapitał pracujący'!$G$160=1,ROUND((S68/S15)*dni,0),'Kapitał pracujący'!S37),"bd.")</f>
        <v>bd.</v>
      </c>
      <c r="T146" s="10" t="str">
        <f ca="1">IFERROR(IF('Kapitał pracujący'!$G$160=1,ROUND((T68/T15)*dni,0),'Kapitał pracujący'!T37),"bd.")</f>
        <v>bd.</v>
      </c>
      <c r="U146" s="10" t="str">
        <f ca="1">IFERROR(IF('Kapitał pracujący'!$G$160=1,ROUND((U68/U15)*dni,0),'Kapitał pracujący'!U37),"bd.")</f>
        <v>bd.</v>
      </c>
      <c r="V146" s="10" t="str">
        <f ca="1">IFERROR(IF('Kapitał pracujący'!$G$160=1,ROUND((V68/V15)*dni,0),'Kapitał pracujący'!V37),"bd.")</f>
        <v>bd.</v>
      </c>
      <c r="W146" s="10" t="str">
        <f ca="1">IFERROR(IF('Kapitał pracujący'!$G$160=1,ROUND((W68/W15)*dni,0),'Kapitał pracujący'!W37),"bd.")</f>
        <v>bd.</v>
      </c>
      <c r="X146" s="10" t="str">
        <f ca="1">IFERROR(IF('Kapitał pracujący'!$G$160=1,ROUND((X68/X15)*dni,0),'Kapitał pracujący'!X37),"bd.")</f>
        <v>bd.</v>
      </c>
      <c r="Y146" s="10" t="str">
        <f ca="1">IFERROR(IF('Kapitał pracujący'!$G$160=1,ROUND((Y68/Y15)*dni,0),'Kapitał pracujący'!Y37),"bd.")</f>
        <v>bd.</v>
      </c>
      <c r="Z146" s="10" t="str">
        <f ca="1">IFERROR(IF('Kapitał pracujący'!$G$160=1,ROUND((Z68/Z15)*dni,0),'Kapitał pracujący'!Z37),"bd.")</f>
        <v>bd.</v>
      </c>
      <c r="AA146" s="10" t="str">
        <f ca="1">IFERROR(IF('Kapitał pracujący'!$G$160=1,ROUND((AA68/AA15)*dni,0),'Kapitał pracujący'!AA37),"bd.")</f>
        <v>bd.</v>
      </c>
      <c r="AB146" s="10" t="str">
        <f ca="1">IFERROR(IF('Kapitał pracujący'!$G$160=1,ROUND((AB68/AB15)*dni,0),'Kapitał pracujący'!AB37),"bd.")</f>
        <v>bd.</v>
      </c>
      <c r="AC146" s="10" t="str">
        <f ca="1">IFERROR(IF('Kapitał pracujący'!$G$160=1,ROUND((AC68/AC15)*dni,0),'Kapitał pracujący'!AC37),"bd.")</f>
        <v>bd.</v>
      </c>
      <c r="AD146" s="10" t="str">
        <f ca="1">IFERROR(IF('Kapitał pracujący'!$G$160=1,ROUND((AD68/AD15)*dni,0),'Kapitał pracujący'!AD37),"bd.")</f>
        <v>bd.</v>
      </c>
      <c r="AE146" s="10" t="str">
        <f ca="1">IFERROR(IF('Kapitał pracujący'!$G$160=1,ROUND((AE68/AE15)*dni,0),'Kapitał pracujący'!AE37),"bd.")</f>
        <v>bd.</v>
      </c>
    </row>
    <row r="147" spans="2:31">
      <c r="B147" s="37" t="s">
        <v>618</v>
      </c>
      <c r="C147" s="52"/>
      <c r="D147" s="52"/>
      <c r="E147" s="52"/>
      <c r="F147" s="52"/>
      <c r="G147" s="10" t="str">
        <f ca="1">IFERROR(ROUND((G88/G20)*dni,0),"bd.")</f>
        <v>bd.</v>
      </c>
      <c r="H147" s="10" t="str">
        <f ca="1">IFERROR(ROUND((H88/H20)*dni,0),"bd.")</f>
        <v>bd.</v>
      </c>
      <c r="I147" s="10" t="str">
        <f ca="1">IFERROR(ROUND((I88/I20)*dni,0),"bd.")</f>
        <v>bd.</v>
      </c>
      <c r="J147" s="10" t="str">
        <f>IFERROR(ROUND((J88/J20)*dni,0),"bd.")</f>
        <v>bd.</v>
      </c>
      <c r="K147" s="10" t="str">
        <f ca="1">IFERROR(IF('Kapitał pracujący'!$G$161=1,ROUND((K88/K20)*dni,0),'Kapitał pracujący'!K52),"bd.")</f>
        <v>bd.</v>
      </c>
      <c r="L147" s="10" t="str">
        <f ca="1">IFERROR(IF('Kapitał pracujący'!$G$161=1,ROUND((L88/L20)*dni,0),'Kapitał pracujący'!L52),"bd.")</f>
        <v>bd.</v>
      </c>
      <c r="M147" s="10" t="str">
        <f ca="1">IFERROR(IF('Kapitał pracujący'!$G$161=1,ROUND((M88/M20)*dni,0),'Kapitał pracujący'!M52),"bd.")</f>
        <v>bd.</v>
      </c>
      <c r="N147" s="10" t="str">
        <f ca="1">IFERROR(IF('Kapitał pracujący'!$G$161=1,ROUND((N88/N20)*dni,0),'Kapitał pracujący'!N52),"bd.")</f>
        <v>bd.</v>
      </c>
      <c r="O147" s="10" t="str">
        <f ca="1">IFERROR(IF('Kapitał pracujący'!$G$161=1,ROUND((O88/O20)*dni,0),'Kapitał pracujący'!O52),"bd.")</f>
        <v>bd.</v>
      </c>
      <c r="P147" s="10" t="str">
        <f ca="1">IFERROR(IF('Kapitał pracujący'!$G$161=1,ROUND((P88/P20)*dni,0),'Kapitał pracujący'!P52),"bd.")</f>
        <v>bd.</v>
      </c>
      <c r="Q147" s="10" t="str">
        <f ca="1">IFERROR(IF('Kapitał pracujący'!$G$161=1,ROUND((Q88/Q20)*dni,0),'Kapitał pracujący'!Q52),"bd.")</f>
        <v>bd.</v>
      </c>
      <c r="R147" s="10" t="str">
        <f ca="1">IFERROR(IF('Kapitał pracujący'!$G$161=1,ROUND((R88/R20)*dni,0),'Kapitał pracujący'!R52),"bd.")</f>
        <v>bd.</v>
      </c>
      <c r="S147" s="10" t="str">
        <f ca="1">IFERROR(IF('Kapitał pracujący'!$G$161=1,ROUND((S88/S20)*dni,0),'Kapitał pracujący'!S52),"bd.")</f>
        <v>bd.</v>
      </c>
      <c r="T147" s="10" t="str">
        <f ca="1">IFERROR(IF('Kapitał pracujący'!$G$161=1,ROUND((T88/T20)*dni,0),'Kapitał pracujący'!T52),"bd.")</f>
        <v>bd.</v>
      </c>
      <c r="U147" s="10" t="str">
        <f ca="1">IFERROR(IF('Kapitał pracujący'!$G$161=1,ROUND((U88/U20)*dni,0),'Kapitał pracujący'!U52),"bd.")</f>
        <v>bd.</v>
      </c>
      <c r="V147" s="10" t="str">
        <f ca="1">IFERROR(IF('Kapitał pracujący'!$G$161=1,ROUND((V88/V20)*dni,0),'Kapitał pracujący'!V52),"bd.")</f>
        <v>bd.</v>
      </c>
      <c r="W147" s="10" t="str">
        <f ca="1">IFERROR(IF('Kapitał pracujący'!$G$161=1,ROUND((W88/W20)*dni,0),'Kapitał pracujący'!W52),"bd.")</f>
        <v>bd.</v>
      </c>
      <c r="X147" s="10" t="str">
        <f ca="1">IFERROR(IF('Kapitał pracujący'!$G$161=1,ROUND((X88/X20)*dni,0),'Kapitał pracujący'!X52),"bd.")</f>
        <v>bd.</v>
      </c>
      <c r="Y147" s="10" t="str">
        <f ca="1">IFERROR(IF('Kapitał pracujący'!$G$161=1,ROUND((Y88/Y20)*dni,0),'Kapitał pracujący'!Y52),"bd.")</f>
        <v>bd.</v>
      </c>
      <c r="Z147" s="10" t="str">
        <f ca="1">IFERROR(IF('Kapitał pracujący'!$G$161=1,ROUND((Z88/Z20)*dni,0),'Kapitał pracujący'!Z52),"bd.")</f>
        <v>bd.</v>
      </c>
      <c r="AA147" s="10" t="str">
        <f ca="1">IFERROR(IF('Kapitał pracujący'!$G$161=1,ROUND((AA88/AA20)*dni,0),'Kapitał pracujący'!AA52),"bd.")</f>
        <v>bd.</v>
      </c>
      <c r="AB147" s="10" t="str">
        <f ca="1">IFERROR(IF('Kapitał pracujący'!$G$161=1,ROUND((AB88/AB20)*dni,0),'Kapitał pracujący'!AB52),"bd.")</f>
        <v>bd.</v>
      </c>
      <c r="AC147" s="10" t="str">
        <f ca="1">IFERROR(IF('Kapitał pracujący'!$G$161=1,ROUND((AC88/AC20)*dni,0),'Kapitał pracujący'!AC52),"bd.")</f>
        <v>bd.</v>
      </c>
      <c r="AD147" s="10" t="str">
        <f ca="1">IFERROR(IF('Kapitał pracujący'!$G$161=1,ROUND((AD88/AD20)*dni,0),'Kapitał pracujący'!AD52),"bd.")</f>
        <v>bd.</v>
      </c>
      <c r="AE147" s="10" t="str">
        <f ca="1">IFERROR(IF('Kapitał pracujący'!$G$161=1,ROUND((AE88/AE20)*dni,0),'Kapitał pracujący'!AE52),"bd.")</f>
        <v>bd.</v>
      </c>
    </row>
    <row r="148" spans="2:31"/>
    <row r="149" spans="2:31">
      <c r="B149" s="29" t="s">
        <v>619</v>
      </c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</row>
    <row r="150" spans="2:31">
      <c r="B150" s="93" t="s">
        <v>620</v>
      </c>
      <c r="C150" s="19" t="s">
        <v>621</v>
      </c>
      <c r="D150" s="19" t="s">
        <v>622</v>
      </c>
      <c r="E150" s="19"/>
      <c r="F150" s="19"/>
      <c r="G150" s="174" t="str">
        <f>IF(Założenia!$C$193=TRUE,"n/d",IFERROR(ROUND(G82/G76,1),"bd."))</f>
        <v>bd.</v>
      </c>
      <c r="H150" s="174" t="str">
        <f>IF(Założenia!$C$193=TRUE,"n/d",IFERROR(ROUND(H82/H76,1),"bd."))</f>
        <v>bd.</v>
      </c>
      <c r="I150" s="174" t="str">
        <f>IF(Założenia!$C$193=TRUE,"n/d",IFERROR(ROUND(I82/I76,1),"bd."))</f>
        <v>bd.</v>
      </c>
      <c r="J150" s="174" t="str">
        <f>IF(Założenia!$C$193=TRUE,"n/d",IFERROR(ROUND(J82/J76,1),"bd."))</f>
        <v>bd.</v>
      </c>
      <c r="K150" s="174" t="str">
        <f ca="1">IF(Założenia!$C$193=TRUE,"n/d",IFERROR(ROUND(K82/K76,1),"bd."))</f>
        <v>bd.</v>
      </c>
      <c r="L150" s="174" t="str">
        <f ca="1">IF(Założenia!$C$193=TRUE,"n/d",IFERROR(ROUND(L82/L76,1),"bd."))</f>
        <v>bd.</v>
      </c>
      <c r="M150" s="174" t="str">
        <f ca="1">IF(Założenia!$C$193=TRUE,"n/d",IFERROR(ROUND(M82/M76,1),"bd."))</f>
        <v>bd.</v>
      </c>
      <c r="N150" s="174" t="str">
        <f ca="1">IF(Założenia!$C$193=TRUE,"n/d",IFERROR(ROUND(N82/N76,1),"bd."))</f>
        <v>bd.</v>
      </c>
      <c r="O150" s="174" t="str">
        <f ca="1">IF(Założenia!$C$193=TRUE,"n/d",IFERROR(ROUND(O82/O76,1),"bd."))</f>
        <v>bd.</v>
      </c>
      <c r="P150" s="174" t="str">
        <f ca="1">IF(Założenia!$C$193=TRUE,"n/d",IFERROR(ROUND(P82/P76,1),"bd."))</f>
        <v>bd.</v>
      </c>
      <c r="Q150" s="174" t="str">
        <f ca="1">IF(Założenia!$C$193=TRUE,"n/d",IFERROR(ROUND(Q82/Q76,1),"bd."))</f>
        <v>bd.</v>
      </c>
      <c r="R150" s="174" t="str">
        <f ca="1">IF(Założenia!$C$193=TRUE,"n/d",IFERROR(ROUND(R82/R76,1),"bd."))</f>
        <v>bd.</v>
      </c>
      <c r="S150" s="174" t="str">
        <f ca="1">IF(Założenia!$C$193=TRUE,"n/d",IFERROR(ROUND(S82/S76,1),"bd."))</f>
        <v>bd.</v>
      </c>
      <c r="T150" s="174" t="str">
        <f ca="1">IF(Założenia!$C$193=TRUE,"n/d",IFERROR(ROUND(T82/T76,1),"bd."))</f>
        <v>bd.</v>
      </c>
      <c r="U150" s="174" t="str">
        <f ca="1">IF(Założenia!$C$193=TRUE,"n/d",IFERROR(ROUND(U82/U76,1),"bd."))</f>
        <v>bd.</v>
      </c>
      <c r="V150" s="174" t="str">
        <f ca="1">IF(Założenia!$C$193=TRUE,"n/d",IFERROR(ROUND(V82/V76,1),"bd."))</f>
        <v>bd.</v>
      </c>
      <c r="W150" s="174" t="str">
        <f ca="1">IF(Założenia!$C$193=TRUE,"n/d",IFERROR(ROUND(W82/W76,1),"bd."))</f>
        <v>bd.</v>
      </c>
      <c r="X150" s="174" t="str">
        <f ca="1">IF(Założenia!$C$193=TRUE,"n/d",IFERROR(ROUND(X82/X76,1),"bd."))</f>
        <v>bd.</v>
      </c>
      <c r="Y150" s="174" t="str">
        <f ca="1">IF(Założenia!$C$193=TRUE,"n/d",IFERROR(ROUND(Y82/Y76,1),"bd."))</f>
        <v>bd.</v>
      </c>
      <c r="Z150" s="174" t="str">
        <f ca="1">IF(Założenia!$C$193=TRUE,"n/d",IFERROR(ROUND(Z82/Z76,1),"bd."))</f>
        <v>bd.</v>
      </c>
      <c r="AA150" s="174" t="str">
        <f ca="1">IF(Założenia!$C$193=TRUE,"n/d",IFERROR(ROUND(AA82/AA76,1),"bd."))</f>
        <v>bd.</v>
      </c>
      <c r="AB150" s="174" t="str">
        <f ca="1">IF(Założenia!$C$193=TRUE,"n/d",IFERROR(ROUND(AB82/AB76,1),"bd."))</f>
        <v>bd.</v>
      </c>
      <c r="AC150" s="174" t="str">
        <f ca="1">IF(Założenia!$C$193=TRUE,"n/d",IFERROR(ROUND(AC82/AC76,1),"bd."))</f>
        <v>bd.</v>
      </c>
      <c r="AD150" s="174" t="str">
        <f ca="1">IF(Założenia!$C$193=TRUE,"n/d",IFERROR(ROUND(AD82/AD76,1),"bd."))</f>
        <v>bd.</v>
      </c>
      <c r="AE150" s="174" t="str">
        <f ca="1">IF(Założenia!$C$193=TRUE,"n/d",IFERROR(ROUND(AE82/AE76,1),"bd."))</f>
        <v>bd.</v>
      </c>
    </row>
    <row r="151" spans="2:31">
      <c r="B151" s="37" t="s">
        <v>623</v>
      </c>
      <c r="C151" s="52" t="s">
        <v>624</v>
      </c>
      <c r="D151" s="52" t="s">
        <v>608</v>
      </c>
      <c r="E151" s="52"/>
      <c r="F151" s="52"/>
      <c r="G151" s="171" t="str">
        <f>IF(Założenia!$C$193=TRUE,"n/d",IFERROR(ROUND((G33+G21)/G36,1),"bd."))</f>
        <v>bd.</v>
      </c>
      <c r="H151" s="171" t="str">
        <f>IF(Założenia!$C$193=TRUE,"n/d",IFERROR(ROUND((H33+H21)/H36,1),"bd."))</f>
        <v>bd.</v>
      </c>
      <c r="I151" s="171" t="str">
        <f>IF(Założenia!$C$193=TRUE,"n/d",IFERROR(ROUND((I33+I21)/I36,1),"bd."))</f>
        <v>bd.</v>
      </c>
      <c r="J151" s="171" t="str">
        <f>IF(Założenia!$C$193=TRUE,"n/d",IFERROR(ROUND((J33+J21)/J36,1),"bd."))</f>
        <v>bd.</v>
      </c>
      <c r="K151" s="171" t="str">
        <f>IF(Założenia!$C$193=TRUE,"n/d",IFERROR(ROUND((K33+K21)/K36,1),"bd."))</f>
        <v>bd.</v>
      </c>
      <c r="L151" s="171" t="str">
        <f ca="1">IF(Założenia!$C$193=TRUE,"n/d",IFERROR(ROUND((L33+L21)/L36,1),"bd."))</f>
        <v>bd.</v>
      </c>
      <c r="M151" s="171" t="str">
        <f ca="1">IF(Założenia!$C$193=TRUE,"n/d",IFERROR(ROUND((M33+M21)/M36,1),"bd."))</f>
        <v>bd.</v>
      </c>
      <c r="N151" s="171" t="str">
        <f ca="1">IF(Założenia!$C$193=TRUE,"n/d",IFERROR(ROUND((N33+N21)/N36,1),"bd."))</f>
        <v>bd.</v>
      </c>
      <c r="O151" s="171" t="str">
        <f ca="1">IF(Założenia!$C$193=TRUE,"n/d",IFERROR(ROUND((O33+O21)/O36,1),"bd."))</f>
        <v>bd.</v>
      </c>
      <c r="P151" s="171" t="str">
        <f ca="1">IF(Założenia!$C$193=TRUE,"n/d",IFERROR(ROUND((P33+P21)/P36,1),"bd."))</f>
        <v>bd.</v>
      </c>
      <c r="Q151" s="171" t="str">
        <f ca="1">IF(Założenia!$C$193=TRUE,"n/d",IFERROR(ROUND((Q33+Q21)/Q36,1),"bd."))</f>
        <v>bd.</v>
      </c>
      <c r="R151" s="171" t="str">
        <f ca="1">IF(Założenia!$C$193=TRUE,"n/d",IFERROR(ROUND((R33+R21)/R36,1),"bd."))</f>
        <v>bd.</v>
      </c>
      <c r="S151" s="171" t="str">
        <f ca="1">IF(Założenia!$C$193=TRUE,"n/d",IFERROR(ROUND((S33+S21)/S36,1),"bd."))</f>
        <v>bd.</v>
      </c>
      <c r="T151" s="171" t="str">
        <f ca="1">IF(Założenia!$C$193=TRUE,"n/d",IFERROR(ROUND((T33+T21)/T36,1),"bd."))</f>
        <v>bd.</v>
      </c>
      <c r="U151" s="171" t="str">
        <f ca="1">IF(Założenia!$C$193=TRUE,"n/d",IFERROR(ROUND((U33+U21)/U36,1),"bd."))</f>
        <v>bd.</v>
      </c>
      <c r="V151" s="171" t="str">
        <f ca="1">IF(Założenia!$C$193=TRUE,"n/d",IFERROR(ROUND((V33+V21)/V36,1),"bd."))</f>
        <v>bd.</v>
      </c>
      <c r="W151" s="171" t="str">
        <f ca="1">IF(Założenia!$C$193=TRUE,"n/d",IFERROR(ROUND((W33+W21)/W36,1),"bd."))</f>
        <v>bd.</v>
      </c>
      <c r="X151" s="171" t="str">
        <f ca="1">IF(Założenia!$C$193=TRUE,"n/d",IFERROR(ROUND((X33+X21)/X36,1),"bd."))</f>
        <v>bd.</v>
      </c>
      <c r="Y151" s="171" t="str">
        <f ca="1">IF(Założenia!$C$193=TRUE,"n/d",IFERROR(ROUND((Y33+Y21)/Y36,1),"bd."))</f>
        <v>bd.</v>
      </c>
      <c r="Z151" s="171" t="str">
        <f ca="1">IF(Założenia!$C$193=TRUE,"n/d",IFERROR(ROUND((Z33+Z21)/Z36,1),"bd."))</f>
        <v>bd.</v>
      </c>
      <c r="AA151" s="171" t="str">
        <f ca="1">IF(Założenia!$C$193=TRUE,"n/d",IFERROR(ROUND((AA33+AA21)/AA36,1),"bd."))</f>
        <v>bd.</v>
      </c>
      <c r="AB151" s="171" t="str">
        <f ca="1">IF(Założenia!$C$193=TRUE,"n/d",IFERROR(ROUND((AB33+AB21)/AB36,1),"bd."))</f>
        <v>bd.</v>
      </c>
      <c r="AC151" s="171" t="str">
        <f ca="1">IF(Założenia!$C$193=TRUE,"n/d",IFERROR(ROUND((AC33+AC21)/AC36,1),"bd."))</f>
        <v>bd.</v>
      </c>
      <c r="AD151" s="171" t="str">
        <f ca="1">IF(Założenia!$C$193=TRUE,"n/d",IFERROR(ROUND((AD33+AD21)/AD36,1),"bd."))</f>
        <v>bd.</v>
      </c>
      <c r="AE151" s="171" t="str">
        <f ca="1">IF(Założenia!$C$193=TRUE,"n/d",IFERROR(ROUND((AE33+AE21)/AE36,1),"bd."))</f>
        <v>bd.</v>
      </c>
    </row>
    <row r="152" spans="2:31"/>
    <row r="153" spans="2:31"/>
    <row r="154" spans="2:31"/>
    <row r="155" spans="2:31"/>
    <row r="156" spans="2:31" ht="14.5">
      <c r="B156" s="32" t="s">
        <v>277</v>
      </c>
      <c r="C156" s="36"/>
      <c r="D156" s="36"/>
      <c r="E156" s="36"/>
      <c r="F156" s="36"/>
      <c r="G156" s="32">
        <f t="shared" ref="G156:AE156" ca="1" si="143">LataProjekcji</f>
        <v>0</v>
      </c>
      <c r="H156" s="32">
        <f t="shared" ca="1" si="143"/>
        <v>0</v>
      </c>
      <c r="I156" s="32">
        <f t="shared" ca="1" si="143"/>
        <v>0</v>
      </c>
      <c r="J156" s="47" t="str">
        <f t="shared" si="143"/>
        <v/>
      </c>
      <c r="K156" s="32" t="str">
        <f t="shared" si="143"/>
        <v>Uzupełnij dane</v>
      </c>
      <c r="L156" s="32" t="str">
        <f t="shared" si="143"/>
        <v/>
      </c>
      <c r="M156" s="32" t="str">
        <f t="shared" si="143"/>
        <v/>
      </c>
      <c r="N156" s="32" t="str">
        <f t="shared" si="143"/>
        <v/>
      </c>
      <c r="O156" s="32" t="str">
        <f t="shared" si="143"/>
        <v/>
      </c>
      <c r="P156" s="32" t="str">
        <f t="shared" si="143"/>
        <v/>
      </c>
      <c r="Q156" s="32" t="str">
        <f t="shared" si="143"/>
        <v/>
      </c>
      <c r="R156" s="32" t="str">
        <f t="shared" si="143"/>
        <v/>
      </c>
      <c r="S156" s="32" t="str">
        <f t="shared" si="143"/>
        <v/>
      </c>
      <c r="T156" s="32" t="str">
        <f t="shared" si="143"/>
        <v/>
      </c>
      <c r="U156" s="32" t="str">
        <f t="shared" si="143"/>
        <v/>
      </c>
      <c r="V156" s="32" t="str">
        <f t="shared" si="143"/>
        <v/>
      </c>
      <c r="W156" s="32" t="str">
        <f t="shared" si="143"/>
        <v/>
      </c>
      <c r="X156" s="32" t="str">
        <f t="shared" si="143"/>
        <v/>
      </c>
      <c r="Y156" s="32" t="str">
        <f t="shared" si="143"/>
        <v/>
      </c>
      <c r="Z156" s="32" t="str">
        <f t="shared" si="143"/>
        <v/>
      </c>
      <c r="AA156" s="32" t="str">
        <f t="shared" si="143"/>
        <v/>
      </c>
      <c r="AB156" s="32" t="str">
        <f t="shared" si="143"/>
        <v/>
      </c>
      <c r="AC156" s="32" t="str">
        <f t="shared" si="143"/>
        <v/>
      </c>
      <c r="AD156" s="32" t="str">
        <f t="shared" si="143"/>
        <v/>
      </c>
      <c r="AE156" s="32" t="str">
        <f t="shared" si="143"/>
        <v/>
      </c>
    </row>
    <row r="157" spans="2:31"/>
    <row r="158" spans="2:31" ht="14.5">
      <c r="B158" s="150" t="s">
        <v>489</v>
      </c>
    </row>
    <row r="159" spans="2:31">
      <c r="B159" s="95" t="s">
        <v>490</v>
      </c>
      <c r="C159" s="96" t="s">
        <v>491</v>
      </c>
      <c r="D159" s="96"/>
      <c r="E159" s="96"/>
      <c r="F159" s="96"/>
      <c r="G159" s="97"/>
      <c r="H159" s="97"/>
      <c r="I159" s="97"/>
      <c r="J159" s="97"/>
      <c r="K159" s="97">
        <f>SUM(K160:K163)</f>
        <v>0</v>
      </c>
      <c r="L159" s="97">
        <f t="shared" ref="L159:W159" si="144">SUM(L160:L163)</f>
        <v>0</v>
      </c>
      <c r="M159" s="97">
        <f t="shared" si="144"/>
        <v>0</v>
      </c>
      <c r="N159" s="97">
        <f t="shared" si="144"/>
        <v>0</v>
      </c>
      <c r="O159" s="97">
        <f t="shared" si="144"/>
        <v>0</v>
      </c>
      <c r="P159" s="97">
        <f t="shared" si="144"/>
        <v>0</v>
      </c>
      <c r="Q159" s="97">
        <f t="shared" si="144"/>
        <v>0</v>
      </c>
      <c r="R159" s="97">
        <f t="shared" si="144"/>
        <v>0</v>
      </c>
      <c r="S159" s="97">
        <f t="shared" si="144"/>
        <v>0</v>
      </c>
      <c r="T159" s="97">
        <f t="shared" si="144"/>
        <v>0</v>
      </c>
      <c r="U159" s="97">
        <f t="shared" si="144"/>
        <v>0</v>
      </c>
      <c r="V159" s="97">
        <f t="shared" si="144"/>
        <v>0</v>
      </c>
      <c r="W159" s="97">
        <f t="shared" si="144"/>
        <v>0</v>
      </c>
      <c r="X159" s="97">
        <f t="shared" ref="X159" si="145">SUM(X160:X163)</f>
        <v>0</v>
      </c>
      <c r="Y159" s="97">
        <f t="shared" ref="Y159:AA159" si="146">SUM(Y160:Y163)</f>
        <v>0</v>
      </c>
      <c r="Z159" s="97">
        <f t="shared" si="146"/>
        <v>0</v>
      </c>
      <c r="AA159" s="97">
        <f t="shared" si="146"/>
        <v>0</v>
      </c>
      <c r="AB159" s="97">
        <f t="shared" ref="AB159:AE159" si="147">SUM(AB160:AB163)</f>
        <v>0</v>
      </c>
      <c r="AC159" s="97">
        <f t="shared" si="147"/>
        <v>0</v>
      </c>
      <c r="AD159" s="97">
        <f t="shared" si="147"/>
        <v>0</v>
      </c>
      <c r="AE159" s="97">
        <f t="shared" si="147"/>
        <v>0</v>
      </c>
    </row>
    <row r="160" spans="2:31">
      <c r="B160" s="93" t="s">
        <v>492</v>
      </c>
      <c r="C160" s="19"/>
      <c r="D160" s="19"/>
      <c r="E160" s="19"/>
      <c r="F160" s="19"/>
      <c r="G160" s="94"/>
      <c r="H160" s="94"/>
      <c r="I160" s="94"/>
      <c r="J160" s="94"/>
      <c r="K160" s="94">
        <f>Przychody!K241</f>
        <v>0</v>
      </c>
      <c r="L160" s="94">
        <f>Przychody!L241</f>
        <v>0</v>
      </c>
      <c r="M160" s="94">
        <f>Przychody!M241</f>
        <v>0</v>
      </c>
      <c r="N160" s="94">
        <f>Przychody!N241</f>
        <v>0</v>
      </c>
      <c r="O160" s="94">
        <f>Przychody!O241</f>
        <v>0</v>
      </c>
      <c r="P160" s="94">
        <f>Przychody!P241</f>
        <v>0</v>
      </c>
      <c r="Q160" s="94">
        <f>Przychody!Q241</f>
        <v>0</v>
      </c>
      <c r="R160" s="94">
        <f>Przychody!R241</f>
        <v>0</v>
      </c>
      <c r="S160" s="94">
        <f>Przychody!S241</f>
        <v>0</v>
      </c>
      <c r="T160" s="94">
        <f>Przychody!T241</f>
        <v>0</v>
      </c>
      <c r="U160" s="94">
        <f>Przychody!U241</f>
        <v>0</v>
      </c>
      <c r="V160" s="94">
        <f>Przychody!V241</f>
        <v>0</v>
      </c>
      <c r="W160" s="94">
        <f>Przychody!W241</f>
        <v>0</v>
      </c>
      <c r="X160" s="94">
        <f>Przychody!X241</f>
        <v>0</v>
      </c>
      <c r="Y160" s="94">
        <f>Przychody!Y241</f>
        <v>0</v>
      </c>
      <c r="Z160" s="94">
        <f>Przychody!Z241</f>
        <v>0</v>
      </c>
      <c r="AA160" s="94">
        <f>Przychody!AA241</f>
        <v>0</v>
      </c>
      <c r="AB160" s="94">
        <f>Przychody!AB241</f>
        <v>0</v>
      </c>
      <c r="AC160" s="94">
        <f>Przychody!AC241</f>
        <v>0</v>
      </c>
      <c r="AD160" s="94">
        <f>Przychody!AD241</f>
        <v>0</v>
      </c>
      <c r="AE160" s="94">
        <f>Przychody!AE241</f>
        <v>0</v>
      </c>
    </row>
    <row r="161" spans="2:31">
      <c r="B161" s="37" t="s">
        <v>493</v>
      </c>
      <c r="C161" s="52"/>
      <c r="D161" s="52"/>
      <c r="E161" s="52"/>
      <c r="F161" s="52"/>
      <c r="G161" s="33"/>
      <c r="H161" s="33"/>
      <c r="I161" s="33"/>
      <c r="J161" s="33"/>
      <c r="K161" s="33">
        <f>Przychody!K242</f>
        <v>0</v>
      </c>
      <c r="L161" s="33">
        <f>Przychody!L242</f>
        <v>0</v>
      </c>
      <c r="M161" s="33">
        <f>Przychody!M242</f>
        <v>0</v>
      </c>
      <c r="N161" s="33">
        <f>Przychody!N242</f>
        <v>0</v>
      </c>
      <c r="O161" s="33">
        <f>Przychody!O242</f>
        <v>0</v>
      </c>
      <c r="P161" s="33">
        <f>Przychody!P242</f>
        <v>0</v>
      </c>
      <c r="Q161" s="33">
        <f>Przychody!Q242</f>
        <v>0</v>
      </c>
      <c r="R161" s="33">
        <f>Przychody!R242</f>
        <v>0</v>
      </c>
      <c r="S161" s="33">
        <f>Przychody!S242</f>
        <v>0</v>
      </c>
      <c r="T161" s="33">
        <f>Przychody!T242</f>
        <v>0</v>
      </c>
      <c r="U161" s="33">
        <f>Przychody!U242</f>
        <v>0</v>
      </c>
      <c r="V161" s="33">
        <f>Przychody!V242</f>
        <v>0</v>
      </c>
      <c r="W161" s="5">
        <f>Przychody!W242</f>
        <v>0</v>
      </c>
      <c r="X161" s="5">
        <f>Przychody!X242</f>
        <v>0</v>
      </c>
      <c r="Y161" s="5">
        <f>Przychody!Y242</f>
        <v>0</v>
      </c>
      <c r="Z161" s="5">
        <f>Przychody!Z242</f>
        <v>0</v>
      </c>
      <c r="AA161" s="5">
        <f>Przychody!AA242</f>
        <v>0</v>
      </c>
      <c r="AB161" s="5">
        <f>Przychody!AB242</f>
        <v>0</v>
      </c>
      <c r="AC161" s="5">
        <f>Przychody!AC242</f>
        <v>0</v>
      </c>
      <c r="AD161" s="5">
        <f>Przychody!AD242</f>
        <v>0</v>
      </c>
      <c r="AE161" s="5">
        <f>Przychody!AE242</f>
        <v>0</v>
      </c>
    </row>
    <row r="162" spans="2:31">
      <c r="B162" s="8" t="s">
        <v>494</v>
      </c>
      <c r="G162" s="5"/>
      <c r="H162" s="5"/>
      <c r="I162" s="5"/>
      <c r="J162" s="5"/>
      <c r="K162" s="5">
        <f>Przychody!K243</f>
        <v>0</v>
      </c>
      <c r="L162" s="5">
        <f>Przychody!L243</f>
        <v>0</v>
      </c>
      <c r="M162" s="5">
        <f>Przychody!M243</f>
        <v>0</v>
      </c>
      <c r="N162" s="5">
        <f>Przychody!N243</f>
        <v>0</v>
      </c>
      <c r="O162" s="5">
        <f>Przychody!O243</f>
        <v>0</v>
      </c>
      <c r="P162" s="5">
        <f>Przychody!P243</f>
        <v>0</v>
      </c>
      <c r="Q162" s="5">
        <f>Przychody!Q243</f>
        <v>0</v>
      </c>
      <c r="R162" s="5">
        <f>Przychody!R243</f>
        <v>0</v>
      </c>
      <c r="S162" s="5">
        <f>Przychody!S243</f>
        <v>0</v>
      </c>
      <c r="T162" s="5">
        <f>Przychody!T243</f>
        <v>0</v>
      </c>
      <c r="U162" s="5">
        <f>Przychody!U243</f>
        <v>0</v>
      </c>
      <c r="V162" s="5">
        <f>Przychody!V243</f>
        <v>0</v>
      </c>
      <c r="W162" s="5">
        <f>Przychody!W243</f>
        <v>0</v>
      </c>
      <c r="X162" s="5">
        <f>Przychody!X243</f>
        <v>0</v>
      </c>
      <c r="Y162" s="5">
        <f>Przychody!Y243</f>
        <v>0</v>
      </c>
      <c r="Z162" s="5">
        <f>Przychody!Z243</f>
        <v>0</v>
      </c>
      <c r="AA162" s="5">
        <f>Przychody!AA243</f>
        <v>0</v>
      </c>
      <c r="AB162" s="5">
        <f>Przychody!AB243</f>
        <v>0</v>
      </c>
      <c r="AC162" s="5">
        <f>Przychody!AC243</f>
        <v>0</v>
      </c>
      <c r="AD162" s="5">
        <f>Przychody!AD243</f>
        <v>0</v>
      </c>
      <c r="AE162" s="5">
        <f>Przychody!AE243</f>
        <v>0</v>
      </c>
    </row>
    <row r="163" spans="2:31">
      <c r="B163" s="88" t="s">
        <v>495</v>
      </c>
      <c r="C163" s="89"/>
      <c r="D163" s="89"/>
      <c r="E163" s="89"/>
      <c r="F163" s="89"/>
      <c r="G163" s="90"/>
      <c r="H163" s="90"/>
      <c r="I163" s="90"/>
      <c r="J163" s="90"/>
      <c r="K163" s="90">
        <f>Przychody!K244</f>
        <v>0</v>
      </c>
      <c r="L163" s="90">
        <f>Przychody!L244</f>
        <v>0</v>
      </c>
      <c r="M163" s="90">
        <f>Przychody!M244</f>
        <v>0</v>
      </c>
      <c r="N163" s="90">
        <f>Przychody!N244</f>
        <v>0</v>
      </c>
      <c r="O163" s="90">
        <f>Przychody!O244</f>
        <v>0</v>
      </c>
      <c r="P163" s="90">
        <f>Przychody!P244</f>
        <v>0</v>
      </c>
      <c r="Q163" s="90">
        <f>Przychody!Q244</f>
        <v>0</v>
      </c>
      <c r="R163" s="90">
        <f>Przychody!R244</f>
        <v>0</v>
      </c>
      <c r="S163" s="90">
        <f>Przychody!S244</f>
        <v>0</v>
      </c>
      <c r="T163" s="90">
        <f>Przychody!T244</f>
        <v>0</v>
      </c>
      <c r="U163" s="90">
        <f>Przychody!U244</f>
        <v>0</v>
      </c>
      <c r="V163" s="90">
        <f>Przychody!V244</f>
        <v>0</v>
      </c>
      <c r="W163" s="90">
        <f>Przychody!W244</f>
        <v>0</v>
      </c>
      <c r="X163" s="90">
        <f>Przychody!X244</f>
        <v>0</v>
      </c>
      <c r="Y163" s="90">
        <f>Przychody!Y244</f>
        <v>0</v>
      </c>
      <c r="Z163" s="90">
        <f>Przychody!Z244</f>
        <v>0</v>
      </c>
      <c r="AA163" s="90">
        <f>Przychody!AA244</f>
        <v>0</v>
      </c>
      <c r="AB163" s="90">
        <f>Przychody!AB244</f>
        <v>0</v>
      </c>
      <c r="AC163" s="90">
        <f>Przychody!AC244</f>
        <v>0</v>
      </c>
      <c r="AD163" s="90">
        <f>Przychody!AD244</f>
        <v>0</v>
      </c>
      <c r="AE163" s="90">
        <f>Przychody!AE244</f>
        <v>0</v>
      </c>
    </row>
    <row r="164" spans="2:31">
      <c r="B164" s="98" t="s">
        <v>209</v>
      </c>
      <c r="C164" s="96" t="s">
        <v>496</v>
      </c>
      <c r="D164" s="96"/>
      <c r="E164" s="96"/>
      <c r="F164" s="96"/>
      <c r="G164" s="97"/>
      <c r="H164" s="97"/>
      <c r="I164" s="97"/>
      <c r="J164" s="97"/>
      <c r="K164" s="97">
        <f t="shared" ref="K164:W164" si="148">SUM(K165:K172)</f>
        <v>0</v>
      </c>
      <c r="L164" s="97">
        <f t="shared" ca="1" si="148"/>
        <v>0</v>
      </c>
      <c r="M164" s="97">
        <f t="shared" ca="1" si="148"/>
        <v>0</v>
      </c>
      <c r="N164" s="97">
        <f t="shared" ca="1" si="148"/>
        <v>0</v>
      </c>
      <c r="O164" s="97">
        <f t="shared" ca="1" si="148"/>
        <v>0</v>
      </c>
      <c r="P164" s="97">
        <f t="shared" ca="1" si="148"/>
        <v>0</v>
      </c>
      <c r="Q164" s="97">
        <f t="shared" ca="1" si="148"/>
        <v>0</v>
      </c>
      <c r="R164" s="97">
        <f t="shared" ca="1" si="148"/>
        <v>0</v>
      </c>
      <c r="S164" s="97">
        <f t="shared" ca="1" si="148"/>
        <v>0</v>
      </c>
      <c r="T164" s="97">
        <f t="shared" ca="1" si="148"/>
        <v>0</v>
      </c>
      <c r="U164" s="97">
        <f t="shared" ca="1" si="148"/>
        <v>0</v>
      </c>
      <c r="V164" s="97">
        <f t="shared" ca="1" si="148"/>
        <v>0</v>
      </c>
      <c r="W164" s="97">
        <f t="shared" ca="1" si="148"/>
        <v>0</v>
      </c>
      <c r="X164" s="97">
        <f t="shared" ref="X164" ca="1" si="149">SUM(X165:X172)</f>
        <v>0</v>
      </c>
      <c r="Y164" s="97">
        <f t="shared" ref="Y164:AA164" ca="1" si="150">SUM(Y165:Y172)</f>
        <v>0</v>
      </c>
      <c r="Z164" s="97">
        <f t="shared" ca="1" si="150"/>
        <v>0</v>
      </c>
      <c r="AA164" s="97">
        <f t="shared" ca="1" si="150"/>
        <v>0</v>
      </c>
      <c r="AB164" s="97">
        <f t="shared" ref="AB164:AE164" ca="1" si="151">SUM(AB165:AB172)</f>
        <v>0</v>
      </c>
      <c r="AC164" s="97">
        <f t="shared" ca="1" si="151"/>
        <v>0</v>
      </c>
      <c r="AD164" s="97">
        <f t="shared" ca="1" si="151"/>
        <v>0</v>
      </c>
      <c r="AE164" s="97">
        <f t="shared" ca="1" si="151"/>
        <v>0</v>
      </c>
    </row>
    <row r="165" spans="2:31">
      <c r="B165" s="93" t="s">
        <v>497</v>
      </c>
      <c r="C165" s="19" t="s">
        <v>498</v>
      </c>
      <c r="D165" s="19"/>
      <c r="E165" s="19"/>
      <c r="F165" s="19"/>
      <c r="G165" s="94"/>
      <c r="H165" s="94"/>
      <c r="I165" s="94"/>
      <c r="J165" s="94"/>
      <c r="K165" s="94">
        <f>'Środki trwałe'!K847</f>
        <v>0</v>
      </c>
      <c r="L165" s="94">
        <f ca="1">'Środki trwałe'!L847</f>
        <v>0</v>
      </c>
      <c r="M165" s="94">
        <f ca="1">'Środki trwałe'!M847</f>
        <v>0</v>
      </c>
      <c r="N165" s="94">
        <f ca="1">'Środki trwałe'!N847</f>
        <v>0</v>
      </c>
      <c r="O165" s="94">
        <f ca="1">'Środki trwałe'!O847</f>
        <v>0</v>
      </c>
      <c r="P165" s="94">
        <f ca="1">'Środki trwałe'!P847</f>
        <v>0</v>
      </c>
      <c r="Q165" s="94">
        <f ca="1">'Środki trwałe'!Q847</f>
        <v>0</v>
      </c>
      <c r="R165" s="94">
        <f ca="1">'Środki trwałe'!R847</f>
        <v>0</v>
      </c>
      <c r="S165" s="94">
        <f ca="1">'Środki trwałe'!S847</f>
        <v>0</v>
      </c>
      <c r="T165" s="94">
        <f ca="1">'Środki trwałe'!T847</f>
        <v>0</v>
      </c>
      <c r="U165" s="94">
        <f ca="1">'Środki trwałe'!U847</f>
        <v>0</v>
      </c>
      <c r="V165" s="94">
        <f ca="1">'Środki trwałe'!V847</f>
        <v>0</v>
      </c>
      <c r="W165" s="94">
        <f ca="1">'Środki trwałe'!W847</f>
        <v>0</v>
      </c>
      <c r="X165" s="94">
        <f ca="1">'Środki trwałe'!X847</f>
        <v>0</v>
      </c>
      <c r="Y165" s="94">
        <f ca="1">'Środki trwałe'!Y847</f>
        <v>0</v>
      </c>
      <c r="Z165" s="94">
        <f ca="1">'Środki trwałe'!Z847</f>
        <v>0</v>
      </c>
      <c r="AA165" s="94">
        <f ca="1">'Środki trwałe'!AA847</f>
        <v>0</v>
      </c>
      <c r="AB165" s="94">
        <f ca="1">'Środki trwałe'!AB847</f>
        <v>0</v>
      </c>
      <c r="AC165" s="94">
        <f ca="1">'Środki trwałe'!AC847</f>
        <v>0</v>
      </c>
      <c r="AD165" s="94">
        <f ca="1">'Środki trwałe'!AD847</f>
        <v>0</v>
      </c>
      <c r="AE165" s="94">
        <f ca="1">'Środki trwałe'!AE847</f>
        <v>0</v>
      </c>
    </row>
    <row r="166" spans="2:31">
      <c r="B166" s="52" t="s">
        <v>499</v>
      </c>
      <c r="C166" s="52"/>
      <c r="D166" s="52"/>
      <c r="E166" s="52"/>
      <c r="F166" s="52"/>
      <c r="G166" s="33"/>
      <c r="H166" s="33"/>
      <c r="I166" s="33"/>
      <c r="J166" s="33"/>
      <c r="K166" s="33">
        <f>'Koszty operacyjne'!K618</f>
        <v>0</v>
      </c>
      <c r="L166" s="33">
        <f>'Koszty operacyjne'!L618</f>
        <v>0</v>
      </c>
      <c r="M166" s="33">
        <f>'Koszty operacyjne'!M618</f>
        <v>0</v>
      </c>
      <c r="N166" s="33">
        <f>'Koszty operacyjne'!N618</f>
        <v>0</v>
      </c>
      <c r="O166" s="33">
        <f>'Koszty operacyjne'!O618</f>
        <v>0</v>
      </c>
      <c r="P166" s="33">
        <f>'Koszty operacyjne'!P618</f>
        <v>0</v>
      </c>
      <c r="Q166" s="33">
        <f>'Koszty operacyjne'!Q618</f>
        <v>0</v>
      </c>
      <c r="R166" s="33">
        <f>'Koszty operacyjne'!R618</f>
        <v>0</v>
      </c>
      <c r="S166" s="33">
        <f>'Koszty operacyjne'!S618</f>
        <v>0</v>
      </c>
      <c r="T166" s="33">
        <f>'Koszty operacyjne'!T618</f>
        <v>0</v>
      </c>
      <c r="U166" s="33">
        <f>'Koszty operacyjne'!U618</f>
        <v>0</v>
      </c>
      <c r="V166" s="33">
        <f>'Koszty operacyjne'!V618</f>
        <v>0</v>
      </c>
      <c r="W166" s="33">
        <f>'Koszty operacyjne'!W618</f>
        <v>0</v>
      </c>
      <c r="X166" s="33">
        <f>'Koszty operacyjne'!X618</f>
        <v>0</v>
      </c>
      <c r="Y166" s="33">
        <f>'Koszty operacyjne'!Y618</f>
        <v>0</v>
      </c>
      <c r="Z166" s="33">
        <f>'Koszty operacyjne'!Z618</f>
        <v>0</v>
      </c>
      <c r="AA166" s="33">
        <f>'Koszty operacyjne'!AA618</f>
        <v>0</v>
      </c>
      <c r="AB166" s="33">
        <f>'Koszty operacyjne'!AB618</f>
        <v>0</v>
      </c>
      <c r="AC166" s="33">
        <f>'Koszty operacyjne'!AB618</f>
        <v>0</v>
      </c>
      <c r="AD166" s="33">
        <f>'Koszty operacyjne'!AC618</f>
        <v>0</v>
      </c>
      <c r="AE166" s="33">
        <f>'Koszty operacyjne'!AD618</f>
        <v>0</v>
      </c>
    </row>
    <row r="167" spans="2:31">
      <c r="B167" s="37" t="s">
        <v>500</v>
      </c>
      <c r="C167" s="52"/>
      <c r="D167" s="52"/>
      <c r="E167" s="52"/>
      <c r="F167" s="52"/>
      <c r="G167" s="33"/>
      <c r="H167" s="33"/>
      <c r="I167" s="33"/>
      <c r="J167" s="33"/>
      <c r="K167" s="33">
        <f>'Koszty operacyjne'!K619</f>
        <v>0</v>
      </c>
      <c r="L167" s="33">
        <f>'Koszty operacyjne'!L619</f>
        <v>0</v>
      </c>
      <c r="M167" s="33">
        <f>'Koszty operacyjne'!M619</f>
        <v>0</v>
      </c>
      <c r="N167" s="33">
        <f>'Koszty operacyjne'!N619</f>
        <v>0</v>
      </c>
      <c r="O167" s="33">
        <f>'Koszty operacyjne'!O619</f>
        <v>0</v>
      </c>
      <c r="P167" s="33">
        <f>'Koszty operacyjne'!P619</f>
        <v>0</v>
      </c>
      <c r="Q167" s="33">
        <f>'Koszty operacyjne'!Q619</f>
        <v>0</v>
      </c>
      <c r="R167" s="33">
        <f>'Koszty operacyjne'!R619</f>
        <v>0</v>
      </c>
      <c r="S167" s="33">
        <f>'Koszty operacyjne'!S619</f>
        <v>0</v>
      </c>
      <c r="T167" s="33">
        <f>'Koszty operacyjne'!T619</f>
        <v>0</v>
      </c>
      <c r="U167" s="33">
        <f>'Koszty operacyjne'!U619</f>
        <v>0</v>
      </c>
      <c r="V167" s="33">
        <f>'Koszty operacyjne'!V619</f>
        <v>0</v>
      </c>
      <c r="W167" s="33">
        <f>'Koszty operacyjne'!W619</f>
        <v>0</v>
      </c>
      <c r="X167" s="33">
        <f>'Koszty operacyjne'!X619</f>
        <v>0</v>
      </c>
      <c r="Y167" s="33">
        <f>'Koszty operacyjne'!Y619</f>
        <v>0</v>
      </c>
      <c r="Z167" s="33">
        <f>'Koszty operacyjne'!Z619</f>
        <v>0</v>
      </c>
      <c r="AA167" s="33">
        <f>'Koszty operacyjne'!AA619</f>
        <v>0</v>
      </c>
      <c r="AB167" s="33">
        <f>'Koszty operacyjne'!AB619</f>
        <v>0</v>
      </c>
      <c r="AC167" s="33">
        <f>'Koszty operacyjne'!AB619</f>
        <v>0</v>
      </c>
      <c r="AD167" s="33">
        <f>'Koszty operacyjne'!AC619</f>
        <v>0</v>
      </c>
      <c r="AE167" s="33">
        <f>'Koszty operacyjne'!AD619</f>
        <v>0</v>
      </c>
    </row>
    <row r="168" spans="2:31">
      <c r="B168" s="37" t="s">
        <v>501</v>
      </c>
      <c r="C168" s="52"/>
      <c r="D168" s="52"/>
      <c r="E168" s="52"/>
      <c r="F168" s="52"/>
      <c r="G168" s="33"/>
      <c r="H168" s="33"/>
      <c r="I168" s="33"/>
      <c r="J168" s="33"/>
      <c r="K168" s="33">
        <f>'Koszty operacyjne'!K620</f>
        <v>0</v>
      </c>
      <c r="L168" s="33">
        <f>'Koszty operacyjne'!L620</f>
        <v>0</v>
      </c>
      <c r="M168" s="33">
        <f>'Koszty operacyjne'!M620</f>
        <v>0</v>
      </c>
      <c r="N168" s="33">
        <f>'Koszty operacyjne'!N620</f>
        <v>0</v>
      </c>
      <c r="O168" s="33">
        <f>'Koszty operacyjne'!O620</f>
        <v>0</v>
      </c>
      <c r="P168" s="33">
        <f>'Koszty operacyjne'!P620</f>
        <v>0</v>
      </c>
      <c r="Q168" s="33">
        <f>'Koszty operacyjne'!Q620</f>
        <v>0</v>
      </c>
      <c r="R168" s="33">
        <f>'Koszty operacyjne'!R620</f>
        <v>0</v>
      </c>
      <c r="S168" s="33">
        <f>'Koszty operacyjne'!S620</f>
        <v>0</v>
      </c>
      <c r="T168" s="33">
        <f>'Koszty operacyjne'!T620</f>
        <v>0</v>
      </c>
      <c r="U168" s="33">
        <f>'Koszty operacyjne'!U620</f>
        <v>0</v>
      </c>
      <c r="V168" s="33">
        <f>'Koszty operacyjne'!V620</f>
        <v>0</v>
      </c>
      <c r="W168" s="33">
        <f>'Koszty operacyjne'!W620</f>
        <v>0</v>
      </c>
      <c r="X168" s="33">
        <f>'Koszty operacyjne'!X620</f>
        <v>0</v>
      </c>
      <c r="Y168" s="33">
        <f>'Koszty operacyjne'!Y620</f>
        <v>0</v>
      </c>
      <c r="Z168" s="33">
        <f>'Koszty operacyjne'!Z620</f>
        <v>0</v>
      </c>
      <c r="AA168" s="33">
        <f>'Koszty operacyjne'!AA620</f>
        <v>0</v>
      </c>
      <c r="AB168" s="33">
        <f>'Koszty operacyjne'!AB620</f>
        <v>0</v>
      </c>
      <c r="AC168" s="33">
        <f>'Koszty operacyjne'!AB620</f>
        <v>0</v>
      </c>
      <c r="AD168" s="33">
        <f>'Koszty operacyjne'!AC620</f>
        <v>0</v>
      </c>
      <c r="AE168" s="33">
        <f>'Koszty operacyjne'!AD620</f>
        <v>0</v>
      </c>
    </row>
    <row r="169" spans="2:31">
      <c r="B169" s="37" t="s">
        <v>502</v>
      </c>
      <c r="C169" s="52"/>
      <c r="D169" s="52"/>
      <c r="E169" s="52"/>
      <c r="F169" s="52"/>
      <c r="G169" s="33"/>
      <c r="H169" s="33"/>
      <c r="I169" s="33"/>
      <c r="J169" s="33"/>
      <c r="K169" s="33">
        <f>'Koszty operacyjne'!K621</f>
        <v>0</v>
      </c>
      <c r="L169" s="33">
        <f>'Koszty operacyjne'!L621</f>
        <v>0</v>
      </c>
      <c r="M169" s="33">
        <f>'Koszty operacyjne'!M621</f>
        <v>0</v>
      </c>
      <c r="N169" s="33">
        <f>'Koszty operacyjne'!N621</f>
        <v>0</v>
      </c>
      <c r="O169" s="33">
        <f>'Koszty operacyjne'!O621</f>
        <v>0</v>
      </c>
      <c r="P169" s="33">
        <f>'Koszty operacyjne'!P621</f>
        <v>0</v>
      </c>
      <c r="Q169" s="33">
        <f>'Koszty operacyjne'!Q621</f>
        <v>0</v>
      </c>
      <c r="R169" s="33">
        <f>'Koszty operacyjne'!R621</f>
        <v>0</v>
      </c>
      <c r="S169" s="33">
        <f>'Koszty operacyjne'!S621</f>
        <v>0</v>
      </c>
      <c r="T169" s="33">
        <f>'Koszty operacyjne'!T621</f>
        <v>0</v>
      </c>
      <c r="U169" s="33">
        <f>'Koszty operacyjne'!U621</f>
        <v>0</v>
      </c>
      <c r="V169" s="33">
        <f>'Koszty operacyjne'!V621</f>
        <v>0</v>
      </c>
      <c r="W169" s="33">
        <f>'Koszty operacyjne'!W621</f>
        <v>0</v>
      </c>
      <c r="X169" s="33">
        <f>'Koszty operacyjne'!X621</f>
        <v>0</v>
      </c>
      <c r="Y169" s="33">
        <f>'Koszty operacyjne'!Y621</f>
        <v>0</v>
      </c>
      <c r="Z169" s="33">
        <f>'Koszty operacyjne'!Z621</f>
        <v>0</v>
      </c>
      <c r="AA169" s="33">
        <f>'Koszty operacyjne'!AA621</f>
        <v>0</v>
      </c>
      <c r="AB169" s="33">
        <f>'Koszty operacyjne'!AB621</f>
        <v>0</v>
      </c>
      <c r="AC169" s="33">
        <f>'Koszty operacyjne'!AB621</f>
        <v>0</v>
      </c>
      <c r="AD169" s="33">
        <f>'Koszty operacyjne'!AC621</f>
        <v>0</v>
      </c>
      <c r="AE169" s="33">
        <f>'Koszty operacyjne'!AD621</f>
        <v>0</v>
      </c>
    </row>
    <row r="170" spans="2:31">
      <c r="B170" s="37" t="s">
        <v>503</v>
      </c>
      <c r="C170" s="52"/>
      <c r="D170" s="52"/>
      <c r="E170" s="52"/>
      <c r="F170" s="52"/>
      <c r="G170" s="33"/>
      <c r="H170" s="33"/>
      <c r="I170" s="33"/>
      <c r="J170" s="33"/>
      <c r="K170" s="33">
        <f>'Koszty operacyjne'!K622</f>
        <v>0</v>
      </c>
      <c r="L170" s="33">
        <f>'Koszty operacyjne'!L622</f>
        <v>0</v>
      </c>
      <c r="M170" s="33">
        <f>'Koszty operacyjne'!M622</f>
        <v>0</v>
      </c>
      <c r="N170" s="33">
        <f>'Koszty operacyjne'!N622</f>
        <v>0</v>
      </c>
      <c r="O170" s="33">
        <f>'Koszty operacyjne'!O622</f>
        <v>0</v>
      </c>
      <c r="P170" s="33">
        <f>'Koszty operacyjne'!P622</f>
        <v>0</v>
      </c>
      <c r="Q170" s="33">
        <f>'Koszty operacyjne'!Q622</f>
        <v>0</v>
      </c>
      <c r="R170" s="33">
        <f>'Koszty operacyjne'!R622</f>
        <v>0</v>
      </c>
      <c r="S170" s="33">
        <f>'Koszty operacyjne'!S622</f>
        <v>0</v>
      </c>
      <c r="T170" s="33">
        <f>'Koszty operacyjne'!T622</f>
        <v>0</v>
      </c>
      <c r="U170" s="33">
        <f>'Koszty operacyjne'!U622</f>
        <v>0</v>
      </c>
      <c r="V170" s="33">
        <f>'Koszty operacyjne'!V622</f>
        <v>0</v>
      </c>
      <c r="W170" s="33">
        <f>'Koszty operacyjne'!W622</f>
        <v>0</v>
      </c>
      <c r="X170" s="33">
        <f>'Koszty operacyjne'!X622</f>
        <v>0</v>
      </c>
      <c r="Y170" s="33">
        <f>'Koszty operacyjne'!Y622</f>
        <v>0</v>
      </c>
      <c r="Z170" s="33">
        <f>'Koszty operacyjne'!Z622</f>
        <v>0</v>
      </c>
      <c r="AA170" s="33">
        <f>'Koszty operacyjne'!AA622</f>
        <v>0</v>
      </c>
      <c r="AB170" s="33">
        <f>'Koszty operacyjne'!AB622</f>
        <v>0</v>
      </c>
      <c r="AC170" s="33">
        <f>'Koszty operacyjne'!AB622</f>
        <v>0</v>
      </c>
      <c r="AD170" s="33">
        <f>'Koszty operacyjne'!AC622</f>
        <v>0</v>
      </c>
      <c r="AE170" s="33">
        <f>'Koszty operacyjne'!AD622</f>
        <v>0</v>
      </c>
    </row>
    <row r="171" spans="2:31">
      <c r="B171" s="37" t="s">
        <v>504</v>
      </c>
      <c r="C171" s="52"/>
      <c r="D171" s="52"/>
      <c r="E171" s="52"/>
      <c r="F171" s="52"/>
      <c r="G171" s="33"/>
      <c r="H171" s="33"/>
      <c r="I171" s="33"/>
      <c r="J171" s="33"/>
      <c r="K171" s="33">
        <f>'Koszty operacyjne'!K623</f>
        <v>0</v>
      </c>
      <c r="L171" s="33">
        <f>'Koszty operacyjne'!L623</f>
        <v>0</v>
      </c>
      <c r="M171" s="33">
        <f>'Koszty operacyjne'!M623</f>
        <v>0</v>
      </c>
      <c r="N171" s="33">
        <f>'Koszty operacyjne'!N623</f>
        <v>0</v>
      </c>
      <c r="O171" s="33">
        <f>'Koszty operacyjne'!O623</f>
        <v>0</v>
      </c>
      <c r="P171" s="33">
        <f>'Koszty operacyjne'!P623</f>
        <v>0</v>
      </c>
      <c r="Q171" s="33">
        <f>'Koszty operacyjne'!Q623</f>
        <v>0</v>
      </c>
      <c r="R171" s="33">
        <f>'Koszty operacyjne'!R623</f>
        <v>0</v>
      </c>
      <c r="S171" s="33">
        <f>'Koszty operacyjne'!S623</f>
        <v>0</v>
      </c>
      <c r="T171" s="33">
        <f>'Koszty operacyjne'!T623</f>
        <v>0</v>
      </c>
      <c r="U171" s="33">
        <f>'Koszty operacyjne'!U623</f>
        <v>0</v>
      </c>
      <c r="V171" s="33">
        <f>'Koszty operacyjne'!V623</f>
        <v>0</v>
      </c>
      <c r="W171" s="33">
        <f>'Koszty operacyjne'!W623</f>
        <v>0</v>
      </c>
      <c r="X171" s="33">
        <f>'Koszty operacyjne'!X623</f>
        <v>0</v>
      </c>
      <c r="Y171" s="33">
        <f>'Koszty operacyjne'!Y623</f>
        <v>0</v>
      </c>
      <c r="Z171" s="33">
        <f>'Koszty operacyjne'!Z623</f>
        <v>0</v>
      </c>
      <c r="AA171" s="33">
        <f>'Koszty operacyjne'!AA623</f>
        <v>0</v>
      </c>
      <c r="AB171" s="33">
        <f>'Koszty operacyjne'!AB623</f>
        <v>0</v>
      </c>
      <c r="AC171" s="33">
        <f>'Koszty operacyjne'!AB623</f>
        <v>0</v>
      </c>
      <c r="AD171" s="33">
        <f>'Koszty operacyjne'!AC623</f>
        <v>0</v>
      </c>
      <c r="AE171" s="33">
        <f>'Koszty operacyjne'!AD623</f>
        <v>0</v>
      </c>
    </row>
    <row r="172" spans="2:31">
      <c r="B172" s="88" t="s">
        <v>505</v>
      </c>
      <c r="C172" s="89"/>
      <c r="D172" s="89"/>
      <c r="E172" s="89"/>
      <c r="F172" s="89"/>
      <c r="G172" s="90"/>
      <c r="H172" s="90"/>
      <c r="I172" s="90"/>
      <c r="J172" s="90"/>
      <c r="K172" s="33">
        <f>'Koszty operacyjne'!K624</f>
        <v>0</v>
      </c>
      <c r="L172" s="33">
        <f>'Koszty operacyjne'!L624</f>
        <v>0</v>
      </c>
      <c r="M172" s="33">
        <f>'Koszty operacyjne'!M624</f>
        <v>0</v>
      </c>
      <c r="N172" s="33">
        <f>'Koszty operacyjne'!N624</f>
        <v>0</v>
      </c>
      <c r="O172" s="33">
        <f>'Koszty operacyjne'!O624</f>
        <v>0</v>
      </c>
      <c r="P172" s="33">
        <f>'Koszty operacyjne'!P624</f>
        <v>0</v>
      </c>
      <c r="Q172" s="33">
        <f>'Koszty operacyjne'!Q624</f>
        <v>0</v>
      </c>
      <c r="R172" s="33">
        <f>'Koszty operacyjne'!R624</f>
        <v>0</v>
      </c>
      <c r="S172" s="33">
        <f>'Koszty operacyjne'!S624</f>
        <v>0</v>
      </c>
      <c r="T172" s="33">
        <f>'Koszty operacyjne'!T624</f>
        <v>0</v>
      </c>
      <c r="U172" s="33">
        <f>'Koszty operacyjne'!U624</f>
        <v>0</v>
      </c>
      <c r="V172" s="33">
        <f>'Koszty operacyjne'!V624</f>
        <v>0</v>
      </c>
      <c r="W172" s="33">
        <f>'Koszty operacyjne'!W624</f>
        <v>0</v>
      </c>
      <c r="X172" s="33">
        <f>'Koszty operacyjne'!X624</f>
        <v>0</v>
      </c>
      <c r="Y172" s="33">
        <f>'Koszty operacyjne'!Y624</f>
        <v>0</v>
      </c>
      <c r="Z172" s="33">
        <f>'Koszty operacyjne'!Z624</f>
        <v>0</v>
      </c>
      <c r="AA172" s="33">
        <f>'Koszty operacyjne'!AA624</f>
        <v>0</v>
      </c>
      <c r="AB172" s="33">
        <f>'Koszty operacyjne'!AB624</f>
        <v>0</v>
      </c>
      <c r="AC172" s="90">
        <f>'Koszty operacyjne'!AB624</f>
        <v>0</v>
      </c>
      <c r="AD172" s="90">
        <f>'Koszty operacyjne'!AC624</f>
        <v>0</v>
      </c>
      <c r="AE172" s="90">
        <f>'Koszty operacyjne'!AD624</f>
        <v>0</v>
      </c>
    </row>
    <row r="173" spans="2:31">
      <c r="B173" s="98" t="s">
        <v>506</v>
      </c>
      <c r="C173" s="96"/>
      <c r="D173" s="96"/>
      <c r="E173" s="96"/>
      <c r="F173" s="96"/>
      <c r="G173" s="97"/>
      <c r="H173" s="97"/>
      <c r="I173" s="97"/>
      <c r="J173" s="97"/>
      <c r="K173" s="97">
        <f t="shared" ref="K173:W173" si="152">K159-K164</f>
        <v>0</v>
      </c>
      <c r="L173" s="97">
        <f t="shared" ca="1" si="152"/>
        <v>0</v>
      </c>
      <c r="M173" s="97">
        <f t="shared" ca="1" si="152"/>
        <v>0</v>
      </c>
      <c r="N173" s="97">
        <f t="shared" ca="1" si="152"/>
        <v>0</v>
      </c>
      <c r="O173" s="97">
        <f t="shared" ca="1" si="152"/>
        <v>0</v>
      </c>
      <c r="P173" s="97">
        <f t="shared" ca="1" si="152"/>
        <v>0</v>
      </c>
      <c r="Q173" s="97">
        <f t="shared" ca="1" si="152"/>
        <v>0</v>
      </c>
      <c r="R173" s="97">
        <f t="shared" ca="1" si="152"/>
        <v>0</v>
      </c>
      <c r="S173" s="97">
        <f t="shared" ca="1" si="152"/>
        <v>0</v>
      </c>
      <c r="T173" s="97">
        <f t="shared" ca="1" si="152"/>
        <v>0</v>
      </c>
      <c r="U173" s="97">
        <f t="shared" ca="1" si="152"/>
        <v>0</v>
      </c>
      <c r="V173" s="97">
        <f t="shared" ca="1" si="152"/>
        <v>0</v>
      </c>
      <c r="W173" s="97">
        <f t="shared" ca="1" si="152"/>
        <v>0</v>
      </c>
      <c r="X173" s="97">
        <f t="shared" ref="X173" ca="1" si="153">X159-X164</f>
        <v>0</v>
      </c>
      <c r="Y173" s="97">
        <f t="shared" ref="Y173:AA173" ca="1" si="154">Y159-Y164</f>
        <v>0</v>
      </c>
      <c r="Z173" s="97">
        <f t="shared" ca="1" si="154"/>
        <v>0</v>
      </c>
      <c r="AA173" s="97">
        <f t="shared" ca="1" si="154"/>
        <v>0</v>
      </c>
      <c r="AB173" s="97">
        <f t="shared" ref="AB173:AE173" ca="1" si="155">AB159-AB164</f>
        <v>0</v>
      </c>
      <c r="AC173" s="97">
        <f t="shared" ca="1" si="155"/>
        <v>0</v>
      </c>
      <c r="AD173" s="97">
        <f t="shared" ca="1" si="155"/>
        <v>0</v>
      </c>
      <c r="AE173" s="97">
        <f t="shared" ca="1" si="155"/>
        <v>0</v>
      </c>
    </row>
    <row r="174" spans="2:31">
      <c r="B174" s="17" t="s">
        <v>220</v>
      </c>
      <c r="C174" s="19"/>
      <c r="D174" s="19"/>
      <c r="E174" s="19"/>
      <c r="F174" s="19"/>
      <c r="G174" s="18"/>
      <c r="H174" s="18"/>
      <c r="I174" s="18"/>
      <c r="J174" s="18"/>
      <c r="K174" s="18">
        <f>Przychody!K247</f>
        <v>0</v>
      </c>
      <c r="L174" s="18">
        <f ca="1">Przychody!L247</f>
        <v>0</v>
      </c>
      <c r="M174" s="18">
        <f ca="1">Przychody!M247</f>
        <v>0</v>
      </c>
      <c r="N174" s="18">
        <f ca="1">Przychody!N247</f>
        <v>0</v>
      </c>
      <c r="O174" s="18">
        <f ca="1">Przychody!O247</f>
        <v>0</v>
      </c>
      <c r="P174" s="18">
        <f ca="1">Przychody!P247</f>
        <v>0</v>
      </c>
      <c r="Q174" s="18">
        <f ca="1">Przychody!Q247</f>
        <v>0</v>
      </c>
      <c r="R174" s="18">
        <f ca="1">Przychody!R247</f>
        <v>0</v>
      </c>
      <c r="S174" s="18">
        <f ca="1">Przychody!S247</f>
        <v>0</v>
      </c>
      <c r="T174" s="18">
        <f ca="1">Przychody!T247</f>
        <v>0</v>
      </c>
      <c r="U174" s="18">
        <f ca="1">Przychody!U247</f>
        <v>0</v>
      </c>
      <c r="V174" s="18">
        <f ca="1">Przychody!V247</f>
        <v>0</v>
      </c>
      <c r="W174" s="18">
        <f ca="1">Przychody!W247</f>
        <v>0</v>
      </c>
      <c r="X174" s="18">
        <f ca="1">Przychody!X247</f>
        <v>0</v>
      </c>
      <c r="Y174" s="18">
        <f ca="1">Przychody!Y247</f>
        <v>0</v>
      </c>
      <c r="Z174" s="18">
        <f ca="1">Przychody!Z247</f>
        <v>0</v>
      </c>
      <c r="AA174" s="18">
        <f ca="1">Przychody!AA247</f>
        <v>0</v>
      </c>
      <c r="AB174" s="18">
        <f ca="1">Przychody!AB247</f>
        <v>0</v>
      </c>
      <c r="AC174" s="18">
        <f ca="1">Przychody!AC247</f>
        <v>0</v>
      </c>
      <c r="AD174" s="18">
        <f ca="1">Przychody!AD247</f>
        <v>0</v>
      </c>
      <c r="AE174" s="18">
        <f ca="1">Przychody!AE247</f>
        <v>0</v>
      </c>
    </row>
    <row r="175" spans="2:31">
      <c r="B175" s="37" t="s">
        <v>507</v>
      </c>
      <c r="C175" s="52"/>
      <c r="D175" s="52"/>
      <c r="E175" s="52"/>
      <c r="F175" s="52"/>
      <c r="G175" s="33"/>
      <c r="H175" s="33"/>
      <c r="I175" s="33"/>
      <c r="J175" s="33"/>
      <c r="K175" s="33">
        <f>ROUND('Rozliczenie dotacji'!K314,0)</f>
        <v>0</v>
      </c>
      <c r="L175" s="33">
        <f ca="1">ROUND('Rozliczenie dotacji'!L314,0)</f>
        <v>0</v>
      </c>
      <c r="M175" s="33">
        <f ca="1">ROUND('Rozliczenie dotacji'!M314,0)</f>
        <v>0</v>
      </c>
      <c r="N175" s="33">
        <f ca="1">ROUND('Rozliczenie dotacji'!N314,0)</f>
        <v>0</v>
      </c>
      <c r="O175" s="33">
        <f ca="1">ROUND('Rozliczenie dotacji'!O314,0)</f>
        <v>0</v>
      </c>
      <c r="P175" s="33">
        <f ca="1">ROUND('Rozliczenie dotacji'!P314,0)</f>
        <v>0</v>
      </c>
      <c r="Q175" s="33">
        <f ca="1">ROUND('Rozliczenie dotacji'!Q314,0)</f>
        <v>0</v>
      </c>
      <c r="R175" s="33">
        <f ca="1">ROUND('Rozliczenie dotacji'!R314,0)</f>
        <v>0</v>
      </c>
      <c r="S175" s="33">
        <f ca="1">ROUND('Rozliczenie dotacji'!S314,0)</f>
        <v>0</v>
      </c>
      <c r="T175" s="33">
        <f ca="1">ROUND('Rozliczenie dotacji'!T314,0)</f>
        <v>0</v>
      </c>
      <c r="U175" s="33">
        <f ca="1">ROUND('Rozliczenie dotacji'!U314,0)</f>
        <v>0</v>
      </c>
      <c r="V175" s="33">
        <f ca="1">ROUND('Rozliczenie dotacji'!V314,0)</f>
        <v>0</v>
      </c>
      <c r="W175" s="33">
        <f ca="1">ROUND('Rozliczenie dotacji'!W314,0)</f>
        <v>0</v>
      </c>
      <c r="X175" s="33">
        <f ca="1">ROUND('Rozliczenie dotacji'!X314,0)</f>
        <v>0</v>
      </c>
      <c r="Y175" s="33">
        <f ca="1">ROUND('Rozliczenie dotacji'!Y314,0)</f>
        <v>0</v>
      </c>
      <c r="Z175" s="33">
        <f ca="1">ROUND('Rozliczenie dotacji'!Z314,0)</f>
        <v>0</v>
      </c>
      <c r="AA175" s="33">
        <f ca="1">ROUND('Rozliczenie dotacji'!AA314,0)</f>
        <v>0</v>
      </c>
      <c r="AB175" s="33">
        <f ca="1">ROUND('Rozliczenie dotacji'!AB314,0)</f>
        <v>0</v>
      </c>
      <c r="AC175" s="33">
        <f ca="1">ROUND('Rozliczenie dotacji'!AC314,0)</f>
        <v>0</v>
      </c>
      <c r="AD175" s="33">
        <f ca="1">ROUND('Rozliczenie dotacji'!AD314,0)</f>
        <v>0</v>
      </c>
      <c r="AE175" s="33">
        <f ca="1">ROUND('Rozliczenie dotacji'!AE314,0)</f>
        <v>0</v>
      </c>
    </row>
    <row r="176" spans="2:31">
      <c r="B176" s="91" t="s">
        <v>224</v>
      </c>
      <c r="C176" s="89"/>
      <c r="D176" s="89"/>
      <c r="E176" s="89"/>
      <c r="F176" s="89"/>
      <c r="G176" s="92"/>
      <c r="H176" s="92"/>
      <c r="I176" s="92"/>
      <c r="J176" s="92"/>
      <c r="K176" s="92">
        <f>'Koszty operacyjne'!K625</f>
        <v>0</v>
      </c>
      <c r="L176" s="92">
        <f>'Koszty operacyjne'!L625</f>
        <v>0</v>
      </c>
      <c r="M176" s="92">
        <f>'Koszty operacyjne'!M625</f>
        <v>0</v>
      </c>
      <c r="N176" s="92">
        <f>'Koszty operacyjne'!N625</f>
        <v>0</v>
      </c>
      <c r="O176" s="92">
        <f>'Koszty operacyjne'!O625</f>
        <v>0</v>
      </c>
      <c r="P176" s="92">
        <f>'Koszty operacyjne'!P625</f>
        <v>0</v>
      </c>
      <c r="Q176" s="92">
        <f>'Koszty operacyjne'!Q625</f>
        <v>0</v>
      </c>
      <c r="R176" s="92">
        <f>'Koszty operacyjne'!R625</f>
        <v>0</v>
      </c>
      <c r="S176" s="92">
        <f>'Koszty operacyjne'!S625</f>
        <v>0</v>
      </c>
      <c r="T176" s="92">
        <f>'Koszty operacyjne'!T625</f>
        <v>0</v>
      </c>
      <c r="U176" s="92">
        <f>'Koszty operacyjne'!U625</f>
        <v>0</v>
      </c>
      <c r="V176" s="92">
        <f>'Koszty operacyjne'!V625</f>
        <v>0</v>
      </c>
      <c r="W176" s="92">
        <f>'Koszty operacyjne'!W625</f>
        <v>0</v>
      </c>
      <c r="X176" s="92">
        <f>'Koszty operacyjne'!X625</f>
        <v>0</v>
      </c>
      <c r="Y176" s="92">
        <f>'Koszty operacyjne'!Y625</f>
        <v>0</v>
      </c>
      <c r="Z176" s="92">
        <f>'Koszty operacyjne'!Z625</f>
        <v>0</v>
      </c>
      <c r="AA176" s="92">
        <f>'Koszty operacyjne'!AA625</f>
        <v>0</v>
      </c>
      <c r="AB176" s="92">
        <f>'Koszty operacyjne'!AB625</f>
        <v>0</v>
      </c>
      <c r="AC176" s="92">
        <f>'Koszty operacyjne'!AB625</f>
        <v>0</v>
      </c>
      <c r="AD176" s="92">
        <f>'Koszty operacyjne'!AC625</f>
        <v>0</v>
      </c>
      <c r="AE176" s="92">
        <f>'Koszty operacyjne'!AD625</f>
        <v>0</v>
      </c>
    </row>
    <row r="177" spans="2:31">
      <c r="B177" s="98" t="s">
        <v>508</v>
      </c>
      <c r="C177" s="96" t="s">
        <v>509</v>
      </c>
      <c r="D177" s="96"/>
      <c r="E177" s="96"/>
      <c r="F177" s="96"/>
      <c r="G177" s="97"/>
      <c r="H177" s="97"/>
      <c r="I177" s="97"/>
      <c r="J177" s="97"/>
      <c r="K177" s="97">
        <f t="shared" ref="K177:W177" si="156">K173+K174-K176</f>
        <v>0</v>
      </c>
      <c r="L177" s="97">
        <f t="shared" ca="1" si="156"/>
        <v>0</v>
      </c>
      <c r="M177" s="97">
        <f t="shared" ca="1" si="156"/>
        <v>0</v>
      </c>
      <c r="N177" s="97">
        <f t="shared" ca="1" si="156"/>
        <v>0</v>
      </c>
      <c r="O177" s="97">
        <f t="shared" ca="1" si="156"/>
        <v>0</v>
      </c>
      <c r="P177" s="97">
        <f t="shared" ca="1" si="156"/>
        <v>0</v>
      </c>
      <c r="Q177" s="97">
        <f t="shared" ca="1" si="156"/>
        <v>0</v>
      </c>
      <c r="R177" s="97">
        <f t="shared" ca="1" si="156"/>
        <v>0</v>
      </c>
      <c r="S177" s="97">
        <f t="shared" ca="1" si="156"/>
        <v>0</v>
      </c>
      <c r="T177" s="97">
        <f t="shared" ca="1" si="156"/>
        <v>0</v>
      </c>
      <c r="U177" s="97">
        <f t="shared" ca="1" si="156"/>
        <v>0</v>
      </c>
      <c r="V177" s="97">
        <f t="shared" ca="1" si="156"/>
        <v>0</v>
      </c>
      <c r="W177" s="97">
        <f t="shared" ca="1" si="156"/>
        <v>0</v>
      </c>
      <c r="X177" s="97">
        <f t="shared" ref="X177" ca="1" si="157">X173+X174-X176</f>
        <v>0</v>
      </c>
      <c r="Y177" s="97">
        <f t="shared" ref="Y177:AA177" ca="1" si="158">Y173+Y174-Y176</f>
        <v>0</v>
      </c>
      <c r="Z177" s="97">
        <f t="shared" ca="1" si="158"/>
        <v>0</v>
      </c>
      <c r="AA177" s="97">
        <f t="shared" ca="1" si="158"/>
        <v>0</v>
      </c>
      <c r="AB177" s="97">
        <f t="shared" ref="AB177:AE177" ca="1" si="159">AB173+AB174-AB176</f>
        <v>0</v>
      </c>
      <c r="AC177" s="97">
        <f t="shared" ca="1" si="159"/>
        <v>0</v>
      </c>
      <c r="AD177" s="97">
        <f t="shared" ca="1" si="159"/>
        <v>0</v>
      </c>
      <c r="AE177" s="97">
        <f t="shared" ca="1" si="159"/>
        <v>0</v>
      </c>
    </row>
    <row r="178" spans="2:31">
      <c r="B178" s="17" t="s">
        <v>229</v>
      </c>
      <c r="C178" s="19"/>
      <c r="D178" s="19"/>
      <c r="E178" s="19"/>
      <c r="F178" s="19"/>
      <c r="G178" s="18"/>
      <c r="H178" s="18"/>
      <c r="I178" s="18"/>
      <c r="J178" s="18"/>
      <c r="K178" s="18">
        <f>Przychody!K248</f>
        <v>0</v>
      </c>
      <c r="L178" s="18">
        <f>Przychody!L248</f>
        <v>0</v>
      </c>
      <c r="M178" s="18">
        <f ca="1">Przychody!M248</f>
        <v>0</v>
      </c>
      <c r="N178" s="18">
        <f ca="1">Przychody!N248</f>
        <v>0</v>
      </c>
      <c r="O178" s="18">
        <f ca="1">Przychody!O248</f>
        <v>0</v>
      </c>
      <c r="P178" s="18">
        <f ca="1">Przychody!P248</f>
        <v>0</v>
      </c>
      <c r="Q178" s="18">
        <f ca="1">Przychody!Q248</f>
        <v>0</v>
      </c>
      <c r="R178" s="18">
        <f ca="1">Przychody!R248</f>
        <v>0</v>
      </c>
      <c r="S178" s="18">
        <f ca="1">Przychody!S248</f>
        <v>0</v>
      </c>
      <c r="T178" s="18">
        <f ca="1">Przychody!T248</f>
        <v>0</v>
      </c>
      <c r="U178" s="18">
        <f ca="1">Przychody!U248</f>
        <v>0</v>
      </c>
      <c r="V178" s="18">
        <f ca="1">Przychody!V248</f>
        <v>0</v>
      </c>
      <c r="W178" s="18">
        <f ca="1">Przychody!W248</f>
        <v>0</v>
      </c>
      <c r="X178" s="18">
        <f ca="1">Przychody!X248</f>
        <v>0</v>
      </c>
      <c r="Y178" s="18">
        <f ca="1">Przychody!Y248</f>
        <v>0</v>
      </c>
      <c r="Z178" s="18">
        <f ca="1">Przychody!Z248</f>
        <v>0</v>
      </c>
      <c r="AA178" s="18">
        <f ca="1">Przychody!AA248</f>
        <v>0</v>
      </c>
      <c r="AB178" s="18">
        <f ca="1">Przychody!AB248</f>
        <v>0</v>
      </c>
      <c r="AC178" s="18">
        <f ca="1">Przychody!AC248</f>
        <v>0</v>
      </c>
      <c r="AD178" s="18">
        <f ca="1">Przychody!AD248</f>
        <v>0</v>
      </c>
      <c r="AE178" s="18">
        <f ca="1">Przychody!AE248</f>
        <v>0</v>
      </c>
    </row>
    <row r="179" spans="2:31">
      <c r="B179" s="87" t="s">
        <v>235</v>
      </c>
      <c r="C179" s="52"/>
      <c r="D179" s="52"/>
      <c r="E179" s="52"/>
      <c r="F179" s="52"/>
      <c r="G179" s="86"/>
      <c r="H179" s="86"/>
      <c r="I179" s="86"/>
      <c r="J179" s="86"/>
      <c r="K179" s="86">
        <f>ROUND('Koszty operacyjne'!K626,0)</f>
        <v>0</v>
      </c>
      <c r="L179" s="86">
        <f>ROUND('Koszty operacyjne'!L626,0)</f>
        <v>0</v>
      </c>
      <c r="M179" s="86">
        <f>ROUND('Koszty operacyjne'!M626,0)</f>
        <v>0</v>
      </c>
      <c r="N179" s="86">
        <f>ROUND('Koszty operacyjne'!N626,0)</f>
        <v>0</v>
      </c>
      <c r="O179" s="86">
        <f>ROUND('Koszty operacyjne'!O626,0)</f>
        <v>0</v>
      </c>
      <c r="P179" s="86">
        <f>ROUND('Koszty operacyjne'!P626,0)</f>
        <v>0</v>
      </c>
      <c r="Q179" s="86">
        <f>ROUND('Koszty operacyjne'!Q626,0)</f>
        <v>0</v>
      </c>
      <c r="R179" s="86">
        <f>ROUND('Koszty operacyjne'!R626,0)</f>
        <v>0</v>
      </c>
      <c r="S179" s="86">
        <f>ROUND('Koszty operacyjne'!S626,0)</f>
        <v>0</v>
      </c>
      <c r="T179" s="86">
        <f>ROUND('Koszty operacyjne'!T626,0)</f>
        <v>0</v>
      </c>
      <c r="U179" s="86">
        <f>ROUND('Koszty operacyjne'!U626,0)</f>
        <v>0</v>
      </c>
      <c r="V179" s="86">
        <f>ROUND('Koszty operacyjne'!V626,0)</f>
        <v>0</v>
      </c>
      <c r="W179" s="86">
        <f>ROUND('Koszty operacyjne'!W626,0)</f>
        <v>0</v>
      </c>
      <c r="X179" s="86">
        <f>ROUND('Koszty operacyjne'!X626,0)</f>
        <v>0</v>
      </c>
      <c r="Y179" s="86">
        <f>ROUND('Koszty operacyjne'!Y626,0)</f>
        <v>0</v>
      </c>
      <c r="Z179" s="86">
        <f>ROUND('Koszty operacyjne'!Z626,0)</f>
        <v>0</v>
      </c>
      <c r="AA179" s="86">
        <f>ROUND('Koszty operacyjne'!AA626,0)</f>
        <v>0</v>
      </c>
      <c r="AB179" s="86">
        <f>ROUND('Koszty operacyjne'!AB626,0)</f>
        <v>0</v>
      </c>
      <c r="AC179" s="86">
        <f>ROUND('Koszty operacyjne'!AB626,0)</f>
        <v>0</v>
      </c>
      <c r="AD179" s="86">
        <f>ROUND('Koszty operacyjne'!AC626,0)</f>
        <v>0</v>
      </c>
      <c r="AE179" s="86">
        <f>ROUND('Koszty operacyjne'!AD626,0)</f>
        <v>0</v>
      </c>
    </row>
    <row r="180" spans="2:31">
      <c r="B180" s="88" t="s">
        <v>510</v>
      </c>
      <c r="C180" s="89" t="s">
        <v>511</v>
      </c>
      <c r="D180" s="89"/>
      <c r="E180" s="89"/>
      <c r="F180" s="89"/>
      <c r="G180" s="90"/>
      <c r="H180" s="90"/>
      <c r="I180" s="90"/>
      <c r="J180" s="90"/>
      <c r="K180" s="90">
        <f>ROUND('Koszty operacyjne'!K595,0)</f>
        <v>0</v>
      </c>
      <c r="L180" s="90">
        <f>ROUND('Koszty operacyjne'!L595,0)</f>
        <v>0</v>
      </c>
      <c r="M180" s="90">
        <f>ROUND('Koszty operacyjne'!M595,0)</f>
        <v>0</v>
      </c>
      <c r="N180" s="90">
        <f>ROUND('Koszty operacyjne'!N595,0)</f>
        <v>0</v>
      </c>
      <c r="O180" s="90">
        <f>ROUND('Koszty operacyjne'!O595,0)</f>
        <v>0</v>
      </c>
      <c r="P180" s="90">
        <f>ROUND('Koszty operacyjne'!P595,0)</f>
        <v>0</v>
      </c>
      <c r="Q180" s="90">
        <f>ROUND('Koszty operacyjne'!Q595,0)</f>
        <v>0</v>
      </c>
      <c r="R180" s="90">
        <f>ROUND('Koszty operacyjne'!R595,0)</f>
        <v>0</v>
      </c>
      <c r="S180" s="90">
        <f>ROUND('Koszty operacyjne'!S595,0)</f>
        <v>0</v>
      </c>
      <c r="T180" s="90">
        <f>ROUND('Koszty operacyjne'!T595,0)</f>
        <v>0</v>
      </c>
      <c r="U180" s="90">
        <f>ROUND('Koszty operacyjne'!U595,0)</f>
        <v>0</v>
      </c>
      <c r="V180" s="90">
        <f>ROUND('Koszty operacyjne'!V595,0)</f>
        <v>0</v>
      </c>
      <c r="W180" s="90">
        <f>ROUND('Koszty operacyjne'!W595,0)</f>
        <v>0</v>
      </c>
      <c r="X180" s="90">
        <f>ROUND('Koszty operacyjne'!X595,0)</f>
        <v>0</v>
      </c>
      <c r="Y180" s="90">
        <f>ROUND('Koszty operacyjne'!Y595,0)</f>
        <v>0</v>
      </c>
      <c r="Z180" s="90">
        <f>ROUND('Koszty operacyjne'!Z595,0)</f>
        <v>0</v>
      </c>
      <c r="AA180" s="90">
        <f>ROUND('Koszty operacyjne'!AA595,0)</f>
        <v>0</v>
      </c>
      <c r="AB180" s="90">
        <f>ROUND('Koszty operacyjne'!AB595,0)</f>
        <v>0</v>
      </c>
      <c r="AC180" s="90">
        <f>ROUND('Koszty operacyjne'!AB595,0)</f>
        <v>0</v>
      </c>
      <c r="AD180" s="90">
        <f>ROUND('Koszty operacyjne'!AC595,0)</f>
        <v>0</v>
      </c>
      <c r="AE180" s="90">
        <f>ROUND('Koszty operacyjne'!AD595,0)</f>
        <v>0</v>
      </c>
    </row>
    <row r="181" spans="2:31">
      <c r="B181" s="98" t="s">
        <v>512</v>
      </c>
      <c r="C181" s="96"/>
      <c r="D181" s="96"/>
      <c r="E181" s="96"/>
      <c r="F181" s="96"/>
      <c r="G181" s="97"/>
      <c r="H181" s="97"/>
      <c r="I181" s="97"/>
      <c r="J181" s="97"/>
      <c r="K181" s="97">
        <f t="shared" ref="K181:W181" si="160">K177+K178-K179</f>
        <v>0</v>
      </c>
      <c r="L181" s="97">
        <f t="shared" ca="1" si="160"/>
        <v>0</v>
      </c>
      <c r="M181" s="97">
        <f t="shared" ca="1" si="160"/>
        <v>0</v>
      </c>
      <c r="N181" s="97">
        <f t="shared" ca="1" si="160"/>
        <v>0</v>
      </c>
      <c r="O181" s="97">
        <f t="shared" ca="1" si="160"/>
        <v>0</v>
      </c>
      <c r="P181" s="97">
        <f t="shared" ca="1" si="160"/>
        <v>0</v>
      </c>
      <c r="Q181" s="97">
        <f t="shared" ca="1" si="160"/>
        <v>0</v>
      </c>
      <c r="R181" s="97">
        <f t="shared" ca="1" si="160"/>
        <v>0</v>
      </c>
      <c r="S181" s="97">
        <f t="shared" ca="1" si="160"/>
        <v>0</v>
      </c>
      <c r="T181" s="97">
        <f t="shared" ca="1" si="160"/>
        <v>0</v>
      </c>
      <c r="U181" s="97">
        <f t="shared" ca="1" si="160"/>
        <v>0</v>
      </c>
      <c r="V181" s="97">
        <f t="shared" ca="1" si="160"/>
        <v>0</v>
      </c>
      <c r="W181" s="97">
        <f t="shared" ca="1" si="160"/>
        <v>0</v>
      </c>
      <c r="X181" s="97">
        <f t="shared" ref="X181" ca="1" si="161">X177+X178-X179</f>
        <v>0</v>
      </c>
      <c r="Y181" s="97">
        <f t="shared" ref="Y181:AA181" ca="1" si="162">Y177+Y178-Y179</f>
        <v>0</v>
      </c>
      <c r="Z181" s="97">
        <f t="shared" ca="1" si="162"/>
        <v>0</v>
      </c>
      <c r="AA181" s="97">
        <f t="shared" ca="1" si="162"/>
        <v>0</v>
      </c>
      <c r="AB181" s="97">
        <f t="shared" ref="AB181:AE181" ca="1" si="163">AB177+AB178-AB179</f>
        <v>0</v>
      </c>
      <c r="AC181" s="97">
        <f t="shared" ca="1" si="163"/>
        <v>0</v>
      </c>
      <c r="AD181" s="97">
        <f t="shared" ca="1" si="163"/>
        <v>0</v>
      </c>
      <c r="AE181" s="97">
        <f t="shared" ca="1" si="163"/>
        <v>0</v>
      </c>
    </row>
    <row r="182" spans="2:31">
      <c r="B182" s="7" t="s">
        <v>513</v>
      </c>
      <c r="G182" s="13"/>
      <c r="H182" s="13"/>
      <c r="I182" s="13"/>
      <c r="J182" s="13"/>
      <c r="K182" s="13">
        <f>0</f>
        <v>0</v>
      </c>
      <c r="L182" s="13">
        <f>0</f>
        <v>0</v>
      </c>
      <c r="M182" s="13">
        <f>0</f>
        <v>0</v>
      </c>
      <c r="N182" s="13">
        <f>0</f>
        <v>0</v>
      </c>
      <c r="O182" s="13">
        <f>0</f>
        <v>0</v>
      </c>
      <c r="P182" s="13">
        <f>0</f>
        <v>0</v>
      </c>
      <c r="Q182" s="13">
        <f>0</f>
        <v>0</v>
      </c>
      <c r="R182" s="13">
        <f>0</f>
        <v>0</v>
      </c>
      <c r="S182" s="13">
        <f>0</f>
        <v>0</v>
      </c>
      <c r="T182" s="13">
        <f>0</f>
        <v>0</v>
      </c>
      <c r="U182" s="13">
        <f>0</f>
        <v>0</v>
      </c>
      <c r="V182" s="13">
        <f>0</f>
        <v>0</v>
      </c>
      <c r="W182" s="13">
        <f>0</f>
        <v>0</v>
      </c>
      <c r="X182" s="13">
        <f>0</f>
        <v>0</v>
      </c>
      <c r="Y182" s="13">
        <f>0</f>
        <v>0</v>
      </c>
      <c r="Z182" s="13">
        <f>0</f>
        <v>0</v>
      </c>
      <c r="AA182" s="13">
        <f>0</f>
        <v>0</v>
      </c>
      <c r="AB182" s="13">
        <f>0</f>
        <v>0</v>
      </c>
      <c r="AC182" s="13">
        <f>0</f>
        <v>0</v>
      </c>
      <c r="AD182" s="13">
        <f>0</f>
        <v>0</v>
      </c>
      <c r="AE182" s="13">
        <f>0</f>
        <v>0</v>
      </c>
    </row>
    <row r="183" spans="2:31">
      <c r="B183" s="98" t="s">
        <v>514</v>
      </c>
      <c r="C183" s="96"/>
      <c r="D183" s="96"/>
      <c r="E183" s="96"/>
      <c r="F183" s="96"/>
      <c r="G183" s="97"/>
      <c r="H183" s="97"/>
      <c r="I183" s="97"/>
      <c r="J183" s="97"/>
      <c r="K183" s="97">
        <f t="shared" ref="K183:W183" si="164">K181+K182</f>
        <v>0</v>
      </c>
      <c r="L183" s="97">
        <f t="shared" ca="1" si="164"/>
        <v>0</v>
      </c>
      <c r="M183" s="97">
        <f t="shared" ca="1" si="164"/>
        <v>0</v>
      </c>
      <c r="N183" s="97">
        <f t="shared" ca="1" si="164"/>
        <v>0</v>
      </c>
      <c r="O183" s="97">
        <f t="shared" ca="1" si="164"/>
        <v>0</v>
      </c>
      <c r="P183" s="97">
        <f t="shared" ca="1" si="164"/>
        <v>0</v>
      </c>
      <c r="Q183" s="97">
        <f t="shared" ca="1" si="164"/>
        <v>0</v>
      </c>
      <c r="R183" s="97">
        <f t="shared" ca="1" si="164"/>
        <v>0</v>
      </c>
      <c r="S183" s="97">
        <f t="shared" ca="1" si="164"/>
        <v>0</v>
      </c>
      <c r="T183" s="97">
        <f t="shared" ca="1" si="164"/>
        <v>0</v>
      </c>
      <c r="U183" s="97">
        <f t="shared" ca="1" si="164"/>
        <v>0</v>
      </c>
      <c r="V183" s="97">
        <f t="shared" ca="1" si="164"/>
        <v>0</v>
      </c>
      <c r="W183" s="97">
        <f t="shared" ca="1" si="164"/>
        <v>0</v>
      </c>
      <c r="X183" s="97">
        <f t="shared" ref="X183" ca="1" si="165">X181+X182</f>
        <v>0</v>
      </c>
      <c r="Y183" s="97">
        <f t="shared" ref="Y183:AA183" ca="1" si="166">Y181+Y182</f>
        <v>0</v>
      </c>
      <c r="Z183" s="97">
        <f t="shared" ca="1" si="166"/>
        <v>0</v>
      </c>
      <c r="AA183" s="97">
        <f t="shared" ca="1" si="166"/>
        <v>0</v>
      </c>
      <c r="AB183" s="97">
        <f t="shared" ref="AB183:AE183" ca="1" si="167">AB181+AB182</f>
        <v>0</v>
      </c>
      <c r="AC183" s="97">
        <f t="shared" ca="1" si="167"/>
        <v>0</v>
      </c>
      <c r="AD183" s="97">
        <f t="shared" ca="1" si="167"/>
        <v>0</v>
      </c>
      <c r="AE183" s="97">
        <f t="shared" ca="1" si="167"/>
        <v>0</v>
      </c>
    </row>
    <row r="184" spans="2:31">
      <c r="B184" s="17" t="s">
        <v>245</v>
      </c>
      <c r="C184" s="19"/>
      <c r="D184" s="19" t="s">
        <v>515</v>
      </c>
      <c r="E184" s="19"/>
      <c r="F184" s="19"/>
      <c r="G184" s="18"/>
      <c r="H184" s="18"/>
      <c r="I184" s="18"/>
      <c r="J184" s="18"/>
      <c r="K184" s="18">
        <f t="shared" ref="K184:W184" si="168">IF(K183&lt;=0,0,ROUND(K183*CIT,0))</f>
        <v>0</v>
      </c>
      <c r="L184" s="18">
        <f t="shared" ca="1" si="168"/>
        <v>0</v>
      </c>
      <c r="M184" s="18">
        <f t="shared" ca="1" si="168"/>
        <v>0</v>
      </c>
      <c r="N184" s="18">
        <f t="shared" ca="1" si="168"/>
        <v>0</v>
      </c>
      <c r="O184" s="18">
        <f t="shared" ca="1" si="168"/>
        <v>0</v>
      </c>
      <c r="P184" s="18">
        <f t="shared" ca="1" si="168"/>
        <v>0</v>
      </c>
      <c r="Q184" s="18">
        <f t="shared" ca="1" si="168"/>
        <v>0</v>
      </c>
      <c r="R184" s="18">
        <f t="shared" ca="1" si="168"/>
        <v>0</v>
      </c>
      <c r="S184" s="18">
        <f t="shared" ca="1" si="168"/>
        <v>0</v>
      </c>
      <c r="T184" s="18">
        <f t="shared" ca="1" si="168"/>
        <v>0</v>
      </c>
      <c r="U184" s="18">
        <f t="shared" ca="1" si="168"/>
        <v>0</v>
      </c>
      <c r="V184" s="18">
        <f t="shared" ca="1" si="168"/>
        <v>0</v>
      </c>
      <c r="W184" s="18">
        <f t="shared" ca="1" si="168"/>
        <v>0</v>
      </c>
      <c r="X184" s="18">
        <f t="shared" ref="X184" ca="1" si="169">IF(X183&lt;=0,0,ROUND(X183*CIT,0))</f>
        <v>0</v>
      </c>
      <c r="Y184" s="18">
        <f t="shared" ref="Y184:AA184" ca="1" si="170">IF(Y183&lt;=0,0,ROUND(Y183*CIT,0))</f>
        <v>0</v>
      </c>
      <c r="Z184" s="18">
        <f t="shared" ca="1" si="170"/>
        <v>0</v>
      </c>
      <c r="AA184" s="18">
        <f t="shared" ca="1" si="170"/>
        <v>0</v>
      </c>
      <c r="AB184" s="18">
        <f t="shared" ref="AB184:AE184" ca="1" si="171">IF(AB183&lt;=0,0,ROUND(AB183*CIT,0))</f>
        <v>0</v>
      </c>
      <c r="AC184" s="18">
        <f t="shared" ca="1" si="171"/>
        <v>0</v>
      </c>
      <c r="AD184" s="18">
        <f t="shared" ca="1" si="171"/>
        <v>0</v>
      </c>
      <c r="AE184" s="18">
        <f t="shared" ca="1" si="171"/>
        <v>0</v>
      </c>
    </row>
    <row r="185" spans="2:31">
      <c r="B185" s="91" t="s">
        <v>516</v>
      </c>
      <c r="C185" s="89"/>
      <c r="D185" s="89" t="s">
        <v>515</v>
      </c>
      <c r="E185" s="89"/>
      <c r="F185" s="89"/>
      <c r="G185" s="92"/>
      <c r="H185" s="92"/>
      <c r="I185" s="92"/>
      <c r="J185" s="92"/>
      <c r="K185" s="92">
        <f>0</f>
        <v>0</v>
      </c>
      <c r="L185" s="92">
        <f>0</f>
        <v>0</v>
      </c>
      <c r="M185" s="92">
        <f>0</f>
        <v>0</v>
      </c>
      <c r="N185" s="92">
        <f>0</f>
        <v>0</v>
      </c>
      <c r="O185" s="92">
        <f>0</f>
        <v>0</v>
      </c>
      <c r="P185" s="92">
        <f>0</f>
        <v>0</v>
      </c>
      <c r="Q185" s="92">
        <f>0</f>
        <v>0</v>
      </c>
      <c r="R185" s="92">
        <f>0</f>
        <v>0</v>
      </c>
      <c r="S185" s="92">
        <f>0</f>
        <v>0</v>
      </c>
      <c r="T185" s="92">
        <f>0</f>
        <v>0</v>
      </c>
      <c r="U185" s="92">
        <f>0</f>
        <v>0</v>
      </c>
      <c r="V185" s="92">
        <f>0</f>
        <v>0</v>
      </c>
      <c r="W185" s="92">
        <f>0</f>
        <v>0</v>
      </c>
      <c r="X185" s="92">
        <f>0</f>
        <v>0</v>
      </c>
      <c r="Y185" s="92">
        <f>0</f>
        <v>0</v>
      </c>
      <c r="Z185" s="92">
        <f>0</f>
        <v>0</v>
      </c>
      <c r="AA185" s="92">
        <f>0</f>
        <v>0</v>
      </c>
      <c r="AB185" s="92">
        <f>0</f>
        <v>0</v>
      </c>
      <c r="AC185" s="92">
        <f>0</f>
        <v>0</v>
      </c>
      <c r="AD185" s="92">
        <f>0</f>
        <v>0</v>
      </c>
      <c r="AE185" s="92">
        <f>0</f>
        <v>0</v>
      </c>
    </row>
    <row r="186" spans="2:31">
      <c r="B186" s="98" t="s">
        <v>517</v>
      </c>
      <c r="C186" s="96"/>
      <c r="D186" s="96"/>
      <c r="E186" s="96"/>
      <c r="F186" s="96"/>
      <c r="G186" s="97"/>
      <c r="H186" s="97"/>
      <c r="I186" s="97"/>
      <c r="J186" s="97"/>
      <c r="K186" s="97">
        <f>K183-K184-K185</f>
        <v>0</v>
      </c>
      <c r="L186" s="97">
        <f t="shared" ref="L186:W186" ca="1" si="172">L183-L184-L185</f>
        <v>0</v>
      </c>
      <c r="M186" s="97">
        <f t="shared" ca="1" si="172"/>
        <v>0</v>
      </c>
      <c r="N186" s="97">
        <f t="shared" ca="1" si="172"/>
        <v>0</v>
      </c>
      <c r="O186" s="97">
        <f t="shared" ca="1" si="172"/>
        <v>0</v>
      </c>
      <c r="P186" s="97">
        <f t="shared" ca="1" si="172"/>
        <v>0</v>
      </c>
      <c r="Q186" s="97">
        <f t="shared" ca="1" si="172"/>
        <v>0</v>
      </c>
      <c r="R186" s="97">
        <f t="shared" ca="1" si="172"/>
        <v>0</v>
      </c>
      <c r="S186" s="97">
        <f t="shared" ca="1" si="172"/>
        <v>0</v>
      </c>
      <c r="T186" s="97">
        <f t="shared" ca="1" si="172"/>
        <v>0</v>
      </c>
      <c r="U186" s="97">
        <f t="shared" ca="1" si="172"/>
        <v>0</v>
      </c>
      <c r="V186" s="97">
        <f t="shared" ca="1" si="172"/>
        <v>0</v>
      </c>
      <c r="W186" s="97">
        <f t="shared" ca="1" si="172"/>
        <v>0</v>
      </c>
      <c r="X186" s="97">
        <f t="shared" ref="X186" ca="1" si="173">X183-X184-X185</f>
        <v>0</v>
      </c>
      <c r="Y186" s="97">
        <f t="shared" ref="Y186:AA186" ca="1" si="174">Y183-Y184-Y185</f>
        <v>0</v>
      </c>
      <c r="Z186" s="97">
        <f t="shared" ca="1" si="174"/>
        <v>0</v>
      </c>
      <c r="AA186" s="97">
        <f t="shared" ca="1" si="174"/>
        <v>0</v>
      </c>
      <c r="AB186" s="97">
        <f t="shared" ref="AB186:AE186" ca="1" si="175">AB183-AB184-AB185</f>
        <v>0</v>
      </c>
      <c r="AC186" s="97">
        <f t="shared" ca="1" si="175"/>
        <v>0</v>
      </c>
      <c r="AD186" s="97">
        <f t="shared" ca="1" si="175"/>
        <v>0</v>
      </c>
      <c r="AE186" s="97">
        <f t="shared" ca="1" si="175"/>
        <v>0</v>
      </c>
    </row>
    <row r="187" spans="2:31"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spans="2:31"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spans="2:31" ht="14.5">
      <c r="B189" s="150" t="s">
        <v>518</v>
      </c>
    </row>
    <row r="190" spans="2:31" ht="13">
      <c r="B190" s="151" t="s">
        <v>519</v>
      </c>
      <c r="C190" s="217"/>
      <c r="D190" s="217"/>
      <c r="E190" s="217"/>
      <c r="F190" s="217"/>
      <c r="G190" s="220">
        <f t="shared" ref="G190:AE190" ca="1" si="176">LataProjekcji</f>
        <v>0</v>
      </c>
      <c r="H190" s="220">
        <f t="shared" ca="1" si="176"/>
        <v>0</v>
      </c>
      <c r="I190" s="220">
        <f t="shared" ca="1" si="176"/>
        <v>0</v>
      </c>
      <c r="J190" s="221" t="str">
        <f t="shared" si="176"/>
        <v/>
      </c>
      <c r="K190" s="220" t="str">
        <f t="shared" si="176"/>
        <v>Uzupełnij dane</v>
      </c>
      <c r="L190" s="220" t="str">
        <f t="shared" si="176"/>
        <v/>
      </c>
      <c r="M190" s="220" t="str">
        <f t="shared" si="176"/>
        <v/>
      </c>
      <c r="N190" s="220" t="str">
        <f t="shared" si="176"/>
        <v/>
      </c>
      <c r="O190" s="220" t="str">
        <f t="shared" si="176"/>
        <v/>
      </c>
      <c r="P190" s="220" t="str">
        <f t="shared" si="176"/>
        <v/>
      </c>
      <c r="Q190" s="220" t="str">
        <f t="shared" si="176"/>
        <v/>
      </c>
      <c r="R190" s="220" t="str">
        <f t="shared" si="176"/>
        <v/>
      </c>
      <c r="S190" s="220" t="str">
        <f t="shared" si="176"/>
        <v/>
      </c>
      <c r="T190" s="220" t="str">
        <f t="shared" si="176"/>
        <v/>
      </c>
      <c r="U190" s="220" t="str">
        <f t="shared" si="176"/>
        <v/>
      </c>
      <c r="V190" s="220" t="str">
        <f t="shared" si="176"/>
        <v/>
      </c>
      <c r="W190" s="220" t="str">
        <f t="shared" si="176"/>
        <v/>
      </c>
      <c r="X190" s="220" t="str">
        <f t="shared" si="176"/>
        <v/>
      </c>
      <c r="Y190" s="220" t="str">
        <f t="shared" si="176"/>
        <v/>
      </c>
      <c r="Z190" s="220" t="str">
        <f t="shared" si="176"/>
        <v/>
      </c>
      <c r="AA190" s="220" t="str">
        <f t="shared" si="176"/>
        <v/>
      </c>
      <c r="AB190" s="220" t="str">
        <f t="shared" si="176"/>
        <v/>
      </c>
      <c r="AC190" s="220" t="str">
        <f t="shared" si="176"/>
        <v/>
      </c>
      <c r="AD190" s="220" t="str">
        <f t="shared" si="176"/>
        <v/>
      </c>
      <c r="AE190" s="220" t="str">
        <f t="shared" si="176"/>
        <v/>
      </c>
    </row>
    <row r="191" spans="2:31">
      <c r="B191" s="98" t="s">
        <v>104</v>
      </c>
      <c r="C191" s="96"/>
      <c r="D191" s="96"/>
      <c r="E191" s="96"/>
      <c r="F191" s="96"/>
      <c r="G191" s="97"/>
      <c r="H191" s="97"/>
      <c r="I191" s="97"/>
      <c r="J191" s="96"/>
      <c r="K191" s="97">
        <f t="shared" ref="K191:W191" si="177">K192+K197+K206+K207+K208</f>
        <v>0</v>
      </c>
      <c r="L191" s="97">
        <f t="shared" ca="1" si="177"/>
        <v>0</v>
      </c>
      <c r="M191" s="97">
        <f t="shared" ca="1" si="177"/>
        <v>0</v>
      </c>
      <c r="N191" s="97">
        <f t="shared" ca="1" si="177"/>
        <v>0</v>
      </c>
      <c r="O191" s="97">
        <f t="shared" ca="1" si="177"/>
        <v>0</v>
      </c>
      <c r="P191" s="97">
        <f t="shared" ca="1" si="177"/>
        <v>0</v>
      </c>
      <c r="Q191" s="97">
        <f t="shared" ca="1" si="177"/>
        <v>0</v>
      </c>
      <c r="R191" s="97">
        <f t="shared" ca="1" si="177"/>
        <v>0</v>
      </c>
      <c r="S191" s="97">
        <f t="shared" ca="1" si="177"/>
        <v>0</v>
      </c>
      <c r="T191" s="97">
        <f t="shared" ca="1" si="177"/>
        <v>0</v>
      </c>
      <c r="U191" s="97">
        <f t="shared" ca="1" si="177"/>
        <v>0</v>
      </c>
      <c r="V191" s="97">
        <f t="shared" ca="1" si="177"/>
        <v>0</v>
      </c>
      <c r="W191" s="97">
        <f t="shared" ca="1" si="177"/>
        <v>0</v>
      </c>
      <c r="X191" s="97">
        <f t="shared" ref="X191" ca="1" si="178">X192+X197+X206+X207+X208</f>
        <v>0</v>
      </c>
      <c r="Y191" s="97">
        <f t="shared" ref="Y191:AA191" ca="1" si="179">Y192+Y197+Y206+Y207+Y208</f>
        <v>0</v>
      </c>
      <c r="Z191" s="97">
        <f t="shared" ca="1" si="179"/>
        <v>0</v>
      </c>
      <c r="AA191" s="97">
        <f t="shared" ca="1" si="179"/>
        <v>0</v>
      </c>
      <c r="AB191" s="97">
        <f t="shared" ref="AB191:AE191" ca="1" si="180">AB192+AB197+AB206+AB207+AB208</f>
        <v>0</v>
      </c>
      <c r="AC191" s="97">
        <f t="shared" ca="1" si="180"/>
        <v>0</v>
      </c>
      <c r="AD191" s="97">
        <f t="shared" ca="1" si="180"/>
        <v>0</v>
      </c>
      <c r="AE191" s="97">
        <f t="shared" ca="1" si="180"/>
        <v>0</v>
      </c>
    </row>
    <row r="192" spans="2:31">
      <c r="B192" s="103" t="s">
        <v>520</v>
      </c>
      <c r="C192" s="101"/>
      <c r="D192" s="101"/>
      <c r="E192" s="101"/>
      <c r="F192" s="101"/>
      <c r="G192" s="102"/>
      <c r="H192" s="102"/>
      <c r="I192" s="102"/>
      <c r="J192" s="101"/>
      <c r="K192" s="102">
        <f t="shared" ref="K192:W192" si="181">SUM(K193:K196)</f>
        <v>0</v>
      </c>
      <c r="L192" s="102">
        <f t="shared" ca="1" si="181"/>
        <v>0</v>
      </c>
      <c r="M192" s="102">
        <f t="shared" ca="1" si="181"/>
        <v>0</v>
      </c>
      <c r="N192" s="102">
        <f t="shared" ca="1" si="181"/>
        <v>0</v>
      </c>
      <c r="O192" s="102">
        <f t="shared" ca="1" si="181"/>
        <v>0</v>
      </c>
      <c r="P192" s="102">
        <f t="shared" ca="1" si="181"/>
        <v>0</v>
      </c>
      <c r="Q192" s="102">
        <f t="shared" ca="1" si="181"/>
        <v>0</v>
      </c>
      <c r="R192" s="102">
        <f t="shared" ca="1" si="181"/>
        <v>0</v>
      </c>
      <c r="S192" s="102">
        <f t="shared" ca="1" si="181"/>
        <v>0</v>
      </c>
      <c r="T192" s="102">
        <f t="shared" ca="1" si="181"/>
        <v>0</v>
      </c>
      <c r="U192" s="102">
        <f t="shared" ca="1" si="181"/>
        <v>0</v>
      </c>
      <c r="V192" s="102">
        <f t="shared" ca="1" si="181"/>
        <v>0</v>
      </c>
      <c r="W192" s="102">
        <f t="shared" ca="1" si="181"/>
        <v>0</v>
      </c>
      <c r="X192" s="102">
        <f t="shared" ref="X192" ca="1" si="182">SUM(X193:X196)</f>
        <v>0</v>
      </c>
      <c r="Y192" s="102">
        <f t="shared" ref="Y192:AA192" ca="1" si="183">SUM(Y193:Y196)</f>
        <v>0</v>
      </c>
      <c r="Z192" s="102">
        <f t="shared" ca="1" si="183"/>
        <v>0</v>
      </c>
      <c r="AA192" s="102">
        <f t="shared" ca="1" si="183"/>
        <v>0</v>
      </c>
      <c r="AB192" s="102">
        <f t="shared" ref="AB192:AE192" ca="1" si="184">SUM(AB193:AB196)</f>
        <v>0</v>
      </c>
      <c r="AC192" s="102">
        <f t="shared" ca="1" si="184"/>
        <v>0</v>
      </c>
      <c r="AD192" s="102">
        <f t="shared" ca="1" si="184"/>
        <v>0</v>
      </c>
      <c r="AE192" s="102">
        <f t="shared" ca="1" si="184"/>
        <v>0</v>
      </c>
    </row>
    <row r="193" spans="2:31">
      <c r="B193" s="39" t="s">
        <v>521</v>
      </c>
      <c r="C193" s="40"/>
      <c r="D193" s="40"/>
      <c r="E193" s="40"/>
      <c r="F193" s="40"/>
      <c r="G193" s="41"/>
      <c r="H193" s="41"/>
      <c r="I193" s="41"/>
      <c r="K193" s="41">
        <f>IF(LataProjekcji&lt;=Koniec,'Środki trwałe'!K835,0)</f>
        <v>0</v>
      </c>
      <c r="L193" s="41">
        <f ca="1">IF(LataProjekcji&lt;=Koniec,'Środki trwałe'!L835,0)</f>
        <v>0</v>
      </c>
      <c r="M193" s="41">
        <f ca="1">IF(LataProjekcji&lt;=Koniec,'Środki trwałe'!M835,0)</f>
        <v>0</v>
      </c>
      <c r="N193" s="41">
        <f ca="1">IF(LataProjekcji&lt;=Koniec,'Środki trwałe'!N835,0)</f>
        <v>0</v>
      </c>
      <c r="O193" s="41">
        <f ca="1">IF(LataProjekcji&lt;=Koniec,'Środki trwałe'!O835,0)</f>
        <v>0</v>
      </c>
      <c r="P193" s="41">
        <f ca="1">IF(LataProjekcji&lt;=Koniec,'Środki trwałe'!P835,0)</f>
        <v>0</v>
      </c>
      <c r="Q193" s="41">
        <f ca="1">IF(LataProjekcji&lt;=Koniec,'Środki trwałe'!Q835,0)</f>
        <v>0</v>
      </c>
      <c r="R193" s="41">
        <f ca="1">IF(LataProjekcji&lt;=Koniec,'Środki trwałe'!R835,0)</f>
        <v>0</v>
      </c>
      <c r="S193" s="41">
        <f ca="1">IF(LataProjekcji&lt;=Koniec,'Środki trwałe'!S835,0)</f>
        <v>0</v>
      </c>
      <c r="T193" s="41">
        <f ca="1">IF(LataProjekcji&lt;=Koniec,'Środki trwałe'!T835,0)</f>
        <v>0</v>
      </c>
      <c r="U193" s="41">
        <f ca="1">IF(LataProjekcji&lt;=Koniec,'Środki trwałe'!U835,0)</f>
        <v>0</v>
      </c>
      <c r="V193" s="41">
        <f ca="1">IF(LataProjekcji&lt;=Koniec,'Środki trwałe'!V835,0)</f>
        <v>0</v>
      </c>
      <c r="W193" s="41">
        <f ca="1">IF(LataProjekcji&lt;=Koniec,'Środki trwałe'!W835,0)</f>
        <v>0</v>
      </c>
      <c r="X193" s="41">
        <f ca="1">IF(LataProjekcji&lt;=Koniec,'Środki trwałe'!X835,0)</f>
        <v>0</v>
      </c>
      <c r="Y193" s="41">
        <f ca="1">IF(LataProjekcji&lt;=Koniec,'Środki trwałe'!Y835,0)</f>
        <v>0</v>
      </c>
      <c r="Z193" s="41">
        <f ca="1">IF(LataProjekcji&lt;=Koniec,'Środki trwałe'!Z835,0)</f>
        <v>0</v>
      </c>
      <c r="AA193" s="41">
        <f ca="1">IF(LataProjekcji&lt;=Koniec,'Środki trwałe'!AA835,0)</f>
        <v>0</v>
      </c>
      <c r="AB193" s="41">
        <f ca="1">IF(LataProjekcji&lt;=Koniec,'Środki trwałe'!AB835,0)</f>
        <v>0</v>
      </c>
      <c r="AC193" s="41">
        <f ca="1">IF(LataProjekcji&lt;=Koniec,'Środki trwałe'!AC835,0)</f>
        <v>0</v>
      </c>
      <c r="AD193" s="41">
        <f ca="1">IF(LataProjekcji&lt;=Koniec,'Środki trwałe'!AD835,0)</f>
        <v>0</v>
      </c>
      <c r="AE193" s="41">
        <f ca="1">IF(LataProjekcji&lt;=Koniec,'Środki trwałe'!AE835,0)</f>
        <v>0</v>
      </c>
    </row>
    <row r="194" spans="2:31">
      <c r="B194" s="39" t="s">
        <v>522</v>
      </c>
      <c r="C194" s="40"/>
      <c r="D194" s="40"/>
      <c r="E194" s="40"/>
      <c r="F194" s="40"/>
      <c r="G194" s="41"/>
      <c r="H194" s="41"/>
      <c r="I194" s="41"/>
      <c r="K194" s="41">
        <f>0</f>
        <v>0</v>
      </c>
      <c r="L194" s="41">
        <f>0</f>
        <v>0</v>
      </c>
      <c r="M194" s="41">
        <f>0</f>
        <v>0</v>
      </c>
      <c r="N194" s="41">
        <f>0</f>
        <v>0</v>
      </c>
      <c r="O194" s="41">
        <f>0</f>
        <v>0</v>
      </c>
      <c r="P194" s="41">
        <f>0</f>
        <v>0</v>
      </c>
      <c r="Q194" s="41">
        <f>0</f>
        <v>0</v>
      </c>
      <c r="R194" s="41">
        <f>0</f>
        <v>0</v>
      </c>
      <c r="S194" s="41">
        <f>0</f>
        <v>0</v>
      </c>
      <c r="T194" s="41">
        <f>0</f>
        <v>0</v>
      </c>
      <c r="U194" s="41">
        <f>0</f>
        <v>0</v>
      </c>
      <c r="V194" s="41">
        <f>0</f>
        <v>0</v>
      </c>
      <c r="W194" s="41">
        <f>0</f>
        <v>0</v>
      </c>
      <c r="X194" s="41">
        <f>0</f>
        <v>0</v>
      </c>
      <c r="Y194" s="41">
        <f>0</f>
        <v>0</v>
      </c>
      <c r="Z194" s="41">
        <f>0</f>
        <v>0</v>
      </c>
      <c r="AA194" s="41">
        <f>0</f>
        <v>0</v>
      </c>
      <c r="AB194" s="41">
        <f>0</f>
        <v>0</v>
      </c>
      <c r="AC194" s="41">
        <f>0</f>
        <v>0</v>
      </c>
      <c r="AD194" s="41">
        <f>0</f>
        <v>0</v>
      </c>
      <c r="AE194" s="41">
        <f>0</f>
        <v>0</v>
      </c>
    </row>
    <row r="195" spans="2:31">
      <c r="B195" s="39" t="s">
        <v>523</v>
      </c>
      <c r="C195" s="40"/>
      <c r="D195" s="40"/>
      <c r="E195" s="40"/>
      <c r="F195" s="40"/>
      <c r="G195" s="41"/>
      <c r="H195" s="41"/>
      <c r="I195" s="41"/>
      <c r="K195" s="41">
        <f>IF(LataProjekcji&lt;=Koniec,'Środki trwałe'!K836,0)</f>
        <v>0</v>
      </c>
      <c r="L195" s="41">
        <f ca="1">IF(LataProjekcji&lt;=Koniec,'Środki trwałe'!L836,0)</f>
        <v>0</v>
      </c>
      <c r="M195" s="41">
        <f ca="1">IF(LataProjekcji&lt;=Koniec,'Środki trwałe'!M836,0)</f>
        <v>0</v>
      </c>
      <c r="N195" s="41">
        <f ca="1">IF(LataProjekcji&lt;=Koniec,'Środki trwałe'!N836,0)</f>
        <v>0</v>
      </c>
      <c r="O195" s="41">
        <f ca="1">IF(LataProjekcji&lt;=Koniec,'Środki trwałe'!O836,0)</f>
        <v>0</v>
      </c>
      <c r="P195" s="41">
        <f ca="1">IF(LataProjekcji&lt;=Koniec,'Środki trwałe'!P836,0)</f>
        <v>0</v>
      </c>
      <c r="Q195" s="41">
        <f ca="1">IF(LataProjekcji&lt;=Koniec,'Środki trwałe'!Q836,0)</f>
        <v>0</v>
      </c>
      <c r="R195" s="41">
        <f ca="1">IF(LataProjekcji&lt;=Koniec,'Środki trwałe'!R836,0)</f>
        <v>0</v>
      </c>
      <c r="S195" s="41">
        <f ca="1">IF(LataProjekcji&lt;=Koniec,'Środki trwałe'!S836,0)</f>
        <v>0</v>
      </c>
      <c r="T195" s="41">
        <f ca="1">IF(LataProjekcji&lt;=Koniec,'Środki trwałe'!T836,0)</f>
        <v>0</v>
      </c>
      <c r="U195" s="41">
        <f ca="1">IF(LataProjekcji&lt;=Koniec,'Środki trwałe'!U836,0)</f>
        <v>0</v>
      </c>
      <c r="V195" s="41">
        <f ca="1">IF(LataProjekcji&lt;=Koniec,'Środki trwałe'!V836,0)</f>
        <v>0</v>
      </c>
      <c r="W195" s="41">
        <f ca="1">IF(LataProjekcji&lt;=Koniec,'Środki trwałe'!W836,0)</f>
        <v>0</v>
      </c>
      <c r="X195" s="41">
        <f ca="1">IF(LataProjekcji&lt;=Koniec,'Środki trwałe'!X836,0)</f>
        <v>0</v>
      </c>
      <c r="Y195" s="41">
        <f ca="1">IF(LataProjekcji&lt;=Koniec,'Środki trwałe'!Y836,0)</f>
        <v>0</v>
      </c>
      <c r="Z195" s="41">
        <f ca="1">IF(LataProjekcji&lt;=Koniec,'Środki trwałe'!Z836,0)</f>
        <v>0</v>
      </c>
      <c r="AA195" s="41">
        <f ca="1">IF(LataProjekcji&lt;=Koniec,'Środki trwałe'!AA836,0)</f>
        <v>0</v>
      </c>
      <c r="AB195" s="41">
        <f ca="1">IF(LataProjekcji&lt;=Koniec,'Środki trwałe'!AB836,0)</f>
        <v>0</v>
      </c>
      <c r="AC195" s="41">
        <f ca="1">IF(LataProjekcji&lt;=Koniec,'Środki trwałe'!AC836,0)</f>
        <v>0</v>
      </c>
      <c r="AD195" s="41">
        <f ca="1">IF(LataProjekcji&lt;=Koniec,'Środki trwałe'!AD836,0)</f>
        <v>0</v>
      </c>
      <c r="AE195" s="41">
        <f ca="1">IF(LataProjekcji&lt;=Koniec,'Środki trwałe'!AE836,0)</f>
        <v>0</v>
      </c>
    </row>
    <row r="196" spans="2:31">
      <c r="B196" s="39" t="s">
        <v>524</v>
      </c>
      <c r="C196" s="40"/>
      <c r="D196" s="40"/>
      <c r="E196" s="40"/>
      <c r="F196" s="40"/>
      <c r="G196" s="41"/>
      <c r="H196" s="41"/>
      <c r="I196" s="41"/>
      <c r="K196" s="41">
        <f>0</f>
        <v>0</v>
      </c>
      <c r="L196" s="41">
        <f>0</f>
        <v>0</v>
      </c>
      <c r="M196" s="41">
        <f>0</f>
        <v>0</v>
      </c>
      <c r="N196" s="41">
        <f>0</f>
        <v>0</v>
      </c>
      <c r="O196" s="41">
        <f>0</f>
        <v>0</v>
      </c>
      <c r="P196" s="41">
        <f>0</f>
        <v>0</v>
      </c>
      <c r="Q196" s="41">
        <f>0</f>
        <v>0</v>
      </c>
      <c r="R196" s="41">
        <f>0</f>
        <v>0</v>
      </c>
      <c r="S196" s="41">
        <f>0</f>
        <v>0</v>
      </c>
      <c r="T196" s="41">
        <f>0</f>
        <v>0</v>
      </c>
      <c r="U196" s="41">
        <f>0</f>
        <v>0</v>
      </c>
      <c r="V196" s="41">
        <f>0</f>
        <v>0</v>
      </c>
      <c r="W196" s="41">
        <f>0</f>
        <v>0</v>
      </c>
      <c r="X196" s="41">
        <f>0</f>
        <v>0</v>
      </c>
      <c r="Y196" s="41">
        <f>0</f>
        <v>0</v>
      </c>
      <c r="Z196" s="41">
        <f>0</f>
        <v>0</v>
      </c>
      <c r="AA196" s="41">
        <f>0</f>
        <v>0</v>
      </c>
      <c r="AB196" s="41">
        <f>0</f>
        <v>0</v>
      </c>
      <c r="AC196" s="41">
        <f>0</f>
        <v>0</v>
      </c>
      <c r="AD196" s="41">
        <f>0</f>
        <v>0</v>
      </c>
      <c r="AE196" s="41">
        <f>0</f>
        <v>0</v>
      </c>
    </row>
    <row r="197" spans="2:31">
      <c r="B197" s="37" t="s">
        <v>525</v>
      </c>
      <c r="C197" s="52"/>
      <c r="D197" s="52"/>
      <c r="E197" s="52"/>
      <c r="F197" s="52"/>
      <c r="G197" s="33"/>
      <c r="H197" s="33"/>
      <c r="I197" s="33"/>
      <c r="J197" s="52"/>
      <c r="K197" s="33">
        <f t="shared" ref="K197:W197" si="185">SUM(K198+K204+K205)</f>
        <v>0</v>
      </c>
      <c r="L197" s="33">
        <f t="shared" ca="1" si="185"/>
        <v>0</v>
      </c>
      <c r="M197" s="33">
        <f t="shared" ca="1" si="185"/>
        <v>0</v>
      </c>
      <c r="N197" s="33">
        <f t="shared" ca="1" si="185"/>
        <v>0</v>
      </c>
      <c r="O197" s="33">
        <f t="shared" ca="1" si="185"/>
        <v>0</v>
      </c>
      <c r="P197" s="33">
        <f t="shared" ca="1" si="185"/>
        <v>0</v>
      </c>
      <c r="Q197" s="33">
        <f t="shared" ca="1" si="185"/>
        <v>0</v>
      </c>
      <c r="R197" s="33">
        <f t="shared" ca="1" si="185"/>
        <v>0</v>
      </c>
      <c r="S197" s="33">
        <f t="shared" ca="1" si="185"/>
        <v>0</v>
      </c>
      <c r="T197" s="33">
        <f t="shared" ca="1" si="185"/>
        <v>0</v>
      </c>
      <c r="U197" s="33">
        <f t="shared" ca="1" si="185"/>
        <v>0</v>
      </c>
      <c r="V197" s="33">
        <f t="shared" ca="1" si="185"/>
        <v>0</v>
      </c>
      <c r="W197" s="33">
        <f t="shared" ca="1" si="185"/>
        <v>0</v>
      </c>
      <c r="X197" s="33">
        <f t="shared" ref="X197" ca="1" si="186">SUM(X198+X204+X205)</f>
        <v>0</v>
      </c>
      <c r="Y197" s="33">
        <f t="shared" ref="Y197:AA197" ca="1" si="187">SUM(Y198+Y204+Y205)</f>
        <v>0</v>
      </c>
      <c r="Z197" s="33">
        <f t="shared" ca="1" si="187"/>
        <v>0</v>
      </c>
      <c r="AA197" s="33">
        <f t="shared" ca="1" si="187"/>
        <v>0</v>
      </c>
      <c r="AB197" s="33">
        <f t="shared" ref="AB197:AE197" ca="1" si="188">SUM(AB198+AB204+AB205)</f>
        <v>0</v>
      </c>
      <c r="AC197" s="33">
        <f t="shared" ca="1" si="188"/>
        <v>0</v>
      </c>
      <c r="AD197" s="33">
        <f t="shared" ca="1" si="188"/>
        <v>0</v>
      </c>
      <c r="AE197" s="33">
        <f t="shared" ca="1" si="188"/>
        <v>0</v>
      </c>
    </row>
    <row r="198" spans="2:31">
      <c r="B198" s="39" t="s">
        <v>526</v>
      </c>
      <c r="C198" s="40"/>
      <c r="D198" s="40"/>
      <c r="E198" s="40"/>
      <c r="F198" s="40"/>
      <c r="G198" s="41"/>
      <c r="H198" s="41"/>
      <c r="I198" s="41"/>
      <c r="K198" s="41">
        <f t="shared" ref="K198:W198" si="189">SUM(K199:K203)</f>
        <v>0</v>
      </c>
      <c r="L198" s="41">
        <f t="shared" ca="1" si="189"/>
        <v>0</v>
      </c>
      <c r="M198" s="41">
        <f t="shared" ca="1" si="189"/>
        <v>0</v>
      </c>
      <c r="N198" s="41">
        <f t="shared" ca="1" si="189"/>
        <v>0</v>
      </c>
      <c r="O198" s="41">
        <f t="shared" ca="1" si="189"/>
        <v>0</v>
      </c>
      <c r="P198" s="41">
        <f t="shared" ca="1" si="189"/>
        <v>0</v>
      </c>
      <c r="Q198" s="41">
        <f t="shared" ca="1" si="189"/>
        <v>0</v>
      </c>
      <c r="R198" s="41">
        <f t="shared" ca="1" si="189"/>
        <v>0</v>
      </c>
      <c r="S198" s="41">
        <f t="shared" ca="1" si="189"/>
        <v>0</v>
      </c>
      <c r="T198" s="41">
        <f t="shared" ca="1" si="189"/>
        <v>0</v>
      </c>
      <c r="U198" s="41">
        <f t="shared" ca="1" si="189"/>
        <v>0</v>
      </c>
      <c r="V198" s="41">
        <f t="shared" ca="1" si="189"/>
        <v>0</v>
      </c>
      <c r="W198" s="41">
        <f t="shared" ca="1" si="189"/>
        <v>0</v>
      </c>
      <c r="X198" s="41">
        <f t="shared" ref="X198" ca="1" si="190">SUM(X199:X203)</f>
        <v>0</v>
      </c>
      <c r="Y198" s="41">
        <f t="shared" ref="Y198:AA198" ca="1" si="191">SUM(Y199:Y203)</f>
        <v>0</v>
      </c>
      <c r="Z198" s="41">
        <f t="shared" ca="1" si="191"/>
        <v>0</v>
      </c>
      <c r="AA198" s="41">
        <f t="shared" ca="1" si="191"/>
        <v>0</v>
      </c>
      <c r="AB198" s="41">
        <f t="shared" ref="AB198:AE198" ca="1" si="192">SUM(AB199:AB203)</f>
        <v>0</v>
      </c>
      <c r="AC198" s="41">
        <f t="shared" ca="1" si="192"/>
        <v>0</v>
      </c>
      <c r="AD198" s="41">
        <f t="shared" ca="1" si="192"/>
        <v>0</v>
      </c>
      <c r="AE198" s="41">
        <f t="shared" ca="1" si="192"/>
        <v>0</v>
      </c>
    </row>
    <row r="199" spans="2:31">
      <c r="B199" s="8" t="s">
        <v>527</v>
      </c>
      <c r="G199" s="5"/>
      <c r="H199" s="5"/>
      <c r="I199" s="5"/>
      <c r="K199" s="5">
        <f>IF(LataProjekcji&lt;=Koniec,'Środki trwałe'!K838,0)</f>
        <v>0</v>
      </c>
      <c r="L199" s="5">
        <f ca="1">IF(LataProjekcji&lt;=Koniec,'Środki trwałe'!L838,0)</f>
        <v>0</v>
      </c>
      <c r="M199" s="5">
        <f ca="1">IF(LataProjekcji&lt;=Koniec,'Środki trwałe'!M838,0)</f>
        <v>0</v>
      </c>
      <c r="N199" s="5">
        <f ca="1">IF(LataProjekcji&lt;=Koniec,'Środki trwałe'!N838,0)</f>
        <v>0</v>
      </c>
      <c r="O199" s="5">
        <f ca="1">IF(LataProjekcji&lt;=Koniec,'Środki trwałe'!O838,0)</f>
        <v>0</v>
      </c>
      <c r="P199" s="5">
        <f ca="1">IF(LataProjekcji&lt;=Koniec,'Środki trwałe'!P838,0)</f>
        <v>0</v>
      </c>
      <c r="Q199" s="5">
        <f ca="1">IF(LataProjekcji&lt;=Koniec,'Środki trwałe'!Q838,0)</f>
        <v>0</v>
      </c>
      <c r="R199" s="5">
        <f ca="1">IF(LataProjekcji&lt;=Koniec,'Środki trwałe'!R838,0)</f>
        <v>0</v>
      </c>
      <c r="S199" s="5">
        <f ca="1">IF(LataProjekcji&lt;=Koniec,'Środki trwałe'!S838,0)</f>
        <v>0</v>
      </c>
      <c r="T199" s="5">
        <f ca="1">IF(LataProjekcji&lt;=Koniec,'Środki trwałe'!T838,0)</f>
        <v>0</v>
      </c>
      <c r="U199" s="5">
        <f ca="1">IF(LataProjekcji&lt;=Koniec,'Środki trwałe'!U838,0)</f>
        <v>0</v>
      </c>
      <c r="V199" s="5">
        <f ca="1">IF(LataProjekcji&lt;=Koniec,'Środki trwałe'!V838,0)</f>
        <v>0</v>
      </c>
      <c r="W199" s="5">
        <f ca="1">IF(LataProjekcji&lt;=Koniec,'Środki trwałe'!W838,0)</f>
        <v>0</v>
      </c>
      <c r="X199" s="5">
        <f ca="1">IF(LataProjekcji&lt;=Koniec,'Środki trwałe'!X838,0)</f>
        <v>0</v>
      </c>
      <c r="Y199" s="5">
        <f ca="1">IF(LataProjekcji&lt;=Koniec,'Środki trwałe'!Y838,0)</f>
        <v>0</v>
      </c>
      <c r="Z199" s="5">
        <f ca="1">IF(LataProjekcji&lt;=Koniec,'Środki trwałe'!Z838,0)</f>
        <v>0</v>
      </c>
      <c r="AA199" s="5">
        <f ca="1">IF(LataProjekcji&lt;=Koniec,'Środki trwałe'!AA838,0)</f>
        <v>0</v>
      </c>
      <c r="AB199" s="5">
        <f ca="1">IF(LataProjekcji&lt;=Koniec,'Środki trwałe'!AB838,0)</f>
        <v>0</v>
      </c>
      <c r="AC199" s="5">
        <f ca="1">IF(LataProjekcji&lt;=Koniec,'Środki trwałe'!AC838,0)</f>
        <v>0</v>
      </c>
      <c r="AD199" s="5">
        <f ca="1">IF(LataProjekcji&lt;=Koniec,'Środki trwałe'!AD838,0)</f>
        <v>0</v>
      </c>
      <c r="AE199" s="5">
        <f ca="1">IF(LataProjekcji&lt;=Koniec,'Środki trwałe'!AE838,0)</f>
        <v>0</v>
      </c>
    </row>
    <row r="200" spans="2:31">
      <c r="B200" s="8" t="s">
        <v>382</v>
      </c>
      <c r="G200" s="5"/>
      <c r="H200" s="5"/>
      <c r="I200" s="5"/>
      <c r="K200" s="5">
        <f>IF(LataProjekcji&lt;=Koniec,'Środki trwałe'!K839,0)</f>
        <v>0</v>
      </c>
      <c r="L200" s="5">
        <f ca="1">IF(LataProjekcji&lt;=Koniec,'Środki trwałe'!L839,0)</f>
        <v>0</v>
      </c>
      <c r="M200" s="5">
        <f ca="1">IF(LataProjekcji&lt;=Koniec,'Środki trwałe'!M839,0)</f>
        <v>0</v>
      </c>
      <c r="N200" s="5">
        <f ca="1">IF(LataProjekcji&lt;=Koniec,'Środki trwałe'!N839,0)</f>
        <v>0</v>
      </c>
      <c r="O200" s="5">
        <f ca="1">IF(LataProjekcji&lt;=Koniec,'Środki trwałe'!O839,0)</f>
        <v>0</v>
      </c>
      <c r="P200" s="5">
        <f ca="1">IF(LataProjekcji&lt;=Koniec,'Środki trwałe'!P839,0)</f>
        <v>0</v>
      </c>
      <c r="Q200" s="5">
        <f ca="1">IF(LataProjekcji&lt;=Koniec,'Środki trwałe'!Q839,0)</f>
        <v>0</v>
      </c>
      <c r="R200" s="5">
        <f ca="1">IF(LataProjekcji&lt;=Koniec,'Środki trwałe'!R839,0)</f>
        <v>0</v>
      </c>
      <c r="S200" s="5">
        <f ca="1">IF(LataProjekcji&lt;=Koniec,'Środki trwałe'!S839,0)</f>
        <v>0</v>
      </c>
      <c r="T200" s="5">
        <f ca="1">IF(LataProjekcji&lt;=Koniec,'Środki trwałe'!T839,0)</f>
        <v>0</v>
      </c>
      <c r="U200" s="5">
        <f ca="1">IF(LataProjekcji&lt;=Koniec,'Środki trwałe'!U839,0)</f>
        <v>0</v>
      </c>
      <c r="V200" s="5">
        <f ca="1">IF(LataProjekcji&lt;=Koniec,'Środki trwałe'!V839,0)</f>
        <v>0</v>
      </c>
      <c r="W200" s="5">
        <f ca="1">IF(LataProjekcji&lt;=Koniec,'Środki trwałe'!W839,0)</f>
        <v>0</v>
      </c>
      <c r="X200" s="5">
        <f ca="1">IF(LataProjekcji&lt;=Koniec,'Środki trwałe'!X839,0)</f>
        <v>0</v>
      </c>
      <c r="Y200" s="5">
        <f ca="1">IF(LataProjekcji&lt;=Koniec,'Środki trwałe'!Y839,0)</f>
        <v>0</v>
      </c>
      <c r="Z200" s="5">
        <f ca="1">IF(LataProjekcji&lt;=Koniec,'Środki trwałe'!Z839,0)</f>
        <v>0</v>
      </c>
      <c r="AA200" s="5">
        <f ca="1">IF(LataProjekcji&lt;=Koniec,'Środki trwałe'!AA839,0)</f>
        <v>0</v>
      </c>
      <c r="AB200" s="5">
        <f ca="1">IF(LataProjekcji&lt;=Koniec,'Środki trwałe'!AB839,0)</f>
        <v>0</v>
      </c>
      <c r="AC200" s="5">
        <f ca="1">IF(LataProjekcji&lt;=Koniec,'Środki trwałe'!AC839,0)</f>
        <v>0</v>
      </c>
      <c r="AD200" s="5">
        <f ca="1">IF(LataProjekcji&lt;=Koniec,'Środki trwałe'!AD839,0)</f>
        <v>0</v>
      </c>
      <c r="AE200" s="5">
        <f ca="1">IF(LataProjekcji&lt;=Koniec,'Środki trwałe'!AE839,0)</f>
        <v>0</v>
      </c>
    </row>
    <row r="201" spans="2:31">
      <c r="B201" s="8" t="s">
        <v>383</v>
      </c>
      <c r="G201" s="5"/>
      <c r="H201" s="5"/>
      <c r="I201" s="5"/>
      <c r="K201" s="5">
        <f>IF(LataProjekcji&lt;=Koniec,'Środki trwałe'!K840,0)</f>
        <v>0</v>
      </c>
      <c r="L201" s="5">
        <f ca="1">IF(LataProjekcji&lt;=Koniec,'Środki trwałe'!L840,0)</f>
        <v>0</v>
      </c>
      <c r="M201" s="5">
        <f ca="1">IF(LataProjekcji&lt;=Koniec,'Środki trwałe'!M840,0)</f>
        <v>0</v>
      </c>
      <c r="N201" s="5">
        <f ca="1">IF(LataProjekcji&lt;=Koniec,'Środki trwałe'!N840,0)</f>
        <v>0</v>
      </c>
      <c r="O201" s="5">
        <f ca="1">IF(LataProjekcji&lt;=Koniec,'Środki trwałe'!O840,0)</f>
        <v>0</v>
      </c>
      <c r="P201" s="5">
        <f ca="1">IF(LataProjekcji&lt;=Koniec,'Środki trwałe'!P840,0)</f>
        <v>0</v>
      </c>
      <c r="Q201" s="5">
        <f ca="1">IF(LataProjekcji&lt;=Koniec,'Środki trwałe'!Q840,0)</f>
        <v>0</v>
      </c>
      <c r="R201" s="5">
        <f ca="1">IF(LataProjekcji&lt;=Koniec,'Środki trwałe'!R840,0)</f>
        <v>0</v>
      </c>
      <c r="S201" s="5">
        <f ca="1">IF(LataProjekcji&lt;=Koniec,'Środki trwałe'!S840,0)</f>
        <v>0</v>
      </c>
      <c r="T201" s="5">
        <f ca="1">IF(LataProjekcji&lt;=Koniec,'Środki trwałe'!T840,0)</f>
        <v>0</v>
      </c>
      <c r="U201" s="5">
        <f ca="1">IF(LataProjekcji&lt;=Koniec,'Środki trwałe'!U840,0)</f>
        <v>0</v>
      </c>
      <c r="V201" s="5">
        <f ca="1">IF(LataProjekcji&lt;=Koniec,'Środki trwałe'!V840,0)</f>
        <v>0</v>
      </c>
      <c r="W201" s="5">
        <f ca="1">IF(LataProjekcji&lt;=Koniec,'Środki trwałe'!W840,0)</f>
        <v>0</v>
      </c>
      <c r="X201" s="5">
        <f ca="1">IF(LataProjekcji&lt;=Koniec,'Środki trwałe'!X840,0)</f>
        <v>0</v>
      </c>
      <c r="Y201" s="5">
        <f ca="1">IF(LataProjekcji&lt;=Koniec,'Środki trwałe'!Y840,0)</f>
        <v>0</v>
      </c>
      <c r="Z201" s="5">
        <f ca="1">IF(LataProjekcji&lt;=Koniec,'Środki trwałe'!Z840,0)</f>
        <v>0</v>
      </c>
      <c r="AA201" s="5">
        <f ca="1">IF(LataProjekcji&lt;=Koniec,'Środki trwałe'!AA840,0)</f>
        <v>0</v>
      </c>
      <c r="AB201" s="5">
        <f ca="1">IF(LataProjekcji&lt;=Koniec,'Środki trwałe'!AB840,0)</f>
        <v>0</v>
      </c>
      <c r="AC201" s="5">
        <f ca="1">IF(LataProjekcji&lt;=Koniec,'Środki trwałe'!AC840,0)</f>
        <v>0</v>
      </c>
      <c r="AD201" s="5">
        <f ca="1">IF(LataProjekcji&lt;=Koniec,'Środki trwałe'!AD840,0)</f>
        <v>0</v>
      </c>
      <c r="AE201" s="5">
        <f ca="1">IF(LataProjekcji&lt;=Koniec,'Środki trwałe'!AE840,0)</f>
        <v>0</v>
      </c>
    </row>
    <row r="202" spans="2:31">
      <c r="B202" s="8" t="s">
        <v>384</v>
      </c>
      <c r="G202" s="5"/>
      <c r="H202" s="5"/>
      <c r="I202" s="5"/>
      <c r="K202" s="5">
        <f>IF(LataProjekcji&lt;=Koniec,'Środki trwałe'!K841,0)</f>
        <v>0</v>
      </c>
      <c r="L202" s="5">
        <f ca="1">IF(LataProjekcji&lt;=Koniec,'Środki trwałe'!L841,0)</f>
        <v>0</v>
      </c>
      <c r="M202" s="5">
        <f ca="1">IF(LataProjekcji&lt;=Koniec,'Środki trwałe'!M841,0)</f>
        <v>0</v>
      </c>
      <c r="N202" s="5">
        <f ca="1">IF(LataProjekcji&lt;=Koniec,'Środki trwałe'!N841,0)</f>
        <v>0</v>
      </c>
      <c r="O202" s="5">
        <f ca="1">IF(LataProjekcji&lt;=Koniec,'Środki trwałe'!O841,0)</f>
        <v>0</v>
      </c>
      <c r="P202" s="5">
        <f ca="1">IF(LataProjekcji&lt;=Koniec,'Środki trwałe'!P841,0)</f>
        <v>0</v>
      </c>
      <c r="Q202" s="5">
        <f ca="1">IF(LataProjekcji&lt;=Koniec,'Środki trwałe'!Q841,0)</f>
        <v>0</v>
      </c>
      <c r="R202" s="5">
        <f ca="1">IF(LataProjekcji&lt;=Koniec,'Środki trwałe'!R841,0)</f>
        <v>0</v>
      </c>
      <c r="S202" s="5">
        <f ca="1">IF(LataProjekcji&lt;=Koniec,'Środki trwałe'!S841,0)</f>
        <v>0</v>
      </c>
      <c r="T202" s="5">
        <f ca="1">IF(LataProjekcji&lt;=Koniec,'Środki trwałe'!T841,0)</f>
        <v>0</v>
      </c>
      <c r="U202" s="5">
        <f ca="1">IF(LataProjekcji&lt;=Koniec,'Środki trwałe'!U841,0)</f>
        <v>0</v>
      </c>
      <c r="V202" s="5">
        <f ca="1">IF(LataProjekcji&lt;=Koniec,'Środki trwałe'!V841,0)</f>
        <v>0</v>
      </c>
      <c r="W202" s="5">
        <f ca="1">IF(LataProjekcji&lt;=Koniec,'Środki trwałe'!W841,0)</f>
        <v>0</v>
      </c>
      <c r="X202" s="5">
        <f ca="1">IF(LataProjekcji&lt;=Koniec,'Środki trwałe'!X841,0)</f>
        <v>0</v>
      </c>
      <c r="Y202" s="5">
        <f ca="1">IF(LataProjekcji&lt;=Koniec,'Środki trwałe'!Y841,0)</f>
        <v>0</v>
      </c>
      <c r="Z202" s="5">
        <f ca="1">IF(LataProjekcji&lt;=Koniec,'Środki trwałe'!Z841,0)</f>
        <v>0</v>
      </c>
      <c r="AA202" s="5">
        <f ca="1">IF(LataProjekcji&lt;=Koniec,'Środki trwałe'!AA841,0)</f>
        <v>0</v>
      </c>
      <c r="AB202" s="5">
        <f ca="1">IF(LataProjekcji&lt;=Koniec,'Środki trwałe'!AB841,0)</f>
        <v>0</v>
      </c>
      <c r="AC202" s="5">
        <f ca="1">IF(LataProjekcji&lt;=Koniec,'Środki trwałe'!AC841,0)</f>
        <v>0</v>
      </c>
      <c r="AD202" s="5">
        <f ca="1">IF(LataProjekcji&lt;=Koniec,'Środki trwałe'!AD841,0)</f>
        <v>0</v>
      </c>
      <c r="AE202" s="5">
        <f ca="1">IF(LataProjekcji&lt;=Koniec,'Środki trwałe'!AE841,0)</f>
        <v>0</v>
      </c>
    </row>
    <row r="203" spans="2:31">
      <c r="B203" s="8" t="s">
        <v>385</v>
      </c>
      <c r="G203" s="5"/>
      <c r="H203" s="5"/>
      <c r="I203" s="5"/>
      <c r="K203" s="5">
        <f>IF(LataProjekcji&lt;=Koniec,'Środki trwałe'!K842,0)</f>
        <v>0</v>
      </c>
      <c r="L203" s="5">
        <f ca="1">IF(LataProjekcji&lt;=Koniec,'Środki trwałe'!L842,0)</f>
        <v>0</v>
      </c>
      <c r="M203" s="5">
        <f ca="1">IF(LataProjekcji&lt;=Koniec,'Środki trwałe'!M842,0)</f>
        <v>0</v>
      </c>
      <c r="N203" s="5">
        <f ca="1">IF(LataProjekcji&lt;=Koniec,'Środki trwałe'!N842,0)</f>
        <v>0</v>
      </c>
      <c r="O203" s="5">
        <f ca="1">IF(LataProjekcji&lt;=Koniec,'Środki trwałe'!O842,0)</f>
        <v>0</v>
      </c>
      <c r="P203" s="5">
        <f ca="1">IF(LataProjekcji&lt;=Koniec,'Środki trwałe'!P842,0)</f>
        <v>0</v>
      </c>
      <c r="Q203" s="5">
        <f ca="1">IF(LataProjekcji&lt;=Koniec,'Środki trwałe'!Q842,0)</f>
        <v>0</v>
      </c>
      <c r="R203" s="5">
        <f ca="1">IF(LataProjekcji&lt;=Koniec,'Środki trwałe'!R842,0)</f>
        <v>0</v>
      </c>
      <c r="S203" s="5">
        <f ca="1">IF(LataProjekcji&lt;=Koniec,'Środki trwałe'!S842,0)</f>
        <v>0</v>
      </c>
      <c r="T203" s="5">
        <f ca="1">IF(LataProjekcji&lt;=Koniec,'Środki trwałe'!T842,0)</f>
        <v>0</v>
      </c>
      <c r="U203" s="5">
        <f ca="1">IF(LataProjekcji&lt;=Koniec,'Środki trwałe'!U842,0)</f>
        <v>0</v>
      </c>
      <c r="V203" s="5">
        <f ca="1">IF(LataProjekcji&lt;=Koniec,'Środki trwałe'!V842,0)</f>
        <v>0</v>
      </c>
      <c r="W203" s="5">
        <f ca="1">IF(LataProjekcji&lt;=Koniec,'Środki trwałe'!W842,0)</f>
        <v>0</v>
      </c>
      <c r="X203" s="5">
        <f ca="1">IF(LataProjekcji&lt;=Koniec,'Środki trwałe'!X842,0)</f>
        <v>0</v>
      </c>
      <c r="Y203" s="5">
        <f ca="1">IF(LataProjekcji&lt;=Koniec,'Środki trwałe'!Y842,0)</f>
        <v>0</v>
      </c>
      <c r="Z203" s="5">
        <f ca="1">IF(LataProjekcji&lt;=Koniec,'Środki trwałe'!Z842,0)</f>
        <v>0</v>
      </c>
      <c r="AA203" s="5">
        <f ca="1">IF(LataProjekcji&lt;=Koniec,'Środki trwałe'!AA842,0)</f>
        <v>0</v>
      </c>
      <c r="AB203" s="5">
        <f ca="1">IF(LataProjekcji&lt;=Koniec,'Środki trwałe'!AB842,0)</f>
        <v>0</v>
      </c>
      <c r="AC203" s="5">
        <f ca="1">IF(LataProjekcji&lt;=Koniec,'Środki trwałe'!AC842,0)</f>
        <v>0</v>
      </c>
      <c r="AD203" s="5">
        <f ca="1">IF(LataProjekcji&lt;=Koniec,'Środki trwałe'!AD842,0)</f>
        <v>0</v>
      </c>
      <c r="AE203" s="5">
        <f ca="1">IF(LataProjekcji&lt;=Koniec,'Środki trwałe'!AE842,0)</f>
        <v>0</v>
      </c>
    </row>
    <row r="204" spans="2:31">
      <c r="B204" s="39" t="s">
        <v>528</v>
      </c>
      <c r="C204" s="40"/>
      <c r="D204" s="40"/>
      <c r="E204" s="40"/>
      <c r="F204" s="40"/>
      <c r="G204" s="41"/>
      <c r="H204" s="41"/>
      <c r="I204" s="41"/>
      <c r="K204" s="41">
        <f>IF(LataProjekcji&lt;=Koniec,'Środki trwałe'!K845,0)</f>
        <v>0</v>
      </c>
      <c r="L204" s="41">
        <f>IF(LataProjekcji&lt;=Koniec,'Środki trwałe'!L845,0)</f>
        <v>0</v>
      </c>
      <c r="M204" s="41">
        <f>IF(LataProjekcji&lt;=Koniec,'Środki trwałe'!M845,0)</f>
        <v>0</v>
      </c>
      <c r="N204" s="41">
        <f>IF(LataProjekcji&lt;=Koniec,'Środki trwałe'!N845,0)</f>
        <v>0</v>
      </c>
      <c r="O204" s="41">
        <f>IF(LataProjekcji&lt;=Koniec,'Środki trwałe'!O845,0)</f>
        <v>0</v>
      </c>
      <c r="P204" s="41">
        <f>IF(LataProjekcji&lt;=Koniec,'Środki trwałe'!P845,0)</f>
        <v>0</v>
      </c>
      <c r="Q204" s="41">
        <f>IF(LataProjekcji&lt;=Koniec,'Środki trwałe'!Q845,0)</f>
        <v>0</v>
      </c>
      <c r="R204" s="41">
        <f>IF(LataProjekcji&lt;=Koniec,'Środki trwałe'!R845,0)</f>
        <v>0</v>
      </c>
      <c r="S204" s="41">
        <f>IF(LataProjekcji&lt;=Koniec,'Środki trwałe'!S845,0)</f>
        <v>0</v>
      </c>
      <c r="T204" s="41">
        <f>IF(LataProjekcji&lt;=Koniec,'Środki trwałe'!T845,0)</f>
        <v>0</v>
      </c>
      <c r="U204" s="41">
        <f>IF(LataProjekcji&lt;=Koniec,'Środki trwałe'!U845,0)</f>
        <v>0</v>
      </c>
      <c r="V204" s="41">
        <f>IF(LataProjekcji&lt;=Koniec,'Środki trwałe'!V845,0)</f>
        <v>0</v>
      </c>
      <c r="W204" s="41">
        <f>IF(LataProjekcji&lt;=Koniec,'Środki trwałe'!W845,0)</f>
        <v>0</v>
      </c>
      <c r="X204" s="41">
        <f>IF(LataProjekcji&lt;=Koniec,'Środki trwałe'!X845,0)</f>
        <v>0</v>
      </c>
      <c r="Y204" s="41">
        <f>IF(LataProjekcji&lt;=Koniec,'Środki trwałe'!Y845,0)</f>
        <v>0</v>
      </c>
      <c r="Z204" s="41">
        <f>IF(LataProjekcji&lt;=Koniec,'Środki trwałe'!Z845,0)</f>
        <v>0</v>
      </c>
      <c r="AA204" s="41">
        <f>IF(LataProjekcji&lt;=Koniec,'Środki trwałe'!AA845,0)</f>
        <v>0</v>
      </c>
      <c r="AB204" s="41">
        <f>IF(LataProjekcji&lt;=Koniec,'Środki trwałe'!AB845,0)</f>
        <v>0</v>
      </c>
      <c r="AC204" s="41">
        <f>IF(LataProjekcji&lt;=Koniec,'Środki trwałe'!AC845,0)</f>
        <v>0</v>
      </c>
      <c r="AD204" s="41">
        <f>IF(LataProjekcji&lt;=Koniec,'Środki trwałe'!AD845,0)</f>
        <v>0</v>
      </c>
      <c r="AE204" s="41">
        <f>IF(LataProjekcji&lt;=Koniec,'Środki trwałe'!AE845,0)</f>
        <v>0</v>
      </c>
    </row>
    <row r="205" spans="2:31">
      <c r="B205" s="39" t="s">
        <v>529</v>
      </c>
      <c r="C205" s="40"/>
      <c r="D205" s="40"/>
      <c r="E205" s="40"/>
      <c r="F205" s="40"/>
      <c r="G205" s="41"/>
      <c r="H205" s="41"/>
      <c r="I205" s="41"/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0</v>
      </c>
    </row>
    <row r="206" spans="2:31">
      <c r="B206" s="37" t="s">
        <v>530</v>
      </c>
      <c r="C206" s="52"/>
      <c r="D206" s="52"/>
      <c r="E206" s="52"/>
      <c r="F206" s="52"/>
      <c r="G206" s="33"/>
      <c r="H206" s="33"/>
      <c r="I206" s="33"/>
      <c r="J206" s="52"/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33">
        <v>0</v>
      </c>
      <c r="AE206" s="33">
        <v>0</v>
      </c>
    </row>
    <row r="207" spans="2:31">
      <c r="B207" s="37" t="s">
        <v>531</v>
      </c>
      <c r="C207" s="52"/>
      <c r="D207" s="52"/>
      <c r="E207" s="52"/>
      <c r="F207" s="52"/>
      <c r="G207" s="33"/>
      <c r="H207" s="33"/>
      <c r="I207" s="33"/>
      <c r="J207" s="52"/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  <c r="AA207" s="33">
        <v>0</v>
      </c>
      <c r="AB207" s="33">
        <v>0</v>
      </c>
      <c r="AC207" s="33">
        <v>0</v>
      </c>
      <c r="AD207" s="33">
        <v>0</v>
      </c>
      <c r="AE207" s="33">
        <v>0</v>
      </c>
    </row>
    <row r="208" spans="2:31">
      <c r="B208" s="104" t="s">
        <v>532</v>
      </c>
      <c r="C208" s="105"/>
      <c r="D208" s="105"/>
      <c r="E208" s="105"/>
      <c r="F208" s="105"/>
      <c r="G208" s="106"/>
      <c r="H208" s="106"/>
      <c r="I208" s="106"/>
      <c r="J208" s="105"/>
      <c r="K208" s="106">
        <f>IF(LataProjekcji&lt;=Koniec,ROUND('Koszty operacyjne'!K935,0),0)</f>
        <v>0</v>
      </c>
      <c r="L208" s="106">
        <f>IF(LataProjekcji&lt;=Koniec,ROUND('Koszty operacyjne'!L935,0),0)</f>
        <v>0</v>
      </c>
      <c r="M208" s="106">
        <f>IF(LataProjekcji&lt;=Koniec,ROUND('Koszty operacyjne'!M935,0),0)</f>
        <v>0</v>
      </c>
      <c r="N208" s="106">
        <f>IF(LataProjekcji&lt;=Koniec,ROUND('Koszty operacyjne'!N935,0),0)</f>
        <v>0</v>
      </c>
      <c r="O208" s="106">
        <f>IF(LataProjekcji&lt;=Koniec,ROUND('Koszty operacyjne'!O935,0),0)</f>
        <v>0</v>
      </c>
      <c r="P208" s="106">
        <f>IF(LataProjekcji&lt;=Koniec,ROUND('Koszty operacyjne'!P935,0),0)</f>
        <v>0</v>
      </c>
      <c r="Q208" s="106">
        <f>IF(LataProjekcji&lt;=Koniec,ROUND('Koszty operacyjne'!Q935,0),0)</f>
        <v>0</v>
      </c>
      <c r="R208" s="106">
        <f>IF(LataProjekcji&lt;=Koniec,ROUND('Koszty operacyjne'!R935,0),0)</f>
        <v>0</v>
      </c>
      <c r="S208" s="106">
        <f>IF(LataProjekcji&lt;=Koniec,ROUND('Koszty operacyjne'!S935,0),0)</f>
        <v>0</v>
      </c>
      <c r="T208" s="106">
        <f>IF(LataProjekcji&lt;=Koniec,ROUND('Koszty operacyjne'!T935,0),0)</f>
        <v>0</v>
      </c>
      <c r="U208" s="106">
        <f>IF(LataProjekcji&lt;=Koniec,ROUND('Koszty operacyjne'!U935,0),0)</f>
        <v>0</v>
      </c>
      <c r="V208" s="106">
        <f>IF(LataProjekcji&lt;=Koniec,ROUND('Koszty operacyjne'!V935,0),0)</f>
        <v>0</v>
      </c>
      <c r="W208" s="106">
        <f>IF(LataProjekcji&lt;=Koniec,ROUND('Koszty operacyjne'!W935,0),0)</f>
        <v>0</v>
      </c>
      <c r="X208" s="106">
        <f>IF(LataProjekcji&lt;=Koniec,ROUND('Koszty operacyjne'!X935,0),0)</f>
        <v>0</v>
      </c>
      <c r="Y208" s="106">
        <f>IF(LataProjekcji&lt;=Koniec,ROUND('Koszty operacyjne'!Y935,0),0)</f>
        <v>0</v>
      </c>
      <c r="Z208" s="106">
        <f>IF(LataProjekcji&lt;=Koniec,ROUND('Koszty operacyjne'!Z935,0),0)</f>
        <v>0</v>
      </c>
      <c r="AA208" s="106">
        <f>IF(LataProjekcji&lt;=Koniec,ROUND('Koszty operacyjne'!AA935,0),0)</f>
        <v>0</v>
      </c>
      <c r="AB208" s="106">
        <f>IF(LataProjekcji&lt;=Koniec,ROUND('Koszty operacyjne'!AB935,0),0)</f>
        <v>0</v>
      </c>
      <c r="AC208" s="106">
        <f>IF(LataProjekcji&lt;=Koniec,ROUND('Koszty operacyjne'!AB935,0),0)</f>
        <v>0</v>
      </c>
      <c r="AD208" s="106">
        <f>IF(LataProjekcji&lt;=Koniec,ROUND('Koszty operacyjne'!AC935,0),0)</f>
        <v>0</v>
      </c>
      <c r="AE208" s="106">
        <f>IF(LataProjekcji&lt;=Koniec,ROUND('Koszty operacyjne'!AD935,0),0)</f>
        <v>0</v>
      </c>
    </row>
    <row r="209" spans="2:31">
      <c r="B209" s="98" t="s">
        <v>136</v>
      </c>
      <c r="C209" s="96" t="s">
        <v>533</v>
      </c>
      <c r="D209" s="96"/>
      <c r="E209" s="96"/>
      <c r="F209" s="96"/>
      <c r="G209" s="97"/>
      <c r="H209" s="97"/>
      <c r="I209" s="97"/>
      <c r="J209" s="96"/>
      <c r="K209" s="97">
        <f t="shared" ref="K209:W209" si="193">K210+K211+K213+K216</f>
        <v>0</v>
      </c>
      <c r="L209" s="97">
        <f t="shared" ca="1" si="193"/>
        <v>0</v>
      </c>
      <c r="M209" s="97">
        <f t="shared" ca="1" si="193"/>
        <v>0</v>
      </c>
      <c r="N209" s="97">
        <f t="shared" ca="1" si="193"/>
        <v>0</v>
      </c>
      <c r="O209" s="97">
        <f t="shared" ca="1" si="193"/>
        <v>0</v>
      </c>
      <c r="P209" s="97">
        <f t="shared" ca="1" si="193"/>
        <v>0</v>
      </c>
      <c r="Q209" s="97">
        <f t="shared" ca="1" si="193"/>
        <v>0</v>
      </c>
      <c r="R209" s="97">
        <f t="shared" ca="1" si="193"/>
        <v>0</v>
      </c>
      <c r="S209" s="97">
        <f t="shared" ca="1" si="193"/>
        <v>0</v>
      </c>
      <c r="T209" s="97">
        <f t="shared" ca="1" si="193"/>
        <v>0</v>
      </c>
      <c r="U209" s="97">
        <f t="shared" ca="1" si="193"/>
        <v>0</v>
      </c>
      <c r="V209" s="97">
        <f t="shared" ca="1" si="193"/>
        <v>0</v>
      </c>
      <c r="W209" s="97">
        <f t="shared" ca="1" si="193"/>
        <v>0</v>
      </c>
      <c r="X209" s="97">
        <f t="shared" ref="X209" ca="1" si="194">X210+X211+X213+X216</f>
        <v>0</v>
      </c>
      <c r="Y209" s="97">
        <f t="shared" ref="Y209:AA209" ca="1" si="195">Y210+Y211+Y213+Y216</f>
        <v>0</v>
      </c>
      <c r="Z209" s="97">
        <f t="shared" ca="1" si="195"/>
        <v>0</v>
      </c>
      <c r="AA209" s="97">
        <f t="shared" ca="1" si="195"/>
        <v>0</v>
      </c>
      <c r="AB209" s="97">
        <f t="shared" ref="AB209:AE209" ca="1" si="196">AB210+AB211+AB213+AB216</f>
        <v>0</v>
      </c>
      <c r="AC209" s="97">
        <f t="shared" ca="1" si="196"/>
        <v>0</v>
      </c>
      <c r="AD209" s="97">
        <f t="shared" ca="1" si="196"/>
        <v>0</v>
      </c>
      <c r="AE209" s="97">
        <f t="shared" ca="1" si="196"/>
        <v>0</v>
      </c>
    </row>
    <row r="210" spans="2:31">
      <c r="B210" s="103" t="s">
        <v>534</v>
      </c>
      <c r="C210" s="101" t="s">
        <v>535</v>
      </c>
      <c r="D210" s="101"/>
      <c r="E210" s="101"/>
      <c r="F210" s="101"/>
      <c r="G210" s="102"/>
      <c r="H210" s="102"/>
      <c r="I210" s="102"/>
      <c r="J210" s="101"/>
      <c r="K210" s="102">
        <f>IF(LataProjekcji&lt;=Koniec,'Kapitał pracujący'!K71,0)</f>
        <v>0</v>
      </c>
      <c r="L210" s="102">
        <f ca="1">IF(LataProjekcji&lt;=Koniec,'Kapitał pracujący'!L71,0)</f>
        <v>0</v>
      </c>
      <c r="M210" s="102">
        <f ca="1">IF(LataProjekcji&lt;=Koniec,'Kapitał pracujący'!M71,0)</f>
        <v>0</v>
      </c>
      <c r="N210" s="102">
        <f ca="1">IF(LataProjekcji&lt;=Koniec,'Kapitał pracujący'!N71,0)</f>
        <v>0</v>
      </c>
      <c r="O210" s="102">
        <f ca="1">IF(LataProjekcji&lt;=Koniec,'Kapitał pracujący'!O71,0)</f>
        <v>0</v>
      </c>
      <c r="P210" s="102">
        <f ca="1">IF(LataProjekcji&lt;=Koniec,'Kapitał pracujący'!P71,0)</f>
        <v>0</v>
      </c>
      <c r="Q210" s="102">
        <f ca="1">IF(LataProjekcji&lt;=Koniec,'Kapitał pracujący'!Q71,0)</f>
        <v>0</v>
      </c>
      <c r="R210" s="102">
        <f ca="1">IF(LataProjekcji&lt;=Koniec,'Kapitał pracujący'!R71,0)</f>
        <v>0</v>
      </c>
      <c r="S210" s="102">
        <f ca="1">IF(LataProjekcji&lt;=Koniec,'Kapitał pracujący'!S71,0)</f>
        <v>0</v>
      </c>
      <c r="T210" s="102">
        <f ca="1">IF(LataProjekcji&lt;=Koniec,'Kapitał pracujący'!T71,0)</f>
        <v>0</v>
      </c>
      <c r="U210" s="102">
        <f ca="1">IF(LataProjekcji&lt;=Koniec,'Kapitał pracujący'!U71,0)</f>
        <v>0</v>
      </c>
      <c r="V210" s="102">
        <f ca="1">IF(LataProjekcji&lt;=Koniec,'Kapitał pracujący'!V71,0)</f>
        <v>0</v>
      </c>
      <c r="W210" s="102">
        <f ca="1">IF(LataProjekcji&lt;=Koniec,'Kapitał pracujący'!W71,0)</f>
        <v>0</v>
      </c>
      <c r="X210" s="102">
        <f ca="1">IF(LataProjekcji&lt;=Koniec,'Kapitał pracujący'!X71,0)</f>
        <v>0</v>
      </c>
      <c r="Y210" s="102">
        <f ca="1">IF(LataProjekcji&lt;=Koniec,'Kapitał pracujący'!Y71,0)</f>
        <v>0</v>
      </c>
      <c r="Z210" s="102">
        <f ca="1">IF(LataProjekcji&lt;=Koniec,'Kapitał pracujący'!Z71,0)</f>
        <v>0</v>
      </c>
      <c r="AA210" s="102">
        <f ca="1">IF(LataProjekcji&lt;=Koniec,'Kapitał pracujący'!AA71,0)</f>
        <v>0</v>
      </c>
      <c r="AB210" s="102">
        <f>IF(LataProjekcji&lt;=Koniec,'Kapitał pracujący'!AB71,0)</f>
        <v>0</v>
      </c>
      <c r="AC210" s="102">
        <f>IF(LataProjekcji&lt;=Koniec,'Kapitał pracujący'!AC71,0)</f>
        <v>0</v>
      </c>
      <c r="AD210" s="102">
        <f>IF(LataProjekcji&lt;=Koniec,'Kapitał pracujący'!AD71,0)</f>
        <v>0</v>
      </c>
      <c r="AE210" s="102">
        <f>IF(LataProjekcji&lt;=Koniec,'Kapitał pracujący'!AE71,0)</f>
        <v>0</v>
      </c>
    </row>
    <row r="211" spans="2:31">
      <c r="B211" s="37" t="s">
        <v>536</v>
      </c>
      <c r="C211" s="52"/>
      <c r="D211" s="52"/>
      <c r="E211" s="52"/>
      <c r="F211" s="52"/>
      <c r="G211" s="33"/>
      <c r="H211" s="33"/>
      <c r="I211" s="33"/>
      <c r="J211" s="52"/>
      <c r="K211" s="33">
        <f>K212</f>
        <v>0</v>
      </c>
      <c r="L211" s="33">
        <f t="shared" ref="L211:AE211" si="197">L212</f>
        <v>0</v>
      </c>
      <c r="M211" s="33">
        <f t="shared" si="197"/>
        <v>0</v>
      </c>
      <c r="N211" s="33">
        <f t="shared" si="197"/>
        <v>0</v>
      </c>
      <c r="O211" s="33">
        <f t="shared" si="197"/>
        <v>0</v>
      </c>
      <c r="P211" s="33">
        <f t="shared" si="197"/>
        <v>0</v>
      </c>
      <c r="Q211" s="33">
        <f t="shared" si="197"/>
        <v>0</v>
      </c>
      <c r="R211" s="33">
        <f t="shared" si="197"/>
        <v>0</v>
      </c>
      <c r="S211" s="33">
        <f t="shared" si="197"/>
        <v>0</v>
      </c>
      <c r="T211" s="33">
        <f t="shared" si="197"/>
        <v>0</v>
      </c>
      <c r="U211" s="33">
        <f t="shared" si="197"/>
        <v>0</v>
      </c>
      <c r="V211" s="33">
        <f t="shared" si="197"/>
        <v>0</v>
      </c>
      <c r="W211" s="33">
        <f t="shared" si="197"/>
        <v>0</v>
      </c>
      <c r="X211" s="33">
        <f t="shared" si="197"/>
        <v>0</v>
      </c>
      <c r="Y211" s="33">
        <f t="shared" si="197"/>
        <v>0</v>
      </c>
      <c r="Z211" s="33">
        <f t="shared" si="197"/>
        <v>0</v>
      </c>
      <c r="AA211" s="33">
        <f t="shared" si="197"/>
        <v>0</v>
      </c>
      <c r="AB211" s="33">
        <f t="shared" si="197"/>
        <v>0</v>
      </c>
      <c r="AC211" s="33">
        <f t="shared" si="197"/>
        <v>0</v>
      </c>
      <c r="AD211" s="33">
        <f t="shared" si="197"/>
        <v>0</v>
      </c>
      <c r="AE211" s="33">
        <f t="shared" si="197"/>
        <v>0</v>
      </c>
    </row>
    <row r="212" spans="2:31">
      <c r="B212" s="39" t="s">
        <v>537</v>
      </c>
      <c r="C212" s="1" t="s">
        <v>538</v>
      </c>
      <c r="G212" s="41"/>
      <c r="H212" s="41"/>
      <c r="I212" s="41"/>
      <c r="K212" s="41">
        <f>IF(LataProjekcji&lt;=Koniec,'Kapitał pracujący'!K80,0)</f>
        <v>0</v>
      </c>
      <c r="L212" s="41">
        <f>IF(LataProjekcji&lt;=Koniec,'Kapitał pracujący'!L80,0)</f>
        <v>0</v>
      </c>
      <c r="M212" s="41">
        <f>IF(LataProjekcji&lt;=Koniec,'Kapitał pracujący'!M80,0)</f>
        <v>0</v>
      </c>
      <c r="N212" s="41">
        <f>IF(LataProjekcji&lt;=Koniec,'Kapitał pracujący'!N80,0)</f>
        <v>0</v>
      </c>
      <c r="O212" s="41">
        <f>IF(LataProjekcji&lt;=Koniec,'Kapitał pracujący'!O80,0)</f>
        <v>0</v>
      </c>
      <c r="P212" s="41">
        <f>IF(LataProjekcji&lt;=Koniec,'Kapitał pracujący'!P80,0)</f>
        <v>0</v>
      </c>
      <c r="Q212" s="41">
        <f>IF(LataProjekcji&lt;=Koniec,'Kapitał pracujący'!Q80,0)</f>
        <v>0</v>
      </c>
      <c r="R212" s="41">
        <f>IF(LataProjekcji&lt;=Koniec,'Kapitał pracujący'!R80,0)</f>
        <v>0</v>
      </c>
      <c r="S212" s="41">
        <f>IF(LataProjekcji&lt;=Koniec,'Kapitał pracujący'!S80,0)</f>
        <v>0</v>
      </c>
      <c r="T212" s="41">
        <f>IF(LataProjekcji&lt;=Koniec,'Kapitał pracujący'!T80,0)</f>
        <v>0</v>
      </c>
      <c r="U212" s="41">
        <f>IF(LataProjekcji&lt;=Koniec,'Kapitał pracujący'!U80,0)</f>
        <v>0</v>
      </c>
      <c r="V212" s="41">
        <f>IF(LataProjekcji&lt;=Koniec,'Kapitał pracujący'!V80,0)</f>
        <v>0</v>
      </c>
      <c r="W212" s="41">
        <f>IF(LataProjekcji&lt;=Koniec,'Kapitał pracujący'!W80,0)</f>
        <v>0</v>
      </c>
      <c r="X212" s="41">
        <f>IF(LataProjekcji&lt;=Koniec,'Kapitał pracujący'!X80,0)</f>
        <v>0</v>
      </c>
      <c r="Y212" s="41">
        <f>IF(LataProjekcji&lt;=Koniec,'Kapitał pracujący'!Y80,0)</f>
        <v>0</v>
      </c>
      <c r="Z212" s="41">
        <f>IF(LataProjekcji&lt;=Koniec,'Kapitał pracujący'!Z80,0)</f>
        <v>0</v>
      </c>
      <c r="AA212" s="41">
        <f>IF(LataProjekcji&lt;=Koniec,'Kapitał pracujący'!AA80,0)</f>
        <v>0</v>
      </c>
      <c r="AB212" s="41">
        <f>IF(LataProjekcji&lt;=Koniec,'Kapitał pracujący'!AB80,0)</f>
        <v>0</v>
      </c>
      <c r="AC212" s="41">
        <f>IF(LataProjekcji&lt;=Koniec,'Kapitał pracujący'!AC80,0)</f>
        <v>0</v>
      </c>
      <c r="AD212" s="41">
        <f>IF(LataProjekcji&lt;=Koniec,'Kapitał pracujący'!AD80,0)</f>
        <v>0</v>
      </c>
      <c r="AE212" s="41">
        <f>IF(LataProjekcji&lt;=Koniec,'Kapitał pracujący'!AE80,0)</f>
        <v>0</v>
      </c>
    </row>
    <row r="213" spans="2:31">
      <c r="B213" s="37" t="s">
        <v>539</v>
      </c>
      <c r="C213" s="52"/>
      <c r="D213" s="52"/>
      <c r="E213" s="52"/>
      <c r="F213" s="52"/>
      <c r="G213" s="33"/>
      <c r="H213" s="33"/>
      <c r="I213" s="33"/>
      <c r="J213" s="52"/>
      <c r="K213" s="33">
        <f t="shared" ref="K213:W213" si="198">K214+K215</f>
        <v>0</v>
      </c>
      <c r="L213" s="33">
        <f t="shared" ca="1" si="198"/>
        <v>0</v>
      </c>
      <c r="M213" s="33">
        <f t="shared" ca="1" si="198"/>
        <v>0</v>
      </c>
      <c r="N213" s="33">
        <f t="shared" ca="1" si="198"/>
        <v>0</v>
      </c>
      <c r="O213" s="33">
        <f t="shared" ca="1" si="198"/>
        <v>0</v>
      </c>
      <c r="P213" s="33">
        <f t="shared" ca="1" si="198"/>
        <v>0</v>
      </c>
      <c r="Q213" s="33">
        <f t="shared" ca="1" si="198"/>
        <v>0</v>
      </c>
      <c r="R213" s="33">
        <f t="shared" ca="1" si="198"/>
        <v>0</v>
      </c>
      <c r="S213" s="33">
        <f t="shared" ca="1" si="198"/>
        <v>0</v>
      </c>
      <c r="T213" s="33">
        <f t="shared" ca="1" si="198"/>
        <v>0</v>
      </c>
      <c r="U213" s="33">
        <f t="shared" ca="1" si="198"/>
        <v>0</v>
      </c>
      <c r="V213" s="33">
        <f t="shared" ca="1" si="198"/>
        <v>0</v>
      </c>
      <c r="W213" s="33">
        <f t="shared" ca="1" si="198"/>
        <v>0</v>
      </c>
      <c r="X213" s="33">
        <f t="shared" ref="X213" ca="1" si="199">X214+X215</f>
        <v>0</v>
      </c>
      <c r="Y213" s="33">
        <f t="shared" ref="Y213:AA213" ca="1" si="200">Y214+Y215</f>
        <v>0</v>
      </c>
      <c r="Z213" s="33">
        <f t="shared" ca="1" si="200"/>
        <v>0</v>
      </c>
      <c r="AA213" s="33">
        <f t="shared" ca="1" si="200"/>
        <v>0</v>
      </c>
      <c r="AB213" s="33">
        <f t="shared" ref="AB213:AE213" ca="1" si="201">AB214+AB215</f>
        <v>0</v>
      </c>
      <c r="AC213" s="33">
        <f t="shared" ca="1" si="201"/>
        <v>0</v>
      </c>
      <c r="AD213" s="33">
        <f t="shared" ca="1" si="201"/>
        <v>0</v>
      </c>
      <c r="AE213" s="33">
        <f t="shared" ca="1" si="201"/>
        <v>0</v>
      </c>
    </row>
    <row r="214" spans="2:31">
      <c r="B214" s="39" t="s">
        <v>540</v>
      </c>
      <c r="C214" s="40"/>
      <c r="D214" s="40"/>
      <c r="E214" s="40"/>
      <c r="F214" s="40"/>
      <c r="G214" s="41"/>
      <c r="H214" s="41"/>
      <c r="I214" s="41"/>
      <c r="K214" s="41">
        <f>IF(LataProjekcji&lt;=Koniec,K267-K215,0)</f>
        <v>0</v>
      </c>
      <c r="L214" s="41">
        <f t="shared" ref="L214:W214" ca="1" si="202">IF(LataProjekcji&lt;=Koniec,L267-L215,0)</f>
        <v>0</v>
      </c>
      <c r="M214" s="41">
        <f t="shared" ca="1" si="202"/>
        <v>0</v>
      </c>
      <c r="N214" s="41">
        <f t="shared" ca="1" si="202"/>
        <v>0</v>
      </c>
      <c r="O214" s="41">
        <f t="shared" ca="1" si="202"/>
        <v>0</v>
      </c>
      <c r="P214" s="41">
        <f t="shared" ca="1" si="202"/>
        <v>0</v>
      </c>
      <c r="Q214" s="41">
        <f t="shared" ca="1" si="202"/>
        <v>0</v>
      </c>
      <c r="R214" s="41">
        <f t="shared" ca="1" si="202"/>
        <v>0</v>
      </c>
      <c r="S214" s="41">
        <f t="shared" ca="1" si="202"/>
        <v>0</v>
      </c>
      <c r="T214" s="41">
        <f t="shared" ca="1" si="202"/>
        <v>0</v>
      </c>
      <c r="U214" s="41">
        <f t="shared" ca="1" si="202"/>
        <v>0</v>
      </c>
      <c r="V214" s="41">
        <f t="shared" ca="1" si="202"/>
        <v>0</v>
      </c>
      <c r="W214" s="41">
        <f t="shared" ca="1" si="202"/>
        <v>0</v>
      </c>
      <c r="X214" s="41">
        <f t="shared" ref="X214" ca="1" si="203">IF(LataProjekcji&lt;=Koniec,X267-X215,0)</f>
        <v>0</v>
      </c>
      <c r="Y214" s="41">
        <f t="shared" ref="Y214:AA214" ca="1" si="204">IF(LataProjekcji&lt;=Koniec,Y267-Y215,0)</f>
        <v>0</v>
      </c>
      <c r="Z214" s="41">
        <f t="shared" ca="1" si="204"/>
        <v>0</v>
      </c>
      <c r="AA214" s="41">
        <f t="shared" ca="1" si="204"/>
        <v>0</v>
      </c>
      <c r="AB214" s="41">
        <f t="shared" ref="AB214:AE214" ca="1" si="205">IF(LataProjekcji&lt;=Koniec,AB267-AB215,0)</f>
        <v>0</v>
      </c>
      <c r="AC214" s="41">
        <f t="shared" ca="1" si="205"/>
        <v>0</v>
      </c>
      <c r="AD214" s="41">
        <f t="shared" ca="1" si="205"/>
        <v>0</v>
      </c>
      <c r="AE214" s="41">
        <f t="shared" ca="1" si="205"/>
        <v>0</v>
      </c>
    </row>
    <row r="215" spans="2:31">
      <c r="B215" s="39" t="s">
        <v>541</v>
      </c>
      <c r="C215" s="40"/>
      <c r="D215" s="40"/>
      <c r="E215" s="40"/>
      <c r="F215" s="40"/>
      <c r="G215" s="41"/>
      <c r="H215" s="41"/>
      <c r="I215" s="41"/>
      <c r="K215" s="41">
        <f>IF(LataProjekcji&lt;=Koniec,Finansowanie!K101,0)</f>
        <v>0</v>
      </c>
      <c r="L215" s="41">
        <f>IF(LataProjekcji&lt;=Koniec,Finansowanie!L101,0)</f>
        <v>0</v>
      </c>
      <c r="M215" s="41">
        <f>IF(LataProjekcji&lt;=Koniec,Finansowanie!M101,0)</f>
        <v>0</v>
      </c>
      <c r="N215" s="41">
        <f>IF(LataProjekcji&lt;=Koniec,Finansowanie!N101,0)</f>
        <v>0</v>
      </c>
      <c r="O215" s="41">
        <f>IF(LataProjekcji&lt;=Koniec,Finansowanie!O101,0)</f>
        <v>0</v>
      </c>
      <c r="P215" s="41">
        <f>IF(LataProjekcji&lt;=Koniec,Finansowanie!P101,0)</f>
        <v>0</v>
      </c>
      <c r="Q215" s="41">
        <f>IF(LataProjekcji&lt;=Koniec,Finansowanie!Q101,0)</f>
        <v>0</v>
      </c>
      <c r="R215" s="41">
        <f>IF(LataProjekcji&lt;=Koniec,Finansowanie!R101,0)</f>
        <v>0</v>
      </c>
      <c r="S215" s="41">
        <f>IF(LataProjekcji&lt;=Koniec,Finansowanie!S101,0)</f>
        <v>0</v>
      </c>
      <c r="T215" s="41">
        <f>IF(LataProjekcji&lt;=Koniec,Finansowanie!T101,0)</f>
        <v>0</v>
      </c>
      <c r="U215" s="41">
        <f>IF(LataProjekcji&lt;=Koniec,Finansowanie!U101,0)</f>
        <v>0</v>
      </c>
      <c r="V215" s="41">
        <f>IF(LataProjekcji&lt;=Koniec,Finansowanie!V101,0)</f>
        <v>0</v>
      </c>
      <c r="W215" s="41">
        <f>IF(LataProjekcji&lt;=Koniec,Finansowanie!W101,0)</f>
        <v>0</v>
      </c>
      <c r="X215" s="41">
        <f>IF(LataProjekcji&lt;=Koniec,Finansowanie!X101,0)</f>
        <v>0</v>
      </c>
      <c r="Y215" s="41">
        <f>IF(LataProjekcji&lt;=Koniec,Finansowanie!Y101,0)</f>
        <v>0</v>
      </c>
      <c r="Z215" s="41">
        <f>IF(LataProjekcji&lt;=Koniec,Finansowanie!Z101,0)</f>
        <v>0</v>
      </c>
      <c r="AA215" s="41">
        <f>IF(LataProjekcji&lt;=Koniec,Finansowanie!AA101,0)</f>
        <v>0</v>
      </c>
      <c r="AB215" s="41">
        <f>IF(LataProjekcji&lt;=Koniec,Finansowanie!AB101,0)</f>
        <v>0</v>
      </c>
      <c r="AC215" s="41">
        <f>IF(LataProjekcji&lt;=Koniec,Finansowanie!AC101,0)</f>
        <v>0</v>
      </c>
      <c r="AD215" s="41">
        <f>IF(LataProjekcji&lt;=Koniec,Finansowanie!AD101,0)</f>
        <v>0</v>
      </c>
      <c r="AE215" s="41">
        <f>IF(LataProjekcji&lt;=Koniec,Finansowanie!AE101,0)</f>
        <v>0</v>
      </c>
    </row>
    <row r="216" spans="2:31">
      <c r="B216" s="105" t="s">
        <v>161</v>
      </c>
      <c r="C216" s="105"/>
      <c r="D216" s="105"/>
      <c r="E216" s="105"/>
      <c r="F216" s="105"/>
      <c r="G216" s="106"/>
      <c r="H216" s="106"/>
      <c r="I216" s="106"/>
      <c r="J216" s="105"/>
      <c r="K216" s="106">
        <f>IF(LataProjekcji&lt;=Koniec,ROUND('Koszty operacyjne'!K936,0),0)</f>
        <v>0</v>
      </c>
      <c r="L216" s="106">
        <f>IF(LataProjekcji&lt;=Koniec,ROUND('Koszty operacyjne'!L936,0),0)</f>
        <v>0</v>
      </c>
      <c r="M216" s="106">
        <f>IF(LataProjekcji&lt;=Koniec,ROUND('Koszty operacyjne'!M936,0),0)</f>
        <v>0</v>
      </c>
      <c r="N216" s="106">
        <f>IF(LataProjekcji&lt;=Koniec,ROUND('Koszty operacyjne'!N936,0),0)</f>
        <v>0</v>
      </c>
      <c r="O216" s="106">
        <f>IF(LataProjekcji&lt;=Koniec,ROUND('Koszty operacyjne'!O936,0),0)</f>
        <v>0</v>
      </c>
      <c r="P216" s="106">
        <f>IF(LataProjekcji&lt;=Koniec,ROUND('Koszty operacyjne'!P936,0),0)</f>
        <v>0</v>
      </c>
      <c r="Q216" s="106">
        <f>IF(LataProjekcji&lt;=Koniec,ROUND('Koszty operacyjne'!Q936,0),0)</f>
        <v>0</v>
      </c>
      <c r="R216" s="106">
        <f>IF(LataProjekcji&lt;=Koniec,ROUND('Koszty operacyjne'!R936,0),0)</f>
        <v>0</v>
      </c>
      <c r="S216" s="106">
        <f>IF(LataProjekcji&lt;=Koniec,ROUND('Koszty operacyjne'!S936,0),0)</f>
        <v>0</v>
      </c>
      <c r="T216" s="106">
        <f>IF(LataProjekcji&lt;=Koniec,ROUND('Koszty operacyjne'!T936,0),0)</f>
        <v>0</v>
      </c>
      <c r="U216" s="106">
        <f>IF(LataProjekcji&lt;=Koniec,ROUND('Koszty operacyjne'!U936,0),0)</f>
        <v>0</v>
      </c>
      <c r="V216" s="106">
        <f>IF(LataProjekcji&lt;=Koniec,ROUND('Koszty operacyjne'!V936,0),0)</f>
        <v>0</v>
      </c>
      <c r="W216" s="106">
        <f>IF(LataProjekcji&lt;=Koniec,ROUND('Koszty operacyjne'!W936,0),0)</f>
        <v>0</v>
      </c>
      <c r="X216" s="106">
        <f>IF(LataProjekcji&lt;=Koniec,ROUND('Koszty operacyjne'!X936,0),0)</f>
        <v>0</v>
      </c>
      <c r="Y216" s="106">
        <f>IF(LataProjekcji&lt;=Koniec,ROUND('Koszty operacyjne'!Y936,0),0)</f>
        <v>0</v>
      </c>
      <c r="Z216" s="106">
        <f>IF(LataProjekcji&lt;=Koniec,ROUND('Koszty operacyjne'!Z936,0),0)</f>
        <v>0</v>
      </c>
      <c r="AA216" s="106">
        <f>IF(LataProjekcji&lt;=Koniec,ROUND('Koszty operacyjne'!AA936,0),0)</f>
        <v>0</v>
      </c>
      <c r="AB216" s="106">
        <f>IF(LataProjekcji&lt;=Koniec,ROUND('Koszty operacyjne'!AB936,0),0)</f>
        <v>0</v>
      </c>
      <c r="AC216" s="106">
        <f>IF(LataProjekcji&lt;=Koniec,ROUND('Koszty operacyjne'!AB936,0),0)</f>
        <v>0</v>
      </c>
      <c r="AD216" s="106">
        <f>IF(LataProjekcji&lt;=Koniec,ROUND('Koszty operacyjne'!AC936,0),0)</f>
        <v>0</v>
      </c>
      <c r="AE216" s="106">
        <f>IF(LataProjekcji&lt;=Koniec,ROUND('Koszty operacyjne'!AD936,0),0)</f>
        <v>0</v>
      </c>
    </row>
    <row r="217" spans="2:31">
      <c r="B217" s="98" t="s">
        <v>162</v>
      </c>
      <c r="C217" s="96"/>
      <c r="D217" s="96"/>
      <c r="E217" s="96"/>
      <c r="F217" s="96"/>
      <c r="G217" s="97"/>
      <c r="H217" s="97"/>
      <c r="I217" s="97"/>
      <c r="J217" s="96"/>
      <c r="K217" s="97">
        <f t="shared" ref="K217:W217" si="206">K209+K191</f>
        <v>0</v>
      </c>
      <c r="L217" s="97">
        <f t="shared" ca="1" si="206"/>
        <v>0</v>
      </c>
      <c r="M217" s="97">
        <f t="shared" ca="1" si="206"/>
        <v>0</v>
      </c>
      <c r="N217" s="97">
        <f t="shared" ca="1" si="206"/>
        <v>0</v>
      </c>
      <c r="O217" s="97">
        <f t="shared" ca="1" si="206"/>
        <v>0</v>
      </c>
      <c r="P217" s="97">
        <f t="shared" ca="1" si="206"/>
        <v>0</v>
      </c>
      <c r="Q217" s="97">
        <f t="shared" ca="1" si="206"/>
        <v>0</v>
      </c>
      <c r="R217" s="97">
        <f t="shared" ca="1" si="206"/>
        <v>0</v>
      </c>
      <c r="S217" s="97">
        <f t="shared" ca="1" si="206"/>
        <v>0</v>
      </c>
      <c r="T217" s="97">
        <f t="shared" ca="1" si="206"/>
        <v>0</v>
      </c>
      <c r="U217" s="97">
        <f t="shared" ca="1" si="206"/>
        <v>0</v>
      </c>
      <c r="V217" s="97">
        <f t="shared" ca="1" si="206"/>
        <v>0</v>
      </c>
      <c r="W217" s="97">
        <f t="shared" ca="1" si="206"/>
        <v>0</v>
      </c>
      <c r="X217" s="97">
        <f t="shared" ref="X217" ca="1" si="207">X209+X191</f>
        <v>0</v>
      </c>
      <c r="Y217" s="97">
        <f t="shared" ref="Y217:AA217" ca="1" si="208">Y209+Y191</f>
        <v>0</v>
      </c>
      <c r="Z217" s="97">
        <f t="shared" ca="1" si="208"/>
        <v>0</v>
      </c>
      <c r="AA217" s="97">
        <f t="shared" ca="1" si="208"/>
        <v>0</v>
      </c>
      <c r="AB217" s="97">
        <f t="shared" ref="AB217:AE217" ca="1" si="209">AB209+AB191</f>
        <v>0</v>
      </c>
      <c r="AC217" s="97">
        <f t="shared" ca="1" si="209"/>
        <v>0</v>
      </c>
      <c r="AD217" s="97">
        <f t="shared" ca="1" si="209"/>
        <v>0</v>
      </c>
      <c r="AE217" s="97">
        <f t="shared" ca="1" si="209"/>
        <v>0</v>
      </c>
    </row>
    <row r="218" spans="2:31">
      <c r="G218" s="5"/>
      <c r="H218" s="5"/>
      <c r="I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spans="2:31" ht="13">
      <c r="B219" s="151" t="s">
        <v>542</v>
      </c>
      <c r="C219" s="217"/>
      <c r="D219" s="217"/>
      <c r="E219" s="217"/>
      <c r="F219" s="217"/>
      <c r="G219" s="220">
        <f t="shared" ref="G219:AE219" ca="1" si="210">LataProjekcji</f>
        <v>0</v>
      </c>
      <c r="H219" s="220">
        <f t="shared" ca="1" si="210"/>
        <v>0</v>
      </c>
      <c r="I219" s="220">
        <f t="shared" ca="1" si="210"/>
        <v>0</v>
      </c>
      <c r="J219" s="221" t="str">
        <f t="shared" si="210"/>
        <v/>
      </c>
      <c r="K219" s="220" t="str">
        <f t="shared" si="210"/>
        <v>Uzupełnij dane</v>
      </c>
      <c r="L219" s="220" t="str">
        <f t="shared" si="210"/>
        <v/>
      </c>
      <c r="M219" s="220" t="str">
        <f t="shared" si="210"/>
        <v/>
      </c>
      <c r="N219" s="220" t="str">
        <f t="shared" si="210"/>
        <v/>
      </c>
      <c r="O219" s="220" t="str">
        <f t="shared" si="210"/>
        <v/>
      </c>
      <c r="P219" s="220" t="str">
        <f t="shared" si="210"/>
        <v/>
      </c>
      <c r="Q219" s="220" t="str">
        <f t="shared" si="210"/>
        <v/>
      </c>
      <c r="R219" s="220" t="str">
        <f t="shared" si="210"/>
        <v/>
      </c>
      <c r="S219" s="220" t="str">
        <f t="shared" si="210"/>
        <v/>
      </c>
      <c r="T219" s="220" t="str">
        <f t="shared" si="210"/>
        <v/>
      </c>
      <c r="U219" s="220" t="str">
        <f t="shared" si="210"/>
        <v/>
      </c>
      <c r="V219" s="220" t="str">
        <f t="shared" si="210"/>
        <v/>
      </c>
      <c r="W219" s="220" t="str">
        <f t="shared" si="210"/>
        <v/>
      </c>
      <c r="X219" s="220" t="str">
        <f t="shared" si="210"/>
        <v/>
      </c>
      <c r="Y219" s="220" t="str">
        <f t="shared" si="210"/>
        <v/>
      </c>
      <c r="Z219" s="220" t="str">
        <f t="shared" si="210"/>
        <v/>
      </c>
      <c r="AA219" s="220" t="str">
        <f t="shared" si="210"/>
        <v/>
      </c>
      <c r="AB219" s="220" t="str">
        <f t="shared" si="210"/>
        <v/>
      </c>
      <c r="AC219" s="220" t="str">
        <f t="shared" si="210"/>
        <v/>
      </c>
      <c r="AD219" s="220" t="str">
        <f t="shared" si="210"/>
        <v/>
      </c>
      <c r="AE219" s="220" t="str">
        <f t="shared" si="210"/>
        <v/>
      </c>
    </row>
    <row r="220" spans="2:31">
      <c r="B220" s="98" t="s">
        <v>543</v>
      </c>
      <c r="C220" s="96" t="s">
        <v>544</v>
      </c>
      <c r="D220" s="96"/>
      <c r="E220" s="96"/>
      <c r="F220" s="96"/>
      <c r="G220" s="97"/>
      <c r="H220" s="97"/>
      <c r="I220" s="97"/>
      <c r="J220" s="96"/>
      <c r="K220" s="97">
        <f t="shared" ref="K220:W220" si="211">SUM(K221:K225)</f>
        <v>0</v>
      </c>
      <c r="L220" s="97">
        <f t="shared" ca="1" si="211"/>
        <v>0</v>
      </c>
      <c r="M220" s="97">
        <f t="shared" ca="1" si="211"/>
        <v>0</v>
      </c>
      <c r="N220" s="97">
        <f t="shared" ca="1" si="211"/>
        <v>0</v>
      </c>
      <c r="O220" s="97">
        <f t="shared" ca="1" si="211"/>
        <v>0</v>
      </c>
      <c r="P220" s="97">
        <f t="shared" ca="1" si="211"/>
        <v>0</v>
      </c>
      <c r="Q220" s="97">
        <f t="shared" ca="1" si="211"/>
        <v>0</v>
      </c>
      <c r="R220" s="97">
        <f t="shared" ca="1" si="211"/>
        <v>0</v>
      </c>
      <c r="S220" s="97">
        <f t="shared" ca="1" si="211"/>
        <v>0</v>
      </c>
      <c r="T220" s="97">
        <f t="shared" ca="1" si="211"/>
        <v>0</v>
      </c>
      <c r="U220" s="97">
        <f t="shared" ca="1" si="211"/>
        <v>0</v>
      </c>
      <c r="V220" s="97">
        <f t="shared" ca="1" si="211"/>
        <v>0</v>
      </c>
      <c r="W220" s="97">
        <f t="shared" ca="1" si="211"/>
        <v>0</v>
      </c>
      <c r="X220" s="97">
        <f t="shared" ref="X220" ca="1" si="212">SUM(X221:X225)</f>
        <v>0</v>
      </c>
      <c r="Y220" s="97">
        <f t="shared" ref="Y220:AA220" ca="1" si="213">SUM(Y221:Y225)</f>
        <v>0</v>
      </c>
      <c r="Z220" s="97">
        <f t="shared" ca="1" si="213"/>
        <v>0</v>
      </c>
      <c r="AA220" s="97">
        <f t="shared" ca="1" si="213"/>
        <v>0</v>
      </c>
      <c r="AB220" s="97">
        <f t="shared" ref="AB220:AE220" ca="1" si="214">SUM(AB221:AB225)</f>
        <v>0</v>
      </c>
      <c r="AC220" s="97">
        <f t="shared" ca="1" si="214"/>
        <v>0</v>
      </c>
      <c r="AD220" s="97">
        <f t="shared" ca="1" si="214"/>
        <v>0</v>
      </c>
      <c r="AE220" s="97">
        <f t="shared" ca="1" si="214"/>
        <v>0</v>
      </c>
    </row>
    <row r="221" spans="2:31">
      <c r="B221" s="103" t="s">
        <v>545</v>
      </c>
      <c r="C221" s="101"/>
      <c r="D221" s="101"/>
      <c r="E221" s="101"/>
      <c r="F221" s="101"/>
      <c r="G221" s="102"/>
      <c r="H221" s="102"/>
      <c r="I221" s="102"/>
      <c r="J221" s="101"/>
      <c r="K221" s="102">
        <f>IF(LataProjekcji&lt;=Koniec,Finansowanie!K75,0)</f>
        <v>0</v>
      </c>
      <c r="L221" s="102">
        <f>IF(LataProjekcji&lt;=Koniec,Finansowanie!L75,0)</f>
        <v>0</v>
      </c>
      <c r="M221" s="102">
        <f>IF(LataProjekcji&lt;=Koniec,Finansowanie!M75,0)</f>
        <v>0</v>
      </c>
      <c r="N221" s="102">
        <f>IF(LataProjekcji&lt;=Koniec,Finansowanie!N75,0)</f>
        <v>0</v>
      </c>
      <c r="O221" s="102">
        <f>IF(LataProjekcji&lt;=Koniec,Finansowanie!O75,0)</f>
        <v>0</v>
      </c>
      <c r="P221" s="102">
        <f>IF(LataProjekcji&lt;=Koniec,Finansowanie!P75,0)</f>
        <v>0</v>
      </c>
      <c r="Q221" s="102">
        <f>IF(LataProjekcji&lt;=Koniec,Finansowanie!Q75,0)</f>
        <v>0</v>
      </c>
      <c r="R221" s="102">
        <f>IF(LataProjekcji&lt;=Koniec,Finansowanie!R75,0)</f>
        <v>0</v>
      </c>
      <c r="S221" s="102">
        <f>IF(LataProjekcji&lt;=Koniec,Finansowanie!S75,0)</f>
        <v>0</v>
      </c>
      <c r="T221" s="102">
        <f>IF(LataProjekcji&lt;=Koniec,Finansowanie!T75,0)</f>
        <v>0</v>
      </c>
      <c r="U221" s="102">
        <f>IF(LataProjekcji&lt;=Koniec,Finansowanie!U75,0)</f>
        <v>0</v>
      </c>
      <c r="V221" s="102">
        <f>IF(LataProjekcji&lt;=Koniec,Finansowanie!V75,0)</f>
        <v>0</v>
      </c>
      <c r="W221" s="102">
        <f>IF(LataProjekcji&lt;=Koniec,Finansowanie!W75,0)</f>
        <v>0</v>
      </c>
      <c r="X221" s="102">
        <f>IF(LataProjekcji&lt;=Koniec,Finansowanie!X75,0)</f>
        <v>0</v>
      </c>
      <c r="Y221" s="102">
        <f>IF(LataProjekcji&lt;=Koniec,Finansowanie!Y75,0)</f>
        <v>0</v>
      </c>
      <c r="Z221" s="102">
        <f>IF(LataProjekcji&lt;=Koniec,Finansowanie!Z75,0)</f>
        <v>0</v>
      </c>
      <c r="AA221" s="102">
        <f>IF(LataProjekcji&lt;=Koniec,Finansowanie!AA75,0)</f>
        <v>0</v>
      </c>
      <c r="AB221" s="102">
        <f>IF(LataProjekcji&lt;=Koniec,Finansowanie!AB75,0)</f>
        <v>0</v>
      </c>
      <c r="AC221" s="102">
        <f>IF(LataProjekcji&lt;=Koniec,Finansowanie!AC75,0)</f>
        <v>0</v>
      </c>
      <c r="AD221" s="102">
        <f>IF(LataProjekcji&lt;=Koniec,Finansowanie!AD75,0)</f>
        <v>0</v>
      </c>
      <c r="AE221" s="102">
        <f>IF(LataProjekcji&lt;=Koniec,Finansowanie!AE75,0)</f>
        <v>0</v>
      </c>
    </row>
    <row r="222" spans="2:31">
      <c r="B222" s="288" t="s">
        <v>546</v>
      </c>
      <c r="C222" s="187"/>
      <c r="D222" s="187"/>
      <c r="E222" s="187"/>
      <c r="F222" s="187"/>
      <c r="G222" s="289"/>
      <c r="H222" s="289"/>
      <c r="I222" s="289"/>
      <c r="J222" s="289"/>
      <c r="K222" s="289">
        <f>IF(LataProjekcji&lt;=Koniec,Finansowanie!K81,0)</f>
        <v>0</v>
      </c>
      <c r="L222" s="289">
        <f ca="1">IF(LataProjekcji&lt;=Koniec,Finansowanie!L81,0)</f>
        <v>0</v>
      </c>
      <c r="M222" s="289">
        <f ca="1">IF(LataProjekcji&lt;=Koniec,Finansowanie!M81,0)</f>
        <v>0</v>
      </c>
      <c r="N222" s="289">
        <f ca="1">IF(LataProjekcji&lt;=Koniec,Finansowanie!N81,0)</f>
        <v>0</v>
      </c>
      <c r="O222" s="289">
        <f ca="1">IF(LataProjekcji&lt;=Koniec,Finansowanie!O81,0)</f>
        <v>0</v>
      </c>
      <c r="P222" s="289">
        <f ca="1">IF(LataProjekcji&lt;=Koniec,Finansowanie!P81,0)</f>
        <v>0</v>
      </c>
      <c r="Q222" s="289">
        <f ca="1">IF(LataProjekcji&lt;=Koniec,Finansowanie!Q81,0)</f>
        <v>0</v>
      </c>
      <c r="R222" s="289">
        <f ca="1">IF(LataProjekcji&lt;=Koniec,Finansowanie!R81,0)</f>
        <v>0</v>
      </c>
      <c r="S222" s="289">
        <f ca="1">IF(LataProjekcji&lt;=Koniec,Finansowanie!S81,0)</f>
        <v>0</v>
      </c>
      <c r="T222" s="289">
        <f ca="1">IF(LataProjekcji&lt;=Koniec,Finansowanie!T81,0)</f>
        <v>0</v>
      </c>
      <c r="U222" s="289">
        <f ca="1">IF(LataProjekcji&lt;=Koniec,Finansowanie!U81,0)</f>
        <v>0</v>
      </c>
      <c r="V222" s="289">
        <f ca="1">IF(LataProjekcji&lt;=Koniec,Finansowanie!V81,0)</f>
        <v>0</v>
      </c>
      <c r="W222" s="289">
        <f ca="1">IF(LataProjekcji&lt;=Koniec,Finansowanie!W81,0)</f>
        <v>0</v>
      </c>
      <c r="X222" s="289">
        <f ca="1">IF(LataProjekcji&lt;=Koniec,Finansowanie!X81,0)</f>
        <v>0</v>
      </c>
      <c r="Y222" s="289">
        <f ca="1">IF(LataProjekcji&lt;=Koniec,Finansowanie!Y81,0)</f>
        <v>0</v>
      </c>
      <c r="Z222" s="289">
        <f ca="1">IF(LataProjekcji&lt;=Koniec,Finansowanie!Z81,0)</f>
        <v>0</v>
      </c>
      <c r="AA222" s="289">
        <f ca="1">IF(LataProjekcji&lt;=Koniec,Finansowanie!AA81,0)</f>
        <v>0</v>
      </c>
      <c r="AB222" s="289">
        <f ca="1">IF(LataProjekcji&lt;=Koniec,Finansowanie!AB81,0)</f>
        <v>0</v>
      </c>
      <c r="AC222" s="289">
        <f ca="1">IF(LataProjekcji&lt;=Koniec,Finansowanie!AC81,0)</f>
        <v>0</v>
      </c>
      <c r="AD222" s="289">
        <f ca="1">IF(LataProjekcji&lt;=Koniec,Finansowanie!AD81,0)</f>
        <v>0</v>
      </c>
      <c r="AE222" s="289">
        <f ca="1">IF(LataProjekcji&lt;=Koniec,Finansowanie!AE81,0)</f>
        <v>0</v>
      </c>
    </row>
    <row r="223" spans="2:31">
      <c r="B223" s="37" t="s">
        <v>547</v>
      </c>
      <c r="C223" s="52"/>
      <c r="D223" s="52"/>
      <c r="E223" s="52"/>
      <c r="F223" s="52"/>
      <c r="G223" s="33"/>
      <c r="H223" s="33"/>
      <c r="I223" s="33"/>
      <c r="J223" s="52"/>
      <c r="K223" s="33">
        <f>0</f>
        <v>0</v>
      </c>
      <c r="L223" s="33">
        <f>0</f>
        <v>0</v>
      </c>
      <c r="M223" s="33">
        <f>0</f>
        <v>0</v>
      </c>
      <c r="N223" s="33">
        <f>0</f>
        <v>0</v>
      </c>
      <c r="O223" s="33">
        <f>0</f>
        <v>0</v>
      </c>
      <c r="P223" s="33">
        <f>0</f>
        <v>0</v>
      </c>
      <c r="Q223" s="33">
        <f>0</f>
        <v>0</v>
      </c>
      <c r="R223" s="33">
        <f>0</f>
        <v>0</v>
      </c>
      <c r="S223" s="33">
        <f>0</f>
        <v>0</v>
      </c>
      <c r="T223" s="33">
        <f>0</f>
        <v>0</v>
      </c>
      <c r="U223" s="33">
        <f>0</f>
        <v>0</v>
      </c>
      <c r="V223" s="33">
        <f>0</f>
        <v>0</v>
      </c>
      <c r="W223" s="33">
        <f>0</f>
        <v>0</v>
      </c>
      <c r="X223" s="33">
        <f>0</f>
        <v>0</v>
      </c>
      <c r="Y223" s="33">
        <f>0</f>
        <v>0</v>
      </c>
      <c r="Z223" s="33">
        <f>0</f>
        <v>0</v>
      </c>
      <c r="AA223" s="33">
        <f>0</f>
        <v>0</v>
      </c>
      <c r="AB223" s="33">
        <f>0</f>
        <v>0</v>
      </c>
      <c r="AC223" s="33">
        <f>0</f>
        <v>0</v>
      </c>
      <c r="AD223" s="33">
        <f>0</f>
        <v>0</v>
      </c>
      <c r="AE223" s="33">
        <f>0</f>
        <v>0</v>
      </c>
    </row>
    <row r="224" spans="2:31">
      <c r="B224" s="37" t="s">
        <v>548</v>
      </c>
      <c r="C224" s="52"/>
      <c r="D224" s="52"/>
      <c r="E224" s="52"/>
      <c r="F224" s="52"/>
      <c r="G224" s="33"/>
      <c r="H224" s="33"/>
      <c r="I224" s="33"/>
      <c r="J224" s="52"/>
      <c r="K224" s="33">
        <f>IF(LataProjekcji&lt;=Koniec,Finansowanie!K87,0)</f>
        <v>0</v>
      </c>
      <c r="L224" s="33">
        <f>IF(LataProjekcji&lt;=Koniec,Finansowanie!L87,0)</f>
        <v>0</v>
      </c>
      <c r="M224" s="33">
        <f ca="1">IF(LataProjekcji&lt;=Koniec,Finansowanie!M87,0)</f>
        <v>0</v>
      </c>
      <c r="N224" s="33">
        <f ca="1">IF(LataProjekcji&lt;=Koniec,Finansowanie!N87,0)</f>
        <v>0</v>
      </c>
      <c r="O224" s="33">
        <f ca="1">IF(LataProjekcji&lt;=Koniec,Finansowanie!O87,0)</f>
        <v>0</v>
      </c>
      <c r="P224" s="33">
        <f ca="1">IF(LataProjekcji&lt;=Koniec,Finansowanie!P87,0)</f>
        <v>0</v>
      </c>
      <c r="Q224" s="33">
        <f ca="1">IF(LataProjekcji&lt;=Koniec,Finansowanie!Q87,0)</f>
        <v>0</v>
      </c>
      <c r="R224" s="33">
        <f ca="1">IF(LataProjekcji&lt;=Koniec,Finansowanie!R87,0)</f>
        <v>0</v>
      </c>
      <c r="S224" s="33">
        <f ca="1">IF(LataProjekcji&lt;=Koniec,Finansowanie!S87,0)</f>
        <v>0</v>
      </c>
      <c r="T224" s="33">
        <f ca="1">IF(LataProjekcji&lt;=Koniec,Finansowanie!T87,0)</f>
        <v>0</v>
      </c>
      <c r="U224" s="33">
        <f ca="1">IF(LataProjekcji&lt;=Koniec,Finansowanie!U87,0)</f>
        <v>0</v>
      </c>
      <c r="V224" s="33">
        <f ca="1">IF(LataProjekcji&lt;=Koniec,Finansowanie!V87,0)</f>
        <v>0</v>
      </c>
      <c r="W224" s="33">
        <f ca="1">IF(LataProjekcji&lt;=Koniec,Finansowanie!W87,0)</f>
        <v>0</v>
      </c>
      <c r="X224" s="33">
        <f ca="1">IF(LataProjekcji&lt;=Koniec,Finansowanie!X87,0)</f>
        <v>0</v>
      </c>
      <c r="Y224" s="33">
        <f ca="1">IF(LataProjekcji&lt;=Koniec,Finansowanie!Y87,0)</f>
        <v>0</v>
      </c>
      <c r="Z224" s="33">
        <f ca="1">IF(LataProjekcji&lt;=Koniec,Finansowanie!Z87,0)</f>
        <v>0</v>
      </c>
      <c r="AA224" s="33">
        <f ca="1">IF(LataProjekcji&lt;=Koniec,Finansowanie!AA87,0)</f>
        <v>0</v>
      </c>
      <c r="AB224" s="33">
        <f ca="1">IF(LataProjekcji&lt;=Koniec,Finansowanie!AB87,0)</f>
        <v>0</v>
      </c>
      <c r="AC224" s="33">
        <f ca="1">IF(LataProjekcji&lt;=Koniec,Finansowanie!AC87,0)</f>
        <v>0</v>
      </c>
      <c r="AD224" s="33">
        <f ca="1">IF(LataProjekcji&lt;=Koniec,Finansowanie!AD87,0)</f>
        <v>0</v>
      </c>
      <c r="AE224" s="33">
        <f ca="1">IF(LataProjekcji&lt;=Koniec,Finansowanie!AE87,0)</f>
        <v>0</v>
      </c>
    </row>
    <row r="225" spans="2:31">
      <c r="B225" s="104" t="s">
        <v>549</v>
      </c>
      <c r="C225" s="105"/>
      <c r="D225" s="105"/>
      <c r="E225" s="105"/>
      <c r="F225" s="105"/>
      <c r="G225" s="106"/>
      <c r="H225" s="106"/>
      <c r="I225" s="106"/>
      <c r="J225" s="105"/>
      <c r="K225" s="106">
        <f t="shared" ref="K225:W225" si="215">K186</f>
        <v>0</v>
      </c>
      <c r="L225" s="106">
        <f t="shared" ca="1" si="215"/>
        <v>0</v>
      </c>
      <c r="M225" s="106">
        <f t="shared" ca="1" si="215"/>
        <v>0</v>
      </c>
      <c r="N225" s="106">
        <f t="shared" ca="1" si="215"/>
        <v>0</v>
      </c>
      <c r="O225" s="106">
        <f t="shared" ca="1" si="215"/>
        <v>0</v>
      </c>
      <c r="P225" s="106">
        <f t="shared" ca="1" si="215"/>
        <v>0</v>
      </c>
      <c r="Q225" s="106">
        <f t="shared" ca="1" si="215"/>
        <v>0</v>
      </c>
      <c r="R225" s="106">
        <f t="shared" ca="1" si="215"/>
        <v>0</v>
      </c>
      <c r="S225" s="106">
        <f t="shared" ca="1" si="215"/>
        <v>0</v>
      </c>
      <c r="T225" s="106">
        <f t="shared" ca="1" si="215"/>
        <v>0</v>
      </c>
      <c r="U225" s="106">
        <f t="shared" ca="1" si="215"/>
        <v>0</v>
      </c>
      <c r="V225" s="106">
        <f t="shared" ca="1" si="215"/>
        <v>0</v>
      </c>
      <c r="W225" s="106">
        <f t="shared" ca="1" si="215"/>
        <v>0</v>
      </c>
      <c r="X225" s="106">
        <f t="shared" ref="X225" ca="1" si="216">X186</f>
        <v>0</v>
      </c>
      <c r="Y225" s="106">
        <f t="shared" ref="Y225:AA225" ca="1" si="217">Y186</f>
        <v>0</v>
      </c>
      <c r="Z225" s="106">
        <f t="shared" ca="1" si="217"/>
        <v>0</v>
      </c>
      <c r="AA225" s="106">
        <f t="shared" ca="1" si="217"/>
        <v>0</v>
      </c>
      <c r="AB225" s="106">
        <f t="shared" ref="AB225:AE225" ca="1" si="218">AB186</f>
        <v>0</v>
      </c>
      <c r="AC225" s="106">
        <f t="shared" ca="1" si="218"/>
        <v>0</v>
      </c>
      <c r="AD225" s="106">
        <f t="shared" ca="1" si="218"/>
        <v>0</v>
      </c>
      <c r="AE225" s="106">
        <f t="shared" ca="1" si="218"/>
        <v>0</v>
      </c>
    </row>
    <row r="226" spans="2:31">
      <c r="B226" s="98" t="s">
        <v>550</v>
      </c>
      <c r="C226" s="96" t="s">
        <v>551</v>
      </c>
      <c r="D226" s="96"/>
      <c r="E226" s="96"/>
      <c r="F226" s="96"/>
      <c r="G226" s="97"/>
      <c r="H226" s="97"/>
      <c r="I226" s="97"/>
      <c r="J226" s="96"/>
      <c r="K226" s="97">
        <f t="shared" ref="K226:W226" si="219">K227+K228+K231+K235</f>
        <v>0</v>
      </c>
      <c r="L226" s="97">
        <f t="shared" ca="1" si="219"/>
        <v>0</v>
      </c>
      <c r="M226" s="97">
        <f t="shared" ca="1" si="219"/>
        <v>0</v>
      </c>
      <c r="N226" s="97">
        <f t="shared" ca="1" si="219"/>
        <v>0</v>
      </c>
      <c r="O226" s="97">
        <f t="shared" ca="1" si="219"/>
        <v>0</v>
      </c>
      <c r="P226" s="97">
        <f t="shared" ca="1" si="219"/>
        <v>0</v>
      </c>
      <c r="Q226" s="97">
        <f t="shared" ca="1" si="219"/>
        <v>0</v>
      </c>
      <c r="R226" s="97">
        <f t="shared" ca="1" si="219"/>
        <v>0</v>
      </c>
      <c r="S226" s="97">
        <f t="shared" ca="1" si="219"/>
        <v>0</v>
      </c>
      <c r="T226" s="97">
        <f t="shared" ca="1" si="219"/>
        <v>0</v>
      </c>
      <c r="U226" s="97">
        <f t="shared" ca="1" si="219"/>
        <v>0</v>
      </c>
      <c r="V226" s="97">
        <f t="shared" ca="1" si="219"/>
        <v>0</v>
      </c>
      <c r="W226" s="97">
        <f t="shared" ca="1" si="219"/>
        <v>0</v>
      </c>
      <c r="X226" s="97">
        <f t="shared" ref="X226" ca="1" si="220">X227+X228+X231+X235</f>
        <v>0</v>
      </c>
      <c r="Y226" s="97">
        <f t="shared" ref="Y226:AA226" ca="1" si="221">Y227+Y228+Y231+Y235</f>
        <v>0</v>
      </c>
      <c r="Z226" s="97">
        <f t="shared" ca="1" si="221"/>
        <v>0</v>
      </c>
      <c r="AA226" s="97">
        <f t="shared" ca="1" si="221"/>
        <v>0</v>
      </c>
      <c r="AB226" s="97">
        <f t="shared" ref="AB226:AE226" ca="1" si="222">AB227+AB228+AB231+AB235</f>
        <v>0</v>
      </c>
      <c r="AC226" s="97">
        <f t="shared" ca="1" si="222"/>
        <v>0</v>
      </c>
      <c r="AD226" s="97">
        <f t="shared" ca="1" si="222"/>
        <v>0</v>
      </c>
      <c r="AE226" s="97">
        <f t="shared" ca="1" si="222"/>
        <v>0</v>
      </c>
    </row>
    <row r="227" spans="2:31">
      <c r="B227" s="8" t="s">
        <v>552</v>
      </c>
      <c r="G227" s="5"/>
      <c r="H227" s="5"/>
      <c r="I227" s="5"/>
      <c r="K227" s="5">
        <f>0</f>
        <v>0</v>
      </c>
      <c r="L227" s="5">
        <f>0</f>
        <v>0</v>
      </c>
      <c r="M227" s="5">
        <f>0</f>
        <v>0</v>
      </c>
      <c r="N227" s="5">
        <f>0</f>
        <v>0</v>
      </c>
      <c r="O227" s="5">
        <f>0</f>
        <v>0</v>
      </c>
      <c r="P227" s="5">
        <f>0</f>
        <v>0</v>
      </c>
      <c r="Q227" s="5">
        <f>0</f>
        <v>0</v>
      </c>
      <c r="R227" s="5">
        <f>0</f>
        <v>0</v>
      </c>
      <c r="S227" s="5">
        <f>0</f>
        <v>0</v>
      </c>
      <c r="T227" s="5">
        <f>0</f>
        <v>0</v>
      </c>
      <c r="U227" s="5">
        <f>0</f>
        <v>0</v>
      </c>
      <c r="V227" s="5">
        <f>0</f>
        <v>0</v>
      </c>
      <c r="W227" s="5">
        <f>0</f>
        <v>0</v>
      </c>
      <c r="X227" s="5">
        <f>0</f>
        <v>0</v>
      </c>
      <c r="Y227" s="5">
        <f>0</f>
        <v>0</v>
      </c>
      <c r="Z227" s="5">
        <f>0</f>
        <v>0</v>
      </c>
      <c r="AA227" s="5">
        <f>0</f>
        <v>0</v>
      </c>
      <c r="AB227" s="5">
        <f>0</f>
        <v>0</v>
      </c>
      <c r="AC227" s="5">
        <f>0</f>
        <v>0</v>
      </c>
      <c r="AD227" s="5">
        <f>0</f>
        <v>0</v>
      </c>
      <c r="AE227" s="5">
        <f>0</f>
        <v>0</v>
      </c>
    </row>
    <row r="228" spans="2:31">
      <c r="B228" s="37" t="s">
        <v>553</v>
      </c>
      <c r="C228" s="52"/>
      <c r="D228" s="52"/>
      <c r="E228" s="52"/>
      <c r="F228" s="52"/>
      <c r="G228" s="33"/>
      <c r="H228" s="33"/>
      <c r="I228" s="33"/>
      <c r="J228" s="52"/>
      <c r="K228" s="33">
        <f>SUM(K229:K230)</f>
        <v>0</v>
      </c>
      <c r="L228" s="33">
        <f t="shared" ref="L228:W228" si="223">SUM(L229:L230)</f>
        <v>0</v>
      </c>
      <c r="M228" s="33">
        <f t="shared" si="223"/>
        <v>0</v>
      </c>
      <c r="N228" s="33">
        <f t="shared" si="223"/>
        <v>0</v>
      </c>
      <c r="O228" s="33">
        <f t="shared" si="223"/>
        <v>0</v>
      </c>
      <c r="P228" s="33">
        <f t="shared" si="223"/>
        <v>0</v>
      </c>
      <c r="Q228" s="33">
        <f t="shared" si="223"/>
        <v>0</v>
      </c>
      <c r="R228" s="33">
        <f t="shared" si="223"/>
        <v>0</v>
      </c>
      <c r="S228" s="33">
        <f t="shared" si="223"/>
        <v>0</v>
      </c>
      <c r="T228" s="33">
        <f t="shared" si="223"/>
        <v>0</v>
      </c>
      <c r="U228" s="33">
        <f t="shared" si="223"/>
        <v>0</v>
      </c>
      <c r="V228" s="33">
        <f t="shared" si="223"/>
        <v>0</v>
      </c>
      <c r="W228" s="33">
        <f t="shared" si="223"/>
        <v>0</v>
      </c>
      <c r="X228" s="33">
        <f t="shared" ref="X228" si="224">SUM(X229:X230)</f>
        <v>0</v>
      </c>
      <c r="Y228" s="33">
        <f t="shared" ref="Y228:AA228" si="225">SUM(Y229:Y230)</f>
        <v>0</v>
      </c>
      <c r="Z228" s="33">
        <f t="shared" si="225"/>
        <v>0</v>
      </c>
      <c r="AA228" s="33">
        <f t="shared" si="225"/>
        <v>0</v>
      </c>
      <c r="AB228" s="33">
        <f t="shared" ref="AB228:AE228" si="226">SUM(AB229:AB230)</f>
        <v>0</v>
      </c>
      <c r="AC228" s="33">
        <f t="shared" si="226"/>
        <v>0</v>
      </c>
      <c r="AD228" s="33">
        <f t="shared" si="226"/>
        <v>0</v>
      </c>
      <c r="AE228" s="33">
        <f t="shared" si="226"/>
        <v>0</v>
      </c>
    </row>
    <row r="229" spans="2:31">
      <c r="B229" s="39" t="s">
        <v>554</v>
      </c>
      <c r="C229" s="40"/>
      <c r="D229" s="40"/>
      <c r="E229" s="40"/>
      <c r="F229" s="40"/>
      <c r="G229" s="41"/>
      <c r="H229" s="41"/>
      <c r="I229" s="41"/>
      <c r="K229" s="41">
        <f>IF(LataProjekcji&lt;=Koniec,IF((Finansowanie!K110+Finansowanie!K120-Finansowanie!L108-Finansowanie!L118)&lt;0,0,Finansowanie!K110+Finansowanie!K120-Finansowanie!L108-Finansowanie!L118),0)</f>
        <v>0</v>
      </c>
      <c r="L229" s="41">
        <f>IF(LataProjekcji&lt;=Koniec,IF((Finansowanie!L110+Finansowanie!L120-Finansowanie!M108-Finansowanie!M118)&lt;0,0,Finansowanie!L110+Finansowanie!L120-Finansowanie!M108-Finansowanie!M118),0)</f>
        <v>0</v>
      </c>
      <c r="M229" s="41">
        <f>IF(LataProjekcji&lt;=Koniec,IF((Finansowanie!M110+Finansowanie!M120-Finansowanie!N108-Finansowanie!N118)&lt;0,0,Finansowanie!M110+Finansowanie!M120-Finansowanie!N108-Finansowanie!N118),0)</f>
        <v>0</v>
      </c>
      <c r="N229" s="41">
        <f>IF(LataProjekcji&lt;=Koniec,IF((Finansowanie!N110+Finansowanie!N120-Finansowanie!O108-Finansowanie!O118)&lt;0,0,Finansowanie!N110+Finansowanie!N120-Finansowanie!O108-Finansowanie!O118),0)</f>
        <v>0</v>
      </c>
      <c r="O229" s="41">
        <f>IF(LataProjekcji&lt;=Koniec,IF((Finansowanie!O110+Finansowanie!O120-Finansowanie!P108-Finansowanie!P118)&lt;0,0,Finansowanie!O110+Finansowanie!O120-Finansowanie!P108-Finansowanie!P118),0)</f>
        <v>0</v>
      </c>
      <c r="P229" s="41">
        <f>IF(LataProjekcji&lt;=Koniec,IF((Finansowanie!P110+Finansowanie!P120-Finansowanie!Q108-Finansowanie!Q118)&lt;0,0,Finansowanie!P110+Finansowanie!P120-Finansowanie!Q108-Finansowanie!Q118),0)</f>
        <v>0</v>
      </c>
      <c r="Q229" s="41">
        <f>IF(LataProjekcji&lt;=Koniec,IF((Finansowanie!Q110+Finansowanie!Q120-Finansowanie!R108-Finansowanie!R118)&lt;0,0,Finansowanie!Q110+Finansowanie!Q120-Finansowanie!R108-Finansowanie!R118),0)</f>
        <v>0</v>
      </c>
      <c r="R229" s="41">
        <f>IF(LataProjekcji&lt;=Koniec,IF((Finansowanie!R110+Finansowanie!R120-Finansowanie!S108-Finansowanie!S118)&lt;0,0,Finansowanie!R110+Finansowanie!R120-Finansowanie!S108-Finansowanie!S118),0)</f>
        <v>0</v>
      </c>
      <c r="S229" s="41">
        <f>IF(LataProjekcji&lt;=Koniec,IF((Finansowanie!S110+Finansowanie!S120-Finansowanie!T108-Finansowanie!T118)&lt;0,0,Finansowanie!S110+Finansowanie!S120-Finansowanie!T108-Finansowanie!T118),0)</f>
        <v>0</v>
      </c>
      <c r="T229" s="41">
        <f>IF(LataProjekcji&lt;=Koniec,IF((Finansowanie!T110+Finansowanie!T120-Finansowanie!U108-Finansowanie!U118)&lt;0,0,Finansowanie!T110+Finansowanie!T120-Finansowanie!U108-Finansowanie!U118),0)</f>
        <v>0</v>
      </c>
      <c r="U229" s="41">
        <f>IF(LataProjekcji&lt;=Koniec,IF((Finansowanie!U110+Finansowanie!U120-Finansowanie!V108-Finansowanie!V118)&lt;0,0,Finansowanie!U110+Finansowanie!U120-Finansowanie!V108-Finansowanie!V118),0)</f>
        <v>0</v>
      </c>
      <c r="V229" s="41">
        <f>IF(LataProjekcji&lt;=Koniec,IF((Finansowanie!V110+Finansowanie!V120-Finansowanie!W108-Finansowanie!W118)&lt;0,0,Finansowanie!V110+Finansowanie!V120-Finansowanie!W108-Finansowanie!W118),0)</f>
        <v>0</v>
      </c>
      <c r="W229" s="41">
        <f>IF(LataProjekcji&lt;=Koniec,IF((Finansowanie!W110+Finansowanie!W120-Finansowanie!AE108-Finansowanie!AE118)&lt;0,0,Finansowanie!W110+Finansowanie!W120-Finansowanie!AE108-Finansowanie!AE118),0)</f>
        <v>0</v>
      </c>
      <c r="X229" s="41">
        <f>IF(LataProjekcji&lt;=Koniec,IF((Finansowanie!X110+Finansowanie!X120-Finansowanie!AF108-Finansowanie!AF118)&lt;0,0,Finansowanie!X110+Finansowanie!X120-Finansowanie!AF108-Finansowanie!AF118),0)</f>
        <v>0</v>
      </c>
      <c r="Y229" s="41">
        <f>IF(LataProjekcji&lt;=Koniec,IF((Finansowanie!Y110+Finansowanie!Y120-Finansowanie!AG108-Finansowanie!AG118)&lt;0,0,Finansowanie!Y110+Finansowanie!Y120-Finansowanie!AG108-Finansowanie!AG118),0)</f>
        <v>0</v>
      </c>
      <c r="Z229" s="41">
        <f>IF(LataProjekcji&lt;=Koniec,IF((Finansowanie!Z110+Finansowanie!Z120-Finansowanie!AH108-Finansowanie!AH118)&lt;0,0,Finansowanie!Z110+Finansowanie!Z120-Finansowanie!AH108-Finansowanie!AH118),0)</f>
        <v>0</v>
      </c>
      <c r="AA229" s="41">
        <f>IF(LataProjekcji&lt;=Koniec,IF((Finansowanie!AA110+Finansowanie!AA120-Finansowanie!AI108-Finansowanie!AI118)&lt;0,0,Finansowanie!AA110+Finansowanie!AA120-Finansowanie!AI108-Finansowanie!AI118),0)</f>
        <v>0</v>
      </c>
      <c r="AB229" s="41">
        <f>IF(LataProjekcji&lt;=Koniec,IF((Finansowanie!AB110+Finansowanie!AB120-Finansowanie!AJ108-Finansowanie!AJ118)&lt;0,0,Finansowanie!AB110+Finansowanie!AB120-Finansowanie!AJ108-Finansowanie!AJ118),0)</f>
        <v>0</v>
      </c>
      <c r="AC229" s="41">
        <f>IF(LataProjekcji&lt;=Koniec,IF((Finansowanie!AC110+Finansowanie!AC120-Finansowanie!AK108-Finansowanie!AK118)&lt;0,0,Finansowanie!AC110+Finansowanie!AC120-Finansowanie!AK108-Finansowanie!AK118),0)</f>
        <v>0</v>
      </c>
      <c r="AD229" s="41">
        <f>IF(LataProjekcji&lt;=Koniec,IF((Finansowanie!AD110+Finansowanie!AD120-Finansowanie!AL108-Finansowanie!AL118)&lt;0,0,Finansowanie!AD110+Finansowanie!AD120-Finansowanie!AL108-Finansowanie!AL118),0)</f>
        <v>0</v>
      </c>
      <c r="AE229" s="41">
        <f>IF(LataProjekcji&lt;=Koniec,IF((Finansowanie!AE110+Finansowanie!AE120-Finansowanie!AM108-Finansowanie!AM118)&lt;0,0,Finansowanie!AE110+Finansowanie!AE120-Finansowanie!AM108-Finansowanie!AM118),0)</f>
        <v>0</v>
      </c>
    </row>
    <row r="230" spans="2:31">
      <c r="B230" s="39" t="s">
        <v>555</v>
      </c>
      <c r="C230" s="40"/>
      <c r="D230" s="40"/>
      <c r="E230" s="40"/>
      <c r="F230" s="40"/>
      <c r="G230" s="41"/>
      <c r="H230" s="41"/>
      <c r="I230" s="41"/>
      <c r="K230" s="41">
        <f>IF(LataProjekcji&lt;=Koniec,IF(Finansowanie!K138-Finansowanie!L137&lt;0,0,Finansowanie!K138-Finansowanie!L137),0)</f>
        <v>0</v>
      </c>
      <c r="L230" s="41">
        <f>IF(LataProjekcji&lt;=Koniec,IF(Finansowanie!L138-Finansowanie!M137&lt;0,0,Finansowanie!L138-Finansowanie!M137),0)</f>
        <v>0</v>
      </c>
      <c r="M230" s="41">
        <f>IF(LataProjekcji&lt;=Koniec,IF(Finansowanie!M138-Finansowanie!N137&lt;0,0,Finansowanie!M138-Finansowanie!N137),0)</f>
        <v>0</v>
      </c>
      <c r="N230" s="41">
        <f>IF(LataProjekcji&lt;=Koniec,IF(Finansowanie!N138-Finansowanie!O137&lt;0,0,Finansowanie!N138-Finansowanie!O137),0)</f>
        <v>0</v>
      </c>
      <c r="O230" s="41">
        <f>IF(LataProjekcji&lt;=Koniec,IF(Finansowanie!O138-Finansowanie!P137&lt;0,0,Finansowanie!O138-Finansowanie!P137),0)</f>
        <v>0</v>
      </c>
      <c r="P230" s="41">
        <f>IF(LataProjekcji&lt;=Koniec,IF(Finansowanie!P138-Finansowanie!Q137&lt;0,0,Finansowanie!P138-Finansowanie!Q137),0)</f>
        <v>0</v>
      </c>
      <c r="Q230" s="41">
        <f>IF(LataProjekcji&lt;=Koniec,IF(Finansowanie!Q138-Finansowanie!R137&lt;0,0,Finansowanie!Q138-Finansowanie!R137),0)</f>
        <v>0</v>
      </c>
      <c r="R230" s="41">
        <f>IF(LataProjekcji&lt;=Koniec,IF(Finansowanie!R138-Finansowanie!S137&lt;0,0,Finansowanie!R138-Finansowanie!S137),0)</f>
        <v>0</v>
      </c>
      <c r="S230" s="41">
        <f>IF(LataProjekcji&lt;=Koniec,IF(Finansowanie!S138-Finansowanie!T137&lt;0,0,Finansowanie!S138-Finansowanie!T137),0)</f>
        <v>0</v>
      </c>
      <c r="T230" s="41">
        <f>IF(LataProjekcji&lt;=Koniec,IF(Finansowanie!T138-Finansowanie!U137&lt;0,0,Finansowanie!T138-Finansowanie!U137),0)</f>
        <v>0</v>
      </c>
      <c r="U230" s="41">
        <f>IF(LataProjekcji&lt;=Koniec,IF(Finansowanie!U138-Finansowanie!V137&lt;0,0,Finansowanie!U138-Finansowanie!V137),0)</f>
        <v>0</v>
      </c>
      <c r="V230" s="41">
        <f>IF(LataProjekcji&lt;=Koniec,IF(Finansowanie!V138-Finansowanie!W137&lt;0,0,Finansowanie!V138-Finansowanie!W137),0)</f>
        <v>0</v>
      </c>
      <c r="W230" s="41">
        <f>IF(LataProjekcji&lt;=Koniec,IF(Finansowanie!W138-Finansowanie!AE137&lt;0,0,Finansowanie!W138-Finansowanie!AE137),0)</f>
        <v>0</v>
      </c>
      <c r="X230" s="41">
        <f>IF(LataProjekcji&lt;=Koniec,IF(Finansowanie!X138-Finansowanie!AF137&lt;0,0,Finansowanie!X138-Finansowanie!AF137),0)</f>
        <v>0</v>
      </c>
      <c r="Y230" s="41">
        <f>IF(LataProjekcji&lt;=Koniec,IF(Finansowanie!Y138-Finansowanie!AG137&lt;0,0,Finansowanie!Y138-Finansowanie!AG137),0)</f>
        <v>0</v>
      </c>
      <c r="Z230" s="41">
        <f>IF(LataProjekcji&lt;=Koniec,IF(Finansowanie!Z138-Finansowanie!AH137&lt;0,0,Finansowanie!Z138-Finansowanie!AH137),0)</f>
        <v>0</v>
      </c>
      <c r="AA230" s="41">
        <f>IF(LataProjekcji&lt;=Koniec,IF(Finansowanie!AA138-Finansowanie!AI137&lt;0,0,Finansowanie!AA138-Finansowanie!AI137),0)</f>
        <v>0</v>
      </c>
      <c r="AB230" s="41">
        <f>IF(LataProjekcji&lt;=Koniec,IF(Finansowanie!AB138-Finansowanie!AJ137&lt;0,0,Finansowanie!AB138-Finansowanie!AJ137),0)</f>
        <v>0</v>
      </c>
      <c r="AC230" s="41">
        <f>IF(LataProjekcji&lt;=Koniec,IF(Finansowanie!AC138-Finansowanie!AK137&lt;0,0,Finansowanie!AC138-Finansowanie!AK137),0)</f>
        <v>0</v>
      </c>
      <c r="AD230" s="41">
        <f>IF(LataProjekcji&lt;=Koniec,IF(Finansowanie!AD138-Finansowanie!AL137&lt;0,0,Finansowanie!AD138-Finansowanie!AL137),0)</f>
        <v>0</v>
      </c>
      <c r="AE230" s="41">
        <f>IF(LataProjekcji&lt;=Koniec,IF(Finansowanie!AE138-Finansowanie!AM137&lt;0,0,Finansowanie!AE138-Finansowanie!AM137),0)</f>
        <v>0</v>
      </c>
    </row>
    <row r="231" spans="2:31">
      <c r="B231" s="37" t="s">
        <v>556</v>
      </c>
      <c r="C231" s="52"/>
      <c r="D231" s="52"/>
      <c r="E231" s="52"/>
      <c r="F231" s="52"/>
      <c r="G231" s="33"/>
      <c r="H231" s="33"/>
      <c r="I231" s="33"/>
      <c r="J231" s="52"/>
      <c r="K231" s="33">
        <f>SUM(K232:K234)</f>
        <v>0</v>
      </c>
      <c r="L231" s="33">
        <f t="shared" ref="L231:W231" ca="1" si="227">SUM(L232:L234)</f>
        <v>0</v>
      </c>
      <c r="M231" s="33">
        <f t="shared" ca="1" si="227"/>
        <v>0</v>
      </c>
      <c r="N231" s="33">
        <f t="shared" ca="1" si="227"/>
        <v>0</v>
      </c>
      <c r="O231" s="33">
        <f t="shared" ca="1" si="227"/>
        <v>0</v>
      </c>
      <c r="P231" s="33">
        <f t="shared" ca="1" si="227"/>
        <v>0</v>
      </c>
      <c r="Q231" s="33">
        <f t="shared" ca="1" si="227"/>
        <v>0</v>
      </c>
      <c r="R231" s="33">
        <f t="shared" ca="1" si="227"/>
        <v>0</v>
      </c>
      <c r="S231" s="33">
        <f t="shared" ca="1" si="227"/>
        <v>0</v>
      </c>
      <c r="T231" s="33">
        <f t="shared" ca="1" si="227"/>
        <v>0</v>
      </c>
      <c r="U231" s="33">
        <f t="shared" ca="1" si="227"/>
        <v>0</v>
      </c>
      <c r="V231" s="33">
        <f t="shared" ca="1" si="227"/>
        <v>0</v>
      </c>
      <c r="W231" s="33">
        <f t="shared" ca="1" si="227"/>
        <v>0</v>
      </c>
      <c r="X231" s="33">
        <f t="shared" ref="X231" ca="1" si="228">SUM(X232:X234)</f>
        <v>0</v>
      </c>
      <c r="Y231" s="33">
        <f t="shared" ref="Y231:AA231" ca="1" si="229">SUM(Y232:Y234)</f>
        <v>0</v>
      </c>
      <c r="Z231" s="33">
        <f t="shared" ca="1" si="229"/>
        <v>0</v>
      </c>
      <c r="AA231" s="33">
        <f t="shared" ca="1" si="229"/>
        <v>0</v>
      </c>
      <c r="AB231" s="33">
        <f t="shared" ref="AB231:AE231" si="230">SUM(AB232:AB234)</f>
        <v>0</v>
      </c>
      <c r="AC231" s="33">
        <f t="shared" si="230"/>
        <v>0</v>
      </c>
      <c r="AD231" s="33">
        <f t="shared" si="230"/>
        <v>0</v>
      </c>
      <c r="AE231" s="33">
        <f t="shared" si="230"/>
        <v>0</v>
      </c>
    </row>
    <row r="232" spans="2:31">
      <c r="B232" s="39" t="s">
        <v>557</v>
      </c>
      <c r="C232" s="40" t="s">
        <v>558</v>
      </c>
      <c r="D232" s="40"/>
      <c r="E232" s="40"/>
      <c r="F232" s="40"/>
      <c r="G232" s="41"/>
      <c r="H232" s="41"/>
      <c r="I232" s="41"/>
      <c r="K232" s="41">
        <f>IF(LataProjekcji&lt;=Koniec,'Kapitał pracujący'!K89,0)</f>
        <v>0</v>
      </c>
      <c r="L232" s="41">
        <f ca="1">IF(LataProjekcji&lt;=Koniec,'Kapitał pracujący'!L89,0)</f>
        <v>0</v>
      </c>
      <c r="M232" s="41">
        <f ca="1">IF(LataProjekcji&lt;=Koniec,'Kapitał pracujący'!M89,0)</f>
        <v>0</v>
      </c>
      <c r="N232" s="41">
        <f ca="1">IF(LataProjekcji&lt;=Koniec,'Kapitał pracujący'!N89,0)</f>
        <v>0</v>
      </c>
      <c r="O232" s="41">
        <f ca="1">IF(LataProjekcji&lt;=Koniec,'Kapitał pracujący'!O89,0)</f>
        <v>0</v>
      </c>
      <c r="P232" s="41">
        <f ca="1">IF(LataProjekcji&lt;=Koniec,'Kapitał pracujący'!P89,0)</f>
        <v>0</v>
      </c>
      <c r="Q232" s="41">
        <f ca="1">IF(LataProjekcji&lt;=Koniec,'Kapitał pracujący'!Q89,0)</f>
        <v>0</v>
      </c>
      <c r="R232" s="41">
        <f ca="1">IF(LataProjekcji&lt;=Koniec,'Kapitał pracujący'!R89,0)</f>
        <v>0</v>
      </c>
      <c r="S232" s="41">
        <f ca="1">IF(LataProjekcji&lt;=Koniec,'Kapitał pracujący'!S89,0)</f>
        <v>0</v>
      </c>
      <c r="T232" s="41">
        <f ca="1">IF(LataProjekcji&lt;=Koniec,'Kapitał pracujący'!T89,0)</f>
        <v>0</v>
      </c>
      <c r="U232" s="41">
        <f ca="1">IF(LataProjekcji&lt;=Koniec,'Kapitał pracujący'!U89,0)</f>
        <v>0</v>
      </c>
      <c r="V232" s="41">
        <f ca="1">IF(LataProjekcji&lt;=Koniec,'Kapitał pracujący'!V89,0)</f>
        <v>0</v>
      </c>
      <c r="W232" s="41">
        <f ca="1">IF(LataProjekcji&lt;=Koniec,'Kapitał pracujący'!W89,0)</f>
        <v>0</v>
      </c>
      <c r="X232" s="41">
        <f ca="1">IF(LataProjekcji&lt;=Koniec,'Kapitał pracujący'!X89,0)</f>
        <v>0</v>
      </c>
      <c r="Y232" s="41">
        <f ca="1">IF(LataProjekcji&lt;=Koniec,'Kapitał pracujący'!Y89,0)</f>
        <v>0</v>
      </c>
      <c r="Z232" s="41">
        <f ca="1">IF(LataProjekcji&lt;=Koniec,'Kapitał pracujący'!Z89,0)</f>
        <v>0</v>
      </c>
      <c r="AA232" s="41">
        <f ca="1">IF(LataProjekcji&lt;=Koniec,'Kapitał pracujący'!AA89,0)</f>
        <v>0</v>
      </c>
      <c r="AB232" s="41">
        <f>IF(LataProjekcji&lt;=Koniec,'Kapitał pracujący'!AB89,0)</f>
        <v>0</v>
      </c>
      <c r="AC232" s="41">
        <f>IF(LataProjekcji&lt;=Koniec,'Kapitał pracujący'!AC89,0)</f>
        <v>0</v>
      </c>
      <c r="AD232" s="41">
        <f>IF(LataProjekcji&lt;=Koniec,'Kapitał pracujący'!AD89,0)</f>
        <v>0</v>
      </c>
      <c r="AE232" s="41">
        <f>IF(LataProjekcji&lt;=Koniec,'Kapitał pracujący'!AE89,0)</f>
        <v>0</v>
      </c>
    </row>
    <row r="233" spans="2:31">
      <c r="B233" s="39" t="s">
        <v>559</v>
      </c>
      <c r="C233" s="40"/>
      <c r="D233" s="40"/>
      <c r="E233" s="40"/>
      <c r="F233" s="40"/>
      <c r="G233" s="41"/>
      <c r="H233" s="41"/>
      <c r="I233" s="41"/>
      <c r="K233" s="41">
        <f>IF(LataProjekcji&lt;=Koniec,IF(Finansowanie!K130&lt;0,0,Finansowanie!K130),0)</f>
        <v>0</v>
      </c>
      <c r="L233" s="41">
        <f>IF(LataProjekcji&lt;=Koniec,IF(Finansowanie!L130&lt;0,0,Finansowanie!L130),0)</f>
        <v>0</v>
      </c>
      <c r="M233" s="41">
        <f>IF(LataProjekcji&lt;=Koniec,IF(Finansowanie!M130&lt;0,0,Finansowanie!M130),0)</f>
        <v>0</v>
      </c>
      <c r="N233" s="41">
        <f>IF(LataProjekcji&lt;=Koniec,IF(Finansowanie!N130&lt;0,0,Finansowanie!N130),0)</f>
        <v>0</v>
      </c>
      <c r="O233" s="41">
        <f>IF(LataProjekcji&lt;=Koniec,IF(Finansowanie!O130&lt;0,0,Finansowanie!O130),0)</f>
        <v>0</v>
      </c>
      <c r="P233" s="41">
        <f>IF(LataProjekcji&lt;=Koniec,IF(Finansowanie!P130&lt;0,0,Finansowanie!P130),0)</f>
        <v>0</v>
      </c>
      <c r="Q233" s="41">
        <f>IF(LataProjekcji&lt;=Koniec,IF(Finansowanie!Q130&lt;0,0,Finansowanie!Q130),0)</f>
        <v>0</v>
      </c>
      <c r="R233" s="41">
        <f>IF(LataProjekcji&lt;=Koniec,IF(Finansowanie!R130&lt;0,0,Finansowanie!R130),0)</f>
        <v>0</v>
      </c>
      <c r="S233" s="41">
        <f>IF(LataProjekcji&lt;=Koniec,IF(Finansowanie!S130&lt;0,0,Finansowanie!S130),0)</f>
        <v>0</v>
      </c>
      <c r="T233" s="41">
        <f>IF(LataProjekcji&lt;=Koniec,IF(Finansowanie!T130&lt;0,0,Finansowanie!T130),0)</f>
        <v>0</v>
      </c>
      <c r="U233" s="41">
        <f>IF(LataProjekcji&lt;=Koniec,IF(Finansowanie!U130&lt;0,0,Finansowanie!U130),0)</f>
        <v>0</v>
      </c>
      <c r="V233" s="41">
        <f>IF(LataProjekcji&lt;=Koniec,IF(Finansowanie!V130&lt;0,0,Finansowanie!V130),0)</f>
        <v>0</v>
      </c>
      <c r="W233" s="41">
        <f>IF(LataProjekcji&lt;=Koniec,IF(Finansowanie!W130&lt;0,0,Finansowanie!W130),0)</f>
        <v>0</v>
      </c>
      <c r="X233" s="41">
        <f>IF(LataProjekcji&lt;=Koniec,IF(Finansowanie!X130&lt;0,0,Finansowanie!X130),0)</f>
        <v>0</v>
      </c>
      <c r="Y233" s="41">
        <f>IF(LataProjekcji&lt;=Koniec,IF(Finansowanie!Y130&lt;0,0,Finansowanie!Y130),0)</f>
        <v>0</v>
      </c>
      <c r="Z233" s="41">
        <f>IF(LataProjekcji&lt;=Koniec,IF(Finansowanie!Z130&lt;0,0,Finansowanie!Z130),0)</f>
        <v>0</v>
      </c>
      <c r="AA233" s="41">
        <f>IF(LataProjekcji&lt;=Koniec,IF(Finansowanie!AA130&lt;0,0,Finansowanie!AA130),0)</f>
        <v>0</v>
      </c>
      <c r="AB233" s="41">
        <f>IF(LataProjekcji&lt;=Koniec,IF(Finansowanie!AB130&lt;0,0,Finansowanie!AB130),0)</f>
        <v>0</v>
      </c>
      <c r="AC233" s="41">
        <f>IF(LataProjekcji&lt;=Koniec,IF(Finansowanie!AC130&lt;0,0,Finansowanie!AC130),0)</f>
        <v>0</v>
      </c>
      <c r="AD233" s="41">
        <f>IF(LataProjekcji&lt;=Koniec,IF(Finansowanie!AD130&lt;0,0,Finansowanie!AD130),0)</f>
        <v>0</v>
      </c>
      <c r="AE233" s="41">
        <f>IF(LataProjekcji&lt;=Koniec,IF(Finansowanie!AE130&lt;0,0,Finansowanie!AE130),0)</f>
        <v>0</v>
      </c>
    </row>
    <row r="234" spans="2:31">
      <c r="B234" s="39" t="s">
        <v>560</v>
      </c>
      <c r="C234" s="40"/>
      <c r="D234" s="40"/>
      <c r="E234" s="40"/>
      <c r="F234" s="40"/>
      <c r="G234" s="41"/>
      <c r="H234" s="41"/>
      <c r="I234" s="41"/>
      <c r="K234" s="41">
        <f>IF(LataProjekcji&lt;=Koniec,IF(OR(Finansowanie!K138&lt;=0,Finansowanie!L137&lt;0),0,Finansowanie!L137),0)</f>
        <v>0</v>
      </c>
      <c r="L234" s="41">
        <f>IF(LataProjekcji&lt;=Koniec,IF(OR(Finansowanie!L138&lt;=0,Finansowanie!M137&lt;0),0,Finansowanie!M137),0)</f>
        <v>0</v>
      </c>
      <c r="M234" s="41">
        <f>IF(LataProjekcji&lt;=Koniec,IF(OR(Finansowanie!M138&lt;=0,Finansowanie!N137&lt;0),0,Finansowanie!N137),0)</f>
        <v>0</v>
      </c>
      <c r="N234" s="41">
        <f>IF(LataProjekcji&lt;=Koniec,IF(OR(Finansowanie!N138&lt;=0,Finansowanie!O137&lt;0),0,Finansowanie!O137),0)</f>
        <v>0</v>
      </c>
      <c r="O234" s="41">
        <f>IF(LataProjekcji&lt;=Koniec,IF(OR(Finansowanie!O138&lt;=0,Finansowanie!P137&lt;0),0,Finansowanie!P137),0)</f>
        <v>0</v>
      </c>
      <c r="P234" s="41">
        <f>IF(LataProjekcji&lt;=Koniec,IF(OR(Finansowanie!P138&lt;=0,Finansowanie!Q137&lt;0),0,Finansowanie!Q137),0)</f>
        <v>0</v>
      </c>
      <c r="Q234" s="41">
        <f>IF(LataProjekcji&lt;=Koniec,IF(OR(Finansowanie!Q138&lt;=0,Finansowanie!R137&lt;0),0,Finansowanie!R137),0)</f>
        <v>0</v>
      </c>
      <c r="R234" s="41">
        <f>IF(LataProjekcji&lt;=Koniec,IF(OR(Finansowanie!R138&lt;=0,Finansowanie!S137&lt;0),0,Finansowanie!S137),0)</f>
        <v>0</v>
      </c>
      <c r="S234" s="41">
        <f>IF(LataProjekcji&lt;=Koniec,IF(OR(Finansowanie!S138&lt;=0,Finansowanie!T137&lt;0),0,Finansowanie!T137),0)</f>
        <v>0</v>
      </c>
      <c r="T234" s="41">
        <f>IF(LataProjekcji&lt;=Koniec,IF(OR(Finansowanie!T138&lt;=0,Finansowanie!U137&lt;0),0,Finansowanie!U137),0)</f>
        <v>0</v>
      </c>
      <c r="U234" s="41">
        <f>IF(LataProjekcji&lt;=Koniec,IF(OR(Finansowanie!U138&lt;=0,Finansowanie!V137&lt;0),0,Finansowanie!V137),0)</f>
        <v>0</v>
      </c>
      <c r="V234" s="41">
        <f>IF(LataProjekcji&lt;=Koniec,IF(OR(Finansowanie!V138&lt;=0,Finansowanie!W137&lt;0),0,Finansowanie!W137),0)</f>
        <v>0</v>
      </c>
      <c r="W234" s="41">
        <f>IF(LataProjekcji&lt;=Koniec,IF(OR(Finansowanie!W138&lt;=0,Finansowanie!AE137&lt;0),0,Finansowanie!AE137),0)</f>
        <v>0</v>
      </c>
      <c r="X234" s="41">
        <f>IF(LataProjekcji&lt;=Koniec,IF(OR(Finansowanie!X138&lt;=0,Finansowanie!AF137&lt;0),0,Finansowanie!AF137),0)</f>
        <v>0</v>
      </c>
      <c r="Y234" s="41">
        <f>IF(LataProjekcji&lt;=Koniec,IF(OR(Finansowanie!Y138&lt;=0,Finansowanie!AG137&lt;0),0,Finansowanie!AG137),0)</f>
        <v>0</v>
      </c>
      <c r="Z234" s="41">
        <f>IF(LataProjekcji&lt;=Koniec,IF(OR(Finansowanie!Z138&lt;=0,Finansowanie!AH137&lt;0),0,Finansowanie!AH137),0)</f>
        <v>0</v>
      </c>
      <c r="AA234" s="41">
        <f>IF(LataProjekcji&lt;=Koniec,IF(OR(Finansowanie!AA138&lt;=0,Finansowanie!AI137&lt;0),0,Finansowanie!AI137),0)</f>
        <v>0</v>
      </c>
      <c r="AB234" s="41">
        <f>IF(LataProjekcji&lt;=Koniec,IF(OR(Finansowanie!AB138&lt;=0,Finansowanie!AJ137&lt;0),0,Finansowanie!AJ137),0)</f>
        <v>0</v>
      </c>
      <c r="AC234" s="41">
        <f>IF(LataProjekcji&lt;=Koniec,IF(OR(Finansowanie!AC138&lt;=0,Finansowanie!AK137&lt;0),0,Finansowanie!AK137),0)</f>
        <v>0</v>
      </c>
      <c r="AD234" s="41">
        <f>IF(LataProjekcji&lt;=Koniec,IF(OR(Finansowanie!AD138&lt;=0,Finansowanie!AL137&lt;0),0,Finansowanie!AL137),0)</f>
        <v>0</v>
      </c>
      <c r="AE234" s="41">
        <f>IF(LataProjekcji&lt;=Koniec,IF(OR(Finansowanie!AE138&lt;=0,Finansowanie!AM137&lt;0),0,Finansowanie!AM137),0)</f>
        <v>0</v>
      </c>
    </row>
    <row r="235" spans="2:31">
      <c r="B235" s="37" t="s">
        <v>561</v>
      </c>
      <c r="C235" s="52"/>
      <c r="D235" s="52"/>
      <c r="E235" s="52"/>
      <c r="F235" s="52"/>
      <c r="G235" s="33"/>
      <c r="H235" s="33"/>
      <c r="I235" s="33"/>
      <c r="J235" s="52"/>
      <c r="K235" s="33">
        <f t="shared" ref="K235:W235" si="231">K236+K237</f>
        <v>0</v>
      </c>
      <c r="L235" s="33">
        <f t="shared" ca="1" si="231"/>
        <v>0</v>
      </c>
      <c r="M235" s="33">
        <f t="shared" ca="1" si="231"/>
        <v>0</v>
      </c>
      <c r="N235" s="33">
        <f t="shared" ca="1" si="231"/>
        <v>0</v>
      </c>
      <c r="O235" s="33">
        <f t="shared" ca="1" si="231"/>
        <v>0</v>
      </c>
      <c r="P235" s="33">
        <f t="shared" ca="1" si="231"/>
        <v>0</v>
      </c>
      <c r="Q235" s="33">
        <f t="shared" ca="1" si="231"/>
        <v>0</v>
      </c>
      <c r="R235" s="33">
        <f t="shared" ca="1" si="231"/>
        <v>0</v>
      </c>
      <c r="S235" s="33">
        <f t="shared" ca="1" si="231"/>
        <v>0</v>
      </c>
      <c r="T235" s="33">
        <f t="shared" ca="1" si="231"/>
        <v>0</v>
      </c>
      <c r="U235" s="33">
        <f t="shared" ca="1" si="231"/>
        <v>0</v>
      </c>
      <c r="V235" s="33">
        <f t="shared" ca="1" si="231"/>
        <v>0</v>
      </c>
      <c r="W235" s="33">
        <f t="shared" ca="1" si="231"/>
        <v>0</v>
      </c>
      <c r="X235" s="33">
        <f t="shared" ref="X235" ca="1" si="232">X236+X237</f>
        <v>0</v>
      </c>
      <c r="Y235" s="33">
        <f t="shared" ref="Y235:AA235" ca="1" si="233">Y236+Y237</f>
        <v>0</v>
      </c>
      <c r="Z235" s="33">
        <f t="shared" ca="1" si="233"/>
        <v>0</v>
      </c>
      <c r="AA235" s="33">
        <f t="shared" ca="1" si="233"/>
        <v>0</v>
      </c>
      <c r="AB235" s="33">
        <f t="shared" ref="AB235:AE235" ca="1" si="234">AB236+AB237</f>
        <v>0</v>
      </c>
      <c r="AC235" s="33">
        <f t="shared" ca="1" si="234"/>
        <v>0</v>
      </c>
      <c r="AD235" s="33">
        <f t="shared" ca="1" si="234"/>
        <v>0</v>
      </c>
      <c r="AE235" s="33">
        <f t="shared" ca="1" si="234"/>
        <v>0</v>
      </c>
    </row>
    <row r="236" spans="2:31">
      <c r="B236" s="39" t="s">
        <v>562</v>
      </c>
      <c r="C236" s="40"/>
      <c r="D236" s="40"/>
      <c r="E236" s="40"/>
      <c r="F236" s="40"/>
      <c r="G236" s="41"/>
      <c r="H236" s="41"/>
      <c r="I236" s="41"/>
      <c r="K236" s="41">
        <f>IF(LataProjekcji&lt;=Koniec,'Rozliczenie dotacji'!K320,0)</f>
        <v>0</v>
      </c>
      <c r="L236" s="41">
        <f ca="1">IF(LataProjekcji&lt;=Koniec,'Rozliczenie dotacji'!L320,0)</f>
        <v>0</v>
      </c>
      <c r="M236" s="41">
        <f ca="1">IF(LataProjekcji&lt;=Koniec,'Rozliczenie dotacji'!M320,0)</f>
        <v>0</v>
      </c>
      <c r="N236" s="41">
        <f ca="1">IF(LataProjekcji&lt;=Koniec,'Rozliczenie dotacji'!N320,0)</f>
        <v>0</v>
      </c>
      <c r="O236" s="41">
        <f ca="1">IF(LataProjekcji&lt;=Koniec,'Rozliczenie dotacji'!O320,0)</f>
        <v>0</v>
      </c>
      <c r="P236" s="41">
        <f ca="1">IF(LataProjekcji&lt;=Koniec,'Rozliczenie dotacji'!P320,0)</f>
        <v>0</v>
      </c>
      <c r="Q236" s="41">
        <f ca="1">IF(LataProjekcji&lt;=Koniec,'Rozliczenie dotacji'!Q320,0)</f>
        <v>0</v>
      </c>
      <c r="R236" s="41">
        <f ca="1">IF(LataProjekcji&lt;=Koniec,'Rozliczenie dotacji'!R320,0)</f>
        <v>0</v>
      </c>
      <c r="S236" s="41">
        <f ca="1">IF(LataProjekcji&lt;=Koniec,'Rozliczenie dotacji'!S320,0)</f>
        <v>0</v>
      </c>
      <c r="T236" s="41">
        <f ca="1">IF(LataProjekcji&lt;=Koniec,'Rozliczenie dotacji'!T320,0)</f>
        <v>0</v>
      </c>
      <c r="U236" s="41">
        <f ca="1">IF(LataProjekcji&lt;=Koniec,'Rozliczenie dotacji'!U320,0)</f>
        <v>0</v>
      </c>
      <c r="V236" s="41">
        <f ca="1">IF(LataProjekcji&lt;=Koniec,'Rozliczenie dotacji'!V320,0)</f>
        <v>0</v>
      </c>
      <c r="W236" s="41">
        <f ca="1">IF(LataProjekcji&lt;=Koniec,'Rozliczenie dotacji'!W320,0)</f>
        <v>0</v>
      </c>
      <c r="X236" s="41">
        <f ca="1">IF(LataProjekcji&lt;=Koniec,'Rozliczenie dotacji'!X320,0)</f>
        <v>0</v>
      </c>
      <c r="Y236" s="41">
        <f ca="1">IF(LataProjekcji&lt;=Koniec,'Rozliczenie dotacji'!Y320,0)</f>
        <v>0</v>
      </c>
      <c r="Z236" s="41">
        <f ca="1">IF(LataProjekcji&lt;=Koniec,'Rozliczenie dotacji'!Z320,0)</f>
        <v>0</v>
      </c>
      <c r="AA236" s="41">
        <f ca="1">IF(LataProjekcji&lt;=Koniec,'Rozliczenie dotacji'!AA320,0)</f>
        <v>0</v>
      </c>
      <c r="AB236" s="41">
        <f ca="1">IF(LataProjekcji&lt;=Koniec,'Rozliczenie dotacji'!AB320,0)</f>
        <v>0</v>
      </c>
      <c r="AC236" s="41">
        <f ca="1">IF(LataProjekcji&lt;=Koniec,'Rozliczenie dotacji'!AC320,0)</f>
        <v>0</v>
      </c>
      <c r="AD236" s="41">
        <f ca="1">IF(LataProjekcji&lt;=Koniec,'Rozliczenie dotacji'!AD320,0)</f>
        <v>0</v>
      </c>
      <c r="AE236" s="41">
        <f ca="1">IF(LataProjekcji&lt;=Koniec,'Rozliczenie dotacji'!AE320,0)</f>
        <v>0</v>
      </c>
    </row>
    <row r="237" spans="2:31">
      <c r="B237" s="39" t="s">
        <v>555</v>
      </c>
      <c r="C237" s="40"/>
      <c r="D237" s="40"/>
      <c r="E237" s="40"/>
      <c r="F237" s="40"/>
      <c r="G237" s="41"/>
      <c r="H237" s="41"/>
      <c r="I237" s="41"/>
      <c r="K237" s="41">
        <f>0</f>
        <v>0</v>
      </c>
      <c r="L237" s="41">
        <f>0</f>
        <v>0</v>
      </c>
      <c r="M237" s="41">
        <f>0</f>
        <v>0</v>
      </c>
      <c r="N237" s="41">
        <f>0</f>
        <v>0</v>
      </c>
      <c r="O237" s="41">
        <f>0</f>
        <v>0</v>
      </c>
      <c r="P237" s="41">
        <f>0</f>
        <v>0</v>
      </c>
      <c r="Q237" s="41">
        <f>0</f>
        <v>0</v>
      </c>
      <c r="R237" s="41">
        <f>0</f>
        <v>0</v>
      </c>
      <c r="S237" s="41">
        <f>0</f>
        <v>0</v>
      </c>
      <c r="T237" s="41">
        <f>0</f>
        <v>0</v>
      </c>
      <c r="U237" s="41">
        <f>0</f>
        <v>0</v>
      </c>
      <c r="V237" s="41">
        <f>0</f>
        <v>0</v>
      </c>
      <c r="W237" s="41">
        <f>0</f>
        <v>0</v>
      </c>
      <c r="X237" s="41">
        <f>0</f>
        <v>0</v>
      </c>
      <c r="Y237" s="41">
        <f>0</f>
        <v>0</v>
      </c>
      <c r="Z237" s="41">
        <f>0</f>
        <v>0</v>
      </c>
      <c r="AA237" s="41">
        <f>0</f>
        <v>0</v>
      </c>
      <c r="AB237" s="41">
        <f>0</f>
        <v>0</v>
      </c>
      <c r="AC237" s="41">
        <f>0</f>
        <v>0</v>
      </c>
      <c r="AD237" s="41">
        <f>0</f>
        <v>0</v>
      </c>
      <c r="AE237" s="41">
        <f>0</f>
        <v>0</v>
      </c>
    </row>
    <row r="238" spans="2:31">
      <c r="B238" s="98" t="s">
        <v>201</v>
      </c>
      <c r="C238" s="96"/>
      <c r="D238" s="96"/>
      <c r="E238" s="96"/>
      <c r="F238" s="96"/>
      <c r="G238" s="97"/>
      <c r="H238" s="97"/>
      <c r="I238" s="97"/>
      <c r="J238" s="96"/>
      <c r="K238" s="97">
        <f t="shared" ref="K238:W238" si="235">K226+K220</f>
        <v>0</v>
      </c>
      <c r="L238" s="97">
        <f t="shared" ca="1" si="235"/>
        <v>0</v>
      </c>
      <c r="M238" s="97">
        <f t="shared" ca="1" si="235"/>
        <v>0</v>
      </c>
      <c r="N238" s="97">
        <f t="shared" ca="1" si="235"/>
        <v>0</v>
      </c>
      <c r="O238" s="97">
        <f t="shared" ca="1" si="235"/>
        <v>0</v>
      </c>
      <c r="P238" s="97">
        <f t="shared" ca="1" si="235"/>
        <v>0</v>
      </c>
      <c r="Q238" s="97">
        <f t="shared" ca="1" si="235"/>
        <v>0</v>
      </c>
      <c r="R238" s="97">
        <f t="shared" ca="1" si="235"/>
        <v>0</v>
      </c>
      <c r="S238" s="97">
        <f t="shared" ca="1" si="235"/>
        <v>0</v>
      </c>
      <c r="T238" s="97">
        <f t="shared" ca="1" si="235"/>
        <v>0</v>
      </c>
      <c r="U238" s="97">
        <f t="shared" ca="1" si="235"/>
        <v>0</v>
      </c>
      <c r="V238" s="97">
        <f t="shared" ca="1" si="235"/>
        <v>0</v>
      </c>
      <c r="W238" s="97">
        <f t="shared" ca="1" si="235"/>
        <v>0</v>
      </c>
      <c r="X238" s="97">
        <f t="shared" ref="X238" ca="1" si="236">X226+X220</f>
        <v>0</v>
      </c>
      <c r="Y238" s="97">
        <f t="shared" ref="Y238:AA238" ca="1" si="237">Y226+Y220</f>
        <v>0</v>
      </c>
      <c r="Z238" s="97">
        <f t="shared" ca="1" si="237"/>
        <v>0</v>
      </c>
      <c r="AA238" s="97">
        <f t="shared" ca="1" si="237"/>
        <v>0</v>
      </c>
      <c r="AB238" s="97">
        <f t="shared" ref="AB238:AE238" ca="1" si="238">AB226+AB220</f>
        <v>0</v>
      </c>
      <c r="AC238" s="97">
        <f t="shared" ca="1" si="238"/>
        <v>0</v>
      </c>
      <c r="AD238" s="97">
        <f t="shared" ca="1" si="238"/>
        <v>0</v>
      </c>
      <c r="AE238" s="97">
        <f t="shared" ca="1" si="238"/>
        <v>0</v>
      </c>
    </row>
    <row r="239" spans="2:31">
      <c r="B239" s="108" t="s">
        <v>563</v>
      </c>
      <c r="C239" s="108"/>
      <c r="D239" s="108"/>
      <c r="E239" s="108"/>
      <c r="F239" s="108"/>
      <c r="G239" s="108"/>
      <c r="H239" s="108"/>
      <c r="I239" s="108"/>
      <c r="J239" s="53"/>
      <c r="K239" s="108" t="b">
        <f t="shared" ref="K239:W239" si="239">K238=K217</f>
        <v>1</v>
      </c>
      <c r="L239" s="108" t="b">
        <f t="shared" ca="1" si="239"/>
        <v>1</v>
      </c>
      <c r="M239" s="108" t="b">
        <f t="shared" ca="1" si="239"/>
        <v>1</v>
      </c>
      <c r="N239" s="108" t="b">
        <f t="shared" ca="1" si="239"/>
        <v>1</v>
      </c>
      <c r="O239" s="108" t="b">
        <f t="shared" ca="1" si="239"/>
        <v>1</v>
      </c>
      <c r="P239" s="108" t="b">
        <f t="shared" ca="1" si="239"/>
        <v>1</v>
      </c>
      <c r="Q239" s="108" t="b">
        <f t="shared" ca="1" si="239"/>
        <v>1</v>
      </c>
      <c r="R239" s="108" t="b">
        <f t="shared" ca="1" si="239"/>
        <v>1</v>
      </c>
      <c r="S239" s="108" t="b">
        <f t="shared" ca="1" si="239"/>
        <v>1</v>
      </c>
      <c r="T239" s="108" t="b">
        <f t="shared" ca="1" si="239"/>
        <v>1</v>
      </c>
      <c r="U239" s="108" t="b">
        <f t="shared" ca="1" si="239"/>
        <v>1</v>
      </c>
      <c r="V239" s="108" t="b">
        <f t="shared" ca="1" si="239"/>
        <v>1</v>
      </c>
      <c r="W239" s="108" t="b">
        <f t="shared" ca="1" si="239"/>
        <v>1</v>
      </c>
      <c r="X239" s="108" t="b">
        <f t="shared" ref="X239" ca="1" si="240">X238=X217</f>
        <v>1</v>
      </c>
      <c r="Y239" s="108" t="b">
        <f t="shared" ref="Y239:AA239" ca="1" si="241">Y238=Y217</f>
        <v>1</v>
      </c>
      <c r="Z239" s="108" t="b">
        <f t="shared" ca="1" si="241"/>
        <v>1</v>
      </c>
      <c r="AA239" s="108" t="b">
        <f t="shared" ca="1" si="241"/>
        <v>1</v>
      </c>
      <c r="AB239" s="108" t="b">
        <f t="shared" ref="AB239:AE239" ca="1" si="242">AB238=AB217</f>
        <v>1</v>
      </c>
      <c r="AC239" s="108" t="b">
        <f t="shared" ca="1" si="242"/>
        <v>1</v>
      </c>
      <c r="AD239" s="108" t="b">
        <f t="shared" ca="1" si="242"/>
        <v>1</v>
      </c>
      <c r="AE239" s="108" t="b">
        <f t="shared" ca="1" si="242"/>
        <v>1</v>
      </c>
    </row>
    <row r="240" spans="2:31">
      <c r="B240" s="53"/>
      <c r="C240" s="53"/>
      <c r="D240" s="53"/>
      <c r="E240" s="53"/>
      <c r="F240" s="53"/>
      <c r="G240" s="53"/>
      <c r="H240" s="53"/>
      <c r="I240" s="53"/>
      <c r="J240" s="53"/>
      <c r="K240" s="109">
        <f t="shared" ref="K240:W240" si="243">K217-K238</f>
        <v>0</v>
      </c>
      <c r="L240" s="109">
        <f t="shared" ca="1" si="243"/>
        <v>0</v>
      </c>
      <c r="M240" s="109">
        <f t="shared" ca="1" si="243"/>
        <v>0</v>
      </c>
      <c r="N240" s="109">
        <f t="shared" ca="1" si="243"/>
        <v>0</v>
      </c>
      <c r="O240" s="109">
        <f t="shared" ca="1" si="243"/>
        <v>0</v>
      </c>
      <c r="P240" s="109">
        <f t="shared" ca="1" si="243"/>
        <v>0</v>
      </c>
      <c r="Q240" s="109">
        <f t="shared" ca="1" si="243"/>
        <v>0</v>
      </c>
      <c r="R240" s="109">
        <f t="shared" ca="1" si="243"/>
        <v>0</v>
      </c>
      <c r="S240" s="109">
        <f t="shared" ca="1" si="243"/>
        <v>0</v>
      </c>
      <c r="T240" s="109">
        <f t="shared" ca="1" si="243"/>
        <v>0</v>
      </c>
      <c r="U240" s="109">
        <f t="shared" ca="1" si="243"/>
        <v>0</v>
      </c>
      <c r="V240" s="109">
        <f t="shared" ca="1" si="243"/>
        <v>0</v>
      </c>
      <c r="W240" s="109">
        <f t="shared" ca="1" si="243"/>
        <v>0</v>
      </c>
      <c r="X240" s="109">
        <f t="shared" ref="X240" ca="1" si="244">X217-X238</f>
        <v>0</v>
      </c>
      <c r="Y240" s="109">
        <f t="shared" ref="Y240:AA240" ca="1" si="245">Y217-Y238</f>
        <v>0</v>
      </c>
      <c r="Z240" s="109">
        <f t="shared" ca="1" si="245"/>
        <v>0</v>
      </c>
      <c r="AA240" s="109">
        <f t="shared" ca="1" si="245"/>
        <v>0</v>
      </c>
      <c r="AB240" s="109">
        <f t="shared" ref="AB240:AE240" ca="1" si="246">AB217-AB238</f>
        <v>0</v>
      </c>
      <c r="AC240" s="109">
        <f t="shared" ca="1" si="246"/>
        <v>0</v>
      </c>
      <c r="AD240" s="109">
        <f t="shared" ca="1" si="246"/>
        <v>0</v>
      </c>
      <c r="AE240" s="109">
        <f t="shared" ca="1" si="246"/>
        <v>0</v>
      </c>
    </row>
    <row r="241" spans="2:31"/>
    <row r="242" spans="2:31" ht="14.5">
      <c r="B242" s="150" t="s">
        <v>564</v>
      </c>
      <c r="C242" s="216"/>
      <c r="D242" s="216"/>
      <c r="E242" s="216"/>
      <c r="F242" s="216"/>
      <c r="G242" s="218">
        <f t="shared" ref="G242:AE242" ca="1" si="247">LataProjekcji</f>
        <v>0</v>
      </c>
      <c r="H242" s="218">
        <f t="shared" ca="1" si="247"/>
        <v>0</v>
      </c>
      <c r="I242" s="218">
        <f t="shared" ca="1" si="247"/>
        <v>0</v>
      </c>
      <c r="J242" s="219" t="str">
        <f t="shared" si="247"/>
        <v/>
      </c>
      <c r="K242" s="218" t="str">
        <f t="shared" si="247"/>
        <v>Uzupełnij dane</v>
      </c>
      <c r="L242" s="218" t="str">
        <f t="shared" si="247"/>
        <v/>
      </c>
      <c r="M242" s="218" t="str">
        <f t="shared" si="247"/>
        <v/>
      </c>
      <c r="N242" s="218" t="str">
        <f t="shared" si="247"/>
        <v/>
      </c>
      <c r="O242" s="218" t="str">
        <f t="shared" si="247"/>
        <v/>
      </c>
      <c r="P242" s="218" t="str">
        <f t="shared" si="247"/>
        <v/>
      </c>
      <c r="Q242" s="218" t="str">
        <f t="shared" si="247"/>
        <v/>
      </c>
      <c r="R242" s="218" t="str">
        <f t="shared" si="247"/>
        <v/>
      </c>
      <c r="S242" s="218" t="str">
        <f t="shared" si="247"/>
        <v/>
      </c>
      <c r="T242" s="218" t="str">
        <f t="shared" si="247"/>
        <v/>
      </c>
      <c r="U242" s="218" t="str">
        <f t="shared" si="247"/>
        <v/>
      </c>
      <c r="V242" s="218" t="str">
        <f t="shared" si="247"/>
        <v/>
      </c>
      <c r="W242" s="218" t="str">
        <f t="shared" si="247"/>
        <v/>
      </c>
      <c r="X242" s="218" t="str">
        <f t="shared" si="247"/>
        <v/>
      </c>
      <c r="Y242" s="218" t="str">
        <f t="shared" si="247"/>
        <v/>
      </c>
      <c r="Z242" s="218" t="str">
        <f t="shared" si="247"/>
        <v/>
      </c>
      <c r="AA242" s="218" t="str">
        <f t="shared" si="247"/>
        <v/>
      </c>
      <c r="AB242" s="218" t="str">
        <f t="shared" si="247"/>
        <v/>
      </c>
      <c r="AC242" s="218" t="str">
        <f t="shared" si="247"/>
        <v/>
      </c>
      <c r="AD242" s="218" t="str">
        <f t="shared" si="247"/>
        <v/>
      </c>
      <c r="AE242" s="218" t="str">
        <f t="shared" si="247"/>
        <v/>
      </c>
    </row>
    <row r="243" spans="2:31">
      <c r="B243" s="95" t="s">
        <v>565</v>
      </c>
      <c r="C243" s="96"/>
      <c r="D243" s="96"/>
      <c r="E243" s="96"/>
      <c r="F243" s="96"/>
      <c r="G243" s="99"/>
      <c r="H243" s="99"/>
      <c r="I243" s="99"/>
      <c r="J243" s="96"/>
      <c r="K243" s="97">
        <f ca="1">ROUND(SUM(K244:K250),0)</f>
        <v>0</v>
      </c>
      <c r="L243" s="97">
        <f t="shared" ref="L243:W243" ca="1" si="248">ROUND(SUM(L244:L250),0)</f>
        <v>0</v>
      </c>
      <c r="M243" s="97">
        <f t="shared" ca="1" si="248"/>
        <v>0</v>
      </c>
      <c r="N243" s="97">
        <f t="shared" ca="1" si="248"/>
        <v>0</v>
      </c>
      <c r="O243" s="97">
        <f t="shared" ca="1" si="248"/>
        <v>0</v>
      </c>
      <c r="P243" s="97">
        <f t="shared" ca="1" si="248"/>
        <v>0</v>
      </c>
      <c r="Q243" s="97">
        <f t="shared" ca="1" si="248"/>
        <v>0</v>
      </c>
      <c r="R243" s="97">
        <f t="shared" ca="1" si="248"/>
        <v>0</v>
      </c>
      <c r="S243" s="97">
        <f t="shared" ca="1" si="248"/>
        <v>0</v>
      </c>
      <c r="T243" s="97">
        <f t="shared" ca="1" si="248"/>
        <v>0</v>
      </c>
      <c r="U243" s="97">
        <f t="shared" ca="1" si="248"/>
        <v>0</v>
      </c>
      <c r="V243" s="97">
        <f t="shared" ca="1" si="248"/>
        <v>0</v>
      </c>
      <c r="W243" s="97">
        <f t="shared" ca="1" si="248"/>
        <v>0</v>
      </c>
      <c r="X243" s="97">
        <f t="shared" ref="X243" ca="1" si="249">ROUND(SUM(X244:X250),0)</f>
        <v>0</v>
      </c>
      <c r="Y243" s="97">
        <f t="shared" ref="Y243:AA243" ca="1" si="250">ROUND(SUM(Y244:Y250),0)</f>
        <v>0</v>
      </c>
      <c r="Z243" s="97">
        <f t="shared" ca="1" si="250"/>
        <v>0</v>
      </c>
      <c r="AA243" s="97">
        <f t="shared" ca="1" si="250"/>
        <v>0</v>
      </c>
      <c r="AB243" s="97">
        <f t="shared" ref="AB243:AE243" ca="1" si="251">ROUND(SUM(AB244:AB250),0)</f>
        <v>0</v>
      </c>
      <c r="AC243" s="97">
        <f t="shared" ca="1" si="251"/>
        <v>0</v>
      </c>
      <c r="AD243" s="97">
        <f t="shared" ca="1" si="251"/>
        <v>0</v>
      </c>
      <c r="AE243" s="97">
        <f t="shared" ca="1" si="251"/>
        <v>0</v>
      </c>
    </row>
    <row r="244" spans="2:31">
      <c r="B244" s="93" t="s">
        <v>566</v>
      </c>
      <c r="C244" s="19"/>
      <c r="D244" s="19"/>
      <c r="E244" s="19"/>
      <c r="F244" s="19"/>
      <c r="G244" s="94"/>
      <c r="H244" s="94"/>
      <c r="I244" s="94"/>
      <c r="J244" s="19"/>
      <c r="K244" s="94">
        <f t="shared" ref="K244:W244" si="252">IF(LataProjekcji&lt;=Koniec,K186,0)</f>
        <v>0</v>
      </c>
      <c r="L244" s="94">
        <f t="shared" ca="1" si="252"/>
        <v>0</v>
      </c>
      <c r="M244" s="94">
        <f t="shared" ca="1" si="252"/>
        <v>0</v>
      </c>
      <c r="N244" s="94">
        <f t="shared" ca="1" si="252"/>
        <v>0</v>
      </c>
      <c r="O244" s="94">
        <f t="shared" ca="1" si="252"/>
        <v>0</v>
      </c>
      <c r="P244" s="94">
        <f t="shared" ca="1" si="252"/>
        <v>0</v>
      </c>
      <c r="Q244" s="94">
        <f t="shared" ca="1" si="252"/>
        <v>0</v>
      </c>
      <c r="R244" s="94">
        <f t="shared" ca="1" si="252"/>
        <v>0</v>
      </c>
      <c r="S244" s="94">
        <f t="shared" ca="1" si="252"/>
        <v>0</v>
      </c>
      <c r="T244" s="94">
        <f t="shared" ca="1" si="252"/>
        <v>0</v>
      </c>
      <c r="U244" s="94">
        <f t="shared" ca="1" si="252"/>
        <v>0</v>
      </c>
      <c r="V244" s="94">
        <f t="shared" ca="1" si="252"/>
        <v>0</v>
      </c>
      <c r="W244" s="94">
        <f t="shared" ca="1" si="252"/>
        <v>0</v>
      </c>
      <c r="X244" s="94">
        <f t="shared" ref="X244" ca="1" si="253">IF(LataProjekcji&lt;=Koniec,X186,0)</f>
        <v>0</v>
      </c>
      <c r="Y244" s="94">
        <f t="shared" ref="Y244:AA244" ca="1" si="254">IF(LataProjekcji&lt;=Koniec,Y186,0)</f>
        <v>0</v>
      </c>
      <c r="Z244" s="94">
        <f t="shared" ca="1" si="254"/>
        <v>0</v>
      </c>
      <c r="AA244" s="94">
        <f t="shared" ca="1" si="254"/>
        <v>0</v>
      </c>
      <c r="AB244" s="94">
        <f t="shared" ref="AB244:AE244" ca="1" si="255">IF(LataProjekcji&lt;=Koniec,AB186,0)</f>
        <v>0</v>
      </c>
      <c r="AC244" s="94">
        <f t="shared" ca="1" si="255"/>
        <v>0</v>
      </c>
      <c r="AD244" s="94">
        <f t="shared" ca="1" si="255"/>
        <v>0</v>
      </c>
      <c r="AE244" s="94">
        <f t="shared" ca="1" si="255"/>
        <v>0</v>
      </c>
    </row>
    <row r="245" spans="2:31">
      <c r="B245" s="37" t="s">
        <v>567</v>
      </c>
      <c r="C245" s="52"/>
      <c r="D245" s="52"/>
      <c r="E245" s="52"/>
      <c r="F245" s="52"/>
      <c r="G245" s="33"/>
      <c r="H245" s="33"/>
      <c r="I245" s="33"/>
      <c r="J245" s="52"/>
      <c r="K245" s="33">
        <f t="shared" ref="K245:W245" si="256">IF(LataProjekcji&lt;=Koniec,K165,0)</f>
        <v>0</v>
      </c>
      <c r="L245" s="33">
        <f t="shared" ca="1" si="256"/>
        <v>0</v>
      </c>
      <c r="M245" s="33">
        <f t="shared" ca="1" si="256"/>
        <v>0</v>
      </c>
      <c r="N245" s="33">
        <f t="shared" ca="1" si="256"/>
        <v>0</v>
      </c>
      <c r="O245" s="33">
        <f t="shared" ca="1" si="256"/>
        <v>0</v>
      </c>
      <c r="P245" s="33">
        <f t="shared" ca="1" si="256"/>
        <v>0</v>
      </c>
      <c r="Q245" s="33">
        <f t="shared" ca="1" si="256"/>
        <v>0</v>
      </c>
      <c r="R245" s="33">
        <f t="shared" ca="1" si="256"/>
        <v>0</v>
      </c>
      <c r="S245" s="33">
        <f t="shared" ca="1" si="256"/>
        <v>0</v>
      </c>
      <c r="T245" s="33">
        <f t="shared" ca="1" si="256"/>
        <v>0</v>
      </c>
      <c r="U245" s="33">
        <f t="shared" ca="1" si="256"/>
        <v>0</v>
      </c>
      <c r="V245" s="33">
        <f t="shared" ca="1" si="256"/>
        <v>0</v>
      </c>
      <c r="W245" s="33">
        <f t="shared" ca="1" si="256"/>
        <v>0</v>
      </c>
      <c r="X245" s="33">
        <f t="shared" ref="X245" ca="1" si="257">IF(LataProjekcji&lt;=Koniec,X165,0)</f>
        <v>0</v>
      </c>
      <c r="Y245" s="33">
        <f t="shared" ref="Y245:AA245" ca="1" si="258">IF(LataProjekcji&lt;=Koniec,Y165,0)</f>
        <v>0</v>
      </c>
      <c r="Z245" s="33">
        <f t="shared" ca="1" si="258"/>
        <v>0</v>
      </c>
      <c r="AA245" s="33">
        <f t="shared" ca="1" si="258"/>
        <v>0</v>
      </c>
      <c r="AB245" s="33">
        <f t="shared" ref="AB245:AE245" ca="1" si="259">IF(LataProjekcji&lt;=Koniec,AB165,0)</f>
        <v>0</v>
      </c>
      <c r="AC245" s="33">
        <f t="shared" ca="1" si="259"/>
        <v>0</v>
      </c>
      <c r="AD245" s="33">
        <f t="shared" ca="1" si="259"/>
        <v>0</v>
      </c>
      <c r="AE245" s="33">
        <f t="shared" ca="1" si="259"/>
        <v>0</v>
      </c>
    </row>
    <row r="246" spans="2:31">
      <c r="B246" s="37" t="s">
        <v>568</v>
      </c>
      <c r="C246" s="52"/>
      <c r="D246" s="52"/>
      <c r="E246" s="52"/>
      <c r="F246" s="52"/>
      <c r="G246" s="33"/>
      <c r="H246" s="33"/>
      <c r="I246" s="33"/>
      <c r="J246" s="52"/>
      <c r="K246" s="33">
        <f t="shared" ref="K246:X246" si="260">IF(LataProjekcji&lt;=Koniec,J210-K210,0)</f>
        <v>0</v>
      </c>
      <c r="L246" s="33">
        <f t="shared" ca="1" si="260"/>
        <v>0</v>
      </c>
      <c r="M246" s="33">
        <f t="shared" ca="1" si="260"/>
        <v>0</v>
      </c>
      <c r="N246" s="33">
        <f t="shared" ca="1" si="260"/>
        <v>0</v>
      </c>
      <c r="O246" s="33">
        <f t="shared" ca="1" si="260"/>
        <v>0</v>
      </c>
      <c r="P246" s="33">
        <f t="shared" ca="1" si="260"/>
        <v>0</v>
      </c>
      <c r="Q246" s="33">
        <f t="shared" ca="1" si="260"/>
        <v>0</v>
      </c>
      <c r="R246" s="33">
        <f t="shared" ca="1" si="260"/>
        <v>0</v>
      </c>
      <c r="S246" s="33">
        <f t="shared" ca="1" si="260"/>
        <v>0</v>
      </c>
      <c r="T246" s="33">
        <f t="shared" ca="1" si="260"/>
        <v>0</v>
      </c>
      <c r="U246" s="33">
        <f t="shared" ca="1" si="260"/>
        <v>0</v>
      </c>
      <c r="V246" s="33">
        <f t="shared" ca="1" si="260"/>
        <v>0</v>
      </c>
      <c r="W246" s="33">
        <f t="shared" ca="1" si="260"/>
        <v>0</v>
      </c>
      <c r="X246" s="33">
        <f t="shared" ca="1" si="260"/>
        <v>0</v>
      </c>
      <c r="Y246" s="33">
        <f t="shared" ref="Y246:Y247" ca="1" si="261">IF(LataProjekcji&lt;=Koniec,X210-Y210,0)</f>
        <v>0</v>
      </c>
      <c r="Z246" s="33">
        <f t="shared" ref="Z246:Z247" ca="1" si="262">IF(LataProjekcji&lt;=Koniec,Y210-Z210,0)</f>
        <v>0</v>
      </c>
      <c r="AA246" s="33">
        <f t="shared" ref="AA246:AA247" ca="1" si="263">IF(LataProjekcji&lt;=Koniec,Z210-AA210,0)</f>
        <v>0</v>
      </c>
      <c r="AB246" s="33">
        <f t="shared" ref="AB246:AB247" ca="1" si="264">IF(LataProjekcji&lt;=Koniec,AA210-AB210,0)</f>
        <v>0</v>
      </c>
      <c r="AC246" s="33">
        <f t="shared" ref="AC246:AC247" si="265">IF(LataProjekcji&lt;=Koniec,AB210-AC210,0)</f>
        <v>0</v>
      </c>
      <c r="AD246" s="33">
        <f t="shared" ref="AD246:AD247" si="266">IF(LataProjekcji&lt;=Koniec,AC210-AD210,0)</f>
        <v>0</v>
      </c>
      <c r="AE246" s="33">
        <f t="shared" ref="AE246:AE247" si="267">IF(LataProjekcji&lt;=Koniec,AD210-AE210,0)</f>
        <v>0</v>
      </c>
    </row>
    <row r="247" spans="2:31">
      <c r="B247" s="37" t="s">
        <v>569</v>
      </c>
      <c r="C247" s="52"/>
      <c r="D247" s="52"/>
      <c r="E247" s="52"/>
      <c r="F247" s="52"/>
      <c r="G247" s="33"/>
      <c r="H247" s="33"/>
      <c r="I247" s="33"/>
      <c r="J247" s="52"/>
      <c r="K247" s="33">
        <f t="shared" ref="K247:X247" si="268">IF(LataProjekcji&lt;=Koniec,J211-K211,0)</f>
        <v>0</v>
      </c>
      <c r="L247" s="33">
        <f t="shared" si="268"/>
        <v>0</v>
      </c>
      <c r="M247" s="33">
        <f t="shared" si="268"/>
        <v>0</v>
      </c>
      <c r="N247" s="33">
        <f t="shared" si="268"/>
        <v>0</v>
      </c>
      <c r="O247" s="33">
        <f t="shared" si="268"/>
        <v>0</v>
      </c>
      <c r="P247" s="33">
        <f t="shared" si="268"/>
        <v>0</v>
      </c>
      <c r="Q247" s="33">
        <f t="shared" si="268"/>
        <v>0</v>
      </c>
      <c r="R247" s="33">
        <f t="shared" si="268"/>
        <v>0</v>
      </c>
      <c r="S247" s="33">
        <f t="shared" si="268"/>
        <v>0</v>
      </c>
      <c r="T247" s="33">
        <f t="shared" si="268"/>
        <v>0</v>
      </c>
      <c r="U247" s="33">
        <f t="shared" si="268"/>
        <v>0</v>
      </c>
      <c r="V247" s="33">
        <f t="shared" si="268"/>
        <v>0</v>
      </c>
      <c r="W247" s="33">
        <f t="shared" si="268"/>
        <v>0</v>
      </c>
      <c r="X247" s="33">
        <f t="shared" si="268"/>
        <v>0</v>
      </c>
      <c r="Y247" s="33">
        <f t="shared" si="261"/>
        <v>0</v>
      </c>
      <c r="Z247" s="33">
        <f t="shared" si="262"/>
        <v>0</v>
      </c>
      <c r="AA247" s="33">
        <f t="shared" si="263"/>
        <v>0</v>
      </c>
      <c r="AB247" s="33">
        <f t="shared" si="264"/>
        <v>0</v>
      </c>
      <c r="AC247" s="33">
        <f t="shared" si="265"/>
        <v>0</v>
      </c>
      <c r="AD247" s="33">
        <f t="shared" si="266"/>
        <v>0</v>
      </c>
      <c r="AE247" s="33">
        <f t="shared" si="267"/>
        <v>0</v>
      </c>
    </row>
    <row r="248" spans="2:31">
      <c r="B248" s="37" t="s">
        <v>570</v>
      </c>
      <c r="C248" s="52"/>
      <c r="D248" s="52"/>
      <c r="E248" s="52"/>
      <c r="F248" s="52"/>
      <c r="G248" s="33"/>
      <c r="H248" s="33"/>
      <c r="I248" s="33"/>
      <c r="J248" s="52"/>
      <c r="K248" s="33">
        <f t="shared" ref="K248:X248" si="269">IF(LataProjekcji&lt;=Koniec,(K231-J231)-(K233-J233)-(K234-J234),0)</f>
        <v>0</v>
      </c>
      <c r="L248" s="33">
        <f t="shared" ca="1" si="269"/>
        <v>0</v>
      </c>
      <c r="M248" s="33">
        <f t="shared" ca="1" si="269"/>
        <v>0</v>
      </c>
      <c r="N248" s="33">
        <f t="shared" ca="1" si="269"/>
        <v>0</v>
      </c>
      <c r="O248" s="33">
        <f t="shared" ca="1" si="269"/>
        <v>0</v>
      </c>
      <c r="P248" s="33">
        <f t="shared" ca="1" si="269"/>
        <v>0</v>
      </c>
      <c r="Q248" s="33">
        <f t="shared" ca="1" si="269"/>
        <v>0</v>
      </c>
      <c r="R248" s="33">
        <f t="shared" ca="1" si="269"/>
        <v>0</v>
      </c>
      <c r="S248" s="33">
        <f t="shared" ca="1" si="269"/>
        <v>0</v>
      </c>
      <c r="T248" s="33">
        <f t="shared" ca="1" si="269"/>
        <v>0</v>
      </c>
      <c r="U248" s="33">
        <f t="shared" ca="1" si="269"/>
        <v>0</v>
      </c>
      <c r="V248" s="33">
        <f t="shared" ca="1" si="269"/>
        <v>0</v>
      </c>
      <c r="W248" s="33">
        <f t="shared" ca="1" si="269"/>
        <v>0</v>
      </c>
      <c r="X248" s="33">
        <f t="shared" ca="1" si="269"/>
        <v>0</v>
      </c>
      <c r="Y248" s="33">
        <f t="shared" ref="Y248" ca="1" si="270">IF(LataProjekcji&lt;=Koniec,(Y231-X231)-(Y233-X233)-(Y234-X234),0)</f>
        <v>0</v>
      </c>
      <c r="Z248" s="33">
        <f t="shared" ref="Z248" ca="1" si="271">IF(LataProjekcji&lt;=Koniec,(Z231-Y231)-(Z233-Y233)-(Z234-Y234),0)</f>
        <v>0</v>
      </c>
      <c r="AA248" s="33">
        <f t="shared" ref="AA248" ca="1" si="272">IF(LataProjekcji&lt;=Koniec,(AA231-Z231)-(AA233-Z233)-(AA234-Z234),0)</f>
        <v>0</v>
      </c>
      <c r="AB248" s="33">
        <f t="shared" ref="AB248" ca="1" si="273">IF(LataProjekcji&lt;=Koniec,(AB231-AA231)-(AB233-AA233)-(AB234-AA234),0)</f>
        <v>0</v>
      </c>
      <c r="AC248" s="33">
        <f t="shared" ref="AC248" si="274">IF(LataProjekcji&lt;=Koniec,(AC231-AB231)-(AC233-AB233)-(AC234-AB234),0)</f>
        <v>0</v>
      </c>
      <c r="AD248" s="33">
        <f t="shared" ref="AD248" si="275">IF(LataProjekcji&lt;=Koniec,(AD231-AC231)-(AD233-AC233)-(AD234-AC234),0)</f>
        <v>0</v>
      </c>
      <c r="AE248" s="33">
        <f t="shared" ref="AE248" si="276">IF(LataProjekcji&lt;=Koniec,(AE231-AD231)-(AE233-AD233)-(AE234-AD234),0)</f>
        <v>0</v>
      </c>
    </row>
    <row r="249" spans="2:31">
      <c r="B249" s="37" t="s">
        <v>571</v>
      </c>
      <c r="C249" s="52"/>
      <c r="D249" s="52"/>
      <c r="E249" s="52"/>
      <c r="F249" s="52"/>
      <c r="G249" s="33"/>
      <c r="H249" s="33"/>
      <c r="I249" s="33"/>
      <c r="J249" s="52"/>
      <c r="K249" s="33">
        <f>IF(LataProjekcji&lt;=Koniec,(K235-I235)-K261,0)</f>
        <v>0</v>
      </c>
      <c r="L249" s="33">
        <f t="shared" ref="L249:X249" ca="1" si="277">IF(LataProjekcji&lt;=Koniec,(L235-K235)-L261,0)</f>
        <v>0</v>
      </c>
      <c r="M249" s="33">
        <f t="shared" ca="1" si="277"/>
        <v>0</v>
      </c>
      <c r="N249" s="33">
        <f t="shared" ca="1" si="277"/>
        <v>0</v>
      </c>
      <c r="O249" s="33">
        <f t="shared" ca="1" si="277"/>
        <v>0</v>
      </c>
      <c r="P249" s="33">
        <f t="shared" ca="1" si="277"/>
        <v>0</v>
      </c>
      <c r="Q249" s="33">
        <f t="shared" ca="1" si="277"/>
        <v>0</v>
      </c>
      <c r="R249" s="33">
        <f t="shared" ca="1" si="277"/>
        <v>0</v>
      </c>
      <c r="S249" s="33">
        <f t="shared" ca="1" si="277"/>
        <v>0</v>
      </c>
      <c r="T249" s="33">
        <f t="shared" ca="1" si="277"/>
        <v>0</v>
      </c>
      <c r="U249" s="33">
        <f t="shared" ca="1" si="277"/>
        <v>0</v>
      </c>
      <c r="V249" s="33">
        <f t="shared" ca="1" si="277"/>
        <v>0</v>
      </c>
      <c r="W249" s="33">
        <f t="shared" ca="1" si="277"/>
        <v>0</v>
      </c>
      <c r="X249" s="33">
        <f t="shared" ca="1" si="277"/>
        <v>0</v>
      </c>
      <c r="Y249" s="33">
        <f t="shared" ref="Y249" ca="1" si="278">IF(LataProjekcji&lt;=Koniec,(Y235-X235)-Y261,0)</f>
        <v>0</v>
      </c>
      <c r="Z249" s="33">
        <f t="shared" ref="Z249" ca="1" si="279">IF(LataProjekcji&lt;=Koniec,(Z235-Y235)-Z261,0)</f>
        <v>0</v>
      </c>
      <c r="AA249" s="33">
        <f t="shared" ref="AA249" ca="1" si="280">IF(LataProjekcji&lt;=Koniec,(AA235-Z235)-AA261,0)</f>
        <v>0</v>
      </c>
      <c r="AB249" s="33">
        <f t="shared" ref="AB249" ca="1" si="281">IF(LataProjekcji&lt;=Koniec,(AB235-AA235)-AB261,0)</f>
        <v>0</v>
      </c>
      <c r="AC249" s="33">
        <f t="shared" ref="AC249" ca="1" si="282">IF(LataProjekcji&lt;=Koniec,(AC235-AB235)-AC261,0)</f>
        <v>0</v>
      </c>
      <c r="AD249" s="33">
        <f t="shared" ref="AD249" ca="1" si="283">IF(LataProjekcji&lt;=Koniec,(AD235-AC235)-AD261,0)</f>
        <v>0</v>
      </c>
      <c r="AE249" s="33">
        <f t="shared" ref="AE249" ca="1" si="284">IF(LataProjekcji&lt;=Koniec,(AE235-AD235)-AE261,0)</f>
        <v>0</v>
      </c>
    </row>
    <row r="250" spans="2:31">
      <c r="B250" s="37" t="s">
        <v>572</v>
      </c>
      <c r="C250" s="52"/>
      <c r="D250" s="52"/>
      <c r="E250" s="52"/>
      <c r="F250" s="52"/>
      <c r="G250" s="33"/>
      <c r="H250" s="33"/>
      <c r="I250" s="33"/>
      <c r="J250" s="52"/>
      <c r="K250" s="33">
        <f ca="1">-ROUND('Środki trwałe'!K3489,0)</f>
        <v>0</v>
      </c>
      <c r="L250" s="33">
        <f ca="1">-ROUND('Środki trwałe'!L3489,0)</f>
        <v>0</v>
      </c>
      <c r="M250" s="33">
        <f ca="1">-ROUND('Środki trwałe'!M3489,0)</f>
        <v>0</v>
      </c>
      <c r="N250" s="33">
        <f ca="1">-ROUND('Środki trwałe'!N3489,0)</f>
        <v>0</v>
      </c>
      <c r="O250" s="33">
        <f ca="1">-ROUND('Środki trwałe'!O3489,0)</f>
        <v>0</v>
      </c>
      <c r="P250" s="33">
        <f ca="1">-ROUND('Środki trwałe'!P3489,0)</f>
        <v>0</v>
      </c>
      <c r="Q250" s="33">
        <f ca="1">-ROUND('Środki trwałe'!Q3489,0)</f>
        <v>0</v>
      </c>
      <c r="R250" s="33">
        <f ca="1">-ROUND('Środki trwałe'!R3489,0)</f>
        <v>0</v>
      </c>
      <c r="S250" s="33">
        <f ca="1">-ROUND('Środki trwałe'!S3489,0)</f>
        <v>0</v>
      </c>
      <c r="T250" s="33">
        <f ca="1">-ROUND('Środki trwałe'!T3489,0)</f>
        <v>0</v>
      </c>
      <c r="U250" s="33">
        <f ca="1">-ROUND('Środki trwałe'!U3489,0)</f>
        <v>0</v>
      </c>
      <c r="V250" s="33">
        <f ca="1">-ROUND('Środki trwałe'!V3489,0)</f>
        <v>0</v>
      </c>
      <c r="W250" s="33">
        <f ca="1">-ROUND('Środki trwałe'!W3489,0)</f>
        <v>0</v>
      </c>
      <c r="X250" s="33">
        <f ca="1">-ROUND('Środki trwałe'!X3489,0)</f>
        <v>0</v>
      </c>
      <c r="Y250" s="33">
        <f ca="1">-ROUND('Środki trwałe'!Y3489,0)</f>
        <v>0</v>
      </c>
      <c r="Z250" s="33">
        <f ca="1">-ROUND('Środki trwałe'!Z3489,0)</f>
        <v>0</v>
      </c>
      <c r="AA250" s="33">
        <f ca="1">-ROUND('Środki trwałe'!AA3489,0)</f>
        <v>0</v>
      </c>
      <c r="AB250" s="33">
        <f ca="1">-ROUND('Środki trwałe'!AB3489,0)</f>
        <v>0</v>
      </c>
      <c r="AC250" s="33">
        <f ca="1">-ROUND('Środki trwałe'!AC3489,0)</f>
        <v>0</v>
      </c>
      <c r="AD250" s="33">
        <f ca="1">-ROUND('Środki trwałe'!AD3489,0)</f>
        <v>0</v>
      </c>
      <c r="AE250" s="33">
        <f ca="1">-ROUND('Środki trwałe'!AE3489,0)</f>
        <v>0</v>
      </c>
    </row>
    <row r="251" spans="2:31">
      <c r="G251" s="5"/>
      <c r="H251" s="5"/>
      <c r="I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spans="2:31">
      <c r="B252" s="95" t="s">
        <v>573</v>
      </c>
      <c r="C252" s="96"/>
      <c r="D252" s="96"/>
      <c r="E252" s="96"/>
      <c r="F252" s="96"/>
      <c r="G252" s="99"/>
      <c r="H252" s="99"/>
      <c r="I252" s="99"/>
      <c r="J252" s="96"/>
      <c r="K252" s="97">
        <f ca="1">ROUND(SUM(K253:K254),0)</f>
        <v>0</v>
      </c>
      <c r="L252" s="97">
        <f t="shared" ref="L252:W252" ca="1" si="285">ROUND(SUM(L253:L254),0)</f>
        <v>0</v>
      </c>
      <c r="M252" s="97">
        <f t="shared" ca="1" si="285"/>
        <v>0</v>
      </c>
      <c r="N252" s="97">
        <f t="shared" ca="1" si="285"/>
        <v>0</v>
      </c>
      <c r="O252" s="97">
        <f t="shared" ca="1" si="285"/>
        <v>0</v>
      </c>
      <c r="P252" s="97">
        <f t="shared" ca="1" si="285"/>
        <v>0</v>
      </c>
      <c r="Q252" s="97">
        <f t="shared" ca="1" si="285"/>
        <v>0</v>
      </c>
      <c r="R252" s="97">
        <f t="shared" ca="1" si="285"/>
        <v>0</v>
      </c>
      <c r="S252" s="97">
        <f t="shared" ca="1" si="285"/>
        <v>0</v>
      </c>
      <c r="T252" s="97">
        <f t="shared" ca="1" si="285"/>
        <v>0</v>
      </c>
      <c r="U252" s="97">
        <f t="shared" ca="1" si="285"/>
        <v>0</v>
      </c>
      <c r="V252" s="97">
        <f t="shared" ca="1" si="285"/>
        <v>0</v>
      </c>
      <c r="W252" s="97">
        <f t="shared" ca="1" si="285"/>
        <v>0</v>
      </c>
      <c r="X252" s="97">
        <f t="shared" ref="X252" ca="1" si="286">ROUND(SUM(X253:X254),0)</f>
        <v>0</v>
      </c>
      <c r="Y252" s="97">
        <f t="shared" ref="Y252:AA252" ca="1" si="287">ROUND(SUM(Y253:Y254),0)</f>
        <v>0</v>
      </c>
      <c r="Z252" s="97">
        <f t="shared" ca="1" si="287"/>
        <v>0</v>
      </c>
      <c r="AA252" s="97">
        <f t="shared" ca="1" si="287"/>
        <v>0</v>
      </c>
      <c r="AB252" s="97">
        <f t="shared" ref="AB252:AE252" ca="1" si="288">ROUND(SUM(AB253:AB254),0)</f>
        <v>0</v>
      </c>
      <c r="AC252" s="97">
        <f t="shared" ca="1" si="288"/>
        <v>0</v>
      </c>
      <c r="AD252" s="97">
        <f t="shared" ca="1" si="288"/>
        <v>0</v>
      </c>
      <c r="AE252" s="97">
        <f t="shared" ca="1" si="288"/>
        <v>0</v>
      </c>
    </row>
    <row r="253" spans="2:31">
      <c r="B253" s="93" t="s">
        <v>574</v>
      </c>
      <c r="C253" s="19"/>
      <c r="D253" s="19"/>
      <c r="E253" s="19"/>
      <c r="F253" s="19"/>
      <c r="G253" s="94"/>
      <c r="H253" s="94"/>
      <c r="I253" s="94"/>
      <c r="J253" s="19"/>
      <c r="K253" s="175">
        <f ca="1">-'Środki trwałe'!K863</f>
        <v>0</v>
      </c>
      <c r="L253" s="175">
        <f ca="1">-'Środki trwałe'!L863</f>
        <v>0</v>
      </c>
      <c r="M253" s="175">
        <f ca="1">-'Środki trwałe'!M863</f>
        <v>0</v>
      </c>
      <c r="N253" s="175">
        <f ca="1">-'Środki trwałe'!N863</f>
        <v>0</v>
      </c>
      <c r="O253" s="175">
        <f ca="1">-'Środki trwałe'!O863</f>
        <v>0</v>
      </c>
      <c r="P253" s="175">
        <f ca="1">-'Środki trwałe'!P863</f>
        <v>0</v>
      </c>
      <c r="Q253" s="175">
        <f ca="1">-'Środki trwałe'!Q863</f>
        <v>0</v>
      </c>
      <c r="R253" s="175">
        <f ca="1">-'Środki trwałe'!R863</f>
        <v>0</v>
      </c>
      <c r="S253" s="175">
        <f ca="1">-'Środki trwałe'!S863</f>
        <v>0</v>
      </c>
      <c r="T253" s="175">
        <f ca="1">-'Środki trwałe'!T863</f>
        <v>0</v>
      </c>
      <c r="U253" s="175">
        <f ca="1">-'Środki trwałe'!U863</f>
        <v>0</v>
      </c>
      <c r="V253" s="175">
        <f ca="1">-'Środki trwałe'!V863</f>
        <v>0</v>
      </c>
      <c r="W253" s="175">
        <f ca="1">-'Środki trwałe'!W863</f>
        <v>0</v>
      </c>
      <c r="X253" s="175">
        <f ca="1">-'Środki trwałe'!X863</f>
        <v>0</v>
      </c>
      <c r="Y253" s="175">
        <f ca="1">-'Środki trwałe'!Y863</f>
        <v>0</v>
      </c>
      <c r="Z253" s="175">
        <f ca="1">-'Środki trwałe'!Z863</f>
        <v>0</v>
      </c>
      <c r="AA253" s="175">
        <f ca="1">-'Środki trwałe'!AA863</f>
        <v>0</v>
      </c>
      <c r="AB253" s="175">
        <f ca="1">-'Środki trwałe'!AB863</f>
        <v>0</v>
      </c>
      <c r="AC253" s="175">
        <f ca="1">-'Środki trwałe'!AC863</f>
        <v>0</v>
      </c>
      <c r="AD253" s="175">
        <f ca="1">-'Środki trwałe'!AD863</f>
        <v>0</v>
      </c>
      <c r="AE253" s="175">
        <f ca="1">-'Środki trwałe'!AE863</f>
        <v>0</v>
      </c>
    </row>
    <row r="254" spans="2:31">
      <c r="B254" s="37" t="s">
        <v>575</v>
      </c>
      <c r="C254" s="52"/>
      <c r="D254" s="52"/>
      <c r="E254" s="52"/>
      <c r="F254" s="52"/>
      <c r="G254" s="33"/>
      <c r="H254" s="33"/>
      <c r="I254" s="33"/>
      <c r="J254" s="52"/>
      <c r="K254" s="33">
        <f ca="1">-ROUND(K250,0)</f>
        <v>0</v>
      </c>
      <c r="L254" s="33">
        <f t="shared" ref="L254:AE254" ca="1" si="289">-ROUND(L250,0)</f>
        <v>0</v>
      </c>
      <c r="M254" s="33">
        <f t="shared" ca="1" si="289"/>
        <v>0</v>
      </c>
      <c r="N254" s="33">
        <f t="shared" ca="1" si="289"/>
        <v>0</v>
      </c>
      <c r="O254" s="33">
        <f t="shared" ca="1" si="289"/>
        <v>0</v>
      </c>
      <c r="P254" s="33">
        <f t="shared" ca="1" si="289"/>
        <v>0</v>
      </c>
      <c r="Q254" s="33">
        <f t="shared" ca="1" si="289"/>
        <v>0</v>
      </c>
      <c r="R254" s="33">
        <f t="shared" ca="1" si="289"/>
        <v>0</v>
      </c>
      <c r="S254" s="33">
        <f t="shared" ca="1" si="289"/>
        <v>0</v>
      </c>
      <c r="T254" s="33">
        <f t="shared" ca="1" si="289"/>
        <v>0</v>
      </c>
      <c r="U254" s="33">
        <f t="shared" ca="1" si="289"/>
        <v>0</v>
      </c>
      <c r="V254" s="33">
        <f t="shared" ca="1" si="289"/>
        <v>0</v>
      </c>
      <c r="W254" s="33">
        <f t="shared" ca="1" si="289"/>
        <v>0</v>
      </c>
      <c r="X254" s="33">
        <f t="shared" ca="1" si="289"/>
        <v>0</v>
      </c>
      <c r="Y254" s="33">
        <f t="shared" ca="1" si="289"/>
        <v>0</v>
      </c>
      <c r="Z254" s="33">
        <f t="shared" ca="1" si="289"/>
        <v>0</v>
      </c>
      <c r="AA254" s="33">
        <f t="shared" ca="1" si="289"/>
        <v>0</v>
      </c>
      <c r="AB254" s="33">
        <f t="shared" ca="1" si="289"/>
        <v>0</v>
      </c>
      <c r="AC254" s="33">
        <f t="shared" ca="1" si="289"/>
        <v>0</v>
      </c>
      <c r="AD254" s="33">
        <f t="shared" ca="1" si="289"/>
        <v>0</v>
      </c>
      <c r="AE254" s="33">
        <f t="shared" ca="1" si="289"/>
        <v>0</v>
      </c>
    </row>
    <row r="255" spans="2:31">
      <c r="G255" s="5"/>
      <c r="H255" s="5"/>
      <c r="I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spans="2:31">
      <c r="B256" s="95" t="s">
        <v>576</v>
      </c>
      <c r="C256" s="96"/>
      <c r="D256" s="96"/>
      <c r="E256" s="96"/>
      <c r="F256" s="96"/>
      <c r="G256" s="99"/>
      <c r="H256" s="99"/>
      <c r="I256" s="99"/>
      <c r="J256" s="96"/>
      <c r="K256" s="97">
        <f>SUM(K257:K263)</f>
        <v>0</v>
      </c>
      <c r="L256" s="97">
        <f t="shared" ref="L256:W256" ca="1" si="290">SUM(L257:L263)</f>
        <v>0</v>
      </c>
      <c r="M256" s="97">
        <f t="shared" ca="1" si="290"/>
        <v>0</v>
      </c>
      <c r="N256" s="97">
        <f t="shared" ca="1" si="290"/>
        <v>0</v>
      </c>
      <c r="O256" s="97">
        <f t="shared" ca="1" si="290"/>
        <v>0</v>
      </c>
      <c r="P256" s="97">
        <f t="shared" ca="1" si="290"/>
        <v>0</v>
      </c>
      <c r="Q256" s="97">
        <f t="shared" ca="1" si="290"/>
        <v>0</v>
      </c>
      <c r="R256" s="97">
        <f t="shared" ca="1" si="290"/>
        <v>0</v>
      </c>
      <c r="S256" s="97">
        <f t="shared" ca="1" si="290"/>
        <v>0</v>
      </c>
      <c r="T256" s="97">
        <f t="shared" ca="1" si="290"/>
        <v>0</v>
      </c>
      <c r="U256" s="97">
        <f t="shared" ca="1" si="290"/>
        <v>0</v>
      </c>
      <c r="V256" s="97">
        <f t="shared" ca="1" si="290"/>
        <v>0</v>
      </c>
      <c r="W256" s="97">
        <f t="shared" ca="1" si="290"/>
        <v>0</v>
      </c>
      <c r="X256" s="97">
        <f t="shared" ref="X256" ca="1" si="291">SUM(X257:X263)</f>
        <v>0</v>
      </c>
      <c r="Y256" s="97">
        <f t="shared" ref="Y256:AA256" ca="1" si="292">SUM(Y257:Y263)</f>
        <v>0</v>
      </c>
      <c r="Z256" s="97">
        <f t="shared" ca="1" si="292"/>
        <v>0</v>
      </c>
      <c r="AA256" s="97">
        <f t="shared" ca="1" si="292"/>
        <v>0</v>
      </c>
      <c r="AB256" s="97">
        <f t="shared" ref="AB256:AE256" ca="1" si="293">SUM(AB257:AB263)</f>
        <v>0</v>
      </c>
      <c r="AC256" s="97">
        <f t="shared" ca="1" si="293"/>
        <v>0</v>
      </c>
      <c r="AD256" s="97">
        <f t="shared" ca="1" si="293"/>
        <v>0</v>
      </c>
      <c r="AE256" s="97">
        <f t="shared" ca="1" si="293"/>
        <v>0</v>
      </c>
    </row>
    <row r="257" spans="2:31">
      <c r="B257" s="93" t="s">
        <v>577</v>
      </c>
      <c r="C257" s="19"/>
      <c r="D257" s="19"/>
      <c r="E257" s="19"/>
      <c r="F257" s="19"/>
      <c r="G257" s="94"/>
      <c r="H257" s="94"/>
      <c r="I257" s="94"/>
      <c r="J257" s="19"/>
      <c r="K257" s="94">
        <f>IF(LataProjekcji&lt;=Koniec,(K233-I233),0)</f>
        <v>0</v>
      </c>
      <c r="L257" s="94">
        <f t="shared" ref="L257:X257" si="294">IF(LataProjekcji&lt;=Koniec,(L233-K233),0)</f>
        <v>0</v>
      </c>
      <c r="M257" s="94">
        <f t="shared" si="294"/>
        <v>0</v>
      </c>
      <c r="N257" s="94">
        <f t="shared" si="294"/>
        <v>0</v>
      </c>
      <c r="O257" s="94">
        <f t="shared" si="294"/>
        <v>0</v>
      </c>
      <c r="P257" s="94">
        <f t="shared" si="294"/>
        <v>0</v>
      </c>
      <c r="Q257" s="94">
        <f t="shared" si="294"/>
        <v>0</v>
      </c>
      <c r="R257" s="94">
        <f t="shared" si="294"/>
        <v>0</v>
      </c>
      <c r="S257" s="94">
        <f t="shared" si="294"/>
        <v>0</v>
      </c>
      <c r="T257" s="94">
        <f t="shared" si="294"/>
        <v>0</v>
      </c>
      <c r="U257" s="94">
        <f t="shared" si="294"/>
        <v>0</v>
      </c>
      <c r="V257" s="94">
        <f t="shared" si="294"/>
        <v>0</v>
      </c>
      <c r="W257" s="94">
        <f t="shared" si="294"/>
        <v>0</v>
      </c>
      <c r="X257" s="94">
        <f t="shared" si="294"/>
        <v>0</v>
      </c>
      <c r="Y257" s="94">
        <f t="shared" ref="Y257" si="295">IF(LataProjekcji&lt;=Koniec,(Y233-X233),0)</f>
        <v>0</v>
      </c>
      <c r="Z257" s="94">
        <f t="shared" ref="Z257" si="296">IF(LataProjekcji&lt;=Koniec,(Z233-Y233),0)</f>
        <v>0</v>
      </c>
      <c r="AA257" s="94">
        <f t="shared" ref="AA257" si="297">IF(LataProjekcji&lt;=Koniec,(AA233-Z233),0)</f>
        <v>0</v>
      </c>
      <c r="AB257" s="94">
        <f t="shared" ref="AB257" si="298">IF(LataProjekcji&lt;=Koniec,(AB233-AA233),0)</f>
        <v>0</v>
      </c>
      <c r="AC257" s="94">
        <f t="shared" ref="AC257" si="299">IF(LataProjekcji&lt;=Koniec,(AC233-AB233),0)</f>
        <v>0</v>
      </c>
      <c r="AD257" s="94">
        <f t="shared" ref="AD257" si="300">IF(LataProjekcji&lt;=Koniec,(AD233-AC233),0)</f>
        <v>0</v>
      </c>
      <c r="AE257" s="94">
        <f t="shared" ref="AE257" si="301">IF(LataProjekcji&lt;=Koniec,(AE233-AD233),0)</f>
        <v>0</v>
      </c>
    </row>
    <row r="258" spans="2:31">
      <c r="B258" s="37" t="s">
        <v>578</v>
      </c>
      <c r="C258" s="52"/>
      <c r="D258" s="52"/>
      <c r="E258" s="52"/>
      <c r="F258" s="52"/>
      <c r="G258" s="33"/>
      <c r="H258" s="33"/>
      <c r="I258" s="33"/>
      <c r="J258" s="52"/>
      <c r="K258" s="94">
        <f>IF(LataProjekcji&lt;=Koniec,K229-I229,0)</f>
        <v>0</v>
      </c>
      <c r="L258" s="94">
        <f t="shared" ref="L258:X258" si="302">IF(LataProjekcji&lt;=Koniec,L229-K229,0)</f>
        <v>0</v>
      </c>
      <c r="M258" s="94">
        <f t="shared" si="302"/>
        <v>0</v>
      </c>
      <c r="N258" s="94">
        <f t="shared" si="302"/>
        <v>0</v>
      </c>
      <c r="O258" s="94">
        <f t="shared" si="302"/>
        <v>0</v>
      </c>
      <c r="P258" s="94">
        <f t="shared" si="302"/>
        <v>0</v>
      </c>
      <c r="Q258" s="94">
        <f t="shared" si="302"/>
        <v>0</v>
      </c>
      <c r="R258" s="94">
        <f t="shared" si="302"/>
        <v>0</v>
      </c>
      <c r="S258" s="94">
        <f t="shared" si="302"/>
        <v>0</v>
      </c>
      <c r="T258" s="94">
        <f t="shared" si="302"/>
        <v>0</v>
      </c>
      <c r="U258" s="94">
        <f t="shared" si="302"/>
        <v>0</v>
      </c>
      <c r="V258" s="94">
        <f t="shared" si="302"/>
        <v>0</v>
      </c>
      <c r="W258" s="94">
        <f t="shared" si="302"/>
        <v>0</v>
      </c>
      <c r="X258" s="94">
        <f t="shared" si="302"/>
        <v>0</v>
      </c>
      <c r="Y258" s="94">
        <f t="shared" ref="Y258" si="303">IF(LataProjekcji&lt;=Koniec,Y229-X229,0)</f>
        <v>0</v>
      </c>
      <c r="Z258" s="94">
        <f t="shared" ref="Z258" si="304">IF(LataProjekcji&lt;=Koniec,Z229-Y229,0)</f>
        <v>0</v>
      </c>
      <c r="AA258" s="94">
        <f t="shared" ref="AA258" si="305">IF(LataProjekcji&lt;=Koniec,AA229-Z229,0)</f>
        <v>0</v>
      </c>
      <c r="AB258" s="94">
        <f t="shared" ref="AB258" si="306">IF(LataProjekcji&lt;=Koniec,AB229-AA229,0)</f>
        <v>0</v>
      </c>
      <c r="AC258" s="94">
        <f t="shared" ref="AC258" si="307">IF(LataProjekcji&lt;=Koniec,AC229-AB229,0)</f>
        <v>0</v>
      </c>
      <c r="AD258" s="94">
        <f t="shared" ref="AD258" si="308">IF(LataProjekcji&lt;=Koniec,AD229-AC229,0)</f>
        <v>0</v>
      </c>
      <c r="AE258" s="94">
        <f t="shared" ref="AE258" si="309">IF(LataProjekcji&lt;=Koniec,AE229-AD229,0)</f>
        <v>0</v>
      </c>
    </row>
    <row r="259" spans="2:31">
      <c r="B259" s="37" t="s">
        <v>579</v>
      </c>
      <c r="C259" s="52"/>
      <c r="D259" s="52"/>
      <c r="E259" s="52"/>
      <c r="F259" s="52"/>
      <c r="G259" s="33"/>
      <c r="H259" s="33"/>
      <c r="I259" s="33"/>
      <c r="J259" s="52"/>
      <c r="K259" s="33">
        <f>IF(LataProjekcji&lt;=Koniec,-Finansowanie!K86,0)</f>
        <v>0</v>
      </c>
      <c r="L259" s="33">
        <f>IF(LataProjekcji&lt;=Koniec,-Finansowanie!L86,0)</f>
        <v>0</v>
      </c>
      <c r="M259" s="33">
        <f>IF(LataProjekcji&lt;=Koniec,-Finansowanie!M86,0)</f>
        <v>0</v>
      </c>
      <c r="N259" s="33">
        <f>IF(LataProjekcji&lt;=Koniec,-Finansowanie!N86,0)</f>
        <v>0</v>
      </c>
      <c r="O259" s="33">
        <f>IF(LataProjekcji&lt;=Koniec,-Finansowanie!O86,0)</f>
        <v>0</v>
      </c>
      <c r="P259" s="33">
        <f>IF(LataProjekcji&lt;=Koniec,-Finansowanie!P86,0)</f>
        <v>0</v>
      </c>
      <c r="Q259" s="33">
        <f>IF(LataProjekcji&lt;=Koniec,-Finansowanie!Q86,0)</f>
        <v>0</v>
      </c>
      <c r="R259" s="33">
        <f>IF(LataProjekcji&lt;=Koniec,-Finansowanie!R86,0)</f>
        <v>0</v>
      </c>
      <c r="S259" s="33">
        <f>IF(LataProjekcji&lt;=Koniec,-Finansowanie!S86,0)</f>
        <v>0</v>
      </c>
      <c r="T259" s="33">
        <f>IF(LataProjekcji&lt;=Koniec,-Finansowanie!T86,0)</f>
        <v>0</v>
      </c>
      <c r="U259" s="33">
        <f>IF(LataProjekcji&lt;=Koniec,-Finansowanie!U86,0)</f>
        <v>0</v>
      </c>
      <c r="V259" s="33">
        <f>IF(LataProjekcji&lt;=Koniec,-Finansowanie!V86,0)</f>
        <v>0</v>
      </c>
      <c r="W259" s="33">
        <f>IF(LataProjekcji&lt;=Koniec,-Finansowanie!W86,0)</f>
        <v>0</v>
      </c>
      <c r="X259" s="33">
        <f>IF(LataProjekcji&lt;=Koniec,-Finansowanie!X86,0)</f>
        <v>0</v>
      </c>
      <c r="Y259" s="33">
        <f>IF(LataProjekcji&lt;=Koniec,-Finansowanie!Y86,0)</f>
        <v>0</v>
      </c>
      <c r="Z259" s="33">
        <f>IF(LataProjekcji&lt;=Koniec,-Finansowanie!Z86,0)</f>
        <v>0</v>
      </c>
      <c r="AA259" s="33">
        <f>IF(LataProjekcji&lt;=Koniec,-Finansowanie!AA86,0)</f>
        <v>0</v>
      </c>
      <c r="AB259" s="33">
        <f>IF(LataProjekcji&lt;=Koniec,-Finansowanie!AB86,0)</f>
        <v>0</v>
      </c>
      <c r="AC259" s="33">
        <f>IF(LataProjekcji&lt;=Koniec,-Finansowanie!AC86,0)</f>
        <v>0</v>
      </c>
      <c r="AD259" s="33">
        <f>IF(LataProjekcji&lt;=Koniec,-Finansowanie!AD86,0)</f>
        <v>0</v>
      </c>
      <c r="AE259" s="33">
        <f>IF(LataProjekcji&lt;=Koniec,-Finansowanie!AE86,0)</f>
        <v>0</v>
      </c>
    </row>
    <row r="260" spans="2:31">
      <c r="B260" s="37" t="s">
        <v>580</v>
      </c>
      <c r="C260" s="52"/>
      <c r="D260" s="52"/>
      <c r="E260" s="52"/>
      <c r="F260" s="52"/>
      <c r="G260" s="33"/>
      <c r="H260" s="33"/>
      <c r="I260" s="33"/>
      <c r="J260" s="52"/>
      <c r="K260" s="33">
        <f>IF(LataProjekcji&lt;=Koniec,Finansowanie!K74,0)</f>
        <v>0</v>
      </c>
      <c r="L260" s="33">
        <f>IF(LataProjekcji&lt;=Koniec,Finansowanie!L74,0)</f>
        <v>0</v>
      </c>
      <c r="M260" s="33">
        <f>IF(LataProjekcji&lt;=Koniec,Finansowanie!M74,0)</f>
        <v>0</v>
      </c>
      <c r="N260" s="33">
        <f>IF(LataProjekcji&lt;=Koniec,Finansowanie!N74,0)</f>
        <v>0</v>
      </c>
      <c r="O260" s="33">
        <f>IF(LataProjekcji&lt;=Koniec,Finansowanie!O74,0)</f>
        <v>0</v>
      </c>
      <c r="P260" s="33">
        <f>IF(LataProjekcji&lt;=Koniec,Finansowanie!P74,0)</f>
        <v>0</v>
      </c>
      <c r="Q260" s="33">
        <f>IF(LataProjekcji&lt;=Koniec,Finansowanie!Q74,0)</f>
        <v>0</v>
      </c>
      <c r="R260" s="33">
        <f>IF(LataProjekcji&lt;=Koniec,Finansowanie!R74,0)</f>
        <v>0</v>
      </c>
      <c r="S260" s="33">
        <f>IF(LataProjekcji&lt;=Koniec,Finansowanie!S74,0)</f>
        <v>0</v>
      </c>
      <c r="T260" s="33">
        <f>IF(LataProjekcji&lt;=Koniec,Finansowanie!T74,0)</f>
        <v>0</v>
      </c>
      <c r="U260" s="33">
        <f>IF(LataProjekcji&lt;=Koniec,Finansowanie!U74,0)</f>
        <v>0</v>
      </c>
      <c r="V260" s="33">
        <f>IF(LataProjekcji&lt;=Koniec,Finansowanie!V74,0)</f>
        <v>0</v>
      </c>
      <c r="W260" s="33">
        <f>IF(LataProjekcji&lt;=Koniec,Finansowanie!W74,0)</f>
        <v>0</v>
      </c>
      <c r="X260" s="33">
        <f>IF(LataProjekcji&lt;=Koniec,Finansowanie!X74,0)</f>
        <v>0</v>
      </c>
      <c r="Y260" s="33">
        <f>IF(LataProjekcji&lt;=Koniec,Finansowanie!Y74,0)</f>
        <v>0</v>
      </c>
      <c r="Z260" s="33">
        <f>IF(LataProjekcji&lt;=Koniec,Finansowanie!Z74,0)</f>
        <v>0</v>
      </c>
      <c r="AA260" s="33">
        <f>IF(LataProjekcji&lt;=Koniec,Finansowanie!AA74,0)</f>
        <v>0</v>
      </c>
      <c r="AB260" s="33">
        <f>IF(LataProjekcji&lt;=Koniec,Finansowanie!AB74,0)</f>
        <v>0</v>
      </c>
      <c r="AC260" s="33">
        <f>IF(LataProjekcji&lt;=Koniec,Finansowanie!AC74,0)</f>
        <v>0</v>
      </c>
      <c r="AD260" s="33">
        <f>IF(LataProjekcji&lt;=Koniec,Finansowanie!AD74,0)</f>
        <v>0</v>
      </c>
      <c r="AE260" s="33">
        <f>IF(LataProjekcji&lt;=Koniec,Finansowanie!AE74,0)</f>
        <v>0</v>
      </c>
    </row>
    <row r="261" spans="2:31">
      <c r="B261" s="37" t="s">
        <v>581</v>
      </c>
      <c r="C261" s="52"/>
      <c r="D261" s="52"/>
      <c r="E261" s="52"/>
      <c r="F261" s="52"/>
      <c r="G261" s="33"/>
      <c r="H261" s="33"/>
      <c r="I261" s="33"/>
      <c r="J261" s="52"/>
      <c r="K261" s="33">
        <f>IF(AND(LataProjekcji&gt;=Poczatek,LataProjekcji&lt;=Koniec),Opłacalność!K70,0)</f>
        <v>0</v>
      </c>
      <c r="L261" s="33">
        <f ca="1">IF(AND(LataProjekcji&gt;=Poczatek,LataProjekcji&lt;=Koniec),Opłacalność!L70,0)</f>
        <v>0</v>
      </c>
      <c r="M261" s="33">
        <f ca="1">IF(AND(LataProjekcji&gt;=Poczatek,LataProjekcji&lt;=Koniec),Opłacalność!M70,0)</f>
        <v>0</v>
      </c>
      <c r="N261" s="33">
        <f ca="1">IF(AND(LataProjekcji&gt;=Poczatek,LataProjekcji&lt;=Koniec),Opłacalność!N70,0)</f>
        <v>0</v>
      </c>
      <c r="O261" s="33">
        <f ca="1">IF(AND(LataProjekcji&gt;=Poczatek,LataProjekcji&lt;=Koniec),Opłacalność!O70,0)</f>
        <v>0</v>
      </c>
      <c r="P261" s="33">
        <f ca="1">IF(AND(LataProjekcji&gt;=Poczatek,LataProjekcji&lt;=Koniec),Opłacalność!P70,0)</f>
        <v>0</v>
      </c>
      <c r="Q261" s="33">
        <f ca="1">IF(AND(LataProjekcji&gt;=Poczatek,LataProjekcji&lt;=Koniec),Opłacalność!Q70,0)</f>
        <v>0</v>
      </c>
      <c r="R261" s="33">
        <f ca="1">IF(AND(LataProjekcji&gt;=Poczatek,LataProjekcji&lt;=Koniec),Opłacalność!R70,0)</f>
        <v>0</v>
      </c>
      <c r="S261" s="33">
        <f ca="1">IF(AND(LataProjekcji&gt;=Poczatek,LataProjekcji&lt;=Koniec),Opłacalność!S70,0)</f>
        <v>0</v>
      </c>
      <c r="T261" s="33">
        <f ca="1">IF(AND(LataProjekcji&gt;=Poczatek,LataProjekcji&lt;=Koniec),Opłacalność!T70,0)</f>
        <v>0</v>
      </c>
      <c r="U261" s="33">
        <f ca="1">IF(AND(LataProjekcji&gt;=Poczatek,LataProjekcji&lt;=Koniec),Opłacalność!U70,0)</f>
        <v>0</v>
      </c>
      <c r="V261" s="33">
        <f ca="1">IF(AND(LataProjekcji&gt;=Poczatek,LataProjekcji&lt;=Koniec),Opłacalność!V70,0)</f>
        <v>0</v>
      </c>
      <c r="W261" s="33">
        <f ca="1">IF(AND(LataProjekcji&gt;=Poczatek,LataProjekcji&lt;=Koniec),Opłacalność!W70,0)</f>
        <v>0</v>
      </c>
      <c r="X261" s="33">
        <f ca="1">IF(AND(LataProjekcji&gt;=Poczatek,LataProjekcji&lt;=Koniec),Opłacalność!X70,0)</f>
        <v>0</v>
      </c>
      <c r="Y261" s="33">
        <f ca="1">IF(AND(LataProjekcji&gt;=Poczatek,LataProjekcji&lt;=Koniec),Opłacalność!Y70,0)</f>
        <v>0</v>
      </c>
      <c r="Z261" s="33">
        <f ca="1">IF(AND(LataProjekcji&gt;=Poczatek,LataProjekcji&lt;=Koniec),Opłacalność!Z70,0)</f>
        <v>0</v>
      </c>
      <c r="AA261" s="33">
        <f ca="1">IF(AND(LataProjekcji&gt;=Poczatek,LataProjekcji&lt;=Koniec),Opłacalność!AA70,0)</f>
        <v>0</v>
      </c>
      <c r="AB261" s="33">
        <f ca="1">IF(AND(LataProjekcji&gt;=Poczatek,LataProjekcji&lt;=Koniec),Opłacalność!AB70,0)</f>
        <v>0</v>
      </c>
      <c r="AC261" s="33">
        <f ca="1">IF(AND(LataProjekcji&gt;=Poczatek,LataProjekcji&lt;=Koniec),Opłacalność!AC70,0)</f>
        <v>0</v>
      </c>
      <c r="AD261" s="33">
        <f ca="1">IF(AND(LataProjekcji&gt;=Poczatek,LataProjekcji&lt;=Koniec),Opłacalność!AD70,0)</f>
        <v>0</v>
      </c>
      <c r="AE261" s="33">
        <f ca="1">IF(AND(LataProjekcji&gt;=Poczatek,LataProjekcji&lt;=Koniec),Opłacalność!AE70,0)</f>
        <v>0</v>
      </c>
    </row>
    <row r="262" spans="2:31">
      <c r="B262" s="37" t="s">
        <v>582</v>
      </c>
      <c r="C262" s="52"/>
      <c r="D262" s="52"/>
      <c r="E262" s="52"/>
      <c r="F262" s="52"/>
      <c r="G262" s="33"/>
      <c r="H262" s="33"/>
      <c r="I262" s="33"/>
      <c r="J262" s="52"/>
      <c r="K262" s="33">
        <f>IF(LataProjekcji&lt;=Koniec,IF(Finansowanie!K138&lt;0,0,Finansowanie!K136-Finansowanie!K137),0)</f>
        <v>0</v>
      </c>
      <c r="L262" s="33">
        <f>IF(LataProjekcji&lt;=Koniec,IF(Finansowanie!L138&lt;0,0,Finansowanie!L136-Finansowanie!L137),0)</f>
        <v>0</v>
      </c>
      <c r="M262" s="33">
        <f>IF(LataProjekcji&lt;=Koniec,IF(Finansowanie!M138&lt;0,0,Finansowanie!M136-Finansowanie!M137),0)</f>
        <v>0</v>
      </c>
      <c r="N262" s="33">
        <f>IF(LataProjekcji&lt;=Koniec,IF(Finansowanie!N138&lt;0,0,Finansowanie!N136-Finansowanie!N137),0)</f>
        <v>0</v>
      </c>
      <c r="O262" s="33">
        <f>IF(LataProjekcji&lt;=Koniec,IF(Finansowanie!O138&lt;0,0,Finansowanie!O136-Finansowanie!O137),0)</f>
        <v>0</v>
      </c>
      <c r="P262" s="33">
        <f>IF(LataProjekcji&lt;=Koniec,IF(Finansowanie!P138&lt;0,0,Finansowanie!P136-Finansowanie!P137),0)</f>
        <v>0</v>
      </c>
      <c r="Q262" s="33">
        <f>IF(LataProjekcji&lt;=Koniec,IF(Finansowanie!Q138&lt;0,0,Finansowanie!Q136-Finansowanie!Q137),0)</f>
        <v>0</v>
      </c>
      <c r="R262" s="33">
        <f>IF(LataProjekcji&lt;=Koniec,IF(Finansowanie!R138&lt;0,0,Finansowanie!R136-Finansowanie!R137),0)</f>
        <v>0</v>
      </c>
      <c r="S262" s="33">
        <f>IF(LataProjekcji&lt;=Koniec,IF(Finansowanie!S138&lt;0,0,Finansowanie!S136-Finansowanie!S137),0)</f>
        <v>0</v>
      </c>
      <c r="T262" s="33">
        <f>IF(LataProjekcji&lt;=Koniec,IF(Finansowanie!T138&lt;0,0,Finansowanie!T136-Finansowanie!T137),0)</f>
        <v>0</v>
      </c>
      <c r="U262" s="33">
        <f>IF(LataProjekcji&lt;=Koniec,IF(Finansowanie!U138&lt;0,0,Finansowanie!U136-Finansowanie!U137),0)</f>
        <v>0</v>
      </c>
      <c r="V262" s="33">
        <f>IF(LataProjekcji&lt;=Koniec,IF(Finansowanie!V138&lt;0,0,Finansowanie!V136-Finansowanie!V137),0)</f>
        <v>0</v>
      </c>
      <c r="W262" s="33">
        <f>IF(LataProjekcji&lt;=Koniec,IF(Finansowanie!W138&lt;0,0,Finansowanie!W136-Finansowanie!W137),0)</f>
        <v>0</v>
      </c>
      <c r="X262" s="33">
        <f>IF(LataProjekcji&lt;=Koniec,IF(Finansowanie!X138&lt;0,0,Finansowanie!X136-Finansowanie!X137),0)</f>
        <v>0</v>
      </c>
      <c r="Y262" s="33">
        <f>IF(LataProjekcji&lt;=Koniec,IF(Finansowanie!Y138&lt;0,0,Finansowanie!Y136-Finansowanie!Y137),0)</f>
        <v>0</v>
      </c>
      <c r="Z262" s="33">
        <f>IF(LataProjekcji&lt;=Koniec,IF(Finansowanie!Z138&lt;0,0,Finansowanie!Z136-Finansowanie!Z137),0)</f>
        <v>0</v>
      </c>
      <c r="AA262" s="33">
        <f>IF(LataProjekcji&lt;=Koniec,IF(Finansowanie!AA138&lt;0,0,Finansowanie!AA136-Finansowanie!AA137),0)</f>
        <v>0</v>
      </c>
      <c r="AB262" s="33">
        <f>IF(LataProjekcji&lt;=Koniec,IF(Finansowanie!AB138&lt;0,0,Finansowanie!AB136-Finansowanie!AB137),0)</f>
        <v>0</v>
      </c>
      <c r="AC262" s="33">
        <f>IF(LataProjekcji&lt;=Koniec,IF(Finansowanie!AC138&lt;0,0,Finansowanie!AC136-Finansowanie!AC137),0)</f>
        <v>0</v>
      </c>
      <c r="AD262" s="33">
        <f>IF(LataProjekcji&lt;=Koniec,IF(Finansowanie!AD138&lt;0,0,Finansowanie!AD136-Finansowanie!AD137),0)</f>
        <v>0</v>
      </c>
      <c r="AE262" s="33">
        <f>IF(LataProjekcji&lt;=Koniec,IF(Finansowanie!AE138&lt;0,0,Finansowanie!AE136-Finansowanie!AE137),0)</f>
        <v>0</v>
      </c>
    </row>
    <row r="263" spans="2:31">
      <c r="B263" s="37" t="s">
        <v>583</v>
      </c>
      <c r="C263" s="52"/>
      <c r="D263" s="52"/>
      <c r="E263" s="52"/>
      <c r="F263" s="52"/>
      <c r="G263" s="33"/>
      <c r="H263" s="33"/>
      <c r="I263" s="33"/>
      <c r="J263" s="52"/>
      <c r="K263" s="33">
        <f>Finansowanie!K80</f>
        <v>0</v>
      </c>
      <c r="L263" s="33">
        <f>Finansowanie!L80</f>
        <v>0</v>
      </c>
      <c r="M263" s="33">
        <f>Finansowanie!M80</f>
        <v>0</v>
      </c>
      <c r="N263" s="33">
        <f>Finansowanie!N80</f>
        <v>0</v>
      </c>
      <c r="O263" s="33">
        <f>Finansowanie!O80</f>
        <v>0</v>
      </c>
      <c r="P263" s="33">
        <f>Finansowanie!P80</f>
        <v>0</v>
      </c>
      <c r="Q263" s="33">
        <f>Finansowanie!Q80</f>
        <v>0</v>
      </c>
      <c r="R263" s="33">
        <f>Finansowanie!R80</f>
        <v>0</v>
      </c>
      <c r="S263" s="33">
        <f>Finansowanie!S80</f>
        <v>0</v>
      </c>
      <c r="T263" s="33">
        <f>Finansowanie!T80</f>
        <v>0</v>
      </c>
      <c r="U263" s="33">
        <f>Finansowanie!U80</f>
        <v>0</v>
      </c>
      <c r="V263" s="33">
        <f>Finansowanie!V80</f>
        <v>0</v>
      </c>
      <c r="W263" s="33">
        <f>Finansowanie!W80</f>
        <v>0</v>
      </c>
      <c r="X263" s="33">
        <f>Finansowanie!X80</f>
        <v>0</v>
      </c>
      <c r="Y263" s="33">
        <f>Finansowanie!Y80</f>
        <v>0</v>
      </c>
      <c r="Z263" s="33">
        <f>Finansowanie!Z80</f>
        <v>0</v>
      </c>
      <c r="AA263" s="33">
        <f>Finansowanie!AA80</f>
        <v>0</v>
      </c>
      <c r="AB263" s="33">
        <f>Finansowanie!AB80</f>
        <v>0</v>
      </c>
      <c r="AC263" s="33">
        <f>Finansowanie!AC80</f>
        <v>0</v>
      </c>
      <c r="AD263" s="33">
        <f>Finansowanie!AD80</f>
        <v>0</v>
      </c>
      <c r="AE263" s="33">
        <f>Finansowanie!AE80</f>
        <v>0</v>
      </c>
    </row>
    <row r="264" spans="2:31">
      <c r="G264" s="5"/>
      <c r="H264" s="5"/>
      <c r="I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spans="2:31">
      <c r="B265" s="98" t="s">
        <v>584</v>
      </c>
      <c r="C265" s="98"/>
      <c r="D265" s="98"/>
      <c r="E265" s="98"/>
      <c r="F265" s="98"/>
      <c r="G265" s="97"/>
      <c r="H265" s="97"/>
      <c r="I265" s="97"/>
      <c r="J265" s="96"/>
      <c r="K265" s="97">
        <f t="shared" ref="K265:W265" si="310">IF(LataProjekcji&lt;=Koniec,K243+K252+K256,0)</f>
        <v>0</v>
      </c>
      <c r="L265" s="97">
        <f t="shared" ca="1" si="310"/>
        <v>0</v>
      </c>
      <c r="M265" s="97">
        <f t="shared" ca="1" si="310"/>
        <v>0</v>
      </c>
      <c r="N265" s="97">
        <f t="shared" ca="1" si="310"/>
        <v>0</v>
      </c>
      <c r="O265" s="97">
        <f t="shared" ca="1" si="310"/>
        <v>0</v>
      </c>
      <c r="P265" s="97">
        <f t="shared" ca="1" si="310"/>
        <v>0</v>
      </c>
      <c r="Q265" s="97">
        <f t="shared" ca="1" si="310"/>
        <v>0</v>
      </c>
      <c r="R265" s="97">
        <f t="shared" ca="1" si="310"/>
        <v>0</v>
      </c>
      <c r="S265" s="97">
        <f t="shared" ca="1" si="310"/>
        <v>0</v>
      </c>
      <c r="T265" s="97">
        <f t="shared" ca="1" si="310"/>
        <v>0</v>
      </c>
      <c r="U265" s="97">
        <f t="shared" ca="1" si="310"/>
        <v>0</v>
      </c>
      <c r="V265" s="97">
        <f t="shared" ca="1" si="310"/>
        <v>0</v>
      </c>
      <c r="W265" s="97">
        <f t="shared" ca="1" si="310"/>
        <v>0</v>
      </c>
      <c r="X265" s="97">
        <f t="shared" ref="X265" ca="1" si="311">IF(LataProjekcji&lt;=Koniec,X243+X252+X256,0)</f>
        <v>0</v>
      </c>
      <c r="Y265" s="97">
        <f t="shared" ref="Y265:AA265" ca="1" si="312">IF(LataProjekcji&lt;=Koniec,Y243+Y252+Y256,0)</f>
        <v>0</v>
      </c>
      <c r="Z265" s="97">
        <f t="shared" ca="1" si="312"/>
        <v>0</v>
      </c>
      <c r="AA265" s="97">
        <f t="shared" ca="1" si="312"/>
        <v>0</v>
      </c>
      <c r="AB265" s="97">
        <f t="shared" ref="AB265:AE265" ca="1" si="313">IF(LataProjekcji&lt;=Koniec,AB243+AB252+AB256,0)</f>
        <v>0</v>
      </c>
      <c r="AC265" s="97">
        <f t="shared" ca="1" si="313"/>
        <v>0</v>
      </c>
      <c r="AD265" s="97">
        <f t="shared" ca="1" si="313"/>
        <v>0</v>
      </c>
      <c r="AE265" s="97">
        <f t="shared" ca="1" si="313"/>
        <v>0</v>
      </c>
    </row>
    <row r="266" spans="2:31">
      <c r="B266" s="7" t="s">
        <v>585</v>
      </c>
      <c r="C266" s="7"/>
      <c r="D266" s="7"/>
      <c r="E266" s="7"/>
      <c r="F266" s="7"/>
      <c r="G266" s="13"/>
      <c r="H266" s="13"/>
      <c r="I266" s="13"/>
      <c r="K266" s="13">
        <v>0</v>
      </c>
      <c r="L266" s="13">
        <f t="shared" ref="L266:X266" si="314">IF(LataProjekcji&lt;=Koniec,K267,0)</f>
        <v>0</v>
      </c>
      <c r="M266" s="13">
        <f t="shared" ca="1" si="314"/>
        <v>0</v>
      </c>
      <c r="N266" s="13">
        <f t="shared" ca="1" si="314"/>
        <v>0</v>
      </c>
      <c r="O266" s="13">
        <f t="shared" ca="1" si="314"/>
        <v>0</v>
      </c>
      <c r="P266" s="13">
        <f t="shared" ca="1" si="314"/>
        <v>0</v>
      </c>
      <c r="Q266" s="13">
        <f t="shared" ca="1" si="314"/>
        <v>0</v>
      </c>
      <c r="R266" s="13">
        <f t="shared" ca="1" si="314"/>
        <v>0</v>
      </c>
      <c r="S266" s="13">
        <f t="shared" ca="1" si="314"/>
        <v>0</v>
      </c>
      <c r="T266" s="13">
        <f t="shared" ca="1" si="314"/>
        <v>0</v>
      </c>
      <c r="U266" s="13">
        <f t="shared" ca="1" si="314"/>
        <v>0</v>
      </c>
      <c r="V266" s="13">
        <f t="shared" ca="1" si="314"/>
        <v>0</v>
      </c>
      <c r="W266" s="13">
        <f t="shared" ca="1" si="314"/>
        <v>0</v>
      </c>
      <c r="X266" s="13">
        <f t="shared" ca="1" si="314"/>
        <v>0</v>
      </c>
      <c r="Y266" s="13">
        <f t="shared" ref="Y266" ca="1" si="315">IF(LataProjekcji&lt;=Koniec,X267,0)</f>
        <v>0</v>
      </c>
      <c r="Z266" s="13">
        <f t="shared" ref="Z266" ca="1" si="316">IF(LataProjekcji&lt;=Koniec,Y267,0)</f>
        <v>0</v>
      </c>
      <c r="AA266" s="13">
        <f t="shared" ref="AA266" ca="1" si="317">IF(LataProjekcji&lt;=Koniec,Z267,0)</f>
        <v>0</v>
      </c>
      <c r="AB266" s="13">
        <f t="shared" ref="AB266" ca="1" si="318">IF(LataProjekcji&lt;=Koniec,AA267,0)</f>
        <v>0</v>
      </c>
      <c r="AC266" s="13">
        <f t="shared" ref="AC266" ca="1" si="319">IF(LataProjekcji&lt;=Koniec,AB267,0)</f>
        <v>0</v>
      </c>
      <c r="AD266" s="13">
        <f t="shared" ref="AD266" ca="1" si="320">IF(LataProjekcji&lt;=Koniec,AC267,0)</f>
        <v>0</v>
      </c>
      <c r="AE266" s="13">
        <f t="shared" ref="AE266" ca="1" si="321">IF(LataProjekcji&lt;=Koniec,AD267,0)</f>
        <v>0</v>
      </c>
    </row>
    <row r="267" spans="2:31">
      <c r="B267" s="98" t="s">
        <v>586</v>
      </c>
      <c r="C267" s="98"/>
      <c r="D267" s="98"/>
      <c r="E267" s="98"/>
      <c r="F267" s="98"/>
      <c r="G267" s="97"/>
      <c r="H267" s="97"/>
      <c r="I267" s="97"/>
      <c r="J267" s="96"/>
      <c r="K267" s="97">
        <f t="shared" ref="K267:W267" si="322">IF(LataProjekcji&lt;=Koniec,K265+K266,)</f>
        <v>0</v>
      </c>
      <c r="L267" s="97">
        <f t="shared" ca="1" si="322"/>
        <v>0</v>
      </c>
      <c r="M267" s="97">
        <f t="shared" ca="1" si="322"/>
        <v>0</v>
      </c>
      <c r="N267" s="97">
        <f t="shared" ca="1" si="322"/>
        <v>0</v>
      </c>
      <c r="O267" s="97">
        <f t="shared" ca="1" si="322"/>
        <v>0</v>
      </c>
      <c r="P267" s="97">
        <f t="shared" ca="1" si="322"/>
        <v>0</v>
      </c>
      <c r="Q267" s="97">
        <f t="shared" ca="1" si="322"/>
        <v>0</v>
      </c>
      <c r="R267" s="97">
        <f t="shared" ca="1" si="322"/>
        <v>0</v>
      </c>
      <c r="S267" s="97">
        <f t="shared" ca="1" si="322"/>
        <v>0</v>
      </c>
      <c r="T267" s="97">
        <f t="shared" ca="1" si="322"/>
        <v>0</v>
      </c>
      <c r="U267" s="97">
        <f t="shared" ca="1" si="322"/>
        <v>0</v>
      </c>
      <c r="V267" s="97">
        <f t="shared" ca="1" si="322"/>
        <v>0</v>
      </c>
      <c r="W267" s="97">
        <f t="shared" ca="1" si="322"/>
        <v>0</v>
      </c>
      <c r="X267" s="97">
        <f t="shared" ref="X267" ca="1" si="323">IF(LataProjekcji&lt;=Koniec,X265+X266,)</f>
        <v>0</v>
      </c>
      <c r="Y267" s="97">
        <f t="shared" ref="Y267:AA267" ca="1" si="324">IF(LataProjekcji&lt;=Koniec,Y265+Y266,)</f>
        <v>0</v>
      </c>
      <c r="Z267" s="97">
        <f t="shared" ca="1" si="324"/>
        <v>0</v>
      </c>
      <c r="AA267" s="97">
        <f t="shared" ca="1" si="324"/>
        <v>0</v>
      </c>
      <c r="AB267" s="97">
        <f t="shared" ref="AB267:AE267" ca="1" si="325">IF(LataProjekcji&lt;=Koniec,AB265+AB266,)</f>
        <v>0</v>
      </c>
      <c r="AC267" s="97">
        <f t="shared" ca="1" si="325"/>
        <v>0</v>
      </c>
      <c r="AD267" s="97">
        <f t="shared" ca="1" si="325"/>
        <v>0</v>
      </c>
      <c r="AE267" s="97">
        <f t="shared" ca="1" si="325"/>
        <v>0</v>
      </c>
    </row>
    <row r="268" spans="2:31">
      <c r="K268" s="108" t="b">
        <f>K267=K213</f>
        <v>1</v>
      </c>
      <c r="L268" s="108" t="b">
        <f t="shared" ref="L268:W268" ca="1" si="326">L267=L213</f>
        <v>1</v>
      </c>
      <c r="M268" s="108" t="b">
        <f t="shared" ca="1" si="326"/>
        <v>1</v>
      </c>
      <c r="N268" s="108" t="b">
        <f t="shared" ca="1" si="326"/>
        <v>1</v>
      </c>
      <c r="O268" s="108" t="b">
        <f t="shared" ca="1" si="326"/>
        <v>1</v>
      </c>
      <c r="P268" s="108" t="b">
        <f t="shared" ca="1" si="326"/>
        <v>1</v>
      </c>
      <c r="Q268" s="108" t="b">
        <f t="shared" ca="1" si="326"/>
        <v>1</v>
      </c>
      <c r="R268" s="108" t="b">
        <f t="shared" ca="1" si="326"/>
        <v>1</v>
      </c>
      <c r="S268" s="108" t="b">
        <f t="shared" ca="1" si="326"/>
        <v>1</v>
      </c>
      <c r="T268" s="108" t="b">
        <f t="shared" ca="1" si="326"/>
        <v>1</v>
      </c>
      <c r="U268" s="108" t="b">
        <f t="shared" ca="1" si="326"/>
        <v>1</v>
      </c>
      <c r="V268" s="108" t="b">
        <f t="shared" ca="1" si="326"/>
        <v>1</v>
      </c>
      <c r="W268" s="108" t="b">
        <f t="shared" ca="1" si="326"/>
        <v>1</v>
      </c>
      <c r="X268" s="108" t="b">
        <f t="shared" ref="X268" ca="1" si="327">X267=X213</f>
        <v>1</v>
      </c>
      <c r="Y268" s="108" t="b">
        <f t="shared" ref="Y268:AA268" ca="1" si="328">Y267=Y213</f>
        <v>1</v>
      </c>
      <c r="Z268" s="108" t="b">
        <f t="shared" ca="1" si="328"/>
        <v>1</v>
      </c>
      <c r="AA268" s="108" t="b">
        <f t="shared" ca="1" si="328"/>
        <v>1</v>
      </c>
      <c r="AB268" s="108" t="b">
        <f t="shared" ref="AB268:AE268" ca="1" si="329">AB267=AB213</f>
        <v>1</v>
      </c>
      <c r="AC268" s="108" t="b">
        <f t="shared" ca="1" si="329"/>
        <v>1</v>
      </c>
      <c r="AD268" s="108" t="b">
        <f t="shared" ca="1" si="329"/>
        <v>1</v>
      </c>
      <c r="AE268" s="108" t="b">
        <f t="shared" ca="1" si="329"/>
        <v>1</v>
      </c>
    </row>
    <row r="269" spans="2:31">
      <c r="K269" s="109">
        <f>K267-K213</f>
        <v>0</v>
      </c>
      <c r="L269" s="109">
        <f t="shared" ref="L269:W269" ca="1" si="330">L267-L213</f>
        <v>0</v>
      </c>
      <c r="M269" s="109">
        <f t="shared" ca="1" si="330"/>
        <v>0</v>
      </c>
      <c r="N269" s="109">
        <f t="shared" ca="1" si="330"/>
        <v>0</v>
      </c>
      <c r="O269" s="109">
        <f t="shared" ca="1" si="330"/>
        <v>0</v>
      </c>
      <c r="P269" s="109">
        <f t="shared" ca="1" si="330"/>
        <v>0</v>
      </c>
      <c r="Q269" s="109">
        <f t="shared" ca="1" si="330"/>
        <v>0</v>
      </c>
      <c r="R269" s="109">
        <f t="shared" ca="1" si="330"/>
        <v>0</v>
      </c>
      <c r="S269" s="109">
        <f t="shared" ca="1" si="330"/>
        <v>0</v>
      </c>
      <c r="T269" s="109">
        <f t="shared" ca="1" si="330"/>
        <v>0</v>
      </c>
      <c r="U269" s="109">
        <f t="shared" ca="1" si="330"/>
        <v>0</v>
      </c>
      <c r="V269" s="109">
        <f t="shared" ca="1" si="330"/>
        <v>0</v>
      </c>
      <c r="W269" s="109">
        <f t="shared" ca="1" si="330"/>
        <v>0</v>
      </c>
      <c r="X269" s="109">
        <f t="shared" ref="X269" ca="1" si="331">X267-X213</f>
        <v>0</v>
      </c>
      <c r="Y269" s="109">
        <f t="shared" ref="Y269:AA269" ca="1" si="332">Y267-Y213</f>
        <v>0</v>
      </c>
      <c r="Z269" s="109">
        <f t="shared" ca="1" si="332"/>
        <v>0</v>
      </c>
      <c r="AA269" s="109">
        <f t="shared" ca="1" si="332"/>
        <v>0</v>
      </c>
      <c r="AB269" s="109">
        <f t="shared" ref="AB269:AE269" ca="1" si="333">AB267-AB213</f>
        <v>0</v>
      </c>
      <c r="AC269" s="109">
        <f t="shared" ca="1" si="333"/>
        <v>0</v>
      </c>
      <c r="AD269" s="109">
        <f t="shared" ca="1" si="333"/>
        <v>0</v>
      </c>
      <c r="AE269" s="109">
        <f t="shared" ca="1" si="333"/>
        <v>0</v>
      </c>
    </row>
    <row r="270" spans="2:31">
      <c r="K270" s="109"/>
    </row>
    <row r="271" spans="2:31" ht="14.5">
      <c r="B271" s="150" t="s">
        <v>625</v>
      </c>
      <c r="C271" s="216"/>
      <c r="D271" s="216"/>
      <c r="E271" s="216"/>
      <c r="F271" s="216"/>
      <c r="G271" s="218">
        <f t="shared" ref="G271:AE271" ca="1" si="334">LataProjekcji</f>
        <v>0</v>
      </c>
      <c r="H271" s="218">
        <f t="shared" ca="1" si="334"/>
        <v>0</v>
      </c>
      <c r="I271" s="218">
        <f t="shared" ca="1" si="334"/>
        <v>0</v>
      </c>
      <c r="J271" s="219" t="str">
        <f t="shared" si="334"/>
        <v/>
      </c>
      <c r="K271" s="218" t="str">
        <f t="shared" si="334"/>
        <v>Uzupełnij dane</v>
      </c>
      <c r="L271" s="218" t="str">
        <f t="shared" si="334"/>
        <v/>
      </c>
      <c r="M271" s="218" t="str">
        <f t="shared" si="334"/>
        <v/>
      </c>
      <c r="N271" s="218" t="str">
        <f t="shared" si="334"/>
        <v/>
      </c>
      <c r="O271" s="218" t="str">
        <f t="shared" si="334"/>
        <v/>
      </c>
      <c r="P271" s="218" t="str">
        <f t="shared" si="334"/>
        <v/>
      </c>
      <c r="Q271" s="218" t="str">
        <f t="shared" si="334"/>
        <v/>
      </c>
      <c r="R271" s="218" t="str">
        <f t="shared" si="334"/>
        <v/>
      </c>
      <c r="S271" s="218" t="str">
        <f t="shared" si="334"/>
        <v/>
      </c>
      <c r="T271" s="218" t="str">
        <f t="shared" si="334"/>
        <v/>
      </c>
      <c r="U271" s="218" t="str">
        <f t="shared" si="334"/>
        <v/>
      </c>
      <c r="V271" s="218" t="str">
        <f t="shared" si="334"/>
        <v/>
      </c>
      <c r="W271" s="218" t="str">
        <f t="shared" si="334"/>
        <v/>
      </c>
      <c r="X271" s="218" t="str">
        <f t="shared" si="334"/>
        <v/>
      </c>
      <c r="Y271" s="218" t="str">
        <f t="shared" si="334"/>
        <v/>
      </c>
      <c r="Z271" s="218" t="str">
        <f t="shared" si="334"/>
        <v/>
      </c>
      <c r="AA271" s="218" t="str">
        <f t="shared" si="334"/>
        <v/>
      </c>
      <c r="AB271" s="218" t="str">
        <f t="shared" si="334"/>
        <v/>
      </c>
      <c r="AC271" s="218" t="str">
        <f t="shared" si="334"/>
        <v/>
      </c>
      <c r="AD271" s="218" t="str">
        <f t="shared" si="334"/>
        <v/>
      </c>
      <c r="AE271" s="218" t="str">
        <f t="shared" si="334"/>
        <v/>
      </c>
    </row>
    <row r="272" spans="2:31">
      <c r="V272" s="3"/>
      <c r="W272" s="3"/>
      <c r="X272" s="3"/>
      <c r="Y272" s="3"/>
      <c r="Z272" s="3"/>
      <c r="AA272" s="3"/>
      <c r="AB272" s="3"/>
      <c r="AC272" s="3"/>
      <c r="AD272" s="3"/>
      <c r="AE272" s="3"/>
    </row>
    <row r="273" spans="2:31">
      <c r="B273" s="29" t="s">
        <v>588</v>
      </c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</row>
    <row r="274" spans="2:31">
      <c r="B274" s="93" t="s">
        <v>589</v>
      </c>
      <c r="C274" s="19" t="s">
        <v>590</v>
      </c>
      <c r="D274" s="19" t="s">
        <v>591</v>
      </c>
      <c r="E274" s="19"/>
      <c r="F274" s="19"/>
      <c r="G274" s="19"/>
      <c r="H274" s="19"/>
      <c r="I274" s="19"/>
      <c r="J274" s="19"/>
      <c r="K274" s="168" t="str">
        <f t="shared" ref="K274:W274" si="335">IFERROR(ROUND((K173/K159),4),"bd.")</f>
        <v>bd.</v>
      </c>
      <c r="L274" s="168" t="str">
        <f t="shared" ca="1" si="335"/>
        <v>bd.</v>
      </c>
      <c r="M274" s="168" t="str">
        <f t="shared" ca="1" si="335"/>
        <v>bd.</v>
      </c>
      <c r="N274" s="168" t="str">
        <f t="shared" ca="1" si="335"/>
        <v>bd.</v>
      </c>
      <c r="O274" s="168" t="str">
        <f t="shared" ca="1" si="335"/>
        <v>bd.</v>
      </c>
      <c r="P274" s="168" t="str">
        <f t="shared" ca="1" si="335"/>
        <v>bd.</v>
      </c>
      <c r="Q274" s="168" t="str">
        <f t="shared" ca="1" si="335"/>
        <v>bd.</v>
      </c>
      <c r="R274" s="168" t="str">
        <f t="shared" ca="1" si="335"/>
        <v>bd.</v>
      </c>
      <c r="S274" s="168" t="str">
        <f t="shared" ca="1" si="335"/>
        <v>bd.</v>
      </c>
      <c r="T274" s="168" t="str">
        <f t="shared" ca="1" si="335"/>
        <v>bd.</v>
      </c>
      <c r="U274" s="168" t="str">
        <f t="shared" ca="1" si="335"/>
        <v>bd.</v>
      </c>
      <c r="V274" s="168" t="str">
        <f t="shared" ca="1" si="335"/>
        <v>bd.</v>
      </c>
      <c r="W274" s="168" t="str">
        <f t="shared" ca="1" si="335"/>
        <v>bd.</v>
      </c>
      <c r="X274" s="168" t="str">
        <f t="shared" ref="X274" ca="1" si="336">IFERROR(ROUND((X173/X159),4),"bd.")</f>
        <v>bd.</v>
      </c>
      <c r="Y274" s="168" t="str">
        <f t="shared" ref="Y274:AA274" ca="1" si="337">IFERROR(ROUND((Y173/Y159),4),"bd.")</f>
        <v>bd.</v>
      </c>
      <c r="Z274" s="168" t="str">
        <f t="shared" ca="1" si="337"/>
        <v>bd.</v>
      </c>
      <c r="AA274" s="168" t="str">
        <f t="shared" ca="1" si="337"/>
        <v>bd.</v>
      </c>
      <c r="AB274" s="168" t="str">
        <f t="shared" ref="AB274:AE274" ca="1" si="338">IFERROR(ROUND((AB173/AB159),4),"bd.")</f>
        <v>bd.</v>
      </c>
      <c r="AC274" s="168" t="str">
        <f t="shared" ca="1" si="338"/>
        <v>bd.</v>
      </c>
      <c r="AD274" s="168" t="str">
        <f t="shared" ca="1" si="338"/>
        <v>bd.</v>
      </c>
      <c r="AE274" s="168" t="str">
        <f t="shared" ca="1" si="338"/>
        <v>bd.</v>
      </c>
    </row>
    <row r="275" spans="2:31">
      <c r="B275" s="37" t="s">
        <v>592</v>
      </c>
      <c r="C275" s="52" t="s">
        <v>593</v>
      </c>
      <c r="D275" s="52" t="s">
        <v>591</v>
      </c>
      <c r="E275" s="52"/>
      <c r="F275" s="52"/>
      <c r="G275" s="52"/>
      <c r="H275" s="52"/>
      <c r="I275" s="52"/>
      <c r="J275" s="52"/>
      <c r="K275" s="167" t="str">
        <f t="shared" ref="K275:W275" si="339">IFERROR(ROUND((K186/K159),4),"bd.")</f>
        <v>bd.</v>
      </c>
      <c r="L275" s="167" t="str">
        <f t="shared" ca="1" si="339"/>
        <v>bd.</v>
      </c>
      <c r="M275" s="167" t="str">
        <f t="shared" ca="1" si="339"/>
        <v>bd.</v>
      </c>
      <c r="N275" s="167" t="str">
        <f t="shared" ca="1" si="339"/>
        <v>bd.</v>
      </c>
      <c r="O275" s="167" t="str">
        <f t="shared" ca="1" si="339"/>
        <v>bd.</v>
      </c>
      <c r="P275" s="167" t="str">
        <f t="shared" ca="1" si="339"/>
        <v>bd.</v>
      </c>
      <c r="Q275" s="167" t="str">
        <f t="shared" ca="1" si="339"/>
        <v>bd.</v>
      </c>
      <c r="R275" s="167" t="str">
        <f t="shared" ca="1" si="339"/>
        <v>bd.</v>
      </c>
      <c r="S275" s="167" t="str">
        <f t="shared" ca="1" si="339"/>
        <v>bd.</v>
      </c>
      <c r="T275" s="167" t="str">
        <f t="shared" ca="1" si="339"/>
        <v>bd.</v>
      </c>
      <c r="U275" s="167" t="str">
        <f t="shared" ca="1" si="339"/>
        <v>bd.</v>
      </c>
      <c r="V275" s="167" t="str">
        <f t="shared" ca="1" si="339"/>
        <v>bd.</v>
      </c>
      <c r="W275" s="167" t="str">
        <f t="shared" ca="1" si="339"/>
        <v>bd.</v>
      </c>
      <c r="X275" s="167" t="str">
        <f t="shared" ref="X275" ca="1" si="340">IFERROR(ROUND((X186/X159),4),"bd.")</f>
        <v>bd.</v>
      </c>
      <c r="Y275" s="167" t="str">
        <f t="shared" ref="Y275:AA275" ca="1" si="341">IFERROR(ROUND((Y186/Y159),4),"bd.")</f>
        <v>bd.</v>
      </c>
      <c r="Z275" s="167" t="str">
        <f t="shared" ca="1" si="341"/>
        <v>bd.</v>
      </c>
      <c r="AA275" s="167" t="str">
        <f t="shared" ca="1" si="341"/>
        <v>bd.</v>
      </c>
      <c r="AB275" s="167" t="str">
        <f t="shared" ref="AB275:AE275" ca="1" si="342">IFERROR(ROUND((AB186/AB159),4),"bd.")</f>
        <v>bd.</v>
      </c>
      <c r="AC275" s="167" t="str">
        <f t="shared" ca="1" si="342"/>
        <v>bd.</v>
      </c>
      <c r="AD275" s="167" t="str">
        <f t="shared" ca="1" si="342"/>
        <v>bd.</v>
      </c>
      <c r="AE275" s="167" t="str">
        <f t="shared" ca="1" si="342"/>
        <v>bd.</v>
      </c>
    </row>
    <row r="276" spans="2:31">
      <c r="B276" s="37" t="s">
        <v>594</v>
      </c>
      <c r="C276" s="52" t="s">
        <v>595</v>
      </c>
      <c r="D276" s="52" t="s">
        <v>596</v>
      </c>
      <c r="E276" s="52"/>
      <c r="F276" s="52"/>
      <c r="G276" s="52"/>
      <c r="H276" s="52"/>
      <c r="I276" s="52"/>
      <c r="J276" s="52"/>
      <c r="K276" s="167" t="str">
        <f t="shared" ref="K276:W276" si="343">IFERROR(ROUND((K186/K217),4),"bd.")</f>
        <v>bd.</v>
      </c>
      <c r="L276" s="167" t="str">
        <f t="shared" ca="1" si="343"/>
        <v>bd.</v>
      </c>
      <c r="M276" s="167" t="str">
        <f t="shared" ca="1" si="343"/>
        <v>bd.</v>
      </c>
      <c r="N276" s="167" t="str">
        <f t="shared" ca="1" si="343"/>
        <v>bd.</v>
      </c>
      <c r="O276" s="167" t="str">
        <f t="shared" ca="1" si="343"/>
        <v>bd.</v>
      </c>
      <c r="P276" s="167" t="str">
        <f t="shared" ca="1" si="343"/>
        <v>bd.</v>
      </c>
      <c r="Q276" s="167" t="str">
        <f t="shared" ca="1" si="343"/>
        <v>bd.</v>
      </c>
      <c r="R276" s="167" t="str">
        <f t="shared" ca="1" si="343"/>
        <v>bd.</v>
      </c>
      <c r="S276" s="167" t="str">
        <f t="shared" ca="1" si="343"/>
        <v>bd.</v>
      </c>
      <c r="T276" s="167" t="str">
        <f t="shared" ca="1" si="343"/>
        <v>bd.</v>
      </c>
      <c r="U276" s="167" t="str">
        <f t="shared" ca="1" si="343"/>
        <v>bd.</v>
      </c>
      <c r="V276" s="167" t="str">
        <f t="shared" ca="1" si="343"/>
        <v>bd.</v>
      </c>
      <c r="W276" s="167" t="str">
        <f t="shared" ca="1" si="343"/>
        <v>bd.</v>
      </c>
      <c r="X276" s="167" t="str">
        <f t="shared" ref="X276" ca="1" si="344">IFERROR(ROUND((X186/X217),4),"bd.")</f>
        <v>bd.</v>
      </c>
      <c r="Y276" s="167" t="str">
        <f t="shared" ref="Y276:AA276" ca="1" si="345">IFERROR(ROUND((Y186/Y217),4),"bd.")</f>
        <v>bd.</v>
      </c>
      <c r="Z276" s="167" t="str">
        <f t="shared" ca="1" si="345"/>
        <v>bd.</v>
      </c>
      <c r="AA276" s="167" t="str">
        <f t="shared" ca="1" si="345"/>
        <v>bd.</v>
      </c>
      <c r="AB276" s="167" t="str">
        <f t="shared" ref="AB276:AE276" ca="1" si="346">IFERROR(ROUND((AB186/AB217),4),"bd.")</f>
        <v>bd.</v>
      </c>
      <c r="AC276" s="167" t="str">
        <f t="shared" ca="1" si="346"/>
        <v>bd.</v>
      </c>
      <c r="AD276" s="167" t="str">
        <f t="shared" ca="1" si="346"/>
        <v>bd.</v>
      </c>
      <c r="AE276" s="167" t="str">
        <f t="shared" ca="1" si="346"/>
        <v>bd.</v>
      </c>
    </row>
    <row r="277" spans="2:31"/>
    <row r="278" spans="2:31">
      <c r="B278" s="29" t="s">
        <v>597</v>
      </c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</row>
    <row r="279" spans="2:31">
      <c r="B279" s="103" t="s">
        <v>598</v>
      </c>
      <c r="C279" s="101" t="s">
        <v>599</v>
      </c>
      <c r="D279" s="101" t="s">
        <v>600</v>
      </c>
      <c r="E279" s="101"/>
      <c r="F279" s="101"/>
      <c r="G279" s="101"/>
      <c r="H279" s="101"/>
      <c r="I279" s="101"/>
      <c r="J279" s="101"/>
      <c r="K279" s="169" t="str">
        <f t="shared" ref="K279:W279" si="347">IFERROR(ROUND(K220/K238,4),"bd.")</f>
        <v>bd.</v>
      </c>
      <c r="L279" s="169" t="str">
        <f t="shared" ca="1" si="347"/>
        <v>bd.</v>
      </c>
      <c r="M279" s="169" t="str">
        <f t="shared" ca="1" si="347"/>
        <v>bd.</v>
      </c>
      <c r="N279" s="169" t="str">
        <f t="shared" ca="1" si="347"/>
        <v>bd.</v>
      </c>
      <c r="O279" s="169" t="str">
        <f t="shared" ca="1" si="347"/>
        <v>bd.</v>
      </c>
      <c r="P279" s="169" t="str">
        <f t="shared" ca="1" si="347"/>
        <v>bd.</v>
      </c>
      <c r="Q279" s="169" t="str">
        <f t="shared" ca="1" si="347"/>
        <v>bd.</v>
      </c>
      <c r="R279" s="169" t="str">
        <f t="shared" ca="1" si="347"/>
        <v>bd.</v>
      </c>
      <c r="S279" s="169" t="str">
        <f t="shared" ca="1" si="347"/>
        <v>bd.</v>
      </c>
      <c r="T279" s="169" t="str">
        <f t="shared" ca="1" si="347"/>
        <v>bd.</v>
      </c>
      <c r="U279" s="169" t="str">
        <f t="shared" ca="1" si="347"/>
        <v>bd.</v>
      </c>
      <c r="V279" s="169" t="str">
        <f t="shared" ca="1" si="347"/>
        <v>bd.</v>
      </c>
      <c r="W279" s="169" t="str">
        <f t="shared" ca="1" si="347"/>
        <v>bd.</v>
      </c>
      <c r="X279" s="169" t="str">
        <f t="shared" ref="X279" ca="1" si="348">IFERROR(ROUND(X220/X238,4),"bd.")</f>
        <v>bd.</v>
      </c>
      <c r="Y279" s="169" t="str">
        <f t="shared" ref="Y279:AA279" ca="1" si="349">IFERROR(ROUND(Y220/Y238,4),"bd.")</f>
        <v>bd.</v>
      </c>
      <c r="Z279" s="169" t="str">
        <f t="shared" ca="1" si="349"/>
        <v>bd.</v>
      </c>
      <c r="AA279" s="169" t="str">
        <f t="shared" ca="1" si="349"/>
        <v>bd.</v>
      </c>
      <c r="AB279" s="169" t="str">
        <f t="shared" ref="AB279:AE279" ca="1" si="350">IFERROR(ROUND(AB220/AB238,4),"bd.")</f>
        <v>bd.</v>
      </c>
      <c r="AC279" s="169" t="str">
        <f t="shared" ca="1" si="350"/>
        <v>bd.</v>
      </c>
      <c r="AD279" s="169" t="str">
        <f t="shared" ca="1" si="350"/>
        <v>bd.</v>
      </c>
      <c r="AE279" s="169" t="str">
        <f t="shared" ca="1" si="350"/>
        <v>bd.</v>
      </c>
    </row>
    <row r="280" spans="2:31">
      <c r="B280" s="37" t="s">
        <v>601</v>
      </c>
      <c r="C280" s="52" t="s">
        <v>602</v>
      </c>
      <c r="D280" s="52" t="s">
        <v>733</v>
      </c>
      <c r="E280" s="52"/>
      <c r="F280" s="52"/>
      <c r="G280" s="52"/>
      <c r="H280" s="52"/>
      <c r="I280" s="52"/>
      <c r="J280" s="52"/>
      <c r="K280" s="170" t="str">
        <f t="shared" ref="K280:W280" si="351">IFERROR(ROUND((K220+K228+K227+K235)/K191,4),"bd.")</f>
        <v>bd.</v>
      </c>
      <c r="L280" s="170" t="str">
        <f t="shared" ca="1" si="351"/>
        <v>bd.</v>
      </c>
      <c r="M280" s="170" t="str">
        <f t="shared" ca="1" si="351"/>
        <v>bd.</v>
      </c>
      <c r="N280" s="170" t="str">
        <f t="shared" ca="1" si="351"/>
        <v>bd.</v>
      </c>
      <c r="O280" s="170" t="str">
        <f t="shared" ca="1" si="351"/>
        <v>bd.</v>
      </c>
      <c r="P280" s="170" t="str">
        <f t="shared" ca="1" si="351"/>
        <v>bd.</v>
      </c>
      <c r="Q280" s="170" t="str">
        <f t="shared" ca="1" si="351"/>
        <v>bd.</v>
      </c>
      <c r="R280" s="170" t="str">
        <f t="shared" ca="1" si="351"/>
        <v>bd.</v>
      </c>
      <c r="S280" s="170" t="str">
        <f t="shared" ca="1" si="351"/>
        <v>bd.</v>
      </c>
      <c r="T280" s="170" t="str">
        <f t="shared" ca="1" si="351"/>
        <v>bd.</v>
      </c>
      <c r="U280" s="170" t="str">
        <f t="shared" ca="1" si="351"/>
        <v>bd.</v>
      </c>
      <c r="V280" s="170" t="str">
        <f t="shared" ca="1" si="351"/>
        <v>bd.</v>
      </c>
      <c r="W280" s="170" t="str">
        <f t="shared" ca="1" si="351"/>
        <v>bd.</v>
      </c>
      <c r="X280" s="170" t="str">
        <f t="shared" ref="X280" ca="1" si="352">IFERROR(ROUND((X220+X228+X227+X235)/X191,4),"bd.")</f>
        <v>bd.</v>
      </c>
      <c r="Y280" s="170" t="str">
        <f t="shared" ref="Y280:AA280" ca="1" si="353">IFERROR(ROUND((Y220+Y228+Y227+Y235)/Y191,4),"bd.")</f>
        <v>bd.</v>
      </c>
      <c r="Z280" s="170" t="str">
        <f t="shared" ca="1" si="353"/>
        <v>bd.</v>
      </c>
      <c r="AA280" s="170" t="str">
        <f t="shared" ca="1" si="353"/>
        <v>bd.</v>
      </c>
      <c r="AB280" s="170" t="str">
        <f t="shared" ref="AB280:AE280" ca="1" si="354">IFERROR(ROUND((AB220+AB228+AB227+AB235)/AB191,4),"bd.")</f>
        <v>bd.</v>
      </c>
      <c r="AC280" s="170" t="str">
        <f t="shared" ca="1" si="354"/>
        <v>bd.</v>
      </c>
      <c r="AD280" s="170" t="str">
        <f t="shared" ca="1" si="354"/>
        <v>bd.</v>
      </c>
      <c r="AE280" s="170" t="str">
        <f t="shared" ca="1" si="354"/>
        <v>bd.</v>
      </c>
    </row>
    <row r="281" spans="2:31">
      <c r="B281" s="37" t="s">
        <v>604</v>
      </c>
      <c r="C281" s="52" t="s">
        <v>605</v>
      </c>
      <c r="D281" s="52" t="s">
        <v>603</v>
      </c>
      <c r="E281" s="52"/>
      <c r="F281" s="52"/>
      <c r="G281" s="52"/>
      <c r="H281" s="52"/>
      <c r="I281" s="52"/>
      <c r="J281" s="52"/>
      <c r="K281" s="170" t="str">
        <f t="shared" ref="K281:W281" si="355">IFERROR(ROUND(K226/K238,4),"bd.")</f>
        <v>bd.</v>
      </c>
      <c r="L281" s="170" t="str">
        <f t="shared" ca="1" si="355"/>
        <v>bd.</v>
      </c>
      <c r="M281" s="170" t="str">
        <f t="shared" ca="1" si="355"/>
        <v>bd.</v>
      </c>
      <c r="N281" s="170" t="str">
        <f t="shared" ca="1" si="355"/>
        <v>bd.</v>
      </c>
      <c r="O281" s="170" t="str">
        <f t="shared" ca="1" si="355"/>
        <v>bd.</v>
      </c>
      <c r="P281" s="170" t="str">
        <f t="shared" ca="1" si="355"/>
        <v>bd.</v>
      </c>
      <c r="Q281" s="170" t="str">
        <f t="shared" ca="1" si="355"/>
        <v>bd.</v>
      </c>
      <c r="R281" s="170" t="str">
        <f t="shared" ca="1" si="355"/>
        <v>bd.</v>
      </c>
      <c r="S281" s="170" t="str">
        <f t="shared" ca="1" si="355"/>
        <v>bd.</v>
      </c>
      <c r="T281" s="170" t="str">
        <f t="shared" ca="1" si="355"/>
        <v>bd.</v>
      </c>
      <c r="U281" s="170" t="str">
        <f t="shared" ca="1" si="355"/>
        <v>bd.</v>
      </c>
      <c r="V281" s="170" t="str">
        <f t="shared" ca="1" si="355"/>
        <v>bd.</v>
      </c>
      <c r="W281" s="170" t="str">
        <f t="shared" ca="1" si="355"/>
        <v>bd.</v>
      </c>
      <c r="X281" s="170" t="str">
        <f t="shared" ref="X281" ca="1" si="356">IFERROR(ROUND(X226/X238,4),"bd.")</f>
        <v>bd.</v>
      </c>
      <c r="Y281" s="170" t="str">
        <f t="shared" ref="Y281:AA281" ca="1" si="357">IFERROR(ROUND(Y226/Y238,4),"bd.")</f>
        <v>bd.</v>
      </c>
      <c r="Z281" s="170" t="str">
        <f t="shared" ca="1" si="357"/>
        <v>bd.</v>
      </c>
      <c r="AA281" s="170" t="str">
        <f t="shared" ca="1" si="357"/>
        <v>bd.</v>
      </c>
      <c r="AB281" s="170" t="str">
        <f t="shared" ref="AB281:AE281" ca="1" si="358">IFERROR(ROUND(AB226/AB238,4),"bd.")</f>
        <v>bd.</v>
      </c>
      <c r="AC281" s="170" t="str">
        <f t="shared" ca="1" si="358"/>
        <v>bd.</v>
      </c>
      <c r="AD281" s="170" t="str">
        <f t="shared" ca="1" si="358"/>
        <v>bd.</v>
      </c>
      <c r="AE281" s="170" t="str">
        <f t="shared" ca="1" si="358"/>
        <v>bd.</v>
      </c>
    </row>
    <row r="282" spans="2:31">
      <c r="B282" s="37" t="s">
        <v>606</v>
      </c>
      <c r="C282" s="52" t="s">
        <v>607</v>
      </c>
      <c r="D282" s="52" t="s">
        <v>608</v>
      </c>
      <c r="E282" s="52"/>
      <c r="F282" s="52"/>
      <c r="G282" s="52"/>
      <c r="H282" s="52"/>
      <c r="I282" s="52"/>
      <c r="J282" s="52"/>
      <c r="K282" s="171" t="str">
        <f>IFERROR(ROUND((K186+K165+K180+K184)/(K180+Finansowanie!K108+Finansowanie!K118+Finansowanie!K128),4),"bd.")</f>
        <v>bd.</v>
      </c>
      <c r="L282" s="171" t="str">
        <f ca="1">IFERROR(ROUND((L186+L165+L180+L184)/(L180+Finansowanie!L108+Finansowanie!L118+Finansowanie!L128),4),"bd.")</f>
        <v>bd.</v>
      </c>
      <c r="M282" s="171" t="str">
        <f ca="1">IFERROR(ROUND((M186+M165+M180+M184)/(M180+Finansowanie!M108+Finansowanie!M118+Finansowanie!M128),4),"bd.")</f>
        <v>bd.</v>
      </c>
      <c r="N282" s="171" t="str">
        <f ca="1">IFERROR(ROUND((N186+N165+N180+N184)/(N180+Finansowanie!N108+Finansowanie!N118+Finansowanie!N128),4),"bd.")</f>
        <v>bd.</v>
      </c>
      <c r="O282" s="171" t="str">
        <f ca="1">IFERROR(ROUND((O186+O165+O180+O184)/(O180+Finansowanie!O108+Finansowanie!O118+Finansowanie!O128),4),"bd.")</f>
        <v>bd.</v>
      </c>
      <c r="P282" s="171" t="str">
        <f ca="1">IFERROR(ROUND((P186+P165+P180+P184)/(P180+Finansowanie!P108+Finansowanie!P118+Finansowanie!P128),4),"bd.")</f>
        <v>bd.</v>
      </c>
      <c r="Q282" s="171" t="str">
        <f ca="1">IFERROR(ROUND((Q186+Q165+Q180+Q184)/(Q180+Finansowanie!Q108+Finansowanie!Q118+Finansowanie!Q128),4),"bd.")</f>
        <v>bd.</v>
      </c>
      <c r="R282" s="171" t="str">
        <f ca="1">IFERROR(ROUND((R186+R165+R180+R184)/(R180+Finansowanie!R108+Finansowanie!R118+Finansowanie!R128),4),"bd.")</f>
        <v>bd.</v>
      </c>
      <c r="S282" s="171" t="str">
        <f ca="1">IFERROR(ROUND((S186+S165+S180+S184)/(S180+Finansowanie!S108+Finansowanie!S118+Finansowanie!S128),4),"bd.")</f>
        <v>bd.</v>
      </c>
      <c r="T282" s="171" t="str">
        <f ca="1">IFERROR(ROUND((T186+T165+T180+T184)/(T180+Finansowanie!T108+Finansowanie!T118+Finansowanie!T128),4),"bd.")</f>
        <v>bd.</v>
      </c>
      <c r="U282" s="171" t="str">
        <f ca="1">IFERROR(ROUND((U186+U165+U180+U184)/(U180+Finansowanie!U108+Finansowanie!U118+Finansowanie!U128),4),"bd.")</f>
        <v>bd.</v>
      </c>
      <c r="V282" s="171" t="str">
        <f ca="1">IFERROR(ROUND((V186+V165+V180+V184)/(V180+Finansowanie!V108+Finansowanie!V118+Finansowanie!V128),4),"bd.")</f>
        <v>bd.</v>
      </c>
      <c r="W282" s="171" t="str">
        <f ca="1">IFERROR(ROUND((W186+W165+W180+W184)/(W180+Finansowanie!W108+Finansowanie!W118+Finansowanie!W128),4),"bd.")</f>
        <v>bd.</v>
      </c>
      <c r="X282" s="171" t="str">
        <f ca="1">IFERROR(ROUND((X186+X165+X180+X184)/(X180+Finansowanie!X108+Finansowanie!X118+Finansowanie!X128),4),"bd.")</f>
        <v>bd.</v>
      </c>
      <c r="Y282" s="171" t="str">
        <f ca="1">IFERROR(ROUND((Y186+Y165+Y180+Y184)/(Y180+Finansowanie!Y108+Finansowanie!Y118+Finansowanie!Y128),4),"bd.")</f>
        <v>bd.</v>
      </c>
      <c r="Z282" s="171" t="str">
        <f ca="1">IFERROR(ROUND((Z186+Z165+Z180+Z184)/(Z180+Finansowanie!Z108+Finansowanie!Z118+Finansowanie!Z128),4),"bd.")</f>
        <v>bd.</v>
      </c>
      <c r="AA282" s="171" t="str">
        <f ca="1">IFERROR(ROUND((AA186+AA165+AA180+AA184)/(AA180+Finansowanie!AA108+Finansowanie!AA118+Finansowanie!AA128),4),"bd.")</f>
        <v>bd.</v>
      </c>
      <c r="AB282" s="171" t="str">
        <f ca="1">IFERROR(ROUND((AB186+AB165+AB180+AB184)/(AB180+Finansowanie!AB108+Finansowanie!AB118+Finansowanie!AB128),4),"bd.")</f>
        <v>bd.</v>
      </c>
      <c r="AC282" s="171" t="str">
        <f ca="1">IFERROR(ROUND((AC186+AC165+AC180+AC184)/(AC180+Finansowanie!AC108+Finansowanie!AC118+Finansowanie!AC128),4),"bd.")</f>
        <v>bd.</v>
      </c>
      <c r="AD282" s="171" t="str">
        <f ca="1">IFERROR(ROUND((AD186+AD165+AD180+AD184)/(AD180+Finansowanie!AD108+Finansowanie!AD118+Finansowanie!AD128),4),"bd.")</f>
        <v>bd.</v>
      </c>
      <c r="AE282" s="171" t="str">
        <f ca="1">IFERROR(ROUND((AE186+AE165+AE180+AE184)/(AE180+Finansowanie!AE108+Finansowanie!AE118+Finansowanie!AE128),4),"bd.")</f>
        <v>bd.</v>
      </c>
    </row>
    <row r="283" spans="2:31"/>
    <row r="284" spans="2:31">
      <c r="B284" s="29" t="s">
        <v>609</v>
      </c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</row>
    <row r="285" spans="2:31">
      <c r="B285" s="103" t="s">
        <v>610</v>
      </c>
      <c r="C285" s="101" t="s">
        <v>611</v>
      </c>
      <c r="D285" s="101" t="s">
        <v>608</v>
      </c>
      <c r="E285" s="101"/>
      <c r="F285" s="101"/>
      <c r="G285" s="101"/>
      <c r="H285" s="101"/>
      <c r="I285" s="101"/>
      <c r="J285" s="101"/>
      <c r="K285" s="172" t="str">
        <f t="shared" ref="K285:W285" si="359">IFERROR(ROUND(K209/K231,4),"bd.")</f>
        <v>bd.</v>
      </c>
      <c r="L285" s="172" t="str">
        <f t="shared" ca="1" si="359"/>
        <v>bd.</v>
      </c>
      <c r="M285" s="172" t="str">
        <f t="shared" ca="1" si="359"/>
        <v>bd.</v>
      </c>
      <c r="N285" s="172" t="str">
        <f t="shared" ca="1" si="359"/>
        <v>bd.</v>
      </c>
      <c r="O285" s="172" t="str">
        <f t="shared" ca="1" si="359"/>
        <v>bd.</v>
      </c>
      <c r="P285" s="172" t="str">
        <f t="shared" ca="1" si="359"/>
        <v>bd.</v>
      </c>
      <c r="Q285" s="172" t="str">
        <f t="shared" ca="1" si="359"/>
        <v>bd.</v>
      </c>
      <c r="R285" s="172" t="str">
        <f t="shared" ca="1" si="359"/>
        <v>bd.</v>
      </c>
      <c r="S285" s="172" t="str">
        <f t="shared" ca="1" si="359"/>
        <v>bd.</v>
      </c>
      <c r="T285" s="172" t="str">
        <f t="shared" ca="1" si="359"/>
        <v>bd.</v>
      </c>
      <c r="U285" s="172" t="str">
        <f t="shared" ca="1" si="359"/>
        <v>bd.</v>
      </c>
      <c r="V285" s="172" t="str">
        <f t="shared" ca="1" si="359"/>
        <v>bd.</v>
      </c>
      <c r="W285" s="172" t="str">
        <f t="shared" ca="1" si="359"/>
        <v>bd.</v>
      </c>
      <c r="X285" s="172" t="str">
        <f t="shared" ref="X285" ca="1" si="360">IFERROR(ROUND(X209/X231,4),"bd.")</f>
        <v>bd.</v>
      </c>
      <c r="Y285" s="172" t="str">
        <f t="shared" ref="Y285:AA285" ca="1" si="361">IFERROR(ROUND(Y209/Y231,4),"bd.")</f>
        <v>bd.</v>
      </c>
      <c r="Z285" s="172" t="str">
        <f t="shared" ca="1" si="361"/>
        <v>bd.</v>
      </c>
      <c r="AA285" s="172" t="str">
        <f t="shared" ca="1" si="361"/>
        <v>bd.</v>
      </c>
      <c r="AB285" s="172" t="str">
        <f t="shared" ref="AB285:AE285" ca="1" si="362">IFERROR(ROUND(AB209/AB231,4),"bd.")</f>
        <v>bd.</v>
      </c>
      <c r="AC285" s="172" t="str">
        <f t="shared" ca="1" si="362"/>
        <v>bd.</v>
      </c>
      <c r="AD285" s="172" t="str">
        <f t="shared" ca="1" si="362"/>
        <v>bd.</v>
      </c>
      <c r="AE285" s="172" t="str">
        <f t="shared" ca="1" si="362"/>
        <v>bd.</v>
      </c>
    </row>
    <row r="286" spans="2:31">
      <c r="B286" s="37" t="s">
        <v>612</v>
      </c>
      <c r="C286" s="52" t="s">
        <v>613</v>
      </c>
      <c r="D286" s="52" t="s">
        <v>614</v>
      </c>
      <c r="E286" s="52"/>
      <c r="F286" s="52"/>
      <c r="G286" s="52"/>
      <c r="H286" s="52"/>
      <c r="I286" s="52"/>
      <c r="J286" s="52"/>
      <c r="K286" s="171" t="str">
        <f t="shared" ref="K286:W286" si="363">IFERROR(ROUND((K209-K210)/K231,4),"bd.")</f>
        <v>bd.</v>
      </c>
      <c r="L286" s="171" t="str">
        <f t="shared" ca="1" si="363"/>
        <v>bd.</v>
      </c>
      <c r="M286" s="171" t="str">
        <f t="shared" ca="1" si="363"/>
        <v>bd.</v>
      </c>
      <c r="N286" s="171" t="str">
        <f t="shared" ca="1" si="363"/>
        <v>bd.</v>
      </c>
      <c r="O286" s="171" t="str">
        <f t="shared" ca="1" si="363"/>
        <v>bd.</v>
      </c>
      <c r="P286" s="171" t="str">
        <f t="shared" ca="1" si="363"/>
        <v>bd.</v>
      </c>
      <c r="Q286" s="171" t="str">
        <f t="shared" ca="1" si="363"/>
        <v>bd.</v>
      </c>
      <c r="R286" s="171" t="str">
        <f t="shared" ca="1" si="363"/>
        <v>bd.</v>
      </c>
      <c r="S286" s="171" t="str">
        <f t="shared" ca="1" si="363"/>
        <v>bd.</v>
      </c>
      <c r="T286" s="171" t="str">
        <f t="shared" ca="1" si="363"/>
        <v>bd.</v>
      </c>
      <c r="U286" s="171" t="str">
        <f t="shared" ca="1" si="363"/>
        <v>bd.</v>
      </c>
      <c r="V286" s="171" t="str">
        <f t="shared" ca="1" si="363"/>
        <v>bd.</v>
      </c>
      <c r="W286" s="171" t="str">
        <f t="shared" ca="1" si="363"/>
        <v>bd.</v>
      </c>
      <c r="X286" s="171" t="str">
        <f t="shared" ref="X286" ca="1" si="364">IFERROR(ROUND((X209-X210)/X231,4),"bd.")</f>
        <v>bd.</v>
      </c>
      <c r="Y286" s="171" t="str">
        <f t="shared" ref="Y286:AA286" ca="1" si="365">IFERROR(ROUND((Y209-Y210)/Y231,4),"bd.")</f>
        <v>bd.</v>
      </c>
      <c r="Z286" s="171" t="str">
        <f t="shared" ca="1" si="365"/>
        <v>bd.</v>
      </c>
      <c r="AA286" s="171" t="str">
        <f t="shared" ca="1" si="365"/>
        <v>bd.</v>
      </c>
      <c r="AB286" s="171" t="str">
        <f t="shared" ref="AB286:AE286" ca="1" si="366">IFERROR(ROUND((AB209-AB210)/AB231,4),"bd.")</f>
        <v>bd.</v>
      </c>
      <c r="AC286" s="171" t="str">
        <f t="shared" ca="1" si="366"/>
        <v>bd.</v>
      </c>
      <c r="AD286" s="171" t="str">
        <f t="shared" ca="1" si="366"/>
        <v>bd.</v>
      </c>
      <c r="AE286" s="171" t="str">
        <f t="shared" ca="1" si="366"/>
        <v>bd.</v>
      </c>
    </row>
    <row r="287" spans="2:31"/>
    <row r="288" spans="2:31">
      <c r="B288" s="29" t="s">
        <v>615</v>
      </c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</row>
    <row r="289" spans="2:31">
      <c r="B289" s="93" t="s">
        <v>616</v>
      </c>
      <c r="C289" s="19"/>
      <c r="D289" s="19"/>
      <c r="E289" s="19"/>
      <c r="F289" s="19"/>
      <c r="G289" s="19"/>
      <c r="H289" s="19"/>
      <c r="I289" s="19"/>
      <c r="J289" s="19"/>
      <c r="K289" s="173" t="str">
        <f t="shared" ref="K289:W289" si="367">IFERROR(ROUND((K210/K164)*dni,0),"bd.")</f>
        <v>bd.</v>
      </c>
      <c r="L289" s="173" t="str">
        <f t="shared" ca="1" si="367"/>
        <v>bd.</v>
      </c>
      <c r="M289" s="173" t="str">
        <f t="shared" ca="1" si="367"/>
        <v>bd.</v>
      </c>
      <c r="N289" s="173" t="str">
        <f t="shared" ca="1" si="367"/>
        <v>bd.</v>
      </c>
      <c r="O289" s="173" t="str">
        <f t="shared" ca="1" si="367"/>
        <v>bd.</v>
      </c>
      <c r="P289" s="173" t="str">
        <f t="shared" ca="1" si="367"/>
        <v>bd.</v>
      </c>
      <c r="Q289" s="173" t="str">
        <f t="shared" ca="1" si="367"/>
        <v>bd.</v>
      </c>
      <c r="R289" s="173" t="str">
        <f t="shared" ca="1" si="367"/>
        <v>bd.</v>
      </c>
      <c r="S289" s="173" t="str">
        <f t="shared" ca="1" si="367"/>
        <v>bd.</v>
      </c>
      <c r="T289" s="173" t="str">
        <f t="shared" ca="1" si="367"/>
        <v>bd.</v>
      </c>
      <c r="U289" s="173" t="str">
        <f t="shared" ca="1" si="367"/>
        <v>bd.</v>
      </c>
      <c r="V289" s="173" t="str">
        <f t="shared" ca="1" si="367"/>
        <v>bd.</v>
      </c>
      <c r="W289" s="173" t="str">
        <f t="shared" ca="1" si="367"/>
        <v>bd.</v>
      </c>
      <c r="X289" s="173" t="str">
        <f t="shared" ref="X289" ca="1" si="368">IFERROR(ROUND((X210/X164)*dni,0),"bd.")</f>
        <v>bd.</v>
      </c>
      <c r="Y289" s="173" t="str">
        <f t="shared" ref="Y289:AA289" ca="1" si="369">IFERROR(ROUND((Y210/Y164)*dni,0),"bd.")</f>
        <v>bd.</v>
      </c>
      <c r="Z289" s="173" t="str">
        <f t="shared" ca="1" si="369"/>
        <v>bd.</v>
      </c>
      <c r="AA289" s="173" t="str">
        <f t="shared" ca="1" si="369"/>
        <v>bd.</v>
      </c>
      <c r="AB289" s="173" t="str">
        <f t="shared" ref="AB289:AE289" ca="1" si="370">IFERROR(ROUND((AB210/AB164)*dni,0),"bd.")</f>
        <v>bd.</v>
      </c>
      <c r="AC289" s="173" t="str">
        <f t="shared" ca="1" si="370"/>
        <v>bd.</v>
      </c>
      <c r="AD289" s="173" t="str">
        <f t="shared" ca="1" si="370"/>
        <v>bd.</v>
      </c>
      <c r="AE289" s="173" t="str">
        <f t="shared" ca="1" si="370"/>
        <v>bd.</v>
      </c>
    </row>
    <row r="290" spans="2:31">
      <c r="B290" s="37" t="s">
        <v>617</v>
      </c>
      <c r="C290" s="52"/>
      <c r="D290" s="52"/>
      <c r="E290" s="52"/>
      <c r="F290" s="52"/>
      <c r="G290" s="52"/>
      <c r="H290" s="52"/>
      <c r="I290" s="52"/>
      <c r="J290" s="52"/>
      <c r="K290" s="10" t="str">
        <f t="shared" ref="K290:W290" si="371">IFERROR(ROUND((K212/K159)*dni,0),"bd.")</f>
        <v>bd.</v>
      </c>
      <c r="L290" s="10" t="str">
        <f t="shared" si="371"/>
        <v>bd.</v>
      </c>
      <c r="M290" s="10" t="str">
        <f t="shared" si="371"/>
        <v>bd.</v>
      </c>
      <c r="N290" s="10" t="str">
        <f t="shared" si="371"/>
        <v>bd.</v>
      </c>
      <c r="O290" s="10" t="str">
        <f t="shared" si="371"/>
        <v>bd.</v>
      </c>
      <c r="P290" s="10" t="str">
        <f t="shared" si="371"/>
        <v>bd.</v>
      </c>
      <c r="Q290" s="10" t="str">
        <f t="shared" si="371"/>
        <v>bd.</v>
      </c>
      <c r="R290" s="10" t="str">
        <f t="shared" si="371"/>
        <v>bd.</v>
      </c>
      <c r="S290" s="10" t="str">
        <f t="shared" si="371"/>
        <v>bd.</v>
      </c>
      <c r="T290" s="10" t="str">
        <f t="shared" si="371"/>
        <v>bd.</v>
      </c>
      <c r="U290" s="10" t="str">
        <f t="shared" si="371"/>
        <v>bd.</v>
      </c>
      <c r="V290" s="10" t="str">
        <f t="shared" si="371"/>
        <v>bd.</v>
      </c>
      <c r="W290" s="10" t="str">
        <f t="shared" si="371"/>
        <v>bd.</v>
      </c>
      <c r="X290" s="10" t="str">
        <f t="shared" ref="X290" si="372">IFERROR(ROUND((X212/X159)*dni,0),"bd.")</f>
        <v>bd.</v>
      </c>
      <c r="Y290" s="10" t="str">
        <f t="shared" ref="Y290:AA290" si="373">IFERROR(ROUND((Y212/Y159)*dni,0),"bd.")</f>
        <v>bd.</v>
      </c>
      <c r="Z290" s="10" t="str">
        <f t="shared" si="373"/>
        <v>bd.</v>
      </c>
      <c r="AA290" s="10" t="str">
        <f t="shared" si="373"/>
        <v>bd.</v>
      </c>
      <c r="AB290" s="10" t="str">
        <f t="shared" ref="AB290:AE290" si="374">IFERROR(ROUND((AB212/AB159)*dni,0),"bd.")</f>
        <v>bd.</v>
      </c>
      <c r="AC290" s="10" t="str">
        <f t="shared" si="374"/>
        <v>bd.</v>
      </c>
      <c r="AD290" s="10" t="str">
        <f t="shared" si="374"/>
        <v>bd.</v>
      </c>
      <c r="AE290" s="10" t="str">
        <f t="shared" si="374"/>
        <v>bd.</v>
      </c>
    </row>
    <row r="291" spans="2:31">
      <c r="B291" s="37" t="s">
        <v>618</v>
      </c>
      <c r="C291" s="52"/>
      <c r="D291" s="52"/>
      <c r="E291" s="52"/>
      <c r="F291" s="52"/>
      <c r="G291" s="52"/>
      <c r="H291" s="52"/>
      <c r="I291" s="52"/>
      <c r="J291" s="52"/>
      <c r="K291" s="10" t="str">
        <f t="shared" ref="K291:W291" si="375">IFERROR(ROUND((K232/K164)*dni,0),"bd.")</f>
        <v>bd.</v>
      </c>
      <c r="L291" s="10" t="str">
        <f t="shared" ca="1" si="375"/>
        <v>bd.</v>
      </c>
      <c r="M291" s="10" t="str">
        <f t="shared" ca="1" si="375"/>
        <v>bd.</v>
      </c>
      <c r="N291" s="10" t="str">
        <f t="shared" ca="1" si="375"/>
        <v>bd.</v>
      </c>
      <c r="O291" s="10" t="str">
        <f t="shared" ca="1" si="375"/>
        <v>bd.</v>
      </c>
      <c r="P291" s="10" t="str">
        <f t="shared" ca="1" si="375"/>
        <v>bd.</v>
      </c>
      <c r="Q291" s="10" t="str">
        <f t="shared" ca="1" si="375"/>
        <v>bd.</v>
      </c>
      <c r="R291" s="10" t="str">
        <f t="shared" ca="1" si="375"/>
        <v>bd.</v>
      </c>
      <c r="S291" s="10" t="str">
        <f t="shared" ca="1" si="375"/>
        <v>bd.</v>
      </c>
      <c r="T291" s="10" t="str">
        <f t="shared" ca="1" si="375"/>
        <v>bd.</v>
      </c>
      <c r="U291" s="10" t="str">
        <f t="shared" ca="1" si="375"/>
        <v>bd.</v>
      </c>
      <c r="V291" s="10" t="str">
        <f t="shared" ca="1" si="375"/>
        <v>bd.</v>
      </c>
      <c r="W291" s="10" t="str">
        <f t="shared" ca="1" si="375"/>
        <v>bd.</v>
      </c>
      <c r="X291" s="10" t="str">
        <f t="shared" ref="X291" ca="1" si="376">IFERROR(ROUND((X232/X164)*dni,0),"bd.")</f>
        <v>bd.</v>
      </c>
      <c r="Y291" s="10" t="str">
        <f t="shared" ref="Y291:AA291" ca="1" si="377">IFERROR(ROUND((Y232/Y164)*dni,0),"bd.")</f>
        <v>bd.</v>
      </c>
      <c r="Z291" s="10" t="str">
        <f t="shared" ca="1" si="377"/>
        <v>bd.</v>
      </c>
      <c r="AA291" s="10" t="str">
        <f t="shared" ca="1" si="377"/>
        <v>bd.</v>
      </c>
      <c r="AB291" s="10" t="str">
        <f t="shared" ref="AB291:AE291" ca="1" si="378">IFERROR(ROUND((AB232/AB164)*dni,0),"bd.")</f>
        <v>bd.</v>
      </c>
      <c r="AC291" s="10" t="str">
        <f t="shared" ca="1" si="378"/>
        <v>bd.</v>
      </c>
      <c r="AD291" s="10" t="str">
        <f t="shared" ca="1" si="378"/>
        <v>bd.</v>
      </c>
      <c r="AE291" s="10" t="str">
        <f t="shared" ca="1" si="378"/>
        <v>bd.</v>
      </c>
    </row>
    <row r="292" spans="2:31"/>
    <row r="293" spans="2:31">
      <c r="B293" s="29" t="s">
        <v>619</v>
      </c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</row>
    <row r="294" spans="2:31">
      <c r="B294" s="93" t="s">
        <v>620</v>
      </c>
      <c r="C294" s="19" t="s">
        <v>621</v>
      </c>
      <c r="D294" s="19" t="s">
        <v>622</v>
      </c>
      <c r="E294" s="19"/>
      <c r="F294" s="19"/>
      <c r="G294" s="19"/>
      <c r="H294" s="19"/>
      <c r="I294" s="19"/>
      <c r="J294" s="19"/>
      <c r="K294" s="174" t="str">
        <f>IF(Założenia!$C$193=TRUE,"n/d",IFERROR(ROUND(K226/K220,1),"bd."))</f>
        <v>bd.</v>
      </c>
      <c r="L294" s="174" t="str">
        <f ca="1">IF(Założenia!$C$193=TRUE,"n/d",IFERROR(ROUND(L226/L220,1),"bd."))</f>
        <v>bd.</v>
      </c>
      <c r="M294" s="174" t="str">
        <f ca="1">IF(Założenia!$C$193=TRUE,"n/d",IFERROR(ROUND(M226/M220,1),"bd."))</f>
        <v>bd.</v>
      </c>
      <c r="N294" s="174" t="str">
        <f ca="1">IF(Założenia!$C$193=TRUE,"n/d",IFERROR(ROUND(N226/N220,1),"bd."))</f>
        <v>bd.</v>
      </c>
      <c r="O294" s="174" t="str">
        <f ca="1">IF(Założenia!$C$193=TRUE,"n/d",IFERROR(ROUND(O226/O220,1),"bd."))</f>
        <v>bd.</v>
      </c>
      <c r="P294" s="174" t="str">
        <f ca="1">IF(Założenia!$C$193=TRUE,"n/d",IFERROR(ROUND(P226/P220,1),"bd."))</f>
        <v>bd.</v>
      </c>
      <c r="Q294" s="174" t="str">
        <f ca="1">IF(Założenia!$C$193=TRUE,"n/d",IFERROR(ROUND(Q226/Q220,1),"bd."))</f>
        <v>bd.</v>
      </c>
      <c r="R294" s="174" t="str">
        <f ca="1">IF(Założenia!$C$193=TRUE,"n/d",IFERROR(ROUND(R226/R220,1),"bd."))</f>
        <v>bd.</v>
      </c>
      <c r="S294" s="174" t="str">
        <f ca="1">IF(Założenia!$C$193=TRUE,"n/d",IFERROR(ROUND(S226/S220,1),"bd."))</f>
        <v>bd.</v>
      </c>
      <c r="T294" s="174" t="str">
        <f ca="1">IF(Założenia!$C$193=TRUE,"n/d",IFERROR(ROUND(T226/T220,1),"bd."))</f>
        <v>bd.</v>
      </c>
      <c r="U294" s="174" t="str">
        <f ca="1">IF(Założenia!$C$193=TRUE,"n/d",IFERROR(ROUND(U226/U220,1),"bd."))</f>
        <v>bd.</v>
      </c>
      <c r="V294" s="174" t="str">
        <f ca="1">IF(Założenia!$C$193=TRUE,"n/d",IFERROR(ROUND(V226/V220,1),"bd."))</f>
        <v>bd.</v>
      </c>
      <c r="W294" s="174" t="str">
        <f ca="1">IF(Założenia!$C$193=TRUE,"n/d",IFERROR(ROUND(W226/W220,1),"bd."))</f>
        <v>bd.</v>
      </c>
      <c r="X294" s="174" t="str">
        <f ca="1">IF(Założenia!$C$193=TRUE,"n/d",IFERROR(ROUND(X226/X220,1),"bd."))</f>
        <v>bd.</v>
      </c>
      <c r="Y294" s="174" t="str">
        <f ca="1">IF(Założenia!$C$193=TRUE,"n/d",IFERROR(ROUND(Y226/Y220,1),"bd."))</f>
        <v>bd.</v>
      </c>
      <c r="Z294" s="174" t="str">
        <f ca="1">IF(Założenia!$C$193=TRUE,"n/d",IFERROR(ROUND(Z226/Z220,1),"bd."))</f>
        <v>bd.</v>
      </c>
      <c r="AA294" s="174" t="str">
        <f ca="1">IF(Założenia!$C$193=TRUE,"n/d",IFERROR(ROUND(AA226/AA220,1),"bd."))</f>
        <v>bd.</v>
      </c>
      <c r="AB294" s="174" t="str">
        <f ca="1">IF(Założenia!$C$193=TRUE,"n/d",IFERROR(ROUND(AB226/AB220,1),"bd."))</f>
        <v>bd.</v>
      </c>
      <c r="AC294" s="174" t="str">
        <f ca="1">IF(Założenia!$C$193=TRUE,"n/d",IFERROR(ROUND(AC226/AC220,1),"bd."))</f>
        <v>bd.</v>
      </c>
      <c r="AD294" s="174" t="str">
        <f ca="1">IF(Założenia!$C$193=TRUE,"n/d",IFERROR(ROUND(AD226/AD220,1),"bd."))</f>
        <v>bd.</v>
      </c>
      <c r="AE294" s="174" t="str">
        <f ca="1">IF(Założenia!$C$193=TRUE,"n/d",IFERROR(ROUND(AE226/AE220,1),"bd."))</f>
        <v>bd.</v>
      </c>
    </row>
    <row r="295" spans="2:31">
      <c r="B295" s="37" t="s">
        <v>623</v>
      </c>
      <c r="C295" s="52" t="s">
        <v>624</v>
      </c>
      <c r="D295" s="52" t="s">
        <v>608</v>
      </c>
      <c r="E295" s="52"/>
      <c r="F295" s="52"/>
      <c r="G295" s="52"/>
      <c r="H295" s="52"/>
      <c r="I295" s="52"/>
      <c r="J295" s="52"/>
      <c r="K295" s="171" t="str">
        <f>IF(Założenia!$C$193=TRUE,"n/d",IFERROR(ROUND((K177+K165)/K180,1),"bd."))</f>
        <v>bd.</v>
      </c>
      <c r="L295" s="171" t="str">
        <f ca="1">IF(Założenia!$C$193=TRUE,"n/d",IFERROR(ROUND((L177+L165)/L180,1),"bd."))</f>
        <v>bd.</v>
      </c>
      <c r="M295" s="171" t="str">
        <f ca="1">IF(Założenia!$C$193=TRUE,"n/d",IFERROR(ROUND((M177+M165)/M180,1),"bd."))</f>
        <v>bd.</v>
      </c>
      <c r="N295" s="171" t="str">
        <f ca="1">IF(Założenia!$C$193=TRUE,"n/d",IFERROR(ROUND((N177+N165)/N180,1),"bd."))</f>
        <v>bd.</v>
      </c>
      <c r="O295" s="171" t="str">
        <f ca="1">IF(Założenia!$C$193=TRUE,"n/d",IFERROR(ROUND((O177+O165)/O180,1),"bd."))</f>
        <v>bd.</v>
      </c>
      <c r="P295" s="171" t="str">
        <f ca="1">IF(Założenia!$C$193=TRUE,"n/d",IFERROR(ROUND((P177+P165)/P180,1),"bd."))</f>
        <v>bd.</v>
      </c>
      <c r="Q295" s="171" t="str">
        <f ca="1">IF(Założenia!$C$193=TRUE,"n/d",IFERROR(ROUND((Q177+Q165)/Q180,1),"bd."))</f>
        <v>bd.</v>
      </c>
      <c r="R295" s="171" t="str">
        <f ca="1">IF(Założenia!$C$193=TRUE,"n/d",IFERROR(ROUND((R177+R165)/R180,1),"bd."))</f>
        <v>bd.</v>
      </c>
      <c r="S295" s="171" t="str">
        <f ca="1">IF(Założenia!$C$193=TRUE,"n/d",IFERROR(ROUND((S177+S165)/S180,1),"bd."))</f>
        <v>bd.</v>
      </c>
      <c r="T295" s="171" t="str">
        <f ca="1">IF(Założenia!$C$193=TRUE,"n/d",IFERROR(ROUND((T177+T165)/T180,1),"bd."))</f>
        <v>bd.</v>
      </c>
      <c r="U295" s="171" t="str">
        <f ca="1">IF(Założenia!$C$193=TRUE,"n/d",IFERROR(ROUND((U177+U165)/U180,1),"bd."))</f>
        <v>bd.</v>
      </c>
      <c r="V295" s="171" t="str">
        <f ca="1">IF(Założenia!$C$193=TRUE,"n/d",IFERROR(ROUND((V177+V165)/V180,1),"bd."))</f>
        <v>bd.</v>
      </c>
      <c r="W295" s="171" t="str">
        <f ca="1">IF(Założenia!$C$193=TRUE,"n/d",IFERROR(ROUND((W177+W165)/W180,1),"bd."))</f>
        <v>bd.</v>
      </c>
      <c r="X295" s="171" t="str">
        <f ca="1">IF(Założenia!$C$193=TRUE,"n/d",IFERROR(ROUND((X177+X165)/X180,1),"bd."))</f>
        <v>bd.</v>
      </c>
      <c r="Y295" s="171" t="str">
        <f ca="1">IF(Założenia!$C$193=TRUE,"n/d",IFERROR(ROUND((Y177+Y165)/Y180,1),"bd."))</f>
        <v>bd.</v>
      </c>
      <c r="Z295" s="171" t="str">
        <f ca="1">IF(Założenia!$C$193=TRUE,"n/d",IFERROR(ROUND((Z177+Z165)/Z180,1),"bd."))</f>
        <v>bd.</v>
      </c>
      <c r="AA295" s="171" t="str">
        <f ca="1">IF(Założenia!$C$193=TRUE,"n/d",IFERROR(ROUND((AA177+AA165)/AA180,1),"bd."))</f>
        <v>bd.</v>
      </c>
      <c r="AB295" s="171" t="str">
        <f ca="1">IF(Założenia!$C$193=TRUE,"n/d",IFERROR(ROUND((AB177+AB165)/AB180,1),"bd."))</f>
        <v>bd.</v>
      </c>
      <c r="AC295" s="171" t="str">
        <f ca="1">IF(Założenia!$C$193=TRUE,"n/d",IFERROR(ROUND((AC177+AC165)/AC180,1),"bd."))</f>
        <v>bd.</v>
      </c>
      <c r="AD295" s="171" t="str">
        <f ca="1">IF(Założenia!$C$193=TRUE,"n/d",IFERROR(ROUND((AD177+AD165)/AD180,1),"bd."))</f>
        <v>bd.</v>
      </c>
      <c r="AE295" s="171" t="str">
        <f ca="1">IF(Założenia!$C$193=TRUE,"n/d",IFERROR(ROUND((AE177+AE165)/AE180,1),"bd."))</f>
        <v>bd.</v>
      </c>
    </row>
    <row r="296" spans="2:31"/>
    <row r="297" spans="2:31"/>
    <row r="298" spans="2:31"/>
    <row r="299" spans="2:31"/>
    <row r="300" spans="2:31" ht="14.5">
      <c r="B300" s="34" t="s">
        <v>459</v>
      </c>
      <c r="C300" s="43"/>
      <c r="D300" s="43"/>
      <c r="E300" s="43"/>
      <c r="F300" s="43"/>
      <c r="G300" s="34">
        <f t="shared" ref="G300:AE300" ca="1" si="379">LataProjekcji</f>
        <v>0</v>
      </c>
      <c r="H300" s="34">
        <f t="shared" ca="1" si="379"/>
        <v>0</v>
      </c>
      <c r="I300" s="34">
        <f t="shared" ca="1" si="379"/>
        <v>0</v>
      </c>
      <c r="J300" s="45" t="str">
        <f t="shared" si="379"/>
        <v/>
      </c>
      <c r="K300" s="34" t="str">
        <f t="shared" si="379"/>
        <v>Uzupełnij dane</v>
      </c>
      <c r="L300" s="34" t="str">
        <f t="shared" si="379"/>
        <v/>
      </c>
      <c r="M300" s="34" t="str">
        <f t="shared" si="379"/>
        <v/>
      </c>
      <c r="N300" s="34" t="str">
        <f t="shared" si="379"/>
        <v/>
      </c>
      <c r="O300" s="34" t="str">
        <f t="shared" si="379"/>
        <v/>
      </c>
      <c r="P300" s="34" t="str">
        <f t="shared" si="379"/>
        <v/>
      </c>
      <c r="Q300" s="34" t="str">
        <f t="shared" si="379"/>
        <v/>
      </c>
      <c r="R300" s="34" t="str">
        <f t="shared" si="379"/>
        <v/>
      </c>
      <c r="S300" s="34" t="str">
        <f t="shared" si="379"/>
        <v/>
      </c>
      <c r="T300" s="34" t="str">
        <f t="shared" si="379"/>
        <v/>
      </c>
      <c r="U300" s="34" t="str">
        <f t="shared" si="379"/>
        <v/>
      </c>
      <c r="V300" s="34" t="str">
        <f t="shared" si="379"/>
        <v/>
      </c>
      <c r="W300" s="34" t="str">
        <f t="shared" si="379"/>
        <v/>
      </c>
      <c r="X300" s="34" t="str">
        <f t="shared" si="379"/>
        <v/>
      </c>
      <c r="Y300" s="34" t="str">
        <f t="shared" si="379"/>
        <v/>
      </c>
      <c r="Z300" s="34" t="str">
        <f t="shared" si="379"/>
        <v/>
      </c>
      <c r="AA300" s="34" t="str">
        <f t="shared" si="379"/>
        <v/>
      </c>
      <c r="AB300" s="34" t="str">
        <f t="shared" si="379"/>
        <v/>
      </c>
      <c r="AC300" s="34" t="str">
        <f t="shared" si="379"/>
        <v/>
      </c>
      <c r="AD300" s="34" t="str">
        <f t="shared" si="379"/>
        <v/>
      </c>
      <c r="AE300" s="34" t="str">
        <f t="shared" si="379"/>
        <v/>
      </c>
    </row>
    <row r="301" spans="2:31"/>
    <row r="302" spans="2:31" ht="14.5">
      <c r="B302" s="152" t="s">
        <v>489</v>
      </c>
    </row>
    <row r="303" spans="2:31">
      <c r="B303" s="95" t="s">
        <v>490</v>
      </c>
      <c r="C303" s="96" t="s">
        <v>491</v>
      </c>
      <c r="D303" s="96"/>
      <c r="E303" s="96"/>
      <c r="F303" s="96"/>
      <c r="G303" s="97">
        <f>SUM(G304:G307)</f>
        <v>0</v>
      </c>
      <c r="H303" s="97">
        <f t="shared" ref="H303:W303" si="380">SUM(H304:H307)</f>
        <v>0</v>
      </c>
      <c r="I303" s="97">
        <f t="shared" si="380"/>
        <v>0</v>
      </c>
      <c r="J303" s="97">
        <f t="shared" si="380"/>
        <v>0</v>
      </c>
      <c r="K303" s="97">
        <f t="shared" si="380"/>
        <v>0</v>
      </c>
      <c r="L303" s="97">
        <f t="shared" si="380"/>
        <v>0</v>
      </c>
      <c r="M303" s="97">
        <f t="shared" si="380"/>
        <v>0</v>
      </c>
      <c r="N303" s="97">
        <f t="shared" si="380"/>
        <v>0</v>
      </c>
      <c r="O303" s="97">
        <f t="shared" si="380"/>
        <v>0</v>
      </c>
      <c r="P303" s="97">
        <f t="shared" si="380"/>
        <v>0</v>
      </c>
      <c r="Q303" s="97">
        <f t="shared" si="380"/>
        <v>0</v>
      </c>
      <c r="R303" s="97">
        <f t="shared" si="380"/>
        <v>0</v>
      </c>
      <c r="S303" s="97">
        <f t="shared" si="380"/>
        <v>0</v>
      </c>
      <c r="T303" s="97">
        <f t="shared" si="380"/>
        <v>0</v>
      </c>
      <c r="U303" s="97">
        <f t="shared" si="380"/>
        <v>0</v>
      </c>
      <c r="V303" s="97">
        <f t="shared" si="380"/>
        <v>0</v>
      </c>
      <c r="W303" s="97">
        <f t="shared" si="380"/>
        <v>0</v>
      </c>
      <c r="X303" s="97">
        <f t="shared" ref="X303" si="381">SUM(X304:X307)</f>
        <v>0</v>
      </c>
      <c r="Y303" s="97">
        <f t="shared" ref="Y303:AA303" si="382">SUM(Y304:Y307)</f>
        <v>0</v>
      </c>
      <c r="Z303" s="97">
        <f t="shared" si="382"/>
        <v>0</v>
      </c>
      <c r="AA303" s="97">
        <f t="shared" si="382"/>
        <v>0</v>
      </c>
      <c r="AB303" s="97">
        <f t="shared" ref="AB303:AE303" si="383">SUM(AB304:AB307)</f>
        <v>0</v>
      </c>
      <c r="AC303" s="97">
        <f t="shared" si="383"/>
        <v>0</v>
      </c>
      <c r="AD303" s="97">
        <f t="shared" si="383"/>
        <v>0</v>
      </c>
      <c r="AE303" s="97">
        <f t="shared" si="383"/>
        <v>0</v>
      </c>
    </row>
    <row r="304" spans="2:31">
      <c r="B304" s="93" t="s">
        <v>492</v>
      </c>
      <c r="C304" s="19"/>
      <c r="D304" s="19"/>
      <c r="E304" s="19"/>
      <c r="F304" s="19"/>
      <c r="G304" s="94">
        <f t="shared" ref="G304:AE304" si="384">G16+G160</f>
        <v>0</v>
      </c>
      <c r="H304" s="94">
        <f t="shared" si="384"/>
        <v>0</v>
      </c>
      <c r="I304" s="94">
        <f t="shared" si="384"/>
        <v>0</v>
      </c>
      <c r="J304" s="94">
        <f t="shared" si="384"/>
        <v>0</v>
      </c>
      <c r="K304" s="94">
        <f t="shared" si="384"/>
        <v>0</v>
      </c>
      <c r="L304" s="94">
        <f t="shared" si="384"/>
        <v>0</v>
      </c>
      <c r="M304" s="94">
        <f t="shared" si="384"/>
        <v>0</v>
      </c>
      <c r="N304" s="94">
        <f t="shared" si="384"/>
        <v>0</v>
      </c>
      <c r="O304" s="94">
        <f t="shared" si="384"/>
        <v>0</v>
      </c>
      <c r="P304" s="94">
        <f t="shared" si="384"/>
        <v>0</v>
      </c>
      <c r="Q304" s="94">
        <f t="shared" si="384"/>
        <v>0</v>
      </c>
      <c r="R304" s="94">
        <f t="shared" si="384"/>
        <v>0</v>
      </c>
      <c r="S304" s="94">
        <f t="shared" si="384"/>
        <v>0</v>
      </c>
      <c r="T304" s="94">
        <f t="shared" si="384"/>
        <v>0</v>
      </c>
      <c r="U304" s="94">
        <f t="shared" si="384"/>
        <v>0</v>
      </c>
      <c r="V304" s="94">
        <f t="shared" si="384"/>
        <v>0</v>
      </c>
      <c r="W304" s="94">
        <f t="shared" si="384"/>
        <v>0</v>
      </c>
      <c r="X304" s="94">
        <f t="shared" si="384"/>
        <v>0</v>
      </c>
      <c r="Y304" s="94">
        <f t="shared" si="384"/>
        <v>0</v>
      </c>
      <c r="Z304" s="94">
        <f t="shared" si="384"/>
        <v>0</v>
      </c>
      <c r="AA304" s="94">
        <f t="shared" si="384"/>
        <v>0</v>
      </c>
      <c r="AB304" s="94">
        <f t="shared" si="384"/>
        <v>0</v>
      </c>
      <c r="AC304" s="94">
        <f t="shared" si="384"/>
        <v>0</v>
      </c>
      <c r="AD304" s="94">
        <f t="shared" si="384"/>
        <v>0</v>
      </c>
      <c r="AE304" s="94">
        <f t="shared" si="384"/>
        <v>0</v>
      </c>
    </row>
    <row r="305" spans="2:31">
      <c r="B305" s="37" t="s">
        <v>493</v>
      </c>
      <c r="C305" s="52"/>
      <c r="D305" s="52"/>
      <c r="E305" s="52"/>
      <c r="F305" s="52"/>
      <c r="G305" s="33">
        <f t="shared" ref="G305:AE305" si="385">G17+G161</f>
        <v>0</v>
      </c>
      <c r="H305" s="33">
        <f t="shared" si="385"/>
        <v>0</v>
      </c>
      <c r="I305" s="33">
        <f t="shared" si="385"/>
        <v>0</v>
      </c>
      <c r="J305" s="33">
        <f t="shared" si="385"/>
        <v>0</v>
      </c>
      <c r="K305" s="33">
        <f t="shared" si="385"/>
        <v>0</v>
      </c>
      <c r="L305" s="33">
        <f t="shared" si="385"/>
        <v>0</v>
      </c>
      <c r="M305" s="33">
        <f t="shared" si="385"/>
        <v>0</v>
      </c>
      <c r="N305" s="33">
        <f t="shared" si="385"/>
        <v>0</v>
      </c>
      <c r="O305" s="33">
        <f t="shared" si="385"/>
        <v>0</v>
      </c>
      <c r="P305" s="33">
        <f t="shared" si="385"/>
        <v>0</v>
      </c>
      <c r="Q305" s="33">
        <f t="shared" si="385"/>
        <v>0</v>
      </c>
      <c r="R305" s="33">
        <f t="shared" si="385"/>
        <v>0</v>
      </c>
      <c r="S305" s="33">
        <f t="shared" si="385"/>
        <v>0</v>
      </c>
      <c r="T305" s="33">
        <f t="shared" si="385"/>
        <v>0</v>
      </c>
      <c r="U305" s="33">
        <f t="shared" si="385"/>
        <v>0</v>
      </c>
      <c r="V305" s="33">
        <f t="shared" si="385"/>
        <v>0</v>
      </c>
      <c r="W305" s="5">
        <f t="shared" si="385"/>
        <v>0</v>
      </c>
      <c r="X305" s="5">
        <f t="shared" si="385"/>
        <v>0</v>
      </c>
      <c r="Y305" s="5">
        <f t="shared" si="385"/>
        <v>0</v>
      </c>
      <c r="Z305" s="5">
        <f t="shared" si="385"/>
        <v>0</v>
      </c>
      <c r="AA305" s="5">
        <f t="shared" si="385"/>
        <v>0</v>
      </c>
      <c r="AB305" s="5">
        <f t="shared" si="385"/>
        <v>0</v>
      </c>
      <c r="AC305" s="5">
        <f t="shared" si="385"/>
        <v>0</v>
      </c>
      <c r="AD305" s="5">
        <f t="shared" si="385"/>
        <v>0</v>
      </c>
      <c r="AE305" s="5">
        <f t="shared" si="385"/>
        <v>0</v>
      </c>
    </row>
    <row r="306" spans="2:31">
      <c r="B306" s="8" t="s">
        <v>494</v>
      </c>
      <c r="G306" s="5">
        <f t="shared" ref="G306:AE306" si="386">G18+G162</f>
        <v>0</v>
      </c>
      <c r="H306" s="5">
        <f t="shared" si="386"/>
        <v>0</v>
      </c>
      <c r="I306" s="5">
        <f t="shared" si="386"/>
        <v>0</v>
      </c>
      <c r="J306" s="5">
        <f t="shared" si="386"/>
        <v>0</v>
      </c>
      <c r="K306" s="5">
        <f t="shared" si="386"/>
        <v>0</v>
      </c>
      <c r="L306" s="5">
        <f t="shared" si="386"/>
        <v>0</v>
      </c>
      <c r="M306" s="5">
        <f t="shared" si="386"/>
        <v>0</v>
      </c>
      <c r="N306" s="5">
        <f t="shared" si="386"/>
        <v>0</v>
      </c>
      <c r="O306" s="5">
        <f t="shared" si="386"/>
        <v>0</v>
      </c>
      <c r="P306" s="5">
        <f t="shared" si="386"/>
        <v>0</v>
      </c>
      <c r="Q306" s="5">
        <f t="shared" si="386"/>
        <v>0</v>
      </c>
      <c r="R306" s="5">
        <f t="shared" si="386"/>
        <v>0</v>
      </c>
      <c r="S306" s="5">
        <f t="shared" si="386"/>
        <v>0</v>
      </c>
      <c r="T306" s="5">
        <f t="shared" si="386"/>
        <v>0</v>
      </c>
      <c r="U306" s="5">
        <f t="shared" si="386"/>
        <v>0</v>
      </c>
      <c r="V306" s="5">
        <f t="shared" si="386"/>
        <v>0</v>
      </c>
      <c r="W306" s="5">
        <f t="shared" si="386"/>
        <v>0</v>
      </c>
      <c r="X306" s="5">
        <f t="shared" si="386"/>
        <v>0</v>
      </c>
      <c r="Y306" s="5">
        <f t="shared" si="386"/>
        <v>0</v>
      </c>
      <c r="Z306" s="5">
        <f t="shared" si="386"/>
        <v>0</v>
      </c>
      <c r="AA306" s="5">
        <f t="shared" si="386"/>
        <v>0</v>
      </c>
      <c r="AB306" s="5">
        <f t="shared" si="386"/>
        <v>0</v>
      </c>
      <c r="AC306" s="5">
        <f t="shared" si="386"/>
        <v>0</v>
      </c>
      <c r="AD306" s="5">
        <f t="shared" si="386"/>
        <v>0</v>
      </c>
      <c r="AE306" s="5">
        <f t="shared" si="386"/>
        <v>0</v>
      </c>
    </row>
    <row r="307" spans="2:31">
      <c r="B307" s="88" t="s">
        <v>495</v>
      </c>
      <c r="C307" s="89"/>
      <c r="D307" s="89"/>
      <c r="E307" s="89"/>
      <c r="F307" s="89"/>
      <c r="G307" s="90">
        <f t="shared" ref="G307:AE307" si="387">G19+G163</f>
        <v>0</v>
      </c>
      <c r="H307" s="90">
        <f t="shared" si="387"/>
        <v>0</v>
      </c>
      <c r="I307" s="90">
        <f t="shared" si="387"/>
        <v>0</v>
      </c>
      <c r="J307" s="90">
        <f t="shared" si="387"/>
        <v>0</v>
      </c>
      <c r="K307" s="90">
        <f t="shared" si="387"/>
        <v>0</v>
      </c>
      <c r="L307" s="90">
        <f t="shared" si="387"/>
        <v>0</v>
      </c>
      <c r="M307" s="90">
        <f t="shared" si="387"/>
        <v>0</v>
      </c>
      <c r="N307" s="90">
        <f t="shared" si="387"/>
        <v>0</v>
      </c>
      <c r="O307" s="90">
        <f t="shared" si="387"/>
        <v>0</v>
      </c>
      <c r="P307" s="90">
        <f t="shared" si="387"/>
        <v>0</v>
      </c>
      <c r="Q307" s="90">
        <f t="shared" si="387"/>
        <v>0</v>
      </c>
      <c r="R307" s="90">
        <f t="shared" si="387"/>
        <v>0</v>
      </c>
      <c r="S307" s="90">
        <f t="shared" si="387"/>
        <v>0</v>
      </c>
      <c r="T307" s="90">
        <f t="shared" si="387"/>
        <v>0</v>
      </c>
      <c r="U307" s="90">
        <f t="shared" si="387"/>
        <v>0</v>
      </c>
      <c r="V307" s="90">
        <f t="shared" si="387"/>
        <v>0</v>
      </c>
      <c r="W307" s="90">
        <f t="shared" si="387"/>
        <v>0</v>
      </c>
      <c r="X307" s="90">
        <f t="shared" si="387"/>
        <v>0</v>
      </c>
      <c r="Y307" s="90">
        <f t="shared" si="387"/>
        <v>0</v>
      </c>
      <c r="Z307" s="90">
        <f t="shared" si="387"/>
        <v>0</v>
      </c>
      <c r="AA307" s="90">
        <f t="shared" si="387"/>
        <v>0</v>
      </c>
      <c r="AB307" s="90">
        <f t="shared" si="387"/>
        <v>0</v>
      </c>
      <c r="AC307" s="90">
        <f t="shared" si="387"/>
        <v>0</v>
      </c>
      <c r="AD307" s="90">
        <f t="shared" si="387"/>
        <v>0</v>
      </c>
      <c r="AE307" s="90">
        <f t="shared" si="387"/>
        <v>0</v>
      </c>
    </row>
    <row r="308" spans="2:31">
      <c r="B308" s="98" t="s">
        <v>209</v>
      </c>
      <c r="C308" s="96" t="s">
        <v>496</v>
      </c>
      <c r="D308" s="96"/>
      <c r="E308" s="96"/>
      <c r="F308" s="96"/>
      <c r="G308" s="97">
        <f>SUM(G309:G316)</f>
        <v>0</v>
      </c>
      <c r="H308" s="97">
        <f>SUM(H309:H316)</f>
        <v>0</v>
      </c>
      <c r="I308" s="97">
        <f>SUM(I309:I316)</f>
        <v>0</v>
      </c>
      <c r="J308" s="97">
        <f>SUM(J309:J316)</f>
        <v>0</v>
      </c>
      <c r="K308" s="97">
        <f>SUM(K309:K316)</f>
        <v>0</v>
      </c>
      <c r="L308" s="97">
        <f t="shared" ref="L308:W308" ca="1" si="388">SUM(L309:L316)</f>
        <v>0</v>
      </c>
      <c r="M308" s="97">
        <f t="shared" ca="1" si="388"/>
        <v>0</v>
      </c>
      <c r="N308" s="97">
        <f t="shared" ca="1" si="388"/>
        <v>0</v>
      </c>
      <c r="O308" s="97">
        <f t="shared" ca="1" si="388"/>
        <v>0</v>
      </c>
      <c r="P308" s="97">
        <f t="shared" ca="1" si="388"/>
        <v>0</v>
      </c>
      <c r="Q308" s="97">
        <f t="shared" ca="1" si="388"/>
        <v>0</v>
      </c>
      <c r="R308" s="97">
        <f t="shared" ca="1" si="388"/>
        <v>0</v>
      </c>
      <c r="S308" s="97">
        <f t="shared" ca="1" si="388"/>
        <v>0</v>
      </c>
      <c r="T308" s="97">
        <f t="shared" ca="1" si="388"/>
        <v>0</v>
      </c>
      <c r="U308" s="97">
        <f t="shared" ca="1" si="388"/>
        <v>0</v>
      </c>
      <c r="V308" s="97">
        <f t="shared" ca="1" si="388"/>
        <v>0</v>
      </c>
      <c r="W308" s="97">
        <f t="shared" ca="1" si="388"/>
        <v>0</v>
      </c>
      <c r="X308" s="97">
        <f t="shared" ref="X308" ca="1" si="389">SUM(X309:X316)</f>
        <v>0</v>
      </c>
      <c r="Y308" s="97">
        <f t="shared" ref="Y308:AA308" ca="1" si="390">SUM(Y309:Y316)</f>
        <v>0</v>
      </c>
      <c r="Z308" s="97">
        <f t="shared" ca="1" si="390"/>
        <v>0</v>
      </c>
      <c r="AA308" s="97">
        <f t="shared" ca="1" si="390"/>
        <v>0</v>
      </c>
      <c r="AB308" s="97">
        <f t="shared" ref="AB308:AE308" ca="1" si="391">SUM(AB309:AB316)</f>
        <v>0</v>
      </c>
      <c r="AC308" s="97">
        <f t="shared" ca="1" si="391"/>
        <v>0</v>
      </c>
      <c r="AD308" s="97">
        <f t="shared" ca="1" si="391"/>
        <v>0</v>
      </c>
      <c r="AE308" s="97">
        <f t="shared" ca="1" si="391"/>
        <v>0</v>
      </c>
    </row>
    <row r="309" spans="2:31">
      <c r="B309" s="93" t="s">
        <v>497</v>
      </c>
      <c r="C309" s="19" t="s">
        <v>498</v>
      </c>
      <c r="D309" s="19"/>
      <c r="E309" s="19"/>
      <c r="F309" s="19"/>
      <c r="G309" s="94">
        <f t="shared" ref="G309:AE309" si="392">G21+G165</f>
        <v>0</v>
      </c>
      <c r="H309" s="94">
        <f t="shared" si="392"/>
        <v>0</v>
      </c>
      <c r="I309" s="94">
        <f t="shared" si="392"/>
        <v>0</v>
      </c>
      <c r="J309" s="94">
        <f t="shared" si="392"/>
        <v>0</v>
      </c>
      <c r="K309" s="94">
        <f t="shared" si="392"/>
        <v>0</v>
      </c>
      <c r="L309" s="94">
        <f t="shared" ca="1" si="392"/>
        <v>0</v>
      </c>
      <c r="M309" s="94">
        <f t="shared" ca="1" si="392"/>
        <v>0</v>
      </c>
      <c r="N309" s="94">
        <f t="shared" ca="1" si="392"/>
        <v>0</v>
      </c>
      <c r="O309" s="94">
        <f t="shared" ca="1" si="392"/>
        <v>0</v>
      </c>
      <c r="P309" s="94">
        <f t="shared" ca="1" si="392"/>
        <v>0</v>
      </c>
      <c r="Q309" s="94">
        <f t="shared" ca="1" si="392"/>
        <v>0</v>
      </c>
      <c r="R309" s="94">
        <f t="shared" ca="1" si="392"/>
        <v>0</v>
      </c>
      <c r="S309" s="94">
        <f t="shared" ca="1" si="392"/>
        <v>0</v>
      </c>
      <c r="T309" s="94">
        <f t="shared" ca="1" si="392"/>
        <v>0</v>
      </c>
      <c r="U309" s="94">
        <f t="shared" ca="1" si="392"/>
        <v>0</v>
      </c>
      <c r="V309" s="94">
        <f t="shared" ca="1" si="392"/>
        <v>0</v>
      </c>
      <c r="W309" s="94">
        <f t="shared" ca="1" si="392"/>
        <v>0</v>
      </c>
      <c r="X309" s="94">
        <f t="shared" ca="1" si="392"/>
        <v>0</v>
      </c>
      <c r="Y309" s="94">
        <f t="shared" ca="1" si="392"/>
        <v>0</v>
      </c>
      <c r="Z309" s="94">
        <f t="shared" ca="1" si="392"/>
        <v>0</v>
      </c>
      <c r="AA309" s="94">
        <f t="shared" ca="1" si="392"/>
        <v>0</v>
      </c>
      <c r="AB309" s="94">
        <f t="shared" ca="1" si="392"/>
        <v>0</v>
      </c>
      <c r="AC309" s="94">
        <f t="shared" ca="1" si="392"/>
        <v>0</v>
      </c>
      <c r="AD309" s="94">
        <f t="shared" ca="1" si="392"/>
        <v>0</v>
      </c>
      <c r="AE309" s="94">
        <f t="shared" ca="1" si="392"/>
        <v>0</v>
      </c>
    </row>
    <row r="310" spans="2:31">
      <c r="B310" s="52" t="s">
        <v>499</v>
      </c>
      <c r="C310" s="52"/>
      <c r="D310" s="52"/>
      <c r="E310" s="52"/>
      <c r="F310" s="52"/>
      <c r="G310" s="33">
        <f t="shared" ref="G310:AE310" si="393">G22+G166</f>
        <v>0</v>
      </c>
      <c r="H310" s="33">
        <f t="shared" si="393"/>
        <v>0</v>
      </c>
      <c r="I310" s="33">
        <f t="shared" si="393"/>
        <v>0</v>
      </c>
      <c r="J310" s="33">
        <f t="shared" si="393"/>
        <v>0</v>
      </c>
      <c r="K310" s="33">
        <f t="shared" si="393"/>
        <v>0</v>
      </c>
      <c r="L310" s="33">
        <f t="shared" si="393"/>
        <v>0</v>
      </c>
      <c r="M310" s="33">
        <f t="shared" si="393"/>
        <v>0</v>
      </c>
      <c r="N310" s="33">
        <f t="shared" si="393"/>
        <v>0</v>
      </c>
      <c r="O310" s="33">
        <f t="shared" si="393"/>
        <v>0</v>
      </c>
      <c r="P310" s="33">
        <f t="shared" si="393"/>
        <v>0</v>
      </c>
      <c r="Q310" s="33">
        <f t="shared" si="393"/>
        <v>0</v>
      </c>
      <c r="R310" s="33">
        <f t="shared" si="393"/>
        <v>0</v>
      </c>
      <c r="S310" s="33">
        <f t="shared" si="393"/>
        <v>0</v>
      </c>
      <c r="T310" s="33">
        <f t="shared" si="393"/>
        <v>0</v>
      </c>
      <c r="U310" s="33">
        <f t="shared" si="393"/>
        <v>0</v>
      </c>
      <c r="V310" s="33">
        <f t="shared" si="393"/>
        <v>0</v>
      </c>
      <c r="W310" s="33">
        <f t="shared" si="393"/>
        <v>0</v>
      </c>
      <c r="X310" s="33">
        <f t="shared" si="393"/>
        <v>0</v>
      </c>
      <c r="Y310" s="33">
        <f t="shared" si="393"/>
        <v>0</v>
      </c>
      <c r="Z310" s="33">
        <f t="shared" si="393"/>
        <v>0</v>
      </c>
      <c r="AA310" s="33">
        <f t="shared" si="393"/>
        <v>0</v>
      </c>
      <c r="AB310" s="33">
        <f t="shared" si="393"/>
        <v>0</v>
      </c>
      <c r="AC310" s="33">
        <f t="shared" si="393"/>
        <v>0</v>
      </c>
      <c r="AD310" s="33">
        <f t="shared" si="393"/>
        <v>0</v>
      </c>
      <c r="AE310" s="33">
        <f t="shared" si="393"/>
        <v>0</v>
      </c>
    </row>
    <row r="311" spans="2:31">
      <c r="B311" s="37" t="s">
        <v>500</v>
      </c>
      <c r="C311" s="52"/>
      <c r="D311" s="52"/>
      <c r="E311" s="52"/>
      <c r="F311" s="52"/>
      <c r="G311" s="33">
        <f t="shared" ref="G311:AE311" si="394">G23+G167</f>
        <v>0</v>
      </c>
      <c r="H311" s="33">
        <f t="shared" si="394"/>
        <v>0</v>
      </c>
      <c r="I311" s="33">
        <f t="shared" si="394"/>
        <v>0</v>
      </c>
      <c r="J311" s="33">
        <f t="shared" si="394"/>
        <v>0</v>
      </c>
      <c r="K311" s="33">
        <f t="shared" si="394"/>
        <v>0</v>
      </c>
      <c r="L311" s="33">
        <f t="shared" si="394"/>
        <v>0</v>
      </c>
      <c r="M311" s="33">
        <f t="shared" si="394"/>
        <v>0</v>
      </c>
      <c r="N311" s="33">
        <f t="shared" si="394"/>
        <v>0</v>
      </c>
      <c r="O311" s="33">
        <f t="shared" si="394"/>
        <v>0</v>
      </c>
      <c r="P311" s="33">
        <f t="shared" si="394"/>
        <v>0</v>
      </c>
      <c r="Q311" s="33">
        <f t="shared" si="394"/>
        <v>0</v>
      </c>
      <c r="R311" s="33">
        <f t="shared" si="394"/>
        <v>0</v>
      </c>
      <c r="S311" s="33">
        <f t="shared" si="394"/>
        <v>0</v>
      </c>
      <c r="T311" s="33">
        <f t="shared" si="394"/>
        <v>0</v>
      </c>
      <c r="U311" s="33">
        <f t="shared" si="394"/>
        <v>0</v>
      </c>
      <c r="V311" s="33">
        <f t="shared" si="394"/>
        <v>0</v>
      </c>
      <c r="W311" s="33">
        <f t="shared" si="394"/>
        <v>0</v>
      </c>
      <c r="X311" s="33">
        <f t="shared" si="394"/>
        <v>0</v>
      </c>
      <c r="Y311" s="33">
        <f t="shared" si="394"/>
        <v>0</v>
      </c>
      <c r="Z311" s="33">
        <f t="shared" si="394"/>
        <v>0</v>
      </c>
      <c r="AA311" s="33">
        <f t="shared" si="394"/>
        <v>0</v>
      </c>
      <c r="AB311" s="33">
        <f t="shared" si="394"/>
        <v>0</v>
      </c>
      <c r="AC311" s="33">
        <f t="shared" si="394"/>
        <v>0</v>
      </c>
      <c r="AD311" s="33">
        <f t="shared" si="394"/>
        <v>0</v>
      </c>
      <c r="AE311" s="33">
        <f t="shared" si="394"/>
        <v>0</v>
      </c>
    </row>
    <row r="312" spans="2:31">
      <c r="B312" s="37" t="s">
        <v>501</v>
      </c>
      <c r="C312" s="52"/>
      <c r="D312" s="52"/>
      <c r="E312" s="52"/>
      <c r="F312" s="52"/>
      <c r="G312" s="33">
        <f t="shared" ref="G312:AE312" si="395">G24+G168</f>
        <v>0</v>
      </c>
      <c r="H312" s="33">
        <f t="shared" si="395"/>
        <v>0</v>
      </c>
      <c r="I312" s="33">
        <f t="shared" si="395"/>
        <v>0</v>
      </c>
      <c r="J312" s="33">
        <f t="shared" si="395"/>
        <v>0</v>
      </c>
      <c r="K312" s="33">
        <f t="shared" si="395"/>
        <v>0</v>
      </c>
      <c r="L312" s="33">
        <f t="shared" si="395"/>
        <v>0</v>
      </c>
      <c r="M312" s="33">
        <f t="shared" si="395"/>
        <v>0</v>
      </c>
      <c r="N312" s="33">
        <f t="shared" si="395"/>
        <v>0</v>
      </c>
      <c r="O312" s="33">
        <f t="shared" si="395"/>
        <v>0</v>
      </c>
      <c r="P312" s="33">
        <f t="shared" si="395"/>
        <v>0</v>
      </c>
      <c r="Q312" s="33">
        <f t="shared" si="395"/>
        <v>0</v>
      </c>
      <c r="R312" s="33">
        <f t="shared" si="395"/>
        <v>0</v>
      </c>
      <c r="S312" s="33">
        <f t="shared" si="395"/>
        <v>0</v>
      </c>
      <c r="T312" s="33">
        <f t="shared" si="395"/>
        <v>0</v>
      </c>
      <c r="U312" s="33">
        <f t="shared" si="395"/>
        <v>0</v>
      </c>
      <c r="V312" s="33">
        <f t="shared" si="395"/>
        <v>0</v>
      </c>
      <c r="W312" s="33">
        <f t="shared" si="395"/>
        <v>0</v>
      </c>
      <c r="X312" s="33">
        <f t="shared" si="395"/>
        <v>0</v>
      </c>
      <c r="Y312" s="33">
        <f t="shared" si="395"/>
        <v>0</v>
      </c>
      <c r="Z312" s="33">
        <f t="shared" si="395"/>
        <v>0</v>
      </c>
      <c r="AA312" s="33">
        <f t="shared" si="395"/>
        <v>0</v>
      </c>
      <c r="AB312" s="33">
        <f t="shared" si="395"/>
        <v>0</v>
      </c>
      <c r="AC312" s="33">
        <f t="shared" si="395"/>
        <v>0</v>
      </c>
      <c r="AD312" s="33">
        <f t="shared" si="395"/>
        <v>0</v>
      </c>
      <c r="AE312" s="33">
        <f t="shared" si="395"/>
        <v>0</v>
      </c>
    </row>
    <row r="313" spans="2:31">
      <c r="B313" s="37" t="s">
        <v>502</v>
      </c>
      <c r="C313" s="52"/>
      <c r="D313" s="52"/>
      <c r="E313" s="52"/>
      <c r="F313" s="52"/>
      <c r="G313" s="33">
        <f t="shared" ref="G313:AE313" si="396">G25+G169</f>
        <v>0</v>
      </c>
      <c r="H313" s="33">
        <f t="shared" si="396"/>
        <v>0</v>
      </c>
      <c r="I313" s="33">
        <f t="shared" si="396"/>
        <v>0</v>
      </c>
      <c r="J313" s="33">
        <f t="shared" si="396"/>
        <v>0</v>
      </c>
      <c r="K313" s="33">
        <f t="shared" si="396"/>
        <v>0</v>
      </c>
      <c r="L313" s="33">
        <f t="shared" si="396"/>
        <v>0</v>
      </c>
      <c r="M313" s="33">
        <f t="shared" si="396"/>
        <v>0</v>
      </c>
      <c r="N313" s="33">
        <f t="shared" si="396"/>
        <v>0</v>
      </c>
      <c r="O313" s="33">
        <f t="shared" si="396"/>
        <v>0</v>
      </c>
      <c r="P313" s="33">
        <f t="shared" si="396"/>
        <v>0</v>
      </c>
      <c r="Q313" s="33">
        <f t="shared" si="396"/>
        <v>0</v>
      </c>
      <c r="R313" s="33">
        <f t="shared" si="396"/>
        <v>0</v>
      </c>
      <c r="S313" s="33">
        <f t="shared" si="396"/>
        <v>0</v>
      </c>
      <c r="T313" s="33">
        <f t="shared" si="396"/>
        <v>0</v>
      </c>
      <c r="U313" s="33">
        <f t="shared" si="396"/>
        <v>0</v>
      </c>
      <c r="V313" s="33">
        <f t="shared" si="396"/>
        <v>0</v>
      </c>
      <c r="W313" s="33">
        <f t="shared" si="396"/>
        <v>0</v>
      </c>
      <c r="X313" s="33">
        <f t="shared" si="396"/>
        <v>0</v>
      </c>
      <c r="Y313" s="33">
        <f t="shared" si="396"/>
        <v>0</v>
      </c>
      <c r="Z313" s="33">
        <f t="shared" si="396"/>
        <v>0</v>
      </c>
      <c r="AA313" s="33">
        <f t="shared" si="396"/>
        <v>0</v>
      </c>
      <c r="AB313" s="33">
        <f t="shared" si="396"/>
        <v>0</v>
      </c>
      <c r="AC313" s="33">
        <f t="shared" si="396"/>
        <v>0</v>
      </c>
      <c r="AD313" s="33">
        <f t="shared" si="396"/>
        <v>0</v>
      </c>
      <c r="AE313" s="33">
        <f t="shared" si="396"/>
        <v>0</v>
      </c>
    </row>
    <row r="314" spans="2:31">
      <c r="B314" s="37" t="s">
        <v>503</v>
      </c>
      <c r="C314" s="52"/>
      <c r="D314" s="52"/>
      <c r="E314" s="52"/>
      <c r="F314" s="52"/>
      <c r="G314" s="33">
        <f t="shared" ref="G314:AE314" si="397">G26+G170</f>
        <v>0</v>
      </c>
      <c r="H314" s="33">
        <f t="shared" si="397"/>
        <v>0</v>
      </c>
      <c r="I314" s="33">
        <f t="shared" si="397"/>
        <v>0</v>
      </c>
      <c r="J314" s="33">
        <f t="shared" si="397"/>
        <v>0</v>
      </c>
      <c r="K314" s="33">
        <f t="shared" si="397"/>
        <v>0</v>
      </c>
      <c r="L314" s="33">
        <f t="shared" si="397"/>
        <v>0</v>
      </c>
      <c r="M314" s="33">
        <f t="shared" si="397"/>
        <v>0</v>
      </c>
      <c r="N314" s="33">
        <f t="shared" si="397"/>
        <v>0</v>
      </c>
      <c r="O314" s="33">
        <f t="shared" si="397"/>
        <v>0</v>
      </c>
      <c r="P314" s="33">
        <f t="shared" si="397"/>
        <v>0</v>
      </c>
      <c r="Q314" s="33">
        <f t="shared" si="397"/>
        <v>0</v>
      </c>
      <c r="R314" s="33">
        <f t="shared" si="397"/>
        <v>0</v>
      </c>
      <c r="S314" s="33">
        <f t="shared" si="397"/>
        <v>0</v>
      </c>
      <c r="T314" s="33">
        <f t="shared" si="397"/>
        <v>0</v>
      </c>
      <c r="U314" s="33">
        <f t="shared" si="397"/>
        <v>0</v>
      </c>
      <c r="V314" s="33">
        <f t="shared" si="397"/>
        <v>0</v>
      </c>
      <c r="W314" s="33">
        <f t="shared" si="397"/>
        <v>0</v>
      </c>
      <c r="X314" s="33">
        <f t="shared" si="397"/>
        <v>0</v>
      </c>
      <c r="Y314" s="33">
        <f t="shared" si="397"/>
        <v>0</v>
      </c>
      <c r="Z314" s="33">
        <f t="shared" si="397"/>
        <v>0</v>
      </c>
      <c r="AA314" s="33">
        <f t="shared" si="397"/>
        <v>0</v>
      </c>
      <c r="AB314" s="33">
        <f t="shared" si="397"/>
        <v>0</v>
      </c>
      <c r="AC314" s="33">
        <f t="shared" si="397"/>
        <v>0</v>
      </c>
      <c r="AD314" s="33">
        <f t="shared" si="397"/>
        <v>0</v>
      </c>
      <c r="AE314" s="33">
        <f t="shared" si="397"/>
        <v>0</v>
      </c>
    </row>
    <row r="315" spans="2:31">
      <c r="B315" s="37" t="s">
        <v>504</v>
      </c>
      <c r="C315" s="52"/>
      <c r="D315" s="52"/>
      <c r="E315" s="52"/>
      <c r="F315" s="52"/>
      <c r="G315" s="33">
        <f t="shared" ref="G315:AE315" si="398">G27+G171</f>
        <v>0</v>
      </c>
      <c r="H315" s="33">
        <f t="shared" si="398"/>
        <v>0</v>
      </c>
      <c r="I315" s="33">
        <f t="shared" si="398"/>
        <v>0</v>
      </c>
      <c r="J315" s="33">
        <f t="shared" si="398"/>
        <v>0</v>
      </c>
      <c r="K315" s="33">
        <f t="shared" si="398"/>
        <v>0</v>
      </c>
      <c r="L315" s="33">
        <f t="shared" si="398"/>
        <v>0</v>
      </c>
      <c r="M315" s="33">
        <f t="shared" si="398"/>
        <v>0</v>
      </c>
      <c r="N315" s="33">
        <f t="shared" si="398"/>
        <v>0</v>
      </c>
      <c r="O315" s="33">
        <f t="shared" si="398"/>
        <v>0</v>
      </c>
      <c r="P315" s="33">
        <f t="shared" si="398"/>
        <v>0</v>
      </c>
      <c r="Q315" s="33">
        <f t="shared" si="398"/>
        <v>0</v>
      </c>
      <c r="R315" s="33">
        <f t="shared" si="398"/>
        <v>0</v>
      </c>
      <c r="S315" s="33">
        <f t="shared" si="398"/>
        <v>0</v>
      </c>
      <c r="T315" s="33">
        <f t="shared" si="398"/>
        <v>0</v>
      </c>
      <c r="U315" s="33">
        <f t="shared" si="398"/>
        <v>0</v>
      </c>
      <c r="V315" s="33">
        <f t="shared" si="398"/>
        <v>0</v>
      </c>
      <c r="W315" s="33">
        <f t="shared" si="398"/>
        <v>0</v>
      </c>
      <c r="X315" s="33">
        <f t="shared" si="398"/>
        <v>0</v>
      </c>
      <c r="Y315" s="33">
        <f t="shared" si="398"/>
        <v>0</v>
      </c>
      <c r="Z315" s="33">
        <f t="shared" si="398"/>
        <v>0</v>
      </c>
      <c r="AA315" s="33">
        <f t="shared" si="398"/>
        <v>0</v>
      </c>
      <c r="AB315" s="33">
        <f t="shared" si="398"/>
        <v>0</v>
      </c>
      <c r="AC315" s="33">
        <f t="shared" si="398"/>
        <v>0</v>
      </c>
      <c r="AD315" s="33">
        <f t="shared" si="398"/>
        <v>0</v>
      </c>
      <c r="AE315" s="33">
        <f t="shared" si="398"/>
        <v>0</v>
      </c>
    </row>
    <row r="316" spans="2:31">
      <c r="B316" s="88" t="s">
        <v>505</v>
      </c>
      <c r="C316" s="89"/>
      <c r="D316" s="89"/>
      <c r="E316" s="89"/>
      <c r="F316" s="89"/>
      <c r="G316" s="90">
        <f t="shared" ref="G316:AE316" si="399">G28+G172</f>
        <v>0</v>
      </c>
      <c r="H316" s="90">
        <f t="shared" si="399"/>
        <v>0</v>
      </c>
      <c r="I316" s="90">
        <f t="shared" si="399"/>
        <v>0</v>
      </c>
      <c r="J316" s="90">
        <f t="shared" si="399"/>
        <v>0</v>
      </c>
      <c r="K316" s="90">
        <f t="shared" si="399"/>
        <v>0</v>
      </c>
      <c r="L316" s="90">
        <f t="shared" si="399"/>
        <v>0</v>
      </c>
      <c r="M316" s="90">
        <f t="shared" si="399"/>
        <v>0</v>
      </c>
      <c r="N316" s="90">
        <f t="shared" si="399"/>
        <v>0</v>
      </c>
      <c r="O316" s="90">
        <f t="shared" si="399"/>
        <v>0</v>
      </c>
      <c r="P316" s="90">
        <f t="shared" si="399"/>
        <v>0</v>
      </c>
      <c r="Q316" s="90">
        <f t="shared" si="399"/>
        <v>0</v>
      </c>
      <c r="R316" s="90">
        <f t="shared" si="399"/>
        <v>0</v>
      </c>
      <c r="S316" s="90">
        <f t="shared" si="399"/>
        <v>0</v>
      </c>
      <c r="T316" s="90">
        <f t="shared" si="399"/>
        <v>0</v>
      </c>
      <c r="U316" s="90">
        <f t="shared" si="399"/>
        <v>0</v>
      </c>
      <c r="V316" s="90">
        <f t="shared" si="399"/>
        <v>0</v>
      </c>
      <c r="W316" s="90">
        <f t="shared" si="399"/>
        <v>0</v>
      </c>
      <c r="X316" s="90">
        <f t="shared" si="399"/>
        <v>0</v>
      </c>
      <c r="Y316" s="90">
        <f t="shared" si="399"/>
        <v>0</v>
      </c>
      <c r="Z316" s="90">
        <f t="shared" si="399"/>
        <v>0</v>
      </c>
      <c r="AA316" s="90">
        <f t="shared" si="399"/>
        <v>0</v>
      </c>
      <c r="AB316" s="90">
        <f t="shared" si="399"/>
        <v>0</v>
      </c>
      <c r="AC316" s="90">
        <f t="shared" si="399"/>
        <v>0</v>
      </c>
      <c r="AD316" s="90">
        <f t="shared" si="399"/>
        <v>0</v>
      </c>
      <c r="AE316" s="90">
        <f t="shared" si="399"/>
        <v>0</v>
      </c>
    </row>
    <row r="317" spans="2:31">
      <c r="B317" s="98" t="s">
        <v>506</v>
      </c>
      <c r="C317" s="96"/>
      <c r="D317" s="96"/>
      <c r="E317" s="96"/>
      <c r="F317" s="96"/>
      <c r="G317" s="97">
        <f>G303-G308</f>
        <v>0</v>
      </c>
      <c r="H317" s="97">
        <f>H303-H308</f>
        <v>0</v>
      </c>
      <c r="I317" s="97">
        <f>I303-I308</f>
        <v>0</v>
      </c>
      <c r="J317" s="97">
        <f>J303-J308</f>
        <v>0</v>
      </c>
      <c r="K317" s="97">
        <f>K303-K308</f>
        <v>0</v>
      </c>
      <c r="L317" s="97">
        <f t="shared" ref="L317:W317" ca="1" si="400">L303-L308</f>
        <v>0</v>
      </c>
      <c r="M317" s="97">
        <f t="shared" ca="1" si="400"/>
        <v>0</v>
      </c>
      <c r="N317" s="97">
        <f t="shared" ca="1" si="400"/>
        <v>0</v>
      </c>
      <c r="O317" s="97">
        <f t="shared" ca="1" si="400"/>
        <v>0</v>
      </c>
      <c r="P317" s="97">
        <f t="shared" ca="1" si="400"/>
        <v>0</v>
      </c>
      <c r="Q317" s="97">
        <f t="shared" ca="1" si="400"/>
        <v>0</v>
      </c>
      <c r="R317" s="97">
        <f t="shared" ca="1" si="400"/>
        <v>0</v>
      </c>
      <c r="S317" s="97">
        <f t="shared" ca="1" si="400"/>
        <v>0</v>
      </c>
      <c r="T317" s="97">
        <f t="shared" ca="1" si="400"/>
        <v>0</v>
      </c>
      <c r="U317" s="97">
        <f t="shared" ca="1" si="400"/>
        <v>0</v>
      </c>
      <c r="V317" s="97">
        <f t="shared" ca="1" si="400"/>
        <v>0</v>
      </c>
      <c r="W317" s="97">
        <f t="shared" ca="1" si="400"/>
        <v>0</v>
      </c>
      <c r="X317" s="97">
        <f t="shared" ref="X317" ca="1" si="401">X303-X308</f>
        <v>0</v>
      </c>
      <c r="Y317" s="97">
        <f t="shared" ref="Y317:AA317" ca="1" si="402">Y303-Y308</f>
        <v>0</v>
      </c>
      <c r="Z317" s="97">
        <f t="shared" ca="1" si="402"/>
        <v>0</v>
      </c>
      <c r="AA317" s="97">
        <f t="shared" ca="1" si="402"/>
        <v>0</v>
      </c>
      <c r="AB317" s="97">
        <f t="shared" ref="AB317:AE317" ca="1" si="403">AB303-AB308</f>
        <v>0</v>
      </c>
      <c r="AC317" s="97">
        <f t="shared" ca="1" si="403"/>
        <v>0</v>
      </c>
      <c r="AD317" s="97">
        <f t="shared" ca="1" si="403"/>
        <v>0</v>
      </c>
      <c r="AE317" s="97">
        <f t="shared" ca="1" si="403"/>
        <v>0</v>
      </c>
    </row>
    <row r="318" spans="2:31">
      <c r="B318" s="17" t="s">
        <v>220</v>
      </c>
      <c r="C318" s="19"/>
      <c r="D318" s="19"/>
      <c r="E318" s="19"/>
      <c r="F318" s="19"/>
      <c r="G318" s="18">
        <f t="shared" ref="G318:AE318" si="404">G30+G174</f>
        <v>0</v>
      </c>
      <c r="H318" s="18">
        <f t="shared" si="404"/>
        <v>0</v>
      </c>
      <c r="I318" s="18">
        <f t="shared" si="404"/>
        <v>0</v>
      </c>
      <c r="J318" s="18">
        <f t="shared" si="404"/>
        <v>0</v>
      </c>
      <c r="K318" s="18">
        <f t="shared" si="404"/>
        <v>0</v>
      </c>
      <c r="L318" s="18">
        <f t="shared" ca="1" si="404"/>
        <v>0</v>
      </c>
      <c r="M318" s="18">
        <f t="shared" ca="1" si="404"/>
        <v>0</v>
      </c>
      <c r="N318" s="18">
        <f t="shared" ca="1" si="404"/>
        <v>0</v>
      </c>
      <c r="O318" s="18">
        <f t="shared" ca="1" si="404"/>
        <v>0</v>
      </c>
      <c r="P318" s="18">
        <f t="shared" ca="1" si="404"/>
        <v>0</v>
      </c>
      <c r="Q318" s="18">
        <f t="shared" ca="1" si="404"/>
        <v>0</v>
      </c>
      <c r="R318" s="18">
        <f t="shared" ca="1" si="404"/>
        <v>0</v>
      </c>
      <c r="S318" s="18">
        <f t="shared" ca="1" si="404"/>
        <v>0</v>
      </c>
      <c r="T318" s="18">
        <f t="shared" ca="1" si="404"/>
        <v>0</v>
      </c>
      <c r="U318" s="18">
        <f t="shared" ca="1" si="404"/>
        <v>0</v>
      </c>
      <c r="V318" s="18">
        <f t="shared" ca="1" si="404"/>
        <v>0</v>
      </c>
      <c r="W318" s="18">
        <f t="shared" ca="1" si="404"/>
        <v>0</v>
      </c>
      <c r="X318" s="18">
        <f t="shared" ca="1" si="404"/>
        <v>0</v>
      </c>
      <c r="Y318" s="18">
        <f t="shared" ca="1" si="404"/>
        <v>0</v>
      </c>
      <c r="Z318" s="18">
        <f t="shared" ca="1" si="404"/>
        <v>0</v>
      </c>
      <c r="AA318" s="18">
        <f t="shared" ca="1" si="404"/>
        <v>0</v>
      </c>
      <c r="AB318" s="18">
        <f t="shared" ca="1" si="404"/>
        <v>0</v>
      </c>
      <c r="AC318" s="18">
        <f t="shared" ca="1" si="404"/>
        <v>0</v>
      </c>
      <c r="AD318" s="18">
        <f t="shared" ca="1" si="404"/>
        <v>0</v>
      </c>
      <c r="AE318" s="18">
        <f t="shared" ca="1" si="404"/>
        <v>0</v>
      </c>
    </row>
    <row r="319" spans="2:31">
      <c r="B319" s="37" t="s">
        <v>507</v>
      </c>
      <c r="C319" s="52"/>
      <c r="D319" s="52"/>
      <c r="E319" s="52"/>
      <c r="F319" s="52"/>
      <c r="G319" s="33">
        <f t="shared" ref="G319:AE319" si="405">G31+G175</f>
        <v>0</v>
      </c>
      <c r="H319" s="33">
        <f t="shared" si="405"/>
        <v>0</v>
      </c>
      <c r="I319" s="33">
        <f t="shared" si="405"/>
        <v>0</v>
      </c>
      <c r="J319" s="33">
        <f t="shared" si="405"/>
        <v>0</v>
      </c>
      <c r="K319" s="33">
        <f t="shared" si="405"/>
        <v>0</v>
      </c>
      <c r="L319" s="33">
        <f t="shared" ca="1" si="405"/>
        <v>0</v>
      </c>
      <c r="M319" s="33">
        <f t="shared" ca="1" si="405"/>
        <v>0</v>
      </c>
      <c r="N319" s="33">
        <f t="shared" ca="1" si="405"/>
        <v>0</v>
      </c>
      <c r="O319" s="33">
        <f t="shared" ca="1" si="405"/>
        <v>0</v>
      </c>
      <c r="P319" s="33">
        <f t="shared" ca="1" si="405"/>
        <v>0</v>
      </c>
      <c r="Q319" s="33">
        <f t="shared" ca="1" si="405"/>
        <v>0</v>
      </c>
      <c r="R319" s="33">
        <f t="shared" ca="1" si="405"/>
        <v>0</v>
      </c>
      <c r="S319" s="33">
        <f t="shared" ca="1" si="405"/>
        <v>0</v>
      </c>
      <c r="T319" s="33">
        <f t="shared" ca="1" si="405"/>
        <v>0</v>
      </c>
      <c r="U319" s="33">
        <f t="shared" ca="1" si="405"/>
        <v>0</v>
      </c>
      <c r="V319" s="33">
        <f t="shared" ca="1" si="405"/>
        <v>0</v>
      </c>
      <c r="W319" s="33">
        <f t="shared" ca="1" si="405"/>
        <v>0</v>
      </c>
      <c r="X319" s="33">
        <f t="shared" ca="1" si="405"/>
        <v>0</v>
      </c>
      <c r="Y319" s="33">
        <f t="shared" ca="1" si="405"/>
        <v>0</v>
      </c>
      <c r="Z319" s="33">
        <f t="shared" ca="1" si="405"/>
        <v>0</v>
      </c>
      <c r="AA319" s="33">
        <f t="shared" ca="1" si="405"/>
        <v>0</v>
      </c>
      <c r="AB319" s="33">
        <f t="shared" ca="1" si="405"/>
        <v>0</v>
      </c>
      <c r="AC319" s="33">
        <f t="shared" ca="1" si="405"/>
        <v>0</v>
      </c>
      <c r="AD319" s="33">
        <f t="shared" ca="1" si="405"/>
        <v>0</v>
      </c>
      <c r="AE319" s="33">
        <f t="shared" ca="1" si="405"/>
        <v>0</v>
      </c>
    </row>
    <row r="320" spans="2:31">
      <c r="B320" s="91" t="s">
        <v>224</v>
      </c>
      <c r="C320" s="89"/>
      <c r="D320" s="89"/>
      <c r="E320" s="89"/>
      <c r="F320" s="89"/>
      <c r="G320" s="92">
        <f t="shared" ref="G320:AE320" si="406">G32+G176</f>
        <v>0</v>
      </c>
      <c r="H320" s="92">
        <f t="shared" si="406"/>
        <v>0</v>
      </c>
      <c r="I320" s="92">
        <f t="shared" si="406"/>
        <v>0</v>
      </c>
      <c r="J320" s="92">
        <f t="shared" si="406"/>
        <v>0</v>
      </c>
      <c r="K320" s="92">
        <f t="shared" si="406"/>
        <v>0</v>
      </c>
      <c r="L320" s="92">
        <f t="shared" si="406"/>
        <v>0</v>
      </c>
      <c r="M320" s="92">
        <f t="shared" si="406"/>
        <v>0</v>
      </c>
      <c r="N320" s="92">
        <f t="shared" si="406"/>
        <v>0</v>
      </c>
      <c r="O320" s="92">
        <f t="shared" si="406"/>
        <v>0</v>
      </c>
      <c r="P320" s="92">
        <f t="shared" si="406"/>
        <v>0</v>
      </c>
      <c r="Q320" s="92">
        <f t="shared" si="406"/>
        <v>0</v>
      </c>
      <c r="R320" s="92">
        <f t="shared" si="406"/>
        <v>0</v>
      </c>
      <c r="S320" s="92">
        <f t="shared" si="406"/>
        <v>0</v>
      </c>
      <c r="T320" s="92">
        <f t="shared" si="406"/>
        <v>0</v>
      </c>
      <c r="U320" s="92">
        <f t="shared" si="406"/>
        <v>0</v>
      </c>
      <c r="V320" s="92">
        <f t="shared" si="406"/>
        <v>0</v>
      </c>
      <c r="W320" s="92">
        <f t="shared" si="406"/>
        <v>0</v>
      </c>
      <c r="X320" s="92">
        <f t="shared" si="406"/>
        <v>0</v>
      </c>
      <c r="Y320" s="92">
        <f t="shared" si="406"/>
        <v>0</v>
      </c>
      <c r="Z320" s="92">
        <f t="shared" si="406"/>
        <v>0</v>
      </c>
      <c r="AA320" s="92">
        <f t="shared" si="406"/>
        <v>0</v>
      </c>
      <c r="AB320" s="92">
        <f t="shared" si="406"/>
        <v>0</v>
      </c>
      <c r="AC320" s="92">
        <f t="shared" si="406"/>
        <v>0</v>
      </c>
      <c r="AD320" s="92">
        <f t="shared" si="406"/>
        <v>0</v>
      </c>
      <c r="AE320" s="92">
        <f t="shared" si="406"/>
        <v>0</v>
      </c>
    </row>
    <row r="321" spans="2:31">
      <c r="B321" s="98" t="s">
        <v>508</v>
      </c>
      <c r="C321" s="96" t="s">
        <v>509</v>
      </c>
      <c r="D321" s="96"/>
      <c r="E321" s="96"/>
      <c r="F321" s="96"/>
      <c r="G321" s="97">
        <f>G317+G318-G320</f>
        <v>0</v>
      </c>
      <c r="H321" s="97">
        <f>H317+H318-H320</f>
        <v>0</v>
      </c>
      <c r="I321" s="97">
        <f>I317+I318-I320</f>
        <v>0</v>
      </c>
      <c r="J321" s="97">
        <f>J317+J318-J320</f>
        <v>0</v>
      </c>
      <c r="K321" s="97">
        <f>K317+K318-K320</f>
        <v>0</v>
      </c>
      <c r="L321" s="97">
        <f t="shared" ref="L321:W321" ca="1" si="407">L317+L318-L320</f>
        <v>0</v>
      </c>
      <c r="M321" s="97">
        <f t="shared" ca="1" si="407"/>
        <v>0</v>
      </c>
      <c r="N321" s="97">
        <f t="shared" ca="1" si="407"/>
        <v>0</v>
      </c>
      <c r="O321" s="97">
        <f t="shared" ca="1" si="407"/>
        <v>0</v>
      </c>
      <c r="P321" s="97">
        <f t="shared" ca="1" si="407"/>
        <v>0</v>
      </c>
      <c r="Q321" s="97">
        <f t="shared" ca="1" si="407"/>
        <v>0</v>
      </c>
      <c r="R321" s="97">
        <f t="shared" ca="1" si="407"/>
        <v>0</v>
      </c>
      <c r="S321" s="97">
        <f t="shared" ca="1" si="407"/>
        <v>0</v>
      </c>
      <c r="T321" s="97">
        <f t="shared" ca="1" si="407"/>
        <v>0</v>
      </c>
      <c r="U321" s="97">
        <f t="shared" ca="1" si="407"/>
        <v>0</v>
      </c>
      <c r="V321" s="97">
        <f t="shared" ca="1" si="407"/>
        <v>0</v>
      </c>
      <c r="W321" s="97">
        <f t="shared" ca="1" si="407"/>
        <v>0</v>
      </c>
      <c r="X321" s="97">
        <f t="shared" ref="X321" ca="1" si="408">X317+X318-X320</f>
        <v>0</v>
      </c>
      <c r="Y321" s="97">
        <f t="shared" ref="Y321:AA321" ca="1" si="409">Y317+Y318-Y320</f>
        <v>0</v>
      </c>
      <c r="Z321" s="97">
        <f t="shared" ca="1" si="409"/>
        <v>0</v>
      </c>
      <c r="AA321" s="97">
        <f t="shared" ca="1" si="409"/>
        <v>0</v>
      </c>
      <c r="AB321" s="97">
        <f t="shared" ref="AB321:AE321" ca="1" si="410">AB317+AB318-AB320</f>
        <v>0</v>
      </c>
      <c r="AC321" s="97">
        <f t="shared" ca="1" si="410"/>
        <v>0</v>
      </c>
      <c r="AD321" s="97">
        <f t="shared" ca="1" si="410"/>
        <v>0</v>
      </c>
      <c r="AE321" s="97">
        <f t="shared" ca="1" si="410"/>
        <v>0</v>
      </c>
    </row>
    <row r="322" spans="2:31">
      <c r="B322" s="17" t="s">
        <v>229</v>
      </c>
      <c r="C322" s="19"/>
      <c r="D322" s="19"/>
      <c r="E322" s="19"/>
      <c r="F322" s="19"/>
      <c r="G322" s="18">
        <f t="shared" ref="G322:AE322" si="411">G34+G178</f>
        <v>0</v>
      </c>
      <c r="H322" s="18">
        <f t="shared" si="411"/>
        <v>0</v>
      </c>
      <c r="I322" s="18">
        <f t="shared" si="411"/>
        <v>0</v>
      </c>
      <c r="J322" s="18">
        <f t="shared" si="411"/>
        <v>0</v>
      </c>
      <c r="K322" s="18">
        <f t="shared" si="411"/>
        <v>0</v>
      </c>
      <c r="L322" s="18">
        <f t="shared" si="411"/>
        <v>0</v>
      </c>
      <c r="M322" s="18">
        <f t="shared" ca="1" si="411"/>
        <v>0</v>
      </c>
      <c r="N322" s="18">
        <f t="shared" ca="1" si="411"/>
        <v>0</v>
      </c>
      <c r="O322" s="18">
        <f t="shared" ca="1" si="411"/>
        <v>0</v>
      </c>
      <c r="P322" s="18">
        <f t="shared" ca="1" si="411"/>
        <v>0</v>
      </c>
      <c r="Q322" s="18">
        <f t="shared" ca="1" si="411"/>
        <v>0</v>
      </c>
      <c r="R322" s="18">
        <f t="shared" ca="1" si="411"/>
        <v>0</v>
      </c>
      <c r="S322" s="18">
        <f t="shared" ca="1" si="411"/>
        <v>0</v>
      </c>
      <c r="T322" s="18">
        <f t="shared" ca="1" si="411"/>
        <v>0</v>
      </c>
      <c r="U322" s="18">
        <f t="shared" ca="1" si="411"/>
        <v>0</v>
      </c>
      <c r="V322" s="18">
        <f t="shared" ca="1" si="411"/>
        <v>0</v>
      </c>
      <c r="W322" s="18">
        <f t="shared" ca="1" si="411"/>
        <v>0</v>
      </c>
      <c r="X322" s="18">
        <f t="shared" ca="1" si="411"/>
        <v>0</v>
      </c>
      <c r="Y322" s="18">
        <f t="shared" ca="1" si="411"/>
        <v>0</v>
      </c>
      <c r="Z322" s="18">
        <f t="shared" ca="1" si="411"/>
        <v>0</v>
      </c>
      <c r="AA322" s="18">
        <f t="shared" ca="1" si="411"/>
        <v>0</v>
      </c>
      <c r="AB322" s="18">
        <f t="shared" ca="1" si="411"/>
        <v>0</v>
      </c>
      <c r="AC322" s="18">
        <f t="shared" ca="1" si="411"/>
        <v>0</v>
      </c>
      <c r="AD322" s="18">
        <f t="shared" ca="1" si="411"/>
        <v>0</v>
      </c>
      <c r="AE322" s="18">
        <f t="shared" ca="1" si="411"/>
        <v>0</v>
      </c>
    </row>
    <row r="323" spans="2:31">
      <c r="B323" s="87" t="s">
        <v>235</v>
      </c>
      <c r="C323" s="52"/>
      <c r="D323" s="52"/>
      <c r="E323" s="52"/>
      <c r="F323" s="52"/>
      <c r="G323" s="86">
        <f t="shared" ref="G323:AE323" si="412">G35+G179</f>
        <v>0</v>
      </c>
      <c r="H323" s="86">
        <f t="shared" si="412"/>
        <v>0</v>
      </c>
      <c r="I323" s="86">
        <f t="shared" si="412"/>
        <v>0</v>
      </c>
      <c r="J323" s="86">
        <f t="shared" si="412"/>
        <v>0</v>
      </c>
      <c r="K323" s="86">
        <f t="shared" si="412"/>
        <v>0</v>
      </c>
      <c r="L323" s="86">
        <f t="shared" si="412"/>
        <v>0</v>
      </c>
      <c r="M323" s="86">
        <f t="shared" si="412"/>
        <v>0</v>
      </c>
      <c r="N323" s="86">
        <f t="shared" si="412"/>
        <v>0</v>
      </c>
      <c r="O323" s="86">
        <f t="shared" si="412"/>
        <v>0</v>
      </c>
      <c r="P323" s="86">
        <f t="shared" si="412"/>
        <v>0</v>
      </c>
      <c r="Q323" s="86">
        <f t="shared" si="412"/>
        <v>0</v>
      </c>
      <c r="R323" s="86">
        <f t="shared" si="412"/>
        <v>0</v>
      </c>
      <c r="S323" s="86">
        <f t="shared" si="412"/>
        <v>0</v>
      </c>
      <c r="T323" s="86">
        <f t="shared" si="412"/>
        <v>0</v>
      </c>
      <c r="U323" s="86">
        <f t="shared" si="412"/>
        <v>0</v>
      </c>
      <c r="V323" s="86">
        <f t="shared" si="412"/>
        <v>0</v>
      </c>
      <c r="W323" s="86">
        <f t="shared" si="412"/>
        <v>0</v>
      </c>
      <c r="X323" s="86">
        <f t="shared" si="412"/>
        <v>0</v>
      </c>
      <c r="Y323" s="86">
        <f t="shared" si="412"/>
        <v>0</v>
      </c>
      <c r="Z323" s="86">
        <f t="shared" si="412"/>
        <v>0</v>
      </c>
      <c r="AA323" s="86">
        <f t="shared" si="412"/>
        <v>0</v>
      </c>
      <c r="AB323" s="86">
        <f t="shared" si="412"/>
        <v>0</v>
      </c>
      <c r="AC323" s="86">
        <f t="shared" si="412"/>
        <v>0</v>
      </c>
      <c r="AD323" s="86">
        <f t="shared" si="412"/>
        <v>0</v>
      </c>
      <c r="AE323" s="86">
        <f t="shared" si="412"/>
        <v>0</v>
      </c>
    </row>
    <row r="324" spans="2:31">
      <c r="B324" s="88" t="s">
        <v>510</v>
      </c>
      <c r="C324" s="89" t="s">
        <v>511</v>
      </c>
      <c r="D324" s="89"/>
      <c r="E324" s="89"/>
      <c r="F324" s="89"/>
      <c r="G324" s="90">
        <f t="shared" ref="G324:AE324" si="413">G36+G180</f>
        <v>0</v>
      </c>
      <c r="H324" s="90">
        <f t="shared" si="413"/>
        <v>0</v>
      </c>
      <c r="I324" s="90">
        <f t="shared" si="413"/>
        <v>0</v>
      </c>
      <c r="J324" s="90">
        <f t="shared" si="413"/>
        <v>0</v>
      </c>
      <c r="K324" s="90">
        <f t="shared" si="413"/>
        <v>0</v>
      </c>
      <c r="L324" s="90">
        <f t="shared" si="413"/>
        <v>0</v>
      </c>
      <c r="M324" s="90">
        <f t="shared" si="413"/>
        <v>0</v>
      </c>
      <c r="N324" s="90">
        <f t="shared" si="413"/>
        <v>0</v>
      </c>
      <c r="O324" s="90">
        <f t="shared" si="413"/>
        <v>0</v>
      </c>
      <c r="P324" s="90">
        <f t="shared" si="413"/>
        <v>0</v>
      </c>
      <c r="Q324" s="90">
        <f t="shared" si="413"/>
        <v>0</v>
      </c>
      <c r="R324" s="90">
        <f t="shared" si="413"/>
        <v>0</v>
      </c>
      <c r="S324" s="90">
        <f t="shared" si="413"/>
        <v>0</v>
      </c>
      <c r="T324" s="90">
        <f t="shared" si="413"/>
        <v>0</v>
      </c>
      <c r="U324" s="90">
        <f t="shared" si="413"/>
        <v>0</v>
      </c>
      <c r="V324" s="90">
        <f t="shared" si="413"/>
        <v>0</v>
      </c>
      <c r="W324" s="90">
        <f t="shared" si="413"/>
        <v>0</v>
      </c>
      <c r="X324" s="90">
        <f t="shared" si="413"/>
        <v>0</v>
      </c>
      <c r="Y324" s="90">
        <f t="shared" si="413"/>
        <v>0</v>
      </c>
      <c r="Z324" s="90">
        <f t="shared" si="413"/>
        <v>0</v>
      </c>
      <c r="AA324" s="90">
        <f t="shared" si="413"/>
        <v>0</v>
      </c>
      <c r="AB324" s="90">
        <f t="shared" si="413"/>
        <v>0</v>
      </c>
      <c r="AC324" s="90">
        <f t="shared" si="413"/>
        <v>0</v>
      </c>
      <c r="AD324" s="90">
        <f t="shared" si="413"/>
        <v>0</v>
      </c>
      <c r="AE324" s="90">
        <f t="shared" si="413"/>
        <v>0</v>
      </c>
    </row>
    <row r="325" spans="2:31">
      <c r="B325" s="98" t="s">
        <v>512</v>
      </c>
      <c r="C325" s="96"/>
      <c r="D325" s="96"/>
      <c r="E325" s="96"/>
      <c r="F325" s="96"/>
      <c r="G325" s="97">
        <f>G321+G322-G323</f>
        <v>0</v>
      </c>
      <c r="H325" s="97">
        <f>H321+H322-H323</f>
        <v>0</v>
      </c>
      <c r="I325" s="97">
        <f>I321+I322-I323</f>
        <v>0</v>
      </c>
      <c r="J325" s="97">
        <f>J321+J322-J323</f>
        <v>0</v>
      </c>
      <c r="K325" s="97">
        <f>K321+K322-K323</f>
        <v>0</v>
      </c>
      <c r="L325" s="97">
        <f t="shared" ref="L325:W325" ca="1" si="414">L321+L322-L323</f>
        <v>0</v>
      </c>
      <c r="M325" s="97">
        <f t="shared" ca="1" si="414"/>
        <v>0</v>
      </c>
      <c r="N325" s="97">
        <f t="shared" ca="1" si="414"/>
        <v>0</v>
      </c>
      <c r="O325" s="97">
        <f t="shared" ca="1" si="414"/>
        <v>0</v>
      </c>
      <c r="P325" s="97">
        <f t="shared" ca="1" si="414"/>
        <v>0</v>
      </c>
      <c r="Q325" s="97">
        <f t="shared" ca="1" si="414"/>
        <v>0</v>
      </c>
      <c r="R325" s="97">
        <f t="shared" ca="1" si="414"/>
        <v>0</v>
      </c>
      <c r="S325" s="97">
        <f t="shared" ca="1" si="414"/>
        <v>0</v>
      </c>
      <c r="T325" s="97">
        <f t="shared" ca="1" si="414"/>
        <v>0</v>
      </c>
      <c r="U325" s="97">
        <f t="shared" ca="1" si="414"/>
        <v>0</v>
      </c>
      <c r="V325" s="97">
        <f t="shared" ca="1" si="414"/>
        <v>0</v>
      </c>
      <c r="W325" s="97">
        <f t="shared" ca="1" si="414"/>
        <v>0</v>
      </c>
      <c r="X325" s="97">
        <f t="shared" ref="X325" ca="1" si="415">X321+X322-X323</f>
        <v>0</v>
      </c>
      <c r="Y325" s="97">
        <f t="shared" ref="Y325:AA325" ca="1" si="416">Y321+Y322-Y323</f>
        <v>0</v>
      </c>
      <c r="Z325" s="97">
        <f t="shared" ca="1" si="416"/>
        <v>0</v>
      </c>
      <c r="AA325" s="97">
        <f t="shared" ca="1" si="416"/>
        <v>0</v>
      </c>
      <c r="AB325" s="97">
        <f t="shared" ref="AB325:AE325" ca="1" si="417">AB321+AB322-AB323</f>
        <v>0</v>
      </c>
      <c r="AC325" s="97">
        <f t="shared" ca="1" si="417"/>
        <v>0</v>
      </c>
      <c r="AD325" s="97">
        <f t="shared" ca="1" si="417"/>
        <v>0</v>
      </c>
      <c r="AE325" s="97">
        <f t="shared" ca="1" si="417"/>
        <v>0</v>
      </c>
    </row>
    <row r="326" spans="2:31">
      <c r="B326" s="7" t="s">
        <v>513</v>
      </c>
      <c r="G326" s="13">
        <f t="shared" ref="G326:AE326" si="418">G38+G182</f>
        <v>0</v>
      </c>
      <c r="H326" s="13">
        <f t="shared" si="418"/>
        <v>0</v>
      </c>
      <c r="I326" s="13">
        <f t="shared" si="418"/>
        <v>0</v>
      </c>
      <c r="J326" s="13">
        <f t="shared" si="418"/>
        <v>0</v>
      </c>
      <c r="K326" s="13">
        <f t="shared" si="418"/>
        <v>0</v>
      </c>
      <c r="L326" s="13">
        <f t="shared" si="418"/>
        <v>0</v>
      </c>
      <c r="M326" s="13">
        <f t="shared" si="418"/>
        <v>0</v>
      </c>
      <c r="N326" s="13">
        <f t="shared" si="418"/>
        <v>0</v>
      </c>
      <c r="O326" s="13">
        <f t="shared" si="418"/>
        <v>0</v>
      </c>
      <c r="P326" s="13">
        <f t="shared" si="418"/>
        <v>0</v>
      </c>
      <c r="Q326" s="13">
        <f t="shared" si="418"/>
        <v>0</v>
      </c>
      <c r="R326" s="13">
        <f t="shared" si="418"/>
        <v>0</v>
      </c>
      <c r="S326" s="13">
        <f t="shared" si="418"/>
        <v>0</v>
      </c>
      <c r="T326" s="13">
        <f t="shared" si="418"/>
        <v>0</v>
      </c>
      <c r="U326" s="13">
        <f t="shared" si="418"/>
        <v>0</v>
      </c>
      <c r="V326" s="13">
        <f t="shared" si="418"/>
        <v>0</v>
      </c>
      <c r="W326" s="13">
        <f t="shared" si="418"/>
        <v>0</v>
      </c>
      <c r="X326" s="13">
        <f t="shared" si="418"/>
        <v>0</v>
      </c>
      <c r="Y326" s="13">
        <f t="shared" si="418"/>
        <v>0</v>
      </c>
      <c r="Z326" s="13">
        <f t="shared" si="418"/>
        <v>0</v>
      </c>
      <c r="AA326" s="13">
        <f t="shared" si="418"/>
        <v>0</v>
      </c>
      <c r="AB326" s="13">
        <f t="shared" si="418"/>
        <v>0</v>
      </c>
      <c r="AC326" s="13">
        <f t="shared" si="418"/>
        <v>0</v>
      </c>
      <c r="AD326" s="13">
        <f t="shared" si="418"/>
        <v>0</v>
      </c>
      <c r="AE326" s="13">
        <f t="shared" si="418"/>
        <v>0</v>
      </c>
    </row>
    <row r="327" spans="2:31">
      <c r="B327" s="98" t="s">
        <v>514</v>
      </c>
      <c r="C327" s="96"/>
      <c r="D327" s="96"/>
      <c r="E327" s="96"/>
      <c r="F327" s="96"/>
      <c r="G327" s="97">
        <f>G325+G326</f>
        <v>0</v>
      </c>
      <c r="H327" s="97">
        <f>H325+H326</f>
        <v>0</v>
      </c>
      <c r="I327" s="97">
        <f>I325+I326</f>
        <v>0</v>
      </c>
      <c r="J327" s="97">
        <f>J325+J326</f>
        <v>0</v>
      </c>
      <c r="K327" s="97">
        <f>K325+K326</f>
        <v>0</v>
      </c>
      <c r="L327" s="97">
        <f t="shared" ref="L327:W327" ca="1" si="419">L325+L326</f>
        <v>0</v>
      </c>
      <c r="M327" s="97">
        <f t="shared" ca="1" si="419"/>
        <v>0</v>
      </c>
      <c r="N327" s="97">
        <f t="shared" ca="1" si="419"/>
        <v>0</v>
      </c>
      <c r="O327" s="97">
        <f t="shared" ca="1" si="419"/>
        <v>0</v>
      </c>
      <c r="P327" s="97">
        <f t="shared" ca="1" si="419"/>
        <v>0</v>
      </c>
      <c r="Q327" s="97">
        <f t="shared" ca="1" si="419"/>
        <v>0</v>
      </c>
      <c r="R327" s="97">
        <f t="shared" ca="1" si="419"/>
        <v>0</v>
      </c>
      <c r="S327" s="97">
        <f t="shared" ca="1" si="419"/>
        <v>0</v>
      </c>
      <c r="T327" s="97">
        <f t="shared" ca="1" si="419"/>
        <v>0</v>
      </c>
      <c r="U327" s="97">
        <f t="shared" ca="1" si="419"/>
        <v>0</v>
      </c>
      <c r="V327" s="97">
        <f t="shared" ca="1" si="419"/>
        <v>0</v>
      </c>
      <c r="W327" s="97">
        <f t="shared" ca="1" si="419"/>
        <v>0</v>
      </c>
      <c r="X327" s="97">
        <f t="shared" ref="X327" ca="1" si="420">X325+X326</f>
        <v>0</v>
      </c>
      <c r="Y327" s="97">
        <f t="shared" ref="Y327:AA327" ca="1" si="421">Y325+Y326</f>
        <v>0</v>
      </c>
      <c r="Z327" s="97">
        <f t="shared" ca="1" si="421"/>
        <v>0</v>
      </c>
      <c r="AA327" s="97">
        <f t="shared" ca="1" si="421"/>
        <v>0</v>
      </c>
      <c r="AB327" s="97">
        <f t="shared" ref="AB327:AE327" ca="1" si="422">AB325+AB326</f>
        <v>0</v>
      </c>
      <c r="AC327" s="97">
        <f t="shared" ca="1" si="422"/>
        <v>0</v>
      </c>
      <c r="AD327" s="97">
        <f t="shared" ca="1" si="422"/>
        <v>0</v>
      </c>
      <c r="AE327" s="97">
        <f t="shared" ca="1" si="422"/>
        <v>0</v>
      </c>
    </row>
    <row r="328" spans="2:31">
      <c r="B328" s="17" t="s">
        <v>245</v>
      </c>
      <c r="C328" s="19"/>
      <c r="D328" s="19" t="s">
        <v>515</v>
      </c>
      <c r="E328" s="19"/>
      <c r="F328" s="19"/>
      <c r="G328" s="18">
        <f>G40</f>
        <v>0</v>
      </c>
      <c r="H328" s="18">
        <f>H40</f>
        <v>0</v>
      </c>
      <c r="I328" s="18">
        <f>I40</f>
        <v>0</v>
      </c>
      <c r="J328" s="18">
        <f>J40</f>
        <v>0</v>
      </c>
      <c r="K328" s="18">
        <f t="shared" ref="K328:W328" si="423">IF(K327&lt;=0,0,ROUND(K327*CIT,0))</f>
        <v>0</v>
      </c>
      <c r="L328" s="18">
        <f t="shared" ca="1" si="423"/>
        <v>0</v>
      </c>
      <c r="M328" s="18">
        <f t="shared" ca="1" si="423"/>
        <v>0</v>
      </c>
      <c r="N328" s="18">
        <f t="shared" ca="1" si="423"/>
        <v>0</v>
      </c>
      <c r="O328" s="18">
        <f t="shared" ca="1" si="423"/>
        <v>0</v>
      </c>
      <c r="P328" s="18">
        <f t="shared" ca="1" si="423"/>
        <v>0</v>
      </c>
      <c r="Q328" s="18">
        <f t="shared" ca="1" si="423"/>
        <v>0</v>
      </c>
      <c r="R328" s="18">
        <f t="shared" ca="1" si="423"/>
        <v>0</v>
      </c>
      <c r="S328" s="18">
        <f t="shared" ca="1" si="423"/>
        <v>0</v>
      </c>
      <c r="T328" s="18">
        <f t="shared" ca="1" si="423"/>
        <v>0</v>
      </c>
      <c r="U328" s="18">
        <f t="shared" ca="1" si="423"/>
        <v>0</v>
      </c>
      <c r="V328" s="18">
        <f t="shared" ca="1" si="423"/>
        <v>0</v>
      </c>
      <c r="W328" s="18">
        <f t="shared" ca="1" si="423"/>
        <v>0</v>
      </c>
      <c r="X328" s="18">
        <f t="shared" ref="X328" ca="1" si="424">IF(X327&lt;=0,0,ROUND(X327*CIT,0))</f>
        <v>0</v>
      </c>
      <c r="Y328" s="18">
        <f t="shared" ref="Y328:AA328" ca="1" si="425">IF(Y327&lt;=0,0,ROUND(Y327*CIT,0))</f>
        <v>0</v>
      </c>
      <c r="Z328" s="18">
        <f t="shared" ca="1" si="425"/>
        <v>0</v>
      </c>
      <c r="AA328" s="18">
        <f t="shared" ca="1" si="425"/>
        <v>0</v>
      </c>
      <c r="AB328" s="18">
        <f t="shared" ref="AB328:AE328" ca="1" si="426">IF(AB327&lt;=0,0,ROUND(AB327*CIT,0))</f>
        <v>0</v>
      </c>
      <c r="AC328" s="18">
        <f t="shared" ca="1" si="426"/>
        <v>0</v>
      </c>
      <c r="AD328" s="18">
        <f t="shared" ca="1" si="426"/>
        <v>0</v>
      </c>
      <c r="AE328" s="18">
        <f t="shared" ca="1" si="426"/>
        <v>0</v>
      </c>
    </row>
    <row r="329" spans="2:31">
      <c r="B329" s="91" t="s">
        <v>516</v>
      </c>
      <c r="C329" s="89"/>
      <c r="D329" s="89" t="s">
        <v>515</v>
      </c>
      <c r="E329" s="89"/>
      <c r="F329" s="89"/>
      <c r="G329" s="92">
        <f t="shared" ref="G329:AE329" si="427">G41+G185</f>
        <v>0</v>
      </c>
      <c r="H329" s="92">
        <f t="shared" si="427"/>
        <v>0</v>
      </c>
      <c r="I329" s="92">
        <f t="shared" si="427"/>
        <v>0</v>
      </c>
      <c r="J329" s="92">
        <f t="shared" si="427"/>
        <v>0</v>
      </c>
      <c r="K329" s="92">
        <f t="shared" si="427"/>
        <v>0</v>
      </c>
      <c r="L329" s="92">
        <f t="shared" si="427"/>
        <v>0</v>
      </c>
      <c r="M329" s="92">
        <f t="shared" si="427"/>
        <v>0</v>
      </c>
      <c r="N329" s="92">
        <f t="shared" si="427"/>
        <v>0</v>
      </c>
      <c r="O329" s="92">
        <f t="shared" si="427"/>
        <v>0</v>
      </c>
      <c r="P329" s="92">
        <f t="shared" si="427"/>
        <v>0</v>
      </c>
      <c r="Q329" s="92">
        <f t="shared" si="427"/>
        <v>0</v>
      </c>
      <c r="R329" s="92">
        <f t="shared" si="427"/>
        <v>0</v>
      </c>
      <c r="S329" s="92">
        <f t="shared" si="427"/>
        <v>0</v>
      </c>
      <c r="T329" s="92">
        <f t="shared" si="427"/>
        <v>0</v>
      </c>
      <c r="U329" s="92">
        <f t="shared" si="427"/>
        <v>0</v>
      </c>
      <c r="V329" s="92">
        <f t="shared" si="427"/>
        <v>0</v>
      </c>
      <c r="W329" s="92">
        <f t="shared" si="427"/>
        <v>0</v>
      </c>
      <c r="X329" s="92">
        <f t="shared" si="427"/>
        <v>0</v>
      </c>
      <c r="Y329" s="92">
        <f t="shared" si="427"/>
        <v>0</v>
      </c>
      <c r="Z329" s="92">
        <f t="shared" si="427"/>
        <v>0</v>
      </c>
      <c r="AA329" s="92">
        <f t="shared" si="427"/>
        <v>0</v>
      </c>
      <c r="AB329" s="92">
        <f t="shared" si="427"/>
        <v>0</v>
      </c>
      <c r="AC329" s="92">
        <f t="shared" si="427"/>
        <v>0</v>
      </c>
      <c r="AD329" s="92">
        <f t="shared" si="427"/>
        <v>0</v>
      </c>
      <c r="AE329" s="92">
        <f t="shared" si="427"/>
        <v>0</v>
      </c>
    </row>
    <row r="330" spans="2:31">
      <c r="B330" s="98" t="s">
        <v>517</v>
      </c>
      <c r="C330" s="96"/>
      <c r="D330" s="96"/>
      <c r="E330" s="96"/>
      <c r="F330" s="96"/>
      <c r="G330" s="97">
        <f>G327-G328-G329</f>
        <v>0</v>
      </c>
      <c r="H330" s="97">
        <f>H327-H328-H329</f>
        <v>0</v>
      </c>
      <c r="I330" s="97">
        <f>I327-I328-I329</f>
        <v>0</v>
      </c>
      <c r="J330" s="97">
        <f>J327-J328-J329</f>
        <v>0</v>
      </c>
      <c r="K330" s="97">
        <f>K327-K328-K329</f>
        <v>0</v>
      </c>
      <c r="L330" s="97">
        <f t="shared" ref="L330:W330" ca="1" si="428">L327-L328-L329</f>
        <v>0</v>
      </c>
      <c r="M330" s="97">
        <f t="shared" ca="1" si="428"/>
        <v>0</v>
      </c>
      <c r="N330" s="97">
        <f t="shared" ca="1" si="428"/>
        <v>0</v>
      </c>
      <c r="O330" s="97">
        <f t="shared" ca="1" si="428"/>
        <v>0</v>
      </c>
      <c r="P330" s="97">
        <f t="shared" ca="1" si="428"/>
        <v>0</v>
      </c>
      <c r="Q330" s="97">
        <f t="shared" ca="1" si="428"/>
        <v>0</v>
      </c>
      <c r="R330" s="97">
        <f t="shared" ca="1" si="428"/>
        <v>0</v>
      </c>
      <c r="S330" s="97">
        <f t="shared" ca="1" si="428"/>
        <v>0</v>
      </c>
      <c r="T330" s="97">
        <f t="shared" ca="1" si="428"/>
        <v>0</v>
      </c>
      <c r="U330" s="97">
        <f t="shared" ca="1" si="428"/>
        <v>0</v>
      </c>
      <c r="V330" s="97">
        <f t="shared" ca="1" si="428"/>
        <v>0</v>
      </c>
      <c r="W330" s="97">
        <f t="shared" ca="1" si="428"/>
        <v>0</v>
      </c>
      <c r="X330" s="97">
        <f t="shared" ref="X330" ca="1" si="429">X327-X328-X329</f>
        <v>0</v>
      </c>
      <c r="Y330" s="97">
        <f t="shared" ref="Y330:AA330" ca="1" si="430">Y327-Y328-Y329</f>
        <v>0</v>
      </c>
      <c r="Z330" s="97">
        <f t="shared" ca="1" si="430"/>
        <v>0</v>
      </c>
      <c r="AA330" s="97">
        <f t="shared" ca="1" si="430"/>
        <v>0</v>
      </c>
      <c r="AB330" s="97">
        <f t="shared" ref="AB330:AE330" ca="1" si="431">AB327-AB328-AB329</f>
        <v>0</v>
      </c>
      <c r="AC330" s="97">
        <f t="shared" ca="1" si="431"/>
        <v>0</v>
      </c>
      <c r="AD330" s="97">
        <f t="shared" ca="1" si="431"/>
        <v>0</v>
      </c>
      <c r="AE330" s="97">
        <f t="shared" ca="1" si="431"/>
        <v>0</v>
      </c>
    </row>
    <row r="331" spans="2:31"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spans="2:31"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spans="2:31" ht="14.5">
      <c r="B333" s="152" t="s">
        <v>518</v>
      </c>
    </row>
    <row r="334" spans="2:31" ht="13">
      <c r="B334" s="153" t="s">
        <v>519</v>
      </c>
      <c r="G334" s="222">
        <f t="shared" ref="G334:AE334" ca="1" si="432">LataProjekcji</f>
        <v>0</v>
      </c>
      <c r="H334" s="222">
        <f t="shared" ca="1" si="432"/>
        <v>0</v>
      </c>
      <c r="I334" s="222">
        <f t="shared" ca="1" si="432"/>
        <v>0</v>
      </c>
      <c r="J334" s="223" t="str">
        <f t="shared" si="432"/>
        <v/>
      </c>
      <c r="K334" s="222" t="str">
        <f t="shared" si="432"/>
        <v>Uzupełnij dane</v>
      </c>
      <c r="L334" s="222" t="str">
        <f t="shared" si="432"/>
        <v/>
      </c>
      <c r="M334" s="222" t="str">
        <f t="shared" si="432"/>
        <v/>
      </c>
      <c r="N334" s="222" t="str">
        <f t="shared" si="432"/>
        <v/>
      </c>
      <c r="O334" s="222" t="str">
        <f t="shared" si="432"/>
        <v/>
      </c>
      <c r="P334" s="222" t="str">
        <f t="shared" si="432"/>
        <v/>
      </c>
      <c r="Q334" s="222" t="str">
        <f t="shared" si="432"/>
        <v/>
      </c>
      <c r="R334" s="222" t="str">
        <f t="shared" si="432"/>
        <v/>
      </c>
      <c r="S334" s="222" t="str">
        <f t="shared" si="432"/>
        <v/>
      </c>
      <c r="T334" s="222" t="str">
        <f t="shared" si="432"/>
        <v/>
      </c>
      <c r="U334" s="222" t="str">
        <f t="shared" si="432"/>
        <v/>
      </c>
      <c r="V334" s="222" t="str">
        <f t="shared" si="432"/>
        <v/>
      </c>
      <c r="W334" s="222" t="str">
        <f t="shared" si="432"/>
        <v/>
      </c>
      <c r="X334" s="222" t="str">
        <f t="shared" si="432"/>
        <v/>
      </c>
      <c r="Y334" s="222" t="str">
        <f t="shared" si="432"/>
        <v/>
      </c>
      <c r="Z334" s="222" t="str">
        <f t="shared" si="432"/>
        <v/>
      </c>
      <c r="AA334" s="222" t="str">
        <f t="shared" si="432"/>
        <v/>
      </c>
      <c r="AB334" s="222" t="str">
        <f t="shared" si="432"/>
        <v/>
      </c>
      <c r="AC334" s="222" t="str">
        <f t="shared" si="432"/>
        <v/>
      </c>
      <c r="AD334" s="222" t="str">
        <f t="shared" si="432"/>
        <v/>
      </c>
      <c r="AE334" s="222" t="str">
        <f t="shared" si="432"/>
        <v/>
      </c>
    </row>
    <row r="335" spans="2:31">
      <c r="B335" s="98" t="s">
        <v>104</v>
      </c>
      <c r="C335" s="96"/>
      <c r="D335" s="96"/>
      <c r="E335" s="96"/>
      <c r="F335" s="96"/>
      <c r="G335" s="97">
        <f>G336+G341+G350+G351+G352</f>
        <v>0</v>
      </c>
      <c r="H335" s="97">
        <f>H336+H341+H350+H351+H352</f>
        <v>0</v>
      </c>
      <c r="I335" s="97">
        <f>I336+I341+I350+I351+I352</f>
        <v>0</v>
      </c>
      <c r="J335" s="97">
        <f>J336+J341+J350+J351+J352</f>
        <v>0</v>
      </c>
      <c r="K335" s="97">
        <f t="shared" ref="K335:W335" ca="1" si="433">K336+K341+K350+K351+K352</f>
        <v>0</v>
      </c>
      <c r="L335" s="97">
        <f t="shared" ca="1" si="433"/>
        <v>0</v>
      </c>
      <c r="M335" s="97">
        <f t="shared" ca="1" si="433"/>
        <v>0</v>
      </c>
      <c r="N335" s="97">
        <f t="shared" ca="1" si="433"/>
        <v>0</v>
      </c>
      <c r="O335" s="97">
        <f t="shared" ca="1" si="433"/>
        <v>0</v>
      </c>
      <c r="P335" s="97">
        <f t="shared" ca="1" si="433"/>
        <v>0</v>
      </c>
      <c r="Q335" s="97">
        <f t="shared" ca="1" si="433"/>
        <v>0</v>
      </c>
      <c r="R335" s="97">
        <f t="shared" ca="1" si="433"/>
        <v>0</v>
      </c>
      <c r="S335" s="97">
        <f t="shared" ca="1" si="433"/>
        <v>0</v>
      </c>
      <c r="T335" s="97">
        <f t="shared" ca="1" si="433"/>
        <v>0</v>
      </c>
      <c r="U335" s="97">
        <f t="shared" ca="1" si="433"/>
        <v>0</v>
      </c>
      <c r="V335" s="97">
        <f t="shared" ca="1" si="433"/>
        <v>0</v>
      </c>
      <c r="W335" s="97">
        <f t="shared" ca="1" si="433"/>
        <v>0</v>
      </c>
      <c r="X335" s="97">
        <f t="shared" ref="X335" ca="1" si="434">X336+X341+X350+X351+X352</f>
        <v>0</v>
      </c>
      <c r="Y335" s="97">
        <f t="shared" ref="Y335:AA335" ca="1" si="435">Y336+Y341+Y350+Y351+Y352</f>
        <v>0</v>
      </c>
      <c r="Z335" s="97">
        <f t="shared" ca="1" si="435"/>
        <v>0</v>
      </c>
      <c r="AA335" s="97">
        <f t="shared" ca="1" si="435"/>
        <v>0</v>
      </c>
      <c r="AB335" s="97">
        <f t="shared" ref="AB335:AE335" ca="1" si="436">AB336+AB341+AB350+AB351+AB352</f>
        <v>0</v>
      </c>
      <c r="AC335" s="97">
        <f t="shared" ca="1" si="436"/>
        <v>0</v>
      </c>
      <c r="AD335" s="97">
        <f t="shared" ca="1" si="436"/>
        <v>0</v>
      </c>
      <c r="AE335" s="97">
        <f t="shared" ca="1" si="436"/>
        <v>0</v>
      </c>
    </row>
    <row r="336" spans="2:31">
      <c r="B336" s="103" t="s">
        <v>520</v>
      </c>
      <c r="C336" s="101"/>
      <c r="D336" s="101"/>
      <c r="E336" s="101"/>
      <c r="F336" s="101"/>
      <c r="G336" s="102">
        <f>SUM(G337:G340)</f>
        <v>0</v>
      </c>
      <c r="H336" s="102">
        <f>SUM(H337:H340)</f>
        <v>0</v>
      </c>
      <c r="I336" s="102">
        <f>SUM(I337:I340)</f>
        <v>0</v>
      </c>
      <c r="J336" s="102">
        <f>SUM(J337:J340)</f>
        <v>0</v>
      </c>
      <c r="K336" s="102">
        <f t="shared" ref="K336:W336" ca="1" si="437">SUM(K337:K340)</f>
        <v>0</v>
      </c>
      <c r="L336" s="102">
        <f t="shared" ca="1" si="437"/>
        <v>0</v>
      </c>
      <c r="M336" s="102">
        <f t="shared" ca="1" si="437"/>
        <v>0</v>
      </c>
      <c r="N336" s="102">
        <f t="shared" ca="1" si="437"/>
        <v>0</v>
      </c>
      <c r="O336" s="102">
        <f t="shared" ca="1" si="437"/>
        <v>0</v>
      </c>
      <c r="P336" s="102">
        <f t="shared" ca="1" si="437"/>
        <v>0</v>
      </c>
      <c r="Q336" s="102">
        <f t="shared" ca="1" si="437"/>
        <v>0</v>
      </c>
      <c r="R336" s="102">
        <f t="shared" ca="1" si="437"/>
        <v>0</v>
      </c>
      <c r="S336" s="102">
        <f t="shared" ca="1" si="437"/>
        <v>0</v>
      </c>
      <c r="T336" s="102">
        <f t="shared" ca="1" si="437"/>
        <v>0</v>
      </c>
      <c r="U336" s="102">
        <f t="shared" ca="1" si="437"/>
        <v>0</v>
      </c>
      <c r="V336" s="102">
        <f t="shared" ca="1" si="437"/>
        <v>0</v>
      </c>
      <c r="W336" s="102">
        <f t="shared" ca="1" si="437"/>
        <v>0</v>
      </c>
      <c r="X336" s="102">
        <f t="shared" ref="X336" ca="1" si="438">SUM(X337:X340)</f>
        <v>0</v>
      </c>
      <c r="Y336" s="102">
        <f t="shared" ref="Y336:AA336" ca="1" si="439">SUM(Y337:Y340)</f>
        <v>0</v>
      </c>
      <c r="Z336" s="102">
        <f t="shared" ca="1" si="439"/>
        <v>0</v>
      </c>
      <c r="AA336" s="102">
        <f t="shared" ca="1" si="439"/>
        <v>0</v>
      </c>
      <c r="AB336" s="102">
        <f t="shared" ref="AB336:AE336" ca="1" si="440">SUM(AB337:AB340)</f>
        <v>0</v>
      </c>
      <c r="AC336" s="102">
        <f t="shared" ca="1" si="440"/>
        <v>0</v>
      </c>
      <c r="AD336" s="102">
        <f t="shared" ca="1" si="440"/>
        <v>0</v>
      </c>
      <c r="AE336" s="102">
        <f t="shared" ca="1" si="440"/>
        <v>0</v>
      </c>
    </row>
    <row r="337" spans="2:31">
      <c r="B337" s="39" t="s">
        <v>521</v>
      </c>
      <c r="C337" s="40"/>
      <c r="D337" s="40"/>
      <c r="E337" s="40"/>
      <c r="F337" s="40"/>
      <c r="G337" s="41">
        <f t="shared" ref="G337:AE337" si="441">G49+G193</f>
        <v>0</v>
      </c>
      <c r="H337" s="41">
        <f t="shared" si="441"/>
        <v>0</v>
      </c>
      <c r="I337" s="41">
        <f t="shared" si="441"/>
        <v>0</v>
      </c>
      <c r="J337" s="41">
        <f t="shared" si="441"/>
        <v>0</v>
      </c>
      <c r="K337" s="41">
        <f t="shared" ca="1" si="441"/>
        <v>0</v>
      </c>
      <c r="L337" s="41">
        <f t="shared" ca="1" si="441"/>
        <v>0</v>
      </c>
      <c r="M337" s="41">
        <f t="shared" ca="1" si="441"/>
        <v>0</v>
      </c>
      <c r="N337" s="41">
        <f t="shared" ca="1" si="441"/>
        <v>0</v>
      </c>
      <c r="O337" s="41">
        <f t="shared" ca="1" si="441"/>
        <v>0</v>
      </c>
      <c r="P337" s="41">
        <f t="shared" ca="1" si="441"/>
        <v>0</v>
      </c>
      <c r="Q337" s="41">
        <f t="shared" ca="1" si="441"/>
        <v>0</v>
      </c>
      <c r="R337" s="41">
        <f t="shared" ca="1" si="441"/>
        <v>0</v>
      </c>
      <c r="S337" s="41">
        <f t="shared" ca="1" si="441"/>
        <v>0</v>
      </c>
      <c r="T337" s="41">
        <f t="shared" ca="1" si="441"/>
        <v>0</v>
      </c>
      <c r="U337" s="41">
        <f t="shared" ca="1" si="441"/>
        <v>0</v>
      </c>
      <c r="V337" s="41">
        <f t="shared" ca="1" si="441"/>
        <v>0</v>
      </c>
      <c r="W337" s="41">
        <f t="shared" ca="1" si="441"/>
        <v>0</v>
      </c>
      <c r="X337" s="41">
        <f t="shared" ca="1" si="441"/>
        <v>0</v>
      </c>
      <c r="Y337" s="41">
        <f t="shared" ca="1" si="441"/>
        <v>0</v>
      </c>
      <c r="Z337" s="41">
        <f t="shared" ca="1" si="441"/>
        <v>0</v>
      </c>
      <c r="AA337" s="41">
        <f t="shared" ca="1" si="441"/>
        <v>0</v>
      </c>
      <c r="AB337" s="41">
        <f t="shared" ca="1" si="441"/>
        <v>0</v>
      </c>
      <c r="AC337" s="41">
        <f t="shared" ca="1" si="441"/>
        <v>0</v>
      </c>
      <c r="AD337" s="41">
        <f t="shared" ca="1" si="441"/>
        <v>0</v>
      </c>
      <c r="AE337" s="41">
        <f t="shared" ca="1" si="441"/>
        <v>0</v>
      </c>
    </row>
    <row r="338" spans="2:31">
      <c r="B338" s="39" t="s">
        <v>522</v>
      </c>
      <c r="C338" s="40"/>
      <c r="D338" s="40"/>
      <c r="E338" s="40"/>
      <c r="F338" s="40"/>
      <c r="G338" s="41">
        <f t="shared" ref="G338:AE338" si="442">G50+G194</f>
        <v>0</v>
      </c>
      <c r="H338" s="41">
        <f t="shared" si="442"/>
        <v>0</v>
      </c>
      <c r="I338" s="41">
        <f t="shared" si="442"/>
        <v>0</v>
      </c>
      <c r="J338" s="41">
        <f t="shared" si="442"/>
        <v>0</v>
      </c>
      <c r="K338" s="41">
        <f t="shared" ca="1" si="442"/>
        <v>0</v>
      </c>
      <c r="L338" s="41">
        <f t="shared" ca="1" si="442"/>
        <v>0</v>
      </c>
      <c r="M338" s="41">
        <f t="shared" ca="1" si="442"/>
        <v>0</v>
      </c>
      <c r="N338" s="41">
        <f t="shared" ca="1" si="442"/>
        <v>0</v>
      </c>
      <c r="O338" s="41">
        <f t="shared" ca="1" si="442"/>
        <v>0</v>
      </c>
      <c r="P338" s="41">
        <f t="shared" ca="1" si="442"/>
        <v>0</v>
      </c>
      <c r="Q338" s="41">
        <f t="shared" ca="1" si="442"/>
        <v>0</v>
      </c>
      <c r="R338" s="41">
        <f t="shared" ca="1" si="442"/>
        <v>0</v>
      </c>
      <c r="S338" s="41">
        <f t="shared" ca="1" si="442"/>
        <v>0</v>
      </c>
      <c r="T338" s="41">
        <f t="shared" ca="1" si="442"/>
        <v>0</v>
      </c>
      <c r="U338" s="41">
        <f t="shared" ca="1" si="442"/>
        <v>0</v>
      </c>
      <c r="V338" s="41">
        <f t="shared" ca="1" si="442"/>
        <v>0</v>
      </c>
      <c r="W338" s="41">
        <f t="shared" ca="1" si="442"/>
        <v>0</v>
      </c>
      <c r="X338" s="41">
        <f t="shared" ca="1" si="442"/>
        <v>0</v>
      </c>
      <c r="Y338" s="41">
        <f t="shared" ca="1" si="442"/>
        <v>0</v>
      </c>
      <c r="Z338" s="41">
        <f t="shared" ca="1" si="442"/>
        <v>0</v>
      </c>
      <c r="AA338" s="41">
        <f t="shared" ca="1" si="442"/>
        <v>0</v>
      </c>
      <c r="AB338" s="41">
        <f t="shared" ca="1" si="442"/>
        <v>0</v>
      </c>
      <c r="AC338" s="41">
        <f t="shared" ca="1" si="442"/>
        <v>0</v>
      </c>
      <c r="AD338" s="41">
        <f t="shared" ca="1" si="442"/>
        <v>0</v>
      </c>
      <c r="AE338" s="41">
        <f t="shared" ca="1" si="442"/>
        <v>0</v>
      </c>
    </row>
    <row r="339" spans="2:31">
      <c r="B339" s="39" t="s">
        <v>523</v>
      </c>
      <c r="C339" s="40"/>
      <c r="D339" s="40"/>
      <c r="E339" s="40"/>
      <c r="F339" s="40"/>
      <c r="G339" s="41">
        <f t="shared" ref="G339:AE339" si="443">G51+G195</f>
        <v>0</v>
      </c>
      <c r="H339" s="41">
        <f t="shared" si="443"/>
        <v>0</v>
      </c>
      <c r="I339" s="41">
        <f t="shared" si="443"/>
        <v>0</v>
      </c>
      <c r="J339" s="41">
        <f t="shared" si="443"/>
        <v>0</v>
      </c>
      <c r="K339" s="41">
        <f t="shared" ca="1" si="443"/>
        <v>0</v>
      </c>
      <c r="L339" s="41">
        <f t="shared" ca="1" si="443"/>
        <v>0</v>
      </c>
      <c r="M339" s="41">
        <f t="shared" ca="1" si="443"/>
        <v>0</v>
      </c>
      <c r="N339" s="41">
        <f t="shared" ca="1" si="443"/>
        <v>0</v>
      </c>
      <c r="O339" s="41">
        <f t="shared" ca="1" si="443"/>
        <v>0</v>
      </c>
      <c r="P339" s="41">
        <f t="shared" ca="1" si="443"/>
        <v>0</v>
      </c>
      <c r="Q339" s="41">
        <f t="shared" ca="1" si="443"/>
        <v>0</v>
      </c>
      <c r="R339" s="41">
        <f t="shared" ca="1" si="443"/>
        <v>0</v>
      </c>
      <c r="S339" s="41">
        <f t="shared" ca="1" si="443"/>
        <v>0</v>
      </c>
      <c r="T339" s="41">
        <f t="shared" ca="1" si="443"/>
        <v>0</v>
      </c>
      <c r="U339" s="41">
        <f t="shared" ca="1" si="443"/>
        <v>0</v>
      </c>
      <c r="V339" s="41">
        <f t="shared" ca="1" si="443"/>
        <v>0</v>
      </c>
      <c r="W339" s="41">
        <f t="shared" ca="1" si="443"/>
        <v>0</v>
      </c>
      <c r="X339" s="41">
        <f t="shared" ca="1" si="443"/>
        <v>0</v>
      </c>
      <c r="Y339" s="41">
        <f t="shared" ca="1" si="443"/>
        <v>0</v>
      </c>
      <c r="Z339" s="41">
        <f t="shared" ca="1" si="443"/>
        <v>0</v>
      </c>
      <c r="AA339" s="41">
        <f t="shared" ca="1" si="443"/>
        <v>0</v>
      </c>
      <c r="AB339" s="41">
        <f t="shared" ca="1" si="443"/>
        <v>0</v>
      </c>
      <c r="AC339" s="41">
        <f t="shared" ca="1" si="443"/>
        <v>0</v>
      </c>
      <c r="AD339" s="41">
        <f t="shared" ca="1" si="443"/>
        <v>0</v>
      </c>
      <c r="AE339" s="41">
        <f t="shared" ca="1" si="443"/>
        <v>0</v>
      </c>
    </row>
    <row r="340" spans="2:31">
      <c r="B340" s="39" t="s">
        <v>524</v>
      </c>
      <c r="C340" s="40"/>
      <c r="D340" s="40"/>
      <c r="E340" s="40"/>
      <c r="F340" s="40"/>
      <c r="G340" s="41">
        <f t="shared" ref="G340:AE340" si="444">G52+G196</f>
        <v>0</v>
      </c>
      <c r="H340" s="41">
        <f t="shared" si="444"/>
        <v>0</v>
      </c>
      <c r="I340" s="41">
        <f t="shared" si="444"/>
        <v>0</v>
      </c>
      <c r="J340" s="41">
        <f t="shared" si="444"/>
        <v>0</v>
      </c>
      <c r="K340" s="41">
        <f t="shared" si="444"/>
        <v>0</v>
      </c>
      <c r="L340" s="41">
        <f t="shared" si="444"/>
        <v>0</v>
      </c>
      <c r="M340" s="41">
        <f t="shared" si="444"/>
        <v>0</v>
      </c>
      <c r="N340" s="41">
        <f t="shared" si="444"/>
        <v>0</v>
      </c>
      <c r="O340" s="41">
        <f t="shared" si="444"/>
        <v>0</v>
      </c>
      <c r="P340" s="41">
        <f t="shared" si="444"/>
        <v>0</v>
      </c>
      <c r="Q340" s="41">
        <f t="shared" si="444"/>
        <v>0</v>
      </c>
      <c r="R340" s="41">
        <f t="shared" si="444"/>
        <v>0</v>
      </c>
      <c r="S340" s="41">
        <f t="shared" si="444"/>
        <v>0</v>
      </c>
      <c r="T340" s="41">
        <f t="shared" si="444"/>
        <v>0</v>
      </c>
      <c r="U340" s="41">
        <f t="shared" si="444"/>
        <v>0</v>
      </c>
      <c r="V340" s="41">
        <f t="shared" si="444"/>
        <v>0</v>
      </c>
      <c r="W340" s="41">
        <f t="shared" si="444"/>
        <v>0</v>
      </c>
      <c r="X340" s="41">
        <f t="shared" si="444"/>
        <v>0</v>
      </c>
      <c r="Y340" s="41">
        <f t="shared" si="444"/>
        <v>0</v>
      </c>
      <c r="Z340" s="41">
        <f t="shared" si="444"/>
        <v>0</v>
      </c>
      <c r="AA340" s="41">
        <f t="shared" si="444"/>
        <v>0</v>
      </c>
      <c r="AB340" s="41">
        <f t="shared" si="444"/>
        <v>0</v>
      </c>
      <c r="AC340" s="41">
        <f t="shared" si="444"/>
        <v>0</v>
      </c>
      <c r="AD340" s="41">
        <f t="shared" si="444"/>
        <v>0</v>
      </c>
      <c r="AE340" s="41">
        <f t="shared" si="444"/>
        <v>0</v>
      </c>
    </row>
    <row r="341" spans="2:31">
      <c r="B341" s="37" t="s">
        <v>525</v>
      </c>
      <c r="C341" s="52"/>
      <c r="D341" s="52"/>
      <c r="E341" s="52"/>
      <c r="F341" s="52"/>
      <c r="G341" s="33">
        <f>SUM(G342+G348+G349)</f>
        <v>0</v>
      </c>
      <c r="H341" s="33">
        <f>SUM(H342+H348+H349)</f>
        <v>0</v>
      </c>
      <c r="I341" s="33">
        <f>SUM(I342+I348+I349)</f>
        <v>0</v>
      </c>
      <c r="J341" s="33">
        <f>SUM(J342+J348+J349)</f>
        <v>0</v>
      </c>
      <c r="K341" s="33">
        <f t="shared" ref="K341:W341" ca="1" si="445">SUM(K342+K348+K349)</f>
        <v>0</v>
      </c>
      <c r="L341" s="33">
        <f t="shared" ca="1" si="445"/>
        <v>0</v>
      </c>
      <c r="M341" s="33">
        <f t="shared" ca="1" si="445"/>
        <v>0</v>
      </c>
      <c r="N341" s="33">
        <f t="shared" ca="1" si="445"/>
        <v>0</v>
      </c>
      <c r="O341" s="33">
        <f t="shared" ca="1" si="445"/>
        <v>0</v>
      </c>
      <c r="P341" s="33">
        <f t="shared" ca="1" si="445"/>
        <v>0</v>
      </c>
      <c r="Q341" s="33">
        <f t="shared" ca="1" si="445"/>
        <v>0</v>
      </c>
      <c r="R341" s="33">
        <f t="shared" ca="1" si="445"/>
        <v>0</v>
      </c>
      <c r="S341" s="33">
        <f t="shared" ca="1" si="445"/>
        <v>0</v>
      </c>
      <c r="T341" s="33">
        <f t="shared" ca="1" si="445"/>
        <v>0</v>
      </c>
      <c r="U341" s="33">
        <f t="shared" ca="1" si="445"/>
        <v>0</v>
      </c>
      <c r="V341" s="33">
        <f t="shared" ca="1" si="445"/>
        <v>0</v>
      </c>
      <c r="W341" s="33">
        <f t="shared" ca="1" si="445"/>
        <v>0</v>
      </c>
      <c r="X341" s="33">
        <f t="shared" ref="X341" ca="1" si="446">SUM(X342+X348+X349)</f>
        <v>0</v>
      </c>
      <c r="Y341" s="33">
        <f t="shared" ref="Y341:AA341" ca="1" si="447">SUM(Y342+Y348+Y349)</f>
        <v>0</v>
      </c>
      <c r="Z341" s="33">
        <f t="shared" ca="1" si="447"/>
        <v>0</v>
      </c>
      <c r="AA341" s="33">
        <f t="shared" ca="1" si="447"/>
        <v>0</v>
      </c>
      <c r="AB341" s="33">
        <f t="shared" ref="AB341:AE341" ca="1" si="448">SUM(AB342+AB348+AB349)</f>
        <v>0</v>
      </c>
      <c r="AC341" s="33">
        <f t="shared" ca="1" si="448"/>
        <v>0</v>
      </c>
      <c r="AD341" s="33">
        <f t="shared" ca="1" si="448"/>
        <v>0</v>
      </c>
      <c r="AE341" s="33">
        <f t="shared" ca="1" si="448"/>
        <v>0</v>
      </c>
    </row>
    <row r="342" spans="2:31">
      <c r="B342" s="39" t="s">
        <v>526</v>
      </c>
      <c r="C342" s="40"/>
      <c r="D342" s="40"/>
      <c r="E342" s="40"/>
      <c r="F342" s="40"/>
      <c r="G342" s="41">
        <f>SUM(G343:G347)</f>
        <v>0</v>
      </c>
      <c r="H342" s="41">
        <f>SUM(H343:H347)</f>
        <v>0</v>
      </c>
      <c r="I342" s="41">
        <f>SUM(I343:I347)</f>
        <v>0</v>
      </c>
      <c r="J342" s="41">
        <f>SUM(J343:J347)</f>
        <v>0</v>
      </c>
      <c r="K342" s="41">
        <f t="shared" ref="K342:W342" ca="1" si="449">SUM(K343:K347)</f>
        <v>0</v>
      </c>
      <c r="L342" s="41">
        <f t="shared" ca="1" si="449"/>
        <v>0</v>
      </c>
      <c r="M342" s="41">
        <f t="shared" ca="1" si="449"/>
        <v>0</v>
      </c>
      <c r="N342" s="41">
        <f t="shared" ca="1" si="449"/>
        <v>0</v>
      </c>
      <c r="O342" s="41">
        <f t="shared" ca="1" si="449"/>
        <v>0</v>
      </c>
      <c r="P342" s="41">
        <f t="shared" ca="1" si="449"/>
        <v>0</v>
      </c>
      <c r="Q342" s="41">
        <f t="shared" ca="1" si="449"/>
        <v>0</v>
      </c>
      <c r="R342" s="41">
        <f t="shared" ca="1" si="449"/>
        <v>0</v>
      </c>
      <c r="S342" s="41">
        <f t="shared" ca="1" si="449"/>
        <v>0</v>
      </c>
      <c r="T342" s="41">
        <f t="shared" ca="1" si="449"/>
        <v>0</v>
      </c>
      <c r="U342" s="41">
        <f t="shared" ca="1" si="449"/>
        <v>0</v>
      </c>
      <c r="V342" s="41">
        <f t="shared" ca="1" si="449"/>
        <v>0</v>
      </c>
      <c r="W342" s="41">
        <f t="shared" ca="1" si="449"/>
        <v>0</v>
      </c>
      <c r="X342" s="41">
        <f t="shared" ref="X342" ca="1" si="450">SUM(X343:X347)</f>
        <v>0</v>
      </c>
      <c r="Y342" s="41">
        <f t="shared" ref="Y342:AA342" ca="1" si="451">SUM(Y343:Y347)</f>
        <v>0</v>
      </c>
      <c r="Z342" s="41">
        <f t="shared" ca="1" si="451"/>
        <v>0</v>
      </c>
      <c r="AA342" s="41">
        <f t="shared" ca="1" si="451"/>
        <v>0</v>
      </c>
      <c r="AB342" s="41">
        <f t="shared" ref="AB342:AE342" ca="1" si="452">SUM(AB343:AB347)</f>
        <v>0</v>
      </c>
      <c r="AC342" s="41">
        <f t="shared" ca="1" si="452"/>
        <v>0</v>
      </c>
      <c r="AD342" s="41">
        <f t="shared" ca="1" si="452"/>
        <v>0</v>
      </c>
      <c r="AE342" s="41">
        <f t="shared" ca="1" si="452"/>
        <v>0</v>
      </c>
    </row>
    <row r="343" spans="2:31">
      <c r="B343" s="8" t="s">
        <v>527</v>
      </c>
      <c r="G343" s="5">
        <f t="shared" ref="G343:AE343" si="453">G55+G199</f>
        <v>0</v>
      </c>
      <c r="H343" s="5">
        <f t="shared" si="453"/>
        <v>0</v>
      </c>
      <c r="I343" s="5">
        <f t="shared" si="453"/>
        <v>0</v>
      </c>
      <c r="J343" s="5">
        <f t="shared" si="453"/>
        <v>0</v>
      </c>
      <c r="K343" s="5">
        <f t="shared" ca="1" si="453"/>
        <v>0</v>
      </c>
      <c r="L343" s="5">
        <f t="shared" ca="1" si="453"/>
        <v>0</v>
      </c>
      <c r="M343" s="5">
        <f t="shared" ca="1" si="453"/>
        <v>0</v>
      </c>
      <c r="N343" s="5">
        <f t="shared" ca="1" si="453"/>
        <v>0</v>
      </c>
      <c r="O343" s="5">
        <f t="shared" ca="1" si="453"/>
        <v>0</v>
      </c>
      <c r="P343" s="5">
        <f t="shared" ca="1" si="453"/>
        <v>0</v>
      </c>
      <c r="Q343" s="5">
        <f t="shared" ca="1" si="453"/>
        <v>0</v>
      </c>
      <c r="R343" s="5">
        <f t="shared" ca="1" si="453"/>
        <v>0</v>
      </c>
      <c r="S343" s="5">
        <f t="shared" ca="1" si="453"/>
        <v>0</v>
      </c>
      <c r="T343" s="5">
        <f t="shared" ca="1" si="453"/>
        <v>0</v>
      </c>
      <c r="U343" s="5">
        <f t="shared" ca="1" si="453"/>
        <v>0</v>
      </c>
      <c r="V343" s="5">
        <f t="shared" ca="1" si="453"/>
        <v>0</v>
      </c>
      <c r="W343" s="5">
        <f t="shared" ca="1" si="453"/>
        <v>0</v>
      </c>
      <c r="X343" s="5">
        <f t="shared" ca="1" si="453"/>
        <v>0</v>
      </c>
      <c r="Y343" s="5">
        <f t="shared" ca="1" si="453"/>
        <v>0</v>
      </c>
      <c r="Z343" s="5">
        <f t="shared" ca="1" si="453"/>
        <v>0</v>
      </c>
      <c r="AA343" s="5">
        <f t="shared" ca="1" si="453"/>
        <v>0</v>
      </c>
      <c r="AB343" s="5">
        <f t="shared" ca="1" si="453"/>
        <v>0</v>
      </c>
      <c r="AC343" s="5">
        <f t="shared" ca="1" si="453"/>
        <v>0</v>
      </c>
      <c r="AD343" s="5">
        <f t="shared" ca="1" si="453"/>
        <v>0</v>
      </c>
      <c r="AE343" s="5">
        <f t="shared" ca="1" si="453"/>
        <v>0</v>
      </c>
    </row>
    <row r="344" spans="2:31">
      <c r="B344" s="8" t="s">
        <v>382</v>
      </c>
      <c r="G344" s="5">
        <f t="shared" ref="G344:AE344" si="454">G56+G200</f>
        <v>0</v>
      </c>
      <c r="H344" s="5">
        <f t="shared" si="454"/>
        <v>0</v>
      </c>
      <c r="I344" s="5">
        <f t="shared" si="454"/>
        <v>0</v>
      </c>
      <c r="J344" s="5">
        <f t="shared" si="454"/>
        <v>0</v>
      </c>
      <c r="K344" s="5">
        <f t="shared" ca="1" si="454"/>
        <v>0</v>
      </c>
      <c r="L344" s="5">
        <f t="shared" ca="1" si="454"/>
        <v>0</v>
      </c>
      <c r="M344" s="5">
        <f t="shared" ca="1" si="454"/>
        <v>0</v>
      </c>
      <c r="N344" s="5">
        <f t="shared" ca="1" si="454"/>
        <v>0</v>
      </c>
      <c r="O344" s="5">
        <f t="shared" ca="1" si="454"/>
        <v>0</v>
      </c>
      <c r="P344" s="5">
        <f t="shared" ca="1" si="454"/>
        <v>0</v>
      </c>
      <c r="Q344" s="5">
        <f t="shared" ca="1" si="454"/>
        <v>0</v>
      </c>
      <c r="R344" s="5">
        <f t="shared" ca="1" si="454"/>
        <v>0</v>
      </c>
      <c r="S344" s="5">
        <f t="shared" ca="1" si="454"/>
        <v>0</v>
      </c>
      <c r="T344" s="5">
        <f t="shared" ca="1" si="454"/>
        <v>0</v>
      </c>
      <c r="U344" s="5">
        <f t="shared" ca="1" si="454"/>
        <v>0</v>
      </c>
      <c r="V344" s="5">
        <f t="shared" ca="1" si="454"/>
        <v>0</v>
      </c>
      <c r="W344" s="5">
        <f t="shared" ca="1" si="454"/>
        <v>0</v>
      </c>
      <c r="X344" s="5">
        <f t="shared" ca="1" si="454"/>
        <v>0</v>
      </c>
      <c r="Y344" s="5">
        <f t="shared" ca="1" si="454"/>
        <v>0</v>
      </c>
      <c r="Z344" s="5">
        <f t="shared" ca="1" si="454"/>
        <v>0</v>
      </c>
      <c r="AA344" s="5">
        <f t="shared" ca="1" si="454"/>
        <v>0</v>
      </c>
      <c r="AB344" s="5">
        <f t="shared" ca="1" si="454"/>
        <v>0</v>
      </c>
      <c r="AC344" s="5">
        <f t="shared" ca="1" si="454"/>
        <v>0</v>
      </c>
      <c r="AD344" s="5">
        <f t="shared" ca="1" si="454"/>
        <v>0</v>
      </c>
      <c r="AE344" s="5">
        <f t="shared" ca="1" si="454"/>
        <v>0</v>
      </c>
    </row>
    <row r="345" spans="2:31">
      <c r="B345" s="8" t="s">
        <v>383</v>
      </c>
      <c r="G345" s="5">
        <f t="shared" ref="G345:AE345" si="455">G57+G201</f>
        <v>0</v>
      </c>
      <c r="H345" s="5">
        <f t="shared" si="455"/>
        <v>0</v>
      </c>
      <c r="I345" s="5">
        <f t="shared" si="455"/>
        <v>0</v>
      </c>
      <c r="J345" s="5">
        <f t="shared" si="455"/>
        <v>0</v>
      </c>
      <c r="K345" s="5">
        <f t="shared" ca="1" si="455"/>
        <v>0</v>
      </c>
      <c r="L345" s="5">
        <f t="shared" ca="1" si="455"/>
        <v>0</v>
      </c>
      <c r="M345" s="5">
        <f t="shared" ca="1" si="455"/>
        <v>0</v>
      </c>
      <c r="N345" s="5">
        <f t="shared" ca="1" si="455"/>
        <v>0</v>
      </c>
      <c r="O345" s="5">
        <f t="shared" ca="1" si="455"/>
        <v>0</v>
      </c>
      <c r="P345" s="5">
        <f t="shared" ca="1" si="455"/>
        <v>0</v>
      </c>
      <c r="Q345" s="5">
        <f t="shared" ca="1" si="455"/>
        <v>0</v>
      </c>
      <c r="R345" s="5">
        <f t="shared" ca="1" si="455"/>
        <v>0</v>
      </c>
      <c r="S345" s="5">
        <f t="shared" ca="1" si="455"/>
        <v>0</v>
      </c>
      <c r="T345" s="5">
        <f t="shared" ca="1" si="455"/>
        <v>0</v>
      </c>
      <c r="U345" s="5">
        <f t="shared" ca="1" si="455"/>
        <v>0</v>
      </c>
      <c r="V345" s="5">
        <f t="shared" ca="1" si="455"/>
        <v>0</v>
      </c>
      <c r="W345" s="5">
        <f t="shared" ca="1" si="455"/>
        <v>0</v>
      </c>
      <c r="X345" s="5">
        <f t="shared" ca="1" si="455"/>
        <v>0</v>
      </c>
      <c r="Y345" s="5">
        <f t="shared" ca="1" si="455"/>
        <v>0</v>
      </c>
      <c r="Z345" s="5">
        <f t="shared" ca="1" si="455"/>
        <v>0</v>
      </c>
      <c r="AA345" s="5">
        <f t="shared" ca="1" si="455"/>
        <v>0</v>
      </c>
      <c r="AB345" s="5">
        <f t="shared" ca="1" si="455"/>
        <v>0</v>
      </c>
      <c r="AC345" s="5">
        <f t="shared" ca="1" si="455"/>
        <v>0</v>
      </c>
      <c r="AD345" s="5">
        <f t="shared" ca="1" si="455"/>
        <v>0</v>
      </c>
      <c r="AE345" s="5">
        <f t="shared" ca="1" si="455"/>
        <v>0</v>
      </c>
    </row>
    <row r="346" spans="2:31">
      <c r="B346" s="8" t="s">
        <v>384</v>
      </c>
      <c r="G346" s="5">
        <f t="shared" ref="G346:AE346" si="456">G58+G202</f>
        <v>0</v>
      </c>
      <c r="H346" s="5">
        <f t="shared" si="456"/>
        <v>0</v>
      </c>
      <c r="I346" s="5">
        <f t="shared" si="456"/>
        <v>0</v>
      </c>
      <c r="J346" s="5">
        <f t="shared" si="456"/>
        <v>0</v>
      </c>
      <c r="K346" s="5">
        <f t="shared" ca="1" si="456"/>
        <v>0</v>
      </c>
      <c r="L346" s="5">
        <f t="shared" ca="1" si="456"/>
        <v>0</v>
      </c>
      <c r="M346" s="5">
        <f t="shared" ca="1" si="456"/>
        <v>0</v>
      </c>
      <c r="N346" s="5">
        <f t="shared" ca="1" si="456"/>
        <v>0</v>
      </c>
      <c r="O346" s="5">
        <f t="shared" ca="1" si="456"/>
        <v>0</v>
      </c>
      <c r="P346" s="5">
        <f t="shared" ca="1" si="456"/>
        <v>0</v>
      </c>
      <c r="Q346" s="5">
        <f t="shared" ca="1" si="456"/>
        <v>0</v>
      </c>
      <c r="R346" s="5">
        <f t="shared" ca="1" si="456"/>
        <v>0</v>
      </c>
      <c r="S346" s="5">
        <f t="shared" ca="1" si="456"/>
        <v>0</v>
      </c>
      <c r="T346" s="5">
        <f t="shared" ca="1" si="456"/>
        <v>0</v>
      </c>
      <c r="U346" s="5">
        <f t="shared" ca="1" si="456"/>
        <v>0</v>
      </c>
      <c r="V346" s="5">
        <f t="shared" ca="1" si="456"/>
        <v>0</v>
      </c>
      <c r="W346" s="5">
        <f t="shared" ca="1" si="456"/>
        <v>0</v>
      </c>
      <c r="X346" s="5">
        <f t="shared" ca="1" si="456"/>
        <v>0</v>
      </c>
      <c r="Y346" s="5">
        <f t="shared" ca="1" si="456"/>
        <v>0</v>
      </c>
      <c r="Z346" s="5">
        <f t="shared" ca="1" si="456"/>
        <v>0</v>
      </c>
      <c r="AA346" s="5">
        <f t="shared" ca="1" si="456"/>
        <v>0</v>
      </c>
      <c r="AB346" s="5">
        <f t="shared" ca="1" si="456"/>
        <v>0</v>
      </c>
      <c r="AC346" s="5">
        <f t="shared" ca="1" si="456"/>
        <v>0</v>
      </c>
      <c r="AD346" s="5">
        <f t="shared" ca="1" si="456"/>
        <v>0</v>
      </c>
      <c r="AE346" s="5">
        <f t="shared" ca="1" si="456"/>
        <v>0</v>
      </c>
    </row>
    <row r="347" spans="2:31">
      <c r="B347" s="8" t="s">
        <v>385</v>
      </c>
      <c r="G347" s="5">
        <f t="shared" ref="G347:AE347" si="457">G59+G203</f>
        <v>0</v>
      </c>
      <c r="H347" s="5">
        <f t="shared" si="457"/>
        <v>0</v>
      </c>
      <c r="I347" s="5">
        <f t="shared" si="457"/>
        <v>0</v>
      </c>
      <c r="J347" s="5">
        <f t="shared" si="457"/>
        <v>0</v>
      </c>
      <c r="K347" s="5">
        <f t="shared" ca="1" si="457"/>
        <v>0</v>
      </c>
      <c r="L347" s="5">
        <f t="shared" ca="1" si="457"/>
        <v>0</v>
      </c>
      <c r="M347" s="5">
        <f t="shared" ca="1" si="457"/>
        <v>0</v>
      </c>
      <c r="N347" s="5">
        <f t="shared" ca="1" si="457"/>
        <v>0</v>
      </c>
      <c r="O347" s="5">
        <f t="shared" ca="1" si="457"/>
        <v>0</v>
      </c>
      <c r="P347" s="5">
        <f t="shared" ca="1" si="457"/>
        <v>0</v>
      </c>
      <c r="Q347" s="5">
        <f t="shared" ca="1" si="457"/>
        <v>0</v>
      </c>
      <c r="R347" s="5">
        <f t="shared" ca="1" si="457"/>
        <v>0</v>
      </c>
      <c r="S347" s="5">
        <f t="shared" ca="1" si="457"/>
        <v>0</v>
      </c>
      <c r="T347" s="5">
        <f t="shared" ca="1" si="457"/>
        <v>0</v>
      </c>
      <c r="U347" s="5">
        <f t="shared" ca="1" si="457"/>
        <v>0</v>
      </c>
      <c r="V347" s="5">
        <f t="shared" ca="1" si="457"/>
        <v>0</v>
      </c>
      <c r="W347" s="5">
        <f t="shared" ca="1" si="457"/>
        <v>0</v>
      </c>
      <c r="X347" s="5">
        <f t="shared" ca="1" si="457"/>
        <v>0</v>
      </c>
      <c r="Y347" s="5">
        <f t="shared" ca="1" si="457"/>
        <v>0</v>
      </c>
      <c r="Z347" s="5">
        <f t="shared" ca="1" si="457"/>
        <v>0</v>
      </c>
      <c r="AA347" s="5">
        <f t="shared" ca="1" si="457"/>
        <v>0</v>
      </c>
      <c r="AB347" s="5">
        <f t="shared" ca="1" si="457"/>
        <v>0</v>
      </c>
      <c r="AC347" s="5">
        <f t="shared" ca="1" si="457"/>
        <v>0</v>
      </c>
      <c r="AD347" s="5">
        <f t="shared" ca="1" si="457"/>
        <v>0</v>
      </c>
      <c r="AE347" s="5">
        <f t="shared" ca="1" si="457"/>
        <v>0</v>
      </c>
    </row>
    <row r="348" spans="2:31">
      <c r="B348" s="39" t="s">
        <v>528</v>
      </c>
      <c r="C348" s="40"/>
      <c r="D348" s="40"/>
      <c r="E348" s="40"/>
      <c r="F348" s="40"/>
      <c r="G348" s="41">
        <f t="shared" ref="G348:AE348" si="458">G60+G204</f>
        <v>0</v>
      </c>
      <c r="H348" s="41">
        <f t="shared" si="458"/>
        <v>0</v>
      </c>
      <c r="I348" s="41">
        <f t="shared" si="458"/>
        <v>0</v>
      </c>
      <c r="J348" s="41">
        <f t="shared" si="458"/>
        <v>0</v>
      </c>
      <c r="K348" s="41">
        <f t="shared" si="458"/>
        <v>0</v>
      </c>
      <c r="L348" s="41">
        <f t="shared" si="458"/>
        <v>0</v>
      </c>
      <c r="M348" s="41">
        <f t="shared" si="458"/>
        <v>0</v>
      </c>
      <c r="N348" s="41">
        <f t="shared" si="458"/>
        <v>0</v>
      </c>
      <c r="O348" s="41">
        <f t="shared" si="458"/>
        <v>0</v>
      </c>
      <c r="P348" s="41">
        <f t="shared" si="458"/>
        <v>0</v>
      </c>
      <c r="Q348" s="41">
        <f t="shared" si="458"/>
        <v>0</v>
      </c>
      <c r="R348" s="41">
        <f t="shared" si="458"/>
        <v>0</v>
      </c>
      <c r="S348" s="41">
        <f t="shared" si="458"/>
        <v>0</v>
      </c>
      <c r="T348" s="41">
        <f t="shared" si="458"/>
        <v>0</v>
      </c>
      <c r="U348" s="41">
        <f t="shared" si="458"/>
        <v>0</v>
      </c>
      <c r="V348" s="41">
        <f t="shared" si="458"/>
        <v>0</v>
      </c>
      <c r="W348" s="41">
        <f t="shared" si="458"/>
        <v>0</v>
      </c>
      <c r="X348" s="41">
        <f t="shared" si="458"/>
        <v>0</v>
      </c>
      <c r="Y348" s="41">
        <f t="shared" si="458"/>
        <v>0</v>
      </c>
      <c r="Z348" s="41">
        <f t="shared" si="458"/>
        <v>0</v>
      </c>
      <c r="AA348" s="41">
        <f t="shared" si="458"/>
        <v>0</v>
      </c>
      <c r="AB348" s="41">
        <f t="shared" si="458"/>
        <v>0</v>
      </c>
      <c r="AC348" s="41">
        <f t="shared" si="458"/>
        <v>0</v>
      </c>
      <c r="AD348" s="41">
        <f t="shared" si="458"/>
        <v>0</v>
      </c>
      <c r="AE348" s="41">
        <f t="shared" si="458"/>
        <v>0</v>
      </c>
    </row>
    <row r="349" spans="2:31">
      <c r="B349" s="39" t="s">
        <v>529</v>
      </c>
      <c r="C349" s="40"/>
      <c r="D349" s="40"/>
      <c r="E349" s="40"/>
      <c r="F349" s="40"/>
      <c r="G349" s="41">
        <f t="shared" ref="G349:AE349" si="459">G61+G205</f>
        <v>0</v>
      </c>
      <c r="H349" s="41">
        <f t="shared" si="459"/>
        <v>0</v>
      </c>
      <c r="I349" s="41">
        <f t="shared" si="459"/>
        <v>0</v>
      </c>
      <c r="J349" s="41">
        <f t="shared" si="459"/>
        <v>0</v>
      </c>
      <c r="K349" s="41">
        <f t="shared" si="459"/>
        <v>0</v>
      </c>
      <c r="L349" s="41">
        <f t="shared" si="459"/>
        <v>0</v>
      </c>
      <c r="M349" s="41">
        <f t="shared" si="459"/>
        <v>0</v>
      </c>
      <c r="N349" s="41">
        <f t="shared" si="459"/>
        <v>0</v>
      </c>
      <c r="O349" s="41">
        <f t="shared" si="459"/>
        <v>0</v>
      </c>
      <c r="P349" s="41">
        <f t="shared" si="459"/>
        <v>0</v>
      </c>
      <c r="Q349" s="41">
        <f t="shared" si="459"/>
        <v>0</v>
      </c>
      <c r="R349" s="41">
        <f t="shared" si="459"/>
        <v>0</v>
      </c>
      <c r="S349" s="41">
        <f t="shared" si="459"/>
        <v>0</v>
      </c>
      <c r="T349" s="41">
        <f t="shared" si="459"/>
        <v>0</v>
      </c>
      <c r="U349" s="41">
        <f t="shared" si="459"/>
        <v>0</v>
      </c>
      <c r="V349" s="41">
        <f t="shared" si="459"/>
        <v>0</v>
      </c>
      <c r="W349" s="41">
        <f t="shared" si="459"/>
        <v>0</v>
      </c>
      <c r="X349" s="41">
        <f t="shared" si="459"/>
        <v>0</v>
      </c>
      <c r="Y349" s="41">
        <f t="shared" si="459"/>
        <v>0</v>
      </c>
      <c r="Z349" s="41">
        <f t="shared" si="459"/>
        <v>0</v>
      </c>
      <c r="AA349" s="41">
        <f t="shared" si="459"/>
        <v>0</v>
      </c>
      <c r="AB349" s="41">
        <f t="shared" si="459"/>
        <v>0</v>
      </c>
      <c r="AC349" s="41">
        <f t="shared" si="459"/>
        <v>0</v>
      </c>
      <c r="AD349" s="41">
        <f t="shared" si="459"/>
        <v>0</v>
      </c>
      <c r="AE349" s="41">
        <f t="shared" si="459"/>
        <v>0</v>
      </c>
    </row>
    <row r="350" spans="2:31">
      <c r="B350" s="37" t="s">
        <v>530</v>
      </c>
      <c r="C350" s="52"/>
      <c r="D350" s="52"/>
      <c r="E350" s="52"/>
      <c r="F350" s="52"/>
      <c r="G350" s="33">
        <f t="shared" ref="G350:AE350" si="460">G62+G206</f>
        <v>0</v>
      </c>
      <c r="H350" s="33">
        <f t="shared" si="460"/>
        <v>0</v>
      </c>
      <c r="I350" s="33">
        <f t="shared" si="460"/>
        <v>0</v>
      </c>
      <c r="J350" s="33">
        <f t="shared" si="460"/>
        <v>0</v>
      </c>
      <c r="K350" s="33">
        <f t="shared" si="460"/>
        <v>0</v>
      </c>
      <c r="L350" s="33">
        <f t="shared" si="460"/>
        <v>0</v>
      </c>
      <c r="M350" s="33">
        <f t="shared" si="460"/>
        <v>0</v>
      </c>
      <c r="N350" s="33">
        <f t="shared" si="460"/>
        <v>0</v>
      </c>
      <c r="O350" s="33">
        <f t="shared" si="460"/>
        <v>0</v>
      </c>
      <c r="P350" s="33">
        <f t="shared" si="460"/>
        <v>0</v>
      </c>
      <c r="Q350" s="33">
        <f t="shared" si="460"/>
        <v>0</v>
      </c>
      <c r="R350" s="33">
        <f t="shared" si="460"/>
        <v>0</v>
      </c>
      <c r="S350" s="33">
        <f t="shared" si="460"/>
        <v>0</v>
      </c>
      <c r="T350" s="33">
        <f t="shared" si="460"/>
        <v>0</v>
      </c>
      <c r="U350" s="33">
        <f t="shared" si="460"/>
        <v>0</v>
      </c>
      <c r="V350" s="33">
        <f t="shared" si="460"/>
        <v>0</v>
      </c>
      <c r="W350" s="33">
        <f t="shared" si="460"/>
        <v>0</v>
      </c>
      <c r="X350" s="33">
        <f t="shared" si="460"/>
        <v>0</v>
      </c>
      <c r="Y350" s="33">
        <f t="shared" si="460"/>
        <v>0</v>
      </c>
      <c r="Z350" s="33">
        <f t="shared" si="460"/>
        <v>0</v>
      </c>
      <c r="AA350" s="33">
        <f t="shared" si="460"/>
        <v>0</v>
      </c>
      <c r="AB350" s="33">
        <f t="shared" si="460"/>
        <v>0</v>
      </c>
      <c r="AC350" s="33">
        <f t="shared" si="460"/>
        <v>0</v>
      </c>
      <c r="AD350" s="33">
        <f t="shared" si="460"/>
        <v>0</v>
      </c>
      <c r="AE350" s="33">
        <f t="shared" si="460"/>
        <v>0</v>
      </c>
    </row>
    <row r="351" spans="2:31">
      <c r="B351" s="37" t="s">
        <v>531</v>
      </c>
      <c r="C351" s="52"/>
      <c r="D351" s="52"/>
      <c r="E351" s="52"/>
      <c r="F351" s="52"/>
      <c r="G351" s="33">
        <f t="shared" ref="G351:AE351" si="461">G63+G207</f>
        <v>0</v>
      </c>
      <c r="H351" s="33">
        <f t="shared" si="461"/>
        <v>0</v>
      </c>
      <c r="I351" s="33">
        <f t="shared" si="461"/>
        <v>0</v>
      </c>
      <c r="J351" s="33">
        <f t="shared" si="461"/>
        <v>0</v>
      </c>
      <c r="K351" s="33">
        <f t="shared" si="461"/>
        <v>0</v>
      </c>
      <c r="L351" s="33">
        <f t="shared" si="461"/>
        <v>0</v>
      </c>
      <c r="M351" s="33">
        <f t="shared" si="461"/>
        <v>0</v>
      </c>
      <c r="N351" s="33">
        <f t="shared" si="461"/>
        <v>0</v>
      </c>
      <c r="O351" s="33">
        <f t="shared" si="461"/>
        <v>0</v>
      </c>
      <c r="P351" s="33">
        <f t="shared" si="461"/>
        <v>0</v>
      </c>
      <c r="Q351" s="33">
        <f t="shared" si="461"/>
        <v>0</v>
      </c>
      <c r="R351" s="33">
        <f t="shared" si="461"/>
        <v>0</v>
      </c>
      <c r="S351" s="33">
        <f t="shared" si="461"/>
        <v>0</v>
      </c>
      <c r="T351" s="33">
        <f t="shared" si="461"/>
        <v>0</v>
      </c>
      <c r="U351" s="33">
        <f t="shared" si="461"/>
        <v>0</v>
      </c>
      <c r="V351" s="33">
        <f t="shared" si="461"/>
        <v>0</v>
      </c>
      <c r="W351" s="33">
        <f t="shared" si="461"/>
        <v>0</v>
      </c>
      <c r="X351" s="33">
        <f t="shared" si="461"/>
        <v>0</v>
      </c>
      <c r="Y351" s="33">
        <f t="shared" si="461"/>
        <v>0</v>
      </c>
      <c r="Z351" s="33">
        <f t="shared" si="461"/>
        <v>0</v>
      </c>
      <c r="AA351" s="33">
        <f t="shared" si="461"/>
        <v>0</v>
      </c>
      <c r="AB351" s="33">
        <f t="shared" si="461"/>
        <v>0</v>
      </c>
      <c r="AC351" s="33">
        <f t="shared" si="461"/>
        <v>0</v>
      </c>
      <c r="AD351" s="33">
        <f t="shared" si="461"/>
        <v>0</v>
      </c>
      <c r="AE351" s="33">
        <f t="shared" si="461"/>
        <v>0</v>
      </c>
    </row>
    <row r="352" spans="2:31">
      <c r="B352" s="104" t="s">
        <v>532</v>
      </c>
      <c r="C352" s="105"/>
      <c r="D352" s="105"/>
      <c r="E352" s="105"/>
      <c r="F352" s="105"/>
      <c r="G352" s="106">
        <f t="shared" ref="G352:AE352" si="462">G64+G208</f>
        <v>0</v>
      </c>
      <c r="H352" s="106">
        <f t="shared" si="462"/>
        <v>0</v>
      </c>
      <c r="I352" s="106">
        <f t="shared" si="462"/>
        <v>0</v>
      </c>
      <c r="J352" s="106">
        <f t="shared" si="462"/>
        <v>0</v>
      </c>
      <c r="K352" s="106">
        <f t="shared" si="462"/>
        <v>0</v>
      </c>
      <c r="L352" s="106">
        <f t="shared" si="462"/>
        <v>0</v>
      </c>
      <c r="M352" s="106">
        <f t="shared" si="462"/>
        <v>0</v>
      </c>
      <c r="N352" s="106">
        <f t="shared" si="462"/>
        <v>0</v>
      </c>
      <c r="O352" s="106">
        <f t="shared" si="462"/>
        <v>0</v>
      </c>
      <c r="P352" s="106">
        <f t="shared" si="462"/>
        <v>0</v>
      </c>
      <c r="Q352" s="106">
        <f t="shared" si="462"/>
        <v>0</v>
      </c>
      <c r="R352" s="106">
        <f t="shared" si="462"/>
        <v>0</v>
      </c>
      <c r="S352" s="106">
        <f t="shared" si="462"/>
        <v>0</v>
      </c>
      <c r="T352" s="106">
        <f t="shared" si="462"/>
        <v>0</v>
      </c>
      <c r="U352" s="106">
        <f t="shared" si="462"/>
        <v>0</v>
      </c>
      <c r="V352" s="106">
        <f t="shared" si="462"/>
        <v>0</v>
      </c>
      <c r="W352" s="106">
        <f t="shared" si="462"/>
        <v>0</v>
      </c>
      <c r="X352" s="106">
        <f t="shared" si="462"/>
        <v>0</v>
      </c>
      <c r="Y352" s="106">
        <f t="shared" si="462"/>
        <v>0</v>
      </c>
      <c r="Z352" s="106">
        <f t="shared" si="462"/>
        <v>0</v>
      </c>
      <c r="AA352" s="106">
        <f t="shared" si="462"/>
        <v>0</v>
      </c>
      <c r="AB352" s="106">
        <f t="shared" si="462"/>
        <v>0</v>
      </c>
      <c r="AC352" s="106">
        <f t="shared" si="462"/>
        <v>0</v>
      </c>
      <c r="AD352" s="106">
        <f t="shared" si="462"/>
        <v>0</v>
      </c>
      <c r="AE352" s="106">
        <f t="shared" si="462"/>
        <v>0</v>
      </c>
    </row>
    <row r="353" spans="2:31">
      <c r="B353" s="98" t="s">
        <v>136</v>
      </c>
      <c r="C353" s="96" t="s">
        <v>533</v>
      </c>
      <c r="D353" s="96"/>
      <c r="E353" s="96"/>
      <c r="F353" s="96"/>
      <c r="G353" s="97">
        <f>G354+G355+G357+G360</f>
        <v>0</v>
      </c>
      <c r="H353" s="97">
        <f>H354+H355+H357+H360</f>
        <v>0</v>
      </c>
      <c r="I353" s="97">
        <f>I354+I355+I357+I360</f>
        <v>0</v>
      </c>
      <c r="J353" s="97">
        <f>J354+J355+J357+J360</f>
        <v>0</v>
      </c>
      <c r="K353" s="97">
        <f t="shared" ref="K353:W353" ca="1" si="463">K354+K355+K357+K360</f>
        <v>0</v>
      </c>
      <c r="L353" s="97">
        <f t="shared" ca="1" si="463"/>
        <v>0</v>
      </c>
      <c r="M353" s="97">
        <f t="shared" ca="1" si="463"/>
        <v>0</v>
      </c>
      <c r="N353" s="97">
        <f t="shared" ca="1" si="463"/>
        <v>0</v>
      </c>
      <c r="O353" s="97">
        <f t="shared" ca="1" si="463"/>
        <v>0</v>
      </c>
      <c r="P353" s="97">
        <f t="shared" ca="1" si="463"/>
        <v>0</v>
      </c>
      <c r="Q353" s="97">
        <f t="shared" ca="1" si="463"/>
        <v>0</v>
      </c>
      <c r="R353" s="97">
        <f t="shared" ca="1" si="463"/>
        <v>0</v>
      </c>
      <c r="S353" s="97">
        <f t="shared" ca="1" si="463"/>
        <v>0</v>
      </c>
      <c r="T353" s="97">
        <f t="shared" ca="1" si="463"/>
        <v>0</v>
      </c>
      <c r="U353" s="97">
        <f t="shared" ca="1" si="463"/>
        <v>0</v>
      </c>
      <c r="V353" s="97">
        <f t="shared" ca="1" si="463"/>
        <v>0</v>
      </c>
      <c r="W353" s="97">
        <f t="shared" ca="1" si="463"/>
        <v>0</v>
      </c>
      <c r="X353" s="97">
        <f t="shared" ref="X353" ca="1" si="464">X354+X355+X357+X360</f>
        <v>0</v>
      </c>
      <c r="Y353" s="97">
        <f t="shared" ref="Y353:AA353" ca="1" si="465">Y354+Y355+Y357+Y360</f>
        <v>0</v>
      </c>
      <c r="Z353" s="97">
        <f t="shared" ca="1" si="465"/>
        <v>0</v>
      </c>
      <c r="AA353" s="97">
        <f t="shared" ca="1" si="465"/>
        <v>0</v>
      </c>
      <c r="AB353" s="97">
        <f t="shared" ref="AB353:AE353" ca="1" si="466">AB354+AB355+AB357+AB360</f>
        <v>0</v>
      </c>
      <c r="AC353" s="97">
        <f t="shared" ca="1" si="466"/>
        <v>0</v>
      </c>
      <c r="AD353" s="97">
        <f t="shared" ca="1" si="466"/>
        <v>0</v>
      </c>
      <c r="AE353" s="97">
        <f t="shared" ca="1" si="466"/>
        <v>0</v>
      </c>
    </row>
    <row r="354" spans="2:31">
      <c r="B354" s="103" t="s">
        <v>534</v>
      </c>
      <c r="C354" s="101" t="s">
        <v>535</v>
      </c>
      <c r="D354" s="101"/>
      <c r="E354" s="101"/>
      <c r="F354" s="101"/>
      <c r="G354" s="102">
        <f>'Kapitał pracujący'!G104</f>
        <v>0</v>
      </c>
      <c r="H354" s="102">
        <f>'Kapitał pracujący'!H104</f>
        <v>0</v>
      </c>
      <c r="I354" s="102">
        <f>'Kapitał pracujący'!I104</f>
        <v>0</v>
      </c>
      <c r="J354" s="102">
        <f>'Kapitał pracujący'!J104</f>
        <v>0</v>
      </c>
      <c r="K354" s="102">
        <f ca="1">'Kapitał pracujący'!K104</f>
        <v>0</v>
      </c>
      <c r="L354" s="102">
        <f ca="1">'Kapitał pracujący'!L104</f>
        <v>0</v>
      </c>
      <c r="M354" s="102">
        <f ca="1">'Kapitał pracujący'!M104</f>
        <v>0</v>
      </c>
      <c r="N354" s="102">
        <f ca="1">'Kapitał pracujący'!N104</f>
        <v>0</v>
      </c>
      <c r="O354" s="102">
        <f ca="1">'Kapitał pracujący'!O104</f>
        <v>0</v>
      </c>
      <c r="P354" s="102">
        <f ca="1">'Kapitał pracujący'!P104</f>
        <v>0</v>
      </c>
      <c r="Q354" s="102">
        <f ca="1">'Kapitał pracujący'!Q104</f>
        <v>0</v>
      </c>
      <c r="R354" s="102">
        <f ca="1">'Kapitał pracujący'!R104</f>
        <v>0</v>
      </c>
      <c r="S354" s="102">
        <f ca="1">'Kapitał pracujący'!S104</f>
        <v>0</v>
      </c>
      <c r="T354" s="102">
        <f ca="1">'Kapitał pracujący'!T104</f>
        <v>0</v>
      </c>
      <c r="U354" s="102">
        <f ca="1">'Kapitał pracujący'!U104</f>
        <v>0</v>
      </c>
      <c r="V354" s="102">
        <f ca="1">'Kapitał pracujący'!V104</f>
        <v>0</v>
      </c>
      <c r="W354" s="102">
        <f ca="1">'Kapitał pracujący'!W104</f>
        <v>0</v>
      </c>
      <c r="X354" s="102">
        <f ca="1">'Kapitał pracujący'!X104</f>
        <v>0</v>
      </c>
      <c r="Y354" s="102">
        <f ca="1">'Kapitał pracujący'!Y104</f>
        <v>0</v>
      </c>
      <c r="Z354" s="102">
        <f ca="1">'Kapitał pracujący'!Z104</f>
        <v>0</v>
      </c>
      <c r="AA354" s="102">
        <f ca="1">'Kapitał pracujący'!AA104</f>
        <v>0</v>
      </c>
      <c r="AB354" s="102">
        <f ca="1">'Kapitał pracujący'!AB104</f>
        <v>0</v>
      </c>
      <c r="AC354" s="102">
        <f ca="1">'Kapitał pracujący'!AC104</f>
        <v>0</v>
      </c>
      <c r="AD354" s="102">
        <f ca="1">'Kapitał pracujący'!AD104</f>
        <v>0</v>
      </c>
      <c r="AE354" s="102">
        <f ca="1">'Kapitał pracujący'!AE104</f>
        <v>0</v>
      </c>
    </row>
    <row r="355" spans="2:31">
      <c r="B355" s="37" t="s">
        <v>536</v>
      </c>
      <c r="C355" s="52"/>
      <c r="D355" s="52"/>
      <c r="E355" s="52"/>
      <c r="F355" s="52"/>
      <c r="G355" s="33">
        <f>G356</f>
        <v>0</v>
      </c>
      <c r="H355" s="33">
        <f>H356</f>
        <v>0</v>
      </c>
      <c r="I355" s="33">
        <f>I356</f>
        <v>0</v>
      </c>
      <c r="J355" s="33">
        <f>J356</f>
        <v>0</v>
      </c>
      <c r="K355" s="33">
        <f ca="1">K356</f>
        <v>0</v>
      </c>
      <c r="L355" s="33">
        <f t="shared" ref="L355:AE355" ca="1" si="467">L356</f>
        <v>0</v>
      </c>
      <c r="M355" s="33">
        <f t="shared" ca="1" si="467"/>
        <v>0</v>
      </c>
      <c r="N355" s="33">
        <f t="shared" ca="1" si="467"/>
        <v>0</v>
      </c>
      <c r="O355" s="33">
        <f t="shared" ca="1" si="467"/>
        <v>0</v>
      </c>
      <c r="P355" s="33">
        <f t="shared" ca="1" si="467"/>
        <v>0</v>
      </c>
      <c r="Q355" s="33">
        <f t="shared" ca="1" si="467"/>
        <v>0</v>
      </c>
      <c r="R355" s="33">
        <f t="shared" ca="1" si="467"/>
        <v>0</v>
      </c>
      <c r="S355" s="33">
        <f t="shared" ca="1" si="467"/>
        <v>0</v>
      </c>
      <c r="T355" s="33">
        <f t="shared" ca="1" si="467"/>
        <v>0</v>
      </c>
      <c r="U355" s="33">
        <f t="shared" ca="1" si="467"/>
        <v>0</v>
      </c>
      <c r="V355" s="33">
        <f t="shared" ca="1" si="467"/>
        <v>0</v>
      </c>
      <c r="W355" s="33">
        <f t="shared" ca="1" si="467"/>
        <v>0</v>
      </c>
      <c r="X355" s="33">
        <f t="shared" ca="1" si="467"/>
        <v>0</v>
      </c>
      <c r="Y355" s="33">
        <f t="shared" ca="1" si="467"/>
        <v>0</v>
      </c>
      <c r="Z355" s="33">
        <f t="shared" ca="1" si="467"/>
        <v>0</v>
      </c>
      <c r="AA355" s="33">
        <f t="shared" ca="1" si="467"/>
        <v>0</v>
      </c>
      <c r="AB355" s="33">
        <f t="shared" ca="1" si="467"/>
        <v>0</v>
      </c>
      <c r="AC355" s="33">
        <f t="shared" ca="1" si="467"/>
        <v>0</v>
      </c>
      <c r="AD355" s="33">
        <f t="shared" ca="1" si="467"/>
        <v>0</v>
      </c>
      <c r="AE355" s="33">
        <f t="shared" ca="1" si="467"/>
        <v>0</v>
      </c>
    </row>
    <row r="356" spans="2:31">
      <c r="B356" s="39" t="s">
        <v>537</v>
      </c>
      <c r="C356" s="1" t="s">
        <v>538</v>
      </c>
      <c r="G356" s="41">
        <f>'Kapitał pracujący'!G113</f>
        <v>0</v>
      </c>
      <c r="H356" s="41">
        <f>'Kapitał pracujący'!H113</f>
        <v>0</v>
      </c>
      <c r="I356" s="41">
        <f>'Kapitał pracujący'!I113</f>
        <v>0</v>
      </c>
      <c r="J356" s="41">
        <f>'Kapitał pracujący'!J113</f>
        <v>0</v>
      </c>
      <c r="K356" s="41">
        <f ca="1">'Kapitał pracujący'!K113</f>
        <v>0</v>
      </c>
      <c r="L356" s="41">
        <f ca="1">'Kapitał pracujący'!L113</f>
        <v>0</v>
      </c>
      <c r="M356" s="41">
        <f ca="1">'Kapitał pracujący'!M113</f>
        <v>0</v>
      </c>
      <c r="N356" s="41">
        <f ca="1">'Kapitał pracujący'!N113</f>
        <v>0</v>
      </c>
      <c r="O356" s="41">
        <f ca="1">'Kapitał pracujący'!O113</f>
        <v>0</v>
      </c>
      <c r="P356" s="41">
        <f ca="1">'Kapitał pracujący'!P113</f>
        <v>0</v>
      </c>
      <c r="Q356" s="41">
        <f ca="1">'Kapitał pracujący'!Q113</f>
        <v>0</v>
      </c>
      <c r="R356" s="41">
        <f ca="1">'Kapitał pracujący'!R113</f>
        <v>0</v>
      </c>
      <c r="S356" s="41">
        <f ca="1">'Kapitał pracujący'!S113</f>
        <v>0</v>
      </c>
      <c r="T356" s="41">
        <f ca="1">'Kapitał pracujący'!T113</f>
        <v>0</v>
      </c>
      <c r="U356" s="41">
        <f ca="1">'Kapitał pracujący'!U113</f>
        <v>0</v>
      </c>
      <c r="V356" s="41">
        <f ca="1">'Kapitał pracujący'!V113</f>
        <v>0</v>
      </c>
      <c r="W356" s="41">
        <f ca="1">'Kapitał pracujący'!W113</f>
        <v>0</v>
      </c>
      <c r="X356" s="41">
        <f ca="1">'Kapitał pracujący'!X113</f>
        <v>0</v>
      </c>
      <c r="Y356" s="41">
        <f ca="1">'Kapitał pracujący'!Y113</f>
        <v>0</v>
      </c>
      <c r="Z356" s="41">
        <f ca="1">'Kapitał pracujący'!Z113</f>
        <v>0</v>
      </c>
      <c r="AA356" s="41">
        <f ca="1">'Kapitał pracujący'!AA113</f>
        <v>0</v>
      </c>
      <c r="AB356" s="41">
        <f ca="1">'Kapitał pracujący'!AB113</f>
        <v>0</v>
      </c>
      <c r="AC356" s="41">
        <f ca="1">'Kapitał pracujący'!AC113</f>
        <v>0</v>
      </c>
      <c r="AD356" s="41">
        <f ca="1">'Kapitał pracujący'!AD113</f>
        <v>0</v>
      </c>
      <c r="AE356" s="41">
        <f ca="1">'Kapitał pracujący'!AE113</f>
        <v>0</v>
      </c>
    </row>
    <row r="357" spans="2:31">
      <c r="B357" s="37" t="s">
        <v>539</v>
      </c>
      <c r="C357" s="52"/>
      <c r="D357" s="52"/>
      <c r="E357" s="52"/>
      <c r="F357" s="52"/>
      <c r="G357" s="33">
        <f>G358+G359</f>
        <v>0</v>
      </c>
      <c r="H357" s="33">
        <f>H358+H359</f>
        <v>0</v>
      </c>
      <c r="I357" s="33">
        <f>I358+I359</f>
        <v>0</v>
      </c>
      <c r="J357" s="33">
        <f>J358+J359</f>
        <v>0</v>
      </c>
      <c r="K357" s="33">
        <f t="shared" ref="K357:W357" si="468">K358+K359</f>
        <v>0</v>
      </c>
      <c r="L357" s="33">
        <f t="shared" ca="1" si="468"/>
        <v>0</v>
      </c>
      <c r="M357" s="33">
        <f t="shared" ca="1" si="468"/>
        <v>0</v>
      </c>
      <c r="N357" s="33">
        <f t="shared" ca="1" si="468"/>
        <v>0</v>
      </c>
      <c r="O357" s="33">
        <f t="shared" ca="1" si="468"/>
        <v>0</v>
      </c>
      <c r="P357" s="33">
        <f t="shared" ca="1" si="468"/>
        <v>0</v>
      </c>
      <c r="Q357" s="33">
        <f t="shared" ca="1" si="468"/>
        <v>0</v>
      </c>
      <c r="R357" s="33">
        <f t="shared" ca="1" si="468"/>
        <v>0</v>
      </c>
      <c r="S357" s="33">
        <f t="shared" ca="1" si="468"/>
        <v>0</v>
      </c>
      <c r="T357" s="33">
        <f t="shared" ca="1" si="468"/>
        <v>0</v>
      </c>
      <c r="U357" s="33">
        <f t="shared" ca="1" si="468"/>
        <v>0</v>
      </c>
      <c r="V357" s="33">
        <f t="shared" ca="1" si="468"/>
        <v>0</v>
      </c>
      <c r="W357" s="33">
        <f t="shared" ca="1" si="468"/>
        <v>0</v>
      </c>
      <c r="X357" s="33">
        <f t="shared" ref="X357" ca="1" si="469">X358+X359</f>
        <v>0</v>
      </c>
      <c r="Y357" s="33">
        <f t="shared" ref="Y357:AA357" ca="1" si="470">Y358+Y359</f>
        <v>0</v>
      </c>
      <c r="Z357" s="33">
        <f t="shared" ca="1" si="470"/>
        <v>0</v>
      </c>
      <c r="AA357" s="33">
        <f t="shared" ca="1" si="470"/>
        <v>0</v>
      </c>
      <c r="AB357" s="33">
        <f t="shared" ref="AB357:AE357" ca="1" si="471">AB358+AB359</f>
        <v>0</v>
      </c>
      <c r="AC357" s="33">
        <f t="shared" ca="1" si="471"/>
        <v>0</v>
      </c>
      <c r="AD357" s="33">
        <f t="shared" ca="1" si="471"/>
        <v>0</v>
      </c>
      <c r="AE357" s="33">
        <f t="shared" ca="1" si="471"/>
        <v>0</v>
      </c>
    </row>
    <row r="358" spans="2:31">
      <c r="B358" s="39" t="s">
        <v>540</v>
      </c>
      <c r="C358" s="40"/>
      <c r="D358" s="40"/>
      <c r="E358" s="40"/>
      <c r="F358" s="40"/>
      <c r="G358" s="41">
        <f>G409-G359</f>
        <v>0</v>
      </c>
      <c r="H358" s="41">
        <f>H409-H359</f>
        <v>0</v>
      </c>
      <c r="I358" s="41">
        <f>I409-I359</f>
        <v>0</v>
      </c>
      <c r="J358" s="41">
        <f>J409-J359</f>
        <v>0</v>
      </c>
      <c r="K358" s="41">
        <f t="shared" ref="K358:W358" si="472">IF(LataProjekcji&lt;=Koniec,K409-K359,0)</f>
        <v>0</v>
      </c>
      <c r="L358" s="41">
        <f t="shared" ca="1" si="472"/>
        <v>0</v>
      </c>
      <c r="M358" s="41">
        <f t="shared" ca="1" si="472"/>
        <v>0</v>
      </c>
      <c r="N358" s="41">
        <f t="shared" ca="1" si="472"/>
        <v>0</v>
      </c>
      <c r="O358" s="41">
        <f t="shared" ca="1" si="472"/>
        <v>0</v>
      </c>
      <c r="P358" s="41">
        <f t="shared" ca="1" si="472"/>
        <v>0</v>
      </c>
      <c r="Q358" s="41">
        <f t="shared" ca="1" si="472"/>
        <v>0</v>
      </c>
      <c r="R358" s="41">
        <f t="shared" ca="1" si="472"/>
        <v>0</v>
      </c>
      <c r="S358" s="41">
        <f t="shared" ca="1" si="472"/>
        <v>0</v>
      </c>
      <c r="T358" s="41">
        <f t="shared" ca="1" si="472"/>
        <v>0</v>
      </c>
      <c r="U358" s="41">
        <f t="shared" ca="1" si="472"/>
        <v>0</v>
      </c>
      <c r="V358" s="41">
        <f t="shared" ca="1" si="472"/>
        <v>0</v>
      </c>
      <c r="W358" s="41">
        <f t="shared" ca="1" si="472"/>
        <v>0</v>
      </c>
      <c r="X358" s="41">
        <f t="shared" ref="X358" ca="1" si="473">IF(LataProjekcji&lt;=Koniec,X409-X359,0)</f>
        <v>0</v>
      </c>
      <c r="Y358" s="41">
        <f t="shared" ref="Y358:AA358" ca="1" si="474">IF(LataProjekcji&lt;=Koniec,Y409-Y359,0)</f>
        <v>0</v>
      </c>
      <c r="Z358" s="41">
        <f t="shared" ca="1" si="474"/>
        <v>0</v>
      </c>
      <c r="AA358" s="41">
        <f t="shared" ca="1" si="474"/>
        <v>0</v>
      </c>
      <c r="AB358" s="41">
        <f t="shared" ref="AB358:AE358" ca="1" si="475">IF(LataProjekcji&lt;=Koniec,AB409-AB359,0)</f>
        <v>0</v>
      </c>
      <c r="AC358" s="41">
        <f t="shared" ca="1" si="475"/>
        <v>0</v>
      </c>
      <c r="AD358" s="41">
        <f t="shared" ca="1" si="475"/>
        <v>0</v>
      </c>
      <c r="AE358" s="41">
        <f t="shared" ca="1" si="475"/>
        <v>0</v>
      </c>
    </row>
    <row r="359" spans="2:31">
      <c r="B359" s="39" t="s">
        <v>541</v>
      </c>
      <c r="C359" s="40"/>
      <c r="D359" s="40"/>
      <c r="E359" s="40"/>
      <c r="F359" s="40"/>
      <c r="G359" s="41">
        <f t="shared" ref="G359:AE359" si="476">G71+G215</f>
        <v>0</v>
      </c>
      <c r="H359" s="41">
        <f t="shared" si="476"/>
        <v>0</v>
      </c>
      <c r="I359" s="41">
        <f t="shared" si="476"/>
        <v>0</v>
      </c>
      <c r="J359" s="41">
        <f t="shared" si="476"/>
        <v>0</v>
      </c>
      <c r="K359" s="41">
        <f t="shared" si="476"/>
        <v>0</v>
      </c>
      <c r="L359" s="41">
        <f t="shared" si="476"/>
        <v>0</v>
      </c>
      <c r="M359" s="41">
        <f t="shared" si="476"/>
        <v>0</v>
      </c>
      <c r="N359" s="41">
        <f t="shared" si="476"/>
        <v>0</v>
      </c>
      <c r="O359" s="41">
        <f t="shared" si="476"/>
        <v>0</v>
      </c>
      <c r="P359" s="41">
        <f t="shared" si="476"/>
        <v>0</v>
      </c>
      <c r="Q359" s="41">
        <f t="shared" si="476"/>
        <v>0</v>
      </c>
      <c r="R359" s="41">
        <f t="shared" si="476"/>
        <v>0</v>
      </c>
      <c r="S359" s="41">
        <f t="shared" si="476"/>
        <v>0</v>
      </c>
      <c r="T359" s="41">
        <f t="shared" si="476"/>
        <v>0</v>
      </c>
      <c r="U359" s="41">
        <f t="shared" si="476"/>
        <v>0</v>
      </c>
      <c r="V359" s="41">
        <f t="shared" si="476"/>
        <v>0</v>
      </c>
      <c r="W359" s="41">
        <f t="shared" si="476"/>
        <v>0</v>
      </c>
      <c r="X359" s="41">
        <f t="shared" si="476"/>
        <v>0</v>
      </c>
      <c r="Y359" s="41">
        <f t="shared" si="476"/>
        <v>0</v>
      </c>
      <c r="Z359" s="41">
        <f t="shared" si="476"/>
        <v>0</v>
      </c>
      <c r="AA359" s="41">
        <f t="shared" si="476"/>
        <v>0</v>
      </c>
      <c r="AB359" s="41">
        <f t="shared" si="476"/>
        <v>0</v>
      </c>
      <c r="AC359" s="41">
        <f t="shared" si="476"/>
        <v>0</v>
      </c>
      <c r="AD359" s="41">
        <f t="shared" si="476"/>
        <v>0</v>
      </c>
      <c r="AE359" s="41">
        <f t="shared" si="476"/>
        <v>0</v>
      </c>
    </row>
    <row r="360" spans="2:31">
      <c r="B360" s="105" t="s">
        <v>161</v>
      </c>
      <c r="C360" s="105"/>
      <c r="D360" s="105"/>
      <c r="E360" s="105"/>
      <c r="F360" s="105"/>
      <c r="G360" s="106">
        <f t="shared" ref="G360:AE360" si="477">G72+G216</f>
        <v>0</v>
      </c>
      <c r="H360" s="106">
        <f t="shared" si="477"/>
        <v>0</v>
      </c>
      <c r="I360" s="106">
        <f t="shared" si="477"/>
        <v>0</v>
      </c>
      <c r="J360" s="106">
        <f t="shared" si="477"/>
        <v>0</v>
      </c>
      <c r="K360" s="106">
        <f t="shared" si="477"/>
        <v>0</v>
      </c>
      <c r="L360" s="106">
        <f t="shared" si="477"/>
        <v>0</v>
      </c>
      <c r="M360" s="106">
        <f t="shared" si="477"/>
        <v>0</v>
      </c>
      <c r="N360" s="106">
        <f t="shared" si="477"/>
        <v>0</v>
      </c>
      <c r="O360" s="106">
        <f t="shared" si="477"/>
        <v>0</v>
      </c>
      <c r="P360" s="106">
        <f t="shared" si="477"/>
        <v>0</v>
      </c>
      <c r="Q360" s="106">
        <f t="shared" si="477"/>
        <v>0</v>
      </c>
      <c r="R360" s="106">
        <f t="shared" si="477"/>
        <v>0</v>
      </c>
      <c r="S360" s="106">
        <f t="shared" si="477"/>
        <v>0</v>
      </c>
      <c r="T360" s="106">
        <f t="shared" si="477"/>
        <v>0</v>
      </c>
      <c r="U360" s="106">
        <f t="shared" si="477"/>
        <v>0</v>
      </c>
      <c r="V360" s="106">
        <f t="shared" si="477"/>
        <v>0</v>
      </c>
      <c r="W360" s="106">
        <f t="shared" si="477"/>
        <v>0</v>
      </c>
      <c r="X360" s="106">
        <f t="shared" si="477"/>
        <v>0</v>
      </c>
      <c r="Y360" s="106">
        <f t="shared" si="477"/>
        <v>0</v>
      </c>
      <c r="Z360" s="106">
        <f t="shared" si="477"/>
        <v>0</v>
      </c>
      <c r="AA360" s="106">
        <f t="shared" si="477"/>
        <v>0</v>
      </c>
      <c r="AB360" s="106">
        <f t="shared" si="477"/>
        <v>0</v>
      </c>
      <c r="AC360" s="106">
        <f t="shared" si="477"/>
        <v>0</v>
      </c>
      <c r="AD360" s="106">
        <f t="shared" si="477"/>
        <v>0</v>
      </c>
      <c r="AE360" s="106">
        <f t="shared" si="477"/>
        <v>0</v>
      </c>
    </row>
    <row r="361" spans="2:31">
      <c r="B361" s="98" t="s">
        <v>162</v>
      </c>
      <c r="C361" s="96"/>
      <c r="D361" s="96"/>
      <c r="E361" s="96"/>
      <c r="F361" s="96"/>
      <c r="G361" s="97">
        <f>G353+G335</f>
        <v>0</v>
      </c>
      <c r="H361" s="97">
        <f>H353+H335</f>
        <v>0</v>
      </c>
      <c r="I361" s="97">
        <f>I353+I335</f>
        <v>0</v>
      </c>
      <c r="J361" s="97">
        <f>J353+J335</f>
        <v>0</v>
      </c>
      <c r="K361" s="97">
        <f t="shared" ref="K361:W361" ca="1" si="478">K353+K335</f>
        <v>0</v>
      </c>
      <c r="L361" s="97">
        <f t="shared" ca="1" si="478"/>
        <v>0</v>
      </c>
      <c r="M361" s="97">
        <f t="shared" ca="1" si="478"/>
        <v>0</v>
      </c>
      <c r="N361" s="97">
        <f t="shared" ca="1" si="478"/>
        <v>0</v>
      </c>
      <c r="O361" s="97">
        <f t="shared" ca="1" si="478"/>
        <v>0</v>
      </c>
      <c r="P361" s="97">
        <f t="shared" ca="1" si="478"/>
        <v>0</v>
      </c>
      <c r="Q361" s="97">
        <f t="shared" ca="1" si="478"/>
        <v>0</v>
      </c>
      <c r="R361" s="97">
        <f t="shared" ca="1" si="478"/>
        <v>0</v>
      </c>
      <c r="S361" s="97">
        <f t="shared" ca="1" si="478"/>
        <v>0</v>
      </c>
      <c r="T361" s="97">
        <f t="shared" ca="1" si="478"/>
        <v>0</v>
      </c>
      <c r="U361" s="97">
        <f t="shared" ca="1" si="478"/>
        <v>0</v>
      </c>
      <c r="V361" s="97">
        <f t="shared" ca="1" si="478"/>
        <v>0</v>
      </c>
      <c r="W361" s="97">
        <f t="shared" ca="1" si="478"/>
        <v>0</v>
      </c>
      <c r="X361" s="97">
        <f t="shared" ref="X361" ca="1" si="479">X353+X335</f>
        <v>0</v>
      </c>
      <c r="Y361" s="97">
        <f t="shared" ref="Y361:AA361" ca="1" si="480">Y353+Y335</f>
        <v>0</v>
      </c>
      <c r="Z361" s="97">
        <f t="shared" ca="1" si="480"/>
        <v>0</v>
      </c>
      <c r="AA361" s="97">
        <f t="shared" ca="1" si="480"/>
        <v>0</v>
      </c>
      <c r="AB361" s="97">
        <f t="shared" ref="AB361:AE361" ca="1" si="481">AB353+AB335</f>
        <v>0</v>
      </c>
      <c r="AC361" s="97">
        <f t="shared" ca="1" si="481"/>
        <v>0</v>
      </c>
      <c r="AD361" s="97">
        <f t="shared" ca="1" si="481"/>
        <v>0</v>
      </c>
      <c r="AE361" s="97">
        <f t="shared" ca="1" si="481"/>
        <v>0</v>
      </c>
    </row>
    <row r="362" spans="2:31">
      <c r="G362" s="5"/>
      <c r="H362" s="5"/>
      <c r="I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spans="2:31" ht="13">
      <c r="B363" s="153" t="s">
        <v>542</v>
      </c>
      <c r="C363" s="217"/>
      <c r="D363" s="217"/>
      <c r="E363" s="217"/>
      <c r="F363" s="217"/>
      <c r="G363" s="222">
        <f t="shared" ref="G363:AE363" ca="1" si="482">LataProjekcji</f>
        <v>0</v>
      </c>
      <c r="H363" s="222">
        <f t="shared" ca="1" si="482"/>
        <v>0</v>
      </c>
      <c r="I363" s="222">
        <f t="shared" ca="1" si="482"/>
        <v>0</v>
      </c>
      <c r="J363" s="223" t="str">
        <f t="shared" si="482"/>
        <v/>
      </c>
      <c r="K363" s="222" t="str">
        <f t="shared" si="482"/>
        <v>Uzupełnij dane</v>
      </c>
      <c r="L363" s="222" t="str">
        <f t="shared" si="482"/>
        <v/>
      </c>
      <c r="M363" s="222" t="str">
        <f t="shared" si="482"/>
        <v/>
      </c>
      <c r="N363" s="222" t="str">
        <f t="shared" si="482"/>
        <v/>
      </c>
      <c r="O363" s="222" t="str">
        <f t="shared" si="482"/>
        <v/>
      </c>
      <c r="P363" s="222" t="str">
        <f t="shared" si="482"/>
        <v/>
      </c>
      <c r="Q363" s="222" t="str">
        <f t="shared" si="482"/>
        <v/>
      </c>
      <c r="R363" s="222" t="str">
        <f t="shared" si="482"/>
        <v/>
      </c>
      <c r="S363" s="222" t="str">
        <f t="shared" si="482"/>
        <v/>
      </c>
      <c r="T363" s="222" t="str">
        <f t="shared" si="482"/>
        <v/>
      </c>
      <c r="U363" s="222" t="str">
        <f t="shared" si="482"/>
        <v/>
      </c>
      <c r="V363" s="222" t="str">
        <f t="shared" si="482"/>
        <v/>
      </c>
      <c r="W363" s="222" t="str">
        <f t="shared" si="482"/>
        <v/>
      </c>
      <c r="X363" s="222" t="str">
        <f t="shared" si="482"/>
        <v/>
      </c>
      <c r="Y363" s="222" t="str">
        <f t="shared" si="482"/>
        <v/>
      </c>
      <c r="Z363" s="222" t="str">
        <f t="shared" si="482"/>
        <v/>
      </c>
      <c r="AA363" s="222" t="str">
        <f t="shared" si="482"/>
        <v/>
      </c>
      <c r="AB363" s="222" t="str">
        <f t="shared" si="482"/>
        <v/>
      </c>
      <c r="AC363" s="222" t="str">
        <f t="shared" si="482"/>
        <v/>
      </c>
      <c r="AD363" s="222" t="str">
        <f t="shared" si="482"/>
        <v/>
      </c>
      <c r="AE363" s="222" t="str">
        <f t="shared" si="482"/>
        <v/>
      </c>
    </row>
    <row r="364" spans="2:31">
      <c r="B364" s="98" t="s">
        <v>543</v>
      </c>
      <c r="C364" s="96" t="s">
        <v>544</v>
      </c>
      <c r="D364" s="96"/>
      <c r="E364" s="96"/>
      <c r="F364" s="96"/>
      <c r="G364" s="97">
        <f>SUM(G365:G368)</f>
        <v>0</v>
      </c>
      <c r="H364" s="97">
        <f>SUM(H365:H368)</f>
        <v>0</v>
      </c>
      <c r="I364" s="97">
        <f>SUM(I365:I368)</f>
        <v>0</v>
      </c>
      <c r="J364" s="97">
        <f>SUM(J365:J368)</f>
        <v>0</v>
      </c>
      <c r="K364" s="97">
        <f t="shared" ref="K364:W364" si="483">SUM(K365:K368)</f>
        <v>0</v>
      </c>
      <c r="L364" s="97">
        <f t="shared" ca="1" si="483"/>
        <v>0</v>
      </c>
      <c r="M364" s="97">
        <f t="shared" ca="1" si="483"/>
        <v>0</v>
      </c>
      <c r="N364" s="97">
        <f t="shared" ca="1" si="483"/>
        <v>0</v>
      </c>
      <c r="O364" s="97">
        <f t="shared" ca="1" si="483"/>
        <v>0</v>
      </c>
      <c r="P364" s="97">
        <f t="shared" ca="1" si="483"/>
        <v>0</v>
      </c>
      <c r="Q364" s="97">
        <f t="shared" ca="1" si="483"/>
        <v>0</v>
      </c>
      <c r="R364" s="97">
        <f t="shared" ca="1" si="483"/>
        <v>0</v>
      </c>
      <c r="S364" s="97">
        <f t="shared" ca="1" si="483"/>
        <v>0</v>
      </c>
      <c r="T364" s="97">
        <f t="shared" ca="1" si="483"/>
        <v>0</v>
      </c>
      <c r="U364" s="97">
        <f t="shared" ca="1" si="483"/>
        <v>0</v>
      </c>
      <c r="V364" s="97">
        <f t="shared" ca="1" si="483"/>
        <v>0</v>
      </c>
      <c r="W364" s="97">
        <f t="shared" ca="1" si="483"/>
        <v>0</v>
      </c>
      <c r="X364" s="97">
        <f t="shared" ref="X364" ca="1" si="484">SUM(X365:X368)</f>
        <v>0</v>
      </c>
      <c r="Y364" s="97">
        <f t="shared" ref="Y364:AA364" ca="1" si="485">SUM(Y365:Y368)</f>
        <v>0</v>
      </c>
      <c r="Z364" s="97">
        <f t="shared" ca="1" si="485"/>
        <v>0</v>
      </c>
      <c r="AA364" s="97">
        <f t="shared" ca="1" si="485"/>
        <v>0</v>
      </c>
      <c r="AB364" s="97">
        <f t="shared" ref="AB364:AE364" ca="1" si="486">SUM(AB365:AB368)</f>
        <v>0</v>
      </c>
      <c r="AC364" s="97">
        <f t="shared" ca="1" si="486"/>
        <v>0</v>
      </c>
      <c r="AD364" s="97">
        <f t="shared" ca="1" si="486"/>
        <v>0</v>
      </c>
      <c r="AE364" s="97">
        <f t="shared" ca="1" si="486"/>
        <v>0</v>
      </c>
    </row>
    <row r="365" spans="2:31">
      <c r="B365" s="103" t="s">
        <v>545</v>
      </c>
      <c r="C365" s="101"/>
      <c r="D365" s="101"/>
      <c r="E365" s="101"/>
      <c r="F365" s="101"/>
      <c r="G365" s="102">
        <f t="shared" ref="G365:AE365" si="487">G77+G221</f>
        <v>0</v>
      </c>
      <c r="H365" s="102">
        <f t="shared" si="487"/>
        <v>0</v>
      </c>
      <c r="I365" s="102">
        <f t="shared" si="487"/>
        <v>0</v>
      </c>
      <c r="J365" s="102">
        <f t="shared" si="487"/>
        <v>0</v>
      </c>
      <c r="K365" s="102">
        <f t="shared" si="487"/>
        <v>0</v>
      </c>
      <c r="L365" s="102">
        <f t="shared" si="487"/>
        <v>0</v>
      </c>
      <c r="M365" s="102">
        <f t="shared" si="487"/>
        <v>0</v>
      </c>
      <c r="N365" s="102">
        <f t="shared" si="487"/>
        <v>0</v>
      </c>
      <c r="O365" s="102">
        <f t="shared" si="487"/>
        <v>0</v>
      </c>
      <c r="P365" s="102">
        <f t="shared" si="487"/>
        <v>0</v>
      </c>
      <c r="Q365" s="102">
        <f t="shared" si="487"/>
        <v>0</v>
      </c>
      <c r="R365" s="102">
        <f t="shared" si="487"/>
        <v>0</v>
      </c>
      <c r="S365" s="102">
        <f t="shared" si="487"/>
        <v>0</v>
      </c>
      <c r="T365" s="102">
        <f t="shared" si="487"/>
        <v>0</v>
      </c>
      <c r="U365" s="102">
        <f t="shared" si="487"/>
        <v>0</v>
      </c>
      <c r="V365" s="102">
        <f t="shared" si="487"/>
        <v>0</v>
      </c>
      <c r="W365" s="102">
        <f t="shared" si="487"/>
        <v>0</v>
      </c>
      <c r="X365" s="102">
        <f t="shared" si="487"/>
        <v>0</v>
      </c>
      <c r="Y365" s="102">
        <f t="shared" si="487"/>
        <v>0</v>
      </c>
      <c r="Z365" s="102">
        <f t="shared" si="487"/>
        <v>0</v>
      </c>
      <c r="AA365" s="102">
        <f t="shared" si="487"/>
        <v>0</v>
      </c>
      <c r="AB365" s="102">
        <f t="shared" si="487"/>
        <v>0</v>
      </c>
      <c r="AC365" s="102">
        <f t="shared" si="487"/>
        <v>0</v>
      </c>
      <c r="AD365" s="102">
        <f t="shared" si="487"/>
        <v>0</v>
      </c>
      <c r="AE365" s="102">
        <f t="shared" si="487"/>
        <v>0</v>
      </c>
    </row>
    <row r="366" spans="2:31">
      <c r="B366" s="37" t="s">
        <v>547</v>
      </c>
      <c r="C366" s="52"/>
      <c r="D366" s="52"/>
      <c r="E366" s="52"/>
      <c r="F366" s="52"/>
      <c r="G366" s="33">
        <f t="shared" ref="G366:AE366" si="488">G79+G223</f>
        <v>0</v>
      </c>
      <c r="H366" s="33">
        <f t="shared" si="488"/>
        <v>0</v>
      </c>
      <c r="I366" s="33">
        <f t="shared" si="488"/>
        <v>0</v>
      </c>
      <c r="J366" s="33">
        <f t="shared" si="488"/>
        <v>0</v>
      </c>
      <c r="K366" s="33">
        <f t="shared" si="488"/>
        <v>0</v>
      </c>
      <c r="L366" s="33">
        <f t="shared" si="488"/>
        <v>0</v>
      </c>
      <c r="M366" s="33">
        <f t="shared" si="488"/>
        <v>0</v>
      </c>
      <c r="N366" s="33">
        <f t="shared" si="488"/>
        <v>0</v>
      </c>
      <c r="O366" s="33">
        <f t="shared" si="488"/>
        <v>0</v>
      </c>
      <c r="P366" s="33">
        <f t="shared" si="488"/>
        <v>0</v>
      </c>
      <c r="Q366" s="33">
        <f t="shared" si="488"/>
        <v>0</v>
      </c>
      <c r="R366" s="33">
        <f t="shared" si="488"/>
        <v>0</v>
      </c>
      <c r="S366" s="33">
        <f t="shared" si="488"/>
        <v>0</v>
      </c>
      <c r="T366" s="33">
        <f t="shared" si="488"/>
        <v>0</v>
      </c>
      <c r="U366" s="33">
        <f t="shared" si="488"/>
        <v>0</v>
      </c>
      <c r="V366" s="33">
        <f t="shared" si="488"/>
        <v>0</v>
      </c>
      <c r="W366" s="33">
        <f t="shared" si="488"/>
        <v>0</v>
      </c>
      <c r="X366" s="33">
        <f t="shared" si="488"/>
        <v>0</v>
      </c>
      <c r="Y366" s="33">
        <f t="shared" si="488"/>
        <v>0</v>
      </c>
      <c r="Z366" s="33">
        <f t="shared" si="488"/>
        <v>0</v>
      </c>
      <c r="AA366" s="33">
        <f t="shared" si="488"/>
        <v>0</v>
      </c>
      <c r="AB366" s="33">
        <f t="shared" si="488"/>
        <v>0</v>
      </c>
      <c r="AC366" s="33">
        <f t="shared" si="488"/>
        <v>0</v>
      </c>
      <c r="AD366" s="33">
        <f t="shared" si="488"/>
        <v>0</v>
      </c>
      <c r="AE366" s="33">
        <f t="shared" si="488"/>
        <v>0</v>
      </c>
    </row>
    <row r="367" spans="2:31">
      <c r="B367" s="37" t="s">
        <v>548</v>
      </c>
      <c r="C367" s="52"/>
      <c r="D367" s="52"/>
      <c r="E367" s="52"/>
      <c r="F367" s="52"/>
      <c r="G367" s="33">
        <f>G80+G224</f>
        <v>0</v>
      </c>
      <c r="H367" s="33">
        <f>H80+H224</f>
        <v>0</v>
      </c>
      <c r="I367" s="33">
        <f>I80+I224</f>
        <v>0</v>
      </c>
      <c r="J367" s="33">
        <f>J80+J224</f>
        <v>0</v>
      </c>
      <c r="K367" s="33">
        <f t="shared" ref="K367:W367" si="489">IF(LataProjekcji&lt;=Koniec,K500,0)</f>
        <v>0</v>
      </c>
      <c r="L367" s="33">
        <f t="shared" si="489"/>
        <v>0</v>
      </c>
      <c r="M367" s="33">
        <f t="shared" ca="1" si="489"/>
        <v>0</v>
      </c>
      <c r="N367" s="33">
        <f t="shared" ca="1" si="489"/>
        <v>0</v>
      </c>
      <c r="O367" s="33">
        <f t="shared" ca="1" si="489"/>
        <v>0</v>
      </c>
      <c r="P367" s="33">
        <f t="shared" ca="1" si="489"/>
        <v>0</v>
      </c>
      <c r="Q367" s="33">
        <f t="shared" ca="1" si="489"/>
        <v>0</v>
      </c>
      <c r="R367" s="33">
        <f t="shared" ca="1" si="489"/>
        <v>0</v>
      </c>
      <c r="S367" s="33">
        <f t="shared" ca="1" si="489"/>
        <v>0</v>
      </c>
      <c r="T367" s="33">
        <f t="shared" ca="1" si="489"/>
        <v>0</v>
      </c>
      <c r="U367" s="33">
        <f t="shared" ca="1" si="489"/>
        <v>0</v>
      </c>
      <c r="V367" s="33">
        <f t="shared" ca="1" si="489"/>
        <v>0</v>
      </c>
      <c r="W367" s="33">
        <f t="shared" ca="1" si="489"/>
        <v>0</v>
      </c>
      <c r="X367" s="33">
        <f t="shared" ref="X367" ca="1" si="490">IF(LataProjekcji&lt;=Koniec,X500,0)</f>
        <v>0</v>
      </c>
      <c r="Y367" s="33">
        <f t="shared" ref="Y367:AA367" ca="1" si="491">IF(LataProjekcji&lt;=Koniec,Y500,0)</f>
        <v>0</v>
      </c>
      <c r="Z367" s="33">
        <f t="shared" ca="1" si="491"/>
        <v>0</v>
      </c>
      <c r="AA367" s="33">
        <f t="shared" ca="1" si="491"/>
        <v>0</v>
      </c>
      <c r="AB367" s="33">
        <f t="shared" ref="AB367:AE367" ca="1" si="492">IF(LataProjekcji&lt;=Koniec,AB500,0)</f>
        <v>0</v>
      </c>
      <c r="AC367" s="33">
        <f t="shared" ca="1" si="492"/>
        <v>0</v>
      </c>
      <c r="AD367" s="33">
        <f t="shared" ca="1" si="492"/>
        <v>0</v>
      </c>
      <c r="AE367" s="33">
        <f t="shared" ca="1" si="492"/>
        <v>0</v>
      </c>
    </row>
    <row r="368" spans="2:31">
      <c r="B368" s="104" t="s">
        <v>549</v>
      </c>
      <c r="C368" s="105"/>
      <c r="D368" s="105"/>
      <c r="E368" s="105"/>
      <c r="F368" s="105"/>
      <c r="G368" s="106">
        <f>G330</f>
        <v>0</v>
      </c>
      <c r="H368" s="106">
        <f>H330</f>
        <v>0</v>
      </c>
      <c r="I368" s="106">
        <f>I330</f>
        <v>0</v>
      </c>
      <c r="J368" s="106">
        <f>J330</f>
        <v>0</v>
      </c>
      <c r="K368" s="106">
        <f t="shared" ref="K368:W368" si="493">K330</f>
        <v>0</v>
      </c>
      <c r="L368" s="106">
        <f t="shared" ca="1" si="493"/>
        <v>0</v>
      </c>
      <c r="M368" s="106">
        <f t="shared" ca="1" si="493"/>
        <v>0</v>
      </c>
      <c r="N368" s="106">
        <f t="shared" ca="1" si="493"/>
        <v>0</v>
      </c>
      <c r="O368" s="106">
        <f t="shared" ca="1" si="493"/>
        <v>0</v>
      </c>
      <c r="P368" s="106">
        <f t="shared" ca="1" si="493"/>
        <v>0</v>
      </c>
      <c r="Q368" s="106">
        <f t="shared" ca="1" si="493"/>
        <v>0</v>
      </c>
      <c r="R368" s="106">
        <f t="shared" ca="1" si="493"/>
        <v>0</v>
      </c>
      <c r="S368" s="106">
        <f t="shared" ca="1" si="493"/>
        <v>0</v>
      </c>
      <c r="T368" s="106">
        <f t="shared" ca="1" si="493"/>
        <v>0</v>
      </c>
      <c r="U368" s="106">
        <f t="shared" ca="1" si="493"/>
        <v>0</v>
      </c>
      <c r="V368" s="106">
        <f t="shared" ca="1" si="493"/>
        <v>0</v>
      </c>
      <c r="W368" s="106">
        <f t="shared" ca="1" si="493"/>
        <v>0</v>
      </c>
      <c r="X368" s="106">
        <f t="shared" ref="X368" ca="1" si="494">X330</f>
        <v>0</v>
      </c>
      <c r="Y368" s="106">
        <f t="shared" ref="Y368:AA368" ca="1" si="495">Y330</f>
        <v>0</v>
      </c>
      <c r="Z368" s="106">
        <f t="shared" ca="1" si="495"/>
        <v>0</v>
      </c>
      <c r="AA368" s="106">
        <f t="shared" ca="1" si="495"/>
        <v>0</v>
      </c>
      <c r="AB368" s="106">
        <f t="shared" ref="AB368:AE368" ca="1" si="496">AB330</f>
        <v>0</v>
      </c>
      <c r="AC368" s="106">
        <f t="shared" ca="1" si="496"/>
        <v>0</v>
      </c>
      <c r="AD368" s="106">
        <f t="shared" ca="1" si="496"/>
        <v>0</v>
      </c>
      <c r="AE368" s="106">
        <f t="shared" ca="1" si="496"/>
        <v>0</v>
      </c>
    </row>
    <row r="369" spans="2:31">
      <c r="B369" s="98" t="s">
        <v>550</v>
      </c>
      <c r="C369" s="96" t="s">
        <v>551</v>
      </c>
      <c r="D369" s="96"/>
      <c r="E369" s="96"/>
      <c r="F369" s="96"/>
      <c r="G369" s="97">
        <f t="shared" ref="G369:W369" si="497">G370+G371+G374+G378</f>
        <v>0</v>
      </c>
      <c r="H369" s="97">
        <f t="shared" si="497"/>
        <v>0</v>
      </c>
      <c r="I369" s="97">
        <f t="shared" si="497"/>
        <v>0</v>
      </c>
      <c r="J369" s="97">
        <f t="shared" si="497"/>
        <v>0</v>
      </c>
      <c r="K369" s="97">
        <f t="shared" ca="1" si="497"/>
        <v>0</v>
      </c>
      <c r="L369" s="97">
        <f t="shared" ca="1" si="497"/>
        <v>0</v>
      </c>
      <c r="M369" s="97">
        <f t="shared" ca="1" si="497"/>
        <v>0</v>
      </c>
      <c r="N369" s="97">
        <f t="shared" ca="1" si="497"/>
        <v>0</v>
      </c>
      <c r="O369" s="97">
        <f t="shared" ca="1" si="497"/>
        <v>0</v>
      </c>
      <c r="P369" s="97">
        <f t="shared" ca="1" si="497"/>
        <v>0</v>
      </c>
      <c r="Q369" s="97">
        <f t="shared" ca="1" si="497"/>
        <v>0</v>
      </c>
      <c r="R369" s="97">
        <f t="shared" ca="1" si="497"/>
        <v>0</v>
      </c>
      <c r="S369" s="97">
        <f t="shared" ca="1" si="497"/>
        <v>0</v>
      </c>
      <c r="T369" s="97">
        <f t="shared" ca="1" si="497"/>
        <v>0</v>
      </c>
      <c r="U369" s="97">
        <f t="shared" ca="1" si="497"/>
        <v>0</v>
      </c>
      <c r="V369" s="97">
        <f t="shared" ca="1" si="497"/>
        <v>0</v>
      </c>
      <c r="W369" s="97">
        <f t="shared" ca="1" si="497"/>
        <v>0</v>
      </c>
      <c r="X369" s="97">
        <f t="shared" ref="X369" ca="1" si="498">X370+X371+X374+X378</f>
        <v>0</v>
      </c>
      <c r="Y369" s="97">
        <f t="shared" ref="Y369:AA369" ca="1" si="499">Y370+Y371+Y374+Y378</f>
        <v>0</v>
      </c>
      <c r="Z369" s="97">
        <f t="shared" ca="1" si="499"/>
        <v>0</v>
      </c>
      <c r="AA369" s="97">
        <f t="shared" ca="1" si="499"/>
        <v>0</v>
      </c>
      <c r="AB369" s="97">
        <f t="shared" ref="AB369:AE369" ca="1" si="500">AB370+AB371+AB374+AB378</f>
        <v>0</v>
      </c>
      <c r="AC369" s="97">
        <f t="shared" ca="1" si="500"/>
        <v>0</v>
      </c>
      <c r="AD369" s="97">
        <f t="shared" ca="1" si="500"/>
        <v>0</v>
      </c>
      <c r="AE369" s="97">
        <f t="shared" ca="1" si="500"/>
        <v>0</v>
      </c>
    </row>
    <row r="370" spans="2:31">
      <c r="B370" s="8" t="s">
        <v>552</v>
      </c>
      <c r="G370" s="33">
        <f t="shared" ref="G370:AE370" si="501">G227+G83</f>
        <v>0</v>
      </c>
      <c r="H370" s="33">
        <f t="shared" si="501"/>
        <v>0</v>
      </c>
      <c r="I370" s="33">
        <f t="shared" si="501"/>
        <v>0</v>
      </c>
      <c r="J370" s="33">
        <f t="shared" si="501"/>
        <v>0</v>
      </c>
      <c r="K370" s="33">
        <f t="shared" si="501"/>
        <v>0</v>
      </c>
      <c r="L370" s="33">
        <f t="shared" si="501"/>
        <v>0</v>
      </c>
      <c r="M370" s="33">
        <f t="shared" si="501"/>
        <v>0</v>
      </c>
      <c r="N370" s="33">
        <f t="shared" si="501"/>
        <v>0</v>
      </c>
      <c r="O370" s="33">
        <f t="shared" si="501"/>
        <v>0</v>
      </c>
      <c r="P370" s="33">
        <f t="shared" si="501"/>
        <v>0</v>
      </c>
      <c r="Q370" s="33">
        <f t="shared" si="501"/>
        <v>0</v>
      </c>
      <c r="R370" s="33">
        <f t="shared" si="501"/>
        <v>0</v>
      </c>
      <c r="S370" s="33">
        <f t="shared" si="501"/>
        <v>0</v>
      </c>
      <c r="T370" s="33">
        <f t="shared" si="501"/>
        <v>0</v>
      </c>
      <c r="U370" s="33">
        <f t="shared" si="501"/>
        <v>0</v>
      </c>
      <c r="V370" s="33">
        <f t="shared" si="501"/>
        <v>0</v>
      </c>
      <c r="W370" s="33">
        <f t="shared" si="501"/>
        <v>0</v>
      </c>
      <c r="X370" s="33">
        <f t="shared" si="501"/>
        <v>0</v>
      </c>
      <c r="Y370" s="33">
        <f t="shared" si="501"/>
        <v>0</v>
      </c>
      <c r="Z370" s="33">
        <f t="shared" si="501"/>
        <v>0</v>
      </c>
      <c r="AA370" s="33">
        <f t="shared" si="501"/>
        <v>0</v>
      </c>
      <c r="AB370" s="33">
        <f t="shared" si="501"/>
        <v>0</v>
      </c>
      <c r="AC370" s="33">
        <f t="shared" si="501"/>
        <v>0</v>
      </c>
      <c r="AD370" s="33">
        <f t="shared" si="501"/>
        <v>0</v>
      </c>
      <c r="AE370" s="33">
        <f t="shared" si="501"/>
        <v>0</v>
      </c>
    </row>
    <row r="371" spans="2:31">
      <c r="B371" s="37" t="s">
        <v>553</v>
      </c>
      <c r="C371" s="52"/>
      <c r="D371" s="52"/>
      <c r="E371" s="52"/>
      <c r="F371" s="52"/>
      <c r="G371" s="33">
        <f>SUM(G372:G373)</f>
        <v>0</v>
      </c>
      <c r="H371" s="33">
        <f>SUM(H372:H373)</f>
        <v>0</v>
      </c>
      <c r="I371" s="33">
        <f>SUM(I372:I373)</f>
        <v>0</v>
      </c>
      <c r="J371" s="33">
        <f>SUM(J372:J373)</f>
        <v>0</v>
      </c>
      <c r="K371" s="33">
        <f t="shared" ref="K371:W371" si="502">SUM(K372:K373)</f>
        <v>0</v>
      </c>
      <c r="L371" s="33">
        <f t="shared" si="502"/>
        <v>0</v>
      </c>
      <c r="M371" s="33">
        <f t="shared" si="502"/>
        <v>0</v>
      </c>
      <c r="N371" s="33">
        <f t="shared" si="502"/>
        <v>0</v>
      </c>
      <c r="O371" s="33">
        <f t="shared" si="502"/>
        <v>0</v>
      </c>
      <c r="P371" s="33">
        <f t="shared" si="502"/>
        <v>0</v>
      </c>
      <c r="Q371" s="33">
        <f t="shared" si="502"/>
        <v>0</v>
      </c>
      <c r="R371" s="33">
        <f t="shared" si="502"/>
        <v>0</v>
      </c>
      <c r="S371" s="33">
        <f t="shared" si="502"/>
        <v>0</v>
      </c>
      <c r="T371" s="33">
        <f t="shared" si="502"/>
        <v>0</v>
      </c>
      <c r="U371" s="33">
        <f t="shared" si="502"/>
        <v>0</v>
      </c>
      <c r="V371" s="33">
        <f t="shared" si="502"/>
        <v>0</v>
      </c>
      <c r="W371" s="33">
        <f t="shared" si="502"/>
        <v>0</v>
      </c>
      <c r="X371" s="33">
        <f t="shared" ref="X371" si="503">SUM(X372:X373)</f>
        <v>0</v>
      </c>
      <c r="Y371" s="33">
        <f t="shared" ref="Y371:AA371" si="504">SUM(Y372:Y373)</f>
        <v>0</v>
      </c>
      <c r="Z371" s="33">
        <f t="shared" si="504"/>
        <v>0</v>
      </c>
      <c r="AA371" s="33">
        <f t="shared" si="504"/>
        <v>0</v>
      </c>
      <c r="AB371" s="33">
        <f t="shared" ref="AB371:AE371" si="505">SUM(AB372:AB373)</f>
        <v>0</v>
      </c>
      <c r="AC371" s="33">
        <f t="shared" si="505"/>
        <v>0</v>
      </c>
      <c r="AD371" s="33">
        <f t="shared" si="505"/>
        <v>0</v>
      </c>
      <c r="AE371" s="33">
        <f t="shared" si="505"/>
        <v>0</v>
      </c>
    </row>
    <row r="372" spans="2:31">
      <c r="B372" s="39" t="s">
        <v>554</v>
      </c>
      <c r="C372" s="40"/>
      <c r="D372" s="40"/>
      <c r="E372" s="40"/>
      <c r="F372" s="40"/>
      <c r="G372" s="41">
        <f t="shared" ref="G372:AE372" si="506">G229+G85</f>
        <v>0</v>
      </c>
      <c r="H372" s="41">
        <f t="shared" si="506"/>
        <v>0</v>
      </c>
      <c r="I372" s="41">
        <f t="shared" si="506"/>
        <v>0</v>
      </c>
      <c r="J372" s="41">
        <f t="shared" si="506"/>
        <v>0</v>
      </c>
      <c r="K372" s="41">
        <f t="shared" si="506"/>
        <v>0</v>
      </c>
      <c r="L372" s="41">
        <f t="shared" si="506"/>
        <v>0</v>
      </c>
      <c r="M372" s="41">
        <f t="shared" si="506"/>
        <v>0</v>
      </c>
      <c r="N372" s="41">
        <f t="shared" si="506"/>
        <v>0</v>
      </c>
      <c r="O372" s="41">
        <f t="shared" si="506"/>
        <v>0</v>
      </c>
      <c r="P372" s="41">
        <f t="shared" si="506"/>
        <v>0</v>
      </c>
      <c r="Q372" s="41">
        <f t="shared" si="506"/>
        <v>0</v>
      </c>
      <c r="R372" s="41">
        <f t="shared" si="506"/>
        <v>0</v>
      </c>
      <c r="S372" s="41">
        <f t="shared" si="506"/>
        <v>0</v>
      </c>
      <c r="T372" s="41">
        <f t="shared" si="506"/>
        <v>0</v>
      </c>
      <c r="U372" s="41">
        <f t="shared" si="506"/>
        <v>0</v>
      </c>
      <c r="V372" s="41">
        <f t="shared" si="506"/>
        <v>0</v>
      </c>
      <c r="W372" s="41">
        <f t="shared" si="506"/>
        <v>0</v>
      </c>
      <c r="X372" s="41">
        <f t="shared" si="506"/>
        <v>0</v>
      </c>
      <c r="Y372" s="41">
        <f t="shared" si="506"/>
        <v>0</v>
      </c>
      <c r="Z372" s="41">
        <f t="shared" si="506"/>
        <v>0</v>
      </c>
      <c r="AA372" s="41">
        <f t="shared" si="506"/>
        <v>0</v>
      </c>
      <c r="AB372" s="41">
        <f t="shared" si="506"/>
        <v>0</v>
      </c>
      <c r="AC372" s="41">
        <f t="shared" si="506"/>
        <v>0</v>
      </c>
      <c r="AD372" s="41">
        <f t="shared" si="506"/>
        <v>0</v>
      </c>
      <c r="AE372" s="41">
        <f t="shared" si="506"/>
        <v>0</v>
      </c>
    </row>
    <row r="373" spans="2:31">
      <c r="B373" s="39" t="s">
        <v>555</v>
      </c>
      <c r="C373" s="40"/>
      <c r="D373" s="40"/>
      <c r="E373" s="40"/>
      <c r="F373" s="40"/>
      <c r="G373" s="41">
        <f t="shared" ref="G373:AE373" si="507">G230+G86</f>
        <v>0</v>
      </c>
      <c r="H373" s="41">
        <f t="shared" si="507"/>
        <v>0</v>
      </c>
      <c r="I373" s="41">
        <f t="shared" si="507"/>
        <v>0</v>
      </c>
      <c r="J373" s="41">
        <f t="shared" si="507"/>
        <v>0</v>
      </c>
      <c r="K373" s="41">
        <f t="shared" si="507"/>
        <v>0</v>
      </c>
      <c r="L373" s="41">
        <f t="shared" si="507"/>
        <v>0</v>
      </c>
      <c r="M373" s="41">
        <f t="shared" si="507"/>
        <v>0</v>
      </c>
      <c r="N373" s="41">
        <f t="shared" si="507"/>
        <v>0</v>
      </c>
      <c r="O373" s="41">
        <f t="shared" si="507"/>
        <v>0</v>
      </c>
      <c r="P373" s="41">
        <f t="shared" si="507"/>
        <v>0</v>
      </c>
      <c r="Q373" s="41">
        <f t="shared" si="507"/>
        <v>0</v>
      </c>
      <c r="R373" s="41">
        <f t="shared" si="507"/>
        <v>0</v>
      </c>
      <c r="S373" s="41">
        <f t="shared" si="507"/>
        <v>0</v>
      </c>
      <c r="T373" s="41">
        <f t="shared" si="507"/>
        <v>0</v>
      </c>
      <c r="U373" s="41">
        <f t="shared" si="507"/>
        <v>0</v>
      </c>
      <c r="V373" s="41">
        <f t="shared" si="507"/>
        <v>0</v>
      </c>
      <c r="W373" s="41">
        <f t="shared" si="507"/>
        <v>0</v>
      </c>
      <c r="X373" s="41">
        <f t="shared" si="507"/>
        <v>0</v>
      </c>
      <c r="Y373" s="41">
        <f t="shared" si="507"/>
        <v>0</v>
      </c>
      <c r="Z373" s="41">
        <f t="shared" si="507"/>
        <v>0</v>
      </c>
      <c r="AA373" s="41">
        <f t="shared" si="507"/>
        <v>0</v>
      </c>
      <c r="AB373" s="41">
        <f t="shared" si="507"/>
        <v>0</v>
      </c>
      <c r="AC373" s="41">
        <f t="shared" si="507"/>
        <v>0</v>
      </c>
      <c r="AD373" s="41">
        <f t="shared" si="507"/>
        <v>0</v>
      </c>
      <c r="AE373" s="41">
        <f t="shared" si="507"/>
        <v>0</v>
      </c>
    </row>
    <row r="374" spans="2:31">
      <c r="B374" s="37" t="s">
        <v>556</v>
      </c>
      <c r="C374" s="52"/>
      <c r="D374" s="52"/>
      <c r="E374" s="52"/>
      <c r="F374" s="52"/>
      <c r="G374" s="33">
        <f t="shared" ref="G374:W374" si="508">SUM(G375:G377)</f>
        <v>0</v>
      </c>
      <c r="H374" s="33">
        <f t="shared" si="508"/>
        <v>0</v>
      </c>
      <c r="I374" s="33">
        <f t="shared" si="508"/>
        <v>0</v>
      </c>
      <c r="J374" s="33">
        <f t="shared" si="508"/>
        <v>0</v>
      </c>
      <c r="K374" s="33">
        <f t="shared" ca="1" si="508"/>
        <v>0</v>
      </c>
      <c r="L374" s="33">
        <f t="shared" ca="1" si="508"/>
        <v>0</v>
      </c>
      <c r="M374" s="33">
        <f t="shared" ca="1" si="508"/>
        <v>0</v>
      </c>
      <c r="N374" s="33">
        <f t="shared" ca="1" si="508"/>
        <v>0</v>
      </c>
      <c r="O374" s="33">
        <f t="shared" ca="1" si="508"/>
        <v>0</v>
      </c>
      <c r="P374" s="33">
        <f t="shared" ca="1" si="508"/>
        <v>0</v>
      </c>
      <c r="Q374" s="33">
        <f t="shared" ca="1" si="508"/>
        <v>0</v>
      </c>
      <c r="R374" s="33">
        <f t="shared" ca="1" si="508"/>
        <v>0</v>
      </c>
      <c r="S374" s="33">
        <f t="shared" ca="1" si="508"/>
        <v>0</v>
      </c>
      <c r="T374" s="33">
        <f t="shared" ca="1" si="508"/>
        <v>0</v>
      </c>
      <c r="U374" s="33">
        <f t="shared" ca="1" si="508"/>
        <v>0</v>
      </c>
      <c r="V374" s="33">
        <f t="shared" ca="1" si="508"/>
        <v>0</v>
      </c>
      <c r="W374" s="33">
        <f t="shared" ca="1" si="508"/>
        <v>0</v>
      </c>
      <c r="X374" s="33">
        <f t="shared" ref="X374" ca="1" si="509">SUM(X375:X377)</f>
        <v>0</v>
      </c>
      <c r="Y374" s="33">
        <f t="shared" ref="Y374:AA374" ca="1" si="510">SUM(Y375:Y377)</f>
        <v>0</v>
      </c>
      <c r="Z374" s="33">
        <f t="shared" ca="1" si="510"/>
        <v>0</v>
      </c>
      <c r="AA374" s="33">
        <f t="shared" ca="1" si="510"/>
        <v>0</v>
      </c>
      <c r="AB374" s="33">
        <f t="shared" ref="AB374:AE374" ca="1" si="511">SUM(AB375:AB377)</f>
        <v>0</v>
      </c>
      <c r="AC374" s="33">
        <f t="shared" ca="1" si="511"/>
        <v>0</v>
      </c>
      <c r="AD374" s="33">
        <f t="shared" ca="1" si="511"/>
        <v>0</v>
      </c>
      <c r="AE374" s="33">
        <f t="shared" ca="1" si="511"/>
        <v>0</v>
      </c>
    </row>
    <row r="375" spans="2:31">
      <c r="B375" s="39" t="s">
        <v>557</v>
      </c>
      <c r="C375" s="40" t="s">
        <v>558</v>
      </c>
      <c r="D375" s="40"/>
      <c r="E375" s="40"/>
      <c r="F375" s="40"/>
      <c r="G375" s="41">
        <f>'Kapitał pracujący'!G122</f>
        <v>0</v>
      </c>
      <c r="H375" s="41">
        <f>'Kapitał pracujący'!H122</f>
        <v>0</v>
      </c>
      <c r="I375" s="41">
        <f>'Kapitał pracujący'!I122</f>
        <v>0</v>
      </c>
      <c r="J375" s="41">
        <f>'Kapitał pracujący'!J122</f>
        <v>0</v>
      </c>
      <c r="K375" s="41">
        <f ca="1">'Kapitał pracujący'!K122</f>
        <v>0</v>
      </c>
      <c r="L375" s="41">
        <f ca="1">'Kapitał pracujący'!L122</f>
        <v>0</v>
      </c>
      <c r="M375" s="41">
        <f ca="1">'Kapitał pracujący'!M122</f>
        <v>0</v>
      </c>
      <c r="N375" s="41">
        <f ca="1">'Kapitał pracujący'!N122</f>
        <v>0</v>
      </c>
      <c r="O375" s="41">
        <f ca="1">'Kapitał pracujący'!O122</f>
        <v>0</v>
      </c>
      <c r="P375" s="41">
        <f ca="1">'Kapitał pracujący'!P122</f>
        <v>0</v>
      </c>
      <c r="Q375" s="41">
        <f ca="1">'Kapitał pracujący'!Q122</f>
        <v>0</v>
      </c>
      <c r="R375" s="41">
        <f ca="1">'Kapitał pracujący'!R122</f>
        <v>0</v>
      </c>
      <c r="S375" s="41">
        <f ca="1">'Kapitał pracujący'!S122</f>
        <v>0</v>
      </c>
      <c r="T375" s="41">
        <f ca="1">'Kapitał pracujący'!T122</f>
        <v>0</v>
      </c>
      <c r="U375" s="41">
        <f ca="1">'Kapitał pracujący'!U122</f>
        <v>0</v>
      </c>
      <c r="V375" s="41">
        <f ca="1">'Kapitał pracujący'!V122</f>
        <v>0</v>
      </c>
      <c r="W375" s="41">
        <f ca="1">'Kapitał pracujący'!W122</f>
        <v>0</v>
      </c>
      <c r="X375" s="41">
        <f ca="1">'Kapitał pracujący'!X122</f>
        <v>0</v>
      </c>
      <c r="Y375" s="41">
        <f ca="1">'Kapitał pracujący'!Y122</f>
        <v>0</v>
      </c>
      <c r="Z375" s="41">
        <f ca="1">'Kapitał pracujący'!Z122</f>
        <v>0</v>
      </c>
      <c r="AA375" s="41">
        <f ca="1">'Kapitał pracujący'!AA122</f>
        <v>0</v>
      </c>
      <c r="AB375" s="41">
        <f ca="1">'Kapitał pracujący'!AB122</f>
        <v>0</v>
      </c>
      <c r="AC375" s="41">
        <f ca="1">'Kapitał pracujący'!AC122</f>
        <v>0</v>
      </c>
      <c r="AD375" s="41">
        <f ca="1">'Kapitał pracujący'!AD122</f>
        <v>0</v>
      </c>
      <c r="AE375" s="41">
        <f ca="1">'Kapitał pracujący'!AE122</f>
        <v>0</v>
      </c>
    </row>
    <row r="376" spans="2:31">
      <c r="B376" s="39" t="s">
        <v>559</v>
      </c>
      <c r="C376" s="40"/>
      <c r="D376" s="40"/>
      <c r="E376" s="40"/>
      <c r="F376" s="40"/>
      <c r="G376" s="41">
        <f t="shared" ref="G376:AE376" si="512">G233+G89</f>
        <v>0</v>
      </c>
      <c r="H376" s="41">
        <f t="shared" si="512"/>
        <v>0</v>
      </c>
      <c r="I376" s="41">
        <f t="shared" si="512"/>
        <v>0</v>
      </c>
      <c r="J376" s="41">
        <f t="shared" si="512"/>
        <v>0</v>
      </c>
      <c r="K376" s="41">
        <f t="shared" si="512"/>
        <v>0</v>
      </c>
      <c r="L376" s="41">
        <f t="shared" si="512"/>
        <v>0</v>
      </c>
      <c r="M376" s="41">
        <f t="shared" si="512"/>
        <v>0</v>
      </c>
      <c r="N376" s="41">
        <f t="shared" si="512"/>
        <v>0</v>
      </c>
      <c r="O376" s="41">
        <f t="shared" si="512"/>
        <v>0</v>
      </c>
      <c r="P376" s="41">
        <f t="shared" si="512"/>
        <v>0</v>
      </c>
      <c r="Q376" s="41">
        <f t="shared" si="512"/>
        <v>0</v>
      </c>
      <c r="R376" s="41">
        <f t="shared" si="512"/>
        <v>0</v>
      </c>
      <c r="S376" s="41">
        <f t="shared" si="512"/>
        <v>0</v>
      </c>
      <c r="T376" s="41">
        <f t="shared" si="512"/>
        <v>0</v>
      </c>
      <c r="U376" s="41">
        <f t="shared" si="512"/>
        <v>0</v>
      </c>
      <c r="V376" s="41">
        <f t="shared" si="512"/>
        <v>0</v>
      </c>
      <c r="W376" s="41">
        <f t="shared" si="512"/>
        <v>0</v>
      </c>
      <c r="X376" s="41">
        <f t="shared" si="512"/>
        <v>0</v>
      </c>
      <c r="Y376" s="41">
        <f t="shared" si="512"/>
        <v>0</v>
      </c>
      <c r="Z376" s="41">
        <f t="shared" si="512"/>
        <v>0</v>
      </c>
      <c r="AA376" s="41">
        <f t="shared" si="512"/>
        <v>0</v>
      </c>
      <c r="AB376" s="41">
        <f t="shared" si="512"/>
        <v>0</v>
      </c>
      <c r="AC376" s="41">
        <f t="shared" si="512"/>
        <v>0</v>
      </c>
      <c r="AD376" s="41">
        <f t="shared" si="512"/>
        <v>0</v>
      </c>
      <c r="AE376" s="41">
        <f t="shared" si="512"/>
        <v>0</v>
      </c>
    </row>
    <row r="377" spans="2:31">
      <c r="B377" s="39" t="s">
        <v>560</v>
      </c>
      <c r="C377" s="40"/>
      <c r="D377" s="40"/>
      <c r="E377" s="40"/>
      <c r="F377" s="40"/>
      <c r="G377" s="41">
        <f t="shared" ref="G377:W377" si="513">G234+G90</f>
        <v>0</v>
      </c>
      <c r="H377" s="41">
        <f t="shared" si="513"/>
        <v>0</v>
      </c>
      <c r="I377" s="41">
        <f t="shared" si="513"/>
        <v>0</v>
      </c>
      <c r="J377" s="41">
        <f t="shared" si="513"/>
        <v>0</v>
      </c>
      <c r="K377" s="41">
        <f t="shared" si="513"/>
        <v>0</v>
      </c>
      <c r="L377" s="41">
        <f t="shared" si="513"/>
        <v>0</v>
      </c>
      <c r="M377" s="41">
        <f t="shared" si="513"/>
        <v>0</v>
      </c>
      <c r="N377" s="41">
        <f t="shared" si="513"/>
        <v>0</v>
      </c>
      <c r="O377" s="41">
        <f t="shared" si="513"/>
        <v>0</v>
      </c>
      <c r="P377" s="41">
        <f t="shared" si="513"/>
        <v>0</v>
      </c>
      <c r="Q377" s="41">
        <f t="shared" si="513"/>
        <v>0</v>
      </c>
      <c r="R377" s="41">
        <f t="shared" si="513"/>
        <v>0</v>
      </c>
      <c r="S377" s="41">
        <f t="shared" si="513"/>
        <v>0</v>
      </c>
      <c r="T377" s="41">
        <f t="shared" si="513"/>
        <v>0</v>
      </c>
      <c r="U377" s="41">
        <f t="shared" si="513"/>
        <v>0</v>
      </c>
      <c r="V377" s="41">
        <f t="shared" si="513"/>
        <v>0</v>
      </c>
      <c r="W377" s="41">
        <f t="shared" si="513"/>
        <v>0</v>
      </c>
      <c r="X377" s="41">
        <f t="shared" ref="X377" si="514">X234+X90</f>
        <v>0</v>
      </c>
      <c r="Y377" s="41">
        <f t="shared" ref="Y377:AA377" si="515">Y234+Y90</f>
        <v>0</v>
      </c>
      <c r="Z377" s="41">
        <f t="shared" si="515"/>
        <v>0</v>
      </c>
      <c r="AA377" s="41">
        <f t="shared" si="515"/>
        <v>0</v>
      </c>
      <c r="AB377" s="41">
        <f t="shared" ref="AB377:AE377" si="516">AB234+AB90</f>
        <v>0</v>
      </c>
      <c r="AC377" s="41">
        <f t="shared" si="516"/>
        <v>0</v>
      </c>
      <c r="AD377" s="41">
        <f t="shared" si="516"/>
        <v>0</v>
      </c>
      <c r="AE377" s="41">
        <f t="shared" si="516"/>
        <v>0</v>
      </c>
    </row>
    <row r="378" spans="2:31">
      <c r="B378" s="37" t="s">
        <v>561</v>
      </c>
      <c r="C378" s="52"/>
      <c r="D378" s="52"/>
      <c r="E378" s="52"/>
      <c r="F378" s="52"/>
      <c r="G378" s="33">
        <f>G379+G380</f>
        <v>0</v>
      </c>
      <c r="H378" s="33">
        <f>H379+H380</f>
        <v>0</v>
      </c>
      <c r="I378" s="33">
        <f>I379+I380</f>
        <v>0</v>
      </c>
      <c r="J378" s="33">
        <f>J379+J380</f>
        <v>0</v>
      </c>
      <c r="K378" s="33">
        <f t="shared" ref="K378:W378" si="517">K379+K380</f>
        <v>0</v>
      </c>
      <c r="L378" s="33">
        <f t="shared" ca="1" si="517"/>
        <v>0</v>
      </c>
      <c r="M378" s="33">
        <f t="shared" ca="1" si="517"/>
        <v>0</v>
      </c>
      <c r="N378" s="33">
        <f t="shared" ca="1" si="517"/>
        <v>0</v>
      </c>
      <c r="O378" s="33">
        <f t="shared" ca="1" si="517"/>
        <v>0</v>
      </c>
      <c r="P378" s="33">
        <f t="shared" ca="1" si="517"/>
        <v>0</v>
      </c>
      <c r="Q378" s="33">
        <f t="shared" ca="1" si="517"/>
        <v>0</v>
      </c>
      <c r="R378" s="33">
        <f t="shared" ca="1" si="517"/>
        <v>0</v>
      </c>
      <c r="S378" s="33">
        <f t="shared" ca="1" si="517"/>
        <v>0</v>
      </c>
      <c r="T378" s="33">
        <f t="shared" ca="1" si="517"/>
        <v>0</v>
      </c>
      <c r="U378" s="33">
        <f t="shared" ca="1" si="517"/>
        <v>0</v>
      </c>
      <c r="V378" s="33">
        <f t="shared" ca="1" si="517"/>
        <v>0</v>
      </c>
      <c r="W378" s="33">
        <f t="shared" ca="1" si="517"/>
        <v>0</v>
      </c>
      <c r="X378" s="33">
        <f t="shared" ref="X378" ca="1" si="518">X379+X380</f>
        <v>0</v>
      </c>
      <c r="Y378" s="33">
        <f t="shared" ref="Y378:AA378" ca="1" si="519">Y379+Y380</f>
        <v>0</v>
      </c>
      <c r="Z378" s="33">
        <f t="shared" ca="1" si="519"/>
        <v>0</v>
      </c>
      <c r="AA378" s="33">
        <f t="shared" ca="1" si="519"/>
        <v>0</v>
      </c>
      <c r="AB378" s="33">
        <f t="shared" ref="AB378:AE378" ca="1" si="520">AB379+AB380</f>
        <v>0</v>
      </c>
      <c r="AC378" s="33">
        <f t="shared" ca="1" si="520"/>
        <v>0</v>
      </c>
      <c r="AD378" s="33">
        <f t="shared" ca="1" si="520"/>
        <v>0</v>
      </c>
      <c r="AE378" s="33">
        <f t="shared" ca="1" si="520"/>
        <v>0</v>
      </c>
    </row>
    <row r="379" spans="2:31">
      <c r="B379" s="39" t="s">
        <v>562</v>
      </c>
      <c r="C379" s="40"/>
      <c r="D379" s="40"/>
      <c r="E379" s="40"/>
      <c r="F379" s="40"/>
      <c r="G379" s="41">
        <f t="shared" ref="G379:W379" si="521">G92+G236</f>
        <v>0</v>
      </c>
      <c r="H379" s="41">
        <f t="shared" si="521"/>
        <v>0</v>
      </c>
      <c r="I379" s="41">
        <f t="shared" si="521"/>
        <v>0</v>
      </c>
      <c r="J379" s="41">
        <f t="shared" si="521"/>
        <v>0</v>
      </c>
      <c r="K379" s="41">
        <f t="shared" si="521"/>
        <v>0</v>
      </c>
      <c r="L379" s="41">
        <f t="shared" ca="1" si="521"/>
        <v>0</v>
      </c>
      <c r="M379" s="41">
        <f ca="1">M92+M236</f>
        <v>0</v>
      </c>
      <c r="N379" s="41">
        <f t="shared" ca="1" si="521"/>
        <v>0</v>
      </c>
      <c r="O379" s="41">
        <f t="shared" ca="1" si="521"/>
        <v>0</v>
      </c>
      <c r="P379" s="41">
        <f t="shared" ca="1" si="521"/>
        <v>0</v>
      </c>
      <c r="Q379" s="41">
        <f t="shared" ca="1" si="521"/>
        <v>0</v>
      </c>
      <c r="R379" s="41">
        <f t="shared" ca="1" si="521"/>
        <v>0</v>
      </c>
      <c r="S379" s="41">
        <f t="shared" ca="1" si="521"/>
        <v>0</v>
      </c>
      <c r="T379" s="41">
        <f t="shared" ca="1" si="521"/>
        <v>0</v>
      </c>
      <c r="U379" s="41">
        <f t="shared" ca="1" si="521"/>
        <v>0</v>
      </c>
      <c r="V379" s="41">
        <f t="shared" ca="1" si="521"/>
        <v>0</v>
      </c>
      <c r="W379" s="41">
        <f t="shared" ca="1" si="521"/>
        <v>0</v>
      </c>
      <c r="X379" s="41">
        <f t="shared" ref="X379" ca="1" si="522">X92+X236</f>
        <v>0</v>
      </c>
      <c r="Y379" s="41">
        <f t="shared" ref="Y379:AA379" ca="1" si="523">Y92+Y236</f>
        <v>0</v>
      </c>
      <c r="Z379" s="41">
        <f t="shared" ca="1" si="523"/>
        <v>0</v>
      </c>
      <c r="AA379" s="41">
        <f t="shared" ca="1" si="523"/>
        <v>0</v>
      </c>
      <c r="AB379" s="41">
        <f t="shared" ref="AB379:AE379" ca="1" si="524">AB92+AB236</f>
        <v>0</v>
      </c>
      <c r="AC379" s="41">
        <f t="shared" ca="1" si="524"/>
        <v>0</v>
      </c>
      <c r="AD379" s="41">
        <f t="shared" ca="1" si="524"/>
        <v>0</v>
      </c>
      <c r="AE379" s="41">
        <f t="shared" ca="1" si="524"/>
        <v>0</v>
      </c>
    </row>
    <row r="380" spans="2:31">
      <c r="B380" s="39" t="s">
        <v>555</v>
      </c>
      <c r="C380" s="40"/>
      <c r="D380" s="40"/>
      <c r="E380" s="40"/>
      <c r="F380" s="40"/>
      <c r="G380" s="41">
        <f t="shared" ref="G380:W380" si="525">G93+G237</f>
        <v>0</v>
      </c>
      <c r="H380" s="41">
        <f t="shared" si="525"/>
        <v>0</v>
      </c>
      <c r="I380" s="41">
        <f t="shared" si="525"/>
        <v>0</v>
      </c>
      <c r="J380" s="41">
        <f t="shared" si="525"/>
        <v>0</v>
      </c>
      <c r="K380" s="41">
        <f t="shared" si="525"/>
        <v>0</v>
      </c>
      <c r="L380" s="41">
        <f t="shared" si="525"/>
        <v>0</v>
      </c>
      <c r="M380" s="41">
        <f t="shared" si="525"/>
        <v>0</v>
      </c>
      <c r="N380" s="41">
        <f t="shared" si="525"/>
        <v>0</v>
      </c>
      <c r="O380" s="41">
        <f t="shared" si="525"/>
        <v>0</v>
      </c>
      <c r="P380" s="41">
        <f t="shared" si="525"/>
        <v>0</v>
      </c>
      <c r="Q380" s="41">
        <f t="shared" si="525"/>
        <v>0</v>
      </c>
      <c r="R380" s="41">
        <f t="shared" si="525"/>
        <v>0</v>
      </c>
      <c r="S380" s="41">
        <f t="shared" si="525"/>
        <v>0</v>
      </c>
      <c r="T380" s="41">
        <f t="shared" si="525"/>
        <v>0</v>
      </c>
      <c r="U380" s="41">
        <f t="shared" si="525"/>
        <v>0</v>
      </c>
      <c r="V380" s="41">
        <f t="shared" si="525"/>
        <v>0</v>
      </c>
      <c r="W380" s="41">
        <f t="shared" si="525"/>
        <v>0</v>
      </c>
      <c r="X380" s="41">
        <f t="shared" ref="X380" si="526">X93+X237</f>
        <v>0</v>
      </c>
      <c r="Y380" s="41">
        <f t="shared" ref="Y380:AA380" si="527">Y93+Y237</f>
        <v>0</v>
      </c>
      <c r="Z380" s="41">
        <f t="shared" si="527"/>
        <v>0</v>
      </c>
      <c r="AA380" s="41">
        <f t="shared" si="527"/>
        <v>0</v>
      </c>
      <c r="AB380" s="41">
        <f t="shared" ref="AB380:AE380" si="528">AB93+AB237</f>
        <v>0</v>
      </c>
      <c r="AC380" s="41">
        <f t="shared" si="528"/>
        <v>0</v>
      </c>
      <c r="AD380" s="41">
        <f t="shared" si="528"/>
        <v>0</v>
      </c>
      <c r="AE380" s="41">
        <f t="shared" si="528"/>
        <v>0</v>
      </c>
    </row>
    <row r="381" spans="2:31">
      <c r="B381" s="98" t="s">
        <v>201</v>
      </c>
      <c r="C381" s="96"/>
      <c r="D381" s="96"/>
      <c r="E381" s="96"/>
      <c r="F381" s="96"/>
      <c r="G381" s="97">
        <f t="shared" ref="G381:W381" si="529">G369+G364</f>
        <v>0</v>
      </c>
      <c r="H381" s="97">
        <f t="shared" si="529"/>
        <v>0</v>
      </c>
      <c r="I381" s="97">
        <f t="shared" si="529"/>
        <v>0</v>
      </c>
      <c r="J381" s="97">
        <f t="shared" si="529"/>
        <v>0</v>
      </c>
      <c r="K381" s="97">
        <f t="shared" ca="1" si="529"/>
        <v>0</v>
      </c>
      <c r="L381" s="97">
        <f t="shared" ca="1" si="529"/>
        <v>0</v>
      </c>
      <c r="M381" s="97">
        <f t="shared" ca="1" si="529"/>
        <v>0</v>
      </c>
      <c r="N381" s="97">
        <f t="shared" ca="1" si="529"/>
        <v>0</v>
      </c>
      <c r="O381" s="97">
        <f t="shared" ca="1" si="529"/>
        <v>0</v>
      </c>
      <c r="P381" s="97">
        <f t="shared" ca="1" si="529"/>
        <v>0</v>
      </c>
      <c r="Q381" s="97">
        <f t="shared" ca="1" si="529"/>
        <v>0</v>
      </c>
      <c r="R381" s="97">
        <f t="shared" ca="1" si="529"/>
        <v>0</v>
      </c>
      <c r="S381" s="97">
        <f t="shared" ca="1" si="529"/>
        <v>0</v>
      </c>
      <c r="T381" s="97">
        <f t="shared" ca="1" si="529"/>
        <v>0</v>
      </c>
      <c r="U381" s="97">
        <f t="shared" ca="1" si="529"/>
        <v>0</v>
      </c>
      <c r="V381" s="97">
        <f t="shared" ca="1" si="529"/>
        <v>0</v>
      </c>
      <c r="W381" s="97">
        <f t="shared" ca="1" si="529"/>
        <v>0</v>
      </c>
      <c r="X381" s="97">
        <f t="shared" ref="X381" ca="1" si="530">X369+X364</f>
        <v>0</v>
      </c>
      <c r="Y381" s="97">
        <f t="shared" ref="Y381:AA381" ca="1" si="531">Y369+Y364</f>
        <v>0</v>
      </c>
      <c r="Z381" s="97">
        <f t="shared" ca="1" si="531"/>
        <v>0</v>
      </c>
      <c r="AA381" s="97">
        <f t="shared" ca="1" si="531"/>
        <v>0</v>
      </c>
      <c r="AB381" s="97">
        <f t="shared" ref="AB381:AE381" ca="1" si="532">AB369+AB364</f>
        <v>0</v>
      </c>
      <c r="AC381" s="97">
        <f t="shared" ca="1" si="532"/>
        <v>0</v>
      </c>
      <c r="AD381" s="97">
        <f t="shared" ca="1" si="532"/>
        <v>0</v>
      </c>
      <c r="AE381" s="97">
        <f t="shared" ca="1" si="532"/>
        <v>0</v>
      </c>
    </row>
    <row r="382" spans="2:31">
      <c r="B382" s="108" t="s">
        <v>563</v>
      </c>
      <c r="C382" s="108"/>
      <c r="D382" s="108"/>
      <c r="E382" s="108"/>
      <c r="F382" s="108"/>
      <c r="G382" s="108" t="b">
        <f t="shared" ref="G382:W382" si="533">G381=G361</f>
        <v>1</v>
      </c>
      <c r="H382" s="108" t="b">
        <f t="shared" si="533"/>
        <v>1</v>
      </c>
      <c r="I382" s="108" t="b">
        <f t="shared" si="533"/>
        <v>1</v>
      </c>
      <c r="J382" s="53" t="b">
        <f t="shared" si="533"/>
        <v>1</v>
      </c>
      <c r="K382" s="108" t="b">
        <f t="shared" ca="1" si="533"/>
        <v>1</v>
      </c>
      <c r="L382" s="108" t="b">
        <f t="shared" ca="1" si="533"/>
        <v>1</v>
      </c>
      <c r="M382" s="108" t="b">
        <f t="shared" ca="1" si="533"/>
        <v>1</v>
      </c>
      <c r="N382" s="108" t="b">
        <f t="shared" ca="1" si="533"/>
        <v>1</v>
      </c>
      <c r="O382" s="108" t="b">
        <f t="shared" ca="1" si="533"/>
        <v>1</v>
      </c>
      <c r="P382" s="108" t="b">
        <f t="shared" ca="1" si="533"/>
        <v>1</v>
      </c>
      <c r="Q382" s="108" t="b">
        <f t="shared" ca="1" si="533"/>
        <v>1</v>
      </c>
      <c r="R382" s="108" t="b">
        <f t="shared" ca="1" si="533"/>
        <v>1</v>
      </c>
      <c r="S382" s="108" t="b">
        <f t="shared" ca="1" si="533"/>
        <v>1</v>
      </c>
      <c r="T382" s="108" t="b">
        <f t="shared" ca="1" si="533"/>
        <v>1</v>
      </c>
      <c r="U382" s="108" t="b">
        <f t="shared" ca="1" si="533"/>
        <v>1</v>
      </c>
      <c r="V382" s="108" t="b">
        <f t="shared" ca="1" si="533"/>
        <v>1</v>
      </c>
      <c r="W382" s="108" t="b">
        <f t="shared" ca="1" si="533"/>
        <v>1</v>
      </c>
      <c r="X382" s="108" t="b">
        <f t="shared" ref="X382" ca="1" si="534">X381=X361</f>
        <v>1</v>
      </c>
      <c r="Y382" s="108" t="b">
        <f t="shared" ref="Y382:AA382" ca="1" si="535">Y381=Y361</f>
        <v>1</v>
      </c>
      <c r="Z382" s="108" t="b">
        <f t="shared" ca="1" si="535"/>
        <v>1</v>
      </c>
      <c r="AA382" s="108" t="b">
        <f t="shared" ca="1" si="535"/>
        <v>1</v>
      </c>
      <c r="AB382" s="108" t="b">
        <f t="shared" ref="AB382:AE382" ca="1" si="536">AB381=AB361</f>
        <v>1</v>
      </c>
      <c r="AC382" s="108" t="b">
        <f t="shared" ca="1" si="536"/>
        <v>1</v>
      </c>
      <c r="AD382" s="108" t="b">
        <f t="shared" ca="1" si="536"/>
        <v>1</v>
      </c>
      <c r="AE382" s="108" t="b">
        <f t="shared" ca="1" si="536"/>
        <v>1</v>
      </c>
    </row>
    <row r="383" spans="2:31">
      <c r="B383" s="53"/>
      <c r="C383" s="53"/>
      <c r="D383" s="53"/>
      <c r="E383" s="53"/>
      <c r="F383" s="53"/>
      <c r="G383" s="109">
        <f>G361-G381</f>
        <v>0</v>
      </c>
      <c r="H383" s="109">
        <f>H361-H381</f>
        <v>0</v>
      </c>
      <c r="I383" s="109">
        <f>I361-I381</f>
        <v>0</v>
      </c>
      <c r="J383" s="109">
        <f>J361-J381</f>
        <v>0</v>
      </c>
      <c r="K383" s="109">
        <f t="shared" ref="K383:W383" ca="1" si="537">K361-K381</f>
        <v>0</v>
      </c>
      <c r="L383" s="109">
        <f t="shared" ca="1" si="537"/>
        <v>0</v>
      </c>
      <c r="M383" s="109">
        <f t="shared" ca="1" si="537"/>
        <v>0</v>
      </c>
      <c r="N383" s="109">
        <f t="shared" ca="1" si="537"/>
        <v>0</v>
      </c>
      <c r="O383" s="109">
        <f t="shared" ca="1" si="537"/>
        <v>0</v>
      </c>
      <c r="P383" s="109">
        <f t="shared" ca="1" si="537"/>
        <v>0</v>
      </c>
      <c r="Q383" s="109">
        <f t="shared" ca="1" si="537"/>
        <v>0</v>
      </c>
      <c r="R383" s="109">
        <f t="shared" ca="1" si="537"/>
        <v>0</v>
      </c>
      <c r="S383" s="109">
        <f t="shared" ca="1" si="537"/>
        <v>0</v>
      </c>
      <c r="T383" s="109">
        <f t="shared" ca="1" si="537"/>
        <v>0</v>
      </c>
      <c r="U383" s="109">
        <f t="shared" ca="1" si="537"/>
        <v>0</v>
      </c>
      <c r="V383" s="109">
        <f t="shared" ca="1" si="537"/>
        <v>0</v>
      </c>
      <c r="W383" s="109">
        <f t="shared" ca="1" si="537"/>
        <v>0</v>
      </c>
      <c r="X383" s="109">
        <f t="shared" ref="X383" ca="1" si="538">X361-X381</f>
        <v>0</v>
      </c>
      <c r="Y383" s="109">
        <f t="shared" ref="Y383:AA383" ca="1" si="539">Y361-Y381</f>
        <v>0</v>
      </c>
      <c r="Z383" s="109">
        <f t="shared" ca="1" si="539"/>
        <v>0</v>
      </c>
      <c r="AA383" s="109">
        <f t="shared" ca="1" si="539"/>
        <v>0</v>
      </c>
      <c r="AB383" s="109">
        <f t="shared" ref="AB383:AE383" ca="1" si="540">AB361-AB381</f>
        <v>0</v>
      </c>
      <c r="AC383" s="109">
        <f t="shared" ca="1" si="540"/>
        <v>0</v>
      </c>
      <c r="AD383" s="109">
        <f t="shared" ca="1" si="540"/>
        <v>0</v>
      </c>
      <c r="AE383" s="109">
        <f t="shared" ca="1" si="540"/>
        <v>0</v>
      </c>
    </row>
    <row r="384" spans="2:31">
      <c r="L384" s="5"/>
    </row>
    <row r="385" spans="2:31" ht="14.5">
      <c r="B385" s="152" t="s">
        <v>564</v>
      </c>
      <c r="C385" s="154"/>
      <c r="D385" s="154"/>
      <c r="E385" s="154"/>
      <c r="F385" s="154"/>
      <c r="G385" s="224">
        <f t="shared" ref="G385:AE385" ca="1" si="541">LataProjekcji</f>
        <v>0</v>
      </c>
      <c r="H385" s="224">
        <f t="shared" ca="1" si="541"/>
        <v>0</v>
      </c>
      <c r="I385" s="224">
        <f t="shared" ca="1" si="541"/>
        <v>0</v>
      </c>
      <c r="J385" s="225" t="str">
        <f t="shared" si="541"/>
        <v/>
      </c>
      <c r="K385" s="224" t="str">
        <f t="shared" si="541"/>
        <v>Uzupełnij dane</v>
      </c>
      <c r="L385" s="224" t="str">
        <f t="shared" si="541"/>
        <v/>
      </c>
      <c r="M385" s="224" t="str">
        <f t="shared" si="541"/>
        <v/>
      </c>
      <c r="N385" s="224" t="str">
        <f t="shared" si="541"/>
        <v/>
      </c>
      <c r="O385" s="224" t="str">
        <f t="shared" si="541"/>
        <v/>
      </c>
      <c r="P385" s="224" t="str">
        <f t="shared" si="541"/>
        <v/>
      </c>
      <c r="Q385" s="224" t="str">
        <f t="shared" si="541"/>
        <v/>
      </c>
      <c r="R385" s="224" t="str">
        <f t="shared" si="541"/>
        <v/>
      </c>
      <c r="S385" s="224" t="str">
        <f t="shared" si="541"/>
        <v/>
      </c>
      <c r="T385" s="224" t="str">
        <f t="shared" si="541"/>
        <v/>
      </c>
      <c r="U385" s="224" t="str">
        <f t="shared" si="541"/>
        <v/>
      </c>
      <c r="V385" s="224" t="str">
        <f t="shared" si="541"/>
        <v/>
      </c>
      <c r="W385" s="224" t="str">
        <f t="shared" si="541"/>
        <v/>
      </c>
      <c r="X385" s="224" t="str">
        <f t="shared" si="541"/>
        <v/>
      </c>
      <c r="Y385" s="224" t="str">
        <f t="shared" si="541"/>
        <v/>
      </c>
      <c r="Z385" s="224" t="str">
        <f t="shared" si="541"/>
        <v/>
      </c>
      <c r="AA385" s="224" t="str">
        <f t="shared" si="541"/>
        <v/>
      </c>
      <c r="AB385" s="224" t="str">
        <f t="shared" si="541"/>
        <v/>
      </c>
      <c r="AC385" s="224" t="str">
        <f t="shared" si="541"/>
        <v/>
      </c>
      <c r="AD385" s="224" t="str">
        <f t="shared" si="541"/>
        <v/>
      </c>
      <c r="AE385" s="224" t="str">
        <f t="shared" si="541"/>
        <v/>
      </c>
    </row>
    <row r="386" spans="2:31">
      <c r="B386" s="95" t="s">
        <v>565</v>
      </c>
      <c r="C386" s="96"/>
      <c r="D386" s="96"/>
      <c r="E386" s="96"/>
      <c r="F386" s="96"/>
      <c r="G386" s="97">
        <f>SUM(G387:G393)</f>
        <v>0</v>
      </c>
      <c r="H386" s="97">
        <f t="shared" ref="H386:W386" si="542">SUM(H387:H393)</f>
        <v>0</v>
      </c>
      <c r="I386" s="97">
        <f t="shared" si="542"/>
        <v>0</v>
      </c>
      <c r="J386" s="97">
        <f t="shared" si="542"/>
        <v>0</v>
      </c>
      <c r="K386" s="97">
        <f t="shared" ca="1" si="542"/>
        <v>0</v>
      </c>
      <c r="L386" s="97">
        <f t="shared" ca="1" si="542"/>
        <v>0</v>
      </c>
      <c r="M386" s="97">
        <f t="shared" ca="1" si="542"/>
        <v>0</v>
      </c>
      <c r="N386" s="97">
        <f t="shared" ca="1" si="542"/>
        <v>0</v>
      </c>
      <c r="O386" s="97">
        <f t="shared" ca="1" si="542"/>
        <v>0</v>
      </c>
      <c r="P386" s="97">
        <f t="shared" ca="1" si="542"/>
        <v>0</v>
      </c>
      <c r="Q386" s="97">
        <f t="shared" ca="1" si="542"/>
        <v>0</v>
      </c>
      <c r="R386" s="97">
        <f t="shared" ca="1" si="542"/>
        <v>0</v>
      </c>
      <c r="S386" s="97">
        <f t="shared" ca="1" si="542"/>
        <v>0</v>
      </c>
      <c r="T386" s="97">
        <f t="shared" ca="1" si="542"/>
        <v>0</v>
      </c>
      <c r="U386" s="97">
        <f t="shared" ca="1" si="542"/>
        <v>0</v>
      </c>
      <c r="V386" s="97">
        <f t="shared" ca="1" si="542"/>
        <v>0</v>
      </c>
      <c r="W386" s="97">
        <f t="shared" ca="1" si="542"/>
        <v>0</v>
      </c>
      <c r="X386" s="97">
        <f t="shared" ref="X386" ca="1" si="543">SUM(X387:X393)</f>
        <v>0</v>
      </c>
      <c r="Y386" s="97">
        <f t="shared" ref="Y386:AA386" ca="1" si="544">SUM(Y387:Y393)</f>
        <v>0</v>
      </c>
      <c r="Z386" s="97">
        <f t="shared" ca="1" si="544"/>
        <v>0</v>
      </c>
      <c r="AA386" s="97">
        <f t="shared" ca="1" si="544"/>
        <v>0</v>
      </c>
      <c r="AB386" s="97">
        <f t="shared" ref="AB386:AE386" ca="1" si="545">SUM(AB387:AB393)</f>
        <v>0</v>
      </c>
      <c r="AC386" s="97">
        <f t="shared" ca="1" si="545"/>
        <v>0</v>
      </c>
      <c r="AD386" s="97">
        <f t="shared" ca="1" si="545"/>
        <v>0</v>
      </c>
      <c r="AE386" s="97">
        <f t="shared" ca="1" si="545"/>
        <v>0</v>
      </c>
    </row>
    <row r="387" spans="2:31">
      <c r="B387" s="93" t="s">
        <v>566</v>
      </c>
      <c r="C387" s="19"/>
      <c r="D387" s="19"/>
      <c r="E387" s="19"/>
      <c r="F387" s="19"/>
      <c r="G387" s="94">
        <f>G100</f>
        <v>0</v>
      </c>
      <c r="H387" s="94">
        <f t="shared" ref="H387:W387" si="546">H330</f>
        <v>0</v>
      </c>
      <c r="I387" s="94">
        <f t="shared" si="546"/>
        <v>0</v>
      </c>
      <c r="J387" s="94">
        <f>IF(Rok_n="",0,J330)</f>
        <v>0</v>
      </c>
      <c r="K387" s="94">
        <f t="shared" si="546"/>
        <v>0</v>
      </c>
      <c r="L387" s="94">
        <f t="shared" ca="1" si="546"/>
        <v>0</v>
      </c>
      <c r="M387" s="94">
        <f t="shared" ca="1" si="546"/>
        <v>0</v>
      </c>
      <c r="N387" s="94">
        <f t="shared" ca="1" si="546"/>
        <v>0</v>
      </c>
      <c r="O387" s="94">
        <f t="shared" ca="1" si="546"/>
        <v>0</v>
      </c>
      <c r="P387" s="94">
        <f t="shared" ca="1" si="546"/>
        <v>0</v>
      </c>
      <c r="Q387" s="94">
        <f t="shared" ca="1" si="546"/>
        <v>0</v>
      </c>
      <c r="R387" s="94">
        <f t="shared" ca="1" si="546"/>
        <v>0</v>
      </c>
      <c r="S387" s="94">
        <f t="shared" ca="1" si="546"/>
        <v>0</v>
      </c>
      <c r="T387" s="94">
        <f t="shared" ca="1" si="546"/>
        <v>0</v>
      </c>
      <c r="U387" s="94">
        <f t="shared" ca="1" si="546"/>
        <v>0</v>
      </c>
      <c r="V387" s="94">
        <f t="shared" ca="1" si="546"/>
        <v>0</v>
      </c>
      <c r="W387" s="94">
        <f t="shared" ca="1" si="546"/>
        <v>0</v>
      </c>
      <c r="X387" s="94">
        <f t="shared" ref="X387" ca="1" si="547">X330</f>
        <v>0</v>
      </c>
      <c r="Y387" s="94">
        <f t="shared" ref="Y387:AA387" ca="1" si="548">Y330</f>
        <v>0</v>
      </c>
      <c r="Z387" s="94">
        <f t="shared" ca="1" si="548"/>
        <v>0</v>
      </c>
      <c r="AA387" s="94">
        <f t="shared" ca="1" si="548"/>
        <v>0</v>
      </c>
      <c r="AB387" s="94">
        <f t="shared" ref="AB387:AE387" ca="1" si="549">AB330</f>
        <v>0</v>
      </c>
      <c r="AC387" s="94">
        <f t="shared" ca="1" si="549"/>
        <v>0</v>
      </c>
      <c r="AD387" s="94">
        <f t="shared" ca="1" si="549"/>
        <v>0</v>
      </c>
      <c r="AE387" s="94">
        <f t="shared" ca="1" si="549"/>
        <v>0</v>
      </c>
    </row>
    <row r="388" spans="2:31">
      <c r="B388" s="37" t="s">
        <v>567</v>
      </c>
      <c r="C388" s="52"/>
      <c r="D388" s="52"/>
      <c r="E388" s="52"/>
      <c r="F388" s="52"/>
      <c r="G388" s="33">
        <f t="shared" ref="G388:G393" si="550">G101</f>
        <v>0</v>
      </c>
      <c r="H388" s="33">
        <f t="shared" ref="H388:W388" si="551">H309</f>
        <v>0</v>
      </c>
      <c r="I388" s="33">
        <f t="shared" si="551"/>
        <v>0</v>
      </c>
      <c r="J388" s="33">
        <f>IF(Rok_n="",0,J309)</f>
        <v>0</v>
      </c>
      <c r="K388" s="33">
        <f t="shared" si="551"/>
        <v>0</v>
      </c>
      <c r="L388" s="33">
        <f t="shared" ca="1" si="551"/>
        <v>0</v>
      </c>
      <c r="M388" s="33">
        <f t="shared" ca="1" si="551"/>
        <v>0</v>
      </c>
      <c r="N388" s="33">
        <f t="shared" ca="1" si="551"/>
        <v>0</v>
      </c>
      <c r="O388" s="33">
        <f t="shared" ca="1" si="551"/>
        <v>0</v>
      </c>
      <c r="P388" s="33">
        <f t="shared" ca="1" si="551"/>
        <v>0</v>
      </c>
      <c r="Q388" s="33">
        <f t="shared" ca="1" si="551"/>
        <v>0</v>
      </c>
      <c r="R388" s="33">
        <f t="shared" ca="1" si="551"/>
        <v>0</v>
      </c>
      <c r="S388" s="33">
        <f t="shared" ca="1" si="551"/>
        <v>0</v>
      </c>
      <c r="T388" s="33">
        <f t="shared" ca="1" si="551"/>
        <v>0</v>
      </c>
      <c r="U388" s="33">
        <f t="shared" ca="1" si="551"/>
        <v>0</v>
      </c>
      <c r="V388" s="33">
        <f t="shared" ca="1" si="551"/>
        <v>0</v>
      </c>
      <c r="W388" s="33">
        <f t="shared" ca="1" si="551"/>
        <v>0</v>
      </c>
      <c r="X388" s="33">
        <f t="shared" ref="X388" ca="1" si="552">X309</f>
        <v>0</v>
      </c>
      <c r="Y388" s="33">
        <f t="shared" ref="Y388:AA388" ca="1" si="553">Y309</f>
        <v>0</v>
      </c>
      <c r="Z388" s="33">
        <f t="shared" ca="1" si="553"/>
        <v>0</v>
      </c>
      <c r="AA388" s="33">
        <f t="shared" ca="1" si="553"/>
        <v>0</v>
      </c>
      <c r="AB388" s="33">
        <f t="shared" ref="AB388:AE388" ca="1" si="554">AB309</f>
        <v>0</v>
      </c>
      <c r="AC388" s="33">
        <f t="shared" ca="1" si="554"/>
        <v>0</v>
      </c>
      <c r="AD388" s="33">
        <f t="shared" ca="1" si="554"/>
        <v>0</v>
      </c>
      <c r="AE388" s="33">
        <f t="shared" ca="1" si="554"/>
        <v>0</v>
      </c>
    </row>
    <row r="389" spans="2:31">
      <c r="B389" s="37" t="s">
        <v>568</v>
      </c>
      <c r="C389" s="52"/>
      <c r="D389" s="52"/>
      <c r="E389" s="52"/>
      <c r="F389" s="52"/>
      <c r="G389" s="33">
        <f t="shared" si="550"/>
        <v>0</v>
      </c>
      <c r="H389" s="33">
        <f>G354-H354</f>
        <v>0</v>
      </c>
      <c r="I389" s="33">
        <f>H354-I354</f>
        <v>0</v>
      </c>
      <c r="J389" s="33">
        <f>IF(Rok_n="",0,I354-J354)</f>
        <v>0</v>
      </c>
      <c r="K389" s="33">
        <f>IF(LataProjekcji&lt;=Koniec,IF(Założenia!$J$32=12,J354-K354,I354-K354),0)</f>
        <v>0</v>
      </c>
      <c r="L389" s="33">
        <f t="shared" ref="L389:W389" ca="1" si="555">IF(LataProjekcji&lt;=Koniec,K354-L354,0)</f>
        <v>0</v>
      </c>
      <c r="M389" s="33">
        <f t="shared" ca="1" si="555"/>
        <v>0</v>
      </c>
      <c r="N389" s="33">
        <f t="shared" ca="1" si="555"/>
        <v>0</v>
      </c>
      <c r="O389" s="33">
        <f t="shared" ca="1" si="555"/>
        <v>0</v>
      </c>
      <c r="P389" s="33">
        <f t="shared" ca="1" si="555"/>
        <v>0</v>
      </c>
      <c r="Q389" s="33">
        <f t="shared" ca="1" si="555"/>
        <v>0</v>
      </c>
      <c r="R389" s="33">
        <f t="shared" ca="1" si="555"/>
        <v>0</v>
      </c>
      <c r="S389" s="33">
        <f t="shared" ca="1" si="555"/>
        <v>0</v>
      </c>
      <c r="T389" s="33">
        <f t="shared" ca="1" si="555"/>
        <v>0</v>
      </c>
      <c r="U389" s="33">
        <f t="shared" ca="1" si="555"/>
        <v>0</v>
      </c>
      <c r="V389" s="33">
        <f t="shared" ca="1" si="555"/>
        <v>0</v>
      </c>
      <c r="W389" s="33">
        <f t="shared" ca="1" si="555"/>
        <v>0</v>
      </c>
      <c r="X389" s="33">
        <f t="shared" ref="X389:X390" ca="1" si="556">IF(LataProjekcji&lt;=Koniec,W354-X354,0)</f>
        <v>0</v>
      </c>
      <c r="Y389" s="33">
        <f t="shared" ref="Y389:Y390" ca="1" si="557">IF(LataProjekcji&lt;=Koniec,X354-Y354,0)</f>
        <v>0</v>
      </c>
      <c r="Z389" s="33">
        <f t="shared" ref="Z389:Z390" ca="1" si="558">IF(LataProjekcji&lt;=Koniec,Y354-Z354,0)</f>
        <v>0</v>
      </c>
      <c r="AA389" s="33">
        <f t="shared" ref="AA389:AA390" ca="1" si="559">IF(LataProjekcji&lt;=Koniec,Z354-AA354,0)</f>
        <v>0</v>
      </c>
      <c r="AB389" s="33">
        <f t="shared" ref="AB389:AB390" ca="1" si="560">IF(LataProjekcji&lt;=Koniec,AA354-AB354,0)</f>
        <v>0</v>
      </c>
      <c r="AC389" s="33">
        <f t="shared" ref="AC389:AC390" ca="1" si="561">IF(LataProjekcji&lt;=Koniec,AB354-AC354,0)</f>
        <v>0</v>
      </c>
      <c r="AD389" s="33">
        <f t="shared" ref="AD389:AD390" ca="1" si="562">IF(LataProjekcji&lt;=Koniec,AC354-AD354,0)</f>
        <v>0</v>
      </c>
      <c r="AE389" s="33">
        <f t="shared" ref="AE389:AE390" ca="1" si="563">IF(LataProjekcji&lt;=Koniec,AD354-AE354,0)</f>
        <v>0</v>
      </c>
    </row>
    <row r="390" spans="2:31">
      <c r="B390" s="37" t="s">
        <v>569</v>
      </c>
      <c r="C390" s="52"/>
      <c r="D390" s="52"/>
      <c r="E390" s="52"/>
      <c r="F390" s="52"/>
      <c r="G390" s="33">
        <f t="shared" si="550"/>
        <v>0</v>
      </c>
      <c r="H390" s="33">
        <f>G355-H355</f>
        <v>0</v>
      </c>
      <c r="I390" s="33">
        <f>H355-I355</f>
        <v>0</v>
      </c>
      <c r="J390" s="33">
        <f>IF(Rok_n="",0,I355-J355)</f>
        <v>0</v>
      </c>
      <c r="K390" s="33">
        <f>IF(LataProjekcji&lt;=Koniec,IF(Założenia!$J$32=12,J355-K355,I355-K355),0)</f>
        <v>0</v>
      </c>
      <c r="L390" s="33">
        <f t="shared" ref="L390:W390" ca="1" si="564">IF(LataProjekcji&lt;=Koniec,K355-L355,0)</f>
        <v>0</v>
      </c>
      <c r="M390" s="33">
        <f t="shared" ca="1" si="564"/>
        <v>0</v>
      </c>
      <c r="N390" s="33">
        <f t="shared" ca="1" si="564"/>
        <v>0</v>
      </c>
      <c r="O390" s="33">
        <f t="shared" ca="1" si="564"/>
        <v>0</v>
      </c>
      <c r="P390" s="33">
        <f t="shared" ca="1" si="564"/>
        <v>0</v>
      </c>
      <c r="Q390" s="33">
        <f t="shared" ca="1" si="564"/>
        <v>0</v>
      </c>
      <c r="R390" s="33">
        <f t="shared" ca="1" si="564"/>
        <v>0</v>
      </c>
      <c r="S390" s="33">
        <f t="shared" ca="1" si="564"/>
        <v>0</v>
      </c>
      <c r="T390" s="33">
        <f t="shared" ca="1" si="564"/>
        <v>0</v>
      </c>
      <c r="U390" s="33">
        <f t="shared" ca="1" si="564"/>
        <v>0</v>
      </c>
      <c r="V390" s="33">
        <f t="shared" ca="1" si="564"/>
        <v>0</v>
      </c>
      <c r="W390" s="33">
        <f t="shared" ca="1" si="564"/>
        <v>0</v>
      </c>
      <c r="X390" s="33">
        <f t="shared" ca="1" si="556"/>
        <v>0</v>
      </c>
      <c r="Y390" s="33">
        <f t="shared" ca="1" si="557"/>
        <v>0</v>
      </c>
      <c r="Z390" s="33">
        <f t="shared" ca="1" si="558"/>
        <v>0</v>
      </c>
      <c r="AA390" s="33">
        <f t="shared" ca="1" si="559"/>
        <v>0</v>
      </c>
      <c r="AB390" s="33">
        <f t="shared" ca="1" si="560"/>
        <v>0</v>
      </c>
      <c r="AC390" s="33">
        <f t="shared" ca="1" si="561"/>
        <v>0</v>
      </c>
      <c r="AD390" s="33">
        <f t="shared" ca="1" si="562"/>
        <v>0</v>
      </c>
      <c r="AE390" s="33">
        <f t="shared" ca="1" si="563"/>
        <v>0</v>
      </c>
    </row>
    <row r="391" spans="2:31">
      <c r="B391" s="37" t="s">
        <v>570</v>
      </c>
      <c r="C391" s="52"/>
      <c r="D391" s="52"/>
      <c r="E391" s="52"/>
      <c r="F391" s="52"/>
      <c r="G391" s="33">
        <f t="shared" si="550"/>
        <v>0</v>
      </c>
      <c r="H391" s="33">
        <f>(H374-G374)-(H376-G376)</f>
        <v>0</v>
      </c>
      <c r="I391" s="33">
        <f>(I374-H374)-(I376-H376)</f>
        <v>0</v>
      </c>
      <c r="J391" s="33">
        <f>IF(Rok_n="",0,(J374-I374)-(J376-I376))</f>
        <v>0</v>
      </c>
      <c r="K391" s="33">
        <f>IF(LataProjekcji&lt;=Koniec,IF(Założenia!$J$32=12,(K374-J374)-(K376-J376)-K234,(K374-I374)-(K376-I376)-K234),0)</f>
        <v>0</v>
      </c>
      <c r="L391" s="33">
        <f ca="1">IF(LataProjekcji&lt;=Koniec,(L374-K374)-(L376-K376)-(L234-K234),0)</f>
        <v>0</v>
      </c>
      <c r="M391" s="33">
        <f t="shared" ref="M391:W391" ca="1" si="565">IF(LataProjekcji&lt;=Koniec,(M374-L374)-(M376-L376)-(M234-L234),0)</f>
        <v>0</v>
      </c>
      <c r="N391" s="33">
        <f t="shared" ca="1" si="565"/>
        <v>0</v>
      </c>
      <c r="O391" s="33">
        <f t="shared" ca="1" si="565"/>
        <v>0</v>
      </c>
      <c r="P391" s="33">
        <f t="shared" ca="1" si="565"/>
        <v>0</v>
      </c>
      <c r="Q391" s="33">
        <f t="shared" ca="1" si="565"/>
        <v>0</v>
      </c>
      <c r="R391" s="33">
        <f t="shared" ca="1" si="565"/>
        <v>0</v>
      </c>
      <c r="S391" s="33">
        <f t="shared" ca="1" si="565"/>
        <v>0</v>
      </c>
      <c r="T391" s="33">
        <f t="shared" ca="1" si="565"/>
        <v>0</v>
      </c>
      <c r="U391" s="33">
        <f t="shared" ca="1" si="565"/>
        <v>0</v>
      </c>
      <c r="V391" s="33">
        <f t="shared" ca="1" si="565"/>
        <v>0</v>
      </c>
      <c r="W391" s="33">
        <f t="shared" ca="1" si="565"/>
        <v>0</v>
      </c>
      <c r="X391" s="33">
        <f t="shared" ref="X391" ca="1" si="566">IF(LataProjekcji&lt;=Koniec,(X374-W374)-(X376-W376)-(X234-W234),0)</f>
        <v>0</v>
      </c>
      <c r="Y391" s="33">
        <f t="shared" ref="Y391" ca="1" si="567">IF(LataProjekcji&lt;=Koniec,(Y374-X374)-(Y376-X376)-(Y234-X234),0)</f>
        <v>0</v>
      </c>
      <c r="Z391" s="33">
        <f t="shared" ref="Z391" ca="1" si="568">IF(LataProjekcji&lt;=Koniec,(Z374-Y374)-(Z376-Y376)-(Z234-Y234),0)</f>
        <v>0</v>
      </c>
      <c r="AA391" s="33">
        <f t="shared" ref="AA391" ca="1" si="569">IF(LataProjekcji&lt;=Koniec,(AA374-Z374)-(AA376-Z376)-(AA234-Z234),0)</f>
        <v>0</v>
      </c>
      <c r="AB391" s="33">
        <f t="shared" ref="AB391" ca="1" si="570">IF(LataProjekcji&lt;=Koniec,(AB374-AA374)-(AB376-AA376)-(AB234-AA234),0)</f>
        <v>0</v>
      </c>
      <c r="AC391" s="33">
        <f t="shared" ref="AC391" ca="1" si="571">IF(LataProjekcji&lt;=Koniec,(AC374-AB374)-(AC376-AB376)-(AC234-AB234),0)</f>
        <v>0</v>
      </c>
      <c r="AD391" s="33">
        <f t="shared" ref="AD391" ca="1" si="572">IF(LataProjekcji&lt;=Koniec,(AD374-AC374)-(AD376-AC376)-(AD234-AC234),0)</f>
        <v>0</v>
      </c>
      <c r="AE391" s="33">
        <f t="shared" ref="AE391" ca="1" si="573">IF(LataProjekcji&lt;=Koniec,(AE374-AD374)-(AE376-AD376)-(AE234-AD234),0)</f>
        <v>0</v>
      </c>
    </row>
    <row r="392" spans="2:31">
      <c r="B392" s="37" t="s">
        <v>571</v>
      </c>
      <c r="C392" s="52"/>
      <c r="D392" s="52"/>
      <c r="E392" s="52"/>
      <c r="F392" s="52"/>
      <c r="G392" s="33">
        <f t="shared" si="550"/>
        <v>0</v>
      </c>
      <c r="H392" s="33">
        <f>(G352-H352)+(G360-H360)+(H378-G378)-H404</f>
        <v>0</v>
      </c>
      <c r="I392" s="33">
        <f>(H352-I352)+(H360-I360)+(I378-H378)-I404</f>
        <v>0</v>
      </c>
      <c r="J392" s="33">
        <f>IF(Rok_n="",0,(I352-J352)+(I360-J360)+(J378-I378)-J404)</f>
        <v>0</v>
      </c>
      <c r="K392" s="33">
        <f t="shared" ref="K392:W392" si="574">IF(LataProjekcji&lt;=Koniec,(K249+K105),0)</f>
        <v>0</v>
      </c>
      <c r="L392" s="33">
        <f t="shared" ca="1" si="574"/>
        <v>0</v>
      </c>
      <c r="M392" s="33">
        <f t="shared" ca="1" si="574"/>
        <v>0</v>
      </c>
      <c r="N392" s="33">
        <f t="shared" ca="1" si="574"/>
        <v>0</v>
      </c>
      <c r="O392" s="33">
        <f t="shared" ca="1" si="574"/>
        <v>0</v>
      </c>
      <c r="P392" s="33">
        <f t="shared" ca="1" si="574"/>
        <v>0</v>
      </c>
      <c r="Q392" s="33">
        <f t="shared" ca="1" si="574"/>
        <v>0</v>
      </c>
      <c r="R392" s="33">
        <f t="shared" ca="1" si="574"/>
        <v>0</v>
      </c>
      <c r="S392" s="33">
        <f t="shared" ca="1" si="574"/>
        <v>0</v>
      </c>
      <c r="T392" s="33">
        <f t="shared" ca="1" si="574"/>
        <v>0</v>
      </c>
      <c r="U392" s="33">
        <f t="shared" ca="1" si="574"/>
        <v>0</v>
      </c>
      <c r="V392" s="33">
        <f t="shared" ca="1" si="574"/>
        <v>0</v>
      </c>
      <c r="W392" s="33">
        <f t="shared" ca="1" si="574"/>
        <v>0</v>
      </c>
      <c r="X392" s="33">
        <f t="shared" ref="X392" ca="1" si="575">IF(LataProjekcji&lt;=Koniec,(X249+X105),0)</f>
        <v>0</v>
      </c>
      <c r="Y392" s="33">
        <f t="shared" ref="Y392:AA392" ca="1" si="576">IF(LataProjekcji&lt;=Koniec,(Y249+Y105),0)</f>
        <v>0</v>
      </c>
      <c r="Z392" s="33">
        <f t="shared" ca="1" si="576"/>
        <v>0</v>
      </c>
      <c r="AA392" s="33">
        <f t="shared" ca="1" si="576"/>
        <v>0</v>
      </c>
      <c r="AB392" s="33">
        <f t="shared" ref="AB392:AE392" ca="1" si="577">IF(LataProjekcji&lt;=Koniec,(AB249+AB105),0)</f>
        <v>0</v>
      </c>
      <c r="AC392" s="33">
        <f t="shared" ca="1" si="577"/>
        <v>0</v>
      </c>
      <c r="AD392" s="33">
        <f t="shared" ca="1" si="577"/>
        <v>0</v>
      </c>
      <c r="AE392" s="33">
        <f t="shared" ca="1" si="577"/>
        <v>0</v>
      </c>
    </row>
    <row r="393" spans="2:31">
      <c r="B393" s="37" t="s">
        <v>572</v>
      </c>
      <c r="C393" s="52"/>
      <c r="D393" s="52"/>
      <c r="E393" s="52"/>
      <c r="F393" s="19"/>
      <c r="G393" s="94">
        <f t="shared" si="550"/>
        <v>0</v>
      </c>
      <c r="H393" s="94">
        <f t="shared" ref="H393:W393" si="578">H250+H106</f>
        <v>0</v>
      </c>
      <c r="I393" s="94">
        <f t="shared" si="578"/>
        <v>0</v>
      </c>
      <c r="J393" s="94">
        <f>IF(Rok_n="",0,J250+J106)</f>
        <v>0</v>
      </c>
      <c r="K393" s="33">
        <f t="shared" ca="1" si="578"/>
        <v>0</v>
      </c>
      <c r="L393" s="33">
        <f t="shared" ca="1" si="578"/>
        <v>0</v>
      </c>
      <c r="M393" s="33">
        <f t="shared" ca="1" si="578"/>
        <v>0</v>
      </c>
      <c r="N393" s="33">
        <f t="shared" ca="1" si="578"/>
        <v>0</v>
      </c>
      <c r="O393" s="33">
        <f t="shared" ca="1" si="578"/>
        <v>0</v>
      </c>
      <c r="P393" s="33">
        <f t="shared" ca="1" si="578"/>
        <v>0</v>
      </c>
      <c r="Q393" s="33">
        <f t="shared" ca="1" si="578"/>
        <v>0</v>
      </c>
      <c r="R393" s="33">
        <f t="shared" ca="1" si="578"/>
        <v>0</v>
      </c>
      <c r="S393" s="33">
        <f t="shared" ca="1" si="578"/>
        <v>0</v>
      </c>
      <c r="T393" s="33">
        <f t="shared" ca="1" si="578"/>
        <v>0</v>
      </c>
      <c r="U393" s="33">
        <f t="shared" ca="1" si="578"/>
        <v>0</v>
      </c>
      <c r="V393" s="33">
        <f t="shared" ca="1" si="578"/>
        <v>0</v>
      </c>
      <c r="W393" s="33">
        <f t="shared" ca="1" si="578"/>
        <v>0</v>
      </c>
      <c r="X393" s="33">
        <f t="shared" ref="X393" ca="1" si="579">X250+X106</f>
        <v>0</v>
      </c>
      <c r="Y393" s="33">
        <f t="shared" ref="Y393:AA393" ca="1" si="580">Y250+Y106</f>
        <v>0</v>
      </c>
      <c r="Z393" s="33">
        <f t="shared" ca="1" si="580"/>
        <v>0</v>
      </c>
      <c r="AA393" s="33">
        <f t="shared" ca="1" si="580"/>
        <v>0</v>
      </c>
      <c r="AB393" s="33">
        <f t="shared" ref="AB393:AE393" ca="1" si="581">AB250+AB106</f>
        <v>0</v>
      </c>
      <c r="AC393" s="33">
        <f t="shared" ca="1" si="581"/>
        <v>0</v>
      </c>
      <c r="AD393" s="33">
        <f t="shared" ca="1" si="581"/>
        <v>0</v>
      </c>
      <c r="AE393" s="33">
        <f t="shared" ca="1" si="581"/>
        <v>0</v>
      </c>
    </row>
    <row r="394" spans="2:31"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spans="2:31">
      <c r="B395" s="95" t="s">
        <v>573</v>
      </c>
      <c r="C395" s="96"/>
      <c r="D395" s="96"/>
      <c r="E395" s="96"/>
      <c r="F395" s="96"/>
      <c r="G395" s="97">
        <f>SUM(G396:G397)</f>
        <v>0</v>
      </c>
      <c r="H395" s="97">
        <f t="shared" ref="H395:W395" si="582">SUM(H396:H397)</f>
        <v>0</v>
      </c>
      <c r="I395" s="97">
        <f t="shared" si="582"/>
        <v>0</v>
      </c>
      <c r="J395" s="97">
        <f t="shared" si="582"/>
        <v>0</v>
      </c>
      <c r="K395" s="97">
        <f t="shared" ca="1" si="582"/>
        <v>0</v>
      </c>
      <c r="L395" s="97">
        <f t="shared" ca="1" si="582"/>
        <v>0</v>
      </c>
      <c r="M395" s="97">
        <f t="shared" ca="1" si="582"/>
        <v>0</v>
      </c>
      <c r="N395" s="97">
        <f t="shared" ca="1" si="582"/>
        <v>0</v>
      </c>
      <c r="O395" s="97">
        <f t="shared" ca="1" si="582"/>
        <v>0</v>
      </c>
      <c r="P395" s="97">
        <f t="shared" ca="1" si="582"/>
        <v>0</v>
      </c>
      <c r="Q395" s="97">
        <f t="shared" ca="1" si="582"/>
        <v>0</v>
      </c>
      <c r="R395" s="97">
        <f t="shared" ca="1" si="582"/>
        <v>0</v>
      </c>
      <c r="S395" s="97">
        <f t="shared" ca="1" si="582"/>
        <v>0</v>
      </c>
      <c r="T395" s="97">
        <f t="shared" ca="1" si="582"/>
        <v>0</v>
      </c>
      <c r="U395" s="97">
        <f t="shared" ca="1" si="582"/>
        <v>0</v>
      </c>
      <c r="V395" s="97">
        <f t="shared" ca="1" si="582"/>
        <v>0</v>
      </c>
      <c r="W395" s="97">
        <f t="shared" ca="1" si="582"/>
        <v>0</v>
      </c>
      <c r="X395" s="97">
        <f t="shared" ref="X395" ca="1" si="583">SUM(X396:X397)</f>
        <v>0</v>
      </c>
      <c r="Y395" s="97">
        <f t="shared" ref="Y395:AA395" ca="1" si="584">SUM(Y396:Y397)</f>
        <v>0</v>
      </c>
      <c r="Z395" s="97">
        <f t="shared" ca="1" si="584"/>
        <v>0</v>
      </c>
      <c r="AA395" s="97">
        <f t="shared" ca="1" si="584"/>
        <v>0</v>
      </c>
      <c r="AB395" s="97">
        <f t="shared" ref="AB395:AE395" ca="1" si="585">SUM(AB396:AB397)</f>
        <v>0</v>
      </c>
      <c r="AC395" s="97">
        <f t="shared" ca="1" si="585"/>
        <v>0</v>
      </c>
      <c r="AD395" s="97">
        <f t="shared" ca="1" si="585"/>
        <v>0</v>
      </c>
      <c r="AE395" s="97">
        <f t="shared" ca="1" si="585"/>
        <v>0</v>
      </c>
    </row>
    <row r="396" spans="2:31">
      <c r="B396" s="93" t="s">
        <v>574</v>
      </c>
      <c r="C396" s="19"/>
      <c r="D396" s="19"/>
      <c r="E396" s="19"/>
      <c r="F396" s="19"/>
      <c r="G396" s="94">
        <f>G109</f>
        <v>0</v>
      </c>
      <c r="H396" s="94">
        <f>(G336+G341)-(H336+H341)-H309</f>
        <v>0</v>
      </c>
      <c r="I396" s="94">
        <f>(H336+H341)-(I336+I341)-I309</f>
        <v>0</v>
      </c>
      <c r="J396" s="94">
        <f>IF(Rok_n="",0,(I336+I341)-(J336+J341)-J309)</f>
        <v>0</v>
      </c>
      <c r="K396" s="94">
        <f ca="1">K253+K109</f>
        <v>0</v>
      </c>
      <c r="L396" s="94">
        <f t="shared" ref="L396:W396" ca="1" si="586">L253+L109</f>
        <v>0</v>
      </c>
      <c r="M396" s="94">
        <f t="shared" ca="1" si="586"/>
        <v>0</v>
      </c>
      <c r="N396" s="94">
        <f t="shared" ca="1" si="586"/>
        <v>0</v>
      </c>
      <c r="O396" s="94">
        <f t="shared" ca="1" si="586"/>
        <v>0</v>
      </c>
      <c r="P396" s="94">
        <f t="shared" ca="1" si="586"/>
        <v>0</v>
      </c>
      <c r="Q396" s="94">
        <f t="shared" ca="1" si="586"/>
        <v>0</v>
      </c>
      <c r="R396" s="94">
        <f t="shared" ca="1" si="586"/>
        <v>0</v>
      </c>
      <c r="S396" s="94">
        <f t="shared" ca="1" si="586"/>
        <v>0</v>
      </c>
      <c r="T396" s="94">
        <f t="shared" ca="1" si="586"/>
        <v>0</v>
      </c>
      <c r="U396" s="94">
        <f t="shared" ca="1" si="586"/>
        <v>0</v>
      </c>
      <c r="V396" s="94">
        <f t="shared" ca="1" si="586"/>
        <v>0</v>
      </c>
      <c r="W396" s="94">
        <f t="shared" ca="1" si="586"/>
        <v>0</v>
      </c>
      <c r="X396" s="94">
        <f t="shared" ref="X396" ca="1" si="587">X253+X109</f>
        <v>0</v>
      </c>
      <c r="Y396" s="94">
        <f t="shared" ref="Y396:AA396" ca="1" si="588">Y253+Y109</f>
        <v>0</v>
      </c>
      <c r="Z396" s="94">
        <f t="shared" ca="1" si="588"/>
        <v>0</v>
      </c>
      <c r="AA396" s="94">
        <f t="shared" ca="1" si="588"/>
        <v>0</v>
      </c>
      <c r="AB396" s="94">
        <f t="shared" ref="AB396:AE396" ca="1" si="589">AB253+AB109</f>
        <v>0</v>
      </c>
      <c r="AC396" s="94">
        <f t="shared" ca="1" si="589"/>
        <v>0</v>
      </c>
      <c r="AD396" s="94">
        <f t="shared" ca="1" si="589"/>
        <v>0</v>
      </c>
      <c r="AE396" s="94">
        <f t="shared" ca="1" si="589"/>
        <v>0</v>
      </c>
    </row>
    <row r="397" spans="2:31">
      <c r="B397" s="37" t="s">
        <v>575</v>
      </c>
      <c r="C397" s="52"/>
      <c r="D397" s="52"/>
      <c r="E397" s="52"/>
      <c r="F397" s="52"/>
      <c r="G397" s="33">
        <f>G110</f>
        <v>0</v>
      </c>
      <c r="H397" s="33">
        <f>(G350+G351)-(H350+H351)</f>
        <v>0</v>
      </c>
      <c r="I397" s="33">
        <f>(H350+H351)-(I350+I351)</f>
        <v>0</v>
      </c>
      <c r="J397" s="33">
        <f>IF(Rok_n="",0,(I350+I351)-(J350+J351))</f>
        <v>0</v>
      </c>
      <c r="K397" s="94">
        <f t="shared" ref="K397:W397" ca="1" si="590">K254+K110</f>
        <v>0</v>
      </c>
      <c r="L397" s="94">
        <f t="shared" ca="1" si="590"/>
        <v>0</v>
      </c>
      <c r="M397" s="94">
        <f t="shared" ca="1" si="590"/>
        <v>0</v>
      </c>
      <c r="N397" s="94">
        <f t="shared" ca="1" si="590"/>
        <v>0</v>
      </c>
      <c r="O397" s="94">
        <f t="shared" ca="1" si="590"/>
        <v>0</v>
      </c>
      <c r="P397" s="94">
        <f t="shared" ca="1" si="590"/>
        <v>0</v>
      </c>
      <c r="Q397" s="94">
        <f t="shared" ca="1" si="590"/>
        <v>0</v>
      </c>
      <c r="R397" s="94">
        <f t="shared" ca="1" si="590"/>
        <v>0</v>
      </c>
      <c r="S397" s="94">
        <f t="shared" ca="1" si="590"/>
        <v>0</v>
      </c>
      <c r="T397" s="94">
        <f t="shared" ca="1" si="590"/>
        <v>0</v>
      </c>
      <c r="U397" s="94">
        <f t="shared" ca="1" si="590"/>
        <v>0</v>
      </c>
      <c r="V397" s="94">
        <f t="shared" ca="1" si="590"/>
        <v>0</v>
      </c>
      <c r="W397" s="94">
        <f t="shared" ca="1" si="590"/>
        <v>0</v>
      </c>
      <c r="X397" s="94">
        <f t="shared" ref="X397" ca="1" si="591">X254+X110</f>
        <v>0</v>
      </c>
      <c r="Y397" s="94">
        <f t="shared" ref="Y397:AA397" ca="1" si="592">Y254+Y110</f>
        <v>0</v>
      </c>
      <c r="Z397" s="94">
        <f t="shared" ca="1" si="592"/>
        <v>0</v>
      </c>
      <c r="AA397" s="94">
        <f t="shared" ca="1" si="592"/>
        <v>0</v>
      </c>
      <c r="AB397" s="94">
        <f t="shared" ref="AB397:AE397" ca="1" si="593">AB254+AB110</f>
        <v>0</v>
      </c>
      <c r="AC397" s="94">
        <f t="shared" ca="1" si="593"/>
        <v>0</v>
      </c>
      <c r="AD397" s="94">
        <f t="shared" ca="1" si="593"/>
        <v>0</v>
      </c>
      <c r="AE397" s="94">
        <f t="shared" ca="1" si="593"/>
        <v>0</v>
      </c>
    </row>
    <row r="398" spans="2:31"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spans="2:31">
      <c r="B399" s="95" t="s">
        <v>576</v>
      </c>
      <c r="C399" s="96"/>
      <c r="D399" s="96"/>
      <c r="E399" s="96"/>
      <c r="F399" s="96"/>
      <c r="G399" s="97">
        <f>SUM(G400:G405)</f>
        <v>0</v>
      </c>
      <c r="H399" s="97">
        <f t="shared" ref="H399:W399" si="594">SUM(H400:H405)</f>
        <v>0</v>
      </c>
      <c r="I399" s="97">
        <f t="shared" si="594"/>
        <v>0</v>
      </c>
      <c r="J399" s="97">
        <f t="shared" si="594"/>
        <v>0</v>
      </c>
      <c r="K399" s="97">
        <f t="shared" si="594"/>
        <v>0</v>
      </c>
      <c r="L399" s="97">
        <f t="shared" ca="1" si="594"/>
        <v>0</v>
      </c>
      <c r="M399" s="97">
        <f t="shared" ca="1" si="594"/>
        <v>0</v>
      </c>
      <c r="N399" s="97">
        <f t="shared" ca="1" si="594"/>
        <v>0</v>
      </c>
      <c r="O399" s="97">
        <f t="shared" ca="1" si="594"/>
        <v>0</v>
      </c>
      <c r="P399" s="97">
        <f t="shared" ca="1" si="594"/>
        <v>0</v>
      </c>
      <c r="Q399" s="97">
        <f t="shared" ca="1" si="594"/>
        <v>0</v>
      </c>
      <c r="R399" s="97">
        <f t="shared" ca="1" si="594"/>
        <v>0</v>
      </c>
      <c r="S399" s="97">
        <f t="shared" ca="1" si="594"/>
        <v>0</v>
      </c>
      <c r="T399" s="97">
        <f t="shared" ca="1" si="594"/>
        <v>0</v>
      </c>
      <c r="U399" s="97">
        <f t="shared" ca="1" si="594"/>
        <v>0</v>
      </c>
      <c r="V399" s="97">
        <f t="shared" ca="1" si="594"/>
        <v>0</v>
      </c>
      <c r="W399" s="97">
        <f t="shared" ca="1" si="594"/>
        <v>0</v>
      </c>
      <c r="X399" s="97">
        <f t="shared" ref="X399" ca="1" si="595">SUM(X400:X405)</f>
        <v>0</v>
      </c>
      <c r="Y399" s="97">
        <f t="shared" ref="Y399:AA399" ca="1" si="596">SUM(Y400:Y405)</f>
        <v>0</v>
      </c>
      <c r="Z399" s="97">
        <f t="shared" ca="1" si="596"/>
        <v>0</v>
      </c>
      <c r="AA399" s="97">
        <f t="shared" ca="1" si="596"/>
        <v>0</v>
      </c>
      <c r="AB399" s="97">
        <f t="shared" ref="AB399:AE399" ca="1" si="597">SUM(AB400:AB405)</f>
        <v>0</v>
      </c>
      <c r="AC399" s="97">
        <f t="shared" ca="1" si="597"/>
        <v>0</v>
      </c>
      <c r="AD399" s="97">
        <f t="shared" ca="1" si="597"/>
        <v>0</v>
      </c>
      <c r="AE399" s="97">
        <f t="shared" ca="1" si="597"/>
        <v>0</v>
      </c>
    </row>
    <row r="400" spans="2:31">
      <c r="B400" s="93" t="s">
        <v>577</v>
      </c>
      <c r="C400" s="19"/>
      <c r="D400" s="19"/>
      <c r="E400" s="19"/>
      <c r="F400" s="19"/>
      <c r="G400" s="94">
        <f t="shared" ref="G400:G405" si="598">G113</f>
        <v>0</v>
      </c>
      <c r="H400" s="94">
        <f>(H376-G376)</f>
        <v>0</v>
      </c>
      <c r="I400" s="94">
        <f>(I376-H376)</f>
        <v>0</v>
      </c>
      <c r="J400" s="94">
        <f>IF(Rok_n="",0,(J376-I376))</f>
        <v>0</v>
      </c>
      <c r="K400" s="94">
        <f t="shared" ref="K400:W400" si="599">K257+K113</f>
        <v>0</v>
      </c>
      <c r="L400" s="94">
        <f t="shared" si="599"/>
        <v>0</v>
      </c>
      <c r="M400" s="94">
        <f t="shared" si="599"/>
        <v>0</v>
      </c>
      <c r="N400" s="94">
        <f t="shared" si="599"/>
        <v>0</v>
      </c>
      <c r="O400" s="94">
        <f t="shared" si="599"/>
        <v>0</v>
      </c>
      <c r="P400" s="94">
        <f t="shared" si="599"/>
        <v>0</v>
      </c>
      <c r="Q400" s="94">
        <f t="shared" si="599"/>
        <v>0</v>
      </c>
      <c r="R400" s="94">
        <f t="shared" si="599"/>
        <v>0</v>
      </c>
      <c r="S400" s="94">
        <f t="shared" si="599"/>
        <v>0</v>
      </c>
      <c r="T400" s="94">
        <f t="shared" si="599"/>
        <v>0</v>
      </c>
      <c r="U400" s="94">
        <f t="shared" si="599"/>
        <v>0</v>
      </c>
      <c r="V400" s="94">
        <f t="shared" si="599"/>
        <v>0</v>
      </c>
      <c r="W400" s="94">
        <f t="shared" si="599"/>
        <v>0</v>
      </c>
      <c r="X400" s="94">
        <f t="shared" ref="X400" si="600">X257+X113</f>
        <v>0</v>
      </c>
      <c r="Y400" s="94">
        <f t="shared" ref="Y400:AA400" si="601">Y257+Y113</f>
        <v>0</v>
      </c>
      <c r="Z400" s="94">
        <f t="shared" si="601"/>
        <v>0</v>
      </c>
      <c r="AA400" s="94">
        <f t="shared" si="601"/>
        <v>0</v>
      </c>
      <c r="AB400" s="94">
        <f t="shared" ref="AB400:AE400" si="602">AB257+AB113</f>
        <v>0</v>
      </c>
      <c r="AC400" s="94">
        <f t="shared" si="602"/>
        <v>0</v>
      </c>
      <c r="AD400" s="94">
        <f t="shared" si="602"/>
        <v>0</v>
      </c>
      <c r="AE400" s="94">
        <f t="shared" si="602"/>
        <v>0</v>
      </c>
    </row>
    <row r="401" spans="2:31">
      <c r="B401" s="37" t="s">
        <v>578</v>
      </c>
      <c r="C401" s="52"/>
      <c r="D401" s="52"/>
      <c r="E401" s="52"/>
      <c r="F401" s="52"/>
      <c r="G401" s="33">
        <f t="shared" si="598"/>
        <v>0</v>
      </c>
      <c r="H401" s="33">
        <f>H372-G372</f>
        <v>0</v>
      </c>
      <c r="I401" s="33">
        <f>I372-H372</f>
        <v>0</v>
      </c>
      <c r="J401" s="33">
        <f>IF(Rok_n="",0,J372-I372)</f>
        <v>0</v>
      </c>
      <c r="K401" s="94">
        <f t="shared" ref="K401:W401" si="603">K258+K114</f>
        <v>0</v>
      </c>
      <c r="L401" s="33">
        <f t="shared" si="603"/>
        <v>0</v>
      </c>
      <c r="M401" s="33">
        <f t="shared" si="603"/>
        <v>0</v>
      </c>
      <c r="N401" s="33">
        <f t="shared" si="603"/>
        <v>0</v>
      </c>
      <c r="O401" s="33">
        <f t="shared" si="603"/>
        <v>0</v>
      </c>
      <c r="P401" s="33">
        <f t="shared" si="603"/>
        <v>0</v>
      </c>
      <c r="Q401" s="33">
        <f t="shared" si="603"/>
        <v>0</v>
      </c>
      <c r="R401" s="33">
        <f t="shared" si="603"/>
        <v>0</v>
      </c>
      <c r="S401" s="33">
        <f t="shared" si="603"/>
        <v>0</v>
      </c>
      <c r="T401" s="33">
        <f t="shared" si="603"/>
        <v>0</v>
      </c>
      <c r="U401" s="33">
        <f t="shared" si="603"/>
        <v>0</v>
      </c>
      <c r="V401" s="33">
        <f t="shared" si="603"/>
        <v>0</v>
      </c>
      <c r="W401" s="33">
        <f t="shared" si="603"/>
        <v>0</v>
      </c>
      <c r="X401" s="33">
        <f t="shared" ref="X401" si="604">X258+X114</f>
        <v>0</v>
      </c>
      <c r="Y401" s="33">
        <f t="shared" ref="Y401:AA401" si="605">Y258+Y114</f>
        <v>0</v>
      </c>
      <c r="Z401" s="33">
        <f t="shared" si="605"/>
        <v>0</v>
      </c>
      <c r="AA401" s="33">
        <f t="shared" si="605"/>
        <v>0</v>
      </c>
      <c r="AB401" s="33">
        <f t="shared" ref="AB401:AE401" si="606">AB258+AB114</f>
        <v>0</v>
      </c>
      <c r="AC401" s="33">
        <f t="shared" si="606"/>
        <v>0</v>
      </c>
      <c r="AD401" s="33">
        <f t="shared" si="606"/>
        <v>0</v>
      </c>
      <c r="AE401" s="33">
        <f t="shared" si="606"/>
        <v>0</v>
      </c>
    </row>
    <row r="402" spans="2:31">
      <c r="B402" s="37" t="s">
        <v>579</v>
      </c>
      <c r="C402" s="52"/>
      <c r="D402" s="52"/>
      <c r="E402" s="52"/>
      <c r="F402" s="52"/>
      <c r="G402" s="33">
        <f t="shared" si="598"/>
        <v>0</v>
      </c>
      <c r="H402" s="33">
        <f t="shared" ref="H402:V402" si="607">H259+H115</f>
        <v>0</v>
      </c>
      <c r="I402" s="33">
        <f t="shared" si="607"/>
        <v>0</v>
      </c>
      <c r="J402" s="33">
        <f>IF(Rok_n="",0,J259+J115)</f>
        <v>0</v>
      </c>
      <c r="K402" s="33">
        <f t="shared" si="607"/>
        <v>0</v>
      </c>
      <c r="L402" s="33">
        <f t="shared" si="607"/>
        <v>0</v>
      </c>
      <c r="M402" s="33">
        <f t="shared" si="607"/>
        <v>0</v>
      </c>
      <c r="N402" s="33">
        <f t="shared" si="607"/>
        <v>0</v>
      </c>
      <c r="O402" s="33">
        <f t="shared" si="607"/>
        <v>0</v>
      </c>
      <c r="P402" s="33">
        <f t="shared" si="607"/>
        <v>0</v>
      </c>
      <c r="Q402" s="33">
        <f t="shared" si="607"/>
        <v>0</v>
      </c>
      <c r="R402" s="33">
        <f t="shared" si="607"/>
        <v>0</v>
      </c>
      <c r="S402" s="33">
        <f t="shared" si="607"/>
        <v>0</v>
      </c>
      <c r="T402" s="33">
        <f t="shared" si="607"/>
        <v>0</v>
      </c>
      <c r="U402" s="33">
        <f t="shared" si="607"/>
        <v>0</v>
      </c>
      <c r="V402" s="33">
        <f t="shared" si="607"/>
        <v>0</v>
      </c>
      <c r="W402" s="33">
        <f>W259+W115</f>
        <v>0</v>
      </c>
      <c r="X402" s="33">
        <f t="shared" ref="X402" si="608">X259+X115</f>
        <v>0</v>
      </c>
      <c r="Y402" s="33">
        <f t="shared" ref="Y402:AA402" si="609">Y259+Y115</f>
        <v>0</v>
      </c>
      <c r="Z402" s="33">
        <f t="shared" si="609"/>
        <v>0</v>
      </c>
      <c r="AA402" s="33">
        <f t="shared" si="609"/>
        <v>0</v>
      </c>
      <c r="AB402" s="33">
        <f t="shared" ref="AB402:AE402" si="610">AB259+AB115</f>
        <v>0</v>
      </c>
      <c r="AC402" s="33">
        <f t="shared" si="610"/>
        <v>0</v>
      </c>
      <c r="AD402" s="33">
        <f t="shared" si="610"/>
        <v>0</v>
      </c>
      <c r="AE402" s="33">
        <f t="shared" si="610"/>
        <v>0</v>
      </c>
    </row>
    <row r="403" spans="2:31">
      <c r="B403" s="37" t="s">
        <v>580</v>
      </c>
      <c r="C403" s="52"/>
      <c r="D403" s="52"/>
      <c r="E403" s="52"/>
      <c r="F403" s="52"/>
      <c r="G403" s="33">
        <f t="shared" si="598"/>
        <v>0</v>
      </c>
      <c r="H403" s="33">
        <f t="shared" ref="H403:V403" si="611">H260+H116</f>
        <v>0</v>
      </c>
      <c r="I403" s="33">
        <f t="shared" si="611"/>
        <v>0</v>
      </c>
      <c r="J403" s="33">
        <f>IF(Rok_n="",0,J260+J116)</f>
        <v>0</v>
      </c>
      <c r="K403" s="33">
        <f t="shared" si="611"/>
        <v>0</v>
      </c>
      <c r="L403" s="33">
        <f t="shared" si="611"/>
        <v>0</v>
      </c>
      <c r="M403" s="33">
        <f t="shared" si="611"/>
        <v>0</v>
      </c>
      <c r="N403" s="33">
        <f t="shared" si="611"/>
        <v>0</v>
      </c>
      <c r="O403" s="33">
        <f t="shared" si="611"/>
        <v>0</v>
      </c>
      <c r="P403" s="33">
        <f t="shared" si="611"/>
        <v>0</v>
      </c>
      <c r="Q403" s="33">
        <f t="shared" si="611"/>
        <v>0</v>
      </c>
      <c r="R403" s="33">
        <f t="shared" si="611"/>
        <v>0</v>
      </c>
      <c r="S403" s="33">
        <f t="shared" si="611"/>
        <v>0</v>
      </c>
      <c r="T403" s="33">
        <f t="shared" si="611"/>
        <v>0</v>
      </c>
      <c r="U403" s="33">
        <f t="shared" si="611"/>
        <v>0</v>
      </c>
      <c r="V403" s="33">
        <f t="shared" si="611"/>
        <v>0</v>
      </c>
      <c r="W403" s="33">
        <f>W260+W116</f>
        <v>0</v>
      </c>
      <c r="X403" s="33">
        <f t="shared" ref="X403" si="612">X260+X116</f>
        <v>0</v>
      </c>
      <c r="Y403" s="33">
        <f t="shared" ref="Y403:AA403" si="613">Y260+Y116</f>
        <v>0</v>
      </c>
      <c r="Z403" s="33">
        <f t="shared" si="613"/>
        <v>0</v>
      </c>
      <c r="AA403" s="33">
        <f t="shared" si="613"/>
        <v>0</v>
      </c>
      <c r="AB403" s="33">
        <f t="shared" ref="AB403:AE403" si="614">AB260+AB116</f>
        <v>0</v>
      </c>
      <c r="AC403" s="33">
        <f t="shared" si="614"/>
        <v>0</v>
      </c>
      <c r="AD403" s="33">
        <f t="shared" si="614"/>
        <v>0</v>
      </c>
      <c r="AE403" s="33">
        <f t="shared" si="614"/>
        <v>0</v>
      </c>
    </row>
    <row r="404" spans="2:31">
      <c r="B404" s="37" t="s">
        <v>581</v>
      </c>
      <c r="C404" s="52"/>
      <c r="D404" s="52"/>
      <c r="E404" s="52"/>
      <c r="F404" s="52"/>
      <c r="G404" s="33">
        <f t="shared" si="598"/>
        <v>0</v>
      </c>
      <c r="H404" s="33">
        <f t="shared" ref="H404:V404" si="615">H261+H117</f>
        <v>0</v>
      </c>
      <c r="I404" s="33">
        <f t="shared" si="615"/>
        <v>0</v>
      </c>
      <c r="J404" s="33">
        <f>IF(Rok_n="",0,J261+J117)</f>
        <v>0</v>
      </c>
      <c r="K404" s="33">
        <f t="shared" si="615"/>
        <v>0</v>
      </c>
      <c r="L404" s="33">
        <f t="shared" ca="1" si="615"/>
        <v>0</v>
      </c>
      <c r="M404" s="33">
        <f t="shared" ca="1" si="615"/>
        <v>0</v>
      </c>
      <c r="N404" s="33">
        <f t="shared" ca="1" si="615"/>
        <v>0</v>
      </c>
      <c r="O404" s="33">
        <f t="shared" ca="1" si="615"/>
        <v>0</v>
      </c>
      <c r="P404" s="33">
        <f t="shared" ca="1" si="615"/>
        <v>0</v>
      </c>
      <c r="Q404" s="33">
        <f t="shared" ca="1" si="615"/>
        <v>0</v>
      </c>
      <c r="R404" s="33">
        <f t="shared" ca="1" si="615"/>
        <v>0</v>
      </c>
      <c r="S404" s="33">
        <f t="shared" ca="1" si="615"/>
        <v>0</v>
      </c>
      <c r="T404" s="33">
        <f t="shared" ca="1" si="615"/>
        <v>0</v>
      </c>
      <c r="U404" s="33">
        <f t="shared" ca="1" si="615"/>
        <v>0</v>
      </c>
      <c r="V404" s="33">
        <f t="shared" ca="1" si="615"/>
        <v>0</v>
      </c>
      <c r="W404" s="33">
        <f ca="1">W261+W117</f>
        <v>0</v>
      </c>
      <c r="X404" s="33">
        <f t="shared" ref="X404" ca="1" si="616">X261+X117</f>
        <v>0</v>
      </c>
      <c r="Y404" s="33">
        <f t="shared" ref="Y404:AA404" ca="1" si="617">Y261+Y117</f>
        <v>0</v>
      </c>
      <c r="Z404" s="33">
        <f t="shared" ca="1" si="617"/>
        <v>0</v>
      </c>
      <c r="AA404" s="33">
        <f t="shared" ca="1" si="617"/>
        <v>0</v>
      </c>
      <c r="AB404" s="33">
        <f t="shared" ref="AB404:AE404" ca="1" si="618">AB261+AB117</f>
        <v>0</v>
      </c>
      <c r="AC404" s="33">
        <f t="shared" ca="1" si="618"/>
        <v>0</v>
      </c>
      <c r="AD404" s="33">
        <f t="shared" ca="1" si="618"/>
        <v>0</v>
      </c>
      <c r="AE404" s="33">
        <f t="shared" ca="1" si="618"/>
        <v>0</v>
      </c>
    </row>
    <row r="405" spans="2:31">
      <c r="B405" s="37" t="s">
        <v>582</v>
      </c>
      <c r="C405" s="52"/>
      <c r="D405" s="52"/>
      <c r="E405" s="52"/>
      <c r="F405" s="52"/>
      <c r="G405" s="33">
        <f t="shared" si="598"/>
        <v>0</v>
      </c>
      <c r="H405" s="33">
        <f>(H370-G370)+(H371-G371)-(H372-G372)</f>
        <v>0</v>
      </c>
      <c r="I405" s="33">
        <f>(I370-H370)+(I371-H371)-(I372-H372)</f>
        <v>0</v>
      </c>
      <c r="J405" s="33">
        <f>IF(Rok_n="",0,(J370-I370)+(J371-I371)-(J372-I372))</f>
        <v>0</v>
      </c>
      <c r="K405" s="33">
        <f t="shared" ref="K405:W405" si="619">K262+K118</f>
        <v>0</v>
      </c>
      <c r="L405" s="33">
        <f t="shared" si="619"/>
        <v>0</v>
      </c>
      <c r="M405" s="33">
        <f t="shared" si="619"/>
        <v>0</v>
      </c>
      <c r="N405" s="33">
        <f t="shared" si="619"/>
        <v>0</v>
      </c>
      <c r="O405" s="33">
        <f t="shared" si="619"/>
        <v>0</v>
      </c>
      <c r="P405" s="33">
        <f t="shared" si="619"/>
        <v>0</v>
      </c>
      <c r="Q405" s="33">
        <f t="shared" si="619"/>
        <v>0</v>
      </c>
      <c r="R405" s="33">
        <f t="shared" si="619"/>
        <v>0</v>
      </c>
      <c r="S405" s="33">
        <f t="shared" si="619"/>
        <v>0</v>
      </c>
      <c r="T405" s="33">
        <f t="shared" si="619"/>
        <v>0</v>
      </c>
      <c r="U405" s="33">
        <f t="shared" si="619"/>
        <v>0</v>
      </c>
      <c r="V405" s="33">
        <f t="shared" si="619"/>
        <v>0</v>
      </c>
      <c r="W405" s="33">
        <f t="shared" si="619"/>
        <v>0</v>
      </c>
      <c r="X405" s="33">
        <f t="shared" ref="X405" si="620">X262+X118</f>
        <v>0</v>
      </c>
      <c r="Y405" s="33">
        <f t="shared" ref="Y405:AA405" si="621">Y262+Y118</f>
        <v>0</v>
      </c>
      <c r="Z405" s="33">
        <f t="shared" si="621"/>
        <v>0</v>
      </c>
      <c r="AA405" s="33">
        <f t="shared" si="621"/>
        <v>0</v>
      </c>
      <c r="AB405" s="33">
        <f t="shared" ref="AB405:AE405" si="622">AB262+AB118</f>
        <v>0</v>
      </c>
      <c r="AC405" s="33">
        <f t="shared" si="622"/>
        <v>0</v>
      </c>
      <c r="AD405" s="33">
        <f t="shared" si="622"/>
        <v>0</v>
      </c>
      <c r="AE405" s="33">
        <f t="shared" si="622"/>
        <v>0</v>
      </c>
    </row>
    <row r="406" spans="2:31"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spans="2:31">
      <c r="B407" s="98" t="s">
        <v>584</v>
      </c>
      <c r="C407" s="98"/>
      <c r="D407" s="98"/>
      <c r="E407" s="98"/>
      <c r="F407" s="98"/>
      <c r="G407" s="97">
        <f>G386+G395+G399</f>
        <v>0</v>
      </c>
      <c r="H407" s="97">
        <f>H386+H395+H399</f>
        <v>0</v>
      </c>
      <c r="I407" s="97">
        <f>I386+I395+I399</f>
        <v>0</v>
      </c>
      <c r="J407" s="97">
        <f>J386+J395+J399</f>
        <v>0</v>
      </c>
      <c r="K407" s="97">
        <f ca="1">K386+K395+K399</f>
        <v>0</v>
      </c>
      <c r="L407" s="97">
        <f t="shared" ref="L407:W407" ca="1" si="623">IF(LataProjekcji&lt;=Koniec,L386+L395+L399,0)</f>
        <v>0</v>
      </c>
      <c r="M407" s="97">
        <f t="shared" ca="1" si="623"/>
        <v>0</v>
      </c>
      <c r="N407" s="97">
        <f t="shared" ca="1" si="623"/>
        <v>0</v>
      </c>
      <c r="O407" s="97">
        <f t="shared" ca="1" si="623"/>
        <v>0</v>
      </c>
      <c r="P407" s="97">
        <f t="shared" ca="1" si="623"/>
        <v>0</v>
      </c>
      <c r="Q407" s="97">
        <f t="shared" ca="1" si="623"/>
        <v>0</v>
      </c>
      <c r="R407" s="97">
        <f t="shared" ca="1" si="623"/>
        <v>0</v>
      </c>
      <c r="S407" s="97">
        <f t="shared" ca="1" si="623"/>
        <v>0</v>
      </c>
      <c r="T407" s="97">
        <f t="shared" ca="1" si="623"/>
        <v>0</v>
      </c>
      <c r="U407" s="97">
        <f t="shared" ca="1" si="623"/>
        <v>0</v>
      </c>
      <c r="V407" s="97">
        <f t="shared" ca="1" si="623"/>
        <v>0</v>
      </c>
      <c r="W407" s="97">
        <f t="shared" ca="1" si="623"/>
        <v>0</v>
      </c>
      <c r="X407" s="97">
        <f t="shared" ref="X407" ca="1" si="624">IF(LataProjekcji&lt;=Koniec,X386+X395+X399,0)</f>
        <v>0</v>
      </c>
      <c r="Y407" s="97">
        <f t="shared" ref="Y407:AA407" ca="1" si="625">IF(LataProjekcji&lt;=Koniec,Y386+Y395+Y399,0)</f>
        <v>0</v>
      </c>
      <c r="Z407" s="97">
        <f t="shared" ca="1" si="625"/>
        <v>0</v>
      </c>
      <c r="AA407" s="97">
        <f t="shared" ca="1" si="625"/>
        <v>0</v>
      </c>
      <c r="AB407" s="97">
        <f t="shared" ref="AB407:AE407" ca="1" si="626">IF(LataProjekcji&lt;=Koniec,AB386+AB395+AB399,0)</f>
        <v>0</v>
      </c>
      <c r="AC407" s="97">
        <f t="shared" ca="1" si="626"/>
        <v>0</v>
      </c>
      <c r="AD407" s="97">
        <f t="shared" ca="1" si="626"/>
        <v>0</v>
      </c>
      <c r="AE407" s="97">
        <f t="shared" ca="1" si="626"/>
        <v>0</v>
      </c>
    </row>
    <row r="408" spans="2:31">
      <c r="B408" s="7" t="s">
        <v>585</v>
      </c>
      <c r="C408" s="7"/>
      <c r="D408" s="7"/>
      <c r="E408" s="7"/>
      <c r="F408" s="7"/>
      <c r="G408" s="13"/>
      <c r="H408" s="13">
        <f>G409</f>
        <v>0</v>
      </c>
      <c r="I408" s="13">
        <f>H409</f>
        <v>0</v>
      </c>
      <c r="J408" s="13">
        <f>IF(Rok_n="",0,I409)</f>
        <v>0</v>
      </c>
      <c r="K408" s="13">
        <f>IF(Rok_n="",I409,IF(Założenia!$J$32=12,'Ocena kondycji finansowej'!J409,'Ocena kondycji finansowej'!I409))</f>
        <v>0</v>
      </c>
      <c r="L408" s="13">
        <f t="shared" ref="L408:W408" ca="1" si="627">IF(LataProjekcji&lt;=Koniec,K409,0)</f>
        <v>0</v>
      </c>
      <c r="M408" s="13">
        <f t="shared" ca="1" si="627"/>
        <v>0</v>
      </c>
      <c r="N408" s="13">
        <f t="shared" ca="1" si="627"/>
        <v>0</v>
      </c>
      <c r="O408" s="13">
        <f t="shared" ca="1" si="627"/>
        <v>0</v>
      </c>
      <c r="P408" s="13">
        <f t="shared" ca="1" si="627"/>
        <v>0</v>
      </c>
      <c r="Q408" s="13">
        <f t="shared" ca="1" si="627"/>
        <v>0</v>
      </c>
      <c r="R408" s="13">
        <f t="shared" ca="1" si="627"/>
        <v>0</v>
      </c>
      <c r="S408" s="13">
        <f t="shared" ca="1" si="627"/>
        <v>0</v>
      </c>
      <c r="T408" s="13">
        <f t="shared" ca="1" si="627"/>
        <v>0</v>
      </c>
      <c r="U408" s="13">
        <f t="shared" ca="1" si="627"/>
        <v>0</v>
      </c>
      <c r="V408" s="13">
        <f t="shared" ca="1" si="627"/>
        <v>0</v>
      </c>
      <c r="W408" s="13">
        <f t="shared" ca="1" si="627"/>
        <v>0</v>
      </c>
      <c r="X408" s="13">
        <f t="shared" ref="X408" ca="1" si="628">IF(LataProjekcji&lt;=Koniec,W409,0)</f>
        <v>0</v>
      </c>
      <c r="Y408" s="13">
        <f t="shared" ref="Y408" ca="1" si="629">IF(LataProjekcji&lt;=Koniec,X409,0)</f>
        <v>0</v>
      </c>
      <c r="Z408" s="13">
        <f t="shared" ref="Z408" ca="1" si="630">IF(LataProjekcji&lt;=Koniec,Y409,0)</f>
        <v>0</v>
      </c>
      <c r="AA408" s="13">
        <f t="shared" ref="AA408" ca="1" si="631">IF(LataProjekcji&lt;=Koniec,Z409,0)</f>
        <v>0</v>
      </c>
      <c r="AB408" s="13">
        <f t="shared" ref="AB408" ca="1" si="632">IF(LataProjekcji&lt;=Koniec,AA409,0)</f>
        <v>0</v>
      </c>
      <c r="AC408" s="13">
        <f t="shared" ref="AC408" ca="1" si="633">IF(LataProjekcji&lt;=Koniec,AB409,0)</f>
        <v>0</v>
      </c>
      <c r="AD408" s="13">
        <f t="shared" ref="AD408" ca="1" si="634">IF(LataProjekcji&lt;=Koniec,AC409,0)</f>
        <v>0</v>
      </c>
      <c r="AE408" s="13">
        <f t="shared" ref="AE408" ca="1" si="635">IF(LataProjekcji&lt;=Koniec,AD409,0)</f>
        <v>0</v>
      </c>
    </row>
    <row r="409" spans="2:31">
      <c r="B409" s="98" t="s">
        <v>586</v>
      </c>
      <c r="C409" s="98"/>
      <c r="D409" s="98"/>
      <c r="E409" s="98"/>
      <c r="F409" s="98"/>
      <c r="G409" s="97">
        <f>G407+G408</f>
        <v>0</v>
      </c>
      <c r="H409" s="97">
        <f>H407+H408</f>
        <v>0</v>
      </c>
      <c r="I409" s="97">
        <f>I407+I408</f>
        <v>0</v>
      </c>
      <c r="J409" s="97">
        <f>J407+J408</f>
        <v>0</v>
      </c>
      <c r="K409" s="97">
        <f ca="1">K407+K408</f>
        <v>0</v>
      </c>
      <c r="L409" s="97">
        <f t="shared" ref="L409:W409" ca="1" si="636">IF(LataProjekcji&lt;=Koniec,L407+L408,0)</f>
        <v>0</v>
      </c>
      <c r="M409" s="97">
        <f t="shared" ca="1" si="636"/>
        <v>0</v>
      </c>
      <c r="N409" s="97">
        <f t="shared" ca="1" si="636"/>
        <v>0</v>
      </c>
      <c r="O409" s="97">
        <f t="shared" ca="1" si="636"/>
        <v>0</v>
      </c>
      <c r="P409" s="97">
        <f t="shared" ca="1" si="636"/>
        <v>0</v>
      </c>
      <c r="Q409" s="97">
        <f t="shared" ca="1" si="636"/>
        <v>0</v>
      </c>
      <c r="R409" s="97">
        <f t="shared" ca="1" si="636"/>
        <v>0</v>
      </c>
      <c r="S409" s="97">
        <f t="shared" ca="1" si="636"/>
        <v>0</v>
      </c>
      <c r="T409" s="97">
        <f t="shared" ca="1" si="636"/>
        <v>0</v>
      </c>
      <c r="U409" s="97">
        <f t="shared" ca="1" si="636"/>
        <v>0</v>
      </c>
      <c r="V409" s="97">
        <f t="shared" ca="1" si="636"/>
        <v>0</v>
      </c>
      <c r="W409" s="97">
        <f t="shared" ca="1" si="636"/>
        <v>0</v>
      </c>
      <c r="X409" s="97">
        <f t="shared" ref="X409" ca="1" si="637">IF(LataProjekcji&lt;=Koniec,X407+X408,0)</f>
        <v>0</v>
      </c>
      <c r="Y409" s="97">
        <f t="shared" ref="Y409:AA409" ca="1" si="638">IF(LataProjekcji&lt;=Koniec,Y407+Y408,0)</f>
        <v>0</v>
      </c>
      <c r="Z409" s="97">
        <f t="shared" ca="1" si="638"/>
        <v>0</v>
      </c>
      <c r="AA409" s="97">
        <f t="shared" ca="1" si="638"/>
        <v>0</v>
      </c>
      <c r="AB409" s="97">
        <f t="shared" ref="AB409:AE409" ca="1" si="639">IF(LataProjekcji&lt;=Koniec,AB407+AB408,0)</f>
        <v>0</v>
      </c>
      <c r="AC409" s="97">
        <f t="shared" ca="1" si="639"/>
        <v>0</v>
      </c>
      <c r="AD409" s="97">
        <f t="shared" ca="1" si="639"/>
        <v>0</v>
      </c>
      <c r="AE409" s="97">
        <f t="shared" ca="1" si="639"/>
        <v>0</v>
      </c>
    </row>
    <row r="410" spans="2:31">
      <c r="G410" s="108" t="b">
        <f>G409=G357</f>
        <v>1</v>
      </c>
      <c r="H410" s="108" t="b">
        <f>H409=H357</f>
        <v>1</v>
      </c>
      <c r="I410" s="108" t="b">
        <f>I409=I357</f>
        <v>1</v>
      </c>
      <c r="J410" s="108" t="b">
        <f>J409=J357</f>
        <v>1</v>
      </c>
      <c r="K410" s="108" t="b">
        <f ca="1">K409=K357</f>
        <v>1</v>
      </c>
      <c r="L410" s="108" t="b">
        <f t="shared" ref="L410:W410" ca="1" si="640">L409=L357</f>
        <v>1</v>
      </c>
      <c r="M410" s="108" t="b">
        <f t="shared" ca="1" si="640"/>
        <v>1</v>
      </c>
      <c r="N410" s="108" t="b">
        <f t="shared" ca="1" si="640"/>
        <v>1</v>
      </c>
      <c r="O410" s="108" t="b">
        <f t="shared" ca="1" si="640"/>
        <v>1</v>
      </c>
      <c r="P410" s="108" t="b">
        <f t="shared" ca="1" si="640"/>
        <v>1</v>
      </c>
      <c r="Q410" s="108" t="b">
        <f t="shared" ca="1" si="640"/>
        <v>1</v>
      </c>
      <c r="R410" s="108" t="b">
        <f t="shared" ca="1" si="640"/>
        <v>1</v>
      </c>
      <c r="S410" s="108" t="b">
        <f t="shared" ca="1" si="640"/>
        <v>1</v>
      </c>
      <c r="T410" s="108" t="b">
        <f t="shared" ca="1" si="640"/>
        <v>1</v>
      </c>
      <c r="U410" s="108" t="b">
        <f t="shared" ca="1" si="640"/>
        <v>1</v>
      </c>
      <c r="V410" s="108" t="b">
        <f t="shared" ca="1" si="640"/>
        <v>1</v>
      </c>
      <c r="W410" s="108" t="b">
        <f t="shared" ca="1" si="640"/>
        <v>1</v>
      </c>
      <c r="X410" s="108" t="b">
        <f t="shared" ref="X410" ca="1" si="641">X409=X357</f>
        <v>1</v>
      </c>
      <c r="Y410" s="108" t="b">
        <f t="shared" ref="Y410:AA410" ca="1" si="642">Y409=Y357</f>
        <v>1</v>
      </c>
      <c r="Z410" s="108" t="b">
        <f t="shared" ca="1" si="642"/>
        <v>1</v>
      </c>
      <c r="AA410" s="108" t="b">
        <f t="shared" ca="1" si="642"/>
        <v>1</v>
      </c>
      <c r="AB410" s="108" t="b">
        <f t="shared" ref="AB410:AE410" ca="1" si="643">AB409=AB357</f>
        <v>1</v>
      </c>
      <c r="AC410" s="108" t="b">
        <f t="shared" ca="1" si="643"/>
        <v>1</v>
      </c>
      <c r="AD410" s="108" t="b">
        <f t="shared" ca="1" si="643"/>
        <v>1</v>
      </c>
      <c r="AE410" s="108" t="b">
        <f t="shared" ca="1" si="643"/>
        <v>1</v>
      </c>
    </row>
    <row r="411" spans="2:31">
      <c r="K411" s="109">
        <f ca="1">K409-K357</f>
        <v>0</v>
      </c>
      <c r="L411" s="109">
        <f t="shared" ref="L411:W411" ca="1" si="644">L409-L357</f>
        <v>0</v>
      </c>
      <c r="M411" s="109">
        <f t="shared" ca="1" si="644"/>
        <v>0</v>
      </c>
      <c r="N411" s="109">
        <f t="shared" ca="1" si="644"/>
        <v>0</v>
      </c>
      <c r="O411" s="109">
        <f t="shared" ca="1" si="644"/>
        <v>0</v>
      </c>
      <c r="P411" s="109">
        <f t="shared" ca="1" si="644"/>
        <v>0</v>
      </c>
      <c r="Q411" s="109">
        <f t="shared" ca="1" si="644"/>
        <v>0</v>
      </c>
      <c r="R411" s="109">
        <f t="shared" ca="1" si="644"/>
        <v>0</v>
      </c>
      <c r="S411" s="109">
        <f t="shared" ca="1" si="644"/>
        <v>0</v>
      </c>
      <c r="T411" s="109">
        <f t="shared" ca="1" si="644"/>
        <v>0</v>
      </c>
      <c r="U411" s="109">
        <f t="shared" ca="1" si="644"/>
        <v>0</v>
      </c>
      <c r="V411" s="109">
        <f t="shared" ca="1" si="644"/>
        <v>0</v>
      </c>
      <c r="W411" s="109">
        <f t="shared" ca="1" si="644"/>
        <v>0</v>
      </c>
      <c r="X411" s="109">
        <f t="shared" ref="X411" ca="1" si="645">X409-X357</f>
        <v>0</v>
      </c>
      <c r="Y411" s="109">
        <f t="shared" ref="Y411:AA411" ca="1" si="646">Y409-Y357</f>
        <v>0</v>
      </c>
      <c r="Z411" s="109">
        <f t="shared" ca="1" si="646"/>
        <v>0</v>
      </c>
      <c r="AA411" s="109">
        <f t="shared" ca="1" si="646"/>
        <v>0</v>
      </c>
      <c r="AB411" s="109">
        <f t="shared" ref="AB411:AE411" ca="1" si="647">AB409-AB357</f>
        <v>0</v>
      </c>
      <c r="AC411" s="109">
        <f t="shared" ca="1" si="647"/>
        <v>0</v>
      </c>
      <c r="AD411" s="109">
        <f t="shared" ca="1" si="647"/>
        <v>0</v>
      </c>
      <c r="AE411" s="109">
        <f t="shared" ca="1" si="647"/>
        <v>0</v>
      </c>
    </row>
    <row r="412" spans="2:31">
      <c r="G412" s="5"/>
      <c r="K412" s="109"/>
    </row>
    <row r="413" spans="2:31" ht="14.5">
      <c r="B413" s="152" t="s">
        <v>626</v>
      </c>
      <c r="G413" s="224">
        <f t="shared" ref="G413:AE413" ca="1" si="648">LataProjekcji</f>
        <v>0</v>
      </c>
      <c r="H413" s="224">
        <f t="shared" ca="1" si="648"/>
        <v>0</v>
      </c>
      <c r="I413" s="224">
        <f t="shared" ca="1" si="648"/>
        <v>0</v>
      </c>
      <c r="J413" s="225" t="str">
        <f t="shared" si="648"/>
        <v/>
      </c>
      <c r="K413" s="224" t="str">
        <f t="shared" si="648"/>
        <v>Uzupełnij dane</v>
      </c>
      <c r="L413" s="224" t="str">
        <f t="shared" si="648"/>
        <v/>
      </c>
      <c r="M413" s="224" t="str">
        <f t="shared" si="648"/>
        <v/>
      </c>
      <c r="N413" s="224" t="str">
        <f t="shared" si="648"/>
        <v/>
      </c>
      <c r="O413" s="224" t="str">
        <f t="shared" si="648"/>
        <v/>
      </c>
      <c r="P413" s="224" t="str">
        <f t="shared" si="648"/>
        <v/>
      </c>
      <c r="Q413" s="224" t="str">
        <f t="shared" si="648"/>
        <v/>
      </c>
      <c r="R413" s="224" t="str">
        <f t="shared" si="648"/>
        <v/>
      </c>
      <c r="S413" s="224" t="str">
        <f t="shared" si="648"/>
        <v/>
      </c>
      <c r="T413" s="224" t="str">
        <f t="shared" si="648"/>
        <v/>
      </c>
      <c r="U413" s="224" t="str">
        <f t="shared" si="648"/>
        <v/>
      </c>
      <c r="V413" s="224" t="str">
        <f t="shared" si="648"/>
        <v/>
      </c>
      <c r="W413" s="224" t="str">
        <f t="shared" si="648"/>
        <v/>
      </c>
      <c r="X413" s="224" t="str">
        <f t="shared" si="648"/>
        <v/>
      </c>
      <c r="Y413" s="224" t="str">
        <f t="shared" si="648"/>
        <v/>
      </c>
      <c r="Z413" s="224" t="str">
        <f t="shared" si="648"/>
        <v/>
      </c>
      <c r="AA413" s="224" t="str">
        <f t="shared" si="648"/>
        <v/>
      </c>
      <c r="AB413" s="224" t="str">
        <f t="shared" si="648"/>
        <v/>
      </c>
      <c r="AC413" s="224" t="str">
        <f t="shared" si="648"/>
        <v/>
      </c>
      <c r="AD413" s="224" t="str">
        <f t="shared" si="648"/>
        <v/>
      </c>
      <c r="AE413" s="224" t="str">
        <f t="shared" si="648"/>
        <v/>
      </c>
    </row>
    <row r="414" spans="2:31">
      <c r="V414" s="3"/>
      <c r="W414" s="3"/>
      <c r="X414" s="3"/>
      <c r="Y414" s="3"/>
      <c r="Z414" s="3"/>
      <c r="AA414" s="3"/>
      <c r="AB414" s="3"/>
      <c r="AC414" s="3"/>
      <c r="AD414" s="3"/>
      <c r="AE414" s="3"/>
    </row>
    <row r="415" spans="2:31">
      <c r="B415" s="29" t="s">
        <v>588</v>
      </c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</row>
    <row r="416" spans="2:31">
      <c r="B416" s="93" t="s">
        <v>589</v>
      </c>
      <c r="C416" s="19" t="s">
        <v>590</v>
      </c>
      <c r="D416" s="19" t="s">
        <v>591</v>
      </c>
      <c r="E416" s="19"/>
      <c r="F416" s="19"/>
      <c r="G416" s="168" t="str">
        <f t="shared" ref="G416:W416" si="649">IFERROR(ROUND((G317/G303),4),"bd.")</f>
        <v>bd.</v>
      </c>
      <c r="H416" s="168" t="str">
        <f t="shared" si="649"/>
        <v>bd.</v>
      </c>
      <c r="I416" s="168" t="str">
        <f t="shared" si="649"/>
        <v>bd.</v>
      </c>
      <c r="J416" s="168" t="str">
        <f t="shared" si="649"/>
        <v>bd.</v>
      </c>
      <c r="K416" s="168" t="str">
        <f t="shared" si="649"/>
        <v>bd.</v>
      </c>
      <c r="L416" s="168" t="str">
        <f t="shared" ca="1" si="649"/>
        <v>bd.</v>
      </c>
      <c r="M416" s="168" t="str">
        <f t="shared" ca="1" si="649"/>
        <v>bd.</v>
      </c>
      <c r="N416" s="168" t="str">
        <f t="shared" ca="1" si="649"/>
        <v>bd.</v>
      </c>
      <c r="O416" s="168" t="str">
        <f t="shared" ca="1" si="649"/>
        <v>bd.</v>
      </c>
      <c r="P416" s="168" t="str">
        <f t="shared" ca="1" si="649"/>
        <v>bd.</v>
      </c>
      <c r="Q416" s="168" t="str">
        <f t="shared" ca="1" si="649"/>
        <v>bd.</v>
      </c>
      <c r="R416" s="168" t="str">
        <f t="shared" ca="1" si="649"/>
        <v>bd.</v>
      </c>
      <c r="S416" s="168" t="str">
        <f t="shared" ca="1" si="649"/>
        <v>bd.</v>
      </c>
      <c r="T416" s="168" t="str">
        <f t="shared" ca="1" si="649"/>
        <v>bd.</v>
      </c>
      <c r="U416" s="168" t="str">
        <f t="shared" ca="1" si="649"/>
        <v>bd.</v>
      </c>
      <c r="V416" s="168" t="str">
        <f t="shared" ca="1" si="649"/>
        <v>bd.</v>
      </c>
      <c r="W416" s="168" t="str">
        <f t="shared" ca="1" si="649"/>
        <v>bd.</v>
      </c>
      <c r="X416" s="168" t="str">
        <f t="shared" ref="X416" ca="1" si="650">IFERROR(ROUND((X317/X303),4),"bd.")</f>
        <v>bd.</v>
      </c>
      <c r="Y416" s="168" t="str">
        <f t="shared" ref="Y416:AA416" ca="1" si="651">IFERROR(ROUND((Y317/Y303),4),"bd.")</f>
        <v>bd.</v>
      </c>
      <c r="Z416" s="168" t="str">
        <f t="shared" ca="1" si="651"/>
        <v>bd.</v>
      </c>
      <c r="AA416" s="168" t="str">
        <f t="shared" ca="1" si="651"/>
        <v>bd.</v>
      </c>
      <c r="AB416" s="168" t="str">
        <f t="shared" ref="AB416:AE416" ca="1" si="652">IFERROR(ROUND((AB317/AB303),4),"bd.")</f>
        <v>bd.</v>
      </c>
      <c r="AC416" s="168" t="str">
        <f t="shared" ca="1" si="652"/>
        <v>bd.</v>
      </c>
      <c r="AD416" s="168" t="str">
        <f t="shared" ca="1" si="652"/>
        <v>bd.</v>
      </c>
      <c r="AE416" s="168" t="str">
        <f t="shared" ca="1" si="652"/>
        <v>bd.</v>
      </c>
    </row>
    <row r="417" spans="2:31">
      <c r="B417" s="37" t="s">
        <v>592</v>
      </c>
      <c r="C417" s="52" t="s">
        <v>593</v>
      </c>
      <c r="D417" s="52" t="s">
        <v>591</v>
      </c>
      <c r="E417" s="52"/>
      <c r="F417" s="52"/>
      <c r="G417" s="167" t="str">
        <f t="shared" ref="G417:W417" si="653">IFERROR(ROUND((G330/G303),4),"bd.")</f>
        <v>bd.</v>
      </c>
      <c r="H417" s="167" t="str">
        <f t="shared" si="653"/>
        <v>bd.</v>
      </c>
      <c r="I417" s="167" t="str">
        <f t="shared" si="653"/>
        <v>bd.</v>
      </c>
      <c r="J417" s="167" t="str">
        <f t="shared" si="653"/>
        <v>bd.</v>
      </c>
      <c r="K417" s="167" t="str">
        <f t="shared" si="653"/>
        <v>bd.</v>
      </c>
      <c r="L417" s="167" t="str">
        <f t="shared" ca="1" si="653"/>
        <v>bd.</v>
      </c>
      <c r="M417" s="167" t="str">
        <f t="shared" ca="1" si="653"/>
        <v>bd.</v>
      </c>
      <c r="N417" s="167" t="str">
        <f t="shared" ca="1" si="653"/>
        <v>bd.</v>
      </c>
      <c r="O417" s="167" t="str">
        <f t="shared" ca="1" si="653"/>
        <v>bd.</v>
      </c>
      <c r="P417" s="167" t="str">
        <f t="shared" ca="1" si="653"/>
        <v>bd.</v>
      </c>
      <c r="Q417" s="167" t="str">
        <f t="shared" ca="1" si="653"/>
        <v>bd.</v>
      </c>
      <c r="R417" s="167" t="str">
        <f t="shared" ca="1" si="653"/>
        <v>bd.</v>
      </c>
      <c r="S417" s="167" t="str">
        <f t="shared" ca="1" si="653"/>
        <v>bd.</v>
      </c>
      <c r="T417" s="167" t="str">
        <f t="shared" ca="1" si="653"/>
        <v>bd.</v>
      </c>
      <c r="U417" s="167" t="str">
        <f t="shared" ca="1" si="653"/>
        <v>bd.</v>
      </c>
      <c r="V417" s="167" t="str">
        <f t="shared" ca="1" si="653"/>
        <v>bd.</v>
      </c>
      <c r="W417" s="167" t="str">
        <f t="shared" ca="1" si="653"/>
        <v>bd.</v>
      </c>
      <c r="X417" s="167" t="str">
        <f t="shared" ref="X417" ca="1" si="654">IFERROR(ROUND((X330/X303),4),"bd.")</f>
        <v>bd.</v>
      </c>
      <c r="Y417" s="167" t="str">
        <f t="shared" ref="Y417:AA417" ca="1" si="655">IFERROR(ROUND((Y330/Y303),4),"bd.")</f>
        <v>bd.</v>
      </c>
      <c r="Z417" s="167" t="str">
        <f t="shared" ca="1" si="655"/>
        <v>bd.</v>
      </c>
      <c r="AA417" s="167" t="str">
        <f t="shared" ca="1" si="655"/>
        <v>bd.</v>
      </c>
      <c r="AB417" s="167" t="str">
        <f t="shared" ref="AB417:AE417" ca="1" si="656">IFERROR(ROUND((AB330/AB303),4),"bd.")</f>
        <v>bd.</v>
      </c>
      <c r="AC417" s="167" t="str">
        <f t="shared" ca="1" si="656"/>
        <v>bd.</v>
      </c>
      <c r="AD417" s="167" t="str">
        <f t="shared" ca="1" si="656"/>
        <v>bd.</v>
      </c>
      <c r="AE417" s="167" t="str">
        <f t="shared" ca="1" si="656"/>
        <v>bd.</v>
      </c>
    </row>
    <row r="418" spans="2:31">
      <c r="B418" s="37" t="s">
        <v>594</v>
      </c>
      <c r="C418" s="52" t="s">
        <v>595</v>
      </c>
      <c r="D418" s="52" t="s">
        <v>596</v>
      </c>
      <c r="E418" s="52"/>
      <c r="F418" s="52"/>
      <c r="G418" s="167" t="str">
        <f t="shared" ref="G418:W418" si="657">IFERROR(ROUND((G330/G361),4),"bd.")</f>
        <v>bd.</v>
      </c>
      <c r="H418" s="167" t="str">
        <f t="shared" si="657"/>
        <v>bd.</v>
      </c>
      <c r="I418" s="167" t="str">
        <f t="shared" si="657"/>
        <v>bd.</v>
      </c>
      <c r="J418" s="167" t="str">
        <f t="shared" si="657"/>
        <v>bd.</v>
      </c>
      <c r="K418" s="167" t="str">
        <f t="shared" ca="1" si="657"/>
        <v>bd.</v>
      </c>
      <c r="L418" s="167" t="str">
        <f t="shared" ca="1" si="657"/>
        <v>bd.</v>
      </c>
      <c r="M418" s="167" t="str">
        <f t="shared" ca="1" si="657"/>
        <v>bd.</v>
      </c>
      <c r="N418" s="167" t="str">
        <f t="shared" ca="1" si="657"/>
        <v>bd.</v>
      </c>
      <c r="O418" s="167" t="str">
        <f t="shared" ca="1" si="657"/>
        <v>bd.</v>
      </c>
      <c r="P418" s="167" t="str">
        <f t="shared" ca="1" si="657"/>
        <v>bd.</v>
      </c>
      <c r="Q418" s="167" t="str">
        <f t="shared" ca="1" si="657"/>
        <v>bd.</v>
      </c>
      <c r="R418" s="167" t="str">
        <f t="shared" ca="1" si="657"/>
        <v>bd.</v>
      </c>
      <c r="S418" s="167" t="str">
        <f t="shared" ca="1" si="657"/>
        <v>bd.</v>
      </c>
      <c r="T418" s="167" t="str">
        <f t="shared" ca="1" si="657"/>
        <v>bd.</v>
      </c>
      <c r="U418" s="167" t="str">
        <f t="shared" ca="1" si="657"/>
        <v>bd.</v>
      </c>
      <c r="V418" s="167" t="str">
        <f t="shared" ca="1" si="657"/>
        <v>bd.</v>
      </c>
      <c r="W418" s="167" t="str">
        <f t="shared" ca="1" si="657"/>
        <v>bd.</v>
      </c>
      <c r="X418" s="167" t="str">
        <f t="shared" ref="X418" ca="1" si="658">IFERROR(ROUND((X330/X361),4),"bd.")</f>
        <v>bd.</v>
      </c>
      <c r="Y418" s="167" t="str">
        <f t="shared" ref="Y418:AA418" ca="1" si="659">IFERROR(ROUND((Y330/Y361),4),"bd.")</f>
        <v>bd.</v>
      </c>
      <c r="Z418" s="167" t="str">
        <f t="shared" ca="1" si="659"/>
        <v>bd.</v>
      </c>
      <c r="AA418" s="167" t="str">
        <f t="shared" ca="1" si="659"/>
        <v>bd.</v>
      </c>
      <c r="AB418" s="167" t="str">
        <f t="shared" ref="AB418:AE418" ca="1" si="660">IFERROR(ROUND((AB330/AB361),4),"bd.")</f>
        <v>bd.</v>
      </c>
      <c r="AC418" s="167" t="str">
        <f t="shared" ca="1" si="660"/>
        <v>bd.</v>
      </c>
      <c r="AD418" s="167" t="str">
        <f t="shared" ca="1" si="660"/>
        <v>bd.</v>
      </c>
      <c r="AE418" s="167" t="str">
        <f t="shared" ca="1" si="660"/>
        <v>bd.</v>
      </c>
    </row>
    <row r="419" spans="2:31"/>
    <row r="420" spans="2:31">
      <c r="B420" s="29" t="s">
        <v>597</v>
      </c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</row>
    <row r="421" spans="2:31">
      <c r="B421" s="93" t="s">
        <v>598</v>
      </c>
      <c r="C421" s="19" t="s">
        <v>599</v>
      </c>
      <c r="D421" s="19" t="s">
        <v>600</v>
      </c>
      <c r="E421" s="19"/>
      <c r="F421" s="19"/>
      <c r="G421" s="169" t="str">
        <f t="shared" ref="G421:W421" si="661">IFERROR(ROUND(G364/G381,4),"bd.")</f>
        <v>bd.</v>
      </c>
      <c r="H421" s="169" t="str">
        <f t="shared" si="661"/>
        <v>bd.</v>
      </c>
      <c r="I421" s="169" t="str">
        <f t="shared" si="661"/>
        <v>bd.</v>
      </c>
      <c r="J421" s="169" t="str">
        <f t="shared" si="661"/>
        <v>bd.</v>
      </c>
      <c r="K421" s="169" t="str">
        <f t="shared" ca="1" si="661"/>
        <v>bd.</v>
      </c>
      <c r="L421" s="169" t="str">
        <f t="shared" ca="1" si="661"/>
        <v>bd.</v>
      </c>
      <c r="M421" s="169" t="str">
        <f t="shared" ca="1" si="661"/>
        <v>bd.</v>
      </c>
      <c r="N421" s="169" t="str">
        <f t="shared" ca="1" si="661"/>
        <v>bd.</v>
      </c>
      <c r="O421" s="169" t="str">
        <f t="shared" ca="1" si="661"/>
        <v>bd.</v>
      </c>
      <c r="P421" s="169" t="str">
        <f t="shared" ca="1" si="661"/>
        <v>bd.</v>
      </c>
      <c r="Q421" s="169" t="str">
        <f t="shared" ca="1" si="661"/>
        <v>bd.</v>
      </c>
      <c r="R421" s="169" t="str">
        <f t="shared" ca="1" si="661"/>
        <v>bd.</v>
      </c>
      <c r="S421" s="169" t="str">
        <f t="shared" ca="1" si="661"/>
        <v>bd.</v>
      </c>
      <c r="T421" s="169" t="str">
        <f t="shared" ca="1" si="661"/>
        <v>bd.</v>
      </c>
      <c r="U421" s="169" t="str">
        <f t="shared" ca="1" si="661"/>
        <v>bd.</v>
      </c>
      <c r="V421" s="169" t="str">
        <f t="shared" ca="1" si="661"/>
        <v>bd.</v>
      </c>
      <c r="W421" s="169" t="str">
        <f t="shared" ca="1" si="661"/>
        <v>bd.</v>
      </c>
      <c r="X421" s="169" t="str">
        <f t="shared" ref="X421" ca="1" si="662">IFERROR(ROUND(X364/X381,4),"bd.")</f>
        <v>bd.</v>
      </c>
      <c r="Y421" s="169" t="str">
        <f t="shared" ref="Y421:AA421" ca="1" si="663">IFERROR(ROUND(Y364/Y381,4),"bd.")</f>
        <v>bd.</v>
      </c>
      <c r="Z421" s="169" t="str">
        <f t="shared" ca="1" si="663"/>
        <v>bd.</v>
      </c>
      <c r="AA421" s="169" t="str">
        <f t="shared" ca="1" si="663"/>
        <v>bd.</v>
      </c>
      <c r="AB421" s="169" t="str">
        <f t="shared" ref="AB421:AE421" ca="1" si="664">IFERROR(ROUND(AB364/AB381,4),"bd.")</f>
        <v>bd.</v>
      </c>
      <c r="AC421" s="169" t="str">
        <f t="shared" ca="1" si="664"/>
        <v>bd.</v>
      </c>
      <c r="AD421" s="169" t="str">
        <f t="shared" ca="1" si="664"/>
        <v>bd.</v>
      </c>
      <c r="AE421" s="169" t="str">
        <f t="shared" ca="1" si="664"/>
        <v>bd.</v>
      </c>
    </row>
    <row r="422" spans="2:31">
      <c r="B422" s="37" t="s">
        <v>601</v>
      </c>
      <c r="C422" s="52" t="s">
        <v>602</v>
      </c>
      <c r="D422" s="52" t="s">
        <v>733</v>
      </c>
      <c r="E422" s="52"/>
      <c r="F422" s="52"/>
      <c r="G422" s="170" t="str">
        <f t="shared" ref="G422:W422" si="665">IFERROR(ROUND((G364+G371+G370+G378)/G335,4),"bd.")</f>
        <v>bd.</v>
      </c>
      <c r="H422" s="170" t="str">
        <f t="shared" si="665"/>
        <v>bd.</v>
      </c>
      <c r="I422" s="170" t="str">
        <f t="shared" si="665"/>
        <v>bd.</v>
      </c>
      <c r="J422" s="170" t="str">
        <f t="shared" si="665"/>
        <v>bd.</v>
      </c>
      <c r="K422" s="170" t="str">
        <f t="shared" ca="1" si="665"/>
        <v>bd.</v>
      </c>
      <c r="L422" s="170" t="str">
        <f t="shared" ca="1" si="665"/>
        <v>bd.</v>
      </c>
      <c r="M422" s="170" t="str">
        <f t="shared" ca="1" si="665"/>
        <v>bd.</v>
      </c>
      <c r="N422" s="170" t="str">
        <f t="shared" ca="1" si="665"/>
        <v>bd.</v>
      </c>
      <c r="O422" s="170" t="str">
        <f t="shared" ca="1" si="665"/>
        <v>bd.</v>
      </c>
      <c r="P422" s="170" t="str">
        <f t="shared" ca="1" si="665"/>
        <v>bd.</v>
      </c>
      <c r="Q422" s="170" t="str">
        <f t="shared" ca="1" si="665"/>
        <v>bd.</v>
      </c>
      <c r="R422" s="170" t="str">
        <f t="shared" ca="1" si="665"/>
        <v>bd.</v>
      </c>
      <c r="S422" s="170" t="str">
        <f t="shared" ca="1" si="665"/>
        <v>bd.</v>
      </c>
      <c r="T422" s="170" t="str">
        <f t="shared" ca="1" si="665"/>
        <v>bd.</v>
      </c>
      <c r="U422" s="170" t="str">
        <f t="shared" ca="1" si="665"/>
        <v>bd.</v>
      </c>
      <c r="V422" s="170" t="str">
        <f t="shared" ca="1" si="665"/>
        <v>bd.</v>
      </c>
      <c r="W422" s="170" t="str">
        <f t="shared" ca="1" si="665"/>
        <v>bd.</v>
      </c>
      <c r="X422" s="170" t="str">
        <f t="shared" ref="X422" ca="1" si="666">IFERROR(ROUND((X364+X371+X370+X378)/X335,4),"bd.")</f>
        <v>bd.</v>
      </c>
      <c r="Y422" s="170" t="str">
        <f t="shared" ref="Y422:AA422" ca="1" si="667">IFERROR(ROUND((Y364+Y371+Y370+Y378)/Y335,4),"bd.")</f>
        <v>bd.</v>
      </c>
      <c r="Z422" s="170" t="str">
        <f t="shared" ca="1" si="667"/>
        <v>bd.</v>
      </c>
      <c r="AA422" s="170" t="str">
        <f t="shared" ca="1" si="667"/>
        <v>bd.</v>
      </c>
      <c r="AB422" s="170" t="str">
        <f t="shared" ref="AB422:AE422" ca="1" si="668">IFERROR(ROUND((AB364+AB371+AB370+AB378)/AB335,4),"bd.")</f>
        <v>bd.</v>
      </c>
      <c r="AC422" s="170" t="str">
        <f t="shared" ca="1" si="668"/>
        <v>bd.</v>
      </c>
      <c r="AD422" s="170" t="str">
        <f t="shared" ca="1" si="668"/>
        <v>bd.</v>
      </c>
      <c r="AE422" s="170" t="str">
        <f t="shared" ca="1" si="668"/>
        <v>bd.</v>
      </c>
    </row>
    <row r="423" spans="2:31">
      <c r="B423" s="37" t="s">
        <v>604</v>
      </c>
      <c r="C423" s="52" t="s">
        <v>605</v>
      </c>
      <c r="D423" s="52" t="s">
        <v>603</v>
      </c>
      <c r="E423" s="52"/>
      <c r="F423" s="52"/>
      <c r="G423" s="170" t="str">
        <f t="shared" ref="G423:W423" si="669">IFERROR(ROUND(G369/G381,4),"bd.")</f>
        <v>bd.</v>
      </c>
      <c r="H423" s="170" t="str">
        <f t="shared" si="669"/>
        <v>bd.</v>
      </c>
      <c r="I423" s="170" t="str">
        <f t="shared" si="669"/>
        <v>bd.</v>
      </c>
      <c r="J423" s="170" t="str">
        <f t="shared" si="669"/>
        <v>bd.</v>
      </c>
      <c r="K423" s="170" t="str">
        <f t="shared" ca="1" si="669"/>
        <v>bd.</v>
      </c>
      <c r="L423" s="170" t="str">
        <f t="shared" ca="1" si="669"/>
        <v>bd.</v>
      </c>
      <c r="M423" s="170" t="str">
        <f t="shared" ca="1" si="669"/>
        <v>bd.</v>
      </c>
      <c r="N423" s="170" t="str">
        <f t="shared" ca="1" si="669"/>
        <v>bd.</v>
      </c>
      <c r="O423" s="170" t="str">
        <f t="shared" ca="1" si="669"/>
        <v>bd.</v>
      </c>
      <c r="P423" s="170" t="str">
        <f t="shared" ca="1" si="669"/>
        <v>bd.</v>
      </c>
      <c r="Q423" s="170" t="str">
        <f t="shared" ca="1" si="669"/>
        <v>bd.</v>
      </c>
      <c r="R423" s="170" t="str">
        <f t="shared" ca="1" si="669"/>
        <v>bd.</v>
      </c>
      <c r="S423" s="170" t="str">
        <f t="shared" ca="1" si="669"/>
        <v>bd.</v>
      </c>
      <c r="T423" s="170" t="str">
        <f t="shared" ca="1" si="669"/>
        <v>bd.</v>
      </c>
      <c r="U423" s="170" t="str">
        <f t="shared" ca="1" si="669"/>
        <v>bd.</v>
      </c>
      <c r="V423" s="170" t="str">
        <f t="shared" ca="1" si="669"/>
        <v>bd.</v>
      </c>
      <c r="W423" s="170" t="str">
        <f t="shared" ca="1" si="669"/>
        <v>bd.</v>
      </c>
      <c r="X423" s="170" t="str">
        <f t="shared" ref="X423" ca="1" si="670">IFERROR(ROUND(X369/X381,4),"bd.")</f>
        <v>bd.</v>
      </c>
      <c r="Y423" s="170" t="str">
        <f t="shared" ref="Y423:AA423" ca="1" si="671">IFERROR(ROUND(Y369/Y381,4),"bd.")</f>
        <v>bd.</v>
      </c>
      <c r="Z423" s="170" t="str">
        <f t="shared" ca="1" si="671"/>
        <v>bd.</v>
      </c>
      <c r="AA423" s="170" t="str">
        <f t="shared" ca="1" si="671"/>
        <v>bd.</v>
      </c>
      <c r="AB423" s="170" t="str">
        <f t="shared" ref="AB423:AE423" ca="1" si="672">IFERROR(ROUND(AB369/AB381,4),"bd.")</f>
        <v>bd.</v>
      </c>
      <c r="AC423" s="170" t="str">
        <f t="shared" ca="1" si="672"/>
        <v>bd.</v>
      </c>
      <c r="AD423" s="170" t="str">
        <f t="shared" ca="1" si="672"/>
        <v>bd.</v>
      </c>
      <c r="AE423" s="170" t="str">
        <f t="shared" ca="1" si="672"/>
        <v>bd.</v>
      </c>
    </row>
    <row r="424" spans="2:31">
      <c r="B424" s="37" t="s">
        <v>606</v>
      </c>
      <c r="C424" s="52" t="s">
        <v>607</v>
      </c>
      <c r="D424" s="52" t="s">
        <v>608</v>
      </c>
      <c r="E424" s="52"/>
      <c r="F424" s="52"/>
      <c r="G424" s="171" t="str">
        <f>IFERROR(ROUND((G330+G309+G324+G328)/(G324+Finansowanie!F108+Finansowanie!F118+Finansowanie!F128+Finansowanie!F64+Finansowanie!F54+Finansowanie!F44),4),"bd.")</f>
        <v>bd.</v>
      </c>
      <c r="H424" s="171" t="str">
        <f>IFERROR(ROUND((H330+H309+H324+H328)/(H324+Finansowanie!G108+Finansowanie!G118+Finansowanie!G128+Finansowanie!G64+Finansowanie!G54+Finansowanie!G44),4),"bd.")</f>
        <v>bd.</v>
      </c>
      <c r="I424" s="171" t="str">
        <f>IFERROR(ROUND((I330+I309+I324+I328)/(I324+Finansowanie!H108+Finansowanie!H118+Finansowanie!H128+Finansowanie!H64+Finansowanie!H54+Finansowanie!H44),4),"bd.")</f>
        <v>bd.</v>
      </c>
      <c r="J424" s="171" t="str">
        <f>IFERROR(ROUND((J330+J309+J324+J328)/(J324+Finansowanie!J108+Finansowanie!J118+Finansowanie!J128+Finansowanie!J64+Finansowanie!J54+Finansowanie!J44),4),"bd.")</f>
        <v>bd.</v>
      </c>
      <c r="K424" s="171" t="str">
        <f>IFERROR(ROUND((K330+K309+K324+K328)/(K324+Finansowanie!K108+Finansowanie!K118+Finansowanie!K128+Finansowanie!K64+Finansowanie!K54+Finansowanie!K44),4),"bd.")</f>
        <v>bd.</v>
      </c>
      <c r="L424" s="171" t="str">
        <f ca="1">IFERROR(ROUND((L330+L309+L324+L328)/(L324+Finansowanie!L108+Finansowanie!L118+Finansowanie!L128+Finansowanie!L64+Finansowanie!L54+Finansowanie!L44),4),"bd.")</f>
        <v>bd.</v>
      </c>
      <c r="M424" s="171" t="str">
        <f ca="1">IFERROR(ROUND((M330+M309+M324+M328)/(M324+Finansowanie!M108+Finansowanie!M118+Finansowanie!M128+Finansowanie!M64+Finansowanie!M54+Finansowanie!M44),4),"bd.")</f>
        <v>bd.</v>
      </c>
      <c r="N424" s="171" t="str">
        <f ca="1">IFERROR(ROUND((N330+N309+N324+N328)/(N324+Finansowanie!N108+Finansowanie!N118+Finansowanie!N128+Finansowanie!N64+Finansowanie!N54+Finansowanie!N44),4),"bd.")</f>
        <v>bd.</v>
      </c>
      <c r="O424" s="171" t="str">
        <f ca="1">IFERROR(ROUND((O330+O309+O324+O328)/(O324+Finansowanie!O108+Finansowanie!O118+Finansowanie!O128+Finansowanie!O64+Finansowanie!O54+Finansowanie!O44),4),"bd.")</f>
        <v>bd.</v>
      </c>
      <c r="P424" s="171" t="str">
        <f ca="1">IFERROR(ROUND((P330+P309+P324+P328)/(P324+Finansowanie!P108+Finansowanie!P118+Finansowanie!P128+Finansowanie!P64+Finansowanie!P54+Finansowanie!P44),4),"bd.")</f>
        <v>bd.</v>
      </c>
      <c r="Q424" s="171" t="str">
        <f ca="1">IFERROR(ROUND((Q330+Q309+Q324+Q328)/(Q324+Finansowanie!Q108+Finansowanie!Q118+Finansowanie!Q128+Finansowanie!Q64+Finansowanie!Q54+Finansowanie!Q44),4),"bd.")</f>
        <v>bd.</v>
      </c>
      <c r="R424" s="171" t="str">
        <f ca="1">IFERROR(ROUND((R330+R309+R324+R328)/(R324+Finansowanie!R108+Finansowanie!R118+Finansowanie!R128+Finansowanie!R64+Finansowanie!R54+Finansowanie!R44),4),"bd.")</f>
        <v>bd.</v>
      </c>
      <c r="S424" s="171" t="str">
        <f ca="1">IFERROR(ROUND((S330+S309+S324+S328)/(S324+Finansowanie!S108+Finansowanie!S118+Finansowanie!S128+Finansowanie!S64+Finansowanie!S54+Finansowanie!S44),4),"bd.")</f>
        <v>bd.</v>
      </c>
      <c r="T424" s="171" t="str">
        <f ca="1">IFERROR(ROUND((T330+T309+T324+T328)/(T324+Finansowanie!T108+Finansowanie!T118+Finansowanie!T128+Finansowanie!T64+Finansowanie!T54+Finansowanie!T44),4),"bd.")</f>
        <v>bd.</v>
      </c>
      <c r="U424" s="171" t="str">
        <f ca="1">IFERROR(ROUND((U330+U309+U324+U328)/(U324+Finansowanie!U108+Finansowanie!U118+Finansowanie!U128+Finansowanie!U64+Finansowanie!U54+Finansowanie!U44),4),"bd.")</f>
        <v>bd.</v>
      </c>
      <c r="V424" s="171" t="str">
        <f ca="1">IFERROR(ROUND((V330+V309+V324+V328)/(V324+Finansowanie!V108+Finansowanie!V118+Finansowanie!V128+Finansowanie!V64+Finansowanie!V54+Finansowanie!V44),4),"bd.")</f>
        <v>bd.</v>
      </c>
      <c r="W424" s="171" t="str">
        <f ca="1">IFERROR(ROUND((W330+W309+W324+W328)/(W324+Finansowanie!W108+Finansowanie!W118+Finansowanie!W128+Finansowanie!W64+Finansowanie!W54+Finansowanie!W44),4),"bd.")</f>
        <v>bd.</v>
      </c>
      <c r="X424" s="171" t="str">
        <f ca="1">IFERROR(ROUND((X330+X309+X324+X328)/(X324+Finansowanie!X108+Finansowanie!X118+Finansowanie!X128+Finansowanie!X64+Finansowanie!X54+Finansowanie!X44),4),"bd.")</f>
        <v>bd.</v>
      </c>
      <c r="Y424" s="171" t="str">
        <f ca="1">IFERROR(ROUND((Y330+Y309+Y324+Y328)/(Y324+Finansowanie!Y108+Finansowanie!Y118+Finansowanie!Y128+Finansowanie!Y64+Finansowanie!Y54+Finansowanie!Y44),4),"bd.")</f>
        <v>bd.</v>
      </c>
      <c r="Z424" s="171" t="str">
        <f ca="1">IFERROR(ROUND((Z330+Z309+Z324+Z328)/(Z324+Finansowanie!Z108+Finansowanie!Z118+Finansowanie!Z128+Finansowanie!Z64+Finansowanie!Z54+Finansowanie!Z44),4),"bd.")</f>
        <v>bd.</v>
      </c>
      <c r="AA424" s="171" t="str">
        <f ca="1">IFERROR(ROUND((AA330+AA309+AA324+AA328)/(AA324+Finansowanie!AA108+Finansowanie!AA118+Finansowanie!AA128+Finansowanie!AA64+Finansowanie!AA54+Finansowanie!AA44),4),"bd.")</f>
        <v>bd.</v>
      </c>
      <c r="AB424" s="171" t="str">
        <f ca="1">IFERROR(ROUND((AB330+AB309+AB324+AB328)/(AB324+Finansowanie!AB108+Finansowanie!AB118+Finansowanie!AB128+Finansowanie!AB64+Finansowanie!AB54+Finansowanie!AB44),4),"bd.")</f>
        <v>bd.</v>
      </c>
      <c r="AC424" s="171" t="str">
        <f ca="1">IFERROR(ROUND((AC330+AC309+AC324+AC328)/(AC324+Finansowanie!AC108+Finansowanie!AC118+Finansowanie!AC128+Finansowanie!AC64+Finansowanie!AC54+Finansowanie!AC44),4),"bd.")</f>
        <v>bd.</v>
      </c>
      <c r="AD424" s="171" t="str">
        <f ca="1">IFERROR(ROUND((AD330+AD309+AD324+AD328)/(AD324+Finansowanie!AD108+Finansowanie!AD118+Finansowanie!AD128+Finansowanie!AD64+Finansowanie!AD54+Finansowanie!AD44),4),"bd.")</f>
        <v>bd.</v>
      </c>
      <c r="AE424" s="171" t="str">
        <f ca="1">IFERROR(ROUND((AE330+AE309+AE324+AE328)/(AE324+Finansowanie!AE108+Finansowanie!AE118+Finansowanie!AE128+Finansowanie!AE64+Finansowanie!AE54+Finansowanie!AE44),4),"bd.")</f>
        <v>bd.</v>
      </c>
    </row>
    <row r="425" spans="2:31"/>
    <row r="426" spans="2:31">
      <c r="B426" s="29" t="s">
        <v>609</v>
      </c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</row>
    <row r="427" spans="2:31">
      <c r="B427" s="93" t="s">
        <v>610</v>
      </c>
      <c r="C427" s="19" t="s">
        <v>611</v>
      </c>
      <c r="D427" s="19" t="s">
        <v>608</v>
      </c>
      <c r="E427" s="19"/>
      <c r="F427" s="19"/>
      <c r="G427" s="172" t="str">
        <f t="shared" ref="G427:W427" si="673">IFERROR(ROUND(G353/G374,4),"bd.")</f>
        <v>bd.</v>
      </c>
      <c r="H427" s="172" t="str">
        <f t="shared" si="673"/>
        <v>bd.</v>
      </c>
      <c r="I427" s="172" t="str">
        <f t="shared" si="673"/>
        <v>bd.</v>
      </c>
      <c r="J427" s="172" t="str">
        <f t="shared" si="673"/>
        <v>bd.</v>
      </c>
      <c r="K427" s="172" t="str">
        <f t="shared" ca="1" si="673"/>
        <v>bd.</v>
      </c>
      <c r="L427" s="172" t="str">
        <f t="shared" ca="1" si="673"/>
        <v>bd.</v>
      </c>
      <c r="M427" s="172" t="str">
        <f t="shared" ca="1" si="673"/>
        <v>bd.</v>
      </c>
      <c r="N427" s="172" t="str">
        <f t="shared" ca="1" si="673"/>
        <v>bd.</v>
      </c>
      <c r="O427" s="172" t="str">
        <f t="shared" ca="1" si="673"/>
        <v>bd.</v>
      </c>
      <c r="P427" s="172" t="str">
        <f t="shared" ca="1" si="673"/>
        <v>bd.</v>
      </c>
      <c r="Q427" s="172" t="str">
        <f t="shared" ca="1" si="673"/>
        <v>bd.</v>
      </c>
      <c r="R427" s="172" t="str">
        <f t="shared" ca="1" si="673"/>
        <v>bd.</v>
      </c>
      <c r="S427" s="172" t="str">
        <f t="shared" ca="1" si="673"/>
        <v>bd.</v>
      </c>
      <c r="T427" s="172" t="str">
        <f t="shared" ca="1" si="673"/>
        <v>bd.</v>
      </c>
      <c r="U427" s="172" t="str">
        <f t="shared" ca="1" si="673"/>
        <v>bd.</v>
      </c>
      <c r="V427" s="172" t="str">
        <f t="shared" ca="1" si="673"/>
        <v>bd.</v>
      </c>
      <c r="W427" s="172" t="str">
        <f t="shared" ca="1" si="673"/>
        <v>bd.</v>
      </c>
      <c r="X427" s="172" t="str">
        <f t="shared" ref="X427" ca="1" si="674">IFERROR(ROUND(X353/X374,4),"bd.")</f>
        <v>bd.</v>
      </c>
      <c r="Y427" s="172" t="str">
        <f t="shared" ref="Y427:AA427" ca="1" si="675">IFERROR(ROUND(Y353/Y374,4),"bd.")</f>
        <v>bd.</v>
      </c>
      <c r="Z427" s="172" t="str">
        <f t="shared" ca="1" si="675"/>
        <v>bd.</v>
      </c>
      <c r="AA427" s="172" t="str">
        <f t="shared" ca="1" si="675"/>
        <v>bd.</v>
      </c>
      <c r="AB427" s="172" t="str">
        <f t="shared" ref="AB427:AE427" ca="1" si="676">IFERROR(ROUND(AB353/AB374,4),"bd.")</f>
        <v>bd.</v>
      </c>
      <c r="AC427" s="172" t="str">
        <f t="shared" ca="1" si="676"/>
        <v>bd.</v>
      </c>
      <c r="AD427" s="172" t="str">
        <f t="shared" ca="1" si="676"/>
        <v>bd.</v>
      </c>
      <c r="AE427" s="172" t="str">
        <f t="shared" ca="1" si="676"/>
        <v>bd.</v>
      </c>
    </row>
    <row r="428" spans="2:31">
      <c r="B428" s="37" t="s">
        <v>612</v>
      </c>
      <c r="C428" s="52" t="s">
        <v>613</v>
      </c>
      <c r="D428" s="52" t="s">
        <v>614</v>
      </c>
      <c r="E428" s="52"/>
      <c r="F428" s="52"/>
      <c r="G428" s="171" t="str">
        <f t="shared" ref="G428:W428" si="677">IFERROR(ROUND((G353-G354)/G374,4),"bd.")</f>
        <v>bd.</v>
      </c>
      <c r="H428" s="171" t="str">
        <f t="shared" si="677"/>
        <v>bd.</v>
      </c>
      <c r="I428" s="171" t="str">
        <f t="shared" si="677"/>
        <v>bd.</v>
      </c>
      <c r="J428" s="171" t="str">
        <f t="shared" si="677"/>
        <v>bd.</v>
      </c>
      <c r="K428" s="171" t="str">
        <f t="shared" ca="1" si="677"/>
        <v>bd.</v>
      </c>
      <c r="L428" s="171" t="str">
        <f t="shared" ca="1" si="677"/>
        <v>bd.</v>
      </c>
      <c r="M428" s="171" t="str">
        <f t="shared" ca="1" si="677"/>
        <v>bd.</v>
      </c>
      <c r="N428" s="171" t="str">
        <f t="shared" ca="1" si="677"/>
        <v>bd.</v>
      </c>
      <c r="O428" s="171" t="str">
        <f t="shared" ca="1" si="677"/>
        <v>bd.</v>
      </c>
      <c r="P428" s="171" t="str">
        <f t="shared" ca="1" si="677"/>
        <v>bd.</v>
      </c>
      <c r="Q428" s="171" t="str">
        <f t="shared" ca="1" si="677"/>
        <v>bd.</v>
      </c>
      <c r="R428" s="171" t="str">
        <f t="shared" ca="1" si="677"/>
        <v>bd.</v>
      </c>
      <c r="S428" s="171" t="str">
        <f t="shared" ca="1" si="677"/>
        <v>bd.</v>
      </c>
      <c r="T428" s="171" t="str">
        <f t="shared" ca="1" si="677"/>
        <v>bd.</v>
      </c>
      <c r="U428" s="171" t="str">
        <f t="shared" ca="1" si="677"/>
        <v>bd.</v>
      </c>
      <c r="V428" s="171" t="str">
        <f t="shared" ca="1" si="677"/>
        <v>bd.</v>
      </c>
      <c r="W428" s="171" t="str">
        <f t="shared" ca="1" si="677"/>
        <v>bd.</v>
      </c>
      <c r="X428" s="171" t="str">
        <f t="shared" ref="X428" ca="1" si="678">IFERROR(ROUND((X353-X354)/X374,4),"bd.")</f>
        <v>bd.</v>
      </c>
      <c r="Y428" s="171" t="str">
        <f t="shared" ref="Y428:AA428" ca="1" si="679">IFERROR(ROUND((Y353-Y354)/Y374,4),"bd.")</f>
        <v>bd.</v>
      </c>
      <c r="Z428" s="171" t="str">
        <f t="shared" ca="1" si="679"/>
        <v>bd.</v>
      </c>
      <c r="AA428" s="171" t="str">
        <f t="shared" ca="1" si="679"/>
        <v>bd.</v>
      </c>
      <c r="AB428" s="171" t="str">
        <f t="shared" ref="AB428:AE428" ca="1" si="680">IFERROR(ROUND((AB353-AB354)/AB374,4),"bd.")</f>
        <v>bd.</v>
      </c>
      <c r="AC428" s="171" t="str">
        <f t="shared" ca="1" si="680"/>
        <v>bd.</v>
      </c>
      <c r="AD428" s="171" t="str">
        <f t="shared" ca="1" si="680"/>
        <v>bd.</v>
      </c>
      <c r="AE428" s="171" t="str">
        <f t="shared" ca="1" si="680"/>
        <v>bd.</v>
      </c>
    </row>
    <row r="429" spans="2:31"/>
    <row r="430" spans="2:31">
      <c r="B430" s="29" t="s">
        <v>615</v>
      </c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</row>
    <row r="431" spans="2:31">
      <c r="B431" s="93" t="s">
        <v>616</v>
      </c>
      <c r="C431" s="19"/>
      <c r="D431" s="19"/>
      <c r="E431" s="19"/>
      <c r="F431" s="19"/>
      <c r="G431" s="173" t="str">
        <f t="shared" ref="G431:W431" ca="1" si="681">IFERROR(ROUND((G354/G308)*dni,0),"bd.")</f>
        <v>bd.</v>
      </c>
      <c r="H431" s="173" t="str">
        <f t="shared" ca="1" si="681"/>
        <v>bd.</v>
      </c>
      <c r="I431" s="173" t="str">
        <f t="shared" ca="1" si="681"/>
        <v>bd.</v>
      </c>
      <c r="J431" s="173" t="str">
        <f t="shared" si="681"/>
        <v>bd.</v>
      </c>
      <c r="K431" s="173" t="str">
        <f t="shared" ca="1" si="681"/>
        <v>bd.</v>
      </c>
      <c r="L431" s="173" t="str">
        <f t="shared" ca="1" si="681"/>
        <v>bd.</v>
      </c>
      <c r="M431" s="173" t="str">
        <f t="shared" ca="1" si="681"/>
        <v>bd.</v>
      </c>
      <c r="N431" s="173" t="str">
        <f t="shared" ca="1" si="681"/>
        <v>bd.</v>
      </c>
      <c r="O431" s="173" t="str">
        <f t="shared" ca="1" si="681"/>
        <v>bd.</v>
      </c>
      <c r="P431" s="173" t="str">
        <f t="shared" ca="1" si="681"/>
        <v>bd.</v>
      </c>
      <c r="Q431" s="173" t="str">
        <f t="shared" ca="1" si="681"/>
        <v>bd.</v>
      </c>
      <c r="R431" s="173" t="str">
        <f t="shared" ca="1" si="681"/>
        <v>bd.</v>
      </c>
      <c r="S431" s="173" t="str">
        <f t="shared" ca="1" si="681"/>
        <v>bd.</v>
      </c>
      <c r="T431" s="173" t="str">
        <f t="shared" ca="1" si="681"/>
        <v>bd.</v>
      </c>
      <c r="U431" s="173" t="str">
        <f t="shared" ca="1" si="681"/>
        <v>bd.</v>
      </c>
      <c r="V431" s="173" t="str">
        <f t="shared" ca="1" si="681"/>
        <v>bd.</v>
      </c>
      <c r="W431" s="173" t="str">
        <f t="shared" ca="1" si="681"/>
        <v>bd.</v>
      </c>
      <c r="X431" s="173" t="str">
        <f t="shared" ref="X431" ca="1" si="682">IFERROR(ROUND((X354/X308)*dni,0),"bd.")</f>
        <v>bd.</v>
      </c>
      <c r="Y431" s="173" t="str">
        <f t="shared" ref="Y431:AA431" ca="1" si="683">IFERROR(ROUND((Y354/Y308)*dni,0),"bd.")</f>
        <v>bd.</v>
      </c>
      <c r="Z431" s="173" t="str">
        <f t="shared" ca="1" si="683"/>
        <v>bd.</v>
      </c>
      <c r="AA431" s="173" t="str">
        <f t="shared" ca="1" si="683"/>
        <v>bd.</v>
      </c>
      <c r="AB431" s="173" t="str">
        <f t="shared" ref="AB431:AE431" ca="1" si="684">IFERROR(ROUND((AB354/AB308)*dni,0),"bd.")</f>
        <v>bd.</v>
      </c>
      <c r="AC431" s="173" t="str">
        <f t="shared" ca="1" si="684"/>
        <v>bd.</v>
      </c>
      <c r="AD431" s="173" t="str">
        <f t="shared" ca="1" si="684"/>
        <v>bd.</v>
      </c>
      <c r="AE431" s="173" t="str">
        <f t="shared" ca="1" si="684"/>
        <v>bd.</v>
      </c>
    </row>
    <row r="432" spans="2:31">
      <c r="B432" s="37" t="s">
        <v>617</v>
      </c>
      <c r="C432" s="52"/>
      <c r="D432" s="52"/>
      <c r="E432" s="52"/>
      <c r="F432" s="52"/>
      <c r="G432" s="10" t="str">
        <f t="shared" ref="G432:W432" ca="1" si="685">IFERROR(ROUND((G356/G303)*dni,0),"bd.")</f>
        <v>bd.</v>
      </c>
      <c r="H432" s="10" t="str">
        <f t="shared" ca="1" si="685"/>
        <v>bd.</v>
      </c>
      <c r="I432" s="10" t="str">
        <f t="shared" ca="1" si="685"/>
        <v>bd.</v>
      </c>
      <c r="J432" s="10" t="str">
        <f t="shared" si="685"/>
        <v>bd.</v>
      </c>
      <c r="K432" s="10" t="str">
        <f t="shared" ca="1" si="685"/>
        <v>bd.</v>
      </c>
      <c r="L432" s="10" t="str">
        <f t="shared" ca="1" si="685"/>
        <v>bd.</v>
      </c>
      <c r="M432" s="10" t="str">
        <f t="shared" ca="1" si="685"/>
        <v>bd.</v>
      </c>
      <c r="N432" s="10" t="str">
        <f t="shared" ca="1" si="685"/>
        <v>bd.</v>
      </c>
      <c r="O432" s="10" t="str">
        <f t="shared" ca="1" si="685"/>
        <v>bd.</v>
      </c>
      <c r="P432" s="10" t="str">
        <f t="shared" ca="1" si="685"/>
        <v>bd.</v>
      </c>
      <c r="Q432" s="10" t="str">
        <f t="shared" ca="1" si="685"/>
        <v>bd.</v>
      </c>
      <c r="R432" s="10" t="str">
        <f t="shared" ca="1" si="685"/>
        <v>bd.</v>
      </c>
      <c r="S432" s="10" t="str">
        <f t="shared" ca="1" si="685"/>
        <v>bd.</v>
      </c>
      <c r="T432" s="10" t="str">
        <f t="shared" ca="1" si="685"/>
        <v>bd.</v>
      </c>
      <c r="U432" s="10" t="str">
        <f t="shared" ca="1" si="685"/>
        <v>bd.</v>
      </c>
      <c r="V432" s="10" t="str">
        <f t="shared" ca="1" si="685"/>
        <v>bd.</v>
      </c>
      <c r="W432" s="10" t="str">
        <f t="shared" ca="1" si="685"/>
        <v>bd.</v>
      </c>
      <c r="X432" s="10" t="str">
        <f t="shared" ref="X432" ca="1" si="686">IFERROR(ROUND((X356/X303)*dni,0),"bd.")</f>
        <v>bd.</v>
      </c>
      <c r="Y432" s="10" t="str">
        <f t="shared" ref="Y432:AA432" ca="1" si="687">IFERROR(ROUND((Y356/Y303)*dni,0),"bd.")</f>
        <v>bd.</v>
      </c>
      <c r="Z432" s="10" t="str">
        <f t="shared" ca="1" si="687"/>
        <v>bd.</v>
      </c>
      <c r="AA432" s="10" t="str">
        <f t="shared" ca="1" si="687"/>
        <v>bd.</v>
      </c>
      <c r="AB432" s="10" t="str">
        <f t="shared" ref="AB432:AE432" ca="1" si="688">IFERROR(ROUND((AB356/AB303)*dni,0),"bd.")</f>
        <v>bd.</v>
      </c>
      <c r="AC432" s="10" t="str">
        <f t="shared" ca="1" si="688"/>
        <v>bd.</v>
      </c>
      <c r="AD432" s="10" t="str">
        <f t="shared" ca="1" si="688"/>
        <v>bd.</v>
      </c>
      <c r="AE432" s="10" t="str">
        <f t="shared" ca="1" si="688"/>
        <v>bd.</v>
      </c>
    </row>
    <row r="433" spans="2:37">
      <c r="B433" s="37" t="s">
        <v>618</v>
      </c>
      <c r="C433" s="52"/>
      <c r="D433" s="52"/>
      <c r="E433" s="52"/>
      <c r="F433" s="52"/>
      <c r="G433" s="10" t="str">
        <f t="shared" ref="G433:W433" ca="1" si="689">IFERROR(ROUND((G375/G308)*dni,0),"bd.")</f>
        <v>bd.</v>
      </c>
      <c r="H433" s="10" t="str">
        <f t="shared" ca="1" si="689"/>
        <v>bd.</v>
      </c>
      <c r="I433" s="10" t="str">
        <f t="shared" ca="1" si="689"/>
        <v>bd.</v>
      </c>
      <c r="J433" s="10" t="str">
        <f t="shared" si="689"/>
        <v>bd.</v>
      </c>
      <c r="K433" s="10" t="str">
        <f t="shared" ca="1" si="689"/>
        <v>bd.</v>
      </c>
      <c r="L433" s="10" t="str">
        <f t="shared" ca="1" si="689"/>
        <v>bd.</v>
      </c>
      <c r="M433" s="10" t="str">
        <f t="shared" ca="1" si="689"/>
        <v>bd.</v>
      </c>
      <c r="N433" s="10" t="str">
        <f t="shared" ca="1" si="689"/>
        <v>bd.</v>
      </c>
      <c r="O433" s="10" t="str">
        <f t="shared" ca="1" si="689"/>
        <v>bd.</v>
      </c>
      <c r="P433" s="10" t="str">
        <f t="shared" ca="1" si="689"/>
        <v>bd.</v>
      </c>
      <c r="Q433" s="10" t="str">
        <f t="shared" ca="1" si="689"/>
        <v>bd.</v>
      </c>
      <c r="R433" s="10" t="str">
        <f t="shared" ca="1" si="689"/>
        <v>bd.</v>
      </c>
      <c r="S433" s="10" t="str">
        <f t="shared" ca="1" si="689"/>
        <v>bd.</v>
      </c>
      <c r="T433" s="10" t="str">
        <f t="shared" ca="1" si="689"/>
        <v>bd.</v>
      </c>
      <c r="U433" s="10" t="str">
        <f t="shared" ca="1" si="689"/>
        <v>bd.</v>
      </c>
      <c r="V433" s="10" t="str">
        <f t="shared" ca="1" si="689"/>
        <v>bd.</v>
      </c>
      <c r="W433" s="10" t="str">
        <f t="shared" ca="1" si="689"/>
        <v>bd.</v>
      </c>
      <c r="X433" s="10" t="str">
        <f t="shared" ref="X433" ca="1" si="690">IFERROR(ROUND((X375/X308)*dni,0),"bd.")</f>
        <v>bd.</v>
      </c>
      <c r="Y433" s="10" t="str">
        <f t="shared" ref="Y433:AA433" ca="1" si="691">IFERROR(ROUND((Y375/Y308)*dni,0),"bd.")</f>
        <v>bd.</v>
      </c>
      <c r="Z433" s="10" t="str">
        <f t="shared" ca="1" si="691"/>
        <v>bd.</v>
      </c>
      <c r="AA433" s="10" t="str">
        <f t="shared" ca="1" si="691"/>
        <v>bd.</v>
      </c>
      <c r="AB433" s="10" t="str">
        <f t="shared" ref="AB433:AE433" ca="1" si="692">IFERROR(ROUND((AB375/AB308)*dni,0),"bd.")</f>
        <v>bd.</v>
      </c>
      <c r="AC433" s="10" t="str">
        <f t="shared" ca="1" si="692"/>
        <v>bd.</v>
      </c>
      <c r="AD433" s="10" t="str">
        <f t="shared" ca="1" si="692"/>
        <v>bd.</v>
      </c>
      <c r="AE433" s="10" t="str">
        <f t="shared" ca="1" si="692"/>
        <v>bd.</v>
      </c>
    </row>
    <row r="434" spans="2:37"/>
    <row r="435" spans="2:37">
      <c r="B435" s="29" t="s">
        <v>619</v>
      </c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</row>
    <row r="436" spans="2:37">
      <c r="B436" s="93" t="s">
        <v>620</v>
      </c>
      <c r="C436" s="19" t="s">
        <v>621</v>
      </c>
      <c r="D436" s="19" t="s">
        <v>622</v>
      </c>
      <c r="E436" s="19"/>
      <c r="F436" s="19"/>
      <c r="G436" s="174" t="str">
        <f>IF(Założenia!$C$193=TRUE,"n/d",IFERROR(ROUND(G369/G364,1),"bd."))</f>
        <v>bd.</v>
      </c>
      <c r="H436" s="174" t="str">
        <f>IF(Założenia!$C$193=TRUE,"n/d",IFERROR(ROUND(H369/H364,1),"bd."))</f>
        <v>bd.</v>
      </c>
      <c r="I436" s="174" t="str">
        <f>IF(Założenia!$C$193=TRUE,"n/d",IFERROR(ROUND(I369/I364,1),"bd."))</f>
        <v>bd.</v>
      </c>
      <c r="J436" s="174" t="str">
        <f>IF(Założenia!$C$193=TRUE,"n/d",IFERROR(ROUND(J369/J364,1),"bd."))</f>
        <v>bd.</v>
      </c>
      <c r="K436" s="174" t="str">
        <f ca="1">IF(Założenia!$C$193=TRUE,"n/d",IFERROR(ROUND(K369/K364,1),"bd."))</f>
        <v>bd.</v>
      </c>
      <c r="L436" s="174" t="str">
        <f ca="1">IF(Założenia!$C$193=TRUE,"n/d",IFERROR(ROUND(L369/L364,1),"bd."))</f>
        <v>bd.</v>
      </c>
      <c r="M436" s="174" t="str">
        <f ca="1">IF(Założenia!$C$193=TRUE,"n/d",IFERROR(ROUND(M369/M364,1),"bd."))</f>
        <v>bd.</v>
      </c>
      <c r="N436" s="174" t="str">
        <f ca="1">IF(Założenia!$C$193=TRUE,"n/d",IFERROR(ROUND(N369/N364,1),"bd."))</f>
        <v>bd.</v>
      </c>
      <c r="O436" s="174" t="str">
        <f ca="1">IF(Założenia!$C$193=TRUE,"n/d",IFERROR(ROUND(O369/O364,1),"bd."))</f>
        <v>bd.</v>
      </c>
      <c r="P436" s="174" t="str">
        <f ca="1">IF(Założenia!$C$193=TRUE,"n/d",IFERROR(ROUND(P369/P364,1),"bd."))</f>
        <v>bd.</v>
      </c>
      <c r="Q436" s="174" t="str">
        <f ca="1">IF(Założenia!$C$193=TRUE,"n/d",IFERROR(ROUND(Q369/Q364,1),"bd."))</f>
        <v>bd.</v>
      </c>
      <c r="R436" s="174" t="str">
        <f ca="1">IF(Założenia!$C$193=TRUE,"n/d",IFERROR(ROUND(R369/R364,1),"bd."))</f>
        <v>bd.</v>
      </c>
      <c r="S436" s="174" t="str">
        <f ca="1">IF(Założenia!$C$193=TRUE,"n/d",IFERROR(ROUND(S369/S364,1),"bd."))</f>
        <v>bd.</v>
      </c>
      <c r="T436" s="174" t="str">
        <f ca="1">IF(Założenia!$C$193=TRUE,"n/d",IFERROR(ROUND(T369/T364,1),"bd."))</f>
        <v>bd.</v>
      </c>
      <c r="U436" s="174" t="str">
        <f ca="1">IF(Założenia!$C$193=TRUE,"n/d",IFERROR(ROUND(U369/U364,1),"bd."))</f>
        <v>bd.</v>
      </c>
      <c r="V436" s="174" t="str">
        <f ca="1">IF(Założenia!$C$193=TRUE,"n/d",IFERROR(ROUND(V369/V364,1),"bd."))</f>
        <v>bd.</v>
      </c>
      <c r="W436" s="174" t="str">
        <f ca="1">IF(Założenia!$C$193=TRUE,"n/d",IFERROR(ROUND(W369/W364,1),"bd."))</f>
        <v>bd.</v>
      </c>
      <c r="X436" s="174" t="str">
        <f ca="1">IF(Założenia!$C$193=TRUE,"n/d",IFERROR(ROUND(X369/X364,1),"bd."))</f>
        <v>bd.</v>
      </c>
      <c r="Y436" s="174" t="str">
        <f ca="1">IF(Założenia!$C$193=TRUE,"n/d",IFERROR(ROUND(Y369/Y364,1),"bd."))</f>
        <v>bd.</v>
      </c>
      <c r="Z436" s="174" t="str">
        <f ca="1">IF(Założenia!$C$193=TRUE,"n/d",IFERROR(ROUND(Z369/Z364,1),"bd."))</f>
        <v>bd.</v>
      </c>
      <c r="AA436" s="174" t="str">
        <f ca="1">IF(Założenia!$C$193=TRUE,"n/d",IFERROR(ROUND(AA369/AA364,1),"bd."))</f>
        <v>bd.</v>
      </c>
      <c r="AB436" s="174" t="str">
        <f ca="1">IF(Założenia!$C$193=TRUE,"n/d",IFERROR(ROUND(AB369/AB364,1),"bd."))</f>
        <v>bd.</v>
      </c>
      <c r="AC436" s="174" t="str">
        <f ca="1">IF(Założenia!$C$193=TRUE,"n/d",IFERROR(ROUND(AC369/AC364,1),"bd."))</f>
        <v>bd.</v>
      </c>
      <c r="AD436" s="174" t="str">
        <f ca="1">IF(Założenia!$C$193=TRUE,"n/d",IFERROR(ROUND(AD369/AD364,1),"bd."))</f>
        <v>bd.</v>
      </c>
      <c r="AE436" s="174" t="str">
        <f ca="1">IF(Założenia!$C$193=TRUE,"n/d",IFERROR(ROUND(AE369/AE364,1),"bd."))</f>
        <v>bd.</v>
      </c>
    </row>
    <row r="437" spans="2:37">
      <c r="B437" s="37" t="s">
        <v>623</v>
      </c>
      <c r="C437" s="52" t="s">
        <v>624</v>
      </c>
      <c r="D437" s="52" t="s">
        <v>608</v>
      </c>
      <c r="E437" s="52"/>
      <c r="F437" s="52"/>
      <c r="G437" s="171" t="str">
        <f>IF(Założenia!$C$193=TRUE,"n/d",IFERROR(ROUND((G321+G309)/G324,1),"bd."))</f>
        <v>bd.</v>
      </c>
      <c r="H437" s="171" t="str">
        <f>IF(Założenia!$C$193=TRUE,"n/d",IFERROR(ROUND((H321+H309)/H324,1),"bd."))</f>
        <v>bd.</v>
      </c>
      <c r="I437" s="171" t="str">
        <f>IF(Założenia!$C$193=TRUE,"n/d",IFERROR(ROUND((I321+I309)/I324,1),"bd."))</f>
        <v>bd.</v>
      </c>
      <c r="J437" s="171" t="str">
        <f>IF(Założenia!$C$193=TRUE,"n/d",IFERROR(ROUND((J321+J309)/J324,1),"bd."))</f>
        <v>bd.</v>
      </c>
      <c r="K437" s="171" t="str">
        <f>IF(Założenia!$C$193=TRUE,"n/d",IFERROR(ROUND((K321+K309)/K324,1),"bd."))</f>
        <v>bd.</v>
      </c>
      <c r="L437" s="171" t="str">
        <f ca="1">IF(Założenia!$C$193=TRUE,"n/d",IFERROR(ROUND((L321+L309)/L324,1),"bd."))</f>
        <v>bd.</v>
      </c>
      <c r="M437" s="171" t="str">
        <f ca="1">IF(Założenia!$C$193=TRUE,"n/d",IFERROR(ROUND((M321+M309)/M324,1),"bd."))</f>
        <v>bd.</v>
      </c>
      <c r="N437" s="171" t="str">
        <f ca="1">IF(Założenia!$C$193=TRUE,"n/d",IFERROR(ROUND((N321+N309)/N324,1),"bd."))</f>
        <v>bd.</v>
      </c>
      <c r="O437" s="171" t="str">
        <f ca="1">IF(Założenia!$C$193=TRUE,"n/d",IFERROR(ROUND((O321+O309)/O324,1),"bd."))</f>
        <v>bd.</v>
      </c>
      <c r="P437" s="171" t="str">
        <f ca="1">IF(Założenia!$C$193=TRUE,"n/d",IFERROR(ROUND((P321+P309)/P324,1),"bd."))</f>
        <v>bd.</v>
      </c>
      <c r="Q437" s="171" t="str">
        <f ca="1">IF(Założenia!$C$193=TRUE,"n/d",IFERROR(ROUND((Q321+Q309)/Q324,1),"bd."))</f>
        <v>bd.</v>
      </c>
      <c r="R437" s="171" t="str">
        <f ca="1">IF(Założenia!$C$193=TRUE,"n/d",IFERROR(ROUND((R321+R309)/R324,1),"bd."))</f>
        <v>bd.</v>
      </c>
      <c r="S437" s="171" t="str">
        <f ca="1">IF(Założenia!$C$193=TRUE,"n/d",IFERROR(ROUND((S321+S309)/S324,1),"bd."))</f>
        <v>bd.</v>
      </c>
      <c r="T437" s="171" t="str">
        <f ca="1">IF(Założenia!$C$193=TRUE,"n/d",IFERROR(ROUND((T321+T309)/T324,1),"bd."))</f>
        <v>bd.</v>
      </c>
      <c r="U437" s="171" t="str">
        <f ca="1">IF(Założenia!$C$193=TRUE,"n/d",IFERROR(ROUND((U321+U309)/U324,1),"bd."))</f>
        <v>bd.</v>
      </c>
      <c r="V437" s="171" t="str">
        <f ca="1">IF(Założenia!$C$193=TRUE,"n/d",IFERROR(ROUND((V321+V309)/V324,1),"bd."))</f>
        <v>bd.</v>
      </c>
      <c r="W437" s="171" t="str">
        <f ca="1">IF(Założenia!$C$193=TRUE,"n/d",IFERROR(ROUND((W321+W309)/W324,1),"bd."))</f>
        <v>bd.</v>
      </c>
      <c r="X437" s="171" t="str">
        <f ca="1">IF(Założenia!$C$193=TRUE,"n/d",IFERROR(ROUND((X321+X309)/X324,1),"bd."))</f>
        <v>bd.</v>
      </c>
      <c r="Y437" s="171" t="str">
        <f ca="1">IF(Założenia!$C$193=TRUE,"n/d",IFERROR(ROUND((Y321+Y309)/Y324,1),"bd."))</f>
        <v>bd.</v>
      </c>
      <c r="Z437" s="171" t="str">
        <f ca="1">IF(Założenia!$C$193=TRUE,"n/d",IFERROR(ROUND((Z321+Z309)/Z324,1),"bd."))</f>
        <v>bd.</v>
      </c>
      <c r="AA437" s="171" t="str">
        <f ca="1">IF(Założenia!$C$193=TRUE,"n/d",IFERROR(ROUND((AA321+AA309)/AA324,1),"bd."))</f>
        <v>bd.</v>
      </c>
      <c r="AB437" s="171" t="str">
        <f ca="1">IF(Założenia!$C$193=TRUE,"n/d",IFERROR(ROUND((AB321+AB309)/AB324,1),"bd."))</f>
        <v>bd.</v>
      </c>
      <c r="AC437" s="171" t="str">
        <f ca="1">IF(Założenia!$C$193=TRUE,"n/d",IFERROR(ROUND((AC321+AC309)/AC324,1),"bd."))</f>
        <v>bd.</v>
      </c>
      <c r="AD437" s="171" t="str">
        <f ca="1">IF(Założenia!$C$193=TRUE,"n/d",IFERROR(ROUND((AD321+AD309)/AD324,1),"bd."))</f>
        <v>bd.</v>
      </c>
      <c r="AE437" s="171" t="str">
        <f ca="1">IF(Założenia!$C$193=TRUE,"n/d",IFERROR(ROUND((AE321+AE309)/AE324,1),"bd."))</f>
        <v>bd.</v>
      </c>
    </row>
    <row r="438" spans="2:37"/>
    <row r="439" spans="2:37" ht="14.5">
      <c r="B439" s="11"/>
    </row>
    <row r="440" spans="2:37" ht="14.5">
      <c r="B440" s="621" t="s">
        <v>39</v>
      </c>
      <c r="C440" s="622"/>
      <c r="D440" s="622"/>
      <c r="E440" s="623"/>
      <c r="F440" s="622"/>
      <c r="G440" s="622"/>
      <c r="H440" s="622"/>
      <c r="I440" s="622"/>
      <c r="J440" s="622"/>
      <c r="K440" s="622"/>
      <c r="L440" s="622"/>
      <c r="M440" s="622"/>
      <c r="N440" s="622"/>
      <c r="O440" s="622"/>
      <c r="P440" s="622"/>
      <c r="Q440" s="622"/>
      <c r="R440" s="622"/>
      <c r="S440" s="622"/>
      <c r="T440" s="622"/>
      <c r="U440" s="622"/>
      <c r="V440" s="622"/>
      <c r="W440" s="622"/>
      <c r="X440" s="622"/>
      <c r="Y440" s="622"/>
      <c r="Z440" s="622"/>
      <c r="AA440" s="622"/>
      <c r="AB440" s="622"/>
      <c r="AC440" s="622"/>
      <c r="AD440" s="622"/>
      <c r="AE440" s="622"/>
      <c r="AF440"/>
      <c r="AG440"/>
      <c r="AH440"/>
      <c r="AI440"/>
      <c r="AJ440"/>
      <c r="AK440"/>
    </row>
    <row r="441" spans="2:37" ht="4" customHeight="1">
      <c r="E441" s="254"/>
      <c r="AF441"/>
      <c r="AG441"/>
      <c r="AH441"/>
      <c r="AI441"/>
      <c r="AJ441"/>
      <c r="AK441"/>
    </row>
    <row r="442" spans="2:37" ht="15" customHeight="1">
      <c r="B442" s="616" t="str">
        <f>IF(Okres_Prognozy&gt;10,"Uwaga! Okres prognozy przekracza 10 lat. Należy uzasadnić przyjęty okres prognozy","")</f>
        <v/>
      </c>
      <c r="E442" s="254"/>
      <c r="AF442"/>
      <c r="AG442"/>
      <c r="AH442"/>
      <c r="AI442"/>
      <c r="AJ442"/>
      <c r="AK442"/>
    </row>
    <row r="443" spans="2:37" ht="4" customHeight="1">
      <c r="E443" s="254"/>
      <c r="AF443"/>
      <c r="AG443"/>
      <c r="AH443"/>
      <c r="AI443"/>
      <c r="AJ443"/>
      <c r="AK443"/>
    </row>
    <row r="444" spans="2:37" ht="409.5" customHeight="1">
      <c r="B444" s="709"/>
      <c r="C444" s="709"/>
      <c r="D444" s="709"/>
      <c r="E444" s="709"/>
      <c r="F444" s="709"/>
      <c r="G444" s="709"/>
      <c r="H444" s="709"/>
      <c r="I444" s="709"/>
      <c r="J444" s="709"/>
      <c r="K444" s="709"/>
      <c r="L444" s="709"/>
      <c r="M444" s="709"/>
      <c r="N444" s="709"/>
      <c r="O444" s="709"/>
      <c r="P444" s="709"/>
      <c r="Q444" s="709"/>
      <c r="R444" s="709"/>
      <c r="S444" s="709"/>
      <c r="T444" s="709"/>
      <c r="U444" s="709"/>
      <c r="V444" s="709"/>
      <c r="W444" s="709"/>
      <c r="X444" s="709"/>
      <c r="Y444" s="709"/>
      <c r="Z444" s="709"/>
      <c r="AA444" s="709"/>
      <c r="AB444" s="709"/>
      <c r="AC444" s="709"/>
      <c r="AD444" s="709"/>
      <c r="AE444" s="709"/>
      <c r="AF444"/>
      <c r="AG444"/>
      <c r="AH444"/>
      <c r="AI444"/>
      <c r="AJ444"/>
      <c r="AK444"/>
    </row>
    <row r="445" spans="2:37" ht="409.5" customHeight="1">
      <c r="B445" s="710"/>
      <c r="C445" s="710"/>
      <c r="D445" s="710"/>
      <c r="E445" s="710"/>
      <c r="F445" s="710"/>
      <c r="G445" s="710"/>
      <c r="H445" s="710"/>
      <c r="I445" s="710"/>
      <c r="J445" s="710"/>
      <c r="K445" s="710"/>
      <c r="L445" s="710"/>
      <c r="M445" s="710"/>
      <c r="N445" s="710"/>
      <c r="O445" s="710"/>
      <c r="P445" s="710"/>
      <c r="Q445" s="710"/>
      <c r="R445" s="710"/>
      <c r="S445" s="710"/>
      <c r="T445" s="710"/>
      <c r="U445" s="710"/>
      <c r="V445" s="710"/>
      <c r="W445" s="710"/>
      <c r="X445" s="710"/>
      <c r="Y445" s="710"/>
      <c r="Z445" s="710"/>
      <c r="AA445" s="710"/>
      <c r="AB445" s="710"/>
      <c r="AC445" s="710"/>
      <c r="AD445" s="710"/>
      <c r="AE445" s="710"/>
      <c r="AF445"/>
      <c r="AG445"/>
      <c r="AH445"/>
      <c r="AI445"/>
      <c r="AJ445"/>
      <c r="AK445"/>
    </row>
    <row r="446" spans="2:37"/>
    <row r="495" spans="2:31" hidden="1">
      <c r="B495" s="21" t="s">
        <v>627</v>
      </c>
      <c r="C495" s="21"/>
      <c r="D495" s="21"/>
      <c r="E495" s="21"/>
      <c r="F495" s="21"/>
      <c r="G495" s="21"/>
      <c r="H495" s="21"/>
      <c r="I495" s="21"/>
      <c r="J495" s="21"/>
      <c r="K495" s="226" t="str">
        <f>K$385</f>
        <v>Uzupełnij dane</v>
      </c>
      <c r="L495" s="226" t="str">
        <f t="shared" ref="L495:AE495" si="693">L$385</f>
        <v/>
      </c>
      <c r="M495" s="226" t="str">
        <f t="shared" si="693"/>
        <v/>
      </c>
      <c r="N495" s="226" t="str">
        <f t="shared" si="693"/>
        <v/>
      </c>
      <c r="O495" s="226" t="str">
        <f t="shared" si="693"/>
        <v/>
      </c>
      <c r="P495" s="226" t="str">
        <f t="shared" si="693"/>
        <v/>
      </c>
      <c r="Q495" s="226" t="str">
        <f t="shared" si="693"/>
        <v/>
      </c>
      <c r="R495" s="226" t="str">
        <f t="shared" si="693"/>
        <v/>
      </c>
      <c r="S495" s="226" t="str">
        <f t="shared" si="693"/>
        <v/>
      </c>
      <c r="T495" s="226" t="str">
        <f t="shared" si="693"/>
        <v/>
      </c>
      <c r="U495" s="226" t="str">
        <f t="shared" si="693"/>
        <v/>
      </c>
      <c r="V495" s="226" t="str">
        <f t="shared" si="693"/>
        <v/>
      </c>
      <c r="W495" s="226" t="str">
        <f t="shared" si="693"/>
        <v/>
      </c>
      <c r="X495" s="226" t="str">
        <f t="shared" si="693"/>
        <v/>
      </c>
      <c r="Y495" s="226" t="str">
        <f t="shared" si="693"/>
        <v/>
      </c>
      <c r="Z495" s="226" t="str">
        <f t="shared" si="693"/>
        <v/>
      </c>
      <c r="AA495" s="226" t="str">
        <f t="shared" si="693"/>
        <v/>
      </c>
      <c r="AB495" s="226" t="str">
        <f t="shared" si="693"/>
        <v/>
      </c>
      <c r="AC495" s="226" t="str">
        <f t="shared" si="693"/>
        <v/>
      </c>
      <c r="AD495" s="226" t="str">
        <f t="shared" si="693"/>
        <v/>
      </c>
      <c r="AE495" s="226" t="str">
        <f t="shared" si="693"/>
        <v/>
      </c>
    </row>
    <row r="496" spans="2:31" hidden="1"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</row>
    <row r="497" spans="2:31" hidden="1">
      <c r="B497" s="21" t="s">
        <v>628</v>
      </c>
      <c r="C497" s="21"/>
      <c r="D497" s="21"/>
      <c r="E497" s="21"/>
      <c r="F497" s="21"/>
      <c r="G497" s="21"/>
      <c r="H497" s="21"/>
      <c r="I497" s="21"/>
      <c r="J497" s="21"/>
      <c r="K497" s="22">
        <f t="shared" ref="K497:V497" si="694">K330</f>
        <v>0</v>
      </c>
      <c r="L497" s="22">
        <f t="shared" ca="1" si="694"/>
        <v>0</v>
      </c>
      <c r="M497" s="22">
        <f t="shared" ca="1" si="694"/>
        <v>0</v>
      </c>
      <c r="N497" s="22">
        <f t="shared" ca="1" si="694"/>
        <v>0</v>
      </c>
      <c r="O497" s="22">
        <f t="shared" ca="1" si="694"/>
        <v>0</v>
      </c>
      <c r="P497" s="22">
        <f t="shared" ca="1" si="694"/>
        <v>0</v>
      </c>
      <c r="Q497" s="22">
        <f t="shared" ca="1" si="694"/>
        <v>0</v>
      </c>
      <c r="R497" s="22">
        <f t="shared" ca="1" si="694"/>
        <v>0</v>
      </c>
      <c r="S497" s="22">
        <f t="shared" ca="1" si="694"/>
        <v>0</v>
      </c>
      <c r="T497" s="22">
        <f t="shared" ca="1" si="694"/>
        <v>0</v>
      </c>
      <c r="U497" s="22">
        <f t="shared" ca="1" si="694"/>
        <v>0</v>
      </c>
      <c r="V497" s="22">
        <f t="shared" ca="1" si="694"/>
        <v>0</v>
      </c>
      <c r="W497" s="22">
        <f t="shared" ref="W497:AA497" ca="1" si="695">W330</f>
        <v>0</v>
      </c>
      <c r="X497" s="22">
        <f t="shared" ca="1" si="695"/>
        <v>0</v>
      </c>
      <c r="Y497" s="22">
        <f t="shared" ca="1" si="695"/>
        <v>0</v>
      </c>
      <c r="Z497" s="22">
        <f t="shared" ca="1" si="695"/>
        <v>0</v>
      </c>
      <c r="AA497" s="22">
        <f t="shared" ca="1" si="695"/>
        <v>0</v>
      </c>
      <c r="AB497" s="22">
        <f t="shared" ref="AB497:AE497" ca="1" si="696">AB330</f>
        <v>0</v>
      </c>
      <c r="AC497" s="22">
        <f t="shared" ca="1" si="696"/>
        <v>0</v>
      </c>
      <c r="AD497" s="22">
        <f t="shared" ca="1" si="696"/>
        <v>0</v>
      </c>
      <c r="AE497" s="22">
        <f t="shared" ca="1" si="696"/>
        <v>0</v>
      </c>
    </row>
    <row r="498" spans="2:31" hidden="1">
      <c r="B498" s="21" t="s">
        <v>629</v>
      </c>
      <c r="C498" s="21"/>
      <c r="D498" s="21"/>
      <c r="E498" s="21"/>
      <c r="F498" s="21"/>
      <c r="G498" s="21"/>
      <c r="H498" s="21"/>
      <c r="I498" s="21"/>
      <c r="J498" s="21"/>
      <c r="K498" s="22">
        <f>Finansowanie!K22</f>
        <v>0</v>
      </c>
      <c r="L498" s="22">
        <f>Finansowanie!L22</f>
        <v>0</v>
      </c>
      <c r="M498" s="22">
        <f>Finansowanie!M22</f>
        <v>0</v>
      </c>
      <c r="N498" s="22">
        <f>Finansowanie!N22</f>
        <v>0</v>
      </c>
      <c r="O498" s="22">
        <f>Finansowanie!O22</f>
        <v>0</v>
      </c>
      <c r="P498" s="22">
        <f>Finansowanie!P22</f>
        <v>0</v>
      </c>
      <c r="Q498" s="22">
        <f>Finansowanie!Q22</f>
        <v>0</v>
      </c>
      <c r="R498" s="22">
        <f>Finansowanie!R22</f>
        <v>0</v>
      </c>
      <c r="S498" s="22">
        <f>Finansowanie!S22</f>
        <v>0</v>
      </c>
      <c r="T498" s="22">
        <f>Finansowanie!T22</f>
        <v>0</v>
      </c>
      <c r="U498" s="22">
        <f>Finansowanie!U22</f>
        <v>0</v>
      </c>
      <c r="V498" s="22">
        <f>Finansowanie!V22</f>
        <v>0</v>
      </c>
      <c r="W498" s="22">
        <f>Finansowanie!W22</f>
        <v>0</v>
      </c>
      <c r="X498" s="22">
        <f>Finansowanie!X22</f>
        <v>0</v>
      </c>
      <c r="Y498" s="22">
        <f>Finansowanie!Y22</f>
        <v>0</v>
      </c>
      <c r="Z498" s="22">
        <f>Finansowanie!Z22</f>
        <v>0</v>
      </c>
      <c r="AA498" s="22">
        <f>Finansowanie!AA22</f>
        <v>0</v>
      </c>
      <c r="AB498" s="22">
        <f>Finansowanie!AB22</f>
        <v>0</v>
      </c>
      <c r="AC498" s="22">
        <f>Finansowanie!AC22</f>
        <v>0</v>
      </c>
      <c r="AD498" s="22">
        <f>Finansowanie!AD22</f>
        <v>0</v>
      </c>
      <c r="AE498" s="22">
        <f>Finansowanie!AE22</f>
        <v>0</v>
      </c>
    </row>
    <row r="499" spans="2:31" hidden="1">
      <c r="B499" s="21" t="s">
        <v>630</v>
      </c>
      <c r="C499" s="21"/>
      <c r="D499" s="21"/>
      <c r="E499" s="21"/>
      <c r="F499" s="21"/>
      <c r="G499" s="21"/>
      <c r="H499" s="21"/>
      <c r="I499" s="21"/>
      <c r="J499" s="21"/>
      <c r="K499" s="22">
        <f>Finansowanie!K86</f>
        <v>0</v>
      </c>
      <c r="L499" s="22">
        <f>Finansowanie!L86</f>
        <v>0</v>
      </c>
      <c r="M499" s="22">
        <f>Finansowanie!M86</f>
        <v>0</v>
      </c>
      <c r="N499" s="22">
        <f>Finansowanie!N86</f>
        <v>0</v>
      </c>
      <c r="O499" s="22">
        <f>Finansowanie!O86</f>
        <v>0</v>
      </c>
      <c r="P499" s="22">
        <f>Finansowanie!P86</f>
        <v>0</v>
      </c>
      <c r="Q499" s="22">
        <f>Finansowanie!Q86</f>
        <v>0</v>
      </c>
      <c r="R499" s="22">
        <f>Finansowanie!R86</f>
        <v>0</v>
      </c>
      <c r="S499" s="22">
        <f>Finansowanie!S86</f>
        <v>0</v>
      </c>
      <c r="T499" s="22">
        <f>Finansowanie!T86</f>
        <v>0</v>
      </c>
      <c r="U499" s="22">
        <f>Finansowanie!U86</f>
        <v>0</v>
      </c>
      <c r="V499" s="22">
        <f>Finansowanie!V86</f>
        <v>0</v>
      </c>
      <c r="W499" s="22">
        <f>Finansowanie!W86</f>
        <v>0</v>
      </c>
      <c r="X499" s="22">
        <f>Finansowanie!X86</f>
        <v>0</v>
      </c>
      <c r="Y499" s="22">
        <f>Finansowanie!Y86</f>
        <v>0</v>
      </c>
      <c r="Z499" s="22">
        <f>Finansowanie!Z86</f>
        <v>0</v>
      </c>
      <c r="AA499" s="22">
        <f>Finansowanie!AA86</f>
        <v>0</v>
      </c>
      <c r="AB499" s="22">
        <f>Finansowanie!AB86</f>
        <v>0</v>
      </c>
      <c r="AC499" s="22">
        <f>Finansowanie!AC86</f>
        <v>0</v>
      </c>
      <c r="AD499" s="22">
        <f>Finansowanie!AD86</f>
        <v>0</v>
      </c>
      <c r="AE499" s="22">
        <f>Finansowanie!AE86</f>
        <v>0</v>
      </c>
    </row>
    <row r="500" spans="2:31" hidden="1">
      <c r="B500" s="21" t="s">
        <v>631</v>
      </c>
      <c r="C500" s="21"/>
      <c r="D500" s="21"/>
      <c r="E500" s="21"/>
      <c r="F500" s="21"/>
      <c r="G500" s="21"/>
      <c r="H500" s="21"/>
      <c r="I500" s="21"/>
      <c r="J500" s="21"/>
      <c r="K500" s="244">
        <f>IF(Rok_n="",Finansowanie!K23,IF(Założenia!$J$32=12,Finansowanie!K23,(J80-K498-K499)))</f>
        <v>0</v>
      </c>
      <c r="L500" s="22">
        <f t="shared" ref="L500:V500" si="697">K500+K497-L498-L499</f>
        <v>0</v>
      </c>
      <c r="M500" s="22">
        <f t="shared" ca="1" si="697"/>
        <v>0</v>
      </c>
      <c r="N500" s="22">
        <f t="shared" ca="1" si="697"/>
        <v>0</v>
      </c>
      <c r="O500" s="22">
        <f t="shared" ca="1" si="697"/>
        <v>0</v>
      </c>
      <c r="P500" s="22">
        <f t="shared" ca="1" si="697"/>
        <v>0</v>
      </c>
      <c r="Q500" s="22">
        <f t="shared" ca="1" si="697"/>
        <v>0</v>
      </c>
      <c r="R500" s="22">
        <f t="shared" ca="1" si="697"/>
        <v>0</v>
      </c>
      <c r="S500" s="22">
        <f t="shared" ca="1" si="697"/>
        <v>0</v>
      </c>
      <c r="T500" s="22">
        <f t="shared" ca="1" si="697"/>
        <v>0</v>
      </c>
      <c r="U500" s="22">
        <f t="shared" ca="1" si="697"/>
        <v>0</v>
      </c>
      <c r="V500" s="22">
        <f t="shared" ca="1" si="697"/>
        <v>0</v>
      </c>
      <c r="W500" s="22">
        <f t="shared" ref="W500" ca="1" si="698">V500+V497-W498-W499</f>
        <v>0</v>
      </c>
      <c r="X500" s="22">
        <f t="shared" ref="X500" ca="1" si="699">W500+W497-X498-X499</f>
        <v>0</v>
      </c>
      <c r="Y500" s="22">
        <f t="shared" ref="Y500" ca="1" si="700">X500+X497-Y498-Y499</f>
        <v>0</v>
      </c>
      <c r="Z500" s="22">
        <f t="shared" ref="Z500" ca="1" si="701">Y500+Y497-Z498-Z499</f>
        <v>0</v>
      </c>
      <c r="AA500" s="22">
        <f t="shared" ref="AA500" ca="1" si="702">Z500+Z497-AA498-AA499</f>
        <v>0</v>
      </c>
      <c r="AB500" s="22">
        <f t="shared" ref="AB500" ca="1" si="703">AA500+AA497-AB498-AB499</f>
        <v>0</v>
      </c>
      <c r="AC500" s="22">
        <f t="shared" ref="AC500" ca="1" si="704">AB500+AB497-AC498-AC499</f>
        <v>0</v>
      </c>
      <c r="AD500" s="22">
        <f t="shared" ref="AD500" ca="1" si="705">AC500+AC497-AD498-AD499</f>
        <v>0</v>
      </c>
      <c r="AE500" s="22">
        <f t="shared" ref="AE500" ca="1" si="706">AD500+AD497-AE498-AE499</f>
        <v>0</v>
      </c>
    </row>
  </sheetData>
  <sheetProtection algorithmName="SHA-512" hashValue="uFRaVB7uxgPBw1AjIVI6zyFSvEZ1Ajt2Y3xRVJJGuzUTXaVXjiJv+GcobzBUFL2+nDC2xDckp/9EWhGKbdPOgw==" saltValue="QMjIWlLp+Ldnx95PKh4S4w==" spinCount="100000" sheet="1" objects="1" scenarios="1"/>
  <mergeCells count="2">
    <mergeCell ref="B2:AE3"/>
    <mergeCell ref="B444:AE445"/>
  </mergeCells>
  <conditionalFormatting sqref="G130:AE151 K274:AE295 G416:AE437">
    <cfRule type="containsText" dxfId="23" priority="2" operator="containsText" text="bd.">
      <formula>NOT(ISERROR(SEARCH("bd.",G130)))</formula>
    </cfRule>
  </conditionalFormatting>
  <conditionalFormatting sqref="G358:AE358">
    <cfRule type="cellIs" dxfId="22" priority="15" operator="lessThan">
      <formula>0</formula>
    </cfRule>
  </conditionalFormatting>
  <conditionalFormatting sqref="K62:AE64 K72:AE72 K83:AE83 K86:AE86 K90:AE90 K93:AE93">
    <cfRule type="expression" dxfId="21" priority="13">
      <formula>AND(K$12&gt;Koniec_Projekt,K$12&lt;=Koniec)</formula>
    </cfRule>
    <cfRule type="expression" dxfId="20" priority="14">
      <formula>K$12&lt;=Koniec_Projekt</formula>
    </cfRule>
  </conditionalFormatting>
  <conditionalFormatting sqref="K70:AE70">
    <cfRule type="cellIs" dxfId="19" priority="280" operator="lessThan">
      <formula>0</formula>
    </cfRule>
  </conditionalFormatting>
  <conditionalFormatting sqref="K214:AE214">
    <cfRule type="cellIs" dxfId="18" priority="271" operator="lessThan">
      <formula>0</formula>
    </cfRule>
  </conditionalFormatting>
  <conditionalFormatting sqref="K267:AE267">
    <cfRule type="cellIs" dxfId="17" priority="287" operator="lessThan">
      <formula>0</formula>
    </cfRule>
  </conditionalFormatting>
  <conditionalFormatting sqref="K409:AE409">
    <cfRule type="cellIs" dxfId="16" priority="279" operator="lessThan">
      <formula>0</formula>
    </cfRule>
  </conditionalFormatting>
  <conditionalFormatting sqref="B442:AE442">
    <cfRule type="expression" dxfId="15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7" fitToHeight="0" orientation="landscape" r:id="rId1"/>
  <headerFooter>
    <oddHeader>&amp;A</oddHeader>
    <oddFooter>&amp;L&amp;F&amp;CStrona &amp;P z &amp;N&amp;RData i godzina wydruku: &amp;D &amp;T</oddFooter>
  </headerFooter>
  <rowBreaks count="9" manualBreakCount="9">
    <brk id="44" min="1" max="23" man="1"/>
    <brk id="97" min="1" max="23" man="1"/>
    <brk id="155" min="1" max="23" man="1"/>
    <brk id="188" min="1" max="23" man="1"/>
    <brk id="241" min="1" max="23" man="1"/>
    <brk id="299" min="1" max="23" man="1"/>
    <brk id="332" min="1" max="23" man="1"/>
    <brk id="384" min="1" max="23" man="1"/>
    <brk id="438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48" r:id="rId4" name="Group Box 1768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13</xdr:col>
                    <xdr:colOff>228600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89D5-C2DF-4173-BDF8-234D1F4C686E}">
  <sheetPr codeName="Arkusz14">
    <tabColor rgb="FFFFFF00"/>
  </sheetPr>
  <dimension ref="A1:Z43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4.77734375" style="1" customWidth="1"/>
    <col min="3" max="9" width="18.77734375" style="1" customWidth="1"/>
    <col min="10" max="25" width="0" style="1" hidden="1" customWidth="1"/>
    <col min="26" max="26" width="2.77734375" style="1" customWidth="1"/>
    <col min="27" max="16384" width="9.33203125" style="1" hidden="1"/>
  </cols>
  <sheetData>
    <row r="1" spans="2:25"/>
    <row r="2" spans="2:25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</row>
    <row r="3" spans="2:25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2" t="s">
        <v>784</v>
      </c>
      <c r="C11" s="583" t="s">
        <v>785</v>
      </c>
      <c r="D11" s="583" t="s">
        <v>786</v>
      </c>
      <c r="E11" s="583" t="s">
        <v>787</v>
      </c>
      <c r="F11" s="583" t="s">
        <v>788</v>
      </c>
      <c r="G11" s="583" t="s">
        <v>789</v>
      </c>
      <c r="H11" s="584" t="s">
        <v>790</v>
      </c>
      <c r="I11" s="584" t="s">
        <v>791</v>
      </c>
    </row>
    <row r="12" spans="2:25">
      <c r="B12" s="585">
        <v>1</v>
      </c>
      <c r="C12" s="586"/>
      <c r="D12" s="587"/>
      <c r="E12" s="587"/>
      <c r="F12" s="587"/>
      <c r="G12" s="624" t="s">
        <v>824</v>
      </c>
      <c r="H12" s="588" t="e">
        <f>IF(ISBLANK($G12),"",IF($G12="zaliczka [Z]",(F12/E12),"n/d"))</f>
        <v>#DIV/0!</v>
      </c>
      <c r="I12" s="589" t="str">
        <f>IF(ISBLANK($G12),"",IF($G12="refundacja [R]",(F12/E12),"n/d"))</f>
        <v>n/d</v>
      </c>
      <c r="J12" s="590" t="e">
        <f>IF(ISBLANK($G12),"",IF($G12="zaliczka [Z]",(G12/F12),"n/d"))</f>
        <v>#VALUE!</v>
      </c>
      <c r="K12" s="590" t="e">
        <f>IF(ISBLANK($G12),"",IF($G12="zaliczka [Z]",(I12/G12),"n/d"))</f>
        <v>#VALUE!</v>
      </c>
      <c r="L12" s="590" t="e">
        <f t="shared" ref="L12:Y12" si="0">IF(ISBLANK($G12),"",IF($G12="zaliczka [Z]",(J12/I12),"n/d"))</f>
        <v>#VALUE!</v>
      </c>
      <c r="M12" s="590" t="e">
        <f t="shared" si="0"/>
        <v>#VALUE!</v>
      </c>
      <c r="N12" s="590" t="e">
        <f t="shared" si="0"/>
        <v>#VALUE!</v>
      </c>
      <c r="O12" s="590" t="e">
        <f t="shared" si="0"/>
        <v>#VALUE!</v>
      </c>
      <c r="P12" s="590" t="e">
        <f t="shared" si="0"/>
        <v>#VALUE!</v>
      </c>
      <c r="Q12" s="590" t="e">
        <f t="shared" si="0"/>
        <v>#VALUE!</v>
      </c>
      <c r="R12" s="590" t="e">
        <f t="shared" si="0"/>
        <v>#VALUE!</v>
      </c>
      <c r="S12" s="590" t="e">
        <f t="shared" si="0"/>
        <v>#VALUE!</v>
      </c>
      <c r="T12" s="590" t="e">
        <f t="shared" si="0"/>
        <v>#VALUE!</v>
      </c>
      <c r="U12" s="590" t="e">
        <f t="shared" si="0"/>
        <v>#VALUE!</v>
      </c>
      <c r="V12" s="590" t="e">
        <f t="shared" si="0"/>
        <v>#VALUE!</v>
      </c>
      <c r="W12" s="590" t="e">
        <f t="shared" si="0"/>
        <v>#VALUE!</v>
      </c>
      <c r="X12" s="590" t="e">
        <f t="shared" si="0"/>
        <v>#VALUE!</v>
      </c>
      <c r="Y12" s="590" t="e">
        <f t="shared" si="0"/>
        <v>#VALUE!</v>
      </c>
    </row>
    <row r="13" spans="2:25">
      <c r="B13" s="591">
        <v>2</v>
      </c>
      <c r="C13" s="592"/>
      <c r="D13" s="593"/>
      <c r="E13" s="593"/>
      <c r="F13" s="593"/>
      <c r="G13" s="592"/>
      <c r="H13" s="594" t="str">
        <f t="shared" ref="H13:H41" si="1">IF(ISBLANK($G13),"",IF($G13="zaliczka [Z]",(F13/E13),"n/d"))</f>
        <v/>
      </c>
      <c r="I13" s="595" t="str">
        <f t="shared" ref="I13:I41" si="2">IF(ISBLANK($G13),"",IF($G13="refundacja [R]",(F13/E13),"n/d"))</f>
        <v/>
      </c>
    </row>
    <row r="14" spans="2:25">
      <c r="B14" s="591">
        <v>3</v>
      </c>
      <c r="C14" s="592"/>
      <c r="D14" s="593"/>
      <c r="E14" s="593"/>
      <c r="F14" s="593"/>
      <c r="G14" s="592"/>
      <c r="H14" s="594" t="str">
        <f t="shared" si="1"/>
        <v/>
      </c>
      <c r="I14" s="595" t="str">
        <f t="shared" si="2"/>
        <v/>
      </c>
    </row>
    <row r="15" spans="2:25">
      <c r="B15" s="591">
        <v>4</v>
      </c>
      <c r="C15" s="592"/>
      <c r="D15" s="593"/>
      <c r="E15" s="593"/>
      <c r="F15" s="593"/>
      <c r="G15" s="592"/>
      <c r="H15" s="594" t="str">
        <f t="shared" si="1"/>
        <v/>
      </c>
      <c r="I15" s="595" t="str">
        <f t="shared" si="2"/>
        <v/>
      </c>
    </row>
    <row r="16" spans="2:25">
      <c r="B16" s="591">
        <v>5</v>
      </c>
      <c r="C16" s="592"/>
      <c r="D16" s="593"/>
      <c r="E16" s="593"/>
      <c r="F16" s="593"/>
      <c r="G16" s="592"/>
      <c r="H16" s="594" t="str">
        <f t="shared" si="1"/>
        <v/>
      </c>
      <c r="I16" s="595" t="str">
        <f t="shared" si="2"/>
        <v/>
      </c>
    </row>
    <row r="17" spans="2:9">
      <c r="B17" s="591">
        <v>6</v>
      </c>
      <c r="C17" s="592"/>
      <c r="D17" s="593"/>
      <c r="E17" s="593"/>
      <c r="F17" s="593"/>
      <c r="G17" s="592"/>
      <c r="H17" s="594" t="str">
        <f t="shared" si="1"/>
        <v/>
      </c>
      <c r="I17" s="595" t="str">
        <f t="shared" si="2"/>
        <v/>
      </c>
    </row>
    <row r="18" spans="2:9">
      <c r="B18" s="591">
        <v>7</v>
      </c>
      <c r="C18" s="592"/>
      <c r="D18" s="593"/>
      <c r="E18" s="593"/>
      <c r="F18" s="593"/>
      <c r="G18" s="592"/>
      <c r="H18" s="594" t="str">
        <f t="shared" si="1"/>
        <v/>
      </c>
      <c r="I18" s="595" t="str">
        <f t="shared" si="2"/>
        <v/>
      </c>
    </row>
    <row r="19" spans="2:9">
      <c r="B19" s="591">
        <v>8</v>
      </c>
      <c r="C19" s="592"/>
      <c r="D19" s="593"/>
      <c r="E19" s="593"/>
      <c r="F19" s="593"/>
      <c r="G19" s="592"/>
      <c r="H19" s="594" t="str">
        <f t="shared" si="1"/>
        <v/>
      </c>
      <c r="I19" s="595" t="str">
        <f t="shared" si="2"/>
        <v/>
      </c>
    </row>
    <row r="20" spans="2:9">
      <c r="B20" s="591">
        <v>9</v>
      </c>
      <c r="C20" s="592"/>
      <c r="D20" s="593"/>
      <c r="E20" s="593"/>
      <c r="F20" s="593"/>
      <c r="G20" s="592"/>
      <c r="H20" s="594" t="str">
        <f t="shared" si="1"/>
        <v/>
      </c>
      <c r="I20" s="595" t="str">
        <f t="shared" si="2"/>
        <v/>
      </c>
    </row>
    <row r="21" spans="2:9">
      <c r="B21" s="591">
        <v>10</v>
      </c>
      <c r="C21" s="592"/>
      <c r="D21" s="593"/>
      <c r="E21" s="593"/>
      <c r="F21" s="593"/>
      <c r="G21" s="592"/>
      <c r="H21" s="594" t="str">
        <f t="shared" si="1"/>
        <v/>
      </c>
      <c r="I21" s="595" t="str">
        <f t="shared" si="2"/>
        <v/>
      </c>
    </row>
    <row r="22" spans="2:9">
      <c r="B22" s="591">
        <v>11</v>
      </c>
      <c r="C22" s="592"/>
      <c r="D22" s="593"/>
      <c r="E22" s="593"/>
      <c r="F22" s="593"/>
      <c r="G22" s="592"/>
      <c r="H22" s="594" t="str">
        <f t="shared" si="1"/>
        <v/>
      </c>
      <c r="I22" s="595" t="str">
        <f t="shared" si="2"/>
        <v/>
      </c>
    </row>
    <row r="23" spans="2:9">
      <c r="B23" s="591">
        <v>12</v>
      </c>
      <c r="C23" s="592"/>
      <c r="D23" s="593"/>
      <c r="E23" s="593"/>
      <c r="F23" s="593"/>
      <c r="G23" s="592"/>
      <c r="H23" s="594" t="str">
        <f t="shared" si="1"/>
        <v/>
      </c>
      <c r="I23" s="595" t="str">
        <f t="shared" si="2"/>
        <v/>
      </c>
    </row>
    <row r="24" spans="2:9">
      <c r="B24" s="591">
        <v>13</v>
      </c>
      <c r="C24" s="592"/>
      <c r="D24" s="593"/>
      <c r="E24" s="593"/>
      <c r="F24" s="593"/>
      <c r="G24" s="592"/>
      <c r="H24" s="594" t="str">
        <f t="shared" si="1"/>
        <v/>
      </c>
      <c r="I24" s="595" t="str">
        <f t="shared" si="2"/>
        <v/>
      </c>
    </row>
    <row r="25" spans="2:9">
      <c r="B25" s="591">
        <v>14</v>
      </c>
      <c r="C25" s="592"/>
      <c r="D25" s="593"/>
      <c r="E25" s="593"/>
      <c r="F25" s="593"/>
      <c r="G25" s="592"/>
      <c r="H25" s="594" t="str">
        <f t="shared" si="1"/>
        <v/>
      </c>
      <c r="I25" s="595" t="str">
        <f t="shared" si="2"/>
        <v/>
      </c>
    </row>
    <row r="26" spans="2:9">
      <c r="B26" s="591">
        <v>15</v>
      </c>
      <c r="C26" s="592"/>
      <c r="D26" s="593"/>
      <c r="E26" s="593"/>
      <c r="F26" s="593"/>
      <c r="G26" s="592"/>
      <c r="H26" s="594" t="str">
        <f t="shared" si="1"/>
        <v/>
      </c>
      <c r="I26" s="595" t="str">
        <f t="shared" si="2"/>
        <v/>
      </c>
    </row>
    <row r="27" spans="2:9">
      <c r="B27" s="591">
        <v>16</v>
      </c>
      <c r="C27" s="592"/>
      <c r="D27" s="593"/>
      <c r="E27" s="593"/>
      <c r="F27" s="593"/>
      <c r="G27" s="592"/>
      <c r="H27" s="594" t="str">
        <f t="shared" si="1"/>
        <v/>
      </c>
      <c r="I27" s="595" t="str">
        <f t="shared" si="2"/>
        <v/>
      </c>
    </row>
    <row r="28" spans="2:9">
      <c r="B28" s="591">
        <v>17</v>
      </c>
      <c r="C28" s="592"/>
      <c r="D28" s="593"/>
      <c r="E28" s="593"/>
      <c r="F28" s="593"/>
      <c r="G28" s="592"/>
      <c r="H28" s="594" t="str">
        <f t="shared" si="1"/>
        <v/>
      </c>
      <c r="I28" s="595" t="str">
        <f t="shared" si="2"/>
        <v/>
      </c>
    </row>
    <row r="29" spans="2:9">
      <c r="B29" s="591">
        <v>18</v>
      </c>
      <c r="C29" s="592"/>
      <c r="D29" s="593"/>
      <c r="E29" s="593"/>
      <c r="F29" s="593"/>
      <c r="G29" s="592"/>
      <c r="H29" s="594" t="str">
        <f t="shared" si="1"/>
        <v/>
      </c>
      <c r="I29" s="595" t="str">
        <f t="shared" si="2"/>
        <v/>
      </c>
    </row>
    <row r="30" spans="2:9">
      <c r="B30" s="591">
        <v>19</v>
      </c>
      <c r="C30" s="592"/>
      <c r="D30" s="593"/>
      <c r="E30" s="593"/>
      <c r="F30" s="593"/>
      <c r="G30" s="592"/>
      <c r="H30" s="594" t="str">
        <f t="shared" si="1"/>
        <v/>
      </c>
      <c r="I30" s="595" t="str">
        <f t="shared" si="2"/>
        <v/>
      </c>
    </row>
    <row r="31" spans="2:9">
      <c r="B31" s="591">
        <v>20</v>
      </c>
      <c r="C31" s="592"/>
      <c r="D31" s="593"/>
      <c r="E31" s="593"/>
      <c r="F31" s="593"/>
      <c r="G31" s="592"/>
      <c r="H31" s="594" t="str">
        <f t="shared" si="1"/>
        <v/>
      </c>
      <c r="I31" s="595" t="str">
        <f t="shared" si="2"/>
        <v/>
      </c>
    </row>
    <row r="32" spans="2:9">
      <c r="B32" s="591">
        <v>21</v>
      </c>
      <c r="C32" s="592"/>
      <c r="D32" s="593"/>
      <c r="E32" s="593"/>
      <c r="F32" s="593"/>
      <c r="G32" s="592"/>
      <c r="H32" s="594" t="str">
        <f t="shared" si="1"/>
        <v/>
      </c>
      <c r="I32" s="595" t="str">
        <f t="shared" si="2"/>
        <v/>
      </c>
    </row>
    <row r="33" spans="2:9">
      <c r="B33" s="591">
        <v>22</v>
      </c>
      <c r="C33" s="592"/>
      <c r="D33" s="593"/>
      <c r="E33" s="593"/>
      <c r="F33" s="593"/>
      <c r="G33" s="592"/>
      <c r="H33" s="594" t="str">
        <f t="shared" si="1"/>
        <v/>
      </c>
      <c r="I33" s="595" t="str">
        <f t="shared" si="2"/>
        <v/>
      </c>
    </row>
    <row r="34" spans="2:9">
      <c r="B34" s="591">
        <v>23</v>
      </c>
      <c r="C34" s="592"/>
      <c r="D34" s="593"/>
      <c r="E34" s="593"/>
      <c r="F34" s="593"/>
      <c r="G34" s="592"/>
      <c r="H34" s="594" t="str">
        <f t="shared" si="1"/>
        <v/>
      </c>
      <c r="I34" s="595" t="str">
        <f t="shared" si="2"/>
        <v/>
      </c>
    </row>
    <row r="35" spans="2:9">
      <c r="B35" s="591">
        <v>24</v>
      </c>
      <c r="C35" s="592"/>
      <c r="D35" s="593"/>
      <c r="E35" s="593"/>
      <c r="F35" s="593"/>
      <c r="G35" s="592"/>
      <c r="H35" s="594" t="str">
        <f t="shared" si="1"/>
        <v/>
      </c>
      <c r="I35" s="595" t="str">
        <f t="shared" si="2"/>
        <v/>
      </c>
    </row>
    <row r="36" spans="2:9">
      <c r="B36" s="591">
        <v>25</v>
      </c>
      <c r="C36" s="592"/>
      <c r="D36" s="593"/>
      <c r="E36" s="593"/>
      <c r="F36" s="593"/>
      <c r="G36" s="592"/>
      <c r="H36" s="594" t="str">
        <f t="shared" si="1"/>
        <v/>
      </c>
      <c r="I36" s="595" t="str">
        <f t="shared" si="2"/>
        <v/>
      </c>
    </row>
    <row r="37" spans="2:9">
      <c r="B37" s="591">
        <v>26</v>
      </c>
      <c r="C37" s="592"/>
      <c r="D37" s="593"/>
      <c r="E37" s="593"/>
      <c r="F37" s="593"/>
      <c r="G37" s="592"/>
      <c r="H37" s="594" t="str">
        <f t="shared" si="1"/>
        <v/>
      </c>
      <c r="I37" s="595" t="str">
        <f t="shared" si="2"/>
        <v/>
      </c>
    </row>
    <row r="38" spans="2:9">
      <c r="B38" s="591">
        <v>27</v>
      </c>
      <c r="C38" s="592"/>
      <c r="D38" s="593"/>
      <c r="E38" s="593"/>
      <c r="F38" s="593"/>
      <c r="G38" s="592"/>
      <c r="H38" s="594" t="str">
        <f t="shared" si="1"/>
        <v/>
      </c>
      <c r="I38" s="595" t="str">
        <f t="shared" si="2"/>
        <v/>
      </c>
    </row>
    <row r="39" spans="2:9">
      <c r="B39" s="591">
        <v>28</v>
      </c>
      <c r="C39" s="592"/>
      <c r="D39" s="593"/>
      <c r="E39" s="593"/>
      <c r="F39" s="593"/>
      <c r="G39" s="592"/>
      <c r="H39" s="594" t="str">
        <f t="shared" si="1"/>
        <v/>
      </c>
      <c r="I39" s="595" t="str">
        <f t="shared" si="2"/>
        <v/>
      </c>
    </row>
    <row r="40" spans="2:9">
      <c r="B40" s="591">
        <v>29</v>
      </c>
      <c r="C40" s="592"/>
      <c r="D40" s="593"/>
      <c r="E40" s="593"/>
      <c r="F40" s="593"/>
      <c r="G40" s="592"/>
      <c r="H40" s="594" t="str">
        <f t="shared" si="1"/>
        <v/>
      </c>
      <c r="I40" s="595" t="str">
        <f t="shared" si="2"/>
        <v/>
      </c>
    </row>
    <row r="41" spans="2:9">
      <c r="B41" s="596">
        <v>30</v>
      </c>
      <c r="C41" s="597"/>
      <c r="D41" s="598"/>
      <c r="E41" s="598"/>
      <c r="F41" s="598"/>
      <c r="G41" s="597"/>
      <c r="H41" s="599" t="str">
        <f t="shared" si="1"/>
        <v/>
      </c>
      <c r="I41" s="600" t="str">
        <f t="shared" si="2"/>
        <v/>
      </c>
    </row>
    <row r="42" spans="2:9">
      <c r="B42" s="732" t="s">
        <v>316</v>
      </c>
      <c r="C42" s="733"/>
      <c r="D42" s="601">
        <f>SUM(D12:D41)</f>
        <v>0</v>
      </c>
      <c r="E42" s="601">
        <f>SUM(E12:E41)</f>
        <v>0</v>
      </c>
      <c r="F42" s="601">
        <f>SUM(F12:F41)</f>
        <v>0</v>
      </c>
      <c r="G42" s="602"/>
      <c r="H42" s="603"/>
      <c r="I42" s="604"/>
    </row>
    <row r="43" spans="2:9"/>
  </sheetData>
  <sheetProtection algorithmName="SHA-512" hashValue="SW9HmJASwWnODJUXES5GfsvKvx0N6lEEufZA5mHdIBPnhywjeZIpgTVntip8QIUDyFEEUS28fcQkrquck9YhLQ==" saltValue="JAcYtL/Rj8VCdGMaviO81g==" spinCount="100000" sheet="1" objects="1" scenarios="1"/>
  <mergeCells count="2">
    <mergeCell ref="B2:Y3"/>
    <mergeCell ref="B42:C42"/>
  </mergeCells>
  <conditionalFormatting sqref="B12:B41">
    <cfRule type="expression" dxfId="14" priority="1">
      <formula>(ISBLANK($C12))</formula>
    </cfRule>
  </conditionalFormatting>
  <dataValidations count="1">
    <dataValidation type="list" allowBlank="1" showInputMessage="1" showErrorMessage="1" sqref="G13:G41" xr:uid="{027ED352-CFF2-441D-BEC0-FF1D03F4D541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3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1041400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F2057-F4D3-4697-89E5-629F3A163735}">
  <sheetPr codeName="Arkusz11">
    <tabColor theme="3"/>
  </sheetPr>
  <dimension ref="S10"/>
  <sheetViews>
    <sheetView topLeftCell="XFD1048576" workbookViewId="0"/>
  </sheetViews>
  <sheetFormatPr defaultColWidth="0" defaultRowHeight="12" zeroHeight="1"/>
  <cols>
    <col min="1" max="18" width="8.6640625" hidden="1" customWidth="1"/>
    <col min="19" max="19" width="0" hidden="1" customWidth="1"/>
    <col min="20" max="16384" width="8.6640625" hidden="1"/>
  </cols>
  <sheetData>
    <row r="10" spans="19:19" hidden="1">
      <c r="S10" s="650"/>
    </row>
  </sheetData>
  <sheetProtection algorithmName="SHA-512" hashValue="CA6E12rNyJiWIR+JdDE+13Hz1HzKGR/e4qnFVEVvOULvBo36A5y/YT7AISkAge3M5hcHFkXXGBN8rluwLUmmTA==" saltValue="EN4UKeSU7UtFch6VBAErj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906D4-2B3F-4AE5-9E3C-E57288FBB632}">
  <sheetPr codeName="Arkusz7">
    <tabColor theme="4"/>
  </sheetPr>
  <dimension ref="A1:AF11"/>
  <sheetViews>
    <sheetView showGridLines="0" workbookViewId="0"/>
  </sheetViews>
  <sheetFormatPr defaultColWidth="0" defaultRowHeight="12" zeroHeight="1"/>
  <cols>
    <col min="1" max="1" width="2.6640625" style="1" customWidth="1"/>
    <col min="2" max="2" width="35.6640625" style="1" customWidth="1"/>
    <col min="3" max="10" width="8.6640625" style="1" hidden="1" customWidth="1"/>
    <col min="11" max="31" width="12.6640625" style="1" customWidth="1"/>
    <col min="32" max="32" width="2.6640625" style="1" customWidth="1"/>
    <col min="33" max="16384" width="8.6640625" style="1" hidden="1"/>
  </cols>
  <sheetData>
    <row r="1" spans="2:31"/>
    <row r="2" spans="2:31" ht="16" thickBot="1">
      <c r="B2" s="637" t="s">
        <v>834</v>
      </c>
      <c r="J2" s="1" t="s">
        <v>835</v>
      </c>
      <c r="K2" s="734" t="str">
        <f>Założenia!B2&amp;" | NIP: "&amp;NIP</f>
        <v xml:space="preserve">Wstaw nazwę podmiotu oraz tytuł projektu w zakładce Dane Wnioskodawcy | NIP: </v>
      </c>
      <c r="L2" s="734"/>
      <c r="M2" s="734"/>
      <c r="N2" s="734"/>
      <c r="O2" s="734"/>
      <c r="P2" s="734"/>
      <c r="Q2" s="734"/>
      <c r="R2" s="734"/>
      <c r="S2" s="734"/>
      <c r="T2" s="734"/>
      <c r="U2" s="734"/>
    </row>
    <row r="3" spans="2:31"/>
    <row r="4" spans="2:31">
      <c r="B4" s="360" t="s">
        <v>818</v>
      </c>
      <c r="C4" s="360"/>
      <c r="D4" s="360"/>
      <c r="E4" s="360"/>
      <c r="F4" s="360"/>
      <c r="G4" s="360"/>
      <c r="H4" s="360"/>
      <c r="I4" s="360"/>
      <c r="J4" s="360"/>
      <c r="K4" s="455" t="str">
        <f t="shared" ref="K4:AE4" si="0">LataProjekcji</f>
        <v>Uzupełnij dane</v>
      </c>
      <c r="L4" s="455" t="str">
        <f t="shared" si="0"/>
        <v/>
      </c>
      <c r="M4" s="455" t="str">
        <f t="shared" si="0"/>
        <v/>
      </c>
      <c r="N4" s="455" t="str">
        <f t="shared" si="0"/>
        <v/>
      </c>
      <c r="O4" s="455" t="str">
        <f t="shared" si="0"/>
        <v/>
      </c>
      <c r="P4" s="455" t="str">
        <f t="shared" si="0"/>
        <v/>
      </c>
      <c r="Q4" s="455" t="str">
        <f t="shared" si="0"/>
        <v/>
      </c>
      <c r="R4" s="455" t="str">
        <f t="shared" si="0"/>
        <v/>
      </c>
      <c r="S4" s="455" t="str">
        <f t="shared" si="0"/>
        <v/>
      </c>
      <c r="T4" s="455" t="str">
        <f t="shared" si="0"/>
        <v/>
      </c>
      <c r="U4" s="455" t="str">
        <f t="shared" si="0"/>
        <v/>
      </c>
      <c r="V4" s="455" t="str">
        <f t="shared" si="0"/>
        <v/>
      </c>
      <c r="W4" s="455" t="str">
        <f t="shared" si="0"/>
        <v/>
      </c>
      <c r="X4" s="455" t="str">
        <f t="shared" si="0"/>
        <v/>
      </c>
      <c r="Y4" s="455" t="str">
        <f t="shared" si="0"/>
        <v/>
      </c>
      <c r="Z4" s="455" t="str">
        <f t="shared" si="0"/>
        <v/>
      </c>
      <c r="AA4" s="455" t="str">
        <f t="shared" si="0"/>
        <v/>
      </c>
      <c r="AB4" s="455" t="str">
        <f t="shared" si="0"/>
        <v/>
      </c>
      <c r="AC4" s="455" t="str">
        <f t="shared" si="0"/>
        <v/>
      </c>
      <c r="AD4" s="455" t="str">
        <f t="shared" si="0"/>
        <v/>
      </c>
      <c r="AE4" s="455" t="str">
        <f t="shared" si="0"/>
        <v/>
      </c>
    </row>
    <row r="5" spans="2:31">
      <c r="B5" s="101" t="s">
        <v>87</v>
      </c>
      <c r="C5" s="101"/>
      <c r="D5" s="101"/>
      <c r="E5" s="101"/>
      <c r="F5" s="101"/>
      <c r="G5" s="101"/>
      <c r="H5" s="101"/>
      <c r="I5" s="101"/>
      <c r="J5" s="101"/>
      <c r="K5" s="102">
        <f>Opłacalność!K75</f>
        <v>0</v>
      </c>
      <c r="L5" s="102">
        <f>Opłacalność!L75</f>
        <v>0</v>
      </c>
      <c r="M5" s="102">
        <f>Opłacalność!M75</f>
        <v>0</v>
      </c>
      <c r="N5" s="102">
        <f>Opłacalność!N75</f>
        <v>0</v>
      </c>
      <c r="O5" s="102">
        <f>Opłacalność!O75</f>
        <v>0</v>
      </c>
      <c r="P5" s="102">
        <f>Opłacalność!P75</f>
        <v>0</v>
      </c>
      <c r="Q5" s="102">
        <f>Opłacalność!Q75</f>
        <v>0</v>
      </c>
      <c r="R5" s="102">
        <f>Opłacalność!R75</f>
        <v>0</v>
      </c>
      <c r="S5" s="102">
        <f>Opłacalność!S75</f>
        <v>0</v>
      </c>
      <c r="T5" s="102">
        <f>Opłacalność!T75</f>
        <v>0</v>
      </c>
      <c r="U5" s="102">
        <f>Opłacalność!U75</f>
        <v>0</v>
      </c>
      <c r="V5" s="102">
        <f>Opłacalność!V75</f>
        <v>0</v>
      </c>
      <c r="W5" s="102">
        <f>Opłacalność!W75</f>
        <v>0</v>
      </c>
      <c r="X5" s="102">
        <f>Opłacalność!X75</f>
        <v>0</v>
      </c>
      <c r="Y5" s="102">
        <f>Opłacalność!Y75</f>
        <v>0</v>
      </c>
      <c r="Z5" s="102">
        <f>Opłacalność!Z75</f>
        <v>0</v>
      </c>
      <c r="AA5" s="102">
        <f>Opłacalność!AA75</f>
        <v>0</v>
      </c>
      <c r="AB5" s="102">
        <f>Opłacalność!AB75</f>
        <v>0</v>
      </c>
      <c r="AC5" s="102">
        <f>Opłacalność!AC75</f>
        <v>0</v>
      </c>
      <c r="AD5" s="102">
        <f>Opłacalność!AD75</f>
        <v>0</v>
      </c>
      <c r="AE5" s="102">
        <f>Opłacalność!AE75</f>
        <v>0</v>
      </c>
    </row>
    <row r="6" spans="2:31">
      <c r="B6" s="52" t="s">
        <v>665</v>
      </c>
      <c r="C6" s="52"/>
      <c r="D6" s="52"/>
      <c r="E6" s="52"/>
      <c r="F6" s="52"/>
      <c r="G6" s="52"/>
      <c r="H6" s="52"/>
      <c r="I6" s="52"/>
      <c r="J6" s="52"/>
      <c r="K6" s="33">
        <f>Opłacalność!K76</f>
        <v>0</v>
      </c>
      <c r="L6" s="33">
        <f>Opłacalność!L76</f>
        <v>0</v>
      </c>
      <c r="M6" s="33">
        <f>Opłacalność!M76</f>
        <v>0</v>
      </c>
      <c r="N6" s="33">
        <f>Opłacalność!N76</f>
        <v>0</v>
      </c>
      <c r="O6" s="33">
        <f>Opłacalność!O76</f>
        <v>0</v>
      </c>
      <c r="P6" s="33">
        <f>Opłacalność!P76</f>
        <v>0</v>
      </c>
      <c r="Q6" s="33">
        <f>Opłacalność!Q76</f>
        <v>0</v>
      </c>
      <c r="R6" s="33">
        <f>Opłacalność!R76</f>
        <v>0</v>
      </c>
      <c r="S6" s="33">
        <f>Opłacalność!S76</f>
        <v>0</v>
      </c>
      <c r="T6" s="33">
        <f>Opłacalność!T76</f>
        <v>0</v>
      </c>
      <c r="U6" s="33">
        <f>Opłacalność!U76</f>
        <v>0</v>
      </c>
      <c r="V6" s="33">
        <f>Opłacalność!V76</f>
        <v>0</v>
      </c>
      <c r="W6" s="33">
        <f>Opłacalność!W76</f>
        <v>0</v>
      </c>
      <c r="X6" s="33">
        <f>Opłacalność!X76</f>
        <v>0</v>
      </c>
      <c r="Y6" s="33">
        <f>Opłacalność!Y76</f>
        <v>0</v>
      </c>
      <c r="Z6" s="33">
        <f>Opłacalność!Z76</f>
        <v>0</v>
      </c>
      <c r="AA6" s="33">
        <f>Opłacalność!AA76</f>
        <v>0</v>
      </c>
      <c r="AB6" s="33">
        <f>Opłacalność!AB76</f>
        <v>0</v>
      </c>
      <c r="AC6" s="33">
        <f>Opłacalność!AC76</f>
        <v>0</v>
      </c>
      <c r="AD6" s="33">
        <f>Opłacalność!AD76</f>
        <v>0</v>
      </c>
      <c r="AE6" s="33">
        <f>Opłacalność!AE76</f>
        <v>0</v>
      </c>
    </row>
    <row r="7" spans="2:31">
      <c r="B7" s="52" t="s">
        <v>312</v>
      </c>
      <c r="C7" s="52"/>
      <c r="D7" s="52"/>
      <c r="E7" s="52"/>
      <c r="F7" s="52"/>
      <c r="G7" s="52"/>
      <c r="H7" s="52"/>
      <c r="I7" s="52"/>
      <c r="J7" s="52"/>
      <c r="K7" s="33">
        <f>Opłacalność!K77</f>
        <v>0</v>
      </c>
      <c r="L7" s="33">
        <f ca="1">Opłacalność!L77</f>
        <v>0</v>
      </c>
      <c r="M7" s="33">
        <f ca="1">Opłacalność!M77</f>
        <v>0</v>
      </c>
      <c r="N7" s="33">
        <f ca="1">Opłacalność!N77</f>
        <v>0</v>
      </c>
      <c r="O7" s="33">
        <f ca="1">Opłacalność!O77</f>
        <v>0</v>
      </c>
      <c r="P7" s="33">
        <f ca="1">Opłacalność!P77</f>
        <v>0</v>
      </c>
      <c r="Q7" s="33">
        <f ca="1">Opłacalność!Q77</f>
        <v>0</v>
      </c>
      <c r="R7" s="33">
        <f ca="1">Opłacalność!R77</f>
        <v>0</v>
      </c>
      <c r="S7" s="33">
        <f ca="1">Opłacalność!S77</f>
        <v>0</v>
      </c>
      <c r="T7" s="33">
        <f ca="1">Opłacalność!T77</f>
        <v>0</v>
      </c>
      <c r="U7" s="33">
        <f ca="1">Opłacalność!U77</f>
        <v>0</v>
      </c>
      <c r="V7" s="33">
        <f ca="1">Opłacalność!V77</f>
        <v>0</v>
      </c>
      <c r="W7" s="33">
        <f ca="1">Opłacalność!W77</f>
        <v>0</v>
      </c>
      <c r="X7" s="33">
        <f ca="1">Opłacalność!X77</f>
        <v>0</v>
      </c>
      <c r="Y7" s="33">
        <f ca="1">Opłacalność!Y77</f>
        <v>0</v>
      </c>
      <c r="Z7" s="33">
        <f ca="1">Opłacalność!Z77</f>
        <v>0</v>
      </c>
      <c r="AA7" s="33">
        <f ca="1">Opłacalność!AA77</f>
        <v>0</v>
      </c>
      <c r="AB7" s="33">
        <f ca="1">Opłacalność!AB77</f>
        <v>0</v>
      </c>
      <c r="AC7" s="33">
        <f ca="1">Opłacalność!AC77</f>
        <v>0</v>
      </c>
      <c r="AD7" s="33">
        <f ca="1">Opłacalność!AD77</f>
        <v>0</v>
      </c>
      <c r="AE7" s="33">
        <f ca="1">Opłacalność!AE77</f>
        <v>0</v>
      </c>
    </row>
    <row r="8" spans="2:31">
      <c r="B8" s="356" t="s">
        <v>632</v>
      </c>
      <c r="C8" s="356"/>
      <c r="D8" s="356"/>
      <c r="E8" s="356"/>
      <c r="F8" s="356"/>
      <c r="G8" s="356"/>
      <c r="H8" s="356"/>
      <c r="I8" s="356"/>
      <c r="J8" s="356"/>
      <c r="K8" s="508">
        <f>Opłacalność!K78</f>
        <v>0</v>
      </c>
      <c r="L8" s="508">
        <f ca="1">Opłacalność!L78</f>
        <v>0</v>
      </c>
      <c r="M8" s="508">
        <f ca="1">Opłacalność!M78</f>
        <v>0</v>
      </c>
      <c r="N8" s="508">
        <f ca="1">Opłacalność!N78</f>
        <v>0</v>
      </c>
      <c r="O8" s="508">
        <f ca="1">Opłacalność!O78</f>
        <v>0</v>
      </c>
      <c r="P8" s="508">
        <f ca="1">Opłacalność!P78</f>
        <v>0</v>
      </c>
      <c r="Q8" s="508">
        <f ca="1">Opłacalność!Q78</f>
        <v>0</v>
      </c>
      <c r="R8" s="508">
        <f ca="1">Opłacalność!R78</f>
        <v>0</v>
      </c>
      <c r="S8" s="508">
        <f ca="1">Opłacalność!S78</f>
        <v>0</v>
      </c>
      <c r="T8" s="508">
        <f ca="1">Opłacalność!T78</f>
        <v>0</v>
      </c>
      <c r="U8" s="508">
        <f ca="1">Opłacalność!U78</f>
        <v>0</v>
      </c>
      <c r="V8" s="508">
        <f ca="1">Opłacalność!V78</f>
        <v>0</v>
      </c>
      <c r="W8" s="508">
        <f ca="1">Opłacalność!W78</f>
        <v>0</v>
      </c>
      <c r="X8" s="508">
        <f ca="1">Opłacalność!X78</f>
        <v>0</v>
      </c>
      <c r="Y8" s="508">
        <f ca="1">Opłacalność!Y78</f>
        <v>0</v>
      </c>
      <c r="Z8" s="508">
        <f ca="1">Opłacalność!Z78</f>
        <v>0</v>
      </c>
      <c r="AA8" s="508">
        <f ca="1">Opłacalność!AA78</f>
        <v>0</v>
      </c>
      <c r="AB8" s="508">
        <f ca="1">Opłacalność!AB78</f>
        <v>0</v>
      </c>
      <c r="AC8" s="508">
        <f ca="1">Opłacalność!AC78</f>
        <v>0</v>
      </c>
      <c r="AD8" s="508">
        <f ca="1">Opłacalność!AD78</f>
        <v>0</v>
      </c>
      <c r="AE8" s="508">
        <f ca="1">Opłacalność!AE78</f>
        <v>0</v>
      </c>
    </row>
    <row r="9" spans="2:31">
      <c r="B9" s="357" t="s">
        <v>633</v>
      </c>
      <c r="C9" s="357"/>
      <c r="D9" s="357"/>
      <c r="E9" s="357"/>
      <c r="F9" s="357"/>
      <c r="G9" s="357"/>
      <c r="H9" s="357"/>
      <c r="I9" s="357"/>
      <c r="J9" s="357"/>
      <c r="K9" s="509">
        <f ca="1">Opłacalność!K79</f>
        <v>0</v>
      </c>
      <c r="L9" s="509">
        <f ca="1">Opłacalność!L79</f>
        <v>0</v>
      </c>
      <c r="M9" s="509">
        <f ca="1">Opłacalność!M79</f>
        <v>0</v>
      </c>
      <c r="N9" s="509">
        <f ca="1">Opłacalność!N79</f>
        <v>0</v>
      </c>
      <c r="O9" s="509">
        <f ca="1">Opłacalność!O79</f>
        <v>0</v>
      </c>
      <c r="P9" s="509">
        <f ca="1">Opłacalność!P79</f>
        <v>0</v>
      </c>
      <c r="Q9" s="509">
        <f ca="1">Opłacalność!Q79</f>
        <v>0</v>
      </c>
      <c r="R9" s="509">
        <f ca="1">Opłacalność!R79</f>
        <v>0</v>
      </c>
      <c r="S9" s="509">
        <f ca="1">Opłacalność!S79</f>
        <v>0</v>
      </c>
      <c r="T9" s="509">
        <f ca="1">Opłacalność!T79</f>
        <v>0</v>
      </c>
      <c r="U9" s="509">
        <f ca="1">Opłacalność!U79</f>
        <v>0</v>
      </c>
      <c r="V9" s="509">
        <f ca="1">Opłacalność!V79</f>
        <v>0</v>
      </c>
      <c r="W9" s="509">
        <f ca="1">Opłacalność!W79</f>
        <v>0</v>
      </c>
      <c r="X9" s="509">
        <f ca="1">Opłacalność!X79</f>
        <v>0</v>
      </c>
      <c r="Y9" s="509">
        <f ca="1">Opłacalność!Y79</f>
        <v>0</v>
      </c>
      <c r="Z9" s="509">
        <f ca="1">Opłacalność!Z79</f>
        <v>0</v>
      </c>
      <c r="AA9" s="509">
        <f ca="1">Opłacalność!AA79</f>
        <v>0</v>
      </c>
      <c r="AB9" s="509">
        <f ca="1">Opłacalność!AB79</f>
        <v>0</v>
      </c>
      <c r="AC9" s="509">
        <f ca="1">Opłacalność!AC79</f>
        <v>0</v>
      </c>
      <c r="AD9" s="509">
        <f ca="1">Opłacalność!AD79</f>
        <v>0</v>
      </c>
      <c r="AE9" s="509">
        <f ca="1">Opłacalność!AE79</f>
        <v>0</v>
      </c>
    </row>
    <row r="10" spans="2:31">
      <c r="B10" s="52" t="s">
        <v>634</v>
      </c>
      <c r="C10" s="52"/>
      <c r="D10" s="52"/>
      <c r="E10" s="52"/>
      <c r="F10" s="52"/>
      <c r="G10" s="52"/>
      <c r="H10" s="52"/>
      <c r="I10" s="52"/>
      <c r="J10" s="52"/>
      <c r="K10" s="33">
        <f>Opłacalność!K80</f>
        <v>0</v>
      </c>
      <c r="L10" s="33">
        <f ca="1">Opłacalność!L80</f>
        <v>0</v>
      </c>
      <c r="M10" s="33">
        <f ca="1">Opłacalność!M80</f>
        <v>0</v>
      </c>
      <c r="N10" s="33">
        <f ca="1">Opłacalność!N80</f>
        <v>0</v>
      </c>
      <c r="O10" s="33">
        <f ca="1">Opłacalność!O80</f>
        <v>0</v>
      </c>
      <c r="P10" s="33">
        <f ca="1">Opłacalność!P80</f>
        <v>0</v>
      </c>
      <c r="Q10" s="33">
        <f ca="1">Opłacalność!Q80</f>
        <v>0</v>
      </c>
      <c r="R10" s="33">
        <f ca="1">Opłacalność!R80</f>
        <v>0</v>
      </c>
      <c r="S10" s="33">
        <f ca="1">Opłacalność!S80</f>
        <v>0</v>
      </c>
      <c r="T10" s="33">
        <f ca="1">Opłacalność!T80</f>
        <v>0</v>
      </c>
      <c r="U10" s="33">
        <f ca="1">Opłacalność!U80</f>
        <v>0</v>
      </c>
      <c r="V10" s="33">
        <f ca="1">Opłacalność!V80</f>
        <v>0</v>
      </c>
      <c r="W10" s="33">
        <f ca="1">Opłacalność!W80</f>
        <v>0</v>
      </c>
      <c r="X10" s="33">
        <f ca="1">Opłacalność!X80</f>
        <v>0</v>
      </c>
      <c r="Y10" s="33">
        <f ca="1">Opłacalność!Y80</f>
        <v>0</v>
      </c>
      <c r="Z10" s="33">
        <f ca="1">Opłacalność!Z80</f>
        <v>0</v>
      </c>
      <c r="AA10" s="33">
        <f ca="1">Opłacalność!AA80</f>
        <v>0</v>
      </c>
      <c r="AB10" s="33">
        <f ca="1">Opłacalność!AB80</f>
        <v>0</v>
      </c>
      <c r="AC10" s="33">
        <f>Opłacalność!AC80</f>
        <v>0</v>
      </c>
      <c r="AD10" s="33">
        <f>Opłacalność!AD80</f>
        <v>0</v>
      </c>
      <c r="AE10" s="33">
        <f>Opłacalność!AE80</f>
        <v>0</v>
      </c>
    </row>
    <row r="11" spans="2:31"/>
  </sheetData>
  <sheetProtection algorithmName="SHA-512" hashValue="2x/JSZbcZRxrU05IWdYAjhFrLdN7OOc+Iw6OuDnEOI5faWYsXWLe0NnXc7Wq7d/7WtMZ4Crype2j09DVbWw4rg==" saltValue="7jnhvnO5Ur7t11Q8Bgec6A==" spinCount="100000" sheet="1" objects="1" scenarios="1"/>
  <mergeCells count="1">
    <mergeCell ref="K2:U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80150-DFA0-4D5A-B75C-E02F60BD75C9}">
  <sheetPr codeName="Arkusz17">
    <tabColor rgb="FF92D050"/>
    <pageSetUpPr fitToPage="1"/>
  </sheetPr>
  <dimension ref="A1:AK103"/>
  <sheetViews>
    <sheetView showGridLines="0" zoomScaleNormal="100" workbookViewId="0"/>
  </sheetViews>
  <sheetFormatPr defaultColWidth="0" defaultRowHeight="12" customHeight="1" zeroHeight="1"/>
  <cols>
    <col min="1" max="1" width="2.77734375" customWidth="1"/>
    <col min="2" max="2" width="64.77734375" style="1" bestFit="1" customWidth="1"/>
    <col min="3" max="10" width="4.77734375" style="1" hidden="1" customWidth="1"/>
    <col min="11" max="31" width="12.77734375" style="1" customWidth="1"/>
    <col min="32" max="32" width="2.77734375" style="1" customWidth="1"/>
    <col min="33" max="33" width="9.33203125" style="1" hidden="1" customWidth="1"/>
    <col min="34" max="34" width="11.33203125" style="1" hidden="1" customWidth="1"/>
    <col min="35" max="35" width="9.33203125" style="1" hidden="1" customWidth="1"/>
    <col min="36" max="16384" width="9.33203125" style="1" hidden="1"/>
  </cols>
  <sheetData>
    <row r="1" spans="2:33"/>
    <row r="2" spans="2:33" ht="12" customHeight="1">
      <c r="B2" s="723" t="str">
        <f>Założenia!B2&amp;" | NIP: "&amp;NIP</f>
        <v xml:space="preserve">Wstaw nazwę podmiotu oraz tytuł projektu w zakładce Dane Wnioskodawcy | NIP: 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2:33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4.5">
      <c r="B13" s="32" t="s">
        <v>660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1"/>
      <c r="AG13" s="361"/>
    </row>
    <row r="14" spans="2:33" ht="4" customHeight="1"/>
    <row r="15" spans="2:33"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2:33"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2:31" ht="16" thickBot="1">
      <c r="B17" s="638" t="s">
        <v>829</v>
      </c>
      <c r="C17" s="639"/>
      <c r="D17" s="639"/>
      <c r="E17" s="639"/>
      <c r="F17" s="639"/>
      <c r="G17" s="639"/>
      <c r="H17" s="639"/>
      <c r="I17" s="639"/>
      <c r="J17" s="639"/>
      <c r="K17" s="735" t="str">
        <f>IF(Lider="Lider konsorcjum",Firma&amp;" | NIP: "&amp;NIP,"")</f>
        <v/>
      </c>
      <c r="L17" s="735"/>
      <c r="M17" s="735"/>
      <c r="N17" s="735"/>
      <c r="O17" s="735"/>
      <c r="P17" s="735"/>
      <c r="Q17" s="735"/>
      <c r="R17" s="735"/>
      <c r="S17" s="735"/>
      <c r="T17" s="735"/>
      <c r="U17" s="735"/>
      <c r="V17" s="640"/>
      <c r="W17" s="640"/>
      <c r="X17" s="640"/>
      <c r="Y17" s="640"/>
      <c r="Z17" s="640"/>
      <c r="AA17" s="640"/>
      <c r="AB17" s="640"/>
      <c r="AC17" s="640"/>
      <c r="AD17" s="640"/>
      <c r="AE17" s="640"/>
    </row>
    <row r="18" spans="2:31" ht="4" customHeight="1"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2:31">
      <c r="B19" s="360" t="str">
        <f>"NPV, IRR "&amp;B17</f>
        <v>NPV, IRR Lider Konsorcjum</v>
      </c>
      <c r="C19" s="360"/>
      <c r="D19" s="360"/>
      <c r="E19" s="360"/>
      <c r="F19" s="360"/>
      <c r="G19" s="360"/>
      <c r="H19" s="360"/>
      <c r="I19" s="360"/>
      <c r="J19" s="360"/>
      <c r="K19" s="455" t="str">
        <f t="shared" ref="K19:AE19" si="1">LataProjekcji</f>
        <v>Uzupełnij dane</v>
      </c>
      <c r="L19" s="455" t="str">
        <f t="shared" si="1"/>
        <v/>
      </c>
      <c r="M19" s="455" t="str">
        <f t="shared" si="1"/>
        <v/>
      </c>
      <c r="N19" s="455" t="str">
        <f t="shared" si="1"/>
        <v/>
      </c>
      <c r="O19" s="455" t="str">
        <f t="shared" si="1"/>
        <v/>
      </c>
      <c r="P19" s="455" t="str">
        <f t="shared" si="1"/>
        <v/>
      </c>
      <c r="Q19" s="455" t="str">
        <f t="shared" si="1"/>
        <v/>
      </c>
      <c r="R19" s="455" t="str">
        <f t="shared" si="1"/>
        <v/>
      </c>
      <c r="S19" s="455" t="str">
        <f t="shared" si="1"/>
        <v/>
      </c>
      <c r="T19" s="455" t="str">
        <f t="shared" si="1"/>
        <v/>
      </c>
      <c r="U19" s="455" t="str">
        <f t="shared" si="1"/>
        <v/>
      </c>
      <c r="V19" s="455" t="str">
        <f t="shared" si="1"/>
        <v/>
      </c>
      <c r="W19" s="455" t="str">
        <f t="shared" si="1"/>
        <v/>
      </c>
      <c r="X19" s="455" t="str">
        <f t="shared" si="1"/>
        <v/>
      </c>
      <c r="Y19" s="455" t="str">
        <f t="shared" si="1"/>
        <v/>
      </c>
      <c r="Z19" s="455" t="str">
        <f t="shared" si="1"/>
        <v/>
      </c>
      <c r="AA19" s="455" t="str">
        <f t="shared" si="1"/>
        <v/>
      </c>
      <c r="AB19" s="455" t="str">
        <f t="shared" si="1"/>
        <v/>
      </c>
      <c r="AC19" s="455" t="str">
        <f t="shared" si="1"/>
        <v/>
      </c>
      <c r="AD19" s="455" t="str">
        <f t="shared" si="1"/>
        <v/>
      </c>
      <c r="AE19" s="455" t="str">
        <f t="shared" si="1"/>
        <v/>
      </c>
    </row>
    <row r="20" spans="2:31">
      <c r="B20" s="101" t="s">
        <v>87</v>
      </c>
      <c r="C20" s="101"/>
      <c r="D20" s="101"/>
      <c r="E20" s="101"/>
      <c r="F20" s="101"/>
      <c r="G20" s="101"/>
      <c r="H20" s="101"/>
      <c r="I20" s="101"/>
      <c r="J20" s="101"/>
      <c r="K20" s="102">
        <f>IF(Lider="Lider konsorcjum",Opłacalność!K75,0)</f>
        <v>0</v>
      </c>
      <c r="L20" s="102">
        <f>IF(Lider="Lider konsorcjum",Opłacalność!L75,0)</f>
        <v>0</v>
      </c>
      <c r="M20" s="102">
        <f>IF(Lider="Lider konsorcjum",Opłacalność!M75,0)</f>
        <v>0</v>
      </c>
      <c r="N20" s="102">
        <f>IF(Lider="Lider konsorcjum",Opłacalność!N75,0)</f>
        <v>0</v>
      </c>
      <c r="O20" s="102">
        <f>IF(Lider="Lider konsorcjum",Opłacalność!O75,0)</f>
        <v>0</v>
      </c>
      <c r="P20" s="102">
        <f>IF(Lider="Lider konsorcjum",Opłacalność!P75,0)</f>
        <v>0</v>
      </c>
      <c r="Q20" s="102">
        <f>IF(Lider="Lider konsorcjum",Opłacalność!Q75,0)</f>
        <v>0</v>
      </c>
      <c r="R20" s="102">
        <f>IF(Lider="Lider konsorcjum",Opłacalność!R75,0)</f>
        <v>0</v>
      </c>
      <c r="S20" s="102">
        <f>IF(Lider="Lider konsorcjum",Opłacalność!S75,0)</f>
        <v>0</v>
      </c>
      <c r="T20" s="102">
        <f>IF(Lider="Lider konsorcjum",Opłacalność!T75,0)</f>
        <v>0</v>
      </c>
      <c r="U20" s="102">
        <f>IF(Lider="Lider konsorcjum",Opłacalność!U75,0)</f>
        <v>0</v>
      </c>
      <c r="V20" s="102">
        <f>IF(Lider="Lider konsorcjum",Opłacalność!V75,0)</f>
        <v>0</v>
      </c>
      <c r="W20" s="102">
        <f>IF(Lider="Lider konsorcjum",Opłacalność!W75,0)</f>
        <v>0</v>
      </c>
      <c r="X20" s="102">
        <f>IF(Lider="Lider konsorcjum",Opłacalność!X75,0)</f>
        <v>0</v>
      </c>
      <c r="Y20" s="102">
        <f>IF(Lider="Lider konsorcjum",Opłacalność!Y75,0)</f>
        <v>0</v>
      </c>
      <c r="Z20" s="102">
        <f>IF(Lider="Lider konsorcjum",Opłacalność!Z75,0)</f>
        <v>0</v>
      </c>
      <c r="AA20" s="102">
        <f>IF(Lider="Lider konsorcjum",Opłacalność!AA75,0)</f>
        <v>0</v>
      </c>
      <c r="AB20" s="102">
        <f>IF(Lider="Lider konsorcjum",Opłacalność!AB75,0)</f>
        <v>0</v>
      </c>
      <c r="AC20" s="102">
        <f>IF(Lider="Lider konsorcjum",Opłacalność!AC75,0)</f>
        <v>0</v>
      </c>
      <c r="AD20" s="102">
        <f>IF(Lider="Lider konsorcjum",Opłacalność!AD75,0)</f>
        <v>0</v>
      </c>
      <c r="AE20" s="102">
        <f>IF(Lider="Lider konsorcjum",Opłacalność!AE75,0)</f>
        <v>0</v>
      </c>
    </row>
    <row r="21" spans="2:31">
      <c r="B21" s="52" t="s">
        <v>665</v>
      </c>
      <c r="C21" s="52"/>
      <c r="D21" s="52"/>
      <c r="E21" s="52"/>
      <c r="F21" s="52"/>
      <c r="G21" s="52"/>
      <c r="H21" s="52"/>
      <c r="I21" s="52"/>
      <c r="J21" s="52"/>
      <c r="K21" s="33">
        <f>IF(Lider="Lider konsorcjum",Opłacalność!K76,0)</f>
        <v>0</v>
      </c>
      <c r="L21" s="33">
        <f>IF(Lider="Lider konsorcjum",Opłacalność!L76,0)</f>
        <v>0</v>
      </c>
      <c r="M21" s="33">
        <f>IF(Lider="Lider konsorcjum",Opłacalność!M76,0)</f>
        <v>0</v>
      </c>
      <c r="N21" s="33">
        <f>IF(Lider="Lider konsorcjum",Opłacalność!N76,0)</f>
        <v>0</v>
      </c>
      <c r="O21" s="33">
        <f>IF(Lider="Lider konsorcjum",Opłacalność!O76,0)</f>
        <v>0</v>
      </c>
      <c r="P21" s="33">
        <f>IF(Lider="Lider konsorcjum",Opłacalność!P76,0)</f>
        <v>0</v>
      </c>
      <c r="Q21" s="33">
        <f>IF(Lider="Lider konsorcjum",Opłacalność!Q76,0)</f>
        <v>0</v>
      </c>
      <c r="R21" s="33">
        <f>IF(Lider="Lider konsorcjum",Opłacalność!R76,0)</f>
        <v>0</v>
      </c>
      <c r="S21" s="33">
        <f>IF(Lider="Lider konsorcjum",Opłacalność!S76,0)</f>
        <v>0</v>
      </c>
      <c r="T21" s="33">
        <f>IF(Lider="Lider konsorcjum",Opłacalność!T76,0)</f>
        <v>0</v>
      </c>
      <c r="U21" s="33">
        <f>IF(Lider="Lider konsorcjum",Opłacalność!U76,0)</f>
        <v>0</v>
      </c>
      <c r="V21" s="33">
        <f>IF(Lider="Lider konsorcjum",Opłacalność!V76,0)</f>
        <v>0</v>
      </c>
      <c r="W21" s="33">
        <f>IF(Lider="Lider konsorcjum",Opłacalność!W76,0)</f>
        <v>0</v>
      </c>
      <c r="X21" s="33">
        <f>IF(Lider="Lider konsorcjum",Opłacalność!X76,0)</f>
        <v>0</v>
      </c>
      <c r="Y21" s="33">
        <f>IF(Lider="Lider konsorcjum",Opłacalność!Y76,0)</f>
        <v>0</v>
      </c>
      <c r="Z21" s="33">
        <f>IF(Lider="Lider konsorcjum",Opłacalność!Z76,0)</f>
        <v>0</v>
      </c>
      <c r="AA21" s="33">
        <f>IF(Lider="Lider konsorcjum",Opłacalność!AA76,0)</f>
        <v>0</v>
      </c>
      <c r="AB21" s="33">
        <f>IF(Lider="Lider konsorcjum",Opłacalność!AB76,0)</f>
        <v>0</v>
      </c>
      <c r="AC21" s="33">
        <f>IF(Lider="Lider konsorcjum",Opłacalność!AC76,0)</f>
        <v>0</v>
      </c>
      <c r="AD21" s="33">
        <f>IF(Lider="Lider konsorcjum",Opłacalność!AD76,0)</f>
        <v>0</v>
      </c>
      <c r="AE21" s="33">
        <f>IF(Lider="Lider konsorcjum",Opłacalność!AE76,0)</f>
        <v>0</v>
      </c>
    </row>
    <row r="22" spans="2:31">
      <c r="B22" s="52" t="s">
        <v>312</v>
      </c>
      <c r="C22" s="52"/>
      <c r="D22" s="52"/>
      <c r="E22" s="52"/>
      <c r="F22" s="52"/>
      <c r="G22" s="52"/>
      <c r="H22" s="52"/>
      <c r="I22" s="52"/>
      <c r="J22" s="52"/>
      <c r="K22" s="33">
        <f>IF(Lider="Lider konsorcjum",Opłacalność!K77,0)</f>
        <v>0</v>
      </c>
      <c r="L22" s="33">
        <f>IF(Lider="Lider konsorcjum",Opłacalność!L77,0)</f>
        <v>0</v>
      </c>
      <c r="M22" s="33">
        <f>IF(Lider="Lider konsorcjum",Opłacalność!M77,0)</f>
        <v>0</v>
      </c>
      <c r="N22" s="33">
        <f>IF(Lider="Lider konsorcjum",Opłacalność!N77,0)</f>
        <v>0</v>
      </c>
      <c r="O22" s="33">
        <f>IF(Lider="Lider konsorcjum",Opłacalność!O77,0)</f>
        <v>0</v>
      </c>
      <c r="P22" s="33">
        <f>IF(Lider="Lider konsorcjum",Opłacalność!P77,0)</f>
        <v>0</v>
      </c>
      <c r="Q22" s="33">
        <f>IF(Lider="Lider konsorcjum",Opłacalność!Q77,0)</f>
        <v>0</v>
      </c>
      <c r="R22" s="33">
        <f>IF(Lider="Lider konsorcjum",Opłacalność!R77,0)</f>
        <v>0</v>
      </c>
      <c r="S22" s="33">
        <f>IF(Lider="Lider konsorcjum",Opłacalność!S77,0)</f>
        <v>0</v>
      </c>
      <c r="T22" s="33">
        <f>IF(Lider="Lider konsorcjum",Opłacalność!T77,0)</f>
        <v>0</v>
      </c>
      <c r="U22" s="33">
        <f>IF(Lider="Lider konsorcjum",Opłacalność!U77,0)</f>
        <v>0</v>
      </c>
      <c r="V22" s="33">
        <f>IF(Lider="Lider konsorcjum",Opłacalność!V77,0)</f>
        <v>0</v>
      </c>
      <c r="W22" s="33">
        <f>IF(Lider="Lider konsorcjum",Opłacalność!W77,0)</f>
        <v>0</v>
      </c>
      <c r="X22" s="33">
        <f>IF(Lider="Lider konsorcjum",Opłacalność!X77,0)</f>
        <v>0</v>
      </c>
      <c r="Y22" s="33">
        <f>IF(Lider="Lider konsorcjum",Opłacalność!Y77,0)</f>
        <v>0</v>
      </c>
      <c r="Z22" s="33">
        <f>IF(Lider="Lider konsorcjum",Opłacalność!Z77,0)</f>
        <v>0</v>
      </c>
      <c r="AA22" s="33">
        <f>IF(Lider="Lider konsorcjum",Opłacalność!AA77,0)</f>
        <v>0</v>
      </c>
      <c r="AB22" s="33">
        <f>IF(Lider="Lider konsorcjum",Opłacalność!AB77,0)</f>
        <v>0</v>
      </c>
      <c r="AC22" s="33">
        <f>IF(Lider="Lider konsorcjum",Opłacalność!AC77,0)</f>
        <v>0</v>
      </c>
      <c r="AD22" s="33">
        <f>IF(Lider="Lider konsorcjum",Opłacalność!AD77,0)</f>
        <v>0</v>
      </c>
      <c r="AE22" s="33">
        <f>IF(Lider="Lider konsorcjum",Opłacalność!AE77,0)</f>
        <v>0</v>
      </c>
    </row>
    <row r="23" spans="2:31">
      <c r="B23" s="356" t="s">
        <v>632</v>
      </c>
      <c r="C23" s="356"/>
      <c r="D23" s="356"/>
      <c r="E23" s="356"/>
      <c r="F23" s="356"/>
      <c r="G23" s="356"/>
      <c r="H23" s="356"/>
      <c r="I23" s="356"/>
      <c r="J23" s="356"/>
      <c r="K23" s="508">
        <f>IF(Lider="Lider konsorcjum",Opłacalność!K78,0)</f>
        <v>0</v>
      </c>
      <c r="L23" s="508">
        <f>IF(Lider="Lider konsorcjum",Opłacalność!L78,0)</f>
        <v>0</v>
      </c>
      <c r="M23" s="508">
        <f>IF(Lider="Lider konsorcjum",Opłacalność!M78,0)</f>
        <v>0</v>
      </c>
      <c r="N23" s="508">
        <f>IF(Lider="Lider konsorcjum",Opłacalność!N78,0)</f>
        <v>0</v>
      </c>
      <c r="O23" s="508">
        <f>IF(Lider="Lider konsorcjum",Opłacalność!O78,0)</f>
        <v>0</v>
      </c>
      <c r="P23" s="508">
        <f>IF(Lider="Lider konsorcjum",Opłacalność!P78,0)</f>
        <v>0</v>
      </c>
      <c r="Q23" s="508">
        <f>IF(Lider="Lider konsorcjum",Opłacalność!Q78,0)</f>
        <v>0</v>
      </c>
      <c r="R23" s="508">
        <f>IF(Lider="Lider konsorcjum",Opłacalność!R78,0)</f>
        <v>0</v>
      </c>
      <c r="S23" s="508">
        <f>IF(Lider="Lider konsorcjum",Opłacalność!S78,0)</f>
        <v>0</v>
      </c>
      <c r="T23" s="508">
        <f>IF(Lider="Lider konsorcjum",Opłacalność!T78,0)</f>
        <v>0</v>
      </c>
      <c r="U23" s="508">
        <f>IF(Lider="Lider konsorcjum",Opłacalność!U78,0)</f>
        <v>0</v>
      </c>
      <c r="V23" s="508">
        <f>IF(Lider="Lider konsorcjum",Opłacalność!V78,0)</f>
        <v>0</v>
      </c>
      <c r="W23" s="508">
        <f>IF(Lider="Lider konsorcjum",Opłacalność!W78,0)</f>
        <v>0</v>
      </c>
      <c r="X23" s="508">
        <f>IF(Lider="Lider konsorcjum",Opłacalność!X78,0)</f>
        <v>0</v>
      </c>
      <c r="Y23" s="508">
        <f>IF(Lider="Lider konsorcjum",Opłacalność!Y78,0)</f>
        <v>0</v>
      </c>
      <c r="Z23" s="508">
        <f>IF(Lider="Lider konsorcjum",Opłacalność!Z78,0)</f>
        <v>0</v>
      </c>
      <c r="AA23" s="508">
        <f>IF(Lider="Lider konsorcjum",Opłacalność!AA78,0)</f>
        <v>0</v>
      </c>
      <c r="AB23" s="508">
        <f>IF(Lider="Lider konsorcjum",Opłacalność!AB78,0)</f>
        <v>0</v>
      </c>
      <c r="AC23" s="508">
        <f>IF(Lider="Lider konsorcjum",Opłacalność!AC78,0)</f>
        <v>0</v>
      </c>
      <c r="AD23" s="508">
        <f>IF(Lider="Lider konsorcjum",Opłacalność!AD78,0)</f>
        <v>0</v>
      </c>
      <c r="AE23" s="508">
        <f>IF(Lider="Lider konsorcjum",Opłacalność!AE78,0)</f>
        <v>0</v>
      </c>
    </row>
    <row r="24" spans="2:31">
      <c r="B24" s="357" t="s">
        <v>633</v>
      </c>
      <c r="C24" s="357"/>
      <c r="D24" s="357"/>
      <c r="E24" s="357"/>
      <c r="F24" s="357"/>
      <c r="G24" s="357"/>
      <c r="H24" s="357"/>
      <c r="I24" s="357"/>
      <c r="J24" s="357"/>
      <c r="K24" s="509">
        <f>IF(Lider="Lider konsorcjum",Opłacalność!K79,0)</f>
        <v>0</v>
      </c>
      <c r="L24" s="509">
        <f>IF(Lider="Lider konsorcjum",Opłacalność!L79,0)</f>
        <v>0</v>
      </c>
      <c r="M24" s="509">
        <f>IF(Lider="Lider konsorcjum",Opłacalność!M79,0)</f>
        <v>0</v>
      </c>
      <c r="N24" s="509">
        <f>IF(Lider="Lider konsorcjum",Opłacalność!N79,0)</f>
        <v>0</v>
      </c>
      <c r="O24" s="509">
        <f>IF(Lider="Lider konsorcjum",Opłacalność!O79,0)</f>
        <v>0</v>
      </c>
      <c r="P24" s="509">
        <f>IF(Lider="Lider konsorcjum",Opłacalność!P79,0)</f>
        <v>0</v>
      </c>
      <c r="Q24" s="509">
        <f>IF(Lider="Lider konsorcjum",Opłacalność!Q79,0)</f>
        <v>0</v>
      </c>
      <c r="R24" s="509">
        <f>IF(Lider="Lider konsorcjum",Opłacalność!R79,0)</f>
        <v>0</v>
      </c>
      <c r="S24" s="509">
        <f>IF(Lider="Lider konsorcjum",Opłacalność!S79,0)</f>
        <v>0</v>
      </c>
      <c r="T24" s="509">
        <f>IF(Lider="Lider konsorcjum",Opłacalność!T79,0)</f>
        <v>0</v>
      </c>
      <c r="U24" s="509">
        <f>IF(Lider="Lider konsorcjum",Opłacalność!U79,0)</f>
        <v>0</v>
      </c>
      <c r="V24" s="509">
        <f>IF(Lider="Lider konsorcjum",Opłacalność!V79,0)</f>
        <v>0</v>
      </c>
      <c r="W24" s="509">
        <f>IF(Lider="Lider konsorcjum",Opłacalność!W79,0)</f>
        <v>0</v>
      </c>
      <c r="X24" s="509">
        <f>IF(Lider="Lider konsorcjum",Opłacalność!X79,0)</f>
        <v>0</v>
      </c>
      <c r="Y24" s="509">
        <f>IF(Lider="Lider konsorcjum",Opłacalność!Y79,0)</f>
        <v>0</v>
      </c>
      <c r="Z24" s="509">
        <f>IF(Lider="Lider konsorcjum",Opłacalność!Z79,0)</f>
        <v>0</v>
      </c>
      <c r="AA24" s="509">
        <f>IF(Lider="Lider konsorcjum",Opłacalność!AA79,0)</f>
        <v>0</v>
      </c>
      <c r="AB24" s="509">
        <f>IF(Lider="Lider konsorcjum",Opłacalność!AB79,0)</f>
        <v>0</v>
      </c>
      <c r="AC24" s="509">
        <f>IF(Lider="Lider konsorcjum",Opłacalność!AC79,0)</f>
        <v>0</v>
      </c>
      <c r="AD24" s="509">
        <f>IF(Lider="Lider konsorcjum",Opłacalność!AD79,0)</f>
        <v>0</v>
      </c>
      <c r="AE24" s="509">
        <f>IF(Lider="Lider konsorcjum",Opłacalność!AE79,0)</f>
        <v>0</v>
      </c>
    </row>
    <row r="25" spans="2:31">
      <c r="B25" s="105" t="s">
        <v>634</v>
      </c>
      <c r="C25" s="105"/>
      <c r="D25" s="105"/>
      <c r="E25" s="105"/>
      <c r="F25" s="105"/>
      <c r="G25" s="105"/>
      <c r="H25" s="105"/>
      <c r="I25" s="105"/>
      <c r="J25" s="105"/>
      <c r="K25" s="106">
        <f>IF(Lider="Lider konsorcjum",Opłacalność!K80,0)</f>
        <v>0</v>
      </c>
      <c r="L25" s="106">
        <f>IF(Lider="Lider konsorcjum",Opłacalność!L80,0)</f>
        <v>0</v>
      </c>
      <c r="M25" s="106">
        <f>IF(Lider="Lider konsorcjum",Opłacalność!M80,0)</f>
        <v>0</v>
      </c>
      <c r="N25" s="106">
        <f>IF(Lider="Lider konsorcjum",Opłacalność!N80,0)</f>
        <v>0</v>
      </c>
      <c r="O25" s="106">
        <f>IF(Lider="Lider konsorcjum",Opłacalność!O80,0)</f>
        <v>0</v>
      </c>
      <c r="P25" s="106">
        <f>IF(Lider="Lider konsorcjum",Opłacalność!P80,0)</f>
        <v>0</v>
      </c>
      <c r="Q25" s="106">
        <f>IF(Lider="Lider konsorcjum",Opłacalność!Q80,0)</f>
        <v>0</v>
      </c>
      <c r="R25" s="106">
        <f>IF(Lider="Lider konsorcjum",Opłacalność!R80,0)</f>
        <v>0</v>
      </c>
      <c r="S25" s="106">
        <f>IF(Lider="Lider konsorcjum",Opłacalność!S80,0)</f>
        <v>0</v>
      </c>
      <c r="T25" s="106">
        <f>IF(Lider="Lider konsorcjum",Opłacalność!T80,0)</f>
        <v>0</v>
      </c>
      <c r="U25" s="106">
        <f>IF(Lider="Lider konsorcjum",Opłacalność!U80,0)</f>
        <v>0</v>
      </c>
      <c r="V25" s="106">
        <f>IF(Lider="Lider konsorcjum",Opłacalność!V80,0)</f>
        <v>0</v>
      </c>
      <c r="W25" s="106">
        <f>IF(Lider="Lider konsorcjum",Opłacalność!W80,0)</f>
        <v>0</v>
      </c>
      <c r="X25" s="106">
        <f>IF(Lider="Lider konsorcjum",Opłacalność!X80,0)</f>
        <v>0</v>
      </c>
      <c r="Y25" s="106">
        <f>IF(Lider="Lider konsorcjum",Opłacalność!Y80,0)</f>
        <v>0</v>
      </c>
      <c r="Z25" s="106">
        <f>IF(Lider="Lider konsorcjum",Opłacalność!Z80,0)</f>
        <v>0</v>
      </c>
      <c r="AA25" s="106">
        <f>IF(Lider="Lider konsorcjum",Opłacalność!AA80,0)</f>
        <v>0</v>
      </c>
      <c r="AB25" s="106">
        <f>IF(Lider="Lider konsorcjum",Opłacalność!AB80,0)</f>
        <v>0</v>
      </c>
      <c r="AC25" s="106">
        <f>IF(Lider="Lider konsorcjum",Opłacalność!AC80,0)</f>
        <v>0</v>
      </c>
      <c r="AD25" s="106">
        <f>IF(Lider="Lider konsorcjum",Opłacalność!AD80,0)</f>
        <v>0</v>
      </c>
      <c r="AE25" s="106">
        <f>IF(Lider="Lider konsorcjum",Opłacalność!AE80,0)</f>
        <v>0</v>
      </c>
    </row>
    <row r="26" spans="2:31"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2:31" ht="16" thickBot="1">
      <c r="B27" s="638" t="s">
        <v>836</v>
      </c>
      <c r="C27" s="639"/>
      <c r="D27" s="639"/>
      <c r="E27" s="639"/>
      <c r="F27" s="639"/>
      <c r="G27" s="639"/>
      <c r="H27" s="639"/>
      <c r="I27" s="639"/>
      <c r="J27" s="639"/>
      <c r="K27" s="736"/>
      <c r="L27" s="736"/>
      <c r="M27" s="736"/>
      <c r="N27" s="736"/>
      <c r="O27" s="736"/>
      <c r="P27" s="736"/>
      <c r="Q27" s="736"/>
      <c r="R27" s="736"/>
      <c r="S27" s="736"/>
      <c r="T27" s="736"/>
      <c r="U27" s="736"/>
      <c r="V27" s="640"/>
      <c r="W27" s="640"/>
      <c r="X27" s="640"/>
      <c r="Y27" s="640"/>
      <c r="Z27" s="640"/>
      <c r="AA27" s="640"/>
      <c r="AB27" s="640"/>
      <c r="AC27" s="640"/>
      <c r="AD27" s="640"/>
      <c r="AE27" s="640"/>
    </row>
    <row r="28" spans="2:31" ht="4" customHeight="1"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2:31" ht="12.5" thickBot="1">
      <c r="B29" s="360" t="str">
        <f>"NPV, IRR "&amp;B27</f>
        <v>NPV, IRR Członek konsorcjum 1</v>
      </c>
      <c r="C29" s="360"/>
      <c r="D29" s="360"/>
      <c r="E29" s="360"/>
      <c r="F29" s="360"/>
      <c r="G29" s="360"/>
      <c r="H29" s="360"/>
      <c r="I29" s="360"/>
      <c r="J29" s="360"/>
      <c r="K29" s="647" t="str">
        <f t="shared" ref="K29:AE29" si="2">LataProjekcji</f>
        <v>Uzupełnij dane</v>
      </c>
      <c r="L29" s="455" t="str">
        <f t="shared" si="2"/>
        <v/>
      </c>
      <c r="M29" s="455" t="str">
        <f t="shared" si="2"/>
        <v/>
      </c>
      <c r="N29" s="455" t="str">
        <f t="shared" si="2"/>
        <v/>
      </c>
      <c r="O29" s="455" t="str">
        <f t="shared" si="2"/>
        <v/>
      </c>
      <c r="P29" s="455" t="str">
        <f t="shared" si="2"/>
        <v/>
      </c>
      <c r="Q29" s="455" t="str">
        <f t="shared" si="2"/>
        <v/>
      </c>
      <c r="R29" s="455" t="str">
        <f t="shared" si="2"/>
        <v/>
      </c>
      <c r="S29" s="455" t="str">
        <f t="shared" si="2"/>
        <v/>
      </c>
      <c r="T29" s="455" t="str">
        <f t="shared" si="2"/>
        <v/>
      </c>
      <c r="U29" s="455" t="str">
        <f t="shared" si="2"/>
        <v/>
      </c>
      <c r="V29" s="455" t="str">
        <f t="shared" si="2"/>
        <v/>
      </c>
      <c r="W29" s="455" t="str">
        <f t="shared" si="2"/>
        <v/>
      </c>
      <c r="X29" s="455" t="str">
        <f t="shared" si="2"/>
        <v/>
      </c>
      <c r="Y29" s="455" t="str">
        <f t="shared" si="2"/>
        <v/>
      </c>
      <c r="Z29" s="455" t="str">
        <f t="shared" si="2"/>
        <v/>
      </c>
      <c r="AA29" s="455" t="str">
        <f t="shared" si="2"/>
        <v/>
      </c>
      <c r="AB29" s="455" t="str">
        <f t="shared" si="2"/>
        <v/>
      </c>
      <c r="AC29" s="455" t="str">
        <f t="shared" si="2"/>
        <v/>
      </c>
      <c r="AD29" s="455" t="str">
        <f t="shared" si="2"/>
        <v/>
      </c>
      <c r="AE29" s="455" t="str">
        <f t="shared" si="2"/>
        <v/>
      </c>
    </row>
    <row r="30" spans="2:31" ht="12.5" thickBot="1">
      <c r="B30" s="101" t="s">
        <v>87</v>
      </c>
      <c r="C30" s="101"/>
      <c r="D30" s="101"/>
      <c r="E30" s="101"/>
      <c r="F30" s="101"/>
      <c r="G30" s="101"/>
      <c r="H30" s="101"/>
      <c r="I30" s="101"/>
      <c r="J30" s="101"/>
      <c r="K30" s="648"/>
      <c r="L30" s="399"/>
      <c r="M30" s="399"/>
      <c r="N30" s="399"/>
      <c r="O30" s="399"/>
      <c r="P30" s="399"/>
      <c r="Q30" s="399"/>
      <c r="R30" s="399"/>
      <c r="S30" s="399"/>
      <c r="T30" s="399"/>
      <c r="U30" s="399"/>
      <c r="V30" s="399"/>
      <c r="W30" s="399"/>
      <c r="X30" s="399"/>
      <c r="Y30" s="399"/>
      <c r="Z30" s="399"/>
      <c r="AA30" s="399"/>
      <c r="AB30" s="399"/>
      <c r="AC30" s="399"/>
      <c r="AD30" s="399"/>
      <c r="AE30" s="399"/>
    </row>
    <row r="31" spans="2:31">
      <c r="B31" s="52" t="s">
        <v>665</v>
      </c>
      <c r="C31" s="52"/>
      <c r="D31" s="52"/>
      <c r="E31" s="52"/>
      <c r="F31" s="52"/>
      <c r="G31" s="52"/>
      <c r="H31" s="52"/>
      <c r="I31" s="52"/>
      <c r="J31" s="52"/>
      <c r="K31" s="341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2:31">
      <c r="B32" s="52" t="s">
        <v>312</v>
      </c>
      <c r="C32" s="52"/>
      <c r="D32" s="52"/>
      <c r="E32" s="52"/>
      <c r="F32" s="52"/>
      <c r="G32" s="52"/>
      <c r="H32" s="52"/>
      <c r="I32" s="52"/>
      <c r="J32" s="52"/>
      <c r="K32" s="342"/>
      <c r="L32" s="342"/>
      <c r="M32" s="342"/>
      <c r="N32" s="342"/>
      <c r="O32" s="342"/>
      <c r="P32" s="342"/>
      <c r="Q32" s="342"/>
      <c r="R32" s="342"/>
      <c r="S32" s="342"/>
      <c r="T32" s="342"/>
      <c r="U32" s="342"/>
      <c r="V32" s="342"/>
      <c r="W32" s="342"/>
      <c r="X32" s="342"/>
      <c r="Y32" s="342"/>
      <c r="Z32" s="342"/>
      <c r="AA32" s="342"/>
      <c r="AB32" s="342"/>
      <c r="AC32" s="342"/>
      <c r="AD32" s="342"/>
      <c r="AE32" s="342"/>
    </row>
    <row r="33" spans="2:31">
      <c r="B33" s="356" t="s">
        <v>632</v>
      </c>
      <c r="C33" s="356"/>
      <c r="D33" s="356"/>
      <c r="E33" s="356"/>
      <c r="F33" s="356"/>
      <c r="G33" s="356"/>
      <c r="H33" s="356"/>
      <c r="I33" s="356"/>
      <c r="J33" s="356"/>
      <c r="K33" s="641"/>
      <c r="L33" s="641"/>
      <c r="M33" s="641"/>
      <c r="N33" s="641"/>
      <c r="O33" s="641"/>
      <c r="P33" s="641"/>
      <c r="Q33" s="641"/>
      <c r="R33" s="641"/>
      <c r="S33" s="641"/>
      <c r="T33" s="641"/>
      <c r="U33" s="641"/>
      <c r="V33" s="641"/>
      <c r="W33" s="641"/>
      <c r="X33" s="641"/>
      <c r="Y33" s="641"/>
      <c r="Z33" s="641"/>
      <c r="AA33" s="641"/>
      <c r="AB33" s="641"/>
      <c r="AC33" s="641"/>
      <c r="AD33" s="641"/>
      <c r="AE33" s="641"/>
    </row>
    <row r="34" spans="2:31">
      <c r="B34" s="357" t="s">
        <v>633</v>
      </c>
      <c r="C34" s="357"/>
      <c r="D34" s="357"/>
      <c r="E34" s="357"/>
      <c r="F34" s="357"/>
      <c r="G34" s="357"/>
      <c r="H34" s="357"/>
      <c r="I34" s="357"/>
      <c r="J34" s="357"/>
      <c r="K34" s="642"/>
      <c r="L34" s="642"/>
      <c r="M34" s="642"/>
      <c r="N34" s="642"/>
      <c r="O34" s="642"/>
      <c r="P34" s="642"/>
      <c r="Q34" s="642"/>
      <c r="R34" s="642"/>
      <c r="S34" s="642"/>
      <c r="T34" s="642"/>
      <c r="U34" s="642"/>
      <c r="V34" s="642"/>
      <c r="W34" s="642"/>
      <c r="X34" s="642"/>
      <c r="Y34" s="642"/>
      <c r="Z34" s="642"/>
      <c r="AA34" s="642"/>
      <c r="AB34" s="642"/>
      <c r="AC34" s="642"/>
      <c r="AD34" s="642"/>
      <c r="AE34" s="642"/>
    </row>
    <row r="35" spans="2:31">
      <c r="B35" s="105" t="s">
        <v>634</v>
      </c>
      <c r="C35" s="105"/>
      <c r="D35" s="105"/>
      <c r="E35" s="105"/>
      <c r="F35" s="105"/>
      <c r="G35" s="105"/>
      <c r="H35" s="105"/>
      <c r="I35" s="105"/>
      <c r="J35" s="105"/>
      <c r="K35" s="400"/>
      <c r="L35" s="400"/>
      <c r="M35" s="400"/>
      <c r="N35" s="400"/>
      <c r="O35" s="400"/>
      <c r="P35" s="400"/>
      <c r="Q35" s="400"/>
      <c r="R35" s="400"/>
      <c r="S35" s="400"/>
      <c r="T35" s="400"/>
      <c r="U35" s="400"/>
      <c r="V35" s="400"/>
      <c r="W35" s="400"/>
      <c r="X35" s="400"/>
      <c r="Y35" s="400"/>
      <c r="Z35" s="400"/>
      <c r="AA35" s="400"/>
      <c r="AB35" s="400"/>
      <c r="AC35" s="400"/>
      <c r="AD35" s="400"/>
      <c r="AE35" s="400"/>
    </row>
    <row r="36" spans="2:31"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2:31" ht="16" thickBot="1">
      <c r="B37" s="638" t="s">
        <v>837</v>
      </c>
      <c r="C37" s="639"/>
      <c r="D37" s="639"/>
      <c r="E37" s="639"/>
      <c r="F37" s="639"/>
      <c r="G37" s="639"/>
      <c r="H37" s="639"/>
      <c r="I37" s="639"/>
      <c r="J37" s="639"/>
      <c r="K37" s="736"/>
      <c r="L37" s="736"/>
      <c r="M37" s="736"/>
      <c r="N37" s="736"/>
      <c r="O37" s="736"/>
      <c r="P37" s="736"/>
      <c r="Q37" s="736"/>
      <c r="R37" s="736"/>
      <c r="S37" s="736"/>
      <c r="T37" s="736"/>
      <c r="U37" s="736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2:31" ht="4" customHeight="1"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2:31" ht="12.5" thickBot="1">
      <c r="B39" s="360" t="str">
        <f>"NPV, IRR "&amp;B37</f>
        <v>NPV, IRR Członek konsorcjum 2</v>
      </c>
      <c r="C39" s="360"/>
      <c r="D39" s="360"/>
      <c r="E39" s="360"/>
      <c r="F39" s="360"/>
      <c r="G39" s="360"/>
      <c r="H39" s="360"/>
      <c r="I39" s="360"/>
      <c r="J39" s="360"/>
      <c r="K39" s="455" t="str">
        <f t="shared" ref="K39:AE39" si="3">LataProjekcji</f>
        <v>Uzupełnij dane</v>
      </c>
      <c r="L39" s="455" t="str">
        <f t="shared" si="3"/>
        <v/>
      </c>
      <c r="M39" s="455" t="str">
        <f t="shared" si="3"/>
        <v/>
      </c>
      <c r="N39" s="455" t="str">
        <f t="shared" si="3"/>
        <v/>
      </c>
      <c r="O39" s="455" t="str">
        <f t="shared" si="3"/>
        <v/>
      </c>
      <c r="P39" s="455" t="str">
        <f t="shared" si="3"/>
        <v/>
      </c>
      <c r="Q39" s="455" t="str">
        <f t="shared" si="3"/>
        <v/>
      </c>
      <c r="R39" s="455" t="str">
        <f t="shared" si="3"/>
        <v/>
      </c>
      <c r="S39" s="455" t="str">
        <f t="shared" si="3"/>
        <v/>
      </c>
      <c r="T39" s="455" t="str">
        <f t="shared" si="3"/>
        <v/>
      </c>
      <c r="U39" s="455" t="str">
        <f t="shared" si="3"/>
        <v/>
      </c>
      <c r="V39" s="455" t="str">
        <f t="shared" si="3"/>
        <v/>
      </c>
      <c r="W39" s="455" t="str">
        <f t="shared" si="3"/>
        <v/>
      </c>
      <c r="X39" s="455" t="str">
        <f t="shared" si="3"/>
        <v/>
      </c>
      <c r="Y39" s="455" t="str">
        <f t="shared" si="3"/>
        <v/>
      </c>
      <c r="Z39" s="455" t="str">
        <f t="shared" si="3"/>
        <v/>
      </c>
      <c r="AA39" s="455" t="str">
        <f t="shared" si="3"/>
        <v/>
      </c>
      <c r="AB39" s="455" t="str">
        <f t="shared" si="3"/>
        <v/>
      </c>
      <c r="AC39" s="455" t="str">
        <f t="shared" si="3"/>
        <v/>
      </c>
      <c r="AD39" s="455" t="str">
        <f t="shared" si="3"/>
        <v/>
      </c>
      <c r="AE39" s="455" t="str">
        <f t="shared" si="3"/>
        <v/>
      </c>
    </row>
    <row r="40" spans="2:31" ht="12.5" thickBot="1">
      <c r="B40" s="101" t="s">
        <v>87</v>
      </c>
      <c r="C40" s="101"/>
      <c r="D40" s="101"/>
      <c r="E40" s="101"/>
      <c r="F40" s="101"/>
      <c r="G40" s="101"/>
      <c r="H40" s="101"/>
      <c r="I40" s="101"/>
      <c r="J40" s="101"/>
      <c r="K40" s="648"/>
      <c r="L40" s="399"/>
      <c r="M40" s="399"/>
      <c r="N40" s="399"/>
      <c r="O40" s="399"/>
      <c r="P40" s="399"/>
      <c r="Q40" s="399"/>
      <c r="R40" s="399"/>
      <c r="S40" s="399"/>
      <c r="T40" s="399"/>
      <c r="U40" s="399"/>
      <c r="V40" s="399"/>
      <c r="W40" s="399"/>
      <c r="X40" s="399"/>
      <c r="Y40" s="399"/>
      <c r="Z40" s="399"/>
      <c r="AA40" s="399"/>
      <c r="AB40" s="399"/>
      <c r="AC40" s="399"/>
      <c r="AD40" s="399"/>
      <c r="AE40" s="399"/>
    </row>
    <row r="41" spans="2:31">
      <c r="B41" s="52" t="s">
        <v>665</v>
      </c>
      <c r="C41" s="52"/>
      <c r="D41" s="52"/>
      <c r="E41" s="52"/>
      <c r="F41" s="52"/>
      <c r="G41" s="52"/>
      <c r="H41" s="52"/>
      <c r="I41" s="52"/>
      <c r="J41" s="5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</row>
    <row r="42" spans="2:31">
      <c r="B42" s="52" t="s">
        <v>312</v>
      </c>
      <c r="C42" s="52"/>
      <c r="D42" s="52"/>
      <c r="E42" s="52"/>
      <c r="F42" s="52"/>
      <c r="G42" s="52"/>
      <c r="H42" s="52"/>
      <c r="I42" s="52"/>
      <c r="J42" s="5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</row>
    <row r="43" spans="2:31">
      <c r="B43" s="356" t="s">
        <v>632</v>
      </c>
      <c r="C43" s="356"/>
      <c r="D43" s="356"/>
      <c r="E43" s="356"/>
      <c r="F43" s="356"/>
      <c r="G43" s="356"/>
      <c r="H43" s="356"/>
      <c r="I43" s="356"/>
      <c r="J43" s="356"/>
      <c r="K43" s="641"/>
      <c r="L43" s="641"/>
      <c r="M43" s="641"/>
      <c r="N43" s="641"/>
      <c r="O43" s="641"/>
      <c r="P43" s="641"/>
      <c r="Q43" s="641"/>
      <c r="R43" s="641"/>
      <c r="S43" s="641"/>
      <c r="T43" s="641"/>
      <c r="U43" s="641"/>
      <c r="V43" s="641"/>
      <c r="W43" s="641"/>
      <c r="X43" s="641"/>
      <c r="Y43" s="641"/>
      <c r="Z43" s="641"/>
      <c r="AA43" s="641"/>
      <c r="AB43" s="641"/>
      <c r="AC43" s="641"/>
      <c r="AD43" s="641"/>
      <c r="AE43" s="641"/>
    </row>
    <row r="44" spans="2:31">
      <c r="B44" s="357" t="s">
        <v>633</v>
      </c>
      <c r="C44" s="357"/>
      <c r="D44" s="357"/>
      <c r="E44" s="357"/>
      <c r="F44" s="357"/>
      <c r="G44" s="357"/>
      <c r="H44" s="357"/>
      <c r="I44" s="357"/>
      <c r="J44" s="357"/>
      <c r="K44" s="642"/>
      <c r="L44" s="642"/>
      <c r="M44" s="642"/>
      <c r="N44" s="642"/>
      <c r="O44" s="642"/>
      <c r="P44" s="642"/>
      <c r="Q44" s="642"/>
      <c r="R44" s="642"/>
      <c r="S44" s="642"/>
      <c r="T44" s="642"/>
      <c r="U44" s="642"/>
      <c r="V44" s="642"/>
      <c r="W44" s="642"/>
      <c r="X44" s="642"/>
      <c r="Y44" s="642"/>
      <c r="Z44" s="642"/>
      <c r="AA44" s="642"/>
      <c r="AB44" s="642"/>
      <c r="AC44" s="642"/>
      <c r="AD44" s="642"/>
      <c r="AE44" s="642"/>
    </row>
    <row r="45" spans="2:31">
      <c r="B45" s="105" t="s">
        <v>634</v>
      </c>
      <c r="C45" s="105"/>
      <c r="D45" s="105"/>
      <c r="E45" s="105"/>
      <c r="F45" s="105"/>
      <c r="G45" s="105"/>
      <c r="H45" s="105"/>
      <c r="I45" s="105"/>
      <c r="J45" s="105"/>
      <c r="K45" s="400"/>
      <c r="L45" s="400"/>
      <c r="M45" s="400"/>
      <c r="N45" s="400"/>
      <c r="O45" s="400"/>
      <c r="P45" s="400"/>
      <c r="Q45" s="400"/>
      <c r="R45" s="400"/>
      <c r="S45" s="400"/>
      <c r="T45" s="400"/>
      <c r="U45" s="400"/>
      <c r="V45" s="400"/>
      <c r="W45" s="400"/>
      <c r="X45" s="400"/>
      <c r="Y45" s="400"/>
      <c r="Z45" s="400"/>
      <c r="AA45" s="400"/>
      <c r="AB45" s="400"/>
      <c r="AC45" s="400"/>
      <c r="AD45" s="400"/>
      <c r="AE45" s="400"/>
    </row>
    <row r="46" spans="2:31"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2:31" ht="16" thickBot="1">
      <c r="B47" s="638" t="s">
        <v>838</v>
      </c>
      <c r="C47" s="639"/>
      <c r="D47" s="639"/>
      <c r="E47" s="639"/>
      <c r="F47" s="639"/>
      <c r="G47" s="639"/>
      <c r="H47" s="639"/>
      <c r="I47" s="639"/>
      <c r="J47" s="639"/>
      <c r="K47" s="736"/>
      <c r="L47" s="736"/>
      <c r="M47" s="736"/>
      <c r="N47" s="736"/>
      <c r="O47" s="736"/>
      <c r="P47" s="736"/>
      <c r="Q47" s="736"/>
      <c r="R47" s="736"/>
      <c r="S47" s="736"/>
      <c r="T47" s="736"/>
      <c r="U47" s="736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2:31" ht="4" customHeight="1"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2:31" ht="12.5" thickBot="1">
      <c r="B49" s="360" t="str">
        <f>"NPV, IRR "&amp;B47</f>
        <v>NPV, IRR Członek konsorcjum 3</v>
      </c>
      <c r="C49" s="360"/>
      <c r="D49" s="360"/>
      <c r="E49" s="360"/>
      <c r="F49" s="360"/>
      <c r="G49" s="360"/>
      <c r="H49" s="360"/>
      <c r="I49" s="360"/>
      <c r="J49" s="360"/>
      <c r="K49" s="455" t="str">
        <f t="shared" ref="K49:AE49" si="4">LataProjekcji</f>
        <v>Uzupełnij dane</v>
      </c>
      <c r="L49" s="455" t="str">
        <f t="shared" si="4"/>
        <v/>
      </c>
      <c r="M49" s="455" t="str">
        <f t="shared" si="4"/>
        <v/>
      </c>
      <c r="N49" s="455" t="str">
        <f t="shared" si="4"/>
        <v/>
      </c>
      <c r="O49" s="455" t="str">
        <f t="shared" si="4"/>
        <v/>
      </c>
      <c r="P49" s="455" t="str">
        <f t="shared" si="4"/>
        <v/>
      </c>
      <c r="Q49" s="455" t="str">
        <f t="shared" si="4"/>
        <v/>
      </c>
      <c r="R49" s="455" t="str">
        <f t="shared" si="4"/>
        <v/>
      </c>
      <c r="S49" s="455" t="str">
        <f t="shared" si="4"/>
        <v/>
      </c>
      <c r="T49" s="455" t="str">
        <f t="shared" si="4"/>
        <v/>
      </c>
      <c r="U49" s="455" t="str">
        <f t="shared" si="4"/>
        <v/>
      </c>
      <c r="V49" s="455" t="str">
        <f t="shared" si="4"/>
        <v/>
      </c>
      <c r="W49" s="455" t="str">
        <f t="shared" si="4"/>
        <v/>
      </c>
      <c r="X49" s="455" t="str">
        <f t="shared" si="4"/>
        <v/>
      </c>
      <c r="Y49" s="455" t="str">
        <f t="shared" si="4"/>
        <v/>
      </c>
      <c r="Z49" s="455" t="str">
        <f t="shared" si="4"/>
        <v/>
      </c>
      <c r="AA49" s="455" t="str">
        <f t="shared" si="4"/>
        <v/>
      </c>
      <c r="AB49" s="455" t="str">
        <f t="shared" si="4"/>
        <v/>
      </c>
      <c r="AC49" s="455" t="str">
        <f t="shared" si="4"/>
        <v/>
      </c>
      <c r="AD49" s="455" t="str">
        <f t="shared" si="4"/>
        <v/>
      </c>
      <c r="AE49" s="455" t="str">
        <f t="shared" si="4"/>
        <v/>
      </c>
    </row>
    <row r="50" spans="2:31" ht="12.5" thickBot="1">
      <c r="B50" s="101" t="s">
        <v>87</v>
      </c>
      <c r="C50" s="101"/>
      <c r="D50" s="101"/>
      <c r="E50" s="101"/>
      <c r="F50" s="101"/>
      <c r="G50" s="101"/>
      <c r="H50" s="101"/>
      <c r="I50" s="101"/>
      <c r="J50" s="101"/>
      <c r="K50" s="648"/>
      <c r="L50" s="399"/>
      <c r="M50" s="399"/>
      <c r="N50" s="399"/>
      <c r="O50" s="399"/>
      <c r="P50" s="399"/>
      <c r="Q50" s="399"/>
      <c r="R50" s="399"/>
      <c r="S50" s="399"/>
      <c r="T50" s="399"/>
      <c r="U50" s="399"/>
      <c r="V50" s="399"/>
      <c r="W50" s="399"/>
      <c r="X50" s="399"/>
      <c r="Y50" s="399"/>
      <c r="Z50" s="399"/>
      <c r="AA50" s="399"/>
      <c r="AB50" s="399"/>
      <c r="AC50" s="399"/>
      <c r="AD50" s="399"/>
      <c r="AE50" s="399"/>
    </row>
    <row r="51" spans="2:31">
      <c r="B51" s="52" t="s">
        <v>665</v>
      </c>
      <c r="C51" s="52"/>
      <c r="D51" s="52"/>
      <c r="E51" s="52"/>
      <c r="F51" s="52"/>
      <c r="G51" s="52"/>
      <c r="H51" s="52"/>
      <c r="I51" s="52"/>
      <c r="J51" s="52"/>
      <c r="K51" s="342"/>
      <c r="L51" s="342"/>
      <c r="M51" s="342"/>
      <c r="N51" s="342"/>
      <c r="O51" s="342"/>
      <c r="P51" s="342"/>
      <c r="Q51" s="342"/>
      <c r="R51" s="342"/>
      <c r="S51" s="342"/>
      <c r="T51" s="342"/>
      <c r="U51" s="342"/>
      <c r="V51" s="342"/>
      <c r="W51" s="342"/>
      <c r="X51" s="342"/>
      <c r="Y51" s="342"/>
      <c r="Z51" s="342"/>
      <c r="AA51" s="342"/>
      <c r="AB51" s="342"/>
      <c r="AC51" s="342"/>
      <c r="AD51" s="342"/>
      <c r="AE51" s="342"/>
    </row>
    <row r="52" spans="2:31">
      <c r="B52" s="52" t="s">
        <v>312</v>
      </c>
      <c r="C52" s="52"/>
      <c r="D52" s="52"/>
      <c r="E52" s="52"/>
      <c r="F52" s="52"/>
      <c r="G52" s="52"/>
      <c r="H52" s="52"/>
      <c r="I52" s="52"/>
      <c r="J52" s="5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2"/>
      <c r="AE52" s="342"/>
    </row>
    <row r="53" spans="2:31">
      <c r="B53" s="356" t="s">
        <v>632</v>
      </c>
      <c r="C53" s="356"/>
      <c r="D53" s="356"/>
      <c r="E53" s="356"/>
      <c r="F53" s="356"/>
      <c r="G53" s="356"/>
      <c r="H53" s="356"/>
      <c r="I53" s="356"/>
      <c r="J53" s="356"/>
      <c r="K53" s="641"/>
      <c r="L53" s="641"/>
      <c r="M53" s="641"/>
      <c r="N53" s="641"/>
      <c r="O53" s="641"/>
      <c r="P53" s="641"/>
      <c r="Q53" s="641"/>
      <c r="R53" s="641"/>
      <c r="S53" s="641"/>
      <c r="T53" s="641"/>
      <c r="U53" s="641"/>
      <c r="V53" s="641"/>
      <c r="W53" s="641"/>
      <c r="X53" s="641"/>
      <c r="Y53" s="641"/>
      <c r="Z53" s="641"/>
      <c r="AA53" s="641"/>
      <c r="AB53" s="641"/>
      <c r="AC53" s="641"/>
      <c r="AD53" s="641"/>
      <c r="AE53" s="641"/>
    </row>
    <row r="54" spans="2:31">
      <c r="B54" s="357" t="s">
        <v>633</v>
      </c>
      <c r="C54" s="357"/>
      <c r="D54" s="357"/>
      <c r="E54" s="357"/>
      <c r="F54" s="357"/>
      <c r="G54" s="357"/>
      <c r="H54" s="357"/>
      <c r="I54" s="357"/>
      <c r="J54" s="357"/>
      <c r="K54" s="642"/>
      <c r="L54" s="642"/>
      <c r="M54" s="642"/>
      <c r="N54" s="642"/>
      <c r="O54" s="642"/>
      <c r="P54" s="642"/>
      <c r="Q54" s="642"/>
      <c r="R54" s="642"/>
      <c r="S54" s="642"/>
      <c r="T54" s="642"/>
      <c r="U54" s="642"/>
      <c r="V54" s="642"/>
      <c r="W54" s="642"/>
      <c r="X54" s="642"/>
      <c r="Y54" s="642"/>
      <c r="Z54" s="642"/>
      <c r="AA54" s="642"/>
      <c r="AB54" s="642"/>
      <c r="AC54" s="642"/>
      <c r="AD54" s="642"/>
      <c r="AE54" s="642"/>
    </row>
    <row r="55" spans="2:31">
      <c r="B55" s="105" t="s">
        <v>634</v>
      </c>
      <c r="C55" s="105"/>
      <c r="D55" s="105"/>
      <c r="E55" s="105"/>
      <c r="F55" s="105"/>
      <c r="G55" s="105"/>
      <c r="H55" s="105"/>
      <c r="I55" s="105"/>
      <c r="J55" s="105"/>
      <c r="K55" s="400"/>
      <c r="L55" s="400"/>
      <c r="M55" s="400"/>
      <c r="N55" s="400"/>
      <c r="O55" s="400"/>
      <c r="P55" s="400"/>
      <c r="Q55" s="400"/>
      <c r="R55" s="400"/>
      <c r="S55" s="400"/>
      <c r="T55" s="400"/>
      <c r="U55" s="400"/>
      <c r="V55" s="400"/>
      <c r="W55" s="400"/>
      <c r="X55" s="400"/>
      <c r="Y55" s="400"/>
      <c r="Z55" s="400"/>
      <c r="AA55" s="400"/>
      <c r="AB55" s="400"/>
      <c r="AC55" s="400"/>
      <c r="AD55" s="400"/>
      <c r="AE55" s="400"/>
    </row>
    <row r="56" spans="2:31"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spans="2:31" ht="16" thickBot="1">
      <c r="B57" s="638" t="s">
        <v>839</v>
      </c>
      <c r="C57" s="639"/>
      <c r="D57" s="639"/>
      <c r="E57" s="639"/>
      <c r="F57" s="639"/>
      <c r="G57" s="639"/>
      <c r="H57" s="639"/>
      <c r="I57" s="639"/>
      <c r="J57" s="639"/>
      <c r="K57" s="736"/>
      <c r="L57" s="736"/>
      <c r="M57" s="736"/>
      <c r="N57" s="736"/>
      <c r="O57" s="736"/>
      <c r="P57" s="736"/>
      <c r="Q57" s="736"/>
      <c r="R57" s="736"/>
      <c r="S57" s="736"/>
      <c r="T57" s="736"/>
      <c r="U57" s="736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spans="2:31" ht="4" customHeight="1"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spans="2:31" ht="12.5" thickBot="1">
      <c r="B59" s="360" t="str">
        <f>"NPV, IRR "&amp;B57</f>
        <v>NPV, IRR Członek konsorcjum 4</v>
      </c>
      <c r="C59" s="360"/>
      <c r="D59" s="360"/>
      <c r="E59" s="360"/>
      <c r="F59" s="360"/>
      <c r="G59" s="360"/>
      <c r="H59" s="360"/>
      <c r="I59" s="360"/>
      <c r="J59" s="360"/>
      <c r="K59" s="455" t="str">
        <f t="shared" ref="K59:AE59" si="5">LataProjekcji</f>
        <v>Uzupełnij dane</v>
      </c>
      <c r="L59" s="455" t="str">
        <f t="shared" si="5"/>
        <v/>
      </c>
      <c r="M59" s="455" t="str">
        <f t="shared" si="5"/>
        <v/>
      </c>
      <c r="N59" s="455" t="str">
        <f t="shared" si="5"/>
        <v/>
      </c>
      <c r="O59" s="455" t="str">
        <f t="shared" si="5"/>
        <v/>
      </c>
      <c r="P59" s="455" t="str">
        <f t="shared" si="5"/>
        <v/>
      </c>
      <c r="Q59" s="455" t="str">
        <f t="shared" si="5"/>
        <v/>
      </c>
      <c r="R59" s="455" t="str">
        <f t="shared" si="5"/>
        <v/>
      </c>
      <c r="S59" s="455" t="str">
        <f t="shared" si="5"/>
        <v/>
      </c>
      <c r="T59" s="455" t="str">
        <f t="shared" si="5"/>
        <v/>
      </c>
      <c r="U59" s="455" t="str">
        <f t="shared" si="5"/>
        <v/>
      </c>
      <c r="V59" s="455" t="str">
        <f t="shared" si="5"/>
        <v/>
      </c>
      <c r="W59" s="455" t="str">
        <f t="shared" si="5"/>
        <v/>
      </c>
      <c r="X59" s="455" t="str">
        <f t="shared" si="5"/>
        <v/>
      </c>
      <c r="Y59" s="455" t="str">
        <f t="shared" si="5"/>
        <v/>
      </c>
      <c r="Z59" s="455" t="str">
        <f t="shared" si="5"/>
        <v/>
      </c>
      <c r="AA59" s="455" t="str">
        <f t="shared" si="5"/>
        <v/>
      </c>
      <c r="AB59" s="455" t="str">
        <f t="shared" si="5"/>
        <v/>
      </c>
      <c r="AC59" s="455" t="str">
        <f t="shared" si="5"/>
        <v/>
      </c>
      <c r="AD59" s="455" t="str">
        <f t="shared" si="5"/>
        <v/>
      </c>
      <c r="AE59" s="455" t="str">
        <f t="shared" si="5"/>
        <v/>
      </c>
    </row>
    <row r="60" spans="2:31" ht="12.5" thickBot="1">
      <c r="B60" s="101" t="s">
        <v>87</v>
      </c>
      <c r="C60" s="101"/>
      <c r="D60" s="101"/>
      <c r="E60" s="101"/>
      <c r="F60" s="101"/>
      <c r="G60" s="101"/>
      <c r="H60" s="101"/>
      <c r="I60" s="101"/>
      <c r="J60" s="101"/>
      <c r="K60" s="648"/>
      <c r="L60" s="399"/>
      <c r="M60" s="399"/>
      <c r="N60" s="399"/>
      <c r="O60" s="399"/>
      <c r="P60" s="399"/>
      <c r="Q60" s="399"/>
      <c r="R60" s="399"/>
      <c r="S60" s="399"/>
      <c r="T60" s="399"/>
      <c r="U60" s="399"/>
      <c r="V60" s="399"/>
      <c r="W60" s="399"/>
      <c r="X60" s="399"/>
      <c r="Y60" s="399"/>
      <c r="Z60" s="399"/>
      <c r="AA60" s="399"/>
      <c r="AB60" s="399"/>
      <c r="AC60" s="399"/>
      <c r="AD60" s="399"/>
      <c r="AE60" s="399"/>
    </row>
    <row r="61" spans="2:31">
      <c r="B61" s="52" t="s">
        <v>665</v>
      </c>
      <c r="C61" s="52"/>
      <c r="D61" s="52"/>
      <c r="E61" s="52"/>
      <c r="F61" s="52"/>
      <c r="G61" s="52"/>
      <c r="H61" s="52"/>
      <c r="I61" s="52"/>
      <c r="J61" s="5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2"/>
      <c r="AE61" s="342"/>
    </row>
    <row r="62" spans="2:31">
      <c r="B62" s="52" t="s">
        <v>312</v>
      </c>
      <c r="C62" s="52"/>
      <c r="D62" s="52"/>
      <c r="E62" s="52"/>
      <c r="F62" s="52"/>
      <c r="G62" s="52"/>
      <c r="H62" s="52"/>
      <c r="I62" s="52"/>
      <c r="J62" s="5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2"/>
      <c r="AE62" s="342"/>
    </row>
    <row r="63" spans="2:31">
      <c r="B63" s="356" t="s">
        <v>632</v>
      </c>
      <c r="C63" s="356"/>
      <c r="D63" s="356"/>
      <c r="E63" s="356"/>
      <c r="F63" s="356"/>
      <c r="G63" s="356"/>
      <c r="H63" s="356"/>
      <c r="I63" s="356"/>
      <c r="J63" s="356"/>
      <c r="K63" s="641"/>
      <c r="L63" s="641"/>
      <c r="M63" s="641"/>
      <c r="N63" s="641"/>
      <c r="O63" s="641"/>
      <c r="P63" s="641"/>
      <c r="Q63" s="641"/>
      <c r="R63" s="641"/>
      <c r="S63" s="641"/>
      <c r="T63" s="641"/>
      <c r="U63" s="641"/>
      <c r="V63" s="641"/>
      <c r="W63" s="641"/>
      <c r="X63" s="641"/>
      <c r="Y63" s="641"/>
      <c r="Z63" s="641"/>
      <c r="AA63" s="641"/>
      <c r="AB63" s="641"/>
      <c r="AC63" s="641"/>
      <c r="AD63" s="641"/>
      <c r="AE63" s="641"/>
    </row>
    <row r="64" spans="2:31">
      <c r="B64" s="357" t="s">
        <v>633</v>
      </c>
      <c r="C64" s="357"/>
      <c r="D64" s="357"/>
      <c r="E64" s="357"/>
      <c r="F64" s="357"/>
      <c r="G64" s="357"/>
      <c r="H64" s="357"/>
      <c r="I64" s="357"/>
      <c r="J64" s="357"/>
      <c r="K64" s="642"/>
      <c r="L64" s="642"/>
      <c r="M64" s="642"/>
      <c r="N64" s="642"/>
      <c r="O64" s="642"/>
      <c r="P64" s="642"/>
      <c r="Q64" s="642"/>
      <c r="R64" s="642"/>
      <c r="S64" s="642"/>
      <c r="T64" s="642"/>
      <c r="U64" s="642"/>
      <c r="V64" s="642"/>
      <c r="W64" s="642"/>
      <c r="X64" s="642"/>
      <c r="Y64" s="642"/>
      <c r="Z64" s="642"/>
      <c r="AA64" s="642"/>
      <c r="AB64" s="642"/>
      <c r="AC64" s="642"/>
      <c r="AD64" s="642"/>
      <c r="AE64" s="642"/>
    </row>
    <row r="65" spans="2:31">
      <c r="B65" s="105" t="s">
        <v>634</v>
      </c>
      <c r="C65" s="105"/>
      <c r="D65" s="105"/>
      <c r="E65" s="105"/>
      <c r="F65" s="105"/>
      <c r="G65" s="105"/>
      <c r="H65" s="105"/>
      <c r="I65" s="105"/>
      <c r="J65" s="105"/>
      <c r="K65" s="400"/>
      <c r="L65" s="400"/>
      <c r="M65" s="400"/>
      <c r="N65" s="400"/>
      <c r="O65" s="400"/>
      <c r="P65" s="400"/>
      <c r="Q65" s="400"/>
      <c r="R65" s="400"/>
      <c r="S65" s="400"/>
      <c r="T65" s="400"/>
      <c r="U65" s="400"/>
      <c r="V65" s="400"/>
      <c r="W65" s="400"/>
      <c r="X65" s="400"/>
      <c r="Y65" s="400"/>
      <c r="Z65" s="400"/>
      <c r="AA65" s="400"/>
      <c r="AB65" s="400"/>
      <c r="AC65" s="400"/>
      <c r="AD65" s="400"/>
      <c r="AE65" s="400"/>
    </row>
    <row r="66" spans="2:31"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spans="2:31" ht="48" customHeight="1">
      <c r="B67" s="737" t="s">
        <v>840</v>
      </c>
      <c r="C67" s="737"/>
      <c r="D67" s="737"/>
      <c r="E67" s="737"/>
      <c r="F67" s="737"/>
      <c r="G67" s="737"/>
      <c r="H67" s="737"/>
      <c r="I67" s="737"/>
      <c r="J67" s="737"/>
      <c r="K67" s="737"/>
      <c r="L67" s="737"/>
      <c r="M67" s="737"/>
      <c r="N67" s="737"/>
      <c r="O67" s="737"/>
      <c r="P67" s="737"/>
      <c r="Q67" s="737"/>
      <c r="R67" s="737"/>
      <c r="S67" s="737"/>
      <c r="T67" s="737"/>
      <c r="U67" s="737"/>
      <c r="V67" s="737"/>
      <c r="W67" s="737"/>
      <c r="X67" s="737"/>
      <c r="Y67" s="737"/>
      <c r="Z67" s="737"/>
      <c r="AA67" s="737"/>
      <c r="AB67" s="737"/>
      <c r="AC67" s="737"/>
      <c r="AD67" s="737"/>
      <c r="AE67" s="737"/>
    </row>
    <row r="68" spans="2:31"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spans="2:31">
      <c r="B69" s="360" t="s">
        <v>818</v>
      </c>
      <c r="C69" s="360"/>
      <c r="D69" s="360"/>
      <c r="E69" s="360"/>
      <c r="F69" s="360"/>
      <c r="G69" s="360"/>
      <c r="H69" s="360"/>
      <c r="I69" s="360"/>
      <c r="J69" s="360"/>
      <c r="K69" s="455" t="str">
        <f t="shared" ref="K69:AE69" si="6">LataProjekcji</f>
        <v>Uzupełnij dane</v>
      </c>
      <c r="L69" s="455" t="str">
        <f t="shared" si="6"/>
        <v/>
      </c>
      <c r="M69" s="455" t="str">
        <f t="shared" si="6"/>
        <v/>
      </c>
      <c r="N69" s="455" t="str">
        <f t="shared" si="6"/>
        <v/>
      </c>
      <c r="O69" s="455" t="str">
        <f t="shared" si="6"/>
        <v/>
      </c>
      <c r="P69" s="455" t="str">
        <f t="shared" si="6"/>
        <v/>
      </c>
      <c r="Q69" s="455" t="str">
        <f t="shared" si="6"/>
        <v/>
      </c>
      <c r="R69" s="455" t="str">
        <f t="shared" si="6"/>
        <v/>
      </c>
      <c r="S69" s="455" t="str">
        <f t="shared" si="6"/>
        <v/>
      </c>
      <c r="T69" s="455" t="str">
        <f t="shared" si="6"/>
        <v/>
      </c>
      <c r="U69" s="455" t="str">
        <f t="shared" si="6"/>
        <v/>
      </c>
      <c r="V69" s="455" t="str">
        <f t="shared" si="6"/>
        <v/>
      </c>
      <c r="W69" s="455" t="str">
        <f t="shared" si="6"/>
        <v/>
      </c>
      <c r="X69" s="455" t="str">
        <f t="shared" si="6"/>
        <v/>
      </c>
      <c r="Y69" s="455" t="str">
        <f t="shared" si="6"/>
        <v/>
      </c>
      <c r="Z69" s="455" t="str">
        <f t="shared" si="6"/>
        <v/>
      </c>
      <c r="AA69" s="455" t="str">
        <f t="shared" si="6"/>
        <v/>
      </c>
      <c r="AB69" s="455" t="str">
        <f t="shared" si="6"/>
        <v/>
      </c>
      <c r="AC69" s="455" t="str">
        <f t="shared" si="6"/>
        <v/>
      </c>
      <c r="AD69" s="455" t="str">
        <f t="shared" si="6"/>
        <v/>
      </c>
      <c r="AE69" s="455" t="str">
        <f t="shared" si="6"/>
        <v/>
      </c>
    </row>
    <row r="70" spans="2:31">
      <c r="B70" s="101" t="s">
        <v>87</v>
      </c>
      <c r="C70" s="101"/>
      <c r="D70" s="101"/>
      <c r="E70" s="101"/>
      <c r="F70" s="101"/>
      <c r="G70" s="101"/>
      <c r="H70" s="101"/>
      <c r="I70" s="101"/>
      <c r="J70" s="101"/>
      <c r="K70" s="102">
        <f>K60+K50+K40+K30+K20</f>
        <v>0</v>
      </c>
      <c r="L70" s="102">
        <f t="shared" ref="L70:AE74" si="7">L60+L50+L40+L30+L20</f>
        <v>0</v>
      </c>
      <c r="M70" s="102">
        <f t="shared" si="7"/>
        <v>0</v>
      </c>
      <c r="N70" s="102">
        <f t="shared" si="7"/>
        <v>0</v>
      </c>
      <c r="O70" s="102">
        <f t="shared" si="7"/>
        <v>0</v>
      </c>
      <c r="P70" s="102">
        <f t="shared" si="7"/>
        <v>0</v>
      </c>
      <c r="Q70" s="102">
        <f t="shared" si="7"/>
        <v>0</v>
      </c>
      <c r="R70" s="102">
        <f t="shared" si="7"/>
        <v>0</v>
      </c>
      <c r="S70" s="102">
        <f t="shared" si="7"/>
        <v>0</v>
      </c>
      <c r="T70" s="102">
        <f t="shared" si="7"/>
        <v>0</v>
      </c>
      <c r="U70" s="102">
        <f t="shared" si="7"/>
        <v>0</v>
      </c>
      <c r="V70" s="102">
        <f t="shared" si="7"/>
        <v>0</v>
      </c>
      <c r="W70" s="102">
        <f t="shared" si="7"/>
        <v>0</v>
      </c>
      <c r="X70" s="102">
        <f t="shared" si="7"/>
        <v>0</v>
      </c>
      <c r="Y70" s="102">
        <f t="shared" si="7"/>
        <v>0</v>
      </c>
      <c r="Z70" s="102">
        <f t="shared" si="7"/>
        <v>0</v>
      </c>
      <c r="AA70" s="102">
        <f t="shared" si="7"/>
        <v>0</v>
      </c>
      <c r="AB70" s="102">
        <f t="shared" si="7"/>
        <v>0</v>
      </c>
      <c r="AC70" s="102">
        <f t="shared" si="7"/>
        <v>0</v>
      </c>
      <c r="AD70" s="102">
        <f t="shared" si="7"/>
        <v>0</v>
      </c>
      <c r="AE70" s="102">
        <f t="shared" si="7"/>
        <v>0</v>
      </c>
    </row>
    <row r="71" spans="2:31">
      <c r="B71" s="52" t="s">
        <v>665</v>
      </c>
      <c r="C71" s="52"/>
      <c r="D71" s="52"/>
      <c r="E71" s="52"/>
      <c r="F71" s="52"/>
      <c r="G71" s="52"/>
      <c r="H71" s="52"/>
      <c r="I71" s="52"/>
      <c r="J71" s="52"/>
      <c r="K71" s="33">
        <f t="shared" ref="K71:Z74" si="8">K61+K51+K41+K31+K21</f>
        <v>0</v>
      </c>
      <c r="L71" s="33">
        <f t="shared" si="8"/>
        <v>0</v>
      </c>
      <c r="M71" s="33">
        <f t="shared" si="8"/>
        <v>0</v>
      </c>
      <c r="N71" s="33">
        <f t="shared" si="8"/>
        <v>0</v>
      </c>
      <c r="O71" s="33">
        <f t="shared" si="8"/>
        <v>0</v>
      </c>
      <c r="P71" s="33">
        <f t="shared" si="8"/>
        <v>0</v>
      </c>
      <c r="Q71" s="33">
        <f t="shared" si="8"/>
        <v>0</v>
      </c>
      <c r="R71" s="33">
        <f t="shared" si="8"/>
        <v>0</v>
      </c>
      <c r="S71" s="33">
        <f t="shared" si="8"/>
        <v>0</v>
      </c>
      <c r="T71" s="33">
        <f t="shared" si="8"/>
        <v>0</v>
      </c>
      <c r="U71" s="33">
        <f t="shared" si="8"/>
        <v>0</v>
      </c>
      <c r="V71" s="33">
        <f t="shared" si="8"/>
        <v>0</v>
      </c>
      <c r="W71" s="33">
        <f t="shared" si="8"/>
        <v>0</v>
      </c>
      <c r="X71" s="33">
        <f t="shared" si="8"/>
        <v>0</v>
      </c>
      <c r="Y71" s="33">
        <f t="shared" si="8"/>
        <v>0</v>
      </c>
      <c r="Z71" s="33">
        <f t="shared" si="8"/>
        <v>0</v>
      </c>
      <c r="AA71" s="33">
        <f t="shared" si="7"/>
        <v>0</v>
      </c>
      <c r="AB71" s="33">
        <f t="shared" si="7"/>
        <v>0</v>
      </c>
      <c r="AC71" s="33">
        <f t="shared" si="7"/>
        <v>0</v>
      </c>
      <c r="AD71" s="33">
        <f t="shared" si="7"/>
        <v>0</v>
      </c>
      <c r="AE71" s="33">
        <f t="shared" si="7"/>
        <v>0</v>
      </c>
    </row>
    <row r="72" spans="2:31">
      <c r="B72" s="52" t="s">
        <v>312</v>
      </c>
      <c r="C72" s="52"/>
      <c r="D72" s="52"/>
      <c r="E72" s="52"/>
      <c r="F72" s="52"/>
      <c r="G72" s="52"/>
      <c r="H72" s="52"/>
      <c r="I72" s="52"/>
      <c r="J72" s="52"/>
      <c r="K72" s="33">
        <f t="shared" si="8"/>
        <v>0</v>
      </c>
      <c r="L72" s="33">
        <f t="shared" si="7"/>
        <v>0</v>
      </c>
      <c r="M72" s="33">
        <f t="shared" si="7"/>
        <v>0</v>
      </c>
      <c r="N72" s="33">
        <f t="shared" si="7"/>
        <v>0</v>
      </c>
      <c r="O72" s="33">
        <f t="shared" si="7"/>
        <v>0</v>
      </c>
      <c r="P72" s="33">
        <f t="shared" si="7"/>
        <v>0</v>
      </c>
      <c r="Q72" s="33">
        <f t="shared" si="7"/>
        <v>0</v>
      </c>
      <c r="R72" s="33">
        <f t="shared" si="7"/>
        <v>0</v>
      </c>
      <c r="S72" s="33">
        <f t="shared" si="7"/>
        <v>0</v>
      </c>
      <c r="T72" s="33">
        <f t="shared" si="7"/>
        <v>0</v>
      </c>
      <c r="U72" s="33">
        <f t="shared" si="7"/>
        <v>0</v>
      </c>
      <c r="V72" s="33">
        <f t="shared" si="7"/>
        <v>0</v>
      </c>
      <c r="W72" s="33">
        <f t="shared" si="7"/>
        <v>0</v>
      </c>
      <c r="X72" s="33">
        <f t="shared" si="7"/>
        <v>0</v>
      </c>
      <c r="Y72" s="33">
        <f t="shared" si="7"/>
        <v>0</v>
      </c>
      <c r="Z72" s="33">
        <f t="shared" si="7"/>
        <v>0</v>
      </c>
      <c r="AA72" s="33">
        <f t="shared" si="7"/>
        <v>0</v>
      </c>
      <c r="AB72" s="33">
        <f t="shared" si="7"/>
        <v>0</v>
      </c>
      <c r="AC72" s="33">
        <f t="shared" si="7"/>
        <v>0</v>
      </c>
      <c r="AD72" s="33">
        <f t="shared" si="7"/>
        <v>0</v>
      </c>
      <c r="AE72" s="33">
        <f t="shared" si="7"/>
        <v>0</v>
      </c>
    </row>
    <row r="73" spans="2:31">
      <c r="B73" s="356" t="s">
        <v>632</v>
      </c>
      <c r="C73" s="356"/>
      <c r="D73" s="356"/>
      <c r="E73" s="356"/>
      <c r="F73" s="356"/>
      <c r="G73" s="356"/>
      <c r="H73" s="356"/>
      <c r="I73" s="356"/>
      <c r="J73" s="356"/>
      <c r="K73" s="508">
        <f t="shared" si="8"/>
        <v>0</v>
      </c>
      <c r="L73" s="508">
        <f t="shared" si="7"/>
        <v>0</v>
      </c>
      <c r="M73" s="508">
        <f t="shared" si="7"/>
        <v>0</v>
      </c>
      <c r="N73" s="508">
        <f t="shared" si="7"/>
        <v>0</v>
      </c>
      <c r="O73" s="508">
        <f t="shared" si="7"/>
        <v>0</v>
      </c>
      <c r="P73" s="508">
        <f t="shared" si="7"/>
        <v>0</v>
      </c>
      <c r="Q73" s="508">
        <f t="shared" si="7"/>
        <v>0</v>
      </c>
      <c r="R73" s="508">
        <f t="shared" si="7"/>
        <v>0</v>
      </c>
      <c r="S73" s="508">
        <f t="shared" si="7"/>
        <v>0</v>
      </c>
      <c r="T73" s="508">
        <f t="shared" si="7"/>
        <v>0</v>
      </c>
      <c r="U73" s="508">
        <f t="shared" si="7"/>
        <v>0</v>
      </c>
      <c r="V73" s="508">
        <f t="shared" si="7"/>
        <v>0</v>
      </c>
      <c r="W73" s="508">
        <f t="shared" si="7"/>
        <v>0</v>
      </c>
      <c r="X73" s="508">
        <f t="shared" si="7"/>
        <v>0</v>
      </c>
      <c r="Y73" s="508">
        <f t="shared" si="7"/>
        <v>0</v>
      </c>
      <c r="Z73" s="508">
        <f t="shared" si="7"/>
        <v>0</v>
      </c>
      <c r="AA73" s="508">
        <f t="shared" si="7"/>
        <v>0</v>
      </c>
      <c r="AB73" s="508">
        <f t="shared" si="7"/>
        <v>0</v>
      </c>
      <c r="AC73" s="508">
        <f t="shared" si="7"/>
        <v>0</v>
      </c>
      <c r="AD73" s="508">
        <f t="shared" si="7"/>
        <v>0</v>
      </c>
      <c r="AE73" s="508">
        <f t="shared" si="7"/>
        <v>0</v>
      </c>
    </row>
    <row r="74" spans="2:31">
      <c r="B74" s="357" t="s">
        <v>633</v>
      </c>
      <c r="C74" s="357"/>
      <c r="D74" s="357"/>
      <c r="E74" s="357"/>
      <c r="F74" s="357"/>
      <c r="G74" s="357"/>
      <c r="H74" s="357"/>
      <c r="I74" s="357"/>
      <c r="J74" s="357"/>
      <c r="K74" s="509">
        <f t="shared" si="8"/>
        <v>0</v>
      </c>
      <c r="L74" s="509">
        <f t="shared" si="7"/>
        <v>0</v>
      </c>
      <c r="M74" s="509">
        <f t="shared" si="7"/>
        <v>0</v>
      </c>
      <c r="N74" s="509">
        <f t="shared" si="7"/>
        <v>0</v>
      </c>
      <c r="O74" s="509">
        <f t="shared" si="7"/>
        <v>0</v>
      </c>
      <c r="P74" s="509">
        <f t="shared" si="7"/>
        <v>0</v>
      </c>
      <c r="Q74" s="509">
        <f t="shared" si="7"/>
        <v>0</v>
      </c>
      <c r="R74" s="509">
        <f t="shared" si="7"/>
        <v>0</v>
      </c>
      <c r="S74" s="509">
        <f t="shared" si="7"/>
        <v>0</v>
      </c>
      <c r="T74" s="509">
        <f t="shared" si="7"/>
        <v>0</v>
      </c>
      <c r="U74" s="509">
        <f t="shared" si="7"/>
        <v>0</v>
      </c>
      <c r="V74" s="509">
        <f t="shared" si="7"/>
        <v>0</v>
      </c>
      <c r="W74" s="509">
        <f t="shared" si="7"/>
        <v>0</v>
      </c>
      <c r="X74" s="509">
        <f t="shared" si="7"/>
        <v>0</v>
      </c>
      <c r="Y74" s="509">
        <f t="shared" si="7"/>
        <v>0</v>
      </c>
      <c r="Z74" s="509">
        <f t="shared" si="7"/>
        <v>0</v>
      </c>
      <c r="AA74" s="509">
        <f t="shared" si="7"/>
        <v>0</v>
      </c>
      <c r="AB74" s="509">
        <f t="shared" si="7"/>
        <v>0</v>
      </c>
      <c r="AC74" s="509">
        <f t="shared" si="7"/>
        <v>0</v>
      </c>
      <c r="AD74" s="509">
        <f t="shared" si="7"/>
        <v>0</v>
      </c>
      <c r="AE74" s="509">
        <f t="shared" si="7"/>
        <v>0</v>
      </c>
    </row>
    <row r="75" spans="2:31">
      <c r="B75" s="52" t="s">
        <v>634</v>
      </c>
      <c r="C75" s="52"/>
      <c r="D75" s="52"/>
      <c r="E75" s="52"/>
      <c r="F75" s="52"/>
      <c r="G75" s="52"/>
      <c r="H75" s="52"/>
      <c r="I75" s="52"/>
      <c r="J75" s="52"/>
      <c r="K75" s="33">
        <f>IF(K$69&lt;=Koniec,'Kapitał pracujący'!K93,0)</f>
        <v>0</v>
      </c>
      <c r="L75" s="33">
        <f ca="1">IF(L$69&lt;=Koniec,'Kapitał pracujący'!L93,0)</f>
        <v>0</v>
      </c>
      <c r="M75" s="33">
        <f ca="1">IF(M$69&lt;=Koniec,'Kapitał pracujący'!M93,0)</f>
        <v>0</v>
      </c>
      <c r="N75" s="33">
        <f ca="1">IF(N$69&lt;=Koniec,'Kapitał pracujący'!N93,0)</f>
        <v>0</v>
      </c>
      <c r="O75" s="33">
        <f ca="1">IF(O$69&lt;=Koniec,'Kapitał pracujący'!O93,0)</f>
        <v>0</v>
      </c>
      <c r="P75" s="33">
        <f ca="1">IF(P$69&lt;=Koniec,'Kapitał pracujący'!P93,0)</f>
        <v>0</v>
      </c>
      <c r="Q75" s="33">
        <f ca="1">IF(Q$69&lt;=Koniec,'Kapitał pracujący'!Q93,0)</f>
        <v>0</v>
      </c>
      <c r="R75" s="33">
        <f ca="1">IF(R$69&lt;=Koniec,'Kapitał pracujący'!R93,0)</f>
        <v>0</v>
      </c>
      <c r="S75" s="33">
        <f ca="1">IF(S$69&lt;=Koniec,'Kapitał pracujący'!S93,0)</f>
        <v>0</v>
      </c>
      <c r="T75" s="33">
        <f ca="1">IF(T$69&lt;=Koniec,'Kapitał pracujący'!T93,0)</f>
        <v>0</v>
      </c>
      <c r="U75" s="33">
        <f ca="1">IF(U$69&lt;=Koniec,'Kapitał pracujący'!U93,0)</f>
        <v>0</v>
      </c>
      <c r="V75" s="33">
        <f ca="1">IF(V$69&lt;=Koniec,'Kapitał pracujący'!V93,0)</f>
        <v>0</v>
      </c>
      <c r="W75" s="33">
        <f ca="1">IF(W$69&lt;=Koniec,'Kapitał pracujący'!W93,0)</f>
        <v>0</v>
      </c>
      <c r="X75" s="33">
        <f ca="1">IF(X$69&lt;=Koniec,'Kapitał pracujący'!X93,0)</f>
        <v>0</v>
      </c>
      <c r="Y75" s="33">
        <f ca="1">IF(Y$69&lt;=Koniec,'Kapitał pracujący'!Y93,0)</f>
        <v>0</v>
      </c>
      <c r="Z75" s="33">
        <f ca="1">IF(Z$69&lt;=Koniec,'Kapitał pracujący'!Z93,0)</f>
        <v>0</v>
      </c>
      <c r="AA75" s="33">
        <f ca="1">IF(AA$69&lt;=Koniec,'Kapitał pracujący'!AA93,0)</f>
        <v>0</v>
      </c>
      <c r="AB75" s="33">
        <f ca="1">IF(AB$69&lt;=Koniec,'Kapitał pracujący'!AB93,0)</f>
        <v>0</v>
      </c>
      <c r="AC75" s="33">
        <f>IF(AC$69&lt;=Koniec,'Kapitał pracujący'!AC93,0)</f>
        <v>0</v>
      </c>
      <c r="AD75" s="33">
        <f>IF(AD$69&lt;=Koniec,'Kapitał pracujący'!AD93,0)</f>
        <v>0</v>
      </c>
      <c r="AE75" s="33">
        <f>IF(AE$69&lt;=Koniec,'Kapitał pracujący'!AE93,0)</f>
        <v>0</v>
      </c>
    </row>
    <row r="76" spans="2:31" ht="4" customHeight="1">
      <c r="B76" s="89"/>
      <c r="C76" s="89"/>
      <c r="D76" s="89"/>
      <c r="E76" s="89"/>
      <c r="F76" s="89"/>
      <c r="G76" s="89"/>
      <c r="H76" s="89"/>
      <c r="I76" s="89"/>
      <c r="J76" s="89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</row>
    <row r="77" spans="2:31">
      <c r="B77" s="52" t="s">
        <v>16</v>
      </c>
      <c r="C77" s="52"/>
      <c r="D77" s="52"/>
      <c r="E77" s="52"/>
      <c r="F77" s="52"/>
      <c r="G77" s="52"/>
      <c r="H77" s="52"/>
      <c r="I77" s="52"/>
      <c r="J77" s="52"/>
      <c r="K77" s="403">
        <f t="shared" ref="K77:AE77" si="9">IF(AND(K$13&gt;=Poczatek,K$13&lt;=Koniec),IFERROR(WACC,0),0)</f>
        <v>0</v>
      </c>
      <c r="L77" s="403">
        <f t="shared" si="9"/>
        <v>0.04</v>
      </c>
      <c r="M77" s="403">
        <f t="shared" si="9"/>
        <v>0.04</v>
      </c>
      <c r="N77" s="403">
        <f t="shared" si="9"/>
        <v>0.04</v>
      </c>
      <c r="O77" s="403">
        <f t="shared" si="9"/>
        <v>0.04</v>
      </c>
      <c r="P77" s="403">
        <f t="shared" si="9"/>
        <v>0.04</v>
      </c>
      <c r="Q77" s="403">
        <f t="shared" si="9"/>
        <v>0.04</v>
      </c>
      <c r="R77" s="403">
        <f t="shared" si="9"/>
        <v>0.04</v>
      </c>
      <c r="S77" s="403">
        <f t="shared" si="9"/>
        <v>0.04</v>
      </c>
      <c r="T77" s="403">
        <f t="shared" si="9"/>
        <v>0.04</v>
      </c>
      <c r="U77" s="403">
        <f t="shared" si="9"/>
        <v>0.04</v>
      </c>
      <c r="V77" s="403">
        <f t="shared" si="9"/>
        <v>0.04</v>
      </c>
      <c r="W77" s="403">
        <f t="shared" si="9"/>
        <v>0.04</v>
      </c>
      <c r="X77" s="403">
        <f t="shared" si="9"/>
        <v>0.04</v>
      </c>
      <c r="Y77" s="403">
        <f t="shared" si="9"/>
        <v>0.04</v>
      </c>
      <c r="Z77" s="403">
        <f t="shared" si="9"/>
        <v>0.04</v>
      </c>
      <c r="AA77" s="403">
        <f t="shared" si="9"/>
        <v>0.04</v>
      </c>
      <c r="AB77" s="403">
        <f t="shared" si="9"/>
        <v>0.04</v>
      </c>
      <c r="AC77" s="403">
        <f t="shared" si="9"/>
        <v>0.04</v>
      </c>
      <c r="AD77" s="403">
        <f t="shared" si="9"/>
        <v>0.04</v>
      </c>
      <c r="AE77" s="403">
        <f t="shared" si="9"/>
        <v>0.04</v>
      </c>
    </row>
    <row r="78" spans="2:31">
      <c r="B78" s="52" t="s">
        <v>17</v>
      </c>
      <c r="C78" s="52"/>
      <c r="D78" s="52"/>
      <c r="E78" s="52"/>
      <c r="F78" s="52"/>
      <c r="G78" s="52"/>
      <c r="H78" s="52"/>
      <c r="I78" s="52"/>
      <c r="J78" s="52"/>
      <c r="K78" s="404">
        <f>IF(AND(K$13&gt;=Poczatek,K$13&lt;=Koniec),IFERROR(Założenia!K$35,0),0)</f>
        <v>0</v>
      </c>
      <c r="L78" s="404">
        <f>IF(AND(L$13&gt;=Poczatek,L$13&lt;=Koniec),IFERROR(Założenia!L$35,0),0)</f>
        <v>0.96153846153846145</v>
      </c>
      <c r="M78" s="404">
        <f>IF(AND(M$13&gt;=Poczatek,M$13&lt;=Koniec),IFERROR(Założenia!M$35,0),0)</f>
        <v>0.92455621301775137</v>
      </c>
      <c r="N78" s="404">
        <f>IF(AND(N$13&gt;=Poczatek,N$13&lt;=Koniec),IFERROR(Założenia!N$35,0),0)</f>
        <v>0.88899635867091487</v>
      </c>
      <c r="O78" s="404">
        <f>IF(AND(O$13&gt;=Poczatek,O$13&lt;=Koniec),IFERROR(Założenia!O$35,0),0)</f>
        <v>0.85480419102972571</v>
      </c>
      <c r="P78" s="404">
        <f>IF(AND(P$13&gt;=Poczatek,P$13&lt;=Koniec),IFERROR(Założenia!P$35,0),0)</f>
        <v>0.82192710675935154</v>
      </c>
      <c r="Q78" s="404">
        <f>IF(AND(Q$13&gt;=Poczatek,Q$13&lt;=Koniec),IFERROR(Założenia!Q$35,0),0)</f>
        <v>0.79031452573014571</v>
      </c>
      <c r="R78" s="404">
        <f>IF(AND(R$13&gt;=Poczatek,R$13&lt;=Koniec),IFERROR(Założenia!R$35,0),0)</f>
        <v>0.75991781320206331</v>
      </c>
      <c r="S78" s="404">
        <f>IF(AND(S$13&gt;=Poczatek,S$13&lt;=Koniec),IFERROR(Założenia!S$35,0),0)</f>
        <v>0.73069020500198378</v>
      </c>
      <c r="T78" s="404">
        <f>IF(AND(T$13&gt;=Poczatek,T$13&lt;=Koniec),IFERROR(Założenia!T$35,0),0)</f>
        <v>0.70258673557883045</v>
      </c>
      <c r="U78" s="404">
        <f>IF(AND(U$13&gt;=Poczatek,U$13&lt;=Koniec),IFERROR(Założenia!U$35,0),0)</f>
        <v>0.67556416882579851</v>
      </c>
      <c r="V78" s="404">
        <f>IF(AND(V$13&gt;=Poczatek,V$13&lt;=Koniec),IFERROR(Założenia!V$35,0),0)</f>
        <v>0.6495809315632679</v>
      </c>
      <c r="W78" s="404">
        <f>IF(AND(W$13&gt;=Poczatek,W$13&lt;=Koniec),IFERROR(Założenia!W$35,0),0)</f>
        <v>0.62459704958006512</v>
      </c>
      <c r="X78" s="404">
        <f>IF(AND(X$13&gt;=Poczatek,X$13&lt;=Koniec),IFERROR(Założenia!X$35,0),0)</f>
        <v>0.600574086134678</v>
      </c>
      <c r="Y78" s="404">
        <f>IF(AND(Y$13&gt;=Poczatek,Y$13&lt;=Koniec),IFERROR(Założenia!Y$35,0),0)</f>
        <v>0.57747508282180582</v>
      </c>
      <c r="Z78" s="404">
        <f>IF(AND(Z$13&gt;=Poczatek,Z$13&lt;=Koniec),IFERROR(Założenia!Z$35,0),0)</f>
        <v>0.55526450271327477</v>
      </c>
      <c r="AA78" s="404">
        <f>IF(AND(AA$13&gt;=Poczatek,AA$13&lt;=Koniec),IFERROR(Założenia!AA$35,0),0)</f>
        <v>0.53390817568584104</v>
      </c>
      <c r="AB78" s="404">
        <f>IF(AND(AB$13&gt;=Poczatek,AB$13&lt;=Koniec),IFERROR(Założenia!AB$35,0),0)</f>
        <v>0.51337324585177024</v>
      </c>
      <c r="AC78" s="404">
        <f>IF(AND(AC$13&gt;=Poczatek,AC$13&lt;=Koniec),IFERROR(Założenia!AC$35,0),0)</f>
        <v>0.49362812101131748</v>
      </c>
      <c r="AD78" s="404">
        <f>IF(AND(AD$13&gt;=Poczatek,AD$13&lt;=Koniec),IFERROR(Założenia!AD$35,0),0)</f>
        <v>0.47464242404934376</v>
      </c>
      <c r="AE78" s="404">
        <f>IF(AND(AE$13&gt;=Poczatek,AE$13&lt;=Koniec),IFERROR(Założenia!AE$35,0),0)</f>
        <v>0.45638694620129205</v>
      </c>
    </row>
    <row r="79" spans="2:31" ht="4" customHeight="1"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spans="2:31">
      <c r="B80" s="406" t="s">
        <v>819</v>
      </c>
      <c r="C80" s="406"/>
      <c r="D80" s="406"/>
      <c r="E80" s="406"/>
      <c r="F80" s="406"/>
      <c r="G80" s="406"/>
      <c r="H80" s="406"/>
      <c r="I80" s="406"/>
      <c r="J80" s="406"/>
      <c r="K80" s="500" t="str">
        <f>K69</f>
        <v>Uzupełnij dane</v>
      </c>
      <c r="L80" s="500" t="str">
        <f t="shared" ref="L80:AE80" si="10">L69</f>
        <v/>
      </c>
      <c r="M80" s="500" t="str">
        <f t="shared" si="10"/>
        <v/>
      </c>
      <c r="N80" s="500" t="str">
        <f t="shared" si="10"/>
        <v/>
      </c>
      <c r="O80" s="500" t="str">
        <f t="shared" si="10"/>
        <v/>
      </c>
      <c r="P80" s="500" t="str">
        <f t="shared" si="10"/>
        <v/>
      </c>
      <c r="Q80" s="500" t="str">
        <f t="shared" si="10"/>
        <v/>
      </c>
      <c r="R80" s="500" t="str">
        <f t="shared" si="10"/>
        <v/>
      </c>
      <c r="S80" s="500" t="str">
        <f t="shared" si="10"/>
        <v/>
      </c>
      <c r="T80" s="500" t="str">
        <f t="shared" si="10"/>
        <v/>
      </c>
      <c r="U80" s="500" t="str">
        <f t="shared" si="10"/>
        <v/>
      </c>
      <c r="V80" s="500" t="str">
        <f t="shared" si="10"/>
        <v/>
      </c>
      <c r="W80" s="500" t="str">
        <f t="shared" si="10"/>
        <v/>
      </c>
      <c r="X80" s="500" t="str">
        <f t="shared" si="10"/>
        <v/>
      </c>
      <c r="Y80" s="500" t="str">
        <f t="shared" si="10"/>
        <v/>
      </c>
      <c r="Z80" s="500" t="str">
        <f t="shared" si="10"/>
        <v/>
      </c>
      <c r="AA80" s="500" t="str">
        <f t="shared" si="10"/>
        <v/>
      </c>
      <c r="AB80" s="500" t="str">
        <f t="shared" si="10"/>
        <v/>
      </c>
      <c r="AC80" s="500" t="str">
        <f t="shared" si="10"/>
        <v/>
      </c>
      <c r="AD80" s="500" t="str">
        <f t="shared" si="10"/>
        <v/>
      </c>
      <c r="AE80" s="500" t="str">
        <f t="shared" si="10"/>
        <v/>
      </c>
    </row>
    <row r="81" spans="2:31" ht="4" customHeight="1">
      <c r="B81" s="7"/>
      <c r="C81" s="7"/>
      <c r="D81" s="7"/>
      <c r="E81" s="7"/>
      <c r="F81" s="7"/>
      <c r="G81" s="7"/>
      <c r="H81" s="7"/>
      <c r="I81" s="7"/>
      <c r="J81" s="7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2:31">
      <c r="B82" s="87" t="s">
        <v>667</v>
      </c>
      <c r="C82" s="87"/>
      <c r="D82" s="87"/>
      <c r="E82" s="87"/>
      <c r="F82" s="87"/>
      <c r="G82" s="87"/>
      <c r="H82" s="87"/>
      <c r="I82" s="87"/>
      <c r="J82" s="87"/>
      <c r="K82" s="86">
        <f t="shared" ref="K82:AE82" si="11">IF(AND(K$13&gt;=Poczatek,K$13&lt;=Koniec),(K70-K71-K73+K75),0)</f>
        <v>0</v>
      </c>
      <c r="L82" s="86">
        <f t="shared" ca="1" si="11"/>
        <v>0</v>
      </c>
      <c r="M82" s="86">
        <f t="shared" ca="1" si="11"/>
        <v>0</v>
      </c>
      <c r="N82" s="86">
        <f t="shared" ca="1" si="11"/>
        <v>0</v>
      </c>
      <c r="O82" s="86">
        <f t="shared" ca="1" si="11"/>
        <v>0</v>
      </c>
      <c r="P82" s="86">
        <f t="shared" ca="1" si="11"/>
        <v>0</v>
      </c>
      <c r="Q82" s="86">
        <f t="shared" ca="1" si="11"/>
        <v>0</v>
      </c>
      <c r="R82" s="86">
        <f t="shared" ca="1" si="11"/>
        <v>0</v>
      </c>
      <c r="S82" s="86">
        <f t="shared" ca="1" si="11"/>
        <v>0</v>
      </c>
      <c r="T82" s="86">
        <f t="shared" ca="1" si="11"/>
        <v>0</v>
      </c>
      <c r="U82" s="86">
        <f t="shared" ca="1" si="11"/>
        <v>0</v>
      </c>
      <c r="V82" s="86">
        <f t="shared" ca="1" si="11"/>
        <v>0</v>
      </c>
      <c r="W82" s="86">
        <f t="shared" ca="1" si="11"/>
        <v>0</v>
      </c>
      <c r="X82" s="86">
        <f t="shared" ca="1" si="11"/>
        <v>0</v>
      </c>
      <c r="Y82" s="86">
        <f t="shared" ca="1" si="11"/>
        <v>0</v>
      </c>
      <c r="Z82" s="86">
        <f t="shared" ca="1" si="11"/>
        <v>0</v>
      </c>
      <c r="AA82" s="86">
        <f t="shared" ca="1" si="11"/>
        <v>0</v>
      </c>
      <c r="AB82" s="86">
        <f t="shared" ca="1" si="11"/>
        <v>0</v>
      </c>
      <c r="AC82" s="86">
        <f t="shared" si="11"/>
        <v>0</v>
      </c>
      <c r="AD82" s="86">
        <f t="shared" si="11"/>
        <v>0</v>
      </c>
      <c r="AE82" s="86">
        <f t="shared" si="11"/>
        <v>0</v>
      </c>
    </row>
    <row r="83" spans="2:31">
      <c r="B83" s="87" t="s">
        <v>668</v>
      </c>
      <c r="C83" s="87"/>
      <c r="D83" s="87"/>
      <c r="E83" s="87"/>
      <c r="F83" s="87"/>
      <c r="G83" s="87"/>
      <c r="H83" s="87"/>
      <c r="I83" s="87"/>
      <c r="J83" s="87"/>
      <c r="K83" s="86">
        <f>IF(AND(K$13&gt;=Poczatek,K$13&lt;=Koniec),K82,0)</f>
        <v>0</v>
      </c>
      <c r="L83" s="86">
        <f t="shared" ref="L83:AE83" ca="1" si="12">IF(AND(L$13&gt;=Poczatek,L$13&lt;=Koniec),(L82+K83),0)</f>
        <v>0</v>
      </c>
      <c r="M83" s="86">
        <f t="shared" ca="1" si="12"/>
        <v>0</v>
      </c>
      <c r="N83" s="86">
        <f t="shared" ca="1" si="12"/>
        <v>0</v>
      </c>
      <c r="O83" s="86">
        <f t="shared" ca="1" si="12"/>
        <v>0</v>
      </c>
      <c r="P83" s="86">
        <f t="shared" ca="1" si="12"/>
        <v>0</v>
      </c>
      <c r="Q83" s="86">
        <f t="shared" ca="1" si="12"/>
        <v>0</v>
      </c>
      <c r="R83" s="86">
        <f t="shared" ca="1" si="12"/>
        <v>0</v>
      </c>
      <c r="S83" s="86">
        <f t="shared" ca="1" si="12"/>
        <v>0</v>
      </c>
      <c r="T83" s="86">
        <f t="shared" ca="1" si="12"/>
        <v>0</v>
      </c>
      <c r="U83" s="86">
        <f t="shared" ca="1" si="12"/>
        <v>0</v>
      </c>
      <c r="V83" s="86">
        <f t="shared" ca="1" si="12"/>
        <v>0</v>
      </c>
      <c r="W83" s="86">
        <f t="shared" ca="1" si="12"/>
        <v>0</v>
      </c>
      <c r="X83" s="86">
        <f t="shared" ca="1" si="12"/>
        <v>0</v>
      </c>
      <c r="Y83" s="86">
        <f t="shared" ca="1" si="12"/>
        <v>0</v>
      </c>
      <c r="Z83" s="86">
        <f t="shared" ca="1" si="12"/>
        <v>0</v>
      </c>
      <c r="AA83" s="86">
        <f t="shared" ca="1" si="12"/>
        <v>0</v>
      </c>
      <c r="AB83" s="86">
        <f t="shared" ca="1" si="12"/>
        <v>0</v>
      </c>
      <c r="AC83" s="86">
        <f t="shared" ca="1" si="12"/>
        <v>0</v>
      </c>
      <c r="AD83" s="86">
        <f t="shared" ca="1" si="12"/>
        <v>0</v>
      </c>
      <c r="AE83" s="86">
        <f t="shared" ca="1" si="12"/>
        <v>0</v>
      </c>
    </row>
    <row r="84" spans="2:31">
      <c r="B84" s="87" t="s">
        <v>670</v>
      </c>
      <c r="C84" s="87"/>
      <c r="D84" s="87"/>
      <c r="E84" s="87"/>
      <c r="F84" s="87"/>
      <c r="G84" s="87"/>
      <c r="H84" s="87"/>
      <c r="I84" s="87"/>
      <c r="J84" s="87"/>
      <c r="K84" s="86">
        <f>IFERROR(ROUND(K78*K82,0),0)</f>
        <v>0</v>
      </c>
      <c r="L84" s="86">
        <f ca="1">IFERROR(ROUND(L78*L82,0),0)</f>
        <v>0</v>
      </c>
      <c r="M84" s="86">
        <f t="shared" ref="M84:AE84" ca="1" si="13">IFERROR(ROUND(M78*M82,0),0)</f>
        <v>0</v>
      </c>
      <c r="N84" s="86">
        <f t="shared" ca="1" si="13"/>
        <v>0</v>
      </c>
      <c r="O84" s="86">
        <f t="shared" ca="1" si="13"/>
        <v>0</v>
      </c>
      <c r="P84" s="86">
        <f t="shared" ca="1" si="13"/>
        <v>0</v>
      </c>
      <c r="Q84" s="86">
        <f t="shared" ca="1" si="13"/>
        <v>0</v>
      </c>
      <c r="R84" s="86">
        <f t="shared" ca="1" si="13"/>
        <v>0</v>
      </c>
      <c r="S84" s="86">
        <f t="shared" ca="1" si="13"/>
        <v>0</v>
      </c>
      <c r="T84" s="86">
        <f t="shared" ca="1" si="13"/>
        <v>0</v>
      </c>
      <c r="U84" s="86">
        <f t="shared" ca="1" si="13"/>
        <v>0</v>
      </c>
      <c r="V84" s="86">
        <f t="shared" ca="1" si="13"/>
        <v>0</v>
      </c>
      <c r="W84" s="86">
        <f t="shared" ca="1" si="13"/>
        <v>0</v>
      </c>
      <c r="X84" s="86">
        <f t="shared" ca="1" si="13"/>
        <v>0</v>
      </c>
      <c r="Y84" s="86">
        <f t="shared" ca="1" si="13"/>
        <v>0</v>
      </c>
      <c r="Z84" s="86">
        <f t="shared" ca="1" si="13"/>
        <v>0</v>
      </c>
      <c r="AA84" s="86">
        <f t="shared" ca="1" si="13"/>
        <v>0</v>
      </c>
      <c r="AB84" s="86">
        <f t="shared" ca="1" si="13"/>
        <v>0</v>
      </c>
      <c r="AC84" s="86">
        <f t="shared" si="13"/>
        <v>0</v>
      </c>
      <c r="AD84" s="86">
        <f t="shared" si="13"/>
        <v>0</v>
      </c>
      <c r="AE84" s="86">
        <f t="shared" si="13"/>
        <v>0</v>
      </c>
    </row>
    <row r="85" spans="2:31">
      <c r="B85" s="87" t="s">
        <v>822</v>
      </c>
      <c r="C85" s="87"/>
      <c r="D85" s="87"/>
      <c r="E85" s="87"/>
      <c r="F85" s="87"/>
      <c r="G85" s="87"/>
      <c r="H85" s="87"/>
      <c r="I85" s="87"/>
      <c r="J85" s="87"/>
      <c r="K85" s="86">
        <f>IF(AND(K$13&gt;Koniec_Projekt,K$13&lt;=Koniec),K84,0)</f>
        <v>0</v>
      </c>
      <c r="L85" s="86">
        <f>IF(AND(L$13&gt;Koniec_Projekt,L$13&lt;=Koniec),SUM($K84:L84),0)</f>
        <v>0</v>
      </c>
      <c r="M85" s="86">
        <f>IF(AND(M$13&gt;Koniec_Projekt,M$13&lt;=Koniec),SUM($K84:M84),0)</f>
        <v>0</v>
      </c>
      <c r="N85" s="86">
        <f>IF(AND(N$13&gt;Koniec_Projekt,N$13&lt;=Koniec),SUM($K84:N84),0)</f>
        <v>0</v>
      </c>
      <c r="O85" s="86">
        <f>IF(AND(O$13&gt;Koniec_Projekt,O$13&lt;=Koniec),SUM($K84:O84),0)</f>
        <v>0</v>
      </c>
      <c r="P85" s="86">
        <f>IF(AND(P$13&gt;Koniec_Projekt,P$13&lt;=Koniec),SUM($K84:P84),0)</f>
        <v>0</v>
      </c>
      <c r="Q85" s="86">
        <f>IF(AND(Q$13&gt;Koniec_Projekt,Q$13&lt;=Koniec),SUM($K84:Q84),0)</f>
        <v>0</v>
      </c>
      <c r="R85" s="86">
        <f>IF(AND(R$13&gt;Koniec_Projekt,R$13&lt;=Koniec),SUM($K84:R84),0)</f>
        <v>0</v>
      </c>
      <c r="S85" s="86">
        <f>IF(AND(S$13&gt;Koniec_Projekt,S$13&lt;=Koniec),SUM($K84:S84),0)</f>
        <v>0</v>
      </c>
      <c r="T85" s="86">
        <f>IF(AND(T$13&gt;Koniec_Projekt,T$13&lt;=Koniec),SUM($K84:T84),0)</f>
        <v>0</v>
      </c>
      <c r="U85" s="86">
        <f>IF(AND(U$13&gt;Koniec_Projekt,U$13&lt;=Koniec),SUM($K84:U84),0)</f>
        <v>0</v>
      </c>
      <c r="V85" s="86">
        <f>IF(AND(V$13&gt;Koniec_Projekt,V$13&lt;=Koniec),SUM($K84:V84),0)</f>
        <v>0</v>
      </c>
      <c r="W85" s="86">
        <f>IF(AND(W$13&gt;Koniec_Projekt,W$13&lt;=Koniec),SUM($K84:W84),0)</f>
        <v>0</v>
      </c>
      <c r="X85" s="86">
        <f>IF(AND(X$13&gt;Koniec_Projekt,X$13&lt;=Koniec),SUM($K84:X84),0)</f>
        <v>0</v>
      </c>
      <c r="Y85" s="86">
        <f>IF(AND(Y$13&gt;Koniec_Projekt,Y$13&lt;=Koniec),SUM($K84:Y84),0)</f>
        <v>0</v>
      </c>
      <c r="Z85" s="86">
        <f>IF(AND(Z$13&gt;Koniec_Projekt,Z$13&lt;=Koniec),SUM($K84:Z84),0)</f>
        <v>0</v>
      </c>
      <c r="AA85" s="86">
        <f>IF(AND(AA$13&gt;Koniec_Projekt,AA$13&lt;=Koniec),SUM($K84:AA84),0)</f>
        <v>0</v>
      </c>
      <c r="AB85" s="86">
        <f>IF(AND(AB$13&gt;Koniec_Projekt,AB$13&lt;=Koniec),SUM($K84:AB84),0)</f>
        <v>0</v>
      </c>
      <c r="AC85" s="86">
        <f>IF(AND(AC$13&gt;Koniec_Projekt,AC$13&lt;=Koniec),SUM($K84:AC84),0)</f>
        <v>0</v>
      </c>
      <c r="AD85" s="86">
        <f>IF(AND(AD$13&gt;Koniec_Projekt,AD$13&lt;=Koniec),SUM($K84:AD84),0)</f>
        <v>0</v>
      </c>
      <c r="AE85" s="86">
        <f>IF(AND(AE$13&gt;Koniec_Projekt,AE$13&lt;=Koniec),SUM($K84:AE84),0)</f>
        <v>0</v>
      </c>
    </row>
    <row r="86" spans="2:31">
      <c r="B86" s="87" t="s">
        <v>669</v>
      </c>
      <c r="C86" s="87"/>
      <c r="D86" s="87"/>
      <c r="E86" s="87"/>
      <c r="F86" s="87"/>
      <c r="G86" s="87"/>
      <c r="H86" s="87"/>
      <c r="I86" s="87"/>
      <c r="J86" s="87"/>
      <c r="K86" s="405" t="str">
        <f>IF(AND(K$13&gt;=Poczatek,K$13&lt;=Koniec),IFERROR(IRR($K$82:K$82),"n/d"),IF(OR(K$13&lt;Poczatek,K$13&gt;Koniec),"",0))</f>
        <v/>
      </c>
      <c r="L86" s="405" t="str">
        <f ca="1">IF(AND(L$13&gt;=Poczatek,L$13&lt;=Koniec),IFERROR(IRR($K$82:L$82),"n/d"),IF(OR(L$13&lt;Poczatek,L$13&gt;Koniec),"",0))</f>
        <v>n/d</v>
      </c>
      <c r="M86" s="405" t="str">
        <f ca="1">IF(AND(M$13&gt;=Poczatek,M$13&lt;=Koniec),IFERROR(IRR($K$82:M$82),"n/d"),IF(OR(M$13&lt;Poczatek,M$13&gt;Koniec),"",0))</f>
        <v>n/d</v>
      </c>
      <c r="N86" s="405" t="str">
        <f ca="1">IF(AND(N$13&gt;=Poczatek,N$13&lt;=Koniec),IFERROR(IRR($K$82:N$82),"n/d"),IF(OR(N$13&lt;Poczatek,N$13&gt;Koniec),"",0))</f>
        <v>n/d</v>
      </c>
      <c r="O86" s="405" t="str">
        <f ca="1">IF(AND(O$13&gt;=Poczatek,O$13&lt;=Koniec),IFERROR(IRR($K$82:O$82),"n/d"),IF(OR(O$13&lt;Poczatek,O$13&gt;Koniec),"",0))</f>
        <v>n/d</v>
      </c>
      <c r="P86" s="405" t="str">
        <f ca="1">IF(AND(P$13&gt;=Poczatek,P$13&lt;=Koniec),IFERROR(IRR($K$82:P$82),"n/d"),IF(OR(P$13&lt;Poczatek,P$13&gt;Koniec),"",0))</f>
        <v>n/d</v>
      </c>
      <c r="Q86" s="405" t="str">
        <f ca="1">IF(AND(Q$13&gt;=Poczatek,Q$13&lt;=Koniec),IFERROR(IRR($K$82:Q$82),"n/d"),IF(OR(Q$13&lt;Poczatek,Q$13&gt;Koniec),"",0))</f>
        <v>n/d</v>
      </c>
      <c r="R86" s="405" t="str">
        <f ca="1">IF(AND(R$13&gt;=Poczatek,R$13&lt;=Koniec),IFERROR(IRR($K$82:R$82),"n/d"),IF(OR(R$13&lt;Poczatek,R$13&gt;Koniec),"",0))</f>
        <v>n/d</v>
      </c>
      <c r="S86" s="405" t="str">
        <f ca="1">IF(AND(S$13&gt;=Poczatek,S$13&lt;=Koniec),IFERROR(IRR($K$82:S$82),"n/d"),IF(OR(S$13&lt;Poczatek,S$13&gt;Koniec),"",0))</f>
        <v>n/d</v>
      </c>
      <c r="T86" s="405" t="str">
        <f ca="1">IF(AND(T$13&gt;=Poczatek,T$13&lt;=Koniec),IFERROR(IRR($K$82:T$82),"n/d"),IF(OR(T$13&lt;Poczatek,T$13&gt;Koniec),"",0))</f>
        <v>n/d</v>
      </c>
      <c r="U86" s="405" t="str">
        <f ca="1">IF(AND(U$13&gt;=Poczatek,U$13&lt;=Koniec),IFERROR(IRR($K$82:U$82),"n/d"),IF(OR(U$13&lt;Poczatek,U$13&gt;Koniec),"",0))</f>
        <v>n/d</v>
      </c>
      <c r="V86" s="405" t="str">
        <f ca="1">IF(AND(V$13&gt;=Poczatek,V$13&lt;=Koniec),IFERROR(IRR($K$82:V$82),"n/d"),IF(OR(V$13&lt;Poczatek,V$13&gt;Koniec),"",0))</f>
        <v>n/d</v>
      </c>
      <c r="W86" s="405" t="str">
        <f ca="1">IF(AND(W$13&gt;=Poczatek,W$13&lt;=Koniec),IFERROR(IRR($K$82:W$82),"n/d"),IF(OR(W$13&lt;Poczatek,W$13&gt;Koniec),"",0))</f>
        <v>n/d</v>
      </c>
      <c r="X86" s="405" t="str">
        <f ca="1">IF(AND(X$13&gt;=Poczatek,X$13&lt;=Koniec),IFERROR(IRR($K$82:X$82),"n/d"),IF(OR(X$13&lt;Poczatek,X$13&gt;Koniec),"",0))</f>
        <v>n/d</v>
      </c>
      <c r="Y86" s="405" t="str">
        <f ca="1">IF(AND(Y$13&gt;=Poczatek,Y$13&lt;=Koniec),IFERROR(IRR($K$82:Y$82),"n/d"),IF(OR(Y$13&lt;Poczatek,Y$13&gt;Koniec),"",0))</f>
        <v>n/d</v>
      </c>
      <c r="Z86" s="405" t="str">
        <f ca="1">IF(AND(Z$13&gt;=Poczatek,Z$13&lt;=Koniec),IFERROR(IRR($K$82:Z$82),"n/d"),IF(OR(Z$13&lt;Poczatek,Z$13&gt;Koniec),"",0))</f>
        <v>n/d</v>
      </c>
      <c r="AA86" s="405" t="str">
        <f ca="1">IF(AND(AA$13&gt;=Poczatek,AA$13&lt;=Koniec),IFERROR(IRR($K$82:AA$82),"n/d"),IF(OR(AA$13&lt;Poczatek,AA$13&gt;Koniec),"",0))</f>
        <v>n/d</v>
      </c>
      <c r="AB86" s="405" t="str">
        <f ca="1">IF(AND(AB$13&gt;=Poczatek,AB$13&lt;=Koniec),IFERROR(IRR($K$82:AB$82),"n/d"),IF(OR(AB$13&lt;Poczatek,AB$13&gt;Koniec),"",0))</f>
        <v>n/d</v>
      </c>
      <c r="AC86" s="405" t="str">
        <f ca="1">IF(AND(AC$13&gt;=Poczatek,AC$13&lt;=Koniec),IFERROR(IRR($K$82:AC$82),"n/d"),IF(OR(AC$13&lt;Poczatek,AC$13&gt;Koniec),"",0))</f>
        <v>n/d</v>
      </c>
      <c r="AD86" s="405" t="str">
        <f ca="1">IF(AND(AD$13&gt;=Poczatek,AD$13&lt;=Koniec),IFERROR(IRR($K$82:AD$82),"n/d"),IF(OR(AD$13&lt;Poczatek,AD$13&gt;Koniec),"",0))</f>
        <v>n/d</v>
      </c>
      <c r="AE86" s="405" t="str">
        <f ca="1">IF(AND(AE$13&gt;=Poczatek,AE$13&lt;=Koniec),IFERROR(IRR($K$82:AE$82),"n/d"),IF(OR(AE$13&lt;Poczatek,AE$13&gt;Koniec),"",0))</f>
        <v>n/d</v>
      </c>
    </row>
    <row r="87" spans="2:31" ht="4" customHeight="1">
      <c r="B87" s="7"/>
      <c r="C87" s="7"/>
      <c r="D87" s="7"/>
      <c r="E87" s="7"/>
      <c r="F87" s="7"/>
      <c r="G87" s="7"/>
      <c r="H87" s="7"/>
      <c r="I87" s="7"/>
      <c r="J87" s="7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spans="2:31">
      <c r="B88" s="406" t="s">
        <v>820</v>
      </c>
      <c r="C88" s="406"/>
      <c r="D88" s="406"/>
      <c r="E88" s="406"/>
      <c r="F88" s="406"/>
      <c r="G88" s="406"/>
      <c r="H88" s="406"/>
      <c r="I88" s="406"/>
      <c r="J88" s="406"/>
      <c r="K88" s="500" t="str">
        <f>K80</f>
        <v>Uzupełnij dane</v>
      </c>
      <c r="L88" s="500" t="str">
        <f t="shared" ref="L88:AE88" si="14">L80</f>
        <v/>
      </c>
      <c r="M88" s="500" t="str">
        <f t="shared" si="14"/>
        <v/>
      </c>
      <c r="N88" s="500" t="str">
        <f t="shared" si="14"/>
        <v/>
      </c>
      <c r="O88" s="500" t="str">
        <f t="shared" si="14"/>
        <v/>
      </c>
      <c r="P88" s="500" t="str">
        <f t="shared" si="14"/>
        <v/>
      </c>
      <c r="Q88" s="500" t="str">
        <f t="shared" si="14"/>
        <v/>
      </c>
      <c r="R88" s="500" t="str">
        <f t="shared" si="14"/>
        <v/>
      </c>
      <c r="S88" s="500" t="str">
        <f t="shared" si="14"/>
        <v/>
      </c>
      <c r="T88" s="500" t="str">
        <f t="shared" si="14"/>
        <v/>
      </c>
      <c r="U88" s="500" t="str">
        <f t="shared" si="14"/>
        <v/>
      </c>
      <c r="V88" s="500" t="str">
        <f t="shared" si="14"/>
        <v/>
      </c>
      <c r="W88" s="500" t="str">
        <f t="shared" si="14"/>
        <v/>
      </c>
      <c r="X88" s="500" t="str">
        <f t="shared" si="14"/>
        <v/>
      </c>
      <c r="Y88" s="500" t="str">
        <f t="shared" si="14"/>
        <v/>
      </c>
      <c r="Z88" s="500" t="str">
        <f t="shared" si="14"/>
        <v/>
      </c>
      <c r="AA88" s="500" t="str">
        <f t="shared" si="14"/>
        <v/>
      </c>
      <c r="AB88" s="500" t="str">
        <f t="shared" si="14"/>
        <v/>
      </c>
      <c r="AC88" s="500" t="str">
        <f t="shared" si="14"/>
        <v/>
      </c>
      <c r="AD88" s="500" t="str">
        <f t="shared" si="14"/>
        <v/>
      </c>
      <c r="AE88" s="500" t="str">
        <f t="shared" si="14"/>
        <v/>
      </c>
    </row>
    <row r="89" spans="2:31" ht="4" customHeight="1"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2:31">
      <c r="B90" s="87" t="s">
        <v>635</v>
      </c>
      <c r="C90" s="87"/>
      <c r="D90" s="87"/>
      <c r="E90" s="87"/>
      <c r="F90" s="87"/>
      <c r="G90" s="87"/>
      <c r="H90" s="87"/>
      <c r="I90" s="87"/>
      <c r="J90" s="87"/>
      <c r="K90" s="86">
        <f>K70-K71-K73+K74+K75</f>
        <v>0</v>
      </c>
      <c r="L90" s="86">
        <f ca="1">L70-L71-L73+L74+L75</f>
        <v>0</v>
      </c>
      <c r="M90" s="86">
        <f t="shared" ref="M90:AE90" ca="1" si="15">M70-M71-M73+M74+M75</f>
        <v>0</v>
      </c>
      <c r="N90" s="86">
        <f t="shared" ca="1" si="15"/>
        <v>0</v>
      </c>
      <c r="O90" s="86">
        <f t="shared" ca="1" si="15"/>
        <v>0</v>
      </c>
      <c r="P90" s="86">
        <f t="shared" ca="1" si="15"/>
        <v>0</v>
      </c>
      <c r="Q90" s="86">
        <f t="shared" ca="1" si="15"/>
        <v>0</v>
      </c>
      <c r="R90" s="86">
        <f t="shared" ca="1" si="15"/>
        <v>0</v>
      </c>
      <c r="S90" s="86">
        <f t="shared" ca="1" si="15"/>
        <v>0</v>
      </c>
      <c r="T90" s="86">
        <f t="shared" ca="1" si="15"/>
        <v>0</v>
      </c>
      <c r="U90" s="86">
        <f t="shared" ca="1" si="15"/>
        <v>0</v>
      </c>
      <c r="V90" s="86">
        <f t="shared" ca="1" si="15"/>
        <v>0</v>
      </c>
      <c r="W90" s="86">
        <f t="shared" ca="1" si="15"/>
        <v>0</v>
      </c>
      <c r="X90" s="86">
        <f t="shared" ca="1" si="15"/>
        <v>0</v>
      </c>
      <c r="Y90" s="86">
        <f t="shared" ca="1" si="15"/>
        <v>0</v>
      </c>
      <c r="Z90" s="86">
        <f t="shared" ca="1" si="15"/>
        <v>0</v>
      </c>
      <c r="AA90" s="86">
        <f t="shared" ca="1" si="15"/>
        <v>0</v>
      </c>
      <c r="AB90" s="86">
        <f t="shared" ca="1" si="15"/>
        <v>0</v>
      </c>
      <c r="AC90" s="86">
        <f t="shared" si="15"/>
        <v>0</v>
      </c>
      <c r="AD90" s="86">
        <f t="shared" si="15"/>
        <v>0</v>
      </c>
      <c r="AE90" s="86">
        <f t="shared" si="15"/>
        <v>0</v>
      </c>
    </row>
    <row r="91" spans="2:31">
      <c r="B91" s="87" t="s">
        <v>666</v>
      </c>
      <c r="C91" s="87"/>
      <c r="D91" s="87"/>
      <c r="E91" s="87"/>
      <c r="F91" s="87"/>
      <c r="G91" s="87"/>
      <c r="H91" s="87"/>
      <c r="I91" s="87"/>
      <c r="J91" s="87"/>
      <c r="K91" s="86">
        <f>IF(AND(K$13&gt;=Poczatek,K$13&lt;=Koniec),K90,0)</f>
        <v>0</v>
      </c>
      <c r="L91" s="86">
        <f t="shared" ref="L91:AE91" ca="1" si="16">IF(AND(L$13&gt;=Poczatek,L$13&lt;=Koniec),(K91+L90),0)</f>
        <v>0</v>
      </c>
      <c r="M91" s="86">
        <f t="shared" ca="1" si="16"/>
        <v>0</v>
      </c>
      <c r="N91" s="86">
        <f t="shared" ca="1" si="16"/>
        <v>0</v>
      </c>
      <c r="O91" s="86">
        <f t="shared" ca="1" si="16"/>
        <v>0</v>
      </c>
      <c r="P91" s="86">
        <f t="shared" ca="1" si="16"/>
        <v>0</v>
      </c>
      <c r="Q91" s="86">
        <f t="shared" ca="1" si="16"/>
        <v>0</v>
      </c>
      <c r="R91" s="86">
        <f t="shared" ca="1" si="16"/>
        <v>0</v>
      </c>
      <c r="S91" s="86">
        <f t="shared" ca="1" si="16"/>
        <v>0</v>
      </c>
      <c r="T91" s="86">
        <f t="shared" ca="1" si="16"/>
        <v>0</v>
      </c>
      <c r="U91" s="86">
        <f t="shared" ca="1" si="16"/>
        <v>0</v>
      </c>
      <c r="V91" s="86">
        <f t="shared" ca="1" si="16"/>
        <v>0</v>
      </c>
      <c r="W91" s="86">
        <f t="shared" ca="1" si="16"/>
        <v>0</v>
      </c>
      <c r="X91" s="86">
        <f t="shared" ca="1" si="16"/>
        <v>0</v>
      </c>
      <c r="Y91" s="86">
        <f t="shared" ca="1" si="16"/>
        <v>0</v>
      </c>
      <c r="Z91" s="86">
        <f t="shared" ca="1" si="16"/>
        <v>0</v>
      </c>
      <c r="AA91" s="86">
        <f t="shared" ca="1" si="16"/>
        <v>0</v>
      </c>
      <c r="AB91" s="86">
        <f t="shared" ca="1" si="16"/>
        <v>0</v>
      </c>
      <c r="AC91" s="86">
        <f t="shared" ca="1" si="16"/>
        <v>0</v>
      </c>
      <c r="AD91" s="86">
        <f t="shared" ca="1" si="16"/>
        <v>0</v>
      </c>
      <c r="AE91" s="86">
        <f t="shared" ca="1" si="16"/>
        <v>0</v>
      </c>
    </row>
    <row r="92" spans="2:31">
      <c r="B92" s="87" t="s">
        <v>636</v>
      </c>
      <c r="C92" s="87"/>
      <c r="D92" s="87"/>
      <c r="E92" s="87"/>
      <c r="F92" s="87"/>
      <c r="G92" s="87"/>
      <c r="H92" s="87"/>
      <c r="I92" s="87"/>
      <c r="J92" s="87"/>
      <c r="K92" s="86">
        <f>IFERROR(ROUND(K78*K90,0),0)</f>
        <v>0</v>
      </c>
      <c r="L92" s="86">
        <f ca="1">IFERROR(ROUND(L78*L90,0),0)</f>
        <v>0</v>
      </c>
      <c r="M92" s="86">
        <f t="shared" ref="M92:AE92" ca="1" si="17">IFERROR(ROUND(M78*M90,0),0)</f>
        <v>0</v>
      </c>
      <c r="N92" s="86">
        <f t="shared" ca="1" si="17"/>
        <v>0</v>
      </c>
      <c r="O92" s="86">
        <f t="shared" ca="1" si="17"/>
        <v>0</v>
      </c>
      <c r="P92" s="86">
        <f t="shared" ca="1" si="17"/>
        <v>0</v>
      </c>
      <c r="Q92" s="86">
        <f t="shared" ca="1" si="17"/>
        <v>0</v>
      </c>
      <c r="R92" s="86">
        <f t="shared" ca="1" si="17"/>
        <v>0</v>
      </c>
      <c r="S92" s="86">
        <f t="shared" ca="1" si="17"/>
        <v>0</v>
      </c>
      <c r="T92" s="86">
        <f t="shared" ca="1" si="17"/>
        <v>0</v>
      </c>
      <c r="U92" s="86">
        <f t="shared" ca="1" si="17"/>
        <v>0</v>
      </c>
      <c r="V92" s="86">
        <f t="shared" ca="1" si="17"/>
        <v>0</v>
      </c>
      <c r="W92" s="86">
        <f t="shared" ca="1" si="17"/>
        <v>0</v>
      </c>
      <c r="X92" s="86">
        <f t="shared" ca="1" si="17"/>
        <v>0</v>
      </c>
      <c r="Y92" s="86">
        <f t="shared" ca="1" si="17"/>
        <v>0</v>
      </c>
      <c r="Z92" s="86">
        <f t="shared" ca="1" si="17"/>
        <v>0</v>
      </c>
      <c r="AA92" s="86">
        <f t="shared" ca="1" si="17"/>
        <v>0</v>
      </c>
      <c r="AB92" s="86">
        <f t="shared" ca="1" si="17"/>
        <v>0</v>
      </c>
      <c r="AC92" s="86">
        <f t="shared" si="17"/>
        <v>0</v>
      </c>
      <c r="AD92" s="86">
        <f t="shared" si="17"/>
        <v>0</v>
      </c>
      <c r="AE92" s="86">
        <f t="shared" si="17"/>
        <v>0</v>
      </c>
    </row>
    <row r="93" spans="2:31">
      <c r="B93" s="87" t="s">
        <v>823</v>
      </c>
      <c r="C93" s="87"/>
      <c r="D93" s="87"/>
      <c r="E93" s="87"/>
      <c r="F93" s="87"/>
      <c r="G93" s="87"/>
      <c r="H93" s="87"/>
      <c r="I93" s="87"/>
      <c r="J93" s="87"/>
      <c r="K93" s="86">
        <f>IF(AND(K$13&gt;Koniec_Projekt,K$13&lt;=Koniec),K92,0)</f>
        <v>0</v>
      </c>
      <c r="L93" s="86">
        <f>IF(AND(L$13&gt;Koniec_Projekt,L$13&lt;=Koniec),SUM($K92:L92),0)</f>
        <v>0</v>
      </c>
      <c r="M93" s="86">
        <f>IF(AND(M$13&gt;Koniec_Projekt,M$13&lt;=Koniec),SUM($K92:M92),0)</f>
        <v>0</v>
      </c>
      <c r="N93" s="86">
        <f>IF(AND(N$13&gt;Koniec_Projekt,N$13&lt;=Koniec),SUM($K92:N92),0)</f>
        <v>0</v>
      </c>
      <c r="O93" s="86">
        <f>IF(AND(O$13&gt;Koniec_Projekt,O$13&lt;=Koniec),SUM($K92:O92),0)</f>
        <v>0</v>
      </c>
      <c r="P93" s="86">
        <f>IF(AND(P$13&gt;Koniec_Projekt,P$13&lt;=Koniec),SUM($K92:P92),0)</f>
        <v>0</v>
      </c>
      <c r="Q93" s="86">
        <f>IF(AND(Q$13&gt;Koniec_Projekt,Q$13&lt;=Koniec),SUM($K92:Q92),0)</f>
        <v>0</v>
      </c>
      <c r="R93" s="86">
        <f>IF(AND(R$13&gt;Koniec_Projekt,R$13&lt;=Koniec),SUM($K92:R92),0)</f>
        <v>0</v>
      </c>
      <c r="S93" s="86">
        <f>IF(AND(S$13&gt;Koniec_Projekt,S$13&lt;=Koniec),SUM($K92:S92),0)</f>
        <v>0</v>
      </c>
      <c r="T93" s="86">
        <f>IF(AND(T$13&gt;Koniec_Projekt,T$13&lt;=Koniec),SUM($K92:T92),0)</f>
        <v>0</v>
      </c>
      <c r="U93" s="86">
        <f>IF(AND(U$13&gt;Koniec_Projekt,U$13&lt;=Koniec),SUM($K92:U92),0)</f>
        <v>0</v>
      </c>
      <c r="V93" s="86">
        <f>IF(AND(V$13&gt;Koniec_Projekt,V$13&lt;=Koniec),SUM($K92:V92),0)</f>
        <v>0</v>
      </c>
      <c r="W93" s="86">
        <f>IF(AND(W$13&gt;Koniec_Projekt,W$13&lt;=Koniec),SUM($K92:W92),0)</f>
        <v>0</v>
      </c>
      <c r="X93" s="86">
        <f>IF(AND(X$13&gt;Koniec_Projekt,X$13&lt;=Koniec),SUM($K92:X92),0)</f>
        <v>0</v>
      </c>
      <c r="Y93" s="86">
        <f>IF(AND(Y$13&gt;Koniec_Projekt,Y$13&lt;=Koniec),SUM($K92:Y92),0)</f>
        <v>0</v>
      </c>
      <c r="Z93" s="86">
        <f>IF(AND(Z$13&gt;Koniec_Projekt,Z$13&lt;=Koniec),SUM($K92:Z92),0)</f>
        <v>0</v>
      </c>
      <c r="AA93" s="86">
        <f>IF(AND(AA$13&gt;Koniec_Projekt,AA$13&lt;=Koniec),SUM($K92:AA92),0)</f>
        <v>0</v>
      </c>
      <c r="AB93" s="86">
        <f>IF(AND(AB$13&gt;Koniec_Projekt,AB$13&lt;=Koniec),SUM($K92:AB92),0)</f>
        <v>0</v>
      </c>
      <c r="AC93" s="86">
        <f>IF(AND(AC$13&gt;Koniec_Projekt,AC$13&lt;=Koniec),SUM($K92:AC92),0)</f>
        <v>0</v>
      </c>
      <c r="AD93" s="86">
        <f>IF(AND(AD$13&gt;Koniec_Projekt,AD$13&lt;=Koniec),SUM($K92:AD92),0)</f>
        <v>0</v>
      </c>
      <c r="AE93" s="86">
        <f>IF(AND(AE$13&gt;Koniec_Projekt,AE$13&lt;=Koniec),SUM($K92:AE92),0)</f>
        <v>0</v>
      </c>
    </row>
    <row r="94" spans="2:31">
      <c r="B94" s="87" t="s">
        <v>637</v>
      </c>
      <c r="C94" s="87"/>
      <c r="D94" s="87"/>
      <c r="E94" s="87"/>
      <c r="F94" s="87"/>
      <c r="G94" s="87"/>
      <c r="H94" s="87"/>
      <c r="I94" s="87"/>
      <c r="J94" s="87"/>
      <c r="K94" s="405" t="str">
        <f>IF(AND(K$13&gt;=Poczatek,K$13&lt;=Koniec),IFERROR(IRR($K$90:K90),"n/d"),IF(OR(K$13&lt;Poczatek,K$13&gt;Koniec),"",0))</f>
        <v/>
      </c>
      <c r="L94" s="405" t="str">
        <f ca="1">IF(AND(L$13&gt;=Poczatek,L$13&lt;=Koniec),IFERROR(IRR($K$90:L90),"n/d"),IF(OR(L$13&lt;Poczatek,L$13&gt;Koniec),"",0))</f>
        <v>n/d</v>
      </c>
      <c r="M94" s="405" t="str">
        <f ca="1">IF(AND(M$13&gt;=Poczatek,M$13&lt;=Koniec),IFERROR(IRR($K$90:M90),"n/d"),IF(OR(M$13&lt;Poczatek,M$13&gt;Koniec),"",0))</f>
        <v>n/d</v>
      </c>
      <c r="N94" s="405" t="str">
        <f ca="1">IF(AND(N$13&gt;=Poczatek,N$13&lt;=Koniec),IFERROR(IRR($K$90:N90),"n/d"),IF(OR(N$13&lt;Poczatek,N$13&gt;Koniec),"",0))</f>
        <v>n/d</v>
      </c>
      <c r="O94" s="405" t="str">
        <f ca="1">IF(AND(O$13&gt;=Poczatek,O$13&lt;=Koniec),IFERROR(IRR($K$90:O90),"n/d"),IF(OR(O$13&lt;Poczatek,O$13&gt;Koniec),"",0))</f>
        <v>n/d</v>
      </c>
      <c r="P94" s="405" t="str">
        <f ca="1">IF(AND(P$13&gt;=Poczatek,P$13&lt;=Koniec),IFERROR(IRR($K$90:P90),"n/d"),IF(OR(P$13&lt;Poczatek,P$13&gt;Koniec),"",0))</f>
        <v>n/d</v>
      </c>
      <c r="Q94" s="405" t="str">
        <f ca="1">IF(AND(Q$13&gt;=Poczatek,Q$13&lt;=Koniec),IFERROR(IRR($K$90:Q90),"n/d"),IF(OR(Q$13&lt;Poczatek,Q$13&gt;Koniec),"",0))</f>
        <v>n/d</v>
      </c>
      <c r="R94" s="405" t="str">
        <f ca="1">IF(AND(R$13&gt;=Poczatek,R$13&lt;=Koniec),IFERROR(IRR($K$90:R90),"n/d"),IF(OR(R$13&lt;Poczatek,R$13&gt;Koniec),"",0))</f>
        <v>n/d</v>
      </c>
      <c r="S94" s="405" t="str">
        <f ca="1">IF(AND(S$13&gt;=Poczatek,S$13&lt;=Koniec),IFERROR(IRR($K$90:S90),"n/d"),IF(OR(S$13&lt;Poczatek,S$13&gt;Koniec),"",0))</f>
        <v>n/d</v>
      </c>
      <c r="T94" s="405" t="str">
        <f ca="1">IF(AND(T$13&gt;=Poczatek,T$13&lt;=Koniec),IFERROR(IRR($K$90:T90),"n/d"),IF(OR(T$13&lt;Poczatek,T$13&gt;Koniec),"",0))</f>
        <v>n/d</v>
      </c>
      <c r="U94" s="405" t="str">
        <f ca="1">IF(AND(U$13&gt;=Poczatek,U$13&lt;=Koniec),IFERROR(IRR($K$90:U90),"n/d"),IF(OR(U$13&lt;Poczatek,U$13&gt;Koniec),"",0))</f>
        <v>n/d</v>
      </c>
      <c r="V94" s="405" t="str">
        <f ca="1">IF(AND(V$13&gt;=Poczatek,V$13&lt;=Koniec),IFERROR(IRR($K$90:V90),"n/d"),IF(OR(V$13&lt;Poczatek,V$13&gt;Koniec),"",0))</f>
        <v>n/d</v>
      </c>
      <c r="W94" s="405" t="str">
        <f ca="1">IF(AND(W$13&gt;=Poczatek,W$13&lt;=Koniec),IFERROR(IRR($K$90:W90),"n/d"),IF(OR(W$13&lt;Poczatek,W$13&gt;Koniec),"",0))</f>
        <v>n/d</v>
      </c>
      <c r="X94" s="405" t="str">
        <f ca="1">IF(AND(X$13&gt;=Poczatek,X$13&lt;=Koniec),IFERROR(IRR($K$90:X90),"n/d"),IF(OR(X$13&lt;Poczatek,X$13&gt;Koniec),"",0))</f>
        <v>n/d</v>
      </c>
      <c r="Y94" s="405" t="str">
        <f ca="1">IF(AND(Y$13&gt;=Poczatek,Y$13&lt;=Koniec),IFERROR(IRR($K$90:Y90),"n/d"),IF(OR(Y$13&lt;Poczatek,Y$13&gt;Koniec),"",0))</f>
        <v>n/d</v>
      </c>
      <c r="Z94" s="405" t="str">
        <f ca="1">IF(AND(Z$13&gt;=Poczatek,Z$13&lt;=Koniec),IFERROR(IRR($K$90:Z90),"n/d"),IF(OR(Z$13&lt;Poczatek,Z$13&gt;Koniec),"",0))</f>
        <v>n/d</v>
      </c>
      <c r="AA94" s="405" t="str">
        <f ca="1">IF(AND(AA$13&gt;=Poczatek,AA$13&lt;=Koniec),IFERROR(IRR($K$90:AA90),"n/d"),IF(OR(AA$13&lt;Poczatek,AA$13&gt;Koniec),"",0))</f>
        <v>n/d</v>
      </c>
      <c r="AB94" s="405" t="str">
        <f ca="1">IF(AND(AB$13&gt;=Poczatek,AB$13&lt;=Koniec),IFERROR(IRR($K$90:AB90),"n/d"),IF(OR(AB$13&lt;Poczatek,AB$13&gt;Koniec),"",0))</f>
        <v>n/d</v>
      </c>
      <c r="AC94" s="405" t="str">
        <f ca="1">IF(AND(AC$13&gt;=Poczatek,AC$13&lt;=Koniec),IFERROR(IRR($K$90:AC90),"n/d"),IF(OR(AC$13&lt;Poczatek,AC$13&gt;Koniec),"",0))</f>
        <v>n/d</v>
      </c>
      <c r="AD94" s="405" t="str">
        <f ca="1">IF(AND(AD$13&gt;=Poczatek,AD$13&lt;=Koniec),IFERROR(IRR($K$90:AD90),"n/d"),IF(OR(AD$13&lt;Poczatek,AD$13&gt;Koniec),"",0))</f>
        <v>n/d</v>
      </c>
      <c r="AE94" s="405" t="str">
        <f ca="1">IF(AND(AE$13&gt;=Poczatek,AE$13&lt;=Koniec),IFERROR(IRR($K$90:AE90),"n/d"),IF(OR(AE$13&lt;Poczatek,AE$13&gt;Koniec),"",0))</f>
        <v>n/d</v>
      </c>
    </row>
    <row r="95" spans="2:31"/>
    <row r="96" spans="2:31"/>
    <row r="97" spans="1:37" ht="14.5">
      <c r="A97" s="1"/>
      <c r="B97" s="621" t="s">
        <v>39</v>
      </c>
      <c r="C97" s="622"/>
      <c r="D97" s="622"/>
      <c r="E97" s="622"/>
      <c r="F97" s="622"/>
      <c r="G97" s="622"/>
      <c r="H97" s="622"/>
      <c r="I97" s="622"/>
      <c r="J97" s="622"/>
      <c r="K97" s="622"/>
      <c r="L97" s="622"/>
      <c r="M97" s="622"/>
      <c r="N97" s="622"/>
      <c r="O97" s="622"/>
      <c r="P97" s="622"/>
      <c r="Q97" s="622"/>
      <c r="R97" s="622"/>
      <c r="S97" s="622"/>
      <c r="T97" s="622"/>
      <c r="U97" s="622"/>
      <c r="V97" s="622"/>
      <c r="W97" s="622"/>
      <c r="X97" s="622"/>
      <c r="Y97" s="622"/>
      <c r="Z97" s="622"/>
      <c r="AA97" s="622"/>
      <c r="AB97" s="622"/>
      <c r="AC97" s="622"/>
      <c r="AD97" s="622"/>
      <c r="AE97" s="622"/>
      <c r="AF97"/>
      <c r="AG97"/>
      <c r="AH97"/>
      <c r="AI97"/>
      <c r="AJ97"/>
      <c r="AK97"/>
    </row>
    <row r="98" spans="1:37" ht="4" customHeight="1">
      <c r="A98" s="1"/>
      <c r="AF98"/>
      <c r="AG98"/>
      <c r="AH98"/>
      <c r="AI98"/>
      <c r="AJ98"/>
      <c r="AK98"/>
    </row>
    <row r="99" spans="1:37" ht="15" customHeight="1">
      <c r="A99" s="1"/>
      <c r="B99" s="616" t="str">
        <f>IF(Okres_Prognozy&gt;10,"Uwaga! Okres prognozy przekracza 10 lat. Należy uzasadnić przyjęty okres prognozy","")</f>
        <v/>
      </c>
      <c r="AF99"/>
      <c r="AG99"/>
      <c r="AH99"/>
      <c r="AI99"/>
      <c r="AJ99"/>
      <c r="AK99"/>
    </row>
    <row r="100" spans="1:37" ht="4" customHeight="1">
      <c r="A100" s="1"/>
      <c r="AF100"/>
      <c r="AG100"/>
      <c r="AH100"/>
      <c r="AI100"/>
      <c r="AJ100"/>
      <c r="AK100"/>
    </row>
    <row r="101" spans="1:37" ht="409.5" customHeight="1">
      <c r="A101" s="1"/>
      <c r="B101" s="709"/>
      <c r="C101" s="709"/>
      <c r="D101" s="709"/>
      <c r="E101" s="709"/>
      <c r="F101" s="709"/>
      <c r="G101" s="709"/>
      <c r="H101" s="709"/>
      <c r="I101" s="709"/>
      <c r="J101" s="709"/>
      <c r="K101" s="709"/>
      <c r="L101" s="709"/>
      <c r="M101" s="709"/>
      <c r="N101" s="709"/>
      <c r="O101" s="709"/>
      <c r="P101" s="709"/>
      <c r="Q101" s="709"/>
      <c r="R101" s="709"/>
      <c r="S101" s="709"/>
      <c r="T101" s="709"/>
      <c r="U101" s="709"/>
      <c r="V101" s="709"/>
      <c r="W101" s="709"/>
      <c r="X101" s="709"/>
      <c r="Y101" s="709"/>
      <c r="Z101" s="709"/>
      <c r="AA101" s="709"/>
      <c r="AB101" s="709"/>
      <c r="AC101" s="709"/>
      <c r="AD101" s="709"/>
      <c r="AE101" s="709"/>
      <c r="AF101"/>
      <c r="AG101"/>
      <c r="AH101"/>
      <c r="AI101"/>
      <c r="AJ101"/>
      <c r="AK101"/>
    </row>
    <row r="102" spans="1:37" ht="409.5" customHeight="1">
      <c r="A102" s="1"/>
      <c r="B102" s="710"/>
      <c r="C102" s="710"/>
      <c r="D102" s="710"/>
      <c r="E102" s="710"/>
      <c r="F102" s="710"/>
      <c r="G102" s="710"/>
      <c r="H102" s="710"/>
      <c r="I102" s="710"/>
      <c r="J102" s="710"/>
      <c r="K102" s="710"/>
      <c r="L102" s="710"/>
      <c r="M102" s="710"/>
      <c r="N102" s="710"/>
      <c r="O102" s="710"/>
      <c r="P102" s="710"/>
      <c r="Q102" s="710"/>
      <c r="R102" s="710"/>
      <c r="S102" s="710"/>
      <c r="T102" s="710"/>
      <c r="U102" s="710"/>
      <c r="V102" s="710"/>
      <c r="W102" s="710"/>
      <c r="X102" s="710"/>
      <c r="Y102" s="710"/>
      <c r="Z102" s="710"/>
      <c r="AA102" s="710"/>
      <c r="AB102" s="710"/>
      <c r="AC102" s="710"/>
      <c r="AD102" s="710"/>
      <c r="AE102" s="710"/>
      <c r="AF102"/>
      <c r="AG102"/>
      <c r="AH102"/>
      <c r="AI102"/>
      <c r="AJ102"/>
      <c r="AK102"/>
    </row>
    <row r="103" spans="1:37"/>
  </sheetData>
  <sheetProtection algorithmName="SHA-512" hashValue="AKylm6L0nkjdWX4ZLISYF3Bncr+yAfDfwuFek1wc9fwzhGfmN90zURJJmg8GOcsVPOyWyVpJJrf4pwme7YvtVA==" saltValue="SDwPvOlgncawm1vd+YcK6A==" spinCount="100000" sheet="1" objects="1" scenarios="1"/>
  <mergeCells count="8">
    <mergeCell ref="B2:AE3"/>
    <mergeCell ref="B101:AE102"/>
    <mergeCell ref="K17:U17"/>
    <mergeCell ref="K27:U27"/>
    <mergeCell ref="K37:U37"/>
    <mergeCell ref="K47:U47"/>
    <mergeCell ref="K57:U57"/>
    <mergeCell ref="B67:AE67"/>
  </mergeCells>
  <conditionalFormatting sqref="K77:AE78">
    <cfRule type="expression" dxfId="13" priority="3">
      <formula>K77=0</formula>
    </cfRule>
  </conditionalFormatting>
  <conditionalFormatting sqref="K86:AE86 K78:AE78">
    <cfRule type="containsText" dxfId="12" priority="9" operator="containsText" text="n/d">
      <formula>NOT(ISERROR(SEARCH("n/d",K78)))</formula>
    </cfRule>
  </conditionalFormatting>
  <conditionalFormatting sqref="K83:AE83">
    <cfRule type="cellIs" dxfId="11" priority="7" operator="lessThan">
      <formula>0</formula>
    </cfRule>
    <cfRule type="cellIs" dxfId="10" priority="8" operator="greaterThan">
      <formula>0</formula>
    </cfRule>
  </conditionalFormatting>
  <conditionalFormatting sqref="K85:AE86 K93:AE94">
    <cfRule type="expression" dxfId="9" priority="2" stopIfTrue="1">
      <formula>OR(K$13&lt;=Koniec_Projekt,K$13&gt;Koniec)</formula>
    </cfRule>
  </conditionalFormatting>
  <conditionalFormatting sqref="K85:AE86">
    <cfRule type="cellIs" dxfId="8" priority="10" operator="lessThan">
      <formula>WACC</formula>
    </cfRule>
    <cfRule type="cellIs" dxfId="7" priority="11" operator="greaterThan">
      <formula>WACC</formula>
    </cfRule>
  </conditionalFormatting>
  <conditionalFormatting sqref="K91:AE91">
    <cfRule type="cellIs" dxfId="6" priority="12" operator="lessThan">
      <formula>0</formula>
    </cfRule>
    <cfRule type="cellIs" dxfId="5" priority="13" operator="greaterThan">
      <formula>0</formula>
    </cfRule>
  </conditionalFormatting>
  <conditionalFormatting sqref="K93:AE94">
    <cfRule type="cellIs" dxfId="4" priority="5" operator="lessThan">
      <formula>WACC</formula>
    </cfRule>
    <cfRule type="cellIs" dxfId="3" priority="6" operator="greaterThan">
      <formula>WACC</formula>
    </cfRule>
  </conditionalFormatting>
  <conditionalFormatting sqref="K94:AE94">
    <cfRule type="containsText" dxfId="2" priority="4" operator="containsText" text="n/d">
      <formula>NOT(ISERROR(SEARCH("n/d",K94)))</formula>
    </cfRule>
  </conditionalFormatting>
  <conditionalFormatting sqref="B99:AE99">
    <cfRule type="expression" dxfId="1" priority="1">
      <formula>Okres_Prognozy&gt;10</formula>
    </cfRule>
  </conditionalFormatting>
  <dataValidations count="2">
    <dataValidation allowBlank="1" showInputMessage="1" showErrorMessage="1" errorTitle="Informacja" error="Należy wstawić nazwę członka konsorcjum oraz jego numer NIP z arkusza &quot;Dane wejściowe&quot;" promptTitle="Informacja" prompt="Należy wstawić nazwę członka konsorcjum oraz jego numer NIP z arkusza &quot;Dane wejściowe&quot;" sqref="K27:U27 K37:U37 K47:U47 K57:U57" xr:uid="{18B53C82-CC84-4198-A34C-ED9C33FF5093}"/>
    <dataValidation type="decimal" allowBlank="1" showInputMessage="1" showErrorMessage="1" errorTitle="Nieprawidłowy format danych" error="Dozwolone są wyłącznie wartości liczbowe" sqref="K30:AE35 K40:AE45 K50:AE55 K60:AE65" xr:uid="{0B91CBEF-26AE-40A2-8AA8-9900CC81A03D}">
      <formula1>-9999999999999990000</formula1>
      <formula2>9999999999999990000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Group Box 1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18</xdr:col>
                    <xdr:colOff>165100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A2FFF-ABB1-4A3C-A464-63D0A755EED1}">
  <sheetPr codeName="Arkusz15">
    <tabColor rgb="FFFFFF00"/>
  </sheetPr>
  <dimension ref="A1:Z43"/>
  <sheetViews>
    <sheetView showGridLines="0" zoomScaleNormal="100" workbookViewId="0"/>
  </sheetViews>
  <sheetFormatPr defaultColWidth="0" defaultRowHeight="12" customHeight="1" zeroHeight="1"/>
  <cols>
    <col min="1" max="1" width="2.77734375" style="1" customWidth="1"/>
    <col min="2" max="2" width="4.77734375" style="1" customWidth="1"/>
    <col min="3" max="9" width="18.77734375" style="1" customWidth="1"/>
    <col min="10" max="25" width="0" style="1" hidden="1" customWidth="1"/>
    <col min="26" max="26" width="2.77734375" style="1" customWidth="1"/>
    <col min="27" max="16384" width="9.33203125" style="1" hidden="1"/>
  </cols>
  <sheetData>
    <row r="1" spans="2:25"/>
    <row r="2" spans="2:25">
      <c r="B2" s="723" t="str">
        <f>Założenia!B2&amp;" | NIP: "&amp;NIP</f>
        <v xml:space="preserve">Wstaw nazwę podmiotu oraz tytuł projektu w zakładce Dane Wnioskodawcy | NIP: 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</row>
    <row r="3" spans="2:25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2" t="s">
        <v>784</v>
      </c>
      <c r="C11" s="583" t="s">
        <v>785</v>
      </c>
      <c r="D11" s="583" t="s">
        <v>786</v>
      </c>
      <c r="E11" s="583" t="s">
        <v>787</v>
      </c>
      <c r="F11" s="583" t="s">
        <v>788</v>
      </c>
      <c r="G11" s="583" t="s">
        <v>789</v>
      </c>
      <c r="H11" s="584" t="s">
        <v>790</v>
      </c>
      <c r="I11" s="584" t="s">
        <v>791</v>
      </c>
    </row>
    <row r="12" spans="2:25">
      <c r="B12" s="585">
        <v>1</v>
      </c>
      <c r="C12" s="586"/>
      <c r="D12" s="587"/>
      <c r="E12" s="587"/>
      <c r="F12" s="587"/>
      <c r="G12" s="624" t="s">
        <v>824</v>
      </c>
      <c r="H12" s="588" t="e">
        <f>IF(ISBLANK($G12),"",IF($G12="zaliczka [Z]",(F12/E12),"n/d"))</f>
        <v>#DIV/0!</v>
      </c>
      <c r="I12" s="589" t="str">
        <f>IF(ISBLANK($G12),"",IF($G12="refundacja [R]",(F12/E12),"n/d"))</f>
        <v>n/d</v>
      </c>
      <c r="J12" s="590" t="e">
        <f>IF(ISBLANK($G12),"",IF($G12="zaliczka [Z]",(G12/F12),"n/d"))</f>
        <v>#VALUE!</v>
      </c>
      <c r="K12" s="590" t="e">
        <f>IF(ISBLANK($G12),"",IF($G12="zaliczka [Z]",(I12/G12),"n/d"))</f>
        <v>#VALUE!</v>
      </c>
      <c r="L12" s="590" t="e">
        <f t="shared" ref="L12:Y12" si="0">IF(ISBLANK($G12),"",IF($G12="zaliczka [Z]",(J12/I12),"n/d"))</f>
        <v>#VALUE!</v>
      </c>
      <c r="M12" s="590" t="e">
        <f t="shared" si="0"/>
        <v>#VALUE!</v>
      </c>
      <c r="N12" s="590" t="e">
        <f t="shared" si="0"/>
        <v>#VALUE!</v>
      </c>
      <c r="O12" s="590" t="e">
        <f t="shared" si="0"/>
        <v>#VALUE!</v>
      </c>
      <c r="P12" s="590" t="e">
        <f t="shared" si="0"/>
        <v>#VALUE!</v>
      </c>
      <c r="Q12" s="590" t="e">
        <f t="shared" si="0"/>
        <v>#VALUE!</v>
      </c>
      <c r="R12" s="590" t="e">
        <f t="shared" si="0"/>
        <v>#VALUE!</v>
      </c>
      <c r="S12" s="590" t="e">
        <f t="shared" si="0"/>
        <v>#VALUE!</v>
      </c>
      <c r="T12" s="590" t="e">
        <f t="shared" si="0"/>
        <v>#VALUE!</v>
      </c>
      <c r="U12" s="590" t="e">
        <f t="shared" si="0"/>
        <v>#VALUE!</v>
      </c>
      <c r="V12" s="590" t="e">
        <f t="shared" si="0"/>
        <v>#VALUE!</v>
      </c>
      <c r="W12" s="590" t="e">
        <f t="shared" si="0"/>
        <v>#VALUE!</v>
      </c>
      <c r="X12" s="590" t="e">
        <f t="shared" si="0"/>
        <v>#VALUE!</v>
      </c>
      <c r="Y12" s="590" t="e">
        <f t="shared" si="0"/>
        <v>#VALUE!</v>
      </c>
    </row>
    <row r="13" spans="2:25">
      <c r="B13" s="591">
        <v>2</v>
      </c>
      <c r="C13" s="592"/>
      <c r="D13" s="593"/>
      <c r="E13" s="593"/>
      <c r="F13" s="593"/>
      <c r="G13" s="592"/>
      <c r="H13" s="594" t="str">
        <f t="shared" ref="H13:H41" si="1">IF(ISBLANK($G13),"",IF($G13="zaliczka [Z]",(F13/E13),"n/d"))</f>
        <v/>
      </c>
      <c r="I13" s="595" t="str">
        <f t="shared" ref="I13:I41" si="2">IF(ISBLANK($G13),"",IF($G13="refundacja [R]",(F13/E13),"n/d"))</f>
        <v/>
      </c>
    </row>
    <row r="14" spans="2:25">
      <c r="B14" s="591">
        <v>3</v>
      </c>
      <c r="C14" s="592"/>
      <c r="D14" s="593"/>
      <c r="E14" s="593"/>
      <c r="F14" s="593"/>
      <c r="G14" s="592"/>
      <c r="H14" s="594" t="str">
        <f t="shared" si="1"/>
        <v/>
      </c>
      <c r="I14" s="595" t="str">
        <f t="shared" si="2"/>
        <v/>
      </c>
    </row>
    <row r="15" spans="2:25">
      <c r="B15" s="591">
        <v>4</v>
      </c>
      <c r="C15" s="592"/>
      <c r="D15" s="593"/>
      <c r="E15" s="593"/>
      <c r="F15" s="593"/>
      <c r="G15" s="592"/>
      <c r="H15" s="594" t="str">
        <f t="shared" si="1"/>
        <v/>
      </c>
      <c r="I15" s="595" t="str">
        <f t="shared" si="2"/>
        <v/>
      </c>
    </row>
    <row r="16" spans="2:25">
      <c r="B16" s="591">
        <v>5</v>
      </c>
      <c r="C16" s="592"/>
      <c r="D16" s="593"/>
      <c r="E16" s="593"/>
      <c r="F16" s="593"/>
      <c r="G16" s="592"/>
      <c r="H16" s="594" t="str">
        <f t="shared" si="1"/>
        <v/>
      </c>
      <c r="I16" s="595" t="str">
        <f t="shared" si="2"/>
        <v/>
      </c>
    </row>
    <row r="17" spans="2:9">
      <c r="B17" s="591">
        <v>6</v>
      </c>
      <c r="C17" s="592"/>
      <c r="D17" s="593"/>
      <c r="E17" s="593"/>
      <c r="F17" s="593"/>
      <c r="G17" s="592"/>
      <c r="H17" s="594" t="str">
        <f t="shared" si="1"/>
        <v/>
      </c>
      <c r="I17" s="595" t="str">
        <f t="shared" si="2"/>
        <v/>
      </c>
    </row>
    <row r="18" spans="2:9">
      <c r="B18" s="591">
        <v>7</v>
      </c>
      <c r="C18" s="592"/>
      <c r="D18" s="593"/>
      <c r="E18" s="593"/>
      <c r="F18" s="593"/>
      <c r="G18" s="592"/>
      <c r="H18" s="594" t="str">
        <f t="shared" si="1"/>
        <v/>
      </c>
      <c r="I18" s="595" t="str">
        <f t="shared" si="2"/>
        <v/>
      </c>
    </row>
    <row r="19" spans="2:9">
      <c r="B19" s="591">
        <v>8</v>
      </c>
      <c r="C19" s="592"/>
      <c r="D19" s="593"/>
      <c r="E19" s="593"/>
      <c r="F19" s="593"/>
      <c r="G19" s="592"/>
      <c r="H19" s="594" t="str">
        <f t="shared" si="1"/>
        <v/>
      </c>
      <c r="I19" s="595" t="str">
        <f t="shared" si="2"/>
        <v/>
      </c>
    </row>
    <row r="20" spans="2:9">
      <c r="B20" s="591">
        <v>9</v>
      </c>
      <c r="C20" s="592"/>
      <c r="D20" s="593"/>
      <c r="E20" s="593"/>
      <c r="F20" s="593"/>
      <c r="G20" s="592"/>
      <c r="H20" s="594" t="str">
        <f t="shared" si="1"/>
        <v/>
      </c>
      <c r="I20" s="595" t="str">
        <f t="shared" si="2"/>
        <v/>
      </c>
    </row>
    <row r="21" spans="2:9">
      <c r="B21" s="591">
        <v>10</v>
      </c>
      <c r="C21" s="592"/>
      <c r="D21" s="593"/>
      <c r="E21" s="593"/>
      <c r="F21" s="593"/>
      <c r="G21" s="592"/>
      <c r="H21" s="594" t="str">
        <f t="shared" si="1"/>
        <v/>
      </c>
      <c r="I21" s="595" t="str">
        <f t="shared" si="2"/>
        <v/>
      </c>
    </row>
    <row r="22" spans="2:9">
      <c r="B22" s="591">
        <v>11</v>
      </c>
      <c r="C22" s="592"/>
      <c r="D22" s="593"/>
      <c r="E22" s="593"/>
      <c r="F22" s="593"/>
      <c r="G22" s="592"/>
      <c r="H22" s="594" t="str">
        <f t="shared" si="1"/>
        <v/>
      </c>
      <c r="I22" s="595" t="str">
        <f t="shared" si="2"/>
        <v/>
      </c>
    </row>
    <row r="23" spans="2:9">
      <c r="B23" s="591">
        <v>12</v>
      </c>
      <c r="C23" s="592"/>
      <c r="D23" s="593"/>
      <c r="E23" s="593"/>
      <c r="F23" s="593"/>
      <c r="G23" s="592"/>
      <c r="H23" s="594" t="str">
        <f t="shared" si="1"/>
        <v/>
      </c>
      <c r="I23" s="595" t="str">
        <f t="shared" si="2"/>
        <v/>
      </c>
    </row>
    <row r="24" spans="2:9">
      <c r="B24" s="591">
        <v>13</v>
      </c>
      <c r="C24" s="592"/>
      <c r="D24" s="593"/>
      <c r="E24" s="593"/>
      <c r="F24" s="593"/>
      <c r="G24" s="592"/>
      <c r="H24" s="594" t="str">
        <f t="shared" si="1"/>
        <v/>
      </c>
      <c r="I24" s="595" t="str">
        <f t="shared" si="2"/>
        <v/>
      </c>
    </row>
    <row r="25" spans="2:9">
      <c r="B25" s="591">
        <v>14</v>
      </c>
      <c r="C25" s="592"/>
      <c r="D25" s="593"/>
      <c r="E25" s="593"/>
      <c r="F25" s="593"/>
      <c r="G25" s="592"/>
      <c r="H25" s="594" t="str">
        <f t="shared" si="1"/>
        <v/>
      </c>
      <c r="I25" s="595" t="str">
        <f t="shared" si="2"/>
        <v/>
      </c>
    </row>
    <row r="26" spans="2:9">
      <c r="B26" s="591">
        <v>15</v>
      </c>
      <c r="C26" s="592"/>
      <c r="D26" s="593"/>
      <c r="E26" s="593"/>
      <c r="F26" s="593"/>
      <c r="G26" s="592"/>
      <c r="H26" s="594" t="str">
        <f t="shared" si="1"/>
        <v/>
      </c>
      <c r="I26" s="595" t="str">
        <f t="shared" si="2"/>
        <v/>
      </c>
    </row>
    <row r="27" spans="2:9">
      <c r="B27" s="591">
        <v>16</v>
      </c>
      <c r="C27" s="592"/>
      <c r="D27" s="593"/>
      <c r="E27" s="593"/>
      <c r="F27" s="593"/>
      <c r="G27" s="592"/>
      <c r="H27" s="594" t="str">
        <f t="shared" si="1"/>
        <v/>
      </c>
      <c r="I27" s="595" t="str">
        <f t="shared" si="2"/>
        <v/>
      </c>
    </row>
    <row r="28" spans="2:9">
      <c r="B28" s="591">
        <v>17</v>
      </c>
      <c r="C28" s="592"/>
      <c r="D28" s="593"/>
      <c r="E28" s="593"/>
      <c r="F28" s="593"/>
      <c r="G28" s="592"/>
      <c r="H28" s="594" t="str">
        <f t="shared" si="1"/>
        <v/>
      </c>
      <c r="I28" s="595" t="str">
        <f t="shared" si="2"/>
        <v/>
      </c>
    </row>
    <row r="29" spans="2:9">
      <c r="B29" s="591">
        <v>18</v>
      </c>
      <c r="C29" s="592"/>
      <c r="D29" s="593"/>
      <c r="E29" s="593"/>
      <c r="F29" s="593"/>
      <c r="G29" s="592"/>
      <c r="H29" s="594" t="str">
        <f t="shared" si="1"/>
        <v/>
      </c>
      <c r="I29" s="595" t="str">
        <f t="shared" si="2"/>
        <v/>
      </c>
    </row>
    <row r="30" spans="2:9">
      <c r="B30" s="591">
        <v>19</v>
      </c>
      <c r="C30" s="592"/>
      <c r="D30" s="593"/>
      <c r="E30" s="593"/>
      <c r="F30" s="593"/>
      <c r="G30" s="592"/>
      <c r="H30" s="594" t="str">
        <f t="shared" si="1"/>
        <v/>
      </c>
      <c r="I30" s="595" t="str">
        <f t="shared" si="2"/>
        <v/>
      </c>
    </row>
    <row r="31" spans="2:9">
      <c r="B31" s="591">
        <v>20</v>
      </c>
      <c r="C31" s="592"/>
      <c r="D31" s="593"/>
      <c r="E31" s="593"/>
      <c r="F31" s="593"/>
      <c r="G31" s="592"/>
      <c r="H31" s="594" t="str">
        <f t="shared" si="1"/>
        <v/>
      </c>
      <c r="I31" s="595" t="str">
        <f t="shared" si="2"/>
        <v/>
      </c>
    </row>
    <row r="32" spans="2:9">
      <c r="B32" s="591">
        <v>21</v>
      </c>
      <c r="C32" s="592"/>
      <c r="D32" s="593"/>
      <c r="E32" s="593"/>
      <c r="F32" s="593"/>
      <c r="G32" s="592"/>
      <c r="H32" s="594" t="str">
        <f t="shared" si="1"/>
        <v/>
      </c>
      <c r="I32" s="595" t="str">
        <f t="shared" si="2"/>
        <v/>
      </c>
    </row>
    <row r="33" spans="2:9">
      <c r="B33" s="591">
        <v>22</v>
      </c>
      <c r="C33" s="592"/>
      <c r="D33" s="593"/>
      <c r="E33" s="593"/>
      <c r="F33" s="593"/>
      <c r="G33" s="592"/>
      <c r="H33" s="594" t="str">
        <f t="shared" si="1"/>
        <v/>
      </c>
      <c r="I33" s="595" t="str">
        <f t="shared" si="2"/>
        <v/>
      </c>
    </row>
    <row r="34" spans="2:9">
      <c r="B34" s="591">
        <v>23</v>
      </c>
      <c r="C34" s="592"/>
      <c r="D34" s="593"/>
      <c r="E34" s="593"/>
      <c r="F34" s="593"/>
      <c r="G34" s="592"/>
      <c r="H34" s="594" t="str">
        <f t="shared" si="1"/>
        <v/>
      </c>
      <c r="I34" s="595" t="str">
        <f t="shared" si="2"/>
        <v/>
      </c>
    </row>
    <row r="35" spans="2:9">
      <c r="B35" s="591">
        <v>24</v>
      </c>
      <c r="C35" s="592"/>
      <c r="D35" s="593"/>
      <c r="E35" s="593"/>
      <c r="F35" s="593"/>
      <c r="G35" s="592"/>
      <c r="H35" s="594" t="str">
        <f t="shared" si="1"/>
        <v/>
      </c>
      <c r="I35" s="595" t="str">
        <f t="shared" si="2"/>
        <v/>
      </c>
    </row>
    <row r="36" spans="2:9">
      <c r="B36" s="591">
        <v>25</v>
      </c>
      <c r="C36" s="592"/>
      <c r="D36" s="593"/>
      <c r="E36" s="593"/>
      <c r="F36" s="593"/>
      <c r="G36" s="592"/>
      <c r="H36" s="594" t="str">
        <f t="shared" si="1"/>
        <v/>
      </c>
      <c r="I36" s="595" t="str">
        <f t="shared" si="2"/>
        <v/>
      </c>
    </row>
    <row r="37" spans="2:9">
      <c r="B37" s="591">
        <v>26</v>
      </c>
      <c r="C37" s="592"/>
      <c r="D37" s="593"/>
      <c r="E37" s="593"/>
      <c r="F37" s="593"/>
      <c r="G37" s="592"/>
      <c r="H37" s="594" t="str">
        <f t="shared" si="1"/>
        <v/>
      </c>
      <c r="I37" s="595" t="str">
        <f t="shared" si="2"/>
        <v/>
      </c>
    </row>
    <row r="38" spans="2:9">
      <c r="B38" s="591">
        <v>27</v>
      </c>
      <c r="C38" s="592"/>
      <c r="D38" s="593"/>
      <c r="E38" s="593"/>
      <c r="F38" s="593"/>
      <c r="G38" s="592"/>
      <c r="H38" s="594" t="str">
        <f t="shared" si="1"/>
        <v/>
      </c>
      <c r="I38" s="595" t="str">
        <f t="shared" si="2"/>
        <v/>
      </c>
    </row>
    <row r="39" spans="2:9">
      <c r="B39" s="591">
        <v>28</v>
      </c>
      <c r="C39" s="592"/>
      <c r="D39" s="593"/>
      <c r="E39" s="593"/>
      <c r="F39" s="593"/>
      <c r="G39" s="592"/>
      <c r="H39" s="594" t="str">
        <f t="shared" si="1"/>
        <v/>
      </c>
      <c r="I39" s="595" t="str">
        <f t="shared" si="2"/>
        <v/>
      </c>
    </row>
    <row r="40" spans="2:9">
      <c r="B40" s="591">
        <v>29</v>
      </c>
      <c r="C40" s="592"/>
      <c r="D40" s="593"/>
      <c r="E40" s="593"/>
      <c r="F40" s="593"/>
      <c r="G40" s="592"/>
      <c r="H40" s="594" t="str">
        <f t="shared" si="1"/>
        <v/>
      </c>
      <c r="I40" s="595" t="str">
        <f t="shared" si="2"/>
        <v/>
      </c>
    </row>
    <row r="41" spans="2:9">
      <c r="B41" s="596">
        <v>30</v>
      </c>
      <c r="C41" s="597"/>
      <c r="D41" s="598"/>
      <c r="E41" s="598"/>
      <c r="F41" s="598"/>
      <c r="G41" s="597"/>
      <c r="H41" s="599" t="str">
        <f t="shared" si="1"/>
        <v/>
      </c>
      <c r="I41" s="600" t="str">
        <f t="shared" si="2"/>
        <v/>
      </c>
    </row>
    <row r="42" spans="2:9">
      <c r="B42" s="732" t="s">
        <v>316</v>
      </c>
      <c r="C42" s="733"/>
      <c r="D42" s="601">
        <f>SUM(D12:D41)</f>
        <v>0</v>
      </c>
      <c r="E42" s="601">
        <f>SUM(E12:E41)</f>
        <v>0</v>
      </c>
      <c r="F42" s="601">
        <f>SUM(F12:F41)</f>
        <v>0</v>
      </c>
      <c r="G42" s="602"/>
      <c r="H42" s="603"/>
      <c r="I42" s="604"/>
    </row>
    <row r="43" spans="2:9"/>
  </sheetData>
  <sheetProtection algorithmName="SHA-512" hashValue="8fbTHCQ0xa/ISFY/AZisQLpU0TiiIhx+GVbdzvdWvQ6M1NpK18arrZtjemozDgnKeftP82SMcf9HkksmvuYUMA==" saltValue="2dWBNroRXZdNWZXTCE2Gkw==" spinCount="100000" sheet="1" objects="1" scenarios="1"/>
  <mergeCells count="2">
    <mergeCell ref="B2:Y3"/>
    <mergeCell ref="B42:C42"/>
  </mergeCells>
  <conditionalFormatting sqref="B12:B41">
    <cfRule type="expression" dxfId="0" priority="1">
      <formula>(ISBLANK($C12))</formula>
    </cfRule>
  </conditionalFormatting>
  <dataValidations count="1">
    <dataValidation type="list" allowBlank="1" showInputMessage="1" showErrorMessage="1" sqref="G13:G41" xr:uid="{5E690A69-0A7A-4769-9886-2EEFE8F2C77D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3" name="Group Box 1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1047750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Nazwane zakresy</vt:lpstr>
      </vt:variant>
      <vt:variant>
        <vt:i4>143</vt:i4>
      </vt:variant>
    </vt:vector>
  </HeadingPairs>
  <TitlesOfParts>
    <vt:vector size="159" baseType="lpstr">
      <vt:lpstr>Dane Wnioskodawcy</vt:lpstr>
      <vt:lpstr>Założenia</vt:lpstr>
      <vt:lpstr>Sprawozdania finansowe</vt:lpstr>
      <vt:lpstr>Przychody</vt:lpstr>
      <vt:lpstr>Koszty operacyjne</vt:lpstr>
      <vt:lpstr>Środki trwałe</vt:lpstr>
      <vt:lpstr>Rozliczenie dotacji</vt:lpstr>
      <vt:lpstr>Kapitał pracujący</vt:lpstr>
      <vt:lpstr>Finansowanie</vt:lpstr>
      <vt:lpstr>Opłacalność</vt:lpstr>
      <vt:lpstr>Ocena kondycji finansowej</vt:lpstr>
      <vt:lpstr>Zaliczka-refundacja</vt:lpstr>
      <vt:lpstr>Konsorcjum →</vt:lpstr>
      <vt:lpstr>Dane wejściowe</vt:lpstr>
      <vt:lpstr>Opłacalność - Konsorcjum</vt:lpstr>
      <vt:lpstr>Zaliczka-refundacja Konsorcjum</vt:lpstr>
      <vt:lpstr>am_budynki</vt:lpstr>
      <vt:lpstr>am_grunty</vt:lpstr>
      <vt:lpstr>am_inneST</vt:lpstr>
      <vt:lpstr>am_maszyny</vt:lpstr>
      <vt:lpstr>am_prace_rozwojowe</vt:lpstr>
      <vt:lpstr>am_transport</vt:lpstr>
      <vt:lpstr>am_wartosc_firmy</vt:lpstr>
      <vt:lpstr>am_wnip</vt:lpstr>
      <vt:lpstr>b_plus_r</vt:lpstr>
      <vt:lpstr>CIT</vt:lpstr>
      <vt:lpstr>DaneBiezace</vt:lpstr>
      <vt:lpstr>dni</vt:lpstr>
      <vt:lpstr>ebit</vt:lpstr>
      <vt:lpstr>Firma</vt:lpstr>
      <vt:lpstr>Identyfikator_Podmiotu</vt:lpstr>
      <vt:lpstr>ko_pio</vt:lpstr>
      <vt:lpstr>ko_pio_kw</vt:lpstr>
      <vt:lpstr>ko_pio_pr</vt:lpstr>
      <vt:lpstr>ko_pkr</vt:lpstr>
      <vt:lpstr>ko_pkr_kw</vt:lpstr>
      <vt:lpstr>ko_pkr_pr</vt:lpstr>
      <vt:lpstr>ko_uoe</vt:lpstr>
      <vt:lpstr>ko_uoe_kw</vt:lpstr>
      <vt:lpstr>ko_uoe_pr</vt:lpstr>
      <vt:lpstr>ko_wyn</vt:lpstr>
      <vt:lpstr>ko_wyn_kw</vt:lpstr>
      <vt:lpstr>ko_wyn_pr</vt:lpstr>
      <vt:lpstr>ko_zme</vt:lpstr>
      <vt:lpstr>ko_zme_kw</vt:lpstr>
      <vt:lpstr>ko_zme_pr</vt:lpstr>
      <vt:lpstr>ko_zus</vt:lpstr>
      <vt:lpstr>ko_zus_kw</vt:lpstr>
      <vt:lpstr>ko_zus_pr</vt:lpstr>
      <vt:lpstr>Koniec</vt:lpstr>
      <vt:lpstr>Koniec_PR</vt:lpstr>
      <vt:lpstr>Koniec_Projekt</vt:lpstr>
      <vt:lpstr>LataProjekcji</vt:lpstr>
      <vt:lpstr>Lider</vt:lpstr>
      <vt:lpstr>lista_modulow</vt:lpstr>
      <vt:lpstr>lista_st</vt:lpstr>
      <vt:lpstr>Lista_Wojewodztwa</vt:lpstr>
      <vt:lpstr>Miesiac_Koniec_Projekt</vt:lpstr>
      <vt:lpstr>mod_dot</vt:lpstr>
      <vt:lpstr>mod_dot_am</vt:lpstr>
      <vt:lpstr>mod_dot_am_pst</vt:lpstr>
      <vt:lpstr>mod_dot_am_pst_war</vt:lpstr>
      <vt:lpstr>mod_dot_am_war</vt:lpstr>
      <vt:lpstr>mod_dot_ko_br_war</vt:lpstr>
      <vt:lpstr>mod_dot_ko_war</vt:lpstr>
      <vt:lpstr>mod_dot_st</vt:lpstr>
      <vt:lpstr>mod_dot_st_npv</vt:lpstr>
      <vt:lpstr>mod_dot_st_npv_war</vt:lpstr>
      <vt:lpstr>mod_dot_st_wbudowie_npv</vt:lpstr>
      <vt:lpstr>mod_dot_st_wbudowie_npv_war</vt:lpstr>
      <vt:lpstr>mod_fin_lease</vt:lpstr>
      <vt:lpstr>mod_fin_lease_dot_value</vt:lpstr>
      <vt:lpstr>mod_fin_lease_value</vt:lpstr>
      <vt:lpstr>mod_pp_ppu</vt:lpstr>
      <vt:lpstr>mod_pp_ptim</vt:lpstr>
      <vt:lpstr>mod_pp_ptim_wstim</vt:lpstr>
      <vt:lpstr>mod_st_am</vt:lpstr>
      <vt:lpstr>mod_st_bib</vt:lpstr>
      <vt:lpstr>mod_st_bib_wbudowie</vt:lpstr>
      <vt:lpstr>mod_st_gry</vt:lpstr>
      <vt:lpstr>mod_st_ist</vt:lpstr>
      <vt:lpstr>mod_st_stu</vt:lpstr>
      <vt:lpstr>mod_st_utm</vt:lpstr>
      <vt:lpstr>mod_st_utm_wbudowie</vt:lpstr>
      <vt:lpstr>mod_st_wnp</vt:lpstr>
      <vt:lpstr>mod_st_zpr</vt:lpstr>
      <vt:lpstr>Modul_badawczo_rozwojowy</vt:lpstr>
      <vt:lpstr>moduly_nie_pr</vt:lpstr>
      <vt:lpstr>moduly_pr</vt:lpstr>
      <vt:lpstr>nie</vt:lpstr>
      <vt:lpstr>nie_b_plus_r</vt:lpstr>
      <vt:lpstr>NIP</vt:lpstr>
      <vt:lpstr>nowy_wbudowie</vt:lpstr>
      <vt:lpstr>'Dane Wnioskodawcy'!Obszar_wydruku</vt:lpstr>
      <vt:lpstr>Finansowanie!Obszar_wydruku</vt:lpstr>
      <vt:lpstr>'Kapitał pracujący'!Obszar_wydruku</vt:lpstr>
      <vt:lpstr>'Koszty operacyjne'!Obszar_wydruku</vt:lpstr>
      <vt:lpstr>'Ocena kondycji finansowej'!Obszar_wydruku</vt:lpstr>
      <vt:lpstr>Opłacalność!Obszar_wydruku</vt:lpstr>
      <vt:lpstr>'Opłacalność - Konsorcjum'!Obszar_wydruku</vt:lpstr>
      <vt:lpstr>Przychody!Obszar_wydruku</vt:lpstr>
      <vt:lpstr>'Rozliczenie dotacji'!Obszar_wydruku</vt:lpstr>
      <vt:lpstr>'Sprawozdania finansowe'!Obszar_wydruku</vt:lpstr>
      <vt:lpstr>'Środki trwałe'!Obszar_wydruku</vt:lpstr>
      <vt:lpstr>Założenia!Obszar_wydruku</vt:lpstr>
      <vt:lpstr>Okres_Prognozy</vt:lpstr>
      <vt:lpstr>Poczatek</vt:lpstr>
      <vt:lpstr>pp_ppu</vt:lpstr>
      <vt:lpstr>pp_ptim</vt:lpstr>
      <vt:lpstr>pp_ptim_wstim</vt:lpstr>
      <vt:lpstr>przeniesiony</vt:lpstr>
      <vt:lpstr>Przychody_Lata</vt:lpstr>
      <vt:lpstr>Rok_n</vt:lpstr>
      <vt:lpstr>RokObrotowyPoczatek</vt:lpstr>
      <vt:lpstr>st_am</vt:lpstr>
      <vt:lpstr>st_bib</vt:lpstr>
      <vt:lpstr>st_bib_am</vt:lpstr>
      <vt:lpstr>st_bib_kw</vt:lpstr>
      <vt:lpstr>st_bib_kw_am</vt:lpstr>
      <vt:lpstr>st_bib_wbudowie</vt:lpstr>
      <vt:lpstr>st_bib_wbudowie_kw</vt:lpstr>
      <vt:lpstr>st_gry</vt:lpstr>
      <vt:lpstr>st_gry_am</vt:lpstr>
      <vt:lpstr>st_gry_kw</vt:lpstr>
      <vt:lpstr>st_gry_kw_am</vt:lpstr>
      <vt:lpstr>st_ist</vt:lpstr>
      <vt:lpstr>st_ist_am</vt:lpstr>
      <vt:lpstr>st_ist_kw</vt:lpstr>
      <vt:lpstr>st_ist_kw_am</vt:lpstr>
      <vt:lpstr>st_ist_zniszczenie</vt:lpstr>
      <vt:lpstr>st_ist_zniszczenie_kw</vt:lpstr>
      <vt:lpstr>st_stu</vt:lpstr>
      <vt:lpstr>st_stu_am</vt:lpstr>
      <vt:lpstr>st_stu_kw</vt:lpstr>
      <vt:lpstr>st_stu_kw_am</vt:lpstr>
      <vt:lpstr>st_utm</vt:lpstr>
      <vt:lpstr>st_utm_am</vt:lpstr>
      <vt:lpstr>st_utm_kw</vt:lpstr>
      <vt:lpstr>st_utm_kw_am</vt:lpstr>
      <vt:lpstr>st_utm_kw_wbudowie</vt:lpstr>
      <vt:lpstr>st_utm_wbudowie</vt:lpstr>
      <vt:lpstr>st_wnp</vt:lpstr>
      <vt:lpstr>st_wnp_am</vt:lpstr>
      <vt:lpstr>st_wnp_kw</vt:lpstr>
      <vt:lpstr>st_wnp_kw_am</vt:lpstr>
      <vt:lpstr>st_zpr</vt:lpstr>
      <vt:lpstr>st_zpr_kw</vt:lpstr>
      <vt:lpstr>stwb_start</vt:lpstr>
      <vt:lpstr>stwb_stop</vt:lpstr>
      <vt:lpstr>tak</vt:lpstr>
      <vt:lpstr>tak_nie</vt:lpstr>
      <vt:lpstr>Tytul_projektu</vt:lpstr>
      <vt:lpstr>WACC</vt:lpstr>
      <vt:lpstr>Wdrozenie_KoniecPR</vt:lpstr>
      <vt:lpstr>wybor_BR</vt:lpstr>
      <vt:lpstr>Przychody!Wybrany_modul_Przychody</vt:lpstr>
      <vt:lpstr>'Środki trwałe'!Wybrany_modul_Srodki_Trwale</vt:lpstr>
      <vt:lpstr>wydatki_koniec</vt:lpstr>
      <vt:lpstr>wydatki_start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STEP Model finansowy</dc:title>
  <dc:subject/>
  <dc:creator/>
  <cp:keywords/>
  <dc:description/>
  <cp:lastModifiedBy/>
  <cp:revision/>
  <dcterms:created xsi:type="dcterms:W3CDTF">2016-07-29T02:09:26Z</dcterms:created>
  <dcterms:modified xsi:type="dcterms:W3CDTF">2026-05-04T06:17:39Z</dcterms:modified>
  <cp:category/>
  <cp:contentStatus/>
</cp:coreProperties>
</file>